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odeName="ThisWorkbook"/>
  <mc:AlternateContent xmlns:mc="http://schemas.openxmlformats.org/markup-compatibility/2006">
    <mc:Choice Requires="x15">
      <x15ac:absPath xmlns:x15ac="http://schemas.microsoft.com/office/spreadsheetml/2010/11/ac" url="C:\Users\Usuario\Desktop\ACTUALIZCION SUMARIAS\"/>
    </mc:Choice>
  </mc:AlternateContent>
  <xr:revisionPtr revIDLastSave="0" documentId="13_ncr:1_{EE0291DA-4B36-40AB-B0F4-8CB4F01AD440}" xr6:coauthVersionLast="43" xr6:coauthVersionMax="47" xr10:uidLastSave="{00000000-0000-0000-0000-000000000000}"/>
  <bookViews>
    <workbookView xWindow="9570" yWindow="690" windowWidth="10245" windowHeight="10800" firstSheet="17" activeTab="19" xr2:uid="{8F69E7A8-A959-4504-8F46-A1A576BA131F}"/>
  </bookViews>
  <sheets>
    <sheet name="REVEPYMES 11,12.23,27,29,34,33 " sheetId="190" r:id="rId1"/>
    <sheet name="EXPLICACION MARCA" sheetId="40" r:id="rId2"/>
    <sheet name="12RATIOS FINANCIEROS " sheetId="159" r:id="rId3"/>
    <sheet name="11Materialidad SUM" sheetId="158" r:id="rId4"/>
    <sheet name="31 lavado  de activos " sheetId="259" r:id="rId5"/>
    <sheet name="contrato lavado activo" sheetId="258" r:id="rId6"/>
    <sheet name="Carta entrega inf. L-A" sheetId="264" r:id="rId7"/>
    <sheet name="30CAPI VI " sheetId="219" r:id="rId8"/>
    <sheet name="PAPELES" sheetId="222" r:id="rId9"/>
    <sheet name="INFORME GERENTE " sheetId="178" r:id="rId10"/>
    <sheet name="INF COMISARIO" sheetId="272" r:id="rId11"/>
    <sheet name="ACTA DE JNTA 2022" sheetId="271" r:id="rId12"/>
    <sheet name="29 INDEPENDENCIA EQ" sheetId="228" r:id="rId13"/>
    <sheet name="28 Certif del equipo (2)" sheetId="214" r:id="rId14"/>
    <sheet name="27CAPI V" sheetId="212" r:id="rId15"/>
    <sheet name="26CARTA DE REPRESENN" sheetId="186" r:id="rId16"/>
    <sheet name="25CAPI IV" sheetId="211" r:id="rId17"/>
    <sheet name="24CAPI III" sheetId="210" r:id="rId18"/>
    <sheet name="23CAPI II" sheetId="209" r:id="rId19"/>
    <sheet name="22CAPI  I" sheetId="208" r:id="rId20"/>
    <sheet name="2 BL preli" sheetId="139" r:id="rId21"/>
    <sheet name="101 anterior" sheetId="265" r:id="rId22"/>
    <sheet name="costo de ventas" sheetId="268" r:id="rId23"/>
    <sheet name="plan de cuentas" sheetId="267" r:id="rId24"/>
    <sheet name="900 (2)" sheetId="274" r:id="rId25"/>
    <sheet name="101 2018 (2021)" sheetId="247" r:id="rId26"/>
    <sheet name="FLUJO ANTERIOR" sheetId="146" r:id="rId27"/>
    <sheet name="FLUJO ACTUAL" sheetId="145" r:id="rId28"/>
    <sheet name="1 BL anterior" sheetId="33" r:id="rId29"/>
    <sheet name="3BL ACTUAL" sheetId="35" r:id="rId30"/>
    <sheet name="diarios 2022" sheetId="275" r:id="rId31"/>
    <sheet name="diarios trabajados " sheetId="276" r:id="rId32"/>
    <sheet name="4 BG101" sheetId="1" r:id="rId33"/>
    <sheet name="5 PG101" sheetId="2" r:id="rId34"/>
    <sheet name="OPINION pymes con anexo " sheetId="263" r:id="rId35"/>
    <sheet name="6 INFORME BALANCES" sheetId="140" r:id="rId36"/>
    <sheet name="NOTAS 7" sheetId="261" r:id="rId37"/>
    <sheet name="8 CONCILIA DEL PATRIMONIO" sheetId="142" r:id="rId38"/>
    <sheet name="9 MOVIMIENTO PPE" sheetId="144" r:id="rId39"/>
    <sheet name="10 INSTRU FINANCIER" sheetId="251" r:id="rId40"/>
    <sheet name="101" sheetId="3" r:id="rId41"/>
    <sheet name="102" sheetId="5" r:id="rId42"/>
    <sheet name="103" sheetId="4" r:id="rId43"/>
    <sheet name="104" sheetId="6" r:id="rId44"/>
    <sheet name="105" sheetId="111" r:id="rId45"/>
    <sheet name="111" sheetId="110" r:id="rId46"/>
    <sheet name="112" sheetId="9" r:id="rId47"/>
    <sheet name="113" sheetId="112" r:id="rId48"/>
    <sheet name="114" sheetId="113" r:id="rId49"/>
    <sheet name="115" sheetId="114" r:id="rId50"/>
    <sheet name="116" sheetId="115" r:id="rId51"/>
    <sheet name="117" sheetId="116" r:id="rId52"/>
    <sheet name="118" sheetId="117" r:id="rId53"/>
    <sheet name="119" sheetId="119" r:id="rId54"/>
    <sheet name="120" sheetId="118" r:id="rId55"/>
    <sheet name="201" sheetId="11" r:id="rId56"/>
    <sheet name="202" sheetId="10" r:id="rId57"/>
    <sheet name="203" sheetId="12" r:id="rId58"/>
    <sheet name="204" sheetId="13" r:id="rId59"/>
    <sheet name="205" sheetId="120" r:id="rId60"/>
    <sheet name="206" sheetId="121" r:id="rId61"/>
    <sheet name="207" sheetId="123" r:id="rId62"/>
    <sheet name="211" sheetId="124" r:id="rId63"/>
    <sheet name="212" sheetId="125" r:id="rId64"/>
    <sheet name="213" sheetId="126" r:id="rId65"/>
    <sheet name="214" sheetId="122" r:id="rId66"/>
    <sheet name="215" sheetId="127" r:id="rId67"/>
    <sheet name="216" sheetId="128" r:id="rId68"/>
    <sheet name="217" sheetId="129" r:id="rId69"/>
    <sheet name="220" sheetId="130" r:id="rId70"/>
    <sheet name="301" sheetId="131" r:id="rId71"/>
    <sheet name="302" sheetId="132" r:id="rId72"/>
    <sheet name="303" sheetId="133" r:id="rId73"/>
    <sheet name="304" sheetId="134" r:id="rId74"/>
    <sheet name="601" sheetId="19" r:id="rId75"/>
    <sheet name="602" sheetId="18" r:id="rId76"/>
    <sheet name="603" sheetId="135" r:id="rId77"/>
    <sheet name="604" sheetId="136" r:id="rId78"/>
    <sheet name="620" sheetId="137" r:id="rId79"/>
    <sheet name="701" sheetId="20" r:id="rId80"/>
    <sheet name="702" sheetId="21" r:id="rId81"/>
    <sheet name="703" sheetId="22" r:id="rId82"/>
    <sheet name="704" sheetId="23" r:id="rId83"/>
    <sheet name="705" sheetId="31" r:id="rId84"/>
    <sheet name="706" sheetId="30" r:id="rId85"/>
    <sheet name="707" sheetId="24" r:id="rId86"/>
    <sheet name="708" sheetId="15" r:id="rId87"/>
    <sheet name="710" sheetId="138" r:id="rId88"/>
    <sheet name="800" sheetId="242" r:id="rId89"/>
    <sheet name="801 REL" sheetId="246" r:id="rId90"/>
    <sheet name="IMPU DIFE" sheetId="248" r:id="rId91"/>
    <sheet name="SUPERCIAS" sheetId="226" r:id="rId92"/>
    <sheet name="REGUL LAVADO ACTI" sheetId="249" r:id="rId93"/>
    <sheet name="regulacio" sheetId="250" r:id="rId94"/>
    <sheet name="SRI" sheetId="206" r:id="rId95"/>
    <sheet name="RECLACIFICACIONES" sheetId="28" r:id="rId96"/>
    <sheet name="AJUSTES" sheetId="27" r:id="rId97"/>
  </sheets>
  <definedNames>
    <definedName name="_xlnm._FilterDatabase" localSheetId="28" hidden="1">'1 BL anterior'!$B$1:$T$169</definedName>
    <definedName name="_xlnm._FilterDatabase" localSheetId="40" hidden="1">'101'!$A$16:$B$30</definedName>
    <definedName name="_xlnm._FilterDatabase" localSheetId="25" hidden="1">'101 2018 (2021)'!$A$1:$AD$908</definedName>
    <definedName name="_xlnm._FilterDatabase" localSheetId="21" hidden="1">'101 anterior'!$A$1:$AD$928</definedName>
    <definedName name="_xlnm._FilterDatabase" localSheetId="41" hidden="1">'102'!$H$39:$H$56</definedName>
    <definedName name="_xlnm._FilterDatabase" localSheetId="42" hidden="1">'103'!$H$30:$H$39</definedName>
    <definedName name="_xlnm._FilterDatabase" localSheetId="43" hidden="1">'104'!$A$21:$P$86</definedName>
    <definedName name="_xlnm._FilterDatabase" localSheetId="44" hidden="1">'105'!$A$18:$P$26</definedName>
    <definedName name="_xlnm._FilterDatabase" localSheetId="45" hidden="1">'111'!$A$1:$Q$73</definedName>
    <definedName name="_xlnm._FilterDatabase" localSheetId="46" hidden="1">'112'!$A$1:$Q$45</definedName>
    <definedName name="_xlnm._FilterDatabase" localSheetId="47" hidden="1">'113'!$A$1:$Q$47</definedName>
    <definedName name="_xlnm._FilterDatabase" localSheetId="48" hidden="1">'114'!$A$1:$Q$49</definedName>
    <definedName name="_xlnm._FilterDatabase" localSheetId="49" hidden="1">'115'!$A$1:$Q$55</definedName>
    <definedName name="_xlnm._FilterDatabase" localSheetId="50" hidden="1">'116'!$A$1:$Q$60</definedName>
    <definedName name="_xlnm._FilterDatabase" localSheetId="51" hidden="1">'117'!$A$1:$Q$43</definedName>
    <definedName name="_xlnm._FilterDatabase" localSheetId="52" hidden="1">'118'!$A$1:$Q$43</definedName>
    <definedName name="_xlnm._FilterDatabase" localSheetId="53" hidden="1">'119'!$A$1:$Q$53</definedName>
    <definedName name="_xlnm._FilterDatabase" localSheetId="54" hidden="1">'120'!$A$1:$Q$54</definedName>
    <definedName name="_xlnm._FilterDatabase" localSheetId="20" hidden="1">'2 BL preli'!$A$1:$AU$660</definedName>
    <definedName name="_xlnm._FilterDatabase" localSheetId="55" hidden="1">'201'!$A$1:$V$111</definedName>
    <definedName name="_xlnm._FilterDatabase" localSheetId="57" hidden="1">'203'!$A$10:$Q$22</definedName>
    <definedName name="_xlnm._FilterDatabase" localSheetId="58" hidden="1">'204'!$A$10:$Q$80</definedName>
    <definedName name="_xlnm._FilterDatabase" localSheetId="59" hidden="1">'205'!$A$10:$Q$81</definedName>
    <definedName name="_xlnm._FilterDatabase" localSheetId="60" hidden="1">'206'!$A$10:$Q$75</definedName>
    <definedName name="_xlnm._FilterDatabase" localSheetId="61" hidden="1">'207'!$A$10:$Q$79</definedName>
    <definedName name="_xlnm._FilterDatabase" localSheetId="62" hidden="1">'211'!$A$10:$Q$99</definedName>
    <definedName name="_xlnm._FilterDatabase" localSheetId="63" hidden="1">'212'!$A$10:$Q$80</definedName>
    <definedName name="_xlnm._FilterDatabase" localSheetId="64" hidden="1">'213'!$A$10:$Q$80</definedName>
    <definedName name="_xlnm._FilterDatabase" localSheetId="65" hidden="1">'214'!$A$10:$Q$75</definedName>
    <definedName name="_xlnm._FilterDatabase" localSheetId="66" hidden="1">'215'!$A$10:$Q$80</definedName>
    <definedName name="_xlnm._FilterDatabase" localSheetId="67" hidden="1">'216'!$A$10:$Q$80</definedName>
    <definedName name="_xlnm._FilterDatabase" localSheetId="68" hidden="1">'217'!$A$10:$Q$80</definedName>
    <definedName name="_xlnm._FilterDatabase" localSheetId="69" hidden="1">'220'!$A$10:$Q$80</definedName>
    <definedName name="_xlnm._FilterDatabase" localSheetId="70" hidden="1">'301'!$A$10:$Q$77</definedName>
    <definedName name="_xlnm._FilterDatabase" localSheetId="71" hidden="1">'302'!$A$10:$Q$73</definedName>
    <definedName name="_xlnm._FilterDatabase" localSheetId="72" hidden="1">'303'!$A$10:$Q$92</definedName>
    <definedName name="_xlnm._FilterDatabase" localSheetId="73" hidden="1">'304'!$A$10:$Q$80</definedName>
    <definedName name="_xlnm._FilterDatabase" localSheetId="29" hidden="1">'3BL ACTUAL'!$B$1:$BB$237</definedName>
    <definedName name="_xlnm._FilterDatabase" localSheetId="35" hidden="1">'6 INFORME BALANCES'!$L$155:$L$264</definedName>
    <definedName name="_xlnm._FilterDatabase" localSheetId="74" hidden="1">'601'!$A$9:$T$51</definedName>
    <definedName name="_xlnm._FilterDatabase" localSheetId="75" hidden="1">'602'!$A$9:$P$79</definedName>
    <definedName name="_xlnm._FilterDatabase" localSheetId="76" hidden="1">'603'!$A$9:$P$64</definedName>
    <definedName name="_xlnm._FilterDatabase" localSheetId="77" hidden="1">'604'!$A$9:$P$34</definedName>
    <definedName name="_xlnm._FilterDatabase" localSheetId="78" hidden="1">'620'!$A$9:$P$36</definedName>
    <definedName name="_xlnm._FilterDatabase" localSheetId="79" hidden="1">'701'!$B$9:$Y$25</definedName>
    <definedName name="_xlnm._FilterDatabase" localSheetId="80" hidden="1">'702'!$A$20:$W$51</definedName>
    <definedName name="_xlnm._FilterDatabase" localSheetId="81" hidden="1">'703'!$A$9:$AG$78</definedName>
    <definedName name="_xlnm._FilterDatabase" localSheetId="82" hidden="1">'704'!$A$9:$W$51</definedName>
    <definedName name="_xlnm._FilterDatabase" localSheetId="84" hidden="1">'706'!$A$8:$S$53</definedName>
    <definedName name="_xlnm._FilterDatabase" localSheetId="85" hidden="1">'707'!$A$9:$AB$81</definedName>
    <definedName name="_xlnm._FilterDatabase" localSheetId="96" hidden="1">AJUSTES!$A$6:$U$177</definedName>
    <definedName name="_xlnm._FilterDatabase" localSheetId="22" hidden="1">'costo de ventas'!$C$5:$M$151</definedName>
    <definedName name="_xlnm._FilterDatabase" localSheetId="30" hidden="1">'diarios 2022'!$A$1:$O$5865</definedName>
    <definedName name="_xlnm._FilterDatabase" localSheetId="31" hidden="1">'diarios trabajados '!$A$1:$Q$5981</definedName>
    <definedName name="_xlnm._FilterDatabase" localSheetId="27" hidden="1">'FLUJO ACTUAL'!$A$1:$AJ$365</definedName>
    <definedName name="_xlnm._FilterDatabase" localSheetId="26" hidden="1">'FLUJO ANTERIOR'!$A$1:$AI$276</definedName>
    <definedName name="_xlnm._FilterDatabase" localSheetId="36" hidden="1">'NOTAS 7'!$L$372:$L$440</definedName>
    <definedName name="_xlnm._FilterDatabase" localSheetId="23" hidden="1">'plan de cuentas'!$A$1:$G$943</definedName>
    <definedName name="_xlnm.Extract" localSheetId="28">'1 BL anterior'!#REF!</definedName>
    <definedName name="_xlnm.Print_Area" localSheetId="39">'10 INSTRU FINANCIER'!$A$1:$I$39</definedName>
    <definedName name="_xlnm.Print_Area" localSheetId="40">'101'!$A$14:$Q$44</definedName>
    <definedName name="_xlnm.Print_Area" localSheetId="41">'102'!$38:$71</definedName>
    <definedName name="_xlnm.Print_Area" localSheetId="42">'103'!$A$1:$P$53</definedName>
    <definedName name="_xlnm.Print_Area" localSheetId="43">'104'!$A$39:$P$100</definedName>
    <definedName name="_xlnm.Print_Area" localSheetId="44">'105'!$A$20:$P$45</definedName>
    <definedName name="_xlnm.Print_Area" localSheetId="45">'111'!$A$41:$P$73</definedName>
    <definedName name="_xlnm.Print_Area" localSheetId="46">'112'!$A$21:$Q$45</definedName>
    <definedName name="_xlnm.Print_Area" localSheetId="47">'113'!$A$20:$P$47</definedName>
    <definedName name="_xlnm.Print_Area" localSheetId="48">'114'!$A$30:$Q$49</definedName>
    <definedName name="_xlnm.Print_Area" localSheetId="49">'115'!$A$25:$P$55</definedName>
    <definedName name="_xlnm.Print_Area" localSheetId="50">'116'!$A$31:$P$60</definedName>
    <definedName name="_xlnm.Print_Area" localSheetId="51">'117'!$A$20:$P$45</definedName>
    <definedName name="_xlnm.Print_Area" localSheetId="52">'118'!$A$20:$P$43</definedName>
    <definedName name="_xlnm.Print_Area" localSheetId="53">'119'!$A$15:$P$53</definedName>
    <definedName name="_xlnm.Print_Area" localSheetId="3">'11Materialidad SUM'!$B$1:$L$39</definedName>
    <definedName name="_xlnm.Print_Area" localSheetId="54">'120'!$A$34:$P$54</definedName>
    <definedName name="_xlnm.Print_Area" localSheetId="2">'12RATIOS FINANCIEROS '!$A$1:$I$26</definedName>
    <definedName name="_xlnm.Print_Area" localSheetId="55">'201'!$A$1:$P$65</definedName>
    <definedName name="_xlnm.Print_Area" localSheetId="19">'22CAPI  I'!$C$1:$C$54</definedName>
    <definedName name="_xlnm.Print_Area" localSheetId="18">'23CAPI II'!$C$1:$C$26</definedName>
    <definedName name="_xlnm.Print_Area" localSheetId="17">'24CAPI III'!$C$1:$C$25</definedName>
    <definedName name="_xlnm.Print_Area" localSheetId="16">'25CAPI IV'!$C$1:$C$26</definedName>
    <definedName name="_xlnm.Print_Area" localSheetId="15">'26CARTA DE REPRESENN'!$C$1:$I$50</definedName>
    <definedName name="_xlnm.Print_Area" localSheetId="14">'27CAPI V'!$C$1:$C$26</definedName>
    <definedName name="_xlnm.Print_Area" localSheetId="13">'28 Certif del equipo (2)'!$C$1:$C$40</definedName>
    <definedName name="_xlnm.Print_Area" localSheetId="12">'29 INDEPENDENCIA EQ'!$C$1:$C$26</definedName>
    <definedName name="_xlnm.Print_Area" localSheetId="72">'303'!$A$1:$P$60</definedName>
    <definedName name="_xlnm.Print_Area" localSheetId="7">'30CAPI VI '!$C$1:$C$24</definedName>
    <definedName name="_xlnm.Print_Area" localSheetId="4">'31 lavado  de activos '!$C$1:$R$115</definedName>
    <definedName name="_xlnm.Print_Area" localSheetId="35">'6 INFORME BALANCES'!$C$1:$I$282</definedName>
    <definedName name="_xlnm.Print_Area" localSheetId="80">'702'!$A$1:$U$51</definedName>
    <definedName name="_xlnm.Print_Area" localSheetId="37">'8 CONCILIA DEL PATRIMONIO'!$B$2:$AA$44</definedName>
    <definedName name="_xlnm.Print_Area" localSheetId="38">'9 MOVIMIENTO PPE'!$A$1:$I$69</definedName>
    <definedName name="_xlnm.Print_Area" localSheetId="24">'900 (2)'!$C$1:$J$307</definedName>
    <definedName name="_xlnm.Print_Area" localSheetId="11">'ACTA DE JNTA 2022'!$B$1:$I$56</definedName>
    <definedName name="_xlnm.Print_Area" localSheetId="6">'Carta entrega inf. L-A'!$B$1:$H$37</definedName>
    <definedName name="_xlnm.Print_Area" localSheetId="5">'contrato lavado activo'!$C$1:$J$136</definedName>
    <definedName name="_xlnm.Print_Area" localSheetId="10">'INF COMISARIO'!$B$1:$I$161</definedName>
    <definedName name="_xlnm.Print_Area" localSheetId="9">'INFORME GERENTE '!$B$1:$H$68</definedName>
    <definedName name="_xlnm.Print_Area" localSheetId="36">'NOTAS 7'!$C$1:$I$602</definedName>
    <definedName name="_xlnm.Print_Area" localSheetId="34">'OPINION pymes con anexo '!$C$1:$I$127</definedName>
    <definedName name="_xlnm.Print_Area" localSheetId="8">PAPELES!$A$1:$C$62</definedName>
    <definedName name="concepto.1087" localSheetId="39">#REF!</definedName>
    <definedName name="concepto.1087" localSheetId="25">#REF!</definedName>
    <definedName name="concepto.1087" localSheetId="21">#REF!</definedName>
    <definedName name="concepto.1087" localSheetId="4">#REF!</definedName>
    <definedName name="concepto.1087" localSheetId="89">#REF!</definedName>
    <definedName name="concepto.1087" localSheetId="5">#REF!</definedName>
    <definedName name="concepto.1087" localSheetId="90">#REF!</definedName>
    <definedName name="concepto.1087" localSheetId="34">#REF!</definedName>
    <definedName name="concepto.1087" localSheetId="92">#REF!</definedName>
    <definedName name="concepto.1087" localSheetId="93">#REF!</definedName>
    <definedName name="concepto.1087">#REF!</definedName>
    <definedName name="concepto1004" localSheetId="39">#REF!</definedName>
    <definedName name="concepto1004" localSheetId="25">#REF!</definedName>
    <definedName name="concepto1004" localSheetId="21">#REF!</definedName>
    <definedName name="concepto1004" localSheetId="4">#REF!</definedName>
    <definedName name="concepto1004" localSheetId="89">#REF!</definedName>
    <definedName name="concepto1004" localSheetId="5">#REF!</definedName>
    <definedName name="concepto1004" localSheetId="90">#REF!</definedName>
    <definedName name="concepto1004" localSheetId="34">#REF!</definedName>
    <definedName name="concepto1004" localSheetId="92">#REF!</definedName>
    <definedName name="concepto1004" localSheetId="93">#REF!</definedName>
    <definedName name="concepto1004">#REF!</definedName>
    <definedName name="concepto1004.casillero" localSheetId="39">#REF!</definedName>
    <definedName name="concepto1004.casillero" localSheetId="25">#REF!</definedName>
    <definedName name="concepto1004.casillero" localSheetId="21">#REF!</definedName>
    <definedName name="concepto1004.casillero" localSheetId="4">#REF!</definedName>
    <definedName name="concepto1004.casillero" localSheetId="89">#REF!</definedName>
    <definedName name="concepto1004.casillero" localSheetId="5">#REF!</definedName>
    <definedName name="concepto1004.casillero" localSheetId="90">#REF!</definedName>
    <definedName name="concepto1004.casillero" localSheetId="34">#REF!</definedName>
    <definedName name="concepto1004.casillero" localSheetId="92">#REF!</definedName>
    <definedName name="concepto1004.casillero" localSheetId="93">#REF!</definedName>
    <definedName name="concepto1004.casillero">#REF!</definedName>
    <definedName name="concepto1004.error1" localSheetId="39">#REF!</definedName>
    <definedName name="concepto1004.error1" localSheetId="25">#REF!</definedName>
    <definedName name="concepto1004.error1" localSheetId="21">#REF!</definedName>
    <definedName name="concepto1004.error1" localSheetId="4">#REF!</definedName>
    <definedName name="concepto1004.error1" localSheetId="89">#REF!</definedName>
    <definedName name="concepto1004.error1" localSheetId="5">#REF!</definedName>
    <definedName name="concepto1004.error1" localSheetId="90">#REF!</definedName>
    <definedName name="concepto1004.error1" localSheetId="34">#REF!</definedName>
    <definedName name="concepto1004.error1" localSheetId="92">#REF!</definedName>
    <definedName name="concepto1004.error1" localSheetId="93">#REF!</definedName>
    <definedName name="concepto1004.error1">#REF!</definedName>
    <definedName name="concepto1004.error2" localSheetId="39">#REF!</definedName>
    <definedName name="concepto1004.error2" localSheetId="25">#REF!</definedName>
    <definedName name="concepto1004.error2" localSheetId="21">#REF!</definedName>
    <definedName name="concepto1004.error2" localSheetId="4">#REF!</definedName>
    <definedName name="concepto1004.error2" localSheetId="89">#REF!</definedName>
    <definedName name="concepto1004.error2" localSheetId="5">#REF!</definedName>
    <definedName name="concepto1004.error2" localSheetId="90">#REF!</definedName>
    <definedName name="concepto1004.error2" localSheetId="34">#REF!</definedName>
    <definedName name="concepto1004.error2" localSheetId="92">#REF!</definedName>
    <definedName name="concepto1004.error2" localSheetId="93">#REF!</definedName>
    <definedName name="concepto1004.error2">#REF!</definedName>
    <definedName name="concepto1004.validacion1" localSheetId="39">#REF!</definedName>
    <definedName name="concepto1004.validacion1" localSheetId="25">#REF!</definedName>
    <definedName name="concepto1004.validacion1" localSheetId="21">#REF!</definedName>
    <definedName name="concepto1004.validacion1" localSheetId="4">#REF!</definedName>
    <definedName name="concepto1004.validacion1" localSheetId="89">#REF!</definedName>
    <definedName name="concepto1004.validacion1" localSheetId="5">#REF!</definedName>
    <definedName name="concepto1004.validacion1" localSheetId="90">#REF!</definedName>
    <definedName name="concepto1004.validacion1" localSheetId="34">#REF!</definedName>
    <definedName name="concepto1004.validacion1" localSheetId="92">#REF!</definedName>
    <definedName name="concepto1004.validacion1" localSheetId="93">#REF!</definedName>
    <definedName name="concepto1004.validacion1">#REF!</definedName>
    <definedName name="concepto1004.validacion2" localSheetId="39">#REF!</definedName>
    <definedName name="concepto1004.validacion2" localSheetId="25">#REF!</definedName>
    <definedName name="concepto1004.validacion2" localSheetId="21">#REF!</definedName>
    <definedName name="concepto1004.validacion2" localSheetId="4">#REF!</definedName>
    <definedName name="concepto1004.validacion2" localSheetId="89">#REF!</definedName>
    <definedName name="concepto1004.validacion2" localSheetId="5">#REF!</definedName>
    <definedName name="concepto1004.validacion2" localSheetId="90">#REF!</definedName>
    <definedName name="concepto1004.validacion2" localSheetId="34">#REF!</definedName>
    <definedName name="concepto1004.validacion2" localSheetId="92">#REF!</definedName>
    <definedName name="concepto1004.validacion2" localSheetId="93">#REF!</definedName>
    <definedName name="concepto1004.validacion2">#REF!</definedName>
    <definedName name="concepto1004.valordefecto" localSheetId="39">#REF!</definedName>
    <definedName name="concepto1004.valordefecto" localSheetId="25">#REF!</definedName>
    <definedName name="concepto1004.valordefecto" localSheetId="21">#REF!</definedName>
    <definedName name="concepto1004.valordefecto" localSheetId="4">#REF!</definedName>
    <definedName name="concepto1004.valordefecto" localSheetId="89">#REF!</definedName>
    <definedName name="concepto1004.valordefecto" localSheetId="5">#REF!</definedName>
    <definedName name="concepto1004.valordefecto" localSheetId="90">#REF!</definedName>
    <definedName name="concepto1004.valordefecto" localSheetId="34">#REF!</definedName>
    <definedName name="concepto1004.valordefecto" localSheetId="92">#REF!</definedName>
    <definedName name="concepto1004.valordefecto" localSheetId="93">#REF!</definedName>
    <definedName name="concepto1004.valordefecto">#REF!</definedName>
    <definedName name="concepto1006" localSheetId="39">#REF!</definedName>
    <definedName name="concepto1006" localSheetId="25">#REF!</definedName>
    <definedName name="concepto1006" localSheetId="21">#REF!</definedName>
    <definedName name="concepto1006" localSheetId="4">#REF!</definedName>
    <definedName name="concepto1006" localSheetId="89">#REF!</definedName>
    <definedName name="concepto1006" localSheetId="5">#REF!</definedName>
    <definedName name="concepto1006" localSheetId="90">#REF!</definedName>
    <definedName name="concepto1006" localSheetId="34">#REF!</definedName>
    <definedName name="concepto1006" localSheetId="92">#REF!</definedName>
    <definedName name="concepto1006" localSheetId="93">#REF!</definedName>
    <definedName name="concepto1006">#REF!</definedName>
    <definedName name="concepto1006.casillero" localSheetId="39">#REF!</definedName>
    <definedName name="concepto1006.casillero" localSheetId="25">#REF!</definedName>
    <definedName name="concepto1006.casillero" localSheetId="21">#REF!</definedName>
    <definedName name="concepto1006.casillero" localSheetId="4">#REF!</definedName>
    <definedName name="concepto1006.casillero" localSheetId="89">#REF!</definedName>
    <definedName name="concepto1006.casillero" localSheetId="5">#REF!</definedName>
    <definedName name="concepto1006.casillero" localSheetId="90">#REF!</definedName>
    <definedName name="concepto1006.casillero" localSheetId="34">#REF!</definedName>
    <definedName name="concepto1006.casillero" localSheetId="92">#REF!</definedName>
    <definedName name="concepto1006.casillero" localSheetId="93">#REF!</definedName>
    <definedName name="concepto1006.casillero">#REF!</definedName>
    <definedName name="concepto1006.error1" localSheetId="39">#REF!</definedName>
    <definedName name="concepto1006.error1" localSheetId="25">#REF!</definedName>
    <definedName name="concepto1006.error1" localSheetId="21">#REF!</definedName>
    <definedName name="concepto1006.error1" localSheetId="4">#REF!</definedName>
    <definedName name="concepto1006.error1" localSheetId="89">#REF!</definedName>
    <definedName name="concepto1006.error1" localSheetId="5">#REF!</definedName>
    <definedName name="concepto1006.error1" localSheetId="90">#REF!</definedName>
    <definedName name="concepto1006.error1" localSheetId="34">#REF!</definedName>
    <definedName name="concepto1006.error1" localSheetId="92">#REF!</definedName>
    <definedName name="concepto1006.error1" localSheetId="93">#REF!</definedName>
    <definedName name="concepto1006.error1">#REF!</definedName>
    <definedName name="concepto1006.error2" localSheetId="39">#REF!</definedName>
    <definedName name="concepto1006.error2" localSheetId="25">#REF!</definedName>
    <definedName name="concepto1006.error2" localSheetId="21">#REF!</definedName>
    <definedName name="concepto1006.error2" localSheetId="4">#REF!</definedName>
    <definedName name="concepto1006.error2" localSheetId="89">#REF!</definedName>
    <definedName name="concepto1006.error2" localSheetId="5">#REF!</definedName>
    <definedName name="concepto1006.error2" localSheetId="90">#REF!</definedName>
    <definedName name="concepto1006.error2" localSheetId="34">#REF!</definedName>
    <definedName name="concepto1006.error2" localSheetId="92">#REF!</definedName>
    <definedName name="concepto1006.error2" localSheetId="93">#REF!</definedName>
    <definedName name="concepto1006.error2">#REF!</definedName>
    <definedName name="concepto1006.validacion1" localSheetId="39">#REF!</definedName>
    <definedName name="concepto1006.validacion1" localSheetId="25">#REF!</definedName>
    <definedName name="concepto1006.validacion1" localSheetId="21">#REF!</definedName>
    <definedName name="concepto1006.validacion1" localSheetId="4">#REF!</definedName>
    <definedName name="concepto1006.validacion1" localSheetId="89">#REF!</definedName>
    <definedName name="concepto1006.validacion1" localSheetId="5">#REF!</definedName>
    <definedName name="concepto1006.validacion1" localSheetId="90">#REF!</definedName>
    <definedName name="concepto1006.validacion1" localSheetId="34">#REF!</definedName>
    <definedName name="concepto1006.validacion1" localSheetId="92">#REF!</definedName>
    <definedName name="concepto1006.validacion1" localSheetId="93">#REF!</definedName>
    <definedName name="concepto1006.validacion1">#REF!</definedName>
    <definedName name="concepto1006.validacion2" localSheetId="39">#REF!</definedName>
    <definedName name="concepto1006.validacion2" localSheetId="25">#REF!</definedName>
    <definedName name="concepto1006.validacion2" localSheetId="21">#REF!</definedName>
    <definedName name="concepto1006.validacion2" localSheetId="4">#REF!</definedName>
    <definedName name="concepto1006.validacion2" localSheetId="89">#REF!</definedName>
    <definedName name="concepto1006.validacion2" localSheetId="5">#REF!</definedName>
    <definedName name="concepto1006.validacion2" localSheetId="90">#REF!</definedName>
    <definedName name="concepto1006.validacion2" localSheetId="34">#REF!</definedName>
    <definedName name="concepto1006.validacion2" localSheetId="92">#REF!</definedName>
    <definedName name="concepto1006.validacion2" localSheetId="93">#REF!</definedName>
    <definedName name="concepto1006.validacion2">#REF!</definedName>
    <definedName name="concepto1006.valordefecto" localSheetId="39">#REF!</definedName>
    <definedName name="concepto1006.valordefecto" localSheetId="25">#REF!</definedName>
    <definedName name="concepto1006.valordefecto" localSheetId="21">#REF!</definedName>
    <definedName name="concepto1006.valordefecto" localSheetId="4">#REF!</definedName>
    <definedName name="concepto1006.valordefecto" localSheetId="89">#REF!</definedName>
    <definedName name="concepto1006.valordefecto" localSheetId="5">#REF!</definedName>
    <definedName name="concepto1006.valordefecto" localSheetId="90">#REF!</definedName>
    <definedName name="concepto1006.valordefecto" localSheetId="34">#REF!</definedName>
    <definedName name="concepto1006.valordefecto" localSheetId="92">#REF!</definedName>
    <definedName name="concepto1006.valordefecto" localSheetId="93">#REF!</definedName>
    <definedName name="concepto1006.valordefecto">#REF!</definedName>
    <definedName name="concepto1008" localSheetId="39">#REF!</definedName>
    <definedName name="concepto1008" localSheetId="25">#REF!</definedName>
    <definedName name="concepto1008" localSheetId="21">#REF!</definedName>
    <definedName name="concepto1008" localSheetId="4">#REF!</definedName>
    <definedName name="concepto1008" localSheetId="89">#REF!</definedName>
    <definedName name="concepto1008" localSheetId="5">#REF!</definedName>
    <definedName name="concepto1008" localSheetId="90">#REF!</definedName>
    <definedName name="concepto1008" localSheetId="34">#REF!</definedName>
    <definedName name="concepto1008" localSheetId="92">#REF!</definedName>
    <definedName name="concepto1008" localSheetId="93">#REF!</definedName>
    <definedName name="concepto1008">#REF!</definedName>
    <definedName name="concepto1008.casillero" localSheetId="39">#REF!</definedName>
    <definedName name="concepto1008.casillero" localSheetId="25">#REF!</definedName>
    <definedName name="concepto1008.casillero" localSheetId="21">#REF!</definedName>
    <definedName name="concepto1008.casillero" localSheetId="4">#REF!</definedName>
    <definedName name="concepto1008.casillero" localSheetId="89">#REF!</definedName>
    <definedName name="concepto1008.casillero" localSheetId="5">#REF!</definedName>
    <definedName name="concepto1008.casillero" localSheetId="90">#REF!</definedName>
    <definedName name="concepto1008.casillero" localSheetId="34">#REF!</definedName>
    <definedName name="concepto1008.casillero" localSheetId="92">#REF!</definedName>
    <definedName name="concepto1008.casillero" localSheetId="93">#REF!</definedName>
    <definedName name="concepto1008.casillero">#REF!</definedName>
    <definedName name="concepto1008.error1" localSheetId="39">#REF!</definedName>
    <definedName name="concepto1008.error1" localSheetId="25">#REF!</definedName>
    <definedName name="concepto1008.error1" localSheetId="21">#REF!</definedName>
    <definedName name="concepto1008.error1" localSheetId="4">#REF!</definedName>
    <definedName name="concepto1008.error1" localSheetId="89">#REF!</definedName>
    <definedName name="concepto1008.error1" localSheetId="5">#REF!</definedName>
    <definedName name="concepto1008.error1" localSheetId="90">#REF!</definedName>
    <definedName name="concepto1008.error1" localSheetId="34">#REF!</definedName>
    <definedName name="concepto1008.error1" localSheetId="92">#REF!</definedName>
    <definedName name="concepto1008.error1" localSheetId="93">#REF!</definedName>
    <definedName name="concepto1008.error1">#REF!</definedName>
    <definedName name="concepto1008.error2" localSheetId="39">#REF!</definedName>
    <definedName name="concepto1008.error2" localSheetId="25">#REF!</definedName>
    <definedName name="concepto1008.error2" localSheetId="21">#REF!</definedName>
    <definedName name="concepto1008.error2" localSheetId="4">#REF!</definedName>
    <definedName name="concepto1008.error2" localSheetId="89">#REF!</definedName>
    <definedName name="concepto1008.error2" localSheetId="5">#REF!</definedName>
    <definedName name="concepto1008.error2" localSheetId="90">#REF!</definedName>
    <definedName name="concepto1008.error2" localSheetId="34">#REF!</definedName>
    <definedName name="concepto1008.error2" localSheetId="92">#REF!</definedName>
    <definedName name="concepto1008.error2" localSheetId="93">#REF!</definedName>
    <definedName name="concepto1008.error2">#REF!</definedName>
    <definedName name="concepto1008.validacion1" localSheetId="39">#REF!</definedName>
    <definedName name="concepto1008.validacion1" localSheetId="25">#REF!</definedName>
    <definedName name="concepto1008.validacion1" localSheetId="21">#REF!</definedName>
    <definedName name="concepto1008.validacion1" localSheetId="4">#REF!</definedName>
    <definedName name="concepto1008.validacion1" localSheetId="89">#REF!</definedName>
    <definedName name="concepto1008.validacion1" localSheetId="5">#REF!</definedName>
    <definedName name="concepto1008.validacion1" localSheetId="90">#REF!</definedName>
    <definedName name="concepto1008.validacion1" localSheetId="34">#REF!</definedName>
    <definedName name="concepto1008.validacion1" localSheetId="92">#REF!</definedName>
    <definedName name="concepto1008.validacion1" localSheetId="93">#REF!</definedName>
    <definedName name="concepto1008.validacion1">#REF!</definedName>
    <definedName name="concepto1008.validacion2" localSheetId="39">#REF!</definedName>
    <definedName name="concepto1008.validacion2" localSheetId="25">#REF!</definedName>
    <definedName name="concepto1008.validacion2" localSheetId="21">#REF!</definedName>
    <definedName name="concepto1008.validacion2" localSheetId="4">#REF!</definedName>
    <definedName name="concepto1008.validacion2" localSheetId="89">#REF!</definedName>
    <definedName name="concepto1008.validacion2" localSheetId="5">#REF!</definedName>
    <definedName name="concepto1008.validacion2" localSheetId="90">#REF!</definedName>
    <definedName name="concepto1008.validacion2" localSheetId="34">#REF!</definedName>
    <definedName name="concepto1008.validacion2" localSheetId="92">#REF!</definedName>
    <definedName name="concepto1008.validacion2" localSheetId="93">#REF!</definedName>
    <definedName name="concepto1008.validacion2">#REF!</definedName>
    <definedName name="concepto1008.valordefecto" localSheetId="39">#REF!</definedName>
    <definedName name="concepto1008.valordefecto" localSheetId="25">#REF!</definedName>
    <definedName name="concepto1008.valordefecto" localSheetId="21">#REF!</definedName>
    <definedName name="concepto1008.valordefecto" localSheetId="4">#REF!</definedName>
    <definedName name="concepto1008.valordefecto" localSheetId="89">#REF!</definedName>
    <definedName name="concepto1008.valordefecto" localSheetId="5">#REF!</definedName>
    <definedName name="concepto1008.valordefecto" localSheetId="90">#REF!</definedName>
    <definedName name="concepto1008.valordefecto" localSheetId="34">#REF!</definedName>
    <definedName name="concepto1008.valordefecto" localSheetId="92">#REF!</definedName>
    <definedName name="concepto1008.valordefecto" localSheetId="93">#REF!</definedName>
    <definedName name="concepto1008.valordefecto">#REF!</definedName>
    <definedName name="concepto1061" localSheetId="39">#REF!</definedName>
    <definedName name="concepto1061" localSheetId="25">#REF!</definedName>
    <definedName name="concepto1061" localSheetId="21">#REF!</definedName>
    <definedName name="concepto1061" localSheetId="4">#REF!</definedName>
    <definedName name="concepto1061" localSheetId="89">#REF!</definedName>
    <definedName name="concepto1061" localSheetId="5">#REF!</definedName>
    <definedName name="concepto1061" localSheetId="90">#REF!</definedName>
    <definedName name="concepto1061" localSheetId="34">#REF!</definedName>
    <definedName name="concepto1061" localSheetId="92">#REF!</definedName>
    <definedName name="concepto1061" localSheetId="93">#REF!</definedName>
    <definedName name="concepto1061">#REF!</definedName>
    <definedName name="concepto1061.casillero" localSheetId="39">#REF!</definedName>
    <definedName name="concepto1061.casillero" localSheetId="25">#REF!</definedName>
    <definedName name="concepto1061.casillero" localSheetId="21">#REF!</definedName>
    <definedName name="concepto1061.casillero" localSheetId="4">#REF!</definedName>
    <definedName name="concepto1061.casillero" localSheetId="89">#REF!</definedName>
    <definedName name="concepto1061.casillero" localSheetId="5">#REF!</definedName>
    <definedName name="concepto1061.casillero" localSheetId="90">#REF!</definedName>
    <definedName name="concepto1061.casillero" localSheetId="34">#REF!</definedName>
    <definedName name="concepto1061.casillero" localSheetId="92">#REF!</definedName>
    <definedName name="concepto1061.casillero" localSheetId="93">#REF!</definedName>
    <definedName name="concepto1061.casillero">#REF!</definedName>
    <definedName name="concepto1061.error1" localSheetId="39">#REF!</definedName>
    <definedName name="concepto1061.error1" localSheetId="25">#REF!</definedName>
    <definedName name="concepto1061.error1" localSheetId="21">#REF!</definedName>
    <definedName name="concepto1061.error1" localSheetId="4">#REF!</definedName>
    <definedName name="concepto1061.error1" localSheetId="89">#REF!</definedName>
    <definedName name="concepto1061.error1" localSheetId="5">#REF!</definedName>
    <definedName name="concepto1061.error1" localSheetId="90">#REF!</definedName>
    <definedName name="concepto1061.error1" localSheetId="34">#REF!</definedName>
    <definedName name="concepto1061.error1" localSheetId="92">#REF!</definedName>
    <definedName name="concepto1061.error1" localSheetId="93">#REF!</definedName>
    <definedName name="concepto1061.error1">#REF!</definedName>
    <definedName name="concepto1061.error2" localSheetId="39">#REF!</definedName>
    <definedName name="concepto1061.error2" localSheetId="25">#REF!</definedName>
    <definedName name="concepto1061.error2" localSheetId="21">#REF!</definedName>
    <definedName name="concepto1061.error2" localSheetId="4">#REF!</definedName>
    <definedName name="concepto1061.error2" localSheetId="89">#REF!</definedName>
    <definedName name="concepto1061.error2" localSheetId="5">#REF!</definedName>
    <definedName name="concepto1061.error2" localSheetId="90">#REF!</definedName>
    <definedName name="concepto1061.error2" localSheetId="34">#REF!</definedName>
    <definedName name="concepto1061.error2" localSheetId="92">#REF!</definedName>
    <definedName name="concepto1061.error2" localSheetId="93">#REF!</definedName>
    <definedName name="concepto1061.error2">#REF!</definedName>
    <definedName name="concepto1061.validacion1" localSheetId="39">#REF!</definedName>
    <definedName name="concepto1061.validacion1" localSheetId="25">#REF!</definedName>
    <definedName name="concepto1061.validacion1" localSheetId="21">#REF!</definedName>
    <definedName name="concepto1061.validacion1" localSheetId="4">#REF!</definedName>
    <definedName name="concepto1061.validacion1" localSheetId="89">#REF!</definedName>
    <definedName name="concepto1061.validacion1" localSheetId="5">#REF!</definedName>
    <definedName name="concepto1061.validacion1" localSheetId="90">#REF!</definedName>
    <definedName name="concepto1061.validacion1" localSheetId="34">#REF!</definedName>
    <definedName name="concepto1061.validacion1" localSheetId="92">#REF!</definedName>
    <definedName name="concepto1061.validacion1" localSheetId="93">#REF!</definedName>
    <definedName name="concepto1061.validacion1">#REF!</definedName>
    <definedName name="concepto1061.validacion2" localSheetId="39">#REF!</definedName>
    <definedName name="concepto1061.validacion2" localSheetId="25">#REF!</definedName>
    <definedName name="concepto1061.validacion2" localSheetId="21">#REF!</definedName>
    <definedName name="concepto1061.validacion2" localSheetId="4">#REF!</definedName>
    <definedName name="concepto1061.validacion2" localSheetId="89">#REF!</definedName>
    <definedName name="concepto1061.validacion2" localSheetId="5">#REF!</definedName>
    <definedName name="concepto1061.validacion2" localSheetId="90">#REF!</definedName>
    <definedName name="concepto1061.validacion2" localSheetId="34">#REF!</definedName>
    <definedName name="concepto1061.validacion2" localSheetId="92">#REF!</definedName>
    <definedName name="concepto1061.validacion2" localSheetId="93">#REF!</definedName>
    <definedName name="concepto1061.validacion2">#REF!</definedName>
    <definedName name="concepto1061.valordefecto" localSheetId="39">#REF!</definedName>
    <definedName name="concepto1061.valordefecto" localSheetId="25">#REF!</definedName>
    <definedName name="concepto1061.valordefecto" localSheetId="21">#REF!</definedName>
    <definedName name="concepto1061.valordefecto" localSheetId="4">#REF!</definedName>
    <definedName name="concepto1061.valordefecto" localSheetId="89">#REF!</definedName>
    <definedName name="concepto1061.valordefecto" localSheetId="5">#REF!</definedName>
    <definedName name="concepto1061.valordefecto" localSheetId="90">#REF!</definedName>
    <definedName name="concepto1061.valordefecto" localSheetId="34">#REF!</definedName>
    <definedName name="concepto1061.valordefecto" localSheetId="92">#REF!</definedName>
    <definedName name="concepto1061.valordefecto" localSheetId="93">#REF!</definedName>
    <definedName name="concepto1061.valordefecto">#REF!</definedName>
    <definedName name="concepto1062" localSheetId="39">#REF!</definedName>
    <definedName name="concepto1062" localSheetId="25">#REF!</definedName>
    <definedName name="concepto1062" localSheetId="21">#REF!</definedName>
    <definedName name="concepto1062" localSheetId="4">#REF!</definedName>
    <definedName name="concepto1062" localSheetId="89">#REF!</definedName>
    <definedName name="concepto1062" localSheetId="5">#REF!</definedName>
    <definedName name="concepto1062" localSheetId="90">#REF!</definedName>
    <definedName name="concepto1062" localSheetId="34">#REF!</definedName>
    <definedName name="concepto1062" localSheetId="92">#REF!</definedName>
    <definedName name="concepto1062" localSheetId="93">#REF!</definedName>
    <definedName name="concepto1062">#REF!</definedName>
    <definedName name="concepto1062.casillero" localSheetId="39">#REF!</definedName>
    <definedName name="concepto1062.casillero" localSheetId="25">#REF!</definedName>
    <definedName name="concepto1062.casillero" localSheetId="21">#REF!</definedName>
    <definedName name="concepto1062.casillero" localSheetId="4">#REF!</definedName>
    <definedName name="concepto1062.casillero" localSheetId="89">#REF!</definedName>
    <definedName name="concepto1062.casillero" localSheetId="5">#REF!</definedName>
    <definedName name="concepto1062.casillero" localSheetId="90">#REF!</definedName>
    <definedName name="concepto1062.casillero" localSheetId="34">#REF!</definedName>
    <definedName name="concepto1062.casillero" localSheetId="92">#REF!</definedName>
    <definedName name="concepto1062.casillero" localSheetId="93">#REF!</definedName>
    <definedName name="concepto1062.casillero">#REF!</definedName>
    <definedName name="concepto1062.error1" localSheetId="39">#REF!</definedName>
    <definedName name="concepto1062.error1" localSheetId="25">#REF!</definedName>
    <definedName name="concepto1062.error1" localSheetId="21">#REF!</definedName>
    <definedName name="concepto1062.error1" localSheetId="4">#REF!</definedName>
    <definedName name="concepto1062.error1" localSheetId="89">#REF!</definedName>
    <definedName name="concepto1062.error1" localSheetId="5">#REF!</definedName>
    <definedName name="concepto1062.error1" localSheetId="90">#REF!</definedName>
    <definedName name="concepto1062.error1" localSheetId="34">#REF!</definedName>
    <definedName name="concepto1062.error1" localSheetId="92">#REF!</definedName>
    <definedName name="concepto1062.error1" localSheetId="93">#REF!</definedName>
    <definedName name="concepto1062.error1">#REF!</definedName>
    <definedName name="concepto1062.error2" localSheetId="39">#REF!</definedName>
    <definedName name="concepto1062.error2" localSheetId="25">#REF!</definedName>
    <definedName name="concepto1062.error2" localSheetId="21">#REF!</definedName>
    <definedName name="concepto1062.error2" localSheetId="4">#REF!</definedName>
    <definedName name="concepto1062.error2" localSheetId="89">#REF!</definedName>
    <definedName name="concepto1062.error2" localSheetId="5">#REF!</definedName>
    <definedName name="concepto1062.error2" localSheetId="90">#REF!</definedName>
    <definedName name="concepto1062.error2" localSheetId="34">#REF!</definedName>
    <definedName name="concepto1062.error2" localSheetId="92">#REF!</definedName>
    <definedName name="concepto1062.error2" localSheetId="93">#REF!</definedName>
    <definedName name="concepto1062.error2">#REF!</definedName>
    <definedName name="concepto1062.validacion1" localSheetId="39">#REF!</definedName>
    <definedName name="concepto1062.validacion1" localSheetId="25">#REF!</definedName>
    <definedName name="concepto1062.validacion1" localSheetId="21">#REF!</definedName>
    <definedName name="concepto1062.validacion1" localSheetId="4">#REF!</definedName>
    <definedName name="concepto1062.validacion1" localSheetId="89">#REF!</definedName>
    <definedName name="concepto1062.validacion1" localSheetId="5">#REF!</definedName>
    <definedName name="concepto1062.validacion1" localSheetId="90">#REF!</definedName>
    <definedName name="concepto1062.validacion1" localSheetId="34">#REF!</definedName>
    <definedName name="concepto1062.validacion1" localSheetId="92">#REF!</definedName>
    <definedName name="concepto1062.validacion1" localSheetId="93">#REF!</definedName>
    <definedName name="concepto1062.validacion1">#REF!</definedName>
    <definedName name="concepto1062.validacion2" localSheetId="39">#REF!</definedName>
    <definedName name="concepto1062.validacion2" localSheetId="25">#REF!</definedName>
    <definedName name="concepto1062.validacion2" localSheetId="21">#REF!</definedName>
    <definedName name="concepto1062.validacion2" localSheetId="4">#REF!</definedName>
    <definedName name="concepto1062.validacion2" localSheetId="89">#REF!</definedName>
    <definedName name="concepto1062.validacion2" localSheetId="5">#REF!</definedName>
    <definedName name="concepto1062.validacion2" localSheetId="90">#REF!</definedName>
    <definedName name="concepto1062.validacion2" localSheetId="34">#REF!</definedName>
    <definedName name="concepto1062.validacion2" localSheetId="92">#REF!</definedName>
    <definedName name="concepto1062.validacion2" localSheetId="93">#REF!</definedName>
    <definedName name="concepto1062.validacion2">#REF!</definedName>
    <definedName name="concepto1062.valordefecto" localSheetId="39">#REF!</definedName>
    <definedName name="concepto1062.valordefecto" localSheetId="25">#REF!</definedName>
    <definedName name="concepto1062.valordefecto" localSheetId="21">#REF!</definedName>
    <definedName name="concepto1062.valordefecto" localSheetId="4">#REF!</definedName>
    <definedName name="concepto1062.valordefecto" localSheetId="89">#REF!</definedName>
    <definedName name="concepto1062.valordefecto" localSheetId="5">#REF!</definedName>
    <definedName name="concepto1062.valordefecto" localSheetId="90">#REF!</definedName>
    <definedName name="concepto1062.valordefecto" localSheetId="34">#REF!</definedName>
    <definedName name="concepto1062.valordefecto" localSheetId="92">#REF!</definedName>
    <definedName name="concepto1062.valordefecto" localSheetId="93">#REF!</definedName>
    <definedName name="concepto1062.valordefecto">#REF!</definedName>
    <definedName name="concepto1063" localSheetId="39">#REF!</definedName>
    <definedName name="concepto1063" localSheetId="25">#REF!</definedName>
    <definedName name="concepto1063" localSheetId="21">#REF!</definedName>
    <definedName name="concepto1063" localSheetId="4">#REF!</definedName>
    <definedName name="concepto1063" localSheetId="89">#REF!</definedName>
    <definedName name="concepto1063" localSheetId="5">#REF!</definedName>
    <definedName name="concepto1063" localSheetId="90">#REF!</definedName>
    <definedName name="concepto1063" localSheetId="34">#REF!</definedName>
    <definedName name="concepto1063" localSheetId="92">#REF!</definedName>
    <definedName name="concepto1063" localSheetId="93">#REF!</definedName>
    <definedName name="concepto1063">#REF!</definedName>
    <definedName name="concepto1063.casillero" localSheetId="39">#REF!</definedName>
    <definedName name="concepto1063.casillero" localSheetId="25">#REF!</definedName>
    <definedName name="concepto1063.casillero" localSheetId="21">#REF!</definedName>
    <definedName name="concepto1063.casillero" localSheetId="4">#REF!</definedName>
    <definedName name="concepto1063.casillero" localSheetId="89">#REF!</definedName>
    <definedName name="concepto1063.casillero" localSheetId="5">#REF!</definedName>
    <definedName name="concepto1063.casillero" localSheetId="90">#REF!</definedName>
    <definedName name="concepto1063.casillero" localSheetId="34">#REF!</definedName>
    <definedName name="concepto1063.casillero" localSheetId="92">#REF!</definedName>
    <definedName name="concepto1063.casillero" localSheetId="93">#REF!</definedName>
    <definedName name="concepto1063.casillero">#REF!</definedName>
    <definedName name="concepto1063.error1" localSheetId="39">#REF!</definedName>
    <definedName name="concepto1063.error1" localSheetId="25">#REF!</definedName>
    <definedName name="concepto1063.error1" localSheetId="21">#REF!</definedName>
    <definedName name="concepto1063.error1" localSheetId="4">#REF!</definedName>
    <definedName name="concepto1063.error1" localSheetId="89">#REF!</definedName>
    <definedName name="concepto1063.error1" localSheetId="5">#REF!</definedName>
    <definedName name="concepto1063.error1" localSheetId="90">#REF!</definedName>
    <definedName name="concepto1063.error1" localSheetId="34">#REF!</definedName>
    <definedName name="concepto1063.error1" localSheetId="92">#REF!</definedName>
    <definedName name="concepto1063.error1" localSheetId="93">#REF!</definedName>
    <definedName name="concepto1063.error1">#REF!</definedName>
    <definedName name="concepto1063.error2" localSheetId="39">#REF!</definedName>
    <definedName name="concepto1063.error2" localSheetId="25">#REF!</definedName>
    <definedName name="concepto1063.error2" localSheetId="21">#REF!</definedName>
    <definedName name="concepto1063.error2" localSheetId="4">#REF!</definedName>
    <definedName name="concepto1063.error2" localSheetId="89">#REF!</definedName>
    <definedName name="concepto1063.error2" localSheetId="5">#REF!</definedName>
    <definedName name="concepto1063.error2" localSheetId="90">#REF!</definedName>
    <definedName name="concepto1063.error2" localSheetId="34">#REF!</definedName>
    <definedName name="concepto1063.error2" localSheetId="92">#REF!</definedName>
    <definedName name="concepto1063.error2" localSheetId="93">#REF!</definedName>
    <definedName name="concepto1063.error2">#REF!</definedName>
    <definedName name="concepto1063.validacion1" localSheetId="39">#REF!</definedName>
    <definedName name="concepto1063.validacion1" localSheetId="25">#REF!</definedName>
    <definedName name="concepto1063.validacion1" localSheetId="21">#REF!</definedName>
    <definedName name="concepto1063.validacion1" localSheetId="4">#REF!</definedName>
    <definedName name="concepto1063.validacion1" localSheetId="89">#REF!</definedName>
    <definedName name="concepto1063.validacion1" localSheetId="5">#REF!</definedName>
    <definedName name="concepto1063.validacion1" localSheetId="90">#REF!</definedName>
    <definedName name="concepto1063.validacion1" localSheetId="34">#REF!</definedName>
    <definedName name="concepto1063.validacion1" localSheetId="92">#REF!</definedName>
    <definedName name="concepto1063.validacion1" localSheetId="93">#REF!</definedName>
    <definedName name="concepto1063.validacion1">#REF!</definedName>
    <definedName name="concepto1063.validacion2" localSheetId="39">#REF!</definedName>
    <definedName name="concepto1063.validacion2" localSheetId="25">#REF!</definedName>
    <definedName name="concepto1063.validacion2" localSheetId="21">#REF!</definedName>
    <definedName name="concepto1063.validacion2" localSheetId="4">#REF!</definedName>
    <definedName name="concepto1063.validacion2" localSheetId="89">#REF!</definedName>
    <definedName name="concepto1063.validacion2" localSheetId="5">#REF!</definedName>
    <definedName name="concepto1063.validacion2" localSheetId="90">#REF!</definedName>
    <definedName name="concepto1063.validacion2" localSheetId="34">#REF!</definedName>
    <definedName name="concepto1063.validacion2" localSheetId="92">#REF!</definedName>
    <definedName name="concepto1063.validacion2" localSheetId="93">#REF!</definedName>
    <definedName name="concepto1063.validacion2">#REF!</definedName>
    <definedName name="concepto1063.valordefecto" localSheetId="39">#REF!</definedName>
    <definedName name="concepto1063.valordefecto" localSheetId="25">#REF!</definedName>
    <definedName name="concepto1063.valordefecto" localSheetId="21">#REF!</definedName>
    <definedName name="concepto1063.valordefecto" localSheetId="4">#REF!</definedName>
    <definedName name="concepto1063.valordefecto" localSheetId="89">#REF!</definedName>
    <definedName name="concepto1063.valordefecto" localSheetId="5">#REF!</definedName>
    <definedName name="concepto1063.valordefecto" localSheetId="90">#REF!</definedName>
    <definedName name="concepto1063.valordefecto" localSheetId="34">#REF!</definedName>
    <definedName name="concepto1063.valordefecto" localSheetId="92">#REF!</definedName>
    <definedName name="concepto1063.valordefecto" localSheetId="93">#REF!</definedName>
    <definedName name="concepto1063.valordefecto">#REF!</definedName>
    <definedName name="concepto1064" localSheetId="39">#REF!</definedName>
    <definedName name="concepto1064" localSheetId="25">#REF!</definedName>
    <definedName name="concepto1064" localSheetId="21">#REF!</definedName>
    <definedName name="concepto1064" localSheetId="4">#REF!</definedName>
    <definedName name="concepto1064" localSheetId="89">#REF!</definedName>
    <definedName name="concepto1064" localSheetId="5">#REF!</definedName>
    <definedName name="concepto1064" localSheetId="90">#REF!</definedName>
    <definedName name="concepto1064" localSheetId="34">#REF!</definedName>
    <definedName name="concepto1064" localSheetId="92">#REF!</definedName>
    <definedName name="concepto1064" localSheetId="93">#REF!</definedName>
    <definedName name="concepto1064">#REF!</definedName>
    <definedName name="concepto1064.casillero" localSheetId="39">#REF!</definedName>
    <definedName name="concepto1064.casillero" localSheetId="25">#REF!</definedName>
    <definedName name="concepto1064.casillero" localSheetId="21">#REF!</definedName>
    <definedName name="concepto1064.casillero" localSheetId="4">#REF!</definedName>
    <definedName name="concepto1064.casillero" localSheetId="89">#REF!</definedName>
    <definedName name="concepto1064.casillero" localSheetId="5">#REF!</definedName>
    <definedName name="concepto1064.casillero" localSheetId="90">#REF!</definedName>
    <definedName name="concepto1064.casillero" localSheetId="34">#REF!</definedName>
    <definedName name="concepto1064.casillero" localSheetId="92">#REF!</definedName>
    <definedName name="concepto1064.casillero" localSheetId="93">#REF!</definedName>
    <definedName name="concepto1064.casillero">#REF!</definedName>
    <definedName name="concepto1064.error1" localSheetId="39">#REF!</definedName>
    <definedName name="concepto1064.error1" localSheetId="25">#REF!</definedName>
    <definedName name="concepto1064.error1" localSheetId="21">#REF!</definedName>
    <definedName name="concepto1064.error1" localSheetId="4">#REF!</definedName>
    <definedName name="concepto1064.error1" localSheetId="89">#REF!</definedName>
    <definedName name="concepto1064.error1" localSheetId="5">#REF!</definedName>
    <definedName name="concepto1064.error1" localSheetId="90">#REF!</definedName>
    <definedName name="concepto1064.error1" localSheetId="34">#REF!</definedName>
    <definedName name="concepto1064.error1" localSheetId="92">#REF!</definedName>
    <definedName name="concepto1064.error1" localSheetId="93">#REF!</definedName>
    <definedName name="concepto1064.error1">#REF!</definedName>
    <definedName name="concepto1064.error2" localSheetId="39">#REF!</definedName>
    <definedName name="concepto1064.error2" localSheetId="25">#REF!</definedName>
    <definedName name="concepto1064.error2" localSheetId="21">#REF!</definedName>
    <definedName name="concepto1064.error2" localSheetId="4">#REF!</definedName>
    <definedName name="concepto1064.error2" localSheetId="89">#REF!</definedName>
    <definedName name="concepto1064.error2" localSheetId="5">#REF!</definedName>
    <definedName name="concepto1064.error2" localSheetId="90">#REF!</definedName>
    <definedName name="concepto1064.error2" localSheetId="34">#REF!</definedName>
    <definedName name="concepto1064.error2" localSheetId="92">#REF!</definedName>
    <definedName name="concepto1064.error2" localSheetId="93">#REF!</definedName>
    <definedName name="concepto1064.error2">#REF!</definedName>
    <definedName name="concepto1064.validacion1" localSheetId="39">#REF!</definedName>
    <definedName name="concepto1064.validacion1" localSheetId="25">#REF!</definedName>
    <definedName name="concepto1064.validacion1" localSheetId="21">#REF!</definedName>
    <definedName name="concepto1064.validacion1" localSheetId="4">#REF!</definedName>
    <definedName name="concepto1064.validacion1" localSheetId="89">#REF!</definedName>
    <definedName name="concepto1064.validacion1" localSheetId="5">#REF!</definedName>
    <definedName name="concepto1064.validacion1" localSheetId="90">#REF!</definedName>
    <definedName name="concepto1064.validacion1" localSheetId="34">#REF!</definedName>
    <definedName name="concepto1064.validacion1" localSheetId="92">#REF!</definedName>
    <definedName name="concepto1064.validacion1" localSheetId="93">#REF!</definedName>
    <definedName name="concepto1064.validacion1">#REF!</definedName>
    <definedName name="concepto1064.validacion2" localSheetId="39">#REF!</definedName>
    <definedName name="concepto1064.validacion2" localSheetId="25">#REF!</definedName>
    <definedName name="concepto1064.validacion2" localSheetId="21">#REF!</definedName>
    <definedName name="concepto1064.validacion2" localSheetId="4">#REF!</definedName>
    <definedName name="concepto1064.validacion2" localSheetId="89">#REF!</definedName>
    <definedName name="concepto1064.validacion2" localSheetId="5">#REF!</definedName>
    <definedName name="concepto1064.validacion2" localSheetId="90">#REF!</definedName>
    <definedName name="concepto1064.validacion2" localSheetId="34">#REF!</definedName>
    <definedName name="concepto1064.validacion2" localSheetId="92">#REF!</definedName>
    <definedName name="concepto1064.validacion2" localSheetId="93">#REF!</definedName>
    <definedName name="concepto1064.validacion2">#REF!</definedName>
    <definedName name="concepto1064.valordefecto" localSheetId="39">#REF!</definedName>
    <definedName name="concepto1064.valordefecto" localSheetId="25">#REF!</definedName>
    <definedName name="concepto1064.valordefecto" localSheetId="21">#REF!</definedName>
    <definedName name="concepto1064.valordefecto" localSheetId="4">#REF!</definedName>
    <definedName name="concepto1064.valordefecto" localSheetId="89">#REF!</definedName>
    <definedName name="concepto1064.valordefecto" localSheetId="5">#REF!</definedName>
    <definedName name="concepto1064.valordefecto" localSheetId="90">#REF!</definedName>
    <definedName name="concepto1064.valordefecto" localSheetId="34">#REF!</definedName>
    <definedName name="concepto1064.valordefecto" localSheetId="92">#REF!</definedName>
    <definedName name="concepto1064.valordefecto" localSheetId="93">#REF!</definedName>
    <definedName name="concepto1064.valordefecto">#REF!</definedName>
    <definedName name="concepto1065" localSheetId="39">#REF!</definedName>
    <definedName name="concepto1065" localSheetId="25">#REF!</definedName>
    <definedName name="concepto1065" localSheetId="21">#REF!</definedName>
    <definedName name="concepto1065" localSheetId="4">#REF!</definedName>
    <definedName name="concepto1065" localSheetId="89">#REF!</definedName>
    <definedName name="concepto1065" localSheetId="5">#REF!</definedName>
    <definedName name="concepto1065" localSheetId="90">#REF!</definedName>
    <definedName name="concepto1065" localSheetId="34">#REF!</definedName>
    <definedName name="concepto1065" localSheetId="92">#REF!</definedName>
    <definedName name="concepto1065" localSheetId="93">#REF!</definedName>
    <definedName name="concepto1065">#REF!</definedName>
    <definedName name="concepto1065.casillero" localSheetId="39">#REF!</definedName>
    <definedName name="concepto1065.casillero" localSheetId="25">#REF!</definedName>
    <definedName name="concepto1065.casillero" localSheetId="21">#REF!</definedName>
    <definedName name="concepto1065.casillero" localSheetId="4">#REF!</definedName>
    <definedName name="concepto1065.casillero" localSheetId="89">#REF!</definedName>
    <definedName name="concepto1065.casillero" localSheetId="5">#REF!</definedName>
    <definedName name="concepto1065.casillero" localSheetId="90">#REF!</definedName>
    <definedName name="concepto1065.casillero" localSheetId="34">#REF!</definedName>
    <definedName name="concepto1065.casillero" localSheetId="92">#REF!</definedName>
    <definedName name="concepto1065.casillero" localSheetId="93">#REF!</definedName>
    <definedName name="concepto1065.casillero">#REF!</definedName>
    <definedName name="concepto1065.error1" localSheetId="39">#REF!</definedName>
    <definedName name="concepto1065.error1" localSheetId="25">#REF!</definedName>
    <definedName name="concepto1065.error1" localSheetId="21">#REF!</definedName>
    <definedName name="concepto1065.error1" localSheetId="4">#REF!</definedName>
    <definedName name="concepto1065.error1" localSheetId="89">#REF!</definedName>
    <definedName name="concepto1065.error1" localSheetId="5">#REF!</definedName>
    <definedName name="concepto1065.error1" localSheetId="90">#REF!</definedName>
    <definedName name="concepto1065.error1" localSheetId="34">#REF!</definedName>
    <definedName name="concepto1065.error1" localSheetId="92">#REF!</definedName>
    <definedName name="concepto1065.error1" localSheetId="93">#REF!</definedName>
    <definedName name="concepto1065.error1">#REF!</definedName>
    <definedName name="concepto1065.error2" localSheetId="39">#REF!</definedName>
    <definedName name="concepto1065.error2" localSheetId="25">#REF!</definedName>
    <definedName name="concepto1065.error2" localSheetId="21">#REF!</definedName>
    <definedName name="concepto1065.error2" localSheetId="4">#REF!</definedName>
    <definedName name="concepto1065.error2" localSheetId="89">#REF!</definedName>
    <definedName name="concepto1065.error2" localSheetId="5">#REF!</definedName>
    <definedName name="concepto1065.error2" localSheetId="90">#REF!</definedName>
    <definedName name="concepto1065.error2" localSheetId="34">#REF!</definedName>
    <definedName name="concepto1065.error2" localSheetId="92">#REF!</definedName>
    <definedName name="concepto1065.error2" localSheetId="93">#REF!</definedName>
    <definedName name="concepto1065.error2">#REF!</definedName>
    <definedName name="concepto1065.validacion1" localSheetId="39">#REF!</definedName>
    <definedName name="concepto1065.validacion1" localSheetId="25">#REF!</definedName>
    <definedName name="concepto1065.validacion1" localSheetId="21">#REF!</definedName>
    <definedName name="concepto1065.validacion1" localSheetId="4">#REF!</definedName>
    <definedName name="concepto1065.validacion1" localSheetId="89">#REF!</definedName>
    <definedName name="concepto1065.validacion1" localSheetId="5">#REF!</definedName>
    <definedName name="concepto1065.validacion1" localSheetId="90">#REF!</definedName>
    <definedName name="concepto1065.validacion1" localSheetId="34">#REF!</definedName>
    <definedName name="concepto1065.validacion1" localSheetId="92">#REF!</definedName>
    <definedName name="concepto1065.validacion1" localSheetId="93">#REF!</definedName>
    <definedName name="concepto1065.validacion1">#REF!</definedName>
    <definedName name="concepto1065.validacion2" localSheetId="39">#REF!</definedName>
    <definedName name="concepto1065.validacion2" localSheetId="25">#REF!</definedName>
    <definedName name="concepto1065.validacion2" localSheetId="21">#REF!</definedName>
    <definedName name="concepto1065.validacion2" localSheetId="4">#REF!</definedName>
    <definedName name="concepto1065.validacion2" localSheetId="89">#REF!</definedName>
    <definedName name="concepto1065.validacion2" localSheetId="5">#REF!</definedName>
    <definedName name="concepto1065.validacion2" localSheetId="90">#REF!</definedName>
    <definedName name="concepto1065.validacion2" localSheetId="34">#REF!</definedName>
    <definedName name="concepto1065.validacion2" localSheetId="92">#REF!</definedName>
    <definedName name="concepto1065.validacion2" localSheetId="93">#REF!</definedName>
    <definedName name="concepto1065.validacion2">#REF!</definedName>
    <definedName name="concepto1065.valordefecto" localSheetId="39">#REF!</definedName>
    <definedName name="concepto1065.valordefecto" localSheetId="25">#REF!</definedName>
    <definedName name="concepto1065.valordefecto" localSheetId="21">#REF!</definedName>
    <definedName name="concepto1065.valordefecto" localSheetId="4">#REF!</definedName>
    <definedName name="concepto1065.valordefecto" localSheetId="89">#REF!</definedName>
    <definedName name="concepto1065.valordefecto" localSheetId="5">#REF!</definedName>
    <definedName name="concepto1065.valordefecto" localSheetId="90">#REF!</definedName>
    <definedName name="concepto1065.valordefecto" localSheetId="34">#REF!</definedName>
    <definedName name="concepto1065.valordefecto" localSheetId="92">#REF!</definedName>
    <definedName name="concepto1065.valordefecto" localSheetId="93">#REF!</definedName>
    <definedName name="concepto1065.valordefecto">#REF!</definedName>
    <definedName name="concepto1075" localSheetId="39">#REF!</definedName>
    <definedName name="concepto1075" localSheetId="25">#REF!</definedName>
    <definedName name="concepto1075" localSheetId="21">#REF!</definedName>
    <definedName name="concepto1075" localSheetId="4">#REF!</definedName>
    <definedName name="concepto1075" localSheetId="89">#REF!</definedName>
    <definedName name="concepto1075" localSheetId="5">#REF!</definedName>
    <definedName name="concepto1075" localSheetId="90">#REF!</definedName>
    <definedName name="concepto1075" localSheetId="34">#REF!</definedName>
    <definedName name="concepto1075" localSheetId="92">#REF!</definedName>
    <definedName name="concepto1075" localSheetId="93">#REF!</definedName>
    <definedName name="concepto1075">#REF!</definedName>
    <definedName name="concepto1075.casillero" localSheetId="39">#REF!</definedName>
    <definedName name="concepto1075.casillero" localSheetId="25">#REF!</definedName>
    <definedName name="concepto1075.casillero" localSheetId="21">#REF!</definedName>
    <definedName name="concepto1075.casillero" localSheetId="4">#REF!</definedName>
    <definedName name="concepto1075.casillero" localSheetId="89">#REF!</definedName>
    <definedName name="concepto1075.casillero" localSheetId="5">#REF!</definedName>
    <definedName name="concepto1075.casillero" localSheetId="90">#REF!</definedName>
    <definedName name="concepto1075.casillero" localSheetId="34">#REF!</definedName>
    <definedName name="concepto1075.casillero" localSheetId="92">#REF!</definedName>
    <definedName name="concepto1075.casillero" localSheetId="93">#REF!</definedName>
    <definedName name="concepto1075.casillero">#REF!</definedName>
    <definedName name="concepto1075.error2" localSheetId="39">#REF!</definedName>
    <definedName name="concepto1075.error2" localSheetId="25">#REF!</definedName>
    <definedName name="concepto1075.error2" localSheetId="21">#REF!</definedName>
    <definedName name="concepto1075.error2" localSheetId="4">#REF!</definedName>
    <definedName name="concepto1075.error2" localSheetId="89">#REF!</definedName>
    <definedName name="concepto1075.error2" localSheetId="5">#REF!</definedName>
    <definedName name="concepto1075.error2" localSheetId="90">#REF!</definedName>
    <definedName name="concepto1075.error2" localSheetId="34">#REF!</definedName>
    <definedName name="concepto1075.error2" localSheetId="92">#REF!</definedName>
    <definedName name="concepto1075.error2" localSheetId="93">#REF!</definedName>
    <definedName name="concepto1075.error2">#REF!</definedName>
    <definedName name="concepto1075.validacion1" localSheetId="39">#REF!</definedName>
    <definedName name="concepto1075.validacion1" localSheetId="25">#REF!</definedName>
    <definedName name="concepto1075.validacion1" localSheetId="21">#REF!</definedName>
    <definedName name="concepto1075.validacion1" localSheetId="4">#REF!</definedName>
    <definedName name="concepto1075.validacion1" localSheetId="89">#REF!</definedName>
    <definedName name="concepto1075.validacion1" localSheetId="5">#REF!</definedName>
    <definedName name="concepto1075.validacion1" localSheetId="90">#REF!</definedName>
    <definedName name="concepto1075.validacion1" localSheetId="34">#REF!</definedName>
    <definedName name="concepto1075.validacion1" localSheetId="92">#REF!</definedName>
    <definedName name="concepto1075.validacion1" localSheetId="93">#REF!</definedName>
    <definedName name="concepto1075.validacion1">#REF!</definedName>
    <definedName name="concepto1075.validacion2" localSheetId="39">#REF!</definedName>
    <definedName name="concepto1075.validacion2" localSheetId="25">#REF!</definedName>
    <definedName name="concepto1075.validacion2" localSheetId="21">#REF!</definedName>
    <definedName name="concepto1075.validacion2" localSheetId="4">#REF!</definedName>
    <definedName name="concepto1075.validacion2" localSheetId="89">#REF!</definedName>
    <definedName name="concepto1075.validacion2" localSheetId="5">#REF!</definedName>
    <definedName name="concepto1075.validacion2" localSheetId="90">#REF!</definedName>
    <definedName name="concepto1075.validacion2" localSheetId="34">#REF!</definedName>
    <definedName name="concepto1075.validacion2" localSheetId="92">#REF!</definedName>
    <definedName name="concepto1075.validacion2" localSheetId="93">#REF!</definedName>
    <definedName name="concepto1075.validacion2">#REF!</definedName>
    <definedName name="concepto1075.valordefecto" localSheetId="39">#REF!</definedName>
    <definedName name="concepto1075.valordefecto" localSheetId="25">#REF!</definedName>
    <definedName name="concepto1075.valordefecto" localSheetId="21">#REF!</definedName>
    <definedName name="concepto1075.valordefecto" localSheetId="4">#REF!</definedName>
    <definedName name="concepto1075.valordefecto" localSheetId="89">#REF!</definedName>
    <definedName name="concepto1075.valordefecto" localSheetId="5">#REF!</definedName>
    <definedName name="concepto1075.valordefecto" localSheetId="90">#REF!</definedName>
    <definedName name="concepto1075.valordefecto" localSheetId="34">#REF!</definedName>
    <definedName name="concepto1075.valordefecto" localSheetId="92">#REF!</definedName>
    <definedName name="concepto1075.valordefecto" localSheetId="93">#REF!</definedName>
    <definedName name="concepto1075.valordefecto">#REF!</definedName>
    <definedName name="concepto1076" localSheetId="39">#REF!</definedName>
    <definedName name="concepto1076" localSheetId="25">#REF!</definedName>
    <definedName name="concepto1076" localSheetId="21">#REF!</definedName>
    <definedName name="concepto1076" localSheetId="4">#REF!</definedName>
    <definedName name="concepto1076" localSheetId="89">#REF!</definedName>
    <definedName name="concepto1076" localSheetId="5">#REF!</definedName>
    <definedName name="concepto1076" localSheetId="90">#REF!</definedName>
    <definedName name="concepto1076" localSheetId="34">#REF!</definedName>
    <definedName name="concepto1076" localSheetId="92">#REF!</definedName>
    <definedName name="concepto1076" localSheetId="93">#REF!</definedName>
    <definedName name="concepto1076">#REF!</definedName>
    <definedName name="concepto1076.casillero" localSheetId="39">#REF!</definedName>
    <definedName name="concepto1076.casillero" localSheetId="25">#REF!</definedName>
    <definedName name="concepto1076.casillero" localSheetId="21">#REF!</definedName>
    <definedName name="concepto1076.casillero" localSheetId="4">#REF!</definedName>
    <definedName name="concepto1076.casillero" localSheetId="89">#REF!</definedName>
    <definedName name="concepto1076.casillero" localSheetId="5">#REF!</definedName>
    <definedName name="concepto1076.casillero" localSheetId="90">#REF!</definedName>
    <definedName name="concepto1076.casillero" localSheetId="34">#REF!</definedName>
    <definedName name="concepto1076.casillero" localSheetId="92">#REF!</definedName>
    <definedName name="concepto1076.casillero" localSheetId="93">#REF!</definedName>
    <definedName name="concepto1076.casillero">#REF!</definedName>
    <definedName name="concepto1076.error1" localSheetId="39">#REF!</definedName>
    <definedName name="concepto1076.error1" localSheetId="25">#REF!</definedName>
    <definedName name="concepto1076.error1" localSheetId="21">#REF!</definedName>
    <definedName name="concepto1076.error1" localSheetId="4">#REF!</definedName>
    <definedName name="concepto1076.error1" localSheetId="89">#REF!</definedName>
    <definedName name="concepto1076.error1" localSheetId="5">#REF!</definedName>
    <definedName name="concepto1076.error1" localSheetId="90">#REF!</definedName>
    <definedName name="concepto1076.error1" localSheetId="34">#REF!</definedName>
    <definedName name="concepto1076.error1" localSheetId="92">#REF!</definedName>
    <definedName name="concepto1076.error1" localSheetId="93">#REF!</definedName>
    <definedName name="concepto1076.error1">#REF!</definedName>
    <definedName name="concepto1076.error2" localSheetId="39">#REF!</definedName>
    <definedName name="concepto1076.error2" localSheetId="25">#REF!</definedName>
    <definedName name="concepto1076.error2" localSheetId="21">#REF!</definedName>
    <definedName name="concepto1076.error2" localSheetId="4">#REF!</definedName>
    <definedName name="concepto1076.error2" localSheetId="89">#REF!</definedName>
    <definedName name="concepto1076.error2" localSheetId="5">#REF!</definedName>
    <definedName name="concepto1076.error2" localSheetId="90">#REF!</definedName>
    <definedName name="concepto1076.error2" localSheetId="34">#REF!</definedName>
    <definedName name="concepto1076.error2" localSheetId="92">#REF!</definedName>
    <definedName name="concepto1076.error2" localSheetId="93">#REF!</definedName>
    <definedName name="concepto1076.error2">#REF!</definedName>
    <definedName name="concepto1076.validacion1" localSheetId="39">#REF!</definedName>
    <definedName name="concepto1076.validacion1" localSheetId="25">#REF!</definedName>
    <definedName name="concepto1076.validacion1" localSheetId="21">#REF!</definedName>
    <definedName name="concepto1076.validacion1" localSheetId="4">#REF!</definedName>
    <definedName name="concepto1076.validacion1" localSheetId="89">#REF!</definedName>
    <definedName name="concepto1076.validacion1" localSheetId="5">#REF!</definedName>
    <definedName name="concepto1076.validacion1" localSheetId="90">#REF!</definedName>
    <definedName name="concepto1076.validacion1" localSheetId="34">#REF!</definedName>
    <definedName name="concepto1076.validacion1" localSheetId="92">#REF!</definedName>
    <definedName name="concepto1076.validacion1" localSheetId="93">#REF!</definedName>
    <definedName name="concepto1076.validacion1">#REF!</definedName>
    <definedName name="concepto1076.validacion2" localSheetId="39">#REF!</definedName>
    <definedName name="concepto1076.validacion2" localSheetId="25">#REF!</definedName>
    <definedName name="concepto1076.validacion2" localSheetId="21">#REF!</definedName>
    <definedName name="concepto1076.validacion2" localSheetId="4">#REF!</definedName>
    <definedName name="concepto1076.validacion2" localSheetId="89">#REF!</definedName>
    <definedName name="concepto1076.validacion2" localSheetId="5">#REF!</definedName>
    <definedName name="concepto1076.validacion2" localSheetId="90">#REF!</definedName>
    <definedName name="concepto1076.validacion2" localSheetId="34">#REF!</definedName>
    <definedName name="concepto1076.validacion2" localSheetId="92">#REF!</definedName>
    <definedName name="concepto1076.validacion2" localSheetId="93">#REF!</definedName>
    <definedName name="concepto1076.validacion2">#REF!</definedName>
    <definedName name="concepto1076.valordefecto" localSheetId="39">#REF!</definedName>
    <definedName name="concepto1076.valordefecto" localSheetId="25">#REF!</definedName>
    <definedName name="concepto1076.valordefecto" localSheetId="21">#REF!</definedName>
    <definedName name="concepto1076.valordefecto" localSheetId="4">#REF!</definedName>
    <definedName name="concepto1076.valordefecto" localSheetId="89">#REF!</definedName>
    <definedName name="concepto1076.valordefecto" localSheetId="5">#REF!</definedName>
    <definedName name="concepto1076.valordefecto" localSheetId="90">#REF!</definedName>
    <definedName name="concepto1076.valordefecto" localSheetId="34">#REF!</definedName>
    <definedName name="concepto1076.valordefecto" localSheetId="92">#REF!</definedName>
    <definedName name="concepto1076.valordefecto" localSheetId="93">#REF!</definedName>
    <definedName name="concepto1076.valordefecto">#REF!</definedName>
    <definedName name="concepto1077" localSheetId="39">#REF!</definedName>
    <definedName name="concepto1077" localSheetId="25">#REF!</definedName>
    <definedName name="concepto1077" localSheetId="21">#REF!</definedName>
    <definedName name="concepto1077" localSheetId="4">#REF!</definedName>
    <definedName name="concepto1077" localSheetId="89">#REF!</definedName>
    <definedName name="concepto1077" localSheetId="5">#REF!</definedName>
    <definedName name="concepto1077" localSheetId="90">#REF!</definedName>
    <definedName name="concepto1077" localSheetId="34">#REF!</definedName>
    <definedName name="concepto1077" localSheetId="92">#REF!</definedName>
    <definedName name="concepto1077" localSheetId="93">#REF!</definedName>
    <definedName name="concepto1077">#REF!</definedName>
    <definedName name="concepto1077.calculo" localSheetId="39">#REF!</definedName>
    <definedName name="concepto1077.calculo" localSheetId="25">#REF!</definedName>
    <definedName name="concepto1077.calculo" localSheetId="21">#REF!</definedName>
    <definedName name="concepto1077.calculo" localSheetId="4">#REF!</definedName>
    <definedName name="concepto1077.calculo" localSheetId="89">#REF!</definedName>
    <definedName name="concepto1077.calculo" localSheetId="5">#REF!</definedName>
    <definedName name="concepto1077.calculo" localSheetId="90">#REF!</definedName>
    <definedName name="concepto1077.calculo" localSheetId="34">#REF!</definedName>
    <definedName name="concepto1077.calculo" localSheetId="92">#REF!</definedName>
    <definedName name="concepto1077.calculo" localSheetId="93">#REF!</definedName>
    <definedName name="concepto1077.calculo">#REF!</definedName>
    <definedName name="concepto1077.casillero" localSheetId="39">#REF!</definedName>
    <definedName name="concepto1077.casillero" localSheetId="25">#REF!</definedName>
    <definedName name="concepto1077.casillero" localSheetId="21">#REF!</definedName>
    <definedName name="concepto1077.casillero" localSheetId="4">#REF!</definedName>
    <definedName name="concepto1077.casillero" localSheetId="89">#REF!</definedName>
    <definedName name="concepto1077.casillero" localSheetId="5">#REF!</definedName>
    <definedName name="concepto1077.casillero" localSheetId="90">#REF!</definedName>
    <definedName name="concepto1077.casillero" localSheetId="34">#REF!</definedName>
    <definedName name="concepto1077.casillero" localSheetId="92">#REF!</definedName>
    <definedName name="concepto1077.casillero" localSheetId="93">#REF!</definedName>
    <definedName name="concepto1077.casillero">#REF!</definedName>
    <definedName name="concepto1077.error1" localSheetId="39">#REF!</definedName>
    <definedName name="concepto1077.error1" localSheetId="25">#REF!</definedName>
    <definedName name="concepto1077.error1" localSheetId="21">#REF!</definedName>
    <definedName name="concepto1077.error1" localSheetId="4">#REF!</definedName>
    <definedName name="concepto1077.error1" localSheetId="89">#REF!</definedName>
    <definedName name="concepto1077.error1" localSheetId="5">#REF!</definedName>
    <definedName name="concepto1077.error1" localSheetId="90">#REF!</definedName>
    <definedName name="concepto1077.error1" localSheetId="34">#REF!</definedName>
    <definedName name="concepto1077.error1" localSheetId="92">#REF!</definedName>
    <definedName name="concepto1077.error1" localSheetId="93">#REF!</definedName>
    <definedName name="concepto1077.error1">#REF!</definedName>
    <definedName name="concepto1077.error2" localSheetId="39">#REF!</definedName>
    <definedName name="concepto1077.error2" localSheetId="25">#REF!</definedName>
    <definedName name="concepto1077.error2" localSheetId="21">#REF!</definedName>
    <definedName name="concepto1077.error2" localSheetId="4">#REF!</definedName>
    <definedName name="concepto1077.error2" localSheetId="89">#REF!</definedName>
    <definedName name="concepto1077.error2" localSheetId="5">#REF!</definedName>
    <definedName name="concepto1077.error2" localSheetId="90">#REF!</definedName>
    <definedName name="concepto1077.error2" localSheetId="34">#REF!</definedName>
    <definedName name="concepto1077.error2" localSheetId="92">#REF!</definedName>
    <definedName name="concepto1077.error2" localSheetId="93">#REF!</definedName>
    <definedName name="concepto1077.error2">#REF!</definedName>
    <definedName name="concepto1077.error3" localSheetId="39">#REF!</definedName>
    <definedName name="concepto1077.error3" localSheetId="25">#REF!</definedName>
    <definedName name="concepto1077.error3" localSheetId="21">#REF!</definedName>
    <definedName name="concepto1077.error3" localSheetId="4">#REF!</definedName>
    <definedName name="concepto1077.error3" localSheetId="89">#REF!</definedName>
    <definedName name="concepto1077.error3" localSheetId="5">#REF!</definedName>
    <definedName name="concepto1077.error3" localSheetId="90">#REF!</definedName>
    <definedName name="concepto1077.error3" localSheetId="34">#REF!</definedName>
    <definedName name="concepto1077.error3" localSheetId="92">#REF!</definedName>
    <definedName name="concepto1077.error3" localSheetId="93">#REF!</definedName>
    <definedName name="concepto1077.error3">#REF!</definedName>
    <definedName name="concepto1077.validacion1" localSheetId="39">#REF!</definedName>
    <definedName name="concepto1077.validacion1" localSheetId="25">#REF!</definedName>
    <definedName name="concepto1077.validacion1" localSheetId="21">#REF!</definedName>
    <definedName name="concepto1077.validacion1" localSheetId="4">#REF!</definedName>
    <definedName name="concepto1077.validacion1" localSheetId="89">#REF!</definedName>
    <definedName name="concepto1077.validacion1" localSheetId="5">#REF!</definedName>
    <definedName name="concepto1077.validacion1" localSheetId="90">#REF!</definedName>
    <definedName name="concepto1077.validacion1" localSheetId="34">#REF!</definedName>
    <definedName name="concepto1077.validacion1" localSheetId="92">#REF!</definedName>
    <definedName name="concepto1077.validacion1" localSheetId="93">#REF!</definedName>
    <definedName name="concepto1077.validacion1">#REF!</definedName>
    <definedName name="concepto1077.validacion2" localSheetId="39">#REF!</definedName>
    <definedName name="concepto1077.validacion2" localSheetId="25">#REF!</definedName>
    <definedName name="concepto1077.validacion2" localSheetId="21">#REF!</definedName>
    <definedName name="concepto1077.validacion2" localSheetId="4">#REF!</definedName>
    <definedName name="concepto1077.validacion2" localSheetId="89">#REF!</definedName>
    <definedName name="concepto1077.validacion2" localSheetId="5">#REF!</definedName>
    <definedName name="concepto1077.validacion2" localSheetId="90">#REF!</definedName>
    <definedName name="concepto1077.validacion2" localSheetId="34">#REF!</definedName>
    <definedName name="concepto1077.validacion2" localSheetId="92">#REF!</definedName>
    <definedName name="concepto1077.validacion2" localSheetId="93">#REF!</definedName>
    <definedName name="concepto1077.validacion2">#REF!</definedName>
    <definedName name="concepto1077.validacion3" localSheetId="39">#REF!</definedName>
    <definedName name="concepto1077.validacion3" localSheetId="25">#REF!</definedName>
    <definedName name="concepto1077.validacion3" localSheetId="21">#REF!</definedName>
    <definedName name="concepto1077.validacion3" localSheetId="4">#REF!</definedName>
    <definedName name="concepto1077.validacion3" localSheetId="89">#REF!</definedName>
    <definedName name="concepto1077.validacion3" localSheetId="5">#REF!</definedName>
    <definedName name="concepto1077.validacion3" localSheetId="90">#REF!</definedName>
    <definedName name="concepto1077.validacion3" localSheetId="34">#REF!</definedName>
    <definedName name="concepto1077.validacion3" localSheetId="92">#REF!</definedName>
    <definedName name="concepto1077.validacion3" localSheetId="93">#REF!</definedName>
    <definedName name="concepto1077.validacion3">#REF!</definedName>
    <definedName name="concepto1077.valordefecto" localSheetId="39">#REF!</definedName>
    <definedName name="concepto1077.valordefecto" localSheetId="25">#REF!</definedName>
    <definedName name="concepto1077.valordefecto" localSheetId="21">#REF!</definedName>
    <definedName name="concepto1077.valordefecto" localSheetId="4">#REF!</definedName>
    <definedName name="concepto1077.valordefecto" localSheetId="89">#REF!</definedName>
    <definedName name="concepto1077.valordefecto" localSheetId="5">#REF!</definedName>
    <definedName name="concepto1077.valordefecto" localSheetId="90">#REF!</definedName>
    <definedName name="concepto1077.valordefecto" localSheetId="34">#REF!</definedName>
    <definedName name="concepto1077.valordefecto" localSheetId="92">#REF!</definedName>
    <definedName name="concepto1077.valordefecto" localSheetId="93">#REF!</definedName>
    <definedName name="concepto1077.valordefecto">#REF!</definedName>
    <definedName name="concepto108" localSheetId="39">#REF!</definedName>
    <definedName name="concepto108" localSheetId="25">#REF!</definedName>
    <definedName name="concepto108" localSheetId="21">#REF!</definedName>
    <definedName name="concepto108" localSheetId="4">#REF!</definedName>
    <definedName name="concepto108" localSheetId="89">#REF!</definedName>
    <definedName name="concepto108" localSheetId="5">#REF!</definedName>
    <definedName name="concepto108" localSheetId="90">#REF!</definedName>
    <definedName name="concepto108" localSheetId="34">#REF!</definedName>
    <definedName name="concepto108" localSheetId="92">#REF!</definedName>
    <definedName name="concepto108" localSheetId="93">#REF!</definedName>
    <definedName name="concepto108">#REF!</definedName>
    <definedName name="concepto108.casillero" localSheetId="39">#REF!</definedName>
    <definedName name="concepto108.casillero" localSheetId="25">#REF!</definedName>
    <definedName name="concepto108.casillero" localSheetId="21">#REF!</definedName>
    <definedName name="concepto108.casillero" localSheetId="4">#REF!</definedName>
    <definedName name="concepto108.casillero" localSheetId="89">#REF!</definedName>
    <definedName name="concepto108.casillero" localSheetId="5">#REF!</definedName>
    <definedName name="concepto108.casillero" localSheetId="90">#REF!</definedName>
    <definedName name="concepto108.casillero" localSheetId="34">#REF!</definedName>
    <definedName name="concepto108.casillero" localSheetId="92">#REF!</definedName>
    <definedName name="concepto108.casillero" localSheetId="93">#REF!</definedName>
    <definedName name="concepto108.casillero">#REF!</definedName>
    <definedName name="concepto108.error1" localSheetId="39">#REF!</definedName>
    <definedName name="concepto108.error1" localSheetId="25">#REF!</definedName>
    <definedName name="concepto108.error1" localSheetId="21">#REF!</definedName>
    <definedName name="concepto108.error1" localSheetId="4">#REF!</definedName>
    <definedName name="concepto108.error1" localSheetId="89">#REF!</definedName>
    <definedName name="concepto108.error1" localSheetId="5">#REF!</definedName>
    <definedName name="concepto108.error1" localSheetId="90">#REF!</definedName>
    <definedName name="concepto108.error1" localSheetId="34">#REF!</definedName>
    <definedName name="concepto108.error1" localSheetId="92">#REF!</definedName>
    <definedName name="concepto108.error1" localSheetId="93">#REF!</definedName>
    <definedName name="concepto108.error1">#REF!</definedName>
    <definedName name="concepto108.error2" localSheetId="39">#REF!</definedName>
    <definedName name="concepto108.error2" localSheetId="25">#REF!</definedName>
    <definedName name="concepto108.error2" localSheetId="21">#REF!</definedName>
    <definedName name="concepto108.error2" localSheetId="4">#REF!</definedName>
    <definedName name="concepto108.error2" localSheetId="89">#REF!</definedName>
    <definedName name="concepto108.error2" localSheetId="5">#REF!</definedName>
    <definedName name="concepto108.error2" localSheetId="90">#REF!</definedName>
    <definedName name="concepto108.error2" localSheetId="34">#REF!</definedName>
    <definedName name="concepto108.error2" localSheetId="92">#REF!</definedName>
    <definedName name="concepto108.error2" localSheetId="93">#REF!</definedName>
    <definedName name="concepto108.error2">#REF!</definedName>
    <definedName name="concepto108.validacion1" localSheetId="39">#REF!</definedName>
    <definedName name="concepto108.validacion1" localSheetId="25">#REF!</definedName>
    <definedName name="concepto108.validacion1" localSheetId="21">#REF!</definedName>
    <definedName name="concepto108.validacion1" localSheetId="4">#REF!</definedName>
    <definedName name="concepto108.validacion1" localSheetId="89">#REF!</definedName>
    <definedName name="concepto108.validacion1" localSheetId="5">#REF!</definedName>
    <definedName name="concepto108.validacion1" localSheetId="90">#REF!</definedName>
    <definedName name="concepto108.validacion1" localSheetId="34">#REF!</definedName>
    <definedName name="concepto108.validacion1" localSheetId="92">#REF!</definedName>
    <definedName name="concepto108.validacion1" localSheetId="93">#REF!</definedName>
    <definedName name="concepto108.validacion1">#REF!</definedName>
    <definedName name="concepto108.validacion2" localSheetId="39">#REF!</definedName>
    <definedName name="concepto108.validacion2" localSheetId="25">#REF!</definedName>
    <definedName name="concepto108.validacion2" localSheetId="21">#REF!</definedName>
    <definedName name="concepto108.validacion2" localSheetId="4">#REF!</definedName>
    <definedName name="concepto108.validacion2" localSheetId="89">#REF!</definedName>
    <definedName name="concepto108.validacion2" localSheetId="5">#REF!</definedName>
    <definedName name="concepto108.validacion2" localSheetId="90">#REF!</definedName>
    <definedName name="concepto108.validacion2" localSheetId="34">#REF!</definedName>
    <definedName name="concepto108.validacion2" localSheetId="92">#REF!</definedName>
    <definedName name="concepto108.validacion2" localSheetId="93">#REF!</definedName>
    <definedName name="concepto108.validacion2">#REF!</definedName>
    <definedName name="concepto108.valordefecto" localSheetId="39">#REF!</definedName>
    <definedName name="concepto108.valordefecto" localSheetId="25">#REF!</definedName>
    <definedName name="concepto108.valordefecto" localSheetId="21">#REF!</definedName>
    <definedName name="concepto108.valordefecto" localSheetId="4">#REF!</definedName>
    <definedName name="concepto108.valordefecto" localSheetId="89">#REF!</definedName>
    <definedName name="concepto108.valordefecto" localSheetId="5">#REF!</definedName>
    <definedName name="concepto108.valordefecto" localSheetId="90">#REF!</definedName>
    <definedName name="concepto108.valordefecto" localSheetId="34">#REF!</definedName>
    <definedName name="concepto108.valordefecto" localSheetId="92">#REF!</definedName>
    <definedName name="concepto108.valordefecto" localSheetId="93">#REF!</definedName>
    <definedName name="concepto108.valordefecto">#REF!</definedName>
    <definedName name="concepto1080" localSheetId="39">#REF!</definedName>
    <definedName name="concepto1080" localSheetId="25">#REF!</definedName>
    <definedName name="concepto1080" localSheetId="21">#REF!</definedName>
    <definedName name="concepto1080" localSheetId="4">#REF!</definedName>
    <definedName name="concepto1080" localSheetId="89">#REF!</definedName>
    <definedName name="concepto1080" localSheetId="5">#REF!</definedName>
    <definedName name="concepto1080" localSheetId="90">#REF!</definedName>
    <definedName name="concepto1080" localSheetId="34">#REF!</definedName>
    <definedName name="concepto1080" localSheetId="92">#REF!</definedName>
    <definedName name="concepto1080" localSheetId="93">#REF!</definedName>
    <definedName name="concepto1080">#REF!</definedName>
    <definedName name="concepto1080.calculo" localSheetId="39">#REF!</definedName>
    <definedName name="concepto1080.calculo" localSheetId="25">#REF!</definedName>
    <definedName name="concepto1080.calculo" localSheetId="21">#REF!</definedName>
    <definedName name="concepto1080.calculo" localSheetId="4">#REF!</definedName>
    <definedName name="concepto1080.calculo" localSheetId="89">#REF!</definedName>
    <definedName name="concepto1080.calculo" localSheetId="5">#REF!</definedName>
    <definedName name="concepto1080.calculo" localSheetId="90">#REF!</definedName>
    <definedName name="concepto1080.calculo" localSheetId="34">#REF!</definedName>
    <definedName name="concepto1080.calculo" localSheetId="92">#REF!</definedName>
    <definedName name="concepto1080.calculo" localSheetId="93">#REF!</definedName>
    <definedName name="concepto1080.calculo">#REF!</definedName>
    <definedName name="concepto1080.casillero" localSheetId="39">#REF!</definedName>
    <definedName name="concepto1080.casillero" localSheetId="25">#REF!</definedName>
    <definedName name="concepto1080.casillero" localSheetId="21">#REF!</definedName>
    <definedName name="concepto1080.casillero" localSheetId="4">#REF!</definedName>
    <definedName name="concepto1080.casillero" localSheetId="89">#REF!</definedName>
    <definedName name="concepto1080.casillero" localSheetId="5">#REF!</definedName>
    <definedName name="concepto1080.casillero" localSheetId="90">#REF!</definedName>
    <definedName name="concepto1080.casillero" localSheetId="34">#REF!</definedName>
    <definedName name="concepto1080.casillero" localSheetId="92">#REF!</definedName>
    <definedName name="concepto1080.casillero" localSheetId="93">#REF!</definedName>
    <definedName name="concepto1080.casillero">#REF!</definedName>
    <definedName name="concepto1080.error1" localSheetId="39">#REF!</definedName>
    <definedName name="concepto1080.error1" localSheetId="25">#REF!</definedName>
    <definedName name="concepto1080.error1" localSheetId="21">#REF!</definedName>
    <definedName name="concepto1080.error1" localSheetId="4">#REF!</definedName>
    <definedName name="concepto1080.error1" localSheetId="89">#REF!</definedName>
    <definedName name="concepto1080.error1" localSheetId="5">#REF!</definedName>
    <definedName name="concepto1080.error1" localSheetId="90">#REF!</definedName>
    <definedName name="concepto1080.error1" localSheetId="34">#REF!</definedName>
    <definedName name="concepto1080.error1" localSheetId="92">#REF!</definedName>
    <definedName name="concepto1080.error1" localSheetId="93">#REF!</definedName>
    <definedName name="concepto1080.error1">#REF!</definedName>
    <definedName name="concepto1080.error2" localSheetId="39">#REF!</definedName>
    <definedName name="concepto1080.error2" localSheetId="25">#REF!</definedName>
    <definedName name="concepto1080.error2" localSheetId="21">#REF!</definedName>
    <definedName name="concepto1080.error2" localSheetId="4">#REF!</definedName>
    <definedName name="concepto1080.error2" localSheetId="89">#REF!</definedName>
    <definedName name="concepto1080.error2" localSheetId="5">#REF!</definedName>
    <definedName name="concepto1080.error2" localSheetId="90">#REF!</definedName>
    <definedName name="concepto1080.error2" localSheetId="34">#REF!</definedName>
    <definedName name="concepto1080.error2" localSheetId="92">#REF!</definedName>
    <definedName name="concepto1080.error2" localSheetId="93">#REF!</definedName>
    <definedName name="concepto1080.error2">#REF!</definedName>
    <definedName name="concepto1080.error3" localSheetId="39">#REF!</definedName>
    <definedName name="concepto1080.error3" localSheetId="25">#REF!</definedName>
    <definedName name="concepto1080.error3" localSheetId="21">#REF!</definedName>
    <definedName name="concepto1080.error3" localSheetId="4">#REF!</definedName>
    <definedName name="concepto1080.error3" localSheetId="89">#REF!</definedName>
    <definedName name="concepto1080.error3" localSheetId="5">#REF!</definedName>
    <definedName name="concepto1080.error3" localSheetId="90">#REF!</definedName>
    <definedName name="concepto1080.error3" localSheetId="34">#REF!</definedName>
    <definedName name="concepto1080.error3" localSheetId="92">#REF!</definedName>
    <definedName name="concepto1080.error3" localSheetId="93">#REF!</definedName>
    <definedName name="concepto1080.error3">#REF!</definedName>
    <definedName name="concepto1080.error4" localSheetId="39">#REF!</definedName>
    <definedName name="concepto1080.error4" localSheetId="25">#REF!</definedName>
    <definedName name="concepto1080.error4" localSheetId="21">#REF!</definedName>
    <definedName name="concepto1080.error4" localSheetId="4">#REF!</definedName>
    <definedName name="concepto1080.error4" localSheetId="89">#REF!</definedName>
    <definedName name="concepto1080.error4" localSheetId="5">#REF!</definedName>
    <definedName name="concepto1080.error4" localSheetId="90">#REF!</definedName>
    <definedName name="concepto1080.error4" localSheetId="34">#REF!</definedName>
    <definedName name="concepto1080.error4" localSheetId="92">#REF!</definedName>
    <definedName name="concepto1080.error4" localSheetId="93">#REF!</definedName>
    <definedName name="concepto1080.error4">#REF!</definedName>
    <definedName name="concepto1080.validacion1" localSheetId="39">#REF!</definedName>
    <definedName name="concepto1080.validacion1" localSheetId="25">#REF!</definedName>
    <definedName name="concepto1080.validacion1" localSheetId="21">#REF!</definedName>
    <definedName name="concepto1080.validacion1" localSheetId="4">#REF!</definedName>
    <definedName name="concepto1080.validacion1" localSheetId="89">#REF!</definedName>
    <definedName name="concepto1080.validacion1" localSheetId="5">#REF!</definedName>
    <definedName name="concepto1080.validacion1" localSheetId="90">#REF!</definedName>
    <definedName name="concepto1080.validacion1" localSheetId="34">#REF!</definedName>
    <definedName name="concepto1080.validacion1" localSheetId="92">#REF!</definedName>
    <definedName name="concepto1080.validacion1" localSheetId="93">#REF!</definedName>
    <definedName name="concepto1080.validacion1">#REF!</definedName>
    <definedName name="concepto1080.validacion2" localSheetId="39">#REF!</definedName>
    <definedName name="concepto1080.validacion2" localSheetId="25">#REF!</definedName>
    <definedName name="concepto1080.validacion2" localSheetId="21">#REF!</definedName>
    <definedName name="concepto1080.validacion2" localSheetId="4">#REF!</definedName>
    <definedName name="concepto1080.validacion2" localSheetId="89">#REF!</definedName>
    <definedName name="concepto1080.validacion2" localSheetId="5">#REF!</definedName>
    <definedName name="concepto1080.validacion2" localSheetId="90">#REF!</definedName>
    <definedName name="concepto1080.validacion2" localSheetId="34">#REF!</definedName>
    <definedName name="concepto1080.validacion2" localSheetId="92">#REF!</definedName>
    <definedName name="concepto1080.validacion2" localSheetId="93">#REF!</definedName>
    <definedName name="concepto1080.validacion2">#REF!</definedName>
    <definedName name="concepto1080.validacion3" localSheetId="39">#REF!</definedName>
    <definedName name="concepto1080.validacion3" localSheetId="25">#REF!</definedName>
    <definedName name="concepto1080.validacion3" localSheetId="21">#REF!</definedName>
    <definedName name="concepto1080.validacion3" localSheetId="4">#REF!</definedName>
    <definedName name="concepto1080.validacion3" localSheetId="89">#REF!</definedName>
    <definedName name="concepto1080.validacion3" localSheetId="5">#REF!</definedName>
    <definedName name="concepto1080.validacion3" localSheetId="90">#REF!</definedName>
    <definedName name="concepto1080.validacion3" localSheetId="34">#REF!</definedName>
    <definedName name="concepto1080.validacion3" localSheetId="92">#REF!</definedName>
    <definedName name="concepto1080.validacion3" localSheetId="93">#REF!</definedName>
    <definedName name="concepto1080.validacion3">#REF!</definedName>
    <definedName name="concepto1080.validacion4" localSheetId="39">#REF!</definedName>
    <definedName name="concepto1080.validacion4" localSheetId="25">#REF!</definedName>
    <definedName name="concepto1080.validacion4" localSheetId="21">#REF!</definedName>
    <definedName name="concepto1080.validacion4" localSheetId="4">#REF!</definedName>
    <definedName name="concepto1080.validacion4" localSheetId="89">#REF!</definedName>
    <definedName name="concepto1080.validacion4" localSheetId="5">#REF!</definedName>
    <definedName name="concepto1080.validacion4" localSheetId="90">#REF!</definedName>
    <definedName name="concepto1080.validacion4" localSheetId="34">#REF!</definedName>
    <definedName name="concepto1080.validacion4" localSheetId="92">#REF!</definedName>
    <definedName name="concepto1080.validacion4" localSheetId="93">#REF!</definedName>
    <definedName name="concepto1080.validacion4">#REF!</definedName>
    <definedName name="concepto1080.valordefecto" localSheetId="39">#REF!</definedName>
    <definedName name="concepto1080.valordefecto" localSheetId="25">#REF!</definedName>
    <definedName name="concepto1080.valordefecto" localSheetId="21">#REF!</definedName>
    <definedName name="concepto1080.valordefecto" localSheetId="4">#REF!</definedName>
    <definedName name="concepto1080.valordefecto" localSheetId="89">#REF!</definedName>
    <definedName name="concepto1080.valordefecto" localSheetId="5">#REF!</definedName>
    <definedName name="concepto1080.valordefecto" localSheetId="90">#REF!</definedName>
    <definedName name="concepto1080.valordefecto" localSheetId="34">#REF!</definedName>
    <definedName name="concepto1080.valordefecto" localSheetId="92">#REF!</definedName>
    <definedName name="concepto1080.valordefecto" localSheetId="93">#REF!</definedName>
    <definedName name="concepto1080.valordefecto">#REF!</definedName>
    <definedName name="concepto1081" localSheetId="39">#REF!</definedName>
    <definedName name="concepto1081" localSheetId="25">#REF!</definedName>
    <definedName name="concepto1081" localSheetId="21">#REF!</definedName>
    <definedName name="concepto1081" localSheetId="4">#REF!</definedName>
    <definedName name="concepto1081" localSheetId="89">#REF!</definedName>
    <definedName name="concepto1081" localSheetId="5">#REF!</definedName>
    <definedName name="concepto1081" localSheetId="90">#REF!</definedName>
    <definedName name="concepto1081" localSheetId="34">#REF!</definedName>
    <definedName name="concepto1081" localSheetId="92">#REF!</definedName>
    <definedName name="concepto1081" localSheetId="93">#REF!</definedName>
    <definedName name="concepto1081">#REF!</definedName>
    <definedName name="concepto1081.casillero" localSheetId="39">#REF!</definedName>
    <definedName name="concepto1081.casillero" localSheetId="25">#REF!</definedName>
    <definedName name="concepto1081.casillero" localSheetId="21">#REF!</definedName>
    <definedName name="concepto1081.casillero" localSheetId="4">#REF!</definedName>
    <definedName name="concepto1081.casillero" localSheetId="89">#REF!</definedName>
    <definedName name="concepto1081.casillero" localSheetId="5">#REF!</definedName>
    <definedName name="concepto1081.casillero" localSheetId="90">#REF!</definedName>
    <definedName name="concepto1081.casillero" localSheetId="34">#REF!</definedName>
    <definedName name="concepto1081.casillero" localSheetId="92">#REF!</definedName>
    <definedName name="concepto1081.casillero" localSheetId="93">#REF!</definedName>
    <definedName name="concepto1081.casillero">#REF!</definedName>
    <definedName name="concepto1081.error1" localSheetId="39">#REF!</definedName>
    <definedName name="concepto1081.error1" localSheetId="25">#REF!</definedName>
    <definedName name="concepto1081.error1" localSheetId="21">#REF!</definedName>
    <definedName name="concepto1081.error1" localSheetId="4">#REF!</definedName>
    <definedName name="concepto1081.error1" localSheetId="89">#REF!</definedName>
    <definedName name="concepto1081.error1" localSheetId="5">#REF!</definedName>
    <definedName name="concepto1081.error1" localSheetId="90">#REF!</definedName>
    <definedName name="concepto1081.error1" localSheetId="34">#REF!</definedName>
    <definedName name="concepto1081.error1" localSheetId="92">#REF!</definedName>
    <definedName name="concepto1081.error1" localSheetId="93">#REF!</definedName>
    <definedName name="concepto1081.error1">#REF!</definedName>
    <definedName name="concepto1081.error2" localSheetId="39">#REF!</definedName>
    <definedName name="concepto1081.error2" localSheetId="25">#REF!</definedName>
    <definedName name="concepto1081.error2" localSheetId="21">#REF!</definedName>
    <definedName name="concepto1081.error2" localSheetId="4">#REF!</definedName>
    <definedName name="concepto1081.error2" localSheetId="89">#REF!</definedName>
    <definedName name="concepto1081.error2" localSheetId="5">#REF!</definedName>
    <definedName name="concepto1081.error2" localSheetId="90">#REF!</definedName>
    <definedName name="concepto1081.error2" localSheetId="34">#REF!</definedName>
    <definedName name="concepto1081.error2" localSheetId="92">#REF!</definedName>
    <definedName name="concepto1081.error2" localSheetId="93">#REF!</definedName>
    <definedName name="concepto1081.error2">#REF!</definedName>
    <definedName name="concepto1081.validacion1" localSheetId="39">#REF!</definedName>
    <definedName name="concepto1081.validacion1" localSheetId="25">#REF!</definedName>
    <definedName name="concepto1081.validacion1" localSheetId="21">#REF!</definedName>
    <definedName name="concepto1081.validacion1" localSheetId="4">#REF!</definedName>
    <definedName name="concepto1081.validacion1" localSheetId="89">#REF!</definedName>
    <definedName name="concepto1081.validacion1" localSheetId="5">#REF!</definedName>
    <definedName name="concepto1081.validacion1" localSheetId="90">#REF!</definedName>
    <definedName name="concepto1081.validacion1" localSheetId="34">#REF!</definedName>
    <definedName name="concepto1081.validacion1" localSheetId="92">#REF!</definedName>
    <definedName name="concepto1081.validacion1" localSheetId="93">#REF!</definedName>
    <definedName name="concepto1081.validacion1">#REF!</definedName>
    <definedName name="concepto1081.validacion2" localSheetId="39">#REF!</definedName>
    <definedName name="concepto1081.validacion2" localSheetId="25">#REF!</definedName>
    <definedName name="concepto1081.validacion2" localSheetId="21">#REF!</definedName>
    <definedName name="concepto1081.validacion2" localSheetId="4">#REF!</definedName>
    <definedName name="concepto1081.validacion2" localSheetId="89">#REF!</definedName>
    <definedName name="concepto1081.validacion2" localSheetId="5">#REF!</definedName>
    <definedName name="concepto1081.validacion2" localSheetId="90">#REF!</definedName>
    <definedName name="concepto1081.validacion2" localSheetId="34">#REF!</definedName>
    <definedName name="concepto1081.validacion2" localSheetId="92">#REF!</definedName>
    <definedName name="concepto1081.validacion2" localSheetId="93">#REF!</definedName>
    <definedName name="concepto1081.validacion2">#REF!</definedName>
    <definedName name="concepto1081.valordefecto" localSheetId="39">#REF!</definedName>
    <definedName name="concepto1081.valordefecto" localSheetId="25">#REF!</definedName>
    <definedName name="concepto1081.valordefecto" localSheetId="21">#REF!</definedName>
    <definedName name="concepto1081.valordefecto" localSheetId="4">#REF!</definedName>
    <definedName name="concepto1081.valordefecto" localSheetId="89">#REF!</definedName>
    <definedName name="concepto1081.valordefecto" localSheetId="5">#REF!</definedName>
    <definedName name="concepto1081.valordefecto" localSheetId="90">#REF!</definedName>
    <definedName name="concepto1081.valordefecto" localSheetId="34">#REF!</definedName>
    <definedName name="concepto1081.valordefecto" localSheetId="92">#REF!</definedName>
    <definedName name="concepto1081.valordefecto" localSheetId="93">#REF!</definedName>
    <definedName name="concepto1081.valordefecto">#REF!</definedName>
    <definedName name="concepto1082" localSheetId="39">#REF!</definedName>
    <definedName name="concepto1082" localSheetId="25">#REF!</definedName>
    <definedName name="concepto1082" localSheetId="21">#REF!</definedName>
    <definedName name="concepto1082" localSheetId="4">#REF!</definedName>
    <definedName name="concepto1082" localSheetId="89">#REF!</definedName>
    <definedName name="concepto1082" localSheetId="5">#REF!</definedName>
    <definedName name="concepto1082" localSheetId="90">#REF!</definedName>
    <definedName name="concepto1082" localSheetId="34">#REF!</definedName>
    <definedName name="concepto1082" localSheetId="92">#REF!</definedName>
    <definedName name="concepto1082" localSheetId="93">#REF!</definedName>
    <definedName name="concepto1082">#REF!</definedName>
    <definedName name="concepto1082.casillero" localSheetId="39">#REF!</definedName>
    <definedName name="concepto1082.casillero" localSheetId="25">#REF!</definedName>
    <definedName name="concepto1082.casillero" localSheetId="21">#REF!</definedName>
    <definedName name="concepto1082.casillero" localSheetId="4">#REF!</definedName>
    <definedName name="concepto1082.casillero" localSheetId="89">#REF!</definedName>
    <definedName name="concepto1082.casillero" localSheetId="5">#REF!</definedName>
    <definedName name="concepto1082.casillero" localSheetId="90">#REF!</definedName>
    <definedName name="concepto1082.casillero" localSheetId="34">#REF!</definedName>
    <definedName name="concepto1082.casillero" localSheetId="92">#REF!</definedName>
    <definedName name="concepto1082.casillero" localSheetId="93">#REF!</definedName>
    <definedName name="concepto1082.casillero">#REF!</definedName>
    <definedName name="concepto1082.error1" localSheetId="39">#REF!</definedName>
    <definedName name="concepto1082.error1" localSheetId="25">#REF!</definedName>
    <definedName name="concepto1082.error1" localSheetId="21">#REF!</definedName>
    <definedName name="concepto1082.error1" localSheetId="4">#REF!</definedName>
    <definedName name="concepto1082.error1" localSheetId="89">#REF!</definedName>
    <definedName name="concepto1082.error1" localSheetId="5">#REF!</definedName>
    <definedName name="concepto1082.error1" localSheetId="90">#REF!</definedName>
    <definedName name="concepto1082.error1" localSheetId="34">#REF!</definedName>
    <definedName name="concepto1082.error1" localSheetId="92">#REF!</definedName>
    <definedName name="concepto1082.error1" localSheetId="93">#REF!</definedName>
    <definedName name="concepto1082.error1">#REF!</definedName>
    <definedName name="concepto1082.error2" localSheetId="39">#REF!</definedName>
    <definedName name="concepto1082.error2" localSheetId="25">#REF!</definedName>
    <definedName name="concepto1082.error2" localSheetId="21">#REF!</definedName>
    <definedName name="concepto1082.error2" localSheetId="4">#REF!</definedName>
    <definedName name="concepto1082.error2" localSheetId="89">#REF!</definedName>
    <definedName name="concepto1082.error2" localSheetId="5">#REF!</definedName>
    <definedName name="concepto1082.error2" localSheetId="90">#REF!</definedName>
    <definedName name="concepto1082.error2" localSheetId="34">#REF!</definedName>
    <definedName name="concepto1082.error2" localSheetId="92">#REF!</definedName>
    <definedName name="concepto1082.error2" localSheetId="93">#REF!</definedName>
    <definedName name="concepto1082.error2">#REF!</definedName>
    <definedName name="concepto1082.validacion1" localSheetId="39">#REF!</definedName>
    <definedName name="concepto1082.validacion1" localSheetId="25">#REF!</definedName>
    <definedName name="concepto1082.validacion1" localSheetId="21">#REF!</definedName>
    <definedName name="concepto1082.validacion1" localSheetId="4">#REF!</definedName>
    <definedName name="concepto1082.validacion1" localSheetId="89">#REF!</definedName>
    <definedName name="concepto1082.validacion1" localSheetId="5">#REF!</definedName>
    <definedName name="concepto1082.validacion1" localSheetId="90">#REF!</definedName>
    <definedName name="concepto1082.validacion1" localSheetId="34">#REF!</definedName>
    <definedName name="concepto1082.validacion1" localSheetId="92">#REF!</definedName>
    <definedName name="concepto1082.validacion1" localSheetId="93">#REF!</definedName>
    <definedName name="concepto1082.validacion1">#REF!</definedName>
    <definedName name="concepto1082.validacion2" localSheetId="39">#REF!</definedName>
    <definedName name="concepto1082.validacion2" localSheetId="25">#REF!</definedName>
    <definedName name="concepto1082.validacion2" localSheetId="21">#REF!</definedName>
    <definedName name="concepto1082.validacion2" localSheetId="4">#REF!</definedName>
    <definedName name="concepto1082.validacion2" localSheetId="89">#REF!</definedName>
    <definedName name="concepto1082.validacion2" localSheetId="5">#REF!</definedName>
    <definedName name="concepto1082.validacion2" localSheetId="90">#REF!</definedName>
    <definedName name="concepto1082.validacion2" localSheetId="34">#REF!</definedName>
    <definedName name="concepto1082.validacion2" localSheetId="92">#REF!</definedName>
    <definedName name="concepto1082.validacion2" localSheetId="93">#REF!</definedName>
    <definedName name="concepto1082.validacion2">#REF!</definedName>
    <definedName name="concepto1082.valordefecto" localSheetId="39">#REF!</definedName>
    <definedName name="concepto1082.valordefecto" localSheetId="25">#REF!</definedName>
    <definedName name="concepto1082.valordefecto" localSheetId="21">#REF!</definedName>
    <definedName name="concepto1082.valordefecto" localSheetId="4">#REF!</definedName>
    <definedName name="concepto1082.valordefecto" localSheetId="89">#REF!</definedName>
    <definedName name="concepto1082.valordefecto" localSheetId="5">#REF!</definedName>
    <definedName name="concepto1082.valordefecto" localSheetId="90">#REF!</definedName>
    <definedName name="concepto1082.valordefecto" localSheetId="34">#REF!</definedName>
    <definedName name="concepto1082.valordefecto" localSheetId="92">#REF!</definedName>
    <definedName name="concepto1082.valordefecto" localSheetId="93">#REF!</definedName>
    <definedName name="concepto1082.valordefecto">#REF!</definedName>
    <definedName name="concepto1083" localSheetId="39">#REF!</definedName>
    <definedName name="concepto1083" localSheetId="25">#REF!</definedName>
    <definedName name="concepto1083" localSheetId="21">#REF!</definedName>
    <definedName name="concepto1083" localSheetId="4">#REF!</definedName>
    <definedName name="concepto1083" localSheetId="89">#REF!</definedName>
    <definedName name="concepto1083" localSheetId="5">#REF!</definedName>
    <definedName name="concepto1083" localSheetId="90">#REF!</definedName>
    <definedName name="concepto1083" localSheetId="34">#REF!</definedName>
    <definedName name="concepto1083" localSheetId="92">#REF!</definedName>
    <definedName name="concepto1083" localSheetId="93">#REF!</definedName>
    <definedName name="concepto1083">#REF!</definedName>
    <definedName name="concepto1083.casillero" localSheetId="39">#REF!</definedName>
    <definedName name="concepto1083.casillero" localSheetId="25">#REF!</definedName>
    <definedName name="concepto1083.casillero" localSheetId="21">#REF!</definedName>
    <definedName name="concepto1083.casillero" localSheetId="4">#REF!</definedName>
    <definedName name="concepto1083.casillero" localSheetId="89">#REF!</definedName>
    <definedName name="concepto1083.casillero" localSheetId="5">#REF!</definedName>
    <definedName name="concepto1083.casillero" localSheetId="90">#REF!</definedName>
    <definedName name="concepto1083.casillero" localSheetId="34">#REF!</definedName>
    <definedName name="concepto1083.casillero" localSheetId="92">#REF!</definedName>
    <definedName name="concepto1083.casillero" localSheetId="93">#REF!</definedName>
    <definedName name="concepto1083.casillero">#REF!</definedName>
    <definedName name="concepto1083.error1" localSheetId="39">#REF!</definedName>
    <definedName name="concepto1083.error1" localSheetId="25">#REF!</definedName>
    <definedName name="concepto1083.error1" localSheetId="21">#REF!</definedName>
    <definedName name="concepto1083.error1" localSheetId="4">#REF!</definedName>
    <definedName name="concepto1083.error1" localSheetId="89">#REF!</definedName>
    <definedName name="concepto1083.error1" localSheetId="5">#REF!</definedName>
    <definedName name="concepto1083.error1" localSheetId="90">#REF!</definedName>
    <definedName name="concepto1083.error1" localSheetId="34">#REF!</definedName>
    <definedName name="concepto1083.error1" localSheetId="92">#REF!</definedName>
    <definedName name="concepto1083.error1" localSheetId="93">#REF!</definedName>
    <definedName name="concepto1083.error1">#REF!</definedName>
    <definedName name="concepto1083.error2" localSheetId="39">#REF!</definedName>
    <definedName name="concepto1083.error2" localSheetId="25">#REF!</definedName>
    <definedName name="concepto1083.error2" localSheetId="21">#REF!</definedName>
    <definedName name="concepto1083.error2" localSheetId="4">#REF!</definedName>
    <definedName name="concepto1083.error2" localSheetId="89">#REF!</definedName>
    <definedName name="concepto1083.error2" localSheetId="5">#REF!</definedName>
    <definedName name="concepto1083.error2" localSheetId="90">#REF!</definedName>
    <definedName name="concepto1083.error2" localSheetId="34">#REF!</definedName>
    <definedName name="concepto1083.error2" localSheetId="92">#REF!</definedName>
    <definedName name="concepto1083.error2" localSheetId="93">#REF!</definedName>
    <definedName name="concepto1083.error2">#REF!</definedName>
    <definedName name="concepto1083.validacion1" localSheetId="39">#REF!</definedName>
    <definedName name="concepto1083.validacion1" localSheetId="25">#REF!</definedName>
    <definedName name="concepto1083.validacion1" localSheetId="21">#REF!</definedName>
    <definedName name="concepto1083.validacion1" localSheetId="4">#REF!</definedName>
    <definedName name="concepto1083.validacion1" localSheetId="89">#REF!</definedName>
    <definedName name="concepto1083.validacion1" localSheetId="5">#REF!</definedName>
    <definedName name="concepto1083.validacion1" localSheetId="90">#REF!</definedName>
    <definedName name="concepto1083.validacion1" localSheetId="34">#REF!</definedName>
    <definedName name="concepto1083.validacion1" localSheetId="92">#REF!</definedName>
    <definedName name="concepto1083.validacion1" localSheetId="93">#REF!</definedName>
    <definedName name="concepto1083.validacion1">#REF!</definedName>
    <definedName name="concepto1083.validacion2" localSheetId="39">#REF!</definedName>
    <definedName name="concepto1083.validacion2" localSheetId="25">#REF!</definedName>
    <definedName name="concepto1083.validacion2" localSheetId="21">#REF!</definedName>
    <definedName name="concepto1083.validacion2" localSheetId="4">#REF!</definedName>
    <definedName name="concepto1083.validacion2" localSheetId="89">#REF!</definedName>
    <definedName name="concepto1083.validacion2" localSheetId="5">#REF!</definedName>
    <definedName name="concepto1083.validacion2" localSheetId="90">#REF!</definedName>
    <definedName name="concepto1083.validacion2" localSheetId="34">#REF!</definedName>
    <definedName name="concepto1083.validacion2" localSheetId="92">#REF!</definedName>
    <definedName name="concepto1083.validacion2" localSheetId="93">#REF!</definedName>
    <definedName name="concepto1083.validacion2">#REF!</definedName>
    <definedName name="concepto1083.valordefecto" localSheetId="39">#REF!</definedName>
    <definedName name="concepto1083.valordefecto" localSheetId="25">#REF!</definedName>
    <definedName name="concepto1083.valordefecto" localSheetId="21">#REF!</definedName>
    <definedName name="concepto1083.valordefecto" localSheetId="4">#REF!</definedName>
    <definedName name="concepto1083.valordefecto" localSheetId="89">#REF!</definedName>
    <definedName name="concepto1083.valordefecto" localSheetId="5">#REF!</definedName>
    <definedName name="concepto1083.valordefecto" localSheetId="90">#REF!</definedName>
    <definedName name="concepto1083.valordefecto" localSheetId="34">#REF!</definedName>
    <definedName name="concepto1083.valordefecto" localSheetId="92">#REF!</definedName>
    <definedName name="concepto1083.valordefecto" localSheetId="93">#REF!</definedName>
    <definedName name="concepto1083.valordefecto">#REF!</definedName>
    <definedName name="concepto1084" localSheetId="39">#REF!</definedName>
    <definedName name="concepto1084" localSheetId="25">#REF!</definedName>
    <definedName name="concepto1084" localSheetId="21">#REF!</definedName>
    <definedName name="concepto1084" localSheetId="4">#REF!</definedName>
    <definedName name="concepto1084" localSheetId="89">#REF!</definedName>
    <definedName name="concepto1084" localSheetId="5">#REF!</definedName>
    <definedName name="concepto1084" localSheetId="90">#REF!</definedName>
    <definedName name="concepto1084" localSheetId="34">#REF!</definedName>
    <definedName name="concepto1084" localSheetId="92">#REF!</definedName>
    <definedName name="concepto1084" localSheetId="93">#REF!</definedName>
    <definedName name="concepto1084">#REF!</definedName>
    <definedName name="concepto1084.casillero" localSheetId="39">#REF!</definedName>
    <definedName name="concepto1084.casillero" localSheetId="25">#REF!</definedName>
    <definedName name="concepto1084.casillero" localSheetId="21">#REF!</definedName>
    <definedName name="concepto1084.casillero" localSheetId="4">#REF!</definedName>
    <definedName name="concepto1084.casillero" localSheetId="89">#REF!</definedName>
    <definedName name="concepto1084.casillero" localSheetId="5">#REF!</definedName>
    <definedName name="concepto1084.casillero" localSheetId="90">#REF!</definedName>
    <definedName name="concepto1084.casillero" localSheetId="34">#REF!</definedName>
    <definedName name="concepto1084.casillero" localSheetId="92">#REF!</definedName>
    <definedName name="concepto1084.casillero" localSheetId="93">#REF!</definedName>
    <definedName name="concepto1084.casillero">#REF!</definedName>
    <definedName name="concepto1084.error1" localSheetId="39">#REF!</definedName>
    <definedName name="concepto1084.error1" localSheetId="25">#REF!</definedName>
    <definedName name="concepto1084.error1" localSheetId="21">#REF!</definedName>
    <definedName name="concepto1084.error1" localSheetId="4">#REF!</definedName>
    <definedName name="concepto1084.error1" localSheetId="89">#REF!</definedName>
    <definedName name="concepto1084.error1" localSheetId="5">#REF!</definedName>
    <definedName name="concepto1084.error1" localSheetId="90">#REF!</definedName>
    <definedName name="concepto1084.error1" localSheetId="34">#REF!</definedName>
    <definedName name="concepto1084.error1" localSheetId="92">#REF!</definedName>
    <definedName name="concepto1084.error1" localSheetId="93">#REF!</definedName>
    <definedName name="concepto1084.error1">#REF!</definedName>
    <definedName name="concepto1084.error2" localSheetId="39">#REF!</definedName>
    <definedName name="concepto1084.error2" localSheetId="25">#REF!</definedName>
    <definedName name="concepto1084.error2" localSheetId="21">#REF!</definedName>
    <definedName name="concepto1084.error2" localSheetId="4">#REF!</definedName>
    <definedName name="concepto1084.error2" localSheetId="89">#REF!</definedName>
    <definedName name="concepto1084.error2" localSheetId="5">#REF!</definedName>
    <definedName name="concepto1084.error2" localSheetId="90">#REF!</definedName>
    <definedName name="concepto1084.error2" localSheetId="34">#REF!</definedName>
    <definedName name="concepto1084.error2" localSheetId="92">#REF!</definedName>
    <definedName name="concepto1084.error2" localSheetId="93">#REF!</definedName>
    <definedName name="concepto1084.error2">#REF!</definedName>
    <definedName name="concepto1084.validacion1" localSheetId="39">#REF!</definedName>
    <definedName name="concepto1084.validacion1" localSheetId="25">#REF!</definedName>
    <definedName name="concepto1084.validacion1" localSheetId="21">#REF!</definedName>
    <definedName name="concepto1084.validacion1" localSheetId="4">#REF!</definedName>
    <definedName name="concepto1084.validacion1" localSheetId="89">#REF!</definedName>
    <definedName name="concepto1084.validacion1" localSheetId="5">#REF!</definedName>
    <definedName name="concepto1084.validacion1" localSheetId="90">#REF!</definedName>
    <definedName name="concepto1084.validacion1" localSheetId="34">#REF!</definedName>
    <definedName name="concepto1084.validacion1" localSheetId="92">#REF!</definedName>
    <definedName name="concepto1084.validacion1" localSheetId="93">#REF!</definedName>
    <definedName name="concepto1084.validacion1">#REF!</definedName>
    <definedName name="concepto1084.validacion2" localSheetId="39">#REF!</definedName>
    <definedName name="concepto1084.validacion2" localSheetId="25">#REF!</definedName>
    <definedName name="concepto1084.validacion2" localSheetId="21">#REF!</definedName>
    <definedName name="concepto1084.validacion2" localSheetId="4">#REF!</definedName>
    <definedName name="concepto1084.validacion2" localSheetId="89">#REF!</definedName>
    <definedName name="concepto1084.validacion2" localSheetId="5">#REF!</definedName>
    <definedName name="concepto1084.validacion2" localSheetId="90">#REF!</definedName>
    <definedName name="concepto1084.validacion2" localSheetId="34">#REF!</definedName>
    <definedName name="concepto1084.validacion2" localSheetId="92">#REF!</definedName>
    <definedName name="concepto1084.validacion2" localSheetId="93">#REF!</definedName>
    <definedName name="concepto1084.validacion2">#REF!</definedName>
    <definedName name="concepto1084.valordefecto" localSheetId="39">#REF!</definedName>
    <definedName name="concepto1084.valordefecto" localSheetId="25">#REF!</definedName>
    <definedName name="concepto1084.valordefecto" localSheetId="21">#REF!</definedName>
    <definedName name="concepto1084.valordefecto" localSheetId="4">#REF!</definedName>
    <definedName name="concepto1084.valordefecto" localSheetId="89">#REF!</definedName>
    <definedName name="concepto1084.valordefecto" localSheetId="5">#REF!</definedName>
    <definedName name="concepto1084.valordefecto" localSheetId="90">#REF!</definedName>
    <definedName name="concepto1084.valordefecto" localSheetId="34">#REF!</definedName>
    <definedName name="concepto1084.valordefecto" localSheetId="92">#REF!</definedName>
    <definedName name="concepto1084.valordefecto" localSheetId="93">#REF!</definedName>
    <definedName name="concepto1084.valordefecto">#REF!</definedName>
    <definedName name="concepto1085" localSheetId="39">#REF!</definedName>
    <definedName name="concepto1085" localSheetId="25">#REF!</definedName>
    <definedName name="concepto1085" localSheetId="21">#REF!</definedName>
    <definedName name="concepto1085" localSheetId="4">#REF!</definedName>
    <definedName name="concepto1085" localSheetId="89">#REF!</definedName>
    <definedName name="concepto1085" localSheetId="5">#REF!</definedName>
    <definedName name="concepto1085" localSheetId="90">#REF!</definedName>
    <definedName name="concepto1085" localSheetId="34">#REF!</definedName>
    <definedName name="concepto1085" localSheetId="92">#REF!</definedName>
    <definedName name="concepto1085" localSheetId="93">#REF!</definedName>
    <definedName name="concepto1085">#REF!</definedName>
    <definedName name="concepto1085.casillero" localSheetId="39">#REF!</definedName>
    <definedName name="concepto1085.casillero" localSheetId="25">#REF!</definedName>
    <definedName name="concepto1085.casillero" localSheetId="21">#REF!</definedName>
    <definedName name="concepto1085.casillero" localSheetId="4">#REF!</definedName>
    <definedName name="concepto1085.casillero" localSheetId="89">#REF!</definedName>
    <definedName name="concepto1085.casillero" localSheetId="5">#REF!</definedName>
    <definedName name="concepto1085.casillero" localSheetId="90">#REF!</definedName>
    <definedName name="concepto1085.casillero" localSheetId="34">#REF!</definedName>
    <definedName name="concepto1085.casillero" localSheetId="92">#REF!</definedName>
    <definedName name="concepto1085.casillero" localSheetId="93">#REF!</definedName>
    <definedName name="concepto1085.casillero">#REF!</definedName>
    <definedName name="concepto1085.error1" localSheetId="39">#REF!</definedName>
    <definedName name="concepto1085.error1" localSheetId="25">#REF!</definedName>
    <definedName name="concepto1085.error1" localSheetId="21">#REF!</definedName>
    <definedName name="concepto1085.error1" localSheetId="4">#REF!</definedName>
    <definedName name="concepto1085.error1" localSheetId="89">#REF!</definedName>
    <definedName name="concepto1085.error1" localSheetId="5">#REF!</definedName>
    <definedName name="concepto1085.error1" localSheetId="90">#REF!</definedName>
    <definedName name="concepto1085.error1" localSheetId="34">#REF!</definedName>
    <definedName name="concepto1085.error1" localSheetId="92">#REF!</definedName>
    <definedName name="concepto1085.error1" localSheetId="93">#REF!</definedName>
    <definedName name="concepto1085.error1">#REF!</definedName>
    <definedName name="concepto1085.error2" localSheetId="39">#REF!</definedName>
    <definedName name="concepto1085.error2" localSheetId="25">#REF!</definedName>
    <definedName name="concepto1085.error2" localSheetId="21">#REF!</definedName>
    <definedName name="concepto1085.error2" localSheetId="4">#REF!</definedName>
    <definedName name="concepto1085.error2" localSheetId="89">#REF!</definedName>
    <definedName name="concepto1085.error2" localSheetId="5">#REF!</definedName>
    <definedName name="concepto1085.error2" localSheetId="90">#REF!</definedName>
    <definedName name="concepto1085.error2" localSheetId="34">#REF!</definedName>
    <definedName name="concepto1085.error2" localSheetId="92">#REF!</definedName>
    <definedName name="concepto1085.error2" localSheetId="93">#REF!</definedName>
    <definedName name="concepto1085.error2">#REF!</definedName>
    <definedName name="concepto1085.validacion1" localSheetId="39">#REF!</definedName>
    <definedName name="concepto1085.validacion1" localSheetId="25">#REF!</definedName>
    <definedName name="concepto1085.validacion1" localSheetId="21">#REF!</definedName>
    <definedName name="concepto1085.validacion1" localSheetId="4">#REF!</definedName>
    <definedName name="concepto1085.validacion1" localSheetId="89">#REF!</definedName>
    <definedName name="concepto1085.validacion1" localSheetId="5">#REF!</definedName>
    <definedName name="concepto1085.validacion1" localSheetId="90">#REF!</definedName>
    <definedName name="concepto1085.validacion1" localSheetId="34">#REF!</definedName>
    <definedName name="concepto1085.validacion1" localSheetId="92">#REF!</definedName>
    <definedName name="concepto1085.validacion1" localSheetId="93">#REF!</definedName>
    <definedName name="concepto1085.validacion1">#REF!</definedName>
    <definedName name="concepto1085.validacion2" localSheetId="39">#REF!</definedName>
    <definedName name="concepto1085.validacion2" localSheetId="25">#REF!</definedName>
    <definedName name="concepto1085.validacion2" localSheetId="21">#REF!</definedName>
    <definedName name="concepto1085.validacion2" localSheetId="4">#REF!</definedName>
    <definedName name="concepto1085.validacion2" localSheetId="89">#REF!</definedName>
    <definedName name="concepto1085.validacion2" localSheetId="5">#REF!</definedName>
    <definedName name="concepto1085.validacion2" localSheetId="90">#REF!</definedName>
    <definedName name="concepto1085.validacion2" localSheetId="34">#REF!</definedName>
    <definedName name="concepto1085.validacion2" localSheetId="92">#REF!</definedName>
    <definedName name="concepto1085.validacion2" localSheetId="93">#REF!</definedName>
    <definedName name="concepto1085.validacion2">#REF!</definedName>
    <definedName name="concepto1085.valordefecto" localSheetId="39">#REF!</definedName>
    <definedName name="concepto1085.valordefecto" localSheetId="25">#REF!</definedName>
    <definedName name="concepto1085.valordefecto" localSheetId="21">#REF!</definedName>
    <definedName name="concepto1085.valordefecto" localSheetId="4">#REF!</definedName>
    <definedName name="concepto1085.valordefecto" localSheetId="89">#REF!</definedName>
    <definedName name="concepto1085.valordefecto" localSheetId="5">#REF!</definedName>
    <definedName name="concepto1085.valordefecto" localSheetId="90">#REF!</definedName>
    <definedName name="concepto1085.valordefecto" localSheetId="34">#REF!</definedName>
    <definedName name="concepto1085.valordefecto" localSheetId="92">#REF!</definedName>
    <definedName name="concepto1085.valordefecto" localSheetId="93">#REF!</definedName>
    <definedName name="concepto1085.valordefecto">#REF!</definedName>
    <definedName name="concepto1086" localSheetId="39">#REF!</definedName>
    <definedName name="concepto1086" localSheetId="25">#REF!</definedName>
    <definedName name="concepto1086" localSheetId="21">#REF!</definedName>
    <definedName name="concepto1086" localSheetId="4">#REF!</definedName>
    <definedName name="concepto1086" localSheetId="89">#REF!</definedName>
    <definedName name="concepto1086" localSheetId="5">#REF!</definedName>
    <definedName name="concepto1086" localSheetId="90">#REF!</definedName>
    <definedName name="concepto1086" localSheetId="34">#REF!</definedName>
    <definedName name="concepto1086" localSheetId="92">#REF!</definedName>
    <definedName name="concepto1086" localSheetId="93">#REF!</definedName>
    <definedName name="concepto1086">#REF!</definedName>
    <definedName name="concepto1086.casillero" localSheetId="39">#REF!</definedName>
    <definedName name="concepto1086.casillero" localSheetId="25">#REF!</definedName>
    <definedName name="concepto1086.casillero" localSheetId="21">#REF!</definedName>
    <definedName name="concepto1086.casillero" localSheetId="4">#REF!</definedName>
    <definedName name="concepto1086.casillero" localSheetId="89">#REF!</definedName>
    <definedName name="concepto1086.casillero" localSheetId="5">#REF!</definedName>
    <definedName name="concepto1086.casillero" localSheetId="90">#REF!</definedName>
    <definedName name="concepto1086.casillero" localSheetId="34">#REF!</definedName>
    <definedName name="concepto1086.casillero" localSheetId="92">#REF!</definedName>
    <definedName name="concepto1086.casillero" localSheetId="93">#REF!</definedName>
    <definedName name="concepto1086.casillero">#REF!</definedName>
    <definedName name="concepto1086.error1" localSheetId="39">#REF!</definedName>
    <definedName name="concepto1086.error1" localSheetId="25">#REF!</definedName>
    <definedName name="concepto1086.error1" localSheetId="21">#REF!</definedName>
    <definedName name="concepto1086.error1" localSheetId="4">#REF!</definedName>
    <definedName name="concepto1086.error1" localSheetId="89">#REF!</definedName>
    <definedName name="concepto1086.error1" localSheetId="5">#REF!</definedName>
    <definedName name="concepto1086.error1" localSheetId="90">#REF!</definedName>
    <definedName name="concepto1086.error1" localSheetId="34">#REF!</definedName>
    <definedName name="concepto1086.error1" localSheetId="92">#REF!</definedName>
    <definedName name="concepto1086.error1" localSheetId="93">#REF!</definedName>
    <definedName name="concepto1086.error1">#REF!</definedName>
    <definedName name="concepto1086.error2" localSheetId="39">#REF!</definedName>
    <definedName name="concepto1086.error2" localSheetId="25">#REF!</definedName>
    <definedName name="concepto1086.error2" localSheetId="21">#REF!</definedName>
    <definedName name="concepto1086.error2" localSheetId="4">#REF!</definedName>
    <definedName name="concepto1086.error2" localSheetId="89">#REF!</definedName>
    <definedName name="concepto1086.error2" localSheetId="5">#REF!</definedName>
    <definedName name="concepto1086.error2" localSheetId="90">#REF!</definedName>
    <definedName name="concepto1086.error2" localSheetId="34">#REF!</definedName>
    <definedName name="concepto1086.error2" localSheetId="92">#REF!</definedName>
    <definedName name="concepto1086.error2" localSheetId="93">#REF!</definedName>
    <definedName name="concepto1086.error2">#REF!</definedName>
    <definedName name="concepto1086.validacion1" localSheetId="39">#REF!</definedName>
    <definedName name="concepto1086.validacion1" localSheetId="25">#REF!</definedName>
    <definedName name="concepto1086.validacion1" localSheetId="21">#REF!</definedName>
    <definedName name="concepto1086.validacion1" localSheetId="4">#REF!</definedName>
    <definedName name="concepto1086.validacion1" localSheetId="89">#REF!</definedName>
    <definedName name="concepto1086.validacion1" localSheetId="5">#REF!</definedName>
    <definedName name="concepto1086.validacion1" localSheetId="90">#REF!</definedName>
    <definedName name="concepto1086.validacion1" localSheetId="34">#REF!</definedName>
    <definedName name="concepto1086.validacion1" localSheetId="92">#REF!</definedName>
    <definedName name="concepto1086.validacion1" localSheetId="93">#REF!</definedName>
    <definedName name="concepto1086.validacion1">#REF!</definedName>
    <definedName name="concepto1086.validacion2" localSheetId="39">#REF!</definedName>
    <definedName name="concepto1086.validacion2" localSheetId="25">#REF!</definedName>
    <definedName name="concepto1086.validacion2" localSheetId="21">#REF!</definedName>
    <definedName name="concepto1086.validacion2" localSheetId="4">#REF!</definedName>
    <definedName name="concepto1086.validacion2" localSheetId="89">#REF!</definedName>
    <definedName name="concepto1086.validacion2" localSheetId="5">#REF!</definedName>
    <definedName name="concepto1086.validacion2" localSheetId="90">#REF!</definedName>
    <definedName name="concepto1086.validacion2" localSheetId="34">#REF!</definedName>
    <definedName name="concepto1086.validacion2" localSheetId="92">#REF!</definedName>
    <definedName name="concepto1086.validacion2" localSheetId="93">#REF!</definedName>
    <definedName name="concepto1086.validacion2">#REF!</definedName>
    <definedName name="concepto1086.valordefecto" localSheetId="39">#REF!</definedName>
    <definedName name="concepto1086.valordefecto" localSheetId="25">#REF!</definedName>
    <definedName name="concepto1086.valordefecto" localSheetId="21">#REF!</definedName>
    <definedName name="concepto1086.valordefecto" localSheetId="4">#REF!</definedName>
    <definedName name="concepto1086.valordefecto" localSheetId="89">#REF!</definedName>
    <definedName name="concepto1086.valordefecto" localSheetId="5">#REF!</definedName>
    <definedName name="concepto1086.valordefecto" localSheetId="90">#REF!</definedName>
    <definedName name="concepto1086.valordefecto" localSheetId="34">#REF!</definedName>
    <definedName name="concepto1086.valordefecto" localSheetId="92">#REF!</definedName>
    <definedName name="concepto1086.valordefecto" localSheetId="93">#REF!</definedName>
    <definedName name="concepto1086.valordefecto">#REF!</definedName>
    <definedName name="concepto1087" localSheetId="39">#REF!</definedName>
    <definedName name="concepto1087" localSheetId="25">#REF!</definedName>
    <definedName name="concepto1087" localSheetId="21">#REF!</definedName>
    <definedName name="concepto1087" localSheetId="4">#REF!</definedName>
    <definedName name="concepto1087" localSheetId="89">#REF!</definedName>
    <definedName name="concepto1087" localSheetId="5">#REF!</definedName>
    <definedName name="concepto1087" localSheetId="90">#REF!</definedName>
    <definedName name="concepto1087" localSheetId="34">#REF!</definedName>
    <definedName name="concepto1087" localSheetId="92">#REF!</definedName>
    <definedName name="concepto1087" localSheetId="93">#REF!</definedName>
    <definedName name="concepto1087">#REF!</definedName>
    <definedName name="concepto1087.error1" localSheetId="39">#REF!</definedName>
    <definedName name="concepto1087.error1" localSheetId="25">#REF!</definedName>
    <definedName name="concepto1087.error1" localSheetId="21">#REF!</definedName>
    <definedName name="concepto1087.error1" localSheetId="4">#REF!</definedName>
    <definedName name="concepto1087.error1" localSheetId="89">#REF!</definedName>
    <definedName name="concepto1087.error1" localSheetId="5">#REF!</definedName>
    <definedName name="concepto1087.error1" localSheetId="90">#REF!</definedName>
    <definedName name="concepto1087.error1" localSheetId="34">#REF!</definedName>
    <definedName name="concepto1087.error1" localSheetId="92">#REF!</definedName>
    <definedName name="concepto1087.error1" localSheetId="93">#REF!</definedName>
    <definedName name="concepto1087.error1">#REF!</definedName>
    <definedName name="concepto1087.error2" localSheetId="39">#REF!</definedName>
    <definedName name="concepto1087.error2" localSheetId="25">#REF!</definedName>
    <definedName name="concepto1087.error2" localSheetId="21">#REF!</definedName>
    <definedName name="concepto1087.error2" localSheetId="4">#REF!</definedName>
    <definedName name="concepto1087.error2" localSheetId="89">#REF!</definedName>
    <definedName name="concepto1087.error2" localSheetId="5">#REF!</definedName>
    <definedName name="concepto1087.error2" localSheetId="90">#REF!</definedName>
    <definedName name="concepto1087.error2" localSheetId="34">#REF!</definedName>
    <definedName name="concepto1087.error2" localSheetId="92">#REF!</definedName>
    <definedName name="concepto1087.error2" localSheetId="93">#REF!</definedName>
    <definedName name="concepto1087.error2">#REF!</definedName>
    <definedName name="concepto1087.validacion1" localSheetId="39">#REF!</definedName>
    <definedName name="concepto1087.validacion1" localSheetId="25">#REF!</definedName>
    <definedName name="concepto1087.validacion1" localSheetId="21">#REF!</definedName>
    <definedName name="concepto1087.validacion1" localSheetId="4">#REF!</definedName>
    <definedName name="concepto1087.validacion1" localSheetId="89">#REF!</definedName>
    <definedName name="concepto1087.validacion1" localSheetId="5">#REF!</definedName>
    <definedName name="concepto1087.validacion1" localSheetId="90">#REF!</definedName>
    <definedName name="concepto1087.validacion1" localSheetId="34">#REF!</definedName>
    <definedName name="concepto1087.validacion1" localSheetId="92">#REF!</definedName>
    <definedName name="concepto1087.validacion1" localSheetId="93">#REF!</definedName>
    <definedName name="concepto1087.validacion1">#REF!</definedName>
    <definedName name="concepto1087.validacion2" localSheetId="39">#REF!</definedName>
    <definedName name="concepto1087.validacion2" localSheetId="25">#REF!</definedName>
    <definedName name="concepto1087.validacion2" localSheetId="21">#REF!</definedName>
    <definedName name="concepto1087.validacion2" localSheetId="4">#REF!</definedName>
    <definedName name="concepto1087.validacion2" localSheetId="89">#REF!</definedName>
    <definedName name="concepto1087.validacion2" localSheetId="5">#REF!</definedName>
    <definedName name="concepto1087.validacion2" localSheetId="90">#REF!</definedName>
    <definedName name="concepto1087.validacion2" localSheetId="34">#REF!</definedName>
    <definedName name="concepto1087.validacion2" localSheetId="92">#REF!</definedName>
    <definedName name="concepto1087.validacion2" localSheetId="93">#REF!</definedName>
    <definedName name="concepto1087.validacion2">#REF!</definedName>
    <definedName name="concepto1087.valordefecto" localSheetId="39">#REF!</definedName>
    <definedName name="concepto1087.valordefecto" localSheetId="25">#REF!</definedName>
    <definedName name="concepto1087.valordefecto" localSheetId="21">#REF!</definedName>
    <definedName name="concepto1087.valordefecto" localSheetId="4">#REF!</definedName>
    <definedName name="concepto1087.valordefecto" localSheetId="89">#REF!</definedName>
    <definedName name="concepto1087.valordefecto" localSheetId="5">#REF!</definedName>
    <definedName name="concepto1087.valordefecto" localSheetId="90">#REF!</definedName>
    <definedName name="concepto1087.valordefecto" localSheetId="34">#REF!</definedName>
    <definedName name="concepto1087.valordefecto" localSheetId="92">#REF!</definedName>
    <definedName name="concepto1087.valordefecto" localSheetId="93">#REF!</definedName>
    <definedName name="concepto1087.valordefecto">#REF!</definedName>
    <definedName name="concepto1088" localSheetId="39">#REF!</definedName>
    <definedName name="concepto1088" localSheetId="25">#REF!</definedName>
    <definedName name="concepto1088" localSheetId="21">#REF!</definedName>
    <definedName name="concepto1088" localSheetId="4">#REF!</definedName>
    <definedName name="concepto1088" localSheetId="89">#REF!</definedName>
    <definedName name="concepto1088" localSheetId="5">#REF!</definedName>
    <definedName name="concepto1088" localSheetId="90">#REF!</definedName>
    <definedName name="concepto1088" localSheetId="34">#REF!</definedName>
    <definedName name="concepto1088" localSheetId="92">#REF!</definedName>
    <definedName name="concepto1088" localSheetId="93">#REF!</definedName>
    <definedName name="concepto1088">#REF!</definedName>
    <definedName name="concepto1088.casillero" localSheetId="39">#REF!</definedName>
    <definedName name="concepto1088.casillero" localSheetId="25">#REF!</definedName>
    <definedName name="concepto1088.casillero" localSheetId="21">#REF!</definedName>
    <definedName name="concepto1088.casillero" localSheetId="4">#REF!</definedName>
    <definedName name="concepto1088.casillero" localSheetId="89">#REF!</definedName>
    <definedName name="concepto1088.casillero" localSheetId="5">#REF!</definedName>
    <definedName name="concepto1088.casillero" localSheetId="90">#REF!</definedName>
    <definedName name="concepto1088.casillero" localSheetId="34">#REF!</definedName>
    <definedName name="concepto1088.casillero" localSheetId="92">#REF!</definedName>
    <definedName name="concepto1088.casillero" localSheetId="93">#REF!</definedName>
    <definedName name="concepto1088.casillero">#REF!</definedName>
    <definedName name="concepto1088.error1" localSheetId="39">#REF!</definedName>
    <definedName name="concepto1088.error1" localSheetId="25">#REF!</definedName>
    <definedName name="concepto1088.error1" localSheetId="21">#REF!</definedName>
    <definedName name="concepto1088.error1" localSheetId="4">#REF!</definedName>
    <definedName name="concepto1088.error1" localSheetId="89">#REF!</definedName>
    <definedName name="concepto1088.error1" localSheetId="5">#REF!</definedName>
    <definedName name="concepto1088.error1" localSheetId="90">#REF!</definedName>
    <definedName name="concepto1088.error1" localSheetId="34">#REF!</definedName>
    <definedName name="concepto1088.error1" localSheetId="92">#REF!</definedName>
    <definedName name="concepto1088.error1" localSheetId="93">#REF!</definedName>
    <definedName name="concepto1088.error1">#REF!</definedName>
    <definedName name="concepto1088.error2" localSheetId="39">#REF!</definedName>
    <definedName name="concepto1088.error2" localSheetId="25">#REF!</definedName>
    <definedName name="concepto1088.error2" localSheetId="21">#REF!</definedName>
    <definedName name="concepto1088.error2" localSheetId="4">#REF!</definedName>
    <definedName name="concepto1088.error2" localSheetId="89">#REF!</definedName>
    <definedName name="concepto1088.error2" localSheetId="5">#REF!</definedName>
    <definedName name="concepto1088.error2" localSheetId="90">#REF!</definedName>
    <definedName name="concepto1088.error2" localSheetId="34">#REF!</definedName>
    <definedName name="concepto1088.error2" localSheetId="92">#REF!</definedName>
    <definedName name="concepto1088.error2" localSheetId="93">#REF!</definedName>
    <definedName name="concepto1088.error2">#REF!</definedName>
    <definedName name="concepto1088.validacion1" localSheetId="39">#REF!</definedName>
    <definedName name="concepto1088.validacion1" localSheetId="25">#REF!</definedName>
    <definedName name="concepto1088.validacion1" localSheetId="21">#REF!</definedName>
    <definedName name="concepto1088.validacion1" localSheetId="4">#REF!</definedName>
    <definedName name="concepto1088.validacion1" localSheetId="89">#REF!</definedName>
    <definedName name="concepto1088.validacion1" localSheetId="5">#REF!</definedName>
    <definedName name="concepto1088.validacion1" localSheetId="90">#REF!</definedName>
    <definedName name="concepto1088.validacion1" localSheetId="34">#REF!</definedName>
    <definedName name="concepto1088.validacion1" localSheetId="92">#REF!</definedName>
    <definedName name="concepto1088.validacion1" localSheetId="93">#REF!</definedName>
    <definedName name="concepto1088.validacion1">#REF!</definedName>
    <definedName name="concepto1088.validacion2" localSheetId="39">#REF!</definedName>
    <definedName name="concepto1088.validacion2" localSheetId="25">#REF!</definedName>
    <definedName name="concepto1088.validacion2" localSheetId="21">#REF!</definedName>
    <definedName name="concepto1088.validacion2" localSheetId="4">#REF!</definedName>
    <definedName name="concepto1088.validacion2" localSheetId="89">#REF!</definedName>
    <definedName name="concepto1088.validacion2" localSheetId="5">#REF!</definedName>
    <definedName name="concepto1088.validacion2" localSheetId="90">#REF!</definedName>
    <definedName name="concepto1088.validacion2" localSheetId="34">#REF!</definedName>
    <definedName name="concepto1088.validacion2" localSheetId="92">#REF!</definedName>
    <definedName name="concepto1088.validacion2" localSheetId="93">#REF!</definedName>
    <definedName name="concepto1088.validacion2">#REF!</definedName>
    <definedName name="concepto1088.valordefecto" localSheetId="39">#REF!</definedName>
    <definedName name="concepto1088.valordefecto" localSheetId="25">#REF!</definedName>
    <definedName name="concepto1088.valordefecto" localSheetId="21">#REF!</definedName>
    <definedName name="concepto1088.valordefecto" localSheetId="4">#REF!</definedName>
    <definedName name="concepto1088.valordefecto" localSheetId="89">#REF!</definedName>
    <definedName name="concepto1088.valordefecto" localSheetId="5">#REF!</definedName>
    <definedName name="concepto1088.valordefecto" localSheetId="90">#REF!</definedName>
    <definedName name="concepto1088.valordefecto" localSheetId="34">#REF!</definedName>
    <definedName name="concepto1088.valordefecto" localSheetId="92">#REF!</definedName>
    <definedName name="concepto1088.valordefecto" localSheetId="93">#REF!</definedName>
    <definedName name="concepto1088.valordefecto">#REF!</definedName>
    <definedName name="concepto109" localSheetId="39">#REF!</definedName>
    <definedName name="concepto109" localSheetId="25">#REF!</definedName>
    <definedName name="concepto109" localSheetId="21">#REF!</definedName>
    <definedName name="concepto109" localSheetId="4">#REF!</definedName>
    <definedName name="concepto109" localSheetId="89">#REF!</definedName>
    <definedName name="concepto109" localSheetId="5">#REF!</definedName>
    <definedName name="concepto109" localSheetId="90">#REF!</definedName>
    <definedName name="concepto109" localSheetId="34">#REF!</definedName>
    <definedName name="concepto109" localSheetId="92">#REF!</definedName>
    <definedName name="concepto109" localSheetId="93">#REF!</definedName>
    <definedName name="concepto109">#REF!</definedName>
    <definedName name="concepto109.casillero" localSheetId="39">#REF!</definedName>
    <definedName name="concepto109.casillero" localSheetId="25">#REF!</definedName>
    <definedName name="concepto109.casillero" localSheetId="21">#REF!</definedName>
    <definedName name="concepto109.casillero" localSheetId="4">#REF!</definedName>
    <definedName name="concepto109.casillero" localSheetId="89">#REF!</definedName>
    <definedName name="concepto109.casillero" localSheetId="5">#REF!</definedName>
    <definedName name="concepto109.casillero" localSheetId="90">#REF!</definedName>
    <definedName name="concepto109.casillero" localSheetId="34">#REF!</definedName>
    <definedName name="concepto109.casillero" localSheetId="92">#REF!</definedName>
    <definedName name="concepto109.casillero" localSheetId="93">#REF!</definedName>
    <definedName name="concepto109.casillero">#REF!</definedName>
    <definedName name="concepto109.error1" localSheetId="39">#REF!</definedName>
    <definedName name="concepto109.error1" localSheetId="25">#REF!</definedName>
    <definedName name="concepto109.error1" localSheetId="21">#REF!</definedName>
    <definedName name="concepto109.error1" localSheetId="4">#REF!</definedName>
    <definedName name="concepto109.error1" localSheetId="89">#REF!</definedName>
    <definedName name="concepto109.error1" localSheetId="5">#REF!</definedName>
    <definedName name="concepto109.error1" localSheetId="90">#REF!</definedName>
    <definedName name="concepto109.error1" localSheetId="34">#REF!</definedName>
    <definedName name="concepto109.error1" localSheetId="92">#REF!</definedName>
    <definedName name="concepto109.error1" localSheetId="93">#REF!</definedName>
    <definedName name="concepto109.error1">#REF!</definedName>
    <definedName name="concepto109.error2" localSheetId="39">#REF!</definedName>
    <definedName name="concepto109.error2" localSheetId="25">#REF!</definedName>
    <definedName name="concepto109.error2" localSheetId="21">#REF!</definedName>
    <definedName name="concepto109.error2" localSheetId="4">#REF!</definedName>
    <definedName name="concepto109.error2" localSheetId="89">#REF!</definedName>
    <definedName name="concepto109.error2" localSheetId="5">#REF!</definedName>
    <definedName name="concepto109.error2" localSheetId="90">#REF!</definedName>
    <definedName name="concepto109.error2" localSheetId="34">#REF!</definedName>
    <definedName name="concepto109.error2" localSheetId="92">#REF!</definedName>
    <definedName name="concepto109.error2" localSheetId="93">#REF!</definedName>
    <definedName name="concepto109.error2">#REF!</definedName>
    <definedName name="concepto109.validacion1" localSheetId="39">#REF!</definedName>
    <definedName name="concepto109.validacion1" localSheetId="25">#REF!</definedName>
    <definedName name="concepto109.validacion1" localSheetId="21">#REF!</definedName>
    <definedName name="concepto109.validacion1" localSheetId="4">#REF!</definedName>
    <definedName name="concepto109.validacion1" localSheetId="89">#REF!</definedName>
    <definedName name="concepto109.validacion1" localSheetId="5">#REF!</definedName>
    <definedName name="concepto109.validacion1" localSheetId="90">#REF!</definedName>
    <definedName name="concepto109.validacion1" localSheetId="34">#REF!</definedName>
    <definedName name="concepto109.validacion1" localSheetId="92">#REF!</definedName>
    <definedName name="concepto109.validacion1" localSheetId="93">#REF!</definedName>
    <definedName name="concepto109.validacion1">#REF!</definedName>
    <definedName name="concepto109.validacion2" localSheetId="39">#REF!</definedName>
    <definedName name="concepto109.validacion2" localSheetId="25">#REF!</definedName>
    <definedName name="concepto109.validacion2" localSheetId="21">#REF!</definedName>
    <definedName name="concepto109.validacion2" localSheetId="4">#REF!</definedName>
    <definedName name="concepto109.validacion2" localSheetId="89">#REF!</definedName>
    <definedName name="concepto109.validacion2" localSheetId="5">#REF!</definedName>
    <definedName name="concepto109.validacion2" localSheetId="90">#REF!</definedName>
    <definedName name="concepto109.validacion2" localSheetId="34">#REF!</definedName>
    <definedName name="concepto109.validacion2" localSheetId="92">#REF!</definedName>
    <definedName name="concepto109.validacion2" localSheetId="93">#REF!</definedName>
    <definedName name="concepto109.validacion2">#REF!</definedName>
    <definedName name="concepto109.valordefecto" localSheetId="39">#REF!</definedName>
    <definedName name="concepto109.valordefecto" localSheetId="25">#REF!</definedName>
    <definedName name="concepto109.valordefecto" localSheetId="21">#REF!</definedName>
    <definedName name="concepto109.valordefecto" localSheetId="4">#REF!</definedName>
    <definedName name="concepto109.valordefecto" localSheetId="89">#REF!</definedName>
    <definedName name="concepto109.valordefecto" localSheetId="5">#REF!</definedName>
    <definedName name="concepto109.valordefecto" localSheetId="90">#REF!</definedName>
    <definedName name="concepto109.valordefecto" localSheetId="34">#REF!</definedName>
    <definedName name="concepto109.valordefecto" localSheetId="92">#REF!</definedName>
    <definedName name="concepto109.valordefecto" localSheetId="93">#REF!</definedName>
    <definedName name="concepto109.valordefecto">#REF!</definedName>
    <definedName name="concepto1091" localSheetId="39">#REF!</definedName>
    <definedName name="concepto1091" localSheetId="25">#REF!</definedName>
    <definedName name="concepto1091" localSheetId="21">#REF!</definedName>
    <definedName name="concepto1091" localSheetId="4">#REF!</definedName>
    <definedName name="concepto1091" localSheetId="89">#REF!</definedName>
    <definedName name="concepto1091" localSheetId="5">#REF!</definedName>
    <definedName name="concepto1091" localSheetId="90">#REF!</definedName>
    <definedName name="concepto1091" localSheetId="34">#REF!</definedName>
    <definedName name="concepto1091" localSheetId="92">#REF!</definedName>
    <definedName name="concepto1091" localSheetId="93">#REF!</definedName>
    <definedName name="concepto1091">#REF!</definedName>
    <definedName name="concepto1091.casillero" localSheetId="39">#REF!</definedName>
    <definedName name="concepto1091.casillero" localSheetId="25">#REF!</definedName>
    <definedName name="concepto1091.casillero" localSheetId="21">#REF!</definedName>
    <definedName name="concepto1091.casillero" localSheetId="4">#REF!</definedName>
    <definedName name="concepto1091.casillero" localSheetId="89">#REF!</definedName>
    <definedName name="concepto1091.casillero" localSheetId="5">#REF!</definedName>
    <definedName name="concepto1091.casillero" localSheetId="90">#REF!</definedName>
    <definedName name="concepto1091.casillero" localSheetId="34">#REF!</definedName>
    <definedName name="concepto1091.casillero" localSheetId="92">#REF!</definedName>
    <definedName name="concepto1091.casillero" localSheetId="93">#REF!</definedName>
    <definedName name="concepto1091.casillero">#REF!</definedName>
    <definedName name="concepto1091.error1" localSheetId="39">#REF!</definedName>
    <definedName name="concepto1091.error1" localSheetId="25">#REF!</definedName>
    <definedName name="concepto1091.error1" localSheetId="21">#REF!</definedName>
    <definedName name="concepto1091.error1" localSheetId="4">#REF!</definedName>
    <definedName name="concepto1091.error1" localSheetId="89">#REF!</definedName>
    <definedName name="concepto1091.error1" localSheetId="5">#REF!</definedName>
    <definedName name="concepto1091.error1" localSheetId="90">#REF!</definedName>
    <definedName name="concepto1091.error1" localSheetId="34">#REF!</definedName>
    <definedName name="concepto1091.error1" localSheetId="92">#REF!</definedName>
    <definedName name="concepto1091.error1" localSheetId="93">#REF!</definedName>
    <definedName name="concepto1091.error1">#REF!</definedName>
    <definedName name="concepto1091.error2" localSheetId="39">#REF!</definedName>
    <definedName name="concepto1091.error2" localSheetId="25">#REF!</definedName>
    <definedName name="concepto1091.error2" localSheetId="21">#REF!</definedName>
    <definedName name="concepto1091.error2" localSheetId="4">#REF!</definedName>
    <definedName name="concepto1091.error2" localSheetId="89">#REF!</definedName>
    <definedName name="concepto1091.error2" localSheetId="5">#REF!</definedName>
    <definedName name="concepto1091.error2" localSheetId="90">#REF!</definedName>
    <definedName name="concepto1091.error2" localSheetId="34">#REF!</definedName>
    <definedName name="concepto1091.error2" localSheetId="92">#REF!</definedName>
    <definedName name="concepto1091.error2" localSheetId="93">#REF!</definedName>
    <definedName name="concepto1091.error2">#REF!</definedName>
    <definedName name="concepto1091.validacion1" localSheetId="39">#REF!</definedName>
    <definedName name="concepto1091.validacion1" localSheetId="25">#REF!</definedName>
    <definedName name="concepto1091.validacion1" localSheetId="21">#REF!</definedName>
    <definedName name="concepto1091.validacion1" localSheetId="4">#REF!</definedName>
    <definedName name="concepto1091.validacion1" localSheetId="89">#REF!</definedName>
    <definedName name="concepto1091.validacion1" localSheetId="5">#REF!</definedName>
    <definedName name="concepto1091.validacion1" localSheetId="90">#REF!</definedName>
    <definedName name="concepto1091.validacion1" localSheetId="34">#REF!</definedName>
    <definedName name="concepto1091.validacion1" localSheetId="92">#REF!</definedName>
    <definedName name="concepto1091.validacion1" localSheetId="93">#REF!</definedName>
    <definedName name="concepto1091.validacion1">#REF!</definedName>
    <definedName name="concepto1091.validacion2" localSheetId="39">#REF!</definedName>
    <definedName name="concepto1091.validacion2" localSheetId="25">#REF!</definedName>
    <definedName name="concepto1091.validacion2" localSheetId="21">#REF!</definedName>
    <definedName name="concepto1091.validacion2" localSheetId="4">#REF!</definedName>
    <definedName name="concepto1091.validacion2" localSheetId="89">#REF!</definedName>
    <definedName name="concepto1091.validacion2" localSheetId="5">#REF!</definedName>
    <definedName name="concepto1091.validacion2" localSheetId="90">#REF!</definedName>
    <definedName name="concepto1091.validacion2" localSheetId="34">#REF!</definedName>
    <definedName name="concepto1091.validacion2" localSheetId="92">#REF!</definedName>
    <definedName name="concepto1091.validacion2" localSheetId="93">#REF!</definedName>
    <definedName name="concepto1091.validacion2">#REF!</definedName>
    <definedName name="concepto1091.valordefecto" localSheetId="39">#REF!</definedName>
    <definedName name="concepto1091.valordefecto" localSheetId="25">#REF!</definedName>
    <definedName name="concepto1091.valordefecto" localSheetId="21">#REF!</definedName>
    <definedName name="concepto1091.valordefecto" localSheetId="4">#REF!</definedName>
    <definedName name="concepto1091.valordefecto" localSheetId="89">#REF!</definedName>
    <definedName name="concepto1091.valordefecto" localSheetId="5">#REF!</definedName>
    <definedName name="concepto1091.valordefecto" localSheetId="90">#REF!</definedName>
    <definedName name="concepto1091.valordefecto" localSheetId="34">#REF!</definedName>
    <definedName name="concepto1091.valordefecto" localSheetId="92">#REF!</definedName>
    <definedName name="concepto1091.valordefecto" localSheetId="93">#REF!</definedName>
    <definedName name="concepto1091.valordefecto">#REF!</definedName>
    <definedName name="concepto1092" localSheetId="39">#REF!</definedName>
    <definedName name="concepto1092" localSheetId="25">#REF!</definedName>
    <definedName name="concepto1092" localSheetId="21">#REF!</definedName>
    <definedName name="concepto1092" localSheetId="4">#REF!</definedName>
    <definedName name="concepto1092" localSheetId="89">#REF!</definedName>
    <definedName name="concepto1092" localSheetId="5">#REF!</definedName>
    <definedName name="concepto1092" localSheetId="90">#REF!</definedName>
    <definedName name="concepto1092" localSheetId="34">#REF!</definedName>
    <definedName name="concepto1092" localSheetId="92">#REF!</definedName>
    <definedName name="concepto1092" localSheetId="93">#REF!</definedName>
    <definedName name="concepto1092">#REF!</definedName>
    <definedName name="concepto1092.casillero" localSheetId="39">#REF!</definedName>
    <definedName name="concepto1092.casillero" localSheetId="25">#REF!</definedName>
    <definedName name="concepto1092.casillero" localSheetId="21">#REF!</definedName>
    <definedName name="concepto1092.casillero" localSheetId="4">#REF!</definedName>
    <definedName name="concepto1092.casillero" localSheetId="89">#REF!</definedName>
    <definedName name="concepto1092.casillero" localSheetId="5">#REF!</definedName>
    <definedName name="concepto1092.casillero" localSheetId="90">#REF!</definedName>
    <definedName name="concepto1092.casillero" localSheetId="34">#REF!</definedName>
    <definedName name="concepto1092.casillero" localSheetId="92">#REF!</definedName>
    <definedName name="concepto1092.casillero" localSheetId="93">#REF!</definedName>
    <definedName name="concepto1092.casillero">#REF!</definedName>
    <definedName name="concepto1092.error1" localSheetId="39">#REF!</definedName>
    <definedName name="concepto1092.error1" localSheetId="25">#REF!</definedName>
    <definedName name="concepto1092.error1" localSheetId="21">#REF!</definedName>
    <definedName name="concepto1092.error1" localSheetId="4">#REF!</definedName>
    <definedName name="concepto1092.error1" localSheetId="89">#REF!</definedName>
    <definedName name="concepto1092.error1" localSheetId="5">#REF!</definedName>
    <definedName name="concepto1092.error1" localSheetId="90">#REF!</definedName>
    <definedName name="concepto1092.error1" localSheetId="34">#REF!</definedName>
    <definedName name="concepto1092.error1" localSheetId="92">#REF!</definedName>
    <definedName name="concepto1092.error1" localSheetId="93">#REF!</definedName>
    <definedName name="concepto1092.error1">#REF!</definedName>
    <definedName name="concepto1092.error2" localSheetId="39">#REF!</definedName>
    <definedName name="concepto1092.error2" localSheetId="25">#REF!</definedName>
    <definedName name="concepto1092.error2" localSheetId="21">#REF!</definedName>
    <definedName name="concepto1092.error2" localSheetId="4">#REF!</definedName>
    <definedName name="concepto1092.error2" localSheetId="89">#REF!</definedName>
    <definedName name="concepto1092.error2" localSheetId="5">#REF!</definedName>
    <definedName name="concepto1092.error2" localSheetId="90">#REF!</definedName>
    <definedName name="concepto1092.error2" localSheetId="34">#REF!</definedName>
    <definedName name="concepto1092.error2" localSheetId="92">#REF!</definedName>
    <definedName name="concepto1092.error2" localSheetId="93">#REF!</definedName>
    <definedName name="concepto1092.error2">#REF!</definedName>
    <definedName name="concepto1092.validacion1" localSheetId="39">#REF!</definedName>
    <definedName name="concepto1092.validacion1" localSheetId="25">#REF!</definedName>
    <definedName name="concepto1092.validacion1" localSheetId="21">#REF!</definedName>
    <definedName name="concepto1092.validacion1" localSheetId="4">#REF!</definedName>
    <definedName name="concepto1092.validacion1" localSheetId="89">#REF!</definedName>
    <definedName name="concepto1092.validacion1" localSheetId="5">#REF!</definedName>
    <definedName name="concepto1092.validacion1" localSheetId="90">#REF!</definedName>
    <definedName name="concepto1092.validacion1" localSheetId="34">#REF!</definedName>
    <definedName name="concepto1092.validacion1" localSheetId="92">#REF!</definedName>
    <definedName name="concepto1092.validacion1" localSheetId="93">#REF!</definedName>
    <definedName name="concepto1092.validacion1">#REF!</definedName>
    <definedName name="concepto1092.validacion2" localSheetId="39">#REF!</definedName>
    <definedName name="concepto1092.validacion2" localSheetId="25">#REF!</definedName>
    <definedName name="concepto1092.validacion2" localSheetId="21">#REF!</definedName>
    <definedName name="concepto1092.validacion2" localSheetId="4">#REF!</definedName>
    <definedName name="concepto1092.validacion2" localSheetId="89">#REF!</definedName>
    <definedName name="concepto1092.validacion2" localSheetId="5">#REF!</definedName>
    <definedName name="concepto1092.validacion2" localSheetId="90">#REF!</definedName>
    <definedName name="concepto1092.validacion2" localSheetId="34">#REF!</definedName>
    <definedName name="concepto1092.validacion2" localSheetId="92">#REF!</definedName>
    <definedName name="concepto1092.validacion2" localSheetId="93">#REF!</definedName>
    <definedName name="concepto1092.validacion2">#REF!</definedName>
    <definedName name="concepto1092.valordefecto" localSheetId="39">#REF!</definedName>
    <definedName name="concepto1092.valordefecto" localSheetId="25">#REF!</definedName>
    <definedName name="concepto1092.valordefecto" localSheetId="21">#REF!</definedName>
    <definedName name="concepto1092.valordefecto" localSheetId="4">#REF!</definedName>
    <definedName name="concepto1092.valordefecto" localSheetId="89">#REF!</definedName>
    <definedName name="concepto1092.valordefecto" localSheetId="5">#REF!</definedName>
    <definedName name="concepto1092.valordefecto" localSheetId="90">#REF!</definedName>
    <definedName name="concepto1092.valordefecto" localSheetId="34">#REF!</definedName>
    <definedName name="concepto1092.valordefecto" localSheetId="92">#REF!</definedName>
    <definedName name="concepto1092.valordefecto" localSheetId="93">#REF!</definedName>
    <definedName name="concepto1092.valordefecto">#REF!</definedName>
    <definedName name="concepto1093" localSheetId="39">#REF!</definedName>
    <definedName name="concepto1093" localSheetId="25">#REF!</definedName>
    <definedName name="concepto1093" localSheetId="21">#REF!</definedName>
    <definedName name="concepto1093" localSheetId="4">#REF!</definedName>
    <definedName name="concepto1093" localSheetId="89">#REF!</definedName>
    <definedName name="concepto1093" localSheetId="5">#REF!</definedName>
    <definedName name="concepto1093" localSheetId="90">#REF!</definedName>
    <definedName name="concepto1093" localSheetId="34">#REF!</definedName>
    <definedName name="concepto1093" localSheetId="92">#REF!</definedName>
    <definedName name="concepto1093" localSheetId="93">#REF!</definedName>
    <definedName name="concepto1093">#REF!</definedName>
    <definedName name="concepto1093.casillero" localSheetId="39">#REF!</definedName>
    <definedName name="concepto1093.casillero" localSheetId="25">#REF!</definedName>
    <definedName name="concepto1093.casillero" localSheetId="21">#REF!</definedName>
    <definedName name="concepto1093.casillero" localSheetId="4">#REF!</definedName>
    <definedName name="concepto1093.casillero" localSheetId="89">#REF!</definedName>
    <definedName name="concepto1093.casillero" localSheetId="5">#REF!</definedName>
    <definedName name="concepto1093.casillero" localSheetId="90">#REF!</definedName>
    <definedName name="concepto1093.casillero" localSheetId="34">#REF!</definedName>
    <definedName name="concepto1093.casillero" localSheetId="92">#REF!</definedName>
    <definedName name="concepto1093.casillero" localSheetId="93">#REF!</definedName>
    <definedName name="concepto1093.casillero">#REF!</definedName>
    <definedName name="concepto1093.error1" localSheetId="39">#REF!</definedName>
    <definedName name="concepto1093.error1" localSheetId="25">#REF!</definedName>
    <definedName name="concepto1093.error1" localSheetId="21">#REF!</definedName>
    <definedName name="concepto1093.error1" localSheetId="4">#REF!</definedName>
    <definedName name="concepto1093.error1" localSheetId="89">#REF!</definedName>
    <definedName name="concepto1093.error1" localSheetId="5">#REF!</definedName>
    <definedName name="concepto1093.error1" localSheetId="90">#REF!</definedName>
    <definedName name="concepto1093.error1" localSheetId="34">#REF!</definedName>
    <definedName name="concepto1093.error1" localSheetId="92">#REF!</definedName>
    <definedName name="concepto1093.error1" localSheetId="93">#REF!</definedName>
    <definedName name="concepto1093.error1">#REF!</definedName>
    <definedName name="concepto1093.error2" localSheetId="39">#REF!</definedName>
    <definedName name="concepto1093.error2" localSheetId="25">#REF!</definedName>
    <definedName name="concepto1093.error2" localSheetId="21">#REF!</definedName>
    <definedName name="concepto1093.error2" localSheetId="4">#REF!</definedName>
    <definedName name="concepto1093.error2" localSheetId="89">#REF!</definedName>
    <definedName name="concepto1093.error2" localSheetId="5">#REF!</definedName>
    <definedName name="concepto1093.error2" localSheetId="90">#REF!</definedName>
    <definedName name="concepto1093.error2" localSheetId="34">#REF!</definedName>
    <definedName name="concepto1093.error2" localSheetId="92">#REF!</definedName>
    <definedName name="concepto1093.error2" localSheetId="93">#REF!</definedName>
    <definedName name="concepto1093.error2">#REF!</definedName>
    <definedName name="concepto1093.validacion1" localSheetId="39">#REF!</definedName>
    <definedName name="concepto1093.validacion1" localSheetId="25">#REF!</definedName>
    <definedName name="concepto1093.validacion1" localSheetId="21">#REF!</definedName>
    <definedName name="concepto1093.validacion1" localSheetId="4">#REF!</definedName>
    <definedName name="concepto1093.validacion1" localSheetId="89">#REF!</definedName>
    <definedName name="concepto1093.validacion1" localSheetId="5">#REF!</definedName>
    <definedName name="concepto1093.validacion1" localSheetId="90">#REF!</definedName>
    <definedName name="concepto1093.validacion1" localSheetId="34">#REF!</definedName>
    <definedName name="concepto1093.validacion1" localSheetId="92">#REF!</definedName>
    <definedName name="concepto1093.validacion1" localSheetId="93">#REF!</definedName>
    <definedName name="concepto1093.validacion1">#REF!</definedName>
    <definedName name="concepto1093.validacion2" localSheetId="39">#REF!</definedName>
    <definedName name="concepto1093.validacion2" localSheetId="25">#REF!</definedName>
    <definedName name="concepto1093.validacion2" localSheetId="21">#REF!</definedName>
    <definedName name="concepto1093.validacion2" localSheetId="4">#REF!</definedName>
    <definedName name="concepto1093.validacion2" localSheetId="89">#REF!</definedName>
    <definedName name="concepto1093.validacion2" localSheetId="5">#REF!</definedName>
    <definedName name="concepto1093.validacion2" localSheetId="90">#REF!</definedName>
    <definedName name="concepto1093.validacion2" localSheetId="34">#REF!</definedName>
    <definedName name="concepto1093.validacion2" localSheetId="92">#REF!</definedName>
    <definedName name="concepto1093.validacion2" localSheetId="93">#REF!</definedName>
    <definedName name="concepto1093.validacion2">#REF!</definedName>
    <definedName name="concepto1093.valordefecto" localSheetId="39">#REF!</definedName>
    <definedName name="concepto1093.valordefecto" localSheetId="25">#REF!</definedName>
    <definedName name="concepto1093.valordefecto" localSheetId="21">#REF!</definedName>
    <definedName name="concepto1093.valordefecto" localSheetId="4">#REF!</definedName>
    <definedName name="concepto1093.valordefecto" localSheetId="89">#REF!</definedName>
    <definedName name="concepto1093.valordefecto" localSheetId="5">#REF!</definedName>
    <definedName name="concepto1093.valordefecto" localSheetId="90">#REF!</definedName>
    <definedName name="concepto1093.valordefecto" localSheetId="34">#REF!</definedName>
    <definedName name="concepto1093.valordefecto" localSheetId="92">#REF!</definedName>
    <definedName name="concepto1093.valordefecto" localSheetId="93">#REF!</definedName>
    <definedName name="concepto1093.valordefecto">#REF!</definedName>
    <definedName name="concepto1094" localSheetId="39">#REF!</definedName>
    <definedName name="concepto1094" localSheetId="25">#REF!</definedName>
    <definedName name="concepto1094" localSheetId="21">#REF!</definedName>
    <definedName name="concepto1094" localSheetId="4">#REF!</definedName>
    <definedName name="concepto1094" localSheetId="89">#REF!</definedName>
    <definedName name="concepto1094" localSheetId="5">#REF!</definedName>
    <definedName name="concepto1094" localSheetId="90">#REF!</definedName>
    <definedName name="concepto1094" localSheetId="34">#REF!</definedName>
    <definedName name="concepto1094" localSheetId="92">#REF!</definedName>
    <definedName name="concepto1094" localSheetId="93">#REF!</definedName>
    <definedName name="concepto1094">#REF!</definedName>
    <definedName name="concepto1094.casillero" localSheetId="39">#REF!</definedName>
    <definedName name="concepto1094.casillero" localSheetId="25">#REF!</definedName>
    <definedName name="concepto1094.casillero" localSheetId="21">#REF!</definedName>
    <definedName name="concepto1094.casillero" localSheetId="4">#REF!</definedName>
    <definedName name="concepto1094.casillero" localSheetId="89">#REF!</definedName>
    <definedName name="concepto1094.casillero" localSheetId="5">#REF!</definedName>
    <definedName name="concepto1094.casillero" localSheetId="90">#REF!</definedName>
    <definedName name="concepto1094.casillero" localSheetId="34">#REF!</definedName>
    <definedName name="concepto1094.casillero" localSheetId="92">#REF!</definedName>
    <definedName name="concepto1094.casillero" localSheetId="93">#REF!</definedName>
    <definedName name="concepto1094.casillero">#REF!</definedName>
    <definedName name="concepto1094.error1" localSheetId="39">#REF!</definedName>
    <definedName name="concepto1094.error1" localSheetId="25">#REF!</definedName>
    <definedName name="concepto1094.error1" localSheetId="21">#REF!</definedName>
    <definedName name="concepto1094.error1" localSheetId="4">#REF!</definedName>
    <definedName name="concepto1094.error1" localSheetId="89">#REF!</definedName>
    <definedName name="concepto1094.error1" localSheetId="5">#REF!</definedName>
    <definedName name="concepto1094.error1" localSheetId="90">#REF!</definedName>
    <definedName name="concepto1094.error1" localSheetId="34">#REF!</definedName>
    <definedName name="concepto1094.error1" localSheetId="92">#REF!</definedName>
    <definedName name="concepto1094.error1" localSheetId="93">#REF!</definedName>
    <definedName name="concepto1094.error1">#REF!</definedName>
    <definedName name="concepto1094.error2" localSheetId="39">#REF!</definedName>
    <definedName name="concepto1094.error2" localSheetId="25">#REF!</definedName>
    <definedName name="concepto1094.error2" localSheetId="21">#REF!</definedName>
    <definedName name="concepto1094.error2" localSheetId="4">#REF!</definedName>
    <definedName name="concepto1094.error2" localSheetId="89">#REF!</definedName>
    <definedName name="concepto1094.error2" localSheetId="5">#REF!</definedName>
    <definedName name="concepto1094.error2" localSheetId="90">#REF!</definedName>
    <definedName name="concepto1094.error2" localSheetId="34">#REF!</definedName>
    <definedName name="concepto1094.error2" localSheetId="92">#REF!</definedName>
    <definedName name="concepto1094.error2" localSheetId="93">#REF!</definedName>
    <definedName name="concepto1094.error2">#REF!</definedName>
    <definedName name="concepto1094.validacion1" localSheetId="39">#REF!</definedName>
    <definedName name="concepto1094.validacion1" localSheetId="25">#REF!</definedName>
    <definedName name="concepto1094.validacion1" localSheetId="21">#REF!</definedName>
    <definedName name="concepto1094.validacion1" localSheetId="4">#REF!</definedName>
    <definedName name="concepto1094.validacion1" localSheetId="89">#REF!</definedName>
    <definedName name="concepto1094.validacion1" localSheetId="5">#REF!</definedName>
    <definedName name="concepto1094.validacion1" localSheetId="90">#REF!</definedName>
    <definedName name="concepto1094.validacion1" localSheetId="34">#REF!</definedName>
    <definedName name="concepto1094.validacion1" localSheetId="92">#REF!</definedName>
    <definedName name="concepto1094.validacion1" localSheetId="93">#REF!</definedName>
    <definedName name="concepto1094.validacion1">#REF!</definedName>
    <definedName name="concepto1094.validacion2" localSheetId="39">#REF!</definedName>
    <definedName name="concepto1094.validacion2" localSheetId="25">#REF!</definedName>
    <definedName name="concepto1094.validacion2" localSheetId="21">#REF!</definedName>
    <definedName name="concepto1094.validacion2" localSheetId="4">#REF!</definedName>
    <definedName name="concepto1094.validacion2" localSheetId="89">#REF!</definedName>
    <definedName name="concepto1094.validacion2" localSheetId="5">#REF!</definedName>
    <definedName name="concepto1094.validacion2" localSheetId="90">#REF!</definedName>
    <definedName name="concepto1094.validacion2" localSheetId="34">#REF!</definedName>
    <definedName name="concepto1094.validacion2" localSheetId="92">#REF!</definedName>
    <definedName name="concepto1094.validacion2" localSheetId="93">#REF!</definedName>
    <definedName name="concepto1094.validacion2">#REF!</definedName>
    <definedName name="concepto1094.valordefecto" localSheetId="39">#REF!</definedName>
    <definedName name="concepto1094.valordefecto" localSheetId="25">#REF!</definedName>
    <definedName name="concepto1094.valordefecto" localSheetId="21">#REF!</definedName>
    <definedName name="concepto1094.valordefecto" localSheetId="4">#REF!</definedName>
    <definedName name="concepto1094.valordefecto" localSheetId="89">#REF!</definedName>
    <definedName name="concepto1094.valordefecto" localSheetId="5">#REF!</definedName>
    <definedName name="concepto1094.valordefecto" localSheetId="90">#REF!</definedName>
    <definedName name="concepto1094.valordefecto" localSheetId="34">#REF!</definedName>
    <definedName name="concepto1094.valordefecto" localSheetId="92">#REF!</definedName>
    <definedName name="concepto1094.valordefecto" localSheetId="93">#REF!</definedName>
    <definedName name="concepto1094.valordefecto">#REF!</definedName>
    <definedName name="concepto1095" localSheetId="39">#REF!</definedName>
    <definedName name="concepto1095" localSheetId="25">#REF!</definedName>
    <definedName name="concepto1095" localSheetId="21">#REF!</definedName>
    <definedName name="concepto1095" localSheetId="4">#REF!</definedName>
    <definedName name="concepto1095" localSheetId="89">#REF!</definedName>
    <definedName name="concepto1095" localSheetId="5">#REF!</definedName>
    <definedName name="concepto1095" localSheetId="90">#REF!</definedName>
    <definedName name="concepto1095" localSheetId="34">#REF!</definedName>
    <definedName name="concepto1095" localSheetId="92">#REF!</definedName>
    <definedName name="concepto1095" localSheetId="93">#REF!</definedName>
    <definedName name="concepto1095">#REF!</definedName>
    <definedName name="concepto1095.casillero" localSheetId="39">#REF!</definedName>
    <definedName name="concepto1095.casillero" localSheetId="25">#REF!</definedName>
    <definedName name="concepto1095.casillero" localSheetId="21">#REF!</definedName>
    <definedName name="concepto1095.casillero" localSheetId="4">#REF!</definedName>
    <definedName name="concepto1095.casillero" localSheetId="89">#REF!</definedName>
    <definedName name="concepto1095.casillero" localSheetId="5">#REF!</definedName>
    <definedName name="concepto1095.casillero" localSheetId="90">#REF!</definedName>
    <definedName name="concepto1095.casillero" localSheetId="34">#REF!</definedName>
    <definedName name="concepto1095.casillero" localSheetId="92">#REF!</definedName>
    <definedName name="concepto1095.casillero" localSheetId="93">#REF!</definedName>
    <definedName name="concepto1095.casillero">#REF!</definedName>
    <definedName name="concepto1095.error1" localSheetId="39">#REF!</definedName>
    <definedName name="concepto1095.error1" localSheetId="25">#REF!</definedName>
    <definedName name="concepto1095.error1" localSheetId="21">#REF!</definedName>
    <definedName name="concepto1095.error1" localSheetId="4">#REF!</definedName>
    <definedName name="concepto1095.error1" localSheetId="89">#REF!</definedName>
    <definedName name="concepto1095.error1" localSheetId="5">#REF!</definedName>
    <definedName name="concepto1095.error1" localSheetId="90">#REF!</definedName>
    <definedName name="concepto1095.error1" localSheetId="34">#REF!</definedName>
    <definedName name="concepto1095.error1" localSheetId="92">#REF!</definedName>
    <definedName name="concepto1095.error1" localSheetId="93">#REF!</definedName>
    <definedName name="concepto1095.error1">#REF!</definedName>
    <definedName name="concepto1095.error2" localSheetId="39">#REF!</definedName>
    <definedName name="concepto1095.error2" localSheetId="25">#REF!</definedName>
    <definedName name="concepto1095.error2" localSheetId="21">#REF!</definedName>
    <definedName name="concepto1095.error2" localSheetId="4">#REF!</definedName>
    <definedName name="concepto1095.error2" localSheetId="89">#REF!</definedName>
    <definedName name="concepto1095.error2" localSheetId="5">#REF!</definedName>
    <definedName name="concepto1095.error2" localSheetId="90">#REF!</definedName>
    <definedName name="concepto1095.error2" localSheetId="34">#REF!</definedName>
    <definedName name="concepto1095.error2" localSheetId="92">#REF!</definedName>
    <definedName name="concepto1095.error2" localSheetId="93">#REF!</definedName>
    <definedName name="concepto1095.error2">#REF!</definedName>
    <definedName name="concepto1095.validacion1" localSheetId="39">#REF!</definedName>
    <definedName name="concepto1095.validacion1" localSheetId="25">#REF!</definedName>
    <definedName name="concepto1095.validacion1" localSheetId="21">#REF!</definedName>
    <definedName name="concepto1095.validacion1" localSheetId="4">#REF!</definedName>
    <definedName name="concepto1095.validacion1" localSheetId="89">#REF!</definedName>
    <definedName name="concepto1095.validacion1" localSheetId="5">#REF!</definedName>
    <definedName name="concepto1095.validacion1" localSheetId="90">#REF!</definedName>
    <definedName name="concepto1095.validacion1" localSheetId="34">#REF!</definedName>
    <definedName name="concepto1095.validacion1" localSheetId="92">#REF!</definedName>
    <definedName name="concepto1095.validacion1" localSheetId="93">#REF!</definedName>
    <definedName name="concepto1095.validacion1">#REF!</definedName>
    <definedName name="concepto1095.validacion2" localSheetId="39">#REF!</definedName>
    <definedName name="concepto1095.validacion2" localSheetId="25">#REF!</definedName>
    <definedName name="concepto1095.validacion2" localSheetId="21">#REF!</definedName>
    <definedName name="concepto1095.validacion2" localSheetId="4">#REF!</definedName>
    <definedName name="concepto1095.validacion2" localSheetId="89">#REF!</definedName>
    <definedName name="concepto1095.validacion2" localSheetId="5">#REF!</definedName>
    <definedName name="concepto1095.validacion2" localSheetId="90">#REF!</definedName>
    <definedName name="concepto1095.validacion2" localSheetId="34">#REF!</definedName>
    <definedName name="concepto1095.validacion2" localSheetId="92">#REF!</definedName>
    <definedName name="concepto1095.validacion2" localSheetId="93">#REF!</definedName>
    <definedName name="concepto1095.validacion2">#REF!</definedName>
    <definedName name="concepto1095.valordefecto" localSheetId="39">#REF!</definedName>
    <definedName name="concepto1095.valordefecto" localSheetId="25">#REF!</definedName>
    <definedName name="concepto1095.valordefecto" localSheetId="21">#REF!</definedName>
    <definedName name="concepto1095.valordefecto" localSheetId="4">#REF!</definedName>
    <definedName name="concepto1095.valordefecto" localSheetId="89">#REF!</definedName>
    <definedName name="concepto1095.valordefecto" localSheetId="5">#REF!</definedName>
    <definedName name="concepto1095.valordefecto" localSheetId="90">#REF!</definedName>
    <definedName name="concepto1095.valordefecto" localSheetId="34">#REF!</definedName>
    <definedName name="concepto1095.valordefecto" localSheetId="92">#REF!</definedName>
    <definedName name="concepto1095.valordefecto" localSheetId="93">#REF!</definedName>
    <definedName name="concepto1095.valordefecto">#REF!</definedName>
    <definedName name="concepto1096" localSheetId="39">#REF!</definedName>
    <definedName name="concepto1096" localSheetId="25">#REF!</definedName>
    <definedName name="concepto1096" localSheetId="21">#REF!</definedName>
    <definedName name="concepto1096" localSheetId="4">#REF!</definedName>
    <definedName name="concepto1096" localSheetId="89">#REF!</definedName>
    <definedName name="concepto1096" localSheetId="5">#REF!</definedName>
    <definedName name="concepto1096" localSheetId="90">#REF!</definedName>
    <definedName name="concepto1096" localSheetId="34">#REF!</definedName>
    <definedName name="concepto1096" localSheetId="92">#REF!</definedName>
    <definedName name="concepto1096" localSheetId="93">#REF!</definedName>
    <definedName name="concepto1096">#REF!</definedName>
    <definedName name="concepto1096.casillero" localSheetId="39">#REF!</definedName>
    <definedName name="concepto1096.casillero" localSheetId="25">#REF!</definedName>
    <definedName name="concepto1096.casillero" localSheetId="21">#REF!</definedName>
    <definedName name="concepto1096.casillero" localSheetId="4">#REF!</definedName>
    <definedName name="concepto1096.casillero" localSheetId="89">#REF!</definedName>
    <definedName name="concepto1096.casillero" localSheetId="5">#REF!</definedName>
    <definedName name="concepto1096.casillero" localSheetId="90">#REF!</definedName>
    <definedName name="concepto1096.casillero" localSheetId="34">#REF!</definedName>
    <definedName name="concepto1096.casillero" localSheetId="92">#REF!</definedName>
    <definedName name="concepto1096.casillero" localSheetId="93">#REF!</definedName>
    <definedName name="concepto1096.casillero">#REF!</definedName>
    <definedName name="concepto1096.error1" localSheetId="39">#REF!</definedName>
    <definedName name="concepto1096.error1" localSheetId="25">#REF!</definedName>
    <definedName name="concepto1096.error1" localSheetId="21">#REF!</definedName>
    <definedName name="concepto1096.error1" localSheetId="4">#REF!</definedName>
    <definedName name="concepto1096.error1" localSheetId="89">#REF!</definedName>
    <definedName name="concepto1096.error1" localSheetId="5">#REF!</definedName>
    <definedName name="concepto1096.error1" localSheetId="90">#REF!</definedName>
    <definedName name="concepto1096.error1" localSheetId="34">#REF!</definedName>
    <definedName name="concepto1096.error1" localSheetId="92">#REF!</definedName>
    <definedName name="concepto1096.error1" localSheetId="93">#REF!</definedName>
    <definedName name="concepto1096.error1">#REF!</definedName>
    <definedName name="concepto1096.error2" localSheetId="39">#REF!</definedName>
    <definedName name="concepto1096.error2" localSheetId="25">#REF!</definedName>
    <definedName name="concepto1096.error2" localSheetId="21">#REF!</definedName>
    <definedName name="concepto1096.error2" localSheetId="4">#REF!</definedName>
    <definedName name="concepto1096.error2" localSheetId="89">#REF!</definedName>
    <definedName name="concepto1096.error2" localSheetId="5">#REF!</definedName>
    <definedName name="concepto1096.error2" localSheetId="90">#REF!</definedName>
    <definedName name="concepto1096.error2" localSheetId="34">#REF!</definedName>
    <definedName name="concepto1096.error2" localSheetId="92">#REF!</definedName>
    <definedName name="concepto1096.error2" localSheetId="93">#REF!</definedName>
    <definedName name="concepto1096.error2">#REF!</definedName>
    <definedName name="concepto1096.validacion1" localSheetId="39">#REF!</definedName>
    <definedName name="concepto1096.validacion1" localSheetId="25">#REF!</definedName>
    <definedName name="concepto1096.validacion1" localSheetId="21">#REF!</definedName>
    <definedName name="concepto1096.validacion1" localSheetId="4">#REF!</definedName>
    <definedName name="concepto1096.validacion1" localSheetId="89">#REF!</definedName>
    <definedName name="concepto1096.validacion1" localSheetId="5">#REF!</definedName>
    <definedName name="concepto1096.validacion1" localSheetId="90">#REF!</definedName>
    <definedName name="concepto1096.validacion1" localSheetId="34">#REF!</definedName>
    <definedName name="concepto1096.validacion1" localSheetId="92">#REF!</definedName>
    <definedName name="concepto1096.validacion1" localSheetId="93">#REF!</definedName>
    <definedName name="concepto1096.validacion1">#REF!</definedName>
    <definedName name="concepto1096.validacion2" localSheetId="39">#REF!</definedName>
    <definedName name="concepto1096.validacion2" localSheetId="25">#REF!</definedName>
    <definedName name="concepto1096.validacion2" localSheetId="21">#REF!</definedName>
    <definedName name="concepto1096.validacion2" localSheetId="4">#REF!</definedName>
    <definedName name="concepto1096.validacion2" localSheetId="89">#REF!</definedName>
    <definedName name="concepto1096.validacion2" localSheetId="5">#REF!</definedName>
    <definedName name="concepto1096.validacion2" localSheetId="90">#REF!</definedName>
    <definedName name="concepto1096.validacion2" localSheetId="34">#REF!</definedName>
    <definedName name="concepto1096.validacion2" localSheetId="92">#REF!</definedName>
    <definedName name="concepto1096.validacion2" localSheetId="93">#REF!</definedName>
    <definedName name="concepto1096.validacion2">#REF!</definedName>
    <definedName name="concepto1096.valordefecto" localSheetId="39">#REF!</definedName>
    <definedName name="concepto1096.valordefecto" localSheetId="25">#REF!</definedName>
    <definedName name="concepto1096.valordefecto" localSheetId="21">#REF!</definedName>
    <definedName name="concepto1096.valordefecto" localSheetId="4">#REF!</definedName>
    <definedName name="concepto1096.valordefecto" localSheetId="89">#REF!</definedName>
    <definedName name="concepto1096.valordefecto" localSheetId="5">#REF!</definedName>
    <definedName name="concepto1096.valordefecto" localSheetId="90">#REF!</definedName>
    <definedName name="concepto1096.valordefecto" localSheetId="34">#REF!</definedName>
    <definedName name="concepto1096.valordefecto" localSheetId="92">#REF!</definedName>
    <definedName name="concepto1096.valordefecto" localSheetId="93">#REF!</definedName>
    <definedName name="concepto1096.valordefecto">#REF!</definedName>
    <definedName name="concepto1097" localSheetId="39">#REF!</definedName>
    <definedName name="concepto1097" localSheetId="25">#REF!</definedName>
    <definedName name="concepto1097" localSheetId="21">#REF!</definedName>
    <definedName name="concepto1097" localSheetId="4">#REF!</definedName>
    <definedName name="concepto1097" localSheetId="89">#REF!</definedName>
    <definedName name="concepto1097" localSheetId="5">#REF!</definedName>
    <definedName name="concepto1097" localSheetId="90">#REF!</definedName>
    <definedName name="concepto1097" localSheetId="34">#REF!</definedName>
    <definedName name="concepto1097" localSheetId="92">#REF!</definedName>
    <definedName name="concepto1097" localSheetId="93">#REF!</definedName>
    <definedName name="concepto1097">#REF!</definedName>
    <definedName name="concepto1097.casillero" localSheetId="39">#REF!</definedName>
    <definedName name="concepto1097.casillero" localSheetId="25">#REF!</definedName>
    <definedName name="concepto1097.casillero" localSheetId="21">#REF!</definedName>
    <definedName name="concepto1097.casillero" localSheetId="4">#REF!</definedName>
    <definedName name="concepto1097.casillero" localSheetId="89">#REF!</definedName>
    <definedName name="concepto1097.casillero" localSheetId="5">#REF!</definedName>
    <definedName name="concepto1097.casillero" localSheetId="90">#REF!</definedName>
    <definedName name="concepto1097.casillero" localSheetId="34">#REF!</definedName>
    <definedName name="concepto1097.casillero" localSheetId="92">#REF!</definedName>
    <definedName name="concepto1097.casillero" localSheetId="93">#REF!</definedName>
    <definedName name="concepto1097.casillero">#REF!</definedName>
    <definedName name="concepto1097.error1" localSheetId="39">#REF!</definedName>
    <definedName name="concepto1097.error1" localSheetId="25">#REF!</definedName>
    <definedName name="concepto1097.error1" localSheetId="21">#REF!</definedName>
    <definedName name="concepto1097.error1" localSheetId="4">#REF!</definedName>
    <definedName name="concepto1097.error1" localSheetId="89">#REF!</definedName>
    <definedName name="concepto1097.error1" localSheetId="5">#REF!</definedName>
    <definedName name="concepto1097.error1" localSheetId="90">#REF!</definedName>
    <definedName name="concepto1097.error1" localSheetId="34">#REF!</definedName>
    <definedName name="concepto1097.error1" localSheetId="92">#REF!</definedName>
    <definedName name="concepto1097.error1" localSheetId="93">#REF!</definedName>
    <definedName name="concepto1097.error1">#REF!</definedName>
    <definedName name="concepto1097.error2" localSheetId="39">#REF!</definedName>
    <definedName name="concepto1097.error2" localSheetId="25">#REF!</definedName>
    <definedName name="concepto1097.error2" localSheetId="21">#REF!</definedName>
    <definedName name="concepto1097.error2" localSheetId="4">#REF!</definedName>
    <definedName name="concepto1097.error2" localSheetId="89">#REF!</definedName>
    <definedName name="concepto1097.error2" localSheetId="5">#REF!</definedName>
    <definedName name="concepto1097.error2" localSheetId="90">#REF!</definedName>
    <definedName name="concepto1097.error2" localSheetId="34">#REF!</definedName>
    <definedName name="concepto1097.error2" localSheetId="92">#REF!</definedName>
    <definedName name="concepto1097.error2" localSheetId="93">#REF!</definedName>
    <definedName name="concepto1097.error2">#REF!</definedName>
    <definedName name="concepto1097.validacion1" localSheetId="39">#REF!</definedName>
    <definedName name="concepto1097.validacion1" localSheetId="25">#REF!</definedName>
    <definedName name="concepto1097.validacion1" localSheetId="21">#REF!</definedName>
    <definedName name="concepto1097.validacion1" localSheetId="4">#REF!</definedName>
    <definedName name="concepto1097.validacion1" localSheetId="89">#REF!</definedName>
    <definedName name="concepto1097.validacion1" localSheetId="5">#REF!</definedName>
    <definedName name="concepto1097.validacion1" localSheetId="90">#REF!</definedName>
    <definedName name="concepto1097.validacion1" localSheetId="34">#REF!</definedName>
    <definedName name="concepto1097.validacion1" localSheetId="92">#REF!</definedName>
    <definedName name="concepto1097.validacion1" localSheetId="93">#REF!</definedName>
    <definedName name="concepto1097.validacion1">#REF!</definedName>
    <definedName name="concepto1097.validacion2" localSheetId="39">#REF!</definedName>
    <definedName name="concepto1097.validacion2" localSheetId="25">#REF!</definedName>
    <definedName name="concepto1097.validacion2" localSheetId="21">#REF!</definedName>
    <definedName name="concepto1097.validacion2" localSheetId="4">#REF!</definedName>
    <definedName name="concepto1097.validacion2" localSheetId="89">#REF!</definedName>
    <definedName name="concepto1097.validacion2" localSheetId="5">#REF!</definedName>
    <definedName name="concepto1097.validacion2" localSheetId="90">#REF!</definedName>
    <definedName name="concepto1097.validacion2" localSheetId="34">#REF!</definedName>
    <definedName name="concepto1097.validacion2" localSheetId="92">#REF!</definedName>
    <definedName name="concepto1097.validacion2" localSheetId="93">#REF!</definedName>
    <definedName name="concepto1097.validacion2">#REF!</definedName>
    <definedName name="concepto1097.valordefecto" localSheetId="39">#REF!</definedName>
    <definedName name="concepto1097.valordefecto" localSheetId="25">#REF!</definedName>
    <definedName name="concepto1097.valordefecto" localSheetId="21">#REF!</definedName>
    <definedName name="concepto1097.valordefecto" localSheetId="4">#REF!</definedName>
    <definedName name="concepto1097.valordefecto" localSheetId="89">#REF!</definedName>
    <definedName name="concepto1097.valordefecto" localSheetId="5">#REF!</definedName>
    <definedName name="concepto1097.valordefecto" localSheetId="90">#REF!</definedName>
    <definedName name="concepto1097.valordefecto" localSheetId="34">#REF!</definedName>
    <definedName name="concepto1097.valordefecto" localSheetId="92">#REF!</definedName>
    <definedName name="concepto1097.valordefecto" localSheetId="93">#REF!</definedName>
    <definedName name="concepto1097.valordefecto">#REF!</definedName>
    <definedName name="concepto1098" localSheetId="39">#REF!</definedName>
    <definedName name="concepto1098" localSheetId="25">#REF!</definedName>
    <definedName name="concepto1098" localSheetId="21">#REF!</definedName>
    <definedName name="concepto1098" localSheetId="4">#REF!</definedName>
    <definedName name="concepto1098" localSheetId="89">#REF!</definedName>
    <definedName name="concepto1098" localSheetId="5">#REF!</definedName>
    <definedName name="concepto1098" localSheetId="90">#REF!</definedName>
    <definedName name="concepto1098" localSheetId="34">#REF!</definedName>
    <definedName name="concepto1098" localSheetId="92">#REF!</definedName>
    <definedName name="concepto1098" localSheetId="93">#REF!</definedName>
    <definedName name="concepto1098">#REF!</definedName>
    <definedName name="concepto1098.casillero" localSheetId="39">#REF!</definedName>
    <definedName name="concepto1098.casillero" localSheetId="25">#REF!</definedName>
    <definedName name="concepto1098.casillero" localSheetId="21">#REF!</definedName>
    <definedName name="concepto1098.casillero" localSheetId="4">#REF!</definedName>
    <definedName name="concepto1098.casillero" localSheetId="89">#REF!</definedName>
    <definedName name="concepto1098.casillero" localSheetId="5">#REF!</definedName>
    <definedName name="concepto1098.casillero" localSheetId="90">#REF!</definedName>
    <definedName name="concepto1098.casillero" localSheetId="34">#REF!</definedName>
    <definedName name="concepto1098.casillero" localSheetId="92">#REF!</definedName>
    <definedName name="concepto1098.casillero" localSheetId="93">#REF!</definedName>
    <definedName name="concepto1098.casillero">#REF!</definedName>
    <definedName name="concepto1098.error1" localSheetId="39">#REF!</definedName>
    <definedName name="concepto1098.error1" localSheetId="25">#REF!</definedName>
    <definedName name="concepto1098.error1" localSheetId="21">#REF!</definedName>
    <definedName name="concepto1098.error1" localSheetId="4">#REF!</definedName>
    <definedName name="concepto1098.error1" localSheetId="89">#REF!</definedName>
    <definedName name="concepto1098.error1" localSheetId="5">#REF!</definedName>
    <definedName name="concepto1098.error1" localSheetId="90">#REF!</definedName>
    <definedName name="concepto1098.error1" localSheetId="34">#REF!</definedName>
    <definedName name="concepto1098.error1" localSheetId="92">#REF!</definedName>
    <definedName name="concepto1098.error1" localSheetId="93">#REF!</definedName>
    <definedName name="concepto1098.error1">#REF!</definedName>
    <definedName name="concepto1098.error2" localSheetId="39">#REF!</definedName>
    <definedName name="concepto1098.error2" localSheetId="25">#REF!</definedName>
    <definedName name="concepto1098.error2" localSheetId="21">#REF!</definedName>
    <definedName name="concepto1098.error2" localSheetId="4">#REF!</definedName>
    <definedName name="concepto1098.error2" localSheetId="89">#REF!</definedName>
    <definedName name="concepto1098.error2" localSheetId="5">#REF!</definedName>
    <definedName name="concepto1098.error2" localSheetId="90">#REF!</definedName>
    <definedName name="concepto1098.error2" localSheetId="34">#REF!</definedName>
    <definedName name="concepto1098.error2" localSheetId="92">#REF!</definedName>
    <definedName name="concepto1098.error2" localSheetId="93">#REF!</definedName>
    <definedName name="concepto1098.error2">#REF!</definedName>
    <definedName name="concepto1098.validacion1" localSheetId="39">#REF!</definedName>
    <definedName name="concepto1098.validacion1" localSheetId="25">#REF!</definedName>
    <definedName name="concepto1098.validacion1" localSheetId="21">#REF!</definedName>
    <definedName name="concepto1098.validacion1" localSheetId="4">#REF!</definedName>
    <definedName name="concepto1098.validacion1" localSheetId="89">#REF!</definedName>
    <definedName name="concepto1098.validacion1" localSheetId="5">#REF!</definedName>
    <definedName name="concepto1098.validacion1" localSheetId="90">#REF!</definedName>
    <definedName name="concepto1098.validacion1" localSheetId="34">#REF!</definedName>
    <definedName name="concepto1098.validacion1" localSheetId="92">#REF!</definedName>
    <definedName name="concepto1098.validacion1" localSheetId="93">#REF!</definedName>
    <definedName name="concepto1098.validacion1">#REF!</definedName>
    <definedName name="concepto1098.validacion2" localSheetId="39">#REF!</definedName>
    <definedName name="concepto1098.validacion2" localSheetId="25">#REF!</definedName>
    <definedName name="concepto1098.validacion2" localSheetId="21">#REF!</definedName>
    <definedName name="concepto1098.validacion2" localSheetId="4">#REF!</definedName>
    <definedName name="concepto1098.validacion2" localSheetId="89">#REF!</definedName>
    <definedName name="concepto1098.validacion2" localSheetId="5">#REF!</definedName>
    <definedName name="concepto1098.validacion2" localSheetId="90">#REF!</definedName>
    <definedName name="concepto1098.validacion2" localSheetId="34">#REF!</definedName>
    <definedName name="concepto1098.validacion2" localSheetId="92">#REF!</definedName>
    <definedName name="concepto1098.validacion2" localSheetId="93">#REF!</definedName>
    <definedName name="concepto1098.validacion2">#REF!</definedName>
    <definedName name="concepto1098.valordefecto" localSheetId="39">#REF!</definedName>
    <definedName name="concepto1098.valordefecto" localSheetId="25">#REF!</definedName>
    <definedName name="concepto1098.valordefecto" localSheetId="21">#REF!</definedName>
    <definedName name="concepto1098.valordefecto" localSheetId="4">#REF!</definedName>
    <definedName name="concepto1098.valordefecto" localSheetId="89">#REF!</definedName>
    <definedName name="concepto1098.valordefecto" localSheetId="5">#REF!</definedName>
    <definedName name="concepto1098.valordefecto" localSheetId="90">#REF!</definedName>
    <definedName name="concepto1098.valordefecto" localSheetId="34">#REF!</definedName>
    <definedName name="concepto1098.valordefecto" localSheetId="92">#REF!</definedName>
    <definedName name="concepto1098.valordefecto" localSheetId="93">#REF!</definedName>
    <definedName name="concepto1098.valordefecto">#REF!</definedName>
    <definedName name="concepto110" localSheetId="39">#REF!</definedName>
    <definedName name="concepto110" localSheetId="25">#REF!</definedName>
    <definedName name="concepto110" localSheetId="21">#REF!</definedName>
    <definedName name="concepto110" localSheetId="4">#REF!</definedName>
    <definedName name="concepto110" localSheetId="89">#REF!</definedName>
    <definedName name="concepto110" localSheetId="5">#REF!</definedName>
    <definedName name="concepto110" localSheetId="90">#REF!</definedName>
    <definedName name="concepto110" localSheetId="34">#REF!</definedName>
    <definedName name="concepto110" localSheetId="92">#REF!</definedName>
    <definedName name="concepto110" localSheetId="93">#REF!</definedName>
    <definedName name="concepto110">#REF!</definedName>
    <definedName name="concepto110.casillero" localSheetId="39">#REF!</definedName>
    <definedName name="concepto110.casillero" localSheetId="25">#REF!</definedName>
    <definedName name="concepto110.casillero" localSheetId="21">#REF!</definedName>
    <definedName name="concepto110.casillero" localSheetId="4">#REF!</definedName>
    <definedName name="concepto110.casillero" localSheetId="89">#REF!</definedName>
    <definedName name="concepto110.casillero" localSheetId="5">#REF!</definedName>
    <definedName name="concepto110.casillero" localSheetId="90">#REF!</definedName>
    <definedName name="concepto110.casillero" localSheetId="34">#REF!</definedName>
    <definedName name="concepto110.casillero" localSheetId="92">#REF!</definedName>
    <definedName name="concepto110.casillero" localSheetId="93">#REF!</definedName>
    <definedName name="concepto110.casillero">#REF!</definedName>
    <definedName name="concepto110.error1" localSheetId="39">#REF!</definedName>
    <definedName name="concepto110.error1" localSheetId="25">#REF!</definedName>
    <definedName name="concepto110.error1" localSheetId="21">#REF!</definedName>
    <definedName name="concepto110.error1" localSheetId="4">#REF!</definedName>
    <definedName name="concepto110.error1" localSheetId="89">#REF!</definedName>
    <definedName name="concepto110.error1" localSheetId="5">#REF!</definedName>
    <definedName name="concepto110.error1" localSheetId="90">#REF!</definedName>
    <definedName name="concepto110.error1" localSheetId="34">#REF!</definedName>
    <definedName name="concepto110.error1" localSheetId="92">#REF!</definedName>
    <definedName name="concepto110.error1" localSheetId="93">#REF!</definedName>
    <definedName name="concepto110.error1">#REF!</definedName>
    <definedName name="concepto110.error2" localSheetId="39">#REF!</definedName>
    <definedName name="concepto110.error2" localSheetId="25">#REF!</definedName>
    <definedName name="concepto110.error2" localSheetId="21">#REF!</definedName>
    <definedName name="concepto110.error2" localSheetId="4">#REF!</definedName>
    <definedName name="concepto110.error2" localSheetId="89">#REF!</definedName>
    <definedName name="concepto110.error2" localSheetId="5">#REF!</definedName>
    <definedName name="concepto110.error2" localSheetId="90">#REF!</definedName>
    <definedName name="concepto110.error2" localSheetId="34">#REF!</definedName>
    <definedName name="concepto110.error2" localSheetId="92">#REF!</definedName>
    <definedName name="concepto110.error2" localSheetId="93">#REF!</definedName>
    <definedName name="concepto110.error2">#REF!</definedName>
    <definedName name="concepto110.validacion1" localSheetId="39">#REF!</definedName>
    <definedName name="concepto110.validacion1" localSheetId="25">#REF!</definedName>
    <definedName name="concepto110.validacion1" localSheetId="21">#REF!</definedName>
    <definedName name="concepto110.validacion1" localSheetId="4">#REF!</definedName>
    <definedName name="concepto110.validacion1" localSheetId="89">#REF!</definedName>
    <definedName name="concepto110.validacion1" localSheetId="5">#REF!</definedName>
    <definedName name="concepto110.validacion1" localSheetId="90">#REF!</definedName>
    <definedName name="concepto110.validacion1" localSheetId="34">#REF!</definedName>
    <definedName name="concepto110.validacion1" localSheetId="92">#REF!</definedName>
    <definedName name="concepto110.validacion1" localSheetId="93">#REF!</definedName>
    <definedName name="concepto110.validacion1">#REF!</definedName>
    <definedName name="concepto110.validacion2" localSheetId="39">#REF!</definedName>
    <definedName name="concepto110.validacion2" localSheetId="25">#REF!</definedName>
    <definedName name="concepto110.validacion2" localSheetId="21">#REF!</definedName>
    <definedName name="concepto110.validacion2" localSheetId="4">#REF!</definedName>
    <definedName name="concepto110.validacion2" localSheetId="89">#REF!</definedName>
    <definedName name="concepto110.validacion2" localSheetId="5">#REF!</definedName>
    <definedName name="concepto110.validacion2" localSheetId="90">#REF!</definedName>
    <definedName name="concepto110.validacion2" localSheetId="34">#REF!</definedName>
    <definedName name="concepto110.validacion2" localSheetId="92">#REF!</definedName>
    <definedName name="concepto110.validacion2" localSheetId="93">#REF!</definedName>
    <definedName name="concepto110.validacion2">#REF!</definedName>
    <definedName name="concepto110.valordefecto" localSheetId="39">#REF!</definedName>
    <definedName name="concepto110.valordefecto" localSheetId="25">#REF!</definedName>
    <definedName name="concepto110.valordefecto" localSheetId="21">#REF!</definedName>
    <definedName name="concepto110.valordefecto" localSheetId="4">#REF!</definedName>
    <definedName name="concepto110.valordefecto" localSheetId="89">#REF!</definedName>
    <definedName name="concepto110.valordefecto" localSheetId="5">#REF!</definedName>
    <definedName name="concepto110.valordefecto" localSheetId="90">#REF!</definedName>
    <definedName name="concepto110.valordefecto" localSheetId="34">#REF!</definedName>
    <definedName name="concepto110.valordefecto" localSheetId="92">#REF!</definedName>
    <definedName name="concepto110.valordefecto" localSheetId="93">#REF!</definedName>
    <definedName name="concepto110.valordefecto">#REF!</definedName>
    <definedName name="concepto111" localSheetId="39">#REF!</definedName>
    <definedName name="concepto111" localSheetId="25">#REF!</definedName>
    <definedName name="concepto111" localSheetId="21">#REF!</definedName>
    <definedName name="concepto111" localSheetId="4">#REF!</definedName>
    <definedName name="concepto111" localSheetId="89">#REF!</definedName>
    <definedName name="concepto111" localSheetId="5">#REF!</definedName>
    <definedName name="concepto111" localSheetId="90">#REF!</definedName>
    <definedName name="concepto111" localSheetId="34">#REF!</definedName>
    <definedName name="concepto111" localSheetId="92">#REF!</definedName>
    <definedName name="concepto111" localSheetId="93">#REF!</definedName>
    <definedName name="concepto111">#REF!</definedName>
    <definedName name="concepto111.casillero" localSheetId="39">#REF!</definedName>
    <definedName name="concepto111.casillero" localSheetId="25">#REF!</definedName>
    <definedName name="concepto111.casillero" localSheetId="21">#REF!</definedName>
    <definedName name="concepto111.casillero" localSheetId="4">#REF!</definedName>
    <definedName name="concepto111.casillero" localSheetId="89">#REF!</definedName>
    <definedName name="concepto111.casillero" localSheetId="5">#REF!</definedName>
    <definedName name="concepto111.casillero" localSheetId="90">#REF!</definedName>
    <definedName name="concepto111.casillero" localSheetId="34">#REF!</definedName>
    <definedName name="concepto111.casillero" localSheetId="92">#REF!</definedName>
    <definedName name="concepto111.casillero" localSheetId="93">#REF!</definedName>
    <definedName name="concepto111.casillero">#REF!</definedName>
    <definedName name="concepto111.error1" localSheetId="39">#REF!</definedName>
    <definedName name="concepto111.error1" localSheetId="25">#REF!</definedName>
    <definedName name="concepto111.error1" localSheetId="21">#REF!</definedName>
    <definedName name="concepto111.error1" localSheetId="4">#REF!</definedName>
    <definedName name="concepto111.error1" localSheetId="89">#REF!</definedName>
    <definedName name="concepto111.error1" localSheetId="5">#REF!</definedName>
    <definedName name="concepto111.error1" localSheetId="90">#REF!</definedName>
    <definedName name="concepto111.error1" localSheetId="34">#REF!</definedName>
    <definedName name="concepto111.error1" localSheetId="92">#REF!</definedName>
    <definedName name="concepto111.error1" localSheetId="93">#REF!</definedName>
    <definedName name="concepto111.error1">#REF!</definedName>
    <definedName name="concepto111.error2" localSheetId="39">#REF!</definedName>
    <definedName name="concepto111.error2" localSheetId="25">#REF!</definedName>
    <definedName name="concepto111.error2" localSheetId="21">#REF!</definedName>
    <definedName name="concepto111.error2" localSheetId="4">#REF!</definedName>
    <definedName name="concepto111.error2" localSheetId="89">#REF!</definedName>
    <definedName name="concepto111.error2" localSheetId="5">#REF!</definedName>
    <definedName name="concepto111.error2" localSheetId="90">#REF!</definedName>
    <definedName name="concepto111.error2" localSheetId="34">#REF!</definedName>
    <definedName name="concepto111.error2" localSheetId="92">#REF!</definedName>
    <definedName name="concepto111.error2" localSheetId="93">#REF!</definedName>
    <definedName name="concepto111.error2">#REF!</definedName>
    <definedName name="concepto111.validacion1" localSheetId="39">#REF!</definedName>
    <definedName name="concepto111.validacion1" localSheetId="25">#REF!</definedName>
    <definedName name="concepto111.validacion1" localSheetId="21">#REF!</definedName>
    <definedName name="concepto111.validacion1" localSheetId="4">#REF!</definedName>
    <definedName name="concepto111.validacion1" localSheetId="89">#REF!</definedName>
    <definedName name="concepto111.validacion1" localSheetId="5">#REF!</definedName>
    <definedName name="concepto111.validacion1" localSheetId="90">#REF!</definedName>
    <definedName name="concepto111.validacion1" localSheetId="34">#REF!</definedName>
    <definedName name="concepto111.validacion1" localSheetId="92">#REF!</definedName>
    <definedName name="concepto111.validacion1" localSheetId="93">#REF!</definedName>
    <definedName name="concepto111.validacion1">#REF!</definedName>
    <definedName name="concepto111.validacion2" localSheetId="39">#REF!</definedName>
    <definedName name="concepto111.validacion2" localSheetId="25">#REF!</definedName>
    <definedName name="concepto111.validacion2" localSheetId="21">#REF!</definedName>
    <definedName name="concepto111.validacion2" localSheetId="4">#REF!</definedName>
    <definedName name="concepto111.validacion2" localSheetId="89">#REF!</definedName>
    <definedName name="concepto111.validacion2" localSheetId="5">#REF!</definedName>
    <definedName name="concepto111.validacion2" localSheetId="90">#REF!</definedName>
    <definedName name="concepto111.validacion2" localSheetId="34">#REF!</definedName>
    <definedName name="concepto111.validacion2" localSheetId="92">#REF!</definedName>
    <definedName name="concepto111.validacion2" localSheetId="93">#REF!</definedName>
    <definedName name="concepto111.validacion2">#REF!</definedName>
    <definedName name="concepto111.valordefecto" localSheetId="39">#REF!</definedName>
    <definedName name="concepto111.valordefecto" localSheetId="25">#REF!</definedName>
    <definedName name="concepto111.valordefecto" localSheetId="21">#REF!</definedName>
    <definedName name="concepto111.valordefecto" localSheetId="4">#REF!</definedName>
    <definedName name="concepto111.valordefecto" localSheetId="89">#REF!</definedName>
    <definedName name="concepto111.valordefecto" localSheetId="5">#REF!</definedName>
    <definedName name="concepto111.valordefecto" localSheetId="90">#REF!</definedName>
    <definedName name="concepto111.valordefecto" localSheetId="34">#REF!</definedName>
    <definedName name="concepto111.valordefecto" localSheetId="92">#REF!</definedName>
    <definedName name="concepto111.valordefecto" localSheetId="93">#REF!</definedName>
    <definedName name="concepto111.valordefecto">#REF!</definedName>
    <definedName name="concepto1110" localSheetId="39">#REF!</definedName>
    <definedName name="concepto1110" localSheetId="25">#REF!</definedName>
    <definedName name="concepto1110" localSheetId="21">#REF!</definedName>
    <definedName name="concepto1110" localSheetId="4">#REF!</definedName>
    <definedName name="concepto1110" localSheetId="89">#REF!</definedName>
    <definedName name="concepto1110" localSheetId="5">#REF!</definedName>
    <definedName name="concepto1110" localSheetId="90">#REF!</definedName>
    <definedName name="concepto1110" localSheetId="34">#REF!</definedName>
    <definedName name="concepto1110" localSheetId="92">#REF!</definedName>
    <definedName name="concepto1110" localSheetId="93">#REF!</definedName>
    <definedName name="concepto1110">#REF!</definedName>
    <definedName name="concepto1110.casillero" localSheetId="39">#REF!</definedName>
    <definedName name="concepto1110.casillero" localSheetId="25">#REF!</definedName>
    <definedName name="concepto1110.casillero" localSheetId="21">#REF!</definedName>
    <definedName name="concepto1110.casillero" localSheetId="4">#REF!</definedName>
    <definedName name="concepto1110.casillero" localSheetId="89">#REF!</definedName>
    <definedName name="concepto1110.casillero" localSheetId="5">#REF!</definedName>
    <definedName name="concepto1110.casillero" localSheetId="90">#REF!</definedName>
    <definedName name="concepto1110.casillero" localSheetId="34">#REF!</definedName>
    <definedName name="concepto1110.casillero" localSheetId="92">#REF!</definedName>
    <definedName name="concepto1110.casillero" localSheetId="93">#REF!</definedName>
    <definedName name="concepto1110.casillero">#REF!</definedName>
    <definedName name="concepto112" localSheetId="39">#REF!</definedName>
    <definedName name="concepto112" localSheetId="25">#REF!</definedName>
    <definedName name="concepto112" localSheetId="21">#REF!</definedName>
    <definedName name="concepto112" localSheetId="4">#REF!</definedName>
    <definedName name="concepto112" localSheetId="89">#REF!</definedName>
    <definedName name="concepto112" localSheetId="5">#REF!</definedName>
    <definedName name="concepto112" localSheetId="90">#REF!</definedName>
    <definedName name="concepto112" localSheetId="34">#REF!</definedName>
    <definedName name="concepto112" localSheetId="92">#REF!</definedName>
    <definedName name="concepto112" localSheetId="93">#REF!</definedName>
    <definedName name="concepto112">#REF!</definedName>
    <definedName name="concepto112.casillero" localSheetId="39">#REF!</definedName>
    <definedName name="concepto112.casillero" localSheetId="25">#REF!</definedName>
    <definedName name="concepto112.casillero" localSheetId="21">#REF!</definedName>
    <definedName name="concepto112.casillero" localSheetId="4">#REF!</definedName>
    <definedName name="concepto112.casillero" localSheetId="89">#REF!</definedName>
    <definedName name="concepto112.casillero" localSheetId="5">#REF!</definedName>
    <definedName name="concepto112.casillero" localSheetId="90">#REF!</definedName>
    <definedName name="concepto112.casillero" localSheetId="34">#REF!</definedName>
    <definedName name="concepto112.casillero" localSheetId="92">#REF!</definedName>
    <definedName name="concepto112.casillero" localSheetId="93">#REF!</definedName>
    <definedName name="concepto112.casillero">#REF!</definedName>
    <definedName name="concepto112.error1" localSheetId="39">#REF!</definedName>
    <definedName name="concepto112.error1" localSheetId="25">#REF!</definedName>
    <definedName name="concepto112.error1" localSheetId="21">#REF!</definedName>
    <definedName name="concepto112.error1" localSheetId="4">#REF!</definedName>
    <definedName name="concepto112.error1" localSheetId="89">#REF!</definedName>
    <definedName name="concepto112.error1" localSheetId="5">#REF!</definedName>
    <definedName name="concepto112.error1" localSheetId="90">#REF!</definedName>
    <definedName name="concepto112.error1" localSheetId="34">#REF!</definedName>
    <definedName name="concepto112.error1" localSheetId="92">#REF!</definedName>
    <definedName name="concepto112.error1" localSheetId="93">#REF!</definedName>
    <definedName name="concepto112.error1">#REF!</definedName>
    <definedName name="concepto112.error2" localSheetId="39">#REF!</definedName>
    <definedName name="concepto112.error2" localSheetId="25">#REF!</definedName>
    <definedName name="concepto112.error2" localSheetId="21">#REF!</definedName>
    <definedName name="concepto112.error2" localSheetId="4">#REF!</definedName>
    <definedName name="concepto112.error2" localSheetId="89">#REF!</definedName>
    <definedName name="concepto112.error2" localSheetId="5">#REF!</definedName>
    <definedName name="concepto112.error2" localSheetId="90">#REF!</definedName>
    <definedName name="concepto112.error2" localSheetId="34">#REF!</definedName>
    <definedName name="concepto112.error2" localSheetId="92">#REF!</definedName>
    <definedName name="concepto112.error2" localSheetId="93">#REF!</definedName>
    <definedName name="concepto112.error2">#REF!</definedName>
    <definedName name="concepto112.validacion1" localSheetId="39">#REF!</definedName>
    <definedName name="concepto112.validacion1" localSheetId="25">#REF!</definedName>
    <definedName name="concepto112.validacion1" localSheetId="21">#REF!</definedName>
    <definedName name="concepto112.validacion1" localSheetId="4">#REF!</definedName>
    <definedName name="concepto112.validacion1" localSheetId="89">#REF!</definedName>
    <definedName name="concepto112.validacion1" localSheetId="5">#REF!</definedName>
    <definedName name="concepto112.validacion1" localSheetId="90">#REF!</definedName>
    <definedName name="concepto112.validacion1" localSheetId="34">#REF!</definedName>
    <definedName name="concepto112.validacion1" localSheetId="92">#REF!</definedName>
    <definedName name="concepto112.validacion1" localSheetId="93">#REF!</definedName>
    <definedName name="concepto112.validacion1">#REF!</definedName>
    <definedName name="concepto112.validacion2" localSheetId="39">#REF!</definedName>
    <definedName name="concepto112.validacion2" localSheetId="25">#REF!</definedName>
    <definedName name="concepto112.validacion2" localSheetId="21">#REF!</definedName>
    <definedName name="concepto112.validacion2" localSheetId="4">#REF!</definedName>
    <definedName name="concepto112.validacion2" localSheetId="89">#REF!</definedName>
    <definedName name="concepto112.validacion2" localSheetId="5">#REF!</definedName>
    <definedName name="concepto112.validacion2" localSheetId="90">#REF!</definedName>
    <definedName name="concepto112.validacion2" localSheetId="34">#REF!</definedName>
    <definedName name="concepto112.validacion2" localSheetId="92">#REF!</definedName>
    <definedName name="concepto112.validacion2" localSheetId="93">#REF!</definedName>
    <definedName name="concepto112.validacion2">#REF!</definedName>
    <definedName name="concepto112.valordefecto" localSheetId="39">#REF!</definedName>
    <definedName name="concepto112.valordefecto" localSheetId="25">#REF!</definedName>
    <definedName name="concepto112.valordefecto" localSheetId="21">#REF!</definedName>
    <definedName name="concepto112.valordefecto" localSheetId="4">#REF!</definedName>
    <definedName name="concepto112.valordefecto" localSheetId="89">#REF!</definedName>
    <definedName name="concepto112.valordefecto" localSheetId="5">#REF!</definedName>
    <definedName name="concepto112.valordefecto" localSheetId="90">#REF!</definedName>
    <definedName name="concepto112.valordefecto" localSheetId="34">#REF!</definedName>
    <definedName name="concepto112.valordefecto" localSheetId="92">#REF!</definedName>
    <definedName name="concepto112.valordefecto" localSheetId="93">#REF!</definedName>
    <definedName name="concepto112.valordefecto">#REF!</definedName>
    <definedName name="concepto1120" localSheetId="39">#REF!</definedName>
    <definedName name="concepto1120" localSheetId="25">#REF!</definedName>
    <definedName name="concepto1120" localSheetId="21">#REF!</definedName>
    <definedName name="concepto1120" localSheetId="4">#REF!</definedName>
    <definedName name="concepto1120" localSheetId="89">#REF!</definedName>
    <definedName name="concepto1120" localSheetId="5">#REF!</definedName>
    <definedName name="concepto1120" localSheetId="90">#REF!</definedName>
    <definedName name="concepto1120" localSheetId="34">#REF!</definedName>
    <definedName name="concepto1120" localSheetId="92">#REF!</definedName>
    <definedName name="concepto1120" localSheetId="93">#REF!</definedName>
    <definedName name="concepto1120">#REF!</definedName>
    <definedName name="concepto1120.casillero" localSheetId="39">#REF!</definedName>
    <definedName name="concepto1120.casillero" localSheetId="25">#REF!</definedName>
    <definedName name="concepto1120.casillero" localSheetId="21">#REF!</definedName>
    <definedName name="concepto1120.casillero" localSheetId="4">#REF!</definedName>
    <definedName name="concepto1120.casillero" localSheetId="89">#REF!</definedName>
    <definedName name="concepto1120.casillero" localSheetId="5">#REF!</definedName>
    <definedName name="concepto1120.casillero" localSheetId="90">#REF!</definedName>
    <definedName name="concepto1120.casillero" localSheetId="34">#REF!</definedName>
    <definedName name="concepto1120.casillero" localSheetId="92">#REF!</definedName>
    <definedName name="concepto1120.casillero" localSheetId="93">#REF!</definedName>
    <definedName name="concepto1120.casillero">#REF!</definedName>
    <definedName name="concepto113" localSheetId="39">#REF!</definedName>
    <definedName name="concepto113" localSheetId="25">#REF!</definedName>
    <definedName name="concepto113" localSheetId="21">#REF!</definedName>
    <definedName name="concepto113" localSheetId="4">#REF!</definedName>
    <definedName name="concepto113" localSheetId="89">#REF!</definedName>
    <definedName name="concepto113" localSheetId="5">#REF!</definedName>
    <definedName name="concepto113" localSheetId="90">#REF!</definedName>
    <definedName name="concepto113" localSheetId="34">#REF!</definedName>
    <definedName name="concepto113" localSheetId="92">#REF!</definedName>
    <definedName name="concepto113" localSheetId="93">#REF!</definedName>
    <definedName name="concepto113">#REF!</definedName>
    <definedName name="concepto113.casillero" localSheetId="39">#REF!</definedName>
    <definedName name="concepto113.casillero" localSheetId="25">#REF!</definedName>
    <definedName name="concepto113.casillero" localSheetId="21">#REF!</definedName>
    <definedName name="concepto113.casillero" localSheetId="4">#REF!</definedName>
    <definedName name="concepto113.casillero" localSheetId="89">#REF!</definedName>
    <definedName name="concepto113.casillero" localSheetId="5">#REF!</definedName>
    <definedName name="concepto113.casillero" localSheetId="90">#REF!</definedName>
    <definedName name="concepto113.casillero" localSheetId="34">#REF!</definedName>
    <definedName name="concepto113.casillero" localSheetId="92">#REF!</definedName>
    <definedName name="concepto113.casillero" localSheetId="93">#REF!</definedName>
    <definedName name="concepto113.casillero">#REF!</definedName>
    <definedName name="concepto113.error1" localSheetId="39">#REF!</definedName>
    <definedName name="concepto113.error1" localSheetId="25">#REF!</definedName>
    <definedName name="concepto113.error1" localSheetId="21">#REF!</definedName>
    <definedName name="concepto113.error1" localSheetId="4">#REF!</definedName>
    <definedName name="concepto113.error1" localSheetId="89">#REF!</definedName>
    <definedName name="concepto113.error1" localSheetId="5">#REF!</definedName>
    <definedName name="concepto113.error1" localSheetId="90">#REF!</definedName>
    <definedName name="concepto113.error1" localSheetId="34">#REF!</definedName>
    <definedName name="concepto113.error1" localSheetId="92">#REF!</definedName>
    <definedName name="concepto113.error1" localSheetId="93">#REF!</definedName>
    <definedName name="concepto113.error1">#REF!</definedName>
    <definedName name="concepto113.error2" localSheetId="39">#REF!</definedName>
    <definedName name="concepto113.error2" localSheetId="25">#REF!</definedName>
    <definedName name="concepto113.error2" localSheetId="21">#REF!</definedName>
    <definedName name="concepto113.error2" localSheetId="4">#REF!</definedName>
    <definedName name="concepto113.error2" localSheetId="89">#REF!</definedName>
    <definedName name="concepto113.error2" localSheetId="5">#REF!</definedName>
    <definedName name="concepto113.error2" localSheetId="90">#REF!</definedName>
    <definedName name="concepto113.error2" localSheetId="34">#REF!</definedName>
    <definedName name="concepto113.error2" localSheetId="92">#REF!</definedName>
    <definedName name="concepto113.error2" localSheetId="93">#REF!</definedName>
    <definedName name="concepto113.error2">#REF!</definedName>
    <definedName name="concepto113.validacion1" localSheetId="39">#REF!</definedName>
    <definedName name="concepto113.validacion1" localSheetId="25">#REF!</definedName>
    <definedName name="concepto113.validacion1" localSheetId="21">#REF!</definedName>
    <definedName name="concepto113.validacion1" localSheetId="4">#REF!</definedName>
    <definedName name="concepto113.validacion1" localSheetId="89">#REF!</definedName>
    <definedName name="concepto113.validacion1" localSheetId="5">#REF!</definedName>
    <definedName name="concepto113.validacion1" localSheetId="90">#REF!</definedName>
    <definedName name="concepto113.validacion1" localSheetId="34">#REF!</definedName>
    <definedName name="concepto113.validacion1" localSheetId="92">#REF!</definedName>
    <definedName name="concepto113.validacion1" localSheetId="93">#REF!</definedName>
    <definedName name="concepto113.validacion1">#REF!</definedName>
    <definedName name="concepto113.validacion2" localSheetId="39">#REF!</definedName>
    <definedName name="concepto113.validacion2" localSheetId="25">#REF!</definedName>
    <definedName name="concepto113.validacion2" localSheetId="21">#REF!</definedName>
    <definedName name="concepto113.validacion2" localSheetId="4">#REF!</definedName>
    <definedName name="concepto113.validacion2" localSheetId="89">#REF!</definedName>
    <definedName name="concepto113.validacion2" localSheetId="5">#REF!</definedName>
    <definedName name="concepto113.validacion2" localSheetId="90">#REF!</definedName>
    <definedName name="concepto113.validacion2" localSheetId="34">#REF!</definedName>
    <definedName name="concepto113.validacion2" localSheetId="92">#REF!</definedName>
    <definedName name="concepto113.validacion2" localSheetId="93">#REF!</definedName>
    <definedName name="concepto113.validacion2">#REF!</definedName>
    <definedName name="concepto113.valordefecto" localSheetId="39">#REF!</definedName>
    <definedName name="concepto113.valordefecto" localSheetId="25">#REF!</definedName>
    <definedName name="concepto113.valordefecto" localSheetId="21">#REF!</definedName>
    <definedName name="concepto113.valordefecto" localSheetId="4">#REF!</definedName>
    <definedName name="concepto113.valordefecto" localSheetId="89">#REF!</definedName>
    <definedName name="concepto113.valordefecto" localSheetId="5">#REF!</definedName>
    <definedName name="concepto113.valordefecto" localSheetId="90">#REF!</definedName>
    <definedName name="concepto113.valordefecto" localSheetId="34">#REF!</definedName>
    <definedName name="concepto113.valordefecto" localSheetId="92">#REF!</definedName>
    <definedName name="concepto113.valordefecto" localSheetId="93">#REF!</definedName>
    <definedName name="concepto113.valordefecto">#REF!</definedName>
    <definedName name="concepto1130" localSheetId="39">#REF!</definedName>
    <definedName name="concepto1130" localSheetId="25">#REF!</definedName>
    <definedName name="concepto1130" localSheetId="21">#REF!</definedName>
    <definedName name="concepto1130" localSheetId="4">#REF!</definedName>
    <definedName name="concepto1130" localSheetId="89">#REF!</definedName>
    <definedName name="concepto1130" localSheetId="5">#REF!</definedName>
    <definedName name="concepto1130" localSheetId="90">#REF!</definedName>
    <definedName name="concepto1130" localSheetId="34">#REF!</definedName>
    <definedName name="concepto1130" localSheetId="92">#REF!</definedName>
    <definedName name="concepto1130" localSheetId="93">#REF!</definedName>
    <definedName name="concepto1130">#REF!</definedName>
    <definedName name="concepto1130.casillero" localSheetId="39">#REF!</definedName>
    <definedName name="concepto1130.casillero" localSheetId="25">#REF!</definedName>
    <definedName name="concepto1130.casillero" localSheetId="21">#REF!</definedName>
    <definedName name="concepto1130.casillero" localSheetId="4">#REF!</definedName>
    <definedName name="concepto1130.casillero" localSheetId="89">#REF!</definedName>
    <definedName name="concepto1130.casillero" localSheetId="5">#REF!</definedName>
    <definedName name="concepto1130.casillero" localSheetId="90">#REF!</definedName>
    <definedName name="concepto1130.casillero" localSheetId="34">#REF!</definedName>
    <definedName name="concepto1130.casillero" localSheetId="92">#REF!</definedName>
    <definedName name="concepto1130.casillero" localSheetId="93">#REF!</definedName>
    <definedName name="concepto1130.casillero">#REF!</definedName>
    <definedName name="concepto114" localSheetId="39">#REF!</definedName>
    <definedName name="concepto114" localSheetId="25">#REF!</definedName>
    <definedName name="concepto114" localSheetId="21">#REF!</definedName>
    <definedName name="concepto114" localSheetId="4">#REF!</definedName>
    <definedName name="concepto114" localSheetId="89">#REF!</definedName>
    <definedName name="concepto114" localSheetId="5">#REF!</definedName>
    <definedName name="concepto114" localSheetId="90">#REF!</definedName>
    <definedName name="concepto114" localSheetId="34">#REF!</definedName>
    <definedName name="concepto114" localSheetId="92">#REF!</definedName>
    <definedName name="concepto114" localSheetId="93">#REF!</definedName>
    <definedName name="concepto114">#REF!</definedName>
    <definedName name="concepto114.casillero" localSheetId="39">#REF!</definedName>
    <definedName name="concepto114.casillero" localSheetId="25">#REF!</definedName>
    <definedName name="concepto114.casillero" localSheetId="21">#REF!</definedName>
    <definedName name="concepto114.casillero" localSheetId="4">#REF!</definedName>
    <definedName name="concepto114.casillero" localSheetId="89">#REF!</definedName>
    <definedName name="concepto114.casillero" localSheetId="5">#REF!</definedName>
    <definedName name="concepto114.casillero" localSheetId="90">#REF!</definedName>
    <definedName name="concepto114.casillero" localSheetId="34">#REF!</definedName>
    <definedName name="concepto114.casillero" localSheetId="92">#REF!</definedName>
    <definedName name="concepto114.casillero" localSheetId="93">#REF!</definedName>
    <definedName name="concepto114.casillero">#REF!</definedName>
    <definedName name="concepto114.error1" localSheetId="39">#REF!</definedName>
    <definedName name="concepto114.error1" localSheetId="25">#REF!</definedName>
    <definedName name="concepto114.error1" localSheetId="21">#REF!</definedName>
    <definedName name="concepto114.error1" localSheetId="4">#REF!</definedName>
    <definedName name="concepto114.error1" localSheetId="89">#REF!</definedName>
    <definedName name="concepto114.error1" localSheetId="5">#REF!</definedName>
    <definedName name="concepto114.error1" localSheetId="90">#REF!</definedName>
    <definedName name="concepto114.error1" localSheetId="34">#REF!</definedName>
    <definedName name="concepto114.error1" localSheetId="92">#REF!</definedName>
    <definedName name="concepto114.error1" localSheetId="93">#REF!</definedName>
    <definedName name="concepto114.error1">#REF!</definedName>
    <definedName name="concepto114.error2" localSheetId="39">#REF!</definedName>
    <definedName name="concepto114.error2" localSheetId="25">#REF!</definedName>
    <definedName name="concepto114.error2" localSheetId="21">#REF!</definedName>
    <definedName name="concepto114.error2" localSheetId="4">#REF!</definedName>
    <definedName name="concepto114.error2" localSheetId="89">#REF!</definedName>
    <definedName name="concepto114.error2" localSheetId="5">#REF!</definedName>
    <definedName name="concepto114.error2" localSheetId="90">#REF!</definedName>
    <definedName name="concepto114.error2" localSheetId="34">#REF!</definedName>
    <definedName name="concepto114.error2" localSheetId="92">#REF!</definedName>
    <definedName name="concepto114.error2" localSheetId="93">#REF!</definedName>
    <definedName name="concepto114.error2">#REF!</definedName>
    <definedName name="concepto114.validacion1" localSheetId="39">#REF!</definedName>
    <definedName name="concepto114.validacion1" localSheetId="25">#REF!</definedName>
    <definedName name="concepto114.validacion1" localSheetId="21">#REF!</definedName>
    <definedName name="concepto114.validacion1" localSheetId="4">#REF!</definedName>
    <definedName name="concepto114.validacion1" localSheetId="89">#REF!</definedName>
    <definedName name="concepto114.validacion1" localSheetId="5">#REF!</definedName>
    <definedName name="concepto114.validacion1" localSheetId="90">#REF!</definedName>
    <definedName name="concepto114.validacion1" localSheetId="34">#REF!</definedName>
    <definedName name="concepto114.validacion1" localSheetId="92">#REF!</definedName>
    <definedName name="concepto114.validacion1" localSheetId="93">#REF!</definedName>
    <definedName name="concepto114.validacion1">#REF!</definedName>
    <definedName name="concepto114.validacion2" localSheetId="39">#REF!</definedName>
    <definedName name="concepto114.validacion2" localSheetId="25">#REF!</definedName>
    <definedName name="concepto114.validacion2" localSheetId="21">#REF!</definedName>
    <definedName name="concepto114.validacion2" localSheetId="4">#REF!</definedName>
    <definedName name="concepto114.validacion2" localSheetId="89">#REF!</definedName>
    <definedName name="concepto114.validacion2" localSheetId="5">#REF!</definedName>
    <definedName name="concepto114.validacion2" localSheetId="90">#REF!</definedName>
    <definedName name="concepto114.validacion2" localSheetId="34">#REF!</definedName>
    <definedName name="concepto114.validacion2" localSheetId="92">#REF!</definedName>
    <definedName name="concepto114.validacion2" localSheetId="93">#REF!</definedName>
    <definedName name="concepto114.validacion2">#REF!</definedName>
    <definedName name="concepto114.valordefecto" localSheetId="39">#REF!</definedName>
    <definedName name="concepto114.valordefecto" localSheetId="25">#REF!</definedName>
    <definedName name="concepto114.valordefecto" localSheetId="21">#REF!</definedName>
    <definedName name="concepto114.valordefecto" localSheetId="4">#REF!</definedName>
    <definedName name="concepto114.valordefecto" localSheetId="89">#REF!</definedName>
    <definedName name="concepto114.valordefecto" localSheetId="5">#REF!</definedName>
    <definedName name="concepto114.valordefecto" localSheetId="90">#REF!</definedName>
    <definedName name="concepto114.valordefecto" localSheetId="34">#REF!</definedName>
    <definedName name="concepto114.valordefecto" localSheetId="92">#REF!</definedName>
    <definedName name="concepto114.valordefecto" localSheetId="93">#REF!</definedName>
    <definedName name="concepto114.valordefecto">#REF!</definedName>
    <definedName name="concepto1140" localSheetId="39">#REF!</definedName>
    <definedName name="concepto1140" localSheetId="25">#REF!</definedName>
    <definedName name="concepto1140" localSheetId="21">#REF!</definedName>
    <definedName name="concepto1140" localSheetId="4">#REF!</definedName>
    <definedName name="concepto1140" localSheetId="89">#REF!</definedName>
    <definedName name="concepto1140" localSheetId="5">#REF!</definedName>
    <definedName name="concepto1140" localSheetId="90">#REF!</definedName>
    <definedName name="concepto1140" localSheetId="34">#REF!</definedName>
    <definedName name="concepto1140" localSheetId="92">#REF!</definedName>
    <definedName name="concepto1140" localSheetId="93">#REF!</definedName>
    <definedName name="concepto1140">#REF!</definedName>
    <definedName name="concepto1140.casillero" localSheetId="39">#REF!</definedName>
    <definedName name="concepto1140.casillero" localSheetId="25">#REF!</definedName>
    <definedName name="concepto1140.casillero" localSheetId="21">#REF!</definedName>
    <definedName name="concepto1140.casillero" localSheetId="4">#REF!</definedName>
    <definedName name="concepto1140.casillero" localSheetId="89">#REF!</definedName>
    <definedName name="concepto1140.casillero" localSheetId="5">#REF!</definedName>
    <definedName name="concepto1140.casillero" localSheetId="90">#REF!</definedName>
    <definedName name="concepto1140.casillero" localSheetId="34">#REF!</definedName>
    <definedName name="concepto1140.casillero" localSheetId="92">#REF!</definedName>
    <definedName name="concepto1140.casillero" localSheetId="93">#REF!</definedName>
    <definedName name="concepto1140.casillero">#REF!</definedName>
    <definedName name="concepto115" localSheetId="39">#REF!</definedName>
    <definedName name="concepto115" localSheetId="25">#REF!</definedName>
    <definedName name="concepto115" localSheetId="21">#REF!</definedName>
    <definedName name="concepto115" localSheetId="4">#REF!</definedName>
    <definedName name="concepto115" localSheetId="89">#REF!</definedName>
    <definedName name="concepto115" localSheetId="5">#REF!</definedName>
    <definedName name="concepto115" localSheetId="90">#REF!</definedName>
    <definedName name="concepto115" localSheetId="34">#REF!</definedName>
    <definedName name="concepto115" localSheetId="92">#REF!</definedName>
    <definedName name="concepto115" localSheetId="93">#REF!</definedName>
    <definedName name="concepto115">#REF!</definedName>
    <definedName name="concepto115.casillero" localSheetId="39">#REF!</definedName>
    <definedName name="concepto115.casillero" localSheetId="25">#REF!</definedName>
    <definedName name="concepto115.casillero" localSheetId="21">#REF!</definedName>
    <definedName name="concepto115.casillero" localSheetId="4">#REF!</definedName>
    <definedName name="concepto115.casillero" localSheetId="89">#REF!</definedName>
    <definedName name="concepto115.casillero" localSheetId="5">#REF!</definedName>
    <definedName name="concepto115.casillero" localSheetId="90">#REF!</definedName>
    <definedName name="concepto115.casillero" localSheetId="34">#REF!</definedName>
    <definedName name="concepto115.casillero" localSheetId="92">#REF!</definedName>
    <definedName name="concepto115.casillero" localSheetId="93">#REF!</definedName>
    <definedName name="concepto115.casillero">#REF!</definedName>
    <definedName name="concepto115.error1" localSheetId="39">#REF!</definedName>
    <definedName name="concepto115.error1" localSheetId="25">#REF!</definedName>
    <definedName name="concepto115.error1" localSheetId="21">#REF!</definedName>
    <definedName name="concepto115.error1" localSheetId="4">#REF!</definedName>
    <definedName name="concepto115.error1" localSheetId="89">#REF!</definedName>
    <definedName name="concepto115.error1" localSheetId="5">#REF!</definedName>
    <definedName name="concepto115.error1" localSheetId="90">#REF!</definedName>
    <definedName name="concepto115.error1" localSheetId="34">#REF!</definedName>
    <definedName name="concepto115.error1" localSheetId="92">#REF!</definedName>
    <definedName name="concepto115.error1" localSheetId="93">#REF!</definedName>
    <definedName name="concepto115.error1">#REF!</definedName>
    <definedName name="concepto115.error2" localSheetId="39">#REF!</definedName>
    <definedName name="concepto115.error2" localSheetId="25">#REF!</definedName>
    <definedName name="concepto115.error2" localSheetId="21">#REF!</definedName>
    <definedName name="concepto115.error2" localSheetId="4">#REF!</definedName>
    <definedName name="concepto115.error2" localSheetId="89">#REF!</definedName>
    <definedName name="concepto115.error2" localSheetId="5">#REF!</definedName>
    <definedName name="concepto115.error2" localSheetId="90">#REF!</definedName>
    <definedName name="concepto115.error2" localSheetId="34">#REF!</definedName>
    <definedName name="concepto115.error2" localSheetId="92">#REF!</definedName>
    <definedName name="concepto115.error2" localSheetId="93">#REF!</definedName>
    <definedName name="concepto115.error2">#REF!</definedName>
    <definedName name="concepto115.validacion1" localSheetId="39">#REF!</definedName>
    <definedName name="concepto115.validacion1" localSheetId="25">#REF!</definedName>
    <definedName name="concepto115.validacion1" localSheetId="21">#REF!</definedName>
    <definedName name="concepto115.validacion1" localSheetId="4">#REF!</definedName>
    <definedName name="concepto115.validacion1" localSheetId="89">#REF!</definedName>
    <definedName name="concepto115.validacion1" localSheetId="5">#REF!</definedName>
    <definedName name="concepto115.validacion1" localSheetId="90">#REF!</definedName>
    <definedName name="concepto115.validacion1" localSheetId="34">#REF!</definedName>
    <definedName name="concepto115.validacion1" localSheetId="92">#REF!</definedName>
    <definedName name="concepto115.validacion1" localSheetId="93">#REF!</definedName>
    <definedName name="concepto115.validacion1">#REF!</definedName>
    <definedName name="concepto115.validacion2" localSheetId="39">#REF!</definedName>
    <definedName name="concepto115.validacion2" localSheetId="25">#REF!</definedName>
    <definedName name="concepto115.validacion2" localSheetId="21">#REF!</definedName>
    <definedName name="concepto115.validacion2" localSheetId="4">#REF!</definedName>
    <definedName name="concepto115.validacion2" localSheetId="89">#REF!</definedName>
    <definedName name="concepto115.validacion2" localSheetId="5">#REF!</definedName>
    <definedName name="concepto115.validacion2" localSheetId="90">#REF!</definedName>
    <definedName name="concepto115.validacion2" localSheetId="34">#REF!</definedName>
    <definedName name="concepto115.validacion2" localSheetId="92">#REF!</definedName>
    <definedName name="concepto115.validacion2" localSheetId="93">#REF!</definedName>
    <definedName name="concepto115.validacion2">#REF!</definedName>
    <definedName name="concepto115.valordefecto" localSheetId="39">#REF!</definedName>
    <definedName name="concepto115.valordefecto" localSheetId="25">#REF!</definedName>
    <definedName name="concepto115.valordefecto" localSheetId="21">#REF!</definedName>
    <definedName name="concepto115.valordefecto" localSheetId="4">#REF!</definedName>
    <definedName name="concepto115.valordefecto" localSheetId="89">#REF!</definedName>
    <definedName name="concepto115.valordefecto" localSheetId="5">#REF!</definedName>
    <definedName name="concepto115.valordefecto" localSheetId="90">#REF!</definedName>
    <definedName name="concepto115.valordefecto" localSheetId="34">#REF!</definedName>
    <definedName name="concepto115.valordefecto" localSheetId="92">#REF!</definedName>
    <definedName name="concepto115.valordefecto" localSheetId="93">#REF!</definedName>
    <definedName name="concepto115.valordefecto">#REF!</definedName>
    <definedName name="concepto116" localSheetId="39">#REF!</definedName>
    <definedName name="concepto116" localSheetId="25">#REF!</definedName>
    <definedName name="concepto116" localSheetId="21">#REF!</definedName>
    <definedName name="concepto116" localSheetId="4">#REF!</definedName>
    <definedName name="concepto116" localSheetId="89">#REF!</definedName>
    <definedName name="concepto116" localSheetId="5">#REF!</definedName>
    <definedName name="concepto116" localSheetId="90">#REF!</definedName>
    <definedName name="concepto116" localSheetId="34">#REF!</definedName>
    <definedName name="concepto116" localSheetId="92">#REF!</definedName>
    <definedName name="concepto116" localSheetId="93">#REF!</definedName>
    <definedName name="concepto116">#REF!</definedName>
    <definedName name="concepto116.casillero" localSheetId="39">#REF!</definedName>
    <definedName name="concepto116.casillero" localSheetId="25">#REF!</definedName>
    <definedName name="concepto116.casillero" localSheetId="21">#REF!</definedName>
    <definedName name="concepto116.casillero" localSheetId="4">#REF!</definedName>
    <definedName name="concepto116.casillero" localSheetId="89">#REF!</definedName>
    <definedName name="concepto116.casillero" localSheetId="5">#REF!</definedName>
    <definedName name="concepto116.casillero" localSheetId="90">#REF!</definedName>
    <definedName name="concepto116.casillero" localSheetId="34">#REF!</definedName>
    <definedName name="concepto116.casillero" localSheetId="92">#REF!</definedName>
    <definedName name="concepto116.casillero" localSheetId="93">#REF!</definedName>
    <definedName name="concepto116.casillero">#REF!</definedName>
    <definedName name="concepto116.error1" localSheetId="39">#REF!</definedName>
    <definedName name="concepto116.error1" localSheetId="25">#REF!</definedName>
    <definedName name="concepto116.error1" localSheetId="21">#REF!</definedName>
    <definedName name="concepto116.error1" localSheetId="4">#REF!</definedName>
    <definedName name="concepto116.error1" localSheetId="89">#REF!</definedName>
    <definedName name="concepto116.error1" localSheetId="5">#REF!</definedName>
    <definedName name="concepto116.error1" localSheetId="90">#REF!</definedName>
    <definedName name="concepto116.error1" localSheetId="34">#REF!</definedName>
    <definedName name="concepto116.error1" localSheetId="92">#REF!</definedName>
    <definedName name="concepto116.error1" localSheetId="93">#REF!</definedName>
    <definedName name="concepto116.error1">#REF!</definedName>
    <definedName name="concepto116.error2" localSheetId="39">#REF!</definedName>
    <definedName name="concepto116.error2" localSheetId="25">#REF!</definedName>
    <definedName name="concepto116.error2" localSheetId="21">#REF!</definedName>
    <definedName name="concepto116.error2" localSheetId="4">#REF!</definedName>
    <definedName name="concepto116.error2" localSheetId="89">#REF!</definedName>
    <definedName name="concepto116.error2" localSheetId="5">#REF!</definedName>
    <definedName name="concepto116.error2" localSheetId="90">#REF!</definedName>
    <definedName name="concepto116.error2" localSheetId="34">#REF!</definedName>
    <definedName name="concepto116.error2" localSheetId="92">#REF!</definedName>
    <definedName name="concepto116.error2" localSheetId="93">#REF!</definedName>
    <definedName name="concepto116.error2">#REF!</definedName>
    <definedName name="concepto116.validacion1" localSheetId="39">#REF!</definedName>
    <definedName name="concepto116.validacion1" localSheetId="25">#REF!</definedName>
    <definedName name="concepto116.validacion1" localSheetId="21">#REF!</definedName>
    <definedName name="concepto116.validacion1" localSheetId="4">#REF!</definedName>
    <definedName name="concepto116.validacion1" localSheetId="89">#REF!</definedName>
    <definedName name="concepto116.validacion1" localSheetId="5">#REF!</definedName>
    <definedName name="concepto116.validacion1" localSheetId="90">#REF!</definedName>
    <definedName name="concepto116.validacion1" localSheetId="34">#REF!</definedName>
    <definedName name="concepto116.validacion1" localSheetId="92">#REF!</definedName>
    <definedName name="concepto116.validacion1" localSheetId="93">#REF!</definedName>
    <definedName name="concepto116.validacion1">#REF!</definedName>
    <definedName name="concepto116.validacion2" localSheetId="39">#REF!</definedName>
    <definedName name="concepto116.validacion2" localSheetId="25">#REF!</definedName>
    <definedName name="concepto116.validacion2" localSheetId="21">#REF!</definedName>
    <definedName name="concepto116.validacion2" localSheetId="4">#REF!</definedName>
    <definedName name="concepto116.validacion2" localSheetId="89">#REF!</definedName>
    <definedName name="concepto116.validacion2" localSheetId="5">#REF!</definedName>
    <definedName name="concepto116.validacion2" localSheetId="90">#REF!</definedName>
    <definedName name="concepto116.validacion2" localSheetId="34">#REF!</definedName>
    <definedName name="concepto116.validacion2" localSheetId="92">#REF!</definedName>
    <definedName name="concepto116.validacion2" localSheetId="93">#REF!</definedName>
    <definedName name="concepto116.validacion2">#REF!</definedName>
    <definedName name="concepto116.valordefecto" localSheetId="39">#REF!</definedName>
    <definedName name="concepto116.valordefecto" localSheetId="25">#REF!</definedName>
    <definedName name="concepto116.valordefecto" localSheetId="21">#REF!</definedName>
    <definedName name="concepto116.valordefecto" localSheetId="4">#REF!</definedName>
    <definedName name="concepto116.valordefecto" localSheetId="89">#REF!</definedName>
    <definedName name="concepto116.valordefecto" localSheetId="5">#REF!</definedName>
    <definedName name="concepto116.valordefecto" localSheetId="90">#REF!</definedName>
    <definedName name="concepto116.valordefecto" localSheetId="34">#REF!</definedName>
    <definedName name="concepto116.valordefecto" localSheetId="92">#REF!</definedName>
    <definedName name="concepto116.valordefecto" localSheetId="93">#REF!</definedName>
    <definedName name="concepto116.valordefecto">#REF!</definedName>
    <definedName name="concepto1165" localSheetId="39">#REF!</definedName>
    <definedName name="concepto1165" localSheetId="25">#REF!</definedName>
    <definedName name="concepto1165" localSheetId="21">#REF!</definedName>
    <definedName name="concepto1165" localSheetId="4">#REF!</definedName>
    <definedName name="concepto1165" localSheetId="89">#REF!</definedName>
    <definedName name="concepto1165" localSheetId="5">#REF!</definedName>
    <definedName name="concepto1165" localSheetId="90">#REF!</definedName>
    <definedName name="concepto1165" localSheetId="34">#REF!</definedName>
    <definedName name="concepto1165" localSheetId="92">#REF!</definedName>
    <definedName name="concepto1165" localSheetId="93">#REF!</definedName>
    <definedName name="concepto1165">#REF!</definedName>
    <definedName name="concepto1165.casillero" localSheetId="39">#REF!</definedName>
    <definedName name="concepto1165.casillero" localSheetId="25">#REF!</definedName>
    <definedName name="concepto1165.casillero" localSheetId="21">#REF!</definedName>
    <definedName name="concepto1165.casillero" localSheetId="4">#REF!</definedName>
    <definedName name="concepto1165.casillero" localSheetId="89">#REF!</definedName>
    <definedName name="concepto1165.casillero" localSheetId="5">#REF!</definedName>
    <definedName name="concepto1165.casillero" localSheetId="90">#REF!</definedName>
    <definedName name="concepto1165.casillero" localSheetId="34">#REF!</definedName>
    <definedName name="concepto1165.casillero" localSheetId="92">#REF!</definedName>
    <definedName name="concepto1165.casillero" localSheetId="93">#REF!</definedName>
    <definedName name="concepto1165.casillero">#REF!</definedName>
    <definedName name="concepto117" localSheetId="39">#REF!</definedName>
    <definedName name="concepto117" localSheetId="25">#REF!</definedName>
    <definedName name="concepto117" localSheetId="21">#REF!</definedName>
    <definedName name="concepto117" localSheetId="4">#REF!</definedName>
    <definedName name="concepto117" localSheetId="89">#REF!</definedName>
    <definedName name="concepto117" localSheetId="5">#REF!</definedName>
    <definedName name="concepto117" localSheetId="90">#REF!</definedName>
    <definedName name="concepto117" localSheetId="34">#REF!</definedName>
    <definedName name="concepto117" localSheetId="92">#REF!</definedName>
    <definedName name="concepto117" localSheetId="93">#REF!</definedName>
    <definedName name="concepto117">#REF!</definedName>
    <definedName name="concepto117.casillero" localSheetId="39">#REF!</definedName>
    <definedName name="concepto117.casillero" localSheetId="25">#REF!</definedName>
    <definedName name="concepto117.casillero" localSheetId="21">#REF!</definedName>
    <definedName name="concepto117.casillero" localSheetId="4">#REF!</definedName>
    <definedName name="concepto117.casillero" localSheetId="89">#REF!</definedName>
    <definedName name="concepto117.casillero" localSheetId="5">#REF!</definedName>
    <definedName name="concepto117.casillero" localSheetId="90">#REF!</definedName>
    <definedName name="concepto117.casillero" localSheetId="34">#REF!</definedName>
    <definedName name="concepto117.casillero" localSheetId="92">#REF!</definedName>
    <definedName name="concepto117.casillero" localSheetId="93">#REF!</definedName>
    <definedName name="concepto117.casillero">#REF!</definedName>
    <definedName name="concepto117.error1" localSheetId="39">#REF!</definedName>
    <definedName name="concepto117.error1" localSheetId="25">#REF!</definedName>
    <definedName name="concepto117.error1" localSheetId="21">#REF!</definedName>
    <definedName name="concepto117.error1" localSheetId="4">#REF!</definedName>
    <definedName name="concepto117.error1" localSheetId="89">#REF!</definedName>
    <definedName name="concepto117.error1" localSheetId="5">#REF!</definedName>
    <definedName name="concepto117.error1" localSheetId="90">#REF!</definedName>
    <definedName name="concepto117.error1" localSheetId="34">#REF!</definedName>
    <definedName name="concepto117.error1" localSheetId="92">#REF!</definedName>
    <definedName name="concepto117.error1" localSheetId="93">#REF!</definedName>
    <definedName name="concepto117.error1">#REF!</definedName>
    <definedName name="concepto117.error2" localSheetId="39">#REF!</definedName>
    <definedName name="concepto117.error2" localSheetId="25">#REF!</definedName>
    <definedName name="concepto117.error2" localSheetId="21">#REF!</definedName>
    <definedName name="concepto117.error2" localSheetId="4">#REF!</definedName>
    <definedName name="concepto117.error2" localSheetId="89">#REF!</definedName>
    <definedName name="concepto117.error2" localSheetId="5">#REF!</definedName>
    <definedName name="concepto117.error2" localSheetId="90">#REF!</definedName>
    <definedName name="concepto117.error2" localSheetId="34">#REF!</definedName>
    <definedName name="concepto117.error2" localSheetId="92">#REF!</definedName>
    <definedName name="concepto117.error2" localSheetId="93">#REF!</definedName>
    <definedName name="concepto117.error2">#REF!</definedName>
    <definedName name="concepto117.validacion1" localSheetId="39">#REF!</definedName>
    <definedName name="concepto117.validacion1" localSheetId="25">#REF!</definedName>
    <definedName name="concepto117.validacion1" localSheetId="21">#REF!</definedName>
    <definedName name="concepto117.validacion1" localSheetId="4">#REF!</definedName>
    <definedName name="concepto117.validacion1" localSheetId="89">#REF!</definedName>
    <definedName name="concepto117.validacion1" localSheetId="5">#REF!</definedName>
    <definedName name="concepto117.validacion1" localSheetId="90">#REF!</definedName>
    <definedName name="concepto117.validacion1" localSheetId="34">#REF!</definedName>
    <definedName name="concepto117.validacion1" localSheetId="92">#REF!</definedName>
    <definedName name="concepto117.validacion1" localSheetId="93">#REF!</definedName>
    <definedName name="concepto117.validacion1">#REF!</definedName>
    <definedName name="concepto117.validacion2" localSheetId="39">#REF!</definedName>
    <definedName name="concepto117.validacion2" localSheetId="25">#REF!</definedName>
    <definedName name="concepto117.validacion2" localSheetId="21">#REF!</definedName>
    <definedName name="concepto117.validacion2" localSheetId="4">#REF!</definedName>
    <definedName name="concepto117.validacion2" localSheetId="89">#REF!</definedName>
    <definedName name="concepto117.validacion2" localSheetId="5">#REF!</definedName>
    <definedName name="concepto117.validacion2" localSheetId="90">#REF!</definedName>
    <definedName name="concepto117.validacion2" localSheetId="34">#REF!</definedName>
    <definedName name="concepto117.validacion2" localSheetId="92">#REF!</definedName>
    <definedName name="concepto117.validacion2" localSheetId="93">#REF!</definedName>
    <definedName name="concepto117.validacion2">#REF!</definedName>
    <definedName name="concepto117.valordefecto" localSheetId="39">#REF!</definedName>
    <definedName name="concepto117.valordefecto" localSheetId="25">#REF!</definedName>
    <definedName name="concepto117.valordefecto" localSheetId="21">#REF!</definedName>
    <definedName name="concepto117.valordefecto" localSheetId="4">#REF!</definedName>
    <definedName name="concepto117.valordefecto" localSheetId="89">#REF!</definedName>
    <definedName name="concepto117.valordefecto" localSheetId="5">#REF!</definedName>
    <definedName name="concepto117.valordefecto" localSheetId="90">#REF!</definedName>
    <definedName name="concepto117.valordefecto" localSheetId="34">#REF!</definedName>
    <definedName name="concepto117.valordefecto" localSheetId="92">#REF!</definedName>
    <definedName name="concepto117.valordefecto" localSheetId="93">#REF!</definedName>
    <definedName name="concepto117.valordefecto">#REF!</definedName>
    <definedName name="concepto1175" localSheetId="39">#REF!</definedName>
    <definedName name="concepto1175" localSheetId="25">#REF!</definedName>
    <definedName name="concepto1175" localSheetId="21">#REF!</definedName>
    <definedName name="concepto1175" localSheetId="4">#REF!</definedName>
    <definedName name="concepto1175" localSheetId="89">#REF!</definedName>
    <definedName name="concepto1175" localSheetId="5">#REF!</definedName>
    <definedName name="concepto1175" localSheetId="90">#REF!</definedName>
    <definedName name="concepto1175" localSheetId="34">#REF!</definedName>
    <definedName name="concepto1175" localSheetId="92">#REF!</definedName>
    <definedName name="concepto1175" localSheetId="93">#REF!</definedName>
    <definedName name="concepto1175">#REF!</definedName>
    <definedName name="concepto1175.casillero" localSheetId="39">#REF!</definedName>
    <definedName name="concepto1175.casillero" localSheetId="25">#REF!</definedName>
    <definedName name="concepto1175.casillero" localSheetId="21">#REF!</definedName>
    <definedName name="concepto1175.casillero" localSheetId="4">#REF!</definedName>
    <definedName name="concepto1175.casillero" localSheetId="89">#REF!</definedName>
    <definedName name="concepto1175.casillero" localSheetId="5">#REF!</definedName>
    <definedName name="concepto1175.casillero" localSheetId="90">#REF!</definedName>
    <definedName name="concepto1175.casillero" localSheetId="34">#REF!</definedName>
    <definedName name="concepto1175.casillero" localSheetId="92">#REF!</definedName>
    <definedName name="concepto1175.casillero" localSheetId="93">#REF!</definedName>
    <definedName name="concepto1175.casillero">#REF!</definedName>
    <definedName name="concepto118" localSheetId="39">#REF!</definedName>
    <definedName name="concepto118" localSheetId="25">#REF!</definedName>
    <definedName name="concepto118" localSheetId="21">#REF!</definedName>
    <definedName name="concepto118" localSheetId="4">#REF!</definedName>
    <definedName name="concepto118" localSheetId="89">#REF!</definedName>
    <definedName name="concepto118" localSheetId="5">#REF!</definedName>
    <definedName name="concepto118" localSheetId="90">#REF!</definedName>
    <definedName name="concepto118" localSheetId="34">#REF!</definedName>
    <definedName name="concepto118" localSheetId="92">#REF!</definedName>
    <definedName name="concepto118" localSheetId="93">#REF!</definedName>
    <definedName name="concepto118">#REF!</definedName>
    <definedName name="concepto118.casillero" localSheetId="39">#REF!</definedName>
    <definedName name="concepto118.casillero" localSheetId="25">#REF!</definedName>
    <definedName name="concepto118.casillero" localSheetId="21">#REF!</definedName>
    <definedName name="concepto118.casillero" localSheetId="4">#REF!</definedName>
    <definedName name="concepto118.casillero" localSheetId="89">#REF!</definedName>
    <definedName name="concepto118.casillero" localSheetId="5">#REF!</definedName>
    <definedName name="concepto118.casillero" localSheetId="90">#REF!</definedName>
    <definedName name="concepto118.casillero" localSheetId="34">#REF!</definedName>
    <definedName name="concepto118.casillero" localSheetId="92">#REF!</definedName>
    <definedName name="concepto118.casillero" localSheetId="93">#REF!</definedName>
    <definedName name="concepto118.casillero">#REF!</definedName>
    <definedName name="concepto118.error1" localSheetId="39">#REF!</definedName>
    <definedName name="concepto118.error1" localSheetId="25">#REF!</definedName>
    <definedName name="concepto118.error1" localSheetId="21">#REF!</definedName>
    <definedName name="concepto118.error1" localSheetId="4">#REF!</definedName>
    <definedName name="concepto118.error1" localSheetId="89">#REF!</definedName>
    <definedName name="concepto118.error1" localSheetId="5">#REF!</definedName>
    <definedName name="concepto118.error1" localSheetId="90">#REF!</definedName>
    <definedName name="concepto118.error1" localSheetId="34">#REF!</definedName>
    <definedName name="concepto118.error1" localSheetId="92">#REF!</definedName>
    <definedName name="concepto118.error1" localSheetId="93">#REF!</definedName>
    <definedName name="concepto118.error1">#REF!</definedName>
    <definedName name="concepto118.error2" localSheetId="39">#REF!</definedName>
    <definedName name="concepto118.error2" localSheetId="25">#REF!</definedName>
    <definedName name="concepto118.error2" localSheetId="21">#REF!</definedName>
    <definedName name="concepto118.error2" localSheetId="4">#REF!</definedName>
    <definedName name="concepto118.error2" localSheetId="89">#REF!</definedName>
    <definedName name="concepto118.error2" localSheetId="5">#REF!</definedName>
    <definedName name="concepto118.error2" localSheetId="90">#REF!</definedName>
    <definedName name="concepto118.error2" localSheetId="34">#REF!</definedName>
    <definedName name="concepto118.error2" localSheetId="92">#REF!</definedName>
    <definedName name="concepto118.error2" localSheetId="93">#REF!</definedName>
    <definedName name="concepto118.error2">#REF!</definedName>
    <definedName name="concepto118.validacion1" localSheetId="39">#REF!</definedName>
    <definedName name="concepto118.validacion1" localSheetId="25">#REF!</definedName>
    <definedName name="concepto118.validacion1" localSheetId="21">#REF!</definedName>
    <definedName name="concepto118.validacion1" localSheetId="4">#REF!</definedName>
    <definedName name="concepto118.validacion1" localSheetId="89">#REF!</definedName>
    <definedName name="concepto118.validacion1" localSheetId="5">#REF!</definedName>
    <definedName name="concepto118.validacion1" localSheetId="90">#REF!</definedName>
    <definedName name="concepto118.validacion1" localSheetId="34">#REF!</definedName>
    <definedName name="concepto118.validacion1" localSheetId="92">#REF!</definedName>
    <definedName name="concepto118.validacion1" localSheetId="93">#REF!</definedName>
    <definedName name="concepto118.validacion1">#REF!</definedName>
    <definedName name="concepto118.validacion2" localSheetId="39">#REF!</definedName>
    <definedName name="concepto118.validacion2" localSheetId="25">#REF!</definedName>
    <definedName name="concepto118.validacion2" localSheetId="21">#REF!</definedName>
    <definedName name="concepto118.validacion2" localSheetId="4">#REF!</definedName>
    <definedName name="concepto118.validacion2" localSheetId="89">#REF!</definedName>
    <definedName name="concepto118.validacion2" localSheetId="5">#REF!</definedName>
    <definedName name="concepto118.validacion2" localSheetId="90">#REF!</definedName>
    <definedName name="concepto118.validacion2" localSheetId="34">#REF!</definedName>
    <definedName name="concepto118.validacion2" localSheetId="92">#REF!</definedName>
    <definedName name="concepto118.validacion2" localSheetId="93">#REF!</definedName>
    <definedName name="concepto118.validacion2">#REF!</definedName>
    <definedName name="concepto118.valordefecto" localSheetId="39">#REF!</definedName>
    <definedName name="concepto118.valordefecto" localSheetId="25">#REF!</definedName>
    <definedName name="concepto118.valordefecto" localSheetId="21">#REF!</definedName>
    <definedName name="concepto118.valordefecto" localSheetId="4">#REF!</definedName>
    <definedName name="concepto118.valordefecto" localSheetId="89">#REF!</definedName>
    <definedName name="concepto118.valordefecto" localSheetId="5">#REF!</definedName>
    <definedName name="concepto118.valordefecto" localSheetId="90">#REF!</definedName>
    <definedName name="concepto118.valordefecto" localSheetId="34">#REF!</definedName>
    <definedName name="concepto118.valordefecto" localSheetId="92">#REF!</definedName>
    <definedName name="concepto118.valordefecto" localSheetId="93">#REF!</definedName>
    <definedName name="concepto118.valordefecto">#REF!</definedName>
    <definedName name="concepto1185" localSheetId="39">#REF!</definedName>
    <definedName name="concepto1185" localSheetId="25">#REF!</definedName>
    <definedName name="concepto1185" localSheetId="21">#REF!</definedName>
    <definedName name="concepto1185" localSheetId="4">#REF!</definedName>
    <definedName name="concepto1185" localSheetId="89">#REF!</definedName>
    <definedName name="concepto1185" localSheetId="5">#REF!</definedName>
    <definedName name="concepto1185" localSheetId="90">#REF!</definedName>
    <definedName name="concepto1185" localSheetId="34">#REF!</definedName>
    <definedName name="concepto1185" localSheetId="92">#REF!</definedName>
    <definedName name="concepto1185" localSheetId="93">#REF!</definedName>
    <definedName name="concepto1185">#REF!</definedName>
    <definedName name="concepto1185.casillero" localSheetId="39">#REF!</definedName>
    <definedName name="concepto1185.casillero" localSheetId="25">#REF!</definedName>
    <definedName name="concepto1185.casillero" localSheetId="21">#REF!</definedName>
    <definedName name="concepto1185.casillero" localSheetId="4">#REF!</definedName>
    <definedName name="concepto1185.casillero" localSheetId="89">#REF!</definedName>
    <definedName name="concepto1185.casillero" localSheetId="5">#REF!</definedName>
    <definedName name="concepto1185.casillero" localSheetId="90">#REF!</definedName>
    <definedName name="concepto1185.casillero" localSheetId="34">#REF!</definedName>
    <definedName name="concepto1185.casillero" localSheetId="92">#REF!</definedName>
    <definedName name="concepto1185.casillero" localSheetId="93">#REF!</definedName>
    <definedName name="concepto1185.casillero">#REF!</definedName>
    <definedName name="concepto1195" localSheetId="39">#REF!</definedName>
    <definedName name="concepto1195" localSheetId="25">#REF!</definedName>
    <definedName name="concepto1195" localSheetId="21">#REF!</definedName>
    <definedName name="concepto1195" localSheetId="4">#REF!</definedName>
    <definedName name="concepto1195" localSheetId="89">#REF!</definedName>
    <definedName name="concepto1195" localSheetId="5">#REF!</definedName>
    <definedName name="concepto1195" localSheetId="90">#REF!</definedName>
    <definedName name="concepto1195" localSheetId="34">#REF!</definedName>
    <definedName name="concepto1195" localSheetId="92">#REF!</definedName>
    <definedName name="concepto1195" localSheetId="93">#REF!</definedName>
    <definedName name="concepto1195">#REF!</definedName>
    <definedName name="concepto1195.casillero" localSheetId="39">#REF!</definedName>
    <definedName name="concepto1195.casillero" localSheetId="25">#REF!</definedName>
    <definedName name="concepto1195.casillero" localSheetId="21">#REF!</definedName>
    <definedName name="concepto1195.casillero" localSheetId="4">#REF!</definedName>
    <definedName name="concepto1195.casillero" localSheetId="89">#REF!</definedName>
    <definedName name="concepto1195.casillero" localSheetId="5">#REF!</definedName>
    <definedName name="concepto1195.casillero" localSheetId="90">#REF!</definedName>
    <definedName name="concepto1195.casillero" localSheetId="34">#REF!</definedName>
    <definedName name="concepto1195.casillero" localSheetId="92">#REF!</definedName>
    <definedName name="concepto1195.casillero" localSheetId="93">#REF!</definedName>
    <definedName name="concepto1195.casillero">#REF!</definedName>
    <definedName name="concepto120" localSheetId="39">#REF!</definedName>
    <definedName name="concepto120" localSheetId="25">#REF!</definedName>
    <definedName name="concepto120" localSheetId="21">#REF!</definedName>
    <definedName name="concepto120" localSheetId="4">#REF!</definedName>
    <definedName name="concepto120" localSheetId="89">#REF!</definedName>
    <definedName name="concepto120" localSheetId="5">#REF!</definedName>
    <definedName name="concepto120" localSheetId="90">#REF!</definedName>
    <definedName name="concepto120" localSheetId="34">#REF!</definedName>
    <definedName name="concepto120" localSheetId="92">#REF!</definedName>
    <definedName name="concepto120" localSheetId="93">#REF!</definedName>
    <definedName name="concepto120">#REF!</definedName>
    <definedName name="concepto120.casillero" localSheetId="39">#REF!</definedName>
    <definedName name="concepto120.casillero" localSheetId="25">#REF!</definedName>
    <definedName name="concepto120.casillero" localSheetId="21">#REF!</definedName>
    <definedName name="concepto120.casillero" localSheetId="4">#REF!</definedName>
    <definedName name="concepto120.casillero" localSheetId="89">#REF!</definedName>
    <definedName name="concepto120.casillero" localSheetId="5">#REF!</definedName>
    <definedName name="concepto120.casillero" localSheetId="90">#REF!</definedName>
    <definedName name="concepto120.casillero" localSheetId="34">#REF!</definedName>
    <definedName name="concepto120.casillero" localSheetId="92">#REF!</definedName>
    <definedName name="concepto120.casillero" localSheetId="93">#REF!</definedName>
    <definedName name="concepto120.casillero">#REF!</definedName>
    <definedName name="concepto120.error1" localSheetId="39">#REF!</definedName>
    <definedName name="concepto120.error1" localSheetId="25">#REF!</definedName>
    <definedName name="concepto120.error1" localSheetId="21">#REF!</definedName>
    <definedName name="concepto120.error1" localSheetId="4">#REF!</definedName>
    <definedName name="concepto120.error1" localSheetId="89">#REF!</definedName>
    <definedName name="concepto120.error1" localSheetId="5">#REF!</definedName>
    <definedName name="concepto120.error1" localSheetId="90">#REF!</definedName>
    <definedName name="concepto120.error1" localSheetId="34">#REF!</definedName>
    <definedName name="concepto120.error1" localSheetId="92">#REF!</definedName>
    <definedName name="concepto120.error1" localSheetId="93">#REF!</definedName>
    <definedName name="concepto120.error1">#REF!</definedName>
    <definedName name="concepto120.error2" localSheetId="39">#REF!</definedName>
    <definedName name="concepto120.error2" localSheetId="25">#REF!</definedName>
    <definedName name="concepto120.error2" localSheetId="21">#REF!</definedName>
    <definedName name="concepto120.error2" localSheetId="4">#REF!</definedName>
    <definedName name="concepto120.error2" localSheetId="89">#REF!</definedName>
    <definedName name="concepto120.error2" localSheetId="5">#REF!</definedName>
    <definedName name="concepto120.error2" localSheetId="90">#REF!</definedName>
    <definedName name="concepto120.error2" localSheetId="34">#REF!</definedName>
    <definedName name="concepto120.error2" localSheetId="92">#REF!</definedName>
    <definedName name="concepto120.error2" localSheetId="93">#REF!</definedName>
    <definedName name="concepto120.error2">#REF!</definedName>
    <definedName name="concepto120.validacion1" localSheetId="39">#REF!</definedName>
    <definedName name="concepto120.validacion1" localSheetId="25">#REF!</definedName>
    <definedName name="concepto120.validacion1" localSheetId="21">#REF!</definedName>
    <definedName name="concepto120.validacion1" localSheetId="4">#REF!</definedName>
    <definedName name="concepto120.validacion1" localSheetId="89">#REF!</definedName>
    <definedName name="concepto120.validacion1" localSheetId="5">#REF!</definedName>
    <definedName name="concepto120.validacion1" localSheetId="90">#REF!</definedName>
    <definedName name="concepto120.validacion1" localSheetId="34">#REF!</definedName>
    <definedName name="concepto120.validacion1" localSheetId="92">#REF!</definedName>
    <definedName name="concepto120.validacion1" localSheetId="93">#REF!</definedName>
    <definedName name="concepto120.validacion1">#REF!</definedName>
    <definedName name="concepto120.validacion2" localSheetId="39">#REF!</definedName>
    <definedName name="concepto120.validacion2" localSheetId="25">#REF!</definedName>
    <definedName name="concepto120.validacion2" localSheetId="21">#REF!</definedName>
    <definedName name="concepto120.validacion2" localSheetId="4">#REF!</definedName>
    <definedName name="concepto120.validacion2" localSheetId="89">#REF!</definedName>
    <definedName name="concepto120.validacion2" localSheetId="5">#REF!</definedName>
    <definedName name="concepto120.validacion2" localSheetId="90">#REF!</definedName>
    <definedName name="concepto120.validacion2" localSheetId="34">#REF!</definedName>
    <definedName name="concepto120.validacion2" localSheetId="92">#REF!</definedName>
    <definedName name="concepto120.validacion2" localSheetId="93">#REF!</definedName>
    <definedName name="concepto120.validacion2">#REF!</definedName>
    <definedName name="concepto120.valordefecto" localSheetId="39">#REF!</definedName>
    <definedName name="concepto120.valordefecto" localSheetId="25">#REF!</definedName>
    <definedName name="concepto120.valordefecto" localSheetId="21">#REF!</definedName>
    <definedName name="concepto120.valordefecto" localSheetId="4">#REF!</definedName>
    <definedName name="concepto120.valordefecto" localSheetId="89">#REF!</definedName>
    <definedName name="concepto120.valordefecto" localSheetId="5">#REF!</definedName>
    <definedName name="concepto120.valordefecto" localSheetId="90">#REF!</definedName>
    <definedName name="concepto120.valordefecto" localSheetId="34">#REF!</definedName>
    <definedName name="concepto120.valordefecto" localSheetId="92">#REF!</definedName>
    <definedName name="concepto120.valordefecto" localSheetId="93">#REF!</definedName>
    <definedName name="concepto120.valordefecto">#REF!</definedName>
    <definedName name="concepto1200" localSheetId="39">#REF!</definedName>
    <definedName name="concepto1200" localSheetId="25">#REF!</definedName>
    <definedName name="concepto1200" localSheetId="21">#REF!</definedName>
    <definedName name="concepto1200" localSheetId="4">#REF!</definedName>
    <definedName name="concepto1200" localSheetId="89">#REF!</definedName>
    <definedName name="concepto1200" localSheetId="5">#REF!</definedName>
    <definedName name="concepto1200" localSheetId="90">#REF!</definedName>
    <definedName name="concepto1200" localSheetId="34">#REF!</definedName>
    <definedName name="concepto1200" localSheetId="92">#REF!</definedName>
    <definedName name="concepto1200" localSheetId="93">#REF!</definedName>
    <definedName name="concepto1200">#REF!</definedName>
    <definedName name="concepto1200.casillero" localSheetId="39">#REF!</definedName>
    <definedName name="concepto1200.casillero" localSheetId="25">#REF!</definedName>
    <definedName name="concepto1200.casillero" localSheetId="21">#REF!</definedName>
    <definedName name="concepto1200.casillero" localSheetId="4">#REF!</definedName>
    <definedName name="concepto1200.casillero" localSheetId="89">#REF!</definedName>
    <definedName name="concepto1200.casillero" localSheetId="5">#REF!</definedName>
    <definedName name="concepto1200.casillero" localSheetId="90">#REF!</definedName>
    <definedName name="concepto1200.casillero" localSheetId="34">#REF!</definedName>
    <definedName name="concepto1200.casillero" localSheetId="92">#REF!</definedName>
    <definedName name="concepto1200.casillero" localSheetId="93">#REF!</definedName>
    <definedName name="concepto1200.casillero">#REF!</definedName>
    <definedName name="concepto1210" localSheetId="39">#REF!</definedName>
    <definedName name="concepto1210" localSheetId="25">#REF!</definedName>
    <definedName name="concepto1210" localSheetId="21">#REF!</definedName>
    <definedName name="concepto1210" localSheetId="4">#REF!</definedName>
    <definedName name="concepto1210" localSheetId="89">#REF!</definedName>
    <definedName name="concepto1210" localSheetId="5">#REF!</definedName>
    <definedName name="concepto1210" localSheetId="90">#REF!</definedName>
    <definedName name="concepto1210" localSheetId="34">#REF!</definedName>
    <definedName name="concepto1210" localSheetId="92">#REF!</definedName>
    <definedName name="concepto1210" localSheetId="93">#REF!</definedName>
    <definedName name="concepto1210">#REF!</definedName>
    <definedName name="concepto1210.casillero" localSheetId="39">#REF!</definedName>
    <definedName name="concepto1210.casillero" localSheetId="25">#REF!</definedName>
    <definedName name="concepto1210.casillero" localSheetId="21">#REF!</definedName>
    <definedName name="concepto1210.casillero" localSheetId="4">#REF!</definedName>
    <definedName name="concepto1210.casillero" localSheetId="89">#REF!</definedName>
    <definedName name="concepto1210.casillero" localSheetId="5">#REF!</definedName>
    <definedName name="concepto1210.casillero" localSheetId="90">#REF!</definedName>
    <definedName name="concepto1210.casillero" localSheetId="34">#REF!</definedName>
    <definedName name="concepto1210.casillero" localSheetId="92">#REF!</definedName>
    <definedName name="concepto1210.casillero" localSheetId="93">#REF!</definedName>
    <definedName name="concepto1210.casillero">#REF!</definedName>
    <definedName name="concepto1240" localSheetId="39">#REF!</definedName>
    <definedName name="concepto1240" localSheetId="25">#REF!</definedName>
    <definedName name="concepto1240" localSheetId="21">#REF!</definedName>
    <definedName name="concepto1240" localSheetId="4">#REF!</definedName>
    <definedName name="concepto1240" localSheetId="89">#REF!</definedName>
    <definedName name="concepto1240" localSheetId="5">#REF!</definedName>
    <definedName name="concepto1240" localSheetId="90">#REF!</definedName>
    <definedName name="concepto1240" localSheetId="34">#REF!</definedName>
    <definedName name="concepto1240" localSheetId="92">#REF!</definedName>
    <definedName name="concepto1240" localSheetId="93">#REF!</definedName>
    <definedName name="concepto1240">#REF!</definedName>
    <definedName name="concepto1240.casillero" localSheetId="39">#REF!</definedName>
    <definedName name="concepto1240.casillero" localSheetId="25">#REF!</definedName>
    <definedName name="concepto1240.casillero" localSheetId="21">#REF!</definedName>
    <definedName name="concepto1240.casillero" localSheetId="4">#REF!</definedName>
    <definedName name="concepto1240.casillero" localSheetId="89">#REF!</definedName>
    <definedName name="concepto1240.casillero" localSheetId="5">#REF!</definedName>
    <definedName name="concepto1240.casillero" localSheetId="90">#REF!</definedName>
    <definedName name="concepto1240.casillero" localSheetId="34">#REF!</definedName>
    <definedName name="concepto1240.casillero" localSheetId="92">#REF!</definedName>
    <definedName name="concepto1240.casillero" localSheetId="93">#REF!</definedName>
    <definedName name="concepto1240.casillero">#REF!</definedName>
    <definedName name="concepto1250" localSheetId="39">#REF!</definedName>
    <definedName name="concepto1250" localSheetId="25">#REF!</definedName>
    <definedName name="concepto1250" localSheetId="21">#REF!</definedName>
    <definedName name="concepto1250" localSheetId="4">#REF!</definedName>
    <definedName name="concepto1250" localSheetId="89">#REF!</definedName>
    <definedName name="concepto1250" localSheetId="5">#REF!</definedName>
    <definedName name="concepto1250" localSheetId="90">#REF!</definedName>
    <definedName name="concepto1250" localSheetId="34">#REF!</definedName>
    <definedName name="concepto1250" localSheetId="92">#REF!</definedName>
    <definedName name="concepto1250" localSheetId="93">#REF!</definedName>
    <definedName name="concepto1250">#REF!</definedName>
    <definedName name="concepto1260" localSheetId="39">#REF!</definedName>
    <definedName name="concepto1260" localSheetId="25">#REF!</definedName>
    <definedName name="concepto1260" localSheetId="21">#REF!</definedName>
    <definedName name="concepto1260" localSheetId="4">#REF!</definedName>
    <definedName name="concepto1260" localSheetId="89">#REF!</definedName>
    <definedName name="concepto1260" localSheetId="5">#REF!</definedName>
    <definedName name="concepto1260" localSheetId="90">#REF!</definedName>
    <definedName name="concepto1260" localSheetId="34">#REF!</definedName>
    <definedName name="concepto1260" localSheetId="92">#REF!</definedName>
    <definedName name="concepto1260" localSheetId="93">#REF!</definedName>
    <definedName name="concepto1260">#REF!</definedName>
    <definedName name="concepto1260.casillero" localSheetId="39">#REF!</definedName>
    <definedName name="concepto1260.casillero" localSheetId="25">#REF!</definedName>
    <definedName name="concepto1260.casillero" localSheetId="21">#REF!</definedName>
    <definedName name="concepto1260.casillero" localSheetId="4">#REF!</definedName>
    <definedName name="concepto1260.casillero" localSheetId="89">#REF!</definedName>
    <definedName name="concepto1260.casillero" localSheetId="5">#REF!</definedName>
    <definedName name="concepto1260.casillero" localSheetId="90">#REF!</definedName>
    <definedName name="concepto1260.casillero" localSheetId="34">#REF!</definedName>
    <definedName name="concepto1260.casillero" localSheetId="92">#REF!</definedName>
    <definedName name="concepto1260.casillero" localSheetId="93">#REF!</definedName>
    <definedName name="concepto1260.casillero">#REF!</definedName>
    <definedName name="concepto1270" localSheetId="39">#REF!</definedName>
    <definedName name="concepto1270" localSheetId="25">#REF!</definedName>
    <definedName name="concepto1270" localSheetId="21">#REF!</definedName>
    <definedName name="concepto1270" localSheetId="4">#REF!</definedName>
    <definedName name="concepto1270" localSheetId="89">#REF!</definedName>
    <definedName name="concepto1270" localSheetId="5">#REF!</definedName>
    <definedName name="concepto1270" localSheetId="90">#REF!</definedName>
    <definedName name="concepto1270" localSheetId="34">#REF!</definedName>
    <definedName name="concepto1270" localSheetId="92">#REF!</definedName>
    <definedName name="concepto1270" localSheetId="93">#REF!</definedName>
    <definedName name="concepto1270">#REF!</definedName>
    <definedName name="concepto1270.casillero" localSheetId="39">#REF!</definedName>
    <definedName name="concepto1270.casillero" localSheetId="25">#REF!</definedName>
    <definedName name="concepto1270.casillero" localSheetId="21">#REF!</definedName>
    <definedName name="concepto1270.casillero" localSheetId="4">#REF!</definedName>
    <definedName name="concepto1270.casillero" localSheetId="89">#REF!</definedName>
    <definedName name="concepto1270.casillero" localSheetId="5">#REF!</definedName>
    <definedName name="concepto1270.casillero" localSheetId="90">#REF!</definedName>
    <definedName name="concepto1270.casillero" localSheetId="34">#REF!</definedName>
    <definedName name="concepto1270.casillero" localSheetId="92">#REF!</definedName>
    <definedName name="concepto1270.casillero" localSheetId="93">#REF!</definedName>
    <definedName name="concepto1270.casillero">#REF!</definedName>
    <definedName name="concepto1275" localSheetId="39">#REF!</definedName>
    <definedName name="concepto1275" localSheetId="25">#REF!</definedName>
    <definedName name="concepto1275" localSheetId="21">#REF!</definedName>
    <definedName name="concepto1275" localSheetId="4">#REF!</definedName>
    <definedName name="concepto1275" localSheetId="89">#REF!</definedName>
    <definedName name="concepto1275" localSheetId="5">#REF!</definedName>
    <definedName name="concepto1275" localSheetId="90">#REF!</definedName>
    <definedName name="concepto1275" localSheetId="34">#REF!</definedName>
    <definedName name="concepto1275" localSheetId="92">#REF!</definedName>
    <definedName name="concepto1275" localSheetId="93">#REF!</definedName>
    <definedName name="concepto1275">#REF!</definedName>
    <definedName name="concepto1275.casillero" localSheetId="39">#REF!</definedName>
    <definedName name="concepto1275.casillero" localSheetId="25">#REF!</definedName>
    <definedName name="concepto1275.casillero" localSheetId="21">#REF!</definedName>
    <definedName name="concepto1275.casillero" localSheetId="4">#REF!</definedName>
    <definedName name="concepto1275.casillero" localSheetId="89">#REF!</definedName>
    <definedName name="concepto1275.casillero" localSheetId="5">#REF!</definedName>
    <definedName name="concepto1275.casillero" localSheetId="90">#REF!</definedName>
    <definedName name="concepto1275.casillero" localSheetId="34">#REF!</definedName>
    <definedName name="concepto1275.casillero" localSheetId="92">#REF!</definedName>
    <definedName name="concepto1275.casillero" localSheetId="93">#REF!</definedName>
    <definedName name="concepto1275.casillero">#REF!</definedName>
    <definedName name="concepto1280" localSheetId="39">#REF!</definedName>
    <definedName name="concepto1280" localSheetId="25">#REF!</definedName>
    <definedName name="concepto1280" localSheetId="21">#REF!</definedName>
    <definedName name="concepto1280" localSheetId="4">#REF!</definedName>
    <definedName name="concepto1280" localSheetId="89">#REF!</definedName>
    <definedName name="concepto1280" localSheetId="5">#REF!</definedName>
    <definedName name="concepto1280" localSheetId="90">#REF!</definedName>
    <definedName name="concepto1280" localSheetId="34">#REF!</definedName>
    <definedName name="concepto1280" localSheetId="92">#REF!</definedName>
    <definedName name="concepto1280" localSheetId="93">#REF!</definedName>
    <definedName name="concepto1280">#REF!</definedName>
    <definedName name="concepto1280.casillero" localSheetId="39">#REF!</definedName>
    <definedName name="concepto1280.casillero" localSheetId="25">#REF!</definedName>
    <definedName name="concepto1280.casillero" localSheetId="21">#REF!</definedName>
    <definedName name="concepto1280.casillero" localSheetId="4">#REF!</definedName>
    <definedName name="concepto1280.casillero" localSheetId="89">#REF!</definedName>
    <definedName name="concepto1280.casillero" localSheetId="5">#REF!</definedName>
    <definedName name="concepto1280.casillero" localSheetId="90">#REF!</definedName>
    <definedName name="concepto1280.casillero" localSheetId="34">#REF!</definedName>
    <definedName name="concepto1280.casillero" localSheetId="92">#REF!</definedName>
    <definedName name="concepto1280.casillero" localSheetId="93">#REF!</definedName>
    <definedName name="concepto1280.casillero">#REF!</definedName>
    <definedName name="concepto1290" localSheetId="39">#REF!</definedName>
    <definedName name="concepto1290" localSheetId="25">#REF!</definedName>
    <definedName name="concepto1290" localSheetId="21">#REF!</definedName>
    <definedName name="concepto1290" localSheetId="4">#REF!</definedName>
    <definedName name="concepto1290" localSheetId="89">#REF!</definedName>
    <definedName name="concepto1290" localSheetId="5">#REF!</definedName>
    <definedName name="concepto1290" localSheetId="90">#REF!</definedName>
    <definedName name="concepto1290" localSheetId="34">#REF!</definedName>
    <definedName name="concepto1290" localSheetId="92">#REF!</definedName>
    <definedName name="concepto1290" localSheetId="93">#REF!</definedName>
    <definedName name="concepto1290">#REF!</definedName>
    <definedName name="concepto1290.casillero" localSheetId="39">#REF!</definedName>
    <definedName name="concepto1290.casillero" localSheetId="25">#REF!</definedName>
    <definedName name="concepto1290.casillero" localSheetId="21">#REF!</definedName>
    <definedName name="concepto1290.casillero" localSheetId="4">#REF!</definedName>
    <definedName name="concepto1290.casillero" localSheetId="89">#REF!</definedName>
    <definedName name="concepto1290.casillero" localSheetId="5">#REF!</definedName>
    <definedName name="concepto1290.casillero" localSheetId="90">#REF!</definedName>
    <definedName name="concepto1290.casillero" localSheetId="34">#REF!</definedName>
    <definedName name="concepto1290.casillero" localSheetId="92">#REF!</definedName>
    <definedName name="concepto1290.casillero" localSheetId="93">#REF!</definedName>
    <definedName name="concepto1290.casillero">#REF!</definedName>
    <definedName name="concepto130" localSheetId="39">#REF!</definedName>
    <definedName name="concepto130" localSheetId="25">#REF!</definedName>
    <definedName name="concepto130" localSheetId="21">#REF!</definedName>
    <definedName name="concepto130" localSheetId="4">#REF!</definedName>
    <definedName name="concepto130" localSheetId="89">#REF!</definedName>
    <definedName name="concepto130" localSheetId="5">#REF!</definedName>
    <definedName name="concepto130" localSheetId="90">#REF!</definedName>
    <definedName name="concepto130" localSheetId="34">#REF!</definedName>
    <definedName name="concepto130" localSheetId="92">#REF!</definedName>
    <definedName name="concepto130" localSheetId="93">#REF!</definedName>
    <definedName name="concepto130">#REF!</definedName>
    <definedName name="concepto130.casillero" localSheetId="39">#REF!</definedName>
    <definedName name="concepto130.casillero" localSheetId="25">#REF!</definedName>
    <definedName name="concepto130.casillero" localSheetId="21">#REF!</definedName>
    <definedName name="concepto130.casillero" localSheetId="4">#REF!</definedName>
    <definedName name="concepto130.casillero" localSheetId="89">#REF!</definedName>
    <definedName name="concepto130.casillero" localSheetId="5">#REF!</definedName>
    <definedName name="concepto130.casillero" localSheetId="90">#REF!</definedName>
    <definedName name="concepto130.casillero" localSheetId="34">#REF!</definedName>
    <definedName name="concepto130.casillero" localSheetId="92">#REF!</definedName>
    <definedName name="concepto130.casillero" localSheetId="93">#REF!</definedName>
    <definedName name="concepto130.casillero">#REF!</definedName>
    <definedName name="concepto130.error1" localSheetId="39">#REF!</definedName>
    <definedName name="concepto130.error1" localSheetId="25">#REF!</definedName>
    <definedName name="concepto130.error1" localSheetId="21">#REF!</definedName>
    <definedName name="concepto130.error1" localSheetId="4">#REF!</definedName>
    <definedName name="concepto130.error1" localSheetId="89">#REF!</definedName>
    <definedName name="concepto130.error1" localSheetId="5">#REF!</definedName>
    <definedName name="concepto130.error1" localSheetId="90">#REF!</definedName>
    <definedName name="concepto130.error1" localSheetId="34">#REF!</definedName>
    <definedName name="concepto130.error1" localSheetId="92">#REF!</definedName>
    <definedName name="concepto130.error1" localSheetId="93">#REF!</definedName>
    <definedName name="concepto130.error1">#REF!</definedName>
    <definedName name="concepto130.error2" localSheetId="39">#REF!</definedName>
    <definedName name="concepto130.error2" localSheetId="25">#REF!</definedName>
    <definedName name="concepto130.error2" localSheetId="21">#REF!</definedName>
    <definedName name="concepto130.error2" localSheetId="4">#REF!</definedName>
    <definedName name="concepto130.error2" localSheetId="89">#REF!</definedName>
    <definedName name="concepto130.error2" localSheetId="5">#REF!</definedName>
    <definedName name="concepto130.error2" localSheetId="90">#REF!</definedName>
    <definedName name="concepto130.error2" localSheetId="34">#REF!</definedName>
    <definedName name="concepto130.error2" localSheetId="92">#REF!</definedName>
    <definedName name="concepto130.error2" localSheetId="93">#REF!</definedName>
    <definedName name="concepto130.error2">#REF!</definedName>
    <definedName name="concepto130.validacion1" localSheetId="39">#REF!</definedName>
    <definedName name="concepto130.validacion1" localSheetId="25">#REF!</definedName>
    <definedName name="concepto130.validacion1" localSheetId="21">#REF!</definedName>
    <definedName name="concepto130.validacion1" localSheetId="4">#REF!</definedName>
    <definedName name="concepto130.validacion1" localSheetId="89">#REF!</definedName>
    <definedName name="concepto130.validacion1" localSheetId="5">#REF!</definedName>
    <definedName name="concepto130.validacion1" localSheetId="90">#REF!</definedName>
    <definedName name="concepto130.validacion1" localSheetId="34">#REF!</definedName>
    <definedName name="concepto130.validacion1" localSheetId="92">#REF!</definedName>
    <definedName name="concepto130.validacion1" localSheetId="93">#REF!</definedName>
    <definedName name="concepto130.validacion1">#REF!</definedName>
    <definedName name="concepto130.validacion2" localSheetId="39">#REF!</definedName>
    <definedName name="concepto130.validacion2" localSheetId="25">#REF!</definedName>
    <definedName name="concepto130.validacion2" localSheetId="21">#REF!</definedName>
    <definedName name="concepto130.validacion2" localSheetId="4">#REF!</definedName>
    <definedName name="concepto130.validacion2" localSheetId="89">#REF!</definedName>
    <definedName name="concepto130.validacion2" localSheetId="5">#REF!</definedName>
    <definedName name="concepto130.validacion2" localSheetId="90">#REF!</definedName>
    <definedName name="concepto130.validacion2" localSheetId="34">#REF!</definedName>
    <definedName name="concepto130.validacion2" localSheetId="92">#REF!</definedName>
    <definedName name="concepto130.validacion2" localSheetId="93">#REF!</definedName>
    <definedName name="concepto130.validacion2">#REF!</definedName>
    <definedName name="concepto130.valordefecto" localSheetId="39">#REF!</definedName>
    <definedName name="concepto130.valordefecto" localSheetId="25">#REF!</definedName>
    <definedName name="concepto130.valordefecto" localSheetId="21">#REF!</definedName>
    <definedName name="concepto130.valordefecto" localSheetId="4">#REF!</definedName>
    <definedName name="concepto130.valordefecto" localSheetId="89">#REF!</definedName>
    <definedName name="concepto130.valordefecto" localSheetId="5">#REF!</definedName>
    <definedName name="concepto130.valordefecto" localSheetId="90">#REF!</definedName>
    <definedName name="concepto130.valordefecto" localSheetId="34">#REF!</definedName>
    <definedName name="concepto130.valordefecto" localSheetId="92">#REF!</definedName>
    <definedName name="concepto130.valordefecto" localSheetId="93">#REF!</definedName>
    <definedName name="concepto130.valordefecto">#REF!</definedName>
    <definedName name="concepto1300" localSheetId="39">#REF!</definedName>
    <definedName name="concepto1300" localSheetId="25">#REF!</definedName>
    <definedName name="concepto1300" localSheetId="21">#REF!</definedName>
    <definedName name="concepto1300" localSheetId="4">#REF!</definedName>
    <definedName name="concepto1300" localSheetId="89">#REF!</definedName>
    <definedName name="concepto1300" localSheetId="5">#REF!</definedName>
    <definedName name="concepto1300" localSheetId="90">#REF!</definedName>
    <definedName name="concepto1300" localSheetId="34">#REF!</definedName>
    <definedName name="concepto1300" localSheetId="92">#REF!</definedName>
    <definedName name="concepto1300" localSheetId="93">#REF!</definedName>
    <definedName name="concepto1300">#REF!</definedName>
    <definedName name="concepto1300.casillero" localSheetId="39">#REF!</definedName>
    <definedName name="concepto1300.casillero" localSheetId="25">#REF!</definedName>
    <definedName name="concepto1300.casillero" localSheetId="21">#REF!</definedName>
    <definedName name="concepto1300.casillero" localSheetId="4">#REF!</definedName>
    <definedName name="concepto1300.casillero" localSheetId="89">#REF!</definedName>
    <definedName name="concepto1300.casillero" localSheetId="5">#REF!</definedName>
    <definedName name="concepto1300.casillero" localSheetId="90">#REF!</definedName>
    <definedName name="concepto1300.casillero" localSheetId="34">#REF!</definedName>
    <definedName name="concepto1300.casillero" localSheetId="92">#REF!</definedName>
    <definedName name="concepto1300.casillero" localSheetId="93">#REF!</definedName>
    <definedName name="concepto1300.casillero">#REF!</definedName>
    <definedName name="concepto1305" localSheetId="39">#REF!</definedName>
    <definedName name="concepto1305" localSheetId="25">#REF!</definedName>
    <definedName name="concepto1305" localSheetId="21">#REF!</definedName>
    <definedName name="concepto1305" localSheetId="4">#REF!</definedName>
    <definedName name="concepto1305" localSheetId="89">#REF!</definedName>
    <definedName name="concepto1305" localSheetId="5">#REF!</definedName>
    <definedName name="concepto1305" localSheetId="90">#REF!</definedName>
    <definedName name="concepto1305" localSheetId="34">#REF!</definedName>
    <definedName name="concepto1305" localSheetId="92">#REF!</definedName>
    <definedName name="concepto1305" localSheetId="93">#REF!</definedName>
    <definedName name="concepto1305">#REF!</definedName>
    <definedName name="concepto1305.casillero" localSheetId="39">#REF!</definedName>
    <definedName name="concepto1305.casillero" localSheetId="25">#REF!</definedName>
    <definedName name="concepto1305.casillero" localSheetId="21">#REF!</definedName>
    <definedName name="concepto1305.casillero" localSheetId="4">#REF!</definedName>
    <definedName name="concepto1305.casillero" localSheetId="89">#REF!</definedName>
    <definedName name="concepto1305.casillero" localSheetId="5">#REF!</definedName>
    <definedName name="concepto1305.casillero" localSheetId="90">#REF!</definedName>
    <definedName name="concepto1305.casillero" localSheetId="34">#REF!</definedName>
    <definedName name="concepto1305.casillero" localSheetId="92">#REF!</definedName>
    <definedName name="concepto1305.casillero" localSheetId="93">#REF!</definedName>
    <definedName name="concepto1305.casillero">#REF!</definedName>
    <definedName name="concepto1310" localSheetId="39">#REF!</definedName>
    <definedName name="concepto1310" localSheetId="25">#REF!</definedName>
    <definedName name="concepto1310" localSheetId="21">#REF!</definedName>
    <definedName name="concepto1310" localSheetId="4">#REF!</definedName>
    <definedName name="concepto1310" localSheetId="89">#REF!</definedName>
    <definedName name="concepto1310" localSheetId="5">#REF!</definedName>
    <definedName name="concepto1310" localSheetId="90">#REF!</definedName>
    <definedName name="concepto1310" localSheetId="34">#REF!</definedName>
    <definedName name="concepto1310" localSheetId="92">#REF!</definedName>
    <definedName name="concepto1310" localSheetId="93">#REF!</definedName>
    <definedName name="concepto1310">#REF!</definedName>
    <definedName name="concepto1310.casillero" localSheetId="39">#REF!</definedName>
    <definedName name="concepto1310.casillero" localSheetId="25">#REF!</definedName>
    <definedName name="concepto1310.casillero" localSheetId="21">#REF!</definedName>
    <definedName name="concepto1310.casillero" localSheetId="4">#REF!</definedName>
    <definedName name="concepto1310.casillero" localSheetId="89">#REF!</definedName>
    <definedName name="concepto1310.casillero" localSheetId="5">#REF!</definedName>
    <definedName name="concepto1310.casillero" localSheetId="90">#REF!</definedName>
    <definedName name="concepto1310.casillero" localSheetId="34">#REF!</definedName>
    <definedName name="concepto1310.casillero" localSheetId="92">#REF!</definedName>
    <definedName name="concepto1310.casillero" localSheetId="93">#REF!</definedName>
    <definedName name="concepto1310.casillero">#REF!</definedName>
    <definedName name="concepto1315" localSheetId="39">#REF!</definedName>
    <definedName name="concepto1315" localSheetId="25">#REF!</definedName>
    <definedName name="concepto1315" localSheetId="21">#REF!</definedName>
    <definedName name="concepto1315" localSheetId="4">#REF!</definedName>
    <definedName name="concepto1315" localSheetId="89">#REF!</definedName>
    <definedName name="concepto1315" localSheetId="5">#REF!</definedName>
    <definedName name="concepto1315" localSheetId="90">#REF!</definedName>
    <definedName name="concepto1315" localSheetId="34">#REF!</definedName>
    <definedName name="concepto1315" localSheetId="92">#REF!</definedName>
    <definedName name="concepto1315" localSheetId="93">#REF!</definedName>
    <definedName name="concepto1315">#REF!</definedName>
    <definedName name="concepto1315.casillero" localSheetId="39">#REF!</definedName>
    <definedName name="concepto1315.casillero" localSheetId="25">#REF!</definedName>
    <definedName name="concepto1315.casillero" localSheetId="21">#REF!</definedName>
    <definedName name="concepto1315.casillero" localSheetId="4">#REF!</definedName>
    <definedName name="concepto1315.casillero" localSheetId="89">#REF!</definedName>
    <definedName name="concepto1315.casillero" localSheetId="5">#REF!</definedName>
    <definedName name="concepto1315.casillero" localSheetId="90">#REF!</definedName>
    <definedName name="concepto1315.casillero" localSheetId="34">#REF!</definedName>
    <definedName name="concepto1315.casillero" localSheetId="92">#REF!</definedName>
    <definedName name="concepto1315.casillero" localSheetId="93">#REF!</definedName>
    <definedName name="concepto1315.casillero">#REF!</definedName>
    <definedName name="concepto1320" localSheetId="39">#REF!</definedName>
    <definedName name="concepto1320" localSheetId="25">#REF!</definedName>
    <definedName name="concepto1320" localSheetId="21">#REF!</definedName>
    <definedName name="concepto1320" localSheetId="4">#REF!</definedName>
    <definedName name="concepto1320" localSheetId="89">#REF!</definedName>
    <definedName name="concepto1320" localSheetId="5">#REF!</definedName>
    <definedName name="concepto1320" localSheetId="90">#REF!</definedName>
    <definedName name="concepto1320" localSheetId="34">#REF!</definedName>
    <definedName name="concepto1320" localSheetId="92">#REF!</definedName>
    <definedName name="concepto1320" localSheetId="93">#REF!</definedName>
    <definedName name="concepto1320">#REF!</definedName>
    <definedName name="concepto1320.casillero" localSheetId="39">#REF!</definedName>
    <definedName name="concepto1320.casillero" localSheetId="25">#REF!</definedName>
    <definedName name="concepto1320.casillero" localSheetId="21">#REF!</definedName>
    <definedName name="concepto1320.casillero" localSheetId="4">#REF!</definedName>
    <definedName name="concepto1320.casillero" localSheetId="89">#REF!</definedName>
    <definedName name="concepto1320.casillero" localSheetId="5">#REF!</definedName>
    <definedName name="concepto1320.casillero" localSheetId="90">#REF!</definedName>
    <definedName name="concepto1320.casillero" localSheetId="34">#REF!</definedName>
    <definedName name="concepto1320.casillero" localSheetId="92">#REF!</definedName>
    <definedName name="concepto1320.casillero" localSheetId="93">#REF!</definedName>
    <definedName name="concepto1320.casillero">#REF!</definedName>
    <definedName name="concepto1325" localSheetId="39">#REF!</definedName>
    <definedName name="concepto1325" localSheetId="25">#REF!</definedName>
    <definedName name="concepto1325" localSheetId="21">#REF!</definedName>
    <definedName name="concepto1325" localSheetId="4">#REF!</definedName>
    <definedName name="concepto1325" localSheetId="89">#REF!</definedName>
    <definedName name="concepto1325" localSheetId="5">#REF!</definedName>
    <definedName name="concepto1325" localSheetId="90">#REF!</definedName>
    <definedName name="concepto1325" localSheetId="34">#REF!</definedName>
    <definedName name="concepto1325" localSheetId="92">#REF!</definedName>
    <definedName name="concepto1325" localSheetId="93">#REF!</definedName>
    <definedName name="concepto1325">#REF!</definedName>
    <definedName name="concepto1325.casillero" localSheetId="39">#REF!</definedName>
    <definedName name="concepto1325.casillero" localSheetId="25">#REF!</definedName>
    <definedName name="concepto1325.casillero" localSheetId="21">#REF!</definedName>
    <definedName name="concepto1325.casillero" localSheetId="4">#REF!</definedName>
    <definedName name="concepto1325.casillero" localSheetId="89">#REF!</definedName>
    <definedName name="concepto1325.casillero" localSheetId="5">#REF!</definedName>
    <definedName name="concepto1325.casillero" localSheetId="90">#REF!</definedName>
    <definedName name="concepto1325.casillero" localSheetId="34">#REF!</definedName>
    <definedName name="concepto1325.casillero" localSheetId="92">#REF!</definedName>
    <definedName name="concepto1325.casillero" localSheetId="93">#REF!</definedName>
    <definedName name="concepto1325.casillero">#REF!</definedName>
    <definedName name="concepto1326" localSheetId="39">#REF!</definedName>
    <definedName name="concepto1326" localSheetId="25">#REF!</definedName>
    <definedName name="concepto1326" localSheetId="21">#REF!</definedName>
    <definedName name="concepto1326" localSheetId="4">#REF!</definedName>
    <definedName name="concepto1326" localSheetId="89">#REF!</definedName>
    <definedName name="concepto1326" localSheetId="5">#REF!</definedName>
    <definedName name="concepto1326" localSheetId="90">#REF!</definedName>
    <definedName name="concepto1326" localSheetId="34">#REF!</definedName>
    <definedName name="concepto1326" localSheetId="92">#REF!</definedName>
    <definedName name="concepto1326" localSheetId="93">#REF!</definedName>
    <definedName name="concepto1326">#REF!</definedName>
    <definedName name="concepto1326.casillero" localSheetId="39">#REF!</definedName>
    <definedName name="concepto1326.casillero" localSheetId="25">#REF!</definedName>
    <definedName name="concepto1326.casillero" localSheetId="21">#REF!</definedName>
    <definedName name="concepto1326.casillero" localSheetId="4">#REF!</definedName>
    <definedName name="concepto1326.casillero" localSheetId="89">#REF!</definedName>
    <definedName name="concepto1326.casillero" localSheetId="5">#REF!</definedName>
    <definedName name="concepto1326.casillero" localSheetId="90">#REF!</definedName>
    <definedName name="concepto1326.casillero" localSheetId="34">#REF!</definedName>
    <definedName name="concepto1326.casillero" localSheetId="92">#REF!</definedName>
    <definedName name="concepto1326.casillero" localSheetId="93">#REF!</definedName>
    <definedName name="concepto1326.casillero">#REF!</definedName>
    <definedName name="concepto1327" localSheetId="39">#REF!</definedName>
    <definedName name="concepto1327" localSheetId="25">#REF!</definedName>
    <definedName name="concepto1327" localSheetId="21">#REF!</definedName>
    <definedName name="concepto1327" localSheetId="4">#REF!</definedName>
    <definedName name="concepto1327" localSheetId="89">#REF!</definedName>
    <definedName name="concepto1327" localSheetId="5">#REF!</definedName>
    <definedName name="concepto1327" localSheetId="90">#REF!</definedName>
    <definedName name="concepto1327" localSheetId="34">#REF!</definedName>
    <definedName name="concepto1327" localSheetId="92">#REF!</definedName>
    <definedName name="concepto1327" localSheetId="93">#REF!</definedName>
    <definedName name="concepto1327">#REF!</definedName>
    <definedName name="concepto1327.casillero" localSheetId="39">#REF!</definedName>
    <definedName name="concepto1327.casillero" localSheetId="25">#REF!</definedName>
    <definedName name="concepto1327.casillero" localSheetId="21">#REF!</definedName>
    <definedName name="concepto1327.casillero" localSheetId="4">#REF!</definedName>
    <definedName name="concepto1327.casillero" localSheetId="89">#REF!</definedName>
    <definedName name="concepto1327.casillero" localSheetId="5">#REF!</definedName>
    <definedName name="concepto1327.casillero" localSheetId="90">#REF!</definedName>
    <definedName name="concepto1327.casillero" localSheetId="34">#REF!</definedName>
    <definedName name="concepto1327.casillero" localSheetId="92">#REF!</definedName>
    <definedName name="concepto1327.casillero" localSheetId="93">#REF!</definedName>
    <definedName name="concepto1327.casillero">#REF!</definedName>
    <definedName name="concepto1331" localSheetId="39">#REF!</definedName>
    <definedName name="concepto1331" localSheetId="25">#REF!</definedName>
    <definedName name="concepto1331" localSheetId="21">#REF!</definedName>
    <definedName name="concepto1331" localSheetId="4">#REF!</definedName>
    <definedName name="concepto1331" localSheetId="89">#REF!</definedName>
    <definedName name="concepto1331" localSheetId="5">#REF!</definedName>
    <definedName name="concepto1331" localSheetId="90">#REF!</definedName>
    <definedName name="concepto1331" localSheetId="34">#REF!</definedName>
    <definedName name="concepto1331" localSheetId="92">#REF!</definedName>
    <definedName name="concepto1331" localSheetId="93">#REF!</definedName>
    <definedName name="concepto1331">#REF!</definedName>
    <definedName name="concepto1331.casillero" localSheetId="39">#REF!</definedName>
    <definedName name="concepto1331.casillero" localSheetId="25">#REF!</definedName>
    <definedName name="concepto1331.casillero" localSheetId="21">#REF!</definedName>
    <definedName name="concepto1331.casillero" localSheetId="4">#REF!</definedName>
    <definedName name="concepto1331.casillero" localSheetId="89">#REF!</definedName>
    <definedName name="concepto1331.casillero" localSheetId="5">#REF!</definedName>
    <definedName name="concepto1331.casillero" localSheetId="90">#REF!</definedName>
    <definedName name="concepto1331.casillero" localSheetId="34">#REF!</definedName>
    <definedName name="concepto1331.casillero" localSheetId="92">#REF!</definedName>
    <definedName name="concepto1331.casillero" localSheetId="93">#REF!</definedName>
    <definedName name="concepto1331.casillero">#REF!</definedName>
    <definedName name="concepto1332" localSheetId="39">#REF!</definedName>
    <definedName name="concepto1332" localSheetId="25">#REF!</definedName>
    <definedName name="concepto1332" localSheetId="21">#REF!</definedName>
    <definedName name="concepto1332" localSheetId="4">#REF!</definedName>
    <definedName name="concepto1332" localSheetId="89">#REF!</definedName>
    <definedName name="concepto1332" localSheetId="5">#REF!</definedName>
    <definedName name="concepto1332" localSheetId="90">#REF!</definedName>
    <definedName name="concepto1332" localSheetId="34">#REF!</definedName>
    <definedName name="concepto1332" localSheetId="92">#REF!</definedName>
    <definedName name="concepto1332" localSheetId="93">#REF!</definedName>
    <definedName name="concepto1332">#REF!</definedName>
    <definedName name="concepto1332.casillero" localSheetId="39">#REF!</definedName>
    <definedName name="concepto1332.casillero" localSheetId="25">#REF!</definedName>
    <definedName name="concepto1332.casillero" localSheetId="21">#REF!</definedName>
    <definedName name="concepto1332.casillero" localSheetId="4">#REF!</definedName>
    <definedName name="concepto1332.casillero" localSheetId="89">#REF!</definedName>
    <definedName name="concepto1332.casillero" localSheetId="5">#REF!</definedName>
    <definedName name="concepto1332.casillero" localSheetId="90">#REF!</definedName>
    <definedName name="concepto1332.casillero" localSheetId="34">#REF!</definedName>
    <definedName name="concepto1332.casillero" localSheetId="92">#REF!</definedName>
    <definedName name="concepto1332.casillero" localSheetId="93">#REF!</definedName>
    <definedName name="concepto1332.casillero">#REF!</definedName>
    <definedName name="concepto1333" localSheetId="39">#REF!</definedName>
    <definedName name="concepto1333" localSheetId="25">#REF!</definedName>
    <definedName name="concepto1333" localSheetId="21">#REF!</definedName>
    <definedName name="concepto1333" localSheetId="4">#REF!</definedName>
    <definedName name="concepto1333" localSheetId="89">#REF!</definedName>
    <definedName name="concepto1333" localSheetId="5">#REF!</definedName>
    <definedName name="concepto1333" localSheetId="90">#REF!</definedName>
    <definedName name="concepto1333" localSheetId="34">#REF!</definedName>
    <definedName name="concepto1333" localSheetId="92">#REF!</definedName>
    <definedName name="concepto1333" localSheetId="93">#REF!</definedName>
    <definedName name="concepto1333">#REF!</definedName>
    <definedName name="concepto1333.casillero" localSheetId="39">#REF!</definedName>
    <definedName name="concepto1333.casillero" localSheetId="25">#REF!</definedName>
    <definedName name="concepto1333.casillero" localSheetId="21">#REF!</definedName>
    <definedName name="concepto1333.casillero" localSheetId="4">#REF!</definedName>
    <definedName name="concepto1333.casillero" localSheetId="89">#REF!</definedName>
    <definedName name="concepto1333.casillero" localSheetId="5">#REF!</definedName>
    <definedName name="concepto1333.casillero" localSheetId="90">#REF!</definedName>
    <definedName name="concepto1333.casillero" localSheetId="34">#REF!</definedName>
    <definedName name="concepto1333.casillero" localSheetId="92">#REF!</definedName>
    <definedName name="concepto1333.casillero" localSheetId="93">#REF!</definedName>
    <definedName name="concepto1333.casillero">#REF!</definedName>
    <definedName name="concepto1334" localSheetId="39">#REF!</definedName>
    <definedName name="concepto1334" localSheetId="25">#REF!</definedName>
    <definedName name="concepto1334" localSheetId="21">#REF!</definedName>
    <definedName name="concepto1334" localSheetId="4">#REF!</definedName>
    <definedName name="concepto1334" localSheetId="89">#REF!</definedName>
    <definedName name="concepto1334" localSheetId="5">#REF!</definedName>
    <definedName name="concepto1334" localSheetId="90">#REF!</definedName>
    <definedName name="concepto1334" localSheetId="34">#REF!</definedName>
    <definedName name="concepto1334" localSheetId="92">#REF!</definedName>
    <definedName name="concepto1334" localSheetId="93">#REF!</definedName>
    <definedName name="concepto1334">#REF!</definedName>
    <definedName name="concepto1334.casillero" localSheetId="39">#REF!</definedName>
    <definedName name="concepto1334.casillero" localSheetId="25">#REF!</definedName>
    <definedName name="concepto1334.casillero" localSheetId="21">#REF!</definedName>
    <definedName name="concepto1334.casillero" localSheetId="4">#REF!</definedName>
    <definedName name="concepto1334.casillero" localSheetId="89">#REF!</definedName>
    <definedName name="concepto1334.casillero" localSheetId="5">#REF!</definedName>
    <definedName name="concepto1334.casillero" localSheetId="90">#REF!</definedName>
    <definedName name="concepto1334.casillero" localSheetId="34">#REF!</definedName>
    <definedName name="concepto1334.casillero" localSheetId="92">#REF!</definedName>
    <definedName name="concepto1334.casillero" localSheetId="93">#REF!</definedName>
    <definedName name="concepto1334.casillero">#REF!</definedName>
    <definedName name="concepto1335" localSheetId="39">#REF!</definedName>
    <definedName name="concepto1335" localSheetId="25">#REF!</definedName>
    <definedName name="concepto1335" localSheetId="21">#REF!</definedName>
    <definedName name="concepto1335" localSheetId="4">#REF!</definedName>
    <definedName name="concepto1335" localSheetId="89">#REF!</definedName>
    <definedName name="concepto1335" localSheetId="5">#REF!</definedName>
    <definedName name="concepto1335" localSheetId="90">#REF!</definedName>
    <definedName name="concepto1335" localSheetId="34">#REF!</definedName>
    <definedName name="concepto1335" localSheetId="92">#REF!</definedName>
    <definedName name="concepto1335" localSheetId="93">#REF!</definedName>
    <definedName name="concepto1335">#REF!</definedName>
    <definedName name="concepto1335.casillero" localSheetId="39">#REF!</definedName>
    <definedName name="concepto1335.casillero" localSheetId="25">#REF!</definedName>
    <definedName name="concepto1335.casillero" localSheetId="21">#REF!</definedName>
    <definedName name="concepto1335.casillero" localSheetId="4">#REF!</definedName>
    <definedName name="concepto1335.casillero" localSheetId="89">#REF!</definedName>
    <definedName name="concepto1335.casillero" localSheetId="5">#REF!</definedName>
    <definedName name="concepto1335.casillero" localSheetId="90">#REF!</definedName>
    <definedName name="concepto1335.casillero" localSheetId="34">#REF!</definedName>
    <definedName name="concepto1335.casillero" localSheetId="92">#REF!</definedName>
    <definedName name="concepto1335.casillero" localSheetId="93">#REF!</definedName>
    <definedName name="concepto1335.casillero">#REF!</definedName>
    <definedName name="concepto1336" localSheetId="39">#REF!</definedName>
    <definedName name="concepto1336" localSheetId="25">#REF!</definedName>
    <definedName name="concepto1336" localSheetId="21">#REF!</definedName>
    <definedName name="concepto1336" localSheetId="4">#REF!</definedName>
    <definedName name="concepto1336" localSheetId="89">#REF!</definedName>
    <definedName name="concepto1336" localSheetId="5">#REF!</definedName>
    <definedName name="concepto1336" localSheetId="90">#REF!</definedName>
    <definedName name="concepto1336" localSheetId="34">#REF!</definedName>
    <definedName name="concepto1336" localSheetId="92">#REF!</definedName>
    <definedName name="concepto1336" localSheetId="93">#REF!</definedName>
    <definedName name="concepto1336">#REF!</definedName>
    <definedName name="concepto1336.casillero" localSheetId="39">#REF!</definedName>
    <definedName name="concepto1336.casillero" localSheetId="25">#REF!</definedName>
    <definedName name="concepto1336.casillero" localSheetId="21">#REF!</definedName>
    <definedName name="concepto1336.casillero" localSheetId="4">#REF!</definedName>
    <definedName name="concepto1336.casillero" localSheetId="89">#REF!</definedName>
    <definedName name="concepto1336.casillero" localSheetId="5">#REF!</definedName>
    <definedName name="concepto1336.casillero" localSheetId="90">#REF!</definedName>
    <definedName name="concepto1336.casillero" localSheetId="34">#REF!</definedName>
    <definedName name="concepto1336.casillero" localSheetId="92">#REF!</definedName>
    <definedName name="concepto1336.casillero" localSheetId="93">#REF!</definedName>
    <definedName name="concepto1336.casillero">#REF!</definedName>
    <definedName name="concepto1337" localSheetId="39">#REF!</definedName>
    <definedName name="concepto1337" localSheetId="25">#REF!</definedName>
    <definedName name="concepto1337" localSheetId="21">#REF!</definedName>
    <definedName name="concepto1337" localSheetId="4">#REF!</definedName>
    <definedName name="concepto1337" localSheetId="89">#REF!</definedName>
    <definedName name="concepto1337" localSheetId="5">#REF!</definedName>
    <definedName name="concepto1337" localSheetId="90">#REF!</definedName>
    <definedName name="concepto1337" localSheetId="34">#REF!</definedName>
    <definedName name="concepto1337" localSheetId="92">#REF!</definedName>
    <definedName name="concepto1337" localSheetId="93">#REF!</definedName>
    <definedName name="concepto1337">#REF!</definedName>
    <definedName name="concepto1337.casillero" localSheetId="39">#REF!</definedName>
    <definedName name="concepto1337.casillero" localSheetId="25">#REF!</definedName>
    <definedName name="concepto1337.casillero" localSheetId="21">#REF!</definedName>
    <definedName name="concepto1337.casillero" localSheetId="4">#REF!</definedName>
    <definedName name="concepto1337.casillero" localSheetId="89">#REF!</definedName>
    <definedName name="concepto1337.casillero" localSheetId="5">#REF!</definedName>
    <definedName name="concepto1337.casillero" localSheetId="90">#REF!</definedName>
    <definedName name="concepto1337.casillero" localSheetId="34">#REF!</definedName>
    <definedName name="concepto1337.casillero" localSheetId="92">#REF!</definedName>
    <definedName name="concepto1337.casillero" localSheetId="93">#REF!</definedName>
    <definedName name="concepto1337.casillero">#REF!</definedName>
    <definedName name="concepto1338" localSheetId="39">#REF!</definedName>
    <definedName name="concepto1338" localSheetId="25">#REF!</definedName>
    <definedName name="concepto1338" localSheetId="21">#REF!</definedName>
    <definedName name="concepto1338" localSheetId="4">#REF!</definedName>
    <definedName name="concepto1338" localSheetId="89">#REF!</definedName>
    <definedName name="concepto1338" localSheetId="5">#REF!</definedName>
    <definedName name="concepto1338" localSheetId="90">#REF!</definedName>
    <definedName name="concepto1338" localSheetId="34">#REF!</definedName>
    <definedName name="concepto1338" localSheetId="92">#REF!</definedName>
    <definedName name="concepto1338" localSheetId="93">#REF!</definedName>
    <definedName name="concepto1338">#REF!</definedName>
    <definedName name="concepto1338.casillero" localSheetId="39">#REF!</definedName>
    <definedName name="concepto1338.casillero" localSheetId="25">#REF!</definedName>
    <definedName name="concepto1338.casillero" localSheetId="21">#REF!</definedName>
    <definedName name="concepto1338.casillero" localSheetId="4">#REF!</definedName>
    <definedName name="concepto1338.casillero" localSheetId="89">#REF!</definedName>
    <definedName name="concepto1338.casillero" localSheetId="5">#REF!</definedName>
    <definedName name="concepto1338.casillero" localSheetId="90">#REF!</definedName>
    <definedName name="concepto1338.casillero" localSheetId="34">#REF!</definedName>
    <definedName name="concepto1338.casillero" localSheetId="92">#REF!</definedName>
    <definedName name="concepto1338.casillero" localSheetId="93">#REF!</definedName>
    <definedName name="concepto1338.casillero">#REF!</definedName>
    <definedName name="concepto1340" localSheetId="39">#REF!</definedName>
    <definedName name="concepto1340" localSheetId="25">#REF!</definedName>
    <definedName name="concepto1340" localSheetId="21">#REF!</definedName>
    <definedName name="concepto1340" localSheetId="4">#REF!</definedName>
    <definedName name="concepto1340" localSheetId="89">#REF!</definedName>
    <definedName name="concepto1340" localSheetId="5">#REF!</definedName>
    <definedName name="concepto1340" localSheetId="90">#REF!</definedName>
    <definedName name="concepto1340" localSheetId="34">#REF!</definedName>
    <definedName name="concepto1340" localSheetId="92">#REF!</definedName>
    <definedName name="concepto1340" localSheetId="93">#REF!</definedName>
    <definedName name="concepto1340">#REF!</definedName>
    <definedName name="concepto1340.calculo" localSheetId="39">#REF!</definedName>
    <definedName name="concepto1340.calculo" localSheetId="25">#REF!</definedName>
    <definedName name="concepto1340.calculo" localSheetId="21">#REF!</definedName>
    <definedName name="concepto1340.calculo" localSheetId="4">#REF!</definedName>
    <definedName name="concepto1340.calculo" localSheetId="89">#REF!</definedName>
    <definedName name="concepto1340.calculo" localSheetId="5">#REF!</definedName>
    <definedName name="concepto1340.calculo" localSheetId="90">#REF!</definedName>
    <definedName name="concepto1340.calculo" localSheetId="34">#REF!</definedName>
    <definedName name="concepto1340.calculo" localSheetId="92">#REF!</definedName>
    <definedName name="concepto1340.calculo" localSheetId="93">#REF!</definedName>
    <definedName name="concepto1340.calculo">#REF!</definedName>
    <definedName name="concepto1340.casillero" localSheetId="39">#REF!</definedName>
    <definedName name="concepto1340.casillero" localSheetId="25">#REF!</definedName>
    <definedName name="concepto1340.casillero" localSheetId="21">#REF!</definedName>
    <definedName name="concepto1340.casillero" localSheetId="4">#REF!</definedName>
    <definedName name="concepto1340.casillero" localSheetId="89">#REF!</definedName>
    <definedName name="concepto1340.casillero" localSheetId="5">#REF!</definedName>
    <definedName name="concepto1340.casillero" localSheetId="90">#REF!</definedName>
    <definedName name="concepto1340.casillero" localSheetId="34">#REF!</definedName>
    <definedName name="concepto1340.casillero" localSheetId="92">#REF!</definedName>
    <definedName name="concepto1340.casillero" localSheetId="93">#REF!</definedName>
    <definedName name="concepto1340.casillero">#REF!</definedName>
    <definedName name="concepto1340.error3" localSheetId="39">#REF!</definedName>
    <definedName name="concepto1340.error3" localSheetId="25">#REF!</definedName>
    <definedName name="concepto1340.error3" localSheetId="21">#REF!</definedName>
    <definedName name="concepto1340.error3" localSheetId="4">#REF!</definedName>
    <definedName name="concepto1340.error3" localSheetId="89">#REF!</definedName>
    <definedName name="concepto1340.error3" localSheetId="5">#REF!</definedName>
    <definedName name="concepto1340.error3" localSheetId="90">#REF!</definedName>
    <definedName name="concepto1340.error3" localSheetId="34">#REF!</definedName>
    <definedName name="concepto1340.error3" localSheetId="92">#REF!</definedName>
    <definedName name="concepto1340.error3" localSheetId="93">#REF!</definedName>
    <definedName name="concepto1340.error3">#REF!</definedName>
    <definedName name="concepto1340.validacion3" localSheetId="39">#REF!</definedName>
    <definedName name="concepto1340.validacion3" localSheetId="25">#REF!</definedName>
    <definedName name="concepto1340.validacion3" localSheetId="21">#REF!</definedName>
    <definedName name="concepto1340.validacion3" localSheetId="4">#REF!</definedName>
    <definedName name="concepto1340.validacion3" localSheetId="89">#REF!</definedName>
    <definedName name="concepto1340.validacion3" localSheetId="5">#REF!</definedName>
    <definedName name="concepto1340.validacion3" localSheetId="90">#REF!</definedName>
    <definedName name="concepto1340.validacion3" localSheetId="34">#REF!</definedName>
    <definedName name="concepto1340.validacion3" localSheetId="92">#REF!</definedName>
    <definedName name="concepto1340.validacion3" localSheetId="93">#REF!</definedName>
    <definedName name="concepto1340.validacion3">#REF!</definedName>
    <definedName name="concepto1345" localSheetId="39">#REF!</definedName>
    <definedName name="concepto1345" localSheetId="25">#REF!</definedName>
    <definedName name="concepto1345" localSheetId="21">#REF!</definedName>
    <definedName name="concepto1345" localSheetId="4">#REF!</definedName>
    <definedName name="concepto1345" localSheetId="89">#REF!</definedName>
    <definedName name="concepto1345" localSheetId="5">#REF!</definedName>
    <definedName name="concepto1345" localSheetId="90">#REF!</definedName>
    <definedName name="concepto1345" localSheetId="34">#REF!</definedName>
    <definedName name="concepto1345" localSheetId="92">#REF!</definedName>
    <definedName name="concepto1345" localSheetId="93">#REF!</definedName>
    <definedName name="concepto1345">#REF!</definedName>
    <definedName name="concepto1345.casillero" localSheetId="39">#REF!</definedName>
    <definedName name="concepto1345.casillero" localSheetId="25">#REF!</definedName>
    <definedName name="concepto1345.casillero" localSheetId="21">#REF!</definedName>
    <definedName name="concepto1345.casillero" localSheetId="4">#REF!</definedName>
    <definedName name="concepto1345.casillero" localSheetId="89">#REF!</definedName>
    <definedName name="concepto1345.casillero" localSheetId="5">#REF!</definedName>
    <definedName name="concepto1345.casillero" localSheetId="90">#REF!</definedName>
    <definedName name="concepto1345.casillero" localSheetId="34">#REF!</definedName>
    <definedName name="concepto1345.casillero" localSheetId="92">#REF!</definedName>
    <definedName name="concepto1345.casillero" localSheetId="93">#REF!</definedName>
    <definedName name="concepto1345.casillero">#REF!</definedName>
    <definedName name="concepto1350" localSheetId="39">#REF!</definedName>
    <definedName name="concepto1350" localSheetId="25">#REF!</definedName>
    <definedName name="concepto1350" localSheetId="21">#REF!</definedName>
    <definedName name="concepto1350" localSheetId="4">#REF!</definedName>
    <definedName name="concepto1350" localSheetId="89">#REF!</definedName>
    <definedName name="concepto1350" localSheetId="5">#REF!</definedName>
    <definedName name="concepto1350" localSheetId="90">#REF!</definedName>
    <definedName name="concepto1350" localSheetId="34">#REF!</definedName>
    <definedName name="concepto1350" localSheetId="92">#REF!</definedName>
    <definedName name="concepto1350" localSheetId="93">#REF!</definedName>
    <definedName name="concepto1350">#REF!</definedName>
    <definedName name="concepto1350.casillero" localSheetId="39">#REF!</definedName>
    <definedName name="concepto1350.casillero" localSheetId="25">#REF!</definedName>
    <definedName name="concepto1350.casillero" localSheetId="21">#REF!</definedName>
    <definedName name="concepto1350.casillero" localSheetId="4">#REF!</definedName>
    <definedName name="concepto1350.casillero" localSheetId="89">#REF!</definedName>
    <definedName name="concepto1350.casillero" localSheetId="5">#REF!</definedName>
    <definedName name="concepto1350.casillero" localSheetId="90">#REF!</definedName>
    <definedName name="concepto1350.casillero" localSheetId="34">#REF!</definedName>
    <definedName name="concepto1350.casillero" localSheetId="92">#REF!</definedName>
    <definedName name="concepto1350.casillero" localSheetId="93">#REF!</definedName>
    <definedName name="concepto1350.casillero">#REF!</definedName>
    <definedName name="concepto1360" localSheetId="39">#REF!</definedName>
    <definedName name="concepto1360" localSheetId="25">#REF!</definedName>
    <definedName name="concepto1360" localSheetId="21">#REF!</definedName>
    <definedName name="concepto1360" localSheetId="4">#REF!</definedName>
    <definedName name="concepto1360" localSheetId="89">#REF!</definedName>
    <definedName name="concepto1360" localSheetId="5">#REF!</definedName>
    <definedName name="concepto1360" localSheetId="90">#REF!</definedName>
    <definedName name="concepto1360" localSheetId="34">#REF!</definedName>
    <definedName name="concepto1360" localSheetId="92">#REF!</definedName>
    <definedName name="concepto1360" localSheetId="93">#REF!</definedName>
    <definedName name="concepto1360">#REF!</definedName>
    <definedName name="concepto1360.casillero" localSheetId="39">#REF!</definedName>
    <definedName name="concepto1360.casillero" localSheetId="25">#REF!</definedName>
    <definedName name="concepto1360.casillero" localSheetId="21">#REF!</definedName>
    <definedName name="concepto1360.casillero" localSheetId="4">#REF!</definedName>
    <definedName name="concepto1360.casillero" localSheetId="89">#REF!</definedName>
    <definedName name="concepto1360.casillero" localSheetId="5">#REF!</definedName>
    <definedName name="concepto1360.casillero" localSheetId="90">#REF!</definedName>
    <definedName name="concepto1360.casillero" localSheetId="34">#REF!</definedName>
    <definedName name="concepto1360.casillero" localSheetId="92">#REF!</definedName>
    <definedName name="concepto1360.casillero" localSheetId="93">#REF!</definedName>
    <definedName name="concepto1360.casillero">#REF!</definedName>
    <definedName name="concepto1370" localSheetId="39">#REF!</definedName>
    <definedName name="concepto1370" localSheetId="25">#REF!</definedName>
    <definedName name="concepto1370" localSheetId="21">#REF!</definedName>
    <definedName name="concepto1370" localSheetId="4">#REF!</definedName>
    <definedName name="concepto1370" localSheetId="89">#REF!</definedName>
    <definedName name="concepto1370" localSheetId="5">#REF!</definedName>
    <definedName name="concepto1370" localSheetId="90">#REF!</definedName>
    <definedName name="concepto1370" localSheetId="34">#REF!</definedName>
    <definedName name="concepto1370" localSheetId="92">#REF!</definedName>
    <definedName name="concepto1370" localSheetId="93">#REF!</definedName>
    <definedName name="concepto1370">#REF!</definedName>
    <definedName name="concepto1370.casillero" localSheetId="39">#REF!</definedName>
    <definedName name="concepto1370.casillero" localSheetId="25">#REF!</definedName>
    <definedName name="concepto1370.casillero" localSheetId="21">#REF!</definedName>
    <definedName name="concepto1370.casillero" localSheetId="4">#REF!</definedName>
    <definedName name="concepto1370.casillero" localSheetId="89">#REF!</definedName>
    <definedName name="concepto1370.casillero" localSheetId="5">#REF!</definedName>
    <definedName name="concepto1370.casillero" localSheetId="90">#REF!</definedName>
    <definedName name="concepto1370.casillero" localSheetId="34">#REF!</definedName>
    <definedName name="concepto1370.casillero" localSheetId="92">#REF!</definedName>
    <definedName name="concepto1370.casillero" localSheetId="93">#REF!</definedName>
    <definedName name="concepto1370.casillero">#REF!</definedName>
    <definedName name="concepto1380" localSheetId="39">#REF!</definedName>
    <definedName name="concepto1380" localSheetId="25">#REF!</definedName>
    <definedName name="concepto1380" localSheetId="21">#REF!</definedName>
    <definedName name="concepto1380" localSheetId="4">#REF!</definedName>
    <definedName name="concepto1380" localSheetId="89">#REF!</definedName>
    <definedName name="concepto1380" localSheetId="5">#REF!</definedName>
    <definedName name="concepto1380" localSheetId="90">#REF!</definedName>
    <definedName name="concepto1380" localSheetId="34">#REF!</definedName>
    <definedName name="concepto1380" localSheetId="92">#REF!</definedName>
    <definedName name="concepto1380" localSheetId="93">#REF!</definedName>
    <definedName name="concepto1380">#REF!</definedName>
    <definedName name="concepto1380.casillero" localSheetId="39">#REF!</definedName>
    <definedName name="concepto1380.casillero" localSheetId="25">#REF!</definedName>
    <definedName name="concepto1380.casillero" localSheetId="21">#REF!</definedName>
    <definedName name="concepto1380.casillero" localSheetId="4">#REF!</definedName>
    <definedName name="concepto1380.casillero" localSheetId="89">#REF!</definedName>
    <definedName name="concepto1380.casillero" localSheetId="5">#REF!</definedName>
    <definedName name="concepto1380.casillero" localSheetId="90">#REF!</definedName>
    <definedName name="concepto1380.casillero" localSheetId="34">#REF!</definedName>
    <definedName name="concepto1380.casillero" localSheetId="92">#REF!</definedName>
    <definedName name="concepto1380.casillero" localSheetId="93">#REF!</definedName>
    <definedName name="concepto1380.casillero">#REF!</definedName>
    <definedName name="concepto140" localSheetId="39">#REF!</definedName>
    <definedName name="concepto140" localSheetId="25">#REF!</definedName>
    <definedName name="concepto140" localSheetId="21">#REF!</definedName>
    <definedName name="concepto140" localSheetId="4">#REF!</definedName>
    <definedName name="concepto140" localSheetId="89">#REF!</definedName>
    <definedName name="concepto140" localSheetId="5">#REF!</definedName>
    <definedName name="concepto140" localSheetId="90">#REF!</definedName>
    <definedName name="concepto140" localSheetId="34">#REF!</definedName>
    <definedName name="concepto140" localSheetId="92">#REF!</definedName>
    <definedName name="concepto140" localSheetId="93">#REF!</definedName>
    <definedName name="concepto140">#REF!</definedName>
    <definedName name="concepto140.casillero" localSheetId="39">#REF!</definedName>
    <definedName name="concepto140.casillero" localSheetId="25">#REF!</definedName>
    <definedName name="concepto140.casillero" localSheetId="21">#REF!</definedName>
    <definedName name="concepto140.casillero" localSheetId="4">#REF!</definedName>
    <definedName name="concepto140.casillero" localSheetId="89">#REF!</definedName>
    <definedName name="concepto140.casillero" localSheetId="5">#REF!</definedName>
    <definedName name="concepto140.casillero" localSheetId="90">#REF!</definedName>
    <definedName name="concepto140.casillero" localSheetId="34">#REF!</definedName>
    <definedName name="concepto140.casillero" localSheetId="92">#REF!</definedName>
    <definedName name="concepto140.casillero" localSheetId="93">#REF!</definedName>
    <definedName name="concepto140.casillero">#REF!</definedName>
    <definedName name="concepto140.error1" localSheetId="39">#REF!</definedName>
    <definedName name="concepto140.error1" localSheetId="25">#REF!</definedName>
    <definedName name="concepto140.error1" localSheetId="21">#REF!</definedName>
    <definedName name="concepto140.error1" localSheetId="4">#REF!</definedName>
    <definedName name="concepto140.error1" localSheetId="89">#REF!</definedName>
    <definedName name="concepto140.error1" localSheetId="5">#REF!</definedName>
    <definedName name="concepto140.error1" localSheetId="90">#REF!</definedName>
    <definedName name="concepto140.error1" localSheetId="34">#REF!</definedName>
    <definedName name="concepto140.error1" localSheetId="92">#REF!</definedName>
    <definedName name="concepto140.error1" localSheetId="93">#REF!</definedName>
    <definedName name="concepto140.error1">#REF!</definedName>
    <definedName name="concepto140.error2" localSheetId="39">#REF!</definedName>
    <definedName name="concepto140.error2" localSheetId="25">#REF!</definedName>
    <definedName name="concepto140.error2" localSheetId="21">#REF!</definedName>
    <definedName name="concepto140.error2" localSheetId="4">#REF!</definedName>
    <definedName name="concepto140.error2" localSheetId="89">#REF!</definedName>
    <definedName name="concepto140.error2" localSheetId="5">#REF!</definedName>
    <definedName name="concepto140.error2" localSheetId="90">#REF!</definedName>
    <definedName name="concepto140.error2" localSheetId="34">#REF!</definedName>
    <definedName name="concepto140.error2" localSheetId="92">#REF!</definedName>
    <definedName name="concepto140.error2" localSheetId="93">#REF!</definedName>
    <definedName name="concepto140.error2">#REF!</definedName>
    <definedName name="concepto140.validacion1" localSheetId="39">#REF!</definedName>
    <definedName name="concepto140.validacion1" localSheetId="25">#REF!</definedName>
    <definedName name="concepto140.validacion1" localSheetId="21">#REF!</definedName>
    <definedName name="concepto140.validacion1" localSheetId="4">#REF!</definedName>
    <definedName name="concepto140.validacion1" localSheetId="89">#REF!</definedName>
    <definedName name="concepto140.validacion1" localSheetId="5">#REF!</definedName>
    <definedName name="concepto140.validacion1" localSheetId="90">#REF!</definedName>
    <definedName name="concepto140.validacion1" localSheetId="34">#REF!</definedName>
    <definedName name="concepto140.validacion1" localSheetId="92">#REF!</definedName>
    <definedName name="concepto140.validacion1" localSheetId="93">#REF!</definedName>
    <definedName name="concepto140.validacion1">#REF!</definedName>
    <definedName name="concepto140.validacion2" localSheetId="39">#REF!</definedName>
    <definedName name="concepto140.validacion2" localSheetId="25">#REF!</definedName>
    <definedName name="concepto140.validacion2" localSheetId="21">#REF!</definedName>
    <definedName name="concepto140.validacion2" localSheetId="4">#REF!</definedName>
    <definedName name="concepto140.validacion2" localSheetId="89">#REF!</definedName>
    <definedName name="concepto140.validacion2" localSheetId="5">#REF!</definedName>
    <definedName name="concepto140.validacion2" localSheetId="90">#REF!</definedName>
    <definedName name="concepto140.validacion2" localSheetId="34">#REF!</definedName>
    <definedName name="concepto140.validacion2" localSheetId="92">#REF!</definedName>
    <definedName name="concepto140.validacion2" localSheetId="93">#REF!</definedName>
    <definedName name="concepto140.validacion2">#REF!</definedName>
    <definedName name="concepto140.valordefecto" localSheetId="39">#REF!</definedName>
    <definedName name="concepto140.valordefecto" localSheetId="25">#REF!</definedName>
    <definedName name="concepto140.valordefecto" localSheetId="21">#REF!</definedName>
    <definedName name="concepto140.valordefecto" localSheetId="4">#REF!</definedName>
    <definedName name="concepto140.valordefecto" localSheetId="89">#REF!</definedName>
    <definedName name="concepto140.valordefecto" localSheetId="5">#REF!</definedName>
    <definedName name="concepto140.valordefecto" localSheetId="90">#REF!</definedName>
    <definedName name="concepto140.valordefecto" localSheetId="34">#REF!</definedName>
    <definedName name="concepto140.valordefecto" localSheetId="92">#REF!</definedName>
    <definedName name="concepto140.valordefecto" localSheetId="93">#REF!</definedName>
    <definedName name="concepto140.valordefecto">#REF!</definedName>
    <definedName name="concepto1405" localSheetId="39">#REF!</definedName>
    <definedName name="concepto1405" localSheetId="25">#REF!</definedName>
    <definedName name="concepto1405" localSheetId="21">#REF!</definedName>
    <definedName name="concepto1405" localSheetId="4">#REF!</definedName>
    <definedName name="concepto1405" localSheetId="89">#REF!</definedName>
    <definedName name="concepto1405" localSheetId="5">#REF!</definedName>
    <definedName name="concepto1405" localSheetId="90">#REF!</definedName>
    <definedName name="concepto1405" localSheetId="34">#REF!</definedName>
    <definedName name="concepto1405" localSheetId="92">#REF!</definedName>
    <definedName name="concepto1405" localSheetId="93">#REF!</definedName>
    <definedName name="concepto1405">#REF!</definedName>
    <definedName name="concepto1405.casillero" localSheetId="39">#REF!</definedName>
    <definedName name="concepto1405.casillero" localSheetId="25">#REF!</definedName>
    <definedName name="concepto1405.casillero" localSheetId="21">#REF!</definedName>
    <definedName name="concepto1405.casillero" localSheetId="4">#REF!</definedName>
    <definedName name="concepto1405.casillero" localSheetId="89">#REF!</definedName>
    <definedName name="concepto1405.casillero" localSheetId="5">#REF!</definedName>
    <definedName name="concepto1405.casillero" localSheetId="90">#REF!</definedName>
    <definedName name="concepto1405.casillero" localSheetId="34">#REF!</definedName>
    <definedName name="concepto1405.casillero" localSheetId="92">#REF!</definedName>
    <definedName name="concepto1405.casillero" localSheetId="93">#REF!</definedName>
    <definedName name="concepto1405.casillero">#REF!</definedName>
    <definedName name="concepto1415" localSheetId="39">#REF!</definedName>
    <definedName name="concepto1415" localSheetId="25">#REF!</definedName>
    <definedName name="concepto1415" localSheetId="21">#REF!</definedName>
    <definedName name="concepto1415" localSheetId="4">#REF!</definedName>
    <definedName name="concepto1415" localSheetId="89">#REF!</definedName>
    <definedName name="concepto1415" localSheetId="5">#REF!</definedName>
    <definedName name="concepto1415" localSheetId="90">#REF!</definedName>
    <definedName name="concepto1415" localSheetId="34">#REF!</definedName>
    <definedName name="concepto1415" localSheetId="92">#REF!</definedName>
    <definedName name="concepto1415" localSheetId="93">#REF!</definedName>
    <definedName name="concepto1415">#REF!</definedName>
    <definedName name="concepto1415.casillero" localSheetId="39">#REF!</definedName>
    <definedName name="concepto1415.casillero" localSheetId="25">#REF!</definedName>
    <definedName name="concepto1415.casillero" localSheetId="21">#REF!</definedName>
    <definedName name="concepto1415.casillero" localSheetId="4">#REF!</definedName>
    <definedName name="concepto1415.casillero" localSheetId="89">#REF!</definedName>
    <definedName name="concepto1415.casillero" localSheetId="5">#REF!</definedName>
    <definedName name="concepto1415.casillero" localSheetId="90">#REF!</definedName>
    <definedName name="concepto1415.casillero" localSheetId="34">#REF!</definedName>
    <definedName name="concepto1415.casillero" localSheetId="92">#REF!</definedName>
    <definedName name="concepto1415.casillero" localSheetId="93">#REF!</definedName>
    <definedName name="concepto1415.casillero">#REF!</definedName>
    <definedName name="concepto1425" localSheetId="39">#REF!</definedName>
    <definedName name="concepto1425" localSheetId="25">#REF!</definedName>
    <definedName name="concepto1425" localSheetId="21">#REF!</definedName>
    <definedName name="concepto1425" localSheetId="4">#REF!</definedName>
    <definedName name="concepto1425" localSheetId="89">#REF!</definedName>
    <definedName name="concepto1425" localSheetId="5">#REF!</definedName>
    <definedName name="concepto1425" localSheetId="90">#REF!</definedName>
    <definedName name="concepto1425" localSheetId="34">#REF!</definedName>
    <definedName name="concepto1425" localSheetId="92">#REF!</definedName>
    <definedName name="concepto1425" localSheetId="93">#REF!</definedName>
    <definedName name="concepto1425">#REF!</definedName>
    <definedName name="concepto1425.casillero" localSheetId="39">#REF!</definedName>
    <definedName name="concepto1425.casillero" localSheetId="25">#REF!</definedName>
    <definedName name="concepto1425.casillero" localSheetId="21">#REF!</definedName>
    <definedName name="concepto1425.casillero" localSheetId="4">#REF!</definedName>
    <definedName name="concepto1425.casillero" localSheetId="89">#REF!</definedName>
    <definedName name="concepto1425.casillero" localSheetId="5">#REF!</definedName>
    <definedName name="concepto1425.casillero" localSheetId="90">#REF!</definedName>
    <definedName name="concepto1425.casillero" localSheetId="34">#REF!</definedName>
    <definedName name="concepto1425.casillero" localSheetId="92">#REF!</definedName>
    <definedName name="concepto1425.casillero" localSheetId="93">#REF!</definedName>
    <definedName name="concepto1425.casillero">#REF!</definedName>
    <definedName name="concepto1435" localSheetId="39">#REF!</definedName>
    <definedName name="concepto1435" localSheetId="25">#REF!</definedName>
    <definedName name="concepto1435" localSheetId="21">#REF!</definedName>
    <definedName name="concepto1435" localSheetId="4">#REF!</definedName>
    <definedName name="concepto1435" localSheetId="89">#REF!</definedName>
    <definedName name="concepto1435" localSheetId="5">#REF!</definedName>
    <definedName name="concepto1435" localSheetId="90">#REF!</definedName>
    <definedName name="concepto1435" localSheetId="34">#REF!</definedName>
    <definedName name="concepto1435" localSheetId="92">#REF!</definedName>
    <definedName name="concepto1435" localSheetId="93">#REF!</definedName>
    <definedName name="concepto1435">#REF!</definedName>
    <definedName name="concepto1435.casillero" localSheetId="39">#REF!</definedName>
    <definedName name="concepto1435.casillero" localSheetId="25">#REF!</definedName>
    <definedName name="concepto1435.casillero" localSheetId="21">#REF!</definedName>
    <definedName name="concepto1435.casillero" localSheetId="4">#REF!</definedName>
    <definedName name="concepto1435.casillero" localSheetId="89">#REF!</definedName>
    <definedName name="concepto1435.casillero" localSheetId="5">#REF!</definedName>
    <definedName name="concepto1435.casillero" localSheetId="90">#REF!</definedName>
    <definedName name="concepto1435.casillero" localSheetId="34">#REF!</definedName>
    <definedName name="concepto1435.casillero" localSheetId="92">#REF!</definedName>
    <definedName name="concepto1435.casillero" localSheetId="93">#REF!</definedName>
    <definedName name="concepto1435.casillero">#REF!</definedName>
    <definedName name="concepto1450" localSheetId="39">#REF!</definedName>
    <definedName name="concepto1450" localSheetId="25">#REF!</definedName>
    <definedName name="concepto1450" localSheetId="21">#REF!</definedName>
    <definedName name="concepto1450" localSheetId="4">#REF!</definedName>
    <definedName name="concepto1450" localSheetId="89">#REF!</definedName>
    <definedName name="concepto1450" localSheetId="5">#REF!</definedName>
    <definedName name="concepto1450" localSheetId="90">#REF!</definedName>
    <definedName name="concepto1450" localSheetId="34">#REF!</definedName>
    <definedName name="concepto1450" localSheetId="92">#REF!</definedName>
    <definedName name="concepto1450" localSheetId="93">#REF!</definedName>
    <definedName name="concepto1450">#REF!</definedName>
    <definedName name="concepto1450.casillero" localSheetId="39">#REF!</definedName>
    <definedName name="concepto1450.casillero" localSheetId="25">#REF!</definedName>
    <definedName name="concepto1450.casillero" localSheetId="21">#REF!</definedName>
    <definedName name="concepto1450.casillero" localSheetId="4">#REF!</definedName>
    <definedName name="concepto1450.casillero" localSheetId="89">#REF!</definedName>
    <definedName name="concepto1450.casillero" localSheetId="5">#REF!</definedName>
    <definedName name="concepto1450.casillero" localSheetId="90">#REF!</definedName>
    <definedName name="concepto1450.casillero" localSheetId="34">#REF!</definedName>
    <definedName name="concepto1450.casillero" localSheetId="92">#REF!</definedName>
    <definedName name="concepto1450.casillero" localSheetId="93">#REF!</definedName>
    <definedName name="concepto1450.casillero">#REF!</definedName>
    <definedName name="concepto1460" localSheetId="39">#REF!</definedName>
    <definedName name="concepto1460" localSheetId="25">#REF!</definedName>
    <definedName name="concepto1460" localSheetId="21">#REF!</definedName>
    <definedName name="concepto1460" localSheetId="4">#REF!</definedName>
    <definedName name="concepto1460" localSheetId="89">#REF!</definedName>
    <definedName name="concepto1460" localSheetId="5">#REF!</definedName>
    <definedName name="concepto1460" localSheetId="90">#REF!</definedName>
    <definedName name="concepto1460" localSheetId="34">#REF!</definedName>
    <definedName name="concepto1460" localSheetId="92">#REF!</definedName>
    <definedName name="concepto1460" localSheetId="93">#REF!</definedName>
    <definedName name="concepto1460">#REF!</definedName>
    <definedName name="concepto1460.casillero" localSheetId="39">#REF!</definedName>
    <definedName name="concepto1460.casillero" localSheetId="25">#REF!</definedName>
    <definedName name="concepto1460.casillero" localSheetId="21">#REF!</definedName>
    <definedName name="concepto1460.casillero" localSheetId="4">#REF!</definedName>
    <definedName name="concepto1460.casillero" localSheetId="89">#REF!</definedName>
    <definedName name="concepto1460.casillero" localSheetId="5">#REF!</definedName>
    <definedName name="concepto1460.casillero" localSheetId="90">#REF!</definedName>
    <definedName name="concepto1460.casillero" localSheetId="34">#REF!</definedName>
    <definedName name="concepto1460.casillero" localSheetId="92">#REF!</definedName>
    <definedName name="concepto1460.casillero" localSheetId="93">#REF!</definedName>
    <definedName name="concepto1460.casillero">#REF!</definedName>
    <definedName name="concepto1480" localSheetId="39">#REF!</definedName>
    <definedName name="concepto1480" localSheetId="25">#REF!</definedName>
    <definedName name="concepto1480" localSheetId="21">#REF!</definedName>
    <definedName name="concepto1480" localSheetId="4">#REF!</definedName>
    <definedName name="concepto1480" localSheetId="89">#REF!</definedName>
    <definedName name="concepto1480" localSheetId="5">#REF!</definedName>
    <definedName name="concepto1480" localSheetId="90">#REF!</definedName>
    <definedName name="concepto1480" localSheetId="34">#REF!</definedName>
    <definedName name="concepto1480" localSheetId="92">#REF!</definedName>
    <definedName name="concepto1480" localSheetId="93">#REF!</definedName>
    <definedName name="concepto1480">#REF!</definedName>
    <definedName name="concepto1480.casillero" localSheetId="39">#REF!</definedName>
    <definedName name="concepto1480.casillero" localSheetId="25">#REF!</definedName>
    <definedName name="concepto1480.casillero" localSheetId="21">#REF!</definedName>
    <definedName name="concepto1480.casillero" localSheetId="4">#REF!</definedName>
    <definedName name="concepto1480.casillero" localSheetId="89">#REF!</definedName>
    <definedName name="concepto1480.casillero" localSheetId="5">#REF!</definedName>
    <definedName name="concepto1480.casillero" localSheetId="90">#REF!</definedName>
    <definedName name="concepto1480.casillero" localSheetId="34">#REF!</definedName>
    <definedName name="concepto1480.casillero" localSheetId="92">#REF!</definedName>
    <definedName name="concepto1480.casillero" localSheetId="93">#REF!</definedName>
    <definedName name="concepto1480.casillero">#REF!</definedName>
    <definedName name="concepto1490" localSheetId="39">#REF!</definedName>
    <definedName name="concepto1490" localSheetId="25">#REF!</definedName>
    <definedName name="concepto1490" localSheetId="21">#REF!</definedName>
    <definedName name="concepto1490" localSheetId="4">#REF!</definedName>
    <definedName name="concepto1490" localSheetId="89">#REF!</definedName>
    <definedName name="concepto1490" localSheetId="5">#REF!</definedName>
    <definedName name="concepto1490" localSheetId="90">#REF!</definedName>
    <definedName name="concepto1490" localSheetId="34">#REF!</definedName>
    <definedName name="concepto1490" localSheetId="92">#REF!</definedName>
    <definedName name="concepto1490" localSheetId="93">#REF!</definedName>
    <definedName name="concepto1490">#REF!</definedName>
    <definedName name="concepto1490.casillero" localSheetId="39">#REF!</definedName>
    <definedName name="concepto1490.casillero" localSheetId="25">#REF!</definedName>
    <definedName name="concepto1490.casillero" localSheetId="21">#REF!</definedName>
    <definedName name="concepto1490.casillero" localSheetId="4">#REF!</definedName>
    <definedName name="concepto1490.casillero" localSheetId="89">#REF!</definedName>
    <definedName name="concepto1490.casillero" localSheetId="5">#REF!</definedName>
    <definedName name="concepto1490.casillero" localSheetId="90">#REF!</definedName>
    <definedName name="concepto1490.casillero" localSheetId="34">#REF!</definedName>
    <definedName name="concepto1490.casillero" localSheetId="92">#REF!</definedName>
    <definedName name="concepto1490.casillero" localSheetId="93">#REF!</definedName>
    <definedName name="concepto1490.casillero">#REF!</definedName>
    <definedName name="concepto150" localSheetId="39">#REF!</definedName>
    <definedName name="concepto150" localSheetId="25">#REF!</definedName>
    <definedName name="concepto150" localSheetId="21">#REF!</definedName>
    <definedName name="concepto150" localSheetId="4">#REF!</definedName>
    <definedName name="concepto150" localSheetId="89">#REF!</definedName>
    <definedName name="concepto150" localSheetId="5">#REF!</definedName>
    <definedName name="concepto150" localSheetId="90">#REF!</definedName>
    <definedName name="concepto150" localSheetId="34">#REF!</definedName>
    <definedName name="concepto150" localSheetId="92">#REF!</definedName>
    <definedName name="concepto150" localSheetId="93">#REF!</definedName>
    <definedName name="concepto150">#REF!</definedName>
    <definedName name="concepto150.casillero" localSheetId="39">#REF!</definedName>
    <definedName name="concepto150.casillero" localSheetId="25">#REF!</definedName>
    <definedName name="concepto150.casillero" localSheetId="21">#REF!</definedName>
    <definedName name="concepto150.casillero" localSheetId="4">#REF!</definedName>
    <definedName name="concepto150.casillero" localSheetId="89">#REF!</definedName>
    <definedName name="concepto150.casillero" localSheetId="5">#REF!</definedName>
    <definedName name="concepto150.casillero" localSheetId="90">#REF!</definedName>
    <definedName name="concepto150.casillero" localSheetId="34">#REF!</definedName>
    <definedName name="concepto150.casillero" localSheetId="92">#REF!</definedName>
    <definedName name="concepto150.casillero" localSheetId="93">#REF!</definedName>
    <definedName name="concepto150.casillero">#REF!</definedName>
    <definedName name="concepto150.error1" localSheetId="39">#REF!</definedName>
    <definedName name="concepto150.error1" localSheetId="25">#REF!</definedName>
    <definedName name="concepto150.error1" localSheetId="21">#REF!</definedName>
    <definedName name="concepto150.error1" localSheetId="4">#REF!</definedName>
    <definedName name="concepto150.error1" localSheetId="89">#REF!</definedName>
    <definedName name="concepto150.error1" localSheetId="5">#REF!</definedName>
    <definedName name="concepto150.error1" localSheetId="90">#REF!</definedName>
    <definedName name="concepto150.error1" localSheetId="34">#REF!</definedName>
    <definedName name="concepto150.error1" localSheetId="92">#REF!</definedName>
    <definedName name="concepto150.error1" localSheetId="93">#REF!</definedName>
    <definedName name="concepto150.error1">#REF!</definedName>
    <definedName name="concepto150.error2" localSheetId="39">#REF!</definedName>
    <definedName name="concepto150.error2" localSheetId="25">#REF!</definedName>
    <definedName name="concepto150.error2" localSheetId="21">#REF!</definedName>
    <definedName name="concepto150.error2" localSheetId="4">#REF!</definedName>
    <definedName name="concepto150.error2" localSheetId="89">#REF!</definedName>
    <definedName name="concepto150.error2" localSheetId="5">#REF!</definedName>
    <definedName name="concepto150.error2" localSheetId="90">#REF!</definedName>
    <definedName name="concepto150.error2" localSheetId="34">#REF!</definedName>
    <definedName name="concepto150.error2" localSheetId="92">#REF!</definedName>
    <definedName name="concepto150.error2" localSheetId="93">#REF!</definedName>
    <definedName name="concepto150.error2">#REF!</definedName>
    <definedName name="concepto150.validacion1" localSheetId="39">#REF!</definedName>
    <definedName name="concepto150.validacion1" localSheetId="25">#REF!</definedName>
    <definedName name="concepto150.validacion1" localSheetId="21">#REF!</definedName>
    <definedName name="concepto150.validacion1" localSheetId="4">#REF!</definedName>
    <definedName name="concepto150.validacion1" localSheetId="89">#REF!</definedName>
    <definedName name="concepto150.validacion1" localSheetId="5">#REF!</definedName>
    <definedName name="concepto150.validacion1" localSheetId="90">#REF!</definedName>
    <definedName name="concepto150.validacion1" localSheetId="34">#REF!</definedName>
    <definedName name="concepto150.validacion1" localSheetId="92">#REF!</definedName>
    <definedName name="concepto150.validacion1" localSheetId="93">#REF!</definedName>
    <definedName name="concepto150.validacion1">#REF!</definedName>
    <definedName name="concepto150.validacion2" localSheetId="39">#REF!</definedName>
    <definedName name="concepto150.validacion2" localSheetId="25">#REF!</definedName>
    <definedName name="concepto150.validacion2" localSheetId="21">#REF!</definedName>
    <definedName name="concepto150.validacion2" localSheetId="4">#REF!</definedName>
    <definedName name="concepto150.validacion2" localSheetId="89">#REF!</definedName>
    <definedName name="concepto150.validacion2" localSheetId="5">#REF!</definedName>
    <definedName name="concepto150.validacion2" localSheetId="90">#REF!</definedName>
    <definedName name="concepto150.validacion2" localSheetId="34">#REF!</definedName>
    <definedName name="concepto150.validacion2" localSheetId="92">#REF!</definedName>
    <definedName name="concepto150.validacion2" localSheetId="93">#REF!</definedName>
    <definedName name="concepto150.validacion2">#REF!</definedName>
    <definedName name="concepto150.valordefecto" localSheetId="39">#REF!</definedName>
    <definedName name="concepto150.valordefecto" localSheetId="25">#REF!</definedName>
    <definedName name="concepto150.valordefecto" localSheetId="21">#REF!</definedName>
    <definedName name="concepto150.valordefecto" localSheetId="4">#REF!</definedName>
    <definedName name="concepto150.valordefecto" localSheetId="89">#REF!</definedName>
    <definedName name="concepto150.valordefecto" localSheetId="5">#REF!</definedName>
    <definedName name="concepto150.valordefecto" localSheetId="90">#REF!</definedName>
    <definedName name="concepto150.valordefecto" localSheetId="34">#REF!</definedName>
    <definedName name="concepto150.valordefecto" localSheetId="92">#REF!</definedName>
    <definedName name="concepto150.valordefecto" localSheetId="93">#REF!</definedName>
    <definedName name="concepto150.valordefecto">#REF!</definedName>
    <definedName name="concepto1500" localSheetId="39">#REF!</definedName>
    <definedName name="concepto1500" localSheetId="25">#REF!</definedName>
    <definedName name="concepto1500" localSheetId="21">#REF!</definedName>
    <definedName name="concepto1500" localSheetId="4">#REF!</definedName>
    <definedName name="concepto1500" localSheetId="89">#REF!</definedName>
    <definedName name="concepto1500" localSheetId="5">#REF!</definedName>
    <definedName name="concepto1500" localSheetId="90">#REF!</definedName>
    <definedName name="concepto1500" localSheetId="34">#REF!</definedName>
    <definedName name="concepto1500" localSheetId="92">#REF!</definedName>
    <definedName name="concepto1500" localSheetId="93">#REF!</definedName>
    <definedName name="concepto1500">#REF!</definedName>
    <definedName name="concepto1500.casillero" localSheetId="39">#REF!</definedName>
    <definedName name="concepto1500.casillero" localSheetId="25">#REF!</definedName>
    <definedName name="concepto1500.casillero" localSheetId="21">#REF!</definedName>
    <definedName name="concepto1500.casillero" localSheetId="4">#REF!</definedName>
    <definedName name="concepto1500.casillero" localSheetId="89">#REF!</definedName>
    <definedName name="concepto1500.casillero" localSheetId="5">#REF!</definedName>
    <definedName name="concepto1500.casillero" localSheetId="90">#REF!</definedName>
    <definedName name="concepto1500.casillero" localSheetId="34">#REF!</definedName>
    <definedName name="concepto1500.casillero" localSheetId="92">#REF!</definedName>
    <definedName name="concepto1500.casillero" localSheetId="93">#REF!</definedName>
    <definedName name="concepto1500.casillero">#REF!</definedName>
    <definedName name="concepto1510" localSheetId="39">#REF!</definedName>
    <definedName name="concepto1510" localSheetId="25">#REF!</definedName>
    <definedName name="concepto1510" localSheetId="21">#REF!</definedName>
    <definedName name="concepto1510" localSheetId="4">#REF!</definedName>
    <definedName name="concepto1510" localSheetId="89">#REF!</definedName>
    <definedName name="concepto1510" localSheetId="5">#REF!</definedName>
    <definedName name="concepto1510" localSheetId="90">#REF!</definedName>
    <definedName name="concepto1510" localSheetId="34">#REF!</definedName>
    <definedName name="concepto1510" localSheetId="92">#REF!</definedName>
    <definedName name="concepto1510" localSheetId="93">#REF!</definedName>
    <definedName name="concepto1510">#REF!</definedName>
    <definedName name="concepto1510.casillero" localSheetId="39">#REF!</definedName>
    <definedName name="concepto1510.casillero" localSheetId="25">#REF!</definedName>
    <definedName name="concepto1510.casillero" localSheetId="21">#REF!</definedName>
    <definedName name="concepto1510.casillero" localSheetId="4">#REF!</definedName>
    <definedName name="concepto1510.casillero" localSheetId="89">#REF!</definedName>
    <definedName name="concepto1510.casillero" localSheetId="5">#REF!</definedName>
    <definedName name="concepto1510.casillero" localSheetId="90">#REF!</definedName>
    <definedName name="concepto1510.casillero" localSheetId="34">#REF!</definedName>
    <definedName name="concepto1510.casillero" localSheetId="92">#REF!</definedName>
    <definedName name="concepto1510.casillero" localSheetId="93">#REF!</definedName>
    <definedName name="concepto1510.casillero">#REF!</definedName>
    <definedName name="concepto1525" localSheetId="39">#REF!</definedName>
    <definedName name="concepto1525" localSheetId="25">#REF!</definedName>
    <definedName name="concepto1525" localSheetId="21">#REF!</definedName>
    <definedName name="concepto1525" localSheetId="4">#REF!</definedName>
    <definedName name="concepto1525" localSheetId="89">#REF!</definedName>
    <definedName name="concepto1525" localSheetId="5">#REF!</definedName>
    <definedName name="concepto1525" localSheetId="90">#REF!</definedName>
    <definedName name="concepto1525" localSheetId="34">#REF!</definedName>
    <definedName name="concepto1525" localSheetId="92">#REF!</definedName>
    <definedName name="concepto1525" localSheetId="93">#REF!</definedName>
    <definedName name="concepto1525">#REF!</definedName>
    <definedName name="concepto1525.casillero" localSheetId="39">#REF!</definedName>
    <definedName name="concepto1525.casillero" localSheetId="25">#REF!</definedName>
    <definedName name="concepto1525.casillero" localSheetId="21">#REF!</definedName>
    <definedName name="concepto1525.casillero" localSheetId="4">#REF!</definedName>
    <definedName name="concepto1525.casillero" localSheetId="89">#REF!</definedName>
    <definedName name="concepto1525.casillero" localSheetId="5">#REF!</definedName>
    <definedName name="concepto1525.casillero" localSheetId="90">#REF!</definedName>
    <definedName name="concepto1525.casillero" localSheetId="34">#REF!</definedName>
    <definedName name="concepto1525.casillero" localSheetId="92">#REF!</definedName>
    <definedName name="concepto1525.casillero" localSheetId="93">#REF!</definedName>
    <definedName name="concepto1525.casillero">#REF!</definedName>
    <definedName name="concepto1530" localSheetId="39">#REF!</definedName>
    <definedName name="concepto1530" localSheetId="25">#REF!</definedName>
    <definedName name="concepto1530" localSheetId="21">#REF!</definedName>
    <definedName name="concepto1530" localSheetId="4">#REF!</definedName>
    <definedName name="concepto1530" localSheetId="89">#REF!</definedName>
    <definedName name="concepto1530" localSheetId="5">#REF!</definedName>
    <definedName name="concepto1530" localSheetId="90">#REF!</definedName>
    <definedName name="concepto1530" localSheetId="34">#REF!</definedName>
    <definedName name="concepto1530" localSheetId="92">#REF!</definedName>
    <definedName name="concepto1530" localSheetId="93">#REF!</definedName>
    <definedName name="concepto1530">#REF!</definedName>
    <definedName name="concepto1530.casillero" localSheetId="39">#REF!</definedName>
    <definedName name="concepto1530.casillero" localSheetId="25">#REF!</definedName>
    <definedName name="concepto1530.casillero" localSheetId="21">#REF!</definedName>
    <definedName name="concepto1530.casillero" localSheetId="4">#REF!</definedName>
    <definedName name="concepto1530.casillero" localSheetId="89">#REF!</definedName>
    <definedName name="concepto1530.casillero" localSheetId="5">#REF!</definedName>
    <definedName name="concepto1530.casillero" localSheetId="90">#REF!</definedName>
    <definedName name="concepto1530.casillero" localSheetId="34">#REF!</definedName>
    <definedName name="concepto1530.casillero" localSheetId="92">#REF!</definedName>
    <definedName name="concepto1530.casillero" localSheetId="93">#REF!</definedName>
    <definedName name="concepto1530.casillero">#REF!</definedName>
    <definedName name="concepto1540" localSheetId="39">#REF!</definedName>
    <definedName name="concepto1540" localSheetId="25">#REF!</definedName>
    <definedName name="concepto1540" localSheetId="21">#REF!</definedName>
    <definedName name="concepto1540" localSheetId="4">#REF!</definedName>
    <definedName name="concepto1540" localSheetId="89">#REF!</definedName>
    <definedName name="concepto1540" localSheetId="5">#REF!</definedName>
    <definedName name="concepto1540" localSheetId="90">#REF!</definedName>
    <definedName name="concepto1540" localSheetId="34">#REF!</definedName>
    <definedName name="concepto1540" localSheetId="92">#REF!</definedName>
    <definedName name="concepto1540" localSheetId="93">#REF!</definedName>
    <definedName name="concepto1540">#REF!</definedName>
    <definedName name="concepto1540.casillero" localSheetId="39">#REF!</definedName>
    <definedName name="concepto1540.casillero" localSheetId="25">#REF!</definedName>
    <definedName name="concepto1540.casillero" localSheetId="21">#REF!</definedName>
    <definedName name="concepto1540.casillero" localSheetId="4">#REF!</definedName>
    <definedName name="concepto1540.casillero" localSheetId="89">#REF!</definedName>
    <definedName name="concepto1540.casillero" localSheetId="5">#REF!</definedName>
    <definedName name="concepto1540.casillero" localSheetId="90">#REF!</definedName>
    <definedName name="concepto1540.casillero" localSheetId="34">#REF!</definedName>
    <definedName name="concepto1540.casillero" localSheetId="92">#REF!</definedName>
    <definedName name="concepto1540.casillero" localSheetId="93">#REF!</definedName>
    <definedName name="concepto1540.casillero">#REF!</definedName>
    <definedName name="concepto1550" localSheetId="39">#REF!</definedName>
    <definedName name="concepto1550" localSheetId="25">#REF!</definedName>
    <definedName name="concepto1550" localSheetId="21">#REF!</definedName>
    <definedName name="concepto1550" localSheetId="4">#REF!</definedName>
    <definedName name="concepto1550" localSheetId="89">#REF!</definedName>
    <definedName name="concepto1550" localSheetId="5">#REF!</definedName>
    <definedName name="concepto1550" localSheetId="90">#REF!</definedName>
    <definedName name="concepto1550" localSheetId="34">#REF!</definedName>
    <definedName name="concepto1550" localSheetId="92">#REF!</definedName>
    <definedName name="concepto1550" localSheetId="93">#REF!</definedName>
    <definedName name="concepto1550">#REF!</definedName>
    <definedName name="concepto1550.casillero" localSheetId="39">#REF!</definedName>
    <definedName name="concepto1550.casillero" localSheetId="25">#REF!</definedName>
    <definedName name="concepto1550.casillero" localSheetId="21">#REF!</definedName>
    <definedName name="concepto1550.casillero" localSheetId="4">#REF!</definedName>
    <definedName name="concepto1550.casillero" localSheetId="89">#REF!</definedName>
    <definedName name="concepto1550.casillero" localSheetId="5">#REF!</definedName>
    <definedName name="concepto1550.casillero" localSheetId="90">#REF!</definedName>
    <definedName name="concepto1550.casillero" localSheetId="34">#REF!</definedName>
    <definedName name="concepto1550.casillero" localSheetId="92">#REF!</definedName>
    <definedName name="concepto1550.casillero" localSheetId="93">#REF!</definedName>
    <definedName name="concepto1550.casillero">#REF!</definedName>
    <definedName name="concepto1551" localSheetId="39">#REF!</definedName>
    <definedName name="concepto1551" localSheetId="25">#REF!</definedName>
    <definedName name="concepto1551" localSheetId="21">#REF!</definedName>
    <definedName name="concepto1551" localSheetId="4">#REF!</definedName>
    <definedName name="concepto1551" localSheetId="89">#REF!</definedName>
    <definedName name="concepto1551" localSheetId="5">#REF!</definedName>
    <definedName name="concepto1551" localSheetId="90">#REF!</definedName>
    <definedName name="concepto1551" localSheetId="34">#REF!</definedName>
    <definedName name="concepto1551" localSheetId="92">#REF!</definedName>
    <definedName name="concepto1551" localSheetId="93">#REF!</definedName>
    <definedName name="concepto1551">#REF!</definedName>
    <definedName name="concepto1551.casillero" localSheetId="39">#REF!</definedName>
    <definedName name="concepto1551.casillero" localSheetId="25">#REF!</definedName>
    <definedName name="concepto1551.casillero" localSheetId="21">#REF!</definedName>
    <definedName name="concepto1551.casillero" localSheetId="4">#REF!</definedName>
    <definedName name="concepto1551.casillero" localSheetId="89">#REF!</definedName>
    <definedName name="concepto1551.casillero" localSheetId="5">#REF!</definedName>
    <definedName name="concepto1551.casillero" localSheetId="90">#REF!</definedName>
    <definedName name="concepto1551.casillero" localSheetId="34">#REF!</definedName>
    <definedName name="concepto1551.casillero" localSheetId="92">#REF!</definedName>
    <definedName name="concepto1551.casillero" localSheetId="93">#REF!</definedName>
    <definedName name="concepto1551.casillero">#REF!</definedName>
    <definedName name="concepto1552" localSheetId="39">#REF!</definedName>
    <definedName name="concepto1552" localSheetId="25">#REF!</definedName>
    <definedName name="concepto1552" localSheetId="21">#REF!</definedName>
    <definedName name="concepto1552" localSheetId="4">#REF!</definedName>
    <definedName name="concepto1552" localSheetId="89">#REF!</definedName>
    <definedName name="concepto1552" localSheetId="5">#REF!</definedName>
    <definedName name="concepto1552" localSheetId="90">#REF!</definedName>
    <definedName name="concepto1552" localSheetId="34">#REF!</definedName>
    <definedName name="concepto1552" localSheetId="92">#REF!</definedName>
    <definedName name="concepto1552" localSheetId="93">#REF!</definedName>
    <definedName name="concepto1552">#REF!</definedName>
    <definedName name="concepto1552.casillero" localSheetId="39">#REF!</definedName>
    <definedName name="concepto1552.casillero" localSheetId="25">#REF!</definedName>
    <definedName name="concepto1552.casillero" localSheetId="21">#REF!</definedName>
    <definedName name="concepto1552.casillero" localSheetId="4">#REF!</definedName>
    <definedName name="concepto1552.casillero" localSheetId="89">#REF!</definedName>
    <definedName name="concepto1552.casillero" localSheetId="5">#REF!</definedName>
    <definedName name="concepto1552.casillero" localSheetId="90">#REF!</definedName>
    <definedName name="concepto1552.casillero" localSheetId="34">#REF!</definedName>
    <definedName name="concepto1552.casillero" localSheetId="92">#REF!</definedName>
    <definedName name="concepto1552.casillero" localSheetId="93">#REF!</definedName>
    <definedName name="concepto1552.casillero">#REF!</definedName>
    <definedName name="concepto1553" localSheetId="39">#REF!</definedName>
    <definedName name="concepto1553" localSheetId="25">#REF!</definedName>
    <definedName name="concepto1553" localSheetId="21">#REF!</definedName>
    <definedName name="concepto1553" localSheetId="4">#REF!</definedName>
    <definedName name="concepto1553" localSheetId="89">#REF!</definedName>
    <definedName name="concepto1553" localSheetId="5">#REF!</definedName>
    <definedName name="concepto1553" localSheetId="90">#REF!</definedName>
    <definedName name="concepto1553" localSheetId="34">#REF!</definedName>
    <definedName name="concepto1553" localSheetId="92">#REF!</definedName>
    <definedName name="concepto1553" localSheetId="93">#REF!</definedName>
    <definedName name="concepto1553">#REF!</definedName>
    <definedName name="concepto1553.casillero" localSheetId="39">#REF!</definedName>
    <definedName name="concepto1553.casillero" localSheetId="25">#REF!</definedName>
    <definedName name="concepto1553.casillero" localSheetId="21">#REF!</definedName>
    <definedName name="concepto1553.casillero" localSheetId="4">#REF!</definedName>
    <definedName name="concepto1553.casillero" localSheetId="89">#REF!</definedName>
    <definedName name="concepto1553.casillero" localSheetId="5">#REF!</definedName>
    <definedName name="concepto1553.casillero" localSheetId="90">#REF!</definedName>
    <definedName name="concepto1553.casillero" localSheetId="34">#REF!</definedName>
    <definedName name="concepto1553.casillero" localSheetId="92">#REF!</definedName>
    <definedName name="concepto1553.casillero" localSheetId="93">#REF!</definedName>
    <definedName name="concepto1553.casillero">#REF!</definedName>
    <definedName name="concepto1555" localSheetId="39">#REF!</definedName>
    <definedName name="concepto1555" localSheetId="25">#REF!</definedName>
    <definedName name="concepto1555" localSheetId="21">#REF!</definedName>
    <definedName name="concepto1555" localSheetId="4">#REF!</definedName>
    <definedName name="concepto1555" localSheetId="89">#REF!</definedName>
    <definedName name="concepto1555" localSheetId="5">#REF!</definedName>
    <definedName name="concepto1555" localSheetId="90">#REF!</definedName>
    <definedName name="concepto1555" localSheetId="34">#REF!</definedName>
    <definedName name="concepto1555" localSheetId="92">#REF!</definedName>
    <definedName name="concepto1555" localSheetId="93">#REF!</definedName>
    <definedName name="concepto1555">#REF!</definedName>
    <definedName name="concepto1555.casillero" localSheetId="39">#REF!</definedName>
    <definedName name="concepto1555.casillero" localSheetId="25">#REF!</definedName>
    <definedName name="concepto1555.casillero" localSheetId="21">#REF!</definedName>
    <definedName name="concepto1555.casillero" localSheetId="4">#REF!</definedName>
    <definedName name="concepto1555.casillero" localSheetId="89">#REF!</definedName>
    <definedName name="concepto1555.casillero" localSheetId="5">#REF!</definedName>
    <definedName name="concepto1555.casillero" localSheetId="90">#REF!</definedName>
    <definedName name="concepto1555.casillero" localSheetId="34">#REF!</definedName>
    <definedName name="concepto1555.casillero" localSheetId="92">#REF!</definedName>
    <definedName name="concepto1555.casillero" localSheetId="93">#REF!</definedName>
    <definedName name="concepto1555.casillero">#REF!</definedName>
    <definedName name="concepto1556" localSheetId="39">#REF!</definedName>
    <definedName name="concepto1556" localSheetId="25">#REF!</definedName>
    <definedName name="concepto1556" localSheetId="21">#REF!</definedName>
    <definedName name="concepto1556" localSheetId="4">#REF!</definedName>
    <definedName name="concepto1556" localSheetId="89">#REF!</definedName>
    <definedName name="concepto1556" localSheetId="5">#REF!</definedName>
    <definedName name="concepto1556" localSheetId="90">#REF!</definedName>
    <definedName name="concepto1556" localSheetId="34">#REF!</definedName>
    <definedName name="concepto1556" localSheetId="92">#REF!</definedName>
    <definedName name="concepto1556" localSheetId="93">#REF!</definedName>
    <definedName name="concepto1556">#REF!</definedName>
    <definedName name="concepto1556.casillero" localSheetId="39">#REF!</definedName>
    <definedName name="concepto1556.casillero" localSheetId="25">#REF!</definedName>
    <definedName name="concepto1556.casillero" localSheetId="21">#REF!</definedName>
    <definedName name="concepto1556.casillero" localSheetId="4">#REF!</definedName>
    <definedName name="concepto1556.casillero" localSheetId="89">#REF!</definedName>
    <definedName name="concepto1556.casillero" localSheetId="5">#REF!</definedName>
    <definedName name="concepto1556.casillero" localSheetId="90">#REF!</definedName>
    <definedName name="concepto1556.casillero" localSheetId="34">#REF!</definedName>
    <definedName name="concepto1556.casillero" localSheetId="92">#REF!</definedName>
    <definedName name="concepto1556.casillero" localSheetId="93">#REF!</definedName>
    <definedName name="concepto1556.casillero">#REF!</definedName>
    <definedName name="concepto1557" localSheetId="39">#REF!</definedName>
    <definedName name="concepto1557" localSheetId="25">#REF!</definedName>
    <definedName name="concepto1557" localSheetId="21">#REF!</definedName>
    <definedName name="concepto1557" localSheetId="4">#REF!</definedName>
    <definedName name="concepto1557" localSheetId="89">#REF!</definedName>
    <definedName name="concepto1557" localSheetId="5">#REF!</definedName>
    <definedName name="concepto1557" localSheetId="90">#REF!</definedName>
    <definedName name="concepto1557" localSheetId="34">#REF!</definedName>
    <definedName name="concepto1557" localSheetId="92">#REF!</definedName>
    <definedName name="concepto1557" localSheetId="93">#REF!</definedName>
    <definedName name="concepto1557">#REF!</definedName>
    <definedName name="concepto1557.casillero" localSheetId="39">#REF!</definedName>
    <definedName name="concepto1557.casillero" localSheetId="25">#REF!</definedName>
    <definedName name="concepto1557.casillero" localSheetId="21">#REF!</definedName>
    <definedName name="concepto1557.casillero" localSheetId="4">#REF!</definedName>
    <definedName name="concepto1557.casillero" localSheetId="89">#REF!</definedName>
    <definedName name="concepto1557.casillero" localSheetId="5">#REF!</definedName>
    <definedName name="concepto1557.casillero" localSheetId="90">#REF!</definedName>
    <definedName name="concepto1557.casillero" localSheetId="34">#REF!</definedName>
    <definedName name="concepto1557.casillero" localSheetId="92">#REF!</definedName>
    <definedName name="concepto1557.casillero" localSheetId="93">#REF!</definedName>
    <definedName name="concepto1557.casillero">#REF!</definedName>
    <definedName name="concepto1560" localSheetId="39">#REF!</definedName>
    <definedName name="concepto1560" localSheetId="25">#REF!</definedName>
    <definedName name="concepto1560" localSheetId="21">#REF!</definedName>
    <definedName name="concepto1560" localSheetId="4">#REF!</definedName>
    <definedName name="concepto1560" localSheetId="89">#REF!</definedName>
    <definedName name="concepto1560" localSheetId="5">#REF!</definedName>
    <definedName name="concepto1560" localSheetId="90">#REF!</definedName>
    <definedName name="concepto1560" localSheetId="34">#REF!</definedName>
    <definedName name="concepto1560" localSheetId="92">#REF!</definedName>
    <definedName name="concepto1560" localSheetId="93">#REF!</definedName>
    <definedName name="concepto1560">#REF!</definedName>
    <definedName name="concepto1560.casillero" localSheetId="39">#REF!</definedName>
    <definedName name="concepto1560.casillero" localSheetId="25">#REF!</definedName>
    <definedName name="concepto1560.casillero" localSheetId="21">#REF!</definedName>
    <definedName name="concepto1560.casillero" localSheetId="4">#REF!</definedName>
    <definedName name="concepto1560.casillero" localSheetId="89">#REF!</definedName>
    <definedName name="concepto1560.casillero" localSheetId="5">#REF!</definedName>
    <definedName name="concepto1560.casillero" localSheetId="90">#REF!</definedName>
    <definedName name="concepto1560.casillero" localSheetId="34">#REF!</definedName>
    <definedName name="concepto1560.casillero" localSheetId="92">#REF!</definedName>
    <definedName name="concepto1560.casillero" localSheetId="93">#REF!</definedName>
    <definedName name="concepto1560.casillero">#REF!</definedName>
    <definedName name="concepto1565" localSheetId="39">#REF!</definedName>
    <definedName name="concepto1565" localSheetId="25">#REF!</definedName>
    <definedName name="concepto1565" localSheetId="21">#REF!</definedName>
    <definedName name="concepto1565" localSheetId="4">#REF!</definedName>
    <definedName name="concepto1565" localSheetId="89">#REF!</definedName>
    <definedName name="concepto1565" localSheetId="5">#REF!</definedName>
    <definedName name="concepto1565" localSheetId="90">#REF!</definedName>
    <definedName name="concepto1565" localSheetId="34">#REF!</definedName>
    <definedName name="concepto1565" localSheetId="92">#REF!</definedName>
    <definedName name="concepto1565" localSheetId="93">#REF!</definedName>
    <definedName name="concepto1565">#REF!</definedName>
    <definedName name="concepto1565.casillero" localSheetId="39">#REF!</definedName>
    <definedName name="concepto1565.casillero" localSheetId="25">#REF!</definedName>
    <definedName name="concepto1565.casillero" localSheetId="21">#REF!</definedName>
    <definedName name="concepto1565.casillero" localSheetId="4">#REF!</definedName>
    <definedName name="concepto1565.casillero" localSheetId="89">#REF!</definedName>
    <definedName name="concepto1565.casillero" localSheetId="5">#REF!</definedName>
    <definedName name="concepto1565.casillero" localSheetId="90">#REF!</definedName>
    <definedName name="concepto1565.casillero" localSheetId="34">#REF!</definedName>
    <definedName name="concepto1565.casillero" localSheetId="92">#REF!</definedName>
    <definedName name="concepto1565.casillero" localSheetId="93">#REF!</definedName>
    <definedName name="concepto1565.casillero">#REF!</definedName>
    <definedName name="concepto1570" localSheetId="39">#REF!</definedName>
    <definedName name="concepto1570" localSheetId="25">#REF!</definedName>
    <definedName name="concepto1570" localSheetId="21">#REF!</definedName>
    <definedName name="concepto1570" localSheetId="4">#REF!</definedName>
    <definedName name="concepto1570" localSheetId="89">#REF!</definedName>
    <definedName name="concepto1570" localSheetId="5">#REF!</definedName>
    <definedName name="concepto1570" localSheetId="90">#REF!</definedName>
    <definedName name="concepto1570" localSheetId="34">#REF!</definedName>
    <definedName name="concepto1570" localSheetId="92">#REF!</definedName>
    <definedName name="concepto1570" localSheetId="93">#REF!</definedName>
    <definedName name="concepto1570">#REF!</definedName>
    <definedName name="concepto1570.casillero" localSheetId="39">#REF!</definedName>
    <definedName name="concepto1570.casillero" localSheetId="25">#REF!</definedName>
    <definedName name="concepto1570.casillero" localSheetId="21">#REF!</definedName>
    <definedName name="concepto1570.casillero" localSheetId="4">#REF!</definedName>
    <definedName name="concepto1570.casillero" localSheetId="89">#REF!</definedName>
    <definedName name="concepto1570.casillero" localSheetId="5">#REF!</definedName>
    <definedName name="concepto1570.casillero" localSheetId="90">#REF!</definedName>
    <definedName name="concepto1570.casillero" localSheetId="34">#REF!</definedName>
    <definedName name="concepto1570.casillero" localSheetId="92">#REF!</definedName>
    <definedName name="concepto1570.casillero" localSheetId="93">#REF!</definedName>
    <definedName name="concepto1570.casillero">#REF!</definedName>
    <definedName name="concepto1571" localSheetId="39">#REF!</definedName>
    <definedName name="concepto1571" localSheetId="25">#REF!</definedName>
    <definedName name="concepto1571" localSheetId="21">#REF!</definedName>
    <definedName name="concepto1571" localSheetId="4">#REF!</definedName>
    <definedName name="concepto1571" localSheetId="89">#REF!</definedName>
    <definedName name="concepto1571" localSheetId="5">#REF!</definedName>
    <definedName name="concepto1571" localSheetId="90">#REF!</definedName>
    <definedName name="concepto1571" localSheetId="34">#REF!</definedName>
    <definedName name="concepto1571" localSheetId="92">#REF!</definedName>
    <definedName name="concepto1571" localSheetId="93">#REF!</definedName>
    <definedName name="concepto1571">#REF!</definedName>
    <definedName name="concepto1571.casillero" localSheetId="39">#REF!</definedName>
    <definedName name="concepto1571.casillero" localSheetId="25">#REF!</definedName>
    <definedName name="concepto1571.casillero" localSheetId="21">#REF!</definedName>
    <definedName name="concepto1571.casillero" localSheetId="4">#REF!</definedName>
    <definedName name="concepto1571.casillero" localSheetId="89">#REF!</definedName>
    <definedName name="concepto1571.casillero" localSheetId="5">#REF!</definedName>
    <definedName name="concepto1571.casillero" localSheetId="90">#REF!</definedName>
    <definedName name="concepto1571.casillero" localSheetId="34">#REF!</definedName>
    <definedName name="concepto1571.casillero" localSheetId="92">#REF!</definedName>
    <definedName name="concepto1571.casillero" localSheetId="93">#REF!</definedName>
    <definedName name="concepto1571.casillero">#REF!</definedName>
    <definedName name="concepto1572" localSheetId="39">#REF!</definedName>
    <definedName name="concepto1572" localSheetId="25">#REF!</definedName>
    <definedName name="concepto1572" localSheetId="21">#REF!</definedName>
    <definedName name="concepto1572" localSheetId="4">#REF!</definedName>
    <definedName name="concepto1572" localSheetId="89">#REF!</definedName>
    <definedName name="concepto1572" localSheetId="5">#REF!</definedName>
    <definedName name="concepto1572" localSheetId="90">#REF!</definedName>
    <definedName name="concepto1572" localSheetId="34">#REF!</definedName>
    <definedName name="concepto1572" localSheetId="92">#REF!</definedName>
    <definedName name="concepto1572" localSheetId="93">#REF!</definedName>
    <definedName name="concepto1572">#REF!</definedName>
    <definedName name="concepto1572.casillero" localSheetId="39">#REF!</definedName>
    <definedName name="concepto1572.casillero" localSheetId="25">#REF!</definedName>
    <definedName name="concepto1572.casillero" localSheetId="21">#REF!</definedName>
    <definedName name="concepto1572.casillero" localSheetId="4">#REF!</definedName>
    <definedName name="concepto1572.casillero" localSheetId="89">#REF!</definedName>
    <definedName name="concepto1572.casillero" localSheetId="5">#REF!</definedName>
    <definedName name="concepto1572.casillero" localSheetId="90">#REF!</definedName>
    <definedName name="concepto1572.casillero" localSheetId="34">#REF!</definedName>
    <definedName name="concepto1572.casillero" localSheetId="92">#REF!</definedName>
    <definedName name="concepto1572.casillero" localSheetId="93">#REF!</definedName>
    <definedName name="concepto1572.casillero">#REF!</definedName>
    <definedName name="concepto1573" localSheetId="39">#REF!</definedName>
    <definedName name="concepto1573" localSheetId="25">#REF!</definedName>
    <definedName name="concepto1573" localSheetId="21">#REF!</definedName>
    <definedName name="concepto1573" localSheetId="4">#REF!</definedName>
    <definedName name="concepto1573" localSheetId="89">#REF!</definedName>
    <definedName name="concepto1573" localSheetId="5">#REF!</definedName>
    <definedName name="concepto1573" localSheetId="90">#REF!</definedName>
    <definedName name="concepto1573" localSheetId="34">#REF!</definedName>
    <definedName name="concepto1573" localSheetId="92">#REF!</definedName>
    <definedName name="concepto1573" localSheetId="93">#REF!</definedName>
    <definedName name="concepto1573">#REF!</definedName>
    <definedName name="concepto1573.casillero" localSheetId="39">#REF!</definedName>
    <definedName name="concepto1573.casillero" localSheetId="25">#REF!</definedName>
    <definedName name="concepto1573.casillero" localSheetId="21">#REF!</definedName>
    <definedName name="concepto1573.casillero" localSheetId="4">#REF!</definedName>
    <definedName name="concepto1573.casillero" localSheetId="89">#REF!</definedName>
    <definedName name="concepto1573.casillero" localSheetId="5">#REF!</definedName>
    <definedName name="concepto1573.casillero" localSheetId="90">#REF!</definedName>
    <definedName name="concepto1573.casillero" localSheetId="34">#REF!</definedName>
    <definedName name="concepto1573.casillero" localSheetId="92">#REF!</definedName>
    <definedName name="concepto1573.casillero" localSheetId="93">#REF!</definedName>
    <definedName name="concepto1573.casillero">#REF!</definedName>
    <definedName name="concepto1574" localSheetId="39">#REF!</definedName>
    <definedName name="concepto1574" localSheetId="25">#REF!</definedName>
    <definedName name="concepto1574" localSheetId="21">#REF!</definedName>
    <definedName name="concepto1574" localSheetId="4">#REF!</definedName>
    <definedName name="concepto1574" localSheetId="89">#REF!</definedName>
    <definedName name="concepto1574" localSheetId="5">#REF!</definedName>
    <definedName name="concepto1574" localSheetId="90">#REF!</definedName>
    <definedName name="concepto1574" localSheetId="34">#REF!</definedName>
    <definedName name="concepto1574" localSheetId="92">#REF!</definedName>
    <definedName name="concepto1574" localSheetId="93">#REF!</definedName>
    <definedName name="concepto1574">#REF!</definedName>
    <definedName name="concepto1574.casillero" localSheetId="39">#REF!</definedName>
    <definedName name="concepto1574.casillero" localSheetId="25">#REF!</definedName>
    <definedName name="concepto1574.casillero" localSheetId="21">#REF!</definedName>
    <definedName name="concepto1574.casillero" localSheetId="4">#REF!</definedName>
    <definedName name="concepto1574.casillero" localSheetId="89">#REF!</definedName>
    <definedName name="concepto1574.casillero" localSheetId="5">#REF!</definedName>
    <definedName name="concepto1574.casillero" localSheetId="90">#REF!</definedName>
    <definedName name="concepto1574.casillero" localSheetId="34">#REF!</definedName>
    <definedName name="concepto1574.casillero" localSheetId="92">#REF!</definedName>
    <definedName name="concepto1574.casillero" localSheetId="93">#REF!</definedName>
    <definedName name="concepto1574.casillero">#REF!</definedName>
    <definedName name="concepto1575" localSheetId="39">#REF!</definedName>
    <definedName name="concepto1575" localSheetId="25">#REF!</definedName>
    <definedName name="concepto1575" localSheetId="21">#REF!</definedName>
    <definedName name="concepto1575" localSheetId="4">#REF!</definedName>
    <definedName name="concepto1575" localSheetId="89">#REF!</definedName>
    <definedName name="concepto1575" localSheetId="5">#REF!</definedName>
    <definedName name="concepto1575" localSheetId="90">#REF!</definedName>
    <definedName name="concepto1575" localSheetId="34">#REF!</definedName>
    <definedName name="concepto1575" localSheetId="92">#REF!</definedName>
    <definedName name="concepto1575" localSheetId="93">#REF!</definedName>
    <definedName name="concepto1575">#REF!</definedName>
    <definedName name="concepto1575.casillero" localSheetId="39">#REF!</definedName>
    <definedName name="concepto1575.casillero" localSheetId="25">#REF!</definedName>
    <definedName name="concepto1575.casillero" localSheetId="21">#REF!</definedName>
    <definedName name="concepto1575.casillero" localSheetId="4">#REF!</definedName>
    <definedName name="concepto1575.casillero" localSheetId="89">#REF!</definedName>
    <definedName name="concepto1575.casillero" localSheetId="5">#REF!</definedName>
    <definedName name="concepto1575.casillero" localSheetId="90">#REF!</definedName>
    <definedName name="concepto1575.casillero" localSheetId="34">#REF!</definedName>
    <definedName name="concepto1575.casillero" localSheetId="92">#REF!</definedName>
    <definedName name="concepto1575.casillero" localSheetId="93">#REF!</definedName>
    <definedName name="concepto1575.casillero">#REF!</definedName>
    <definedName name="concepto1576" localSheetId="39">#REF!</definedName>
    <definedName name="concepto1576" localSheetId="25">#REF!</definedName>
    <definedName name="concepto1576" localSheetId="21">#REF!</definedName>
    <definedName name="concepto1576" localSheetId="4">#REF!</definedName>
    <definedName name="concepto1576" localSheetId="89">#REF!</definedName>
    <definedName name="concepto1576" localSheetId="5">#REF!</definedName>
    <definedName name="concepto1576" localSheetId="90">#REF!</definedName>
    <definedName name="concepto1576" localSheetId="34">#REF!</definedName>
    <definedName name="concepto1576" localSheetId="92">#REF!</definedName>
    <definedName name="concepto1576" localSheetId="93">#REF!</definedName>
    <definedName name="concepto1576">#REF!</definedName>
    <definedName name="concepto1576.casillero" localSheetId="39">#REF!</definedName>
    <definedName name="concepto1576.casillero" localSheetId="25">#REF!</definedName>
    <definedName name="concepto1576.casillero" localSheetId="21">#REF!</definedName>
    <definedName name="concepto1576.casillero" localSheetId="4">#REF!</definedName>
    <definedName name="concepto1576.casillero" localSheetId="89">#REF!</definedName>
    <definedName name="concepto1576.casillero" localSheetId="5">#REF!</definedName>
    <definedName name="concepto1576.casillero" localSheetId="90">#REF!</definedName>
    <definedName name="concepto1576.casillero" localSheetId="34">#REF!</definedName>
    <definedName name="concepto1576.casillero" localSheetId="92">#REF!</definedName>
    <definedName name="concepto1576.casillero" localSheetId="93">#REF!</definedName>
    <definedName name="concepto1576.casillero">#REF!</definedName>
    <definedName name="concepto1577" localSheetId="39">#REF!</definedName>
    <definedName name="concepto1577" localSheetId="25">#REF!</definedName>
    <definedName name="concepto1577" localSheetId="21">#REF!</definedName>
    <definedName name="concepto1577" localSheetId="4">#REF!</definedName>
    <definedName name="concepto1577" localSheetId="89">#REF!</definedName>
    <definedName name="concepto1577" localSheetId="5">#REF!</definedName>
    <definedName name="concepto1577" localSheetId="90">#REF!</definedName>
    <definedName name="concepto1577" localSheetId="34">#REF!</definedName>
    <definedName name="concepto1577" localSheetId="92">#REF!</definedName>
    <definedName name="concepto1577" localSheetId="93">#REF!</definedName>
    <definedName name="concepto1577">#REF!</definedName>
    <definedName name="concepto1577.casillero" localSheetId="39">#REF!</definedName>
    <definedName name="concepto1577.casillero" localSheetId="25">#REF!</definedName>
    <definedName name="concepto1577.casillero" localSheetId="21">#REF!</definedName>
    <definedName name="concepto1577.casillero" localSheetId="4">#REF!</definedName>
    <definedName name="concepto1577.casillero" localSheetId="89">#REF!</definedName>
    <definedName name="concepto1577.casillero" localSheetId="5">#REF!</definedName>
    <definedName name="concepto1577.casillero" localSheetId="90">#REF!</definedName>
    <definedName name="concepto1577.casillero" localSheetId="34">#REF!</definedName>
    <definedName name="concepto1577.casillero" localSheetId="92">#REF!</definedName>
    <definedName name="concepto1577.casillero" localSheetId="93">#REF!</definedName>
    <definedName name="concepto1577.casillero">#REF!</definedName>
    <definedName name="concepto1578" localSheetId="39">#REF!</definedName>
    <definedName name="concepto1578" localSheetId="25">#REF!</definedName>
    <definedName name="concepto1578" localSheetId="21">#REF!</definedName>
    <definedName name="concepto1578" localSheetId="4">#REF!</definedName>
    <definedName name="concepto1578" localSheetId="89">#REF!</definedName>
    <definedName name="concepto1578" localSheetId="5">#REF!</definedName>
    <definedName name="concepto1578" localSheetId="90">#REF!</definedName>
    <definedName name="concepto1578" localSheetId="34">#REF!</definedName>
    <definedName name="concepto1578" localSheetId="92">#REF!</definedName>
    <definedName name="concepto1578" localSheetId="93">#REF!</definedName>
    <definedName name="concepto1578">#REF!</definedName>
    <definedName name="concepto1578.casillero" localSheetId="39">#REF!</definedName>
    <definedName name="concepto1578.casillero" localSheetId="25">#REF!</definedName>
    <definedName name="concepto1578.casillero" localSheetId="21">#REF!</definedName>
    <definedName name="concepto1578.casillero" localSheetId="4">#REF!</definedName>
    <definedName name="concepto1578.casillero" localSheetId="89">#REF!</definedName>
    <definedName name="concepto1578.casillero" localSheetId="5">#REF!</definedName>
    <definedName name="concepto1578.casillero" localSheetId="90">#REF!</definedName>
    <definedName name="concepto1578.casillero" localSheetId="34">#REF!</definedName>
    <definedName name="concepto1578.casillero" localSheetId="92">#REF!</definedName>
    <definedName name="concepto1578.casillero" localSheetId="93">#REF!</definedName>
    <definedName name="concepto1578.casillero">#REF!</definedName>
    <definedName name="concepto1579" localSheetId="39">#REF!</definedName>
    <definedName name="concepto1579" localSheetId="25">#REF!</definedName>
    <definedName name="concepto1579" localSheetId="21">#REF!</definedName>
    <definedName name="concepto1579" localSheetId="4">#REF!</definedName>
    <definedName name="concepto1579" localSheetId="89">#REF!</definedName>
    <definedName name="concepto1579" localSheetId="5">#REF!</definedName>
    <definedName name="concepto1579" localSheetId="90">#REF!</definedName>
    <definedName name="concepto1579" localSheetId="34">#REF!</definedName>
    <definedName name="concepto1579" localSheetId="92">#REF!</definedName>
    <definedName name="concepto1579" localSheetId="93">#REF!</definedName>
    <definedName name="concepto1579">#REF!</definedName>
    <definedName name="concepto1579.casillero" localSheetId="39">#REF!</definedName>
    <definedName name="concepto1579.casillero" localSheetId="25">#REF!</definedName>
    <definedName name="concepto1579.casillero" localSheetId="21">#REF!</definedName>
    <definedName name="concepto1579.casillero" localSheetId="4">#REF!</definedName>
    <definedName name="concepto1579.casillero" localSheetId="89">#REF!</definedName>
    <definedName name="concepto1579.casillero" localSheetId="5">#REF!</definedName>
    <definedName name="concepto1579.casillero" localSheetId="90">#REF!</definedName>
    <definedName name="concepto1579.casillero" localSheetId="34">#REF!</definedName>
    <definedName name="concepto1579.casillero" localSheetId="92">#REF!</definedName>
    <definedName name="concepto1579.casillero" localSheetId="93">#REF!</definedName>
    <definedName name="concepto1579.casillero">#REF!</definedName>
    <definedName name="concepto1590" localSheetId="39">#REF!</definedName>
    <definedName name="concepto1590" localSheetId="25">#REF!</definedName>
    <definedName name="concepto1590" localSheetId="21">#REF!</definedName>
    <definedName name="concepto1590" localSheetId="4">#REF!</definedName>
    <definedName name="concepto1590" localSheetId="89">#REF!</definedName>
    <definedName name="concepto1590" localSheetId="5">#REF!</definedName>
    <definedName name="concepto1590" localSheetId="90">#REF!</definedName>
    <definedName name="concepto1590" localSheetId="34">#REF!</definedName>
    <definedName name="concepto1590" localSheetId="92">#REF!</definedName>
    <definedName name="concepto1590" localSheetId="93">#REF!</definedName>
    <definedName name="concepto1590">#REF!</definedName>
    <definedName name="concepto1590.calculo" localSheetId="39">#REF!</definedName>
    <definedName name="concepto1590.calculo" localSheetId="25">#REF!</definedName>
    <definedName name="concepto1590.calculo" localSheetId="21">#REF!</definedName>
    <definedName name="concepto1590.calculo" localSheetId="4">#REF!</definedName>
    <definedName name="concepto1590.calculo" localSheetId="89">#REF!</definedName>
    <definedName name="concepto1590.calculo" localSheetId="5">#REF!</definedName>
    <definedName name="concepto1590.calculo" localSheetId="90">#REF!</definedName>
    <definedName name="concepto1590.calculo" localSheetId="34">#REF!</definedName>
    <definedName name="concepto1590.calculo" localSheetId="92">#REF!</definedName>
    <definedName name="concepto1590.calculo" localSheetId="93">#REF!</definedName>
    <definedName name="concepto1590.calculo">#REF!</definedName>
    <definedName name="concepto1590.casillero" localSheetId="39">#REF!</definedName>
    <definedName name="concepto1590.casillero" localSheetId="25">#REF!</definedName>
    <definedName name="concepto1590.casillero" localSheetId="21">#REF!</definedName>
    <definedName name="concepto1590.casillero" localSheetId="4">#REF!</definedName>
    <definedName name="concepto1590.casillero" localSheetId="89">#REF!</definedName>
    <definedName name="concepto1590.casillero" localSheetId="5">#REF!</definedName>
    <definedName name="concepto1590.casillero" localSheetId="90">#REF!</definedName>
    <definedName name="concepto1590.casillero" localSheetId="34">#REF!</definedName>
    <definedName name="concepto1590.casillero" localSheetId="92">#REF!</definedName>
    <definedName name="concepto1590.casillero" localSheetId="93">#REF!</definedName>
    <definedName name="concepto1590.casillero">#REF!</definedName>
    <definedName name="concepto1590.error3" localSheetId="39">#REF!</definedName>
    <definedName name="concepto1590.error3" localSheetId="25">#REF!</definedName>
    <definedName name="concepto1590.error3" localSheetId="21">#REF!</definedName>
    <definedName name="concepto1590.error3" localSheetId="4">#REF!</definedName>
    <definedName name="concepto1590.error3" localSheetId="89">#REF!</definedName>
    <definedName name="concepto1590.error3" localSheetId="5">#REF!</definedName>
    <definedName name="concepto1590.error3" localSheetId="90">#REF!</definedName>
    <definedName name="concepto1590.error3" localSheetId="34">#REF!</definedName>
    <definedName name="concepto1590.error3" localSheetId="92">#REF!</definedName>
    <definedName name="concepto1590.error3" localSheetId="93">#REF!</definedName>
    <definedName name="concepto1590.error3">#REF!</definedName>
    <definedName name="concepto1590.validacion3" localSheetId="39">#REF!</definedName>
    <definedName name="concepto1590.validacion3" localSheetId="25">#REF!</definedName>
    <definedName name="concepto1590.validacion3" localSheetId="21">#REF!</definedName>
    <definedName name="concepto1590.validacion3" localSheetId="4">#REF!</definedName>
    <definedName name="concepto1590.validacion3" localSheetId="89">#REF!</definedName>
    <definedName name="concepto1590.validacion3" localSheetId="5">#REF!</definedName>
    <definedName name="concepto1590.validacion3" localSheetId="90">#REF!</definedName>
    <definedName name="concepto1590.validacion3" localSheetId="34">#REF!</definedName>
    <definedName name="concepto1590.validacion3" localSheetId="92">#REF!</definedName>
    <definedName name="concepto1590.validacion3" localSheetId="93">#REF!</definedName>
    <definedName name="concepto1590.validacion3">#REF!</definedName>
    <definedName name="concepto1595" localSheetId="39">#REF!</definedName>
    <definedName name="concepto1595" localSheetId="25">#REF!</definedName>
    <definedName name="concepto1595" localSheetId="21">#REF!</definedName>
    <definedName name="concepto1595" localSheetId="4">#REF!</definedName>
    <definedName name="concepto1595" localSheetId="89">#REF!</definedName>
    <definedName name="concepto1595" localSheetId="5">#REF!</definedName>
    <definedName name="concepto1595" localSheetId="90">#REF!</definedName>
    <definedName name="concepto1595" localSheetId="34">#REF!</definedName>
    <definedName name="concepto1595" localSheetId="92">#REF!</definedName>
    <definedName name="concepto1595" localSheetId="93">#REF!</definedName>
    <definedName name="concepto1595">#REF!</definedName>
    <definedName name="concepto1595.casillero" localSheetId="39">#REF!</definedName>
    <definedName name="concepto1595.casillero" localSheetId="25">#REF!</definedName>
    <definedName name="concepto1595.casillero" localSheetId="21">#REF!</definedName>
    <definedName name="concepto1595.casillero" localSheetId="4">#REF!</definedName>
    <definedName name="concepto1595.casillero" localSheetId="89">#REF!</definedName>
    <definedName name="concepto1595.casillero" localSheetId="5">#REF!</definedName>
    <definedName name="concepto1595.casillero" localSheetId="90">#REF!</definedName>
    <definedName name="concepto1595.casillero" localSheetId="34">#REF!</definedName>
    <definedName name="concepto1595.casillero" localSheetId="92">#REF!</definedName>
    <definedName name="concepto1595.casillero" localSheetId="93">#REF!</definedName>
    <definedName name="concepto1595.casillero">#REF!</definedName>
    <definedName name="concepto160" localSheetId="39">#REF!</definedName>
    <definedName name="concepto160" localSheetId="25">#REF!</definedName>
    <definedName name="concepto160" localSheetId="21">#REF!</definedName>
    <definedName name="concepto160" localSheetId="4">#REF!</definedName>
    <definedName name="concepto160" localSheetId="89">#REF!</definedName>
    <definedName name="concepto160" localSheetId="5">#REF!</definedName>
    <definedName name="concepto160" localSheetId="90">#REF!</definedName>
    <definedName name="concepto160" localSheetId="34">#REF!</definedName>
    <definedName name="concepto160" localSheetId="92">#REF!</definedName>
    <definedName name="concepto160" localSheetId="93">#REF!</definedName>
    <definedName name="concepto160">#REF!</definedName>
    <definedName name="concepto160.calculo" localSheetId="39">#REF!</definedName>
    <definedName name="concepto160.calculo" localSheetId="25">#REF!</definedName>
    <definedName name="concepto160.calculo" localSheetId="21">#REF!</definedName>
    <definedName name="concepto160.calculo" localSheetId="4">#REF!</definedName>
    <definedName name="concepto160.calculo" localSheetId="89">#REF!</definedName>
    <definedName name="concepto160.calculo" localSheetId="5">#REF!</definedName>
    <definedName name="concepto160.calculo" localSheetId="90">#REF!</definedName>
    <definedName name="concepto160.calculo" localSheetId="34">#REF!</definedName>
    <definedName name="concepto160.calculo" localSheetId="92">#REF!</definedName>
    <definedName name="concepto160.calculo" localSheetId="93">#REF!</definedName>
    <definedName name="concepto160.calculo">#REF!</definedName>
    <definedName name="concepto160.casillero" localSheetId="39">#REF!</definedName>
    <definedName name="concepto160.casillero" localSheetId="25">#REF!</definedName>
    <definedName name="concepto160.casillero" localSheetId="21">#REF!</definedName>
    <definedName name="concepto160.casillero" localSheetId="4">#REF!</definedName>
    <definedName name="concepto160.casillero" localSheetId="89">#REF!</definedName>
    <definedName name="concepto160.casillero" localSheetId="5">#REF!</definedName>
    <definedName name="concepto160.casillero" localSheetId="90">#REF!</definedName>
    <definedName name="concepto160.casillero" localSheetId="34">#REF!</definedName>
    <definedName name="concepto160.casillero" localSheetId="92">#REF!</definedName>
    <definedName name="concepto160.casillero" localSheetId="93">#REF!</definedName>
    <definedName name="concepto160.casillero">#REF!</definedName>
    <definedName name="concepto160.error1" localSheetId="39">#REF!</definedName>
    <definedName name="concepto160.error1" localSheetId="25">#REF!</definedName>
    <definedName name="concepto160.error1" localSheetId="21">#REF!</definedName>
    <definedName name="concepto160.error1" localSheetId="4">#REF!</definedName>
    <definedName name="concepto160.error1" localSheetId="89">#REF!</definedName>
    <definedName name="concepto160.error1" localSheetId="5">#REF!</definedName>
    <definedName name="concepto160.error1" localSheetId="90">#REF!</definedName>
    <definedName name="concepto160.error1" localSheetId="34">#REF!</definedName>
    <definedName name="concepto160.error1" localSheetId="92">#REF!</definedName>
    <definedName name="concepto160.error1" localSheetId="93">#REF!</definedName>
    <definedName name="concepto160.error1">#REF!</definedName>
    <definedName name="concepto160.error2" localSheetId="39">#REF!</definedName>
    <definedName name="concepto160.error2" localSheetId="25">#REF!</definedName>
    <definedName name="concepto160.error2" localSheetId="21">#REF!</definedName>
    <definedName name="concepto160.error2" localSheetId="4">#REF!</definedName>
    <definedName name="concepto160.error2" localSheetId="89">#REF!</definedName>
    <definedName name="concepto160.error2" localSheetId="5">#REF!</definedName>
    <definedName name="concepto160.error2" localSheetId="90">#REF!</definedName>
    <definedName name="concepto160.error2" localSheetId="34">#REF!</definedName>
    <definedName name="concepto160.error2" localSheetId="92">#REF!</definedName>
    <definedName name="concepto160.error2" localSheetId="93">#REF!</definedName>
    <definedName name="concepto160.error2">#REF!</definedName>
    <definedName name="concepto160.error3" localSheetId="39">#REF!</definedName>
    <definedName name="concepto160.error3" localSheetId="25">#REF!</definedName>
    <definedName name="concepto160.error3" localSheetId="21">#REF!</definedName>
    <definedName name="concepto160.error3" localSheetId="4">#REF!</definedName>
    <definedName name="concepto160.error3" localSheetId="89">#REF!</definedName>
    <definedName name="concepto160.error3" localSheetId="5">#REF!</definedName>
    <definedName name="concepto160.error3" localSheetId="90">#REF!</definedName>
    <definedName name="concepto160.error3" localSheetId="34">#REF!</definedName>
    <definedName name="concepto160.error3" localSheetId="92">#REF!</definedName>
    <definedName name="concepto160.error3" localSheetId="93">#REF!</definedName>
    <definedName name="concepto160.error3">#REF!</definedName>
    <definedName name="concepto160.validacion1" localSheetId="39">#REF!</definedName>
    <definedName name="concepto160.validacion1" localSheetId="25">#REF!</definedName>
    <definedName name="concepto160.validacion1" localSheetId="21">#REF!</definedName>
    <definedName name="concepto160.validacion1" localSheetId="4">#REF!</definedName>
    <definedName name="concepto160.validacion1" localSheetId="89">#REF!</definedName>
    <definedName name="concepto160.validacion1" localSheetId="5">#REF!</definedName>
    <definedName name="concepto160.validacion1" localSheetId="90">#REF!</definedName>
    <definedName name="concepto160.validacion1" localSheetId="34">#REF!</definedName>
    <definedName name="concepto160.validacion1" localSheetId="92">#REF!</definedName>
    <definedName name="concepto160.validacion1" localSheetId="93">#REF!</definedName>
    <definedName name="concepto160.validacion1">#REF!</definedName>
    <definedName name="concepto160.validacion2" localSheetId="39">#REF!</definedName>
    <definedName name="concepto160.validacion2" localSheetId="25">#REF!</definedName>
    <definedName name="concepto160.validacion2" localSheetId="21">#REF!</definedName>
    <definedName name="concepto160.validacion2" localSheetId="4">#REF!</definedName>
    <definedName name="concepto160.validacion2" localSheetId="89">#REF!</definedName>
    <definedName name="concepto160.validacion2" localSheetId="5">#REF!</definedName>
    <definedName name="concepto160.validacion2" localSheetId="90">#REF!</definedName>
    <definedName name="concepto160.validacion2" localSheetId="34">#REF!</definedName>
    <definedName name="concepto160.validacion2" localSheetId="92">#REF!</definedName>
    <definedName name="concepto160.validacion2" localSheetId="93">#REF!</definedName>
    <definedName name="concepto160.validacion2">#REF!</definedName>
    <definedName name="concepto160.validacion3" localSheetId="39">#REF!</definedName>
    <definedName name="concepto160.validacion3" localSheetId="25">#REF!</definedName>
    <definedName name="concepto160.validacion3" localSheetId="21">#REF!</definedName>
    <definedName name="concepto160.validacion3" localSheetId="4">#REF!</definedName>
    <definedName name="concepto160.validacion3" localSheetId="89">#REF!</definedName>
    <definedName name="concepto160.validacion3" localSheetId="5">#REF!</definedName>
    <definedName name="concepto160.validacion3" localSheetId="90">#REF!</definedName>
    <definedName name="concepto160.validacion3" localSheetId="34">#REF!</definedName>
    <definedName name="concepto160.validacion3" localSheetId="92">#REF!</definedName>
    <definedName name="concepto160.validacion3" localSheetId="93">#REF!</definedName>
    <definedName name="concepto160.validacion3">#REF!</definedName>
    <definedName name="concepto160.valordefecto" localSheetId="39">#REF!</definedName>
    <definedName name="concepto160.valordefecto" localSheetId="25">#REF!</definedName>
    <definedName name="concepto160.valordefecto" localSheetId="21">#REF!</definedName>
    <definedName name="concepto160.valordefecto" localSheetId="4">#REF!</definedName>
    <definedName name="concepto160.valordefecto" localSheetId="89">#REF!</definedName>
    <definedName name="concepto160.valordefecto" localSheetId="5">#REF!</definedName>
    <definedName name="concepto160.valordefecto" localSheetId="90">#REF!</definedName>
    <definedName name="concepto160.valordefecto" localSheetId="34">#REF!</definedName>
    <definedName name="concepto160.valordefecto" localSheetId="92">#REF!</definedName>
    <definedName name="concepto160.valordefecto" localSheetId="93">#REF!</definedName>
    <definedName name="concepto160.valordefecto">#REF!</definedName>
    <definedName name="concepto1605" localSheetId="39">#REF!</definedName>
    <definedName name="concepto1605" localSheetId="25">#REF!</definedName>
    <definedName name="concepto1605" localSheetId="21">#REF!</definedName>
    <definedName name="concepto1605" localSheetId="4">#REF!</definedName>
    <definedName name="concepto1605" localSheetId="89">#REF!</definedName>
    <definedName name="concepto1605" localSheetId="5">#REF!</definedName>
    <definedName name="concepto1605" localSheetId="90">#REF!</definedName>
    <definedName name="concepto1605" localSheetId="34">#REF!</definedName>
    <definedName name="concepto1605" localSheetId="92">#REF!</definedName>
    <definedName name="concepto1605" localSheetId="93">#REF!</definedName>
    <definedName name="concepto1605">#REF!</definedName>
    <definedName name="concepto1605.casillero" localSheetId="39">#REF!</definedName>
    <definedName name="concepto1605.casillero" localSheetId="25">#REF!</definedName>
    <definedName name="concepto1605.casillero" localSheetId="21">#REF!</definedName>
    <definedName name="concepto1605.casillero" localSheetId="4">#REF!</definedName>
    <definedName name="concepto1605.casillero" localSheetId="89">#REF!</definedName>
    <definedName name="concepto1605.casillero" localSheetId="5">#REF!</definedName>
    <definedName name="concepto1605.casillero" localSheetId="90">#REF!</definedName>
    <definedName name="concepto1605.casillero" localSheetId="34">#REF!</definedName>
    <definedName name="concepto1605.casillero" localSheetId="92">#REF!</definedName>
    <definedName name="concepto1605.casillero" localSheetId="93">#REF!</definedName>
    <definedName name="concepto1605.casillero">#REF!</definedName>
    <definedName name="concepto1620" localSheetId="39">#REF!</definedName>
    <definedName name="concepto1620" localSheetId="25">#REF!</definedName>
    <definedName name="concepto1620" localSheetId="21">#REF!</definedName>
    <definedName name="concepto1620" localSheetId="4">#REF!</definedName>
    <definedName name="concepto1620" localSheetId="89">#REF!</definedName>
    <definedName name="concepto1620" localSheetId="5">#REF!</definedName>
    <definedName name="concepto1620" localSheetId="90">#REF!</definedName>
    <definedName name="concepto1620" localSheetId="34">#REF!</definedName>
    <definedName name="concepto1620" localSheetId="92">#REF!</definedName>
    <definedName name="concepto1620" localSheetId="93">#REF!</definedName>
    <definedName name="concepto1620">#REF!</definedName>
    <definedName name="concepto1620.calculo" localSheetId="39">#REF!</definedName>
    <definedName name="concepto1620.calculo" localSheetId="25">#REF!</definedName>
    <definedName name="concepto1620.calculo" localSheetId="21">#REF!</definedName>
    <definedName name="concepto1620.calculo" localSheetId="4">#REF!</definedName>
    <definedName name="concepto1620.calculo" localSheetId="89">#REF!</definedName>
    <definedName name="concepto1620.calculo" localSheetId="5">#REF!</definedName>
    <definedName name="concepto1620.calculo" localSheetId="90">#REF!</definedName>
    <definedName name="concepto1620.calculo" localSheetId="34">#REF!</definedName>
    <definedName name="concepto1620.calculo" localSheetId="92">#REF!</definedName>
    <definedName name="concepto1620.calculo" localSheetId="93">#REF!</definedName>
    <definedName name="concepto1620.calculo">#REF!</definedName>
    <definedName name="concepto1620.casillero" localSheetId="39">#REF!</definedName>
    <definedName name="concepto1620.casillero" localSheetId="25">#REF!</definedName>
    <definedName name="concepto1620.casillero" localSheetId="21">#REF!</definedName>
    <definedName name="concepto1620.casillero" localSheetId="4">#REF!</definedName>
    <definedName name="concepto1620.casillero" localSheetId="89">#REF!</definedName>
    <definedName name="concepto1620.casillero" localSheetId="5">#REF!</definedName>
    <definedName name="concepto1620.casillero" localSheetId="90">#REF!</definedName>
    <definedName name="concepto1620.casillero" localSheetId="34">#REF!</definedName>
    <definedName name="concepto1620.casillero" localSheetId="92">#REF!</definedName>
    <definedName name="concepto1620.casillero" localSheetId="93">#REF!</definedName>
    <definedName name="concepto1620.casillero">#REF!</definedName>
    <definedName name="concepto1620.error1" localSheetId="39">#REF!</definedName>
    <definedName name="concepto1620.error1" localSheetId="25">#REF!</definedName>
    <definedName name="concepto1620.error1" localSheetId="21">#REF!</definedName>
    <definedName name="concepto1620.error1" localSheetId="4">#REF!</definedName>
    <definedName name="concepto1620.error1" localSheetId="89">#REF!</definedName>
    <definedName name="concepto1620.error1" localSheetId="5">#REF!</definedName>
    <definedName name="concepto1620.error1" localSheetId="90">#REF!</definedName>
    <definedName name="concepto1620.error1" localSheetId="34">#REF!</definedName>
    <definedName name="concepto1620.error1" localSheetId="92">#REF!</definedName>
    <definedName name="concepto1620.error1" localSheetId="93">#REF!</definedName>
    <definedName name="concepto1620.error1">#REF!</definedName>
    <definedName name="concepto1620.error2" localSheetId="39">#REF!</definedName>
    <definedName name="concepto1620.error2" localSheetId="25">#REF!</definedName>
    <definedName name="concepto1620.error2" localSheetId="21">#REF!</definedName>
    <definedName name="concepto1620.error2" localSheetId="4">#REF!</definedName>
    <definedName name="concepto1620.error2" localSheetId="89">#REF!</definedName>
    <definedName name="concepto1620.error2" localSheetId="5">#REF!</definedName>
    <definedName name="concepto1620.error2" localSheetId="90">#REF!</definedName>
    <definedName name="concepto1620.error2" localSheetId="34">#REF!</definedName>
    <definedName name="concepto1620.error2" localSheetId="92">#REF!</definedName>
    <definedName name="concepto1620.error2" localSheetId="93">#REF!</definedName>
    <definedName name="concepto1620.error2">#REF!</definedName>
    <definedName name="concepto1620.error3" localSheetId="39">#REF!</definedName>
    <definedName name="concepto1620.error3" localSheetId="25">#REF!</definedName>
    <definedName name="concepto1620.error3" localSheetId="21">#REF!</definedName>
    <definedName name="concepto1620.error3" localSheetId="4">#REF!</definedName>
    <definedName name="concepto1620.error3" localSheetId="89">#REF!</definedName>
    <definedName name="concepto1620.error3" localSheetId="5">#REF!</definedName>
    <definedName name="concepto1620.error3" localSheetId="90">#REF!</definedName>
    <definedName name="concepto1620.error3" localSheetId="34">#REF!</definedName>
    <definedName name="concepto1620.error3" localSheetId="92">#REF!</definedName>
    <definedName name="concepto1620.error3" localSheetId="93">#REF!</definedName>
    <definedName name="concepto1620.error3">#REF!</definedName>
    <definedName name="concepto1620.validacion1" localSheetId="39">#REF!</definedName>
    <definedName name="concepto1620.validacion1" localSheetId="25">#REF!</definedName>
    <definedName name="concepto1620.validacion1" localSheetId="21">#REF!</definedName>
    <definedName name="concepto1620.validacion1" localSheetId="4">#REF!</definedName>
    <definedName name="concepto1620.validacion1" localSheetId="89">#REF!</definedName>
    <definedName name="concepto1620.validacion1" localSheetId="5">#REF!</definedName>
    <definedName name="concepto1620.validacion1" localSheetId="90">#REF!</definedName>
    <definedName name="concepto1620.validacion1" localSheetId="34">#REF!</definedName>
    <definedName name="concepto1620.validacion1" localSheetId="92">#REF!</definedName>
    <definedName name="concepto1620.validacion1" localSheetId="93">#REF!</definedName>
    <definedName name="concepto1620.validacion1">#REF!</definedName>
    <definedName name="concepto1620.validacion2" localSheetId="39">#REF!</definedName>
    <definedName name="concepto1620.validacion2" localSheetId="25">#REF!</definedName>
    <definedName name="concepto1620.validacion2" localSheetId="21">#REF!</definedName>
    <definedName name="concepto1620.validacion2" localSheetId="4">#REF!</definedName>
    <definedName name="concepto1620.validacion2" localSheetId="89">#REF!</definedName>
    <definedName name="concepto1620.validacion2" localSheetId="5">#REF!</definedName>
    <definedName name="concepto1620.validacion2" localSheetId="90">#REF!</definedName>
    <definedName name="concepto1620.validacion2" localSheetId="34">#REF!</definedName>
    <definedName name="concepto1620.validacion2" localSheetId="92">#REF!</definedName>
    <definedName name="concepto1620.validacion2" localSheetId="93">#REF!</definedName>
    <definedName name="concepto1620.validacion2">#REF!</definedName>
    <definedName name="concepto1620.validacion3" localSheetId="39">#REF!</definedName>
    <definedName name="concepto1620.validacion3" localSheetId="25">#REF!</definedName>
    <definedName name="concepto1620.validacion3" localSheetId="21">#REF!</definedName>
    <definedName name="concepto1620.validacion3" localSheetId="4">#REF!</definedName>
    <definedName name="concepto1620.validacion3" localSheetId="89">#REF!</definedName>
    <definedName name="concepto1620.validacion3" localSheetId="5">#REF!</definedName>
    <definedName name="concepto1620.validacion3" localSheetId="90">#REF!</definedName>
    <definedName name="concepto1620.validacion3" localSheetId="34">#REF!</definedName>
    <definedName name="concepto1620.validacion3" localSheetId="92">#REF!</definedName>
    <definedName name="concepto1620.validacion3" localSheetId="93">#REF!</definedName>
    <definedName name="concepto1620.validacion3">#REF!</definedName>
    <definedName name="concepto1620.valordefecto" localSheetId="39">#REF!</definedName>
    <definedName name="concepto1620.valordefecto" localSheetId="25">#REF!</definedName>
    <definedName name="concepto1620.valordefecto" localSheetId="21">#REF!</definedName>
    <definedName name="concepto1620.valordefecto" localSheetId="4">#REF!</definedName>
    <definedName name="concepto1620.valordefecto" localSheetId="89">#REF!</definedName>
    <definedName name="concepto1620.valordefecto" localSheetId="5">#REF!</definedName>
    <definedName name="concepto1620.valordefecto" localSheetId="90">#REF!</definedName>
    <definedName name="concepto1620.valordefecto" localSheetId="34">#REF!</definedName>
    <definedName name="concepto1620.valordefecto" localSheetId="92">#REF!</definedName>
    <definedName name="concepto1620.valordefecto" localSheetId="93">#REF!</definedName>
    <definedName name="concepto1620.valordefecto">#REF!</definedName>
    <definedName name="concepto1630" localSheetId="39">#REF!</definedName>
    <definedName name="concepto1630" localSheetId="25">#REF!</definedName>
    <definedName name="concepto1630" localSheetId="21">#REF!</definedName>
    <definedName name="concepto1630" localSheetId="4">#REF!</definedName>
    <definedName name="concepto1630" localSheetId="89">#REF!</definedName>
    <definedName name="concepto1630" localSheetId="5">#REF!</definedName>
    <definedName name="concepto1630" localSheetId="90">#REF!</definedName>
    <definedName name="concepto1630" localSheetId="34">#REF!</definedName>
    <definedName name="concepto1630" localSheetId="92">#REF!</definedName>
    <definedName name="concepto1630" localSheetId="93">#REF!</definedName>
    <definedName name="concepto1630">#REF!</definedName>
    <definedName name="concepto1630.casillero" localSheetId="39">#REF!</definedName>
    <definedName name="concepto1630.casillero" localSheetId="25">#REF!</definedName>
    <definedName name="concepto1630.casillero" localSheetId="21">#REF!</definedName>
    <definedName name="concepto1630.casillero" localSheetId="4">#REF!</definedName>
    <definedName name="concepto1630.casillero" localSheetId="89">#REF!</definedName>
    <definedName name="concepto1630.casillero" localSheetId="5">#REF!</definedName>
    <definedName name="concepto1630.casillero" localSheetId="90">#REF!</definedName>
    <definedName name="concepto1630.casillero" localSheetId="34">#REF!</definedName>
    <definedName name="concepto1630.casillero" localSheetId="92">#REF!</definedName>
    <definedName name="concepto1630.casillero" localSheetId="93">#REF!</definedName>
    <definedName name="concepto1630.casillero">#REF!</definedName>
    <definedName name="concepto1640" localSheetId="39">#REF!</definedName>
    <definedName name="concepto1640" localSheetId="25">#REF!</definedName>
    <definedName name="concepto1640" localSheetId="21">#REF!</definedName>
    <definedName name="concepto1640" localSheetId="4">#REF!</definedName>
    <definedName name="concepto1640" localSheetId="89">#REF!</definedName>
    <definedName name="concepto1640" localSheetId="5">#REF!</definedName>
    <definedName name="concepto1640" localSheetId="90">#REF!</definedName>
    <definedName name="concepto1640" localSheetId="34">#REF!</definedName>
    <definedName name="concepto1640" localSheetId="92">#REF!</definedName>
    <definedName name="concepto1640" localSheetId="93">#REF!</definedName>
    <definedName name="concepto1640">#REF!</definedName>
    <definedName name="concepto1640.casillero" localSheetId="39">#REF!</definedName>
    <definedName name="concepto1640.casillero" localSheetId="25">#REF!</definedName>
    <definedName name="concepto1640.casillero" localSheetId="21">#REF!</definedName>
    <definedName name="concepto1640.casillero" localSheetId="4">#REF!</definedName>
    <definedName name="concepto1640.casillero" localSheetId="89">#REF!</definedName>
    <definedName name="concepto1640.casillero" localSheetId="5">#REF!</definedName>
    <definedName name="concepto1640.casillero" localSheetId="90">#REF!</definedName>
    <definedName name="concepto1640.casillero" localSheetId="34">#REF!</definedName>
    <definedName name="concepto1640.casillero" localSheetId="92">#REF!</definedName>
    <definedName name="concepto1640.casillero" localSheetId="93">#REF!</definedName>
    <definedName name="concepto1640.casillero">#REF!</definedName>
    <definedName name="concepto165" localSheetId="39">#REF!</definedName>
    <definedName name="concepto165" localSheetId="25">#REF!</definedName>
    <definedName name="concepto165" localSheetId="21">#REF!</definedName>
    <definedName name="concepto165" localSheetId="4">#REF!</definedName>
    <definedName name="concepto165" localSheetId="89">#REF!</definedName>
    <definedName name="concepto165" localSheetId="5">#REF!</definedName>
    <definedName name="concepto165" localSheetId="90">#REF!</definedName>
    <definedName name="concepto165" localSheetId="34">#REF!</definedName>
    <definedName name="concepto165" localSheetId="92">#REF!</definedName>
    <definedName name="concepto165" localSheetId="93">#REF!</definedName>
    <definedName name="concepto165">#REF!</definedName>
    <definedName name="concepto165.casillero" localSheetId="39">#REF!</definedName>
    <definedName name="concepto165.casillero" localSheetId="25">#REF!</definedName>
    <definedName name="concepto165.casillero" localSheetId="21">#REF!</definedName>
    <definedName name="concepto165.casillero" localSheetId="4">#REF!</definedName>
    <definedName name="concepto165.casillero" localSheetId="89">#REF!</definedName>
    <definedName name="concepto165.casillero" localSheetId="5">#REF!</definedName>
    <definedName name="concepto165.casillero" localSheetId="90">#REF!</definedName>
    <definedName name="concepto165.casillero" localSheetId="34">#REF!</definedName>
    <definedName name="concepto165.casillero" localSheetId="92">#REF!</definedName>
    <definedName name="concepto165.casillero" localSheetId="93">#REF!</definedName>
    <definedName name="concepto165.casillero">#REF!</definedName>
    <definedName name="concepto165.error1" localSheetId="39">#REF!</definedName>
    <definedName name="concepto165.error1" localSheetId="25">#REF!</definedName>
    <definedName name="concepto165.error1" localSheetId="21">#REF!</definedName>
    <definedName name="concepto165.error1" localSheetId="4">#REF!</definedName>
    <definedName name="concepto165.error1" localSheetId="89">#REF!</definedName>
    <definedName name="concepto165.error1" localSheetId="5">#REF!</definedName>
    <definedName name="concepto165.error1" localSheetId="90">#REF!</definedName>
    <definedName name="concepto165.error1" localSheetId="34">#REF!</definedName>
    <definedName name="concepto165.error1" localSheetId="92">#REF!</definedName>
    <definedName name="concepto165.error1" localSheetId="93">#REF!</definedName>
    <definedName name="concepto165.error1">#REF!</definedName>
    <definedName name="concepto165.error2" localSheetId="39">#REF!</definedName>
    <definedName name="concepto165.error2" localSheetId="25">#REF!</definedName>
    <definedName name="concepto165.error2" localSheetId="21">#REF!</definedName>
    <definedName name="concepto165.error2" localSheetId="4">#REF!</definedName>
    <definedName name="concepto165.error2" localSheetId="89">#REF!</definedName>
    <definedName name="concepto165.error2" localSheetId="5">#REF!</definedName>
    <definedName name="concepto165.error2" localSheetId="90">#REF!</definedName>
    <definedName name="concepto165.error2" localSheetId="34">#REF!</definedName>
    <definedName name="concepto165.error2" localSheetId="92">#REF!</definedName>
    <definedName name="concepto165.error2" localSheetId="93">#REF!</definedName>
    <definedName name="concepto165.error2">#REF!</definedName>
    <definedName name="concepto165.validacion1" localSheetId="39">#REF!</definedName>
    <definedName name="concepto165.validacion1" localSheetId="25">#REF!</definedName>
    <definedName name="concepto165.validacion1" localSheetId="21">#REF!</definedName>
    <definedName name="concepto165.validacion1" localSheetId="4">#REF!</definedName>
    <definedName name="concepto165.validacion1" localSheetId="89">#REF!</definedName>
    <definedName name="concepto165.validacion1" localSheetId="5">#REF!</definedName>
    <definedName name="concepto165.validacion1" localSheetId="90">#REF!</definedName>
    <definedName name="concepto165.validacion1" localSheetId="34">#REF!</definedName>
    <definedName name="concepto165.validacion1" localSheetId="92">#REF!</definedName>
    <definedName name="concepto165.validacion1" localSheetId="93">#REF!</definedName>
    <definedName name="concepto165.validacion1">#REF!</definedName>
    <definedName name="concepto165.validacion2" localSheetId="39">#REF!</definedName>
    <definedName name="concepto165.validacion2" localSheetId="25">#REF!</definedName>
    <definedName name="concepto165.validacion2" localSheetId="21">#REF!</definedName>
    <definedName name="concepto165.validacion2" localSheetId="4">#REF!</definedName>
    <definedName name="concepto165.validacion2" localSheetId="89">#REF!</definedName>
    <definedName name="concepto165.validacion2" localSheetId="5">#REF!</definedName>
    <definedName name="concepto165.validacion2" localSheetId="90">#REF!</definedName>
    <definedName name="concepto165.validacion2" localSheetId="34">#REF!</definedName>
    <definedName name="concepto165.validacion2" localSheetId="92">#REF!</definedName>
    <definedName name="concepto165.validacion2" localSheetId="93">#REF!</definedName>
    <definedName name="concepto165.validacion2">#REF!</definedName>
    <definedName name="concepto165.valordefecto" localSheetId="39">#REF!</definedName>
    <definedName name="concepto165.valordefecto" localSheetId="25">#REF!</definedName>
    <definedName name="concepto165.valordefecto" localSheetId="21">#REF!</definedName>
    <definedName name="concepto165.valordefecto" localSheetId="4">#REF!</definedName>
    <definedName name="concepto165.valordefecto" localSheetId="89">#REF!</definedName>
    <definedName name="concepto165.valordefecto" localSheetId="5">#REF!</definedName>
    <definedName name="concepto165.valordefecto" localSheetId="90">#REF!</definedName>
    <definedName name="concepto165.valordefecto" localSheetId="34">#REF!</definedName>
    <definedName name="concepto165.valordefecto" localSheetId="92">#REF!</definedName>
    <definedName name="concepto165.valordefecto" localSheetId="93">#REF!</definedName>
    <definedName name="concepto165.valordefecto">#REF!</definedName>
    <definedName name="concepto1650" localSheetId="39">#REF!</definedName>
    <definedName name="concepto1650" localSheetId="25">#REF!</definedName>
    <definedName name="concepto1650" localSheetId="21">#REF!</definedName>
    <definedName name="concepto1650" localSheetId="4">#REF!</definedName>
    <definedName name="concepto1650" localSheetId="89">#REF!</definedName>
    <definedName name="concepto1650" localSheetId="5">#REF!</definedName>
    <definedName name="concepto1650" localSheetId="90">#REF!</definedName>
    <definedName name="concepto1650" localSheetId="34">#REF!</definedName>
    <definedName name="concepto1650" localSheetId="92">#REF!</definedName>
    <definedName name="concepto1650" localSheetId="93">#REF!</definedName>
    <definedName name="concepto1650">#REF!</definedName>
    <definedName name="concepto1650.casillero" localSheetId="39">#REF!</definedName>
    <definedName name="concepto1650.casillero" localSheetId="25">#REF!</definedName>
    <definedName name="concepto1650.casillero" localSheetId="21">#REF!</definedName>
    <definedName name="concepto1650.casillero" localSheetId="4">#REF!</definedName>
    <definedName name="concepto1650.casillero" localSheetId="89">#REF!</definedName>
    <definedName name="concepto1650.casillero" localSheetId="5">#REF!</definedName>
    <definedName name="concepto1650.casillero" localSheetId="90">#REF!</definedName>
    <definedName name="concepto1650.casillero" localSheetId="34">#REF!</definedName>
    <definedName name="concepto1650.casillero" localSheetId="92">#REF!</definedName>
    <definedName name="concepto1650.casillero" localSheetId="93">#REF!</definedName>
    <definedName name="concepto1650.casillero">#REF!</definedName>
    <definedName name="concepto1660" localSheetId="39">#REF!</definedName>
    <definedName name="concepto1660" localSheetId="25">#REF!</definedName>
    <definedName name="concepto1660" localSheetId="21">#REF!</definedName>
    <definedName name="concepto1660" localSheetId="4">#REF!</definedName>
    <definedName name="concepto1660" localSheetId="89">#REF!</definedName>
    <definedName name="concepto1660" localSheetId="5">#REF!</definedName>
    <definedName name="concepto1660" localSheetId="90">#REF!</definedName>
    <definedName name="concepto1660" localSheetId="34">#REF!</definedName>
    <definedName name="concepto1660" localSheetId="92">#REF!</definedName>
    <definedName name="concepto1660" localSheetId="93">#REF!</definedName>
    <definedName name="concepto1660">#REF!</definedName>
    <definedName name="concepto1660.casillero" localSheetId="39">#REF!</definedName>
    <definedName name="concepto1660.casillero" localSheetId="25">#REF!</definedName>
    <definedName name="concepto1660.casillero" localSheetId="21">#REF!</definedName>
    <definedName name="concepto1660.casillero" localSheetId="4">#REF!</definedName>
    <definedName name="concepto1660.casillero" localSheetId="89">#REF!</definedName>
    <definedName name="concepto1660.casillero" localSheetId="5">#REF!</definedName>
    <definedName name="concepto1660.casillero" localSheetId="90">#REF!</definedName>
    <definedName name="concepto1660.casillero" localSheetId="34">#REF!</definedName>
    <definedName name="concepto1660.casillero" localSheetId="92">#REF!</definedName>
    <definedName name="concepto1660.casillero" localSheetId="93">#REF!</definedName>
    <definedName name="concepto1660.casillero">#REF!</definedName>
    <definedName name="concepto1665" localSheetId="39">#REF!</definedName>
    <definedName name="concepto1665" localSheetId="25">#REF!</definedName>
    <definedName name="concepto1665" localSheetId="21">#REF!</definedName>
    <definedName name="concepto1665" localSheetId="4">#REF!</definedName>
    <definedName name="concepto1665" localSheetId="89">#REF!</definedName>
    <definedName name="concepto1665" localSheetId="5">#REF!</definedName>
    <definedName name="concepto1665" localSheetId="90">#REF!</definedName>
    <definedName name="concepto1665" localSheetId="34">#REF!</definedName>
    <definedName name="concepto1665" localSheetId="92">#REF!</definedName>
    <definedName name="concepto1665" localSheetId="93">#REF!</definedName>
    <definedName name="concepto1665">#REF!</definedName>
    <definedName name="concepto1665.casillero" localSheetId="39">#REF!</definedName>
    <definedName name="concepto1665.casillero" localSheetId="25">#REF!</definedName>
    <definedName name="concepto1665.casillero" localSheetId="21">#REF!</definedName>
    <definedName name="concepto1665.casillero" localSheetId="4">#REF!</definedName>
    <definedName name="concepto1665.casillero" localSheetId="89">#REF!</definedName>
    <definedName name="concepto1665.casillero" localSheetId="5">#REF!</definedName>
    <definedName name="concepto1665.casillero" localSheetId="90">#REF!</definedName>
    <definedName name="concepto1665.casillero" localSheetId="34">#REF!</definedName>
    <definedName name="concepto1665.casillero" localSheetId="92">#REF!</definedName>
    <definedName name="concepto1665.casillero" localSheetId="93">#REF!</definedName>
    <definedName name="concepto1665.casillero">#REF!</definedName>
    <definedName name="concepto1680" localSheetId="39">#REF!</definedName>
    <definedName name="concepto1680" localSheetId="25">#REF!</definedName>
    <definedName name="concepto1680" localSheetId="21">#REF!</definedName>
    <definedName name="concepto1680" localSheetId="4">#REF!</definedName>
    <definedName name="concepto1680" localSheetId="89">#REF!</definedName>
    <definedName name="concepto1680" localSheetId="5">#REF!</definedName>
    <definedName name="concepto1680" localSheetId="90">#REF!</definedName>
    <definedName name="concepto1680" localSheetId="34">#REF!</definedName>
    <definedName name="concepto1680" localSheetId="92">#REF!</definedName>
    <definedName name="concepto1680" localSheetId="93">#REF!</definedName>
    <definedName name="concepto1680">#REF!</definedName>
    <definedName name="concepto1680.casillero" localSheetId="39">#REF!</definedName>
    <definedName name="concepto1680.casillero" localSheetId="25">#REF!</definedName>
    <definedName name="concepto1680.casillero" localSheetId="21">#REF!</definedName>
    <definedName name="concepto1680.casillero" localSheetId="4">#REF!</definedName>
    <definedName name="concepto1680.casillero" localSheetId="89">#REF!</definedName>
    <definedName name="concepto1680.casillero" localSheetId="5">#REF!</definedName>
    <definedName name="concepto1680.casillero" localSheetId="90">#REF!</definedName>
    <definedName name="concepto1680.casillero" localSheetId="34">#REF!</definedName>
    <definedName name="concepto1680.casillero" localSheetId="92">#REF!</definedName>
    <definedName name="concepto1680.casillero" localSheetId="93">#REF!</definedName>
    <definedName name="concepto1680.casillero">#REF!</definedName>
    <definedName name="concepto170" localSheetId="39">#REF!</definedName>
    <definedName name="concepto170" localSheetId="25">#REF!</definedName>
    <definedName name="concepto170" localSheetId="21">#REF!</definedName>
    <definedName name="concepto170" localSheetId="4">#REF!</definedName>
    <definedName name="concepto170" localSheetId="89">#REF!</definedName>
    <definedName name="concepto170" localSheetId="5">#REF!</definedName>
    <definedName name="concepto170" localSheetId="90">#REF!</definedName>
    <definedName name="concepto170" localSheetId="34">#REF!</definedName>
    <definedName name="concepto170" localSheetId="92">#REF!</definedName>
    <definedName name="concepto170" localSheetId="93">#REF!</definedName>
    <definedName name="concepto170">#REF!</definedName>
    <definedName name="concepto170.casillero" localSheetId="39">#REF!</definedName>
    <definedName name="concepto170.casillero" localSheetId="25">#REF!</definedName>
    <definedName name="concepto170.casillero" localSheetId="21">#REF!</definedName>
    <definedName name="concepto170.casillero" localSheetId="4">#REF!</definedName>
    <definedName name="concepto170.casillero" localSheetId="89">#REF!</definedName>
    <definedName name="concepto170.casillero" localSheetId="5">#REF!</definedName>
    <definedName name="concepto170.casillero" localSheetId="90">#REF!</definedName>
    <definedName name="concepto170.casillero" localSheetId="34">#REF!</definedName>
    <definedName name="concepto170.casillero" localSheetId="92">#REF!</definedName>
    <definedName name="concepto170.casillero" localSheetId="93">#REF!</definedName>
    <definedName name="concepto170.casillero">#REF!</definedName>
    <definedName name="concepto170.error1" localSheetId="39">#REF!</definedName>
    <definedName name="concepto170.error1" localSheetId="25">#REF!</definedName>
    <definedName name="concepto170.error1" localSheetId="21">#REF!</definedName>
    <definedName name="concepto170.error1" localSheetId="4">#REF!</definedName>
    <definedName name="concepto170.error1" localSheetId="89">#REF!</definedName>
    <definedName name="concepto170.error1" localSheetId="5">#REF!</definedName>
    <definedName name="concepto170.error1" localSheetId="90">#REF!</definedName>
    <definedName name="concepto170.error1" localSheetId="34">#REF!</definedName>
    <definedName name="concepto170.error1" localSheetId="92">#REF!</definedName>
    <definedName name="concepto170.error1" localSheetId="93">#REF!</definedName>
    <definedName name="concepto170.error1">#REF!</definedName>
    <definedName name="concepto170.error2" localSheetId="39">#REF!</definedName>
    <definedName name="concepto170.error2" localSheetId="25">#REF!</definedName>
    <definedName name="concepto170.error2" localSheetId="21">#REF!</definedName>
    <definedName name="concepto170.error2" localSheetId="4">#REF!</definedName>
    <definedName name="concepto170.error2" localSheetId="89">#REF!</definedName>
    <definedName name="concepto170.error2" localSheetId="5">#REF!</definedName>
    <definedName name="concepto170.error2" localSheetId="90">#REF!</definedName>
    <definedName name="concepto170.error2" localSheetId="34">#REF!</definedName>
    <definedName name="concepto170.error2" localSheetId="92">#REF!</definedName>
    <definedName name="concepto170.error2" localSheetId="93">#REF!</definedName>
    <definedName name="concepto170.error2">#REF!</definedName>
    <definedName name="concepto170.validacion1" localSheetId="39">#REF!</definedName>
    <definedName name="concepto170.validacion1" localSheetId="25">#REF!</definedName>
    <definedName name="concepto170.validacion1" localSheetId="21">#REF!</definedName>
    <definedName name="concepto170.validacion1" localSheetId="4">#REF!</definedName>
    <definedName name="concepto170.validacion1" localSheetId="89">#REF!</definedName>
    <definedName name="concepto170.validacion1" localSheetId="5">#REF!</definedName>
    <definedName name="concepto170.validacion1" localSheetId="90">#REF!</definedName>
    <definedName name="concepto170.validacion1" localSheetId="34">#REF!</definedName>
    <definedName name="concepto170.validacion1" localSheetId="92">#REF!</definedName>
    <definedName name="concepto170.validacion1" localSheetId="93">#REF!</definedName>
    <definedName name="concepto170.validacion1">#REF!</definedName>
    <definedName name="concepto170.validacion2" localSheetId="39">#REF!</definedName>
    <definedName name="concepto170.validacion2" localSheetId="25">#REF!</definedName>
    <definedName name="concepto170.validacion2" localSheetId="21">#REF!</definedName>
    <definedName name="concepto170.validacion2" localSheetId="4">#REF!</definedName>
    <definedName name="concepto170.validacion2" localSheetId="89">#REF!</definedName>
    <definedName name="concepto170.validacion2" localSheetId="5">#REF!</definedName>
    <definedName name="concepto170.validacion2" localSheetId="90">#REF!</definedName>
    <definedName name="concepto170.validacion2" localSheetId="34">#REF!</definedName>
    <definedName name="concepto170.validacion2" localSheetId="92">#REF!</definedName>
    <definedName name="concepto170.validacion2" localSheetId="93">#REF!</definedName>
    <definedName name="concepto170.validacion2">#REF!</definedName>
    <definedName name="concepto170.valordefecto" localSheetId="39">#REF!</definedName>
    <definedName name="concepto170.valordefecto" localSheetId="25">#REF!</definedName>
    <definedName name="concepto170.valordefecto" localSheetId="21">#REF!</definedName>
    <definedName name="concepto170.valordefecto" localSheetId="4">#REF!</definedName>
    <definedName name="concepto170.valordefecto" localSheetId="89">#REF!</definedName>
    <definedName name="concepto170.valordefecto" localSheetId="5">#REF!</definedName>
    <definedName name="concepto170.valordefecto" localSheetId="90">#REF!</definedName>
    <definedName name="concepto170.valordefecto" localSheetId="34">#REF!</definedName>
    <definedName name="concepto170.valordefecto" localSheetId="92">#REF!</definedName>
    <definedName name="concepto170.valordefecto" localSheetId="93">#REF!</definedName>
    <definedName name="concepto170.valordefecto">#REF!</definedName>
    <definedName name="concepto1705" localSheetId="39">#REF!</definedName>
    <definedName name="concepto1705" localSheetId="25">#REF!</definedName>
    <definedName name="concepto1705" localSheetId="21">#REF!</definedName>
    <definedName name="concepto1705" localSheetId="4">#REF!</definedName>
    <definedName name="concepto1705" localSheetId="89">#REF!</definedName>
    <definedName name="concepto1705" localSheetId="5">#REF!</definedName>
    <definedName name="concepto1705" localSheetId="90">#REF!</definedName>
    <definedName name="concepto1705" localSheetId="34">#REF!</definedName>
    <definedName name="concepto1705" localSheetId="92">#REF!</definedName>
    <definedName name="concepto1705" localSheetId="93">#REF!</definedName>
    <definedName name="concepto1705">#REF!</definedName>
    <definedName name="concepto1705.casillero" localSheetId="39">#REF!</definedName>
    <definedName name="concepto1705.casillero" localSheetId="25">#REF!</definedName>
    <definedName name="concepto1705.casillero" localSheetId="21">#REF!</definedName>
    <definedName name="concepto1705.casillero" localSheetId="4">#REF!</definedName>
    <definedName name="concepto1705.casillero" localSheetId="89">#REF!</definedName>
    <definedName name="concepto1705.casillero" localSheetId="5">#REF!</definedName>
    <definedName name="concepto1705.casillero" localSheetId="90">#REF!</definedName>
    <definedName name="concepto1705.casillero" localSheetId="34">#REF!</definedName>
    <definedName name="concepto1705.casillero" localSheetId="92">#REF!</definedName>
    <definedName name="concepto1705.casillero" localSheetId="93">#REF!</definedName>
    <definedName name="concepto1705.casillero">#REF!</definedName>
    <definedName name="concepto1715" localSheetId="39">#REF!</definedName>
    <definedName name="concepto1715" localSheetId="25">#REF!</definedName>
    <definedName name="concepto1715" localSheetId="21">#REF!</definedName>
    <definedName name="concepto1715" localSheetId="4">#REF!</definedName>
    <definedName name="concepto1715" localSheetId="89">#REF!</definedName>
    <definedName name="concepto1715" localSheetId="5">#REF!</definedName>
    <definedName name="concepto1715" localSheetId="90">#REF!</definedName>
    <definedName name="concepto1715" localSheetId="34">#REF!</definedName>
    <definedName name="concepto1715" localSheetId="92">#REF!</definedName>
    <definedName name="concepto1715" localSheetId="93">#REF!</definedName>
    <definedName name="concepto1715">#REF!</definedName>
    <definedName name="concepto1715.casillero" localSheetId="39">#REF!</definedName>
    <definedName name="concepto1715.casillero" localSheetId="25">#REF!</definedName>
    <definedName name="concepto1715.casillero" localSheetId="21">#REF!</definedName>
    <definedName name="concepto1715.casillero" localSheetId="4">#REF!</definedName>
    <definedName name="concepto1715.casillero" localSheetId="89">#REF!</definedName>
    <definedName name="concepto1715.casillero" localSheetId="5">#REF!</definedName>
    <definedName name="concepto1715.casillero" localSheetId="90">#REF!</definedName>
    <definedName name="concepto1715.casillero" localSheetId="34">#REF!</definedName>
    <definedName name="concepto1715.casillero" localSheetId="92">#REF!</definedName>
    <definedName name="concepto1715.casillero" localSheetId="93">#REF!</definedName>
    <definedName name="concepto1715.casillero">#REF!</definedName>
    <definedName name="concepto1720" localSheetId="39">#REF!</definedName>
    <definedName name="concepto1720" localSheetId="25">#REF!</definedName>
    <definedName name="concepto1720" localSheetId="21">#REF!</definedName>
    <definedName name="concepto1720" localSheetId="4">#REF!</definedName>
    <definedName name="concepto1720" localSheetId="89">#REF!</definedName>
    <definedName name="concepto1720" localSheetId="5">#REF!</definedName>
    <definedName name="concepto1720" localSheetId="90">#REF!</definedName>
    <definedName name="concepto1720" localSheetId="34">#REF!</definedName>
    <definedName name="concepto1720" localSheetId="92">#REF!</definedName>
    <definedName name="concepto1720" localSheetId="93">#REF!</definedName>
    <definedName name="concepto1720">#REF!</definedName>
    <definedName name="concepto1720.casillero" localSheetId="39">#REF!</definedName>
    <definedName name="concepto1720.casillero" localSheetId="25">#REF!</definedName>
    <definedName name="concepto1720.casillero" localSheetId="21">#REF!</definedName>
    <definedName name="concepto1720.casillero" localSheetId="4">#REF!</definedName>
    <definedName name="concepto1720.casillero" localSheetId="89">#REF!</definedName>
    <definedName name="concepto1720.casillero" localSheetId="5">#REF!</definedName>
    <definedName name="concepto1720.casillero" localSheetId="90">#REF!</definedName>
    <definedName name="concepto1720.casillero" localSheetId="34">#REF!</definedName>
    <definedName name="concepto1720.casillero" localSheetId="92">#REF!</definedName>
    <definedName name="concepto1720.casillero" localSheetId="93">#REF!</definedName>
    <definedName name="concepto1720.casillero">#REF!</definedName>
    <definedName name="concepto1722" localSheetId="39">#REF!</definedName>
    <definedName name="concepto1722" localSheetId="25">#REF!</definedName>
    <definedName name="concepto1722" localSheetId="21">#REF!</definedName>
    <definedName name="concepto1722" localSheetId="4">#REF!</definedName>
    <definedName name="concepto1722" localSheetId="89">#REF!</definedName>
    <definedName name="concepto1722" localSheetId="5">#REF!</definedName>
    <definedName name="concepto1722" localSheetId="90">#REF!</definedName>
    <definedName name="concepto1722" localSheetId="34">#REF!</definedName>
    <definedName name="concepto1722" localSheetId="92">#REF!</definedName>
    <definedName name="concepto1722" localSheetId="93">#REF!</definedName>
    <definedName name="concepto1722">#REF!</definedName>
    <definedName name="concepto1722.casillero" localSheetId="39">#REF!</definedName>
    <definedName name="concepto1722.casillero" localSheetId="25">#REF!</definedName>
    <definedName name="concepto1722.casillero" localSheetId="21">#REF!</definedName>
    <definedName name="concepto1722.casillero" localSheetId="4">#REF!</definedName>
    <definedName name="concepto1722.casillero" localSheetId="89">#REF!</definedName>
    <definedName name="concepto1722.casillero" localSheetId="5">#REF!</definedName>
    <definedName name="concepto1722.casillero" localSheetId="90">#REF!</definedName>
    <definedName name="concepto1722.casillero" localSheetId="34">#REF!</definedName>
    <definedName name="concepto1722.casillero" localSheetId="92">#REF!</definedName>
    <definedName name="concepto1722.casillero" localSheetId="93">#REF!</definedName>
    <definedName name="concepto1722.casillero">#REF!</definedName>
    <definedName name="concepto1723" localSheetId="39">#REF!</definedName>
    <definedName name="concepto1723" localSheetId="25">#REF!</definedName>
    <definedName name="concepto1723" localSheetId="21">#REF!</definedName>
    <definedName name="concepto1723" localSheetId="4">#REF!</definedName>
    <definedName name="concepto1723" localSheetId="89">#REF!</definedName>
    <definedName name="concepto1723" localSheetId="5">#REF!</definedName>
    <definedName name="concepto1723" localSheetId="90">#REF!</definedName>
    <definedName name="concepto1723" localSheetId="34">#REF!</definedName>
    <definedName name="concepto1723" localSheetId="92">#REF!</definedName>
    <definedName name="concepto1723" localSheetId="93">#REF!</definedName>
    <definedName name="concepto1723">#REF!</definedName>
    <definedName name="concepto1723.casillero" localSheetId="39">#REF!</definedName>
    <definedName name="concepto1723.casillero" localSheetId="25">#REF!</definedName>
    <definedName name="concepto1723.casillero" localSheetId="21">#REF!</definedName>
    <definedName name="concepto1723.casillero" localSheetId="4">#REF!</definedName>
    <definedName name="concepto1723.casillero" localSheetId="89">#REF!</definedName>
    <definedName name="concepto1723.casillero" localSheetId="5">#REF!</definedName>
    <definedName name="concepto1723.casillero" localSheetId="90">#REF!</definedName>
    <definedName name="concepto1723.casillero" localSheetId="34">#REF!</definedName>
    <definedName name="concepto1723.casillero" localSheetId="92">#REF!</definedName>
    <definedName name="concepto1723.casillero" localSheetId="93">#REF!</definedName>
    <definedName name="concepto1723.casillero">#REF!</definedName>
    <definedName name="concepto1724" localSheetId="39">#REF!</definedName>
    <definedName name="concepto1724" localSheetId="25">#REF!</definedName>
    <definedName name="concepto1724" localSheetId="21">#REF!</definedName>
    <definedName name="concepto1724" localSheetId="4">#REF!</definedName>
    <definedName name="concepto1724" localSheetId="89">#REF!</definedName>
    <definedName name="concepto1724" localSheetId="5">#REF!</definedName>
    <definedName name="concepto1724" localSheetId="90">#REF!</definedName>
    <definedName name="concepto1724" localSheetId="34">#REF!</definedName>
    <definedName name="concepto1724" localSheetId="92">#REF!</definedName>
    <definedName name="concepto1724" localSheetId="93">#REF!</definedName>
    <definedName name="concepto1724">#REF!</definedName>
    <definedName name="concepto1724.casillero" localSheetId="39">#REF!</definedName>
    <definedName name="concepto1724.casillero" localSheetId="25">#REF!</definedName>
    <definedName name="concepto1724.casillero" localSheetId="21">#REF!</definedName>
    <definedName name="concepto1724.casillero" localSheetId="4">#REF!</definedName>
    <definedName name="concepto1724.casillero" localSheetId="89">#REF!</definedName>
    <definedName name="concepto1724.casillero" localSheetId="5">#REF!</definedName>
    <definedName name="concepto1724.casillero" localSheetId="90">#REF!</definedName>
    <definedName name="concepto1724.casillero" localSheetId="34">#REF!</definedName>
    <definedName name="concepto1724.casillero" localSheetId="92">#REF!</definedName>
    <definedName name="concepto1724.casillero" localSheetId="93">#REF!</definedName>
    <definedName name="concepto1724.casillero">#REF!</definedName>
    <definedName name="concepto1726" localSheetId="39">#REF!</definedName>
    <definedName name="concepto1726" localSheetId="25">#REF!</definedName>
    <definedName name="concepto1726" localSheetId="21">#REF!</definedName>
    <definedName name="concepto1726" localSheetId="4">#REF!</definedName>
    <definedName name="concepto1726" localSheetId="89">#REF!</definedName>
    <definedName name="concepto1726" localSheetId="5">#REF!</definedName>
    <definedName name="concepto1726" localSheetId="90">#REF!</definedName>
    <definedName name="concepto1726" localSheetId="34">#REF!</definedName>
    <definedName name="concepto1726" localSheetId="92">#REF!</definedName>
    <definedName name="concepto1726" localSheetId="93">#REF!</definedName>
    <definedName name="concepto1726">#REF!</definedName>
    <definedName name="concepto1726.casillero" localSheetId="39">#REF!</definedName>
    <definedName name="concepto1726.casillero" localSheetId="25">#REF!</definedName>
    <definedName name="concepto1726.casillero" localSheetId="21">#REF!</definedName>
    <definedName name="concepto1726.casillero" localSheetId="4">#REF!</definedName>
    <definedName name="concepto1726.casillero" localSheetId="89">#REF!</definedName>
    <definedName name="concepto1726.casillero" localSheetId="5">#REF!</definedName>
    <definedName name="concepto1726.casillero" localSheetId="90">#REF!</definedName>
    <definedName name="concepto1726.casillero" localSheetId="34">#REF!</definedName>
    <definedName name="concepto1726.casillero" localSheetId="92">#REF!</definedName>
    <definedName name="concepto1726.casillero" localSheetId="93">#REF!</definedName>
    <definedName name="concepto1726.casillero">#REF!</definedName>
    <definedName name="concepto1727" localSheetId="39">#REF!</definedName>
    <definedName name="concepto1727" localSheetId="25">#REF!</definedName>
    <definedName name="concepto1727" localSheetId="21">#REF!</definedName>
    <definedName name="concepto1727" localSheetId="4">#REF!</definedName>
    <definedName name="concepto1727" localSheetId="89">#REF!</definedName>
    <definedName name="concepto1727" localSheetId="5">#REF!</definedName>
    <definedName name="concepto1727" localSheetId="90">#REF!</definedName>
    <definedName name="concepto1727" localSheetId="34">#REF!</definedName>
    <definedName name="concepto1727" localSheetId="92">#REF!</definedName>
    <definedName name="concepto1727" localSheetId="93">#REF!</definedName>
    <definedName name="concepto1727">#REF!</definedName>
    <definedName name="concepto1727.casillero" localSheetId="39">#REF!</definedName>
    <definedName name="concepto1727.casillero" localSheetId="25">#REF!</definedName>
    <definedName name="concepto1727.casillero" localSheetId="21">#REF!</definedName>
    <definedName name="concepto1727.casillero" localSheetId="4">#REF!</definedName>
    <definedName name="concepto1727.casillero" localSheetId="89">#REF!</definedName>
    <definedName name="concepto1727.casillero" localSheetId="5">#REF!</definedName>
    <definedName name="concepto1727.casillero" localSheetId="90">#REF!</definedName>
    <definedName name="concepto1727.casillero" localSheetId="34">#REF!</definedName>
    <definedName name="concepto1727.casillero" localSheetId="92">#REF!</definedName>
    <definedName name="concepto1727.casillero" localSheetId="93">#REF!</definedName>
    <definedName name="concepto1727.casillero">#REF!</definedName>
    <definedName name="concepto1728" localSheetId="39">#REF!</definedName>
    <definedName name="concepto1728" localSheetId="25">#REF!</definedName>
    <definedName name="concepto1728" localSheetId="21">#REF!</definedName>
    <definedName name="concepto1728" localSheetId="4">#REF!</definedName>
    <definedName name="concepto1728" localSheetId="89">#REF!</definedName>
    <definedName name="concepto1728" localSheetId="5">#REF!</definedName>
    <definedName name="concepto1728" localSheetId="90">#REF!</definedName>
    <definedName name="concepto1728" localSheetId="34">#REF!</definedName>
    <definedName name="concepto1728" localSheetId="92">#REF!</definedName>
    <definedName name="concepto1728" localSheetId="93">#REF!</definedName>
    <definedName name="concepto1728">#REF!</definedName>
    <definedName name="concepto1728.casillero" localSheetId="39">#REF!</definedName>
    <definedName name="concepto1728.casillero" localSheetId="25">#REF!</definedName>
    <definedName name="concepto1728.casillero" localSheetId="21">#REF!</definedName>
    <definedName name="concepto1728.casillero" localSheetId="4">#REF!</definedName>
    <definedName name="concepto1728.casillero" localSheetId="89">#REF!</definedName>
    <definedName name="concepto1728.casillero" localSheetId="5">#REF!</definedName>
    <definedName name="concepto1728.casillero" localSheetId="90">#REF!</definedName>
    <definedName name="concepto1728.casillero" localSheetId="34">#REF!</definedName>
    <definedName name="concepto1728.casillero" localSheetId="92">#REF!</definedName>
    <definedName name="concepto1728.casillero" localSheetId="93">#REF!</definedName>
    <definedName name="concepto1728.casillero">#REF!</definedName>
    <definedName name="concepto1732" localSheetId="39">#REF!</definedName>
    <definedName name="concepto1732" localSheetId="25">#REF!</definedName>
    <definedName name="concepto1732" localSheetId="21">#REF!</definedName>
    <definedName name="concepto1732" localSheetId="4">#REF!</definedName>
    <definedName name="concepto1732" localSheetId="89">#REF!</definedName>
    <definedName name="concepto1732" localSheetId="5">#REF!</definedName>
    <definedName name="concepto1732" localSheetId="90">#REF!</definedName>
    <definedName name="concepto1732" localSheetId="34">#REF!</definedName>
    <definedName name="concepto1732" localSheetId="92">#REF!</definedName>
    <definedName name="concepto1732" localSheetId="93">#REF!</definedName>
    <definedName name="concepto1732">#REF!</definedName>
    <definedName name="concepto1732.casillero" localSheetId="39">#REF!</definedName>
    <definedName name="concepto1732.casillero" localSheetId="25">#REF!</definedName>
    <definedName name="concepto1732.casillero" localSheetId="21">#REF!</definedName>
    <definedName name="concepto1732.casillero" localSheetId="4">#REF!</definedName>
    <definedName name="concepto1732.casillero" localSheetId="89">#REF!</definedName>
    <definedName name="concepto1732.casillero" localSheetId="5">#REF!</definedName>
    <definedName name="concepto1732.casillero" localSheetId="90">#REF!</definedName>
    <definedName name="concepto1732.casillero" localSheetId="34">#REF!</definedName>
    <definedName name="concepto1732.casillero" localSheetId="92">#REF!</definedName>
    <definedName name="concepto1732.casillero" localSheetId="93">#REF!</definedName>
    <definedName name="concepto1732.casillero">#REF!</definedName>
    <definedName name="concepto1734" localSheetId="39">#REF!</definedName>
    <definedName name="concepto1734" localSheetId="25">#REF!</definedName>
    <definedName name="concepto1734" localSheetId="21">#REF!</definedName>
    <definedName name="concepto1734" localSheetId="4">#REF!</definedName>
    <definedName name="concepto1734" localSheetId="89">#REF!</definedName>
    <definedName name="concepto1734" localSheetId="5">#REF!</definedName>
    <definedName name="concepto1734" localSheetId="90">#REF!</definedName>
    <definedName name="concepto1734" localSheetId="34">#REF!</definedName>
    <definedName name="concepto1734" localSheetId="92">#REF!</definedName>
    <definedName name="concepto1734" localSheetId="93">#REF!</definedName>
    <definedName name="concepto1734">#REF!</definedName>
    <definedName name="concepto1734.casillero" localSheetId="39">#REF!</definedName>
    <definedName name="concepto1734.casillero" localSheetId="25">#REF!</definedName>
    <definedName name="concepto1734.casillero" localSheetId="21">#REF!</definedName>
    <definedName name="concepto1734.casillero" localSheetId="4">#REF!</definedName>
    <definedName name="concepto1734.casillero" localSheetId="89">#REF!</definedName>
    <definedName name="concepto1734.casillero" localSheetId="5">#REF!</definedName>
    <definedName name="concepto1734.casillero" localSheetId="90">#REF!</definedName>
    <definedName name="concepto1734.casillero" localSheetId="34">#REF!</definedName>
    <definedName name="concepto1734.casillero" localSheetId="92">#REF!</definedName>
    <definedName name="concepto1734.casillero" localSheetId="93">#REF!</definedName>
    <definedName name="concepto1734.casillero">#REF!</definedName>
    <definedName name="concepto1736" localSheetId="39">#REF!</definedName>
    <definedName name="concepto1736" localSheetId="25">#REF!</definedName>
    <definedName name="concepto1736" localSheetId="21">#REF!</definedName>
    <definedName name="concepto1736" localSheetId="4">#REF!</definedName>
    <definedName name="concepto1736" localSheetId="89">#REF!</definedName>
    <definedName name="concepto1736" localSheetId="5">#REF!</definedName>
    <definedName name="concepto1736" localSheetId="90">#REF!</definedName>
    <definedName name="concepto1736" localSheetId="34">#REF!</definedName>
    <definedName name="concepto1736" localSheetId="92">#REF!</definedName>
    <definedName name="concepto1736" localSheetId="93">#REF!</definedName>
    <definedName name="concepto1736">#REF!</definedName>
    <definedName name="concepto1736.casillero" localSheetId="39">#REF!</definedName>
    <definedName name="concepto1736.casillero" localSheetId="25">#REF!</definedName>
    <definedName name="concepto1736.casillero" localSheetId="21">#REF!</definedName>
    <definedName name="concepto1736.casillero" localSheetId="4">#REF!</definedName>
    <definedName name="concepto1736.casillero" localSheetId="89">#REF!</definedName>
    <definedName name="concepto1736.casillero" localSheetId="5">#REF!</definedName>
    <definedName name="concepto1736.casillero" localSheetId="90">#REF!</definedName>
    <definedName name="concepto1736.casillero" localSheetId="34">#REF!</definedName>
    <definedName name="concepto1736.casillero" localSheetId="92">#REF!</definedName>
    <definedName name="concepto1736.casillero" localSheetId="93">#REF!</definedName>
    <definedName name="concepto1736.casillero">#REF!</definedName>
    <definedName name="concepto1738" localSheetId="39">#REF!</definedName>
    <definedName name="concepto1738" localSheetId="25">#REF!</definedName>
    <definedName name="concepto1738" localSheetId="21">#REF!</definedName>
    <definedName name="concepto1738" localSheetId="4">#REF!</definedName>
    <definedName name="concepto1738" localSheetId="89">#REF!</definedName>
    <definedName name="concepto1738" localSheetId="5">#REF!</definedName>
    <definedName name="concepto1738" localSheetId="90">#REF!</definedName>
    <definedName name="concepto1738" localSheetId="34">#REF!</definedName>
    <definedName name="concepto1738" localSheetId="92">#REF!</definedName>
    <definedName name="concepto1738" localSheetId="93">#REF!</definedName>
    <definedName name="concepto1738">#REF!</definedName>
    <definedName name="concepto1738.casillero" localSheetId="39">#REF!</definedName>
    <definedName name="concepto1738.casillero" localSheetId="25">#REF!</definedName>
    <definedName name="concepto1738.casillero" localSheetId="21">#REF!</definedName>
    <definedName name="concepto1738.casillero" localSheetId="4">#REF!</definedName>
    <definedName name="concepto1738.casillero" localSheetId="89">#REF!</definedName>
    <definedName name="concepto1738.casillero" localSheetId="5">#REF!</definedName>
    <definedName name="concepto1738.casillero" localSheetId="90">#REF!</definedName>
    <definedName name="concepto1738.casillero" localSheetId="34">#REF!</definedName>
    <definedName name="concepto1738.casillero" localSheetId="92">#REF!</definedName>
    <definedName name="concepto1738.casillero" localSheetId="93">#REF!</definedName>
    <definedName name="concepto1738.casillero">#REF!</definedName>
    <definedName name="concepto1740" localSheetId="39">#REF!</definedName>
    <definedName name="concepto1740" localSheetId="25">#REF!</definedName>
    <definedName name="concepto1740" localSheetId="21">#REF!</definedName>
    <definedName name="concepto1740" localSheetId="4">#REF!</definedName>
    <definedName name="concepto1740" localSheetId="89">#REF!</definedName>
    <definedName name="concepto1740" localSheetId="5">#REF!</definedName>
    <definedName name="concepto1740" localSheetId="90">#REF!</definedName>
    <definedName name="concepto1740" localSheetId="34">#REF!</definedName>
    <definedName name="concepto1740" localSheetId="92">#REF!</definedName>
    <definedName name="concepto1740" localSheetId="93">#REF!</definedName>
    <definedName name="concepto1740">#REF!</definedName>
    <definedName name="concepto1740.casillero" localSheetId="39">#REF!</definedName>
    <definedName name="concepto1740.casillero" localSheetId="25">#REF!</definedName>
    <definedName name="concepto1740.casillero" localSheetId="21">#REF!</definedName>
    <definedName name="concepto1740.casillero" localSheetId="4">#REF!</definedName>
    <definedName name="concepto1740.casillero" localSheetId="89">#REF!</definedName>
    <definedName name="concepto1740.casillero" localSheetId="5">#REF!</definedName>
    <definedName name="concepto1740.casillero" localSheetId="90">#REF!</definedName>
    <definedName name="concepto1740.casillero" localSheetId="34">#REF!</definedName>
    <definedName name="concepto1740.casillero" localSheetId="92">#REF!</definedName>
    <definedName name="concepto1740.casillero" localSheetId="93">#REF!</definedName>
    <definedName name="concepto1740.casillero">#REF!</definedName>
    <definedName name="concepto1742" localSheetId="39">#REF!</definedName>
    <definedName name="concepto1742" localSheetId="25">#REF!</definedName>
    <definedName name="concepto1742" localSheetId="21">#REF!</definedName>
    <definedName name="concepto1742" localSheetId="4">#REF!</definedName>
    <definedName name="concepto1742" localSheetId="89">#REF!</definedName>
    <definedName name="concepto1742" localSheetId="5">#REF!</definedName>
    <definedName name="concepto1742" localSheetId="90">#REF!</definedName>
    <definedName name="concepto1742" localSheetId="34">#REF!</definedName>
    <definedName name="concepto1742" localSheetId="92">#REF!</definedName>
    <definedName name="concepto1742" localSheetId="93">#REF!</definedName>
    <definedName name="concepto1742">#REF!</definedName>
    <definedName name="concepto1742.casillero" localSheetId="39">#REF!</definedName>
    <definedName name="concepto1742.casillero" localSheetId="25">#REF!</definedName>
    <definedName name="concepto1742.casillero" localSheetId="21">#REF!</definedName>
    <definedName name="concepto1742.casillero" localSheetId="4">#REF!</definedName>
    <definedName name="concepto1742.casillero" localSheetId="89">#REF!</definedName>
    <definedName name="concepto1742.casillero" localSheetId="5">#REF!</definedName>
    <definedName name="concepto1742.casillero" localSheetId="90">#REF!</definedName>
    <definedName name="concepto1742.casillero" localSheetId="34">#REF!</definedName>
    <definedName name="concepto1742.casillero" localSheetId="92">#REF!</definedName>
    <definedName name="concepto1742.casillero" localSheetId="93">#REF!</definedName>
    <definedName name="concepto1742.casillero">#REF!</definedName>
    <definedName name="concepto1744" localSheetId="39">#REF!</definedName>
    <definedName name="concepto1744" localSheetId="25">#REF!</definedName>
    <definedName name="concepto1744" localSheetId="21">#REF!</definedName>
    <definedName name="concepto1744" localSheetId="4">#REF!</definedName>
    <definedName name="concepto1744" localSheetId="89">#REF!</definedName>
    <definedName name="concepto1744" localSheetId="5">#REF!</definedName>
    <definedName name="concepto1744" localSheetId="90">#REF!</definedName>
    <definedName name="concepto1744" localSheetId="34">#REF!</definedName>
    <definedName name="concepto1744" localSheetId="92">#REF!</definedName>
    <definedName name="concepto1744" localSheetId="93">#REF!</definedName>
    <definedName name="concepto1744">#REF!</definedName>
    <definedName name="concepto1744.casillero" localSheetId="39">#REF!</definedName>
    <definedName name="concepto1744.casillero" localSheetId="25">#REF!</definedName>
    <definedName name="concepto1744.casillero" localSheetId="21">#REF!</definedName>
    <definedName name="concepto1744.casillero" localSheetId="4">#REF!</definedName>
    <definedName name="concepto1744.casillero" localSheetId="89">#REF!</definedName>
    <definedName name="concepto1744.casillero" localSheetId="5">#REF!</definedName>
    <definedName name="concepto1744.casillero" localSheetId="90">#REF!</definedName>
    <definedName name="concepto1744.casillero" localSheetId="34">#REF!</definedName>
    <definedName name="concepto1744.casillero" localSheetId="92">#REF!</definedName>
    <definedName name="concepto1744.casillero" localSheetId="93">#REF!</definedName>
    <definedName name="concepto1744.casillero">#REF!</definedName>
    <definedName name="concepto1750" localSheetId="39">#REF!</definedName>
    <definedName name="concepto1750" localSheetId="25">#REF!</definedName>
    <definedName name="concepto1750" localSheetId="21">#REF!</definedName>
    <definedName name="concepto1750" localSheetId="4">#REF!</definedName>
    <definedName name="concepto1750" localSheetId="89">#REF!</definedName>
    <definedName name="concepto1750" localSheetId="5">#REF!</definedName>
    <definedName name="concepto1750" localSheetId="90">#REF!</definedName>
    <definedName name="concepto1750" localSheetId="34">#REF!</definedName>
    <definedName name="concepto1750" localSheetId="92">#REF!</definedName>
    <definedName name="concepto1750" localSheetId="93">#REF!</definedName>
    <definedName name="concepto1750">#REF!</definedName>
    <definedName name="concepto1750.casillero" localSheetId="39">#REF!</definedName>
    <definedName name="concepto1750.casillero" localSheetId="25">#REF!</definedName>
    <definedName name="concepto1750.casillero" localSheetId="21">#REF!</definedName>
    <definedName name="concepto1750.casillero" localSheetId="4">#REF!</definedName>
    <definedName name="concepto1750.casillero" localSheetId="89">#REF!</definedName>
    <definedName name="concepto1750.casillero" localSheetId="5">#REF!</definedName>
    <definedName name="concepto1750.casillero" localSheetId="90">#REF!</definedName>
    <definedName name="concepto1750.casillero" localSheetId="34">#REF!</definedName>
    <definedName name="concepto1750.casillero" localSheetId="92">#REF!</definedName>
    <definedName name="concepto1750.casillero" localSheetId="93">#REF!</definedName>
    <definedName name="concepto1750.casillero">#REF!</definedName>
    <definedName name="concepto1760" localSheetId="39">#REF!</definedName>
    <definedName name="concepto1760" localSheetId="25">#REF!</definedName>
    <definedName name="concepto1760" localSheetId="21">#REF!</definedName>
    <definedName name="concepto1760" localSheetId="4">#REF!</definedName>
    <definedName name="concepto1760" localSheetId="89">#REF!</definedName>
    <definedName name="concepto1760" localSheetId="5">#REF!</definedName>
    <definedName name="concepto1760" localSheetId="90">#REF!</definedName>
    <definedName name="concepto1760" localSheetId="34">#REF!</definedName>
    <definedName name="concepto1760" localSheetId="92">#REF!</definedName>
    <definedName name="concepto1760" localSheetId="93">#REF!</definedName>
    <definedName name="concepto1760">#REF!</definedName>
    <definedName name="concepto1760.casillero" localSheetId="39">#REF!</definedName>
    <definedName name="concepto1760.casillero" localSheetId="25">#REF!</definedName>
    <definedName name="concepto1760.casillero" localSheetId="21">#REF!</definedName>
    <definedName name="concepto1760.casillero" localSheetId="4">#REF!</definedName>
    <definedName name="concepto1760.casillero" localSheetId="89">#REF!</definedName>
    <definedName name="concepto1760.casillero" localSheetId="5">#REF!</definedName>
    <definedName name="concepto1760.casillero" localSheetId="90">#REF!</definedName>
    <definedName name="concepto1760.casillero" localSheetId="34">#REF!</definedName>
    <definedName name="concepto1760.casillero" localSheetId="92">#REF!</definedName>
    <definedName name="concepto1760.casillero" localSheetId="93">#REF!</definedName>
    <definedName name="concepto1760.casillero">#REF!</definedName>
    <definedName name="concepto1770" localSheetId="39">#REF!</definedName>
    <definedName name="concepto1770" localSheetId="25">#REF!</definedName>
    <definedName name="concepto1770" localSheetId="21">#REF!</definedName>
    <definedName name="concepto1770" localSheetId="4">#REF!</definedName>
    <definedName name="concepto1770" localSheetId="89">#REF!</definedName>
    <definedName name="concepto1770" localSheetId="5">#REF!</definedName>
    <definedName name="concepto1770" localSheetId="90">#REF!</definedName>
    <definedName name="concepto1770" localSheetId="34">#REF!</definedName>
    <definedName name="concepto1770" localSheetId="92">#REF!</definedName>
    <definedName name="concepto1770" localSheetId="93">#REF!</definedName>
    <definedName name="concepto1770">#REF!</definedName>
    <definedName name="concepto1770.casillero" localSheetId="39">#REF!</definedName>
    <definedName name="concepto1770.casillero" localSheetId="25">#REF!</definedName>
    <definedName name="concepto1770.casillero" localSheetId="21">#REF!</definedName>
    <definedName name="concepto1770.casillero" localSheetId="4">#REF!</definedName>
    <definedName name="concepto1770.casillero" localSheetId="89">#REF!</definedName>
    <definedName name="concepto1770.casillero" localSheetId="5">#REF!</definedName>
    <definedName name="concepto1770.casillero" localSheetId="90">#REF!</definedName>
    <definedName name="concepto1770.casillero" localSheetId="34">#REF!</definedName>
    <definedName name="concepto1770.casillero" localSheetId="92">#REF!</definedName>
    <definedName name="concepto1770.casillero" localSheetId="93">#REF!</definedName>
    <definedName name="concepto1770.casillero">#REF!</definedName>
    <definedName name="concepto1780" localSheetId="39">#REF!</definedName>
    <definedName name="concepto1780" localSheetId="25">#REF!</definedName>
    <definedName name="concepto1780" localSheetId="21">#REF!</definedName>
    <definedName name="concepto1780" localSheetId="4">#REF!</definedName>
    <definedName name="concepto1780" localSheetId="89">#REF!</definedName>
    <definedName name="concepto1780" localSheetId="5">#REF!</definedName>
    <definedName name="concepto1780" localSheetId="90">#REF!</definedName>
    <definedName name="concepto1780" localSheetId="34">#REF!</definedName>
    <definedName name="concepto1780" localSheetId="92">#REF!</definedName>
    <definedName name="concepto1780" localSheetId="93">#REF!</definedName>
    <definedName name="concepto1780">#REF!</definedName>
    <definedName name="concepto1780.calculo" localSheetId="39">#REF!</definedName>
    <definedName name="concepto1780.calculo" localSheetId="25">#REF!</definedName>
    <definedName name="concepto1780.calculo" localSheetId="21">#REF!</definedName>
    <definedName name="concepto1780.calculo" localSheetId="4">#REF!</definedName>
    <definedName name="concepto1780.calculo" localSheetId="89">#REF!</definedName>
    <definedName name="concepto1780.calculo" localSheetId="5">#REF!</definedName>
    <definedName name="concepto1780.calculo" localSheetId="90">#REF!</definedName>
    <definedName name="concepto1780.calculo" localSheetId="34">#REF!</definedName>
    <definedName name="concepto1780.calculo" localSheetId="92">#REF!</definedName>
    <definedName name="concepto1780.calculo" localSheetId="93">#REF!</definedName>
    <definedName name="concepto1780.calculo">#REF!</definedName>
    <definedName name="concepto1780.casillero" localSheetId="39">#REF!</definedName>
    <definedName name="concepto1780.casillero" localSheetId="25">#REF!</definedName>
    <definedName name="concepto1780.casillero" localSheetId="21">#REF!</definedName>
    <definedName name="concepto1780.casillero" localSheetId="4">#REF!</definedName>
    <definedName name="concepto1780.casillero" localSheetId="89">#REF!</definedName>
    <definedName name="concepto1780.casillero" localSheetId="5">#REF!</definedName>
    <definedName name="concepto1780.casillero" localSheetId="90">#REF!</definedName>
    <definedName name="concepto1780.casillero" localSheetId="34">#REF!</definedName>
    <definedName name="concepto1780.casillero" localSheetId="92">#REF!</definedName>
    <definedName name="concepto1780.casillero" localSheetId="93">#REF!</definedName>
    <definedName name="concepto1780.casillero">#REF!</definedName>
    <definedName name="concepto1780.error1" localSheetId="39">#REF!</definedName>
    <definedName name="concepto1780.error1" localSheetId="25">#REF!</definedName>
    <definedName name="concepto1780.error1" localSheetId="21">#REF!</definedName>
    <definedName name="concepto1780.error1" localSheetId="4">#REF!</definedName>
    <definedName name="concepto1780.error1" localSheetId="89">#REF!</definedName>
    <definedName name="concepto1780.error1" localSheetId="5">#REF!</definedName>
    <definedName name="concepto1780.error1" localSheetId="90">#REF!</definedName>
    <definedName name="concepto1780.error1" localSheetId="34">#REF!</definedName>
    <definedName name="concepto1780.error1" localSheetId="92">#REF!</definedName>
    <definedName name="concepto1780.error1" localSheetId="93">#REF!</definedName>
    <definedName name="concepto1780.error1">#REF!</definedName>
    <definedName name="concepto1780.error2" localSheetId="39">#REF!</definedName>
    <definedName name="concepto1780.error2" localSheetId="25">#REF!</definedName>
    <definedName name="concepto1780.error2" localSheetId="21">#REF!</definedName>
    <definedName name="concepto1780.error2" localSheetId="4">#REF!</definedName>
    <definedName name="concepto1780.error2" localSheetId="89">#REF!</definedName>
    <definedName name="concepto1780.error2" localSheetId="5">#REF!</definedName>
    <definedName name="concepto1780.error2" localSheetId="90">#REF!</definedName>
    <definedName name="concepto1780.error2" localSheetId="34">#REF!</definedName>
    <definedName name="concepto1780.error2" localSheetId="92">#REF!</definedName>
    <definedName name="concepto1780.error2" localSheetId="93">#REF!</definedName>
    <definedName name="concepto1780.error2">#REF!</definedName>
    <definedName name="concepto1780.error3" localSheetId="39">#REF!</definedName>
    <definedName name="concepto1780.error3" localSheetId="25">#REF!</definedName>
    <definedName name="concepto1780.error3" localSheetId="21">#REF!</definedName>
    <definedName name="concepto1780.error3" localSheetId="4">#REF!</definedName>
    <definedName name="concepto1780.error3" localSheetId="89">#REF!</definedName>
    <definedName name="concepto1780.error3" localSheetId="5">#REF!</definedName>
    <definedName name="concepto1780.error3" localSheetId="90">#REF!</definedName>
    <definedName name="concepto1780.error3" localSheetId="34">#REF!</definedName>
    <definedName name="concepto1780.error3" localSheetId="92">#REF!</definedName>
    <definedName name="concepto1780.error3" localSheetId="93">#REF!</definedName>
    <definedName name="concepto1780.error3">#REF!</definedName>
    <definedName name="concepto1780.validacion1" localSheetId="39">#REF!</definedName>
    <definedName name="concepto1780.validacion1" localSheetId="25">#REF!</definedName>
    <definedName name="concepto1780.validacion1" localSheetId="21">#REF!</definedName>
    <definedName name="concepto1780.validacion1" localSheetId="4">#REF!</definedName>
    <definedName name="concepto1780.validacion1" localSheetId="89">#REF!</definedName>
    <definedName name="concepto1780.validacion1" localSheetId="5">#REF!</definedName>
    <definedName name="concepto1780.validacion1" localSheetId="90">#REF!</definedName>
    <definedName name="concepto1780.validacion1" localSheetId="34">#REF!</definedName>
    <definedName name="concepto1780.validacion1" localSheetId="92">#REF!</definedName>
    <definedName name="concepto1780.validacion1" localSheetId="93">#REF!</definedName>
    <definedName name="concepto1780.validacion1">#REF!</definedName>
    <definedName name="concepto1780.validacion2" localSheetId="39">#REF!</definedName>
    <definedName name="concepto1780.validacion2" localSheetId="25">#REF!</definedName>
    <definedName name="concepto1780.validacion2" localSheetId="21">#REF!</definedName>
    <definedName name="concepto1780.validacion2" localSheetId="4">#REF!</definedName>
    <definedName name="concepto1780.validacion2" localSheetId="89">#REF!</definedName>
    <definedName name="concepto1780.validacion2" localSheetId="5">#REF!</definedName>
    <definedName name="concepto1780.validacion2" localSheetId="90">#REF!</definedName>
    <definedName name="concepto1780.validacion2" localSheetId="34">#REF!</definedName>
    <definedName name="concepto1780.validacion2" localSheetId="92">#REF!</definedName>
    <definedName name="concepto1780.validacion2" localSheetId="93">#REF!</definedName>
    <definedName name="concepto1780.validacion2">#REF!</definedName>
    <definedName name="concepto1780.validacion3" localSheetId="39">#REF!</definedName>
    <definedName name="concepto1780.validacion3" localSheetId="25">#REF!</definedName>
    <definedName name="concepto1780.validacion3" localSheetId="21">#REF!</definedName>
    <definedName name="concepto1780.validacion3" localSheetId="4">#REF!</definedName>
    <definedName name="concepto1780.validacion3" localSheetId="89">#REF!</definedName>
    <definedName name="concepto1780.validacion3" localSheetId="5">#REF!</definedName>
    <definedName name="concepto1780.validacion3" localSheetId="90">#REF!</definedName>
    <definedName name="concepto1780.validacion3" localSheetId="34">#REF!</definedName>
    <definedName name="concepto1780.validacion3" localSheetId="92">#REF!</definedName>
    <definedName name="concepto1780.validacion3" localSheetId="93">#REF!</definedName>
    <definedName name="concepto1780.validacion3">#REF!</definedName>
    <definedName name="concepto1780.valordefecto" localSheetId="39">#REF!</definedName>
    <definedName name="concepto1780.valordefecto" localSheetId="25">#REF!</definedName>
    <definedName name="concepto1780.valordefecto" localSheetId="21">#REF!</definedName>
    <definedName name="concepto1780.valordefecto" localSheetId="4">#REF!</definedName>
    <definedName name="concepto1780.valordefecto" localSheetId="89">#REF!</definedName>
    <definedName name="concepto1780.valordefecto" localSheetId="5">#REF!</definedName>
    <definedName name="concepto1780.valordefecto" localSheetId="90">#REF!</definedName>
    <definedName name="concepto1780.valordefecto" localSheetId="34">#REF!</definedName>
    <definedName name="concepto1780.valordefecto" localSheetId="92">#REF!</definedName>
    <definedName name="concepto1780.valordefecto" localSheetId="93">#REF!</definedName>
    <definedName name="concepto1780.valordefecto">#REF!</definedName>
    <definedName name="concepto1790" localSheetId="39">#REF!</definedName>
    <definedName name="concepto1790" localSheetId="25">#REF!</definedName>
    <definedName name="concepto1790" localSheetId="21">#REF!</definedName>
    <definedName name="concepto1790" localSheetId="4">#REF!</definedName>
    <definedName name="concepto1790" localSheetId="89">#REF!</definedName>
    <definedName name="concepto1790" localSheetId="5">#REF!</definedName>
    <definedName name="concepto1790" localSheetId="90">#REF!</definedName>
    <definedName name="concepto1790" localSheetId="34">#REF!</definedName>
    <definedName name="concepto1790" localSheetId="92">#REF!</definedName>
    <definedName name="concepto1790" localSheetId="93">#REF!</definedName>
    <definedName name="concepto1790">#REF!</definedName>
    <definedName name="concepto1790.casillero" localSheetId="39">#REF!</definedName>
    <definedName name="concepto1790.casillero" localSheetId="25">#REF!</definedName>
    <definedName name="concepto1790.casillero" localSheetId="21">#REF!</definedName>
    <definedName name="concepto1790.casillero" localSheetId="4">#REF!</definedName>
    <definedName name="concepto1790.casillero" localSheetId="89">#REF!</definedName>
    <definedName name="concepto1790.casillero" localSheetId="5">#REF!</definedName>
    <definedName name="concepto1790.casillero" localSheetId="90">#REF!</definedName>
    <definedName name="concepto1790.casillero" localSheetId="34">#REF!</definedName>
    <definedName name="concepto1790.casillero" localSheetId="92">#REF!</definedName>
    <definedName name="concepto1790.casillero" localSheetId="93">#REF!</definedName>
    <definedName name="concepto1790.casillero">#REF!</definedName>
    <definedName name="concepto1790.error1" localSheetId="39">#REF!</definedName>
    <definedName name="concepto1790.error1" localSheetId="25">#REF!</definedName>
    <definedName name="concepto1790.error1" localSheetId="21">#REF!</definedName>
    <definedName name="concepto1790.error1" localSheetId="4">#REF!</definedName>
    <definedName name="concepto1790.error1" localSheetId="89">#REF!</definedName>
    <definedName name="concepto1790.error1" localSheetId="5">#REF!</definedName>
    <definedName name="concepto1790.error1" localSheetId="90">#REF!</definedName>
    <definedName name="concepto1790.error1" localSheetId="34">#REF!</definedName>
    <definedName name="concepto1790.error1" localSheetId="92">#REF!</definedName>
    <definedName name="concepto1790.error1" localSheetId="93">#REF!</definedName>
    <definedName name="concepto1790.error1">#REF!</definedName>
    <definedName name="concepto1790.error2" localSheetId="39">#REF!</definedName>
    <definedName name="concepto1790.error2" localSheetId="25">#REF!</definedName>
    <definedName name="concepto1790.error2" localSheetId="21">#REF!</definedName>
    <definedName name="concepto1790.error2" localSheetId="4">#REF!</definedName>
    <definedName name="concepto1790.error2" localSheetId="89">#REF!</definedName>
    <definedName name="concepto1790.error2" localSheetId="5">#REF!</definedName>
    <definedName name="concepto1790.error2" localSheetId="90">#REF!</definedName>
    <definedName name="concepto1790.error2" localSheetId="34">#REF!</definedName>
    <definedName name="concepto1790.error2" localSheetId="92">#REF!</definedName>
    <definedName name="concepto1790.error2" localSheetId="93">#REF!</definedName>
    <definedName name="concepto1790.error2">#REF!</definedName>
    <definedName name="concepto1790.validacion1" localSheetId="39">#REF!</definedName>
    <definedName name="concepto1790.validacion1" localSheetId="25">#REF!</definedName>
    <definedName name="concepto1790.validacion1" localSheetId="21">#REF!</definedName>
    <definedName name="concepto1790.validacion1" localSheetId="4">#REF!</definedName>
    <definedName name="concepto1790.validacion1" localSheetId="89">#REF!</definedName>
    <definedName name="concepto1790.validacion1" localSheetId="5">#REF!</definedName>
    <definedName name="concepto1790.validacion1" localSheetId="90">#REF!</definedName>
    <definedName name="concepto1790.validacion1" localSheetId="34">#REF!</definedName>
    <definedName name="concepto1790.validacion1" localSheetId="92">#REF!</definedName>
    <definedName name="concepto1790.validacion1" localSheetId="93">#REF!</definedName>
    <definedName name="concepto1790.validacion1">#REF!</definedName>
    <definedName name="concepto1790.validacion2" localSheetId="39">#REF!</definedName>
    <definedName name="concepto1790.validacion2" localSheetId="25">#REF!</definedName>
    <definedName name="concepto1790.validacion2" localSheetId="21">#REF!</definedName>
    <definedName name="concepto1790.validacion2" localSheetId="4">#REF!</definedName>
    <definedName name="concepto1790.validacion2" localSheetId="89">#REF!</definedName>
    <definedName name="concepto1790.validacion2" localSheetId="5">#REF!</definedName>
    <definedName name="concepto1790.validacion2" localSheetId="90">#REF!</definedName>
    <definedName name="concepto1790.validacion2" localSheetId="34">#REF!</definedName>
    <definedName name="concepto1790.validacion2" localSheetId="92">#REF!</definedName>
    <definedName name="concepto1790.validacion2" localSheetId="93">#REF!</definedName>
    <definedName name="concepto1790.validacion2">#REF!</definedName>
    <definedName name="concepto1790.valordefecto" localSheetId="39">#REF!</definedName>
    <definedName name="concepto1790.valordefecto" localSheetId="25">#REF!</definedName>
    <definedName name="concepto1790.valordefecto" localSheetId="21">#REF!</definedName>
    <definedName name="concepto1790.valordefecto" localSheetId="4">#REF!</definedName>
    <definedName name="concepto1790.valordefecto" localSheetId="89">#REF!</definedName>
    <definedName name="concepto1790.valordefecto" localSheetId="5">#REF!</definedName>
    <definedName name="concepto1790.valordefecto" localSheetId="90">#REF!</definedName>
    <definedName name="concepto1790.valordefecto" localSheetId="34">#REF!</definedName>
    <definedName name="concepto1790.valordefecto" localSheetId="92">#REF!</definedName>
    <definedName name="concepto1790.valordefecto" localSheetId="93">#REF!</definedName>
    <definedName name="concepto1790.valordefecto">#REF!</definedName>
    <definedName name="concepto1800" localSheetId="39">#REF!</definedName>
    <definedName name="concepto1800" localSheetId="25">#REF!</definedName>
    <definedName name="concepto1800" localSheetId="21">#REF!</definedName>
    <definedName name="concepto1800" localSheetId="4">#REF!</definedName>
    <definedName name="concepto1800" localSheetId="89">#REF!</definedName>
    <definedName name="concepto1800" localSheetId="5">#REF!</definedName>
    <definedName name="concepto1800" localSheetId="90">#REF!</definedName>
    <definedName name="concepto1800" localSheetId="34">#REF!</definedName>
    <definedName name="concepto1800" localSheetId="92">#REF!</definedName>
    <definedName name="concepto1800" localSheetId="93">#REF!</definedName>
    <definedName name="concepto1800">#REF!</definedName>
    <definedName name="concepto1800.casillero" localSheetId="39">#REF!</definedName>
    <definedName name="concepto1800.casillero" localSheetId="25">#REF!</definedName>
    <definedName name="concepto1800.casillero" localSheetId="21">#REF!</definedName>
    <definedName name="concepto1800.casillero" localSheetId="4">#REF!</definedName>
    <definedName name="concepto1800.casillero" localSheetId="89">#REF!</definedName>
    <definedName name="concepto1800.casillero" localSheetId="5">#REF!</definedName>
    <definedName name="concepto1800.casillero" localSheetId="90">#REF!</definedName>
    <definedName name="concepto1800.casillero" localSheetId="34">#REF!</definedName>
    <definedName name="concepto1800.casillero" localSheetId="92">#REF!</definedName>
    <definedName name="concepto1800.casillero" localSheetId="93">#REF!</definedName>
    <definedName name="concepto1800.casillero">#REF!</definedName>
    <definedName name="concepto1802" localSheetId="39">#REF!</definedName>
    <definedName name="concepto1802" localSheetId="25">#REF!</definedName>
    <definedName name="concepto1802" localSheetId="21">#REF!</definedName>
    <definedName name="concepto1802" localSheetId="4">#REF!</definedName>
    <definedName name="concepto1802" localSheetId="89">#REF!</definedName>
    <definedName name="concepto1802" localSheetId="5">#REF!</definedName>
    <definedName name="concepto1802" localSheetId="90">#REF!</definedName>
    <definedName name="concepto1802" localSheetId="34">#REF!</definedName>
    <definedName name="concepto1802" localSheetId="92">#REF!</definedName>
    <definedName name="concepto1802" localSheetId="93">#REF!</definedName>
    <definedName name="concepto1802">#REF!</definedName>
    <definedName name="concepto1802.casillero" localSheetId="39">#REF!</definedName>
    <definedName name="concepto1802.casillero" localSheetId="25">#REF!</definedName>
    <definedName name="concepto1802.casillero" localSheetId="21">#REF!</definedName>
    <definedName name="concepto1802.casillero" localSheetId="4">#REF!</definedName>
    <definedName name="concepto1802.casillero" localSheetId="89">#REF!</definedName>
    <definedName name="concepto1802.casillero" localSheetId="5">#REF!</definedName>
    <definedName name="concepto1802.casillero" localSheetId="90">#REF!</definedName>
    <definedName name="concepto1802.casillero" localSheetId="34">#REF!</definedName>
    <definedName name="concepto1802.casillero" localSheetId="92">#REF!</definedName>
    <definedName name="concepto1802.casillero" localSheetId="93">#REF!</definedName>
    <definedName name="concepto1802.casillero">#REF!</definedName>
    <definedName name="concepto1804" localSheetId="39">#REF!</definedName>
    <definedName name="concepto1804" localSheetId="25">#REF!</definedName>
    <definedName name="concepto1804" localSheetId="21">#REF!</definedName>
    <definedName name="concepto1804" localSheetId="4">#REF!</definedName>
    <definedName name="concepto1804" localSheetId="89">#REF!</definedName>
    <definedName name="concepto1804" localSheetId="5">#REF!</definedName>
    <definedName name="concepto1804" localSheetId="90">#REF!</definedName>
    <definedName name="concepto1804" localSheetId="34">#REF!</definedName>
    <definedName name="concepto1804" localSheetId="92">#REF!</definedName>
    <definedName name="concepto1804" localSheetId="93">#REF!</definedName>
    <definedName name="concepto1804">#REF!</definedName>
    <definedName name="concepto1804.casillero" localSheetId="39">#REF!</definedName>
    <definedName name="concepto1804.casillero" localSheetId="25">#REF!</definedName>
    <definedName name="concepto1804.casillero" localSheetId="21">#REF!</definedName>
    <definedName name="concepto1804.casillero" localSheetId="4">#REF!</definedName>
    <definedName name="concepto1804.casillero" localSheetId="89">#REF!</definedName>
    <definedName name="concepto1804.casillero" localSheetId="5">#REF!</definedName>
    <definedName name="concepto1804.casillero" localSheetId="90">#REF!</definedName>
    <definedName name="concepto1804.casillero" localSheetId="34">#REF!</definedName>
    <definedName name="concepto1804.casillero" localSheetId="92">#REF!</definedName>
    <definedName name="concepto1804.casillero" localSheetId="93">#REF!</definedName>
    <definedName name="concepto1804.casillero">#REF!</definedName>
    <definedName name="concepto1805" localSheetId="39">#REF!</definedName>
    <definedName name="concepto1805" localSheetId="25">#REF!</definedName>
    <definedName name="concepto1805" localSheetId="21">#REF!</definedName>
    <definedName name="concepto1805" localSheetId="4">#REF!</definedName>
    <definedName name="concepto1805" localSheetId="89">#REF!</definedName>
    <definedName name="concepto1805" localSheetId="5">#REF!</definedName>
    <definedName name="concepto1805" localSheetId="90">#REF!</definedName>
    <definedName name="concepto1805" localSheetId="34">#REF!</definedName>
    <definedName name="concepto1805" localSheetId="92">#REF!</definedName>
    <definedName name="concepto1805" localSheetId="93">#REF!</definedName>
    <definedName name="concepto1805">#REF!</definedName>
    <definedName name="concepto1805.casillero" localSheetId="39">#REF!</definedName>
    <definedName name="concepto1805.casillero" localSheetId="25">#REF!</definedName>
    <definedName name="concepto1805.casillero" localSheetId="21">#REF!</definedName>
    <definedName name="concepto1805.casillero" localSheetId="4">#REF!</definedName>
    <definedName name="concepto1805.casillero" localSheetId="89">#REF!</definedName>
    <definedName name="concepto1805.casillero" localSheetId="5">#REF!</definedName>
    <definedName name="concepto1805.casillero" localSheetId="90">#REF!</definedName>
    <definedName name="concepto1805.casillero" localSheetId="34">#REF!</definedName>
    <definedName name="concepto1805.casillero" localSheetId="92">#REF!</definedName>
    <definedName name="concepto1805.casillero" localSheetId="93">#REF!</definedName>
    <definedName name="concepto1805.casillero">#REF!</definedName>
    <definedName name="concepto1810" localSheetId="39">#REF!</definedName>
    <definedName name="concepto1810" localSheetId="25">#REF!</definedName>
    <definedName name="concepto1810" localSheetId="21">#REF!</definedName>
    <definedName name="concepto1810" localSheetId="4">#REF!</definedName>
    <definedName name="concepto1810" localSheetId="89">#REF!</definedName>
    <definedName name="concepto1810" localSheetId="5">#REF!</definedName>
    <definedName name="concepto1810" localSheetId="90">#REF!</definedName>
    <definedName name="concepto1810" localSheetId="34">#REF!</definedName>
    <definedName name="concepto1810" localSheetId="92">#REF!</definedName>
    <definedName name="concepto1810" localSheetId="93">#REF!</definedName>
    <definedName name="concepto1810">#REF!</definedName>
    <definedName name="concepto1810.casillero" localSheetId="39">#REF!</definedName>
    <definedName name="concepto1810.casillero" localSheetId="25">#REF!</definedName>
    <definedName name="concepto1810.casillero" localSheetId="21">#REF!</definedName>
    <definedName name="concepto1810.casillero" localSheetId="4">#REF!</definedName>
    <definedName name="concepto1810.casillero" localSheetId="89">#REF!</definedName>
    <definedName name="concepto1810.casillero" localSheetId="5">#REF!</definedName>
    <definedName name="concepto1810.casillero" localSheetId="90">#REF!</definedName>
    <definedName name="concepto1810.casillero" localSheetId="34">#REF!</definedName>
    <definedName name="concepto1810.casillero" localSheetId="92">#REF!</definedName>
    <definedName name="concepto1810.casillero" localSheetId="93">#REF!</definedName>
    <definedName name="concepto1810.casillero">#REF!</definedName>
    <definedName name="concepto1812" localSheetId="39">#REF!</definedName>
    <definedName name="concepto1812" localSheetId="25">#REF!</definedName>
    <definedName name="concepto1812" localSheetId="21">#REF!</definedName>
    <definedName name="concepto1812" localSheetId="4">#REF!</definedName>
    <definedName name="concepto1812" localSheetId="89">#REF!</definedName>
    <definedName name="concepto1812" localSheetId="5">#REF!</definedName>
    <definedName name="concepto1812" localSheetId="90">#REF!</definedName>
    <definedName name="concepto1812" localSheetId="34">#REF!</definedName>
    <definedName name="concepto1812" localSheetId="92">#REF!</definedName>
    <definedName name="concepto1812" localSheetId="93">#REF!</definedName>
    <definedName name="concepto1812">#REF!</definedName>
    <definedName name="concepto1812.casillero" localSheetId="39">#REF!</definedName>
    <definedName name="concepto1812.casillero" localSheetId="25">#REF!</definedName>
    <definedName name="concepto1812.casillero" localSheetId="21">#REF!</definedName>
    <definedName name="concepto1812.casillero" localSheetId="4">#REF!</definedName>
    <definedName name="concepto1812.casillero" localSheetId="89">#REF!</definedName>
    <definedName name="concepto1812.casillero" localSheetId="5">#REF!</definedName>
    <definedName name="concepto1812.casillero" localSheetId="90">#REF!</definedName>
    <definedName name="concepto1812.casillero" localSheetId="34">#REF!</definedName>
    <definedName name="concepto1812.casillero" localSheetId="92">#REF!</definedName>
    <definedName name="concepto1812.casillero" localSheetId="93">#REF!</definedName>
    <definedName name="concepto1812.casillero">#REF!</definedName>
    <definedName name="concepto1814" localSheetId="39">#REF!</definedName>
    <definedName name="concepto1814" localSheetId="25">#REF!</definedName>
    <definedName name="concepto1814" localSheetId="21">#REF!</definedName>
    <definedName name="concepto1814" localSheetId="4">#REF!</definedName>
    <definedName name="concepto1814" localSheetId="89">#REF!</definedName>
    <definedName name="concepto1814" localSheetId="5">#REF!</definedName>
    <definedName name="concepto1814" localSheetId="90">#REF!</definedName>
    <definedName name="concepto1814" localSheetId="34">#REF!</definedName>
    <definedName name="concepto1814" localSheetId="92">#REF!</definedName>
    <definedName name="concepto1814" localSheetId="93">#REF!</definedName>
    <definedName name="concepto1814">#REF!</definedName>
    <definedName name="concepto1814.casillero" localSheetId="39">#REF!</definedName>
    <definedName name="concepto1814.casillero" localSheetId="25">#REF!</definedName>
    <definedName name="concepto1814.casillero" localSheetId="21">#REF!</definedName>
    <definedName name="concepto1814.casillero" localSheetId="4">#REF!</definedName>
    <definedName name="concepto1814.casillero" localSheetId="89">#REF!</definedName>
    <definedName name="concepto1814.casillero" localSheetId="5">#REF!</definedName>
    <definedName name="concepto1814.casillero" localSheetId="90">#REF!</definedName>
    <definedName name="concepto1814.casillero" localSheetId="34">#REF!</definedName>
    <definedName name="concepto1814.casillero" localSheetId="92">#REF!</definedName>
    <definedName name="concepto1814.casillero" localSheetId="93">#REF!</definedName>
    <definedName name="concepto1814.casillero">#REF!</definedName>
    <definedName name="concepto1815" localSheetId="39">#REF!</definedName>
    <definedName name="concepto1815" localSheetId="25">#REF!</definedName>
    <definedName name="concepto1815" localSheetId="21">#REF!</definedName>
    <definedName name="concepto1815" localSheetId="4">#REF!</definedName>
    <definedName name="concepto1815" localSheetId="89">#REF!</definedName>
    <definedName name="concepto1815" localSheetId="5">#REF!</definedName>
    <definedName name="concepto1815" localSheetId="90">#REF!</definedName>
    <definedName name="concepto1815" localSheetId="34">#REF!</definedName>
    <definedName name="concepto1815" localSheetId="92">#REF!</definedName>
    <definedName name="concepto1815" localSheetId="93">#REF!</definedName>
    <definedName name="concepto1815">#REF!</definedName>
    <definedName name="concepto1815.casillero" localSheetId="39">#REF!</definedName>
    <definedName name="concepto1815.casillero" localSheetId="25">#REF!</definedName>
    <definedName name="concepto1815.casillero" localSheetId="21">#REF!</definedName>
    <definedName name="concepto1815.casillero" localSheetId="4">#REF!</definedName>
    <definedName name="concepto1815.casillero" localSheetId="89">#REF!</definedName>
    <definedName name="concepto1815.casillero" localSheetId="5">#REF!</definedName>
    <definedName name="concepto1815.casillero" localSheetId="90">#REF!</definedName>
    <definedName name="concepto1815.casillero" localSheetId="34">#REF!</definedName>
    <definedName name="concepto1815.casillero" localSheetId="92">#REF!</definedName>
    <definedName name="concepto1815.casillero" localSheetId="93">#REF!</definedName>
    <definedName name="concepto1815.casillero">#REF!</definedName>
    <definedName name="concepto1819" localSheetId="39">#REF!</definedName>
    <definedName name="concepto1819" localSheetId="25">#REF!</definedName>
    <definedName name="concepto1819" localSheetId="21">#REF!</definedName>
    <definedName name="concepto1819" localSheetId="4">#REF!</definedName>
    <definedName name="concepto1819" localSheetId="89">#REF!</definedName>
    <definedName name="concepto1819" localSheetId="5">#REF!</definedName>
    <definedName name="concepto1819" localSheetId="90">#REF!</definedName>
    <definedName name="concepto1819" localSheetId="34">#REF!</definedName>
    <definedName name="concepto1819" localSheetId="92">#REF!</definedName>
    <definedName name="concepto1819" localSheetId="93">#REF!</definedName>
    <definedName name="concepto1819">#REF!</definedName>
    <definedName name="concepto1819.casillero" localSheetId="39">#REF!</definedName>
    <definedName name="concepto1819.casillero" localSheetId="25">#REF!</definedName>
    <definedName name="concepto1819.casillero" localSheetId="21">#REF!</definedName>
    <definedName name="concepto1819.casillero" localSheetId="4">#REF!</definedName>
    <definedName name="concepto1819.casillero" localSheetId="89">#REF!</definedName>
    <definedName name="concepto1819.casillero" localSheetId="5">#REF!</definedName>
    <definedName name="concepto1819.casillero" localSheetId="90">#REF!</definedName>
    <definedName name="concepto1819.casillero" localSheetId="34">#REF!</definedName>
    <definedName name="concepto1819.casillero" localSheetId="92">#REF!</definedName>
    <definedName name="concepto1819.casillero" localSheetId="93">#REF!</definedName>
    <definedName name="concepto1819.casillero">#REF!</definedName>
    <definedName name="concepto1820" localSheetId="39">#REF!</definedName>
    <definedName name="concepto1820" localSheetId="25">#REF!</definedName>
    <definedName name="concepto1820" localSheetId="21">#REF!</definedName>
    <definedName name="concepto1820" localSheetId="4">#REF!</definedName>
    <definedName name="concepto1820" localSheetId="89">#REF!</definedName>
    <definedName name="concepto1820" localSheetId="5">#REF!</definedName>
    <definedName name="concepto1820" localSheetId="90">#REF!</definedName>
    <definedName name="concepto1820" localSheetId="34">#REF!</definedName>
    <definedName name="concepto1820" localSheetId="92">#REF!</definedName>
    <definedName name="concepto1820" localSheetId="93">#REF!</definedName>
    <definedName name="concepto1820">#REF!</definedName>
    <definedName name="concepto1820.casillero" localSheetId="39">#REF!</definedName>
    <definedName name="concepto1820.casillero" localSheetId="25">#REF!</definedName>
    <definedName name="concepto1820.casillero" localSheetId="21">#REF!</definedName>
    <definedName name="concepto1820.casillero" localSheetId="4">#REF!</definedName>
    <definedName name="concepto1820.casillero" localSheetId="89">#REF!</definedName>
    <definedName name="concepto1820.casillero" localSheetId="5">#REF!</definedName>
    <definedName name="concepto1820.casillero" localSheetId="90">#REF!</definedName>
    <definedName name="concepto1820.casillero" localSheetId="34">#REF!</definedName>
    <definedName name="concepto1820.casillero" localSheetId="92">#REF!</definedName>
    <definedName name="concepto1820.casillero" localSheetId="93">#REF!</definedName>
    <definedName name="concepto1820.casillero">#REF!</definedName>
    <definedName name="concepto1821" localSheetId="39">#REF!</definedName>
    <definedName name="concepto1821" localSheetId="25">#REF!</definedName>
    <definedName name="concepto1821" localSheetId="21">#REF!</definedName>
    <definedName name="concepto1821" localSheetId="4">#REF!</definedName>
    <definedName name="concepto1821" localSheetId="89">#REF!</definedName>
    <definedName name="concepto1821" localSheetId="5">#REF!</definedName>
    <definedName name="concepto1821" localSheetId="90">#REF!</definedName>
    <definedName name="concepto1821" localSheetId="34">#REF!</definedName>
    <definedName name="concepto1821" localSheetId="92">#REF!</definedName>
    <definedName name="concepto1821" localSheetId="93">#REF!</definedName>
    <definedName name="concepto1821">#REF!</definedName>
    <definedName name="concepto1821.casillero" localSheetId="39">#REF!</definedName>
    <definedName name="concepto1821.casillero" localSheetId="25">#REF!</definedName>
    <definedName name="concepto1821.casillero" localSheetId="21">#REF!</definedName>
    <definedName name="concepto1821.casillero" localSheetId="4">#REF!</definedName>
    <definedName name="concepto1821.casillero" localSheetId="89">#REF!</definedName>
    <definedName name="concepto1821.casillero" localSheetId="5">#REF!</definedName>
    <definedName name="concepto1821.casillero" localSheetId="90">#REF!</definedName>
    <definedName name="concepto1821.casillero" localSheetId="34">#REF!</definedName>
    <definedName name="concepto1821.casillero" localSheetId="92">#REF!</definedName>
    <definedName name="concepto1821.casillero" localSheetId="93">#REF!</definedName>
    <definedName name="concepto1821.casillero">#REF!</definedName>
    <definedName name="concepto1822" localSheetId="39">#REF!</definedName>
    <definedName name="concepto1822" localSheetId="25">#REF!</definedName>
    <definedName name="concepto1822" localSheetId="21">#REF!</definedName>
    <definedName name="concepto1822" localSheetId="4">#REF!</definedName>
    <definedName name="concepto1822" localSheetId="89">#REF!</definedName>
    <definedName name="concepto1822" localSheetId="5">#REF!</definedName>
    <definedName name="concepto1822" localSheetId="90">#REF!</definedName>
    <definedName name="concepto1822" localSheetId="34">#REF!</definedName>
    <definedName name="concepto1822" localSheetId="92">#REF!</definedName>
    <definedName name="concepto1822" localSheetId="93">#REF!</definedName>
    <definedName name="concepto1822">#REF!</definedName>
    <definedName name="concepto1822.casillero" localSheetId="39">#REF!</definedName>
    <definedName name="concepto1822.casillero" localSheetId="25">#REF!</definedName>
    <definedName name="concepto1822.casillero" localSheetId="21">#REF!</definedName>
    <definedName name="concepto1822.casillero" localSheetId="4">#REF!</definedName>
    <definedName name="concepto1822.casillero" localSheetId="89">#REF!</definedName>
    <definedName name="concepto1822.casillero" localSheetId="5">#REF!</definedName>
    <definedName name="concepto1822.casillero" localSheetId="90">#REF!</definedName>
    <definedName name="concepto1822.casillero" localSheetId="34">#REF!</definedName>
    <definedName name="concepto1822.casillero" localSheetId="92">#REF!</definedName>
    <definedName name="concepto1822.casillero" localSheetId="93">#REF!</definedName>
    <definedName name="concepto1822.casillero">#REF!</definedName>
    <definedName name="concepto1824" localSheetId="39">#REF!</definedName>
    <definedName name="concepto1824" localSheetId="25">#REF!</definedName>
    <definedName name="concepto1824" localSheetId="21">#REF!</definedName>
    <definedName name="concepto1824" localSheetId="4">#REF!</definedName>
    <definedName name="concepto1824" localSheetId="89">#REF!</definedName>
    <definedName name="concepto1824" localSheetId="5">#REF!</definedName>
    <definedName name="concepto1824" localSheetId="90">#REF!</definedName>
    <definedName name="concepto1824" localSheetId="34">#REF!</definedName>
    <definedName name="concepto1824" localSheetId="92">#REF!</definedName>
    <definedName name="concepto1824" localSheetId="93">#REF!</definedName>
    <definedName name="concepto1824">#REF!</definedName>
    <definedName name="concepto1824.casillero" localSheetId="39">#REF!</definedName>
    <definedName name="concepto1824.casillero" localSheetId="25">#REF!</definedName>
    <definedName name="concepto1824.casillero" localSheetId="21">#REF!</definedName>
    <definedName name="concepto1824.casillero" localSheetId="4">#REF!</definedName>
    <definedName name="concepto1824.casillero" localSheetId="89">#REF!</definedName>
    <definedName name="concepto1824.casillero" localSheetId="5">#REF!</definedName>
    <definedName name="concepto1824.casillero" localSheetId="90">#REF!</definedName>
    <definedName name="concepto1824.casillero" localSheetId="34">#REF!</definedName>
    <definedName name="concepto1824.casillero" localSheetId="92">#REF!</definedName>
    <definedName name="concepto1824.casillero" localSheetId="93">#REF!</definedName>
    <definedName name="concepto1824.casillero">#REF!</definedName>
    <definedName name="concepto1825" localSheetId="39">#REF!</definedName>
    <definedName name="concepto1825" localSheetId="25">#REF!</definedName>
    <definedName name="concepto1825" localSheetId="21">#REF!</definedName>
    <definedName name="concepto1825" localSheetId="4">#REF!</definedName>
    <definedName name="concepto1825" localSheetId="89">#REF!</definedName>
    <definedName name="concepto1825" localSheetId="5">#REF!</definedName>
    <definedName name="concepto1825" localSheetId="90">#REF!</definedName>
    <definedName name="concepto1825" localSheetId="34">#REF!</definedName>
    <definedName name="concepto1825" localSheetId="92">#REF!</definedName>
    <definedName name="concepto1825" localSheetId="93">#REF!</definedName>
    <definedName name="concepto1825">#REF!</definedName>
    <definedName name="concepto1825.casillero" localSheetId="39">#REF!</definedName>
    <definedName name="concepto1825.casillero" localSheetId="25">#REF!</definedName>
    <definedName name="concepto1825.casillero" localSheetId="21">#REF!</definedName>
    <definedName name="concepto1825.casillero" localSheetId="4">#REF!</definedName>
    <definedName name="concepto1825.casillero" localSheetId="89">#REF!</definedName>
    <definedName name="concepto1825.casillero" localSheetId="5">#REF!</definedName>
    <definedName name="concepto1825.casillero" localSheetId="90">#REF!</definedName>
    <definedName name="concepto1825.casillero" localSheetId="34">#REF!</definedName>
    <definedName name="concepto1825.casillero" localSheetId="92">#REF!</definedName>
    <definedName name="concepto1825.casillero" localSheetId="93">#REF!</definedName>
    <definedName name="concepto1825.casillero">#REF!</definedName>
    <definedName name="concepto1826" localSheetId="39">#REF!</definedName>
    <definedName name="concepto1826" localSheetId="25">#REF!</definedName>
    <definedName name="concepto1826" localSheetId="21">#REF!</definedName>
    <definedName name="concepto1826" localSheetId="4">#REF!</definedName>
    <definedName name="concepto1826" localSheetId="89">#REF!</definedName>
    <definedName name="concepto1826" localSheetId="5">#REF!</definedName>
    <definedName name="concepto1826" localSheetId="90">#REF!</definedName>
    <definedName name="concepto1826" localSheetId="34">#REF!</definedName>
    <definedName name="concepto1826" localSheetId="92">#REF!</definedName>
    <definedName name="concepto1826" localSheetId="93">#REF!</definedName>
    <definedName name="concepto1826">#REF!</definedName>
    <definedName name="concepto1826.casillero" localSheetId="39">#REF!</definedName>
    <definedName name="concepto1826.casillero" localSheetId="25">#REF!</definedName>
    <definedName name="concepto1826.casillero" localSheetId="21">#REF!</definedName>
    <definedName name="concepto1826.casillero" localSheetId="4">#REF!</definedName>
    <definedName name="concepto1826.casillero" localSheetId="89">#REF!</definedName>
    <definedName name="concepto1826.casillero" localSheetId="5">#REF!</definedName>
    <definedName name="concepto1826.casillero" localSheetId="90">#REF!</definedName>
    <definedName name="concepto1826.casillero" localSheetId="34">#REF!</definedName>
    <definedName name="concepto1826.casillero" localSheetId="92">#REF!</definedName>
    <definedName name="concepto1826.casillero" localSheetId="93">#REF!</definedName>
    <definedName name="concepto1826.casillero">#REF!</definedName>
    <definedName name="concepto1828" localSheetId="39">#REF!</definedName>
    <definedName name="concepto1828" localSheetId="25">#REF!</definedName>
    <definedName name="concepto1828" localSheetId="21">#REF!</definedName>
    <definedName name="concepto1828" localSheetId="4">#REF!</definedName>
    <definedName name="concepto1828" localSheetId="89">#REF!</definedName>
    <definedName name="concepto1828" localSheetId="5">#REF!</definedName>
    <definedName name="concepto1828" localSheetId="90">#REF!</definedName>
    <definedName name="concepto1828" localSheetId="34">#REF!</definedName>
    <definedName name="concepto1828" localSheetId="92">#REF!</definedName>
    <definedName name="concepto1828" localSheetId="93">#REF!</definedName>
    <definedName name="concepto1828">#REF!</definedName>
    <definedName name="concepto1828.casillero" localSheetId="39">#REF!</definedName>
    <definedName name="concepto1828.casillero" localSheetId="25">#REF!</definedName>
    <definedName name="concepto1828.casillero" localSheetId="21">#REF!</definedName>
    <definedName name="concepto1828.casillero" localSheetId="4">#REF!</definedName>
    <definedName name="concepto1828.casillero" localSheetId="89">#REF!</definedName>
    <definedName name="concepto1828.casillero" localSheetId="5">#REF!</definedName>
    <definedName name="concepto1828.casillero" localSheetId="90">#REF!</definedName>
    <definedName name="concepto1828.casillero" localSheetId="34">#REF!</definedName>
    <definedName name="concepto1828.casillero" localSheetId="92">#REF!</definedName>
    <definedName name="concepto1828.casillero" localSheetId="93">#REF!</definedName>
    <definedName name="concepto1828.casillero">#REF!</definedName>
    <definedName name="concepto1830" localSheetId="39">#REF!</definedName>
    <definedName name="concepto1830" localSheetId="25">#REF!</definedName>
    <definedName name="concepto1830" localSheetId="21">#REF!</definedName>
    <definedName name="concepto1830" localSheetId="4">#REF!</definedName>
    <definedName name="concepto1830" localSheetId="89">#REF!</definedName>
    <definedName name="concepto1830" localSheetId="5">#REF!</definedName>
    <definedName name="concepto1830" localSheetId="90">#REF!</definedName>
    <definedName name="concepto1830" localSheetId="34">#REF!</definedName>
    <definedName name="concepto1830" localSheetId="92">#REF!</definedName>
    <definedName name="concepto1830" localSheetId="93">#REF!</definedName>
    <definedName name="concepto1830">#REF!</definedName>
    <definedName name="concepto1830.casillero" localSheetId="39">#REF!</definedName>
    <definedName name="concepto1830.casillero" localSheetId="25">#REF!</definedName>
    <definedName name="concepto1830.casillero" localSheetId="21">#REF!</definedName>
    <definedName name="concepto1830.casillero" localSheetId="4">#REF!</definedName>
    <definedName name="concepto1830.casillero" localSheetId="89">#REF!</definedName>
    <definedName name="concepto1830.casillero" localSheetId="5">#REF!</definedName>
    <definedName name="concepto1830.casillero" localSheetId="90">#REF!</definedName>
    <definedName name="concepto1830.casillero" localSheetId="34">#REF!</definedName>
    <definedName name="concepto1830.casillero" localSheetId="92">#REF!</definedName>
    <definedName name="concepto1830.casillero" localSheetId="93">#REF!</definedName>
    <definedName name="concepto1830.casillero">#REF!</definedName>
    <definedName name="concepto1831" localSheetId="39">#REF!</definedName>
    <definedName name="concepto1831" localSheetId="25">#REF!</definedName>
    <definedName name="concepto1831" localSheetId="21">#REF!</definedName>
    <definedName name="concepto1831" localSheetId="4">#REF!</definedName>
    <definedName name="concepto1831" localSheetId="89">#REF!</definedName>
    <definedName name="concepto1831" localSheetId="5">#REF!</definedName>
    <definedName name="concepto1831" localSheetId="90">#REF!</definedName>
    <definedName name="concepto1831" localSheetId="34">#REF!</definedName>
    <definedName name="concepto1831" localSheetId="92">#REF!</definedName>
    <definedName name="concepto1831" localSheetId="93">#REF!</definedName>
    <definedName name="concepto1831">#REF!</definedName>
    <definedName name="concepto1831.casillero" localSheetId="39">#REF!</definedName>
    <definedName name="concepto1831.casillero" localSheetId="25">#REF!</definedName>
    <definedName name="concepto1831.casillero" localSheetId="21">#REF!</definedName>
    <definedName name="concepto1831.casillero" localSheetId="4">#REF!</definedName>
    <definedName name="concepto1831.casillero" localSheetId="89">#REF!</definedName>
    <definedName name="concepto1831.casillero" localSheetId="5">#REF!</definedName>
    <definedName name="concepto1831.casillero" localSheetId="90">#REF!</definedName>
    <definedName name="concepto1831.casillero" localSheetId="34">#REF!</definedName>
    <definedName name="concepto1831.casillero" localSheetId="92">#REF!</definedName>
    <definedName name="concepto1831.casillero" localSheetId="93">#REF!</definedName>
    <definedName name="concepto1831.casillero">#REF!</definedName>
    <definedName name="concepto1832" localSheetId="39">#REF!</definedName>
    <definedName name="concepto1832" localSheetId="25">#REF!</definedName>
    <definedName name="concepto1832" localSheetId="21">#REF!</definedName>
    <definedName name="concepto1832" localSheetId="4">#REF!</definedName>
    <definedName name="concepto1832" localSheetId="89">#REF!</definedName>
    <definedName name="concepto1832" localSheetId="5">#REF!</definedName>
    <definedName name="concepto1832" localSheetId="90">#REF!</definedName>
    <definedName name="concepto1832" localSheetId="34">#REF!</definedName>
    <definedName name="concepto1832" localSheetId="92">#REF!</definedName>
    <definedName name="concepto1832" localSheetId="93">#REF!</definedName>
    <definedName name="concepto1832">#REF!</definedName>
    <definedName name="concepto1832.casillero" localSheetId="39">#REF!</definedName>
    <definedName name="concepto1832.casillero" localSheetId="25">#REF!</definedName>
    <definedName name="concepto1832.casillero" localSheetId="21">#REF!</definedName>
    <definedName name="concepto1832.casillero" localSheetId="4">#REF!</definedName>
    <definedName name="concepto1832.casillero" localSheetId="89">#REF!</definedName>
    <definedName name="concepto1832.casillero" localSheetId="5">#REF!</definedName>
    <definedName name="concepto1832.casillero" localSheetId="90">#REF!</definedName>
    <definedName name="concepto1832.casillero" localSheetId="34">#REF!</definedName>
    <definedName name="concepto1832.casillero" localSheetId="92">#REF!</definedName>
    <definedName name="concepto1832.casillero" localSheetId="93">#REF!</definedName>
    <definedName name="concepto1832.casillero">#REF!</definedName>
    <definedName name="concepto1835" localSheetId="39">#REF!</definedName>
    <definedName name="concepto1835" localSheetId="25">#REF!</definedName>
    <definedName name="concepto1835" localSheetId="21">#REF!</definedName>
    <definedName name="concepto1835" localSheetId="4">#REF!</definedName>
    <definedName name="concepto1835" localSheetId="89">#REF!</definedName>
    <definedName name="concepto1835" localSheetId="5">#REF!</definedName>
    <definedName name="concepto1835" localSheetId="90">#REF!</definedName>
    <definedName name="concepto1835" localSheetId="34">#REF!</definedName>
    <definedName name="concepto1835" localSheetId="92">#REF!</definedName>
    <definedName name="concepto1835" localSheetId="93">#REF!</definedName>
    <definedName name="concepto1835">#REF!</definedName>
    <definedName name="concepto1835.casillero" localSheetId="39">#REF!</definedName>
    <definedName name="concepto1835.casillero" localSheetId="25">#REF!</definedName>
    <definedName name="concepto1835.casillero" localSheetId="21">#REF!</definedName>
    <definedName name="concepto1835.casillero" localSheetId="4">#REF!</definedName>
    <definedName name="concepto1835.casillero" localSheetId="89">#REF!</definedName>
    <definedName name="concepto1835.casillero" localSheetId="5">#REF!</definedName>
    <definedName name="concepto1835.casillero" localSheetId="90">#REF!</definedName>
    <definedName name="concepto1835.casillero" localSheetId="34">#REF!</definedName>
    <definedName name="concepto1835.casillero" localSheetId="92">#REF!</definedName>
    <definedName name="concepto1835.casillero" localSheetId="93">#REF!</definedName>
    <definedName name="concepto1835.casillero">#REF!</definedName>
    <definedName name="concepto1836" localSheetId="39">#REF!</definedName>
    <definedName name="concepto1836" localSheetId="25">#REF!</definedName>
    <definedName name="concepto1836" localSheetId="21">#REF!</definedName>
    <definedName name="concepto1836" localSheetId="4">#REF!</definedName>
    <definedName name="concepto1836" localSheetId="89">#REF!</definedName>
    <definedName name="concepto1836" localSheetId="5">#REF!</definedName>
    <definedName name="concepto1836" localSheetId="90">#REF!</definedName>
    <definedName name="concepto1836" localSheetId="34">#REF!</definedName>
    <definedName name="concepto1836" localSheetId="92">#REF!</definedName>
    <definedName name="concepto1836" localSheetId="93">#REF!</definedName>
    <definedName name="concepto1836">#REF!</definedName>
    <definedName name="concepto1836.casillero" localSheetId="39">#REF!</definedName>
    <definedName name="concepto1836.casillero" localSheetId="25">#REF!</definedName>
    <definedName name="concepto1836.casillero" localSheetId="21">#REF!</definedName>
    <definedName name="concepto1836.casillero" localSheetId="4">#REF!</definedName>
    <definedName name="concepto1836.casillero" localSheetId="89">#REF!</definedName>
    <definedName name="concepto1836.casillero" localSheetId="5">#REF!</definedName>
    <definedName name="concepto1836.casillero" localSheetId="90">#REF!</definedName>
    <definedName name="concepto1836.casillero" localSheetId="34">#REF!</definedName>
    <definedName name="concepto1836.casillero" localSheetId="92">#REF!</definedName>
    <definedName name="concepto1836.casillero" localSheetId="93">#REF!</definedName>
    <definedName name="concepto1836.casillero">#REF!</definedName>
    <definedName name="concepto1837" localSheetId="39">#REF!</definedName>
    <definedName name="concepto1837" localSheetId="25">#REF!</definedName>
    <definedName name="concepto1837" localSheetId="21">#REF!</definedName>
    <definedName name="concepto1837" localSheetId="4">#REF!</definedName>
    <definedName name="concepto1837" localSheetId="89">#REF!</definedName>
    <definedName name="concepto1837" localSheetId="5">#REF!</definedName>
    <definedName name="concepto1837" localSheetId="90">#REF!</definedName>
    <definedName name="concepto1837" localSheetId="34">#REF!</definedName>
    <definedName name="concepto1837" localSheetId="92">#REF!</definedName>
    <definedName name="concepto1837" localSheetId="93">#REF!</definedName>
    <definedName name="concepto1837">#REF!</definedName>
    <definedName name="concepto1837.casillero" localSheetId="39">#REF!</definedName>
    <definedName name="concepto1837.casillero" localSheetId="25">#REF!</definedName>
    <definedName name="concepto1837.casillero" localSheetId="21">#REF!</definedName>
    <definedName name="concepto1837.casillero" localSheetId="4">#REF!</definedName>
    <definedName name="concepto1837.casillero" localSheetId="89">#REF!</definedName>
    <definedName name="concepto1837.casillero" localSheetId="5">#REF!</definedName>
    <definedName name="concepto1837.casillero" localSheetId="90">#REF!</definedName>
    <definedName name="concepto1837.casillero" localSheetId="34">#REF!</definedName>
    <definedName name="concepto1837.casillero" localSheetId="92">#REF!</definedName>
    <definedName name="concepto1837.casillero" localSheetId="93">#REF!</definedName>
    <definedName name="concepto1837.casillero">#REF!</definedName>
    <definedName name="concepto1838" localSheetId="39">#REF!</definedName>
    <definedName name="concepto1838" localSheetId="25">#REF!</definedName>
    <definedName name="concepto1838" localSheetId="21">#REF!</definedName>
    <definedName name="concepto1838" localSheetId="4">#REF!</definedName>
    <definedName name="concepto1838" localSheetId="89">#REF!</definedName>
    <definedName name="concepto1838" localSheetId="5">#REF!</definedName>
    <definedName name="concepto1838" localSheetId="90">#REF!</definedName>
    <definedName name="concepto1838" localSheetId="34">#REF!</definedName>
    <definedName name="concepto1838" localSheetId="92">#REF!</definedName>
    <definedName name="concepto1838" localSheetId="93">#REF!</definedName>
    <definedName name="concepto1838">#REF!</definedName>
    <definedName name="concepto1838.casillero" localSheetId="39">#REF!</definedName>
    <definedName name="concepto1838.casillero" localSheetId="25">#REF!</definedName>
    <definedName name="concepto1838.casillero" localSheetId="21">#REF!</definedName>
    <definedName name="concepto1838.casillero" localSheetId="4">#REF!</definedName>
    <definedName name="concepto1838.casillero" localSheetId="89">#REF!</definedName>
    <definedName name="concepto1838.casillero" localSheetId="5">#REF!</definedName>
    <definedName name="concepto1838.casillero" localSheetId="90">#REF!</definedName>
    <definedName name="concepto1838.casillero" localSheetId="34">#REF!</definedName>
    <definedName name="concepto1838.casillero" localSheetId="92">#REF!</definedName>
    <definedName name="concepto1838.casillero" localSheetId="93">#REF!</definedName>
    <definedName name="concepto1838.casillero">#REF!</definedName>
    <definedName name="concepto1839" localSheetId="39">#REF!</definedName>
    <definedName name="concepto1839" localSheetId="25">#REF!</definedName>
    <definedName name="concepto1839" localSheetId="21">#REF!</definedName>
    <definedName name="concepto1839" localSheetId="4">#REF!</definedName>
    <definedName name="concepto1839" localSheetId="89">#REF!</definedName>
    <definedName name="concepto1839" localSheetId="5">#REF!</definedName>
    <definedName name="concepto1839" localSheetId="90">#REF!</definedName>
    <definedName name="concepto1839" localSheetId="34">#REF!</definedName>
    <definedName name="concepto1839" localSheetId="92">#REF!</definedName>
    <definedName name="concepto1839" localSheetId="93">#REF!</definedName>
    <definedName name="concepto1839">#REF!</definedName>
    <definedName name="concepto1839.casillero" localSheetId="39">#REF!</definedName>
    <definedName name="concepto1839.casillero" localSheetId="25">#REF!</definedName>
    <definedName name="concepto1839.casillero" localSheetId="21">#REF!</definedName>
    <definedName name="concepto1839.casillero" localSheetId="4">#REF!</definedName>
    <definedName name="concepto1839.casillero" localSheetId="89">#REF!</definedName>
    <definedName name="concepto1839.casillero" localSheetId="5">#REF!</definedName>
    <definedName name="concepto1839.casillero" localSheetId="90">#REF!</definedName>
    <definedName name="concepto1839.casillero" localSheetId="34">#REF!</definedName>
    <definedName name="concepto1839.casillero" localSheetId="92">#REF!</definedName>
    <definedName name="concepto1839.casillero" localSheetId="93">#REF!</definedName>
    <definedName name="concepto1839.casillero">#REF!</definedName>
    <definedName name="concepto1841" localSheetId="39">#REF!</definedName>
    <definedName name="concepto1841" localSheetId="25">#REF!</definedName>
    <definedName name="concepto1841" localSheetId="21">#REF!</definedName>
    <definedName name="concepto1841" localSheetId="4">#REF!</definedName>
    <definedName name="concepto1841" localSheetId="89">#REF!</definedName>
    <definedName name="concepto1841" localSheetId="5">#REF!</definedName>
    <definedName name="concepto1841" localSheetId="90">#REF!</definedName>
    <definedName name="concepto1841" localSheetId="34">#REF!</definedName>
    <definedName name="concepto1841" localSheetId="92">#REF!</definedName>
    <definedName name="concepto1841" localSheetId="93">#REF!</definedName>
    <definedName name="concepto1841">#REF!</definedName>
    <definedName name="concepto1841.casillero" localSheetId="39">#REF!</definedName>
    <definedName name="concepto1841.casillero" localSheetId="25">#REF!</definedName>
    <definedName name="concepto1841.casillero" localSheetId="21">#REF!</definedName>
    <definedName name="concepto1841.casillero" localSheetId="4">#REF!</definedName>
    <definedName name="concepto1841.casillero" localSheetId="89">#REF!</definedName>
    <definedName name="concepto1841.casillero" localSheetId="5">#REF!</definedName>
    <definedName name="concepto1841.casillero" localSheetId="90">#REF!</definedName>
    <definedName name="concepto1841.casillero" localSheetId="34">#REF!</definedName>
    <definedName name="concepto1841.casillero" localSheetId="92">#REF!</definedName>
    <definedName name="concepto1841.casillero" localSheetId="93">#REF!</definedName>
    <definedName name="concepto1841.casillero">#REF!</definedName>
    <definedName name="concepto1842" localSheetId="39">#REF!</definedName>
    <definedName name="concepto1842" localSheetId="25">#REF!</definedName>
    <definedName name="concepto1842" localSheetId="21">#REF!</definedName>
    <definedName name="concepto1842" localSheetId="4">#REF!</definedName>
    <definedName name="concepto1842" localSheetId="89">#REF!</definedName>
    <definedName name="concepto1842" localSheetId="5">#REF!</definedName>
    <definedName name="concepto1842" localSheetId="90">#REF!</definedName>
    <definedName name="concepto1842" localSheetId="34">#REF!</definedName>
    <definedName name="concepto1842" localSheetId="92">#REF!</definedName>
    <definedName name="concepto1842" localSheetId="93">#REF!</definedName>
    <definedName name="concepto1842">#REF!</definedName>
    <definedName name="concepto1842.casillero" localSheetId="39">#REF!</definedName>
    <definedName name="concepto1842.casillero" localSheetId="25">#REF!</definedName>
    <definedName name="concepto1842.casillero" localSheetId="21">#REF!</definedName>
    <definedName name="concepto1842.casillero" localSheetId="4">#REF!</definedName>
    <definedName name="concepto1842.casillero" localSheetId="89">#REF!</definedName>
    <definedName name="concepto1842.casillero" localSheetId="5">#REF!</definedName>
    <definedName name="concepto1842.casillero" localSheetId="90">#REF!</definedName>
    <definedName name="concepto1842.casillero" localSheetId="34">#REF!</definedName>
    <definedName name="concepto1842.casillero" localSheetId="92">#REF!</definedName>
    <definedName name="concepto1842.casillero" localSheetId="93">#REF!</definedName>
    <definedName name="concepto1842.casillero">#REF!</definedName>
    <definedName name="concepto1843" localSheetId="39">#REF!</definedName>
    <definedName name="concepto1843" localSheetId="25">#REF!</definedName>
    <definedName name="concepto1843" localSheetId="21">#REF!</definedName>
    <definedName name="concepto1843" localSheetId="4">#REF!</definedName>
    <definedName name="concepto1843" localSheetId="89">#REF!</definedName>
    <definedName name="concepto1843" localSheetId="5">#REF!</definedName>
    <definedName name="concepto1843" localSheetId="90">#REF!</definedName>
    <definedName name="concepto1843" localSheetId="34">#REF!</definedName>
    <definedName name="concepto1843" localSheetId="92">#REF!</definedName>
    <definedName name="concepto1843" localSheetId="93">#REF!</definedName>
    <definedName name="concepto1843">#REF!</definedName>
    <definedName name="concepto1843.casillero" localSheetId="39">#REF!</definedName>
    <definedName name="concepto1843.casillero" localSheetId="25">#REF!</definedName>
    <definedName name="concepto1843.casillero" localSheetId="21">#REF!</definedName>
    <definedName name="concepto1843.casillero" localSheetId="4">#REF!</definedName>
    <definedName name="concepto1843.casillero" localSheetId="89">#REF!</definedName>
    <definedName name="concepto1843.casillero" localSheetId="5">#REF!</definedName>
    <definedName name="concepto1843.casillero" localSheetId="90">#REF!</definedName>
    <definedName name="concepto1843.casillero" localSheetId="34">#REF!</definedName>
    <definedName name="concepto1843.casillero" localSheetId="92">#REF!</definedName>
    <definedName name="concepto1843.casillero" localSheetId="93">#REF!</definedName>
    <definedName name="concepto1843.casillero">#REF!</definedName>
    <definedName name="concepto1844" localSheetId="39">#REF!</definedName>
    <definedName name="concepto1844" localSheetId="25">#REF!</definedName>
    <definedName name="concepto1844" localSheetId="21">#REF!</definedName>
    <definedName name="concepto1844" localSheetId="4">#REF!</definedName>
    <definedName name="concepto1844" localSheetId="89">#REF!</definedName>
    <definedName name="concepto1844" localSheetId="5">#REF!</definedName>
    <definedName name="concepto1844" localSheetId="90">#REF!</definedName>
    <definedName name="concepto1844" localSheetId="34">#REF!</definedName>
    <definedName name="concepto1844" localSheetId="92">#REF!</definedName>
    <definedName name="concepto1844" localSheetId="93">#REF!</definedName>
    <definedName name="concepto1844">#REF!</definedName>
    <definedName name="concepto1844.casillero" localSheetId="39">#REF!</definedName>
    <definedName name="concepto1844.casillero" localSheetId="25">#REF!</definedName>
    <definedName name="concepto1844.casillero" localSheetId="21">#REF!</definedName>
    <definedName name="concepto1844.casillero" localSheetId="4">#REF!</definedName>
    <definedName name="concepto1844.casillero" localSheetId="89">#REF!</definedName>
    <definedName name="concepto1844.casillero" localSheetId="5">#REF!</definedName>
    <definedName name="concepto1844.casillero" localSheetId="90">#REF!</definedName>
    <definedName name="concepto1844.casillero" localSheetId="34">#REF!</definedName>
    <definedName name="concepto1844.casillero" localSheetId="92">#REF!</definedName>
    <definedName name="concepto1844.casillero" localSheetId="93">#REF!</definedName>
    <definedName name="concepto1844.casillero">#REF!</definedName>
    <definedName name="concepto1846" localSheetId="39">#REF!</definedName>
    <definedName name="concepto1846" localSheetId="25">#REF!</definedName>
    <definedName name="concepto1846" localSheetId="21">#REF!</definedName>
    <definedName name="concepto1846" localSheetId="4">#REF!</definedName>
    <definedName name="concepto1846" localSheetId="89">#REF!</definedName>
    <definedName name="concepto1846" localSheetId="5">#REF!</definedName>
    <definedName name="concepto1846" localSheetId="90">#REF!</definedName>
    <definedName name="concepto1846" localSheetId="34">#REF!</definedName>
    <definedName name="concepto1846" localSheetId="92">#REF!</definedName>
    <definedName name="concepto1846" localSheetId="93">#REF!</definedName>
    <definedName name="concepto1846">#REF!</definedName>
    <definedName name="concepto1846.casillero" localSheetId="39">#REF!</definedName>
    <definedName name="concepto1846.casillero" localSheetId="25">#REF!</definedName>
    <definedName name="concepto1846.casillero" localSheetId="21">#REF!</definedName>
    <definedName name="concepto1846.casillero" localSheetId="4">#REF!</definedName>
    <definedName name="concepto1846.casillero" localSheetId="89">#REF!</definedName>
    <definedName name="concepto1846.casillero" localSheetId="5">#REF!</definedName>
    <definedName name="concepto1846.casillero" localSheetId="90">#REF!</definedName>
    <definedName name="concepto1846.casillero" localSheetId="34">#REF!</definedName>
    <definedName name="concepto1846.casillero" localSheetId="92">#REF!</definedName>
    <definedName name="concepto1846.casillero" localSheetId="93">#REF!</definedName>
    <definedName name="concepto1846.casillero">#REF!</definedName>
    <definedName name="concepto1847" localSheetId="39">#REF!</definedName>
    <definedName name="concepto1847" localSheetId="25">#REF!</definedName>
    <definedName name="concepto1847" localSheetId="21">#REF!</definedName>
    <definedName name="concepto1847" localSheetId="4">#REF!</definedName>
    <definedName name="concepto1847" localSheetId="89">#REF!</definedName>
    <definedName name="concepto1847" localSheetId="5">#REF!</definedName>
    <definedName name="concepto1847" localSheetId="90">#REF!</definedName>
    <definedName name="concepto1847" localSheetId="34">#REF!</definedName>
    <definedName name="concepto1847" localSheetId="92">#REF!</definedName>
    <definedName name="concepto1847" localSheetId="93">#REF!</definedName>
    <definedName name="concepto1847">#REF!</definedName>
    <definedName name="concepto1847.casillero" localSheetId="39">#REF!</definedName>
    <definedName name="concepto1847.casillero" localSheetId="25">#REF!</definedName>
    <definedName name="concepto1847.casillero" localSheetId="21">#REF!</definedName>
    <definedName name="concepto1847.casillero" localSheetId="4">#REF!</definedName>
    <definedName name="concepto1847.casillero" localSheetId="89">#REF!</definedName>
    <definedName name="concepto1847.casillero" localSheetId="5">#REF!</definedName>
    <definedName name="concepto1847.casillero" localSheetId="90">#REF!</definedName>
    <definedName name="concepto1847.casillero" localSheetId="34">#REF!</definedName>
    <definedName name="concepto1847.casillero" localSheetId="92">#REF!</definedName>
    <definedName name="concepto1847.casillero" localSheetId="93">#REF!</definedName>
    <definedName name="concepto1847.casillero">#REF!</definedName>
    <definedName name="concepto1848" localSheetId="39">#REF!</definedName>
    <definedName name="concepto1848" localSheetId="25">#REF!</definedName>
    <definedName name="concepto1848" localSheetId="21">#REF!</definedName>
    <definedName name="concepto1848" localSheetId="4">#REF!</definedName>
    <definedName name="concepto1848" localSheetId="89">#REF!</definedName>
    <definedName name="concepto1848" localSheetId="5">#REF!</definedName>
    <definedName name="concepto1848" localSheetId="90">#REF!</definedName>
    <definedName name="concepto1848" localSheetId="34">#REF!</definedName>
    <definedName name="concepto1848" localSheetId="92">#REF!</definedName>
    <definedName name="concepto1848" localSheetId="93">#REF!</definedName>
    <definedName name="concepto1848">#REF!</definedName>
    <definedName name="concepto1848.casillero" localSheetId="39">#REF!</definedName>
    <definedName name="concepto1848.casillero" localSheetId="25">#REF!</definedName>
    <definedName name="concepto1848.casillero" localSheetId="21">#REF!</definedName>
    <definedName name="concepto1848.casillero" localSheetId="4">#REF!</definedName>
    <definedName name="concepto1848.casillero" localSheetId="89">#REF!</definedName>
    <definedName name="concepto1848.casillero" localSheetId="5">#REF!</definedName>
    <definedName name="concepto1848.casillero" localSheetId="90">#REF!</definedName>
    <definedName name="concepto1848.casillero" localSheetId="34">#REF!</definedName>
    <definedName name="concepto1848.casillero" localSheetId="92">#REF!</definedName>
    <definedName name="concepto1848.casillero" localSheetId="93">#REF!</definedName>
    <definedName name="concepto1848.casillero">#REF!</definedName>
    <definedName name="concepto1849" localSheetId="39">#REF!</definedName>
    <definedName name="concepto1849" localSheetId="25">#REF!</definedName>
    <definedName name="concepto1849" localSheetId="21">#REF!</definedName>
    <definedName name="concepto1849" localSheetId="4">#REF!</definedName>
    <definedName name="concepto1849" localSheetId="89">#REF!</definedName>
    <definedName name="concepto1849" localSheetId="5">#REF!</definedName>
    <definedName name="concepto1849" localSheetId="90">#REF!</definedName>
    <definedName name="concepto1849" localSheetId="34">#REF!</definedName>
    <definedName name="concepto1849" localSheetId="92">#REF!</definedName>
    <definedName name="concepto1849" localSheetId="93">#REF!</definedName>
    <definedName name="concepto1849">#REF!</definedName>
    <definedName name="concepto1849.casillero" localSheetId="39">#REF!</definedName>
    <definedName name="concepto1849.casillero" localSheetId="25">#REF!</definedName>
    <definedName name="concepto1849.casillero" localSheetId="21">#REF!</definedName>
    <definedName name="concepto1849.casillero" localSheetId="4">#REF!</definedName>
    <definedName name="concepto1849.casillero" localSheetId="89">#REF!</definedName>
    <definedName name="concepto1849.casillero" localSheetId="5">#REF!</definedName>
    <definedName name="concepto1849.casillero" localSheetId="90">#REF!</definedName>
    <definedName name="concepto1849.casillero" localSheetId="34">#REF!</definedName>
    <definedName name="concepto1849.casillero" localSheetId="92">#REF!</definedName>
    <definedName name="concepto1849.casillero" localSheetId="93">#REF!</definedName>
    <definedName name="concepto1849.casillero">#REF!</definedName>
    <definedName name="concepto185" localSheetId="39">#REF!</definedName>
    <definedName name="concepto185" localSheetId="25">#REF!</definedName>
    <definedName name="concepto185" localSheetId="21">#REF!</definedName>
    <definedName name="concepto185" localSheetId="4">#REF!</definedName>
    <definedName name="concepto185" localSheetId="89">#REF!</definedName>
    <definedName name="concepto185" localSheetId="5">#REF!</definedName>
    <definedName name="concepto185" localSheetId="90">#REF!</definedName>
    <definedName name="concepto185" localSheetId="34">#REF!</definedName>
    <definedName name="concepto185" localSheetId="92">#REF!</definedName>
    <definedName name="concepto185" localSheetId="93">#REF!</definedName>
    <definedName name="concepto185">#REF!</definedName>
    <definedName name="concepto185.casillero" localSheetId="39">#REF!</definedName>
    <definedName name="concepto185.casillero" localSheetId="25">#REF!</definedName>
    <definedName name="concepto185.casillero" localSheetId="21">#REF!</definedName>
    <definedName name="concepto185.casillero" localSheetId="4">#REF!</definedName>
    <definedName name="concepto185.casillero" localSheetId="89">#REF!</definedName>
    <definedName name="concepto185.casillero" localSheetId="5">#REF!</definedName>
    <definedName name="concepto185.casillero" localSheetId="90">#REF!</definedName>
    <definedName name="concepto185.casillero" localSheetId="34">#REF!</definedName>
    <definedName name="concepto185.casillero" localSheetId="92">#REF!</definedName>
    <definedName name="concepto185.casillero" localSheetId="93">#REF!</definedName>
    <definedName name="concepto185.casillero">#REF!</definedName>
    <definedName name="concepto185.error1" localSheetId="39">#REF!</definedName>
    <definedName name="concepto185.error1" localSheetId="25">#REF!</definedName>
    <definedName name="concepto185.error1" localSheetId="21">#REF!</definedName>
    <definedName name="concepto185.error1" localSheetId="4">#REF!</definedName>
    <definedName name="concepto185.error1" localSheetId="89">#REF!</definedName>
    <definedName name="concepto185.error1" localSheetId="5">#REF!</definedName>
    <definedName name="concepto185.error1" localSheetId="90">#REF!</definedName>
    <definedName name="concepto185.error1" localSheetId="34">#REF!</definedName>
    <definedName name="concepto185.error1" localSheetId="92">#REF!</definedName>
    <definedName name="concepto185.error1" localSheetId="93">#REF!</definedName>
    <definedName name="concepto185.error1">#REF!</definedName>
    <definedName name="concepto185.error2" localSheetId="39">#REF!</definedName>
    <definedName name="concepto185.error2" localSheetId="25">#REF!</definedName>
    <definedName name="concepto185.error2" localSheetId="21">#REF!</definedName>
    <definedName name="concepto185.error2" localSheetId="4">#REF!</definedName>
    <definedName name="concepto185.error2" localSheetId="89">#REF!</definedName>
    <definedName name="concepto185.error2" localSheetId="5">#REF!</definedName>
    <definedName name="concepto185.error2" localSheetId="90">#REF!</definedName>
    <definedName name="concepto185.error2" localSheetId="34">#REF!</definedName>
    <definedName name="concepto185.error2" localSheetId="92">#REF!</definedName>
    <definedName name="concepto185.error2" localSheetId="93">#REF!</definedName>
    <definedName name="concepto185.error2">#REF!</definedName>
    <definedName name="concepto185.validacion1" localSheetId="39">#REF!</definedName>
    <definedName name="concepto185.validacion1" localSheetId="25">#REF!</definedName>
    <definedName name="concepto185.validacion1" localSheetId="21">#REF!</definedName>
    <definedName name="concepto185.validacion1" localSheetId="4">#REF!</definedName>
    <definedName name="concepto185.validacion1" localSheetId="89">#REF!</definedName>
    <definedName name="concepto185.validacion1" localSheetId="5">#REF!</definedName>
    <definedName name="concepto185.validacion1" localSheetId="90">#REF!</definedName>
    <definedName name="concepto185.validacion1" localSheetId="34">#REF!</definedName>
    <definedName name="concepto185.validacion1" localSheetId="92">#REF!</definedName>
    <definedName name="concepto185.validacion1" localSheetId="93">#REF!</definedName>
    <definedName name="concepto185.validacion1">#REF!</definedName>
    <definedName name="concepto185.validacion2" localSheetId="39">#REF!</definedName>
    <definedName name="concepto185.validacion2" localSheetId="25">#REF!</definedName>
    <definedName name="concepto185.validacion2" localSheetId="21">#REF!</definedName>
    <definedName name="concepto185.validacion2" localSheetId="4">#REF!</definedName>
    <definedName name="concepto185.validacion2" localSheetId="89">#REF!</definedName>
    <definedName name="concepto185.validacion2" localSheetId="5">#REF!</definedName>
    <definedName name="concepto185.validacion2" localSheetId="90">#REF!</definedName>
    <definedName name="concepto185.validacion2" localSheetId="34">#REF!</definedName>
    <definedName name="concepto185.validacion2" localSheetId="92">#REF!</definedName>
    <definedName name="concepto185.validacion2" localSheetId="93">#REF!</definedName>
    <definedName name="concepto185.validacion2">#REF!</definedName>
    <definedName name="concepto185.valordefecto" localSheetId="39">#REF!</definedName>
    <definedName name="concepto185.valordefecto" localSheetId="25">#REF!</definedName>
    <definedName name="concepto185.valordefecto" localSheetId="21">#REF!</definedName>
    <definedName name="concepto185.valordefecto" localSheetId="4">#REF!</definedName>
    <definedName name="concepto185.valordefecto" localSheetId="89">#REF!</definedName>
    <definedName name="concepto185.valordefecto" localSheetId="5">#REF!</definedName>
    <definedName name="concepto185.valordefecto" localSheetId="90">#REF!</definedName>
    <definedName name="concepto185.valordefecto" localSheetId="34">#REF!</definedName>
    <definedName name="concepto185.valordefecto" localSheetId="92">#REF!</definedName>
    <definedName name="concepto185.valordefecto" localSheetId="93">#REF!</definedName>
    <definedName name="concepto185.valordefecto">#REF!</definedName>
    <definedName name="concepto1850" localSheetId="39">#REF!</definedName>
    <definedName name="concepto1850" localSheetId="25">#REF!</definedName>
    <definedName name="concepto1850" localSheetId="21">#REF!</definedName>
    <definedName name="concepto1850" localSheetId="4">#REF!</definedName>
    <definedName name="concepto1850" localSheetId="89">#REF!</definedName>
    <definedName name="concepto1850" localSheetId="5">#REF!</definedName>
    <definedName name="concepto1850" localSheetId="90">#REF!</definedName>
    <definedName name="concepto1850" localSheetId="34">#REF!</definedName>
    <definedName name="concepto1850" localSheetId="92">#REF!</definedName>
    <definedName name="concepto1850" localSheetId="93">#REF!</definedName>
    <definedName name="concepto1850">#REF!</definedName>
    <definedName name="concepto1850.casillero" localSheetId="39">#REF!</definedName>
    <definedName name="concepto1850.casillero" localSheetId="25">#REF!</definedName>
    <definedName name="concepto1850.casillero" localSheetId="21">#REF!</definedName>
    <definedName name="concepto1850.casillero" localSheetId="4">#REF!</definedName>
    <definedName name="concepto1850.casillero" localSheetId="89">#REF!</definedName>
    <definedName name="concepto1850.casillero" localSheetId="5">#REF!</definedName>
    <definedName name="concepto1850.casillero" localSheetId="90">#REF!</definedName>
    <definedName name="concepto1850.casillero" localSheetId="34">#REF!</definedName>
    <definedName name="concepto1850.casillero" localSheetId="92">#REF!</definedName>
    <definedName name="concepto1850.casillero" localSheetId="93">#REF!</definedName>
    <definedName name="concepto1850.casillero">#REF!</definedName>
    <definedName name="concepto1851" localSheetId="39">#REF!</definedName>
    <definedName name="concepto1851" localSheetId="25">#REF!</definedName>
    <definedName name="concepto1851" localSheetId="21">#REF!</definedName>
    <definedName name="concepto1851" localSheetId="4">#REF!</definedName>
    <definedName name="concepto1851" localSheetId="89">#REF!</definedName>
    <definedName name="concepto1851" localSheetId="5">#REF!</definedName>
    <definedName name="concepto1851" localSheetId="90">#REF!</definedName>
    <definedName name="concepto1851" localSheetId="34">#REF!</definedName>
    <definedName name="concepto1851" localSheetId="92">#REF!</definedName>
    <definedName name="concepto1851" localSheetId="93">#REF!</definedName>
    <definedName name="concepto1851">#REF!</definedName>
    <definedName name="concepto1851.casillero" localSheetId="39">#REF!</definedName>
    <definedName name="concepto1851.casillero" localSheetId="25">#REF!</definedName>
    <definedName name="concepto1851.casillero" localSheetId="21">#REF!</definedName>
    <definedName name="concepto1851.casillero" localSheetId="4">#REF!</definedName>
    <definedName name="concepto1851.casillero" localSheetId="89">#REF!</definedName>
    <definedName name="concepto1851.casillero" localSheetId="5">#REF!</definedName>
    <definedName name="concepto1851.casillero" localSheetId="90">#REF!</definedName>
    <definedName name="concepto1851.casillero" localSheetId="34">#REF!</definedName>
    <definedName name="concepto1851.casillero" localSheetId="92">#REF!</definedName>
    <definedName name="concepto1851.casillero" localSheetId="93">#REF!</definedName>
    <definedName name="concepto1851.casillero">#REF!</definedName>
    <definedName name="concepto1852" localSheetId="39">#REF!</definedName>
    <definedName name="concepto1852" localSheetId="25">#REF!</definedName>
    <definedName name="concepto1852" localSheetId="21">#REF!</definedName>
    <definedName name="concepto1852" localSheetId="4">#REF!</definedName>
    <definedName name="concepto1852" localSheetId="89">#REF!</definedName>
    <definedName name="concepto1852" localSheetId="5">#REF!</definedName>
    <definedName name="concepto1852" localSheetId="90">#REF!</definedName>
    <definedName name="concepto1852" localSheetId="34">#REF!</definedName>
    <definedName name="concepto1852" localSheetId="92">#REF!</definedName>
    <definedName name="concepto1852" localSheetId="93">#REF!</definedName>
    <definedName name="concepto1852">#REF!</definedName>
    <definedName name="concepto1852.casillero" localSheetId="39">#REF!</definedName>
    <definedName name="concepto1852.casillero" localSheetId="25">#REF!</definedName>
    <definedName name="concepto1852.casillero" localSheetId="21">#REF!</definedName>
    <definedName name="concepto1852.casillero" localSheetId="4">#REF!</definedName>
    <definedName name="concepto1852.casillero" localSheetId="89">#REF!</definedName>
    <definedName name="concepto1852.casillero" localSheetId="5">#REF!</definedName>
    <definedName name="concepto1852.casillero" localSheetId="90">#REF!</definedName>
    <definedName name="concepto1852.casillero" localSheetId="34">#REF!</definedName>
    <definedName name="concepto1852.casillero" localSheetId="92">#REF!</definedName>
    <definedName name="concepto1852.casillero" localSheetId="93">#REF!</definedName>
    <definedName name="concepto1852.casillero">#REF!</definedName>
    <definedName name="concepto1853" localSheetId="39">#REF!</definedName>
    <definedName name="concepto1853" localSheetId="25">#REF!</definedName>
    <definedName name="concepto1853" localSheetId="21">#REF!</definedName>
    <definedName name="concepto1853" localSheetId="4">#REF!</definedName>
    <definedName name="concepto1853" localSheetId="89">#REF!</definedName>
    <definedName name="concepto1853" localSheetId="5">#REF!</definedName>
    <definedName name="concepto1853" localSheetId="90">#REF!</definedName>
    <definedName name="concepto1853" localSheetId="34">#REF!</definedName>
    <definedName name="concepto1853" localSheetId="92">#REF!</definedName>
    <definedName name="concepto1853" localSheetId="93">#REF!</definedName>
    <definedName name="concepto1853">#REF!</definedName>
    <definedName name="concepto1853.casillero" localSheetId="39">#REF!</definedName>
    <definedName name="concepto1853.casillero" localSheetId="25">#REF!</definedName>
    <definedName name="concepto1853.casillero" localSheetId="21">#REF!</definedName>
    <definedName name="concepto1853.casillero" localSheetId="4">#REF!</definedName>
    <definedName name="concepto1853.casillero" localSheetId="89">#REF!</definedName>
    <definedName name="concepto1853.casillero" localSheetId="5">#REF!</definedName>
    <definedName name="concepto1853.casillero" localSheetId="90">#REF!</definedName>
    <definedName name="concepto1853.casillero" localSheetId="34">#REF!</definedName>
    <definedName name="concepto1853.casillero" localSheetId="92">#REF!</definedName>
    <definedName name="concepto1853.casillero" localSheetId="93">#REF!</definedName>
    <definedName name="concepto1853.casillero">#REF!</definedName>
    <definedName name="concepto1854" localSheetId="39">#REF!</definedName>
    <definedName name="concepto1854" localSheetId="25">#REF!</definedName>
    <definedName name="concepto1854" localSheetId="21">#REF!</definedName>
    <definedName name="concepto1854" localSheetId="4">#REF!</definedName>
    <definedName name="concepto1854" localSheetId="89">#REF!</definedName>
    <definedName name="concepto1854" localSheetId="5">#REF!</definedName>
    <definedName name="concepto1854" localSheetId="90">#REF!</definedName>
    <definedName name="concepto1854" localSheetId="34">#REF!</definedName>
    <definedName name="concepto1854" localSheetId="92">#REF!</definedName>
    <definedName name="concepto1854" localSheetId="93">#REF!</definedName>
    <definedName name="concepto1854">#REF!</definedName>
    <definedName name="concepto1854.casillero" localSheetId="39">#REF!</definedName>
    <definedName name="concepto1854.casillero" localSheetId="25">#REF!</definedName>
    <definedName name="concepto1854.casillero" localSheetId="21">#REF!</definedName>
    <definedName name="concepto1854.casillero" localSheetId="4">#REF!</definedName>
    <definedName name="concepto1854.casillero" localSheetId="89">#REF!</definedName>
    <definedName name="concepto1854.casillero" localSheetId="5">#REF!</definedName>
    <definedName name="concepto1854.casillero" localSheetId="90">#REF!</definedName>
    <definedName name="concepto1854.casillero" localSheetId="34">#REF!</definedName>
    <definedName name="concepto1854.casillero" localSheetId="92">#REF!</definedName>
    <definedName name="concepto1854.casillero" localSheetId="93">#REF!</definedName>
    <definedName name="concepto1854.casillero">#REF!</definedName>
    <definedName name="concepto1856" localSheetId="39">#REF!</definedName>
    <definedName name="concepto1856" localSheetId="25">#REF!</definedName>
    <definedName name="concepto1856" localSheetId="21">#REF!</definedName>
    <definedName name="concepto1856" localSheetId="4">#REF!</definedName>
    <definedName name="concepto1856" localSheetId="89">#REF!</definedName>
    <definedName name="concepto1856" localSheetId="5">#REF!</definedName>
    <definedName name="concepto1856" localSheetId="90">#REF!</definedName>
    <definedName name="concepto1856" localSheetId="34">#REF!</definedName>
    <definedName name="concepto1856" localSheetId="92">#REF!</definedName>
    <definedName name="concepto1856" localSheetId="93">#REF!</definedName>
    <definedName name="concepto1856">#REF!</definedName>
    <definedName name="concepto1856.casillero" localSheetId="39">#REF!</definedName>
    <definedName name="concepto1856.casillero" localSheetId="25">#REF!</definedName>
    <definedName name="concepto1856.casillero" localSheetId="21">#REF!</definedName>
    <definedName name="concepto1856.casillero" localSheetId="4">#REF!</definedName>
    <definedName name="concepto1856.casillero" localSheetId="89">#REF!</definedName>
    <definedName name="concepto1856.casillero" localSheetId="5">#REF!</definedName>
    <definedName name="concepto1856.casillero" localSheetId="90">#REF!</definedName>
    <definedName name="concepto1856.casillero" localSheetId="34">#REF!</definedName>
    <definedName name="concepto1856.casillero" localSheetId="92">#REF!</definedName>
    <definedName name="concepto1856.casillero" localSheetId="93">#REF!</definedName>
    <definedName name="concepto1856.casillero">#REF!</definedName>
    <definedName name="concepto1857" localSheetId="39">#REF!</definedName>
    <definedName name="concepto1857" localSheetId="25">#REF!</definedName>
    <definedName name="concepto1857" localSheetId="21">#REF!</definedName>
    <definedName name="concepto1857" localSheetId="4">#REF!</definedName>
    <definedName name="concepto1857" localSheetId="89">#REF!</definedName>
    <definedName name="concepto1857" localSheetId="5">#REF!</definedName>
    <definedName name="concepto1857" localSheetId="90">#REF!</definedName>
    <definedName name="concepto1857" localSheetId="34">#REF!</definedName>
    <definedName name="concepto1857" localSheetId="92">#REF!</definedName>
    <definedName name="concepto1857" localSheetId="93">#REF!</definedName>
    <definedName name="concepto1857">#REF!</definedName>
    <definedName name="concepto1857.casillero" localSheetId="39">#REF!</definedName>
    <definedName name="concepto1857.casillero" localSheetId="25">#REF!</definedName>
    <definedName name="concepto1857.casillero" localSheetId="21">#REF!</definedName>
    <definedName name="concepto1857.casillero" localSheetId="4">#REF!</definedName>
    <definedName name="concepto1857.casillero" localSheetId="89">#REF!</definedName>
    <definedName name="concepto1857.casillero" localSheetId="5">#REF!</definedName>
    <definedName name="concepto1857.casillero" localSheetId="90">#REF!</definedName>
    <definedName name="concepto1857.casillero" localSheetId="34">#REF!</definedName>
    <definedName name="concepto1857.casillero" localSheetId="92">#REF!</definedName>
    <definedName name="concepto1857.casillero" localSheetId="93">#REF!</definedName>
    <definedName name="concepto1857.casillero">#REF!</definedName>
    <definedName name="concepto1858" localSheetId="39">#REF!</definedName>
    <definedName name="concepto1858" localSheetId="25">#REF!</definedName>
    <definedName name="concepto1858" localSheetId="21">#REF!</definedName>
    <definedName name="concepto1858" localSheetId="4">#REF!</definedName>
    <definedName name="concepto1858" localSheetId="89">#REF!</definedName>
    <definedName name="concepto1858" localSheetId="5">#REF!</definedName>
    <definedName name="concepto1858" localSheetId="90">#REF!</definedName>
    <definedName name="concepto1858" localSheetId="34">#REF!</definedName>
    <definedName name="concepto1858" localSheetId="92">#REF!</definedName>
    <definedName name="concepto1858" localSheetId="93">#REF!</definedName>
    <definedName name="concepto1858">#REF!</definedName>
    <definedName name="concepto1858.casillero" localSheetId="39">#REF!</definedName>
    <definedName name="concepto1858.casillero" localSheetId="25">#REF!</definedName>
    <definedName name="concepto1858.casillero" localSheetId="21">#REF!</definedName>
    <definedName name="concepto1858.casillero" localSheetId="4">#REF!</definedName>
    <definedName name="concepto1858.casillero" localSheetId="89">#REF!</definedName>
    <definedName name="concepto1858.casillero" localSheetId="5">#REF!</definedName>
    <definedName name="concepto1858.casillero" localSheetId="90">#REF!</definedName>
    <definedName name="concepto1858.casillero" localSheetId="34">#REF!</definedName>
    <definedName name="concepto1858.casillero" localSheetId="92">#REF!</definedName>
    <definedName name="concepto1858.casillero" localSheetId="93">#REF!</definedName>
    <definedName name="concepto1858.casillero">#REF!</definedName>
    <definedName name="concepto1859" localSheetId="39">#REF!</definedName>
    <definedName name="concepto1859" localSheetId="25">#REF!</definedName>
    <definedName name="concepto1859" localSheetId="21">#REF!</definedName>
    <definedName name="concepto1859" localSheetId="4">#REF!</definedName>
    <definedName name="concepto1859" localSheetId="89">#REF!</definedName>
    <definedName name="concepto1859" localSheetId="5">#REF!</definedName>
    <definedName name="concepto1859" localSheetId="90">#REF!</definedName>
    <definedName name="concepto1859" localSheetId="34">#REF!</definedName>
    <definedName name="concepto1859" localSheetId="92">#REF!</definedName>
    <definedName name="concepto1859" localSheetId="93">#REF!</definedName>
    <definedName name="concepto1859">#REF!</definedName>
    <definedName name="concepto1859.casillero" localSheetId="39">#REF!</definedName>
    <definedName name="concepto1859.casillero" localSheetId="25">#REF!</definedName>
    <definedName name="concepto1859.casillero" localSheetId="21">#REF!</definedName>
    <definedName name="concepto1859.casillero" localSheetId="4">#REF!</definedName>
    <definedName name="concepto1859.casillero" localSheetId="89">#REF!</definedName>
    <definedName name="concepto1859.casillero" localSheetId="5">#REF!</definedName>
    <definedName name="concepto1859.casillero" localSheetId="90">#REF!</definedName>
    <definedName name="concepto1859.casillero" localSheetId="34">#REF!</definedName>
    <definedName name="concepto1859.casillero" localSheetId="92">#REF!</definedName>
    <definedName name="concepto1859.casillero" localSheetId="93">#REF!</definedName>
    <definedName name="concepto1859.casillero">#REF!</definedName>
    <definedName name="concepto1860" localSheetId="39">#REF!</definedName>
    <definedName name="concepto1860" localSheetId="25">#REF!</definedName>
    <definedName name="concepto1860" localSheetId="21">#REF!</definedName>
    <definedName name="concepto1860" localSheetId="4">#REF!</definedName>
    <definedName name="concepto1860" localSheetId="89">#REF!</definedName>
    <definedName name="concepto1860" localSheetId="5">#REF!</definedName>
    <definedName name="concepto1860" localSheetId="90">#REF!</definedName>
    <definedName name="concepto1860" localSheetId="34">#REF!</definedName>
    <definedName name="concepto1860" localSheetId="92">#REF!</definedName>
    <definedName name="concepto1860" localSheetId="93">#REF!</definedName>
    <definedName name="concepto1860">#REF!</definedName>
    <definedName name="concepto1860.casillero" localSheetId="39">#REF!</definedName>
    <definedName name="concepto1860.casillero" localSheetId="25">#REF!</definedName>
    <definedName name="concepto1860.casillero" localSheetId="21">#REF!</definedName>
    <definedName name="concepto1860.casillero" localSheetId="4">#REF!</definedName>
    <definedName name="concepto1860.casillero" localSheetId="89">#REF!</definedName>
    <definedName name="concepto1860.casillero" localSheetId="5">#REF!</definedName>
    <definedName name="concepto1860.casillero" localSheetId="90">#REF!</definedName>
    <definedName name="concepto1860.casillero" localSheetId="34">#REF!</definedName>
    <definedName name="concepto1860.casillero" localSheetId="92">#REF!</definedName>
    <definedName name="concepto1860.casillero" localSheetId="93">#REF!</definedName>
    <definedName name="concepto1860.casillero">#REF!</definedName>
    <definedName name="concepto1861" localSheetId="39">#REF!</definedName>
    <definedName name="concepto1861" localSheetId="25">#REF!</definedName>
    <definedName name="concepto1861" localSheetId="21">#REF!</definedName>
    <definedName name="concepto1861" localSheetId="4">#REF!</definedName>
    <definedName name="concepto1861" localSheetId="89">#REF!</definedName>
    <definedName name="concepto1861" localSheetId="5">#REF!</definedName>
    <definedName name="concepto1861" localSheetId="90">#REF!</definedName>
    <definedName name="concepto1861" localSheetId="34">#REF!</definedName>
    <definedName name="concepto1861" localSheetId="92">#REF!</definedName>
    <definedName name="concepto1861" localSheetId="93">#REF!</definedName>
    <definedName name="concepto1861">#REF!</definedName>
    <definedName name="concepto1861.casillero" localSheetId="39">#REF!</definedName>
    <definedName name="concepto1861.casillero" localSheetId="25">#REF!</definedName>
    <definedName name="concepto1861.casillero" localSheetId="21">#REF!</definedName>
    <definedName name="concepto1861.casillero" localSheetId="4">#REF!</definedName>
    <definedName name="concepto1861.casillero" localSheetId="89">#REF!</definedName>
    <definedName name="concepto1861.casillero" localSheetId="5">#REF!</definedName>
    <definedName name="concepto1861.casillero" localSheetId="90">#REF!</definedName>
    <definedName name="concepto1861.casillero" localSheetId="34">#REF!</definedName>
    <definedName name="concepto1861.casillero" localSheetId="92">#REF!</definedName>
    <definedName name="concepto1861.casillero" localSheetId="93">#REF!</definedName>
    <definedName name="concepto1861.casillero">#REF!</definedName>
    <definedName name="concepto1862" localSheetId="39">#REF!</definedName>
    <definedName name="concepto1862" localSheetId="25">#REF!</definedName>
    <definedName name="concepto1862" localSheetId="21">#REF!</definedName>
    <definedName name="concepto1862" localSheetId="4">#REF!</definedName>
    <definedName name="concepto1862" localSheetId="89">#REF!</definedName>
    <definedName name="concepto1862" localSheetId="5">#REF!</definedName>
    <definedName name="concepto1862" localSheetId="90">#REF!</definedName>
    <definedName name="concepto1862" localSheetId="34">#REF!</definedName>
    <definedName name="concepto1862" localSheetId="92">#REF!</definedName>
    <definedName name="concepto1862" localSheetId="93">#REF!</definedName>
    <definedName name="concepto1862">#REF!</definedName>
    <definedName name="concepto1862.casillero" localSheetId="39">#REF!</definedName>
    <definedName name="concepto1862.casillero" localSheetId="25">#REF!</definedName>
    <definedName name="concepto1862.casillero" localSheetId="21">#REF!</definedName>
    <definedName name="concepto1862.casillero" localSheetId="4">#REF!</definedName>
    <definedName name="concepto1862.casillero" localSheetId="89">#REF!</definedName>
    <definedName name="concepto1862.casillero" localSheetId="5">#REF!</definedName>
    <definedName name="concepto1862.casillero" localSheetId="90">#REF!</definedName>
    <definedName name="concepto1862.casillero" localSheetId="34">#REF!</definedName>
    <definedName name="concepto1862.casillero" localSheetId="92">#REF!</definedName>
    <definedName name="concepto1862.casillero" localSheetId="93">#REF!</definedName>
    <definedName name="concepto1862.casillero">#REF!</definedName>
    <definedName name="concepto1863" localSheetId="39">#REF!</definedName>
    <definedName name="concepto1863" localSheetId="25">#REF!</definedName>
    <definedName name="concepto1863" localSheetId="21">#REF!</definedName>
    <definedName name="concepto1863" localSheetId="4">#REF!</definedName>
    <definedName name="concepto1863" localSheetId="89">#REF!</definedName>
    <definedName name="concepto1863" localSheetId="5">#REF!</definedName>
    <definedName name="concepto1863" localSheetId="90">#REF!</definedName>
    <definedName name="concepto1863" localSheetId="34">#REF!</definedName>
    <definedName name="concepto1863" localSheetId="92">#REF!</definedName>
    <definedName name="concepto1863" localSheetId="93">#REF!</definedName>
    <definedName name="concepto1863">#REF!</definedName>
    <definedName name="concepto1863.casillero" localSheetId="39">#REF!</definedName>
    <definedName name="concepto1863.casillero" localSheetId="25">#REF!</definedName>
    <definedName name="concepto1863.casillero" localSheetId="21">#REF!</definedName>
    <definedName name="concepto1863.casillero" localSheetId="4">#REF!</definedName>
    <definedName name="concepto1863.casillero" localSheetId="89">#REF!</definedName>
    <definedName name="concepto1863.casillero" localSheetId="5">#REF!</definedName>
    <definedName name="concepto1863.casillero" localSheetId="90">#REF!</definedName>
    <definedName name="concepto1863.casillero" localSheetId="34">#REF!</definedName>
    <definedName name="concepto1863.casillero" localSheetId="92">#REF!</definedName>
    <definedName name="concepto1863.casillero" localSheetId="93">#REF!</definedName>
    <definedName name="concepto1863.casillero">#REF!</definedName>
    <definedName name="concepto1864" localSheetId="39">#REF!</definedName>
    <definedName name="concepto1864" localSheetId="25">#REF!</definedName>
    <definedName name="concepto1864" localSheetId="21">#REF!</definedName>
    <definedName name="concepto1864" localSheetId="4">#REF!</definedName>
    <definedName name="concepto1864" localSheetId="89">#REF!</definedName>
    <definedName name="concepto1864" localSheetId="5">#REF!</definedName>
    <definedName name="concepto1864" localSheetId="90">#REF!</definedName>
    <definedName name="concepto1864" localSheetId="34">#REF!</definedName>
    <definedName name="concepto1864" localSheetId="92">#REF!</definedName>
    <definedName name="concepto1864" localSheetId="93">#REF!</definedName>
    <definedName name="concepto1864">#REF!</definedName>
    <definedName name="concepto1864.casillero" localSheetId="39">#REF!</definedName>
    <definedName name="concepto1864.casillero" localSheetId="25">#REF!</definedName>
    <definedName name="concepto1864.casillero" localSheetId="21">#REF!</definedName>
    <definedName name="concepto1864.casillero" localSheetId="4">#REF!</definedName>
    <definedName name="concepto1864.casillero" localSheetId="89">#REF!</definedName>
    <definedName name="concepto1864.casillero" localSheetId="5">#REF!</definedName>
    <definedName name="concepto1864.casillero" localSheetId="90">#REF!</definedName>
    <definedName name="concepto1864.casillero" localSheetId="34">#REF!</definedName>
    <definedName name="concepto1864.casillero" localSheetId="92">#REF!</definedName>
    <definedName name="concepto1864.casillero" localSheetId="93">#REF!</definedName>
    <definedName name="concepto1864.casillero">#REF!</definedName>
    <definedName name="concepto1865" localSheetId="39">#REF!</definedName>
    <definedName name="concepto1865" localSheetId="25">#REF!</definedName>
    <definedName name="concepto1865" localSheetId="21">#REF!</definedName>
    <definedName name="concepto1865" localSheetId="4">#REF!</definedName>
    <definedName name="concepto1865" localSheetId="89">#REF!</definedName>
    <definedName name="concepto1865" localSheetId="5">#REF!</definedName>
    <definedName name="concepto1865" localSheetId="90">#REF!</definedName>
    <definedName name="concepto1865" localSheetId="34">#REF!</definedName>
    <definedName name="concepto1865" localSheetId="92">#REF!</definedName>
    <definedName name="concepto1865" localSheetId="93">#REF!</definedName>
    <definedName name="concepto1865">#REF!</definedName>
    <definedName name="concepto1865.casillero" localSheetId="39">#REF!</definedName>
    <definedName name="concepto1865.casillero" localSheetId="25">#REF!</definedName>
    <definedName name="concepto1865.casillero" localSheetId="21">#REF!</definedName>
    <definedName name="concepto1865.casillero" localSheetId="4">#REF!</definedName>
    <definedName name="concepto1865.casillero" localSheetId="89">#REF!</definedName>
    <definedName name="concepto1865.casillero" localSheetId="5">#REF!</definedName>
    <definedName name="concepto1865.casillero" localSheetId="90">#REF!</definedName>
    <definedName name="concepto1865.casillero" localSheetId="34">#REF!</definedName>
    <definedName name="concepto1865.casillero" localSheetId="92">#REF!</definedName>
    <definedName name="concepto1865.casillero" localSheetId="93">#REF!</definedName>
    <definedName name="concepto1865.casillero">#REF!</definedName>
    <definedName name="concepto1866" localSheetId="39">#REF!</definedName>
    <definedName name="concepto1866" localSheetId="25">#REF!</definedName>
    <definedName name="concepto1866" localSheetId="21">#REF!</definedName>
    <definedName name="concepto1866" localSheetId="4">#REF!</definedName>
    <definedName name="concepto1866" localSheetId="89">#REF!</definedName>
    <definedName name="concepto1866" localSheetId="5">#REF!</definedName>
    <definedName name="concepto1866" localSheetId="90">#REF!</definedName>
    <definedName name="concepto1866" localSheetId="34">#REF!</definedName>
    <definedName name="concepto1866" localSheetId="92">#REF!</definedName>
    <definedName name="concepto1866" localSheetId="93">#REF!</definedName>
    <definedName name="concepto1866">#REF!</definedName>
    <definedName name="concepto1866.casillero" localSheetId="39">#REF!</definedName>
    <definedName name="concepto1866.casillero" localSheetId="25">#REF!</definedName>
    <definedName name="concepto1866.casillero" localSheetId="21">#REF!</definedName>
    <definedName name="concepto1866.casillero" localSheetId="4">#REF!</definedName>
    <definedName name="concepto1866.casillero" localSheetId="89">#REF!</definedName>
    <definedName name="concepto1866.casillero" localSheetId="5">#REF!</definedName>
    <definedName name="concepto1866.casillero" localSheetId="90">#REF!</definedName>
    <definedName name="concepto1866.casillero" localSheetId="34">#REF!</definedName>
    <definedName name="concepto1866.casillero" localSheetId="92">#REF!</definedName>
    <definedName name="concepto1866.casillero" localSheetId="93">#REF!</definedName>
    <definedName name="concepto1866.casillero">#REF!</definedName>
    <definedName name="concepto1867" localSheetId="39">#REF!</definedName>
    <definedName name="concepto1867" localSheetId="25">#REF!</definedName>
    <definedName name="concepto1867" localSheetId="21">#REF!</definedName>
    <definedName name="concepto1867" localSheetId="4">#REF!</definedName>
    <definedName name="concepto1867" localSheetId="89">#REF!</definedName>
    <definedName name="concepto1867" localSheetId="5">#REF!</definedName>
    <definedName name="concepto1867" localSheetId="90">#REF!</definedName>
    <definedName name="concepto1867" localSheetId="34">#REF!</definedName>
    <definedName name="concepto1867" localSheetId="92">#REF!</definedName>
    <definedName name="concepto1867" localSheetId="93">#REF!</definedName>
    <definedName name="concepto1867">#REF!</definedName>
    <definedName name="concepto1867.casillero" localSheetId="39">#REF!</definedName>
    <definedName name="concepto1867.casillero" localSheetId="25">#REF!</definedName>
    <definedName name="concepto1867.casillero" localSheetId="21">#REF!</definedName>
    <definedName name="concepto1867.casillero" localSheetId="4">#REF!</definedName>
    <definedName name="concepto1867.casillero" localSheetId="89">#REF!</definedName>
    <definedName name="concepto1867.casillero" localSheetId="5">#REF!</definedName>
    <definedName name="concepto1867.casillero" localSheetId="90">#REF!</definedName>
    <definedName name="concepto1867.casillero" localSheetId="34">#REF!</definedName>
    <definedName name="concepto1867.casillero" localSheetId="92">#REF!</definedName>
    <definedName name="concepto1867.casillero" localSheetId="93">#REF!</definedName>
    <definedName name="concepto1867.casillero">#REF!</definedName>
    <definedName name="concepto1868" localSheetId="39">#REF!</definedName>
    <definedName name="concepto1868" localSheetId="25">#REF!</definedName>
    <definedName name="concepto1868" localSheetId="21">#REF!</definedName>
    <definedName name="concepto1868" localSheetId="4">#REF!</definedName>
    <definedName name="concepto1868" localSheetId="89">#REF!</definedName>
    <definedName name="concepto1868" localSheetId="5">#REF!</definedName>
    <definedName name="concepto1868" localSheetId="90">#REF!</definedName>
    <definedName name="concepto1868" localSheetId="34">#REF!</definedName>
    <definedName name="concepto1868" localSheetId="92">#REF!</definedName>
    <definedName name="concepto1868" localSheetId="93">#REF!</definedName>
    <definedName name="concepto1868">#REF!</definedName>
    <definedName name="concepto1868.casillero" localSheetId="39">#REF!</definedName>
    <definedName name="concepto1868.casillero" localSheetId="25">#REF!</definedName>
    <definedName name="concepto1868.casillero" localSheetId="21">#REF!</definedName>
    <definedName name="concepto1868.casillero" localSheetId="4">#REF!</definedName>
    <definedName name="concepto1868.casillero" localSheetId="89">#REF!</definedName>
    <definedName name="concepto1868.casillero" localSheetId="5">#REF!</definedName>
    <definedName name="concepto1868.casillero" localSheetId="90">#REF!</definedName>
    <definedName name="concepto1868.casillero" localSheetId="34">#REF!</definedName>
    <definedName name="concepto1868.casillero" localSheetId="92">#REF!</definedName>
    <definedName name="concepto1868.casillero" localSheetId="93">#REF!</definedName>
    <definedName name="concepto1868.casillero">#REF!</definedName>
    <definedName name="concepto1869" localSheetId="39">#REF!</definedName>
    <definedName name="concepto1869" localSheetId="25">#REF!</definedName>
    <definedName name="concepto1869" localSheetId="21">#REF!</definedName>
    <definedName name="concepto1869" localSheetId="4">#REF!</definedName>
    <definedName name="concepto1869" localSheetId="89">#REF!</definedName>
    <definedName name="concepto1869" localSheetId="5">#REF!</definedName>
    <definedName name="concepto1869" localSheetId="90">#REF!</definedName>
    <definedName name="concepto1869" localSheetId="34">#REF!</definedName>
    <definedName name="concepto1869" localSheetId="92">#REF!</definedName>
    <definedName name="concepto1869" localSheetId="93">#REF!</definedName>
    <definedName name="concepto1869">#REF!</definedName>
    <definedName name="concepto1869.casillero" localSheetId="39">#REF!</definedName>
    <definedName name="concepto1869.casillero" localSheetId="25">#REF!</definedName>
    <definedName name="concepto1869.casillero" localSheetId="21">#REF!</definedName>
    <definedName name="concepto1869.casillero" localSheetId="4">#REF!</definedName>
    <definedName name="concepto1869.casillero" localSheetId="89">#REF!</definedName>
    <definedName name="concepto1869.casillero" localSheetId="5">#REF!</definedName>
    <definedName name="concepto1869.casillero" localSheetId="90">#REF!</definedName>
    <definedName name="concepto1869.casillero" localSheetId="34">#REF!</definedName>
    <definedName name="concepto1869.casillero" localSheetId="92">#REF!</definedName>
    <definedName name="concepto1869.casillero" localSheetId="93">#REF!</definedName>
    <definedName name="concepto1869.casillero">#REF!</definedName>
    <definedName name="concepto1870" localSheetId="39">#REF!</definedName>
    <definedName name="concepto1870" localSheetId="25">#REF!</definedName>
    <definedName name="concepto1870" localSheetId="21">#REF!</definedName>
    <definedName name="concepto1870" localSheetId="4">#REF!</definedName>
    <definedName name="concepto1870" localSheetId="89">#REF!</definedName>
    <definedName name="concepto1870" localSheetId="5">#REF!</definedName>
    <definedName name="concepto1870" localSheetId="90">#REF!</definedName>
    <definedName name="concepto1870" localSheetId="34">#REF!</definedName>
    <definedName name="concepto1870" localSheetId="92">#REF!</definedName>
    <definedName name="concepto1870" localSheetId="93">#REF!</definedName>
    <definedName name="concepto1870">#REF!</definedName>
    <definedName name="concepto1870.casillero" localSheetId="39">#REF!</definedName>
    <definedName name="concepto1870.casillero" localSheetId="25">#REF!</definedName>
    <definedName name="concepto1870.casillero" localSheetId="21">#REF!</definedName>
    <definedName name="concepto1870.casillero" localSheetId="4">#REF!</definedName>
    <definedName name="concepto1870.casillero" localSheetId="89">#REF!</definedName>
    <definedName name="concepto1870.casillero" localSheetId="5">#REF!</definedName>
    <definedName name="concepto1870.casillero" localSheetId="90">#REF!</definedName>
    <definedName name="concepto1870.casillero" localSheetId="34">#REF!</definedName>
    <definedName name="concepto1870.casillero" localSheetId="92">#REF!</definedName>
    <definedName name="concepto1870.casillero" localSheetId="93">#REF!</definedName>
    <definedName name="concepto1870.casillero">#REF!</definedName>
    <definedName name="concepto1871" localSheetId="39">#REF!</definedName>
    <definedName name="concepto1871" localSheetId="25">#REF!</definedName>
    <definedName name="concepto1871" localSheetId="21">#REF!</definedName>
    <definedName name="concepto1871" localSheetId="4">#REF!</definedName>
    <definedName name="concepto1871" localSheetId="89">#REF!</definedName>
    <definedName name="concepto1871" localSheetId="5">#REF!</definedName>
    <definedName name="concepto1871" localSheetId="90">#REF!</definedName>
    <definedName name="concepto1871" localSheetId="34">#REF!</definedName>
    <definedName name="concepto1871" localSheetId="92">#REF!</definedName>
    <definedName name="concepto1871" localSheetId="93">#REF!</definedName>
    <definedName name="concepto1871">#REF!</definedName>
    <definedName name="concepto1871.casillero" localSheetId="39">#REF!</definedName>
    <definedName name="concepto1871.casillero" localSheetId="25">#REF!</definedName>
    <definedName name="concepto1871.casillero" localSheetId="21">#REF!</definedName>
    <definedName name="concepto1871.casillero" localSheetId="4">#REF!</definedName>
    <definedName name="concepto1871.casillero" localSheetId="89">#REF!</definedName>
    <definedName name="concepto1871.casillero" localSheetId="5">#REF!</definedName>
    <definedName name="concepto1871.casillero" localSheetId="90">#REF!</definedName>
    <definedName name="concepto1871.casillero" localSheetId="34">#REF!</definedName>
    <definedName name="concepto1871.casillero" localSheetId="92">#REF!</definedName>
    <definedName name="concepto1871.casillero" localSheetId="93">#REF!</definedName>
    <definedName name="concepto1871.casillero">#REF!</definedName>
    <definedName name="concepto1872" localSheetId="39">#REF!</definedName>
    <definedName name="concepto1872" localSheetId="25">#REF!</definedName>
    <definedName name="concepto1872" localSheetId="21">#REF!</definedName>
    <definedName name="concepto1872" localSheetId="4">#REF!</definedName>
    <definedName name="concepto1872" localSheetId="89">#REF!</definedName>
    <definedName name="concepto1872" localSheetId="5">#REF!</definedName>
    <definedName name="concepto1872" localSheetId="90">#REF!</definedName>
    <definedName name="concepto1872" localSheetId="34">#REF!</definedName>
    <definedName name="concepto1872" localSheetId="92">#REF!</definedName>
    <definedName name="concepto1872" localSheetId="93">#REF!</definedName>
    <definedName name="concepto1872">#REF!</definedName>
    <definedName name="concepto1872.casillero" localSheetId="39">#REF!</definedName>
    <definedName name="concepto1872.casillero" localSheetId="25">#REF!</definedName>
    <definedName name="concepto1872.casillero" localSheetId="21">#REF!</definedName>
    <definedName name="concepto1872.casillero" localSheetId="4">#REF!</definedName>
    <definedName name="concepto1872.casillero" localSheetId="89">#REF!</definedName>
    <definedName name="concepto1872.casillero" localSheetId="5">#REF!</definedName>
    <definedName name="concepto1872.casillero" localSheetId="90">#REF!</definedName>
    <definedName name="concepto1872.casillero" localSheetId="34">#REF!</definedName>
    <definedName name="concepto1872.casillero" localSheetId="92">#REF!</definedName>
    <definedName name="concepto1872.casillero" localSheetId="93">#REF!</definedName>
    <definedName name="concepto1872.casillero">#REF!</definedName>
    <definedName name="concepto1873" localSheetId="39">#REF!</definedName>
    <definedName name="concepto1873" localSheetId="25">#REF!</definedName>
    <definedName name="concepto1873" localSheetId="21">#REF!</definedName>
    <definedName name="concepto1873" localSheetId="4">#REF!</definedName>
    <definedName name="concepto1873" localSheetId="89">#REF!</definedName>
    <definedName name="concepto1873" localSheetId="5">#REF!</definedName>
    <definedName name="concepto1873" localSheetId="90">#REF!</definedName>
    <definedName name="concepto1873" localSheetId="34">#REF!</definedName>
    <definedName name="concepto1873" localSheetId="92">#REF!</definedName>
    <definedName name="concepto1873" localSheetId="93">#REF!</definedName>
    <definedName name="concepto1873">#REF!</definedName>
    <definedName name="concepto1873.casillero" localSheetId="39">#REF!</definedName>
    <definedName name="concepto1873.casillero" localSheetId="25">#REF!</definedName>
    <definedName name="concepto1873.casillero" localSheetId="21">#REF!</definedName>
    <definedName name="concepto1873.casillero" localSheetId="4">#REF!</definedName>
    <definedName name="concepto1873.casillero" localSheetId="89">#REF!</definedName>
    <definedName name="concepto1873.casillero" localSheetId="5">#REF!</definedName>
    <definedName name="concepto1873.casillero" localSheetId="90">#REF!</definedName>
    <definedName name="concepto1873.casillero" localSheetId="34">#REF!</definedName>
    <definedName name="concepto1873.casillero" localSheetId="92">#REF!</definedName>
    <definedName name="concepto1873.casillero" localSheetId="93">#REF!</definedName>
    <definedName name="concepto1873.casillero">#REF!</definedName>
    <definedName name="concepto1874" localSheetId="39">#REF!</definedName>
    <definedName name="concepto1874" localSheetId="25">#REF!</definedName>
    <definedName name="concepto1874" localSheetId="21">#REF!</definedName>
    <definedName name="concepto1874" localSheetId="4">#REF!</definedName>
    <definedName name="concepto1874" localSheetId="89">#REF!</definedName>
    <definedName name="concepto1874" localSheetId="5">#REF!</definedName>
    <definedName name="concepto1874" localSheetId="90">#REF!</definedName>
    <definedName name="concepto1874" localSheetId="34">#REF!</definedName>
    <definedName name="concepto1874" localSheetId="92">#REF!</definedName>
    <definedName name="concepto1874" localSheetId="93">#REF!</definedName>
    <definedName name="concepto1874">#REF!</definedName>
    <definedName name="concepto1874.casillero" localSheetId="39">#REF!</definedName>
    <definedName name="concepto1874.casillero" localSheetId="25">#REF!</definedName>
    <definedName name="concepto1874.casillero" localSheetId="21">#REF!</definedName>
    <definedName name="concepto1874.casillero" localSheetId="4">#REF!</definedName>
    <definedName name="concepto1874.casillero" localSheetId="89">#REF!</definedName>
    <definedName name="concepto1874.casillero" localSheetId="5">#REF!</definedName>
    <definedName name="concepto1874.casillero" localSheetId="90">#REF!</definedName>
    <definedName name="concepto1874.casillero" localSheetId="34">#REF!</definedName>
    <definedName name="concepto1874.casillero" localSheetId="92">#REF!</definedName>
    <definedName name="concepto1874.casillero" localSheetId="93">#REF!</definedName>
    <definedName name="concepto1874.casillero">#REF!</definedName>
    <definedName name="concepto1875" localSheetId="39">#REF!</definedName>
    <definedName name="concepto1875" localSheetId="25">#REF!</definedName>
    <definedName name="concepto1875" localSheetId="21">#REF!</definedName>
    <definedName name="concepto1875" localSheetId="4">#REF!</definedName>
    <definedName name="concepto1875" localSheetId="89">#REF!</definedName>
    <definedName name="concepto1875" localSheetId="5">#REF!</definedName>
    <definedName name="concepto1875" localSheetId="90">#REF!</definedName>
    <definedName name="concepto1875" localSheetId="34">#REF!</definedName>
    <definedName name="concepto1875" localSheetId="92">#REF!</definedName>
    <definedName name="concepto1875" localSheetId="93">#REF!</definedName>
    <definedName name="concepto1875">#REF!</definedName>
    <definedName name="concepto1875.casillero" localSheetId="39">#REF!</definedName>
    <definedName name="concepto1875.casillero" localSheetId="25">#REF!</definedName>
    <definedName name="concepto1875.casillero" localSheetId="21">#REF!</definedName>
    <definedName name="concepto1875.casillero" localSheetId="4">#REF!</definedName>
    <definedName name="concepto1875.casillero" localSheetId="89">#REF!</definedName>
    <definedName name="concepto1875.casillero" localSheetId="5">#REF!</definedName>
    <definedName name="concepto1875.casillero" localSheetId="90">#REF!</definedName>
    <definedName name="concepto1875.casillero" localSheetId="34">#REF!</definedName>
    <definedName name="concepto1875.casillero" localSheetId="92">#REF!</definedName>
    <definedName name="concepto1875.casillero" localSheetId="93">#REF!</definedName>
    <definedName name="concepto1875.casillero">#REF!</definedName>
    <definedName name="concepto1876" localSheetId="39">#REF!</definedName>
    <definedName name="concepto1876" localSheetId="25">#REF!</definedName>
    <definedName name="concepto1876" localSheetId="21">#REF!</definedName>
    <definedName name="concepto1876" localSheetId="4">#REF!</definedName>
    <definedName name="concepto1876" localSheetId="89">#REF!</definedName>
    <definedName name="concepto1876" localSheetId="5">#REF!</definedName>
    <definedName name="concepto1876" localSheetId="90">#REF!</definedName>
    <definedName name="concepto1876" localSheetId="34">#REF!</definedName>
    <definedName name="concepto1876" localSheetId="92">#REF!</definedName>
    <definedName name="concepto1876" localSheetId="93">#REF!</definedName>
    <definedName name="concepto1876">#REF!</definedName>
    <definedName name="concepto1876.casillero" localSheetId="39">#REF!</definedName>
    <definedName name="concepto1876.casillero" localSheetId="25">#REF!</definedName>
    <definedName name="concepto1876.casillero" localSheetId="21">#REF!</definedName>
    <definedName name="concepto1876.casillero" localSheetId="4">#REF!</definedName>
    <definedName name="concepto1876.casillero" localSheetId="89">#REF!</definedName>
    <definedName name="concepto1876.casillero" localSheetId="5">#REF!</definedName>
    <definedName name="concepto1876.casillero" localSheetId="90">#REF!</definedName>
    <definedName name="concepto1876.casillero" localSheetId="34">#REF!</definedName>
    <definedName name="concepto1876.casillero" localSheetId="92">#REF!</definedName>
    <definedName name="concepto1876.casillero" localSheetId="93">#REF!</definedName>
    <definedName name="concepto1876.casillero">#REF!</definedName>
    <definedName name="concepto1877" localSheetId="39">#REF!</definedName>
    <definedName name="concepto1877" localSheetId="25">#REF!</definedName>
    <definedName name="concepto1877" localSheetId="21">#REF!</definedName>
    <definedName name="concepto1877" localSheetId="4">#REF!</definedName>
    <definedName name="concepto1877" localSheetId="89">#REF!</definedName>
    <definedName name="concepto1877" localSheetId="5">#REF!</definedName>
    <definedName name="concepto1877" localSheetId="90">#REF!</definedName>
    <definedName name="concepto1877" localSheetId="34">#REF!</definedName>
    <definedName name="concepto1877" localSheetId="92">#REF!</definedName>
    <definedName name="concepto1877" localSheetId="93">#REF!</definedName>
    <definedName name="concepto1877">#REF!</definedName>
    <definedName name="concepto1877.casillero" localSheetId="39">#REF!</definedName>
    <definedName name="concepto1877.casillero" localSheetId="25">#REF!</definedName>
    <definedName name="concepto1877.casillero" localSheetId="21">#REF!</definedName>
    <definedName name="concepto1877.casillero" localSheetId="4">#REF!</definedName>
    <definedName name="concepto1877.casillero" localSheetId="89">#REF!</definedName>
    <definedName name="concepto1877.casillero" localSheetId="5">#REF!</definedName>
    <definedName name="concepto1877.casillero" localSheetId="90">#REF!</definedName>
    <definedName name="concepto1877.casillero" localSheetId="34">#REF!</definedName>
    <definedName name="concepto1877.casillero" localSheetId="92">#REF!</definedName>
    <definedName name="concepto1877.casillero" localSheetId="93">#REF!</definedName>
    <definedName name="concepto1877.casillero">#REF!</definedName>
    <definedName name="concepto1878" localSheetId="39">#REF!</definedName>
    <definedName name="concepto1878" localSheetId="25">#REF!</definedName>
    <definedName name="concepto1878" localSheetId="21">#REF!</definedName>
    <definedName name="concepto1878" localSheetId="4">#REF!</definedName>
    <definedName name="concepto1878" localSheetId="89">#REF!</definedName>
    <definedName name="concepto1878" localSheetId="5">#REF!</definedName>
    <definedName name="concepto1878" localSheetId="90">#REF!</definedName>
    <definedName name="concepto1878" localSheetId="34">#REF!</definedName>
    <definedName name="concepto1878" localSheetId="92">#REF!</definedName>
    <definedName name="concepto1878" localSheetId="93">#REF!</definedName>
    <definedName name="concepto1878">#REF!</definedName>
    <definedName name="concepto1878.casillero" localSheetId="39">#REF!</definedName>
    <definedName name="concepto1878.casillero" localSheetId="25">#REF!</definedName>
    <definedName name="concepto1878.casillero" localSheetId="21">#REF!</definedName>
    <definedName name="concepto1878.casillero" localSheetId="4">#REF!</definedName>
    <definedName name="concepto1878.casillero" localSheetId="89">#REF!</definedName>
    <definedName name="concepto1878.casillero" localSheetId="5">#REF!</definedName>
    <definedName name="concepto1878.casillero" localSheetId="90">#REF!</definedName>
    <definedName name="concepto1878.casillero" localSheetId="34">#REF!</definedName>
    <definedName name="concepto1878.casillero" localSheetId="92">#REF!</definedName>
    <definedName name="concepto1878.casillero" localSheetId="93">#REF!</definedName>
    <definedName name="concepto1878.casillero">#REF!</definedName>
    <definedName name="concepto1879" localSheetId="39">#REF!</definedName>
    <definedName name="concepto1879" localSheetId="25">#REF!</definedName>
    <definedName name="concepto1879" localSheetId="21">#REF!</definedName>
    <definedName name="concepto1879" localSheetId="4">#REF!</definedName>
    <definedName name="concepto1879" localSheetId="89">#REF!</definedName>
    <definedName name="concepto1879" localSheetId="5">#REF!</definedName>
    <definedName name="concepto1879" localSheetId="90">#REF!</definedName>
    <definedName name="concepto1879" localSheetId="34">#REF!</definedName>
    <definedName name="concepto1879" localSheetId="92">#REF!</definedName>
    <definedName name="concepto1879" localSheetId="93">#REF!</definedName>
    <definedName name="concepto1879">#REF!</definedName>
    <definedName name="concepto1879.casillero" localSheetId="39">#REF!</definedName>
    <definedName name="concepto1879.casillero" localSheetId="25">#REF!</definedName>
    <definedName name="concepto1879.casillero" localSheetId="21">#REF!</definedName>
    <definedName name="concepto1879.casillero" localSheetId="4">#REF!</definedName>
    <definedName name="concepto1879.casillero" localSheetId="89">#REF!</definedName>
    <definedName name="concepto1879.casillero" localSheetId="5">#REF!</definedName>
    <definedName name="concepto1879.casillero" localSheetId="90">#REF!</definedName>
    <definedName name="concepto1879.casillero" localSheetId="34">#REF!</definedName>
    <definedName name="concepto1879.casillero" localSheetId="92">#REF!</definedName>
    <definedName name="concepto1879.casillero" localSheetId="93">#REF!</definedName>
    <definedName name="concepto1879.casillero">#REF!</definedName>
    <definedName name="concepto1880" localSheetId="39">#REF!</definedName>
    <definedName name="concepto1880" localSheetId="25">#REF!</definedName>
    <definedName name="concepto1880" localSheetId="21">#REF!</definedName>
    <definedName name="concepto1880" localSheetId="4">#REF!</definedName>
    <definedName name="concepto1880" localSheetId="89">#REF!</definedName>
    <definedName name="concepto1880" localSheetId="5">#REF!</definedName>
    <definedName name="concepto1880" localSheetId="90">#REF!</definedName>
    <definedName name="concepto1880" localSheetId="34">#REF!</definedName>
    <definedName name="concepto1880" localSheetId="92">#REF!</definedName>
    <definedName name="concepto1880" localSheetId="93">#REF!</definedName>
    <definedName name="concepto1880">#REF!</definedName>
    <definedName name="concepto1880.casillero" localSheetId="39">#REF!</definedName>
    <definedName name="concepto1880.casillero" localSheetId="25">#REF!</definedName>
    <definedName name="concepto1880.casillero" localSheetId="21">#REF!</definedName>
    <definedName name="concepto1880.casillero" localSheetId="4">#REF!</definedName>
    <definedName name="concepto1880.casillero" localSheetId="89">#REF!</definedName>
    <definedName name="concepto1880.casillero" localSheetId="5">#REF!</definedName>
    <definedName name="concepto1880.casillero" localSheetId="90">#REF!</definedName>
    <definedName name="concepto1880.casillero" localSheetId="34">#REF!</definedName>
    <definedName name="concepto1880.casillero" localSheetId="92">#REF!</definedName>
    <definedName name="concepto1880.casillero" localSheetId="93">#REF!</definedName>
    <definedName name="concepto1880.casillero">#REF!</definedName>
    <definedName name="concepto1881" localSheetId="39">#REF!</definedName>
    <definedName name="concepto1881" localSheetId="25">#REF!</definedName>
    <definedName name="concepto1881" localSheetId="21">#REF!</definedName>
    <definedName name="concepto1881" localSheetId="4">#REF!</definedName>
    <definedName name="concepto1881" localSheetId="89">#REF!</definedName>
    <definedName name="concepto1881" localSheetId="5">#REF!</definedName>
    <definedName name="concepto1881" localSheetId="90">#REF!</definedName>
    <definedName name="concepto1881" localSheetId="34">#REF!</definedName>
    <definedName name="concepto1881" localSheetId="92">#REF!</definedName>
    <definedName name="concepto1881" localSheetId="93">#REF!</definedName>
    <definedName name="concepto1881">#REF!</definedName>
    <definedName name="concepto1881.casillero" localSheetId="39">#REF!</definedName>
    <definedName name="concepto1881.casillero" localSheetId="25">#REF!</definedName>
    <definedName name="concepto1881.casillero" localSheetId="21">#REF!</definedName>
    <definedName name="concepto1881.casillero" localSheetId="4">#REF!</definedName>
    <definedName name="concepto1881.casillero" localSheetId="89">#REF!</definedName>
    <definedName name="concepto1881.casillero" localSheetId="5">#REF!</definedName>
    <definedName name="concepto1881.casillero" localSheetId="90">#REF!</definedName>
    <definedName name="concepto1881.casillero" localSheetId="34">#REF!</definedName>
    <definedName name="concepto1881.casillero" localSheetId="92">#REF!</definedName>
    <definedName name="concepto1881.casillero" localSheetId="93">#REF!</definedName>
    <definedName name="concepto1881.casillero">#REF!</definedName>
    <definedName name="concepto1882" localSheetId="39">#REF!</definedName>
    <definedName name="concepto1882" localSheetId="25">#REF!</definedName>
    <definedName name="concepto1882" localSheetId="21">#REF!</definedName>
    <definedName name="concepto1882" localSheetId="4">#REF!</definedName>
    <definedName name="concepto1882" localSheetId="89">#REF!</definedName>
    <definedName name="concepto1882" localSheetId="5">#REF!</definedName>
    <definedName name="concepto1882" localSheetId="90">#REF!</definedName>
    <definedName name="concepto1882" localSheetId="34">#REF!</definedName>
    <definedName name="concepto1882" localSheetId="92">#REF!</definedName>
    <definedName name="concepto1882" localSheetId="93">#REF!</definedName>
    <definedName name="concepto1882">#REF!</definedName>
    <definedName name="concepto1882.casillero" localSheetId="39">#REF!</definedName>
    <definedName name="concepto1882.casillero" localSheetId="25">#REF!</definedName>
    <definedName name="concepto1882.casillero" localSheetId="21">#REF!</definedName>
    <definedName name="concepto1882.casillero" localSheetId="4">#REF!</definedName>
    <definedName name="concepto1882.casillero" localSheetId="89">#REF!</definedName>
    <definedName name="concepto1882.casillero" localSheetId="5">#REF!</definedName>
    <definedName name="concepto1882.casillero" localSheetId="90">#REF!</definedName>
    <definedName name="concepto1882.casillero" localSheetId="34">#REF!</definedName>
    <definedName name="concepto1882.casillero" localSheetId="92">#REF!</definedName>
    <definedName name="concepto1882.casillero" localSheetId="93">#REF!</definedName>
    <definedName name="concepto1882.casillero">#REF!</definedName>
    <definedName name="concepto1883" localSheetId="39">#REF!</definedName>
    <definedName name="concepto1883" localSheetId="25">#REF!</definedName>
    <definedName name="concepto1883" localSheetId="21">#REF!</definedName>
    <definedName name="concepto1883" localSheetId="4">#REF!</definedName>
    <definedName name="concepto1883" localSheetId="89">#REF!</definedName>
    <definedName name="concepto1883" localSheetId="5">#REF!</definedName>
    <definedName name="concepto1883" localSheetId="90">#REF!</definedName>
    <definedName name="concepto1883" localSheetId="34">#REF!</definedName>
    <definedName name="concepto1883" localSheetId="92">#REF!</definedName>
    <definedName name="concepto1883" localSheetId="93">#REF!</definedName>
    <definedName name="concepto1883">#REF!</definedName>
    <definedName name="concepto1883.casillero" localSheetId="39">#REF!</definedName>
    <definedName name="concepto1883.casillero" localSheetId="25">#REF!</definedName>
    <definedName name="concepto1883.casillero" localSheetId="21">#REF!</definedName>
    <definedName name="concepto1883.casillero" localSheetId="4">#REF!</definedName>
    <definedName name="concepto1883.casillero" localSheetId="89">#REF!</definedName>
    <definedName name="concepto1883.casillero" localSheetId="5">#REF!</definedName>
    <definedName name="concepto1883.casillero" localSheetId="90">#REF!</definedName>
    <definedName name="concepto1883.casillero" localSheetId="34">#REF!</definedName>
    <definedName name="concepto1883.casillero" localSheetId="92">#REF!</definedName>
    <definedName name="concepto1883.casillero" localSheetId="93">#REF!</definedName>
    <definedName name="concepto1883.casillero">#REF!</definedName>
    <definedName name="concepto1884" localSheetId="39">#REF!</definedName>
    <definedName name="concepto1884" localSheetId="25">#REF!</definedName>
    <definedName name="concepto1884" localSheetId="21">#REF!</definedName>
    <definedName name="concepto1884" localSheetId="4">#REF!</definedName>
    <definedName name="concepto1884" localSheetId="89">#REF!</definedName>
    <definedName name="concepto1884" localSheetId="5">#REF!</definedName>
    <definedName name="concepto1884" localSheetId="90">#REF!</definedName>
    <definedName name="concepto1884" localSheetId="34">#REF!</definedName>
    <definedName name="concepto1884" localSheetId="92">#REF!</definedName>
    <definedName name="concepto1884" localSheetId="93">#REF!</definedName>
    <definedName name="concepto1884">#REF!</definedName>
    <definedName name="concepto1884.casillero" localSheetId="39">#REF!</definedName>
    <definedName name="concepto1884.casillero" localSheetId="25">#REF!</definedName>
    <definedName name="concepto1884.casillero" localSheetId="21">#REF!</definedName>
    <definedName name="concepto1884.casillero" localSheetId="4">#REF!</definedName>
    <definedName name="concepto1884.casillero" localSheetId="89">#REF!</definedName>
    <definedName name="concepto1884.casillero" localSheetId="5">#REF!</definedName>
    <definedName name="concepto1884.casillero" localSheetId="90">#REF!</definedName>
    <definedName name="concepto1884.casillero" localSheetId="34">#REF!</definedName>
    <definedName name="concepto1884.casillero" localSheetId="92">#REF!</definedName>
    <definedName name="concepto1884.casillero" localSheetId="93">#REF!</definedName>
    <definedName name="concepto1884.casillero">#REF!</definedName>
    <definedName name="concepto1885" localSheetId="39">#REF!</definedName>
    <definedName name="concepto1885" localSheetId="25">#REF!</definedName>
    <definedName name="concepto1885" localSheetId="21">#REF!</definedName>
    <definedName name="concepto1885" localSheetId="4">#REF!</definedName>
    <definedName name="concepto1885" localSheetId="89">#REF!</definedName>
    <definedName name="concepto1885" localSheetId="5">#REF!</definedName>
    <definedName name="concepto1885" localSheetId="90">#REF!</definedName>
    <definedName name="concepto1885" localSheetId="34">#REF!</definedName>
    <definedName name="concepto1885" localSheetId="92">#REF!</definedName>
    <definedName name="concepto1885" localSheetId="93">#REF!</definedName>
    <definedName name="concepto1885">#REF!</definedName>
    <definedName name="concepto1885.casillero" localSheetId="39">#REF!</definedName>
    <definedName name="concepto1885.casillero" localSheetId="25">#REF!</definedName>
    <definedName name="concepto1885.casillero" localSheetId="21">#REF!</definedName>
    <definedName name="concepto1885.casillero" localSheetId="4">#REF!</definedName>
    <definedName name="concepto1885.casillero" localSheetId="89">#REF!</definedName>
    <definedName name="concepto1885.casillero" localSheetId="5">#REF!</definedName>
    <definedName name="concepto1885.casillero" localSheetId="90">#REF!</definedName>
    <definedName name="concepto1885.casillero" localSheetId="34">#REF!</definedName>
    <definedName name="concepto1885.casillero" localSheetId="92">#REF!</definedName>
    <definedName name="concepto1885.casillero" localSheetId="93">#REF!</definedName>
    <definedName name="concepto1885.casillero">#REF!</definedName>
    <definedName name="concepto1886" localSheetId="39">#REF!</definedName>
    <definedName name="concepto1886" localSheetId="25">#REF!</definedName>
    <definedName name="concepto1886" localSheetId="21">#REF!</definedName>
    <definedName name="concepto1886" localSheetId="4">#REF!</definedName>
    <definedName name="concepto1886" localSheetId="89">#REF!</definedName>
    <definedName name="concepto1886" localSheetId="5">#REF!</definedName>
    <definedName name="concepto1886" localSheetId="90">#REF!</definedName>
    <definedName name="concepto1886" localSheetId="34">#REF!</definedName>
    <definedName name="concepto1886" localSheetId="92">#REF!</definedName>
    <definedName name="concepto1886" localSheetId="93">#REF!</definedName>
    <definedName name="concepto1886">#REF!</definedName>
    <definedName name="concepto1886.casillero" localSheetId="39">#REF!</definedName>
    <definedName name="concepto1886.casillero" localSheetId="25">#REF!</definedName>
    <definedName name="concepto1886.casillero" localSheetId="21">#REF!</definedName>
    <definedName name="concepto1886.casillero" localSheetId="4">#REF!</definedName>
    <definedName name="concepto1886.casillero" localSheetId="89">#REF!</definedName>
    <definedName name="concepto1886.casillero" localSheetId="5">#REF!</definedName>
    <definedName name="concepto1886.casillero" localSheetId="90">#REF!</definedName>
    <definedName name="concepto1886.casillero" localSheetId="34">#REF!</definedName>
    <definedName name="concepto1886.casillero" localSheetId="92">#REF!</definedName>
    <definedName name="concepto1886.casillero" localSheetId="93">#REF!</definedName>
    <definedName name="concepto1886.casillero">#REF!</definedName>
    <definedName name="concepto1887" localSheetId="39">#REF!</definedName>
    <definedName name="concepto1887" localSheetId="25">#REF!</definedName>
    <definedName name="concepto1887" localSheetId="21">#REF!</definedName>
    <definedName name="concepto1887" localSheetId="4">#REF!</definedName>
    <definedName name="concepto1887" localSheetId="89">#REF!</definedName>
    <definedName name="concepto1887" localSheetId="5">#REF!</definedName>
    <definedName name="concepto1887" localSheetId="90">#REF!</definedName>
    <definedName name="concepto1887" localSheetId="34">#REF!</definedName>
    <definedName name="concepto1887" localSheetId="92">#REF!</definedName>
    <definedName name="concepto1887" localSheetId="93">#REF!</definedName>
    <definedName name="concepto1887">#REF!</definedName>
    <definedName name="concepto1887.casillero" localSheetId="39">#REF!</definedName>
    <definedName name="concepto1887.casillero" localSheetId="25">#REF!</definedName>
    <definedName name="concepto1887.casillero" localSheetId="21">#REF!</definedName>
    <definedName name="concepto1887.casillero" localSheetId="4">#REF!</definedName>
    <definedName name="concepto1887.casillero" localSheetId="89">#REF!</definedName>
    <definedName name="concepto1887.casillero" localSheetId="5">#REF!</definedName>
    <definedName name="concepto1887.casillero" localSheetId="90">#REF!</definedName>
    <definedName name="concepto1887.casillero" localSheetId="34">#REF!</definedName>
    <definedName name="concepto1887.casillero" localSheetId="92">#REF!</definedName>
    <definedName name="concepto1887.casillero" localSheetId="93">#REF!</definedName>
    <definedName name="concepto1887.casillero">#REF!</definedName>
    <definedName name="concepto1888" localSheetId="39">#REF!</definedName>
    <definedName name="concepto1888" localSheetId="25">#REF!</definedName>
    <definedName name="concepto1888" localSheetId="21">#REF!</definedName>
    <definedName name="concepto1888" localSheetId="4">#REF!</definedName>
    <definedName name="concepto1888" localSheetId="89">#REF!</definedName>
    <definedName name="concepto1888" localSheetId="5">#REF!</definedName>
    <definedName name="concepto1888" localSheetId="90">#REF!</definedName>
    <definedName name="concepto1888" localSheetId="34">#REF!</definedName>
    <definedName name="concepto1888" localSheetId="92">#REF!</definedName>
    <definedName name="concepto1888" localSheetId="93">#REF!</definedName>
    <definedName name="concepto1888">#REF!</definedName>
    <definedName name="concepto1888.casillero" localSheetId="39">#REF!</definedName>
    <definedName name="concepto1888.casillero" localSheetId="25">#REF!</definedName>
    <definedName name="concepto1888.casillero" localSheetId="21">#REF!</definedName>
    <definedName name="concepto1888.casillero" localSheetId="4">#REF!</definedName>
    <definedName name="concepto1888.casillero" localSheetId="89">#REF!</definedName>
    <definedName name="concepto1888.casillero" localSheetId="5">#REF!</definedName>
    <definedName name="concepto1888.casillero" localSheetId="90">#REF!</definedName>
    <definedName name="concepto1888.casillero" localSheetId="34">#REF!</definedName>
    <definedName name="concepto1888.casillero" localSheetId="92">#REF!</definedName>
    <definedName name="concepto1888.casillero" localSheetId="93">#REF!</definedName>
    <definedName name="concepto1888.casillero">#REF!</definedName>
    <definedName name="concepto1889" localSheetId="39">#REF!</definedName>
    <definedName name="concepto1889" localSheetId="25">#REF!</definedName>
    <definedName name="concepto1889" localSheetId="21">#REF!</definedName>
    <definedName name="concepto1889" localSheetId="4">#REF!</definedName>
    <definedName name="concepto1889" localSheetId="89">#REF!</definedName>
    <definedName name="concepto1889" localSheetId="5">#REF!</definedName>
    <definedName name="concepto1889" localSheetId="90">#REF!</definedName>
    <definedName name="concepto1889" localSheetId="34">#REF!</definedName>
    <definedName name="concepto1889" localSheetId="92">#REF!</definedName>
    <definedName name="concepto1889" localSheetId="93">#REF!</definedName>
    <definedName name="concepto1889">#REF!</definedName>
    <definedName name="concepto1889.casillero" localSheetId="39">#REF!</definedName>
    <definedName name="concepto1889.casillero" localSheetId="25">#REF!</definedName>
    <definedName name="concepto1889.casillero" localSheetId="21">#REF!</definedName>
    <definedName name="concepto1889.casillero" localSheetId="4">#REF!</definedName>
    <definedName name="concepto1889.casillero" localSheetId="89">#REF!</definedName>
    <definedName name="concepto1889.casillero" localSheetId="5">#REF!</definedName>
    <definedName name="concepto1889.casillero" localSheetId="90">#REF!</definedName>
    <definedName name="concepto1889.casillero" localSheetId="34">#REF!</definedName>
    <definedName name="concepto1889.casillero" localSheetId="92">#REF!</definedName>
    <definedName name="concepto1889.casillero" localSheetId="93">#REF!</definedName>
    <definedName name="concepto1889.casillero">#REF!</definedName>
    <definedName name="concepto1890" localSheetId="39">#REF!</definedName>
    <definedName name="concepto1890" localSheetId="25">#REF!</definedName>
    <definedName name="concepto1890" localSheetId="21">#REF!</definedName>
    <definedName name="concepto1890" localSheetId="4">#REF!</definedName>
    <definedName name="concepto1890" localSheetId="89">#REF!</definedName>
    <definedName name="concepto1890" localSheetId="5">#REF!</definedName>
    <definedName name="concepto1890" localSheetId="90">#REF!</definedName>
    <definedName name="concepto1890" localSheetId="34">#REF!</definedName>
    <definedName name="concepto1890" localSheetId="92">#REF!</definedName>
    <definedName name="concepto1890" localSheetId="93">#REF!</definedName>
    <definedName name="concepto1890">#REF!</definedName>
    <definedName name="concepto1890.casillero" localSheetId="39">#REF!</definedName>
    <definedName name="concepto1890.casillero" localSheetId="25">#REF!</definedName>
    <definedName name="concepto1890.casillero" localSheetId="21">#REF!</definedName>
    <definedName name="concepto1890.casillero" localSheetId="4">#REF!</definedName>
    <definedName name="concepto1890.casillero" localSheetId="89">#REF!</definedName>
    <definedName name="concepto1890.casillero" localSheetId="5">#REF!</definedName>
    <definedName name="concepto1890.casillero" localSheetId="90">#REF!</definedName>
    <definedName name="concepto1890.casillero" localSheetId="34">#REF!</definedName>
    <definedName name="concepto1890.casillero" localSheetId="92">#REF!</definedName>
    <definedName name="concepto1890.casillero" localSheetId="93">#REF!</definedName>
    <definedName name="concepto1890.casillero">#REF!</definedName>
    <definedName name="concepto1891" localSheetId="39">#REF!</definedName>
    <definedName name="concepto1891" localSheetId="25">#REF!</definedName>
    <definedName name="concepto1891" localSheetId="21">#REF!</definedName>
    <definedName name="concepto1891" localSheetId="4">#REF!</definedName>
    <definedName name="concepto1891" localSheetId="89">#REF!</definedName>
    <definedName name="concepto1891" localSheetId="5">#REF!</definedName>
    <definedName name="concepto1891" localSheetId="90">#REF!</definedName>
    <definedName name="concepto1891" localSheetId="34">#REF!</definedName>
    <definedName name="concepto1891" localSheetId="92">#REF!</definedName>
    <definedName name="concepto1891" localSheetId="93">#REF!</definedName>
    <definedName name="concepto1891">#REF!</definedName>
    <definedName name="concepto1891.casillero" localSheetId="39">#REF!</definedName>
    <definedName name="concepto1891.casillero" localSheetId="25">#REF!</definedName>
    <definedName name="concepto1891.casillero" localSheetId="21">#REF!</definedName>
    <definedName name="concepto1891.casillero" localSheetId="4">#REF!</definedName>
    <definedName name="concepto1891.casillero" localSheetId="89">#REF!</definedName>
    <definedName name="concepto1891.casillero" localSheetId="5">#REF!</definedName>
    <definedName name="concepto1891.casillero" localSheetId="90">#REF!</definedName>
    <definedName name="concepto1891.casillero" localSheetId="34">#REF!</definedName>
    <definedName name="concepto1891.casillero" localSheetId="92">#REF!</definedName>
    <definedName name="concepto1891.casillero" localSheetId="93">#REF!</definedName>
    <definedName name="concepto1891.casillero">#REF!</definedName>
    <definedName name="concepto1892" localSheetId="39">#REF!</definedName>
    <definedName name="concepto1892" localSheetId="25">#REF!</definedName>
    <definedName name="concepto1892" localSheetId="21">#REF!</definedName>
    <definedName name="concepto1892" localSheetId="4">#REF!</definedName>
    <definedName name="concepto1892" localSheetId="89">#REF!</definedName>
    <definedName name="concepto1892" localSheetId="5">#REF!</definedName>
    <definedName name="concepto1892" localSheetId="90">#REF!</definedName>
    <definedName name="concepto1892" localSheetId="34">#REF!</definedName>
    <definedName name="concepto1892" localSheetId="92">#REF!</definedName>
    <definedName name="concepto1892" localSheetId="93">#REF!</definedName>
    <definedName name="concepto1892">#REF!</definedName>
    <definedName name="concepto1892.casillero" localSheetId="39">#REF!</definedName>
    <definedName name="concepto1892.casillero" localSheetId="25">#REF!</definedName>
    <definedName name="concepto1892.casillero" localSheetId="21">#REF!</definedName>
    <definedName name="concepto1892.casillero" localSheetId="4">#REF!</definedName>
    <definedName name="concepto1892.casillero" localSheetId="89">#REF!</definedName>
    <definedName name="concepto1892.casillero" localSheetId="5">#REF!</definedName>
    <definedName name="concepto1892.casillero" localSheetId="90">#REF!</definedName>
    <definedName name="concepto1892.casillero" localSheetId="34">#REF!</definedName>
    <definedName name="concepto1892.casillero" localSheetId="92">#REF!</definedName>
    <definedName name="concepto1892.casillero" localSheetId="93">#REF!</definedName>
    <definedName name="concepto1892.casillero">#REF!</definedName>
    <definedName name="concepto1893" localSheetId="39">#REF!</definedName>
    <definedName name="concepto1893" localSheetId="25">#REF!</definedName>
    <definedName name="concepto1893" localSheetId="21">#REF!</definedName>
    <definedName name="concepto1893" localSheetId="4">#REF!</definedName>
    <definedName name="concepto1893" localSheetId="89">#REF!</definedName>
    <definedName name="concepto1893" localSheetId="5">#REF!</definedName>
    <definedName name="concepto1893" localSheetId="90">#REF!</definedName>
    <definedName name="concepto1893" localSheetId="34">#REF!</definedName>
    <definedName name="concepto1893" localSheetId="92">#REF!</definedName>
    <definedName name="concepto1893" localSheetId="93">#REF!</definedName>
    <definedName name="concepto1893">#REF!</definedName>
    <definedName name="concepto1893.casillero" localSheetId="39">#REF!</definedName>
    <definedName name="concepto1893.casillero" localSheetId="25">#REF!</definedName>
    <definedName name="concepto1893.casillero" localSheetId="21">#REF!</definedName>
    <definedName name="concepto1893.casillero" localSheetId="4">#REF!</definedName>
    <definedName name="concepto1893.casillero" localSheetId="89">#REF!</definedName>
    <definedName name="concepto1893.casillero" localSheetId="5">#REF!</definedName>
    <definedName name="concepto1893.casillero" localSheetId="90">#REF!</definedName>
    <definedName name="concepto1893.casillero" localSheetId="34">#REF!</definedName>
    <definedName name="concepto1893.casillero" localSheetId="92">#REF!</definedName>
    <definedName name="concepto1893.casillero" localSheetId="93">#REF!</definedName>
    <definedName name="concepto1893.casillero">#REF!</definedName>
    <definedName name="concepto1894" localSheetId="39">#REF!</definedName>
    <definedName name="concepto1894" localSheetId="25">#REF!</definedName>
    <definedName name="concepto1894" localSheetId="21">#REF!</definedName>
    <definedName name="concepto1894" localSheetId="4">#REF!</definedName>
    <definedName name="concepto1894" localSheetId="89">#REF!</definedName>
    <definedName name="concepto1894" localSheetId="5">#REF!</definedName>
    <definedName name="concepto1894" localSheetId="90">#REF!</definedName>
    <definedName name="concepto1894" localSheetId="34">#REF!</definedName>
    <definedName name="concepto1894" localSheetId="92">#REF!</definedName>
    <definedName name="concepto1894" localSheetId="93">#REF!</definedName>
    <definedName name="concepto1894">#REF!</definedName>
    <definedName name="concepto1894.casillero" localSheetId="39">#REF!</definedName>
    <definedName name="concepto1894.casillero" localSheetId="25">#REF!</definedName>
    <definedName name="concepto1894.casillero" localSheetId="21">#REF!</definedName>
    <definedName name="concepto1894.casillero" localSheetId="4">#REF!</definedName>
    <definedName name="concepto1894.casillero" localSheetId="89">#REF!</definedName>
    <definedName name="concepto1894.casillero" localSheetId="5">#REF!</definedName>
    <definedName name="concepto1894.casillero" localSheetId="90">#REF!</definedName>
    <definedName name="concepto1894.casillero" localSheetId="34">#REF!</definedName>
    <definedName name="concepto1894.casillero" localSheetId="92">#REF!</definedName>
    <definedName name="concepto1894.casillero" localSheetId="93">#REF!</definedName>
    <definedName name="concepto1894.casillero">#REF!</definedName>
    <definedName name="concepto1895" localSheetId="39">#REF!</definedName>
    <definedName name="concepto1895" localSheetId="25">#REF!</definedName>
    <definedName name="concepto1895" localSheetId="21">#REF!</definedName>
    <definedName name="concepto1895" localSheetId="4">#REF!</definedName>
    <definedName name="concepto1895" localSheetId="89">#REF!</definedName>
    <definedName name="concepto1895" localSheetId="5">#REF!</definedName>
    <definedName name="concepto1895" localSheetId="90">#REF!</definedName>
    <definedName name="concepto1895" localSheetId="34">#REF!</definedName>
    <definedName name="concepto1895" localSheetId="92">#REF!</definedName>
    <definedName name="concepto1895" localSheetId="93">#REF!</definedName>
    <definedName name="concepto1895">#REF!</definedName>
    <definedName name="concepto1895.casillero" localSheetId="39">#REF!</definedName>
    <definedName name="concepto1895.casillero" localSheetId="25">#REF!</definedName>
    <definedName name="concepto1895.casillero" localSheetId="21">#REF!</definedName>
    <definedName name="concepto1895.casillero" localSheetId="4">#REF!</definedName>
    <definedName name="concepto1895.casillero" localSheetId="89">#REF!</definedName>
    <definedName name="concepto1895.casillero" localSheetId="5">#REF!</definedName>
    <definedName name="concepto1895.casillero" localSheetId="90">#REF!</definedName>
    <definedName name="concepto1895.casillero" localSheetId="34">#REF!</definedName>
    <definedName name="concepto1895.casillero" localSheetId="92">#REF!</definedName>
    <definedName name="concepto1895.casillero" localSheetId="93">#REF!</definedName>
    <definedName name="concepto1895.casillero">#REF!</definedName>
    <definedName name="concepto1896" localSheetId="39">#REF!</definedName>
    <definedName name="concepto1896" localSheetId="25">#REF!</definedName>
    <definedName name="concepto1896" localSheetId="21">#REF!</definedName>
    <definedName name="concepto1896" localSheetId="4">#REF!</definedName>
    <definedName name="concepto1896" localSheetId="89">#REF!</definedName>
    <definedName name="concepto1896" localSheetId="5">#REF!</definedName>
    <definedName name="concepto1896" localSheetId="90">#REF!</definedName>
    <definedName name="concepto1896" localSheetId="34">#REF!</definedName>
    <definedName name="concepto1896" localSheetId="92">#REF!</definedName>
    <definedName name="concepto1896" localSheetId="93">#REF!</definedName>
    <definedName name="concepto1896">#REF!</definedName>
    <definedName name="concepto1896.casillero" localSheetId="39">#REF!</definedName>
    <definedName name="concepto1896.casillero" localSheetId="25">#REF!</definedName>
    <definedName name="concepto1896.casillero" localSheetId="21">#REF!</definedName>
    <definedName name="concepto1896.casillero" localSheetId="4">#REF!</definedName>
    <definedName name="concepto1896.casillero" localSheetId="89">#REF!</definedName>
    <definedName name="concepto1896.casillero" localSheetId="5">#REF!</definedName>
    <definedName name="concepto1896.casillero" localSheetId="90">#REF!</definedName>
    <definedName name="concepto1896.casillero" localSheetId="34">#REF!</definedName>
    <definedName name="concepto1896.casillero" localSheetId="92">#REF!</definedName>
    <definedName name="concepto1896.casillero" localSheetId="93">#REF!</definedName>
    <definedName name="concepto1896.casillero">#REF!</definedName>
    <definedName name="concepto1897" localSheetId="39">#REF!</definedName>
    <definedName name="concepto1897" localSheetId="25">#REF!</definedName>
    <definedName name="concepto1897" localSheetId="21">#REF!</definedName>
    <definedName name="concepto1897" localSheetId="4">#REF!</definedName>
    <definedName name="concepto1897" localSheetId="89">#REF!</definedName>
    <definedName name="concepto1897" localSheetId="5">#REF!</definedName>
    <definedName name="concepto1897" localSheetId="90">#REF!</definedName>
    <definedName name="concepto1897" localSheetId="34">#REF!</definedName>
    <definedName name="concepto1897" localSheetId="92">#REF!</definedName>
    <definedName name="concepto1897" localSheetId="93">#REF!</definedName>
    <definedName name="concepto1897">#REF!</definedName>
    <definedName name="concepto1897.casillero" localSheetId="39">#REF!</definedName>
    <definedName name="concepto1897.casillero" localSheetId="25">#REF!</definedName>
    <definedName name="concepto1897.casillero" localSheetId="21">#REF!</definedName>
    <definedName name="concepto1897.casillero" localSheetId="4">#REF!</definedName>
    <definedName name="concepto1897.casillero" localSheetId="89">#REF!</definedName>
    <definedName name="concepto1897.casillero" localSheetId="5">#REF!</definedName>
    <definedName name="concepto1897.casillero" localSheetId="90">#REF!</definedName>
    <definedName name="concepto1897.casillero" localSheetId="34">#REF!</definedName>
    <definedName name="concepto1897.casillero" localSheetId="92">#REF!</definedName>
    <definedName name="concepto1897.casillero" localSheetId="93">#REF!</definedName>
    <definedName name="concepto1897.casillero">#REF!</definedName>
    <definedName name="concepto1898" localSheetId="39">#REF!</definedName>
    <definedName name="concepto1898" localSheetId="25">#REF!</definedName>
    <definedName name="concepto1898" localSheetId="21">#REF!</definedName>
    <definedName name="concepto1898" localSheetId="4">#REF!</definedName>
    <definedName name="concepto1898" localSheetId="89">#REF!</definedName>
    <definedName name="concepto1898" localSheetId="5">#REF!</definedName>
    <definedName name="concepto1898" localSheetId="90">#REF!</definedName>
    <definedName name="concepto1898" localSheetId="34">#REF!</definedName>
    <definedName name="concepto1898" localSheetId="92">#REF!</definedName>
    <definedName name="concepto1898" localSheetId="93">#REF!</definedName>
    <definedName name="concepto1898">#REF!</definedName>
    <definedName name="concepto1898.casillero" localSheetId="39">#REF!</definedName>
    <definedName name="concepto1898.casillero" localSheetId="25">#REF!</definedName>
    <definedName name="concepto1898.casillero" localSheetId="21">#REF!</definedName>
    <definedName name="concepto1898.casillero" localSheetId="4">#REF!</definedName>
    <definedName name="concepto1898.casillero" localSheetId="89">#REF!</definedName>
    <definedName name="concepto1898.casillero" localSheetId="5">#REF!</definedName>
    <definedName name="concepto1898.casillero" localSheetId="90">#REF!</definedName>
    <definedName name="concepto1898.casillero" localSheetId="34">#REF!</definedName>
    <definedName name="concepto1898.casillero" localSheetId="92">#REF!</definedName>
    <definedName name="concepto1898.casillero" localSheetId="93">#REF!</definedName>
    <definedName name="concepto1898.casillero">#REF!</definedName>
    <definedName name="concepto1899" localSheetId="39">#REF!</definedName>
    <definedName name="concepto1899" localSheetId="25">#REF!</definedName>
    <definedName name="concepto1899" localSheetId="21">#REF!</definedName>
    <definedName name="concepto1899" localSheetId="4">#REF!</definedName>
    <definedName name="concepto1899" localSheetId="89">#REF!</definedName>
    <definedName name="concepto1899" localSheetId="5">#REF!</definedName>
    <definedName name="concepto1899" localSheetId="90">#REF!</definedName>
    <definedName name="concepto1899" localSheetId="34">#REF!</definedName>
    <definedName name="concepto1899" localSheetId="92">#REF!</definedName>
    <definedName name="concepto1899" localSheetId="93">#REF!</definedName>
    <definedName name="concepto1899">#REF!</definedName>
    <definedName name="concepto1899.casillero" localSheetId="39">#REF!</definedName>
    <definedName name="concepto1899.casillero" localSheetId="25">#REF!</definedName>
    <definedName name="concepto1899.casillero" localSheetId="21">#REF!</definedName>
    <definedName name="concepto1899.casillero" localSheetId="4">#REF!</definedName>
    <definedName name="concepto1899.casillero" localSheetId="89">#REF!</definedName>
    <definedName name="concepto1899.casillero" localSheetId="5">#REF!</definedName>
    <definedName name="concepto1899.casillero" localSheetId="90">#REF!</definedName>
    <definedName name="concepto1899.casillero" localSheetId="34">#REF!</definedName>
    <definedName name="concepto1899.casillero" localSheetId="92">#REF!</definedName>
    <definedName name="concepto1899.casillero" localSheetId="93">#REF!</definedName>
    <definedName name="concepto1899.casillero">#REF!</definedName>
    <definedName name="concepto1900" localSheetId="39">#REF!</definedName>
    <definedName name="concepto1900" localSheetId="25">#REF!</definedName>
    <definedName name="concepto1900" localSheetId="21">#REF!</definedName>
    <definedName name="concepto1900" localSheetId="4">#REF!</definedName>
    <definedName name="concepto1900" localSheetId="89">#REF!</definedName>
    <definedName name="concepto1900" localSheetId="5">#REF!</definedName>
    <definedName name="concepto1900" localSheetId="90">#REF!</definedName>
    <definedName name="concepto1900" localSheetId="34">#REF!</definedName>
    <definedName name="concepto1900" localSheetId="92">#REF!</definedName>
    <definedName name="concepto1900" localSheetId="93">#REF!</definedName>
    <definedName name="concepto1900">#REF!</definedName>
    <definedName name="concepto1900.casillero" localSheetId="39">#REF!</definedName>
    <definedName name="concepto1900.casillero" localSheetId="25">#REF!</definedName>
    <definedName name="concepto1900.casillero" localSheetId="21">#REF!</definedName>
    <definedName name="concepto1900.casillero" localSheetId="4">#REF!</definedName>
    <definedName name="concepto1900.casillero" localSheetId="89">#REF!</definedName>
    <definedName name="concepto1900.casillero" localSheetId="5">#REF!</definedName>
    <definedName name="concepto1900.casillero" localSheetId="90">#REF!</definedName>
    <definedName name="concepto1900.casillero" localSheetId="34">#REF!</definedName>
    <definedName name="concepto1900.casillero" localSheetId="92">#REF!</definedName>
    <definedName name="concepto1900.casillero" localSheetId="93">#REF!</definedName>
    <definedName name="concepto1900.casillero">#REF!</definedName>
    <definedName name="concepto1901" localSheetId="39">#REF!</definedName>
    <definedName name="concepto1901" localSheetId="25">#REF!</definedName>
    <definedName name="concepto1901" localSheetId="21">#REF!</definedName>
    <definedName name="concepto1901" localSheetId="4">#REF!</definedName>
    <definedName name="concepto1901" localSheetId="89">#REF!</definedName>
    <definedName name="concepto1901" localSheetId="5">#REF!</definedName>
    <definedName name="concepto1901" localSheetId="90">#REF!</definedName>
    <definedName name="concepto1901" localSheetId="34">#REF!</definedName>
    <definedName name="concepto1901" localSheetId="92">#REF!</definedName>
    <definedName name="concepto1901" localSheetId="93">#REF!</definedName>
    <definedName name="concepto1901">#REF!</definedName>
    <definedName name="concepto1901.casillero" localSheetId="39">#REF!</definedName>
    <definedName name="concepto1901.casillero" localSheetId="25">#REF!</definedName>
    <definedName name="concepto1901.casillero" localSheetId="21">#REF!</definedName>
    <definedName name="concepto1901.casillero" localSheetId="4">#REF!</definedName>
    <definedName name="concepto1901.casillero" localSheetId="89">#REF!</definedName>
    <definedName name="concepto1901.casillero" localSheetId="5">#REF!</definedName>
    <definedName name="concepto1901.casillero" localSheetId="90">#REF!</definedName>
    <definedName name="concepto1901.casillero" localSheetId="34">#REF!</definedName>
    <definedName name="concepto1901.casillero" localSheetId="92">#REF!</definedName>
    <definedName name="concepto1901.casillero" localSheetId="93">#REF!</definedName>
    <definedName name="concepto1901.casillero">#REF!</definedName>
    <definedName name="concepto1902" localSheetId="39">#REF!</definedName>
    <definedName name="concepto1902" localSheetId="25">#REF!</definedName>
    <definedName name="concepto1902" localSheetId="21">#REF!</definedName>
    <definedName name="concepto1902" localSheetId="4">#REF!</definedName>
    <definedName name="concepto1902" localSheetId="89">#REF!</definedName>
    <definedName name="concepto1902" localSheetId="5">#REF!</definedName>
    <definedName name="concepto1902" localSheetId="90">#REF!</definedName>
    <definedName name="concepto1902" localSheetId="34">#REF!</definedName>
    <definedName name="concepto1902" localSheetId="92">#REF!</definedName>
    <definedName name="concepto1902" localSheetId="93">#REF!</definedName>
    <definedName name="concepto1902">#REF!</definedName>
    <definedName name="concepto1902.casillero" localSheetId="39">#REF!</definedName>
    <definedName name="concepto1902.casillero" localSheetId="25">#REF!</definedName>
    <definedName name="concepto1902.casillero" localSheetId="21">#REF!</definedName>
    <definedName name="concepto1902.casillero" localSheetId="4">#REF!</definedName>
    <definedName name="concepto1902.casillero" localSheetId="89">#REF!</definedName>
    <definedName name="concepto1902.casillero" localSheetId="5">#REF!</definedName>
    <definedName name="concepto1902.casillero" localSheetId="90">#REF!</definedName>
    <definedName name="concepto1902.casillero" localSheetId="34">#REF!</definedName>
    <definedName name="concepto1902.casillero" localSheetId="92">#REF!</definedName>
    <definedName name="concepto1902.casillero" localSheetId="93">#REF!</definedName>
    <definedName name="concepto1902.casillero">#REF!</definedName>
    <definedName name="concepto1903" localSheetId="39">#REF!</definedName>
    <definedName name="concepto1903" localSheetId="25">#REF!</definedName>
    <definedName name="concepto1903" localSheetId="21">#REF!</definedName>
    <definedName name="concepto1903" localSheetId="4">#REF!</definedName>
    <definedName name="concepto1903" localSheetId="89">#REF!</definedName>
    <definedName name="concepto1903" localSheetId="5">#REF!</definedName>
    <definedName name="concepto1903" localSheetId="90">#REF!</definedName>
    <definedName name="concepto1903" localSheetId="34">#REF!</definedName>
    <definedName name="concepto1903" localSheetId="92">#REF!</definedName>
    <definedName name="concepto1903" localSheetId="93">#REF!</definedName>
    <definedName name="concepto1903">#REF!</definedName>
    <definedName name="concepto1903.casillero" localSheetId="39">#REF!</definedName>
    <definedName name="concepto1903.casillero" localSheetId="25">#REF!</definedName>
    <definedName name="concepto1903.casillero" localSheetId="21">#REF!</definedName>
    <definedName name="concepto1903.casillero" localSheetId="4">#REF!</definedName>
    <definedName name="concepto1903.casillero" localSheetId="89">#REF!</definedName>
    <definedName name="concepto1903.casillero" localSheetId="5">#REF!</definedName>
    <definedName name="concepto1903.casillero" localSheetId="90">#REF!</definedName>
    <definedName name="concepto1903.casillero" localSheetId="34">#REF!</definedName>
    <definedName name="concepto1903.casillero" localSheetId="92">#REF!</definedName>
    <definedName name="concepto1903.casillero" localSheetId="93">#REF!</definedName>
    <definedName name="concepto1903.casillero">#REF!</definedName>
    <definedName name="concepto1904" localSheetId="39">#REF!</definedName>
    <definedName name="concepto1904" localSheetId="25">#REF!</definedName>
    <definedName name="concepto1904" localSheetId="21">#REF!</definedName>
    <definedName name="concepto1904" localSheetId="4">#REF!</definedName>
    <definedName name="concepto1904" localSheetId="89">#REF!</definedName>
    <definedName name="concepto1904" localSheetId="5">#REF!</definedName>
    <definedName name="concepto1904" localSheetId="90">#REF!</definedName>
    <definedName name="concepto1904" localSheetId="34">#REF!</definedName>
    <definedName name="concepto1904" localSheetId="92">#REF!</definedName>
    <definedName name="concepto1904" localSheetId="93">#REF!</definedName>
    <definedName name="concepto1904">#REF!</definedName>
    <definedName name="concepto1904.casillero" localSheetId="39">#REF!</definedName>
    <definedName name="concepto1904.casillero" localSheetId="25">#REF!</definedName>
    <definedName name="concepto1904.casillero" localSheetId="21">#REF!</definedName>
    <definedName name="concepto1904.casillero" localSheetId="4">#REF!</definedName>
    <definedName name="concepto1904.casillero" localSheetId="89">#REF!</definedName>
    <definedName name="concepto1904.casillero" localSheetId="5">#REF!</definedName>
    <definedName name="concepto1904.casillero" localSheetId="90">#REF!</definedName>
    <definedName name="concepto1904.casillero" localSheetId="34">#REF!</definedName>
    <definedName name="concepto1904.casillero" localSheetId="92">#REF!</definedName>
    <definedName name="concepto1904.casillero" localSheetId="93">#REF!</definedName>
    <definedName name="concepto1904.casillero">#REF!</definedName>
    <definedName name="concepto1905" localSheetId="39">#REF!</definedName>
    <definedName name="concepto1905" localSheetId="25">#REF!</definedName>
    <definedName name="concepto1905" localSheetId="21">#REF!</definedName>
    <definedName name="concepto1905" localSheetId="4">#REF!</definedName>
    <definedName name="concepto1905" localSheetId="89">#REF!</definedName>
    <definedName name="concepto1905" localSheetId="5">#REF!</definedName>
    <definedName name="concepto1905" localSheetId="90">#REF!</definedName>
    <definedName name="concepto1905" localSheetId="34">#REF!</definedName>
    <definedName name="concepto1905" localSheetId="92">#REF!</definedName>
    <definedName name="concepto1905" localSheetId="93">#REF!</definedName>
    <definedName name="concepto1905">#REF!</definedName>
    <definedName name="concepto1905.casillero" localSheetId="39">#REF!</definedName>
    <definedName name="concepto1905.casillero" localSheetId="25">#REF!</definedName>
    <definedName name="concepto1905.casillero" localSheetId="21">#REF!</definedName>
    <definedName name="concepto1905.casillero" localSheetId="4">#REF!</definedName>
    <definedName name="concepto1905.casillero" localSheetId="89">#REF!</definedName>
    <definedName name="concepto1905.casillero" localSheetId="5">#REF!</definedName>
    <definedName name="concepto1905.casillero" localSheetId="90">#REF!</definedName>
    <definedName name="concepto1905.casillero" localSheetId="34">#REF!</definedName>
    <definedName name="concepto1905.casillero" localSheetId="92">#REF!</definedName>
    <definedName name="concepto1905.casillero" localSheetId="93">#REF!</definedName>
    <definedName name="concepto1905.casillero">#REF!</definedName>
    <definedName name="concepto1906" localSheetId="39">#REF!</definedName>
    <definedName name="concepto1906" localSheetId="25">#REF!</definedName>
    <definedName name="concepto1906" localSheetId="21">#REF!</definedName>
    <definedName name="concepto1906" localSheetId="4">#REF!</definedName>
    <definedName name="concepto1906" localSheetId="89">#REF!</definedName>
    <definedName name="concepto1906" localSheetId="5">#REF!</definedName>
    <definedName name="concepto1906" localSheetId="90">#REF!</definedName>
    <definedName name="concepto1906" localSheetId="34">#REF!</definedName>
    <definedName name="concepto1906" localSheetId="92">#REF!</definedName>
    <definedName name="concepto1906" localSheetId="93">#REF!</definedName>
    <definedName name="concepto1906">#REF!</definedName>
    <definedName name="concepto1906.casillero" localSheetId="39">#REF!</definedName>
    <definedName name="concepto1906.casillero" localSheetId="25">#REF!</definedName>
    <definedName name="concepto1906.casillero" localSheetId="21">#REF!</definedName>
    <definedName name="concepto1906.casillero" localSheetId="4">#REF!</definedName>
    <definedName name="concepto1906.casillero" localSheetId="89">#REF!</definedName>
    <definedName name="concepto1906.casillero" localSheetId="5">#REF!</definedName>
    <definedName name="concepto1906.casillero" localSheetId="90">#REF!</definedName>
    <definedName name="concepto1906.casillero" localSheetId="34">#REF!</definedName>
    <definedName name="concepto1906.casillero" localSheetId="92">#REF!</definedName>
    <definedName name="concepto1906.casillero" localSheetId="93">#REF!</definedName>
    <definedName name="concepto1906.casillero">#REF!</definedName>
    <definedName name="concepto1907" localSheetId="39">#REF!</definedName>
    <definedName name="concepto1907" localSheetId="25">#REF!</definedName>
    <definedName name="concepto1907" localSheetId="21">#REF!</definedName>
    <definedName name="concepto1907" localSheetId="4">#REF!</definedName>
    <definedName name="concepto1907" localSheetId="89">#REF!</definedName>
    <definedName name="concepto1907" localSheetId="5">#REF!</definedName>
    <definedName name="concepto1907" localSheetId="90">#REF!</definedName>
    <definedName name="concepto1907" localSheetId="34">#REF!</definedName>
    <definedName name="concepto1907" localSheetId="92">#REF!</definedName>
    <definedName name="concepto1907" localSheetId="93">#REF!</definedName>
    <definedName name="concepto1907">#REF!</definedName>
    <definedName name="concepto1907.casillero" localSheetId="39">#REF!</definedName>
    <definedName name="concepto1907.casillero" localSheetId="25">#REF!</definedName>
    <definedName name="concepto1907.casillero" localSheetId="21">#REF!</definedName>
    <definedName name="concepto1907.casillero" localSheetId="4">#REF!</definedName>
    <definedName name="concepto1907.casillero" localSheetId="89">#REF!</definedName>
    <definedName name="concepto1907.casillero" localSheetId="5">#REF!</definedName>
    <definedName name="concepto1907.casillero" localSheetId="90">#REF!</definedName>
    <definedName name="concepto1907.casillero" localSheetId="34">#REF!</definedName>
    <definedName name="concepto1907.casillero" localSheetId="92">#REF!</definedName>
    <definedName name="concepto1907.casillero" localSheetId="93">#REF!</definedName>
    <definedName name="concepto1907.casillero">#REF!</definedName>
    <definedName name="concepto1908" localSheetId="39">#REF!</definedName>
    <definedName name="concepto1908" localSheetId="25">#REF!</definedName>
    <definedName name="concepto1908" localSheetId="21">#REF!</definedName>
    <definedName name="concepto1908" localSheetId="4">#REF!</definedName>
    <definedName name="concepto1908" localSheetId="89">#REF!</definedName>
    <definedName name="concepto1908" localSheetId="5">#REF!</definedName>
    <definedName name="concepto1908" localSheetId="90">#REF!</definedName>
    <definedName name="concepto1908" localSheetId="34">#REF!</definedName>
    <definedName name="concepto1908" localSheetId="92">#REF!</definedName>
    <definedName name="concepto1908" localSheetId="93">#REF!</definedName>
    <definedName name="concepto1908">#REF!</definedName>
    <definedName name="concepto1908.casillero" localSheetId="39">#REF!</definedName>
    <definedName name="concepto1908.casillero" localSheetId="25">#REF!</definedName>
    <definedName name="concepto1908.casillero" localSheetId="21">#REF!</definedName>
    <definedName name="concepto1908.casillero" localSheetId="4">#REF!</definedName>
    <definedName name="concepto1908.casillero" localSheetId="89">#REF!</definedName>
    <definedName name="concepto1908.casillero" localSheetId="5">#REF!</definedName>
    <definedName name="concepto1908.casillero" localSheetId="90">#REF!</definedName>
    <definedName name="concepto1908.casillero" localSheetId="34">#REF!</definedName>
    <definedName name="concepto1908.casillero" localSheetId="92">#REF!</definedName>
    <definedName name="concepto1908.casillero" localSheetId="93">#REF!</definedName>
    <definedName name="concepto1908.casillero">#REF!</definedName>
    <definedName name="concepto1909" localSheetId="39">#REF!</definedName>
    <definedName name="concepto1909" localSheetId="25">#REF!</definedName>
    <definedName name="concepto1909" localSheetId="21">#REF!</definedName>
    <definedName name="concepto1909" localSheetId="4">#REF!</definedName>
    <definedName name="concepto1909" localSheetId="89">#REF!</definedName>
    <definedName name="concepto1909" localSheetId="5">#REF!</definedName>
    <definedName name="concepto1909" localSheetId="90">#REF!</definedName>
    <definedName name="concepto1909" localSheetId="34">#REF!</definedName>
    <definedName name="concepto1909" localSheetId="92">#REF!</definedName>
    <definedName name="concepto1909" localSheetId="93">#REF!</definedName>
    <definedName name="concepto1909">#REF!</definedName>
    <definedName name="concepto1909.casillero" localSheetId="39">#REF!</definedName>
    <definedName name="concepto1909.casillero" localSheetId="25">#REF!</definedName>
    <definedName name="concepto1909.casillero" localSheetId="21">#REF!</definedName>
    <definedName name="concepto1909.casillero" localSheetId="4">#REF!</definedName>
    <definedName name="concepto1909.casillero" localSheetId="89">#REF!</definedName>
    <definedName name="concepto1909.casillero" localSheetId="5">#REF!</definedName>
    <definedName name="concepto1909.casillero" localSheetId="90">#REF!</definedName>
    <definedName name="concepto1909.casillero" localSheetId="34">#REF!</definedName>
    <definedName name="concepto1909.casillero" localSheetId="92">#REF!</definedName>
    <definedName name="concepto1909.casillero" localSheetId="93">#REF!</definedName>
    <definedName name="concepto1909.casillero">#REF!</definedName>
    <definedName name="concepto1911" localSheetId="39">#REF!</definedName>
    <definedName name="concepto1911" localSheetId="25">#REF!</definedName>
    <definedName name="concepto1911" localSheetId="21">#REF!</definedName>
    <definedName name="concepto1911" localSheetId="4">#REF!</definedName>
    <definedName name="concepto1911" localSheetId="89">#REF!</definedName>
    <definedName name="concepto1911" localSheetId="5">#REF!</definedName>
    <definedName name="concepto1911" localSheetId="90">#REF!</definedName>
    <definedName name="concepto1911" localSheetId="34">#REF!</definedName>
    <definedName name="concepto1911" localSheetId="92">#REF!</definedName>
    <definedName name="concepto1911" localSheetId="93">#REF!</definedName>
    <definedName name="concepto1911">#REF!</definedName>
    <definedName name="concepto1911.casillero" localSheetId="39">#REF!</definedName>
    <definedName name="concepto1911.casillero" localSheetId="25">#REF!</definedName>
    <definedName name="concepto1911.casillero" localSheetId="21">#REF!</definedName>
    <definedName name="concepto1911.casillero" localSheetId="4">#REF!</definedName>
    <definedName name="concepto1911.casillero" localSheetId="89">#REF!</definedName>
    <definedName name="concepto1911.casillero" localSheetId="5">#REF!</definedName>
    <definedName name="concepto1911.casillero" localSheetId="90">#REF!</definedName>
    <definedName name="concepto1911.casillero" localSheetId="34">#REF!</definedName>
    <definedName name="concepto1911.casillero" localSheetId="92">#REF!</definedName>
    <definedName name="concepto1911.casillero" localSheetId="93">#REF!</definedName>
    <definedName name="concepto1911.casillero">#REF!</definedName>
    <definedName name="concepto1912" localSheetId="39">#REF!</definedName>
    <definedName name="concepto1912" localSheetId="25">#REF!</definedName>
    <definedName name="concepto1912" localSheetId="21">#REF!</definedName>
    <definedName name="concepto1912" localSheetId="4">#REF!</definedName>
    <definedName name="concepto1912" localSheetId="89">#REF!</definedName>
    <definedName name="concepto1912" localSheetId="5">#REF!</definedName>
    <definedName name="concepto1912" localSheetId="90">#REF!</definedName>
    <definedName name="concepto1912" localSheetId="34">#REF!</definedName>
    <definedName name="concepto1912" localSheetId="92">#REF!</definedName>
    <definedName name="concepto1912" localSheetId="93">#REF!</definedName>
    <definedName name="concepto1912">#REF!</definedName>
    <definedName name="concepto1912.casillero" localSheetId="39">#REF!</definedName>
    <definedName name="concepto1912.casillero" localSheetId="25">#REF!</definedName>
    <definedName name="concepto1912.casillero" localSheetId="21">#REF!</definedName>
    <definedName name="concepto1912.casillero" localSheetId="4">#REF!</definedName>
    <definedName name="concepto1912.casillero" localSheetId="89">#REF!</definedName>
    <definedName name="concepto1912.casillero" localSheetId="5">#REF!</definedName>
    <definedName name="concepto1912.casillero" localSheetId="90">#REF!</definedName>
    <definedName name="concepto1912.casillero" localSheetId="34">#REF!</definedName>
    <definedName name="concepto1912.casillero" localSheetId="92">#REF!</definedName>
    <definedName name="concepto1912.casillero" localSheetId="93">#REF!</definedName>
    <definedName name="concepto1912.casillero">#REF!</definedName>
    <definedName name="concepto1913" localSheetId="39">#REF!</definedName>
    <definedName name="concepto1913" localSheetId="25">#REF!</definedName>
    <definedName name="concepto1913" localSheetId="21">#REF!</definedName>
    <definedName name="concepto1913" localSheetId="4">#REF!</definedName>
    <definedName name="concepto1913" localSheetId="89">#REF!</definedName>
    <definedName name="concepto1913" localSheetId="5">#REF!</definedName>
    <definedName name="concepto1913" localSheetId="90">#REF!</definedName>
    <definedName name="concepto1913" localSheetId="34">#REF!</definedName>
    <definedName name="concepto1913" localSheetId="92">#REF!</definedName>
    <definedName name="concepto1913" localSheetId="93">#REF!</definedName>
    <definedName name="concepto1913">#REF!</definedName>
    <definedName name="concepto1913.casillero" localSheetId="39">#REF!</definedName>
    <definedName name="concepto1913.casillero" localSheetId="25">#REF!</definedName>
    <definedName name="concepto1913.casillero" localSheetId="21">#REF!</definedName>
    <definedName name="concepto1913.casillero" localSheetId="4">#REF!</definedName>
    <definedName name="concepto1913.casillero" localSheetId="89">#REF!</definedName>
    <definedName name="concepto1913.casillero" localSheetId="5">#REF!</definedName>
    <definedName name="concepto1913.casillero" localSheetId="90">#REF!</definedName>
    <definedName name="concepto1913.casillero" localSheetId="34">#REF!</definedName>
    <definedName name="concepto1913.casillero" localSheetId="92">#REF!</definedName>
    <definedName name="concepto1913.casillero" localSheetId="93">#REF!</definedName>
    <definedName name="concepto1913.casillero">#REF!</definedName>
    <definedName name="concepto1914" localSheetId="39">#REF!</definedName>
    <definedName name="concepto1914" localSheetId="25">#REF!</definedName>
    <definedName name="concepto1914" localSheetId="21">#REF!</definedName>
    <definedName name="concepto1914" localSheetId="4">#REF!</definedName>
    <definedName name="concepto1914" localSheetId="89">#REF!</definedName>
    <definedName name="concepto1914" localSheetId="5">#REF!</definedName>
    <definedName name="concepto1914" localSheetId="90">#REF!</definedName>
    <definedName name="concepto1914" localSheetId="34">#REF!</definedName>
    <definedName name="concepto1914" localSheetId="92">#REF!</definedName>
    <definedName name="concepto1914" localSheetId="93">#REF!</definedName>
    <definedName name="concepto1914">#REF!</definedName>
    <definedName name="concepto1914.casillero" localSheetId="39">#REF!</definedName>
    <definedName name="concepto1914.casillero" localSheetId="25">#REF!</definedName>
    <definedName name="concepto1914.casillero" localSheetId="21">#REF!</definedName>
    <definedName name="concepto1914.casillero" localSheetId="4">#REF!</definedName>
    <definedName name="concepto1914.casillero" localSheetId="89">#REF!</definedName>
    <definedName name="concepto1914.casillero" localSheetId="5">#REF!</definedName>
    <definedName name="concepto1914.casillero" localSheetId="90">#REF!</definedName>
    <definedName name="concepto1914.casillero" localSheetId="34">#REF!</definedName>
    <definedName name="concepto1914.casillero" localSheetId="92">#REF!</definedName>
    <definedName name="concepto1914.casillero" localSheetId="93">#REF!</definedName>
    <definedName name="concepto1914.casillero">#REF!</definedName>
    <definedName name="concepto1916" localSheetId="39">#REF!</definedName>
    <definedName name="concepto1916" localSheetId="25">#REF!</definedName>
    <definedName name="concepto1916" localSheetId="21">#REF!</definedName>
    <definedName name="concepto1916" localSheetId="4">#REF!</definedName>
    <definedName name="concepto1916" localSheetId="89">#REF!</definedName>
    <definedName name="concepto1916" localSheetId="5">#REF!</definedName>
    <definedName name="concepto1916" localSheetId="90">#REF!</definedName>
    <definedName name="concepto1916" localSheetId="34">#REF!</definedName>
    <definedName name="concepto1916" localSheetId="92">#REF!</definedName>
    <definedName name="concepto1916" localSheetId="93">#REF!</definedName>
    <definedName name="concepto1916">#REF!</definedName>
    <definedName name="concepto1916.casillero" localSheetId="39">#REF!</definedName>
    <definedName name="concepto1916.casillero" localSheetId="25">#REF!</definedName>
    <definedName name="concepto1916.casillero" localSheetId="21">#REF!</definedName>
    <definedName name="concepto1916.casillero" localSheetId="4">#REF!</definedName>
    <definedName name="concepto1916.casillero" localSheetId="89">#REF!</definedName>
    <definedName name="concepto1916.casillero" localSheetId="5">#REF!</definedName>
    <definedName name="concepto1916.casillero" localSheetId="90">#REF!</definedName>
    <definedName name="concepto1916.casillero" localSheetId="34">#REF!</definedName>
    <definedName name="concepto1916.casillero" localSheetId="92">#REF!</definedName>
    <definedName name="concepto1916.casillero" localSheetId="93">#REF!</definedName>
    <definedName name="concepto1916.casillero">#REF!</definedName>
    <definedName name="concepto1917" localSheetId="39">#REF!</definedName>
    <definedName name="concepto1917" localSheetId="25">#REF!</definedName>
    <definedName name="concepto1917" localSheetId="21">#REF!</definedName>
    <definedName name="concepto1917" localSheetId="4">#REF!</definedName>
    <definedName name="concepto1917" localSheetId="89">#REF!</definedName>
    <definedName name="concepto1917" localSheetId="5">#REF!</definedName>
    <definedName name="concepto1917" localSheetId="90">#REF!</definedName>
    <definedName name="concepto1917" localSheetId="34">#REF!</definedName>
    <definedName name="concepto1917" localSheetId="92">#REF!</definedName>
    <definedName name="concepto1917" localSheetId="93">#REF!</definedName>
    <definedName name="concepto1917">#REF!</definedName>
    <definedName name="concepto1917.casillero" localSheetId="39">#REF!</definedName>
    <definedName name="concepto1917.casillero" localSheetId="25">#REF!</definedName>
    <definedName name="concepto1917.casillero" localSheetId="21">#REF!</definedName>
    <definedName name="concepto1917.casillero" localSheetId="4">#REF!</definedName>
    <definedName name="concepto1917.casillero" localSheetId="89">#REF!</definedName>
    <definedName name="concepto1917.casillero" localSheetId="5">#REF!</definedName>
    <definedName name="concepto1917.casillero" localSheetId="90">#REF!</definedName>
    <definedName name="concepto1917.casillero" localSheetId="34">#REF!</definedName>
    <definedName name="concepto1917.casillero" localSheetId="92">#REF!</definedName>
    <definedName name="concepto1917.casillero" localSheetId="93">#REF!</definedName>
    <definedName name="concepto1917.casillero">#REF!</definedName>
    <definedName name="concepto1918" localSheetId="39">#REF!</definedName>
    <definedName name="concepto1918" localSheetId="25">#REF!</definedName>
    <definedName name="concepto1918" localSheetId="21">#REF!</definedName>
    <definedName name="concepto1918" localSheetId="4">#REF!</definedName>
    <definedName name="concepto1918" localSheetId="89">#REF!</definedName>
    <definedName name="concepto1918" localSheetId="5">#REF!</definedName>
    <definedName name="concepto1918" localSheetId="90">#REF!</definedName>
    <definedName name="concepto1918" localSheetId="34">#REF!</definedName>
    <definedName name="concepto1918" localSheetId="92">#REF!</definedName>
    <definedName name="concepto1918" localSheetId="93">#REF!</definedName>
    <definedName name="concepto1918">#REF!</definedName>
    <definedName name="concepto1918.casillero" localSheetId="39">#REF!</definedName>
    <definedName name="concepto1918.casillero" localSheetId="25">#REF!</definedName>
    <definedName name="concepto1918.casillero" localSheetId="21">#REF!</definedName>
    <definedName name="concepto1918.casillero" localSheetId="4">#REF!</definedName>
    <definedName name="concepto1918.casillero" localSheetId="89">#REF!</definedName>
    <definedName name="concepto1918.casillero" localSheetId="5">#REF!</definedName>
    <definedName name="concepto1918.casillero" localSheetId="90">#REF!</definedName>
    <definedName name="concepto1918.casillero" localSheetId="34">#REF!</definedName>
    <definedName name="concepto1918.casillero" localSheetId="92">#REF!</definedName>
    <definedName name="concepto1918.casillero" localSheetId="93">#REF!</definedName>
    <definedName name="concepto1918.casillero">#REF!</definedName>
    <definedName name="concepto1919" localSheetId="39">#REF!</definedName>
    <definedName name="concepto1919" localSheetId="25">#REF!</definedName>
    <definedName name="concepto1919" localSheetId="21">#REF!</definedName>
    <definedName name="concepto1919" localSheetId="4">#REF!</definedName>
    <definedName name="concepto1919" localSheetId="89">#REF!</definedName>
    <definedName name="concepto1919" localSheetId="5">#REF!</definedName>
    <definedName name="concepto1919" localSheetId="90">#REF!</definedName>
    <definedName name="concepto1919" localSheetId="34">#REF!</definedName>
    <definedName name="concepto1919" localSheetId="92">#REF!</definedName>
    <definedName name="concepto1919" localSheetId="93">#REF!</definedName>
    <definedName name="concepto1919">#REF!</definedName>
    <definedName name="concepto1919.casillero" localSheetId="39">#REF!</definedName>
    <definedName name="concepto1919.casillero" localSheetId="25">#REF!</definedName>
    <definedName name="concepto1919.casillero" localSheetId="21">#REF!</definedName>
    <definedName name="concepto1919.casillero" localSheetId="4">#REF!</definedName>
    <definedName name="concepto1919.casillero" localSheetId="89">#REF!</definedName>
    <definedName name="concepto1919.casillero" localSheetId="5">#REF!</definedName>
    <definedName name="concepto1919.casillero" localSheetId="90">#REF!</definedName>
    <definedName name="concepto1919.casillero" localSheetId="34">#REF!</definedName>
    <definedName name="concepto1919.casillero" localSheetId="92">#REF!</definedName>
    <definedName name="concepto1919.casillero" localSheetId="93">#REF!</definedName>
    <definedName name="concepto1919.casillero">#REF!</definedName>
    <definedName name="concepto1920" localSheetId="39">#REF!</definedName>
    <definedName name="concepto1920" localSheetId="25">#REF!</definedName>
    <definedName name="concepto1920" localSheetId="21">#REF!</definedName>
    <definedName name="concepto1920" localSheetId="4">#REF!</definedName>
    <definedName name="concepto1920" localSheetId="89">#REF!</definedName>
    <definedName name="concepto1920" localSheetId="5">#REF!</definedName>
    <definedName name="concepto1920" localSheetId="90">#REF!</definedName>
    <definedName name="concepto1920" localSheetId="34">#REF!</definedName>
    <definedName name="concepto1920" localSheetId="92">#REF!</definedName>
    <definedName name="concepto1920" localSheetId="93">#REF!</definedName>
    <definedName name="concepto1920">#REF!</definedName>
    <definedName name="concepto1920.casillero" localSheetId="39">#REF!</definedName>
    <definedName name="concepto1920.casillero" localSheetId="25">#REF!</definedName>
    <definedName name="concepto1920.casillero" localSheetId="21">#REF!</definedName>
    <definedName name="concepto1920.casillero" localSheetId="4">#REF!</definedName>
    <definedName name="concepto1920.casillero" localSheetId="89">#REF!</definedName>
    <definedName name="concepto1920.casillero" localSheetId="5">#REF!</definedName>
    <definedName name="concepto1920.casillero" localSheetId="90">#REF!</definedName>
    <definedName name="concepto1920.casillero" localSheetId="34">#REF!</definedName>
    <definedName name="concepto1920.casillero" localSheetId="92">#REF!</definedName>
    <definedName name="concepto1920.casillero" localSheetId="93">#REF!</definedName>
    <definedName name="concepto1920.casillero">#REF!</definedName>
    <definedName name="concepto1921" localSheetId="39">#REF!</definedName>
    <definedName name="concepto1921" localSheetId="25">#REF!</definedName>
    <definedName name="concepto1921" localSheetId="21">#REF!</definedName>
    <definedName name="concepto1921" localSheetId="4">#REF!</definedName>
    <definedName name="concepto1921" localSheetId="89">#REF!</definedName>
    <definedName name="concepto1921" localSheetId="5">#REF!</definedName>
    <definedName name="concepto1921" localSheetId="90">#REF!</definedName>
    <definedName name="concepto1921" localSheetId="34">#REF!</definedName>
    <definedName name="concepto1921" localSheetId="92">#REF!</definedName>
    <definedName name="concepto1921" localSheetId="93">#REF!</definedName>
    <definedName name="concepto1921">#REF!</definedName>
    <definedName name="concepto1921.casillero" localSheetId="39">#REF!</definedName>
    <definedName name="concepto1921.casillero" localSheetId="25">#REF!</definedName>
    <definedName name="concepto1921.casillero" localSheetId="21">#REF!</definedName>
    <definedName name="concepto1921.casillero" localSheetId="4">#REF!</definedName>
    <definedName name="concepto1921.casillero" localSheetId="89">#REF!</definedName>
    <definedName name="concepto1921.casillero" localSheetId="5">#REF!</definedName>
    <definedName name="concepto1921.casillero" localSheetId="90">#REF!</definedName>
    <definedName name="concepto1921.casillero" localSheetId="34">#REF!</definedName>
    <definedName name="concepto1921.casillero" localSheetId="92">#REF!</definedName>
    <definedName name="concepto1921.casillero" localSheetId="93">#REF!</definedName>
    <definedName name="concepto1921.casillero">#REF!</definedName>
    <definedName name="concepto1922" localSheetId="39">#REF!</definedName>
    <definedName name="concepto1922" localSheetId="25">#REF!</definedName>
    <definedName name="concepto1922" localSheetId="21">#REF!</definedName>
    <definedName name="concepto1922" localSheetId="4">#REF!</definedName>
    <definedName name="concepto1922" localSheetId="89">#REF!</definedName>
    <definedName name="concepto1922" localSheetId="5">#REF!</definedName>
    <definedName name="concepto1922" localSheetId="90">#REF!</definedName>
    <definedName name="concepto1922" localSheetId="34">#REF!</definedName>
    <definedName name="concepto1922" localSheetId="92">#REF!</definedName>
    <definedName name="concepto1922" localSheetId="93">#REF!</definedName>
    <definedName name="concepto1922">#REF!</definedName>
    <definedName name="concepto1922.casillero" localSheetId="39">#REF!</definedName>
    <definedName name="concepto1922.casillero" localSheetId="25">#REF!</definedName>
    <definedName name="concepto1922.casillero" localSheetId="21">#REF!</definedName>
    <definedName name="concepto1922.casillero" localSheetId="4">#REF!</definedName>
    <definedName name="concepto1922.casillero" localSheetId="89">#REF!</definedName>
    <definedName name="concepto1922.casillero" localSheetId="5">#REF!</definedName>
    <definedName name="concepto1922.casillero" localSheetId="90">#REF!</definedName>
    <definedName name="concepto1922.casillero" localSheetId="34">#REF!</definedName>
    <definedName name="concepto1922.casillero" localSheetId="92">#REF!</definedName>
    <definedName name="concepto1922.casillero" localSheetId="93">#REF!</definedName>
    <definedName name="concepto1922.casillero">#REF!</definedName>
    <definedName name="concepto1923" localSheetId="39">#REF!</definedName>
    <definedName name="concepto1923" localSheetId="25">#REF!</definedName>
    <definedName name="concepto1923" localSheetId="21">#REF!</definedName>
    <definedName name="concepto1923" localSheetId="4">#REF!</definedName>
    <definedName name="concepto1923" localSheetId="89">#REF!</definedName>
    <definedName name="concepto1923" localSheetId="5">#REF!</definedName>
    <definedName name="concepto1923" localSheetId="90">#REF!</definedName>
    <definedName name="concepto1923" localSheetId="34">#REF!</definedName>
    <definedName name="concepto1923" localSheetId="92">#REF!</definedName>
    <definedName name="concepto1923" localSheetId="93">#REF!</definedName>
    <definedName name="concepto1923">#REF!</definedName>
    <definedName name="concepto1923.casillero" localSheetId="39">#REF!</definedName>
    <definedName name="concepto1923.casillero" localSheetId="25">#REF!</definedName>
    <definedName name="concepto1923.casillero" localSheetId="21">#REF!</definedName>
    <definedName name="concepto1923.casillero" localSheetId="4">#REF!</definedName>
    <definedName name="concepto1923.casillero" localSheetId="89">#REF!</definedName>
    <definedName name="concepto1923.casillero" localSheetId="5">#REF!</definedName>
    <definedName name="concepto1923.casillero" localSheetId="90">#REF!</definedName>
    <definedName name="concepto1923.casillero" localSheetId="34">#REF!</definedName>
    <definedName name="concepto1923.casillero" localSheetId="92">#REF!</definedName>
    <definedName name="concepto1923.casillero" localSheetId="93">#REF!</definedName>
    <definedName name="concepto1923.casillero">#REF!</definedName>
    <definedName name="concepto1930" localSheetId="39">#REF!</definedName>
    <definedName name="concepto1930" localSheetId="25">#REF!</definedName>
    <definedName name="concepto1930" localSheetId="21">#REF!</definedName>
    <definedName name="concepto1930" localSheetId="4">#REF!</definedName>
    <definedName name="concepto1930" localSheetId="89">#REF!</definedName>
    <definedName name="concepto1930" localSheetId="5">#REF!</definedName>
    <definedName name="concepto1930" localSheetId="90">#REF!</definedName>
    <definedName name="concepto1930" localSheetId="34">#REF!</definedName>
    <definedName name="concepto1930" localSheetId="92">#REF!</definedName>
    <definedName name="concepto1930" localSheetId="93">#REF!</definedName>
    <definedName name="concepto1930">#REF!</definedName>
    <definedName name="concepto1930.calculo" localSheetId="39">#REF!</definedName>
    <definedName name="concepto1930.calculo" localSheetId="25">#REF!</definedName>
    <definedName name="concepto1930.calculo" localSheetId="21">#REF!</definedName>
    <definedName name="concepto1930.calculo" localSheetId="4">#REF!</definedName>
    <definedName name="concepto1930.calculo" localSheetId="89">#REF!</definedName>
    <definedName name="concepto1930.calculo" localSheetId="5">#REF!</definedName>
    <definedName name="concepto1930.calculo" localSheetId="90">#REF!</definedName>
    <definedName name="concepto1930.calculo" localSheetId="34">#REF!</definedName>
    <definedName name="concepto1930.calculo" localSheetId="92">#REF!</definedName>
    <definedName name="concepto1930.calculo" localSheetId="93">#REF!</definedName>
    <definedName name="concepto1930.calculo">#REF!</definedName>
    <definedName name="concepto1930.casillero" localSheetId="39">#REF!</definedName>
    <definedName name="concepto1930.casillero" localSheetId="25">#REF!</definedName>
    <definedName name="concepto1930.casillero" localSheetId="21">#REF!</definedName>
    <definedName name="concepto1930.casillero" localSheetId="4">#REF!</definedName>
    <definedName name="concepto1930.casillero" localSheetId="89">#REF!</definedName>
    <definedName name="concepto1930.casillero" localSheetId="5">#REF!</definedName>
    <definedName name="concepto1930.casillero" localSheetId="90">#REF!</definedName>
    <definedName name="concepto1930.casillero" localSheetId="34">#REF!</definedName>
    <definedName name="concepto1930.casillero" localSheetId="92">#REF!</definedName>
    <definedName name="concepto1930.casillero" localSheetId="93">#REF!</definedName>
    <definedName name="concepto1930.casillero">#REF!</definedName>
    <definedName name="concepto1930.error3" localSheetId="39">#REF!</definedName>
    <definedName name="concepto1930.error3" localSheetId="25">#REF!</definedName>
    <definedName name="concepto1930.error3" localSheetId="21">#REF!</definedName>
    <definedName name="concepto1930.error3" localSheetId="4">#REF!</definedName>
    <definedName name="concepto1930.error3" localSheetId="89">#REF!</definedName>
    <definedName name="concepto1930.error3" localSheetId="5">#REF!</definedName>
    <definedName name="concepto1930.error3" localSheetId="90">#REF!</definedName>
    <definedName name="concepto1930.error3" localSheetId="34">#REF!</definedName>
    <definedName name="concepto1930.error3" localSheetId="92">#REF!</definedName>
    <definedName name="concepto1930.error3" localSheetId="93">#REF!</definedName>
    <definedName name="concepto1930.error3">#REF!</definedName>
    <definedName name="concepto1930.validacion3" localSheetId="39">#REF!</definedName>
    <definedName name="concepto1930.validacion3" localSheetId="25">#REF!</definedName>
    <definedName name="concepto1930.validacion3" localSheetId="21">#REF!</definedName>
    <definedName name="concepto1930.validacion3" localSheetId="4">#REF!</definedName>
    <definedName name="concepto1930.validacion3" localSheetId="89">#REF!</definedName>
    <definedName name="concepto1930.validacion3" localSheetId="5">#REF!</definedName>
    <definedName name="concepto1930.validacion3" localSheetId="90">#REF!</definedName>
    <definedName name="concepto1930.validacion3" localSheetId="34">#REF!</definedName>
    <definedName name="concepto1930.validacion3" localSheetId="92">#REF!</definedName>
    <definedName name="concepto1930.validacion3" localSheetId="93">#REF!</definedName>
    <definedName name="concepto1930.validacion3">#REF!</definedName>
    <definedName name="concepto1940" localSheetId="39">#REF!</definedName>
    <definedName name="concepto1940" localSheetId="25">#REF!</definedName>
    <definedName name="concepto1940" localSheetId="21">#REF!</definedName>
    <definedName name="concepto1940" localSheetId="4">#REF!</definedName>
    <definedName name="concepto1940" localSheetId="89">#REF!</definedName>
    <definedName name="concepto1940" localSheetId="5">#REF!</definedName>
    <definedName name="concepto1940" localSheetId="90">#REF!</definedName>
    <definedName name="concepto1940" localSheetId="34">#REF!</definedName>
    <definedName name="concepto1940" localSheetId="92">#REF!</definedName>
    <definedName name="concepto1940" localSheetId="93">#REF!</definedName>
    <definedName name="concepto1940">#REF!</definedName>
    <definedName name="concepto1940.casillero" localSheetId="39">#REF!</definedName>
    <definedName name="concepto1940.casillero" localSheetId="25">#REF!</definedName>
    <definedName name="concepto1940.casillero" localSheetId="21">#REF!</definedName>
    <definedName name="concepto1940.casillero" localSheetId="4">#REF!</definedName>
    <definedName name="concepto1940.casillero" localSheetId="89">#REF!</definedName>
    <definedName name="concepto1940.casillero" localSheetId="5">#REF!</definedName>
    <definedName name="concepto1940.casillero" localSheetId="90">#REF!</definedName>
    <definedName name="concepto1940.casillero" localSheetId="34">#REF!</definedName>
    <definedName name="concepto1940.casillero" localSheetId="92">#REF!</definedName>
    <definedName name="concepto1940.casillero" localSheetId="93">#REF!</definedName>
    <definedName name="concepto1940.casillero">#REF!</definedName>
    <definedName name="concepto1950" localSheetId="39">#REF!</definedName>
    <definedName name="concepto1950" localSheetId="25">#REF!</definedName>
    <definedName name="concepto1950" localSheetId="21">#REF!</definedName>
    <definedName name="concepto1950" localSheetId="4">#REF!</definedName>
    <definedName name="concepto1950" localSheetId="89">#REF!</definedName>
    <definedName name="concepto1950" localSheetId="5">#REF!</definedName>
    <definedName name="concepto1950" localSheetId="90">#REF!</definedName>
    <definedName name="concepto1950" localSheetId="34">#REF!</definedName>
    <definedName name="concepto1950" localSheetId="92">#REF!</definedName>
    <definedName name="concepto1950" localSheetId="93">#REF!</definedName>
    <definedName name="concepto1950">#REF!</definedName>
    <definedName name="concepto1950.casillero" localSheetId="39">#REF!</definedName>
    <definedName name="concepto1950.casillero" localSheetId="25">#REF!</definedName>
    <definedName name="concepto1950.casillero" localSheetId="21">#REF!</definedName>
    <definedName name="concepto1950.casillero" localSheetId="4">#REF!</definedName>
    <definedName name="concepto1950.casillero" localSheetId="89">#REF!</definedName>
    <definedName name="concepto1950.casillero" localSheetId="5">#REF!</definedName>
    <definedName name="concepto1950.casillero" localSheetId="90">#REF!</definedName>
    <definedName name="concepto1950.casillero" localSheetId="34">#REF!</definedName>
    <definedName name="concepto1950.casillero" localSheetId="92">#REF!</definedName>
    <definedName name="concepto1950.casillero" localSheetId="93">#REF!</definedName>
    <definedName name="concepto1950.casillero">#REF!</definedName>
    <definedName name="concepto1960" localSheetId="39">#REF!</definedName>
    <definedName name="concepto1960" localSheetId="25">#REF!</definedName>
    <definedName name="concepto1960" localSheetId="21">#REF!</definedName>
    <definedName name="concepto1960" localSheetId="4">#REF!</definedName>
    <definedName name="concepto1960" localSheetId="89">#REF!</definedName>
    <definedName name="concepto1960" localSheetId="5">#REF!</definedName>
    <definedName name="concepto1960" localSheetId="90">#REF!</definedName>
    <definedName name="concepto1960" localSheetId="34">#REF!</definedName>
    <definedName name="concepto1960" localSheetId="92">#REF!</definedName>
    <definedName name="concepto1960" localSheetId="93">#REF!</definedName>
    <definedName name="concepto1960">#REF!</definedName>
    <definedName name="concepto1960.casillero" localSheetId="39">#REF!</definedName>
    <definedName name="concepto1960.casillero" localSheetId="25">#REF!</definedName>
    <definedName name="concepto1960.casillero" localSheetId="21">#REF!</definedName>
    <definedName name="concepto1960.casillero" localSheetId="4">#REF!</definedName>
    <definedName name="concepto1960.casillero" localSheetId="89">#REF!</definedName>
    <definedName name="concepto1960.casillero" localSheetId="5">#REF!</definedName>
    <definedName name="concepto1960.casillero" localSheetId="90">#REF!</definedName>
    <definedName name="concepto1960.casillero" localSheetId="34">#REF!</definedName>
    <definedName name="concepto1960.casillero" localSheetId="92">#REF!</definedName>
    <definedName name="concepto1960.casillero" localSheetId="93">#REF!</definedName>
    <definedName name="concepto1960.casillero">#REF!</definedName>
    <definedName name="concepto1970" localSheetId="39">#REF!</definedName>
    <definedName name="concepto1970" localSheetId="25">#REF!</definedName>
    <definedName name="concepto1970" localSheetId="21">#REF!</definedName>
    <definedName name="concepto1970" localSheetId="4">#REF!</definedName>
    <definedName name="concepto1970" localSheetId="89">#REF!</definedName>
    <definedName name="concepto1970" localSheetId="5">#REF!</definedName>
    <definedName name="concepto1970" localSheetId="90">#REF!</definedName>
    <definedName name="concepto1970" localSheetId="34">#REF!</definedName>
    <definedName name="concepto1970" localSheetId="92">#REF!</definedName>
    <definedName name="concepto1970" localSheetId="93">#REF!</definedName>
    <definedName name="concepto1970">#REF!</definedName>
    <definedName name="concepto1970.casillero" localSheetId="39">#REF!</definedName>
    <definedName name="concepto1970.casillero" localSheetId="25">#REF!</definedName>
    <definedName name="concepto1970.casillero" localSheetId="21">#REF!</definedName>
    <definedName name="concepto1970.casillero" localSheetId="4">#REF!</definedName>
    <definedName name="concepto1970.casillero" localSheetId="89">#REF!</definedName>
    <definedName name="concepto1970.casillero" localSheetId="5">#REF!</definedName>
    <definedName name="concepto1970.casillero" localSheetId="90">#REF!</definedName>
    <definedName name="concepto1970.casillero" localSheetId="34">#REF!</definedName>
    <definedName name="concepto1970.casillero" localSheetId="92">#REF!</definedName>
    <definedName name="concepto1970.casillero" localSheetId="93">#REF!</definedName>
    <definedName name="concepto1970.casillero">#REF!</definedName>
    <definedName name="concepto1975" localSheetId="39">#REF!</definedName>
    <definedName name="concepto1975" localSheetId="25">#REF!</definedName>
    <definedName name="concepto1975" localSheetId="21">#REF!</definedName>
    <definedName name="concepto1975" localSheetId="4">#REF!</definedName>
    <definedName name="concepto1975" localSheetId="89">#REF!</definedName>
    <definedName name="concepto1975" localSheetId="5">#REF!</definedName>
    <definedName name="concepto1975" localSheetId="90">#REF!</definedName>
    <definedName name="concepto1975" localSheetId="34">#REF!</definedName>
    <definedName name="concepto1975" localSheetId="92">#REF!</definedName>
    <definedName name="concepto1975" localSheetId="93">#REF!</definedName>
    <definedName name="concepto1975">#REF!</definedName>
    <definedName name="concepto1975.casillero" localSheetId="39">#REF!</definedName>
    <definedName name="concepto1975.casillero" localSheetId="25">#REF!</definedName>
    <definedName name="concepto1975.casillero" localSheetId="21">#REF!</definedName>
    <definedName name="concepto1975.casillero" localSheetId="4">#REF!</definedName>
    <definedName name="concepto1975.casillero" localSheetId="89">#REF!</definedName>
    <definedName name="concepto1975.casillero" localSheetId="5">#REF!</definedName>
    <definedName name="concepto1975.casillero" localSheetId="90">#REF!</definedName>
    <definedName name="concepto1975.casillero" localSheetId="34">#REF!</definedName>
    <definedName name="concepto1975.casillero" localSheetId="92">#REF!</definedName>
    <definedName name="concepto1975.casillero" localSheetId="93">#REF!</definedName>
    <definedName name="concepto1975.casillero">#REF!</definedName>
    <definedName name="concepto1980" localSheetId="39">#REF!</definedName>
    <definedName name="concepto1980" localSheetId="25">#REF!</definedName>
    <definedName name="concepto1980" localSheetId="21">#REF!</definedName>
    <definedName name="concepto1980" localSheetId="4">#REF!</definedName>
    <definedName name="concepto1980" localSheetId="89">#REF!</definedName>
    <definedName name="concepto1980" localSheetId="5">#REF!</definedName>
    <definedName name="concepto1980" localSheetId="90">#REF!</definedName>
    <definedName name="concepto1980" localSheetId="34">#REF!</definedName>
    <definedName name="concepto1980" localSheetId="92">#REF!</definedName>
    <definedName name="concepto1980" localSheetId="93">#REF!</definedName>
    <definedName name="concepto1980">#REF!</definedName>
    <definedName name="concepto1980.casillero" localSheetId="39">#REF!</definedName>
    <definedName name="concepto1980.casillero" localSheetId="25">#REF!</definedName>
    <definedName name="concepto1980.casillero" localSheetId="21">#REF!</definedName>
    <definedName name="concepto1980.casillero" localSheetId="4">#REF!</definedName>
    <definedName name="concepto1980.casillero" localSheetId="89">#REF!</definedName>
    <definedName name="concepto1980.casillero" localSheetId="5">#REF!</definedName>
    <definedName name="concepto1980.casillero" localSheetId="90">#REF!</definedName>
    <definedName name="concepto1980.casillero" localSheetId="34">#REF!</definedName>
    <definedName name="concepto1980.casillero" localSheetId="92">#REF!</definedName>
    <definedName name="concepto1980.casillero" localSheetId="93">#REF!</definedName>
    <definedName name="concepto1980.casillero">#REF!</definedName>
    <definedName name="concepto1990" localSheetId="39">#REF!</definedName>
    <definedName name="concepto1990" localSheetId="25">#REF!</definedName>
    <definedName name="concepto1990" localSheetId="21">#REF!</definedName>
    <definedName name="concepto1990" localSheetId="4">#REF!</definedName>
    <definedName name="concepto1990" localSheetId="89">#REF!</definedName>
    <definedName name="concepto1990" localSheetId="5">#REF!</definedName>
    <definedName name="concepto1990" localSheetId="90">#REF!</definedName>
    <definedName name="concepto1990" localSheetId="34">#REF!</definedName>
    <definedName name="concepto1990" localSheetId="92">#REF!</definedName>
    <definedName name="concepto1990" localSheetId="93">#REF!</definedName>
    <definedName name="concepto1990">#REF!</definedName>
    <definedName name="concepto1990.casillero" localSheetId="39">#REF!</definedName>
    <definedName name="concepto1990.casillero" localSheetId="25">#REF!</definedName>
    <definedName name="concepto1990.casillero" localSheetId="21">#REF!</definedName>
    <definedName name="concepto1990.casillero" localSheetId="4">#REF!</definedName>
    <definedName name="concepto1990.casillero" localSheetId="89">#REF!</definedName>
    <definedName name="concepto1990.casillero" localSheetId="5">#REF!</definedName>
    <definedName name="concepto1990.casillero" localSheetId="90">#REF!</definedName>
    <definedName name="concepto1990.casillero" localSheetId="34">#REF!</definedName>
    <definedName name="concepto1990.casillero" localSheetId="92">#REF!</definedName>
    <definedName name="concepto1990.casillero" localSheetId="93">#REF!</definedName>
    <definedName name="concepto1990.casillero">#REF!</definedName>
    <definedName name="concepto1995" localSheetId="39">#REF!</definedName>
    <definedName name="concepto1995" localSheetId="25">#REF!</definedName>
    <definedName name="concepto1995" localSheetId="21">#REF!</definedName>
    <definedName name="concepto1995" localSheetId="4">#REF!</definedName>
    <definedName name="concepto1995" localSheetId="89">#REF!</definedName>
    <definedName name="concepto1995" localSheetId="5">#REF!</definedName>
    <definedName name="concepto1995" localSheetId="90">#REF!</definedName>
    <definedName name="concepto1995" localSheetId="34">#REF!</definedName>
    <definedName name="concepto1995" localSheetId="92">#REF!</definedName>
    <definedName name="concepto1995" localSheetId="93">#REF!</definedName>
    <definedName name="concepto1995">#REF!</definedName>
    <definedName name="concepto1995.casillero" localSheetId="39">#REF!</definedName>
    <definedName name="concepto1995.casillero" localSheetId="25">#REF!</definedName>
    <definedName name="concepto1995.casillero" localSheetId="21">#REF!</definedName>
    <definedName name="concepto1995.casillero" localSheetId="4">#REF!</definedName>
    <definedName name="concepto1995.casillero" localSheetId="89">#REF!</definedName>
    <definedName name="concepto1995.casillero" localSheetId="5">#REF!</definedName>
    <definedName name="concepto1995.casillero" localSheetId="90">#REF!</definedName>
    <definedName name="concepto1995.casillero" localSheetId="34">#REF!</definedName>
    <definedName name="concepto1995.casillero" localSheetId="92">#REF!</definedName>
    <definedName name="concepto1995.casillero" localSheetId="93">#REF!</definedName>
    <definedName name="concepto1995.casillero">#REF!</definedName>
    <definedName name="concepto200" localSheetId="39">#REF!</definedName>
    <definedName name="concepto200" localSheetId="25">#REF!</definedName>
    <definedName name="concepto200" localSheetId="21">#REF!</definedName>
    <definedName name="concepto200" localSheetId="4">#REF!</definedName>
    <definedName name="concepto200" localSheetId="89">#REF!</definedName>
    <definedName name="concepto200" localSheetId="5">#REF!</definedName>
    <definedName name="concepto200" localSheetId="90">#REF!</definedName>
    <definedName name="concepto200" localSheetId="34">#REF!</definedName>
    <definedName name="concepto200" localSheetId="92">#REF!</definedName>
    <definedName name="concepto200" localSheetId="93">#REF!</definedName>
    <definedName name="concepto200">#REF!</definedName>
    <definedName name="concepto200.casillero" localSheetId="39">#REF!</definedName>
    <definedName name="concepto200.casillero" localSheetId="25">#REF!</definedName>
    <definedName name="concepto200.casillero" localSheetId="21">#REF!</definedName>
    <definedName name="concepto200.casillero" localSheetId="4">#REF!</definedName>
    <definedName name="concepto200.casillero" localSheetId="89">#REF!</definedName>
    <definedName name="concepto200.casillero" localSheetId="5">#REF!</definedName>
    <definedName name="concepto200.casillero" localSheetId="90">#REF!</definedName>
    <definedName name="concepto200.casillero" localSheetId="34">#REF!</definedName>
    <definedName name="concepto200.casillero" localSheetId="92">#REF!</definedName>
    <definedName name="concepto200.casillero" localSheetId="93">#REF!</definedName>
    <definedName name="concepto200.casillero">#REF!</definedName>
    <definedName name="concepto200.error1" localSheetId="39">#REF!</definedName>
    <definedName name="concepto200.error1" localSheetId="25">#REF!</definedName>
    <definedName name="concepto200.error1" localSheetId="21">#REF!</definedName>
    <definedName name="concepto200.error1" localSheetId="4">#REF!</definedName>
    <definedName name="concepto200.error1" localSheetId="89">#REF!</definedName>
    <definedName name="concepto200.error1" localSheetId="5">#REF!</definedName>
    <definedName name="concepto200.error1" localSheetId="90">#REF!</definedName>
    <definedName name="concepto200.error1" localSheetId="34">#REF!</definedName>
    <definedName name="concepto200.error1" localSheetId="92">#REF!</definedName>
    <definedName name="concepto200.error1" localSheetId="93">#REF!</definedName>
    <definedName name="concepto200.error1">#REF!</definedName>
    <definedName name="concepto200.error2" localSheetId="39">#REF!</definedName>
    <definedName name="concepto200.error2" localSheetId="25">#REF!</definedName>
    <definedName name="concepto200.error2" localSheetId="21">#REF!</definedName>
    <definedName name="concepto200.error2" localSheetId="4">#REF!</definedName>
    <definedName name="concepto200.error2" localSheetId="89">#REF!</definedName>
    <definedName name="concepto200.error2" localSheetId="5">#REF!</definedName>
    <definedName name="concepto200.error2" localSheetId="90">#REF!</definedName>
    <definedName name="concepto200.error2" localSheetId="34">#REF!</definedName>
    <definedName name="concepto200.error2" localSheetId="92">#REF!</definedName>
    <definedName name="concepto200.error2" localSheetId="93">#REF!</definedName>
    <definedName name="concepto200.error2">#REF!</definedName>
    <definedName name="concepto200.validacion1" localSheetId="39">#REF!</definedName>
    <definedName name="concepto200.validacion1" localSheetId="25">#REF!</definedName>
    <definedName name="concepto200.validacion1" localSheetId="21">#REF!</definedName>
    <definedName name="concepto200.validacion1" localSheetId="4">#REF!</definedName>
    <definedName name="concepto200.validacion1" localSheetId="89">#REF!</definedName>
    <definedName name="concepto200.validacion1" localSheetId="5">#REF!</definedName>
    <definedName name="concepto200.validacion1" localSheetId="90">#REF!</definedName>
    <definedName name="concepto200.validacion1" localSheetId="34">#REF!</definedName>
    <definedName name="concepto200.validacion1" localSheetId="92">#REF!</definedName>
    <definedName name="concepto200.validacion1" localSheetId="93">#REF!</definedName>
    <definedName name="concepto200.validacion1">#REF!</definedName>
    <definedName name="concepto200.validacion2" localSheetId="39">#REF!</definedName>
    <definedName name="concepto200.validacion2" localSheetId="25">#REF!</definedName>
    <definedName name="concepto200.validacion2" localSheetId="21">#REF!</definedName>
    <definedName name="concepto200.validacion2" localSheetId="4">#REF!</definedName>
    <definedName name="concepto200.validacion2" localSheetId="89">#REF!</definedName>
    <definedName name="concepto200.validacion2" localSheetId="5">#REF!</definedName>
    <definedName name="concepto200.validacion2" localSheetId="90">#REF!</definedName>
    <definedName name="concepto200.validacion2" localSheetId="34">#REF!</definedName>
    <definedName name="concepto200.validacion2" localSheetId="92">#REF!</definedName>
    <definedName name="concepto200.validacion2" localSheetId="93">#REF!</definedName>
    <definedName name="concepto200.validacion2">#REF!</definedName>
    <definedName name="concepto200.valordefecto" localSheetId="39">#REF!</definedName>
    <definedName name="concepto200.valordefecto" localSheetId="25">#REF!</definedName>
    <definedName name="concepto200.valordefecto" localSheetId="21">#REF!</definedName>
    <definedName name="concepto200.valordefecto" localSheetId="4">#REF!</definedName>
    <definedName name="concepto200.valordefecto" localSheetId="89">#REF!</definedName>
    <definedName name="concepto200.valordefecto" localSheetId="5">#REF!</definedName>
    <definedName name="concepto200.valordefecto" localSheetId="90">#REF!</definedName>
    <definedName name="concepto200.valordefecto" localSheetId="34">#REF!</definedName>
    <definedName name="concepto200.valordefecto" localSheetId="92">#REF!</definedName>
    <definedName name="concepto200.valordefecto" localSheetId="93">#REF!</definedName>
    <definedName name="concepto200.valordefecto">#REF!</definedName>
    <definedName name="concepto2000" localSheetId="39">#REF!</definedName>
    <definedName name="concepto2000" localSheetId="25">#REF!</definedName>
    <definedName name="concepto2000" localSheetId="21">#REF!</definedName>
    <definedName name="concepto2000" localSheetId="4">#REF!</definedName>
    <definedName name="concepto2000" localSheetId="89">#REF!</definedName>
    <definedName name="concepto2000" localSheetId="5">#REF!</definedName>
    <definedName name="concepto2000" localSheetId="90">#REF!</definedName>
    <definedName name="concepto2000" localSheetId="34">#REF!</definedName>
    <definedName name="concepto2000" localSheetId="92">#REF!</definedName>
    <definedName name="concepto2000" localSheetId="93">#REF!</definedName>
    <definedName name="concepto2000">#REF!</definedName>
    <definedName name="concepto2000.casillero" localSheetId="39">#REF!</definedName>
    <definedName name="concepto2000.casillero" localSheetId="25">#REF!</definedName>
    <definedName name="concepto2000.casillero" localSheetId="21">#REF!</definedName>
    <definedName name="concepto2000.casillero" localSheetId="4">#REF!</definedName>
    <definedName name="concepto2000.casillero" localSheetId="89">#REF!</definedName>
    <definedName name="concepto2000.casillero" localSheetId="5">#REF!</definedName>
    <definedName name="concepto2000.casillero" localSheetId="90">#REF!</definedName>
    <definedName name="concepto2000.casillero" localSheetId="34">#REF!</definedName>
    <definedName name="concepto2000.casillero" localSheetId="92">#REF!</definedName>
    <definedName name="concepto2000.casillero" localSheetId="93">#REF!</definedName>
    <definedName name="concepto2000.casillero">#REF!</definedName>
    <definedName name="concepto2010" localSheetId="39">#REF!</definedName>
    <definedName name="concepto2010" localSheetId="25">#REF!</definedName>
    <definedName name="concepto2010" localSheetId="21">#REF!</definedName>
    <definedName name="concepto2010" localSheetId="4">#REF!</definedName>
    <definedName name="concepto2010" localSheetId="89">#REF!</definedName>
    <definedName name="concepto2010" localSheetId="5">#REF!</definedName>
    <definedName name="concepto2010" localSheetId="90">#REF!</definedName>
    <definedName name="concepto2010" localSheetId="34">#REF!</definedName>
    <definedName name="concepto2010" localSheetId="92">#REF!</definedName>
    <definedName name="concepto2010" localSheetId="93">#REF!</definedName>
    <definedName name="concepto2010">#REF!</definedName>
    <definedName name="concepto2010.casillero" localSheetId="39">#REF!</definedName>
    <definedName name="concepto2010.casillero" localSheetId="25">#REF!</definedName>
    <definedName name="concepto2010.casillero" localSheetId="21">#REF!</definedName>
    <definedName name="concepto2010.casillero" localSheetId="4">#REF!</definedName>
    <definedName name="concepto2010.casillero" localSheetId="89">#REF!</definedName>
    <definedName name="concepto2010.casillero" localSheetId="5">#REF!</definedName>
    <definedName name="concepto2010.casillero" localSheetId="90">#REF!</definedName>
    <definedName name="concepto2010.casillero" localSheetId="34">#REF!</definedName>
    <definedName name="concepto2010.casillero" localSheetId="92">#REF!</definedName>
    <definedName name="concepto2010.casillero" localSheetId="93">#REF!</definedName>
    <definedName name="concepto2010.casillero">#REF!</definedName>
    <definedName name="concepto2020" localSheetId="39">#REF!</definedName>
    <definedName name="concepto2020" localSheetId="25">#REF!</definedName>
    <definedName name="concepto2020" localSheetId="21">#REF!</definedName>
    <definedName name="concepto2020" localSheetId="4">#REF!</definedName>
    <definedName name="concepto2020" localSheetId="89">#REF!</definedName>
    <definedName name="concepto2020" localSheetId="5">#REF!</definedName>
    <definedName name="concepto2020" localSheetId="90">#REF!</definedName>
    <definedName name="concepto2020" localSheetId="34">#REF!</definedName>
    <definedName name="concepto2020" localSheetId="92">#REF!</definedName>
    <definedName name="concepto2020" localSheetId="93">#REF!</definedName>
    <definedName name="concepto2020">#REF!</definedName>
    <definedName name="concepto2020.casillero" localSheetId="39">#REF!</definedName>
    <definedName name="concepto2020.casillero" localSheetId="25">#REF!</definedName>
    <definedName name="concepto2020.casillero" localSheetId="21">#REF!</definedName>
    <definedName name="concepto2020.casillero" localSheetId="4">#REF!</definedName>
    <definedName name="concepto2020.casillero" localSheetId="89">#REF!</definedName>
    <definedName name="concepto2020.casillero" localSheetId="5">#REF!</definedName>
    <definedName name="concepto2020.casillero" localSheetId="90">#REF!</definedName>
    <definedName name="concepto2020.casillero" localSheetId="34">#REF!</definedName>
    <definedName name="concepto2020.casillero" localSheetId="92">#REF!</definedName>
    <definedName name="concepto2020.casillero" localSheetId="93">#REF!</definedName>
    <definedName name="concepto2020.casillero">#REF!</definedName>
    <definedName name="concepto2025" localSheetId="39">#REF!</definedName>
    <definedName name="concepto2025" localSheetId="25">#REF!</definedName>
    <definedName name="concepto2025" localSheetId="21">#REF!</definedName>
    <definedName name="concepto2025" localSheetId="4">#REF!</definedName>
    <definedName name="concepto2025" localSheetId="89">#REF!</definedName>
    <definedName name="concepto2025" localSheetId="5">#REF!</definedName>
    <definedName name="concepto2025" localSheetId="90">#REF!</definedName>
    <definedName name="concepto2025" localSheetId="34">#REF!</definedName>
    <definedName name="concepto2025" localSheetId="92">#REF!</definedName>
    <definedName name="concepto2025" localSheetId="93">#REF!</definedName>
    <definedName name="concepto2025">#REF!</definedName>
    <definedName name="concepto2025.casillero" localSheetId="39">#REF!</definedName>
    <definedName name="concepto2025.casillero" localSheetId="25">#REF!</definedName>
    <definedName name="concepto2025.casillero" localSheetId="21">#REF!</definedName>
    <definedName name="concepto2025.casillero" localSheetId="4">#REF!</definedName>
    <definedName name="concepto2025.casillero" localSheetId="89">#REF!</definedName>
    <definedName name="concepto2025.casillero" localSheetId="5">#REF!</definedName>
    <definedName name="concepto2025.casillero" localSheetId="90">#REF!</definedName>
    <definedName name="concepto2025.casillero" localSheetId="34">#REF!</definedName>
    <definedName name="concepto2025.casillero" localSheetId="92">#REF!</definedName>
    <definedName name="concepto2025.casillero" localSheetId="93">#REF!</definedName>
    <definedName name="concepto2025.casillero">#REF!</definedName>
    <definedName name="concepto2030" localSheetId="39">#REF!</definedName>
    <definedName name="concepto2030" localSheetId="25">#REF!</definedName>
    <definedName name="concepto2030" localSheetId="21">#REF!</definedName>
    <definedName name="concepto2030" localSheetId="4">#REF!</definedName>
    <definedName name="concepto2030" localSheetId="89">#REF!</definedName>
    <definedName name="concepto2030" localSheetId="5">#REF!</definedName>
    <definedName name="concepto2030" localSheetId="90">#REF!</definedName>
    <definedName name="concepto2030" localSheetId="34">#REF!</definedName>
    <definedName name="concepto2030" localSheetId="92">#REF!</definedName>
    <definedName name="concepto2030" localSheetId="93">#REF!</definedName>
    <definedName name="concepto2030">#REF!</definedName>
    <definedName name="concepto2030.casillero" localSheetId="39">#REF!</definedName>
    <definedName name="concepto2030.casillero" localSheetId="25">#REF!</definedName>
    <definedName name="concepto2030.casillero" localSheetId="21">#REF!</definedName>
    <definedName name="concepto2030.casillero" localSheetId="4">#REF!</definedName>
    <definedName name="concepto2030.casillero" localSheetId="89">#REF!</definedName>
    <definedName name="concepto2030.casillero" localSheetId="5">#REF!</definedName>
    <definedName name="concepto2030.casillero" localSheetId="90">#REF!</definedName>
    <definedName name="concepto2030.casillero" localSheetId="34">#REF!</definedName>
    <definedName name="concepto2030.casillero" localSheetId="92">#REF!</definedName>
    <definedName name="concepto2030.casillero" localSheetId="93">#REF!</definedName>
    <definedName name="concepto2030.casillero">#REF!</definedName>
    <definedName name="concepto2035" localSheetId="39">#REF!</definedName>
    <definedName name="concepto2035" localSheetId="25">#REF!</definedName>
    <definedName name="concepto2035" localSheetId="21">#REF!</definedName>
    <definedName name="concepto2035" localSheetId="4">#REF!</definedName>
    <definedName name="concepto2035" localSheetId="89">#REF!</definedName>
    <definedName name="concepto2035" localSheetId="5">#REF!</definedName>
    <definedName name="concepto2035" localSheetId="90">#REF!</definedName>
    <definedName name="concepto2035" localSheetId="34">#REF!</definedName>
    <definedName name="concepto2035" localSheetId="92">#REF!</definedName>
    <definedName name="concepto2035" localSheetId="93">#REF!</definedName>
    <definedName name="concepto2035">#REF!</definedName>
    <definedName name="concepto2035.casillero" localSheetId="39">#REF!</definedName>
    <definedName name="concepto2035.casillero" localSheetId="25">#REF!</definedName>
    <definedName name="concepto2035.casillero" localSheetId="21">#REF!</definedName>
    <definedName name="concepto2035.casillero" localSheetId="4">#REF!</definedName>
    <definedName name="concepto2035.casillero" localSheetId="89">#REF!</definedName>
    <definedName name="concepto2035.casillero" localSheetId="5">#REF!</definedName>
    <definedName name="concepto2035.casillero" localSheetId="90">#REF!</definedName>
    <definedName name="concepto2035.casillero" localSheetId="34">#REF!</definedName>
    <definedName name="concepto2035.casillero" localSheetId="92">#REF!</definedName>
    <definedName name="concepto2035.casillero" localSheetId="93">#REF!</definedName>
    <definedName name="concepto2035.casillero">#REF!</definedName>
    <definedName name="concepto2040" localSheetId="39">#REF!</definedName>
    <definedName name="concepto2040" localSheetId="25">#REF!</definedName>
    <definedName name="concepto2040" localSheetId="21">#REF!</definedName>
    <definedName name="concepto2040" localSheetId="4">#REF!</definedName>
    <definedName name="concepto2040" localSheetId="89">#REF!</definedName>
    <definedName name="concepto2040" localSheetId="5">#REF!</definedName>
    <definedName name="concepto2040" localSheetId="90">#REF!</definedName>
    <definedName name="concepto2040" localSheetId="34">#REF!</definedName>
    <definedName name="concepto2040" localSheetId="92">#REF!</definedName>
    <definedName name="concepto2040" localSheetId="93">#REF!</definedName>
    <definedName name="concepto2040">#REF!</definedName>
    <definedName name="concepto2040.casillero" localSheetId="39">#REF!</definedName>
    <definedName name="concepto2040.casillero" localSheetId="25">#REF!</definedName>
    <definedName name="concepto2040.casillero" localSheetId="21">#REF!</definedName>
    <definedName name="concepto2040.casillero" localSheetId="4">#REF!</definedName>
    <definedName name="concepto2040.casillero" localSheetId="89">#REF!</definedName>
    <definedName name="concepto2040.casillero" localSheetId="5">#REF!</definedName>
    <definedName name="concepto2040.casillero" localSheetId="90">#REF!</definedName>
    <definedName name="concepto2040.casillero" localSheetId="34">#REF!</definedName>
    <definedName name="concepto2040.casillero" localSheetId="92">#REF!</definedName>
    <definedName name="concepto2040.casillero" localSheetId="93">#REF!</definedName>
    <definedName name="concepto2040.casillero">#REF!</definedName>
    <definedName name="concepto210" localSheetId="39">#REF!</definedName>
    <definedName name="concepto210" localSheetId="25">#REF!</definedName>
    <definedName name="concepto210" localSheetId="21">#REF!</definedName>
    <definedName name="concepto210" localSheetId="4">#REF!</definedName>
    <definedName name="concepto210" localSheetId="89">#REF!</definedName>
    <definedName name="concepto210" localSheetId="5">#REF!</definedName>
    <definedName name="concepto210" localSheetId="90">#REF!</definedName>
    <definedName name="concepto210" localSheetId="34">#REF!</definedName>
    <definedName name="concepto210" localSheetId="92">#REF!</definedName>
    <definedName name="concepto210" localSheetId="93">#REF!</definedName>
    <definedName name="concepto210">#REF!</definedName>
    <definedName name="concepto210.casillero" localSheetId="39">#REF!</definedName>
    <definedName name="concepto210.casillero" localSheetId="25">#REF!</definedName>
    <definedName name="concepto210.casillero" localSheetId="21">#REF!</definedName>
    <definedName name="concepto210.casillero" localSheetId="4">#REF!</definedName>
    <definedName name="concepto210.casillero" localSheetId="89">#REF!</definedName>
    <definedName name="concepto210.casillero" localSheetId="5">#REF!</definedName>
    <definedName name="concepto210.casillero" localSheetId="90">#REF!</definedName>
    <definedName name="concepto210.casillero" localSheetId="34">#REF!</definedName>
    <definedName name="concepto210.casillero" localSheetId="92">#REF!</definedName>
    <definedName name="concepto210.casillero" localSheetId="93">#REF!</definedName>
    <definedName name="concepto210.casillero">#REF!</definedName>
    <definedName name="concepto210.error1" localSheetId="39">#REF!</definedName>
    <definedName name="concepto210.error1" localSheetId="25">#REF!</definedName>
    <definedName name="concepto210.error1" localSheetId="21">#REF!</definedName>
    <definedName name="concepto210.error1" localSheetId="4">#REF!</definedName>
    <definedName name="concepto210.error1" localSheetId="89">#REF!</definedName>
    <definedName name="concepto210.error1" localSheetId="5">#REF!</definedName>
    <definedName name="concepto210.error1" localSheetId="90">#REF!</definedName>
    <definedName name="concepto210.error1" localSheetId="34">#REF!</definedName>
    <definedName name="concepto210.error1" localSheetId="92">#REF!</definedName>
    <definedName name="concepto210.error1" localSheetId="93">#REF!</definedName>
    <definedName name="concepto210.error1">#REF!</definedName>
    <definedName name="concepto210.error2" localSheetId="39">#REF!</definedName>
    <definedName name="concepto210.error2" localSheetId="25">#REF!</definedName>
    <definedName name="concepto210.error2" localSheetId="21">#REF!</definedName>
    <definedName name="concepto210.error2" localSheetId="4">#REF!</definedName>
    <definedName name="concepto210.error2" localSheetId="89">#REF!</definedName>
    <definedName name="concepto210.error2" localSheetId="5">#REF!</definedName>
    <definedName name="concepto210.error2" localSheetId="90">#REF!</definedName>
    <definedName name="concepto210.error2" localSheetId="34">#REF!</definedName>
    <definedName name="concepto210.error2" localSheetId="92">#REF!</definedName>
    <definedName name="concepto210.error2" localSheetId="93">#REF!</definedName>
    <definedName name="concepto210.error2">#REF!</definedName>
    <definedName name="concepto210.validacion1" localSheetId="39">#REF!</definedName>
    <definedName name="concepto210.validacion1" localSheetId="25">#REF!</definedName>
    <definedName name="concepto210.validacion1" localSheetId="21">#REF!</definedName>
    <definedName name="concepto210.validacion1" localSheetId="4">#REF!</definedName>
    <definedName name="concepto210.validacion1" localSheetId="89">#REF!</definedName>
    <definedName name="concepto210.validacion1" localSheetId="5">#REF!</definedName>
    <definedName name="concepto210.validacion1" localSheetId="90">#REF!</definedName>
    <definedName name="concepto210.validacion1" localSheetId="34">#REF!</definedName>
    <definedName name="concepto210.validacion1" localSheetId="92">#REF!</definedName>
    <definedName name="concepto210.validacion1" localSheetId="93">#REF!</definedName>
    <definedName name="concepto210.validacion1">#REF!</definedName>
    <definedName name="concepto210.validacion2" localSheetId="39">#REF!</definedName>
    <definedName name="concepto210.validacion2" localSheetId="25">#REF!</definedName>
    <definedName name="concepto210.validacion2" localSheetId="21">#REF!</definedName>
    <definedName name="concepto210.validacion2" localSheetId="4">#REF!</definedName>
    <definedName name="concepto210.validacion2" localSheetId="89">#REF!</definedName>
    <definedName name="concepto210.validacion2" localSheetId="5">#REF!</definedName>
    <definedName name="concepto210.validacion2" localSheetId="90">#REF!</definedName>
    <definedName name="concepto210.validacion2" localSheetId="34">#REF!</definedName>
    <definedName name="concepto210.validacion2" localSheetId="92">#REF!</definedName>
    <definedName name="concepto210.validacion2" localSheetId="93">#REF!</definedName>
    <definedName name="concepto210.validacion2">#REF!</definedName>
    <definedName name="concepto210.valordefecto" localSheetId="39">#REF!</definedName>
    <definedName name="concepto210.valordefecto" localSheetId="25">#REF!</definedName>
    <definedName name="concepto210.valordefecto" localSheetId="21">#REF!</definedName>
    <definedName name="concepto210.valordefecto" localSheetId="4">#REF!</definedName>
    <definedName name="concepto210.valordefecto" localSheetId="89">#REF!</definedName>
    <definedName name="concepto210.valordefecto" localSheetId="5">#REF!</definedName>
    <definedName name="concepto210.valordefecto" localSheetId="90">#REF!</definedName>
    <definedName name="concepto210.valordefecto" localSheetId="34">#REF!</definedName>
    <definedName name="concepto210.valordefecto" localSheetId="92">#REF!</definedName>
    <definedName name="concepto210.valordefecto" localSheetId="93">#REF!</definedName>
    <definedName name="concepto210.valordefecto">#REF!</definedName>
    <definedName name="concepto220" localSheetId="39">#REF!</definedName>
    <definedName name="concepto220" localSheetId="25">#REF!</definedName>
    <definedName name="concepto220" localSheetId="21">#REF!</definedName>
    <definedName name="concepto220" localSheetId="4">#REF!</definedName>
    <definedName name="concepto220" localSheetId="89">#REF!</definedName>
    <definedName name="concepto220" localSheetId="5">#REF!</definedName>
    <definedName name="concepto220" localSheetId="90">#REF!</definedName>
    <definedName name="concepto220" localSheetId="34">#REF!</definedName>
    <definedName name="concepto220" localSheetId="92">#REF!</definedName>
    <definedName name="concepto220" localSheetId="93">#REF!</definedName>
    <definedName name="concepto220">#REF!</definedName>
    <definedName name="concepto220.casillero" localSheetId="39">#REF!</definedName>
    <definedName name="concepto220.casillero" localSheetId="25">#REF!</definedName>
    <definedName name="concepto220.casillero" localSheetId="21">#REF!</definedName>
    <definedName name="concepto220.casillero" localSheetId="4">#REF!</definedName>
    <definedName name="concepto220.casillero" localSheetId="89">#REF!</definedName>
    <definedName name="concepto220.casillero" localSheetId="5">#REF!</definedName>
    <definedName name="concepto220.casillero" localSheetId="90">#REF!</definedName>
    <definedName name="concepto220.casillero" localSheetId="34">#REF!</definedName>
    <definedName name="concepto220.casillero" localSheetId="92">#REF!</definedName>
    <definedName name="concepto220.casillero" localSheetId="93">#REF!</definedName>
    <definedName name="concepto220.casillero">#REF!</definedName>
    <definedName name="concepto220.error1" localSheetId="39">#REF!</definedName>
    <definedName name="concepto220.error1" localSheetId="25">#REF!</definedName>
    <definedName name="concepto220.error1" localSheetId="21">#REF!</definedName>
    <definedName name="concepto220.error1" localSheetId="4">#REF!</definedName>
    <definedName name="concepto220.error1" localSheetId="89">#REF!</definedName>
    <definedName name="concepto220.error1" localSheetId="5">#REF!</definedName>
    <definedName name="concepto220.error1" localSheetId="90">#REF!</definedName>
    <definedName name="concepto220.error1" localSheetId="34">#REF!</definedName>
    <definedName name="concepto220.error1" localSheetId="92">#REF!</definedName>
    <definedName name="concepto220.error1" localSheetId="93">#REF!</definedName>
    <definedName name="concepto220.error1">#REF!</definedName>
    <definedName name="concepto220.error2" localSheetId="39">#REF!</definedName>
    <definedName name="concepto220.error2" localSheetId="25">#REF!</definedName>
    <definedName name="concepto220.error2" localSheetId="21">#REF!</definedName>
    <definedName name="concepto220.error2" localSheetId="4">#REF!</definedName>
    <definedName name="concepto220.error2" localSheetId="89">#REF!</definedName>
    <definedName name="concepto220.error2" localSheetId="5">#REF!</definedName>
    <definedName name="concepto220.error2" localSheetId="90">#REF!</definedName>
    <definedName name="concepto220.error2" localSheetId="34">#REF!</definedName>
    <definedName name="concepto220.error2" localSheetId="92">#REF!</definedName>
    <definedName name="concepto220.error2" localSheetId="93">#REF!</definedName>
    <definedName name="concepto220.error2">#REF!</definedName>
    <definedName name="concepto220.validacion1" localSheetId="39">#REF!</definedName>
    <definedName name="concepto220.validacion1" localSheetId="25">#REF!</definedName>
    <definedName name="concepto220.validacion1" localSheetId="21">#REF!</definedName>
    <definedName name="concepto220.validacion1" localSheetId="4">#REF!</definedName>
    <definedName name="concepto220.validacion1" localSheetId="89">#REF!</definedName>
    <definedName name="concepto220.validacion1" localSheetId="5">#REF!</definedName>
    <definedName name="concepto220.validacion1" localSheetId="90">#REF!</definedName>
    <definedName name="concepto220.validacion1" localSheetId="34">#REF!</definedName>
    <definedName name="concepto220.validacion1" localSheetId="92">#REF!</definedName>
    <definedName name="concepto220.validacion1" localSheetId="93">#REF!</definedName>
    <definedName name="concepto220.validacion1">#REF!</definedName>
    <definedName name="concepto220.validacion2" localSheetId="39">#REF!</definedName>
    <definedName name="concepto220.validacion2" localSheetId="25">#REF!</definedName>
    <definedName name="concepto220.validacion2" localSheetId="21">#REF!</definedName>
    <definedName name="concepto220.validacion2" localSheetId="4">#REF!</definedName>
    <definedName name="concepto220.validacion2" localSheetId="89">#REF!</definedName>
    <definedName name="concepto220.validacion2" localSheetId="5">#REF!</definedName>
    <definedName name="concepto220.validacion2" localSheetId="90">#REF!</definedName>
    <definedName name="concepto220.validacion2" localSheetId="34">#REF!</definedName>
    <definedName name="concepto220.validacion2" localSheetId="92">#REF!</definedName>
    <definedName name="concepto220.validacion2" localSheetId="93">#REF!</definedName>
    <definedName name="concepto220.validacion2">#REF!</definedName>
    <definedName name="concepto220.valordefecto" localSheetId="39">#REF!</definedName>
    <definedName name="concepto220.valordefecto" localSheetId="25">#REF!</definedName>
    <definedName name="concepto220.valordefecto" localSheetId="21">#REF!</definedName>
    <definedName name="concepto220.valordefecto" localSheetId="4">#REF!</definedName>
    <definedName name="concepto220.valordefecto" localSheetId="89">#REF!</definedName>
    <definedName name="concepto220.valordefecto" localSheetId="5">#REF!</definedName>
    <definedName name="concepto220.valordefecto" localSheetId="90">#REF!</definedName>
    <definedName name="concepto220.valordefecto" localSheetId="34">#REF!</definedName>
    <definedName name="concepto220.valordefecto" localSheetId="92">#REF!</definedName>
    <definedName name="concepto220.valordefecto" localSheetId="93">#REF!</definedName>
    <definedName name="concepto220.valordefecto">#REF!</definedName>
    <definedName name="concepto2240" localSheetId="39">#REF!</definedName>
    <definedName name="concepto2240" localSheetId="25">#REF!</definedName>
    <definedName name="concepto2240" localSheetId="21">#REF!</definedName>
    <definedName name="concepto2240" localSheetId="4">#REF!</definedName>
    <definedName name="concepto2240" localSheetId="89">#REF!</definedName>
    <definedName name="concepto2240" localSheetId="5">#REF!</definedName>
    <definedName name="concepto2240" localSheetId="90">#REF!</definedName>
    <definedName name="concepto2240" localSheetId="34">#REF!</definedName>
    <definedName name="concepto2240" localSheetId="92">#REF!</definedName>
    <definedName name="concepto2240" localSheetId="93">#REF!</definedName>
    <definedName name="concepto2240">#REF!</definedName>
    <definedName name="concepto2240.casillero" localSheetId="39">#REF!</definedName>
    <definedName name="concepto2240.casillero" localSheetId="25">#REF!</definedName>
    <definedName name="concepto2240.casillero" localSheetId="21">#REF!</definedName>
    <definedName name="concepto2240.casillero" localSheetId="4">#REF!</definedName>
    <definedName name="concepto2240.casillero" localSheetId="89">#REF!</definedName>
    <definedName name="concepto2240.casillero" localSheetId="5">#REF!</definedName>
    <definedName name="concepto2240.casillero" localSheetId="90">#REF!</definedName>
    <definedName name="concepto2240.casillero" localSheetId="34">#REF!</definedName>
    <definedName name="concepto2240.casillero" localSheetId="92">#REF!</definedName>
    <definedName name="concepto2240.casillero" localSheetId="93">#REF!</definedName>
    <definedName name="concepto2240.casillero">#REF!</definedName>
    <definedName name="concepto2250" localSheetId="39">#REF!</definedName>
    <definedName name="concepto2250" localSheetId="25">#REF!</definedName>
    <definedName name="concepto2250" localSheetId="21">#REF!</definedName>
    <definedName name="concepto2250" localSheetId="4">#REF!</definedName>
    <definedName name="concepto2250" localSheetId="89">#REF!</definedName>
    <definedName name="concepto2250" localSheetId="5">#REF!</definedName>
    <definedName name="concepto2250" localSheetId="90">#REF!</definedName>
    <definedName name="concepto2250" localSheetId="34">#REF!</definedName>
    <definedName name="concepto2250" localSheetId="92">#REF!</definedName>
    <definedName name="concepto2250" localSheetId="93">#REF!</definedName>
    <definedName name="concepto2250">#REF!</definedName>
    <definedName name="concepto2250.casillero" localSheetId="39">#REF!</definedName>
    <definedName name="concepto2250.casillero" localSheetId="25">#REF!</definedName>
    <definedName name="concepto2250.casillero" localSheetId="21">#REF!</definedName>
    <definedName name="concepto2250.casillero" localSheetId="4">#REF!</definedName>
    <definedName name="concepto2250.casillero" localSheetId="89">#REF!</definedName>
    <definedName name="concepto2250.casillero" localSheetId="5">#REF!</definedName>
    <definedName name="concepto2250.casillero" localSheetId="90">#REF!</definedName>
    <definedName name="concepto2250.casillero" localSheetId="34">#REF!</definedName>
    <definedName name="concepto2250.casillero" localSheetId="92">#REF!</definedName>
    <definedName name="concepto2250.casillero" localSheetId="93">#REF!</definedName>
    <definedName name="concepto2250.casillero">#REF!</definedName>
    <definedName name="concepto2260" localSheetId="39">#REF!</definedName>
    <definedName name="concepto2260" localSheetId="25">#REF!</definedName>
    <definedName name="concepto2260" localSheetId="21">#REF!</definedName>
    <definedName name="concepto2260" localSheetId="4">#REF!</definedName>
    <definedName name="concepto2260" localSheetId="89">#REF!</definedName>
    <definedName name="concepto2260" localSheetId="5">#REF!</definedName>
    <definedName name="concepto2260" localSheetId="90">#REF!</definedName>
    <definedName name="concepto2260" localSheetId="34">#REF!</definedName>
    <definedName name="concepto2260" localSheetId="92">#REF!</definedName>
    <definedName name="concepto2260" localSheetId="93">#REF!</definedName>
    <definedName name="concepto2260">#REF!</definedName>
    <definedName name="concepto2260.casillero" localSheetId="39">#REF!</definedName>
    <definedName name="concepto2260.casillero" localSheetId="25">#REF!</definedName>
    <definedName name="concepto2260.casillero" localSheetId="21">#REF!</definedName>
    <definedName name="concepto2260.casillero" localSheetId="4">#REF!</definedName>
    <definedName name="concepto2260.casillero" localSheetId="89">#REF!</definedName>
    <definedName name="concepto2260.casillero" localSheetId="5">#REF!</definedName>
    <definedName name="concepto2260.casillero" localSheetId="90">#REF!</definedName>
    <definedName name="concepto2260.casillero" localSheetId="34">#REF!</definedName>
    <definedName name="concepto2260.casillero" localSheetId="92">#REF!</definedName>
    <definedName name="concepto2260.casillero" localSheetId="93">#REF!</definedName>
    <definedName name="concepto2260.casillero">#REF!</definedName>
    <definedName name="concepto2270" localSheetId="39">#REF!</definedName>
    <definedName name="concepto2270" localSheetId="25">#REF!</definedName>
    <definedName name="concepto2270" localSheetId="21">#REF!</definedName>
    <definedName name="concepto2270" localSheetId="4">#REF!</definedName>
    <definedName name="concepto2270" localSheetId="89">#REF!</definedName>
    <definedName name="concepto2270" localSheetId="5">#REF!</definedName>
    <definedName name="concepto2270" localSheetId="90">#REF!</definedName>
    <definedName name="concepto2270" localSheetId="34">#REF!</definedName>
    <definedName name="concepto2270" localSheetId="92">#REF!</definedName>
    <definedName name="concepto2270" localSheetId="93">#REF!</definedName>
    <definedName name="concepto2270">#REF!</definedName>
    <definedName name="concepto2270.casillero" localSheetId="39">#REF!</definedName>
    <definedName name="concepto2270.casillero" localSheetId="25">#REF!</definedName>
    <definedName name="concepto2270.casillero" localSheetId="21">#REF!</definedName>
    <definedName name="concepto2270.casillero" localSheetId="4">#REF!</definedName>
    <definedName name="concepto2270.casillero" localSheetId="89">#REF!</definedName>
    <definedName name="concepto2270.casillero" localSheetId="5">#REF!</definedName>
    <definedName name="concepto2270.casillero" localSheetId="90">#REF!</definedName>
    <definedName name="concepto2270.casillero" localSheetId="34">#REF!</definedName>
    <definedName name="concepto2270.casillero" localSheetId="92">#REF!</definedName>
    <definedName name="concepto2270.casillero" localSheetId="93">#REF!</definedName>
    <definedName name="concepto2270.casillero">#REF!</definedName>
    <definedName name="concepto2272" localSheetId="39">#REF!</definedName>
    <definedName name="concepto2272" localSheetId="25">#REF!</definedName>
    <definedName name="concepto2272" localSheetId="21">#REF!</definedName>
    <definedName name="concepto2272" localSheetId="4">#REF!</definedName>
    <definedName name="concepto2272" localSheetId="89">#REF!</definedName>
    <definedName name="concepto2272" localSheetId="5">#REF!</definedName>
    <definedName name="concepto2272" localSheetId="90">#REF!</definedName>
    <definedName name="concepto2272" localSheetId="34">#REF!</definedName>
    <definedName name="concepto2272" localSheetId="92">#REF!</definedName>
    <definedName name="concepto2272" localSheetId="93">#REF!</definedName>
    <definedName name="concepto2272">#REF!</definedName>
    <definedName name="concepto2272.casillero" localSheetId="39">#REF!</definedName>
    <definedName name="concepto2272.casillero" localSheetId="25">#REF!</definedName>
    <definedName name="concepto2272.casillero" localSheetId="21">#REF!</definedName>
    <definedName name="concepto2272.casillero" localSheetId="4">#REF!</definedName>
    <definedName name="concepto2272.casillero" localSheetId="89">#REF!</definedName>
    <definedName name="concepto2272.casillero" localSheetId="5">#REF!</definedName>
    <definedName name="concepto2272.casillero" localSheetId="90">#REF!</definedName>
    <definedName name="concepto2272.casillero" localSheetId="34">#REF!</definedName>
    <definedName name="concepto2272.casillero" localSheetId="92">#REF!</definedName>
    <definedName name="concepto2272.casillero" localSheetId="93">#REF!</definedName>
    <definedName name="concepto2272.casillero">#REF!</definedName>
    <definedName name="concepto2274" localSheetId="39">#REF!</definedName>
    <definedName name="concepto2274" localSheetId="25">#REF!</definedName>
    <definedName name="concepto2274" localSheetId="21">#REF!</definedName>
    <definedName name="concepto2274" localSheetId="4">#REF!</definedName>
    <definedName name="concepto2274" localSheetId="89">#REF!</definedName>
    <definedName name="concepto2274" localSheetId="5">#REF!</definedName>
    <definedName name="concepto2274" localSheetId="90">#REF!</definedName>
    <definedName name="concepto2274" localSheetId="34">#REF!</definedName>
    <definedName name="concepto2274" localSheetId="92">#REF!</definedName>
    <definedName name="concepto2274" localSheetId="93">#REF!</definedName>
    <definedName name="concepto2274">#REF!</definedName>
    <definedName name="concepto2274.casillero" localSheetId="39">#REF!</definedName>
    <definedName name="concepto2274.casillero" localSheetId="25">#REF!</definedName>
    <definedName name="concepto2274.casillero" localSheetId="21">#REF!</definedName>
    <definedName name="concepto2274.casillero" localSheetId="4">#REF!</definedName>
    <definedName name="concepto2274.casillero" localSheetId="89">#REF!</definedName>
    <definedName name="concepto2274.casillero" localSheetId="5">#REF!</definedName>
    <definedName name="concepto2274.casillero" localSheetId="90">#REF!</definedName>
    <definedName name="concepto2274.casillero" localSheetId="34">#REF!</definedName>
    <definedName name="concepto2274.casillero" localSheetId="92">#REF!</definedName>
    <definedName name="concepto2274.casillero" localSheetId="93">#REF!</definedName>
    <definedName name="concepto2274.casillero">#REF!</definedName>
    <definedName name="concepto2276" localSheetId="39">#REF!</definedName>
    <definedName name="concepto2276" localSheetId="25">#REF!</definedName>
    <definedName name="concepto2276" localSheetId="21">#REF!</definedName>
    <definedName name="concepto2276" localSheetId="4">#REF!</definedName>
    <definedName name="concepto2276" localSheetId="89">#REF!</definedName>
    <definedName name="concepto2276" localSheetId="5">#REF!</definedName>
    <definedName name="concepto2276" localSheetId="90">#REF!</definedName>
    <definedName name="concepto2276" localSheetId="34">#REF!</definedName>
    <definedName name="concepto2276" localSheetId="92">#REF!</definedName>
    <definedName name="concepto2276" localSheetId="93">#REF!</definedName>
    <definedName name="concepto2276">#REF!</definedName>
    <definedName name="concepto2276.casillero" localSheetId="39">#REF!</definedName>
    <definedName name="concepto2276.casillero" localSheetId="25">#REF!</definedName>
    <definedName name="concepto2276.casillero" localSheetId="21">#REF!</definedName>
    <definedName name="concepto2276.casillero" localSheetId="4">#REF!</definedName>
    <definedName name="concepto2276.casillero" localSheetId="89">#REF!</definedName>
    <definedName name="concepto2276.casillero" localSheetId="5">#REF!</definedName>
    <definedName name="concepto2276.casillero" localSheetId="90">#REF!</definedName>
    <definedName name="concepto2276.casillero" localSheetId="34">#REF!</definedName>
    <definedName name="concepto2276.casillero" localSheetId="92">#REF!</definedName>
    <definedName name="concepto2276.casillero" localSheetId="93">#REF!</definedName>
    <definedName name="concepto2276.casillero">#REF!</definedName>
    <definedName name="concepto2280" localSheetId="39">#REF!</definedName>
    <definedName name="concepto2280" localSheetId="25">#REF!</definedName>
    <definedName name="concepto2280" localSheetId="21">#REF!</definedName>
    <definedName name="concepto2280" localSheetId="4">#REF!</definedName>
    <definedName name="concepto2280" localSheetId="89">#REF!</definedName>
    <definedName name="concepto2280" localSheetId="5">#REF!</definedName>
    <definedName name="concepto2280" localSheetId="90">#REF!</definedName>
    <definedName name="concepto2280" localSheetId="34">#REF!</definedName>
    <definedName name="concepto2280" localSheetId="92">#REF!</definedName>
    <definedName name="concepto2280" localSheetId="93">#REF!</definedName>
    <definedName name="concepto2280">#REF!</definedName>
    <definedName name="concepto2280.casillero" localSheetId="39">#REF!</definedName>
    <definedName name="concepto2280.casillero" localSheetId="25">#REF!</definedName>
    <definedName name="concepto2280.casillero" localSheetId="21">#REF!</definedName>
    <definedName name="concepto2280.casillero" localSheetId="4">#REF!</definedName>
    <definedName name="concepto2280.casillero" localSheetId="89">#REF!</definedName>
    <definedName name="concepto2280.casillero" localSheetId="5">#REF!</definedName>
    <definedName name="concepto2280.casillero" localSheetId="90">#REF!</definedName>
    <definedName name="concepto2280.casillero" localSheetId="34">#REF!</definedName>
    <definedName name="concepto2280.casillero" localSheetId="92">#REF!</definedName>
    <definedName name="concepto2280.casillero" localSheetId="93">#REF!</definedName>
    <definedName name="concepto2280.casillero">#REF!</definedName>
    <definedName name="concepto2290" localSheetId="39">#REF!</definedName>
    <definedName name="concepto2290" localSheetId="25">#REF!</definedName>
    <definedName name="concepto2290" localSheetId="21">#REF!</definedName>
    <definedName name="concepto2290" localSheetId="4">#REF!</definedName>
    <definedName name="concepto2290" localSheetId="89">#REF!</definedName>
    <definedName name="concepto2290" localSheetId="5">#REF!</definedName>
    <definedName name="concepto2290" localSheetId="90">#REF!</definedName>
    <definedName name="concepto2290" localSheetId="34">#REF!</definedName>
    <definedName name="concepto2290" localSheetId="92">#REF!</definedName>
    <definedName name="concepto2290" localSheetId="93">#REF!</definedName>
    <definedName name="concepto2290">#REF!</definedName>
    <definedName name="concepto2290.casillero" localSheetId="39">#REF!</definedName>
    <definedName name="concepto2290.casillero" localSheetId="25">#REF!</definedName>
    <definedName name="concepto2290.casillero" localSheetId="21">#REF!</definedName>
    <definedName name="concepto2290.casillero" localSheetId="4">#REF!</definedName>
    <definedName name="concepto2290.casillero" localSheetId="89">#REF!</definedName>
    <definedName name="concepto2290.casillero" localSheetId="5">#REF!</definedName>
    <definedName name="concepto2290.casillero" localSheetId="90">#REF!</definedName>
    <definedName name="concepto2290.casillero" localSheetId="34">#REF!</definedName>
    <definedName name="concepto2290.casillero" localSheetId="92">#REF!</definedName>
    <definedName name="concepto2290.casillero" localSheetId="93">#REF!</definedName>
    <definedName name="concepto2290.casillero">#REF!</definedName>
    <definedName name="concepto2295" localSheetId="39">#REF!</definedName>
    <definedName name="concepto2295" localSheetId="25">#REF!</definedName>
    <definedName name="concepto2295" localSheetId="21">#REF!</definedName>
    <definedName name="concepto2295" localSheetId="4">#REF!</definedName>
    <definedName name="concepto2295" localSheetId="89">#REF!</definedName>
    <definedName name="concepto2295" localSheetId="5">#REF!</definedName>
    <definedName name="concepto2295" localSheetId="90">#REF!</definedName>
    <definedName name="concepto2295" localSheetId="34">#REF!</definedName>
    <definedName name="concepto2295" localSheetId="92">#REF!</definedName>
    <definedName name="concepto2295" localSheetId="93">#REF!</definedName>
    <definedName name="concepto2295">#REF!</definedName>
    <definedName name="concepto2295.casillero" localSheetId="39">#REF!</definedName>
    <definedName name="concepto2295.casillero" localSheetId="25">#REF!</definedName>
    <definedName name="concepto2295.casillero" localSheetId="21">#REF!</definedName>
    <definedName name="concepto2295.casillero" localSheetId="4">#REF!</definedName>
    <definedName name="concepto2295.casillero" localSheetId="89">#REF!</definedName>
    <definedName name="concepto2295.casillero" localSheetId="5">#REF!</definedName>
    <definedName name="concepto2295.casillero" localSheetId="90">#REF!</definedName>
    <definedName name="concepto2295.casillero" localSheetId="34">#REF!</definedName>
    <definedName name="concepto2295.casillero" localSheetId="92">#REF!</definedName>
    <definedName name="concepto2295.casillero" localSheetId="93">#REF!</definedName>
    <definedName name="concepto2295.casillero">#REF!</definedName>
    <definedName name="concepto230" localSheetId="39">#REF!</definedName>
    <definedName name="concepto230" localSheetId="25">#REF!</definedName>
    <definedName name="concepto230" localSheetId="21">#REF!</definedName>
    <definedName name="concepto230" localSheetId="4">#REF!</definedName>
    <definedName name="concepto230" localSheetId="89">#REF!</definedName>
    <definedName name="concepto230" localSheetId="5">#REF!</definedName>
    <definedName name="concepto230" localSheetId="90">#REF!</definedName>
    <definedName name="concepto230" localSheetId="34">#REF!</definedName>
    <definedName name="concepto230" localSheetId="92">#REF!</definedName>
    <definedName name="concepto230" localSheetId="93">#REF!</definedName>
    <definedName name="concepto230">#REF!</definedName>
    <definedName name="concepto230.casillero" localSheetId="39">#REF!</definedName>
    <definedName name="concepto230.casillero" localSheetId="25">#REF!</definedName>
    <definedName name="concepto230.casillero" localSheetId="21">#REF!</definedName>
    <definedName name="concepto230.casillero" localSheetId="4">#REF!</definedName>
    <definedName name="concepto230.casillero" localSheetId="89">#REF!</definedName>
    <definedName name="concepto230.casillero" localSheetId="5">#REF!</definedName>
    <definedName name="concepto230.casillero" localSheetId="90">#REF!</definedName>
    <definedName name="concepto230.casillero" localSheetId="34">#REF!</definedName>
    <definedName name="concepto230.casillero" localSheetId="92">#REF!</definedName>
    <definedName name="concepto230.casillero" localSheetId="93">#REF!</definedName>
    <definedName name="concepto230.casillero">#REF!</definedName>
    <definedName name="concepto230.error1" localSheetId="39">#REF!</definedName>
    <definedName name="concepto230.error1" localSheetId="25">#REF!</definedName>
    <definedName name="concepto230.error1" localSheetId="21">#REF!</definedName>
    <definedName name="concepto230.error1" localSheetId="4">#REF!</definedName>
    <definedName name="concepto230.error1" localSheetId="89">#REF!</definedName>
    <definedName name="concepto230.error1" localSheetId="5">#REF!</definedName>
    <definedName name="concepto230.error1" localSheetId="90">#REF!</definedName>
    <definedName name="concepto230.error1" localSheetId="34">#REF!</definedName>
    <definedName name="concepto230.error1" localSheetId="92">#REF!</definedName>
    <definedName name="concepto230.error1" localSheetId="93">#REF!</definedName>
    <definedName name="concepto230.error1">#REF!</definedName>
    <definedName name="concepto230.error2" localSheetId="39">#REF!</definedName>
    <definedName name="concepto230.error2" localSheetId="25">#REF!</definedName>
    <definedName name="concepto230.error2" localSheetId="21">#REF!</definedName>
    <definedName name="concepto230.error2" localSheetId="4">#REF!</definedName>
    <definedName name="concepto230.error2" localSheetId="89">#REF!</definedName>
    <definedName name="concepto230.error2" localSheetId="5">#REF!</definedName>
    <definedName name="concepto230.error2" localSheetId="90">#REF!</definedName>
    <definedName name="concepto230.error2" localSheetId="34">#REF!</definedName>
    <definedName name="concepto230.error2" localSheetId="92">#REF!</definedName>
    <definedName name="concepto230.error2" localSheetId="93">#REF!</definedName>
    <definedName name="concepto230.error2">#REF!</definedName>
    <definedName name="concepto230.validacion1" localSheetId="39">#REF!</definedName>
    <definedName name="concepto230.validacion1" localSheetId="25">#REF!</definedName>
    <definedName name="concepto230.validacion1" localSheetId="21">#REF!</definedName>
    <definedName name="concepto230.validacion1" localSheetId="4">#REF!</definedName>
    <definedName name="concepto230.validacion1" localSheetId="89">#REF!</definedName>
    <definedName name="concepto230.validacion1" localSheetId="5">#REF!</definedName>
    <definedName name="concepto230.validacion1" localSheetId="90">#REF!</definedName>
    <definedName name="concepto230.validacion1" localSheetId="34">#REF!</definedName>
    <definedName name="concepto230.validacion1" localSheetId="92">#REF!</definedName>
    <definedName name="concepto230.validacion1" localSheetId="93">#REF!</definedName>
    <definedName name="concepto230.validacion1">#REF!</definedName>
    <definedName name="concepto230.validacion2" localSheetId="39">#REF!</definedName>
    <definedName name="concepto230.validacion2" localSheetId="25">#REF!</definedName>
    <definedName name="concepto230.validacion2" localSheetId="21">#REF!</definedName>
    <definedName name="concepto230.validacion2" localSheetId="4">#REF!</definedName>
    <definedName name="concepto230.validacion2" localSheetId="89">#REF!</definedName>
    <definedName name="concepto230.validacion2" localSheetId="5">#REF!</definedName>
    <definedName name="concepto230.validacion2" localSheetId="90">#REF!</definedName>
    <definedName name="concepto230.validacion2" localSheetId="34">#REF!</definedName>
    <definedName name="concepto230.validacion2" localSheetId="92">#REF!</definedName>
    <definedName name="concepto230.validacion2" localSheetId="93">#REF!</definedName>
    <definedName name="concepto230.validacion2">#REF!</definedName>
    <definedName name="concepto230.valordefecto" localSheetId="39">#REF!</definedName>
    <definedName name="concepto230.valordefecto" localSheetId="25">#REF!</definedName>
    <definedName name="concepto230.valordefecto" localSheetId="21">#REF!</definedName>
    <definedName name="concepto230.valordefecto" localSheetId="4">#REF!</definedName>
    <definedName name="concepto230.valordefecto" localSheetId="89">#REF!</definedName>
    <definedName name="concepto230.valordefecto" localSheetId="5">#REF!</definedName>
    <definedName name="concepto230.valordefecto" localSheetId="90">#REF!</definedName>
    <definedName name="concepto230.valordefecto" localSheetId="34">#REF!</definedName>
    <definedName name="concepto230.valordefecto" localSheetId="92">#REF!</definedName>
    <definedName name="concepto230.valordefecto" localSheetId="93">#REF!</definedName>
    <definedName name="concepto230.valordefecto">#REF!</definedName>
    <definedName name="concepto2300" localSheetId="39">#REF!</definedName>
    <definedName name="concepto2300" localSheetId="25">#REF!</definedName>
    <definedName name="concepto2300" localSheetId="21">#REF!</definedName>
    <definedName name="concepto2300" localSheetId="4">#REF!</definedName>
    <definedName name="concepto2300" localSheetId="89">#REF!</definedName>
    <definedName name="concepto2300" localSheetId="5">#REF!</definedName>
    <definedName name="concepto2300" localSheetId="90">#REF!</definedName>
    <definedName name="concepto2300" localSheetId="34">#REF!</definedName>
    <definedName name="concepto2300" localSheetId="92">#REF!</definedName>
    <definedName name="concepto2300" localSheetId="93">#REF!</definedName>
    <definedName name="concepto2300">#REF!</definedName>
    <definedName name="concepto2300.casillero" localSheetId="39">#REF!</definedName>
    <definedName name="concepto2300.casillero" localSheetId="25">#REF!</definedName>
    <definedName name="concepto2300.casillero" localSheetId="21">#REF!</definedName>
    <definedName name="concepto2300.casillero" localSheetId="4">#REF!</definedName>
    <definedName name="concepto2300.casillero" localSheetId="89">#REF!</definedName>
    <definedName name="concepto2300.casillero" localSheetId="5">#REF!</definedName>
    <definedName name="concepto2300.casillero" localSheetId="90">#REF!</definedName>
    <definedName name="concepto2300.casillero" localSheetId="34">#REF!</definedName>
    <definedName name="concepto2300.casillero" localSheetId="92">#REF!</definedName>
    <definedName name="concepto2300.casillero" localSheetId="93">#REF!</definedName>
    <definedName name="concepto2300.casillero">#REF!</definedName>
    <definedName name="concepto231" localSheetId="39">#REF!</definedName>
    <definedName name="concepto231" localSheetId="25">#REF!</definedName>
    <definedName name="concepto231" localSheetId="21">#REF!</definedName>
    <definedName name="concepto231" localSheetId="4">#REF!</definedName>
    <definedName name="concepto231" localSheetId="89">#REF!</definedName>
    <definedName name="concepto231" localSheetId="5">#REF!</definedName>
    <definedName name="concepto231" localSheetId="90">#REF!</definedName>
    <definedName name="concepto231" localSheetId="34">#REF!</definedName>
    <definedName name="concepto231" localSheetId="92">#REF!</definedName>
    <definedName name="concepto231" localSheetId="93">#REF!</definedName>
    <definedName name="concepto231">#REF!</definedName>
    <definedName name="concepto231.casillero" localSheetId="39">#REF!</definedName>
    <definedName name="concepto231.casillero" localSheetId="25">#REF!</definedName>
    <definedName name="concepto231.casillero" localSheetId="21">#REF!</definedName>
    <definedName name="concepto231.casillero" localSheetId="4">#REF!</definedName>
    <definedName name="concepto231.casillero" localSheetId="89">#REF!</definedName>
    <definedName name="concepto231.casillero" localSheetId="5">#REF!</definedName>
    <definedName name="concepto231.casillero" localSheetId="90">#REF!</definedName>
    <definedName name="concepto231.casillero" localSheetId="34">#REF!</definedName>
    <definedName name="concepto231.casillero" localSheetId="92">#REF!</definedName>
    <definedName name="concepto231.casillero" localSheetId="93">#REF!</definedName>
    <definedName name="concepto231.casillero">#REF!</definedName>
    <definedName name="concepto231.error1" localSheetId="39">#REF!</definedName>
    <definedName name="concepto231.error1" localSheetId="25">#REF!</definedName>
    <definedName name="concepto231.error1" localSheetId="21">#REF!</definedName>
    <definedName name="concepto231.error1" localSheetId="4">#REF!</definedName>
    <definedName name="concepto231.error1" localSheetId="89">#REF!</definedName>
    <definedName name="concepto231.error1" localSheetId="5">#REF!</definedName>
    <definedName name="concepto231.error1" localSheetId="90">#REF!</definedName>
    <definedName name="concepto231.error1" localSheetId="34">#REF!</definedName>
    <definedName name="concepto231.error1" localSheetId="92">#REF!</definedName>
    <definedName name="concepto231.error1" localSheetId="93">#REF!</definedName>
    <definedName name="concepto231.error1">#REF!</definedName>
    <definedName name="concepto231.error2" localSheetId="39">#REF!</definedName>
    <definedName name="concepto231.error2" localSheetId="25">#REF!</definedName>
    <definedName name="concepto231.error2" localSheetId="21">#REF!</definedName>
    <definedName name="concepto231.error2" localSheetId="4">#REF!</definedName>
    <definedName name="concepto231.error2" localSheetId="89">#REF!</definedName>
    <definedName name="concepto231.error2" localSheetId="5">#REF!</definedName>
    <definedName name="concepto231.error2" localSheetId="90">#REF!</definedName>
    <definedName name="concepto231.error2" localSheetId="34">#REF!</definedName>
    <definedName name="concepto231.error2" localSheetId="92">#REF!</definedName>
    <definedName name="concepto231.error2" localSheetId="93">#REF!</definedName>
    <definedName name="concepto231.error2">#REF!</definedName>
    <definedName name="concepto231.validacion1" localSheetId="39">#REF!</definedName>
    <definedName name="concepto231.validacion1" localSheetId="25">#REF!</definedName>
    <definedName name="concepto231.validacion1" localSheetId="21">#REF!</definedName>
    <definedName name="concepto231.validacion1" localSheetId="4">#REF!</definedName>
    <definedName name="concepto231.validacion1" localSheetId="89">#REF!</definedName>
    <definedName name="concepto231.validacion1" localSheetId="5">#REF!</definedName>
    <definedName name="concepto231.validacion1" localSheetId="90">#REF!</definedName>
    <definedName name="concepto231.validacion1" localSheetId="34">#REF!</definedName>
    <definedName name="concepto231.validacion1" localSheetId="92">#REF!</definedName>
    <definedName name="concepto231.validacion1" localSheetId="93">#REF!</definedName>
    <definedName name="concepto231.validacion1">#REF!</definedName>
    <definedName name="concepto231.validacion2" localSheetId="39">#REF!</definedName>
    <definedName name="concepto231.validacion2" localSheetId="25">#REF!</definedName>
    <definedName name="concepto231.validacion2" localSheetId="21">#REF!</definedName>
    <definedName name="concepto231.validacion2" localSheetId="4">#REF!</definedName>
    <definedName name="concepto231.validacion2" localSheetId="89">#REF!</definedName>
    <definedName name="concepto231.validacion2" localSheetId="5">#REF!</definedName>
    <definedName name="concepto231.validacion2" localSheetId="90">#REF!</definedName>
    <definedName name="concepto231.validacion2" localSheetId="34">#REF!</definedName>
    <definedName name="concepto231.validacion2" localSheetId="92">#REF!</definedName>
    <definedName name="concepto231.validacion2" localSheetId="93">#REF!</definedName>
    <definedName name="concepto231.validacion2">#REF!</definedName>
    <definedName name="concepto231.valordefecto" localSheetId="39">#REF!</definedName>
    <definedName name="concepto231.valordefecto" localSheetId="25">#REF!</definedName>
    <definedName name="concepto231.valordefecto" localSheetId="21">#REF!</definedName>
    <definedName name="concepto231.valordefecto" localSheetId="4">#REF!</definedName>
    <definedName name="concepto231.valordefecto" localSheetId="89">#REF!</definedName>
    <definedName name="concepto231.valordefecto" localSheetId="5">#REF!</definedName>
    <definedName name="concepto231.valordefecto" localSheetId="90">#REF!</definedName>
    <definedName name="concepto231.valordefecto" localSheetId="34">#REF!</definedName>
    <definedName name="concepto231.valordefecto" localSheetId="92">#REF!</definedName>
    <definedName name="concepto231.valordefecto" localSheetId="93">#REF!</definedName>
    <definedName name="concepto231.valordefecto">#REF!</definedName>
    <definedName name="concepto2310" localSheetId="39">#REF!</definedName>
    <definedName name="concepto2310" localSheetId="25">#REF!</definedName>
    <definedName name="concepto2310" localSheetId="21">#REF!</definedName>
    <definedName name="concepto2310" localSheetId="4">#REF!</definedName>
    <definedName name="concepto2310" localSheetId="89">#REF!</definedName>
    <definedName name="concepto2310" localSheetId="5">#REF!</definedName>
    <definedName name="concepto2310" localSheetId="90">#REF!</definedName>
    <definedName name="concepto2310" localSheetId="34">#REF!</definedName>
    <definedName name="concepto2310" localSheetId="92">#REF!</definedName>
    <definedName name="concepto2310" localSheetId="93">#REF!</definedName>
    <definedName name="concepto2310">#REF!</definedName>
    <definedName name="concepto2310.casillero" localSheetId="39">#REF!</definedName>
    <definedName name="concepto2310.casillero" localSheetId="25">#REF!</definedName>
    <definedName name="concepto2310.casillero" localSheetId="21">#REF!</definedName>
    <definedName name="concepto2310.casillero" localSheetId="4">#REF!</definedName>
    <definedName name="concepto2310.casillero" localSheetId="89">#REF!</definedName>
    <definedName name="concepto2310.casillero" localSheetId="5">#REF!</definedName>
    <definedName name="concepto2310.casillero" localSheetId="90">#REF!</definedName>
    <definedName name="concepto2310.casillero" localSheetId="34">#REF!</definedName>
    <definedName name="concepto2310.casillero" localSheetId="92">#REF!</definedName>
    <definedName name="concepto2310.casillero" localSheetId="93">#REF!</definedName>
    <definedName name="concepto2310.casillero">#REF!</definedName>
    <definedName name="concepto2315" localSheetId="39">#REF!</definedName>
    <definedName name="concepto2315" localSheetId="25">#REF!</definedName>
    <definedName name="concepto2315" localSheetId="21">#REF!</definedName>
    <definedName name="concepto2315" localSheetId="4">#REF!</definedName>
    <definedName name="concepto2315" localSheetId="89">#REF!</definedName>
    <definedName name="concepto2315" localSheetId="5">#REF!</definedName>
    <definedName name="concepto2315" localSheetId="90">#REF!</definedName>
    <definedName name="concepto2315" localSheetId="34">#REF!</definedName>
    <definedName name="concepto2315" localSheetId="92">#REF!</definedName>
    <definedName name="concepto2315" localSheetId="93">#REF!</definedName>
    <definedName name="concepto2315">#REF!</definedName>
    <definedName name="concepto2315.casillero" localSheetId="39">#REF!</definedName>
    <definedName name="concepto2315.casillero" localSheetId="25">#REF!</definedName>
    <definedName name="concepto2315.casillero" localSheetId="21">#REF!</definedName>
    <definedName name="concepto2315.casillero" localSheetId="4">#REF!</definedName>
    <definedName name="concepto2315.casillero" localSheetId="89">#REF!</definedName>
    <definedName name="concepto2315.casillero" localSheetId="5">#REF!</definedName>
    <definedName name="concepto2315.casillero" localSheetId="90">#REF!</definedName>
    <definedName name="concepto2315.casillero" localSheetId="34">#REF!</definedName>
    <definedName name="concepto2315.casillero" localSheetId="92">#REF!</definedName>
    <definedName name="concepto2315.casillero" localSheetId="93">#REF!</definedName>
    <definedName name="concepto2315.casillero">#REF!</definedName>
    <definedName name="concepto232" localSheetId="39">#REF!</definedName>
    <definedName name="concepto232" localSheetId="25">#REF!</definedName>
    <definedName name="concepto232" localSheetId="21">#REF!</definedName>
    <definedName name="concepto232" localSheetId="4">#REF!</definedName>
    <definedName name="concepto232" localSheetId="89">#REF!</definedName>
    <definedName name="concepto232" localSheetId="5">#REF!</definedName>
    <definedName name="concepto232" localSheetId="90">#REF!</definedName>
    <definedName name="concepto232" localSheetId="34">#REF!</definedName>
    <definedName name="concepto232" localSheetId="92">#REF!</definedName>
    <definedName name="concepto232" localSheetId="93">#REF!</definedName>
    <definedName name="concepto232">#REF!</definedName>
    <definedName name="concepto232.casillero" localSheetId="39">#REF!</definedName>
    <definedName name="concepto232.casillero" localSheetId="25">#REF!</definedName>
    <definedName name="concepto232.casillero" localSheetId="21">#REF!</definedName>
    <definedName name="concepto232.casillero" localSheetId="4">#REF!</definedName>
    <definedName name="concepto232.casillero" localSheetId="89">#REF!</definedName>
    <definedName name="concepto232.casillero" localSheetId="5">#REF!</definedName>
    <definedName name="concepto232.casillero" localSheetId="90">#REF!</definedName>
    <definedName name="concepto232.casillero" localSheetId="34">#REF!</definedName>
    <definedName name="concepto232.casillero" localSheetId="92">#REF!</definedName>
    <definedName name="concepto232.casillero" localSheetId="93">#REF!</definedName>
    <definedName name="concepto232.casillero">#REF!</definedName>
    <definedName name="concepto232.error1" localSheetId="39">#REF!</definedName>
    <definedName name="concepto232.error1" localSheetId="25">#REF!</definedName>
    <definedName name="concepto232.error1" localSheetId="21">#REF!</definedName>
    <definedName name="concepto232.error1" localSheetId="4">#REF!</definedName>
    <definedName name="concepto232.error1" localSheetId="89">#REF!</definedName>
    <definedName name="concepto232.error1" localSheetId="5">#REF!</definedName>
    <definedName name="concepto232.error1" localSheetId="90">#REF!</definedName>
    <definedName name="concepto232.error1" localSheetId="34">#REF!</definedName>
    <definedName name="concepto232.error1" localSheetId="92">#REF!</definedName>
    <definedName name="concepto232.error1" localSheetId="93">#REF!</definedName>
    <definedName name="concepto232.error1">#REF!</definedName>
    <definedName name="concepto232.error2" localSheetId="39">#REF!</definedName>
    <definedName name="concepto232.error2" localSheetId="25">#REF!</definedName>
    <definedName name="concepto232.error2" localSheetId="21">#REF!</definedName>
    <definedName name="concepto232.error2" localSheetId="4">#REF!</definedName>
    <definedName name="concepto232.error2" localSheetId="89">#REF!</definedName>
    <definedName name="concepto232.error2" localSheetId="5">#REF!</definedName>
    <definedName name="concepto232.error2" localSheetId="90">#REF!</definedName>
    <definedName name="concepto232.error2" localSheetId="34">#REF!</definedName>
    <definedName name="concepto232.error2" localSheetId="92">#REF!</definedName>
    <definedName name="concepto232.error2" localSheetId="93">#REF!</definedName>
    <definedName name="concepto232.error2">#REF!</definedName>
    <definedName name="concepto232.validacion1" localSheetId="39">#REF!</definedName>
    <definedName name="concepto232.validacion1" localSheetId="25">#REF!</definedName>
    <definedName name="concepto232.validacion1" localSheetId="21">#REF!</definedName>
    <definedName name="concepto232.validacion1" localSheetId="4">#REF!</definedName>
    <definedName name="concepto232.validacion1" localSheetId="89">#REF!</definedName>
    <definedName name="concepto232.validacion1" localSheetId="5">#REF!</definedName>
    <definedName name="concepto232.validacion1" localSheetId="90">#REF!</definedName>
    <definedName name="concepto232.validacion1" localSheetId="34">#REF!</definedName>
    <definedName name="concepto232.validacion1" localSheetId="92">#REF!</definedName>
    <definedName name="concepto232.validacion1" localSheetId="93">#REF!</definedName>
    <definedName name="concepto232.validacion1">#REF!</definedName>
    <definedName name="concepto232.validacion2" localSheetId="39">#REF!</definedName>
    <definedName name="concepto232.validacion2" localSheetId="25">#REF!</definedName>
    <definedName name="concepto232.validacion2" localSheetId="21">#REF!</definedName>
    <definedName name="concepto232.validacion2" localSheetId="4">#REF!</definedName>
    <definedName name="concepto232.validacion2" localSheetId="89">#REF!</definedName>
    <definedName name="concepto232.validacion2" localSheetId="5">#REF!</definedName>
    <definedName name="concepto232.validacion2" localSheetId="90">#REF!</definedName>
    <definedName name="concepto232.validacion2" localSheetId="34">#REF!</definedName>
    <definedName name="concepto232.validacion2" localSheetId="92">#REF!</definedName>
    <definedName name="concepto232.validacion2" localSheetId="93">#REF!</definedName>
    <definedName name="concepto232.validacion2">#REF!</definedName>
    <definedName name="concepto232.valordefecto" localSheetId="39">#REF!</definedName>
    <definedName name="concepto232.valordefecto" localSheetId="25">#REF!</definedName>
    <definedName name="concepto232.valordefecto" localSheetId="21">#REF!</definedName>
    <definedName name="concepto232.valordefecto" localSheetId="4">#REF!</definedName>
    <definedName name="concepto232.valordefecto" localSheetId="89">#REF!</definedName>
    <definedName name="concepto232.valordefecto" localSheetId="5">#REF!</definedName>
    <definedName name="concepto232.valordefecto" localSheetId="90">#REF!</definedName>
    <definedName name="concepto232.valordefecto" localSheetId="34">#REF!</definedName>
    <definedName name="concepto232.valordefecto" localSheetId="92">#REF!</definedName>
    <definedName name="concepto232.valordefecto" localSheetId="93">#REF!</definedName>
    <definedName name="concepto232.valordefecto">#REF!</definedName>
    <definedName name="concepto233" localSheetId="39">#REF!</definedName>
    <definedName name="concepto233" localSheetId="25">#REF!</definedName>
    <definedName name="concepto233" localSheetId="21">#REF!</definedName>
    <definedName name="concepto233" localSheetId="4">#REF!</definedName>
    <definedName name="concepto233" localSheetId="89">#REF!</definedName>
    <definedName name="concepto233" localSheetId="5">#REF!</definedName>
    <definedName name="concepto233" localSheetId="90">#REF!</definedName>
    <definedName name="concepto233" localSheetId="34">#REF!</definedName>
    <definedName name="concepto233" localSheetId="92">#REF!</definedName>
    <definedName name="concepto233" localSheetId="93">#REF!</definedName>
    <definedName name="concepto233">#REF!</definedName>
    <definedName name="concepto233.casillero" localSheetId="39">#REF!</definedName>
    <definedName name="concepto233.casillero" localSheetId="25">#REF!</definedName>
    <definedName name="concepto233.casillero" localSheetId="21">#REF!</definedName>
    <definedName name="concepto233.casillero" localSheetId="4">#REF!</definedName>
    <definedName name="concepto233.casillero" localSheetId="89">#REF!</definedName>
    <definedName name="concepto233.casillero" localSheetId="5">#REF!</definedName>
    <definedName name="concepto233.casillero" localSheetId="90">#REF!</definedName>
    <definedName name="concepto233.casillero" localSheetId="34">#REF!</definedName>
    <definedName name="concepto233.casillero" localSheetId="92">#REF!</definedName>
    <definedName name="concepto233.casillero" localSheetId="93">#REF!</definedName>
    <definedName name="concepto233.casillero">#REF!</definedName>
    <definedName name="concepto233.error1" localSheetId="39">#REF!</definedName>
    <definedName name="concepto233.error1" localSheetId="25">#REF!</definedName>
    <definedName name="concepto233.error1" localSheetId="21">#REF!</definedName>
    <definedName name="concepto233.error1" localSheetId="4">#REF!</definedName>
    <definedName name="concepto233.error1" localSheetId="89">#REF!</definedName>
    <definedName name="concepto233.error1" localSheetId="5">#REF!</definedName>
    <definedName name="concepto233.error1" localSheetId="90">#REF!</definedName>
    <definedName name="concepto233.error1" localSheetId="34">#REF!</definedName>
    <definedName name="concepto233.error1" localSheetId="92">#REF!</definedName>
    <definedName name="concepto233.error1" localSheetId="93">#REF!</definedName>
    <definedName name="concepto233.error1">#REF!</definedName>
    <definedName name="concepto233.error2" localSheetId="39">#REF!</definedName>
    <definedName name="concepto233.error2" localSheetId="25">#REF!</definedName>
    <definedName name="concepto233.error2" localSheetId="21">#REF!</definedName>
    <definedName name="concepto233.error2" localSheetId="4">#REF!</definedName>
    <definedName name="concepto233.error2" localSheetId="89">#REF!</definedName>
    <definedName name="concepto233.error2" localSheetId="5">#REF!</definedName>
    <definedName name="concepto233.error2" localSheetId="90">#REF!</definedName>
    <definedName name="concepto233.error2" localSheetId="34">#REF!</definedName>
    <definedName name="concepto233.error2" localSheetId="92">#REF!</definedName>
    <definedName name="concepto233.error2" localSheetId="93">#REF!</definedName>
    <definedName name="concepto233.error2">#REF!</definedName>
    <definedName name="concepto233.validacion1" localSheetId="39">#REF!</definedName>
    <definedName name="concepto233.validacion1" localSheetId="25">#REF!</definedName>
    <definedName name="concepto233.validacion1" localSheetId="21">#REF!</definedName>
    <definedName name="concepto233.validacion1" localSheetId="4">#REF!</definedName>
    <definedName name="concepto233.validacion1" localSheetId="89">#REF!</definedName>
    <definedName name="concepto233.validacion1" localSheetId="5">#REF!</definedName>
    <definedName name="concepto233.validacion1" localSheetId="90">#REF!</definedName>
    <definedName name="concepto233.validacion1" localSheetId="34">#REF!</definedName>
    <definedName name="concepto233.validacion1" localSheetId="92">#REF!</definedName>
    <definedName name="concepto233.validacion1" localSheetId="93">#REF!</definedName>
    <definedName name="concepto233.validacion1">#REF!</definedName>
    <definedName name="concepto233.validacion2" localSheetId="39">#REF!</definedName>
    <definedName name="concepto233.validacion2" localSheetId="25">#REF!</definedName>
    <definedName name="concepto233.validacion2" localSheetId="21">#REF!</definedName>
    <definedName name="concepto233.validacion2" localSheetId="4">#REF!</definedName>
    <definedName name="concepto233.validacion2" localSheetId="89">#REF!</definedName>
    <definedName name="concepto233.validacion2" localSheetId="5">#REF!</definedName>
    <definedName name="concepto233.validacion2" localSheetId="90">#REF!</definedName>
    <definedName name="concepto233.validacion2" localSheetId="34">#REF!</definedName>
    <definedName name="concepto233.validacion2" localSheetId="92">#REF!</definedName>
    <definedName name="concepto233.validacion2" localSheetId="93">#REF!</definedName>
    <definedName name="concepto233.validacion2">#REF!</definedName>
    <definedName name="concepto233.valordefecto" localSheetId="39">#REF!</definedName>
    <definedName name="concepto233.valordefecto" localSheetId="25">#REF!</definedName>
    <definedName name="concepto233.valordefecto" localSheetId="21">#REF!</definedName>
    <definedName name="concepto233.valordefecto" localSheetId="4">#REF!</definedName>
    <definedName name="concepto233.valordefecto" localSheetId="89">#REF!</definedName>
    <definedName name="concepto233.valordefecto" localSheetId="5">#REF!</definedName>
    <definedName name="concepto233.valordefecto" localSheetId="90">#REF!</definedName>
    <definedName name="concepto233.valordefecto" localSheetId="34">#REF!</definedName>
    <definedName name="concepto233.valordefecto" localSheetId="92">#REF!</definedName>
    <definedName name="concepto233.valordefecto" localSheetId="93">#REF!</definedName>
    <definedName name="concepto233.valordefecto">#REF!</definedName>
    <definedName name="concepto234" localSheetId="39">#REF!</definedName>
    <definedName name="concepto234" localSheetId="25">#REF!</definedName>
    <definedName name="concepto234" localSheetId="21">#REF!</definedName>
    <definedName name="concepto234" localSheetId="4">#REF!</definedName>
    <definedName name="concepto234" localSheetId="89">#REF!</definedName>
    <definedName name="concepto234" localSheetId="5">#REF!</definedName>
    <definedName name="concepto234" localSheetId="90">#REF!</definedName>
    <definedName name="concepto234" localSheetId="34">#REF!</definedName>
    <definedName name="concepto234" localSheetId="92">#REF!</definedName>
    <definedName name="concepto234" localSheetId="93">#REF!</definedName>
    <definedName name="concepto234">#REF!</definedName>
    <definedName name="concepto234.casillero" localSheetId="39">#REF!</definedName>
    <definedName name="concepto234.casillero" localSheetId="25">#REF!</definedName>
    <definedName name="concepto234.casillero" localSheetId="21">#REF!</definedName>
    <definedName name="concepto234.casillero" localSheetId="4">#REF!</definedName>
    <definedName name="concepto234.casillero" localSheetId="89">#REF!</definedName>
    <definedName name="concepto234.casillero" localSheetId="5">#REF!</definedName>
    <definedName name="concepto234.casillero" localSheetId="90">#REF!</definedName>
    <definedName name="concepto234.casillero" localSheetId="34">#REF!</definedName>
    <definedName name="concepto234.casillero" localSheetId="92">#REF!</definedName>
    <definedName name="concepto234.casillero" localSheetId="93">#REF!</definedName>
    <definedName name="concepto234.casillero">#REF!</definedName>
    <definedName name="concepto234.error1" localSheetId="39">#REF!</definedName>
    <definedName name="concepto234.error1" localSheetId="25">#REF!</definedName>
    <definedName name="concepto234.error1" localSheetId="21">#REF!</definedName>
    <definedName name="concepto234.error1" localSheetId="4">#REF!</definedName>
    <definedName name="concepto234.error1" localSheetId="89">#REF!</definedName>
    <definedName name="concepto234.error1" localSheetId="5">#REF!</definedName>
    <definedName name="concepto234.error1" localSheetId="90">#REF!</definedName>
    <definedName name="concepto234.error1" localSheetId="34">#REF!</definedName>
    <definedName name="concepto234.error1" localSheetId="92">#REF!</definedName>
    <definedName name="concepto234.error1" localSheetId="93">#REF!</definedName>
    <definedName name="concepto234.error1">#REF!</definedName>
    <definedName name="concepto234.error2" localSheetId="39">#REF!</definedName>
    <definedName name="concepto234.error2" localSheetId="25">#REF!</definedName>
    <definedName name="concepto234.error2" localSheetId="21">#REF!</definedName>
    <definedName name="concepto234.error2" localSheetId="4">#REF!</definedName>
    <definedName name="concepto234.error2" localSheetId="89">#REF!</definedName>
    <definedName name="concepto234.error2" localSheetId="5">#REF!</definedName>
    <definedName name="concepto234.error2" localSheetId="90">#REF!</definedName>
    <definedName name="concepto234.error2" localSheetId="34">#REF!</definedName>
    <definedName name="concepto234.error2" localSheetId="92">#REF!</definedName>
    <definedName name="concepto234.error2" localSheetId="93">#REF!</definedName>
    <definedName name="concepto234.error2">#REF!</definedName>
    <definedName name="concepto234.validacion1" localSheetId="39">#REF!</definedName>
    <definedName name="concepto234.validacion1" localSheetId="25">#REF!</definedName>
    <definedName name="concepto234.validacion1" localSheetId="21">#REF!</definedName>
    <definedName name="concepto234.validacion1" localSheetId="4">#REF!</definedName>
    <definedName name="concepto234.validacion1" localSheetId="89">#REF!</definedName>
    <definedName name="concepto234.validacion1" localSheetId="5">#REF!</definedName>
    <definedName name="concepto234.validacion1" localSheetId="90">#REF!</definedName>
    <definedName name="concepto234.validacion1" localSheetId="34">#REF!</definedName>
    <definedName name="concepto234.validacion1" localSheetId="92">#REF!</definedName>
    <definedName name="concepto234.validacion1" localSheetId="93">#REF!</definedName>
    <definedName name="concepto234.validacion1">#REF!</definedName>
    <definedName name="concepto234.validacion2" localSheetId="39">#REF!</definedName>
    <definedName name="concepto234.validacion2" localSheetId="25">#REF!</definedName>
    <definedName name="concepto234.validacion2" localSheetId="21">#REF!</definedName>
    <definedName name="concepto234.validacion2" localSheetId="4">#REF!</definedName>
    <definedName name="concepto234.validacion2" localSheetId="89">#REF!</definedName>
    <definedName name="concepto234.validacion2" localSheetId="5">#REF!</definedName>
    <definedName name="concepto234.validacion2" localSheetId="90">#REF!</definedName>
    <definedName name="concepto234.validacion2" localSheetId="34">#REF!</definedName>
    <definedName name="concepto234.validacion2" localSheetId="92">#REF!</definedName>
    <definedName name="concepto234.validacion2" localSheetId="93">#REF!</definedName>
    <definedName name="concepto234.validacion2">#REF!</definedName>
    <definedName name="concepto234.valordefecto" localSheetId="39">#REF!</definedName>
    <definedName name="concepto234.valordefecto" localSheetId="25">#REF!</definedName>
    <definedName name="concepto234.valordefecto" localSheetId="21">#REF!</definedName>
    <definedName name="concepto234.valordefecto" localSheetId="4">#REF!</definedName>
    <definedName name="concepto234.valordefecto" localSheetId="89">#REF!</definedName>
    <definedName name="concepto234.valordefecto" localSheetId="5">#REF!</definedName>
    <definedName name="concepto234.valordefecto" localSheetId="90">#REF!</definedName>
    <definedName name="concepto234.valordefecto" localSheetId="34">#REF!</definedName>
    <definedName name="concepto234.valordefecto" localSheetId="92">#REF!</definedName>
    <definedName name="concepto234.valordefecto" localSheetId="93">#REF!</definedName>
    <definedName name="concepto234.valordefecto">#REF!</definedName>
    <definedName name="concepto235" localSheetId="39">#REF!</definedName>
    <definedName name="concepto235" localSheetId="25">#REF!</definedName>
    <definedName name="concepto235" localSheetId="21">#REF!</definedName>
    <definedName name="concepto235" localSheetId="4">#REF!</definedName>
    <definedName name="concepto235" localSheetId="89">#REF!</definedName>
    <definedName name="concepto235" localSheetId="5">#REF!</definedName>
    <definedName name="concepto235" localSheetId="90">#REF!</definedName>
    <definedName name="concepto235" localSheetId="34">#REF!</definedName>
    <definedName name="concepto235" localSheetId="92">#REF!</definedName>
    <definedName name="concepto235" localSheetId="93">#REF!</definedName>
    <definedName name="concepto235">#REF!</definedName>
    <definedName name="concepto235.casillero" localSheetId="39">#REF!</definedName>
    <definedName name="concepto235.casillero" localSheetId="25">#REF!</definedName>
    <definedName name="concepto235.casillero" localSheetId="21">#REF!</definedName>
    <definedName name="concepto235.casillero" localSheetId="4">#REF!</definedName>
    <definedName name="concepto235.casillero" localSheetId="89">#REF!</definedName>
    <definedName name="concepto235.casillero" localSheetId="5">#REF!</definedName>
    <definedName name="concepto235.casillero" localSheetId="90">#REF!</definedName>
    <definedName name="concepto235.casillero" localSheetId="34">#REF!</definedName>
    <definedName name="concepto235.casillero" localSheetId="92">#REF!</definedName>
    <definedName name="concepto235.casillero" localSheetId="93">#REF!</definedName>
    <definedName name="concepto235.casillero">#REF!</definedName>
    <definedName name="concepto235.error1" localSheetId="39">#REF!</definedName>
    <definedName name="concepto235.error1" localSheetId="25">#REF!</definedName>
    <definedName name="concepto235.error1" localSheetId="21">#REF!</definedName>
    <definedName name="concepto235.error1" localSheetId="4">#REF!</definedName>
    <definedName name="concepto235.error1" localSheetId="89">#REF!</definedName>
    <definedName name="concepto235.error1" localSheetId="5">#REF!</definedName>
    <definedName name="concepto235.error1" localSheetId="90">#REF!</definedName>
    <definedName name="concepto235.error1" localSheetId="34">#REF!</definedName>
    <definedName name="concepto235.error1" localSheetId="92">#REF!</definedName>
    <definedName name="concepto235.error1" localSheetId="93">#REF!</definedName>
    <definedName name="concepto235.error1">#REF!</definedName>
    <definedName name="concepto235.error2" localSheetId="39">#REF!</definedName>
    <definedName name="concepto235.error2" localSheetId="25">#REF!</definedName>
    <definedName name="concepto235.error2" localSheetId="21">#REF!</definedName>
    <definedName name="concepto235.error2" localSheetId="4">#REF!</definedName>
    <definedName name="concepto235.error2" localSheetId="89">#REF!</definedName>
    <definedName name="concepto235.error2" localSheetId="5">#REF!</definedName>
    <definedName name="concepto235.error2" localSheetId="90">#REF!</definedName>
    <definedName name="concepto235.error2" localSheetId="34">#REF!</definedName>
    <definedName name="concepto235.error2" localSheetId="92">#REF!</definedName>
    <definedName name="concepto235.error2" localSheetId="93">#REF!</definedName>
    <definedName name="concepto235.error2">#REF!</definedName>
    <definedName name="concepto235.validacion1" localSheetId="39">#REF!</definedName>
    <definedName name="concepto235.validacion1" localSheetId="25">#REF!</definedName>
    <definedName name="concepto235.validacion1" localSheetId="21">#REF!</definedName>
    <definedName name="concepto235.validacion1" localSheetId="4">#REF!</definedName>
    <definedName name="concepto235.validacion1" localSheetId="89">#REF!</definedName>
    <definedName name="concepto235.validacion1" localSheetId="5">#REF!</definedName>
    <definedName name="concepto235.validacion1" localSheetId="90">#REF!</definedName>
    <definedName name="concepto235.validacion1" localSheetId="34">#REF!</definedName>
    <definedName name="concepto235.validacion1" localSheetId="92">#REF!</definedName>
    <definedName name="concepto235.validacion1" localSheetId="93">#REF!</definedName>
    <definedName name="concepto235.validacion1">#REF!</definedName>
    <definedName name="concepto235.validacion2" localSheetId="39">#REF!</definedName>
    <definedName name="concepto235.validacion2" localSheetId="25">#REF!</definedName>
    <definedName name="concepto235.validacion2" localSheetId="21">#REF!</definedName>
    <definedName name="concepto235.validacion2" localSheetId="4">#REF!</definedName>
    <definedName name="concepto235.validacion2" localSheetId="89">#REF!</definedName>
    <definedName name="concepto235.validacion2" localSheetId="5">#REF!</definedName>
    <definedName name="concepto235.validacion2" localSheetId="90">#REF!</definedName>
    <definedName name="concepto235.validacion2" localSheetId="34">#REF!</definedName>
    <definedName name="concepto235.validacion2" localSheetId="92">#REF!</definedName>
    <definedName name="concepto235.validacion2" localSheetId="93">#REF!</definedName>
    <definedName name="concepto235.validacion2">#REF!</definedName>
    <definedName name="concepto235.valordefecto" localSheetId="39">#REF!</definedName>
    <definedName name="concepto235.valordefecto" localSheetId="25">#REF!</definedName>
    <definedName name="concepto235.valordefecto" localSheetId="21">#REF!</definedName>
    <definedName name="concepto235.valordefecto" localSheetId="4">#REF!</definedName>
    <definedName name="concepto235.valordefecto" localSheetId="89">#REF!</definedName>
    <definedName name="concepto235.valordefecto" localSheetId="5">#REF!</definedName>
    <definedName name="concepto235.valordefecto" localSheetId="90">#REF!</definedName>
    <definedName name="concepto235.valordefecto" localSheetId="34">#REF!</definedName>
    <definedName name="concepto235.valordefecto" localSheetId="92">#REF!</definedName>
    <definedName name="concepto235.valordefecto" localSheetId="93">#REF!</definedName>
    <definedName name="concepto235.valordefecto">#REF!</definedName>
    <definedName name="concepto236" localSheetId="39">#REF!</definedName>
    <definedName name="concepto236" localSheetId="25">#REF!</definedName>
    <definedName name="concepto236" localSheetId="21">#REF!</definedName>
    <definedName name="concepto236" localSheetId="4">#REF!</definedName>
    <definedName name="concepto236" localSheetId="89">#REF!</definedName>
    <definedName name="concepto236" localSheetId="5">#REF!</definedName>
    <definedName name="concepto236" localSheetId="90">#REF!</definedName>
    <definedName name="concepto236" localSheetId="34">#REF!</definedName>
    <definedName name="concepto236" localSheetId="92">#REF!</definedName>
    <definedName name="concepto236" localSheetId="93">#REF!</definedName>
    <definedName name="concepto236">#REF!</definedName>
    <definedName name="concepto236.casillero" localSheetId="39">#REF!</definedName>
    <definedName name="concepto236.casillero" localSheetId="25">#REF!</definedName>
    <definedName name="concepto236.casillero" localSheetId="21">#REF!</definedName>
    <definedName name="concepto236.casillero" localSheetId="4">#REF!</definedName>
    <definedName name="concepto236.casillero" localSheetId="89">#REF!</definedName>
    <definedName name="concepto236.casillero" localSheetId="5">#REF!</definedName>
    <definedName name="concepto236.casillero" localSheetId="90">#REF!</definedName>
    <definedName name="concepto236.casillero" localSheetId="34">#REF!</definedName>
    <definedName name="concepto236.casillero" localSheetId="92">#REF!</definedName>
    <definedName name="concepto236.casillero" localSheetId="93">#REF!</definedName>
    <definedName name="concepto236.casillero">#REF!</definedName>
    <definedName name="concepto236.error1" localSheetId="39">#REF!</definedName>
    <definedName name="concepto236.error1" localSheetId="25">#REF!</definedName>
    <definedName name="concepto236.error1" localSheetId="21">#REF!</definedName>
    <definedName name="concepto236.error1" localSheetId="4">#REF!</definedName>
    <definedName name="concepto236.error1" localSheetId="89">#REF!</definedName>
    <definedName name="concepto236.error1" localSheetId="5">#REF!</definedName>
    <definedName name="concepto236.error1" localSheetId="90">#REF!</definedName>
    <definedName name="concepto236.error1" localSheetId="34">#REF!</definedName>
    <definedName name="concepto236.error1" localSheetId="92">#REF!</definedName>
    <definedName name="concepto236.error1" localSheetId="93">#REF!</definedName>
    <definedName name="concepto236.error1">#REF!</definedName>
    <definedName name="concepto236.error2" localSheetId="39">#REF!</definedName>
    <definedName name="concepto236.error2" localSheetId="25">#REF!</definedName>
    <definedName name="concepto236.error2" localSheetId="21">#REF!</definedName>
    <definedName name="concepto236.error2" localSheetId="4">#REF!</definedName>
    <definedName name="concepto236.error2" localSheetId="89">#REF!</definedName>
    <definedName name="concepto236.error2" localSheetId="5">#REF!</definedName>
    <definedName name="concepto236.error2" localSheetId="90">#REF!</definedName>
    <definedName name="concepto236.error2" localSheetId="34">#REF!</definedName>
    <definedName name="concepto236.error2" localSheetId="92">#REF!</definedName>
    <definedName name="concepto236.error2" localSheetId="93">#REF!</definedName>
    <definedName name="concepto236.error2">#REF!</definedName>
    <definedName name="concepto236.validacion1" localSheetId="39">#REF!</definedName>
    <definedName name="concepto236.validacion1" localSheetId="25">#REF!</definedName>
    <definedName name="concepto236.validacion1" localSheetId="21">#REF!</definedName>
    <definedName name="concepto236.validacion1" localSheetId="4">#REF!</definedName>
    <definedName name="concepto236.validacion1" localSheetId="89">#REF!</definedName>
    <definedName name="concepto236.validacion1" localSheetId="5">#REF!</definedName>
    <definedName name="concepto236.validacion1" localSheetId="90">#REF!</definedName>
    <definedName name="concepto236.validacion1" localSheetId="34">#REF!</definedName>
    <definedName name="concepto236.validacion1" localSheetId="92">#REF!</definedName>
    <definedName name="concepto236.validacion1" localSheetId="93">#REF!</definedName>
    <definedName name="concepto236.validacion1">#REF!</definedName>
    <definedName name="concepto236.validacion2" localSheetId="39">#REF!</definedName>
    <definedName name="concepto236.validacion2" localSheetId="25">#REF!</definedName>
    <definedName name="concepto236.validacion2" localSheetId="21">#REF!</definedName>
    <definedName name="concepto236.validacion2" localSheetId="4">#REF!</definedName>
    <definedName name="concepto236.validacion2" localSheetId="89">#REF!</definedName>
    <definedName name="concepto236.validacion2" localSheetId="5">#REF!</definedName>
    <definedName name="concepto236.validacion2" localSheetId="90">#REF!</definedName>
    <definedName name="concepto236.validacion2" localSheetId="34">#REF!</definedName>
    <definedName name="concepto236.validacion2" localSheetId="92">#REF!</definedName>
    <definedName name="concepto236.validacion2" localSheetId="93">#REF!</definedName>
    <definedName name="concepto236.validacion2">#REF!</definedName>
    <definedName name="concepto236.valordefecto" localSheetId="39">#REF!</definedName>
    <definedName name="concepto236.valordefecto" localSheetId="25">#REF!</definedName>
    <definedName name="concepto236.valordefecto" localSheetId="21">#REF!</definedName>
    <definedName name="concepto236.valordefecto" localSheetId="4">#REF!</definedName>
    <definedName name="concepto236.valordefecto" localSheetId="89">#REF!</definedName>
    <definedName name="concepto236.valordefecto" localSheetId="5">#REF!</definedName>
    <definedName name="concepto236.valordefecto" localSheetId="90">#REF!</definedName>
    <definedName name="concepto236.valordefecto" localSheetId="34">#REF!</definedName>
    <definedName name="concepto236.valordefecto" localSheetId="92">#REF!</definedName>
    <definedName name="concepto236.valordefecto" localSheetId="93">#REF!</definedName>
    <definedName name="concepto236.valordefecto">#REF!</definedName>
    <definedName name="concepto2360" localSheetId="39">#REF!</definedName>
    <definedName name="concepto2360" localSheetId="25">#REF!</definedName>
    <definedName name="concepto2360" localSheetId="21">#REF!</definedName>
    <definedName name="concepto2360" localSheetId="4">#REF!</definedName>
    <definedName name="concepto2360" localSheetId="89">#REF!</definedName>
    <definedName name="concepto2360" localSheetId="5">#REF!</definedName>
    <definedName name="concepto2360" localSheetId="90">#REF!</definedName>
    <definedName name="concepto2360" localSheetId="34">#REF!</definedName>
    <definedName name="concepto2360" localSheetId="92">#REF!</definedName>
    <definedName name="concepto2360" localSheetId="93">#REF!</definedName>
    <definedName name="concepto2360">#REF!</definedName>
    <definedName name="concepto2360.casillero" localSheetId="39">#REF!</definedName>
    <definedName name="concepto2360.casillero" localSheetId="25">#REF!</definedName>
    <definedName name="concepto2360.casillero" localSheetId="21">#REF!</definedName>
    <definedName name="concepto2360.casillero" localSheetId="4">#REF!</definedName>
    <definedName name="concepto2360.casillero" localSheetId="89">#REF!</definedName>
    <definedName name="concepto2360.casillero" localSheetId="5">#REF!</definedName>
    <definedName name="concepto2360.casillero" localSheetId="90">#REF!</definedName>
    <definedName name="concepto2360.casillero" localSheetId="34">#REF!</definedName>
    <definedName name="concepto2360.casillero" localSheetId="92">#REF!</definedName>
    <definedName name="concepto2360.casillero" localSheetId="93">#REF!</definedName>
    <definedName name="concepto2360.casillero">#REF!</definedName>
    <definedName name="concepto2370" localSheetId="39">#REF!</definedName>
    <definedName name="concepto2370" localSheetId="25">#REF!</definedName>
    <definedName name="concepto2370" localSheetId="21">#REF!</definedName>
    <definedName name="concepto2370" localSheetId="4">#REF!</definedName>
    <definedName name="concepto2370" localSheetId="89">#REF!</definedName>
    <definedName name="concepto2370" localSheetId="5">#REF!</definedName>
    <definedName name="concepto2370" localSheetId="90">#REF!</definedName>
    <definedName name="concepto2370" localSheetId="34">#REF!</definedName>
    <definedName name="concepto2370" localSheetId="92">#REF!</definedName>
    <definedName name="concepto2370" localSheetId="93">#REF!</definedName>
    <definedName name="concepto2370">#REF!</definedName>
    <definedName name="concepto2370.casillero" localSheetId="39">#REF!</definedName>
    <definedName name="concepto2370.casillero" localSheetId="25">#REF!</definedName>
    <definedName name="concepto2370.casillero" localSheetId="21">#REF!</definedName>
    <definedName name="concepto2370.casillero" localSheetId="4">#REF!</definedName>
    <definedName name="concepto2370.casillero" localSheetId="89">#REF!</definedName>
    <definedName name="concepto2370.casillero" localSheetId="5">#REF!</definedName>
    <definedName name="concepto2370.casillero" localSheetId="90">#REF!</definedName>
    <definedName name="concepto2370.casillero" localSheetId="34">#REF!</definedName>
    <definedName name="concepto2370.casillero" localSheetId="92">#REF!</definedName>
    <definedName name="concepto2370.casillero" localSheetId="93">#REF!</definedName>
    <definedName name="concepto2370.casillero">#REF!</definedName>
    <definedName name="concepto2375" localSheetId="39">#REF!</definedName>
    <definedName name="concepto2375" localSheetId="25">#REF!</definedName>
    <definedName name="concepto2375" localSheetId="21">#REF!</definedName>
    <definedName name="concepto2375" localSheetId="4">#REF!</definedName>
    <definedName name="concepto2375" localSheetId="89">#REF!</definedName>
    <definedName name="concepto2375" localSheetId="5">#REF!</definedName>
    <definedName name="concepto2375" localSheetId="90">#REF!</definedName>
    <definedName name="concepto2375" localSheetId="34">#REF!</definedName>
    <definedName name="concepto2375" localSheetId="92">#REF!</definedName>
    <definedName name="concepto2375" localSheetId="93">#REF!</definedName>
    <definedName name="concepto2375">#REF!</definedName>
    <definedName name="concepto2375.casillero" localSheetId="39">#REF!</definedName>
    <definedName name="concepto2375.casillero" localSheetId="25">#REF!</definedName>
    <definedName name="concepto2375.casillero" localSheetId="21">#REF!</definedName>
    <definedName name="concepto2375.casillero" localSheetId="4">#REF!</definedName>
    <definedName name="concepto2375.casillero" localSheetId="89">#REF!</definedName>
    <definedName name="concepto2375.casillero" localSheetId="5">#REF!</definedName>
    <definedName name="concepto2375.casillero" localSheetId="90">#REF!</definedName>
    <definedName name="concepto2375.casillero" localSheetId="34">#REF!</definedName>
    <definedName name="concepto2375.casillero" localSheetId="92">#REF!</definedName>
    <definedName name="concepto2375.casillero" localSheetId="93">#REF!</definedName>
    <definedName name="concepto2375.casillero">#REF!</definedName>
    <definedName name="concepto2380" localSheetId="39">#REF!</definedName>
    <definedName name="concepto2380" localSheetId="25">#REF!</definedName>
    <definedName name="concepto2380" localSheetId="21">#REF!</definedName>
    <definedName name="concepto2380" localSheetId="4">#REF!</definedName>
    <definedName name="concepto2380" localSheetId="89">#REF!</definedName>
    <definedName name="concepto2380" localSheetId="5">#REF!</definedName>
    <definedName name="concepto2380" localSheetId="90">#REF!</definedName>
    <definedName name="concepto2380" localSheetId="34">#REF!</definedName>
    <definedName name="concepto2380" localSheetId="92">#REF!</definedName>
    <definedName name="concepto2380" localSheetId="93">#REF!</definedName>
    <definedName name="concepto2380">#REF!</definedName>
    <definedName name="concepto2380.casillero" localSheetId="39">#REF!</definedName>
    <definedName name="concepto2380.casillero" localSheetId="25">#REF!</definedName>
    <definedName name="concepto2380.casillero" localSheetId="21">#REF!</definedName>
    <definedName name="concepto2380.casillero" localSheetId="4">#REF!</definedName>
    <definedName name="concepto2380.casillero" localSheetId="89">#REF!</definedName>
    <definedName name="concepto2380.casillero" localSheetId="5">#REF!</definedName>
    <definedName name="concepto2380.casillero" localSheetId="90">#REF!</definedName>
    <definedName name="concepto2380.casillero" localSheetId="34">#REF!</definedName>
    <definedName name="concepto2380.casillero" localSheetId="92">#REF!</definedName>
    <definedName name="concepto2380.casillero" localSheetId="93">#REF!</definedName>
    <definedName name="concepto2380.casillero">#REF!</definedName>
    <definedName name="concepto2390" localSheetId="39">#REF!</definedName>
    <definedName name="concepto2390" localSheetId="25">#REF!</definedName>
    <definedName name="concepto2390" localSheetId="21">#REF!</definedName>
    <definedName name="concepto2390" localSheetId="4">#REF!</definedName>
    <definedName name="concepto2390" localSheetId="89">#REF!</definedName>
    <definedName name="concepto2390" localSheetId="5">#REF!</definedName>
    <definedName name="concepto2390" localSheetId="90">#REF!</definedName>
    <definedName name="concepto2390" localSheetId="34">#REF!</definedName>
    <definedName name="concepto2390" localSheetId="92">#REF!</definedName>
    <definedName name="concepto2390" localSheetId="93">#REF!</definedName>
    <definedName name="concepto2390">#REF!</definedName>
    <definedName name="concepto2390.casillero" localSheetId="39">#REF!</definedName>
    <definedName name="concepto2390.casillero" localSheetId="25">#REF!</definedName>
    <definedName name="concepto2390.casillero" localSheetId="21">#REF!</definedName>
    <definedName name="concepto2390.casillero" localSheetId="4">#REF!</definedName>
    <definedName name="concepto2390.casillero" localSheetId="89">#REF!</definedName>
    <definedName name="concepto2390.casillero" localSheetId="5">#REF!</definedName>
    <definedName name="concepto2390.casillero" localSheetId="90">#REF!</definedName>
    <definedName name="concepto2390.casillero" localSheetId="34">#REF!</definedName>
    <definedName name="concepto2390.casillero" localSheetId="92">#REF!</definedName>
    <definedName name="concepto2390.casillero" localSheetId="93">#REF!</definedName>
    <definedName name="concepto2390.casillero">#REF!</definedName>
    <definedName name="concepto2395" localSheetId="39">#REF!</definedName>
    <definedName name="concepto2395" localSheetId="25">#REF!</definedName>
    <definedName name="concepto2395" localSheetId="21">#REF!</definedName>
    <definedName name="concepto2395" localSheetId="4">#REF!</definedName>
    <definedName name="concepto2395" localSheetId="89">#REF!</definedName>
    <definedName name="concepto2395" localSheetId="5">#REF!</definedName>
    <definedName name="concepto2395" localSheetId="90">#REF!</definedName>
    <definedName name="concepto2395" localSheetId="34">#REF!</definedName>
    <definedName name="concepto2395" localSheetId="92">#REF!</definedName>
    <definedName name="concepto2395" localSheetId="93">#REF!</definedName>
    <definedName name="concepto2395">#REF!</definedName>
    <definedName name="concepto2395.casillero" localSheetId="39">#REF!</definedName>
    <definedName name="concepto2395.casillero" localSheetId="25">#REF!</definedName>
    <definedName name="concepto2395.casillero" localSheetId="21">#REF!</definedName>
    <definedName name="concepto2395.casillero" localSheetId="4">#REF!</definedName>
    <definedName name="concepto2395.casillero" localSheetId="89">#REF!</definedName>
    <definedName name="concepto2395.casillero" localSheetId="5">#REF!</definedName>
    <definedName name="concepto2395.casillero" localSheetId="90">#REF!</definedName>
    <definedName name="concepto2395.casillero" localSheetId="34">#REF!</definedName>
    <definedName name="concepto2395.casillero" localSheetId="92">#REF!</definedName>
    <definedName name="concepto2395.casillero" localSheetId="93">#REF!</definedName>
    <definedName name="concepto2395.casillero">#REF!</definedName>
    <definedName name="concepto240" localSheetId="39">#REF!</definedName>
    <definedName name="concepto240" localSheetId="25">#REF!</definedName>
    <definedName name="concepto240" localSheetId="21">#REF!</definedName>
    <definedName name="concepto240" localSheetId="4">#REF!</definedName>
    <definedName name="concepto240" localSheetId="89">#REF!</definedName>
    <definedName name="concepto240" localSheetId="5">#REF!</definedName>
    <definedName name="concepto240" localSheetId="90">#REF!</definedName>
    <definedName name="concepto240" localSheetId="34">#REF!</definedName>
    <definedName name="concepto240" localSheetId="92">#REF!</definedName>
    <definedName name="concepto240" localSheetId="93">#REF!</definedName>
    <definedName name="concepto240">#REF!</definedName>
    <definedName name="concepto240.casillero" localSheetId="39">#REF!</definedName>
    <definedName name="concepto240.casillero" localSheetId="25">#REF!</definedName>
    <definedName name="concepto240.casillero" localSheetId="21">#REF!</definedName>
    <definedName name="concepto240.casillero" localSheetId="4">#REF!</definedName>
    <definedName name="concepto240.casillero" localSheetId="89">#REF!</definedName>
    <definedName name="concepto240.casillero" localSheetId="5">#REF!</definedName>
    <definedName name="concepto240.casillero" localSheetId="90">#REF!</definedName>
    <definedName name="concepto240.casillero" localSheetId="34">#REF!</definedName>
    <definedName name="concepto240.casillero" localSheetId="92">#REF!</definedName>
    <definedName name="concepto240.casillero" localSheetId="93">#REF!</definedName>
    <definedName name="concepto240.casillero">#REF!</definedName>
    <definedName name="concepto240.error1" localSheetId="39">#REF!</definedName>
    <definedName name="concepto240.error1" localSheetId="25">#REF!</definedName>
    <definedName name="concepto240.error1" localSheetId="21">#REF!</definedName>
    <definedName name="concepto240.error1" localSheetId="4">#REF!</definedName>
    <definedName name="concepto240.error1" localSheetId="89">#REF!</definedName>
    <definedName name="concepto240.error1" localSheetId="5">#REF!</definedName>
    <definedName name="concepto240.error1" localSheetId="90">#REF!</definedName>
    <definedName name="concepto240.error1" localSheetId="34">#REF!</definedName>
    <definedName name="concepto240.error1" localSheetId="92">#REF!</definedName>
    <definedName name="concepto240.error1" localSheetId="93">#REF!</definedName>
    <definedName name="concepto240.error1">#REF!</definedName>
    <definedName name="concepto240.error2" localSheetId="39">#REF!</definedName>
    <definedName name="concepto240.error2" localSheetId="25">#REF!</definedName>
    <definedName name="concepto240.error2" localSheetId="21">#REF!</definedName>
    <definedName name="concepto240.error2" localSheetId="4">#REF!</definedName>
    <definedName name="concepto240.error2" localSheetId="89">#REF!</definedName>
    <definedName name="concepto240.error2" localSheetId="5">#REF!</definedName>
    <definedName name="concepto240.error2" localSheetId="90">#REF!</definedName>
    <definedName name="concepto240.error2" localSheetId="34">#REF!</definedName>
    <definedName name="concepto240.error2" localSheetId="92">#REF!</definedName>
    <definedName name="concepto240.error2" localSheetId="93">#REF!</definedName>
    <definedName name="concepto240.error2">#REF!</definedName>
    <definedName name="concepto240.validacion1" localSheetId="39">#REF!</definedName>
    <definedName name="concepto240.validacion1" localSheetId="25">#REF!</definedName>
    <definedName name="concepto240.validacion1" localSheetId="21">#REF!</definedName>
    <definedName name="concepto240.validacion1" localSheetId="4">#REF!</definedName>
    <definedName name="concepto240.validacion1" localSheetId="89">#REF!</definedName>
    <definedName name="concepto240.validacion1" localSheetId="5">#REF!</definedName>
    <definedName name="concepto240.validacion1" localSheetId="90">#REF!</definedName>
    <definedName name="concepto240.validacion1" localSheetId="34">#REF!</definedName>
    <definedName name="concepto240.validacion1" localSheetId="92">#REF!</definedName>
    <definedName name="concepto240.validacion1" localSheetId="93">#REF!</definedName>
    <definedName name="concepto240.validacion1">#REF!</definedName>
    <definedName name="concepto240.validacion2" localSheetId="39">#REF!</definedName>
    <definedName name="concepto240.validacion2" localSheetId="25">#REF!</definedName>
    <definedName name="concepto240.validacion2" localSheetId="21">#REF!</definedName>
    <definedName name="concepto240.validacion2" localSheetId="4">#REF!</definedName>
    <definedName name="concepto240.validacion2" localSheetId="89">#REF!</definedName>
    <definedName name="concepto240.validacion2" localSheetId="5">#REF!</definedName>
    <definedName name="concepto240.validacion2" localSheetId="90">#REF!</definedName>
    <definedName name="concepto240.validacion2" localSheetId="34">#REF!</definedName>
    <definedName name="concepto240.validacion2" localSheetId="92">#REF!</definedName>
    <definedName name="concepto240.validacion2" localSheetId="93">#REF!</definedName>
    <definedName name="concepto240.validacion2">#REF!</definedName>
    <definedName name="concepto240.valordefecto" localSheetId="39">#REF!</definedName>
    <definedName name="concepto240.valordefecto" localSheetId="25">#REF!</definedName>
    <definedName name="concepto240.valordefecto" localSheetId="21">#REF!</definedName>
    <definedName name="concepto240.valordefecto" localSheetId="4">#REF!</definedName>
    <definedName name="concepto240.valordefecto" localSheetId="89">#REF!</definedName>
    <definedName name="concepto240.valordefecto" localSheetId="5">#REF!</definedName>
    <definedName name="concepto240.valordefecto" localSheetId="90">#REF!</definedName>
    <definedName name="concepto240.valordefecto" localSheetId="34">#REF!</definedName>
    <definedName name="concepto240.valordefecto" localSheetId="92">#REF!</definedName>
    <definedName name="concepto240.valordefecto" localSheetId="93">#REF!</definedName>
    <definedName name="concepto240.valordefecto">#REF!</definedName>
    <definedName name="concepto2400" localSheetId="39">#REF!</definedName>
    <definedName name="concepto2400" localSheetId="25">#REF!</definedName>
    <definedName name="concepto2400" localSheetId="21">#REF!</definedName>
    <definedName name="concepto2400" localSheetId="4">#REF!</definedName>
    <definedName name="concepto2400" localSheetId="89">#REF!</definedName>
    <definedName name="concepto2400" localSheetId="5">#REF!</definedName>
    <definedName name="concepto2400" localSheetId="90">#REF!</definedName>
    <definedName name="concepto2400" localSheetId="34">#REF!</definedName>
    <definedName name="concepto2400" localSheetId="92">#REF!</definedName>
    <definedName name="concepto2400" localSheetId="93">#REF!</definedName>
    <definedName name="concepto2400">#REF!</definedName>
    <definedName name="concepto2400.casillero" localSheetId="39">#REF!</definedName>
    <definedName name="concepto2400.casillero" localSheetId="25">#REF!</definedName>
    <definedName name="concepto2400.casillero" localSheetId="21">#REF!</definedName>
    <definedName name="concepto2400.casillero" localSheetId="4">#REF!</definedName>
    <definedName name="concepto2400.casillero" localSheetId="89">#REF!</definedName>
    <definedName name="concepto2400.casillero" localSheetId="5">#REF!</definedName>
    <definedName name="concepto2400.casillero" localSheetId="90">#REF!</definedName>
    <definedName name="concepto2400.casillero" localSheetId="34">#REF!</definedName>
    <definedName name="concepto2400.casillero" localSheetId="92">#REF!</definedName>
    <definedName name="concepto2400.casillero" localSheetId="93">#REF!</definedName>
    <definedName name="concepto2400.casillero">#REF!</definedName>
    <definedName name="concepto2410" localSheetId="39">#REF!</definedName>
    <definedName name="concepto2410" localSheetId="25">#REF!</definedName>
    <definedName name="concepto2410" localSheetId="21">#REF!</definedName>
    <definedName name="concepto2410" localSheetId="4">#REF!</definedName>
    <definedName name="concepto2410" localSheetId="89">#REF!</definedName>
    <definedName name="concepto2410" localSheetId="5">#REF!</definedName>
    <definedName name="concepto2410" localSheetId="90">#REF!</definedName>
    <definedName name="concepto2410" localSheetId="34">#REF!</definedName>
    <definedName name="concepto2410" localSheetId="92">#REF!</definedName>
    <definedName name="concepto2410" localSheetId="93">#REF!</definedName>
    <definedName name="concepto2410">#REF!</definedName>
    <definedName name="concepto2410.casillero" localSheetId="39">#REF!</definedName>
    <definedName name="concepto2410.casillero" localSheetId="25">#REF!</definedName>
    <definedName name="concepto2410.casillero" localSheetId="21">#REF!</definedName>
    <definedName name="concepto2410.casillero" localSheetId="4">#REF!</definedName>
    <definedName name="concepto2410.casillero" localSheetId="89">#REF!</definedName>
    <definedName name="concepto2410.casillero" localSheetId="5">#REF!</definedName>
    <definedName name="concepto2410.casillero" localSheetId="90">#REF!</definedName>
    <definedName name="concepto2410.casillero" localSheetId="34">#REF!</definedName>
    <definedName name="concepto2410.casillero" localSheetId="92">#REF!</definedName>
    <definedName name="concepto2410.casillero" localSheetId="93">#REF!</definedName>
    <definedName name="concepto2410.casillero">#REF!</definedName>
    <definedName name="concepto2415" localSheetId="39">#REF!</definedName>
    <definedName name="concepto2415" localSheetId="25">#REF!</definedName>
    <definedName name="concepto2415" localSheetId="21">#REF!</definedName>
    <definedName name="concepto2415" localSheetId="4">#REF!</definedName>
    <definedName name="concepto2415" localSheetId="89">#REF!</definedName>
    <definedName name="concepto2415" localSheetId="5">#REF!</definedName>
    <definedName name="concepto2415" localSheetId="90">#REF!</definedName>
    <definedName name="concepto2415" localSheetId="34">#REF!</definedName>
    <definedName name="concepto2415" localSheetId="92">#REF!</definedName>
    <definedName name="concepto2415" localSheetId="93">#REF!</definedName>
    <definedName name="concepto2415">#REF!</definedName>
    <definedName name="concepto2415.casillero" localSheetId="39">#REF!</definedName>
    <definedName name="concepto2415.casillero" localSheetId="25">#REF!</definedName>
    <definedName name="concepto2415.casillero" localSheetId="21">#REF!</definedName>
    <definedName name="concepto2415.casillero" localSheetId="4">#REF!</definedName>
    <definedName name="concepto2415.casillero" localSheetId="89">#REF!</definedName>
    <definedName name="concepto2415.casillero" localSheetId="5">#REF!</definedName>
    <definedName name="concepto2415.casillero" localSheetId="90">#REF!</definedName>
    <definedName name="concepto2415.casillero" localSheetId="34">#REF!</definedName>
    <definedName name="concepto2415.casillero" localSheetId="92">#REF!</definedName>
    <definedName name="concepto2415.casillero" localSheetId="93">#REF!</definedName>
    <definedName name="concepto2415.casillero">#REF!</definedName>
    <definedName name="concepto2430" localSheetId="39">#REF!</definedName>
    <definedName name="concepto2430" localSheetId="25">#REF!</definedName>
    <definedName name="concepto2430" localSheetId="21">#REF!</definedName>
    <definedName name="concepto2430" localSheetId="4">#REF!</definedName>
    <definedName name="concepto2430" localSheetId="89">#REF!</definedName>
    <definedName name="concepto2430" localSheetId="5">#REF!</definedName>
    <definedName name="concepto2430" localSheetId="90">#REF!</definedName>
    <definedName name="concepto2430" localSheetId="34">#REF!</definedName>
    <definedName name="concepto2430" localSheetId="92">#REF!</definedName>
    <definedName name="concepto2430" localSheetId="93">#REF!</definedName>
    <definedName name="concepto2430">#REF!</definedName>
    <definedName name="concepto2430.casillero" localSheetId="39">#REF!</definedName>
    <definedName name="concepto2430.casillero" localSheetId="25">#REF!</definedName>
    <definedName name="concepto2430.casillero" localSheetId="21">#REF!</definedName>
    <definedName name="concepto2430.casillero" localSheetId="4">#REF!</definedName>
    <definedName name="concepto2430.casillero" localSheetId="89">#REF!</definedName>
    <definedName name="concepto2430.casillero" localSheetId="5">#REF!</definedName>
    <definedName name="concepto2430.casillero" localSheetId="90">#REF!</definedName>
    <definedName name="concepto2430.casillero" localSheetId="34">#REF!</definedName>
    <definedName name="concepto2430.casillero" localSheetId="92">#REF!</definedName>
    <definedName name="concepto2430.casillero" localSheetId="93">#REF!</definedName>
    <definedName name="concepto2430.casillero">#REF!</definedName>
    <definedName name="concepto2435" localSheetId="39">#REF!</definedName>
    <definedName name="concepto2435" localSheetId="25">#REF!</definedName>
    <definedName name="concepto2435" localSheetId="21">#REF!</definedName>
    <definedName name="concepto2435" localSheetId="4">#REF!</definedName>
    <definedName name="concepto2435" localSheetId="89">#REF!</definedName>
    <definedName name="concepto2435" localSheetId="5">#REF!</definedName>
    <definedName name="concepto2435" localSheetId="90">#REF!</definedName>
    <definedName name="concepto2435" localSheetId="34">#REF!</definedName>
    <definedName name="concepto2435" localSheetId="92">#REF!</definedName>
    <definedName name="concepto2435" localSheetId="93">#REF!</definedName>
    <definedName name="concepto2435">#REF!</definedName>
    <definedName name="concepto2435.casillero" localSheetId="39">#REF!</definedName>
    <definedName name="concepto2435.casillero" localSheetId="25">#REF!</definedName>
    <definedName name="concepto2435.casillero" localSheetId="21">#REF!</definedName>
    <definedName name="concepto2435.casillero" localSheetId="4">#REF!</definedName>
    <definedName name="concepto2435.casillero" localSheetId="89">#REF!</definedName>
    <definedName name="concepto2435.casillero" localSheetId="5">#REF!</definedName>
    <definedName name="concepto2435.casillero" localSheetId="90">#REF!</definedName>
    <definedName name="concepto2435.casillero" localSheetId="34">#REF!</definedName>
    <definedName name="concepto2435.casillero" localSheetId="92">#REF!</definedName>
    <definedName name="concepto2435.casillero" localSheetId="93">#REF!</definedName>
    <definedName name="concepto2435.casillero">#REF!</definedName>
    <definedName name="concepto2440" localSheetId="39">#REF!</definedName>
    <definedName name="concepto2440" localSheetId="25">#REF!</definedName>
    <definedName name="concepto2440" localSheetId="21">#REF!</definedName>
    <definedName name="concepto2440" localSheetId="4">#REF!</definedName>
    <definedName name="concepto2440" localSheetId="89">#REF!</definedName>
    <definedName name="concepto2440" localSheetId="5">#REF!</definedName>
    <definedName name="concepto2440" localSheetId="90">#REF!</definedName>
    <definedName name="concepto2440" localSheetId="34">#REF!</definedName>
    <definedName name="concepto2440" localSheetId="92">#REF!</definedName>
    <definedName name="concepto2440" localSheetId="93">#REF!</definedName>
    <definedName name="concepto2440">#REF!</definedName>
    <definedName name="concepto2440.casillero" localSheetId="39">#REF!</definedName>
    <definedName name="concepto2440.casillero" localSheetId="25">#REF!</definedName>
    <definedName name="concepto2440.casillero" localSheetId="21">#REF!</definedName>
    <definedName name="concepto2440.casillero" localSheetId="4">#REF!</definedName>
    <definedName name="concepto2440.casillero" localSheetId="89">#REF!</definedName>
    <definedName name="concepto2440.casillero" localSheetId="5">#REF!</definedName>
    <definedName name="concepto2440.casillero" localSheetId="90">#REF!</definedName>
    <definedName name="concepto2440.casillero" localSheetId="34">#REF!</definedName>
    <definedName name="concepto2440.casillero" localSheetId="92">#REF!</definedName>
    <definedName name="concepto2440.casillero" localSheetId="93">#REF!</definedName>
    <definedName name="concepto2440.casillero">#REF!</definedName>
    <definedName name="concepto2450" localSheetId="39">#REF!</definedName>
    <definedName name="concepto2450" localSheetId="25">#REF!</definedName>
    <definedName name="concepto2450" localSheetId="21">#REF!</definedName>
    <definedName name="concepto2450" localSheetId="4">#REF!</definedName>
    <definedName name="concepto2450" localSheetId="89">#REF!</definedName>
    <definedName name="concepto2450" localSheetId="5">#REF!</definedName>
    <definedName name="concepto2450" localSheetId="90">#REF!</definedName>
    <definedName name="concepto2450" localSheetId="34">#REF!</definedName>
    <definedName name="concepto2450" localSheetId="92">#REF!</definedName>
    <definedName name="concepto2450" localSheetId="93">#REF!</definedName>
    <definedName name="concepto2450">#REF!</definedName>
    <definedName name="concepto2450.casillero" localSheetId="39">#REF!</definedName>
    <definedName name="concepto2450.casillero" localSheetId="25">#REF!</definedName>
    <definedName name="concepto2450.casillero" localSheetId="21">#REF!</definedName>
    <definedName name="concepto2450.casillero" localSheetId="4">#REF!</definedName>
    <definedName name="concepto2450.casillero" localSheetId="89">#REF!</definedName>
    <definedName name="concepto2450.casillero" localSheetId="5">#REF!</definedName>
    <definedName name="concepto2450.casillero" localSheetId="90">#REF!</definedName>
    <definedName name="concepto2450.casillero" localSheetId="34">#REF!</definedName>
    <definedName name="concepto2450.casillero" localSheetId="92">#REF!</definedName>
    <definedName name="concepto2450.casillero" localSheetId="93">#REF!</definedName>
    <definedName name="concepto2450.casillero">#REF!</definedName>
    <definedName name="concepto2455" localSheetId="39">#REF!</definedName>
    <definedName name="concepto2455" localSheetId="25">#REF!</definedName>
    <definedName name="concepto2455" localSheetId="21">#REF!</definedName>
    <definedName name="concepto2455" localSheetId="4">#REF!</definedName>
    <definedName name="concepto2455" localSheetId="89">#REF!</definedName>
    <definedName name="concepto2455" localSheetId="5">#REF!</definedName>
    <definedName name="concepto2455" localSheetId="90">#REF!</definedName>
    <definedName name="concepto2455" localSheetId="34">#REF!</definedName>
    <definedName name="concepto2455" localSheetId="92">#REF!</definedName>
    <definedName name="concepto2455" localSheetId="93">#REF!</definedName>
    <definedName name="concepto2455">#REF!</definedName>
    <definedName name="concepto2455.casillero" localSheetId="39">#REF!</definedName>
    <definedName name="concepto2455.casillero" localSheetId="25">#REF!</definedName>
    <definedName name="concepto2455.casillero" localSheetId="21">#REF!</definedName>
    <definedName name="concepto2455.casillero" localSheetId="4">#REF!</definedName>
    <definedName name="concepto2455.casillero" localSheetId="89">#REF!</definedName>
    <definedName name="concepto2455.casillero" localSheetId="5">#REF!</definedName>
    <definedName name="concepto2455.casillero" localSheetId="90">#REF!</definedName>
    <definedName name="concepto2455.casillero" localSheetId="34">#REF!</definedName>
    <definedName name="concepto2455.casillero" localSheetId="92">#REF!</definedName>
    <definedName name="concepto2455.casillero" localSheetId="93">#REF!</definedName>
    <definedName name="concepto2455.casillero">#REF!</definedName>
    <definedName name="concepto250" localSheetId="39">#REF!</definedName>
    <definedName name="concepto250" localSheetId="25">#REF!</definedName>
    <definedName name="concepto250" localSheetId="21">#REF!</definedName>
    <definedName name="concepto250" localSheetId="4">#REF!</definedName>
    <definedName name="concepto250" localSheetId="89">#REF!</definedName>
    <definedName name="concepto250" localSheetId="5">#REF!</definedName>
    <definedName name="concepto250" localSheetId="90">#REF!</definedName>
    <definedName name="concepto250" localSheetId="34">#REF!</definedName>
    <definedName name="concepto250" localSheetId="92">#REF!</definedName>
    <definedName name="concepto250" localSheetId="93">#REF!</definedName>
    <definedName name="concepto250">#REF!</definedName>
    <definedName name="concepto250.casillero" localSheetId="39">#REF!</definedName>
    <definedName name="concepto250.casillero" localSheetId="25">#REF!</definedName>
    <definedName name="concepto250.casillero" localSheetId="21">#REF!</definedName>
    <definedName name="concepto250.casillero" localSheetId="4">#REF!</definedName>
    <definedName name="concepto250.casillero" localSheetId="89">#REF!</definedName>
    <definedName name="concepto250.casillero" localSheetId="5">#REF!</definedName>
    <definedName name="concepto250.casillero" localSheetId="90">#REF!</definedName>
    <definedName name="concepto250.casillero" localSheetId="34">#REF!</definedName>
    <definedName name="concepto250.casillero" localSheetId="92">#REF!</definedName>
    <definedName name="concepto250.casillero" localSheetId="93">#REF!</definedName>
    <definedName name="concepto250.casillero">#REF!</definedName>
    <definedName name="concepto250.error1" localSheetId="39">#REF!</definedName>
    <definedName name="concepto250.error1" localSheetId="25">#REF!</definedName>
    <definedName name="concepto250.error1" localSheetId="21">#REF!</definedName>
    <definedName name="concepto250.error1" localSheetId="4">#REF!</definedName>
    <definedName name="concepto250.error1" localSheetId="89">#REF!</definedName>
    <definedName name="concepto250.error1" localSheetId="5">#REF!</definedName>
    <definedName name="concepto250.error1" localSheetId="90">#REF!</definedName>
    <definedName name="concepto250.error1" localSheetId="34">#REF!</definedName>
    <definedName name="concepto250.error1" localSheetId="92">#REF!</definedName>
    <definedName name="concepto250.error1" localSheetId="93">#REF!</definedName>
    <definedName name="concepto250.error1">#REF!</definedName>
    <definedName name="concepto250.error2" localSheetId="39">#REF!</definedName>
    <definedName name="concepto250.error2" localSheetId="25">#REF!</definedName>
    <definedName name="concepto250.error2" localSheetId="21">#REF!</definedName>
    <definedName name="concepto250.error2" localSheetId="4">#REF!</definedName>
    <definedName name="concepto250.error2" localSheetId="89">#REF!</definedName>
    <definedName name="concepto250.error2" localSheetId="5">#REF!</definedName>
    <definedName name="concepto250.error2" localSheetId="90">#REF!</definedName>
    <definedName name="concepto250.error2" localSheetId="34">#REF!</definedName>
    <definedName name="concepto250.error2" localSheetId="92">#REF!</definedName>
    <definedName name="concepto250.error2" localSheetId="93">#REF!</definedName>
    <definedName name="concepto250.error2">#REF!</definedName>
    <definedName name="concepto250.validacion1" localSheetId="39">#REF!</definedName>
    <definedName name="concepto250.validacion1" localSheetId="25">#REF!</definedName>
    <definedName name="concepto250.validacion1" localSheetId="21">#REF!</definedName>
    <definedName name="concepto250.validacion1" localSheetId="4">#REF!</definedName>
    <definedName name="concepto250.validacion1" localSheetId="89">#REF!</definedName>
    <definedName name="concepto250.validacion1" localSheetId="5">#REF!</definedName>
    <definedName name="concepto250.validacion1" localSheetId="90">#REF!</definedName>
    <definedName name="concepto250.validacion1" localSheetId="34">#REF!</definedName>
    <definedName name="concepto250.validacion1" localSheetId="92">#REF!</definedName>
    <definedName name="concepto250.validacion1" localSheetId="93">#REF!</definedName>
    <definedName name="concepto250.validacion1">#REF!</definedName>
    <definedName name="concepto250.validacion2" localSheetId="39">#REF!</definedName>
    <definedName name="concepto250.validacion2" localSheetId="25">#REF!</definedName>
    <definedName name="concepto250.validacion2" localSheetId="21">#REF!</definedName>
    <definedName name="concepto250.validacion2" localSheetId="4">#REF!</definedName>
    <definedName name="concepto250.validacion2" localSheetId="89">#REF!</definedName>
    <definedName name="concepto250.validacion2" localSheetId="5">#REF!</definedName>
    <definedName name="concepto250.validacion2" localSheetId="90">#REF!</definedName>
    <definedName name="concepto250.validacion2" localSheetId="34">#REF!</definedName>
    <definedName name="concepto250.validacion2" localSheetId="92">#REF!</definedName>
    <definedName name="concepto250.validacion2" localSheetId="93">#REF!</definedName>
    <definedName name="concepto250.validacion2">#REF!</definedName>
    <definedName name="concepto250.valordefecto" localSheetId="39">#REF!</definedName>
    <definedName name="concepto250.valordefecto" localSheetId="25">#REF!</definedName>
    <definedName name="concepto250.valordefecto" localSheetId="21">#REF!</definedName>
    <definedName name="concepto250.valordefecto" localSheetId="4">#REF!</definedName>
    <definedName name="concepto250.valordefecto" localSheetId="89">#REF!</definedName>
    <definedName name="concepto250.valordefecto" localSheetId="5">#REF!</definedName>
    <definedName name="concepto250.valordefecto" localSheetId="90">#REF!</definedName>
    <definedName name="concepto250.valordefecto" localSheetId="34">#REF!</definedName>
    <definedName name="concepto250.valordefecto" localSheetId="92">#REF!</definedName>
    <definedName name="concepto250.valordefecto" localSheetId="93">#REF!</definedName>
    <definedName name="concepto250.valordefecto">#REF!</definedName>
    <definedName name="concepto260" localSheetId="39">#REF!</definedName>
    <definedName name="concepto260" localSheetId="25">#REF!</definedName>
    <definedName name="concepto260" localSheetId="21">#REF!</definedName>
    <definedName name="concepto260" localSheetId="4">#REF!</definedName>
    <definedName name="concepto260" localSheetId="89">#REF!</definedName>
    <definedName name="concepto260" localSheetId="5">#REF!</definedName>
    <definedName name="concepto260" localSheetId="90">#REF!</definedName>
    <definedName name="concepto260" localSheetId="34">#REF!</definedName>
    <definedName name="concepto260" localSheetId="92">#REF!</definedName>
    <definedName name="concepto260" localSheetId="93">#REF!</definedName>
    <definedName name="concepto260">#REF!</definedName>
    <definedName name="concepto260.casillero" localSheetId="39">#REF!</definedName>
    <definedName name="concepto260.casillero" localSheetId="25">#REF!</definedName>
    <definedName name="concepto260.casillero" localSheetId="21">#REF!</definedName>
    <definedName name="concepto260.casillero" localSheetId="4">#REF!</definedName>
    <definedName name="concepto260.casillero" localSheetId="89">#REF!</definedName>
    <definedName name="concepto260.casillero" localSheetId="5">#REF!</definedName>
    <definedName name="concepto260.casillero" localSheetId="90">#REF!</definedName>
    <definedName name="concepto260.casillero" localSheetId="34">#REF!</definedName>
    <definedName name="concepto260.casillero" localSheetId="92">#REF!</definedName>
    <definedName name="concepto260.casillero" localSheetId="93">#REF!</definedName>
    <definedName name="concepto260.casillero">#REF!</definedName>
    <definedName name="concepto260.error1" localSheetId="39">#REF!</definedName>
    <definedName name="concepto260.error1" localSheetId="25">#REF!</definedName>
    <definedName name="concepto260.error1" localSheetId="21">#REF!</definedName>
    <definedName name="concepto260.error1" localSheetId="4">#REF!</definedName>
    <definedName name="concepto260.error1" localSheetId="89">#REF!</definedName>
    <definedName name="concepto260.error1" localSheetId="5">#REF!</definedName>
    <definedName name="concepto260.error1" localSheetId="90">#REF!</definedName>
    <definedName name="concepto260.error1" localSheetId="34">#REF!</definedName>
    <definedName name="concepto260.error1" localSheetId="92">#REF!</definedName>
    <definedName name="concepto260.error1" localSheetId="93">#REF!</definedName>
    <definedName name="concepto260.error1">#REF!</definedName>
    <definedName name="concepto260.error2" localSheetId="39">#REF!</definedName>
    <definedName name="concepto260.error2" localSheetId="25">#REF!</definedName>
    <definedName name="concepto260.error2" localSheetId="21">#REF!</definedName>
    <definedName name="concepto260.error2" localSheetId="4">#REF!</definedName>
    <definedName name="concepto260.error2" localSheetId="89">#REF!</definedName>
    <definedName name="concepto260.error2" localSheetId="5">#REF!</definedName>
    <definedName name="concepto260.error2" localSheetId="90">#REF!</definedName>
    <definedName name="concepto260.error2" localSheetId="34">#REF!</definedName>
    <definedName name="concepto260.error2" localSheetId="92">#REF!</definedName>
    <definedName name="concepto260.error2" localSheetId="93">#REF!</definedName>
    <definedName name="concepto260.error2">#REF!</definedName>
    <definedName name="concepto260.validacion1" localSheetId="39">#REF!</definedName>
    <definedName name="concepto260.validacion1" localSheetId="25">#REF!</definedName>
    <definedName name="concepto260.validacion1" localSheetId="21">#REF!</definedName>
    <definedName name="concepto260.validacion1" localSheetId="4">#REF!</definedName>
    <definedName name="concepto260.validacion1" localSheetId="89">#REF!</definedName>
    <definedName name="concepto260.validacion1" localSheetId="5">#REF!</definedName>
    <definedName name="concepto260.validacion1" localSheetId="90">#REF!</definedName>
    <definedName name="concepto260.validacion1" localSheetId="34">#REF!</definedName>
    <definedName name="concepto260.validacion1" localSheetId="92">#REF!</definedName>
    <definedName name="concepto260.validacion1" localSheetId="93">#REF!</definedName>
    <definedName name="concepto260.validacion1">#REF!</definedName>
    <definedName name="concepto260.validacion2" localSheetId="39">#REF!</definedName>
    <definedName name="concepto260.validacion2" localSheetId="25">#REF!</definedName>
    <definedName name="concepto260.validacion2" localSheetId="21">#REF!</definedName>
    <definedName name="concepto260.validacion2" localSheetId="4">#REF!</definedName>
    <definedName name="concepto260.validacion2" localSheetId="89">#REF!</definedName>
    <definedName name="concepto260.validacion2" localSheetId="5">#REF!</definedName>
    <definedName name="concepto260.validacion2" localSheetId="90">#REF!</definedName>
    <definedName name="concepto260.validacion2" localSheetId="34">#REF!</definedName>
    <definedName name="concepto260.validacion2" localSheetId="92">#REF!</definedName>
    <definedName name="concepto260.validacion2" localSheetId="93">#REF!</definedName>
    <definedName name="concepto260.validacion2">#REF!</definedName>
    <definedName name="concepto260.valordefecto" localSheetId="39">#REF!</definedName>
    <definedName name="concepto260.valordefecto" localSheetId="25">#REF!</definedName>
    <definedName name="concepto260.valordefecto" localSheetId="21">#REF!</definedName>
    <definedName name="concepto260.valordefecto" localSheetId="4">#REF!</definedName>
    <definedName name="concepto260.valordefecto" localSheetId="89">#REF!</definedName>
    <definedName name="concepto260.valordefecto" localSheetId="5">#REF!</definedName>
    <definedName name="concepto260.valordefecto" localSheetId="90">#REF!</definedName>
    <definedName name="concepto260.valordefecto" localSheetId="34">#REF!</definedName>
    <definedName name="concepto260.valordefecto" localSheetId="92">#REF!</definedName>
    <definedName name="concepto260.valordefecto" localSheetId="93">#REF!</definedName>
    <definedName name="concepto260.valordefecto">#REF!</definedName>
    <definedName name="concepto2650" localSheetId="39">#REF!</definedName>
    <definedName name="concepto2650" localSheetId="25">#REF!</definedName>
    <definedName name="concepto2650" localSheetId="21">#REF!</definedName>
    <definedName name="concepto2650" localSheetId="4">#REF!</definedName>
    <definedName name="concepto2650" localSheetId="89">#REF!</definedName>
    <definedName name="concepto2650" localSheetId="5">#REF!</definedName>
    <definedName name="concepto2650" localSheetId="90">#REF!</definedName>
    <definedName name="concepto2650" localSheetId="34">#REF!</definedName>
    <definedName name="concepto2650" localSheetId="92">#REF!</definedName>
    <definedName name="concepto2650" localSheetId="93">#REF!</definedName>
    <definedName name="concepto2650">#REF!</definedName>
    <definedName name="concepto2650.casillero" localSheetId="39">#REF!</definedName>
    <definedName name="concepto2650.casillero" localSheetId="25">#REF!</definedName>
    <definedName name="concepto2650.casillero" localSheetId="21">#REF!</definedName>
    <definedName name="concepto2650.casillero" localSheetId="4">#REF!</definedName>
    <definedName name="concepto2650.casillero" localSheetId="89">#REF!</definedName>
    <definedName name="concepto2650.casillero" localSheetId="5">#REF!</definedName>
    <definedName name="concepto2650.casillero" localSheetId="90">#REF!</definedName>
    <definedName name="concepto2650.casillero" localSheetId="34">#REF!</definedName>
    <definedName name="concepto2650.casillero" localSheetId="92">#REF!</definedName>
    <definedName name="concepto2650.casillero" localSheetId="93">#REF!</definedName>
    <definedName name="concepto2650.casillero">#REF!</definedName>
    <definedName name="concepto2655" localSheetId="39">#REF!</definedName>
    <definedName name="concepto2655" localSheetId="25">#REF!</definedName>
    <definedName name="concepto2655" localSheetId="21">#REF!</definedName>
    <definedName name="concepto2655" localSheetId="4">#REF!</definedName>
    <definedName name="concepto2655" localSheetId="89">#REF!</definedName>
    <definedName name="concepto2655" localSheetId="5">#REF!</definedName>
    <definedName name="concepto2655" localSheetId="90">#REF!</definedName>
    <definedName name="concepto2655" localSheetId="34">#REF!</definedName>
    <definedName name="concepto2655" localSheetId="92">#REF!</definedName>
    <definedName name="concepto2655" localSheetId="93">#REF!</definedName>
    <definedName name="concepto2655">#REF!</definedName>
    <definedName name="concepto2655.casillero" localSheetId="39">#REF!</definedName>
    <definedName name="concepto2655.casillero" localSheetId="25">#REF!</definedName>
    <definedName name="concepto2655.casillero" localSheetId="21">#REF!</definedName>
    <definedName name="concepto2655.casillero" localSheetId="4">#REF!</definedName>
    <definedName name="concepto2655.casillero" localSheetId="89">#REF!</definedName>
    <definedName name="concepto2655.casillero" localSheetId="5">#REF!</definedName>
    <definedName name="concepto2655.casillero" localSheetId="90">#REF!</definedName>
    <definedName name="concepto2655.casillero" localSheetId="34">#REF!</definedName>
    <definedName name="concepto2655.casillero" localSheetId="92">#REF!</definedName>
    <definedName name="concepto2655.casillero" localSheetId="93">#REF!</definedName>
    <definedName name="concepto2655.casillero">#REF!</definedName>
    <definedName name="concepto2680" localSheetId="39">#REF!</definedName>
    <definedName name="concepto2680" localSheetId="25">#REF!</definedName>
    <definedName name="concepto2680" localSheetId="21">#REF!</definedName>
    <definedName name="concepto2680" localSheetId="4">#REF!</definedName>
    <definedName name="concepto2680" localSheetId="89">#REF!</definedName>
    <definedName name="concepto2680" localSheetId="5">#REF!</definedName>
    <definedName name="concepto2680" localSheetId="90">#REF!</definedName>
    <definedName name="concepto2680" localSheetId="34">#REF!</definedName>
    <definedName name="concepto2680" localSheetId="92">#REF!</definedName>
    <definedName name="concepto2680" localSheetId="93">#REF!</definedName>
    <definedName name="concepto2680">#REF!</definedName>
    <definedName name="concepto2680.casillero" localSheetId="39">#REF!</definedName>
    <definedName name="concepto2680.casillero" localSheetId="25">#REF!</definedName>
    <definedName name="concepto2680.casillero" localSheetId="21">#REF!</definedName>
    <definedName name="concepto2680.casillero" localSheetId="4">#REF!</definedName>
    <definedName name="concepto2680.casillero" localSheetId="89">#REF!</definedName>
    <definedName name="concepto2680.casillero" localSheetId="5">#REF!</definedName>
    <definedName name="concepto2680.casillero" localSheetId="90">#REF!</definedName>
    <definedName name="concepto2680.casillero" localSheetId="34">#REF!</definedName>
    <definedName name="concepto2680.casillero" localSheetId="92">#REF!</definedName>
    <definedName name="concepto2680.casillero" localSheetId="93">#REF!</definedName>
    <definedName name="concepto2680.casillero">#REF!</definedName>
    <definedName name="concepto2685" localSheetId="39">#REF!</definedName>
    <definedName name="concepto2685" localSheetId="25">#REF!</definedName>
    <definedName name="concepto2685" localSheetId="21">#REF!</definedName>
    <definedName name="concepto2685" localSheetId="4">#REF!</definedName>
    <definedName name="concepto2685" localSheetId="89">#REF!</definedName>
    <definedName name="concepto2685" localSheetId="5">#REF!</definedName>
    <definedName name="concepto2685" localSheetId="90">#REF!</definedName>
    <definedName name="concepto2685" localSheetId="34">#REF!</definedName>
    <definedName name="concepto2685" localSheetId="92">#REF!</definedName>
    <definedName name="concepto2685" localSheetId="93">#REF!</definedName>
    <definedName name="concepto2685">#REF!</definedName>
    <definedName name="concepto2685.casillero" localSheetId="39">#REF!</definedName>
    <definedName name="concepto2685.casillero" localSheetId="25">#REF!</definedName>
    <definedName name="concepto2685.casillero" localSheetId="21">#REF!</definedName>
    <definedName name="concepto2685.casillero" localSheetId="4">#REF!</definedName>
    <definedName name="concepto2685.casillero" localSheetId="89">#REF!</definedName>
    <definedName name="concepto2685.casillero" localSheetId="5">#REF!</definedName>
    <definedName name="concepto2685.casillero" localSheetId="90">#REF!</definedName>
    <definedName name="concepto2685.casillero" localSheetId="34">#REF!</definedName>
    <definedName name="concepto2685.casillero" localSheetId="92">#REF!</definedName>
    <definedName name="concepto2685.casillero" localSheetId="93">#REF!</definedName>
    <definedName name="concepto2685.casillero">#REF!</definedName>
    <definedName name="concepto2690" localSheetId="39">#REF!</definedName>
    <definedName name="concepto2690" localSheetId="25">#REF!</definedName>
    <definedName name="concepto2690" localSheetId="21">#REF!</definedName>
    <definedName name="concepto2690" localSheetId="4">#REF!</definedName>
    <definedName name="concepto2690" localSheetId="89">#REF!</definedName>
    <definedName name="concepto2690" localSheetId="5">#REF!</definedName>
    <definedName name="concepto2690" localSheetId="90">#REF!</definedName>
    <definedName name="concepto2690" localSheetId="34">#REF!</definedName>
    <definedName name="concepto2690" localSheetId="92">#REF!</definedName>
    <definedName name="concepto2690" localSheetId="93">#REF!</definedName>
    <definedName name="concepto2690">#REF!</definedName>
    <definedName name="concepto2690.casillero" localSheetId="39">#REF!</definedName>
    <definedName name="concepto2690.casillero" localSheetId="25">#REF!</definedName>
    <definedName name="concepto2690.casillero" localSheetId="21">#REF!</definedName>
    <definedName name="concepto2690.casillero" localSheetId="4">#REF!</definedName>
    <definedName name="concepto2690.casillero" localSheetId="89">#REF!</definedName>
    <definedName name="concepto2690.casillero" localSheetId="5">#REF!</definedName>
    <definedName name="concepto2690.casillero" localSheetId="90">#REF!</definedName>
    <definedName name="concepto2690.casillero" localSheetId="34">#REF!</definedName>
    <definedName name="concepto2690.casillero" localSheetId="92">#REF!</definedName>
    <definedName name="concepto2690.casillero" localSheetId="93">#REF!</definedName>
    <definedName name="concepto2690.casillero">#REF!</definedName>
    <definedName name="concepto270" localSheetId="39">#REF!</definedName>
    <definedName name="concepto270" localSheetId="25">#REF!</definedName>
    <definedName name="concepto270" localSheetId="21">#REF!</definedName>
    <definedName name="concepto270" localSheetId="4">#REF!</definedName>
    <definedName name="concepto270" localSheetId="89">#REF!</definedName>
    <definedName name="concepto270" localSheetId="5">#REF!</definedName>
    <definedName name="concepto270" localSheetId="90">#REF!</definedName>
    <definedName name="concepto270" localSheetId="34">#REF!</definedName>
    <definedName name="concepto270" localSheetId="92">#REF!</definedName>
    <definedName name="concepto270" localSheetId="93">#REF!</definedName>
    <definedName name="concepto270">#REF!</definedName>
    <definedName name="concepto270.casillero" localSheetId="39">#REF!</definedName>
    <definedName name="concepto270.casillero" localSheetId="25">#REF!</definedName>
    <definedName name="concepto270.casillero" localSheetId="21">#REF!</definedName>
    <definedName name="concepto270.casillero" localSheetId="4">#REF!</definedName>
    <definedName name="concepto270.casillero" localSheetId="89">#REF!</definedName>
    <definedName name="concepto270.casillero" localSheetId="5">#REF!</definedName>
    <definedName name="concepto270.casillero" localSheetId="90">#REF!</definedName>
    <definedName name="concepto270.casillero" localSheetId="34">#REF!</definedName>
    <definedName name="concepto270.casillero" localSheetId="92">#REF!</definedName>
    <definedName name="concepto270.casillero" localSheetId="93">#REF!</definedName>
    <definedName name="concepto270.casillero">#REF!</definedName>
    <definedName name="concepto270.error1" localSheetId="39">#REF!</definedName>
    <definedName name="concepto270.error1" localSheetId="25">#REF!</definedName>
    <definedName name="concepto270.error1" localSheetId="21">#REF!</definedName>
    <definedName name="concepto270.error1" localSheetId="4">#REF!</definedName>
    <definedName name="concepto270.error1" localSheetId="89">#REF!</definedName>
    <definedName name="concepto270.error1" localSheetId="5">#REF!</definedName>
    <definedName name="concepto270.error1" localSheetId="90">#REF!</definedName>
    <definedName name="concepto270.error1" localSheetId="34">#REF!</definedName>
    <definedName name="concepto270.error1" localSheetId="92">#REF!</definedName>
    <definedName name="concepto270.error1" localSheetId="93">#REF!</definedName>
    <definedName name="concepto270.error1">#REF!</definedName>
    <definedName name="concepto270.error2" localSheetId="39">#REF!</definedName>
    <definedName name="concepto270.error2" localSheetId="25">#REF!</definedName>
    <definedName name="concepto270.error2" localSheetId="21">#REF!</definedName>
    <definedName name="concepto270.error2" localSheetId="4">#REF!</definedName>
    <definedName name="concepto270.error2" localSheetId="89">#REF!</definedName>
    <definedName name="concepto270.error2" localSheetId="5">#REF!</definedName>
    <definedName name="concepto270.error2" localSheetId="90">#REF!</definedName>
    <definedName name="concepto270.error2" localSheetId="34">#REF!</definedName>
    <definedName name="concepto270.error2" localSheetId="92">#REF!</definedName>
    <definedName name="concepto270.error2" localSheetId="93">#REF!</definedName>
    <definedName name="concepto270.error2">#REF!</definedName>
    <definedName name="concepto270.validacion1" localSheetId="39">#REF!</definedName>
    <definedName name="concepto270.validacion1" localSheetId="25">#REF!</definedName>
    <definedName name="concepto270.validacion1" localSheetId="21">#REF!</definedName>
    <definedName name="concepto270.validacion1" localSheetId="4">#REF!</definedName>
    <definedName name="concepto270.validacion1" localSheetId="89">#REF!</definedName>
    <definedName name="concepto270.validacion1" localSheetId="5">#REF!</definedName>
    <definedName name="concepto270.validacion1" localSheetId="90">#REF!</definedName>
    <definedName name="concepto270.validacion1" localSheetId="34">#REF!</definedName>
    <definedName name="concepto270.validacion1" localSheetId="92">#REF!</definedName>
    <definedName name="concepto270.validacion1" localSheetId="93">#REF!</definedName>
    <definedName name="concepto270.validacion1">#REF!</definedName>
    <definedName name="concepto270.validacion2" localSheetId="39">#REF!</definedName>
    <definedName name="concepto270.validacion2" localSheetId="25">#REF!</definedName>
    <definedName name="concepto270.validacion2" localSheetId="21">#REF!</definedName>
    <definedName name="concepto270.validacion2" localSheetId="4">#REF!</definedName>
    <definedName name="concepto270.validacion2" localSheetId="89">#REF!</definedName>
    <definedName name="concepto270.validacion2" localSheetId="5">#REF!</definedName>
    <definedName name="concepto270.validacion2" localSheetId="90">#REF!</definedName>
    <definedName name="concepto270.validacion2" localSheetId="34">#REF!</definedName>
    <definedName name="concepto270.validacion2" localSheetId="92">#REF!</definedName>
    <definedName name="concepto270.validacion2" localSheetId="93">#REF!</definedName>
    <definedName name="concepto270.validacion2">#REF!</definedName>
    <definedName name="concepto270.valordefecto" localSheetId="39">#REF!</definedName>
    <definedName name="concepto270.valordefecto" localSheetId="25">#REF!</definedName>
    <definedName name="concepto270.valordefecto" localSheetId="21">#REF!</definedName>
    <definedName name="concepto270.valordefecto" localSheetId="4">#REF!</definedName>
    <definedName name="concepto270.valordefecto" localSheetId="89">#REF!</definedName>
    <definedName name="concepto270.valordefecto" localSheetId="5">#REF!</definedName>
    <definedName name="concepto270.valordefecto" localSheetId="90">#REF!</definedName>
    <definedName name="concepto270.valordefecto" localSheetId="34">#REF!</definedName>
    <definedName name="concepto270.valordefecto" localSheetId="92">#REF!</definedName>
    <definedName name="concepto270.valordefecto" localSheetId="93">#REF!</definedName>
    <definedName name="concepto270.valordefecto">#REF!</definedName>
    <definedName name="concepto2700" localSheetId="39">#REF!</definedName>
    <definedName name="concepto2700" localSheetId="25">#REF!</definedName>
    <definedName name="concepto2700" localSheetId="21">#REF!</definedName>
    <definedName name="concepto2700" localSheetId="4">#REF!</definedName>
    <definedName name="concepto2700" localSheetId="89">#REF!</definedName>
    <definedName name="concepto2700" localSheetId="5">#REF!</definedName>
    <definedName name="concepto2700" localSheetId="90">#REF!</definedName>
    <definedName name="concepto2700" localSheetId="34">#REF!</definedName>
    <definedName name="concepto2700" localSheetId="92">#REF!</definedName>
    <definedName name="concepto2700" localSheetId="93">#REF!</definedName>
    <definedName name="concepto2700">#REF!</definedName>
    <definedName name="concepto2700.casillero" localSheetId="39">#REF!</definedName>
    <definedName name="concepto2700.casillero" localSheetId="25">#REF!</definedName>
    <definedName name="concepto2700.casillero" localSheetId="21">#REF!</definedName>
    <definedName name="concepto2700.casillero" localSheetId="4">#REF!</definedName>
    <definedName name="concepto2700.casillero" localSheetId="89">#REF!</definedName>
    <definedName name="concepto2700.casillero" localSheetId="5">#REF!</definedName>
    <definedName name="concepto2700.casillero" localSheetId="90">#REF!</definedName>
    <definedName name="concepto2700.casillero" localSheetId="34">#REF!</definedName>
    <definedName name="concepto2700.casillero" localSheetId="92">#REF!</definedName>
    <definedName name="concepto2700.casillero" localSheetId="93">#REF!</definedName>
    <definedName name="concepto2700.casillero">#REF!</definedName>
    <definedName name="concepto2701" localSheetId="39">#REF!</definedName>
    <definedName name="concepto2701" localSheetId="25">#REF!</definedName>
    <definedName name="concepto2701" localSheetId="21">#REF!</definedName>
    <definedName name="concepto2701" localSheetId="4">#REF!</definedName>
    <definedName name="concepto2701" localSheetId="89">#REF!</definedName>
    <definedName name="concepto2701" localSheetId="5">#REF!</definedName>
    <definedName name="concepto2701" localSheetId="90">#REF!</definedName>
    <definedName name="concepto2701" localSheetId="34">#REF!</definedName>
    <definedName name="concepto2701" localSheetId="92">#REF!</definedName>
    <definedName name="concepto2701" localSheetId="93">#REF!</definedName>
    <definedName name="concepto2701">#REF!</definedName>
    <definedName name="concepto2701.casillero" localSheetId="39">#REF!</definedName>
    <definedName name="concepto2701.casillero" localSheetId="25">#REF!</definedName>
    <definedName name="concepto2701.casillero" localSheetId="21">#REF!</definedName>
    <definedName name="concepto2701.casillero" localSheetId="4">#REF!</definedName>
    <definedName name="concepto2701.casillero" localSheetId="89">#REF!</definedName>
    <definedName name="concepto2701.casillero" localSheetId="5">#REF!</definedName>
    <definedName name="concepto2701.casillero" localSheetId="90">#REF!</definedName>
    <definedName name="concepto2701.casillero" localSheetId="34">#REF!</definedName>
    <definedName name="concepto2701.casillero" localSheetId="92">#REF!</definedName>
    <definedName name="concepto2701.casillero" localSheetId="93">#REF!</definedName>
    <definedName name="concepto2701.casillero">#REF!</definedName>
    <definedName name="concepto2702" localSheetId="39">#REF!</definedName>
    <definedName name="concepto2702" localSheetId="25">#REF!</definedName>
    <definedName name="concepto2702" localSheetId="21">#REF!</definedName>
    <definedName name="concepto2702" localSheetId="4">#REF!</definedName>
    <definedName name="concepto2702" localSheetId="89">#REF!</definedName>
    <definedName name="concepto2702" localSheetId="5">#REF!</definedName>
    <definedName name="concepto2702" localSheetId="90">#REF!</definedName>
    <definedName name="concepto2702" localSheetId="34">#REF!</definedName>
    <definedName name="concepto2702" localSheetId="92">#REF!</definedName>
    <definedName name="concepto2702" localSheetId="93">#REF!</definedName>
    <definedName name="concepto2702">#REF!</definedName>
    <definedName name="concepto2702.casillero" localSheetId="39">#REF!</definedName>
    <definedName name="concepto2702.casillero" localSheetId="25">#REF!</definedName>
    <definedName name="concepto2702.casillero" localSheetId="21">#REF!</definedName>
    <definedName name="concepto2702.casillero" localSheetId="4">#REF!</definedName>
    <definedName name="concepto2702.casillero" localSheetId="89">#REF!</definedName>
    <definedName name="concepto2702.casillero" localSheetId="5">#REF!</definedName>
    <definedName name="concepto2702.casillero" localSheetId="90">#REF!</definedName>
    <definedName name="concepto2702.casillero" localSheetId="34">#REF!</definedName>
    <definedName name="concepto2702.casillero" localSheetId="92">#REF!</definedName>
    <definedName name="concepto2702.casillero" localSheetId="93">#REF!</definedName>
    <definedName name="concepto2702.casillero">#REF!</definedName>
    <definedName name="concepto2705" localSheetId="39">#REF!</definedName>
    <definedName name="concepto2705" localSheetId="25">#REF!</definedName>
    <definedName name="concepto2705" localSheetId="21">#REF!</definedName>
    <definedName name="concepto2705" localSheetId="4">#REF!</definedName>
    <definedName name="concepto2705" localSheetId="89">#REF!</definedName>
    <definedName name="concepto2705" localSheetId="5">#REF!</definedName>
    <definedName name="concepto2705" localSheetId="90">#REF!</definedName>
    <definedName name="concepto2705" localSheetId="34">#REF!</definedName>
    <definedName name="concepto2705" localSheetId="92">#REF!</definedName>
    <definedName name="concepto2705" localSheetId="93">#REF!</definedName>
    <definedName name="concepto2705">#REF!</definedName>
    <definedName name="concepto2705.casillero" localSheetId="39">#REF!</definedName>
    <definedName name="concepto2705.casillero" localSheetId="25">#REF!</definedName>
    <definedName name="concepto2705.casillero" localSheetId="21">#REF!</definedName>
    <definedName name="concepto2705.casillero" localSheetId="4">#REF!</definedName>
    <definedName name="concepto2705.casillero" localSheetId="89">#REF!</definedName>
    <definedName name="concepto2705.casillero" localSheetId="5">#REF!</definedName>
    <definedName name="concepto2705.casillero" localSheetId="90">#REF!</definedName>
    <definedName name="concepto2705.casillero" localSheetId="34">#REF!</definedName>
    <definedName name="concepto2705.casillero" localSheetId="92">#REF!</definedName>
    <definedName name="concepto2705.casillero" localSheetId="93">#REF!</definedName>
    <definedName name="concepto2705.casillero">#REF!</definedName>
    <definedName name="concepto2720" localSheetId="39">#REF!</definedName>
    <definedName name="concepto2720" localSheetId="25">#REF!</definedName>
    <definedName name="concepto2720" localSheetId="21">#REF!</definedName>
    <definedName name="concepto2720" localSheetId="4">#REF!</definedName>
    <definedName name="concepto2720" localSheetId="89">#REF!</definedName>
    <definedName name="concepto2720" localSheetId="5">#REF!</definedName>
    <definedName name="concepto2720" localSheetId="90">#REF!</definedName>
    <definedName name="concepto2720" localSheetId="34">#REF!</definedName>
    <definedName name="concepto2720" localSheetId="92">#REF!</definedName>
    <definedName name="concepto2720" localSheetId="93">#REF!</definedName>
    <definedName name="concepto2720">#REF!</definedName>
    <definedName name="concepto2720.casillero" localSheetId="39">#REF!</definedName>
    <definedName name="concepto2720.casillero" localSheetId="25">#REF!</definedName>
    <definedName name="concepto2720.casillero" localSheetId="21">#REF!</definedName>
    <definedName name="concepto2720.casillero" localSheetId="4">#REF!</definedName>
    <definedName name="concepto2720.casillero" localSheetId="89">#REF!</definedName>
    <definedName name="concepto2720.casillero" localSheetId="5">#REF!</definedName>
    <definedName name="concepto2720.casillero" localSheetId="90">#REF!</definedName>
    <definedName name="concepto2720.casillero" localSheetId="34">#REF!</definedName>
    <definedName name="concepto2720.casillero" localSheetId="92">#REF!</definedName>
    <definedName name="concepto2720.casillero" localSheetId="93">#REF!</definedName>
    <definedName name="concepto2720.casillero">#REF!</definedName>
    <definedName name="concepto2725" localSheetId="39">#REF!</definedName>
    <definedName name="concepto2725" localSheetId="25">#REF!</definedName>
    <definedName name="concepto2725" localSheetId="21">#REF!</definedName>
    <definedName name="concepto2725" localSheetId="4">#REF!</definedName>
    <definedName name="concepto2725" localSheetId="89">#REF!</definedName>
    <definedName name="concepto2725" localSheetId="5">#REF!</definedName>
    <definedName name="concepto2725" localSheetId="90">#REF!</definedName>
    <definedName name="concepto2725" localSheetId="34">#REF!</definedName>
    <definedName name="concepto2725" localSheetId="92">#REF!</definedName>
    <definedName name="concepto2725" localSheetId="93">#REF!</definedName>
    <definedName name="concepto2725">#REF!</definedName>
    <definedName name="concepto2725.casillero" localSheetId="39">#REF!</definedName>
    <definedName name="concepto2725.casillero" localSheetId="25">#REF!</definedName>
    <definedName name="concepto2725.casillero" localSheetId="21">#REF!</definedName>
    <definedName name="concepto2725.casillero" localSheetId="4">#REF!</definedName>
    <definedName name="concepto2725.casillero" localSheetId="89">#REF!</definedName>
    <definedName name="concepto2725.casillero" localSheetId="5">#REF!</definedName>
    <definedName name="concepto2725.casillero" localSheetId="90">#REF!</definedName>
    <definedName name="concepto2725.casillero" localSheetId="34">#REF!</definedName>
    <definedName name="concepto2725.casillero" localSheetId="92">#REF!</definedName>
    <definedName name="concepto2725.casillero" localSheetId="93">#REF!</definedName>
    <definedName name="concepto2725.casillero">#REF!</definedName>
    <definedName name="concepto2730" localSheetId="39">#REF!</definedName>
    <definedName name="concepto2730" localSheetId="25">#REF!</definedName>
    <definedName name="concepto2730" localSheetId="21">#REF!</definedName>
    <definedName name="concepto2730" localSheetId="4">#REF!</definedName>
    <definedName name="concepto2730" localSheetId="89">#REF!</definedName>
    <definedName name="concepto2730" localSheetId="5">#REF!</definedName>
    <definedName name="concepto2730" localSheetId="90">#REF!</definedName>
    <definedName name="concepto2730" localSheetId="34">#REF!</definedName>
    <definedName name="concepto2730" localSheetId="92">#REF!</definedName>
    <definedName name="concepto2730" localSheetId="93">#REF!</definedName>
    <definedName name="concepto2730">#REF!</definedName>
    <definedName name="concepto2730.casillero" localSheetId="39">#REF!</definedName>
    <definedName name="concepto2730.casillero" localSheetId="25">#REF!</definedName>
    <definedName name="concepto2730.casillero" localSheetId="21">#REF!</definedName>
    <definedName name="concepto2730.casillero" localSheetId="4">#REF!</definedName>
    <definedName name="concepto2730.casillero" localSheetId="89">#REF!</definedName>
    <definedName name="concepto2730.casillero" localSheetId="5">#REF!</definedName>
    <definedName name="concepto2730.casillero" localSheetId="90">#REF!</definedName>
    <definedName name="concepto2730.casillero" localSheetId="34">#REF!</definedName>
    <definedName name="concepto2730.casillero" localSheetId="92">#REF!</definedName>
    <definedName name="concepto2730.casillero" localSheetId="93">#REF!</definedName>
    <definedName name="concepto2730.casillero">#REF!</definedName>
    <definedName name="concepto2740" localSheetId="39">#REF!</definedName>
    <definedName name="concepto2740" localSheetId="25">#REF!</definedName>
    <definedName name="concepto2740" localSheetId="21">#REF!</definedName>
    <definedName name="concepto2740" localSheetId="4">#REF!</definedName>
    <definedName name="concepto2740" localSheetId="89">#REF!</definedName>
    <definedName name="concepto2740" localSheetId="5">#REF!</definedName>
    <definedName name="concepto2740" localSheetId="90">#REF!</definedName>
    <definedName name="concepto2740" localSheetId="34">#REF!</definedName>
    <definedName name="concepto2740" localSheetId="92">#REF!</definedName>
    <definedName name="concepto2740" localSheetId="93">#REF!</definedName>
    <definedName name="concepto2740">#REF!</definedName>
    <definedName name="concepto2740.casillero" localSheetId="39">#REF!</definedName>
    <definedName name="concepto2740.casillero" localSheetId="25">#REF!</definedName>
    <definedName name="concepto2740.casillero" localSheetId="21">#REF!</definedName>
    <definedName name="concepto2740.casillero" localSheetId="4">#REF!</definedName>
    <definedName name="concepto2740.casillero" localSheetId="89">#REF!</definedName>
    <definedName name="concepto2740.casillero" localSheetId="5">#REF!</definedName>
    <definedName name="concepto2740.casillero" localSheetId="90">#REF!</definedName>
    <definedName name="concepto2740.casillero" localSheetId="34">#REF!</definedName>
    <definedName name="concepto2740.casillero" localSheetId="92">#REF!</definedName>
    <definedName name="concepto2740.casillero" localSheetId="93">#REF!</definedName>
    <definedName name="concepto2740.casillero">#REF!</definedName>
    <definedName name="concepto2745" localSheetId="39">#REF!</definedName>
    <definedName name="concepto2745" localSheetId="25">#REF!</definedName>
    <definedName name="concepto2745" localSheetId="21">#REF!</definedName>
    <definedName name="concepto2745" localSheetId="4">#REF!</definedName>
    <definedName name="concepto2745" localSheetId="89">#REF!</definedName>
    <definedName name="concepto2745" localSheetId="5">#REF!</definedName>
    <definedName name="concepto2745" localSheetId="90">#REF!</definedName>
    <definedName name="concepto2745" localSheetId="34">#REF!</definedName>
    <definedName name="concepto2745" localSheetId="92">#REF!</definedName>
    <definedName name="concepto2745" localSheetId="93">#REF!</definedName>
    <definedName name="concepto2745">#REF!</definedName>
    <definedName name="concepto2745.casillero" localSheetId="39">#REF!</definedName>
    <definedName name="concepto2745.casillero" localSheetId="25">#REF!</definedName>
    <definedName name="concepto2745.casillero" localSheetId="21">#REF!</definedName>
    <definedName name="concepto2745.casillero" localSheetId="4">#REF!</definedName>
    <definedName name="concepto2745.casillero" localSheetId="89">#REF!</definedName>
    <definedName name="concepto2745.casillero" localSheetId="5">#REF!</definedName>
    <definedName name="concepto2745.casillero" localSheetId="90">#REF!</definedName>
    <definedName name="concepto2745.casillero" localSheetId="34">#REF!</definedName>
    <definedName name="concepto2745.casillero" localSheetId="92">#REF!</definedName>
    <definedName name="concepto2745.casillero" localSheetId="93">#REF!</definedName>
    <definedName name="concepto2745.casillero">#REF!</definedName>
    <definedName name="concepto2750" localSheetId="39">#REF!</definedName>
    <definedName name="concepto2750" localSheetId="25">#REF!</definedName>
    <definedName name="concepto2750" localSheetId="21">#REF!</definedName>
    <definedName name="concepto2750" localSheetId="4">#REF!</definedName>
    <definedName name="concepto2750" localSheetId="89">#REF!</definedName>
    <definedName name="concepto2750" localSheetId="5">#REF!</definedName>
    <definedName name="concepto2750" localSheetId="90">#REF!</definedName>
    <definedName name="concepto2750" localSheetId="34">#REF!</definedName>
    <definedName name="concepto2750" localSheetId="92">#REF!</definedName>
    <definedName name="concepto2750" localSheetId="93">#REF!</definedName>
    <definedName name="concepto2750">#REF!</definedName>
    <definedName name="concepto2750.casillero" localSheetId="39">#REF!</definedName>
    <definedName name="concepto2750.casillero" localSheetId="25">#REF!</definedName>
    <definedName name="concepto2750.casillero" localSheetId="21">#REF!</definedName>
    <definedName name="concepto2750.casillero" localSheetId="4">#REF!</definedName>
    <definedName name="concepto2750.casillero" localSheetId="89">#REF!</definedName>
    <definedName name="concepto2750.casillero" localSheetId="5">#REF!</definedName>
    <definedName name="concepto2750.casillero" localSheetId="90">#REF!</definedName>
    <definedName name="concepto2750.casillero" localSheetId="34">#REF!</definedName>
    <definedName name="concepto2750.casillero" localSheetId="92">#REF!</definedName>
    <definedName name="concepto2750.casillero" localSheetId="93">#REF!</definedName>
    <definedName name="concepto2750.casillero">#REF!</definedName>
    <definedName name="concepto2752" localSheetId="39">#REF!</definedName>
    <definedName name="concepto2752" localSheetId="25">#REF!</definedName>
    <definedName name="concepto2752" localSheetId="21">#REF!</definedName>
    <definedName name="concepto2752" localSheetId="4">#REF!</definedName>
    <definedName name="concepto2752" localSheetId="89">#REF!</definedName>
    <definedName name="concepto2752" localSheetId="5">#REF!</definedName>
    <definedName name="concepto2752" localSheetId="90">#REF!</definedName>
    <definedName name="concepto2752" localSheetId="34">#REF!</definedName>
    <definedName name="concepto2752" localSheetId="92">#REF!</definedName>
    <definedName name="concepto2752" localSheetId="93">#REF!</definedName>
    <definedName name="concepto2752">#REF!</definedName>
    <definedName name="concepto2752.casillero" localSheetId="39">#REF!</definedName>
    <definedName name="concepto2752.casillero" localSheetId="25">#REF!</definedName>
    <definedName name="concepto2752.casillero" localSheetId="21">#REF!</definedName>
    <definedName name="concepto2752.casillero" localSheetId="4">#REF!</definedName>
    <definedName name="concepto2752.casillero" localSheetId="89">#REF!</definedName>
    <definedName name="concepto2752.casillero" localSheetId="5">#REF!</definedName>
    <definedName name="concepto2752.casillero" localSheetId="90">#REF!</definedName>
    <definedName name="concepto2752.casillero" localSheetId="34">#REF!</definedName>
    <definedName name="concepto2752.casillero" localSheetId="92">#REF!</definedName>
    <definedName name="concepto2752.casillero" localSheetId="93">#REF!</definedName>
    <definedName name="concepto2752.casillero">#REF!</definedName>
    <definedName name="concepto2754" localSheetId="39">#REF!</definedName>
    <definedName name="concepto2754" localSheetId="25">#REF!</definedName>
    <definedName name="concepto2754" localSheetId="21">#REF!</definedName>
    <definedName name="concepto2754" localSheetId="4">#REF!</definedName>
    <definedName name="concepto2754" localSheetId="89">#REF!</definedName>
    <definedName name="concepto2754" localSheetId="5">#REF!</definedName>
    <definedName name="concepto2754" localSheetId="90">#REF!</definedName>
    <definedName name="concepto2754" localSheetId="34">#REF!</definedName>
    <definedName name="concepto2754" localSheetId="92">#REF!</definedName>
    <definedName name="concepto2754" localSheetId="93">#REF!</definedName>
    <definedName name="concepto2754">#REF!</definedName>
    <definedName name="concepto2754.casillero" localSheetId="39">#REF!</definedName>
    <definedName name="concepto2754.casillero" localSheetId="25">#REF!</definedName>
    <definedName name="concepto2754.casillero" localSheetId="21">#REF!</definedName>
    <definedName name="concepto2754.casillero" localSheetId="4">#REF!</definedName>
    <definedName name="concepto2754.casillero" localSheetId="89">#REF!</definedName>
    <definedName name="concepto2754.casillero" localSheetId="5">#REF!</definedName>
    <definedName name="concepto2754.casillero" localSheetId="90">#REF!</definedName>
    <definedName name="concepto2754.casillero" localSheetId="34">#REF!</definedName>
    <definedName name="concepto2754.casillero" localSheetId="92">#REF!</definedName>
    <definedName name="concepto2754.casillero" localSheetId="93">#REF!</definedName>
    <definedName name="concepto2754.casillero">#REF!</definedName>
    <definedName name="concepto2756" localSheetId="39">#REF!</definedName>
    <definedName name="concepto2756" localSheetId="25">#REF!</definedName>
    <definedName name="concepto2756" localSheetId="21">#REF!</definedName>
    <definedName name="concepto2756" localSheetId="4">#REF!</definedName>
    <definedName name="concepto2756" localSheetId="89">#REF!</definedName>
    <definedName name="concepto2756" localSheetId="5">#REF!</definedName>
    <definedName name="concepto2756" localSheetId="90">#REF!</definedName>
    <definedName name="concepto2756" localSheetId="34">#REF!</definedName>
    <definedName name="concepto2756" localSheetId="92">#REF!</definedName>
    <definedName name="concepto2756" localSheetId="93">#REF!</definedName>
    <definedName name="concepto2756">#REF!</definedName>
    <definedName name="concepto2756.casillero" localSheetId="39">#REF!</definedName>
    <definedName name="concepto2756.casillero" localSheetId="25">#REF!</definedName>
    <definedName name="concepto2756.casillero" localSheetId="21">#REF!</definedName>
    <definedName name="concepto2756.casillero" localSheetId="4">#REF!</definedName>
    <definedName name="concepto2756.casillero" localSheetId="89">#REF!</definedName>
    <definedName name="concepto2756.casillero" localSheetId="5">#REF!</definedName>
    <definedName name="concepto2756.casillero" localSheetId="90">#REF!</definedName>
    <definedName name="concepto2756.casillero" localSheetId="34">#REF!</definedName>
    <definedName name="concepto2756.casillero" localSheetId="92">#REF!</definedName>
    <definedName name="concepto2756.casillero" localSheetId="93">#REF!</definedName>
    <definedName name="concepto2756.casillero">#REF!</definedName>
    <definedName name="concepto2760" localSheetId="39">#REF!</definedName>
    <definedName name="concepto2760" localSheetId="25">#REF!</definedName>
    <definedName name="concepto2760" localSheetId="21">#REF!</definedName>
    <definedName name="concepto2760" localSheetId="4">#REF!</definedName>
    <definedName name="concepto2760" localSheetId="89">#REF!</definedName>
    <definedName name="concepto2760" localSheetId="5">#REF!</definedName>
    <definedName name="concepto2760" localSheetId="90">#REF!</definedName>
    <definedName name="concepto2760" localSheetId="34">#REF!</definedName>
    <definedName name="concepto2760" localSheetId="92">#REF!</definedName>
    <definedName name="concepto2760" localSheetId="93">#REF!</definedName>
    <definedName name="concepto2760">#REF!</definedName>
    <definedName name="concepto2760.casillero" localSheetId="39">#REF!</definedName>
    <definedName name="concepto2760.casillero" localSheetId="25">#REF!</definedName>
    <definedName name="concepto2760.casillero" localSheetId="21">#REF!</definedName>
    <definedName name="concepto2760.casillero" localSheetId="4">#REF!</definedName>
    <definedName name="concepto2760.casillero" localSheetId="89">#REF!</definedName>
    <definedName name="concepto2760.casillero" localSheetId="5">#REF!</definedName>
    <definedName name="concepto2760.casillero" localSheetId="90">#REF!</definedName>
    <definedName name="concepto2760.casillero" localSheetId="34">#REF!</definedName>
    <definedName name="concepto2760.casillero" localSheetId="92">#REF!</definedName>
    <definedName name="concepto2760.casillero" localSheetId="93">#REF!</definedName>
    <definedName name="concepto2760.casillero">#REF!</definedName>
    <definedName name="concepto2765" localSheetId="39">#REF!</definedName>
    <definedName name="concepto2765" localSheetId="25">#REF!</definedName>
    <definedName name="concepto2765" localSheetId="21">#REF!</definedName>
    <definedName name="concepto2765" localSheetId="4">#REF!</definedName>
    <definedName name="concepto2765" localSheetId="89">#REF!</definedName>
    <definedName name="concepto2765" localSheetId="5">#REF!</definedName>
    <definedName name="concepto2765" localSheetId="90">#REF!</definedName>
    <definedName name="concepto2765" localSheetId="34">#REF!</definedName>
    <definedName name="concepto2765" localSheetId="92">#REF!</definedName>
    <definedName name="concepto2765" localSheetId="93">#REF!</definedName>
    <definedName name="concepto2765">#REF!</definedName>
    <definedName name="concepto2765.casillero" localSheetId="39">#REF!</definedName>
    <definedName name="concepto2765.casillero" localSheetId="25">#REF!</definedName>
    <definedName name="concepto2765.casillero" localSheetId="21">#REF!</definedName>
    <definedName name="concepto2765.casillero" localSheetId="4">#REF!</definedName>
    <definedName name="concepto2765.casillero" localSheetId="89">#REF!</definedName>
    <definedName name="concepto2765.casillero" localSheetId="5">#REF!</definedName>
    <definedName name="concepto2765.casillero" localSheetId="90">#REF!</definedName>
    <definedName name="concepto2765.casillero" localSheetId="34">#REF!</definedName>
    <definedName name="concepto2765.casillero" localSheetId="92">#REF!</definedName>
    <definedName name="concepto2765.casillero" localSheetId="93">#REF!</definedName>
    <definedName name="concepto2765.casillero">#REF!</definedName>
    <definedName name="concepto2770" localSheetId="39">#REF!</definedName>
    <definedName name="concepto2770" localSheetId="25">#REF!</definedName>
    <definedName name="concepto2770" localSheetId="21">#REF!</definedName>
    <definedName name="concepto2770" localSheetId="4">#REF!</definedName>
    <definedName name="concepto2770" localSheetId="89">#REF!</definedName>
    <definedName name="concepto2770" localSheetId="5">#REF!</definedName>
    <definedName name="concepto2770" localSheetId="90">#REF!</definedName>
    <definedName name="concepto2770" localSheetId="34">#REF!</definedName>
    <definedName name="concepto2770" localSheetId="92">#REF!</definedName>
    <definedName name="concepto2770" localSheetId="93">#REF!</definedName>
    <definedName name="concepto2770">#REF!</definedName>
    <definedName name="concepto2770.casillero" localSheetId="39">#REF!</definedName>
    <definedName name="concepto2770.casillero" localSheetId="25">#REF!</definedName>
    <definedName name="concepto2770.casillero" localSheetId="21">#REF!</definedName>
    <definedName name="concepto2770.casillero" localSheetId="4">#REF!</definedName>
    <definedName name="concepto2770.casillero" localSheetId="89">#REF!</definedName>
    <definedName name="concepto2770.casillero" localSheetId="5">#REF!</definedName>
    <definedName name="concepto2770.casillero" localSheetId="90">#REF!</definedName>
    <definedName name="concepto2770.casillero" localSheetId="34">#REF!</definedName>
    <definedName name="concepto2770.casillero" localSheetId="92">#REF!</definedName>
    <definedName name="concepto2770.casillero" localSheetId="93">#REF!</definedName>
    <definedName name="concepto2770.casillero">#REF!</definedName>
    <definedName name="concepto2771" localSheetId="39">#REF!</definedName>
    <definedName name="concepto2771" localSheetId="25">#REF!</definedName>
    <definedName name="concepto2771" localSheetId="21">#REF!</definedName>
    <definedName name="concepto2771" localSheetId="4">#REF!</definedName>
    <definedName name="concepto2771" localSheetId="89">#REF!</definedName>
    <definedName name="concepto2771" localSheetId="5">#REF!</definedName>
    <definedName name="concepto2771" localSheetId="90">#REF!</definedName>
    <definedName name="concepto2771" localSheetId="34">#REF!</definedName>
    <definedName name="concepto2771" localSheetId="92">#REF!</definedName>
    <definedName name="concepto2771" localSheetId="93">#REF!</definedName>
    <definedName name="concepto2771">#REF!</definedName>
    <definedName name="concepto2771.casillero" localSheetId="39">#REF!</definedName>
    <definedName name="concepto2771.casillero" localSheetId="25">#REF!</definedName>
    <definedName name="concepto2771.casillero" localSheetId="21">#REF!</definedName>
    <definedName name="concepto2771.casillero" localSheetId="4">#REF!</definedName>
    <definedName name="concepto2771.casillero" localSheetId="89">#REF!</definedName>
    <definedName name="concepto2771.casillero" localSheetId="5">#REF!</definedName>
    <definedName name="concepto2771.casillero" localSheetId="90">#REF!</definedName>
    <definedName name="concepto2771.casillero" localSheetId="34">#REF!</definedName>
    <definedName name="concepto2771.casillero" localSheetId="92">#REF!</definedName>
    <definedName name="concepto2771.casillero" localSheetId="93">#REF!</definedName>
    <definedName name="concepto2771.casillero">#REF!</definedName>
    <definedName name="concepto2772" localSheetId="39">#REF!</definedName>
    <definedName name="concepto2772" localSheetId="25">#REF!</definedName>
    <definedName name="concepto2772" localSheetId="21">#REF!</definedName>
    <definedName name="concepto2772" localSheetId="4">#REF!</definedName>
    <definedName name="concepto2772" localSheetId="89">#REF!</definedName>
    <definedName name="concepto2772" localSheetId="5">#REF!</definedName>
    <definedName name="concepto2772" localSheetId="90">#REF!</definedName>
    <definedName name="concepto2772" localSheetId="34">#REF!</definedName>
    <definedName name="concepto2772" localSheetId="92">#REF!</definedName>
    <definedName name="concepto2772" localSheetId="93">#REF!</definedName>
    <definedName name="concepto2772">#REF!</definedName>
    <definedName name="concepto2772.casillero" localSheetId="39">#REF!</definedName>
    <definedName name="concepto2772.casillero" localSheetId="25">#REF!</definedName>
    <definedName name="concepto2772.casillero" localSheetId="21">#REF!</definedName>
    <definedName name="concepto2772.casillero" localSheetId="4">#REF!</definedName>
    <definedName name="concepto2772.casillero" localSheetId="89">#REF!</definedName>
    <definedName name="concepto2772.casillero" localSheetId="5">#REF!</definedName>
    <definedName name="concepto2772.casillero" localSheetId="90">#REF!</definedName>
    <definedName name="concepto2772.casillero" localSheetId="34">#REF!</definedName>
    <definedName name="concepto2772.casillero" localSheetId="92">#REF!</definedName>
    <definedName name="concepto2772.casillero" localSheetId="93">#REF!</definedName>
    <definedName name="concepto2772.casillero">#REF!</definedName>
    <definedName name="concepto2774" localSheetId="39">#REF!</definedName>
    <definedName name="concepto2774" localSheetId="25">#REF!</definedName>
    <definedName name="concepto2774" localSheetId="21">#REF!</definedName>
    <definedName name="concepto2774" localSheetId="4">#REF!</definedName>
    <definedName name="concepto2774" localSheetId="89">#REF!</definedName>
    <definedName name="concepto2774" localSheetId="5">#REF!</definedName>
    <definedName name="concepto2774" localSheetId="90">#REF!</definedName>
    <definedName name="concepto2774" localSheetId="34">#REF!</definedName>
    <definedName name="concepto2774" localSheetId="92">#REF!</definedName>
    <definedName name="concepto2774" localSheetId="93">#REF!</definedName>
    <definedName name="concepto2774">#REF!</definedName>
    <definedName name="concepto2774.casillero" localSheetId="39">#REF!</definedName>
    <definedName name="concepto2774.casillero" localSheetId="25">#REF!</definedName>
    <definedName name="concepto2774.casillero" localSheetId="21">#REF!</definedName>
    <definedName name="concepto2774.casillero" localSheetId="4">#REF!</definedName>
    <definedName name="concepto2774.casillero" localSheetId="89">#REF!</definedName>
    <definedName name="concepto2774.casillero" localSheetId="5">#REF!</definedName>
    <definedName name="concepto2774.casillero" localSheetId="90">#REF!</definedName>
    <definedName name="concepto2774.casillero" localSheetId="34">#REF!</definedName>
    <definedName name="concepto2774.casillero" localSheetId="92">#REF!</definedName>
    <definedName name="concepto2774.casillero" localSheetId="93">#REF!</definedName>
    <definedName name="concepto2774.casillero">#REF!</definedName>
    <definedName name="concepto2775" localSheetId="39">#REF!</definedName>
    <definedName name="concepto2775" localSheetId="25">#REF!</definedName>
    <definedName name="concepto2775" localSheetId="21">#REF!</definedName>
    <definedName name="concepto2775" localSheetId="4">#REF!</definedName>
    <definedName name="concepto2775" localSheetId="89">#REF!</definedName>
    <definedName name="concepto2775" localSheetId="5">#REF!</definedName>
    <definedName name="concepto2775" localSheetId="90">#REF!</definedName>
    <definedName name="concepto2775" localSheetId="34">#REF!</definedName>
    <definedName name="concepto2775" localSheetId="92">#REF!</definedName>
    <definedName name="concepto2775" localSheetId="93">#REF!</definedName>
    <definedName name="concepto2775">#REF!</definedName>
    <definedName name="concepto2775.casillero" localSheetId="39">#REF!</definedName>
    <definedName name="concepto2775.casillero" localSheetId="25">#REF!</definedName>
    <definedName name="concepto2775.casillero" localSheetId="21">#REF!</definedName>
    <definedName name="concepto2775.casillero" localSheetId="4">#REF!</definedName>
    <definedName name="concepto2775.casillero" localSheetId="89">#REF!</definedName>
    <definedName name="concepto2775.casillero" localSheetId="5">#REF!</definedName>
    <definedName name="concepto2775.casillero" localSheetId="90">#REF!</definedName>
    <definedName name="concepto2775.casillero" localSheetId="34">#REF!</definedName>
    <definedName name="concepto2775.casillero" localSheetId="92">#REF!</definedName>
    <definedName name="concepto2775.casillero" localSheetId="93">#REF!</definedName>
    <definedName name="concepto2775.casillero">#REF!</definedName>
    <definedName name="concepto2780" localSheetId="39">#REF!</definedName>
    <definedName name="concepto2780" localSheetId="25">#REF!</definedName>
    <definedName name="concepto2780" localSheetId="21">#REF!</definedName>
    <definedName name="concepto2780" localSheetId="4">#REF!</definedName>
    <definedName name="concepto2780" localSheetId="89">#REF!</definedName>
    <definedName name="concepto2780" localSheetId="5">#REF!</definedName>
    <definedName name="concepto2780" localSheetId="90">#REF!</definedName>
    <definedName name="concepto2780" localSheetId="34">#REF!</definedName>
    <definedName name="concepto2780" localSheetId="92">#REF!</definedName>
    <definedName name="concepto2780" localSheetId="93">#REF!</definedName>
    <definedName name="concepto2780">#REF!</definedName>
    <definedName name="concepto2780.casillero" localSheetId="39">#REF!</definedName>
    <definedName name="concepto2780.casillero" localSheetId="25">#REF!</definedName>
    <definedName name="concepto2780.casillero" localSheetId="21">#REF!</definedName>
    <definedName name="concepto2780.casillero" localSheetId="4">#REF!</definedName>
    <definedName name="concepto2780.casillero" localSheetId="89">#REF!</definedName>
    <definedName name="concepto2780.casillero" localSheetId="5">#REF!</definedName>
    <definedName name="concepto2780.casillero" localSheetId="90">#REF!</definedName>
    <definedName name="concepto2780.casillero" localSheetId="34">#REF!</definedName>
    <definedName name="concepto2780.casillero" localSheetId="92">#REF!</definedName>
    <definedName name="concepto2780.casillero" localSheetId="93">#REF!</definedName>
    <definedName name="concepto2780.casillero">#REF!</definedName>
    <definedName name="concepto2781" localSheetId="39">#REF!</definedName>
    <definedName name="concepto2781" localSheetId="25">#REF!</definedName>
    <definedName name="concepto2781" localSheetId="21">#REF!</definedName>
    <definedName name="concepto2781" localSheetId="4">#REF!</definedName>
    <definedName name="concepto2781" localSheetId="89">#REF!</definedName>
    <definedName name="concepto2781" localSheetId="5">#REF!</definedName>
    <definedName name="concepto2781" localSheetId="90">#REF!</definedName>
    <definedName name="concepto2781" localSheetId="34">#REF!</definedName>
    <definedName name="concepto2781" localSheetId="92">#REF!</definedName>
    <definedName name="concepto2781" localSheetId="93">#REF!</definedName>
    <definedName name="concepto2781">#REF!</definedName>
    <definedName name="concepto2781.casillero" localSheetId="39">#REF!</definedName>
    <definedName name="concepto2781.casillero" localSheetId="25">#REF!</definedName>
    <definedName name="concepto2781.casillero" localSheetId="21">#REF!</definedName>
    <definedName name="concepto2781.casillero" localSheetId="4">#REF!</definedName>
    <definedName name="concepto2781.casillero" localSheetId="89">#REF!</definedName>
    <definedName name="concepto2781.casillero" localSheetId="5">#REF!</definedName>
    <definedName name="concepto2781.casillero" localSheetId="90">#REF!</definedName>
    <definedName name="concepto2781.casillero" localSheetId="34">#REF!</definedName>
    <definedName name="concepto2781.casillero" localSheetId="92">#REF!</definedName>
    <definedName name="concepto2781.casillero" localSheetId="93">#REF!</definedName>
    <definedName name="concepto2781.casillero">#REF!</definedName>
    <definedName name="concepto2782" localSheetId="39">#REF!</definedName>
    <definedName name="concepto2782" localSheetId="25">#REF!</definedName>
    <definedName name="concepto2782" localSheetId="21">#REF!</definedName>
    <definedName name="concepto2782" localSheetId="4">#REF!</definedName>
    <definedName name="concepto2782" localSheetId="89">#REF!</definedName>
    <definedName name="concepto2782" localSheetId="5">#REF!</definedName>
    <definedName name="concepto2782" localSheetId="90">#REF!</definedName>
    <definedName name="concepto2782" localSheetId="34">#REF!</definedName>
    <definedName name="concepto2782" localSheetId="92">#REF!</definedName>
    <definedName name="concepto2782" localSheetId="93">#REF!</definedName>
    <definedName name="concepto2782">#REF!</definedName>
    <definedName name="concepto2782.casillero" localSheetId="39">#REF!</definedName>
    <definedName name="concepto2782.casillero" localSheetId="25">#REF!</definedName>
    <definedName name="concepto2782.casillero" localSheetId="21">#REF!</definedName>
    <definedName name="concepto2782.casillero" localSheetId="4">#REF!</definedName>
    <definedName name="concepto2782.casillero" localSheetId="89">#REF!</definedName>
    <definedName name="concepto2782.casillero" localSheetId="5">#REF!</definedName>
    <definedName name="concepto2782.casillero" localSheetId="90">#REF!</definedName>
    <definedName name="concepto2782.casillero" localSheetId="34">#REF!</definedName>
    <definedName name="concepto2782.casillero" localSheetId="92">#REF!</definedName>
    <definedName name="concepto2782.casillero" localSheetId="93">#REF!</definedName>
    <definedName name="concepto2782.casillero">#REF!</definedName>
    <definedName name="concepto2783" localSheetId="39">#REF!</definedName>
    <definedName name="concepto2783" localSheetId="25">#REF!</definedName>
    <definedName name="concepto2783" localSheetId="21">#REF!</definedName>
    <definedName name="concepto2783" localSheetId="4">#REF!</definedName>
    <definedName name="concepto2783" localSheetId="89">#REF!</definedName>
    <definedName name="concepto2783" localSheetId="5">#REF!</definedName>
    <definedName name="concepto2783" localSheetId="90">#REF!</definedName>
    <definedName name="concepto2783" localSheetId="34">#REF!</definedName>
    <definedName name="concepto2783" localSheetId="92">#REF!</definedName>
    <definedName name="concepto2783" localSheetId="93">#REF!</definedName>
    <definedName name="concepto2783">#REF!</definedName>
    <definedName name="concepto2783.casillero" localSheetId="39">#REF!</definedName>
    <definedName name="concepto2783.casillero" localSheetId="25">#REF!</definedName>
    <definedName name="concepto2783.casillero" localSheetId="21">#REF!</definedName>
    <definedName name="concepto2783.casillero" localSheetId="4">#REF!</definedName>
    <definedName name="concepto2783.casillero" localSheetId="89">#REF!</definedName>
    <definedName name="concepto2783.casillero" localSheetId="5">#REF!</definedName>
    <definedName name="concepto2783.casillero" localSheetId="90">#REF!</definedName>
    <definedName name="concepto2783.casillero" localSheetId="34">#REF!</definedName>
    <definedName name="concepto2783.casillero" localSheetId="92">#REF!</definedName>
    <definedName name="concepto2783.casillero" localSheetId="93">#REF!</definedName>
    <definedName name="concepto2783.casillero">#REF!</definedName>
    <definedName name="concepto2784" localSheetId="39">#REF!</definedName>
    <definedName name="concepto2784" localSheetId="25">#REF!</definedName>
    <definedName name="concepto2784" localSheetId="21">#REF!</definedName>
    <definedName name="concepto2784" localSheetId="4">#REF!</definedName>
    <definedName name="concepto2784" localSheetId="89">#REF!</definedName>
    <definedName name="concepto2784" localSheetId="5">#REF!</definedName>
    <definedName name="concepto2784" localSheetId="90">#REF!</definedName>
    <definedName name="concepto2784" localSheetId="34">#REF!</definedName>
    <definedName name="concepto2784" localSheetId="92">#REF!</definedName>
    <definedName name="concepto2784" localSheetId="93">#REF!</definedName>
    <definedName name="concepto2784">#REF!</definedName>
    <definedName name="concepto2784.casillero" localSheetId="39">#REF!</definedName>
    <definedName name="concepto2784.casillero" localSheetId="25">#REF!</definedName>
    <definedName name="concepto2784.casillero" localSheetId="21">#REF!</definedName>
    <definedName name="concepto2784.casillero" localSheetId="4">#REF!</definedName>
    <definedName name="concepto2784.casillero" localSheetId="89">#REF!</definedName>
    <definedName name="concepto2784.casillero" localSheetId="5">#REF!</definedName>
    <definedName name="concepto2784.casillero" localSheetId="90">#REF!</definedName>
    <definedName name="concepto2784.casillero" localSheetId="34">#REF!</definedName>
    <definedName name="concepto2784.casillero" localSheetId="92">#REF!</definedName>
    <definedName name="concepto2784.casillero" localSheetId="93">#REF!</definedName>
    <definedName name="concepto2784.casillero">#REF!</definedName>
    <definedName name="concepto2785" localSheetId="39">#REF!</definedName>
    <definedName name="concepto2785" localSheetId="25">#REF!</definedName>
    <definedName name="concepto2785" localSheetId="21">#REF!</definedName>
    <definedName name="concepto2785" localSheetId="4">#REF!</definedName>
    <definedName name="concepto2785" localSheetId="89">#REF!</definedName>
    <definedName name="concepto2785" localSheetId="5">#REF!</definedName>
    <definedName name="concepto2785" localSheetId="90">#REF!</definedName>
    <definedName name="concepto2785" localSheetId="34">#REF!</definedName>
    <definedName name="concepto2785" localSheetId="92">#REF!</definedName>
    <definedName name="concepto2785" localSheetId="93">#REF!</definedName>
    <definedName name="concepto2785">#REF!</definedName>
    <definedName name="concepto2785.casillero" localSheetId="39">#REF!</definedName>
    <definedName name="concepto2785.casillero" localSheetId="25">#REF!</definedName>
    <definedName name="concepto2785.casillero" localSheetId="21">#REF!</definedName>
    <definedName name="concepto2785.casillero" localSheetId="4">#REF!</definedName>
    <definedName name="concepto2785.casillero" localSheetId="89">#REF!</definedName>
    <definedName name="concepto2785.casillero" localSheetId="5">#REF!</definedName>
    <definedName name="concepto2785.casillero" localSheetId="90">#REF!</definedName>
    <definedName name="concepto2785.casillero" localSheetId="34">#REF!</definedName>
    <definedName name="concepto2785.casillero" localSheetId="92">#REF!</definedName>
    <definedName name="concepto2785.casillero" localSheetId="93">#REF!</definedName>
    <definedName name="concepto2785.casillero">#REF!</definedName>
    <definedName name="concepto2786" localSheetId="39">#REF!</definedName>
    <definedName name="concepto2786" localSheetId="25">#REF!</definedName>
    <definedName name="concepto2786" localSheetId="21">#REF!</definedName>
    <definedName name="concepto2786" localSheetId="4">#REF!</definedName>
    <definedName name="concepto2786" localSheetId="89">#REF!</definedName>
    <definedName name="concepto2786" localSheetId="5">#REF!</definedName>
    <definedName name="concepto2786" localSheetId="90">#REF!</definedName>
    <definedName name="concepto2786" localSheetId="34">#REF!</definedName>
    <definedName name="concepto2786" localSheetId="92">#REF!</definedName>
    <definedName name="concepto2786" localSheetId="93">#REF!</definedName>
    <definedName name="concepto2786">#REF!</definedName>
    <definedName name="concepto2786.casillero" localSheetId="39">#REF!</definedName>
    <definedName name="concepto2786.casillero" localSheetId="25">#REF!</definedName>
    <definedName name="concepto2786.casillero" localSheetId="21">#REF!</definedName>
    <definedName name="concepto2786.casillero" localSheetId="4">#REF!</definedName>
    <definedName name="concepto2786.casillero" localSheetId="89">#REF!</definedName>
    <definedName name="concepto2786.casillero" localSheetId="5">#REF!</definedName>
    <definedName name="concepto2786.casillero" localSheetId="90">#REF!</definedName>
    <definedName name="concepto2786.casillero" localSheetId="34">#REF!</definedName>
    <definedName name="concepto2786.casillero" localSheetId="92">#REF!</definedName>
    <definedName name="concepto2786.casillero" localSheetId="93">#REF!</definedName>
    <definedName name="concepto2786.casillero">#REF!</definedName>
    <definedName name="concepto2787" localSheetId="39">#REF!</definedName>
    <definedName name="concepto2787" localSheetId="25">#REF!</definedName>
    <definedName name="concepto2787" localSheetId="21">#REF!</definedName>
    <definedName name="concepto2787" localSheetId="4">#REF!</definedName>
    <definedName name="concepto2787" localSheetId="89">#REF!</definedName>
    <definedName name="concepto2787" localSheetId="5">#REF!</definedName>
    <definedName name="concepto2787" localSheetId="90">#REF!</definedName>
    <definedName name="concepto2787" localSheetId="34">#REF!</definedName>
    <definedName name="concepto2787" localSheetId="92">#REF!</definedName>
    <definedName name="concepto2787" localSheetId="93">#REF!</definedName>
    <definedName name="concepto2787">#REF!</definedName>
    <definedName name="concepto2787.casillero" localSheetId="39">#REF!</definedName>
    <definedName name="concepto2787.casillero" localSheetId="25">#REF!</definedName>
    <definedName name="concepto2787.casillero" localSheetId="21">#REF!</definedName>
    <definedName name="concepto2787.casillero" localSheetId="4">#REF!</definedName>
    <definedName name="concepto2787.casillero" localSheetId="89">#REF!</definedName>
    <definedName name="concepto2787.casillero" localSheetId="5">#REF!</definedName>
    <definedName name="concepto2787.casillero" localSheetId="90">#REF!</definedName>
    <definedName name="concepto2787.casillero" localSheetId="34">#REF!</definedName>
    <definedName name="concepto2787.casillero" localSheetId="92">#REF!</definedName>
    <definedName name="concepto2787.casillero" localSheetId="93">#REF!</definedName>
    <definedName name="concepto2787.casillero">#REF!</definedName>
    <definedName name="concepto2788" localSheetId="39">#REF!</definedName>
    <definedName name="concepto2788" localSheetId="25">#REF!</definedName>
    <definedName name="concepto2788" localSheetId="21">#REF!</definedName>
    <definedName name="concepto2788" localSheetId="4">#REF!</definedName>
    <definedName name="concepto2788" localSheetId="89">#REF!</definedName>
    <definedName name="concepto2788" localSheetId="5">#REF!</definedName>
    <definedName name="concepto2788" localSheetId="90">#REF!</definedName>
    <definedName name="concepto2788" localSheetId="34">#REF!</definedName>
    <definedName name="concepto2788" localSheetId="92">#REF!</definedName>
    <definedName name="concepto2788" localSheetId="93">#REF!</definedName>
    <definedName name="concepto2788">#REF!</definedName>
    <definedName name="concepto2788.casillero" localSheetId="39">#REF!</definedName>
    <definedName name="concepto2788.casillero" localSheetId="25">#REF!</definedName>
    <definedName name="concepto2788.casillero" localSheetId="21">#REF!</definedName>
    <definedName name="concepto2788.casillero" localSheetId="4">#REF!</definedName>
    <definedName name="concepto2788.casillero" localSheetId="89">#REF!</definedName>
    <definedName name="concepto2788.casillero" localSheetId="5">#REF!</definedName>
    <definedName name="concepto2788.casillero" localSheetId="90">#REF!</definedName>
    <definedName name="concepto2788.casillero" localSheetId="34">#REF!</definedName>
    <definedName name="concepto2788.casillero" localSheetId="92">#REF!</definedName>
    <definedName name="concepto2788.casillero" localSheetId="93">#REF!</definedName>
    <definedName name="concepto2788.casillero">#REF!</definedName>
    <definedName name="concepto2789" localSheetId="39">#REF!</definedName>
    <definedName name="concepto2789" localSheetId="25">#REF!</definedName>
    <definedName name="concepto2789" localSheetId="21">#REF!</definedName>
    <definedName name="concepto2789" localSheetId="4">#REF!</definedName>
    <definedName name="concepto2789" localSheetId="89">#REF!</definedName>
    <definedName name="concepto2789" localSheetId="5">#REF!</definedName>
    <definedName name="concepto2789" localSheetId="90">#REF!</definedName>
    <definedName name="concepto2789" localSheetId="34">#REF!</definedName>
    <definedName name="concepto2789" localSheetId="92">#REF!</definedName>
    <definedName name="concepto2789" localSheetId="93">#REF!</definedName>
    <definedName name="concepto2789">#REF!</definedName>
    <definedName name="concepto2789.casillero" localSheetId="39">#REF!</definedName>
    <definedName name="concepto2789.casillero" localSheetId="25">#REF!</definedName>
    <definedName name="concepto2789.casillero" localSheetId="21">#REF!</definedName>
    <definedName name="concepto2789.casillero" localSheetId="4">#REF!</definedName>
    <definedName name="concepto2789.casillero" localSheetId="89">#REF!</definedName>
    <definedName name="concepto2789.casillero" localSheetId="5">#REF!</definedName>
    <definedName name="concepto2789.casillero" localSheetId="90">#REF!</definedName>
    <definedName name="concepto2789.casillero" localSheetId="34">#REF!</definedName>
    <definedName name="concepto2789.casillero" localSheetId="92">#REF!</definedName>
    <definedName name="concepto2789.casillero" localSheetId="93">#REF!</definedName>
    <definedName name="concepto2789.casillero">#REF!</definedName>
    <definedName name="concepto2790" localSheetId="39">#REF!</definedName>
    <definedName name="concepto2790" localSheetId="25">#REF!</definedName>
    <definedName name="concepto2790" localSheetId="21">#REF!</definedName>
    <definedName name="concepto2790" localSheetId="4">#REF!</definedName>
    <definedName name="concepto2790" localSheetId="89">#REF!</definedName>
    <definedName name="concepto2790" localSheetId="5">#REF!</definedName>
    <definedName name="concepto2790" localSheetId="90">#REF!</definedName>
    <definedName name="concepto2790" localSheetId="34">#REF!</definedName>
    <definedName name="concepto2790" localSheetId="92">#REF!</definedName>
    <definedName name="concepto2790" localSheetId="93">#REF!</definedName>
    <definedName name="concepto2790">#REF!</definedName>
    <definedName name="concepto2790.casillero" localSheetId="39">#REF!</definedName>
    <definedName name="concepto2790.casillero" localSheetId="25">#REF!</definedName>
    <definedName name="concepto2790.casillero" localSheetId="21">#REF!</definedName>
    <definedName name="concepto2790.casillero" localSheetId="4">#REF!</definedName>
    <definedName name="concepto2790.casillero" localSheetId="89">#REF!</definedName>
    <definedName name="concepto2790.casillero" localSheetId="5">#REF!</definedName>
    <definedName name="concepto2790.casillero" localSheetId="90">#REF!</definedName>
    <definedName name="concepto2790.casillero" localSheetId="34">#REF!</definedName>
    <definedName name="concepto2790.casillero" localSheetId="92">#REF!</definedName>
    <definedName name="concepto2790.casillero" localSheetId="93">#REF!</definedName>
    <definedName name="concepto2790.casillero">#REF!</definedName>
    <definedName name="concepto2791" localSheetId="39">#REF!</definedName>
    <definedName name="concepto2791" localSheetId="25">#REF!</definedName>
    <definedName name="concepto2791" localSheetId="21">#REF!</definedName>
    <definedName name="concepto2791" localSheetId="4">#REF!</definedName>
    <definedName name="concepto2791" localSheetId="89">#REF!</definedName>
    <definedName name="concepto2791" localSheetId="5">#REF!</definedName>
    <definedName name="concepto2791" localSheetId="90">#REF!</definedName>
    <definedName name="concepto2791" localSheetId="34">#REF!</definedName>
    <definedName name="concepto2791" localSheetId="92">#REF!</definedName>
    <definedName name="concepto2791" localSheetId="93">#REF!</definedName>
    <definedName name="concepto2791">#REF!</definedName>
    <definedName name="concepto2791.casillero" localSheetId="39">#REF!</definedName>
    <definedName name="concepto2791.casillero" localSheetId="25">#REF!</definedName>
    <definedName name="concepto2791.casillero" localSheetId="21">#REF!</definedName>
    <definedName name="concepto2791.casillero" localSheetId="4">#REF!</definedName>
    <definedName name="concepto2791.casillero" localSheetId="89">#REF!</definedName>
    <definedName name="concepto2791.casillero" localSheetId="5">#REF!</definedName>
    <definedName name="concepto2791.casillero" localSheetId="90">#REF!</definedName>
    <definedName name="concepto2791.casillero" localSheetId="34">#REF!</definedName>
    <definedName name="concepto2791.casillero" localSheetId="92">#REF!</definedName>
    <definedName name="concepto2791.casillero" localSheetId="93">#REF!</definedName>
    <definedName name="concepto2791.casillero">#REF!</definedName>
    <definedName name="concepto2792" localSheetId="39">#REF!</definedName>
    <definedName name="concepto2792" localSheetId="25">#REF!</definedName>
    <definedName name="concepto2792" localSheetId="21">#REF!</definedName>
    <definedName name="concepto2792" localSheetId="4">#REF!</definedName>
    <definedName name="concepto2792" localSheetId="89">#REF!</definedName>
    <definedName name="concepto2792" localSheetId="5">#REF!</definedName>
    <definedName name="concepto2792" localSheetId="90">#REF!</definedName>
    <definedName name="concepto2792" localSheetId="34">#REF!</definedName>
    <definedName name="concepto2792" localSheetId="92">#REF!</definedName>
    <definedName name="concepto2792" localSheetId="93">#REF!</definedName>
    <definedName name="concepto2792">#REF!</definedName>
    <definedName name="concepto2792.casillero" localSheetId="39">#REF!</definedName>
    <definedName name="concepto2792.casillero" localSheetId="25">#REF!</definedName>
    <definedName name="concepto2792.casillero" localSheetId="21">#REF!</definedName>
    <definedName name="concepto2792.casillero" localSheetId="4">#REF!</definedName>
    <definedName name="concepto2792.casillero" localSheetId="89">#REF!</definedName>
    <definedName name="concepto2792.casillero" localSheetId="5">#REF!</definedName>
    <definedName name="concepto2792.casillero" localSheetId="90">#REF!</definedName>
    <definedName name="concepto2792.casillero" localSheetId="34">#REF!</definedName>
    <definedName name="concepto2792.casillero" localSheetId="92">#REF!</definedName>
    <definedName name="concepto2792.casillero" localSheetId="93">#REF!</definedName>
    <definedName name="concepto2792.casillero">#REF!</definedName>
    <definedName name="concepto2793" localSheetId="39">#REF!</definedName>
    <definedName name="concepto2793" localSheetId="25">#REF!</definedName>
    <definedName name="concepto2793" localSheetId="21">#REF!</definedName>
    <definedName name="concepto2793" localSheetId="4">#REF!</definedName>
    <definedName name="concepto2793" localSheetId="89">#REF!</definedName>
    <definedName name="concepto2793" localSheetId="5">#REF!</definedName>
    <definedName name="concepto2793" localSheetId="90">#REF!</definedName>
    <definedName name="concepto2793" localSheetId="34">#REF!</definedName>
    <definedName name="concepto2793" localSheetId="92">#REF!</definedName>
    <definedName name="concepto2793" localSheetId="93">#REF!</definedName>
    <definedName name="concepto2793">#REF!</definedName>
    <definedName name="concepto2793.casillero" localSheetId="39">#REF!</definedName>
    <definedName name="concepto2793.casillero" localSheetId="25">#REF!</definedName>
    <definedName name="concepto2793.casillero" localSheetId="21">#REF!</definedName>
    <definedName name="concepto2793.casillero" localSheetId="4">#REF!</definedName>
    <definedName name="concepto2793.casillero" localSheetId="89">#REF!</definedName>
    <definedName name="concepto2793.casillero" localSheetId="5">#REF!</definedName>
    <definedName name="concepto2793.casillero" localSheetId="90">#REF!</definedName>
    <definedName name="concepto2793.casillero" localSheetId="34">#REF!</definedName>
    <definedName name="concepto2793.casillero" localSheetId="92">#REF!</definedName>
    <definedName name="concepto2793.casillero" localSheetId="93">#REF!</definedName>
    <definedName name="concepto2793.casillero">#REF!</definedName>
    <definedName name="concepto2794" localSheetId="39">#REF!</definedName>
    <definedName name="concepto2794" localSheetId="25">#REF!</definedName>
    <definedName name="concepto2794" localSheetId="21">#REF!</definedName>
    <definedName name="concepto2794" localSheetId="4">#REF!</definedName>
    <definedName name="concepto2794" localSheetId="89">#REF!</definedName>
    <definedName name="concepto2794" localSheetId="5">#REF!</definedName>
    <definedName name="concepto2794" localSheetId="90">#REF!</definedName>
    <definedName name="concepto2794" localSheetId="34">#REF!</definedName>
    <definedName name="concepto2794" localSheetId="92">#REF!</definedName>
    <definedName name="concepto2794" localSheetId="93">#REF!</definedName>
    <definedName name="concepto2794">#REF!</definedName>
    <definedName name="concepto2794.casillero" localSheetId="39">#REF!</definedName>
    <definedName name="concepto2794.casillero" localSheetId="25">#REF!</definedName>
    <definedName name="concepto2794.casillero" localSheetId="21">#REF!</definedName>
    <definedName name="concepto2794.casillero" localSheetId="4">#REF!</definedName>
    <definedName name="concepto2794.casillero" localSheetId="89">#REF!</definedName>
    <definedName name="concepto2794.casillero" localSheetId="5">#REF!</definedName>
    <definedName name="concepto2794.casillero" localSheetId="90">#REF!</definedName>
    <definedName name="concepto2794.casillero" localSheetId="34">#REF!</definedName>
    <definedName name="concepto2794.casillero" localSheetId="92">#REF!</definedName>
    <definedName name="concepto2794.casillero" localSheetId="93">#REF!</definedName>
    <definedName name="concepto2794.casillero">#REF!</definedName>
    <definedName name="concepto2795" localSheetId="39">#REF!</definedName>
    <definedName name="concepto2795" localSheetId="25">#REF!</definedName>
    <definedName name="concepto2795" localSheetId="21">#REF!</definedName>
    <definedName name="concepto2795" localSheetId="4">#REF!</definedName>
    <definedName name="concepto2795" localSheetId="89">#REF!</definedName>
    <definedName name="concepto2795" localSheetId="5">#REF!</definedName>
    <definedName name="concepto2795" localSheetId="90">#REF!</definedName>
    <definedName name="concepto2795" localSheetId="34">#REF!</definedName>
    <definedName name="concepto2795" localSheetId="92">#REF!</definedName>
    <definedName name="concepto2795" localSheetId="93">#REF!</definedName>
    <definedName name="concepto2795">#REF!</definedName>
    <definedName name="concepto2795.casillero" localSheetId="39">#REF!</definedName>
    <definedName name="concepto2795.casillero" localSheetId="25">#REF!</definedName>
    <definedName name="concepto2795.casillero" localSheetId="21">#REF!</definedName>
    <definedName name="concepto2795.casillero" localSheetId="4">#REF!</definedName>
    <definedName name="concepto2795.casillero" localSheetId="89">#REF!</definedName>
    <definedName name="concepto2795.casillero" localSheetId="5">#REF!</definedName>
    <definedName name="concepto2795.casillero" localSheetId="90">#REF!</definedName>
    <definedName name="concepto2795.casillero" localSheetId="34">#REF!</definedName>
    <definedName name="concepto2795.casillero" localSheetId="92">#REF!</definedName>
    <definedName name="concepto2795.casillero" localSheetId="93">#REF!</definedName>
    <definedName name="concepto2795.casillero">#REF!</definedName>
    <definedName name="concepto2796" localSheetId="39">#REF!</definedName>
    <definedName name="concepto2796" localSheetId="25">#REF!</definedName>
    <definedName name="concepto2796" localSheetId="21">#REF!</definedName>
    <definedName name="concepto2796" localSheetId="4">#REF!</definedName>
    <definedName name="concepto2796" localSheetId="89">#REF!</definedName>
    <definedName name="concepto2796" localSheetId="5">#REF!</definedName>
    <definedName name="concepto2796" localSheetId="90">#REF!</definedName>
    <definedName name="concepto2796" localSheetId="34">#REF!</definedName>
    <definedName name="concepto2796" localSheetId="92">#REF!</definedName>
    <definedName name="concepto2796" localSheetId="93">#REF!</definedName>
    <definedName name="concepto2796">#REF!</definedName>
    <definedName name="concepto2796.casillero" localSheetId="39">#REF!</definedName>
    <definedName name="concepto2796.casillero" localSheetId="25">#REF!</definedName>
    <definedName name="concepto2796.casillero" localSheetId="21">#REF!</definedName>
    <definedName name="concepto2796.casillero" localSheetId="4">#REF!</definedName>
    <definedName name="concepto2796.casillero" localSheetId="89">#REF!</definedName>
    <definedName name="concepto2796.casillero" localSheetId="5">#REF!</definedName>
    <definedName name="concepto2796.casillero" localSheetId="90">#REF!</definedName>
    <definedName name="concepto2796.casillero" localSheetId="34">#REF!</definedName>
    <definedName name="concepto2796.casillero" localSheetId="92">#REF!</definedName>
    <definedName name="concepto2796.casillero" localSheetId="93">#REF!</definedName>
    <definedName name="concepto2796.casillero">#REF!</definedName>
    <definedName name="concepto2797" localSheetId="39">#REF!</definedName>
    <definedName name="concepto2797" localSheetId="25">#REF!</definedName>
    <definedName name="concepto2797" localSheetId="21">#REF!</definedName>
    <definedName name="concepto2797" localSheetId="4">#REF!</definedName>
    <definedName name="concepto2797" localSheetId="89">#REF!</definedName>
    <definedName name="concepto2797" localSheetId="5">#REF!</definedName>
    <definedName name="concepto2797" localSheetId="90">#REF!</definedName>
    <definedName name="concepto2797" localSheetId="34">#REF!</definedName>
    <definedName name="concepto2797" localSheetId="92">#REF!</definedName>
    <definedName name="concepto2797" localSheetId="93">#REF!</definedName>
    <definedName name="concepto2797">#REF!</definedName>
    <definedName name="concepto2797.casillero" localSheetId="39">#REF!</definedName>
    <definedName name="concepto2797.casillero" localSheetId="25">#REF!</definedName>
    <definedName name="concepto2797.casillero" localSheetId="21">#REF!</definedName>
    <definedName name="concepto2797.casillero" localSheetId="4">#REF!</definedName>
    <definedName name="concepto2797.casillero" localSheetId="89">#REF!</definedName>
    <definedName name="concepto2797.casillero" localSheetId="5">#REF!</definedName>
    <definedName name="concepto2797.casillero" localSheetId="90">#REF!</definedName>
    <definedName name="concepto2797.casillero" localSheetId="34">#REF!</definedName>
    <definedName name="concepto2797.casillero" localSheetId="92">#REF!</definedName>
    <definedName name="concepto2797.casillero" localSheetId="93">#REF!</definedName>
    <definedName name="concepto2797.casillero">#REF!</definedName>
    <definedName name="concepto2798" localSheetId="39">#REF!</definedName>
    <definedName name="concepto2798" localSheetId="25">#REF!</definedName>
    <definedName name="concepto2798" localSheetId="21">#REF!</definedName>
    <definedName name="concepto2798" localSheetId="4">#REF!</definedName>
    <definedName name="concepto2798" localSheetId="89">#REF!</definedName>
    <definedName name="concepto2798" localSheetId="5">#REF!</definedName>
    <definedName name="concepto2798" localSheetId="90">#REF!</definedName>
    <definedName name="concepto2798" localSheetId="34">#REF!</definedName>
    <definedName name="concepto2798" localSheetId="92">#REF!</definedName>
    <definedName name="concepto2798" localSheetId="93">#REF!</definedName>
    <definedName name="concepto2798">#REF!</definedName>
    <definedName name="concepto2798.casillero" localSheetId="39">#REF!</definedName>
    <definedName name="concepto2798.casillero" localSheetId="25">#REF!</definedName>
    <definedName name="concepto2798.casillero" localSheetId="21">#REF!</definedName>
    <definedName name="concepto2798.casillero" localSheetId="4">#REF!</definedName>
    <definedName name="concepto2798.casillero" localSheetId="89">#REF!</definedName>
    <definedName name="concepto2798.casillero" localSheetId="5">#REF!</definedName>
    <definedName name="concepto2798.casillero" localSheetId="90">#REF!</definedName>
    <definedName name="concepto2798.casillero" localSheetId="34">#REF!</definedName>
    <definedName name="concepto2798.casillero" localSheetId="92">#REF!</definedName>
    <definedName name="concepto2798.casillero" localSheetId="93">#REF!</definedName>
    <definedName name="concepto2798.casillero">#REF!</definedName>
    <definedName name="concepto2799" localSheetId="39">#REF!</definedName>
    <definedName name="concepto2799" localSheetId="25">#REF!</definedName>
    <definedName name="concepto2799" localSheetId="21">#REF!</definedName>
    <definedName name="concepto2799" localSheetId="4">#REF!</definedName>
    <definedName name="concepto2799" localSheetId="89">#REF!</definedName>
    <definedName name="concepto2799" localSheetId="5">#REF!</definedName>
    <definedName name="concepto2799" localSheetId="90">#REF!</definedName>
    <definedName name="concepto2799" localSheetId="34">#REF!</definedName>
    <definedName name="concepto2799" localSheetId="92">#REF!</definedName>
    <definedName name="concepto2799" localSheetId="93">#REF!</definedName>
    <definedName name="concepto2799">#REF!</definedName>
    <definedName name="concepto2799.casillero" localSheetId="39">#REF!</definedName>
    <definedName name="concepto2799.casillero" localSheetId="25">#REF!</definedName>
    <definedName name="concepto2799.casillero" localSheetId="21">#REF!</definedName>
    <definedName name="concepto2799.casillero" localSheetId="4">#REF!</definedName>
    <definedName name="concepto2799.casillero" localSheetId="89">#REF!</definedName>
    <definedName name="concepto2799.casillero" localSheetId="5">#REF!</definedName>
    <definedName name="concepto2799.casillero" localSheetId="90">#REF!</definedName>
    <definedName name="concepto2799.casillero" localSheetId="34">#REF!</definedName>
    <definedName name="concepto2799.casillero" localSheetId="92">#REF!</definedName>
    <definedName name="concepto2799.casillero" localSheetId="93">#REF!</definedName>
    <definedName name="concepto2799.casillero">#REF!</definedName>
    <definedName name="concepto2801" localSheetId="39">#REF!</definedName>
    <definedName name="concepto2801" localSheetId="25">#REF!</definedName>
    <definedName name="concepto2801" localSheetId="21">#REF!</definedName>
    <definedName name="concepto2801" localSheetId="4">#REF!</definedName>
    <definedName name="concepto2801" localSheetId="89">#REF!</definedName>
    <definedName name="concepto2801" localSheetId="5">#REF!</definedName>
    <definedName name="concepto2801" localSheetId="90">#REF!</definedName>
    <definedName name="concepto2801" localSheetId="34">#REF!</definedName>
    <definedName name="concepto2801" localSheetId="92">#REF!</definedName>
    <definedName name="concepto2801" localSheetId="93">#REF!</definedName>
    <definedName name="concepto2801">#REF!</definedName>
    <definedName name="concepto2801.casillero" localSheetId="39">#REF!</definedName>
    <definedName name="concepto2801.casillero" localSheetId="25">#REF!</definedName>
    <definedName name="concepto2801.casillero" localSheetId="21">#REF!</definedName>
    <definedName name="concepto2801.casillero" localSheetId="4">#REF!</definedName>
    <definedName name="concepto2801.casillero" localSheetId="89">#REF!</definedName>
    <definedName name="concepto2801.casillero" localSheetId="5">#REF!</definedName>
    <definedName name="concepto2801.casillero" localSheetId="90">#REF!</definedName>
    <definedName name="concepto2801.casillero" localSheetId="34">#REF!</definedName>
    <definedName name="concepto2801.casillero" localSheetId="92">#REF!</definedName>
    <definedName name="concepto2801.casillero" localSheetId="93">#REF!</definedName>
    <definedName name="concepto2801.casillero">#REF!</definedName>
    <definedName name="concepto2802" localSheetId="39">#REF!</definedName>
    <definedName name="concepto2802" localSheetId="25">#REF!</definedName>
    <definedName name="concepto2802" localSheetId="21">#REF!</definedName>
    <definedName name="concepto2802" localSheetId="4">#REF!</definedName>
    <definedName name="concepto2802" localSheetId="89">#REF!</definedName>
    <definedName name="concepto2802" localSheetId="5">#REF!</definedName>
    <definedName name="concepto2802" localSheetId="90">#REF!</definedName>
    <definedName name="concepto2802" localSheetId="34">#REF!</definedName>
    <definedName name="concepto2802" localSheetId="92">#REF!</definedName>
    <definedName name="concepto2802" localSheetId="93">#REF!</definedName>
    <definedName name="concepto2802">#REF!</definedName>
    <definedName name="concepto2802.casillero" localSheetId="39">#REF!</definedName>
    <definedName name="concepto2802.casillero" localSheetId="25">#REF!</definedName>
    <definedName name="concepto2802.casillero" localSheetId="21">#REF!</definedName>
    <definedName name="concepto2802.casillero" localSheetId="4">#REF!</definedName>
    <definedName name="concepto2802.casillero" localSheetId="89">#REF!</definedName>
    <definedName name="concepto2802.casillero" localSheetId="5">#REF!</definedName>
    <definedName name="concepto2802.casillero" localSheetId="90">#REF!</definedName>
    <definedName name="concepto2802.casillero" localSheetId="34">#REF!</definedName>
    <definedName name="concepto2802.casillero" localSheetId="92">#REF!</definedName>
    <definedName name="concepto2802.casillero" localSheetId="93">#REF!</definedName>
    <definedName name="concepto2802.casillero">#REF!</definedName>
    <definedName name="concepto2804" localSheetId="39">#REF!</definedName>
    <definedName name="concepto2804" localSheetId="25">#REF!</definedName>
    <definedName name="concepto2804" localSheetId="21">#REF!</definedName>
    <definedName name="concepto2804" localSheetId="4">#REF!</definedName>
    <definedName name="concepto2804" localSheetId="89">#REF!</definedName>
    <definedName name="concepto2804" localSheetId="5">#REF!</definedName>
    <definedName name="concepto2804" localSheetId="90">#REF!</definedName>
    <definedName name="concepto2804" localSheetId="34">#REF!</definedName>
    <definedName name="concepto2804" localSheetId="92">#REF!</definedName>
    <definedName name="concepto2804" localSheetId="93">#REF!</definedName>
    <definedName name="concepto2804">#REF!</definedName>
    <definedName name="concepto2804.casillero" localSheetId="39">#REF!</definedName>
    <definedName name="concepto2804.casillero" localSheetId="25">#REF!</definedName>
    <definedName name="concepto2804.casillero" localSheetId="21">#REF!</definedName>
    <definedName name="concepto2804.casillero" localSheetId="4">#REF!</definedName>
    <definedName name="concepto2804.casillero" localSheetId="89">#REF!</definedName>
    <definedName name="concepto2804.casillero" localSheetId="5">#REF!</definedName>
    <definedName name="concepto2804.casillero" localSheetId="90">#REF!</definedName>
    <definedName name="concepto2804.casillero" localSheetId="34">#REF!</definedName>
    <definedName name="concepto2804.casillero" localSheetId="92">#REF!</definedName>
    <definedName name="concepto2804.casillero" localSheetId="93">#REF!</definedName>
    <definedName name="concepto2804.casillero">#REF!</definedName>
    <definedName name="concepto2805" localSheetId="39">#REF!</definedName>
    <definedName name="concepto2805" localSheetId="25">#REF!</definedName>
    <definedName name="concepto2805" localSheetId="21">#REF!</definedName>
    <definedName name="concepto2805" localSheetId="4">#REF!</definedName>
    <definedName name="concepto2805" localSheetId="89">#REF!</definedName>
    <definedName name="concepto2805" localSheetId="5">#REF!</definedName>
    <definedName name="concepto2805" localSheetId="90">#REF!</definedName>
    <definedName name="concepto2805" localSheetId="34">#REF!</definedName>
    <definedName name="concepto2805" localSheetId="92">#REF!</definedName>
    <definedName name="concepto2805" localSheetId="93">#REF!</definedName>
    <definedName name="concepto2805">#REF!</definedName>
    <definedName name="concepto2805.casillero" localSheetId="39">#REF!</definedName>
    <definedName name="concepto2805.casillero" localSheetId="25">#REF!</definedName>
    <definedName name="concepto2805.casillero" localSheetId="21">#REF!</definedName>
    <definedName name="concepto2805.casillero" localSheetId="4">#REF!</definedName>
    <definedName name="concepto2805.casillero" localSheetId="89">#REF!</definedName>
    <definedName name="concepto2805.casillero" localSheetId="5">#REF!</definedName>
    <definedName name="concepto2805.casillero" localSheetId="90">#REF!</definedName>
    <definedName name="concepto2805.casillero" localSheetId="34">#REF!</definedName>
    <definedName name="concepto2805.casillero" localSheetId="92">#REF!</definedName>
    <definedName name="concepto2805.casillero" localSheetId="93">#REF!</definedName>
    <definedName name="concepto2805.casillero">#REF!</definedName>
    <definedName name="concepto2806" localSheetId="39">#REF!</definedName>
    <definedName name="concepto2806" localSheetId="25">#REF!</definedName>
    <definedName name="concepto2806" localSheetId="21">#REF!</definedName>
    <definedName name="concepto2806" localSheetId="4">#REF!</definedName>
    <definedName name="concepto2806" localSheetId="89">#REF!</definedName>
    <definedName name="concepto2806" localSheetId="5">#REF!</definedName>
    <definedName name="concepto2806" localSheetId="90">#REF!</definedName>
    <definedName name="concepto2806" localSheetId="34">#REF!</definedName>
    <definedName name="concepto2806" localSheetId="92">#REF!</definedName>
    <definedName name="concepto2806" localSheetId="93">#REF!</definedName>
    <definedName name="concepto2806">#REF!</definedName>
    <definedName name="concepto2806.casillero" localSheetId="39">#REF!</definedName>
    <definedName name="concepto2806.casillero" localSheetId="25">#REF!</definedName>
    <definedName name="concepto2806.casillero" localSheetId="21">#REF!</definedName>
    <definedName name="concepto2806.casillero" localSheetId="4">#REF!</definedName>
    <definedName name="concepto2806.casillero" localSheetId="89">#REF!</definedName>
    <definedName name="concepto2806.casillero" localSheetId="5">#REF!</definedName>
    <definedName name="concepto2806.casillero" localSheetId="90">#REF!</definedName>
    <definedName name="concepto2806.casillero" localSheetId="34">#REF!</definedName>
    <definedName name="concepto2806.casillero" localSheetId="92">#REF!</definedName>
    <definedName name="concepto2806.casillero" localSheetId="93">#REF!</definedName>
    <definedName name="concepto2806.casillero">#REF!</definedName>
    <definedName name="concepto2807" localSheetId="39">#REF!</definedName>
    <definedName name="concepto2807" localSheetId="25">#REF!</definedName>
    <definedName name="concepto2807" localSheetId="21">#REF!</definedName>
    <definedName name="concepto2807" localSheetId="4">#REF!</definedName>
    <definedName name="concepto2807" localSheetId="89">#REF!</definedName>
    <definedName name="concepto2807" localSheetId="5">#REF!</definedName>
    <definedName name="concepto2807" localSheetId="90">#REF!</definedName>
    <definedName name="concepto2807" localSheetId="34">#REF!</definedName>
    <definedName name="concepto2807" localSheetId="92">#REF!</definedName>
    <definedName name="concepto2807" localSheetId="93">#REF!</definedName>
    <definedName name="concepto2807">#REF!</definedName>
    <definedName name="concepto2807.casillero" localSheetId="39">#REF!</definedName>
    <definedName name="concepto2807.casillero" localSheetId="25">#REF!</definedName>
    <definedName name="concepto2807.casillero" localSheetId="21">#REF!</definedName>
    <definedName name="concepto2807.casillero" localSheetId="4">#REF!</definedName>
    <definedName name="concepto2807.casillero" localSheetId="89">#REF!</definedName>
    <definedName name="concepto2807.casillero" localSheetId="5">#REF!</definedName>
    <definedName name="concepto2807.casillero" localSheetId="90">#REF!</definedName>
    <definedName name="concepto2807.casillero" localSheetId="34">#REF!</definedName>
    <definedName name="concepto2807.casillero" localSheetId="92">#REF!</definedName>
    <definedName name="concepto2807.casillero" localSheetId="93">#REF!</definedName>
    <definedName name="concepto2807.casillero">#REF!</definedName>
    <definedName name="concepto2808" localSheetId="39">#REF!</definedName>
    <definedName name="concepto2808" localSheetId="25">#REF!</definedName>
    <definedName name="concepto2808" localSheetId="21">#REF!</definedName>
    <definedName name="concepto2808" localSheetId="4">#REF!</definedName>
    <definedName name="concepto2808" localSheetId="89">#REF!</definedName>
    <definedName name="concepto2808" localSheetId="5">#REF!</definedName>
    <definedName name="concepto2808" localSheetId="90">#REF!</definedName>
    <definedName name="concepto2808" localSheetId="34">#REF!</definedName>
    <definedName name="concepto2808" localSheetId="92">#REF!</definedName>
    <definedName name="concepto2808" localSheetId="93">#REF!</definedName>
    <definedName name="concepto2808">#REF!</definedName>
    <definedName name="concepto2808.casillero" localSheetId="39">#REF!</definedName>
    <definedName name="concepto2808.casillero" localSheetId="25">#REF!</definedName>
    <definedName name="concepto2808.casillero" localSheetId="21">#REF!</definedName>
    <definedName name="concepto2808.casillero" localSheetId="4">#REF!</definedName>
    <definedName name="concepto2808.casillero" localSheetId="89">#REF!</definedName>
    <definedName name="concepto2808.casillero" localSheetId="5">#REF!</definedName>
    <definedName name="concepto2808.casillero" localSheetId="90">#REF!</definedName>
    <definedName name="concepto2808.casillero" localSheetId="34">#REF!</definedName>
    <definedName name="concepto2808.casillero" localSheetId="92">#REF!</definedName>
    <definedName name="concepto2808.casillero" localSheetId="93">#REF!</definedName>
    <definedName name="concepto2808.casillero">#REF!</definedName>
    <definedName name="concepto2809" localSheetId="39">#REF!</definedName>
    <definedName name="concepto2809" localSheetId="25">#REF!</definedName>
    <definedName name="concepto2809" localSheetId="21">#REF!</definedName>
    <definedName name="concepto2809" localSheetId="4">#REF!</definedName>
    <definedName name="concepto2809" localSheetId="89">#REF!</definedName>
    <definedName name="concepto2809" localSheetId="5">#REF!</definedName>
    <definedName name="concepto2809" localSheetId="90">#REF!</definedName>
    <definedName name="concepto2809" localSheetId="34">#REF!</definedName>
    <definedName name="concepto2809" localSheetId="92">#REF!</definedName>
    <definedName name="concepto2809" localSheetId="93">#REF!</definedName>
    <definedName name="concepto2809">#REF!</definedName>
    <definedName name="concepto2809.casillero" localSheetId="39">#REF!</definedName>
    <definedName name="concepto2809.casillero" localSheetId="25">#REF!</definedName>
    <definedName name="concepto2809.casillero" localSheetId="21">#REF!</definedName>
    <definedName name="concepto2809.casillero" localSheetId="4">#REF!</definedName>
    <definedName name="concepto2809.casillero" localSheetId="89">#REF!</definedName>
    <definedName name="concepto2809.casillero" localSheetId="5">#REF!</definedName>
    <definedName name="concepto2809.casillero" localSheetId="90">#REF!</definedName>
    <definedName name="concepto2809.casillero" localSheetId="34">#REF!</definedName>
    <definedName name="concepto2809.casillero" localSheetId="92">#REF!</definedName>
    <definedName name="concepto2809.casillero" localSheetId="93">#REF!</definedName>
    <definedName name="concepto2809.casillero">#REF!</definedName>
    <definedName name="concepto2811" localSheetId="39">#REF!</definedName>
    <definedName name="concepto2811" localSheetId="25">#REF!</definedName>
    <definedName name="concepto2811" localSheetId="21">#REF!</definedName>
    <definedName name="concepto2811" localSheetId="4">#REF!</definedName>
    <definedName name="concepto2811" localSheetId="89">#REF!</definedName>
    <definedName name="concepto2811" localSheetId="5">#REF!</definedName>
    <definedName name="concepto2811" localSheetId="90">#REF!</definedName>
    <definedName name="concepto2811" localSheetId="34">#REF!</definedName>
    <definedName name="concepto2811" localSheetId="92">#REF!</definedName>
    <definedName name="concepto2811" localSheetId="93">#REF!</definedName>
    <definedName name="concepto2811">#REF!</definedName>
    <definedName name="concepto2811.casillero" localSheetId="39">#REF!</definedName>
    <definedName name="concepto2811.casillero" localSheetId="25">#REF!</definedName>
    <definedName name="concepto2811.casillero" localSheetId="21">#REF!</definedName>
    <definedName name="concepto2811.casillero" localSheetId="4">#REF!</definedName>
    <definedName name="concepto2811.casillero" localSheetId="89">#REF!</definedName>
    <definedName name="concepto2811.casillero" localSheetId="5">#REF!</definedName>
    <definedName name="concepto2811.casillero" localSheetId="90">#REF!</definedName>
    <definedName name="concepto2811.casillero" localSheetId="34">#REF!</definedName>
    <definedName name="concepto2811.casillero" localSheetId="92">#REF!</definedName>
    <definedName name="concepto2811.casillero" localSheetId="93">#REF!</definedName>
    <definedName name="concepto2811.casillero">#REF!</definedName>
    <definedName name="concepto2812" localSheetId="39">#REF!</definedName>
    <definedName name="concepto2812" localSheetId="25">#REF!</definedName>
    <definedName name="concepto2812" localSheetId="21">#REF!</definedName>
    <definedName name="concepto2812" localSheetId="4">#REF!</definedName>
    <definedName name="concepto2812" localSheetId="89">#REF!</definedName>
    <definedName name="concepto2812" localSheetId="5">#REF!</definedName>
    <definedName name="concepto2812" localSheetId="90">#REF!</definedName>
    <definedName name="concepto2812" localSheetId="34">#REF!</definedName>
    <definedName name="concepto2812" localSheetId="92">#REF!</definedName>
    <definedName name="concepto2812" localSheetId="93">#REF!</definedName>
    <definedName name="concepto2812">#REF!</definedName>
    <definedName name="concepto2812.casillero" localSheetId="39">#REF!</definedName>
    <definedName name="concepto2812.casillero" localSheetId="25">#REF!</definedName>
    <definedName name="concepto2812.casillero" localSheetId="21">#REF!</definedName>
    <definedName name="concepto2812.casillero" localSheetId="4">#REF!</definedName>
    <definedName name="concepto2812.casillero" localSheetId="89">#REF!</definedName>
    <definedName name="concepto2812.casillero" localSheetId="5">#REF!</definedName>
    <definedName name="concepto2812.casillero" localSheetId="90">#REF!</definedName>
    <definedName name="concepto2812.casillero" localSheetId="34">#REF!</definedName>
    <definedName name="concepto2812.casillero" localSheetId="92">#REF!</definedName>
    <definedName name="concepto2812.casillero" localSheetId="93">#REF!</definedName>
    <definedName name="concepto2812.casillero">#REF!</definedName>
    <definedName name="concepto2813" localSheetId="39">#REF!</definedName>
    <definedName name="concepto2813" localSheetId="25">#REF!</definedName>
    <definedName name="concepto2813" localSheetId="21">#REF!</definedName>
    <definedName name="concepto2813" localSheetId="4">#REF!</definedName>
    <definedName name="concepto2813" localSheetId="89">#REF!</definedName>
    <definedName name="concepto2813" localSheetId="5">#REF!</definedName>
    <definedName name="concepto2813" localSheetId="90">#REF!</definedName>
    <definedName name="concepto2813" localSheetId="34">#REF!</definedName>
    <definedName name="concepto2813" localSheetId="92">#REF!</definedName>
    <definedName name="concepto2813" localSheetId="93">#REF!</definedName>
    <definedName name="concepto2813">#REF!</definedName>
    <definedName name="concepto2813.casillero" localSheetId="39">#REF!</definedName>
    <definedName name="concepto2813.casillero" localSheetId="25">#REF!</definedName>
    <definedName name="concepto2813.casillero" localSheetId="21">#REF!</definedName>
    <definedName name="concepto2813.casillero" localSheetId="4">#REF!</definedName>
    <definedName name="concepto2813.casillero" localSheetId="89">#REF!</definedName>
    <definedName name="concepto2813.casillero" localSheetId="5">#REF!</definedName>
    <definedName name="concepto2813.casillero" localSheetId="90">#REF!</definedName>
    <definedName name="concepto2813.casillero" localSheetId="34">#REF!</definedName>
    <definedName name="concepto2813.casillero" localSheetId="92">#REF!</definedName>
    <definedName name="concepto2813.casillero" localSheetId="93">#REF!</definedName>
    <definedName name="concepto2813.casillero">#REF!</definedName>
    <definedName name="concepto2814" localSheetId="39">#REF!</definedName>
    <definedName name="concepto2814" localSheetId="25">#REF!</definedName>
    <definedName name="concepto2814" localSheetId="21">#REF!</definedName>
    <definedName name="concepto2814" localSheetId="4">#REF!</definedName>
    <definedName name="concepto2814" localSheetId="89">#REF!</definedName>
    <definedName name="concepto2814" localSheetId="5">#REF!</definedName>
    <definedName name="concepto2814" localSheetId="90">#REF!</definedName>
    <definedName name="concepto2814" localSheetId="34">#REF!</definedName>
    <definedName name="concepto2814" localSheetId="92">#REF!</definedName>
    <definedName name="concepto2814" localSheetId="93">#REF!</definedName>
    <definedName name="concepto2814">#REF!</definedName>
    <definedName name="concepto2814.casillero" localSheetId="39">#REF!</definedName>
    <definedName name="concepto2814.casillero" localSheetId="25">#REF!</definedName>
    <definedName name="concepto2814.casillero" localSheetId="21">#REF!</definedName>
    <definedName name="concepto2814.casillero" localSheetId="4">#REF!</definedName>
    <definedName name="concepto2814.casillero" localSheetId="89">#REF!</definedName>
    <definedName name="concepto2814.casillero" localSheetId="5">#REF!</definedName>
    <definedName name="concepto2814.casillero" localSheetId="90">#REF!</definedName>
    <definedName name="concepto2814.casillero" localSheetId="34">#REF!</definedName>
    <definedName name="concepto2814.casillero" localSheetId="92">#REF!</definedName>
    <definedName name="concepto2814.casillero" localSheetId="93">#REF!</definedName>
    <definedName name="concepto2814.casillero">#REF!</definedName>
    <definedName name="concepto2815" localSheetId="39">#REF!</definedName>
    <definedName name="concepto2815" localSheetId="25">#REF!</definedName>
    <definedName name="concepto2815" localSheetId="21">#REF!</definedName>
    <definedName name="concepto2815" localSheetId="4">#REF!</definedName>
    <definedName name="concepto2815" localSheetId="89">#REF!</definedName>
    <definedName name="concepto2815" localSheetId="5">#REF!</definedName>
    <definedName name="concepto2815" localSheetId="90">#REF!</definedName>
    <definedName name="concepto2815" localSheetId="34">#REF!</definedName>
    <definedName name="concepto2815" localSheetId="92">#REF!</definedName>
    <definedName name="concepto2815" localSheetId="93">#REF!</definedName>
    <definedName name="concepto2815">#REF!</definedName>
    <definedName name="concepto2815.casillero" localSheetId="39">#REF!</definedName>
    <definedName name="concepto2815.casillero" localSheetId="25">#REF!</definedName>
    <definedName name="concepto2815.casillero" localSheetId="21">#REF!</definedName>
    <definedName name="concepto2815.casillero" localSheetId="4">#REF!</definedName>
    <definedName name="concepto2815.casillero" localSheetId="89">#REF!</definedName>
    <definedName name="concepto2815.casillero" localSheetId="5">#REF!</definedName>
    <definedName name="concepto2815.casillero" localSheetId="90">#REF!</definedName>
    <definedName name="concepto2815.casillero" localSheetId="34">#REF!</definedName>
    <definedName name="concepto2815.casillero" localSheetId="92">#REF!</definedName>
    <definedName name="concepto2815.casillero" localSheetId="93">#REF!</definedName>
    <definedName name="concepto2815.casillero">#REF!</definedName>
    <definedName name="concepto2816" localSheetId="39">#REF!</definedName>
    <definedName name="concepto2816" localSheetId="25">#REF!</definedName>
    <definedName name="concepto2816" localSheetId="21">#REF!</definedName>
    <definedName name="concepto2816" localSheetId="4">#REF!</definedName>
    <definedName name="concepto2816" localSheetId="89">#REF!</definedName>
    <definedName name="concepto2816" localSheetId="5">#REF!</definedName>
    <definedName name="concepto2816" localSheetId="90">#REF!</definedName>
    <definedName name="concepto2816" localSheetId="34">#REF!</definedName>
    <definedName name="concepto2816" localSheetId="92">#REF!</definedName>
    <definedName name="concepto2816" localSheetId="93">#REF!</definedName>
    <definedName name="concepto2816">#REF!</definedName>
    <definedName name="concepto2816.casillero" localSheetId="39">#REF!</definedName>
    <definedName name="concepto2816.casillero" localSheetId="25">#REF!</definedName>
    <definedName name="concepto2816.casillero" localSheetId="21">#REF!</definedName>
    <definedName name="concepto2816.casillero" localSheetId="4">#REF!</definedName>
    <definedName name="concepto2816.casillero" localSheetId="89">#REF!</definedName>
    <definedName name="concepto2816.casillero" localSheetId="5">#REF!</definedName>
    <definedName name="concepto2816.casillero" localSheetId="90">#REF!</definedName>
    <definedName name="concepto2816.casillero" localSheetId="34">#REF!</definedName>
    <definedName name="concepto2816.casillero" localSheetId="92">#REF!</definedName>
    <definedName name="concepto2816.casillero" localSheetId="93">#REF!</definedName>
    <definedName name="concepto2816.casillero">#REF!</definedName>
    <definedName name="concepto2817" localSheetId="39">#REF!</definedName>
    <definedName name="concepto2817" localSheetId="25">#REF!</definedName>
    <definedName name="concepto2817" localSheetId="21">#REF!</definedName>
    <definedName name="concepto2817" localSheetId="4">#REF!</definedName>
    <definedName name="concepto2817" localSheetId="89">#REF!</definedName>
    <definedName name="concepto2817" localSheetId="5">#REF!</definedName>
    <definedName name="concepto2817" localSheetId="90">#REF!</definedName>
    <definedName name="concepto2817" localSheetId="34">#REF!</definedName>
    <definedName name="concepto2817" localSheetId="92">#REF!</definedName>
    <definedName name="concepto2817" localSheetId="93">#REF!</definedName>
    <definedName name="concepto2817">#REF!</definedName>
    <definedName name="concepto2817.casillero" localSheetId="39">#REF!</definedName>
    <definedName name="concepto2817.casillero" localSheetId="25">#REF!</definedName>
    <definedName name="concepto2817.casillero" localSheetId="21">#REF!</definedName>
    <definedName name="concepto2817.casillero" localSheetId="4">#REF!</definedName>
    <definedName name="concepto2817.casillero" localSheetId="89">#REF!</definedName>
    <definedName name="concepto2817.casillero" localSheetId="5">#REF!</definedName>
    <definedName name="concepto2817.casillero" localSheetId="90">#REF!</definedName>
    <definedName name="concepto2817.casillero" localSheetId="34">#REF!</definedName>
    <definedName name="concepto2817.casillero" localSheetId="92">#REF!</definedName>
    <definedName name="concepto2817.casillero" localSheetId="93">#REF!</definedName>
    <definedName name="concepto2817.casillero">#REF!</definedName>
    <definedName name="concepto2818" localSheetId="39">#REF!</definedName>
    <definedName name="concepto2818" localSheetId="25">#REF!</definedName>
    <definedName name="concepto2818" localSheetId="21">#REF!</definedName>
    <definedName name="concepto2818" localSheetId="4">#REF!</definedName>
    <definedName name="concepto2818" localSheetId="89">#REF!</definedName>
    <definedName name="concepto2818" localSheetId="5">#REF!</definedName>
    <definedName name="concepto2818" localSheetId="90">#REF!</definedName>
    <definedName name="concepto2818" localSheetId="34">#REF!</definedName>
    <definedName name="concepto2818" localSheetId="92">#REF!</definedName>
    <definedName name="concepto2818" localSheetId="93">#REF!</definedName>
    <definedName name="concepto2818">#REF!</definedName>
    <definedName name="concepto2818.casillero" localSheetId="39">#REF!</definedName>
    <definedName name="concepto2818.casillero" localSheetId="25">#REF!</definedName>
    <definedName name="concepto2818.casillero" localSheetId="21">#REF!</definedName>
    <definedName name="concepto2818.casillero" localSheetId="4">#REF!</definedName>
    <definedName name="concepto2818.casillero" localSheetId="89">#REF!</definedName>
    <definedName name="concepto2818.casillero" localSheetId="5">#REF!</definedName>
    <definedName name="concepto2818.casillero" localSheetId="90">#REF!</definedName>
    <definedName name="concepto2818.casillero" localSheetId="34">#REF!</definedName>
    <definedName name="concepto2818.casillero" localSheetId="92">#REF!</definedName>
    <definedName name="concepto2818.casillero" localSheetId="93">#REF!</definedName>
    <definedName name="concepto2818.casillero">#REF!</definedName>
    <definedName name="concepto2819" localSheetId="39">#REF!</definedName>
    <definedName name="concepto2819" localSheetId="25">#REF!</definedName>
    <definedName name="concepto2819" localSheetId="21">#REF!</definedName>
    <definedName name="concepto2819" localSheetId="4">#REF!</definedName>
    <definedName name="concepto2819" localSheetId="89">#REF!</definedName>
    <definedName name="concepto2819" localSheetId="5">#REF!</definedName>
    <definedName name="concepto2819" localSheetId="90">#REF!</definedName>
    <definedName name="concepto2819" localSheetId="34">#REF!</definedName>
    <definedName name="concepto2819" localSheetId="92">#REF!</definedName>
    <definedName name="concepto2819" localSheetId="93">#REF!</definedName>
    <definedName name="concepto2819">#REF!</definedName>
    <definedName name="concepto2819.casillero" localSheetId="39">#REF!</definedName>
    <definedName name="concepto2819.casillero" localSheetId="25">#REF!</definedName>
    <definedName name="concepto2819.casillero" localSheetId="21">#REF!</definedName>
    <definedName name="concepto2819.casillero" localSheetId="4">#REF!</definedName>
    <definedName name="concepto2819.casillero" localSheetId="89">#REF!</definedName>
    <definedName name="concepto2819.casillero" localSheetId="5">#REF!</definedName>
    <definedName name="concepto2819.casillero" localSheetId="90">#REF!</definedName>
    <definedName name="concepto2819.casillero" localSheetId="34">#REF!</definedName>
    <definedName name="concepto2819.casillero" localSheetId="92">#REF!</definedName>
    <definedName name="concepto2819.casillero" localSheetId="93">#REF!</definedName>
    <definedName name="concepto2819.casillero">#REF!</definedName>
    <definedName name="concepto2820" localSheetId="39">#REF!</definedName>
    <definedName name="concepto2820" localSheetId="25">#REF!</definedName>
    <definedName name="concepto2820" localSheetId="21">#REF!</definedName>
    <definedName name="concepto2820" localSheetId="4">#REF!</definedName>
    <definedName name="concepto2820" localSheetId="89">#REF!</definedName>
    <definedName name="concepto2820" localSheetId="5">#REF!</definedName>
    <definedName name="concepto2820" localSheetId="90">#REF!</definedName>
    <definedName name="concepto2820" localSheetId="34">#REF!</definedName>
    <definedName name="concepto2820" localSheetId="92">#REF!</definedName>
    <definedName name="concepto2820" localSheetId="93">#REF!</definedName>
    <definedName name="concepto2820">#REF!</definedName>
    <definedName name="concepto2820.casillero" localSheetId="39">#REF!</definedName>
    <definedName name="concepto2820.casillero" localSheetId="25">#REF!</definedName>
    <definedName name="concepto2820.casillero" localSheetId="21">#REF!</definedName>
    <definedName name="concepto2820.casillero" localSheetId="4">#REF!</definedName>
    <definedName name="concepto2820.casillero" localSheetId="89">#REF!</definedName>
    <definedName name="concepto2820.casillero" localSheetId="5">#REF!</definedName>
    <definedName name="concepto2820.casillero" localSheetId="90">#REF!</definedName>
    <definedName name="concepto2820.casillero" localSheetId="34">#REF!</definedName>
    <definedName name="concepto2820.casillero" localSheetId="92">#REF!</definedName>
    <definedName name="concepto2820.casillero" localSheetId="93">#REF!</definedName>
    <definedName name="concepto2820.casillero">#REF!</definedName>
    <definedName name="concepto2821" localSheetId="39">#REF!</definedName>
    <definedName name="concepto2821" localSheetId="25">#REF!</definedName>
    <definedName name="concepto2821" localSheetId="21">#REF!</definedName>
    <definedName name="concepto2821" localSheetId="4">#REF!</definedName>
    <definedName name="concepto2821" localSheetId="89">#REF!</definedName>
    <definedName name="concepto2821" localSheetId="5">#REF!</definedName>
    <definedName name="concepto2821" localSheetId="90">#REF!</definedName>
    <definedName name="concepto2821" localSheetId="34">#REF!</definedName>
    <definedName name="concepto2821" localSheetId="92">#REF!</definedName>
    <definedName name="concepto2821" localSheetId="93">#REF!</definedName>
    <definedName name="concepto2821">#REF!</definedName>
    <definedName name="concepto2821.casillero" localSheetId="39">#REF!</definedName>
    <definedName name="concepto2821.casillero" localSheetId="25">#REF!</definedName>
    <definedName name="concepto2821.casillero" localSheetId="21">#REF!</definedName>
    <definedName name="concepto2821.casillero" localSheetId="4">#REF!</definedName>
    <definedName name="concepto2821.casillero" localSheetId="89">#REF!</definedName>
    <definedName name="concepto2821.casillero" localSheetId="5">#REF!</definedName>
    <definedName name="concepto2821.casillero" localSheetId="90">#REF!</definedName>
    <definedName name="concepto2821.casillero" localSheetId="34">#REF!</definedName>
    <definedName name="concepto2821.casillero" localSheetId="92">#REF!</definedName>
    <definedName name="concepto2821.casillero" localSheetId="93">#REF!</definedName>
    <definedName name="concepto2821.casillero">#REF!</definedName>
    <definedName name="concepto2822" localSheetId="39">#REF!</definedName>
    <definedName name="concepto2822" localSheetId="25">#REF!</definedName>
    <definedName name="concepto2822" localSheetId="21">#REF!</definedName>
    <definedName name="concepto2822" localSheetId="4">#REF!</definedName>
    <definedName name="concepto2822" localSheetId="89">#REF!</definedName>
    <definedName name="concepto2822" localSheetId="5">#REF!</definedName>
    <definedName name="concepto2822" localSheetId="90">#REF!</definedName>
    <definedName name="concepto2822" localSheetId="34">#REF!</definedName>
    <definedName name="concepto2822" localSheetId="92">#REF!</definedName>
    <definedName name="concepto2822" localSheetId="93">#REF!</definedName>
    <definedName name="concepto2822">#REF!</definedName>
    <definedName name="concepto2822.casillero" localSheetId="39">#REF!</definedName>
    <definedName name="concepto2822.casillero" localSheetId="25">#REF!</definedName>
    <definedName name="concepto2822.casillero" localSheetId="21">#REF!</definedName>
    <definedName name="concepto2822.casillero" localSheetId="4">#REF!</definedName>
    <definedName name="concepto2822.casillero" localSheetId="89">#REF!</definedName>
    <definedName name="concepto2822.casillero" localSheetId="5">#REF!</definedName>
    <definedName name="concepto2822.casillero" localSheetId="90">#REF!</definedName>
    <definedName name="concepto2822.casillero" localSheetId="34">#REF!</definedName>
    <definedName name="concepto2822.casillero" localSheetId="92">#REF!</definedName>
    <definedName name="concepto2822.casillero" localSheetId="93">#REF!</definedName>
    <definedName name="concepto2822.casillero">#REF!</definedName>
    <definedName name="concepto2825" localSheetId="39">#REF!</definedName>
    <definedName name="concepto2825" localSheetId="25">#REF!</definedName>
    <definedName name="concepto2825" localSheetId="21">#REF!</definedName>
    <definedName name="concepto2825" localSheetId="4">#REF!</definedName>
    <definedName name="concepto2825" localSheetId="89">#REF!</definedName>
    <definedName name="concepto2825" localSheetId="5">#REF!</definedName>
    <definedName name="concepto2825" localSheetId="90">#REF!</definedName>
    <definedName name="concepto2825" localSheetId="34">#REF!</definedName>
    <definedName name="concepto2825" localSheetId="92">#REF!</definedName>
    <definedName name="concepto2825" localSheetId="93">#REF!</definedName>
    <definedName name="concepto2825">#REF!</definedName>
    <definedName name="concepto2825.casillero" localSheetId="39">#REF!</definedName>
    <definedName name="concepto2825.casillero" localSheetId="25">#REF!</definedName>
    <definedName name="concepto2825.casillero" localSheetId="21">#REF!</definedName>
    <definedName name="concepto2825.casillero" localSheetId="4">#REF!</definedName>
    <definedName name="concepto2825.casillero" localSheetId="89">#REF!</definedName>
    <definedName name="concepto2825.casillero" localSheetId="5">#REF!</definedName>
    <definedName name="concepto2825.casillero" localSheetId="90">#REF!</definedName>
    <definedName name="concepto2825.casillero" localSheetId="34">#REF!</definedName>
    <definedName name="concepto2825.casillero" localSheetId="92">#REF!</definedName>
    <definedName name="concepto2825.casillero" localSheetId="93">#REF!</definedName>
    <definedName name="concepto2825.casillero">#REF!</definedName>
    <definedName name="concepto2840" localSheetId="39">#REF!</definedName>
    <definedName name="concepto2840" localSheetId="25">#REF!</definedName>
    <definedName name="concepto2840" localSheetId="21">#REF!</definedName>
    <definedName name="concepto2840" localSheetId="4">#REF!</definedName>
    <definedName name="concepto2840" localSheetId="89">#REF!</definedName>
    <definedName name="concepto2840" localSheetId="5">#REF!</definedName>
    <definedName name="concepto2840" localSheetId="90">#REF!</definedName>
    <definedName name="concepto2840" localSheetId="34">#REF!</definedName>
    <definedName name="concepto2840" localSheetId="92">#REF!</definedName>
    <definedName name="concepto2840" localSheetId="93">#REF!</definedName>
    <definedName name="concepto2840">#REF!</definedName>
    <definedName name="concepto2840.casillero" localSheetId="39">#REF!</definedName>
    <definedName name="concepto2840.casillero" localSheetId="25">#REF!</definedName>
    <definedName name="concepto2840.casillero" localSheetId="21">#REF!</definedName>
    <definedName name="concepto2840.casillero" localSheetId="4">#REF!</definedName>
    <definedName name="concepto2840.casillero" localSheetId="89">#REF!</definedName>
    <definedName name="concepto2840.casillero" localSheetId="5">#REF!</definedName>
    <definedName name="concepto2840.casillero" localSheetId="90">#REF!</definedName>
    <definedName name="concepto2840.casillero" localSheetId="34">#REF!</definedName>
    <definedName name="concepto2840.casillero" localSheetId="92">#REF!</definedName>
    <definedName name="concepto2840.casillero" localSheetId="93">#REF!</definedName>
    <definedName name="concepto2840.casillero">#REF!</definedName>
    <definedName name="concepto2845" localSheetId="39">#REF!</definedName>
    <definedName name="concepto2845" localSheetId="25">#REF!</definedName>
    <definedName name="concepto2845" localSheetId="21">#REF!</definedName>
    <definedName name="concepto2845" localSheetId="4">#REF!</definedName>
    <definedName name="concepto2845" localSheetId="89">#REF!</definedName>
    <definedName name="concepto2845" localSheetId="5">#REF!</definedName>
    <definedName name="concepto2845" localSheetId="90">#REF!</definedName>
    <definedName name="concepto2845" localSheetId="34">#REF!</definedName>
    <definedName name="concepto2845" localSheetId="92">#REF!</definedName>
    <definedName name="concepto2845" localSheetId="93">#REF!</definedName>
    <definedName name="concepto2845">#REF!</definedName>
    <definedName name="concepto2845.casillero" localSheetId="39">#REF!</definedName>
    <definedName name="concepto2845.casillero" localSheetId="25">#REF!</definedName>
    <definedName name="concepto2845.casillero" localSheetId="21">#REF!</definedName>
    <definedName name="concepto2845.casillero" localSheetId="4">#REF!</definedName>
    <definedName name="concepto2845.casillero" localSheetId="89">#REF!</definedName>
    <definedName name="concepto2845.casillero" localSheetId="5">#REF!</definedName>
    <definedName name="concepto2845.casillero" localSheetId="90">#REF!</definedName>
    <definedName name="concepto2845.casillero" localSheetId="34">#REF!</definedName>
    <definedName name="concepto2845.casillero" localSheetId="92">#REF!</definedName>
    <definedName name="concepto2845.casillero" localSheetId="93">#REF!</definedName>
    <definedName name="concepto2845.casillero">#REF!</definedName>
    <definedName name="concepto2871" localSheetId="39">#REF!</definedName>
    <definedName name="concepto2871" localSheetId="25">#REF!</definedName>
    <definedName name="concepto2871" localSheetId="21">#REF!</definedName>
    <definedName name="concepto2871" localSheetId="4">#REF!</definedName>
    <definedName name="concepto2871" localSheetId="89">#REF!</definedName>
    <definedName name="concepto2871" localSheetId="5">#REF!</definedName>
    <definedName name="concepto2871" localSheetId="90">#REF!</definedName>
    <definedName name="concepto2871" localSheetId="34">#REF!</definedName>
    <definedName name="concepto2871" localSheetId="92">#REF!</definedName>
    <definedName name="concepto2871" localSheetId="93">#REF!</definedName>
    <definedName name="concepto2871">#REF!</definedName>
    <definedName name="concepto2871.casillero" localSheetId="39">#REF!</definedName>
    <definedName name="concepto2871.casillero" localSheetId="25">#REF!</definedName>
    <definedName name="concepto2871.casillero" localSheetId="21">#REF!</definedName>
    <definedName name="concepto2871.casillero" localSheetId="4">#REF!</definedName>
    <definedName name="concepto2871.casillero" localSheetId="89">#REF!</definedName>
    <definedName name="concepto2871.casillero" localSheetId="5">#REF!</definedName>
    <definedName name="concepto2871.casillero" localSheetId="90">#REF!</definedName>
    <definedName name="concepto2871.casillero" localSheetId="34">#REF!</definedName>
    <definedName name="concepto2871.casillero" localSheetId="92">#REF!</definedName>
    <definedName name="concepto2871.casillero" localSheetId="93">#REF!</definedName>
    <definedName name="concepto2871.casillero">#REF!</definedName>
    <definedName name="concepto2872" localSheetId="39">#REF!</definedName>
    <definedName name="concepto2872" localSheetId="25">#REF!</definedName>
    <definedName name="concepto2872" localSheetId="21">#REF!</definedName>
    <definedName name="concepto2872" localSheetId="4">#REF!</definedName>
    <definedName name="concepto2872" localSheetId="89">#REF!</definedName>
    <definedName name="concepto2872" localSheetId="5">#REF!</definedName>
    <definedName name="concepto2872" localSheetId="90">#REF!</definedName>
    <definedName name="concepto2872" localSheetId="34">#REF!</definedName>
    <definedName name="concepto2872" localSheetId="92">#REF!</definedName>
    <definedName name="concepto2872" localSheetId="93">#REF!</definedName>
    <definedName name="concepto2872">#REF!</definedName>
    <definedName name="concepto2872.casillero" localSheetId="39">#REF!</definedName>
    <definedName name="concepto2872.casillero" localSheetId="25">#REF!</definedName>
    <definedName name="concepto2872.casillero" localSheetId="21">#REF!</definedName>
    <definedName name="concepto2872.casillero" localSheetId="4">#REF!</definedName>
    <definedName name="concepto2872.casillero" localSheetId="89">#REF!</definedName>
    <definedName name="concepto2872.casillero" localSheetId="5">#REF!</definedName>
    <definedName name="concepto2872.casillero" localSheetId="90">#REF!</definedName>
    <definedName name="concepto2872.casillero" localSheetId="34">#REF!</definedName>
    <definedName name="concepto2872.casillero" localSheetId="92">#REF!</definedName>
    <definedName name="concepto2872.casillero" localSheetId="93">#REF!</definedName>
    <definedName name="concepto2872.casillero">#REF!</definedName>
    <definedName name="concepto2873" localSheetId="39">#REF!</definedName>
    <definedName name="concepto2873" localSheetId="25">#REF!</definedName>
    <definedName name="concepto2873" localSheetId="21">#REF!</definedName>
    <definedName name="concepto2873" localSheetId="4">#REF!</definedName>
    <definedName name="concepto2873" localSheetId="89">#REF!</definedName>
    <definedName name="concepto2873" localSheetId="5">#REF!</definedName>
    <definedName name="concepto2873" localSheetId="90">#REF!</definedName>
    <definedName name="concepto2873" localSheetId="34">#REF!</definedName>
    <definedName name="concepto2873" localSheetId="92">#REF!</definedName>
    <definedName name="concepto2873" localSheetId="93">#REF!</definedName>
    <definedName name="concepto2873">#REF!</definedName>
    <definedName name="concepto2873.casillero" localSheetId="39">#REF!</definedName>
    <definedName name="concepto2873.casillero" localSheetId="25">#REF!</definedName>
    <definedName name="concepto2873.casillero" localSheetId="21">#REF!</definedName>
    <definedName name="concepto2873.casillero" localSheetId="4">#REF!</definedName>
    <definedName name="concepto2873.casillero" localSheetId="89">#REF!</definedName>
    <definedName name="concepto2873.casillero" localSheetId="5">#REF!</definedName>
    <definedName name="concepto2873.casillero" localSheetId="90">#REF!</definedName>
    <definedName name="concepto2873.casillero" localSheetId="34">#REF!</definedName>
    <definedName name="concepto2873.casillero" localSheetId="92">#REF!</definedName>
    <definedName name="concepto2873.casillero" localSheetId="93">#REF!</definedName>
    <definedName name="concepto2873.casillero">#REF!</definedName>
    <definedName name="concepto2874" localSheetId="39">#REF!</definedName>
    <definedName name="concepto2874" localSheetId="25">#REF!</definedName>
    <definedName name="concepto2874" localSheetId="21">#REF!</definedName>
    <definedName name="concepto2874" localSheetId="4">#REF!</definedName>
    <definedName name="concepto2874" localSheetId="89">#REF!</definedName>
    <definedName name="concepto2874" localSheetId="5">#REF!</definedName>
    <definedName name="concepto2874" localSheetId="90">#REF!</definedName>
    <definedName name="concepto2874" localSheetId="34">#REF!</definedName>
    <definedName name="concepto2874" localSheetId="92">#REF!</definedName>
    <definedName name="concepto2874" localSheetId="93">#REF!</definedName>
    <definedName name="concepto2874">#REF!</definedName>
    <definedName name="concepto2874.casillero" localSheetId="39">#REF!</definedName>
    <definedName name="concepto2874.casillero" localSheetId="25">#REF!</definedName>
    <definedName name="concepto2874.casillero" localSheetId="21">#REF!</definedName>
    <definedName name="concepto2874.casillero" localSheetId="4">#REF!</definedName>
    <definedName name="concepto2874.casillero" localSheetId="89">#REF!</definedName>
    <definedName name="concepto2874.casillero" localSheetId="5">#REF!</definedName>
    <definedName name="concepto2874.casillero" localSheetId="90">#REF!</definedName>
    <definedName name="concepto2874.casillero" localSheetId="34">#REF!</definedName>
    <definedName name="concepto2874.casillero" localSheetId="92">#REF!</definedName>
    <definedName name="concepto2874.casillero" localSheetId="93">#REF!</definedName>
    <definedName name="concepto2874.casillero">#REF!</definedName>
    <definedName name="concepto2875" localSheetId="39">#REF!</definedName>
    <definedName name="concepto2875" localSheetId="25">#REF!</definedName>
    <definedName name="concepto2875" localSheetId="21">#REF!</definedName>
    <definedName name="concepto2875" localSheetId="4">#REF!</definedName>
    <definedName name="concepto2875" localSheetId="89">#REF!</definedName>
    <definedName name="concepto2875" localSheetId="5">#REF!</definedName>
    <definedName name="concepto2875" localSheetId="90">#REF!</definedName>
    <definedName name="concepto2875" localSheetId="34">#REF!</definedName>
    <definedName name="concepto2875" localSheetId="92">#REF!</definedName>
    <definedName name="concepto2875" localSheetId="93">#REF!</definedName>
    <definedName name="concepto2875">#REF!</definedName>
    <definedName name="concepto2875.casillero" localSheetId="39">#REF!</definedName>
    <definedName name="concepto2875.casillero" localSheetId="25">#REF!</definedName>
    <definedName name="concepto2875.casillero" localSheetId="21">#REF!</definedName>
    <definedName name="concepto2875.casillero" localSheetId="4">#REF!</definedName>
    <definedName name="concepto2875.casillero" localSheetId="89">#REF!</definedName>
    <definedName name="concepto2875.casillero" localSheetId="5">#REF!</definedName>
    <definedName name="concepto2875.casillero" localSheetId="90">#REF!</definedName>
    <definedName name="concepto2875.casillero" localSheetId="34">#REF!</definedName>
    <definedName name="concepto2875.casillero" localSheetId="92">#REF!</definedName>
    <definedName name="concepto2875.casillero" localSheetId="93">#REF!</definedName>
    <definedName name="concepto2875.casillero">#REF!</definedName>
    <definedName name="concepto2876" localSheetId="39">#REF!</definedName>
    <definedName name="concepto2876" localSheetId="25">#REF!</definedName>
    <definedName name="concepto2876" localSheetId="21">#REF!</definedName>
    <definedName name="concepto2876" localSheetId="4">#REF!</definedName>
    <definedName name="concepto2876" localSheetId="89">#REF!</definedName>
    <definedName name="concepto2876" localSheetId="5">#REF!</definedName>
    <definedName name="concepto2876" localSheetId="90">#REF!</definedName>
    <definedName name="concepto2876" localSheetId="34">#REF!</definedName>
    <definedName name="concepto2876" localSheetId="92">#REF!</definedName>
    <definedName name="concepto2876" localSheetId="93">#REF!</definedName>
    <definedName name="concepto2876">#REF!</definedName>
    <definedName name="concepto2876.casillero" localSheetId="39">#REF!</definedName>
    <definedName name="concepto2876.casillero" localSheetId="25">#REF!</definedName>
    <definedName name="concepto2876.casillero" localSheetId="21">#REF!</definedName>
    <definedName name="concepto2876.casillero" localSheetId="4">#REF!</definedName>
    <definedName name="concepto2876.casillero" localSheetId="89">#REF!</definedName>
    <definedName name="concepto2876.casillero" localSheetId="5">#REF!</definedName>
    <definedName name="concepto2876.casillero" localSheetId="90">#REF!</definedName>
    <definedName name="concepto2876.casillero" localSheetId="34">#REF!</definedName>
    <definedName name="concepto2876.casillero" localSheetId="92">#REF!</definedName>
    <definedName name="concepto2876.casillero" localSheetId="93">#REF!</definedName>
    <definedName name="concepto2876.casillero">#REF!</definedName>
    <definedName name="concepto2877" localSheetId="39">#REF!</definedName>
    <definedName name="concepto2877" localSheetId="25">#REF!</definedName>
    <definedName name="concepto2877" localSheetId="21">#REF!</definedName>
    <definedName name="concepto2877" localSheetId="4">#REF!</definedName>
    <definedName name="concepto2877" localSheetId="89">#REF!</definedName>
    <definedName name="concepto2877" localSheetId="5">#REF!</definedName>
    <definedName name="concepto2877" localSheetId="90">#REF!</definedName>
    <definedName name="concepto2877" localSheetId="34">#REF!</definedName>
    <definedName name="concepto2877" localSheetId="92">#REF!</definedName>
    <definedName name="concepto2877" localSheetId="93">#REF!</definedName>
    <definedName name="concepto2877">#REF!</definedName>
    <definedName name="concepto2877.casillero" localSheetId="39">#REF!</definedName>
    <definedName name="concepto2877.casillero" localSheetId="25">#REF!</definedName>
    <definedName name="concepto2877.casillero" localSheetId="21">#REF!</definedName>
    <definedName name="concepto2877.casillero" localSheetId="4">#REF!</definedName>
    <definedName name="concepto2877.casillero" localSheetId="89">#REF!</definedName>
    <definedName name="concepto2877.casillero" localSheetId="5">#REF!</definedName>
    <definedName name="concepto2877.casillero" localSheetId="90">#REF!</definedName>
    <definedName name="concepto2877.casillero" localSheetId="34">#REF!</definedName>
    <definedName name="concepto2877.casillero" localSheetId="92">#REF!</definedName>
    <definedName name="concepto2877.casillero" localSheetId="93">#REF!</definedName>
    <definedName name="concepto2877.casillero">#REF!</definedName>
    <definedName name="concepto2878" localSheetId="39">#REF!</definedName>
    <definedName name="concepto2878" localSheetId="25">#REF!</definedName>
    <definedName name="concepto2878" localSheetId="21">#REF!</definedName>
    <definedName name="concepto2878" localSheetId="4">#REF!</definedName>
    <definedName name="concepto2878" localSheetId="89">#REF!</definedName>
    <definedName name="concepto2878" localSheetId="5">#REF!</definedName>
    <definedName name="concepto2878" localSheetId="90">#REF!</definedName>
    <definedName name="concepto2878" localSheetId="34">#REF!</definedName>
    <definedName name="concepto2878" localSheetId="92">#REF!</definedName>
    <definedName name="concepto2878" localSheetId="93">#REF!</definedName>
    <definedName name="concepto2878">#REF!</definedName>
    <definedName name="concepto2878.casillero" localSheetId="39">#REF!</definedName>
    <definedName name="concepto2878.casillero" localSheetId="25">#REF!</definedName>
    <definedName name="concepto2878.casillero" localSheetId="21">#REF!</definedName>
    <definedName name="concepto2878.casillero" localSheetId="4">#REF!</definedName>
    <definedName name="concepto2878.casillero" localSheetId="89">#REF!</definedName>
    <definedName name="concepto2878.casillero" localSheetId="5">#REF!</definedName>
    <definedName name="concepto2878.casillero" localSheetId="90">#REF!</definedName>
    <definedName name="concepto2878.casillero" localSheetId="34">#REF!</definedName>
    <definedName name="concepto2878.casillero" localSheetId="92">#REF!</definedName>
    <definedName name="concepto2878.casillero" localSheetId="93">#REF!</definedName>
    <definedName name="concepto2878.casillero">#REF!</definedName>
    <definedName name="concepto2879" localSheetId="39">#REF!</definedName>
    <definedName name="concepto2879" localSheetId="25">#REF!</definedName>
    <definedName name="concepto2879" localSheetId="21">#REF!</definedName>
    <definedName name="concepto2879" localSheetId="4">#REF!</definedName>
    <definedName name="concepto2879" localSheetId="89">#REF!</definedName>
    <definedName name="concepto2879" localSheetId="5">#REF!</definedName>
    <definedName name="concepto2879" localSheetId="90">#REF!</definedName>
    <definedName name="concepto2879" localSheetId="34">#REF!</definedName>
    <definedName name="concepto2879" localSheetId="92">#REF!</definedName>
    <definedName name="concepto2879" localSheetId="93">#REF!</definedName>
    <definedName name="concepto2879">#REF!</definedName>
    <definedName name="concepto2879.casillero" localSheetId="39">#REF!</definedName>
    <definedName name="concepto2879.casillero" localSheetId="25">#REF!</definedName>
    <definedName name="concepto2879.casillero" localSheetId="21">#REF!</definedName>
    <definedName name="concepto2879.casillero" localSheetId="4">#REF!</definedName>
    <definedName name="concepto2879.casillero" localSheetId="89">#REF!</definedName>
    <definedName name="concepto2879.casillero" localSheetId="5">#REF!</definedName>
    <definedName name="concepto2879.casillero" localSheetId="90">#REF!</definedName>
    <definedName name="concepto2879.casillero" localSheetId="34">#REF!</definedName>
    <definedName name="concepto2879.casillero" localSheetId="92">#REF!</definedName>
    <definedName name="concepto2879.casillero" localSheetId="93">#REF!</definedName>
    <definedName name="concepto2879.casillero">#REF!</definedName>
    <definedName name="concepto2881" localSheetId="39">#REF!</definedName>
    <definedName name="concepto2881" localSheetId="25">#REF!</definedName>
    <definedName name="concepto2881" localSheetId="21">#REF!</definedName>
    <definedName name="concepto2881" localSheetId="4">#REF!</definedName>
    <definedName name="concepto2881" localSheetId="89">#REF!</definedName>
    <definedName name="concepto2881" localSheetId="5">#REF!</definedName>
    <definedName name="concepto2881" localSheetId="90">#REF!</definedName>
    <definedName name="concepto2881" localSheetId="34">#REF!</definedName>
    <definedName name="concepto2881" localSheetId="92">#REF!</definedName>
    <definedName name="concepto2881" localSheetId="93">#REF!</definedName>
    <definedName name="concepto2881">#REF!</definedName>
    <definedName name="concepto2881.casillero" localSheetId="39">#REF!</definedName>
    <definedName name="concepto2881.casillero" localSheetId="25">#REF!</definedName>
    <definedName name="concepto2881.casillero" localSheetId="21">#REF!</definedName>
    <definedName name="concepto2881.casillero" localSheetId="4">#REF!</definedName>
    <definedName name="concepto2881.casillero" localSheetId="89">#REF!</definedName>
    <definedName name="concepto2881.casillero" localSheetId="5">#REF!</definedName>
    <definedName name="concepto2881.casillero" localSheetId="90">#REF!</definedName>
    <definedName name="concepto2881.casillero" localSheetId="34">#REF!</definedName>
    <definedName name="concepto2881.casillero" localSheetId="92">#REF!</definedName>
    <definedName name="concepto2881.casillero" localSheetId="93">#REF!</definedName>
    <definedName name="concepto2881.casillero">#REF!</definedName>
    <definedName name="concepto2882" localSheetId="39">#REF!</definedName>
    <definedName name="concepto2882" localSheetId="25">#REF!</definedName>
    <definedName name="concepto2882" localSheetId="21">#REF!</definedName>
    <definedName name="concepto2882" localSheetId="4">#REF!</definedName>
    <definedName name="concepto2882" localSheetId="89">#REF!</definedName>
    <definedName name="concepto2882" localSheetId="5">#REF!</definedName>
    <definedName name="concepto2882" localSheetId="90">#REF!</definedName>
    <definedName name="concepto2882" localSheetId="34">#REF!</definedName>
    <definedName name="concepto2882" localSheetId="92">#REF!</definedName>
    <definedName name="concepto2882" localSheetId="93">#REF!</definedName>
    <definedName name="concepto2882">#REF!</definedName>
    <definedName name="concepto2882.casillero" localSheetId="39">#REF!</definedName>
    <definedName name="concepto2882.casillero" localSheetId="25">#REF!</definedName>
    <definedName name="concepto2882.casillero" localSheetId="21">#REF!</definedName>
    <definedName name="concepto2882.casillero" localSheetId="4">#REF!</definedName>
    <definedName name="concepto2882.casillero" localSheetId="89">#REF!</definedName>
    <definedName name="concepto2882.casillero" localSheetId="5">#REF!</definedName>
    <definedName name="concepto2882.casillero" localSheetId="90">#REF!</definedName>
    <definedName name="concepto2882.casillero" localSheetId="34">#REF!</definedName>
    <definedName name="concepto2882.casillero" localSheetId="92">#REF!</definedName>
    <definedName name="concepto2882.casillero" localSheetId="93">#REF!</definedName>
    <definedName name="concepto2882.casillero">#REF!</definedName>
    <definedName name="concepto2883" localSheetId="39">#REF!</definedName>
    <definedName name="concepto2883" localSheetId="25">#REF!</definedName>
    <definedName name="concepto2883" localSheetId="21">#REF!</definedName>
    <definedName name="concepto2883" localSheetId="4">#REF!</definedName>
    <definedName name="concepto2883" localSheetId="89">#REF!</definedName>
    <definedName name="concepto2883" localSheetId="5">#REF!</definedName>
    <definedName name="concepto2883" localSheetId="90">#REF!</definedName>
    <definedName name="concepto2883" localSheetId="34">#REF!</definedName>
    <definedName name="concepto2883" localSheetId="92">#REF!</definedName>
    <definedName name="concepto2883" localSheetId="93">#REF!</definedName>
    <definedName name="concepto2883">#REF!</definedName>
    <definedName name="concepto2883.casillero" localSheetId="39">#REF!</definedName>
    <definedName name="concepto2883.casillero" localSheetId="25">#REF!</definedName>
    <definedName name="concepto2883.casillero" localSheetId="21">#REF!</definedName>
    <definedName name="concepto2883.casillero" localSheetId="4">#REF!</definedName>
    <definedName name="concepto2883.casillero" localSheetId="89">#REF!</definedName>
    <definedName name="concepto2883.casillero" localSheetId="5">#REF!</definedName>
    <definedName name="concepto2883.casillero" localSheetId="90">#REF!</definedName>
    <definedName name="concepto2883.casillero" localSheetId="34">#REF!</definedName>
    <definedName name="concepto2883.casillero" localSheetId="92">#REF!</definedName>
    <definedName name="concepto2883.casillero" localSheetId="93">#REF!</definedName>
    <definedName name="concepto2883.casillero">#REF!</definedName>
    <definedName name="concepto2884" localSheetId="39">#REF!</definedName>
    <definedName name="concepto2884" localSheetId="25">#REF!</definedName>
    <definedName name="concepto2884" localSheetId="21">#REF!</definedName>
    <definedName name="concepto2884" localSheetId="4">#REF!</definedName>
    <definedName name="concepto2884" localSheetId="89">#REF!</definedName>
    <definedName name="concepto2884" localSheetId="5">#REF!</definedName>
    <definedName name="concepto2884" localSheetId="90">#REF!</definedName>
    <definedName name="concepto2884" localSheetId="34">#REF!</definedName>
    <definedName name="concepto2884" localSheetId="92">#REF!</definedName>
    <definedName name="concepto2884" localSheetId="93">#REF!</definedName>
    <definedName name="concepto2884">#REF!</definedName>
    <definedName name="concepto2884.casillero" localSheetId="39">#REF!</definedName>
    <definedName name="concepto2884.casillero" localSheetId="25">#REF!</definedName>
    <definedName name="concepto2884.casillero" localSheetId="21">#REF!</definedName>
    <definedName name="concepto2884.casillero" localSheetId="4">#REF!</definedName>
    <definedName name="concepto2884.casillero" localSheetId="89">#REF!</definedName>
    <definedName name="concepto2884.casillero" localSheetId="5">#REF!</definedName>
    <definedName name="concepto2884.casillero" localSheetId="90">#REF!</definedName>
    <definedName name="concepto2884.casillero" localSheetId="34">#REF!</definedName>
    <definedName name="concepto2884.casillero" localSheetId="92">#REF!</definedName>
    <definedName name="concepto2884.casillero" localSheetId="93">#REF!</definedName>
    <definedName name="concepto2884.casillero">#REF!</definedName>
    <definedName name="concepto2886" localSheetId="39">#REF!</definedName>
    <definedName name="concepto2886" localSheetId="25">#REF!</definedName>
    <definedName name="concepto2886" localSheetId="21">#REF!</definedName>
    <definedName name="concepto2886" localSheetId="4">#REF!</definedName>
    <definedName name="concepto2886" localSheetId="89">#REF!</definedName>
    <definedName name="concepto2886" localSheetId="5">#REF!</definedName>
    <definedName name="concepto2886" localSheetId="90">#REF!</definedName>
    <definedName name="concepto2886" localSheetId="34">#REF!</definedName>
    <definedName name="concepto2886" localSheetId="92">#REF!</definedName>
    <definedName name="concepto2886" localSheetId="93">#REF!</definedName>
    <definedName name="concepto2886">#REF!</definedName>
    <definedName name="concepto2886.casillero" localSheetId="39">#REF!</definedName>
    <definedName name="concepto2886.casillero" localSheetId="25">#REF!</definedName>
    <definedName name="concepto2886.casillero" localSheetId="21">#REF!</definedName>
    <definedName name="concepto2886.casillero" localSheetId="4">#REF!</definedName>
    <definedName name="concepto2886.casillero" localSheetId="89">#REF!</definedName>
    <definedName name="concepto2886.casillero" localSheetId="5">#REF!</definedName>
    <definedName name="concepto2886.casillero" localSheetId="90">#REF!</definedName>
    <definedName name="concepto2886.casillero" localSheetId="34">#REF!</definedName>
    <definedName name="concepto2886.casillero" localSheetId="92">#REF!</definedName>
    <definedName name="concepto2886.casillero" localSheetId="93">#REF!</definedName>
    <definedName name="concepto2886.casillero">#REF!</definedName>
    <definedName name="concepto2887" localSheetId="39">#REF!</definedName>
    <definedName name="concepto2887" localSheetId="25">#REF!</definedName>
    <definedName name="concepto2887" localSheetId="21">#REF!</definedName>
    <definedName name="concepto2887" localSheetId="4">#REF!</definedName>
    <definedName name="concepto2887" localSheetId="89">#REF!</definedName>
    <definedName name="concepto2887" localSheetId="5">#REF!</definedName>
    <definedName name="concepto2887" localSheetId="90">#REF!</definedName>
    <definedName name="concepto2887" localSheetId="34">#REF!</definedName>
    <definedName name="concepto2887" localSheetId="92">#REF!</definedName>
    <definedName name="concepto2887" localSheetId="93">#REF!</definedName>
    <definedName name="concepto2887">#REF!</definedName>
    <definedName name="concepto2887.casillero" localSheetId="39">#REF!</definedName>
    <definedName name="concepto2887.casillero" localSheetId="25">#REF!</definedName>
    <definedName name="concepto2887.casillero" localSheetId="21">#REF!</definedName>
    <definedName name="concepto2887.casillero" localSheetId="4">#REF!</definedName>
    <definedName name="concepto2887.casillero" localSheetId="89">#REF!</definedName>
    <definedName name="concepto2887.casillero" localSheetId="5">#REF!</definedName>
    <definedName name="concepto2887.casillero" localSheetId="90">#REF!</definedName>
    <definedName name="concepto2887.casillero" localSheetId="34">#REF!</definedName>
    <definedName name="concepto2887.casillero" localSheetId="92">#REF!</definedName>
    <definedName name="concepto2887.casillero" localSheetId="93">#REF!</definedName>
    <definedName name="concepto2887.casillero">#REF!</definedName>
    <definedName name="concepto2888" localSheetId="39">#REF!</definedName>
    <definedName name="concepto2888" localSheetId="25">#REF!</definedName>
    <definedName name="concepto2888" localSheetId="21">#REF!</definedName>
    <definedName name="concepto2888" localSheetId="4">#REF!</definedName>
    <definedName name="concepto2888" localSheetId="89">#REF!</definedName>
    <definedName name="concepto2888" localSheetId="5">#REF!</definedName>
    <definedName name="concepto2888" localSheetId="90">#REF!</definedName>
    <definedName name="concepto2888" localSheetId="34">#REF!</definedName>
    <definedName name="concepto2888" localSheetId="92">#REF!</definedName>
    <definedName name="concepto2888" localSheetId="93">#REF!</definedName>
    <definedName name="concepto2888">#REF!</definedName>
    <definedName name="concepto2888.casillero" localSheetId="39">#REF!</definedName>
    <definedName name="concepto2888.casillero" localSheetId="25">#REF!</definedName>
    <definedName name="concepto2888.casillero" localSheetId="21">#REF!</definedName>
    <definedName name="concepto2888.casillero" localSheetId="4">#REF!</definedName>
    <definedName name="concepto2888.casillero" localSheetId="89">#REF!</definedName>
    <definedName name="concepto2888.casillero" localSheetId="5">#REF!</definedName>
    <definedName name="concepto2888.casillero" localSheetId="90">#REF!</definedName>
    <definedName name="concepto2888.casillero" localSheetId="34">#REF!</definedName>
    <definedName name="concepto2888.casillero" localSheetId="92">#REF!</definedName>
    <definedName name="concepto2888.casillero" localSheetId="93">#REF!</definedName>
    <definedName name="concepto2888.casillero">#REF!</definedName>
    <definedName name="concepto2889" localSheetId="39">#REF!</definedName>
    <definedName name="concepto2889" localSheetId="25">#REF!</definedName>
    <definedName name="concepto2889" localSheetId="21">#REF!</definedName>
    <definedName name="concepto2889" localSheetId="4">#REF!</definedName>
    <definedName name="concepto2889" localSheetId="89">#REF!</definedName>
    <definedName name="concepto2889" localSheetId="5">#REF!</definedName>
    <definedName name="concepto2889" localSheetId="90">#REF!</definedName>
    <definedName name="concepto2889" localSheetId="34">#REF!</definedName>
    <definedName name="concepto2889" localSheetId="92">#REF!</definedName>
    <definedName name="concepto2889" localSheetId="93">#REF!</definedName>
    <definedName name="concepto2889">#REF!</definedName>
    <definedName name="concepto2889.casillero" localSheetId="39">#REF!</definedName>
    <definedName name="concepto2889.casillero" localSheetId="25">#REF!</definedName>
    <definedName name="concepto2889.casillero" localSheetId="21">#REF!</definedName>
    <definedName name="concepto2889.casillero" localSheetId="4">#REF!</definedName>
    <definedName name="concepto2889.casillero" localSheetId="89">#REF!</definedName>
    <definedName name="concepto2889.casillero" localSheetId="5">#REF!</definedName>
    <definedName name="concepto2889.casillero" localSheetId="90">#REF!</definedName>
    <definedName name="concepto2889.casillero" localSheetId="34">#REF!</definedName>
    <definedName name="concepto2889.casillero" localSheetId="92">#REF!</definedName>
    <definedName name="concepto2889.casillero" localSheetId="93">#REF!</definedName>
    <definedName name="concepto2889.casillero">#REF!</definedName>
    <definedName name="concepto2891" localSheetId="39">#REF!</definedName>
    <definedName name="concepto2891" localSheetId="25">#REF!</definedName>
    <definedName name="concepto2891" localSheetId="21">#REF!</definedName>
    <definedName name="concepto2891" localSheetId="4">#REF!</definedName>
    <definedName name="concepto2891" localSheetId="89">#REF!</definedName>
    <definedName name="concepto2891" localSheetId="5">#REF!</definedName>
    <definedName name="concepto2891" localSheetId="90">#REF!</definedName>
    <definedName name="concepto2891" localSheetId="34">#REF!</definedName>
    <definedName name="concepto2891" localSheetId="92">#REF!</definedName>
    <definedName name="concepto2891" localSheetId="93">#REF!</definedName>
    <definedName name="concepto2891">#REF!</definedName>
    <definedName name="concepto2891.casillero" localSheetId="39">#REF!</definedName>
    <definedName name="concepto2891.casillero" localSheetId="25">#REF!</definedName>
    <definedName name="concepto2891.casillero" localSheetId="21">#REF!</definedName>
    <definedName name="concepto2891.casillero" localSheetId="4">#REF!</definedName>
    <definedName name="concepto2891.casillero" localSheetId="89">#REF!</definedName>
    <definedName name="concepto2891.casillero" localSheetId="5">#REF!</definedName>
    <definedName name="concepto2891.casillero" localSheetId="90">#REF!</definedName>
    <definedName name="concepto2891.casillero" localSheetId="34">#REF!</definedName>
    <definedName name="concepto2891.casillero" localSheetId="92">#REF!</definedName>
    <definedName name="concepto2891.casillero" localSheetId="93">#REF!</definedName>
    <definedName name="concepto2891.casillero">#REF!</definedName>
    <definedName name="concepto2892" localSheetId="39">#REF!</definedName>
    <definedName name="concepto2892" localSheetId="25">#REF!</definedName>
    <definedName name="concepto2892" localSheetId="21">#REF!</definedName>
    <definedName name="concepto2892" localSheetId="4">#REF!</definedName>
    <definedName name="concepto2892" localSheetId="89">#REF!</definedName>
    <definedName name="concepto2892" localSheetId="5">#REF!</definedName>
    <definedName name="concepto2892" localSheetId="90">#REF!</definedName>
    <definedName name="concepto2892" localSheetId="34">#REF!</definedName>
    <definedName name="concepto2892" localSheetId="92">#REF!</definedName>
    <definedName name="concepto2892" localSheetId="93">#REF!</definedName>
    <definedName name="concepto2892">#REF!</definedName>
    <definedName name="concepto2892.casillero" localSheetId="39">#REF!</definedName>
    <definedName name="concepto2892.casillero" localSheetId="25">#REF!</definedName>
    <definedName name="concepto2892.casillero" localSheetId="21">#REF!</definedName>
    <definedName name="concepto2892.casillero" localSheetId="4">#REF!</definedName>
    <definedName name="concepto2892.casillero" localSheetId="89">#REF!</definedName>
    <definedName name="concepto2892.casillero" localSheetId="5">#REF!</definedName>
    <definedName name="concepto2892.casillero" localSheetId="90">#REF!</definedName>
    <definedName name="concepto2892.casillero" localSheetId="34">#REF!</definedName>
    <definedName name="concepto2892.casillero" localSheetId="92">#REF!</definedName>
    <definedName name="concepto2892.casillero" localSheetId="93">#REF!</definedName>
    <definedName name="concepto2892.casillero">#REF!</definedName>
    <definedName name="concepto2893" localSheetId="39">#REF!</definedName>
    <definedName name="concepto2893" localSheetId="25">#REF!</definedName>
    <definedName name="concepto2893" localSheetId="21">#REF!</definedName>
    <definedName name="concepto2893" localSheetId="4">#REF!</definedName>
    <definedName name="concepto2893" localSheetId="89">#REF!</definedName>
    <definedName name="concepto2893" localSheetId="5">#REF!</definedName>
    <definedName name="concepto2893" localSheetId="90">#REF!</definedName>
    <definedName name="concepto2893" localSheetId="34">#REF!</definedName>
    <definedName name="concepto2893" localSheetId="92">#REF!</definedName>
    <definedName name="concepto2893" localSheetId="93">#REF!</definedName>
    <definedName name="concepto2893">#REF!</definedName>
    <definedName name="concepto2893.casillero" localSheetId="39">#REF!</definedName>
    <definedName name="concepto2893.casillero" localSheetId="25">#REF!</definedName>
    <definedName name="concepto2893.casillero" localSheetId="21">#REF!</definedName>
    <definedName name="concepto2893.casillero" localSheetId="4">#REF!</definedName>
    <definedName name="concepto2893.casillero" localSheetId="89">#REF!</definedName>
    <definedName name="concepto2893.casillero" localSheetId="5">#REF!</definedName>
    <definedName name="concepto2893.casillero" localSheetId="90">#REF!</definedName>
    <definedName name="concepto2893.casillero" localSheetId="34">#REF!</definedName>
    <definedName name="concepto2893.casillero" localSheetId="92">#REF!</definedName>
    <definedName name="concepto2893.casillero" localSheetId="93">#REF!</definedName>
    <definedName name="concepto2893.casillero">#REF!</definedName>
    <definedName name="concepto2894" localSheetId="39">#REF!</definedName>
    <definedName name="concepto2894" localSheetId="25">#REF!</definedName>
    <definedName name="concepto2894" localSheetId="21">#REF!</definedName>
    <definedName name="concepto2894" localSheetId="4">#REF!</definedName>
    <definedName name="concepto2894" localSheetId="89">#REF!</definedName>
    <definedName name="concepto2894" localSheetId="5">#REF!</definedName>
    <definedName name="concepto2894" localSheetId="90">#REF!</definedName>
    <definedName name="concepto2894" localSheetId="34">#REF!</definedName>
    <definedName name="concepto2894" localSheetId="92">#REF!</definedName>
    <definedName name="concepto2894" localSheetId="93">#REF!</definedName>
    <definedName name="concepto2894">#REF!</definedName>
    <definedName name="concepto2894.casillero" localSheetId="39">#REF!</definedName>
    <definedName name="concepto2894.casillero" localSheetId="25">#REF!</definedName>
    <definedName name="concepto2894.casillero" localSheetId="21">#REF!</definedName>
    <definedName name="concepto2894.casillero" localSheetId="4">#REF!</definedName>
    <definedName name="concepto2894.casillero" localSheetId="89">#REF!</definedName>
    <definedName name="concepto2894.casillero" localSheetId="5">#REF!</definedName>
    <definedName name="concepto2894.casillero" localSheetId="90">#REF!</definedName>
    <definedName name="concepto2894.casillero" localSheetId="34">#REF!</definedName>
    <definedName name="concepto2894.casillero" localSheetId="92">#REF!</definedName>
    <definedName name="concepto2894.casillero" localSheetId="93">#REF!</definedName>
    <definedName name="concepto2894.casillero">#REF!</definedName>
    <definedName name="concepto2895" localSheetId="39">#REF!</definedName>
    <definedName name="concepto2895" localSheetId="25">#REF!</definedName>
    <definedName name="concepto2895" localSheetId="21">#REF!</definedName>
    <definedName name="concepto2895" localSheetId="4">#REF!</definedName>
    <definedName name="concepto2895" localSheetId="89">#REF!</definedName>
    <definedName name="concepto2895" localSheetId="5">#REF!</definedName>
    <definedName name="concepto2895" localSheetId="90">#REF!</definedName>
    <definedName name="concepto2895" localSheetId="34">#REF!</definedName>
    <definedName name="concepto2895" localSheetId="92">#REF!</definedName>
    <definedName name="concepto2895" localSheetId="93">#REF!</definedName>
    <definedName name="concepto2895">#REF!</definedName>
    <definedName name="concepto2895.casillero" localSheetId="39">#REF!</definedName>
    <definedName name="concepto2895.casillero" localSheetId="25">#REF!</definedName>
    <definedName name="concepto2895.casillero" localSheetId="21">#REF!</definedName>
    <definedName name="concepto2895.casillero" localSheetId="4">#REF!</definedName>
    <definedName name="concepto2895.casillero" localSheetId="89">#REF!</definedName>
    <definedName name="concepto2895.casillero" localSheetId="5">#REF!</definedName>
    <definedName name="concepto2895.casillero" localSheetId="90">#REF!</definedName>
    <definedName name="concepto2895.casillero" localSheetId="34">#REF!</definedName>
    <definedName name="concepto2895.casillero" localSheetId="92">#REF!</definedName>
    <definedName name="concepto2895.casillero" localSheetId="93">#REF!</definedName>
    <definedName name="concepto2895.casillero">#REF!</definedName>
    <definedName name="concepto2896" localSheetId="39">#REF!</definedName>
    <definedName name="concepto2896" localSheetId="25">#REF!</definedName>
    <definedName name="concepto2896" localSheetId="21">#REF!</definedName>
    <definedName name="concepto2896" localSheetId="4">#REF!</definedName>
    <definedName name="concepto2896" localSheetId="89">#REF!</definedName>
    <definedName name="concepto2896" localSheetId="5">#REF!</definedName>
    <definedName name="concepto2896" localSheetId="90">#REF!</definedName>
    <definedName name="concepto2896" localSheetId="34">#REF!</definedName>
    <definedName name="concepto2896" localSheetId="92">#REF!</definedName>
    <definedName name="concepto2896" localSheetId="93">#REF!</definedName>
    <definedName name="concepto2896">#REF!</definedName>
    <definedName name="concepto2896.casillero" localSheetId="39">#REF!</definedName>
    <definedName name="concepto2896.casillero" localSheetId="25">#REF!</definedName>
    <definedName name="concepto2896.casillero" localSheetId="21">#REF!</definedName>
    <definedName name="concepto2896.casillero" localSheetId="4">#REF!</definedName>
    <definedName name="concepto2896.casillero" localSheetId="89">#REF!</definedName>
    <definedName name="concepto2896.casillero" localSheetId="5">#REF!</definedName>
    <definedName name="concepto2896.casillero" localSheetId="90">#REF!</definedName>
    <definedName name="concepto2896.casillero" localSheetId="34">#REF!</definedName>
    <definedName name="concepto2896.casillero" localSheetId="92">#REF!</definedName>
    <definedName name="concepto2896.casillero" localSheetId="93">#REF!</definedName>
    <definedName name="concepto2896.casillero">#REF!</definedName>
    <definedName name="concepto2897" localSheetId="39">#REF!</definedName>
    <definedName name="concepto2897" localSheetId="25">#REF!</definedName>
    <definedName name="concepto2897" localSheetId="21">#REF!</definedName>
    <definedName name="concepto2897" localSheetId="4">#REF!</definedName>
    <definedName name="concepto2897" localSheetId="89">#REF!</definedName>
    <definedName name="concepto2897" localSheetId="5">#REF!</definedName>
    <definedName name="concepto2897" localSheetId="90">#REF!</definedName>
    <definedName name="concepto2897" localSheetId="34">#REF!</definedName>
    <definedName name="concepto2897" localSheetId="92">#REF!</definedName>
    <definedName name="concepto2897" localSheetId="93">#REF!</definedName>
    <definedName name="concepto2897">#REF!</definedName>
    <definedName name="concepto2897.casillero" localSheetId="39">#REF!</definedName>
    <definedName name="concepto2897.casillero" localSheetId="25">#REF!</definedName>
    <definedName name="concepto2897.casillero" localSheetId="21">#REF!</definedName>
    <definedName name="concepto2897.casillero" localSheetId="4">#REF!</definedName>
    <definedName name="concepto2897.casillero" localSheetId="89">#REF!</definedName>
    <definedName name="concepto2897.casillero" localSheetId="5">#REF!</definedName>
    <definedName name="concepto2897.casillero" localSheetId="90">#REF!</definedName>
    <definedName name="concepto2897.casillero" localSheetId="34">#REF!</definedName>
    <definedName name="concepto2897.casillero" localSheetId="92">#REF!</definedName>
    <definedName name="concepto2897.casillero" localSheetId="93">#REF!</definedName>
    <definedName name="concepto2897.casillero">#REF!</definedName>
    <definedName name="concepto2898" localSheetId="39">#REF!</definedName>
    <definedName name="concepto2898" localSheetId="25">#REF!</definedName>
    <definedName name="concepto2898" localSheetId="21">#REF!</definedName>
    <definedName name="concepto2898" localSheetId="4">#REF!</definedName>
    <definedName name="concepto2898" localSheetId="89">#REF!</definedName>
    <definedName name="concepto2898" localSheetId="5">#REF!</definedName>
    <definedName name="concepto2898" localSheetId="90">#REF!</definedName>
    <definedName name="concepto2898" localSheetId="34">#REF!</definedName>
    <definedName name="concepto2898" localSheetId="92">#REF!</definedName>
    <definedName name="concepto2898" localSheetId="93">#REF!</definedName>
    <definedName name="concepto2898">#REF!</definedName>
    <definedName name="concepto2898.casillero" localSheetId="39">#REF!</definedName>
    <definedName name="concepto2898.casillero" localSheetId="25">#REF!</definedName>
    <definedName name="concepto2898.casillero" localSheetId="21">#REF!</definedName>
    <definedName name="concepto2898.casillero" localSheetId="4">#REF!</definedName>
    <definedName name="concepto2898.casillero" localSheetId="89">#REF!</definedName>
    <definedName name="concepto2898.casillero" localSheetId="5">#REF!</definedName>
    <definedName name="concepto2898.casillero" localSheetId="90">#REF!</definedName>
    <definedName name="concepto2898.casillero" localSheetId="34">#REF!</definedName>
    <definedName name="concepto2898.casillero" localSheetId="92">#REF!</definedName>
    <definedName name="concepto2898.casillero" localSheetId="93">#REF!</definedName>
    <definedName name="concepto2898.casillero">#REF!</definedName>
    <definedName name="concepto2899" localSheetId="39">#REF!</definedName>
    <definedName name="concepto2899" localSheetId="25">#REF!</definedName>
    <definedName name="concepto2899" localSheetId="21">#REF!</definedName>
    <definedName name="concepto2899" localSheetId="4">#REF!</definedName>
    <definedName name="concepto2899" localSheetId="89">#REF!</definedName>
    <definedName name="concepto2899" localSheetId="5">#REF!</definedName>
    <definedName name="concepto2899" localSheetId="90">#REF!</definedName>
    <definedName name="concepto2899" localSheetId="34">#REF!</definedName>
    <definedName name="concepto2899" localSheetId="92">#REF!</definedName>
    <definedName name="concepto2899" localSheetId="93">#REF!</definedName>
    <definedName name="concepto2899">#REF!</definedName>
    <definedName name="concepto2899.casillero" localSheetId="39">#REF!</definedName>
    <definedName name="concepto2899.casillero" localSheetId="25">#REF!</definedName>
    <definedName name="concepto2899.casillero" localSheetId="21">#REF!</definedName>
    <definedName name="concepto2899.casillero" localSheetId="4">#REF!</definedName>
    <definedName name="concepto2899.casillero" localSheetId="89">#REF!</definedName>
    <definedName name="concepto2899.casillero" localSheetId="5">#REF!</definedName>
    <definedName name="concepto2899.casillero" localSheetId="90">#REF!</definedName>
    <definedName name="concepto2899.casillero" localSheetId="34">#REF!</definedName>
    <definedName name="concepto2899.casillero" localSheetId="92">#REF!</definedName>
    <definedName name="concepto2899.casillero" localSheetId="93">#REF!</definedName>
    <definedName name="concepto2899.casillero">#REF!</definedName>
    <definedName name="concepto2901" localSheetId="39">#REF!</definedName>
    <definedName name="concepto2901" localSheetId="25">#REF!</definedName>
    <definedName name="concepto2901" localSheetId="21">#REF!</definedName>
    <definedName name="concepto2901" localSheetId="4">#REF!</definedName>
    <definedName name="concepto2901" localSheetId="89">#REF!</definedName>
    <definedName name="concepto2901" localSheetId="5">#REF!</definedName>
    <definedName name="concepto2901" localSheetId="90">#REF!</definedName>
    <definedName name="concepto2901" localSheetId="34">#REF!</definedName>
    <definedName name="concepto2901" localSheetId="92">#REF!</definedName>
    <definedName name="concepto2901" localSheetId="93">#REF!</definedName>
    <definedName name="concepto2901">#REF!</definedName>
    <definedName name="concepto2901.casillero" localSheetId="39">#REF!</definedName>
    <definedName name="concepto2901.casillero" localSheetId="25">#REF!</definedName>
    <definedName name="concepto2901.casillero" localSheetId="21">#REF!</definedName>
    <definedName name="concepto2901.casillero" localSheetId="4">#REF!</definedName>
    <definedName name="concepto2901.casillero" localSheetId="89">#REF!</definedName>
    <definedName name="concepto2901.casillero" localSheetId="5">#REF!</definedName>
    <definedName name="concepto2901.casillero" localSheetId="90">#REF!</definedName>
    <definedName name="concepto2901.casillero" localSheetId="34">#REF!</definedName>
    <definedName name="concepto2901.casillero" localSheetId="92">#REF!</definedName>
    <definedName name="concepto2901.casillero" localSheetId="93">#REF!</definedName>
    <definedName name="concepto2901.casillero">#REF!</definedName>
    <definedName name="concepto2930" localSheetId="39">#REF!</definedName>
    <definedName name="concepto2930" localSheetId="25">#REF!</definedName>
    <definedName name="concepto2930" localSheetId="21">#REF!</definedName>
    <definedName name="concepto2930" localSheetId="4">#REF!</definedName>
    <definedName name="concepto2930" localSheetId="89">#REF!</definedName>
    <definedName name="concepto2930" localSheetId="5">#REF!</definedName>
    <definedName name="concepto2930" localSheetId="90">#REF!</definedName>
    <definedName name="concepto2930" localSheetId="34">#REF!</definedName>
    <definedName name="concepto2930" localSheetId="92">#REF!</definedName>
    <definedName name="concepto2930" localSheetId="93">#REF!</definedName>
    <definedName name="concepto2930">#REF!</definedName>
    <definedName name="concepto2930.casillero" localSheetId="39">#REF!</definedName>
    <definedName name="concepto2930.casillero" localSheetId="25">#REF!</definedName>
    <definedName name="concepto2930.casillero" localSheetId="21">#REF!</definedName>
    <definedName name="concepto2930.casillero" localSheetId="4">#REF!</definedName>
    <definedName name="concepto2930.casillero" localSheetId="89">#REF!</definedName>
    <definedName name="concepto2930.casillero" localSheetId="5">#REF!</definedName>
    <definedName name="concepto2930.casillero" localSheetId="90">#REF!</definedName>
    <definedName name="concepto2930.casillero" localSheetId="34">#REF!</definedName>
    <definedName name="concepto2930.casillero" localSheetId="92">#REF!</definedName>
    <definedName name="concepto2930.casillero" localSheetId="93">#REF!</definedName>
    <definedName name="concepto2930.casillero">#REF!</definedName>
    <definedName name="concepto2931" localSheetId="39">#REF!</definedName>
    <definedName name="concepto2931" localSheetId="25">#REF!</definedName>
    <definedName name="concepto2931" localSheetId="21">#REF!</definedName>
    <definedName name="concepto2931" localSheetId="4">#REF!</definedName>
    <definedName name="concepto2931" localSheetId="89">#REF!</definedName>
    <definedName name="concepto2931" localSheetId="5">#REF!</definedName>
    <definedName name="concepto2931" localSheetId="90">#REF!</definedName>
    <definedName name="concepto2931" localSheetId="34">#REF!</definedName>
    <definedName name="concepto2931" localSheetId="92">#REF!</definedName>
    <definedName name="concepto2931" localSheetId="93">#REF!</definedName>
    <definedName name="concepto2931">#REF!</definedName>
    <definedName name="concepto2931.casillero" localSheetId="39">#REF!</definedName>
    <definedName name="concepto2931.casillero" localSheetId="25">#REF!</definedName>
    <definedName name="concepto2931.casillero" localSheetId="21">#REF!</definedName>
    <definedName name="concepto2931.casillero" localSheetId="4">#REF!</definedName>
    <definedName name="concepto2931.casillero" localSheetId="89">#REF!</definedName>
    <definedName name="concepto2931.casillero" localSheetId="5">#REF!</definedName>
    <definedName name="concepto2931.casillero" localSheetId="90">#REF!</definedName>
    <definedName name="concepto2931.casillero" localSheetId="34">#REF!</definedName>
    <definedName name="concepto2931.casillero" localSheetId="92">#REF!</definedName>
    <definedName name="concepto2931.casillero" localSheetId="93">#REF!</definedName>
    <definedName name="concepto2931.casillero">#REF!</definedName>
    <definedName name="concepto2932" localSheetId="39">#REF!</definedName>
    <definedName name="concepto2932" localSheetId="25">#REF!</definedName>
    <definedName name="concepto2932" localSheetId="21">#REF!</definedName>
    <definedName name="concepto2932" localSheetId="4">#REF!</definedName>
    <definedName name="concepto2932" localSheetId="89">#REF!</definedName>
    <definedName name="concepto2932" localSheetId="5">#REF!</definedName>
    <definedName name="concepto2932" localSheetId="90">#REF!</definedName>
    <definedName name="concepto2932" localSheetId="34">#REF!</definedName>
    <definedName name="concepto2932" localSheetId="92">#REF!</definedName>
    <definedName name="concepto2932" localSheetId="93">#REF!</definedName>
    <definedName name="concepto2932">#REF!</definedName>
    <definedName name="concepto2932.casillero" localSheetId="39">#REF!</definedName>
    <definedName name="concepto2932.casillero" localSheetId="25">#REF!</definedName>
    <definedName name="concepto2932.casillero" localSheetId="21">#REF!</definedName>
    <definedName name="concepto2932.casillero" localSheetId="4">#REF!</definedName>
    <definedName name="concepto2932.casillero" localSheetId="89">#REF!</definedName>
    <definedName name="concepto2932.casillero" localSheetId="5">#REF!</definedName>
    <definedName name="concepto2932.casillero" localSheetId="90">#REF!</definedName>
    <definedName name="concepto2932.casillero" localSheetId="34">#REF!</definedName>
    <definedName name="concepto2932.casillero" localSheetId="92">#REF!</definedName>
    <definedName name="concepto2932.casillero" localSheetId="93">#REF!</definedName>
    <definedName name="concepto2932.casillero">#REF!</definedName>
    <definedName name="concepto2933" localSheetId="39">#REF!</definedName>
    <definedName name="concepto2933" localSheetId="25">#REF!</definedName>
    <definedName name="concepto2933" localSheetId="21">#REF!</definedName>
    <definedName name="concepto2933" localSheetId="4">#REF!</definedName>
    <definedName name="concepto2933" localSheetId="89">#REF!</definedName>
    <definedName name="concepto2933" localSheetId="5">#REF!</definedName>
    <definedName name="concepto2933" localSheetId="90">#REF!</definedName>
    <definedName name="concepto2933" localSheetId="34">#REF!</definedName>
    <definedName name="concepto2933" localSheetId="92">#REF!</definedName>
    <definedName name="concepto2933" localSheetId="93">#REF!</definedName>
    <definedName name="concepto2933">#REF!</definedName>
    <definedName name="concepto2933.casillero" localSheetId="39">#REF!</definedName>
    <definedName name="concepto2933.casillero" localSheetId="25">#REF!</definedName>
    <definedName name="concepto2933.casillero" localSheetId="21">#REF!</definedName>
    <definedName name="concepto2933.casillero" localSheetId="4">#REF!</definedName>
    <definedName name="concepto2933.casillero" localSheetId="89">#REF!</definedName>
    <definedName name="concepto2933.casillero" localSheetId="5">#REF!</definedName>
    <definedName name="concepto2933.casillero" localSheetId="90">#REF!</definedName>
    <definedName name="concepto2933.casillero" localSheetId="34">#REF!</definedName>
    <definedName name="concepto2933.casillero" localSheetId="92">#REF!</definedName>
    <definedName name="concepto2933.casillero" localSheetId="93">#REF!</definedName>
    <definedName name="concepto2933.casillero">#REF!</definedName>
    <definedName name="concepto2934" localSheetId="39">#REF!</definedName>
    <definedName name="concepto2934" localSheetId="25">#REF!</definedName>
    <definedName name="concepto2934" localSheetId="21">#REF!</definedName>
    <definedName name="concepto2934" localSheetId="4">#REF!</definedName>
    <definedName name="concepto2934" localSheetId="89">#REF!</definedName>
    <definedName name="concepto2934" localSheetId="5">#REF!</definedName>
    <definedName name="concepto2934" localSheetId="90">#REF!</definedName>
    <definedName name="concepto2934" localSheetId="34">#REF!</definedName>
    <definedName name="concepto2934" localSheetId="92">#REF!</definedName>
    <definedName name="concepto2934" localSheetId="93">#REF!</definedName>
    <definedName name="concepto2934">#REF!</definedName>
    <definedName name="concepto2934.casillero" localSheetId="39">#REF!</definedName>
    <definedName name="concepto2934.casillero" localSheetId="25">#REF!</definedName>
    <definedName name="concepto2934.casillero" localSheetId="21">#REF!</definedName>
    <definedName name="concepto2934.casillero" localSheetId="4">#REF!</definedName>
    <definedName name="concepto2934.casillero" localSheetId="89">#REF!</definedName>
    <definedName name="concepto2934.casillero" localSheetId="5">#REF!</definedName>
    <definedName name="concepto2934.casillero" localSheetId="90">#REF!</definedName>
    <definedName name="concepto2934.casillero" localSheetId="34">#REF!</definedName>
    <definedName name="concepto2934.casillero" localSheetId="92">#REF!</definedName>
    <definedName name="concepto2934.casillero" localSheetId="93">#REF!</definedName>
    <definedName name="concepto2934.casillero">#REF!</definedName>
    <definedName name="concepto2935" localSheetId="39">#REF!</definedName>
    <definedName name="concepto2935" localSheetId="25">#REF!</definedName>
    <definedName name="concepto2935" localSheetId="21">#REF!</definedName>
    <definedName name="concepto2935" localSheetId="4">#REF!</definedName>
    <definedName name="concepto2935" localSheetId="89">#REF!</definedName>
    <definedName name="concepto2935" localSheetId="5">#REF!</definedName>
    <definedName name="concepto2935" localSheetId="90">#REF!</definedName>
    <definedName name="concepto2935" localSheetId="34">#REF!</definedName>
    <definedName name="concepto2935" localSheetId="92">#REF!</definedName>
    <definedName name="concepto2935" localSheetId="93">#REF!</definedName>
    <definedName name="concepto2935">#REF!</definedName>
    <definedName name="concepto2935.casillero" localSheetId="39">#REF!</definedName>
    <definedName name="concepto2935.casillero" localSheetId="25">#REF!</definedName>
    <definedName name="concepto2935.casillero" localSheetId="21">#REF!</definedName>
    <definedName name="concepto2935.casillero" localSheetId="4">#REF!</definedName>
    <definedName name="concepto2935.casillero" localSheetId="89">#REF!</definedName>
    <definedName name="concepto2935.casillero" localSheetId="5">#REF!</definedName>
    <definedName name="concepto2935.casillero" localSheetId="90">#REF!</definedName>
    <definedName name="concepto2935.casillero" localSheetId="34">#REF!</definedName>
    <definedName name="concepto2935.casillero" localSheetId="92">#REF!</definedName>
    <definedName name="concepto2935.casillero" localSheetId="93">#REF!</definedName>
    <definedName name="concepto2935.casillero">#REF!</definedName>
    <definedName name="concepto2942" localSheetId="39">#REF!</definedName>
    <definedName name="concepto2942" localSheetId="25">#REF!</definedName>
    <definedName name="concepto2942" localSheetId="21">#REF!</definedName>
    <definedName name="concepto2942" localSheetId="4">#REF!</definedName>
    <definedName name="concepto2942" localSheetId="89">#REF!</definedName>
    <definedName name="concepto2942" localSheetId="5">#REF!</definedName>
    <definedName name="concepto2942" localSheetId="90">#REF!</definedName>
    <definedName name="concepto2942" localSheetId="34">#REF!</definedName>
    <definedName name="concepto2942" localSheetId="92">#REF!</definedName>
    <definedName name="concepto2942" localSheetId="93">#REF!</definedName>
    <definedName name="concepto2942">#REF!</definedName>
    <definedName name="concepto2942.casillero" localSheetId="39">#REF!</definedName>
    <definedName name="concepto2942.casillero" localSheetId="25">#REF!</definedName>
    <definedName name="concepto2942.casillero" localSheetId="21">#REF!</definedName>
    <definedName name="concepto2942.casillero" localSheetId="4">#REF!</definedName>
    <definedName name="concepto2942.casillero" localSheetId="89">#REF!</definedName>
    <definedName name="concepto2942.casillero" localSheetId="5">#REF!</definedName>
    <definedName name="concepto2942.casillero" localSheetId="90">#REF!</definedName>
    <definedName name="concepto2942.casillero" localSheetId="34">#REF!</definedName>
    <definedName name="concepto2942.casillero" localSheetId="92">#REF!</definedName>
    <definedName name="concepto2942.casillero" localSheetId="93">#REF!</definedName>
    <definedName name="concepto2942.casillero">#REF!</definedName>
    <definedName name="concepto2944" localSheetId="39">#REF!</definedName>
    <definedName name="concepto2944" localSheetId="25">#REF!</definedName>
    <definedName name="concepto2944" localSheetId="21">#REF!</definedName>
    <definedName name="concepto2944" localSheetId="4">#REF!</definedName>
    <definedName name="concepto2944" localSheetId="89">#REF!</definedName>
    <definedName name="concepto2944" localSheetId="5">#REF!</definedName>
    <definedName name="concepto2944" localSheetId="90">#REF!</definedName>
    <definedName name="concepto2944" localSheetId="34">#REF!</definedName>
    <definedName name="concepto2944" localSheetId="92">#REF!</definedName>
    <definedName name="concepto2944" localSheetId="93">#REF!</definedName>
    <definedName name="concepto2944">#REF!</definedName>
    <definedName name="concepto2944.casillero" localSheetId="39">#REF!</definedName>
    <definedName name="concepto2944.casillero" localSheetId="25">#REF!</definedName>
    <definedName name="concepto2944.casillero" localSheetId="21">#REF!</definedName>
    <definedName name="concepto2944.casillero" localSheetId="4">#REF!</definedName>
    <definedName name="concepto2944.casillero" localSheetId="89">#REF!</definedName>
    <definedName name="concepto2944.casillero" localSheetId="5">#REF!</definedName>
    <definedName name="concepto2944.casillero" localSheetId="90">#REF!</definedName>
    <definedName name="concepto2944.casillero" localSheetId="34">#REF!</definedName>
    <definedName name="concepto2944.casillero" localSheetId="92">#REF!</definedName>
    <definedName name="concepto2944.casillero" localSheetId="93">#REF!</definedName>
    <definedName name="concepto2944.casillero">#REF!</definedName>
    <definedName name="concepto2946" localSheetId="39">#REF!</definedName>
    <definedName name="concepto2946" localSheetId="25">#REF!</definedName>
    <definedName name="concepto2946" localSheetId="21">#REF!</definedName>
    <definedName name="concepto2946" localSheetId="4">#REF!</definedName>
    <definedName name="concepto2946" localSheetId="89">#REF!</definedName>
    <definedName name="concepto2946" localSheetId="5">#REF!</definedName>
    <definedName name="concepto2946" localSheetId="90">#REF!</definedName>
    <definedName name="concepto2946" localSheetId="34">#REF!</definedName>
    <definedName name="concepto2946" localSheetId="92">#REF!</definedName>
    <definedName name="concepto2946" localSheetId="93">#REF!</definedName>
    <definedName name="concepto2946">#REF!</definedName>
    <definedName name="concepto2946.casillero" localSheetId="39">#REF!</definedName>
    <definedName name="concepto2946.casillero" localSheetId="25">#REF!</definedName>
    <definedName name="concepto2946.casillero" localSheetId="21">#REF!</definedName>
    <definedName name="concepto2946.casillero" localSheetId="4">#REF!</definedName>
    <definedName name="concepto2946.casillero" localSheetId="89">#REF!</definedName>
    <definedName name="concepto2946.casillero" localSheetId="5">#REF!</definedName>
    <definedName name="concepto2946.casillero" localSheetId="90">#REF!</definedName>
    <definedName name="concepto2946.casillero" localSheetId="34">#REF!</definedName>
    <definedName name="concepto2946.casillero" localSheetId="92">#REF!</definedName>
    <definedName name="concepto2946.casillero" localSheetId="93">#REF!</definedName>
    <definedName name="concepto2946.casillero">#REF!</definedName>
    <definedName name="concepto2948" localSheetId="39">#REF!</definedName>
    <definedName name="concepto2948" localSheetId="25">#REF!</definedName>
    <definedName name="concepto2948" localSheetId="21">#REF!</definedName>
    <definedName name="concepto2948" localSheetId="4">#REF!</definedName>
    <definedName name="concepto2948" localSheetId="89">#REF!</definedName>
    <definedName name="concepto2948" localSheetId="5">#REF!</definedName>
    <definedName name="concepto2948" localSheetId="90">#REF!</definedName>
    <definedName name="concepto2948" localSheetId="34">#REF!</definedName>
    <definedName name="concepto2948" localSheetId="92">#REF!</definedName>
    <definedName name="concepto2948" localSheetId="93">#REF!</definedName>
    <definedName name="concepto2948">#REF!</definedName>
    <definedName name="concepto2948.casillero" localSheetId="39">#REF!</definedName>
    <definedName name="concepto2948.casillero" localSheetId="25">#REF!</definedName>
    <definedName name="concepto2948.casillero" localSheetId="21">#REF!</definedName>
    <definedName name="concepto2948.casillero" localSheetId="4">#REF!</definedName>
    <definedName name="concepto2948.casillero" localSheetId="89">#REF!</definedName>
    <definedName name="concepto2948.casillero" localSheetId="5">#REF!</definedName>
    <definedName name="concepto2948.casillero" localSheetId="90">#REF!</definedName>
    <definedName name="concepto2948.casillero" localSheetId="34">#REF!</definedName>
    <definedName name="concepto2948.casillero" localSheetId="92">#REF!</definedName>
    <definedName name="concepto2948.casillero" localSheetId="93">#REF!</definedName>
    <definedName name="concepto2948.casillero">#REF!</definedName>
    <definedName name="concepto2949" localSheetId="39">#REF!</definedName>
    <definedName name="concepto2949" localSheetId="25">#REF!</definedName>
    <definedName name="concepto2949" localSheetId="21">#REF!</definedName>
    <definedName name="concepto2949" localSheetId="4">#REF!</definedName>
    <definedName name="concepto2949" localSheetId="89">#REF!</definedName>
    <definedName name="concepto2949" localSheetId="5">#REF!</definedName>
    <definedName name="concepto2949" localSheetId="90">#REF!</definedName>
    <definedName name="concepto2949" localSheetId="34">#REF!</definedName>
    <definedName name="concepto2949" localSheetId="92">#REF!</definedName>
    <definedName name="concepto2949" localSheetId="93">#REF!</definedName>
    <definedName name="concepto2949">#REF!</definedName>
    <definedName name="concepto2949.casillero" localSheetId="39">#REF!</definedName>
    <definedName name="concepto2949.casillero" localSheetId="25">#REF!</definedName>
    <definedName name="concepto2949.casillero" localSheetId="21">#REF!</definedName>
    <definedName name="concepto2949.casillero" localSheetId="4">#REF!</definedName>
    <definedName name="concepto2949.casillero" localSheetId="89">#REF!</definedName>
    <definedName name="concepto2949.casillero" localSheetId="5">#REF!</definedName>
    <definedName name="concepto2949.casillero" localSheetId="90">#REF!</definedName>
    <definedName name="concepto2949.casillero" localSheetId="34">#REF!</definedName>
    <definedName name="concepto2949.casillero" localSheetId="92">#REF!</definedName>
    <definedName name="concepto2949.casillero" localSheetId="93">#REF!</definedName>
    <definedName name="concepto2949.casillero">#REF!</definedName>
    <definedName name="concepto2950" localSheetId="39">#REF!</definedName>
    <definedName name="concepto2950" localSheetId="25">#REF!</definedName>
    <definedName name="concepto2950" localSheetId="21">#REF!</definedName>
    <definedName name="concepto2950" localSheetId="4">#REF!</definedName>
    <definedName name="concepto2950" localSheetId="89">#REF!</definedName>
    <definedName name="concepto2950" localSheetId="5">#REF!</definedName>
    <definedName name="concepto2950" localSheetId="90">#REF!</definedName>
    <definedName name="concepto2950" localSheetId="34">#REF!</definedName>
    <definedName name="concepto2950" localSheetId="92">#REF!</definedName>
    <definedName name="concepto2950" localSheetId="93">#REF!</definedName>
    <definedName name="concepto2950">#REF!</definedName>
    <definedName name="concepto2950.casillero" localSheetId="39">#REF!</definedName>
    <definedName name="concepto2950.casillero" localSheetId="25">#REF!</definedName>
    <definedName name="concepto2950.casillero" localSheetId="21">#REF!</definedName>
    <definedName name="concepto2950.casillero" localSheetId="4">#REF!</definedName>
    <definedName name="concepto2950.casillero" localSheetId="89">#REF!</definedName>
    <definedName name="concepto2950.casillero" localSheetId="5">#REF!</definedName>
    <definedName name="concepto2950.casillero" localSheetId="90">#REF!</definedName>
    <definedName name="concepto2950.casillero" localSheetId="34">#REF!</definedName>
    <definedName name="concepto2950.casillero" localSheetId="92">#REF!</definedName>
    <definedName name="concepto2950.casillero" localSheetId="93">#REF!</definedName>
    <definedName name="concepto2950.casillero">#REF!</definedName>
    <definedName name="concepto2951" localSheetId="39">#REF!</definedName>
    <definedName name="concepto2951" localSheetId="25">#REF!</definedName>
    <definedName name="concepto2951" localSheetId="21">#REF!</definedName>
    <definedName name="concepto2951" localSheetId="4">#REF!</definedName>
    <definedName name="concepto2951" localSheetId="89">#REF!</definedName>
    <definedName name="concepto2951" localSheetId="5">#REF!</definedName>
    <definedName name="concepto2951" localSheetId="90">#REF!</definedName>
    <definedName name="concepto2951" localSheetId="34">#REF!</definedName>
    <definedName name="concepto2951" localSheetId="92">#REF!</definedName>
    <definedName name="concepto2951" localSheetId="93">#REF!</definedName>
    <definedName name="concepto2951">#REF!</definedName>
    <definedName name="concepto2951.casillero" localSheetId="39">#REF!</definedName>
    <definedName name="concepto2951.casillero" localSheetId="25">#REF!</definedName>
    <definedName name="concepto2951.casillero" localSheetId="21">#REF!</definedName>
    <definedName name="concepto2951.casillero" localSheetId="4">#REF!</definedName>
    <definedName name="concepto2951.casillero" localSheetId="89">#REF!</definedName>
    <definedName name="concepto2951.casillero" localSheetId="5">#REF!</definedName>
    <definedName name="concepto2951.casillero" localSheetId="90">#REF!</definedName>
    <definedName name="concepto2951.casillero" localSheetId="34">#REF!</definedName>
    <definedName name="concepto2951.casillero" localSheetId="92">#REF!</definedName>
    <definedName name="concepto2951.casillero" localSheetId="93">#REF!</definedName>
    <definedName name="concepto2951.casillero">#REF!</definedName>
    <definedName name="concepto2952" localSheetId="39">#REF!</definedName>
    <definedName name="concepto2952" localSheetId="25">#REF!</definedName>
    <definedName name="concepto2952" localSheetId="21">#REF!</definedName>
    <definedName name="concepto2952" localSheetId="4">#REF!</definedName>
    <definedName name="concepto2952" localSheetId="89">#REF!</definedName>
    <definedName name="concepto2952" localSheetId="5">#REF!</definedName>
    <definedName name="concepto2952" localSheetId="90">#REF!</definedName>
    <definedName name="concepto2952" localSheetId="34">#REF!</definedName>
    <definedName name="concepto2952" localSheetId="92">#REF!</definedName>
    <definedName name="concepto2952" localSheetId="93">#REF!</definedName>
    <definedName name="concepto2952">#REF!</definedName>
    <definedName name="concepto2952.casillero" localSheetId="39">#REF!</definedName>
    <definedName name="concepto2952.casillero" localSheetId="25">#REF!</definedName>
    <definedName name="concepto2952.casillero" localSheetId="21">#REF!</definedName>
    <definedName name="concepto2952.casillero" localSheetId="4">#REF!</definedName>
    <definedName name="concepto2952.casillero" localSheetId="89">#REF!</definedName>
    <definedName name="concepto2952.casillero" localSheetId="5">#REF!</definedName>
    <definedName name="concepto2952.casillero" localSheetId="90">#REF!</definedName>
    <definedName name="concepto2952.casillero" localSheetId="34">#REF!</definedName>
    <definedName name="concepto2952.casillero" localSheetId="92">#REF!</definedName>
    <definedName name="concepto2952.casillero" localSheetId="93">#REF!</definedName>
    <definedName name="concepto2952.casillero">#REF!</definedName>
    <definedName name="concepto2953" localSheetId="39">#REF!</definedName>
    <definedName name="concepto2953" localSheetId="25">#REF!</definedName>
    <definedName name="concepto2953" localSheetId="21">#REF!</definedName>
    <definedName name="concepto2953" localSheetId="4">#REF!</definedName>
    <definedName name="concepto2953" localSheetId="89">#REF!</definedName>
    <definedName name="concepto2953" localSheetId="5">#REF!</definedName>
    <definedName name="concepto2953" localSheetId="90">#REF!</definedName>
    <definedName name="concepto2953" localSheetId="34">#REF!</definedName>
    <definedName name="concepto2953" localSheetId="92">#REF!</definedName>
    <definedName name="concepto2953" localSheetId="93">#REF!</definedName>
    <definedName name="concepto2953">#REF!</definedName>
    <definedName name="concepto2953.casillero" localSheetId="39">#REF!</definedName>
    <definedName name="concepto2953.casillero" localSheetId="25">#REF!</definedName>
    <definedName name="concepto2953.casillero" localSheetId="21">#REF!</definedName>
    <definedName name="concepto2953.casillero" localSheetId="4">#REF!</definedName>
    <definedName name="concepto2953.casillero" localSheetId="89">#REF!</definedName>
    <definedName name="concepto2953.casillero" localSheetId="5">#REF!</definedName>
    <definedName name="concepto2953.casillero" localSheetId="90">#REF!</definedName>
    <definedName name="concepto2953.casillero" localSheetId="34">#REF!</definedName>
    <definedName name="concepto2953.casillero" localSheetId="92">#REF!</definedName>
    <definedName name="concepto2953.casillero" localSheetId="93">#REF!</definedName>
    <definedName name="concepto2953.casillero">#REF!</definedName>
    <definedName name="concepto2954" localSheetId="39">#REF!</definedName>
    <definedName name="concepto2954" localSheetId="25">#REF!</definedName>
    <definedName name="concepto2954" localSheetId="21">#REF!</definedName>
    <definedName name="concepto2954" localSheetId="4">#REF!</definedName>
    <definedName name="concepto2954" localSheetId="89">#REF!</definedName>
    <definedName name="concepto2954" localSheetId="5">#REF!</definedName>
    <definedName name="concepto2954" localSheetId="90">#REF!</definedName>
    <definedName name="concepto2954" localSheetId="34">#REF!</definedName>
    <definedName name="concepto2954" localSheetId="92">#REF!</definedName>
    <definedName name="concepto2954" localSheetId="93">#REF!</definedName>
    <definedName name="concepto2954">#REF!</definedName>
    <definedName name="concepto2954.casillero" localSheetId="39">#REF!</definedName>
    <definedName name="concepto2954.casillero" localSheetId="25">#REF!</definedName>
    <definedName name="concepto2954.casillero" localSheetId="21">#REF!</definedName>
    <definedName name="concepto2954.casillero" localSheetId="4">#REF!</definedName>
    <definedName name="concepto2954.casillero" localSheetId="89">#REF!</definedName>
    <definedName name="concepto2954.casillero" localSheetId="5">#REF!</definedName>
    <definedName name="concepto2954.casillero" localSheetId="90">#REF!</definedName>
    <definedName name="concepto2954.casillero" localSheetId="34">#REF!</definedName>
    <definedName name="concepto2954.casillero" localSheetId="92">#REF!</definedName>
    <definedName name="concepto2954.casillero" localSheetId="93">#REF!</definedName>
    <definedName name="concepto2954.casillero">#REF!</definedName>
    <definedName name="concepto2955" localSheetId="39">#REF!</definedName>
    <definedName name="concepto2955" localSheetId="25">#REF!</definedName>
    <definedName name="concepto2955" localSheetId="21">#REF!</definedName>
    <definedName name="concepto2955" localSheetId="4">#REF!</definedName>
    <definedName name="concepto2955" localSheetId="89">#REF!</definedName>
    <definedName name="concepto2955" localSheetId="5">#REF!</definedName>
    <definedName name="concepto2955" localSheetId="90">#REF!</definedName>
    <definedName name="concepto2955" localSheetId="34">#REF!</definedName>
    <definedName name="concepto2955" localSheetId="92">#REF!</definedName>
    <definedName name="concepto2955" localSheetId="93">#REF!</definedName>
    <definedName name="concepto2955">#REF!</definedName>
    <definedName name="concepto2955.casillero" localSheetId="39">#REF!</definedName>
    <definedName name="concepto2955.casillero" localSheetId="25">#REF!</definedName>
    <definedName name="concepto2955.casillero" localSheetId="21">#REF!</definedName>
    <definedName name="concepto2955.casillero" localSheetId="4">#REF!</definedName>
    <definedName name="concepto2955.casillero" localSheetId="89">#REF!</definedName>
    <definedName name="concepto2955.casillero" localSheetId="5">#REF!</definedName>
    <definedName name="concepto2955.casillero" localSheetId="90">#REF!</definedName>
    <definedName name="concepto2955.casillero" localSheetId="34">#REF!</definedName>
    <definedName name="concepto2955.casillero" localSheetId="92">#REF!</definedName>
    <definedName name="concepto2955.casillero" localSheetId="93">#REF!</definedName>
    <definedName name="concepto2955.casillero">#REF!</definedName>
    <definedName name="concepto2956" localSheetId="39">#REF!</definedName>
    <definedName name="concepto2956" localSheetId="25">#REF!</definedName>
    <definedName name="concepto2956" localSheetId="21">#REF!</definedName>
    <definedName name="concepto2956" localSheetId="4">#REF!</definedName>
    <definedName name="concepto2956" localSheetId="89">#REF!</definedName>
    <definedName name="concepto2956" localSheetId="5">#REF!</definedName>
    <definedName name="concepto2956" localSheetId="90">#REF!</definedName>
    <definedName name="concepto2956" localSheetId="34">#REF!</definedName>
    <definedName name="concepto2956" localSheetId="92">#REF!</definedName>
    <definedName name="concepto2956" localSheetId="93">#REF!</definedName>
    <definedName name="concepto2956">#REF!</definedName>
    <definedName name="concepto2956.casillero" localSheetId="39">#REF!</definedName>
    <definedName name="concepto2956.casillero" localSheetId="25">#REF!</definedName>
    <definedName name="concepto2956.casillero" localSheetId="21">#REF!</definedName>
    <definedName name="concepto2956.casillero" localSheetId="4">#REF!</definedName>
    <definedName name="concepto2956.casillero" localSheetId="89">#REF!</definedName>
    <definedName name="concepto2956.casillero" localSheetId="5">#REF!</definedName>
    <definedName name="concepto2956.casillero" localSheetId="90">#REF!</definedName>
    <definedName name="concepto2956.casillero" localSheetId="34">#REF!</definedName>
    <definedName name="concepto2956.casillero" localSheetId="92">#REF!</definedName>
    <definedName name="concepto2956.casillero" localSheetId="93">#REF!</definedName>
    <definedName name="concepto2956.casillero">#REF!</definedName>
    <definedName name="concepto2957" localSheetId="39">#REF!</definedName>
    <definedName name="concepto2957" localSheetId="25">#REF!</definedName>
    <definedName name="concepto2957" localSheetId="21">#REF!</definedName>
    <definedName name="concepto2957" localSheetId="4">#REF!</definedName>
    <definedName name="concepto2957" localSheetId="89">#REF!</definedName>
    <definedName name="concepto2957" localSheetId="5">#REF!</definedName>
    <definedName name="concepto2957" localSheetId="90">#REF!</definedName>
    <definedName name="concepto2957" localSheetId="34">#REF!</definedName>
    <definedName name="concepto2957" localSheetId="92">#REF!</definedName>
    <definedName name="concepto2957" localSheetId="93">#REF!</definedName>
    <definedName name="concepto2957">#REF!</definedName>
    <definedName name="concepto2957.casillero" localSheetId="39">#REF!</definedName>
    <definedName name="concepto2957.casillero" localSheetId="25">#REF!</definedName>
    <definedName name="concepto2957.casillero" localSheetId="21">#REF!</definedName>
    <definedName name="concepto2957.casillero" localSheetId="4">#REF!</definedName>
    <definedName name="concepto2957.casillero" localSheetId="89">#REF!</definedName>
    <definedName name="concepto2957.casillero" localSheetId="5">#REF!</definedName>
    <definedName name="concepto2957.casillero" localSheetId="90">#REF!</definedName>
    <definedName name="concepto2957.casillero" localSheetId="34">#REF!</definedName>
    <definedName name="concepto2957.casillero" localSheetId="92">#REF!</definedName>
    <definedName name="concepto2957.casillero" localSheetId="93">#REF!</definedName>
    <definedName name="concepto2957.casillero">#REF!</definedName>
    <definedName name="concepto2958" localSheetId="39">#REF!</definedName>
    <definedName name="concepto2958" localSheetId="25">#REF!</definedName>
    <definedName name="concepto2958" localSheetId="21">#REF!</definedName>
    <definedName name="concepto2958" localSheetId="4">#REF!</definedName>
    <definedName name="concepto2958" localSheetId="89">#REF!</definedName>
    <definedName name="concepto2958" localSheetId="5">#REF!</definedName>
    <definedName name="concepto2958" localSheetId="90">#REF!</definedName>
    <definedName name="concepto2958" localSheetId="34">#REF!</definedName>
    <definedName name="concepto2958" localSheetId="92">#REF!</definedName>
    <definedName name="concepto2958" localSheetId="93">#REF!</definedName>
    <definedName name="concepto2958">#REF!</definedName>
    <definedName name="concepto2958.casillero" localSheetId="39">#REF!</definedName>
    <definedName name="concepto2958.casillero" localSheetId="25">#REF!</definedName>
    <definedName name="concepto2958.casillero" localSheetId="21">#REF!</definedName>
    <definedName name="concepto2958.casillero" localSheetId="4">#REF!</definedName>
    <definedName name="concepto2958.casillero" localSheetId="89">#REF!</definedName>
    <definedName name="concepto2958.casillero" localSheetId="5">#REF!</definedName>
    <definedName name="concepto2958.casillero" localSheetId="90">#REF!</definedName>
    <definedName name="concepto2958.casillero" localSheetId="34">#REF!</definedName>
    <definedName name="concepto2958.casillero" localSheetId="92">#REF!</definedName>
    <definedName name="concepto2958.casillero" localSheetId="93">#REF!</definedName>
    <definedName name="concepto2958.casillero">#REF!</definedName>
    <definedName name="concepto2959" localSheetId="39">#REF!</definedName>
    <definedName name="concepto2959" localSheetId="25">#REF!</definedName>
    <definedName name="concepto2959" localSheetId="21">#REF!</definedName>
    <definedName name="concepto2959" localSheetId="4">#REF!</definedName>
    <definedName name="concepto2959" localSheetId="89">#REF!</definedName>
    <definedName name="concepto2959" localSheetId="5">#REF!</definedName>
    <definedName name="concepto2959" localSheetId="90">#REF!</definedName>
    <definedName name="concepto2959" localSheetId="34">#REF!</definedName>
    <definedName name="concepto2959" localSheetId="92">#REF!</definedName>
    <definedName name="concepto2959" localSheetId="93">#REF!</definedName>
    <definedName name="concepto2959">#REF!</definedName>
    <definedName name="concepto2959.casillero" localSheetId="39">#REF!</definedName>
    <definedName name="concepto2959.casillero" localSheetId="25">#REF!</definedName>
    <definedName name="concepto2959.casillero" localSheetId="21">#REF!</definedName>
    <definedName name="concepto2959.casillero" localSheetId="4">#REF!</definedName>
    <definedName name="concepto2959.casillero" localSheetId="89">#REF!</definedName>
    <definedName name="concepto2959.casillero" localSheetId="5">#REF!</definedName>
    <definedName name="concepto2959.casillero" localSheetId="90">#REF!</definedName>
    <definedName name="concepto2959.casillero" localSheetId="34">#REF!</definedName>
    <definedName name="concepto2959.casillero" localSheetId="92">#REF!</definedName>
    <definedName name="concepto2959.casillero" localSheetId="93">#REF!</definedName>
    <definedName name="concepto2959.casillero">#REF!</definedName>
    <definedName name="concepto2970" localSheetId="39">#REF!</definedName>
    <definedName name="concepto2970" localSheetId="25">#REF!</definedName>
    <definedName name="concepto2970" localSheetId="21">#REF!</definedName>
    <definedName name="concepto2970" localSheetId="4">#REF!</definedName>
    <definedName name="concepto2970" localSheetId="89">#REF!</definedName>
    <definedName name="concepto2970" localSheetId="5">#REF!</definedName>
    <definedName name="concepto2970" localSheetId="90">#REF!</definedName>
    <definedName name="concepto2970" localSheetId="34">#REF!</definedName>
    <definedName name="concepto2970" localSheetId="92">#REF!</definedName>
    <definedName name="concepto2970" localSheetId="93">#REF!</definedName>
    <definedName name="concepto2970">#REF!</definedName>
    <definedName name="concepto2970.casillero" localSheetId="39">#REF!</definedName>
    <definedName name="concepto2970.casillero" localSheetId="25">#REF!</definedName>
    <definedName name="concepto2970.casillero" localSheetId="21">#REF!</definedName>
    <definedName name="concepto2970.casillero" localSheetId="4">#REF!</definedName>
    <definedName name="concepto2970.casillero" localSheetId="89">#REF!</definedName>
    <definedName name="concepto2970.casillero" localSheetId="5">#REF!</definedName>
    <definedName name="concepto2970.casillero" localSheetId="90">#REF!</definedName>
    <definedName name="concepto2970.casillero" localSheetId="34">#REF!</definedName>
    <definedName name="concepto2970.casillero" localSheetId="92">#REF!</definedName>
    <definedName name="concepto2970.casillero" localSheetId="93">#REF!</definedName>
    <definedName name="concepto2970.casillero">#REF!</definedName>
    <definedName name="concepto2975" localSheetId="39">#REF!</definedName>
    <definedName name="concepto2975" localSheetId="25">#REF!</definedName>
    <definedName name="concepto2975" localSheetId="21">#REF!</definedName>
    <definedName name="concepto2975" localSheetId="4">#REF!</definedName>
    <definedName name="concepto2975" localSheetId="89">#REF!</definedName>
    <definedName name="concepto2975" localSheetId="5">#REF!</definedName>
    <definedName name="concepto2975" localSheetId="90">#REF!</definedName>
    <definedName name="concepto2975" localSheetId="34">#REF!</definedName>
    <definedName name="concepto2975" localSheetId="92">#REF!</definedName>
    <definedName name="concepto2975" localSheetId="93">#REF!</definedName>
    <definedName name="concepto2975">#REF!</definedName>
    <definedName name="concepto2975.casillero" localSheetId="39">#REF!</definedName>
    <definedName name="concepto2975.casillero" localSheetId="25">#REF!</definedName>
    <definedName name="concepto2975.casillero" localSheetId="21">#REF!</definedName>
    <definedName name="concepto2975.casillero" localSheetId="4">#REF!</definedName>
    <definedName name="concepto2975.casillero" localSheetId="89">#REF!</definedName>
    <definedName name="concepto2975.casillero" localSheetId="5">#REF!</definedName>
    <definedName name="concepto2975.casillero" localSheetId="90">#REF!</definedName>
    <definedName name="concepto2975.casillero" localSheetId="34">#REF!</definedName>
    <definedName name="concepto2975.casillero" localSheetId="92">#REF!</definedName>
    <definedName name="concepto2975.casillero" localSheetId="93">#REF!</definedName>
    <definedName name="concepto2975.casillero">#REF!</definedName>
    <definedName name="concepto2990" localSheetId="39">#REF!</definedName>
    <definedName name="concepto2990" localSheetId="25">#REF!</definedName>
    <definedName name="concepto2990" localSheetId="21">#REF!</definedName>
    <definedName name="concepto2990" localSheetId="4">#REF!</definedName>
    <definedName name="concepto2990" localSheetId="89">#REF!</definedName>
    <definedName name="concepto2990" localSheetId="5">#REF!</definedName>
    <definedName name="concepto2990" localSheetId="90">#REF!</definedName>
    <definedName name="concepto2990" localSheetId="34">#REF!</definedName>
    <definedName name="concepto2990" localSheetId="92">#REF!</definedName>
    <definedName name="concepto2990" localSheetId="93">#REF!</definedName>
    <definedName name="concepto2990">#REF!</definedName>
    <definedName name="concepto2990.casillero" localSheetId="39">#REF!</definedName>
    <definedName name="concepto2990.casillero" localSheetId="25">#REF!</definedName>
    <definedName name="concepto2990.casillero" localSheetId="21">#REF!</definedName>
    <definedName name="concepto2990.casillero" localSheetId="4">#REF!</definedName>
    <definedName name="concepto2990.casillero" localSheetId="89">#REF!</definedName>
    <definedName name="concepto2990.casillero" localSheetId="5">#REF!</definedName>
    <definedName name="concepto2990.casillero" localSheetId="90">#REF!</definedName>
    <definedName name="concepto2990.casillero" localSheetId="34">#REF!</definedName>
    <definedName name="concepto2990.casillero" localSheetId="92">#REF!</definedName>
    <definedName name="concepto2990.casillero" localSheetId="93">#REF!</definedName>
    <definedName name="concepto2990.casillero">#REF!</definedName>
    <definedName name="concepto2995" localSheetId="39">#REF!</definedName>
    <definedName name="concepto2995" localSheetId="25">#REF!</definedName>
    <definedName name="concepto2995" localSheetId="21">#REF!</definedName>
    <definedName name="concepto2995" localSheetId="4">#REF!</definedName>
    <definedName name="concepto2995" localSheetId="89">#REF!</definedName>
    <definedName name="concepto2995" localSheetId="5">#REF!</definedName>
    <definedName name="concepto2995" localSheetId="90">#REF!</definedName>
    <definedName name="concepto2995" localSheetId="34">#REF!</definedName>
    <definedName name="concepto2995" localSheetId="92">#REF!</definedName>
    <definedName name="concepto2995" localSheetId="93">#REF!</definedName>
    <definedName name="concepto2995">#REF!</definedName>
    <definedName name="concepto2995.casillero" localSheetId="39">#REF!</definedName>
    <definedName name="concepto2995.casillero" localSheetId="25">#REF!</definedName>
    <definedName name="concepto2995.casillero" localSheetId="21">#REF!</definedName>
    <definedName name="concepto2995.casillero" localSheetId="4">#REF!</definedName>
    <definedName name="concepto2995.casillero" localSheetId="89">#REF!</definedName>
    <definedName name="concepto2995.casillero" localSheetId="5">#REF!</definedName>
    <definedName name="concepto2995.casillero" localSheetId="90">#REF!</definedName>
    <definedName name="concepto2995.casillero" localSheetId="34">#REF!</definedName>
    <definedName name="concepto2995.casillero" localSheetId="92">#REF!</definedName>
    <definedName name="concepto2995.casillero" localSheetId="93">#REF!</definedName>
    <definedName name="concepto2995.casillero">#REF!</definedName>
    <definedName name="concepto3001" localSheetId="39">#REF!</definedName>
    <definedName name="concepto3001" localSheetId="25">#REF!</definedName>
    <definedName name="concepto3001" localSheetId="21">#REF!</definedName>
    <definedName name="concepto3001" localSheetId="4">#REF!</definedName>
    <definedName name="concepto3001" localSheetId="89">#REF!</definedName>
    <definedName name="concepto3001" localSheetId="5">#REF!</definedName>
    <definedName name="concepto3001" localSheetId="90">#REF!</definedName>
    <definedName name="concepto3001" localSheetId="34">#REF!</definedName>
    <definedName name="concepto3001" localSheetId="92">#REF!</definedName>
    <definedName name="concepto3001" localSheetId="93">#REF!</definedName>
    <definedName name="concepto3001">#REF!</definedName>
    <definedName name="concepto3001.casillero" localSheetId="39">#REF!</definedName>
    <definedName name="concepto3001.casillero" localSheetId="25">#REF!</definedName>
    <definedName name="concepto3001.casillero" localSheetId="21">#REF!</definedName>
    <definedName name="concepto3001.casillero" localSheetId="4">#REF!</definedName>
    <definedName name="concepto3001.casillero" localSheetId="89">#REF!</definedName>
    <definedName name="concepto3001.casillero" localSheetId="5">#REF!</definedName>
    <definedName name="concepto3001.casillero" localSheetId="90">#REF!</definedName>
    <definedName name="concepto3001.casillero" localSheetId="34">#REF!</definedName>
    <definedName name="concepto3001.casillero" localSheetId="92">#REF!</definedName>
    <definedName name="concepto3001.casillero" localSheetId="93">#REF!</definedName>
    <definedName name="concepto3001.casillero">#REF!</definedName>
    <definedName name="concepto3002" localSheetId="39">#REF!</definedName>
    <definedName name="concepto3002" localSheetId="25">#REF!</definedName>
    <definedName name="concepto3002" localSheetId="21">#REF!</definedName>
    <definedName name="concepto3002" localSheetId="4">#REF!</definedName>
    <definedName name="concepto3002" localSheetId="89">#REF!</definedName>
    <definedName name="concepto3002" localSheetId="5">#REF!</definedName>
    <definedName name="concepto3002" localSheetId="90">#REF!</definedName>
    <definedName name="concepto3002" localSheetId="34">#REF!</definedName>
    <definedName name="concepto3002" localSheetId="92">#REF!</definedName>
    <definedName name="concepto3002" localSheetId="93">#REF!</definedName>
    <definedName name="concepto3002">#REF!</definedName>
    <definedName name="concepto3002.casillero" localSheetId="39">#REF!</definedName>
    <definedName name="concepto3002.casillero" localSheetId="25">#REF!</definedName>
    <definedName name="concepto3002.casillero" localSheetId="21">#REF!</definedName>
    <definedName name="concepto3002.casillero" localSheetId="4">#REF!</definedName>
    <definedName name="concepto3002.casillero" localSheetId="89">#REF!</definedName>
    <definedName name="concepto3002.casillero" localSheetId="5">#REF!</definedName>
    <definedName name="concepto3002.casillero" localSheetId="90">#REF!</definedName>
    <definedName name="concepto3002.casillero" localSheetId="34">#REF!</definedName>
    <definedName name="concepto3002.casillero" localSheetId="92">#REF!</definedName>
    <definedName name="concepto3002.casillero" localSheetId="93">#REF!</definedName>
    <definedName name="concepto3002.casillero">#REF!</definedName>
    <definedName name="concepto3003" localSheetId="39">#REF!</definedName>
    <definedName name="concepto3003" localSheetId="25">#REF!</definedName>
    <definedName name="concepto3003" localSheetId="21">#REF!</definedName>
    <definedName name="concepto3003" localSheetId="4">#REF!</definedName>
    <definedName name="concepto3003" localSheetId="89">#REF!</definedName>
    <definedName name="concepto3003" localSheetId="5">#REF!</definedName>
    <definedName name="concepto3003" localSheetId="90">#REF!</definedName>
    <definedName name="concepto3003" localSheetId="34">#REF!</definedName>
    <definedName name="concepto3003" localSheetId="92">#REF!</definedName>
    <definedName name="concepto3003" localSheetId="93">#REF!</definedName>
    <definedName name="concepto3003">#REF!</definedName>
    <definedName name="concepto3003.casillero" localSheetId="39">#REF!</definedName>
    <definedName name="concepto3003.casillero" localSheetId="25">#REF!</definedName>
    <definedName name="concepto3003.casillero" localSheetId="21">#REF!</definedName>
    <definedName name="concepto3003.casillero" localSheetId="4">#REF!</definedName>
    <definedName name="concepto3003.casillero" localSheetId="89">#REF!</definedName>
    <definedName name="concepto3003.casillero" localSheetId="5">#REF!</definedName>
    <definedName name="concepto3003.casillero" localSheetId="90">#REF!</definedName>
    <definedName name="concepto3003.casillero" localSheetId="34">#REF!</definedName>
    <definedName name="concepto3003.casillero" localSheetId="92">#REF!</definedName>
    <definedName name="concepto3003.casillero" localSheetId="93">#REF!</definedName>
    <definedName name="concepto3003.casillero">#REF!</definedName>
    <definedName name="concepto3004" localSheetId="39">#REF!</definedName>
    <definedName name="concepto3004" localSheetId="25">#REF!</definedName>
    <definedName name="concepto3004" localSheetId="21">#REF!</definedName>
    <definedName name="concepto3004" localSheetId="4">#REF!</definedName>
    <definedName name="concepto3004" localSheetId="89">#REF!</definedName>
    <definedName name="concepto3004" localSheetId="5">#REF!</definedName>
    <definedName name="concepto3004" localSheetId="90">#REF!</definedName>
    <definedName name="concepto3004" localSheetId="34">#REF!</definedName>
    <definedName name="concepto3004" localSheetId="92">#REF!</definedName>
    <definedName name="concepto3004" localSheetId="93">#REF!</definedName>
    <definedName name="concepto3004">#REF!</definedName>
    <definedName name="concepto3004.casillero" localSheetId="39">#REF!</definedName>
    <definedName name="concepto3004.casillero" localSheetId="25">#REF!</definedName>
    <definedName name="concepto3004.casillero" localSheetId="21">#REF!</definedName>
    <definedName name="concepto3004.casillero" localSheetId="4">#REF!</definedName>
    <definedName name="concepto3004.casillero" localSheetId="89">#REF!</definedName>
    <definedName name="concepto3004.casillero" localSheetId="5">#REF!</definedName>
    <definedName name="concepto3004.casillero" localSheetId="90">#REF!</definedName>
    <definedName name="concepto3004.casillero" localSheetId="34">#REF!</definedName>
    <definedName name="concepto3004.casillero" localSheetId="92">#REF!</definedName>
    <definedName name="concepto3004.casillero" localSheetId="93">#REF!</definedName>
    <definedName name="concepto3004.casillero">#REF!</definedName>
    <definedName name="concepto3005" localSheetId="39">#REF!</definedName>
    <definedName name="concepto3005" localSheetId="25">#REF!</definedName>
    <definedName name="concepto3005" localSheetId="21">#REF!</definedName>
    <definedName name="concepto3005" localSheetId="4">#REF!</definedName>
    <definedName name="concepto3005" localSheetId="89">#REF!</definedName>
    <definedName name="concepto3005" localSheetId="5">#REF!</definedName>
    <definedName name="concepto3005" localSheetId="90">#REF!</definedName>
    <definedName name="concepto3005" localSheetId="34">#REF!</definedName>
    <definedName name="concepto3005" localSheetId="92">#REF!</definedName>
    <definedName name="concepto3005" localSheetId="93">#REF!</definedName>
    <definedName name="concepto3005">#REF!</definedName>
    <definedName name="concepto3005.casillero" localSheetId="39">#REF!</definedName>
    <definedName name="concepto3005.casillero" localSheetId="25">#REF!</definedName>
    <definedName name="concepto3005.casillero" localSheetId="21">#REF!</definedName>
    <definedName name="concepto3005.casillero" localSheetId="4">#REF!</definedName>
    <definedName name="concepto3005.casillero" localSheetId="89">#REF!</definedName>
    <definedName name="concepto3005.casillero" localSheetId="5">#REF!</definedName>
    <definedName name="concepto3005.casillero" localSheetId="90">#REF!</definedName>
    <definedName name="concepto3005.casillero" localSheetId="34">#REF!</definedName>
    <definedName name="concepto3005.casillero" localSheetId="92">#REF!</definedName>
    <definedName name="concepto3005.casillero" localSheetId="93">#REF!</definedName>
    <definedName name="concepto3005.casillero">#REF!</definedName>
    <definedName name="concepto3006" localSheetId="39">#REF!</definedName>
    <definedName name="concepto3006" localSheetId="25">#REF!</definedName>
    <definedName name="concepto3006" localSheetId="21">#REF!</definedName>
    <definedName name="concepto3006" localSheetId="4">#REF!</definedName>
    <definedName name="concepto3006" localSheetId="89">#REF!</definedName>
    <definedName name="concepto3006" localSheetId="5">#REF!</definedName>
    <definedName name="concepto3006" localSheetId="90">#REF!</definedName>
    <definedName name="concepto3006" localSheetId="34">#REF!</definedName>
    <definedName name="concepto3006" localSheetId="92">#REF!</definedName>
    <definedName name="concepto3006" localSheetId="93">#REF!</definedName>
    <definedName name="concepto3006">#REF!</definedName>
    <definedName name="concepto3006.casillero" localSheetId="39">#REF!</definedName>
    <definedName name="concepto3006.casillero" localSheetId="25">#REF!</definedName>
    <definedName name="concepto3006.casillero" localSheetId="21">#REF!</definedName>
    <definedName name="concepto3006.casillero" localSheetId="4">#REF!</definedName>
    <definedName name="concepto3006.casillero" localSheetId="89">#REF!</definedName>
    <definedName name="concepto3006.casillero" localSheetId="5">#REF!</definedName>
    <definedName name="concepto3006.casillero" localSheetId="90">#REF!</definedName>
    <definedName name="concepto3006.casillero" localSheetId="34">#REF!</definedName>
    <definedName name="concepto3006.casillero" localSheetId="92">#REF!</definedName>
    <definedName name="concepto3006.casillero" localSheetId="93">#REF!</definedName>
    <definedName name="concepto3006.casillero">#REF!</definedName>
    <definedName name="concepto3007" localSheetId="39">#REF!</definedName>
    <definedName name="concepto3007" localSheetId="25">#REF!</definedName>
    <definedName name="concepto3007" localSheetId="21">#REF!</definedName>
    <definedName name="concepto3007" localSheetId="4">#REF!</definedName>
    <definedName name="concepto3007" localSheetId="89">#REF!</definedName>
    <definedName name="concepto3007" localSheetId="5">#REF!</definedName>
    <definedName name="concepto3007" localSheetId="90">#REF!</definedName>
    <definedName name="concepto3007" localSheetId="34">#REF!</definedName>
    <definedName name="concepto3007" localSheetId="92">#REF!</definedName>
    <definedName name="concepto3007" localSheetId="93">#REF!</definedName>
    <definedName name="concepto3007">#REF!</definedName>
    <definedName name="concepto3007.casillero" localSheetId="39">#REF!</definedName>
    <definedName name="concepto3007.casillero" localSheetId="25">#REF!</definedName>
    <definedName name="concepto3007.casillero" localSheetId="21">#REF!</definedName>
    <definedName name="concepto3007.casillero" localSheetId="4">#REF!</definedName>
    <definedName name="concepto3007.casillero" localSheetId="89">#REF!</definedName>
    <definedName name="concepto3007.casillero" localSheetId="5">#REF!</definedName>
    <definedName name="concepto3007.casillero" localSheetId="90">#REF!</definedName>
    <definedName name="concepto3007.casillero" localSheetId="34">#REF!</definedName>
    <definedName name="concepto3007.casillero" localSheetId="92">#REF!</definedName>
    <definedName name="concepto3007.casillero" localSheetId="93">#REF!</definedName>
    <definedName name="concepto3007.casillero">#REF!</definedName>
    <definedName name="concepto3008" localSheetId="39">#REF!</definedName>
    <definedName name="concepto3008" localSheetId="25">#REF!</definedName>
    <definedName name="concepto3008" localSheetId="21">#REF!</definedName>
    <definedName name="concepto3008" localSheetId="4">#REF!</definedName>
    <definedName name="concepto3008" localSheetId="89">#REF!</definedName>
    <definedName name="concepto3008" localSheetId="5">#REF!</definedName>
    <definedName name="concepto3008" localSheetId="90">#REF!</definedName>
    <definedName name="concepto3008" localSheetId="34">#REF!</definedName>
    <definedName name="concepto3008" localSheetId="92">#REF!</definedName>
    <definedName name="concepto3008" localSheetId="93">#REF!</definedName>
    <definedName name="concepto3008">#REF!</definedName>
    <definedName name="concepto3008.casillero" localSheetId="39">#REF!</definedName>
    <definedName name="concepto3008.casillero" localSheetId="25">#REF!</definedName>
    <definedName name="concepto3008.casillero" localSheetId="21">#REF!</definedName>
    <definedName name="concepto3008.casillero" localSheetId="4">#REF!</definedName>
    <definedName name="concepto3008.casillero" localSheetId="89">#REF!</definedName>
    <definedName name="concepto3008.casillero" localSheetId="5">#REF!</definedName>
    <definedName name="concepto3008.casillero" localSheetId="90">#REF!</definedName>
    <definedName name="concepto3008.casillero" localSheetId="34">#REF!</definedName>
    <definedName name="concepto3008.casillero" localSheetId="92">#REF!</definedName>
    <definedName name="concepto3008.casillero" localSheetId="93">#REF!</definedName>
    <definedName name="concepto3008.casillero">#REF!</definedName>
    <definedName name="concepto3009" localSheetId="39">#REF!</definedName>
    <definedName name="concepto3009" localSheetId="25">#REF!</definedName>
    <definedName name="concepto3009" localSheetId="21">#REF!</definedName>
    <definedName name="concepto3009" localSheetId="4">#REF!</definedName>
    <definedName name="concepto3009" localSheetId="89">#REF!</definedName>
    <definedName name="concepto3009" localSheetId="5">#REF!</definedName>
    <definedName name="concepto3009" localSheetId="90">#REF!</definedName>
    <definedName name="concepto3009" localSheetId="34">#REF!</definedName>
    <definedName name="concepto3009" localSheetId="92">#REF!</definedName>
    <definedName name="concepto3009" localSheetId="93">#REF!</definedName>
    <definedName name="concepto3009">#REF!</definedName>
    <definedName name="concepto3009.casillero" localSheetId="39">#REF!</definedName>
    <definedName name="concepto3009.casillero" localSheetId="25">#REF!</definedName>
    <definedName name="concepto3009.casillero" localSheetId="21">#REF!</definedName>
    <definedName name="concepto3009.casillero" localSheetId="4">#REF!</definedName>
    <definedName name="concepto3009.casillero" localSheetId="89">#REF!</definedName>
    <definedName name="concepto3009.casillero" localSheetId="5">#REF!</definedName>
    <definedName name="concepto3009.casillero" localSheetId="90">#REF!</definedName>
    <definedName name="concepto3009.casillero" localSheetId="34">#REF!</definedName>
    <definedName name="concepto3009.casillero" localSheetId="92">#REF!</definedName>
    <definedName name="concepto3009.casillero" localSheetId="93">#REF!</definedName>
    <definedName name="concepto3009.casillero">#REF!</definedName>
    <definedName name="concepto3010" localSheetId="39">#REF!</definedName>
    <definedName name="concepto3010" localSheetId="25">#REF!</definedName>
    <definedName name="concepto3010" localSheetId="21">#REF!</definedName>
    <definedName name="concepto3010" localSheetId="4">#REF!</definedName>
    <definedName name="concepto3010" localSheetId="89">#REF!</definedName>
    <definedName name="concepto3010" localSheetId="5">#REF!</definedName>
    <definedName name="concepto3010" localSheetId="90">#REF!</definedName>
    <definedName name="concepto3010" localSheetId="34">#REF!</definedName>
    <definedName name="concepto3010" localSheetId="92">#REF!</definedName>
    <definedName name="concepto3010" localSheetId="93">#REF!</definedName>
    <definedName name="concepto3010">#REF!</definedName>
    <definedName name="concepto3010.casillero" localSheetId="39">#REF!</definedName>
    <definedName name="concepto3010.casillero" localSheetId="25">#REF!</definedName>
    <definedName name="concepto3010.casillero" localSheetId="21">#REF!</definedName>
    <definedName name="concepto3010.casillero" localSheetId="4">#REF!</definedName>
    <definedName name="concepto3010.casillero" localSheetId="89">#REF!</definedName>
    <definedName name="concepto3010.casillero" localSheetId="5">#REF!</definedName>
    <definedName name="concepto3010.casillero" localSheetId="90">#REF!</definedName>
    <definedName name="concepto3010.casillero" localSheetId="34">#REF!</definedName>
    <definedName name="concepto3010.casillero" localSheetId="92">#REF!</definedName>
    <definedName name="concepto3010.casillero" localSheetId="93">#REF!</definedName>
    <definedName name="concepto3010.casillero">#REF!</definedName>
    <definedName name="concepto3012" localSheetId="39">#REF!</definedName>
    <definedName name="concepto3012" localSheetId="25">#REF!</definedName>
    <definedName name="concepto3012" localSheetId="21">#REF!</definedName>
    <definedName name="concepto3012" localSheetId="4">#REF!</definedName>
    <definedName name="concepto3012" localSheetId="89">#REF!</definedName>
    <definedName name="concepto3012" localSheetId="5">#REF!</definedName>
    <definedName name="concepto3012" localSheetId="90">#REF!</definedName>
    <definedName name="concepto3012" localSheetId="34">#REF!</definedName>
    <definedName name="concepto3012" localSheetId="92">#REF!</definedName>
    <definedName name="concepto3012" localSheetId="93">#REF!</definedName>
    <definedName name="concepto3012">#REF!</definedName>
    <definedName name="concepto3012.casillero" localSheetId="39">#REF!</definedName>
    <definedName name="concepto3012.casillero" localSheetId="25">#REF!</definedName>
    <definedName name="concepto3012.casillero" localSheetId="21">#REF!</definedName>
    <definedName name="concepto3012.casillero" localSheetId="4">#REF!</definedName>
    <definedName name="concepto3012.casillero" localSheetId="89">#REF!</definedName>
    <definedName name="concepto3012.casillero" localSheetId="5">#REF!</definedName>
    <definedName name="concepto3012.casillero" localSheetId="90">#REF!</definedName>
    <definedName name="concepto3012.casillero" localSheetId="34">#REF!</definedName>
    <definedName name="concepto3012.casillero" localSheetId="92">#REF!</definedName>
    <definedName name="concepto3012.casillero" localSheetId="93">#REF!</definedName>
    <definedName name="concepto3012.casillero">#REF!</definedName>
    <definedName name="concepto3013" localSheetId="39">#REF!</definedName>
    <definedName name="concepto3013" localSheetId="25">#REF!</definedName>
    <definedName name="concepto3013" localSheetId="21">#REF!</definedName>
    <definedName name="concepto3013" localSheetId="4">#REF!</definedName>
    <definedName name="concepto3013" localSheetId="89">#REF!</definedName>
    <definedName name="concepto3013" localSheetId="5">#REF!</definedName>
    <definedName name="concepto3013" localSheetId="90">#REF!</definedName>
    <definedName name="concepto3013" localSheetId="34">#REF!</definedName>
    <definedName name="concepto3013" localSheetId="92">#REF!</definedName>
    <definedName name="concepto3013" localSheetId="93">#REF!</definedName>
    <definedName name="concepto3013">#REF!</definedName>
    <definedName name="concepto3013.casillero" localSheetId="39">#REF!</definedName>
    <definedName name="concepto3013.casillero" localSheetId="25">#REF!</definedName>
    <definedName name="concepto3013.casillero" localSheetId="21">#REF!</definedName>
    <definedName name="concepto3013.casillero" localSheetId="4">#REF!</definedName>
    <definedName name="concepto3013.casillero" localSheetId="89">#REF!</definedName>
    <definedName name="concepto3013.casillero" localSheetId="5">#REF!</definedName>
    <definedName name="concepto3013.casillero" localSheetId="90">#REF!</definedName>
    <definedName name="concepto3013.casillero" localSheetId="34">#REF!</definedName>
    <definedName name="concepto3013.casillero" localSheetId="92">#REF!</definedName>
    <definedName name="concepto3013.casillero" localSheetId="93">#REF!</definedName>
    <definedName name="concepto3013.casillero">#REF!</definedName>
    <definedName name="concepto3015" localSheetId="39">#REF!</definedName>
    <definedName name="concepto3015" localSheetId="25">#REF!</definedName>
    <definedName name="concepto3015" localSheetId="21">#REF!</definedName>
    <definedName name="concepto3015" localSheetId="4">#REF!</definedName>
    <definedName name="concepto3015" localSheetId="89">#REF!</definedName>
    <definedName name="concepto3015" localSheetId="5">#REF!</definedName>
    <definedName name="concepto3015" localSheetId="90">#REF!</definedName>
    <definedName name="concepto3015" localSheetId="34">#REF!</definedName>
    <definedName name="concepto3015" localSheetId="92">#REF!</definedName>
    <definedName name="concepto3015" localSheetId="93">#REF!</definedName>
    <definedName name="concepto3015">#REF!</definedName>
    <definedName name="concepto3015.casillero" localSheetId="39">#REF!</definedName>
    <definedName name="concepto3015.casillero" localSheetId="25">#REF!</definedName>
    <definedName name="concepto3015.casillero" localSheetId="21">#REF!</definedName>
    <definedName name="concepto3015.casillero" localSheetId="4">#REF!</definedName>
    <definedName name="concepto3015.casillero" localSheetId="89">#REF!</definedName>
    <definedName name="concepto3015.casillero" localSheetId="5">#REF!</definedName>
    <definedName name="concepto3015.casillero" localSheetId="90">#REF!</definedName>
    <definedName name="concepto3015.casillero" localSheetId="34">#REF!</definedName>
    <definedName name="concepto3015.casillero" localSheetId="92">#REF!</definedName>
    <definedName name="concepto3015.casillero" localSheetId="93">#REF!</definedName>
    <definedName name="concepto3015.casillero">#REF!</definedName>
    <definedName name="concepto3030" localSheetId="39">#REF!</definedName>
    <definedName name="concepto3030" localSheetId="25">#REF!</definedName>
    <definedName name="concepto3030" localSheetId="21">#REF!</definedName>
    <definedName name="concepto3030" localSheetId="4">#REF!</definedName>
    <definedName name="concepto3030" localSheetId="89">#REF!</definedName>
    <definedName name="concepto3030" localSheetId="5">#REF!</definedName>
    <definedName name="concepto3030" localSheetId="90">#REF!</definedName>
    <definedName name="concepto3030" localSheetId="34">#REF!</definedName>
    <definedName name="concepto3030" localSheetId="92">#REF!</definedName>
    <definedName name="concepto3030" localSheetId="93">#REF!</definedName>
    <definedName name="concepto3030">#REF!</definedName>
    <definedName name="concepto3030.casillero" localSheetId="39">#REF!</definedName>
    <definedName name="concepto3030.casillero" localSheetId="25">#REF!</definedName>
    <definedName name="concepto3030.casillero" localSheetId="21">#REF!</definedName>
    <definedName name="concepto3030.casillero" localSheetId="4">#REF!</definedName>
    <definedName name="concepto3030.casillero" localSheetId="89">#REF!</definedName>
    <definedName name="concepto3030.casillero" localSheetId="5">#REF!</definedName>
    <definedName name="concepto3030.casillero" localSheetId="90">#REF!</definedName>
    <definedName name="concepto3030.casillero" localSheetId="34">#REF!</definedName>
    <definedName name="concepto3030.casillero" localSheetId="92">#REF!</definedName>
    <definedName name="concepto3030.casillero" localSheetId="93">#REF!</definedName>
    <definedName name="concepto3030.casillero">#REF!</definedName>
    <definedName name="concepto3035" localSheetId="39">#REF!</definedName>
    <definedName name="concepto3035" localSheetId="25">#REF!</definedName>
    <definedName name="concepto3035" localSheetId="21">#REF!</definedName>
    <definedName name="concepto3035" localSheetId="4">#REF!</definedName>
    <definedName name="concepto3035" localSheetId="89">#REF!</definedName>
    <definedName name="concepto3035" localSheetId="5">#REF!</definedName>
    <definedName name="concepto3035" localSheetId="90">#REF!</definedName>
    <definedName name="concepto3035" localSheetId="34">#REF!</definedName>
    <definedName name="concepto3035" localSheetId="92">#REF!</definedName>
    <definedName name="concepto3035" localSheetId="93">#REF!</definedName>
    <definedName name="concepto3035">#REF!</definedName>
    <definedName name="concepto3035.casillero" localSheetId="39">#REF!</definedName>
    <definedName name="concepto3035.casillero" localSheetId="25">#REF!</definedName>
    <definedName name="concepto3035.casillero" localSheetId="21">#REF!</definedName>
    <definedName name="concepto3035.casillero" localSheetId="4">#REF!</definedName>
    <definedName name="concepto3035.casillero" localSheetId="89">#REF!</definedName>
    <definedName name="concepto3035.casillero" localSheetId="5">#REF!</definedName>
    <definedName name="concepto3035.casillero" localSheetId="90">#REF!</definedName>
    <definedName name="concepto3035.casillero" localSheetId="34">#REF!</definedName>
    <definedName name="concepto3035.casillero" localSheetId="92">#REF!</definedName>
    <definedName name="concepto3035.casillero" localSheetId="93">#REF!</definedName>
    <definedName name="concepto3035.casillero">#REF!</definedName>
    <definedName name="concepto3050" localSheetId="39">#REF!</definedName>
    <definedName name="concepto3050" localSheetId="25">#REF!</definedName>
    <definedName name="concepto3050" localSheetId="21">#REF!</definedName>
    <definedName name="concepto3050" localSheetId="4">#REF!</definedName>
    <definedName name="concepto3050" localSheetId="89">#REF!</definedName>
    <definedName name="concepto3050" localSheetId="5">#REF!</definedName>
    <definedName name="concepto3050" localSheetId="90">#REF!</definedName>
    <definedName name="concepto3050" localSheetId="34">#REF!</definedName>
    <definedName name="concepto3050" localSheetId="92">#REF!</definedName>
    <definedName name="concepto3050" localSheetId="93">#REF!</definedName>
    <definedName name="concepto3050">#REF!</definedName>
    <definedName name="concepto3050.casillero" localSheetId="39">#REF!</definedName>
    <definedName name="concepto3050.casillero" localSheetId="25">#REF!</definedName>
    <definedName name="concepto3050.casillero" localSheetId="21">#REF!</definedName>
    <definedName name="concepto3050.casillero" localSheetId="4">#REF!</definedName>
    <definedName name="concepto3050.casillero" localSheetId="89">#REF!</definedName>
    <definedName name="concepto3050.casillero" localSheetId="5">#REF!</definedName>
    <definedName name="concepto3050.casillero" localSheetId="90">#REF!</definedName>
    <definedName name="concepto3050.casillero" localSheetId="34">#REF!</definedName>
    <definedName name="concepto3050.casillero" localSheetId="92">#REF!</definedName>
    <definedName name="concepto3050.casillero" localSheetId="93">#REF!</definedName>
    <definedName name="concepto3050.casillero">#REF!</definedName>
    <definedName name="concepto3060" localSheetId="39">#REF!</definedName>
    <definedName name="concepto3060" localSheetId="25">#REF!</definedName>
    <definedName name="concepto3060" localSheetId="21">#REF!</definedName>
    <definedName name="concepto3060" localSheetId="4">#REF!</definedName>
    <definedName name="concepto3060" localSheetId="89">#REF!</definedName>
    <definedName name="concepto3060" localSheetId="5">#REF!</definedName>
    <definedName name="concepto3060" localSheetId="90">#REF!</definedName>
    <definedName name="concepto3060" localSheetId="34">#REF!</definedName>
    <definedName name="concepto3060" localSheetId="92">#REF!</definedName>
    <definedName name="concepto3060" localSheetId="93">#REF!</definedName>
    <definedName name="concepto3060">#REF!</definedName>
    <definedName name="concepto3060.casillero" localSheetId="39">#REF!</definedName>
    <definedName name="concepto3060.casillero" localSheetId="25">#REF!</definedName>
    <definedName name="concepto3060.casillero" localSheetId="21">#REF!</definedName>
    <definedName name="concepto3060.casillero" localSheetId="4">#REF!</definedName>
    <definedName name="concepto3060.casillero" localSheetId="89">#REF!</definedName>
    <definedName name="concepto3060.casillero" localSheetId="5">#REF!</definedName>
    <definedName name="concepto3060.casillero" localSheetId="90">#REF!</definedName>
    <definedName name="concepto3060.casillero" localSheetId="34">#REF!</definedName>
    <definedName name="concepto3060.casillero" localSheetId="92">#REF!</definedName>
    <definedName name="concepto3060.casillero" localSheetId="93">#REF!</definedName>
    <definedName name="concepto3060.casillero">#REF!</definedName>
    <definedName name="concepto3065" localSheetId="39">#REF!</definedName>
    <definedName name="concepto3065" localSheetId="25">#REF!</definedName>
    <definedName name="concepto3065" localSheetId="21">#REF!</definedName>
    <definedName name="concepto3065" localSheetId="4">#REF!</definedName>
    <definedName name="concepto3065" localSheetId="89">#REF!</definedName>
    <definedName name="concepto3065" localSheetId="5">#REF!</definedName>
    <definedName name="concepto3065" localSheetId="90">#REF!</definedName>
    <definedName name="concepto3065" localSheetId="34">#REF!</definedName>
    <definedName name="concepto3065" localSheetId="92">#REF!</definedName>
    <definedName name="concepto3065" localSheetId="93">#REF!</definedName>
    <definedName name="concepto3065">#REF!</definedName>
    <definedName name="concepto3065.casillero" localSheetId="39">#REF!</definedName>
    <definedName name="concepto3065.casillero" localSheetId="25">#REF!</definedName>
    <definedName name="concepto3065.casillero" localSheetId="21">#REF!</definedName>
    <definedName name="concepto3065.casillero" localSheetId="4">#REF!</definedName>
    <definedName name="concepto3065.casillero" localSheetId="89">#REF!</definedName>
    <definedName name="concepto3065.casillero" localSheetId="5">#REF!</definedName>
    <definedName name="concepto3065.casillero" localSheetId="90">#REF!</definedName>
    <definedName name="concepto3065.casillero" localSheetId="34">#REF!</definedName>
    <definedName name="concepto3065.casillero" localSheetId="92">#REF!</definedName>
    <definedName name="concepto3065.casillero" localSheetId="93">#REF!</definedName>
    <definedName name="concepto3065.casillero">#REF!</definedName>
    <definedName name="concepto3070" localSheetId="39">#REF!</definedName>
    <definedName name="concepto3070" localSheetId="25">#REF!</definedName>
    <definedName name="concepto3070" localSheetId="21">#REF!</definedName>
    <definedName name="concepto3070" localSheetId="4">#REF!</definedName>
    <definedName name="concepto3070" localSheetId="89">#REF!</definedName>
    <definedName name="concepto3070" localSheetId="5">#REF!</definedName>
    <definedName name="concepto3070" localSheetId="90">#REF!</definedName>
    <definedName name="concepto3070" localSheetId="34">#REF!</definedName>
    <definedName name="concepto3070" localSheetId="92">#REF!</definedName>
    <definedName name="concepto3070" localSheetId="93">#REF!</definedName>
    <definedName name="concepto3070">#REF!</definedName>
    <definedName name="concepto3070.casillero" localSheetId="39">#REF!</definedName>
    <definedName name="concepto3070.casillero" localSheetId="25">#REF!</definedName>
    <definedName name="concepto3070.casillero" localSheetId="21">#REF!</definedName>
    <definedName name="concepto3070.casillero" localSheetId="4">#REF!</definedName>
    <definedName name="concepto3070.casillero" localSheetId="89">#REF!</definedName>
    <definedName name="concepto3070.casillero" localSheetId="5">#REF!</definedName>
    <definedName name="concepto3070.casillero" localSheetId="90">#REF!</definedName>
    <definedName name="concepto3070.casillero" localSheetId="34">#REF!</definedName>
    <definedName name="concepto3070.casillero" localSheetId="92">#REF!</definedName>
    <definedName name="concepto3070.casillero" localSheetId="93">#REF!</definedName>
    <definedName name="concepto3070.casillero">#REF!</definedName>
    <definedName name="concepto3080" localSheetId="39">#REF!</definedName>
    <definedName name="concepto3080" localSheetId="25">#REF!</definedName>
    <definedName name="concepto3080" localSheetId="21">#REF!</definedName>
    <definedName name="concepto3080" localSheetId="4">#REF!</definedName>
    <definedName name="concepto3080" localSheetId="89">#REF!</definedName>
    <definedName name="concepto3080" localSheetId="5">#REF!</definedName>
    <definedName name="concepto3080" localSheetId="90">#REF!</definedName>
    <definedName name="concepto3080" localSheetId="34">#REF!</definedName>
    <definedName name="concepto3080" localSheetId="92">#REF!</definedName>
    <definedName name="concepto3080" localSheetId="93">#REF!</definedName>
    <definedName name="concepto3080">#REF!</definedName>
    <definedName name="concepto3080.casillero" localSheetId="39">#REF!</definedName>
    <definedName name="concepto3080.casillero" localSheetId="25">#REF!</definedName>
    <definedName name="concepto3080.casillero" localSheetId="21">#REF!</definedName>
    <definedName name="concepto3080.casillero" localSheetId="4">#REF!</definedName>
    <definedName name="concepto3080.casillero" localSheetId="89">#REF!</definedName>
    <definedName name="concepto3080.casillero" localSheetId="5">#REF!</definedName>
    <definedName name="concepto3080.casillero" localSheetId="90">#REF!</definedName>
    <definedName name="concepto3080.casillero" localSheetId="34">#REF!</definedName>
    <definedName name="concepto3080.casillero" localSheetId="92">#REF!</definedName>
    <definedName name="concepto3080.casillero" localSheetId="93">#REF!</definedName>
    <definedName name="concepto3080.casillero">#REF!</definedName>
    <definedName name="concepto3085" localSheetId="39">#REF!</definedName>
    <definedName name="concepto3085" localSheetId="25">#REF!</definedName>
    <definedName name="concepto3085" localSheetId="21">#REF!</definedName>
    <definedName name="concepto3085" localSheetId="4">#REF!</definedName>
    <definedName name="concepto3085" localSheetId="89">#REF!</definedName>
    <definedName name="concepto3085" localSheetId="5">#REF!</definedName>
    <definedName name="concepto3085" localSheetId="90">#REF!</definedName>
    <definedName name="concepto3085" localSheetId="34">#REF!</definedName>
    <definedName name="concepto3085" localSheetId="92">#REF!</definedName>
    <definedName name="concepto3085" localSheetId="93">#REF!</definedName>
    <definedName name="concepto3085">#REF!</definedName>
    <definedName name="concepto3085.casillero" localSheetId="39">#REF!</definedName>
    <definedName name="concepto3085.casillero" localSheetId="25">#REF!</definedName>
    <definedName name="concepto3085.casillero" localSheetId="21">#REF!</definedName>
    <definedName name="concepto3085.casillero" localSheetId="4">#REF!</definedName>
    <definedName name="concepto3085.casillero" localSheetId="89">#REF!</definedName>
    <definedName name="concepto3085.casillero" localSheetId="5">#REF!</definedName>
    <definedName name="concepto3085.casillero" localSheetId="90">#REF!</definedName>
    <definedName name="concepto3085.casillero" localSheetId="34">#REF!</definedName>
    <definedName name="concepto3085.casillero" localSheetId="92">#REF!</definedName>
    <definedName name="concepto3085.casillero" localSheetId="93">#REF!</definedName>
    <definedName name="concepto3085.casillero">#REF!</definedName>
    <definedName name="concepto311" localSheetId="39">#REF!</definedName>
    <definedName name="concepto311" localSheetId="25">#REF!</definedName>
    <definedName name="concepto311" localSheetId="21">#REF!</definedName>
    <definedName name="concepto311" localSheetId="4">#REF!</definedName>
    <definedName name="concepto311" localSheetId="89">#REF!</definedName>
    <definedName name="concepto311" localSheetId="5">#REF!</definedName>
    <definedName name="concepto311" localSheetId="90">#REF!</definedName>
    <definedName name="concepto311" localSheetId="34">#REF!</definedName>
    <definedName name="concepto311" localSheetId="92">#REF!</definedName>
    <definedName name="concepto311" localSheetId="93">#REF!</definedName>
    <definedName name="concepto311">#REF!</definedName>
    <definedName name="concepto311.casillero" localSheetId="39">#REF!</definedName>
    <definedName name="concepto311.casillero" localSheetId="25">#REF!</definedName>
    <definedName name="concepto311.casillero" localSheetId="21">#REF!</definedName>
    <definedName name="concepto311.casillero" localSheetId="4">#REF!</definedName>
    <definedName name="concepto311.casillero" localSheetId="89">#REF!</definedName>
    <definedName name="concepto311.casillero" localSheetId="5">#REF!</definedName>
    <definedName name="concepto311.casillero" localSheetId="90">#REF!</definedName>
    <definedName name="concepto311.casillero" localSheetId="34">#REF!</definedName>
    <definedName name="concepto311.casillero" localSheetId="92">#REF!</definedName>
    <definedName name="concepto311.casillero" localSheetId="93">#REF!</definedName>
    <definedName name="concepto311.casillero">#REF!</definedName>
    <definedName name="concepto311.error1" localSheetId="39">#REF!</definedName>
    <definedName name="concepto311.error1" localSheetId="25">#REF!</definedName>
    <definedName name="concepto311.error1" localSheetId="21">#REF!</definedName>
    <definedName name="concepto311.error1" localSheetId="4">#REF!</definedName>
    <definedName name="concepto311.error1" localSheetId="89">#REF!</definedName>
    <definedName name="concepto311.error1" localSheetId="5">#REF!</definedName>
    <definedName name="concepto311.error1" localSheetId="90">#REF!</definedName>
    <definedName name="concepto311.error1" localSheetId="34">#REF!</definedName>
    <definedName name="concepto311.error1" localSheetId="92">#REF!</definedName>
    <definedName name="concepto311.error1" localSheetId="93">#REF!</definedName>
    <definedName name="concepto311.error1">#REF!</definedName>
    <definedName name="concepto311.error2" localSheetId="39">#REF!</definedName>
    <definedName name="concepto311.error2" localSheetId="25">#REF!</definedName>
    <definedName name="concepto311.error2" localSheetId="21">#REF!</definedName>
    <definedName name="concepto311.error2" localSheetId="4">#REF!</definedName>
    <definedName name="concepto311.error2" localSheetId="89">#REF!</definedName>
    <definedName name="concepto311.error2" localSheetId="5">#REF!</definedName>
    <definedName name="concepto311.error2" localSheetId="90">#REF!</definedName>
    <definedName name="concepto311.error2" localSheetId="34">#REF!</definedName>
    <definedName name="concepto311.error2" localSheetId="92">#REF!</definedName>
    <definedName name="concepto311.error2" localSheetId="93">#REF!</definedName>
    <definedName name="concepto311.error2">#REF!</definedName>
    <definedName name="concepto311.validacion1" localSheetId="39">#REF!</definedName>
    <definedName name="concepto311.validacion1" localSheetId="25">#REF!</definedName>
    <definedName name="concepto311.validacion1" localSheetId="21">#REF!</definedName>
    <definedName name="concepto311.validacion1" localSheetId="4">#REF!</definedName>
    <definedName name="concepto311.validacion1" localSheetId="89">#REF!</definedName>
    <definedName name="concepto311.validacion1" localSheetId="5">#REF!</definedName>
    <definedName name="concepto311.validacion1" localSheetId="90">#REF!</definedName>
    <definedName name="concepto311.validacion1" localSheetId="34">#REF!</definedName>
    <definedName name="concepto311.validacion1" localSheetId="92">#REF!</definedName>
    <definedName name="concepto311.validacion1" localSheetId="93">#REF!</definedName>
    <definedName name="concepto311.validacion1">#REF!</definedName>
    <definedName name="concepto311.validacion2" localSheetId="39">#REF!</definedName>
    <definedName name="concepto311.validacion2" localSheetId="25">#REF!</definedName>
    <definedName name="concepto311.validacion2" localSheetId="21">#REF!</definedName>
    <definedName name="concepto311.validacion2" localSheetId="4">#REF!</definedName>
    <definedName name="concepto311.validacion2" localSheetId="89">#REF!</definedName>
    <definedName name="concepto311.validacion2" localSheetId="5">#REF!</definedName>
    <definedName name="concepto311.validacion2" localSheetId="90">#REF!</definedName>
    <definedName name="concepto311.validacion2" localSheetId="34">#REF!</definedName>
    <definedName name="concepto311.validacion2" localSheetId="92">#REF!</definedName>
    <definedName name="concepto311.validacion2" localSheetId="93">#REF!</definedName>
    <definedName name="concepto311.validacion2">#REF!</definedName>
    <definedName name="concepto311.valordefecto" localSheetId="39">#REF!</definedName>
    <definedName name="concepto311.valordefecto" localSheetId="25">#REF!</definedName>
    <definedName name="concepto311.valordefecto" localSheetId="21">#REF!</definedName>
    <definedName name="concepto311.valordefecto" localSheetId="4">#REF!</definedName>
    <definedName name="concepto311.valordefecto" localSheetId="89">#REF!</definedName>
    <definedName name="concepto311.valordefecto" localSheetId="5">#REF!</definedName>
    <definedName name="concepto311.valordefecto" localSheetId="90">#REF!</definedName>
    <definedName name="concepto311.valordefecto" localSheetId="34">#REF!</definedName>
    <definedName name="concepto311.valordefecto" localSheetId="92">#REF!</definedName>
    <definedName name="concepto311.valordefecto" localSheetId="93">#REF!</definedName>
    <definedName name="concepto311.valordefecto">#REF!</definedName>
    <definedName name="concepto3114" localSheetId="39">#REF!</definedName>
    <definedName name="concepto3114" localSheetId="25">#REF!</definedName>
    <definedName name="concepto3114" localSheetId="21">#REF!</definedName>
    <definedName name="concepto3114" localSheetId="4">#REF!</definedName>
    <definedName name="concepto3114" localSheetId="89">#REF!</definedName>
    <definedName name="concepto3114" localSheetId="5">#REF!</definedName>
    <definedName name="concepto3114" localSheetId="90">#REF!</definedName>
    <definedName name="concepto3114" localSheetId="34">#REF!</definedName>
    <definedName name="concepto3114" localSheetId="92">#REF!</definedName>
    <definedName name="concepto3114" localSheetId="93">#REF!</definedName>
    <definedName name="concepto3114">#REF!</definedName>
    <definedName name="concepto3114.casillero" localSheetId="39">#REF!</definedName>
    <definedName name="concepto3114.casillero" localSheetId="25">#REF!</definedName>
    <definedName name="concepto3114.casillero" localSheetId="21">#REF!</definedName>
    <definedName name="concepto3114.casillero" localSheetId="4">#REF!</definedName>
    <definedName name="concepto3114.casillero" localSheetId="89">#REF!</definedName>
    <definedName name="concepto3114.casillero" localSheetId="5">#REF!</definedName>
    <definedName name="concepto3114.casillero" localSheetId="90">#REF!</definedName>
    <definedName name="concepto3114.casillero" localSheetId="34">#REF!</definedName>
    <definedName name="concepto3114.casillero" localSheetId="92">#REF!</definedName>
    <definedName name="concepto3114.casillero" localSheetId="93">#REF!</definedName>
    <definedName name="concepto3114.casillero">#REF!</definedName>
    <definedName name="concepto3116" localSheetId="39">#REF!</definedName>
    <definedName name="concepto3116" localSheetId="25">#REF!</definedName>
    <definedName name="concepto3116" localSheetId="21">#REF!</definedName>
    <definedName name="concepto3116" localSheetId="4">#REF!</definedName>
    <definedName name="concepto3116" localSheetId="89">#REF!</definedName>
    <definedName name="concepto3116" localSheetId="5">#REF!</definedName>
    <definedName name="concepto3116" localSheetId="90">#REF!</definedName>
    <definedName name="concepto3116" localSheetId="34">#REF!</definedName>
    <definedName name="concepto3116" localSheetId="92">#REF!</definedName>
    <definedName name="concepto3116" localSheetId="93">#REF!</definedName>
    <definedName name="concepto3116">#REF!</definedName>
    <definedName name="concepto3116.casillero" localSheetId="39">#REF!</definedName>
    <definedName name="concepto3116.casillero" localSheetId="25">#REF!</definedName>
    <definedName name="concepto3116.casillero" localSheetId="21">#REF!</definedName>
    <definedName name="concepto3116.casillero" localSheetId="4">#REF!</definedName>
    <definedName name="concepto3116.casillero" localSheetId="89">#REF!</definedName>
    <definedName name="concepto3116.casillero" localSheetId="5">#REF!</definedName>
    <definedName name="concepto3116.casillero" localSheetId="90">#REF!</definedName>
    <definedName name="concepto3116.casillero" localSheetId="34">#REF!</definedName>
    <definedName name="concepto3116.casillero" localSheetId="92">#REF!</definedName>
    <definedName name="concepto3116.casillero" localSheetId="93">#REF!</definedName>
    <definedName name="concepto3116.casillero">#REF!</definedName>
    <definedName name="concepto3118" localSheetId="39">#REF!</definedName>
    <definedName name="concepto3118" localSheetId="25">#REF!</definedName>
    <definedName name="concepto3118" localSheetId="21">#REF!</definedName>
    <definedName name="concepto3118" localSheetId="4">#REF!</definedName>
    <definedName name="concepto3118" localSheetId="89">#REF!</definedName>
    <definedName name="concepto3118" localSheetId="5">#REF!</definedName>
    <definedName name="concepto3118" localSheetId="90">#REF!</definedName>
    <definedName name="concepto3118" localSheetId="34">#REF!</definedName>
    <definedName name="concepto3118" localSheetId="92">#REF!</definedName>
    <definedName name="concepto3118" localSheetId="93">#REF!</definedName>
    <definedName name="concepto3118">#REF!</definedName>
    <definedName name="concepto3118.casillero" localSheetId="39">#REF!</definedName>
    <definedName name="concepto3118.casillero" localSheetId="25">#REF!</definedName>
    <definedName name="concepto3118.casillero" localSheetId="21">#REF!</definedName>
    <definedName name="concepto3118.casillero" localSheetId="4">#REF!</definedName>
    <definedName name="concepto3118.casillero" localSheetId="89">#REF!</definedName>
    <definedName name="concepto3118.casillero" localSheetId="5">#REF!</definedName>
    <definedName name="concepto3118.casillero" localSheetId="90">#REF!</definedName>
    <definedName name="concepto3118.casillero" localSheetId="34">#REF!</definedName>
    <definedName name="concepto3118.casillero" localSheetId="92">#REF!</definedName>
    <definedName name="concepto3118.casillero" localSheetId="93">#REF!</definedName>
    <definedName name="concepto3118.casillero">#REF!</definedName>
    <definedName name="concepto3120" localSheetId="39">#REF!</definedName>
    <definedName name="concepto3120" localSheetId="25">#REF!</definedName>
    <definedName name="concepto3120" localSheetId="21">#REF!</definedName>
    <definedName name="concepto3120" localSheetId="4">#REF!</definedName>
    <definedName name="concepto3120" localSheetId="89">#REF!</definedName>
    <definedName name="concepto3120" localSheetId="5">#REF!</definedName>
    <definedName name="concepto3120" localSheetId="90">#REF!</definedName>
    <definedName name="concepto3120" localSheetId="34">#REF!</definedName>
    <definedName name="concepto3120" localSheetId="92">#REF!</definedName>
    <definedName name="concepto3120" localSheetId="93">#REF!</definedName>
    <definedName name="concepto3120">#REF!</definedName>
    <definedName name="concepto3120.casillero" localSheetId="39">#REF!</definedName>
    <definedName name="concepto3120.casillero" localSheetId="25">#REF!</definedName>
    <definedName name="concepto3120.casillero" localSheetId="21">#REF!</definedName>
    <definedName name="concepto3120.casillero" localSheetId="4">#REF!</definedName>
    <definedName name="concepto3120.casillero" localSheetId="89">#REF!</definedName>
    <definedName name="concepto3120.casillero" localSheetId="5">#REF!</definedName>
    <definedName name="concepto3120.casillero" localSheetId="90">#REF!</definedName>
    <definedName name="concepto3120.casillero" localSheetId="34">#REF!</definedName>
    <definedName name="concepto3120.casillero" localSheetId="92">#REF!</definedName>
    <definedName name="concepto3120.casillero" localSheetId="93">#REF!</definedName>
    <definedName name="concepto3120.casillero">#REF!</definedName>
    <definedName name="concepto313" localSheetId="39">#REF!</definedName>
    <definedName name="concepto313" localSheetId="25">#REF!</definedName>
    <definedName name="concepto313" localSheetId="21">#REF!</definedName>
    <definedName name="concepto313" localSheetId="4">#REF!</definedName>
    <definedName name="concepto313" localSheetId="89">#REF!</definedName>
    <definedName name="concepto313" localSheetId="5">#REF!</definedName>
    <definedName name="concepto313" localSheetId="90">#REF!</definedName>
    <definedName name="concepto313" localSheetId="34">#REF!</definedName>
    <definedName name="concepto313" localSheetId="92">#REF!</definedName>
    <definedName name="concepto313" localSheetId="93">#REF!</definedName>
    <definedName name="concepto313">#REF!</definedName>
    <definedName name="concepto313.casillero" localSheetId="39">#REF!</definedName>
    <definedName name="concepto313.casillero" localSheetId="25">#REF!</definedName>
    <definedName name="concepto313.casillero" localSheetId="21">#REF!</definedName>
    <definedName name="concepto313.casillero" localSheetId="4">#REF!</definedName>
    <definedName name="concepto313.casillero" localSheetId="89">#REF!</definedName>
    <definedName name="concepto313.casillero" localSheetId="5">#REF!</definedName>
    <definedName name="concepto313.casillero" localSheetId="90">#REF!</definedName>
    <definedName name="concepto313.casillero" localSheetId="34">#REF!</definedName>
    <definedName name="concepto313.casillero" localSheetId="92">#REF!</definedName>
    <definedName name="concepto313.casillero" localSheetId="93">#REF!</definedName>
    <definedName name="concepto313.casillero">#REF!</definedName>
    <definedName name="concepto313.error1" localSheetId="39">#REF!</definedName>
    <definedName name="concepto313.error1" localSheetId="25">#REF!</definedName>
    <definedName name="concepto313.error1" localSheetId="21">#REF!</definedName>
    <definedName name="concepto313.error1" localSheetId="4">#REF!</definedName>
    <definedName name="concepto313.error1" localSheetId="89">#REF!</definedName>
    <definedName name="concepto313.error1" localSheetId="5">#REF!</definedName>
    <definedName name="concepto313.error1" localSheetId="90">#REF!</definedName>
    <definedName name="concepto313.error1" localSheetId="34">#REF!</definedName>
    <definedName name="concepto313.error1" localSheetId="92">#REF!</definedName>
    <definedName name="concepto313.error1" localSheetId="93">#REF!</definedName>
    <definedName name="concepto313.error1">#REF!</definedName>
    <definedName name="concepto313.error2" localSheetId="39">#REF!</definedName>
    <definedName name="concepto313.error2" localSheetId="25">#REF!</definedName>
    <definedName name="concepto313.error2" localSheetId="21">#REF!</definedName>
    <definedName name="concepto313.error2" localSheetId="4">#REF!</definedName>
    <definedName name="concepto313.error2" localSheetId="89">#REF!</definedName>
    <definedName name="concepto313.error2" localSheetId="5">#REF!</definedName>
    <definedName name="concepto313.error2" localSheetId="90">#REF!</definedName>
    <definedName name="concepto313.error2" localSheetId="34">#REF!</definedName>
    <definedName name="concepto313.error2" localSheetId="92">#REF!</definedName>
    <definedName name="concepto313.error2" localSheetId="93">#REF!</definedName>
    <definedName name="concepto313.error2">#REF!</definedName>
    <definedName name="concepto313.validacion1" localSheetId="39">#REF!</definedName>
    <definedName name="concepto313.validacion1" localSheetId="25">#REF!</definedName>
    <definedName name="concepto313.validacion1" localSheetId="21">#REF!</definedName>
    <definedName name="concepto313.validacion1" localSheetId="4">#REF!</definedName>
    <definedName name="concepto313.validacion1" localSheetId="89">#REF!</definedName>
    <definedName name="concepto313.validacion1" localSheetId="5">#REF!</definedName>
    <definedName name="concepto313.validacion1" localSheetId="90">#REF!</definedName>
    <definedName name="concepto313.validacion1" localSheetId="34">#REF!</definedName>
    <definedName name="concepto313.validacion1" localSheetId="92">#REF!</definedName>
    <definedName name="concepto313.validacion1" localSheetId="93">#REF!</definedName>
    <definedName name="concepto313.validacion1">#REF!</definedName>
    <definedName name="concepto313.validacion2" localSheetId="39">#REF!</definedName>
    <definedName name="concepto313.validacion2" localSheetId="25">#REF!</definedName>
    <definedName name="concepto313.validacion2" localSheetId="21">#REF!</definedName>
    <definedName name="concepto313.validacion2" localSheetId="4">#REF!</definedName>
    <definedName name="concepto313.validacion2" localSheetId="89">#REF!</definedName>
    <definedName name="concepto313.validacion2" localSheetId="5">#REF!</definedName>
    <definedName name="concepto313.validacion2" localSheetId="90">#REF!</definedName>
    <definedName name="concepto313.validacion2" localSheetId="34">#REF!</definedName>
    <definedName name="concepto313.validacion2" localSheetId="92">#REF!</definedName>
    <definedName name="concepto313.validacion2" localSheetId="93">#REF!</definedName>
    <definedName name="concepto313.validacion2">#REF!</definedName>
    <definedName name="concepto313.valordefecto" localSheetId="39">#REF!</definedName>
    <definedName name="concepto313.valordefecto" localSheetId="25">#REF!</definedName>
    <definedName name="concepto313.valordefecto" localSheetId="21">#REF!</definedName>
    <definedName name="concepto313.valordefecto" localSheetId="4">#REF!</definedName>
    <definedName name="concepto313.valordefecto" localSheetId="89">#REF!</definedName>
    <definedName name="concepto313.valordefecto" localSheetId="5">#REF!</definedName>
    <definedName name="concepto313.valordefecto" localSheetId="90">#REF!</definedName>
    <definedName name="concepto313.valordefecto" localSheetId="34">#REF!</definedName>
    <definedName name="concepto313.valordefecto" localSheetId="92">#REF!</definedName>
    <definedName name="concepto313.valordefecto" localSheetId="93">#REF!</definedName>
    <definedName name="concepto313.valordefecto">#REF!</definedName>
    <definedName name="concepto3130" localSheetId="39">#REF!</definedName>
    <definedName name="concepto3130" localSheetId="25">#REF!</definedName>
    <definedName name="concepto3130" localSheetId="21">#REF!</definedName>
    <definedName name="concepto3130" localSheetId="4">#REF!</definedName>
    <definedName name="concepto3130" localSheetId="89">#REF!</definedName>
    <definedName name="concepto3130" localSheetId="5">#REF!</definedName>
    <definedName name="concepto3130" localSheetId="90">#REF!</definedName>
    <definedName name="concepto3130" localSheetId="34">#REF!</definedName>
    <definedName name="concepto3130" localSheetId="92">#REF!</definedName>
    <definedName name="concepto3130" localSheetId="93">#REF!</definedName>
    <definedName name="concepto3130">#REF!</definedName>
    <definedName name="concepto3130.casillero" localSheetId="39">#REF!</definedName>
    <definedName name="concepto3130.casillero" localSheetId="25">#REF!</definedName>
    <definedName name="concepto3130.casillero" localSheetId="21">#REF!</definedName>
    <definedName name="concepto3130.casillero" localSheetId="4">#REF!</definedName>
    <definedName name="concepto3130.casillero" localSheetId="89">#REF!</definedName>
    <definedName name="concepto3130.casillero" localSheetId="5">#REF!</definedName>
    <definedName name="concepto3130.casillero" localSheetId="90">#REF!</definedName>
    <definedName name="concepto3130.casillero" localSheetId="34">#REF!</definedName>
    <definedName name="concepto3130.casillero" localSheetId="92">#REF!</definedName>
    <definedName name="concepto3130.casillero" localSheetId="93">#REF!</definedName>
    <definedName name="concepto3130.casillero">#REF!</definedName>
    <definedName name="concepto3135" localSheetId="39">#REF!</definedName>
    <definedName name="concepto3135" localSheetId="25">#REF!</definedName>
    <definedName name="concepto3135" localSheetId="21">#REF!</definedName>
    <definedName name="concepto3135" localSheetId="4">#REF!</definedName>
    <definedName name="concepto3135" localSheetId="89">#REF!</definedName>
    <definedName name="concepto3135" localSheetId="5">#REF!</definedName>
    <definedName name="concepto3135" localSheetId="90">#REF!</definedName>
    <definedName name="concepto3135" localSheetId="34">#REF!</definedName>
    <definedName name="concepto3135" localSheetId="92">#REF!</definedName>
    <definedName name="concepto3135" localSheetId="93">#REF!</definedName>
    <definedName name="concepto3135">#REF!</definedName>
    <definedName name="concepto3135.casillero" localSheetId="39">#REF!</definedName>
    <definedName name="concepto3135.casillero" localSheetId="25">#REF!</definedName>
    <definedName name="concepto3135.casillero" localSheetId="21">#REF!</definedName>
    <definedName name="concepto3135.casillero" localSheetId="4">#REF!</definedName>
    <definedName name="concepto3135.casillero" localSheetId="89">#REF!</definedName>
    <definedName name="concepto3135.casillero" localSheetId="5">#REF!</definedName>
    <definedName name="concepto3135.casillero" localSheetId="90">#REF!</definedName>
    <definedName name="concepto3135.casillero" localSheetId="34">#REF!</definedName>
    <definedName name="concepto3135.casillero" localSheetId="92">#REF!</definedName>
    <definedName name="concepto3135.casillero" localSheetId="93">#REF!</definedName>
    <definedName name="concepto3135.casillero">#REF!</definedName>
    <definedName name="concepto3140" localSheetId="39">#REF!</definedName>
    <definedName name="concepto3140" localSheetId="25">#REF!</definedName>
    <definedName name="concepto3140" localSheetId="21">#REF!</definedName>
    <definedName name="concepto3140" localSheetId="4">#REF!</definedName>
    <definedName name="concepto3140" localSheetId="89">#REF!</definedName>
    <definedName name="concepto3140" localSheetId="5">#REF!</definedName>
    <definedName name="concepto3140" localSheetId="90">#REF!</definedName>
    <definedName name="concepto3140" localSheetId="34">#REF!</definedName>
    <definedName name="concepto3140" localSheetId="92">#REF!</definedName>
    <definedName name="concepto3140" localSheetId="93">#REF!</definedName>
    <definedName name="concepto3140">#REF!</definedName>
    <definedName name="concepto3140.casillero" localSheetId="39">#REF!</definedName>
    <definedName name="concepto3140.casillero" localSheetId="25">#REF!</definedName>
    <definedName name="concepto3140.casillero" localSheetId="21">#REF!</definedName>
    <definedName name="concepto3140.casillero" localSheetId="4">#REF!</definedName>
    <definedName name="concepto3140.casillero" localSheetId="89">#REF!</definedName>
    <definedName name="concepto3140.casillero" localSheetId="5">#REF!</definedName>
    <definedName name="concepto3140.casillero" localSheetId="90">#REF!</definedName>
    <definedName name="concepto3140.casillero" localSheetId="34">#REF!</definedName>
    <definedName name="concepto3140.casillero" localSheetId="92">#REF!</definedName>
    <definedName name="concepto3140.casillero" localSheetId="93">#REF!</definedName>
    <definedName name="concepto3140.casillero">#REF!</definedName>
    <definedName name="concepto315" localSheetId="39">#REF!</definedName>
    <definedName name="concepto315" localSheetId="25">#REF!</definedName>
    <definedName name="concepto315" localSheetId="21">#REF!</definedName>
    <definedName name="concepto315" localSheetId="4">#REF!</definedName>
    <definedName name="concepto315" localSheetId="89">#REF!</definedName>
    <definedName name="concepto315" localSheetId="5">#REF!</definedName>
    <definedName name="concepto315" localSheetId="90">#REF!</definedName>
    <definedName name="concepto315" localSheetId="34">#REF!</definedName>
    <definedName name="concepto315" localSheetId="92">#REF!</definedName>
    <definedName name="concepto315" localSheetId="93">#REF!</definedName>
    <definedName name="concepto315">#REF!</definedName>
    <definedName name="concepto315.casillero" localSheetId="39">#REF!</definedName>
    <definedName name="concepto315.casillero" localSheetId="25">#REF!</definedName>
    <definedName name="concepto315.casillero" localSheetId="21">#REF!</definedName>
    <definedName name="concepto315.casillero" localSheetId="4">#REF!</definedName>
    <definedName name="concepto315.casillero" localSheetId="89">#REF!</definedName>
    <definedName name="concepto315.casillero" localSheetId="5">#REF!</definedName>
    <definedName name="concepto315.casillero" localSheetId="90">#REF!</definedName>
    <definedName name="concepto315.casillero" localSheetId="34">#REF!</definedName>
    <definedName name="concepto315.casillero" localSheetId="92">#REF!</definedName>
    <definedName name="concepto315.casillero" localSheetId="93">#REF!</definedName>
    <definedName name="concepto315.casillero">#REF!</definedName>
    <definedName name="concepto315.error1" localSheetId="39">#REF!</definedName>
    <definedName name="concepto315.error1" localSheetId="25">#REF!</definedName>
    <definedName name="concepto315.error1" localSheetId="21">#REF!</definedName>
    <definedName name="concepto315.error1" localSheetId="4">#REF!</definedName>
    <definedName name="concepto315.error1" localSheetId="89">#REF!</definedName>
    <definedName name="concepto315.error1" localSheetId="5">#REF!</definedName>
    <definedName name="concepto315.error1" localSheetId="90">#REF!</definedName>
    <definedName name="concepto315.error1" localSheetId="34">#REF!</definedName>
    <definedName name="concepto315.error1" localSheetId="92">#REF!</definedName>
    <definedName name="concepto315.error1" localSheetId="93">#REF!</definedName>
    <definedName name="concepto315.error1">#REF!</definedName>
    <definedName name="concepto315.error2" localSheetId="39">#REF!</definedName>
    <definedName name="concepto315.error2" localSheetId="25">#REF!</definedName>
    <definedName name="concepto315.error2" localSheetId="21">#REF!</definedName>
    <definedName name="concepto315.error2" localSheetId="4">#REF!</definedName>
    <definedName name="concepto315.error2" localSheetId="89">#REF!</definedName>
    <definedName name="concepto315.error2" localSheetId="5">#REF!</definedName>
    <definedName name="concepto315.error2" localSheetId="90">#REF!</definedName>
    <definedName name="concepto315.error2" localSheetId="34">#REF!</definedName>
    <definedName name="concepto315.error2" localSheetId="92">#REF!</definedName>
    <definedName name="concepto315.error2" localSheetId="93">#REF!</definedName>
    <definedName name="concepto315.error2">#REF!</definedName>
    <definedName name="concepto315.validacion1" localSheetId="39">#REF!</definedName>
    <definedName name="concepto315.validacion1" localSheetId="25">#REF!</definedName>
    <definedName name="concepto315.validacion1" localSheetId="21">#REF!</definedName>
    <definedName name="concepto315.validacion1" localSheetId="4">#REF!</definedName>
    <definedName name="concepto315.validacion1" localSheetId="89">#REF!</definedName>
    <definedName name="concepto315.validacion1" localSheetId="5">#REF!</definedName>
    <definedName name="concepto315.validacion1" localSheetId="90">#REF!</definedName>
    <definedName name="concepto315.validacion1" localSheetId="34">#REF!</definedName>
    <definedName name="concepto315.validacion1" localSheetId="92">#REF!</definedName>
    <definedName name="concepto315.validacion1" localSheetId="93">#REF!</definedName>
    <definedName name="concepto315.validacion1">#REF!</definedName>
    <definedName name="concepto315.validacion2" localSheetId="39">#REF!</definedName>
    <definedName name="concepto315.validacion2" localSheetId="25">#REF!</definedName>
    <definedName name="concepto315.validacion2" localSheetId="21">#REF!</definedName>
    <definedName name="concepto315.validacion2" localSheetId="4">#REF!</definedName>
    <definedName name="concepto315.validacion2" localSheetId="89">#REF!</definedName>
    <definedName name="concepto315.validacion2" localSheetId="5">#REF!</definedName>
    <definedName name="concepto315.validacion2" localSheetId="90">#REF!</definedName>
    <definedName name="concepto315.validacion2" localSheetId="34">#REF!</definedName>
    <definedName name="concepto315.validacion2" localSheetId="92">#REF!</definedName>
    <definedName name="concepto315.validacion2" localSheetId="93">#REF!</definedName>
    <definedName name="concepto315.validacion2">#REF!</definedName>
    <definedName name="concepto315.valordefecto" localSheetId="39">#REF!</definedName>
    <definedName name="concepto315.valordefecto" localSheetId="25">#REF!</definedName>
    <definedName name="concepto315.valordefecto" localSheetId="21">#REF!</definedName>
    <definedName name="concepto315.valordefecto" localSheetId="4">#REF!</definedName>
    <definedName name="concepto315.valordefecto" localSheetId="89">#REF!</definedName>
    <definedName name="concepto315.valordefecto" localSheetId="5">#REF!</definedName>
    <definedName name="concepto315.valordefecto" localSheetId="90">#REF!</definedName>
    <definedName name="concepto315.valordefecto" localSheetId="34">#REF!</definedName>
    <definedName name="concepto315.valordefecto" localSheetId="92">#REF!</definedName>
    <definedName name="concepto315.valordefecto" localSheetId="93">#REF!</definedName>
    <definedName name="concepto315.valordefecto">#REF!</definedName>
    <definedName name="concepto3150" localSheetId="39">#REF!</definedName>
    <definedName name="concepto3150" localSheetId="25">#REF!</definedName>
    <definedName name="concepto3150" localSheetId="21">#REF!</definedName>
    <definedName name="concepto3150" localSheetId="4">#REF!</definedName>
    <definedName name="concepto3150" localSheetId="89">#REF!</definedName>
    <definedName name="concepto3150" localSheetId="5">#REF!</definedName>
    <definedName name="concepto3150" localSheetId="90">#REF!</definedName>
    <definedName name="concepto3150" localSheetId="34">#REF!</definedName>
    <definedName name="concepto3150" localSheetId="92">#REF!</definedName>
    <definedName name="concepto3150" localSheetId="93">#REF!</definedName>
    <definedName name="concepto3150">#REF!</definedName>
    <definedName name="concepto3150.casillero" localSheetId="39">#REF!</definedName>
    <definedName name="concepto3150.casillero" localSheetId="25">#REF!</definedName>
    <definedName name="concepto3150.casillero" localSheetId="21">#REF!</definedName>
    <definedName name="concepto3150.casillero" localSheetId="4">#REF!</definedName>
    <definedName name="concepto3150.casillero" localSheetId="89">#REF!</definedName>
    <definedName name="concepto3150.casillero" localSheetId="5">#REF!</definedName>
    <definedName name="concepto3150.casillero" localSheetId="90">#REF!</definedName>
    <definedName name="concepto3150.casillero" localSheetId="34">#REF!</definedName>
    <definedName name="concepto3150.casillero" localSheetId="92">#REF!</definedName>
    <definedName name="concepto3150.casillero" localSheetId="93">#REF!</definedName>
    <definedName name="concepto3150.casillero">#REF!</definedName>
    <definedName name="concepto3155" localSheetId="39">#REF!</definedName>
    <definedName name="concepto3155" localSheetId="25">#REF!</definedName>
    <definedName name="concepto3155" localSheetId="21">#REF!</definedName>
    <definedName name="concepto3155" localSheetId="4">#REF!</definedName>
    <definedName name="concepto3155" localSheetId="89">#REF!</definedName>
    <definedName name="concepto3155" localSheetId="5">#REF!</definedName>
    <definedName name="concepto3155" localSheetId="90">#REF!</definedName>
    <definedName name="concepto3155" localSheetId="34">#REF!</definedName>
    <definedName name="concepto3155" localSheetId="92">#REF!</definedName>
    <definedName name="concepto3155" localSheetId="93">#REF!</definedName>
    <definedName name="concepto3155">#REF!</definedName>
    <definedName name="concepto3155.casillero" localSheetId="39">#REF!</definedName>
    <definedName name="concepto3155.casillero" localSheetId="25">#REF!</definedName>
    <definedName name="concepto3155.casillero" localSheetId="21">#REF!</definedName>
    <definedName name="concepto3155.casillero" localSheetId="4">#REF!</definedName>
    <definedName name="concepto3155.casillero" localSheetId="89">#REF!</definedName>
    <definedName name="concepto3155.casillero" localSheetId="5">#REF!</definedName>
    <definedName name="concepto3155.casillero" localSheetId="90">#REF!</definedName>
    <definedName name="concepto3155.casillero" localSheetId="34">#REF!</definedName>
    <definedName name="concepto3155.casillero" localSheetId="92">#REF!</definedName>
    <definedName name="concepto3155.casillero" localSheetId="93">#REF!</definedName>
    <definedName name="concepto3155.casillero">#REF!</definedName>
    <definedName name="concepto3160" localSheetId="39">#REF!</definedName>
    <definedName name="concepto3160" localSheetId="25">#REF!</definedName>
    <definedName name="concepto3160" localSheetId="21">#REF!</definedName>
    <definedName name="concepto3160" localSheetId="4">#REF!</definedName>
    <definedName name="concepto3160" localSheetId="89">#REF!</definedName>
    <definedName name="concepto3160" localSheetId="5">#REF!</definedName>
    <definedName name="concepto3160" localSheetId="90">#REF!</definedName>
    <definedName name="concepto3160" localSheetId="34">#REF!</definedName>
    <definedName name="concepto3160" localSheetId="92">#REF!</definedName>
    <definedName name="concepto3160" localSheetId="93">#REF!</definedName>
    <definedName name="concepto3160">#REF!</definedName>
    <definedName name="concepto3160.casillero" localSheetId="39">#REF!</definedName>
    <definedName name="concepto3160.casillero" localSheetId="25">#REF!</definedName>
    <definedName name="concepto3160.casillero" localSheetId="21">#REF!</definedName>
    <definedName name="concepto3160.casillero" localSheetId="4">#REF!</definedName>
    <definedName name="concepto3160.casillero" localSheetId="89">#REF!</definedName>
    <definedName name="concepto3160.casillero" localSheetId="5">#REF!</definedName>
    <definedName name="concepto3160.casillero" localSheetId="90">#REF!</definedName>
    <definedName name="concepto3160.casillero" localSheetId="34">#REF!</definedName>
    <definedName name="concepto3160.casillero" localSheetId="92">#REF!</definedName>
    <definedName name="concepto3160.casillero" localSheetId="93">#REF!</definedName>
    <definedName name="concepto3160.casillero">#REF!</definedName>
    <definedName name="concepto3165" localSheetId="39">#REF!</definedName>
    <definedName name="concepto3165" localSheetId="25">#REF!</definedName>
    <definedName name="concepto3165" localSheetId="21">#REF!</definedName>
    <definedName name="concepto3165" localSheetId="4">#REF!</definedName>
    <definedName name="concepto3165" localSheetId="89">#REF!</definedName>
    <definedName name="concepto3165" localSheetId="5">#REF!</definedName>
    <definedName name="concepto3165" localSheetId="90">#REF!</definedName>
    <definedName name="concepto3165" localSheetId="34">#REF!</definedName>
    <definedName name="concepto3165" localSheetId="92">#REF!</definedName>
    <definedName name="concepto3165" localSheetId="93">#REF!</definedName>
    <definedName name="concepto3165">#REF!</definedName>
    <definedName name="concepto3165.casillero" localSheetId="39">#REF!</definedName>
    <definedName name="concepto3165.casillero" localSheetId="25">#REF!</definedName>
    <definedName name="concepto3165.casillero" localSheetId="21">#REF!</definedName>
    <definedName name="concepto3165.casillero" localSheetId="4">#REF!</definedName>
    <definedName name="concepto3165.casillero" localSheetId="89">#REF!</definedName>
    <definedName name="concepto3165.casillero" localSheetId="5">#REF!</definedName>
    <definedName name="concepto3165.casillero" localSheetId="90">#REF!</definedName>
    <definedName name="concepto3165.casillero" localSheetId="34">#REF!</definedName>
    <definedName name="concepto3165.casillero" localSheetId="92">#REF!</definedName>
    <definedName name="concepto3165.casillero" localSheetId="93">#REF!</definedName>
    <definedName name="concepto3165.casillero">#REF!</definedName>
    <definedName name="concepto3170" localSheetId="39">#REF!</definedName>
    <definedName name="concepto3170" localSheetId="25">#REF!</definedName>
    <definedName name="concepto3170" localSheetId="21">#REF!</definedName>
    <definedName name="concepto3170" localSheetId="4">#REF!</definedName>
    <definedName name="concepto3170" localSheetId="89">#REF!</definedName>
    <definedName name="concepto3170" localSheetId="5">#REF!</definedName>
    <definedName name="concepto3170" localSheetId="90">#REF!</definedName>
    <definedName name="concepto3170" localSheetId="34">#REF!</definedName>
    <definedName name="concepto3170" localSheetId="92">#REF!</definedName>
    <definedName name="concepto3170" localSheetId="93">#REF!</definedName>
    <definedName name="concepto3170">#REF!</definedName>
    <definedName name="concepto3170.casillero" localSheetId="39">#REF!</definedName>
    <definedName name="concepto3170.casillero" localSheetId="25">#REF!</definedName>
    <definedName name="concepto3170.casillero" localSheetId="21">#REF!</definedName>
    <definedName name="concepto3170.casillero" localSheetId="4">#REF!</definedName>
    <definedName name="concepto3170.casillero" localSheetId="89">#REF!</definedName>
    <definedName name="concepto3170.casillero" localSheetId="5">#REF!</definedName>
    <definedName name="concepto3170.casillero" localSheetId="90">#REF!</definedName>
    <definedName name="concepto3170.casillero" localSheetId="34">#REF!</definedName>
    <definedName name="concepto3170.casillero" localSheetId="92">#REF!</definedName>
    <definedName name="concepto3170.casillero" localSheetId="93">#REF!</definedName>
    <definedName name="concepto3170.casillero">#REF!</definedName>
    <definedName name="concepto3171" localSheetId="39">#REF!</definedName>
    <definedName name="concepto3171" localSheetId="25">#REF!</definedName>
    <definedName name="concepto3171" localSheetId="21">#REF!</definedName>
    <definedName name="concepto3171" localSheetId="4">#REF!</definedName>
    <definedName name="concepto3171" localSheetId="89">#REF!</definedName>
    <definedName name="concepto3171" localSheetId="5">#REF!</definedName>
    <definedName name="concepto3171" localSheetId="90">#REF!</definedName>
    <definedName name="concepto3171" localSheetId="34">#REF!</definedName>
    <definedName name="concepto3171" localSheetId="92">#REF!</definedName>
    <definedName name="concepto3171" localSheetId="93">#REF!</definedName>
    <definedName name="concepto3171">#REF!</definedName>
    <definedName name="concepto3171.casillero" localSheetId="39">#REF!</definedName>
    <definedName name="concepto3171.casillero" localSheetId="25">#REF!</definedName>
    <definedName name="concepto3171.casillero" localSheetId="21">#REF!</definedName>
    <definedName name="concepto3171.casillero" localSheetId="4">#REF!</definedName>
    <definedName name="concepto3171.casillero" localSheetId="89">#REF!</definedName>
    <definedName name="concepto3171.casillero" localSheetId="5">#REF!</definedName>
    <definedName name="concepto3171.casillero" localSheetId="90">#REF!</definedName>
    <definedName name="concepto3171.casillero" localSheetId="34">#REF!</definedName>
    <definedName name="concepto3171.casillero" localSheetId="92">#REF!</definedName>
    <definedName name="concepto3171.casillero" localSheetId="93">#REF!</definedName>
    <definedName name="concepto3171.casillero">#REF!</definedName>
    <definedName name="concepto3175" localSheetId="39">#REF!</definedName>
    <definedName name="concepto3175" localSheetId="25">#REF!</definedName>
    <definedName name="concepto3175" localSheetId="21">#REF!</definedName>
    <definedName name="concepto3175" localSheetId="4">#REF!</definedName>
    <definedName name="concepto3175" localSheetId="89">#REF!</definedName>
    <definedName name="concepto3175" localSheetId="5">#REF!</definedName>
    <definedName name="concepto3175" localSheetId="90">#REF!</definedName>
    <definedName name="concepto3175" localSheetId="34">#REF!</definedName>
    <definedName name="concepto3175" localSheetId="92">#REF!</definedName>
    <definedName name="concepto3175" localSheetId="93">#REF!</definedName>
    <definedName name="concepto3175">#REF!</definedName>
    <definedName name="concepto3175.casillero" localSheetId="39">#REF!</definedName>
    <definedName name="concepto3175.casillero" localSheetId="25">#REF!</definedName>
    <definedName name="concepto3175.casillero" localSheetId="21">#REF!</definedName>
    <definedName name="concepto3175.casillero" localSheetId="4">#REF!</definedName>
    <definedName name="concepto3175.casillero" localSheetId="89">#REF!</definedName>
    <definedName name="concepto3175.casillero" localSheetId="5">#REF!</definedName>
    <definedName name="concepto3175.casillero" localSheetId="90">#REF!</definedName>
    <definedName name="concepto3175.casillero" localSheetId="34">#REF!</definedName>
    <definedName name="concepto3175.casillero" localSheetId="92">#REF!</definedName>
    <definedName name="concepto3175.casillero" localSheetId="93">#REF!</definedName>
    <definedName name="concepto3175.casillero">#REF!</definedName>
    <definedName name="concepto3190" localSheetId="39">#REF!</definedName>
    <definedName name="concepto3190" localSheetId="25">#REF!</definedName>
    <definedName name="concepto3190" localSheetId="21">#REF!</definedName>
    <definedName name="concepto3190" localSheetId="4">#REF!</definedName>
    <definedName name="concepto3190" localSheetId="89">#REF!</definedName>
    <definedName name="concepto3190" localSheetId="5">#REF!</definedName>
    <definedName name="concepto3190" localSheetId="90">#REF!</definedName>
    <definedName name="concepto3190" localSheetId="34">#REF!</definedName>
    <definedName name="concepto3190" localSheetId="92">#REF!</definedName>
    <definedName name="concepto3190" localSheetId="93">#REF!</definedName>
    <definedName name="concepto3190">#REF!</definedName>
    <definedName name="concepto3190.casillero" localSheetId="39">#REF!</definedName>
    <definedName name="concepto3190.casillero" localSheetId="25">#REF!</definedName>
    <definedName name="concepto3190.casillero" localSheetId="21">#REF!</definedName>
    <definedName name="concepto3190.casillero" localSheetId="4">#REF!</definedName>
    <definedName name="concepto3190.casillero" localSheetId="89">#REF!</definedName>
    <definedName name="concepto3190.casillero" localSheetId="5">#REF!</definedName>
    <definedName name="concepto3190.casillero" localSheetId="90">#REF!</definedName>
    <definedName name="concepto3190.casillero" localSheetId="34">#REF!</definedName>
    <definedName name="concepto3190.casillero" localSheetId="92">#REF!</definedName>
    <definedName name="concepto3190.casillero" localSheetId="93">#REF!</definedName>
    <definedName name="concepto3190.casillero">#REF!</definedName>
    <definedName name="concepto3195" localSheetId="39">#REF!</definedName>
    <definedName name="concepto3195" localSheetId="25">#REF!</definedName>
    <definedName name="concepto3195" localSheetId="21">#REF!</definedName>
    <definedName name="concepto3195" localSheetId="4">#REF!</definedName>
    <definedName name="concepto3195" localSheetId="89">#REF!</definedName>
    <definedName name="concepto3195" localSheetId="5">#REF!</definedName>
    <definedName name="concepto3195" localSheetId="90">#REF!</definedName>
    <definedName name="concepto3195" localSheetId="34">#REF!</definedName>
    <definedName name="concepto3195" localSheetId="92">#REF!</definedName>
    <definedName name="concepto3195" localSheetId="93">#REF!</definedName>
    <definedName name="concepto3195">#REF!</definedName>
    <definedName name="concepto3195.casillero" localSheetId="39">#REF!</definedName>
    <definedName name="concepto3195.casillero" localSheetId="25">#REF!</definedName>
    <definedName name="concepto3195.casillero" localSheetId="21">#REF!</definedName>
    <definedName name="concepto3195.casillero" localSheetId="4">#REF!</definedName>
    <definedName name="concepto3195.casillero" localSheetId="89">#REF!</definedName>
    <definedName name="concepto3195.casillero" localSheetId="5">#REF!</definedName>
    <definedName name="concepto3195.casillero" localSheetId="90">#REF!</definedName>
    <definedName name="concepto3195.casillero" localSheetId="34">#REF!</definedName>
    <definedName name="concepto3195.casillero" localSheetId="92">#REF!</definedName>
    <definedName name="concepto3195.casillero" localSheetId="93">#REF!</definedName>
    <definedName name="concepto3195.casillero">#REF!</definedName>
    <definedName name="concepto320" localSheetId="39">#REF!</definedName>
    <definedName name="concepto320" localSheetId="25">#REF!</definedName>
    <definedName name="concepto320" localSheetId="21">#REF!</definedName>
    <definedName name="concepto320" localSheetId="4">#REF!</definedName>
    <definedName name="concepto320" localSheetId="89">#REF!</definedName>
    <definedName name="concepto320" localSheetId="5">#REF!</definedName>
    <definedName name="concepto320" localSheetId="90">#REF!</definedName>
    <definedName name="concepto320" localSheetId="34">#REF!</definedName>
    <definedName name="concepto320" localSheetId="92">#REF!</definedName>
    <definedName name="concepto320" localSheetId="93">#REF!</definedName>
    <definedName name="concepto320">#REF!</definedName>
    <definedName name="concepto320.casillero" localSheetId="39">#REF!</definedName>
    <definedName name="concepto320.casillero" localSheetId="25">#REF!</definedName>
    <definedName name="concepto320.casillero" localSheetId="21">#REF!</definedName>
    <definedName name="concepto320.casillero" localSheetId="4">#REF!</definedName>
    <definedName name="concepto320.casillero" localSheetId="89">#REF!</definedName>
    <definedName name="concepto320.casillero" localSheetId="5">#REF!</definedName>
    <definedName name="concepto320.casillero" localSheetId="90">#REF!</definedName>
    <definedName name="concepto320.casillero" localSheetId="34">#REF!</definedName>
    <definedName name="concepto320.casillero" localSheetId="92">#REF!</definedName>
    <definedName name="concepto320.casillero" localSheetId="93">#REF!</definedName>
    <definedName name="concepto320.casillero">#REF!</definedName>
    <definedName name="concepto320.error1" localSheetId="39">#REF!</definedName>
    <definedName name="concepto320.error1" localSheetId="25">#REF!</definedName>
    <definedName name="concepto320.error1" localSheetId="21">#REF!</definedName>
    <definedName name="concepto320.error1" localSheetId="4">#REF!</definedName>
    <definedName name="concepto320.error1" localSheetId="89">#REF!</definedName>
    <definedName name="concepto320.error1" localSheetId="5">#REF!</definedName>
    <definedName name="concepto320.error1" localSheetId="90">#REF!</definedName>
    <definedName name="concepto320.error1" localSheetId="34">#REF!</definedName>
    <definedName name="concepto320.error1" localSheetId="92">#REF!</definedName>
    <definedName name="concepto320.error1" localSheetId="93">#REF!</definedName>
    <definedName name="concepto320.error1">#REF!</definedName>
    <definedName name="concepto320.error2" localSheetId="39">#REF!</definedName>
    <definedName name="concepto320.error2" localSheetId="25">#REF!</definedName>
    <definedName name="concepto320.error2" localSheetId="21">#REF!</definedName>
    <definedName name="concepto320.error2" localSheetId="4">#REF!</definedName>
    <definedName name="concepto320.error2" localSheetId="89">#REF!</definedName>
    <definedName name="concepto320.error2" localSheetId="5">#REF!</definedName>
    <definedName name="concepto320.error2" localSheetId="90">#REF!</definedName>
    <definedName name="concepto320.error2" localSheetId="34">#REF!</definedName>
    <definedName name="concepto320.error2" localSheetId="92">#REF!</definedName>
    <definedName name="concepto320.error2" localSheetId="93">#REF!</definedName>
    <definedName name="concepto320.error2">#REF!</definedName>
    <definedName name="concepto320.validacion1" localSheetId="39">#REF!</definedName>
    <definedName name="concepto320.validacion1" localSheetId="25">#REF!</definedName>
    <definedName name="concepto320.validacion1" localSheetId="21">#REF!</definedName>
    <definedName name="concepto320.validacion1" localSheetId="4">#REF!</definedName>
    <definedName name="concepto320.validacion1" localSheetId="89">#REF!</definedName>
    <definedName name="concepto320.validacion1" localSheetId="5">#REF!</definedName>
    <definedName name="concepto320.validacion1" localSheetId="90">#REF!</definedName>
    <definedName name="concepto320.validacion1" localSheetId="34">#REF!</definedName>
    <definedName name="concepto320.validacion1" localSheetId="92">#REF!</definedName>
    <definedName name="concepto320.validacion1" localSheetId="93">#REF!</definedName>
    <definedName name="concepto320.validacion1">#REF!</definedName>
    <definedName name="concepto320.validacion2" localSheetId="39">#REF!</definedName>
    <definedName name="concepto320.validacion2" localSheetId="25">#REF!</definedName>
    <definedName name="concepto320.validacion2" localSheetId="21">#REF!</definedName>
    <definedName name="concepto320.validacion2" localSheetId="4">#REF!</definedName>
    <definedName name="concepto320.validacion2" localSheetId="89">#REF!</definedName>
    <definedName name="concepto320.validacion2" localSheetId="5">#REF!</definedName>
    <definedName name="concepto320.validacion2" localSheetId="90">#REF!</definedName>
    <definedName name="concepto320.validacion2" localSheetId="34">#REF!</definedName>
    <definedName name="concepto320.validacion2" localSheetId="92">#REF!</definedName>
    <definedName name="concepto320.validacion2" localSheetId="93">#REF!</definedName>
    <definedName name="concepto320.validacion2">#REF!</definedName>
    <definedName name="concepto320.valordefecto" localSheetId="39">#REF!</definedName>
    <definedName name="concepto320.valordefecto" localSheetId="25">#REF!</definedName>
    <definedName name="concepto320.valordefecto" localSheetId="21">#REF!</definedName>
    <definedName name="concepto320.valordefecto" localSheetId="4">#REF!</definedName>
    <definedName name="concepto320.valordefecto" localSheetId="89">#REF!</definedName>
    <definedName name="concepto320.valordefecto" localSheetId="5">#REF!</definedName>
    <definedName name="concepto320.valordefecto" localSheetId="90">#REF!</definedName>
    <definedName name="concepto320.valordefecto" localSheetId="34">#REF!</definedName>
    <definedName name="concepto320.valordefecto" localSheetId="92">#REF!</definedName>
    <definedName name="concepto320.valordefecto" localSheetId="93">#REF!</definedName>
    <definedName name="concepto320.valordefecto">#REF!</definedName>
    <definedName name="concepto3200" localSheetId="39">#REF!</definedName>
    <definedName name="concepto3200" localSheetId="25">#REF!</definedName>
    <definedName name="concepto3200" localSheetId="21">#REF!</definedName>
    <definedName name="concepto3200" localSheetId="4">#REF!</definedName>
    <definedName name="concepto3200" localSheetId="89">#REF!</definedName>
    <definedName name="concepto3200" localSheetId="5">#REF!</definedName>
    <definedName name="concepto3200" localSheetId="90">#REF!</definedName>
    <definedName name="concepto3200" localSheetId="34">#REF!</definedName>
    <definedName name="concepto3200" localSheetId="92">#REF!</definedName>
    <definedName name="concepto3200" localSheetId="93">#REF!</definedName>
    <definedName name="concepto3200">#REF!</definedName>
    <definedName name="concepto3200.casillero" localSheetId="39">#REF!</definedName>
    <definedName name="concepto3200.casillero" localSheetId="25">#REF!</definedName>
    <definedName name="concepto3200.casillero" localSheetId="21">#REF!</definedName>
    <definedName name="concepto3200.casillero" localSheetId="4">#REF!</definedName>
    <definedName name="concepto3200.casillero" localSheetId="89">#REF!</definedName>
    <definedName name="concepto3200.casillero" localSheetId="5">#REF!</definedName>
    <definedName name="concepto3200.casillero" localSheetId="90">#REF!</definedName>
    <definedName name="concepto3200.casillero" localSheetId="34">#REF!</definedName>
    <definedName name="concepto3200.casillero" localSheetId="92">#REF!</definedName>
    <definedName name="concepto3200.casillero" localSheetId="93">#REF!</definedName>
    <definedName name="concepto3200.casillero">#REF!</definedName>
    <definedName name="concepto3202" localSheetId="39">#REF!</definedName>
    <definedName name="concepto3202" localSheetId="25">#REF!</definedName>
    <definedName name="concepto3202" localSheetId="21">#REF!</definedName>
    <definedName name="concepto3202" localSheetId="4">#REF!</definedName>
    <definedName name="concepto3202" localSheetId="89">#REF!</definedName>
    <definedName name="concepto3202" localSheetId="5">#REF!</definedName>
    <definedName name="concepto3202" localSheetId="90">#REF!</definedName>
    <definedName name="concepto3202" localSheetId="34">#REF!</definedName>
    <definedName name="concepto3202" localSheetId="92">#REF!</definedName>
    <definedName name="concepto3202" localSheetId="93">#REF!</definedName>
    <definedName name="concepto3202">#REF!</definedName>
    <definedName name="concepto3202.casillero" localSheetId="39">#REF!</definedName>
    <definedName name="concepto3202.casillero" localSheetId="25">#REF!</definedName>
    <definedName name="concepto3202.casillero" localSheetId="21">#REF!</definedName>
    <definedName name="concepto3202.casillero" localSheetId="4">#REF!</definedName>
    <definedName name="concepto3202.casillero" localSheetId="89">#REF!</definedName>
    <definedName name="concepto3202.casillero" localSheetId="5">#REF!</definedName>
    <definedName name="concepto3202.casillero" localSheetId="90">#REF!</definedName>
    <definedName name="concepto3202.casillero" localSheetId="34">#REF!</definedName>
    <definedName name="concepto3202.casillero" localSheetId="92">#REF!</definedName>
    <definedName name="concepto3202.casillero" localSheetId="93">#REF!</definedName>
    <definedName name="concepto3202.casillero">#REF!</definedName>
    <definedName name="concepto3204" localSheetId="39">#REF!</definedName>
    <definedName name="concepto3204" localSheetId="25">#REF!</definedName>
    <definedName name="concepto3204" localSheetId="21">#REF!</definedName>
    <definedName name="concepto3204" localSheetId="4">#REF!</definedName>
    <definedName name="concepto3204" localSheetId="89">#REF!</definedName>
    <definedName name="concepto3204" localSheetId="5">#REF!</definedName>
    <definedName name="concepto3204" localSheetId="90">#REF!</definedName>
    <definedName name="concepto3204" localSheetId="34">#REF!</definedName>
    <definedName name="concepto3204" localSheetId="92">#REF!</definedName>
    <definedName name="concepto3204" localSheetId="93">#REF!</definedName>
    <definedName name="concepto3204">#REF!</definedName>
    <definedName name="concepto3204.casillero" localSheetId="39">#REF!</definedName>
    <definedName name="concepto3204.casillero" localSheetId="25">#REF!</definedName>
    <definedName name="concepto3204.casillero" localSheetId="21">#REF!</definedName>
    <definedName name="concepto3204.casillero" localSheetId="4">#REF!</definedName>
    <definedName name="concepto3204.casillero" localSheetId="89">#REF!</definedName>
    <definedName name="concepto3204.casillero" localSheetId="5">#REF!</definedName>
    <definedName name="concepto3204.casillero" localSheetId="90">#REF!</definedName>
    <definedName name="concepto3204.casillero" localSheetId="34">#REF!</definedName>
    <definedName name="concepto3204.casillero" localSheetId="92">#REF!</definedName>
    <definedName name="concepto3204.casillero" localSheetId="93">#REF!</definedName>
    <definedName name="concepto3204.casillero">#REF!</definedName>
    <definedName name="concepto3210" localSheetId="39">#REF!</definedName>
    <definedName name="concepto3210" localSheetId="25">#REF!</definedName>
    <definedName name="concepto3210" localSheetId="21">#REF!</definedName>
    <definedName name="concepto3210" localSheetId="4">#REF!</definedName>
    <definedName name="concepto3210" localSheetId="89">#REF!</definedName>
    <definedName name="concepto3210" localSheetId="5">#REF!</definedName>
    <definedName name="concepto3210" localSheetId="90">#REF!</definedName>
    <definedName name="concepto3210" localSheetId="34">#REF!</definedName>
    <definedName name="concepto3210" localSheetId="92">#REF!</definedName>
    <definedName name="concepto3210" localSheetId="93">#REF!</definedName>
    <definedName name="concepto3210">#REF!</definedName>
    <definedName name="concepto3210.casillero" localSheetId="39">#REF!</definedName>
    <definedName name="concepto3210.casillero" localSheetId="25">#REF!</definedName>
    <definedName name="concepto3210.casillero" localSheetId="21">#REF!</definedName>
    <definedName name="concepto3210.casillero" localSheetId="4">#REF!</definedName>
    <definedName name="concepto3210.casillero" localSheetId="89">#REF!</definedName>
    <definedName name="concepto3210.casillero" localSheetId="5">#REF!</definedName>
    <definedName name="concepto3210.casillero" localSheetId="90">#REF!</definedName>
    <definedName name="concepto3210.casillero" localSheetId="34">#REF!</definedName>
    <definedName name="concepto3210.casillero" localSheetId="92">#REF!</definedName>
    <definedName name="concepto3210.casillero" localSheetId="93">#REF!</definedName>
    <definedName name="concepto3210.casillero">#REF!</definedName>
    <definedName name="concepto3212" localSheetId="39">#REF!</definedName>
    <definedName name="concepto3212" localSheetId="25">#REF!</definedName>
    <definedName name="concepto3212" localSheetId="21">#REF!</definedName>
    <definedName name="concepto3212" localSheetId="4">#REF!</definedName>
    <definedName name="concepto3212" localSheetId="89">#REF!</definedName>
    <definedName name="concepto3212" localSheetId="5">#REF!</definedName>
    <definedName name="concepto3212" localSheetId="90">#REF!</definedName>
    <definedName name="concepto3212" localSheetId="34">#REF!</definedName>
    <definedName name="concepto3212" localSheetId="92">#REF!</definedName>
    <definedName name="concepto3212" localSheetId="93">#REF!</definedName>
    <definedName name="concepto3212">#REF!</definedName>
    <definedName name="concepto3212.casillero" localSheetId="39">#REF!</definedName>
    <definedName name="concepto3212.casillero" localSheetId="25">#REF!</definedName>
    <definedName name="concepto3212.casillero" localSheetId="21">#REF!</definedName>
    <definedName name="concepto3212.casillero" localSheetId="4">#REF!</definedName>
    <definedName name="concepto3212.casillero" localSheetId="89">#REF!</definedName>
    <definedName name="concepto3212.casillero" localSheetId="5">#REF!</definedName>
    <definedName name="concepto3212.casillero" localSheetId="90">#REF!</definedName>
    <definedName name="concepto3212.casillero" localSheetId="34">#REF!</definedName>
    <definedName name="concepto3212.casillero" localSheetId="92">#REF!</definedName>
    <definedName name="concepto3212.casillero" localSheetId="93">#REF!</definedName>
    <definedName name="concepto3212.casillero">#REF!</definedName>
    <definedName name="concepto3214" localSheetId="39">#REF!</definedName>
    <definedName name="concepto3214" localSheetId="25">#REF!</definedName>
    <definedName name="concepto3214" localSheetId="21">#REF!</definedName>
    <definedName name="concepto3214" localSheetId="4">#REF!</definedName>
    <definedName name="concepto3214" localSheetId="89">#REF!</definedName>
    <definedName name="concepto3214" localSheetId="5">#REF!</definedName>
    <definedName name="concepto3214" localSheetId="90">#REF!</definedName>
    <definedName name="concepto3214" localSheetId="34">#REF!</definedName>
    <definedName name="concepto3214" localSheetId="92">#REF!</definedName>
    <definedName name="concepto3214" localSheetId="93">#REF!</definedName>
    <definedName name="concepto3214">#REF!</definedName>
    <definedName name="concepto3214.casillero" localSheetId="39">#REF!</definedName>
    <definedName name="concepto3214.casillero" localSheetId="25">#REF!</definedName>
    <definedName name="concepto3214.casillero" localSheetId="21">#REF!</definedName>
    <definedName name="concepto3214.casillero" localSheetId="4">#REF!</definedName>
    <definedName name="concepto3214.casillero" localSheetId="89">#REF!</definedName>
    <definedName name="concepto3214.casillero" localSheetId="5">#REF!</definedName>
    <definedName name="concepto3214.casillero" localSheetId="90">#REF!</definedName>
    <definedName name="concepto3214.casillero" localSheetId="34">#REF!</definedName>
    <definedName name="concepto3214.casillero" localSheetId="92">#REF!</definedName>
    <definedName name="concepto3214.casillero" localSheetId="93">#REF!</definedName>
    <definedName name="concepto3214.casillero">#REF!</definedName>
    <definedName name="concepto3215" localSheetId="39">#REF!</definedName>
    <definedName name="concepto3215" localSheetId="25">#REF!</definedName>
    <definedName name="concepto3215" localSheetId="21">#REF!</definedName>
    <definedName name="concepto3215" localSheetId="4">#REF!</definedName>
    <definedName name="concepto3215" localSheetId="89">#REF!</definedName>
    <definedName name="concepto3215" localSheetId="5">#REF!</definedName>
    <definedName name="concepto3215" localSheetId="90">#REF!</definedName>
    <definedName name="concepto3215" localSheetId="34">#REF!</definedName>
    <definedName name="concepto3215" localSheetId="92">#REF!</definedName>
    <definedName name="concepto3215" localSheetId="93">#REF!</definedName>
    <definedName name="concepto3215">#REF!</definedName>
    <definedName name="concepto3215.casillero" localSheetId="39">#REF!</definedName>
    <definedName name="concepto3215.casillero" localSheetId="25">#REF!</definedName>
    <definedName name="concepto3215.casillero" localSheetId="21">#REF!</definedName>
    <definedName name="concepto3215.casillero" localSheetId="4">#REF!</definedName>
    <definedName name="concepto3215.casillero" localSheetId="89">#REF!</definedName>
    <definedName name="concepto3215.casillero" localSheetId="5">#REF!</definedName>
    <definedName name="concepto3215.casillero" localSheetId="90">#REF!</definedName>
    <definedName name="concepto3215.casillero" localSheetId="34">#REF!</definedName>
    <definedName name="concepto3215.casillero" localSheetId="92">#REF!</definedName>
    <definedName name="concepto3215.casillero" localSheetId="93">#REF!</definedName>
    <definedName name="concepto3215.casillero">#REF!</definedName>
    <definedName name="concepto3216" localSheetId="39">#REF!</definedName>
    <definedName name="concepto3216" localSheetId="25">#REF!</definedName>
    <definedName name="concepto3216" localSheetId="21">#REF!</definedName>
    <definedName name="concepto3216" localSheetId="4">#REF!</definedName>
    <definedName name="concepto3216" localSheetId="89">#REF!</definedName>
    <definedName name="concepto3216" localSheetId="5">#REF!</definedName>
    <definedName name="concepto3216" localSheetId="90">#REF!</definedName>
    <definedName name="concepto3216" localSheetId="34">#REF!</definedName>
    <definedName name="concepto3216" localSheetId="92">#REF!</definedName>
    <definedName name="concepto3216" localSheetId="93">#REF!</definedName>
    <definedName name="concepto3216">#REF!</definedName>
    <definedName name="concepto3216.casillero" localSheetId="39">#REF!</definedName>
    <definedName name="concepto3216.casillero" localSheetId="25">#REF!</definedName>
    <definedName name="concepto3216.casillero" localSheetId="21">#REF!</definedName>
    <definedName name="concepto3216.casillero" localSheetId="4">#REF!</definedName>
    <definedName name="concepto3216.casillero" localSheetId="89">#REF!</definedName>
    <definedName name="concepto3216.casillero" localSheetId="5">#REF!</definedName>
    <definedName name="concepto3216.casillero" localSheetId="90">#REF!</definedName>
    <definedName name="concepto3216.casillero" localSheetId="34">#REF!</definedName>
    <definedName name="concepto3216.casillero" localSheetId="92">#REF!</definedName>
    <definedName name="concepto3216.casillero" localSheetId="93">#REF!</definedName>
    <definedName name="concepto3216.casillero">#REF!</definedName>
    <definedName name="concepto3220" localSheetId="39">#REF!</definedName>
    <definedName name="concepto3220" localSheetId="25">#REF!</definedName>
    <definedName name="concepto3220" localSheetId="21">#REF!</definedName>
    <definedName name="concepto3220" localSheetId="4">#REF!</definedName>
    <definedName name="concepto3220" localSheetId="89">#REF!</definedName>
    <definedName name="concepto3220" localSheetId="5">#REF!</definedName>
    <definedName name="concepto3220" localSheetId="90">#REF!</definedName>
    <definedName name="concepto3220" localSheetId="34">#REF!</definedName>
    <definedName name="concepto3220" localSheetId="92">#REF!</definedName>
    <definedName name="concepto3220" localSheetId="93">#REF!</definedName>
    <definedName name="concepto3220">#REF!</definedName>
    <definedName name="concepto3220.casillero" localSheetId="39">#REF!</definedName>
    <definedName name="concepto3220.casillero" localSheetId="25">#REF!</definedName>
    <definedName name="concepto3220.casillero" localSheetId="21">#REF!</definedName>
    <definedName name="concepto3220.casillero" localSheetId="4">#REF!</definedName>
    <definedName name="concepto3220.casillero" localSheetId="89">#REF!</definedName>
    <definedName name="concepto3220.casillero" localSheetId="5">#REF!</definedName>
    <definedName name="concepto3220.casillero" localSheetId="90">#REF!</definedName>
    <definedName name="concepto3220.casillero" localSheetId="34">#REF!</definedName>
    <definedName name="concepto3220.casillero" localSheetId="92">#REF!</definedName>
    <definedName name="concepto3220.casillero" localSheetId="93">#REF!</definedName>
    <definedName name="concepto3220.casillero">#REF!</definedName>
    <definedName name="concepto3221" localSheetId="39">#REF!</definedName>
    <definedName name="concepto3221" localSheetId="25">#REF!</definedName>
    <definedName name="concepto3221" localSheetId="21">#REF!</definedName>
    <definedName name="concepto3221" localSheetId="4">#REF!</definedName>
    <definedName name="concepto3221" localSheetId="89">#REF!</definedName>
    <definedName name="concepto3221" localSheetId="5">#REF!</definedName>
    <definedName name="concepto3221" localSheetId="90">#REF!</definedName>
    <definedName name="concepto3221" localSheetId="34">#REF!</definedName>
    <definedName name="concepto3221" localSheetId="92">#REF!</definedName>
    <definedName name="concepto3221" localSheetId="93">#REF!</definedName>
    <definedName name="concepto3221">#REF!</definedName>
    <definedName name="concepto3221.casillero" localSheetId="39">#REF!</definedName>
    <definedName name="concepto3221.casillero" localSheetId="25">#REF!</definedName>
    <definedName name="concepto3221.casillero" localSheetId="21">#REF!</definedName>
    <definedName name="concepto3221.casillero" localSheetId="4">#REF!</definedName>
    <definedName name="concepto3221.casillero" localSheetId="89">#REF!</definedName>
    <definedName name="concepto3221.casillero" localSheetId="5">#REF!</definedName>
    <definedName name="concepto3221.casillero" localSheetId="90">#REF!</definedName>
    <definedName name="concepto3221.casillero" localSheetId="34">#REF!</definedName>
    <definedName name="concepto3221.casillero" localSheetId="92">#REF!</definedName>
    <definedName name="concepto3221.casillero" localSheetId="93">#REF!</definedName>
    <definedName name="concepto3221.casillero">#REF!</definedName>
    <definedName name="concepto3222" localSheetId="39">#REF!</definedName>
    <definedName name="concepto3222" localSheetId="25">#REF!</definedName>
    <definedName name="concepto3222" localSheetId="21">#REF!</definedName>
    <definedName name="concepto3222" localSheetId="4">#REF!</definedName>
    <definedName name="concepto3222" localSheetId="89">#REF!</definedName>
    <definedName name="concepto3222" localSheetId="5">#REF!</definedName>
    <definedName name="concepto3222" localSheetId="90">#REF!</definedName>
    <definedName name="concepto3222" localSheetId="34">#REF!</definedName>
    <definedName name="concepto3222" localSheetId="92">#REF!</definedName>
    <definedName name="concepto3222" localSheetId="93">#REF!</definedName>
    <definedName name="concepto3222">#REF!</definedName>
    <definedName name="concepto3222.casillero" localSheetId="39">#REF!</definedName>
    <definedName name="concepto3222.casillero" localSheetId="25">#REF!</definedName>
    <definedName name="concepto3222.casillero" localSheetId="21">#REF!</definedName>
    <definedName name="concepto3222.casillero" localSheetId="4">#REF!</definedName>
    <definedName name="concepto3222.casillero" localSheetId="89">#REF!</definedName>
    <definedName name="concepto3222.casillero" localSheetId="5">#REF!</definedName>
    <definedName name="concepto3222.casillero" localSheetId="90">#REF!</definedName>
    <definedName name="concepto3222.casillero" localSheetId="34">#REF!</definedName>
    <definedName name="concepto3222.casillero" localSheetId="92">#REF!</definedName>
    <definedName name="concepto3222.casillero" localSheetId="93">#REF!</definedName>
    <definedName name="concepto3222.casillero">#REF!</definedName>
    <definedName name="concepto3223" localSheetId="39">#REF!</definedName>
    <definedName name="concepto3223" localSheetId="25">#REF!</definedName>
    <definedName name="concepto3223" localSheetId="21">#REF!</definedName>
    <definedName name="concepto3223" localSheetId="4">#REF!</definedName>
    <definedName name="concepto3223" localSheetId="89">#REF!</definedName>
    <definedName name="concepto3223" localSheetId="5">#REF!</definedName>
    <definedName name="concepto3223" localSheetId="90">#REF!</definedName>
    <definedName name="concepto3223" localSheetId="34">#REF!</definedName>
    <definedName name="concepto3223" localSheetId="92">#REF!</definedName>
    <definedName name="concepto3223" localSheetId="93">#REF!</definedName>
    <definedName name="concepto3223">#REF!</definedName>
    <definedName name="concepto3223.casillero" localSheetId="39">#REF!</definedName>
    <definedName name="concepto3223.casillero" localSheetId="25">#REF!</definedName>
    <definedName name="concepto3223.casillero" localSheetId="21">#REF!</definedName>
    <definedName name="concepto3223.casillero" localSheetId="4">#REF!</definedName>
    <definedName name="concepto3223.casillero" localSheetId="89">#REF!</definedName>
    <definedName name="concepto3223.casillero" localSheetId="5">#REF!</definedName>
    <definedName name="concepto3223.casillero" localSheetId="90">#REF!</definedName>
    <definedName name="concepto3223.casillero" localSheetId="34">#REF!</definedName>
    <definedName name="concepto3223.casillero" localSheetId="92">#REF!</definedName>
    <definedName name="concepto3223.casillero" localSheetId="93">#REF!</definedName>
    <definedName name="concepto3223.casillero">#REF!</definedName>
    <definedName name="concepto3224" localSheetId="39">#REF!</definedName>
    <definedName name="concepto3224" localSheetId="25">#REF!</definedName>
    <definedName name="concepto3224" localSheetId="21">#REF!</definedName>
    <definedName name="concepto3224" localSheetId="4">#REF!</definedName>
    <definedName name="concepto3224" localSheetId="89">#REF!</definedName>
    <definedName name="concepto3224" localSheetId="5">#REF!</definedName>
    <definedName name="concepto3224" localSheetId="90">#REF!</definedName>
    <definedName name="concepto3224" localSheetId="34">#REF!</definedName>
    <definedName name="concepto3224" localSheetId="92">#REF!</definedName>
    <definedName name="concepto3224" localSheetId="93">#REF!</definedName>
    <definedName name="concepto3224">#REF!</definedName>
    <definedName name="concepto3224.casillero" localSheetId="39">#REF!</definedName>
    <definedName name="concepto3224.casillero" localSheetId="25">#REF!</definedName>
    <definedName name="concepto3224.casillero" localSheetId="21">#REF!</definedName>
    <definedName name="concepto3224.casillero" localSheetId="4">#REF!</definedName>
    <definedName name="concepto3224.casillero" localSheetId="89">#REF!</definedName>
    <definedName name="concepto3224.casillero" localSheetId="5">#REF!</definedName>
    <definedName name="concepto3224.casillero" localSheetId="90">#REF!</definedName>
    <definedName name="concepto3224.casillero" localSheetId="34">#REF!</definedName>
    <definedName name="concepto3224.casillero" localSheetId="92">#REF!</definedName>
    <definedName name="concepto3224.casillero" localSheetId="93">#REF!</definedName>
    <definedName name="concepto3224.casillero">#REF!</definedName>
    <definedName name="concepto3225" localSheetId="39">#REF!</definedName>
    <definedName name="concepto3225" localSheetId="25">#REF!</definedName>
    <definedName name="concepto3225" localSheetId="21">#REF!</definedName>
    <definedName name="concepto3225" localSheetId="4">#REF!</definedName>
    <definedName name="concepto3225" localSheetId="89">#REF!</definedName>
    <definedName name="concepto3225" localSheetId="5">#REF!</definedName>
    <definedName name="concepto3225" localSheetId="90">#REF!</definedName>
    <definedName name="concepto3225" localSheetId="34">#REF!</definedName>
    <definedName name="concepto3225" localSheetId="92">#REF!</definedName>
    <definedName name="concepto3225" localSheetId="93">#REF!</definedName>
    <definedName name="concepto3225">#REF!</definedName>
    <definedName name="concepto3225.casillero" localSheetId="39">#REF!</definedName>
    <definedName name="concepto3225.casillero" localSheetId="25">#REF!</definedName>
    <definedName name="concepto3225.casillero" localSheetId="21">#REF!</definedName>
    <definedName name="concepto3225.casillero" localSheetId="4">#REF!</definedName>
    <definedName name="concepto3225.casillero" localSheetId="89">#REF!</definedName>
    <definedName name="concepto3225.casillero" localSheetId="5">#REF!</definedName>
    <definedName name="concepto3225.casillero" localSheetId="90">#REF!</definedName>
    <definedName name="concepto3225.casillero" localSheetId="34">#REF!</definedName>
    <definedName name="concepto3225.casillero" localSheetId="92">#REF!</definedName>
    <definedName name="concepto3225.casillero" localSheetId="93">#REF!</definedName>
    <definedName name="concepto3225.casillero">#REF!</definedName>
    <definedName name="concepto3226" localSheetId="39">#REF!</definedName>
    <definedName name="concepto3226" localSheetId="25">#REF!</definedName>
    <definedName name="concepto3226" localSheetId="21">#REF!</definedName>
    <definedName name="concepto3226" localSheetId="4">#REF!</definedName>
    <definedName name="concepto3226" localSheetId="89">#REF!</definedName>
    <definedName name="concepto3226" localSheetId="5">#REF!</definedName>
    <definedName name="concepto3226" localSheetId="90">#REF!</definedName>
    <definedName name="concepto3226" localSheetId="34">#REF!</definedName>
    <definedName name="concepto3226" localSheetId="92">#REF!</definedName>
    <definedName name="concepto3226" localSheetId="93">#REF!</definedName>
    <definedName name="concepto3226">#REF!</definedName>
    <definedName name="concepto3226.casillero" localSheetId="39">#REF!</definedName>
    <definedName name="concepto3226.casillero" localSheetId="25">#REF!</definedName>
    <definedName name="concepto3226.casillero" localSheetId="21">#REF!</definedName>
    <definedName name="concepto3226.casillero" localSheetId="4">#REF!</definedName>
    <definedName name="concepto3226.casillero" localSheetId="89">#REF!</definedName>
    <definedName name="concepto3226.casillero" localSheetId="5">#REF!</definedName>
    <definedName name="concepto3226.casillero" localSheetId="90">#REF!</definedName>
    <definedName name="concepto3226.casillero" localSheetId="34">#REF!</definedName>
    <definedName name="concepto3226.casillero" localSheetId="92">#REF!</definedName>
    <definedName name="concepto3226.casillero" localSheetId="93">#REF!</definedName>
    <definedName name="concepto3226.casillero">#REF!</definedName>
    <definedName name="concepto3227" localSheetId="39">#REF!</definedName>
    <definedName name="concepto3227" localSheetId="25">#REF!</definedName>
    <definedName name="concepto3227" localSheetId="21">#REF!</definedName>
    <definedName name="concepto3227" localSheetId="4">#REF!</definedName>
    <definedName name="concepto3227" localSheetId="89">#REF!</definedName>
    <definedName name="concepto3227" localSheetId="5">#REF!</definedName>
    <definedName name="concepto3227" localSheetId="90">#REF!</definedName>
    <definedName name="concepto3227" localSheetId="34">#REF!</definedName>
    <definedName name="concepto3227" localSheetId="92">#REF!</definedName>
    <definedName name="concepto3227" localSheetId="93">#REF!</definedName>
    <definedName name="concepto3227">#REF!</definedName>
    <definedName name="concepto3227.casillero" localSheetId="39">#REF!</definedName>
    <definedName name="concepto3227.casillero" localSheetId="25">#REF!</definedName>
    <definedName name="concepto3227.casillero" localSheetId="21">#REF!</definedName>
    <definedName name="concepto3227.casillero" localSheetId="4">#REF!</definedName>
    <definedName name="concepto3227.casillero" localSheetId="89">#REF!</definedName>
    <definedName name="concepto3227.casillero" localSheetId="5">#REF!</definedName>
    <definedName name="concepto3227.casillero" localSheetId="90">#REF!</definedName>
    <definedName name="concepto3227.casillero" localSheetId="34">#REF!</definedName>
    <definedName name="concepto3227.casillero" localSheetId="92">#REF!</definedName>
    <definedName name="concepto3227.casillero" localSheetId="93">#REF!</definedName>
    <definedName name="concepto3227.casillero">#REF!</definedName>
    <definedName name="concepto3228" localSheetId="39">#REF!</definedName>
    <definedName name="concepto3228" localSheetId="25">#REF!</definedName>
    <definedName name="concepto3228" localSheetId="21">#REF!</definedName>
    <definedName name="concepto3228" localSheetId="4">#REF!</definedName>
    <definedName name="concepto3228" localSheetId="89">#REF!</definedName>
    <definedName name="concepto3228" localSheetId="5">#REF!</definedName>
    <definedName name="concepto3228" localSheetId="90">#REF!</definedName>
    <definedName name="concepto3228" localSheetId="34">#REF!</definedName>
    <definedName name="concepto3228" localSheetId="92">#REF!</definedName>
    <definedName name="concepto3228" localSheetId="93">#REF!</definedName>
    <definedName name="concepto3228">#REF!</definedName>
    <definedName name="concepto3228.casillero" localSheetId="39">#REF!</definedName>
    <definedName name="concepto3228.casillero" localSheetId="25">#REF!</definedName>
    <definedName name="concepto3228.casillero" localSheetId="21">#REF!</definedName>
    <definedName name="concepto3228.casillero" localSheetId="4">#REF!</definedName>
    <definedName name="concepto3228.casillero" localSheetId="89">#REF!</definedName>
    <definedName name="concepto3228.casillero" localSheetId="5">#REF!</definedName>
    <definedName name="concepto3228.casillero" localSheetId="90">#REF!</definedName>
    <definedName name="concepto3228.casillero" localSheetId="34">#REF!</definedName>
    <definedName name="concepto3228.casillero" localSheetId="92">#REF!</definedName>
    <definedName name="concepto3228.casillero" localSheetId="93">#REF!</definedName>
    <definedName name="concepto3228.casillero">#REF!</definedName>
    <definedName name="concepto3229" localSheetId="39">#REF!</definedName>
    <definedName name="concepto3229" localSheetId="25">#REF!</definedName>
    <definedName name="concepto3229" localSheetId="21">#REF!</definedName>
    <definedName name="concepto3229" localSheetId="4">#REF!</definedName>
    <definedName name="concepto3229" localSheetId="89">#REF!</definedName>
    <definedName name="concepto3229" localSheetId="5">#REF!</definedName>
    <definedName name="concepto3229" localSheetId="90">#REF!</definedName>
    <definedName name="concepto3229" localSheetId="34">#REF!</definedName>
    <definedName name="concepto3229" localSheetId="92">#REF!</definedName>
    <definedName name="concepto3229" localSheetId="93">#REF!</definedName>
    <definedName name="concepto3229">#REF!</definedName>
    <definedName name="concepto3229.casillero" localSheetId="39">#REF!</definedName>
    <definedName name="concepto3229.casillero" localSheetId="25">#REF!</definedName>
    <definedName name="concepto3229.casillero" localSheetId="21">#REF!</definedName>
    <definedName name="concepto3229.casillero" localSheetId="4">#REF!</definedName>
    <definedName name="concepto3229.casillero" localSheetId="89">#REF!</definedName>
    <definedName name="concepto3229.casillero" localSheetId="5">#REF!</definedName>
    <definedName name="concepto3229.casillero" localSheetId="90">#REF!</definedName>
    <definedName name="concepto3229.casillero" localSheetId="34">#REF!</definedName>
    <definedName name="concepto3229.casillero" localSheetId="92">#REF!</definedName>
    <definedName name="concepto3229.casillero" localSheetId="93">#REF!</definedName>
    <definedName name="concepto3229.casillero">#REF!</definedName>
    <definedName name="concepto3230" localSheetId="39">#REF!</definedName>
    <definedName name="concepto3230" localSheetId="25">#REF!</definedName>
    <definedName name="concepto3230" localSheetId="21">#REF!</definedName>
    <definedName name="concepto3230" localSheetId="4">#REF!</definedName>
    <definedName name="concepto3230" localSheetId="89">#REF!</definedName>
    <definedName name="concepto3230" localSheetId="5">#REF!</definedName>
    <definedName name="concepto3230" localSheetId="90">#REF!</definedName>
    <definedName name="concepto3230" localSheetId="34">#REF!</definedName>
    <definedName name="concepto3230" localSheetId="92">#REF!</definedName>
    <definedName name="concepto3230" localSheetId="93">#REF!</definedName>
    <definedName name="concepto3230">#REF!</definedName>
    <definedName name="concepto3230.casillero" localSheetId="39">#REF!</definedName>
    <definedName name="concepto3230.casillero" localSheetId="25">#REF!</definedName>
    <definedName name="concepto3230.casillero" localSheetId="21">#REF!</definedName>
    <definedName name="concepto3230.casillero" localSheetId="4">#REF!</definedName>
    <definedName name="concepto3230.casillero" localSheetId="89">#REF!</definedName>
    <definedName name="concepto3230.casillero" localSheetId="5">#REF!</definedName>
    <definedName name="concepto3230.casillero" localSheetId="90">#REF!</definedName>
    <definedName name="concepto3230.casillero" localSheetId="34">#REF!</definedName>
    <definedName name="concepto3230.casillero" localSheetId="92">#REF!</definedName>
    <definedName name="concepto3230.casillero" localSheetId="93">#REF!</definedName>
    <definedName name="concepto3230.casillero">#REF!</definedName>
    <definedName name="concepto3231" localSheetId="39">#REF!</definedName>
    <definedName name="concepto3231" localSheetId="25">#REF!</definedName>
    <definedName name="concepto3231" localSheetId="21">#REF!</definedName>
    <definedName name="concepto3231" localSheetId="4">#REF!</definedName>
    <definedName name="concepto3231" localSheetId="89">#REF!</definedName>
    <definedName name="concepto3231" localSheetId="5">#REF!</definedName>
    <definedName name="concepto3231" localSheetId="90">#REF!</definedName>
    <definedName name="concepto3231" localSheetId="34">#REF!</definedName>
    <definedName name="concepto3231" localSheetId="92">#REF!</definedName>
    <definedName name="concepto3231" localSheetId="93">#REF!</definedName>
    <definedName name="concepto3231">#REF!</definedName>
    <definedName name="concepto3231.casillero" localSheetId="39">#REF!</definedName>
    <definedName name="concepto3231.casillero" localSheetId="25">#REF!</definedName>
    <definedName name="concepto3231.casillero" localSheetId="21">#REF!</definedName>
    <definedName name="concepto3231.casillero" localSheetId="4">#REF!</definedName>
    <definedName name="concepto3231.casillero" localSheetId="89">#REF!</definedName>
    <definedName name="concepto3231.casillero" localSheetId="5">#REF!</definedName>
    <definedName name="concepto3231.casillero" localSheetId="90">#REF!</definedName>
    <definedName name="concepto3231.casillero" localSheetId="34">#REF!</definedName>
    <definedName name="concepto3231.casillero" localSheetId="92">#REF!</definedName>
    <definedName name="concepto3231.casillero" localSheetId="93">#REF!</definedName>
    <definedName name="concepto3231.casillero">#REF!</definedName>
    <definedName name="concepto3232" localSheetId="39">#REF!</definedName>
    <definedName name="concepto3232" localSheetId="25">#REF!</definedName>
    <definedName name="concepto3232" localSheetId="21">#REF!</definedName>
    <definedName name="concepto3232" localSheetId="4">#REF!</definedName>
    <definedName name="concepto3232" localSheetId="89">#REF!</definedName>
    <definedName name="concepto3232" localSheetId="5">#REF!</definedName>
    <definedName name="concepto3232" localSheetId="90">#REF!</definedName>
    <definedName name="concepto3232" localSheetId="34">#REF!</definedName>
    <definedName name="concepto3232" localSheetId="92">#REF!</definedName>
    <definedName name="concepto3232" localSheetId="93">#REF!</definedName>
    <definedName name="concepto3232">#REF!</definedName>
    <definedName name="concepto3232.casillero" localSheetId="39">#REF!</definedName>
    <definedName name="concepto3232.casillero" localSheetId="25">#REF!</definedName>
    <definedName name="concepto3232.casillero" localSheetId="21">#REF!</definedName>
    <definedName name="concepto3232.casillero" localSheetId="4">#REF!</definedName>
    <definedName name="concepto3232.casillero" localSheetId="89">#REF!</definedName>
    <definedName name="concepto3232.casillero" localSheetId="5">#REF!</definedName>
    <definedName name="concepto3232.casillero" localSheetId="90">#REF!</definedName>
    <definedName name="concepto3232.casillero" localSheetId="34">#REF!</definedName>
    <definedName name="concepto3232.casillero" localSheetId="92">#REF!</definedName>
    <definedName name="concepto3232.casillero" localSheetId="93">#REF!</definedName>
    <definedName name="concepto3232.casillero">#REF!</definedName>
    <definedName name="concepto3233" localSheetId="39">#REF!</definedName>
    <definedName name="concepto3233" localSheetId="25">#REF!</definedName>
    <definedName name="concepto3233" localSheetId="21">#REF!</definedName>
    <definedName name="concepto3233" localSheetId="4">#REF!</definedName>
    <definedName name="concepto3233" localSheetId="89">#REF!</definedName>
    <definedName name="concepto3233" localSheetId="5">#REF!</definedName>
    <definedName name="concepto3233" localSheetId="90">#REF!</definedName>
    <definedName name="concepto3233" localSheetId="34">#REF!</definedName>
    <definedName name="concepto3233" localSheetId="92">#REF!</definedName>
    <definedName name="concepto3233" localSheetId="93">#REF!</definedName>
    <definedName name="concepto3233">#REF!</definedName>
    <definedName name="concepto3233.casillero" localSheetId="39">#REF!</definedName>
    <definedName name="concepto3233.casillero" localSheetId="25">#REF!</definedName>
    <definedName name="concepto3233.casillero" localSheetId="21">#REF!</definedName>
    <definedName name="concepto3233.casillero" localSheetId="4">#REF!</definedName>
    <definedName name="concepto3233.casillero" localSheetId="89">#REF!</definedName>
    <definedName name="concepto3233.casillero" localSheetId="5">#REF!</definedName>
    <definedName name="concepto3233.casillero" localSheetId="90">#REF!</definedName>
    <definedName name="concepto3233.casillero" localSheetId="34">#REF!</definedName>
    <definedName name="concepto3233.casillero" localSheetId="92">#REF!</definedName>
    <definedName name="concepto3233.casillero" localSheetId="93">#REF!</definedName>
    <definedName name="concepto3233.casillero">#REF!</definedName>
    <definedName name="concepto3234" localSheetId="39">#REF!</definedName>
    <definedName name="concepto3234" localSheetId="25">#REF!</definedName>
    <definedName name="concepto3234" localSheetId="21">#REF!</definedName>
    <definedName name="concepto3234" localSheetId="4">#REF!</definedName>
    <definedName name="concepto3234" localSheetId="89">#REF!</definedName>
    <definedName name="concepto3234" localSheetId="5">#REF!</definedName>
    <definedName name="concepto3234" localSheetId="90">#REF!</definedName>
    <definedName name="concepto3234" localSheetId="34">#REF!</definedName>
    <definedName name="concepto3234" localSheetId="92">#REF!</definedName>
    <definedName name="concepto3234" localSheetId="93">#REF!</definedName>
    <definedName name="concepto3234">#REF!</definedName>
    <definedName name="concepto3234.casillero" localSheetId="39">#REF!</definedName>
    <definedName name="concepto3234.casillero" localSheetId="25">#REF!</definedName>
    <definedName name="concepto3234.casillero" localSheetId="21">#REF!</definedName>
    <definedName name="concepto3234.casillero" localSheetId="4">#REF!</definedName>
    <definedName name="concepto3234.casillero" localSheetId="89">#REF!</definedName>
    <definedName name="concepto3234.casillero" localSheetId="5">#REF!</definedName>
    <definedName name="concepto3234.casillero" localSheetId="90">#REF!</definedName>
    <definedName name="concepto3234.casillero" localSheetId="34">#REF!</definedName>
    <definedName name="concepto3234.casillero" localSheetId="92">#REF!</definedName>
    <definedName name="concepto3234.casillero" localSheetId="93">#REF!</definedName>
    <definedName name="concepto3234.casillero">#REF!</definedName>
    <definedName name="concepto3235" localSheetId="39">#REF!</definedName>
    <definedName name="concepto3235" localSheetId="25">#REF!</definedName>
    <definedName name="concepto3235" localSheetId="21">#REF!</definedName>
    <definedName name="concepto3235" localSheetId="4">#REF!</definedName>
    <definedName name="concepto3235" localSheetId="89">#REF!</definedName>
    <definedName name="concepto3235" localSheetId="5">#REF!</definedName>
    <definedName name="concepto3235" localSheetId="90">#REF!</definedName>
    <definedName name="concepto3235" localSheetId="34">#REF!</definedName>
    <definedName name="concepto3235" localSheetId="92">#REF!</definedName>
    <definedName name="concepto3235" localSheetId="93">#REF!</definedName>
    <definedName name="concepto3235">#REF!</definedName>
    <definedName name="concepto3235.casillero" localSheetId="39">#REF!</definedName>
    <definedName name="concepto3235.casillero" localSheetId="25">#REF!</definedName>
    <definedName name="concepto3235.casillero" localSheetId="21">#REF!</definedName>
    <definedName name="concepto3235.casillero" localSheetId="4">#REF!</definedName>
    <definedName name="concepto3235.casillero" localSheetId="89">#REF!</definedName>
    <definedName name="concepto3235.casillero" localSheetId="5">#REF!</definedName>
    <definedName name="concepto3235.casillero" localSheetId="90">#REF!</definedName>
    <definedName name="concepto3235.casillero" localSheetId="34">#REF!</definedName>
    <definedName name="concepto3235.casillero" localSheetId="92">#REF!</definedName>
    <definedName name="concepto3235.casillero" localSheetId="93">#REF!</definedName>
    <definedName name="concepto3235.casillero">#REF!</definedName>
    <definedName name="concepto3236" localSheetId="39">#REF!</definedName>
    <definedName name="concepto3236" localSheetId="25">#REF!</definedName>
    <definedName name="concepto3236" localSheetId="21">#REF!</definedName>
    <definedName name="concepto3236" localSheetId="4">#REF!</definedName>
    <definedName name="concepto3236" localSheetId="89">#REF!</definedName>
    <definedName name="concepto3236" localSheetId="5">#REF!</definedName>
    <definedName name="concepto3236" localSheetId="90">#REF!</definedName>
    <definedName name="concepto3236" localSheetId="34">#REF!</definedName>
    <definedName name="concepto3236" localSheetId="92">#REF!</definedName>
    <definedName name="concepto3236" localSheetId="93">#REF!</definedName>
    <definedName name="concepto3236">#REF!</definedName>
    <definedName name="concepto3236.casillero" localSheetId="39">#REF!</definedName>
    <definedName name="concepto3236.casillero" localSheetId="25">#REF!</definedName>
    <definedName name="concepto3236.casillero" localSheetId="21">#REF!</definedName>
    <definedName name="concepto3236.casillero" localSheetId="4">#REF!</definedName>
    <definedName name="concepto3236.casillero" localSheetId="89">#REF!</definedName>
    <definedName name="concepto3236.casillero" localSheetId="5">#REF!</definedName>
    <definedName name="concepto3236.casillero" localSheetId="90">#REF!</definedName>
    <definedName name="concepto3236.casillero" localSheetId="34">#REF!</definedName>
    <definedName name="concepto3236.casillero" localSheetId="92">#REF!</definedName>
    <definedName name="concepto3236.casillero" localSheetId="93">#REF!</definedName>
    <definedName name="concepto3236.casillero">#REF!</definedName>
    <definedName name="concepto3237" localSheetId="39">#REF!</definedName>
    <definedName name="concepto3237" localSheetId="25">#REF!</definedName>
    <definedName name="concepto3237" localSheetId="21">#REF!</definedName>
    <definedName name="concepto3237" localSheetId="4">#REF!</definedName>
    <definedName name="concepto3237" localSheetId="89">#REF!</definedName>
    <definedName name="concepto3237" localSheetId="5">#REF!</definedName>
    <definedName name="concepto3237" localSheetId="90">#REF!</definedName>
    <definedName name="concepto3237" localSheetId="34">#REF!</definedName>
    <definedName name="concepto3237" localSheetId="92">#REF!</definedName>
    <definedName name="concepto3237" localSheetId="93">#REF!</definedName>
    <definedName name="concepto3237">#REF!</definedName>
    <definedName name="concepto3237.casillero" localSheetId="39">#REF!</definedName>
    <definedName name="concepto3237.casillero" localSheetId="25">#REF!</definedName>
    <definedName name="concepto3237.casillero" localSheetId="21">#REF!</definedName>
    <definedName name="concepto3237.casillero" localSheetId="4">#REF!</definedName>
    <definedName name="concepto3237.casillero" localSheetId="89">#REF!</definedName>
    <definedName name="concepto3237.casillero" localSheetId="5">#REF!</definedName>
    <definedName name="concepto3237.casillero" localSheetId="90">#REF!</definedName>
    <definedName name="concepto3237.casillero" localSheetId="34">#REF!</definedName>
    <definedName name="concepto3237.casillero" localSheetId="92">#REF!</definedName>
    <definedName name="concepto3237.casillero" localSheetId="93">#REF!</definedName>
    <definedName name="concepto3237.casillero">#REF!</definedName>
    <definedName name="concepto3238" localSheetId="39">#REF!</definedName>
    <definedName name="concepto3238" localSheetId="25">#REF!</definedName>
    <definedName name="concepto3238" localSheetId="21">#REF!</definedName>
    <definedName name="concepto3238" localSheetId="4">#REF!</definedName>
    <definedName name="concepto3238" localSheetId="89">#REF!</definedName>
    <definedName name="concepto3238" localSheetId="5">#REF!</definedName>
    <definedName name="concepto3238" localSheetId="90">#REF!</definedName>
    <definedName name="concepto3238" localSheetId="34">#REF!</definedName>
    <definedName name="concepto3238" localSheetId="92">#REF!</definedName>
    <definedName name="concepto3238" localSheetId="93">#REF!</definedName>
    <definedName name="concepto3238">#REF!</definedName>
    <definedName name="concepto3238.casillero" localSheetId="39">#REF!</definedName>
    <definedName name="concepto3238.casillero" localSheetId="25">#REF!</definedName>
    <definedName name="concepto3238.casillero" localSheetId="21">#REF!</definedName>
    <definedName name="concepto3238.casillero" localSheetId="4">#REF!</definedName>
    <definedName name="concepto3238.casillero" localSheetId="89">#REF!</definedName>
    <definedName name="concepto3238.casillero" localSheetId="5">#REF!</definedName>
    <definedName name="concepto3238.casillero" localSheetId="90">#REF!</definedName>
    <definedName name="concepto3238.casillero" localSheetId="34">#REF!</definedName>
    <definedName name="concepto3238.casillero" localSheetId="92">#REF!</definedName>
    <definedName name="concepto3238.casillero" localSheetId="93">#REF!</definedName>
    <definedName name="concepto3238.casillero">#REF!</definedName>
    <definedName name="concepto3239" localSheetId="39">#REF!</definedName>
    <definedName name="concepto3239" localSheetId="25">#REF!</definedName>
    <definedName name="concepto3239" localSheetId="21">#REF!</definedName>
    <definedName name="concepto3239" localSheetId="4">#REF!</definedName>
    <definedName name="concepto3239" localSheetId="89">#REF!</definedName>
    <definedName name="concepto3239" localSheetId="5">#REF!</definedName>
    <definedName name="concepto3239" localSheetId="90">#REF!</definedName>
    <definedName name="concepto3239" localSheetId="34">#REF!</definedName>
    <definedName name="concepto3239" localSheetId="92">#REF!</definedName>
    <definedName name="concepto3239" localSheetId="93">#REF!</definedName>
    <definedName name="concepto3239">#REF!</definedName>
    <definedName name="concepto3239.casillero" localSheetId="39">#REF!</definedName>
    <definedName name="concepto3239.casillero" localSheetId="25">#REF!</definedName>
    <definedName name="concepto3239.casillero" localSheetId="21">#REF!</definedName>
    <definedName name="concepto3239.casillero" localSheetId="4">#REF!</definedName>
    <definedName name="concepto3239.casillero" localSheetId="89">#REF!</definedName>
    <definedName name="concepto3239.casillero" localSheetId="5">#REF!</definedName>
    <definedName name="concepto3239.casillero" localSheetId="90">#REF!</definedName>
    <definedName name="concepto3239.casillero" localSheetId="34">#REF!</definedName>
    <definedName name="concepto3239.casillero" localSheetId="92">#REF!</definedName>
    <definedName name="concepto3239.casillero" localSheetId="93">#REF!</definedName>
    <definedName name="concepto3239.casillero">#REF!</definedName>
    <definedName name="concepto3240" localSheetId="39">#REF!</definedName>
    <definedName name="concepto3240" localSheetId="25">#REF!</definedName>
    <definedName name="concepto3240" localSheetId="21">#REF!</definedName>
    <definedName name="concepto3240" localSheetId="4">#REF!</definedName>
    <definedName name="concepto3240" localSheetId="89">#REF!</definedName>
    <definedName name="concepto3240" localSheetId="5">#REF!</definedName>
    <definedName name="concepto3240" localSheetId="90">#REF!</definedName>
    <definedName name="concepto3240" localSheetId="34">#REF!</definedName>
    <definedName name="concepto3240" localSheetId="92">#REF!</definedName>
    <definedName name="concepto3240" localSheetId="93">#REF!</definedName>
    <definedName name="concepto3240">#REF!</definedName>
    <definedName name="concepto3240.casillero" localSheetId="39">#REF!</definedName>
    <definedName name="concepto3240.casillero" localSheetId="25">#REF!</definedName>
    <definedName name="concepto3240.casillero" localSheetId="21">#REF!</definedName>
    <definedName name="concepto3240.casillero" localSheetId="4">#REF!</definedName>
    <definedName name="concepto3240.casillero" localSheetId="89">#REF!</definedName>
    <definedName name="concepto3240.casillero" localSheetId="5">#REF!</definedName>
    <definedName name="concepto3240.casillero" localSheetId="90">#REF!</definedName>
    <definedName name="concepto3240.casillero" localSheetId="34">#REF!</definedName>
    <definedName name="concepto3240.casillero" localSheetId="92">#REF!</definedName>
    <definedName name="concepto3240.casillero" localSheetId="93">#REF!</definedName>
    <definedName name="concepto3240.casillero">#REF!</definedName>
    <definedName name="concepto3241" localSheetId="39">#REF!</definedName>
    <definedName name="concepto3241" localSheetId="25">#REF!</definedName>
    <definedName name="concepto3241" localSheetId="21">#REF!</definedName>
    <definedName name="concepto3241" localSheetId="4">#REF!</definedName>
    <definedName name="concepto3241" localSheetId="89">#REF!</definedName>
    <definedName name="concepto3241" localSheetId="5">#REF!</definedName>
    <definedName name="concepto3241" localSheetId="90">#REF!</definedName>
    <definedName name="concepto3241" localSheetId="34">#REF!</definedName>
    <definedName name="concepto3241" localSheetId="92">#REF!</definedName>
    <definedName name="concepto3241" localSheetId="93">#REF!</definedName>
    <definedName name="concepto3241">#REF!</definedName>
    <definedName name="concepto3241.casillero" localSheetId="39">#REF!</definedName>
    <definedName name="concepto3241.casillero" localSheetId="25">#REF!</definedName>
    <definedName name="concepto3241.casillero" localSheetId="21">#REF!</definedName>
    <definedName name="concepto3241.casillero" localSheetId="4">#REF!</definedName>
    <definedName name="concepto3241.casillero" localSheetId="89">#REF!</definedName>
    <definedName name="concepto3241.casillero" localSheetId="5">#REF!</definedName>
    <definedName name="concepto3241.casillero" localSheetId="90">#REF!</definedName>
    <definedName name="concepto3241.casillero" localSheetId="34">#REF!</definedName>
    <definedName name="concepto3241.casillero" localSheetId="92">#REF!</definedName>
    <definedName name="concepto3241.casillero" localSheetId="93">#REF!</definedName>
    <definedName name="concepto3241.casillero">#REF!</definedName>
    <definedName name="concepto3250" localSheetId="39">#REF!</definedName>
    <definedName name="concepto3250" localSheetId="25">#REF!</definedName>
    <definedName name="concepto3250" localSheetId="21">#REF!</definedName>
    <definedName name="concepto3250" localSheetId="4">#REF!</definedName>
    <definedName name="concepto3250" localSheetId="89">#REF!</definedName>
    <definedName name="concepto3250" localSheetId="5">#REF!</definedName>
    <definedName name="concepto3250" localSheetId="90">#REF!</definedName>
    <definedName name="concepto3250" localSheetId="34">#REF!</definedName>
    <definedName name="concepto3250" localSheetId="92">#REF!</definedName>
    <definedName name="concepto3250" localSheetId="93">#REF!</definedName>
    <definedName name="concepto3250">#REF!</definedName>
    <definedName name="concepto3250.casillero" localSheetId="39">#REF!</definedName>
    <definedName name="concepto3250.casillero" localSheetId="25">#REF!</definedName>
    <definedName name="concepto3250.casillero" localSheetId="21">#REF!</definedName>
    <definedName name="concepto3250.casillero" localSheetId="4">#REF!</definedName>
    <definedName name="concepto3250.casillero" localSheetId="89">#REF!</definedName>
    <definedName name="concepto3250.casillero" localSheetId="5">#REF!</definedName>
    <definedName name="concepto3250.casillero" localSheetId="90">#REF!</definedName>
    <definedName name="concepto3250.casillero" localSheetId="34">#REF!</definedName>
    <definedName name="concepto3250.casillero" localSheetId="92">#REF!</definedName>
    <definedName name="concepto3250.casillero" localSheetId="93">#REF!</definedName>
    <definedName name="concepto3250.casillero">#REF!</definedName>
    <definedName name="concepto3252" localSheetId="39">#REF!</definedName>
    <definedName name="concepto3252" localSheetId="25">#REF!</definedName>
    <definedName name="concepto3252" localSheetId="21">#REF!</definedName>
    <definedName name="concepto3252" localSheetId="4">#REF!</definedName>
    <definedName name="concepto3252" localSheetId="89">#REF!</definedName>
    <definedName name="concepto3252" localSheetId="5">#REF!</definedName>
    <definedName name="concepto3252" localSheetId="90">#REF!</definedName>
    <definedName name="concepto3252" localSheetId="34">#REF!</definedName>
    <definedName name="concepto3252" localSheetId="92">#REF!</definedName>
    <definedName name="concepto3252" localSheetId="93">#REF!</definedName>
    <definedName name="concepto3252">#REF!</definedName>
    <definedName name="concepto3252.casillero" localSheetId="39">#REF!</definedName>
    <definedName name="concepto3252.casillero" localSheetId="25">#REF!</definedName>
    <definedName name="concepto3252.casillero" localSheetId="21">#REF!</definedName>
    <definedName name="concepto3252.casillero" localSheetId="4">#REF!</definedName>
    <definedName name="concepto3252.casillero" localSheetId="89">#REF!</definedName>
    <definedName name="concepto3252.casillero" localSheetId="5">#REF!</definedName>
    <definedName name="concepto3252.casillero" localSheetId="90">#REF!</definedName>
    <definedName name="concepto3252.casillero" localSheetId="34">#REF!</definedName>
    <definedName name="concepto3252.casillero" localSheetId="92">#REF!</definedName>
    <definedName name="concepto3252.casillero" localSheetId="93">#REF!</definedName>
    <definedName name="concepto3252.casillero">#REF!</definedName>
    <definedName name="concepto3254" localSheetId="39">#REF!</definedName>
    <definedName name="concepto3254" localSheetId="25">#REF!</definedName>
    <definedName name="concepto3254" localSheetId="21">#REF!</definedName>
    <definedName name="concepto3254" localSheetId="4">#REF!</definedName>
    <definedName name="concepto3254" localSheetId="89">#REF!</definedName>
    <definedName name="concepto3254" localSheetId="5">#REF!</definedName>
    <definedName name="concepto3254" localSheetId="90">#REF!</definedName>
    <definedName name="concepto3254" localSheetId="34">#REF!</definedName>
    <definedName name="concepto3254" localSheetId="92">#REF!</definedName>
    <definedName name="concepto3254" localSheetId="93">#REF!</definedName>
    <definedName name="concepto3254">#REF!</definedName>
    <definedName name="concepto3254.casillero" localSheetId="39">#REF!</definedName>
    <definedName name="concepto3254.casillero" localSheetId="25">#REF!</definedName>
    <definedName name="concepto3254.casillero" localSheetId="21">#REF!</definedName>
    <definedName name="concepto3254.casillero" localSheetId="4">#REF!</definedName>
    <definedName name="concepto3254.casillero" localSheetId="89">#REF!</definedName>
    <definedName name="concepto3254.casillero" localSheetId="5">#REF!</definedName>
    <definedName name="concepto3254.casillero" localSheetId="90">#REF!</definedName>
    <definedName name="concepto3254.casillero" localSheetId="34">#REF!</definedName>
    <definedName name="concepto3254.casillero" localSheetId="92">#REF!</definedName>
    <definedName name="concepto3254.casillero" localSheetId="93">#REF!</definedName>
    <definedName name="concepto3254.casillero">#REF!</definedName>
    <definedName name="concepto3256" localSheetId="39">#REF!</definedName>
    <definedName name="concepto3256" localSheetId="25">#REF!</definedName>
    <definedName name="concepto3256" localSheetId="21">#REF!</definedName>
    <definedName name="concepto3256" localSheetId="4">#REF!</definedName>
    <definedName name="concepto3256" localSheetId="89">#REF!</definedName>
    <definedName name="concepto3256" localSheetId="5">#REF!</definedName>
    <definedName name="concepto3256" localSheetId="90">#REF!</definedName>
    <definedName name="concepto3256" localSheetId="34">#REF!</definedName>
    <definedName name="concepto3256" localSheetId="92">#REF!</definedName>
    <definedName name="concepto3256" localSheetId="93">#REF!</definedName>
    <definedName name="concepto3256">#REF!</definedName>
    <definedName name="concepto3256.casillero" localSheetId="39">#REF!</definedName>
    <definedName name="concepto3256.casillero" localSheetId="25">#REF!</definedName>
    <definedName name="concepto3256.casillero" localSheetId="21">#REF!</definedName>
    <definedName name="concepto3256.casillero" localSheetId="4">#REF!</definedName>
    <definedName name="concepto3256.casillero" localSheetId="89">#REF!</definedName>
    <definedName name="concepto3256.casillero" localSheetId="5">#REF!</definedName>
    <definedName name="concepto3256.casillero" localSheetId="90">#REF!</definedName>
    <definedName name="concepto3256.casillero" localSheetId="34">#REF!</definedName>
    <definedName name="concepto3256.casillero" localSheetId="92">#REF!</definedName>
    <definedName name="concepto3256.casillero" localSheetId="93">#REF!</definedName>
    <definedName name="concepto3256.casillero">#REF!</definedName>
    <definedName name="concepto3258" localSheetId="39">#REF!</definedName>
    <definedName name="concepto3258" localSheetId="25">#REF!</definedName>
    <definedName name="concepto3258" localSheetId="21">#REF!</definedName>
    <definedName name="concepto3258" localSheetId="4">#REF!</definedName>
    <definedName name="concepto3258" localSheetId="89">#REF!</definedName>
    <definedName name="concepto3258" localSheetId="5">#REF!</definedName>
    <definedName name="concepto3258" localSheetId="90">#REF!</definedName>
    <definedName name="concepto3258" localSheetId="34">#REF!</definedName>
    <definedName name="concepto3258" localSheetId="92">#REF!</definedName>
    <definedName name="concepto3258" localSheetId="93">#REF!</definedName>
    <definedName name="concepto3258">#REF!</definedName>
    <definedName name="concepto3258.casillero" localSheetId="39">#REF!</definedName>
    <definedName name="concepto3258.casillero" localSheetId="25">#REF!</definedName>
    <definedName name="concepto3258.casillero" localSheetId="21">#REF!</definedName>
    <definedName name="concepto3258.casillero" localSheetId="4">#REF!</definedName>
    <definedName name="concepto3258.casillero" localSheetId="89">#REF!</definedName>
    <definedName name="concepto3258.casillero" localSheetId="5">#REF!</definedName>
    <definedName name="concepto3258.casillero" localSheetId="90">#REF!</definedName>
    <definedName name="concepto3258.casillero" localSheetId="34">#REF!</definedName>
    <definedName name="concepto3258.casillero" localSheetId="92">#REF!</definedName>
    <definedName name="concepto3258.casillero" localSheetId="93">#REF!</definedName>
    <definedName name="concepto3258.casillero">#REF!</definedName>
    <definedName name="concepto3261" localSheetId="39">#REF!</definedName>
    <definedName name="concepto3261" localSheetId="25">#REF!</definedName>
    <definedName name="concepto3261" localSheetId="21">#REF!</definedName>
    <definedName name="concepto3261" localSheetId="4">#REF!</definedName>
    <definedName name="concepto3261" localSheetId="89">#REF!</definedName>
    <definedName name="concepto3261" localSheetId="5">#REF!</definedName>
    <definedName name="concepto3261" localSheetId="90">#REF!</definedName>
    <definedName name="concepto3261" localSheetId="34">#REF!</definedName>
    <definedName name="concepto3261" localSheetId="92">#REF!</definedName>
    <definedName name="concepto3261" localSheetId="93">#REF!</definedName>
    <definedName name="concepto3261">#REF!</definedName>
    <definedName name="concepto3261.casillero" localSheetId="39">#REF!</definedName>
    <definedName name="concepto3261.casillero" localSheetId="25">#REF!</definedName>
    <definedName name="concepto3261.casillero" localSheetId="21">#REF!</definedName>
    <definedName name="concepto3261.casillero" localSheetId="4">#REF!</definedName>
    <definedName name="concepto3261.casillero" localSheetId="89">#REF!</definedName>
    <definedName name="concepto3261.casillero" localSheetId="5">#REF!</definedName>
    <definedName name="concepto3261.casillero" localSheetId="90">#REF!</definedName>
    <definedName name="concepto3261.casillero" localSheetId="34">#REF!</definedName>
    <definedName name="concepto3261.casillero" localSheetId="92">#REF!</definedName>
    <definedName name="concepto3261.casillero" localSheetId="93">#REF!</definedName>
    <definedName name="concepto3261.casillero">#REF!</definedName>
    <definedName name="concepto3264" localSheetId="39">#REF!</definedName>
    <definedName name="concepto3264" localSheetId="25">#REF!</definedName>
    <definedName name="concepto3264" localSheetId="21">#REF!</definedName>
    <definedName name="concepto3264" localSheetId="4">#REF!</definedName>
    <definedName name="concepto3264" localSheetId="89">#REF!</definedName>
    <definedName name="concepto3264" localSheetId="5">#REF!</definedName>
    <definedName name="concepto3264" localSheetId="90">#REF!</definedName>
    <definedName name="concepto3264" localSheetId="34">#REF!</definedName>
    <definedName name="concepto3264" localSheetId="92">#REF!</definedName>
    <definedName name="concepto3264" localSheetId="93">#REF!</definedName>
    <definedName name="concepto3264">#REF!</definedName>
    <definedName name="concepto3264.casillero" localSheetId="39">#REF!</definedName>
    <definedName name="concepto3264.casillero" localSheetId="25">#REF!</definedName>
    <definedName name="concepto3264.casillero" localSheetId="21">#REF!</definedName>
    <definedName name="concepto3264.casillero" localSheetId="4">#REF!</definedName>
    <definedName name="concepto3264.casillero" localSheetId="89">#REF!</definedName>
    <definedName name="concepto3264.casillero" localSheetId="5">#REF!</definedName>
    <definedName name="concepto3264.casillero" localSheetId="90">#REF!</definedName>
    <definedName name="concepto3264.casillero" localSheetId="34">#REF!</definedName>
    <definedName name="concepto3264.casillero" localSheetId="92">#REF!</definedName>
    <definedName name="concepto3264.casillero" localSheetId="93">#REF!</definedName>
    <definedName name="concepto3264.casillero">#REF!</definedName>
    <definedName name="concepto3265" localSheetId="39">#REF!</definedName>
    <definedName name="concepto3265" localSheetId="25">#REF!</definedName>
    <definedName name="concepto3265" localSheetId="21">#REF!</definedName>
    <definedName name="concepto3265" localSheetId="4">#REF!</definedName>
    <definedName name="concepto3265" localSheetId="89">#REF!</definedName>
    <definedName name="concepto3265" localSheetId="5">#REF!</definedName>
    <definedName name="concepto3265" localSheetId="90">#REF!</definedName>
    <definedName name="concepto3265" localSheetId="34">#REF!</definedName>
    <definedName name="concepto3265" localSheetId="92">#REF!</definedName>
    <definedName name="concepto3265" localSheetId="93">#REF!</definedName>
    <definedName name="concepto3265">#REF!</definedName>
    <definedName name="concepto3265.casillero" localSheetId="39">#REF!</definedName>
    <definedName name="concepto3265.casillero" localSheetId="25">#REF!</definedName>
    <definedName name="concepto3265.casillero" localSheetId="21">#REF!</definedName>
    <definedName name="concepto3265.casillero" localSheetId="4">#REF!</definedName>
    <definedName name="concepto3265.casillero" localSheetId="89">#REF!</definedName>
    <definedName name="concepto3265.casillero" localSheetId="5">#REF!</definedName>
    <definedName name="concepto3265.casillero" localSheetId="90">#REF!</definedName>
    <definedName name="concepto3265.casillero" localSheetId="34">#REF!</definedName>
    <definedName name="concepto3265.casillero" localSheetId="92">#REF!</definedName>
    <definedName name="concepto3265.casillero" localSheetId="93">#REF!</definedName>
    <definedName name="concepto3265.casillero">#REF!</definedName>
    <definedName name="concepto3270.casillero" localSheetId="39">#REF!</definedName>
    <definedName name="concepto3270.casillero" localSheetId="25">#REF!</definedName>
    <definedName name="concepto3270.casillero" localSheetId="21">#REF!</definedName>
    <definedName name="concepto3270.casillero" localSheetId="4">#REF!</definedName>
    <definedName name="concepto3270.casillero" localSheetId="89">#REF!</definedName>
    <definedName name="concepto3270.casillero" localSheetId="5">#REF!</definedName>
    <definedName name="concepto3270.casillero" localSheetId="90">#REF!</definedName>
    <definedName name="concepto3270.casillero" localSheetId="34">#REF!</definedName>
    <definedName name="concepto3270.casillero" localSheetId="92">#REF!</definedName>
    <definedName name="concepto3270.casillero" localSheetId="93">#REF!</definedName>
    <definedName name="concepto3270.casillero">#REF!</definedName>
    <definedName name="concepto3271" localSheetId="39">#REF!</definedName>
    <definedName name="concepto3271" localSheetId="25">#REF!</definedName>
    <definedName name="concepto3271" localSheetId="21">#REF!</definedName>
    <definedName name="concepto3271" localSheetId="4">#REF!</definedName>
    <definedName name="concepto3271" localSheetId="89">#REF!</definedName>
    <definedName name="concepto3271" localSheetId="5">#REF!</definedName>
    <definedName name="concepto3271" localSheetId="90">#REF!</definedName>
    <definedName name="concepto3271" localSheetId="34">#REF!</definedName>
    <definedName name="concepto3271" localSheetId="92">#REF!</definedName>
    <definedName name="concepto3271" localSheetId="93">#REF!</definedName>
    <definedName name="concepto3271">#REF!</definedName>
    <definedName name="concepto3271.casillero" localSheetId="39">#REF!</definedName>
    <definedName name="concepto3271.casillero" localSheetId="25">#REF!</definedName>
    <definedName name="concepto3271.casillero" localSheetId="21">#REF!</definedName>
    <definedName name="concepto3271.casillero" localSheetId="4">#REF!</definedName>
    <definedName name="concepto3271.casillero" localSheetId="89">#REF!</definedName>
    <definedName name="concepto3271.casillero" localSheetId="5">#REF!</definedName>
    <definedName name="concepto3271.casillero" localSheetId="90">#REF!</definedName>
    <definedName name="concepto3271.casillero" localSheetId="34">#REF!</definedName>
    <definedName name="concepto3271.casillero" localSheetId="92">#REF!</definedName>
    <definedName name="concepto3271.casillero" localSheetId="93">#REF!</definedName>
    <definedName name="concepto3271.casillero">#REF!</definedName>
    <definedName name="concepto3272" localSheetId="39">#REF!</definedName>
    <definedName name="concepto3272" localSheetId="25">#REF!</definedName>
    <definedName name="concepto3272" localSheetId="21">#REF!</definedName>
    <definedName name="concepto3272" localSheetId="4">#REF!</definedName>
    <definedName name="concepto3272" localSheetId="89">#REF!</definedName>
    <definedName name="concepto3272" localSheetId="5">#REF!</definedName>
    <definedName name="concepto3272" localSheetId="90">#REF!</definedName>
    <definedName name="concepto3272" localSheetId="34">#REF!</definedName>
    <definedName name="concepto3272" localSheetId="92">#REF!</definedName>
    <definedName name="concepto3272" localSheetId="93">#REF!</definedName>
    <definedName name="concepto3272">#REF!</definedName>
    <definedName name="concepto3272.casillero" localSheetId="39">#REF!</definedName>
    <definedName name="concepto3272.casillero" localSheetId="25">#REF!</definedName>
    <definedName name="concepto3272.casillero" localSheetId="21">#REF!</definedName>
    <definedName name="concepto3272.casillero" localSheetId="4">#REF!</definedName>
    <definedName name="concepto3272.casillero" localSheetId="89">#REF!</definedName>
    <definedName name="concepto3272.casillero" localSheetId="5">#REF!</definedName>
    <definedName name="concepto3272.casillero" localSheetId="90">#REF!</definedName>
    <definedName name="concepto3272.casillero" localSheetId="34">#REF!</definedName>
    <definedName name="concepto3272.casillero" localSheetId="92">#REF!</definedName>
    <definedName name="concepto3272.casillero" localSheetId="93">#REF!</definedName>
    <definedName name="concepto3272.casillero">#REF!</definedName>
    <definedName name="concepto3273" localSheetId="39">#REF!</definedName>
    <definedName name="concepto3273" localSheetId="25">#REF!</definedName>
    <definedName name="concepto3273" localSheetId="21">#REF!</definedName>
    <definedName name="concepto3273" localSheetId="4">#REF!</definedName>
    <definedName name="concepto3273" localSheetId="89">#REF!</definedName>
    <definedName name="concepto3273" localSheetId="5">#REF!</definedName>
    <definedName name="concepto3273" localSheetId="90">#REF!</definedName>
    <definedName name="concepto3273" localSheetId="34">#REF!</definedName>
    <definedName name="concepto3273" localSheetId="92">#REF!</definedName>
    <definedName name="concepto3273" localSheetId="93">#REF!</definedName>
    <definedName name="concepto3273">#REF!</definedName>
    <definedName name="concepto3273.casillero" localSheetId="39">#REF!</definedName>
    <definedName name="concepto3273.casillero" localSheetId="25">#REF!</definedName>
    <definedName name="concepto3273.casillero" localSheetId="21">#REF!</definedName>
    <definedName name="concepto3273.casillero" localSheetId="4">#REF!</definedName>
    <definedName name="concepto3273.casillero" localSheetId="89">#REF!</definedName>
    <definedName name="concepto3273.casillero" localSheetId="5">#REF!</definedName>
    <definedName name="concepto3273.casillero" localSheetId="90">#REF!</definedName>
    <definedName name="concepto3273.casillero" localSheetId="34">#REF!</definedName>
    <definedName name="concepto3273.casillero" localSheetId="92">#REF!</definedName>
    <definedName name="concepto3273.casillero" localSheetId="93">#REF!</definedName>
    <definedName name="concepto3273.casillero">#REF!</definedName>
    <definedName name="concepto3274" localSheetId="39">#REF!</definedName>
    <definedName name="concepto3274" localSheetId="25">#REF!</definedName>
    <definedName name="concepto3274" localSheetId="21">#REF!</definedName>
    <definedName name="concepto3274" localSheetId="4">#REF!</definedName>
    <definedName name="concepto3274" localSheetId="89">#REF!</definedName>
    <definedName name="concepto3274" localSheetId="5">#REF!</definedName>
    <definedName name="concepto3274" localSheetId="90">#REF!</definedName>
    <definedName name="concepto3274" localSheetId="34">#REF!</definedName>
    <definedName name="concepto3274" localSheetId="92">#REF!</definedName>
    <definedName name="concepto3274" localSheetId="93">#REF!</definedName>
    <definedName name="concepto3274">#REF!</definedName>
    <definedName name="concepto3274.casillero" localSheetId="39">#REF!</definedName>
    <definedName name="concepto3274.casillero" localSheetId="25">#REF!</definedName>
    <definedName name="concepto3274.casillero" localSheetId="21">#REF!</definedName>
    <definedName name="concepto3274.casillero" localSheetId="4">#REF!</definedName>
    <definedName name="concepto3274.casillero" localSheetId="89">#REF!</definedName>
    <definedName name="concepto3274.casillero" localSheetId="5">#REF!</definedName>
    <definedName name="concepto3274.casillero" localSheetId="90">#REF!</definedName>
    <definedName name="concepto3274.casillero" localSheetId="34">#REF!</definedName>
    <definedName name="concepto3274.casillero" localSheetId="92">#REF!</definedName>
    <definedName name="concepto3274.casillero" localSheetId="93">#REF!</definedName>
    <definedName name="concepto3274.casillero">#REF!</definedName>
    <definedName name="concepto3275" localSheetId="39">#REF!</definedName>
    <definedName name="concepto3275" localSheetId="25">#REF!</definedName>
    <definedName name="concepto3275" localSheetId="21">#REF!</definedName>
    <definedName name="concepto3275" localSheetId="4">#REF!</definedName>
    <definedName name="concepto3275" localSheetId="89">#REF!</definedName>
    <definedName name="concepto3275" localSheetId="5">#REF!</definedName>
    <definedName name="concepto3275" localSheetId="90">#REF!</definedName>
    <definedName name="concepto3275" localSheetId="34">#REF!</definedName>
    <definedName name="concepto3275" localSheetId="92">#REF!</definedName>
    <definedName name="concepto3275" localSheetId="93">#REF!</definedName>
    <definedName name="concepto3275">#REF!</definedName>
    <definedName name="concepto3275.casillero" localSheetId="39">#REF!</definedName>
    <definedName name="concepto3275.casillero" localSheetId="25">#REF!</definedName>
    <definedName name="concepto3275.casillero" localSheetId="21">#REF!</definedName>
    <definedName name="concepto3275.casillero" localSheetId="4">#REF!</definedName>
    <definedName name="concepto3275.casillero" localSheetId="89">#REF!</definedName>
    <definedName name="concepto3275.casillero" localSheetId="5">#REF!</definedName>
    <definedName name="concepto3275.casillero" localSheetId="90">#REF!</definedName>
    <definedName name="concepto3275.casillero" localSheetId="34">#REF!</definedName>
    <definedName name="concepto3275.casillero" localSheetId="92">#REF!</definedName>
    <definedName name="concepto3275.casillero" localSheetId="93">#REF!</definedName>
    <definedName name="concepto3275.casillero">#REF!</definedName>
    <definedName name="concepto3276" localSheetId="39">#REF!</definedName>
    <definedName name="concepto3276" localSheetId="25">#REF!</definedName>
    <definedName name="concepto3276" localSheetId="21">#REF!</definedName>
    <definedName name="concepto3276" localSheetId="4">#REF!</definedName>
    <definedName name="concepto3276" localSheetId="89">#REF!</definedName>
    <definedName name="concepto3276" localSheetId="5">#REF!</definedName>
    <definedName name="concepto3276" localSheetId="90">#REF!</definedName>
    <definedName name="concepto3276" localSheetId="34">#REF!</definedName>
    <definedName name="concepto3276" localSheetId="92">#REF!</definedName>
    <definedName name="concepto3276" localSheetId="93">#REF!</definedName>
    <definedName name="concepto3276">#REF!</definedName>
    <definedName name="concepto3276.casillero" localSheetId="39">#REF!</definedName>
    <definedName name="concepto3276.casillero" localSheetId="25">#REF!</definedName>
    <definedName name="concepto3276.casillero" localSheetId="21">#REF!</definedName>
    <definedName name="concepto3276.casillero" localSheetId="4">#REF!</definedName>
    <definedName name="concepto3276.casillero" localSheetId="89">#REF!</definedName>
    <definedName name="concepto3276.casillero" localSheetId="5">#REF!</definedName>
    <definedName name="concepto3276.casillero" localSheetId="90">#REF!</definedName>
    <definedName name="concepto3276.casillero" localSheetId="34">#REF!</definedName>
    <definedName name="concepto3276.casillero" localSheetId="92">#REF!</definedName>
    <definedName name="concepto3276.casillero" localSheetId="93">#REF!</definedName>
    <definedName name="concepto3276.casillero">#REF!</definedName>
    <definedName name="concepto3277" localSheetId="39">#REF!</definedName>
    <definedName name="concepto3277" localSheetId="25">#REF!</definedName>
    <definedName name="concepto3277" localSheetId="21">#REF!</definedName>
    <definedName name="concepto3277" localSheetId="4">#REF!</definedName>
    <definedName name="concepto3277" localSheetId="89">#REF!</definedName>
    <definedName name="concepto3277" localSheetId="5">#REF!</definedName>
    <definedName name="concepto3277" localSheetId="90">#REF!</definedName>
    <definedName name="concepto3277" localSheetId="34">#REF!</definedName>
    <definedName name="concepto3277" localSheetId="92">#REF!</definedName>
    <definedName name="concepto3277" localSheetId="93">#REF!</definedName>
    <definedName name="concepto3277">#REF!</definedName>
    <definedName name="concepto3277.casillero" localSheetId="39">#REF!</definedName>
    <definedName name="concepto3277.casillero" localSheetId="25">#REF!</definedName>
    <definedName name="concepto3277.casillero" localSheetId="21">#REF!</definedName>
    <definedName name="concepto3277.casillero" localSheetId="4">#REF!</definedName>
    <definedName name="concepto3277.casillero" localSheetId="89">#REF!</definedName>
    <definedName name="concepto3277.casillero" localSheetId="5">#REF!</definedName>
    <definedName name="concepto3277.casillero" localSheetId="90">#REF!</definedName>
    <definedName name="concepto3277.casillero" localSheetId="34">#REF!</definedName>
    <definedName name="concepto3277.casillero" localSheetId="92">#REF!</definedName>
    <definedName name="concepto3277.casillero" localSheetId="93">#REF!</definedName>
    <definedName name="concepto3277.casillero">#REF!</definedName>
    <definedName name="concepto3278" localSheetId="39">#REF!</definedName>
    <definedName name="concepto3278" localSheetId="25">#REF!</definedName>
    <definedName name="concepto3278" localSheetId="21">#REF!</definedName>
    <definedName name="concepto3278" localSheetId="4">#REF!</definedName>
    <definedName name="concepto3278" localSheetId="89">#REF!</definedName>
    <definedName name="concepto3278" localSheetId="5">#REF!</definedName>
    <definedName name="concepto3278" localSheetId="90">#REF!</definedName>
    <definedName name="concepto3278" localSheetId="34">#REF!</definedName>
    <definedName name="concepto3278" localSheetId="92">#REF!</definedName>
    <definedName name="concepto3278" localSheetId="93">#REF!</definedName>
    <definedName name="concepto3278">#REF!</definedName>
    <definedName name="concepto3278.casillero" localSheetId="39">#REF!</definedName>
    <definedName name="concepto3278.casillero" localSheetId="25">#REF!</definedName>
    <definedName name="concepto3278.casillero" localSheetId="21">#REF!</definedName>
    <definedName name="concepto3278.casillero" localSheetId="4">#REF!</definedName>
    <definedName name="concepto3278.casillero" localSheetId="89">#REF!</definedName>
    <definedName name="concepto3278.casillero" localSheetId="5">#REF!</definedName>
    <definedName name="concepto3278.casillero" localSheetId="90">#REF!</definedName>
    <definedName name="concepto3278.casillero" localSheetId="34">#REF!</definedName>
    <definedName name="concepto3278.casillero" localSheetId="92">#REF!</definedName>
    <definedName name="concepto3278.casillero" localSheetId="93">#REF!</definedName>
    <definedName name="concepto3278.casillero">#REF!</definedName>
    <definedName name="concepto3279" localSheetId="39">#REF!</definedName>
    <definedName name="concepto3279" localSheetId="25">#REF!</definedName>
    <definedName name="concepto3279" localSheetId="21">#REF!</definedName>
    <definedName name="concepto3279" localSheetId="4">#REF!</definedName>
    <definedName name="concepto3279" localSheetId="89">#REF!</definedName>
    <definedName name="concepto3279" localSheetId="5">#REF!</definedName>
    <definedName name="concepto3279" localSheetId="90">#REF!</definedName>
    <definedName name="concepto3279" localSheetId="34">#REF!</definedName>
    <definedName name="concepto3279" localSheetId="92">#REF!</definedName>
    <definedName name="concepto3279" localSheetId="93">#REF!</definedName>
    <definedName name="concepto3279">#REF!</definedName>
    <definedName name="concepto3279.casillero" localSheetId="39">#REF!</definedName>
    <definedName name="concepto3279.casillero" localSheetId="25">#REF!</definedName>
    <definedName name="concepto3279.casillero" localSheetId="21">#REF!</definedName>
    <definedName name="concepto3279.casillero" localSheetId="4">#REF!</definedName>
    <definedName name="concepto3279.casillero" localSheetId="89">#REF!</definedName>
    <definedName name="concepto3279.casillero" localSheetId="5">#REF!</definedName>
    <definedName name="concepto3279.casillero" localSheetId="90">#REF!</definedName>
    <definedName name="concepto3279.casillero" localSheetId="34">#REF!</definedName>
    <definedName name="concepto3279.casillero" localSheetId="92">#REF!</definedName>
    <definedName name="concepto3279.casillero" localSheetId="93">#REF!</definedName>
    <definedName name="concepto3279.casillero">#REF!</definedName>
    <definedName name="concepto3281" localSheetId="39">#REF!</definedName>
    <definedName name="concepto3281" localSheetId="25">#REF!</definedName>
    <definedName name="concepto3281" localSheetId="21">#REF!</definedName>
    <definedName name="concepto3281" localSheetId="4">#REF!</definedName>
    <definedName name="concepto3281" localSheetId="89">#REF!</definedName>
    <definedName name="concepto3281" localSheetId="5">#REF!</definedName>
    <definedName name="concepto3281" localSheetId="90">#REF!</definedName>
    <definedName name="concepto3281" localSheetId="34">#REF!</definedName>
    <definedName name="concepto3281" localSheetId="92">#REF!</definedName>
    <definedName name="concepto3281" localSheetId="93">#REF!</definedName>
    <definedName name="concepto3281">#REF!</definedName>
    <definedName name="concepto3281.casillero" localSheetId="39">#REF!</definedName>
    <definedName name="concepto3281.casillero" localSheetId="25">#REF!</definedName>
    <definedName name="concepto3281.casillero" localSheetId="21">#REF!</definedName>
    <definedName name="concepto3281.casillero" localSheetId="4">#REF!</definedName>
    <definedName name="concepto3281.casillero" localSheetId="89">#REF!</definedName>
    <definedName name="concepto3281.casillero" localSheetId="5">#REF!</definedName>
    <definedName name="concepto3281.casillero" localSheetId="90">#REF!</definedName>
    <definedName name="concepto3281.casillero" localSheetId="34">#REF!</definedName>
    <definedName name="concepto3281.casillero" localSheetId="92">#REF!</definedName>
    <definedName name="concepto3281.casillero" localSheetId="93">#REF!</definedName>
    <definedName name="concepto3281.casillero">#REF!</definedName>
    <definedName name="concepto3282" localSheetId="39">#REF!</definedName>
    <definedName name="concepto3282" localSheetId="25">#REF!</definedName>
    <definedName name="concepto3282" localSheetId="21">#REF!</definedName>
    <definedName name="concepto3282" localSheetId="4">#REF!</definedName>
    <definedName name="concepto3282" localSheetId="89">#REF!</definedName>
    <definedName name="concepto3282" localSheetId="5">#REF!</definedName>
    <definedName name="concepto3282" localSheetId="90">#REF!</definedName>
    <definedName name="concepto3282" localSheetId="34">#REF!</definedName>
    <definedName name="concepto3282" localSheetId="92">#REF!</definedName>
    <definedName name="concepto3282" localSheetId="93">#REF!</definedName>
    <definedName name="concepto3282">#REF!</definedName>
    <definedName name="concepto3282.casillero" localSheetId="39">#REF!</definedName>
    <definedName name="concepto3282.casillero" localSheetId="25">#REF!</definedName>
    <definedName name="concepto3282.casillero" localSheetId="21">#REF!</definedName>
    <definedName name="concepto3282.casillero" localSheetId="4">#REF!</definedName>
    <definedName name="concepto3282.casillero" localSheetId="89">#REF!</definedName>
    <definedName name="concepto3282.casillero" localSheetId="5">#REF!</definedName>
    <definedName name="concepto3282.casillero" localSheetId="90">#REF!</definedName>
    <definedName name="concepto3282.casillero" localSheetId="34">#REF!</definedName>
    <definedName name="concepto3282.casillero" localSheetId="92">#REF!</definedName>
    <definedName name="concepto3282.casillero" localSheetId="93">#REF!</definedName>
    <definedName name="concepto3282.casillero">#REF!</definedName>
    <definedName name="concepto3283" localSheetId="39">#REF!</definedName>
    <definedName name="concepto3283" localSheetId="25">#REF!</definedName>
    <definedName name="concepto3283" localSheetId="21">#REF!</definedName>
    <definedName name="concepto3283" localSheetId="4">#REF!</definedName>
    <definedName name="concepto3283" localSheetId="89">#REF!</definedName>
    <definedName name="concepto3283" localSheetId="5">#REF!</definedName>
    <definedName name="concepto3283" localSheetId="90">#REF!</definedName>
    <definedName name="concepto3283" localSheetId="34">#REF!</definedName>
    <definedName name="concepto3283" localSheetId="92">#REF!</definedName>
    <definedName name="concepto3283" localSheetId="93">#REF!</definedName>
    <definedName name="concepto3283">#REF!</definedName>
    <definedName name="concepto3283.casillero" localSheetId="39">#REF!</definedName>
    <definedName name="concepto3283.casillero" localSheetId="25">#REF!</definedName>
    <definedName name="concepto3283.casillero" localSheetId="21">#REF!</definedName>
    <definedName name="concepto3283.casillero" localSheetId="4">#REF!</definedName>
    <definedName name="concepto3283.casillero" localSheetId="89">#REF!</definedName>
    <definedName name="concepto3283.casillero" localSheetId="5">#REF!</definedName>
    <definedName name="concepto3283.casillero" localSheetId="90">#REF!</definedName>
    <definedName name="concepto3283.casillero" localSheetId="34">#REF!</definedName>
    <definedName name="concepto3283.casillero" localSheetId="92">#REF!</definedName>
    <definedName name="concepto3283.casillero" localSheetId="93">#REF!</definedName>
    <definedName name="concepto3283.casillero">#REF!</definedName>
    <definedName name="concepto3284" localSheetId="39">#REF!</definedName>
    <definedName name="concepto3284" localSheetId="25">#REF!</definedName>
    <definedName name="concepto3284" localSheetId="21">#REF!</definedName>
    <definedName name="concepto3284" localSheetId="4">#REF!</definedName>
    <definedName name="concepto3284" localSheetId="89">#REF!</definedName>
    <definedName name="concepto3284" localSheetId="5">#REF!</definedName>
    <definedName name="concepto3284" localSheetId="90">#REF!</definedName>
    <definedName name="concepto3284" localSheetId="34">#REF!</definedName>
    <definedName name="concepto3284" localSheetId="92">#REF!</definedName>
    <definedName name="concepto3284" localSheetId="93">#REF!</definedName>
    <definedName name="concepto3284">#REF!</definedName>
    <definedName name="concepto3284.casillero" localSheetId="39">#REF!</definedName>
    <definedName name="concepto3284.casillero" localSheetId="25">#REF!</definedName>
    <definedName name="concepto3284.casillero" localSheetId="21">#REF!</definedName>
    <definedName name="concepto3284.casillero" localSheetId="4">#REF!</definedName>
    <definedName name="concepto3284.casillero" localSheetId="89">#REF!</definedName>
    <definedName name="concepto3284.casillero" localSheetId="5">#REF!</definedName>
    <definedName name="concepto3284.casillero" localSheetId="90">#REF!</definedName>
    <definedName name="concepto3284.casillero" localSheetId="34">#REF!</definedName>
    <definedName name="concepto3284.casillero" localSheetId="92">#REF!</definedName>
    <definedName name="concepto3284.casillero" localSheetId="93">#REF!</definedName>
    <definedName name="concepto3284.casillero">#REF!</definedName>
    <definedName name="concepto3286" localSheetId="39">#REF!</definedName>
    <definedName name="concepto3286" localSheetId="25">#REF!</definedName>
    <definedName name="concepto3286" localSheetId="21">#REF!</definedName>
    <definedName name="concepto3286" localSheetId="4">#REF!</definedName>
    <definedName name="concepto3286" localSheetId="89">#REF!</definedName>
    <definedName name="concepto3286" localSheetId="5">#REF!</definedName>
    <definedName name="concepto3286" localSheetId="90">#REF!</definedName>
    <definedName name="concepto3286" localSheetId="34">#REF!</definedName>
    <definedName name="concepto3286" localSheetId="92">#REF!</definedName>
    <definedName name="concepto3286" localSheetId="93">#REF!</definedName>
    <definedName name="concepto3286">#REF!</definedName>
    <definedName name="concepto3286.casillero" localSheetId="39">#REF!</definedName>
    <definedName name="concepto3286.casillero" localSheetId="25">#REF!</definedName>
    <definedName name="concepto3286.casillero" localSheetId="21">#REF!</definedName>
    <definedName name="concepto3286.casillero" localSheetId="4">#REF!</definedName>
    <definedName name="concepto3286.casillero" localSheetId="89">#REF!</definedName>
    <definedName name="concepto3286.casillero" localSheetId="5">#REF!</definedName>
    <definedName name="concepto3286.casillero" localSheetId="90">#REF!</definedName>
    <definedName name="concepto3286.casillero" localSheetId="34">#REF!</definedName>
    <definedName name="concepto3286.casillero" localSheetId="92">#REF!</definedName>
    <definedName name="concepto3286.casillero" localSheetId="93">#REF!</definedName>
    <definedName name="concepto3286.casillero">#REF!</definedName>
    <definedName name="concepto3287" localSheetId="39">#REF!</definedName>
    <definedName name="concepto3287" localSheetId="25">#REF!</definedName>
    <definedName name="concepto3287" localSheetId="21">#REF!</definedName>
    <definedName name="concepto3287" localSheetId="4">#REF!</definedName>
    <definedName name="concepto3287" localSheetId="89">#REF!</definedName>
    <definedName name="concepto3287" localSheetId="5">#REF!</definedName>
    <definedName name="concepto3287" localSheetId="90">#REF!</definedName>
    <definedName name="concepto3287" localSheetId="34">#REF!</definedName>
    <definedName name="concepto3287" localSheetId="92">#REF!</definedName>
    <definedName name="concepto3287" localSheetId="93">#REF!</definedName>
    <definedName name="concepto3287">#REF!</definedName>
    <definedName name="concepto3287.casillero" localSheetId="39">#REF!</definedName>
    <definedName name="concepto3287.casillero" localSheetId="25">#REF!</definedName>
    <definedName name="concepto3287.casillero" localSheetId="21">#REF!</definedName>
    <definedName name="concepto3287.casillero" localSheetId="4">#REF!</definedName>
    <definedName name="concepto3287.casillero" localSheetId="89">#REF!</definedName>
    <definedName name="concepto3287.casillero" localSheetId="5">#REF!</definedName>
    <definedName name="concepto3287.casillero" localSheetId="90">#REF!</definedName>
    <definedName name="concepto3287.casillero" localSheetId="34">#REF!</definedName>
    <definedName name="concepto3287.casillero" localSheetId="92">#REF!</definedName>
    <definedName name="concepto3287.casillero" localSheetId="93">#REF!</definedName>
    <definedName name="concepto3287.casillero">#REF!</definedName>
    <definedName name="concepto3288" localSheetId="39">#REF!</definedName>
    <definedName name="concepto3288" localSheetId="25">#REF!</definedName>
    <definedName name="concepto3288" localSheetId="21">#REF!</definedName>
    <definedName name="concepto3288" localSheetId="4">#REF!</definedName>
    <definedName name="concepto3288" localSheetId="89">#REF!</definedName>
    <definedName name="concepto3288" localSheetId="5">#REF!</definedName>
    <definedName name="concepto3288" localSheetId="90">#REF!</definedName>
    <definedName name="concepto3288" localSheetId="34">#REF!</definedName>
    <definedName name="concepto3288" localSheetId="92">#REF!</definedName>
    <definedName name="concepto3288" localSheetId="93">#REF!</definedName>
    <definedName name="concepto3288">#REF!</definedName>
    <definedName name="concepto3288.casillero" localSheetId="39">#REF!</definedName>
    <definedName name="concepto3288.casillero" localSheetId="25">#REF!</definedName>
    <definedName name="concepto3288.casillero" localSheetId="21">#REF!</definedName>
    <definedName name="concepto3288.casillero" localSheetId="4">#REF!</definedName>
    <definedName name="concepto3288.casillero" localSheetId="89">#REF!</definedName>
    <definedName name="concepto3288.casillero" localSheetId="5">#REF!</definedName>
    <definedName name="concepto3288.casillero" localSheetId="90">#REF!</definedName>
    <definedName name="concepto3288.casillero" localSheetId="34">#REF!</definedName>
    <definedName name="concepto3288.casillero" localSheetId="92">#REF!</definedName>
    <definedName name="concepto3288.casillero" localSheetId="93">#REF!</definedName>
    <definedName name="concepto3288.casillero">#REF!</definedName>
    <definedName name="concepto3289" localSheetId="39">#REF!</definedName>
    <definedName name="concepto3289" localSheetId="25">#REF!</definedName>
    <definedName name="concepto3289" localSheetId="21">#REF!</definedName>
    <definedName name="concepto3289" localSheetId="4">#REF!</definedName>
    <definedName name="concepto3289" localSheetId="89">#REF!</definedName>
    <definedName name="concepto3289" localSheetId="5">#REF!</definedName>
    <definedName name="concepto3289" localSheetId="90">#REF!</definedName>
    <definedName name="concepto3289" localSheetId="34">#REF!</definedName>
    <definedName name="concepto3289" localSheetId="92">#REF!</definedName>
    <definedName name="concepto3289" localSheetId="93">#REF!</definedName>
    <definedName name="concepto3289">#REF!</definedName>
    <definedName name="concepto3289.casillero" localSheetId="39">#REF!</definedName>
    <definedName name="concepto3289.casillero" localSheetId="25">#REF!</definedName>
    <definedName name="concepto3289.casillero" localSheetId="21">#REF!</definedName>
    <definedName name="concepto3289.casillero" localSheetId="4">#REF!</definedName>
    <definedName name="concepto3289.casillero" localSheetId="89">#REF!</definedName>
    <definedName name="concepto3289.casillero" localSheetId="5">#REF!</definedName>
    <definedName name="concepto3289.casillero" localSheetId="90">#REF!</definedName>
    <definedName name="concepto3289.casillero" localSheetId="34">#REF!</definedName>
    <definedName name="concepto3289.casillero" localSheetId="92">#REF!</definedName>
    <definedName name="concepto3289.casillero" localSheetId="93">#REF!</definedName>
    <definedName name="concepto3289.casillero">#REF!</definedName>
    <definedName name="concepto3290" localSheetId="39">#REF!</definedName>
    <definedName name="concepto3290" localSheetId="25">#REF!</definedName>
    <definedName name="concepto3290" localSheetId="21">#REF!</definedName>
    <definedName name="concepto3290" localSheetId="4">#REF!</definedName>
    <definedName name="concepto3290" localSheetId="89">#REF!</definedName>
    <definedName name="concepto3290" localSheetId="5">#REF!</definedName>
    <definedName name="concepto3290" localSheetId="90">#REF!</definedName>
    <definedName name="concepto3290" localSheetId="34">#REF!</definedName>
    <definedName name="concepto3290" localSheetId="92">#REF!</definedName>
    <definedName name="concepto3290" localSheetId="93">#REF!</definedName>
    <definedName name="concepto3290">#REF!</definedName>
    <definedName name="concepto3290.casillero" localSheetId="39">#REF!</definedName>
    <definedName name="concepto3290.casillero" localSheetId="25">#REF!</definedName>
    <definedName name="concepto3290.casillero" localSheetId="21">#REF!</definedName>
    <definedName name="concepto3290.casillero" localSheetId="4">#REF!</definedName>
    <definedName name="concepto3290.casillero" localSheetId="89">#REF!</definedName>
    <definedName name="concepto3290.casillero" localSheetId="5">#REF!</definedName>
    <definedName name="concepto3290.casillero" localSheetId="90">#REF!</definedName>
    <definedName name="concepto3290.casillero" localSheetId="34">#REF!</definedName>
    <definedName name="concepto3290.casillero" localSheetId="92">#REF!</definedName>
    <definedName name="concepto3290.casillero" localSheetId="93">#REF!</definedName>
    <definedName name="concepto3290.casillero">#REF!</definedName>
    <definedName name="concepto3291" localSheetId="39">#REF!</definedName>
    <definedName name="concepto3291" localSheetId="25">#REF!</definedName>
    <definedName name="concepto3291" localSheetId="21">#REF!</definedName>
    <definedName name="concepto3291" localSheetId="4">#REF!</definedName>
    <definedName name="concepto3291" localSheetId="89">#REF!</definedName>
    <definedName name="concepto3291" localSheetId="5">#REF!</definedName>
    <definedName name="concepto3291" localSheetId="90">#REF!</definedName>
    <definedName name="concepto3291" localSheetId="34">#REF!</definedName>
    <definedName name="concepto3291" localSheetId="92">#REF!</definedName>
    <definedName name="concepto3291" localSheetId="93">#REF!</definedName>
    <definedName name="concepto3291">#REF!</definedName>
    <definedName name="concepto3291.casillero" localSheetId="39">#REF!</definedName>
    <definedName name="concepto3291.casillero" localSheetId="25">#REF!</definedName>
    <definedName name="concepto3291.casillero" localSheetId="21">#REF!</definedName>
    <definedName name="concepto3291.casillero" localSheetId="4">#REF!</definedName>
    <definedName name="concepto3291.casillero" localSheetId="89">#REF!</definedName>
    <definedName name="concepto3291.casillero" localSheetId="5">#REF!</definedName>
    <definedName name="concepto3291.casillero" localSheetId="90">#REF!</definedName>
    <definedName name="concepto3291.casillero" localSheetId="34">#REF!</definedName>
    <definedName name="concepto3291.casillero" localSheetId="92">#REF!</definedName>
    <definedName name="concepto3291.casillero" localSheetId="93">#REF!</definedName>
    <definedName name="concepto3291.casillero">#REF!</definedName>
    <definedName name="concepto330" localSheetId="39">#REF!</definedName>
    <definedName name="concepto330" localSheetId="25">#REF!</definedName>
    <definedName name="concepto330" localSheetId="21">#REF!</definedName>
    <definedName name="concepto330" localSheetId="4">#REF!</definedName>
    <definedName name="concepto330" localSheetId="89">#REF!</definedName>
    <definedName name="concepto330" localSheetId="5">#REF!</definedName>
    <definedName name="concepto330" localSheetId="90">#REF!</definedName>
    <definedName name="concepto330" localSheetId="34">#REF!</definedName>
    <definedName name="concepto330" localSheetId="92">#REF!</definedName>
    <definedName name="concepto330" localSheetId="93">#REF!</definedName>
    <definedName name="concepto330">#REF!</definedName>
    <definedName name="concepto330.casillero" localSheetId="39">#REF!</definedName>
    <definedName name="concepto330.casillero" localSheetId="25">#REF!</definedName>
    <definedName name="concepto330.casillero" localSheetId="21">#REF!</definedName>
    <definedName name="concepto330.casillero" localSheetId="4">#REF!</definedName>
    <definedName name="concepto330.casillero" localSheetId="89">#REF!</definedName>
    <definedName name="concepto330.casillero" localSheetId="5">#REF!</definedName>
    <definedName name="concepto330.casillero" localSheetId="90">#REF!</definedName>
    <definedName name="concepto330.casillero" localSheetId="34">#REF!</definedName>
    <definedName name="concepto330.casillero" localSheetId="92">#REF!</definedName>
    <definedName name="concepto330.casillero" localSheetId="93">#REF!</definedName>
    <definedName name="concepto330.casillero">#REF!</definedName>
    <definedName name="concepto330.error1" localSheetId="39">#REF!</definedName>
    <definedName name="concepto330.error1" localSheetId="25">#REF!</definedName>
    <definedName name="concepto330.error1" localSheetId="21">#REF!</definedName>
    <definedName name="concepto330.error1" localSheetId="4">#REF!</definedName>
    <definedName name="concepto330.error1" localSheetId="89">#REF!</definedName>
    <definedName name="concepto330.error1" localSheetId="5">#REF!</definedName>
    <definedName name="concepto330.error1" localSheetId="90">#REF!</definedName>
    <definedName name="concepto330.error1" localSheetId="34">#REF!</definedName>
    <definedName name="concepto330.error1" localSheetId="92">#REF!</definedName>
    <definedName name="concepto330.error1" localSheetId="93">#REF!</definedName>
    <definedName name="concepto330.error1">#REF!</definedName>
    <definedName name="concepto330.error2" localSheetId="39">#REF!</definedName>
    <definedName name="concepto330.error2" localSheetId="25">#REF!</definedName>
    <definedName name="concepto330.error2" localSheetId="21">#REF!</definedName>
    <definedName name="concepto330.error2" localSheetId="4">#REF!</definedName>
    <definedName name="concepto330.error2" localSheetId="89">#REF!</definedName>
    <definedName name="concepto330.error2" localSheetId="5">#REF!</definedName>
    <definedName name="concepto330.error2" localSheetId="90">#REF!</definedName>
    <definedName name="concepto330.error2" localSheetId="34">#REF!</definedName>
    <definedName name="concepto330.error2" localSheetId="92">#REF!</definedName>
    <definedName name="concepto330.error2" localSheetId="93">#REF!</definedName>
    <definedName name="concepto330.error2">#REF!</definedName>
    <definedName name="concepto330.validacion1" localSheetId="39">#REF!</definedName>
    <definedName name="concepto330.validacion1" localSheetId="25">#REF!</definedName>
    <definedName name="concepto330.validacion1" localSheetId="21">#REF!</definedName>
    <definedName name="concepto330.validacion1" localSheetId="4">#REF!</definedName>
    <definedName name="concepto330.validacion1" localSheetId="89">#REF!</definedName>
    <definedName name="concepto330.validacion1" localSheetId="5">#REF!</definedName>
    <definedName name="concepto330.validacion1" localSheetId="90">#REF!</definedName>
    <definedName name="concepto330.validacion1" localSheetId="34">#REF!</definedName>
    <definedName name="concepto330.validacion1" localSheetId="92">#REF!</definedName>
    <definedName name="concepto330.validacion1" localSheetId="93">#REF!</definedName>
    <definedName name="concepto330.validacion1">#REF!</definedName>
    <definedName name="concepto330.validacion2" localSheetId="39">#REF!</definedName>
    <definedName name="concepto330.validacion2" localSheetId="25">#REF!</definedName>
    <definedName name="concepto330.validacion2" localSheetId="21">#REF!</definedName>
    <definedName name="concepto330.validacion2" localSheetId="4">#REF!</definedName>
    <definedName name="concepto330.validacion2" localSheetId="89">#REF!</definedName>
    <definedName name="concepto330.validacion2" localSheetId="5">#REF!</definedName>
    <definedName name="concepto330.validacion2" localSheetId="90">#REF!</definedName>
    <definedName name="concepto330.validacion2" localSheetId="34">#REF!</definedName>
    <definedName name="concepto330.validacion2" localSheetId="92">#REF!</definedName>
    <definedName name="concepto330.validacion2" localSheetId="93">#REF!</definedName>
    <definedName name="concepto330.validacion2">#REF!</definedName>
    <definedName name="concepto330.valordefecto" localSheetId="39">#REF!</definedName>
    <definedName name="concepto330.valordefecto" localSheetId="25">#REF!</definedName>
    <definedName name="concepto330.valordefecto" localSheetId="21">#REF!</definedName>
    <definedName name="concepto330.valordefecto" localSheetId="4">#REF!</definedName>
    <definedName name="concepto330.valordefecto" localSheetId="89">#REF!</definedName>
    <definedName name="concepto330.valordefecto" localSheetId="5">#REF!</definedName>
    <definedName name="concepto330.valordefecto" localSheetId="90">#REF!</definedName>
    <definedName name="concepto330.valordefecto" localSheetId="34">#REF!</definedName>
    <definedName name="concepto330.valordefecto" localSheetId="92">#REF!</definedName>
    <definedName name="concepto330.valordefecto" localSheetId="93">#REF!</definedName>
    <definedName name="concepto330.valordefecto">#REF!</definedName>
    <definedName name="concepto3300" localSheetId="39">#REF!</definedName>
    <definedName name="concepto3300" localSheetId="25">#REF!</definedName>
    <definedName name="concepto3300" localSheetId="21">#REF!</definedName>
    <definedName name="concepto3300" localSheetId="4">#REF!</definedName>
    <definedName name="concepto3300" localSheetId="89">#REF!</definedName>
    <definedName name="concepto3300" localSheetId="5">#REF!</definedName>
    <definedName name="concepto3300" localSheetId="90">#REF!</definedName>
    <definedName name="concepto3300" localSheetId="34">#REF!</definedName>
    <definedName name="concepto3300" localSheetId="92">#REF!</definedName>
    <definedName name="concepto3300" localSheetId="93">#REF!</definedName>
    <definedName name="concepto3300">#REF!</definedName>
    <definedName name="concepto3300.casillero" localSheetId="39">#REF!</definedName>
    <definedName name="concepto3300.casillero" localSheetId="25">#REF!</definedName>
    <definedName name="concepto3300.casillero" localSheetId="21">#REF!</definedName>
    <definedName name="concepto3300.casillero" localSheetId="4">#REF!</definedName>
    <definedName name="concepto3300.casillero" localSheetId="89">#REF!</definedName>
    <definedName name="concepto3300.casillero" localSheetId="5">#REF!</definedName>
    <definedName name="concepto3300.casillero" localSheetId="90">#REF!</definedName>
    <definedName name="concepto3300.casillero" localSheetId="34">#REF!</definedName>
    <definedName name="concepto3300.casillero" localSheetId="92">#REF!</definedName>
    <definedName name="concepto3300.casillero" localSheetId="93">#REF!</definedName>
    <definedName name="concepto3300.casillero">#REF!</definedName>
    <definedName name="concepto3305" localSheetId="39">#REF!</definedName>
    <definedName name="concepto3305" localSheetId="25">#REF!</definedName>
    <definedName name="concepto3305" localSheetId="21">#REF!</definedName>
    <definedName name="concepto3305" localSheetId="4">#REF!</definedName>
    <definedName name="concepto3305" localSheetId="89">#REF!</definedName>
    <definedName name="concepto3305" localSheetId="5">#REF!</definedName>
    <definedName name="concepto3305" localSheetId="90">#REF!</definedName>
    <definedName name="concepto3305" localSheetId="34">#REF!</definedName>
    <definedName name="concepto3305" localSheetId="92">#REF!</definedName>
    <definedName name="concepto3305" localSheetId="93">#REF!</definedName>
    <definedName name="concepto3305">#REF!</definedName>
    <definedName name="concepto3305.casillero" localSheetId="39">#REF!</definedName>
    <definedName name="concepto3305.casillero" localSheetId="25">#REF!</definedName>
    <definedName name="concepto3305.casillero" localSheetId="21">#REF!</definedName>
    <definedName name="concepto3305.casillero" localSheetId="4">#REF!</definedName>
    <definedName name="concepto3305.casillero" localSheetId="89">#REF!</definedName>
    <definedName name="concepto3305.casillero" localSheetId="5">#REF!</definedName>
    <definedName name="concepto3305.casillero" localSheetId="90">#REF!</definedName>
    <definedName name="concepto3305.casillero" localSheetId="34">#REF!</definedName>
    <definedName name="concepto3305.casillero" localSheetId="92">#REF!</definedName>
    <definedName name="concepto3305.casillero" localSheetId="93">#REF!</definedName>
    <definedName name="concepto3305.casillero">#REF!</definedName>
    <definedName name="concepto334.casillero" localSheetId="39">#REF!</definedName>
    <definedName name="concepto334.casillero" localSheetId="25">#REF!</definedName>
    <definedName name="concepto334.casillero" localSheetId="21">#REF!</definedName>
    <definedName name="concepto334.casillero" localSheetId="4">#REF!</definedName>
    <definedName name="concepto334.casillero" localSheetId="89">#REF!</definedName>
    <definedName name="concepto334.casillero" localSheetId="5">#REF!</definedName>
    <definedName name="concepto334.casillero" localSheetId="90">#REF!</definedName>
    <definedName name="concepto334.casillero" localSheetId="34">#REF!</definedName>
    <definedName name="concepto334.casillero" localSheetId="92">#REF!</definedName>
    <definedName name="concepto334.casillero" localSheetId="93">#REF!</definedName>
    <definedName name="concepto334.casillero">#REF!</definedName>
    <definedName name="concepto335" localSheetId="39">#REF!</definedName>
    <definedName name="concepto335" localSheetId="25">#REF!</definedName>
    <definedName name="concepto335" localSheetId="21">#REF!</definedName>
    <definedName name="concepto335" localSheetId="4">#REF!</definedName>
    <definedName name="concepto335" localSheetId="89">#REF!</definedName>
    <definedName name="concepto335" localSheetId="5">#REF!</definedName>
    <definedName name="concepto335" localSheetId="90">#REF!</definedName>
    <definedName name="concepto335" localSheetId="34">#REF!</definedName>
    <definedName name="concepto335" localSheetId="92">#REF!</definedName>
    <definedName name="concepto335" localSheetId="93">#REF!</definedName>
    <definedName name="concepto335">#REF!</definedName>
    <definedName name="concepto335.casillero" localSheetId="39">#REF!</definedName>
    <definedName name="concepto335.casillero" localSheetId="25">#REF!</definedName>
    <definedName name="concepto335.casillero" localSheetId="21">#REF!</definedName>
    <definedName name="concepto335.casillero" localSheetId="4">#REF!</definedName>
    <definedName name="concepto335.casillero" localSheetId="89">#REF!</definedName>
    <definedName name="concepto335.casillero" localSheetId="5">#REF!</definedName>
    <definedName name="concepto335.casillero" localSheetId="90">#REF!</definedName>
    <definedName name="concepto335.casillero" localSheetId="34">#REF!</definedName>
    <definedName name="concepto335.casillero" localSheetId="92">#REF!</definedName>
    <definedName name="concepto335.casillero" localSheetId="93">#REF!</definedName>
    <definedName name="concepto335.casillero">#REF!</definedName>
    <definedName name="concepto335.error1" localSheetId="39">#REF!</definedName>
    <definedName name="concepto335.error1" localSheetId="25">#REF!</definedName>
    <definedName name="concepto335.error1" localSheetId="21">#REF!</definedName>
    <definedName name="concepto335.error1" localSheetId="4">#REF!</definedName>
    <definedName name="concepto335.error1" localSheetId="89">#REF!</definedName>
    <definedName name="concepto335.error1" localSheetId="5">#REF!</definedName>
    <definedName name="concepto335.error1" localSheetId="90">#REF!</definedName>
    <definedName name="concepto335.error1" localSheetId="34">#REF!</definedName>
    <definedName name="concepto335.error1" localSheetId="92">#REF!</definedName>
    <definedName name="concepto335.error1" localSheetId="93">#REF!</definedName>
    <definedName name="concepto335.error1">#REF!</definedName>
    <definedName name="concepto335.error2" localSheetId="39">#REF!</definedName>
    <definedName name="concepto335.error2" localSheetId="25">#REF!</definedName>
    <definedName name="concepto335.error2" localSheetId="21">#REF!</definedName>
    <definedName name="concepto335.error2" localSheetId="4">#REF!</definedName>
    <definedName name="concepto335.error2" localSheetId="89">#REF!</definedName>
    <definedName name="concepto335.error2" localSheetId="5">#REF!</definedName>
    <definedName name="concepto335.error2" localSheetId="90">#REF!</definedName>
    <definedName name="concepto335.error2" localSheetId="34">#REF!</definedName>
    <definedName name="concepto335.error2" localSheetId="92">#REF!</definedName>
    <definedName name="concepto335.error2" localSheetId="93">#REF!</definedName>
    <definedName name="concepto335.error2">#REF!</definedName>
    <definedName name="concepto335.validacion1" localSheetId="39">#REF!</definedName>
    <definedName name="concepto335.validacion1" localSheetId="25">#REF!</definedName>
    <definedName name="concepto335.validacion1" localSheetId="21">#REF!</definedName>
    <definedName name="concepto335.validacion1" localSheetId="4">#REF!</definedName>
    <definedName name="concepto335.validacion1" localSheetId="89">#REF!</definedName>
    <definedName name="concepto335.validacion1" localSheetId="5">#REF!</definedName>
    <definedName name="concepto335.validacion1" localSheetId="90">#REF!</definedName>
    <definedName name="concepto335.validacion1" localSheetId="34">#REF!</definedName>
    <definedName name="concepto335.validacion1" localSheetId="92">#REF!</definedName>
    <definedName name="concepto335.validacion1" localSheetId="93">#REF!</definedName>
    <definedName name="concepto335.validacion1">#REF!</definedName>
    <definedName name="concepto335.validacion2" localSheetId="39">#REF!</definedName>
    <definedName name="concepto335.validacion2" localSheetId="25">#REF!</definedName>
    <definedName name="concepto335.validacion2" localSheetId="21">#REF!</definedName>
    <definedName name="concepto335.validacion2" localSheetId="4">#REF!</definedName>
    <definedName name="concepto335.validacion2" localSheetId="89">#REF!</definedName>
    <definedName name="concepto335.validacion2" localSheetId="5">#REF!</definedName>
    <definedName name="concepto335.validacion2" localSheetId="90">#REF!</definedName>
    <definedName name="concepto335.validacion2" localSheetId="34">#REF!</definedName>
    <definedName name="concepto335.validacion2" localSheetId="92">#REF!</definedName>
    <definedName name="concepto335.validacion2" localSheetId="93">#REF!</definedName>
    <definedName name="concepto335.validacion2">#REF!</definedName>
    <definedName name="concepto335.valordefecto" localSheetId="39">#REF!</definedName>
    <definedName name="concepto335.valordefecto" localSheetId="25">#REF!</definedName>
    <definedName name="concepto335.valordefecto" localSheetId="21">#REF!</definedName>
    <definedName name="concepto335.valordefecto" localSheetId="4">#REF!</definedName>
    <definedName name="concepto335.valordefecto" localSheetId="89">#REF!</definedName>
    <definedName name="concepto335.valordefecto" localSheetId="5">#REF!</definedName>
    <definedName name="concepto335.valordefecto" localSheetId="90">#REF!</definedName>
    <definedName name="concepto335.valordefecto" localSheetId="34">#REF!</definedName>
    <definedName name="concepto335.valordefecto" localSheetId="92">#REF!</definedName>
    <definedName name="concepto335.valordefecto" localSheetId="93">#REF!</definedName>
    <definedName name="concepto335.valordefecto">#REF!</definedName>
    <definedName name="concepto3360" localSheetId="39">#REF!</definedName>
    <definedName name="concepto3360" localSheetId="25">#REF!</definedName>
    <definedName name="concepto3360" localSheetId="21">#REF!</definedName>
    <definedName name="concepto3360" localSheetId="4">#REF!</definedName>
    <definedName name="concepto3360" localSheetId="89">#REF!</definedName>
    <definedName name="concepto3360" localSheetId="5">#REF!</definedName>
    <definedName name="concepto3360" localSheetId="90">#REF!</definedName>
    <definedName name="concepto3360" localSheetId="34">#REF!</definedName>
    <definedName name="concepto3360" localSheetId="92">#REF!</definedName>
    <definedName name="concepto3360" localSheetId="93">#REF!</definedName>
    <definedName name="concepto3360">#REF!</definedName>
    <definedName name="concepto3360.calculo" localSheetId="39">#REF!</definedName>
    <definedName name="concepto3360.calculo" localSheetId="25">#REF!</definedName>
    <definedName name="concepto3360.calculo" localSheetId="21">#REF!</definedName>
    <definedName name="concepto3360.calculo" localSheetId="4">#REF!</definedName>
    <definedName name="concepto3360.calculo" localSheetId="89">#REF!</definedName>
    <definedName name="concepto3360.calculo" localSheetId="5">#REF!</definedName>
    <definedName name="concepto3360.calculo" localSheetId="90">#REF!</definedName>
    <definedName name="concepto3360.calculo" localSheetId="34">#REF!</definedName>
    <definedName name="concepto3360.calculo" localSheetId="92">#REF!</definedName>
    <definedName name="concepto3360.calculo" localSheetId="93">#REF!</definedName>
    <definedName name="concepto3360.calculo">#REF!</definedName>
    <definedName name="concepto3360.casillero" localSheetId="39">#REF!</definedName>
    <definedName name="concepto3360.casillero" localSheetId="25">#REF!</definedName>
    <definedName name="concepto3360.casillero" localSheetId="21">#REF!</definedName>
    <definedName name="concepto3360.casillero" localSheetId="4">#REF!</definedName>
    <definedName name="concepto3360.casillero" localSheetId="89">#REF!</definedName>
    <definedName name="concepto3360.casillero" localSheetId="5">#REF!</definedName>
    <definedName name="concepto3360.casillero" localSheetId="90">#REF!</definedName>
    <definedName name="concepto3360.casillero" localSheetId="34">#REF!</definedName>
    <definedName name="concepto3360.casillero" localSheetId="92">#REF!</definedName>
    <definedName name="concepto3360.casillero" localSheetId="93">#REF!</definedName>
    <definedName name="concepto3360.casillero">#REF!</definedName>
    <definedName name="concepto3360.error3" localSheetId="39">#REF!</definedName>
    <definedName name="concepto3360.error3" localSheetId="25">#REF!</definedName>
    <definedName name="concepto3360.error3" localSheetId="21">#REF!</definedName>
    <definedName name="concepto3360.error3" localSheetId="4">#REF!</definedName>
    <definedName name="concepto3360.error3" localSheetId="89">#REF!</definedName>
    <definedName name="concepto3360.error3" localSheetId="5">#REF!</definedName>
    <definedName name="concepto3360.error3" localSheetId="90">#REF!</definedName>
    <definedName name="concepto3360.error3" localSheetId="34">#REF!</definedName>
    <definedName name="concepto3360.error3" localSheetId="92">#REF!</definedName>
    <definedName name="concepto3360.error3" localSheetId="93">#REF!</definedName>
    <definedName name="concepto3360.error3">#REF!</definedName>
    <definedName name="concepto3360.validacion3" localSheetId="39">#REF!</definedName>
    <definedName name="concepto3360.validacion3" localSheetId="25">#REF!</definedName>
    <definedName name="concepto3360.validacion3" localSheetId="21">#REF!</definedName>
    <definedName name="concepto3360.validacion3" localSheetId="4">#REF!</definedName>
    <definedName name="concepto3360.validacion3" localSheetId="89">#REF!</definedName>
    <definedName name="concepto3360.validacion3" localSheetId="5">#REF!</definedName>
    <definedName name="concepto3360.validacion3" localSheetId="90">#REF!</definedName>
    <definedName name="concepto3360.validacion3" localSheetId="34">#REF!</definedName>
    <definedName name="concepto3360.validacion3" localSheetId="92">#REF!</definedName>
    <definedName name="concepto3360.validacion3" localSheetId="93">#REF!</definedName>
    <definedName name="concepto3360.validacion3">#REF!</definedName>
    <definedName name="concepto3370" localSheetId="39">#REF!</definedName>
    <definedName name="concepto3370" localSheetId="25">#REF!</definedName>
    <definedName name="concepto3370" localSheetId="21">#REF!</definedName>
    <definedName name="concepto3370" localSheetId="4">#REF!</definedName>
    <definedName name="concepto3370" localSheetId="89">#REF!</definedName>
    <definedName name="concepto3370" localSheetId="5">#REF!</definedName>
    <definedName name="concepto3370" localSheetId="90">#REF!</definedName>
    <definedName name="concepto3370" localSheetId="34">#REF!</definedName>
    <definedName name="concepto3370" localSheetId="92">#REF!</definedName>
    <definedName name="concepto3370" localSheetId="93">#REF!</definedName>
    <definedName name="concepto3370">#REF!</definedName>
    <definedName name="concepto3370.calculo" localSheetId="39">#REF!</definedName>
    <definedName name="concepto3370.calculo" localSheetId="25">#REF!</definedName>
    <definedName name="concepto3370.calculo" localSheetId="21">#REF!</definedName>
    <definedName name="concepto3370.calculo" localSheetId="4">#REF!</definedName>
    <definedName name="concepto3370.calculo" localSheetId="89">#REF!</definedName>
    <definedName name="concepto3370.calculo" localSheetId="5">#REF!</definedName>
    <definedName name="concepto3370.calculo" localSheetId="90">#REF!</definedName>
    <definedName name="concepto3370.calculo" localSheetId="34">#REF!</definedName>
    <definedName name="concepto3370.calculo" localSheetId="92">#REF!</definedName>
    <definedName name="concepto3370.calculo" localSheetId="93">#REF!</definedName>
    <definedName name="concepto3370.calculo">#REF!</definedName>
    <definedName name="concepto3370.casillero" localSheetId="39">#REF!</definedName>
    <definedName name="concepto3370.casillero" localSheetId="25">#REF!</definedName>
    <definedName name="concepto3370.casillero" localSheetId="21">#REF!</definedName>
    <definedName name="concepto3370.casillero" localSheetId="4">#REF!</definedName>
    <definedName name="concepto3370.casillero" localSheetId="89">#REF!</definedName>
    <definedName name="concepto3370.casillero" localSheetId="5">#REF!</definedName>
    <definedName name="concepto3370.casillero" localSheetId="90">#REF!</definedName>
    <definedName name="concepto3370.casillero" localSheetId="34">#REF!</definedName>
    <definedName name="concepto3370.casillero" localSheetId="92">#REF!</definedName>
    <definedName name="concepto3370.casillero" localSheetId="93">#REF!</definedName>
    <definedName name="concepto3370.casillero">#REF!</definedName>
    <definedName name="concepto3370.error3" localSheetId="39">#REF!</definedName>
    <definedName name="concepto3370.error3" localSheetId="25">#REF!</definedName>
    <definedName name="concepto3370.error3" localSheetId="21">#REF!</definedName>
    <definedName name="concepto3370.error3" localSheetId="4">#REF!</definedName>
    <definedName name="concepto3370.error3" localSheetId="89">#REF!</definedName>
    <definedName name="concepto3370.error3" localSheetId="5">#REF!</definedName>
    <definedName name="concepto3370.error3" localSheetId="90">#REF!</definedName>
    <definedName name="concepto3370.error3" localSheetId="34">#REF!</definedName>
    <definedName name="concepto3370.error3" localSheetId="92">#REF!</definedName>
    <definedName name="concepto3370.error3" localSheetId="93">#REF!</definedName>
    <definedName name="concepto3370.error3">#REF!</definedName>
    <definedName name="concepto3370.validacion3" localSheetId="39">#REF!</definedName>
    <definedName name="concepto3370.validacion3" localSheetId="25">#REF!</definedName>
    <definedName name="concepto3370.validacion3" localSheetId="21">#REF!</definedName>
    <definedName name="concepto3370.validacion3" localSheetId="4">#REF!</definedName>
    <definedName name="concepto3370.validacion3" localSheetId="89">#REF!</definedName>
    <definedName name="concepto3370.validacion3" localSheetId="5">#REF!</definedName>
    <definedName name="concepto3370.validacion3" localSheetId="90">#REF!</definedName>
    <definedName name="concepto3370.validacion3" localSheetId="34">#REF!</definedName>
    <definedName name="concepto3370.validacion3" localSheetId="92">#REF!</definedName>
    <definedName name="concepto3370.validacion3" localSheetId="93">#REF!</definedName>
    <definedName name="concepto3370.validacion3">#REF!</definedName>
    <definedName name="concepto3380" localSheetId="39">#REF!</definedName>
    <definedName name="concepto3380" localSheetId="25">#REF!</definedName>
    <definedName name="concepto3380" localSheetId="21">#REF!</definedName>
    <definedName name="concepto3380" localSheetId="4">#REF!</definedName>
    <definedName name="concepto3380" localSheetId="89">#REF!</definedName>
    <definedName name="concepto3380" localSheetId="5">#REF!</definedName>
    <definedName name="concepto3380" localSheetId="90">#REF!</definedName>
    <definedName name="concepto3380" localSheetId="34">#REF!</definedName>
    <definedName name="concepto3380" localSheetId="92">#REF!</definedName>
    <definedName name="concepto3380" localSheetId="93">#REF!</definedName>
    <definedName name="concepto3380">#REF!</definedName>
    <definedName name="concepto3380.calculo" localSheetId="39">#REF!</definedName>
    <definedName name="concepto3380.calculo" localSheetId="25">#REF!</definedName>
    <definedName name="concepto3380.calculo" localSheetId="21">#REF!</definedName>
    <definedName name="concepto3380.calculo" localSheetId="4">#REF!</definedName>
    <definedName name="concepto3380.calculo" localSheetId="89">#REF!</definedName>
    <definedName name="concepto3380.calculo" localSheetId="5">#REF!</definedName>
    <definedName name="concepto3380.calculo" localSheetId="90">#REF!</definedName>
    <definedName name="concepto3380.calculo" localSheetId="34">#REF!</definedName>
    <definedName name="concepto3380.calculo" localSheetId="92">#REF!</definedName>
    <definedName name="concepto3380.calculo" localSheetId="93">#REF!</definedName>
    <definedName name="concepto3380.calculo">#REF!</definedName>
    <definedName name="concepto3380.casillero" localSheetId="39">#REF!</definedName>
    <definedName name="concepto3380.casillero" localSheetId="25">#REF!</definedName>
    <definedName name="concepto3380.casillero" localSheetId="21">#REF!</definedName>
    <definedName name="concepto3380.casillero" localSheetId="4">#REF!</definedName>
    <definedName name="concepto3380.casillero" localSheetId="89">#REF!</definedName>
    <definedName name="concepto3380.casillero" localSheetId="5">#REF!</definedName>
    <definedName name="concepto3380.casillero" localSheetId="90">#REF!</definedName>
    <definedName name="concepto3380.casillero" localSheetId="34">#REF!</definedName>
    <definedName name="concepto3380.casillero" localSheetId="92">#REF!</definedName>
    <definedName name="concepto3380.casillero" localSheetId="93">#REF!</definedName>
    <definedName name="concepto3380.casillero">#REF!</definedName>
    <definedName name="concepto3380.error3" localSheetId="39">#REF!</definedName>
    <definedName name="concepto3380.error3" localSheetId="25">#REF!</definedName>
    <definedName name="concepto3380.error3" localSheetId="21">#REF!</definedName>
    <definedName name="concepto3380.error3" localSheetId="4">#REF!</definedName>
    <definedName name="concepto3380.error3" localSheetId="89">#REF!</definedName>
    <definedName name="concepto3380.error3" localSheetId="5">#REF!</definedName>
    <definedName name="concepto3380.error3" localSheetId="90">#REF!</definedName>
    <definedName name="concepto3380.error3" localSheetId="34">#REF!</definedName>
    <definedName name="concepto3380.error3" localSheetId="92">#REF!</definedName>
    <definedName name="concepto3380.error3" localSheetId="93">#REF!</definedName>
    <definedName name="concepto3380.error3">#REF!</definedName>
    <definedName name="concepto3380.validacion3" localSheetId="39">#REF!</definedName>
    <definedName name="concepto3380.validacion3" localSheetId="25">#REF!</definedName>
    <definedName name="concepto3380.validacion3" localSheetId="21">#REF!</definedName>
    <definedName name="concepto3380.validacion3" localSheetId="4">#REF!</definedName>
    <definedName name="concepto3380.validacion3" localSheetId="89">#REF!</definedName>
    <definedName name="concepto3380.validacion3" localSheetId="5">#REF!</definedName>
    <definedName name="concepto3380.validacion3" localSheetId="90">#REF!</definedName>
    <definedName name="concepto3380.validacion3" localSheetId="34">#REF!</definedName>
    <definedName name="concepto3380.validacion3" localSheetId="92">#REF!</definedName>
    <definedName name="concepto3380.validacion3" localSheetId="93">#REF!</definedName>
    <definedName name="concepto3380.validacion3">#REF!</definedName>
    <definedName name="concepto3390" localSheetId="39">#REF!</definedName>
    <definedName name="concepto3390" localSheetId="25">#REF!</definedName>
    <definedName name="concepto3390" localSheetId="21">#REF!</definedName>
    <definedName name="concepto3390" localSheetId="4">#REF!</definedName>
    <definedName name="concepto3390" localSheetId="89">#REF!</definedName>
    <definedName name="concepto3390" localSheetId="5">#REF!</definedName>
    <definedName name="concepto3390" localSheetId="90">#REF!</definedName>
    <definedName name="concepto3390" localSheetId="34">#REF!</definedName>
    <definedName name="concepto3390" localSheetId="92">#REF!</definedName>
    <definedName name="concepto3390" localSheetId="93">#REF!</definedName>
    <definedName name="concepto3390">#REF!</definedName>
    <definedName name="concepto3390.casillero" localSheetId="39">#REF!</definedName>
    <definedName name="concepto3390.casillero" localSheetId="25">#REF!</definedName>
    <definedName name="concepto3390.casillero" localSheetId="21">#REF!</definedName>
    <definedName name="concepto3390.casillero" localSheetId="4">#REF!</definedName>
    <definedName name="concepto3390.casillero" localSheetId="89">#REF!</definedName>
    <definedName name="concepto3390.casillero" localSheetId="5">#REF!</definedName>
    <definedName name="concepto3390.casillero" localSheetId="90">#REF!</definedName>
    <definedName name="concepto3390.casillero" localSheetId="34">#REF!</definedName>
    <definedName name="concepto3390.casillero" localSheetId="92">#REF!</definedName>
    <definedName name="concepto3390.casillero" localSheetId="93">#REF!</definedName>
    <definedName name="concepto3390.casillero">#REF!</definedName>
    <definedName name="concepto3395" localSheetId="39">#REF!</definedName>
    <definedName name="concepto3395" localSheetId="25">#REF!</definedName>
    <definedName name="concepto3395" localSheetId="21">#REF!</definedName>
    <definedName name="concepto3395" localSheetId="4">#REF!</definedName>
    <definedName name="concepto3395" localSheetId="89">#REF!</definedName>
    <definedName name="concepto3395" localSheetId="5">#REF!</definedName>
    <definedName name="concepto3395" localSheetId="90">#REF!</definedName>
    <definedName name="concepto3395" localSheetId="34">#REF!</definedName>
    <definedName name="concepto3395" localSheetId="92">#REF!</definedName>
    <definedName name="concepto3395" localSheetId="93">#REF!</definedName>
    <definedName name="concepto3395">#REF!</definedName>
    <definedName name="concepto3395.casillero" localSheetId="39">#REF!</definedName>
    <definedName name="concepto3395.casillero" localSheetId="25">#REF!</definedName>
    <definedName name="concepto3395.casillero" localSheetId="21">#REF!</definedName>
    <definedName name="concepto3395.casillero" localSheetId="4">#REF!</definedName>
    <definedName name="concepto3395.casillero" localSheetId="89">#REF!</definedName>
    <definedName name="concepto3395.casillero" localSheetId="5">#REF!</definedName>
    <definedName name="concepto3395.casillero" localSheetId="90">#REF!</definedName>
    <definedName name="concepto3395.casillero" localSheetId="34">#REF!</definedName>
    <definedName name="concepto3395.casillero" localSheetId="92">#REF!</definedName>
    <definedName name="concepto3395.casillero" localSheetId="93">#REF!</definedName>
    <definedName name="concepto3395.casillero">#REF!</definedName>
    <definedName name="concepto3400" localSheetId="39">#REF!</definedName>
    <definedName name="concepto3400" localSheetId="25">#REF!</definedName>
    <definedName name="concepto3400" localSheetId="21">#REF!</definedName>
    <definedName name="concepto3400" localSheetId="4">#REF!</definedName>
    <definedName name="concepto3400" localSheetId="89">#REF!</definedName>
    <definedName name="concepto3400" localSheetId="5">#REF!</definedName>
    <definedName name="concepto3400" localSheetId="90">#REF!</definedName>
    <definedName name="concepto3400" localSheetId="34">#REF!</definedName>
    <definedName name="concepto3400" localSheetId="92">#REF!</definedName>
    <definedName name="concepto3400" localSheetId="93">#REF!</definedName>
    <definedName name="concepto3400">#REF!</definedName>
    <definedName name="concepto3400.casillero" localSheetId="39">#REF!</definedName>
    <definedName name="concepto3400.casillero" localSheetId="25">#REF!</definedName>
    <definedName name="concepto3400.casillero" localSheetId="21">#REF!</definedName>
    <definedName name="concepto3400.casillero" localSheetId="4">#REF!</definedName>
    <definedName name="concepto3400.casillero" localSheetId="89">#REF!</definedName>
    <definedName name="concepto3400.casillero" localSheetId="5">#REF!</definedName>
    <definedName name="concepto3400.casillero" localSheetId="90">#REF!</definedName>
    <definedName name="concepto3400.casillero" localSheetId="34">#REF!</definedName>
    <definedName name="concepto3400.casillero" localSheetId="92">#REF!</definedName>
    <definedName name="concepto3400.casillero" localSheetId="93">#REF!</definedName>
    <definedName name="concepto3400.casillero">#REF!</definedName>
    <definedName name="concepto3408" localSheetId="39">#REF!</definedName>
    <definedName name="concepto3408" localSheetId="25">#REF!</definedName>
    <definedName name="concepto3408" localSheetId="21">#REF!</definedName>
    <definedName name="concepto3408" localSheetId="4">#REF!</definedName>
    <definedName name="concepto3408" localSheetId="89">#REF!</definedName>
    <definedName name="concepto3408" localSheetId="5">#REF!</definedName>
    <definedName name="concepto3408" localSheetId="90">#REF!</definedName>
    <definedName name="concepto3408" localSheetId="34">#REF!</definedName>
    <definedName name="concepto3408" localSheetId="92">#REF!</definedName>
    <definedName name="concepto3408" localSheetId="93">#REF!</definedName>
    <definedName name="concepto3408">#REF!</definedName>
    <definedName name="concepto3408.casillero" localSheetId="39">#REF!</definedName>
    <definedName name="concepto3408.casillero" localSheetId="25">#REF!</definedName>
    <definedName name="concepto3408.casillero" localSheetId="21">#REF!</definedName>
    <definedName name="concepto3408.casillero" localSheetId="4">#REF!</definedName>
    <definedName name="concepto3408.casillero" localSheetId="89">#REF!</definedName>
    <definedName name="concepto3408.casillero" localSheetId="5">#REF!</definedName>
    <definedName name="concepto3408.casillero" localSheetId="90">#REF!</definedName>
    <definedName name="concepto3408.casillero" localSheetId="34">#REF!</definedName>
    <definedName name="concepto3408.casillero" localSheetId="92">#REF!</definedName>
    <definedName name="concepto3408.casillero" localSheetId="93">#REF!</definedName>
    <definedName name="concepto3408.casillero">#REF!</definedName>
    <definedName name="concepto3410" localSheetId="39">#REF!</definedName>
    <definedName name="concepto3410" localSheetId="25">#REF!</definedName>
    <definedName name="concepto3410" localSheetId="21">#REF!</definedName>
    <definedName name="concepto3410" localSheetId="4">#REF!</definedName>
    <definedName name="concepto3410" localSheetId="89">#REF!</definedName>
    <definedName name="concepto3410" localSheetId="5">#REF!</definedName>
    <definedName name="concepto3410" localSheetId="90">#REF!</definedName>
    <definedName name="concepto3410" localSheetId="34">#REF!</definedName>
    <definedName name="concepto3410" localSheetId="92">#REF!</definedName>
    <definedName name="concepto3410" localSheetId="93">#REF!</definedName>
    <definedName name="concepto3410">#REF!</definedName>
    <definedName name="concepto3410.casillero" localSheetId="39">#REF!</definedName>
    <definedName name="concepto3410.casillero" localSheetId="25">#REF!</definedName>
    <definedName name="concepto3410.casillero" localSheetId="21">#REF!</definedName>
    <definedName name="concepto3410.casillero" localSheetId="4">#REF!</definedName>
    <definedName name="concepto3410.casillero" localSheetId="89">#REF!</definedName>
    <definedName name="concepto3410.casillero" localSheetId="5">#REF!</definedName>
    <definedName name="concepto3410.casillero" localSheetId="90">#REF!</definedName>
    <definedName name="concepto3410.casillero" localSheetId="34">#REF!</definedName>
    <definedName name="concepto3410.casillero" localSheetId="92">#REF!</definedName>
    <definedName name="concepto3410.casillero" localSheetId="93">#REF!</definedName>
    <definedName name="concepto3410.casillero">#REF!</definedName>
    <definedName name="concepto3414" localSheetId="39">#REF!</definedName>
    <definedName name="concepto3414" localSheetId="25">#REF!</definedName>
    <definedName name="concepto3414" localSheetId="21">#REF!</definedName>
    <definedName name="concepto3414" localSheetId="4">#REF!</definedName>
    <definedName name="concepto3414" localSheetId="89">#REF!</definedName>
    <definedName name="concepto3414" localSheetId="5">#REF!</definedName>
    <definedName name="concepto3414" localSheetId="90">#REF!</definedName>
    <definedName name="concepto3414" localSheetId="34">#REF!</definedName>
    <definedName name="concepto3414" localSheetId="92">#REF!</definedName>
    <definedName name="concepto3414" localSheetId="93">#REF!</definedName>
    <definedName name="concepto3414">#REF!</definedName>
    <definedName name="concepto3414.casillero" localSheetId="39">#REF!</definedName>
    <definedName name="concepto3414.casillero" localSheetId="25">#REF!</definedName>
    <definedName name="concepto3414.casillero" localSheetId="21">#REF!</definedName>
    <definedName name="concepto3414.casillero" localSheetId="4">#REF!</definedName>
    <definedName name="concepto3414.casillero" localSheetId="89">#REF!</definedName>
    <definedName name="concepto3414.casillero" localSheetId="5">#REF!</definedName>
    <definedName name="concepto3414.casillero" localSheetId="90">#REF!</definedName>
    <definedName name="concepto3414.casillero" localSheetId="34">#REF!</definedName>
    <definedName name="concepto3414.casillero" localSheetId="92">#REF!</definedName>
    <definedName name="concepto3414.casillero" localSheetId="93">#REF!</definedName>
    <definedName name="concepto3414.casillero">#REF!</definedName>
    <definedName name="concepto3415" localSheetId="39">#REF!</definedName>
    <definedName name="concepto3415" localSheetId="25">#REF!</definedName>
    <definedName name="concepto3415" localSheetId="21">#REF!</definedName>
    <definedName name="concepto3415" localSheetId="4">#REF!</definedName>
    <definedName name="concepto3415" localSheetId="89">#REF!</definedName>
    <definedName name="concepto3415" localSheetId="5">#REF!</definedName>
    <definedName name="concepto3415" localSheetId="90">#REF!</definedName>
    <definedName name="concepto3415" localSheetId="34">#REF!</definedName>
    <definedName name="concepto3415" localSheetId="92">#REF!</definedName>
    <definedName name="concepto3415" localSheetId="93">#REF!</definedName>
    <definedName name="concepto3415">#REF!</definedName>
    <definedName name="concepto3415.casillero" localSheetId="39">#REF!</definedName>
    <definedName name="concepto3415.casillero" localSheetId="25">#REF!</definedName>
    <definedName name="concepto3415.casillero" localSheetId="21">#REF!</definedName>
    <definedName name="concepto3415.casillero" localSheetId="4">#REF!</definedName>
    <definedName name="concepto3415.casillero" localSheetId="89">#REF!</definedName>
    <definedName name="concepto3415.casillero" localSheetId="5">#REF!</definedName>
    <definedName name="concepto3415.casillero" localSheetId="90">#REF!</definedName>
    <definedName name="concepto3415.casillero" localSheetId="34">#REF!</definedName>
    <definedName name="concepto3415.casillero" localSheetId="92">#REF!</definedName>
    <definedName name="concepto3415.casillero" localSheetId="93">#REF!</definedName>
    <definedName name="concepto3415.casillero">#REF!</definedName>
    <definedName name="concepto3420" localSheetId="39">#REF!</definedName>
    <definedName name="concepto3420" localSheetId="25">#REF!</definedName>
    <definedName name="concepto3420" localSheetId="21">#REF!</definedName>
    <definedName name="concepto3420" localSheetId="4">#REF!</definedName>
    <definedName name="concepto3420" localSheetId="89">#REF!</definedName>
    <definedName name="concepto3420" localSheetId="5">#REF!</definedName>
    <definedName name="concepto3420" localSheetId="90">#REF!</definedName>
    <definedName name="concepto3420" localSheetId="34">#REF!</definedName>
    <definedName name="concepto3420" localSheetId="92">#REF!</definedName>
    <definedName name="concepto3420" localSheetId="93">#REF!</definedName>
    <definedName name="concepto3420">#REF!</definedName>
    <definedName name="concepto3420.calculo" localSheetId="39">#REF!</definedName>
    <definedName name="concepto3420.calculo" localSheetId="25">#REF!</definedName>
    <definedName name="concepto3420.calculo" localSheetId="21">#REF!</definedName>
    <definedName name="concepto3420.calculo" localSheetId="4">#REF!</definedName>
    <definedName name="concepto3420.calculo" localSheetId="89">#REF!</definedName>
    <definedName name="concepto3420.calculo" localSheetId="5">#REF!</definedName>
    <definedName name="concepto3420.calculo" localSheetId="90">#REF!</definedName>
    <definedName name="concepto3420.calculo" localSheetId="34">#REF!</definedName>
    <definedName name="concepto3420.calculo" localSheetId="92">#REF!</definedName>
    <definedName name="concepto3420.calculo" localSheetId="93">#REF!</definedName>
    <definedName name="concepto3420.calculo">#REF!</definedName>
    <definedName name="concepto3420.casillero" localSheetId="39">#REF!</definedName>
    <definedName name="concepto3420.casillero" localSheetId="25">#REF!</definedName>
    <definedName name="concepto3420.casillero" localSheetId="21">#REF!</definedName>
    <definedName name="concepto3420.casillero" localSheetId="4">#REF!</definedName>
    <definedName name="concepto3420.casillero" localSheetId="89">#REF!</definedName>
    <definedName name="concepto3420.casillero" localSheetId="5">#REF!</definedName>
    <definedName name="concepto3420.casillero" localSheetId="90">#REF!</definedName>
    <definedName name="concepto3420.casillero" localSheetId="34">#REF!</definedName>
    <definedName name="concepto3420.casillero" localSheetId="92">#REF!</definedName>
    <definedName name="concepto3420.casillero" localSheetId="93">#REF!</definedName>
    <definedName name="concepto3420.casillero">#REF!</definedName>
    <definedName name="concepto3420.error3" localSheetId="39">#REF!</definedName>
    <definedName name="concepto3420.error3" localSheetId="25">#REF!</definedName>
    <definedName name="concepto3420.error3" localSheetId="21">#REF!</definedName>
    <definedName name="concepto3420.error3" localSheetId="4">#REF!</definedName>
    <definedName name="concepto3420.error3" localSheetId="89">#REF!</definedName>
    <definedName name="concepto3420.error3" localSheetId="5">#REF!</definedName>
    <definedName name="concepto3420.error3" localSheetId="90">#REF!</definedName>
    <definedName name="concepto3420.error3" localSheetId="34">#REF!</definedName>
    <definedName name="concepto3420.error3" localSheetId="92">#REF!</definedName>
    <definedName name="concepto3420.error3" localSheetId="93">#REF!</definedName>
    <definedName name="concepto3420.error3">#REF!</definedName>
    <definedName name="concepto3420.validacion3" localSheetId="39">#REF!</definedName>
    <definedName name="concepto3420.validacion3" localSheetId="25">#REF!</definedName>
    <definedName name="concepto3420.validacion3" localSheetId="21">#REF!</definedName>
    <definedName name="concepto3420.validacion3" localSheetId="4">#REF!</definedName>
    <definedName name="concepto3420.validacion3" localSheetId="89">#REF!</definedName>
    <definedName name="concepto3420.validacion3" localSheetId="5">#REF!</definedName>
    <definedName name="concepto3420.validacion3" localSheetId="90">#REF!</definedName>
    <definedName name="concepto3420.validacion3" localSheetId="34">#REF!</definedName>
    <definedName name="concepto3420.validacion3" localSheetId="92">#REF!</definedName>
    <definedName name="concepto3420.validacion3" localSheetId="93">#REF!</definedName>
    <definedName name="concepto3420.validacion3">#REF!</definedName>
    <definedName name="concepto3430" localSheetId="39">#REF!</definedName>
    <definedName name="concepto3430" localSheetId="25">#REF!</definedName>
    <definedName name="concepto3430" localSheetId="21">#REF!</definedName>
    <definedName name="concepto3430" localSheetId="4">#REF!</definedName>
    <definedName name="concepto3430" localSheetId="89">#REF!</definedName>
    <definedName name="concepto3430" localSheetId="5">#REF!</definedName>
    <definedName name="concepto3430" localSheetId="90">#REF!</definedName>
    <definedName name="concepto3430" localSheetId="34">#REF!</definedName>
    <definedName name="concepto3430" localSheetId="92">#REF!</definedName>
    <definedName name="concepto3430" localSheetId="93">#REF!</definedName>
    <definedName name="concepto3430">#REF!</definedName>
    <definedName name="concepto3430.calculo" localSheetId="39">#REF!</definedName>
    <definedName name="concepto3430.calculo" localSheetId="25">#REF!</definedName>
    <definedName name="concepto3430.calculo" localSheetId="21">#REF!</definedName>
    <definedName name="concepto3430.calculo" localSheetId="4">#REF!</definedName>
    <definedName name="concepto3430.calculo" localSheetId="89">#REF!</definedName>
    <definedName name="concepto3430.calculo" localSheetId="5">#REF!</definedName>
    <definedName name="concepto3430.calculo" localSheetId="90">#REF!</definedName>
    <definedName name="concepto3430.calculo" localSheetId="34">#REF!</definedName>
    <definedName name="concepto3430.calculo" localSheetId="92">#REF!</definedName>
    <definedName name="concepto3430.calculo" localSheetId="93">#REF!</definedName>
    <definedName name="concepto3430.calculo">#REF!</definedName>
    <definedName name="concepto3430.casillero" localSheetId="39">#REF!</definedName>
    <definedName name="concepto3430.casillero" localSheetId="25">#REF!</definedName>
    <definedName name="concepto3430.casillero" localSheetId="21">#REF!</definedName>
    <definedName name="concepto3430.casillero" localSheetId="4">#REF!</definedName>
    <definedName name="concepto3430.casillero" localSheetId="89">#REF!</definedName>
    <definedName name="concepto3430.casillero" localSheetId="5">#REF!</definedName>
    <definedName name="concepto3430.casillero" localSheetId="90">#REF!</definedName>
    <definedName name="concepto3430.casillero" localSheetId="34">#REF!</definedName>
    <definedName name="concepto3430.casillero" localSheetId="92">#REF!</definedName>
    <definedName name="concepto3430.casillero" localSheetId="93">#REF!</definedName>
    <definedName name="concepto3430.casillero">#REF!</definedName>
    <definedName name="concepto3430.error3" localSheetId="39">#REF!</definedName>
    <definedName name="concepto3430.error3" localSheetId="25">#REF!</definedName>
    <definedName name="concepto3430.error3" localSheetId="21">#REF!</definedName>
    <definedName name="concepto3430.error3" localSheetId="4">#REF!</definedName>
    <definedName name="concepto3430.error3" localSheetId="89">#REF!</definedName>
    <definedName name="concepto3430.error3" localSheetId="5">#REF!</definedName>
    <definedName name="concepto3430.error3" localSheetId="90">#REF!</definedName>
    <definedName name="concepto3430.error3" localSheetId="34">#REF!</definedName>
    <definedName name="concepto3430.error3" localSheetId="92">#REF!</definedName>
    <definedName name="concepto3430.error3" localSheetId="93">#REF!</definedName>
    <definedName name="concepto3430.error3">#REF!</definedName>
    <definedName name="concepto3430.validacion3" localSheetId="39">#REF!</definedName>
    <definedName name="concepto3430.validacion3" localSheetId="25">#REF!</definedName>
    <definedName name="concepto3430.validacion3" localSheetId="21">#REF!</definedName>
    <definedName name="concepto3430.validacion3" localSheetId="4">#REF!</definedName>
    <definedName name="concepto3430.validacion3" localSheetId="89">#REF!</definedName>
    <definedName name="concepto3430.validacion3" localSheetId="5">#REF!</definedName>
    <definedName name="concepto3430.validacion3" localSheetId="90">#REF!</definedName>
    <definedName name="concepto3430.validacion3" localSheetId="34">#REF!</definedName>
    <definedName name="concepto3430.validacion3" localSheetId="92">#REF!</definedName>
    <definedName name="concepto3430.validacion3" localSheetId="93">#REF!</definedName>
    <definedName name="concepto3430.validacion3">#REF!</definedName>
    <definedName name="concepto3434" localSheetId="39">#REF!</definedName>
    <definedName name="concepto3434" localSheetId="25">#REF!</definedName>
    <definedName name="concepto3434" localSheetId="21">#REF!</definedName>
    <definedName name="concepto3434" localSheetId="4">#REF!</definedName>
    <definedName name="concepto3434" localSheetId="89">#REF!</definedName>
    <definedName name="concepto3434" localSheetId="5">#REF!</definedName>
    <definedName name="concepto3434" localSheetId="90">#REF!</definedName>
    <definedName name="concepto3434" localSheetId="34">#REF!</definedName>
    <definedName name="concepto3434" localSheetId="92">#REF!</definedName>
    <definedName name="concepto3434" localSheetId="93">#REF!</definedName>
    <definedName name="concepto3434">#REF!</definedName>
    <definedName name="concepto3434.casillero" localSheetId="39">#REF!</definedName>
    <definedName name="concepto3434.casillero" localSheetId="25">#REF!</definedName>
    <definedName name="concepto3434.casillero" localSheetId="21">#REF!</definedName>
    <definedName name="concepto3434.casillero" localSheetId="4">#REF!</definedName>
    <definedName name="concepto3434.casillero" localSheetId="89">#REF!</definedName>
    <definedName name="concepto3434.casillero" localSheetId="5">#REF!</definedName>
    <definedName name="concepto3434.casillero" localSheetId="90">#REF!</definedName>
    <definedName name="concepto3434.casillero" localSheetId="34">#REF!</definedName>
    <definedName name="concepto3434.casillero" localSheetId="92">#REF!</definedName>
    <definedName name="concepto3434.casillero" localSheetId="93">#REF!</definedName>
    <definedName name="concepto3434.casillero">#REF!</definedName>
    <definedName name="concepto3440" localSheetId="39">#REF!</definedName>
    <definedName name="concepto3440" localSheetId="25">#REF!</definedName>
    <definedName name="concepto3440" localSheetId="21">#REF!</definedName>
    <definedName name="concepto3440" localSheetId="4">#REF!</definedName>
    <definedName name="concepto3440" localSheetId="89">#REF!</definedName>
    <definedName name="concepto3440" localSheetId="5">#REF!</definedName>
    <definedName name="concepto3440" localSheetId="90">#REF!</definedName>
    <definedName name="concepto3440" localSheetId="34">#REF!</definedName>
    <definedName name="concepto3440" localSheetId="92">#REF!</definedName>
    <definedName name="concepto3440" localSheetId="93">#REF!</definedName>
    <definedName name="concepto3440">#REF!</definedName>
    <definedName name="concepto3440.casillero" localSheetId="39">#REF!</definedName>
    <definedName name="concepto3440.casillero" localSheetId="25">#REF!</definedName>
    <definedName name="concepto3440.casillero" localSheetId="21">#REF!</definedName>
    <definedName name="concepto3440.casillero" localSheetId="4">#REF!</definedName>
    <definedName name="concepto3440.casillero" localSheetId="89">#REF!</definedName>
    <definedName name="concepto3440.casillero" localSheetId="5">#REF!</definedName>
    <definedName name="concepto3440.casillero" localSheetId="90">#REF!</definedName>
    <definedName name="concepto3440.casillero" localSheetId="34">#REF!</definedName>
    <definedName name="concepto3440.casillero" localSheetId="92">#REF!</definedName>
    <definedName name="concepto3440.casillero" localSheetId="93">#REF!</definedName>
    <definedName name="concepto3440.casillero">#REF!</definedName>
    <definedName name="concepto3450" localSheetId="39">#REF!</definedName>
    <definedName name="concepto3450" localSheetId="25">#REF!</definedName>
    <definedName name="concepto3450" localSheetId="21">#REF!</definedName>
    <definedName name="concepto3450" localSheetId="4">#REF!</definedName>
    <definedName name="concepto3450" localSheetId="89">#REF!</definedName>
    <definedName name="concepto3450" localSheetId="5">#REF!</definedName>
    <definedName name="concepto3450" localSheetId="90">#REF!</definedName>
    <definedName name="concepto3450" localSheetId="34">#REF!</definedName>
    <definedName name="concepto3450" localSheetId="92">#REF!</definedName>
    <definedName name="concepto3450" localSheetId="93">#REF!</definedName>
    <definedName name="concepto3450">#REF!</definedName>
    <definedName name="concepto3450.casillero" localSheetId="39">#REF!</definedName>
    <definedName name="concepto3450.casillero" localSheetId="25">#REF!</definedName>
    <definedName name="concepto3450.casillero" localSheetId="21">#REF!</definedName>
    <definedName name="concepto3450.casillero" localSheetId="4">#REF!</definedName>
    <definedName name="concepto3450.casillero" localSheetId="89">#REF!</definedName>
    <definedName name="concepto3450.casillero" localSheetId="5">#REF!</definedName>
    <definedName name="concepto3450.casillero" localSheetId="90">#REF!</definedName>
    <definedName name="concepto3450.casillero" localSheetId="34">#REF!</definedName>
    <definedName name="concepto3450.casillero" localSheetId="92">#REF!</definedName>
    <definedName name="concepto3450.casillero" localSheetId="93">#REF!</definedName>
    <definedName name="concepto3450.casillero">#REF!</definedName>
    <definedName name="concepto3460" localSheetId="39">#REF!</definedName>
    <definedName name="concepto3460" localSheetId="25">#REF!</definedName>
    <definedName name="concepto3460" localSheetId="21">#REF!</definedName>
    <definedName name="concepto3460" localSheetId="4">#REF!</definedName>
    <definedName name="concepto3460" localSheetId="89">#REF!</definedName>
    <definedName name="concepto3460" localSheetId="5">#REF!</definedName>
    <definedName name="concepto3460" localSheetId="90">#REF!</definedName>
    <definedName name="concepto3460" localSheetId="34">#REF!</definedName>
    <definedName name="concepto3460" localSheetId="92">#REF!</definedName>
    <definedName name="concepto3460" localSheetId="93">#REF!</definedName>
    <definedName name="concepto3460">#REF!</definedName>
    <definedName name="concepto3460.casillero" localSheetId="39">#REF!</definedName>
    <definedName name="concepto3460.casillero" localSheetId="25">#REF!</definedName>
    <definedName name="concepto3460.casillero" localSheetId="21">#REF!</definedName>
    <definedName name="concepto3460.casillero" localSheetId="4">#REF!</definedName>
    <definedName name="concepto3460.casillero" localSheetId="89">#REF!</definedName>
    <definedName name="concepto3460.casillero" localSheetId="5">#REF!</definedName>
    <definedName name="concepto3460.casillero" localSheetId="90">#REF!</definedName>
    <definedName name="concepto3460.casillero" localSheetId="34">#REF!</definedName>
    <definedName name="concepto3460.casillero" localSheetId="92">#REF!</definedName>
    <definedName name="concepto3460.casillero" localSheetId="93">#REF!</definedName>
    <definedName name="concepto3460.casillero">#REF!</definedName>
    <definedName name="concepto3470" localSheetId="39">#REF!</definedName>
    <definedName name="concepto3470" localSheetId="25">#REF!</definedName>
    <definedName name="concepto3470" localSheetId="21">#REF!</definedName>
    <definedName name="concepto3470" localSheetId="4">#REF!</definedName>
    <definedName name="concepto3470" localSheetId="89">#REF!</definedName>
    <definedName name="concepto3470" localSheetId="5">#REF!</definedName>
    <definedName name="concepto3470" localSheetId="90">#REF!</definedName>
    <definedName name="concepto3470" localSheetId="34">#REF!</definedName>
    <definedName name="concepto3470" localSheetId="92">#REF!</definedName>
    <definedName name="concepto3470" localSheetId="93">#REF!</definedName>
    <definedName name="concepto3470">#REF!</definedName>
    <definedName name="concepto3470.casillero" localSheetId="39">#REF!</definedName>
    <definedName name="concepto3470.casillero" localSheetId="25">#REF!</definedName>
    <definedName name="concepto3470.casillero" localSheetId="21">#REF!</definedName>
    <definedName name="concepto3470.casillero" localSheetId="4">#REF!</definedName>
    <definedName name="concepto3470.casillero" localSheetId="89">#REF!</definedName>
    <definedName name="concepto3470.casillero" localSheetId="5">#REF!</definedName>
    <definedName name="concepto3470.casillero" localSheetId="90">#REF!</definedName>
    <definedName name="concepto3470.casillero" localSheetId="34">#REF!</definedName>
    <definedName name="concepto3470.casillero" localSheetId="92">#REF!</definedName>
    <definedName name="concepto3470.casillero" localSheetId="93">#REF!</definedName>
    <definedName name="concepto3470.casillero">#REF!</definedName>
    <definedName name="concepto3480" localSheetId="39">#REF!</definedName>
    <definedName name="concepto3480" localSheetId="25">#REF!</definedName>
    <definedName name="concepto3480" localSheetId="21">#REF!</definedName>
    <definedName name="concepto3480" localSheetId="4">#REF!</definedName>
    <definedName name="concepto3480" localSheetId="89">#REF!</definedName>
    <definedName name="concepto3480" localSheetId="5">#REF!</definedName>
    <definedName name="concepto3480" localSheetId="90">#REF!</definedName>
    <definedName name="concepto3480" localSheetId="34">#REF!</definedName>
    <definedName name="concepto3480" localSheetId="92">#REF!</definedName>
    <definedName name="concepto3480" localSheetId="93">#REF!</definedName>
    <definedName name="concepto3480">#REF!</definedName>
    <definedName name="concepto3480.casillero" localSheetId="39">#REF!</definedName>
    <definedName name="concepto3480.casillero" localSheetId="25">#REF!</definedName>
    <definedName name="concepto3480.casillero" localSheetId="21">#REF!</definedName>
    <definedName name="concepto3480.casillero" localSheetId="4">#REF!</definedName>
    <definedName name="concepto3480.casillero" localSheetId="89">#REF!</definedName>
    <definedName name="concepto3480.casillero" localSheetId="5">#REF!</definedName>
    <definedName name="concepto3480.casillero" localSheetId="90">#REF!</definedName>
    <definedName name="concepto3480.casillero" localSheetId="34">#REF!</definedName>
    <definedName name="concepto3480.casillero" localSheetId="92">#REF!</definedName>
    <definedName name="concepto3480.casillero" localSheetId="93">#REF!</definedName>
    <definedName name="concepto3480.casillero">#REF!</definedName>
    <definedName name="concepto3490" localSheetId="39">#REF!</definedName>
    <definedName name="concepto3490" localSheetId="25">#REF!</definedName>
    <definedName name="concepto3490" localSheetId="21">#REF!</definedName>
    <definedName name="concepto3490" localSheetId="4">#REF!</definedName>
    <definedName name="concepto3490" localSheetId="89">#REF!</definedName>
    <definedName name="concepto3490" localSheetId="5">#REF!</definedName>
    <definedName name="concepto3490" localSheetId="90">#REF!</definedName>
    <definedName name="concepto3490" localSheetId="34">#REF!</definedName>
    <definedName name="concepto3490" localSheetId="92">#REF!</definedName>
    <definedName name="concepto3490" localSheetId="93">#REF!</definedName>
    <definedName name="concepto3490">#REF!</definedName>
    <definedName name="concepto3490.casillero" localSheetId="39">#REF!</definedName>
    <definedName name="concepto3490.casillero" localSheetId="25">#REF!</definedName>
    <definedName name="concepto3490.casillero" localSheetId="21">#REF!</definedName>
    <definedName name="concepto3490.casillero" localSheetId="4">#REF!</definedName>
    <definedName name="concepto3490.casillero" localSheetId="89">#REF!</definedName>
    <definedName name="concepto3490.casillero" localSheetId="5">#REF!</definedName>
    <definedName name="concepto3490.casillero" localSheetId="90">#REF!</definedName>
    <definedName name="concepto3490.casillero" localSheetId="34">#REF!</definedName>
    <definedName name="concepto3490.casillero" localSheetId="92">#REF!</definedName>
    <definedName name="concepto3490.casillero" localSheetId="93">#REF!</definedName>
    <definedName name="concepto3490.casillero">#REF!</definedName>
    <definedName name="concepto3500" localSheetId="39">#REF!</definedName>
    <definedName name="concepto3500" localSheetId="25">#REF!</definedName>
    <definedName name="concepto3500" localSheetId="21">#REF!</definedName>
    <definedName name="concepto3500" localSheetId="4">#REF!</definedName>
    <definedName name="concepto3500" localSheetId="89">#REF!</definedName>
    <definedName name="concepto3500" localSheetId="5">#REF!</definedName>
    <definedName name="concepto3500" localSheetId="90">#REF!</definedName>
    <definedName name="concepto3500" localSheetId="34">#REF!</definedName>
    <definedName name="concepto3500" localSheetId="92">#REF!</definedName>
    <definedName name="concepto3500" localSheetId="93">#REF!</definedName>
    <definedName name="concepto3500">#REF!</definedName>
    <definedName name="concepto3500.casillero" localSheetId="39">#REF!</definedName>
    <definedName name="concepto3500.casillero" localSheetId="25">#REF!</definedName>
    <definedName name="concepto3500.casillero" localSheetId="21">#REF!</definedName>
    <definedName name="concepto3500.casillero" localSheetId="4">#REF!</definedName>
    <definedName name="concepto3500.casillero" localSheetId="89">#REF!</definedName>
    <definedName name="concepto3500.casillero" localSheetId="5">#REF!</definedName>
    <definedName name="concepto3500.casillero" localSheetId="90">#REF!</definedName>
    <definedName name="concepto3500.casillero" localSheetId="34">#REF!</definedName>
    <definedName name="concepto3500.casillero" localSheetId="92">#REF!</definedName>
    <definedName name="concepto3500.casillero" localSheetId="93">#REF!</definedName>
    <definedName name="concepto3500.casillero">#REF!</definedName>
    <definedName name="concepto3505" localSheetId="39">#REF!</definedName>
    <definedName name="concepto3505" localSheetId="25">#REF!</definedName>
    <definedName name="concepto3505" localSheetId="21">#REF!</definedName>
    <definedName name="concepto3505" localSheetId="4">#REF!</definedName>
    <definedName name="concepto3505" localSheetId="89">#REF!</definedName>
    <definedName name="concepto3505" localSheetId="5">#REF!</definedName>
    <definedName name="concepto3505" localSheetId="90">#REF!</definedName>
    <definedName name="concepto3505" localSheetId="34">#REF!</definedName>
    <definedName name="concepto3505" localSheetId="92">#REF!</definedName>
    <definedName name="concepto3505" localSheetId="93">#REF!</definedName>
    <definedName name="concepto3505">#REF!</definedName>
    <definedName name="concepto3505.casillero" localSheetId="39">#REF!</definedName>
    <definedName name="concepto3505.casillero" localSheetId="25">#REF!</definedName>
    <definedName name="concepto3505.casillero" localSheetId="21">#REF!</definedName>
    <definedName name="concepto3505.casillero" localSheetId="4">#REF!</definedName>
    <definedName name="concepto3505.casillero" localSheetId="89">#REF!</definedName>
    <definedName name="concepto3505.casillero" localSheetId="5">#REF!</definedName>
    <definedName name="concepto3505.casillero" localSheetId="90">#REF!</definedName>
    <definedName name="concepto3505.casillero" localSheetId="34">#REF!</definedName>
    <definedName name="concepto3505.casillero" localSheetId="92">#REF!</definedName>
    <definedName name="concepto3505.casillero" localSheetId="93">#REF!</definedName>
    <definedName name="concepto3505.casillero">#REF!</definedName>
    <definedName name="concepto3510" localSheetId="39">#REF!</definedName>
    <definedName name="concepto3510" localSheetId="25">#REF!</definedName>
    <definedName name="concepto3510" localSheetId="21">#REF!</definedName>
    <definedName name="concepto3510" localSheetId="4">#REF!</definedName>
    <definedName name="concepto3510" localSheetId="89">#REF!</definedName>
    <definedName name="concepto3510" localSheetId="5">#REF!</definedName>
    <definedName name="concepto3510" localSheetId="90">#REF!</definedName>
    <definedName name="concepto3510" localSheetId="34">#REF!</definedName>
    <definedName name="concepto3510" localSheetId="92">#REF!</definedName>
    <definedName name="concepto3510" localSheetId="93">#REF!</definedName>
    <definedName name="concepto3510">#REF!</definedName>
    <definedName name="concepto3510.casillero" localSheetId="39">#REF!</definedName>
    <definedName name="concepto3510.casillero" localSheetId="25">#REF!</definedName>
    <definedName name="concepto3510.casillero" localSheetId="21">#REF!</definedName>
    <definedName name="concepto3510.casillero" localSheetId="4">#REF!</definedName>
    <definedName name="concepto3510.casillero" localSheetId="89">#REF!</definedName>
    <definedName name="concepto3510.casillero" localSheetId="5">#REF!</definedName>
    <definedName name="concepto3510.casillero" localSheetId="90">#REF!</definedName>
    <definedName name="concepto3510.casillero" localSheetId="34">#REF!</definedName>
    <definedName name="concepto3510.casillero" localSheetId="92">#REF!</definedName>
    <definedName name="concepto3510.casillero" localSheetId="93">#REF!</definedName>
    <definedName name="concepto3510.casillero">#REF!</definedName>
    <definedName name="concepto3530" localSheetId="39">#REF!</definedName>
    <definedName name="concepto3530" localSheetId="25">#REF!</definedName>
    <definedName name="concepto3530" localSheetId="21">#REF!</definedName>
    <definedName name="concepto3530" localSheetId="4">#REF!</definedName>
    <definedName name="concepto3530" localSheetId="89">#REF!</definedName>
    <definedName name="concepto3530" localSheetId="5">#REF!</definedName>
    <definedName name="concepto3530" localSheetId="90">#REF!</definedName>
    <definedName name="concepto3530" localSheetId="34">#REF!</definedName>
    <definedName name="concepto3530" localSheetId="92">#REF!</definedName>
    <definedName name="concepto3530" localSheetId="93">#REF!</definedName>
    <definedName name="concepto3530">#REF!</definedName>
    <definedName name="concepto3530.casillero" localSheetId="39">#REF!</definedName>
    <definedName name="concepto3530.casillero" localSheetId="25">#REF!</definedName>
    <definedName name="concepto3530.casillero" localSheetId="21">#REF!</definedName>
    <definedName name="concepto3530.casillero" localSheetId="4">#REF!</definedName>
    <definedName name="concepto3530.casillero" localSheetId="89">#REF!</definedName>
    <definedName name="concepto3530.casillero" localSheetId="5">#REF!</definedName>
    <definedName name="concepto3530.casillero" localSheetId="90">#REF!</definedName>
    <definedName name="concepto3530.casillero" localSheetId="34">#REF!</definedName>
    <definedName name="concepto3530.casillero" localSheetId="92">#REF!</definedName>
    <definedName name="concepto3530.casillero" localSheetId="93">#REF!</definedName>
    <definedName name="concepto3530.casillero">#REF!</definedName>
    <definedName name="concepto3560" localSheetId="39">#REF!</definedName>
    <definedName name="concepto3560" localSheetId="25">#REF!</definedName>
    <definedName name="concepto3560" localSheetId="21">#REF!</definedName>
    <definedName name="concepto3560" localSheetId="4">#REF!</definedName>
    <definedName name="concepto3560" localSheetId="89">#REF!</definedName>
    <definedName name="concepto3560" localSheetId="5">#REF!</definedName>
    <definedName name="concepto3560" localSheetId="90">#REF!</definedName>
    <definedName name="concepto3560" localSheetId="34">#REF!</definedName>
    <definedName name="concepto3560" localSheetId="92">#REF!</definedName>
    <definedName name="concepto3560" localSheetId="93">#REF!</definedName>
    <definedName name="concepto3560">#REF!</definedName>
    <definedName name="concepto3560.casillero" localSheetId="39">#REF!</definedName>
    <definedName name="concepto3560.casillero" localSheetId="25">#REF!</definedName>
    <definedName name="concepto3560.casillero" localSheetId="21">#REF!</definedName>
    <definedName name="concepto3560.casillero" localSheetId="4">#REF!</definedName>
    <definedName name="concepto3560.casillero" localSheetId="89">#REF!</definedName>
    <definedName name="concepto3560.casillero" localSheetId="5">#REF!</definedName>
    <definedName name="concepto3560.casillero" localSheetId="90">#REF!</definedName>
    <definedName name="concepto3560.casillero" localSheetId="34">#REF!</definedName>
    <definedName name="concepto3560.casillero" localSheetId="92">#REF!</definedName>
    <definedName name="concepto3560.casillero" localSheetId="93">#REF!</definedName>
    <definedName name="concepto3560.casillero">#REF!</definedName>
    <definedName name="concepto3570" localSheetId="39">#REF!</definedName>
    <definedName name="concepto3570" localSheetId="25">#REF!</definedName>
    <definedName name="concepto3570" localSheetId="21">#REF!</definedName>
    <definedName name="concepto3570" localSheetId="4">#REF!</definedName>
    <definedName name="concepto3570" localSheetId="89">#REF!</definedName>
    <definedName name="concepto3570" localSheetId="5">#REF!</definedName>
    <definedName name="concepto3570" localSheetId="90">#REF!</definedName>
    <definedName name="concepto3570" localSheetId="34">#REF!</definedName>
    <definedName name="concepto3570" localSheetId="92">#REF!</definedName>
    <definedName name="concepto3570" localSheetId="93">#REF!</definedName>
    <definedName name="concepto3570">#REF!</definedName>
    <definedName name="concepto3570.casillero" localSheetId="39">#REF!</definedName>
    <definedName name="concepto3570.casillero" localSheetId="25">#REF!</definedName>
    <definedName name="concepto3570.casillero" localSheetId="21">#REF!</definedName>
    <definedName name="concepto3570.casillero" localSheetId="4">#REF!</definedName>
    <definedName name="concepto3570.casillero" localSheetId="89">#REF!</definedName>
    <definedName name="concepto3570.casillero" localSheetId="5">#REF!</definedName>
    <definedName name="concepto3570.casillero" localSheetId="90">#REF!</definedName>
    <definedName name="concepto3570.casillero" localSheetId="34">#REF!</definedName>
    <definedName name="concepto3570.casillero" localSheetId="92">#REF!</definedName>
    <definedName name="concepto3570.casillero" localSheetId="93">#REF!</definedName>
    <definedName name="concepto3570.casillero">#REF!</definedName>
    <definedName name="concepto3572" localSheetId="39">#REF!</definedName>
    <definedName name="concepto3572" localSheetId="25">#REF!</definedName>
    <definedName name="concepto3572" localSheetId="21">#REF!</definedName>
    <definedName name="concepto3572" localSheetId="4">#REF!</definedName>
    <definedName name="concepto3572" localSheetId="89">#REF!</definedName>
    <definedName name="concepto3572" localSheetId="5">#REF!</definedName>
    <definedName name="concepto3572" localSheetId="90">#REF!</definedName>
    <definedName name="concepto3572" localSheetId="34">#REF!</definedName>
    <definedName name="concepto3572" localSheetId="92">#REF!</definedName>
    <definedName name="concepto3572" localSheetId="93">#REF!</definedName>
    <definedName name="concepto3572">#REF!</definedName>
    <definedName name="concepto3572.casillero" localSheetId="39">#REF!</definedName>
    <definedName name="concepto3572.casillero" localSheetId="25">#REF!</definedName>
    <definedName name="concepto3572.casillero" localSheetId="21">#REF!</definedName>
    <definedName name="concepto3572.casillero" localSheetId="4">#REF!</definedName>
    <definedName name="concepto3572.casillero" localSheetId="89">#REF!</definedName>
    <definedName name="concepto3572.casillero" localSheetId="5">#REF!</definedName>
    <definedName name="concepto3572.casillero" localSheetId="90">#REF!</definedName>
    <definedName name="concepto3572.casillero" localSheetId="34">#REF!</definedName>
    <definedName name="concepto3572.casillero" localSheetId="92">#REF!</definedName>
    <definedName name="concepto3572.casillero" localSheetId="93">#REF!</definedName>
    <definedName name="concepto3572.casillero">#REF!</definedName>
    <definedName name="concepto3574" localSheetId="39">#REF!</definedName>
    <definedName name="concepto3574" localSheetId="25">#REF!</definedName>
    <definedName name="concepto3574" localSheetId="21">#REF!</definedName>
    <definedName name="concepto3574" localSheetId="4">#REF!</definedName>
    <definedName name="concepto3574" localSheetId="89">#REF!</definedName>
    <definedName name="concepto3574" localSheetId="5">#REF!</definedName>
    <definedName name="concepto3574" localSheetId="90">#REF!</definedName>
    <definedName name="concepto3574" localSheetId="34">#REF!</definedName>
    <definedName name="concepto3574" localSheetId="92">#REF!</definedName>
    <definedName name="concepto3574" localSheetId="93">#REF!</definedName>
    <definedName name="concepto3574">#REF!</definedName>
    <definedName name="concepto3574.casillero" localSheetId="39">#REF!</definedName>
    <definedName name="concepto3574.casillero" localSheetId="25">#REF!</definedName>
    <definedName name="concepto3574.casillero" localSheetId="21">#REF!</definedName>
    <definedName name="concepto3574.casillero" localSheetId="4">#REF!</definedName>
    <definedName name="concepto3574.casillero" localSheetId="89">#REF!</definedName>
    <definedName name="concepto3574.casillero" localSheetId="5">#REF!</definedName>
    <definedName name="concepto3574.casillero" localSheetId="90">#REF!</definedName>
    <definedName name="concepto3574.casillero" localSheetId="34">#REF!</definedName>
    <definedName name="concepto3574.casillero" localSheetId="92">#REF!</definedName>
    <definedName name="concepto3574.casillero" localSheetId="93">#REF!</definedName>
    <definedName name="concepto3574.casillero">#REF!</definedName>
    <definedName name="concepto3576" localSheetId="39">#REF!</definedName>
    <definedName name="concepto3576" localSheetId="25">#REF!</definedName>
    <definedName name="concepto3576" localSheetId="21">#REF!</definedName>
    <definedName name="concepto3576" localSheetId="4">#REF!</definedName>
    <definedName name="concepto3576" localSheetId="89">#REF!</definedName>
    <definedName name="concepto3576" localSheetId="5">#REF!</definedName>
    <definedName name="concepto3576" localSheetId="90">#REF!</definedName>
    <definedName name="concepto3576" localSheetId="34">#REF!</definedName>
    <definedName name="concepto3576" localSheetId="92">#REF!</definedName>
    <definedName name="concepto3576" localSheetId="93">#REF!</definedName>
    <definedName name="concepto3576">#REF!</definedName>
    <definedName name="concepto3576.casillero" localSheetId="39">#REF!</definedName>
    <definedName name="concepto3576.casillero" localSheetId="25">#REF!</definedName>
    <definedName name="concepto3576.casillero" localSheetId="21">#REF!</definedName>
    <definedName name="concepto3576.casillero" localSheetId="4">#REF!</definedName>
    <definedName name="concepto3576.casillero" localSheetId="89">#REF!</definedName>
    <definedName name="concepto3576.casillero" localSheetId="5">#REF!</definedName>
    <definedName name="concepto3576.casillero" localSheetId="90">#REF!</definedName>
    <definedName name="concepto3576.casillero" localSheetId="34">#REF!</definedName>
    <definedName name="concepto3576.casillero" localSheetId="92">#REF!</definedName>
    <definedName name="concepto3576.casillero" localSheetId="93">#REF!</definedName>
    <definedName name="concepto3576.casillero">#REF!</definedName>
    <definedName name="concepto3578" localSheetId="39">#REF!</definedName>
    <definedName name="concepto3578" localSheetId="25">#REF!</definedName>
    <definedName name="concepto3578" localSheetId="21">#REF!</definedName>
    <definedName name="concepto3578" localSheetId="4">#REF!</definedName>
    <definedName name="concepto3578" localSheetId="89">#REF!</definedName>
    <definedName name="concepto3578" localSheetId="5">#REF!</definedName>
    <definedName name="concepto3578" localSheetId="90">#REF!</definedName>
    <definedName name="concepto3578" localSheetId="34">#REF!</definedName>
    <definedName name="concepto3578" localSheetId="92">#REF!</definedName>
    <definedName name="concepto3578" localSheetId="93">#REF!</definedName>
    <definedName name="concepto3578">#REF!</definedName>
    <definedName name="concepto3578.casillero" localSheetId="39">#REF!</definedName>
    <definedName name="concepto3578.casillero" localSheetId="25">#REF!</definedName>
    <definedName name="concepto3578.casillero" localSheetId="21">#REF!</definedName>
    <definedName name="concepto3578.casillero" localSheetId="4">#REF!</definedName>
    <definedName name="concepto3578.casillero" localSheetId="89">#REF!</definedName>
    <definedName name="concepto3578.casillero" localSheetId="5">#REF!</definedName>
    <definedName name="concepto3578.casillero" localSheetId="90">#REF!</definedName>
    <definedName name="concepto3578.casillero" localSheetId="34">#REF!</definedName>
    <definedName name="concepto3578.casillero" localSheetId="92">#REF!</definedName>
    <definedName name="concepto3578.casillero" localSheetId="93">#REF!</definedName>
    <definedName name="concepto3578.casillero">#REF!</definedName>
    <definedName name="concepto360" localSheetId="39">#REF!</definedName>
    <definedName name="concepto360" localSheetId="25">#REF!</definedName>
    <definedName name="concepto360" localSheetId="21">#REF!</definedName>
    <definedName name="concepto360" localSheetId="4">#REF!</definedName>
    <definedName name="concepto360" localSheetId="89">#REF!</definedName>
    <definedName name="concepto360" localSheetId="5">#REF!</definedName>
    <definedName name="concepto360" localSheetId="90">#REF!</definedName>
    <definedName name="concepto360" localSheetId="34">#REF!</definedName>
    <definedName name="concepto360" localSheetId="92">#REF!</definedName>
    <definedName name="concepto360" localSheetId="93">#REF!</definedName>
    <definedName name="concepto360">#REF!</definedName>
    <definedName name="concepto360.casillero" localSheetId="39">#REF!</definedName>
    <definedName name="concepto360.casillero" localSheetId="25">#REF!</definedName>
    <definedName name="concepto360.casillero" localSheetId="21">#REF!</definedName>
    <definedName name="concepto360.casillero" localSheetId="4">#REF!</definedName>
    <definedName name="concepto360.casillero" localSheetId="89">#REF!</definedName>
    <definedName name="concepto360.casillero" localSheetId="5">#REF!</definedName>
    <definedName name="concepto360.casillero" localSheetId="90">#REF!</definedName>
    <definedName name="concepto360.casillero" localSheetId="34">#REF!</definedName>
    <definedName name="concepto360.casillero" localSheetId="92">#REF!</definedName>
    <definedName name="concepto360.casillero" localSheetId="93">#REF!</definedName>
    <definedName name="concepto360.casillero">#REF!</definedName>
    <definedName name="concepto360.error1" localSheetId="39">#REF!</definedName>
    <definedName name="concepto360.error1" localSheetId="25">#REF!</definedName>
    <definedName name="concepto360.error1" localSheetId="21">#REF!</definedName>
    <definedName name="concepto360.error1" localSheetId="4">#REF!</definedName>
    <definedName name="concepto360.error1" localSheetId="89">#REF!</definedName>
    <definedName name="concepto360.error1" localSheetId="5">#REF!</definedName>
    <definedName name="concepto360.error1" localSheetId="90">#REF!</definedName>
    <definedName name="concepto360.error1" localSheetId="34">#REF!</definedName>
    <definedName name="concepto360.error1" localSheetId="92">#REF!</definedName>
    <definedName name="concepto360.error1" localSheetId="93">#REF!</definedName>
    <definedName name="concepto360.error1">#REF!</definedName>
    <definedName name="concepto360.error2" localSheetId="39">#REF!</definedName>
    <definedName name="concepto360.error2" localSheetId="25">#REF!</definedName>
    <definedName name="concepto360.error2" localSheetId="21">#REF!</definedName>
    <definedName name="concepto360.error2" localSheetId="4">#REF!</definedName>
    <definedName name="concepto360.error2" localSheetId="89">#REF!</definedName>
    <definedName name="concepto360.error2" localSheetId="5">#REF!</definedName>
    <definedName name="concepto360.error2" localSheetId="90">#REF!</definedName>
    <definedName name="concepto360.error2" localSheetId="34">#REF!</definedName>
    <definedName name="concepto360.error2" localSheetId="92">#REF!</definedName>
    <definedName name="concepto360.error2" localSheetId="93">#REF!</definedName>
    <definedName name="concepto360.error2">#REF!</definedName>
    <definedName name="concepto360.validacion1" localSheetId="39">#REF!</definedName>
    <definedName name="concepto360.validacion1" localSheetId="25">#REF!</definedName>
    <definedName name="concepto360.validacion1" localSheetId="21">#REF!</definedName>
    <definedName name="concepto360.validacion1" localSheetId="4">#REF!</definedName>
    <definedName name="concepto360.validacion1" localSheetId="89">#REF!</definedName>
    <definedName name="concepto360.validacion1" localSheetId="5">#REF!</definedName>
    <definedName name="concepto360.validacion1" localSheetId="90">#REF!</definedName>
    <definedName name="concepto360.validacion1" localSheetId="34">#REF!</definedName>
    <definedName name="concepto360.validacion1" localSheetId="92">#REF!</definedName>
    <definedName name="concepto360.validacion1" localSheetId="93">#REF!</definedName>
    <definedName name="concepto360.validacion1">#REF!</definedName>
    <definedName name="concepto360.validacion2" localSheetId="39">#REF!</definedName>
    <definedName name="concepto360.validacion2" localSheetId="25">#REF!</definedName>
    <definedName name="concepto360.validacion2" localSheetId="21">#REF!</definedName>
    <definedName name="concepto360.validacion2" localSheetId="4">#REF!</definedName>
    <definedName name="concepto360.validacion2" localSheetId="89">#REF!</definedName>
    <definedName name="concepto360.validacion2" localSheetId="5">#REF!</definedName>
    <definedName name="concepto360.validacion2" localSheetId="90">#REF!</definedName>
    <definedName name="concepto360.validacion2" localSheetId="34">#REF!</definedName>
    <definedName name="concepto360.validacion2" localSheetId="92">#REF!</definedName>
    <definedName name="concepto360.validacion2" localSheetId="93">#REF!</definedName>
    <definedName name="concepto360.validacion2">#REF!</definedName>
    <definedName name="concepto360.valordefecto" localSheetId="39">#REF!</definedName>
    <definedName name="concepto360.valordefecto" localSheetId="25">#REF!</definedName>
    <definedName name="concepto360.valordefecto" localSheetId="21">#REF!</definedName>
    <definedName name="concepto360.valordefecto" localSheetId="4">#REF!</definedName>
    <definedName name="concepto360.valordefecto" localSheetId="89">#REF!</definedName>
    <definedName name="concepto360.valordefecto" localSheetId="5">#REF!</definedName>
    <definedName name="concepto360.valordefecto" localSheetId="90">#REF!</definedName>
    <definedName name="concepto360.valordefecto" localSheetId="34">#REF!</definedName>
    <definedName name="concepto360.valordefecto" localSheetId="92">#REF!</definedName>
    <definedName name="concepto360.valordefecto" localSheetId="93">#REF!</definedName>
    <definedName name="concepto360.valordefecto">#REF!</definedName>
    <definedName name="concepto3600" localSheetId="39">#REF!</definedName>
    <definedName name="concepto3600" localSheetId="25">#REF!</definedName>
    <definedName name="concepto3600" localSheetId="21">#REF!</definedName>
    <definedName name="concepto3600" localSheetId="4">#REF!</definedName>
    <definedName name="concepto3600" localSheetId="89">#REF!</definedName>
    <definedName name="concepto3600" localSheetId="5">#REF!</definedName>
    <definedName name="concepto3600" localSheetId="90">#REF!</definedName>
    <definedName name="concepto3600" localSheetId="34">#REF!</definedName>
    <definedName name="concepto3600" localSheetId="92">#REF!</definedName>
    <definedName name="concepto3600" localSheetId="93">#REF!</definedName>
    <definedName name="concepto3600">#REF!</definedName>
    <definedName name="concepto3600.casillero" localSheetId="39">#REF!</definedName>
    <definedName name="concepto3600.casillero" localSheetId="25">#REF!</definedName>
    <definedName name="concepto3600.casillero" localSheetId="21">#REF!</definedName>
    <definedName name="concepto3600.casillero" localSheetId="4">#REF!</definedName>
    <definedName name="concepto3600.casillero" localSheetId="89">#REF!</definedName>
    <definedName name="concepto3600.casillero" localSheetId="5">#REF!</definedName>
    <definedName name="concepto3600.casillero" localSheetId="90">#REF!</definedName>
    <definedName name="concepto3600.casillero" localSheetId="34">#REF!</definedName>
    <definedName name="concepto3600.casillero" localSheetId="92">#REF!</definedName>
    <definedName name="concepto3600.casillero" localSheetId="93">#REF!</definedName>
    <definedName name="concepto3600.casillero">#REF!</definedName>
    <definedName name="concepto3612" localSheetId="39">#REF!</definedName>
    <definedName name="concepto3612" localSheetId="25">#REF!</definedName>
    <definedName name="concepto3612" localSheetId="21">#REF!</definedName>
    <definedName name="concepto3612" localSheetId="4">#REF!</definedName>
    <definedName name="concepto3612" localSheetId="89">#REF!</definedName>
    <definedName name="concepto3612" localSheetId="5">#REF!</definedName>
    <definedName name="concepto3612" localSheetId="90">#REF!</definedName>
    <definedName name="concepto3612" localSheetId="34">#REF!</definedName>
    <definedName name="concepto3612" localSheetId="92">#REF!</definedName>
    <definedName name="concepto3612" localSheetId="93">#REF!</definedName>
    <definedName name="concepto3612">#REF!</definedName>
    <definedName name="concepto3612.casillero" localSheetId="39">#REF!</definedName>
    <definedName name="concepto3612.casillero" localSheetId="25">#REF!</definedName>
    <definedName name="concepto3612.casillero" localSheetId="21">#REF!</definedName>
    <definedName name="concepto3612.casillero" localSheetId="4">#REF!</definedName>
    <definedName name="concepto3612.casillero" localSheetId="89">#REF!</definedName>
    <definedName name="concepto3612.casillero" localSheetId="5">#REF!</definedName>
    <definedName name="concepto3612.casillero" localSheetId="90">#REF!</definedName>
    <definedName name="concepto3612.casillero" localSheetId="34">#REF!</definedName>
    <definedName name="concepto3612.casillero" localSheetId="92">#REF!</definedName>
    <definedName name="concepto3612.casillero" localSheetId="93">#REF!</definedName>
    <definedName name="concepto3612.casillero">#REF!</definedName>
    <definedName name="concepto3613" localSheetId="39">#REF!</definedName>
    <definedName name="concepto3613" localSheetId="25">#REF!</definedName>
    <definedName name="concepto3613" localSheetId="21">#REF!</definedName>
    <definedName name="concepto3613" localSheetId="4">#REF!</definedName>
    <definedName name="concepto3613" localSheetId="89">#REF!</definedName>
    <definedName name="concepto3613" localSheetId="5">#REF!</definedName>
    <definedName name="concepto3613" localSheetId="90">#REF!</definedName>
    <definedName name="concepto3613" localSheetId="34">#REF!</definedName>
    <definedName name="concepto3613" localSheetId="92">#REF!</definedName>
    <definedName name="concepto3613" localSheetId="93">#REF!</definedName>
    <definedName name="concepto3613">#REF!</definedName>
    <definedName name="concepto3613.casillero" localSheetId="39">#REF!</definedName>
    <definedName name="concepto3613.casillero" localSheetId="25">#REF!</definedName>
    <definedName name="concepto3613.casillero" localSheetId="21">#REF!</definedName>
    <definedName name="concepto3613.casillero" localSheetId="4">#REF!</definedName>
    <definedName name="concepto3613.casillero" localSheetId="89">#REF!</definedName>
    <definedName name="concepto3613.casillero" localSheetId="5">#REF!</definedName>
    <definedName name="concepto3613.casillero" localSheetId="90">#REF!</definedName>
    <definedName name="concepto3613.casillero" localSheetId="34">#REF!</definedName>
    <definedName name="concepto3613.casillero" localSheetId="92">#REF!</definedName>
    <definedName name="concepto3613.casillero" localSheetId="93">#REF!</definedName>
    <definedName name="concepto3613.casillero">#REF!</definedName>
    <definedName name="concepto3614" localSheetId="39">#REF!</definedName>
    <definedName name="concepto3614" localSheetId="25">#REF!</definedName>
    <definedName name="concepto3614" localSheetId="21">#REF!</definedName>
    <definedName name="concepto3614" localSheetId="4">#REF!</definedName>
    <definedName name="concepto3614" localSheetId="89">#REF!</definedName>
    <definedName name="concepto3614" localSheetId="5">#REF!</definedName>
    <definedName name="concepto3614" localSheetId="90">#REF!</definedName>
    <definedName name="concepto3614" localSheetId="34">#REF!</definedName>
    <definedName name="concepto3614" localSheetId="92">#REF!</definedName>
    <definedName name="concepto3614" localSheetId="93">#REF!</definedName>
    <definedName name="concepto3614">#REF!</definedName>
    <definedName name="concepto3614.casillero" localSheetId="39">#REF!</definedName>
    <definedName name="concepto3614.casillero" localSheetId="25">#REF!</definedName>
    <definedName name="concepto3614.casillero" localSheetId="21">#REF!</definedName>
    <definedName name="concepto3614.casillero" localSheetId="4">#REF!</definedName>
    <definedName name="concepto3614.casillero" localSheetId="89">#REF!</definedName>
    <definedName name="concepto3614.casillero" localSheetId="5">#REF!</definedName>
    <definedName name="concepto3614.casillero" localSheetId="90">#REF!</definedName>
    <definedName name="concepto3614.casillero" localSheetId="34">#REF!</definedName>
    <definedName name="concepto3614.casillero" localSheetId="92">#REF!</definedName>
    <definedName name="concepto3614.casillero" localSheetId="93">#REF!</definedName>
    <definedName name="concepto3614.casillero">#REF!</definedName>
    <definedName name="concepto3615" localSheetId="39">#REF!</definedName>
    <definedName name="concepto3615" localSheetId="25">#REF!</definedName>
    <definedName name="concepto3615" localSheetId="21">#REF!</definedName>
    <definedName name="concepto3615" localSheetId="4">#REF!</definedName>
    <definedName name="concepto3615" localSheetId="89">#REF!</definedName>
    <definedName name="concepto3615" localSheetId="5">#REF!</definedName>
    <definedName name="concepto3615" localSheetId="90">#REF!</definedName>
    <definedName name="concepto3615" localSheetId="34">#REF!</definedName>
    <definedName name="concepto3615" localSheetId="92">#REF!</definedName>
    <definedName name="concepto3615" localSheetId="93">#REF!</definedName>
    <definedName name="concepto3615">#REF!</definedName>
    <definedName name="concepto3615.casillero" localSheetId="39">#REF!</definedName>
    <definedName name="concepto3615.casillero" localSheetId="25">#REF!</definedName>
    <definedName name="concepto3615.casillero" localSheetId="21">#REF!</definedName>
    <definedName name="concepto3615.casillero" localSheetId="4">#REF!</definedName>
    <definedName name="concepto3615.casillero" localSheetId="89">#REF!</definedName>
    <definedName name="concepto3615.casillero" localSheetId="5">#REF!</definedName>
    <definedName name="concepto3615.casillero" localSheetId="90">#REF!</definedName>
    <definedName name="concepto3615.casillero" localSheetId="34">#REF!</definedName>
    <definedName name="concepto3615.casillero" localSheetId="92">#REF!</definedName>
    <definedName name="concepto3615.casillero" localSheetId="93">#REF!</definedName>
    <definedName name="concepto3615.casillero">#REF!</definedName>
    <definedName name="concepto3620" localSheetId="39">#REF!</definedName>
    <definedName name="concepto3620" localSheetId="25">#REF!</definedName>
    <definedName name="concepto3620" localSheetId="21">#REF!</definedName>
    <definedName name="concepto3620" localSheetId="4">#REF!</definedName>
    <definedName name="concepto3620" localSheetId="89">#REF!</definedName>
    <definedName name="concepto3620" localSheetId="5">#REF!</definedName>
    <definedName name="concepto3620" localSheetId="90">#REF!</definedName>
    <definedName name="concepto3620" localSheetId="34">#REF!</definedName>
    <definedName name="concepto3620" localSheetId="92">#REF!</definedName>
    <definedName name="concepto3620" localSheetId="93">#REF!</definedName>
    <definedName name="concepto3620">#REF!</definedName>
    <definedName name="concepto3620.casillero" localSheetId="39">#REF!</definedName>
    <definedName name="concepto3620.casillero" localSheetId="25">#REF!</definedName>
    <definedName name="concepto3620.casillero" localSheetId="21">#REF!</definedName>
    <definedName name="concepto3620.casillero" localSheetId="4">#REF!</definedName>
    <definedName name="concepto3620.casillero" localSheetId="89">#REF!</definedName>
    <definedName name="concepto3620.casillero" localSheetId="5">#REF!</definedName>
    <definedName name="concepto3620.casillero" localSheetId="90">#REF!</definedName>
    <definedName name="concepto3620.casillero" localSheetId="34">#REF!</definedName>
    <definedName name="concepto3620.casillero" localSheetId="92">#REF!</definedName>
    <definedName name="concepto3620.casillero" localSheetId="93">#REF!</definedName>
    <definedName name="concepto3620.casillero">#REF!</definedName>
    <definedName name="concepto3630" localSheetId="39">#REF!</definedName>
    <definedName name="concepto3630" localSheetId="25">#REF!</definedName>
    <definedName name="concepto3630" localSheetId="21">#REF!</definedName>
    <definedName name="concepto3630" localSheetId="4">#REF!</definedName>
    <definedName name="concepto3630" localSheetId="89">#REF!</definedName>
    <definedName name="concepto3630" localSheetId="5">#REF!</definedName>
    <definedName name="concepto3630" localSheetId="90">#REF!</definedName>
    <definedName name="concepto3630" localSheetId="34">#REF!</definedName>
    <definedName name="concepto3630" localSheetId="92">#REF!</definedName>
    <definedName name="concepto3630" localSheetId="93">#REF!</definedName>
    <definedName name="concepto3630">#REF!</definedName>
    <definedName name="concepto3630.casillero" localSheetId="39">#REF!</definedName>
    <definedName name="concepto3630.casillero" localSheetId="25">#REF!</definedName>
    <definedName name="concepto3630.casillero" localSheetId="21">#REF!</definedName>
    <definedName name="concepto3630.casillero" localSheetId="4">#REF!</definedName>
    <definedName name="concepto3630.casillero" localSheetId="89">#REF!</definedName>
    <definedName name="concepto3630.casillero" localSheetId="5">#REF!</definedName>
    <definedName name="concepto3630.casillero" localSheetId="90">#REF!</definedName>
    <definedName name="concepto3630.casillero" localSheetId="34">#REF!</definedName>
    <definedName name="concepto3630.casillero" localSheetId="92">#REF!</definedName>
    <definedName name="concepto3630.casillero" localSheetId="93">#REF!</definedName>
    <definedName name="concepto3630.casillero">#REF!</definedName>
    <definedName name="concepto3640" localSheetId="39">#REF!</definedName>
    <definedName name="concepto3640" localSheetId="25">#REF!</definedName>
    <definedName name="concepto3640" localSheetId="21">#REF!</definedName>
    <definedName name="concepto3640" localSheetId="4">#REF!</definedName>
    <definedName name="concepto3640" localSheetId="89">#REF!</definedName>
    <definedName name="concepto3640" localSheetId="5">#REF!</definedName>
    <definedName name="concepto3640" localSheetId="90">#REF!</definedName>
    <definedName name="concepto3640" localSheetId="34">#REF!</definedName>
    <definedName name="concepto3640" localSheetId="92">#REF!</definedName>
    <definedName name="concepto3640" localSheetId="93">#REF!</definedName>
    <definedName name="concepto3640">#REF!</definedName>
    <definedName name="concepto3640.casillero" localSheetId="39">#REF!</definedName>
    <definedName name="concepto3640.casillero" localSheetId="25">#REF!</definedName>
    <definedName name="concepto3640.casillero" localSheetId="21">#REF!</definedName>
    <definedName name="concepto3640.casillero" localSheetId="4">#REF!</definedName>
    <definedName name="concepto3640.casillero" localSheetId="89">#REF!</definedName>
    <definedName name="concepto3640.casillero" localSheetId="5">#REF!</definedName>
    <definedName name="concepto3640.casillero" localSheetId="90">#REF!</definedName>
    <definedName name="concepto3640.casillero" localSheetId="34">#REF!</definedName>
    <definedName name="concepto3640.casillero" localSheetId="92">#REF!</definedName>
    <definedName name="concepto3640.casillero" localSheetId="93">#REF!</definedName>
    <definedName name="concepto3640.casillero">#REF!</definedName>
    <definedName name="concepto3645" localSheetId="39">#REF!</definedName>
    <definedName name="concepto3645" localSheetId="25">#REF!</definedName>
    <definedName name="concepto3645" localSheetId="21">#REF!</definedName>
    <definedName name="concepto3645" localSheetId="4">#REF!</definedName>
    <definedName name="concepto3645" localSheetId="89">#REF!</definedName>
    <definedName name="concepto3645" localSheetId="5">#REF!</definedName>
    <definedName name="concepto3645" localSheetId="90">#REF!</definedName>
    <definedName name="concepto3645" localSheetId="34">#REF!</definedName>
    <definedName name="concepto3645" localSheetId="92">#REF!</definedName>
    <definedName name="concepto3645" localSheetId="93">#REF!</definedName>
    <definedName name="concepto3645">#REF!</definedName>
    <definedName name="concepto3645.casillero" localSheetId="39">#REF!</definedName>
    <definedName name="concepto3645.casillero" localSheetId="25">#REF!</definedName>
    <definedName name="concepto3645.casillero" localSheetId="21">#REF!</definedName>
    <definedName name="concepto3645.casillero" localSheetId="4">#REF!</definedName>
    <definedName name="concepto3645.casillero" localSheetId="89">#REF!</definedName>
    <definedName name="concepto3645.casillero" localSheetId="5">#REF!</definedName>
    <definedName name="concepto3645.casillero" localSheetId="90">#REF!</definedName>
    <definedName name="concepto3645.casillero" localSheetId="34">#REF!</definedName>
    <definedName name="concepto3645.casillero" localSheetId="92">#REF!</definedName>
    <definedName name="concepto3645.casillero" localSheetId="93">#REF!</definedName>
    <definedName name="concepto3645.casillero">#REF!</definedName>
    <definedName name="concepto365.casillero" localSheetId="39">#REF!</definedName>
    <definedName name="concepto365.casillero" localSheetId="25">#REF!</definedName>
    <definedName name="concepto365.casillero" localSheetId="21">#REF!</definedName>
    <definedName name="concepto365.casillero" localSheetId="4">#REF!</definedName>
    <definedName name="concepto365.casillero" localSheetId="89">#REF!</definedName>
    <definedName name="concepto365.casillero" localSheetId="5">#REF!</definedName>
    <definedName name="concepto365.casillero" localSheetId="90">#REF!</definedName>
    <definedName name="concepto365.casillero" localSheetId="34">#REF!</definedName>
    <definedName name="concepto365.casillero" localSheetId="92">#REF!</definedName>
    <definedName name="concepto365.casillero" localSheetId="93">#REF!</definedName>
    <definedName name="concepto365.casillero">#REF!</definedName>
    <definedName name="concepto3650" localSheetId="39">#REF!</definedName>
    <definedName name="concepto3650" localSheetId="25">#REF!</definedName>
    <definedName name="concepto3650" localSheetId="21">#REF!</definedName>
    <definedName name="concepto3650" localSheetId="4">#REF!</definedName>
    <definedName name="concepto3650" localSheetId="89">#REF!</definedName>
    <definedName name="concepto3650" localSheetId="5">#REF!</definedName>
    <definedName name="concepto3650" localSheetId="90">#REF!</definedName>
    <definedName name="concepto3650" localSheetId="34">#REF!</definedName>
    <definedName name="concepto3650" localSheetId="92">#REF!</definedName>
    <definedName name="concepto3650" localSheetId="93">#REF!</definedName>
    <definedName name="concepto3650">#REF!</definedName>
    <definedName name="concepto3650.casillero" localSheetId="39">#REF!</definedName>
    <definedName name="concepto3650.casillero" localSheetId="25">#REF!</definedName>
    <definedName name="concepto3650.casillero" localSheetId="21">#REF!</definedName>
    <definedName name="concepto3650.casillero" localSheetId="4">#REF!</definedName>
    <definedName name="concepto3650.casillero" localSheetId="89">#REF!</definedName>
    <definedName name="concepto3650.casillero" localSheetId="5">#REF!</definedName>
    <definedName name="concepto3650.casillero" localSheetId="90">#REF!</definedName>
    <definedName name="concepto3650.casillero" localSheetId="34">#REF!</definedName>
    <definedName name="concepto3650.casillero" localSheetId="92">#REF!</definedName>
    <definedName name="concepto3650.casillero" localSheetId="93">#REF!</definedName>
    <definedName name="concepto3650.casillero">#REF!</definedName>
    <definedName name="concepto3659" localSheetId="39">#REF!</definedName>
    <definedName name="concepto3659" localSheetId="25">#REF!</definedName>
    <definedName name="concepto3659" localSheetId="21">#REF!</definedName>
    <definedName name="concepto3659" localSheetId="4">#REF!</definedName>
    <definedName name="concepto3659" localSheetId="89">#REF!</definedName>
    <definedName name="concepto3659" localSheetId="5">#REF!</definedName>
    <definedName name="concepto3659" localSheetId="90">#REF!</definedName>
    <definedName name="concepto3659" localSheetId="34">#REF!</definedName>
    <definedName name="concepto3659" localSheetId="92">#REF!</definedName>
    <definedName name="concepto3659" localSheetId="93">#REF!</definedName>
    <definedName name="concepto3659">#REF!</definedName>
    <definedName name="concepto3659.casillero" localSheetId="39">#REF!</definedName>
    <definedName name="concepto3659.casillero" localSheetId="25">#REF!</definedName>
    <definedName name="concepto3659.casillero" localSheetId="21">#REF!</definedName>
    <definedName name="concepto3659.casillero" localSheetId="4">#REF!</definedName>
    <definedName name="concepto3659.casillero" localSheetId="89">#REF!</definedName>
    <definedName name="concepto3659.casillero" localSheetId="5">#REF!</definedName>
    <definedName name="concepto3659.casillero" localSheetId="90">#REF!</definedName>
    <definedName name="concepto3659.casillero" localSheetId="34">#REF!</definedName>
    <definedName name="concepto3659.casillero" localSheetId="92">#REF!</definedName>
    <definedName name="concepto3659.casillero" localSheetId="93">#REF!</definedName>
    <definedName name="concepto3659.casillero">#REF!</definedName>
    <definedName name="concepto3660" localSheetId="39">#REF!</definedName>
    <definedName name="concepto3660" localSheetId="25">#REF!</definedName>
    <definedName name="concepto3660" localSheetId="21">#REF!</definedName>
    <definedName name="concepto3660" localSheetId="4">#REF!</definedName>
    <definedName name="concepto3660" localSheetId="89">#REF!</definedName>
    <definedName name="concepto3660" localSheetId="5">#REF!</definedName>
    <definedName name="concepto3660" localSheetId="90">#REF!</definedName>
    <definedName name="concepto3660" localSheetId="34">#REF!</definedName>
    <definedName name="concepto3660" localSheetId="92">#REF!</definedName>
    <definedName name="concepto3660" localSheetId="93">#REF!</definedName>
    <definedName name="concepto3660">#REF!</definedName>
    <definedName name="concepto3660.casillero" localSheetId="39">#REF!</definedName>
    <definedName name="concepto3660.casillero" localSheetId="25">#REF!</definedName>
    <definedName name="concepto3660.casillero" localSheetId="21">#REF!</definedName>
    <definedName name="concepto3660.casillero" localSheetId="4">#REF!</definedName>
    <definedName name="concepto3660.casillero" localSheetId="89">#REF!</definedName>
    <definedName name="concepto3660.casillero" localSheetId="5">#REF!</definedName>
    <definedName name="concepto3660.casillero" localSheetId="90">#REF!</definedName>
    <definedName name="concepto3660.casillero" localSheetId="34">#REF!</definedName>
    <definedName name="concepto3660.casillero" localSheetId="92">#REF!</definedName>
    <definedName name="concepto3660.casillero" localSheetId="93">#REF!</definedName>
    <definedName name="concepto3660.casillero">#REF!</definedName>
    <definedName name="concepto3662" localSheetId="39">#REF!</definedName>
    <definedName name="concepto3662" localSheetId="25">#REF!</definedName>
    <definedName name="concepto3662" localSheetId="21">#REF!</definedName>
    <definedName name="concepto3662" localSheetId="4">#REF!</definedName>
    <definedName name="concepto3662" localSheetId="89">#REF!</definedName>
    <definedName name="concepto3662" localSheetId="5">#REF!</definedName>
    <definedName name="concepto3662" localSheetId="90">#REF!</definedName>
    <definedName name="concepto3662" localSheetId="34">#REF!</definedName>
    <definedName name="concepto3662" localSheetId="92">#REF!</definedName>
    <definedName name="concepto3662" localSheetId="93">#REF!</definedName>
    <definedName name="concepto3662">#REF!</definedName>
    <definedName name="concepto3662.casillero" localSheetId="39">#REF!</definedName>
    <definedName name="concepto3662.casillero" localSheetId="25">#REF!</definedName>
    <definedName name="concepto3662.casillero" localSheetId="21">#REF!</definedName>
    <definedName name="concepto3662.casillero" localSheetId="4">#REF!</definedName>
    <definedName name="concepto3662.casillero" localSheetId="89">#REF!</definedName>
    <definedName name="concepto3662.casillero" localSheetId="5">#REF!</definedName>
    <definedName name="concepto3662.casillero" localSheetId="90">#REF!</definedName>
    <definedName name="concepto3662.casillero" localSheetId="34">#REF!</definedName>
    <definedName name="concepto3662.casillero" localSheetId="92">#REF!</definedName>
    <definedName name="concepto3662.casillero" localSheetId="93">#REF!</definedName>
    <definedName name="concepto3662.casillero">#REF!</definedName>
    <definedName name="concepto3664" localSheetId="39">#REF!</definedName>
    <definedName name="concepto3664" localSheetId="25">#REF!</definedName>
    <definedName name="concepto3664" localSheetId="21">#REF!</definedName>
    <definedName name="concepto3664" localSheetId="4">#REF!</definedName>
    <definedName name="concepto3664" localSheetId="89">#REF!</definedName>
    <definedName name="concepto3664" localSheetId="5">#REF!</definedName>
    <definedName name="concepto3664" localSheetId="90">#REF!</definedName>
    <definedName name="concepto3664" localSheetId="34">#REF!</definedName>
    <definedName name="concepto3664" localSheetId="92">#REF!</definedName>
    <definedName name="concepto3664" localSheetId="93">#REF!</definedName>
    <definedName name="concepto3664">#REF!</definedName>
    <definedName name="concepto3664.calculo" localSheetId="39">#REF!</definedName>
    <definedName name="concepto3664.calculo" localSheetId="25">#REF!</definedName>
    <definedName name="concepto3664.calculo" localSheetId="21">#REF!</definedName>
    <definedName name="concepto3664.calculo" localSheetId="4">#REF!</definedName>
    <definedName name="concepto3664.calculo" localSheetId="89">#REF!</definedName>
    <definedName name="concepto3664.calculo" localSheetId="5">#REF!</definedName>
    <definedName name="concepto3664.calculo" localSheetId="90">#REF!</definedName>
    <definedName name="concepto3664.calculo" localSheetId="34">#REF!</definedName>
    <definedName name="concepto3664.calculo" localSheetId="92">#REF!</definedName>
    <definedName name="concepto3664.calculo" localSheetId="93">#REF!</definedName>
    <definedName name="concepto3664.calculo">#REF!</definedName>
    <definedName name="concepto3664.casillero" localSheetId="39">#REF!</definedName>
    <definedName name="concepto3664.casillero" localSheetId="25">#REF!</definedName>
    <definedName name="concepto3664.casillero" localSheetId="21">#REF!</definedName>
    <definedName name="concepto3664.casillero" localSheetId="4">#REF!</definedName>
    <definedName name="concepto3664.casillero" localSheetId="89">#REF!</definedName>
    <definedName name="concepto3664.casillero" localSheetId="5">#REF!</definedName>
    <definedName name="concepto3664.casillero" localSheetId="90">#REF!</definedName>
    <definedName name="concepto3664.casillero" localSheetId="34">#REF!</definedName>
    <definedName name="concepto3664.casillero" localSheetId="92">#REF!</definedName>
    <definedName name="concepto3664.casillero" localSheetId="93">#REF!</definedName>
    <definedName name="concepto3664.casillero">#REF!</definedName>
    <definedName name="concepto3664.error3" localSheetId="39">#REF!</definedName>
    <definedName name="concepto3664.error3" localSheetId="25">#REF!</definedName>
    <definedName name="concepto3664.error3" localSheetId="21">#REF!</definedName>
    <definedName name="concepto3664.error3" localSheetId="4">#REF!</definedName>
    <definedName name="concepto3664.error3" localSheetId="89">#REF!</definedName>
    <definedName name="concepto3664.error3" localSheetId="5">#REF!</definedName>
    <definedName name="concepto3664.error3" localSheetId="90">#REF!</definedName>
    <definedName name="concepto3664.error3" localSheetId="34">#REF!</definedName>
    <definedName name="concepto3664.error3" localSheetId="92">#REF!</definedName>
    <definedName name="concepto3664.error3" localSheetId="93">#REF!</definedName>
    <definedName name="concepto3664.error3">#REF!</definedName>
    <definedName name="concepto3664.valordefecto" localSheetId="39">#REF!</definedName>
    <definedName name="concepto3664.valordefecto" localSheetId="25">#REF!</definedName>
    <definedName name="concepto3664.valordefecto" localSheetId="21">#REF!</definedName>
    <definedName name="concepto3664.valordefecto" localSheetId="4">#REF!</definedName>
    <definedName name="concepto3664.valordefecto" localSheetId="89">#REF!</definedName>
    <definedName name="concepto3664.valordefecto" localSheetId="5">#REF!</definedName>
    <definedName name="concepto3664.valordefecto" localSheetId="90">#REF!</definedName>
    <definedName name="concepto3664.valordefecto" localSheetId="34">#REF!</definedName>
    <definedName name="concepto3664.valordefecto" localSheetId="92">#REF!</definedName>
    <definedName name="concepto3664.valordefecto" localSheetId="93">#REF!</definedName>
    <definedName name="concepto3664.valordefecto">#REF!</definedName>
    <definedName name="concepto3666" localSheetId="39">#REF!</definedName>
    <definedName name="concepto3666" localSheetId="25">#REF!</definedName>
    <definedName name="concepto3666" localSheetId="21">#REF!</definedName>
    <definedName name="concepto3666" localSheetId="4">#REF!</definedName>
    <definedName name="concepto3666" localSheetId="89">#REF!</definedName>
    <definedName name="concepto3666" localSheetId="5">#REF!</definedName>
    <definedName name="concepto3666" localSheetId="90">#REF!</definedName>
    <definedName name="concepto3666" localSheetId="34">#REF!</definedName>
    <definedName name="concepto3666" localSheetId="92">#REF!</definedName>
    <definedName name="concepto3666" localSheetId="93">#REF!</definedName>
    <definedName name="concepto3666">#REF!</definedName>
    <definedName name="concepto3666.advertencia1" localSheetId="39">#REF!</definedName>
    <definedName name="concepto3666.advertencia1" localSheetId="25">#REF!</definedName>
    <definedName name="concepto3666.advertencia1" localSheetId="21">#REF!</definedName>
    <definedName name="concepto3666.advertencia1" localSheetId="4">#REF!</definedName>
    <definedName name="concepto3666.advertencia1" localSheetId="89">#REF!</definedName>
    <definedName name="concepto3666.advertencia1" localSheetId="5">#REF!</definedName>
    <definedName name="concepto3666.advertencia1" localSheetId="90">#REF!</definedName>
    <definedName name="concepto3666.advertencia1" localSheetId="34">#REF!</definedName>
    <definedName name="concepto3666.advertencia1" localSheetId="92">#REF!</definedName>
    <definedName name="concepto3666.advertencia1" localSheetId="93">#REF!</definedName>
    <definedName name="concepto3666.advertencia1">#REF!</definedName>
    <definedName name="concepto3666.advertencia2" localSheetId="39">#REF!</definedName>
    <definedName name="concepto3666.advertencia2" localSheetId="25">#REF!</definedName>
    <definedName name="concepto3666.advertencia2" localSheetId="21">#REF!</definedName>
    <definedName name="concepto3666.advertencia2" localSheetId="4">#REF!</definedName>
    <definedName name="concepto3666.advertencia2" localSheetId="89">#REF!</definedName>
    <definedName name="concepto3666.advertencia2" localSheetId="5">#REF!</definedName>
    <definedName name="concepto3666.advertencia2" localSheetId="90">#REF!</definedName>
    <definedName name="concepto3666.advertencia2" localSheetId="34">#REF!</definedName>
    <definedName name="concepto3666.advertencia2" localSheetId="92">#REF!</definedName>
    <definedName name="concepto3666.advertencia2" localSheetId="93">#REF!</definedName>
    <definedName name="concepto3666.advertencia2">#REF!</definedName>
    <definedName name="concepto3666.advertencia3" localSheetId="39">#REF!</definedName>
    <definedName name="concepto3666.advertencia3" localSheetId="25">#REF!</definedName>
    <definedName name="concepto3666.advertencia3" localSheetId="21">#REF!</definedName>
    <definedName name="concepto3666.advertencia3" localSheetId="4">#REF!</definedName>
    <definedName name="concepto3666.advertencia3" localSheetId="89">#REF!</definedName>
    <definedName name="concepto3666.advertencia3" localSheetId="5">#REF!</definedName>
    <definedName name="concepto3666.advertencia3" localSheetId="90">#REF!</definedName>
    <definedName name="concepto3666.advertencia3" localSheetId="34">#REF!</definedName>
    <definedName name="concepto3666.advertencia3" localSheetId="92">#REF!</definedName>
    <definedName name="concepto3666.advertencia3" localSheetId="93">#REF!</definedName>
    <definedName name="concepto3666.advertencia3">#REF!</definedName>
    <definedName name="concepto3666.advertencia4" localSheetId="39">#REF!</definedName>
    <definedName name="concepto3666.advertencia4" localSheetId="25">#REF!</definedName>
    <definedName name="concepto3666.advertencia4" localSheetId="21">#REF!</definedName>
    <definedName name="concepto3666.advertencia4" localSheetId="4">#REF!</definedName>
    <definedName name="concepto3666.advertencia4" localSheetId="89">#REF!</definedName>
    <definedName name="concepto3666.advertencia4" localSheetId="5">#REF!</definedName>
    <definedName name="concepto3666.advertencia4" localSheetId="90">#REF!</definedName>
    <definedName name="concepto3666.advertencia4" localSheetId="34">#REF!</definedName>
    <definedName name="concepto3666.advertencia4" localSheetId="92">#REF!</definedName>
    <definedName name="concepto3666.advertencia4" localSheetId="93">#REF!</definedName>
    <definedName name="concepto3666.advertencia4">#REF!</definedName>
    <definedName name="concepto3666.casillero" localSheetId="39">#REF!</definedName>
    <definedName name="concepto3666.casillero" localSheetId="25">#REF!</definedName>
    <definedName name="concepto3666.casillero" localSheetId="21">#REF!</definedName>
    <definedName name="concepto3666.casillero" localSheetId="4">#REF!</definedName>
    <definedName name="concepto3666.casillero" localSheetId="89">#REF!</definedName>
    <definedName name="concepto3666.casillero" localSheetId="5">#REF!</definedName>
    <definedName name="concepto3666.casillero" localSheetId="90">#REF!</definedName>
    <definedName name="concepto3666.casillero" localSheetId="34">#REF!</definedName>
    <definedName name="concepto3666.casillero" localSheetId="92">#REF!</definedName>
    <definedName name="concepto3666.casillero" localSheetId="93">#REF!</definedName>
    <definedName name="concepto3666.casillero">#REF!</definedName>
    <definedName name="concepto3666.valordefecto" localSheetId="39">#REF!</definedName>
    <definedName name="concepto3666.valordefecto" localSheetId="25">#REF!</definedName>
    <definedName name="concepto3666.valordefecto" localSheetId="21">#REF!</definedName>
    <definedName name="concepto3666.valordefecto" localSheetId="4">#REF!</definedName>
    <definedName name="concepto3666.valordefecto" localSheetId="89">#REF!</definedName>
    <definedName name="concepto3666.valordefecto" localSheetId="5">#REF!</definedName>
    <definedName name="concepto3666.valordefecto" localSheetId="90">#REF!</definedName>
    <definedName name="concepto3666.valordefecto" localSheetId="34">#REF!</definedName>
    <definedName name="concepto3666.valordefecto" localSheetId="92">#REF!</definedName>
    <definedName name="concepto3666.valordefecto" localSheetId="93">#REF!</definedName>
    <definedName name="concepto3666.valordefecto">#REF!</definedName>
    <definedName name="concepto3668" localSheetId="39">#REF!</definedName>
    <definedName name="concepto3668" localSheetId="25">#REF!</definedName>
    <definedName name="concepto3668" localSheetId="21">#REF!</definedName>
    <definedName name="concepto3668" localSheetId="4">#REF!</definedName>
    <definedName name="concepto3668" localSheetId="89">#REF!</definedName>
    <definedName name="concepto3668" localSheetId="5">#REF!</definedName>
    <definedName name="concepto3668" localSheetId="90">#REF!</definedName>
    <definedName name="concepto3668" localSheetId="34">#REF!</definedName>
    <definedName name="concepto3668" localSheetId="92">#REF!</definedName>
    <definedName name="concepto3668" localSheetId="93">#REF!</definedName>
    <definedName name="concepto3668">#REF!</definedName>
    <definedName name="concepto3668.advertencia1" localSheetId="39">#REF!</definedName>
    <definedName name="concepto3668.advertencia1" localSheetId="25">#REF!</definedName>
    <definedName name="concepto3668.advertencia1" localSheetId="21">#REF!</definedName>
    <definedName name="concepto3668.advertencia1" localSheetId="4">#REF!</definedName>
    <definedName name="concepto3668.advertencia1" localSheetId="89">#REF!</definedName>
    <definedName name="concepto3668.advertencia1" localSheetId="5">#REF!</definedName>
    <definedName name="concepto3668.advertencia1" localSheetId="90">#REF!</definedName>
    <definedName name="concepto3668.advertencia1" localSheetId="34">#REF!</definedName>
    <definedName name="concepto3668.advertencia1" localSheetId="92">#REF!</definedName>
    <definedName name="concepto3668.advertencia1" localSheetId="93">#REF!</definedName>
    <definedName name="concepto3668.advertencia1">#REF!</definedName>
    <definedName name="concepto3668.advertencia2" localSheetId="39">#REF!</definedName>
    <definedName name="concepto3668.advertencia2" localSheetId="25">#REF!</definedName>
    <definedName name="concepto3668.advertencia2" localSheetId="21">#REF!</definedName>
    <definedName name="concepto3668.advertencia2" localSheetId="4">#REF!</definedName>
    <definedName name="concepto3668.advertencia2" localSheetId="89">#REF!</definedName>
    <definedName name="concepto3668.advertencia2" localSheetId="5">#REF!</definedName>
    <definedName name="concepto3668.advertencia2" localSheetId="90">#REF!</definedName>
    <definedName name="concepto3668.advertencia2" localSheetId="34">#REF!</definedName>
    <definedName name="concepto3668.advertencia2" localSheetId="92">#REF!</definedName>
    <definedName name="concepto3668.advertencia2" localSheetId="93">#REF!</definedName>
    <definedName name="concepto3668.advertencia2">#REF!</definedName>
    <definedName name="concepto3668.calculo" localSheetId="39">#REF!</definedName>
    <definedName name="concepto3668.calculo" localSheetId="25">#REF!</definedName>
    <definedName name="concepto3668.calculo" localSheetId="21">#REF!</definedName>
    <definedName name="concepto3668.calculo" localSheetId="4">#REF!</definedName>
    <definedName name="concepto3668.calculo" localSheetId="89">#REF!</definedName>
    <definedName name="concepto3668.calculo" localSheetId="5">#REF!</definedName>
    <definedName name="concepto3668.calculo" localSheetId="90">#REF!</definedName>
    <definedName name="concepto3668.calculo" localSheetId="34">#REF!</definedName>
    <definedName name="concepto3668.calculo" localSheetId="92">#REF!</definedName>
    <definedName name="concepto3668.calculo" localSheetId="93">#REF!</definedName>
    <definedName name="concepto3668.calculo">#REF!</definedName>
    <definedName name="concepto3668.casillero" localSheetId="39">#REF!</definedName>
    <definedName name="concepto3668.casillero" localSheetId="25">#REF!</definedName>
    <definedName name="concepto3668.casillero" localSheetId="21">#REF!</definedName>
    <definedName name="concepto3668.casillero" localSheetId="4">#REF!</definedName>
    <definedName name="concepto3668.casillero" localSheetId="89">#REF!</definedName>
    <definedName name="concepto3668.casillero" localSheetId="5">#REF!</definedName>
    <definedName name="concepto3668.casillero" localSheetId="90">#REF!</definedName>
    <definedName name="concepto3668.casillero" localSheetId="34">#REF!</definedName>
    <definedName name="concepto3668.casillero" localSheetId="92">#REF!</definedName>
    <definedName name="concepto3668.casillero" localSheetId="93">#REF!</definedName>
    <definedName name="concepto3668.casillero">#REF!</definedName>
    <definedName name="concepto3668.error3" localSheetId="39">#REF!</definedName>
    <definedName name="concepto3668.error3" localSheetId="25">#REF!</definedName>
    <definedName name="concepto3668.error3" localSheetId="21">#REF!</definedName>
    <definedName name="concepto3668.error3" localSheetId="4">#REF!</definedName>
    <definedName name="concepto3668.error3" localSheetId="89">#REF!</definedName>
    <definedName name="concepto3668.error3" localSheetId="5">#REF!</definedName>
    <definedName name="concepto3668.error3" localSheetId="90">#REF!</definedName>
    <definedName name="concepto3668.error3" localSheetId="34">#REF!</definedName>
    <definedName name="concepto3668.error3" localSheetId="92">#REF!</definedName>
    <definedName name="concepto3668.error3" localSheetId="93">#REF!</definedName>
    <definedName name="concepto3668.error3">#REF!</definedName>
    <definedName name="concepto3668.valordefecto" localSheetId="39">#REF!</definedName>
    <definedName name="concepto3668.valordefecto" localSheetId="25">#REF!</definedName>
    <definedName name="concepto3668.valordefecto" localSheetId="21">#REF!</definedName>
    <definedName name="concepto3668.valordefecto" localSheetId="4">#REF!</definedName>
    <definedName name="concepto3668.valordefecto" localSheetId="89">#REF!</definedName>
    <definedName name="concepto3668.valordefecto" localSheetId="5">#REF!</definedName>
    <definedName name="concepto3668.valordefecto" localSheetId="90">#REF!</definedName>
    <definedName name="concepto3668.valordefecto" localSheetId="34">#REF!</definedName>
    <definedName name="concepto3668.valordefecto" localSheetId="92">#REF!</definedName>
    <definedName name="concepto3668.valordefecto" localSheetId="93">#REF!</definedName>
    <definedName name="concepto3668.valordefecto">#REF!</definedName>
    <definedName name="concepto3680" localSheetId="39">#REF!</definedName>
    <definedName name="concepto3680" localSheetId="25">#REF!</definedName>
    <definedName name="concepto3680" localSheetId="21">#REF!</definedName>
    <definedName name="concepto3680" localSheetId="4">#REF!</definedName>
    <definedName name="concepto3680" localSheetId="89">#REF!</definedName>
    <definedName name="concepto3680" localSheetId="5">#REF!</definedName>
    <definedName name="concepto3680" localSheetId="90">#REF!</definedName>
    <definedName name="concepto3680" localSheetId="34">#REF!</definedName>
    <definedName name="concepto3680" localSheetId="92">#REF!</definedName>
    <definedName name="concepto3680" localSheetId="93">#REF!</definedName>
    <definedName name="concepto3680">#REF!</definedName>
    <definedName name="concepto3680.calculo" localSheetId="39">#REF!</definedName>
    <definedName name="concepto3680.calculo" localSheetId="25">#REF!</definedName>
    <definedName name="concepto3680.calculo" localSheetId="21">#REF!</definedName>
    <definedName name="concepto3680.calculo" localSheetId="4">#REF!</definedName>
    <definedName name="concepto3680.calculo" localSheetId="89">#REF!</definedName>
    <definedName name="concepto3680.calculo" localSheetId="5">#REF!</definedName>
    <definedName name="concepto3680.calculo" localSheetId="90">#REF!</definedName>
    <definedName name="concepto3680.calculo" localSheetId="34">#REF!</definedName>
    <definedName name="concepto3680.calculo" localSheetId="92">#REF!</definedName>
    <definedName name="concepto3680.calculo" localSheetId="93">#REF!</definedName>
    <definedName name="concepto3680.calculo">#REF!</definedName>
    <definedName name="concepto3680.casillero" localSheetId="39">#REF!</definedName>
    <definedName name="concepto3680.casillero" localSheetId="25">#REF!</definedName>
    <definedName name="concepto3680.casillero" localSheetId="21">#REF!</definedName>
    <definedName name="concepto3680.casillero" localSheetId="4">#REF!</definedName>
    <definedName name="concepto3680.casillero" localSheetId="89">#REF!</definedName>
    <definedName name="concepto3680.casillero" localSheetId="5">#REF!</definedName>
    <definedName name="concepto3680.casillero" localSheetId="90">#REF!</definedName>
    <definedName name="concepto3680.casillero" localSheetId="34">#REF!</definedName>
    <definedName name="concepto3680.casillero" localSheetId="92">#REF!</definedName>
    <definedName name="concepto3680.casillero" localSheetId="93">#REF!</definedName>
    <definedName name="concepto3680.casillero">#REF!</definedName>
    <definedName name="concepto3680.error3" localSheetId="39">#REF!</definedName>
    <definedName name="concepto3680.error3" localSheetId="25">#REF!</definedName>
    <definedName name="concepto3680.error3" localSheetId="21">#REF!</definedName>
    <definedName name="concepto3680.error3" localSheetId="4">#REF!</definedName>
    <definedName name="concepto3680.error3" localSheetId="89">#REF!</definedName>
    <definedName name="concepto3680.error3" localSheetId="5">#REF!</definedName>
    <definedName name="concepto3680.error3" localSheetId="90">#REF!</definedName>
    <definedName name="concepto3680.error3" localSheetId="34">#REF!</definedName>
    <definedName name="concepto3680.error3" localSheetId="92">#REF!</definedName>
    <definedName name="concepto3680.error3" localSheetId="93">#REF!</definedName>
    <definedName name="concepto3680.error3">#REF!</definedName>
    <definedName name="concepto3680.valordefecto" localSheetId="39">#REF!</definedName>
    <definedName name="concepto3680.valordefecto" localSheetId="25">#REF!</definedName>
    <definedName name="concepto3680.valordefecto" localSheetId="21">#REF!</definedName>
    <definedName name="concepto3680.valordefecto" localSheetId="4">#REF!</definedName>
    <definedName name="concepto3680.valordefecto" localSheetId="89">#REF!</definedName>
    <definedName name="concepto3680.valordefecto" localSheetId="5">#REF!</definedName>
    <definedName name="concepto3680.valordefecto" localSheetId="90">#REF!</definedName>
    <definedName name="concepto3680.valordefecto" localSheetId="34">#REF!</definedName>
    <definedName name="concepto3680.valordefecto" localSheetId="92">#REF!</definedName>
    <definedName name="concepto3680.valordefecto" localSheetId="93">#REF!</definedName>
    <definedName name="concepto3680.valordefecto">#REF!</definedName>
    <definedName name="concepto3690" localSheetId="39">#REF!</definedName>
    <definedName name="concepto3690" localSheetId="25">#REF!</definedName>
    <definedName name="concepto3690" localSheetId="21">#REF!</definedName>
    <definedName name="concepto3690" localSheetId="4">#REF!</definedName>
    <definedName name="concepto3690" localSheetId="89">#REF!</definedName>
    <definedName name="concepto3690" localSheetId="5">#REF!</definedName>
    <definedName name="concepto3690" localSheetId="90">#REF!</definedName>
    <definedName name="concepto3690" localSheetId="34">#REF!</definedName>
    <definedName name="concepto3690" localSheetId="92">#REF!</definedName>
    <definedName name="concepto3690" localSheetId="93">#REF!</definedName>
    <definedName name="concepto3690">#REF!</definedName>
    <definedName name="concepto3690.casillero" localSheetId="39">#REF!</definedName>
    <definedName name="concepto3690.casillero" localSheetId="25">#REF!</definedName>
    <definedName name="concepto3690.casillero" localSheetId="21">#REF!</definedName>
    <definedName name="concepto3690.casillero" localSheetId="4">#REF!</definedName>
    <definedName name="concepto3690.casillero" localSheetId="89">#REF!</definedName>
    <definedName name="concepto3690.casillero" localSheetId="5">#REF!</definedName>
    <definedName name="concepto3690.casillero" localSheetId="90">#REF!</definedName>
    <definedName name="concepto3690.casillero" localSheetId="34">#REF!</definedName>
    <definedName name="concepto3690.casillero" localSheetId="92">#REF!</definedName>
    <definedName name="concepto3690.casillero" localSheetId="93">#REF!</definedName>
    <definedName name="concepto3690.casillero">#REF!</definedName>
    <definedName name="concepto3692" localSheetId="39">#REF!</definedName>
    <definedName name="concepto3692" localSheetId="25">#REF!</definedName>
    <definedName name="concepto3692" localSheetId="21">#REF!</definedName>
    <definedName name="concepto3692" localSheetId="4">#REF!</definedName>
    <definedName name="concepto3692" localSheetId="89">#REF!</definedName>
    <definedName name="concepto3692" localSheetId="5">#REF!</definedName>
    <definedName name="concepto3692" localSheetId="90">#REF!</definedName>
    <definedName name="concepto3692" localSheetId="34">#REF!</definedName>
    <definedName name="concepto3692" localSheetId="92">#REF!</definedName>
    <definedName name="concepto3692" localSheetId="93">#REF!</definedName>
    <definedName name="concepto3692">#REF!</definedName>
    <definedName name="concepto3692.casillero" localSheetId="39">#REF!</definedName>
    <definedName name="concepto3692.casillero" localSheetId="25">#REF!</definedName>
    <definedName name="concepto3692.casillero" localSheetId="21">#REF!</definedName>
    <definedName name="concepto3692.casillero" localSheetId="4">#REF!</definedName>
    <definedName name="concepto3692.casillero" localSheetId="89">#REF!</definedName>
    <definedName name="concepto3692.casillero" localSheetId="5">#REF!</definedName>
    <definedName name="concepto3692.casillero" localSheetId="90">#REF!</definedName>
    <definedName name="concepto3692.casillero" localSheetId="34">#REF!</definedName>
    <definedName name="concepto3692.casillero" localSheetId="92">#REF!</definedName>
    <definedName name="concepto3692.casillero" localSheetId="93">#REF!</definedName>
    <definedName name="concepto3692.casillero">#REF!</definedName>
    <definedName name="concepto3694" localSheetId="39">#REF!</definedName>
    <definedName name="concepto3694" localSheetId="25">#REF!</definedName>
    <definedName name="concepto3694" localSheetId="21">#REF!</definedName>
    <definedName name="concepto3694" localSheetId="4">#REF!</definedName>
    <definedName name="concepto3694" localSheetId="89">#REF!</definedName>
    <definedName name="concepto3694" localSheetId="5">#REF!</definedName>
    <definedName name="concepto3694" localSheetId="90">#REF!</definedName>
    <definedName name="concepto3694" localSheetId="34">#REF!</definedName>
    <definedName name="concepto3694" localSheetId="92">#REF!</definedName>
    <definedName name="concepto3694" localSheetId="93">#REF!</definedName>
    <definedName name="concepto3694">#REF!</definedName>
    <definedName name="concepto3694.casillero" localSheetId="39">#REF!</definedName>
    <definedName name="concepto3694.casillero" localSheetId="25">#REF!</definedName>
    <definedName name="concepto3694.casillero" localSheetId="21">#REF!</definedName>
    <definedName name="concepto3694.casillero" localSheetId="4">#REF!</definedName>
    <definedName name="concepto3694.casillero" localSheetId="89">#REF!</definedName>
    <definedName name="concepto3694.casillero" localSheetId="5">#REF!</definedName>
    <definedName name="concepto3694.casillero" localSheetId="90">#REF!</definedName>
    <definedName name="concepto3694.casillero" localSheetId="34">#REF!</definedName>
    <definedName name="concepto3694.casillero" localSheetId="92">#REF!</definedName>
    <definedName name="concepto3694.casillero" localSheetId="93">#REF!</definedName>
    <definedName name="concepto3694.casillero">#REF!</definedName>
    <definedName name="concepto3696" localSheetId="39">#REF!</definedName>
    <definedName name="concepto3696" localSheetId="25">#REF!</definedName>
    <definedName name="concepto3696" localSheetId="21">#REF!</definedName>
    <definedName name="concepto3696" localSheetId="4">#REF!</definedName>
    <definedName name="concepto3696" localSheetId="89">#REF!</definedName>
    <definedName name="concepto3696" localSheetId="5">#REF!</definedName>
    <definedName name="concepto3696" localSheetId="90">#REF!</definedName>
    <definedName name="concepto3696" localSheetId="34">#REF!</definedName>
    <definedName name="concepto3696" localSheetId="92">#REF!</definedName>
    <definedName name="concepto3696" localSheetId="93">#REF!</definedName>
    <definedName name="concepto3696">#REF!</definedName>
    <definedName name="concepto3696.casillero" localSheetId="39">#REF!</definedName>
    <definedName name="concepto3696.casillero" localSheetId="25">#REF!</definedName>
    <definedName name="concepto3696.casillero" localSheetId="21">#REF!</definedName>
    <definedName name="concepto3696.casillero" localSheetId="4">#REF!</definedName>
    <definedName name="concepto3696.casillero" localSheetId="89">#REF!</definedName>
    <definedName name="concepto3696.casillero" localSheetId="5">#REF!</definedName>
    <definedName name="concepto3696.casillero" localSheetId="90">#REF!</definedName>
    <definedName name="concepto3696.casillero" localSheetId="34">#REF!</definedName>
    <definedName name="concepto3696.casillero" localSheetId="92">#REF!</definedName>
    <definedName name="concepto3696.casillero" localSheetId="93">#REF!</definedName>
    <definedName name="concepto3696.casillero">#REF!</definedName>
    <definedName name="concepto3698" localSheetId="39">#REF!</definedName>
    <definedName name="concepto3698" localSheetId="25">#REF!</definedName>
    <definedName name="concepto3698" localSheetId="21">#REF!</definedName>
    <definedName name="concepto3698" localSheetId="4">#REF!</definedName>
    <definedName name="concepto3698" localSheetId="89">#REF!</definedName>
    <definedName name="concepto3698" localSheetId="5">#REF!</definedName>
    <definedName name="concepto3698" localSheetId="90">#REF!</definedName>
    <definedName name="concepto3698" localSheetId="34">#REF!</definedName>
    <definedName name="concepto3698" localSheetId="92">#REF!</definedName>
    <definedName name="concepto3698" localSheetId="93">#REF!</definedName>
    <definedName name="concepto3698">#REF!</definedName>
    <definedName name="concepto3698.casillero" localSheetId="39">#REF!</definedName>
    <definedName name="concepto3698.casillero" localSheetId="25">#REF!</definedName>
    <definedName name="concepto3698.casillero" localSheetId="21">#REF!</definedName>
    <definedName name="concepto3698.casillero" localSheetId="4">#REF!</definedName>
    <definedName name="concepto3698.casillero" localSheetId="89">#REF!</definedName>
    <definedName name="concepto3698.casillero" localSheetId="5">#REF!</definedName>
    <definedName name="concepto3698.casillero" localSheetId="90">#REF!</definedName>
    <definedName name="concepto3698.casillero" localSheetId="34">#REF!</definedName>
    <definedName name="concepto3698.casillero" localSheetId="92">#REF!</definedName>
    <definedName name="concepto3698.casillero" localSheetId="93">#REF!</definedName>
    <definedName name="concepto3698.casillero">#REF!</definedName>
    <definedName name="concepto370" localSheetId="39">#REF!</definedName>
    <definedName name="concepto370" localSheetId="25">#REF!</definedName>
    <definedName name="concepto370" localSheetId="21">#REF!</definedName>
    <definedName name="concepto370" localSheetId="4">#REF!</definedName>
    <definedName name="concepto370" localSheetId="89">#REF!</definedName>
    <definedName name="concepto370" localSheetId="5">#REF!</definedName>
    <definedName name="concepto370" localSheetId="90">#REF!</definedName>
    <definedName name="concepto370" localSheetId="34">#REF!</definedName>
    <definedName name="concepto370" localSheetId="92">#REF!</definedName>
    <definedName name="concepto370" localSheetId="93">#REF!</definedName>
    <definedName name="concepto370">#REF!</definedName>
    <definedName name="concepto370.casillero" localSheetId="39">#REF!</definedName>
    <definedName name="concepto370.casillero" localSheetId="25">#REF!</definedName>
    <definedName name="concepto370.casillero" localSheetId="21">#REF!</definedName>
    <definedName name="concepto370.casillero" localSheetId="4">#REF!</definedName>
    <definedName name="concepto370.casillero" localSheetId="89">#REF!</definedName>
    <definedName name="concepto370.casillero" localSheetId="5">#REF!</definedName>
    <definedName name="concepto370.casillero" localSheetId="90">#REF!</definedName>
    <definedName name="concepto370.casillero" localSheetId="34">#REF!</definedName>
    <definedName name="concepto370.casillero" localSheetId="92">#REF!</definedName>
    <definedName name="concepto370.casillero" localSheetId="93">#REF!</definedName>
    <definedName name="concepto370.casillero">#REF!</definedName>
    <definedName name="concepto370.error1" localSheetId="39">#REF!</definedName>
    <definedName name="concepto370.error1" localSheetId="25">#REF!</definedName>
    <definedName name="concepto370.error1" localSheetId="21">#REF!</definedName>
    <definedName name="concepto370.error1" localSheetId="4">#REF!</definedName>
    <definedName name="concepto370.error1" localSheetId="89">#REF!</definedName>
    <definedName name="concepto370.error1" localSheetId="5">#REF!</definedName>
    <definedName name="concepto370.error1" localSheetId="90">#REF!</definedName>
    <definedName name="concepto370.error1" localSheetId="34">#REF!</definedName>
    <definedName name="concepto370.error1" localSheetId="92">#REF!</definedName>
    <definedName name="concepto370.error1" localSheetId="93">#REF!</definedName>
    <definedName name="concepto370.error1">#REF!</definedName>
    <definedName name="concepto370.error2" localSheetId="39">#REF!</definedName>
    <definedName name="concepto370.error2" localSheetId="25">#REF!</definedName>
    <definedName name="concepto370.error2" localSheetId="21">#REF!</definedName>
    <definedName name="concepto370.error2" localSheetId="4">#REF!</definedName>
    <definedName name="concepto370.error2" localSheetId="89">#REF!</definedName>
    <definedName name="concepto370.error2" localSheetId="5">#REF!</definedName>
    <definedName name="concepto370.error2" localSheetId="90">#REF!</definedName>
    <definedName name="concepto370.error2" localSheetId="34">#REF!</definedName>
    <definedName name="concepto370.error2" localSheetId="92">#REF!</definedName>
    <definedName name="concepto370.error2" localSheetId="93">#REF!</definedName>
    <definedName name="concepto370.error2">#REF!</definedName>
    <definedName name="concepto370.validacion1" localSheetId="39">#REF!</definedName>
    <definedName name="concepto370.validacion1" localSheetId="25">#REF!</definedName>
    <definedName name="concepto370.validacion1" localSheetId="21">#REF!</definedName>
    <definedName name="concepto370.validacion1" localSheetId="4">#REF!</definedName>
    <definedName name="concepto370.validacion1" localSheetId="89">#REF!</definedName>
    <definedName name="concepto370.validacion1" localSheetId="5">#REF!</definedName>
    <definedName name="concepto370.validacion1" localSheetId="90">#REF!</definedName>
    <definedName name="concepto370.validacion1" localSheetId="34">#REF!</definedName>
    <definedName name="concepto370.validacion1" localSheetId="92">#REF!</definedName>
    <definedName name="concepto370.validacion1" localSheetId="93">#REF!</definedName>
    <definedName name="concepto370.validacion1">#REF!</definedName>
    <definedName name="concepto370.validacion2" localSheetId="39">#REF!</definedName>
    <definedName name="concepto370.validacion2" localSheetId="25">#REF!</definedName>
    <definedName name="concepto370.validacion2" localSheetId="21">#REF!</definedName>
    <definedName name="concepto370.validacion2" localSheetId="4">#REF!</definedName>
    <definedName name="concepto370.validacion2" localSheetId="89">#REF!</definedName>
    <definedName name="concepto370.validacion2" localSheetId="5">#REF!</definedName>
    <definedName name="concepto370.validacion2" localSheetId="90">#REF!</definedName>
    <definedName name="concepto370.validacion2" localSheetId="34">#REF!</definedName>
    <definedName name="concepto370.validacion2" localSheetId="92">#REF!</definedName>
    <definedName name="concepto370.validacion2" localSheetId="93">#REF!</definedName>
    <definedName name="concepto370.validacion2">#REF!</definedName>
    <definedName name="concepto370.valordefecto" localSheetId="39">#REF!</definedName>
    <definedName name="concepto370.valordefecto" localSheetId="25">#REF!</definedName>
    <definedName name="concepto370.valordefecto" localSheetId="21">#REF!</definedName>
    <definedName name="concepto370.valordefecto" localSheetId="4">#REF!</definedName>
    <definedName name="concepto370.valordefecto" localSheetId="89">#REF!</definedName>
    <definedName name="concepto370.valordefecto" localSheetId="5">#REF!</definedName>
    <definedName name="concepto370.valordefecto" localSheetId="90">#REF!</definedName>
    <definedName name="concepto370.valordefecto" localSheetId="34">#REF!</definedName>
    <definedName name="concepto370.valordefecto" localSheetId="92">#REF!</definedName>
    <definedName name="concepto370.valordefecto" localSheetId="93">#REF!</definedName>
    <definedName name="concepto370.valordefecto">#REF!</definedName>
    <definedName name="concepto3702" localSheetId="39">#REF!</definedName>
    <definedName name="concepto3702" localSheetId="25">#REF!</definedName>
    <definedName name="concepto3702" localSheetId="21">#REF!</definedName>
    <definedName name="concepto3702" localSheetId="4">#REF!</definedName>
    <definedName name="concepto3702" localSheetId="89">#REF!</definedName>
    <definedName name="concepto3702" localSheetId="5">#REF!</definedName>
    <definedName name="concepto3702" localSheetId="90">#REF!</definedName>
    <definedName name="concepto3702" localSheetId="34">#REF!</definedName>
    <definedName name="concepto3702" localSheetId="92">#REF!</definedName>
    <definedName name="concepto3702" localSheetId="93">#REF!</definedName>
    <definedName name="concepto3702">#REF!</definedName>
    <definedName name="concepto3702.casillero" localSheetId="39">#REF!</definedName>
    <definedName name="concepto3702.casillero" localSheetId="25">#REF!</definedName>
    <definedName name="concepto3702.casillero" localSheetId="21">#REF!</definedName>
    <definedName name="concepto3702.casillero" localSheetId="4">#REF!</definedName>
    <definedName name="concepto3702.casillero" localSheetId="89">#REF!</definedName>
    <definedName name="concepto3702.casillero" localSheetId="5">#REF!</definedName>
    <definedName name="concepto3702.casillero" localSheetId="90">#REF!</definedName>
    <definedName name="concepto3702.casillero" localSheetId="34">#REF!</definedName>
    <definedName name="concepto3702.casillero" localSheetId="92">#REF!</definedName>
    <definedName name="concepto3702.casillero" localSheetId="93">#REF!</definedName>
    <definedName name="concepto3702.casillero">#REF!</definedName>
    <definedName name="concepto3704" localSheetId="39">#REF!</definedName>
    <definedName name="concepto3704" localSheetId="25">#REF!</definedName>
    <definedName name="concepto3704" localSheetId="21">#REF!</definedName>
    <definedName name="concepto3704" localSheetId="4">#REF!</definedName>
    <definedName name="concepto3704" localSheetId="89">#REF!</definedName>
    <definedName name="concepto3704" localSheetId="5">#REF!</definedName>
    <definedName name="concepto3704" localSheetId="90">#REF!</definedName>
    <definedName name="concepto3704" localSheetId="34">#REF!</definedName>
    <definedName name="concepto3704" localSheetId="92">#REF!</definedName>
    <definedName name="concepto3704" localSheetId="93">#REF!</definedName>
    <definedName name="concepto3704">#REF!</definedName>
    <definedName name="concepto3704.casillero" localSheetId="39">#REF!</definedName>
    <definedName name="concepto3704.casillero" localSheetId="25">#REF!</definedName>
    <definedName name="concepto3704.casillero" localSheetId="21">#REF!</definedName>
    <definedName name="concepto3704.casillero" localSheetId="4">#REF!</definedName>
    <definedName name="concepto3704.casillero" localSheetId="89">#REF!</definedName>
    <definedName name="concepto3704.casillero" localSheetId="5">#REF!</definedName>
    <definedName name="concepto3704.casillero" localSheetId="90">#REF!</definedName>
    <definedName name="concepto3704.casillero" localSheetId="34">#REF!</definedName>
    <definedName name="concepto3704.casillero" localSheetId="92">#REF!</definedName>
    <definedName name="concepto3704.casillero" localSheetId="93">#REF!</definedName>
    <definedName name="concepto3704.casillero">#REF!</definedName>
    <definedName name="concepto3710" localSheetId="39">#REF!</definedName>
    <definedName name="concepto3710" localSheetId="25">#REF!</definedName>
    <definedName name="concepto3710" localSheetId="21">#REF!</definedName>
    <definedName name="concepto3710" localSheetId="4">#REF!</definedName>
    <definedName name="concepto3710" localSheetId="89">#REF!</definedName>
    <definedName name="concepto3710" localSheetId="5">#REF!</definedName>
    <definedName name="concepto3710" localSheetId="90">#REF!</definedName>
    <definedName name="concepto3710" localSheetId="34">#REF!</definedName>
    <definedName name="concepto3710" localSheetId="92">#REF!</definedName>
    <definedName name="concepto3710" localSheetId="93">#REF!</definedName>
    <definedName name="concepto3710">#REF!</definedName>
    <definedName name="concepto3710.casillero" localSheetId="39">#REF!</definedName>
    <definedName name="concepto3710.casillero" localSheetId="25">#REF!</definedName>
    <definedName name="concepto3710.casillero" localSheetId="21">#REF!</definedName>
    <definedName name="concepto3710.casillero" localSheetId="4">#REF!</definedName>
    <definedName name="concepto3710.casillero" localSheetId="89">#REF!</definedName>
    <definedName name="concepto3710.casillero" localSheetId="5">#REF!</definedName>
    <definedName name="concepto3710.casillero" localSheetId="90">#REF!</definedName>
    <definedName name="concepto3710.casillero" localSheetId="34">#REF!</definedName>
    <definedName name="concepto3710.casillero" localSheetId="92">#REF!</definedName>
    <definedName name="concepto3710.casillero" localSheetId="93">#REF!</definedName>
    <definedName name="concepto3710.casillero">#REF!</definedName>
    <definedName name="concepto3717" localSheetId="39">#REF!</definedName>
    <definedName name="concepto3717" localSheetId="25">#REF!</definedName>
    <definedName name="concepto3717" localSheetId="21">#REF!</definedName>
    <definedName name="concepto3717" localSheetId="4">#REF!</definedName>
    <definedName name="concepto3717" localSheetId="89">#REF!</definedName>
    <definedName name="concepto3717" localSheetId="5">#REF!</definedName>
    <definedName name="concepto3717" localSheetId="90">#REF!</definedName>
    <definedName name="concepto3717" localSheetId="34">#REF!</definedName>
    <definedName name="concepto3717" localSheetId="92">#REF!</definedName>
    <definedName name="concepto3717" localSheetId="93">#REF!</definedName>
    <definedName name="concepto3717">#REF!</definedName>
    <definedName name="concepto3717.casillero" localSheetId="39">#REF!</definedName>
    <definedName name="concepto3717.casillero" localSheetId="25">#REF!</definedName>
    <definedName name="concepto3717.casillero" localSheetId="21">#REF!</definedName>
    <definedName name="concepto3717.casillero" localSheetId="4">#REF!</definedName>
    <definedName name="concepto3717.casillero" localSheetId="89">#REF!</definedName>
    <definedName name="concepto3717.casillero" localSheetId="5">#REF!</definedName>
    <definedName name="concepto3717.casillero" localSheetId="90">#REF!</definedName>
    <definedName name="concepto3717.casillero" localSheetId="34">#REF!</definedName>
    <definedName name="concepto3717.casillero" localSheetId="92">#REF!</definedName>
    <definedName name="concepto3717.casillero" localSheetId="93">#REF!</definedName>
    <definedName name="concepto3717.casillero">#REF!</definedName>
    <definedName name="concepto3719" localSheetId="39">#REF!</definedName>
    <definedName name="concepto3719" localSheetId="25">#REF!</definedName>
    <definedName name="concepto3719" localSheetId="21">#REF!</definedName>
    <definedName name="concepto3719" localSheetId="4">#REF!</definedName>
    <definedName name="concepto3719" localSheetId="89">#REF!</definedName>
    <definedName name="concepto3719" localSheetId="5">#REF!</definedName>
    <definedName name="concepto3719" localSheetId="90">#REF!</definedName>
    <definedName name="concepto3719" localSheetId="34">#REF!</definedName>
    <definedName name="concepto3719" localSheetId="92">#REF!</definedName>
    <definedName name="concepto3719" localSheetId="93">#REF!</definedName>
    <definedName name="concepto3719">#REF!</definedName>
    <definedName name="concepto3719.casillero" localSheetId="39">#REF!</definedName>
    <definedName name="concepto3719.casillero" localSheetId="25">#REF!</definedName>
    <definedName name="concepto3719.casillero" localSheetId="21">#REF!</definedName>
    <definedName name="concepto3719.casillero" localSheetId="4">#REF!</definedName>
    <definedName name="concepto3719.casillero" localSheetId="89">#REF!</definedName>
    <definedName name="concepto3719.casillero" localSheetId="5">#REF!</definedName>
    <definedName name="concepto3719.casillero" localSheetId="90">#REF!</definedName>
    <definedName name="concepto3719.casillero" localSheetId="34">#REF!</definedName>
    <definedName name="concepto3719.casillero" localSheetId="92">#REF!</definedName>
    <definedName name="concepto3719.casillero" localSheetId="93">#REF!</definedName>
    <definedName name="concepto3719.casillero">#REF!</definedName>
    <definedName name="concepto3720" localSheetId="39">#REF!</definedName>
    <definedName name="concepto3720" localSheetId="25">#REF!</definedName>
    <definedName name="concepto3720" localSheetId="21">#REF!</definedName>
    <definedName name="concepto3720" localSheetId="4">#REF!</definedName>
    <definedName name="concepto3720" localSheetId="89">#REF!</definedName>
    <definedName name="concepto3720" localSheetId="5">#REF!</definedName>
    <definedName name="concepto3720" localSheetId="90">#REF!</definedName>
    <definedName name="concepto3720" localSheetId="34">#REF!</definedName>
    <definedName name="concepto3720" localSheetId="92">#REF!</definedName>
    <definedName name="concepto3720" localSheetId="93">#REF!</definedName>
    <definedName name="concepto3720">#REF!</definedName>
    <definedName name="concepto3730" localSheetId="39">#REF!</definedName>
    <definedName name="concepto3730" localSheetId="25">#REF!</definedName>
    <definedName name="concepto3730" localSheetId="21">#REF!</definedName>
    <definedName name="concepto3730" localSheetId="4">#REF!</definedName>
    <definedName name="concepto3730" localSheetId="89">#REF!</definedName>
    <definedName name="concepto3730" localSheetId="5">#REF!</definedName>
    <definedName name="concepto3730" localSheetId="90">#REF!</definedName>
    <definedName name="concepto3730" localSheetId="34">#REF!</definedName>
    <definedName name="concepto3730" localSheetId="92">#REF!</definedName>
    <definedName name="concepto3730" localSheetId="93">#REF!</definedName>
    <definedName name="concepto3730">#REF!</definedName>
    <definedName name="concepto3730.casillero" localSheetId="39">#REF!</definedName>
    <definedName name="concepto3730.casillero" localSheetId="25">#REF!</definedName>
    <definedName name="concepto3730.casillero" localSheetId="21">#REF!</definedName>
    <definedName name="concepto3730.casillero" localSheetId="4">#REF!</definedName>
    <definedName name="concepto3730.casillero" localSheetId="89">#REF!</definedName>
    <definedName name="concepto3730.casillero" localSheetId="5">#REF!</definedName>
    <definedName name="concepto3730.casillero" localSheetId="90">#REF!</definedName>
    <definedName name="concepto3730.casillero" localSheetId="34">#REF!</definedName>
    <definedName name="concepto3730.casillero" localSheetId="92">#REF!</definedName>
    <definedName name="concepto3730.casillero" localSheetId="93">#REF!</definedName>
    <definedName name="concepto3730.casillero">#REF!</definedName>
    <definedName name="concepto3740" localSheetId="39">#REF!</definedName>
    <definedName name="concepto3740" localSheetId="25">#REF!</definedName>
    <definedName name="concepto3740" localSheetId="21">#REF!</definedName>
    <definedName name="concepto3740" localSheetId="4">#REF!</definedName>
    <definedName name="concepto3740" localSheetId="89">#REF!</definedName>
    <definedName name="concepto3740" localSheetId="5">#REF!</definedName>
    <definedName name="concepto3740" localSheetId="90">#REF!</definedName>
    <definedName name="concepto3740" localSheetId="34">#REF!</definedName>
    <definedName name="concepto3740" localSheetId="92">#REF!</definedName>
    <definedName name="concepto3740" localSheetId="93">#REF!</definedName>
    <definedName name="concepto3740">#REF!</definedName>
    <definedName name="concepto3740.casillero" localSheetId="39">#REF!</definedName>
    <definedName name="concepto3740.casillero" localSheetId="25">#REF!</definedName>
    <definedName name="concepto3740.casillero" localSheetId="21">#REF!</definedName>
    <definedName name="concepto3740.casillero" localSheetId="4">#REF!</definedName>
    <definedName name="concepto3740.casillero" localSheetId="89">#REF!</definedName>
    <definedName name="concepto3740.casillero" localSheetId="5">#REF!</definedName>
    <definedName name="concepto3740.casillero" localSheetId="90">#REF!</definedName>
    <definedName name="concepto3740.casillero" localSheetId="34">#REF!</definedName>
    <definedName name="concepto3740.casillero" localSheetId="92">#REF!</definedName>
    <definedName name="concepto3740.casillero" localSheetId="93">#REF!</definedName>
    <definedName name="concepto3740.casillero">#REF!</definedName>
    <definedName name="concepto3750" localSheetId="39">#REF!</definedName>
    <definedName name="concepto3750" localSheetId="25">#REF!</definedName>
    <definedName name="concepto3750" localSheetId="21">#REF!</definedName>
    <definedName name="concepto3750" localSheetId="4">#REF!</definedName>
    <definedName name="concepto3750" localSheetId="89">#REF!</definedName>
    <definedName name="concepto3750" localSheetId="5">#REF!</definedName>
    <definedName name="concepto3750" localSheetId="90">#REF!</definedName>
    <definedName name="concepto3750" localSheetId="34">#REF!</definedName>
    <definedName name="concepto3750" localSheetId="92">#REF!</definedName>
    <definedName name="concepto3750" localSheetId="93">#REF!</definedName>
    <definedName name="concepto3750">#REF!</definedName>
    <definedName name="concepto3750.casillero" localSheetId="39">#REF!</definedName>
    <definedName name="concepto3750.casillero" localSheetId="25">#REF!</definedName>
    <definedName name="concepto3750.casillero" localSheetId="21">#REF!</definedName>
    <definedName name="concepto3750.casillero" localSheetId="4">#REF!</definedName>
    <definedName name="concepto3750.casillero" localSheetId="89">#REF!</definedName>
    <definedName name="concepto3750.casillero" localSheetId="5">#REF!</definedName>
    <definedName name="concepto3750.casillero" localSheetId="90">#REF!</definedName>
    <definedName name="concepto3750.casillero" localSheetId="34">#REF!</definedName>
    <definedName name="concepto3750.casillero" localSheetId="92">#REF!</definedName>
    <definedName name="concepto3750.casillero" localSheetId="93">#REF!</definedName>
    <definedName name="concepto3750.casillero">#REF!</definedName>
    <definedName name="concepto3800" localSheetId="39">#REF!</definedName>
    <definedName name="concepto3800" localSheetId="25">#REF!</definedName>
    <definedName name="concepto3800" localSheetId="21">#REF!</definedName>
    <definedName name="concepto3800" localSheetId="4">#REF!</definedName>
    <definedName name="concepto3800" localSheetId="89">#REF!</definedName>
    <definedName name="concepto3800" localSheetId="5">#REF!</definedName>
    <definedName name="concepto3800" localSheetId="90">#REF!</definedName>
    <definedName name="concepto3800" localSheetId="34">#REF!</definedName>
    <definedName name="concepto3800" localSheetId="92">#REF!</definedName>
    <definedName name="concepto3800" localSheetId="93">#REF!</definedName>
    <definedName name="concepto3800">#REF!</definedName>
    <definedName name="concepto3800.calculo" localSheetId="39">#REF!</definedName>
    <definedName name="concepto3800.calculo" localSheetId="25">#REF!</definedName>
    <definedName name="concepto3800.calculo" localSheetId="21">#REF!</definedName>
    <definedName name="concepto3800.calculo" localSheetId="4">#REF!</definedName>
    <definedName name="concepto3800.calculo" localSheetId="89">#REF!</definedName>
    <definedName name="concepto3800.calculo" localSheetId="5">#REF!</definedName>
    <definedName name="concepto3800.calculo" localSheetId="90">#REF!</definedName>
    <definedName name="concepto3800.calculo" localSheetId="34">#REF!</definedName>
    <definedName name="concepto3800.calculo" localSheetId="92">#REF!</definedName>
    <definedName name="concepto3800.calculo" localSheetId="93">#REF!</definedName>
    <definedName name="concepto3800.calculo">#REF!</definedName>
    <definedName name="concepto3800.casillero" localSheetId="39">#REF!</definedName>
    <definedName name="concepto3800.casillero" localSheetId="25">#REF!</definedName>
    <definedName name="concepto3800.casillero" localSheetId="21">#REF!</definedName>
    <definedName name="concepto3800.casillero" localSheetId="4">#REF!</definedName>
    <definedName name="concepto3800.casillero" localSheetId="89">#REF!</definedName>
    <definedName name="concepto3800.casillero" localSheetId="5">#REF!</definedName>
    <definedName name="concepto3800.casillero" localSheetId="90">#REF!</definedName>
    <definedName name="concepto3800.casillero" localSheetId="34">#REF!</definedName>
    <definedName name="concepto3800.casillero" localSheetId="92">#REF!</definedName>
    <definedName name="concepto3800.casillero" localSheetId="93">#REF!</definedName>
    <definedName name="concepto3800.casillero">#REF!</definedName>
    <definedName name="concepto3800.error3" localSheetId="39">#REF!</definedName>
    <definedName name="concepto3800.error3" localSheetId="25">#REF!</definedName>
    <definedName name="concepto3800.error3" localSheetId="21">#REF!</definedName>
    <definedName name="concepto3800.error3" localSheetId="4">#REF!</definedName>
    <definedName name="concepto3800.error3" localSheetId="89">#REF!</definedName>
    <definedName name="concepto3800.error3" localSheetId="5">#REF!</definedName>
    <definedName name="concepto3800.error3" localSheetId="90">#REF!</definedName>
    <definedName name="concepto3800.error3" localSheetId="34">#REF!</definedName>
    <definedName name="concepto3800.error3" localSheetId="92">#REF!</definedName>
    <definedName name="concepto3800.error3" localSheetId="93">#REF!</definedName>
    <definedName name="concepto3800.error3">#REF!</definedName>
    <definedName name="concepto3800.valordefecto" localSheetId="39">#REF!</definedName>
    <definedName name="concepto3800.valordefecto" localSheetId="25">#REF!</definedName>
    <definedName name="concepto3800.valordefecto" localSheetId="21">#REF!</definedName>
    <definedName name="concepto3800.valordefecto" localSheetId="4">#REF!</definedName>
    <definedName name="concepto3800.valordefecto" localSheetId="89">#REF!</definedName>
    <definedName name="concepto3800.valordefecto" localSheetId="5">#REF!</definedName>
    <definedName name="concepto3800.valordefecto" localSheetId="90">#REF!</definedName>
    <definedName name="concepto3800.valordefecto" localSheetId="34">#REF!</definedName>
    <definedName name="concepto3800.valordefecto" localSheetId="92">#REF!</definedName>
    <definedName name="concepto3800.valordefecto" localSheetId="93">#REF!</definedName>
    <definedName name="concepto3800.valordefecto">#REF!</definedName>
    <definedName name="concepto3810" localSheetId="39">#REF!</definedName>
    <definedName name="concepto3810" localSheetId="25">#REF!</definedName>
    <definedName name="concepto3810" localSheetId="21">#REF!</definedName>
    <definedName name="concepto3810" localSheetId="4">#REF!</definedName>
    <definedName name="concepto3810" localSheetId="89">#REF!</definedName>
    <definedName name="concepto3810" localSheetId="5">#REF!</definedName>
    <definedName name="concepto3810" localSheetId="90">#REF!</definedName>
    <definedName name="concepto3810" localSheetId="34">#REF!</definedName>
    <definedName name="concepto3810" localSheetId="92">#REF!</definedName>
    <definedName name="concepto3810" localSheetId="93">#REF!</definedName>
    <definedName name="concepto3810">#REF!</definedName>
    <definedName name="concepto3810.casillero" localSheetId="39">#REF!</definedName>
    <definedName name="concepto3810.casillero" localSheetId="25">#REF!</definedName>
    <definedName name="concepto3810.casillero" localSheetId="21">#REF!</definedName>
    <definedName name="concepto3810.casillero" localSheetId="4">#REF!</definedName>
    <definedName name="concepto3810.casillero" localSheetId="89">#REF!</definedName>
    <definedName name="concepto3810.casillero" localSheetId="5">#REF!</definedName>
    <definedName name="concepto3810.casillero" localSheetId="90">#REF!</definedName>
    <definedName name="concepto3810.casillero" localSheetId="34">#REF!</definedName>
    <definedName name="concepto3810.casillero" localSheetId="92">#REF!</definedName>
    <definedName name="concepto3810.casillero" localSheetId="93">#REF!</definedName>
    <definedName name="concepto3810.casillero">#REF!</definedName>
    <definedName name="concepto3820" localSheetId="39">#REF!</definedName>
    <definedName name="concepto3820" localSheetId="25">#REF!</definedName>
    <definedName name="concepto3820" localSheetId="21">#REF!</definedName>
    <definedName name="concepto3820" localSheetId="4">#REF!</definedName>
    <definedName name="concepto3820" localSheetId="89">#REF!</definedName>
    <definedName name="concepto3820" localSheetId="5">#REF!</definedName>
    <definedName name="concepto3820" localSheetId="90">#REF!</definedName>
    <definedName name="concepto3820" localSheetId="34">#REF!</definedName>
    <definedName name="concepto3820" localSheetId="92">#REF!</definedName>
    <definedName name="concepto3820" localSheetId="93">#REF!</definedName>
    <definedName name="concepto3820">#REF!</definedName>
    <definedName name="concepto3820.casillero" localSheetId="39">#REF!</definedName>
    <definedName name="concepto3820.casillero" localSheetId="25">#REF!</definedName>
    <definedName name="concepto3820.casillero" localSheetId="21">#REF!</definedName>
    <definedName name="concepto3820.casillero" localSheetId="4">#REF!</definedName>
    <definedName name="concepto3820.casillero" localSheetId="89">#REF!</definedName>
    <definedName name="concepto3820.casillero" localSheetId="5">#REF!</definedName>
    <definedName name="concepto3820.casillero" localSheetId="90">#REF!</definedName>
    <definedName name="concepto3820.casillero" localSheetId="34">#REF!</definedName>
    <definedName name="concepto3820.casillero" localSheetId="92">#REF!</definedName>
    <definedName name="concepto3820.casillero" localSheetId="93">#REF!</definedName>
    <definedName name="concepto3820.casillero">#REF!</definedName>
    <definedName name="concepto3830" localSheetId="39">#REF!</definedName>
    <definedName name="concepto3830" localSheetId="25">#REF!</definedName>
    <definedName name="concepto3830" localSheetId="21">#REF!</definedName>
    <definedName name="concepto3830" localSheetId="4">#REF!</definedName>
    <definedName name="concepto3830" localSheetId="89">#REF!</definedName>
    <definedName name="concepto3830" localSheetId="5">#REF!</definedName>
    <definedName name="concepto3830" localSheetId="90">#REF!</definedName>
    <definedName name="concepto3830" localSheetId="34">#REF!</definedName>
    <definedName name="concepto3830" localSheetId="92">#REF!</definedName>
    <definedName name="concepto3830" localSheetId="93">#REF!</definedName>
    <definedName name="concepto3830">#REF!</definedName>
    <definedName name="concepto3830.calculo" localSheetId="39">#REF!</definedName>
    <definedName name="concepto3830.calculo" localSheetId="25">#REF!</definedName>
    <definedName name="concepto3830.calculo" localSheetId="21">#REF!</definedName>
    <definedName name="concepto3830.calculo" localSheetId="4">#REF!</definedName>
    <definedName name="concepto3830.calculo" localSheetId="89">#REF!</definedName>
    <definedName name="concepto3830.calculo" localSheetId="5">#REF!</definedName>
    <definedName name="concepto3830.calculo" localSheetId="90">#REF!</definedName>
    <definedName name="concepto3830.calculo" localSheetId="34">#REF!</definedName>
    <definedName name="concepto3830.calculo" localSheetId="92">#REF!</definedName>
    <definedName name="concepto3830.calculo" localSheetId="93">#REF!</definedName>
    <definedName name="concepto3830.calculo">#REF!</definedName>
    <definedName name="concepto3830.casillero" localSheetId="39">#REF!</definedName>
    <definedName name="concepto3830.casillero" localSheetId="25">#REF!</definedName>
    <definedName name="concepto3830.casillero" localSheetId="21">#REF!</definedName>
    <definedName name="concepto3830.casillero" localSheetId="4">#REF!</definedName>
    <definedName name="concepto3830.casillero" localSheetId="89">#REF!</definedName>
    <definedName name="concepto3830.casillero" localSheetId="5">#REF!</definedName>
    <definedName name="concepto3830.casillero" localSheetId="90">#REF!</definedName>
    <definedName name="concepto3830.casillero" localSheetId="34">#REF!</definedName>
    <definedName name="concepto3830.casillero" localSheetId="92">#REF!</definedName>
    <definedName name="concepto3830.casillero" localSheetId="93">#REF!</definedName>
    <definedName name="concepto3830.casillero">#REF!</definedName>
    <definedName name="concepto3830.error3" localSheetId="39">#REF!</definedName>
    <definedName name="concepto3830.error3" localSheetId="25">#REF!</definedName>
    <definedName name="concepto3830.error3" localSheetId="21">#REF!</definedName>
    <definedName name="concepto3830.error3" localSheetId="4">#REF!</definedName>
    <definedName name="concepto3830.error3" localSheetId="89">#REF!</definedName>
    <definedName name="concepto3830.error3" localSheetId="5">#REF!</definedName>
    <definedName name="concepto3830.error3" localSheetId="90">#REF!</definedName>
    <definedName name="concepto3830.error3" localSheetId="34">#REF!</definedName>
    <definedName name="concepto3830.error3" localSheetId="92">#REF!</definedName>
    <definedName name="concepto3830.error3" localSheetId="93">#REF!</definedName>
    <definedName name="concepto3830.error3">#REF!</definedName>
    <definedName name="concepto3830.valordefecto" localSheetId="39">#REF!</definedName>
    <definedName name="concepto3830.valordefecto" localSheetId="25">#REF!</definedName>
    <definedName name="concepto3830.valordefecto" localSheetId="21">#REF!</definedName>
    <definedName name="concepto3830.valordefecto" localSheetId="4">#REF!</definedName>
    <definedName name="concepto3830.valordefecto" localSheetId="89">#REF!</definedName>
    <definedName name="concepto3830.valordefecto" localSheetId="5">#REF!</definedName>
    <definedName name="concepto3830.valordefecto" localSheetId="90">#REF!</definedName>
    <definedName name="concepto3830.valordefecto" localSheetId="34">#REF!</definedName>
    <definedName name="concepto3830.valordefecto" localSheetId="92">#REF!</definedName>
    <definedName name="concepto3830.valordefecto" localSheetId="93">#REF!</definedName>
    <definedName name="concepto3830.valordefecto">#REF!</definedName>
    <definedName name="concepto385" localSheetId="39">#REF!</definedName>
    <definedName name="concepto385" localSheetId="25">#REF!</definedName>
    <definedName name="concepto385" localSheetId="21">#REF!</definedName>
    <definedName name="concepto385" localSheetId="4">#REF!</definedName>
    <definedName name="concepto385" localSheetId="89">#REF!</definedName>
    <definedName name="concepto385" localSheetId="5">#REF!</definedName>
    <definedName name="concepto385" localSheetId="90">#REF!</definedName>
    <definedName name="concepto385" localSheetId="34">#REF!</definedName>
    <definedName name="concepto385" localSheetId="92">#REF!</definedName>
    <definedName name="concepto385" localSheetId="93">#REF!</definedName>
    <definedName name="concepto385">#REF!</definedName>
    <definedName name="concepto385.casillero" localSheetId="39">#REF!</definedName>
    <definedName name="concepto385.casillero" localSheetId="25">#REF!</definedName>
    <definedName name="concepto385.casillero" localSheetId="21">#REF!</definedName>
    <definedName name="concepto385.casillero" localSheetId="4">#REF!</definedName>
    <definedName name="concepto385.casillero" localSheetId="89">#REF!</definedName>
    <definedName name="concepto385.casillero" localSheetId="5">#REF!</definedName>
    <definedName name="concepto385.casillero" localSheetId="90">#REF!</definedName>
    <definedName name="concepto385.casillero" localSheetId="34">#REF!</definedName>
    <definedName name="concepto385.casillero" localSheetId="92">#REF!</definedName>
    <definedName name="concepto385.casillero" localSheetId="93">#REF!</definedName>
    <definedName name="concepto385.casillero">#REF!</definedName>
    <definedName name="concepto385.error1" localSheetId="39">#REF!</definedName>
    <definedName name="concepto385.error1" localSheetId="25">#REF!</definedName>
    <definedName name="concepto385.error1" localSheetId="21">#REF!</definedName>
    <definedName name="concepto385.error1" localSheetId="4">#REF!</definedName>
    <definedName name="concepto385.error1" localSheetId="89">#REF!</definedName>
    <definedName name="concepto385.error1" localSheetId="5">#REF!</definedName>
    <definedName name="concepto385.error1" localSheetId="90">#REF!</definedName>
    <definedName name="concepto385.error1" localSheetId="34">#REF!</definedName>
    <definedName name="concepto385.error1" localSheetId="92">#REF!</definedName>
    <definedName name="concepto385.error1" localSheetId="93">#REF!</definedName>
    <definedName name="concepto385.error1">#REF!</definedName>
    <definedName name="concepto385.error2" localSheetId="39">#REF!</definedName>
    <definedName name="concepto385.error2" localSheetId="25">#REF!</definedName>
    <definedName name="concepto385.error2" localSheetId="21">#REF!</definedName>
    <definedName name="concepto385.error2" localSheetId="4">#REF!</definedName>
    <definedName name="concepto385.error2" localSheetId="89">#REF!</definedName>
    <definedName name="concepto385.error2" localSheetId="5">#REF!</definedName>
    <definedName name="concepto385.error2" localSheetId="90">#REF!</definedName>
    <definedName name="concepto385.error2" localSheetId="34">#REF!</definedName>
    <definedName name="concepto385.error2" localSheetId="92">#REF!</definedName>
    <definedName name="concepto385.error2" localSheetId="93">#REF!</definedName>
    <definedName name="concepto385.error2">#REF!</definedName>
    <definedName name="concepto385.validacion1" localSheetId="39">#REF!</definedName>
    <definedName name="concepto385.validacion1" localSheetId="25">#REF!</definedName>
    <definedName name="concepto385.validacion1" localSheetId="21">#REF!</definedName>
    <definedName name="concepto385.validacion1" localSheetId="4">#REF!</definedName>
    <definedName name="concepto385.validacion1" localSheetId="89">#REF!</definedName>
    <definedName name="concepto385.validacion1" localSheetId="5">#REF!</definedName>
    <definedName name="concepto385.validacion1" localSheetId="90">#REF!</definedName>
    <definedName name="concepto385.validacion1" localSheetId="34">#REF!</definedName>
    <definedName name="concepto385.validacion1" localSheetId="92">#REF!</definedName>
    <definedName name="concepto385.validacion1" localSheetId="93">#REF!</definedName>
    <definedName name="concepto385.validacion1">#REF!</definedName>
    <definedName name="concepto385.validacion2" localSheetId="39">#REF!</definedName>
    <definedName name="concepto385.validacion2" localSheetId="25">#REF!</definedName>
    <definedName name="concepto385.validacion2" localSheetId="21">#REF!</definedName>
    <definedName name="concepto385.validacion2" localSheetId="4">#REF!</definedName>
    <definedName name="concepto385.validacion2" localSheetId="89">#REF!</definedName>
    <definedName name="concepto385.validacion2" localSheetId="5">#REF!</definedName>
    <definedName name="concepto385.validacion2" localSheetId="90">#REF!</definedName>
    <definedName name="concepto385.validacion2" localSheetId="34">#REF!</definedName>
    <definedName name="concepto385.validacion2" localSheetId="92">#REF!</definedName>
    <definedName name="concepto385.validacion2" localSheetId="93">#REF!</definedName>
    <definedName name="concepto385.validacion2">#REF!</definedName>
    <definedName name="concepto385.valordefecto" localSheetId="39">#REF!</definedName>
    <definedName name="concepto385.valordefecto" localSheetId="25">#REF!</definedName>
    <definedName name="concepto385.valordefecto" localSheetId="21">#REF!</definedName>
    <definedName name="concepto385.valordefecto" localSheetId="4">#REF!</definedName>
    <definedName name="concepto385.valordefecto" localSheetId="89">#REF!</definedName>
    <definedName name="concepto385.valordefecto" localSheetId="5">#REF!</definedName>
    <definedName name="concepto385.valordefecto" localSheetId="90">#REF!</definedName>
    <definedName name="concepto385.valordefecto" localSheetId="34">#REF!</definedName>
    <definedName name="concepto385.valordefecto" localSheetId="92">#REF!</definedName>
    <definedName name="concepto385.valordefecto" localSheetId="93">#REF!</definedName>
    <definedName name="concepto385.valordefecto">#REF!</definedName>
    <definedName name="concepto390" localSheetId="39">#REF!</definedName>
    <definedName name="concepto390" localSheetId="25">#REF!</definedName>
    <definedName name="concepto390" localSheetId="21">#REF!</definedName>
    <definedName name="concepto390" localSheetId="4">#REF!</definedName>
    <definedName name="concepto390" localSheetId="89">#REF!</definedName>
    <definedName name="concepto390" localSheetId="5">#REF!</definedName>
    <definedName name="concepto390" localSheetId="90">#REF!</definedName>
    <definedName name="concepto390" localSheetId="34">#REF!</definedName>
    <definedName name="concepto390" localSheetId="92">#REF!</definedName>
    <definedName name="concepto390" localSheetId="93">#REF!</definedName>
    <definedName name="concepto390">#REF!</definedName>
    <definedName name="concepto390.casillero" localSheetId="39">#REF!</definedName>
    <definedName name="concepto390.casillero" localSheetId="25">#REF!</definedName>
    <definedName name="concepto390.casillero" localSheetId="21">#REF!</definedName>
    <definedName name="concepto390.casillero" localSheetId="4">#REF!</definedName>
    <definedName name="concepto390.casillero" localSheetId="89">#REF!</definedName>
    <definedName name="concepto390.casillero" localSheetId="5">#REF!</definedName>
    <definedName name="concepto390.casillero" localSheetId="90">#REF!</definedName>
    <definedName name="concepto390.casillero" localSheetId="34">#REF!</definedName>
    <definedName name="concepto390.casillero" localSheetId="92">#REF!</definedName>
    <definedName name="concepto390.casillero" localSheetId="93">#REF!</definedName>
    <definedName name="concepto390.casillero">#REF!</definedName>
    <definedName name="concepto390.error1" localSheetId="39">#REF!</definedName>
    <definedName name="concepto390.error1" localSheetId="25">#REF!</definedName>
    <definedName name="concepto390.error1" localSheetId="21">#REF!</definedName>
    <definedName name="concepto390.error1" localSheetId="4">#REF!</definedName>
    <definedName name="concepto390.error1" localSheetId="89">#REF!</definedName>
    <definedName name="concepto390.error1" localSheetId="5">#REF!</definedName>
    <definedName name="concepto390.error1" localSheetId="90">#REF!</definedName>
    <definedName name="concepto390.error1" localSheetId="34">#REF!</definedName>
    <definedName name="concepto390.error1" localSheetId="92">#REF!</definedName>
    <definedName name="concepto390.error1" localSheetId="93">#REF!</definedName>
    <definedName name="concepto390.error1">#REF!</definedName>
    <definedName name="concepto390.error2" localSheetId="39">#REF!</definedName>
    <definedName name="concepto390.error2" localSheetId="25">#REF!</definedName>
    <definedName name="concepto390.error2" localSheetId="21">#REF!</definedName>
    <definedName name="concepto390.error2" localSheetId="4">#REF!</definedName>
    <definedName name="concepto390.error2" localSheetId="89">#REF!</definedName>
    <definedName name="concepto390.error2" localSheetId="5">#REF!</definedName>
    <definedName name="concepto390.error2" localSheetId="90">#REF!</definedName>
    <definedName name="concepto390.error2" localSheetId="34">#REF!</definedName>
    <definedName name="concepto390.error2" localSheetId="92">#REF!</definedName>
    <definedName name="concepto390.error2" localSheetId="93">#REF!</definedName>
    <definedName name="concepto390.error2">#REF!</definedName>
    <definedName name="concepto390.validacion1" localSheetId="39">#REF!</definedName>
    <definedName name="concepto390.validacion1" localSheetId="25">#REF!</definedName>
    <definedName name="concepto390.validacion1" localSheetId="21">#REF!</definedName>
    <definedName name="concepto390.validacion1" localSheetId="4">#REF!</definedName>
    <definedName name="concepto390.validacion1" localSheetId="89">#REF!</definedName>
    <definedName name="concepto390.validacion1" localSheetId="5">#REF!</definedName>
    <definedName name="concepto390.validacion1" localSheetId="90">#REF!</definedName>
    <definedName name="concepto390.validacion1" localSheetId="34">#REF!</definedName>
    <definedName name="concepto390.validacion1" localSheetId="92">#REF!</definedName>
    <definedName name="concepto390.validacion1" localSheetId="93">#REF!</definedName>
    <definedName name="concepto390.validacion1">#REF!</definedName>
    <definedName name="concepto390.validacion2" localSheetId="39">#REF!</definedName>
    <definedName name="concepto390.validacion2" localSheetId="25">#REF!</definedName>
    <definedName name="concepto390.validacion2" localSheetId="21">#REF!</definedName>
    <definedName name="concepto390.validacion2" localSheetId="4">#REF!</definedName>
    <definedName name="concepto390.validacion2" localSheetId="89">#REF!</definedName>
    <definedName name="concepto390.validacion2" localSheetId="5">#REF!</definedName>
    <definedName name="concepto390.validacion2" localSheetId="90">#REF!</definedName>
    <definedName name="concepto390.validacion2" localSheetId="34">#REF!</definedName>
    <definedName name="concepto390.validacion2" localSheetId="92">#REF!</definedName>
    <definedName name="concepto390.validacion2" localSheetId="93">#REF!</definedName>
    <definedName name="concepto390.validacion2">#REF!</definedName>
    <definedName name="concepto390.valordefecto" localSheetId="39">#REF!</definedName>
    <definedName name="concepto390.valordefecto" localSheetId="25">#REF!</definedName>
    <definedName name="concepto390.valordefecto" localSheetId="21">#REF!</definedName>
    <definedName name="concepto390.valordefecto" localSheetId="4">#REF!</definedName>
    <definedName name="concepto390.valordefecto" localSheetId="89">#REF!</definedName>
    <definedName name="concepto390.valordefecto" localSheetId="5">#REF!</definedName>
    <definedName name="concepto390.valordefecto" localSheetId="90">#REF!</definedName>
    <definedName name="concepto390.valordefecto" localSheetId="34">#REF!</definedName>
    <definedName name="concepto390.valordefecto" localSheetId="92">#REF!</definedName>
    <definedName name="concepto390.valordefecto" localSheetId="93">#REF!</definedName>
    <definedName name="concepto390.valordefecto">#REF!</definedName>
    <definedName name="concepto400" localSheetId="39">#REF!</definedName>
    <definedName name="concepto400" localSheetId="25">#REF!</definedName>
    <definedName name="concepto400" localSheetId="21">#REF!</definedName>
    <definedName name="concepto400" localSheetId="4">#REF!</definedName>
    <definedName name="concepto400" localSheetId="89">#REF!</definedName>
    <definedName name="concepto400" localSheetId="5">#REF!</definedName>
    <definedName name="concepto400" localSheetId="90">#REF!</definedName>
    <definedName name="concepto400" localSheetId="34">#REF!</definedName>
    <definedName name="concepto400" localSheetId="92">#REF!</definedName>
    <definedName name="concepto400" localSheetId="93">#REF!</definedName>
    <definedName name="concepto400">#REF!</definedName>
    <definedName name="concepto400.casillero" localSheetId="39">#REF!</definedName>
    <definedName name="concepto400.casillero" localSheetId="25">#REF!</definedName>
    <definedName name="concepto400.casillero" localSheetId="21">#REF!</definedName>
    <definedName name="concepto400.casillero" localSheetId="4">#REF!</definedName>
    <definedName name="concepto400.casillero" localSheetId="89">#REF!</definedName>
    <definedName name="concepto400.casillero" localSheetId="5">#REF!</definedName>
    <definedName name="concepto400.casillero" localSheetId="90">#REF!</definedName>
    <definedName name="concepto400.casillero" localSheetId="34">#REF!</definedName>
    <definedName name="concepto400.casillero" localSheetId="92">#REF!</definedName>
    <definedName name="concepto400.casillero" localSheetId="93">#REF!</definedName>
    <definedName name="concepto400.casillero">#REF!</definedName>
    <definedName name="concepto400.error1" localSheetId="39">#REF!</definedName>
    <definedName name="concepto400.error1" localSheetId="25">#REF!</definedName>
    <definedName name="concepto400.error1" localSheetId="21">#REF!</definedName>
    <definedName name="concepto400.error1" localSheetId="4">#REF!</definedName>
    <definedName name="concepto400.error1" localSheetId="89">#REF!</definedName>
    <definedName name="concepto400.error1" localSheetId="5">#REF!</definedName>
    <definedName name="concepto400.error1" localSheetId="90">#REF!</definedName>
    <definedName name="concepto400.error1" localSheetId="34">#REF!</definedName>
    <definedName name="concepto400.error1" localSheetId="92">#REF!</definedName>
    <definedName name="concepto400.error1" localSheetId="93">#REF!</definedName>
    <definedName name="concepto400.error1">#REF!</definedName>
    <definedName name="concepto400.error2" localSheetId="39">#REF!</definedName>
    <definedName name="concepto400.error2" localSheetId="25">#REF!</definedName>
    <definedName name="concepto400.error2" localSheetId="21">#REF!</definedName>
    <definedName name="concepto400.error2" localSheetId="4">#REF!</definedName>
    <definedName name="concepto400.error2" localSheetId="89">#REF!</definedName>
    <definedName name="concepto400.error2" localSheetId="5">#REF!</definedName>
    <definedName name="concepto400.error2" localSheetId="90">#REF!</definedName>
    <definedName name="concepto400.error2" localSheetId="34">#REF!</definedName>
    <definedName name="concepto400.error2" localSheetId="92">#REF!</definedName>
    <definedName name="concepto400.error2" localSheetId="93">#REF!</definedName>
    <definedName name="concepto400.error2">#REF!</definedName>
    <definedName name="concepto400.validacion1" localSheetId="39">#REF!</definedName>
    <definedName name="concepto400.validacion1" localSheetId="25">#REF!</definedName>
    <definedName name="concepto400.validacion1" localSheetId="21">#REF!</definedName>
    <definedName name="concepto400.validacion1" localSheetId="4">#REF!</definedName>
    <definedName name="concepto400.validacion1" localSheetId="89">#REF!</definedName>
    <definedName name="concepto400.validacion1" localSheetId="5">#REF!</definedName>
    <definedName name="concepto400.validacion1" localSheetId="90">#REF!</definedName>
    <definedName name="concepto400.validacion1" localSheetId="34">#REF!</definedName>
    <definedName name="concepto400.validacion1" localSheetId="92">#REF!</definedName>
    <definedName name="concepto400.validacion1" localSheetId="93">#REF!</definedName>
    <definedName name="concepto400.validacion1">#REF!</definedName>
    <definedName name="concepto400.validacion2" localSheetId="39">#REF!</definedName>
    <definedName name="concepto400.validacion2" localSheetId="25">#REF!</definedName>
    <definedName name="concepto400.validacion2" localSheetId="21">#REF!</definedName>
    <definedName name="concepto400.validacion2" localSheetId="4">#REF!</definedName>
    <definedName name="concepto400.validacion2" localSheetId="89">#REF!</definedName>
    <definedName name="concepto400.validacion2" localSheetId="5">#REF!</definedName>
    <definedName name="concepto400.validacion2" localSheetId="90">#REF!</definedName>
    <definedName name="concepto400.validacion2" localSheetId="34">#REF!</definedName>
    <definedName name="concepto400.validacion2" localSheetId="92">#REF!</definedName>
    <definedName name="concepto400.validacion2" localSheetId="93">#REF!</definedName>
    <definedName name="concepto400.validacion2">#REF!</definedName>
    <definedName name="concepto400.valordefecto" localSheetId="39">#REF!</definedName>
    <definedName name="concepto400.valordefecto" localSheetId="25">#REF!</definedName>
    <definedName name="concepto400.valordefecto" localSheetId="21">#REF!</definedName>
    <definedName name="concepto400.valordefecto" localSheetId="4">#REF!</definedName>
    <definedName name="concepto400.valordefecto" localSheetId="89">#REF!</definedName>
    <definedName name="concepto400.valordefecto" localSheetId="5">#REF!</definedName>
    <definedName name="concepto400.valordefecto" localSheetId="90">#REF!</definedName>
    <definedName name="concepto400.valordefecto" localSheetId="34">#REF!</definedName>
    <definedName name="concepto400.valordefecto" localSheetId="92">#REF!</definedName>
    <definedName name="concepto400.valordefecto" localSheetId="93">#REF!</definedName>
    <definedName name="concepto400.valordefecto">#REF!</definedName>
    <definedName name="concepto404" localSheetId="39">#REF!</definedName>
    <definedName name="concepto404" localSheetId="25">#REF!</definedName>
    <definedName name="concepto404" localSheetId="21">#REF!</definedName>
    <definedName name="concepto404" localSheetId="4">#REF!</definedName>
    <definedName name="concepto404" localSheetId="89">#REF!</definedName>
    <definedName name="concepto404" localSheetId="5">#REF!</definedName>
    <definedName name="concepto404" localSheetId="90">#REF!</definedName>
    <definedName name="concepto404" localSheetId="34">#REF!</definedName>
    <definedName name="concepto404" localSheetId="92">#REF!</definedName>
    <definedName name="concepto404" localSheetId="93">#REF!</definedName>
    <definedName name="concepto404">#REF!</definedName>
    <definedName name="concepto404.casillero" localSheetId="39">#REF!</definedName>
    <definedName name="concepto404.casillero" localSheetId="25">#REF!</definedName>
    <definedName name="concepto404.casillero" localSheetId="21">#REF!</definedName>
    <definedName name="concepto404.casillero" localSheetId="4">#REF!</definedName>
    <definedName name="concepto404.casillero" localSheetId="89">#REF!</definedName>
    <definedName name="concepto404.casillero" localSheetId="5">#REF!</definedName>
    <definedName name="concepto404.casillero" localSheetId="90">#REF!</definedName>
    <definedName name="concepto404.casillero" localSheetId="34">#REF!</definedName>
    <definedName name="concepto404.casillero" localSheetId="92">#REF!</definedName>
    <definedName name="concepto404.casillero" localSheetId="93">#REF!</definedName>
    <definedName name="concepto404.casillero">#REF!</definedName>
    <definedName name="concepto404.error1" localSheetId="39">#REF!</definedName>
    <definedName name="concepto404.error1" localSheetId="25">#REF!</definedName>
    <definedName name="concepto404.error1" localSheetId="21">#REF!</definedName>
    <definedName name="concepto404.error1" localSheetId="4">#REF!</definedName>
    <definedName name="concepto404.error1" localSheetId="89">#REF!</definedName>
    <definedName name="concepto404.error1" localSheetId="5">#REF!</definedName>
    <definedName name="concepto404.error1" localSheetId="90">#REF!</definedName>
    <definedName name="concepto404.error1" localSheetId="34">#REF!</definedName>
    <definedName name="concepto404.error1" localSheetId="92">#REF!</definedName>
    <definedName name="concepto404.error1" localSheetId="93">#REF!</definedName>
    <definedName name="concepto404.error1">#REF!</definedName>
    <definedName name="concepto404.error2" localSheetId="39">#REF!</definedName>
    <definedName name="concepto404.error2" localSheetId="25">#REF!</definedName>
    <definedName name="concepto404.error2" localSheetId="21">#REF!</definedName>
    <definedName name="concepto404.error2" localSheetId="4">#REF!</definedName>
    <definedName name="concepto404.error2" localSheetId="89">#REF!</definedName>
    <definedName name="concepto404.error2" localSheetId="5">#REF!</definedName>
    <definedName name="concepto404.error2" localSheetId="90">#REF!</definedName>
    <definedName name="concepto404.error2" localSheetId="34">#REF!</definedName>
    <definedName name="concepto404.error2" localSheetId="92">#REF!</definedName>
    <definedName name="concepto404.error2" localSheetId="93">#REF!</definedName>
    <definedName name="concepto404.error2">#REF!</definedName>
    <definedName name="concepto404.validacion1" localSheetId="39">#REF!</definedName>
    <definedName name="concepto404.validacion1" localSheetId="25">#REF!</definedName>
    <definedName name="concepto404.validacion1" localSheetId="21">#REF!</definedName>
    <definedName name="concepto404.validacion1" localSheetId="4">#REF!</definedName>
    <definedName name="concepto404.validacion1" localSheetId="89">#REF!</definedName>
    <definedName name="concepto404.validacion1" localSheetId="5">#REF!</definedName>
    <definedName name="concepto404.validacion1" localSheetId="90">#REF!</definedName>
    <definedName name="concepto404.validacion1" localSheetId="34">#REF!</definedName>
    <definedName name="concepto404.validacion1" localSheetId="92">#REF!</definedName>
    <definedName name="concepto404.validacion1" localSheetId="93">#REF!</definedName>
    <definedName name="concepto404.validacion1">#REF!</definedName>
    <definedName name="concepto404.validacion2" localSheetId="39">#REF!</definedName>
    <definedName name="concepto404.validacion2" localSheetId="25">#REF!</definedName>
    <definedName name="concepto404.validacion2" localSheetId="21">#REF!</definedName>
    <definedName name="concepto404.validacion2" localSheetId="4">#REF!</definedName>
    <definedName name="concepto404.validacion2" localSheetId="89">#REF!</definedName>
    <definedName name="concepto404.validacion2" localSheetId="5">#REF!</definedName>
    <definedName name="concepto404.validacion2" localSheetId="90">#REF!</definedName>
    <definedName name="concepto404.validacion2" localSheetId="34">#REF!</definedName>
    <definedName name="concepto404.validacion2" localSheetId="92">#REF!</definedName>
    <definedName name="concepto404.validacion2" localSheetId="93">#REF!</definedName>
    <definedName name="concepto404.validacion2">#REF!</definedName>
    <definedName name="concepto404.valordefecto" localSheetId="39">#REF!</definedName>
    <definedName name="concepto404.valordefecto" localSheetId="25">#REF!</definedName>
    <definedName name="concepto404.valordefecto" localSheetId="21">#REF!</definedName>
    <definedName name="concepto404.valordefecto" localSheetId="4">#REF!</definedName>
    <definedName name="concepto404.valordefecto" localSheetId="89">#REF!</definedName>
    <definedName name="concepto404.valordefecto" localSheetId="5">#REF!</definedName>
    <definedName name="concepto404.valordefecto" localSheetId="90">#REF!</definedName>
    <definedName name="concepto404.valordefecto" localSheetId="34">#REF!</definedName>
    <definedName name="concepto404.valordefecto" localSheetId="92">#REF!</definedName>
    <definedName name="concepto404.valordefecto" localSheetId="93">#REF!</definedName>
    <definedName name="concepto404.valordefecto">#REF!</definedName>
    <definedName name="concepto406" localSheetId="39">#REF!</definedName>
    <definedName name="concepto406" localSheetId="25">#REF!</definedName>
    <definedName name="concepto406" localSheetId="21">#REF!</definedName>
    <definedName name="concepto406" localSheetId="4">#REF!</definedName>
    <definedName name="concepto406" localSheetId="89">#REF!</definedName>
    <definedName name="concepto406" localSheetId="5">#REF!</definedName>
    <definedName name="concepto406" localSheetId="90">#REF!</definedName>
    <definedName name="concepto406" localSheetId="34">#REF!</definedName>
    <definedName name="concepto406" localSheetId="92">#REF!</definedName>
    <definedName name="concepto406" localSheetId="93">#REF!</definedName>
    <definedName name="concepto406">#REF!</definedName>
    <definedName name="concepto406.casillero" localSheetId="39">#REF!</definedName>
    <definedName name="concepto406.casillero" localSheetId="25">#REF!</definedName>
    <definedName name="concepto406.casillero" localSheetId="21">#REF!</definedName>
    <definedName name="concepto406.casillero" localSheetId="4">#REF!</definedName>
    <definedName name="concepto406.casillero" localSheetId="89">#REF!</definedName>
    <definedName name="concepto406.casillero" localSheetId="5">#REF!</definedName>
    <definedName name="concepto406.casillero" localSheetId="90">#REF!</definedName>
    <definedName name="concepto406.casillero" localSheetId="34">#REF!</definedName>
    <definedName name="concepto406.casillero" localSheetId="92">#REF!</definedName>
    <definedName name="concepto406.casillero" localSheetId="93">#REF!</definedName>
    <definedName name="concepto406.casillero">#REF!</definedName>
    <definedName name="concepto406.error1" localSheetId="39">#REF!</definedName>
    <definedName name="concepto406.error1" localSheetId="25">#REF!</definedName>
    <definedName name="concepto406.error1" localSheetId="21">#REF!</definedName>
    <definedName name="concepto406.error1" localSheetId="4">#REF!</definedName>
    <definedName name="concepto406.error1" localSheetId="89">#REF!</definedName>
    <definedName name="concepto406.error1" localSheetId="5">#REF!</definedName>
    <definedName name="concepto406.error1" localSheetId="90">#REF!</definedName>
    <definedName name="concepto406.error1" localSheetId="34">#REF!</definedName>
    <definedName name="concepto406.error1" localSheetId="92">#REF!</definedName>
    <definedName name="concepto406.error1" localSheetId="93">#REF!</definedName>
    <definedName name="concepto406.error1">#REF!</definedName>
    <definedName name="concepto406.error2" localSheetId="39">#REF!</definedName>
    <definedName name="concepto406.error2" localSheetId="25">#REF!</definedName>
    <definedName name="concepto406.error2" localSheetId="21">#REF!</definedName>
    <definedName name="concepto406.error2" localSheetId="4">#REF!</definedName>
    <definedName name="concepto406.error2" localSheetId="89">#REF!</definedName>
    <definedName name="concepto406.error2" localSheetId="5">#REF!</definedName>
    <definedName name="concepto406.error2" localSheetId="90">#REF!</definedName>
    <definedName name="concepto406.error2" localSheetId="34">#REF!</definedName>
    <definedName name="concepto406.error2" localSheetId="92">#REF!</definedName>
    <definedName name="concepto406.error2" localSheetId="93">#REF!</definedName>
    <definedName name="concepto406.error2">#REF!</definedName>
    <definedName name="concepto406.validacion1" localSheetId="39">#REF!</definedName>
    <definedName name="concepto406.validacion1" localSheetId="25">#REF!</definedName>
    <definedName name="concepto406.validacion1" localSheetId="21">#REF!</definedName>
    <definedName name="concepto406.validacion1" localSheetId="4">#REF!</definedName>
    <definedName name="concepto406.validacion1" localSheetId="89">#REF!</definedName>
    <definedName name="concepto406.validacion1" localSheetId="5">#REF!</definedName>
    <definedName name="concepto406.validacion1" localSheetId="90">#REF!</definedName>
    <definedName name="concepto406.validacion1" localSheetId="34">#REF!</definedName>
    <definedName name="concepto406.validacion1" localSheetId="92">#REF!</definedName>
    <definedName name="concepto406.validacion1" localSheetId="93">#REF!</definedName>
    <definedName name="concepto406.validacion1">#REF!</definedName>
    <definedName name="concepto406.validacion2" localSheetId="39">#REF!</definedName>
    <definedName name="concepto406.validacion2" localSheetId="25">#REF!</definedName>
    <definedName name="concepto406.validacion2" localSheetId="21">#REF!</definedName>
    <definedName name="concepto406.validacion2" localSheetId="4">#REF!</definedName>
    <definedName name="concepto406.validacion2" localSheetId="89">#REF!</definedName>
    <definedName name="concepto406.validacion2" localSheetId="5">#REF!</definedName>
    <definedName name="concepto406.validacion2" localSheetId="90">#REF!</definedName>
    <definedName name="concepto406.validacion2" localSheetId="34">#REF!</definedName>
    <definedName name="concepto406.validacion2" localSheetId="92">#REF!</definedName>
    <definedName name="concepto406.validacion2" localSheetId="93">#REF!</definedName>
    <definedName name="concepto406.validacion2">#REF!</definedName>
    <definedName name="concepto406.valordefecto" localSheetId="39">#REF!</definedName>
    <definedName name="concepto406.valordefecto" localSheetId="25">#REF!</definedName>
    <definedName name="concepto406.valordefecto" localSheetId="21">#REF!</definedName>
    <definedName name="concepto406.valordefecto" localSheetId="4">#REF!</definedName>
    <definedName name="concepto406.valordefecto" localSheetId="89">#REF!</definedName>
    <definedName name="concepto406.valordefecto" localSheetId="5">#REF!</definedName>
    <definedName name="concepto406.valordefecto" localSheetId="90">#REF!</definedName>
    <definedName name="concepto406.valordefecto" localSheetId="34">#REF!</definedName>
    <definedName name="concepto406.valordefecto" localSheetId="92">#REF!</definedName>
    <definedName name="concepto406.valordefecto" localSheetId="93">#REF!</definedName>
    <definedName name="concepto406.valordefecto">#REF!</definedName>
    <definedName name="concepto408" localSheetId="39">#REF!</definedName>
    <definedName name="concepto408" localSheetId="25">#REF!</definedName>
    <definedName name="concepto408" localSheetId="21">#REF!</definedName>
    <definedName name="concepto408" localSheetId="4">#REF!</definedName>
    <definedName name="concepto408" localSheetId="89">#REF!</definedName>
    <definedName name="concepto408" localSheetId="5">#REF!</definedName>
    <definedName name="concepto408" localSheetId="90">#REF!</definedName>
    <definedName name="concepto408" localSheetId="34">#REF!</definedName>
    <definedName name="concepto408" localSheetId="92">#REF!</definedName>
    <definedName name="concepto408" localSheetId="93">#REF!</definedName>
    <definedName name="concepto408">#REF!</definedName>
    <definedName name="concepto408.casillero" localSheetId="39">#REF!</definedName>
    <definedName name="concepto408.casillero" localSheetId="25">#REF!</definedName>
    <definedName name="concepto408.casillero" localSheetId="21">#REF!</definedName>
    <definedName name="concepto408.casillero" localSheetId="4">#REF!</definedName>
    <definedName name="concepto408.casillero" localSheetId="89">#REF!</definedName>
    <definedName name="concepto408.casillero" localSheetId="5">#REF!</definedName>
    <definedName name="concepto408.casillero" localSheetId="90">#REF!</definedName>
    <definedName name="concepto408.casillero" localSheetId="34">#REF!</definedName>
    <definedName name="concepto408.casillero" localSheetId="92">#REF!</definedName>
    <definedName name="concepto408.casillero" localSheetId="93">#REF!</definedName>
    <definedName name="concepto408.casillero">#REF!</definedName>
    <definedName name="concepto408.error1" localSheetId="39">#REF!</definedName>
    <definedName name="concepto408.error1" localSheetId="25">#REF!</definedName>
    <definedName name="concepto408.error1" localSheetId="21">#REF!</definedName>
    <definedName name="concepto408.error1" localSheetId="4">#REF!</definedName>
    <definedName name="concepto408.error1" localSheetId="89">#REF!</definedName>
    <definedName name="concepto408.error1" localSheetId="5">#REF!</definedName>
    <definedName name="concepto408.error1" localSheetId="90">#REF!</definedName>
    <definedName name="concepto408.error1" localSheetId="34">#REF!</definedName>
    <definedName name="concepto408.error1" localSheetId="92">#REF!</definedName>
    <definedName name="concepto408.error1" localSheetId="93">#REF!</definedName>
    <definedName name="concepto408.error1">#REF!</definedName>
    <definedName name="concepto408.error2" localSheetId="39">#REF!</definedName>
    <definedName name="concepto408.error2" localSheetId="25">#REF!</definedName>
    <definedName name="concepto408.error2" localSheetId="21">#REF!</definedName>
    <definedName name="concepto408.error2" localSheetId="4">#REF!</definedName>
    <definedName name="concepto408.error2" localSheetId="89">#REF!</definedName>
    <definedName name="concepto408.error2" localSheetId="5">#REF!</definedName>
    <definedName name="concepto408.error2" localSheetId="90">#REF!</definedName>
    <definedName name="concepto408.error2" localSheetId="34">#REF!</definedName>
    <definedName name="concepto408.error2" localSheetId="92">#REF!</definedName>
    <definedName name="concepto408.error2" localSheetId="93">#REF!</definedName>
    <definedName name="concepto408.error2">#REF!</definedName>
    <definedName name="concepto408.validacion1" localSheetId="39">#REF!</definedName>
    <definedName name="concepto408.validacion1" localSheetId="25">#REF!</definedName>
    <definedName name="concepto408.validacion1" localSheetId="21">#REF!</definedName>
    <definedName name="concepto408.validacion1" localSheetId="4">#REF!</definedName>
    <definedName name="concepto408.validacion1" localSheetId="89">#REF!</definedName>
    <definedName name="concepto408.validacion1" localSheetId="5">#REF!</definedName>
    <definedName name="concepto408.validacion1" localSheetId="90">#REF!</definedName>
    <definedName name="concepto408.validacion1" localSheetId="34">#REF!</definedName>
    <definedName name="concepto408.validacion1" localSheetId="92">#REF!</definedName>
    <definedName name="concepto408.validacion1" localSheetId="93">#REF!</definedName>
    <definedName name="concepto408.validacion1">#REF!</definedName>
    <definedName name="concepto408.validacion2" localSheetId="39">#REF!</definedName>
    <definedName name="concepto408.validacion2" localSheetId="25">#REF!</definedName>
    <definedName name="concepto408.validacion2" localSheetId="21">#REF!</definedName>
    <definedName name="concepto408.validacion2" localSheetId="4">#REF!</definedName>
    <definedName name="concepto408.validacion2" localSheetId="89">#REF!</definedName>
    <definedName name="concepto408.validacion2" localSheetId="5">#REF!</definedName>
    <definedName name="concepto408.validacion2" localSheetId="90">#REF!</definedName>
    <definedName name="concepto408.validacion2" localSheetId="34">#REF!</definedName>
    <definedName name="concepto408.validacion2" localSheetId="92">#REF!</definedName>
    <definedName name="concepto408.validacion2" localSheetId="93">#REF!</definedName>
    <definedName name="concepto408.validacion2">#REF!</definedName>
    <definedName name="concepto408.valordefecto" localSheetId="39">#REF!</definedName>
    <definedName name="concepto408.valordefecto" localSheetId="25">#REF!</definedName>
    <definedName name="concepto408.valordefecto" localSheetId="21">#REF!</definedName>
    <definedName name="concepto408.valordefecto" localSheetId="4">#REF!</definedName>
    <definedName name="concepto408.valordefecto" localSheetId="89">#REF!</definedName>
    <definedName name="concepto408.valordefecto" localSheetId="5">#REF!</definedName>
    <definedName name="concepto408.valordefecto" localSheetId="90">#REF!</definedName>
    <definedName name="concepto408.valordefecto" localSheetId="34">#REF!</definedName>
    <definedName name="concepto408.valordefecto" localSheetId="92">#REF!</definedName>
    <definedName name="concepto408.valordefecto" localSheetId="93">#REF!</definedName>
    <definedName name="concepto408.valordefecto">#REF!</definedName>
    <definedName name="concepto421" localSheetId="39">#REF!</definedName>
    <definedName name="concepto421" localSheetId="25">#REF!</definedName>
    <definedName name="concepto421" localSheetId="21">#REF!</definedName>
    <definedName name="concepto421" localSheetId="4">#REF!</definedName>
    <definedName name="concepto421" localSheetId="89">#REF!</definedName>
    <definedName name="concepto421" localSheetId="5">#REF!</definedName>
    <definedName name="concepto421" localSheetId="90">#REF!</definedName>
    <definedName name="concepto421" localSheetId="34">#REF!</definedName>
    <definedName name="concepto421" localSheetId="92">#REF!</definedName>
    <definedName name="concepto421" localSheetId="93">#REF!</definedName>
    <definedName name="concepto421">#REF!</definedName>
    <definedName name="concepto421.casillero" localSheetId="39">#REF!</definedName>
    <definedName name="concepto421.casillero" localSheetId="25">#REF!</definedName>
    <definedName name="concepto421.casillero" localSheetId="21">#REF!</definedName>
    <definedName name="concepto421.casillero" localSheetId="4">#REF!</definedName>
    <definedName name="concepto421.casillero" localSheetId="89">#REF!</definedName>
    <definedName name="concepto421.casillero" localSheetId="5">#REF!</definedName>
    <definedName name="concepto421.casillero" localSheetId="90">#REF!</definedName>
    <definedName name="concepto421.casillero" localSheetId="34">#REF!</definedName>
    <definedName name="concepto421.casillero" localSheetId="92">#REF!</definedName>
    <definedName name="concepto421.casillero" localSheetId="93">#REF!</definedName>
    <definedName name="concepto421.casillero">#REF!</definedName>
    <definedName name="concepto421.error1" localSheetId="39">#REF!</definedName>
    <definedName name="concepto421.error1" localSheetId="25">#REF!</definedName>
    <definedName name="concepto421.error1" localSheetId="21">#REF!</definedName>
    <definedName name="concepto421.error1" localSheetId="4">#REF!</definedName>
    <definedName name="concepto421.error1" localSheetId="89">#REF!</definedName>
    <definedName name="concepto421.error1" localSheetId="5">#REF!</definedName>
    <definedName name="concepto421.error1" localSheetId="90">#REF!</definedName>
    <definedName name="concepto421.error1" localSheetId="34">#REF!</definedName>
    <definedName name="concepto421.error1" localSheetId="92">#REF!</definedName>
    <definedName name="concepto421.error1" localSheetId="93">#REF!</definedName>
    <definedName name="concepto421.error1">#REF!</definedName>
    <definedName name="concepto421.error2" localSheetId="39">#REF!</definedName>
    <definedName name="concepto421.error2" localSheetId="25">#REF!</definedName>
    <definedName name="concepto421.error2" localSheetId="21">#REF!</definedName>
    <definedName name="concepto421.error2" localSheetId="4">#REF!</definedName>
    <definedName name="concepto421.error2" localSheetId="89">#REF!</definedName>
    <definedName name="concepto421.error2" localSheetId="5">#REF!</definedName>
    <definedName name="concepto421.error2" localSheetId="90">#REF!</definedName>
    <definedName name="concepto421.error2" localSheetId="34">#REF!</definedName>
    <definedName name="concepto421.error2" localSheetId="92">#REF!</definedName>
    <definedName name="concepto421.error2" localSheetId="93">#REF!</definedName>
    <definedName name="concepto421.error2">#REF!</definedName>
    <definedName name="concepto421.validacion1" localSheetId="39">#REF!</definedName>
    <definedName name="concepto421.validacion1" localSheetId="25">#REF!</definedName>
    <definedName name="concepto421.validacion1" localSheetId="21">#REF!</definedName>
    <definedName name="concepto421.validacion1" localSheetId="4">#REF!</definedName>
    <definedName name="concepto421.validacion1" localSheetId="89">#REF!</definedName>
    <definedName name="concepto421.validacion1" localSheetId="5">#REF!</definedName>
    <definedName name="concepto421.validacion1" localSheetId="90">#REF!</definedName>
    <definedName name="concepto421.validacion1" localSheetId="34">#REF!</definedName>
    <definedName name="concepto421.validacion1" localSheetId="92">#REF!</definedName>
    <definedName name="concepto421.validacion1" localSheetId="93">#REF!</definedName>
    <definedName name="concepto421.validacion1">#REF!</definedName>
    <definedName name="concepto421.validacion2" localSheetId="39">#REF!</definedName>
    <definedName name="concepto421.validacion2" localSheetId="25">#REF!</definedName>
    <definedName name="concepto421.validacion2" localSheetId="21">#REF!</definedName>
    <definedName name="concepto421.validacion2" localSheetId="4">#REF!</definedName>
    <definedName name="concepto421.validacion2" localSheetId="89">#REF!</definedName>
    <definedName name="concepto421.validacion2" localSheetId="5">#REF!</definedName>
    <definedName name="concepto421.validacion2" localSheetId="90">#REF!</definedName>
    <definedName name="concepto421.validacion2" localSheetId="34">#REF!</definedName>
    <definedName name="concepto421.validacion2" localSheetId="92">#REF!</definedName>
    <definedName name="concepto421.validacion2" localSheetId="93">#REF!</definedName>
    <definedName name="concepto421.validacion2">#REF!</definedName>
    <definedName name="concepto421.valordefecto" localSheetId="39">#REF!</definedName>
    <definedName name="concepto421.valordefecto" localSheetId="25">#REF!</definedName>
    <definedName name="concepto421.valordefecto" localSheetId="21">#REF!</definedName>
    <definedName name="concepto421.valordefecto" localSheetId="4">#REF!</definedName>
    <definedName name="concepto421.valordefecto" localSheetId="89">#REF!</definedName>
    <definedName name="concepto421.valordefecto" localSheetId="5">#REF!</definedName>
    <definedName name="concepto421.valordefecto" localSheetId="90">#REF!</definedName>
    <definedName name="concepto421.valordefecto" localSheetId="34">#REF!</definedName>
    <definedName name="concepto421.valordefecto" localSheetId="92">#REF!</definedName>
    <definedName name="concepto421.valordefecto" localSheetId="93">#REF!</definedName>
    <definedName name="concepto421.valordefecto">#REF!</definedName>
    <definedName name="concepto422" localSheetId="39">#REF!</definedName>
    <definedName name="concepto422" localSheetId="25">#REF!</definedName>
    <definedName name="concepto422" localSheetId="21">#REF!</definedName>
    <definedName name="concepto422" localSheetId="4">#REF!</definedName>
    <definedName name="concepto422" localSheetId="89">#REF!</definedName>
    <definedName name="concepto422" localSheetId="5">#REF!</definedName>
    <definedName name="concepto422" localSheetId="90">#REF!</definedName>
    <definedName name="concepto422" localSheetId="34">#REF!</definedName>
    <definedName name="concepto422" localSheetId="92">#REF!</definedName>
    <definedName name="concepto422" localSheetId="93">#REF!</definedName>
    <definedName name="concepto422">#REF!</definedName>
    <definedName name="concepto422.casillero" localSheetId="39">#REF!</definedName>
    <definedName name="concepto422.casillero" localSheetId="25">#REF!</definedName>
    <definedName name="concepto422.casillero" localSheetId="21">#REF!</definedName>
    <definedName name="concepto422.casillero" localSheetId="4">#REF!</definedName>
    <definedName name="concepto422.casillero" localSheetId="89">#REF!</definedName>
    <definedName name="concepto422.casillero" localSheetId="5">#REF!</definedName>
    <definedName name="concepto422.casillero" localSheetId="90">#REF!</definedName>
    <definedName name="concepto422.casillero" localSheetId="34">#REF!</definedName>
    <definedName name="concepto422.casillero" localSheetId="92">#REF!</definedName>
    <definedName name="concepto422.casillero" localSheetId="93">#REF!</definedName>
    <definedName name="concepto422.casillero">#REF!</definedName>
    <definedName name="concepto422.error1" localSheetId="39">#REF!</definedName>
    <definedName name="concepto422.error1" localSheetId="25">#REF!</definedName>
    <definedName name="concepto422.error1" localSheetId="21">#REF!</definedName>
    <definedName name="concepto422.error1" localSheetId="4">#REF!</definedName>
    <definedName name="concepto422.error1" localSheetId="89">#REF!</definedName>
    <definedName name="concepto422.error1" localSheetId="5">#REF!</definedName>
    <definedName name="concepto422.error1" localSheetId="90">#REF!</definedName>
    <definedName name="concepto422.error1" localSheetId="34">#REF!</definedName>
    <definedName name="concepto422.error1" localSheetId="92">#REF!</definedName>
    <definedName name="concepto422.error1" localSheetId="93">#REF!</definedName>
    <definedName name="concepto422.error1">#REF!</definedName>
    <definedName name="concepto422.error2" localSheetId="39">#REF!</definedName>
    <definedName name="concepto422.error2" localSheetId="25">#REF!</definedName>
    <definedName name="concepto422.error2" localSheetId="21">#REF!</definedName>
    <definedName name="concepto422.error2" localSheetId="4">#REF!</definedName>
    <definedName name="concepto422.error2" localSheetId="89">#REF!</definedName>
    <definedName name="concepto422.error2" localSheetId="5">#REF!</definedName>
    <definedName name="concepto422.error2" localSheetId="90">#REF!</definedName>
    <definedName name="concepto422.error2" localSheetId="34">#REF!</definedName>
    <definedName name="concepto422.error2" localSheetId="92">#REF!</definedName>
    <definedName name="concepto422.error2" localSheetId="93">#REF!</definedName>
    <definedName name="concepto422.error2">#REF!</definedName>
    <definedName name="concepto422.validacion1" localSheetId="39">#REF!</definedName>
    <definedName name="concepto422.validacion1" localSheetId="25">#REF!</definedName>
    <definedName name="concepto422.validacion1" localSheetId="21">#REF!</definedName>
    <definedName name="concepto422.validacion1" localSheetId="4">#REF!</definedName>
    <definedName name="concepto422.validacion1" localSheetId="89">#REF!</definedName>
    <definedName name="concepto422.validacion1" localSheetId="5">#REF!</definedName>
    <definedName name="concepto422.validacion1" localSheetId="90">#REF!</definedName>
    <definedName name="concepto422.validacion1" localSheetId="34">#REF!</definedName>
    <definedName name="concepto422.validacion1" localSheetId="92">#REF!</definedName>
    <definedName name="concepto422.validacion1" localSheetId="93">#REF!</definedName>
    <definedName name="concepto422.validacion1">#REF!</definedName>
    <definedName name="concepto422.validacion2" localSheetId="39">#REF!</definedName>
    <definedName name="concepto422.validacion2" localSheetId="25">#REF!</definedName>
    <definedName name="concepto422.validacion2" localSheetId="21">#REF!</definedName>
    <definedName name="concepto422.validacion2" localSheetId="4">#REF!</definedName>
    <definedName name="concepto422.validacion2" localSheetId="89">#REF!</definedName>
    <definedName name="concepto422.validacion2" localSheetId="5">#REF!</definedName>
    <definedName name="concepto422.validacion2" localSheetId="90">#REF!</definedName>
    <definedName name="concepto422.validacion2" localSheetId="34">#REF!</definedName>
    <definedName name="concepto422.validacion2" localSheetId="92">#REF!</definedName>
    <definedName name="concepto422.validacion2" localSheetId="93">#REF!</definedName>
    <definedName name="concepto422.validacion2">#REF!</definedName>
    <definedName name="concepto422.valordefecto" localSheetId="39">#REF!</definedName>
    <definedName name="concepto422.valordefecto" localSheetId="25">#REF!</definedName>
    <definedName name="concepto422.valordefecto" localSheetId="21">#REF!</definedName>
    <definedName name="concepto422.valordefecto" localSheetId="4">#REF!</definedName>
    <definedName name="concepto422.valordefecto" localSheetId="89">#REF!</definedName>
    <definedName name="concepto422.valordefecto" localSheetId="5">#REF!</definedName>
    <definedName name="concepto422.valordefecto" localSheetId="90">#REF!</definedName>
    <definedName name="concepto422.valordefecto" localSheetId="34">#REF!</definedName>
    <definedName name="concepto422.valordefecto" localSheetId="92">#REF!</definedName>
    <definedName name="concepto422.valordefecto" localSheetId="93">#REF!</definedName>
    <definedName name="concepto422.valordefecto">#REF!</definedName>
    <definedName name="concepto423" localSheetId="39">#REF!</definedName>
    <definedName name="concepto423" localSheetId="25">#REF!</definedName>
    <definedName name="concepto423" localSheetId="21">#REF!</definedName>
    <definedName name="concepto423" localSheetId="4">#REF!</definedName>
    <definedName name="concepto423" localSheetId="89">#REF!</definedName>
    <definedName name="concepto423" localSheetId="5">#REF!</definedName>
    <definedName name="concepto423" localSheetId="90">#REF!</definedName>
    <definedName name="concepto423" localSheetId="34">#REF!</definedName>
    <definedName name="concepto423" localSheetId="92">#REF!</definedName>
    <definedName name="concepto423" localSheetId="93">#REF!</definedName>
    <definedName name="concepto423">#REF!</definedName>
    <definedName name="concepto423.casillero" localSheetId="39">#REF!</definedName>
    <definedName name="concepto423.casillero" localSheetId="25">#REF!</definedName>
    <definedName name="concepto423.casillero" localSheetId="21">#REF!</definedName>
    <definedName name="concepto423.casillero" localSheetId="4">#REF!</definedName>
    <definedName name="concepto423.casillero" localSheetId="89">#REF!</definedName>
    <definedName name="concepto423.casillero" localSheetId="5">#REF!</definedName>
    <definedName name="concepto423.casillero" localSheetId="90">#REF!</definedName>
    <definedName name="concepto423.casillero" localSheetId="34">#REF!</definedName>
    <definedName name="concepto423.casillero" localSheetId="92">#REF!</definedName>
    <definedName name="concepto423.casillero" localSheetId="93">#REF!</definedName>
    <definedName name="concepto423.casillero">#REF!</definedName>
    <definedName name="concepto423.error1" localSheetId="39">#REF!</definedName>
    <definedName name="concepto423.error1" localSheetId="25">#REF!</definedName>
    <definedName name="concepto423.error1" localSheetId="21">#REF!</definedName>
    <definedName name="concepto423.error1" localSheetId="4">#REF!</definedName>
    <definedName name="concepto423.error1" localSheetId="89">#REF!</definedName>
    <definedName name="concepto423.error1" localSheetId="5">#REF!</definedName>
    <definedName name="concepto423.error1" localSheetId="90">#REF!</definedName>
    <definedName name="concepto423.error1" localSheetId="34">#REF!</definedName>
    <definedName name="concepto423.error1" localSheetId="92">#REF!</definedName>
    <definedName name="concepto423.error1" localSheetId="93">#REF!</definedName>
    <definedName name="concepto423.error1">#REF!</definedName>
    <definedName name="concepto423.error2" localSheetId="39">#REF!</definedName>
    <definedName name="concepto423.error2" localSheetId="25">#REF!</definedName>
    <definedName name="concepto423.error2" localSheetId="21">#REF!</definedName>
    <definedName name="concepto423.error2" localSheetId="4">#REF!</definedName>
    <definedName name="concepto423.error2" localSheetId="89">#REF!</definedName>
    <definedName name="concepto423.error2" localSheetId="5">#REF!</definedName>
    <definedName name="concepto423.error2" localSheetId="90">#REF!</definedName>
    <definedName name="concepto423.error2" localSheetId="34">#REF!</definedName>
    <definedName name="concepto423.error2" localSheetId="92">#REF!</definedName>
    <definedName name="concepto423.error2" localSheetId="93">#REF!</definedName>
    <definedName name="concepto423.error2">#REF!</definedName>
    <definedName name="concepto423.validacion1" localSheetId="39">#REF!</definedName>
    <definedName name="concepto423.validacion1" localSheetId="25">#REF!</definedName>
    <definedName name="concepto423.validacion1" localSheetId="21">#REF!</definedName>
    <definedName name="concepto423.validacion1" localSheetId="4">#REF!</definedName>
    <definedName name="concepto423.validacion1" localSheetId="89">#REF!</definedName>
    <definedName name="concepto423.validacion1" localSheetId="5">#REF!</definedName>
    <definedName name="concepto423.validacion1" localSheetId="90">#REF!</definedName>
    <definedName name="concepto423.validacion1" localSheetId="34">#REF!</definedName>
    <definedName name="concepto423.validacion1" localSheetId="92">#REF!</definedName>
    <definedName name="concepto423.validacion1" localSheetId="93">#REF!</definedName>
    <definedName name="concepto423.validacion1">#REF!</definedName>
    <definedName name="concepto423.validacion2" localSheetId="39">#REF!</definedName>
    <definedName name="concepto423.validacion2" localSheetId="25">#REF!</definedName>
    <definedName name="concepto423.validacion2" localSheetId="21">#REF!</definedName>
    <definedName name="concepto423.validacion2" localSheetId="4">#REF!</definedName>
    <definedName name="concepto423.validacion2" localSheetId="89">#REF!</definedName>
    <definedName name="concepto423.validacion2" localSheetId="5">#REF!</definedName>
    <definedName name="concepto423.validacion2" localSheetId="90">#REF!</definedName>
    <definedName name="concepto423.validacion2" localSheetId="34">#REF!</definedName>
    <definedName name="concepto423.validacion2" localSheetId="92">#REF!</definedName>
    <definedName name="concepto423.validacion2" localSheetId="93">#REF!</definedName>
    <definedName name="concepto423.validacion2">#REF!</definedName>
    <definedName name="concepto423.valordefecto" localSheetId="39">#REF!</definedName>
    <definedName name="concepto423.valordefecto" localSheetId="25">#REF!</definedName>
    <definedName name="concepto423.valordefecto" localSheetId="21">#REF!</definedName>
    <definedName name="concepto423.valordefecto" localSheetId="4">#REF!</definedName>
    <definedName name="concepto423.valordefecto" localSheetId="89">#REF!</definedName>
    <definedName name="concepto423.valordefecto" localSheetId="5">#REF!</definedName>
    <definedName name="concepto423.valordefecto" localSheetId="90">#REF!</definedName>
    <definedName name="concepto423.valordefecto" localSheetId="34">#REF!</definedName>
    <definedName name="concepto423.valordefecto" localSheetId="92">#REF!</definedName>
    <definedName name="concepto423.valordefecto" localSheetId="93">#REF!</definedName>
    <definedName name="concepto423.valordefecto">#REF!</definedName>
    <definedName name="concepto425" localSheetId="39">#REF!</definedName>
    <definedName name="concepto425" localSheetId="25">#REF!</definedName>
    <definedName name="concepto425" localSheetId="21">#REF!</definedName>
    <definedName name="concepto425" localSheetId="4">#REF!</definedName>
    <definedName name="concepto425" localSheetId="89">#REF!</definedName>
    <definedName name="concepto425" localSheetId="5">#REF!</definedName>
    <definedName name="concepto425" localSheetId="90">#REF!</definedName>
    <definedName name="concepto425" localSheetId="34">#REF!</definedName>
    <definedName name="concepto425" localSheetId="92">#REF!</definedName>
    <definedName name="concepto425" localSheetId="93">#REF!</definedName>
    <definedName name="concepto425">#REF!</definedName>
    <definedName name="concepto425.casillero" localSheetId="39">#REF!</definedName>
    <definedName name="concepto425.casillero" localSheetId="25">#REF!</definedName>
    <definedName name="concepto425.casillero" localSheetId="21">#REF!</definedName>
    <definedName name="concepto425.casillero" localSheetId="4">#REF!</definedName>
    <definedName name="concepto425.casillero" localSheetId="89">#REF!</definedName>
    <definedName name="concepto425.casillero" localSheetId="5">#REF!</definedName>
    <definedName name="concepto425.casillero" localSheetId="90">#REF!</definedName>
    <definedName name="concepto425.casillero" localSheetId="34">#REF!</definedName>
    <definedName name="concepto425.casillero" localSheetId="92">#REF!</definedName>
    <definedName name="concepto425.casillero" localSheetId="93">#REF!</definedName>
    <definedName name="concepto425.casillero">#REF!</definedName>
    <definedName name="concepto425.error1" localSheetId="39">#REF!</definedName>
    <definedName name="concepto425.error1" localSheetId="25">#REF!</definedName>
    <definedName name="concepto425.error1" localSheetId="21">#REF!</definedName>
    <definedName name="concepto425.error1" localSheetId="4">#REF!</definedName>
    <definedName name="concepto425.error1" localSheetId="89">#REF!</definedName>
    <definedName name="concepto425.error1" localSheetId="5">#REF!</definedName>
    <definedName name="concepto425.error1" localSheetId="90">#REF!</definedName>
    <definedName name="concepto425.error1" localSheetId="34">#REF!</definedName>
    <definedName name="concepto425.error1" localSheetId="92">#REF!</definedName>
    <definedName name="concepto425.error1" localSheetId="93">#REF!</definedName>
    <definedName name="concepto425.error1">#REF!</definedName>
    <definedName name="concepto425.error2" localSheetId="39">#REF!</definedName>
    <definedName name="concepto425.error2" localSheetId="25">#REF!</definedName>
    <definedName name="concepto425.error2" localSheetId="21">#REF!</definedName>
    <definedName name="concepto425.error2" localSheetId="4">#REF!</definedName>
    <definedName name="concepto425.error2" localSheetId="89">#REF!</definedName>
    <definedName name="concepto425.error2" localSheetId="5">#REF!</definedName>
    <definedName name="concepto425.error2" localSheetId="90">#REF!</definedName>
    <definedName name="concepto425.error2" localSheetId="34">#REF!</definedName>
    <definedName name="concepto425.error2" localSheetId="92">#REF!</definedName>
    <definedName name="concepto425.error2" localSheetId="93">#REF!</definedName>
    <definedName name="concepto425.error2">#REF!</definedName>
    <definedName name="concepto425.validacion1" localSheetId="39">#REF!</definedName>
    <definedName name="concepto425.validacion1" localSheetId="25">#REF!</definedName>
    <definedName name="concepto425.validacion1" localSheetId="21">#REF!</definedName>
    <definedName name="concepto425.validacion1" localSheetId="4">#REF!</definedName>
    <definedName name="concepto425.validacion1" localSheetId="89">#REF!</definedName>
    <definedName name="concepto425.validacion1" localSheetId="5">#REF!</definedName>
    <definedName name="concepto425.validacion1" localSheetId="90">#REF!</definedName>
    <definedName name="concepto425.validacion1" localSheetId="34">#REF!</definedName>
    <definedName name="concepto425.validacion1" localSheetId="92">#REF!</definedName>
    <definedName name="concepto425.validacion1" localSheetId="93">#REF!</definedName>
    <definedName name="concepto425.validacion1">#REF!</definedName>
    <definedName name="concepto425.validacion2" localSheetId="39">#REF!</definedName>
    <definedName name="concepto425.validacion2" localSheetId="25">#REF!</definedName>
    <definedName name="concepto425.validacion2" localSheetId="21">#REF!</definedName>
    <definedName name="concepto425.validacion2" localSheetId="4">#REF!</definedName>
    <definedName name="concepto425.validacion2" localSheetId="89">#REF!</definedName>
    <definedName name="concepto425.validacion2" localSheetId="5">#REF!</definedName>
    <definedName name="concepto425.validacion2" localSheetId="90">#REF!</definedName>
    <definedName name="concepto425.validacion2" localSheetId="34">#REF!</definedName>
    <definedName name="concepto425.validacion2" localSheetId="92">#REF!</definedName>
    <definedName name="concepto425.validacion2" localSheetId="93">#REF!</definedName>
    <definedName name="concepto425.validacion2">#REF!</definedName>
    <definedName name="concepto425.valordefecto" localSheetId="39">#REF!</definedName>
    <definedName name="concepto425.valordefecto" localSheetId="25">#REF!</definedName>
    <definedName name="concepto425.valordefecto" localSheetId="21">#REF!</definedName>
    <definedName name="concepto425.valordefecto" localSheetId="4">#REF!</definedName>
    <definedName name="concepto425.valordefecto" localSheetId="89">#REF!</definedName>
    <definedName name="concepto425.valordefecto" localSheetId="5">#REF!</definedName>
    <definedName name="concepto425.valordefecto" localSheetId="90">#REF!</definedName>
    <definedName name="concepto425.valordefecto" localSheetId="34">#REF!</definedName>
    <definedName name="concepto425.valordefecto" localSheetId="92">#REF!</definedName>
    <definedName name="concepto425.valordefecto" localSheetId="93">#REF!</definedName>
    <definedName name="concepto425.valordefecto">#REF!</definedName>
    <definedName name="concepto427" localSheetId="39">#REF!</definedName>
    <definedName name="concepto427" localSheetId="25">#REF!</definedName>
    <definedName name="concepto427" localSheetId="21">#REF!</definedName>
    <definedName name="concepto427" localSheetId="4">#REF!</definedName>
    <definedName name="concepto427" localSheetId="89">#REF!</definedName>
    <definedName name="concepto427" localSheetId="5">#REF!</definedName>
    <definedName name="concepto427" localSheetId="90">#REF!</definedName>
    <definedName name="concepto427" localSheetId="34">#REF!</definedName>
    <definedName name="concepto427" localSheetId="92">#REF!</definedName>
    <definedName name="concepto427" localSheetId="93">#REF!</definedName>
    <definedName name="concepto427">#REF!</definedName>
    <definedName name="concepto427.casillero" localSheetId="39">#REF!</definedName>
    <definedName name="concepto427.casillero" localSheetId="25">#REF!</definedName>
    <definedName name="concepto427.casillero" localSheetId="21">#REF!</definedName>
    <definedName name="concepto427.casillero" localSheetId="4">#REF!</definedName>
    <definedName name="concepto427.casillero" localSheetId="89">#REF!</definedName>
    <definedName name="concepto427.casillero" localSheetId="5">#REF!</definedName>
    <definedName name="concepto427.casillero" localSheetId="90">#REF!</definedName>
    <definedName name="concepto427.casillero" localSheetId="34">#REF!</definedName>
    <definedName name="concepto427.casillero" localSheetId="92">#REF!</definedName>
    <definedName name="concepto427.casillero" localSheetId="93">#REF!</definedName>
    <definedName name="concepto427.casillero">#REF!</definedName>
    <definedName name="concepto427.error1" localSheetId="39">#REF!</definedName>
    <definedName name="concepto427.error1" localSheetId="25">#REF!</definedName>
    <definedName name="concepto427.error1" localSheetId="21">#REF!</definedName>
    <definedName name="concepto427.error1" localSheetId="4">#REF!</definedName>
    <definedName name="concepto427.error1" localSheetId="89">#REF!</definedName>
    <definedName name="concepto427.error1" localSheetId="5">#REF!</definedName>
    <definedName name="concepto427.error1" localSheetId="90">#REF!</definedName>
    <definedName name="concepto427.error1" localSheetId="34">#REF!</definedName>
    <definedName name="concepto427.error1" localSheetId="92">#REF!</definedName>
    <definedName name="concepto427.error1" localSheetId="93">#REF!</definedName>
    <definedName name="concepto427.error1">#REF!</definedName>
    <definedName name="concepto427.error2" localSheetId="39">#REF!</definedName>
    <definedName name="concepto427.error2" localSheetId="25">#REF!</definedName>
    <definedName name="concepto427.error2" localSheetId="21">#REF!</definedName>
    <definedName name="concepto427.error2" localSheetId="4">#REF!</definedName>
    <definedName name="concepto427.error2" localSheetId="89">#REF!</definedName>
    <definedName name="concepto427.error2" localSheetId="5">#REF!</definedName>
    <definedName name="concepto427.error2" localSheetId="90">#REF!</definedName>
    <definedName name="concepto427.error2" localSheetId="34">#REF!</definedName>
    <definedName name="concepto427.error2" localSheetId="92">#REF!</definedName>
    <definedName name="concepto427.error2" localSheetId="93">#REF!</definedName>
    <definedName name="concepto427.error2">#REF!</definedName>
    <definedName name="concepto427.validacion1" localSheetId="39">#REF!</definedName>
    <definedName name="concepto427.validacion1" localSheetId="25">#REF!</definedName>
    <definedName name="concepto427.validacion1" localSheetId="21">#REF!</definedName>
    <definedName name="concepto427.validacion1" localSheetId="4">#REF!</definedName>
    <definedName name="concepto427.validacion1" localSheetId="89">#REF!</definedName>
    <definedName name="concepto427.validacion1" localSheetId="5">#REF!</definedName>
    <definedName name="concepto427.validacion1" localSheetId="90">#REF!</definedName>
    <definedName name="concepto427.validacion1" localSheetId="34">#REF!</definedName>
    <definedName name="concepto427.validacion1" localSheetId="92">#REF!</definedName>
    <definedName name="concepto427.validacion1" localSheetId="93">#REF!</definedName>
    <definedName name="concepto427.validacion1">#REF!</definedName>
    <definedName name="concepto427.validacion2" localSheetId="39">#REF!</definedName>
    <definedName name="concepto427.validacion2" localSheetId="25">#REF!</definedName>
    <definedName name="concepto427.validacion2" localSheetId="21">#REF!</definedName>
    <definedName name="concepto427.validacion2" localSheetId="4">#REF!</definedName>
    <definedName name="concepto427.validacion2" localSheetId="89">#REF!</definedName>
    <definedName name="concepto427.validacion2" localSheetId="5">#REF!</definedName>
    <definedName name="concepto427.validacion2" localSheetId="90">#REF!</definedName>
    <definedName name="concepto427.validacion2" localSheetId="34">#REF!</definedName>
    <definedName name="concepto427.validacion2" localSheetId="92">#REF!</definedName>
    <definedName name="concepto427.validacion2" localSheetId="93">#REF!</definedName>
    <definedName name="concepto427.validacion2">#REF!</definedName>
    <definedName name="concepto427.valordefecto" localSheetId="39">#REF!</definedName>
    <definedName name="concepto427.valordefecto" localSheetId="25">#REF!</definedName>
    <definedName name="concepto427.valordefecto" localSheetId="21">#REF!</definedName>
    <definedName name="concepto427.valordefecto" localSheetId="4">#REF!</definedName>
    <definedName name="concepto427.valordefecto" localSheetId="89">#REF!</definedName>
    <definedName name="concepto427.valordefecto" localSheetId="5">#REF!</definedName>
    <definedName name="concepto427.valordefecto" localSheetId="90">#REF!</definedName>
    <definedName name="concepto427.valordefecto" localSheetId="34">#REF!</definedName>
    <definedName name="concepto427.valordefecto" localSheetId="92">#REF!</definedName>
    <definedName name="concepto427.valordefecto" localSheetId="93">#REF!</definedName>
    <definedName name="concepto427.valordefecto">#REF!</definedName>
    <definedName name="concepto428" localSheetId="39">#REF!</definedName>
    <definedName name="concepto428" localSheetId="25">#REF!</definedName>
    <definedName name="concepto428" localSheetId="21">#REF!</definedName>
    <definedName name="concepto428" localSheetId="4">#REF!</definedName>
    <definedName name="concepto428" localSheetId="89">#REF!</definedName>
    <definedName name="concepto428" localSheetId="5">#REF!</definedName>
    <definedName name="concepto428" localSheetId="90">#REF!</definedName>
    <definedName name="concepto428" localSheetId="34">#REF!</definedName>
    <definedName name="concepto428" localSheetId="92">#REF!</definedName>
    <definedName name="concepto428" localSheetId="93">#REF!</definedName>
    <definedName name="concepto428">#REF!</definedName>
    <definedName name="concepto428.casillero" localSheetId="39">#REF!</definedName>
    <definedName name="concepto428.casillero" localSheetId="25">#REF!</definedName>
    <definedName name="concepto428.casillero" localSheetId="21">#REF!</definedName>
    <definedName name="concepto428.casillero" localSheetId="4">#REF!</definedName>
    <definedName name="concepto428.casillero" localSheetId="89">#REF!</definedName>
    <definedName name="concepto428.casillero" localSheetId="5">#REF!</definedName>
    <definedName name="concepto428.casillero" localSheetId="90">#REF!</definedName>
    <definedName name="concepto428.casillero" localSheetId="34">#REF!</definedName>
    <definedName name="concepto428.casillero" localSheetId="92">#REF!</definedName>
    <definedName name="concepto428.casillero" localSheetId="93">#REF!</definedName>
    <definedName name="concepto428.casillero">#REF!</definedName>
    <definedName name="concepto428.error1" localSheetId="39">#REF!</definedName>
    <definedName name="concepto428.error1" localSheetId="25">#REF!</definedName>
    <definedName name="concepto428.error1" localSheetId="21">#REF!</definedName>
    <definedName name="concepto428.error1" localSheetId="4">#REF!</definedName>
    <definedName name="concepto428.error1" localSheetId="89">#REF!</definedName>
    <definedName name="concepto428.error1" localSheetId="5">#REF!</definedName>
    <definedName name="concepto428.error1" localSheetId="90">#REF!</definedName>
    <definedName name="concepto428.error1" localSheetId="34">#REF!</definedName>
    <definedName name="concepto428.error1" localSheetId="92">#REF!</definedName>
    <definedName name="concepto428.error1" localSheetId="93">#REF!</definedName>
    <definedName name="concepto428.error1">#REF!</definedName>
    <definedName name="concepto428.error2" localSheetId="39">#REF!</definedName>
    <definedName name="concepto428.error2" localSheetId="25">#REF!</definedName>
    <definedName name="concepto428.error2" localSheetId="21">#REF!</definedName>
    <definedName name="concepto428.error2" localSheetId="4">#REF!</definedName>
    <definedName name="concepto428.error2" localSheetId="89">#REF!</definedName>
    <definedName name="concepto428.error2" localSheetId="5">#REF!</definedName>
    <definedName name="concepto428.error2" localSheetId="90">#REF!</definedName>
    <definedName name="concepto428.error2" localSheetId="34">#REF!</definedName>
    <definedName name="concepto428.error2" localSheetId="92">#REF!</definedName>
    <definedName name="concepto428.error2" localSheetId="93">#REF!</definedName>
    <definedName name="concepto428.error2">#REF!</definedName>
    <definedName name="concepto428.validacion1" localSheetId="39">#REF!</definedName>
    <definedName name="concepto428.validacion1" localSheetId="25">#REF!</definedName>
    <definedName name="concepto428.validacion1" localSheetId="21">#REF!</definedName>
    <definedName name="concepto428.validacion1" localSheetId="4">#REF!</definedName>
    <definedName name="concepto428.validacion1" localSheetId="89">#REF!</definedName>
    <definedName name="concepto428.validacion1" localSheetId="5">#REF!</definedName>
    <definedName name="concepto428.validacion1" localSheetId="90">#REF!</definedName>
    <definedName name="concepto428.validacion1" localSheetId="34">#REF!</definedName>
    <definedName name="concepto428.validacion1" localSheetId="92">#REF!</definedName>
    <definedName name="concepto428.validacion1" localSheetId="93">#REF!</definedName>
    <definedName name="concepto428.validacion1">#REF!</definedName>
    <definedName name="concepto428.validacion2" localSheetId="39">#REF!</definedName>
    <definedName name="concepto428.validacion2" localSheetId="25">#REF!</definedName>
    <definedName name="concepto428.validacion2" localSheetId="21">#REF!</definedName>
    <definedName name="concepto428.validacion2" localSheetId="4">#REF!</definedName>
    <definedName name="concepto428.validacion2" localSheetId="89">#REF!</definedName>
    <definedName name="concepto428.validacion2" localSheetId="5">#REF!</definedName>
    <definedName name="concepto428.validacion2" localSheetId="90">#REF!</definedName>
    <definedName name="concepto428.validacion2" localSheetId="34">#REF!</definedName>
    <definedName name="concepto428.validacion2" localSheetId="92">#REF!</definedName>
    <definedName name="concepto428.validacion2" localSheetId="93">#REF!</definedName>
    <definedName name="concepto428.validacion2">#REF!</definedName>
    <definedName name="concepto428.valordefecto" localSheetId="39">#REF!</definedName>
    <definedName name="concepto428.valordefecto" localSheetId="25">#REF!</definedName>
    <definedName name="concepto428.valordefecto" localSheetId="21">#REF!</definedName>
    <definedName name="concepto428.valordefecto" localSheetId="4">#REF!</definedName>
    <definedName name="concepto428.valordefecto" localSheetId="89">#REF!</definedName>
    <definedName name="concepto428.valordefecto" localSheetId="5">#REF!</definedName>
    <definedName name="concepto428.valordefecto" localSheetId="90">#REF!</definedName>
    <definedName name="concepto428.valordefecto" localSheetId="34">#REF!</definedName>
    <definedName name="concepto428.valordefecto" localSheetId="92">#REF!</definedName>
    <definedName name="concepto428.valordefecto" localSheetId="93">#REF!</definedName>
    <definedName name="concepto428.valordefecto">#REF!</definedName>
    <definedName name="concepto429" localSheetId="39">#REF!</definedName>
    <definedName name="concepto429" localSheetId="25">#REF!</definedName>
    <definedName name="concepto429" localSheetId="21">#REF!</definedName>
    <definedName name="concepto429" localSheetId="4">#REF!</definedName>
    <definedName name="concepto429" localSheetId="89">#REF!</definedName>
    <definedName name="concepto429" localSheetId="5">#REF!</definedName>
    <definedName name="concepto429" localSheetId="90">#REF!</definedName>
    <definedName name="concepto429" localSheetId="34">#REF!</definedName>
    <definedName name="concepto429" localSheetId="92">#REF!</definedName>
    <definedName name="concepto429" localSheetId="93">#REF!</definedName>
    <definedName name="concepto429">#REF!</definedName>
    <definedName name="concepto429.casillero" localSheetId="39">#REF!</definedName>
    <definedName name="concepto429.casillero" localSheetId="25">#REF!</definedName>
    <definedName name="concepto429.casillero" localSheetId="21">#REF!</definedName>
    <definedName name="concepto429.casillero" localSheetId="4">#REF!</definedName>
    <definedName name="concepto429.casillero" localSheetId="89">#REF!</definedName>
    <definedName name="concepto429.casillero" localSheetId="5">#REF!</definedName>
    <definedName name="concepto429.casillero" localSheetId="90">#REF!</definedName>
    <definedName name="concepto429.casillero" localSheetId="34">#REF!</definedName>
    <definedName name="concepto429.casillero" localSheetId="92">#REF!</definedName>
    <definedName name="concepto429.casillero" localSheetId="93">#REF!</definedName>
    <definedName name="concepto429.casillero">#REF!</definedName>
    <definedName name="concepto429.error1" localSheetId="39">#REF!</definedName>
    <definedName name="concepto429.error1" localSheetId="25">#REF!</definedName>
    <definedName name="concepto429.error1" localSheetId="21">#REF!</definedName>
    <definedName name="concepto429.error1" localSheetId="4">#REF!</definedName>
    <definedName name="concepto429.error1" localSheetId="89">#REF!</definedName>
    <definedName name="concepto429.error1" localSheetId="5">#REF!</definedName>
    <definedName name="concepto429.error1" localSheetId="90">#REF!</definedName>
    <definedName name="concepto429.error1" localSheetId="34">#REF!</definedName>
    <definedName name="concepto429.error1" localSheetId="92">#REF!</definedName>
    <definedName name="concepto429.error1" localSheetId="93">#REF!</definedName>
    <definedName name="concepto429.error1">#REF!</definedName>
    <definedName name="concepto429.error2" localSheetId="39">#REF!</definedName>
    <definedName name="concepto429.error2" localSheetId="25">#REF!</definedName>
    <definedName name="concepto429.error2" localSheetId="21">#REF!</definedName>
    <definedName name="concepto429.error2" localSheetId="4">#REF!</definedName>
    <definedName name="concepto429.error2" localSheetId="89">#REF!</definedName>
    <definedName name="concepto429.error2" localSheetId="5">#REF!</definedName>
    <definedName name="concepto429.error2" localSheetId="90">#REF!</definedName>
    <definedName name="concepto429.error2" localSheetId="34">#REF!</definedName>
    <definedName name="concepto429.error2" localSheetId="92">#REF!</definedName>
    <definedName name="concepto429.error2" localSheetId="93">#REF!</definedName>
    <definedName name="concepto429.error2">#REF!</definedName>
    <definedName name="concepto429.validacion1" localSheetId="39">#REF!</definedName>
    <definedName name="concepto429.validacion1" localSheetId="25">#REF!</definedName>
    <definedName name="concepto429.validacion1" localSheetId="21">#REF!</definedName>
    <definedName name="concepto429.validacion1" localSheetId="4">#REF!</definedName>
    <definedName name="concepto429.validacion1" localSheetId="89">#REF!</definedName>
    <definedName name="concepto429.validacion1" localSheetId="5">#REF!</definedName>
    <definedName name="concepto429.validacion1" localSheetId="90">#REF!</definedName>
    <definedName name="concepto429.validacion1" localSheetId="34">#REF!</definedName>
    <definedName name="concepto429.validacion1" localSheetId="92">#REF!</definedName>
    <definedName name="concepto429.validacion1" localSheetId="93">#REF!</definedName>
    <definedName name="concepto429.validacion1">#REF!</definedName>
    <definedName name="concepto429.validacion2" localSheetId="39">#REF!</definedName>
    <definedName name="concepto429.validacion2" localSheetId="25">#REF!</definedName>
    <definedName name="concepto429.validacion2" localSheetId="21">#REF!</definedName>
    <definedName name="concepto429.validacion2" localSheetId="4">#REF!</definedName>
    <definedName name="concepto429.validacion2" localSheetId="89">#REF!</definedName>
    <definedName name="concepto429.validacion2" localSheetId="5">#REF!</definedName>
    <definedName name="concepto429.validacion2" localSheetId="90">#REF!</definedName>
    <definedName name="concepto429.validacion2" localSheetId="34">#REF!</definedName>
    <definedName name="concepto429.validacion2" localSheetId="92">#REF!</definedName>
    <definedName name="concepto429.validacion2" localSheetId="93">#REF!</definedName>
    <definedName name="concepto429.validacion2">#REF!</definedName>
    <definedName name="concepto429.valordefecto" localSheetId="39">#REF!</definedName>
    <definedName name="concepto429.valordefecto" localSheetId="25">#REF!</definedName>
    <definedName name="concepto429.valordefecto" localSheetId="21">#REF!</definedName>
    <definedName name="concepto429.valordefecto" localSheetId="4">#REF!</definedName>
    <definedName name="concepto429.valordefecto" localSheetId="89">#REF!</definedName>
    <definedName name="concepto429.valordefecto" localSheetId="5">#REF!</definedName>
    <definedName name="concepto429.valordefecto" localSheetId="90">#REF!</definedName>
    <definedName name="concepto429.valordefecto" localSheetId="34">#REF!</definedName>
    <definedName name="concepto429.valordefecto" localSheetId="92">#REF!</definedName>
    <definedName name="concepto429.valordefecto" localSheetId="93">#REF!</definedName>
    <definedName name="concepto429.valordefecto">#REF!</definedName>
    <definedName name="concepto430" localSheetId="39">#REF!</definedName>
    <definedName name="concepto430" localSheetId="25">#REF!</definedName>
    <definedName name="concepto430" localSheetId="21">#REF!</definedName>
    <definedName name="concepto430" localSheetId="4">#REF!</definedName>
    <definedName name="concepto430" localSheetId="89">#REF!</definedName>
    <definedName name="concepto430" localSheetId="5">#REF!</definedName>
    <definedName name="concepto430" localSheetId="90">#REF!</definedName>
    <definedName name="concepto430" localSheetId="34">#REF!</definedName>
    <definedName name="concepto430" localSheetId="92">#REF!</definedName>
    <definedName name="concepto430" localSheetId="93">#REF!</definedName>
    <definedName name="concepto430">#REF!</definedName>
    <definedName name="concepto430.casillero" localSheetId="39">#REF!</definedName>
    <definedName name="concepto430.casillero" localSheetId="25">#REF!</definedName>
    <definedName name="concepto430.casillero" localSheetId="21">#REF!</definedName>
    <definedName name="concepto430.casillero" localSheetId="4">#REF!</definedName>
    <definedName name="concepto430.casillero" localSheetId="89">#REF!</definedName>
    <definedName name="concepto430.casillero" localSheetId="5">#REF!</definedName>
    <definedName name="concepto430.casillero" localSheetId="90">#REF!</definedName>
    <definedName name="concepto430.casillero" localSheetId="34">#REF!</definedName>
    <definedName name="concepto430.casillero" localSheetId="92">#REF!</definedName>
    <definedName name="concepto430.casillero" localSheetId="93">#REF!</definedName>
    <definedName name="concepto430.casillero">#REF!</definedName>
    <definedName name="concepto430.error1" localSheetId="39">#REF!</definedName>
    <definedName name="concepto430.error1" localSheetId="25">#REF!</definedName>
    <definedName name="concepto430.error1" localSheetId="21">#REF!</definedName>
    <definedName name="concepto430.error1" localSheetId="4">#REF!</definedName>
    <definedName name="concepto430.error1" localSheetId="89">#REF!</definedName>
    <definedName name="concepto430.error1" localSheetId="5">#REF!</definedName>
    <definedName name="concepto430.error1" localSheetId="90">#REF!</definedName>
    <definedName name="concepto430.error1" localSheetId="34">#REF!</definedName>
    <definedName name="concepto430.error1" localSheetId="92">#REF!</definedName>
    <definedName name="concepto430.error1" localSheetId="93">#REF!</definedName>
    <definedName name="concepto430.error1">#REF!</definedName>
    <definedName name="concepto430.error2" localSheetId="39">#REF!</definedName>
    <definedName name="concepto430.error2" localSheetId="25">#REF!</definedName>
    <definedName name="concepto430.error2" localSheetId="21">#REF!</definedName>
    <definedName name="concepto430.error2" localSheetId="4">#REF!</definedName>
    <definedName name="concepto430.error2" localSheetId="89">#REF!</definedName>
    <definedName name="concepto430.error2" localSheetId="5">#REF!</definedName>
    <definedName name="concepto430.error2" localSheetId="90">#REF!</definedName>
    <definedName name="concepto430.error2" localSheetId="34">#REF!</definedName>
    <definedName name="concepto430.error2" localSheetId="92">#REF!</definedName>
    <definedName name="concepto430.error2" localSheetId="93">#REF!</definedName>
    <definedName name="concepto430.error2">#REF!</definedName>
    <definedName name="concepto430.validacion1" localSheetId="39">#REF!</definedName>
    <definedName name="concepto430.validacion1" localSheetId="25">#REF!</definedName>
    <definedName name="concepto430.validacion1" localSheetId="21">#REF!</definedName>
    <definedName name="concepto430.validacion1" localSheetId="4">#REF!</definedName>
    <definedName name="concepto430.validacion1" localSheetId="89">#REF!</definedName>
    <definedName name="concepto430.validacion1" localSheetId="5">#REF!</definedName>
    <definedName name="concepto430.validacion1" localSheetId="90">#REF!</definedName>
    <definedName name="concepto430.validacion1" localSheetId="34">#REF!</definedName>
    <definedName name="concepto430.validacion1" localSheetId="92">#REF!</definedName>
    <definedName name="concepto430.validacion1" localSheetId="93">#REF!</definedName>
    <definedName name="concepto430.validacion1">#REF!</definedName>
    <definedName name="concepto430.validacion2" localSheetId="39">#REF!</definedName>
    <definedName name="concepto430.validacion2" localSheetId="25">#REF!</definedName>
    <definedName name="concepto430.validacion2" localSheetId="21">#REF!</definedName>
    <definedName name="concepto430.validacion2" localSheetId="4">#REF!</definedName>
    <definedName name="concepto430.validacion2" localSheetId="89">#REF!</definedName>
    <definedName name="concepto430.validacion2" localSheetId="5">#REF!</definedName>
    <definedName name="concepto430.validacion2" localSheetId="90">#REF!</definedName>
    <definedName name="concepto430.validacion2" localSheetId="34">#REF!</definedName>
    <definedName name="concepto430.validacion2" localSheetId="92">#REF!</definedName>
    <definedName name="concepto430.validacion2" localSheetId="93">#REF!</definedName>
    <definedName name="concepto430.validacion2">#REF!</definedName>
    <definedName name="concepto430.valordefecto" localSheetId="39">#REF!</definedName>
    <definedName name="concepto430.valordefecto" localSheetId="25">#REF!</definedName>
    <definedName name="concepto430.valordefecto" localSheetId="21">#REF!</definedName>
    <definedName name="concepto430.valordefecto" localSheetId="4">#REF!</definedName>
    <definedName name="concepto430.valordefecto" localSheetId="89">#REF!</definedName>
    <definedName name="concepto430.valordefecto" localSheetId="5">#REF!</definedName>
    <definedName name="concepto430.valordefecto" localSheetId="90">#REF!</definedName>
    <definedName name="concepto430.valordefecto" localSheetId="34">#REF!</definedName>
    <definedName name="concepto430.valordefecto" localSheetId="92">#REF!</definedName>
    <definedName name="concepto430.valordefecto" localSheetId="93">#REF!</definedName>
    <definedName name="concepto430.valordefecto">#REF!</definedName>
    <definedName name="concepto431" localSheetId="39">#REF!</definedName>
    <definedName name="concepto431" localSheetId="25">#REF!</definedName>
    <definedName name="concepto431" localSheetId="21">#REF!</definedName>
    <definedName name="concepto431" localSheetId="4">#REF!</definedName>
    <definedName name="concepto431" localSheetId="89">#REF!</definedName>
    <definedName name="concepto431" localSheetId="5">#REF!</definedName>
    <definedName name="concepto431" localSheetId="90">#REF!</definedName>
    <definedName name="concepto431" localSheetId="34">#REF!</definedName>
    <definedName name="concepto431" localSheetId="92">#REF!</definedName>
    <definedName name="concepto431" localSheetId="93">#REF!</definedName>
    <definedName name="concepto431">#REF!</definedName>
    <definedName name="concepto431.casillero" localSheetId="39">#REF!</definedName>
    <definedName name="concepto431.casillero" localSheetId="25">#REF!</definedName>
    <definedName name="concepto431.casillero" localSheetId="21">#REF!</definedName>
    <definedName name="concepto431.casillero" localSheetId="4">#REF!</definedName>
    <definedName name="concepto431.casillero" localSheetId="89">#REF!</definedName>
    <definedName name="concepto431.casillero" localSheetId="5">#REF!</definedName>
    <definedName name="concepto431.casillero" localSheetId="90">#REF!</definedName>
    <definedName name="concepto431.casillero" localSheetId="34">#REF!</definedName>
    <definedName name="concepto431.casillero" localSheetId="92">#REF!</definedName>
    <definedName name="concepto431.casillero" localSheetId="93">#REF!</definedName>
    <definedName name="concepto431.casillero">#REF!</definedName>
    <definedName name="concepto431.error1" localSheetId="39">#REF!</definedName>
    <definedName name="concepto431.error1" localSheetId="25">#REF!</definedName>
    <definedName name="concepto431.error1" localSheetId="21">#REF!</definedName>
    <definedName name="concepto431.error1" localSheetId="4">#REF!</definedName>
    <definedName name="concepto431.error1" localSheetId="89">#REF!</definedName>
    <definedName name="concepto431.error1" localSheetId="5">#REF!</definedName>
    <definedName name="concepto431.error1" localSheetId="90">#REF!</definedName>
    <definedName name="concepto431.error1" localSheetId="34">#REF!</definedName>
    <definedName name="concepto431.error1" localSheetId="92">#REF!</definedName>
    <definedName name="concepto431.error1" localSheetId="93">#REF!</definedName>
    <definedName name="concepto431.error1">#REF!</definedName>
    <definedName name="concepto431.error2" localSheetId="39">#REF!</definedName>
    <definedName name="concepto431.error2" localSheetId="25">#REF!</definedName>
    <definedName name="concepto431.error2" localSheetId="21">#REF!</definedName>
    <definedName name="concepto431.error2" localSheetId="4">#REF!</definedName>
    <definedName name="concepto431.error2" localSheetId="89">#REF!</definedName>
    <definedName name="concepto431.error2" localSheetId="5">#REF!</definedName>
    <definedName name="concepto431.error2" localSheetId="90">#REF!</definedName>
    <definedName name="concepto431.error2" localSheetId="34">#REF!</definedName>
    <definedName name="concepto431.error2" localSheetId="92">#REF!</definedName>
    <definedName name="concepto431.error2" localSheetId="93">#REF!</definedName>
    <definedName name="concepto431.error2">#REF!</definedName>
    <definedName name="concepto431.validacion1" localSheetId="39">#REF!</definedName>
    <definedName name="concepto431.validacion1" localSheetId="25">#REF!</definedName>
    <definedName name="concepto431.validacion1" localSheetId="21">#REF!</definedName>
    <definedName name="concepto431.validacion1" localSheetId="4">#REF!</definedName>
    <definedName name="concepto431.validacion1" localSheetId="89">#REF!</definedName>
    <definedName name="concepto431.validacion1" localSheetId="5">#REF!</definedName>
    <definedName name="concepto431.validacion1" localSheetId="90">#REF!</definedName>
    <definedName name="concepto431.validacion1" localSheetId="34">#REF!</definedName>
    <definedName name="concepto431.validacion1" localSheetId="92">#REF!</definedName>
    <definedName name="concepto431.validacion1" localSheetId="93">#REF!</definedName>
    <definedName name="concepto431.validacion1">#REF!</definedName>
    <definedName name="concepto431.validacion2" localSheetId="39">#REF!</definedName>
    <definedName name="concepto431.validacion2" localSheetId="25">#REF!</definedName>
    <definedName name="concepto431.validacion2" localSheetId="21">#REF!</definedName>
    <definedName name="concepto431.validacion2" localSheetId="4">#REF!</definedName>
    <definedName name="concepto431.validacion2" localSheetId="89">#REF!</definedName>
    <definedName name="concepto431.validacion2" localSheetId="5">#REF!</definedName>
    <definedName name="concepto431.validacion2" localSheetId="90">#REF!</definedName>
    <definedName name="concepto431.validacion2" localSheetId="34">#REF!</definedName>
    <definedName name="concepto431.validacion2" localSheetId="92">#REF!</definedName>
    <definedName name="concepto431.validacion2" localSheetId="93">#REF!</definedName>
    <definedName name="concepto431.validacion2">#REF!</definedName>
    <definedName name="concepto431.valordefecto" localSheetId="39">#REF!</definedName>
    <definedName name="concepto431.valordefecto" localSheetId="25">#REF!</definedName>
    <definedName name="concepto431.valordefecto" localSheetId="21">#REF!</definedName>
    <definedName name="concepto431.valordefecto" localSheetId="4">#REF!</definedName>
    <definedName name="concepto431.valordefecto" localSheetId="89">#REF!</definedName>
    <definedName name="concepto431.valordefecto" localSheetId="5">#REF!</definedName>
    <definedName name="concepto431.valordefecto" localSheetId="90">#REF!</definedName>
    <definedName name="concepto431.valordefecto" localSheetId="34">#REF!</definedName>
    <definedName name="concepto431.valordefecto" localSheetId="92">#REF!</definedName>
    <definedName name="concepto431.valordefecto" localSheetId="93">#REF!</definedName>
    <definedName name="concepto431.valordefecto">#REF!</definedName>
    <definedName name="concepto432" localSheetId="39">#REF!</definedName>
    <definedName name="concepto432" localSheetId="25">#REF!</definedName>
    <definedName name="concepto432" localSheetId="21">#REF!</definedName>
    <definedName name="concepto432" localSheetId="4">#REF!</definedName>
    <definedName name="concepto432" localSheetId="89">#REF!</definedName>
    <definedName name="concepto432" localSheetId="5">#REF!</definedName>
    <definedName name="concepto432" localSheetId="90">#REF!</definedName>
    <definedName name="concepto432" localSheetId="34">#REF!</definedName>
    <definedName name="concepto432" localSheetId="92">#REF!</definedName>
    <definedName name="concepto432" localSheetId="93">#REF!</definedName>
    <definedName name="concepto432">#REF!</definedName>
    <definedName name="concepto432.casillero" localSheetId="39">#REF!</definedName>
    <definedName name="concepto432.casillero" localSheetId="25">#REF!</definedName>
    <definedName name="concepto432.casillero" localSheetId="21">#REF!</definedName>
    <definedName name="concepto432.casillero" localSheetId="4">#REF!</definedName>
    <definedName name="concepto432.casillero" localSheetId="89">#REF!</definedName>
    <definedName name="concepto432.casillero" localSheetId="5">#REF!</definedName>
    <definedName name="concepto432.casillero" localSheetId="90">#REF!</definedName>
    <definedName name="concepto432.casillero" localSheetId="34">#REF!</definedName>
    <definedName name="concepto432.casillero" localSheetId="92">#REF!</definedName>
    <definedName name="concepto432.casillero" localSheetId="93">#REF!</definedName>
    <definedName name="concepto432.casillero">#REF!</definedName>
    <definedName name="concepto432.error1" localSheetId="39">#REF!</definedName>
    <definedName name="concepto432.error1" localSheetId="25">#REF!</definedName>
    <definedName name="concepto432.error1" localSheetId="21">#REF!</definedName>
    <definedName name="concepto432.error1" localSheetId="4">#REF!</definedName>
    <definedName name="concepto432.error1" localSheetId="89">#REF!</definedName>
    <definedName name="concepto432.error1" localSheetId="5">#REF!</definedName>
    <definedName name="concepto432.error1" localSheetId="90">#REF!</definedName>
    <definedName name="concepto432.error1" localSheetId="34">#REF!</definedName>
    <definedName name="concepto432.error1" localSheetId="92">#REF!</definedName>
    <definedName name="concepto432.error1" localSheetId="93">#REF!</definedName>
    <definedName name="concepto432.error1">#REF!</definedName>
    <definedName name="concepto432.error2" localSheetId="39">#REF!</definedName>
    <definedName name="concepto432.error2" localSheetId="25">#REF!</definedName>
    <definedName name="concepto432.error2" localSheetId="21">#REF!</definedName>
    <definedName name="concepto432.error2" localSheetId="4">#REF!</definedName>
    <definedName name="concepto432.error2" localSheetId="89">#REF!</definedName>
    <definedName name="concepto432.error2" localSheetId="5">#REF!</definedName>
    <definedName name="concepto432.error2" localSheetId="90">#REF!</definedName>
    <definedName name="concepto432.error2" localSheetId="34">#REF!</definedName>
    <definedName name="concepto432.error2" localSheetId="92">#REF!</definedName>
    <definedName name="concepto432.error2" localSheetId="93">#REF!</definedName>
    <definedName name="concepto432.error2">#REF!</definedName>
    <definedName name="concepto432.validacion1" localSheetId="39">#REF!</definedName>
    <definedName name="concepto432.validacion1" localSheetId="25">#REF!</definedName>
    <definedName name="concepto432.validacion1" localSheetId="21">#REF!</definedName>
    <definedName name="concepto432.validacion1" localSheetId="4">#REF!</definedName>
    <definedName name="concepto432.validacion1" localSheetId="89">#REF!</definedName>
    <definedName name="concepto432.validacion1" localSheetId="5">#REF!</definedName>
    <definedName name="concepto432.validacion1" localSheetId="90">#REF!</definedName>
    <definedName name="concepto432.validacion1" localSheetId="34">#REF!</definedName>
    <definedName name="concepto432.validacion1" localSheetId="92">#REF!</definedName>
    <definedName name="concepto432.validacion1" localSheetId="93">#REF!</definedName>
    <definedName name="concepto432.validacion1">#REF!</definedName>
    <definedName name="concepto432.validacion2" localSheetId="39">#REF!</definedName>
    <definedName name="concepto432.validacion2" localSheetId="25">#REF!</definedName>
    <definedName name="concepto432.validacion2" localSheetId="21">#REF!</definedName>
    <definedName name="concepto432.validacion2" localSheetId="4">#REF!</definedName>
    <definedName name="concepto432.validacion2" localSheetId="89">#REF!</definedName>
    <definedName name="concepto432.validacion2" localSheetId="5">#REF!</definedName>
    <definedName name="concepto432.validacion2" localSheetId="90">#REF!</definedName>
    <definedName name="concepto432.validacion2" localSheetId="34">#REF!</definedName>
    <definedName name="concepto432.validacion2" localSheetId="92">#REF!</definedName>
    <definedName name="concepto432.validacion2" localSheetId="93">#REF!</definedName>
    <definedName name="concepto432.validacion2">#REF!</definedName>
    <definedName name="concepto432.valordefecto" localSheetId="39">#REF!</definedName>
    <definedName name="concepto432.valordefecto" localSheetId="25">#REF!</definedName>
    <definedName name="concepto432.valordefecto" localSheetId="21">#REF!</definedName>
    <definedName name="concepto432.valordefecto" localSheetId="4">#REF!</definedName>
    <definedName name="concepto432.valordefecto" localSheetId="89">#REF!</definedName>
    <definedName name="concepto432.valordefecto" localSheetId="5">#REF!</definedName>
    <definedName name="concepto432.valordefecto" localSheetId="90">#REF!</definedName>
    <definedName name="concepto432.valordefecto" localSheetId="34">#REF!</definedName>
    <definedName name="concepto432.valordefecto" localSheetId="92">#REF!</definedName>
    <definedName name="concepto432.valordefecto" localSheetId="93">#REF!</definedName>
    <definedName name="concepto432.valordefecto">#REF!</definedName>
    <definedName name="concepto435" localSheetId="39">#REF!</definedName>
    <definedName name="concepto435" localSheetId="25">#REF!</definedName>
    <definedName name="concepto435" localSheetId="21">#REF!</definedName>
    <definedName name="concepto435" localSheetId="4">#REF!</definedName>
    <definedName name="concepto435" localSheetId="89">#REF!</definedName>
    <definedName name="concepto435" localSheetId="5">#REF!</definedName>
    <definedName name="concepto435" localSheetId="90">#REF!</definedName>
    <definedName name="concepto435" localSheetId="34">#REF!</definedName>
    <definedName name="concepto435" localSheetId="92">#REF!</definedName>
    <definedName name="concepto435" localSheetId="93">#REF!</definedName>
    <definedName name="concepto435">#REF!</definedName>
    <definedName name="concepto435.casillero" localSheetId="39">#REF!</definedName>
    <definedName name="concepto435.casillero" localSheetId="25">#REF!</definedName>
    <definedName name="concepto435.casillero" localSheetId="21">#REF!</definedName>
    <definedName name="concepto435.casillero" localSheetId="4">#REF!</definedName>
    <definedName name="concepto435.casillero" localSheetId="89">#REF!</definedName>
    <definedName name="concepto435.casillero" localSheetId="5">#REF!</definedName>
    <definedName name="concepto435.casillero" localSheetId="90">#REF!</definedName>
    <definedName name="concepto435.casillero" localSheetId="34">#REF!</definedName>
    <definedName name="concepto435.casillero" localSheetId="92">#REF!</definedName>
    <definedName name="concepto435.casillero" localSheetId="93">#REF!</definedName>
    <definedName name="concepto435.casillero">#REF!</definedName>
    <definedName name="concepto435.error1" localSheetId="39">#REF!</definedName>
    <definedName name="concepto435.error1" localSheetId="25">#REF!</definedName>
    <definedName name="concepto435.error1" localSheetId="21">#REF!</definedName>
    <definedName name="concepto435.error1" localSheetId="4">#REF!</definedName>
    <definedName name="concepto435.error1" localSheetId="89">#REF!</definedName>
    <definedName name="concepto435.error1" localSheetId="5">#REF!</definedName>
    <definedName name="concepto435.error1" localSheetId="90">#REF!</definedName>
    <definedName name="concepto435.error1" localSheetId="34">#REF!</definedName>
    <definedName name="concepto435.error1" localSheetId="92">#REF!</definedName>
    <definedName name="concepto435.error1" localSheetId="93">#REF!</definedName>
    <definedName name="concepto435.error1">#REF!</definedName>
    <definedName name="concepto435.error2" localSheetId="39">#REF!</definedName>
    <definedName name="concepto435.error2" localSheetId="25">#REF!</definedName>
    <definedName name="concepto435.error2" localSheetId="21">#REF!</definedName>
    <definedName name="concepto435.error2" localSheetId="4">#REF!</definedName>
    <definedName name="concepto435.error2" localSheetId="89">#REF!</definedName>
    <definedName name="concepto435.error2" localSheetId="5">#REF!</definedName>
    <definedName name="concepto435.error2" localSheetId="90">#REF!</definedName>
    <definedName name="concepto435.error2" localSheetId="34">#REF!</definedName>
    <definedName name="concepto435.error2" localSheetId="92">#REF!</definedName>
    <definedName name="concepto435.error2" localSheetId="93">#REF!</definedName>
    <definedName name="concepto435.error2">#REF!</definedName>
    <definedName name="concepto435.validacion1" localSheetId="39">#REF!</definedName>
    <definedName name="concepto435.validacion1" localSheetId="25">#REF!</definedName>
    <definedName name="concepto435.validacion1" localSheetId="21">#REF!</definedName>
    <definedName name="concepto435.validacion1" localSheetId="4">#REF!</definedName>
    <definedName name="concepto435.validacion1" localSheetId="89">#REF!</definedName>
    <definedName name="concepto435.validacion1" localSheetId="5">#REF!</definedName>
    <definedName name="concepto435.validacion1" localSheetId="90">#REF!</definedName>
    <definedName name="concepto435.validacion1" localSheetId="34">#REF!</definedName>
    <definedName name="concepto435.validacion1" localSheetId="92">#REF!</definedName>
    <definedName name="concepto435.validacion1" localSheetId="93">#REF!</definedName>
    <definedName name="concepto435.validacion1">#REF!</definedName>
    <definedName name="concepto435.validacion2" localSheetId="39">#REF!</definedName>
    <definedName name="concepto435.validacion2" localSheetId="25">#REF!</definedName>
    <definedName name="concepto435.validacion2" localSheetId="21">#REF!</definedName>
    <definedName name="concepto435.validacion2" localSheetId="4">#REF!</definedName>
    <definedName name="concepto435.validacion2" localSheetId="89">#REF!</definedName>
    <definedName name="concepto435.validacion2" localSheetId="5">#REF!</definedName>
    <definedName name="concepto435.validacion2" localSheetId="90">#REF!</definedName>
    <definedName name="concepto435.validacion2" localSheetId="34">#REF!</definedName>
    <definedName name="concepto435.validacion2" localSheetId="92">#REF!</definedName>
    <definedName name="concepto435.validacion2" localSheetId="93">#REF!</definedName>
    <definedName name="concepto435.validacion2">#REF!</definedName>
    <definedName name="concepto435.valordefecto" localSheetId="39">#REF!</definedName>
    <definedName name="concepto435.valordefecto" localSheetId="25">#REF!</definedName>
    <definedName name="concepto435.valordefecto" localSheetId="21">#REF!</definedName>
    <definedName name="concepto435.valordefecto" localSheetId="4">#REF!</definedName>
    <definedName name="concepto435.valordefecto" localSheetId="89">#REF!</definedName>
    <definedName name="concepto435.valordefecto" localSheetId="5">#REF!</definedName>
    <definedName name="concepto435.valordefecto" localSheetId="90">#REF!</definedName>
    <definedName name="concepto435.valordefecto" localSheetId="34">#REF!</definedName>
    <definedName name="concepto435.valordefecto" localSheetId="92">#REF!</definedName>
    <definedName name="concepto435.valordefecto" localSheetId="93">#REF!</definedName>
    <definedName name="concepto435.valordefecto">#REF!</definedName>
    <definedName name="concepto440" localSheetId="39">#REF!</definedName>
    <definedName name="concepto440" localSheetId="25">#REF!</definedName>
    <definedName name="concepto440" localSheetId="21">#REF!</definedName>
    <definedName name="concepto440" localSheetId="4">#REF!</definedName>
    <definedName name="concepto440" localSheetId="89">#REF!</definedName>
    <definedName name="concepto440" localSheetId="5">#REF!</definedName>
    <definedName name="concepto440" localSheetId="90">#REF!</definedName>
    <definedName name="concepto440" localSheetId="34">#REF!</definedName>
    <definedName name="concepto440" localSheetId="92">#REF!</definedName>
    <definedName name="concepto440" localSheetId="93">#REF!</definedName>
    <definedName name="concepto440">#REF!</definedName>
    <definedName name="concepto440.casillero" localSheetId="39">#REF!</definedName>
    <definedName name="concepto440.casillero" localSheetId="25">#REF!</definedName>
    <definedName name="concepto440.casillero" localSheetId="21">#REF!</definedName>
    <definedName name="concepto440.casillero" localSheetId="4">#REF!</definedName>
    <definedName name="concepto440.casillero" localSheetId="89">#REF!</definedName>
    <definedName name="concepto440.casillero" localSheetId="5">#REF!</definedName>
    <definedName name="concepto440.casillero" localSheetId="90">#REF!</definedName>
    <definedName name="concepto440.casillero" localSheetId="34">#REF!</definedName>
    <definedName name="concepto440.casillero" localSheetId="92">#REF!</definedName>
    <definedName name="concepto440.casillero" localSheetId="93">#REF!</definedName>
    <definedName name="concepto440.casillero">#REF!</definedName>
    <definedName name="concepto440.error1" localSheetId="39">#REF!</definedName>
    <definedName name="concepto440.error1" localSheetId="25">#REF!</definedName>
    <definedName name="concepto440.error1" localSheetId="21">#REF!</definedName>
    <definedName name="concepto440.error1" localSheetId="4">#REF!</definedName>
    <definedName name="concepto440.error1" localSheetId="89">#REF!</definedName>
    <definedName name="concepto440.error1" localSheetId="5">#REF!</definedName>
    <definedName name="concepto440.error1" localSheetId="90">#REF!</definedName>
    <definedName name="concepto440.error1" localSheetId="34">#REF!</definedName>
    <definedName name="concepto440.error1" localSheetId="92">#REF!</definedName>
    <definedName name="concepto440.error1" localSheetId="93">#REF!</definedName>
    <definedName name="concepto440.error1">#REF!</definedName>
    <definedName name="concepto440.error2" localSheetId="39">#REF!</definedName>
    <definedName name="concepto440.error2" localSheetId="25">#REF!</definedName>
    <definedName name="concepto440.error2" localSheetId="21">#REF!</definedName>
    <definedName name="concepto440.error2" localSheetId="4">#REF!</definedName>
    <definedName name="concepto440.error2" localSheetId="89">#REF!</definedName>
    <definedName name="concepto440.error2" localSheetId="5">#REF!</definedName>
    <definedName name="concepto440.error2" localSheetId="90">#REF!</definedName>
    <definedName name="concepto440.error2" localSheetId="34">#REF!</definedName>
    <definedName name="concepto440.error2" localSheetId="92">#REF!</definedName>
    <definedName name="concepto440.error2" localSheetId="93">#REF!</definedName>
    <definedName name="concepto440.error2">#REF!</definedName>
    <definedName name="concepto440.validacion1" localSheetId="39">#REF!</definedName>
    <definedName name="concepto440.validacion1" localSheetId="25">#REF!</definedName>
    <definedName name="concepto440.validacion1" localSheetId="21">#REF!</definedName>
    <definedName name="concepto440.validacion1" localSheetId="4">#REF!</definedName>
    <definedName name="concepto440.validacion1" localSheetId="89">#REF!</definedName>
    <definedName name="concepto440.validacion1" localSheetId="5">#REF!</definedName>
    <definedName name="concepto440.validacion1" localSheetId="90">#REF!</definedName>
    <definedName name="concepto440.validacion1" localSheetId="34">#REF!</definedName>
    <definedName name="concepto440.validacion1" localSheetId="92">#REF!</definedName>
    <definedName name="concepto440.validacion1" localSheetId="93">#REF!</definedName>
    <definedName name="concepto440.validacion1">#REF!</definedName>
    <definedName name="concepto440.validacion2" localSheetId="39">#REF!</definedName>
    <definedName name="concepto440.validacion2" localSheetId="25">#REF!</definedName>
    <definedName name="concepto440.validacion2" localSheetId="21">#REF!</definedName>
    <definedName name="concepto440.validacion2" localSheetId="4">#REF!</definedName>
    <definedName name="concepto440.validacion2" localSheetId="89">#REF!</definedName>
    <definedName name="concepto440.validacion2" localSheetId="5">#REF!</definedName>
    <definedName name="concepto440.validacion2" localSheetId="90">#REF!</definedName>
    <definedName name="concepto440.validacion2" localSheetId="34">#REF!</definedName>
    <definedName name="concepto440.validacion2" localSheetId="92">#REF!</definedName>
    <definedName name="concepto440.validacion2" localSheetId="93">#REF!</definedName>
    <definedName name="concepto440.validacion2">#REF!</definedName>
    <definedName name="concepto440.valordefecto" localSheetId="39">#REF!</definedName>
    <definedName name="concepto440.valordefecto" localSheetId="25">#REF!</definedName>
    <definedName name="concepto440.valordefecto" localSheetId="21">#REF!</definedName>
    <definedName name="concepto440.valordefecto" localSheetId="4">#REF!</definedName>
    <definedName name="concepto440.valordefecto" localSheetId="89">#REF!</definedName>
    <definedName name="concepto440.valordefecto" localSheetId="5">#REF!</definedName>
    <definedName name="concepto440.valordefecto" localSheetId="90">#REF!</definedName>
    <definedName name="concepto440.valordefecto" localSheetId="34">#REF!</definedName>
    <definedName name="concepto440.valordefecto" localSheetId="92">#REF!</definedName>
    <definedName name="concepto440.valordefecto" localSheetId="93">#REF!</definedName>
    <definedName name="concepto440.valordefecto">#REF!</definedName>
    <definedName name="concepto445" localSheetId="39">#REF!</definedName>
    <definedName name="concepto445" localSheetId="25">#REF!</definedName>
    <definedName name="concepto445" localSheetId="21">#REF!</definedName>
    <definedName name="concepto445" localSheetId="4">#REF!</definedName>
    <definedName name="concepto445" localSheetId="89">#REF!</definedName>
    <definedName name="concepto445" localSheetId="5">#REF!</definedName>
    <definedName name="concepto445" localSheetId="90">#REF!</definedName>
    <definedName name="concepto445" localSheetId="34">#REF!</definedName>
    <definedName name="concepto445" localSheetId="92">#REF!</definedName>
    <definedName name="concepto445" localSheetId="93">#REF!</definedName>
    <definedName name="concepto445">#REF!</definedName>
    <definedName name="concepto445.casillero" localSheetId="39">#REF!</definedName>
    <definedName name="concepto445.casillero" localSheetId="25">#REF!</definedName>
    <definedName name="concepto445.casillero" localSheetId="21">#REF!</definedName>
    <definedName name="concepto445.casillero" localSheetId="4">#REF!</definedName>
    <definedName name="concepto445.casillero" localSheetId="89">#REF!</definedName>
    <definedName name="concepto445.casillero" localSheetId="5">#REF!</definedName>
    <definedName name="concepto445.casillero" localSheetId="90">#REF!</definedName>
    <definedName name="concepto445.casillero" localSheetId="34">#REF!</definedName>
    <definedName name="concepto445.casillero" localSheetId="92">#REF!</definedName>
    <definedName name="concepto445.casillero" localSheetId="93">#REF!</definedName>
    <definedName name="concepto445.casillero">#REF!</definedName>
    <definedName name="concepto445.error1" localSheetId="39">#REF!</definedName>
    <definedName name="concepto445.error1" localSheetId="25">#REF!</definedName>
    <definedName name="concepto445.error1" localSheetId="21">#REF!</definedName>
    <definedName name="concepto445.error1" localSheetId="4">#REF!</definedName>
    <definedName name="concepto445.error1" localSheetId="89">#REF!</definedName>
    <definedName name="concepto445.error1" localSheetId="5">#REF!</definedName>
    <definedName name="concepto445.error1" localSheetId="90">#REF!</definedName>
    <definedName name="concepto445.error1" localSheetId="34">#REF!</definedName>
    <definedName name="concepto445.error1" localSheetId="92">#REF!</definedName>
    <definedName name="concepto445.error1" localSheetId="93">#REF!</definedName>
    <definedName name="concepto445.error1">#REF!</definedName>
    <definedName name="concepto445.error2" localSheetId="39">#REF!</definedName>
    <definedName name="concepto445.error2" localSheetId="25">#REF!</definedName>
    <definedName name="concepto445.error2" localSheetId="21">#REF!</definedName>
    <definedName name="concepto445.error2" localSheetId="4">#REF!</definedName>
    <definedName name="concepto445.error2" localSheetId="89">#REF!</definedName>
    <definedName name="concepto445.error2" localSheetId="5">#REF!</definedName>
    <definedName name="concepto445.error2" localSheetId="90">#REF!</definedName>
    <definedName name="concepto445.error2" localSheetId="34">#REF!</definedName>
    <definedName name="concepto445.error2" localSheetId="92">#REF!</definedName>
    <definedName name="concepto445.error2" localSheetId="93">#REF!</definedName>
    <definedName name="concepto445.error2">#REF!</definedName>
    <definedName name="concepto445.validacion1" localSheetId="39">#REF!</definedName>
    <definedName name="concepto445.validacion1" localSheetId="25">#REF!</definedName>
    <definedName name="concepto445.validacion1" localSheetId="21">#REF!</definedName>
    <definedName name="concepto445.validacion1" localSheetId="4">#REF!</definedName>
    <definedName name="concepto445.validacion1" localSheetId="89">#REF!</definedName>
    <definedName name="concepto445.validacion1" localSheetId="5">#REF!</definedName>
    <definedName name="concepto445.validacion1" localSheetId="90">#REF!</definedName>
    <definedName name="concepto445.validacion1" localSheetId="34">#REF!</definedName>
    <definedName name="concepto445.validacion1" localSheetId="92">#REF!</definedName>
    <definedName name="concepto445.validacion1" localSheetId="93">#REF!</definedName>
    <definedName name="concepto445.validacion1">#REF!</definedName>
    <definedName name="concepto445.validacion2" localSheetId="39">#REF!</definedName>
    <definedName name="concepto445.validacion2" localSheetId="25">#REF!</definedName>
    <definedName name="concepto445.validacion2" localSheetId="21">#REF!</definedName>
    <definedName name="concepto445.validacion2" localSheetId="4">#REF!</definedName>
    <definedName name="concepto445.validacion2" localSheetId="89">#REF!</definedName>
    <definedName name="concepto445.validacion2" localSheetId="5">#REF!</definedName>
    <definedName name="concepto445.validacion2" localSheetId="90">#REF!</definedName>
    <definedName name="concepto445.validacion2" localSheetId="34">#REF!</definedName>
    <definedName name="concepto445.validacion2" localSheetId="92">#REF!</definedName>
    <definedName name="concepto445.validacion2" localSheetId="93">#REF!</definedName>
    <definedName name="concepto445.validacion2">#REF!</definedName>
    <definedName name="concepto445.valordefecto" localSheetId="39">#REF!</definedName>
    <definedName name="concepto445.valordefecto" localSheetId="25">#REF!</definedName>
    <definedName name="concepto445.valordefecto" localSheetId="21">#REF!</definedName>
    <definedName name="concepto445.valordefecto" localSheetId="4">#REF!</definedName>
    <definedName name="concepto445.valordefecto" localSheetId="89">#REF!</definedName>
    <definedName name="concepto445.valordefecto" localSheetId="5">#REF!</definedName>
    <definedName name="concepto445.valordefecto" localSheetId="90">#REF!</definedName>
    <definedName name="concepto445.valordefecto" localSheetId="34">#REF!</definedName>
    <definedName name="concepto445.valordefecto" localSheetId="92">#REF!</definedName>
    <definedName name="concepto445.valordefecto" localSheetId="93">#REF!</definedName>
    <definedName name="concepto445.valordefecto">#REF!</definedName>
    <definedName name="concepto460" localSheetId="39">#REF!</definedName>
    <definedName name="concepto460" localSheetId="25">#REF!</definedName>
    <definedName name="concepto460" localSheetId="21">#REF!</definedName>
    <definedName name="concepto460" localSheetId="4">#REF!</definedName>
    <definedName name="concepto460" localSheetId="89">#REF!</definedName>
    <definedName name="concepto460" localSheetId="5">#REF!</definedName>
    <definedName name="concepto460" localSheetId="90">#REF!</definedName>
    <definedName name="concepto460" localSheetId="34">#REF!</definedName>
    <definedName name="concepto460" localSheetId="92">#REF!</definedName>
    <definedName name="concepto460" localSheetId="93">#REF!</definedName>
    <definedName name="concepto460">#REF!</definedName>
    <definedName name="concepto460.casillero" localSheetId="39">#REF!</definedName>
    <definedName name="concepto460.casillero" localSheetId="25">#REF!</definedName>
    <definedName name="concepto460.casillero" localSheetId="21">#REF!</definedName>
    <definedName name="concepto460.casillero" localSheetId="4">#REF!</definedName>
    <definedName name="concepto460.casillero" localSheetId="89">#REF!</definedName>
    <definedName name="concepto460.casillero" localSheetId="5">#REF!</definedName>
    <definedName name="concepto460.casillero" localSheetId="90">#REF!</definedName>
    <definedName name="concepto460.casillero" localSheetId="34">#REF!</definedName>
    <definedName name="concepto460.casillero" localSheetId="92">#REF!</definedName>
    <definedName name="concepto460.casillero" localSheetId="93">#REF!</definedName>
    <definedName name="concepto460.casillero">#REF!</definedName>
    <definedName name="concepto460.error1" localSheetId="39">#REF!</definedName>
    <definedName name="concepto460.error1" localSheetId="25">#REF!</definedName>
    <definedName name="concepto460.error1" localSheetId="21">#REF!</definedName>
    <definedName name="concepto460.error1" localSheetId="4">#REF!</definedName>
    <definedName name="concepto460.error1" localSheetId="89">#REF!</definedName>
    <definedName name="concepto460.error1" localSheetId="5">#REF!</definedName>
    <definedName name="concepto460.error1" localSheetId="90">#REF!</definedName>
    <definedName name="concepto460.error1" localSheetId="34">#REF!</definedName>
    <definedName name="concepto460.error1" localSheetId="92">#REF!</definedName>
    <definedName name="concepto460.error1" localSheetId="93">#REF!</definedName>
    <definedName name="concepto460.error1">#REF!</definedName>
    <definedName name="concepto460.error2" localSheetId="39">#REF!</definedName>
    <definedName name="concepto460.error2" localSheetId="25">#REF!</definedName>
    <definedName name="concepto460.error2" localSheetId="21">#REF!</definedName>
    <definedName name="concepto460.error2" localSheetId="4">#REF!</definedName>
    <definedName name="concepto460.error2" localSheetId="89">#REF!</definedName>
    <definedName name="concepto460.error2" localSheetId="5">#REF!</definedName>
    <definedName name="concepto460.error2" localSheetId="90">#REF!</definedName>
    <definedName name="concepto460.error2" localSheetId="34">#REF!</definedName>
    <definedName name="concepto460.error2" localSheetId="92">#REF!</definedName>
    <definedName name="concepto460.error2" localSheetId="93">#REF!</definedName>
    <definedName name="concepto460.error2">#REF!</definedName>
    <definedName name="concepto460.validacion1" localSheetId="39">#REF!</definedName>
    <definedName name="concepto460.validacion1" localSheetId="25">#REF!</definedName>
    <definedName name="concepto460.validacion1" localSheetId="21">#REF!</definedName>
    <definedName name="concepto460.validacion1" localSheetId="4">#REF!</definedName>
    <definedName name="concepto460.validacion1" localSheetId="89">#REF!</definedName>
    <definedName name="concepto460.validacion1" localSheetId="5">#REF!</definedName>
    <definedName name="concepto460.validacion1" localSheetId="90">#REF!</definedName>
    <definedName name="concepto460.validacion1" localSheetId="34">#REF!</definedName>
    <definedName name="concepto460.validacion1" localSheetId="92">#REF!</definedName>
    <definedName name="concepto460.validacion1" localSheetId="93">#REF!</definedName>
    <definedName name="concepto460.validacion1">#REF!</definedName>
    <definedName name="concepto460.validacion2" localSheetId="39">#REF!</definedName>
    <definedName name="concepto460.validacion2" localSheetId="25">#REF!</definedName>
    <definedName name="concepto460.validacion2" localSheetId="21">#REF!</definedName>
    <definedName name="concepto460.validacion2" localSheetId="4">#REF!</definedName>
    <definedName name="concepto460.validacion2" localSheetId="89">#REF!</definedName>
    <definedName name="concepto460.validacion2" localSheetId="5">#REF!</definedName>
    <definedName name="concepto460.validacion2" localSheetId="90">#REF!</definedName>
    <definedName name="concepto460.validacion2" localSheetId="34">#REF!</definedName>
    <definedName name="concepto460.validacion2" localSheetId="92">#REF!</definedName>
    <definedName name="concepto460.validacion2" localSheetId="93">#REF!</definedName>
    <definedName name="concepto460.validacion2">#REF!</definedName>
    <definedName name="concepto460.valordefecto" localSheetId="39">#REF!</definedName>
    <definedName name="concepto460.valordefecto" localSheetId="25">#REF!</definedName>
    <definedName name="concepto460.valordefecto" localSheetId="21">#REF!</definedName>
    <definedName name="concepto460.valordefecto" localSheetId="4">#REF!</definedName>
    <definedName name="concepto460.valordefecto" localSheetId="89">#REF!</definedName>
    <definedName name="concepto460.valordefecto" localSheetId="5">#REF!</definedName>
    <definedName name="concepto460.valordefecto" localSheetId="90">#REF!</definedName>
    <definedName name="concepto460.valordefecto" localSheetId="34">#REF!</definedName>
    <definedName name="concepto460.valordefecto" localSheetId="92">#REF!</definedName>
    <definedName name="concepto460.valordefecto" localSheetId="93">#REF!</definedName>
    <definedName name="concepto460.valordefecto">#REF!</definedName>
    <definedName name="concepto470" localSheetId="39">#REF!</definedName>
    <definedName name="concepto470" localSheetId="25">#REF!</definedName>
    <definedName name="concepto470" localSheetId="21">#REF!</definedName>
    <definedName name="concepto470" localSheetId="4">#REF!</definedName>
    <definedName name="concepto470" localSheetId="89">#REF!</definedName>
    <definedName name="concepto470" localSheetId="5">#REF!</definedName>
    <definedName name="concepto470" localSheetId="90">#REF!</definedName>
    <definedName name="concepto470" localSheetId="34">#REF!</definedName>
    <definedName name="concepto470" localSheetId="92">#REF!</definedName>
    <definedName name="concepto470" localSheetId="93">#REF!</definedName>
    <definedName name="concepto470">#REF!</definedName>
    <definedName name="concepto470.calculo" localSheetId="39">#REF!</definedName>
    <definedName name="concepto470.calculo" localSheetId="25">#REF!</definedName>
    <definedName name="concepto470.calculo" localSheetId="21">#REF!</definedName>
    <definedName name="concepto470.calculo" localSheetId="4">#REF!</definedName>
    <definedName name="concepto470.calculo" localSheetId="89">#REF!</definedName>
    <definedName name="concepto470.calculo" localSheetId="5">#REF!</definedName>
    <definedName name="concepto470.calculo" localSheetId="90">#REF!</definedName>
    <definedName name="concepto470.calculo" localSheetId="34">#REF!</definedName>
    <definedName name="concepto470.calculo" localSheetId="92">#REF!</definedName>
    <definedName name="concepto470.calculo" localSheetId="93">#REF!</definedName>
    <definedName name="concepto470.calculo">#REF!</definedName>
    <definedName name="concepto470.casillero" localSheetId="39">#REF!</definedName>
    <definedName name="concepto470.casillero" localSheetId="25">#REF!</definedName>
    <definedName name="concepto470.casillero" localSheetId="21">#REF!</definedName>
    <definedName name="concepto470.casillero" localSheetId="4">#REF!</definedName>
    <definedName name="concepto470.casillero" localSheetId="89">#REF!</definedName>
    <definedName name="concepto470.casillero" localSheetId="5">#REF!</definedName>
    <definedName name="concepto470.casillero" localSheetId="90">#REF!</definedName>
    <definedName name="concepto470.casillero" localSheetId="34">#REF!</definedName>
    <definedName name="concepto470.casillero" localSheetId="92">#REF!</definedName>
    <definedName name="concepto470.casillero" localSheetId="93">#REF!</definedName>
    <definedName name="concepto470.casillero">#REF!</definedName>
    <definedName name="concepto470.error1" localSheetId="39">#REF!</definedName>
    <definedName name="concepto470.error1" localSheetId="25">#REF!</definedName>
    <definedName name="concepto470.error1" localSheetId="21">#REF!</definedName>
    <definedName name="concepto470.error1" localSheetId="4">#REF!</definedName>
    <definedName name="concepto470.error1" localSheetId="89">#REF!</definedName>
    <definedName name="concepto470.error1" localSheetId="5">#REF!</definedName>
    <definedName name="concepto470.error1" localSheetId="90">#REF!</definedName>
    <definedName name="concepto470.error1" localSheetId="34">#REF!</definedName>
    <definedName name="concepto470.error1" localSheetId="92">#REF!</definedName>
    <definedName name="concepto470.error1" localSheetId="93">#REF!</definedName>
    <definedName name="concepto470.error1">#REF!</definedName>
    <definedName name="concepto470.error2" localSheetId="39">#REF!</definedName>
    <definedName name="concepto470.error2" localSheetId="25">#REF!</definedName>
    <definedName name="concepto470.error2" localSheetId="21">#REF!</definedName>
    <definedName name="concepto470.error2" localSheetId="4">#REF!</definedName>
    <definedName name="concepto470.error2" localSheetId="89">#REF!</definedName>
    <definedName name="concepto470.error2" localSheetId="5">#REF!</definedName>
    <definedName name="concepto470.error2" localSheetId="90">#REF!</definedName>
    <definedName name="concepto470.error2" localSheetId="34">#REF!</definedName>
    <definedName name="concepto470.error2" localSheetId="92">#REF!</definedName>
    <definedName name="concepto470.error2" localSheetId="93">#REF!</definedName>
    <definedName name="concepto470.error2">#REF!</definedName>
    <definedName name="concepto470.error3" localSheetId="39">#REF!</definedName>
    <definedName name="concepto470.error3" localSheetId="25">#REF!</definedName>
    <definedName name="concepto470.error3" localSheetId="21">#REF!</definedName>
    <definedName name="concepto470.error3" localSheetId="4">#REF!</definedName>
    <definedName name="concepto470.error3" localSheetId="89">#REF!</definedName>
    <definedName name="concepto470.error3" localSheetId="5">#REF!</definedName>
    <definedName name="concepto470.error3" localSheetId="90">#REF!</definedName>
    <definedName name="concepto470.error3" localSheetId="34">#REF!</definedName>
    <definedName name="concepto470.error3" localSheetId="92">#REF!</definedName>
    <definedName name="concepto470.error3" localSheetId="93">#REF!</definedName>
    <definedName name="concepto470.error3">#REF!</definedName>
    <definedName name="concepto470.validacion1" localSheetId="39">#REF!</definedName>
    <definedName name="concepto470.validacion1" localSheetId="25">#REF!</definedName>
    <definedName name="concepto470.validacion1" localSheetId="21">#REF!</definedName>
    <definedName name="concepto470.validacion1" localSheetId="4">#REF!</definedName>
    <definedName name="concepto470.validacion1" localSheetId="89">#REF!</definedName>
    <definedName name="concepto470.validacion1" localSheetId="5">#REF!</definedName>
    <definedName name="concepto470.validacion1" localSheetId="90">#REF!</definedName>
    <definedName name="concepto470.validacion1" localSheetId="34">#REF!</definedName>
    <definedName name="concepto470.validacion1" localSheetId="92">#REF!</definedName>
    <definedName name="concepto470.validacion1" localSheetId="93">#REF!</definedName>
    <definedName name="concepto470.validacion1">#REF!</definedName>
    <definedName name="concepto470.validacion2" localSheetId="39">#REF!</definedName>
    <definedName name="concepto470.validacion2" localSheetId="25">#REF!</definedName>
    <definedName name="concepto470.validacion2" localSheetId="21">#REF!</definedName>
    <definedName name="concepto470.validacion2" localSheetId="4">#REF!</definedName>
    <definedName name="concepto470.validacion2" localSheetId="89">#REF!</definedName>
    <definedName name="concepto470.validacion2" localSheetId="5">#REF!</definedName>
    <definedName name="concepto470.validacion2" localSheetId="90">#REF!</definedName>
    <definedName name="concepto470.validacion2" localSheetId="34">#REF!</definedName>
    <definedName name="concepto470.validacion2" localSheetId="92">#REF!</definedName>
    <definedName name="concepto470.validacion2" localSheetId="93">#REF!</definedName>
    <definedName name="concepto470.validacion2">#REF!</definedName>
    <definedName name="concepto470.validacion3" localSheetId="39">#REF!</definedName>
    <definedName name="concepto470.validacion3" localSheetId="25">#REF!</definedName>
    <definedName name="concepto470.validacion3" localSheetId="21">#REF!</definedName>
    <definedName name="concepto470.validacion3" localSheetId="4">#REF!</definedName>
    <definedName name="concepto470.validacion3" localSheetId="89">#REF!</definedName>
    <definedName name="concepto470.validacion3" localSheetId="5">#REF!</definedName>
    <definedName name="concepto470.validacion3" localSheetId="90">#REF!</definedName>
    <definedName name="concepto470.validacion3" localSheetId="34">#REF!</definedName>
    <definedName name="concepto470.validacion3" localSheetId="92">#REF!</definedName>
    <definedName name="concepto470.validacion3" localSheetId="93">#REF!</definedName>
    <definedName name="concepto470.validacion3">#REF!</definedName>
    <definedName name="concepto470.valordefecto" localSheetId="39">#REF!</definedName>
    <definedName name="concepto470.valordefecto" localSheetId="25">#REF!</definedName>
    <definedName name="concepto470.valordefecto" localSheetId="21">#REF!</definedName>
    <definedName name="concepto470.valordefecto" localSheetId="4">#REF!</definedName>
    <definedName name="concepto470.valordefecto" localSheetId="89">#REF!</definedName>
    <definedName name="concepto470.valordefecto" localSheetId="5">#REF!</definedName>
    <definedName name="concepto470.valordefecto" localSheetId="90">#REF!</definedName>
    <definedName name="concepto470.valordefecto" localSheetId="34">#REF!</definedName>
    <definedName name="concepto470.valordefecto" localSheetId="92">#REF!</definedName>
    <definedName name="concepto470.valordefecto" localSheetId="93">#REF!</definedName>
    <definedName name="concepto470.valordefecto">#REF!</definedName>
    <definedName name="concepto482" localSheetId="39">#REF!</definedName>
    <definedName name="concepto482" localSheetId="25">#REF!</definedName>
    <definedName name="concepto482" localSheetId="21">#REF!</definedName>
    <definedName name="concepto482" localSheetId="4">#REF!</definedName>
    <definedName name="concepto482" localSheetId="89">#REF!</definedName>
    <definedName name="concepto482" localSheetId="5">#REF!</definedName>
    <definedName name="concepto482" localSheetId="90">#REF!</definedName>
    <definedName name="concepto482" localSheetId="34">#REF!</definedName>
    <definedName name="concepto482" localSheetId="92">#REF!</definedName>
    <definedName name="concepto482" localSheetId="93">#REF!</definedName>
    <definedName name="concepto482">#REF!</definedName>
    <definedName name="concepto482.casillero" localSheetId="39">#REF!</definedName>
    <definedName name="concepto482.casillero" localSheetId="25">#REF!</definedName>
    <definedName name="concepto482.casillero" localSheetId="21">#REF!</definedName>
    <definedName name="concepto482.casillero" localSheetId="4">#REF!</definedName>
    <definedName name="concepto482.casillero" localSheetId="89">#REF!</definedName>
    <definedName name="concepto482.casillero" localSheetId="5">#REF!</definedName>
    <definedName name="concepto482.casillero" localSheetId="90">#REF!</definedName>
    <definedName name="concepto482.casillero" localSheetId="34">#REF!</definedName>
    <definedName name="concepto482.casillero" localSheetId="92">#REF!</definedName>
    <definedName name="concepto482.casillero" localSheetId="93">#REF!</definedName>
    <definedName name="concepto482.casillero">#REF!</definedName>
    <definedName name="concepto484" localSheetId="39">#REF!</definedName>
    <definedName name="concepto484" localSheetId="25">#REF!</definedName>
    <definedName name="concepto484" localSheetId="21">#REF!</definedName>
    <definedName name="concepto484" localSheetId="4">#REF!</definedName>
    <definedName name="concepto484" localSheetId="89">#REF!</definedName>
    <definedName name="concepto484" localSheetId="5">#REF!</definedName>
    <definedName name="concepto484" localSheetId="90">#REF!</definedName>
    <definedName name="concepto484" localSheetId="34">#REF!</definedName>
    <definedName name="concepto484" localSheetId="92">#REF!</definedName>
    <definedName name="concepto484" localSheetId="93">#REF!</definedName>
    <definedName name="concepto484">#REF!</definedName>
    <definedName name="concepto492" localSheetId="39">#REF!</definedName>
    <definedName name="concepto492" localSheetId="25">#REF!</definedName>
    <definedName name="concepto492" localSheetId="21">#REF!</definedName>
    <definedName name="concepto492" localSheetId="4">#REF!</definedName>
    <definedName name="concepto492" localSheetId="89">#REF!</definedName>
    <definedName name="concepto492" localSheetId="5">#REF!</definedName>
    <definedName name="concepto492" localSheetId="90">#REF!</definedName>
    <definedName name="concepto492" localSheetId="34">#REF!</definedName>
    <definedName name="concepto492" localSheetId="92">#REF!</definedName>
    <definedName name="concepto492" localSheetId="93">#REF!</definedName>
    <definedName name="concepto492">#REF!</definedName>
    <definedName name="concepto492.casillero" localSheetId="39">#REF!</definedName>
    <definedName name="concepto492.casillero" localSheetId="25">#REF!</definedName>
    <definedName name="concepto492.casillero" localSheetId="21">#REF!</definedName>
    <definedName name="concepto492.casillero" localSheetId="4">#REF!</definedName>
    <definedName name="concepto492.casillero" localSheetId="89">#REF!</definedName>
    <definedName name="concepto492.casillero" localSheetId="5">#REF!</definedName>
    <definedName name="concepto492.casillero" localSheetId="90">#REF!</definedName>
    <definedName name="concepto492.casillero" localSheetId="34">#REF!</definedName>
    <definedName name="concepto492.casillero" localSheetId="92">#REF!</definedName>
    <definedName name="concepto492.casillero" localSheetId="93">#REF!</definedName>
    <definedName name="concepto492.casillero">#REF!</definedName>
    <definedName name="concepto494" localSheetId="39">#REF!</definedName>
    <definedName name="concepto494" localSheetId="25">#REF!</definedName>
    <definedName name="concepto494" localSheetId="21">#REF!</definedName>
    <definedName name="concepto494" localSheetId="4">#REF!</definedName>
    <definedName name="concepto494" localSheetId="89">#REF!</definedName>
    <definedName name="concepto494" localSheetId="5">#REF!</definedName>
    <definedName name="concepto494" localSheetId="90">#REF!</definedName>
    <definedName name="concepto494" localSheetId="34">#REF!</definedName>
    <definedName name="concepto494" localSheetId="92">#REF!</definedName>
    <definedName name="concepto494" localSheetId="93">#REF!</definedName>
    <definedName name="concepto494">#REF!</definedName>
    <definedName name="concepto494.casillero" localSheetId="39">#REF!</definedName>
    <definedName name="concepto494.casillero" localSheetId="25">#REF!</definedName>
    <definedName name="concepto494.casillero" localSheetId="21">#REF!</definedName>
    <definedName name="concepto494.casillero" localSheetId="4">#REF!</definedName>
    <definedName name="concepto494.casillero" localSheetId="89">#REF!</definedName>
    <definedName name="concepto494.casillero" localSheetId="5">#REF!</definedName>
    <definedName name="concepto494.casillero" localSheetId="90">#REF!</definedName>
    <definedName name="concepto494.casillero" localSheetId="34">#REF!</definedName>
    <definedName name="concepto494.casillero" localSheetId="92">#REF!</definedName>
    <definedName name="concepto494.casillero" localSheetId="93">#REF!</definedName>
    <definedName name="concepto494.casillero">#REF!</definedName>
    <definedName name="concepto500" localSheetId="39">#REF!</definedName>
    <definedName name="concepto500" localSheetId="25">#REF!</definedName>
    <definedName name="concepto500" localSheetId="21">#REF!</definedName>
    <definedName name="concepto500" localSheetId="4">#REF!</definedName>
    <definedName name="concepto500" localSheetId="89">#REF!</definedName>
    <definedName name="concepto500" localSheetId="5">#REF!</definedName>
    <definedName name="concepto500" localSheetId="90">#REF!</definedName>
    <definedName name="concepto500" localSheetId="34">#REF!</definedName>
    <definedName name="concepto500" localSheetId="92">#REF!</definedName>
    <definedName name="concepto500" localSheetId="93">#REF!</definedName>
    <definedName name="concepto500">#REF!</definedName>
    <definedName name="concepto500.casillero" localSheetId="39">#REF!</definedName>
    <definedName name="concepto500.casillero" localSheetId="25">#REF!</definedName>
    <definedName name="concepto500.casillero" localSheetId="21">#REF!</definedName>
    <definedName name="concepto500.casillero" localSheetId="4">#REF!</definedName>
    <definedName name="concepto500.casillero" localSheetId="89">#REF!</definedName>
    <definedName name="concepto500.casillero" localSheetId="5">#REF!</definedName>
    <definedName name="concepto500.casillero" localSheetId="90">#REF!</definedName>
    <definedName name="concepto500.casillero" localSheetId="34">#REF!</definedName>
    <definedName name="concepto500.casillero" localSheetId="92">#REF!</definedName>
    <definedName name="concepto500.casillero" localSheetId="93">#REF!</definedName>
    <definedName name="concepto500.casillero">#REF!</definedName>
    <definedName name="concepto5001" localSheetId="39">#REF!</definedName>
    <definedName name="concepto5001" localSheetId="25">#REF!</definedName>
    <definedName name="concepto5001" localSheetId="21">#REF!</definedName>
    <definedName name="concepto5001" localSheetId="4">#REF!</definedName>
    <definedName name="concepto5001" localSheetId="89">#REF!</definedName>
    <definedName name="concepto5001" localSheetId="5">#REF!</definedName>
    <definedName name="concepto5001" localSheetId="90">#REF!</definedName>
    <definedName name="concepto5001" localSheetId="34">#REF!</definedName>
    <definedName name="concepto5001" localSheetId="92">#REF!</definedName>
    <definedName name="concepto5001" localSheetId="93">#REF!</definedName>
    <definedName name="concepto5001">#REF!</definedName>
    <definedName name="concepto5001.casillero" localSheetId="39">#REF!</definedName>
    <definedName name="concepto5001.casillero" localSheetId="25">#REF!</definedName>
    <definedName name="concepto5001.casillero" localSheetId="21">#REF!</definedName>
    <definedName name="concepto5001.casillero" localSheetId="4">#REF!</definedName>
    <definedName name="concepto5001.casillero" localSheetId="89">#REF!</definedName>
    <definedName name="concepto5001.casillero" localSheetId="5">#REF!</definedName>
    <definedName name="concepto5001.casillero" localSheetId="90">#REF!</definedName>
    <definedName name="concepto5001.casillero" localSheetId="34">#REF!</definedName>
    <definedName name="concepto5001.casillero" localSheetId="92">#REF!</definedName>
    <definedName name="concepto5001.casillero" localSheetId="93">#REF!</definedName>
    <definedName name="concepto5001.casillero">#REF!</definedName>
    <definedName name="concepto5002" localSheetId="39">#REF!</definedName>
    <definedName name="concepto5002" localSheetId="25">#REF!</definedName>
    <definedName name="concepto5002" localSheetId="21">#REF!</definedName>
    <definedName name="concepto5002" localSheetId="4">#REF!</definedName>
    <definedName name="concepto5002" localSheetId="89">#REF!</definedName>
    <definedName name="concepto5002" localSheetId="5">#REF!</definedName>
    <definedName name="concepto5002" localSheetId="90">#REF!</definedName>
    <definedName name="concepto5002" localSheetId="34">#REF!</definedName>
    <definedName name="concepto5002" localSheetId="92">#REF!</definedName>
    <definedName name="concepto5002" localSheetId="93">#REF!</definedName>
    <definedName name="concepto5002">#REF!</definedName>
    <definedName name="concepto5002.casillero" localSheetId="39">#REF!</definedName>
    <definedName name="concepto5002.casillero" localSheetId="25">#REF!</definedName>
    <definedName name="concepto5002.casillero" localSheetId="21">#REF!</definedName>
    <definedName name="concepto5002.casillero" localSheetId="4">#REF!</definedName>
    <definedName name="concepto5002.casillero" localSheetId="89">#REF!</definedName>
    <definedName name="concepto5002.casillero" localSheetId="5">#REF!</definedName>
    <definedName name="concepto5002.casillero" localSheetId="90">#REF!</definedName>
    <definedName name="concepto5002.casillero" localSheetId="34">#REF!</definedName>
    <definedName name="concepto5002.casillero" localSheetId="92">#REF!</definedName>
    <definedName name="concepto5002.casillero" localSheetId="93">#REF!</definedName>
    <definedName name="concepto5002.casillero">#REF!</definedName>
    <definedName name="concepto5003" localSheetId="39">#REF!</definedName>
    <definedName name="concepto5003" localSheetId="25">#REF!</definedName>
    <definedName name="concepto5003" localSheetId="21">#REF!</definedName>
    <definedName name="concepto5003" localSheetId="4">#REF!</definedName>
    <definedName name="concepto5003" localSheetId="89">#REF!</definedName>
    <definedName name="concepto5003" localSheetId="5">#REF!</definedName>
    <definedName name="concepto5003" localSheetId="90">#REF!</definedName>
    <definedName name="concepto5003" localSheetId="34">#REF!</definedName>
    <definedName name="concepto5003" localSheetId="92">#REF!</definedName>
    <definedName name="concepto5003" localSheetId="93">#REF!</definedName>
    <definedName name="concepto5003">#REF!</definedName>
    <definedName name="concepto5003.casillero" localSheetId="39">#REF!</definedName>
    <definedName name="concepto5003.casillero" localSheetId="25">#REF!</definedName>
    <definedName name="concepto5003.casillero" localSheetId="21">#REF!</definedName>
    <definedName name="concepto5003.casillero" localSheetId="4">#REF!</definedName>
    <definedName name="concepto5003.casillero" localSheetId="89">#REF!</definedName>
    <definedName name="concepto5003.casillero" localSheetId="5">#REF!</definedName>
    <definedName name="concepto5003.casillero" localSheetId="90">#REF!</definedName>
    <definedName name="concepto5003.casillero" localSheetId="34">#REF!</definedName>
    <definedName name="concepto5003.casillero" localSheetId="92">#REF!</definedName>
    <definedName name="concepto5003.casillero" localSheetId="93">#REF!</definedName>
    <definedName name="concepto5003.casillero">#REF!</definedName>
    <definedName name="concepto5004" localSheetId="39">#REF!</definedName>
    <definedName name="concepto5004" localSheetId="25">#REF!</definedName>
    <definedName name="concepto5004" localSheetId="21">#REF!</definedName>
    <definedName name="concepto5004" localSheetId="4">#REF!</definedName>
    <definedName name="concepto5004" localSheetId="89">#REF!</definedName>
    <definedName name="concepto5004" localSheetId="5">#REF!</definedName>
    <definedName name="concepto5004" localSheetId="90">#REF!</definedName>
    <definedName name="concepto5004" localSheetId="34">#REF!</definedName>
    <definedName name="concepto5004" localSheetId="92">#REF!</definedName>
    <definedName name="concepto5004" localSheetId="93">#REF!</definedName>
    <definedName name="concepto5004">#REF!</definedName>
    <definedName name="concepto5004.casillero" localSheetId="39">#REF!</definedName>
    <definedName name="concepto5004.casillero" localSheetId="25">#REF!</definedName>
    <definedName name="concepto5004.casillero" localSheetId="21">#REF!</definedName>
    <definedName name="concepto5004.casillero" localSheetId="4">#REF!</definedName>
    <definedName name="concepto5004.casillero" localSheetId="89">#REF!</definedName>
    <definedName name="concepto5004.casillero" localSheetId="5">#REF!</definedName>
    <definedName name="concepto5004.casillero" localSheetId="90">#REF!</definedName>
    <definedName name="concepto5004.casillero" localSheetId="34">#REF!</definedName>
    <definedName name="concepto5004.casillero" localSheetId="92">#REF!</definedName>
    <definedName name="concepto5004.casillero" localSheetId="93">#REF!</definedName>
    <definedName name="concepto5004.casillero">#REF!</definedName>
    <definedName name="concepto5005" localSheetId="39">#REF!</definedName>
    <definedName name="concepto5005" localSheetId="25">#REF!</definedName>
    <definedName name="concepto5005" localSheetId="21">#REF!</definedName>
    <definedName name="concepto5005" localSheetId="4">#REF!</definedName>
    <definedName name="concepto5005" localSheetId="89">#REF!</definedName>
    <definedName name="concepto5005" localSheetId="5">#REF!</definedName>
    <definedName name="concepto5005" localSheetId="90">#REF!</definedName>
    <definedName name="concepto5005" localSheetId="34">#REF!</definedName>
    <definedName name="concepto5005" localSheetId="92">#REF!</definedName>
    <definedName name="concepto5005" localSheetId="93">#REF!</definedName>
    <definedName name="concepto5005">#REF!</definedName>
    <definedName name="concepto5005.casillero" localSheetId="39">#REF!</definedName>
    <definedName name="concepto5005.casillero" localSheetId="25">#REF!</definedName>
    <definedName name="concepto5005.casillero" localSheetId="21">#REF!</definedName>
    <definedName name="concepto5005.casillero" localSheetId="4">#REF!</definedName>
    <definedName name="concepto5005.casillero" localSheetId="89">#REF!</definedName>
    <definedName name="concepto5005.casillero" localSheetId="5">#REF!</definedName>
    <definedName name="concepto5005.casillero" localSheetId="90">#REF!</definedName>
    <definedName name="concepto5005.casillero" localSheetId="34">#REF!</definedName>
    <definedName name="concepto5005.casillero" localSheetId="92">#REF!</definedName>
    <definedName name="concepto5005.casillero" localSheetId="93">#REF!</definedName>
    <definedName name="concepto5005.casillero">#REF!</definedName>
    <definedName name="concepto5006" localSheetId="39">#REF!</definedName>
    <definedName name="concepto5006" localSheetId="25">#REF!</definedName>
    <definedName name="concepto5006" localSheetId="21">#REF!</definedName>
    <definedName name="concepto5006" localSheetId="4">#REF!</definedName>
    <definedName name="concepto5006" localSheetId="89">#REF!</definedName>
    <definedName name="concepto5006" localSheetId="5">#REF!</definedName>
    <definedName name="concepto5006" localSheetId="90">#REF!</definedName>
    <definedName name="concepto5006" localSheetId="34">#REF!</definedName>
    <definedName name="concepto5006" localSheetId="92">#REF!</definedName>
    <definedName name="concepto5006" localSheetId="93">#REF!</definedName>
    <definedName name="concepto5006">#REF!</definedName>
    <definedName name="concepto5006.casillero" localSheetId="39">#REF!</definedName>
    <definedName name="concepto5006.casillero" localSheetId="25">#REF!</definedName>
    <definedName name="concepto5006.casillero" localSheetId="21">#REF!</definedName>
    <definedName name="concepto5006.casillero" localSheetId="4">#REF!</definedName>
    <definedName name="concepto5006.casillero" localSheetId="89">#REF!</definedName>
    <definedName name="concepto5006.casillero" localSheetId="5">#REF!</definedName>
    <definedName name="concepto5006.casillero" localSheetId="90">#REF!</definedName>
    <definedName name="concepto5006.casillero" localSheetId="34">#REF!</definedName>
    <definedName name="concepto5006.casillero" localSheetId="92">#REF!</definedName>
    <definedName name="concepto5006.casillero" localSheetId="93">#REF!</definedName>
    <definedName name="concepto5006.casillero">#REF!</definedName>
    <definedName name="concepto5007" localSheetId="39">#REF!</definedName>
    <definedName name="concepto5007" localSheetId="25">#REF!</definedName>
    <definedName name="concepto5007" localSheetId="21">#REF!</definedName>
    <definedName name="concepto5007" localSheetId="4">#REF!</definedName>
    <definedName name="concepto5007" localSheetId="89">#REF!</definedName>
    <definedName name="concepto5007" localSheetId="5">#REF!</definedName>
    <definedName name="concepto5007" localSheetId="90">#REF!</definedName>
    <definedName name="concepto5007" localSheetId="34">#REF!</definedName>
    <definedName name="concepto5007" localSheetId="92">#REF!</definedName>
    <definedName name="concepto5007" localSheetId="93">#REF!</definedName>
    <definedName name="concepto5007">#REF!</definedName>
    <definedName name="concepto5007.casillero" localSheetId="39">#REF!</definedName>
    <definedName name="concepto5007.casillero" localSheetId="25">#REF!</definedName>
    <definedName name="concepto5007.casillero" localSheetId="21">#REF!</definedName>
    <definedName name="concepto5007.casillero" localSheetId="4">#REF!</definedName>
    <definedName name="concepto5007.casillero" localSheetId="89">#REF!</definedName>
    <definedName name="concepto5007.casillero" localSheetId="5">#REF!</definedName>
    <definedName name="concepto5007.casillero" localSheetId="90">#REF!</definedName>
    <definedName name="concepto5007.casillero" localSheetId="34">#REF!</definedName>
    <definedName name="concepto5007.casillero" localSheetId="92">#REF!</definedName>
    <definedName name="concepto5007.casillero" localSheetId="93">#REF!</definedName>
    <definedName name="concepto5007.casillero">#REF!</definedName>
    <definedName name="concepto5008" localSheetId="39">#REF!</definedName>
    <definedName name="concepto5008" localSheetId="25">#REF!</definedName>
    <definedName name="concepto5008" localSheetId="21">#REF!</definedName>
    <definedName name="concepto5008" localSheetId="4">#REF!</definedName>
    <definedName name="concepto5008" localSheetId="89">#REF!</definedName>
    <definedName name="concepto5008" localSheetId="5">#REF!</definedName>
    <definedName name="concepto5008" localSheetId="90">#REF!</definedName>
    <definedName name="concepto5008" localSheetId="34">#REF!</definedName>
    <definedName name="concepto5008" localSheetId="92">#REF!</definedName>
    <definedName name="concepto5008" localSheetId="93">#REF!</definedName>
    <definedName name="concepto5008">#REF!</definedName>
    <definedName name="concepto5008.casillero" localSheetId="39">#REF!</definedName>
    <definedName name="concepto5008.casillero" localSheetId="25">#REF!</definedName>
    <definedName name="concepto5008.casillero" localSheetId="21">#REF!</definedName>
    <definedName name="concepto5008.casillero" localSheetId="4">#REF!</definedName>
    <definedName name="concepto5008.casillero" localSheetId="89">#REF!</definedName>
    <definedName name="concepto5008.casillero" localSheetId="5">#REF!</definedName>
    <definedName name="concepto5008.casillero" localSheetId="90">#REF!</definedName>
    <definedName name="concepto5008.casillero" localSheetId="34">#REF!</definedName>
    <definedName name="concepto5008.casillero" localSheetId="92">#REF!</definedName>
    <definedName name="concepto5008.casillero" localSheetId="93">#REF!</definedName>
    <definedName name="concepto5008.casillero">#REF!</definedName>
    <definedName name="concepto5009" localSheetId="39">#REF!</definedName>
    <definedName name="concepto5009" localSheetId="25">#REF!</definedName>
    <definedName name="concepto5009" localSheetId="21">#REF!</definedName>
    <definedName name="concepto5009" localSheetId="4">#REF!</definedName>
    <definedName name="concepto5009" localSheetId="89">#REF!</definedName>
    <definedName name="concepto5009" localSheetId="5">#REF!</definedName>
    <definedName name="concepto5009" localSheetId="90">#REF!</definedName>
    <definedName name="concepto5009" localSheetId="34">#REF!</definedName>
    <definedName name="concepto5009" localSheetId="92">#REF!</definedName>
    <definedName name="concepto5009" localSheetId="93">#REF!</definedName>
    <definedName name="concepto5009">#REF!</definedName>
    <definedName name="concepto5009.casillero" localSheetId="39">#REF!</definedName>
    <definedName name="concepto5009.casillero" localSheetId="25">#REF!</definedName>
    <definedName name="concepto5009.casillero" localSheetId="21">#REF!</definedName>
    <definedName name="concepto5009.casillero" localSheetId="4">#REF!</definedName>
    <definedName name="concepto5009.casillero" localSheetId="89">#REF!</definedName>
    <definedName name="concepto5009.casillero" localSheetId="5">#REF!</definedName>
    <definedName name="concepto5009.casillero" localSheetId="90">#REF!</definedName>
    <definedName name="concepto5009.casillero" localSheetId="34">#REF!</definedName>
    <definedName name="concepto5009.casillero" localSheetId="92">#REF!</definedName>
    <definedName name="concepto5009.casillero" localSheetId="93">#REF!</definedName>
    <definedName name="concepto5009.casillero">#REF!</definedName>
    <definedName name="concepto5010" localSheetId="39">#REF!</definedName>
    <definedName name="concepto5010" localSheetId="25">#REF!</definedName>
    <definedName name="concepto5010" localSheetId="21">#REF!</definedName>
    <definedName name="concepto5010" localSheetId="4">#REF!</definedName>
    <definedName name="concepto5010" localSheetId="89">#REF!</definedName>
    <definedName name="concepto5010" localSheetId="5">#REF!</definedName>
    <definedName name="concepto5010" localSheetId="90">#REF!</definedName>
    <definedName name="concepto5010" localSheetId="34">#REF!</definedName>
    <definedName name="concepto5010" localSheetId="92">#REF!</definedName>
    <definedName name="concepto5010" localSheetId="93">#REF!</definedName>
    <definedName name="concepto5010">#REF!</definedName>
    <definedName name="concepto5010.casillero" localSheetId="39">#REF!</definedName>
    <definedName name="concepto5010.casillero" localSheetId="25">#REF!</definedName>
    <definedName name="concepto5010.casillero" localSheetId="21">#REF!</definedName>
    <definedName name="concepto5010.casillero" localSheetId="4">#REF!</definedName>
    <definedName name="concepto5010.casillero" localSheetId="89">#REF!</definedName>
    <definedName name="concepto5010.casillero" localSheetId="5">#REF!</definedName>
    <definedName name="concepto5010.casillero" localSheetId="90">#REF!</definedName>
    <definedName name="concepto5010.casillero" localSheetId="34">#REF!</definedName>
    <definedName name="concepto5010.casillero" localSheetId="92">#REF!</definedName>
    <definedName name="concepto5010.casillero" localSheetId="93">#REF!</definedName>
    <definedName name="concepto5010.casillero">#REF!</definedName>
    <definedName name="concepto5011" localSheetId="39">#REF!</definedName>
    <definedName name="concepto5011" localSheetId="25">#REF!</definedName>
    <definedName name="concepto5011" localSheetId="21">#REF!</definedName>
    <definedName name="concepto5011" localSheetId="4">#REF!</definedName>
    <definedName name="concepto5011" localSheetId="89">#REF!</definedName>
    <definedName name="concepto5011" localSheetId="5">#REF!</definedName>
    <definedName name="concepto5011" localSheetId="90">#REF!</definedName>
    <definedName name="concepto5011" localSheetId="34">#REF!</definedName>
    <definedName name="concepto5011" localSheetId="92">#REF!</definedName>
    <definedName name="concepto5011" localSheetId="93">#REF!</definedName>
    <definedName name="concepto5011">#REF!</definedName>
    <definedName name="concepto5011.casillero" localSheetId="39">#REF!</definedName>
    <definedName name="concepto5011.casillero" localSheetId="25">#REF!</definedName>
    <definedName name="concepto5011.casillero" localSheetId="21">#REF!</definedName>
    <definedName name="concepto5011.casillero" localSheetId="4">#REF!</definedName>
    <definedName name="concepto5011.casillero" localSheetId="89">#REF!</definedName>
    <definedName name="concepto5011.casillero" localSheetId="5">#REF!</definedName>
    <definedName name="concepto5011.casillero" localSheetId="90">#REF!</definedName>
    <definedName name="concepto5011.casillero" localSheetId="34">#REF!</definedName>
    <definedName name="concepto5011.casillero" localSheetId="92">#REF!</definedName>
    <definedName name="concepto5011.casillero" localSheetId="93">#REF!</definedName>
    <definedName name="concepto5011.casillero">#REF!</definedName>
    <definedName name="concepto5012" localSheetId="39">#REF!</definedName>
    <definedName name="concepto5012" localSheetId="25">#REF!</definedName>
    <definedName name="concepto5012" localSheetId="21">#REF!</definedName>
    <definedName name="concepto5012" localSheetId="4">#REF!</definedName>
    <definedName name="concepto5012" localSheetId="89">#REF!</definedName>
    <definedName name="concepto5012" localSheetId="5">#REF!</definedName>
    <definedName name="concepto5012" localSheetId="90">#REF!</definedName>
    <definedName name="concepto5012" localSheetId="34">#REF!</definedName>
    <definedName name="concepto5012" localSheetId="92">#REF!</definedName>
    <definedName name="concepto5012" localSheetId="93">#REF!</definedName>
    <definedName name="concepto5012">#REF!</definedName>
    <definedName name="concepto5012.casillero" localSheetId="39">#REF!</definedName>
    <definedName name="concepto5012.casillero" localSheetId="25">#REF!</definedName>
    <definedName name="concepto5012.casillero" localSheetId="21">#REF!</definedName>
    <definedName name="concepto5012.casillero" localSheetId="4">#REF!</definedName>
    <definedName name="concepto5012.casillero" localSheetId="89">#REF!</definedName>
    <definedName name="concepto5012.casillero" localSheetId="5">#REF!</definedName>
    <definedName name="concepto5012.casillero" localSheetId="90">#REF!</definedName>
    <definedName name="concepto5012.casillero" localSheetId="34">#REF!</definedName>
    <definedName name="concepto5012.casillero" localSheetId="92">#REF!</definedName>
    <definedName name="concepto5012.casillero" localSheetId="93">#REF!</definedName>
    <definedName name="concepto5012.casillero">#REF!</definedName>
    <definedName name="concepto5013" localSheetId="39">#REF!</definedName>
    <definedName name="concepto5013" localSheetId="25">#REF!</definedName>
    <definedName name="concepto5013" localSheetId="21">#REF!</definedName>
    <definedName name="concepto5013" localSheetId="4">#REF!</definedName>
    <definedName name="concepto5013" localSheetId="89">#REF!</definedName>
    <definedName name="concepto5013" localSheetId="5">#REF!</definedName>
    <definedName name="concepto5013" localSheetId="90">#REF!</definedName>
    <definedName name="concepto5013" localSheetId="34">#REF!</definedName>
    <definedName name="concepto5013" localSheetId="92">#REF!</definedName>
    <definedName name="concepto5013" localSheetId="93">#REF!</definedName>
    <definedName name="concepto5013">#REF!</definedName>
    <definedName name="concepto5013.casillero" localSheetId="39">#REF!</definedName>
    <definedName name="concepto5013.casillero" localSheetId="25">#REF!</definedName>
    <definedName name="concepto5013.casillero" localSheetId="21">#REF!</definedName>
    <definedName name="concepto5013.casillero" localSheetId="4">#REF!</definedName>
    <definedName name="concepto5013.casillero" localSheetId="89">#REF!</definedName>
    <definedName name="concepto5013.casillero" localSheetId="5">#REF!</definedName>
    <definedName name="concepto5013.casillero" localSheetId="90">#REF!</definedName>
    <definedName name="concepto5013.casillero" localSheetId="34">#REF!</definedName>
    <definedName name="concepto5013.casillero" localSheetId="92">#REF!</definedName>
    <definedName name="concepto5013.casillero" localSheetId="93">#REF!</definedName>
    <definedName name="concepto5013.casillero">#REF!</definedName>
    <definedName name="concepto5014" localSheetId="39">#REF!</definedName>
    <definedName name="concepto5014" localSheetId="25">#REF!</definedName>
    <definedName name="concepto5014" localSheetId="21">#REF!</definedName>
    <definedName name="concepto5014" localSheetId="4">#REF!</definedName>
    <definedName name="concepto5014" localSheetId="89">#REF!</definedName>
    <definedName name="concepto5014" localSheetId="5">#REF!</definedName>
    <definedName name="concepto5014" localSheetId="90">#REF!</definedName>
    <definedName name="concepto5014" localSheetId="34">#REF!</definedName>
    <definedName name="concepto5014" localSheetId="92">#REF!</definedName>
    <definedName name="concepto5014" localSheetId="93">#REF!</definedName>
    <definedName name="concepto5014">#REF!</definedName>
    <definedName name="concepto5014.casillero" localSheetId="39">#REF!</definedName>
    <definedName name="concepto5014.casillero" localSheetId="25">#REF!</definedName>
    <definedName name="concepto5014.casillero" localSheetId="21">#REF!</definedName>
    <definedName name="concepto5014.casillero" localSheetId="4">#REF!</definedName>
    <definedName name="concepto5014.casillero" localSheetId="89">#REF!</definedName>
    <definedName name="concepto5014.casillero" localSheetId="5">#REF!</definedName>
    <definedName name="concepto5014.casillero" localSheetId="90">#REF!</definedName>
    <definedName name="concepto5014.casillero" localSheetId="34">#REF!</definedName>
    <definedName name="concepto5014.casillero" localSheetId="92">#REF!</definedName>
    <definedName name="concepto5014.casillero" localSheetId="93">#REF!</definedName>
    <definedName name="concepto5014.casillero">#REF!</definedName>
    <definedName name="concepto5015" localSheetId="39">#REF!</definedName>
    <definedName name="concepto5015" localSheetId="25">#REF!</definedName>
    <definedName name="concepto5015" localSheetId="21">#REF!</definedName>
    <definedName name="concepto5015" localSheetId="4">#REF!</definedName>
    <definedName name="concepto5015" localSheetId="89">#REF!</definedName>
    <definedName name="concepto5015" localSheetId="5">#REF!</definedName>
    <definedName name="concepto5015" localSheetId="90">#REF!</definedName>
    <definedName name="concepto5015" localSheetId="34">#REF!</definedName>
    <definedName name="concepto5015" localSheetId="92">#REF!</definedName>
    <definedName name="concepto5015" localSheetId="93">#REF!</definedName>
    <definedName name="concepto5015">#REF!</definedName>
    <definedName name="concepto5015.casillero" localSheetId="39">#REF!</definedName>
    <definedName name="concepto5015.casillero" localSheetId="25">#REF!</definedName>
    <definedName name="concepto5015.casillero" localSheetId="21">#REF!</definedName>
    <definedName name="concepto5015.casillero" localSheetId="4">#REF!</definedName>
    <definedName name="concepto5015.casillero" localSheetId="89">#REF!</definedName>
    <definedName name="concepto5015.casillero" localSheetId="5">#REF!</definedName>
    <definedName name="concepto5015.casillero" localSheetId="90">#REF!</definedName>
    <definedName name="concepto5015.casillero" localSheetId="34">#REF!</definedName>
    <definedName name="concepto5015.casillero" localSheetId="92">#REF!</definedName>
    <definedName name="concepto5015.casillero" localSheetId="93">#REF!</definedName>
    <definedName name="concepto5015.casillero">#REF!</definedName>
    <definedName name="concepto5016" localSheetId="39">#REF!</definedName>
    <definedName name="concepto5016" localSheetId="25">#REF!</definedName>
    <definedName name="concepto5016" localSheetId="21">#REF!</definedName>
    <definedName name="concepto5016" localSheetId="4">#REF!</definedName>
    <definedName name="concepto5016" localSheetId="89">#REF!</definedName>
    <definedName name="concepto5016" localSheetId="5">#REF!</definedName>
    <definedName name="concepto5016" localSheetId="90">#REF!</definedName>
    <definedName name="concepto5016" localSheetId="34">#REF!</definedName>
    <definedName name="concepto5016" localSheetId="92">#REF!</definedName>
    <definedName name="concepto5016" localSheetId="93">#REF!</definedName>
    <definedName name="concepto5016">#REF!</definedName>
    <definedName name="concepto5016.casillero" localSheetId="39">#REF!</definedName>
    <definedName name="concepto5016.casillero" localSheetId="25">#REF!</definedName>
    <definedName name="concepto5016.casillero" localSheetId="21">#REF!</definedName>
    <definedName name="concepto5016.casillero" localSheetId="4">#REF!</definedName>
    <definedName name="concepto5016.casillero" localSheetId="89">#REF!</definedName>
    <definedName name="concepto5016.casillero" localSheetId="5">#REF!</definedName>
    <definedName name="concepto5016.casillero" localSheetId="90">#REF!</definedName>
    <definedName name="concepto5016.casillero" localSheetId="34">#REF!</definedName>
    <definedName name="concepto5016.casillero" localSheetId="92">#REF!</definedName>
    <definedName name="concepto5016.casillero" localSheetId="93">#REF!</definedName>
    <definedName name="concepto5016.casillero">#REF!</definedName>
    <definedName name="concepto5017" localSheetId="39">#REF!</definedName>
    <definedName name="concepto5017" localSheetId="25">#REF!</definedName>
    <definedName name="concepto5017" localSheetId="21">#REF!</definedName>
    <definedName name="concepto5017" localSheetId="4">#REF!</definedName>
    <definedName name="concepto5017" localSheetId="89">#REF!</definedName>
    <definedName name="concepto5017" localSheetId="5">#REF!</definedName>
    <definedName name="concepto5017" localSheetId="90">#REF!</definedName>
    <definedName name="concepto5017" localSheetId="34">#REF!</definedName>
    <definedName name="concepto5017" localSheetId="92">#REF!</definedName>
    <definedName name="concepto5017" localSheetId="93">#REF!</definedName>
    <definedName name="concepto5017">#REF!</definedName>
    <definedName name="concepto5017.casillero" localSheetId="39">#REF!</definedName>
    <definedName name="concepto5017.casillero" localSheetId="25">#REF!</definedName>
    <definedName name="concepto5017.casillero" localSheetId="21">#REF!</definedName>
    <definedName name="concepto5017.casillero" localSheetId="4">#REF!</definedName>
    <definedName name="concepto5017.casillero" localSheetId="89">#REF!</definedName>
    <definedName name="concepto5017.casillero" localSheetId="5">#REF!</definedName>
    <definedName name="concepto5017.casillero" localSheetId="90">#REF!</definedName>
    <definedName name="concepto5017.casillero" localSheetId="34">#REF!</definedName>
    <definedName name="concepto5017.casillero" localSheetId="92">#REF!</definedName>
    <definedName name="concepto5017.casillero" localSheetId="93">#REF!</definedName>
    <definedName name="concepto5017.casillero">#REF!</definedName>
    <definedName name="concepto5018" localSheetId="39">#REF!</definedName>
    <definedName name="concepto5018" localSheetId="25">#REF!</definedName>
    <definedName name="concepto5018" localSheetId="21">#REF!</definedName>
    <definedName name="concepto5018" localSheetId="4">#REF!</definedName>
    <definedName name="concepto5018" localSheetId="89">#REF!</definedName>
    <definedName name="concepto5018" localSheetId="5">#REF!</definedName>
    <definedName name="concepto5018" localSheetId="90">#REF!</definedName>
    <definedName name="concepto5018" localSheetId="34">#REF!</definedName>
    <definedName name="concepto5018" localSheetId="92">#REF!</definedName>
    <definedName name="concepto5018" localSheetId="93">#REF!</definedName>
    <definedName name="concepto5018">#REF!</definedName>
    <definedName name="concepto5018.casillero" localSheetId="39">#REF!</definedName>
    <definedName name="concepto5018.casillero" localSheetId="25">#REF!</definedName>
    <definedName name="concepto5018.casillero" localSheetId="21">#REF!</definedName>
    <definedName name="concepto5018.casillero" localSheetId="4">#REF!</definedName>
    <definedName name="concepto5018.casillero" localSheetId="89">#REF!</definedName>
    <definedName name="concepto5018.casillero" localSheetId="5">#REF!</definedName>
    <definedName name="concepto5018.casillero" localSheetId="90">#REF!</definedName>
    <definedName name="concepto5018.casillero" localSheetId="34">#REF!</definedName>
    <definedName name="concepto5018.casillero" localSheetId="92">#REF!</definedName>
    <definedName name="concepto5018.casillero" localSheetId="93">#REF!</definedName>
    <definedName name="concepto5018.casillero">#REF!</definedName>
    <definedName name="concepto5019" localSheetId="39">#REF!</definedName>
    <definedName name="concepto5019" localSheetId="25">#REF!</definedName>
    <definedName name="concepto5019" localSheetId="21">#REF!</definedName>
    <definedName name="concepto5019" localSheetId="4">#REF!</definedName>
    <definedName name="concepto5019" localSheetId="89">#REF!</definedName>
    <definedName name="concepto5019" localSheetId="5">#REF!</definedName>
    <definedName name="concepto5019" localSheetId="90">#REF!</definedName>
    <definedName name="concepto5019" localSheetId="34">#REF!</definedName>
    <definedName name="concepto5019" localSheetId="92">#REF!</definedName>
    <definedName name="concepto5019" localSheetId="93">#REF!</definedName>
    <definedName name="concepto5019">#REF!</definedName>
    <definedName name="concepto5019.casillero" localSheetId="39">#REF!</definedName>
    <definedName name="concepto5019.casillero" localSheetId="25">#REF!</definedName>
    <definedName name="concepto5019.casillero" localSheetId="21">#REF!</definedName>
    <definedName name="concepto5019.casillero" localSheetId="4">#REF!</definedName>
    <definedName name="concepto5019.casillero" localSheetId="89">#REF!</definedName>
    <definedName name="concepto5019.casillero" localSheetId="5">#REF!</definedName>
    <definedName name="concepto5019.casillero" localSheetId="90">#REF!</definedName>
    <definedName name="concepto5019.casillero" localSheetId="34">#REF!</definedName>
    <definedName name="concepto5019.casillero" localSheetId="92">#REF!</definedName>
    <definedName name="concepto5019.casillero" localSheetId="93">#REF!</definedName>
    <definedName name="concepto5019.casillero">#REF!</definedName>
    <definedName name="concepto5020" localSheetId="39">#REF!</definedName>
    <definedName name="concepto5020" localSheetId="25">#REF!</definedName>
    <definedName name="concepto5020" localSheetId="21">#REF!</definedName>
    <definedName name="concepto5020" localSheetId="4">#REF!</definedName>
    <definedName name="concepto5020" localSheetId="89">#REF!</definedName>
    <definedName name="concepto5020" localSheetId="5">#REF!</definedName>
    <definedName name="concepto5020" localSheetId="90">#REF!</definedName>
    <definedName name="concepto5020" localSheetId="34">#REF!</definedName>
    <definedName name="concepto5020" localSheetId="92">#REF!</definedName>
    <definedName name="concepto5020" localSheetId="93">#REF!</definedName>
    <definedName name="concepto5020">#REF!</definedName>
    <definedName name="concepto5020.casillero" localSheetId="39">#REF!</definedName>
    <definedName name="concepto5020.casillero" localSheetId="25">#REF!</definedName>
    <definedName name="concepto5020.casillero" localSheetId="21">#REF!</definedName>
    <definedName name="concepto5020.casillero" localSheetId="4">#REF!</definedName>
    <definedName name="concepto5020.casillero" localSheetId="89">#REF!</definedName>
    <definedName name="concepto5020.casillero" localSheetId="5">#REF!</definedName>
    <definedName name="concepto5020.casillero" localSheetId="90">#REF!</definedName>
    <definedName name="concepto5020.casillero" localSheetId="34">#REF!</definedName>
    <definedName name="concepto5020.casillero" localSheetId="92">#REF!</definedName>
    <definedName name="concepto5020.casillero" localSheetId="93">#REF!</definedName>
    <definedName name="concepto5020.casillero">#REF!</definedName>
    <definedName name="concepto5021" localSheetId="39">#REF!</definedName>
    <definedName name="concepto5021" localSheetId="25">#REF!</definedName>
    <definedName name="concepto5021" localSheetId="21">#REF!</definedName>
    <definedName name="concepto5021" localSheetId="4">#REF!</definedName>
    <definedName name="concepto5021" localSheetId="89">#REF!</definedName>
    <definedName name="concepto5021" localSheetId="5">#REF!</definedName>
    <definedName name="concepto5021" localSheetId="90">#REF!</definedName>
    <definedName name="concepto5021" localSheetId="34">#REF!</definedName>
    <definedName name="concepto5021" localSheetId="92">#REF!</definedName>
    <definedName name="concepto5021" localSheetId="93">#REF!</definedName>
    <definedName name="concepto5021">#REF!</definedName>
    <definedName name="concepto5021.casillero" localSheetId="39">#REF!</definedName>
    <definedName name="concepto5021.casillero" localSheetId="25">#REF!</definedName>
    <definedName name="concepto5021.casillero" localSheetId="21">#REF!</definedName>
    <definedName name="concepto5021.casillero" localSheetId="4">#REF!</definedName>
    <definedName name="concepto5021.casillero" localSheetId="89">#REF!</definedName>
    <definedName name="concepto5021.casillero" localSheetId="5">#REF!</definedName>
    <definedName name="concepto5021.casillero" localSheetId="90">#REF!</definedName>
    <definedName name="concepto5021.casillero" localSheetId="34">#REF!</definedName>
    <definedName name="concepto5021.casillero" localSheetId="92">#REF!</definedName>
    <definedName name="concepto5021.casillero" localSheetId="93">#REF!</definedName>
    <definedName name="concepto5021.casillero">#REF!</definedName>
    <definedName name="concepto5022" localSheetId="39">#REF!</definedName>
    <definedName name="concepto5022" localSheetId="25">#REF!</definedName>
    <definedName name="concepto5022" localSheetId="21">#REF!</definedName>
    <definedName name="concepto5022" localSheetId="4">#REF!</definedName>
    <definedName name="concepto5022" localSheetId="89">#REF!</definedName>
    <definedName name="concepto5022" localSheetId="5">#REF!</definedName>
    <definedName name="concepto5022" localSheetId="90">#REF!</definedName>
    <definedName name="concepto5022" localSheetId="34">#REF!</definedName>
    <definedName name="concepto5022" localSheetId="92">#REF!</definedName>
    <definedName name="concepto5022" localSheetId="93">#REF!</definedName>
    <definedName name="concepto5022">#REF!</definedName>
    <definedName name="concepto5022.casillero" localSheetId="39">#REF!</definedName>
    <definedName name="concepto5022.casillero" localSheetId="25">#REF!</definedName>
    <definedName name="concepto5022.casillero" localSheetId="21">#REF!</definedName>
    <definedName name="concepto5022.casillero" localSheetId="4">#REF!</definedName>
    <definedName name="concepto5022.casillero" localSheetId="89">#REF!</definedName>
    <definedName name="concepto5022.casillero" localSheetId="5">#REF!</definedName>
    <definedName name="concepto5022.casillero" localSheetId="90">#REF!</definedName>
    <definedName name="concepto5022.casillero" localSheetId="34">#REF!</definedName>
    <definedName name="concepto5022.casillero" localSheetId="92">#REF!</definedName>
    <definedName name="concepto5022.casillero" localSheetId="93">#REF!</definedName>
    <definedName name="concepto5022.casillero">#REF!</definedName>
    <definedName name="concepto5023" localSheetId="39">#REF!</definedName>
    <definedName name="concepto5023" localSheetId="25">#REF!</definedName>
    <definedName name="concepto5023" localSheetId="21">#REF!</definedName>
    <definedName name="concepto5023" localSheetId="4">#REF!</definedName>
    <definedName name="concepto5023" localSheetId="89">#REF!</definedName>
    <definedName name="concepto5023" localSheetId="5">#REF!</definedName>
    <definedName name="concepto5023" localSheetId="90">#REF!</definedName>
    <definedName name="concepto5023" localSheetId="34">#REF!</definedName>
    <definedName name="concepto5023" localSheetId="92">#REF!</definedName>
    <definedName name="concepto5023" localSheetId="93">#REF!</definedName>
    <definedName name="concepto5023">#REF!</definedName>
    <definedName name="concepto5023.casillero" localSheetId="39">#REF!</definedName>
    <definedName name="concepto5023.casillero" localSheetId="25">#REF!</definedName>
    <definedName name="concepto5023.casillero" localSheetId="21">#REF!</definedName>
    <definedName name="concepto5023.casillero" localSheetId="4">#REF!</definedName>
    <definedName name="concepto5023.casillero" localSheetId="89">#REF!</definedName>
    <definedName name="concepto5023.casillero" localSheetId="5">#REF!</definedName>
    <definedName name="concepto5023.casillero" localSheetId="90">#REF!</definedName>
    <definedName name="concepto5023.casillero" localSheetId="34">#REF!</definedName>
    <definedName name="concepto5023.casillero" localSheetId="92">#REF!</definedName>
    <definedName name="concepto5023.casillero" localSheetId="93">#REF!</definedName>
    <definedName name="concepto5023.casillero">#REF!</definedName>
    <definedName name="concepto5024" localSheetId="39">#REF!</definedName>
    <definedName name="concepto5024" localSheetId="25">#REF!</definedName>
    <definedName name="concepto5024" localSheetId="21">#REF!</definedName>
    <definedName name="concepto5024" localSheetId="4">#REF!</definedName>
    <definedName name="concepto5024" localSheetId="89">#REF!</definedName>
    <definedName name="concepto5024" localSheetId="5">#REF!</definedName>
    <definedName name="concepto5024" localSheetId="90">#REF!</definedName>
    <definedName name="concepto5024" localSheetId="34">#REF!</definedName>
    <definedName name="concepto5024" localSheetId="92">#REF!</definedName>
    <definedName name="concepto5024" localSheetId="93">#REF!</definedName>
    <definedName name="concepto5024">#REF!</definedName>
    <definedName name="concepto5024.casillero" localSheetId="39">#REF!</definedName>
    <definedName name="concepto5024.casillero" localSheetId="25">#REF!</definedName>
    <definedName name="concepto5024.casillero" localSheetId="21">#REF!</definedName>
    <definedName name="concepto5024.casillero" localSheetId="4">#REF!</definedName>
    <definedName name="concepto5024.casillero" localSheetId="89">#REF!</definedName>
    <definedName name="concepto5024.casillero" localSheetId="5">#REF!</definedName>
    <definedName name="concepto5024.casillero" localSheetId="90">#REF!</definedName>
    <definedName name="concepto5024.casillero" localSheetId="34">#REF!</definedName>
    <definedName name="concepto5024.casillero" localSheetId="92">#REF!</definedName>
    <definedName name="concepto5024.casillero" localSheetId="93">#REF!</definedName>
    <definedName name="concepto5024.casillero">#REF!</definedName>
    <definedName name="concepto5025" localSheetId="39">#REF!</definedName>
    <definedName name="concepto5025" localSheetId="25">#REF!</definedName>
    <definedName name="concepto5025" localSheetId="21">#REF!</definedName>
    <definedName name="concepto5025" localSheetId="4">#REF!</definedName>
    <definedName name="concepto5025" localSheetId="89">#REF!</definedName>
    <definedName name="concepto5025" localSheetId="5">#REF!</definedName>
    <definedName name="concepto5025" localSheetId="90">#REF!</definedName>
    <definedName name="concepto5025" localSheetId="34">#REF!</definedName>
    <definedName name="concepto5025" localSheetId="92">#REF!</definedName>
    <definedName name="concepto5025" localSheetId="93">#REF!</definedName>
    <definedName name="concepto5025">#REF!</definedName>
    <definedName name="concepto5025.casillero" localSheetId="39">#REF!</definedName>
    <definedName name="concepto5025.casillero" localSheetId="25">#REF!</definedName>
    <definedName name="concepto5025.casillero" localSheetId="21">#REF!</definedName>
    <definedName name="concepto5025.casillero" localSheetId="4">#REF!</definedName>
    <definedName name="concepto5025.casillero" localSheetId="89">#REF!</definedName>
    <definedName name="concepto5025.casillero" localSheetId="5">#REF!</definedName>
    <definedName name="concepto5025.casillero" localSheetId="90">#REF!</definedName>
    <definedName name="concepto5025.casillero" localSheetId="34">#REF!</definedName>
    <definedName name="concepto5025.casillero" localSheetId="92">#REF!</definedName>
    <definedName name="concepto5025.casillero" localSheetId="93">#REF!</definedName>
    <definedName name="concepto5025.casillero">#REF!</definedName>
    <definedName name="concepto5026" localSheetId="39">#REF!</definedName>
    <definedName name="concepto5026" localSheetId="25">#REF!</definedName>
    <definedName name="concepto5026" localSheetId="21">#REF!</definedName>
    <definedName name="concepto5026" localSheetId="4">#REF!</definedName>
    <definedName name="concepto5026" localSheetId="89">#REF!</definedName>
    <definedName name="concepto5026" localSheetId="5">#REF!</definedName>
    <definedName name="concepto5026" localSheetId="90">#REF!</definedName>
    <definedName name="concepto5026" localSheetId="34">#REF!</definedName>
    <definedName name="concepto5026" localSheetId="92">#REF!</definedName>
    <definedName name="concepto5026" localSheetId="93">#REF!</definedName>
    <definedName name="concepto5026">#REF!</definedName>
    <definedName name="concepto5026.casillero" localSheetId="39">#REF!</definedName>
    <definedName name="concepto5026.casillero" localSheetId="25">#REF!</definedName>
    <definedName name="concepto5026.casillero" localSheetId="21">#REF!</definedName>
    <definedName name="concepto5026.casillero" localSheetId="4">#REF!</definedName>
    <definedName name="concepto5026.casillero" localSheetId="89">#REF!</definedName>
    <definedName name="concepto5026.casillero" localSheetId="5">#REF!</definedName>
    <definedName name="concepto5026.casillero" localSheetId="90">#REF!</definedName>
    <definedName name="concepto5026.casillero" localSheetId="34">#REF!</definedName>
    <definedName name="concepto5026.casillero" localSheetId="92">#REF!</definedName>
    <definedName name="concepto5026.casillero" localSheetId="93">#REF!</definedName>
    <definedName name="concepto5026.casillero">#REF!</definedName>
    <definedName name="concepto5027" localSheetId="39">#REF!</definedName>
    <definedName name="concepto5027" localSheetId="25">#REF!</definedName>
    <definedName name="concepto5027" localSheetId="21">#REF!</definedName>
    <definedName name="concepto5027" localSheetId="4">#REF!</definedName>
    <definedName name="concepto5027" localSheetId="89">#REF!</definedName>
    <definedName name="concepto5027" localSheetId="5">#REF!</definedName>
    <definedName name="concepto5027" localSheetId="90">#REF!</definedName>
    <definedName name="concepto5027" localSheetId="34">#REF!</definedName>
    <definedName name="concepto5027" localSheetId="92">#REF!</definedName>
    <definedName name="concepto5027" localSheetId="93">#REF!</definedName>
    <definedName name="concepto5027">#REF!</definedName>
    <definedName name="concepto5027.casillero" localSheetId="39">#REF!</definedName>
    <definedName name="concepto5027.casillero" localSheetId="25">#REF!</definedName>
    <definedName name="concepto5027.casillero" localSheetId="21">#REF!</definedName>
    <definedName name="concepto5027.casillero" localSheetId="4">#REF!</definedName>
    <definedName name="concepto5027.casillero" localSheetId="89">#REF!</definedName>
    <definedName name="concepto5027.casillero" localSheetId="5">#REF!</definedName>
    <definedName name="concepto5027.casillero" localSheetId="90">#REF!</definedName>
    <definedName name="concepto5027.casillero" localSheetId="34">#REF!</definedName>
    <definedName name="concepto5027.casillero" localSheetId="92">#REF!</definedName>
    <definedName name="concepto5027.casillero" localSheetId="93">#REF!</definedName>
    <definedName name="concepto5027.casillero">#REF!</definedName>
    <definedName name="concepto5028" localSheetId="39">#REF!</definedName>
    <definedName name="concepto5028" localSheetId="25">#REF!</definedName>
    <definedName name="concepto5028" localSheetId="21">#REF!</definedName>
    <definedName name="concepto5028" localSheetId="4">#REF!</definedName>
    <definedName name="concepto5028" localSheetId="89">#REF!</definedName>
    <definedName name="concepto5028" localSheetId="5">#REF!</definedName>
    <definedName name="concepto5028" localSheetId="90">#REF!</definedName>
    <definedName name="concepto5028" localSheetId="34">#REF!</definedName>
    <definedName name="concepto5028" localSheetId="92">#REF!</definedName>
    <definedName name="concepto5028" localSheetId="93">#REF!</definedName>
    <definedName name="concepto5028">#REF!</definedName>
    <definedName name="concepto5028.casillero" localSheetId="39">#REF!</definedName>
    <definedName name="concepto5028.casillero" localSheetId="25">#REF!</definedName>
    <definedName name="concepto5028.casillero" localSheetId="21">#REF!</definedName>
    <definedName name="concepto5028.casillero" localSheetId="4">#REF!</definedName>
    <definedName name="concepto5028.casillero" localSheetId="89">#REF!</definedName>
    <definedName name="concepto5028.casillero" localSheetId="5">#REF!</definedName>
    <definedName name="concepto5028.casillero" localSheetId="90">#REF!</definedName>
    <definedName name="concepto5028.casillero" localSheetId="34">#REF!</definedName>
    <definedName name="concepto5028.casillero" localSheetId="92">#REF!</definedName>
    <definedName name="concepto5028.casillero" localSheetId="93">#REF!</definedName>
    <definedName name="concepto5028.casillero">#REF!</definedName>
    <definedName name="concepto5029" localSheetId="39">#REF!</definedName>
    <definedName name="concepto5029" localSheetId="25">#REF!</definedName>
    <definedName name="concepto5029" localSheetId="21">#REF!</definedName>
    <definedName name="concepto5029" localSheetId="4">#REF!</definedName>
    <definedName name="concepto5029" localSheetId="89">#REF!</definedName>
    <definedName name="concepto5029" localSheetId="5">#REF!</definedName>
    <definedName name="concepto5029" localSheetId="90">#REF!</definedName>
    <definedName name="concepto5029" localSheetId="34">#REF!</definedName>
    <definedName name="concepto5029" localSheetId="92">#REF!</definedName>
    <definedName name="concepto5029" localSheetId="93">#REF!</definedName>
    <definedName name="concepto5029">#REF!</definedName>
    <definedName name="concepto5029.casillero" localSheetId="39">#REF!</definedName>
    <definedName name="concepto5029.casillero" localSheetId="25">#REF!</definedName>
    <definedName name="concepto5029.casillero" localSheetId="21">#REF!</definedName>
    <definedName name="concepto5029.casillero" localSheetId="4">#REF!</definedName>
    <definedName name="concepto5029.casillero" localSheetId="89">#REF!</definedName>
    <definedName name="concepto5029.casillero" localSheetId="5">#REF!</definedName>
    <definedName name="concepto5029.casillero" localSheetId="90">#REF!</definedName>
    <definedName name="concepto5029.casillero" localSheetId="34">#REF!</definedName>
    <definedName name="concepto5029.casillero" localSheetId="92">#REF!</definedName>
    <definedName name="concepto5029.casillero" localSheetId="93">#REF!</definedName>
    <definedName name="concepto5029.casillero">#REF!</definedName>
    <definedName name="concepto5030" localSheetId="39">#REF!</definedName>
    <definedName name="concepto5030" localSheetId="25">#REF!</definedName>
    <definedName name="concepto5030" localSheetId="21">#REF!</definedName>
    <definedName name="concepto5030" localSheetId="4">#REF!</definedName>
    <definedName name="concepto5030" localSheetId="89">#REF!</definedName>
    <definedName name="concepto5030" localSheetId="5">#REF!</definedName>
    <definedName name="concepto5030" localSheetId="90">#REF!</definedName>
    <definedName name="concepto5030" localSheetId="34">#REF!</definedName>
    <definedName name="concepto5030" localSheetId="92">#REF!</definedName>
    <definedName name="concepto5030" localSheetId="93">#REF!</definedName>
    <definedName name="concepto5030">#REF!</definedName>
    <definedName name="concepto5030.casillero" localSheetId="39">#REF!</definedName>
    <definedName name="concepto5030.casillero" localSheetId="25">#REF!</definedName>
    <definedName name="concepto5030.casillero" localSheetId="21">#REF!</definedName>
    <definedName name="concepto5030.casillero" localSheetId="4">#REF!</definedName>
    <definedName name="concepto5030.casillero" localSheetId="89">#REF!</definedName>
    <definedName name="concepto5030.casillero" localSheetId="5">#REF!</definedName>
    <definedName name="concepto5030.casillero" localSheetId="90">#REF!</definedName>
    <definedName name="concepto5030.casillero" localSheetId="34">#REF!</definedName>
    <definedName name="concepto5030.casillero" localSheetId="92">#REF!</definedName>
    <definedName name="concepto5030.casillero" localSheetId="93">#REF!</definedName>
    <definedName name="concepto5030.casillero">#REF!</definedName>
    <definedName name="concepto5031" localSheetId="39">#REF!</definedName>
    <definedName name="concepto5031" localSheetId="25">#REF!</definedName>
    <definedName name="concepto5031" localSheetId="21">#REF!</definedName>
    <definedName name="concepto5031" localSheetId="4">#REF!</definedName>
    <definedName name="concepto5031" localSheetId="89">#REF!</definedName>
    <definedName name="concepto5031" localSheetId="5">#REF!</definedName>
    <definedName name="concepto5031" localSheetId="90">#REF!</definedName>
    <definedName name="concepto5031" localSheetId="34">#REF!</definedName>
    <definedName name="concepto5031" localSheetId="92">#REF!</definedName>
    <definedName name="concepto5031" localSheetId="93">#REF!</definedName>
    <definedName name="concepto5031">#REF!</definedName>
    <definedName name="concepto5031.casillero" localSheetId="39">#REF!</definedName>
    <definedName name="concepto5031.casillero" localSheetId="25">#REF!</definedName>
    <definedName name="concepto5031.casillero" localSheetId="21">#REF!</definedName>
    <definedName name="concepto5031.casillero" localSheetId="4">#REF!</definedName>
    <definedName name="concepto5031.casillero" localSheetId="89">#REF!</definedName>
    <definedName name="concepto5031.casillero" localSheetId="5">#REF!</definedName>
    <definedName name="concepto5031.casillero" localSheetId="90">#REF!</definedName>
    <definedName name="concepto5031.casillero" localSheetId="34">#REF!</definedName>
    <definedName name="concepto5031.casillero" localSheetId="92">#REF!</definedName>
    <definedName name="concepto5031.casillero" localSheetId="93">#REF!</definedName>
    <definedName name="concepto5031.casillero">#REF!</definedName>
    <definedName name="concepto5032" localSheetId="39">#REF!</definedName>
    <definedName name="concepto5032" localSheetId="25">#REF!</definedName>
    <definedName name="concepto5032" localSheetId="21">#REF!</definedName>
    <definedName name="concepto5032" localSheetId="4">#REF!</definedName>
    <definedName name="concepto5032" localSheetId="89">#REF!</definedName>
    <definedName name="concepto5032" localSheetId="5">#REF!</definedName>
    <definedName name="concepto5032" localSheetId="90">#REF!</definedName>
    <definedName name="concepto5032" localSheetId="34">#REF!</definedName>
    <definedName name="concepto5032" localSheetId="92">#REF!</definedName>
    <definedName name="concepto5032" localSheetId="93">#REF!</definedName>
    <definedName name="concepto5032">#REF!</definedName>
    <definedName name="concepto5032.casillero" localSheetId="39">#REF!</definedName>
    <definedName name="concepto5032.casillero" localSheetId="25">#REF!</definedName>
    <definedName name="concepto5032.casillero" localSheetId="21">#REF!</definedName>
    <definedName name="concepto5032.casillero" localSheetId="4">#REF!</definedName>
    <definedName name="concepto5032.casillero" localSheetId="89">#REF!</definedName>
    <definedName name="concepto5032.casillero" localSheetId="5">#REF!</definedName>
    <definedName name="concepto5032.casillero" localSheetId="90">#REF!</definedName>
    <definedName name="concepto5032.casillero" localSheetId="34">#REF!</definedName>
    <definedName name="concepto5032.casillero" localSheetId="92">#REF!</definedName>
    <definedName name="concepto5032.casillero" localSheetId="93">#REF!</definedName>
    <definedName name="concepto5032.casillero">#REF!</definedName>
    <definedName name="concepto5033" localSheetId="39">#REF!</definedName>
    <definedName name="concepto5033" localSheetId="25">#REF!</definedName>
    <definedName name="concepto5033" localSheetId="21">#REF!</definedName>
    <definedName name="concepto5033" localSheetId="4">#REF!</definedName>
    <definedName name="concepto5033" localSheetId="89">#REF!</definedName>
    <definedName name="concepto5033" localSheetId="5">#REF!</definedName>
    <definedName name="concepto5033" localSheetId="90">#REF!</definedName>
    <definedName name="concepto5033" localSheetId="34">#REF!</definedName>
    <definedName name="concepto5033" localSheetId="92">#REF!</definedName>
    <definedName name="concepto5033" localSheetId="93">#REF!</definedName>
    <definedName name="concepto5033">#REF!</definedName>
    <definedName name="concepto5033.casillero" localSheetId="39">#REF!</definedName>
    <definedName name="concepto5033.casillero" localSheetId="25">#REF!</definedName>
    <definedName name="concepto5033.casillero" localSheetId="21">#REF!</definedName>
    <definedName name="concepto5033.casillero" localSheetId="4">#REF!</definedName>
    <definedName name="concepto5033.casillero" localSheetId="89">#REF!</definedName>
    <definedName name="concepto5033.casillero" localSheetId="5">#REF!</definedName>
    <definedName name="concepto5033.casillero" localSheetId="90">#REF!</definedName>
    <definedName name="concepto5033.casillero" localSheetId="34">#REF!</definedName>
    <definedName name="concepto5033.casillero" localSheetId="92">#REF!</definedName>
    <definedName name="concepto5033.casillero" localSheetId="93">#REF!</definedName>
    <definedName name="concepto5033.casillero">#REF!</definedName>
    <definedName name="concepto5034" localSheetId="39">#REF!</definedName>
    <definedName name="concepto5034" localSheetId="25">#REF!</definedName>
    <definedName name="concepto5034" localSheetId="21">#REF!</definedName>
    <definedName name="concepto5034" localSheetId="4">#REF!</definedName>
    <definedName name="concepto5034" localSheetId="89">#REF!</definedName>
    <definedName name="concepto5034" localSheetId="5">#REF!</definedName>
    <definedName name="concepto5034" localSheetId="90">#REF!</definedName>
    <definedName name="concepto5034" localSheetId="34">#REF!</definedName>
    <definedName name="concepto5034" localSheetId="92">#REF!</definedName>
    <definedName name="concepto5034" localSheetId="93">#REF!</definedName>
    <definedName name="concepto5034">#REF!</definedName>
    <definedName name="concepto5034.casillero" localSheetId="39">#REF!</definedName>
    <definedName name="concepto5034.casillero" localSheetId="25">#REF!</definedName>
    <definedName name="concepto5034.casillero" localSheetId="21">#REF!</definedName>
    <definedName name="concepto5034.casillero" localSheetId="4">#REF!</definedName>
    <definedName name="concepto5034.casillero" localSheetId="89">#REF!</definedName>
    <definedName name="concepto5034.casillero" localSheetId="5">#REF!</definedName>
    <definedName name="concepto5034.casillero" localSheetId="90">#REF!</definedName>
    <definedName name="concepto5034.casillero" localSheetId="34">#REF!</definedName>
    <definedName name="concepto5034.casillero" localSheetId="92">#REF!</definedName>
    <definedName name="concepto5034.casillero" localSheetId="93">#REF!</definedName>
    <definedName name="concepto5034.casillero">#REF!</definedName>
    <definedName name="concepto5035" localSheetId="39">#REF!</definedName>
    <definedName name="concepto5035" localSheetId="25">#REF!</definedName>
    <definedName name="concepto5035" localSheetId="21">#REF!</definedName>
    <definedName name="concepto5035" localSheetId="4">#REF!</definedName>
    <definedName name="concepto5035" localSheetId="89">#REF!</definedName>
    <definedName name="concepto5035" localSheetId="5">#REF!</definedName>
    <definedName name="concepto5035" localSheetId="90">#REF!</definedName>
    <definedName name="concepto5035" localSheetId="34">#REF!</definedName>
    <definedName name="concepto5035" localSheetId="92">#REF!</definedName>
    <definedName name="concepto5035" localSheetId="93">#REF!</definedName>
    <definedName name="concepto5035">#REF!</definedName>
    <definedName name="concepto5035.casillero" localSheetId="39">#REF!</definedName>
    <definedName name="concepto5035.casillero" localSheetId="25">#REF!</definedName>
    <definedName name="concepto5035.casillero" localSheetId="21">#REF!</definedName>
    <definedName name="concepto5035.casillero" localSheetId="4">#REF!</definedName>
    <definedName name="concepto5035.casillero" localSheetId="89">#REF!</definedName>
    <definedName name="concepto5035.casillero" localSheetId="5">#REF!</definedName>
    <definedName name="concepto5035.casillero" localSheetId="90">#REF!</definedName>
    <definedName name="concepto5035.casillero" localSheetId="34">#REF!</definedName>
    <definedName name="concepto5035.casillero" localSheetId="92">#REF!</definedName>
    <definedName name="concepto5035.casillero" localSheetId="93">#REF!</definedName>
    <definedName name="concepto5035.casillero">#REF!</definedName>
    <definedName name="concepto5036" localSheetId="39">#REF!</definedName>
    <definedName name="concepto5036" localSheetId="25">#REF!</definedName>
    <definedName name="concepto5036" localSheetId="21">#REF!</definedName>
    <definedName name="concepto5036" localSheetId="4">#REF!</definedName>
    <definedName name="concepto5036" localSheetId="89">#REF!</definedName>
    <definedName name="concepto5036" localSheetId="5">#REF!</definedName>
    <definedName name="concepto5036" localSheetId="90">#REF!</definedName>
    <definedName name="concepto5036" localSheetId="34">#REF!</definedName>
    <definedName name="concepto5036" localSheetId="92">#REF!</definedName>
    <definedName name="concepto5036" localSheetId="93">#REF!</definedName>
    <definedName name="concepto5036">#REF!</definedName>
    <definedName name="concepto5036.casillero" localSheetId="39">#REF!</definedName>
    <definedName name="concepto5036.casillero" localSheetId="25">#REF!</definedName>
    <definedName name="concepto5036.casillero" localSheetId="21">#REF!</definedName>
    <definedName name="concepto5036.casillero" localSheetId="4">#REF!</definedName>
    <definedName name="concepto5036.casillero" localSheetId="89">#REF!</definedName>
    <definedName name="concepto5036.casillero" localSheetId="5">#REF!</definedName>
    <definedName name="concepto5036.casillero" localSheetId="90">#REF!</definedName>
    <definedName name="concepto5036.casillero" localSheetId="34">#REF!</definedName>
    <definedName name="concepto5036.casillero" localSheetId="92">#REF!</definedName>
    <definedName name="concepto5036.casillero" localSheetId="93">#REF!</definedName>
    <definedName name="concepto5036.casillero">#REF!</definedName>
    <definedName name="concepto5037" localSheetId="39">#REF!</definedName>
    <definedName name="concepto5037" localSheetId="25">#REF!</definedName>
    <definedName name="concepto5037" localSheetId="21">#REF!</definedName>
    <definedName name="concepto5037" localSheetId="4">#REF!</definedName>
    <definedName name="concepto5037" localSheetId="89">#REF!</definedName>
    <definedName name="concepto5037" localSheetId="5">#REF!</definedName>
    <definedName name="concepto5037" localSheetId="90">#REF!</definedName>
    <definedName name="concepto5037" localSheetId="34">#REF!</definedName>
    <definedName name="concepto5037" localSheetId="92">#REF!</definedName>
    <definedName name="concepto5037" localSheetId="93">#REF!</definedName>
    <definedName name="concepto5037">#REF!</definedName>
    <definedName name="concepto5037.casillero" localSheetId="39">#REF!</definedName>
    <definedName name="concepto5037.casillero" localSheetId="25">#REF!</definedName>
    <definedName name="concepto5037.casillero" localSheetId="21">#REF!</definedName>
    <definedName name="concepto5037.casillero" localSheetId="4">#REF!</definedName>
    <definedName name="concepto5037.casillero" localSheetId="89">#REF!</definedName>
    <definedName name="concepto5037.casillero" localSheetId="5">#REF!</definedName>
    <definedName name="concepto5037.casillero" localSheetId="90">#REF!</definedName>
    <definedName name="concepto5037.casillero" localSheetId="34">#REF!</definedName>
    <definedName name="concepto5037.casillero" localSheetId="92">#REF!</definedName>
    <definedName name="concepto5037.casillero" localSheetId="93">#REF!</definedName>
    <definedName name="concepto5037.casillero">#REF!</definedName>
    <definedName name="concepto5038" localSheetId="39">#REF!</definedName>
    <definedName name="concepto5038" localSheetId="25">#REF!</definedName>
    <definedName name="concepto5038" localSheetId="21">#REF!</definedName>
    <definedName name="concepto5038" localSheetId="4">#REF!</definedName>
    <definedName name="concepto5038" localSheetId="89">#REF!</definedName>
    <definedName name="concepto5038" localSheetId="5">#REF!</definedName>
    <definedName name="concepto5038" localSheetId="90">#REF!</definedName>
    <definedName name="concepto5038" localSheetId="34">#REF!</definedName>
    <definedName name="concepto5038" localSheetId="92">#REF!</definedName>
    <definedName name="concepto5038" localSheetId="93">#REF!</definedName>
    <definedName name="concepto5038">#REF!</definedName>
    <definedName name="concepto5038.casillero" localSheetId="39">#REF!</definedName>
    <definedName name="concepto5038.casillero" localSheetId="25">#REF!</definedName>
    <definedName name="concepto5038.casillero" localSheetId="21">#REF!</definedName>
    <definedName name="concepto5038.casillero" localSheetId="4">#REF!</definedName>
    <definedName name="concepto5038.casillero" localSheetId="89">#REF!</definedName>
    <definedName name="concepto5038.casillero" localSheetId="5">#REF!</definedName>
    <definedName name="concepto5038.casillero" localSheetId="90">#REF!</definedName>
    <definedName name="concepto5038.casillero" localSheetId="34">#REF!</definedName>
    <definedName name="concepto5038.casillero" localSheetId="92">#REF!</definedName>
    <definedName name="concepto5038.casillero" localSheetId="93">#REF!</definedName>
    <definedName name="concepto5038.casillero">#REF!</definedName>
    <definedName name="concepto5039" localSheetId="39">#REF!</definedName>
    <definedName name="concepto5039" localSheetId="25">#REF!</definedName>
    <definedName name="concepto5039" localSheetId="21">#REF!</definedName>
    <definedName name="concepto5039" localSheetId="4">#REF!</definedName>
    <definedName name="concepto5039" localSheetId="89">#REF!</definedName>
    <definedName name="concepto5039" localSheetId="5">#REF!</definedName>
    <definedName name="concepto5039" localSheetId="90">#REF!</definedName>
    <definedName name="concepto5039" localSheetId="34">#REF!</definedName>
    <definedName name="concepto5039" localSheetId="92">#REF!</definedName>
    <definedName name="concepto5039" localSheetId="93">#REF!</definedName>
    <definedName name="concepto5039">#REF!</definedName>
    <definedName name="concepto5039.casillero" localSheetId="39">#REF!</definedName>
    <definedName name="concepto5039.casillero" localSheetId="25">#REF!</definedName>
    <definedName name="concepto5039.casillero" localSheetId="21">#REF!</definedName>
    <definedName name="concepto5039.casillero" localSheetId="4">#REF!</definedName>
    <definedName name="concepto5039.casillero" localSheetId="89">#REF!</definedName>
    <definedName name="concepto5039.casillero" localSheetId="5">#REF!</definedName>
    <definedName name="concepto5039.casillero" localSheetId="90">#REF!</definedName>
    <definedName name="concepto5039.casillero" localSheetId="34">#REF!</definedName>
    <definedName name="concepto5039.casillero" localSheetId="92">#REF!</definedName>
    <definedName name="concepto5039.casillero" localSheetId="93">#REF!</definedName>
    <definedName name="concepto5039.casillero">#REF!</definedName>
    <definedName name="concepto5040" localSheetId="39">#REF!</definedName>
    <definedName name="concepto5040" localSheetId="25">#REF!</definedName>
    <definedName name="concepto5040" localSheetId="21">#REF!</definedName>
    <definedName name="concepto5040" localSheetId="4">#REF!</definedName>
    <definedName name="concepto5040" localSheetId="89">#REF!</definedName>
    <definedName name="concepto5040" localSheetId="5">#REF!</definedName>
    <definedName name="concepto5040" localSheetId="90">#REF!</definedName>
    <definedName name="concepto5040" localSheetId="34">#REF!</definedName>
    <definedName name="concepto5040" localSheetId="92">#REF!</definedName>
    <definedName name="concepto5040" localSheetId="93">#REF!</definedName>
    <definedName name="concepto5040">#REF!</definedName>
    <definedName name="concepto5040.casillero" localSheetId="39">#REF!</definedName>
    <definedName name="concepto5040.casillero" localSheetId="25">#REF!</definedName>
    <definedName name="concepto5040.casillero" localSheetId="21">#REF!</definedName>
    <definedName name="concepto5040.casillero" localSheetId="4">#REF!</definedName>
    <definedName name="concepto5040.casillero" localSheetId="89">#REF!</definedName>
    <definedName name="concepto5040.casillero" localSheetId="5">#REF!</definedName>
    <definedName name="concepto5040.casillero" localSheetId="90">#REF!</definedName>
    <definedName name="concepto5040.casillero" localSheetId="34">#REF!</definedName>
    <definedName name="concepto5040.casillero" localSheetId="92">#REF!</definedName>
    <definedName name="concepto5040.casillero" localSheetId="93">#REF!</definedName>
    <definedName name="concepto5040.casillero">#REF!</definedName>
    <definedName name="concepto5041" localSheetId="39">#REF!</definedName>
    <definedName name="concepto5041" localSheetId="25">#REF!</definedName>
    <definedName name="concepto5041" localSheetId="21">#REF!</definedName>
    <definedName name="concepto5041" localSheetId="4">#REF!</definedName>
    <definedName name="concepto5041" localSheetId="89">#REF!</definedName>
    <definedName name="concepto5041" localSheetId="5">#REF!</definedName>
    <definedName name="concepto5041" localSheetId="90">#REF!</definedName>
    <definedName name="concepto5041" localSheetId="34">#REF!</definedName>
    <definedName name="concepto5041" localSheetId="92">#REF!</definedName>
    <definedName name="concepto5041" localSheetId="93">#REF!</definedName>
    <definedName name="concepto5041">#REF!</definedName>
    <definedName name="concepto5041.casillero" localSheetId="39">#REF!</definedName>
    <definedName name="concepto5041.casillero" localSheetId="25">#REF!</definedName>
    <definedName name="concepto5041.casillero" localSheetId="21">#REF!</definedName>
    <definedName name="concepto5041.casillero" localSheetId="4">#REF!</definedName>
    <definedName name="concepto5041.casillero" localSheetId="89">#REF!</definedName>
    <definedName name="concepto5041.casillero" localSheetId="5">#REF!</definedName>
    <definedName name="concepto5041.casillero" localSheetId="90">#REF!</definedName>
    <definedName name="concepto5041.casillero" localSheetId="34">#REF!</definedName>
    <definedName name="concepto5041.casillero" localSheetId="92">#REF!</definedName>
    <definedName name="concepto5041.casillero" localSheetId="93">#REF!</definedName>
    <definedName name="concepto5041.casillero">#REF!</definedName>
    <definedName name="concepto5042" localSheetId="39">#REF!</definedName>
    <definedName name="concepto5042" localSheetId="25">#REF!</definedName>
    <definedName name="concepto5042" localSheetId="21">#REF!</definedName>
    <definedName name="concepto5042" localSheetId="4">#REF!</definedName>
    <definedName name="concepto5042" localSheetId="89">#REF!</definedName>
    <definedName name="concepto5042" localSheetId="5">#REF!</definedName>
    <definedName name="concepto5042" localSheetId="90">#REF!</definedName>
    <definedName name="concepto5042" localSheetId="34">#REF!</definedName>
    <definedName name="concepto5042" localSheetId="92">#REF!</definedName>
    <definedName name="concepto5042" localSheetId="93">#REF!</definedName>
    <definedName name="concepto5042">#REF!</definedName>
    <definedName name="concepto5042.casillero" localSheetId="39">#REF!</definedName>
    <definedName name="concepto5042.casillero" localSheetId="25">#REF!</definedName>
    <definedName name="concepto5042.casillero" localSheetId="21">#REF!</definedName>
    <definedName name="concepto5042.casillero" localSheetId="4">#REF!</definedName>
    <definedName name="concepto5042.casillero" localSheetId="89">#REF!</definedName>
    <definedName name="concepto5042.casillero" localSheetId="5">#REF!</definedName>
    <definedName name="concepto5042.casillero" localSheetId="90">#REF!</definedName>
    <definedName name="concepto5042.casillero" localSheetId="34">#REF!</definedName>
    <definedName name="concepto5042.casillero" localSheetId="92">#REF!</definedName>
    <definedName name="concepto5042.casillero" localSheetId="93">#REF!</definedName>
    <definedName name="concepto5042.casillero">#REF!</definedName>
    <definedName name="concepto512" localSheetId="39">#REF!</definedName>
    <definedName name="concepto512" localSheetId="25">#REF!</definedName>
    <definedName name="concepto512" localSheetId="21">#REF!</definedName>
    <definedName name="concepto512" localSheetId="4">#REF!</definedName>
    <definedName name="concepto512" localSheetId="89">#REF!</definedName>
    <definedName name="concepto512" localSheetId="5">#REF!</definedName>
    <definedName name="concepto512" localSheetId="90">#REF!</definedName>
    <definedName name="concepto512" localSheetId="34">#REF!</definedName>
    <definedName name="concepto512" localSheetId="92">#REF!</definedName>
    <definedName name="concepto512" localSheetId="93">#REF!</definedName>
    <definedName name="concepto512">#REF!</definedName>
    <definedName name="concepto512.casillero" localSheetId="39">#REF!</definedName>
    <definedName name="concepto512.casillero" localSheetId="25">#REF!</definedName>
    <definedName name="concepto512.casillero" localSheetId="21">#REF!</definedName>
    <definedName name="concepto512.casillero" localSheetId="4">#REF!</definedName>
    <definedName name="concepto512.casillero" localSheetId="89">#REF!</definedName>
    <definedName name="concepto512.casillero" localSheetId="5">#REF!</definedName>
    <definedName name="concepto512.casillero" localSheetId="90">#REF!</definedName>
    <definedName name="concepto512.casillero" localSheetId="34">#REF!</definedName>
    <definedName name="concepto512.casillero" localSheetId="92">#REF!</definedName>
    <definedName name="concepto512.casillero" localSheetId="93">#REF!</definedName>
    <definedName name="concepto512.casillero">#REF!</definedName>
    <definedName name="concepto514" localSheetId="39">#REF!</definedName>
    <definedName name="concepto514" localSheetId="25">#REF!</definedName>
    <definedName name="concepto514" localSheetId="21">#REF!</definedName>
    <definedName name="concepto514" localSheetId="4">#REF!</definedName>
    <definedName name="concepto514" localSheetId="89">#REF!</definedName>
    <definedName name="concepto514" localSheetId="5">#REF!</definedName>
    <definedName name="concepto514" localSheetId="90">#REF!</definedName>
    <definedName name="concepto514" localSheetId="34">#REF!</definedName>
    <definedName name="concepto514" localSheetId="92">#REF!</definedName>
    <definedName name="concepto514" localSheetId="93">#REF!</definedName>
    <definedName name="concepto514">#REF!</definedName>
    <definedName name="concepto514.casillero" localSheetId="39">#REF!</definedName>
    <definedName name="concepto514.casillero" localSheetId="25">#REF!</definedName>
    <definedName name="concepto514.casillero" localSheetId="21">#REF!</definedName>
    <definedName name="concepto514.casillero" localSheetId="4">#REF!</definedName>
    <definedName name="concepto514.casillero" localSheetId="89">#REF!</definedName>
    <definedName name="concepto514.casillero" localSheetId="5">#REF!</definedName>
    <definedName name="concepto514.casillero" localSheetId="90">#REF!</definedName>
    <definedName name="concepto514.casillero" localSheetId="34">#REF!</definedName>
    <definedName name="concepto514.casillero" localSheetId="92">#REF!</definedName>
    <definedName name="concepto514.casillero" localSheetId="93">#REF!</definedName>
    <definedName name="concepto514.casillero">#REF!</definedName>
    <definedName name="concepto520.casillero" localSheetId="39">#REF!</definedName>
    <definedName name="concepto520.casillero" localSheetId="25">#REF!</definedName>
    <definedName name="concepto520.casillero" localSheetId="21">#REF!</definedName>
    <definedName name="concepto520.casillero" localSheetId="4">#REF!</definedName>
    <definedName name="concepto520.casillero" localSheetId="89">#REF!</definedName>
    <definedName name="concepto520.casillero" localSheetId="5">#REF!</definedName>
    <definedName name="concepto520.casillero" localSheetId="90">#REF!</definedName>
    <definedName name="concepto520.casillero" localSheetId="34">#REF!</definedName>
    <definedName name="concepto520.casillero" localSheetId="92">#REF!</definedName>
    <definedName name="concepto520.casillero" localSheetId="93">#REF!</definedName>
    <definedName name="concepto520.casillero">#REF!</definedName>
    <definedName name="concepto524" localSheetId="39">#REF!</definedName>
    <definedName name="concepto524" localSheetId="25">#REF!</definedName>
    <definedName name="concepto524" localSheetId="21">#REF!</definedName>
    <definedName name="concepto524" localSheetId="4">#REF!</definedName>
    <definedName name="concepto524" localSheetId="89">#REF!</definedName>
    <definedName name="concepto524" localSheetId="5">#REF!</definedName>
    <definedName name="concepto524" localSheetId="90">#REF!</definedName>
    <definedName name="concepto524" localSheetId="34">#REF!</definedName>
    <definedName name="concepto524" localSheetId="92">#REF!</definedName>
    <definedName name="concepto524" localSheetId="93">#REF!</definedName>
    <definedName name="concepto524">#REF!</definedName>
    <definedName name="concepto524.casillero" localSheetId="39">#REF!</definedName>
    <definedName name="concepto524.casillero" localSheetId="25">#REF!</definedName>
    <definedName name="concepto524.casillero" localSheetId="21">#REF!</definedName>
    <definedName name="concepto524.casillero" localSheetId="4">#REF!</definedName>
    <definedName name="concepto524.casillero" localSheetId="89">#REF!</definedName>
    <definedName name="concepto524.casillero" localSheetId="5">#REF!</definedName>
    <definedName name="concepto524.casillero" localSheetId="90">#REF!</definedName>
    <definedName name="concepto524.casillero" localSheetId="34">#REF!</definedName>
    <definedName name="concepto524.casillero" localSheetId="92">#REF!</definedName>
    <definedName name="concepto524.casillero" localSheetId="93">#REF!</definedName>
    <definedName name="concepto524.casillero">#REF!</definedName>
    <definedName name="concepto526" localSheetId="39">#REF!</definedName>
    <definedName name="concepto526" localSheetId="25">#REF!</definedName>
    <definedName name="concepto526" localSheetId="21">#REF!</definedName>
    <definedName name="concepto526" localSheetId="4">#REF!</definedName>
    <definedName name="concepto526" localSheetId="89">#REF!</definedName>
    <definedName name="concepto526" localSheetId="5">#REF!</definedName>
    <definedName name="concepto526" localSheetId="90">#REF!</definedName>
    <definedName name="concepto526" localSheetId="34">#REF!</definedName>
    <definedName name="concepto526" localSheetId="92">#REF!</definedName>
    <definedName name="concepto526" localSheetId="93">#REF!</definedName>
    <definedName name="concepto526">#REF!</definedName>
    <definedName name="concepto526.casillero" localSheetId="39">#REF!</definedName>
    <definedName name="concepto526.casillero" localSheetId="25">#REF!</definedName>
    <definedName name="concepto526.casillero" localSheetId="21">#REF!</definedName>
    <definedName name="concepto526.casillero" localSheetId="4">#REF!</definedName>
    <definedName name="concepto526.casillero" localSheetId="89">#REF!</definedName>
    <definedName name="concepto526.casillero" localSheetId="5">#REF!</definedName>
    <definedName name="concepto526.casillero" localSheetId="90">#REF!</definedName>
    <definedName name="concepto526.casillero" localSheetId="34">#REF!</definedName>
    <definedName name="concepto526.casillero" localSheetId="92">#REF!</definedName>
    <definedName name="concepto526.casillero" localSheetId="93">#REF!</definedName>
    <definedName name="concepto526.casillero">#REF!</definedName>
    <definedName name="concepto532" localSheetId="39">#REF!</definedName>
    <definedName name="concepto532" localSheetId="25">#REF!</definedName>
    <definedName name="concepto532" localSheetId="21">#REF!</definedName>
    <definedName name="concepto532" localSheetId="4">#REF!</definedName>
    <definedName name="concepto532" localSheetId="89">#REF!</definedName>
    <definedName name="concepto532" localSheetId="5">#REF!</definedName>
    <definedName name="concepto532" localSheetId="90">#REF!</definedName>
    <definedName name="concepto532" localSheetId="34">#REF!</definedName>
    <definedName name="concepto532" localSheetId="92">#REF!</definedName>
    <definedName name="concepto532" localSheetId="93">#REF!</definedName>
    <definedName name="concepto532">#REF!</definedName>
    <definedName name="concepto532.casillero" localSheetId="39">#REF!</definedName>
    <definedName name="concepto532.casillero" localSheetId="25">#REF!</definedName>
    <definedName name="concepto532.casillero" localSheetId="21">#REF!</definedName>
    <definedName name="concepto532.casillero" localSheetId="4">#REF!</definedName>
    <definedName name="concepto532.casillero" localSheetId="89">#REF!</definedName>
    <definedName name="concepto532.casillero" localSheetId="5">#REF!</definedName>
    <definedName name="concepto532.casillero" localSheetId="90">#REF!</definedName>
    <definedName name="concepto532.casillero" localSheetId="34">#REF!</definedName>
    <definedName name="concepto532.casillero" localSheetId="92">#REF!</definedName>
    <definedName name="concepto532.casillero" localSheetId="93">#REF!</definedName>
    <definedName name="concepto532.casillero">#REF!</definedName>
    <definedName name="concepto533" localSheetId="39">#REF!</definedName>
    <definedName name="concepto533" localSheetId="25">#REF!</definedName>
    <definedName name="concepto533" localSheetId="21">#REF!</definedName>
    <definedName name="concepto533" localSheetId="4">#REF!</definedName>
    <definedName name="concepto533" localSheetId="89">#REF!</definedName>
    <definedName name="concepto533" localSheetId="5">#REF!</definedName>
    <definedName name="concepto533" localSheetId="90">#REF!</definedName>
    <definedName name="concepto533" localSheetId="34">#REF!</definedName>
    <definedName name="concepto533" localSheetId="92">#REF!</definedName>
    <definedName name="concepto533" localSheetId="93">#REF!</definedName>
    <definedName name="concepto533">#REF!</definedName>
    <definedName name="concepto533.casillero" localSheetId="39">#REF!</definedName>
    <definedName name="concepto533.casillero" localSheetId="25">#REF!</definedName>
    <definedName name="concepto533.casillero" localSheetId="21">#REF!</definedName>
    <definedName name="concepto533.casillero" localSheetId="4">#REF!</definedName>
    <definedName name="concepto533.casillero" localSheetId="89">#REF!</definedName>
    <definedName name="concepto533.casillero" localSheetId="5">#REF!</definedName>
    <definedName name="concepto533.casillero" localSheetId="90">#REF!</definedName>
    <definedName name="concepto533.casillero" localSheetId="34">#REF!</definedName>
    <definedName name="concepto533.casillero" localSheetId="92">#REF!</definedName>
    <definedName name="concepto533.casillero" localSheetId="93">#REF!</definedName>
    <definedName name="concepto533.casillero">#REF!</definedName>
    <definedName name="concepto535" localSheetId="39">#REF!</definedName>
    <definedName name="concepto535" localSheetId="25">#REF!</definedName>
    <definedName name="concepto535" localSheetId="21">#REF!</definedName>
    <definedName name="concepto535" localSheetId="4">#REF!</definedName>
    <definedName name="concepto535" localSheetId="89">#REF!</definedName>
    <definedName name="concepto535" localSheetId="5">#REF!</definedName>
    <definedName name="concepto535" localSheetId="90">#REF!</definedName>
    <definedName name="concepto535" localSheetId="34">#REF!</definedName>
    <definedName name="concepto535" localSheetId="92">#REF!</definedName>
    <definedName name="concepto535" localSheetId="93">#REF!</definedName>
    <definedName name="concepto535">#REF!</definedName>
    <definedName name="concepto535.casillero" localSheetId="39">#REF!</definedName>
    <definedName name="concepto535.casillero" localSheetId="25">#REF!</definedName>
    <definedName name="concepto535.casillero" localSheetId="21">#REF!</definedName>
    <definedName name="concepto535.casillero" localSheetId="4">#REF!</definedName>
    <definedName name="concepto535.casillero" localSheetId="89">#REF!</definedName>
    <definedName name="concepto535.casillero" localSheetId="5">#REF!</definedName>
    <definedName name="concepto535.casillero" localSheetId="90">#REF!</definedName>
    <definedName name="concepto535.casillero" localSheetId="34">#REF!</definedName>
    <definedName name="concepto535.casillero" localSheetId="92">#REF!</definedName>
    <definedName name="concepto535.casillero" localSheetId="93">#REF!</definedName>
    <definedName name="concepto535.casillero">#REF!</definedName>
    <definedName name="concepto536" localSheetId="39">#REF!</definedName>
    <definedName name="concepto536" localSheetId="25">#REF!</definedName>
    <definedName name="concepto536" localSheetId="21">#REF!</definedName>
    <definedName name="concepto536" localSheetId="4">#REF!</definedName>
    <definedName name="concepto536" localSheetId="89">#REF!</definedName>
    <definedName name="concepto536" localSheetId="5">#REF!</definedName>
    <definedName name="concepto536" localSheetId="90">#REF!</definedName>
    <definedName name="concepto536" localSheetId="34">#REF!</definedName>
    <definedName name="concepto536" localSheetId="92">#REF!</definedName>
    <definedName name="concepto536" localSheetId="93">#REF!</definedName>
    <definedName name="concepto536">#REF!</definedName>
    <definedName name="concepto536.casillero" localSheetId="39">#REF!</definedName>
    <definedName name="concepto536.casillero" localSheetId="25">#REF!</definedName>
    <definedName name="concepto536.casillero" localSheetId="21">#REF!</definedName>
    <definedName name="concepto536.casillero" localSheetId="4">#REF!</definedName>
    <definedName name="concepto536.casillero" localSheetId="89">#REF!</definedName>
    <definedName name="concepto536.casillero" localSheetId="5">#REF!</definedName>
    <definedName name="concepto536.casillero" localSheetId="90">#REF!</definedName>
    <definedName name="concepto536.casillero" localSheetId="34">#REF!</definedName>
    <definedName name="concepto536.casillero" localSheetId="92">#REF!</definedName>
    <definedName name="concepto536.casillero" localSheetId="93">#REF!</definedName>
    <definedName name="concepto536.casillero">#REF!</definedName>
    <definedName name="concepto540" localSheetId="39">#REF!</definedName>
    <definedName name="concepto540" localSheetId="25">#REF!</definedName>
    <definedName name="concepto540" localSheetId="21">#REF!</definedName>
    <definedName name="concepto540" localSheetId="4">#REF!</definedName>
    <definedName name="concepto540" localSheetId="89">#REF!</definedName>
    <definedName name="concepto540" localSheetId="5">#REF!</definedName>
    <definedName name="concepto540" localSheetId="90">#REF!</definedName>
    <definedName name="concepto540" localSheetId="34">#REF!</definedName>
    <definedName name="concepto540" localSheetId="92">#REF!</definedName>
    <definedName name="concepto540" localSheetId="93">#REF!</definedName>
    <definedName name="concepto540">#REF!</definedName>
    <definedName name="concepto540.casillero" localSheetId="39">#REF!</definedName>
    <definedName name="concepto540.casillero" localSheetId="25">#REF!</definedName>
    <definedName name="concepto540.casillero" localSheetId="21">#REF!</definedName>
    <definedName name="concepto540.casillero" localSheetId="4">#REF!</definedName>
    <definedName name="concepto540.casillero" localSheetId="89">#REF!</definedName>
    <definedName name="concepto540.casillero" localSheetId="5">#REF!</definedName>
    <definedName name="concepto540.casillero" localSheetId="90">#REF!</definedName>
    <definedName name="concepto540.casillero" localSheetId="34">#REF!</definedName>
    <definedName name="concepto540.casillero" localSheetId="92">#REF!</definedName>
    <definedName name="concepto540.casillero" localSheetId="93">#REF!</definedName>
    <definedName name="concepto540.casillero">#REF!</definedName>
    <definedName name="concepto542" localSheetId="39">#REF!</definedName>
    <definedName name="concepto542" localSheetId="25">#REF!</definedName>
    <definedName name="concepto542" localSheetId="21">#REF!</definedName>
    <definedName name="concepto542" localSheetId="4">#REF!</definedName>
    <definedName name="concepto542" localSheetId="89">#REF!</definedName>
    <definedName name="concepto542" localSheetId="5">#REF!</definedName>
    <definedName name="concepto542" localSheetId="90">#REF!</definedName>
    <definedName name="concepto542" localSheetId="34">#REF!</definedName>
    <definedName name="concepto542" localSheetId="92">#REF!</definedName>
    <definedName name="concepto542" localSheetId="93">#REF!</definedName>
    <definedName name="concepto542">#REF!</definedName>
    <definedName name="concepto542.casillero" localSheetId="39">#REF!</definedName>
    <definedName name="concepto542.casillero" localSheetId="25">#REF!</definedName>
    <definedName name="concepto542.casillero" localSheetId="21">#REF!</definedName>
    <definedName name="concepto542.casillero" localSheetId="4">#REF!</definedName>
    <definedName name="concepto542.casillero" localSheetId="89">#REF!</definedName>
    <definedName name="concepto542.casillero" localSheetId="5">#REF!</definedName>
    <definedName name="concepto542.casillero" localSheetId="90">#REF!</definedName>
    <definedName name="concepto542.casillero" localSheetId="34">#REF!</definedName>
    <definedName name="concepto542.casillero" localSheetId="92">#REF!</definedName>
    <definedName name="concepto542.casillero" localSheetId="93">#REF!</definedName>
    <definedName name="concepto542.casillero">#REF!</definedName>
    <definedName name="concepto543" localSheetId="39">#REF!</definedName>
    <definedName name="concepto543" localSheetId="25">#REF!</definedName>
    <definedName name="concepto543" localSheetId="21">#REF!</definedName>
    <definedName name="concepto543" localSheetId="4">#REF!</definedName>
    <definedName name="concepto543" localSheetId="89">#REF!</definedName>
    <definedName name="concepto543" localSheetId="5">#REF!</definedName>
    <definedName name="concepto543" localSheetId="90">#REF!</definedName>
    <definedName name="concepto543" localSheetId="34">#REF!</definedName>
    <definedName name="concepto543" localSheetId="92">#REF!</definedName>
    <definedName name="concepto543" localSheetId="93">#REF!</definedName>
    <definedName name="concepto543">#REF!</definedName>
    <definedName name="concepto543.casillero" localSheetId="39">#REF!</definedName>
    <definedName name="concepto543.casillero" localSheetId="25">#REF!</definedName>
    <definedName name="concepto543.casillero" localSheetId="21">#REF!</definedName>
    <definedName name="concepto543.casillero" localSheetId="4">#REF!</definedName>
    <definedName name="concepto543.casillero" localSheetId="89">#REF!</definedName>
    <definedName name="concepto543.casillero" localSheetId="5">#REF!</definedName>
    <definedName name="concepto543.casillero" localSheetId="90">#REF!</definedName>
    <definedName name="concepto543.casillero" localSheetId="34">#REF!</definedName>
    <definedName name="concepto543.casillero" localSheetId="92">#REF!</definedName>
    <definedName name="concepto543.casillero" localSheetId="93">#REF!</definedName>
    <definedName name="concepto543.casillero">#REF!</definedName>
    <definedName name="concepto544" localSheetId="39">#REF!</definedName>
    <definedName name="concepto544" localSheetId="25">#REF!</definedName>
    <definedName name="concepto544" localSheetId="21">#REF!</definedName>
    <definedName name="concepto544" localSheetId="4">#REF!</definedName>
    <definedName name="concepto544" localSheetId="89">#REF!</definedName>
    <definedName name="concepto544" localSheetId="5">#REF!</definedName>
    <definedName name="concepto544" localSheetId="90">#REF!</definedName>
    <definedName name="concepto544" localSheetId="34">#REF!</definedName>
    <definedName name="concepto544" localSheetId="92">#REF!</definedName>
    <definedName name="concepto544" localSheetId="93">#REF!</definedName>
    <definedName name="concepto544">#REF!</definedName>
    <definedName name="concepto544.casillero" localSheetId="39">#REF!</definedName>
    <definedName name="concepto544.casillero" localSheetId="25">#REF!</definedName>
    <definedName name="concepto544.casillero" localSheetId="21">#REF!</definedName>
    <definedName name="concepto544.casillero" localSheetId="4">#REF!</definedName>
    <definedName name="concepto544.casillero" localSheetId="89">#REF!</definedName>
    <definedName name="concepto544.casillero" localSheetId="5">#REF!</definedName>
    <definedName name="concepto544.casillero" localSheetId="90">#REF!</definedName>
    <definedName name="concepto544.casillero" localSheetId="34">#REF!</definedName>
    <definedName name="concepto544.casillero" localSheetId="92">#REF!</definedName>
    <definedName name="concepto544.casillero" localSheetId="93">#REF!</definedName>
    <definedName name="concepto544.casillero">#REF!</definedName>
    <definedName name="concepto545" localSheetId="39">#REF!</definedName>
    <definedName name="concepto545" localSheetId="25">#REF!</definedName>
    <definedName name="concepto545" localSheetId="21">#REF!</definedName>
    <definedName name="concepto545" localSheetId="4">#REF!</definedName>
    <definedName name="concepto545" localSheetId="89">#REF!</definedName>
    <definedName name="concepto545" localSheetId="5">#REF!</definedName>
    <definedName name="concepto545" localSheetId="90">#REF!</definedName>
    <definedName name="concepto545" localSheetId="34">#REF!</definedName>
    <definedName name="concepto545" localSheetId="92">#REF!</definedName>
    <definedName name="concepto545" localSheetId="93">#REF!</definedName>
    <definedName name="concepto545">#REF!</definedName>
    <definedName name="concepto545.casillero" localSheetId="39">#REF!</definedName>
    <definedName name="concepto545.casillero" localSheetId="25">#REF!</definedName>
    <definedName name="concepto545.casillero" localSheetId="21">#REF!</definedName>
    <definedName name="concepto545.casillero" localSheetId="4">#REF!</definedName>
    <definedName name="concepto545.casillero" localSheetId="89">#REF!</definedName>
    <definedName name="concepto545.casillero" localSheetId="5">#REF!</definedName>
    <definedName name="concepto545.casillero" localSheetId="90">#REF!</definedName>
    <definedName name="concepto545.casillero" localSheetId="34">#REF!</definedName>
    <definedName name="concepto545.casillero" localSheetId="92">#REF!</definedName>
    <definedName name="concepto545.casillero" localSheetId="93">#REF!</definedName>
    <definedName name="concepto545.casillero">#REF!</definedName>
    <definedName name="concepto550" localSheetId="39">#REF!</definedName>
    <definedName name="concepto550" localSheetId="25">#REF!</definedName>
    <definedName name="concepto550" localSheetId="21">#REF!</definedName>
    <definedName name="concepto550" localSheetId="4">#REF!</definedName>
    <definedName name="concepto550" localSheetId="89">#REF!</definedName>
    <definedName name="concepto550" localSheetId="5">#REF!</definedName>
    <definedName name="concepto550" localSheetId="90">#REF!</definedName>
    <definedName name="concepto550" localSheetId="34">#REF!</definedName>
    <definedName name="concepto550" localSheetId="92">#REF!</definedName>
    <definedName name="concepto550" localSheetId="93">#REF!</definedName>
    <definedName name="concepto550">#REF!</definedName>
    <definedName name="concepto550.casillero" localSheetId="39">#REF!</definedName>
    <definedName name="concepto550.casillero" localSheetId="25">#REF!</definedName>
    <definedName name="concepto550.casillero" localSheetId="21">#REF!</definedName>
    <definedName name="concepto550.casillero" localSheetId="4">#REF!</definedName>
    <definedName name="concepto550.casillero" localSheetId="89">#REF!</definedName>
    <definedName name="concepto550.casillero" localSheetId="5">#REF!</definedName>
    <definedName name="concepto550.casillero" localSheetId="90">#REF!</definedName>
    <definedName name="concepto550.casillero" localSheetId="34">#REF!</definedName>
    <definedName name="concepto550.casillero" localSheetId="92">#REF!</definedName>
    <definedName name="concepto550.casillero" localSheetId="93">#REF!</definedName>
    <definedName name="concepto550.casillero">#REF!</definedName>
    <definedName name="concepto551" localSheetId="39">#REF!</definedName>
    <definedName name="concepto551" localSheetId="25">#REF!</definedName>
    <definedName name="concepto551" localSheetId="21">#REF!</definedName>
    <definedName name="concepto551" localSheetId="4">#REF!</definedName>
    <definedName name="concepto551" localSheetId="89">#REF!</definedName>
    <definedName name="concepto551" localSheetId="5">#REF!</definedName>
    <definedName name="concepto551" localSheetId="90">#REF!</definedName>
    <definedName name="concepto551" localSheetId="34">#REF!</definedName>
    <definedName name="concepto551" localSheetId="92">#REF!</definedName>
    <definedName name="concepto551" localSheetId="93">#REF!</definedName>
    <definedName name="concepto551">#REF!</definedName>
    <definedName name="concepto551.casillero" localSheetId="39">#REF!</definedName>
    <definedName name="concepto551.casillero" localSheetId="25">#REF!</definedName>
    <definedName name="concepto551.casillero" localSheetId="21">#REF!</definedName>
    <definedName name="concepto551.casillero" localSheetId="4">#REF!</definedName>
    <definedName name="concepto551.casillero" localSheetId="89">#REF!</definedName>
    <definedName name="concepto551.casillero" localSheetId="5">#REF!</definedName>
    <definedName name="concepto551.casillero" localSheetId="90">#REF!</definedName>
    <definedName name="concepto551.casillero" localSheetId="34">#REF!</definedName>
    <definedName name="concepto551.casillero" localSheetId="92">#REF!</definedName>
    <definedName name="concepto551.casillero" localSheetId="93">#REF!</definedName>
    <definedName name="concepto551.casillero">#REF!</definedName>
    <definedName name="concepto553" localSheetId="39">#REF!</definedName>
    <definedName name="concepto553" localSheetId="25">#REF!</definedName>
    <definedName name="concepto553" localSheetId="21">#REF!</definedName>
    <definedName name="concepto553" localSheetId="4">#REF!</definedName>
    <definedName name="concepto553" localSheetId="89">#REF!</definedName>
    <definedName name="concepto553" localSheetId="5">#REF!</definedName>
    <definedName name="concepto553" localSheetId="90">#REF!</definedName>
    <definedName name="concepto553" localSheetId="34">#REF!</definedName>
    <definedName name="concepto553" localSheetId="92">#REF!</definedName>
    <definedName name="concepto553" localSheetId="93">#REF!</definedName>
    <definedName name="concepto553">#REF!</definedName>
    <definedName name="concepto553.casillero" localSheetId="39">#REF!</definedName>
    <definedName name="concepto553.casillero" localSheetId="25">#REF!</definedName>
    <definedName name="concepto553.casillero" localSheetId="21">#REF!</definedName>
    <definedName name="concepto553.casillero" localSheetId="4">#REF!</definedName>
    <definedName name="concepto553.casillero" localSheetId="89">#REF!</definedName>
    <definedName name="concepto553.casillero" localSheetId="5">#REF!</definedName>
    <definedName name="concepto553.casillero" localSheetId="90">#REF!</definedName>
    <definedName name="concepto553.casillero" localSheetId="34">#REF!</definedName>
    <definedName name="concepto553.casillero" localSheetId="92">#REF!</definedName>
    <definedName name="concepto553.casillero" localSheetId="93">#REF!</definedName>
    <definedName name="concepto553.casillero">#REF!</definedName>
    <definedName name="concepto555" localSheetId="39">#REF!</definedName>
    <definedName name="concepto555" localSheetId="25">#REF!</definedName>
    <definedName name="concepto555" localSheetId="21">#REF!</definedName>
    <definedName name="concepto555" localSheetId="4">#REF!</definedName>
    <definedName name="concepto555" localSheetId="89">#REF!</definedName>
    <definedName name="concepto555" localSheetId="5">#REF!</definedName>
    <definedName name="concepto555" localSheetId="90">#REF!</definedName>
    <definedName name="concepto555" localSheetId="34">#REF!</definedName>
    <definedName name="concepto555" localSheetId="92">#REF!</definedName>
    <definedName name="concepto555" localSheetId="93">#REF!</definedName>
    <definedName name="concepto555">#REF!</definedName>
    <definedName name="concepto555.casillero" localSheetId="39">#REF!</definedName>
    <definedName name="concepto555.casillero" localSheetId="25">#REF!</definedName>
    <definedName name="concepto555.casillero" localSheetId="21">#REF!</definedName>
    <definedName name="concepto555.casillero" localSheetId="4">#REF!</definedName>
    <definedName name="concepto555.casillero" localSheetId="89">#REF!</definedName>
    <definedName name="concepto555.casillero" localSheetId="5">#REF!</definedName>
    <definedName name="concepto555.casillero" localSheetId="90">#REF!</definedName>
    <definedName name="concepto555.casillero" localSheetId="34">#REF!</definedName>
    <definedName name="concepto555.casillero" localSheetId="92">#REF!</definedName>
    <definedName name="concepto555.casillero" localSheetId="93">#REF!</definedName>
    <definedName name="concepto555.casillero">#REF!</definedName>
    <definedName name="concepto557" localSheetId="39">#REF!</definedName>
    <definedName name="concepto557" localSheetId="25">#REF!</definedName>
    <definedName name="concepto557" localSheetId="21">#REF!</definedName>
    <definedName name="concepto557" localSheetId="4">#REF!</definedName>
    <definedName name="concepto557" localSheetId="89">#REF!</definedName>
    <definedName name="concepto557" localSheetId="5">#REF!</definedName>
    <definedName name="concepto557" localSheetId="90">#REF!</definedName>
    <definedName name="concepto557" localSheetId="34">#REF!</definedName>
    <definedName name="concepto557" localSheetId="92">#REF!</definedName>
    <definedName name="concepto557" localSheetId="93">#REF!</definedName>
    <definedName name="concepto557">#REF!</definedName>
    <definedName name="concepto557.casillero" localSheetId="39">#REF!</definedName>
    <definedName name="concepto557.casillero" localSheetId="25">#REF!</definedName>
    <definedName name="concepto557.casillero" localSheetId="21">#REF!</definedName>
    <definedName name="concepto557.casillero" localSheetId="4">#REF!</definedName>
    <definedName name="concepto557.casillero" localSheetId="89">#REF!</definedName>
    <definedName name="concepto557.casillero" localSheetId="5">#REF!</definedName>
    <definedName name="concepto557.casillero" localSheetId="90">#REF!</definedName>
    <definedName name="concepto557.casillero" localSheetId="34">#REF!</definedName>
    <definedName name="concepto557.casillero" localSheetId="92">#REF!</definedName>
    <definedName name="concepto557.casillero" localSheetId="93">#REF!</definedName>
    <definedName name="concepto557.casillero">#REF!</definedName>
    <definedName name="concepto558" localSheetId="39">#REF!</definedName>
    <definedName name="concepto558" localSheetId="25">#REF!</definedName>
    <definedName name="concepto558" localSheetId="21">#REF!</definedName>
    <definedName name="concepto558" localSheetId="4">#REF!</definedName>
    <definedName name="concepto558" localSheetId="89">#REF!</definedName>
    <definedName name="concepto558" localSheetId="5">#REF!</definedName>
    <definedName name="concepto558" localSheetId="90">#REF!</definedName>
    <definedName name="concepto558" localSheetId="34">#REF!</definedName>
    <definedName name="concepto558" localSheetId="92">#REF!</definedName>
    <definedName name="concepto558" localSheetId="93">#REF!</definedName>
    <definedName name="concepto558">#REF!</definedName>
    <definedName name="concepto558.casillero" localSheetId="39">#REF!</definedName>
    <definedName name="concepto558.casillero" localSheetId="25">#REF!</definedName>
    <definedName name="concepto558.casillero" localSheetId="21">#REF!</definedName>
    <definedName name="concepto558.casillero" localSheetId="4">#REF!</definedName>
    <definedName name="concepto558.casillero" localSheetId="89">#REF!</definedName>
    <definedName name="concepto558.casillero" localSheetId="5">#REF!</definedName>
    <definedName name="concepto558.casillero" localSheetId="90">#REF!</definedName>
    <definedName name="concepto558.casillero" localSheetId="34">#REF!</definedName>
    <definedName name="concepto558.casillero" localSheetId="92">#REF!</definedName>
    <definedName name="concepto558.casillero" localSheetId="93">#REF!</definedName>
    <definedName name="concepto558.casillero">#REF!</definedName>
    <definedName name="concepto559" localSheetId="39">#REF!</definedName>
    <definedName name="concepto559" localSheetId="25">#REF!</definedName>
    <definedName name="concepto559" localSheetId="21">#REF!</definedName>
    <definedName name="concepto559" localSheetId="4">#REF!</definedName>
    <definedName name="concepto559" localSheetId="89">#REF!</definedName>
    <definedName name="concepto559" localSheetId="5">#REF!</definedName>
    <definedName name="concepto559" localSheetId="90">#REF!</definedName>
    <definedName name="concepto559" localSheetId="34">#REF!</definedName>
    <definedName name="concepto559" localSheetId="92">#REF!</definedName>
    <definedName name="concepto559" localSheetId="93">#REF!</definedName>
    <definedName name="concepto559">#REF!</definedName>
    <definedName name="concepto559.casillero" localSheetId="39">#REF!</definedName>
    <definedName name="concepto559.casillero" localSheetId="25">#REF!</definedName>
    <definedName name="concepto559.casillero" localSheetId="21">#REF!</definedName>
    <definedName name="concepto559.casillero" localSheetId="4">#REF!</definedName>
    <definedName name="concepto559.casillero" localSheetId="89">#REF!</definedName>
    <definedName name="concepto559.casillero" localSheetId="5">#REF!</definedName>
    <definedName name="concepto559.casillero" localSheetId="90">#REF!</definedName>
    <definedName name="concepto559.casillero" localSheetId="34">#REF!</definedName>
    <definedName name="concepto559.casillero" localSheetId="92">#REF!</definedName>
    <definedName name="concepto559.casillero" localSheetId="93">#REF!</definedName>
    <definedName name="concepto559.casillero">#REF!</definedName>
    <definedName name="concepto560" localSheetId="39">#REF!</definedName>
    <definedName name="concepto560" localSheetId="25">#REF!</definedName>
    <definedName name="concepto560" localSheetId="21">#REF!</definedName>
    <definedName name="concepto560" localSheetId="4">#REF!</definedName>
    <definedName name="concepto560" localSheetId="89">#REF!</definedName>
    <definedName name="concepto560" localSheetId="5">#REF!</definedName>
    <definedName name="concepto560" localSheetId="90">#REF!</definedName>
    <definedName name="concepto560" localSheetId="34">#REF!</definedName>
    <definedName name="concepto560" localSheetId="92">#REF!</definedName>
    <definedName name="concepto560" localSheetId="93">#REF!</definedName>
    <definedName name="concepto560">#REF!</definedName>
    <definedName name="concepto560.casillero" localSheetId="39">#REF!</definedName>
    <definedName name="concepto560.casillero" localSheetId="25">#REF!</definedName>
    <definedName name="concepto560.casillero" localSheetId="21">#REF!</definedName>
    <definedName name="concepto560.casillero" localSheetId="4">#REF!</definedName>
    <definedName name="concepto560.casillero" localSheetId="89">#REF!</definedName>
    <definedName name="concepto560.casillero" localSheetId="5">#REF!</definedName>
    <definedName name="concepto560.casillero" localSheetId="90">#REF!</definedName>
    <definedName name="concepto560.casillero" localSheetId="34">#REF!</definedName>
    <definedName name="concepto560.casillero" localSheetId="92">#REF!</definedName>
    <definedName name="concepto560.casillero" localSheetId="93">#REF!</definedName>
    <definedName name="concepto560.casillero">#REF!</definedName>
    <definedName name="concepto561" localSheetId="39">#REF!</definedName>
    <definedName name="concepto561" localSheetId="25">#REF!</definedName>
    <definedName name="concepto561" localSheetId="21">#REF!</definedName>
    <definedName name="concepto561" localSheetId="4">#REF!</definedName>
    <definedName name="concepto561" localSheetId="89">#REF!</definedName>
    <definedName name="concepto561" localSheetId="5">#REF!</definedName>
    <definedName name="concepto561" localSheetId="90">#REF!</definedName>
    <definedName name="concepto561" localSheetId="34">#REF!</definedName>
    <definedName name="concepto561" localSheetId="92">#REF!</definedName>
    <definedName name="concepto561" localSheetId="93">#REF!</definedName>
    <definedName name="concepto561">#REF!</definedName>
    <definedName name="concepto561.casillero" localSheetId="39">#REF!</definedName>
    <definedName name="concepto561.casillero" localSheetId="25">#REF!</definedName>
    <definedName name="concepto561.casillero" localSheetId="21">#REF!</definedName>
    <definedName name="concepto561.casillero" localSheetId="4">#REF!</definedName>
    <definedName name="concepto561.casillero" localSheetId="89">#REF!</definedName>
    <definedName name="concepto561.casillero" localSheetId="5">#REF!</definedName>
    <definedName name="concepto561.casillero" localSheetId="90">#REF!</definedName>
    <definedName name="concepto561.casillero" localSheetId="34">#REF!</definedName>
    <definedName name="concepto561.casillero" localSheetId="92">#REF!</definedName>
    <definedName name="concepto561.casillero" localSheetId="93">#REF!</definedName>
    <definedName name="concepto561.casillero">#REF!</definedName>
    <definedName name="concepto563" localSheetId="39">#REF!</definedName>
    <definedName name="concepto563" localSheetId="25">#REF!</definedName>
    <definedName name="concepto563" localSheetId="21">#REF!</definedName>
    <definedName name="concepto563" localSheetId="4">#REF!</definedName>
    <definedName name="concepto563" localSheetId="89">#REF!</definedName>
    <definedName name="concepto563" localSheetId="5">#REF!</definedName>
    <definedName name="concepto563" localSheetId="90">#REF!</definedName>
    <definedName name="concepto563" localSheetId="34">#REF!</definedName>
    <definedName name="concepto563" localSheetId="92">#REF!</definedName>
    <definedName name="concepto563" localSheetId="93">#REF!</definedName>
    <definedName name="concepto563">#REF!</definedName>
    <definedName name="concepto563.casillero" localSheetId="39">#REF!</definedName>
    <definedName name="concepto563.casillero" localSheetId="25">#REF!</definedName>
    <definedName name="concepto563.casillero" localSheetId="21">#REF!</definedName>
    <definedName name="concepto563.casillero" localSheetId="4">#REF!</definedName>
    <definedName name="concepto563.casillero" localSheetId="89">#REF!</definedName>
    <definedName name="concepto563.casillero" localSheetId="5">#REF!</definedName>
    <definedName name="concepto563.casillero" localSheetId="90">#REF!</definedName>
    <definedName name="concepto563.casillero" localSheetId="34">#REF!</definedName>
    <definedName name="concepto563.casillero" localSheetId="92">#REF!</definedName>
    <definedName name="concepto563.casillero" localSheetId="93">#REF!</definedName>
    <definedName name="concepto563.casillero">#REF!</definedName>
    <definedName name="concepto565" localSheetId="39">#REF!</definedName>
    <definedName name="concepto565" localSheetId="25">#REF!</definedName>
    <definedName name="concepto565" localSheetId="21">#REF!</definedName>
    <definedName name="concepto565" localSheetId="4">#REF!</definedName>
    <definedName name="concepto565" localSheetId="89">#REF!</definedName>
    <definedName name="concepto565" localSheetId="5">#REF!</definedName>
    <definedName name="concepto565" localSheetId="90">#REF!</definedName>
    <definedName name="concepto565" localSheetId="34">#REF!</definedName>
    <definedName name="concepto565" localSheetId="92">#REF!</definedName>
    <definedName name="concepto565" localSheetId="93">#REF!</definedName>
    <definedName name="concepto565">#REF!</definedName>
    <definedName name="concepto565.casillero" localSheetId="39">#REF!</definedName>
    <definedName name="concepto565.casillero" localSheetId="25">#REF!</definedName>
    <definedName name="concepto565.casillero" localSheetId="21">#REF!</definedName>
    <definedName name="concepto565.casillero" localSheetId="4">#REF!</definedName>
    <definedName name="concepto565.casillero" localSheetId="89">#REF!</definedName>
    <definedName name="concepto565.casillero" localSheetId="5">#REF!</definedName>
    <definedName name="concepto565.casillero" localSheetId="90">#REF!</definedName>
    <definedName name="concepto565.casillero" localSheetId="34">#REF!</definedName>
    <definedName name="concepto565.casillero" localSheetId="92">#REF!</definedName>
    <definedName name="concepto565.casillero" localSheetId="93">#REF!</definedName>
    <definedName name="concepto565.casillero">#REF!</definedName>
    <definedName name="concepto572" localSheetId="39">#REF!</definedName>
    <definedName name="concepto572" localSheetId="25">#REF!</definedName>
    <definedName name="concepto572" localSheetId="21">#REF!</definedName>
    <definedName name="concepto572" localSheetId="4">#REF!</definedName>
    <definedName name="concepto572" localSheetId="89">#REF!</definedName>
    <definedName name="concepto572" localSheetId="5">#REF!</definedName>
    <definedName name="concepto572" localSheetId="90">#REF!</definedName>
    <definedName name="concepto572" localSheetId="34">#REF!</definedName>
    <definedName name="concepto572" localSheetId="92">#REF!</definedName>
    <definedName name="concepto572" localSheetId="93">#REF!</definedName>
    <definedName name="concepto572">#REF!</definedName>
    <definedName name="concepto572.casillero" localSheetId="39">#REF!</definedName>
    <definedName name="concepto572.casillero" localSheetId="25">#REF!</definedName>
    <definedName name="concepto572.casillero" localSheetId="21">#REF!</definedName>
    <definedName name="concepto572.casillero" localSheetId="4">#REF!</definedName>
    <definedName name="concepto572.casillero" localSheetId="89">#REF!</definedName>
    <definedName name="concepto572.casillero" localSheetId="5">#REF!</definedName>
    <definedName name="concepto572.casillero" localSheetId="90">#REF!</definedName>
    <definedName name="concepto572.casillero" localSheetId="34">#REF!</definedName>
    <definedName name="concepto572.casillero" localSheetId="92">#REF!</definedName>
    <definedName name="concepto572.casillero" localSheetId="93">#REF!</definedName>
    <definedName name="concepto572.casillero">#REF!</definedName>
    <definedName name="concepto573" localSheetId="39">#REF!</definedName>
    <definedName name="concepto573" localSheetId="25">#REF!</definedName>
    <definedName name="concepto573" localSheetId="21">#REF!</definedName>
    <definedName name="concepto573" localSheetId="4">#REF!</definedName>
    <definedName name="concepto573" localSheetId="89">#REF!</definedName>
    <definedName name="concepto573" localSheetId="5">#REF!</definedName>
    <definedName name="concepto573" localSheetId="90">#REF!</definedName>
    <definedName name="concepto573" localSheetId="34">#REF!</definedName>
    <definedName name="concepto573" localSheetId="92">#REF!</definedName>
    <definedName name="concepto573" localSheetId="93">#REF!</definedName>
    <definedName name="concepto573">#REF!</definedName>
    <definedName name="concepto573.casillero" localSheetId="39">#REF!</definedName>
    <definedName name="concepto573.casillero" localSheetId="25">#REF!</definedName>
    <definedName name="concepto573.casillero" localSheetId="21">#REF!</definedName>
    <definedName name="concepto573.casillero" localSheetId="4">#REF!</definedName>
    <definedName name="concepto573.casillero" localSheetId="89">#REF!</definedName>
    <definedName name="concepto573.casillero" localSheetId="5">#REF!</definedName>
    <definedName name="concepto573.casillero" localSheetId="90">#REF!</definedName>
    <definedName name="concepto573.casillero" localSheetId="34">#REF!</definedName>
    <definedName name="concepto573.casillero" localSheetId="92">#REF!</definedName>
    <definedName name="concepto573.casillero" localSheetId="93">#REF!</definedName>
    <definedName name="concepto573.casillero">#REF!</definedName>
    <definedName name="concepto574" localSheetId="39">#REF!</definedName>
    <definedName name="concepto574" localSheetId="25">#REF!</definedName>
    <definedName name="concepto574" localSheetId="21">#REF!</definedName>
    <definedName name="concepto574" localSheetId="4">#REF!</definedName>
    <definedName name="concepto574" localSheetId="89">#REF!</definedName>
    <definedName name="concepto574" localSheetId="5">#REF!</definedName>
    <definedName name="concepto574" localSheetId="90">#REF!</definedName>
    <definedName name="concepto574" localSheetId="34">#REF!</definedName>
    <definedName name="concepto574" localSheetId="92">#REF!</definedName>
    <definedName name="concepto574" localSheetId="93">#REF!</definedName>
    <definedName name="concepto574">#REF!</definedName>
    <definedName name="concepto574.casillero" localSheetId="39">#REF!</definedName>
    <definedName name="concepto574.casillero" localSheetId="25">#REF!</definedName>
    <definedName name="concepto574.casillero" localSheetId="21">#REF!</definedName>
    <definedName name="concepto574.casillero" localSheetId="4">#REF!</definedName>
    <definedName name="concepto574.casillero" localSheetId="89">#REF!</definedName>
    <definedName name="concepto574.casillero" localSheetId="5">#REF!</definedName>
    <definedName name="concepto574.casillero" localSheetId="90">#REF!</definedName>
    <definedName name="concepto574.casillero" localSheetId="34">#REF!</definedName>
    <definedName name="concepto574.casillero" localSheetId="92">#REF!</definedName>
    <definedName name="concepto574.casillero" localSheetId="93">#REF!</definedName>
    <definedName name="concepto574.casillero">#REF!</definedName>
    <definedName name="concepto575" localSheetId="39">#REF!</definedName>
    <definedName name="concepto575" localSheetId="25">#REF!</definedName>
    <definedName name="concepto575" localSheetId="21">#REF!</definedName>
    <definedName name="concepto575" localSheetId="4">#REF!</definedName>
    <definedName name="concepto575" localSheetId="89">#REF!</definedName>
    <definedName name="concepto575" localSheetId="5">#REF!</definedName>
    <definedName name="concepto575" localSheetId="90">#REF!</definedName>
    <definedName name="concepto575" localSheetId="34">#REF!</definedName>
    <definedName name="concepto575" localSheetId="92">#REF!</definedName>
    <definedName name="concepto575" localSheetId="93">#REF!</definedName>
    <definedName name="concepto575">#REF!</definedName>
    <definedName name="concepto575.casillero" localSheetId="39">#REF!</definedName>
    <definedName name="concepto575.casillero" localSheetId="25">#REF!</definedName>
    <definedName name="concepto575.casillero" localSheetId="21">#REF!</definedName>
    <definedName name="concepto575.casillero" localSheetId="4">#REF!</definedName>
    <definedName name="concepto575.casillero" localSheetId="89">#REF!</definedName>
    <definedName name="concepto575.casillero" localSheetId="5">#REF!</definedName>
    <definedName name="concepto575.casillero" localSheetId="90">#REF!</definedName>
    <definedName name="concepto575.casillero" localSheetId="34">#REF!</definedName>
    <definedName name="concepto575.casillero" localSheetId="92">#REF!</definedName>
    <definedName name="concepto575.casillero" localSheetId="93">#REF!</definedName>
    <definedName name="concepto575.casillero">#REF!</definedName>
    <definedName name="concepto576" localSheetId="39">#REF!</definedName>
    <definedName name="concepto576" localSheetId="25">#REF!</definedName>
    <definedName name="concepto576" localSheetId="21">#REF!</definedName>
    <definedName name="concepto576" localSheetId="4">#REF!</definedName>
    <definedName name="concepto576" localSheetId="89">#REF!</definedName>
    <definedName name="concepto576" localSheetId="5">#REF!</definedName>
    <definedName name="concepto576" localSheetId="90">#REF!</definedName>
    <definedName name="concepto576" localSheetId="34">#REF!</definedName>
    <definedName name="concepto576" localSheetId="92">#REF!</definedName>
    <definedName name="concepto576" localSheetId="93">#REF!</definedName>
    <definedName name="concepto576">#REF!</definedName>
    <definedName name="concepto576.casillero" localSheetId="39">#REF!</definedName>
    <definedName name="concepto576.casillero" localSheetId="25">#REF!</definedName>
    <definedName name="concepto576.casillero" localSheetId="21">#REF!</definedName>
    <definedName name="concepto576.casillero" localSheetId="4">#REF!</definedName>
    <definedName name="concepto576.casillero" localSheetId="89">#REF!</definedName>
    <definedName name="concepto576.casillero" localSheetId="5">#REF!</definedName>
    <definedName name="concepto576.casillero" localSheetId="90">#REF!</definedName>
    <definedName name="concepto576.casillero" localSheetId="34">#REF!</definedName>
    <definedName name="concepto576.casillero" localSheetId="92">#REF!</definedName>
    <definedName name="concepto576.casillero" localSheetId="93">#REF!</definedName>
    <definedName name="concepto576.casillero">#REF!</definedName>
    <definedName name="concepto577" localSheetId="39">#REF!</definedName>
    <definedName name="concepto577" localSheetId="25">#REF!</definedName>
    <definedName name="concepto577" localSheetId="21">#REF!</definedName>
    <definedName name="concepto577" localSheetId="4">#REF!</definedName>
    <definedName name="concepto577" localSheetId="89">#REF!</definedName>
    <definedName name="concepto577" localSheetId="5">#REF!</definedName>
    <definedName name="concepto577" localSheetId="90">#REF!</definedName>
    <definedName name="concepto577" localSheetId="34">#REF!</definedName>
    <definedName name="concepto577" localSheetId="92">#REF!</definedName>
    <definedName name="concepto577" localSheetId="93">#REF!</definedName>
    <definedName name="concepto577">#REF!</definedName>
    <definedName name="concepto577.casillero" localSheetId="39">#REF!</definedName>
    <definedName name="concepto577.casillero" localSheetId="25">#REF!</definedName>
    <definedName name="concepto577.casillero" localSheetId="21">#REF!</definedName>
    <definedName name="concepto577.casillero" localSheetId="4">#REF!</definedName>
    <definedName name="concepto577.casillero" localSheetId="89">#REF!</definedName>
    <definedName name="concepto577.casillero" localSheetId="5">#REF!</definedName>
    <definedName name="concepto577.casillero" localSheetId="90">#REF!</definedName>
    <definedName name="concepto577.casillero" localSheetId="34">#REF!</definedName>
    <definedName name="concepto577.casillero" localSheetId="92">#REF!</definedName>
    <definedName name="concepto577.casillero" localSheetId="93">#REF!</definedName>
    <definedName name="concepto577.casillero">#REF!</definedName>
    <definedName name="concepto592" localSheetId="39">#REF!</definedName>
    <definedName name="concepto592" localSheetId="25">#REF!</definedName>
    <definedName name="concepto592" localSheetId="21">#REF!</definedName>
    <definedName name="concepto592" localSheetId="4">#REF!</definedName>
    <definedName name="concepto592" localSheetId="89">#REF!</definedName>
    <definedName name="concepto592" localSheetId="5">#REF!</definedName>
    <definedName name="concepto592" localSheetId="90">#REF!</definedName>
    <definedName name="concepto592" localSheetId="34">#REF!</definedName>
    <definedName name="concepto592" localSheetId="92">#REF!</definedName>
    <definedName name="concepto592" localSheetId="93">#REF!</definedName>
    <definedName name="concepto592">#REF!</definedName>
    <definedName name="concepto592.casillero" localSheetId="39">#REF!</definedName>
    <definedName name="concepto592.casillero" localSheetId="25">#REF!</definedName>
    <definedName name="concepto592.casillero" localSheetId="21">#REF!</definedName>
    <definedName name="concepto592.casillero" localSheetId="4">#REF!</definedName>
    <definedName name="concepto592.casillero" localSheetId="89">#REF!</definedName>
    <definedName name="concepto592.casillero" localSheetId="5">#REF!</definedName>
    <definedName name="concepto592.casillero" localSheetId="90">#REF!</definedName>
    <definedName name="concepto592.casillero" localSheetId="34">#REF!</definedName>
    <definedName name="concepto592.casillero" localSheetId="92">#REF!</definedName>
    <definedName name="concepto592.casillero" localSheetId="93">#REF!</definedName>
    <definedName name="concepto592.casillero">#REF!</definedName>
    <definedName name="concepto594" localSheetId="39">#REF!</definedName>
    <definedName name="concepto594" localSheetId="25">#REF!</definedName>
    <definedName name="concepto594" localSheetId="21">#REF!</definedName>
    <definedName name="concepto594" localSheetId="4">#REF!</definedName>
    <definedName name="concepto594" localSheetId="89">#REF!</definedName>
    <definedName name="concepto594" localSheetId="5">#REF!</definedName>
    <definedName name="concepto594" localSheetId="90">#REF!</definedName>
    <definedName name="concepto594" localSheetId="34">#REF!</definedName>
    <definedName name="concepto594" localSheetId="92">#REF!</definedName>
    <definedName name="concepto594" localSheetId="93">#REF!</definedName>
    <definedName name="concepto594">#REF!</definedName>
    <definedName name="concepto594.casillero" localSheetId="39">#REF!</definedName>
    <definedName name="concepto594.casillero" localSheetId="25">#REF!</definedName>
    <definedName name="concepto594.casillero" localSheetId="21">#REF!</definedName>
    <definedName name="concepto594.casillero" localSheetId="4">#REF!</definedName>
    <definedName name="concepto594.casillero" localSheetId="89">#REF!</definedName>
    <definedName name="concepto594.casillero" localSheetId="5">#REF!</definedName>
    <definedName name="concepto594.casillero" localSheetId="90">#REF!</definedName>
    <definedName name="concepto594.casillero" localSheetId="34">#REF!</definedName>
    <definedName name="concepto594.casillero" localSheetId="92">#REF!</definedName>
    <definedName name="concepto594.casillero" localSheetId="93">#REF!</definedName>
    <definedName name="concepto594.casillero">#REF!</definedName>
    <definedName name="concepto6000" localSheetId="39">#REF!</definedName>
    <definedName name="concepto6000" localSheetId="25">#REF!</definedName>
    <definedName name="concepto6000" localSheetId="21">#REF!</definedName>
    <definedName name="concepto6000" localSheetId="4">#REF!</definedName>
    <definedName name="concepto6000" localSheetId="89">#REF!</definedName>
    <definedName name="concepto6000" localSheetId="5">#REF!</definedName>
    <definedName name="concepto6000" localSheetId="90">#REF!</definedName>
    <definedName name="concepto6000" localSheetId="34">#REF!</definedName>
    <definedName name="concepto6000" localSheetId="92">#REF!</definedName>
    <definedName name="concepto6000" localSheetId="93">#REF!</definedName>
    <definedName name="concepto6000">#REF!</definedName>
    <definedName name="concepto6000.casillero" localSheetId="39">#REF!</definedName>
    <definedName name="concepto6000.casillero" localSheetId="25">#REF!</definedName>
    <definedName name="concepto6000.casillero" localSheetId="21">#REF!</definedName>
    <definedName name="concepto6000.casillero" localSheetId="4">#REF!</definedName>
    <definedName name="concepto6000.casillero" localSheetId="89">#REF!</definedName>
    <definedName name="concepto6000.casillero" localSheetId="5">#REF!</definedName>
    <definedName name="concepto6000.casillero" localSheetId="90">#REF!</definedName>
    <definedName name="concepto6000.casillero" localSheetId="34">#REF!</definedName>
    <definedName name="concepto6000.casillero" localSheetId="92">#REF!</definedName>
    <definedName name="concepto6000.casillero" localSheetId="93">#REF!</definedName>
    <definedName name="concepto6000.casillero">#REF!</definedName>
    <definedName name="concepto6005" localSheetId="39">#REF!</definedName>
    <definedName name="concepto6005" localSheetId="25">#REF!</definedName>
    <definedName name="concepto6005" localSheetId="21">#REF!</definedName>
    <definedName name="concepto6005" localSheetId="4">#REF!</definedName>
    <definedName name="concepto6005" localSheetId="89">#REF!</definedName>
    <definedName name="concepto6005" localSheetId="5">#REF!</definedName>
    <definedName name="concepto6005" localSheetId="90">#REF!</definedName>
    <definedName name="concepto6005" localSheetId="34">#REF!</definedName>
    <definedName name="concepto6005" localSheetId="92">#REF!</definedName>
    <definedName name="concepto6005" localSheetId="93">#REF!</definedName>
    <definedName name="concepto6005">#REF!</definedName>
    <definedName name="concepto6005.casillero" localSheetId="39">#REF!</definedName>
    <definedName name="concepto6005.casillero" localSheetId="25">#REF!</definedName>
    <definedName name="concepto6005.casillero" localSheetId="21">#REF!</definedName>
    <definedName name="concepto6005.casillero" localSheetId="4">#REF!</definedName>
    <definedName name="concepto6005.casillero" localSheetId="89">#REF!</definedName>
    <definedName name="concepto6005.casillero" localSheetId="5">#REF!</definedName>
    <definedName name="concepto6005.casillero" localSheetId="90">#REF!</definedName>
    <definedName name="concepto6005.casillero" localSheetId="34">#REF!</definedName>
    <definedName name="concepto6005.casillero" localSheetId="92">#REF!</definedName>
    <definedName name="concepto6005.casillero" localSheetId="93">#REF!</definedName>
    <definedName name="concepto6005.casillero">#REF!</definedName>
    <definedName name="concepto6020" localSheetId="39">#REF!</definedName>
    <definedName name="concepto6020" localSheetId="25">#REF!</definedName>
    <definedName name="concepto6020" localSheetId="21">#REF!</definedName>
    <definedName name="concepto6020" localSheetId="4">#REF!</definedName>
    <definedName name="concepto6020" localSheetId="89">#REF!</definedName>
    <definedName name="concepto6020" localSheetId="5">#REF!</definedName>
    <definedName name="concepto6020" localSheetId="90">#REF!</definedName>
    <definedName name="concepto6020" localSheetId="34">#REF!</definedName>
    <definedName name="concepto6020" localSheetId="92">#REF!</definedName>
    <definedName name="concepto6020" localSheetId="93">#REF!</definedName>
    <definedName name="concepto6020">#REF!</definedName>
    <definedName name="concepto6020.casillero" localSheetId="39">#REF!</definedName>
    <definedName name="concepto6020.casillero" localSheetId="25">#REF!</definedName>
    <definedName name="concepto6020.casillero" localSheetId="21">#REF!</definedName>
    <definedName name="concepto6020.casillero" localSheetId="4">#REF!</definedName>
    <definedName name="concepto6020.casillero" localSheetId="89">#REF!</definedName>
    <definedName name="concepto6020.casillero" localSheetId="5">#REF!</definedName>
    <definedName name="concepto6020.casillero" localSheetId="90">#REF!</definedName>
    <definedName name="concepto6020.casillero" localSheetId="34">#REF!</definedName>
    <definedName name="concepto6020.casillero" localSheetId="92">#REF!</definedName>
    <definedName name="concepto6020.casillero" localSheetId="93">#REF!</definedName>
    <definedName name="concepto6020.casillero">#REF!</definedName>
    <definedName name="concepto6025" localSheetId="39">#REF!</definedName>
    <definedName name="concepto6025" localSheetId="25">#REF!</definedName>
    <definedName name="concepto6025" localSheetId="21">#REF!</definedName>
    <definedName name="concepto6025" localSheetId="4">#REF!</definedName>
    <definedName name="concepto6025" localSheetId="89">#REF!</definedName>
    <definedName name="concepto6025" localSheetId="5">#REF!</definedName>
    <definedName name="concepto6025" localSheetId="90">#REF!</definedName>
    <definedName name="concepto6025" localSheetId="34">#REF!</definedName>
    <definedName name="concepto6025" localSheetId="92">#REF!</definedName>
    <definedName name="concepto6025" localSheetId="93">#REF!</definedName>
    <definedName name="concepto6025">#REF!</definedName>
    <definedName name="concepto6025.casillero" localSheetId="39">#REF!</definedName>
    <definedName name="concepto6025.casillero" localSheetId="25">#REF!</definedName>
    <definedName name="concepto6025.casillero" localSheetId="21">#REF!</definedName>
    <definedName name="concepto6025.casillero" localSheetId="4">#REF!</definedName>
    <definedName name="concepto6025.casillero" localSheetId="89">#REF!</definedName>
    <definedName name="concepto6025.casillero" localSheetId="5">#REF!</definedName>
    <definedName name="concepto6025.casillero" localSheetId="90">#REF!</definedName>
    <definedName name="concepto6025.casillero" localSheetId="34">#REF!</definedName>
    <definedName name="concepto6025.casillero" localSheetId="92">#REF!</definedName>
    <definedName name="concepto6025.casillero" localSheetId="93">#REF!</definedName>
    <definedName name="concepto6025.casillero">#REF!</definedName>
    <definedName name="concepto6030" localSheetId="39">#REF!</definedName>
    <definedName name="concepto6030" localSheetId="25">#REF!</definedName>
    <definedName name="concepto6030" localSheetId="21">#REF!</definedName>
    <definedName name="concepto6030" localSheetId="4">#REF!</definedName>
    <definedName name="concepto6030" localSheetId="89">#REF!</definedName>
    <definedName name="concepto6030" localSheetId="5">#REF!</definedName>
    <definedName name="concepto6030" localSheetId="90">#REF!</definedName>
    <definedName name="concepto6030" localSheetId="34">#REF!</definedName>
    <definedName name="concepto6030" localSheetId="92">#REF!</definedName>
    <definedName name="concepto6030" localSheetId="93">#REF!</definedName>
    <definedName name="concepto6030">#REF!</definedName>
    <definedName name="concepto6030.casillero" localSheetId="39">#REF!</definedName>
    <definedName name="concepto6030.casillero" localSheetId="25">#REF!</definedName>
    <definedName name="concepto6030.casillero" localSheetId="21">#REF!</definedName>
    <definedName name="concepto6030.casillero" localSheetId="4">#REF!</definedName>
    <definedName name="concepto6030.casillero" localSheetId="89">#REF!</definedName>
    <definedName name="concepto6030.casillero" localSheetId="5">#REF!</definedName>
    <definedName name="concepto6030.casillero" localSheetId="90">#REF!</definedName>
    <definedName name="concepto6030.casillero" localSheetId="34">#REF!</definedName>
    <definedName name="concepto6030.casillero" localSheetId="92">#REF!</definedName>
    <definedName name="concepto6030.casillero" localSheetId="93">#REF!</definedName>
    <definedName name="concepto6030.casillero">#REF!</definedName>
    <definedName name="concepto6035" localSheetId="39">#REF!</definedName>
    <definedName name="concepto6035" localSheetId="25">#REF!</definedName>
    <definedName name="concepto6035" localSheetId="21">#REF!</definedName>
    <definedName name="concepto6035" localSheetId="4">#REF!</definedName>
    <definedName name="concepto6035" localSheetId="89">#REF!</definedName>
    <definedName name="concepto6035" localSheetId="5">#REF!</definedName>
    <definedName name="concepto6035" localSheetId="90">#REF!</definedName>
    <definedName name="concepto6035" localSheetId="34">#REF!</definedName>
    <definedName name="concepto6035" localSheetId="92">#REF!</definedName>
    <definedName name="concepto6035" localSheetId="93">#REF!</definedName>
    <definedName name="concepto6035">#REF!</definedName>
    <definedName name="concepto6035.casillero" localSheetId="39">#REF!</definedName>
    <definedName name="concepto6035.casillero" localSheetId="25">#REF!</definedName>
    <definedName name="concepto6035.casillero" localSheetId="21">#REF!</definedName>
    <definedName name="concepto6035.casillero" localSheetId="4">#REF!</definedName>
    <definedName name="concepto6035.casillero" localSheetId="89">#REF!</definedName>
    <definedName name="concepto6035.casillero" localSheetId="5">#REF!</definedName>
    <definedName name="concepto6035.casillero" localSheetId="90">#REF!</definedName>
    <definedName name="concepto6035.casillero" localSheetId="34">#REF!</definedName>
    <definedName name="concepto6035.casillero" localSheetId="92">#REF!</definedName>
    <definedName name="concepto6035.casillero" localSheetId="93">#REF!</definedName>
    <definedName name="concepto6035.casillero">#REF!</definedName>
    <definedName name="concepto6040" localSheetId="39">#REF!</definedName>
    <definedName name="concepto6040" localSheetId="25">#REF!</definedName>
    <definedName name="concepto6040" localSheetId="21">#REF!</definedName>
    <definedName name="concepto6040" localSheetId="4">#REF!</definedName>
    <definedName name="concepto6040" localSheetId="89">#REF!</definedName>
    <definedName name="concepto6040" localSheetId="5">#REF!</definedName>
    <definedName name="concepto6040" localSheetId="90">#REF!</definedName>
    <definedName name="concepto6040" localSheetId="34">#REF!</definedName>
    <definedName name="concepto6040" localSheetId="92">#REF!</definedName>
    <definedName name="concepto6040" localSheetId="93">#REF!</definedName>
    <definedName name="concepto6040">#REF!</definedName>
    <definedName name="concepto6040.casillero" localSheetId="39">#REF!</definedName>
    <definedName name="concepto6040.casillero" localSheetId="25">#REF!</definedName>
    <definedName name="concepto6040.casillero" localSheetId="21">#REF!</definedName>
    <definedName name="concepto6040.casillero" localSheetId="4">#REF!</definedName>
    <definedName name="concepto6040.casillero" localSheetId="89">#REF!</definedName>
    <definedName name="concepto6040.casillero" localSheetId="5">#REF!</definedName>
    <definedName name="concepto6040.casillero" localSheetId="90">#REF!</definedName>
    <definedName name="concepto6040.casillero" localSheetId="34">#REF!</definedName>
    <definedName name="concepto6040.casillero" localSheetId="92">#REF!</definedName>
    <definedName name="concepto6040.casillero" localSheetId="93">#REF!</definedName>
    <definedName name="concepto6040.casillero">#REF!</definedName>
    <definedName name="concepto6045" localSheetId="39">#REF!</definedName>
    <definedName name="concepto6045" localSheetId="25">#REF!</definedName>
    <definedName name="concepto6045" localSheetId="21">#REF!</definedName>
    <definedName name="concepto6045" localSheetId="4">#REF!</definedName>
    <definedName name="concepto6045" localSheetId="89">#REF!</definedName>
    <definedName name="concepto6045" localSheetId="5">#REF!</definedName>
    <definedName name="concepto6045" localSheetId="90">#REF!</definedName>
    <definedName name="concepto6045" localSheetId="34">#REF!</definedName>
    <definedName name="concepto6045" localSheetId="92">#REF!</definedName>
    <definedName name="concepto6045" localSheetId="93">#REF!</definedName>
    <definedName name="concepto6045">#REF!</definedName>
    <definedName name="concepto6045.casillero" localSheetId="39">#REF!</definedName>
    <definedName name="concepto6045.casillero" localSheetId="25">#REF!</definedName>
    <definedName name="concepto6045.casillero" localSheetId="21">#REF!</definedName>
    <definedName name="concepto6045.casillero" localSheetId="4">#REF!</definedName>
    <definedName name="concepto6045.casillero" localSheetId="89">#REF!</definedName>
    <definedName name="concepto6045.casillero" localSheetId="5">#REF!</definedName>
    <definedName name="concepto6045.casillero" localSheetId="90">#REF!</definedName>
    <definedName name="concepto6045.casillero" localSheetId="34">#REF!</definedName>
    <definedName name="concepto6045.casillero" localSheetId="92">#REF!</definedName>
    <definedName name="concepto6045.casillero" localSheetId="93">#REF!</definedName>
    <definedName name="concepto6045.casillero">#REF!</definedName>
    <definedName name="concepto6050" localSheetId="39">#REF!</definedName>
    <definedName name="concepto6050" localSheetId="25">#REF!</definedName>
    <definedName name="concepto6050" localSheetId="21">#REF!</definedName>
    <definedName name="concepto6050" localSheetId="4">#REF!</definedName>
    <definedName name="concepto6050" localSheetId="89">#REF!</definedName>
    <definedName name="concepto6050" localSheetId="5">#REF!</definedName>
    <definedName name="concepto6050" localSheetId="90">#REF!</definedName>
    <definedName name="concepto6050" localSheetId="34">#REF!</definedName>
    <definedName name="concepto6050" localSheetId="92">#REF!</definedName>
    <definedName name="concepto6050" localSheetId="93">#REF!</definedName>
    <definedName name="concepto6050">#REF!</definedName>
    <definedName name="concepto6050.casillero" localSheetId="39">#REF!</definedName>
    <definedName name="concepto6050.casillero" localSheetId="25">#REF!</definedName>
    <definedName name="concepto6050.casillero" localSheetId="21">#REF!</definedName>
    <definedName name="concepto6050.casillero" localSheetId="4">#REF!</definedName>
    <definedName name="concepto6050.casillero" localSheetId="89">#REF!</definedName>
    <definedName name="concepto6050.casillero" localSheetId="5">#REF!</definedName>
    <definedName name="concepto6050.casillero" localSheetId="90">#REF!</definedName>
    <definedName name="concepto6050.casillero" localSheetId="34">#REF!</definedName>
    <definedName name="concepto6050.casillero" localSheetId="92">#REF!</definedName>
    <definedName name="concepto6050.casillero" localSheetId="93">#REF!</definedName>
    <definedName name="concepto6050.casillero">#REF!</definedName>
    <definedName name="concepto6055" localSheetId="39">#REF!</definedName>
    <definedName name="concepto6055" localSheetId="25">#REF!</definedName>
    <definedName name="concepto6055" localSheetId="21">#REF!</definedName>
    <definedName name="concepto6055" localSheetId="4">#REF!</definedName>
    <definedName name="concepto6055" localSheetId="89">#REF!</definedName>
    <definedName name="concepto6055" localSheetId="5">#REF!</definedName>
    <definedName name="concepto6055" localSheetId="90">#REF!</definedName>
    <definedName name="concepto6055" localSheetId="34">#REF!</definedName>
    <definedName name="concepto6055" localSheetId="92">#REF!</definedName>
    <definedName name="concepto6055" localSheetId="93">#REF!</definedName>
    <definedName name="concepto6055">#REF!</definedName>
    <definedName name="concepto6055.casillero" localSheetId="39">#REF!</definedName>
    <definedName name="concepto6055.casillero" localSheetId="25">#REF!</definedName>
    <definedName name="concepto6055.casillero" localSheetId="21">#REF!</definedName>
    <definedName name="concepto6055.casillero" localSheetId="4">#REF!</definedName>
    <definedName name="concepto6055.casillero" localSheetId="89">#REF!</definedName>
    <definedName name="concepto6055.casillero" localSheetId="5">#REF!</definedName>
    <definedName name="concepto6055.casillero" localSheetId="90">#REF!</definedName>
    <definedName name="concepto6055.casillero" localSheetId="34">#REF!</definedName>
    <definedName name="concepto6055.casillero" localSheetId="92">#REF!</definedName>
    <definedName name="concepto6055.casillero" localSheetId="93">#REF!</definedName>
    <definedName name="concepto6055.casillero">#REF!</definedName>
    <definedName name="concepto6060" localSheetId="39">#REF!</definedName>
    <definedName name="concepto6060" localSheetId="25">#REF!</definedName>
    <definedName name="concepto6060" localSheetId="21">#REF!</definedName>
    <definedName name="concepto6060" localSheetId="4">#REF!</definedName>
    <definedName name="concepto6060" localSheetId="89">#REF!</definedName>
    <definedName name="concepto6060" localSheetId="5">#REF!</definedName>
    <definedName name="concepto6060" localSheetId="90">#REF!</definedName>
    <definedName name="concepto6060" localSheetId="34">#REF!</definedName>
    <definedName name="concepto6060" localSheetId="92">#REF!</definedName>
    <definedName name="concepto6060" localSheetId="93">#REF!</definedName>
    <definedName name="concepto6060">#REF!</definedName>
    <definedName name="concepto6060.casillero" localSheetId="39">#REF!</definedName>
    <definedName name="concepto6060.casillero" localSheetId="25">#REF!</definedName>
    <definedName name="concepto6060.casillero" localSheetId="21">#REF!</definedName>
    <definedName name="concepto6060.casillero" localSheetId="4">#REF!</definedName>
    <definedName name="concepto6060.casillero" localSheetId="89">#REF!</definedName>
    <definedName name="concepto6060.casillero" localSheetId="5">#REF!</definedName>
    <definedName name="concepto6060.casillero" localSheetId="90">#REF!</definedName>
    <definedName name="concepto6060.casillero" localSheetId="34">#REF!</definedName>
    <definedName name="concepto6060.casillero" localSheetId="92">#REF!</definedName>
    <definedName name="concepto6060.casillero" localSheetId="93">#REF!</definedName>
    <definedName name="concepto6060.casillero">#REF!</definedName>
    <definedName name="concepto6065" localSheetId="39">#REF!</definedName>
    <definedName name="concepto6065" localSheetId="25">#REF!</definedName>
    <definedName name="concepto6065" localSheetId="21">#REF!</definedName>
    <definedName name="concepto6065" localSheetId="4">#REF!</definedName>
    <definedName name="concepto6065" localSheetId="89">#REF!</definedName>
    <definedName name="concepto6065" localSheetId="5">#REF!</definedName>
    <definedName name="concepto6065" localSheetId="90">#REF!</definedName>
    <definedName name="concepto6065" localSheetId="34">#REF!</definedName>
    <definedName name="concepto6065" localSheetId="92">#REF!</definedName>
    <definedName name="concepto6065" localSheetId="93">#REF!</definedName>
    <definedName name="concepto6065">#REF!</definedName>
    <definedName name="concepto6065.casillero" localSheetId="39">#REF!</definedName>
    <definedName name="concepto6065.casillero" localSheetId="25">#REF!</definedName>
    <definedName name="concepto6065.casillero" localSheetId="21">#REF!</definedName>
    <definedName name="concepto6065.casillero" localSheetId="4">#REF!</definedName>
    <definedName name="concepto6065.casillero" localSheetId="89">#REF!</definedName>
    <definedName name="concepto6065.casillero" localSheetId="5">#REF!</definedName>
    <definedName name="concepto6065.casillero" localSheetId="90">#REF!</definedName>
    <definedName name="concepto6065.casillero" localSheetId="34">#REF!</definedName>
    <definedName name="concepto6065.casillero" localSheetId="92">#REF!</definedName>
    <definedName name="concepto6065.casillero" localSheetId="93">#REF!</definedName>
    <definedName name="concepto6065.casillero">#REF!</definedName>
    <definedName name="concepto6070" localSheetId="39">#REF!</definedName>
    <definedName name="concepto6070" localSheetId="25">#REF!</definedName>
    <definedName name="concepto6070" localSheetId="21">#REF!</definedName>
    <definedName name="concepto6070" localSheetId="4">#REF!</definedName>
    <definedName name="concepto6070" localSheetId="89">#REF!</definedName>
    <definedName name="concepto6070" localSheetId="5">#REF!</definedName>
    <definedName name="concepto6070" localSheetId="90">#REF!</definedName>
    <definedName name="concepto6070" localSheetId="34">#REF!</definedName>
    <definedName name="concepto6070" localSheetId="92">#REF!</definedName>
    <definedName name="concepto6070" localSheetId="93">#REF!</definedName>
    <definedName name="concepto6070">#REF!</definedName>
    <definedName name="concepto6070.casillero" localSheetId="39">#REF!</definedName>
    <definedName name="concepto6070.casillero" localSheetId="25">#REF!</definedName>
    <definedName name="concepto6070.casillero" localSheetId="21">#REF!</definedName>
    <definedName name="concepto6070.casillero" localSheetId="4">#REF!</definedName>
    <definedName name="concepto6070.casillero" localSheetId="89">#REF!</definedName>
    <definedName name="concepto6070.casillero" localSheetId="5">#REF!</definedName>
    <definedName name="concepto6070.casillero" localSheetId="90">#REF!</definedName>
    <definedName name="concepto6070.casillero" localSheetId="34">#REF!</definedName>
    <definedName name="concepto6070.casillero" localSheetId="92">#REF!</definedName>
    <definedName name="concepto6070.casillero" localSheetId="93">#REF!</definedName>
    <definedName name="concepto6070.casillero">#REF!</definedName>
    <definedName name="concepto6075" localSheetId="39">#REF!</definedName>
    <definedName name="concepto6075" localSheetId="25">#REF!</definedName>
    <definedName name="concepto6075" localSheetId="21">#REF!</definedName>
    <definedName name="concepto6075" localSheetId="4">#REF!</definedName>
    <definedName name="concepto6075" localSheetId="89">#REF!</definedName>
    <definedName name="concepto6075" localSheetId="5">#REF!</definedName>
    <definedName name="concepto6075" localSheetId="90">#REF!</definedName>
    <definedName name="concepto6075" localSheetId="34">#REF!</definedName>
    <definedName name="concepto6075" localSheetId="92">#REF!</definedName>
    <definedName name="concepto6075" localSheetId="93">#REF!</definedName>
    <definedName name="concepto6075">#REF!</definedName>
    <definedName name="concepto6075.casillero" localSheetId="39">#REF!</definedName>
    <definedName name="concepto6075.casillero" localSheetId="25">#REF!</definedName>
    <definedName name="concepto6075.casillero" localSheetId="21">#REF!</definedName>
    <definedName name="concepto6075.casillero" localSheetId="4">#REF!</definedName>
    <definedName name="concepto6075.casillero" localSheetId="89">#REF!</definedName>
    <definedName name="concepto6075.casillero" localSheetId="5">#REF!</definedName>
    <definedName name="concepto6075.casillero" localSheetId="90">#REF!</definedName>
    <definedName name="concepto6075.casillero" localSheetId="34">#REF!</definedName>
    <definedName name="concepto6075.casillero" localSheetId="92">#REF!</definedName>
    <definedName name="concepto6075.casillero" localSheetId="93">#REF!</definedName>
    <definedName name="concepto6075.casillero">#REF!</definedName>
    <definedName name="concepto6080" localSheetId="39">#REF!</definedName>
    <definedName name="concepto6080" localSheetId="25">#REF!</definedName>
    <definedName name="concepto6080" localSheetId="21">#REF!</definedName>
    <definedName name="concepto6080" localSheetId="4">#REF!</definedName>
    <definedName name="concepto6080" localSheetId="89">#REF!</definedName>
    <definedName name="concepto6080" localSheetId="5">#REF!</definedName>
    <definedName name="concepto6080" localSheetId="90">#REF!</definedName>
    <definedName name="concepto6080" localSheetId="34">#REF!</definedName>
    <definedName name="concepto6080" localSheetId="92">#REF!</definedName>
    <definedName name="concepto6080" localSheetId="93">#REF!</definedName>
    <definedName name="concepto6080">#REF!</definedName>
    <definedName name="concepto6080.casillero" localSheetId="39">#REF!</definedName>
    <definedName name="concepto6080.casillero" localSheetId="25">#REF!</definedName>
    <definedName name="concepto6080.casillero" localSheetId="21">#REF!</definedName>
    <definedName name="concepto6080.casillero" localSheetId="4">#REF!</definedName>
    <definedName name="concepto6080.casillero" localSheetId="89">#REF!</definedName>
    <definedName name="concepto6080.casillero" localSheetId="5">#REF!</definedName>
    <definedName name="concepto6080.casillero" localSheetId="90">#REF!</definedName>
    <definedName name="concepto6080.casillero" localSheetId="34">#REF!</definedName>
    <definedName name="concepto6080.casillero" localSheetId="92">#REF!</definedName>
    <definedName name="concepto6080.casillero" localSheetId="93">#REF!</definedName>
    <definedName name="concepto6080.casillero">#REF!</definedName>
    <definedName name="concepto6085" localSheetId="39">#REF!</definedName>
    <definedName name="concepto6085" localSheetId="25">#REF!</definedName>
    <definedName name="concepto6085" localSheetId="21">#REF!</definedName>
    <definedName name="concepto6085" localSheetId="4">#REF!</definedName>
    <definedName name="concepto6085" localSheetId="89">#REF!</definedName>
    <definedName name="concepto6085" localSheetId="5">#REF!</definedName>
    <definedName name="concepto6085" localSheetId="90">#REF!</definedName>
    <definedName name="concepto6085" localSheetId="34">#REF!</definedName>
    <definedName name="concepto6085" localSheetId="92">#REF!</definedName>
    <definedName name="concepto6085" localSheetId="93">#REF!</definedName>
    <definedName name="concepto6085">#REF!</definedName>
    <definedName name="concepto6085.casillero" localSheetId="39">#REF!</definedName>
    <definedName name="concepto6085.casillero" localSheetId="25">#REF!</definedName>
    <definedName name="concepto6085.casillero" localSheetId="21">#REF!</definedName>
    <definedName name="concepto6085.casillero" localSheetId="4">#REF!</definedName>
    <definedName name="concepto6085.casillero" localSheetId="89">#REF!</definedName>
    <definedName name="concepto6085.casillero" localSheetId="5">#REF!</definedName>
    <definedName name="concepto6085.casillero" localSheetId="90">#REF!</definedName>
    <definedName name="concepto6085.casillero" localSheetId="34">#REF!</definedName>
    <definedName name="concepto6085.casillero" localSheetId="92">#REF!</definedName>
    <definedName name="concepto6085.casillero" localSheetId="93">#REF!</definedName>
    <definedName name="concepto6085.casillero">#REF!</definedName>
    <definedName name="concepto650" localSheetId="39">#REF!</definedName>
    <definedName name="concepto650" localSheetId="25">#REF!</definedName>
    <definedName name="concepto650" localSheetId="21">#REF!</definedName>
    <definedName name="concepto650" localSheetId="4">#REF!</definedName>
    <definedName name="concepto650" localSheetId="89">#REF!</definedName>
    <definedName name="concepto650" localSheetId="5">#REF!</definedName>
    <definedName name="concepto650" localSheetId="90">#REF!</definedName>
    <definedName name="concepto650" localSheetId="34">#REF!</definedName>
    <definedName name="concepto650" localSheetId="92">#REF!</definedName>
    <definedName name="concepto650" localSheetId="93">#REF!</definedName>
    <definedName name="concepto650">#REF!</definedName>
    <definedName name="concepto650.casillero" localSheetId="39">#REF!</definedName>
    <definedName name="concepto650.casillero" localSheetId="25">#REF!</definedName>
    <definedName name="concepto650.casillero" localSheetId="21">#REF!</definedName>
    <definedName name="concepto650.casillero" localSheetId="4">#REF!</definedName>
    <definedName name="concepto650.casillero" localSheetId="89">#REF!</definedName>
    <definedName name="concepto650.casillero" localSheetId="5">#REF!</definedName>
    <definedName name="concepto650.casillero" localSheetId="90">#REF!</definedName>
    <definedName name="concepto650.casillero" localSheetId="34">#REF!</definedName>
    <definedName name="concepto650.casillero" localSheetId="92">#REF!</definedName>
    <definedName name="concepto650.casillero" localSheetId="93">#REF!</definedName>
    <definedName name="concepto650.casillero">#REF!</definedName>
    <definedName name="concepto652" localSheetId="39">#REF!</definedName>
    <definedName name="concepto652" localSheetId="25">#REF!</definedName>
    <definedName name="concepto652" localSheetId="21">#REF!</definedName>
    <definedName name="concepto652" localSheetId="4">#REF!</definedName>
    <definedName name="concepto652" localSheetId="89">#REF!</definedName>
    <definedName name="concepto652" localSheetId="5">#REF!</definedName>
    <definedName name="concepto652" localSheetId="90">#REF!</definedName>
    <definedName name="concepto652" localSheetId="34">#REF!</definedName>
    <definedName name="concepto652" localSheetId="92">#REF!</definedName>
    <definedName name="concepto652" localSheetId="93">#REF!</definedName>
    <definedName name="concepto652">#REF!</definedName>
    <definedName name="concepto652.casillero" localSheetId="39">#REF!</definedName>
    <definedName name="concepto652.casillero" localSheetId="25">#REF!</definedName>
    <definedName name="concepto652.casillero" localSheetId="21">#REF!</definedName>
    <definedName name="concepto652.casillero" localSheetId="4">#REF!</definedName>
    <definedName name="concepto652.casillero" localSheetId="89">#REF!</definedName>
    <definedName name="concepto652.casillero" localSheetId="5">#REF!</definedName>
    <definedName name="concepto652.casillero" localSheetId="90">#REF!</definedName>
    <definedName name="concepto652.casillero" localSheetId="34">#REF!</definedName>
    <definedName name="concepto652.casillero" localSheetId="92">#REF!</definedName>
    <definedName name="concepto652.casillero" localSheetId="93">#REF!</definedName>
    <definedName name="concepto652.casillero">#REF!</definedName>
    <definedName name="concepto652.error1" localSheetId="39">#REF!</definedName>
    <definedName name="concepto652.error1" localSheetId="25">#REF!</definedName>
    <definedName name="concepto652.error1" localSheetId="21">#REF!</definedName>
    <definedName name="concepto652.error1" localSheetId="4">#REF!</definedName>
    <definedName name="concepto652.error1" localSheetId="89">#REF!</definedName>
    <definedName name="concepto652.error1" localSheetId="5">#REF!</definedName>
    <definedName name="concepto652.error1" localSheetId="90">#REF!</definedName>
    <definedName name="concepto652.error1" localSheetId="34">#REF!</definedName>
    <definedName name="concepto652.error1" localSheetId="92">#REF!</definedName>
    <definedName name="concepto652.error1" localSheetId="93">#REF!</definedName>
    <definedName name="concepto652.error1">#REF!</definedName>
    <definedName name="concepto652.error2" localSheetId="39">#REF!</definedName>
    <definedName name="concepto652.error2" localSheetId="25">#REF!</definedName>
    <definedName name="concepto652.error2" localSheetId="21">#REF!</definedName>
    <definedName name="concepto652.error2" localSheetId="4">#REF!</definedName>
    <definedName name="concepto652.error2" localSheetId="89">#REF!</definedName>
    <definedName name="concepto652.error2" localSheetId="5">#REF!</definedName>
    <definedName name="concepto652.error2" localSheetId="90">#REF!</definedName>
    <definedName name="concepto652.error2" localSheetId="34">#REF!</definedName>
    <definedName name="concepto652.error2" localSheetId="92">#REF!</definedName>
    <definedName name="concepto652.error2" localSheetId="93">#REF!</definedName>
    <definedName name="concepto652.error2">#REF!</definedName>
    <definedName name="concepto652.validacion1" localSheetId="39">#REF!</definedName>
    <definedName name="concepto652.validacion1" localSheetId="25">#REF!</definedName>
    <definedName name="concepto652.validacion1" localSheetId="21">#REF!</definedName>
    <definedName name="concepto652.validacion1" localSheetId="4">#REF!</definedName>
    <definedName name="concepto652.validacion1" localSheetId="89">#REF!</definedName>
    <definedName name="concepto652.validacion1" localSheetId="5">#REF!</definedName>
    <definedName name="concepto652.validacion1" localSheetId="90">#REF!</definedName>
    <definedName name="concepto652.validacion1" localSheetId="34">#REF!</definedName>
    <definedName name="concepto652.validacion1" localSheetId="92">#REF!</definedName>
    <definedName name="concepto652.validacion1" localSheetId="93">#REF!</definedName>
    <definedName name="concepto652.validacion1">#REF!</definedName>
    <definedName name="concepto652.validacion2" localSheetId="39">#REF!</definedName>
    <definedName name="concepto652.validacion2" localSheetId="25">#REF!</definedName>
    <definedName name="concepto652.validacion2" localSheetId="21">#REF!</definedName>
    <definedName name="concepto652.validacion2" localSheetId="4">#REF!</definedName>
    <definedName name="concepto652.validacion2" localSheetId="89">#REF!</definedName>
    <definedName name="concepto652.validacion2" localSheetId="5">#REF!</definedName>
    <definedName name="concepto652.validacion2" localSheetId="90">#REF!</definedName>
    <definedName name="concepto652.validacion2" localSheetId="34">#REF!</definedName>
    <definedName name="concepto652.validacion2" localSheetId="92">#REF!</definedName>
    <definedName name="concepto652.validacion2" localSheetId="93">#REF!</definedName>
    <definedName name="concepto652.validacion2">#REF!</definedName>
    <definedName name="concepto652.valordefecto" localSheetId="39">#REF!</definedName>
    <definedName name="concepto652.valordefecto" localSheetId="25">#REF!</definedName>
    <definedName name="concepto652.valordefecto" localSheetId="21">#REF!</definedName>
    <definedName name="concepto652.valordefecto" localSheetId="4">#REF!</definedName>
    <definedName name="concepto652.valordefecto" localSheetId="89">#REF!</definedName>
    <definedName name="concepto652.valordefecto" localSheetId="5">#REF!</definedName>
    <definedName name="concepto652.valordefecto" localSheetId="90">#REF!</definedName>
    <definedName name="concepto652.valordefecto" localSheetId="34">#REF!</definedName>
    <definedName name="concepto652.valordefecto" localSheetId="92">#REF!</definedName>
    <definedName name="concepto652.valordefecto" localSheetId="93">#REF!</definedName>
    <definedName name="concepto652.valordefecto">#REF!</definedName>
    <definedName name="concepto654" localSheetId="39">#REF!</definedName>
    <definedName name="concepto654" localSheetId="25">#REF!</definedName>
    <definedName name="concepto654" localSheetId="21">#REF!</definedName>
    <definedName name="concepto654" localSheetId="4">#REF!</definedName>
    <definedName name="concepto654" localSheetId="89">#REF!</definedName>
    <definedName name="concepto654" localSheetId="5">#REF!</definedName>
    <definedName name="concepto654" localSheetId="90">#REF!</definedName>
    <definedName name="concepto654" localSheetId="34">#REF!</definedName>
    <definedName name="concepto654" localSheetId="92">#REF!</definedName>
    <definedName name="concepto654" localSheetId="93">#REF!</definedName>
    <definedName name="concepto654">#REF!</definedName>
    <definedName name="concepto654.casillero" localSheetId="39">#REF!</definedName>
    <definedName name="concepto654.casillero" localSheetId="25">#REF!</definedName>
    <definedName name="concepto654.casillero" localSheetId="21">#REF!</definedName>
    <definedName name="concepto654.casillero" localSheetId="4">#REF!</definedName>
    <definedName name="concepto654.casillero" localSheetId="89">#REF!</definedName>
    <definedName name="concepto654.casillero" localSheetId="5">#REF!</definedName>
    <definedName name="concepto654.casillero" localSheetId="90">#REF!</definedName>
    <definedName name="concepto654.casillero" localSheetId="34">#REF!</definedName>
    <definedName name="concepto654.casillero" localSheetId="92">#REF!</definedName>
    <definedName name="concepto654.casillero" localSheetId="93">#REF!</definedName>
    <definedName name="concepto654.casillero">#REF!</definedName>
    <definedName name="concepto654.error1" localSheetId="39">#REF!</definedName>
    <definedName name="concepto654.error1" localSheetId="25">#REF!</definedName>
    <definedName name="concepto654.error1" localSheetId="21">#REF!</definedName>
    <definedName name="concepto654.error1" localSheetId="4">#REF!</definedName>
    <definedName name="concepto654.error1" localSheetId="89">#REF!</definedName>
    <definedName name="concepto654.error1" localSheetId="5">#REF!</definedName>
    <definedName name="concepto654.error1" localSheetId="90">#REF!</definedName>
    <definedName name="concepto654.error1" localSheetId="34">#REF!</definedName>
    <definedName name="concepto654.error1" localSheetId="92">#REF!</definedName>
    <definedName name="concepto654.error1" localSheetId="93">#REF!</definedName>
    <definedName name="concepto654.error1">#REF!</definedName>
    <definedName name="concepto654.error2" localSheetId="39">#REF!</definedName>
    <definedName name="concepto654.error2" localSheetId="25">#REF!</definedName>
    <definedName name="concepto654.error2" localSheetId="21">#REF!</definedName>
    <definedName name="concepto654.error2" localSheetId="4">#REF!</definedName>
    <definedName name="concepto654.error2" localSheetId="89">#REF!</definedName>
    <definedName name="concepto654.error2" localSheetId="5">#REF!</definedName>
    <definedName name="concepto654.error2" localSheetId="90">#REF!</definedName>
    <definedName name="concepto654.error2" localSheetId="34">#REF!</definedName>
    <definedName name="concepto654.error2" localSheetId="92">#REF!</definedName>
    <definedName name="concepto654.error2" localSheetId="93">#REF!</definedName>
    <definedName name="concepto654.error2">#REF!</definedName>
    <definedName name="concepto654.validacion1" localSheetId="39">#REF!</definedName>
    <definedName name="concepto654.validacion1" localSheetId="25">#REF!</definedName>
    <definedName name="concepto654.validacion1" localSheetId="21">#REF!</definedName>
    <definedName name="concepto654.validacion1" localSheetId="4">#REF!</definedName>
    <definedName name="concepto654.validacion1" localSheetId="89">#REF!</definedName>
    <definedName name="concepto654.validacion1" localSheetId="5">#REF!</definedName>
    <definedName name="concepto654.validacion1" localSheetId="90">#REF!</definedName>
    <definedName name="concepto654.validacion1" localSheetId="34">#REF!</definedName>
    <definedName name="concepto654.validacion1" localSheetId="92">#REF!</definedName>
    <definedName name="concepto654.validacion1" localSheetId="93">#REF!</definedName>
    <definedName name="concepto654.validacion1">#REF!</definedName>
    <definedName name="concepto654.validacion2" localSheetId="39">#REF!</definedName>
    <definedName name="concepto654.validacion2" localSheetId="25">#REF!</definedName>
    <definedName name="concepto654.validacion2" localSheetId="21">#REF!</definedName>
    <definedName name="concepto654.validacion2" localSheetId="4">#REF!</definedName>
    <definedName name="concepto654.validacion2" localSheetId="89">#REF!</definedName>
    <definedName name="concepto654.validacion2" localSheetId="5">#REF!</definedName>
    <definedName name="concepto654.validacion2" localSheetId="90">#REF!</definedName>
    <definedName name="concepto654.validacion2" localSheetId="34">#REF!</definedName>
    <definedName name="concepto654.validacion2" localSheetId="92">#REF!</definedName>
    <definedName name="concepto654.validacion2" localSheetId="93">#REF!</definedName>
    <definedName name="concepto654.validacion2">#REF!</definedName>
    <definedName name="concepto654.valordefecto" localSheetId="39">#REF!</definedName>
    <definedName name="concepto654.valordefecto" localSheetId="25">#REF!</definedName>
    <definedName name="concepto654.valordefecto" localSheetId="21">#REF!</definedName>
    <definedName name="concepto654.valordefecto" localSheetId="4">#REF!</definedName>
    <definedName name="concepto654.valordefecto" localSheetId="89">#REF!</definedName>
    <definedName name="concepto654.valordefecto" localSheetId="5">#REF!</definedName>
    <definedName name="concepto654.valordefecto" localSheetId="90">#REF!</definedName>
    <definedName name="concepto654.valordefecto" localSheetId="34">#REF!</definedName>
    <definedName name="concepto654.valordefecto" localSheetId="92">#REF!</definedName>
    <definedName name="concepto654.valordefecto" localSheetId="93">#REF!</definedName>
    <definedName name="concepto654.valordefecto">#REF!</definedName>
    <definedName name="concepto655" localSheetId="39">#REF!</definedName>
    <definedName name="concepto655" localSheetId="25">#REF!</definedName>
    <definedName name="concepto655" localSheetId="21">#REF!</definedName>
    <definedName name="concepto655" localSheetId="4">#REF!</definedName>
    <definedName name="concepto655" localSheetId="89">#REF!</definedName>
    <definedName name="concepto655" localSheetId="5">#REF!</definedName>
    <definedName name="concepto655" localSheetId="90">#REF!</definedName>
    <definedName name="concepto655" localSheetId="34">#REF!</definedName>
    <definedName name="concepto655" localSheetId="92">#REF!</definedName>
    <definedName name="concepto655" localSheetId="93">#REF!</definedName>
    <definedName name="concepto655">#REF!</definedName>
    <definedName name="concepto655.casillero" localSheetId="39">#REF!</definedName>
    <definedName name="concepto655.casillero" localSheetId="25">#REF!</definedName>
    <definedName name="concepto655.casillero" localSheetId="21">#REF!</definedName>
    <definedName name="concepto655.casillero" localSheetId="4">#REF!</definedName>
    <definedName name="concepto655.casillero" localSheetId="89">#REF!</definedName>
    <definedName name="concepto655.casillero" localSheetId="5">#REF!</definedName>
    <definedName name="concepto655.casillero" localSheetId="90">#REF!</definedName>
    <definedName name="concepto655.casillero" localSheetId="34">#REF!</definedName>
    <definedName name="concepto655.casillero" localSheetId="92">#REF!</definedName>
    <definedName name="concepto655.casillero" localSheetId="93">#REF!</definedName>
    <definedName name="concepto655.casillero">#REF!</definedName>
    <definedName name="concepto655.error1" localSheetId="39">#REF!</definedName>
    <definedName name="concepto655.error1" localSheetId="25">#REF!</definedName>
    <definedName name="concepto655.error1" localSheetId="21">#REF!</definedName>
    <definedName name="concepto655.error1" localSheetId="4">#REF!</definedName>
    <definedName name="concepto655.error1" localSheetId="89">#REF!</definedName>
    <definedName name="concepto655.error1" localSheetId="5">#REF!</definedName>
    <definedName name="concepto655.error1" localSheetId="90">#REF!</definedName>
    <definedName name="concepto655.error1" localSheetId="34">#REF!</definedName>
    <definedName name="concepto655.error1" localSheetId="92">#REF!</definedName>
    <definedName name="concepto655.error1" localSheetId="93">#REF!</definedName>
    <definedName name="concepto655.error1">#REF!</definedName>
    <definedName name="concepto655.error2" localSheetId="39">#REF!</definedName>
    <definedName name="concepto655.error2" localSheetId="25">#REF!</definedName>
    <definedName name="concepto655.error2" localSheetId="21">#REF!</definedName>
    <definedName name="concepto655.error2" localSheetId="4">#REF!</definedName>
    <definedName name="concepto655.error2" localSheetId="89">#REF!</definedName>
    <definedName name="concepto655.error2" localSheetId="5">#REF!</definedName>
    <definedName name="concepto655.error2" localSheetId="90">#REF!</definedName>
    <definedName name="concepto655.error2" localSheetId="34">#REF!</definedName>
    <definedName name="concepto655.error2" localSheetId="92">#REF!</definedName>
    <definedName name="concepto655.error2" localSheetId="93">#REF!</definedName>
    <definedName name="concepto655.error2">#REF!</definedName>
    <definedName name="concepto655.validacion1" localSheetId="39">#REF!</definedName>
    <definedName name="concepto655.validacion1" localSheetId="25">#REF!</definedName>
    <definedName name="concepto655.validacion1" localSheetId="21">#REF!</definedName>
    <definedName name="concepto655.validacion1" localSheetId="4">#REF!</definedName>
    <definedName name="concepto655.validacion1" localSheetId="89">#REF!</definedName>
    <definedName name="concepto655.validacion1" localSheetId="5">#REF!</definedName>
    <definedName name="concepto655.validacion1" localSheetId="90">#REF!</definedName>
    <definedName name="concepto655.validacion1" localSheetId="34">#REF!</definedName>
    <definedName name="concepto655.validacion1" localSheetId="92">#REF!</definedName>
    <definedName name="concepto655.validacion1" localSheetId="93">#REF!</definedName>
    <definedName name="concepto655.validacion1">#REF!</definedName>
    <definedName name="concepto655.validacion2" localSheetId="39">#REF!</definedName>
    <definedName name="concepto655.validacion2" localSheetId="25">#REF!</definedName>
    <definedName name="concepto655.validacion2" localSheetId="21">#REF!</definedName>
    <definedName name="concepto655.validacion2" localSheetId="4">#REF!</definedName>
    <definedName name="concepto655.validacion2" localSheetId="89">#REF!</definedName>
    <definedName name="concepto655.validacion2" localSheetId="5">#REF!</definedName>
    <definedName name="concepto655.validacion2" localSheetId="90">#REF!</definedName>
    <definedName name="concepto655.validacion2" localSheetId="34">#REF!</definedName>
    <definedName name="concepto655.validacion2" localSheetId="92">#REF!</definedName>
    <definedName name="concepto655.validacion2" localSheetId="93">#REF!</definedName>
    <definedName name="concepto655.validacion2">#REF!</definedName>
    <definedName name="concepto655.valordefecto" localSheetId="39">#REF!</definedName>
    <definedName name="concepto655.valordefecto" localSheetId="25">#REF!</definedName>
    <definedName name="concepto655.valordefecto" localSheetId="21">#REF!</definedName>
    <definedName name="concepto655.valordefecto" localSheetId="4">#REF!</definedName>
    <definedName name="concepto655.valordefecto" localSheetId="89">#REF!</definedName>
    <definedName name="concepto655.valordefecto" localSheetId="5">#REF!</definedName>
    <definedName name="concepto655.valordefecto" localSheetId="90">#REF!</definedName>
    <definedName name="concepto655.valordefecto" localSheetId="34">#REF!</definedName>
    <definedName name="concepto655.valordefecto" localSheetId="92">#REF!</definedName>
    <definedName name="concepto655.valordefecto" localSheetId="93">#REF!</definedName>
    <definedName name="concepto655.valordefecto">#REF!</definedName>
    <definedName name="concepto656" localSheetId="39">#REF!</definedName>
    <definedName name="concepto656" localSheetId="25">#REF!</definedName>
    <definedName name="concepto656" localSheetId="21">#REF!</definedName>
    <definedName name="concepto656" localSheetId="4">#REF!</definedName>
    <definedName name="concepto656" localSheetId="89">#REF!</definedName>
    <definedName name="concepto656" localSheetId="5">#REF!</definedName>
    <definedName name="concepto656" localSheetId="90">#REF!</definedName>
    <definedName name="concepto656" localSheetId="34">#REF!</definedName>
    <definedName name="concepto656" localSheetId="92">#REF!</definedName>
    <definedName name="concepto656" localSheetId="93">#REF!</definedName>
    <definedName name="concepto656">#REF!</definedName>
    <definedName name="concepto656.casillero" localSheetId="39">#REF!</definedName>
    <definedName name="concepto656.casillero" localSheetId="25">#REF!</definedName>
    <definedName name="concepto656.casillero" localSheetId="21">#REF!</definedName>
    <definedName name="concepto656.casillero" localSheetId="4">#REF!</definedName>
    <definedName name="concepto656.casillero" localSheetId="89">#REF!</definedName>
    <definedName name="concepto656.casillero" localSheetId="5">#REF!</definedName>
    <definedName name="concepto656.casillero" localSheetId="90">#REF!</definedName>
    <definedName name="concepto656.casillero" localSheetId="34">#REF!</definedName>
    <definedName name="concepto656.casillero" localSheetId="92">#REF!</definedName>
    <definedName name="concepto656.casillero" localSheetId="93">#REF!</definedName>
    <definedName name="concepto656.casillero">#REF!</definedName>
    <definedName name="concepto695" localSheetId="39">#REF!</definedName>
    <definedName name="concepto695" localSheetId="25">#REF!</definedName>
    <definedName name="concepto695" localSheetId="21">#REF!</definedName>
    <definedName name="concepto695" localSheetId="4">#REF!</definedName>
    <definedName name="concepto695" localSheetId="89">#REF!</definedName>
    <definedName name="concepto695" localSheetId="5">#REF!</definedName>
    <definedName name="concepto695" localSheetId="90">#REF!</definedName>
    <definedName name="concepto695" localSheetId="34">#REF!</definedName>
    <definedName name="concepto695" localSheetId="92">#REF!</definedName>
    <definedName name="concepto695" localSheetId="93">#REF!</definedName>
    <definedName name="concepto695">#REF!</definedName>
    <definedName name="concepto695.casillero" localSheetId="39">#REF!</definedName>
    <definedName name="concepto695.casillero" localSheetId="25">#REF!</definedName>
    <definedName name="concepto695.casillero" localSheetId="21">#REF!</definedName>
    <definedName name="concepto695.casillero" localSheetId="4">#REF!</definedName>
    <definedName name="concepto695.casillero" localSheetId="89">#REF!</definedName>
    <definedName name="concepto695.casillero" localSheetId="5">#REF!</definedName>
    <definedName name="concepto695.casillero" localSheetId="90">#REF!</definedName>
    <definedName name="concepto695.casillero" localSheetId="34">#REF!</definedName>
    <definedName name="concepto695.casillero" localSheetId="92">#REF!</definedName>
    <definedName name="concepto695.casillero" localSheetId="93">#REF!</definedName>
    <definedName name="concepto695.casillero">#REF!</definedName>
    <definedName name="concepto695.error1" localSheetId="39">#REF!</definedName>
    <definedName name="concepto695.error1" localSheetId="25">#REF!</definedName>
    <definedName name="concepto695.error1" localSheetId="21">#REF!</definedName>
    <definedName name="concepto695.error1" localSheetId="4">#REF!</definedName>
    <definedName name="concepto695.error1" localSheetId="89">#REF!</definedName>
    <definedName name="concepto695.error1" localSheetId="5">#REF!</definedName>
    <definedName name="concepto695.error1" localSheetId="90">#REF!</definedName>
    <definedName name="concepto695.error1" localSheetId="34">#REF!</definedName>
    <definedName name="concepto695.error1" localSheetId="92">#REF!</definedName>
    <definedName name="concepto695.error1" localSheetId="93">#REF!</definedName>
    <definedName name="concepto695.error1">#REF!</definedName>
    <definedName name="concepto695.error2" localSheetId="39">#REF!</definedName>
    <definedName name="concepto695.error2" localSheetId="25">#REF!</definedName>
    <definedName name="concepto695.error2" localSheetId="21">#REF!</definedName>
    <definedName name="concepto695.error2" localSheetId="4">#REF!</definedName>
    <definedName name="concepto695.error2" localSheetId="89">#REF!</definedName>
    <definedName name="concepto695.error2" localSheetId="5">#REF!</definedName>
    <definedName name="concepto695.error2" localSheetId="90">#REF!</definedName>
    <definedName name="concepto695.error2" localSheetId="34">#REF!</definedName>
    <definedName name="concepto695.error2" localSheetId="92">#REF!</definedName>
    <definedName name="concepto695.error2" localSheetId="93">#REF!</definedName>
    <definedName name="concepto695.error2">#REF!</definedName>
    <definedName name="concepto695.validacion1" localSheetId="39">#REF!</definedName>
    <definedName name="concepto695.validacion1" localSheetId="25">#REF!</definedName>
    <definedName name="concepto695.validacion1" localSheetId="21">#REF!</definedName>
    <definedName name="concepto695.validacion1" localSheetId="4">#REF!</definedName>
    <definedName name="concepto695.validacion1" localSheetId="89">#REF!</definedName>
    <definedName name="concepto695.validacion1" localSheetId="5">#REF!</definedName>
    <definedName name="concepto695.validacion1" localSheetId="90">#REF!</definedName>
    <definedName name="concepto695.validacion1" localSheetId="34">#REF!</definedName>
    <definedName name="concepto695.validacion1" localSheetId="92">#REF!</definedName>
    <definedName name="concepto695.validacion1" localSheetId="93">#REF!</definedName>
    <definedName name="concepto695.validacion1">#REF!</definedName>
    <definedName name="concepto695.validacion2" localSheetId="39">#REF!</definedName>
    <definedName name="concepto695.validacion2" localSheetId="25">#REF!</definedName>
    <definedName name="concepto695.validacion2" localSheetId="21">#REF!</definedName>
    <definedName name="concepto695.validacion2" localSheetId="4">#REF!</definedName>
    <definedName name="concepto695.validacion2" localSheetId="89">#REF!</definedName>
    <definedName name="concepto695.validacion2" localSheetId="5">#REF!</definedName>
    <definedName name="concepto695.validacion2" localSheetId="90">#REF!</definedName>
    <definedName name="concepto695.validacion2" localSheetId="34">#REF!</definedName>
    <definedName name="concepto695.validacion2" localSheetId="92">#REF!</definedName>
    <definedName name="concepto695.validacion2" localSheetId="93">#REF!</definedName>
    <definedName name="concepto695.validacion2">#REF!</definedName>
    <definedName name="concepto695.valordefecto" localSheetId="39">#REF!</definedName>
    <definedName name="concepto695.valordefecto" localSheetId="25">#REF!</definedName>
    <definedName name="concepto695.valordefecto" localSheetId="21">#REF!</definedName>
    <definedName name="concepto695.valordefecto" localSheetId="4">#REF!</definedName>
    <definedName name="concepto695.valordefecto" localSheetId="89">#REF!</definedName>
    <definedName name="concepto695.valordefecto" localSheetId="5">#REF!</definedName>
    <definedName name="concepto695.valordefecto" localSheetId="90">#REF!</definedName>
    <definedName name="concepto695.valordefecto" localSheetId="34">#REF!</definedName>
    <definedName name="concepto695.valordefecto" localSheetId="92">#REF!</definedName>
    <definedName name="concepto695.valordefecto" localSheetId="93">#REF!</definedName>
    <definedName name="concepto695.valordefecto">#REF!</definedName>
    <definedName name="concepto700" localSheetId="39">#REF!</definedName>
    <definedName name="concepto700" localSheetId="25">#REF!</definedName>
    <definedName name="concepto700" localSheetId="21">#REF!</definedName>
    <definedName name="concepto700" localSheetId="4">#REF!</definedName>
    <definedName name="concepto700" localSheetId="89">#REF!</definedName>
    <definedName name="concepto700" localSheetId="5">#REF!</definedName>
    <definedName name="concepto700" localSheetId="90">#REF!</definedName>
    <definedName name="concepto700" localSheetId="34">#REF!</definedName>
    <definedName name="concepto700" localSheetId="92">#REF!</definedName>
    <definedName name="concepto700" localSheetId="93">#REF!</definedName>
    <definedName name="concepto700">#REF!</definedName>
    <definedName name="concepto700.casillero" localSheetId="39">#REF!</definedName>
    <definedName name="concepto700.casillero" localSheetId="25">#REF!</definedName>
    <definedName name="concepto700.casillero" localSheetId="21">#REF!</definedName>
    <definedName name="concepto700.casillero" localSheetId="4">#REF!</definedName>
    <definedName name="concepto700.casillero" localSheetId="89">#REF!</definedName>
    <definedName name="concepto700.casillero" localSheetId="5">#REF!</definedName>
    <definedName name="concepto700.casillero" localSheetId="90">#REF!</definedName>
    <definedName name="concepto700.casillero" localSheetId="34">#REF!</definedName>
    <definedName name="concepto700.casillero" localSheetId="92">#REF!</definedName>
    <definedName name="concepto700.casillero" localSheetId="93">#REF!</definedName>
    <definedName name="concepto700.casillero">#REF!</definedName>
    <definedName name="concepto700.error1" localSheetId="39">#REF!</definedName>
    <definedName name="concepto700.error1" localSheetId="25">#REF!</definedName>
    <definedName name="concepto700.error1" localSheetId="21">#REF!</definedName>
    <definedName name="concepto700.error1" localSheetId="4">#REF!</definedName>
    <definedName name="concepto700.error1" localSheetId="89">#REF!</definedName>
    <definedName name="concepto700.error1" localSheetId="5">#REF!</definedName>
    <definedName name="concepto700.error1" localSheetId="90">#REF!</definedName>
    <definedName name="concepto700.error1" localSheetId="34">#REF!</definedName>
    <definedName name="concepto700.error1" localSheetId="92">#REF!</definedName>
    <definedName name="concepto700.error1" localSheetId="93">#REF!</definedName>
    <definedName name="concepto700.error1">#REF!</definedName>
    <definedName name="concepto700.error2" localSheetId="39">#REF!</definedName>
    <definedName name="concepto700.error2" localSheetId="25">#REF!</definedName>
    <definedName name="concepto700.error2" localSheetId="21">#REF!</definedName>
    <definedName name="concepto700.error2" localSheetId="4">#REF!</definedName>
    <definedName name="concepto700.error2" localSheetId="89">#REF!</definedName>
    <definedName name="concepto700.error2" localSheetId="5">#REF!</definedName>
    <definedName name="concepto700.error2" localSheetId="90">#REF!</definedName>
    <definedName name="concepto700.error2" localSheetId="34">#REF!</definedName>
    <definedName name="concepto700.error2" localSheetId="92">#REF!</definedName>
    <definedName name="concepto700.error2" localSheetId="93">#REF!</definedName>
    <definedName name="concepto700.error2">#REF!</definedName>
    <definedName name="concepto700.validacion1" localSheetId="39">#REF!</definedName>
    <definedName name="concepto700.validacion1" localSheetId="25">#REF!</definedName>
    <definedName name="concepto700.validacion1" localSheetId="21">#REF!</definedName>
    <definedName name="concepto700.validacion1" localSheetId="4">#REF!</definedName>
    <definedName name="concepto700.validacion1" localSheetId="89">#REF!</definedName>
    <definedName name="concepto700.validacion1" localSheetId="5">#REF!</definedName>
    <definedName name="concepto700.validacion1" localSheetId="90">#REF!</definedName>
    <definedName name="concepto700.validacion1" localSheetId="34">#REF!</definedName>
    <definedName name="concepto700.validacion1" localSheetId="92">#REF!</definedName>
    <definedName name="concepto700.validacion1" localSheetId="93">#REF!</definedName>
    <definedName name="concepto700.validacion1">#REF!</definedName>
    <definedName name="concepto700.validacion2" localSheetId="39">#REF!</definedName>
    <definedName name="concepto700.validacion2" localSheetId="25">#REF!</definedName>
    <definedName name="concepto700.validacion2" localSheetId="21">#REF!</definedName>
    <definedName name="concepto700.validacion2" localSheetId="4">#REF!</definedName>
    <definedName name="concepto700.validacion2" localSheetId="89">#REF!</definedName>
    <definedName name="concepto700.validacion2" localSheetId="5">#REF!</definedName>
    <definedName name="concepto700.validacion2" localSheetId="90">#REF!</definedName>
    <definedName name="concepto700.validacion2" localSheetId="34">#REF!</definedName>
    <definedName name="concepto700.validacion2" localSheetId="92">#REF!</definedName>
    <definedName name="concepto700.validacion2" localSheetId="93">#REF!</definedName>
    <definedName name="concepto700.validacion2">#REF!</definedName>
    <definedName name="concepto700.valordefecto" localSheetId="39">#REF!</definedName>
    <definedName name="concepto700.valordefecto" localSheetId="25">#REF!</definedName>
    <definedName name="concepto700.valordefecto" localSheetId="21">#REF!</definedName>
    <definedName name="concepto700.valordefecto" localSheetId="4">#REF!</definedName>
    <definedName name="concepto700.valordefecto" localSheetId="89">#REF!</definedName>
    <definedName name="concepto700.valordefecto" localSheetId="5">#REF!</definedName>
    <definedName name="concepto700.valordefecto" localSheetId="90">#REF!</definedName>
    <definedName name="concepto700.valordefecto" localSheetId="34">#REF!</definedName>
    <definedName name="concepto700.valordefecto" localSheetId="92">#REF!</definedName>
    <definedName name="concepto700.valordefecto" localSheetId="93">#REF!</definedName>
    <definedName name="concepto700.valordefecto">#REF!</definedName>
    <definedName name="concepto7000" localSheetId="39">#REF!</definedName>
    <definedName name="concepto7000" localSheetId="25">#REF!</definedName>
    <definedName name="concepto7000" localSheetId="21">#REF!</definedName>
    <definedName name="concepto7000" localSheetId="4">#REF!</definedName>
    <definedName name="concepto7000" localSheetId="89">#REF!</definedName>
    <definedName name="concepto7000" localSheetId="5">#REF!</definedName>
    <definedName name="concepto7000" localSheetId="90">#REF!</definedName>
    <definedName name="concepto7000" localSheetId="34">#REF!</definedName>
    <definedName name="concepto7000" localSheetId="92">#REF!</definedName>
    <definedName name="concepto7000" localSheetId="93">#REF!</definedName>
    <definedName name="concepto7000">#REF!</definedName>
    <definedName name="concepto7000.casillero" localSheetId="39">#REF!</definedName>
    <definedName name="concepto7000.casillero" localSheetId="25">#REF!</definedName>
    <definedName name="concepto7000.casillero" localSheetId="21">#REF!</definedName>
    <definedName name="concepto7000.casillero" localSheetId="4">#REF!</definedName>
    <definedName name="concepto7000.casillero" localSheetId="89">#REF!</definedName>
    <definedName name="concepto7000.casillero" localSheetId="5">#REF!</definedName>
    <definedName name="concepto7000.casillero" localSheetId="90">#REF!</definedName>
    <definedName name="concepto7000.casillero" localSheetId="34">#REF!</definedName>
    <definedName name="concepto7000.casillero" localSheetId="92">#REF!</definedName>
    <definedName name="concepto7000.casillero" localSheetId="93">#REF!</definedName>
    <definedName name="concepto7000.casillero">#REF!</definedName>
    <definedName name="concepto7010" localSheetId="39">#REF!</definedName>
    <definedName name="concepto7010" localSheetId="25">#REF!</definedName>
    <definedName name="concepto7010" localSheetId="21">#REF!</definedName>
    <definedName name="concepto7010" localSheetId="4">#REF!</definedName>
    <definedName name="concepto7010" localSheetId="89">#REF!</definedName>
    <definedName name="concepto7010" localSheetId="5">#REF!</definedName>
    <definedName name="concepto7010" localSheetId="90">#REF!</definedName>
    <definedName name="concepto7010" localSheetId="34">#REF!</definedName>
    <definedName name="concepto7010" localSheetId="92">#REF!</definedName>
    <definedName name="concepto7010" localSheetId="93">#REF!</definedName>
    <definedName name="concepto7010">#REF!</definedName>
    <definedName name="concepto7010.casillero" localSheetId="39">#REF!</definedName>
    <definedName name="concepto7010.casillero" localSheetId="25">#REF!</definedName>
    <definedName name="concepto7010.casillero" localSheetId="21">#REF!</definedName>
    <definedName name="concepto7010.casillero" localSheetId="4">#REF!</definedName>
    <definedName name="concepto7010.casillero" localSheetId="89">#REF!</definedName>
    <definedName name="concepto7010.casillero" localSheetId="5">#REF!</definedName>
    <definedName name="concepto7010.casillero" localSheetId="90">#REF!</definedName>
    <definedName name="concepto7010.casillero" localSheetId="34">#REF!</definedName>
    <definedName name="concepto7010.casillero" localSheetId="92">#REF!</definedName>
    <definedName name="concepto7010.casillero" localSheetId="93">#REF!</definedName>
    <definedName name="concepto7010.casillero">#REF!</definedName>
    <definedName name="concepto7020" localSheetId="39">#REF!</definedName>
    <definedName name="concepto7020" localSheetId="25">#REF!</definedName>
    <definedName name="concepto7020" localSheetId="21">#REF!</definedName>
    <definedName name="concepto7020" localSheetId="4">#REF!</definedName>
    <definedName name="concepto7020" localSheetId="89">#REF!</definedName>
    <definedName name="concepto7020" localSheetId="5">#REF!</definedName>
    <definedName name="concepto7020" localSheetId="90">#REF!</definedName>
    <definedName name="concepto7020" localSheetId="34">#REF!</definedName>
    <definedName name="concepto7020" localSheetId="92">#REF!</definedName>
    <definedName name="concepto7020" localSheetId="93">#REF!</definedName>
    <definedName name="concepto7020">#REF!</definedName>
    <definedName name="concepto7020.casillero" localSheetId="39">#REF!</definedName>
    <definedName name="concepto7020.casillero" localSheetId="25">#REF!</definedName>
    <definedName name="concepto7020.casillero" localSheetId="21">#REF!</definedName>
    <definedName name="concepto7020.casillero" localSheetId="4">#REF!</definedName>
    <definedName name="concepto7020.casillero" localSheetId="89">#REF!</definedName>
    <definedName name="concepto7020.casillero" localSheetId="5">#REF!</definedName>
    <definedName name="concepto7020.casillero" localSheetId="90">#REF!</definedName>
    <definedName name="concepto7020.casillero" localSheetId="34">#REF!</definedName>
    <definedName name="concepto7020.casillero" localSheetId="92">#REF!</definedName>
    <definedName name="concepto7020.casillero" localSheetId="93">#REF!</definedName>
    <definedName name="concepto7020.casillero">#REF!</definedName>
    <definedName name="concepto7030" localSheetId="39">#REF!</definedName>
    <definedName name="concepto7030" localSheetId="25">#REF!</definedName>
    <definedName name="concepto7030" localSheetId="21">#REF!</definedName>
    <definedName name="concepto7030" localSheetId="4">#REF!</definedName>
    <definedName name="concepto7030" localSheetId="89">#REF!</definedName>
    <definedName name="concepto7030" localSheetId="5">#REF!</definedName>
    <definedName name="concepto7030" localSheetId="90">#REF!</definedName>
    <definedName name="concepto7030" localSheetId="34">#REF!</definedName>
    <definedName name="concepto7030" localSheetId="92">#REF!</definedName>
    <definedName name="concepto7030" localSheetId="93">#REF!</definedName>
    <definedName name="concepto7030">#REF!</definedName>
    <definedName name="concepto7030.casillero" localSheetId="39">#REF!</definedName>
    <definedName name="concepto7030.casillero" localSheetId="25">#REF!</definedName>
    <definedName name="concepto7030.casillero" localSheetId="21">#REF!</definedName>
    <definedName name="concepto7030.casillero" localSheetId="4">#REF!</definedName>
    <definedName name="concepto7030.casillero" localSheetId="89">#REF!</definedName>
    <definedName name="concepto7030.casillero" localSheetId="5">#REF!</definedName>
    <definedName name="concepto7030.casillero" localSheetId="90">#REF!</definedName>
    <definedName name="concepto7030.casillero" localSheetId="34">#REF!</definedName>
    <definedName name="concepto7030.casillero" localSheetId="92">#REF!</definedName>
    <definedName name="concepto7030.casillero" localSheetId="93">#REF!</definedName>
    <definedName name="concepto7030.casillero">#REF!</definedName>
    <definedName name="concepto7040" localSheetId="39">#REF!</definedName>
    <definedName name="concepto7040" localSheetId="25">#REF!</definedName>
    <definedName name="concepto7040" localSheetId="21">#REF!</definedName>
    <definedName name="concepto7040" localSheetId="4">#REF!</definedName>
    <definedName name="concepto7040" localSheetId="89">#REF!</definedName>
    <definedName name="concepto7040" localSheetId="5">#REF!</definedName>
    <definedName name="concepto7040" localSheetId="90">#REF!</definedName>
    <definedName name="concepto7040" localSheetId="34">#REF!</definedName>
    <definedName name="concepto7040" localSheetId="92">#REF!</definedName>
    <definedName name="concepto7040" localSheetId="93">#REF!</definedName>
    <definedName name="concepto7040">#REF!</definedName>
    <definedName name="concepto7040.casillero" localSheetId="39">#REF!</definedName>
    <definedName name="concepto7040.casillero" localSheetId="25">#REF!</definedName>
    <definedName name="concepto7040.casillero" localSheetId="21">#REF!</definedName>
    <definedName name="concepto7040.casillero" localSheetId="4">#REF!</definedName>
    <definedName name="concepto7040.casillero" localSheetId="89">#REF!</definedName>
    <definedName name="concepto7040.casillero" localSheetId="5">#REF!</definedName>
    <definedName name="concepto7040.casillero" localSheetId="90">#REF!</definedName>
    <definedName name="concepto7040.casillero" localSheetId="34">#REF!</definedName>
    <definedName name="concepto7040.casillero" localSheetId="92">#REF!</definedName>
    <definedName name="concepto7040.casillero" localSheetId="93">#REF!</definedName>
    <definedName name="concepto7040.casillero">#REF!</definedName>
    <definedName name="concepto7050" localSheetId="39">#REF!</definedName>
    <definedName name="concepto7050" localSheetId="25">#REF!</definedName>
    <definedName name="concepto7050" localSheetId="21">#REF!</definedName>
    <definedName name="concepto7050" localSheetId="4">#REF!</definedName>
    <definedName name="concepto7050" localSheetId="89">#REF!</definedName>
    <definedName name="concepto7050" localSheetId="5">#REF!</definedName>
    <definedName name="concepto7050" localSheetId="90">#REF!</definedName>
    <definedName name="concepto7050" localSheetId="34">#REF!</definedName>
    <definedName name="concepto7050" localSheetId="92">#REF!</definedName>
    <definedName name="concepto7050" localSheetId="93">#REF!</definedName>
    <definedName name="concepto7050">#REF!</definedName>
    <definedName name="concepto7050.casillero" localSheetId="39">#REF!</definedName>
    <definedName name="concepto7050.casillero" localSheetId="25">#REF!</definedName>
    <definedName name="concepto7050.casillero" localSheetId="21">#REF!</definedName>
    <definedName name="concepto7050.casillero" localSheetId="4">#REF!</definedName>
    <definedName name="concepto7050.casillero" localSheetId="89">#REF!</definedName>
    <definedName name="concepto7050.casillero" localSheetId="5">#REF!</definedName>
    <definedName name="concepto7050.casillero" localSheetId="90">#REF!</definedName>
    <definedName name="concepto7050.casillero" localSheetId="34">#REF!</definedName>
    <definedName name="concepto7050.casillero" localSheetId="92">#REF!</definedName>
    <definedName name="concepto7050.casillero" localSheetId="93">#REF!</definedName>
    <definedName name="concepto7050.casillero">#REF!</definedName>
    <definedName name="concepto7060" localSheetId="39">#REF!</definedName>
    <definedName name="concepto7060" localSheetId="25">#REF!</definedName>
    <definedName name="concepto7060" localSheetId="21">#REF!</definedName>
    <definedName name="concepto7060" localSheetId="4">#REF!</definedName>
    <definedName name="concepto7060" localSheetId="89">#REF!</definedName>
    <definedName name="concepto7060" localSheetId="5">#REF!</definedName>
    <definedName name="concepto7060" localSheetId="90">#REF!</definedName>
    <definedName name="concepto7060" localSheetId="34">#REF!</definedName>
    <definedName name="concepto7060" localSheetId="92">#REF!</definedName>
    <definedName name="concepto7060" localSheetId="93">#REF!</definedName>
    <definedName name="concepto7060">#REF!</definedName>
    <definedName name="concepto7060.casillero" localSheetId="39">#REF!</definedName>
    <definedName name="concepto7060.casillero" localSheetId="25">#REF!</definedName>
    <definedName name="concepto7060.casillero" localSheetId="21">#REF!</definedName>
    <definedName name="concepto7060.casillero" localSheetId="4">#REF!</definedName>
    <definedName name="concepto7060.casillero" localSheetId="89">#REF!</definedName>
    <definedName name="concepto7060.casillero" localSheetId="5">#REF!</definedName>
    <definedName name="concepto7060.casillero" localSheetId="90">#REF!</definedName>
    <definedName name="concepto7060.casillero" localSheetId="34">#REF!</definedName>
    <definedName name="concepto7060.casillero" localSheetId="92">#REF!</definedName>
    <definedName name="concepto7060.casillero" localSheetId="93">#REF!</definedName>
    <definedName name="concepto7060.casillero">#REF!</definedName>
    <definedName name="concepto7070" localSheetId="39">#REF!</definedName>
    <definedName name="concepto7070" localSheetId="25">#REF!</definedName>
    <definedName name="concepto7070" localSheetId="21">#REF!</definedName>
    <definedName name="concepto7070" localSheetId="4">#REF!</definedName>
    <definedName name="concepto7070" localSheetId="89">#REF!</definedName>
    <definedName name="concepto7070" localSheetId="5">#REF!</definedName>
    <definedName name="concepto7070" localSheetId="90">#REF!</definedName>
    <definedName name="concepto7070" localSheetId="34">#REF!</definedName>
    <definedName name="concepto7070" localSheetId="92">#REF!</definedName>
    <definedName name="concepto7070" localSheetId="93">#REF!</definedName>
    <definedName name="concepto7070">#REF!</definedName>
    <definedName name="concepto7070.casillero" localSheetId="39">#REF!</definedName>
    <definedName name="concepto7070.casillero" localSheetId="25">#REF!</definedName>
    <definedName name="concepto7070.casillero" localSheetId="21">#REF!</definedName>
    <definedName name="concepto7070.casillero" localSheetId="4">#REF!</definedName>
    <definedName name="concepto7070.casillero" localSheetId="89">#REF!</definedName>
    <definedName name="concepto7070.casillero" localSheetId="5">#REF!</definedName>
    <definedName name="concepto7070.casillero" localSheetId="90">#REF!</definedName>
    <definedName name="concepto7070.casillero" localSheetId="34">#REF!</definedName>
    <definedName name="concepto7070.casillero" localSheetId="92">#REF!</definedName>
    <definedName name="concepto7070.casillero" localSheetId="93">#REF!</definedName>
    <definedName name="concepto7070.casillero">#REF!</definedName>
    <definedName name="concepto7080" localSheetId="39">#REF!</definedName>
    <definedName name="concepto7080" localSheetId="25">#REF!</definedName>
    <definedName name="concepto7080" localSheetId="21">#REF!</definedName>
    <definedName name="concepto7080" localSheetId="4">#REF!</definedName>
    <definedName name="concepto7080" localSheetId="89">#REF!</definedName>
    <definedName name="concepto7080" localSheetId="5">#REF!</definedName>
    <definedName name="concepto7080" localSheetId="90">#REF!</definedName>
    <definedName name="concepto7080" localSheetId="34">#REF!</definedName>
    <definedName name="concepto7080" localSheetId="92">#REF!</definedName>
    <definedName name="concepto7080" localSheetId="93">#REF!</definedName>
    <definedName name="concepto7080">#REF!</definedName>
    <definedName name="concepto7080.casillero" localSheetId="39">#REF!</definedName>
    <definedName name="concepto7080.casillero" localSheetId="25">#REF!</definedName>
    <definedName name="concepto7080.casillero" localSheetId="21">#REF!</definedName>
    <definedName name="concepto7080.casillero" localSheetId="4">#REF!</definedName>
    <definedName name="concepto7080.casillero" localSheetId="89">#REF!</definedName>
    <definedName name="concepto7080.casillero" localSheetId="5">#REF!</definedName>
    <definedName name="concepto7080.casillero" localSheetId="90">#REF!</definedName>
    <definedName name="concepto7080.casillero" localSheetId="34">#REF!</definedName>
    <definedName name="concepto7080.casillero" localSheetId="92">#REF!</definedName>
    <definedName name="concepto7080.casillero" localSheetId="93">#REF!</definedName>
    <definedName name="concepto7080.casillero">#REF!</definedName>
    <definedName name="concepto7090" localSheetId="39">#REF!</definedName>
    <definedName name="concepto7090" localSheetId="25">#REF!</definedName>
    <definedName name="concepto7090" localSheetId="21">#REF!</definedName>
    <definedName name="concepto7090" localSheetId="4">#REF!</definedName>
    <definedName name="concepto7090" localSheetId="89">#REF!</definedName>
    <definedName name="concepto7090" localSheetId="5">#REF!</definedName>
    <definedName name="concepto7090" localSheetId="90">#REF!</definedName>
    <definedName name="concepto7090" localSheetId="34">#REF!</definedName>
    <definedName name="concepto7090" localSheetId="92">#REF!</definedName>
    <definedName name="concepto7090" localSheetId="93">#REF!</definedName>
    <definedName name="concepto7090">#REF!</definedName>
    <definedName name="concepto7090.casillero" localSheetId="39">#REF!</definedName>
    <definedName name="concepto7090.casillero" localSheetId="25">#REF!</definedName>
    <definedName name="concepto7090.casillero" localSheetId="21">#REF!</definedName>
    <definedName name="concepto7090.casillero" localSheetId="4">#REF!</definedName>
    <definedName name="concepto7090.casillero" localSheetId="89">#REF!</definedName>
    <definedName name="concepto7090.casillero" localSheetId="5">#REF!</definedName>
    <definedName name="concepto7090.casillero" localSheetId="90">#REF!</definedName>
    <definedName name="concepto7090.casillero" localSheetId="34">#REF!</definedName>
    <definedName name="concepto7090.casillero" localSheetId="92">#REF!</definedName>
    <definedName name="concepto7090.casillero" localSheetId="93">#REF!</definedName>
    <definedName name="concepto7090.casillero">#REF!</definedName>
    <definedName name="concepto715" localSheetId="39">#REF!</definedName>
    <definedName name="concepto715" localSheetId="25">#REF!</definedName>
    <definedName name="concepto715" localSheetId="21">#REF!</definedName>
    <definedName name="concepto715" localSheetId="4">#REF!</definedName>
    <definedName name="concepto715" localSheetId="89">#REF!</definedName>
    <definedName name="concepto715" localSheetId="5">#REF!</definedName>
    <definedName name="concepto715" localSheetId="90">#REF!</definedName>
    <definedName name="concepto715" localSheetId="34">#REF!</definedName>
    <definedName name="concepto715" localSheetId="92">#REF!</definedName>
    <definedName name="concepto715" localSheetId="93">#REF!</definedName>
    <definedName name="concepto715">#REF!</definedName>
    <definedName name="concepto715.casillero" localSheetId="39">#REF!</definedName>
    <definedName name="concepto715.casillero" localSheetId="25">#REF!</definedName>
    <definedName name="concepto715.casillero" localSheetId="21">#REF!</definedName>
    <definedName name="concepto715.casillero" localSheetId="4">#REF!</definedName>
    <definedName name="concepto715.casillero" localSheetId="89">#REF!</definedName>
    <definedName name="concepto715.casillero" localSheetId="5">#REF!</definedName>
    <definedName name="concepto715.casillero" localSheetId="90">#REF!</definedName>
    <definedName name="concepto715.casillero" localSheetId="34">#REF!</definedName>
    <definedName name="concepto715.casillero" localSheetId="92">#REF!</definedName>
    <definedName name="concepto715.casillero" localSheetId="93">#REF!</definedName>
    <definedName name="concepto715.casillero">#REF!</definedName>
    <definedName name="concepto715.error1" localSheetId="39">#REF!</definedName>
    <definedName name="concepto715.error1" localSheetId="25">#REF!</definedName>
    <definedName name="concepto715.error1" localSheetId="21">#REF!</definedName>
    <definedName name="concepto715.error1" localSheetId="4">#REF!</definedName>
    <definedName name="concepto715.error1" localSheetId="89">#REF!</definedName>
    <definedName name="concepto715.error1" localSheetId="5">#REF!</definedName>
    <definedName name="concepto715.error1" localSheetId="90">#REF!</definedName>
    <definedName name="concepto715.error1" localSheetId="34">#REF!</definedName>
    <definedName name="concepto715.error1" localSheetId="92">#REF!</definedName>
    <definedName name="concepto715.error1" localSheetId="93">#REF!</definedName>
    <definedName name="concepto715.error1">#REF!</definedName>
    <definedName name="concepto715.error2" localSheetId="39">#REF!</definedName>
    <definedName name="concepto715.error2" localSheetId="25">#REF!</definedName>
    <definedName name="concepto715.error2" localSheetId="21">#REF!</definedName>
    <definedName name="concepto715.error2" localSheetId="4">#REF!</definedName>
    <definedName name="concepto715.error2" localSheetId="89">#REF!</definedName>
    <definedName name="concepto715.error2" localSheetId="5">#REF!</definedName>
    <definedName name="concepto715.error2" localSheetId="90">#REF!</definedName>
    <definedName name="concepto715.error2" localSheetId="34">#REF!</definedName>
    <definedName name="concepto715.error2" localSheetId="92">#REF!</definedName>
    <definedName name="concepto715.error2" localSheetId="93">#REF!</definedName>
    <definedName name="concepto715.error2">#REF!</definedName>
    <definedName name="concepto715.validacion1" localSheetId="39">#REF!</definedName>
    <definedName name="concepto715.validacion1" localSheetId="25">#REF!</definedName>
    <definedName name="concepto715.validacion1" localSheetId="21">#REF!</definedName>
    <definedName name="concepto715.validacion1" localSheetId="4">#REF!</definedName>
    <definedName name="concepto715.validacion1" localSheetId="89">#REF!</definedName>
    <definedName name="concepto715.validacion1" localSheetId="5">#REF!</definedName>
    <definedName name="concepto715.validacion1" localSheetId="90">#REF!</definedName>
    <definedName name="concepto715.validacion1" localSheetId="34">#REF!</definedName>
    <definedName name="concepto715.validacion1" localSheetId="92">#REF!</definedName>
    <definedName name="concepto715.validacion1" localSheetId="93">#REF!</definedName>
    <definedName name="concepto715.validacion1">#REF!</definedName>
    <definedName name="concepto715.validacion2" localSheetId="39">#REF!</definedName>
    <definedName name="concepto715.validacion2" localSheetId="25">#REF!</definedName>
    <definedName name="concepto715.validacion2" localSheetId="21">#REF!</definedName>
    <definedName name="concepto715.validacion2" localSheetId="4">#REF!</definedName>
    <definedName name="concepto715.validacion2" localSheetId="89">#REF!</definedName>
    <definedName name="concepto715.validacion2" localSheetId="5">#REF!</definedName>
    <definedName name="concepto715.validacion2" localSheetId="90">#REF!</definedName>
    <definedName name="concepto715.validacion2" localSheetId="34">#REF!</definedName>
    <definedName name="concepto715.validacion2" localSheetId="92">#REF!</definedName>
    <definedName name="concepto715.validacion2" localSheetId="93">#REF!</definedName>
    <definedName name="concepto715.validacion2">#REF!</definedName>
    <definedName name="concepto715.valordefecto" localSheetId="39">#REF!</definedName>
    <definedName name="concepto715.valordefecto" localSheetId="25">#REF!</definedName>
    <definedName name="concepto715.valordefecto" localSheetId="21">#REF!</definedName>
    <definedName name="concepto715.valordefecto" localSheetId="4">#REF!</definedName>
    <definedName name="concepto715.valordefecto" localSheetId="89">#REF!</definedName>
    <definedName name="concepto715.valordefecto" localSheetId="5">#REF!</definedName>
    <definedName name="concepto715.valordefecto" localSheetId="90">#REF!</definedName>
    <definedName name="concepto715.valordefecto" localSheetId="34">#REF!</definedName>
    <definedName name="concepto715.valordefecto" localSheetId="92">#REF!</definedName>
    <definedName name="concepto715.valordefecto" localSheetId="93">#REF!</definedName>
    <definedName name="concepto715.valordefecto">#REF!</definedName>
    <definedName name="concepto725" localSheetId="39">#REF!</definedName>
    <definedName name="concepto725" localSheetId="25">#REF!</definedName>
    <definedName name="concepto725" localSheetId="21">#REF!</definedName>
    <definedName name="concepto725" localSheetId="4">#REF!</definedName>
    <definedName name="concepto725" localSheetId="89">#REF!</definedName>
    <definedName name="concepto725" localSheetId="5">#REF!</definedName>
    <definedName name="concepto725" localSheetId="90">#REF!</definedName>
    <definedName name="concepto725" localSheetId="34">#REF!</definedName>
    <definedName name="concepto725" localSheetId="92">#REF!</definedName>
    <definedName name="concepto725" localSheetId="93">#REF!</definedName>
    <definedName name="concepto725">#REF!</definedName>
    <definedName name="concepto725.casillero" localSheetId="39">#REF!</definedName>
    <definedName name="concepto725.casillero" localSheetId="25">#REF!</definedName>
    <definedName name="concepto725.casillero" localSheetId="21">#REF!</definedName>
    <definedName name="concepto725.casillero" localSheetId="4">#REF!</definedName>
    <definedName name="concepto725.casillero" localSheetId="89">#REF!</definedName>
    <definedName name="concepto725.casillero" localSheetId="5">#REF!</definedName>
    <definedName name="concepto725.casillero" localSheetId="90">#REF!</definedName>
    <definedName name="concepto725.casillero" localSheetId="34">#REF!</definedName>
    <definedName name="concepto725.casillero" localSheetId="92">#REF!</definedName>
    <definedName name="concepto725.casillero" localSheetId="93">#REF!</definedName>
    <definedName name="concepto725.casillero">#REF!</definedName>
    <definedName name="concepto725.error1" localSheetId="39">#REF!</definedName>
    <definedName name="concepto725.error1" localSheetId="25">#REF!</definedName>
    <definedName name="concepto725.error1" localSheetId="21">#REF!</definedName>
    <definedName name="concepto725.error1" localSheetId="4">#REF!</definedName>
    <definedName name="concepto725.error1" localSheetId="89">#REF!</definedName>
    <definedName name="concepto725.error1" localSheetId="5">#REF!</definedName>
    <definedName name="concepto725.error1" localSheetId="90">#REF!</definedName>
    <definedName name="concepto725.error1" localSheetId="34">#REF!</definedName>
    <definedName name="concepto725.error1" localSheetId="92">#REF!</definedName>
    <definedName name="concepto725.error1" localSheetId="93">#REF!</definedName>
    <definedName name="concepto725.error1">#REF!</definedName>
    <definedName name="concepto725.error2" localSheetId="39">#REF!</definedName>
    <definedName name="concepto725.error2" localSheetId="25">#REF!</definedName>
    <definedName name="concepto725.error2" localSheetId="21">#REF!</definedName>
    <definedName name="concepto725.error2" localSheetId="4">#REF!</definedName>
    <definedName name="concepto725.error2" localSheetId="89">#REF!</definedName>
    <definedName name="concepto725.error2" localSheetId="5">#REF!</definedName>
    <definedName name="concepto725.error2" localSheetId="90">#REF!</definedName>
    <definedName name="concepto725.error2" localSheetId="34">#REF!</definedName>
    <definedName name="concepto725.error2" localSheetId="92">#REF!</definedName>
    <definedName name="concepto725.error2" localSheetId="93">#REF!</definedName>
    <definedName name="concepto725.error2">#REF!</definedName>
    <definedName name="concepto725.validacion1" localSheetId="39">#REF!</definedName>
    <definedName name="concepto725.validacion1" localSheetId="25">#REF!</definedName>
    <definedName name="concepto725.validacion1" localSheetId="21">#REF!</definedName>
    <definedName name="concepto725.validacion1" localSheetId="4">#REF!</definedName>
    <definedName name="concepto725.validacion1" localSheetId="89">#REF!</definedName>
    <definedName name="concepto725.validacion1" localSheetId="5">#REF!</definedName>
    <definedName name="concepto725.validacion1" localSheetId="90">#REF!</definedName>
    <definedName name="concepto725.validacion1" localSheetId="34">#REF!</definedName>
    <definedName name="concepto725.validacion1" localSheetId="92">#REF!</definedName>
    <definedName name="concepto725.validacion1" localSheetId="93">#REF!</definedName>
    <definedName name="concepto725.validacion1">#REF!</definedName>
    <definedName name="concepto725.validacion2" localSheetId="39">#REF!</definedName>
    <definedName name="concepto725.validacion2" localSheetId="25">#REF!</definedName>
    <definedName name="concepto725.validacion2" localSheetId="21">#REF!</definedName>
    <definedName name="concepto725.validacion2" localSheetId="4">#REF!</definedName>
    <definedName name="concepto725.validacion2" localSheetId="89">#REF!</definedName>
    <definedName name="concepto725.validacion2" localSheetId="5">#REF!</definedName>
    <definedName name="concepto725.validacion2" localSheetId="90">#REF!</definedName>
    <definedName name="concepto725.validacion2" localSheetId="34">#REF!</definedName>
    <definedName name="concepto725.validacion2" localSheetId="92">#REF!</definedName>
    <definedName name="concepto725.validacion2" localSheetId="93">#REF!</definedName>
    <definedName name="concepto725.validacion2">#REF!</definedName>
    <definedName name="concepto725.valordefecto" localSheetId="39">#REF!</definedName>
    <definedName name="concepto725.valordefecto" localSheetId="25">#REF!</definedName>
    <definedName name="concepto725.valordefecto" localSheetId="21">#REF!</definedName>
    <definedName name="concepto725.valordefecto" localSheetId="4">#REF!</definedName>
    <definedName name="concepto725.valordefecto" localSheetId="89">#REF!</definedName>
    <definedName name="concepto725.valordefecto" localSheetId="5">#REF!</definedName>
    <definedName name="concepto725.valordefecto" localSheetId="90">#REF!</definedName>
    <definedName name="concepto725.valordefecto" localSheetId="34">#REF!</definedName>
    <definedName name="concepto725.valordefecto" localSheetId="92">#REF!</definedName>
    <definedName name="concepto725.valordefecto" localSheetId="93">#REF!</definedName>
    <definedName name="concepto725.valordefecto">#REF!</definedName>
    <definedName name="concepto740" localSheetId="39">#REF!</definedName>
    <definedName name="concepto740" localSheetId="25">#REF!</definedName>
    <definedName name="concepto740" localSheetId="21">#REF!</definedName>
    <definedName name="concepto740" localSheetId="4">#REF!</definedName>
    <definedName name="concepto740" localSheetId="89">#REF!</definedName>
    <definedName name="concepto740" localSheetId="5">#REF!</definedName>
    <definedName name="concepto740" localSheetId="90">#REF!</definedName>
    <definedName name="concepto740" localSheetId="34">#REF!</definedName>
    <definedName name="concepto740" localSheetId="92">#REF!</definedName>
    <definedName name="concepto740" localSheetId="93">#REF!</definedName>
    <definedName name="concepto740">#REF!</definedName>
    <definedName name="concepto740.casillero" localSheetId="39">#REF!</definedName>
    <definedName name="concepto740.casillero" localSheetId="25">#REF!</definedName>
    <definedName name="concepto740.casillero" localSheetId="21">#REF!</definedName>
    <definedName name="concepto740.casillero" localSheetId="4">#REF!</definedName>
    <definedName name="concepto740.casillero" localSheetId="89">#REF!</definedName>
    <definedName name="concepto740.casillero" localSheetId="5">#REF!</definedName>
    <definedName name="concepto740.casillero" localSheetId="90">#REF!</definedName>
    <definedName name="concepto740.casillero" localSheetId="34">#REF!</definedName>
    <definedName name="concepto740.casillero" localSheetId="92">#REF!</definedName>
    <definedName name="concepto740.casillero" localSheetId="93">#REF!</definedName>
    <definedName name="concepto740.casillero">#REF!</definedName>
    <definedName name="concepto740.error1" localSheetId="39">#REF!</definedName>
    <definedName name="concepto740.error1" localSheetId="25">#REF!</definedName>
    <definedName name="concepto740.error1" localSheetId="21">#REF!</definedName>
    <definedName name="concepto740.error1" localSheetId="4">#REF!</definedName>
    <definedName name="concepto740.error1" localSheetId="89">#REF!</definedName>
    <definedName name="concepto740.error1" localSheetId="5">#REF!</definedName>
    <definedName name="concepto740.error1" localSheetId="90">#REF!</definedName>
    <definedName name="concepto740.error1" localSheetId="34">#REF!</definedName>
    <definedName name="concepto740.error1" localSheetId="92">#REF!</definedName>
    <definedName name="concepto740.error1" localSheetId="93">#REF!</definedName>
    <definedName name="concepto740.error1">#REF!</definedName>
    <definedName name="concepto740.error2" localSheetId="39">#REF!</definedName>
    <definedName name="concepto740.error2" localSheetId="25">#REF!</definedName>
    <definedName name="concepto740.error2" localSheetId="21">#REF!</definedName>
    <definedName name="concepto740.error2" localSheetId="4">#REF!</definedName>
    <definedName name="concepto740.error2" localSheetId="89">#REF!</definedName>
    <definedName name="concepto740.error2" localSheetId="5">#REF!</definedName>
    <definedName name="concepto740.error2" localSheetId="90">#REF!</definedName>
    <definedName name="concepto740.error2" localSheetId="34">#REF!</definedName>
    <definedName name="concepto740.error2" localSheetId="92">#REF!</definedName>
    <definedName name="concepto740.error2" localSheetId="93">#REF!</definedName>
    <definedName name="concepto740.error2">#REF!</definedName>
    <definedName name="concepto740.validacion1" localSheetId="39">#REF!</definedName>
    <definedName name="concepto740.validacion1" localSheetId="25">#REF!</definedName>
    <definedName name="concepto740.validacion1" localSheetId="21">#REF!</definedName>
    <definedName name="concepto740.validacion1" localSheetId="4">#REF!</definedName>
    <definedName name="concepto740.validacion1" localSheetId="89">#REF!</definedName>
    <definedName name="concepto740.validacion1" localSheetId="5">#REF!</definedName>
    <definedName name="concepto740.validacion1" localSheetId="90">#REF!</definedName>
    <definedName name="concepto740.validacion1" localSheetId="34">#REF!</definedName>
    <definedName name="concepto740.validacion1" localSheetId="92">#REF!</definedName>
    <definedName name="concepto740.validacion1" localSheetId="93">#REF!</definedName>
    <definedName name="concepto740.validacion1">#REF!</definedName>
    <definedName name="concepto740.validacion2" localSheetId="39">#REF!</definedName>
    <definedName name="concepto740.validacion2" localSheetId="25">#REF!</definedName>
    <definedName name="concepto740.validacion2" localSheetId="21">#REF!</definedName>
    <definedName name="concepto740.validacion2" localSheetId="4">#REF!</definedName>
    <definedName name="concepto740.validacion2" localSheetId="89">#REF!</definedName>
    <definedName name="concepto740.validacion2" localSheetId="5">#REF!</definedName>
    <definedName name="concepto740.validacion2" localSheetId="90">#REF!</definedName>
    <definedName name="concepto740.validacion2" localSheetId="34">#REF!</definedName>
    <definedName name="concepto740.validacion2" localSheetId="92">#REF!</definedName>
    <definedName name="concepto740.validacion2" localSheetId="93">#REF!</definedName>
    <definedName name="concepto740.validacion2">#REF!</definedName>
    <definedName name="concepto740.valordefecto" localSheetId="39">#REF!</definedName>
    <definedName name="concepto740.valordefecto" localSheetId="25">#REF!</definedName>
    <definedName name="concepto740.valordefecto" localSheetId="21">#REF!</definedName>
    <definedName name="concepto740.valordefecto" localSheetId="4">#REF!</definedName>
    <definedName name="concepto740.valordefecto" localSheetId="89">#REF!</definedName>
    <definedName name="concepto740.valordefecto" localSheetId="5">#REF!</definedName>
    <definedName name="concepto740.valordefecto" localSheetId="90">#REF!</definedName>
    <definedName name="concepto740.valordefecto" localSheetId="34">#REF!</definedName>
    <definedName name="concepto740.valordefecto" localSheetId="92">#REF!</definedName>
    <definedName name="concepto740.valordefecto" localSheetId="93">#REF!</definedName>
    <definedName name="concepto740.valordefecto">#REF!</definedName>
    <definedName name="concepto760" localSheetId="39">#REF!</definedName>
    <definedName name="concepto760" localSheetId="25">#REF!</definedName>
    <definedName name="concepto760" localSheetId="21">#REF!</definedName>
    <definedName name="concepto760" localSheetId="4">#REF!</definedName>
    <definedName name="concepto760" localSheetId="89">#REF!</definedName>
    <definedName name="concepto760" localSheetId="5">#REF!</definedName>
    <definedName name="concepto760" localSheetId="90">#REF!</definedName>
    <definedName name="concepto760" localSheetId="34">#REF!</definedName>
    <definedName name="concepto760" localSheetId="92">#REF!</definedName>
    <definedName name="concepto760" localSheetId="93">#REF!</definedName>
    <definedName name="concepto760">#REF!</definedName>
    <definedName name="concepto760.casillero" localSheetId="39">#REF!</definedName>
    <definedName name="concepto760.casillero" localSheetId="25">#REF!</definedName>
    <definedName name="concepto760.casillero" localSheetId="21">#REF!</definedName>
    <definedName name="concepto760.casillero" localSheetId="4">#REF!</definedName>
    <definedName name="concepto760.casillero" localSheetId="89">#REF!</definedName>
    <definedName name="concepto760.casillero" localSheetId="5">#REF!</definedName>
    <definedName name="concepto760.casillero" localSheetId="90">#REF!</definedName>
    <definedName name="concepto760.casillero" localSheetId="34">#REF!</definedName>
    <definedName name="concepto760.casillero" localSheetId="92">#REF!</definedName>
    <definedName name="concepto760.casillero" localSheetId="93">#REF!</definedName>
    <definedName name="concepto760.casillero">#REF!</definedName>
    <definedName name="concepto760.error1" localSheetId="39">#REF!</definedName>
    <definedName name="concepto760.error1" localSheetId="25">#REF!</definedName>
    <definedName name="concepto760.error1" localSheetId="21">#REF!</definedName>
    <definedName name="concepto760.error1" localSheetId="4">#REF!</definedName>
    <definedName name="concepto760.error1" localSheetId="89">#REF!</definedName>
    <definedName name="concepto760.error1" localSheetId="5">#REF!</definedName>
    <definedName name="concepto760.error1" localSheetId="90">#REF!</definedName>
    <definedName name="concepto760.error1" localSheetId="34">#REF!</definedName>
    <definedName name="concepto760.error1" localSheetId="92">#REF!</definedName>
    <definedName name="concepto760.error1" localSheetId="93">#REF!</definedName>
    <definedName name="concepto760.error1">#REF!</definedName>
    <definedName name="concepto760.error2" localSheetId="39">#REF!</definedName>
    <definedName name="concepto760.error2" localSheetId="25">#REF!</definedName>
    <definedName name="concepto760.error2" localSheetId="21">#REF!</definedName>
    <definedName name="concepto760.error2" localSheetId="4">#REF!</definedName>
    <definedName name="concepto760.error2" localSheetId="89">#REF!</definedName>
    <definedName name="concepto760.error2" localSheetId="5">#REF!</definedName>
    <definedName name="concepto760.error2" localSheetId="90">#REF!</definedName>
    <definedName name="concepto760.error2" localSheetId="34">#REF!</definedName>
    <definedName name="concepto760.error2" localSheetId="92">#REF!</definedName>
    <definedName name="concepto760.error2" localSheetId="93">#REF!</definedName>
    <definedName name="concepto760.error2">#REF!</definedName>
    <definedName name="concepto760.validacion1" localSheetId="39">#REF!</definedName>
    <definedName name="concepto760.validacion1" localSheetId="25">#REF!</definedName>
    <definedName name="concepto760.validacion1" localSheetId="21">#REF!</definedName>
    <definedName name="concepto760.validacion1" localSheetId="4">#REF!</definedName>
    <definedName name="concepto760.validacion1" localSheetId="89">#REF!</definedName>
    <definedName name="concepto760.validacion1" localSheetId="5">#REF!</definedName>
    <definedName name="concepto760.validacion1" localSheetId="90">#REF!</definedName>
    <definedName name="concepto760.validacion1" localSheetId="34">#REF!</definedName>
    <definedName name="concepto760.validacion1" localSheetId="92">#REF!</definedName>
    <definedName name="concepto760.validacion1" localSheetId="93">#REF!</definedName>
    <definedName name="concepto760.validacion1">#REF!</definedName>
    <definedName name="concepto760.validacion2" localSheetId="39">#REF!</definedName>
    <definedName name="concepto760.validacion2" localSheetId="25">#REF!</definedName>
    <definedName name="concepto760.validacion2" localSheetId="21">#REF!</definedName>
    <definedName name="concepto760.validacion2" localSheetId="4">#REF!</definedName>
    <definedName name="concepto760.validacion2" localSheetId="89">#REF!</definedName>
    <definedName name="concepto760.validacion2" localSheetId="5">#REF!</definedName>
    <definedName name="concepto760.validacion2" localSheetId="90">#REF!</definedName>
    <definedName name="concepto760.validacion2" localSheetId="34">#REF!</definedName>
    <definedName name="concepto760.validacion2" localSheetId="92">#REF!</definedName>
    <definedName name="concepto760.validacion2" localSheetId="93">#REF!</definedName>
    <definedName name="concepto760.validacion2">#REF!</definedName>
    <definedName name="concepto760.valordefecto" localSheetId="39">#REF!</definedName>
    <definedName name="concepto760.valordefecto" localSheetId="25">#REF!</definedName>
    <definedName name="concepto760.valordefecto" localSheetId="21">#REF!</definedName>
    <definedName name="concepto760.valordefecto" localSheetId="4">#REF!</definedName>
    <definedName name="concepto760.valordefecto" localSheetId="89">#REF!</definedName>
    <definedName name="concepto760.valordefecto" localSheetId="5">#REF!</definedName>
    <definedName name="concepto760.valordefecto" localSheetId="90">#REF!</definedName>
    <definedName name="concepto760.valordefecto" localSheetId="34">#REF!</definedName>
    <definedName name="concepto760.valordefecto" localSheetId="92">#REF!</definedName>
    <definedName name="concepto760.valordefecto" localSheetId="93">#REF!</definedName>
    <definedName name="concepto760.valordefecto">#REF!</definedName>
    <definedName name="concepto770" localSheetId="39">#REF!</definedName>
    <definedName name="concepto770" localSheetId="25">#REF!</definedName>
    <definedName name="concepto770" localSheetId="21">#REF!</definedName>
    <definedName name="concepto770" localSheetId="4">#REF!</definedName>
    <definedName name="concepto770" localSheetId="89">#REF!</definedName>
    <definedName name="concepto770" localSheetId="5">#REF!</definedName>
    <definedName name="concepto770" localSheetId="90">#REF!</definedName>
    <definedName name="concepto770" localSheetId="34">#REF!</definedName>
    <definedName name="concepto770" localSheetId="92">#REF!</definedName>
    <definedName name="concepto770" localSheetId="93">#REF!</definedName>
    <definedName name="concepto770">#REF!</definedName>
    <definedName name="concepto770.casillero" localSheetId="39">#REF!</definedName>
    <definedName name="concepto770.casillero" localSheetId="25">#REF!</definedName>
    <definedName name="concepto770.casillero" localSheetId="21">#REF!</definedName>
    <definedName name="concepto770.casillero" localSheetId="4">#REF!</definedName>
    <definedName name="concepto770.casillero" localSheetId="89">#REF!</definedName>
    <definedName name="concepto770.casillero" localSheetId="5">#REF!</definedName>
    <definedName name="concepto770.casillero" localSheetId="90">#REF!</definedName>
    <definedName name="concepto770.casillero" localSheetId="34">#REF!</definedName>
    <definedName name="concepto770.casillero" localSheetId="92">#REF!</definedName>
    <definedName name="concepto770.casillero" localSheetId="93">#REF!</definedName>
    <definedName name="concepto770.casillero">#REF!</definedName>
    <definedName name="concepto770.error1" localSheetId="39">#REF!</definedName>
    <definedName name="concepto770.error1" localSheetId="25">#REF!</definedName>
    <definedName name="concepto770.error1" localSheetId="21">#REF!</definedName>
    <definedName name="concepto770.error1" localSheetId="4">#REF!</definedName>
    <definedName name="concepto770.error1" localSheetId="89">#REF!</definedName>
    <definedName name="concepto770.error1" localSheetId="5">#REF!</definedName>
    <definedName name="concepto770.error1" localSheetId="90">#REF!</definedName>
    <definedName name="concepto770.error1" localSheetId="34">#REF!</definedName>
    <definedName name="concepto770.error1" localSheetId="92">#REF!</definedName>
    <definedName name="concepto770.error1" localSheetId="93">#REF!</definedName>
    <definedName name="concepto770.error1">#REF!</definedName>
    <definedName name="concepto770.error2" localSheetId="39">#REF!</definedName>
    <definedName name="concepto770.error2" localSheetId="25">#REF!</definedName>
    <definedName name="concepto770.error2" localSheetId="21">#REF!</definedName>
    <definedName name="concepto770.error2" localSheetId="4">#REF!</definedName>
    <definedName name="concepto770.error2" localSheetId="89">#REF!</definedName>
    <definedName name="concepto770.error2" localSheetId="5">#REF!</definedName>
    <definedName name="concepto770.error2" localSheetId="90">#REF!</definedName>
    <definedName name="concepto770.error2" localSheetId="34">#REF!</definedName>
    <definedName name="concepto770.error2" localSheetId="92">#REF!</definedName>
    <definedName name="concepto770.error2" localSheetId="93">#REF!</definedName>
    <definedName name="concepto770.error2">#REF!</definedName>
    <definedName name="concepto770.validacion1" localSheetId="39">#REF!</definedName>
    <definedName name="concepto770.validacion1" localSheetId="25">#REF!</definedName>
    <definedName name="concepto770.validacion1" localSheetId="21">#REF!</definedName>
    <definedName name="concepto770.validacion1" localSheetId="4">#REF!</definedName>
    <definedName name="concepto770.validacion1" localSheetId="89">#REF!</definedName>
    <definedName name="concepto770.validacion1" localSheetId="5">#REF!</definedName>
    <definedName name="concepto770.validacion1" localSheetId="90">#REF!</definedName>
    <definedName name="concepto770.validacion1" localSheetId="34">#REF!</definedName>
    <definedName name="concepto770.validacion1" localSheetId="92">#REF!</definedName>
    <definedName name="concepto770.validacion1" localSheetId="93">#REF!</definedName>
    <definedName name="concepto770.validacion1">#REF!</definedName>
    <definedName name="concepto770.validacion2" localSheetId="39">#REF!</definedName>
    <definedName name="concepto770.validacion2" localSheetId="25">#REF!</definedName>
    <definedName name="concepto770.validacion2" localSheetId="21">#REF!</definedName>
    <definedName name="concepto770.validacion2" localSheetId="4">#REF!</definedName>
    <definedName name="concepto770.validacion2" localSheetId="89">#REF!</definedName>
    <definedName name="concepto770.validacion2" localSheetId="5">#REF!</definedName>
    <definedName name="concepto770.validacion2" localSheetId="90">#REF!</definedName>
    <definedName name="concepto770.validacion2" localSheetId="34">#REF!</definedName>
    <definedName name="concepto770.validacion2" localSheetId="92">#REF!</definedName>
    <definedName name="concepto770.validacion2" localSheetId="93">#REF!</definedName>
    <definedName name="concepto770.validacion2">#REF!</definedName>
    <definedName name="concepto770.valordefecto" localSheetId="39">#REF!</definedName>
    <definedName name="concepto770.valordefecto" localSheetId="25">#REF!</definedName>
    <definedName name="concepto770.valordefecto" localSheetId="21">#REF!</definedName>
    <definedName name="concepto770.valordefecto" localSheetId="4">#REF!</definedName>
    <definedName name="concepto770.valordefecto" localSheetId="89">#REF!</definedName>
    <definedName name="concepto770.valordefecto" localSheetId="5">#REF!</definedName>
    <definedName name="concepto770.valordefecto" localSheetId="90">#REF!</definedName>
    <definedName name="concepto770.valordefecto" localSheetId="34">#REF!</definedName>
    <definedName name="concepto770.valordefecto" localSheetId="92">#REF!</definedName>
    <definedName name="concepto770.valordefecto" localSheetId="93">#REF!</definedName>
    <definedName name="concepto770.valordefecto">#REF!</definedName>
    <definedName name="concepto772" localSheetId="39">#REF!</definedName>
    <definedName name="concepto772" localSheetId="25">#REF!</definedName>
    <definedName name="concepto772" localSheetId="21">#REF!</definedName>
    <definedName name="concepto772" localSheetId="4">#REF!</definedName>
    <definedName name="concepto772" localSheetId="89">#REF!</definedName>
    <definedName name="concepto772" localSheetId="5">#REF!</definedName>
    <definedName name="concepto772" localSheetId="90">#REF!</definedName>
    <definedName name="concepto772" localSheetId="34">#REF!</definedName>
    <definedName name="concepto772" localSheetId="92">#REF!</definedName>
    <definedName name="concepto772" localSheetId="93">#REF!</definedName>
    <definedName name="concepto772">#REF!</definedName>
    <definedName name="concepto772.casillero" localSheetId="39">#REF!</definedName>
    <definedName name="concepto772.casillero" localSheetId="25">#REF!</definedName>
    <definedName name="concepto772.casillero" localSheetId="21">#REF!</definedName>
    <definedName name="concepto772.casillero" localSheetId="4">#REF!</definedName>
    <definedName name="concepto772.casillero" localSheetId="89">#REF!</definedName>
    <definedName name="concepto772.casillero" localSheetId="5">#REF!</definedName>
    <definedName name="concepto772.casillero" localSheetId="90">#REF!</definedName>
    <definedName name="concepto772.casillero" localSheetId="34">#REF!</definedName>
    <definedName name="concepto772.casillero" localSheetId="92">#REF!</definedName>
    <definedName name="concepto772.casillero" localSheetId="93">#REF!</definedName>
    <definedName name="concepto772.casillero">#REF!</definedName>
    <definedName name="concepto772.error1" localSheetId="39">#REF!</definedName>
    <definedName name="concepto772.error1" localSheetId="25">#REF!</definedName>
    <definedName name="concepto772.error1" localSheetId="21">#REF!</definedName>
    <definedName name="concepto772.error1" localSheetId="4">#REF!</definedName>
    <definedName name="concepto772.error1" localSheetId="89">#REF!</definedName>
    <definedName name="concepto772.error1" localSheetId="5">#REF!</definedName>
    <definedName name="concepto772.error1" localSheetId="90">#REF!</definedName>
    <definedName name="concepto772.error1" localSheetId="34">#REF!</definedName>
    <definedName name="concepto772.error1" localSheetId="92">#REF!</definedName>
    <definedName name="concepto772.error1" localSheetId="93">#REF!</definedName>
    <definedName name="concepto772.error1">#REF!</definedName>
    <definedName name="concepto772.error2" localSheetId="39">#REF!</definedName>
    <definedName name="concepto772.error2" localSheetId="25">#REF!</definedName>
    <definedName name="concepto772.error2" localSheetId="21">#REF!</definedName>
    <definedName name="concepto772.error2" localSheetId="4">#REF!</definedName>
    <definedName name="concepto772.error2" localSheetId="89">#REF!</definedName>
    <definedName name="concepto772.error2" localSheetId="5">#REF!</definedName>
    <definedName name="concepto772.error2" localSheetId="90">#REF!</definedName>
    <definedName name="concepto772.error2" localSheetId="34">#REF!</definedName>
    <definedName name="concepto772.error2" localSheetId="92">#REF!</definedName>
    <definedName name="concepto772.error2" localSheetId="93">#REF!</definedName>
    <definedName name="concepto772.error2">#REF!</definedName>
    <definedName name="concepto772.validacion1" localSheetId="39">#REF!</definedName>
    <definedName name="concepto772.validacion1" localSheetId="25">#REF!</definedName>
    <definedName name="concepto772.validacion1" localSheetId="21">#REF!</definedName>
    <definedName name="concepto772.validacion1" localSheetId="4">#REF!</definedName>
    <definedName name="concepto772.validacion1" localSheetId="89">#REF!</definedName>
    <definedName name="concepto772.validacion1" localSheetId="5">#REF!</definedName>
    <definedName name="concepto772.validacion1" localSheetId="90">#REF!</definedName>
    <definedName name="concepto772.validacion1" localSheetId="34">#REF!</definedName>
    <definedName name="concepto772.validacion1" localSheetId="92">#REF!</definedName>
    <definedName name="concepto772.validacion1" localSheetId="93">#REF!</definedName>
    <definedName name="concepto772.validacion1">#REF!</definedName>
    <definedName name="concepto772.validacion2" localSheetId="39">#REF!</definedName>
    <definedName name="concepto772.validacion2" localSheetId="25">#REF!</definedName>
    <definedName name="concepto772.validacion2" localSheetId="21">#REF!</definedName>
    <definedName name="concepto772.validacion2" localSheetId="4">#REF!</definedName>
    <definedName name="concepto772.validacion2" localSheetId="89">#REF!</definedName>
    <definedName name="concepto772.validacion2" localSheetId="5">#REF!</definedName>
    <definedName name="concepto772.validacion2" localSheetId="90">#REF!</definedName>
    <definedName name="concepto772.validacion2" localSheetId="34">#REF!</definedName>
    <definedName name="concepto772.validacion2" localSheetId="92">#REF!</definedName>
    <definedName name="concepto772.validacion2" localSheetId="93">#REF!</definedName>
    <definedName name="concepto772.validacion2">#REF!</definedName>
    <definedName name="concepto772.valordefecto" localSheetId="39">#REF!</definedName>
    <definedName name="concepto772.valordefecto" localSheetId="25">#REF!</definedName>
    <definedName name="concepto772.valordefecto" localSheetId="21">#REF!</definedName>
    <definedName name="concepto772.valordefecto" localSheetId="4">#REF!</definedName>
    <definedName name="concepto772.valordefecto" localSheetId="89">#REF!</definedName>
    <definedName name="concepto772.valordefecto" localSheetId="5">#REF!</definedName>
    <definedName name="concepto772.valordefecto" localSheetId="90">#REF!</definedName>
    <definedName name="concepto772.valordefecto" localSheetId="34">#REF!</definedName>
    <definedName name="concepto772.valordefecto" localSheetId="92">#REF!</definedName>
    <definedName name="concepto772.valordefecto" localSheetId="93">#REF!</definedName>
    <definedName name="concepto772.valordefecto">#REF!</definedName>
    <definedName name="concepto782" localSheetId="39">#REF!</definedName>
    <definedName name="concepto782" localSheetId="25">#REF!</definedName>
    <definedName name="concepto782" localSheetId="21">#REF!</definedName>
    <definedName name="concepto782" localSheetId="4">#REF!</definedName>
    <definedName name="concepto782" localSheetId="89">#REF!</definedName>
    <definedName name="concepto782" localSheetId="5">#REF!</definedName>
    <definedName name="concepto782" localSheetId="90">#REF!</definedName>
    <definedName name="concepto782" localSheetId="34">#REF!</definedName>
    <definedName name="concepto782" localSheetId="92">#REF!</definedName>
    <definedName name="concepto782" localSheetId="93">#REF!</definedName>
    <definedName name="concepto782">#REF!</definedName>
    <definedName name="concepto782.casillero" localSheetId="39">#REF!</definedName>
    <definedName name="concepto782.casillero" localSheetId="25">#REF!</definedName>
    <definedName name="concepto782.casillero" localSheetId="21">#REF!</definedName>
    <definedName name="concepto782.casillero" localSheetId="4">#REF!</definedName>
    <definedName name="concepto782.casillero" localSheetId="89">#REF!</definedName>
    <definedName name="concepto782.casillero" localSheetId="5">#REF!</definedName>
    <definedName name="concepto782.casillero" localSheetId="90">#REF!</definedName>
    <definedName name="concepto782.casillero" localSheetId="34">#REF!</definedName>
    <definedName name="concepto782.casillero" localSheetId="92">#REF!</definedName>
    <definedName name="concepto782.casillero" localSheetId="93">#REF!</definedName>
    <definedName name="concepto782.casillero">#REF!</definedName>
    <definedName name="concepto783" localSheetId="39">#REF!</definedName>
    <definedName name="concepto783" localSheetId="25">#REF!</definedName>
    <definedName name="concepto783" localSheetId="21">#REF!</definedName>
    <definedName name="concepto783" localSheetId="4">#REF!</definedName>
    <definedName name="concepto783" localSheetId="89">#REF!</definedName>
    <definedName name="concepto783" localSheetId="5">#REF!</definedName>
    <definedName name="concepto783" localSheetId="90">#REF!</definedName>
    <definedName name="concepto783" localSheetId="34">#REF!</definedName>
    <definedName name="concepto783" localSheetId="92">#REF!</definedName>
    <definedName name="concepto783" localSheetId="93">#REF!</definedName>
    <definedName name="concepto783">#REF!</definedName>
    <definedName name="concepto783.casillero" localSheetId="39">#REF!</definedName>
    <definedName name="concepto783.casillero" localSheetId="25">#REF!</definedName>
    <definedName name="concepto783.casillero" localSheetId="21">#REF!</definedName>
    <definedName name="concepto783.casillero" localSheetId="4">#REF!</definedName>
    <definedName name="concepto783.casillero" localSheetId="89">#REF!</definedName>
    <definedName name="concepto783.casillero" localSheetId="5">#REF!</definedName>
    <definedName name="concepto783.casillero" localSheetId="90">#REF!</definedName>
    <definedName name="concepto783.casillero" localSheetId="34">#REF!</definedName>
    <definedName name="concepto783.casillero" localSheetId="92">#REF!</definedName>
    <definedName name="concepto783.casillero" localSheetId="93">#REF!</definedName>
    <definedName name="concepto783.casillero">#REF!</definedName>
    <definedName name="concepto787" localSheetId="39">#REF!</definedName>
    <definedName name="concepto787" localSheetId="25">#REF!</definedName>
    <definedName name="concepto787" localSheetId="21">#REF!</definedName>
    <definedName name="concepto787" localSheetId="4">#REF!</definedName>
    <definedName name="concepto787" localSheetId="89">#REF!</definedName>
    <definedName name="concepto787" localSheetId="5">#REF!</definedName>
    <definedName name="concepto787" localSheetId="90">#REF!</definedName>
    <definedName name="concepto787" localSheetId="34">#REF!</definedName>
    <definedName name="concepto787" localSheetId="92">#REF!</definedName>
    <definedName name="concepto787" localSheetId="93">#REF!</definedName>
    <definedName name="concepto787">#REF!</definedName>
    <definedName name="concepto787.casillero" localSheetId="39">#REF!</definedName>
    <definedName name="concepto787.casillero" localSheetId="25">#REF!</definedName>
    <definedName name="concepto787.casillero" localSheetId="21">#REF!</definedName>
    <definedName name="concepto787.casillero" localSheetId="4">#REF!</definedName>
    <definedName name="concepto787.casillero" localSheetId="89">#REF!</definedName>
    <definedName name="concepto787.casillero" localSheetId="5">#REF!</definedName>
    <definedName name="concepto787.casillero" localSheetId="90">#REF!</definedName>
    <definedName name="concepto787.casillero" localSheetId="34">#REF!</definedName>
    <definedName name="concepto787.casillero" localSheetId="92">#REF!</definedName>
    <definedName name="concepto787.casillero" localSheetId="93">#REF!</definedName>
    <definedName name="concepto787.casillero">#REF!</definedName>
    <definedName name="concepto788" localSheetId="39">#REF!</definedName>
    <definedName name="concepto788" localSheetId="25">#REF!</definedName>
    <definedName name="concepto788" localSheetId="21">#REF!</definedName>
    <definedName name="concepto788" localSheetId="4">#REF!</definedName>
    <definedName name="concepto788" localSheetId="89">#REF!</definedName>
    <definedName name="concepto788" localSheetId="5">#REF!</definedName>
    <definedName name="concepto788" localSheetId="90">#REF!</definedName>
    <definedName name="concepto788" localSheetId="34">#REF!</definedName>
    <definedName name="concepto788" localSheetId="92">#REF!</definedName>
    <definedName name="concepto788" localSheetId="93">#REF!</definedName>
    <definedName name="concepto788">#REF!</definedName>
    <definedName name="concepto788.casillero" localSheetId="39">#REF!</definedName>
    <definedName name="concepto788.casillero" localSheetId="25">#REF!</definedName>
    <definedName name="concepto788.casillero" localSheetId="21">#REF!</definedName>
    <definedName name="concepto788.casillero" localSheetId="4">#REF!</definedName>
    <definedName name="concepto788.casillero" localSheetId="89">#REF!</definedName>
    <definedName name="concepto788.casillero" localSheetId="5">#REF!</definedName>
    <definedName name="concepto788.casillero" localSheetId="90">#REF!</definedName>
    <definedName name="concepto788.casillero" localSheetId="34">#REF!</definedName>
    <definedName name="concepto788.casillero" localSheetId="92">#REF!</definedName>
    <definedName name="concepto788.casillero" localSheetId="93">#REF!</definedName>
    <definedName name="concepto788.casillero">#REF!</definedName>
    <definedName name="concepto789" localSheetId="39">#REF!</definedName>
    <definedName name="concepto789" localSheetId="25">#REF!</definedName>
    <definedName name="concepto789" localSheetId="21">#REF!</definedName>
    <definedName name="concepto789" localSheetId="4">#REF!</definedName>
    <definedName name="concepto789" localSheetId="89">#REF!</definedName>
    <definedName name="concepto789" localSheetId="5">#REF!</definedName>
    <definedName name="concepto789" localSheetId="90">#REF!</definedName>
    <definedName name="concepto789" localSheetId="34">#REF!</definedName>
    <definedName name="concepto789" localSheetId="92">#REF!</definedName>
    <definedName name="concepto789" localSheetId="93">#REF!</definedName>
    <definedName name="concepto789">#REF!</definedName>
    <definedName name="concepto789.casillero" localSheetId="39">#REF!</definedName>
    <definedName name="concepto789.casillero" localSheetId="25">#REF!</definedName>
    <definedName name="concepto789.casillero" localSheetId="21">#REF!</definedName>
    <definedName name="concepto789.casillero" localSheetId="4">#REF!</definedName>
    <definedName name="concepto789.casillero" localSheetId="89">#REF!</definedName>
    <definedName name="concepto789.casillero" localSheetId="5">#REF!</definedName>
    <definedName name="concepto789.casillero" localSheetId="90">#REF!</definedName>
    <definedName name="concepto789.casillero" localSheetId="34">#REF!</definedName>
    <definedName name="concepto789.casillero" localSheetId="92">#REF!</definedName>
    <definedName name="concepto789.casillero" localSheetId="93">#REF!</definedName>
    <definedName name="concepto789.casillero">#REF!</definedName>
    <definedName name="concepto791" localSheetId="39">#REF!</definedName>
    <definedName name="concepto791" localSheetId="25">#REF!</definedName>
    <definedName name="concepto791" localSheetId="21">#REF!</definedName>
    <definedName name="concepto791" localSheetId="4">#REF!</definedName>
    <definedName name="concepto791" localSheetId="89">#REF!</definedName>
    <definedName name="concepto791" localSheetId="5">#REF!</definedName>
    <definedName name="concepto791" localSheetId="90">#REF!</definedName>
    <definedName name="concepto791" localSheetId="34">#REF!</definedName>
    <definedName name="concepto791" localSheetId="92">#REF!</definedName>
    <definedName name="concepto791" localSheetId="93">#REF!</definedName>
    <definedName name="concepto791">#REF!</definedName>
    <definedName name="concepto791.casillero" localSheetId="39">#REF!</definedName>
    <definedName name="concepto791.casillero" localSheetId="25">#REF!</definedName>
    <definedName name="concepto791.casillero" localSheetId="21">#REF!</definedName>
    <definedName name="concepto791.casillero" localSheetId="4">#REF!</definedName>
    <definedName name="concepto791.casillero" localSheetId="89">#REF!</definedName>
    <definedName name="concepto791.casillero" localSheetId="5">#REF!</definedName>
    <definedName name="concepto791.casillero" localSheetId="90">#REF!</definedName>
    <definedName name="concepto791.casillero" localSheetId="34">#REF!</definedName>
    <definedName name="concepto791.casillero" localSheetId="92">#REF!</definedName>
    <definedName name="concepto791.casillero" localSheetId="93">#REF!</definedName>
    <definedName name="concepto791.casillero">#REF!</definedName>
    <definedName name="concepto792" localSheetId="39">#REF!</definedName>
    <definedName name="concepto792" localSheetId="25">#REF!</definedName>
    <definedName name="concepto792" localSheetId="21">#REF!</definedName>
    <definedName name="concepto792" localSheetId="4">#REF!</definedName>
    <definedName name="concepto792" localSheetId="89">#REF!</definedName>
    <definedName name="concepto792" localSheetId="5">#REF!</definedName>
    <definedName name="concepto792" localSheetId="90">#REF!</definedName>
    <definedName name="concepto792" localSheetId="34">#REF!</definedName>
    <definedName name="concepto792" localSheetId="92">#REF!</definedName>
    <definedName name="concepto792" localSheetId="93">#REF!</definedName>
    <definedName name="concepto792">#REF!</definedName>
    <definedName name="concepto792.casillero" localSheetId="39">#REF!</definedName>
    <definedName name="concepto792.casillero" localSheetId="25">#REF!</definedName>
    <definedName name="concepto792.casillero" localSheetId="21">#REF!</definedName>
    <definedName name="concepto792.casillero" localSheetId="4">#REF!</definedName>
    <definedName name="concepto792.casillero" localSheetId="89">#REF!</definedName>
    <definedName name="concepto792.casillero" localSheetId="5">#REF!</definedName>
    <definedName name="concepto792.casillero" localSheetId="90">#REF!</definedName>
    <definedName name="concepto792.casillero" localSheetId="34">#REF!</definedName>
    <definedName name="concepto792.casillero" localSheetId="92">#REF!</definedName>
    <definedName name="concepto792.casillero" localSheetId="93">#REF!</definedName>
    <definedName name="concepto792.casillero">#REF!</definedName>
    <definedName name="concepto800" localSheetId="39">#REF!</definedName>
    <definedName name="concepto800" localSheetId="25">#REF!</definedName>
    <definedName name="concepto800" localSheetId="21">#REF!</definedName>
    <definedName name="concepto800" localSheetId="4">#REF!</definedName>
    <definedName name="concepto800" localSheetId="89">#REF!</definedName>
    <definedName name="concepto800" localSheetId="5">#REF!</definedName>
    <definedName name="concepto800" localSheetId="90">#REF!</definedName>
    <definedName name="concepto800" localSheetId="34">#REF!</definedName>
    <definedName name="concepto800" localSheetId="92">#REF!</definedName>
    <definedName name="concepto800" localSheetId="93">#REF!</definedName>
    <definedName name="concepto800">#REF!</definedName>
    <definedName name="concepto800.casillero" localSheetId="39">#REF!</definedName>
    <definedName name="concepto800.casillero" localSheetId="25">#REF!</definedName>
    <definedName name="concepto800.casillero" localSheetId="21">#REF!</definedName>
    <definedName name="concepto800.casillero" localSheetId="4">#REF!</definedName>
    <definedName name="concepto800.casillero" localSheetId="89">#REF!</definedName>
    <definedName name="concepto800.casillero" localSheetId="5">#REF!</definedName>
    <definedName name="concepto800.casillero" localSheetId="90">#REF!</definedName>
    <definedName name="concepto800.casillero" localSheetId="34">#REF!</definedName>
    <definedName name="concepto800.casillero" localSheetId="92">#REF!</definedName>
    <definedName name="concepto800.casillero" localSheetId="93">#REF!</definedName>
    <definedName name="concepto800.casillero">#REF!</definedName>
    <definedName name="concepto8010" localSheetId="39">#REF!</definedName>
    <definedName name="concepto8010" localSheetId="25">#REF!</definedName>
    <definedName name="concepto8010" localSheetId="21">#REF!</definedName>
    <definedName name="concepto8010" localSheetId="4">#REF!</definedName>
    <definedName name="concepto8010" localSheetId="89">#REF!</definedName>
    <definedName name="concepto8010" localSheetId="5">#REF!</definedName>
    <definedName name="concepto8010" localSheetId="90">#REF!</definedName>
    <definedName name="concepto8010" localSheetId="34">#REF!</definedName>
    <definedName name="concepto8010" localSheetId="92">#REF!</definedName>
    <definedName name="concepto8010" localSheetId="93">#REF!</definedName>
    <definedName name="concepto8010">#REF!</definedName>
    <definedName name="concepto8010.casillero" localSheetId="39">#REF!</definedName>
    <definedName name="concepto8010.casillero" localSheetId="25">#REF!</definedName>
    <definedName name="concepto8010.casillero" localSheetId="21">#REF!</definedName>
    <definedName name="concepto8010.casillero" localSheetId="4">#REF!</definedName>
    <definedName name="concepto8010.casillero" localSheetId="89">#REF!</definedName>
    <definedName name="concepto8010.casillero" localSheetId="5">#REF!</definedName>
    <definedName name="concepto8010.casillero" localSheetId="90">#REF!</definedName>
    <definedName name="concepto8010.casillero" localSheetId="34">#REF!</definedName>
    <definedName name="concepto8010.casillero" localSheetId="92">#REF!</definedName>
    <definedName name="concepto8010.casillero" localSheetId="93">#REF!</definedName>
    <definedName name="concepto8010.casillero">#REF!</definedName>
    <definedName name="concepto8020" localSheetId="39">#REF!</definedName>
    <definedName name="concepto8020" localSheetId="25">#REF!</definedName>
    <definedName name="concepto8020" localSheetId="21">#REF!</definedName>
    <definedName name="concepto8020" localSheetId="4">#REF!</definedName>
    <definedName name="concepto8020" localSheetId="89">#REF!</definedName>
    <definedName name="concepto8020" localSheetId="5">#REF!</definedName>
    <definedName name="concepto8020" localSheetId="90">#REF!</definedName>
    <definedName name="concepto8020" localSheetId="34">#REF!</definedName>
    <definedName name="concepto8020" localSheetId="92">#REF!</definedName>
    <definedName name="concepto8020" localSheetId="93">#REF!</definedName>
    <definedName name="concepto8020">#REF!</definedName>
    <definedName name="concepto8020.casillero" localSheetId="39">#REF!</definedName>
    <definedName name="concepto8020.casillero" localSheetId="25">#REF!</definedName>
    <definedName name="concepto8020.casillero" localSheetId="21">#REF!</definedName>
    <definedName name="concepto8020.casillero" localSheetId="4">#REF!</definedName>
    <definedName name="concepto8020.casillero" localSheetId="89">#REF!</definedName>
    <definedName name="concepto8020.casillero" localSheetId="5">#REF!</definedName>
    <definedName name="concepto8020.casillero" localSheetId="90">#REF!</definedName>
    <definedName name="concepto8020.casillero" localSheetId="34">#REF!</definedName>
    <definedName name="concepto8020.casillero" localSheetId="92">#REF!</definedName>
    <definedName name="concepto8020.casillero" localSheetId="93">#REF!</definedName>
    <definedName name="concepto8020.casillero">#REF!</definedName>
    <definedName name="concepto8030" localSheetId="39">#REF!</definedName>
    <definedName name="concepto8030" localSheetId="25">#REF!</definedName>
    <definedName name="concepto8030" localSheetId="21">#REF!</definedName>
    <definedName name="concepto8030" localSheetId="4">#REF!</definedName>
    <definedName name="concepto8030" localSheetId="89">#REF!</definedName>
    <definedName name="concepto8030" localSheetId="5">#REF!</definedName>
    <definedName name="concepto8030" localSheetId="90">#REF!</definedName>
    <definedName name="concepto8030" localSheetId="34">#REF!</definedName>
    <definedName name="concepto8030" localSheetId="92">#REF!</definedName>
    <definedName name="concepto8030" localSheetId="93">#REF!</definedName>
    <definedName name="concepto8030">#REF!</definedName>
    <definedName name="concepto8030.casillero" localSheetId="39">#REF!</definedName>
    <definedName name="concepto8030.casillero" localSheetId="25">#REF!</definedName>
    <definedName name="concepto8030.casillero" localSheetId="21">#REF!</definedName>
    <definedName name="concepto8030.casillero" localSheetId="4">#REF!</definedName>
    <definedName name="concepto8030.casillero" localSheetId="89">#REF!</definedName>
    <definedName name="concepto8030.casillero" localSheetId="5">#REF!</definedName>
    <definedName name="concepto8030.casillero" localSheetId="90">#REF!</definedName>
    <definedName name="concepto8030.casillero" localSheetId="34">#REF!</definedName>
    <definedName name="concepto8030.casillero" localSheetId="92">#REF!</definedName>
    <definedName name="concepto8030.casillero" localSheetId="93">#REF!</definedName>
    <definedName name="concepto8030.casillero">#REF!</definedName>
    <definedName name="concepto8040" localSheetId="39">#REF!</definedName>
    <definedName name="concepto8040" localSheetId="25">#REF!</definedName>
    <definedName name="concepto8040" localSheetId="21">#REF!</definedName>
    <definedName name="concepto8040" localSheetId="4">#REF!</definedName>
    <definedName name="concepto8040" localSheetId="89">#REF!</definedName>
    <definedName name="concepto8040" localSheetId="5">#REF!</definedName>
    <definedName name="concepto8040" localSheetId="90">#REF!</definedName>
    <definedName name="concepto8040" localSheetId="34">#REF!</definedName>
    <definedName name="concepto8040" localSheetId="92">#REF!</definedName>
    <definedName name="concepto8040" localSheetId="93">#REF!</definedName>
    <definedName name="concepto8040">#REF!</definedName>
    <definedName name="concepto8040.casillero" localSheetId="39">#REF!</definedName>
    <definedName name="concepto8040.casillero" localSheetId="25">#REF!</definedName>
    <definedName name="concepto8040.casillero" localSheetId="21">#REF!</definedName>
    <definedName name="concepto8040.casillero" localSheetId="4">#REF!</definedName>
    <definedName name="concepto8040.casillero" localSheetId="89">#REF!</definedName>
    <definedName name="concepto8040.casillero" localSheetId="5">#REF!</definedName>
    <definedName name="concepto8040.casillero" localSheetId="90">#REF!</definedName>
    <definedName name="concepto8040.casillero" localSheetId="34">#REF!</definedName>
    <definedName name="concepto8040.casillero" localSheetId="92">#REF!</definedName>
    <definedName name="concepto8040.casillero" localSheetId="93">#REF!</definedName>
    <definedName name="concepto8040.casillero">#REF!</definedName>
    <definedName name="concepto8050" localSheetId="39">#REF!</definedName>
    <definedName name="concepto8050" localSheetId="25">#REF!</definedName>
    <definedName name="concepto8050" localSheetId="21">#REF!</definedName>
    <definedName name="concepto8050" localSheetId="4">#REF!</definedName>
    <definedName name="concepto8050" localSheetId="89">#REF!</definedName>
    <definedName name="concepto8050" localSheetId="5">#REF!</definedName>
    <definedName name="concepto8050" localSheetId="90">#REF!</definedName>
    <definedName name="concepto8050" localSheetId="34">#REF!</definedName>
    <definedName name="concepto8050" localSheetId="92">#REF!</definedName>
    <definedName name="concepto8050" localSheetId="93">#REF!</definedName>
    <definedName name="concepto8050">#REF!</definedName>
    <definedName name="concepto8050.casillero" localSheetId="39">#REF!</definedName>
    <definedName name="concepto8050.casillero" localSheetId="25">#REF!</definedName>
    <definedName name="concepto8050.casillero" localSheetId="21">#REF!</definedName>
    <definedName name="concepto8050.casillero" localSheetId="4">#REF!</definedName>
    <definedName name="concepto8050.casillero" localSheetId="89">#REF!</definedName>
    <definedName name="concepto8050.casillero" localSheetId="5">#REF!</definedName>
    <definedName name="concepto8050.casillero" localSheetId="90">#REF!</definedName>
    <definedName name="concepto8050.casillero" localSheetId="34">#REF!</definedName>
    <definedName name="concepto8050.casillero" localSheetId="92">#REF!</definedName>
    <definedName name="concepto8050.casillero" localSheetId="93">#REF!</definedName>
    <definedName name="concepto8050.casillero">#REF!</definedName>
    <definedName name="concepto8080" localSheetId="39">#REF!</definedName>
    <definedName name="concepto8080" localSheetId="25">#REF!</definedName>
    <definedName name="concepto8080" localSheetId="21">#REF!</definedName>
    <definedName name="concepto8080" localSheetId="4">#REF!</definedName>
    <definedName name="concepto8080" localSheetId="89">#REF!</definedName>
    <definedName name="concepto8080" localSheetId="5">#REF!</definedName>
    <definedName name="concepto8080" localSheetId="90">#REF!</definedName>
    <definedName name="concepto8080" localSheetId="34">#REF!</definedName>
    <definedName name="concepto8080" localSheetId="92">#REF!</definedName>
    <definedName name="concepto8080" localSheetId="93">#REF!</definedName>
    <definedName name="concepto8080">#REF!</definedName>
    <definedName name="concepto8080.casillero" localSheetId="39">#REF!</definedName>
    <definedName name="concepto8080.casillero" localSheetId="25">#REF!</definedName>
    <definedName name="concepto8080.casillero" localSheetId="21">#REF!</definedName>
    <definedName name="concepto8080.casillero" localSheetId="4">#REF!</definedName>
    <definedName name="concepto8080.casillero" localSheetId="89">#REF!</definedName>
    <definedName name="concepto8080.casillero" localSheetId="5">#REF!</definedName>
    <definedName name="concepto8080.casillero" localSheetId="90">#REF!</definedName>
    <definedName name="concepto8080.casillero" localSheetId="34">#REF!</definedName>
    <definedName name="concepto8080.casillero" localSheetId="92">#REF!</definedName>
    <definedName name="concepto8080.casillero" localSheetId="93">#REF!</definedName>
    <definedName name="concepto8080.casillero">#REF!</definedName>
    <definedName name="concepto8090" localSheetId="39">#REF!</definedName>
    <definedName name="concepto8090" localSheetId="25">#REF!</definedName>
    <definedName name="concepto8090" localSheetId="21">#REF!</definedName>
    <definedName name="concepto8090" localSheetId="4">#REF!</definedName>
    <definedName name="concepto8090" localSheetId="89">#REF!</definedName>
    <definedName name="concepto8090" localSheetId="5">#REF!</definedName>
    <definedName name="concepto8090" localSheetId="90">#REF!</definedName>
    <definedName name="concepto8090" localSheetId="34">#REF!</definedName>
    <definedName name="concepto8090" localSheetId="92">#REF!</definedName>
    <definedName name="concepto8090" localSheetId="93">#REF!</definedName>
    <definedName name="concepto8090">#REF!</definedName>
    <definedName name="concepto8090.casillero" localSheetId="39">#REF!</definedName>
    <definedName name="concepto8090.casillero" localSheetId="25">#REF!</definedName>
    <definedName name="concepto8090.casillero" localSheetId="21">#REF!</definedName>
    <definedName name="concepto8090.casillero" localSheetId="4">#REF!</definedName>
    <definedName name="concepto8090.casillero" localSheetId="89">#REF!</definedName>
    <definedName name="concepto8090.casillero" localSheetId="5">#REF!</definedName>
    <definedName name="concepto8090.casillero" localSheetId="90">#REF!</definedName>
    <definedName name="concepto8090.casillero" localSheetId="34">#REF!</definedName>
    <definedName name="concepto8090.casillero" localSheetId="92">#REF!</definedName>
    <definedName name="concepto8090.casillero" localSheetId="93">#REF!</definedName>
    <definedName name="concepto8090.casillero">#REF!</definedName>
    <definedName name="concepto8090.error1" localSheetId="39">#REF!</definedName>
    <definedName name="concepto8090.error1" localSheetId="25">#REF!</definedName>
    <definedName name="concepto8090.error1" localSheetId="21">#REF!</definedName>
    <definedName name="concepto8090.error1" localSheetId="4">#REF!</definedName>
    <definedName name="concepto8090.error1" localSheetId="89">#REF!</definedName>
    <definedName name="concepto8090.error1" localSheetId="5">#REF!</definedName>
    <definedName name="concepto8090.error1" localSheetId="90">#REF!</definedName>
    <definedName name="concepto8090.error1" localSheetId="34">#REF!</definedName>
    <definedName name="concepto8090.error1" localSheetId="92">#REF!</definedName>
    <definedName name="concepto8090.error1" localSheetId="93">#REF!</definedName>
    <definedName name="concepto8090.error1">#REF!</definedName>
    <definedName name="concepto8090.error2" localSheetId="39">#REF!</definedName>
    <definedName name="concepto8090.error2" localSheetId="25">#REF!</definedName>
    <definedName name="concepto8090.error2" localSheetId="21">#REF!</definedName>
    <definedName name="concepto8090.error2" localSheetId="4">#REF!</definedName>
    <definedName name="concepto8090.error2" localSheetId="89">#REF!</definedName>
    <definedName name="concepto8090.error2" localSheetId="5">#REF!</definedName>
    <definedName name="concepto8090.error2" localSheetId="90">#REF!</definedName>
    <definedName name="concepto8090.error2" localSheetId="34">#REF!</definedName>
    <definedName name="concepto8090.error2" localSheetId="92">#REF!</definedName>
    <definedName name="concepto8090.error2" localSheetId="93">#REF!</definedName>
    <definedName name="concepto8090.error2">#REF!</definedName>
    <definedName name="concepto8090.validacion1" localSheetId="39">#REF!</definedName>
    <definedName name="concepto8090.validacion1" localSheetId="25">#REF!</definedName>
    <definedName name="concepto8090.validacion1" localSheetId="21">#REF!</definedName>
    <definedName name="concepto8090.validacion1" localSheetId="4">#REF!</definedName>
    <definedName name="concepto8090.validacion1" localSheetId="89">#REF!</definedName>
    <definedName name="concepto8090.validacion1" localSheetId="5">#REF!</definedName>
    <definedName name="concepto8090.validacion1" localSheetId="90">#REF!</definedName>
    <definedName name="concepto8090.validacion1" localSheetId="34">#REF!</definedName>
    <definedName name="concepto8090.validacion1" localSheetId="92">#REF!</definedName>
    <definedName name="concepto8090.validacion1" localSheetId="93">#REF!</definedName>
    <definedName name="concepto8090.validacion1">#REF!</definedName>
    <definedName name="concepto8090.validacion2" localSheetId="39">#REF!</definedName>
    <definedName name="concepto8090.validacion2" localSheetId="25">#REF!</definedName>
    <definedName name="concepto8090.validacion2" localSheetId="21">#REF!</definedName>
    <definedName name="concepto8090.validacion2" localSheetId="4">#REF!</definedName>
    <definedName name="concepto8090.validacion2" localSheetId="89">#REF!</definedName>
    <definedName name="concepto8090.validacion2" localSheetId="5">#REF!</definedName>
    <definedName name="concepto8090.validacion2" localSheetId="90">#REF!</definedName>
    <definedName name="concepto8090.validacion2" localSheetId="34">#REF!</definedName>
    <definedName name="concepto8090.validacion2" localSheetId="92">#REF!</definedName>
    <definedName name="concepto8090.validacion2" localSheetId="93">#REF!</definedName>
    <definedName name="concepto8090.validacion2">#REF!</definedName>
    <definedName name="concepto8090.valordefecto" localSheetId="39">#REF!</definedName>
    <definedName name="concepto8090.valordefecto" localSheetId="25">#REF!</definedName>
    <definedName name="concepto8090.valordefecto" localSheetId="21">#REF!</definedName>
    <definedName name="concepto8090.valordefecto" localSheetId="4">#REF!</definedName>
    <definedName name="concepto8090.valordefecto" localSheetId="89">#REF!</definedName>
    <definedName name="concepto8090.valordefecto" localSheetId="5">#REF!</definedName>
    <definedName name="concepto8090.valordefecto" localSheetId="90">#REF!</definedName>
    <definedName name="concepto8090.valordefecto" localSheetId="34">#REF!</definedName>
    <definedName name="concepto8090.valordefecto" localSheetId="92">#REF!</definedName>
    <definedName name="concepto8090.valordefecto" localSheetId="93">#REF!</definedName>
    <definedName name="concepto8090.valordefecto">#REF!</definedName>
    <definedName name="concepto810" localSheetId="39">#REF!</definedName>
    <definedName name="concepto810" localSheetId="25">#REF!</definedName>
    <definedName name="concepto810" localSheetId="21">#REF!</definedName>
    <definedName name="concepto810" localSheetId="4">#REF!</definedName>
    <definedName name="concepto810" localSheetId="89">#REF!</definedName>
    <definedName name="concepto810" localSheetId="5">#REF!</definedName>
    <definedName name="concepto810" localSheetId="90">#REF!</definedName>
    <definedName name="concepto810" localSheetId="34">#REF!</definedName>
    <definedName name="concepto810" localSheetId="92">#REF!</definedName>
    <definedName name="concepto810" localSheetId="93">#REF!</definedName>
    <definedName name="concepto810">#REF!</definedName>
    <definedName name="concepto810.casillero" localSheetId="39">#REF!</definedName>
    <definedName name="concepto810.casillero" localSheetId="25">#REF!</definedName>
    <definedName name="concepto810.casillero" localSheetId="21">#REF!</definedName>
    <definedName name="concepto810.casillero" localSheetId="4">#REF!</definedName>
    <definedName name="concepto810.casillero" localSheetId="89">#REF!</definedName>
    <definedName name="concepto810.casillero" localSheetId="5">#REF!</definedName>
    <definedName name="concepto810.casillero" localSheetId="90">#REF!</definedName>
    <definedName name="concepto810.casillero" localSheetId="34">#REF!</definedName>
    <definedName name="concepto810.casillero" localSheetId="92">#REF!</definedName>
    <definedName name="concepto810.casillero" localSheetId="93">#REF!</definedName>
    <definedName name="concepto810.casillero">#REF!</definedName>
    <definedName name="concepto8100" localSheetId="39">#REF!</definedName>
    <definedName name="concepto8100" localSheetId="25">#REF!</definedName>
    <definedName name="concepto8100" localSheetId="21">#REF!</definedName>
    <definedName name="concepto8100" localSheetId="4">#REF!</definedName>
    <definedName name="concepto8100" localSheetId="89">#REF!</definedName>
    <definedName name="concepto8100" localSheetId="5">#REF!</definedName>
    <definedName name="concepto8100" localSheetId="90">#REF!</definedName>
    <definedName name="concepto8100" localSheetId="34">#REF!</definedName>
    <definedName name="concepto8100" localSheetId="92">#REF!</definedName>
    <definedName name="concepto8100" localSheetId="93">#REF!</definedName>
    <definedName name="concepto8100">#REF!</definedName>
    <definedName name="concepto8100.casillero" localSheetId="39">#REF!</definedName>
    <definedName name="concepto8100.casillero" localSheetId="25">#REF!</definedName>
    <definedName name="concepto8100.casillero" localSheetId="21">#REF!</definedName>
    <definedName name="concepto8100.casillero" localSheetId="4">#REF!</definedName>
    <definedName name="concepto8100.casillero" localSheetId="89">#REF!</definedName>
    <definedName name="concepto8100.casillero" localSheetId="5">#REF!</definedName>
    <definedName name="concepto8100.casillero" localSheetId="90">#REF!</definedName>
    <definedName name="concepto8100.casillero" localSheetId="34">#REF!</definedName>
    <definedName name="concepto8100.casillero" localSheetId="92">#REF!</definedName>
    <definedName name="concepto8100.casillero" localSheetId="93">#REF!</definedName>
    <definedName name="concepto8100.casillero">#REF!</definedName>
    <definedName name="concepto8100.error1" localSheetId="39">#REF!</definedName>
    <definedName name="concepto8100.error1" localSheetId="25">#REF!</definedName>
    <definedName name="concepto8100.error1" localSheetId="21">#REF!</definedName>
    <definedName name="concepto8100.error1" localSheetId="4">#REF!</definedName>
    <definedName name="concepto8100.error1" localSheetId="89">#REF!</definedName>
    <definedName name="concepto8100.error1" localSheetId="5">#REF!</definedName>
    <definedName name="concepto8100.error1" localSheetId="90">#REF!</definedName>
    <definedName name="concepto8100.error1" localSheetId="34">#REF!</definedName>
    <definedName name="concepto8100.error1" localSheetId="92">#REF!</definedName>
    <definedName name="concepto8100.error1" localSheetId="93">#REF!</definedName>
    <definedName name="concepto8100.error1">#REF!</definedName>
    <definedName name="concepto8100.error2" localSheetId="39">#REF!</definedName>
    <definedName name="concepto8100.error2" localSheetId="25">#REF!</definedName>
    <definedName name="concepto8100.error2" localSheetId="21">#REF!</definedName>
    <definedName name="concepto8100.error2" localSheetId="4">#REF!</definedName>
    <definedName name="concepto8100.error2" localSheetId="89">#REF!</definedName>
    <definedName name="concepto8100.error2" localSheetId="5">#REF!</definedName>
    <definedName name="concepto8100.error2" localSheetId="90">#REF!</definedName>
    <definedName name="concepto8100.error2" localSheetId="34">#REF!</definedName>
    <definedName name="concepto8100.error2" localSheetId="92">#REF!</definedName>
    <definedName name="concepto8100.error2" localSheetId="93">#REF!</definedName>
    <definedName name="concepto8100.error2">#REF!</definedName>
    <definedName name="concepto8100.validacion1" localSheetId="39">#REF!</definedName>
    <definedName name="concepto8100.validacion1" localSheetId="25">#REF!</definedName>
    <definedName name="concepto8100.validacion1" localSheetId="21">#REF!</definedName>
    <definedName name="concepto8100.validacion1" localSheetId="4">#REF!</definedName>
    <definedName name="concepto8100.validacion1" localSheetId="89">#REF!</definedName>
    <definedName name="concepto8100.validacion1" localSheetId="5">#REF!</definedName>
    <definedName name="concepto8100.validacion1" localSheetId="90">#REF!</definedName>
    <definedName name="concepto8100.validacion1" localSheetId="34">#REF!</definedName>
    <definedName name="concepto8100.validacion1" localSheetId="92">#REF!</definedName>
    <definedName name="concepto8100.validacion1" localSheetId="93">#REF!</definedName>
    <definedName name="concepto8100.validacion1">#REF!</definedName>
    <definedName name="concepto8100.validacion2" localSheetId="39">#REF!</definedName>
    <definedName name="concepto8100.validacion2" localSheetId="25">#REF!</definedName>
    <definedName name="concepto8100.validacion2" localSheetId="21">#REF!</definedName>
    <definedName name="concepto8100.validacion2" localSheetId="4">#REF!</definedName>
    <definedName name="concepto8100.validacion2" localSheetId="89">#REF!</definedName>
    <definedName name="concepto8100.validacion2" localSheetId="5">#REF!</definedName>
    <definedName name="concepto8100.validacion2" localSheetId="90">#REF!</definedName>
    <definedName name="concepto8100.validacion2" localSheetId="34">#REF!</definedName>
    <definedName name="concepto8100.validacion2" localSheetId="92">#REF!</definedName>
    <definedName name="concepto8100.validacion2" localSheetId="93">#REF!</definedName>
    <definedName name="concepto8100.validacion2">#REF!</definedName>
    <definedName name="concepto8100.valordefecto" localSheetId="39">#REF!</definedName>
    <definedName name="concepto8100.valordefecto" localSheetId="25">#REF!</definedName>
    <definedName name="concepto8100.valordefecto" localSheetId="21">#REF!</definedName>
    <definedName name="concepto8100.valordefecto" localSheetId="4">#REF!</definedName>
    <definedName name="concepto8100.valordefecto" localSheetId="89">#REF!</definedName>
    <definedName name="concepto8100.valordefecto" localSheetId="5">#REF!</definedName>
    <definedName name="concepto8100.valordefecto" localSheetId="90">#REF!</definedName>
    <definedName name="concepto8100.valordefecto" localSheetId="34">#REF!</definedName>
    <definedName name="concepto8100.valordefecto" localSheetId="92">#REF!</definedName>
    <definedName name="concepto8100.valordefecto" localSheetId="93">#REF!</definedName>
    <definedName name="concepto8100.valordefecto">#REF!</definedName>
    <definedName name="concepto8110" localSheetId="39">#REF!</definedName>
    <definedName name="concepto8110" localSheetId="25">#REF!</definedName>
    <definedName name="concepto8110" localSheetId="21">#REF!</definedName>
    <definedName name="concepto8110" localSheetId="4">#REF!</definedName>
    <definedName name="concepto8110" localSheetId="89">#REF!</definedName>
    <definedName name="concepto8110" localSheetId="5">#REF!</definedName>
    <definedName name="concepto8110" localSheetId="90">#REF!</definedName>
    <definedName name="concepto8110" localSheetId="34">#REF!</definedName>
    <definedName name="concepto8110" localSheetId="92">#REF!</definedName>
    <definedName name="concepto8110" localSheetId="93">#REF!</definedName>
    <definedName name="concepto8110">#REF!</definedName>
    <definedName name="concepto8110.casillero" localSheetId="39">#REF!</definedName>
    <definedName name="concepto8110.casillero" localSheetId="25">#REF!</definedName>
    <definedName name="concepto8110.casillero" localSheetId="21">#REF!</definedName>
    <definedName name="concepto8110.casillero" localSheetId="4">#REF!</definedName>
    <definedName name="concepto8110.casillero" localSheetId="89">#REF!</definedName>
    <definedName name="concepto8110.casillero" localSheetId="5">#REF!</definedName>
    <definedName name="concepto8110.casillero" localSheetId="90">#REF!</definedName>
    <definedName name="concepto8110.casillero" localSheetId="34">#REF!</definedName>
    <definedName name="concepto8110.casillero" localSheetId="92">#REF!</definedName>
    <definedName name="concepto8110.casillero" localSheetId="93">#REF!</definedName>
    <definedName name="concepto8110.casillero">#REF!</definedName>
    <definedName name="concepto8110.error1" localSheetId="39">#REF!</definedName>
    <definedName name="concepto8110.error1" localSheetId="25">#REF!</definedName>
    <definedName name="concepto8110.error1" localSheetId="21">#REF!</definedName>
    <definedName name="concepto8110.error1" localSheetId="4">#REF!</definedName>
    <definedName name="concepto8110.error1" localSheetId="89">#REF!</definedName>
    <definedName name="concepto8110.error1" localSheetId="5">#REF!</definedName>
    <definedName name="concepto8110.error1" localSheetId="90">#REF!</definedName>
    <definedName name="concepto8110.error1" localSheetId="34">#REF!</definedName>
    <definedName name="concepto8110.error1" localSheetId="92">#REF!</definedName>
    <definedName name="concepto8110.error1" localSheetId="93">#REF!</definedName>
    <definedName name="concepto8110.error1">#REF!</definedName>
    <definedName name="concepto8110.error2" localSheetId="39">#REF!</definedName>
    <definedName name="concepto8110.error2" localSheetId="25">#REF!</definedName>
    <definedName name="concepto8110.error2" localSheetId="21">#REF!</definedName>
    <definedName name="concepto8110.error2" localSheetId="4">#REF!</definedName>
    <definedName name="concepto8110.error2" localSheetId="89">#REF!</definedName>
    <definedName name="concepto8110.error2" localSheetId="5">#REF!</definedName>
    <definedName name="concepto8110.error2" localSheetId="90">#REF!</definedName>
    <definedName name="concepto8110.error2" localSheetId="34">#REF!</definedName>
    <definedName name="concepto8110.error2" localSheetId="92">#REF!</definedName>
    <definedName name="concepto8110.error2" localSheetId="93">#REF!</definedName>
    <definedName name="concepto8110.error2">#REF!</definedName>
    <definedName name="concepto8110.validacion1" localSheetId="39">#REF!</definedName>
    <definedName name="concepto8110.validacion1" localSheetId="25">#REF!</definedName>
    <definedName name="concepto8110.validacion1" localSheetId="21">#REF!</definedName>
    <definedName name="concepto8110.validacion1" localSheetId="4">#REF!</definedName>
    <definedName name="concepto8110.validacion1" localSheetId="89">#REF!</definedName>
    <definedName name="concepto8110.validacion1" localSheetId="5">#REF!</definedName>
    <definedName name="concepto8110.validacion1" localSheetId="90">#REF!</definedName>
    <definedName name="concepto8110.validacion1" localSheetId="34">#REF!</definedName>
    <definedName name="concepto8110.validacion1" localSheetId="92">#REF!</definedName>
    <definedName name="concepto8110.validacion1" localSheetId="93">#REF!</definedName>
    <definedName name="concepto8110.validacion1">#REF!</definedName>
    <definedName name="concepto8110.validacion2" localSheetId="39">#REF!</definedName>
    <definedName name="concepto8110.validacion2" localSheetId="25">#REF!</definedName>
    <definedName name="concepto8110.validacion2" localSheetId="21">#REF!</definedName>
    <definedName name="concepto8110.validacion2" localSheetId="4">#REF!</definedName>
    <definedName name="concepto8110.validacion2" localSheetId="89">#REF!</definedName>
    <definedName name="concepto8110.validacion2" localSheetId="5">#REF!</definedName>
    <definedName name="concepto8110.validacion2" localSheetId="90">#REF!</definedName>
    <definedName name="concepto8110.validacion2" localSheetId="34">#REF!</definedName>
    <definedName name="concepto8110.validacion2" localSheetId="92">#REF!</definedName>
    <definedName name="concepto8110.validacion2" localSheetId="93">#REF!</definedName>
    <definedName name="concepto8110.validacion2">#REF!</definedName>
    <definedName name="concepto8110.valordefecto" localSheetId="39">#REF!</definedName>
    <definedName name="concepto8110.valordefecto" localSheetId="25">#REF!</definedName>
    <definedName name="concepto8110.valordefecto" localSheetId="21">#REF!</definedName>
    <definedName name="concepto8110.valordefecto" localSheetId="4">#REF!</definedName>
    <definedName name="concepto8110.valordefecto" localSheetId="89">#REF!</definedName>
    <definedName name="concepto8110.valordefecto" localSheetId="5">#REF!</definedName>
    <definedName name="concepto8110.valordefecto" localSheetId="90">#REF!</definedName>
    <definedName name="concepto8110.valordefecto" localSheetId="34">#REF!</definedName>
    <definedName name="concepto8110.valordefecto" localSheetId="92">#REF!</definedName>
    <definedName name="concepto8110.valordefecto" localSheetId="93">#REF!</definedName>
    <definedName name="concepto8110.valordefecto">#REF!</definedName>
    <definedName name="concepto8120" localSheetId="39">#REF!</definedName>
    <definedName name="concepto8120" localSheetId="25">#REF!</definedName>
    <definedName name="concepto8120" localSheetId="21">#REF!</definedName>
    <definedName name="concepto8120" localSheetId="4">#REF!</definedName>
    <definedName name="concepto8120" localSheetId="89">#REF!</definedName>
    <definedName name="concepto8120" localSheetId="5">#REF!</definedName>
    <definedName name="concepto8120" localSheetId="90">#REF!</definedName>
    <definedName name="concepto8120" localSheetId="34">#REF!</definedName>
    <definedName name="concepto8120" localSheetId="92">#REF!</definedName>
    <definedName name="concepto8120" localSheetId="93">#REF!</definedName>
    <definedName name="concepto8120">#REF!</definedName>
    <definedName name="concepto8120.casillero" localSheetId="39">#REF!</definedName>
    <definedName name="concepto8120.casillero" localSheetId="25">#REF!</definedName>
    <definedName name="concepto8120.casillero" localSheetId="21">#REF!</definedName>
    <definedName name="concepto8120.casillero" localSheetId="4">#REF!</definedName>
    <definedName name="concepto8120.casillero" localSheetId="89">#REF!</definedName>
    <definedName name="concepto8120.casillero" localSheetId="5">#REF!</definedName>
    <definedName name="concepto8120.casillero" localSheetId="90">#REF!</definedName>
    <definedName name="concepto8120.casillero" localSheetId="34">#REF!</definedName>
    <definedName name="concepto8120.casillero" localSheetId="92">#REF!</definedName>
    <definedName name="concepto8120.casillero" localSheetId="93">#REF!</definedName>
    <definedName name="concepto8120.casillero">#REF!</definedName>
    <definedName name="concepto8120.error1" localSheetId="39">#REF!</definedName>
    <definedName name="concepto8120.error1" localSheetId="25">#REF!</definedName>
    <definedName name="concepto8120.error1" localSheetId="21">#REF!</definedName>
    <definedName name="concepto8120.error1" localSheetId="4">#REF!</definedName>
    <definedName name="concepto8120.error1" localSheetId="89">#REF!</definedName>
    <definedName name="concepto8120.error1" localSheetId="5">#REF!</definedName>
    <definedName name="concepto8120.error1" localSheetId="90">#REF!</definedName>
    <definedName name="concepto8120.error1" localSheetId="34">#REF!</definedName>
    <definedName name="concepto8120.error1" localSheetId="92">#REF!</definedName>
    <definedName name="concepto8120.error1" localSheetId="93">#REF!</definedName>
    <definedName name="concepto8120.error1">#REF!</definedName>
    <definedName name="concepto8120.error2" localSheetId="39">#REF!</definedName>
    <definedName name="concepto8120.error2" localSheetId="25">#REF!</definedName>
    <definedName name="concepto8120.error2" localSheetId="21">#REF!</definedName>
    <definedName name="concepto8120.error2" localSheetId="4">#REF!</definedName>
    <definedName name="concepto8120.error2" localSheetId="89">#REF!</definedName>
    <definedName name="concepto8120.error2" localSheetId="5">#REF!</definedName>
    <definedName name="concepto8120.error2" localSheetId="90">#REF!</definedName>
    <definedName name="concepto8120.error2" localSheetId="34">#REF!</definedName>
    <definedName name="concepto8120.error2" localSheetId="92">#REF!</definedName>
    <definedName name="concepto8120.error2" localSheetId="93">#REF!</definedName>
    <definedName name="concepto8120.error2">#REF!</definedName>
    <definedName name="concepto8120.validacion1" localSheetId="39">#REF!</definedName>
    <definedName name="concepto8120.validacion1" localSheetId="25">#REF!</definedName>
    <definedName name="concepto8120.validacion1" localSheetId="21">#REF!</definedName>
    <definedName name="concepto8120.validacion1" localSheetId="4">#REF!</definedName>
    <definedName name="concepto8120.validacion1" localSheetId="89">#REF!</definedName>
    <definedName name="concepto8120.validacion1" localSheetId="5">#REF!</definedName>
    <definedName name="concepto8120.validacion1" localSheetId="90">#REF!</definedName>
    <definedName name="concepto8120.validacion1" localSheetId="34">#REF!</definedName>
    <definedName name="concepto8120.validacion1" localSheetId="92">#REF!</definedName>
    <definedName name="concepto8120.validacion1" localSheetId="93">#REF!</definedName>
    <definedName name="concepto8120.validacion1">#REF!</definedName>
    <definedName name="concepto8120.validacion2" localSheetId="39">#REF!</definedName>
    <definedName name="concepto8120.validacion2" localSheetId="25">#REF!</definedName>
    <definedName name="concepto8120.validacion2" localSheetId="21">#REF!</definedName>
    <definedName name="concepto8120.validacion2" localSheetId="4">#REF!</definedName>
    <definedName name="concepto8120.validacion2" localSheetId="89">#REF!</definedName>
    <definedName name="concepto8120.validacion2" localSheetId="5">#REF!</definedName>
    <definedName name="concepto8120.validacion2" localSheetId="90">#REF!</definedName>
    <definedName name="concepto8120.validacion2" localSheetId="34">#REF!</definedName>
    <definedName name="concepto8120.validacion2" localSheetId="92">#REF!</definedName>
    <definedName name="concepto8120.validacion2" localSheetId="93">#REF!</definedName>
    <definedName name="concepto8120.validacion2">#REF!</definedName>
    <definedName name="concepto8120.valordefecto" localSheetId="39">#REF!</definedName>
    <definedName name="concepto8120.valordefecto" localSheetId="25">#REF!</definedName>
    <definedName name="concepto8120.valordefecto" localSheetId="21">#REF!</definedName>
    <definedName name="concepto8120.valordefecto" localSheetId="4">#REF!</definedName>
    <definedName name="concepto8120.valordefecto" localSheetId="89">#REF!</definedName>
    <definedName name="concepto8120.valordefecto" localSheetId="5">#REF!</definedName>
    <definedName name="concepto8120.valordefecto" localSheetId="90">#REF!</definedName>
    <definedName name="concepto8120.valordefecto" localSheetId="34">#REF!</definedName>
    <definedName name="concepto8120.valordefecto" localSheetId="92">#REF!</definedName>
    <definedName name="concepto8120.valordefecto" localSheetId="93">#REF!</definedName>
    <definedName name="concepto8120.valordefecto">#REF!</definedName>
    <definedName name="concepto8130" localSheetId="39">#REF!</definedName>
    <definedName name="concepto8130" localSheetId="25">#REF!</definedName>
    <definedName name="concepto8130" localSheetId="21">#REF!</definedName>
    <definedName name="concepto8130" localSheetId="4">#REF!</definedName>
    <definedName name="concepto8130" localSheetId="89">#REF!</definedName>
    <definedName name="concepto8130" localSheetId="5">#REF!</definedName>
    <definedName name="concepto8130" localSheetId="90">#REF!</definedName>
    <definedName name="concepto8130" localSheetId="34">#REF!</definedName>
    <definedName name="concepto8130" localSheetId="92">#REF!</definedName>
    <definedName name="concepto8130" localSheetId="93">#REF!</definedName>
    <definedName name="concepto8130">#REF!</definedName>
    <definedName name="concepto8130.casillero" localSheetId="39">#REF!</definedName>
    <definedName name="concepto8130.casillero" localSheetId="25">#REF!</definedName>
    <definedName name="concepto8130.casillero" localSheetId="21">#REF!</definedName>
    <definedName name="concepto8130.casillero" localSheetId="4">#REF!</definedName>
    <definedName name="concepto8130.casillero" localSheetId="89">#REF!</definedName>
    <definedName name="concepto8130.casillero" localSheetId="5">#REF!</definedName>
    <definedName name="concepto8130.casillero" localSheetId="90">#REF!</definedName>
    <definedName name="concepto8130.casillero" localSheetId="34">#REF!</definedName>
    <definedName name="concepto8130.casillero" localSheetId="92">#REF!</definedName>
    <definedName name="concepto8130.casillero" localSheetId="93">#REF!</definedName>
    <definedName name="concepto8130.casillero">#REF!</definedName>
    <definedName name="concepto8130.error1" localSheetId="39">#REF!</definedName>
    <definedName name="concepto8130.error1" localSheetId="25">#REF!</definedName>
    <definedName name="concepto8130.error1" localSheetId="21">#REF!</definedName>
    <definedName name="concepto8130.error1" localSheetId="4">#REF!</definedName>
    <definedName name="concepto8130.error1" localSheetId="89">#REF!</definedName>
    <definedName name="concepto8130.error1" localSheetId="5">#REF!</definedName>
    <definedName name="concepto8130.error1" localSheetId="90">#REF!</definedName>
    <definedName name="concepto8130.error1" localSheetId="34">#REF!</definedName>
    <definedName name="concepto8130.error1" localSheetId="92">#REF!</definedName>
    <definedName name="concepto8130.error1" localSheetId="93">#REF!</definedName>
    <definedName name="concepto8130.error1">#REF!</definedName>
    <definedName name="concepto8130.error2" localSheetId="39">#REF!</definedName>
    <definedName name="concepto8130.error2" localSheetId="25">#REF!</definedName>
    <definedName name="concepto8130.error2" localSheetId="21">#REF!</definedName>
    <definedName name="concepto8130.error2" localSheetId="4">#REF!</definedName>
    <definedName name="concepto8130.error2" localSheetId="89">#REF!</definedName>
    <definedName name="concepto8130.error2" localSheetId="5">#REF!</definedName>
    <definedName name="concepto8130.error2" localSheetId="90">#REF!</definedName>
    <definedName name="concepto8130.error2" localSheetId="34">#REF!</definedName>
    <definedName name="concepto8130.error2" localSheetId="92">#REF!</definedName>
    <definedName name="concepto8130.error2" localSheetId="93">#REF!</definedName>
    <definedName name="concepto8130.error2">#REF!</definedName>
    <definedName name="concepto8130.validacion1" localSheetId="39">#REF!</definedName>
    <definedName name="concepto8130.validacion1" localSheetId="25">#REF!</definedName>
    <definedName name="concepto8130.validacion1" localSheetId="21">#REF!</definedName>
    <definedName name="concepto8130.validacion1" localSheetId="4">#REF!</definedName>
    <definedName name="concepto8130.validacion1" localSheetId="89">#REF!</definedName>
    <definedName name="concepto8130.validacion1" localSheetId="5">#REF!</definedName>
    <definedName name="concepto8130.validacion1" localSheetId="90">#REF!</definedName>
    <definedName name="concepto8130.validacion1" localSheetId="34">#REF!</definedName>
    <definedName name="concepto8130.validacion1" localSheetId="92">#REF!</definedName>
    <definedName name="concepto8130.validacion1" localSheetId="93">#REF!</definedName>
    <definedName name="concepto8130.validacion1">#REF!</definedName>
    <definedName name="concepto8130.validacion2" localSheetId="39">#REF!</definedName>
    <definedName name="concepto8130.validacion2" localSheetId="25">#REF!</definedName>
    <definedName name="concepto8130.validacion2" localSheetId="21">#REF!</definedName>
    <definedName name="concepto8130.validacion2" localSheetId="4">#REF!</definedName>
    <definedName name="concepto8130.validacion2" localSheetId="89">#REF!</definedName>
    <definedName name="concepto8130.validacion2" localSheetId="5">#REF!</definedName>
    <definedName name="concepto8130.validacion2" localSheetId="90">#REF!</definedName>
    <definedName name="concepto8130.validacion2" localSheetId="34">#REF!</definedName>
    <definedName name="concepto8130.validacion2" localSheetId="92">#REF!</definedName>
    <definedName name="concepto8130.validacion2" localSheetId="93">#REF!</definedName>
    <definedName name="concepto8130.validacion2">#REF!</definedName>
    <definedName name="concepto8130.valordefecto" localSheetId="39">#REF!</definedName>
    <definedName name="concepto8130.valordefecto" localSheetId="25">#REF!</definedName>
    <definedName name="concepto8130.valordefecto" localSheetId="21">#REF!</definedName>
    <definedName name="concepto8130.valordefecto" localSheetId="4">#REF!</definedName>
    <definedName name="concepto8130.valordefecto" localSheetId="89">#REF!</definedName>
    <definedName name="concepto8130.valordefecto" localSheetId="5">#REF!</definedName>
    <definedName name="concepto8130.valordefecto" localSheetId="90">#REF!</definedName>
    <definedName name="concepto8130.valordefecto" localSheetId="34">#REF!</definedName>
    <definedName name="concepto8130.valordefecto" localSheetId="92">#REF!</definedName>
    <definedName name="concepto8130.valordefecto" localSheetId="93">#REF!</definedName>
    <definedName name="concepto8130.valordefecto">#REF!</definedName>
    <definedName name="concepto8140" localSheetId="39">#REF!</definedName>
    <definedName name="concepto8140" localSheetId="25">#REF!</definedName>
    <definedName name="concepto8140" localSheetId="21">#REF!</definedName>
    <definedName name="concepto8140" localSheetId="4">#REF!</definedName>
    <definedName name="concepto8140" localSheetId="89">#REF!</definedName>
    <definedName name="concepto8140" localSheetId="5">#REF!</definedName>
    <definedName name="concepto8140" localSheetId="90">#REF!</definedName>
    <definedName name="concepto8140" localSheetId="34">#REF!</definedName>
    <definedName name="concepto8140" localSheetId="92">#REF!</definedName>
    <definedName name="concepto8140" localSheetId="93">#REF!</definedName>
    <definedName name="concepto8140">#REF!</definedName>
    <definedName name="concepto8140.error1" localSheetId="39">#REF!</definedName>
    <definedName name="concepto8140.error1" localSheetId="25">#REF!</definedName>
    <definedName name="concepto8140.error1" localSheetId="21">#REF!</definedName>
    <definedName name="concepto8140.error1" localSheetId="4">#REF!</definedName>
    <definedName name="concepto8140.error1" localSheetId="89">#REF!</definedName>
    <definedName name="concepto8140.error1" localSheetId="5">#REF!</definedName>
    <definedName name="concepto8140.error1" localSheetId="90">#REF!</definedName>
    <definedName name="concepto8140.error1" localSheetId="34">#REF!</definedName>
    <definedName name="concepto8140.error1" localSheetId="92">#REF!</definedName>
    <definedName name="concepto8140.error1" localSheetId="93">#REF!</definedName>
    <definedName name="concepto8140.error1">#REF!</definedName>
    <definedName name="concepto8140.error2" localSheetId="39">#REF!</definedName>
    <definedName name="concepto8140.error2" localSheetId="25">#REF!</definedName>
    <definedName name="concepto8140.error2" localSheetId="21">#REF!</definedName>
    <definedName name="concepto8140.error2" localSheetId="4">#REF!</definedName>
    <definedName name="concepto8140.error2" localSheetId="89">#REF!</definedName>
    <definedName name="concepto8140.error2" localSheetId="5">#REF!</definedName>
    <definedName name="concepto8140.error2" localSheetId="90">#REF!</definedName>
    <definedName name="concepto8140.error2" localSheetId="34">#REF!</definedName>
    <definedName name="concepto8140.error2" localSheetId="92">#REF!</definedName>
    <definedName name="concepto8140.error2" localSheetId="93">#REF!</definedName>
    <definedName name="concepto8140.error2">#REF!</definedName>
    <definedName name="concepto8140.validacion1" localSheetId="39">#REF!</definedName>
    <definedName name="concepto8140.validacion1" localSheetId="25">#REF!</definedName>
    <definedName name="concepto8140.validacion1" localSheetId="21">#REF!</definedName>
    <definedName name="concepto8140.validacion1" localSheetId="4">#REF!</definedName>
    <definedName name="concepto8140.validacion1" localSheetId="89">#REF!</definedName>
    <definedName name="concepto8140.validacion1" localSheetId="5">#REF!</definedName>
    <definedName name="concepto8140.validacion1" localSheetId="90">#REF!</definedName>
    <definedName name="concepto8140.validacion1" localSheetId="34">#REF!</definedName>
    <definedName name="concepto8140.validacion1" localSheetId="92">#REF!</definedName>
    <definedName name="concepto8140.validacion1" localSheetId="93">#REF!</definedName>
    <definedName name="concepto8140.validacion1">#REF!</definedName>
    <definedName name="concepto8140.validacion2" localSheetId="39">#REF!</definedName>
    <definedName name="concepto8140.validacion2" localSheetId="25">#REF!</definedName>
    <definedName name="concepto8140.validacion2" localSheetId="21">#REF!</definedName>
    <definedName name="concepto8140.validacion2" localSheetId="4">#REF!</definedName>
    <definedName name="concepto8140.validacion2" localSheetId="89">#REF!</definedName>
    <definedName name="concepto8140.validacion2" localSheetId="5">#REF!</definedName>
    <definedName name="concepto8140.validacion2" localSheetId="90">#REF!</definedName>
    <definedName name="concepto8140.validacion2" localSheetId="34">#REF!</definedName>
    <definedName name="concepto8140.validacion2" localSheetId="92">#REF!</definedName>
    <definedName name="concepto8140.validacion2" localSheetId="93">#REF!</definedName>
    <definedName name="concepto8140.validacion2">#REF!</definedName>
    <definedName name="concepto8140.valordefecto" localSheetId="39">#REF!</definedName>
    <definedName name="concepto8140.valordefecto" localSheetId="25">#REF!</definedName>
    <definedName name="concepto8140.valordefecto" localSheetId="21">#REF!</definedName>
    <definedName name="concepto8140.valordefecto" localSheetId="4">#REF!</definedName>
    <definedName name="concepto8140.valordefecto" localSheetId="89">#REF!</definedName>
    <definedName name="concepto8140.valordefecto" localSheetId="5">#REF!</definedName>
    <definedName name="concepto8140.valordefecto" localSheetId="90">#REF!</definedName>
    <definedName name="concepto8140.valordefecto" localSheetId="34">#REF!</definedName>
    <definedName name="concepto8140.valordefecto" localSheetId="92">#REF!</definedName>
    <definedName name="concepto8140.valordefecto" localSheetId="93">#REF!</definedName>
    <definedName name="concepto8140.valordefecto">#REF!</definedName>
    <definedName name="concepto8150" localSheetId="39">#REF!</definedName>
    <definedName name="concepto8150" localSheetId="25">#REF!</definedName>
    <definedName name="concepto8150" localSheetId="21">#REF!</definedName>
    <definedName name="concepto8150" localSheetId="4">#REF!</definedName>
    <definedName name="concepto8150" localSheetId="89">#REF!</definedName>
    <definedName name="concepto8150" localSheetId="5">#REF!</definedName>
    <definedName name="concepto8150" localSheetId="90">#REF!</definedName>
    <definedName name="concepto8150" localSheetId="34">#REF!</definedName>
    <definedName name="concepto8150" localSheetId="92">#REF!</definedName>
    <definedName name="concepto8150" localSheetId="93">#REF!</definedName>
    <definedName name="concepto8150">#REF!</definedName>
    <definedName name="concepto8150.casillero" localSheetId="39">#REF!</definedName>
    <definedName name="concepto8150.casillero" localSheetId="25">#REF!</definedName>
    <definedName name="concepto8150.casillero" localSheetId="21">#REF!</definedName>
    <definedName name="concepto8150.casillero" localSheetId="4">#REF!</definedName>
    <definedName name="concepto8150.casillero" localSheetId="89">#REF!</definedName>
    <definedName name="concepto8150.casillero" localSheetId="5">#REF!</definedName>
    <definedName name="concepto8150.casillero" localSheetId="90">#REF!</definedName>
    <definedName name="concepto8150.casillero" localSheetId="34">#REF!</definedName>
    <definedName name="concepto8150.casillero" localSheetId="92">#REF!</definedName>
    <definedName name="concepto8150.casillero" localSheetId="93">#REF!</definedName>
    <definedName name="concepto8150.casillero">#REF!</definedName>
    <definedName name="concepto8160" localSheetId="39">#REF!</definedName>
    <definedName name="concepto8160" localSheetId="25">#REF!</definedName>
    <definedName name="concepto8160" localSheetId="21">#REF!</definedName>
    <definedName name="concepto8160" localSheetId="4">#REF!</definedName>
    <definedName name="concepto8160" localSheetId="89">#REF!</definedName>
    <definedName name="concepto8160" localSheetId="5">#REF!</definedName>
    <definedName name="concepto8160" localSheetId="90">#REF!</definedName>
    <definedName name="concepto8160" localSheetId="34">#REF!</definedName>
    <definedName name="concepto8160" localSheetId="92">#REF!</definedName>
    <definedName name="concepto8160" localSheetId="93">#REF!</definedName>
    <definedName name="concepto8160">#REF!</definedName>
    <definedName name="concepto8160.casillero" localSheetId="39">#REF!</definedName>
    <definedName name="concepto8160.casillero" localSheetId="25">#REF!</definedName>
    <definedName name="concepto8160.casillero" localSheetId="21">#REF!</definedName>
    <definedName name="concepto8160.casillero" localSheetId="4">#REF!</definedName>
    <definedName name="concepto8160.casillero" localSheetId="89">#REF!</definedName>
    <definedName name="concepto8160.casillero" localSheetId="5">#REF!</definedName>
    <definedName name="concepto8160.casillero" localSheetId="90">#REF!</definedName>
    <definedName name="concepto8160.casillero" localSheetId="34">#REF!</definedName>
    <definedName name="concepto8160.casillero" localSheetId="92">#REF!</definedName>
    <definedName name="concepto8160.casillero" localSheetId="93">#REF!</definedName>
    <definedName name="concepto8160.casillero">#REF!</definedName>
    <definedName name="concepto8170" localSheetId="39">#REF!</definedName>
    <definedName name="concepto8170" localSheetId="25">#REF!</definedName>
    <definedName name="concepto8170" localSheetId="21">#REF!</definedName>
    <definedName name="concepto8170" localSheetId="4">#REF!</definedName>
    <definedName name="concepto8170" localSheetId="89">#REF!</definedName>
    <definedName name="concepto8170" localSheetId="5">#REF!</definedName>
    <definedName name="concepto8170" localSheetId="90">#REF!</definedName>
    <definedName name="concepto8170" localSheetId="34">#REF!</definedName>
    <definedName name="concepto8170" localSheetId="92">#REF!</definedName>
    <definedName name="concepto8170" localSheetId="93">#REF!</definedName>
    <definedName name="concepto8170">#REF!</definedName>
    <definedName name="concepto8170.casillero" localSheetId="39">#REF!</definedName>
    <definedName name="concepto8170.casillero" localSheetId="25">#REF!</definedName>
    <definedName name="concepto8170.casillero" localSheetId="21">#REF!</definedName>
    <definedName name="concepto8170.casillero" localSheetId="4">#REF!</definedName>
    <definedName name="concepto8170.casillero" localSheetId="89">#REF!</definedName>
    <definedName name="concepto8170.casillero" localSheetId="5">#REF!</definedName>
    <definedName name="concepto8170.casillero" localSheetId="90">#REF!</definedName>
    <definedName name="concepto8170.casillero" localSheetId="34">#REF!</definedName>
    <definedName name="concepto8170.casillero" localSheetId="92">#REF!</definedName>
    <definedName name="concepto8170.casillero" localSheetId="93">#REF!</definedName>
    <definedName name="concepto8170.casillero">#REF!</definedName>
    <definedName name="concepto8180" localSheetId="39">#REF!</definedName>
    <definedName name="concepto8180" localSheetId="25">#REF!</definedName>
    <definedName name="concepto8180" localSheetId="21">#REF!</definedName>
    <definedName name="concepto8180" localSheetId="4">#REF!</definedName>
    <definedName name="concepto8180" localSheetId="89">#REF!</definedName>
    <definedName name="concepto8180" localSheetId="5">#REF!</definedName>
    <definedName name="concepto8180" localSheetId="90">#REF!</definedName>
    <definedName name="concepto8180" localSheetId="34">#REF!</definedName>
    <definedName name="concepto8180" localSheetId="92">#REF!</definedName>
    <definedName name="concepto8180" localSheetId="93">#REF!</definedName>
    <definedName name="concepto8180">#REF!</definedName>
    <definedName name="concepto8180.casillero" localSheetId="39">#REF!</definedName>
    <definedName name="concepto8180.casillero" localSheetId="25">#REF!</definedName>
    <definedName name="concepto8180.casillero" localSheetId="21">#REF!</definedName>
    <definedName name="concepto8180.casillero" localSheetId="4">#REF!</definedName>
    <definedName name="concepto8180.casillero" localSheetId="89">#REF!</definedName>
    <definedName name="concepto8180.casillero" localSheetId="5">#REF!</definedName>
    <definedName name="concepto8180.casillero" localSheetId="90">#REF!</definedName>
    <definedName name="concepto8180.casillero" localSheetId="34">#REF!</definedName>
    <definedName name="concepto8180.casillero" localSheetId="92">#REF!</definedName>
    <definedName name="concepto8180.casillero" localSheetId="93">#REF!</definedName>
    <definedName name="concepto8180.casillero">#REF!</definedName>
    <definedName name="concepto8180.error1" localSheetId="39">#REF!</definedName>
    <definedName name="concepto8180.error1" localSheetId="25">#REF!</definedName>
    <definedName name="concepto8180.error1" localSheetId="21">#REF!</definedName>
    <definedName name="concepto8180.error1" localSheetId="4">#REF!</definedName>
    <definedName name="concepto8180.error1" localSheetId="89">#REF!</definedName>
    <definedName name="concepto8180.error1" localSheetId="5">#REF!</definedName>
    <definedName name="concepto8180.error1" localSheetId="90">#REF!</definedName>
    <definedName name="concepto8180.error1" localSheetId="34">#REF!</definedName>
    <definedName name="concepto8180.error1" localSheetId="92">#REF!</definedName>
    <definedName name="concepto8180.error1" localSheetId="93">#REF!</definedName>
    <definedName name="concepto8180.error1">#REF!</definedName>
    <definedName name="concepto8180.error2" localSheetId="39">#REF!</definedName>
    <definedName name="concepto8180.error2" localSheetId="25">#REF!</definedName>
    <definedName name="concepto8180.error2" localSheetId="21">#REF!</definedName>
    <definedName name="concepto8180.error2" localSheetId="4">#REF!</definedName>
    <definedName name="concepto8180.error2" localSheetId="89">#REF!</definedName>
    <definedName name="concepto8180.error2" localSheetId="5">#REF!</definedName>
    <definedName name="concepto8180.error2" localSheetId="90">#REF!</definedName>
    <definedName name="concepto8180.error2" localSheetId="34">#REF!</definedName>
    <definedName name="concepto8180.error2" localSheetId="92">#REF!</definedName>
    <definedName name="concepto8180.error2" localSheetId="93">#REF!</definedName>
    <definedName name="concepto8180.error2">#REF!</definedName>
    <definedName name="concepto8180.validacion1" localSheetId="39">#REF!</definedName>
    <definedName name="concepto8180.validacion1" localSheetId="25">#REF!</definedName>
    <definedName name="concepto8180.validacion1" localSheetId="21">#REF!</definedName>
    <definedName name="concepto8180.validacion1" localSheetId="4">#REF!</definedName>
    <definedName name="concepto8180.validacion1" localSheetId="89">#REF!</definedName>
    <definedName name="concepto8180.validacion1" localSheetId="5">#REF!</definedName>
    <definedName name="concepto8180.validacion1" localSheetId="90">#REF!</definedName>
    <definedName name="concepto8180.validacion1" localSheetId="34">#REF!</definedName>
    <definedName name="concepto8180.validacion1" localSheetId="92">#REF!</definedName>
    <definedName name="concepto8180.validacion1" localSheetId="93">#REF!</definedName>
    <definedName name="concepto8180.validacion1">#REF!</definedName>
    <definedName name="concepto8180.validacion2" localSheetId="39">#REF!</definedName>
    <definedName name="concepto8180.validacion2" localSheetId="25">#REF!</definedName>
    <definedName name="concepto8180.validacion2" localSheetId="21">#REF!</definedName>
    <definedName name="concepto8180.validacion2" localSheetId="4">#REF!</definedName>
    <definedName name="concepto8180.validacion2" localSheetId="89">#REF!</definedName>
    <definedName name="concepto8180.validacion2" localSheetId="5">#REF!</definedName>
    <definedName name="concepto8180.validacion2" localSheetId="90">#REF!</definedName>
    <definedName name="concepto8180.validacion2" localSheetId="34">#REF!</definedName>
    <definedName name="concepto8180.validacion2" localSheetId="92">#REF!</definedName>
    <definedName name="concepto8180.validacion2" localSheetId="93">#REF!</definedName>
    <definedName name="concepto8180.validacion2">#REF!</definedName>
    <definedName name="concepto8180.valordefecto" localSheetId="39">#REF!</definedName>
    <definedName name="concepto8180.valordefecto" localSheetId="25">#REF!</definedName>
    <definedName name="concepto8180.valordefecto" localSheetId="21">#REF!</definedName>
    <definedName name="concepto8180.valordefecto" localSheetId="4">#REF!</definedName>
    <definedName name="concepto8180.valordefecto" localSheetId="89">#REF!</definedName>
    <definedName name="concepto8180.valordefecto" localSheetId="5">#REF!</definedName>
    <definedName name="concepto8180.valordefecto" localSheetId="90">#REF!</definedName>
    <definedName name="concepto8180.valordefecto" localSheetId="34">#REF!</definedName>
    <definedName name="concepto8180.valordefecto" localSheetId="92">#REF!</definedName>
    <definedName name="concepto8180.valordefecto" localSheetId="93">#REF!</definedName>
    <definedName name="concepto8180.valordefecto">#REF!</definedName>
    <definedName name="concepto8190" localSheetId="39">#REF!</definedName>
    <definedName name="concepto8190" localSheetId="25">#REF!</definedName>
    <definedName name="concepto8190" localSheetId="21">#REF!</definedName>
    <definedName name="concepto8190" localSheetId="4">#REF!</definedName>
    <definedName name="concepto8190" localSheetId="89">#REF!</definedName>
    <definedName name="concepto8190" localSheetId="5">#REF!</definedName>
    <definedName name="concepto8190" localSheetId="90">#REF!</definedName>
    <definedName name="concepto8190" localSheetId="34">#REF!</definedName>
    <definedName name="concepto8190" localSheetId="92">#REF!</definedName>
    <definedName name="concepto8190" localSheetId="93">#REF!</definedName>
    <definedName name="concepto8190">#REF!</definedName>
    <definedName name="concepto8190.casillero" localSheetId="39">#REF!</definedName>
    <definedName name="concepto8190.casillero" localSheetId="25">#REF!</definedName>
    <definedName name="concepto8190.casillero" localSheetId="21">#REF!</definedName>
    <definedName name="concepto8190.casillero" localSheetId="4">#REF!</definedName>
    <definedName name="concepto8190.casillero" localSheetId="89">#REF!</definedName>
    <definedName name="concepto8190.casillero" localSheetId="5">#REF!</definedName>
    <definedName name="concepto8190.casillero" localSheetId="90">#REF!</definedName>
    <definedName name="concepto8190.casillero" localSheetId="34">#REF!</definedName>
    <definedName name="concepto8190.casillero" localSheetId="92">#REF!</definedName>
    <definedName name="concepto8190.casillero" localSheetId="93">#REF!</definedName>
    <definedName name="concepto8190.casillero">#REF!</definedName>
    <definedName name="concepto8190.error1" localSheetId="39">#REF!</definedName>
    <definedName name="concepto8190.error1" localSheetId="25">#REF!</definedName>
    <definedName name="concepto8190.error1" localSheetId="21">#REF!</definedName>
    <definedName name="concepto8190.error1" localSheetId="4">#REF!</definedName>
    <definedName name="concepto8190.error1" localSheetId="89">#REF!</definedName>
    <definedName name="concepto8190.error1" localSheetId="5">#REF!</definedName>
    <definedName name="concepto8190.error1" localSheetId="90">#REF!</definedName>
    <definedName name="concepto8190.error1" localSheetId="34">#REF!</definedName>
    <definedName name="concepto8190.error1" localSheetId="92">#REF!</definedName>
    <definedName name="concepto8190.error1" localSheetId="93">#REF!</definedName>
    <definedName name="concepto8190.error1">#REF!</definedName>
    <definedName name="concepto8190.error2" localSheetId="39">#REF!</definedName>
    <definedName name="concepto8190.error2" localSheetId="25">#REF!</definedName>
    <definedName name="concepto8190.error2" localSheetId="21">#REF!</definedName>
    <definedName name="concepto8190.error2" localSheetId="4">#REF!</definedName>
    <definedName name="concepto8190.error2" localSheetId="89">#REF!</definedName>
    <definedName name="concepto8190.error2" localSheetId="5">#REF!</definedName>
    <definedName name="concepto8190.error2" localSheetId="90">#REF!</definedName>
    <definedName name="concepto8190.error2" localSheetId="34">#REF!</definedName>
    <definedName name="concepto8190.error2" localSheetId="92">#REF!</definedName>
    <definedName name="concepto8190.error2" localSheetId="93">#REF!</definedName>
    <definedName name="concepto8190.error2">#REF!</definedName>
    <definedName name="concepto8190.validacion1" localSheetId="39">#REF!</definedName>
    <definedName name="concepto8190.validacion1" localSheetId="25">#REF!</definedName>
    <definedName name="concepto8190.validacion1" localSheetId="21">#REF!</definedName>
    <definedName name="concepto8190.validacion1" localSheetId="4">#REF!</definedName>
    <definedName name="concepto8190.validacion1" localSheetId="89">#REF!</definedName>
    <definedName name="concepto8190.validacion1" localSheetId="5">#REF!</definedName>
    <definedName name="concepto8190.validacion1" localSheetId="90">#REF!</definedName>
    <definedName name="concepto8190.validacion1" localSheetId="34">#REF!</definedName>
    <definedName name="concepto8190.validacion1" localSheetId="92">#REF!</definedName>
    <definedName name="concepto8190.validacion1" localSheetId="93">#REF!</definedName>
    <definedName name="concepto8190.validacion1">#REF!</definedName>
    <definedName name="concepto8190.validacion2" localSheetId="39">#REF!</definedName>
    <definedName name="concepto8190.validacion2" localSheetId="25">#REF!</definedName>
    <definedName name="concepto8190.validacion2" localSheetId="21">#REF!</definedName>
    <definedName name="concepto8190.validacion2" localSheetId="4">#REF!</definedName>
    <definedName name="concepto8190.validacion2" localSheetId="89">#REF!</definedName>
    <definedName name="concepto8190.validacion2" localSheetId="5">#REF!</definedName>
    <definedName name="concepto8190.validacion2" localSheetId="90">#REF!</definedName>
    <definedName name="concepto8190.validacion2" localSheetId="34">#REF!</definedName>
    <definedName name="concepto8190.validacion2" localSheetId="92">#REF!</definedName>
    <definedName name="concepto8190.validacion2" localSheetId="93">#REF!</definedName>
    <definedName name="concepto8190.validacion2">#REF!</definedName>
    <definedName name="concepto8190.valordefecto" localSheetId="39">#REF!</definedName>
    <definedName name="concepto8190.valordefecto" localSheetId="25">#REF!</definedName>
    <definedName name="concepto8190.valordefecto" localSheetId="21">#REF!</definedName>
    <definedName name="concepto8190.valordefecto" localSheetId="4">#REF!</definedName>
    <definedName name="concepto8190.valordefecto" localSheetId="89">#REF!</definedName>
    <definedName name="concepto8190.valordefecto" localSheetId="5">#REF!</definedName>
    <definedName name="concepto8190.valordefecto" localSheetId="90">#REF!</definedName>
    <definedName name="concepto8190.valordefecto" localSheetId="34">#REF!</definedName>
    <definedName name="concepto8190.valordefecto" localSheetId="92">#REF!</definedName>
    <definedName name="concepto8190.valordefecto" localSheetId="93">#REF!</definedName>
    <definedName name="concepto8190.valordefecto">#REF!</definedName>
    <definedName name="concepto820" localSheetId="39">#REF!</definedName>
    <definedName name="concepto820" localSheetId="25">#REF!</definedName>
    <definedName name="concepto820" localSheetId="21">#REF!</definedName>
    <definedName name="concepto820" localSheetId="4">#REF!</definedName>
    <definedName name="concepto820" localSheetId="89">#REF!</definedName>
    <definedName name="concepto820" localSheetId="5">#REF!</definedName>
    <definedName name="concepto820" localSheetId="90">#REF!</definedName>
    <definedName name="concepto820" localSheetId="34">#REF!</definedName>
    <definedName name="concepto820" localSheetId="92">#REF!</definedName>
    <definedName name="concepto820" localSheetId="93">#REF!</definedName>
    <definedName name="concepto820">#REF!</definedName>
    <definedName name="concepto820.casillero" localSheetId="39">#REF!</definedName>
    <definedName name="concepto820.casillero" localSheetId="25">#REF!</definedName>
    <definedName name="concepto820.casillero" localSheetId="21">#REF!</definedName>
    <definedName name="concepto820.casillero" localSheetId="4">#REF!</definedName>
    <definedName name="concepto820.casillero" localSheetId="89">#REF!</definedName>
    <definedName name="concepto820.casillero" localSheetId="5">#REF!</definedName>
    <definedName name="concepto820.casillero" localSheetId="90">#REF!</definedName>
    <definedName name="concepto820.casillero" localSheetId="34">#REF!</definedName>
    <definedName name="concepto820.casillero" localSheetId="92">#REF!</definedName>
    <definedName name="concepto820.casillero" localSheetId="93">#REF!</definedName>
    <definedName name="concepto820.casillero">#REF!</definedName>
    <definedName name="concepto8220" localSheetId="39">#REF!</definedName>
    <definedName name="concepto8220" localSheetId="25">#REF!</definedName>
    <definedName name="concepto8220" localSheetId="21">#REF!</definedName>
    <definedName name="concepto8220" localSheetId="4">#REF!</definedName>
    <definedName name="concepto8220" localSheetId="89">#REF!</definedName>
    <definedName name="concepto8220" localSheetId="5">#REF!</definedName>
    <definedName name="concepto8220" localSheetId="90">#REF!</definedName>
    <definedName name="concepto8220" localSheetId="34">#REF!</definedName>
    <definedName name="concepto8220" localSheetId="92">#REF!</definedName>
    <definedName name="concepto8220" localSheetId="93">#REF!</definedName>
    <definedName name="concepto8220">#REF!</definedName>
    <definedName name="concepto8220.casillero" localSheetId="39">#REF!</definedName>
    <definedName name="concepto8220.casillero" localSheetId="25">#REF!</definedName>
    <definedName name="concepto8220.casillero" localSheetId="21">#REF!</definedName>
    <definedName name="concepto8220.casillero" localSheetId="4">#REF!</definedName>
    <definedName name="concepto8220.casillero" localSheetId="89">#REF!</definedName>
    <definedName name="concepto8220.casillero" localSheetId="5">#REF!</definedName>
    <definedName name="concepto8220.casillero" localSheetId="90">#REF!</definedName>
    <definedName name="concepto8220.casillero" localSheetId="34">#REF!</definedName>
    <definedName name="concepto8220.casillero" localSheetId="92">#REF!</definedName>
    <definedName name="concepto8220.casillero" localSheetId="93">#REF!</definedName>
    <definedName name="concepto8220.casillero">#REF!</definedName>
    <definedName name="concepto8230" localSheetId="39">#REF!</definedName>
    <definedName name="concepto8230" localSheetId="25">#REF!</definedName>
    <definedName name="concepto8230" localSheetId="21">#REF!</definedName>
    <definedName name="concepto8230" localSheetId="4">#REF!</definedName>
    <definedName name="concepto8230" localSheetId="89">#REF!</definedName>
    <definedName name="concepto8230" localSheetId="5">#REF!</definedName>
    <definedName name="concepto8230" localSheetId="90">#REF!</definedName>
    <definedName name="concepto8230" localSheetId="34">#REF!</definedName>
    <definedName name="concepto8230" localSheetId="92">#REF!</definedName>
    <definedName name="concepto8230" localSheetId="93">#REF!</definedName>
    <definedName name="concepto8230">#REF!</definedName>
    <definedName name="concepto8230.casillero" localSheetId="39">#REF!</definedName>
    <definedName name="concepto8230.casillero" localSheetId="25">#REF!</definedName>
    <definedName name="concepto8230.casillero" localSheetId="21">#REF!</definedName>
    <definedName name="concepto8230.casillero" localSheetId="4">#REF!</definedName>
    <definedName name="concepto8230.casillero" localSheetId="89">#REF!</definedName>
    <definedName name="concepto8230.casillero" localSheetId="5">#REF!</definedName>
    <definedName name="concepto8230.casillero" localSheetId="90">#REF!</definedName>
    <definedName name="concepto8230.casillero" localSheetId="34">#REF!</definedName>
    <definedName name="concepto8230.casillero" localSheetId="92">#REF!</definedName>
    <definedName name="concepto8230.casillero" localSheetId="93">#REF!</definedName>
    <definedName name="concepto8230.casillero">#REF!</definedName>
    <definedName name="concepto8240" localSheetId="39">#REF!</definedName>
    <definedName name="concepto8240" localSheetId="25">#REF!</definedName>
    <definedName name="concepto8240" localSheetId="21">#REF!</definedName>
    <definedName name="concepto8240" localSheetId="4">#REF!</definedName>
    <definedName name="concepto8240" localSheetId="89">#REF!</definedName>
    <definedName name="concepto8240" localSheetId="5">#REF!</definedName>
    <definedName name="concepto8240" localSheetId="90">#REF!</definedName>
    <definedName name="concepto8240" localSheetId="34">#REF!</definedName>
    <definedName name="concepto8240" localSheetId="92">#REF!</definedName>
    <definedName name="concepto8240" localSheetId="93">#REF!</definedName>
    <definedName name="concepto8240">#REF!</definedName>
    <definedName name="concepto8240.casillero" localSheetId="39">#REF!</definedName>
    <definedName name="concepto8240.casillero" localSheetId="25">#REF!</definedName>
    <definedName name="concepto8240.casillero" localSheetId="21">#REF!</definedName>
    <definedName name="concepto8240.casillero" localSheetId="4">#REF!</definedName>
    <definedName name="concepto8240.casillero" localSheetId="89">#REF!</definedName>
    <definedName name="concepto8240.casillero" localSheetId="5">#REF!</definedName>
    <definedName name="concepto8240.casillero" localSheetId="90">#REF!</definedName>
    <definedName name="concepto8240.casillero" localSheetId="34">#REF!</definedName>
    <definedName name="concepto8240.casillero" localSheetId="92">#REF!</definedName>
    <definedName name="concepto8240.casillero" localSheetId="93">#REF!</definedName>
    <definedName name="concepto8240.casillero">#REF!</definedName>
    <definedName name="concepto8250" localSheetId="39">#REF!</definedName>
    <definedName name="concepto8250" localSheetId="25">#REF!</definedName>
    <definedName name="concepto8250" localSheetId="21">#REF!</definedName>
    <definedName name="concepto8250" localSheetId="4">#REF!</definedName>
    <definedName name="concepto8250" localSheetId="89">#REF!</definedName>
    <definedName name="concepto8250" localSheetId="5">#REF!</definedName>
    <definedName name="concepto8250" localSheetId="90">#REF!</definedName>
    <definedName name="concepto8250" localSheetId="34">#REF!</definedName>
    <definedName name="concepto8250" localSheetId="92">#REF!</definedName>
    <definedName name="concepto8250" localSheetId="93">#REF!</definedName>
    <definedName name="concepto8250">#REF!</definedName>
    <definedName name="concepto8250.casillero" localSheetId="39">#REF!</definedName>
    <definedName name="concepto8250.casillero" localSheetId="25">#REF!</definedName>
    <definedName name="concepto8250.casillero" localSheetId="21">#REF!</definedName>
    <definedName name="concepto8250.casillero" localSheetId="4">#REF!</definedName>
    <definedName name="concepto8250.casillero" localSheetId="89">#REF!</definedName>
    <definedName name="concepto8250.casillero" localSheetId="5">#REF!</definedName>
    <definedName name="concepto8250.casillero" localSheetId="90">#REF!</definedName>
    <definedName name="concepto8250.casillero" localSheetId="34">#REF!</definedName>
    <definedName name="concepto8250.casillero" localSheetId="92">#REF!</definedName>
    <definedName name="concepto8250.casillero" localSheetId="93">#REF!</definedName>
    <definedName name="concepto8250.casillero">#REF!</definedName>
    <definedName name="concepto8260" localSheetId="39">#REF!</definedName>
    <definedName name="concepto8260" localSheetId="25">#REF!</definedName>
    <definedName name="concepto8260" localSheetId="21">#REF!</definedName>
    <definedName name="concepto8260" localSheetId="4">#REF!</definedName>
    <definedName name="concepto8260" localSheetId="89">#REF!</definedName>
    <definedName name="concepto8260" localSheetId="5">#REF!</definedName>
    <definedName name="concepto8260" localSheetId="90">#REF!</definedName>
    <definedName name="concepto8260" localSheetId="34">#REF!</definedName>
    <definedName name="concepto8260" localSheetId="92">#REF!</definedName>
    <definedName name="concepto8260" localSheetId="93">#REF!</definedName>
    <definedName name="concepto8260">#REF!</definedName>
    <definedName name="concepto8260.casillero" localSheetId="39">#REF!</definedName>
    <definedName name="concepto8260.casillero" localSheetId="25">#REF!</definedName>
    <definedName name="concepto8260.casillero" localSheetId="21">#REF!</definedName>
    <definedName name="concepto8260.casillero" localSheetId="4">#REF!</definedName>
    <definedName name="concepto8260.casillero" localSheetId="89">#REF!</definedName>
    <definedName name="concepto8260.casillero" localSheetId="5">#REF!</definedName>
    <definedName name="concepto8260.casillero" localSheetId="90">#REF!</definedName>
    <definedName name="concepto8260.casillero" localSheetId="34">#REF!</definedName>
    <definedName name="concepto8260.casillero" localSheetId="92">#REF!</definedName>
    <definedName name="concepto8260.casillero" localSheetId="93">#REF!</definedName>
    <definedName name="concepto8260.casillero">#REF!</definedName>
    <definedName name="concepto8270" localSheetId="39">#REF!</definedName>
    <definedName name="concepto8270" localSheetId="25">#REF!</definedName>
    <definedName name="concepto8270" localSheetId="21">#REF!</definedName>
    <definedName name="concepto8270" localSheetId="4">#REF!</definedName>
    <definedName name="concepto8270" localSheetId="89">#REF!</definedName>
    <definedName name="concepto8270" localSheetId="5">#REF!</definedName>
    <definedName name="concepto8270" localSheetId="90">#REF!</definedName>
    <definedName name="concepto8270" localSheetId="34">#REF!</definedName>
    <definedName name="concepto8270" localSheetId="92">#REF!</definedName>
    <definedName name="concepto8270" localSheetId="93">#REF!</definedName>
    <definedName name="concepto8270">#REF!</definedName>
    <definedName name="concepto8270.casillero" localSheetId="39">#REF!</definedName>
    <definedName name="concepto8270.casillero" localSheetId="25">#REF!</definedName>
    <definedName name="concepto8270.casillero" localSheetId="21">#REF!</definedName>
    <definedName name="concepto8270.casillero" localSheetId="4">#REF!</definedName>
    <definedName name="concepto8270.casillero" localSheetId="89">#REF!</definedName>
    <definedName name="concepto8270.casillero" localSheetId="5">#REF!</definedName>
    <definedName name="concepto8270.casillero" localSheetId="90">#REF!</definedName>
    <definedName name="concepto8270.casillero" localSheetId="34">#REF!</definedName>
    <definedName name="concepto8270.casillero" localSheetId="92">#REF!</definedName>
    <definedName name="concepto8270.casillero" localSheetId="93">#REF!</definedName>
    <definedName name="concepto8270.casillero">#REF!</definedName>
    <definedName name="concepto8280" localSheetId="39">#REF!</definedName>
    <definedName name="concepto8280" localSheetId="25">#REF!</definedName>
    <definedName name="concepto8280" localSheetId="21">#REF!</definedName>
    <definedName name="concepto8280" localSheetId="4">#REF!</definedName>
    <definedName name="concepto8280" localSheetId="89">#REF!</definedName>
    <definedName name="concepto8280" localSheetId="5">#REF!</definedName>
    <definedName name="concepto8280" localSheetId="90">#REF!</definedName>
    <definedName name="concepto8280" localSheetId="34">#REF!</definedName>
    <definedName name="concepto8280" localSheetId="92">#REF!</definedName>
    <definedName name="concepto8280" localSheetId="93">#REF!</definedName>
    <definedName name="concepto8280">#REF!</definedName>
    <definedName name="concepto8280.casillero" localSheetId="39">#REF!</definedName>
    <definedName name="concepto8280.casillero" localSheetId="25">#REF!</definedName>
    <definedName name="concepto8280.casillero" localSheetId="21">#REF!</definedName>
    <definedName name="concepto8280.casillero" localSheetId="4">#REF!</definedName>
    <definedName name="concepto8280.casillero" localSheetId="89">#REF!</definedName>
    <definedName name="concepto8280.casillero" localSheetId="5">#REF!</definedName>
    <definedName name="concepto8280.casillero" localSheetId="90">#REF!</definedName>
    <definedName name="concepto8280.casillero" localSheetId="34">#REF!</definedName>
    <definedName name="concepto8280.casillero" localSheetId="92">#REF!</definedName>
    <definedName name="concepto8280.casillero" localSheetId="93">#REF!</definedName>
    <definedName name="concepto8280.casillero">#REF!</definedName>
    <definedName name="concepto8290" localSheetId="39">#REF!</definedName>
    <definedName name="concepto8290" localSheetId="25">#REF!</definedName>
    <definedName name="concepto8290" localSheetId="21">#REF!</definedName>
    <definedName name="concepto8290" localSheetId="4">#REF!</definedName>
    <definedName name="concepto8290" localSheetId="89">#REF!</definedName>
    <definedName name="concepto8290" localSheetId="5">#REF!</definedName>
    <definedName name="concepto8290" localSheetId="90">#REF!</definedName>
    <definedName name="concepto8290" localSheetId="34">#REF!</definedName>
    <definedName name="concepto8290" localSheetId="92">#REF!</definedName>
    <definedName name="concepto8290" localSheetId="93">#REF!</definedName>
    <definedName name="concepto8290">#REF!</definedName>
    <definedName name="concepto8290.casillero" localSheetId="39">#REF!</definedName>
    <definedName name="concepto8290.casillero" localSheetId="25">#REF!</definedName>
    <definedName name="concepto8290.casillero" localSheetId="21">#REF!</definedName>
    <definedName name="concepto8290.casillero" localSheetId="4">#REF!</definedName>
    <definedName name="concepto8290.casillero" localSheetId="89">#REF!</definedName>
    <definedName name="concepto8290.casillero" localSheetId="5">#REF!</definedName>
    <definedName name="concepto8290.casillero" localSheetId="90">#REF!</definedName>
    <definedName name="concepto8290.casillero" localSheetId="34">#REF!</definedName>
    <definedName name="concepto8290.casillero" localSheetId="92">#REF!</definedName>
    <definedName name="concepto8290.casillero" localSheetId="93">#REF!</definedName>
    <definedName name="concepto8290.casillero">#REF!</definedName>
    <definedName name="concepto830" localSheetId="39">#REF!</definedName>
    <definedName name="concepto830" localSheetId="25">#REF!</definedName>
    <definedName name="concepto830" localSheetId="21">#REF!</definedName>
    <definedName name="concepto830" localSheetId="4">#REF!</definedName>
    <definedName name="concepto830" localSheetId="89">#REF!</definedName>
    <definedName name="concepto830" localSheetId="5">#REF!</definedName>
    <definedName name="concepto830" localSheetId="90">#REF!</definedName>
    <definedName name="concepto830" localSheetId="34">#REF!</definedName>
    <definedName name="concepto830" localSheetId="92">#REF!</definedName>
    <definedName name="concepto830" localSheetId="93">#REF!</definedName>
    <definedName name="concepto830">#REF!</definedName>
    <definedName name="concepto830.casillero" localSheetId="39">#REF!</definedName>
    <definedName name="concepto830.casillero" localSheetId="25">#REF!</definedName>
    <definedName name="concepto830.casillero" localSheetId="21">#REF!</definedName>
    <definedName name="concepto830.casillero" localSheetId="4">#REF!</definedName>
    <definedName name="concepto830.casillero" localSheetId="89">#REF!</definedName>
    <definedName name="concepto830.casillero" localSheetId="5">#REF!</definedName>
    <definedName name="concepto830.casillero" localSheetId="90">#REF!</definedName>
    <definedName name="concepto830.casillero" localSheetId="34">#REF!</definedName>
    <definedName name="concepto830.casillero" localSheetId="92">#REF!</definedName>
    <definedName name="concepto830.casillero" localSheetId="93">#REF!</definedName>
    <definedName name="concepto830.casillero">#REF!</definedName>
    <definedName name="concepto8300" localSheetId="39">#REF!</definedName>
    <definedName name="concepto8300" localSheetId="25">#REF!</definedName>
    <definedName name="concepto8300" localSheetId="21">#REF!</definedName>
    <definedName name="concepto8300" localSheetId="4">#REF!</definedName>
    <definedName name="concepto8300" localSheetId="89">#REF!</definedName>
    <definedName name="concepto8300" localSheetId="5">#REF!</definedName>
    <definedName name="concepto8300" localSheetId="90">#REF!</definedName>
    <definedName name="concepto8300" localSheetId="34">#REF!</definedName>
    <definedName name="concepto8300" localSheetId="92">#REF!</definedName>
    <definedName name="concepto8300" localSheetId="93">#REF!</definedName>
    <definedName name="concepto8300">#REF!</definedName>
    <definedName name="concepto8300.casillero" localSheetId="39">#REF!</definedName>
    <definedName name="concepto8300.casillero" localSheetId="25">#REF!</definedName>
    <definedName name="concepto8300.casillero" localSheetId="21">#REF!</definedName>
    <definedName name="concepto8300.casillero" localSheetId="4">#REF!</definedName>
    <definedName name="concepto8300.casillero" localSheetId="89">#REF!</definedName>
    <definedName name="concepto8300.casillero" localSheetId="5">#REF!</definedName>
    <definedName name="concepto8300.casillero" localSheetId="90">#REF!</definedName>
    <definedName name="concepto8300.casillero" localSheetId="34">#REF!</definedName>
    <definedName name="concepto8300.casillero" localSheetId="92">#REF!</definedName>
    <definedName name="concepto8300.casillero" localSheetId="93">#REF!</definedName>
    <definedName name="concepto8300.casillero">#REF!</definedName>
    <definedName name="concepto8310" localSheetId="39">#REF!</definedName>
    <definedName name="concepto8310" localSheetId="25">#REF!</definedName>
    <definedName name="concepto8310" localSheetId="21">#REF!</definedName>
    <definedName name="concepto8310" localSheetId="4">#REF!</definedName>
    <definedName name="concepto8310" localSheetId="89">#REF!</definedName>
    <definedName name="concepto8310" localSheetId="5">#REF!</definedName>
    <definedName name="concepto8310" localSheetId="90">#REF!</definedName>
    <definedName name="concepto8310" localSheetId="34">#REF!</definedName>
    <definedName name="concepto8310" localSheetId="92">#REF!</definedName>
    <definedName name="concepto8310" localSheetId="93">#REF!</definedName>
    <definedName name="concepto8310">#REF!</definedName>
    <definedName name="concepto8310.casillero" localSheetId="39">#REF!</definedName>
    <definedName name="concepto8310.casillero" localSheetId="25">#REF!</definedName>
    <definedName name="concepto8310.casillero" localSheetId="21">#REF!</definedName>
    <definedName name="concepto8310.casillero" localSheetId="4">#REF!</definedName>
    <definedName name="concepto8310.casillero" localSheetId="89">#REF!</definedName>
    <definedName name="concepto8310.casillero" localSheetId="5">#REF!</definedName>
    <definedName name="concepto8310.casillero" localSheetId="90">#REF!</definedName>
    <definedName name="concepto8310.casillero" localSheetId="34">#REF!</definedName>
    <definedName name="concepto8310.casillero" localSheetId="92">#REF!</definedName>
    <definedName name="concepto8310.casillero" localSheetId="93">#REF!</definedName>
    <definedName name="concepto8310.casillero">#REF!</definedName>
    <definedName name="concepto8320" localSheetId="39">#REF!</definedName>
    <definedName name="concepto8320" localSheetId="25">#REF!</definedName>
    <definedName name="concepto8320" localSheetId="21">#REF!</definedName>
    <definedName name="concepto8320" localSheetId="4">#REF!</definedName>
    <definedName name="concepto8320" localSheetId="89">#REF!</definedName>
    <definedName name="concepto8320" localSheetId="5">#REF!</definedName>
    <definedName name="concepto8320" localSheetId="90">#REF!</definedName>
    <definedName name="concepto8320" localSheetId="34">#REF!</definedName>
    <definedName name="concepto8320" localSheetId="92">#REF!</definedName>
    <definedName name="concepto8320" localSheetId="93">#REF!</definedName>
    <definedName name="concepto8320">#REF!</definedName>
    <definedName name="concepto8320.casillero" localSheetId="39">#REF!</definedName>
    <definedName name="concepto8320.casillero" localSheetId="25">#REF!</definedName>
    <definedName name="concepto8320.casillero" localSheetId="21">#REF!</definedName>
    <definedName name="concepto8320.casillero" localSheetId="4">#REF!</definedName>
    <definedName name="concepto8320.casillero" localSheetId="89">#REF!</definedName>
    <definedName name="concepto8320.casillero" localSheetId="5">#REF!</definedName>
    <definedName name="concepto8320.casillero" localSheetId="90">#REF!</definedName>
    <definedName name="concepto8320.casillero" localSheetId="34">#REF!</definedName>
    <definedName name="concepto8320.casillero" localSheetId="92">#REF!</definedName>
    <definedName name="concepto8320.casillero" localSheetId="93">#REF!</definedName>
    <definedName name="concepto8320.casillero">#REF!</definedName>
    <definedName name="concepto8330" localSheetId="39">#REF!</definedName>
    <definedName name="concepto8330" localSheetId="25">#REF!</definedName>
    <definedName name="concepto8330" localSheetId="21">#REF!</definedName>
    <definedName name="concepto8330" localSheetId="4">#REF!</definedName>
    <definedName name="concepto8330" localSheetId="89">#REF!</definedName>
    <definedName name="concepto8330" localSheetId="5">#REF!</definedName>
    <definedName name="concepto8330" localSheetId="90">#REF!</definedName>
    <definedName name="concepto8330" localSheetId="34">#REF!</definedName>
    <definedName name="concepto8330" localSheetId="92">#REF!</definedName>
    <definedName name="concepto8330" localSheetId="93">#REF!</definedName>
    <definedName name="concepto8330">#REF!</definedName>
    <definedName name="concepto8330.casillero" localSheetId="39">#REF!</definedName>
    <definedName name="concepto8330.casillero" localSheetId="25">#REF!</definedName>
    <definedName name="concepto8330.casillero" localSheetId="21">#REF!</definedName>
    <definedName name="concepto8330.casillero" localSheetId="4">#REF!</definedName>
    <definedName name="concepto8330.casillero" localSheetId="89">#REF!</definedName>
    <definedName name="concepto8330.casillero" localSheetId="5">#REF!</definedName>
    <definedName name="concepto8330.casillero" localSheetId="90">#REF!</definedName>
    <definedName name="concepto8330.casillero" localSheetId="34">#REF!</definedName>
    <definedName name="concepto8330.casillero" localSheetId="92">#REF!</definedName>
    <definedName name="concepto8330.casillero" localSheetId="93">#REF!</definedName>
    <definedName name="concepto8330.casillero">#REF!</definedName>
    <definedName name="concepto8340" localSheetId="39">#REF!</definedName>
    <definedName name="concepto8340" localSheetId="25">#REF!</definedName>
    <definedName name="concepto8340" localSheetId="21">#REF!</definedName>
    <definedName name="concepto8340" localSheetId="4">#REF!</definedName>
    <definedName name="concepto8340" localSheetId="89">#REF!</definedName>
    <definedName name="concepto8340" localSheetId="5">#REF!</definedName>
    <definedName name="concepto8340" localSheetId="90">#REF!</definedName>
    <definedName name="concepto8340" localSheetId="34">#REF!</definedName>
    <definedName name="concepto8340" localSheetId="92">#REF!</definedName>
    <definedName name="concepto8340" localSheetId="93">#REF!</definedName>
    <definedName name="concepto8340">#REF!</definedName>
    <definedName name="concepto8340.casillero" localSheetId="39">#REF!</definedName>
    <definedName name="concepto8340.casillero" localSheetId="25">#REF!</definedName>
    <definedName name="concepto8340.casillero" localSheetId="21">#REF!</definedName>
    <definedName name="concepto8340.casillero" localSheetId="4">#REF!</definedName>
    <definedName name="concepto8340.casillero" localSheetId="89">#REF!</definedName>
    <definedName name="concepto8340.casillero" localSheetId="5">#REF!</definedName>
    <definedName name="concepto8340.casillero" localSheetId="90">#REF!</definedName>
    <definedName name="concepto8340.casillero" localSheetId="34">#REF!</definedName>
    <definedName name="concepto8340.casillero" localSheetId="92">#REF!</definedName>
    <definedName name="concepto8340.casillero" localSheetId="93">#REF!</definedName>
    <definedName name="concepto8340.casillero">#REF!</definedName>
    <definedName name="concepto8350" localSheetId="39">#REF!</definedName>
    <definedName name="concepto8350" localSheetId="25">#REF!</definedName>
    <definedName name="concepto8350" localSheetId="21">#REF!</definedName>
    <definedName name="concepto8350" localSheetId="4">#REF!</definedName>
    <definedName name="concepto8350" localSheetId="89">#REF!</definedName>
    <definedName name="concepto8350" localSheetId="5">#REF!</definedName>
    <definedName name="concepto8350" localSheetId="90">#REF!</definedName>
    <definedName name="concepto8350" localSheetId="34">#REF!</definedName>
    <definedName name="concepto8350" localSheetId="92">#REF!</definedName>
    <definedName name="concepto8350" localSheetId="93">#REF!</definedName>
    <definedName name="concepto8350">#REF!</definedName>
    <definedName name="concepto8350.casillero" localSheetId="39">#REF!</definedName>
    <definedName name="concepto8350.casillero" localSheetId="25">#REF!</definedName>
    <definedName name="concepto8350.casillero" localSheetId="21">#REF!</definedName>
    <definedName name="concepto8350.casillero" localSheetId="4">#REF!</definedName>
    <definedName name="concepto8350.casillero" localSheetId="89">#REF!</definedName>
    <definedName name="concepto8350.casillero" localSheetId="5">#REF!</definedName>
    <definedName name="concepto8350.casillero" localSheetId="90">#REF!</definedName>
    <definedName name="concepto8350.casillero" localSheetId="34">#REF!</definedName>
    <definedName name="concepto8350.casillero" localSheetId="92">#REF!</definedName>
    <definedName name="concepto8350.casillero" localSheetId="93">#REF!</definedName>
    <definedName name="concepto8350.casillero">#REF!</definedName>
    <definedName name="concepto8360" localSheetId="39">#REF!</definedName>
    <definedName name="concepto8360" localSheetId="25">#REF!</definedName>
    <definedName name="concepto8360" localSheetId="21">#REF!</definedName>
    <definedName name="concepto8360" localSheetId="4">#REF!</definedName>
    <definedName name="concepto8360" localSheetId="89">#REF!</definedName>
    <definedName name="concepto8360" localSheetId="5">#REF!</definedName>
    <definedName name="concepto8360" localSheetId="90">#REF!</definedName>
    <definedName name="concepto8360" localSheetId="34">#REF!</definedName>
    <definedName name="concepto8360" localSheetId="92">#REF!</definedName>
    <definedName name="concepto8360" localSheetId="93">#REF!</definedName>
    <definedName name="concepto8360">#REF!</definedName>
    <definedName name="concepto8360.casillero" localSheetId="39">#REF!</definedName>
    <definedName name="concepto8360.casillero" localSheetId="25">#REF!</definedName>
    <definedName name="concepto8360.casillero" localSheetId="21">#REF!</definedName>
    <definedName name="concepto8360.casillero" localSheetId="4">#REF!</definedName>
    <definedName name="concepto8360.casillero" localSheetId="89">#REF!</definedName>
    <definedName name="concepto8360.casillero" localSheetId="5">#REF!</definedName>
    <definedName name="concepto8360.casillero" localSheetId="90">#REF!</definedName>
    <definedName name="concepto8360.casillero" localSheetId="34">#REF!</definedName>
    <definedName name="concepto8360.casillero" localSheetId="92">#REF!</definedName>
    <definedName name="concepto8360.casillero" localSheetId="93">#REF!</definedName>
    <definedName name="concepto8360.casillero">#REF!</definedName>
    <definedName name="concepto8370" localSheetId="39">#REF!</definedName>
    <definedName name="concepto8370" localSheetId="25">#REF!</definedName>
    <definedName name="concepto8370" localSheetId="21">#REF!</definedName>
    <definedName name="concepto8370" localSheetId="4">#REF!</definedName>
    <definedName name="concepto8370" localSheetId="89">#REF!</definedName>
    <definedName name="concepto8370" localSheetId="5">#REF!</definedName>
    <definedName name="concepto8370" localSheetId="90">#REF!</definedName>
    <definedName name="concepto8370" localSheetId="34">#REF!</definedName>
    <definedName name="concepto8370" localSheetId="92">#REF!</definedName>
    <definedName name="concepto8370" localSheetId="93">#REF!</definedName>
    <definedName name="concepto8370">#REF!</definedName>
    <definedName name="concepto8370.casillero" localSheetId="39">#REF!</definedName>
    <definedName name="concepto8370.casillero" localSheetId="25">#REF!</definedName>
    <definedName name="concepto8370.casillero" localSheetId="21">#REF!</definedName>
    <definedName name="concepto8370.casillero" localSheetId="4">#REF!</definedName>
    <definedName name="concepto8370.casillero" localSheetId="89">#REF!</definedName>
    <definedName name="concepto8370.casillero" localSheetId="5">#REF!</definedName>
    <definedName name="concepto8370.casillero" localSheetId="90">#REF!</definedName>
    <definedName name="concepto8370.casillero" localSheetId="34">#REF!</definedName>
    <definedName name="concepto8370.casillero" localSheetId="92">#REF!</definedName>
    <definedName name="concepto8370.casillero" localSheetId="93">#REF!</definedName>
    <definedName name="concepto8370.casillero">#REF!</definedName>
    <definedName name="concepto8380" localSheetId="39">#REF!</definedName>
    <definedName name="concepto8380" localSheetId="25">#REF!</definedName>
    <definedName name="concepto8380" localSheetId="21">#REF!</definedName>
    <definedName name="concepto8380" localSheetId="4">#REF!</definedName>
    <definedName name="concepto8380" localSheetId="89">#REF!</definedName>
    <definedName name="concepto8380" localSheetId="5">#REF!</definedName>
    <definedName name="concepto8380" localSheetId="90">#REF!</definedName>
    <definedName name="concepto8380" localSheetId="34">#REF!</definedName>
    <definedName name="concepto8380" localSheetId="92">#REF!</definedName>
    <definedName name="concepto8380" localSheetId="93">#REF!</definedName>
    <definedName name="concepto8380">#REF!</definedName>
    <definedName name="concepto8380.casillero" localSheetId="39">#REF!</definedName>
    <definedName name="concepto8380.casillero" localSheetId="25">#REF!</definedName>
    <definedName name="concepto8380.casillero" localSheetId="21">#REF!</definedName>
    <definedName name="concepto8380.casillero" localSheetId="4">#REF!</definedName>
    <definedName name="concepto8380.casillero" localSheetId="89">#REF!</definedName>
    <definedName name="concepto8380.casillero" localSheetId="5">#REF!</definedName>
    <definedName name="concepto8380.casillero" localSheetId="90">#REF!</definedName>
    <definedName name="concepto8380.casillero" localSheetId="34">#REF!</definedName>
    <definedName name="concepto8380.casillero" localSheetId="92">#REF!</definedName>
    <definedName name="concepto8380.casillero" localSheetId="93">#REF!</definedName>
    <definedName name="concepto8380.casillero">#REF!</definedName>
    <definedName name="concepto8390" localSheetId="39">#REF!</definedName>
    <definedName name="concepto8390" localSheetId="25">#REF!</definedName>
    <definedName name="concepto8390" localSheetId="21">#REF!</definedName>
    <definedName name="concepto8390" localSheetId="4">#REF!</definedName>
    <definedName name="concepto8390" localSheetId="89">#REF!</definedName>
    <definedName name="concepto8390" localSheetId="5">#REF!</definedName>
    <definedName name="concepto8390" localSheetId="90">#REF!</definedName>
    <definedName name="concepto8390" localSheetId="34">#REF!</definedName>
    <definedName name="concepto8390" localSheetId="92">#REF!</definedName>
    <definedName name="concepto8390" localSheetId="93">#REF!</definedName>
    <definedName name="concepto8390">#REF!</definedName>
    <definedName name="concepto8390.casillero" localSheetId="39">#REF!</definedName>
    <definedName name="concepto8390.casillero" localSheetId="25">#REF!</definedName>
    <definedName name="concepto8390.casillero" localSheetId="21">#REF!</definedName>
    <definedName name="concepto8390.casillero" localSheetId="4">#REF!</definedName>
    <definedName name="concepto8390.casillero" localSheetId="89">#REF!</definedName>
    <definedName name="concepto8390.casillero" localSheetId="5">#REF!</definedName>
    <definedName name="concepto8390.casillero" localSheetId="90">#REF!</definedName>
    <definedName name="concepto8390.casillero" localSheetId="34">#REF!</definedName>
    <definedName name="concepto8390.casillero" localSheetId="92">#REF!</definedName>
    <definedName name="concepto8390.casillero" localSheetId="93">#REF!</definedName>
    <definedName name="concepto8390.casillero">#REF!</definedName>
    <definedName name="concepto840" localSheetId="39">#REF!</definedName>
    <definedName name="concepto840" localSheetId="25">#REF!</definedName>
    <definedName name="concepto840" localSheetId="21">#REF!</definedName>
    <definedName name="concepto840" localSheetId="4">#REF!</definedName>
    <definedName name="concepto840" localSheetId="89">#REF!</definedName>
    <definedName name="concepto840" localSheetId="5">#REF!</definedName>
    <definedName name="concepto840" localSheetId="90">#REF!</definedName>
    <definedName name="concepto840" localSheetId="34">#REF!</definedName>
    <definedName name="concepto840" localSheetId="92">#REF!</definedName>
    <definedName name="concepto840" localSheetId="93">#REF!</definedName>
    <definedName name="concepto840">#REF!</definedName>
    <definedName name="concepto840.casillero" localSheetId="39">#REF!</definedName>
    <definedName name="concepto840.casillero" localSheetId="25">#REF!</definedName>
    <definedName name="concepto840.casillero" localSheetId="21">#REF!</definedName>
    <definedName name="concepto840.casillero" localSheetId="4">#REF!</definedName>
    <definedName name="concepto840.casillero" localSheetId="89">#REF!</definedName>
    <definedName name="concepto840.casillero" localSheetId="5">#REF!</definedName>
    <definedName name="concepto840.casillero" localSheetId="90">#REF!</definedName>
    <definedName name="concepto840.casillero" localSheetId="34">#REF!</definedName>
    <definedName name="concepto840.casillero" localSheetId="92">#REF!</definedName>
    <definedName name="concepto840.casillero" localSheetId="93">#REF!</definedName>
    <definedName name="concepto840.casillero">#REF!</definedName>
    <definedName name="concepto8400" localSheetId="39">#REF!</definedName>
    <definedName name="concepto8400" localSheetId="25">#REF!</definedName>
    <definedName name="concepto8400" localSheetId="21">#REF!</definedName>
    <definedName name="concepto8400" localSheetId="4">#REF!</definedName>
    <definedName name="concepto8400" localSheetId="89">#REF!</definedName>
    <definedName name="concepto8400" localSheetId="5">#REF!</definedName>
    <definedName name="concepto8400" localSheetId="90">#REF!</definedName>
    <definedName name="concepto8400" localSheetId="34">#REF!</definedName>
    <definedName name="concepto8400" localSheetId="92">#REF!</definedName>
    <definedName name="concepto8400" localSheetId="93">#REF!</definedName>
    <definedName name="concepto8400">#REF!</definedName>
    <definedName name="concepto8400.casillero" localSheetId="39">#REF!</definedName>
    <definedName name="concepto8400.casillero" localSheetId="25">#REF!</definedName>
    <definedName name="concepto8400.casillero" localSheetId="21">#REF!</definedName>
    <definedName name="concepto8400.casillero" localSheetId="4">#REF!</definedName>
    <definedName name="concepto8400.casillero" localSheetId="89">#REF!</definedName>
    <definedName name="concepto8400.casillero" localSheetId="5">#REF!</definedName>
    <definedName name="concepto8400.casillero" localSheetId="90">#REF!</definedName>
    <definedName name="concepto8400.casillero" localSheetId="34">#REF!</definedName>
    <definedName name="concepto8400.casillero" localSheetId="92">#REF!</definedName>
    <definedName name="concepto8400.casillero" localSheetId="93">#REF!</definedName>
    <definedName name="concepto8400.casillero">#REF!</definedName>
    <definedName name="concepto845" localSheetId="39">#REF!</definedName>
    <definedName name="concepto845" localSheetId="25">#REF!</definedName>
    <definedName name="concepto845" localSheetId="21">#REF!</definedName>
    <definedName name="concepto845" localSheetId="4">#REF!</definedName>
    <definedName name="concepto845" localSheetId="89">#REF!</definedName>
    <definedName name="concepto845" localSheetId="5">#REF!</definedName>
    <definedName name="concepto845" localSheetId="90">#REF!</definedName>
    <definedName name="concepto845" localSheetId="34">#REF!</definedName>
    <definedName name="concepto845" localSheetId="92">#REF!</definedName>
    <definedName name="concepto845" localSheetId="93">#REF!</definedName>
    <definedName name="concepto845">#REF!</definedName>
    <definedName name="concepto845.casillero" localSheetId="39">#REF!</definedName>
    <definedName name="concepto845.casillero" localSheetId="25">#REF!</definedName>
    <definedName name="concepto845.casillero" localSheetId="21">#REF!</definedName>
    <definedName name="concepto845.casillero" localSheetId="4">#REF!</definedName>
    <definedName name="concepto845.casillero" localSheetId="89">#REF!</definedName>
    <definedName name="concepto845.casillero" localSheetId="5">#REF!</definedName>
    <definedName name="concepto845.casillero" localSheetId="90">#REF!</definedName>
    <definedName name="concepto845.casillero" localSheetId="34">#REF!</definedName>
    <definedName name="concepto845.casillero" localSheetId="92">#REF!</definedName>
    <definedName name="concepto845.casillero" localSheetId="93">#REF!</definedName>
    <definedName name="concepto845.casillero">#REF!</definedName>
    <definedName name="concepto855" localSheetId="39">#REF!</definedName>
    <definedName name="concepto855" localSheetId="25">#REF!</definedName>
    <definedName name="concepto855" localSheetId="21">#REF!</definedName>
    <definedName name="concepto855" localSheetId="4">#REF!</definedName>
    <definedName name="concepto855" localSheetId="89">#REF!</definedName>
    <definedName name="concepto855" localSheetId="5">#REF!</definedName>
    <definedName name="concepto855" localSheetId="90">#REF!</definedName>
    <definedName name="concepto855" localSheetId="34">#REF!</definedName>
    <definedName name="concepto855" localSheetId="92">#REF!</definedName>
    <definedName name="concepto855" localSheetId="93">#REF!</definedName>
    <definedName name="concepto855">#REF!</definedName>
    <definedName name="concepto855.casillero" localSheetId="39">#REF!</definedName>
    <definedName name="concepto855.casillero" localSheetId="25">#REF!</definedName>
    <definedName name="concepto855.casillero" localSheetId="21">#REF!</definedName>
    <definedName name="concepto855.casillero" localSheetId="4">#REF!</definedName>
    <definedName name="concepto855.casillero" localSheetId="89">#REF!</definedName>
    <definedName name="concepto855.casillero" localSheetId="5">#REF!</definedName>
    <definedName name="concepto855.casillero" localSheetId="90">#REF!</definedName>
    <definedName name="concepto855.casillero" localSheetId="34">#REF!</definedName>
    <definedName name="concepto855.casillero" localSheetId="92">#REF!</definedName>
    <definedName name="concepto855.casillero" localSheetId="93">#REF!</definedName>
    <definedName name="concepto855.casillero">#REF!</definedName>
    <definedName name="concepto860" localSheetId="39">#REF!</definedName>
    <definedName name="concepto860" localSheetId="25">#REF!</definedName>
    <definedName name="concepto860" localSheetId="21">#REF!</definedName>
    <definedName name="concepto860" localSheetId="4">#REF!</definedName>
    <definedName name="concepto860" localSheetId="89">#REF!</definedName>
    <definedName name="concepto860" localSheetId="5">#REF!</definedName>
    <definedName name="concepto860" localSheetId="90">#REF!</definedName>
    <definedName name="concepto860" localSheetId="34">#REF!</definedName>
    <definedName name="concepto860" localSheetId="92">#REF!</definedName>
    <definedName name="concepto860" localSheetId="93">#REF!</definedName>
    <definedName name="concepto860">#REF!</definedName>
    <definedName name="concepto860.casillero" localSheetId="39">#REF!</definedName>
    <definedName name="concepto860.casillero" localSheetId="25">#REF!</definedName>
    <definedName name="concepto860.casillero" localSheetId="21">#REF!</definedName>
    <definedName name="concepto860.casillero" localSheetId="4">#REF!</definedName>
    <definedName name="concepto860.casillero" localSheetId="89">#REF!</definedName>
    <definedName name="concepto860.casillero" localSheetId="5">#REF!</definedName>
    <definedName name="concepto860.casillero" localSheetId="90">#REF!</definedName>
    <definedName name="concepto860.casillero" localSheetId="34">#REF!</definedName>
    <definedName name="concepto860.casillero" localSheetId="92">#REF!</definedName>
    <definedName name="concepto860.casillero" localSheetId="93">#REF!</definedName>
    <definedName name="concepto860.casillero">#REF!</definedName>
    <definedName name="concepto865" localSheetId="39">#REF!</definedName>
    <definedName name="concepto865" localSheetId="25">#REF!</definedName>
    <definedName name="concepto865" localSheetId="21">#REF!</definedName>
    <definedName name="concepto865" localSheetId="4">#REF!</definedName>
    <definedName name="concepto865" localSheetId="89">#REF!</definedName>
    <definedName name="concepto865" localSheetId="5">#REF!</definedName>
    <definedName name="concepto865" localSheetId="90">#REF!</definedName>
    <definedName name="concepto865" localSheetId="34">#REF!</definedName>
    <definedName name="concepto865" localSheetId="92">#REF!</definedName>
    <definedName name="concepto865" localSheetId="93">#REF!</definedName>
    <definedName name="concepto865">#REF!</definedName>
    <definedName name="concepto865.casillero" localSheetId="39">#REF!</definedName>
    <definedName name="concepto865.casillero" localSheetId="25">#REF!</definedName>
    <definedName name="concepto865.casillero" localSheetId="21">#REF!</definedName>
    <definedName name="concepto865.casillero" localSheetId="4">#REF!</definedName>
    <definedName name="concepto865.casillero" localSheetId="89">#REF!</definedName>
    <definedName name="concepto865.casillero" localSheetId="5">#REF!</definedName>
    <definedName name="concepto865.casillero" localSheetId="90">#REF!</definedName>
    <definedName name="concepto865.casillero" localSheetId="34">#REF!</definedName>
    <definedName name="concepto865.casillero" localSheetId="92">#REF!</definedName>
    <definedName name="concepto865.casillero" localSheetId="93">#REF!</definedName>
    <definedName name="concepto865.casillero">#REF!</definedName>
    <definedName name="concepto870" localSheetId="39">#REF!</definedName>
    <definedName name="concepto870" localSheetId="25">#REF!</definedName>
    <definedName name="concepto870" localSheetId="21">#REF!</definedName>
    <definedName name="concepto870" localSheetId="4">#REF!</definedName>
    <definedName name="concepto870" localSheetId="89">#REF!</definedName>
    <definedName name="concepto870" localSheetId="5">#REF!</definedName>
    <definedName name="concepto870" localSheetId="90">#REF!</definedName>
    <definedName name="concepto870" localSheetId="34">#REF!</definedName>
    <definedName name="concepto870" localSheetId="92">#REF!</definedName>
    <definedName name="concepto870" localSheetId="93">#REF!</definedName>
    <definedName name="concepto870">#REF!</definedName>
    <definedName name="concepto870.casillero" localSheetId="39">#REF!</definedName>
    <definedName name="concepto870.casillero" localSheetId="25">#REF!</definedName>
    <definedName name="concepto870.casillero" localSheetId="21">#REF!</definedName>
    <definedName name="concepto870.casillero" localSheetId="4">#REF!</definedName>
    <definedName name="concepto870.casillero" localSheetId="89">#REF!</definedName>
    <definedName name="concepto870.casillero" localSheetId="5">#REF!</definedName>
    <definedName name="concepto870.casillero" localSheetId="90">#REF!</definedName>
    <definedName name="concepto870.casillero" localSheetId="34">#REF!</definedName>
    <definedName name="concepto870.casillero" localSheetId="92">#REF!</definedName>
    <definedName name="concepto870.casillero" localSheetId="93">#REF!</definedName>
    <definedName name="concepto870.casillero">#REF!</definedName>
    <definedName name="concepto880" localSheetId="39">#REF!</definedName>
    <definedName name="concepto880" localSheetId="25">#REF!</definedName>
    <definedName name="concepto880" localSheetId="21">#REF!</definedName>
    <definedName name="concepto880" localSheetId="4">#REF!</definedName>
    <definedName name="concepto880" localSheetId="89">#REF!</definedName>
    <definedName name="concepto880" localSheetId="5">#REF!</definedName>
    <definedName name="concepto880" localSheetId="90">#REF!</definedName>
    <definedName name="concepto880" localSheetId="34">#REF!</definedName>
    <definedName name="concepto880" localSheetId="92">#REF!</definedName>
    <definedName name="concepto880" localSheetId="93">#REF!</definedName>
    <definedName name="concepto880">#REF!</definedName>
    <definedName name="concepto880.casillero" localSheetId="39">#REF!</definedName>
    <definedName name="concepto880.casillero" localSheetId="25">#REF!</definedName>
    <definedName name="concepto880.casillero" localSheetId="21">#REF!</definedName>
    <definedName name="concepto880.casillero" localSheetId="4">#REF!</definedName>
    <definedName name="concepto880.casillero" localSheetId="89">#REF!</definedName>
    <definedName name="concepto880.casillero" localSheetId="5">#REF!</definedName>
    <definedName name="concepto880.casillero" localSheetId="90">#REF!</definedName>
    <definedName name="concepto880.casillero" localSheetId="34">#REF!</definedName>
    <definedName name="concepto880.casillero" localSheetId="92">#REF!</definedName>
    <definedName name="concepto880.casillero" localSheetId="93">#REF!</definedName>
    <definedName name="concepto880.casillero">#REF!</definedName>
    <definedName name="concepto890" localSheetId="39">#REF!</definedName>
    <definedName name="concepto890" localSheetId="25">#REF!</definedName>
    <definedName name="concepto890" localSheetId="21">#REF!</definedName>
    <definedName name="concepto890" localSheetId="4">#REF!</definedName>
    <definedName name="concepto890" localSheetId="89">#REF!</definedName>
    <definedName name="concepto890" localSheetId="5">#REF!</definedName>
    <definedName name="concepto890" localSheetId="90">#REF!</definedName>
    <definedName name="concepto890" localSheetId="34">#REF!</definedName>
    <definedName name="concepto890" localSheetId="92">#REF!</definedName>
    <definedName name="concepto890" localSheetId="93">#REF!</definedName>
    <definedName name="concepto890">#REF!</definedName>
    <definedName name="concepto890.casillero" localSheetId="39">#REF!</definedName>
    <definedName name="concepto890.casillero" localSheetId="25">#REF!</definedName>
    <definedName name="concepto890.casillero" localSheetId="21">#REF!</definedName>
    <definedName name="concepto890.casillero" localSheetId="4">#REF!</definedName>
    <definedName name="concepto890.casillero" localSheetId="89">#REF!</definedName>
    <definedName name="concepto890.casillero" localSheetId="5">#REF!</definedName>
    <definedName name="concepto890.casillero" localSheetId="90">#REF!</definedName>
    <definedName name="concepto890.casillero" localSheetId="34">#REF!</definedName>
    <definedName name="concepto890.casillero" localSheetId="92">#REF!</definedName>
    <definedName name="concepto890.casillero" localSheetId="93">#REF!</definedName>
    <definedName name="concepto890.casillero">#REF!</definedName>
    <definedName name="concepto905" localSheetId="39">#REF!</definedName>
    <definedName name="concepto905" localSheetId="25">#REF!</definedName>
    <definedName name="concepto905" localSheetId="21">#REF!</definedName>
    <definedName name="concepto905" localSheetId="4">#REF!</definedName>
    <definedName name="concepto905" localSheetId="89">#REF!</definedName>
    <definedName name="concepto905" localSheetId="5">#REF!</definedName>
    <definedName name="concepto905" localSheetId="90">#REF!</definedName>
    <definedName name="concepto905" localSheetId="34">#REF!</definedName>
    <definedName name="concepto905" localSheetId="92">#REF!</definedName>
    <definedName name="concepto905" localSheetId="93">#REF!</definedName>
    <definedName name="concepto905">#REF!</definedName>
    <definedName name="concepto905.casillero" localSheetId="39">#REF!</definedName>
    <definedName name="concepto905.casillero" localSheetId="25">#REF!</definedName>
    <definedName name="concepto905.casillero" localSheetId="21">#REF!</definedName>
    <definedName name="concepto905.casillero" localSheetId="4">#REF!</definedName>
    <definedName name="concepto905.casillero" localSheetId="89">#REF!</definedName>
    <definedName name="concepto905.casillero" localSheetId="5">#REF!</definedName>
    <definedName name="concepto905.casillero" localSheetId="90">#REF!</definedName>
    <definedName name="concepto905.casillero" localSheetId="34">#REF!</definedName>
    <definedName name="concepto905.casillero" localSheetId="92">#REF!</definedName>
    <definedName name="concepto905.casillero" localSheetId="93">#REF!</definedName>
    <definedName name="concepto905.casillero">#REF!</definedName>
    <definedName name="concepto940" localSheetId="39">#REF!</definedName>
    <definedName name="concepto940" localSheetId="25">#REF!</definedName>
    <definedName name="concepto940" localSheetId="21">#REF!</definedName>
    <definedName name="concepto940" localSheetId="4">#REF!</definedName>
    <definedName name="concepto940" localSheetId="89">#REF!</definedName>
    <definedName name="concepto940" localSheetId="5">#REF!</definedName>
    <definedName name="concepto940" localSheetId="90">#REF!</definedName>
    <definedName name="concepto940" localSheetId="34">#REF!</definedName>
    <definedName name="concepto940" localSheetId="92">#REF!</definedName>
    <definedName name="concepto940" localSheetId="93">#REF!</definedName>
    <definedName name="concepto940">#REF!</definedName>
    <definedName name="concepto940.casillero" localSheetId="39">#REF!</definedName>
    <definedName name="concepto940.casillero" localSheetId="25">#REF!</definedName>
    <definedName name="concepto940.casillero" localSheetId="21">#REF!</definedName>
    <definedName name="concepto940.casillero" localSheetId="4">#REF!</definedName>
    <definedName name="concepto940.casillero" localSheetId="89">#REF!</definedName>
    <definedName name="concepto940.casillero" localSheetId="5">#REF!</definedName>
    <definedName name="concepto940.casillero" localSheetId="90">#REF!</definedName>
    <definedName name="concepto940.casillero" localSheetId="34">#REF!</definedName>
    <definedName name="concepto940.casillero" localSheetId="92">#REF!</definedName>
    <definedName name="concepto940.casillero" localSheetId="93">#REF!</definedName>
    <definedName name="concepto940.casillero">#REF!</definedName>
    <definedName name="concepto950" localSheetId="39">#REF!</definedName>
    <definedName name="concepto950" localSheetId="25">#REF!</definedName>
    <definedName name="concepto950" localSheetId="21">#REF!</definedName>
    <definedName name="concepto950" localSheetId="4">#REF!</definedName>
    <definedName name="concepto950" localSheetId="89">#REF!</definedName>
    <definedName name="concepto950" localSheetId="5">#REF!</definedName>
    <definedName name="concepto950" localSheetId="90">#REF!</definedName>
    <definedName name="concepto950" localSheetId="34">#REF!</definedName>
    <definedName name="concepto950" localSheetId="92">#REF!</definedName>
    <definedName name="concepto950" localSheetId="93">#REF!</definedName>
    <definedName name="concepto950">#REF!</definedName>
    <definedName name="concepto950.casillero" localSheetId="39">#REF!</definedName>
    <definedName name="concepto950.casillero" localSheetId="25">#REF!</definedName>
    <definedName name="concepto950.casillero" localSheetId="21">#REF!</definedName>
    <definedName name="concepto950.casillero" localSheetId="4">#REF!</definedName>
    <definedName name="concepto950.casillero" localSheetId="89">#REF!</definedName>
    <definedName name="concepto950.casillero" localSheetId="5">#REF!</definedName>
    <definedName name="concepto950.casillero" localSheetId="90">#REF!</definedName>
    <definedName name="concepto950.casillero" localSheetId="34">#REF!</definedName>
    <definedName name="concepto950.casillero" localSheetId="92">#REF!</definedName>
    <definedName name="concepto950.casillero" localSheetId="93">#REF!</definedName>
    <definedName name="concepto950.casillero">#REF!</definedName>
    <definedName name="concepto976" localSheetId="39">#REF!</definedName>
    <definedName name="concepto976" localSheetId="25">#REF!</definedName>
    <definedName name="concepto976" localSheetId="21">#REF!</definedName>
    <definedName name="concepto976" localSheetId="4">#REF!</definedName>
    <definedName name="concepto976" localSheetId="89">#REF!</definedName>
    <definedName name="concepto976" localSheetId="5">#REF!</definedName>
    <definedName name="concepto976" localSheetId="90">#REF!</definedName>
    <definedName name="concepto976" localSheetId="34">#REF!</definedName>
    <definedName name="concepto976" localSheetId="92">#REF!</definedName>
    <definedName name="concepto976" localSheetId="93">#REF!</definedName>
    <definedName name="concepto976">#REF!</definedName>
    <definedName name="concepto976.casillero" localSheetId="39">#REF!</definedName>
    <definedName name="concepto976.casillero" localSheetId="25">#REF!</definedName>
    <definedName name="concepto976.casillero" localSheetId="21">#REF!</definedName>
    <definedName name="concepto976.casillero" localSheetId="4">#REF!</definedName>
    <definedName name="concepto976.casillero" localSheetId="89">#REF!</definedName>
    <definedName name="concepto976.casillero" localSheetId="5">#REF!</definedName>
    <definedName name="concepto976.casillero" localSheetId="90">#REF!</definedName>
    <definedName name="concepto976.casillero" localSheetId="34">#REF!</definedName>
    <definedName name="concepto976.casillero" localSheetId="92">#REF!</definedName>
    <definedName name="concepto976.casillero" localSheetId="93">#REF!</definedName>
    <definedName name="concepto976.casillero">#REF!</definedName>
    <definedName name="concepto977" localSheetId="39">#REF!</definedName>
    <definedName name="concepto977" localSheetId="25">#REF!</definedName>
    <definedName name="concepto977" localSheetId="21">#REF!</definedName>
    <definedName name="concepto977" localSheetId="4">#REF!</definedName>
    <definedName name="concepto977" localSheetId="89">#REF!</definedName>
    <definedName name="concepto977" localSheetId="5">#REF!</definedName>
    <definedName name="concepto977" localSheetId="90">#REF!</definedName>
    <definedName name="concepto977" localSheetId="34">#REF!</definedName>
    <definedName name="concepto977" localSheetId="92">#REF!</definedName>
    <definedName name="concepto977" localSheetId="93">#REF!</definedName>
    <definedName name="concepto977">#REF!</definedName>
    <definedName name="concepto977.casillero" localSheetId="39">#REF!</definedName>
    <definedName name="concepto977.casillero" localSheetId="25">#REF!</definedName>
    <definedName name="concepto977.casillero" localSheetId="21">#REF!</definedName>
    <definedName name="concepto977.casillero" localSheetId="4">#REF!</definedName>
    <definedName name="concepto977.casillero" localSheetId="89">#REF!</definedName>
    <definedName name="concepto977.casillero" localSheetId="5">#REF!</definedName>
    <definedName name="concepto977.casillero" localSheetId="90">#REF!</definedName>
    <definedName name="concepto977.casillero" localSheetId="34">#REF!</definedName>
    <definedName name="concepto977.casillero" localSheetId="92">#REF!</definedName>
    <definedName name="concepto977.casillero" localSheetId="93">#REF!</definedName>
    <definedName name="concepto977.casillero">#REF!</definedName>
    <definedName name="concepto985" localSheetId="39">#REF!</definedName>
    <definedName name="concepto985" localSheetId="25">#REF!</definedName>
    <definedName name="concepto985" localSheetId="21">#REF!</definedName>
    <definedName name="concepto985" localSheetId="4">#REF!</definedName>
    <definedName name="concepto985" localSheetId="89">#REF!</definedName>
    <definedName name="concepto985" localSheetId="5">#REF!</definedName>
    <definedName name="concepto985" localSheetId="90">#REF!</definedName>
    <definedName name="concepto985" localSheetId="34">#REF!</definedName>
    <definedName name="concepto985" localSheetId="92">#REF!</definedName>
    <definedName name="concepto985" localSheetId="93">#REF!</definedName>
    <definedName name="concepto985">#REF!</definedName>
    <definedName name="concepto985.casillero" localSheetId="39">#REF!</definedName>
    <definedName name="concepto985.casillero" localSheetId="25">#REF!</definedName>
    <definedName name="concepto985.casillero" localSheetId="21">#REF!</definedName>
    <definedName name="concepto985.casillero" localSheetId="4">#REF!</definedName>
    <definedName name="concepto985.casillero" localSheetId="89">#REF!</definedName>
    <definedName name="concepto985.casillero" localSheetId="5">#REF!</definedName>
    <definedName name="concepto985.casillero" localSheetId="90">#REF!</definedName>
    <definedName name="concepto985.casillero" localSheetId="34">#REF!</definedName>
    <definedName name="concepto985.casillero" localSheetId="92">#REF!</definedName>
    <definedName name="concepto985.casillero" localSheetId="93">#REF!</definedName>
    <definedName name="concepto985.casillero">#REF!</definedName>
    <definedName name="etiqueta_1004" localSheetId="39">#REF!</definedName>
    <definedName name="etiqueta_1004" localSheetId="25">#REF!</definedName>
    <definedName name="etiqueta_1004" localSheetId="21">#REF!</definedName>
    <definedName name="etiqueta_1004" localSheetId="4">#REF!</definedName>
    <definedName name="etiqueta_1004" localSheetId="89">#REF!</definedName>
    <definedName name="etiqueta_1004" localSheetId="5">#REF!</definedName>
    <definedName name="etiqueta_1004" localSheetId="90">#REF!</definedName>
    <definedName name="etiqueta_1004" localSheetId="34">#REF!</definedName>
    <definedName name="etiqueta_1004" localSheetId="92">#REF!</definedName>
    <definedName name="etiqueta_1004" localSheetId="93">#REF!</definedName>
    <definedName name="etiqueta_1004">#REF!</definedName>
    <definedName name="etiqueta_1004_1008_1006" localSheetId="39">#REF!</definedName>
    <definedName name="etiqueta_1004_1008_1006" localSheetId="25">#REF!</definedName>
    <definedName name="etiqueta_1004_1008_1006" localSheetId="21">#REF!</definedName>
    <definedName name="etiqueta_1004_1008_1006" localSheetId="4">#REF!</definedName>
    <definedName name="etiqueta_1004_1008_1006" localSheetId="89">#REF!</definedName>
    <definedName name="etiqueta_1004_1008_1006" localSheetId="5">#REF!</definedName>
    <definedName name="etiqueta_1004_1008_1006" localSheetId="90">#REF!</definedName>
    <definedName name="etiqueta_1004_1008_1006" localSheetId="34">#REF!</definedName>
    <definedName name="etiqueta_1004_1008_1006" localSheetId="92">#REF!</definedName>
    <definedName name="etiqueta_1004_1008_1006" localSheetId="93">#REF!</definedName>
    <definedName name="etiqueta_1004_1008_1006">#REF!</definedName>
    <definedName name="etiqueta_1006" localSheetId="39">#REF!</definedName>
    <definedName name="etiqueta_1006" localSheetId="25">#REF!</definedName>
    <definedName name="etiqueta_1006" localSheetId="21">#REF!</definedName>
    <definedName name="etiqueta_1006" localSheetId="4">#REF!</definedName>
    <definedName name="etiqueta_1006" localSheetId="89">#REF!</definedName>
    <definedName name="etiqueta_1006" localSheetId="5">#REF!</definedName>
    <definedName name="etiqueta_1006" localSheetId="90">#REF!</definedName>
    <definedName name="etiqueta_1006" localSheetId="34">#REF!</definedName>
    <definedName name="etiqueta_1006" localSheetId="92">#REF!</definedName>
    <definedName name="etiqueta_1006" localSheetId="93">#REF!</definedName>
    <definedName name="etiqueta_1006">#REF!</definedName>
    <definedName name="etiqueta_1008" localSheetId="39">#REF!</definedName>
    <definedName name="etiqueta_1008" localSheetId="25">#REF!</definedName>
    <definedName name="etiqueta_1008" localSheetId="21">#REF!</definedName>
    <definedName name="etiqueta_1008" localSheetId="4">#REF!</definedName>
    <definedName name="etiqueta_1008" localSheetId="89">#REF!</definedName>
    <definedName name="etiqueta_1008" localSheetId="5">#REF!</definedName>
    <definedName name="etiqueta_1008" localSheetId="90">#REF!</definedName>
    <definedName name="etiqueta_1008" localSheetId="34">#REF!</definedName>
    <definedName name="etiqueta_1008" localSheetId="92">#REF!</definedName>
    <definedName name="etiqueta_1008" localSheetId="93">#REF!</definedName>
    <definedName name="etiqueta_1008">#REF!</definedName>
    <definedName name="etiqueta_1061" localSheetId="39">#REF!</definedName>
    <definedName name="etiqueta_1061" localSheetId="25">#REF!</definedName>
    <definedName name="etiqueta_1061" localSheetId="21">#REF!</definedName>
    <definedName name="etiqueta_1061" localSheetId="4">#REF!</definedName>
    <definedName name="etiqueta_1061" localSheetId="89">#REF!</definedName>
    <definedName name="etiqueta_1061" localSheetId="5">#REF!</definedName>
    <definedName name="etiqueta_1061" localSheetId="90">#REF!</definedName>
    <definedName name="etiqueta_1061" localSheetId="34">#REF!</definedName>
    <definedName name="etiqueta_1061" localSheetId="92">#REF!</definedName>
    <definedName name="etiqueta_1061" localSheetId="93">#REF!</definedName>
    <definedName name="etiqueta_1061">#REF!</definedName>
    <definedName name="etiqueta_1061_1062" localSheetId="39">#REF!</definedName>
    <definedName name="etiqueta_1061_1062" localSheetId="25">#REF!</definedName>
    <definedName name="etiqueta_1061_1062" localSheetId="21">#REF!</definedName>
    <definedName name="etiqueta_1061_1062" localSheetId="4">#REF!</definedName>
    <definedName name="etiqueta_1061_1062" localSheetId="89">#REF!</definedName>
    <definedName name="etiqueta_1061_1062" localSheetId="5">#REF!</definedName>
    <definedName name="etiqueta_1061_1062" localSheetId="90">#REF!</definedName>
    <definedName name="etiqueta_1061_1062" localSheetId="34">#REF!</definedName>
    <definedName name="etiqueta_1061_1062" localSheetId="92">#REF!</definedName>
    <definedName name="etiqueta_1061_1062" localSheetId="93">#REF!</definedName>
    <definedName name="etiqueta_1061_1062">#REF!</definedName>
    <definedName name="etiqueta_1062" localSheetId="39">#REF!</definedName>
    <definedName name="etiqueta_1062" localSheetId="25">#REF!</definedName>
    <definedName name="etiqueta_1062" localSheetId="21">#REF!</definedName>
    <definedName name="etiqueta_1062" localSheetId="4">#REF!</definedName>
    <definedName name="etiqueta_1062" localSheetId="89">#REF!</definedName>
    <definedName name="etiqueta_1062" localSheetId="5">#REF!</definedName>
    <definedName name="etiqueta_1062" localSheetId="90">#REF!</definedName>
    <definedName name="etiqueta_1062" localSheetId="34">#REF!</definedName>
    <definedName name="etiqueta_1062" localSheetId="92">#REF!</definedName>
    <definedName name="etiqueta_1062" localSheetId="93">#REF!</definedName>
    <definedName name="etiqueta_1062">#REF!</definedName>
    <definedName name="etiqueta_1063" localSheetId="39">#REF!</definedName>
    <definedName name="etiqueta_1063" localSheetId="25">#REF!</definedName>
    <definedName name="etiqueta_1063" localSheetId="21">#REF!</definedName>
    <definedName name="etiqueta_1063" localSheetId="4">#REF!</definedName>
    <definedName name="etiqueta_1063" localSheetId="89">#REF!</definedName>
    <definedName name="etiqueta_1063" localSheetId="5">#REF!</definedName>
    <definedName name="etiqueta_1063" localSheetId="90">#REF!</definedName>
    <definedName name="etiqueta_1063" localSheetId="34">#REF!</definedName>
    <definedName name="etiqueta_1063" localSheetId="92">#REF!</definedName>
    <definedName name="etiqueta_1063" localSheetId="93">#REF!</definedName>
    <definedName name="etiqueta_1063">#REF!</definedName>
    <definedName name="etiqueta_1063_1064_1065" localSheetId="39">#REF!</definedName>
    <definedName name="etiqueta_1063_1064_1065" localSheetId="25">#REF!</definedName>
    <definedName name="etiqueta_1063_1064_1065" localSheetId="21">#REF!</definedName>
    <definedName name="etiqueta_1063_1064_1065" localSheetId="4">#REF!</definedName>
    <definedName name="etiqueta_1063_1064_1065" localSheetId="89">#REF!</definedName>
    <definedName name="etiqueta_1063_1064_1065" localSheetId="5">#REF!</definedName>
    <definedName name="etiqueta_1063_1064_1065" localSheetId="90">#REF!</definedName>
    <definedName name="etiqueta_1063_1064_1065" localSheetId="34">#REF!</definedName>
    <definedName name="etiqueta_1063_1064_1065" localSheetId="92">#REF!</definedName>
    <definedName name="etiqueta_1063_1064_1065" localSheetId="93">#REF!</definedName>
    <definedName name="etiqueta_1063_1064_1065">#REF!</definedName>
    <definedName name="etiqueta_1064" localSheetId="39">#REF!</definedName>
    <definedName name="etiqueta_1064" localSheetId="25">#REF!</definedName>
    <definedName name="etiqueta_1064" localSheetId="21">#REF!</definedName>
    <definedName name="etiqueta_1064" localSheetId="4">#REF!</definedName>
    <definedName name="etiqueta_1064" localSheetId="89">#REF!</definedName>
    <definedName name="etiqueta_1064" localSheetId="5">#REF!</definedName>
    <definedName name="etiqueta_1064" localSheetId="90">#REF!</definedName>
    <definedName name="etiqueta_1064" localSheetId="34">#REF!</definedName>
    <definedName name="etiqueta_1064" localSheetId="92">#REF!</definedName>
    <definedName name="etiqueta_1064" localSheetId="93">#REF!</definedName>
    <definedName name="etiqueta_1064">#REF!</definedName>
    <definedName name="etiqueta_1065" localSheetId="39">#REF!</definedName>
    <definedName name="etiqueta_1065" localSheetId="25">#REF!</definedName>
    <definedName name="etiqueta_1065" localSheetId="21">#REF!</definedName>
    <definedName name="etiqueta_1065" localSheetId="4">#REF!</definedName>
    <definedName name="etiqueta_1065" localSheetId="89">#REF!</definedName>
    <definedName name="etiqueta_1065" localSheetId="5">#REF!</definedName>
    <definedName name="etiqueta_1065" localSheetId="90">#REF!</definedName>
    <definedName name="etiqueta_1065" localSheetId="34">#REF!</definedName>
    <definedName name="etiqueta_1065" localSheetId="92">#REF!</definedName>
    <definedName name="etiqueta_1065" localSheetId="93">#REF!</definedName>
    <definedName name="etiqueta_1065">#REF!</definedName>
    <definedName name="etiqueta_1075" localSheetId="39">#REF!</definedName>
    <definedName name="etiqueta_1075" localSheetId="25">#REF!</definedName>
    <definedName name="etiqueta_1075" localSheetId="21">#REF!</definedName>
    <definedName name="etiqueta_1075" localSheetId="4">#REF!</definedName>
    <definedName name="etiqueta_1075" localSheetId="89">#REF!</definedName>
    <definedName name="etiqueta_1075" localSheetId="5">#REF!</definedName>
    <definedName name="etiqueta_1075" localSheetId="90">#REF!</definedName>
    <definedName name="etiqueta_1075" localSheetId="34">#REF!</definedName>
    <definedName name="etiqueta_1075" localSheetId="92">#REF!</definedName>
    <definedName name="etiqueta_1075" localSheetId="93">#REF!</definedName>
    <definedName name="etiqueta_1075">#REF!</definedName>
    <definedName name="etiqueta_1076" localSheetId="39">#REF!</definedName>
    <definedName name="etiqueta_1076" localSheetId="25">#REF!</definedName>
    <definedName name="etiqueta_1076" localSheetId="21">#REF!</definedName>
    <definedName name="etiqueta_1076" localSheetId="4">#REF!</definedName>
    <definedName name="etiqueta_1076" localSheetId="89">#REF!</definedName>
    <definedName name="etiqueta_1076" localSheetId="5">#REF!</definedName>
    <definedName name="etiqueta_1076" localSheetId="90">#REF!</definedName>
    <definedName name="etiqueta_1076" localSheetId="34">#REF!</definedName>
    <definedName name="etiqueta_1076" localSheetId="92">#REF!</definedName>
    <definedName name="etiqueta_1076" localSheetId="93">#REF!</definedName>
    <definedName name="etiqueta_1076">#REF!</definedName>
    <definedName name="etiqueta_1077" localSheetId="39">#REF!</definedName>
    <definedName name="etiqueta_1077" localSheetId="25">#REF!</definedName>
    <definedName name="etiqueta_1077" localSheetId="21">#REF!</definedName>
    <definedName name="etiqueta_1077" localSheetId="4">#REF!</definedName>
    <definedName name="etiqueta_1077" localSheetId="89">#REF!</definedName>
    <definedName name="etiqueta_1077" localSheetId="5">#REF!</definedName>
    <definedName name="etiqueta_1077" localSheetId="90">#REF!</definedName>
    <definedName name="etiqueta_1077" localSheetId="34">#REF!</definedName>
    <definedName name="etiqueta_1077" localSheetId="92">#REF!</definedName>
    <definedName name="etiqueta_1077" localSheetId="93">#REF!</definedName>
    <definedName name="etiqueta_1077">#REF!</definedName>
    <definedName name="etiqueta_108" localSheetId="39">#REF!</definedName>
    <definedName name="etiqueta_108" localSheetId="25">#REF!</definedName>
    <definedName name="etiqueta_108" localSheetId="21">#REF!</definedName>
    <definedName name="etiqueta_108" localSheetId="4">#REF!</definedName>
    <definedName name="etiqueta_108" localSheetId="89">#REF!</definedName>
    <definedName name="etiqueta_108" localSheetId="5">#REF!</definedName>
    <definedName name="etiqueta_108" localSheetId="90">#REF!</definedName>
    <definedName name="etiqueta_108" localSheetId="34">#REF!</definedName>
    <definedName name="etiqueta_108" localSheetId="92">#REF!</definedName>
    <definedName name="etiqueta_108" localSheetId="93">#REF!</definedName>
    <definedName name="etiqueta_108">#REF!</definedName>
    <definedName name="etiqueta_108_109_110_111_116" localSheetId="39">#REF!</definedName>
    <definedName name="etiqueta_108_109_110_111_116" localSheetId="25">#REF!</definedName>
    <definedName name="etiqueta_108_109_110_111_116" localSheetId="21">#REF!</definedName>
    <definedName name="etiqueta_108_109_110_111_116" localSheetId="4">#REF!</definedName>
    <definedName name="etiqueta_108_109_110_111_116" localSheetId="89">#REF!</definedName>
    <definedName name="etiqueta_108_109_110_111_116" localSheetId="5">#REF!</definedName>
    <definedName name="etiqueta_108_109_110_111_116" localSheetId="90">#REF!</definedName>
    <definedName name="etiqueta_108_109_110_111_116" localSheetId="34">#REF!</definedName>
    <definedName name="etiqueta_108_109_110_111_116" localSheetId="92">#REF!</definedName>
    <definedName name="etiqueta_108_109_110_111_116" localSheetId="93">#REF!</definedName>
    <definedName name="etiqueta_108_109_110_111_116">#REF!</definedName>
    <definedName name="etiqueta_108_165" localSheetId="39">#REF!</definedName>
    <definedName name="etiqueta_108_165" localSheetId="25">#REF!</definedName>
    <definedName name="etiqueta_108_165" localSheetId="21">#REF!</definedName>
    <definedName name="etiqueta_108_165" localSheetId="4">#REF!</definedName>
    <definedName name="etiqueta_108_165" localSheetId="89">#REF!</definedName>
    <definedName name="etiqueta_108_165" localSheetId="5">#REF!</definedName>
    <definedName name="etiqueta_108_165" localSheetId="90">#REF!</definedName>
    <definedName name="etiqueta_108_165" localSheetId="34">#REF!</definedName>
    <definedName name="etiqueta_108_165" localSheetId="92">#REF!</definedName>
    <definedName name="etiqueta_108_165" localSheetId="93">#REF!</definedName>
    <definedName name="etiqueta_108_165">#REF!</definedName>
    <definedName name="etiqueta_108_165.relacionados" localSheetId="39">#REF!</definedName>
    <definedName name="etiqueta_108_165.relacionados" localSheetId="25">#REF!</definedName>
    <definedName name="etiqueta_108_165.relacionados" localSheetId="21">#REF!</definedName>
    <definedName name="etiqueta_108_165.relacionados" localSheetId="4">#REF!</definedName>
    <definedName name="etiqueta_108_165.relacionados" localSheetId="89">#REF!</definedName>
    <definedName name="etiqueta_108_165.relacionados" localSheetId="5">#REF!</definedName>
    <definedName name="etiqueta_108_165.relacionados" localSheetId="90">#REF!</definedName>
    <definedName name="etiqueta_108_165.relacionados" localSheetId="34">#REF!</definedName>
    <definedName name="etiqueta_108_165.relacionados" localSheetId="92">#REF!</definedName>
    <definedName name="etiqueta_108_165.relacionados" localSheetId="93">#REF!</definedName>
    <definedName name="etiqueta_108_165.relacionados">#REF!</definedName>
    <definedName name="etiqueta_1080" localSheetId="39">#REF!</definedName>
    <definedName name="etiqueta_1080" localSheetId="25">#REF!</definedName>
    <definedName name="etiqueta_1080" localSheetId="21">#REF!</definedName>
    <definedName name="etiqueta_1080" localSheetId="4">#REF!</definedName>
    <definedName name="etiqueta_1080" localSheetId="89">#REF!</definedName>
    <definedName name="etiqueta_1080" localSheetId="5">#REF!</definedName>
    <definedName name="etiqueta_1080" localSheetId="90">#REF!</definedName>
    <definedName name="etiqueta_1080" localSheetId="34">#REF!</definedName>
    <definedName name="etiqueta_1080" localSheetId="92">#REF!</definedName>
    <definedName name="etiqueta_1080" localSheetId="93">#REF!</definedName>
    <definedName name="etiqueta_1080">#REF!</definedName>
    <definedName name="etiqueta_1080_1790" localSheetId="39">#REF!</definedName>
    <definedName name="etiqueta_1080_1790" localSheetId="25">#REF!</definedName>
    <definedName name="etiqueta_1080_1790" localSheetId="21">#REF!</definedName>
    <definedName name="etiqueta_1080_1790" localSheetId="4">#REF!</definedName>
    <definedName name="etiqueta_1080_1790" localSheetId="89">#REF!</definedName>
    <definedName name="etiqueta_1080_1790" localSheetId="5">#REF!</definedName>
    <definedName name="etiqueta_1080_1790" localSheetId="90">#REF!</definedName>
    <definedName name="etiqueta_1080_1790" localSheetId="34">#REF!</definedName>
    <definedName name="etiqueta_1080_1790" localSheetId="92">#REF!</definedName>
    <definedName name="etiqueta_1080_1790" localSheetId="93">#REF!</definedName>
    <definedName name="etiqueta_1080_1790">#REF!</definedName>
    <definedName name="etiqueta_1080_1790.relacionados" localSheetId="39">#REF!</definedName>
    <definedName name="etiqueta_1080_1790.relacionados" localSheetId="25">#REF!</definedName>
    <definedName name="etiqueta_1080_1790.relacionados" localSheetId="21">#REF!</definedName>
    <definedName name="etiqueta_1080_1790.relacionados" localSheetId="4">#REF!</definedName>
    <definedName name="etiqueta_1080_1790.relacionados" localSheetId="89">#REF!</definedName>
    <definedName name="etiqueta_1080_1790.relacionados" localSheetId="5">#REF!</definedName>
    <definedName name="etiqueta_1080_1790.relacionados" localSheetId="90">#REF!</definedName>
    <definedName name="etiqueta_1080_1790.relacionados" localSheetId="34">#REF!</definedName>
    <definedName name="etiqueta_1080_1790.relacionados" localSheetId="92">#REF!</definedName>
    <definedName name="etiqueta_1080_1790.relacionados" localSheetId="93">#REF!</definedName>
    <definedName name="etiqueta_1080_1790.relacionados">#REF!</definedName>
    <definedName name="etiqueta_1081" localSheetId="39">#REF!</definedName>
    <definedName name="etiqueta_1081" localSheetId="25">#REF!</definedName>
    <definedName name="etiqueta_1081" localSheetId="21">#REF!</definedName>
    <definedName name="etiqueta_1081" localSheetId="4">#REF!</definedName>
    <definedName name="etiqueta_1081" localSheetId="89">#REF!</definedName>
    <definedName name="etiqueta_1081" localSheetId="5">#REF!</definedName>
    <definedName name="etiqueta_1081" localSheetId="90">#REF!</definedName>
    <definedName name="etiqueta_1081" localSheetId="34">#REF!</definedName>
    <definedName name="etiqueta_1081" localSheetId="92">#REF!</definedName>
    <definedName name="etiqueta_1081" localSheetId="93">#REF!</definedName>
    <definedName name="etiqueta_1081">#REF!</definedName>
    <definedName name="etiqueta_1081_1092" localSheetId="39">#REF!</definedName>
    <definedName name="etiqueta_1081_1092" localSheetId="25">#REF!</definedName>
    <definedName name="etiqueta_1081_1092" localSheetId="21">#REF!</definedName>
    <definedName name="etiqueta_1081_1092" localSheetId="4">#REF!</definedName>
    <definedName name="etiqueta_1081_1092" localSheetId="89">#REF!</definedName>
    <definedName name="etiqueta_1081_1092" localSheetId="5">#REF!</definedName>
    <definedName name="etiqueta_1081_1092" localSheetId="90">#REF!</definedName>
    <definedName name="etiqueta_1081_1092" localSheetId="34">#REF!</definedName>
    <definedName name="etiqueta_1081_1092" localSheetId="92">#REF!</definedName>
    <definedName name="etiqueta_1081_1092" localSheetId="93">#REF!</definedName>
    <definedName name="etiqueta_1081_1092">#REF!</definedName>
    <definedName name="etiqueta_1081_1092.relacionados" localSheetId="39">#REF!</definedName>
    <definedName name="etiqueta_1081_1092.relacionados" localSheetId="25">#REF!</definedName>
    <definedName name="etiqueta_1081_1092.relacionados" localSheetId="21">#REF!</definedName>
    <definedName name="etiqueta_1081_1092.relacionados" localSheetId="4">#REF!</definedName>
    <definedName name="etiqueta_1081_1092.relacionados" localSheetId="89">#REF!</definedName>
    <definedName name="etiqueta_1081_1092.relacionados" localSheetId="5">#REF!</definedName>
    <definedName name="etiqueta_1081_1092.relacionados" localSheetId="90">#REF!</definedName>
    <definedName name="etiqueta_1081_1092.relacionados" localSheetId="34">#REF!</definedName>
    <definedName name="etiqueta_1081_1092.relacionados" localSheetId="92">#REF!</definedName>
    <definedName name="etiqueta_1081_1092.relacionados" localSheetId="93">#REF!</definedName>
    <definedName name="etiqueta_1081_1092.relacionados">#REF!</definedName>
    <definedName name="etiqueta_1082" localSheetId="39">#REF!</definedName>
    <definedName name="etiqueta_1082" localSheetId="25">#REF!</definedName>
    <definedName name="etiqueta_1082" localSheetId="21">#REF!</definedName>
    <definedName name="etiqueta_1082" localSheetId="4">#REF!</definedName>
    <definedName name="etiqueta_1082" localSheetId="89">#REF!</definedName>
    <definedName name="etiqueta_1082" localSheetId="5">#REF!</definedName>
    <definedName name="etiqueta_1082" localSheetId="90">#REF!</definedName>
    <definedName name="etiqueta_1082" localSheetId="34">#REF!</definedName>
    <definedName name="etiqueta_1082" localSheetId="92">#REF!</definedName>
    <definedName name="etiqueta_1082" localSheetId="93">#REF!</definedName>
    <definedName name="etiqueta_1082">#REF!</definedName>
    <definedName name="etiqueta_1083" localSheetId="39">#REF!</definedName>
    <definedName name="etiqueta_1083" localSheetId="25">#REF!</definedName>
    <definedName name="etiqueta_1083" localSheetId="21">#REF!</definedName>
    <definedName name="etiqueta_1083" localSheetId="4">#REF!</definedName>
    <definedName name="etiqueta_1083" localSheetId="89">#REF!</definedName>
    <definedName name="etiqueta_1083" localSheetId="5">#REF!</definedName>
    <definedName name="etiqueta_1083" localSheetId="90">#REF!</definedName>
    <definedName name="etiqueta_1083" localSheetId="34">#REF!</definedName>
    <definedName name="etiqueta_1083" localSheetId="92">#REF!</definedName>
    <definedName name="etiqueta_1083" localSheetId="93">#REF!</definedName>
    <definedName name="etiqueta_1083">#REF!</definedName>
    <definedName name="etiqueta_1084" localSheetId="39">#REF!</definedName>
    <definedName name="etiqueta_1084" localSheetId="25">#REF!</definedName>
    <definedName name="etiqueta_1084" localSheetId="21">#REF!</definedName>
    <definedName name="etiqueta_1084" localSheetId="4">#REF!</definedName>
    <definedName name="etiqueta_1084" localSheetId="89">#REF!</definedName>
    <definedName name="etiqueta_1084" localSheetId="5">#REF!</definedName>
    <definedName name="etiqueta_1084" localSheetId="90">#REF!</definedName>
    <definedName name="etiqueta_1084" localSheetId="34">#REF!</definedName>
    <definedName name="etiqueta_1084" localSheetId="92">#REF!</definedName>
    <definedName name="etiqueta_1084" localSheetId="93">#REF!</definedName>
    <definedName name="etiqueta_1084">#REF!</definedName>
    <definedName name="etiqueta_1085" localSheetId="39">#REF!</definedName>
    <definedName name="etiqueta_1085" localSheetId="25">#REF!</definedName>
    <definedName name="etiqueta_1085" localSheetId="21">#REF!</definedName>
    <definedName name="etiqueta_1085" localSheetId="4">#REF!</definedName>
    <definedName name="etiqueta_1085" localSheetId="89">#REF!</definedName>
    <definedName name="etiqueta_1085" localSheetId="5">#REF!</definedName>
    <definedName name="etiqueta_1085" localSheetId="90">#REF!</definedName>
    <definedName name="etiqueta_1085" localSheetId="34">#REF!</definedName>
    <definedName name="etiqueta_1085" localSheetId="92">#REF!</definedName>
    <definedName name="etiqueta_1085" localSheetId="93">#REF!</definedName>
    <definedName name="etiqueta_1085">#REF!</definedName>
    <definedName name="etiqueta_1086" localSheetId="39">#REF!</definedName>
    <definedName name="etiqueta_1086" localSheetId="25">#REF!</definedName>
    <definedName name="etiqueta_1086" localSheetId="21">#REF!</definedName>
    <definedName name="etiqueta_1086" localSheetId="4">#REF!</definedName>
    <definedName name="etiqueta_1086" localSheetId="89">#REF!</definedName>
    <definedName name="etiqueta_1086" localSheetId="5">#REF!</definedName>
    <definedName name="etiqueta_1086" localSheetId="90">#REF!</definedName>
    <definedName name="etiqueta_1086" localSheetId="34">#REF!</definedName>
    <definedName name="etiqueta_1086" localSheetId="92">#REF!</definedName>
    <definedName name="etiqueta_1086" localSheetId="93">#REF!</definedName>
    <definedName name="etiqueta_1086">#REF!</definedName>
    <definedName name="etiqueta_1087" localSheetId="39">#REF!</definedName>
    <definedName name="etiqueta_1087" localSheetId="25">#REF!</definedName>
    <definedName name="etiqueta_1087" localSheetId="21">#REF!</definedName>
    <definedName name="etiqueta_1087" localSheetId="4">#REF!</definedName>
    <definedName name="etiqueta_1087" localSheetId="89">#REF!</definedName>
    <definedName name="etiqueta_1087" localSheetId="5">#REF!</definedName>
    <definedName name="etiqueta_1087" localSheetId="90">#REF!</definedName>
    <definedName name="etiqueta_1087" localSheetId="34">#REF!</definedName>
    <definedName name="etiqueta_1087" localSheetId="92">#REF!</definedName>
    <definedName name="etiqueta_1087" localSheetId="93">#REF!</definedName>
    <definedName name="etiqueta_1087">#REF!</definedName>
    <definedName name="etiqueta_1088" localSheetId="39">#REF!</definedName>
    <definedName name="etiqueta_1088" localSheetId="25">#REF!</definedName>
    <definedName name="etiqueta_1088" localSheetId="21">#REF!</definedName>
    <definedName name="etiqueta_1088" localSheetId="4">#REF!</definedName>
    <definedName name="etiqueta_1088" localSheetId="89">#REF!</definedName>
    <definedName name="etiqueta_1088" localSheetId="5">#REF!</definedName>
    <definedName name="etiqueta_1088" localSheetId="90">#REF!</definedName>
    <definedName name="etiqueta_1088" localSheetId="34">#REF!</definedName>
    <definedName name="etiqueta_1088" localSheetId="92">#REF!</definedName>
    <definedName name="etiqueta_1088" localSheetId="93">#REF!</definedName>
    <definedName name="etiqueta_1088">#REF!</definedName>
    <definedName name="etiqueta_109" localSheetId="39">#REF!</definedName>
    <definedName name="etiqueta_109" localSheetId="25">#REF!</definedName>
    <definedName name="etiqueta_109" localSheetId="21">#REF!</definedName>
    <definedName name="etiqueta_109" localSheetId="4">#REF!</definedName>
    <definedName name="etiqueta_109" localSheetId="89">#REF!</definedName>
    <definedName name="etiqueta_109" localSheetId="5">#REF!</definedName>
    <definedName name="etiqueta_109" localSheetId="90">#REF!</definedName>
    <definedName name="etiqueta_109" localSheetId="34">#REF!</definedName>
    <definedName name="etiqueta_109" localSheetId="92">#REF!</definedName>
    <definedName name="etiqueta_109" localSheetId="93">#REF!</definedName>
    <definedName name="etiqueta_109">#REF!</definedName>
    <definedName name="etiqueta_1091" localSheetId="39">#REF!</definedName>
    <definedName name="etiqueta_1091" localSheetId="25">#REF!</definedName>
    <definedName name="etiqueta_1091" localSheetId="21">#REF!</definedName>
    <definedName name="etiqueta_1091" localSheetId="4">#REF!</definedName>
    <definedName name="etiqueta_1091" localSheetId="89">#REF!</definedName>
    <definedName name="etiqueta_1091" localSheetId="5">#REF!</definedName>
    <definedName name="etiqueta_1091" localSheetId="90">#REF!</definedName>
    <definedName name="etiqueta_1091" localSheetId="34">#REF!</definedName>
    <definedName name="etiqueta_1091" localSheetId="92">#REF!</definedName>
    <definedName name="etiqueta_1091" localSheetId="93">#REF!</definedName>
    <definedName name="etiqueta_1091">#REF!</definedName>
    <definedName name="etiqueta_1092" localSheetId="39">#REF!</definedName>
    <definedName name="etiqueta_1092" localSheetId="25">#REF!</definedName>
    <definedName name="etiqueta_1092" localSheetId="21">#REF!</definedName>
    <definedName name="etiqueta_1092" localSheetId="4">#REF!</definedName>
    <definedName name="etiqueta_1092" localSheetId="89">#REF!</definedName>
    <definedName name="etiqueta_1092" localSheetId="5">#REF!</definedName>
    <definedName name="etiqueta_1092" localSheetId="90">#REF!</definedName>
    <definedName name="etiqueta_1092" localSheetId="34">#REF!</definedName>
    <definedName name="etiqueta_1092" localSheetId="92">#REF!</definedName>
    <definedName name="etiqueta_1092" localSheetId="93">#REF!</definedName>
    <definedName name="etiqueta_1092">#REF!</definedName>
    <definedName name="etiqueta_1093" localSheetId="39">#REF!</definedName>
    <definedName name="etiqueta_1093" localSheetId="25">#REF!</definedName>
    <definedName name="etiqueta_1093" localSheetId="21">#REF!</definedName>
    <definedName name="etiqueta_1093" localSheetId="4">#REF!</definedName>
    <definedName name="etiqueta_1093" localSheetId="89">#REF!</definedName>
    <definedName name="etiqueta_1093" localSheetId="5">#REF!</definedName>
    <definedName name="etiqueta_1093" localSheetId="90">#REF!</definedName>
    <definedName name="etiqueta_1093" localSheetId="34">#REF!</definedName>
    <definedName name="etiqueta_1093" localSheetId="92">#REF!</definedName>
    <definedName name="etiqueta_1093" localSheetId="93">#REF!</definedName>
    <definedName name="etiqueta_1093">#REF!</definedName>
    <definedName name="etiqueta_1093_1075" localSheetId="39">#REF!</definedName>
    <definedName name="etiqueta_1093_1075" localSheetId="25">#REF!</definedName>
    <definedName name="etiqueta_1093_1075" localSheetId="21">#REF!</definedName>
    <definedName name="etiqueta_1093_1075" localSheetId="4">#REF!</definedName>
    <definedName name="etiqueta_1093_1075" localSheetId="89">#REF!</definedName>
    <definedName name="etiqueta_1093_1075" localSheetId="5">#REF!</definedName>
    <definedName name="etiqueta_1093_1075" localSheetId="90">#REF!</definedName>
    <definedName name="etiqueta_1093_1075" localSheetId="34">#REF!</definedName>
    <definedName name="etiqueta_1093_1075" localSheetId="92">#REF!</definedName>
    <definedName name="etiqueta_1093_1075" localSheetId="93">#REF!</definedName>
    <definedName name="etiqueta_1093_1075">#REF!</definedName>
    <definedName name="etiqueta_1093_1075.relacionados" localSheetId="39">#REF!</definedName>
    <definedName name="etiqueta_1093_1075.relacionados" localSheetId="25">#REF!</definedName>
    <definedName name="etiqueta_1093_1075.relacionados" localSheetId="21">#REF!</definedName>
    <definedName name="etiqueta_1093_1075.relacionados" localSheetId="4">#REF!</definedName>
    <definedName name="etiqueta_1093_1075.relacionados" localSheetId="89">#REF!</definedName>
    <definedName name="etiqueta_1093_1075.relacionados" localSheetId="5">#REF!</definedName>
    <definedName name="etiqueta_1093_1075.relacionados" localSheetId="90">#REF!</definedName>
    <definedName name="etiqueta_1093_1075.relacionados" localSheetId="34">#REF!</definedName>
    <definedName name="etiqueta_1093_1075.relacionados" localSheetId="92">#REF!</definedName>
    <definedName name="etiqueta_1093_1075.relacionados" localSheetId="93">#REF!</definedName>
    <definedName name="etiqueta_1093_1075.relacionados">#REF!</definedName>
    <definedName name="etiqueta_1094" localSheetId="39">#REF!</definedName>
    <definedName name="etiqueta_1094" localSheetId="25">#REF!</definedName>
    <definedName name="etiqueta_1094" localSheetId="21">#REF!</definedName>
    <definedName name="etiqueta_1094" localSheetId="4">#REF!</definedName>
    <definedName name="etiqueta_1094" localSheetId="89">#REF!</definedName>
    <definedName name="etiqueta_1094" localSheetId="5">#REF!</definedName>
    <definedName name="etiqueta_1094" localSheetId="90">#REF!</definedName>
    <definedName name="etiqueta_1094" localSheetId="34">#REF!</definedName>
    <definedName name="etiqueta_1094" localSheetId="92">#REF!</definedName>
    <definedName name="etiqueta_1094" localSheetId="93">#REF!</definedName>
    <definedName name="etiqueta_1094">#REF!</definedName>
    <definedName name="etiqueta_1095" localSheetId="39">#REF!</definedName>
    <definedName name="etiqueta_1095" localSheetId="25">#REF!</definedName>
    <definedName name="etiqueta_1095" localSheetId="21">#REF!</definedName>
    <definedName name="etiqueta_1095" localSheetId="4">#REF!</definedName>
    <definedName name="etiqueta_1095" localSheetId="89">#REF!</definedName>
    <definedName name="etiqueta_1095" localSheetId="5">#REF!</definedName>
    <definedName name="etiqueta_1095" localSheetId="90">#REF!</definedName>
    <definedName name="etiqueta_1095" localSheetId="34">#REF!</definedName>
    <definedName name="etiqueta_1095" localSheetId="92">#REF!</definedName>
    <definedName name="etiqueta_1095" localSheetId="93">#REF!</definedName>
    <definedName name="etiqueta_1095">#REF!</definedName>
    <definedName name="etiqueta_1096" localSheetId="39">#REF!</definedName>
    <definedName name="etiqueta_1096" localSheetId="25">#REF!</definedName>
    <definedName name="etiqueta_1096" localSheetId="21">#REF!</definedName>
    <definedName name="etiqueta_1096" localSheetId="4">#REF!</definedName>
    <definedName name="etiqueta_1096" localSheetId="89">#REF!</definedName>
    <definedName name="etiqueta_1096" localSheetId="5">#REF!</definedName>
    <definedName name="etiqueta_1096" localSheetId="90">#REF!</definedName>
    <definedName name="etiqueta_1096" localSheetId="34">#REF!</definedName>
    <definedName name="etiqueta_1096" localSheetId="92">#REF!</definedName>
    <definedName name="etiqueta_1096" localSheetId="93">#REF!</definedName>
    <definedName name="etiqueta_1096">#REF!</definedName>
    <definedName name="etiqueta_1097" localSheetId="39">#REF!</definedName>
    <definedName name="etiqueta_1097" localSheetId="25">#REF!</definedName>
    <definedName name="etiqueta_1097" localSheetId="21">#REF!</definedName>
    <definedName name="etiqueta_1097" localSheetId="4">#REF!</definedName>
    <definedName name="etiqueta_1097" localSheetId="89">#REF!</definedName>
    <definedName name="etiqueta_1097" localSheetId="5">#REF!</definedName>
    <definedName name="etiqueta_1097" localSheetId="90">#REF!</definedName>
    <definedName name="etiqueta_1097" localSheetId="34">#REF!</definedName>
    <definedName name="etiqueta_1097" localSheetId="92">#REF!</definedName>
    <definedName name="etiqueta_1097" localSheetId="93">#REF!</definedName>
    <definedName name="etiqueta_1097">#REF!</definedName>
    <definedName name="etiqueta_1098" localSheetId="39">#REF!</definedName>
    <definedName name="etiqueta_1098" localSheetId="25">#REF!</definedName>
    <definedName name="etiqueta_1098" localSheetId="21">#REF!</definedName>
    <definedName name="etiqueta_1098" localSheetId="4">#REF!</definedName>
    <definedName name="etiqueta_1098" localSheetId="89">#REF!</definedName>
    <definedName name="etiqueta_1098" localSheetId="5">#REF!</definedName>
    <definedName name="etiqueta_1098" localSheetId="90">#REF!</definedName>
    <definedName name="etiqueta_1098" localSheetId="34">#REF!</definedName>
    <definedName name="etiqueta_1098" localSheetId="92">#REF!</definedName>
    <definedName name="etiqueta_1098" localSheetId="93">#REF!</definedName>
    <definedName name="etiqueta_1098">#REF!</definedName>
    <definedName name="etiqueta_110" localSheetId="39">#REF!</definedName>
    <definedName name="etiqueta_110" localSheetId="25">#REF!</definedName>
    <definedName name="etiqueta_110" localSheetId="21">#REF!</definedName>
    <definedName name="etiqueta_110" localSheetId="4">#REF!</definedName>
    <definedName name="etiqueta_110" localSheetId="89">#REF!</definedName>
    <definedName name="etiqueta_110" localSheetId="5">#REF!</definedName>
    <definedName name="etiqueta_110" localSheetId="90">#REF!</definedName>
    <definedName name="etiqueta_110" localSheetId="34">#REF!</definedName>
    <definedName name="etiqueta_110" localSheetId="92">#REF!</definedName>
    <definedName name="etiqueta_110" localSheetId="93">#REF!</definedName>
    <definedName name="etiqueta_110">#REF!</definedName>
    <definedName name="etiqueta_111" localSheetId="39">#REF!</definedName>
    <definedName name="etiqueta_111" localSheetId="25">#REF!</definedName>
    <definedName name="etiqueta_111" localSheetId="21">#REF!</definedName>
    <definedName name="etiqueta_111" localSheetId="4">#REF!</definedName>
    <definedName name="etiqueta_111" localSheetId="89">#REF!</definedName>
    <definedName name="etiqueta_111" localSheetId="5">#REF!</definedName>
    <definedName name="etiqueta_111" localSheetId="90">#REF!</definedName>
    <definedName name="etiqueta_111" localSheetId="34">#REF!</definedName>
    <definedName name="etiqueta_111" localSheetId="92">#REF!</definedName>
    <definedName name="etiqueta_111" localSheetId="93">#REF!</definedName>
    <definedName name="etiqueta_111">#REF!</definedName>
    <definedName name="etiqueta_1110" localSheetId="39">#REF!</definedName>
    <definedName name="etiqueta_1110" localSheetId="25">#REF!</definedName>
    <definedName name="etiqueta_1110" localSheetId="21">#REF!</definedName>
    <definedName name="etiqueta_1110" localSheetId="4">#REF!</definedName>
    <definedName name="etiqueta_1110" localSheetId="89">#REF!</definedName>
    <definedName name="etiqueta_1110" localSheetId="5">#REF!</definedName>
    <definedName name="etiqueta_1110" localSheetId="90">#REF!</definedName>
    <definedName name="etiqueta_1110" localSheetId="34">#REF!</definedName>
    <definedName name="etiqueta_1110" localSheetId="92">#REF!</definedName>
    <definedName name="etiqueta_1110" localSheetId="93">#REF!</definedName>
    <definedName name="etiqueta_1110">#REF!</definedName>
    <definedName name="etiqueta_1110_1120" localSheetId="39">#REF!</definedName>
    <definedName name="etiqueta_1110_1120" localSheetId="25">#REF!</definedName>
    <definedName name="etiqueta_1110_1120" localSheetId="21">#REF!</definedName>
    <definedName name="etiqueta_1110_1120" localSheetId="4">#REF!</definedName>
    <definedName name="etiqueta_1110_1120" localSheetId="89">#REF!</definedName>
    <definedName name="etiqueta_1110_1120" localSheetId="5">#REF!</definedName>
    <definedName name="etiqueta_1110_1120" localSheetId="90">#REF!</definedName>
    <definedName name="etiqueta_1110_1120" localSheetId="34">#REF!</definedName>
    <definedName name="etiqueta_1110_1120" localSheetId="92">#REF!</definedName>
    <definedName name="etiqueta_1110_1120" localSheetId="93">#REF!</definedName>
    <definedName name="etiqueta_1110_1120">#REF!</definedName>
    <definedName name="etiqueta_1110_1120_1130_1140" localSheetId="39">#REF!</definedName>
    <definedName name="etiqueta_1110_1120_1130_1140" localSheetId="25">#REF!</definedName>
    <definedName name="etiqueta_1110_1120_1130_1140" localSheetId="21">#REF!</definedName>
    <definedName name="etiqueta_1110_1120_1130_1140" localSheetId="4">#REF!</definedName>
    <definedName name="etiqueta_1110_1120_1130_1140" localSheetId="89">#REF!</definedName>
    <definedName name="etiqueta_1110_1120_1130_1140" localSheetId="5">#REF!</definedName>
    <definedName name="etiqueta_1110_1120_1130_1140" localSheetId="90">#REF!</definedName>
    <definedName name="etiqueta_1110_1120_1130_1140" localSheetId="34">#REF!</definedName>
    <definedName name="etiqueta_1110_1120_1130_1140" localSheetId="92">#REF!</definedName>
    <definedName name="etiqueta_1110_1120_1130_1140" localSheetId="93">#REF!</definedName>
    <definedName name="etiqueta_1110_1120_1130_1140">#REF!</definedName>
    <definedName name="etiqueta_112" localSheetId="39">#REF!</definedName>
    <definedName name="etiqueta_112" localSheetId="25">#REF!</definedName>
    <definedName name="etiqueta_112" localSheetId="21">#REF!</definedName>
    <definedName name="etiqueta_112" localSheetId="4">#REF!</definedName>
    <definedName name="etiqueta_112" localSheetId="89">#REF!</definedName>
    <definedName name="etiqueta_112" localSheetId="5">#REF!</definedName>
    <definedName name="etiqueta_112" localSheetId="90">#REF!</definedName>
    <definedName name="etiqueta_112" localSheetId="34">#REF!</definedName>
    <definedName name="etiqueta_112" localSheetId="92">#REF!</definedName>
    <definedName name="etiqueta_112" localSheetId="93">#REF!</definedName>
    <definedName name="etiqueta_112">#REF!</definedName>
    <definedName name="etiqueta_112_113_114_115_117" localSheetId="39">#REF!</definedName>
    <definedName name="etiqueta_112_113_114_115_117" localSheetId="25">#REF!</definedName>
    <definedName name="etiqueta_112_113_114_115_117" localSheetId="21">#REF!</definedName>
    <definedName name="etiqueta_112_113_114_115_117" localSheetId="4">#REF!</definedName>
    <definedName name="etiqueta_112_113_114_115_117" localSheetId="89">#REF!</definedName>
    <definedName name="etiqueta_112_113_114_115_117" localSheetId="5">#REF!</definedName>
    <definedName name="etiqueta_112_113_114_115_117" localSheetId="90">#REF!</definedName>
    <definedName name="etiqueta_112_113_114_115_117" localSheetId="34">#REF!</definedName>
    <definedName name="etiqueta_112_113_114_115_117" localSheetId="92">#REF!</definedName>
    <definedName name="etiqueta_112_113_114_115_117" localSheetId="93">#REF!</definedName>
    <definedName name="etiqueta_112_113_114_115_117">#REF!</definedName>
    <definedName name="etiqueta_1120" localSheetId="39">#REF!</definedName>
    <definedName name="etiqueta_1120" localSheetId="25">#REF!</definedName>
    <definedName name="etiqueta_1120" localSheetId="21">#REF!</definedName>
    <definedName name="etiqueta_1120" localSheetId="4">#REF!</definedName>
    <definedName name="etiqueta_1120" localSheetId="89">#REF!</definedName>
    <definedName name="etiqueta_1120" localSheetId="5">#REF!</definedName>
    <definedName name="etiqueta_1120" localSheetId="90">#REF!</definedName>
    <definedName name="etiqueta_1120" localSheetId="34">#REF!</definedName>
    <definedName name="etiqueta_1120" localSheetId="92">#REF!</definedName>
    <definedName name="etiqueta_1120" localSheetId="93">#REF!</definedName>
    <definedName name="etiqueta_1120">#REF!</definedName>
    <definedName name="etiqueta_113" localSheetId="39">#REF!</definedName>
    <definedName name="etiqueta_113" localSheetId="25">#REF!</definedName>
    <definedName name="etiqueta_113" localSheetId="21">#REF!</definedName>
    <definedName name="etiqueta_113" localSheetId="4">#REF!</definedName>
    <definedName name="etiqueta_113" localSheetId="89">#REF!</definedName>
    <definedName name="etiqueta_113" localSheetId="5">#REF!</definedName>
    <definedName name="etiqueta_113" localSheetId="90">#REF!</definedName>
    <definedName name="etiqueta_113" localSheetId="34">#REF!</definedName>
    <definedName name="etiqueta_113" localSheetId="92">#REF!</definedName>
    <definedName name="etiqueta_113" localSheetId="93">#REF!</definedName>
    <definedName name="etiqueta_113">#REF!</definedName>
    <definedName name="etiqueta_1130" localSheetId="39">#REF!</definedName>
    <definedName name="etiqueta_1130" localSheetId="25">#REF!</definedName>
    <definedName name="etiqueta_1130" localSheetId="21">#REF!</definedName>
    <definedName name="etiqueta_1130" localSheetId="4">#REF!</definedName>
    <definedName name="etiqueta_1130" localSheetId="89">#REF!</definedName>
    <definedName name="etiqueta_1130" localSheetId="5">#REF!</definedName>
    <definedName name="etiqueta_1130" localSheetId="90">#REF!</definedName>
    <definedName name="etiqueta_1130" localSheetId="34">#REF!</definedName>
    <definedName name="etiqueta_1130" localSheetId="92">#REF!</definedName>
    <definedName name="etiqueta_1130" localSheetId="93">#REF!</definedName>
    <definedName name="etiqueta_1130">#REF!</definedName>
    <definedName name="etiqueta_1130_1140" localSheetId="39">#REF!</definedName>
    <definedName name="etiqueta_1130_1140" localSheetId="25">#REF!</definedName>
    <definedName name="etiqueta_1130_1140" localSheetId="21">#REF!</definedName>
    <definedName name="etiqueta_1130_1140" localSheetId="4">#REF!</definedName>
    <definedName name="etiqueta_1130_1140" localSheetId="89">#REF!</definedName>
    <definedName name="etiqueta_1130_1140" localSheetId="5">#REF!</definedName>
    <definedName name="etiqueta_1130_1140" localSheetId="90">#REF!</definedName>
    <definedName name="etiqueta_1130_1140" localSheetId="34">#REF!</definedName>
    <definedName name="etiqueta_1130_1140" localSheetId="92">#REF!</definedName>
    <definedName name="etiqueta_1130_1140" localSheetId="93">#REF!</definedName>
    <definedName name="etiqueta_1130_1140">#REF!</definedName>
    <definedName name="etiqueta_114" localSheetId="39">#REF!</definedName>
    <definedName name="etiqueta_114" localSheetId="25">#REF!</definedName>
    <definedName name="etiqueta_114" localSheetId="21">#REF!</definedName>
    <definedName name="etiqueta_114" localSheetId="4">#REF!</definedName>
    <definedName name="etiqueta_114" localSheetId="89">#REF!</definedName>
    <definedName name="etiqueta_114" localSheetId="5">#REF!</definedName>
    <definedName name="etiqueta_114" localSheetId="90">#REF!</definedName>
    <definedName name="etiqueta_114" localSheetId="34">#REF!</definedName>
    <definedName name="etiqueta_114" localSheetId="92">#REF!</definedName>
    <definedName name="etiqueta_114" localSheetId="93">#REF!</definedName>
    <definedName name="etiqueta_114">#REF!</definedName>
    <definedName name="etiqueta_1140" localSheetId="39">#REF!</definedName>
    <definedName name="etiqueta_1140" localSheetId="25">#REF!</definedName>
    <definedName name="etiqueta_1140" localSheetId="21">#REF!</definedName>
    <definedName name="etiqueta_1140" localSheetId="4">#REF!</definedName>
    <definedName name="etiqueta_1140" localSheetId="89">#REF!</definedName>
    <definedName name="etiqueta_1140" localSheetId="5">#REF!</definedName>
    <definedName name="etiqueta_1140" localSheetId="90">#REF!</definedName>
    <definedName name="etiqueta_1140" localSheetId="34">#REF!</definedName>
    <definedName name="etiqueta_1140" localSheetId="92">#REF!</definedName>
    <definedName name="etiqueta_1140" localSheetId="93">#REF!</definedName>
    <definedName name="etiqueta_1140">#REF!</definedName>
    <definedName name="etiqueta_115" localSheetId="39">#REF!</definedName>
    <definedName name="etiqueta_115" localSheetId="25">#REF!</definedName>
    <definedName name="etiqueta_115" localSheetId="21">#REF!</definedName>
    <definedName name="etiqueta_115" localSheetId="4">#REF!</definedName>
    <definedName name="etiqueta_115" localSheetId="89">#REF!</definedName>
    <definedName name="etiqueta_115" localSheetId="5">#REF!</definedName>
    <definedName name="etiqueta_115" localSheetId="90">#REF!</definedName>
    <definedName name="etiqueta_115" localSheetId="34">#REF!</definedName>
    <definedName name="etiqueta_115" localSheetId="92">#REF!</definedName>
    <definedName name="etiqueta_115" localSheetId="93">#REF!</definedName>
    <definedName name="etiqueta_115">#REF!</definedName>
    <definedName name="etiqueta_116" localSheetId="39">#REF!</definedName>
    <definedName name="etiqueta_116" localSheetId="25">#REF!</definedName>
    <definedName name="etiqueta_116" localSheetId="21">#REF!</definedName>
    <definedName name="etiqueta_116" localSheetId="4">#REF!</definedName>
    <definedName name="etiqueta_116" localSheetId="89">#REF!</definedName>
    <definedName name="etiqueta_116" localSheetId="5">#REF!</definedName>
    <definedName name="etiqueta_116" localSheetId="90">#REF!</definedName>
    <definedName name="etiqueta_116" localSheetId="34">#REF!</definedName>
    <definedName name="etiqueta_116" localSheetId="92">#REF!</definedName>
    <definedName name="etiqueta_116" localSheetId="93">#REF!</definedName>
    <definedName name="etiqueta_116">#REF!</definedName>
    <definedName name="etiqueta_1165" localSheetId="39">#REF!</definedName>
    <definedName name="etiqueta_1165" localSheetId="25">#REF!</definedName>
    <definedName name="etiqueta_1165" localSheetId="21">#REF!</definedName>
    <definedName name="etiqueta_1165" localSheetId="4">#REF!</definedName>
    <definedName name="etiqueta_1165" localSheetId="89">#REF!</definedName>
    <definedName name="etiqueta_1165" localSheetId="5">#REF!</definedName>
    <definedName name="etiqueta_1165" localSheetId="90">#REF!</definedName>
    <definedName name="etiqueta_1165" localSheetId="34">#REF!</definedName>
    <definedName name="etiqueta_1165" localSheetId="92">#REF!</definedName>
    <definedName name="etiqueta_1165" localSheetId="93">#REF!</definedName>
    <definedName name="etiqueta_1165">#REF!</definedName>
    <definedName name="etiqueta_1165_1175" localSheetId="39">#REF!</definedName>
    <definedName name="etiqueta_1165_1175" localSheetId="25">#REF!</definedName>
    <definedName name="etiqueta_1165_1175" localSheetId="21">#REF!</definedName>
    <definedName name="etiqueta_1165_1175" localSheetId="4">#REF!</definedName>
    <definedName name="etiqueta_1165_1175" localSheetId="89">#REF!</definedName>
    <definedName name="etiqueta_1165_1175" localSheetId="5">#REF!</definedName>
    <definedName name="etiqueta_1165_1175" localSheetId="90">#REF!</definedName>
    <definedName name="etiqueta_1165_1175" localSheetId="34">#REF!</definedName>
    <definedName name="etiqueta_1165_1175" localSheetId="92">#REF!</definedName>
    <definedName name="etiqueta_1165_1175" localSheetId="93">#REF!</definedName>
    <definedName name="etiqueta_1165_1175">#REF!</definedName>
    <definedName name="etiqueta_1165_1320" localSheetId="39">#REF!</definedName>
    <definedName name="etiqueta_1165_1320" localSheetId="25">#REF!</definedName>
    <definedName name="etiqueta_1165_1320" localSheetId="21">#REF!</definedName>
    <definedName name="etiqueta_1165_1320" localSheetId="4">#REF!</definedName>
    <definedName name="etiqueta_1165_1320" localSheetId="89">#REF!</definedName>
    <definedName name="etiqueta_1165_1320" localSheetId="5">#REF!</definedName>
    <definedName name="etiqueta_1165_1320" localSheetId="90">#REF!</definedName>
    <definedName name="etiqueta_1165_1320" localSheetId="34">#REF!</definedName>
    <definedName name="etiqueta_1165_1320" localSheetId="92">#REF!</definedName>
    <definedName name="etiqueta_1165_1320" localSheetId="93">#REF!</definedName>
    <definedName name="etiqueta_1165_1320">#REF!</definedName>
    <definedName name="etiqueta_1165_1320.relacionados" localSheetId="39">#REF!</definedName>
    <definedName name="etiqueta_1165_1320.relacionados" localSheetId="25">#REF!</definedName>
    <definedName name="etiqueta_1165_1320.relacionados" localSheetId="21">#REF!</definedName>
    <definedName name="etiqueta_1165_1320.relacionados" localSheetId="4">#REF!</definedName>
    <definedName name="etiqueta_1165_1320.relacionados" localSheetId="89">#REF!</definedName>
    <definedName name="etiqueta_1165_1320.relacionados" localSheetId="5">#REF!</definedName>
    <definedName name="etiqueta_1165_1320.relacionados" localSheetId="90">#REF!</definedName>
    <definedName name="etiqueta_1165_1320.relacionados" localSheetId="34">#REF!</definedName>
    <definedName name="etiqueta_1165_1320.relacionados" localSheetId="92">#REF!</definedName>
    <definedName name="etiqueta_1165_1320.relacionados" localSheetId="93">#REF!</definedName>
    <definedName name="etiqueta_1165_1320.relacionados">#REF!</definedName>
    <definedName name="etiqueta_117" localSheetId="39">#REF!</definedName>
    <definedName name="etiqueta_117" localSheetId="25">#REF!</definedName>
    <definedName name="etiqueta_117" localSheetId="21">#REF!</definedName>
    <definedName name="etiqueta_117" localSheetId="4">#REF!</definedName>
    <definedName name="etiqueta_117" localSheetId="89">#REF!</definedName>
    <definedName name="etiqueta_117" localSheetId="5">#REF!</definedName>
    <definedName name="etiqueta_117" localSheetId="90">#REF!</definedName>
    <definedName name="etiqueta_117" localSheetId="34">#REF!</definedName>
    <definedName name="etiqueta_117" localSheetId="92">#REF!</definedName>
    <definedName name="etiqueta_117" localSheetId="93">#REF!</definedName>
    <definedName name="etiqueta_117">#REF!</definedName>
    <definedName name="etiqueta_1175" localSheetId="39">#REF!</definedName>
    <definedName name="etiqueta_1175" localSheetId="25">#REF!</definedName>
    <definedName name="etiqueta_1175" localSheetId="21">#REF!</definedName>
    <definedName name="etiqueta_1175" localSheetId="4">#REF!</definedName>
    <definedName name="etiqueta_1175" localSheetId="89">#REF!</definedName>
    <definedName name="etiqueta_1175" localSheetId="5">#REF!</definedName>
    <definedName name="etiqueta_1175" localSheetId="90">#REF!</definedName>
    <definedName name="etiqueta_1175" localSheetId="34">#REF!</definedName>
    <definedName name="etiqueta_1175" localSheetId="92">#REF!</definedName>
    <definedName name="etiqueta_1175" localSheetId="93">#REF!</definedName>
    <definedName name="etiqueta_1175">#REF!</definedName>
    <definedName name="etiqueta_118" localSheetId="39">#REF!</definedName>
    <definedName name="etiqueta_118" localSheetId="25">#REF!</definedName>
    <definedName name="etiqueta_118" localSheetId="21">#REF!</definedName>
    <definedName name="etiqueta_118" localSheetId="4">#REF!</definedName>
    <definedName name="etiqueta_118" localSheetId="89">#REF!</definedName>
    <definedName name="etiqueta_118" localSheetId="5">#REF!</definedName>
    <definedName name="etiqueta_118" localSheetId="90">#REF!</definedName>
    <definedName name="etiqueta_118" localSheetId="34">#REF!</definedName>
    <definedName name="etiqueta_118" localSheetId="92">#REF!</definedName>
    <definedName name="etiqueta_118" localSheetId="93">#REF!</definedName>
    <definedName name="etiqueta_118">#REF!</definedName>
    <definedName name="etiqueta_1185" localSheetId="39">#REF!</definedName>
    <definedName name="etiqueta_1185" localSheetId="25">#REF!</definedName>
    <definedName name="etiqueta_1185" localSheetId="21">#REF!</definedName>
    <definedName name="etiqueta_1185" localSheetId="4">#REF!</definedName>
    <definedName name="etiqueta_1185" localSheetId="89">#REF!</definedName>
    <definedName name="etiqueta_1185" localSheetId="5">#REF!</definedName>
    <definedName name="etiqueta_1185" localSheetId="90">#REF!</definedName>
    <definedName name="etiqueta_1185" localSheetId="34">#REF!</definedName>
    <definedName name="etiqueta_1185" localSheetId="92">#REF!</definedName>
    <definedName name="etiqueta_1185" localSheetId="93">#REF!</definedName>
    <definedName name="etiqueta_1185">#REF!</definedName>
    <definedName name="etiqueta_1185_1195_1310_1320" localSheetId="39">#REF!</definedName>
    <definedName name="etiqueta_1185_1195_1310_1320" localSheetId="25">#REF!</definedName>
    <definedName name="etiqueta_1185_1195_1310_1320" localSheetId="21">#REF!</definedName>
    <definedName name="etiqueta_1185_1195_1310_1320" localSheetId="4">#REF!</definedName>
    <definedName name="etiqueta_1185_1195_1310_1320" localSheetId="89">#REF!</definedName>
    <definedName name="etiqueta_1185_1195_1310_1320" localSheetId="5">#REF!</definedName>
    <definedName name="etiqueta_1185_1195_1310_1320" localSheetId="90">#REF!</definedName>
    <definedName name="etiqueta_1185_1195_1310_1320" localSheetId="34">#REF!</definedName>
    <definedName name="etiqueta_1185_1195_1310_1320" localSheetId="92">#REF!</definedName>
    <definedName name="etiqueta_1185_1195_1310_1320" localSheetId="93">#REF!</definedName>
    <definedName name="etiqueta_1185_1195_1310_1320">#REF!</definedName>
    <definedName name="etiqueta_1195" localSheetId="39">#REF!</definedName>
    <definedName name="etiqueta_1195" localSheetId="25">#REF!</definedName>
    <definedName name="etiqueta_1195" localSheetId="21">#REF!</definedName>
    <definedName name="etiqueta_1195" localSheetId="4">#REF!</definedName>
    <definedName name="etiqueta_1195" localSheetId="89">#REF!</definedName>
    <definedName name="etiqueta_1195" localSheetId="5">#REF!</definedName>
    <definedName name="etiqueta_1195" localSheetId="90">#REF!</definedName>
    <definedName name="etiqueta_1195" localSheetId="34">#REF!</definedName>
    <definedName name="etiqueta_1195" localSheetId="92">#REF!</definedName>
    <definedName name="etiqueta_1195" localSheetId="93">#REF!</definedName>
    <definedName name="etiqueta_1195">#REF!</definedName>
    <definedName name="etiqueta_120" localSheetId="39">#REF!</definedName>
    <definedName name="etiqueta_120" localSheetId="25">#REF!</definedName>
    <definedName name="etiqueta_120" localSheetId="21">#REF!</definedName>
    <definedName name="etiqueta_120" localSheetId="4">#REF!</definedName>
    <definedName name="etiqueta_120" localSheetId="89">#REF!</definedName>
    <definedName name="etiqueta_120" localSheetId="5">#REF!</definedName>
    <definedName name="etiqueta_120" localSheetId="90">#REF!</definedName>
    <definedName name="etiqueta_120" localSheetId="34">#REF!</definedName>
    <definedName name="etiqueta_120" localSheetId="92">#REF!</definedName>
    <definedName name="etiqueta_120" localSheetId="93">#REF!</definedName>
    <definedName name="etiqueta_120">#REF!</definedName>
    <definedName name="etiqueta_120_130_140_150_118" localSheetId="39">#REF!</definedName>
    <definedName name="etiqueta_120_130_140_150_118" localSheetId="25">#REF!</definedName>
    <definedName name="etiqueta_120_130_140_150_118" localSheetId="21">#REF!</definedName>
    <definedName name="etiqueta_120_130_140_150_118" localSheetId="4">#REF!</definedName>
    <definedName name="etiqueta_120_130_140_150_118" localSheetId="89">#REF!</definedName>
    <definedName name="etiqueta_120_130_140_150_118" localSheetId="5">#REF!</definedName>
    <definedName name="etiqueta_120_130_140_150_118" localSheetId="90">#REF!</definedName>
    <definedName name="etiqueta_120_130_140_150_118" localSheetId="34">#REF!</definedName>
    <definedName name="etiqueta_120_130_140_150_118" localSheetId="92">#REF!</definedName>
    <definedName name="etiqueta_120_130_140_150_118" localSheetId="93">#REF!</definedName>
    <definedName name="etiqueta_120_130_140_150_118">#REF!</definedName>
    <definedName name="etiqueta_1200" localSheetId="39">#REF!</definedName>
    <definedName name="etiqueta_1200" localSheetId="25">#REF!</definedName>
    <definedName name="etiqueta_1200" localSheetId="21">#REF!</definedName>
    <definedName name="etiqueta_1200" localSheetId="4">#REF!</definedName>
    <definedName name="etiqueta_1200" localSheetId="89">#REF!</definedName>
    <definedName name="etiqueta_1200" localSheetId="5">#REF!</definedName>
    <definedName name="etiqueta_1200" localSheetId="90">#REF!</definedName>
    <definedName name="etiqueta_1200" localSheetId="34">#REF!</definedName>
    <definedName name="etiqueta_1200" localSheetId="92">#REF!</definedName>
    <definedName name="etiqueta_1200" localSheetId="93">#REF!</definedName>
    <definedName name="etiqueta_1200">#REF!</definedName>
    <definedName name="etiqueta_1200_1210" localSheetId="39">#REF!</definedName>
    <definedName name="etiqueta_1200_1210" localSheetId="25">#REF!</definedName>
    <definedName name="etiqueta_1200_1210" localSheetId="21">#REF!</definedName>
    <definedName name="etiqueta_1200_1210" localSheetId="4">#REF!</definedName>
    <definedName name="etiqueta_1200_1210" localSheetId="89">#REF!</definedName>
    <definedName name="etiqueta_1200_1210" localSheetId="5">#REF!</definedName>
    <definedName name="etiqueta_1200_1210" localSheetId="90">#REF!</definedName>
    <definedName name="etiqueta_1200_1210" localSheetId="34">#REF!</definedName>
    <definedName name="etiqueta_1200_1210" localSheetId="92">#REF!</definedName>
    <definedName name="etiqueta_1200_1210" localSheetId="93">#REF!</definedName>
    <definedName name="etiqueta_1200_1210">#REF!</definedName>
    <definedName name="etiqueta_1200_1270" localSheetId="39">#REF!</definedName>
    <definedName name="etiqueta_1200_1270" localSheetId="25">#REF!</definedName>
    <definedName name="etiqueta_1200_1270" localSheetId="21">#REF!</definedName>
    <definedName name="etiqueta_1200_1270" localSheetId="4">#REF!</definedName>
    <definedName name="etiqueta_1200_1270" localSheetId="89">#REF!</definedName>
    <definedName name="etiqueta_1200_1270" localSheetId="5">#REF!</definedName>
    <definedName name="etiqueta_1200_1270" localSheetId="90">#REF!</definedName>
    <definedName name="etiqueta_1200_1270" localSheetId="34">#REF!</definedName>
    <definedName name="etiqueta_1200_1270" localSheetId="92">#REF!</definedName>
    <definedName name="etiqueta_1200_1270" localSheetId="93">#REF!</definedName>
    <definedName name="etiqueta_1200_1270">#REF!</definedName>
    <definedName name="etiqueta_1200_1270.relacionados" localSheetId="39">#REF!</definedName>
    <definedName name="etiqueta_1200_1270.relacionados" localSheetId="25">#REF!</definedName>
    <definedName name="etiqueta_1200_1270.relacionados" localSheetId="21">#REF!</definedName>
    <definedName name="etiqueta_1200_1270.relacionados" localSheetId="4">#REF!</definedName>
    <definedName name="etiqueta_1200_1270.relacionados" localSheetId="89">#REF!</definedName>
    <definedName name="etiqueta_1200_1270.relacionados" localSheetId="5">#REF!</definedName>
    <definedName name="etiqueta_1200_1270.relacionados" localSheetId="90">#REF!</definedName>
    <definedName name="etiqueta_1200_1270.relacionados" localSheetId="34">#REF!</definedName>
    <definedName name="etiqueta_1200_1270.relacionados" localSheetId="92">#REF!</definedName>
    <definedName name="etiqueta_1200_1270.relacionados" localSheetId="93">#REF!</definedName>
    <definedName name="etiqueta_1200_1270.relacionados">#REF!</definedName>
    <definedName name="etiqueta_1210" localSheetId="39">#REF!</definedName>
    <definedName name="etiqueta_1210" localSheetId="25">#REF!</definedName>
    <definedName name="etiqueta_1210" localSheetId="21">#REF!</definedName>
    <definedName name="etiqueta_1210" localSheetId="4">#REF!</definedName>
    <definedName name="etiqueta_1210" localSheetId="89">#REF!</definedName>
    <definedName name="etiqueta_1210" localSheetId="5">#REF!</definedName>
    <definedName name="etiqueta_1210" localSheetId="90">#REF!</definedName>
    <definedName name="etiqueta_1210" localSheetId="34">#REF!</definedName>
    <definedName name="etiqueta_1210" localSheetId="92">#REF!</definedName>
    <definedName name="etiqueta_1210" localSheetId="93">#REF!</definedName>
    <definedName name="etiqueta_1210">#REF!</definedName>
    <definedName name="etiqueta_1240" localSheetId="39">#REF!</definedName>
    <definedName name="etiqueta_1240" localSheetId="25">#REF!</definedName>
    <definedName name="etiqueta_1240" localSheetId="21">#REF!</definedName>
    <definedName name="etiqueta_1240" localSheetId="4">#REF!</definedName>
    <definedName name="etiqueta_1240" localSheetId="89">#REF!</definedName>
    <definedName name="etiqueta_1240" localSheetId="5">#REF!</definedName>
    <definedName name="etiqueta_1240" localSheetId="90">#REF!</definedName>
    <definedName name="etiqueta_1240" localSheetId="34">#REF!</definedName>
    <definedName name="etiqueta_1240" localSheetId="92">#REF!</definedName>
    <definedName name="etiqueta_1240" localSheetId="93">#REF!</definedName>
    <definedName name="etiqueta_1240">#REF!</definedName>
    <definedName name="etiqueta_1240_1250" localSheetId="39">#REF!</definedName>
    <definedName name="etiqueta_1240_1250" localSheetId="25">#REF!</definedName>
    <definedName name="etiqueta_1240_1250" localSheetId="21">#REF!</definedName>
    <definedName name="etiqueta_1240_1250" localSheetId="4">#REF!</definedName>
    <definedName name="etiqueta_1240_1250" localSheetId="89">#REF!</definedName>
    <definedName name="etiqueta_1240_1250" localSheetId="5">#REF!</definedName>
    <definedName name="etiqueta_1240_1250" localSheetId="90">#REF!</definedName>
    <definedName name="etiqueta_1240_1250" localSheetId="34">#REF!</definedName>
    <definedName name="etiqueta_1240_1250" localSheetId="92">#REF!</definedName>
    <definedName name="etiqueta_1240_1250" localSheetId="93">#REF!</definedName>
    <definedName name="etiqueta_1240_1250">#REF!</definedName>
    <definedName name="etiqueta_1250" localSheetId="39">#REF!</definedName>
    <definedName name="etiqueta_1250" localSheetId="25">#REF!</definedName>
    <definedName name="etiqueta_1250" localSheetId="21">#REF!</definedName>
    <definedName name="etiqueta_1250" localSheetId="4">#REF!</definedName>
    <definedName name="etiqueta_1250" localSheetId="89">#REF!</definedName>
    <definedName name="etiqueta_1250" localSheetId="5">#REF!</definedName>
    <definedName name="etiqueta_1250" localSheetId="90">#REF!</definedName>
    <definedName name="etiqueta_1250" localSheetId="34">#REF!</definedName>
    <definedName name="etiqueta_1250" localSheetId="92">#REF!</definedName>
    <definedName name="etiqueta_1250" localSheetId="93">#REF!</definedName>
    <definedName name="etiqueta_1250">#REF!</definedName>
    <definedName name="etiqueta_1260" localSheetId="39">#REF!</definedName>
    <definedName name="etiqueta_1260" localSheetId="25">#REF!</definedName>
    <definedName name="etiqueta_1260" localSheetId="21">#REF!</definedName>
    <definedName name="etiqueta_1260" localSheetId="4">#REF!</definedName>
    <definedName name="etiqueta_1260" localSheetId="89">#REF!</definedName>
    <definedName name="etiqueta_1260" localSheetId="5">#REF!</definedName>
    <definedName name="etiqueta_1260" localSheetId="90">#REF!</definedName>
    <definedName name="etiqueta_1260" localSheetId="34">#REF!</definedName>
    <definedName name="etiqueta_1260" localSheetId="92">#REF!</definedName>
    <definedName name="etiqueta_1260" localSheetId="93">#REF!</definedName>
    <definedName name="etiqueta_1260">#REF!</definedName>
    <definedName name="etiqueta_1260_1270" localSheetId="39">#REF!</definedName>
    <definedName name="etiqueta_1260_1270" localSheetId="25">#REF!</definedName>
    <definedName name="etiqueta_1260_1270" localSheetId="21">#REF!</definedName>
    <definedName name="etiqueta_1260_1270" localSheetId="4">#REF!</definedName>
    <definedName name="etiqueta_1260_1270" localSheetId="89">#REF!</definedName>
    <definedName name="etiqueta_1260_1270" localSheetId="5">#REF!</definedName>
    <definedName name="etiqueta_1260_1270" localSheetId="90">#REF!</definedName>
    <definedName name="etiqueta_1260_1270" localSheetId="34">#REF!</definedName>
    <definedName name="etiqueta_1260_1270" localSheetId="92">#REF!</definedName>
    <definedName name="etiqueta_1260_1270" localSheetId="93">#REF!</definedName>
    <definedName name="etiqueta_1260_1270">#REF!</definedName>
    <definedName name="etiqueta_1270" localSheetId="39">#REF!</definedName>
    <definedName name="etiqueta_1270" localSheetId="25">#REF!</definedName>
    <definedName name="etiqueta_1270" localSheetId="21">#REF!</definedName>
    <definedName name="etiqueta_1270" localSheetId="4">#REF!</definedName>
    <definedName name="etiqueta_1270" localSheetId="89">#REF!</definedName>
    <definedName name="etiqueta_1270" localSheetId="5">#REF!</definedName>
    <definedName name="etiqueta_1270" localSheetId="90">#REF!</definedName>
    <definedName name="etiqueta_1270" localSheetId="34">#REF!</definedName>
    <definedName name="etiqueta_1270" localSheetId="92">#REF!</definedName>
    <definedName name="etiqueta_1270" localSheetId="93">#REF!</definedName>
    <definedName name="etiqueta_1270">#REF!</definedName>
    <definedName name="etiqueta_1275" localSheetId="39">#REF!</definedName>
    <definedName name="etiqueta_1275" localSheetId="25">#REF!</definedName>
    <definedName name="etiqueta_1275" localSheetId="21">#REF!</definedName>
    <definedName name="etiqueta_1275" localSheetId="4">#REF!</definedName>
    <definedName name="etiqueta_1275" localSheetId="89">#REF!</definedName>
    <definedName name="etiqueta_1275" localSheetId="5">#REF!</definedName>
    <definedName name="etiqueta_1275" localSheetId="90">#REF!</definedName>
    <definedName name="etiqueta_1275" localSheetId="34">#REF!</definedName>
    <definedName name="etiqueta_1275" localSheetId="92">#REF!</definedName>
    <definedName name="etiqueta_1275" localSheetId="93">#REF!</definedName>
    <definedName name="etiqueta_1275">#REF!</definedName>
    <definedName name="etiqueta_1280" localSheetId="39">#REF!</definedName>
    <definedName name="etiqueta_1280" localSheetId="25">#REF!</definedName>
    <definedName name="etiqueta_1280" localSheetId="21">#REF!</definedName>
    <definedName name="etiqueta_1280" localSheetId="4">#REF!</definedName>
    <definedName name="etiqueta_1280" localSheetId="89">#REF!</definedName>
    <definedName name="etiqueta_1280" localSheetId="5">#REF!</definedName>
    <definedName name="etiqueta_1280" localSheetId="90">#REF!</definedName>
    <definedName name="etiqueta_1280" localSheetId="34">#REF!</definedName>
    <definedName name="etiqueta_1280" localSheetId="92">#REF!</definedName>
    <definedName name="etiqueta_1280" localSheetId="93">#REF!</definedName>
    <definedName name="etiqueta_1280">#REF!</definedName>
    <definedName name="etiqueta_1290" localSheetId="39">#REF!</definedName>
    <definedName name="etiqueta_1290" localSheetId="25">#REF!</definedName>
    <definedName name="etiqueta_1290" localSheetId="21">#REF!</definedName>
    <definedName name="etiqueta_1290" localSheetId="4">#REF!</definedName>
    <definedName name="etiqueta_1290" localSheetId="89">#REF!</definedName>
    <definedName name="etiqueta_1290" localSheetId="5">#REF!</definedName>
    <definedName name="etiqueta_1290" localSheetId="90">#REF!</definedName>
    <definedName name="etiqueta_1290" localSheetId="34">#REF!</definedName>
    <definedName name="etiqueta_1290" localSheetId="92">#REF!</definedName>
    <definedName name="etiqueta_1290" localSheetId="93">#REF!</definedName>
    <definedName name="etiqueta_1290">#REF!</definedName>
    <definedName name="etiqueta_1290_940_985_950" localSheetId="39">#REF!</definedName>
    <definedName name="etiqueta_1290_940_985_950" localSheetId="25">#REF!</definedName>
    <definedName name="etiqueta_1290_940_985_950" localSheetId="21">#REF!</definedName>
    <definedName name="etiqueta_1290_940_985_950" localSheetId="4">#REF!</definedName>
    <definedName name="etiqueta_1290_940_985_950" localSheetId="89">#REF!</definedName>
    <definedName name="etiqueta_1290_940_985_950" localSheetId="5">#REF!</definedName>
    <definedName name="etiqueta_1290_940_985_950" localSheetId="90">#REF!</definedName>
    <definedName name="etiqueta_1290_940_985_950" localSheetId="34">#REF!</definedName>
    <definedName name="etiqueta_1290_940_985_950" localSheetId="92">#REF!</definedName>
    <definedName name="etiqueta_1290_940_985_950" localSheetId="93">#REF!</definedName>
    <definedName name="etiqueta_1290_940_985_950">#REF!</definedName>
    <definedName name="etiqueta_130" localSheetId="39">#REF!</definedName>
    <definedName name="etiqueta_130" localSheetId="25">#REF!</definedName>
    <definedName name="etiqueta_130" localSheetId="21">#REF!</definedName>
    <definedName name="etiqueta_130" localSheetId="4">#REF!</definedName>
    <definedName name="etiqueta_130" localSheetId="89">#REF!</definedName>
    <definedName name="etiqueta_130" localSheetId="5">#REF!</definedName>
    <definedName name="etiqueta_130" localSheetId="90">#REF!</definedName>
    <definedName name="etiqueta_130" localSheetId="34">#REF!</definedName>
    <definedName name="etiqueta_130" localSheetId="92">#REF!</definedName>
    <definedName name="etiqueta_130" localSheetId="93">#REF!</definedName>
    <definedName name="etiqueta_130">#REF!</definedName>
    <definedName name="etiqueta_1300" localSheetId="39">#REF!</definedName>
    <definedName name="etiqueta_1300" localSheetId="25">#REF!</definedName>
    <definedName name="etiqueta_1300" localSheetId="21">#REF!</definedName>
    <definedName name="etiqueta_1300" localSheetId="4">#REF!</definedName>
    <definedName name="etiqueta_1300" localSheetId="89">#REF!</definedName>
    <definedName name="etiqueta_1300" localSheetId="5">#REF!</definedName>
    <definedName name="etiqueta_1300" localSheetId="90">#REF!</definedName>
    <definedName name="etiqueta_1300" localSheetId="34">#REF!</definedName>
    <definedName name="etiqueta_1300" localSheetId="92">#REF!</definedName>
    <definedName name="etiqueta_1300" localSheetId="93">#REF!</definedName>
    <definedName name="etiqueta_1300">#REF!</definedName>
    <definedName name="etiqueta_1300_1345" localSheetId="39">#REF!</definedName>
    <definedName name="etiqueta_1300_1345" localSheetId="25">#REF!</definedName>
    <definedName name="etiqueta_1300_1345" localSheetId="21">#REF!</definedName>
    <definedName name="etiqueta_1300_1345" localSheetId="4">#REF!</definedName>
    <definedName name="etiqueta_1300_1345" localSheetId="89">#REF!</definedName>
    <definedName name="etiqueta_1300_1345" localSheetId="5">#REF!</definedName>
    <definedName name="etiqueta_1300_1345" localSheetId="90">#REF!</definedName>
    <definedName name="etiqueta_1300_1345" localSheetId="34">#REF!</definedName>
    <definedName name="etiqueta_1300_1345" localSheetId="92">#REF!</definedName>
    <definedName name="etiqueta_1300_1345" localSheetId="93">#REF!</definedName>
    <definedName name="etiqueta_1300_1345">#REF!</definedName>
    <definedName name="etiqueta_1305" localSheetId="39">#REF!</definedName>
    <definedName name="etiqueta_1305" localSheetId="25">#REF!</definedName>
    <definedName name="etiqueta_1305" localSheetId="21">#REF!</definedName>
    <definedName name="etiqueta_1305" localSheetId="4">#REF!</definedName>
    <definedName name="etiqueta_1305" localSheetId="89">#REF!</definedName>
    <definedName name="etiqueta_1305" localSheetId="5">#REF!</definedName>
    <definedName name="etiqueta_1305" localSheetId="90">#REF!</definedName>
    <definedName name="etiqueta_1305" localSheetId="34">#REF!</definedName>
    <definedName name="etiqueta_1305" localSheetId="92">#REF!</definedName>
    <definedName name="etiqueta_1305" localSheetId="93">#REF!</definedName>
    <definedName name="etiqueta_1305">#REF!</definedName>
    <definedName name="etiqueta_1305_1315_1275_1280" localSheetId="39">#REF!</definedName>
    <definedName name="etiqueta_1305_1315_1275_1280" localSheetId="25">#REF!</definedName>
    <definedName name="etiqueta_1305_1315_1275_1280" localSheetId="21">#REF!</definedName>
    <definedName name="etiqueta_1305_1315_1275_1280" localSheetId="4">#REF!</definedName>
    <definedName name="etiqueta_1305_1315_1275_1280" localSheetId="89">#REF!</definedName>
    <definedName name="etiqueta_1305_1315_1275_1280" localSheetId="5">#REF!</definedName>
    <definedName name="etiqueta_1305_1315_1275_1280" localSheetId="90">#REF!</definedName>
    <definedName name="etiqueta_1305_1315_1275_1280" localSheetId="34">#REF!</definedName>
    <definedName name="etiqueta_1305_1315_1275_1280" localSheetId="92">#REF!</definedName>
    <definedName name="etiqueta_1305_1315_1275_1280" localSheetId="93">#REF!</definedName>
    <definedName name="etiqueta_1305_1315_1275_1280">#REF!</definedName>
    <definedName name="etiqueta_1310" localSheetId="39">#REF!</definedName>
    <definedName name="etiqueta_1310" localSheetId="25">#REF!</definedName>
    <definedName name="etiqueta_1310" localSheetId="21">#REF!</definedName>
    <definedName name="etiqueta_1310" localSheetId="4">#REF!</definedName>
    <definedName name="etiqueta_1310" localSheetId="89">#REF!</definedName>
    <definedName name="etiqueta_1310" localSheetId="5">#REF!</definedName>
    <definedName name="etiqueta_1310" localSheetId="90">#REF!</definedName>
    <definedName name="etiqueta_1310" localSheetId="34">#REF!</definedName>
    <definedName name="etiqueta_1310" localSheetId="92">#REF!</definedName>
    <definedName name="etiqueta_1310" localSheetId="93">#REF!</definedName>
    <definedName name="etiqueta_1310">#REF!</definedName>
    <definedName name="etiqueta_1315" localSheetId="39">#REF!</definedName>
    <definedName name="etiqueta_1315" localSheetId="25">#REF!</definedName>
    <definedName name="etiqueta_1315" localSheetId="21">#REF!</definedName>
    <definedName name="etiqueta_1315" localSheetId="4">#REF!</definedName>
    <definedName name="etiqueta_1315" localSheetId="89">#REF!</definedName>
    <definedName name="etiqueta_1315" localSheetId="5">#REF!</definedName>
    <definedName name="etiqueta_1315" localSheetId="90">#REF!</definedName>
    <definedName name="etiqueta_1315" localSheetId="34">#REF!</definedName>
    <definedName name="etiqueta_1315" localSheetId="92">#REF!</definedName>
    <definedName name="etiqueta_1315" localSheetId="93">#REF!</definedName>
    <definedName name="etiqueta_1315">#REF!</definedName>
    <definedName name="etiqueta_1320" localSheetId="39">#REF!</definedName>
    <definedName name="etiqueta_1320" localSheetId="25">#REF!</definedName>
    <definedName name="etiqueta_1320" localSheetId="21">#REF!</definedName>
    <definedName name="etiqueta_1320" localSheetId="4">#REF!</definedName>
    <definedName name="etiqueta_1320" localSheetId="89">#REF!</definedName>
    <definedName name="etiqueta_1320" localSheetId="5">#REF!</definedName>
    <definedName name="etiqueta_1320" localSheetId="90">#REF!</definedName>
    <definedName name="etiqueta_1320" localSheetId="34">#REF!</definedName>
    <definedName name="etiqueta_1320" localSheetId="92">#REF!</definedName>
    <definedName name="etiqueta_1320" localSheetId="93">#REF!</definedName>
    <definedName name="etiqueta_1320">#REF!</definedName>
    <definedName name="etiqueta_1325" localSheetId="39">#REF!</definedName>
    <definedName name="etiqueta_1325" localSheetId="25">#REF!</definedName>
    <definedName name="etiqueta_1325" localSheetId="21">#REF!</definedName>
    <definedName name="etiqueta_1325" localSheetId="4">#REF!</definedName>
    <definedName name="etiqueta_1325" localSheetId="89">#REF!</definedName>
    <definedName name="etiqueta_1325" localSheetId="5">#REF!</definedName>
    <definedName name="etiqueta_1325" localSheetId="90">#REF!</definedName>
    <definedName name="etiqueta_1325" localSheetId="34">#REF!</definedName>
    <definedName name="etiqueta_1325" localSheetId="92">#REF!</definedName>
    <definedName name="etiqueta_1325" localSheetId="93">#REF!</definedName>
    <definedName name="etiqueta_1325">#REF!</definedName>
    <definedName name="etiqueta_1325_1326_1327" localSheetId="39">#REF!</definedName>
    <definedName name="etiqueta_1325_1326_1327" localSheetId="25">#REF!</definedName>
    <definedName name="etiqueta_1325_1326_1327" localSheetId="21">#REF!</definedName>
    <definedName name="etiqueta_1325_1326_1327" localSheetId="4">#REF!</definedName>
    <definedName name="etiqueta_1325_1326_1327" localSheetId="89">#REF!</definedName>
    <definedName name="etiqueta_1325_1326_1327" localSheetId="5">#REF!</definedName>
    <definedName name="etiqueta_1325_1326_1327" localSheetId="90">#REF!</definedName>
    <definedName name="etiqueta_1325_1326_1327" localSheetId="34">#REF!</definedName>
    <definedName name="etiqueta_1325_1326_1327" localSheetId="92">#REF!</definedName>
    <definedName name="etiqueta_1325_1326_1327" localSheetId="93">#REF!</definedName>
    <definedName name="etiqueta_1325_1326_1327">#REF!</definedName>
    <definedName name="etiqueta_1326" localSheetId="39">#REF!</definedName>
    <definedName name="etiqueta_1326" localSheetId="25">#REF!</definedName>
    <definedName name="etiqueta_1326" localSheetId="21">#REF!</definedName>
    <definedName name="etiqueta_1326" localSheetId="4">#REF!</definedName>
    <definedName name="etiqueta_1326" localSheetId="89">#REF!</definedName>
    <definedName name="etiqueta_1326" localSheetId="5">#REF!</definedName>
    <definedName name="etiqueta_1326" localSheetId="90">#REF!</definedName>
    <definedName name="etiqueta_1326" localSheetId="34">#REF!</definedName>
    <definedName name="etiqueta_1326" localSheetId="92">#REF!</definedName>
    <definedName name="etiqueta_1326" localSheetId="93">#REF!</definedName>
    <definedName name="etiqueta_1326">#REF!</definedName>
    <definedName name="etiqueta_1327" localSheetId="39">#REF!</definedName>
    <definedName name="etiqueta_1327" localSheetId="25">#REF!</definedName>
    <definedName name="etiqueta_1327" localSheetId="21">#REF!</definedName>
    <definedName name="etiqueta_1327" localSheetId="4">#REF!</definedName>
    <definedName name="etiqueta_1327" localSheetId="89">#REF!</definedName>
    <definedName name="etiqueta_1327" localSheetId="5">#REF!</definedName>
    <definedName name="etiqueta_1327" localSheetId="90">#REF!</definedName>
    <definedName name="etiqueta_1327" localSheetId="34">#REF!</definedName>
    <definedName name="etiqueta_1327" localSheetId="92">#REF!</definedName>
    <definedName name="etiqueta_1327" localSheetId="93">#REF!</definedName>
    <definedName name="etiqueta_1327">#REF!</definedName>
    <definedName name="etiqueta_1331" localSheetId="39">#REF!</definedName>
    <definedName name="etiqueta_1331" localSheetId="25">#REF!</definedName>
    <definedName name="etiqueta_1331" localSheetId="21">#REF!</definedName>
    <definedName name="etiqueta_1331" localSheetId="4">#REF!</definedName>
    <definedName name="etiqueta_1331" localSheetId="89">#REF!</definedName>
    <definedName name="etiqueta_1331" localSheetId="5">#REF!</definedName>
    <definedName name="etiqueta_1331" localSheetId="90">#REF!</definedName>
    <definedName name="etiqueta_1331" localSheetId="34">#REF!</definedName>
    <definedName name="etiqueta_1331" localSheetId="92">#REF!</definedName>
    <definedName name="etiqueta_1331" localSheetId="93">#REF!</definedName>
    <definedName name="etiqueta_1331">#REF!</definedName>
    <definedName name="etiqueta_1332" localSheetId="39">#REF!</definedName>
    <definedName name="etiqueta_1332" localSheetId="25">#REF!</definedName>
    <definedName name="etiqueta_1332" localSheetId="21">#REF!</definedName>
    <definedName name="etiqueta_1332" localSheetId="4">#REF!</definedName>
    <definedName name="etiqueta_1332" localSheetId="89">#REF!</definedName>
    <definedName name="etiqueta_1332" localSheetId="5">#REF!</definedName>
    <definedName name="etiqueta_1332" localSheetId="90">#REF!</definedName>
    <definedName name="etiqueta_1332" localSheetId="34">#REF!</definedName>
    <definedName name="etiqueta_1332" localSheetId="92">#REF!</definedName>
    <definedName name="etiqueta_1332" localSheetId="93">#REF!</definedName>
    <definedName name="etiqueta_1332">#REF!</definedName>
    <definedName name="etiqueta_1333" localSheetId="39">#REF!</definedName>
    <definedName name="etiqueta_1333" localSheetId="25">#REF!</definedName>
    <definedName name="etiqueta_1333" localSheetId="21">#REF!</definedName>
    <definedName name="etiqueta_1333" localSheetId="4">#REF!</definedName>
    <definedName name="etiqueta_1333" localSheetId="89">#REF!</definedName>
    <definedName name="etiqueta_1333" localSheetId="5">#REF!</definedName>
    <definedName name="etiqueta_1333" localSheetId="90">#REF!</definedName>
    <definedName name="etiqueta_1333" localSheetId="34">#REF!</definedName>
    <definedName name="etiqueta_1333" localSheetId="92">#REF!</definedName>
    <definedName name="etiqueta_1333" localSheetId="93">#REF!</definedName>
    <definedName name="etiqueta_1333">#REF!</definedName>
    <definedName name="etiqueta_1334" localSheetId="39">#REF!</definedName>
    <definedName name="etiqueta_1334" localSheetId="25">#REF!</definedName>
    <definedName name="etiqueta_1334" localSheetId="21">#REF!</definedName>
    <definedName name="etiqueta_1334" localSheetId="4">#REF!</definedName>
    <definedName name="etiqueta_1334" localSheetId="89">#REF!</definedName>
    <definedName name="etiqueta_1334" localSheetId="5">#REF!</definedName>
    <definedName name="etiqueta_1334" localSheetId="90">#REF!</definedName>
    <definedName name="etiqueta_1334" localSheetId="34">#REF!</definedName>
    <definedName name="etiqueta_1334" localSheetId="92">#REF!</definedName>
    <definedName name="etiqueta_1334" localSheetId="93">#REF!</definedName>
    <definedName name="etiqueta_1334">#REF!</definedName>
    <definedName name="etiqueta_1335" localSheetId="39">#REF!</definedName>
    <definedName name="etiqueta_1335" localSheetId="25">#REF!</definedName>
    <definedName name="etiqueta_1335" localSheetId="21">#REF!</definedName>
    <definedName name="etiqueta_1335" localSheetId="4">#REF!</definedName>
    <definedName name="etiqueta_1335" localSheetId="89">#REF!</definedName>
    <definedName name="etiqueta_1335" localSheetId="5">#REF!</definedName>
    <definedName name="etiqueta_1335" localSheetId="90">#REF!</definedName>
    <definedName name="etiqueta_1335" localSheetId="34">#REF!</definedName>
    <definedName name="etiqueta_1335" localSheetId="92">#REF!</definedName>
    <definedName name="etiqueta_1335" localSheetId="93">#REF!</definedName>
    <definedName name="etiqueta_1335">#REF!</definedName>
    <definedName name="etiqueta_1336" localSheetId="39">#REF!</definedName>
    <definedName name="etiqueta_1336" localSheetId="25">#REF!</definedName>
    <definedName name="etiqueta_1336" localSheetId="21">#REF!</definedName>
    <definedName name="etiqueta_1336" localSheetId="4">#REF!</definedName>
    <definedName name="etiqueta_1336" localSheetId="89">#REF!</definedName>
    <definedName name="etiqueta_1336" localSheetId="5">#REF!</definedName>
    <definedName name="etiqueta_1336" localSheetId="90">#REF!</definedName>
    <definedName name="etiqueta_1336" localSheetId="34">#REF!</definedName>
    <definedName name="etiqueta_1336" localSheetId="92">#REF!</definedName>
    <definedName name="etiqueta_1336" localSheetId="93">#REF!</definedName>
    <definedName name="etiqueta_1336">#REF!</definedName>
    <definedName name="etiqueta_1337" localSheetId="39">#REF!</definedName>
    <definedName name="etiqueta_1337" localSheetId="25">#REF!</definedName>
    <definedName name="etiqueta_1337" localSheetId="21">#REF!</definedName>
    <definedName name="etiqueta_1337" localSheetId="4">#REF!</definedName>
    <definedName name="etiqueta_1337" localSheetId="89">#REF!</definedName>
    <definedName name="etiqueta_1337" localSheetId="5">#REF!</definedName>
    <definedName name="etiqueta_1337" localSheetId="90">#REF!</definedName>
    <definedName name="etiqueta_1337" localSheetId="34">#REF!</definedName>
    <definedName name="etiqueta_1337" localSheetId="92">#REF!</definedName>
    <definedName name="etiqueta_1337" localSheetId="93">#REF!</definedName>
    <definedName name="etiqueta_1337">#REF!</definedName>
    <definedName name="etiqueta_1338" localSheetId="39">#REF!</definedName>
    <definedName name="etiqueta_1338" localSheetId="25">#REF!</definedName>
    <definedName name="etiqueta_1338" localSheetId="21">#REF!</definedName>
    <definedName name="etiqueta_1338" localSheetId="4">#REF!</definedName>
    <definedName name="etiqueta_1338" localSheetId="89">#REF!</definedName>
    <definedName name="etiqueta_1338" localSheetId="5">#REF!</definedName>
    <definedName name="etiqueta_1338" localSheetId="90">#REF!</definedName>
    <definedName name="etiqueta_1338" localSheetId="34">#REF!</definedName>
    <definedName name="etiqueta_1338" localSheetId="92">#REF!</definedName>
    <definedName name="etiqueta_1338" localSheetId="93">#REF!</definedName>
    <definedName name="etiqueta_1338">#REF!</definedName>
    <definedName name="etiqueta_1340" localSheetId="39">#REF!</definedName>
    <definedName name="etiqueta_1340" localSheetId="25">#REF!</definedName>
    <definedName name="etiqueta_1340" localSheetId="21">#REF!</definedName>
    <definedName name="etiqueta_1340" localSheetId="4">#REF!</definedName>
    <definedName name="etiqueta_1340" localSheetId="89">#REF!</definedName>
    <definedName name="etiqueta_1340" localSheetId="5">#REF!</definedName>
    <definedName name="etiqueta_1340" localSheetId="90">#REF!</definedName>
    <definedName name="etiqueta_1340" localSheetId="34">#REF!</definedName>
    <definedName name="etiqueta_1340" localSheetId="92">#REF!</definedName>
    <definedName name="etiqueta_1340" localSheetId="93">#REF!</definedName>
    <definedName name="etiqueta_1340">#REF!</definedName>
    <definedName name="etiqueta_1345" localSheetId="39">#REF!</definedName>
    <definedName name="etiqueta_1345" localSheetId="25">#REF!</definedName>
    <definedName name="etiqueta_1345" localSheetId="21">#REF!</definedName>
    <definedName name="etiqueta_1345" localSheetId="4">#REF!</definedName>
    <definedName name="etiqueta_1345" localSheetId="89">#REF!</definedName>
    <definedName name="etiqueta_1345" localSheetId="5">#REF!</definedName>
    <definedName name="etiqueta_1345" localSheetId="90">#REF!</definedName>
    <definedName name="etiqueta_1345" localSheetId="34">#REF!</definedName>
    <definedName name="etiqueta_1345" localSheetId="92">#REF!</definedName>
    <definedName name="etiqueta_1345" localSheetId="93">#REF!</definedName>
    <definedName name="etiqueta_1345">#REF!</definedName>
    <definedName name="etiqueta_1350" localSheetId="39">#REF!</definedName>
    <definedName name="etiqueta_1350" localSheetId="25">#REF!</definedName>
    <definedName name="etiqueta_1350" localSheetId="21">#REF!</definedName>
    <definedName name="etiqueta_1350" localSheetId="4">#REF!</definedName>
    <definedName name="etiqueta_1350" localSheetId="89">#REF!</definedName>
    <definedName name="etiqueta_1350" localSheetId="5">#REF!</definedName>
    <definedName name="etiqueta_1350" localSheetId="90">#REF!</definedName>
    <definedName name="etiqueta_1350" localSheetId="34">#REF!</definedName>
    <definedName name="etiqueta_1350" localSheetId="92">#REF!</definedName>
    <definedName name="etiqueta_1350" localSheetId="93">#REF!</definedName>
    <definedName name="etiqueta_1350">#REF!</definedName>
    <definedName name="etiqueta_1350_1360" localSheetId="39">#REF!</definedName>
    <definedName name="etiqueta_1350_1360" localSheetId="25">#REF!</definedName>
    <definedName name="etiqueta_1350_1360" localSheetId="21">#REF!</definedName>
    <definedName name="etiqueta_1350_1360" localSheetId="4">#REF!</definedName>
    <definedName name="etiqueta_1350_1360" localSheetId="89">#REF!</definedName>
    <definedName name="etiqueta_1350_1360" localSheetId="5">#REF!</definedName>
    <definedName name="etiqueta_1350_1360" localSheetId="90">#REF!</definedName>
    <definedName name="etiqueta_1350_1360" localSheetId="34">#REF!</definedName>
    <definedName name="etiqueta_1350_1360" localSheetId="92">#REF!</definedName>
    <definedName name="etiqueta_1350_1360" localSheetId="93">#REF!</definedName>
    <definedName name="etiqueta_1350_1360">#REF!</definedName>
    <definedName name="etiqueta_1350_1360_1370_1380" localSheetId="39">#REF!</definedName>
    <definedName name="etiqueta_1350_1360_1370_1380" localSheetId="25">#REF!</definedName>
    <definedName name="etiqueta_1350_1360_1370_1380" localSheetId="21">#REF!</definedName>
    <definedName name="etiqueta_1350_1360_1370_1380" localSheetId="4">#REF!</definedName>
    <definedName name="etiqueta_1350_1360_1370_1380" localSheetId="89">#REF!</definedName>
    <definedName name="etiqueta_1350_1360_1370_1380" localSheetId="5">#REF!</definedName>
    <definedName name="etiqueta_1350_1360_1370_1380" localSheetId="90">#REF!</definedName>
    <definedName name="etiqueta_1350_1360_1370_1380" localSheetId="34">#REF!</definedName>
    <definedName name="etiqueta_1350_1360_1370_1380" localSheetId="92">#REF!</definedName>
    <definedName name="etiqueta_1350_1360_1370_1380" localSheetId="93">#REF!</definedName>
    <definedName name="etiqueta_1350_1360_1370_1380">#REF!</definedName>
    <definedName name="etiqueta_1360" localSheetId="39">#REF!</definedName>
    <definedName name="etiqueta_1360" localSheetId="25">#REF!</definedName>
    <definedName name="etiqueta_1360" localSheetId="21">#REF!</definedName>
    <definedName name="etiqueta_1360" localSheetId="4">#REF!</definedName>
    <definedName name="etiqueta_1360" localSheetId="89">#REF!</definedName>
    <definedName name="etiqueta_1360" localSheetId="5">#REF!</definedName>
    <definedName name="etiqueta_1360" localSheetId="90">#REF!</definedName>
    <definedName name="etiqueta_1360" localSheetId="34">#REF!</definedName>
    <definedName name="etiqueta_1360" localSheetId="92">#REF!</definedName>
    <definedName name="etiqueta_1360" localSheetId="93">#REF!</definedName>
    <definedName name="etiqueta_1360">#REF!</definedName>
    <definedName name="etiqueta_1370" localSheetId="39">#REF!</definedName>
    <definedName name="etiqueta_1370" localSheetId="25">#REF!</definedName>
    <definedName name="etiqueta_1370" localSheetId="21">#REF!</definedName>
    <definedName name="etiqueta_1370" localSheetId="4">#REF!</definedName>
    <definedName name="etiqueta_1370" localSheetId="89">#REF!</definedName>
    <definedName name="etiqueta_1370" localSheetId="5">#REF!</definedName>
    <definedName name="etiqueta_1370" localSheetId="90">#REF!</definedName>
    <definedName name="etiqueta_1370" localSheetId="34">#REF!</definedName>
    <definedName name="etiqueta_1370" localSheetId="92">#REF!</definedName>
    <definedName name="etiqueta_1370" localSheetId="93">#REF!</definedName>
    <definedName name="etiqueta_1370">#REF!</definedName>
    <definedName name="etiqueta_1370_1380" localSheetId="39">#REF!</definedName>
    <definedName name="etiqueta_1370_1380" localSheetId="25">#REF!</definedName>
    <definedName name="etiqueta_1370_1380" localSheetId="21">#REF!</definedName>
    <definedName name="etiqueta_1370_1380" localSheetId="4">#REF!</definedName>
    <definedName name="etiqueta_1370_1380" localSheetId="89">#REF!</definedName>
    <definedName name="etiqueta_1370_1380" localSheetId="5">#REF!</definedName>
    <definedName name="etiqueta_1370_1380" localSheetId="90">#REF!</definedName>
    <definedName name="etiqueta_1370_1380" localSheetId="34">#REF!</definedName>
    <definedName name="etiqueta_1370_1380" localSheetId="92">#REF!</definedName>
    <definedName name="etiqueta_1370_1380" localSheetId="93">#REF!</definedName>
    <definedName name="etiqueta_1370_1380">#REF!</definedName>
    <definedName name="etiqueta_1380" localSheetId="39">#REF!</definedName>
    <definedName name="etiqueta_1380" localSheetId="25">#REF!</definedName>
    <definedName name="etiqueta_1380" localSheetId="21">#REF!</definedName>
    <definedName name="etiqueta_1380" localSheetId="4">#REF!</definedName>
    <definedName name="etiqueta_1380" localSheetId="89">#REF!</definedName>
    <definedName name="etiqueta_1380" localSheetId="5">#REF!</definedName>
    <definedName name="etiqueta_1380" localSheetId="90">#REF!</definedName>
    <definedName name="etiqueta_1380" localSheetId="34">#REF!</definedName>
    <definedName name="etiqueta_1380" localSheetId="92">#REF!</definedName>
    <definedName name="etiqueta_1380" localSheetId="93">#REF!</definedName>
    <definedName name="etiqueta_1380">#REF!</definedName>
    <definedName name="etiqueta_140" localSheetId="39">#REF!</definedName>
    <definedName name="etiqueta_140" localSheetId="25">#REF!</definedName>
    <definedName name="etiqueta_140" localSheetId="21">#REF!</definedName>
    <definedName name="etiqueta_140" localSheetId="4">#REF!</definedName>
    <definedName name="etiqueta_140" localSheetId="89">#REF!</definedName>
    <definedName name="etiqueta_140" localSheetId="5">#REF!</definedName>
    <definedName name="etiqueta_140" localSheetId="90">#REF!</definedName>
    <definedName name="etiqueta_140" localSheetId="34">#REF!</definedName>
    <definedName name="etiqueta_140" localSheetId="92">#REF!</definedName>
    <definedName name="etiqueta_140" localSheetId="93">#REF!</definedName>
    <definedName name="etiqueta_140">#REF!</definedName>
    <definedName name="etiqueta_1405" localSheetId="39">#REF!</definedName>
    <definedName name="etiqueta_1405" localSheetId="25">#REF!</definedName>
    <definedName name="etiqueta_1405" localSheetId="21">#REF!</definedName>
    <definedName name="etiqueta_1405" localSheetId="4">#REF!</definedName>
    <definedName name="etiqueta_1405" localSheetId="89">#REF!</definedName>
    <definedName name="etiqueta_1405" localSheetId="5">#REF!</definedName>
    <definedName name="etiqueta_1405" localSheetId="90">#REF!</definedName>
    <definedName name="etiqueta_1405" localSheetId="34">#REF!</definedName>
    <definedName name="etiqueta_1405" localSheetId="92">#REF!</definedName>
    <definedName name="etiqueta_1405" localSheetId="93">#REF!</definedName>
    <definedName name="etiqueta_1405">#REF!</definedName>
    <definedName name="etiqueta_1405_1415" localSheetId="39">#REF!</definedName>
    <definedName name="etiqueta_1405_1415" localSheetId="25">#REF!</definedName>
    <definedName name="etiqueta_1405_1415" localSheetId="21">#REF!</definedName>
    <definedName name="etiqueta_1405_1415" localSheetId="4">#REF!</definedName>
    <definedName name="etiqueta_1405_1415" localSheetId="89">#REF!</definedName>
    <definedName name="etiqueta_1405_1415" localSheetId="5">#REF!</definedName>
    <definedName name="etiqueta_1405_1415" localSheetId="90">#REF!</definedName>
    <definedName name="etiqueta_1405_1415" localSheetId="34">#REF!</definedName>
    <definedName name="etiqueta_1405_1415" localSheetId="92">#REF!</definedName>
    <definedName name="etiqueta_1405_1415" localSheetId="93">#REF!</definedName>
    <definedName name="etiqueta_1405_1415">#REF!</definedName>
    <definedName name="etiqueta_1405_1550" localSheetId="39">#REF!</definedName>
    <definedName name="etiqueta_1405_1550" localSheetId="25">#REF!</definedName>
    <definedName name="etiqueta_1405_1550" localSheetId="21">#REF!</definedName>
    <definedName name="etiqueta_1405_1550" localSheetId="4">#REF!</definedName>
    <definedName name="etiqueta_1405_1550" localSheetId="89">#REF!</definedName>
    <definedName name="etiqueta_1405_1550" localSheetId="5">#REF!</definedName>
    <definedName name="etiqueta_1405_1550" localSheetId="90">#REF!</definedName>
    <definedName name="etiqueta_1405_1550" localSheetId="34">#REF!</definedName>
    <definedName name="etiqueta_1405_1550" localSheetId="92">#REF!</definedName>
    <definedName name="etiqueta_1405_1550" localSheetId="93">#REF!</definedName>
    <definedName name="etiqueta_1405_1550">#REF!</definedName>
    <definedName name="etiqueta_1415" localSheetId="39">#REF!</definedName>
    <definedName name="etiqueta_1415" localSheetId="25">#REF!</definedName>
    <definedName name="etiqueta_1415" localSheetId="21">#REF!</definedName>
    <definedName name="etiqueta_1415" localSheetId="4">#REF!</definedName>
    <definedName name="etiqueta_1415" localSheetId="89">#REF!</definedName>
    <definedName name="etiqueta_1415" localSheetId="5">#REF!</definedName>
    <definedName name="etiqueta_1415" localSheetId="90">#REF!</definedName>
    <definedName name="etiqueta_1415" localSheetId="34">#REF!</definedName>
    <definedName name="etiqueta_1415" localSheetId="92">#REF!</definedName>
    <definedName name="etiqueta_1415" localSheetId="93">#REF!</definedName>
    <definedName name="etiqueta_1415">#REF!</definedName>
    <definedName name="etiqueta_1425" localSheetId="39">#REF!</definedName>
    <definedName name="etiqueta_1425" localSheetId="25">#REF!</definedName>
    <definedName name="etiqueta_1425" localSheetId="21">#REF!</definedName>
    <definedName name="etiqueta_1425" localSheetId="4">#REF!</definedName>
    <definedName name="etiqueta_1425" localSheetId="89">#REF!</definedName>
    <definedName name="etiqueta_1425" localSheetId="5">#REF!</definedName>
    <definedName name="etiqueta_1425" localSheetId="90">#REF!</definedName>
    <definedName name="etiqueta_1425" localSheetId="34">#REF!</definedName>
    <definedName name="etiqueta_1425" localSheetId="92">#REF!</definedName>
    <definedName name="etiqueta_1425" localSheetId="93">#REF!</definedName>
    <definedName name="etiqueta_1425">#REF!</definedName>
    <definedName name="etiqueta_1425_1435_1540_1550" localSheetId="39">#REF!</definedName>
    <definedName name="etiqueta_1425_1435_1540_1550" localSheetId="25">#REF!</definedName>
    <definedName name="etiqueta_1425_1435_1540_1550" localSheetId="21">#REF!</definedName>
    <definedName name="etiqueta_1425_1435_1540_1550" localSheetId="4">#REF!</definedName>
    <definedName name="etiqueta_1425_1435_1540_1550" localSheetId="89">#REF!</definedName>
    <definedName name="etiqueta_1425_1435_1540_1550" localSheetId="5">#REF!</definedName>
    <definedName name="etiqueta_1425_1435_1540_1550" localSheetId="90">#REF!</definedName>
    <definedName name="etiqueta_1425_1435_1540_1550" localSheetId="34">#REF!</definedName>
    <definedName name="etiqueta_1425_1435_1540_1550" localSheetId="92">#REF!</definedName>
    <definedName name="etiqueta_1425_1435_1540_1550" localSheetId="93">#REF!</definedName>
    <definedName name="etiqueta_1425_1435_1540_1550">#REF!</definedName>
    <definedName name="etiqueta_1435" localSheetId="39">#REF!</definedName>
    <definedName name="etiqueta_1435" localSheetId="25">#REF!</definedName>
    <definedName name="etiqueta_1435" localSheetId="21">#REF!</definedName>
    <definedName name="etiqueta_1435" localSheetId="4">#REF!</definedName>
    <definedName name="etiqueta_1435" localSheetId="89">#REF!</definedName>
    <definedName name="etiqueta_1435" localSheetId="5">#REF!</definedName>
    <definedName name="etiqueta_1435" localSheetId="90">#REF!</definedName>
    <definedName name="etiqueta_1435" localSheetId="34">#REF!</definedName>
    <definedName name="etiqueta_1435" localSheetId="92">#REF!</definedName>
    <definedName name="etiqueta_1435" localSheetId="93">#REF!</definedName>
    <definedName name="etiqueta_1435">#REF!</definedName>
    <definedName name="etiqueta_1450" localSheetId="39">#REF!</definedName>
    <definedName name="etiqueta_1450" localSheetId="25">#REF!</definedName>
    <definedName name="etiqueta_1450" localSheetId="21">#REF!</definedName>
    <definedName name="etiqueta_1450" localSheetId="4">#REF!</definedName>
    <definedName name="etiqueta_1450" localSheetId="89">#REF!</definedName>
    <definedName name="etiqueta_1450" localSheetId="5">#REF!</definedName>
    <definedName name="etiqueta_1450" localSheetId="90">#REF!</definedName>
    <definedName name="etiqueta_1450" localSheetId="34">#REF!</definedName>
    <definedName name="etiqueta_1450" localSheetId="92">#REF!</definedName>
    <definedName name="etiqueta_1450" localSheetId="93">#REF!</definedName>
    <definedName name="etiqueta_1450">#REF!</definedName>
    <definedName name="etiqueta_1450_1460" localSheetId="39">#REF!</definedName>
    <definedName name="etiqueta_1450_1460" localSheetId="25">#REF!</definedName>
    <definedName name="etiqueta_1450_1460" localSheetId="21">#REF!</definedName>
    <definedName name="etiqueta_1450_1460" localSheetId="4">#REF!</definedName>
    <definedName name="etiqueta_1450_1460" localSheetId="89">#REF!</definedName>
    <definedName name="etiqueta_1450_1460" localSheetId="5">#REF!</definedName>
    <definedName name="etiqueta_1450_1460" localSheetId="90">#REF!</definedName>
    <definedName name="etiqueta_1450_1460" localSheetId="34">#REF!</definedName>
    <definedName name="etiqueta_1450_1460" localSheetId="92">#REF!</definedName>
    <definedName name="etiqueta_1450_1460" localSheetId="93">#REF!</definedName>
    <definedName name="etiqueta_1450_1460">#REF!</definedName>
    <definedName name="etiqueta_1450_1460_1480_1490_1500_1510" localSheetId="39">#REF!</definedName>
    <definedName name="etiqueta_1450_1460_1480_1490_1500_1510" localSheetId="25">#REF!</definedName>
    <definedName name="etiqueta_1450_1460_1480_1490_1500_1510" localSheetId="21">#REF!</definedName>
    <definedName name="etiqueta_1450_1460_1480_1490_1500_1510" localSheetId="4">#REF!</definedName>
    <definedName name="etiqueta_1450_1460_1480_1490_1500_1510" localSheetId="89">#REF!</definedName>
    <definedName name="etiqueta_1450_1460_1480_1490_1500_1510" localSheetId="5">#REF!</definedName>
    <definedName name="etiqueta_1450_1460_1480_1490_1500_1510" localSheetId="90">#REF!</definedName>
    <definedName name="etiqueta_1450_1460_1480_1490_1500_1510" localSheetId="34">#REF!</definedName>
    <definedName name="etiqueta_1450_1460_1480_1490_1500_1510" localSheetId="92">#REF!</definedName>
    <definedName name="etiqueta_1450_1460_1480_1490_1500_1510" localSheetId="93">#REF!</definedName>
    <definedName name="etiqueta_1450_1460_1480_1490_1500_1510">#REF!</definedName>
    <definedName name="etiqueta_1460" localSheetId="39">#REF!</definedName>
    <definedName name="etiqueta_1460" localSheetId="25">#REF!</definedName>
    <definedName name="etiqueta_1460" localSheetId="21">#REF!</definedName>
    <definedName name="etiqueta_1460" localSheetId="4">#REF!</definedName>
    <definedName name="etiqueta_1460" localSheetId="89">#REF!</definedName>
    <definedName name="etiqueta_1460" localSheetId="5">#REF!</definedName>
    <definedName name="etiqueta_1460" localSheetId="90">#REF!</definedName>
    <definedName name="etiqueta_1460" localSheetId="34">#REF!</definedName>
    <definedName name="etiqueta_1460" localSheetId="92">#REF!</definedName>
    <definedName name="etiqueta_1460" localSheetId="93">#REF!</definedName>
    <definedName name="etiqueta_1460">#REF!</definedName>
    <definedName name="etiqueta_1480" localSheetId="39">#REF!</definedName>
    <definedName name="etiqueta_1480" localSheetId="25">#REF!</definedName>
    <definedName name="etiqueta_1480" localSheetId="21">#REF!</definedName>
    <definedName name="etiqueta_1480" localSheetId="4">#REF!</definedName>
    <definedName name="etiqueta_1480" localSheetId="89">#REF!</definedName>
    <definedName name="etiqueta_1480" localSheetId="5">#REF!</definedName>
    <definedName name="etiqueta_1480" localSheetId="90">#REF!</definedName>
    <definedName name="etiqueta_1480" localSheetId="34">#REF!</definedName>
    <definedName name="etiqueta_1480" localSheetId="92">#REF!</definedName>
    <definedName name="etiqueta_1480" localSheetId="93">#REF!</definedName>
    <definedName name="etiqueta_1480">#REF!</definedName>
    <definedName name="etiqueta_1480_1490" localSheetId="39">#REF!</definedName>
    <definedName name="etiqueta_1480_1490" localSheetId="25">#REF!</definedName>
    <definedName name="etiqueta_1480_1490" localSheetId="21">#REF!</definedName>
    <definedName name="etiqueta_1480_1490" localSheetId="4">#REF!</definedName>
    <definedName name="etiqueta_1480_1490" localSheetId="89">#REF!</definedName>
    <definedName name="etiqueta_1480_1490" localSheetId="5">#REF!</definedName>
    <definedName name="etiqueta_1480_1490" localSheetId="90">#REF!</definedName>
    <definedName name="etiqueta_1480_1490" localSheetId="34">#REF!</definedName>
    <definedName name="etiqueta_1480_1490" localSheetId="92">#REF!</definedName>
    <definedName name="etiqueta_1480_1490" localSheetId="93">#REF!</definedName>
    <definedName name="etiqueta_1480_1490">#REF!</definedName>
    <definedName name="etiqueta_1490" localSheetId="39">#REF!</definedName>
    <definedName name="etiqueta_1490" localSheetId="25">#REF!</definedName>
    <definedName name="etiqueta_1490" localSheetId="21">#REF!</definedName>
    <definedName name="etiqueta_1490" localSheetId="4">#REF!</definedName>
    <definedName name="etiqueta_1490" localSheetId="89">#REF!</definedName>
    <definedName name="etiqueta_1490" localSheetId="5">#REF!</definedName>
    <definedName name="etiqueta_1490" localSheetId="90">#REF!</definedName>
    <definedName name="etiqueta_1490" localSheetId="34">#REF!</definedName>
    <definedName name="etiqueta_1490" localSheetId="92">#REF!</definedName>
    <definedName name="etiqueta_1490" localSheetId="93">#REF!</definedName>
    <definedName name="etiqueta_1490">#REF!</definedName>
    <definedName name="etiqueta_150" localSheetId="39">#REF!</definedName>
    <definedName name="etiqueta_150" localSheetId="25">#REF!</definedName>
    <definedName name="etiqueta_150" localSheetId="21">#REF!</definedName>
    <definedName name="etiqueta_150" localSheetId="4">#REF!</definedName>
    <definedName name="etiqueta_150" localSheetId="89">#REF!</definedName>
    <definedName name="etiqueta_150" localSheetId="5">#REF!</definedName>
    <definedName name="etiqueta_150" localSheetId="90">#REF!</definedName>
    <definedName name="etiqueta_150" localSheetId="34">#REF!</definedName>
    <definedName name="etiqueta_150" localSheetId="92">#REF!</definedName>
    <definedName name="etiqueta_150" localSheetId="93">#REF!</definedName>
    <definedName name="etiqueta_150">#REF!</definedName>
    <definedName name="etiqueta_1500" localSheetId="39">#REF!</definedName>
    <definedName name="etiqueta_1500" localSheetId="25">#REF!</definedName>
    <definedName name="etiqueta_1500" localSheetId="21">#REF!</definedName>
    <definedName name="etiqueta_1500" localSheetId="4">#REF!</definedName>
    <definedName name="etiqueta_1500" localSheetId="89">#REF!</definedName>
    <definedName name="etiqueta_1500" localSheetId="5">#REF!</definedName>
    <definedName name="etiqueta_1500" localSheetId="90">#REF!</definedName>
    <definedName name="etiqueta_1500" localSheetId="34">#REF!</definedName>
    <definedName name="etiqueta_1500" localSheetId="92">#REF!</definedName>
    <definedName name="etiqueta_1500" localSheetId="93">#REF!</definedName>
    <definedName name="etiqueta_1500">#REF!</definedName>
    <definedName name="etiqueta_1500_1510" localSheetId="39">#REF!</definedName>
    <definedName name="etiqueta_1500_1510" localSheetId="25">#REF!</definedName>
    <definedName name="etiqueta_1500_1510" localSheetId="21">#REF!</definedName>
    <definedName name="etiqueta_1500_1510" localSheetId="4">#REF!</definedName>
    <definedName name="etiqueta_1500_1510" localSheetId="89">#REF!</definedName>
    <definedName name="etiqueta_1500_1510" localSheetId="5">#REF!</definedName>
    <definedName name="etiqueta_1500_1510" localSheetId="90">#REF!</definedName>
    <definedName name="etiqueta_1500_1510" localSheetId="34">#REF!</definedName>
    <definedName name="etiqueta_1500_1510" localSheetId="92">#REF!</definedName>
    <definedName name="etiqueta_1500_1510" localSheetId="93">#REF!</definedName>
    <definedName name="etiqueta_1500_1510">#REF!</definedName>
    <definedName name="etiqueta_1510" localSheetId="39">#REF!</definedName>
    <definedName name="etiqueta_1510" localSheetId="25">#REF!</definedName>
    <definedName name="etiqueta_1510" localSheetId="21">#REF!</definedName>
    <definedName name="etiqueta_1510" localSheetId="4">#REF!</definedName>
    <definedName name="etiqueta_1510" localSheetId="89">#REF!</definedName>
    <definedName name="etiqueta_1510" localSheetId="5">#REF!</definedName>
    <definedName name="etiqueta_1510" localSheetId="90">#REF!</definedName>
    <definedName name="etiqueta_1510" localSheetId="34">#REF!</definedName>
    <definedName name="etiqueta_1510" localSheetId="92">#REF!</definedName>
    <definedName name="etiqueta_1510" localSheetId="93">#REF!</definedName>
    <definedName name="etiqueta_1510">#REF!</definedName>
    <definedName name="etiqueta_1525" localSheetId="39">#REF!</definedName>
    <definedName name="etiqueta_1525" localSheetId="25">#REF!</definedName>
    <definedName name="etiqueta_1525" localSheetId="21">#REF!</definedName>
    <definedName name="etiqueta_1525" localSheetId="4">#REF!</definedName>
    <definedName name="etiqueta_1525" localSheetId="89">#REF!</definedName>
    <definedName name="etiqueta_1525" localSheetId="5">#REF!</definedName>
    <definedName name="etiqueta_1525" localSheetId="90">#REF!</definedName>
    <definedName name="etiqueta_1525" localSheetId="34">#REF!</definedName>
    <definedName name="etiqueta_1525" localSheetId="92">#REF!</definedName>
    <definedName name="etiqueta_1525" localSheetId="93">#REF!</definedName>
    <definedName name="etiqueta_1525">#REF!</definedName>
    <definedName name="etiqueta_1530" localSheetId="39">#REF!</definedName>
    <definedName name="etiqueta_1530" localSheetId="25">#REF!</definedName>
    <definedName name="etiqueta_1530" localSheetId="21">#REF!</definedName>
    <definedName name="etiqueta_1530" localSheetId="4">#REF!</definedName>
    <definedName name="etiqueta_1530" localSheetId="89">#REF!</definedName>
    <definedName name="etiqueta_1530" localSheetId="5">#REF!</definedName>
    <definedName name="etiqueta_1530" localSheetId="90">#REF!</definedName>
    <definedName name="etiqueta_1530" localSheetId="34">#REF!</definedName>
    <definedName name="etiqueta_1530" localSheetId="92">#REF!</definedName>
    <definedName name="etiqueta_1530" localSheetId="93">#REF!</definedName>
    <definedName name="etiqueta_1530">#REF!</definedName>
    <definedName name="etiqueta_1530_1579" localSheetId="39">#REF!</definedName>
    <definedName name="etiqueta_1530_1579" localSheetId="25">#REF!</definedName>
    <definedName name="etiqueta_1530_1579" localSheetId="21">#REF!</definedName>
    <definedName name="etiqueta_1530_1579" localSheetId="4">#REF!</definedName>
    <definedName name="etiqueta_1530_1579" localSheetId="89">#REF!</definedName>
    <definedName name="etiqueta_1530_1579" localSheetId="5">#REF!</definedName>
    <definedName name="etiqueta_1530_1579" localSheetId="90">#REF!</definedName>
    <definedName name="etiqueta_1530_1579" localSheetId="34">#REF!</definedName>
    <definedName name="etiqueta_1530_1579" localSheetId="92">#REF!</definedName>
    <definedName name="etiqueta_1530_1579" localSheetId="93">#REF!</definedName>
    <definedName name="etiqueta_1530_1579">#REF!</definedName>
    <definedName name="etiqueta_1540" localSheetId="39">#REF!</definedName>
    <definedName name="etiqueta_1540" localSheetId="25">#REF!</definedName>
    <definedName name="etiqueta_1540" localSheetId="21">#REF!</definedName>
    <definedName name="etiqueta_1540" localSheetId="4">#REF!</definedName>
    <definedName name="etiqueta_1540" localSheetId="89">#REF!</definedName>
    <definedName name="etiqueta_1540" localSheetId="5">#REF!</definedName>
    <definedName name="etiqueta_1540" localSheetId="90">#REF!</definedName>
    <definedName name="etiqueta_1540" localSheetId="34">#REF!</definedName>
    <definedName name="etiqueta_1540" localSheetId="92">#REF!</definedName>
    <definedName name="etiqueta_1540" localSheetId="93">#REF!</definedName>
    <definedName name="etiqueta_1540">#REF!</definedName>
    <definedName name="etiqueta_1550" localSheetId="39">#REF!</definedName>
    <definedName name="etiqueta_1550" localSheetId="25">#REF!</definedName>
    <definedName name="etiqueta_1550" localSheetId="21">#REF!</definedName>
    <definedName name="etiqueta_1550" localSheetId="4">#REF!</definedName>
    <definedName name="etiqueta_1550" localSheetId="89">#REF!</definedName>
    <definedName name="etiqueta_1550" localSheetId="5">#REF!</definedName>
    <definedName name="etiqueta_1550" localSheetId="90">#REF!</definedName>
    <definedName name="etiqueta_1550" localSheetId="34">#REF!</definedName>
    <definedName name="etiqueta_1550" localSheetId="92">#REF!</definedName>
    <definedName name="etiqueta_1550" localSheetId="93">#REF!</definedName>
    <definedName name="etiqueta_1550">#REF!</definedName>
    <definedName name="etiqueta_1551" localSheetId="39">#REF!</definedName>
    <definedName name="etiqueta_1551" localSheetId="25">#REF!</definedName>
    <definedName name="etiqueta_1551" localSheetId="21">#REF!</definedName>
    <definedName name="etiqueta_1551" localSheetId="4">#REF!</definedName>
    <definedName name="etiqueta_1551" localSheetId="89">#REF!</definedName>
    <definedName name="etiqueta_1551" localSheetId="5">#REF!</definedName>
    <definedName name="etiqueta_1551" localSheetId="90">#REF!</definedName>
    <definedName name="etiqueta_1551" localSheetId="34">#REF!</definedName>
    <definedName name="etiqueta_1551" localSheetId="92">#REF!</definedName>
    <definedName name="etiqueta_1551" localSheetId="93">#REF!</definedName>
    <definedName name="etiqueta_1551">#REF!</definedName>
    <definedName name="etiqueta_1551_1552_1525_1553" localSheetId="39">#REF!</definedName>
    <definedName name="etiqueta_1551_1552_1525_1553" localSheetId="25">#REF!</definedName>
    <definedName name="etiqueta_1551_1552_1525_1553" localSheetId="21">#REF!</definedName>
    <definedName name="etiqueta_1551_1552_1525_1553" localSheetId="4">#REF!</definedName>
    <definedName name="etiqueta_1551_1552_1525_1553" localSheetId="89">#REF!</definedName>
    <definedName name="etiqueta_1551_1552_1525_1553" localSheetId="5">#REF!</definedName>
    <definedName name="etiqueta_1551_1552_1525_1553" localSheetId="90">#REF!</definedName>
    <definedName name="etiqueta_1551_1552_1525_1553" localSheetId="34">#REF!</definedName>
    <definedName name="etiqueta_1551_1552_1525_1553" localSheetId="92">#REF!</definedName>
    <definedName name="etiqueta_1551_1552_1525_1553" localSheetId="93">#REF!</definedName>
    <definedName name="etiqueta_1551_1552_1525_1553">#REF!</definedName>
    <definedName name="etiqueta_1552" localSheetId="39">#REF!</definedName>
    <definedName name="etiqueta_1552" localSheetId="25">#REF!</definedName>
    <definedName name="etiqueta_1552" localSheetId="21">#REF!</definedName>
    <definedName name="etiqueta_1552" localSheetId="4">#REF!</definedName>
    <definedName name="etiqueta_1552" localSheetId="89">#REF!</definedName>
    <definedName name="etiqueta_1552" localSheetId="5">#REF!</definedName>
    <definedName name="etiqueta_1552" localSheetId="90">#REF!</definedName>
    <definedName name="etiqueta_1552" localSheetId="34">#REF!</definedName>
    <definedName name="etiqueta_1552" localSheetId="92">#REF!</definedName>
    <definedName name="etiqueta_1552" localSheetId="93">#REF!</definedName>
    <definedName name="etiqueta_1552">#REF!</definedName>
    <definedName name="etiqueta_1553" localSheetId="39">#REF!</definedName>
    <definedName name="etiqueta_1553" localSheetId="25">#REF!</definedName>
    <definedName name="etiqueta_1553" localSheetId="21">#REF!</definedName>
    <definedName name="etiqueta_1553" localSheetId="4">#REF!</definedName>
    <definedName name="etiqueta_1553" localSheetId="89">#REF!</definedName>
    <definedName name="etiqueta_1553" localSheetId="5">#REF!</definedName>
    <definedName name="etiqueta_1553" localSheetId="90">#REF!</definedName>
    <definedName name="etiqueta_1553" localSheetId="34">#REF!</definedName>
    <definedName name="etiqueta_1553" localSheetId="92">#REF!</definedName>
    <definedName name="etiqueta_1553" localSheetId="93">#REF!</definedName>
    <definedName name="etiqueta_1553">#REF!</definedName>
    <definedName name="etiqueta_1555" localSheetId="39">#REF!</definedName>
    <definedName name="etiqueta_1555" localSheetId="25">#REF!</definedName>
    <definedName name="etiqueta_1555" localSheetId="21">#REF!</definedName>
    <definedName name="etiqueta_1555" localSheetId="4">#REF!</definedName>
    <definedName name="etiqueta_1555" localSheetId="89">#REF!</definedName>
    <definedName name="etiqueta_1555" localSheetId="5">#REF!</definedName>
    <definedName name="etiqueta_1555" localSheetId="90">#REF!</definedName>
    <definedName name="etiqueta_1555" localSheetId="34">#REF!</definedName>
    <definedName name="etiqueta_1555" localSheetId="92">#REF!</definedName>
    <definedName name="etiqueta_1555" localSheetId="93">#REF!</definedName>
    <definedName name="etiqueta_1555">#REF!</definedName>
    <definedName name="etiqueta_1555_1556_1557" localSheetId="39">#REF!</definedName>
    <definedName name="etiqueta_1555_1556_1557" localSheetId="25">#REF!</definedName>
    <definedName name="etiqueta_1555_1556_1557" localSheetId="21">#REF!</definedName>
    <definedName name="etiqueta_1555_1556_1557" localSheetId="4">#REF!</definedName>
    <definedName name="etiqueta_1555_1556_1557" localSheetId="89">#REF!</definedName>
    <definedName name="etiqueta_1555_1556_1557" localSheetId="5">#REF!</definedName>
    <definedName name="etiqueta_1555_1556_1557" localSheetId="90">#REF!</definedName>
    <definedName name="etiqueta_1555_1556_1557" localSheetId="34">#REF!</definedName>
    <definedName name="etiqueta_1555_1556_1557" localSheetId="92">#REF!</definedName>
    <definedName name="etiqueta_1555_1556_1557" localSheetId="93">#REF!</definedName>
    <definedName name="etiqueta_1555_1556_1557">#REF!</definedName>
    <definedName name="etiqueta_1556" localSheetId="39">#REF!</definedName>
    <definedName name="etiqueta_1556" localSheetId="25">#REF!</definedName>
    <definedName name="etiqueta_1556" localSheetId="21">#REF!</definedName>
    <definedName name="etiqueta_1556" localSheetId="4">#REF!</definedName>
    <definedName name="etiqueta_1556" localSheetId="89">#REF!</definedName>
    <definedName name="etiqueta_1556" localSheetId="5">#REF!</definedName>
    <definedName name="etiqueta_1556" localSheetId="90">#REF!</definedName>
    <definedName name="etiqueta_1556" localSheetId="34">#REF!</definedName>
    <definedName name="etiqueta_1556" localSheetId="92">#REF!</definedName>
    <definedName name="etiqueta_1556" localSheetId="93">#REF!</definedName>
    <definedName name="etiqueta_1556">#REF!</definedName>
    <definedName name="etiqueta_1557" localSheetId="39">#REF!</definedName>
    <definedName name="etiqueta_1557" localSheetId="25">#REF!</definedName>
    <definedName name="etiqueta_1557" localSheetId="21">#REF!</definedName>
    <definedName name="etiqueta_1557" localSheetId="4">#REF!</definedName>
    <definedName name="etiqueta_1557" localSheetId="89">#REF!</definedName>
    <definedName name="etiqueta_1557" localSheetId="5">#REF!</definedName>
    <definedName name="etiqueta_1557" localSheetId="90">#REF!</definedName>
    <definedName name="etiqueta_1557" localSheetId="34">#REF!</definedName>
    <definedName name="etiqueta_1557" localSheetId="92">#REF!</definedName>
    <definedName name="etiqueta_1557" localSheetId="93">#REF!</definedName>
    <definedName name="etiqueta_1557">#REF!</definedName>
    <definedName name="etiqueta_1560" localSheetId="39">#REF!</definedName>
    <definedName name="etiqueta_1560" localSheetId="25">#REF!</definedName>
    <definedName name="etiqueta_1560" localSheetId="21">#REF!</definedName>
    <definedName name="etiqueta_1560" localSheetId="4">#REF!</definedName>
    <definedName name="etiqueta_1560" localSheetId="89">#REF!</definedName>
    <definedName name="etiqueta_1560" localSheetId="5">#REF!</definedName>
    <definedName name="etiqueta_1560" localSheetId="90">#REF!</definedName>
    <definedName name="etiqueta_1560" localSheetId="34">#REF!</definedName>
    <definedName name="etiqueta_1560" localSheetId="92">#REF!</definedName>
    <definedName name="etiqueta_1560" localSheetId="93">#REF!</definedName>
    <definedName name="etiqueta_1560">#REF!</definedName>
    <definedName name="etiqueta_1560_1570_1565" localSheetId="39">#REF!</definedName>
    <definedName name="etiqueta_1560_1570_1565" localSheetId="25">#REF!</definedName>
    <definedName name="etiqueta_1560_1570_1565" localSheetId="21">#REF!</definedName>
    <definedName name="etiqueta_1560_1570_1565" localSheetId="4">#REF!</definedName>
    <definedName name="etiqueta_1560_1570_1565" localSheetId="89">#REF!</definedName>
    <definedName name="etiqueta_1560_1570_1565" localSheetId="5">#REF!</definedName>
    <definedName name="etiqueta_1560_1570_1565" localSheetId="90">#REF!</definedName>
    <definedName name="etiqueta_1560_1570_1565" localSheetId="34">#REF!</definedName>
    <definedName name="etiqueta_1560_1570_1565" localSheetId="92">#REF!</definedName>
    <definedName name="etiqueta_1560_1570_1565" localSheetId="93">#REF!</definedName>
    <definedName name="etiqueta_1560_1570_1565">#REF!</definedName>
    <definedName name="etiqueta_1565" localSheetId="39">#REF!</definedName>
    <definedName name="etiqueta_1565" localSheetId="25">#REF!</definedName>
    <definedName name="etiqueta_1565" localSheetId="21">#REF!</definedName>
    <definedName name="etiqueta_1565" localSheetId="4">#REF!</definedName>
    <definedName name="etiqueta_1565" localSheetId="89">#REF!</definedName>
    <definedName name="etiqueta_1565" localSheetId="5">#REF!</definedName>
    <definedName name="etiqueta_1565" localSheetId="90">#REF!</definedName>
    <definedName name="etiqueta_1565" localSheetId="34">#REF!</definedName>
    <definedName name="etiqueta_1565" localSheetId="92">#REF!</definedName>
    <definedName name="etiqueta_1565" localSheetId="93">#REF!</definedName>
    <definedName name="etiqueta_1565">#REF!</definedName>
    <definedName name="etiqueta_1570" localSheetId="39">#REF!</definedName>
    <definedName name="etiqueta_1570" localSheetId="25">#REF!</definedName>
    <definedName name="etiqueta_1570" localSheetId="21">#REF!</definedName>
    <definedName name="etiqueta_1570" localSheetId="4">#REF!</definedName>
    <definedName name="etiqueta_1570" localSheetId="89">#REF!</definedName>
    <definedName name="etiqueta_1570" localSheetId="5">#REF!</definedName>
    <definedName name="etiqueta_1570" localSheetId="90">#REF!</definedName>
    <definedName name="etiqueta_1570" localSheetId="34">#REF!</definedName>
    <definedName name="etiqueta_1570" localSheetId="92">#REF!</definedName>
    <definedName name="etiqueta_1570" localSheetId="93">#REF!</definedName>
    <definedName name="etiqueta_1570">#REF!</definedName>
    <definedName name="etiqueta_1571" localSheetId="39">#REF!</definedName>
    <definedName name="etiqueta_1571" localSheetId="25">#REF!</definedName>
    <definedName name="etiqueta_1571" localSheetId="21">#REF!</definedName>
    <definedName name="etiqueta_1571" localSheetId="4">#REF!</definedName>
    <definedName name="etiqueta_1571" localSheetId="89">#REF!</definedName>
    <definedName name="etiqueta_1571" localSheetId="5">#REF!</definedName>
    <definedName name="etiqueta_1571" localSheetId="90">#REF!</definedName>
    <definedName name="etiqueta_1571" localSheetId="34">#REF!</definedName>
    <definedName name="etiqueta_1571" localSheetId="92">#REF!</definedName>
    <definedName name="etiqueta_1571" localSheetId="93">#REF!</definedName>
    <definedName name="etiqueta_1571">#REF!</definedName>
    <definedName name="etiqueta_1572" localSheetId="39">#REF!</definedName>
    <definedName name="etiqueta_1572" localSheetId="25">#REF!</definedName>
    <definedName name="etiqueta_1572" localSheetId="21">#REF!</definedName>
    <definedName name="etiqueta_1572" localSheetId="4">#REF!</definedName>
    <definedName name="etiqueta_1572" localSheetId="89">#REF!</definedName>
    <definedName name="etiqueta_1572" localSheetId="5">#REF!</definedName>
    <definedName name="etiqueta_1572" localSheetId="90">#REF!</definedName>
    <definedName name="etiqueta_1572" localSheetId="34">#REF!</definedName>
    <definedName name="etiqueta_1572" localSheetId="92">#REF!</definedName>
    <definedName name="etiqueta_1572" localSheetId="93">#REF!</definedName>
    <definedName name="etiqueta_1572">#REF!</definedName>
    <definedName name="etiqueta_1573" localSheetId="39">#REF!</definedName>
    <definedName name="etiqueta_1573" localSheetId="25">#REF!</definedName>
    <definedName name="etiqueta_1573" localSheetId="21">#REF!</definedName>
    <definedName name="etiqueta_1573" localSheetId="4">#REF!</definedName>
    <definedName name="etiqueta_1573" localSheetId="89">#REF!</definedName>
    <definedName name="etiqueta_1573" localSheetId="5">#REF!</definedName>
    <definedName name="etiqueta_1573" localSheetId="90">#REF!</definedName>
    <definedName name="etiqueta_1573" localSheetId="34">#REF!</definedName>
    <definedName name="etiqueta_1573" localSheetId="92">#REF!</definedName>
    <definedName name="etiqueta_1573" localSheetId="93">#REF!</definedName>
    <definedName name="etiqueta_1573">#REF!</definedName>
    <definedName name="etiqueta_1574" localSheetId="39">#REF!</definedName>
    <definedName name="etiqueta_1574" localSheetId="25">#REF!</definedName>
    <definedName name="etiqueta_1574" localSheetId="21">#REF!</definedName>
    <definedName name="etiqueta_1574" localSheetId="4">#REF!</definedName>
    <definedName name="etiqueta_1574" localSheetId="89">#REF!</definedName>
    <definedName name="etiqueta_1574" localSheetId="5">#REF!</definedName>
    <definedName name="etiqueta_1574" localSheetId="90">#REF!</definedName>
    <definedName name="etiqueta_1574" localSheetId="34">#REF!</definedName>
    <definedName name="etiqueta_1574" localSheetId="92">#REF!</definedName>
    <definedName name="etiqueta_1574" localSheetId="93">#REF!</definedName>
    <definedName name="etiqueta_1574">#REF!</definedName>
    <definedName name="etiqueta_1575" localSheetId="39">#REF!</definedName>
    <definedName name="etiqueta_1575" localSheetId="25">#REF!</definedName>
    <definedName name="etiqueta_1575" localSheetId="21">#REF!</definedName>
    <definedName name="etiqueta_1575" localSheetId="4">#REF!</definedName>
    <definedName name="etiqueta_1575" localSheetId="89">#REF!</definedName>
    <definedName name="etiqueta_1575" localSheetId="5">#REF!</definedName>
    <definedName name="etiqueta_1575" localSheetId="90">#REF!</definedName>
    <definedName name="etiqueta_1575" localSheetId="34">#REF!</definedName>
    <definedName name="etiqueta_1575" localSheetId="92">#REF!</definedName>
    <definedName name="etiqueta_1575" localSheetId="93">#REF!</definedName>
    <definedName name="etiqueta_1575">#REF!</definedName>
    <definedName name="etiqueta_1576" localSheetId="39">#REF!</definedName>
    <definedName name="etiqueta_1576" localSheetId="25">#REF!</definedName>
    <definedName name="etiqueta_1576" localSheetId="21">#REF!</definedName>
    <definedName name="etiqueta_1576" localSheetId="4">#REF!</definedName>
    <definedName name="etiqueta_1576" localSheetId="89">#REF!</definedName>
    <definedName name="etiqueta_1576" localSheetId="5">#REF!</definedName>
    <definedName name="etiqueta_1576" localSheetId="90">#REF!</definedName>
    <definedName name="etiqueta_1576" localSheetId="34">#REF!</definedName>
    <definedName name="etiqueta_1576" localSheetId="92">#REF!</definedName>
    <definedName name="etiqueta_1576" localSheetId="93">#REF!</definedName>
    <definedName name="etiqueta_1576">#REF!</definedName>
    <definedName name="etiqueta_1577" localSheetId="39">#REF!</definedName>
    <definedName name="etiqueta_1577" localSheetId="25">#REF!</definedName>
    <definedName name="etiqueta_1577" localSheetId="21">#REF!</definedName>
    <definedName name="etiqueta_1577" localSheetId="4">#REF!</definedName>
    <definedName name="etiqueta_1577" localSheetId="89">#REF!</definedName>
    <definedName name="etiqueta_1577" localSheetId="5">#REF!</definedName>
    <definedName name="etiqueta_1577" localSheetId="90">#REF!</definedName>
    <definedName name="etiqueta_1577" localSheetId="34">#REF!</definedName>
    <definedName name="etiqueta_1577" localSheetId="92">#REF!</definedName>
    <definedName name="etiqueta_1577" localSheetId="93">#REF!</definedName>
    <definedName name="etiqueta_1577">#REF!</definedName>
    <definedName name="etiqueta_1578" localSheetId="39">#REF!</definedName>
    <definedName name="etiqueta_1578" localSheetId="25">#REF!</definedName>
    <definedName name="etiqueta_1578" localSheetId="21">#REF!</definedName>
    <definedName name="etiqueta_1578" localSheetId="4">#REF!</definedName>
    <definedName name="etiqueta_1578" localSheetId="89">#REF!</definedName>
    <definedName name="etiqueta_1578" localSheetId="5">#REF!</definedName>
    <definedName name="etiqueta_1578" localSheetId="90">#REF!</definedName>
    <definedName name="etiqueta_1578" localSheetId="34">#REF!</definedName>
    <definedName name="etiqueta_1578" localSheetId="92">#REF!</definedName>
    <definedName name="etiqueta_1578" localSheetId="93">#REF!</definedName>
    <definedName name="etiqueta_1578">#REF!</definedName>
    <definedName name="etiqueta_1579" localSheetId="39">#REF!</definedName>
    <definedName name="etiqueta_1579" localSheetId="25">#REF!</definedName>
    <definedName name="etiqueta_1579" localSheetId="21">#REF!</definedName>
    <definedName name="etiqueta_1579" localSheetId="4">#REF!</definedName>
    <definedName name="etiqueta_1579" localSheetId="89">#REF!</definedName>
    <definedName name="etiqueta_1579" localSheetId="5">#REF!</definedName>
    <definedName name="etiqueta_1579" localSheetId="90">#REF!</definedName>
    <definedName name="etiqueta_1579" localSheetId="34">#REF!</definedName>
    <definedName name="etiqueta_1579" localSheetId="92">#REF!</definedName>
    <definedName name="etiqueta_1579" localSheetId="93">#REF!</definedName>
    <definedName name="etiqueta_1579">#REF!</definedName>
    <definedName name="etiqueta_1590" localSheetId="39">#REF!</definedName>
    <definedName name="etiqueta_1590" localSheetId="25">#REF!</definedName>
    <definedName name="etiqueta_1590" localSheetId="21">#REF!</definedName>
    <definedName name="etiqueta_1590" localSheetId="4">#REF!</definedName>
    <definedName name="etiqueta_1590" localSheetId="89">#REF!</definedName>
    <definedName name="etiqueta_1590" localSheetId="5">#REF!</definedName>
    <definedName name="etiqueta_1590" localSheetId="90">#REF!</definedName>
    <definedName name="etiqueta_1590" localSheetId="34">#REF!</definedName>
    <definedName name="etiqueta_1590" localSheetId="92">#REF!</definedName>
    <definedName name="etiqueta_1590" localSheetId="93">#REF!</definedName>
    <definedName name="etiqueta_1590">#REF!</definedName>
    <definedName name="etiqueta_1595" localSheetId="39">#REF!</definedName>
    <definedName name="etiqueta_1595" localSheetId="25">#REF!</definedName>
    <definedName name="etiqueta_1595" localSheetId="21">#REF!</definedName>
    <definedName name="etiqueta_1595" localSheetId="4">#REF!</definedName>
    <definedName name="etiqueta_1595" localSheetId="89">#REF!</definedName>
    <definedName name="etiqueta_1595" localSheetId="5">#REF!</definedName>
    <definedName name="etiqueta_1595" localSheetId="90">#REF!</definedName>
    <definedName name="etiqueta_1595" localSheetId="34">#REF!</definedName>
    <definedName name="etiqueta_1595" localSheetId="92">#REF!</definedName>
    <definedName name="etiqueta_1595" localSheetId="93">#REF!</definedName>
    <definedName name="etiqueta_1595">#REF!</definedName>
    <definedName name="etiqueta_160" localSheetId="39">#REF!</definedName>
    <definedName name="etiqueta_160" localSheetId="25">#REF!</definedName>
    <definedName name="etiqueta_160" localSheetId="21">#REF!</definedName>
    <definedName name="etiqueta_160" localSheetId="4">#REF!</definedName>
    <definedName name="etiqueta_160" localSheetId="89">#REF!</definedName>
    <definedName name="etiqueta_160" localSheetId="5">#REF!</definedName>
    <definedName name="etiqueta_160" localSheetId="90">#REF!</definedName>
    <definedName name="etiqueta_160" localSheetId="34">#REF!</definedName>
    <definedName name="etiqueta_160" localSheetId="92">#REF!</definedName>
    <definedName name="etiqueta_160" localSheetId="93">#REF!</definedName>
    <definedName name="etiqueta_160">#REF!</definedName>
    <definedName name="etiqueta_1605" localSheetId="39">#REF!</definedName>
    <definedName name="etiqueta_1605" localSheetId="25">#REF!</definedName>
    <definedName name="etiqueta_1605" localSheetId="21">#REF!</definedName>
    <definedName name="etiqueta_1605" localSheetId="4">#REF!</definedName>
    <definedName name="etiqueta_1605" localSheetId="89">#REF!</definedName>
    <definedName name="etiqueta_1605" localSheetId="5">#REF!</definedName>
    <definedName name="etiqueta_1605" localSheetId="90">#REF!</definedName>
    <definedName name="etiqueta_1605" localSheetId="34">#REF!</definedName>
    <definedName name="etiqueta_1605" localSheetId="92">#REF!</definedName>
    <definedName name="etiqueta_1605" localSheetId="93">#REF!</definedName>
    <definedName name="etiqueta_1605">#REF!</definedName>
    <definedName name="etiqueta_1620" localSheetId="39">#REF!</definedName>
    <definedName name="etiqueta_1620" localSheetId="25">#REF!</definedName>
    <definedName name="etiqueta_1620" localSheetId="21">#REF!</definedName>
    <definedName name="etiqueta_1620" localSheetId="4">#REF!</definedName>
    <definedName name="etiqueta_1620" localSheetId="89">#REF!</definedName>
    <definedName name="etiqueta_1620" localSheetId="5">#REF!</definedName>
    <definedName name="etiqueta_1620" localSheetId="90">#REF!</definedName>
    <definedName name="etiqueta_1620" localSheetId="34">#REF!</definedName>
    <definedName name="etiqueta_1620" localSheetId="92">#REF!</definedName>
    <definedName name="etiqueta_1620" localSheetId="93">#REF!</definedName>
    <definedName name="etiqueta_1620">#REF!</definedName>
    <definedName name="etiqueta_1630" localSheetId="39">#REF!</definedName>
    <definedName name="etiqueta_1630" localSheetId="25">#REF!</definedName>
    <definedName name="etiqueta_1630" localSheetId="21">#REF!</definedName>
    <definedName name="etiqueta_1630" localSheetId="4">#REF!</definedName>
    <definedName name="etiqueta_1630" localSheetId="89">#REF!</definedName>
    <definedName name="etiqueta_1630" localSheetId="5">#REF!</definedName>
    <definedName name="etiqueta_1630" localSheetId="90">#REF!</definedName>
    <definedName name="etiqueta_1630" localSheetId="34">#REF!</definedName>
    <definedName name="etiqueta_1630" localSheetId="92">#REF!</definedName>
    <definedName name="etiqueta_1630" localSheetId="93">#REF!</definedName>
    <definedName name="etiqueta_1630">#REF!</definedName>
    <definedName name="etiqueta_1640" localSheetId="39">#REF!</definedName>
    <definedName name="etiqueta_1640" localSheetId="25">#REF!</definedName>
    <definedName name="etiqueta_1640" localSheetId="21">#REF!</definedName>
    <definedName name="etiqueta_1640" localSheetId="4">#REF!</definedName>
    <definedName name="etiqueta_1640" localSheetId="89">#REF!</definedName>
    <definedName name="etiqueta_1640" localSheetId="5">#REF!</definedName>
    <definedName name="etiqueta_1640" localSheetId="90">#REF!</definedName>
    <definedName name="etiqueta_1640" localSheetId="34">#REF!</definedName>
    <definedName name="etiqueta_1640" localSheetId="92">#REF!</definedName>
    <definedName name="etiqueta_1640" localSheetId="93">#REF!</definedName>
    <definedName name="etiqueta_1640">#REF!</definedName>
    <definedName name="etiqueta_165" localSheetId="39">#REF!</definedName>
    <definedName name="etiqueta_165" localSheetId="25">#REF!</definedName>
    <definedName name="etiqueta_165" localSheetId="21">#REF!</definedName>
    <definedName name="etiqueta_165" localSheetId="4">#REF!</definedName>
    <definedName name="etiqueta_165" localSheetId="89">#REF!</definedName>
    <definedName name="etiqueta_165" localSheetId="5">#REF!</definedName>
    <definedName name="etiqueta_165" localSheetId="90">#REF!</definedName>
    <definedName name="etiqueta_165" localSheetId="34">#REF!</definedName>
    <definedName name="etiqueta_165" localSheetId="92">#REF!</definedName>
    <definedName name="etiqueta_165" localSheetId="93">#REF!</definedName>
    <definedName name="etiqueta_165">#REF!</definedName>
    <definedName name="etiqueta_1650" localSheetId="39">#REF!</definedName>
    <definedName name="etiqueta_1650" localSheetId="25">#REF!</definedName>
    <definedName name="etiqueta_1650" localSheetId="21">#REF!</definedName>
    <definedName name="etiqueta_1650" localSheetId="4">#REF!</definedName>
    <definedName name="etiqueta_1650" localSheetId="89">#REF!</definedName>
    <definedName name="etiqueta_1650" localSheetId="5">#REF!</definedName>
    <definedName name="etiqueta_1650" localSheetId="90">#REF!</definedName>
    <definedName name="etiqueta_1650" localSheetId="34">#REF!</definedName>
    <definedName name="etiqueta_1650" localSheetId="92">#REF!</definedName>
    <definedName name="etiqueta_1650" localSheetId="93">#REF!</definedName>
    <definedName name="etiqueta_1650">#REF!</definedName>
    <definedName name="etiqueta_1660" localSheetId="39">#REF!</definedName>
    <definedName name="etiqueta_1660" localSheetId="25">#REF!</definedName>
    <definedName name="etiqueta_1660" localSheetId="21">#REF!</definedName>
    <definedName name="etiqueta_1660" localSheetId="4">#REF!</definedName>
    <definedName name="etiqueta_1660" localSheetId="89">#REF!</definedName>
    <definedName name="etiqueta_1660" localSheetId="5">#REF!</definedName>
    <definedName name="etiqueta_1660" localSheetId="90">#REF!</definedName>
    <definedName name="etiqueta_1660" localSheetId="34">#REF!</definedName>
    <definedName name="etiqueta_1660" localSheetId="92">#REF!</definedName>
    <definedName name="etiqueta_1660" localSheetId="93">#REF!</definedName>
    <definedName name="etiqueta_1660">#REF!</definedName>
    <definedName name="etiqueta_1660_1665_1720" localSheetId="39">#REF!</definedName>
    <definedName name="etiqueta_1660_1665_1720" localSheetId="25">#REF!</definedName>
    <definedName name="etiqueta_1660_1665_1720" localSheetId="21">#REF!</definedName>
    <definedName name="etiqueta_1660_1665_1720" localSheetId="4">#REF!</definedName>
    <definedName name="etiqueta_1660_1665_1720" localSheetId="89">#REF!</definedName>
    <definedName name="etiqueta_1660_1665_1720" localSheetId="5">#REF!</definedName>
    <definedName name="etiqueta_1660_1665_1720" localSheetId="90">#REF!</definedName>
    <definedName name="etiqueta_1660_1665_1720" localSheetId="34">#REF!</definedName>
    <definedName name="etiqueta_1660_1665_1720" localSheetId="92">#REF!</definedName>
    <definedName name="etiqueta_1660_1665_1720" localSheetId="93">#REF!</definedName>
    <definedName name="etiqueta_1660_1665_1720">#REF!</definedName>
    <definedName name="etiqueta_1665" localSheetId="39">#REF!</definedName>
    <definedName name="etiqueta_1665" localSheetId="25">#REF!</definedName>
    <definedName name="etiqueta_1665" localSheetId="21">#REF!</definedName>
    <definedName name="etiqueta_1665" localSheetId="4">#REF!</definedName>
    <definedName name="etiqueta_1665" localSheetId="89">#REF!</definedName>
    <definedName name="etiqueta_1665" localSheetId="5">#REF!</definedName>
    <definedName name="etiqueta_1665" localSheetId="90">#REF!</definedName>
    <definedName name="etiqueta_1665" localSheetId="34">#REF!</definedName>
    <definedName name="etiqueta_1665" localSheetId="92">#REF!</definedName>
    <definedName name="etiqueta_1665" localSheetId="93">#REF!</definedName>
    <definedName name="etiqueta_1665">#REF!</definedName>
    <definedName name="etiqueta_1680" localSheetId="39">#REF!</definedName>
    <definedName name="etiqueta_1680" localSheetId="25">#REF!</definedName>
    <definedName name="etiqueta_1680" localSheetId="21">#REF!</definedName>
    <definedName name="etiqueta_1680" localSheetId="4">#REF!</definedName>
    <definedName name="etiqueta_1680" localSheetId="89">#REF!</definedName>
    <definedName name="etiqueta_1680" localSheetId="5">#REF!</definedName>
    <definedName name="etiqueta_1680" localSheetId="90">#REF!</definedName>
    <definedName name="etiqueta_1680" localSheetId="34">#REF!</definedName>
    <definedName name="etiqueta_1680" localSheetId="92">#REF!</definedName>
    <definedName name="etiqueta_1680" localSheetId="93">#REF!</definedName>
    <definedName name="etiqueta_1680">#REF!</definedName>
    <definedName name="etiqueta_170" localSheetId="39">#REF!</definedName>
    <definedName name="etiqueta_170" localSheetId="25">#REF!</definedName>
    <definedName name="etiqueta_170" localSheetId="21">#REF!</definedName>
    <definedName name="etiqueta_170" localSheetId="4">#REF!</definedName>
    <definedName name="etiqueta_170" localSheetId="89">#REF!</definedName>
    <definedName name="etiqueta_170" localSheetId="5">#REF!</definedName>
    <definedName name="etiqueta_170" localSheetId="90">#REF!</definedName>
    <definedName name="etiqueta_170" localSheetId="34">#REF!</definedName>
    <definedName name="etiqueta_170" localSheetId="92">#REF!</definedName>
    <definedName name="etiqueta_170" localSheetId="93">#REF!</definedName>
    <definedName name="etiqueta_170">#REF!</definedName>
    <definedName name="etiqueta_1705" localSheetId="39">#REF!</definedName>
    <definedName name="etiqueta_1705" localSheetId="25">#REF!</definedName>
    <definedName name="etiqueta_1705" localSheetId="21">#REF!</definedName>
    <definedName name="etiqueta_1705" localSheetId="4">#REF!</definedName>
    <definedName name="etiqueta_1705" localSheetId="89">#REF!</definedName>
    <definedName name="etiqueta_1705" localSheetId="5">#REF!</definedName>
    <definedName name="etiqueta_1705" localSheetId="90">#REF!</definedName>
    <definedName name="etiqueta_1705" localSheetId="34">#REF!</definedName>
    <definedName name="etiqueta_1705" localSheetId="92">#REF!</definedName>
    <definedName name="etiqueta_1705" localSheetId="93">#REF!</definedName>
    <definedName name="etiqueta_1705">#REF!</definedName>
    <definedName name="etiqueta_1715" localSheetId="39">#REF!</definedName>
    <definedName name="etiqueta_1715" localSheetId="25">#REF!</definedName>
    <definedName name="etiqueta_1715" localSheetId="21">#REF!</definedName>
    <definedName name="etiqueta_1715" localSheetId="4">#REF!</definedName>
    <definedName name="etiqueta_1715" localSheetId="89">#REF!</definedName>
    <definedName name="etiqueta_1715" localSheetId="5">#REF!</definedName>
    <definedName name="etiqueta_1715" localSheetId="90">#REF!</definedName>
    <definedName name="etiqueta_1715" localSheetId="34">#REF!</definedName>
    <definedName name="etiqueta_1715" localSheetId="92">#REF!</definedName>
    <definedName name="etiqueta_1715" localSheetId="93">#REF!</definedName>
    <definedName name="etiqueta_1715">#REF!</definedName>
    <definedName name="etiqueta_1720" localSheetId="39">#REF!</definedName>
    <definedName name="etiqueta_1720" localSheetId="25">#REF!</definedName>
    <definedName name="etiqueta_1720" localSheetId="21">#REF!</definedName>
    <definedName name="etiqueta_1720" localSheetId="4">#REF!</definedName>
    <definedName name="etiqueta_1720" localSheetId="89">#REF!</definedName>
    <definedName name="etiqueta_1720" localSheetId="5">#REF!</definedName>
    <definedName name="etiqueta_1720" localSheetId="90">#REF!</definedName>
    <definedName name="etiqueta_1720" localSheetId="34">#REF!</definedName>
    <definedName name="etiqueta_1720" localSheetId="92">#REF!</definedName>
    <definedName name="etiqueta_1720" localSheetId="93">#REF!</definedName>
    <definedName name="etiqueta_1720">#REF!</definedName>
    <definedName name="etiqueta_1722" localSheetId="39">#REF!</definedName>
    <definedName name="etiqueta_1722" localSheetId="25">#REF!</definedName>
    <definedName name="etiqueta_1722" localSheetId="21">#REF!</definedName>
    <definedName name="etiqueta_1722" localSheetId="4">#REF!</definedName>
    <definedName name="etiqueta_1722" localSheetId="89">#REF!</definedName>
    <definedName name="etiqueta_1722" localSheetId="5">#REF!</definedName>
    <definedName name="etiqueta_1722" localSheetId="90">#REF!</definedName>
    <definedName name="etiqueta_1722" localSheetId="34">#REF!</definedName>
    <definedName name="etiqueta_1722" localSheetId="92">#REF!</definedName>
    <definedName name="etiqueta_1722" localSheetId="93">#REF!</definedName>
    <definedName name="etiqueta_1722">#REF!</definedName>
    <definedName name="etiqueta_1723" localSheetId="39">#REF!</definedName>
    <definedName name="etiqueta_1723" localSheetId="25">#REF!</definedName>
    <definedName name="etiqueta_1723" localSheetId="21">#REF!</definedName>
    <definedName name="etiqueta_1723" localSheetId="4">#REF!</definedName>
    <definedName name="etiqueta_1723" localSheetId="89">#REF!</definedName>
    <definedName name="etiqueta_1723" localSheetId="5">#REF!</definedName>
    <definedName name="etiqueta_1723" localSheetId="90">#REF!</definedName>
    <definedName name="etiqueta_1723" localSheetId="34">#REF!</definedName>
    <definedName name="etiqueta_1723" localSheetId="92">#REF!</definedName>
    <definedName name="etiqueta_1723" localSheetId="93">#REF!</definedName>
    <definedName name="etiqueta_1723">#REF!</definedName>
    <definedName name="etiqueta_1724" localSheetId="39">#REF!</definedName>
    <definedName name="etiqueta_1724" localSheetId="25">#REF!</definedName>
    <definedName name="etiqueta_1724" localSheetId="21">#REF!</definedName>
    <definedName name="etiqueta_1724" localSheetId="4">#REF!</definedName>
    <definedName name="etiqueta_1724" localSheetId="89">#REF!</definedName>
    <definedName name="etiqueta_1724" localSheetId="5">#REF!</definedName>
    <definedName name="etiqueta_1724" localSheetId="90">#REF!</definedName>
    <definedName name="etiqueta_1724" localSheetId="34">#REF!</definedName>
    <definedName name="etiqueta_1724" localSheetId="92">#REF!</definedName>
    <definedName name="etiqueta_1724" localSheetId="93">#REF!</definedName>
    <definedName name="etiqueta_1724">#REF!</definedName>
    <definedName name="etiqueta_1726" localSheetId="39">#REF!</definedName>
    <definedName name="etiqueta_1726" localSheetId="25">#REF!</definedName>
    <definedName name="etiqueta_1726" localSheetId="21">#REF!</definedName>
    <definedName name="etiqueta_1726" localSheetId="4">#REF!</definedName>
    <definedName name="etiqueta_1726" localSheetId="89">#REF!</definedName>
    <definedName name="etiqueta_1726" localSheetId="5">#REF!</definedName>
    <definedName name="etiqueta_1726" localSheetId="90">#REF!</definedName>
    <definedName name="etiqueta_1726" localSheetId="34">#REF!</definedName>
    <definedName name="etiqueta_1726" localSheetId="92">#REF!</definedName>
    <definedName name="etiqueta_1726" localSheetId="93">#REF!</definedName>
    <definedName name="etiqueta_1726">#REF!</definedName>
    <definedName name="etiqueta_1726_1722" localSheetId="39">#REF!</definedName>
    <definedName name="etiqueta_1726_1722" localSheetId="25">#REF!</definedName>
    <definedName name="etiqueta_1726_1722" localSheetId="21">#REF!</definedName>
    <definedName name="etiqueta_1726_1722" localSheetId="4">#REF!</definedName>
    <definedName name="etiqueta_1726_1722" localSheetId="89">#REF!</definedName>
    <definedName name="etiqueta_1726_1722" localSheetId="5">#REF!</definedName>
    <definedName name="etiqueta_1726_1722" localSheetId="90">#REF!</definedName>
    <definedName name="etiqueta_1726_1722" localSheetId="34">#REF!</definedName>
    <definedName name="etiqueta_1726_1722" localSheetId="92">#REF!</definedName>
    <definedName name="etiqueta_1726_1722" localSheetId="93">#REF!</definedName>
    <definedName name="etiqueta_1726_1722">#REF!</definedName>
    <definedName name="etiqueta_1726_1722.relacionados" localSheetId="39">#REF!</definedName>
    <definedName name="etiqueta_1726_1722.relacionados" localSheetId="25">#REF!</definedName>
    <definedName name="etiqueta_1726_1722.relacionados" localSheetId="21">#REF!</definedName>
    <definedName name="etiqueta_1726_1722.relacionados" localSheetId="4">#REF!</definedName>
    <definedName name="etiqueta_1726_1722.relacionados" localSheetId="89">#REF!</definedName>
    <definedName name="etiqueta_1726_1722.relacionados" localSheetId="5">#REF!</definedName>
    <definedName name="etiqueta_1726_1722.relacionados" localSheetId="90">#REF!</definedName>
    <definedName name="etiqueta_1726_1722.relacionados" localSheetId="34">#REF!</definedName>
    <definedName name="etiqueta_1726_1722.relacionados" localSheetId="92">#REF!</definedName>
    <definedName name="etiqueta_1726_1722.relacionados" localSheetId="93">#REF!</definedName>
    <definedName name="etiqueta_1726_1722.relacionados">#REF!</definedName>
    <definedName name="etiqueta_1727" localSheetId="39">#REF!</definedName>
    <definedName name="etiqueta_1727" localSheetId="25">#REF!</definedName>
    <definedName name="etiqueta_1727" localSheetId="21">#REF!</definedName>
    <definedName name="etiqueta_1727" localSheetId="4">#REF!</definedName>
    <definedName name="etiqueta_1727" localSheetId="89">#REF!</definedName>
    <definedName name="etiqueta_1727" localSheetId="5">#REF!</definedName>
    <definedName name="etiqueta_1727" localSheetId="90">#REF!</definedName>
    <definedName name="etiqueta_1727" localSheetId="34">#REF!</definedName>
    <definedName name="etiqueta_1727" localSheetId="92">#REF!</definedName>
    <definedName name="etiqueta_1727" localSheetId="93">#REF!</definedName>
    <definedName name="etiqueta_1727">#REF!</definedName>
    <definedName name="etiqueta_1728" localSheetId="39">#REF!</definedName>
    <definedName name="etiqueta_1728" localSheetId="25">#REF!</definedName>
    <definedName name="etiqueta_1728" localSheetId="21">#REF!</definedName>
    <definedName name="etiqueta_1728" localSheetId="4">#REF!</definedName>
    <definedName name="etiqueta_1728" localSheetId="89">#REF!</definedName>
    <definedName name="etiqueta_1728" localSheetId="5">#REF!</definedName>
    <definedName name="etiqueta_1728" localSheetId="90">#REF!</definedName>
    <definedName name="etiqueta_1728" localSheetId="34">#REF!</definedName>
    <definedName name="etiqueta_1728" localSheetId="92">#REF!</definedName>
    <definedName name="etiqueta_1728" localSheetId="93">#REF!</definedName>
    <definedName name="etiqueta_1728">#REF!</definedName>
    <definedName name="etiqueta_1732" localSheetId="39">#REF!</definedName>
    <definedName name="etiqueta_1732" localSheetId="25">#REF!</definedName>
    <definedName name="etiqueta_1732" localSheetId="21">#REF!</definedName>
    <definedName name="etiqueta_1732" localSheetId="4">#REF!</definedName>
    <definedName name="etiqueta_1732" localSheetId="89">#REF!</definedName>
    <definedName name="etiqueta_1732" localSheetId="5">#REF!</definedName>
    <definedName name="etiqueta_1732" localSheetId="90">#REF!</definedName>
    <definedName name="etiqueta_1732" localSheetId="34">#REF!</definedName>
    <definedName name="etiqueta_1732" localSheetId="92">#REF!</definedName>
    <definedName name="etiqueta_1732" localSheetId="93">#REF!</definedName>
    <definedName name="etiqueta_1732">#REF!</definedName>
    <definedName name="etiqueta_1734" localSheetId="39">#REF!</definedName>
    <definedName name="etiqueta_1734" localSheetId="25">#REF!</definedName>
    <definedName name="etiqueta_1734" localSheetId="21">#REF!</definedName>
    <definedName name="etiqueta_1734" localSheetId="4">#REF!</definedName>
    <definedName name="etiqueta_1734" localSheetId="89">#REF!</definedName>
    <definedName name="etiqueta_1734" localSheetId="5">#REF!</definedName>
    <definedName name="etiqueta_1734" localSheetId="90">#REF!</definedName>
    <definedName name="etiqueta_1734" localSheetId="34">#REF!</definedName>
    <definedName name="etiqueta_1734" localSheetId="92">#REF!</definedName>
    <definedName name="etiqueta_1734" localSheetId="93">#REF!</definedName>
    <definedName name="etiqueta_1734">#REF!</definedName>
    <definedName name="etiqueta_1736" localSheetId="39">#REF!</definedName>
    <definedName name="etiqueta_1736" localSheetId="25">#REF!</definedName>
    <definedName name="etiqueta_1736" localSheetId="21">#REF!</definedName>
    <definedName name="etiqueta_1736" localSheetId="4">#REF!</definedName>
    <definedName name="etiqueta_1736" localSheetId="89">#REF!</definedName>
    <definedName name="etiqueta_1736" localSheetId="5">#REF!</definedName>
    <definedName name="etiqueta_1736" localSheetId="90">#REF!</definedName>
    <definedName name="etiqueta_1736" localSheetId="34">#REF!</definedName>
    <definedName name="etiqueta_1736" localSheetId="92">#REF!</definedName>
    <definedName name="etiqueta_1736" localSheetId="93">#REF!</definedName>
    <definedName name="etiqueta_1736">#REF!</definedName>
    <definedName name="etiqueta_1738" localSheetId="39">#REF!</definedName>
    <definedName name="etiqueta_1738" localSheetId="25">#REF!</definedName>
    <definedName name="etiqueta_1738" localSheetId="21">#REF!</definedName>
    <definedName name="etiqueta_1738" localSheetId="4">#REF!</definedName>
    <definedName name="etiqueta_1738" localSheetId="89">#REF!</definedName>
    <definedName name="etiqueta_1738" localSheetId="5">#REF!</definedName>
    <definedName name="etiqueta_1738" localSheetId="90">#REF!</definedName>
    <definedName name="etiqueta_1738" localSheetId="34">#REF!</definedName>
    <definedName name="etiqueta_1738" localSheetId="92">#REF!</definedName>
    <definedName name="etiqueta_1738" localSheetId="93">#REF!</definedName>
    <definedName name="etiqueta_1738">#REF!</definedName>
    <definedName name="etiqueta_1740" localSheetId="39">#REF!</definedName>
    <definedName name="etiqueta_1740" localSheetId="25">#REF!</definedName>
    <definedName name="etiqueta_1740" localSheetId="21">#REF!</definedName>
    <definedName name="etiqueta_1740" localSheetId="4">#REF!</definedName>
    <definedName name="etiqueta_1740" localSheetId="89">#REF!</definedName>
    <definedName name="etiqueta_1740" localSheetId="5">#REF!</definedName>
    <definedName name="etiqueta_1740" localSheetId="90">#REF!</definedName>
    <definedName name="etiqueta_1740" localSheetId="34">#REF!</definedName>
    <definedName name="etiqueta_1740" localSheetId="92">#REF!</definedName>
    <definedName name="etiqueta_1740" localSheetId="93">#REF!</definedName>
    <definedName name="etiqueta_1740">#REF!</definedName>
    <definedName name="etiqueta_1742" localSheetId="39">#REF!</definedName>
    <definedName name="etiqueta_1742" localSheetId="25">#REF!</definedName>
    <definedName name="etiqueta_1742" localSheetId="21">#REF!</definedName>
    <definedName name="etiqueta_1742" localSheetId="4">#REF!</definedName>
    <definedName name="etiqueta_1742" localSheetId="89">#REF!</definedName>
    <definedName name="etiqueta_1742" localSheetId="5">#REF!</definedName>
    <definedName name="etiqueta_1742" localSheetId="90">#REF!</definedName>
    <definedName name="etiqueta_1742" localSheetId="34">#REF!</definedName>
    <definedName name="etiqueta_1742" localSheetId="92">#REF!</definedName>
    <definedName name="etiqueta_1742" localSheetId="93">#REF!</definedName>
    <definedName name="etiqueta_1742">#REF!</definedName>
    <definedName name="etiqueta_1744" localSheetId="39">#REF!</definedName>
    <definedName name="etiqueta_1744" localSheetId="25">#REF!</definedName>
    <definedName name="etiqueta_1744" localSheetId="21">#REF!</definedName>
    <definedName name="etiqueta_1744" localSheetId="4">#REF!</definedName>
    <definedName name="etiqueta_1744" localSheetId="89">#REF!</definedName>
    <definedName name="etiqueta_1744" localSheetId="5">#REF!</definedName>
    <definedName name="etiqueta_1744" localSheetId="90">#REF!</definedName>
    <definedName name="etiqueta_1744" localSheetId="34">#REF!</definedName>
    <definedName name="etiqueta_1744" localSheetId="92">#REF!</definedName>
    <definedName name="etiqueta_1744" localSheetId="93">#REF!</definedName>
    <definedName name="etiqueta_1744">#REF!</definedName>
    <definedName name="etiqueta_1750" localSheetId="39">#REF!</definedName>
    <definedName name="etiqueta_1750" localSheetId="25">#REF!</definedName>
    <definedName name="etiqueta_1750" localSheetId="21">#REF!</definedName>
    <definedName name="etiqueta_1750" localSheetId="4">#REF!</definedName>
    <definedName name="etiqueta_1750" localSheetId="89">#REF!</definedName>
    <definedName name="etiqueta_1750" localSheetId="5">#REF!</definedName>
    <definedName name="etiqueta_1750" localSheetId="90">#REF!</definedName>
    <definedName name="etiqueta_1750" localSheetId="34">#REF!</definedName>
    <definedName name="etiqueta_1750" localSheetId="92">#REF!</definedName>
    <definedName name="etiqueta_1750" localSheetId="93">#REF!</definedName>
    <definedName name="etiqueta_1750">#REF!</definedName>
    <definedName name="etiqueta_1760" localSheetId="39">#REF!</definedName>
    <definedName name="etiqueta_1760" localSheetId="25">#REF!</definedName>
    <definedName name="etiqueta_1760" localSheetId="21">#REF!</definedName>
    <definedName name="etiqueta_1760" localSheetId="4">#REF!</definedName>
    <definedName name="etiqueta_1760" localSheetId="89">#REF!</definedName>
    <definedName name="etiqueta_1760" localSheetId="5">#REF!</definedName>
    <definedName name="etiqueta_1760" localSheetId="90">#REF!</definedName>
    <definedName name="etiqueta_1760" localSheetId="34">#REF!</definedName>
    <definedName name="etiqueta_1760" localSheetId="92">#REF!</definedName>
    <definedName name="etiqueta_1760" localSheetId="93">#REF!</definedName>
    <definedName name="etiqueta_1760">#REF!</definedName>
    <definedName name="etiqueta_1770" localSheetId="39">#REF!</definedName>
    <definedName name="etiqueta_1770" localSheetId="25">#REF!</definedName>
    <definedName name="etiqueta_1770" localSheetId="21">#REF!</definedName>
    <definedName name="etiqueta_1770" localSheetId="4">#REF!</definedName>
    <definedName name="etiqueta_1770" localSheetId="89">#REF!</definedName>
    <definedName name="etiqueta_1770" localSheetId="5">#REF!</definedName>
    <definedName name="etiqueta_1770" localSheetId="90">#REF!</definedName>
    <definedName name="etiqueta_1770" localSheetId="34">#REF!</definedName>
    <definedName name="etiqueta_1770" localSheetId="92">#REF!</definedName>
    <definedName name="etiqueta_1770" localSheetId="93">#REF!</definedName>
    <definedName name="etiqueta_1770">#REF!</definedName>
    <definedName name="etiqueta_1780" localSheetId="39">#REF!</definedName>
    <definedName name="etiqueta_1780" localSheetId="25">#REF!</definedName>
    <definedName name="etiqueta_1780" localSheetId="21">#REF!</definedName>
    <definedName name="etiqueta_1780" localSheetId="4">#REF!</definedName>
    <definedName name="etiqueta_1780" localSheetId="89">#REF!</definedName>
    <definedName name="etiqueta_1780" localSheetId="5">#REF!</definedName>
    <definedName name="etiqueta_1780" localSheetId="90">#REF!</definedName>
    <definedName name="etiqueta_1780" localSheetId="34">#REF!</definedName>
    <definedName name="etiqueta_1780" localSheetId="92">#REF!</definedName>
    <definedName name="etiqueta_1780" localSheetId="93">#REF!</definedName>
    <definedName name="etiqueta_1780">#REF!</definedName>
    <definedName name="etiqueta_1790" localSheetId="39">#REF!</definedName>
    <definedName name="etiqueta_1790" localSheetId="25">#REF!</definedName>
    <definedName name="etiqueta_1790" localSheetId="21">#REF!</definedName>
    <definedName name="etiqueta_1790" localSheetId="4">#REF!</definedName>
    <definedName name="etiqueta_1790" localSheetId="89">#REF!</definedName>
    <definedName name="etiqueta_1790" localSheetId="5">#REF!</definedName>
    <definedName name="etiqueta_1790" localSheetId="90">#REF!</definedName>
    <definedName name="etiqueta_1790" localSheetId="34">#REF!</definedName>
    <definedName name="etiqueta_1790" localSheetId="92">#REF!</definedName>
    <definedName name="etiqueta_1790" localSheetId="93">#REF!</definedName>
    <definedName name="etiqueta_1790">#REF!</definedName>
    <definedName name="etiqueta_1800_1805.1" localSheetId="39">#REF!</definedName>
    <definedName name="etiqueta_1800_1805.1" localSheetId="25">#REF!</definedName>
    <definedName name="etiqueta_1800_1805.1" localSheetId="21">#REF!</definedName>
    <definedName name="etiqueta_1800_1805.1" localSheetId="4">#REF!</definedName>
    <definedName name="etiqueta_1800_1805.1" localSheetId="89">#REF!</definedName>
    <definedName name="etiqueta_1800_1805.1" localSheetId="5">#REF!</definedName>
    <definedName name="etiqueta_1800_1805.1" localSheetId="90">#REF!</definedName>
    <definedName name="etiqueta_1800_1805.1" localSheetId="34">#REF!</definedName>
    <definedName name="etiqueta_1800_1805.1" localSheetId="92">#REF!</definedName>
    <definedName name="etiqueta_1800_1805.1" localSheetId="93">#REF!</definedName>
    <definedName name="etiqueta_1800_1805.1">#REF!</definedName>
    <definedName name="etiqueta_1800_1810_1805_1815" localSheetId="39">#REF!</definedName>
    <definedName name="etiqueta_1800_1810_1805_1815" localSheetId="25">#REF!</definedName>
    <definedName name="etiqueta_1800_1810_1805_1815" localSheetId="21">#REF!</definedName>
    <definedName name="etiqueta_1800_1810_1805_1815" localSheetId="4">#REF!</definedName>
    <definedName name="etiqueta_1800_1810_1805_1815" localSheetId="89">#REF!</definedName>
    <definedName name="etiqueta_1800_1810_1805_1815" localSheetId="5">#REF!</definedName>
    <definedName name="etiqueta_1800_1810_1805_1815" localSheetId="90">#REF!</definedName>
    <definedName name="etiqueta_1800_1810_1805_1815" localSheetId="34">#REF!</definedName>
    <definedName name="etiqueta_1800_1810_1805_1815" localSheetId="92">#REF!</definedName>
    <definedName name="etiqueta_1800_1810_1805_1815" localSheetId="93">#REF!</definedName>
    <definedName name="etiqueta_1800_1810_1805_1815">#REF!</definedName>
    <definedName name="etiqueta_1800_1836" localSheetId="39">#REF!</definedName>
    <definedName name="etiqueta_1800_1836" localSheetId="25">#REF!</definedName>
    <definedName name="etiqueta_1800_1836" localSheetId="21">#REF!</definedName>
    <definedName name="etiqueta_1800_1836" localSheetId="4">#REF!</definedName>
    <definedName name="etiqueta_1800_1836" localSheetId="89">#REF!</definedName>
    <definedName name="etiqueta_1800_1836" localSheetId="5">#REF!</definedName>
    <definedName name="etiqueta_1800_1836" localSheetId="90">#REF!</definedName>
    <definedName name="etiqueta_1800_1836" localSheetId="34">#REF!</definedName>
    <definedName name="etiqueta_1800_1836" localSheetId="92">#REF!</definedName>
    <definedName name="etiqueta_1800_1836" localSheetId="93">#REF!</definedName>
    <definedName name="etiqueta_1800_1836">#REF!</definedName>
    <definedName name="etiqueta_1800_1836.relacionados" localSheetId="39">#REF!</definedName>
    <definedName name="etiqueta_1800_1836.relacionados" localSheetId="25">#REF!</definedName>
    <definedName name="etiqueta_1800_1836.relacionados" localSheetId="21">#REF!</definedName>
    <definedName name="etiqueta_1800_1836.relacionados" localSheetId="4">#REF!</definedName>
    <definedName name="etiqueta_1800_1836.relacionados" localSheetId="89">#REF!</definedName>
    <definedName name="etiqueta_1800_1836.relacionados" localSheetId="5">#REF!</definedName>
    <definedName name="etiqueta_1800_1836.relacionados" localSheetId="90">#REF!</definedName>
    <definedName name="etiqueta_1800_1836.relacionados" localSheetId="34">#REF!</definedName>
    <definedName name="etiqueta_1800_1836.relacionados" localSheetId="92">#REF!</definedName>
    <definedName name="etiqueta_1800_1836.relacionados" localSheetId="93">#REF!</definedName>
    <definedName name="etiqueta_1800_1836.relacionados">#REF!</definedName>
    <definedName name="etiqueta_1802_1804" localSheetId="39">#REF!</definedName>
    <definedName name="etiqueta_1802_1804" localSheetId="25">#REF!</definedName>
    <definedName name="etiqueta_1802_1804" localSheetId="21">#REF!</definedName>
    <definedName name="etiqueta_1802_1804" localSheetId="4">#REF!</definedName>
    <definedName name="etiqueta_1802_1804" localSheetId="89">#REF!</definedName>
    <definedName name="etiqueta_1802_1804" localSheetId="5">#REF!</definedName>
    <definedName name="etiqueta_1802_1804" localSheetId="90">#REF!</definedName>
    <definedName name="etiqueta_1802_1804" localSheetId="34">#REF!</definedName>
    <definedName name="etiqueta_1802_1804" localSheetId="92">#REF!</definedName>
    <definedName name="etiqueta_1802_1804" localSheetId="93">#REF!</definedName>
    <definedName name="etiqueta_1802_1804">#REF!</definedName>
    <definedName name="etiqueta_1802_1804_1812_1814" localSheetId="39">#REF!</definedName>
    <definedName name="etiqueta_1802_1804_1812_1814" localSheetId="25">#REF!</definedName>
    <definedName name="etiqueta_1802_1804_1812_1814" localSheetId="21">#REF!</definedName>
    <definedName name="etiqueta_1802_1804_1812_1814" localSheetId="4">#REF!</definedName>
    <definedName name="etiqueta_1802_1804_1812_1814" localSheetId="89">#REF!</definedName>
    <definedName name="etiqueta_1802_1804_1812_1814" localSheetId="5">#REF!</definedName>
    <definedName name="etiqueta_1802_1804_1812_1814" localSheetId="90">#REF!</definedName>
    <definedName name="etiqueta_1802_1804_1812_1814" localSheetId="34">#REF!</definedName>
    <definedName name="etiqueta_1802_1804_1812_1814" localSheetId="92">#REF!</definedName>
    <definedName name="etiqueta_1802_1804_1812_1814" localSheetId="93">#REF!</definedName>
    <definedName name="etiqueta_1802_1804_1812_1814">#REF!</definedName>
    <definedName name="etiqueta_1802_1812" localSheetId="39">#REF!</definedName>
    <definedName name="etiqueta_1802_1812" localSheetId="25">#REF!</definedName>
    <definedName name="etiqueta_1802_1812" localSheetId="21">#REF!</definedName>
    <definedName name="etiqueta_1802_1812" localSheetId="4">#REF!</definedName>
    <definedName name="etiqueta_1802_1812" localSheetId="89">#REF!</definedName>
    <definedName name="etiqueta_1802_1812" localSheetId="5">#REF!</definedName>
    <definedName name="etiqueta_1802_1812" localSheetId="90">#REF!</definedName>
    <definedName name="etiqueta_1802_1812" localSheetId="34">#REF!</definedName>
    <definedName name="etiqueta_1802_1812" localSheetId="92">#REF!</definedName>
    <definedName name="etiqueta_1802_1812" localSheetId="93">#REF!</definedName>
    <definedName name="etiqueta_1802_1812">#REF!</definedName>
    <definedName name="etiqueta_1804_1814" localSheetId="39">#REF!</definedName>
    <definedName name="etiqueta_1804_1814" localSheetId="25">#REF!</definedName>
    <definedName name="etiqueta_1804_1814" localSheetId="21">#REF!</definedName>
    <definedName name="etiqueta_1804_1814" localSheetId="4">#REF!</definedName>
    <definedName name="etiqueta_1804_1814" localSheetId="89">#REF!</definedName>
    <definedName name="etiqueta_1804_1814" localSheetId="5">#REF!</definedName>
    <definedName name="etiqueta_1804_1814" localSheetId="90">#REF!</definedName>
    <definedName name="etiqueta_1804_1814" localSheetId="34">#REF!</definedName>
    <definedName name="etiqueta_1804_1814" localSheetId="92">#REF!</definedName>
    <definedName name="etiqueta_1804_1814" localSheetId="93">#REF!</definedName>
    <definedName name="etiqueta_1804_1814">#REF!</definedName>
    <definedName name="etiqueta_1805_1837" localSheetId="39">#REF!</definedName>
    <definedName name="etiqueta_1805_1837" localSheetId="25">#REF!</definedName>
    <definedName name="etiqueta_1805_1837" localSheetId="21">#REF!</definedName>
    <definedName name="etiqueta_1805_1837" localSheetId="4">#REF!</definedName>
    <definedName name="etiqueta_1805_1837" localSheetId="89">#REF!</definedName>
    <definedName name="etiqueta_1805_1837" localSheetId="5">#REF!</definedName>
    <definedName name="etiqueta_1805_1837" localSheetId="90">#REF!</definedName>
    <definedName name="etiqueta_1805_1837" localSheetId="34">#REF!</definedName>
    <definedName name="etiqueta_1805_1837" localSheetId="92">#REF!</definedName>
    <definedName name="etiqueta_1805_1837" localSheetId="93">#REF!</definedName>
    <definedName name="etiqueta_1805_1837">#REF!</definedName>
    <definedName name="etiqueta_1805_1837.relacionados" localSheetId="39">#REF!</definedName>
    <definedName name="etiqueta_1805_1837.relacionados" localSheetId="25">#REF!</definedName>
    <definedName name="etiqueta_1805_1837.relacionados" localSheetId="21">#REF!</definedName>
    <definedName name="etiqueta_1805_1837.relacionados" localSheetId="4">#REF!</definedName>
    <definedName name="etiqueta_1805_1837.relacionados" localSheetId="89">#REF!</definedName>
    <definedName name="etiqueta_1805_1837.relacionados" localSheetId="5">#REF!</definedName>
    <definedName name="etiqueta_1805_1837.relacionados" localSheetId="90">#REF!</definedName>
    <definedName name="etiqueta_1805_1837.relacionados" localSheetId="34">#REF!</definedName>
    <definedName name="etiqueta_1805_1837.relacionados" localSheetId="92">#REF!</definedName>
    <definedName name="etiqueta_1805_1837.relacionados" localSheetId="93">#REF!</definedName>
    <definedName name="etiqueta_1805_1837.relacionados">#REF!</definedName>
    <definedName name="etiqueta_1810_1815" localSheetId="39">#REF!</definedName>
    <definedName name="etiqueta_1810_1815" localSheetId="25">#REF!</definedName>
    <definedName name="etiqueta_1810_1815" localSheetId="21">#REF!</definedName>
    <definedName name="etiqueta_1810_1815" localSheetId="4">#REF!</definedName>
    <definedName name="etiqueta_1810_1815" localSheetId="89">#REF!</definedName>
    <definedName name="etiqueta_1810_1815" localSheetId="5">#REF!</definedName>
    <definedName name="etiqueta_1810_1815" localSheetId="90">#REF!</definedName>
    <definedName name="etiqueta_1810_1815" localSheetId="34">#REF!</definedName>
    <definedName name="etiqueta_1810_1815" localSheetId="92">#REF!</definedName>
    <definedName name="etiqueta_1810_1815" localSheetId="93">#REF!</definedName>
    <definedName name="etiqueta_1810_1815">#REF!</definedName>
    <definedName name="etiqueta_1812_1814" localSheetId="39">#REF!</definedName>
    <definedName name="etiqueta_1812_1814" localSheetId="25">#REF!</definedName>
    <definedName name="etiqueta_1812_1814" localSheetId="21">#REF!</definedName>
    <definedName name="etiqueta_1812_1814" localSheetId="4">#REF!</definedName>
    <definedName name="etiqueta_1812_1814" localSheetId="89">#REF!</definedName>
    <definedName name="etiqueta_1812_1814" localSheetId="5">#REF!</definedName>
    <definedName name="etiqueta_1812_1814" localSheetId="90">#REF!</definedName>
    <definedName name="etiqueta_1812_1814" localSheetId="34">#REF!</definedName>
    <definedName name="etiqueta_1812_1814" localSheetId="92">#REF!</definedName>
    <definedName name="etiqueta_1812_1814" localSheetId="93">#REF!</definedName>
    <definedName name="etiqueta_1812_1814">#REF!</definedName>
    <definedName name="etiqueta_1820_1822_1826_1831_1836" localSheetId="39">#REF!</definedName>
    <definedName name="etiqueta_1820_1822_1826_1831_1836" localSheetId="25">#REF!</definedName>
    <definedName name="etiqueta_1820_1822_1826_1831_1836" localSheetId="21">#REF!</definedName>
    <definedName name="etiqueta_1820_1822_1826_1831_1836" localSheetId="4">#REF!</definedName>
    <definedName name="etiqueta_1820_1822_1826_1831_1836" localSheetId="89">#REF!</definedName>
    <definedName name="etiqueta_1820_1822_1826_1831_1836" localSheetId="5">#REF!</definedName>
    <definedName name="etiqueta_1820_1822_1826_1831_1836" localSheetId="90">#REF!</definedName>
    <definedName name="etiqueta_1820_1822_1826_1831_1836" localSheetId="34">#REF!</definedName>
    <definedName name="etiqueta_1820_1822_1826_1831_1836" localSheetId="92">#REF!</definedName>
    <definedName name="etiqueta_1820_1822_1826_1831_1836" localSheetId="93">#REF!</definedName>
    <definedName name="etiqueta_1820_1822_1826_1831_1836">#REF!</definedName>
    <definedName name="etiqueta_1820_1825" localSheetId="39">#REF!</definedName>
    <definedName name="etiqueta_1820_1825" localSheetId="25">#REF!</definedName>
    <definedName name="etiqueta_1820_1825" localSheetId="21">#REF!</definedName>
    <definedName name="etiqueta_1820_1825" localSheetId="4">#REF!</definedName>
    <definedName name="etiqueta_1820_1825" localSheetId="89">#REF!</definedName>
    <definedName name="etiqueta_1820_1825" localSheetId="5">#REF!</definedName>
    <definedName name="etiqueta_1820_1825" localSheetId="90">#REF!</definedName>
    <definedName name="etiqueta_1820_1825" localSheetId="34">#REF!</definedName>
    <definedName name="etiqueta_1820_1825" localSheetId="92">#REF!</definedName>
    <definedName name="etiqueta_1820_1825" localSheetId="93">#REF!</definedName>
    <definedName name="etiqueta_1820_1825">#REF!</definedName>
    <definedName name="etiqueta_1820_1837" localSheetId="39">#REF!</definedName>
    <definedName name="etiqueta_1820_1837" localSheetId="25">#REF!</definedName>
    <definedName name="etiqueta_1820_1837" localSheetId="21">#REF!</definedName>
    <definedName name="etiqueta_1820_1837" localSheetId="4">#REF!</definedName>
    <definedName name="etiqueta_1820_1837" localSheetId="89">#REF!</definedName>
    <definedName name="etiqueta_1820_1837" localSheetId="5">#REF!</definedName>
    <definedName name="etiqueta_1820_1837" localSheetId="90">#REF!</definedName>
    <definedName name="etiqueta_1820_1837" localSheetId="34">#REF!</definedName>
    <definedName name="etiqueta_1820_1837" localSheetId="92">#REF!</definedName>
    <definedName name="etiqueta_1820_1837" localSheetId="93">#REF!</definedName>
    <definedName name="etiqueta_1820_1837">#REF!</definedName>
    <definedName name="etiqueta_1820_1837.relacionados" localSheetId="39">#REF!</definedName>
    <definedName name="etiqueta_1820_1837.relacionados" localSheetId="25">#REF!</definedName>
    <definedName name="etiqueta_1820_1837.relacionados" localSheetId="21">#REF!</definedName>
    <definedName name="etiqueta_1820_1837.relacionados" localSheetId="4">#REF!</definedName>
    <definedName name="etiqueta_1820_1837.relacionados" localSheetId="89">#REF!</definedName>
    <definedName name="etiqueta_1820_1837.relacionados" localSheetId="5">#REF!</definedName>
    <definedName name="etiqueta_1820_1837.relacionados" localSheetId="90">#REF!</definedName>
    <definedName name="etiqueta_1820_1837.relacionados" localSheetId="34">#REF!</definedName>
    <definedName name="etiqueta_1820_1837.relacionados" localSheetId="92">#REF!</definedName>
    <definedName name="etiqueta_1820_1837.relacionados" localSheetId="93">#REF!</definedName>
    <definedName name="etiqueta_1820_1837.relacionados">#REF!</definedName>
    <definedName name="etiqueta_1821_1819" localSheetId="39">#REF!</definedName>
    <definedName name="etiqueta_1821_1819" localSheetId="25">#REF!</definedName>
    <definedName name="etiqueta_1821_1819" localSheetId="21">#REF!</definedName>
    <definedName name="etiqueta_1821_1819" localSheetId="4">#REF!</definedName>
    <definedName name="etiqueta_1821_1819" localSheetId="89">#REF!</definedName>
    <definedName name="etiqueta_1821_1819" localSheetId="5">#REF!</definedName>
    <definedName name="etiqueta_1821_1819" localSheetId="90">#REF!</definedName>
    <definedName name="etiqueta_1821_1819" localSheetId="34">#REF!</definedName>
    <definedName name="etiqueta_1821_1819" localSheetId="92">#REF!</definedName>
    <definedName name="etiqueta_1821_1819" localSheetId="93">#REF!</definedName>
    <definedName name="etiqueta_1821_1819">#REF!</definedName>
    <definedName name="etiqueta_1822_1824" localSheetId="39">#REF!</definedName>
    <definedName name="etiqueta_1822_1824" localSheetId="25">#REF!</definedName>
    <definedName name="etiqueta_1822_1824" localSheetId="21">#REF!</definedName>
    <definedName name="etiqueta_1822_1824" localSheetId="4">#REF!</definedName>
    <definedName name="etiqueta_1822_1824" localSheetId="89">#REF!</definedName>
    <definedName name="etiqueta_1822_1824" localSheetId="5">#REF!</definedName>
    <definedName name="etiqueta_1822_1824" localSheetId="90">#REF!</definedName>
    <definedName name="etiqueta_1822_1824" localSheetId="34">#REF!</definedName>
    <definedName name="etiqueta_1822_1824" localSheetId="92">#REF!</definedName>
    <definedName name="etiqueta_1822_1824" localSheetId="93">#REF!</definedName>
    <definedName name="etiqueta_1822_1824">#REF!</definedName>
    <definedName name="etiqueta_1825_1824_1828_1832_1837" localSheetId="39">#REF!</definedName>
    <definedName name="etiqueta_1825_1824_1828_1832_1837" localSheetId="25">#REF!</definedName>
    <definedName name="etiqueta_1825_1824_1828_1832_1837" localSheetId="21">#REF!</definedName>
    <definedName name="etiqueta_1825_1824_1828_1832_1837" localSheetId="4">#REF!</definedName>
    <definedName name="etiqueta_1825_1824_1828_1832_1837" localSheetId="89">#REF!</definedName>
    <definedName name="etiqueta_1825_1824_1828_1832_1837" localSheetId="5">#REF!</definedName>
    <definedName name="etiqueta_1825_1824_1828_1832_1837" localSheetId="90">#REF!</definedName>
    <definedName name="etiqueta_1825_1824_1828_1832_1837" localSheetId="34">#REF!</definedName>
    <definedName name="etiqueta_1825_1824_1828_1832_1837" localSheetId="92">#REF!</definedName>
    <definedName name="etiqueta_1825_1824_1828_1832_1837" localSheetId="93">#REF!</definedName>
    <definedName name="etiqueta_1825_1824_1828_1832_1837">#REF!</definedName>
    <definedName name="etiqueta_1826_1828" localSheetId="39">#REF!</definedName>
    <definedName name="etiqueta_1826_1828" localSheetId="25">#REF!</definedName>
    <definedName name="etiqueta_1826_1828" localSheetId="21">#REF!</definedName>
    <definedName name="etiqueta_1826_1828" localSheetId="4">#REF!</definedName>
    <definedName name="etiqueta_1826_1828" localSheetId="89">#REF!</definedName>
    <definedName name="etiqueta_1826_1828" localSheetId="5">#REF!</definedName>
    <definedName name="etiqueta_1826_1828" localSheetId="90">#REF!</definedName>
    <definedName name="etiqueta_1826_1828" localSheetId="34">#REF!</definedName>
    <definedName name="etiqueta_1826_1828" localSheetId="92">#REF!</definedName>
    <definedName name="etiqueta_1826_1828" localSheetId="93">#REF!</definedName>
    <definedName name="etiqueta_1826_1828">#REF!</definedName>
    <definedName name="etiqueta_1830_1835" localSheetId="39">#REF!</definedName>
    <definedName name="etiqueta_1830_1835" localSheetId="25">#REF!</definedName>
    <definedName name="etiqueta_1830_1835" localSheetId="21">#REF!</definedName>
    <definedName name="etiqueta_1830_1835" localSheetId="4">#REF!</definedName>
    <definedName name="etiqueta_1830_1835" localSheetId="89">#REF!</definedName>
    <definedName name="etiqueta_1830_1835" localSheetId="5">#REF!</definedName>
    <definedName name="etiqueta_1830_1835" localSheetId="90">#REF!</definedName>
    <definedName name="etiqueta_1830_1835" localSheetId="34">#REF!</definedName>
    <definedName name="etiqueta_1830_1835" localSheetId="92">#REF!</definedName>
    <definedName name="etiqueta_1830_1835" localSheetId="93">#REF!</definedName>
    <definedName name="etiqueta_1830_1835">#REF!</definedName>
    <definedName name="etiqueta_1831_1832" localSheetId="39">#REF!</definedName>
    <definedName name="etiqueta_1831_1832" localSheetId="25">#REF!</definedName>
    <definedName name="etiqueta_1831_1832" localSheetId="21">#REF!</definedName>
    <definedName name="etiqueta_1831_1832" localSheetId="4">#REF!</definedName>
    <definedName name="etiqueta_1831_1832" localSheetId="89">#REF!</definedName>
    <definedName name="etiqueta_1831_1832" localSheetId="5">#REF!</definedName>
    <definedName name="etiqueta_1831_1832" localSheetId="90">#REF!</definedName>
    <definedName name="etiqueta_1831_1832" localSheetId="34">#REF!</definedName>
    <definedName name="etiqueta_1831_1832" localSheetId="92">#REF!</definedName>
    <definedName name="etiqueta_1831_1832" localSheetId="93">#REF!</definedName>
    <definedName name="etiqueta_1831_1832">#REF!</definedName>
    <definedName name="etiqueta_1836_1837" localSheetId="39">#REF!</definedName>
    <definedName name="etiqueta_1836_1837" localSheetId="25">#REF!</definedName>
    <definedName name="etiqueta_1836_1837" localSheetId="21">#REF!</definedName>
    <definedName name="etiqueta_1836_1837" localSheetId="4">#REF!</definedName>
    <definedName name="etiqueta_1836_1837" localSheetId="89">#REF!</definedName>
    <definedName name="etiqueta_1836_1837" localSheetId="5">#REF!</definedName>
    <definedName name="etiqueta_1836_1837" localSheetId="90">#REF!</definedName>
    <definedName name="etiqueta_1836_1837" localSheetId="34">#REF!</definedName>
    <definedName name="etiqueta_1836_1837" localSheetId="92">#REF!</definedName>
    <definedName name="etiqueta_1836_1837" localSheetId="93">#REF!</definedName>
    <definedName name="etiqueta_1836_1837">#REF!</definedName>
    <definedName name="etiqueta_1838_1839" localSheetId="39">#REF!</definedName>
    <definedName name="etiqueta_1838_1839" localSheetId="25">#REF!</definedName>
    <definedName name="etiqueta_1838_1839" localSheetId="21">#REF!</definedName>
    <definedName name="etiqueta_1838_1839" localSheetId="4">#REF!</definedName>
    <definedName name="etiqueta_1838_1839" localSheetId="89">#REF!</definedName>
    <definedName name="etiqueta_1838_1839" localSheetId="5">#REF!</definedName>
    <definedName name="etiqueta_1838_1839" localSheetId="90">#REF!</definedName>
    <definedName name="etiqueta_1838_1839" localSheetId="34">#REF!</definedName>
    <definedName name="etiqueta_1838_1839" localSheetId="92">#REF!</definedName>
    <definedName name="etiqueta_1838_1839" localSheetId="93">#REF!</definedName>
    <definedName name="etiqueta_1838_1839">#REF!</definedName>
    <definedName name="etiqueta_1838_1841" localSheetId="39">#REF!</definedName>
    <definedName name="etiqueta_1838_1841" localSheetId="25">#REF!</definedName>
    <definedName name="etiqueta_1838_1841" localSheetId="21">#REF!</definedName>
    <definedName name="etiqueta_1838_1841" localSheetId="4">#REF!</definedName>
    <definedName name="etiqueta_1838_1841" localSheetId="89">#REF!</definedName>
    <definedName name="etiqueta_1838_1841" localSheetId="5">#REF!</definedName>
    <definedName name="etiqueta_1838_1841" localSheetId="90">#REF!</definedName>
    <definedName name="etiqueta_1838_1841" localSheetId="34">#REF!</definedName>
    <definedName name="etiqueta_1838_1841" localSheetId="92">#REF!</definedName>
    <definedName name="etiqueta_1838_1841" localSheetId="93">#REF!</definedName>
    <definedName name="etiqueta_1838_1841">#REF!</definedName>
    <definedName name="etiqueta_1838_1841_1839_1842" localSheetId="39">#REF!</definedName>
    <definedName name="etiqueta_1838_1841_1839_1842" localSheetId="25">#REF!</definedName>
    <definedName name="etiqueta_1838_1841_1839_1842" localSheetId="21">#REF!</definedName>
    <definedName name="etiqueta_1838_1841_1839_1842" localSheetId="4">#REF!</definedName>
    <definedName name="etiqueta_1838_1841_1839_1842" localSheetId="89">#REF!</definedName>
    <definedName name="etiqueta_1838_1841_1839_1842" localSheetId="5">#REF!</definedName>
    <definedName name="etiqueta_1838_1841_1839_1842" localSheetId="90">#REF!</definedName>
    <definedName name="etiqueta_1838_1841_1839_1842" localSheetId="34">#REF!</definedName>
    <definedName name="etiqueta_1838_1841_1839_1842" localSheetId="92">#REF!</definedName>
    <definedName name="etiqueta_1838_1841_1839_1842" localSheetId="93">#REF!</definedName>
    <definedName name="etiqueta_1838_1841_1839_1842">#REF!</definedName>
    <definedName name="etiqueta_1839_1842" localSheetId="39">#REF!</definedName>
    <definedName name="etiqueta_1839_1842" localSheetId="25">#REF!</definedName>
    <definedName name="etiqueta_1839_1842" localSheetId="21">#REF!</definedName>
    <definedName name="etiqueta_1839_1842" localSheetId="4">#REF!</definedName>
    <definedName name="etiqueta_1839_1842" localSheetId="89">#REF!</definedName>
    <definedName name="etiqueta_1839_1842" localSheetId="5">#REF!</definedName>
    <definedName name="etiqueta_1839_1842" localSheetId="90">#REF!</definedName>
    <definedName name="etiqueta_1839_1842" localSheetId="34">#REF!</definedName>
    <definedName name="etiqueta_1839_1842" localSheetId="92">#REF!</definedName>
    <definedName name="etiqueta_1839_1842" localSheetId="93">#REF!</definedName>
    <definedName name="etiqueta_1839_1842">#REF!</definedName>
    <definedName name="etiqueta_1841_1842" localSheetId="39">#REF!</definedName>
    <definedName name="etiqueta_1841_1842" localSheetId="25">#REF!</definedName>
    <definedName name="etiqueta_1841_1842" localSheetId="21">#REF!</definedName>
    <definedName name="etiqueta_1841_1842" localSheetId="4">#REF!</definedName>
    <definedName name="etiqueta_1841_1842" localSheetId="89">#REF!</definedName>
    <definedName name="etiqueta_1841_1842" localSheetId="5">#REF!</definedName>
    <definedName name="etiqueta_1841_1842" localSheetId="90">#REF!</definedName>
    <definedName name="etiqueta_1841_1842" localSheetId="34">#REF!</definedName>
    <definedName name="etiqueta_1841_1842" localSheetId="92">#REF!</definedName>
    <definedName name="etiqueta_1841_1842" localSheetId="93">#REF!</definedName>
    <definedName name="etiqueta_1841_1842">#REF!</definedName>
    <definedName name="etiqueta_1843_1844" localSheetId="39">#REF!</definedName>
    <definedName name="etiqueta_1843_1844" localSheetId="25">#REF!</definedName>
    <definedName name="etiqueta_1843_1844" localSheetId="21">#REF!</definedName>
    <definedName name="etiqueta_1843_1844" localSheetId="4">#REF!</definedName>
    <definedName name="etiqueta_1843_1844" localSheetId="89">#REF!</definedName>
    <definedName name="etiqueta_1843_1844" localSheetId="5">#REF!</definedName>
    <definedName name="etiqueta_1843_1844" localSheetId="90">#REF!</definedName>
    <definedName name="etiqueta_1843_1844" localSheetId="34">#REF!</definedName>
    <definedName name="etiqueta_1843_1844" localSheetId="92">#REF!</definedName>
    <definedName name="etiqueta_1843_1844" localSheetId="93">#REF!</definedName>
    <definedName name="etiqueta_1843_1844">#REF!</definedName>
    <definedName name="etiqueta_1846_1847" localSheetId="39">#REF!</definedName>
    <definedName name="etiqueta_1846_1847" localSheetId="25">#REF!</definedName>
    <definedName name="etiqueta_1846_1847" localSheetId="21">#REF!</definedName>
    <definedName name="etiqueta_1846_1847" localSheetId="4">#REF!</definedName>
    <definedName name="etiqueta_1846_1847" localSheetId="89">#REF!</definedName>
    <definedName name="etiqueta_1846_1847" localSheetId="5">#REF!</definedName>
    <definedName name="etiqueta_1846_1847" localSheetId="90">#REF!</definedName>
    <definedName name="etiqueta_1846_1847" localSheetId="34">#REF!</definedName>
    <definedName name="etiqueta_1846_1847" localSheetId="92">#REF!</definedName>
    <definedName name="etiqueta_1846_1847" localSheetId="93">#REF!</definedName>
    <definedName name="etiqueta_1846_1847">#REF!</definedName>
    <definedName name="etiqueta_1848_1849" localSheetId="39">#REF!</definedName>
    <definedName name="etiqueta_1848_1849" localSheetId="25">#REF!</definedName>
    <definedName name="etiqueta_1848_1849" localSheetId="21">#REF!</definedName>
    <definedName name="etiqueta_1848_1849" localSheetId="4">#REF!</definedName>
    <definedName name="etiqueta_1848_1849" localSheetId="89">#REF!</definedName>
    <definedName name="etiqueta_1848_1849" localSheetId="5">#REF!</definedName>
    <definedName name="etiqueta_1848_1849" localSheetId="90">#REF!</definedName>
    <definedName name="etiqueta_1848_1849" localSheetId="34">#REF!</definedName>
    <definedName name="etiqueta_1848_1849" localSheetId="92">#REF!</definedName>
    <definedName name="etiqueta_1848_1849" localSheetId="93">#REF!</definedName>
    <definedName name="etiqueta_1848_1849">#REF!</definedName>
    <definedName name="etiqueta_185" localSheetId="39">#REF!</definedName>
    <definedName name="etiqueta_185" localSheetId="25">#REF!</definedName>
    <definedName name="etiqueta_185" localSheetId="21">#REF!</definedName>
    <definedName name="etiqueta_185" localSheetId="4">#REF!</definedName>
    <definedName name="etiqueta_185" localSheetId="89">#REF!</definedName>
    <definedName name="etiqueta_185" localSheetId="5">#REF!</definedName>
    <definedName name="etiqueta_185" localSheetId="90">#REF!</definedName>
    <definedName name="etiqueta_185" localSheetId="34">#REF!</definedName>
    <definedName name="etiqueta_185" localSheetId="92">#REF!</definedName>
    <definedName name="etiqueta_185" localSheetId="93">#REF!</definedName>
    <definedName name="etiqueta_185">#REF!</definedName>
    <definedName name="etiqueta_1850_1920" localSheetId="39">#REF!</definedName>
    <definedName name="etiqueta_1850_1920" localSheetId="25">#REF!</definedName>
    <definedName name="etiqueta_1850_1920" localSheetId="21">#REF!</definedName>
    <definedName name="etiqueta_1850_1920" localSheetId="4">#REF!</definedName>
    <definedName name="etiqueta_1850_1920" localSheetId="89">#REF!</definedName>
    <definedName name="etiqueta_1850_1920" localSheetId="5">#REF!</definedName>
    <definedName name="etiqueta_1850_1920" localSheetId="90">#REF!</definedName>
    <definedName name="etiqueta_1850_1920" localSheetId="34">#REF!</definedName>
    <definedName name="etiqueta_1850_1920" localSheetId="92">#REF!</definedName>
    <definedName name="etiqueta_1850_1920" localSheetId="93">#REF!</definedName>
    <definedName name="etiqueta_1850_1920">#REF!</definedName>
    <definedName name="etiqueta_1851_1852" localSheetId="39">#REF!</definedName>
    <definedName name="etiqueta_1851_1852" localSheetId="25">#REF!</definedName>
    <definedName name="etiqueta_1851_1852" localSheetId="21">#REF!</definedName>
    <definedName name="etiqueta_1851_1852" localSheetId="4">#REF!</definedName>
    <definedName name="etiqueta_1851_1852" localSheetId="89">#REF!</definedName>
    <definedName name="etiqueta_1851_1852" localSheetId="5">#REF!</definedName>
    <definedName name="etiqueta_1851_1852" localSheetId="90">#REF!</definedName>
    <definedName name="etiqueta_1851_1852" localSheetId="34">#REF!</definedName>
    <definedName name="etiqueta_1851_1852" localSheetId="92">#REF!</definedName>
    <definedName name="etiqueta_1851_1852" localSheetId="93">#REF!</definedName>
    <definedName name="etiqueta_1851_1852">#REF!</definedName>
    <definedName name="etiqueta_1853_1854" localSheetId="39">#REF!</definedName>
    <definedName name="etiqueta_1853_1854" localSheetId="25">#REF!</definedName>
    <definedName name="etiqueta_1853_1854" localSheetId="21">#REF!</definedName>
    <definedName name="etiqueta_1853_1854" localSheetId="4">#REF!</definedName>
    <definedName name="etiqueta_1853_1854" localSheetId="89">#REF!</definedName>
    <definedName name="etiqueta_1853_1854" localSheetId="5">#REF!</definedName>
    <definedName name="etiqueta_1853_1854" localSheetId="90">#REF!</definedName>
    <definedName name="etiqueta_1853_1854" localSheetId="34">#REF!</definedName>
    <definedName name="etiqueta_1853_1854" localSheetId="92">#REF!</definedName>
    <definedName name="etiqueta_1853_1854" localSheetId="93">#REF!</definedName>
    <definedName name="etiqueta_1853_1854">#REF!</definedName>
    <definedName name="etiqueta_1856_1857" localSheetId="39">#REF!</definedName>
    <definedName name="etiqueta_1856_1857" localSheetId="25">#REF!</definedName>
    <definedName name="etiqueta_1856_1857" localSheetId="21">#REF!</definedName>
    <definedName name="etiqueta_1856_1857" localSheetId="4">#REF!</definedName>
    <definedName name="etiqueta_1856_1857" localSheetId="89">#REF!</definedName>
    <definedName name="etiqueta_1856_1857" localSheetId="5">#REF!</definedName>
    <definedName name="etiqueta_1856_1857" localSheetId="90">#REF!</definedName>
    <definedName name="etiqueta_1856_1857" localSheetId="34">#REF!</definedName>
    <definedName name="etiqueta_1856_1857" localSheetId="92">#REF!</definedName>
    <definedName name="etiqueta_1856_1857" localSheetId="93">#REF!</definedName>
    <definedName name="etiqueta_1856_1857">#REF!</definedName>
    <definedName name="etiqueta_1858_1859" localSheetId="39">#REF!</definedName>
    <definedName name="etiqueta_1858_1859" localSheetId="25">#REF!</definedName>
    <definedName name="etiqueta_1858_1859" localSheetId="21">#REF!</definedName>
    <definedName name="etiqueta_1858_1859" localSheetId="4">#REF!</definedName>
    <definedName name="etiqueta_1858_1859" localSheetId="89">#REF!</definedName>
    <definedName name="etiqueta_1858_1859" localSheetId="5">#REF!</definedName>
    <definedName name="etiqueta_1858_1859" localSheetId="90">#REF!</definedName>
    <definedName name="etiqueta_1858_1859" localSheetId="34">#REF!</definedName>
    <definedName name="etiqueta_1858_1859" localSheetId="92">#REF!</definedName>
    <definedName name="etiqueta_1858_1859" localSheetId="93">#REF!</definedName>
    <definedName name="etiqueta_1858_1859">#REF!</definedName>
    <definedName name="etiqueta_1858_1881" localSheetId="39">#REF!</definedName>
    <definedName name="etiqueta_1858_1881" localSheetId="25">#REF!</definedName>
    <definedName name="etiqueta_1858_1881" localSheetId="21">#REF!</definedName>
    <definedName name="etiqueta_1858_1881" localSheetId="4">#REF!</definedName>
    <definedName name="etiqueta_1858_1881" localSheetId="89">#REF!</definedName>
    <definedName name="etiqueta_1858_1881" localSheetId="5">#REF!</definedName>
    <definedName name="etiqueta_1858_1881" localSheetId="90">#REF!</definedName>
    <definedName name="etiqueta_1858_1881" localSheetId="34">#REF!</definedName>
    <definedName name="etiqueta_1858_1881" localSheetId="92">#REF!</definedName>
    <definedName name="etiqueta_1858_1881" localSheetId="93">#REF!</definedName>
    <definedName name="etiqueta_1858_1881">#REF!</definedName>
    <definedName name="etiqueta_1858_1881.relacionados" localSheetId="39">#REF!</definedName>
    <definedName name="etiqueta_1858_1881.relacionados" localSheetId="25">#REF!</definedName>
    <definedName name="etiqueta_1858_1881.relacionados" localSheetId="21">#REF!</definedName>
    <definedName name="etiqueta_1858_1881.relacionados" localSheetId="4">#REF!</definedName>
    <definedName name="etiqueta_1858_1881.relacionados" localSheetId="89">#REF!</definedName>
    <definedName name="etiqueta_1858_1881.relacionados" localSheetId="5">#REF!</definedName>
    <definedName name="etiqueta_1858_1881.relacionados" localSheetId="90">#REF!</definedName>
    <definedName name="etiqueta_1858_1881.relacionados" localSheetId="34">#REF!</definedName>
    <definedName name="etiqueta_1858_1881.relacionados" localSheetId="92">#REF!</definedName>
    <definedName name="etiqueta_1858_1881.relacionados" localSheetId="93">#REF!</definedName>
    <definedName name="etiqueta_1858_1881.relacionados">#REF!</definedName>
    <definedName name="etiqueta_1858_1882.relacionados" localSheetId="39">#REF!</definedName>
    <definedName name="etiqueta_1858_1882.relacionados" localSheetId="25">#REF!</definedName>
    <definedName name="etiqueta_1858_1882.relacionados" localSheetId="21">#REF!</definedName>
    <definedName name="etiqueta_1858_1882.relacionados" localSheetId="4">#REF!</definedName>
    <definedName name="etiqueta_1858_1882.relacionados" localSheetId="89">#REF!</definedName>
    <definedName name="etiqueta_1858_1882.relacionados" localSheetId="5">#REF!</definedName>
    <definedName name="etiqueta_1858_1882.relacionados" localSheetId="90">#REF!</definedName>
    <definedName name="etiqueta_1858_1882.relacionados" localSheetId="34">#REF!</definedName>
    <definedName name="etiqueta_1858_1882.relacionados" localSheetId="92">#REF!</definedName>
    <definedName name="etiqueta_1858_1882.relacionados" localSheetId="93">#REF!</definedName>
    <definedName name="etiqueta_1858_1882.relacionados">#REF!</definedName>
    <definedName name="etiqueta_1859_1882" localSheetId="39">#REF!</definedName>
    <definedName name="etiqueta_1859_1882" localSheetId="25">#REF!</definedName>
    <definedName name="etiqueta_1859_1882" localSheetId="21">#REF!</definedName>
    <definedName name="etiqueta_1859_1882" localSheetId="4">#REF!</definedName>
    <definedName name="etiqueta_1859_1882" localSheetId="89">#REF!</definedName>
    <definedName name="etiqueta_1859_1882" localSheetId="5">#REF!</definedName>
    <definedName name="etiqueta_1859_1882" localSheetId="90">#REF!</definedName>
    <definedName name="etiqueta_1859_1882" localSheetId="34">#REF!</definedName>
    <definedName name="etiqueta_1859_1882" localSheetId="92">#REF!</definedName>
    <definedName name="etiqueta_1859_1882" localSheetId="93">#REF!</definedName>
    <definedName name="etiqueta_1859_1882">#REF!</definedName>
    <definedName name="etiqueta_1860_1865" localSheetId="39">#REF!</definedName>
    <definedName name="etiqueta_1860_1865" localSheetId="25">#REF!</definedName>
    <definedName name="etiqueta_1860_1865" localSheetId="21">#REF!</definedName>
    <definedName name="etiqueta_1860_1865" localSheetId="4">#REF!</definedName>
    <definedName name="etiqueta_1860_1865" localSheetId="89">#REF!</definedName>
    <definedName name="etiqueta_1860_1865" localSheetId="5">#REF!</definedName>
    <definedName name="etiqueta_1860_1865" localSheetId="90">#REF!</definedName>
    <definedName name="etiqueta_1860_1865" localSheetId="34">#REF!</definedName>
    <definedName name="etiqueta_1860_1865" localSheetId="92">#REF!</definedName>
    <definedName name="etiqueta_1860_1865" localSheetId="93">#REF!</definedName>
    <definedName name="etiqueta_1860_1865">#REF!</definedName>
    <definedName name="etiqueta_1861_1862" localSheetId="39">#REF!</definedName>
    <definedName name="etiqueta_1861_1862" localSheetId="25">#REF!</definedName>
    <definedName name="etiqueta_1861_1862" localSheetId="21">#REF!</definedName>
    <definedName name="etiqueta_1861_1862" localSheetId="4">#REF!</definedName>
    <definedName name="etiqueta_1861_1862" localSheetId="89">#REF!</definedName>
    <definedName name="etiqueta_1861_1862" localSheetId="5">#REF!</definedName>
    <definedName name="etiqueta_1861_1862" localSheetId="90">#REF!</definedName>
    <definedName name="etiqueta_1861_1862" localSheetId="34">#REF!</definedName>
    <definedName name="etiqueta_1861_1862" localSheetId="92">#REF!</definedName>
    <definedName name="etiqueta_1861_1862" localSheetId="93">#REF!</definedName>
    <definedName name="etiqueta_1861_1862">#REF!</definedName>
    <definedName name="etiqueta_1863_1864" localSheetId="39">#REF!</definedName>
    <definedName name="etiqueta_1863_1864" localSheetId="25">#REF!</definedName>
    <definedName name="etiqueta_1863_1864" localSheetId="21">#REF!</definedName>
    <definedName name="etiqueta_1863_1864" localSheetId="4">#REF!</definedName>
    <definedName name="etiqueta_1863_1864" localSheetId="89">#REF!</definedName>
    <definedName name="etiqueta_1863_1864" localSheetId="5">#REF!</definedName>
    <definedName name="etiqueta_1863_1864" localSheetId="90">#REF!</definedName>
    <definedName name="etiqueta_1863_1864" localSheetId="34">#REF!</definedName>
    <definedName name="etiqueta_1863_1864" localSheetId="92">#REF!</definedName>
    <definedName name="etiqueta_1863_1864" localSheetId="93">#REF!</definedName>
    <definedName name="etiqueta_1863_1864">#REF!</definedName>
    <definedName name="etiqueta_1866_1867" localSheetId="39">#REF!</definedName>
    <definedName name="etiqueta_1866_1867" localSheetId="25">#REF!</definedName>
    <definedName name="etiqueta_1866_1867" localSheetId="21">#REF!</definedName>
    <definedName name="etiqueta_1866_1867" localSheetId="4">#REF!</definedName>
    <definedName name="etiqueta_1866_1867" localSheetId="89">#REF!</definedName>
    <definedName name="etiqueta_1866_1867" localSheetId="5">#REF!</definedName>
    <definedName name="etiqueta_1866_1867" localSheetId="90">#REF!</definedName>
    <definedName name="etiqueta_1866_1867" localSheetId="34">#REF!</definedName>
    <definedName name="etiqueta_1866_1867" localSheetId="92">#REF!</definedName>
    <definedName name="etiqueta_1866_1867" localSheetId="93">#REF!</definedName>
    <definedName name="etiqueta_1866_1867">#REF!</definedName>
    <definedName name="etiqueta_1868_1869" localSheetId="39">#REF!</definedName>
    <definedName name="etiqueta_1868_1869" localSheetId="25">#REF!</definedName>
    <definedName name="etiqueta_1868_1869" localSheetId="21">#REF!</definedName>
    <definedName name="etiqueta_1868_1869" localSheetId="4">#REF!</definedName>
    <definedName name="etiqueta_1868_1869" localSheetId="89">#REF!</definedName>
    <definedName name="etiqueta_1868_1869" localSheetId="5">#REF!</definedName>
    <definedName name="etiqueta_1868_1869" localSheetId="90">#REF!</definedName>
    <definedName name="etiqueta_1868_1869" localSheetId="34">#REF!</definedName>
    <definedName name="etiqueta_1868_1869" localSheetId="92">#REF!</definedName>
    <definedName name="etiqueta_1868_1869" localSheetId="93">#REF!</definedName>
    <definedName name="etiqueta_1868_1869">#REF!</definedName>
    <definedName name="etiqueta_1870_1856" localSheetId="39">#REF!</definedName>
    <definedName name="etiqueta_1870_1856" localSheetId="25">#REF!</definedName>
    <definedName name="etiqueta_1870_1856" localSheetId="21">#REF!</definedName>
    <definedName name="etiqueta_1870_1856" localSheetId="4">#REF!</definedName>
    <definedName name="etiqueta_1870_1856" localSheetId="89">#REF!</definedName>
    <definedName name="etiqueta_1870_1856" localSheetId="5">#REF!</definedName>
    <definedName name="etiqueta_1870_1856" localSheetId="90">#REF!</definedName>
    <definedName name="etiqueta_1870_1856" localSheetId="34">#REF!</definedName>
    <definedName name="etiqueta_1870_1856" localSheetId="92">#REF!</definedName>
    <definedName name="etiqueta_1870_1856" localSheetId="93">#REF!</definedName>
    <definedName name="etiqueta_1870_1856">#REF!</definedName>
    <definedName name="etiqueta_1870_1856.relacionados" localSheetId="39">#REF!</definedName>
    <definedName name="etiqueta_1870_1856.relacionados" localSheetId="25">#REF!</definedName>
    <definedName name="etiqueta_1870_1856.relacionados" localSheetId="21">#REF!</definedName>
    <definedName name="etiqueta_1870_1856.relacionados" localSheetId="4">#REF!</definedName>
    <definedName name="etiqueta_1870_1856.relacionados" localSheetId="89">#REF!</definedName>
    <definedName name="etiqueta_1870_1856.relacionados" localSheetId="5">#REF!</definedName>
    <definedName name="etiqueta_1870_1856.relacionados" localSheetId="90">#REF!</definedName>
    <definedName name="etiqueta_1870_1856.relacionados" localSheetId="34">#REF!</definedName>
    <definedName name="etiqueta_1870_1856.relacionados" localSheetId="92">#REF!</definedName>
    <definedName name="etiqueta_1870_1856.relacionados" localSheetId="93">#REF!</definedName>
    <definedName name="etiqueta_1870_1856.relacionados">#REF!</definedName>
    <definedName name="etiqueta_1870_1875" localSheetId="39">#REF!</definedName>
    <definedName name="etiqueta_1870_1875" localSheetId="25">#REF!</definedName>
    <definedName name="etiqueta_1870_1875" localSheetId="21">#REF!</definedName>
    <definedName name="etiqueta_1870_1875" localSheetId="4">#REF!</definedName>
    <definedName name="etiqueta_1870_1875" localSheetId="89">#REF!</definedName>
    <definedName name="etiqueta_1870_1875" localSheetId="5">#REF!</definedName>
    <definedName name="etiqueta_1870_1875" localSheetId="90">#REF!</definedName>
    <definedName name="etiqueta_1870_1875" localSheetId="34">#REF!</definedName>
    <definedName name="etiqueta_1870_1875" localSheetId="92">#REF!</definedName>
    <definedName name="etiqueta_1870_1875" localSheetId="93">#REF!</definedName>
    <definedName name="etiqueta_1870_1875">#REF!</definedName>
    <definedName name="etiqueta_1870_1875_1821_1819" localSheetId="39">#REF!</definedName>
    <definedName name="etiqueta_1870_1875_1821_1819" localSheetId="25">#REF!</definedName>
    <definedName name="etiqueta_1870_1875_1821_1819" localSheetId="21">#REF!</definedName>
    <definedName name="etiqueta_1870_1875_1821_1819" localSheetId="4">#REF!</definedName>
    <definedName name="etiqueta_1870_1875_1821_1819" localSheetId="89">#REF!</definedName>
    <definedName name="etiqueta_1870_1875_1821_1819" localSheetId="5">#REF!</definedName>
    <definedName name="etiqueta_1870_1875_1821_1819" localSheetId="90">#REF!</definedName>
    <definedName name="etiqueta_1870_1875_1821_1819" localSheetId="34">#REF!</definedName>
    <definedName name="etiqueta_1870_1875_1821_1819" localSheetId="92">#REF!</definedName>
    <definedName name="etiqueta_1870_1875_1821_1819" localSheetId="93">#REF!</definedName>
    <definedName name="etiqueta_1870_1875_1821_1819">#REF!</definedName>
    <definedName name="etiqueta_1871_1872" localSheetId="39">#REF!</definedName>
    <definedName name="etiqueta_1871_1872" localSheetId="25">#REF!</definedName>
    <definedName name="etiqueta_1871_1872" localSheetId="21">#REF!</definedName>
    <definedName name="etiqueta_1871_1872" localSheetId="4">#REF!</definedName>
    <definedName name="etiqueta_1871_1872" localSheetId="89">#REF!</definedName>
    <definedName name="etiqueta_1871_1872" localSheetId="5">#REF!</definedName>
    <definedName name="etiqueta_1871_1872" localSheetId="90">#REF!</definedName>
    <definedName name="etiqueta_1871_1872" localSheetId="34">#REF!</definedName>
    <definedName name="etiqueta_1871_1872" localSheetId="92">#REF!</definedName>
    <definedName name="etiqueta_1871_1872" localSheetId="93">#REF!</definedName>
    <definedName name="etiqueta_1871_1872">#REF!</definedName>
    <definedName name="etiqueta_1873_1874" localSheetId="39">#REF!</definedName>
    <definedName name="etiqueta_1873_1874" localSheetId="25">#REF!</definedName>
    <definedName name="etiqueta_1873_1874" localSheetId="21">#REF!</definedName>
    <definedName name="etiqueta_1873_1874" localSheetId="4">#REF!</definedName>
    <definedName name="etiqueta_1873_1874" localSheetId="89">#REF!</definedName>
    <definedName name="etiqueta_1873_1874" localSheetId="5">#REF!</definedName>
    <definedName name="etiqueta_1873_1874" localSheetId="90">#REF!</definedName>
    <definedName name="etiqueta_1873_1874" localSheetId="34">#REF!</definedName>
    <definedName name="etiqueta_1873_1874" localSheetId="92">#REF!</definedName>
    <definedName name="etiqueta_1873_1874" localSheetId="93">#REF!</definedName>
    <definedName name="etiqueta_1873_1874">#REF!</definedName>
    <definedName name="etiqueta_1875_1857" localSheetId="39">#REF!</definedName>
    <definedName name="etiqueta_1875_1857" localSheetId="25">#REF!</definedName>
    <definedName name="etiqueta_1875_1857" localSheetId="21">#REF!</definedName>
    <definedName name="etiqueta_1875_1857" localSheetId="4">#REF!</definedName>
    <definedName name="etiqueta_1875_1857" localSheetId="89">#REF!</definedName>
    <definedName name="etiqueta_1875_1857" localSheetId="5">#REF!</definedName>
    <definedName name="etiqueta_1875_1857" localSheetId="90">#REF!</definedName>
    <definedName name="etiqueta_1875_1857" localSheetId="34">#REF!</definedName>
    <definedName name="etiqueta_1875_1857" localSheetId="92">#REF!</definedName>
    <definedName name="etiqueta_1875_1857" localSheetId="93">#REF!</definedName>
    <definedName name="etiqueta_1875_1857">#REF!</definedName>
    <definedName name="etiqueta_1875_1857.relacionados" localSheetId="39">#REF!</definedName>
    <definedName name="etiqueta_1875_1857.relacionados" localSheetId="25">#REF!</definedName>
    <definedName name="etiqueta_1875_1857.relacionados" localSheetId="21">#REF!</definedName>
    <definedName name="etiqueta_1875_1857.relacionados" localSheetId="4">#REF!</definedName>
    <definedName name="etiqueta_1875_1857.relacionados" localSheetId="89">#REF!</definedName>
    <definedName name="etiqueta_1875_1857.relacionados" localSheetId="5">#REF!</definedName>
    <definedName name="etiqueta_1875_1857.relacionados" localSheetId="90">#REF!</definedName>
    <definedName name="etiqueta_1875_1857.relacionados" localSheetId="34">#REF!</definedName>
    <definedName name="etiqueta_1875_1857.relacionados" localSheetId="92">#REF!</definedName>
    <definedName name="etiqueta_1875_1857.relacionados" localSheetId="93">#REF!</definedName>
    <definedName name="etiqueta_1875_1857.relacionados">#REF!</definedName>
    <definedName name="etiqueta_1876_1877" localSheetId="39">#REF!</definedName>
    <definedName name="etiqueta_1876_1877" localSheetId="25">#REF!</definedName>
    <definedName name="etiqueta_1876_1877" localSheetId="21">#REF!</definedName>
    <definedName name="etiqueta_1876_1877" localSheetId="4">#REF!</definedName>
    <definedName name="etiqueta_1876_1877" localSheetId="89">#REF!</definedName>
    <definedName name="etiqueta_1876_1877" localSheetId="5">#REF!</definedName>
    <definedName name="etiqueta_1876_1877" localSheetId="90">#REF!</definedName>
    <definedName name="etiqueta_1876_1877" localSheetId="34">#REF!</definedName>
    <definedName name="etiqueta_1876_1877" localSheetId="92">#REF!</definedName>
    <definedName name="etiqueta_1876_1877" localSheetId="93">#REF!</definedName>
    <definedName name="etiqueta_1876_1877">#REF!</definedName>
    <definedName name="etiqueta_1878_1879" localSheetId="39">#REF!</definedName>
    <definedName name="etiqueta_1878_1879" localSheetId="25">#REF!</definedName>
    <definedName name="etiqueta_1878_1879" localSheetId="21">#REF!</definedName>
    <definedName name="etiqueta_1878_1879" localSheetId="4">#REF!</definedName>
    <definedName name="etiqueta_1878_1879" localSheetId="89">#REF!</definedName>
    <definedName name="etiqueta_1878_1879" localSheetId="5">#REF!</definedName>
    <definedName name="etiqueta_1878_1879" localSheetId="90">#REF!</definedName>
    <definedName name="etiqueta_1878_1879" localSheetId="34">#REF!</definedName>
    <definedName name="etiqueta_1878_1879" localSheetId="92">#REF!</definedName>
    <definedName name="etiqueta_1878_1879" localSheetId="93">#REF!</definedName>
    <definedName name="etiqueta_1878_1879">#REF!</definedName>
    <definedName name="etiqueta_1880_1885" localSheetId="39">#REF!</definedName>
    <definedName name="etiqueta_1880_1885" localSheetId="25">#REF!</definedName>
    <definedName name="etiqueta_1880_1885" localSheetId="21">#REF!</definedName>
    <definedName name="etiqueta_1880_1885" localSheetId="4">#REF!</definedName>
    <definedName name="etiqueta_1880_1885" localSheetId="89">#REF!</definedName>
    <definedName name="etiqueta_1880_1885" localSheetId="5">#REF!</definedName>
    <definedName name="etiqueta_1880_1885" localSheetId="90">#REF!</definedName>
    <definedName name="etiqueta_1880_1885" localSheetId="34">#REF!</definedName>
    <definedName name="etiqueta_1880_1885" localSheetId="92">#REF!</definedName>
    <definedName name="etiqueta_1880_1885" localSheetId="93">#REF!</definedName>
    <definedName name="etiqueta_1880_1885">#REF!</definedName>
    <definedName name="etiqueta_1880_1890_1900" localSheetId="39">#REF!</definedName>
    <definedName name="etiqueta_1880_1890_1900" localSheetId="25">#REF!</definedName>
    <definedName name="etiqueta_1880_1890_1900" localSheetId="21">#REF!</definedName>
    <definedName name="etiqueta_1880_1890_1900" localSheetId="4">#REF!</definedName>
    <definedName name="etiqueta_1880_1890_1900" localSheetId="89">#REF!</definedName>
    <definedName name="etiqueta_1880_1890_1900" localSheetId="5">#REF!</definedName>
    <definedName name="etiqueta_1880_1890_1900" localSheetId="90">#REF!</definedName>
    <definedName name="etiqueta_1880_1890_1900" localSheetId="34">#REF!</definedName>
    <definedName name="etiqueta_1880_1890_1900" localSheetId="92">#REF!</definedName>
    <definedName name="etiqueta_1880_1890_1900" localSheetId="93">#REF!</definedName>
    <definedName name="etiqueta_1880_1890_1900">#REF!</definedName>
    <definedName name="etiqueta_1880_1905" localSheetId="39">#REF!</definedName>
    <definedName name="etiqueta_1880_1905" localSheetId="25">#REF!</definedName>
    <definedName name="etiqueta_1880_1905" localSheetId="21">#REF!</definedName>
    <definedName name="etiqueta_1880_1905" localSheetId="4">#REF!</definedName>
    <definedName name="etiqueta_1880_1905" localSheetId="89">#REF!</definedName>
    <definedName name="etiqueta_1880_1905" localSheetId="5">#REF!</definedName>
    <definedName name="etiqueta_1880_1905" localSheetId="90">#REF!</definedName>
    <definedName name="etiqueta_1880_1905" localSheetId="34">#REF!</definedName>
    <definedName name="etiqueta_1880_1905" localSheetId="92">#REF!</definedName>
    <definedName name="etiqueta_1880_1905" localSheetId="93">#REF!</definedName>
    <definedName name="etiqueta_1880_1905">#REF!</definedName>
    <definedName name="etiqueta_1880_1905.relacionados" localSheetId="39">#REF!</definedName>
    <definedName name="etiqueta_1880_1905.relacionados" localSheetId="25">#REF!</definedName>
    <definedName name="etiqueta_1880_1905.relacionados" localSheetId="21">#REF!</definedName>
    <definedName name="etiqueta_1880_1905.relacionados" localSheetId="4">#REF!</definedName>
    <definedName name="etiqueta_1880_1905.relacionados" localSheetId="89">#REF!</definedName>
    <definedName name="etiqueta_1880_1905.relacionados" localSheetId="5">#REF!</definedName>
    <definedName name="etiqueta_1880_1905.relacionados" localSheetId="90">#REF!</definedName>
    <definedName name="etiqueta_1880_1905.relacionados" localSheetId="34">#REF!</definedName>
    <definedName name="etiqueta_1880_1905.relacionados" localSheetId="92">#REF!</definedName>
    <definedName name="etiqueta_1880_1905.relacionados" localSheetId="93">#REF!</definedName>
    <definedName name="etiqueta_1880_1905.relacionados">#REF!</definedName>
    <definedName name="etiqueta_1881_1882" localSheetId="39">#REF!</definedName>
    <definedName name="etiqueta_1881_1882" localSheetId="25">#REF!</definedName>
    <definedName name="etiqueta_1881_1882" localSheetId="21">#REF!</definedName>
    <definedName name="etiqueta_1881_1882" localSheetId="4">#REF!</definedName>
    <definedName name="etiqueta_1881_1882" localSheetId="89">#REF!</definedName>
    <definedName name="etiqueta_1881_1882" localSheetId="5">#REF!</definedName>
    <definedName name="etiqueta_1881_1882" localSheetId="90">#REF!</definedName>
    <definedName name="etiqueta_1881_1882" localSheetId="34">#REF!</definedName>
    <definedName name="etiqueta_1881_1882" localSheetId="92">#REF!</definedName>
    <definedName name="etiqueta_1881_1882" localSheetId="93">#REF!</definedName>
    <definedName name="etiqueta_1881_1882">#REF!</definedName>
    <definedName name="etiqueta_1883_1884" localSheetId="39">#REF!</definedName>
    <definedName name="etiqueta_1883_1884" localSheetId="25">#REF!</definedName>
    <definedName name="etiqueta_1883_1884" localSheetId="21">#REF!</definedName>
    <definedName name="etiqueta_1883_1884" localSheetId="4">#REF!</definedName>
    <definedName name="etiqueta_1883_1884" localSheetId="89">#REF!</definedName>
    <definedName name="etiqueta_1883_1884" localSheetId="5">#REF!</definedName>
    <definedName name="etiqueta_1883_1884" localSheetId="90">#REF!</definedName>
    <definedName name="etiqueta_1883_1884" localSheetId="34">#REF!</definedName>
    <definedName name="etiqueta_1883_1884" localSheetId="92">#REF!</definedName>
    <definedName name="etiqueta_1883_1884" localSheetId="93">#REF!</definedName>
    <definedName name="etiqueta_1883_1884">#REF!</definedName>
    <definedName name="etiqueta_1883_1901" localSheetId="39">#REF!</definedName>
    <definedName name="etiqueta_1883_1901" localSheetId="25">#REF!</definedName>
    <definedName name="etiqueta_1883_1901" localSheetId="21">#REF!</definedName>
    <definedName name="etiqueta_1883_1901" localSheetId="4">#REF!</definedName>
    <definedName name="etiqueta_1883_1901" localSheetId="89">#REF!</definedName>
    <definedName name="etiqueta_1883_1901" localSheetId="5">#REF!</definedName>
    <definedName name="etiqueta_1883_1901" localSheetId="90">#REF!</definedName>
    <definedName name="etiqueta_1883_1901" localSheetId="34">#REF!</definedName>
    <definedName name="etiqueta_1883_1901" localSheetId="92">#REF!</definedName>
    <definedName name="etiqueta_1883_1901" localSheetId="93">#REF!</definedName>
    <definedName name="etiqueta_1883_1901">#REF!</definedName>
    <definedName name="etiqueta_1883_1901.relacionados" localSheetId="39">#REF!</definedName>
    <definedName name="etiqueta_1883_1901.relacionados" localSheetId="25">#REF!</definedName>
    <definedName name="etiqueta_1883_1901.relacionados" localSheetId="21">#REF!</definedName>
    <definedName name="etiqueta_1883_1901.relacionados" localSheetId="4">#REF!</definedName>
    <definedName name="etiqueta_1883_1901.relacionados" localSheetId="89">#REF!</definedName>
    <definedName name="etiqueta_1883_1901.relacionados" localSheetId="5">#REF!</definedName>
    <definedName name="etiqueta_1883_1901.relacionados" localSheetId="90">#REF!</definedName>
    <definedName name="etiqueta_1883_1901.relacionados" localSheetId="34">#REF!</definedName>
    <definedName name="etiqueta_1883_1901.relacionados" localSheetId="92">#REF!</definedName>
    <definedName name="etiqueta_1883_1901.relacionados" localSheetId="93">#REF!</definedName>
    <definedName name="etiqueta_1883_1901.relacionados">#REF!</definedName>
    <definedName name="etiqueta_1883_1902.relacionados" localSheetId="39">#REF!</definedName>
    <definedName name="etiqueta_1883_1902.relacionados" localSheetId="25">#REF!</definedName>
    <definedName name="etiqueta_1883_1902.relacionados" localSheetId="21">#REF!</definedName>
    <definedName name="etiqueta_1883_1902.relacionados" localSheetId="4">#REF!</definedName>
    <definedName name="etiqueta_1883_1902.relacionados" localSheetId="89">#REF!</definedName>
    <definedName name="etiqueta_1883_1902.relacionados" localSheetId="5">#REF!</definedName>
    <definedName name="etiqueta_1883_1902.relacionados" localSheetId="90">#REF!</definedName>
    <definedName name="etiqueta_1883_1902.relacionados" localSheetId="34">#REF!</definedName>
    <definedName name="etiqueta_1883_1902.relacionados" localSheetId="92">#REF!</definedName>
    <definedName name="etiqueta_1883_1902.relacionados" localSheetId="93">#REF!</definedName>
    <definedName name="etiqueta_1883_1902.relacionados">#REF!</definedName>
    <definedName name="etiqueta_1884_1902" localSheetId="39">#REF!</definedName>
    <definedName name="etiqueta_1884_1902" localSheetId="25">#REF!</definedName>
    <definedName name="etiqueta_1884_1902" localSheetId="21">#REF!</definedName>
    <definedName name="etiqueta_1884_1902" localSheetId="4">#REF!</definedName>
    <definedName name="etiqueta_1884_1902" localSheetId="89">#REF!</definedName>
    <definedName name="etiqueta_1884_1902" localSheetId="5">#REF!</definedName>
    <definedName name="etiqueta_1884_1902" localSheetId="90">#REF!</definedName>
    <definedName name="etiqueta_1884_1902" localSheetId="34">#REF!</definedName>
    <definedName name="etiqueta_1884_1902" localSheetId="92">#REF!</definedName>
    <definedName name="etiqueta_1884_1902" localSheetId="93">#REF!</definedName>
    <definedName name="etiqueta_1884_1902">#REF!</definedName>
    <definedName name="etiqueta_1885_1895_1905" localSheetId="39">#REF!</definedName>
    <definedName name="etiqueta_1885_1895_1905" localSheetId="25">#REF!</definedName>
    <definedName name="etiqueta_1885_1895_1905" localSheetId="21">#REF!</definedName>
    <definedName name="etiqueta_1885_1895_1905" localSheetId="4">#REF!</definedName>
    <definedName name="etiqueta_1885_1895_1905" localSheetId="89">#REF!</definedName>
    <definedName name="etiqueta_1885_1895_1905" localSheetId="5">#REF!</definedName>
    <definedName name="etiqueta_1885_1895_1905" localSheetId="90">#REF!</definedName>
    <definedName name="etiqueta_1885_1895_1905" localSheetId="34">#REF!</definedName>
    <definedName name="etiqueta_1885_1895_1905" localSheetId="92">#REF!</definedName>
    <definedName name="etiqueta_1885_1895_1905" localSheetId="93">#REF!</definedName>
    <definedName name="etiqueta_1885_1895_1905">#REF!</definedName>
    <definedName name="etiqueta_1886_1887" localSheetId="39">#REF!</definedName>
    <definedName name="etiqueta_1886_1887" localSheetId="25">#REF!</definedName>
    <definedName name="etiqueta_1886_1887" localSheetId="21">#REF!</definedName>
    <definedName name="etiqueta_1886_1887" localSheetId="4">#REF!</definedName>
    <definedName name="etiqueta_1886_1887" localSheetId="89">#REF!</definedName>
    <definedName name="etiqueta_1886_1887" localSheetId="5">#REF!</definedName>
    <definedName name="etiqueta_1886_1887" localSheetId="90">#REF!</definedName>
    <definedName name="etiqueta_1886_1887" localSheetId="34">#REF!</definedName>
    <definedName name="etiqueta_1886_1887" localSheetId="92">#REF!</definedName>
    <definedName name="etiqueta_1886_1887" localSheetId="93">#REF!</definedName>
    <definedName name="etiqueta_1886_1887">#REF!</definedName>
    <definedName name="etiqueta_1888_1889" localSheetId="39">#REF!</definedName>
    <definedName name="etiqueta_1888_1889" localSheetId="25">#REF!</definedName>
    <definedName name="etiqueta_1888_1889" localSheetId="21">#REF!</definedName>
    <definedName name="etiqueta_1888_1889" localSheetId="4">#REF!</definedName>
    <definedName name="etiqueta_1888_1889" localSheetId="89">#REF!</definedName>
    <definedName name="etiqueta_1888_1889" localSheetId="5">#REF!</definedName>
    <definedName name="etiqueta_1888_1889" localSheetId="90">#REF!</definedName>
    <definedName name="etiqueta_1888_1889" localSheetId="34">#REF!</definedName>
    <definedName name="etiqueta_1888_1889" localSheetId="92">#REF!</definedName>
    <definedName name="etiqueta_1888_1889" localSheetId="93">#REF!</definedName>
    <definedName name="etiqueta_1888_1889">#REF!</definedName>
    <definedName name="etiqueta_1890_1895" localSheetId="39">#REF!</definedName>
    <definedName name="etiqueta_1890_1895" localSheetId="25">#REF!</definedName>
    <definedName name="etiqueta_1890_1895" localSheetId="21">#REF!</definedName>
    <definedName name="etiqueta_1890_1895" localSheetId="4">#REF!</definedName>
    <definedName name="etiqueta_1890_1895" localSheetId="89">#REF!</definedName>
    <definedName name="etiqueta_1890_1895" localSheetId="5">#REF!</definedName>
    <definedName name="etiqueta_1890_1895" localSheetId="90">#REF!</definedName>
    <definedName name="etiqueta_1890_1895" localSheetId="34">#REF!</definedName>
    <definedName name="etiqueta_1890_1895" localSheetId="92">#REF!</definedName>
    <definedName name="etiqueta_1890_1895" localSheetId="93">#REF!</definedName>
    <definedName name="etiqueta_1890_1895">#REF!</definedName>
    <definedName name="etiqueta_1891_1891" localSheetId="39">#REF!</definedName>
    <definedName name="etiqueta_1891_1891" localSheetId="25">#REF!</definedName>
    <definedName name="etiqueta_1891_1891" localSheetId="21">#REF!</definedName>
    <definedName name="etiqueta_1891_1891" localSheetId="4">#REF!</definedName>
    <definedName name="etiqueta_1891_1891" localSheetId="89">#REF!</definedName>
    <definedName name="etiqueta_1891_1891" localSheetId="5">#REF!</definedName>
    <definedName name="etiqueta_1891_1891" localSheetId="90">#REF!</definedName>
    <definedName name="etiqueta_1891_1891" localSheetId="34">#REF!</definedName>
    <definedName name="etiqueta_1891_1891" localSheetId="92">#REF!</definedName>
    <definedName name="etiqueta_1891_1891" localSheetId="93">#REF!</definedName>
    <definedName name="etiqueta_1891_1891">#REF!</definedName>
    <definedName name="etiqueta_1893_1894" localSheetId="39">#REF!</definedName>
    <definedName name="etiqueta_1893_1894" localSheetId="25">#REF!</definedName>
    <definedName name="etiqueta_1893_1894" localSheetId="21">#REF!</definedName>
    <definedName name="etiqueta_1893_1894" localSheetId="4">#REF!</definedName>
    <definedName name="etiqueta_1893_1894" localSheetId="89">#REF!</definedName>
    <definedName name="etiqueta_1893_1894" localSheetId="5">#REF!</definedName>
    <definedName name="etiqueta_1893_1894" localSheetId="90">#REF!</definedName>
    <definedName name="etiqueta_1893_1894" localSheetId="34">#REF!</definedName>
    <definedName name="etiqueta_1893_1894" localSheetId="92">#REF!</definedName>
    <definedName name="etiqueta_1893_1894" localSheetId="93">#REF!</definedName>
    <definedName name="etiqueta_1893_1894">#REF!</definedName>
    <definedName name="etiqueta_1896_1897" localSheetId="39">#REF!</definedName>
    <definedName name="etiqueta_1896_1897" localSheetId="25">#REF!</definedName>
    <definedName name="etiqueta_1896_1897" localSheetId="21">#REF!</definedName>
    <definedName name="etiqueta_1896_1897" localSheetId="4">#REF!</definedName>
    <definedName name="etiqueta_1896_1897" localSheetId="89">#REF!</definedName>
    <definedName name="etiqueta_1896_1897" localSheetId="5">#REF!</definedName>
    <definedName name="etiqueta_1896_1897" localSheetId="90">#REF!</definedName>
    <definedName name="etiqueta_1896_1897" localSheetId="34">#REF!</definedName>
    <definedName name="etiqueta_1896_1897" localSheetId="92">#REF!</definedName>
    <definedName name="etiqueta_1896_1897" localSheetId="93">#REF!</definedName>
    <definedName name="etiqueta_1896_1897">#REF!</definedName>
    <definedName name="etiqueta_1898_1899" localSheetId="39">#REF!</definedName>
    <definedName name="etiqueta_1898_1899" localSheetId="25">#REF!</definedName>
    <definedName name="etiqueta_1898_1899" localSheetId="21">#REF!</definedName>
    <definedName name="etiqueta_1898_1899" localSheetId="4">#REF!</definedName>
    <definedName name="etiqueta_1898_1899" localSheetId="89">#REF!</definedName>
    <definedName name="etiqueta_1898_1899" localSheetId="5">#REF!</definedName>
    <definedName name="etiqueta_1898_1899" localSheetId="90">#REF!</definedName>
    <definedName name="etiqueta_1898_1899" localSheetId="34">#REF!</definedName>
    <definedName name="etiqueta_1898_1899" localSheetId="92">#REF!</definedName>
    <definedName name="etiqueta_1898_1899" localSheetId="93">#REF!</definedName>
    <definedName name="etiqueta_1898_1899">#REF!</definedName>
    <definedName name="etiqueta_1900_1905" localSheetId="39">#REF!</definedName>
    <definedName name="etiqueta_1900_1905" localSheetId="25">#REF!</definedName>
    <definedName name="etiqueta_1900_1905" localSheetId="21">#REF!</definedName>
    <definedName name="etiqueta_1900_1905" localSheetId="4">#REF!</definedName>
    <definedName name="etiqueta_1900_1905" localSheetId="89">#REF!</definedName>
    <definedName name="etiqueta_1900_1905" localSheetId="5">#REF!</definedName>
    <definedName name="etiqueta_1900_1905" localSheetId="90">#REF!</definedName>
    <definedName name="etiqueta_1900_1905" localSheetId="34">#REF!</definedName>
    <definedName name="etiqueta_1900_1905" localSheetId="92">#REF!</definedName>
    <definedName name="etiqueta_1900_1905" localSheetId="93">#REF!</definedName>
    <definedName name="etiqueta_1900_1905">#REF!</definedName>
    <definedName name="etiqueta_1901_1902" localSheetId="39">#REF!</definedName>
    <definedName name="etiqueta_1901_1902" localSheetId="25">#REF!</definedName>
    <definedName name="etiqueta_1901_1902" localSheetId="21">#REF!</definedName>
    <definedName name="etiqueta_1901_1902" localSheetId="4">#REF!</definedName>
    <definedName name="etiqueta_1901_1902" localSheetId="89">#REF!</definedName>
    <definedName name="etiqueta_1901_1902" localSheetId="5">#REF!</definedName>
    <definedName name="etiqueta_1901_1902" localSheetId="90">#REF!</definedName>
    <definedName name="etiqueta_1901_1902" localSheetId="34">#REF!</definedName>
    <definedName name="etiqueta_1901_1902" localSheetId="92">#REF!</definedName>
    <definedName name="etiqueta_1901_1902" localSheetId="93">#REF!</definedName>
    <definedName name="etiqueta_1901_1902">#REF!</definedName>
    <definedName name="etiqueta_1903_1904" localSheetId="39">#REF!</definedName>
    <definedName name="etiqueta_1903_1904" localSheetId="25">#REF!</definedName>
    <definedName name="etiqueta_1903_1904" localSheetId="21">#REF!</definedName>
    <definedName name="etiqueta_1903_1904" localSheetId="4">#REF!</definedName>
    <definedName name="etiqueta_1903_1904" localSheetId="89">#REF!</definedName>
    <definedName name="etiqueta_1903_1904" localSheetId="5">#REF!</definedName>
    <definedName name="etiqueta_1903_1904" localSheetId="90">#REF!</definedName>
    <definedName name="etiqueta_1903_1904" localSheetId="34">#REF!</definedName>
    <definedName name="etiqueta_1903_1904" localSheetId="92">#REF!</definedName>
    <definedName name="etiqueta_1903_1904" localSheetId="93">#REF!</definedName>
    <definedName name="etiqueta_1903_1904">#REF!</definedName>
    <definedName name="etiqueta_1903_1904_1906_1907" localSheetId="39">#REF!</definedName>
    <definedName name="etiqueta_1903_1904_1906_1907" localSheetId="25">#REF!</definedName>
    <definedName name="etiqueta_1903_1904_1906_1907" localSheetId="21">#REF!</definedName>
    <definedName name="etiqueta_1903_1904_1906_1907" localSheetId="4">#REF!</definedName>
    <definedName name="etiqueta_1903_1904_1906_1907" localSheetId="89">#REF!</definedName>
    <definedName name="etiqueta_1903_1904_1906_1907" localSheetId="5">#REF!</definedName>
    <definedName name="etiqueta_1903_1904_1906_1907" localSheetId="90">#REF!</definedName>
    <definedName name="etiqueta_1903_1904_1906_1907" localSheetId="34">#REF!</definedName>
    <definedName name="etiqueta_1903_1904_1906_1907" localSheetId="92">#REF!</definedName>
    <definedName name="etiqueta_1903_1904_1906_1907" localSheetId="93">#REF!</definedName>
    <definedName name="etiqueta_1903_1904_1906_1907">#REF!</definedName>
    <definedName name="etiqueta_1903_1906" localSheetId="39">#REF!</definedName>
    <definedName name="etiqueta_1903_1906" localSheetId="25">#REF!</definedName>
    <definedName name="etiqueta_1903_1906" localSheetId="21">#REF!</definedName>
    <definedName name="etiqueta_1903_1906" localSheetId="4">#REF!</definedName>
    <definedName name="etiqueta_1903_1906" localSheetId="89">#REF!</definedName>
    <definedName name="etiqueta_1903_1906" localSheetId="5">#REF!</definedName>
    <definedName name="etiqueta_1903_1906" localSheetId="90">#REF!</definedName>
    <definedName name="etiqueta_1903_1906" localSheetId="34">#REF!</definedName>
    <definedName name="etiqueta_1903_1906" localSheetId="92">#REF!</definedName>
    <definedName name="etiqueta_1903_1906" localSheetId="93">#REF!</definedName>
    <definedName name="etiqueta_1903_1906">#REF!</definedName>
    <definedName name="etiqueta_1904_1907" localSheetId="39">#REF!</definedName>
    <definedName name="etiqueta_1904_1907" localSheetId="25">#REF!</definedName>
    <definedName name="etiqueta_1904_1907" localSheetId="21">#REF!</definedName>
    <definedName name="etiqueta_1904_1907" localSheetId="4">#REF!</definedName>
    <definedName name="etiqueta_1904_1907" localSheetId="89">#REF!</definedName>
    <definedName name="etiqueta_1904_1907" localSheetId="5">#REF!</definedName>
    <definedName name="etiqueta_1904_1907" localSheetId="90">#REF!</definedName>
    <definedName name="etiqueta_1904_1907" localSheetId="34">#REF!</definedName>
    <definedName name="etiqueta_1904_1907" localSheetId="92">#REF!</definedName>
    <definedName name="etiqueta_1904_1907" localSheetId="93">#REF!</definedName>
    <definedName name="etiqueta_1904_1907">#REF!</definedName>
    <definedName name="etiqueta_1906_1907" localSheetId="39">#REF!</definedName>
    <definedName name="etiqueta_1906_1907" localSheetId="25">#REF!</definedName>
    <definedName name="etiqueta_1906_1907" localSheetId="21">#REF!</definedName>
    <definedName name="etiqueta_1906_1907" localSheetId="4">#REF!</definedName>
    <definedName name="etiqueta_1906_1907" localSheetId="89">#REF!</definedName>
    <definedName name="etiqueta_1906_1907" localSheetId="5">#REF!</definedName>
    <definedName name="etiqueta_1906_1907" localSheetId="90">#REF!</definedName>
    <definedName name="etiqueta_1906_1907" localSheetId="34">#REF!</definedName>
    <definedName name="etiqueta_1906_1907" localSheetId="92">#REF!</definedName>
    <definedName name="etiqueta_1906_1907" localSheetId="93">#REF!</definedName>
    <definedName name="etiqueta_1906_1907">#REF!</definedName>
    <definedName name="etiqueta_1908_1909" localSheetId="39">#REF!</definedName>
    <definedName name="etiqueta_1908_1909" localSheetId="25">#REF!</definedName>
    <definedName name="etiqueta_1908_1909" localSheetId="21">#REF!</definedName>
    <definedName name="etiqueta_1908_1909" localSheetId="4">#REF!</definedName>
    <definedName name="etiqueta_1908_1909" localSheetId="89">#REF!</definedName>
    <definedName name="etiqueta_1908_1909" localSheetId="5">#REF!</definedName>
    <definedName name="etiqueta_1908_1909" localSheetId="90">#REF!</definedName>
    <definedName name="etiqueta_1908_1909" localSheetId="34">#REF!</definedName>
    <definedName name="etiqueta_1908_1909" localSheetId="92">#REF!</definedName>
    <definedName name="etiqueta_1908_1909" localSheetId="93">#REF!</definedName>
    <definedName name="etiqueta_1908_1909">#REF!</definedName>
    <definedName name="etiqueta_1908_1909_1911_1912" localSheetId="39">#REF!</definedName>
    <definedName name="etiqueta_1908_1909_1911_1912" localSheetId="25">#REF!</definedName>
    <definedName name="etiqueta_1908_1909_1911_1912" localSheetId="21">#REF!</definedName>
    <definedName name="etiqueta_1908_1909_1911_1912" localSheetId="4">#REF!</definedName>
    <definedName name="etiqueta_1908_1909_1911_1912" localSheetId="89">#REF!</definedName>
    <definedName name="etiqueta_1908_1909_1911_1912" localSheetId="5">#REF!</definedName>
    <definedName name="etiqueta_1908_1909_1911_1912" localSheetId="90">#REF!</definedName>
    <definedName name="etiqueta_1908_1909_1911_1912" localSheetId="34">#REF!</definedName>
    <definedName name="etiqueta_1908_1909_1911_1912" localSheetId="92">#REF!</definedName>
    <definedName name="etiqueta_1908_1909_1911_1912" localSheetId="93">#REF!</definedName>
    <definedName name="etiqueta_1908_1909_1911_1912">#REF!</definedName>
    <definedName name="etiqueta_1908_1911" localSheetId="39">#REF!</definedName>
    <definedName name="etiqueta_1908_1911" localSheetId="25">#REF!</definedName>
    <definedName name="etiqueta_1908_1911" localSheetId="21">#REF!</definedName>
    <definedName name="etiqueta_1908_1911" localSheetId="4">#REF!</definedName>
    <definedName name="etiqueta_1908_1911" localSheetId="89">#REF!</definedName>
    <definedName name="etiqueta_1908_1911" localSheetId="5">#REF!</definedName>
    <definedName name="etiqueta_1908_1911" localSheetId="90">#REF!</definedName>
    <definedName name="etiqueta_1908_1911" localSheetId="34">#REF!</definedName>
    <definedName name="etiqueta_1908_1911" localSheetId="92">#REF!</definedName>
    <definedName name="etiqueta_1908_1911" localSheetId="93">#REF!</definedName>
    <definedName name="etiqueta_1908_1911">#REF!</definedName>
    <definedName name="etiqueta_1909_1912" localSheetId="39">#REF!</definedName>
    <definedName name="etiqueta_1909_1912" localSheetId="25">#REF!</definedName>
    <definedName name="etiqueta_1909_1912" localSheetId="21">#REF!</definedName>
    <definedName name="etiqueta_1909_1912" localSheetId="4">#REF!</definedName>
    <definedName name="etiqueta_1909_1912" localSheetId="89">#REF!</definedName>
    <definedName name="etiqueta_1909_1912" localSheetId="5">#REF!</definedName>
    <definedName name="etiqueta_1909_1912" localSheetId="90">#REF!</definedName>
    <definedName name="etiqueta_1909_1912" localSheetId="34">#REF!</definedName>
    <definedName name="etiqueta_1909_1912" localSheetId="92">#REF!</definedName>
    <definedName name="etiqueta_1909_1912" localSheetId="93">#REF!</definedName>
    <definedName name="etiqueta_1909_1912">#REF!</definedName>
    <definedName name="etiqueta_1911_1912" localSheetId="39">#REF!</definedName>
    <definedName name="etiqueta_1911_1912" localSheetId="25">#REF!</definedName>
    <definedName name="etiqueta_1911_1912" localSheetId="21">#REF!</definedName>
    <definedName name="etiqueta_1911_1912" localSheetId="4">#REF!</definedName>
    <definedName name="etiqueta_1911_1912" localSheetId="89">#REF!</definedName>
    <definedName name="etiqueta_1911_1912" localSheetId="5">#REF!</definedName>
    <definedName name="etiqueta_1911_1912" localSheetId="90">#REF!</definedName>
    <definedName name="etiqueta_1911_1912" localSheetId="34">#REF!</definedName>
    <definedName name="etiqueta_1911_1912" localSheetId="92">#REF!</definedName>
    <definedName name="etiqueta_1911_1912" localSheetId="93">#REF!</definedName>
    <definedName name="etiqueta_1911_1912">#REF!</definedName>
    <definedName name="etiqueta_1913" localSheetId="39">#REF!</definedName>
    <definedName name="etiqueta_1913" localSheetId="25">#REF!</definedName>
    <definedName name="etiqueta_1913" localSheetId="21">#REF!</definedName>
    <definedName name="etiqueta_1913" localSheetId="4">#REF!</definedName>
    <definedName name="etiqueta_1913" localSheetId="89">#REF!</definedName>
    <definedName name="etiqueta_1913" localSheetId="5">#REF!</definedName>
    <definedName name="etiqueta_1913" localSheetId="90">#REF!</definedName>
    <definedName name="etiqueta_1913" localSheetId="34">#REF!</definedName>
    <definedName name="etiqueta_1913" localSheetId="92">#REF!</definedName>
    <definedName name="etiqueta_1913" localSheetId="93">#REF!</definedName>
    <definedName name="etiqueta_1913">#REF!</definedName>
    <definedName name="etiqueta_1914" localSheetId="39">#REF!</definedName>
    <definedName name="etiqueta_1914" localSheetId="25">#REF!</definedName>
    <definedName name="etiqueta_1914" localSheetId="21">#REF!</definedName>
    <definedName name="etiqueta_1914" localSheetId="4">#REF!</definedName>
    <definedName name="etiqueta_1914" localSheetId="89">#REF!</definedName>
    <definedName name="etiqueta_1914" localSheetId="5">#REF!</definedName>
    <definedName name="etiqueta_1914" localSheetId="90">#REF!</definedName>
    <definedName name="etiqueta_1914" localSheetId="34">#REF!</definedName>
    <definedName name="etiqueta_1914" localSheetId="92">#REF!</definedName>
    <definedName name="etiqueta_1914" localSheetId="93">#REF!</definedName>
    <definedName name="etiqueta_1914">#REF!</definedName>
    <definedName name="etiqueta_1916" localSheetId="39">#REF!</definedName>
    <definedName name="etiqueta_1916" localSheetId="25">#REF!</definedName>
    <definedName name="etiqueta_1916" localSheetId="21">#REF!</definedName>
    <definedName name="etiqueta_1916" localSheetId="4">#REF!</definedName>
    <definedName name="etiqueta_1916" localSheetId="89">#REF!</definedName>
    <definedName name="etiqueta_1916" localSheetId="5">#REF!</definedName>
    <definedName name="etiqueta_1916" localSheetId="90">#REF!</definedName>
    <definedName name="etiqueta_1916" localSheetId="34">#REF!</definedName>
    <definedName name="etiqueta_1916" localSheetId="92">#REF!</definedName>
    <definedName name="etiqueta_1916" localSheetId="93">#REF!</definedName>
    <definedName name="etiqueta_1916">#REF!</definedName>
    <definedName name="etiqueta_1916_1917" localSheetId="39">#REF!</definedName>
    <definedName name="etiqueta_1916_1917" localSheetId="25">#REF!</definedName>
    <definedName name="etiqueta_1916_1917" localSheetId="21">#REF!</definedName>
    <definedName name="etiqueta_1916_1917" localSheetId="4">#REF!</definedName>
    <definedName name="etiqueta_1916_1917" localSheetId="89">#REF!</definedName>
    <definedName name="etiqueta_1916_1917" localSheetId="5">#REF!</definedName>
    <definedName name="etiqueta_1916_1917" localSheetId="90">#REF!</definedName>
    <definedName name="etiqueta_1916_1917" localSheetId="34">#REF!</definedName>
    <definedName name="etiqueta_1916_1917" localSheetId="92">#REF!</definedName>
    <definedName name="etiqueta_1916_1917" localSheetId="93">#REF!</definedName>
    <definedName name="etiqueta_1916_1917">#REF!</definedName>
    <definedName name="etiqueta_1917" localSheetId="39">#REF!</definedName>
    <definedName name="etiqueta_1917" localSheetId="25">#REF!</definedName>
    <definedName name="etiqueta_1917" localSheetId="21">#REF!</definedName>
    <definedName name="etiqueta_1917" localSheetId="4">#REF!</definedName>
    <definedName name="etiqueta_1917" localSheetId="89">#REF!</definedName>
    <definedName name="etiqueta_1917" localSheetId="5">#REF!</definedName>
    <definedName name="etiqueta_1917" localSheetId="90">#REF!</definedName>
    <definedName name="etiqueta_1917" localSheetId="34">#REF!</definedName>
    <definedName name="etiqueta_1917" localSheetId="92">#REF!</definedName>
    <definedName name="etiqueta_1917" localSheetId="93">#REF!</definedName>
    <definedName name="etiqueta_1917">#REF!</definedName>
    <definedName name="etiqueta_1918" localSheetId="39">#REF!</definedName>
    <definedName name="etiqueta_1918" localSheetId="25">#REF!</definedName>
    <definedName name="etiqueta_1918" localSheetId="21">#REF!</definedName>
    <definedName name="etiqueta_1918" localSheetId="4">#REF!</definedName>
    <definedName name="etiqueta_1918" localSheetId="89">#REF!</definedName>
    <definedName name="etiqueta_1918" localSheetId="5">#REF!</definedName>
    <definedName name="etiqueta_1918" localSheetId="90">#REF!</definedName>
    <definedName name="etiqueta_1918" localSheetId="34">#REF!</definedName>
    <definedName name="etiqueta_1918" localSheetId="92">#REF!</definedName>
    <definedName name="etiqueta_1918" localSheetId="93">#REF!</definedName>
    <definedName name="etiqueta_1918">#REF!</definedName>
    <definedName name="etiqueta_1918_8010" localSheetId="39">#REF!</definedName>
    <definedName name="etiqueta_1918_8010" localSheetId="25">#REF!</definedName>
    <definedName name="etiqueta_1918_8010" localSheetId="21">#REF!</definedName>
    <definedName name="etiqueta_1918_8010" localSheetId="4">#REF!</definedName>
    <definedName name="etiqueta_1918_8010" localSheetId="89">#REF!</definedName>
    <definedName name="etiqueta_1918_8010" localSheetId="5">#REF!</definedName>
    <definedName name="etiqueta_1918_8010" localSheetId="90">#REF!</definedName>
    <definedName name="etiqueta_1918_8010" localSheetId="34">#REF!</definedName>
    <definedName name="etiqueta_1918_8010" localSheetId="92">#REF!</definedName>
    <definedName name="etiqueta_1918_8010" localSheetId="93">#REF!</definedName>
    <definedName name="etiqueta_1918_8010">#REF!</definedName>
    <definedName name="etiqueta_1918_8010.relacionados" localSheetId="39">#REF!</definedName>
    <definedName name="etiqueta_1918_8010.relacionados" localSheetId="25">#REF!</definedName>
    <definedName name="etiqueta_1918_8010.relacionados" localSheetId="21">#REF!</definedName>
    <definedName name="etiqueta_1918_8010.relacionados" localSheetId="4">#REF!</definedName>
    <definedName name="etiqueta_1918_8010.relacionados" localSheetId="89">#REF!</definedName>
    <definedName name="etiqueta_1918_8010.relacionados" localSheetId="5">#REF!</definedName>
    <definedName name="etiqueta_1918_8010.relacionados" localSheetId="90">#REF!</definedName>
    <definedName name="etiqueta_1918_8010.relacionados" localSheetId="34">#REF!</definedName>
    <definedName name="etiqueta_1918_8010.relacionados" localSheetId="92">#REF!</definedName>
    <definedName name="etiqueta_1918_8010.relacionados" localSheetId="93">#REF!</definedName>
    <definedName name="etiqueta_1918_8010.relacionados">#REF!</definedName>
    <definedName name="etiqueta_1919" localSheetId="39">#REF!</definedName>
    <definedName name="etiqueta_1919" localSheetId="25">#REF!</definedName>
    <definedName name="etiqueta_1919" localSheetId="21">#REF!</definedName>
    <definedName name="etiqueta_1919" localSheetId="4">#REF!</definedName>
    <definedName name="etiqueta_1919" localSheetId="89">#REF!</definedName>
    <definedName name="etiqueta_1919" localSheetId="5">#REF!</definedName>
    <definedName name="etiqueta_1919" localSheetId="90">#REF!</definedName>
    <definedName name="etiqueta_1919" localSheetId="34">#REF!</definedName>
    <definedName name="etiqueta_1919" localSheetId="92">#REF!</definedName>
    <definedName name="etiqueta_1919" localSheetId="93">#REF!</definedName>
    <definedName name="etiqueta_1919">#REF!</definedName>
    <definedName name="etiqueta_1921" localSheetId="39">#REF!</definedName>
    <definedName name="etiqueta_1921" localSheetId="25">#REF!</definedName>
    <definedName name="etiqueta_1921" localSheetId="21">#REF!</definedName>
    <definedName name="etiqueta_1921" localSheetId="4">#REF!</definedName>
    <definedName name="etiqueta_1921" localSheetId="89">#REF!</definedName>
    <definedName name="etiqueta_1921" localSheetId="5">#REF!</definedName>
    <definedName name="etiqueta_1921" localSheetId="90">#REF!</definedName>
    <definedName name="etiqueta_1921" localSheetId="34">#REF!</definedName>
    <definedName name="etiqueta_1921" localSheetId="92">#REF!</definedName>
    <definedName name="etiqueta_1921" localSheetId="93">#REF!</definedName>
    <definedName name="etiqueta_1921">#REF!</definedName>
    <definedName name="etiqueta_1922" localSheetId="39">#REF!</definedName>
    <definedName name="etiqueta_1922" localSheetId="25">#REF!</definedName>
    <definedName name="etiqueta_1922" localSheetId="21">#REF!</definedName>
    <definedName name="etiqueta_1922" localSheetId="4">#REF!</definedName>
    <definedName name="etiqueta_1922" localSheetId="89">#REF!</definedName>
    <definedName name="etiqueta_1922" localSheetId="5">#REF!</definedName>
    <definedName name="etiqueta_1922" localSheetId="90">#REF!</definedName>
    <definedName name="etiqueta_1922" localSheetId="34">#REF!</definedName>
    <definedName name="etiqueta_1922" localSheetId="92">#REF!</definedName>
    <definedName name="etiqueta_1922" localSheetId="93">#REF!</definedName>
    <definedName name="etiqueta_1922">#REF!</definedName>
    <definedName name="etiqueta_1923" localSheetId="39">#REF!</definedName>
    <definedName name="etiqueta_1923" localSheetId="25">#REF!</definedName>
    <definedName name="etiqueta_1923" localSheetId="21">#REF!</definedName>
    <definedName name="etiqueta_1923" localSheetId="4">#REF!</definedName>
    <definedName name="etiqueta_1923" localSheetId="89">#REF!</definedName>
    <definedName name="etiqueta_1923" localSheetId="5">#REF!</definedName>
    <definedName name="etiqueta_1923" localSheetId="90">#REF!</definedName>
    <definedName name="etiqueta_1923" localSheetId="34">#REF!</definedName>
    <definedName name="etiqueta_1923" localSheetId="92">#REF!</definedName>
    <definedName name="etiqueta_1923" localSheetId="93">#REF!</definedName>
    <definedName name="etiqueta_1923">#REF!</definedName>
    <definedName name="etiqueta_1930" localSheetId="39">#REF!</definedName>
    <definedName name="etiqueta_1930" localSheetId="25">#REF!</definedName>
    <definedName name="etiqueta_1930" localSheetId="21">#REF!</definedName>
    <definedName name="etiqueta_1930" localSheetId="4">#REF!</definedName>
    <definedName name="etiqueta_1930" localSheetId="89">#REF!</definedName>
    <definedName name="etiqueta_1930" localSheetId="5">#REF!</definedName>
    <definedName name="etiqueta_1930" localSheetId="90">#REF!</definedName>
    <definedName name="etiqueta_1930" localSheetId="34">#REF!</definedName>
    <definedName name="etiqueta_1930" localSheetId="92">#REF!</definedName>
    <definedName name="etiqueta_1930" localSheetId="93">#REF!</definedName>
    <definedName name="etiqueta_1930">#REF!</definedName>
    <definedName name="etiqueta_1930_3408" localSheetId="39">#REF!</definedName>
    <definedName name="etiqueta_1930_3408" localSheetId="25">#REF!</definedName>
    <definedName name="etiqueta_1930_3408" localSheetId="21">#REF!</definedName>
    <definedName name="etiqueta_1930_3408" localSheetId="4">#REF!</definedName>
    <definedName name="etiqueta_1930_3408" localSheetId="89">#REF!</definedName>
    <definedName name="etiqueta_1930_3408" localSheetId="5">#REF!</definedName>
    <definedName name="etiqueta_1930_3408" localSheetId="90">#REF!</definedName>
    <definedName name="etiqueta_1930_3408" localSheetId="34">#REF!</definedName>
    <definedName name="etiqueta_1930_3408" localSheetId="92">#REF!</definedName>
    <definedName name="etiqueta_1930_3408" localSheetId="93">#REF!</definedName>
    <definedName name="etiqueta_1930_3408">#REF!</definedName>
    <definedName name="etiqueta_1930_3408.relacionados" localSheetId="39">#REF!</definedName>
    <definedName name="etiqueta_1930_3408.relacionados" localSheetId="25">#REF!</definedName>
    <definedName name="etiqueta_1930_3408.relacionados" localSheetId="21">#REF!</definedName>
    <definedName name="etiqueta_1930_3408.relacionados" localSheetId="4">#REF!</definedName>
    <definedName name="etiqueta_1930_3408.relacionados" localSheetId="89">#REF!</definedName>
    <definedName name="etiqueta_1930_3408.relacionados" localSheetId="5">#REF!</definedName>
    <definedName name="etiqueta_1930_3408.relacionados" localSheetId="90">#REF!</definedName>
    <definedName name="etiqueta_1930_3408.relacionados" localSheetId="34">#REF!</definedName>
    <definedName name="etiqueta_1930_3408.relacionados" localSheetId="92">#REF!</definedName>
    <definedName name="etiqueta_1930_3408.relacionados" localSheetId="93">#REF!</definedName>
    <definedName name="etiqueta_1930_3408.relacionados">#REF!</definedName>
    <definedName name="etiqueta_1940" localSheetId="39">#REF!</definedName>
    <definedName name="etiqueta_1940" localSheetId="25">#REF!</definedName>
    <definedName name="etiqueta_1940" localSheetId="21">#REF!</definedName>
    <definedName name="etiqueta_1940" localSheetId="4">#REF!</definedName>
    <definedName name="etiqueta_1940" localSheetId="89">#REF!</definedName>
    <definedName name="etiqueta_1940" localSheetId="5">#REF!</definedName>
    <definedName name="etiqueta_1940" localSheetId="90">#REF!</definedName>
    <definedName name="etiqueta_1940" localSheetId="34">#REF!</definedName>
    <definedName name="etiqueta_1940" localSheetId="92">#REF!</definedName>
    <definedName name="etiqueta_1940" localSheetId="93">#REF!</definedName>
    <definedName name="etiqueta_1940">#REF!</definedName>
    <definedName name="etiqueta_1950" localSheetId="39">#REF!</definedName>
    <definedName name="etiqueta_1950" localSheetId="25">#REF!</definedName>
    <definedName name="etiqueta_1950" localSheetId="21">#REF!</definedName>
    <definedName name="etiqueta_1950" localSheetId="4">#REF!</definedName>
    <definedName name="etiqueta_1950" localSheetId="89">#REF!</definedName>
    <definedName name="etiqueta_1950" localSheetId="5">#REF!</definedName>
    <definedName name="etiqueta_1950" localSheetId="90">#REF!</definedName>
    <definedName name="etiqueta_1950" localSheetId="34">#REF!</definedName>
    <definedName name="etiqueta_1950" localSheetId="92">#REF!</definedName>
    <definedName name="etiqueta_1950" localSheetId="93">#REF!</definedName>
    <definedName name="etiqueta_1950">#REF!</definedName>
    <definedName name="etiqueta_1960" localSheetId="39">#REF!</definedName>
    <definedName name="etiqueta_1960" localSheetId="25">#REF!</definedName>
    <definedName name="etiqueta_1960" localSheetId="21">#REF!</definedName>
    <definedName name="etiqueta_1960" localSheetId="4">#REF!</definedName>
    <definedName name="etiqueta_1960" localSheetId="89">#REF!</definedName>
    <definedName name="etiqueta_1960" localSheetId="5">#REF!</definedName>
    <definedName name="etiqueta_1960" localSheetId="90">#REF!</definedName>
    <definedName name="etiqueta_1960" localSheetId="34">#REF!</definedName>
    <definedName name="etiqueta_1960" localSheetId="92">#REF!</definedName>
    <definedName name="etiqueta_1960" localSheetId="93">#REF!</definedName>
    <definedName name="etiqueta_1960">#REF!</definedName>
    <definedName name="etiqueta_1960_2272" localSheetId="39">#REF!</definedName>
    <definedName name="etiqueta_1960_2272" localSheetId="25">#REF!</definedName>
    <definedName name="etiqueta_1960_2272" localSheetId="21">#REF!</definedName>
    <definedName name="etiqueta_1960_2272" localSheetId="4">#REF!</definedName>
    <definedName name="etiqueta_1960_2272" localSheetId="89">#REF!</definedName>
    <definedName name="etiqueta_1960_2272" localSheetId="5">#REF!</definedName>
    <definedName name="etiqueta_1960_2272" localSheetId="90">#REF!</definedName>
    <definedName name="etiqueta_1960_2272" localSheetId="34">#REF!</definedName>
    <definedName name="etiqueta_1960_2272" localSheetId="92">#REF!</definedName>
    <definedName name="etiqueta_1960_2272" localSheetId="93">#REF!</definedName>
    <definedName name="etiqueta_1960_2272">#REF!</definedName>
    <definedName name="etiqueta_1970_1975" localSheetId="39">#REF!</definedName>
    <definedName name="etiqueta_1970_1975" localSheetId="25">#REF!</definedName>
    <definedName name="etiqueta_1970_1975" localSheetId="21">#REF!</definedName>
    <definedName name="etiqueta_1970_1975" localSheetId="4">#REF!</definedName>
    <definedName name="etiqueta_1970_1975" localSheetId="89">#REF!</definedName>
    <definedName name="etiqueta_1970_1975" localSheetId="5">#REF!</definedName>
    <definedName name="etiqueta_1970_1975" localSheetId="90">#REF!</definedName>
    <definedName name="etiqueta_1970_1975" localSheetId="34">#REF!</definedName>
    <definedName name="etiqueta_1970_1975" localSheetId="92">#REF!</definedName>
    <definedName name="etiqueta_1970_1975" localSheetId="93">#REF!</definedName>
    <definedName name="etiqueta_1970_1975">#REF!</definedName>
    <definedName name="etiqueta_1975_2276" localSheetId="39">#REF!</definedName>
    <definedName name="etiqueta_1975_2276" localSheetId="25">#REF!</definedName>
    <definedName name="etiqueta_1975_2276" localSheetId="21">#REF!</definedName>
    <definedName name="etiqueta_1975_2276" localSheetId="4">#REF!</definedName>
    <definedName name="etiqueta_1975_2276" localSheetId="89">#REF!</definedName>
    <definedName name="etiqueta_1975_2276" localSheetId="5">#REF!</definedName>
    <definedName name="etiqueta_1975_2276" localSheetId="90">#REF!</definedName>
    <definedName name="etiqueta_1975_2276" localSheetId="34">#REF!</definedName>
    <definedName name="etiqueta_1975_2276" localSheetId="92">#REF!</definedName>
    <definedName name="etiqueta_1975_2276" localSheetId="93">#REF!</definedName>
    <definedName name="etiqueta_1975_2276">#REF!</definedName>
    <definedName name="etiqueta_1980_1990_1995" localSheetId="39">#REF!</definedName>
    <definedName name="etiqueta_1980_1990_1995" localSheetId="25">#REF!</definedName>
    <definedName name="etiqueta_1980_1990_1995" localSheetId="21">#REF!</definedName>
    <definedName name="etiqueta_1980_1990_1995" localSheetId="4">#REF!</definedName>
    <definedName name="etiqueta_1980_1990_1995" localSheetId="89">#REF!</definedName>
    <definedName name="etiqueta_1980_1990_1995" localSheetId="5">#REF!</definedName>
    <definedName name="etiqueta_1980_1990_1995" localSheetId="90">#REF!</definedName>
    <definedName name="etiqueta_1980_1990_1995" localSheetId="34">#REF!</definedName>
    <definedName name="etiqueta_1980_1990_1995" localSheetId="92">#REF!</definedName>
    <definedName name="etiqueta_1980_1990_1995" localSheetId="93">#REF!</definedName>
    <definedName name="etiqueta_1980_1990_1995">#REF!</definedName>
    <definedName name="etiqueta_1990_2274" localSheetId="39">#REF!</definedName>
    <definedName name="etiqueta_1990_2274" localSheetId="25">#REF!</definedName>
    <definedName name="etiqueta_1990_2274" localSheetId="21">#REF!</definedName>
    <definedName name="etiqueta_1990_2274" localSheetId="4">#REF!</definedName>
    <definedName name="etiqueta_1990_2274" localSheetId="89">#REF!</definedName>
    <definedName name="etiqueta_1990_2274" localSheetId="5">#REF!</definedName>
    <definedName name="etiqueta_1990_2274" localSheetId="90">#REF!</definedName>
    <definedName name="etiqueta_1990_2274" localSheetId="34">#REF!</definedName>
    <definedName name="etiqueta_1990_2274" localSheetId="92">#REF!</definedName>
    <definedName name="etiqueta_1990_2274" localSheetId="93">#REF!</definedName>
    <definedName name="etiqueta_1990_2274">#REF!</definedName>
    <definedName name="etiqueta_200" localSheetId="39">#REF!</definedName>
    <definedName name="etiqueta_200" localSheetId="25">#REF!</definedName>
    <definedName name="etiqueta_200" localSheetId="21">#REF!</definedName>
    <definedName name="etiqueta_200" localSheetId="4">#REF!</definedName>
    <definedName name="etiqueta_200" localSheetId="89">#REF!</definedName>
    <definedName name="etiqueta_200" localSheetId="5">#REF!</definedName>
    <definedName name="etiqueta_200" localSheetId="90">#REF!</definedName>
    <definedName name="etiqueta_200" localSheetId="34">#REF!</definedName>
    <definedName name="etiqueta_200" localSheetId="92">#REF!</definedName>
    <definedName name="etiqueta_200" localSheetId="93">#REF!</definedName>
    <definedName name="etiqueta_200">#REF!</definedName>
    <definedName name="etiqueta_200.2" localSheetId="39">#REF!</definedName>
    <definedName name="etiqueta_200.2" localSheetId="25">#REF!</definedName>
    <definedName name="etiqueta_200.2" localSheetId="21">#REF!</definedName>
    <definedName name="etiqueta_200.2" localSheetId="4">#REF!</definedName>
    <definedName name="etiqueta_200.2" localSheetId="89">#REF!</definedName>
    <definedName name="etiqueta_200.2" localSheetId="5">#REF!</definedName>
    <definedName name="etiqueta_200.2" localSheetId="90">#REF!</definedName>
    <definedName name="etiqueta_200.2" localSheetId="34">#REF!</definedName>
    <definedName name="etiqueta_200.2" localSheetId="92">#REF!</definedName>
    <definedName name="etiqueta_200.2" localSheetId="93">#REF!</definedName>
    <definedName name="etiqueta_200.2">#REF!</definedName>
    <definedName name="etiqueta_200.3" localSheetId="39">#REF!</definedName>
    <definedName name="etiqueta_200.3" localSheetId="25">#REF!</definedName>
    <definedName name="etiqueta_200.3" localSheetId="21">#REF!</definedName>
    <definedName name="etiqueta_200.3" localSheetId="4">#REF!</definedName>
    <definedName name="etiqueta_200.3" localSheetId="89">#REF!</definedName>
    <definedName name="etiqueta_200.3" localSheetId="5">#REF!</definedName>
    <definedName name="etiqueta_200.3" localSheetId="90">#REF!</definedName>
    <definedName name="etiqueta_200.3" localSheetId="34">#REF!</definedName>
    <definedName name="etiqueta_200.3" localSheetId="92">#REF!</definedName>
    <definedName name="etiqueta_200.3" localSheetId="93">#REF!</definedName>
    <definedName name="etiqueta_200.3">#REF!</definedName>
    <definedName name="etiqueta_200.4" localSheetId="39">#REF!</definedName>
    <definedName name="etiqueta_200.4" localSheetId="25">#REF!</definedName>
    <definedName name="etiqueta_200.4" localSheetId="21">#REF!</definedName>
    <definedName name="etiqueta_200.4" localSheetId="4">#REF!</definedName>
    <definedName name="etiqueta_200.4" localSheetId="89">#REF!</definedName>
    <definedName name="etiqueta_200.4" localSheetId="5">#REF!</definedName>
    <definedName name="etiqueta_200.4" localSheetId="90">#REF!</definedName>
    <definedName name="etiqueta_200.4" localSheetId="34">#REF!</definedName>
    <definedName name="etiqueta_200.4" localSheetId="92">#REF!</definedName>
    <definedName name="etiqueta_200.4" localSheetId="93">#REF!</definedName>
    <definedName name="etiqueta_200.4">#REF!</definedName>
    <definedName name="etiqueta_200.5" localSheetId="39">#REF!</definedName>
    <definedName name="etiqueta_200.5" localSheetId="25">#REF!</definedName>
    <definedName name="etiqueta_200.5" localSheetId="21">#REF!</definedName>
    <definedName name="etiqueta_200.5" localSheetId="4">#REF!</definedName>
    <definedName name="etiqueta_200.5" localSheetId="89">#REF!</definedName>
    <definedName name="etiqueta_200.5" localSheetId="5">#REF!</definedName>
    <definedName name="etiqueta_200.5" localSheetId="90">#REF!</definedName>
    <definedName name="etiqueta_200.5" localSheetId="34">#REF!</definedName>
    <definedName name="etiqueta_200.5" localSheetId="92">#REF!</definedName>
    <definedName name="etiqueta_200.5" localSheetId="93">#REF!</definedName>
    <definedName name="etiqueta_200.5">#REF!</definedName>
    <definedName name="etiqueta_200.6" localSheetId="39">#REF!</definedName>
    <definedName name="etiqueta_200.6" localSheetId="25">#REF!</definedName>
    <definedName name="etiqueta_200.6" localSheetId="21">#REF!</definedName>
    <definedName name="etiqueta_200.6" localSheetId="4">#REF!</definedName>
    <definedName name="etiqueta_200.6" localSheetId="89">#REF!</definedName>
    <definedName name="etiqueta_200.6" localSheetId="5">#REF!</definedName>
    <definedName name="etiqueta_200.6" localSheetId="90">#REF!</definedName>
    <definedName name="etiqueta_200.6" localSheetId="34">#REF!</definedName>
    <definedName name="etiqueta_200.6" localSheetId="92">#REF!</definedName>
    <definedName name="etiqueta_200.6" localSheetId="93">#REF!</definedName>
    <definedName name="etiqueta_200.6">#REF!</definedName>
    <definedName name="etiqueta_200.7" localSheetId="39">#REF!</definedName>
    <definedName name="etiqueta_200.7" localSheetId="25">#REF!</definedName>
    <definedName name="etiqueta_200.7" localSheetId="21">#REF!</definedName>
    <definedName name="etiqueta_200.7" localSheetId="4">#REF!</definedName>
    <definedName name="etiqueta_200.7" localSheetId="89">#REF!</definedName>
    <definedName name="etiqueta_200.7" localSheetId="5">#REF!</definedName>
    <definedName name="etiqueta_200.7" localSheetId="90">#REF!</definedName>
    <definedName name="etiqueta_200.7" localSheetId="34">#REF!</definedName>
    <definedName name="etiqueta_200.7" localSheetId="92">#REF!</definedName>
    <definedName name="etiqueta_200.7" localSheetId="93">#REF!</definedName>
    <definedName name="etiqueta_200.7">#REF!</definedName>
    <definedName name="etiqueta_200_210_8090" localSheetId="39">#REF!</definedName>
    <definedName name="etiqueta_200_210_8090" localSheetId="25">#REF!</definedName>
    <definedName name="etiqueta_200_210_8090" localSheetId="21">#REF!</definedName>
    <definedName name="etiqueta_200_210_8090" localSheetId="4">#REF!</definedName>
    <definedName name="etiqueta_200_210_8090" localSheetId="89">#REF!</definedName>
    <definedName name="etiqueta_200_210_8090" localSheetId="5">#REF!</definedName>
    <definedName name="etiqueta_200_210_8090" localSheetId="90">#REF!</definedName>
    <definedName name="etiqueta_200_210_8090" localSheetId="34">#REF!</definedName>
    <definedName name="etiqueta_200_210_8090" localSheetId="92">#REF!</definedName>
    <definedName name="etiqueta_200_210_8090" localSheetId="93">#REF!</definedName>
    <definedName name="etiqueta_200_210_8090">#REF!</definedName>
    <definedName name="etiqueta_200_231" localSheetId="39">#REF!</definedName>
    <definedName name="etiqueta_200_231" localSheetId="25">#REF!</definedName>
    <definedName name="etiqueta_200_231" localSheetId="21">#REF!</definedName>
    <definedName name="etiqueta_200_231" localSheetId="4">#REF!</definedName>
    <definedName name="etiqueta_200_231" localSheetId="89">#REF!</definedName>
    <definedName name="etiqueta_200_231" localSheetId="5">#REF!</definedName>
    <definedName name="etiqueta_200_231" localSheetId="90">#REF!</definedName>
    <definedName name="etiqueta_200_231" localSheetId="34">#REF!</definedName>
    <definedName name="etiqueta_200_231" localSheetId="92">#REF!</definedName>
    <definedName name="etiqueta_200_231" localSheetId="93">#REF!</definedName>
    <definedName name="etiqueta_200_231">#REF!</definedName>
    <definedName name="etiqueta_200_231.relacionados" localSheetId="39">#REF!</definedName>
    <definedName name="etiqueta_200_231.relacionados" localSheetId="25">#REF!</definedName>
    <definedName name="etiqueta_200_231.relacionados" localSheetId="21">#REF!</definedName>
    <definedName name="etiqueta_200_231.relacionados" localSheetId="4">#REF!</definedName>
    <definedName name="etiqueta_200_231.relacionados" localSheetId="89">#REF!</definedName>
    <definedName name="etiqueta_200_231.relacionados" localSheetId="5">#REF!</definedName>
    <definedName name="etiqueta_200_231.relacionados" localSheetId="90">#REF!</definedName>
    <definedName name="etiqueta_200_231.relacionados" localSheetId="34">#REF!</definedName>
    <definedName name="etiqueta_200_231.relacionados" localSheetId="92">#REF!</definedName>
    <definedName name="etiqueta_200_231.relacionados" localSheetId="93">#REF!</definedName>
    <definedName name="etiqueta_200_231.relacionados">#REF!</definedName>
    <definedName name="etiqueta_2000" localSheetId="39">#REF!</definedName>
    <definedName name="etiqueta_2000" localSheetId="25">#REF!</definedName>
    <definedName name="etiqueta_2000" localSheetId="21">#REF!</definedName>
    <definedName name="etiqueta_2000" localSheetId="4">#REF!</definedName>
    <definedName name="etiqueta_2000" localSheetId="89">#REF!</definedName>
    <definedName name="etiqueta_2000" localSheetId="5">#REF!</definedName>
    <definedName name="etiqueta_2000" localSheetId="90">#REF!</definedName>
    <definedName name="etiqueta_2000" localSheetId="34">#REF!</definedName>
    <definedName name="etiqueta_2000" localSheetId="92">#REF!</definedName>
    <definedName name="etiqueta_2000" localSheetId="93">#REF!</definedName>
    <definedName name="etiqueta_2000">#REF!</definedName>
    <definedName name="etiqueta_2010" localSheetId="39">#REF!</definedName>
    <definedName name="etiqueta_2010" localSheetId="25">#REF!</definedName>
    <definedName name="etiqueta_2010" localSheetId="21">#REF!</definedName>
    <definedName name="etiqueta_2010" localSheetId="4">#REF!</definedName>
    <definedName name="etiqueta_2010" localSheetId="89">#REF!</definedName>
    <definedName name="etiqueta_2010" localSheetId="5">#REF!</definedName>
    <definedName name="etiqueta_2010" localSheetId="90">#REF!</definedName>
    <definedName name="etiqueta_2010" localSheetId="34">#REF!</definedName>
    <definedName name="etiqueta_2010" localSheetId="92">#REF!</definedName>
    <definedName name="etiqueta_2010" localSheetId="93">#REF!</definedName>
    <definedName name="etiqueta_2010">#REF!</definedName>
    <definedName name="etiqueta_2020_2025" localSheetId="39">#REF!</definedName>
    <definedName name="etiqueta_2020_2025" localSheetId="25">#REF!</definedName>
    <definedName name="etiqueta_2020_2025" localSheetId="21">#REF!</definedName>
    <definedName name="etiqueta_2020_2025" localSheetId="4">#REF!</definedName>
    <definedName name="etiqueta_2020_2025" localSheetId="89">#REF!</definedName>
    <definedName name="etiqueta_2020_2025" localSheetId="5">#REF!</definedName>
    <definedName name="etiqueta_2020_2025" localSheetId="90">#REF!</definedName>
    <definedName name="etiqueta_2020_2025" localSheetId="34">#REF!</definedName>
    <definedName name="etiqueta_2020_2025" localSheetId="92">#REF!</definedName>
    <definedName name="etiqueta_2020_2025" localSheetId="93">#REF!</definedName>
    <definedName name="etiqueta_2020_2025">#REF!</definedName>
    <definedName name="etiqueta_2030_2035" localSheetId="39">#REF!</definedName>
    <definedName name="etiqueta_2030_2035" localSheetId="25">#REF!</definedName>
    <definedName name="etiqueta_2030_2035" localSheetId="21">#REF!</definedName>
    <definedName name="etiqueta_2030_2035" localSheetId="4">#REF!</definedName>
    <definedName name="etiqueta_2030_2035" localSheetId="89">#REF!</definedName>
    <definedName name="etiqueta_2030_2035" localSheetId="5">#REF!</definedName>
    <definedName name="etiqueta_2030_2035" localSheetId="90">#REF!</definedName>
    <definedName name="etiqueta_2030_2035" localSheetId="34">#REF!</definedName>
    <definedName name="etiqueta_2030_2035" localSheetId="92">#REF!</definedName>
    <definedName name="etiqueta_2030_2035" localSheetId="93">#REF!</definedName>
    <definedName name="etiqueta_2030_2035">#REF!</definedName>
    <definedName name="etiqueta_2040" localSheetId="39">#REF!</definedName>
    <definedName name="etiqueta_2040" localSheetId="25">#REF!</definedName>
    <definedName name="etiqueta_2040" localSheetId="21">#REF!</definedName>
    <definedName name="etiqueta_2040" localSheetId="4">#REF!</definedName>
    <definedName name="etiqueta_2040" localSheetId="89">#REF!</definedName>
    <definedName name="etiqueta_2040" localSheetId="5">#REF!</definedName>
    <definedName name="etiqueta_2040" localSheetId="90">#REF!</definedName>
    <definedName name="etiqueta_2040" localSheetId="34">#REF!</definedName>
    <definedName name="etiqueta_2040" localSheetId="92">#REF!</definedName>
    <definedName name="etiqueta_2040" localSheetId="93">#REF!</definedName>
    <definedName name="etiqueta_2040">#REF!</definedName>
    <definedName name="etiqueta_210" localSheetId="39">#REF!</definedName>
    <definedName name="etiqueta_210" localSheetId="25">#REF!</definedName>
    <definedName name="etiqueta_210" localSheetId="21">#REF!</definedName>
    <definedName name="etiqueta_210" localSheetId="4">#REF!</definedName>
    <definedName name="etiqueta_210" localSheetId="89">#REF!</definedName>
    <definedName name="etiqueta_210" localSheetId="5">#REF!</definedName>
    <definedName name="etiqueta_210" localSheetId="90">#REF!</definedName>
    <definedName name="etiqueta_210" localSheetId="34">#REF!</definedName>
    <definedName name="etiqueta_210" localSheetId="92">#REF!</definedName>
    <definedName name="etiqueta_210" localSheetId="93">#REF!</definedName>
    <definedName name="etiqueta_210">#REF!</definedName>
    <definedName name="etiqueta_220" localSheetId="39">#REF!</definedName>
    <definedName name="etiqueta_220" localSheetId="25">#REF!</definedName>
    <definedName name="etiqueta_220" localSheetId="21">#REF!</definedName>
    <definedName name="etiqueta_220" localSheetId="4">#REF!</definedName>
    <definedName name="etiqueta_220" localSheetId="89">#REF!</definedName>
    <definedName name="etiqueta_220" localSheetId="5">#REF!</definedName>
    <definedName name="etiqueta_220" localSheetId="90">#REF!</definedName>
    <definedName name="etiqueta_220" localSheetId="34">#REF!</definedName>
    <definedName name="etiqueta_220" localSheetId="92">#REF!</definedName>
    <definedName name="etiqueta_220" localSheetId="93">#REF!</definedName>
    <definedName name="etiqueta_220">#REF!</definedName>
    <definedName name="etiqueta_220_230_231" localSheetId="39">#REF!</definedName>
    <definedName name="etiqueta_220_230_231" localSheetId="25">#REF!</definedName>
    <definedName name="etiqueta_220_230_231" localSheetId="21">#REF!</definedName>
    <definedName name="etiqueta_220_230_231" localSheetId="4">#REF!</definedName>
    <definedName name="etiqueta_220_230_231" localSheetId="89">#REF!</definedName>
    <definedName name="etiqueta_220_230_231" localSheetId="5">#REF!</definedName>
    <definedName name="etiqueta_220_230_231" localSheetId="90">#REF!</definedName>
    <definedName name="etiqueta_220_230_231" localSheetId="34">#REF!</definedName>
    <definedName name="etiqueta_220_230_231" localSheetId="92">#REF!</definedName>
    <definedName name="etiqueta_220_230_231" localSheetId="93">#REF!</definedName>
    <definedName name="etiqueta_220_230_231">#REF!</definedName>
    <definedName name="etiqueta_2240" localSheetId="39">#REF!</definedName>
    <definedName name="etiqueta_2240" localSheetId="25">#REF!</definedName>
    <definedName name="etiqueta_2240" localSheetId="21">#REF!</definedName>
    <definedName name="etiqueta_2240" localSheetId="4">#REF!</definedName>
    <definedName name="etiqueta_2240" localSheetId="89">#REF!</definedName>
    <definedName name="etiqueta_2240" localSheetId="5">#REF!</definedName>
    <definedName name="etiqueta_2240" localSheetId="90">#REF!</definedName>
    <definedName name="etiqueta_2240" localSheetId="34">#REF!</definedName>
    <definedName name="etiqueta_2240" localSheetId="92">#REF!</definedName>
    <definedName name="etiqueta_2240" localSheetId="93">#REF!</definedName>
    <definedName name="etiqueta_2240">#REF!</definedName>
    <definedName name="etiqueta_2250" localSheetId="39">#REF!</definedName>
    <definedName name="etiqueta_2250" localSheetId="25">#REF!</definedName>
    <definedName name="etiqueta_2250" localSheetId="21">#REF!</definedName>
    <definedName name="etiqueta_2250" localSheetId="4">#REF!</definedName>
    <definedName name="etiqueta_2250" localSheetId="89">#REF!</definedName>
    <definedName name="etiqueta_2250" localSheetId="5">#REF!</definedName>
    <definedName name="etiqueta_2250" localSheetId="90">#REF!</definedName>
    <definedName name="etiqueta_2250" localSheetId="34">#REF!</definedName>
    <definedName name="etiqueta_2250" localSheetId="92">#REF!</definedName>
    <definedName name="etiqueta_2250" localSheetId="93">#REF!</definedName>
    <definedName name="etiqueta_2250">#REF!</definedName>
    <definedName name="etiqueta_2260" localSheetId="39">#REF!</definedName>
    <definedName name="etiqueta_2260" localSheetId="25">#REF!</definedName>
    <definedName name="etiqueta_2260" localSheetId="21">#REF!</definedName>
    <definedName name="etiqueta_2260" localSheetId="4">#REF!</definedName>
    <definedName name="etiqueta_2260" localSheetId="89">#REF!</definedName>
    <definedName name="etiqueta_2260" localSheetId="5">#REF!</definedName>
    <definedName name="etiqueta_2260" localSheetId="90">#REF!</definedName>
    <definedName name="etiqueta_2260" localSheetId="34">#REF!</definedName>
    <definedName name="etiqueta_2260" localSheetId="92">#REF!</definedName>
    <definedName name="etiqueta_2260" localSheetId="93">#REF!</definedName>
    <definedName name="etiqueta_2260">#REF!</definedName>
    <definedName name="etiqueta_2270" localSheetId="39">#REF!</definedName>
    <definedName name="etiqueta_2270" localSheetId="25">#REF!</definedName>
    <definedName name="etiqueta_2270" localSheetId="21">#REF!</definedName>
    <definedName name="etiqueta_2270" localSheetId="4">#REF!</definedName>
    <definedName name="etiqueta_2270" localSheetId="89">#REF!</definedName>
    <definedName name="etiqueta_2270" localSheetId="5">#REF!</definedName>
    <definedName name="etiqueta_2270" localSheetId="90">#REF!</definedName>
    <definedName name="etiqueta_2270" localSheetId="34">#REF!</definedName>
    <definedName name="etiqueta_2270" localSheetId="92">#REF!</definedName>
    <definedName name="etiqueta_2270" localSheetId="93">#REF!</definedName>
    <definedName name="etiqueta_2270">#REF!</definedName>
    <definedName name="etiqueta_2272_2274_2276" localSheetId="39">#REF!</definedName>
    <definedName name="etiqueta_2272_2274_2276" localSheetId="25">#REF!</definedName>
    <definedName name="etiqueta_2272_2274_2276" localSheetId="21">#REF!</definedName>
    <definedName name="etiqueta_2272_2274_2276" localSheetId="4">#REF!</definedName>
    <definedName name="etiqueta_2272_2274_2276" localSheetId="89">#REF!</definedName>
    <definedName name="etiqueta_2272_2274_2276" localSheetId="5">#REF!</definedName>
    <definedName name="etiqueta_2272_2274_2276" localSheetId="90">#REF!</definedName>
    <definedName name="etiqueta_2272_2274_2276" localSheetId="34">#REF!</definedName>
    <definedName name="etiqueta_2272_2274_2276" localSheetId="92">#REF!</definedName>
    <definedName name="etiqueta_2272_2274_2276" localSheetId="93">#REF!</definedName>
    <definedName name="etiqueta_2272_2274_2276">#REF!</definedName>
    <definedName name="etiqueta_2280_2290_2295" localSheetId="39">#REF!</definedName>
    <definedName name="etiqueta_2280_2290_2295" localSheetId="25">#REF!</definedName>
    <definedName name="etiqueta_2280_2290_2295" localSheetId="21">#REF!</definedName>
    <definedName name="etiqueta_2280_2290_2295" localSheetId="4">#REF!</definedName>
    <definedName name="etiqueta_2280_2290_2295" localSheetId="89">#REF!</definedName>
    <definedName name="etiqueta_2280_2290_2295" localSheetId="5">#REF!</definedName>
    <definedName name="etiqueta_2280_2290_2295" localSheetId="90">#REF!</definedName>
    <definedName name="etiqueta_2280_2290_2295" localSheetId="34">#REF!</definedName>
    <definedName name="etiqueta_2280_2290_2295" localSheetId="92">#REF!</definedName>
    <definedName name="etiqueta_2280_2290_2295" localSheetId="93">#REF!</definedName>
    <definedName name="etiqueta_2280_2290_2295">#REF!</definedName>
    <definedName name="etiqueta_2280_2752" localSheetId="39">#REF!</definedName>
    <definedName name="etiqueta_2280_2752" localSheetId="25">#REF!</definedName>
    <definedName name="etiqueta_2280_2752" localSheetId="21">#REF!</definedName>
    <definedName name="etiqueta_2280_2752" localSheetId="4">#REF!</definedName>
    <definedName name="etiqueta_2280_2752" localSheetId="89">#REF!</definedName>
    <definedName name="etiqueta_2280_2752" localSheetId="5">#REF!</definedName>
    <definedName name="etiqueta_2280_2752" localSheetId="90">#REF!</definedName>
    <definedName name="etiqueta_2280_2752" localSheetId="34">#REF!</definedName>
    <definedName name="etiqueta_2280_2752" localSheetId="92">#REF!</definedName>
    <definedName name="etiqueta_2280_2752" localSheetId="93">#REF!</definedName>
    <definedName name="etiqueta_2280_2752">#REF!</definedName>
    <definedName name="etiqueta_2290_2754" localSheetId="39">#REF!</definedName>
    <definedName name="etiqueta_2290_2754" localSheetId="25">#REF!</definedName>
    <definedName name="etiqueta_2290_2754" localSheetId="21">#REF!</definedName>
    <definedName name="etiqueta_2290_2754" localSheetId="4">#REF!</definedName>
    <definedName name="etiqueta_2290_2754" localSheetId="89">#REF!</definedName>
    <definedName name="etiqueta_2290_2754" localSheetId="5">#REF!</definedName>
    <definedName name="etiqueta_2290_2754" localSheetId="90">#REF!</definedName>
    <definedName name="etiqueta_2290_2754" localSheetId="34">#REF!</definedName>
    <definedName name="etiqueta_2290_2754" localSheetId="92">#REF!</definedName>
    <definedName name="etiqueta_2290_2754" localSheetId="93">#REF!</definedName>
    <definedName name="etiqueta_2290_2754">#REF!</definedName>
    <definedName name="etiqueta_2295_2756" localSheetId="39">#REF!</definedName>
    <definedName name="etiqueta_2295_2756" localSheetId="25">#REF!</definedName>
    <definedName name="etiqueta_2295_2756" localSheetId="21">#REF!</definedName>
    <definedName name="etiqueta_2295_2756" localSheetId="4">#REF!</definedName>
    <definedName name="etiqueta_2295_2756" localSheetId="89">#REF!</definedName>
    <definedName name="etiqueta_2295_2756" localSheetId="5">#REF!</definedName>
    <definedName name="etiqueta_2295_2756" localSheetId="90">#REF!</definedName>
    <definedName name="etiqueta_2295_2756" localSheetId="34">#REF!</definedName>
    <definedName name="etiqueta_2295_2756" localSheetId="92">#REF!</definedName>
    <definedName name="etiqueta_2295_2756" localSheetId="93">#REF!</definedName>
    <definedName name="etiqueta_2295_2756">#REF!</definedName>
    <definedName name="etiqueta_230" localSheetId="39">#REF!</definedName>
    <definedName name="etiqueta_230" localSheetId="25">#REF!</definedName>
    <definedName name="etiqueta_230" localSheetId="21">#REF!</definedName>
    <definedName name="etiqueta_230" localSheetId="4">#REF!</definedName>
    <definedName name="etiqueta_230" localSheetId="89">#REF!</definedName>
    <definedName name="etiqueta_230" localSheetId="5">#REF!</definedName>
    <definedName name="etiqueta_230" localSheetId="90">#REF!</definedName>
    <definedName name="etiqueta_230" localSheetId="34">#REF!</definedName>
    <definedName name="etiqueta_230" localSheetId="92">#REF!</definedName>
    <definedName name="etiqueta_230" localSheetId="93">#REF!</definedName>
    <definedName name="etiqueta_230">#REF!</definedName>
    <definedName name="etiqueta_2300_2310_2315" localSheetId="39">#REF!</definedName>
    <definedName name="etiqueta_2300_2310_2315" localSheetId="25">#REF!</definedName>
    <definedName name="etiqueta_2300_2310_2315" localSheetId="21">#REF!</definedName>
    <definedName name="etiqueta_2300_2310_2315" localSheetId="4">#REF!</definedName>
    <definedName name="etiqueta_2300_2310_2315" localSheetId="89">#REF!</definedName>
    <definedName name="etiqueta_2300_2310_2315" localSheetId="5">#REF!</definedName>
    <definedName name="etiqueta_2300_2310_2315" localSheetId="90">#REF!</definedName>
    <definedName name="etiqueta_2300_2310_2315" localSheetId="34">#REF!</definedName>
    <definedName name="etiqueta_2300_2310_2315" localSheetId="92">#REF!</definedName>
    <definedName name="etiqueta_2300_2310_2315" localSheetId="93">#REF!</definedName>
    <definedName name="etiqueta_2300_2310_2315">#REF!</definedName>
    <definedName name="etiqueta_231" localSheetId="39">#REF!</definedName>
    <definedName name="etiqueta_231" localSheetId="25">#REF!</definedName>
    <definedName name="etiqueta_231" localSheetId="21">#REF!</definedName>
    <definedName name="etiqueta_231" localSheetId="4">#REF!</definedName>
    <definedName name="etiqueta_231" localSheetId="89">#REF!</definedName>
    <definedName name="etiqueta_231" localSheetId="5">#REF!</definedName>
    <definedName name="etiqueta_231" localSheetId="90">#REF!</definedName>
    <definedName name="etiqueta_231" localSheetId="34">#REF!</definedName>
    <definedName name="etiqueta_231" localSheetId="92">#REF!</definedName>
    <definedName name="etiqueta_231" localSheetId="93">#REF!</definedName>
    <definedName name="etiqueta_231">#REF!</definedName>
    <definedName name="etiqueta_232" localSheetId="39">#REF!</definedName>
    <definedName name="etiqueta_232" localSheetId="25">#REF!</definedName>
    <definedName name="etiqueta_232" localSheetId="21">#REF!</definedName>
    <definedName name="etiqueta_232" localSheetId="4">#REF!</definedName>
    <definedName name="etiqueta_232" localSheetId="89">#REF!</definedName>
    <definedName name="etiqueta_232" localSheetId="5">#REF!</definedName>
    <definedName name="etiqueta_232" localSheetId="90">#REF!</definedName>
    <definedName name="etiqueta_232" localSheetId="34">#REF!</definedName>
    <definedName name="etiqueta_232" localSheetId="92">#REF!</definedName>
    <definedName name="etiqueta_232" localSheetId="93">#REF!</definedName>
    <definedName name="etiqueta_232">#REF!</definedName>
    <definedName name="etiqueta_232_233" localSheetId="39">#REF!</definedName>
    <definedName name="etiqueta_232_233" localSheetId="25">#REF!</definedName>
    <definedName name="etiqueta_232_233" localSheetId="21">#REF!</definedName>
    <definedName name="etiqueta_232_233" localSheetId="4">#REF!</definedName>
    <definedName name="etiqueta_232_233" localSheetId="89">#REF!</definedName>
    <definedName name="etiqueta_232_233" localSheetId="5">#REF!</definedName>
    <definedName name="etiqueta_232_233" localSheetId="90">#REF!</definedName>
    <definedName name="etiqueta_232_233" localSheetId="34">#REF!</definedName>
    <definedName name="etiqueta_232_233" localSheetId="92">#REF!</definedName>
    <definedName name="etiqueta_232_233" localSheetId="93">#REF!</definedName>
    <definedName name="etiqueta_232_233">#REF!</definedName>
    <definedName name="etiqueta_232_236" localSheetId="39">#REF!</definedName>
    <definedName name="etiqueta_232_236" localSheetId="25">#REF!</definedName>
    <definedName name="etiqueta_232_236" localSheetId="21">#REF!</definedName>
    <definedName name="etiqueta_232_236" localSheetId="4">#REF!</definedName>
    <definedName name="etiqueta_232_236" localSheetId="89">#REF!</definedName>
    <definedName name="etiqueta_232_236" localSheetId="5">#REF!</definedName>
    <definedName name="etiqueta_232_236" localSheetId="90">#REF!</definedName>
    <definedName name="etiqueta_232_236" localSheetId="34">#REF!</definedName>
    <definedName name="etiqueta_232_236" localSheetId="92">#REF!</definedName>
    <definedName name="etiqueta_232_236" localSheetId="93">#REF!</definedName>
    <definedName name="etiqueta_232_236">#REF!</definedName>
    <definedName name="etiqueta_232_236.relacionados" localSheetId="39">#REF!</definedName>
    <definedName name="etiqueta_232_236.relacionados" localSheetId="25">#REF!</definedName>
    <definedName name="etiqueta_232_236.relacionados" localSheetId="21">#REF!</definedName>
    <definedName name="etiqueta_232_236.relacionados" localSheetId="4">#REF!</definedName>
    <definedName name="etiqueta_232_236.relacionados" localSheetId="89">#REF!</definedName>
    <definedName name="etiqueta_232_236.relacionados" localSheetId="5">#REF!</definedName>
    <definedName name="etiqueta_232_236.relacionados" localSheetId="90">#REF!</definedName>
    <definedName name="etiqueta_232_236.relacionados" localSheetId="34">#REF!</definedName>
    <definedName name="etiqueta_232_236.relacionados" localSheetId="92">#REF!</definedName>
    <definedName name="etiqueta_232_236.relacionados" localSheetId="93">#REF!</definedName>
    <definedName name="etiqueta_232_236.relacionados">#REF!</definedName>
    <definedName name="etiqueta_233" localSheetId="39">#REF!</definedName>
    <definedName name="etiqueta_233" localSheetId="25">#REF!</definedName>
    <definedName name="etiqueta_233" localSheetId="21">#REF!</definedName>
    <definedName name="etiqueta_233" localSheetId="4">#REF!</definedName>
    <definedName name="etiqueta_233" localSheetId="89">#REF!</definedName>
    <definedName name="etiqueta_233" localSheetId="5">#REF!</definedName>
    <definedName name="etiqueta_233" localSheetId="90">#REF!</definedName>
    <definedName name="etiqueta_233" localSheetId="34">#REF!</definedName>
    <definedName name="etiqueta_233" localSheetId="92">#REF!</definedName>
    <definedName name="etiqueta_233" localSheetId="93">#REF!</definedName>
    <definedName name="etiqueta_233">#REF!</definedName>
    <definedName name="etiqueta_234" localSheetId="39">#REF!</definedName>
    <definedName name="etiqueta_234" localSheetId="25">#REF!</definedName>
    <definedName name="etiqueta_234" localSheetId="21">#REF!</definedName>
    <definedName name="etiqueta_234" localSheetId="4">#REF!</definedName>
    <definedName name="etiqueta_234" localSheetId="89">#REF!</definedName>
    <definedName name="etiqueta_234" localSheetId="5">#REF!</definedName>
    <definedName name="etiqueta_234" localSheetId="90">#REF!</definedName>
    <definedName name="etiqueta_234" localSheetId="34">#REF!</definedName>
    <definedName name="etiqueta_234" localSheetId="92">#REF!</definedName>
    <definedName name="etiqueta_234" localSheetId="93">#REF!</definedName>
    <definedName name="etiqueta_234">#REF!</definedName>
    <definedName name="etiqueta_234_235" localSheetId="39">#REF!</definedName>
    <definedName name="etiqueta_234_235" localSheetId="25">#REF!</definedName>
    <definedName name="etiqueta_234_235" localSheetId="21">#REF!</definedName>
    <definedName name="etiqueta_234_235" localSheetId="4">#REF!</definedName>
    <definedName name="etiqueta_234_235" localSheetId="89">#REF!</definedName>
    <definedName name="etiqueta_234_235" localSheetId="5">#REF!</definedName>
    <definedName name="etiqueta_234_235" localSheetId="90">#REF!</definedName>
    <definedName name="etiqueta_234_235" localSheetId="34">#REF!</definedName>
    <definedName name="etiqueta_234_235" localSheetId="92">#REF!</definedName>
    <definedName name="etiqueta_234_235" localSheetId="93">#REF!</definedName>
    <definedName name="etiqueta_234_235">#REF!</definedName>
    <definedName name="etiqueta_235" localSheetId="39">#REF!</definedName>
    <definedName name="etiqueta_235" localSheetId="25">#REF!</definedName>
    <definedName name="etiqueta_235" localSheetId="21">#REF!</definedName>
    <definedName name="etiqueta_235" localSheetId="4">#REF!</definedName>
    <definedName name="etiqueta_235" localSheetId="89">#REF!</definedName>
    <definedName name="etiqueta_235" localSheetId="5">#REF!</definedName>
    <definedName name="etiqueta_235" localSheetId="90">#REF!</definedName>
    <definedName name="etiqueta_235" localSheetId="34">#REF!</definedName>
    <definedName name="etiqueta_235" localSheetId="92">#REF!</definedName>
    <definedName name="etiqueta_235" localSheetId="93">#REF!</definedName>
    <definedName name="etiqueta_235">#REF!</definedName>
    <definedName name="etiqueta_236" localSheetId="39">#REF!</definedName>
    <definedName name="etiqueta_236" localSheetId="25">#REF!</definedName>
    <definedName name="etiqueta_236" localSheetId="21">#REF!</definedName>
    <definedName name="etiqueta_236" localSheetId="4">#REF!</definedName>
    <definedName name="etiqueta_236" localSheetId="89">#REF!</definedName>
    <definedName name="etiqueta_236" localSheetId="5">#REF!</definedName>
    <definedName name="etiqueta_236" localSheetId="90">#REF!</definedName>
    <definedName name="etiqueta_236" localSheetId="34">#REF!</definedName>
    <definedName name="etiqueta_236" localSheetId="92">#REF!</definedName>
    <definedName name="etiqueta_236" localSheetId="93">#REF!</definedName>
    <definedName name="etiqueta_236">#REF!</definedName>
    <definedName name="etiqueta_2360_2370_2375" localSheetId="39">#REF!</definedName>
    <definedName name="etiqueta_2360_2370_2375" localSheetId="25">#REF!</definedName>
    <definedName name="etiqueta_2360_2370_2375" localSheetId="21">#REF!</definedName>
    <definedName name="etiqueta_2360_2370_2375" localSheetId="4">#REF!</definedName>
    <definedName name="etiqueta_2360_2370_2375" localSheetId="89">#REF!</definedName>
    <definedName name="etiqueta_2360_2370_2375" localSheetId="5">#REF!</definedName>
    <definedName name="etiqueta_2360_2370_2375" localSheetId="90">#REF!</definedName>
    <definedName name="etiqueta_2360_2370_2375" localSheetId="34">#REF!</definedName>
    <definedName name="etiqueta_2360_2370_2375" localSheetId="92">#REF!</definedName>
    <definedName name="etiqueta_2360_2370_2375" localSheetId="93">#REF!</definedName>
    <definedName name="etiqueta_2360_2370_2375">#REF!</definedName>
    <definedName name="etiqueta_2380_2390_2395" localSheetId="39">#REF!</definedName>
    <definedName name="etiqueta_2380_2390_2395" localSheetId="25">#REF!</definedName>
    <definedName name="etiqueta_2380_2390_2395" localSheetId="21">#REF!</definedName>
    <definedName name="etiqueta_2380_2390_2395" localSheetId="4">#REF!</definedName>
    <definedName name="etiqueta_2380_2390_2395" localSheetId="89">#REF!</definedName>
    <definedName name="etiqueta_2380_2390_2395" localSheetId="5">#REF!</definedName>
    <definedName name="etiqueta_2380_2390_2395" localSheetId="90">#REF!</definedName>
    <definedName name="etiqueta_2380_2390_2395" localSheetId="34">#REF!</definedName>
    <definedName name="etiqueta_2380_2390_2395" localSheetId="92">#REF!</definedName>
    <definedName name="etiqueta_2380_2390_2395" localSheetId="93">#REF!</definedName>
    <definedName name="etiqueta_2380_2390_2395">#REF!</definedName>
    <definedName name="etiqueta_240" localSheetId="39">#REF!</definedName>
    <definedName name="etiqueta_240" localSheetId="25">#REF!</definedName>
    <definedName name="etiqueta_240" localSheetId="21">#REF!</definedName>
    <definedName name="etiqueta_240" localSheetId="4">#REF!</definedName>
    <definedName name="etiqueta_240" localSheetId="89">#REF!</definedName>
    <definedName name="etiqueta_240" localSheetId="5">#REF!</definedName>
    <definedName name="etiqueta_240" localSheetId="90">#REF!</definedName>
    <definedName name="etiqueta_240" localSheetId="34">#REF!</definedName>
    <definedName name="etiqueta_240" localSheetId="92">#REF!</definedName>
    <definedName name="etiqueta_240" localSheetId="93">#REF!</definedName>
    <definedName name="etiqueta_240">#REF!</definedName>
    <definedName name="etiqueta_240_250_8100" localSheetId="39">#REF!</definedName>
    <definedName name="etiqueta_240_250_8100" localSheetId="25">#REF!</definedName>
    <definedName name="etiqueta_240_250_8100" localSheetId="21">#REF!</definedName>
    <definedName name="etiqueta_240_250_8100" localSheetId="4">#REF!</definedName>
    <definedName name="etiqueta_240_250_8100" localSheetId="89">#REF!</definedName>
    <definedName name="etiqueta_240_250_8100" localSheetId="5">#REF!</definedName>
    <definedName name="etiqueta_240_250_8100" localSheetId="90">#REF!</definedName>
    <definedName name="etiqueta_240_250_8100" localSheetId="34">#REF!</definedName>
    <definedName name="etiqueta_240_250_8100" localSheetId="92">#REF!</definedName>
    <definedName name="etiqueta_240_250_8100" localSheetId="93">#REF!</definedName>
    <definedName name="etiqueta_240_250_8100">#REF!</definedName>
    <definedName name="etiqueta_2400_2410_2415" localSheetId="39">#REF!</definedName>
    <definedName name="etiqueta_2400_2410_2415" localSheetId="25">#REF!</definedName>
    <definedName name="etiqueta_2400_2410_2415" localSheetId="21">#REF!</definedName>
    <definedName name="etiqueta_2400_2410_2415" localSheetId="4">#REF!</definedName>
    <definedName name="etiqueta_2400_2410_2415" localSheetId="89">#REF!</definedName>
    <definedName name="etiqueta_2400_2410_2415" localSheetId="5">#REF!</definedName>
    <definedName name="etiqueta_2400_2410_2415" localSheetId="90">#REF!</definedName>
    <definedName name="etiqueta_2400_2410_2415" localSheetId="34">#REF!</definedName>
    <definedName name="etiqueta_2400_2410_2415" localSheetId="92">#REF!</definedName>
    <definedName name="etiqueta_2400_2410_2415" localSheetId="93">#REF!</definedName>
    <definedName name="etiqueta_2400_2410_2415">#REF!</definedName>
    <definedName name="etiqueta_2430_2435" localSheetId="39">#REF!</definedName>
    <definedName name="etiqueta_2430_2435" localSheetId="25">#REF!</definedName>
    <definedName name="etiqueta_2430_2435" localSheetId="21">#REF!</definedName>
    <definedName name="etiqueta_2430_2435" localSheetId="4">#REF!</definedName>
    <definedName name="etiqueta_2430_2435" localSheetId="89">#REF!</definedName>
    <definedName name="etiqueta_2430_2435" localSheetId="5">#REF!</definedName>
    <definedName name="etiqueta_2430_2435" localSheetId="90">#REF!</definedName>
    <definedName name="etiqueta_2430_2435" localSheetId="34">#REF!</definedName>
    <definedName name="etiqueta_2430_2435" localSheetId="92">#REF!</definedName>
    <definedName name="etiqueta_2430_2435" localSheetId="93">#REF!</definedName>
    <definedName name="etiqueta_2430_2435">#REF!</definedName>
    <definedName name="etiqueta_2440_2450_2455" localSheetId="39">#REF!</definedName>
    <definedName name="etiqueta_2440_2450_2455" localSheetId="25">#REF!</definedName>
    <definedName name="etiqueta_2440_2450_2455" localSheetId="21">#REF!</definedName>
    <definedName name="etiqueta_2440_2450_2455" localSheetId="4">#REF!</definedName>
    <definedName name="etiqueta_2440_2450_2455" localSheetId="89">#REF!</definedName>
    <definedName name="etiqueta_2440_2450_2455" localSheetId="5">#REF!</definedName>
    <definedName name="etiqueta_2440_2450_2455" localSheetId="90">#REF!</definedName>
    <definedName name="etiqueta_2440_2450_2455" localSheetId="34">#REF!</definedName>
    <definedName name="etiqueta_2440_2450_2455" localSheetId="92">#REF!</definedName>
    <definedName name="etiqueta_2440_2450_2455" localSheetId="93">#REF!</definedName>
    <definedName name="etiqueta_2440_2450_2455">#REF!</definedName>
    <definedName name="etiqueta_250" localSheetId="39">#REF!</definedName>
    <definedName name="etiqueta_250" localSheetId="25">#REF!</definedName>
    <definedName name="etiqueta_250" localSheetId="21">#REF!</definedName>
    <definedName name="etiqueta_250" localSheetId="4">#REF!</definedName>
    <definedName name="etiqueta_250" localSheetId="89">#REF!</definedName>
    <definedName name="etiqueta_250" localSheetId="5">#REF!</definedName>
    <definedName name="etiqueta_250" localSheetId="90">#REF!</definedName>
    <definedName name="etiqueta_250" localSheetId="34">#REF!</definedName>
    <definedName name="etiqueta_250" localSheetId="92">#REF!</definedName>
    <definedName name="etiqueta_250" localSheetId="93">#REF!</definedName>
    <definedName name="etiqueta_250">#REF!</definedName>
    <definedName name="etiqueta_260" localSheetId="39">#REF!</definedName>
    <definedName name="etiqueta_260" localSheetId="25">#REF!</definedName>
    <definedName name="etiqueta_260" localSheetId="21">#REF!</definedName>
    <definedName name="etiqueta_260" localSheetId="4">#REF!</definedName>
    <definedName name="etiqueta_260" localSheetId="89">#REF!</definedName>
    <definedName name="etiqueta_260" localSheetId="5">#REF!</definedName>
    <definedName name="etiqueta_260" localSheetId="90">#REF!</definedName>
    <definedName name="etiqueta_260" localSheetId="34">#REF!</definedName>
    <definedName name="etiqueta_260" localSheetId="92">#REF!</definedName>
    <definedName name="etiqueta_260" localSheetId="93">#REF!</definedName>
    <definedName name="etiqueta_260">#REF!</definedName>
    <definedName name="etiqueta_260_270_236" localSheetId="39">#REF!</definedName>
    <definedName name="etiqueta_260_270_236" localSheetId="25">#REF!</definedName>
    <definedName name="etiqueta_260_270_236" localSheetId="21">#REF!</definedName>
    <definedName name="etiqueta_260_270_236" localSheetId="4">#REF!</definedName>
    <definedName name="etiqueta_260_270_236" localSheetId="89">#REF!</definedName>
    <definedName name="etiqueta_260_270_236" localSheetId="5">#REF!</definedName>
    <definedName name="etiqueta_260_270_236" localSheetId="90">#REF!</definedName>
    <definedName name="etiqueta_260_270_236" localSheetId="34">#REF!</definedName>
    <definedName name="etiqueta_260_270_236" localSheetId="92">#REF!</definedName>
    <definedName name="etiqueta_260_270_236" localSheetId="93">#REF!</definedName>
    <definedName name="etiqueta_260_270_236">#REF!</definedName>
    <definedName name="etiqueta_2680_2685" localSheetId="39">#REF!</definedName>
    <definedName name="etiqueta_2680_2685" localSheetId="25">#REF!</definedName>
    <definedName name="etiqueta_2680_2685" localSheetId="21">#REF!</definedName>
    <definedName name="etiqueta_2680_2685" localSheetId="4">#REF!</definedName>
    <definedName name="etiqueta_2680_2685" localSheetId="89">#REF!</definedName>
    <definedName name="etiqueta_2680_2685" localSheetId="5">#REF!</definedName>
    <definedName name="etiqueta_2680_2685" localSheetId="90">#REF!</definedName>
    <definedName name="etiqueta_2680_2685" localSheetId="34">#REF!</definedName>
    <definedName name="etiqueta_2680_2685" localSheetId="92">#REF!</definedName>
    <definedName name="etiqueta_2680_2685" localSheetId="93">#REF!</definedName>
    <definedName name="etiqueta_2680_2685">#REF!</definedName>
    <definedName name="etiqueta_2680_3170" localSheetId="39">#REF!</definedName>
    <definedName name="etiqueta_2680_3170" localSheetId="25">#REF!</definedName>
    <definedName name="etiqueta_2680_3170" localSheetId="21">#REF!</definedName>
    <definedName name="etiqueta_2680_3170" localSheetId="4">#REF!</definedName>
    <definedName name="etiqueta_2680_3170" localSheetId="89">#REF!</definedName>
    <definedName name="etiqueta_2680_3170" localSheetId="5">#REF!</definedName>
    <definedName name="etiqueta_2680_3170" localSheetId="90">#REF!</definedName>
    <definedName name="etiqueta_2680_3170" localSheetId="34">#REF!</definedName>
    <definedName name="etiqueta_2680_3170" localSheetId="92">#REF!</definedName>
    <definedName name="etiqueta_2680_3170" localSheetId="93">#REF!</definedName>
    <definedName name="etiqueta_2680_3170">#REF!</definedName>
    <definedName name="etiqueta_2685_3175" localSheetId="39">#REF!</definedName>
    <definedName name="etiqueta_2685_3175" localSheetId="25">#REF!</definedName>
    <definedName name="etiqueta_2685_3175" localSheetId="21">#REF!</definedName>
    <definedName name="etiqueta_2685_3175" localSheetId="4">#REF!</definedName>
    <definedName name="etiqueta_2685_3175" localSheetId="89">#REF!</definedName>
    <definedName name="etiqueta_2685_3175" localSheetId="5">#REF!</definedName>
    <definedName name="etiqueta_2685_3175" localSheetId="90">#REF!</definedName>
    <definedName name="etiqueta_2685_3175" localSheetId="34">#REF!</definedName>
    <definedName name="etiqueta_2685_3175" localSheetId="92">#REF!</definedName>
    <definedName name="etiqueta_2685_3175" localSheetId="93">#REF!</definedName>
    <definedName name="etiqueta_2685_3175">#REF!</definedName>
    <definedName name="etiqueta_2690_2700_2705" localSheetId="39">#REF!</definedName>
    <definedName name="etiqueta_2690_2700_2705" localSheetId="25">#REF!</definedName>
    <definedName name="etiqueta_2690_2700_2705" localSheetId="21">#REF!</definedName>
    <definedName name="etiqueta_2690_2700_2705" localSheetId="4">#REF!</definedName>
    <definedName name="etiqueta_2690_2700_2705" localSheetId="89">#REF!</definedName>
    <definedName name="etiqueta_2690_2700_2705" localSheetId="5">#REF!</definedName>
    <definedName name="etiqueta_2690_2700_2705" localSheetId="90">#REF!</definedName>
    <definedName name="etiqueta_2690_2700_2705" localSheetId="34">#REF!</definedName>
    <definedName name="etiqueta_2690_2700_2705" localSheetId="92">#REF!</definedName>
    <definedName name="etiqueta_2690_2700_2705" localSheetId="93">#REF!</definedName>
    <definedName name="etiqueta_2690_2700_2705">#REF!</definedName>
    <definedName name="etiqueta_270" localSheetId="39">#REF!</definedName>
    <definedName name="etiqueta_270" localSheetId="25">#REF!</definedName>
    <definedName name="etiqueta_270" localSheetId="21">#REF!</definedName>
    <definedName name="etiqueta_270" localSheetId="4">#REF!</definedName>
    <definedName name="etiqueta_270" localSheetId="89">#REF!</definedName>
    <definedName name="etiqueta_270" localSheetId="5">#REF!</definedName>
    <definedName name="etiqueta_270" localSheetId="90">#REF!</definedName>
    <definedName name="etiqueta_270" localSheetId="34">#REF!</definedName>
    <definedName name="etiqueta_270" localSheetId="92">#REF!</definedName>
    <definedName name="etiqueta_270" localSheetId="93">#REF!</definedName>
    <definedName name="etiqueta_270">#REF!</definedName>
    <definedName name="etiqueta_2701_2702" localSheetId="39">#REF!</definedName>
    <definedName name="etiqueta_2701_2702" localSheetId="25">#REF!</definedName>
    <definedName name="etiqueta_2701_2702" localSheetId="21">#REF!</definedName>
    <definedName name="etiqueta_2701_2702" localSheetId="4">#REF!</definedName>
    <definedName name="etiqueta_2701_2702" localSheetId="89">#REF!</definedName>
    <definedName name="etiqueta_2701_2702" localSheetId="5">#REF!</definedName>
    <definedName name="etiqueta_2701_2702" localSheetId="90">#REF!</definedName>
    <definedName name="etiqueta_2701_2702" localSheetId="34">#REF!</definedName>
    <definedName name="etiqueta_2701_2702" localSheetId="92">#REF!</definedName>
    <definedName name="etiqueta_2701_2702" localSheetId="93">#REF!</definedName>
    <definedName name="etiqueta_2701_2702">#REF!</definedName>
    <definedName name="etiqueta_2720_2725" localSheetId="39">#REF!</definedName>
    <definedName name="etiqueta_2720_2725" localSheetId="25">#REF!</definedName>
    <definedName name="etiqueta_2720_2725" localSheetId="21">#REF!</definedName>
    <definedName name="etiqueta_2720_2725" localSheetId="4">#REF!</definedName>
    <definedName name="etiqueta_2720_2725" localSheetId="89">#REF!</definedName>
    <definedName name="etiqueta_2720_2725" localSheetId="5">#REF!</definedName>
    <definedName name="etiqueta_2720_2725" localSheetId="90">#REF!</definedName>
    <definedName name="etiqueta_2720_2725" localSheetId="34">#REF!</definedName>
    <definedName name="etiqueta_2720_2725" localSheetId="92">#REF!</definedName>
    <definedName name="etiqueta_2720_2725" localSheetId="93">#REF!</definedName>
    <definedName name="etiqueta_2720_2725">#REF!</definedName>
    <definedName name="etiqueta_2730_2740_2745" localSheetId="39">#REF!</definedName>
    <definedName name="etiqueta_2730_2740_2745" localSheetId="25">#REF!</definedName>
    <definedName name="etiqueta_2730_2740_2745" localSheetId="21">#REF!</definedName>
    <definedName name="etiqueta_2730_2740_2745" localSheetId="4">#REF!</definedName>
    <definedName name="etiqueta_2730_2740_2745" localSheetId="89">#REF!</definedName>
    <definedName name="etiqueta_2730_2740_2745" localSheetId="5">#REF!</definedName>
    <definedName name="etiqueta_2730_2740_2745" localSheetId="90">#REF!</definedName>
    <definedName name="etiqueta_2730_2740_2745" localSheetId="34">#REF!</definedName>
    <definedName name="etiqueta_2730_2740_2745" localSheetId="92">#REF!</definedName>
    <definedName name="etiqueta_2730_2740_2745" localSheetId="93">#REF!</definedName>
    <definedName name="etiqueta_2730_2740_2745">#REF!</definedName>
    <definedName name="etiqueta_2750_2760_2765" localSheetId="39">#REF!</definedName>
    <definedName name="etiqueta_2750_2760_2765" localSheetId="25">#REF!</definedName>
    <definedName name="etiqueta_2750_2760_2765" localSheetId="21">#REF!</definedName>
    <definedName name="etiqueta_2750_2760_2765" localSheetId="4">#REF!</definedName>
    <definedName name="etiqueta_2750_2760_2765" localSheetId="89">#REF!</definedName>
    <definedName name="etiqueta_2750_2760_2765" localSheetId="5">#REF!</definedName>
    <definedName name="etiqueta_2750_2760_2765" localSheetId="90">#REF!</definedName>
    <definedName name="etiqueta_2750_2760_2765" localSheetId="34">#REF!</definedName>
    <definedName name="etiqueta_2750_2760_2765" localSheetId="92">#REF!</definedName>
    <definedName name="etiqueta_2750_2760_2765" localSheetId="93">#REF!</definedName>
    <definedName name="etiqueta_2750_2760_2765">#REF!</definedName>
    <definedName name="etiqueta_2752_2754_2756" localSheetId="39">#REF!</definedName>
    <definedName name="etiqueta_2752_2754_2756" localSheetId="25">#REF!</definedName>
    <definedName name="etiqueta_2752_2754_2756" localSheetId="21">#REF!</definedName>
    <definedName name="etiqueta_2752_2754_2756" localSheetId="4">#REF!</definedName>
    <definedName name="etiqueta_2752_2754_2756" localSheetId="89">#REF!</definedName>
    <definedName name="etiqueta_2752_2754_2756" localSheetId="5">#REF!</definedName>
    <definedName name="etiqueta_2752_2754_2756" localSheetId="90">#REF!</definedName>
    <definedName name="etiqueta_2752_2754_2756" localSheetId="34">#REF!</definedName>
    <definedName name="etiqueta_2752_2754_2756" localSheetId="92">#REF!</definedName>
    <definedName name="etiqueta_2752_2754_2756" localSheetId="93">#REF!</definedName>
    <definedName name="etiqueta_2752_2754_2756">#REF!</definedName>
    <definedName name="etiqueta_2770_2771" localSheetId="39">#REF!</definedName>
    <definedName name="etiqueta_2770_2771" localSheetId="25">#REF!</definedName>
    <definedName name="etiqueta_2770_2771" localSheetId="21">#REF!</definedName>
    <definedName name="etiqueta_2770_2771" localSheetId="4">#REF!</definedName>
    <definedName name="etiqueta_2770_2771" localSheetId="89">#REF!</definedName>
    <definedName name="etiqueta_2770_2771" localSheetId="5">#REF!</definedName>
    <definedName name="etiqueta_2770_2771" localSheetId="90">#REF!</definedName>
    <definedName name="etiqueta_2770_2771" localSheetId="34">#REF!</definedName>
    <definedName name="etiqueta_2770_2771" localSheetId="92">#REF!</definedName>
    <definedName name="etiqueta_2770_2771" localSheetId="93">#REF!</definedName>
    <definedName name="etiqueta_2770_2771">#REF!</definedName>
    <definedName name="etiqueta_2770_2801" localSheetId="39">#REF!</definedName>
    <definedName name="etiqueta_2770_2801" localSheetId="25">#REF!</definedName>
    <definedName name="etiqueta_2770_2801" localSheetId="21">#REF!</definedName>
    <definedName name="etiqueta_2770_2801" localSheetId="4">#REF!</definedName>
    <definedName name="etiqueta_2770_2801" localSheetId="89">#REF!</definedName>
    <definedName name="etiqueta_2770_2801" localSheetId="5">#REF!</definedName>
    <definedName name="etiqueta_2770_2801" localSheetId="90">#REF!</definedName>
    <definedName name="etiqueta_2770_2801" localSheetId="34">#REF!</definedName>
    <definedName name="etiqueta_2770_2801" localSheetId="92">#REF!</definedName>
    <definedName name="etiqueta_2770_2801" localSheetId="93">#REF!</definedName>
    <definedName name="etiqueta_2770_2801">#REF!</definedName>
    <definedName name="etiqueta_2771_2802" localSheetId="39">#REF!</definedName>
    <definedName name="etiqueta_2771_2802" localSheetId="25">#REF!</definedName>
    <definedName name="etiqueta_2771_2802" localSheetId="21">#REF!</definedName>
    <definedName name="etiqueta_2771_2802" localSheetId="4">#REF!</definedName>
    <definedName name="etiqueta_2771_2802" localSheetId="89">#REF!</definedName>
    <definedName name="etiqueta_2771_2802" localSheetId="5">#REF!</definedName>
    <definedName name="etiqueta_2771_2802" localSheetId="90">#REF!</definedName>
    <definedName name="etiqueta_2771_2802" localSheetId="34">#REF!</definedName>
    <definedName name="etiqueta_2771_2802" localSheetId="92">#REF!</definedName>
    <definedName name="etiqueta_2771_2802" localSheetId="93">#REF!</definedName>
    <definedName name="etiqueta_2771_2802">#REF!</definedName>
    <definedName name="etiqueta_2772_2774_2775" localSheetId="39">#REF!</definedName>
    <definedName name="etiqueta_2772_2774_2775" localSheetId="25">#REF!</definedName>
    <definedName name="etiqueta_2772_2774_2775" localSheetId="21">#REF!</definedName>
    <definedName name="etiqueta_2772_2774_2775" localSheetId="4">#REF!</definedName>
    <definedName name="etiqueta_2772_2774_2775" localSheetId="89">#REF!</definedName>
    <definedName name="etiqueta_2772_2774_2775" localSheetId="5">#REF!</definedName>
    <definedName name="etiqueta_2772_2774_2775" localSheetId="90">#REF!</definedName>
    <definedName name="etiqueta_2772_2774_2775" localSheetId="34">#REF!</definedName>
    <definedName name="etiqueta_2772_2774_2775" localSheetId="92">#REF!</definedName>
    <definedName name="etiqueta_2772_2774_2775" localSheetId="93">#REF!</definedName>
    <definedName name="etiqueta_2772_2774_2775">#REF!</definedName>
    <definedName name="etiqueta_2772_2799" localSheetId="39">#REF!</definedName>
    <definedName name="etiqueta_2772_2799" localSheetId="25">#REF!</definedName>
    <definedName name="etiqueta_2772_2799" localSheetId="21">#REF!</definedName>
    <definedName name="etiqueta_2772_2799" localSheetId="4">#REF!</definedName>
    <definedName name="etiqueta_2772_2799" localSheetId="89">#REF!</definedName>
    <definedName name="etiqueta_2772_2799" localSheetId="5">#REF!</definedName>
    <definedName name="etiqueta_2772_2799" localSheetId="90">#REF!</definedName>
    <definedName name="etiqueta_2772_2799" localSheetId="34">#REF!</definedName>
    <definedName name="etiqueta_2772_2799" localSheetId="92">#REF!</definedName>
    <definedName name="etiqueta_2772_2799" localSheetId="93">#REF!</definedName>
    <definedName name="etiqueta_2772_2799">#REF!</definedName>
    <definedName name="etiqueta_2780_2790_2795" localSheetId="39">#REF!</definedName>
    <definedName name="etiqueta_2780_2790_2795" localSheetId="25">#REF!</definedName>
    <definedName name="etiqueta_2780_2790_2795" localSheetId="21">#REF!</definedName>
    <definedName name="etiqueta_2780_2790_2795" localSheetId="4">#REF!</definedName>
    <definedName name="etiqueta_2780_2790_2795" localSheetId="89">#REF!</definedName>
    <definedName name="etiqueta_2780_2790_2795" localSheetId="5">#REF!</definedName>
    <definedName name="etiqueta_2780_2790_2795" localSheetId="90">#REF!</definedName>
    <definedName name="etiqueta_2780_2790_2795" localSheetId="34">#REF!</definedName>
    <definedName name="etiqueta_2780_2790_2795" localSheetId="92">#REF!</definedName>
    <definedName name="etiqueta_2780_2790_2795" localSheetId="93">#REF!</definedName>
    <definedName name="etiqueta_2780_2790_2795">#REF!</definedName>
    <definedName name="etiqueta_2781_2782" localSheetId="39">#REF!</definedName>
    <definedName name="etiqueta_2781_2782" localSheetId="25">#REF!</definedName>
    <definedName name="etiqueta_2781_2782" localSheetId="21">#REF!</definedName>
    <definedName name="etiqueta_2781_2782" localSheetId="4">#REF!</definedName>
    <definedName name="etiqueta_2781_2782" localSheetId="89">#REF!</definedName>
    <definedName name="etiqueta_2781_2782" localSheetId="5">#REF!</definedName>
    <definedName name="etiqueta_2781_2782" localSheetId="90">#REF!</definedName>
    <definedName name="etiqueta_2781_2782" localSheetId="34">#REF!</definedName>
    <definedName name="etiqueta_2781_2782" localSheetId="92">#REF!</definedName>
    <definedName name="etiqueta_2781_2782" localSheetId="93">#REF!</definedName>
    <definedName name="etiqueta_2781_2782">#REF!</definedName>
    <definedName name="etiqueta_2783_2784" localSheetId="39">#REF!</definedName>
    <definedName name="etiqueta_2783_2784" localSheetId="25">#REF!</definedName>
    <definedName name="etiqueta_2783_2784" localSheetId="21">#REF!</definedName>
    <definedName name="etiqueta_2783_2784" localSheetId="4">#REF!</definedName>
    <definedName name="etiqueta_2783_2784" localSheetId="89">#REF!</definedName>
    <definedName name="etiqueta_2783_2784" localSheetId="5">#REF!</definedName>
    <definedName name="etiqueta_2783_2784" localSheetId="90">#REF!</definedName>
    <definedName name="etiqueta_2783_2784" localSheetId="34">#REF!</definedName>
    <definedName name="etiqueta_2783_2784" localSheetId="92">#REF!</definedName>
    <definedName name="etiqueta_2783_2784" localSheetId="93">#REF!</definedName>
    <definedName name="etiqueta_2783_2784">#REF!</definedName>
    <definedName name="etiqueta_2785_2786_2787" localSheetId="39">#REF!</definedName>
    <definedName name="etiqueta_2785_2786_2787" localSheetId="25">#REF!</definedName>
    <definedName name="etiqueta_2785_2786_2787" localSheetId="21">#REF!</definedName>
    <definedName name="etiqueta_2785_2786_2787" localSheetId="4">#REF!</definedName>
    <definedName name="etiqueta_2785_2786_2787" localSheetId="89">#REF!</definedName>
    <definedName name="etiqueta_2785_2786_2787" localSheetId="5">#REF!</definedName>
    <definedName name="etiqueta_2785_2786_2787" localSheetId="90">#REF!</definedName>
    <definedName name="etiqueta_2785_2786_2787" localSheetId="34">#REF!</definedName>
    <definedName name="etiqueta_2785_2786_2787" localSheetId="92">#REF!</definedName>
    <definedName name="etiqueta_2785_2786_2787" localSheetId="93">#REF!</definedName>
    <definedName name="etiqueta_2785_2786_2787">#REF!</definedName>
    <definedName name="etiqueta_2788_2789_2791" localSheetId="39">#REF!</definedName>
    <definedName name="etiqueta_2788_2789_2791" localSheetId="25">#REF!</definedName>
    <definedName name="etiqueta_2788_2789_2791" localSheetId="21">#REF!</definedName>
    <definedName name="etiqueta_2788_2789_2791" localSheetId="4">#REF!</definedName>
    <definedName name="etiqueta_2788_2789_2791" localSheetId="89">#REF!</definedName>
    <definedName name="etiqueta_2788_2789_2791" localSheetId="5">#REF!</definedName>
    <definedName name="etiqueta_2788_2789_2791" localSheetId="90">#REF!</definedName>
    <definedName name="etiqueta_2788_2789_2791" localSheetId="34">#REF!</definedName>
    <definedName name="etiqueta_2788_2789_2791" localSheetId="92">#REF!</definedName>
    <definedName name="etiqueta_2788_2789_2791" localSheetId="93">#REF!</definedName>
    <definedName name="etiqueta_2788_2789_2791">#REF!</definedName>
    <definedName name="etiqueta_2792_2793" localSheetId="39">#REF!</definedName>
    <definedName name="etiqueta_2792_2793" localSheetId="25">#REF!</definedName>
    <definedName name="etiqueta_2792_2793" localSheetId="21">#REF!</definedName>
    <definedName name="etiqueta_2792_2793" localSheetId="4">#REF!</definedName>
    <definedName name="etiqueta_2792_2793" localSheetId="89">#REF!</definedName>
    <definedName name="etiqueta_2792_2793" localSheetId="5">#REF!</definedName>
    <definedName name="etiqueta_2792_2793" localSheetId="90">#REF!</definedName>
    <definedName name="etiqueta_2792_2793" localSheetId="34">#REF!</definedName>
    <definedName name="etiqueta_2792_2793" localSheetId="92">#REF!</definedName>
    <definedName name="etiqueta_2792_2793" localSheetId="93">#REF!</definedName>
    <definedName name="etiqueta_2792_2793">#REF!</definedName>
    <definedName name="etiqueta_2794_2796" localSheetId="39">#REF!</definedName>
    <definedName name="etiqueta_2794_2796" localSheetId="25">#REF!</definedName>
    <definedName name="etiqueta_2794_2796" localSheetId="21">#REF!</definedName>
    <definedName name="etiqueta_2794_2796" localSheetId="4">#REF!</definedName>
    <definedName name="etiqueta_2794_2796" localSheetId="89">#REF!</definedName>
    <definedName name="etiqueta_2794_2796" localSheetId="5">#REF!</definedName>
    <definedName name="etiqueta_2794_2796" localSheetId="90">#REF!</definedName>
    <definedName name="etiqueta_2794_2796" localSheetId="34">#REF!</definedName>
    <definedName name="etiqueta_2794_2796" localSheetId="92">#REF!</definedName>
    <definedName name="etiqueta_2794_2796" localSheetId="93">#REF!</definedName>
    <definedName name="etiqueta_2794_2796">#REF!</definedName>
    <definedName name="etiqueta_2797_2798" localSheetId="39">#REF!</definedName>
    <definedName name="etiqueta_2797_2798" localSheetId="25">#REF!</definedName>
    <definedName name="etiqueta_2797_2798" localSheetId="21">#REF!</definedName>
    <definedName name="etiqueta_2797_2798" localSheetId="4">#REF!</definedName>
    <definedName name="etiqueta_2797_2798" localSheetId="89">#REF!</definedName>
    <definedName name="etiqueta_2797_2798" localSheetId="5">#REF!</definedName>
    <definedName name="etiqueta_2797_2798" localSheetId="90">#REF!</definedName>
    <definedName name="etiqueta_2797_2798" localSheetId="34">#REF!</definedName>
    <definedName name="etiqueta_2797_2798" localSheetId="92">#REF!</definedName>
    <definedName name="etiqueta_2797_2798" localSheetId="93">#REF!</definedName>
    <definedName name="etiqueta_2797_2798">#REF!</definedName>
    <definedName name="etiqueta_2799_2801_2802" localSheetId="39">#REF!</definedName>
    <definedName name="etiqueta_2799_2801_2802" localSheetId="25">#REF!</definedName>
    <definedName name="etiqueta_2799_2801_2802" localSheetId="21">#REF!</definedName>
    <definedName name="etiqueta_2799_2801_2802" localSheetId="4">#REF!</definedName>
    <definedName name="etiqueta_2799_2801_2802" localSheetId="89">#REF!</definedName>
    <definedName name="etiqueta_2799_2801_2802" localSheetId="5">#REF!</definedName>
    <definedName name="etiqueta_2799_2801_2802" localSheetId="90">#REF!</definedName>
    <definedName name="etiqueta_2799_2801_2802" localSheetId="34">#REF!</definedName>
    <definedName name="etiqueta_2799_2801_2802" localSheetId="92">#REF!</definedName>
    <definedName name="etiqueta_2799_2801_2802" localSheetId="93">#REF!</definedName>
    <definedName name="etiqueta_2799_2801_2802">#REF!</definedName>
    <definedName name="etiqueta_2804_2780" localSheetId="39">#REF!</definedName>
    <definedName name="etiqueta_2804_2780" localSheetId="25">#REF!</definedName>
    <definedName name="etiqueta_2804_2780" localSheetId="21">#REF!</definedName>
    <definedName name="etiqueta_2804_2780" localSheetId="4">#REF!</definedName>
    <definedName name="etiqueta_2804_2780" localSheetId="89">#REF!</definedName>
    <definedName name="etiqueta_2804_2780" localSheetId="5">#REF!</definedName>
    <definedName name="etiqueta_2804_2780" localSheetId="90">#REF!</definedName>
    <definedName name="etiqueta_2804_2780" localSheetId="34">#REF!</definedName>
    <definedName name="etiqueta_2804_2780" localSheetId="92">#REF!</definedName>
    <definedName name="etiqueta_2804_2780" localSheetId="93">#REF!</definedName>
    <definedName name="etiqueta_2804_2780">#REF!</definedName>
    <definedName name="etiqueta_2804_2805_2806" localSheetId="39">#REF!</definedName>
    <definedName name="etiqueta_2804_2805_2806" localSheetId="25">#REF!</definedName>
    <definedName name="etiqueta_2804_2805_2806" localSheetId="21">#REF!</definedName>
    <definedName name="etiqueta_2804_2805_2806" localSheetId="4">#REF!</definedName>
    <definedName name="etiqueta_2804_2805_2806" localSheetId="89">#REF!</definedName>
    <definedName name="etiqueta_2804_2805_2806" localSheetId="5">#REF!</definedName>
    <definedName name="etiqueta_2804_2805_2806" localSheetId="90">#REF!</definedName>
    <definedName name="etiqueta_2804_2805_2806" localSheetId="34">#REF!</definedName>
    <definedName name="etiqueta_2804_2805_2806" localSheetId="92">#REF!</definedName>
    <definedName name="etiqueta_2804_2805_2806" localSheetId="93">#REF!</definedName>
    <definedName name="etiqueta_2804_2805_2806">#REF!</definedName>
    <definedName name="etiqueta_2805_2790" localSheetId="39">#REF!</definedName>
    <definedName name="etiqueta_2805_2790" localSheetId="25">#REF!</definedName>
    <definedName name="etiqueta_2805_2790" localSheetId="21">#REF!</definedName>
    <definedName name="etiqueta_2805_2790" localSheetId="4">#REF!</definedName>
    <definedName name="etiqueta_2805_2790" localSheetId="89">#REF!</definedName>
    <definedName name="etiqueta_2805_2790" localSheetId="5">#REF!</definedName>
    <definedName name="etiqueta_2805_2790" localSheetId="90">#REF!</definedName>
    <definedName name="etiqueta_2805_2790" localSheetId="34">#REF!</definedName>
    <definedName name="etiqueta_2805_2790" localSheetId="92">#REF!</definedName>
    <definedName name="etiqueta_2805_2790" localSheetId="93">#REF!</definedName>
    <definedName name="etiqueta_2805_2790">#REF!</definedName>
    <definedName name="etiqueta_2806_2795" localSheetId="39">#REF!</definedName>
    <definedName name="etiqueta_2806_2795" localSheetId="25">#REF!</definedName>
    <definedName name="etiqueta_2806_2795" localSheetId="21">#REF!</definedName>
    <definedName name="etiqueta_2806_2795" localSheetId="4">#REF!</definedName>
    <definedName name="etiqueta_2806_2795" localSheetId="89">#REF!</definedName>
    <definedName name="etiqueta_2806_2795" localSheetId="5">#REF!</definedName>
    <definedName name="etiqueta_2806_2795" localSheetId="90">#REF!</definedName>
    <definedName name="etiqueta_2806_2795" localSheetId="34">#REF!</definedName>
    <definedName name="etiqueta_2806_2795" localSheetId="92">#REF!</definedName>
    <definedName name="etiqueta_2806_2795" localSheetId="93">#REF!</definedName>
    <definedName name="etiqueta_2806_2795">#REF!</definedName>
    <definedName name="etiqueta_2807_2808_2809" localSheetId="39">#REF!</definedName>
    <definedName name="etiqueta_2807_2808_2809" localSheetId="25">#REF!</definedName>
    <definedName name="etiqueta_2807_2808_2809" localSheetId="21">#REF!</definedName>
    <definedName name="etiqueta_2807_2808_2809" localSheetId="4">#REF!</definedName>
    <definedName name="etiqueta_2807_2808_2809" localSheetId="89">#REF!</definedName>
    <definedName name="etiqueta_2807_2808_2809" localSheetId="5">#REF!</definedName>
    <definedName name="etiqueta_2807_2808_2809" localSheetId="90">#REF!</definedName>
    <definedName name="etiqueta_2807_2808_2809" localSheetId="34">#REF!</definedName>
    <definedName name="etiqueta_2807_2808_2809" localSheetId="92">#REF!</definedName>
    <definedName name="etiqueta_2807_2808_2809" localSheetId="93">#REF!</definedName>
    <definedName name="etiqueta_2807_2808_2809">#REF!</definedName>
    <definedName name="etiqueta_2811_2812" localSheetId="39">#REF!</definedName>
    <definedName name="etiqueta_2811_2812" localSheetId="25">#REF!</definedName>
    <definedName name="etiqueta_2811_2812" localSheetId="21">#REF!</definedName>
    <definedName name="etiqueta_2811_2812" localSheetId="4">#REF!</definedName>
    <definedName name="etiqueta_2811_2812" localSheetId="89">#REF!</definedName>
    <definedName name="etiqueta_2811_2812" localSheetId="5">#REF!</definedName>
    <definedName name="etiqueta_2811_2812" localSheetId="90">#REF!</definedName>
    <definedName name="etiqueta_2811_2812" localSheetId="34">#REF!</definedName>
    <definedName name="etiqueta_2811_2812" localSheetId="92">#REF!</definedName>
    <definedName name="etiqueta_2811_2812" localSheetId="93">#REF!</definedName>
    <definedName name="etiqueta_2811_2812">#REF!</definedName>
    <definedName name="etiqueta_2813_2814" localSheetId="39">#REF!</definedName>
    <definedName name="etiqueta_2813_2814" localSheetId="25">#REF!</definedName>
    <definedName name="etiqueta_2813_2814" localSheetId="21">#REF!</definedName>
    <definedName name="etiqueta_2813_2814" localSheetId="4">#REF!</definedName>
    <definedName name="etiqueta_2813_2814" localSheetId="89">#REF!</definedName>
    <definedName name="etiqueta_2813_2814" localSheetId="5">#REF!</definedName>
    <definedName name="etiqueta_2813_2814" localSheetId="90">#REF!</definedName>
    <definedName name="etiqueta_2813_2814" localSheetId="34">#REF!</definedName>
    <definedName name="etiqueta_2813_2814" localSheetId="92">#REF!</definedName>
    <definedName name="etiqueta_2813_2814" localSheetId="93">#REF!</definedName>
    <definedName name="etiqueta_2813_2814">#REF!</definedName>
    <definedName name="etiqueta_2815_2816" localSheetId="39">#REF!</definedName>
    <definedName name="etiqueta_2815_2816" localSheetId="25">#REF!</definedName>
    <definedName name="etiqueta_2815_2816" localSheetId="21">#REF!</definedName>
    <definedName name="etiqueta_2815_2816" localSheetId="4">#REF!</definedName>
    <definedName name="etiqueta_2815_2816" localSheetId="89">#REF!</definedName>
    <definedName name="etiqueta_2815_2816" localSheetId="5">#REF!</definedName>
    <definedName name="etiqueta_2815_2816" localSheetId="90">#REF!</definedName>
    <definedName name="etiqueta_2815_2816" localSheetId="34">#REF!</definedName>
    <definedName name="etiqueta_2815_2816" localSheetId="92">#REF!</definedName>
    <definedName name="etiqueta_2815_2816" localSheetId="93">#REF!</definedName>
    <definedName name="etiqueta_2815_2816">#REF!</definedName>
    <definedName name="etiqueta_2817_2818" localSheetId="39">#REF!</definedName>
    <definedName name="etiqueta_2817_2818" localSheetId="25">#REF!</definedName>
    <definedName name="etiqueta_2817_2818" localSheetId="21">#REF!</definedName>
    <definedName name="etiqueta_2817_2818" localSheetId="4">#REF!</definedName>
    <definedName name="etiqueta_2817_2818" localSheetId="89">#REF!</definedName>
    <definedName name="etiqueta_2817_2818" localSheetId="5">#REF!</definedName>
    <definedName name="etiqueta_2817_2818" localSheetId="90">#REF!</definedName>
    <definedName name="etiqueta_2817_2818" localSheetId="34">#REF!</definedName>
    <definedName name="etiqueta_2817_2818" localSheetId="92">#REF!</definedName>
    <definedName name="etiqueta_2817_2818" localSheetId="93">#REF!</definedName>
    <definedName name="etiqueta_2817_2818">#REF!</definedName>
    <definedName name="etiqueta_2819_2821_2822" localSheetId="39">#REF!</definedName>
    <definedName name="etiqueta_2819_2821_2822" localSheetId="25">#REF!</definedName>
    <definedName name="etiqueta_2819_2821_2822" localSheetId="21">#REF!</definedName>
    <definedName name="etiqueta_2819_2821_2822" localSheetId="4">#REF!</definedName>
    <definedName name="etiqueta_2819_2821_2822" localSheetId="89">#REF!</definedName>
    <definedName name="etiqueta_2819_2821_2822" localSheetId="5">#REF!</definedName>
    <definedName name="etiqueta_2819_2821_2822" localSheetId="90">#REF!</definedName>
    <definedName name="etiqueta_2819_2821_2822" localSheetId="34">#REF!</definedName>
    <definedName name="etiqueta_2819_2821_2822" localSheetId="92">#REF!</definedName>
    <definedName name="etiqueta_2819_2821_2822" localSheetId="93">#REF!</definedName>
    <definedName name="etiqueta_2819_2821_2822">#REF!</definedName>
    <definedName name="etiqueta_2820_2825" localSheetId="39">#REF!</definedName>
    <definedName name="etiqueta_2820_2825" localSheetId="25">#REF!</definedName>
    <definedName name="etiqueta_2820_2825" localSheetId="21">#REF!</definedName>
    <definedName name="etiqueta_2820_2825" localSheetId="4">#REF!</definedName>
    <definedName name="etiqueta_2820_2825" localSheetId="89">#REF!</definedName>
    <definedName name="etiqueta_2820_2825" localSheetId="5">#REF!</definedName>
    <definedName name="etiqueta_2820_2825" localSheetId="90">#REF!</definedName>
    <definedName name="etiqueta_2820_2825" localSheetId="34">#REF!</definedName>
    <definedName name="etiqueta_2820_2825" localSheetId="92">#REF!</definedName>
    <definedName name="etiqueta_2820_2825" localSheetId="93">#REF!</definedName>
    <definedName name="etiqueta_2820_2825">#REF!</definedName>
    <definedName name="etiqueta_2820_2825_2840_2845" localSheetId="39">#REF!</definedName>
    <definedName name="etiqueta_2820_2825_2840_2845" localSheetId="25">#REF!</definedName>
    <definedName name="etiqueta_2820_2825_2840_2845" localSheetId="21">#REF!</definedName>
    <definedName name="etiqueta_2820_2825_2840_2845" localSheetId="4">#REF!</definedName>
    <definedName name="etiqueta_2820_2825_2840_2845" localSheetId="89">#REF!</definedName>
    <definedName name="etiqueta_2820_2825_2840_2845" localSheetId="5">#REF!</definedName>
    <definedName name="etiqueta_2820_2825_2840_2845" localSheetId="90">#REF!</definedName>
    <definedName name="etiqueta_2820_2825_2840_2845" localSheetId="34">#REF!</definedName>
    <definedName name="etiqueta_2820_2825_2840_2845" localSheetId="92">#REF!</definedName>
    <definedName name="etiqueta_2820_2825_2840_2845" localSheetId="93">#REF!</definedName>
    <definedName name="etiqueta_2820_2825_2840_2845">#REF!</definedName>
    <definedName name="etiqueta_2820_2840" localSheetId="39">#REF!</definedName>
    <definedName name="etiqueta_2820_2840" localSheetId="25">#REF!</definedName>
    <definedName name="etiqueta_2820_2840" localSheetId="21">#REF!</definedName>
    <definedName name="etiqueta_2820_2840" localSheetId="4">#REF!</definedName>
    <definedName name="etiqueta_2820_2840" localSheetId="89">#REF!</definedName>
    <definedName name="etiqueta_2820_2840" localSheetId="5">#REF!</definedName>
    <definedName name="etiqueta_2820_2840" localSheetId="90">#REF!</definedName>
    <definedName name="etiqueta_2820_2840" localSheetId="34">#REF!</definedName>
    <definedName name="etiqueta_2820_2840" localSheetId="92">#REF!</definedName>
    <definedName name="etiqueta_2820_2840" localSheetId="93">#REF!</definedName>
    <definedName name="etiqueta_2820_2840">#REF!</definedName>
    <definedName name="etiqueta_2820_2934" localSheetId="39">#REF!</definedName>
    <definedName name="etiqueta_2820_2934" localSheetId="25">#REF!</definedName>
    <definedName name="etiqueta_2820_2934" localSheetId="21">#REF!</definedName>
    <definedName name="etiqueta_2820_2934" localSheetId="4">#REF!</definedName>
    <definedName name="etiqueta_2820_2934" localSheetId="89">#REF!</definedName>
    <definedName name="etiqueta_2820_2934" localSheetId="5">#REF!</definedName>
    <definedName name="etiqueta_2820_2934" localSheetId="90">#REF!</definedName>
    <definedName name="etiqueta_2820_2934" localSheetId="34">#REF!</definedName>
    <definedName name="etiqueta_2820_2934" localSheetId="92">#REF!</definedName>
    <definedName name="etiqueta_2820_2934" localSheetId="93">#REF!</definedName>
    <definedName name="etiqueta_2820_2934">#REF!</definedName>
    <definedName name="etiqueta_2820_3005" localSheetId="39">#REF!</definedName>
    <definedName name="etiqueta_2820_3005" localSheetId="25">#REF!</definedName>
    <definedName name="etiqueta_2820_3005" localSheetId="21">#REF!</definedName>
    <definedName name="etiqueta_2820_3005" localSheetId="4">#REF!</definedName>
    <definedName name="etiqueta_2820_3005" localSheetId="89">#REF!</definedName>
    <definedName name="etiqueta_2820_3005" localSheetId="5">#REF!</definedName>
    <definedName name="etiqueta_2820_3005" localSheetId="90">#REF!</definedName>
    <definedName name="etiqueta_2820_3005" localSheetId="34">#REF!</definedName>
    <definedName name="etiqueta_2820_3005" localSheetId="92">#REF!</definedName>
    <definedName name="etiqueta_2820_3005" localSheetId="93">#REF!</definedName>
    <definedName name="etiqueta_2820_3005">#REF!</definedName>
    <definedName name="etiqueta_2825_2845" localSheetId="39">#REF!</definedName>
    <definedName name="etiqueta_2825_2845" localSheetId="25">#REF!</definedName>
    <definedName name="etiqueta_2825_2845" localSheetId="21">#REF!</definedName>
    <definedName name="etiqueta_2825_2845" localSheetId="4">#REF!</definedName>
    <definedName name="etiqueta_2825_2845" localSheetId="89">#REF!</definedName>
    <definedName name="etiqueta_2825_2845" localSheetId="5">#REF!</definedName>
    <definedName name="etiqueta_2825_2845" localSheetId="90">#REF!</definedName>
    <definedName name="etiqueta_2825_2845" localSheetId="34">#REF!</definedName>
    <definedName name="etiqueta_2825_2845" localSheetId="92">#REF!</definedName>
    <definedName name="etiqueta_2825_2845" localSheetId="93">#REF!</definedName>
    <definedName name="etiqueta_2825_2845">#REF!</definedName>
    <definedName name="etiqueta_2840_2845" localSheetId="39">#REF!</definedName>
    <definedName name="etiqueta_2840_2845" localSheetId="25">#REF!</definedName>
    <definedName name="etiqueta_2840_2845" localSheetId="21">#REF!</definedName>
    <definedName name="etiqueta_2840_2845" localSheetId="4">#REF!</definedName>
    <definedName name="etiqueta_2840_2845" localSheetId="89">#REF!</definedName>
    <definedName name="etiqueta_2840_2845" localSheetId="5">#REF!</definedName>
    <definedName name="etiqueta_2840_2845" localSheetId="90">#REF!</definedName>
    <definedName name="etiqueta_2840_2845" localSheetId="34">#REF!</definedName>
    <definedName name="etiqueta_2840_2845" localSheetId="92">#REF!</definedName>
    <definedName name="etiqueta_2840_2845" localSheetId="93">#REF!</definedName>
    <definedName name="etiqueta_2840_2845">#REF!</definedName>
    <definedName name="etiqueta_2871_2872_2873" localSheetId="39">#REF!</definedName>
    <definedName name="etiqueta_2871_2872_2873" localSheetId="25">#REF!</definedName>
    <definedName name="etiqueta_2871_2872_2873" localSheetId="21">#REF!</definedName>
    <definedName name="etiqueta_2871_2872_2873" localSheetId="4">#REF!</definedName>
    <definedName name="etiqueta_2871_2872_2873" localSheetId="89">#REF!</definedName>
    <definedName name="etiqueta_2871_2872_2873" localSheetId="5">#REF!</definedName>
    <definedName name="etiqueta_2871_2872_2873" localSheetId="90">#REF!</definedName>
    <definedName name="etiqueta_2871_2872_2873" localSheetId="34">#REF!</definedName>
    <definedName name="etiqueta_2871_2872_2873" localSheetId="92">#REF!</definedName>
    <definedName name="etiqueta_2871_2872_2873" localSheetId="93">#REF!</definedName>
    <definedName name="etiqueta_2871_2872_2873">#REF!</definedName>
    <definedName name="etiqueta_2871_2874" localSheetId="39">#REF!</definedName>
    <definedName name="etiqueta_2871_2874" localSheetId="25">#REF!</definedName>
    <definedName name="etiqueta_2871_2874" localSheetId="21">#REF!</definedName>
    <definedName name="etiqueta_2871_2874" localSheetId="4">#REF!</definedName>
    <definedName name="etiqueta_2871_2874" localSheetId="89">#REF!</definedName>
    <definedName name="etiqueta_2871_2874" localSheetId="5">#REF!</definedName>
    <definedName name="etiqueta_2871_2874" localSheetId="90">#REF!</definedName>
    <definedName name="etiqueta_2871_2874" localSheetId="34">#REF!</definedName>
    <definedName name="etiqueta_2871_2874" localSheetId="92">#REF!</definedName>
    <definedName name="etiqueta_2871_2874" localSheetId="93">#REF!</definedName>
    <definedName name="etiqueta_2871_2874">#REF!</definedName>
    <definedName name="etiqueta_2871_2876" localSheetId="39">#REF!</definedName>
    <definedName name="etiqueta_2871_2876" localSheetId="25">#REF!</definedName>
    <definedName name="etiqueta_2871_2876" localSheetId="21">#REF!</definedName>
    <definedName name="etiqueta_2871_2876" localSheetId="4">#REF!</definedName>
    <definedName name="etiqueta_2871_2876" localSheetId="89">#REF!</definedName>
    <definedName name="etiqueta_2871_2876" localSheetId="5">#REF!</definedName>
    <definedName name="etiqueta_2871_2876" localSheetId="90">#REF!</definedName>
    <definedName name="etiqueta_2871_2876" localSheetId="34">#REF!</definedName>
    <definedName name="etiqueta_2871_2876" localSheetId="92">#REF!</definedName>
    <definedName name="etiqueta_2871_2876" localSheetId="93">#REF!</definedName>
    <definedName name="etiqueta_2871_2876">#REF!</definedName>
    <definedName name="etiqueta_2871_2883" localSheetId="39">#REF!</definedName>
    <definedName name="etiqueta_2871_2883" localSheetId="25">#REF!</definedName>
    <definedName name="etiqueta_2871_2883" localSheetId="21">#REF!</definedName>
    <definedName name="etiqueta_2871_2883" localSheetId="4">#REF!</definedName>
    <definedName name="etiqueta_2871_2883" localSheetId="89">#REF!</definedName>
    <definedName name="etiqueta_2871_2883" localSheetId="5">#REF!</definedName>
    <definedName name="etiqueta_2871_2883" localSheetId="90">#REF!</definedName>
    <definedName name="etiqueta_2871_2883" localSheetId="34">#REF!</definedName>
    <definedName name="etiqueta_2871_2883" localSheetId="92">#REF!</definedName>
    <definedName name="etiqueta_2871_2883" localSheetId="93">#REF!</definedName>
    <definedName name="etiqueta_2871_2883">#REF!</definedName>
    <definedName name="etiqueta_2872_2875" localSheetId="39">#REF!</definedName>
    <definedName name="etiqueta_2872_2875" localSheetId="25">#REF!</definedName>
    <definedName name="etiqueta_2872_2875" localSheetId="21">#REF!</definedName>
    <definedName name="etiqueta_2872_2875" localSheetId="4">#REF!</definedName>
    <definedName name="etiqueta_2872_2875" localSheetId="89">#REF!</definedName>
    <definedName name="etiqueta_2872_2875" localSheetId="5">#REF!</definedName>
    <definedName name="etiqueta_2872_2875" localSheetId="90">#REF!</definedName>
    <definedName name="etiqueta_2872_2875" localSheetId="34">#REF!</definedName>
    <definedName name="etiqueta_2872_2875" localSheetId="92">#REF!</definedName>
    <definedName name="etiqueta_2872_2875" localSheetId="93">#REF!</definedName>
    <definedName name="etiqueta_2872_2875">#REF!</definedName>
    <definedName name="etiqueta_2873_2876" localSheetId="39">#REF!</definedName>
    <definedName name="etiqueta_2873_2876" localSheetId="25">#REF!</definedName>
    <definedName name="etiqueta_2873_2876" localSheetId="21">#REF!</definedName>
    <definedName name="etiqueta_2873_2876" localSheetId="4">#REF!</definedName>
    <definedName name="etiqueta_2873_2876" localSheetId="89">#REF!</definedName>
    <definedName name="etiqueta_2873_2876" localSheetId="5">#REF!</definedName>
    <definedName name="etiqueta_2873_2876" localSheetId="90">#REF!</definedName>
    <definedName name="etiqueta_2873_2876" localSheetId="34">#REF!</definedName>
    <definedName name="etiqueta_2873_2876" localSheetId="92">#REF!</definedName>
    <definedName name="etiqueta_2873_2876" localSheetId="93">#REF!</definedName>
    <definedName name="etiqueta_2873_2876">#REF!</definedName>
    <definedName name="etiqueta_2874_2875_2876" localSheetId="39">#REF!</definedName>
    <definedName name="etiqueta_2874_2875_2876" localSheetId="25">#REF!</definedName>
    <definedName name="etiqueta_2874_2875_2876" localSheetId="21">#REF!</definedName>
    <definedName name="etiqueta_2874_2875_2876" localSheetId="4">#REF!</definedName>
    <definedName name="etiqueta_2874_2875_2876" localSheetId="89">#REF!</definedName>
    <definedName name="etiqueta_2874_2875_2876" localSheetId="5">#REF!</definedName>
    <definedName name="etiqueta_2874_2875_2876" localSheetId="90">#REF!</definedName>
    <definedName name="etiqueta_2874_2875_2876" localSheetId="34">#REF!</definedName>
    <definedName name="etiqueta_2874_2875_2876" localSheetId="92">#REF!</definedName>
    <definedName name="etiqueta_2874_2875_2876" localSheetId="93">#REF!</definedName>
    <definedName name="etiqueta_2874_2875_2876">#REF!</definedName>
    <definedName name="etiqueta_2877_2878_2879" localSheetId="39">#REF!</definedName>
    <definedName name="etiqueta_2877_2878_2879" localSheetId="25">#REF!</definedName>
    <definedName name="etiqueta_2877_2878_2879" localSheetId="21">#REF!</definedName>
    <definedName name="etiqueta_2877_2878_2879" localSheetId="4">#REF!</definedName>
    <definedName name="etiqueta_2877_2878_2879" localSheetId="89">#REF!</definedName>
    <definedName name="etiqueta_2877_2878_2879" localSheetId="5">#REF!</definedName>
    <definedName name="etiqueta_2877_2878_2879" localSheetId="90">#REF!</definedName>
    <definedName name="etiqueta_2877_2878_2879" localSheetId="34">#REF!</definedName>
    <definedName name="etiqueta_2877_2878_2879" localSheetId="92">#REF!</definedName>
    <definedName name="etiqueta_2877_2878_2879" localSheetId="93">#REF!</definedName>
    <definedName name="etiqueta_2877_2878_2879">#REF!</definedName>
    <definedName name="etiqueta_2877_2881" localSheetId="39">#REF!</definedName>
    <definedName name="etiqueta_2877_2881" localSheetId="25">#REF!</definedName>
    <definedName name="etiqueta_2877_2881" localSheetId="21">#REF!</definedName>
    <definedName name="etiqueta_2877_2881" localSheetId="4">#REF!</definedName>
    <definedName name="etiqueta_2877_2881" localSheetId="89">#REF!</definedName>
    <definedName name="etiqueta_2877_2881" localSheetId="5">#REF!</definedName>
    <definedName name="etiqueta_2877_2881" localSheetId="90">#REF!</definedName>
    <definedName name="etiqueta_2877_2881" localSheetId="34">#REF!</definedName>
    <definedName name="etiqueta_2877_2881" localSheetId="92">#REF!</definedName>
    <definedName name="etiqueta_2877_2881" localSheetId="93">#REF!</definedName>
    <definedName name="etiqueta_2877_2881">#REF!</definedName>
    <definedName name="etiqueta_2877_2883" localSheetId="39">#REF!</definedName>
    <definedName name="etiqueta_2877_2883" localSheetId="25">#REF!</definedName>
    <definedName name="etiqueta_2877_2883" localSheetId="21">#REF!</definedName>
    <definedName name="etiqueta_2877_2883" localSheetId="4">#REF!</definedName>
    <definedName name="etiqueta_2877_2883" localSheetId="89">#REF!</definedName>
    <definedName name="etiqueta_2877_2883" localSheetId="5">#REF!</definedName>
    <definedName name="etiqueta_2877_2883" localSheetId="90">#REF!</definedName>
    <definedName name="etiqueta_2877_2883" localSheetId="34">#REF!</definedName>
    <definedName name="etiqueta_2877_2883" localSheetId="92">#REF!</definedName>
    <definedName name="etiqueta_2877_2883" localSheetId="93">#REF!</definedName>
    <definedName name="etiqueta_2877_2883">#REF!</definedName>
    <definedName name="etiqueta_2878_2882" localSheetId="39">#REF!</definedName>
    <definedName name="etiqueta_2878_2882" localSheetId="25">#REF!</definedName>
    <definedName name="etiqueta_2878_2882" localSheetId="21">#REF!</definedName>
    <definedName name="etiqueta_2878_2882" localSheetId="4">#REF!</definedName>
    <definedName name="etiqueta_2878_2882" localSheetId="89">#REF!</definedName>
    <definedName name="etiqueta_2878_2882" localSheetId="5">#REF!</definedName>
    <definedName name="etiqueta_2878_2882" localSheetId="90">#REF!</definedName>
    <definedName name="etiqueta_2878_2882" localSheetId="34">#REF!</definedName>
    <definedName name="etiqueta_2878_2882" localSheetId="92">#REF!</definedName>
    <definedName name="etiqueta_2878_2882" localSheetId="93">#REF!</definedName>
    <definedName name="etiqueta_2878_2882">#REF!</definedName>
    <definedName name="etiqueta_2879_2883" localSheetId="39">#REF!</definedName>
    <definedName name="etiqueta_2879_2883" localSheetId="25">#REF!</definedName>
    <definedName name="etiqueta_2879_2883" localSheetId="21">#REF!</definedName>
    <definedName name="etiqueta_2879_2883" localSheetId="4">#REF!</definedName>
    <definedName name="etiqueta_2879_2883" localSheetId="89">#REF!</definedName>
    <definedName name="etiqueta_2879_2883" localSheetId="5">#REF!</definedName>
    <definedName name="etiqueta_2879_2883" localSheetId="90">#REF!</definedName>
    <definedName name="etiqueta_2879_2883" localSheetId="34">#REF!</definedName>
    <definedName name="etiqueta_2879_2883" localSheetId="92">#REF!</definedName>
    <definedName name="etiqueta_2879_2883" localSheetId="93">#REF!</definedName>
    <definedName name="etiqueta_2879_2883">#REF!</definedName>
    <definedName name="etiqueta_2881_2882_2883" localSheetId="39">#REF!</definedName>
    <definedName name="etiqueta_2881_2882_2883" localSheetId="25">#REF!</definedName>
    <definedName name="etiqueta_2881_2882_2883" localSheetId="21">#REF!</definedName>
    <definedName name="etiqueta_2881_2882_2883" localSheetId="4">#REF!</definedName>
    <definedName name="etiqueta_2881_2882_2883" localSheetId="89">#REF!</definedName>
    <definedName name="etiqueta_2881_2882_2883" localSheetId="5">#REF!</definedName>
    <definedName name="etiqueta_2881_2882_2883" localSheetId="90">#REF!</definedName>
    <definedName name="etiqueta_2881_2882_2883" localSheetId="34">#REF!</definedName>
    <definedName name="etiqueta_2881_2882_2883" localSheetId="92">#REF!</definedName>
    <definedName name="etiqueta_2881_2882_2883" localSheetId="93">#REF!</definedName>
    <definedName name="etiqueta_2881_2882_2883">#REF!</definedName>
    <definedName name="etiqueta_2884_2886_2887" localSheetId="39">#REF!</definedName>
    <definedName name="etiqueta_2884_2886_2887" localSheetId="25">#REF!</definedName>
    <definedName name="etiqueta_2884_2886_2887" localSheetId="21">#REF!</definedName>
    <definedName name="etiqueta_2884_2886_2887" localSheetId="4">#REF!</definedName>
    <definedName name="etiqueta_2884_2886_2887" localSheetId="89">#REF!</definedName>
    <definedName name="etiqueta_2884_2886_2887" localSheetId="5">#REF!</definedName>
    <definedName name="etiqueta_2884_2886_2887" localSheetId="90">#REF!</definedName>
    <definedName name="etiqueta_2884_2886_2887" localSheetId="34">#REF!</definedName>
    <definedName name="etiqueta_2884_2886_2887" localSheetId="92">#REF!</definedName>
    <definedName name="etiqueta_2884_2886_2887" localSheetId="93">#REF!</definedName>
    <definedName name="etiqueta_2884_2886_2887">#REF!</definedName>
    <definedName name="etiqueta_2884_2888" localSheetId="39">#REF!</definedName>
    <definedName name="etiqueta_2884_2888" localSheetId="25">#REF!</definedName>
    <definedName name="etiqueta_2884_2888" localSheetId="21">#REF!</definedName>
    <definedName name="etiqueta_2884_2888" localSheetId="4">#REF!</definedName>
    <definedName name="etiqueta_2884_2888" localSheetId="89">#REF!</definedName>
    <definedName name="etiqueta_2884_2888" localSheetId="5">#REF!</definedName>
    <definedName name="etiqueta_2884_2888" localSheetId="90">#REF!</definedName>
    <definedName name="etiqueta_2884_2888" localSheetId="34">#REF!</definedName>
    <definedName name="etiqueta_2884_2888" localSheetId="92">#REF!</definedName>
    <definedName name="etiqueta_2884_2888" localSheetId="93">#REF!</definedName>
    <definedName name="etiqueta_2884_2888">#REF!</definedName>
    <definedName name="etiqueta_2884_2891" localSheetId="39">#REF!</definedName>
    <definedName name="etiqueta_2884_2891" localSheetId="25">#REF!</definedName>
    <definedName name="etiqueta_2884_2891" localSheetId="21">#REF!</definedName>
    <definedName name="etiqueta_2884_2891" localSheetId="4">#REF!</definedName>
    <definedName name="etiqueta_2884_2891" localSheetId="89">#REF!</definedName>
    <definedName name="etiqueta_2884_2891" localSheetId="5">#REF!</definedName>
    <definedName name="etiqueta_2884_2891" localSheetId="90">#REF!</definedName>
    <definedName name="etiqueta_2884_2891" localSheetId="34">#REF!</definedName>
    <definedName name="etiqueta_2884_2891" localSheetId="92">#REF!</definedName>
    <definedName name="etiqueta_2884_2891" localSheetId="93">#REF!</definedName>
    <definedName name="etiqueta_2884_2891">#REF!</definedName>
    <definedName name="etiqueta_2884_2897" localSheetId="39">#REF!</definedName>
    <definedName name="etiqueta_2884_2897" localSheetId="25">#REF!</definedName>
    <definedName name="etiqueta_2884_2897" localSheetId="21">#REF!</definedName>
    <definedName name="etiqueta_2884_2897" localSheetId="4">#REF!</definedName>
    <definedName name="etiqueta_2884_2897" localSheetId="89">#REF!</definedName>
    <definedName name="etiqueta_2884_2897" localSheetId="5">#REF!</definedName>
    <definedName name="etiqueta_2884_2897" localSheetId="90">#REF!</definedName>
    <definedName name="etiqueta_2884_2897" localSheetId="34">#REF!</definedName>
    <definedName name="etiqueta_2884_2897" localSheetId="92">#REF!</definedName>
    <definedName name="etiqueta_2884_2897" localSheetId="93">#REF!</definedName>
    <definedName name="etiqueta_2884_2897">#REF!</definedName>
    <definedName name="etiqueta_2886_2889" localSheetId="39">#REF!</definedName>
    <definedName name="etiqueta_2886_2889" localSheetId="25">#REF!</definedName>
    <definedName name="etiqueta_2886_2889" localSheetId="21">#REF!</definedName>
    <definedName name="etiqueta_2886_2889" localSheetId="4">#REF!</definedName>
    <definedName name="etiqueta_2886_2889" localSheetId="89">#REF!</definedName>
    <definedName name="etiqueta_2886_2889" localSheetId="5">#REF!</definedName>
    <definedName name="etiqueta_2886_2889" localSheetId="90">#REF!</definedName>
    <definedName name="etiqueta_2886_2889" localSheetId="34">#REF!</definedName>
    <definedName name="etiqueta_2886_2889" localSheetId="92">#REF!</definedName>
    <definedName name="etiqueta_2886_2889" localSheetId="93">#REF!</definedName>
    <definedName name="etiqueta_2886_2889">#REF!</definedName>
    <definedName name="etiqueta_2887_2891" localSheetId="39">#REF!</definedName>
    <definedName name="etiqueta_2887_2891" localSheetId="25">#REF!</definedName>
    <definedName name="etiqueta_2887_2891" localSheetId="21">#REF!</definedName>
    <definedName name="etiqueta_2887_2891" localSheetId="4">#REF!</definedName>
    <definedName name="etiqueta_2887_2891" localSheetId="89">#REF!</definedName>
    <definedName name="etiqueta_2887_2891" localSheetId="5">#REF!</definedName>
    <definedName name="etiqueta_2887_2891" localSheetId="90">#REF!</definedName>
    <definedName name="etiqueta_2887_2891" localSheetId="34">#REF!</definedName>
    <definedName name="etiqueta_2887_2891" localSheetId="92">#REF!</definedName>
    <definedName name="etiqueta_2887_2891" localSheetId="93">#REF!</definedName>
    <definedName name="etiqueta_2887_2891">#REF!</definedName>
    <definedName name="etiqueta_2888_2889_2891" localSheetId="39">#REF!</definedName>
    <definedName name="etiqueta_2888_2889_2891" localSheetId="25">#REF!</definedName>
    <definedName name="etiqueta_2888_2889_2891" localSheetId="21">#REF!</definedName>
    <definedName name="etiqueta_2888_2889_2891" localSheetId="4">#REF!</definedName>
    <definedName name="etiqueta_2888_2889_2891" localSheetId="89">#REF!</definedName>
    <definedName name="etiqueta_2888_2889_2891" localSheetId="5">#REF!</definedName>
    <definedName name="etiqueta_2888_2889_2891" localSheetId="90">#REF!</definedName>
    <definedName name="etiqueta_2888_2889_2891" localSheetId="34">#REF!</definedName>
    <definedName name="etiqueta_2888_2889_2891" localSheetId="92">#REF!</definedName>
    <definedName name="etiqueta_2888_2889_2891" localSheetId="93">#REF!</definedName>
    <definedName name="etiqueta_2888_2889_2891">#REF!</definedName>
    <definedName name="etiqueta_2892_2893_2894" localSheetId="39">#REF!</definedName>
    <definedName name="etiqueta_2892_2893_2894" localSheetId="25">#REF!</definedName>
    <definedName name="etiqueta_2892_2893_2894" localSheetId="21">#REF!</definedName>
    <definedName name="etiqueta_2892_2893_2894" localSheetId="4">#REF!</definedName>
    <definedName name="etiqueta_2892_2893_2894" localSheetId="89">#REF!</definedName>
    <definedName name="etiqueta_2892_2893_2894" localSheetId="5">#REF!</definedName>
    <definedName name="etiqueta_2892_2893_2894" localSheetId="90">#REF!</definedName>
    <definedName name="etiqueta_2892_2893_2894" localSheetId="34">#REF!</definedName>
    <definedName name="etiqueta_2892_2893_2894" localSheetId="92">#REF!</definedName>
    <definedName name="etiqueta_2892_2893_2894" localSheetId="93">#REF!</definedName>
    <definedName name="etiqueta_2892_2893_2894">#REF!</definedName>
    <definedName name="etiqueta_2892_2895" localSheetId="39">#REF!</definedName>
    <definedName name="etiqueta_2892_2895" localSheetId="25">#REF!</definedName>
    <definedName name="etiqueta_2892_2895" localSheetId="21">#REF!</definedName>
    <definedName name="etiqueta_2892_2895" localSheetId="4">#REF!</definedName>
    <definedName name="etiqueta_2892_2895" localSheetId="89">#REF!</definedName>
    <definedName name="etiqueta_2892_2895" localSheetId="5">#REF!</definedName>
    <definedName name="etiqueta_2892_2895" localSheetId="90">#REF!</definedName>
    <definedName name="etiqueta_2892_2895" localSheetId="34">#REF!</definedName>
    <definedName name="etiqueta_2892_2895" localSheetId="92">#REF!</definedName>
    <definedName name="etiqueta_2892_2895" localSheetId="93">#REF!</definedName>
    <definedName name="etiqueta_2892_2895">#REF!</definedName>
    <definedName name="etiqueta_2892_2897" localSheetId="39">#REF!</definedName>
    <definedName name="etiqueta_2892_2897" localSheetId="25">#REF!</definedName>
    <definedName name="etiqueta_2892_2897" localSheetId="21">#REF!</definedName>
    <definedName name="etiqueta_2892_2897" localSheetId="4">#REF!</definedName>
    <definedName name="etiqueta_2892_2897" localSheetId="89">#REF!</definedName>
    <definedName name="etiqueta_2892_2897" localSheetId="5">#REF!</definedName>
    <definedName name="etiqueta_2892_2897" localSheetId="90">#REF!</definedName>
    <definedName name="etiqueta_2892_2897" localSheetId="34">#REF!</definedName>
    <definedName name="etiqueta_2892_2897" localSheetId="92">#REF!</definedName>
    <definedName name="etiqueta_2892_2897" localSheetId="93">#REF!</definedName>
    <definedName name="etiqueta_2892_2897">#REF!</definedName>
    <definedName name="etiqueta_2893_2896" localSheetId="39">#REF!</definedName>
    <definedName name="etiqueta_2893_2896" localSheetId="25">#REF!</definedName>
    <definedName name="etiqueta_2893_2896" localSheetId="21">#REF!</definedName>
    <definedName name="etiqueta_2893_2896" localSheetId="4">#REF!</definedName>
    <definedName name="etiqueta_2893_2896" localSheetId="89">#REF!</definedName>
    <definedName name="etiqueta_2893_2896" localSheetId="5">#REF!</definedName>
    <definedName name="etiqueta_2893_2896" localSheetId="90">#REF!</definedName>
    <definedName name="etiqueta_2893_2896" localSheetId="34">#REF!</definedName>
    <definedName name="etiqueta_2893_2896" localSheetId="92">#REF!</definedName>
    <definedName name="etiqueta_2893_2896" localSheetId="93">#REF!</definedName>
    <definedName name="etiqueta_2893_2896">#REF!</definedName>
    <definedName name="etiqueta_2894_2897" localSheetId="39">#REF!</definedName>
    <definedName name="etiqueta_2894_2897" localSheetId="25">#REF!</definedName>
    <definedName name="etiqueta_2894_2897" localSheetId="21">#REF!</definedName>
    <definedName name="etiqueta_2894_2897" localSheetId="4">#REF!</definedName>
    <definedName name="etiqueta_2894_2897" localSheetId="89">#REF!</definedName>
    <definedName name="etiqueta_2894_2897" localSheetId="5">#REF!</definedName>
    <definedName name="etiqueta_2894_2897" localSheetId="90">#REF!</definedName>
    <definedName name="etiqueta_2894_2897" localSheetId="34">#REF!</definedName>
    <definedName name="etiqueta_2894_2897" localSheetId="92">#REF!</definedName>
    <definedName name="etiqueta_2894_2897" localSheetId="93">#REF!</definedName>
    <definedName name="etiqueta_2894_2897">#REF!</definedName>
    <definedName name="etiqueta_2895_2896_2897" localSheetId="39">#REF!</definedName>
    <definedName name="etiqueta_2895_2896_2897" localSheetId="25">#REF!</definedName>
    <definedName name="etiqueta_2895_2896_2897" localSheetId="21">#REF!</definedName>
    <definedName name="etiqueta_2895_2896_2897" localSheetId="4">#REF!</definedName>
    <definedName name="etiqueta_2895_2896_2897" localSheetId="89">#REF!</definedName>
    <definedName name="etiqueta_2895_2896_2897" localSheetId="5">#REF!</definedName>
    <definedName name="etiqueta_2895_2896_2897" localSheetId="90">#REF!</definedName>
    <definedName name="etiqueta_2895_2896_2897" localSheetId="34">#REF!</definedName>
    <definedName name="etiqueta_2895_2896_2897" localSheetId="92">#REF!</definedName>
    <definedName name="etiqueta_2895_2896_2897" localSheetId="93">#REF!</definedName>
    <definedName name="etiqueta_2895_2896_2897">#REF!</definedName>
    <definedName name="etiqueta_2898_2899_2901" localSheetId="39">#REF!</definedName>
    <definedName name="etiqueta_2898_2899_2901" localSheetId="25">#REF!</definedName>
    <definedName name="etiqueta_2898_2899_2901" localSheetId="21">#REF!</definedName>
    <definedName name="etiqueta_2898_2899_2901" localSheetId="4">#REF!</definedName>
    <definedName name="etiqueta_2898_2899_2901" localSheetId="89">#REF!</definedName>
    <definedName name="etiqueta_2898_2899_2901" localSheetId="5">#REF!</definedName>
    <definedName name="etiqueta_2898_2899_2901" localSheetId="90">#REF!</definedName>
    <definedName name="etiqueta_2898_2899_2901" localSheetId="34">#REF!</definedName>
    <definedName name="etiqueta_2898_2899_2901" localSheetId="92">#REF!</definedName>
    <definedName name="etiqueta_2898_2899_2901" localSheetId="93">#REF!</definedName>
    <definedName name="etiqueta_2898_2899_2901">#REF!</definedName>
    <definedName name="etiqueta_2930_2935" localSheetId="39">#REF!</definedName>
    <definedName name="etiqueta_2930_2935" localSheetId="25">#REF!</definedName>
    <definedName name="etiqueta_2930_2935" localSheetId="21">#REF!</definedName>
    <definedName name="etiqueta_2930_2935" localSheetId="4">#REF!</definedName>
    <definedName name="etiqueta_2930_2935" localSheetId="89">#REF!</definedName>
    <definedName name="etiqueta_2930_2935" localSheetId="5">#REF!</definedName>
    <definedName name="etiqueta_2930_2935" localSheetId="90">#REF!</definedName>
    <definedName name="etiqueta_2930_2935" localSheetId="34">#REF!</definedName>
    <definedName name="etiqueta_2930_2935" localSheetId="92">#REF!</definedName>
    <definedName name="etiqueta_2930_2935" localSheetId="93">#REF!</definedName>
    <definedName name="etiqueta_2930_2935">#REF!</definedName>
    <definedName name="etiqueta_2930_2935_2950_2955" localSheetId="39">#REF!</definedName>
    <definedName name="etiqueta_2930_2935_2950_2955" localSheetId="25">#REF!</definedName>
    <definedName name="etiqueta_2930_2935_2950_2955" localSheetId="21">#REF!</definedName>
    <definedName name="etiqueta_2930_2935_2950_2955" localSheetId="4">#REF!</definedName>
    <definedName name="etiqueta_2930_2935_2950_2955" localSheetId="89">#REF!</definedName>
    <definedName name="etiqueta_2930_2935_2950_2955" localSheetId="5">#REF!</definedName>
    <definedName name="etiqueta_2930_2935_2950_2955" localSheetId="90">#REF!</definedName>
    <definedName name="etiqueta_2930_2935_2950_2955" localSheetId="34">#REF!</definedName>
    <definedName name="etiqueta_2930_2935_2950_2955" localSheetId="92">#REF!</definedName>
    <definedName name="etiqueta_2930_2935_2950_2955" localSheetId="93">#REF!</definedName>
    <definedName name="etiqueta_2930_2935_2950_2955">#REF!</definedName>
    <definedName name="etiqueta_2930_2948" localSheetId="39">#REF!</definedName>
    <definedName name="etiqueta_2930_2948" localSheetId="25">#REF!</definedName>
    <definedName name="etiqueta_2930_2948" localSheetId="21">#REF!</definedName>
    <definedName name="etiqueta_2930_2948" localSheetId="4">#REF!</definedName>
    <definedName name="etiqueta_2930_2948" localSheetId="89">#REF!</definedName>
    <definedName name="etiqueta_2930_2948" localSheetId="5">#REF!</definedName>
    <definedName name="etiqueta_2930_2948" localSheetId="90">#REF!</definedName>
    <definedName name="etiqueta_2930_2948" localSheetId="34">#REF!</definedName>
    <definedName name="etiqueta_2930_2948" localSheetId="92">#REF!</definedName>
    <definedName name="etiqueta_2930_2948" localSheetId="93">#REF!</definedName>
    <definedName name="etiqueta_2930_2948">#REF!</definedName>
    <definedName name="etiqueta_2930_2950" localSheetId="39">#REF!</definedName>
    <definedName name="etiqueta_2930_2950" localSheetId="25">#REF!</definedName>
    <definedName name="etiqueta_2930_2950" localSheetId="21">#REF!</definedName>
    <definedName name="etiqueta_2930_2950" localSheetId="4">#REF!</definedName>
    <definedName name="etiqueta_2930_2950" localSheetId="89">#REF!</definedName>
    <definedName name="etiqueta_2930_2950" localSheetId="5">#REF!</definedName>
    <definedName name="etiqueta_2930_2950" localSheetId="90">#REF!</definedName>
    <definedName name="etiqueta_2930_2950" localSheetId="34">#REF!</definedName>
    <definedName name="etiqueta_2930_2950" localSheetId="92">#REF!</definedName>
    <definedName name="etiqueta_2930_2950" localSheetId="93">#REF!</definedName>
    <definedName name="etiqueta_2930_2950">#REF!</definedName>
    <definedName name="etiqueta_2931_2932" localSheetId="39">#REF!</definedName>
    <definedName name="etiqueta_2931_2932" localSheetId="25">#REF!</definedName>
    <definedName name="etiqueta_2931_2932" localSheetId="21">#REF!</definedName>
    <definedName name="etiqueta_2931_2932" localSheetId="4">#REF!</definedName>
    <definedName name="etiqueta_2931_2932" localSheetId="89">#REF!</definedName>
    <definedName name="etiqueta_2931_2932" localSheetId="5">#REF!</definedName>
    <definedName name="etiqueta_2931_2932" localSheetId="90">#REF!</definedName>
    <definedName name="etiqueta_2931_2932" localSheetId="34">#REF!</definedName>
    <definedName name="etiqueta_2931_2932" localSheetId="92">#REF!</definedName>
    <definedName name="etiqueta_2931_2932" localSheetId="93">#REF!</definedName>
    <definedName name="etiqueta_2931_2932">#REF!</definedName>
    <definedName name="etiqueta_2931_2932_2933_2934" localSheetId="39">#REF!</definedName>
    <definedName name="etiqueta_2931_2932_2933_2934" localSheetId="25">#REF!</definedName>
    <definedName name="etiqueta_2931_2932_2933_2934" localSheetId="21">#REF!</definedName>
    <definedName name="etiqueta_2931_2932_2933_2934" localSheetId="4">#REF!</definedName>
    <definedName name="etiqueta_2931_2932_2933_2934" localSheetId="89">#REF!</definedName>
    <definedName name="etiqueta_2931_2932_2933_2934" localSheetId="5">#REF!</definedName>
    <definedName name="etiqueta_2931_2932_2933_2934" localSheetId="90">#REF!</definedName>
    <definedName name="etiqueta_2931_2932_2933_2934" localSheetId="34">#REF!</definedName>
    <definedName name="etiqueta_2931_2932_2933_2934" localSheetId="92">#REF!</definedName>
    <definedName name="etiqueta_2931_2932_2933_2934" localSheetId="93">#REF!</definedName>
    <definedName name="etiqueta_2931_2932_2933_2934">#REF!</definedName>
    <definedName name="etiqueta_2931_2933" localSheetId="39">#REF!</definedName>
    <definedName name="etiqueta_2931_2933" localSheetId="25">#REF!</definedName>
    <definedName name="etiqueta_2931_2933" localSheetId="21">#REF!</definedName>
    <definedName name="etiqueta_2931_2933" localSheetId="4">#REF!</definedName>
    <definedName name="etiqueta_2931_2933" localSheetId="89">#REF!</definedName>
    <definedName name="etiqueta_2931_2933" localSheetId="5">#REF!</definedName>
    <definedName name="etiqueta_2931_2933" localSheetId="90">#REF!</definedName>
    <definedName name="etiqueta_2931_2933" localSheetId="34">#REF!</definedName>
    <definedName name="etiqueta_2931_2933" localSheetId="92">#REF!</definedName>
    <definedName name="etiqueta_2931_2933" localSheetId="93">#REF!</definedName>
    <definedName name="etiqueta_2931_2933">#REF!</definedName>
    <definedName name="etiqueta_2932_2934" localSheetId="39">#REF!</definedName>
    <definedName name="etiqueta_2932_2934" localSheetId="25">#REF!</definedName>
    <definedName name="etiqueta_2932_2934" localSheetId="21">#REF!</definedName>
    <definedName name="etiqueta_2932_2934" localSheetId="4">#REF!</definedName>
    <definedName name="etiqueta_2932_2934" localSheetId="89">#REF!</definedName>
    <definedName name="etiqueta_2932_2934" localSheetId="5">#REF!</definedName>
    <definedName name="etiqueta_2932_2934" localSheetId="90">#REF!</definedName>
    <definedName name="etiqueta_2932_2934" localSheetId="34">#REF!</definedName>
    <definedName name="etiqueta_2932_2934" localSheetId="92">#REF!</definedName>
    <definedName name="etiqueta_2932_2934" localSheetId="93">#REF!</definedName>
    <definedName name="etiqueta_2932_2934">#REF!</definedName>
    <definedName name="etiqueta_2933_2934" localSheetId="39">#REF!</definedName>
    <definedName name="etiqueta_2933_2934" localSheetId="25">#REF!</definedName>
    <definedName name="etiqueta_2933_2934" localSheetId="21">#REF!</definedName>
    <definedName name="etiqueta_2933_2934" localSheetId="4">#REF!</definedName>
    <definedName name="etiqueta_2933_2934" localSheetId="89">#REF!</definedName>
    <definedName name="etiqueta_2933_2934" localSheetId="5">#REF!</definedName>
    <definedName name="etiqueta_2933_2934" localSheetId="90">#REF!</definedName>
    <definedName name="etiqueta_2933_2934" localSheetId="34">#REF!</definedName>
    <definedName name="etiqueta_2933_2934" localSheetId="92">#REF!</definedName>
    <definedName name="etiqueta_2933_2934" localSheetId="93">#REF!</definedName>
    <definedName name="etiqueta_2933_2934">#REF!</definedName>
    <definedName name="etiqueta_2935_2955" localSheetId="39">#REF!</definedName>
    <definedName name="etiqueta_2935_2955" localSheetId="25">#REF!</definedName>
    <definedName name="etiqueta_2935_2955" localSheetId="21">#REF!</definedName>
    <definedName name="etiqueta_2935_2955" localSheetId="4">#REF!</definedName>
    <definedName name="etiqueta_2935_2955" localSheetId="89">#REF!</definedName>
    <definedName name="etiqueta_2935_2955" localSheetId="5">#REF!</definedName>
    <definedName name="etiqueta_2935_2955" localSheetId="90">#REF!</definedName>
    <definedName name="etiqueta_2935_2955" localSheetId="34">#REF!</definedName>
    <definedName name="etiqueta_2935_2955" localSheetId="92">#REF!</definedName>
    <definedName name="etiqueta_2935_2955" localSheetId="93">#REF!</definedName>
    <definedName name="etiqueta_2935_2955">#REF!</definedName>
    <definedName name="etiqueta_2942_2944" localSheetId="39">#REF!</definedName>
    <definedName name="etiqueta_2942_2944" localSheetId="25">#REF!</definedName>
    <definedName name="etiqueta_2942_2944" localSheetId="21">#REF!</definedName>
    <definedName name="etiqueta_2942_2944" localSheetId="4">#REF!</definedName>
    <definedName name="etiqueta_2942_2944" localSheetId="89">#REF!</definedName>
    <definedName name="etiqueta_2942_2944" localSheetId="5">#REF!</definedName>
    <definedName name="etiqueta_2942_2944" localSheetId="90">#REF!</definedName>
    <definedName name="etiqueta_2942_2944" localSheetId="34">#REF!</definedName>
    <definedName name="etiqueta_2942_2944" localSheetId="92">#REF!</definedName>
    <definedName name="etiqueta_2942_2944" localSheetId="93">#REF!</definedName>
    <definedName name="etiqueta_2942_2944">#REF!</definedName>
    <definedName name="etiqueta_2942_2944_2946_2948" localSheetId="39">#REF!</definedName>
    <definedName name="etiqueta_2942_2944_2946_2948" localSheetId="25">#REF!</definedName>
    <definedName name="etiqueta_2942_2944_2946_2948" localSheetId="21">#REF!</definedName>
    <definedName name="etiqueta_2942_2944_2946_2948" localSheetId="4">#REF!</definedName>
    <definedName name="etiqueta_2942_2944_2946_2948" localSheetId="89">#REF!</definedName>
    <definedName name="etiqueta_2942_2944_2946_2948" localSheetId="5">#REF!</definedName>
    <definedName name="etiqueta_2942_2944_2946_2948" localSheetId="90">#REF!</definedName>
    <definedName name="etiqueta_2942_2944_2946_2948" localSheetId="34">#REF!</definedName>
    <definedName name="etiqueta_2942_2944_2946_2948" localSheetId="92">#REF!</definedName>
    <definedName name="etiqueta_2942_2944_2946_2948" localSheetId="93">#REF!</definedName>
    <definedName name="etiqueta_2942_2944_2946_2948">#REF!</definedName>
    <definedName name="etiqueta_2942_2946" localSheetId="39">#REF!</definedName>
    <definedName name="etiqueta_2942_2946" localSheetId="25">#REF!</definedName>
    <definedName name="etiqueta_2942_2946" localSheetId="21">#REF!</definedName>
    <definedName name="etiqueta_2942_2946" localSheetId="4">#REF!</definedName>
    <definedName name="etiqueta_2942_2946" localSheetId="89">#REF!</definedName>
    <definedName name="etiqueta_2942_2946" localSheetId="5">#REF!</definedName>
    <definedName name="etiqueta_2942_2946" localSheetId="90">#REF!</definedName>
    <definedName name="etiqueta_2942_2946" localSheetId="34">#REF!</definedName>
    <definedName name="etiqueta_2942_2946" localSheetId="92">#REF!</definedName>
    <definedName name="etiqueta_2942_2946" localSheetId="93">#REF!</definedName>
    <definedName name="etiqueta_2942_2946">#REF!</definedName>
    <definedName name="etiqueta_2944_2948" localSheetId="39">#REF!</definedName>
    <definedName name="etiqueta_2944_2948" localSheetId="25">#REF!</definedName>
    <definedName name="etiqueta_2944_2948" localSheetId="21">#REF!</definedName>
    <definedName name="etiqueta_2944_2948" localSheetId="4">#REF!</definedName>
    <definedName name="etiqueta_2944_2948" localSheetId="89">#REF!</definedName>
    <definedName name="etiqueta_2944_2948" localSheetId="5">#REF!</definedName>
    <definedName name="etiqueta_2944_2948" localSheetId="90">#REF!</definedName>
    <definedName name="etiqueta_2944_2948" localSheetId="34">#REF!</definedName>
    <definedName name="etiqueta_2944_2948" localSheetId="92">#REF!</definedName>
    <definedName name="etiqueta_2944_2948" localSheetId="93">#REF!</definedName>
    <definedName name="etiqueta_2944_2948">#REF!</definedName>
    <definedName name="etiqueta_2946_2948" localSheetId="39">#REF!</definedName>
    <definedName name="etiqueta_2946_2948" localSheetId="25">#REF!</definedName>
    <definedName name="etiqueta_2946_2948" localSheetId="21">#REF!</definedName>
    <definedName name="etiqueta_2946_2948" localSheetId="4">#REF!</definedName>
    <definedName name="etiqueta_2946_2948" localSheetId="89">#REF!</definedName>
    <definedName name="etiqueta_2946_2948" localSheetId="5">#REF!</definedName>
    <definedName name="etiqueta_2946_2948" localSheetId="90">#REF!</definedName>
    <definedName name="etiqueta_2946_2948" localSheetId="34">#REF!</definedName>
    <definedName name="etiqueta_2946_2948" localSheetId="92">#REF!</definedName>
    <definedName name="etiqueta_2946_2948" localSheetId="93">#REF!</definedName>
    <definedName name="etiqueta_2946_2948">#REF!</definedName>
    <definedName name="etiqueta_2949_2951" localSheetId="39">#REF!</definedName>
    <definedName name="etiqueta_2949_2951" localSheetId="25">#REF!</definedName>
    <definedName name="etiqueta_2949_2951" localSheetId="21">#REF!</definedName>
    <definedName name="etiqueta_2949_2951" localSheetId="4">#REF!</definedName>
    <definedName name="etiqueta_2949_2951" localSheetId="89">#REF!</definedName>
    <definedName name="etiqueta_2949_2951" localSheetId="5">#REF!</definedName>
    <definedName name="etiqueta_2949_2951" localSheetId="90">#REF!</definedName>
    <definedName name="etiqueta_2949_2951" localSheetId="34">#REF!</definedName>
    <definedName name="etiqueta_2949_2951" localSheetId="92">#REF!</definedName>
    <definedName name="etiqueta_2949_2951" localSheetId="93">#REF!</definedName>
    <definedName name="etiqueta_2949_2951">#REF!</definedName>
    <definedName name="etiqueta_2949_2951_2952_2953" localSheetId="39">#REF!</definedName>
    <definedName name="etiqueta_2949_2951_2952_2953" localSheetId="25">#REF!</definedName>
    <definedName name="etiqueta_2949_2951_2952_2953" localSheetId="21">#REF!</definedName>
    <definedName name="etiqueta_2949_2951_2952_2953" localSheetId="4">#REF!</definedName>
    <definedName name="etiqueta_2949_2951_2952_2953" localSheetId="89">#REF!</definedName>
    <definedName name="etiqueta_2949_2951_2952_2953" localSheetId="5">#REF!</definedName>
    <definedName name="etiqueta_2949_2951_2952_2953" localSheetId="90">#REF!</definedName>
    <definedName name="etiqueta_2949_2951_2952_2953" localSheetId="34">#REF!</definedName>
    <definedName name="etiqueta_2949_2951_2952_2953" localSheetId="92">#REF!</definedName>
    <definedName name="etiqueta_2949_2951_2952_2953" localSheetId="93">#REF!</definedName>
    <definedName name="etiqueta_2949_2951_2952_2953">#REF!</definedName>
    <definedName name="etiqueta_2949_2952" localSheetId="39">#REF!</definedName>
    <definedName name="etiqueta_2949_2952" localSheetId="25">#REF!</definedName>
    <definedName name="etiqueta_2949_2952" localSheetId="21">#REF!</definedName>
    <definedName name="etiqueta_2949_2952" localSheetId="4">#REF!</definedName>
    <definedName name="etiqueta_2949_2952" localSheetId="89">#REF!</definedName>
    <definedName name="etiqueta_2949_2952" localSheetId="5">#REF!</definedName>
    <definedName name="etiqueta_2949_2952" localSheetId="90">#REF!</definedName>
    <definedName name="etiqueta_2949_2952" localSheetId="34">#REF!</definedName>
    <definedName name="etiqueta_2949_2952" localSheetId="92">#REF!</definedName>
    <definedName name="etiqueta_2949_2952" localSheetId="93">#REF!</definedName>
    <definedName name="etiqueta_2949_2952">#REF!</definedName>
    <definedName name="etiqueta_2949_2958" localSheetId="39">#REF!</definedName>
    <definedName name="etiqueta_2949_2958" localSheetId="25">#REF!</definedName>
    <definedName name="etiqueta_2949_2958" localSheetId="21">#REF!</definedName>
    <definedName name="etiqueta_2949_2958" localSheetId="4">#REF!</definedName>
    <definedName name="etiqueta_2949_2958" localSheetId="89">#REF!</definedName>
    <definedName name="etiqueta_2949_2958" localSheetId="5">#REF!</definedName>
    <definedName name="etiqueta_2949_2958" localSheetId="90">#REF!</definedName>
    <definedName name="etiqueta_2949_2958" localSheetId="34">#REF!</definedName>
    <definedName name="etiqueta_2949_2958" localSheetId="92">#REF!</definedName>
    <definedName name="etiqueta_2949_2958" localSheetId="93">#REF!</definedName>
    <definedName name="etiqueta_2949_2958">#REF!</definedName>
    <definedName name="etiqueta_2950_2955" localSheetId="39">#REF!</definedName>
    <definedName name="etiqueta_2950_2955" localSheetId="25">#REF!</definedName>
    <definedName name="etiqueta_2950_2955" localSheetId="21">#REF!</definedName>
    <definedName name="etiqueta_2950_2955" localSheetId="4">#REF!</definedName>
    <definedName name="etiqueta_2950_2955" localSheetId="89">#REF!</definedName>
    <definedName name="etiqueta_2950_2955" localSheetId="5">#REF!</definedName>
    <definedName name="etiqueta_2950_2955" localSheetId="90">#REF!</definedName>
    <definedName name="etiqueta_2950_2955" localSheetId="34">#REF!</definedName>
    <definedName name="etiqueta_2950_2955" localSheetId="92">#REF!</definedName>
    <definedName name="etiqueta_2950_2955" localSheetId="93">#REF!</definedName>
    <definedName name="etiqueta_2950_2955">#REF!</definedName>
    <definedName name="etiqueta_2951_2953" localSheetId="39">#REF!</definedName>
    <definedName name="etiqueta_2951_2953" localSheetId="25">#REF!</definedName>
    <definedName name="etiqueta_2951_2953" localSheetId="21">#REF!</definedName>
    <definedName name="etiqueta_2951_2953" localSheetId="4">#REF!</definedName>
    <definedName name="etiqueta_2951_2953" localSheetId="89">#REF!</definedName>
    <definedName name="etiqueta_2951_2953" localSheetId="5">#REF!</definedName>
    <definedName name="etiqueta_2951_2953" localSheetId="90">#REF!</definedName>
    <definedName name="etiqueta_2951_2953" localSheetId="34">#REF!</definedName>
    <definedName name="etiqueta_2951_2953" localSheetId="92">#REF!</definedName>
    <definedName name="etiqueta_2951_2953" localSheetId="93">#REF!</definedName>
    <definedName name="etiqueta_2951_2953">#REF!</definedName>
    <definedName name="etiqueta_2952_2953" localSheetId="39">#REF!</definedName>
    <definedName name="etiqueta_2952_2953" localSheetId="25">#REF!</definedName>
    <definedName name="etiqueta_2952_2953" localSheetId="21">#REF!</definedName>
    <definedName name="etiqueta_2952_2953" localSheetId="4">#REF!</definedName>
    <definedName name="etiqueta_2952_2953" localSheetId="89">#REF!</definedName>
    <definedName name="etiqueta_2952_2953" localSheetId="5">#REF!</definedName>
    <definedName name="etiqueta_2952_2953" localSheetId="90">#REF!</definedName>
    <definedName name="etiqueta_2952_2953" localSheetId="34">#REF!</definedName>
    <definedName name="etiqueta_2952_2953" localSheetId="92">#REF!</definedName>
    <definedName name="etiqueta_2952_2953" localSheetId="93">#REF!</definedName>
    <definedName name="etiqueta_2952_2953">#REF!</definedName>
    <definedName name="etiqueta_2954_2956" localSheetId="39">#REF!</definedName>
    <definedName name="etiqueta_2954_2956" localSheetId="25">#REF!</definedName>
    <definedName name="etiqueta_2954_2956" localSheetId="21">#REF!</definedName>
    <definedName name="etiqueta_2954_2956" localSheetId="4">#REF!</definedName>
    <definedName name="etiqueta_2954_2956" localSheetId="89">#REF!</definedName>
    <definedName name="etiqueta_2954_2956" localSheetId="5">#REF!</definedName>
    <definedName name="etiqueta_2954_2956" localSheetId="90">#REF!</definedName>
    <definedName name="etiqueta_2954_2956" localSheetId="34">#REF!</definedName>
    <definedName name="etiqueta_2954_2956" localSheetId="92">#REF!</definedName>
    <definedName name="etiqueta_2954_2956" localSheetId="93">#REF!</definedName>
    <definedName name="etiqueta_2954_2956">#REF!</definedName>
    <definedName name="etiqueta_2954_2956_2957_2958" localSheetId="39">#REF!</definedName>
    <definedName name="etiqueta_2954_2956_2957_2958" localSheetId="25">#REF!</definedName>
    <definedName name="etiqueta_2954_2956_2957_2958" localSheetId="21">#REF!</definedName>
    <definedName name="etiqueta_2954_2956_2957_2958" localSheetId="4">#REF!</definedName>
    <definedName name="etiqueta_2954_2956_2957_2958" localSheetId="89">#REF!</definedName>
    <definedName name="etiqueta_2954_2956_2957_2958" localSheetId="5">#REF!</definedName>
    <definedName name="etiqueta_2954_2956_2957_2958" localSheetId="90">#REF!</definedName>
    <definedName name="etiqueta_2954_2956_2957_2958" localSheetId="34">#REF!</definedName>
    <definedName name="etiqueta_2954_2956_2957_2958" localSheetId="92">#REF!</definedName>
    <definedName name="etiqueta_2954_2956_2957_2958" localSheetId="93">#REF!</definedName>
    <definedName name="etiqueta_2954_2956_2957_2958">#REF!</definedName>
    <definedName name="etiqueta_2954_2957" localSheetId="39">#REF!</definedName>
    <definedName name="etiqueta_2954_2957" localSheetId="25">#REF!</definedName>
    <definedName name="etiqueta_2954_2957" localSheetId="21">#REF!</definedName>
    <definedName name="etiqueta_2954_2957" localSheetId="4">#REF!</definedName>
    <definedName name="etiqueta_2954_2957" localSheetId="89">#REF!</definedName>
    <definedName name="etiqueta_2954_2957" localSheetId="5">#REF!</definedName>
    <definedName name="etiqueta_2954_2957" localSheetId="90">#REF!</definedName>
    <definedName name="etiqueta_2954_2957" localSheetId="34">#REF!</definedName>
    <definedName name="etiqueta_2954_2957" localSheetId="92">#REF!</definedName>
    <definedName name="etiqueta_2954_2957" localSheetId="93">#REF!</definedName>
    <definedName name="etiqueta_2954_2957">#REF!</definedName>
    <definedName name="etiqueta_2956_2958" localSheetId="39">#REF!</definedName>
    <definedName name="etiqueta_2956_2958" localSheetId="25">#REF!</definedName>
    <definedName name="etiqueta_2956_2958" localSheetId="21">#REF!</definedName>
    <definedName name="etiqueta_2956_2958" localSheetId="4">#REF!</definedName>
    <definedName name="etiqueta_2956_2958" localSheetId="89">#REF!</definedName>
    <definedName name="etiqueta_2956_2958" localSheetId="5">#REF!</definedName>
    <definedName name="etiqueta_2956_2958" localSheetId="90">#REF!</definedName>
    <definedName name="etiqueta_2956_2958" localSheetId="34">#REF!</definedName>
    <definedName name="etiqueta_2956_2958" localSheetId="92">#REF!</definedName>
    <definedName name="etiqueta_2956_2958" localSheetId="93">#REF!</definedName>
    <definedName name="etiqueta_2956_2958">#REF!</definedName>
    <definedName name="etiqueta_2957_2958" localSheetId="39">#REF!</definedName>
    <definedName name="etiqueta_2957_2958" localSheetId="25">#REF!</definedName>
    <definedName name="etiqueta_2957_2958" localSheetId="21">#REF!</definedName>
    <definedName name="etiqueta_2957_2958" localSheetId="4">#REF!</definedName>
    <definedName name="etiqueta_2957_2958" localSheetId="89">#REF!</definedName>
    <definedName name="etiqueta_2957_2958" localSheetId="5">#REF!</definedName>
    <definedName name="etiqueta_2957_2958" localSheetId="90">#REF!</definedName>
    <definedName name="etiqueta_2957_2958" localSheetId="34">#REF!</definedName>
    <definedName name="etiqueta_2957_2958" localSheetId="92">#REF!</definedName>
    <definedName name="etiqueta_2957_2958" localSheetId="93">#REF!</definedName>
    <definedName name="etiqueta_2957_2958">#REF!</definedName>
    <definedName name="etiqueta_2959_3001" localSheetId="39">#REF!</definedName>
    <definedName name="etiqueta_2959_3001" localSheetId="25">#REF!</definedName>
    <definedName name="etiqueta_2959_3001" localSheetId="21">#REF!</definedName>
    <definedName name="etiqueta_2959_3001" localSheetId="4">#REF!</definedName>
    <definedName name="etiqueta_2959_3001" localSheetId="89">#REF!</definedName>
    <definedName name="etiqueta_2959_3001" localSheetId="5">#REF!</definedName>
    <definedName name="etiqueta_2959_3001" localSheetId="90">#REF!</definedName>
    <definedName name="etiqueta_2959_3001" localSheetId="34">#REF!</definedName>
    <definedName name="etiqueta_2959_3001" localSheetId="92">#REF!</definedName>
    <definedName name="etiqueta_2959_3001" localSheetId="93">#REF!</definedName>
    <definedName name="etiqueta_2959_3001">#REF!</definedName>
    <definedName name="etiqueta_2970_2975" localSheetId="39">#REF!</definedName>
    <definedName name="etiqueta_2970_2975" localSheetId="25">#REF!</definedName>
    <definedName name="etiqueta_2970_2975" localSheetId="21">#REF!</definedName>
    <definedName name="etiqueta_2970_2975" localSheetId="4">#REF!</definedName>
    <definedName name="etiqueta_2970_2975" localSheetId="89">#REF!</definedName>
    <definedName name="etiqueta_2970_2975" localSheetId="5">#REF!</definedName>
    <definedName name="etiqueta_2970_2975" localSheetId="90">#REF!</definedName>
    <definedName name="etiqueta_2970_2975" localSheetId="34">#REF!</definedName>
    <definedName name="etiqueta_2970_2975" localSheetId="92">#REF!</definedName>
    <definedName name="etiqueta_2970_2975" localSheetId="93">#REF!</definedName>
    <definedName name="etiqueta_2970_2975">#REF!</definedName>
    <definedName name="etiqueta_2970_2975_2990_2995" localSheetId="39">#REF!</definedName>
    <definedName name="etiqueta_2970_2975_2990_2995" localSheetId="25">#REF!</definedName>
    <definedName name="etiqueta_2970_2975_2990_2995" localSheetId="21">#REF!</definedName>
    <definedName name="etiqueta_2970_2975_2990_2995" localSheetId="4">#REF!</definedName>
    <definedName name="etiqueta_2970_2975_2990_2995" localSheetId="89">#REF!</definedName>
    <definedName name="etiqueta_2970_2975_2990_2995" localSheetId="5">#REF!</definedName>
    <definedName name="etiqueta_2970_2975_2990_2995" localSheetId="90">#REF!</definedName>
    <definedName name="etiqueta_2970_2975_2990_2995" localSheetId="34">#REF!</definedName>
    <definedName name="etiqueta_2970_2975_2990_2995" localSheetId="92">#REF!</definedName>
    <definedName name="etiqueta_2970_2975_2990_2995" localSheetId="93">#REF!</definedName>
    <definedName name="etiqueta_2970_2975_2990_2995">#REF!</definedName>
    <definedName name="etiqueta_2970_2990" localSheetId="39">#REF!</definedName>
    <definedName name="etiqueta_2970_2990" localSheetId="25">#REF!</definedName>
    <definedName name="etiqueta_2970_2990" localSheetId="21">#REF!</definedName>
    <definedName name="etiqueta_2970_2990" localSheetId="4">#REF!</definedName>
    <definedName name="etiqueta_2970_2990" localSheetId="89">#REF!</definedName>
    <definedName name="etiqueta_2970_2990" localSheetId="5">#REF!</definedName>
    <definedName name="etiqueta_2970_2990" localSheetId="90">#REF!</definedName>
    <definedName name="etiqueta_2970_2990" localSheetId="34">#REF!</definedName>
    <definedName name="etiqueta_2970_2990" localSheetId="92">#REF!</definedName>
    <definedName name="etiqueta_2970_2990" localSheetId="93">#REF!</definedName>
    <definedName name="etiqueta_2970_2990">#REF!</definedName>
    <definedName name="etiqueta_2970_3035" localSheetId="39">#REF!</definedName>
    <definedName name="etiqueta_2970_3035" localSheetId="25">#REF!</definedName>
    <definedName name="etiqueta_2970_3035" localSheetId="21">#REF!</definedName>
    <definedName name="etiqueta_2970_3035" localSheetId="4">#REF!</definedName>
    <definedName name="etiqueta_2970_3035" localSheetId="89">#REF!</definedName>
    <definedName name="etiqueta_2970_3035" localSheetId="5">#REF!</definedName>
    <definedName name="etiqueta_2970_3035" localSheetId="90">#REF!</definedName>
    <definedName name="etiqueta_2970_3035" localSheetId="34">#REF!</definedName>
    <definedName name="etiqueta_2970_3035" localSheetId="92">#REF!</definedName>
    <definedName name="etiqueta_2970_3035" localSheetId="93">#REF!</definedName>
    <definedName name="etiqueta_2970_3035">#REF!</definedName>
    <definedName name="etiqueta_2975_2995" localSheetId="39">#REF!</definedName>
    <definedName name="etiqueta_2975_2995" localSheetId="25">#REF!</definedName>
    <definedName name="etiqueta_2975_2995" localSheetId="21">#REF!</definedName>
    <definedName name="etiqueta_2975_2995" localSheetId="4">#REF!</definedName>
    <definedName name="etiqueta_2975_2995" localSheetId="89">#REF!</definedName>
    <definedName name="etiqueta_2975_2995" localSheetId="5">#REF!</definedName>
    <definedName name="etiqueta_2975_2995" localSheetId="90">#REF!</definedName>
    <definedName name="etiqueta_2975_2995" localSheetId="34">#REF!</definedName>
    <definedName name="etiqueta_2975_2995" localSheetId="92">#REF!</definedName>
    <definedName name="etiqueta_2975_2995" localSheetId="93">#REF!</definedName>
    <definedName name="etiqueta_2975_2995">#REF!</definedName>
    <definedName name="etiqueta_2990_2995" localSheetId="39">#REF!</definedName>
    <definedName name="etiqueta_2990_2995" localSheetId="25">#REF!</definedName>
    <definedName name="etiqueta_2990_2995" localSheetId="21">#REF!</definedName>
    <definedName name="etiqueta_2990_2995" localSheetId="4">#REF!</definedName>
    <definedName name="etiqueta_2990_2995" localSheetId="89">#REF!</definedName>
    <definedName name="etiqueta_2990_2995" localSheetId="5">#REF!</definedName>
    <definedName name="etiqueta_2990_2995" localSheetId="90">#REF!</definedName>
    <definedName name="etiqueta_2990_2995" localSheetId="34">#REF!</definedName>
    <definedName name="etiqueta_2990_2995" localSheetId="92">#REF!</definedName>
    <definedName name="etiqueta_2990_2995" localSheetId="93">#REF!</definedName>
    <definedName name="etiqueta_2990_2995">#REF!</definedName>
    <definedName name="etiqueta_3002_3003" localSheetId="39">#REF!</definedName>
    <definedName name="etiqueta_3002_3003" localSheetId="25">#REF!</definedName>
    <definedName name="etiqueta_3002_3003" localSheetId="21">#REF!</definedName>
    <definedName name="etiqueta_3002_3003" localSheetId="4">#REF!</definedName>
    <definedName name="etiqueta_3002_3003" localSheetId="89">#REF!</definedName>
    <definedName name="etiqueta_3002_3003" localSheetId="5">#REF!</definedName>
    <definedName name="etiqueta_3002_3003" localSheetId="90">#REF!</definedName>
    <definedName name="etiqueta_3002_3003" localSheetId="34">#REF!</definedName>
    <definedName name="etiqueta_3002_3003" localSheetId="92">#REF!</definedName>
    <definedName name="etiqueta_3002_3003" localSheetId="93">#REF!</definedName>
    <definedName name="etiqueta_3002_3003">#REF!</definedName>
    <definedName name="etiqueta_3004_3005" localSheetId="39">#REF!</definedName>
    <definedName name="etiqueta_3004_3005" localSheetId="25">#REF!</definedName>
    <definedName name="etiqueta_3004_3005" localSheetId="21">#REF!</definedName>
    <definedName name="etiqueta_3004_3005" localSheetId="4">#REF!</definedName>
    <definedName name="etiqueta_3004_3005" localSheetId="89">#REF!</definedName>
    <definedName name="etiqueta_3004_3005" localSheetId="5">#REF!</definedName>
    <definedName name="etiqueta_3004_3005" localSheetId="90">#REF!</definedName>
    <definedName name="etiqueta_3004_3005" localSheetId="34">#REF!</definedName>
    <definedName name="etiqueta_3004_3005" localSheetId="92">#REF!</definedName>
    <definedName name="etiqueta_3004_3005" localSheetId="93">#REF!</definedName>
    <definedName name="etiqueta_3004_3005">#REF!</definedName>
    <definedName name="etiqueta_3006_3007" localSheetId="39">#REF!</definedName>
    <definedName name="etiqueta_3006_3007" localSheetId="25">#REF!</definedName>
    <definedName name="etiqueta_3006_3007" localSheetId="21">#REF!</definedName>
    <definedName name="etiqueta_3006_3007" localSheetId="4">#REF!</definedName>
    <definedName name="etiqueta_3006_3007" localSheetId="89">#REF!</definedName>
    <definedName name="etiqueta_3006_3007" localSheetId="5">#REF!</definedName>
    <definedName name="etiqueta_3006_3007" localSheetId="90">#REF!</definedName>
    <definedName name="etiqueta_3006_3007" localSheetId="34">#REF!</definedName>
    <definedName name="etiqueta_3006_3007" localSheetId="92">#REF!</definedName>
    <definedName name="etiqueta_3006_3007" localSheetId="93">#REF!</definedName>
    <definedName name="etiqueta_3006_3007">#REF!</definedName>
    <definedName name="etiqueta_3008_3009" localSheetId="39">#REF!</definedName>
    <definedName name="etiqueta_3008_3009" localSheetId="25">#REF!</definedName>
    <definedName name="etiqueta_3008_3009" localSheetId="21">#REF!</definedName>
    <definedName name="etiqueta_3008_3009" localSheetId="4">#REF!</definedName>
    <definedName name="etiqueta_3008_3009" localSheetId="89">#REF!</definedName>
    <definedName name="etiqueta_3008_3009" localSheetId="5">#REF!</definedName>
    <definedName name="etiqueta_3008_3009" localSheetId="90">#REF!</definedName>
    <definedName name="etiqueta_3008_3009" localSheetId="34">#REF!</definedName>
    <definedName name="etiqueta_3008_3009" localSheetId="92">#REF!</definedName>
    <definedName name="etiqueta_3008_3009" localSheetId="93">#REF!</definedName>
    <definedName name="etiqueta_3008_3009">#REF!</definedName>
    <definedName name="etiqueta_3010_3015" localSheetId="39">#REF!</definedName>
    <definedName name="etiqueta_3010_3015" localSheetId="25">#REF!</definedName>
    <definedName name="etiqueta_3010_3015" localSheetId="21">#REF!</definedName>
    <definedName name="etiqueta_3010_3015" localSheetId="4">#REF!</definedName>
    <definedName name="etiqueta_3010_3015" localSheetId="89">#REF!</definedName>
    <definedName name="etiqueta_3010_3015" localSheetId="5">#REF!</definedName>
    <definedName name="etiqueta_3010_3015" localSheetId="90">#REF!</definedName>
    <definedName name="etiqueta_3010_3015" localSheetId="34">#REF!</definedName>
    <definedName name="etiqueta_3010_3015" localSheetId="92">#REF!</definedName>
    <definedName name="etiqueta_3010_3015" localSheetId="93">#REF!</definedName>
    <definedName name="etiqueta_3010_3015">#REF!</definedName>
    <definedName name="etiqueta_3010_3015_3030_3035" localSheetId="39">#REF!</definedName>
    <definedName name="etiqueta_3010_3015_3030_3035" localSheetId="25">#REF!</definedName>
    <definedName name="etiqueta_3010_3015_3030_3035" localSheetId="21">#REF!</definedName>
    <definedName name="etiqueta_3010_3015_3030_3035" localSheetId="4">#REF!</definedName>
    <definedName name="etiqueta_3010_3015_3030_3035" localSheetId="89">#REF!</definedName>
    <definedName name="etiqueta_3010_3015_3030_3035" localSheetId="5">#REF!</definedName>
    <definedName name="etiqueta_3010_3015_3030_3035" localSheetId="90">#REF!</definedName>
    <definedName name="etiqueta_3010_3015_3030_3035" localSheetId="34">#REF!</definedName>
    <definedName name="etiqueta_3010_3015_3030_3035" localSheetId="92">#REF!</definedName>
    <definedName name="etiqueta_3010_3015_3030_3035" localSheetId="93">#REF!</definedName>
    <definedName name="etiqueta_3010_3015_3030_3035">#REF!</definedName>
    <definedName name="etiqueta_3010_3030" localSheetId="39">#REF!</definedName>
    <definedName name="etiqueta_3010_3030" localSheetId="25">#REF!</definedName>
    <definedName name="etiqueta_3010_3030" localSheetId="21">#REF!</definedName>
    <definedName name="etiqueta_3010_3030" localSheetId="4">#REF!</definedName>
    <definedName name="etiqueta_3010_3030" localSheetId="89">#REF!</definedName>
    <definedName name="etiqueta_3010_3030" localSheetId="5">#REF!</definedName>
    <definedName name="etiqueta_3010_3030" localSheetId="90">#REF!</definedName>
    <definedName name="etiqueta_3010_3030" localSheetId="34">#REF!</definedName>
    <definedName name="etiqueta_3010_3030" localSheetId="92">#REF!</definedName>
    <definedName name="etiqueta_3010_3030" localSheetId="93">#REF!</definedName>
    <definedName name="etiqueta_3010_3030">#REF!</definedName>
    <definedName name="etiqueta_3012" localSheetId="39">#REF!</definedName>
    <definedName name="etiqueta_3012" localSheetId="25">#REF!</definedName>
    <definedName name="etiqueta_3012" localSheetId="21">#REF!</definedName>
    <definedName name="etiqueta_3012" localSheetId="4">#REF!</definedName>
    <definedName name="etiqueta_3012" localSheetId="89">#REF!</definedName>
    <definedName name="etiqueta_3012" localSheetId="5">#REF!</definedName>
    <definedName name="etiqueta_3012" localSheetId="90">#REF!</definedName>
    <definedName name="etiqueta_3012" localSheetId="34">#REF!</definedName>
    <definedName name="etiqueta_3012" localSheetId="92">#REF!</definedName>
    <definedName name="etiqueta_3012" localSheetId="93">#REF!</definedName>
    <definedName name="etiqueta_3012">#REF!</definedName>
    <definedName name="etiqueta_3012_3013" localSheetId="39">#REF!</definedName>
    <definedName name="etiqueta_3012_3013" localSheetId="25">#REF!</definedName>
    <definedName name="etiqueta_3012_3013" localSheetId="21">#REF!</definedName>
    <definedName name="etiqueta_3012_3013" localSheetId="4">#REF!</definedName>
    <definedName name="etiqueta_3012_3013" localSheetId="89">#REF!</definedName>
    <definedName name="etiqueta_3012_3013" localSheetId="5">#REF!</definedName>
    <definedName name="etiqueta_3012_3013" localSheetId="90">#REF!</definedName>
    <definedName name="etiqueta_3012_3013" localSheetId="34">#REF!</definedName>
    <definedName name="etiqueta_3012_3013" localSheetId="92">#REF!</definedName>
    <definedName name="etiqueta_3012_3013" localSheetId="93">#REF!</definedName>
    <definedName name="etiqueta_3012_3013">#REF!</definedName>
    <definedName name="etiqueta_3013" localSheetId="39">#REF!</definedName>
    <definedName name="etiqueta_3013" localSheetId="25">#REF!</definedName>
    <definedName name="etiqueta_3013" localSheetId="21">#REF!</definedName>
    <definedName name="etiqueta_3013" localSheetId="4">#REF!</definedName>
    <definedName name="etiqueta_3013" localSheetId="89">#REF!</definedName>
    <definedName name="etiqueta_3013" localSheetId="5">#REF!</definedName>
    <definedName name="etiqueta_3013" localSheetId="90">#REF!</definedName>
    <definedName name="etiqueta_3013" localSheetId="34">#REF!</definedName>
    <definedName name="etiqueta_3013" localSheetId="92">#REF!</definedName>
    <definedName name="etiqueta_3013" localSheetId="93">#REF!</definedName>
    <definedName name="etiqueta_3013">#REF!</definedName>
    <definedName name="etiqueta_3015_3035" localSheetId="39">#REF!</definedName>
    <definedName name="etiqueta_3015_3035" localSheetId="25">#REF!</definedName>
    <definedName name="etiqueta_3015_3035" localSheetId="21">#REF!</definedName>
    <definedName name="etiqueta_3015_3035" localSheetId="4">#REF!</definedName>
    <definedName name="etiqueta_3015_3035" localSheetId="89">#REF!</definedName>
    <definedName name="etiqueta_3015_3035" localSheetId="5">#REF!</definedName>
    <definedName name="etiqueta_3015_3035" localSheetId="90">#REF!</definedName>
    <definedName name="etiqueta_3015_3035" localSheetId="34">#REF!</definedName>
    <definedName name="etiqueta_3015_3035" localSheetId="92">#REF!</definedName>
    <definedName name="etiqueta_3015_3035" localSheetId="93">#REF!</definedName>
    <definedName name="etiqueta_3015_3035">#REF!</definedName>
    <definedName name="etiqueta_3030_3035" localSheetId="39">#REF!</definedName>
    <definedName name="etiqueta_3030_3035" localSheetId="25">#REF!</definedName>
    <definedName name="etiqueta_3030_3035" localSheetId="21">#REF!</definedName>
    <definedName name="etiqueta_3030_3035" localSheetId="4">#REF!</definedName>
    <definedName name="etiqueta_3030_3035" localSheetId="89">#REF!</definedName>
    <definedName name="etiqueta_3030_3035" localSheetId="5">#REF!</definedName>
    <definedName name="etiqueta_3030_3035" localSheetId="90">#REF!</definedName>
    <definedName name="etiqueta_3030_3035" localSheetId="34">#REF!</definedName>
    <definedName name="etiqueta_3030_3035" localSheetId="92">#REF!</definedName>
    <definedName name="etiqueta_3030_3035" localSheetId="93">#REF!</definedName>
    <definedName name="etiqueta_3030_3035">#REF!</definedName>
    <definedName name="etiqueta_3050_3060_3065" localSheetId="39">#REF!</definedName>
    <definedName name="etiqueta_3050_3060_3065" localSheetId="25">#REF!</definedName>
    <definedName name="etiqueta_3050_3060_3065" localSheetId="21">#REF!</definedName>
    <definedName name="etiqueta_3050_3060_3065" localSheetId="4">#REF!</definedName>
    <definedName name="etiqueta_3050_3060_3065" localSheetId="89">#REF!</definedName>
    <definedName name="etiqueta_3050_3060_3065" localSheetId="5">#REF!</definedName>
    <definedName name="etiqueta_3050_3060_3065" localSheetId="90">#REF!</definedName>
    <definedName name="etiqueta_3050_3060_3065" localSheetId="34">#REF!</definedName>
    <definedName name="etiqueta_3050_3060_3065" localSheetId="92">#REF!</definedName>
    <definedName name="etiqueta_3050_3060_3065" localSheetId="93">#REF!</definedName>
    <definedName name="etiqueta_3050_3060_3065">#REF!</definedName>
    <definedName name="etiqueta_3050_3070" localSheetId="39">#REF!</definedName>
    <definedName name="etiqueta_3050_3070" localSheetId="25">#REF!</definedName>
    <definedName name="etiqueta_3050_3070" localSheetId="21">#REF!</definedName>
    <definedName name="etiqueta_3050_3070" localSheetId="4">#REF!</definedName>
    <definedName name="etiqueta_3050_3070" localSheetId="89">#REF!</definedName>
    <definedName name="etiqueta_3050_3070" localSheetId="5">#REF!</definedName>
    <definedName name="etiqueta_3050_3070" localSheetId="90">#REF!</definedName>
    <definedName name="etiqueta_3050_3070" localSheetId="34">#REF!</definedName>
    <definedName name="etiqueta_3050_3070" localSheetId="92">#REF!</definedName>
    <definedName name="etiqueta_3050_3070" localSheetId="93">#REF!</definedName>
    <definedName name="etiqueta_3050_3070">#REF!</definedName>
    <definedName name="etiqueta_3050_3085" localSheetId="39">#REF!</definedName>
    <definedName name="etiqueta_3050_3085" localSheetId="25">#REF!</definedName>
    <definedName name="etiqueta_3050_3085" localSheetId="21">#REF!</definedName>
    <definedName name="etiqueta_3050_3085" localSheetId="4">#REF!</definedName>
    <definedName name="etiqueta_3050_3085" localSheetId="89">#REF!</definedName>
    <definedName name="etiqueta_3050_3085" localSheetId="5">#REF!</definedName>
    <definedName name="etiqueta_3050_3085" localSheetId="90">#REF!</definedName>
    <definedName name="etiqueta_3050_3085" localSheetId="34">#REF!</definedName>
    <definedName name="etiqueta_3050_3085" localSheetId="92">#REF!</definedName>
    <definedName name="etiqueta_3050_3085" localSheetId="93">#REF!</definedName>
    <definedName name="etiqueta_3050_3085">#REF!</definedName>
    <definedName name="etiqueta_3060_3080" localSheetId="39">#REF!</definedName>
    <definedName name="etiqueta_3060_3080" localSheetId="25">#REF!</definedName>
    <definedName name="etiqueta_3060_3080" localSheetId="21">#REF!</definedName>
    <definedName name="etiqueta_3060_3080" localSheetId="4">#REF!</definedName>
    <definedName name="etiqueta_3060_3080" localSheetId="89">#REF!</definedName>
    <definedName name="etiqueta_3060_3080" localSheetId="5">#REF!</definedName>
    <definedName name="etiqueta_3060_3080" localSheetId="90">#REF!</definedName>
    <definedName name="etiqueta_3060_3080" localSheetId="34">#REF!</definedName>
    <definedName name="etiqueta_3060_3080" localSheetId="92">#REF!</definedName>
    <definedName name="etiqueta_3060_3080" localSheetId="93">#REF!</definedName>
    <definedName name="etiqueta_3060_3080">#REF!</definedName>
    <definedName name="etiqueta_3065_3085" localSheetId="39">#REF!</definedName>
    <definedName name="etiqueta_3065_3085" localSheetId="25">#REF!</definedName>
    <definedName name="etiqueta_3065_3085" localSheetId="21">#REF!</definedName>
    <definedName name="etiqueta_3065_3085" localSheetId="4">#REF!</definedName>
    <definedName name="etiqueta_3065_3085" localSheetId="89">#REF!</definedName>
    <definedName name="etiqueta_3065_3085" localSheetId="5">#REF!</definedName>
    <definedName name="etiqueta_3065_3085" localSheetId="90">#REF!</definedName>
    <definedName name="etiqueta_3065_3085" localSheetId="34">#REF!</definedName>
    <definedName name="etiqueta_3065_3085" localSheetId="92">#REF!</definedName>
    <definedName name="etiqueta_3065_3085" localSheetId="93">#REF!</definedName>
    <definedName name="etiqueta_3065_3085">#REF!</definedName>
    <definedName name="etiqueta_3070_3080_3085" localSheetId="39">#REF!</definedName>
    <definedName name="etiqueta_3070_3080_3085" localSheetId="25">#REF!</definedName>
    <definedName name="etiqueta_3070_3080_3085" localSheetId="21">#REF!</definedName>
    <definedName name="etiqueta_3070_3080_3085" localSheetId="4">#REF!</definedName>
    <definedName name="etiqueta_3070_3080_3085" localSheetId="89">#REF!</definedName>
    <definedName name="etiqueta_3070_3080_3085" localSheetId="5">#REF!</definedName>
    <definedName name="etiqueta_3070_3080_3085" localSheetId="90">#REF!</definedName>
    <definedName name="etiqueta_3070_3080_3085" localSheetId="34">#REF!</definedName>
    <definedName name="etiqueta_3070_3080_3085" localSheetId="92">#REF!</definedName>
    <definedName name="etiqueta_3070_3080_3085" localSheetId="93">#REF!</definedName>
    <definedName name="etiqueta_3070_3080_3085">#REF!</definedName>
    <definedName name="etiqueta_311" localSheetId="39">#REF!</definedName>
    <definedName name="etiqueta_311" localSheetId="25">#REF!</definedName>
    <definedName name="etiqueta_311" localSheetId="21">#REF!</definedName>
    <definedName name="etiqueta_311" localSheetId="4">#REF!</definedName>
    <definedName name="etiqueta_311" localSheetId="89">#REF!</definedName>
    <definedName name="etiqueta_311" localSheetId="5">#REF!</definedName>
    <definedName name="etiqueta_311" localSheetId="90">#REF!</definedName>
    <definedName name="etiqueta_311" localSheetId="34">#REF!</definedName>
    <definedName name="etiqueta_311" localSheetId="92">#REF!</definedName>
    <definedName name="etiqueta_311" localSheetId="93">#REF!</definedName>
    <definedName name="etiqueta_311">#REF!</definedName>
    <definedName name="etiqueta_311_185_313" localSheetId="39">#REF!</definedName>
    <definedName name="etiqueta_311_185_313" localSheetId="25">#REF!</definedName>
    <definedName name="etiqueta_311_185_313" localSheetId="21">#REF!</definedName>
    <definedName name="etiqueta_311_185_313" localSheetId="4">#REF!</definedName>
    <definedName name="etiqueta_311_185_313" localSheetId="89">#REF!</definedName>
    <definedName name="etiqueta_311_185_313" localSheetId="5">#REF!</definedName>
    <definedName name="etiqueta_311_185_313" localSheetId="90">#REF!</definedName>
    <definedName name="etiqueta_311_185_313" localSheetId="34">#REF!</definedName>
    <definedName name="etiqueta_311_185_313" localSheetId="92">#REF!</definedName>
    <definedName name="etiqueta_311_185_313" localSheetId="93">#REF!</definedName>
    <definedName name="etiqueta_311_185_313">#REF!</definedName>
    <definedName name="etiqueta_3114_3116_3118" localSheetId="39">#REF!</definedName>
    <definedName name="etiqueta_3114_3116_3118" localSheetId="25">#REF!</definedName>
    <definedName name="etiqueta_3114_3116_3118" localSheetId="21">#REF!</definedName>
    <definedName name="etiqueta_3114_3116_3118" localSheetId="4">#REF!</definedName>
    <definedName name="etiqueta_3114_3116_3118" localSheetId="89">#REF!</definedName>
    <definedName name="etiqueta_3114_3116_3118" localSheetId="5">#REF!</definedName>
    <definedName name="etiqueta_3114_3116_3118" localSheetId="90">#REF!</definedName>
    <definedName name="etiqueta_3114_3116_3118" localSheetId="34">#REF!</definedName>
    <definedName name="etiqueta_3114_3116_3118" localSheetId="92">#REF!</definedName>
    <definedName name="etiqueta_3114_3116_3118" localSheetId="93">#REF!</definedName>
    <definedName name="etiqueta_3114_3116_3118">#REF!</definedName>
    <definedName name="etiqueta_3120_3130_3135" localSheetId="39">#REF!</definedName>
    <definedName name="etiqueta_3120_3130_3135" localSheetId="25">#REF!</definedName>
    <definedName name="etiqueta_3120_3130_3135" localSheetId="21">#REF!</definedName>
    <definedName name="etiqueta_3120_3130_3135" localSheetId="4">#REF!</definedName>
    <definedName name="etiqueta_3120_3130_3135" localSheetId="89">#REF!</definedName>
    <definedName name="etiqueta_3120_3130_3135" localSheetId="5">#REF!</definedName>
    <definedName name="etiqueta_3120_3130_3135" localSheetId="90">#REF!</definedName>
    <definedName name="etiqueta_3120_3130_3135" localSheetId="34">#REF!</definedName>
    <definedName name="etiqueta_3120_3130_3135" localSheetId="92">#REF!</definedName>
    <definedName name="etiqueta_3120_3130_3135" localSheetId="93">#REF!</definedName>
    <definedName name="etiqueta_3120_3130_3135">#REF!</definedName>
    <definedName name="etiqueta_313" localSheetId="39">#REF!</definedName>
    <definedName name="etiqueta_313" localSheetId="25">#REF!</definedName>
    <definedName name="etiqueta_313" localSheetId="21">#REF!</definedName>
    <definedName name="etiqueta_313" localSheetId="4">#REF!</definedName>
    <definedName name="etiqueta_313" localSheetId="89">#REF!</definedName>
    <definedName name="etiqueta_313" localSheetId="5">#REF!</definedName>
    <definedName name="etiqueta_313" localSheetId="90">#REF!</definedName>
    <definedName name="etiqueta_313" localSheetId="34">#REF!</definedName>
    <definedName name="etiqueta_313" localSheetId="92">#REF!</definedName>
    <definedName name="etiqueta_313" localSheetId="93">#REF!</definedName>
    <definedName name="etiqueta_313">#REF!</definedName>
    <definedName name="etiqueta_3140_3150_3155" localSheetId="39">#REF!</definedName>
    <definedName name="etiqueta_3140_3150_3155" localSheetId="25">#REF!</definedName>
    <definedName name="etiqueta_3140_3150_3155" localSheetId="21">#REF!</definedName>
    <definedName name="etiqueta_3140_3150_3155" localSheetId="4">#REF!</definedName>
    <definedName name="etiqueta_3140_3150_3155" localSheetId="89">#REF!</definedName>
    <definedName name="etiqueta_3140_3150_3155" localSheetId="5">#REF!</definedName>
    <definedName name="etiqueta_3140_3150_3155" localSheetId="90">#REF!</definedName>
    <definedName name="etiqueta_3140_3150_3155" localSheetId="34">#REF!</definedName>
    <definedName name="etiqueta_3140_3150_3155" localSheetId="92">#REF!</definedName>
    <definedName name="etiqueta_3140_3150_3155" localSheetId="93">#REF!</definedName>
    <definedName name="etiqueta_3140_3150_3155">#REF!</definedName>
    <definedName name="etiqueta_315" localSheetId="39">#REF!</definedName>
    <definedName name="etiqueta_315" localSheetId="25">#REF!</definedName>
    <definedName name="etiqueta_315" localSheetId="21">#REF!</definedName>
    <definedName name="etiqueta_315" localSheetId="4">#REF!</definedName>
    <definedName name="etiqueta_315" localSheetId="89">#REF!</definedName>
    <definedName name="etiqueta_315" localSheetId="5">#REF!</definedName>
    <definedName name="etiqueta_315" localSheetId="90">#REF!</definedName>
    <definedName name="etiqueta_315" localSheetId="34">#REF!</definedName>
    <definedName name="etiqueta_315" localSheetId="92">#REF!</definedName>
    <definedName name="etiqueta_315" localSheetId="93">#REF!</definedName>
    <definedName name="etiqueta_315">#REF!</definedName>
    <definedName name="etiqueta_315_320_330_335" localSheetId="39">#REF!</definedName>
    <definedName name="etiqueta_315_320_330_335" localSheetId="25">#REF!</definedName>
    <definedName name="etiqueta_315_320_330_335" localSheetId="21">#REF!</definedName>
    <definedName name="etiqueta_315_320_330_335" localSheetId="4">#REF!</definedName>
    <definedName name="etiqueta_315_320_330_335" localSheetId="89">#REF!</definedName>
    <definedName name="etiqueta_315_320_330_335" localSheetId="5">#REF!</definedName>
    <definedName name="etiqueta_315_320_330_335" localSheetId="90">#REF!</definedName>
    <definedName name="etiqueta_315_320_330_335" localSheetId="34">#REF!</definedName>
    <definedName name="etiqueta_315_320_330_335" localSheetId="92">#REF!</definedName>
    <definedName name="etiqueta_315_320_330_335" localSheetId="93">#REF!</definedName>
    <definedName name="etiqueta_315_320_330_335">#REF!</definedName>
    <definedName name="etiqueta_3160_3165" localSheetId="39">#REF!</definedName>
    <definedName name="etiqueta_3160_3165" localSheetId="25">#REF!</definedName>
    <definedName name="etiqueta_3160_3165" localSheetId="21">#REF!</definedName>
    <definedName name="etiqueta_3160_3165" localSheetId="4">#REF!</definedName>
    <definedName name="etiqueta_3160_3165" localSheetId="89">#REF!</definedName>
    <definedName name="etiqueta_3160_3165" localSheetId="5">#REF!</definedName>
    <definedName name="etiqueta_3160_3165" localSheetId="90">#REF!</definedName>
    <definedName name="etiqueta_3160_3165" localSheetId="34">#REF!</definedName>
    <definedName name="etiqueta_3160_3165" localSheetId="92">#REF!</definedName>
    <definedName name="etiqueta_3160_3165" localSheetId="93">#REF!</definedName>
    <definedName name="etiqueta_3160_3165">#REF!</definedName>
    <definedName name="etiqueta_3171_3170_3175" localSheetId="39">#REF!</definedName>
    <definedName name="etiqueta_3171_3170_3175" localSheetId="25">#REF!</definedName>
    <definedName name="etiqueta_3171_3170_3175" localSheetId="21">#REF!</definedName>
    <definedName name="etiqueta_3171_3170_3175" localSheetId="4">#REF!</definedName>
    <definedName name="etiqueta_3171_3170_3175" localSheetId="89">#REF!</definedName>
    <definedName name="etiqueta_3171_3170_3175" localSheetId="5">#REF!</definedName>
    <definedName name="etiqueta_3171_3170_3175" localSheetId="90">#REF!</definedName>
    <definedName name="etiqueta_3171_3170_3175" localSheetId="34">#REF!</definedName>
    <definedName name="etiqueta_3171_3170_3175" localSheetId="92">#REF!</definedName>
    <definedName name="etiqueta_3171_3170_3175" localSheetId="93">#REF!</definedName>
    <definedName name="etiqueta_3171_3170_3175">#REF!</definedName>
    <definedName name="etiqueta_3190_3195" localSheetId="39">#REF!</definedName>
    <definedName name="etiqueta_3190_3195" localSheetId="25">#REF!</definedName>
    <definedName name="etiqueta_3190_3195" localSheetId="21">#REF!</definedName>
    <definedName name="etiqueta_3190_3195" localSheetId="4">#REF!</definedName>
    <definedName name="etiqueta_3190_3195" localSheetId="89">#REF!</definedName>
    <definedName name="etiqueta_3190_3195" localSheetId="5">#REF!</definedName>
    <definedName name="etiqueta_3190_3195" localSheetId="90">#REF!</definedName>
    <definedName name="etiqueta_3190_3195" localSheetId="34">#REF!</definedName>
    <definedName name="etiqueta_3190_3195" localSheetId="92">#REF!</definedName>
    <definedName name="etiqueta_3190_3195" localSheetId="93">#REF!</definedName>
    <definedName name="etiqueta_3190_3195">#REF!</definedName>
    <definedName name="etiqueta_320" localSheetId="39">#REF!</definedName>
    <definedName name="etiqueta_320" localSheetId="25">#REF!</definedName>
    <definedName name="etiqueta_320" localSheetId="21">#REF!</definedName>
    <definedName name="etiqueta_320" localSheetId="4">#REF!</definedName>
    <definedName name="etiqueta_320" localSheetId="89">#REF!</definedName>
    <definedName name="etiqueta_320" localSheetId="5">#REF!</definedName>
    <definedName name="etiqueta_320" localSheetId="90">#REF!</definedName>
    <definedName name="etiqueta_320" localSheetId="34">#REF!</definedName>
    <definedName name="etiqueta_320" localSheetId="92">#REF!</definedName>
    <definedName name="etiqueta_320" localSheetId="93">#REF!</definedName>
    <definedName name="etiqueta_320">#REF!</definedName>
    <definedName name="etiqueta_3200_3210_3215" localSheetId="39">#REF!</definedName>
    <definedName name="etiqueta_3200_3210_3215" localSheetId="25">#REF!</definedName>
    <definedName name="etiqueta_3200_3210_3215" localSheetId="21">#REF!</definedName>
    <definedName name="etiqueta_3200_3210_3215" localSheetId="4">#REF!</definedName>
    <definedName name="etiqueta_3200_3210_3215" localSheetId="89">#REF!</definedName>
    <definedName name="etiqueta_3200_3210_3215" localSheetId="5">#REF!</definedName>
    <definedName name="etiqueta_3200_3210_3215" localSheetId="90">#REF!</definedName>
    <definedName name="etiqueta_3200_3210_3215" localSheetId="34">#REF!</definedName>
    <definedName name="etiqueta_3200_3210_3215" localSheetId="92">#REF!</definedName>
    <definedName name="etiqueta_3200_3210_3215" localSheetId="93">#REF!</definedName>
    <definedName name="etiqueta_3200_3210_3215">#REF!</definedName>
    <definedName name="etiqueta_3202_3204" localSheetId="39">#REF!</definedName>
    <definedName name="etiqueta_3202_3204" localSheetId="25">#REF!</definedName>
    <definedName name="etiqueta_3202_3204" localSheetId="21">#REF!</definedName>
    <definedName name="etiqueta_3202_3204" localSheetId="4">#REF!</definedName>
    <definedName name="etiqueta_3202_3204" localSheetId="89">#REF!</definedName>
    <definedName name="etiqueta_3202_3204" localSheetId="5">#REF!</definedName>
    <definedName name="etiqueta_3202_3204" localSheetId="90">#REF!</definedName>
    <definedName name="etiqueta_3202_3204" localSheetId="34">#REF!</definedName>
    <definedName name="etiqueta_3202_3204" localSheetId="92">#REF!</definedName>
    <definedName name="etiqueta_3202_3204" localSheetId="93">#REF!</definedName>
    <definedName name="etiqueta_3202_3204">#REF!</definedName>
    <definedName name="etiqueta_3212_3214_3216" localSheetId="39">#REF!</definedName>
    <definedName name="etiqueta_3212_3214_3216" localSheetId="25">#REF!</definedName>
    <definedName name="etiqueta_3212_3214_3216" localSheetId="21">#REF!</definedName>
    <definedName name="etiqueta_3212_3214_3216" localSheetId="4">#REF!</definedName>
    <definedName name="etiqueta_3212_3214_3216" localSheetId="89">#REF!</definedName>
    <definedName name="etiqueta_3212_3214_3216" localSheetId="5">#REF!</definedName>
    <definedName name="etiqueta_3212_3214_3216" localSheetId="90">#REF!</definedName>
    <definedName name="etiqueta_3212_3214_3216" localSheetId="34">#REF!</definedName>
    <definedName name="etiqueta_3212_3214_3216" localSheetId="92">#REF!</definedName>
    <definedName name="etiqueta_3212_3214_3216" localSheetId="93">#REF!</definedName>
    <definedName name="etiqueta_3212_3214_3216">#REF!</definedName>
    <definedName name="etiqueta_3220_3226" localSheetId="39">#REF!</definedName>
    <definedName name="etiqueta_3220_3226" localSheetId="25">#REF!</definedName>
    <definedName name="etiqueta_3220_3226" localSheetId="21">#REF!</definedName>
    <definedName name="etiqueta_3220_3226" localSheetId="4">#REF!</definedName>
    <definedName name="etiqueta_3220_3226" localSheetId="89">#REF!</definedName>
    <definedName name="etiqueta_3220_3226" localSheetId="5">#REF!</definedName>
    <definedName name="etiqueta_3220_3226" localSheetId="90">#REF!</definedName>
    <definedName name="etiqueta_3220_3226" localSheetId="34">#REF!</definedName>
    <definedName name="etiqueta_3220_3226" localSheetId="92">#REF!</definedName>
    <definedName name="etiqueta_3220_3226" localSheetId="93">#REF!</definedName>
    <definedName name="etiqueta_3220_3226">#REF!</definedName>
    <definedName name="etiqueta_3220_3230_3235" localSheetId="39">#REF!</definedName>
    <definedName name="etiqueta_3220_3230_3235" localSheetId="25">#REF!</definedName>
    <definedName name="etiqueta_3220_3230_3235" localSheetId="21">#REF!</definedName>
    <definedName name="etiqueta_3220_3230_3235" localSheetId="4">#REF!</definedName>
    <definedName name="etiqueta_3220_3230_3235" localSheetId="89">#REF!</definedName>
    <definedName name="etiqueta_3220_3230_3235" localSheetId="5">#REF!</definedName>
    <definedName name="etiqueta_3220_3230_3235" localSheetId="90">#REF!</definedName>
    <definedName name="etiqueta_3220_3230_3235" localSheetId="34">#REF!</definedName>
    <definedName name="etiqueta_3220_3230_3235" localSheetId="92">#REF!</definedName>
    <definedName name="etiqueta_3220_3230_3235" localSheetId="93">#REF!</definedName>
    <definedName name="etiqueta_3220_3230_3235">#REF!</definedName>
    <definedName name="etiqueta_3220_3240_3221_3224" localSheetId="39">#REF!</definedName>
    <definedName name="etiqueta_3220_3240_3221_3224" localSheetId="25">#REF!</definedName>
    <definedName name="etiqueta_3220_3240_3221_3224" localSheetId="21">#REF!</definedName>
    <definedName name="etiqueta_3220_3240_3221_3224" localSheetId="4">#REF!</definedName>
    <definedName name="etiqueta_3220_3240_3221_3224" localSheetId="89">#REF!</definedName>
    <definedName name="etiqueta_3220_3240_3221_3224" localSheetId="5">#REF!</definedName>
    <definedName name="etiqueta_3220_3240_3221_3224" localSheetId="90">#REF!</definedName>
    <definedName name="etiqueta_3220_3240_3221_3224" localSheetId="34">#REF!</definedName>
    <definedName name="etiqueta_3220_3240_3221_3224" localSheetId="92">#REF!</definedName>
    <definedName name="etiqueta_3220_3240_3221_3224" localSheetId="93">#REF!</definedName>
    <definedName name="etiqueta_3220_3240_3221_3224">#REF!</definedName>
    <definedName name="etiqueta_3221_3222_3223" localSheetId="39">#REF!</definedName>
    <definedName name="etiqueta_3221_3222_3223" localSheetId="25">#REF!</definedName>
    <definedName name="etiqueta_3221_3222_3223" localSheetId="21">#REF!</definedName>
    <definedName name="etiqueta_3221_3222_3223" localSheetId="4">#REF!</definedName>
    <definedName name="etiqueta_3221_3222_3223" localSheetId="89">#REF!</definedName>
    <definedName name="etiqueta_3221_3222_3223" localSheetId="5">#REF!</definedName>
    <definedName name="etiqueta_3221_3222_3223" localSheetId="90">#REF!</definedName>
    <definedName name="etiqueta_3221_3222_3223" localSheetId="34">#REF!</definedName>
    <definedName name="etiqueta_3221_3222_3223" localSheetId="92">#REF!</definedName>
    <definedName name="etiqueta_3221_3222_3223" localSheetId="93">#REF!</definedName>
    <definedName name="etiqueta_3221_3222_3223">#REF!</definedName>
    <definedName name="etiqueta_3224_3225_3226" localSheetId="39">#REF!</definedName>
    <definedName name="etiqueta_3224_3225_3226" localSheetId="25">#REF!</definedName>
    <definedName name="etiqueta_3224_3225_3226" localSheetId="21">#REF!</definedName>
    <definedName name="etiqueta_3224_3225_3226" localSheetId="4">#REF!</definedName>
    <definedName name="etiqueta_3224_3225_3226" localSheetId="89">#REF!</definedName>
    <definedName name="etiqueta_3224_3225_3226" localSheetId="5">#REF!</definedName>
    <definedName name="etiqueta_3224_3225_3226" localSheetId="90">#REF!</definedName>
    <definedName name="etiqueta_3224_3225_3226" localSheetId="34">#REF!</definedName>
    <definedName name="etiqueta_3224_3225_3226" localSheetId="92">#REF!</definedName>
    <definedName name="etiqueta_3224_3225_3226" localSheetId="93">#REF!</definedName>
    <definedName name="etiqueta_3224_3225_3226">#REF!</definedName>
    <definedName name="etiqueta_3227_3228_3229" localSheetId="39">#REF!</definedName>
    <definedName name="etiqueta_3227_3228_3229" localSheetId="25">#REF!</definedName>
    <definedName name="etiqueta_3227_3228_3229" localSheetId="21">#REF!</definedName>
    <definedName name="etiqueta_3227_3228_3229" localSheetId="4">#REF!</definedName>
    <definedName name="etiqueta_3227_3228_3229" localSheetId="89">#REF!</definedName>
    <definedName name="etiqueta_3227_3228_3229" localSheetId="5">#REF!</definedName>
    <definedName name="etiqueta_3227_3228_3229" localSheetId="90">#REF!</definedName>
    <definedName name="etiqueta_3227_3228_3229" localSheetId="34">#REF!</definedName>
    <definedName name="etiqueta_3227_3228_3229" localSheetId="92">#REF!</definedName>
    <definedName name="etiqueta_3227_3228_3229" localSheetId="93">#REF!</definedName>
    <definedName name="etiqueta_3227_3228_3229">#REF!</definedName>
    <definedName name="etiqueta_3230_3250_3222_3225" localSheetId="39">#REF!</definedName>
    <definedName name="etiqueta_3230_3250_3222_3225" localSheetId="25">#REF!</definedName>
    <definedName name="etiqueta_3230_3250_3222_3225" localSheetId="21">#REF!</definedName>
    <definedName name="etiqueta_3230_3250_3222_3225" localSheetId="4">#REF!</definedName>
    <definedName name="etiqueta_3230_3250_3222_3225" localSheetId="89">#REF!</definedName>
    <definedName name="etiqueta_3230_3250_3222_3225" localSheetId="5">#REF!</definedName>
    <definedName name="etiqueta_3230_3250_3222_3225" localSheetId="90">#REF!</definedName>
    <definedName name="etiqueta_3230_3250_3222_3225" localSheetId="34">#REF!</definedName>
    <definedName name="etiqueta_3230_3250_3222_3225" localSheetId="92">#REF!</definedName>
    <definedName name="etiqueta_3230_3250_3222_3225" localSheetId="93">#REF!</definedName>
    <definedName name="etiqueta_3230_3250_3222_3225">#REF!</definedName>
    <definedName name="etiqueta_3231_3232_3233" localSheetId="39">#REF!</definedName>
    <definedName name="etiqueta_3231_3232_3233" localSheetId="25">#REF!</definedName>
    <definedName name="etiqueta_3231_3232_3233" localSheetId="21">#REF!</definedName>
    <definedName name="etiqueta_3231_3232_3233" localSheetId="4">#REF!</definedName>
    <definedName name="etiqueta_3231_3232_3233" localSheetId="89">#REF!</definedName>
    <definedName name="etiqueta_3231_3232_3233" localSheetId="5">#REF!</definedName>
    <definedName name="etiqueta_3231_3232_3233" localSheetId="90">#REF!</definedName>
    <definedName name="etiqueta_3231_3232_3233" localSheetId="34">#REF!</definedName>
    <definedName name="etiqueta_3231_3232_3233" localSheetId="92">#REF!</definedName>
    <definedName name="etiqueta_3231_3232_3233" localSheetId="93">#REF!</definedName>
    <definedName name="etiqueta_3231_3232_3233">#REF!</definedName>
    <definedName name="etiqueta_3234_3261_3236" localSheetId="39">#REF!</definedName>
    <definedName name="etiqueta_3234_3261_3236" localSheetId="25">#REF!</definedName>
    <definedName name="etiqueta_3234_3261_3236" localSheetId="21">#REF!</definedName>
    <definedName name="etiqueta_3234_3261_3236" localSheetId="4">#REF!</definedName>
    <definedName name="etiqueta_3234_3261_3236" localSheetId="89">#REF!</definedName>
    <definedName name="etiqueta_3234_3261_3236" localSheetId="5">#REF!</definedName>
    <definedName name="etiqueta_3234_3261_3236" localSheetId="90">#REF!</definedName>
    <definedName name="etiqueta_3234_3261_3236" localSheetId="34">#REF!</definedName>
    <definedName name="etiqueta_3234_3261_3236" localSheetId="92">#REF!</definedName>
    <definedName name="etiqueta_3234_3261_3236" localSheetId="93">#REF!</definedName>
    <definedName name="etiqueta_3234_3261_3236">#REF!</definedName>
    <definedName name="etiqueta_3235_3252_3223_3226" localSheetId="39">#REF!</definedName>
    <definedName name="etiqueta_3235_3252_3223_3226" localSheetId="25">#REF!</definedName>
    <definedName name="etiqueta_3235_3252_3223_3226" localSheetId="21">#REF!</definedName>
    <definedName name="etiqueta_3235_3252_3223_3226" localSheetId="4">#REF!</definedName>
    <definedName name="etiqueta_3235_3252_3223_3226" localSheetId="89">#REF!</definedName>
    <definedName name="etiqueta_3235_3252_3223_3226" localSheetId="5">#REF!</definedName>
    <definedName name="etiqueta_3235_3252_3223_3226" localSheetId="90">#REF!</definedName>
    <definedName name="etiqueta_3235_3252_3223_3226" localSheetId="34">#REF!</definedName>
    <definedName name="etiqueta_3235_3252_3223_3226" localSheetId="92">#REF!</definedName>
    <definedName name="etiqueta_3235_3252_3223_3226" localSheetId="93">#REF!</definedName>
    <definedName name="etiqueta_3235_3252_3223_3226">#REF!</definedName>
    <definedName name="etiqueta_3238_3239_3241" localSheetId="39">#REF!</definedName>
    <definedName name="etiqueta_3238_3239_3241" localSheetId="25">#REF!</definedName>
    <definedName name="etiqueta_3238_3239_3241" localSheetId="21">#REF!</definedName>
    <definedName name="etiqueta_3238_3239_3241" localSheetId="4">#REF!</definedName>
    <definedName name="etiqueta_3238_3239_3241" localSheetId="89">#REF!</definedName>
    <definedName name="etiqueta_3238_3239_3241" localSheetId="5">#REF!</definedName>
    <definedName name="etiqueta_3238_3239_3241" localSheetId="90">#REF!</definedName>
    <definedName name="etiqueta_3238_3239_3241" localSheetId="34">#REF!</definedName>
    <definedName name="etiqueta_3238_3239_3241" localSheetId="92">#REF!</definedName>
    <definedName name="etiqueta_3238_3239_3241" localSheetId="93">#REF!</definedName>
    <definedName name="etiqueta_3238_3239_3241">#REF!</definedName>
    <definedName name="etiqueta_3240_3250_3252" localSheetId="39">#REF!</definedName>
    <definedName name="etiqueta_3240_3250_3252" localSheetId="25">#REF!</definedName>
    <definedName name="etiqueta_3240_3250_3252" localSheetId="21">#REF!</definedName>
    <definedName name="etiqueta_3240_3250_3252" localSheetId="4">#REF!</definedName>
    <definedName name="etiqueta_3240_3250_3252" localSheetId="89">#REF!</definedName>
    <definedName name="etiqueta_3240_3250_3252" localSheetId="5">#REF!</definedName>
    <definedName name="etiqueta_3240_3250_3252" localSheetId="90">#REF!</definedName>
    <definedName name="etiqueta_3240_3250_3252" localSheetId="34">#REF!</definedName>
    <definedName name="etiqueta_3240_3250_3252" localSheetId="92">#REF!</definedName>
    <definedName name="etiqueta_3240_3250_3252" localSheetId="93">#REF!</definedName>
    <definedName name="etiqueta_3240_3250_3252">#REF!</definedName>
    <definedName name="etiqueta_3254_3238" localSheetId="39">#REF!</definedName>
    <definedName name="etiqueta_3254_3238" localSheetId="25">#REF!</definedName>
    <definedName name="etiqueta_3254_3238" localSheetId="21">#REF!</definedName>
    <definedName name="etiqueta_3254_3238" localSheetId="4">#REF!</definedName>
    <definedName name="etiqueta_3254_3238" localSheetId="89">#REF!</definedName>
    <definedName name="etiqueta_3254_3238" localSheetId="5">#REF!</definedName>
    <definedName name="etiqueta_3254_3238" localSheetId="90">#REF!</definedName>
    <definedName name="etiqueta_3254_3238" localSheetId="34">#REF!</definedName>
    <definedName name="etiqueta_3254_3238" localSheetId="92">#REF!</definedName>
    <definedName name="etiqueta_3254_3238" localSheetId="93">#REF!</definedName>
    <definedName name="etiqueta_3254_3238">#REF!</definedName>
    <definedName name="etiqueta_3254_3241" localSheetId="39">#REF!</definedName>
    <definedName name="etiqueta_3254_3241" localSheetId="25">#REF!</definedName>
    <definedName name="etiqueta_3254_3241" localSheetId="21">#REF!</definedName>
    <definedName name="etiqueta_3254_3241" localSheetId="4">#REF!</definedName>
    <definedName name="etiqueta_3254_3241" localSheetId="89">#REF!</definedName>
    <definedName name="etiqueta_3254_3241" localSheetId="5">#REF!</definedName>
    <definedName name="etiqueta_3254_3241" localSheetId="90">#REF!</definedName>
    <definedName name="etiqueta_3254_3241" localSheetId="34">#REF!</definedName>
    <definedName name="etiqueta_3254_3241" localSheetId="92">#REF!</definedName>
    <definedName name="etiqueta_3254_3241" localSheetId="93">#REF!</definedName>
    <definedName name="etiqueta_3254_3241">#REF!</definedName>
    <definedName name="etiqueta_3254_3256_3258" localSheetId="39">#REF!</definedName>
    <definedName name="etiqueta_3254_3256_3258" localSheetId="25">#REF!</definedName>
    <definedName name="etiqueta_3254_3256_3258" localSheetId="21">#REF!</definedName>
    <definedName name="etiqueta_3254_3256_3258" localSheetId="4">#REF!</definedName>
    <definedName name="etiqueta_3254_3256_3258" localSheetId="89">#REF!</definedName>
    <definedName name="etiqueta_3254_3256_3258" localSheetId="5">#REF!</definedName>
    <definedName name="etiqueta_3254_3256_3258" localSheetId="90">#REF!</definedName>
    <definedName name="etiqueta_3254_3256_3258" localSheetId="34">#REF!</definedName>
    <definedName name="etiqueta_3254_3256_3258" localSheetId="92">#REF!</definedName>
    <definedName name="etiqueta_3254_3256_3258" localSheetId="93">#REF!</definedName>
    <definedName name="etiqueta_3254_3256_3258">#REF!</definedName>
    <definedName name="etiqueta_3256_3239" localSheetId="39">#REF!</definedName>
    <definedName name="etiqueta_3256_3239" localSheetId="25">#REF!</definedName>
    <definedName name="etiqueta_3256_3239" localSheetId="21">#REF!</definedName>
    <definedName name="etiqueta_3256_3239" localSheetId="4">#REF!</definedName>
    <definedName name="etiqueta_3256_3239" localSheetId="89">#REF!</definedName>
    <definedName name="etiqueta_3256_3239" localSheetId="5">#REF!</definedName>
    <definedName name="etiqueta_3256_3239" localSheetId="90">#REF!</definedName>
    <definedName name="etiqueta_3256_3239" localSheetId="34">#REF!</definedName>
    <definedName name="etiqueta_3256_3239" localSheetId="92">#REF!</definedName>
    <definedName name="etiqueta_3256_3239" localSheetId="93">#REF!</definedName>
    <definedName name="etiqueta_3256_3239">#REF!</definedName>
    <definedName name="etiqueta_3258_3241" localSheetId="39">#REF!</definedName>
    <definedName name="etiqueta_3258_3241" localSheetId="25">#REF!</definedName>
    <definedName name="etiqueta_3258_3241" localSheetId="21">#REF!</definedName>
    <definedName name="etiqueta_3258_3241" localSheetId="4">#REF!</definedName>
    <definedName name="etiqueta_3258_3241" localSheetId="89">#REF!</definedName>
    <definedName name="etiqueta_3258_3241" localSheetId="5">#REF!</definedName>
    <definedName name="etiqueta_3258_3241" localSheetId="90">#REF!</definedName>
    <definedName name="etiqueta_3258_3241" localSheetId="34">#REF!</definedName>
    <definedName name="etiqueta_3258_3241" localSheetId="92">#REF!</definedName>
    <definedName name="etiqueta_3258_3241" localSheetId="93">#REF!</definedName>
    <definedName name="etiqueta_3258_3241">#REF!</definedName>
    <definedName name="etiqueta_3264_3237_3265" localSheetId="39">#REF!</definedName>
    <definedName name="etiqueta_3264_3237_3265" localSheetId="25">#REF!</definedName>
    <definedName name="etiqueta_3264_3237_3265" localSheetId="21">#REF!</definedName>
    <definedName name="etiqueta_3264_3237_3265" localSheetId="4">#REF!</definedName>
    <definedName name="etiqueta_3264_3237_3265" localSheetId="89">#REF!</definedName>
    <definedName name="etiqueta_3264_3237_3265" localSheetId="5">#REF!</definedName>
    <definedName name="etiqueta_3264_3237_3265" localSheetId="90">#REF!</definedName>
    <definedName name="etiqueta_3264_3237_3265" localSheetId="34">#REF!</definedName>
    <definedName name="etiqueta_3264_3237_3265" localSheetId="92">#REF!</definedName>
    <definedName name="etiqueta_3264_3237_3265" localSheetId="93">#REF!</definedName>
    <definedName name="etiqueta_3264_3237_3265">#REF!</definedName>
    <definedName name="etiqueta_3271_3272_3273" localSheetId="39">#REF!</definedName>
    <definedName name="etiqueta_3271_3272_3273" localSheetId="25">#REF!</definedName>
    <definedName name="etiqueta_3271_3272_3273" localSheetId="21">#REF!</definedName>
    <definedName name="etiqueta_3271_3272_3273" localSheetId="4">#REF!</definedName>
    <definedName name="etiqueta_3271_3272_3273" localSheetId="89">#REF!</definedName>
    <definedName name="etiqueta_3271_3272_3273" localSheetId="5">#REF!</definedName>
    <definedName name="etiqueta_3271_3272_3273" localSheetId="90">#REF!</definedName>
    <definedName name="etiqueta_3271_3272_3273" localSheetId="34">#REF!</definedName>
    <definedName name="etiqueta_3271_3272_3273" localSheetId="92">#REF!</definedName>
    <definedName name="etiqueta_3271_3272_3273" localSheetId="93">#REF!</definedName>
    <definedName name="etiqueta_3271_3272_3273">#REF!</definedName>
    <definedName name="etiqueta_3271_3274" localSheetId="39">#REF!</definedName>
    <definedName name="etiqueta_3271_3274" localSheetId="25">#REF!</definedName>
    <definedName name="etiqueta_3271_3274" localSheetId="21">#REF!</definedName>
    <definedName name="etiqueta_3271_3274" localSheetId="4">#REF!</definedName>
    <definedName name="etiqueta_3271_3274" localSheetId="89">#REF!</definedName>
    <definedName name="etiqueta_3271_3274" localSheetId="5">#REF!</definedName>
    <definedName name="etiqueta_3271_3274" localSheetId="90">#REF!</definedName>
    <definedName name="etiqueta_3271_3274" localSheetId="34">#REF!</definedName>
    <definedName name="etiqueta_3271_3274" localSheetId="92">#REF!</definedName>
    <definedName name="etiqueta_3271_3274" localSheetId="93">#REF!</definedName>
    <definedName name="etiqueta_3271_3274">#REF!</definedName>
    <definedName name="etiqueta_3271_3291" localSheetId="39">#REF!</definedName>
    <definedName name="etiqueta_3271_3291" localSheetId="25">#REF!</definedName>
    <definedName name="etiqueta_3271_3291" localSheetId="21">#REF!</definedName>
    <definedName name="etiqueta_3271_3291" localSheetId="4">#REF!</definedName>
    <definedName name="etiqueta_3271_3291" localSheetId="89">#REF!</definedName>
    <definedName name="etiqueta_3271_3291" localSheetId="5">#REF!</definedName>
    <definedName name="etiqueta_3271_3291" localSheetId="90">#REF!</definedName>
    <definedName name="etiqueta_3271_3291" localSheetId="34">#REF!</definedName>
    <definedName name="etiqueta_3271_3291" localSheetId="92">#REF!</definedName>
    <definedName name="etiqueta_3271_3291" localSheetId="93">#REF!</definedName>
    <definedName name="etiqueta_3271_3291">#REF!</definedName>
    <definedName name="etiqueta_3272_3275" localSheetId="39">#REF!</definedName>
    <definedName name="etiqueta_3272_3275" localSheetId="25">#REF!</definedName>
    <definedName name="etiqueta_3272_3275" localSheetId="21">#REF!</definedName>
    <definedName name="etiqueta_3272_3275" localSheetId="4">#REF!</definedName>
    <definedName name="etiqueta_3272_3275" localSheetId="89">#REF!</definedName>
    <definedName name="etiqueta_3272_3275" localSheetId="5">#REF!</definedName>
    <definedName name="etiqueta_3272_3275" localSheetId="90">#REF!</definedName>
    <definedName name="etiqueta_3272_3275" localSheetId="34">#REF!</definedName>
    <definedName name="etiqueta_3272_3275" localSheetId="92">#REF!</definedName>
    <definedName name="etiqueta_3272_3275" localSheetId="93">#REF!</definedName>
    <definedName name="etiqueta_3272_3275">#REF!</definedName>
    <definedName name="etiqueta_3273_3276" localSheetId="39">#REF!</definedName>
    <definedName name="etiqueta_3273_3276" localSheetId="25">#REF!</definedName>
    <definedName name="etiqueta_3273_3276" localSheetId="21">#REF!</definedName>
    <definedName name="etiqueta_3273_3276" localSheetId="4">#REF!</definedName>
    <definedName name="etiqueta_3273_3276" localSheetId="89">#REF!</definedName>
    <definedName name="etiqueta_3273_3276" localSheetId="5">#REF!</definedName>
    <definedName name="etiqueta_3273_3276" localSheetId="90">#REF!</definedName>
    <definedName name="etiqueta_3273_3276" localSheetId="34">#REF!</definedName>
    <definedName name="etiqueta_3273_3276" localSheetId="92">#REF!</definedName>
    <definedName name="etiqueta_3273_3276" localSheetId="93">#REF!</definedName>
    <definedName name="etiqueta_3273_3276">#REF!</definedName>
    <definedName name="etiqueta_3274_3275_3276" localSheetId="39">#REF!</definedName>
    <definedName name="etiqueta_3274_3275_3276" localSheetId="25">#REF!</definedName>
    <definedName name="etiqueta_3274_3275_3276" localSheetId="21">#REF!</definedName>
    <definedName name="etiqueta_3274_3275_3276" localSheetId="4">#REF!</definedName>
    <definedName name="etiqueta_3274_3275_3276" localSheetId="89">#REF!</definedName>
    <definedName name="etiqueta_3274_3275_3276" localSheetId="5">#REF!</definedName>
    <definedName name="etiqueta_3274_3275_3276" localSheetId="90">#REF!</definedName>
    <definedName name="etiqueta_3274_3275_3276" localSheetId="34">#REF!</definedName>
    <definedName name="etiqueta_3274_3275_3276" localSheetId="92">#REF!</definedName>
    <definedName name="etiqueta_3274_3275_3276" localSheetId="93">#REF!</definedName>
    <definedName name="etiqueta_3274_3275_3276">#REF!</definedName>
    <definedName name="etiqueta_3277_3278_3279" localSheetId="39">#REF!</definedName>
    <definedName name="etiqueta_3277_3278_3279" localSheetId="25">#REF!</definedName>
    <definedName name="etiqueta_3277_3278_3279" localSheetId="21">#REF!</definedName>
    <definedName name="etiqueta_3277_3278_3279" localSheetId="4">#REF!</definedName>
    <definedName name="etiqueta_3277_3278_3279" localSheetId="89">#REF!</definedName>
    <definedName name="etiqueta_3277_3278_3279" localSheetId="5">#REF!</definedName>
    <definedName name="etiqueta_3277_3278_3279" localSheetId="90">#REF!</definedName>
    <definedName name="etiqueta_3277_3278_3279" localSheetId="34">#REF!</definedName>
    <definedName name="etiqueta_3277_3278_3279" localSheetId="92">#REF!</definedName>
    <definedName name="etiqueta_3277_3278_3279" localSheetId="93">#REF!</definedName>
    <definedName name="etiqueta_3277_3278_3279">#REF!</definedName>
    <definedName name="etiqueta_3277_3281_3284_3288" localSheetId="39">#REF!</definedName>
    <definedName name="etiqueta_3277_3281_3284_3288" localSheetId="25">#REF!</definedName>
    <definedName name="etiqueta_3277_3281_3284_3288" localSheetId="21">#REF!</definedName>
    <definedName name="etiqueta_3277_3281_3284_3288" localSheetId="4">#REF!</definedName>
    <definedName name="etiqueta_3277_3281_3284_3288" localSheetId="89">#REF!</definedName>
    <definedName name="etiqueta_3277_3281_3284_3288" localSheetId="5">#REF!</definedName>
    <definedName name="etiqueta_3277_3281_3284_3288" localSheetId="90">#REF!</definedName>
    <definedName name="etiqueta_3277_3281_3284_3288" localSheetId="34">#REF!</definedName>
    <definedName name="etiqueta_3277_3281_3284_3288" localSheetId="92">#REF!</definedName>
    <definedName name="etiqueta_3277_3281_3284_3288" localSheetId="93">#REF!</definedName>
    <definedName name="etiqueta_3277_3281_3284_3288">#REF!</definedName>
    <definedName name="etiqueta_3277_3291" localSheetId="39">#REF!</definedName>
    <definedName name="etiqueta_3277_3291" localSheetId="25">#REF!</definedName>
    <definedName name="etiqueta_3277_3291" localSheetId="21">#REF!</definedName>
    <definedName name="etiqueta_3277_3291" localSheetId="4">#REF!</definedName>
    <definedName name="etiqueta_3277_3291" localSheetId="89">#REF!</definedName>
    <definedName name="etiqueta_3277_3291" localSheetId="5">#REF!</definedName>
    <definedName name="etiqueta_3277_3291" localSheetId="90">#REF!</definedName>
    <definedName name="etiqueta_3277_3291" localSheetId="34">#REF!</definedName>
    <definedName name="etiqueta_3277_3291" localSheetId="92">#REF!</definedName>
    <definedName name="etiqueta_3277_3291" localSheetId="93">#REF!</definedName>
    <definedName name="etiqueta_3277_3291">#REF!</definedName>
    <definedName name="etiqueta_3278_3282_3286_3289" localSheetId="39">#REF!</definedName>
    <definedName name="etiqueta_3278_3282_3286_3289" localSheetId="25">#REF!</definedName>
    <definedName name="etiqueta_3278_3282_3286_3289" localSheetId="21">#REF!</definedName>
    <definedName name="etiqueta_3278_3282_3286_3289" localSheetId="4">#REF!</definedName>
    <definedName name="etiqueta_3278_3282_3286_3289" localSheetId="89">#REF!</definedName>
    <definedName name="etiqueta_3278_3282_3286_3289" localSheetId="5">#REF!</definedName>
    <definedName name="etiqueta_3278_3282_3286_3289" localSheetId="90">#REF!</definedName>
    <definedName name="etiqueta_3278_3282_3286_3289" localSheetId="34">#REF!</definedName>
    <definedName name="etiqueta_3278_3282_3286_3289" localSheetId="92">#REF!</definedName>
    <definedName name="etiqueta_3278_3282_3286_3289" localSheetId="93">#REF!</definedName>
    <definedName name="etiqueta_3278_3282_3286_3289">#REF!</definedName>
    <definedName name="etiqueta_3279_3283_3287_3291" localSheetId="39">#REF!</definedName>
    <definedName name="etiqueta_3279_3283_3287_3291" localSheetId="25">#REF!</definedName>
    <definedName name="etiqueta_3279_3283_3287_3291" localSheetId="21">#REF!</definedName>
    <definedName name="etiqueta_3279_3283_3287_3291" localSheetId="4">#REF!</definedName>
    <definedName name="etiqueta_3279_3283_3287_3291" localSheetId="89">#REF!</definedName>
    <definedName name="etiqueta_3279_3283_3287_3291" localSheetId="5">#REF!</definedName>
    <definedName name="etiqueta_3279_3283_3287_3291" localSheetId="90">#REF!</definedName>
    <definedName name="etiqueta_3279_3283_3287_3291" localSheetId="34">#REF!</definedName>
    <definedName name="etiqueta_3279_3283_3287_3291" localSheetId="92">#REF!</definedName>
    <definedName name="etiqueta_3279_3283_3287_3291" localSheetId="93">#REF!</definedName>
    <definedName name="etiqueta_3279_3283_3287_3291">#REF!</definedName>
    <definedName name="etiqueta_3281_3282_3283" localSheetId="39">#REF!</definedName>
    <definedName name="etiqueta_3281_3282_3283" localSheetId="25">#REF!</definedName>
    <definedName name="etiqueta_3281_3282_3283" localSheetId="21">#REF!</definedName>
    <definedName name="etiqueta_3281_3282_3283" localSheetId="4">#REF!</definedName>
    <definedName name="etiqueta_3281_3282_3283" localSheetId="89">#REF!</definedName>
    <definedName name="etiqueta_3281_3282_3283" localSheetId="5">#REF!</definedName>
    <definedName name="etiqueta_3281_3282_3283" localSheetId="90">#REF!</definedName>
    <definedName name="etiqueta_3281_3282_3283" localSheetId="34">#REF!</definedName>
    <definedName name="etiqueta_3281_3282_3283" localSheetId="92">#REF!</definedName>
    <definedName name="etiqueta_3281_3282_3283" localSheetId="93">#REF!</definedName>
    <definedName name="etiqueta_3281_3282_3283">#REF!</definedName>
    <definedName name="etiqueta_3284_3286_3287" localSheetId="39">#REF!</definedName>
    <definedName name="etiqueta_3284_3286_3287" localSheetId="25">#REF!</definedName>
    <definedName name="etiqueta_3284_3286_3287" localSheetId="21">#REF!</definedName>
    <definedName name="etiqueta_3284_3286_3287" localSheetId="4">#REF!</definedName>
    <definedName name="etiqueta_3284_3286_3287" localSheetId="89">#REF!</definedName>
    <definedName name="etiqueta_3284_3286_3287" localSheetId="5">#REF!</definedName>
    <definedName name="etiqueta_3284_3286_3287" localSheetId="90">#REF!</definedName>
    <definedName name="etiqueta_3284_3286_3287" localSheetId="34">#REF!</definedName>
    <definedName name="etiqueta_3284_3286_3287" localSheetId="92">#REF!</definedName>
    <definedName name="etiqueta_3284_3286_3287" localSheetId="93">#REF!</definedName>
    <definedName name="etiqueta_3284_3286_3287">#REF!</definedName>
    <definedName name="etiqueta_3288_3289_3291" localSheetId="39">#REF!</definedName>
    <definedName name="etiqueta_3288_3289_3291" localSheetId="25">#REF!</definedName>
    <definedName name="etiqueta_3288_3289_3291" localSheetId="21">#REF!</definedName>
    <definedName name="etiqueta_3288_3289_3291" localSheetId="4">#REF!</definedName>
    <definedName name="etiqueta_3288_3289_3291" localSheetId="89">#REF!</definedName>
    <definedName name="etiqueta_3288_3289_3291" localSheetId="5">#REF!</definedName>
    <definedName name="etiqueta_3288_3289_3291" localSheetId="90">#REF!</definedName>
    <definedName name="etiqueta_3288_3289_3291" localSheetId="34">#REF!</definedName>
    <definedName name="etiqueta_3288_3289_3291" localSheetId="92">#REF!</definedName>
    <definedName name="etiqueta_3288_3289_3291" localSheetId="93">#REF!</definedName>
    <definedName name="etiqueta_3288_3289_3291">#REF!</definedName>
    <definedName name="etiqueta_3290_3300_3305" localSheetId="39">#REF!</definedName>
    <definedName name="etiqueta_3290_3300_3305" localSheetId="25">#REF!</definedName>
    <definedName name="etiqueta_3290_3300_3305" localSheetId="21">#REF!</definedName>
    <definedName name="etiqueta_3290_3300_3305" localSheetId="4">#REF!</definedName>
    <definedName name="etiqueta_3290_3300_3305" localSheetId="89">#REF!</definedName>
    <definedName name="etiqueta_3290_3300_3305" localSheetId="5">#REF!</definedName>
    <definedName name="etiqueta_3290_3300_3305" localSheetId="90">#REF!</definedName>
    <definedName name="etiqueta_3290_3300_3305" localSheetId="34">#REF!</definedName>
    <definedName name="etiqueta_3290_3300_3305" localSheetId="92">#REF!</definedName>
    <definedName name="etiqueta_3290_3300_3305" localSheetId="93">#REF!</definedName>
    <definedName name="etiqueta_3290_3300_3305">#REF!</definedName>
    <definedName name="etiqueta_330" localSheetId="39">#REF!</definedName>
    <definedName name="etiqueta_330" localSheetId="25">#REF!</definedName>
    <definedName name="etiqueta_330" localSheetId="21">#REF!</definedName>
    <definedName name="etiqueta_330" localSheetId="4">#REF!</definedName>
    <definedName name="etiqueta_330" localSheetId="89">#REF!</definedName>
    <definedName name="etiqueta_330" localSheetId="5">#REF!</definedName>
    <definedName name="etiqueta_330" localSheetId="90">#REF!</definedName>
    <definedName name="etiqueta_330" localSheetId="34">#REF!</definedName>
    <definedName name="etiqueta_330" localSheetId="92">#REF!</definedName>
    <definedName name="etiqueta_330" localSheetId="93">#REF!</definedName>
    <definedName name="etiqueta_330">#REF!</definedName>
    <definedName name="etiqueta_335" localSheetId="39">#REF!</definedName>
    <definedName name="etiqueta_335" localSheetId="25">#REF!</definedName>
    <definedName name="etiqueta_335" localSheetId="21">#REF!</definedName>
    <definedName name="etiqueta_335" localSheetId="4">#REF!</definedName>
    <definedName name="etiqueta_335" localSheetId="89">#REF!</definedName>
    <definedName name="etiqueta_335" localSheetId="5">#REF!</definedName>
    <definedName name="etiqueta_335" localSheetId="90">#REF!</definedName>
    <definedName name="etiqueta_335" localSheetId="34">#REF!</definedName>
    <definedName name="etiqueta_335" localSheetId="92">#REF!</definedName>
    <definedName name="etiqueta_335" localSheetId="93">#REF!</definedName>
    <definedName name="etiqueta_335">#REF!</definedName>
    <definedName name="etiqueta_3360" localSheetId="39">#REF!</definedName>
    <definedName name="etiqueta_3360" localSheetId="25">#REF!</definedName>
    <definedName name="etiqueta_3360" localSheetId="21">#REF!</definedName>
    <definedName name="etiqueta_3360" localSheetId="4">#REF!</definedName>
    <definedName name="etiqueta_3360" localSheetId="89">#REF!</definedName>
    <definedName name="etiqueta_3360" localSheetId="5">#REF!</definedName>
    <definedName name="etiqueta_3360" localSheetId="90">#REF!</definedName>
    <definedName name="etiqueta_3360" localSheetId="34">#REF!</definedName>
    <definedName name="etiqueta_3360" localSheetId="92">#REF!</definedName>
    <definedName name="etiqueta_3360" localSheetId="93">#REF!</definedName>
    <definedName name="etiqueta_3360">#REF!</definedName>
    <definedName name="etiqueta_3370" localSheetId="39">#REF!</definedName>
    <definedName name="etiqueta_3370" localSheetId="25">#REF!</definedName>
    <definedName name="etiqueta_3370" localSheetId="21">#REF!</definedName>
    <definedName name="etiqueta_3370" localSheetId="4">#REF!</definedName>
    <definedName name="etiqueta_3370" localSheetId="89">#REF!</definedName>
    <definedName name="etiqueta_3370" localSheetId="5">#REF!</definedName>
    <definedName name="etiqueta_3370" localSheetId="90">#REF!</definedName>
    <definedName name="etiqueta_3370" localSheetId="34">#REF!</definedName>
    <definedName name="etiqueta_3370" localSheetId="92">#REF!</definedName>
    <definedName name="etiqueta_3370" localSheetId="93">#REF!</definedName>
    <definedName name="etiqueta_3370">#REF!</definedName>
    <definedName name="etiqueta_3380" localSheetId="39">#REF!</definedName>
    <definedName name="etiqueta_3380" localSheetId="25">#REF!</definedName>
    <definedName name="etiqueta_3380" localSheetId="21">#REF!</definedName>
    <definedName name="etiqueta_3380" localSheetId="4">#REF!</definedName>
    <definedName name="etiqueta_3380" localSheetId="89">#REF!</definedName>
    <definedName name="etiqueta_3380" localSheetId="5">#REF!</definedName>
    <definedName name="etiqueta_3380" localSheetId="90">#REF!</definedName>
    <definedName name="etiqueta_3380" localSheetId="34">#REF!</definedName>
    <definedName name="etiqueta_3380" localSheetId="92">#REF!</definedName>
    <definedName name="etiqueta_3380" localSheetId="93">#REF!</definedName>
    <definedName name="etiqueta_3380">#REF!</definedName>
    <definedName name="etiqueta_3390" localSheetId="39">#REF!</definedName>
    <definedName name="etiqueta_3390" localSheetId="25">#REF!</definedName>
    <definedName name="etiqueta_3390" localSheetId="21">#REF!</definedName>
    <definedName name="etiqueta_3390" localSheetId="4">#REF!</definedName>
    <definedName name="etiqueta_3390" localSheetId="89">#REF!</definedName>
    <definedName name="etiqueta_3390" localSheetId="5">#REF!</definedName>
    <definedName name="etiqueta_3390" localSheetId="90">#REF!</definedName>
    <definedName name="etiqueta_3390" localSheetId="34">#REF!</definedName>
    <definedName name="etiqueta_3390" localSheetId="92">#REF!</definedName>
    <definedName name="etiqueta_3390" localSheetId="93">#REF!</definedName>
    <definedName name="etiqueta_3390">#REF!</definedName>
    <definedName name="etiqueta_3395" localSheetId="39">#REF!</definedName>
    <definedName name="etiqueta_3395" localSheetId="25">#REF!</definedName>
    <definedName name="etiqueta_3395" localSheetId="21">#REF!</definedName>
    <definedName name="etiqueta_3395" localSheetId="4">#REF!</definedName>
    <definedName name="etiqueta_3395" localSheetId="89">#REF!</definedName>
    <definedName name="etiqueta_3395" localSheetId="5">#REF!</definedName>
    <definedName name="etiqueta_3395" localSheetId="90">#REF!</definedName>
    <definedName name="etiqueta_3395" localSheetId="34">#REF!</definedName>
    <definedName name="etiqueta_3395" localSheetId="92">#REF!</definedName>
    <definedName name="etiqueta_3395" localSheetId="93">#REF!</definedName>
    <definedName name="etiqueta_3395">#REF!</definedName>
    <definedName name="etiqueta_3400" localSheetId="39">#REF!</definedName>
    <definedName name="etiqueta_3400" localSheetId="25">#REF!</definedName>
    <definedName name="etiqueta_3400" localSheetId="21">#REF!</definedName>
    <definedName name="etiqueta_3400" localSheetId="4">#REF!</definedName>
    <definedName name="etiqueta_3400" localSheetId="89">#REF!</definedName>
    <definedName name="etiqueta_3400" localSheetId="5">#REF!</definedName>
    <definedName name="etiqueta_3400" localSheetId="90">#REF!</definedName>
    <definedName name="etiqueta_3400" localSheetId="34">#REF!</definedName>
    <definedName name="etiqueta_3400" localSheetId="92">#REF!</definedName>
    <definedName name="etiqueta_3400" localSheetId="93">#REF!</definedName>
    <definedName name="etiqueta_3400">#REF!</definedName>
    <definedName name="etiqueta_3408" localSheetId="39">#REF!</definedName>
    <definedName name="etiqueta_3408" localSheetId="25">#REF!</definedName>
    <definedName name="etiqueta_3408" localSheetId="21">#REF!</definedName>
    <definedName name="etiqueta_3408" localSheetId="4">#REF!</definedName>
    <definedName name="etiqueta_3408" localSheetId="89">#REF!</definedName>
    <definedName name="etiqueta_3408" localSheetId="5">#REF!</definedName>
    <definedName name="etiqueta_3408" localSheetId="90">#REF!</definedName>
    <definedName name="etiqueta_3408" localSheetId="34">#REF!</definedName>
    <definedName name="etiqueta_3408" localSheetId="92">#REF!</definedName>
    <definedName name="etiqueta_3408" localSheetId="93">#REF!</definedName>
    <definedName name="etiqueta_3408">#REF!</definedName>
    <definedName name="etiqueta_3410" localSheetId="39">#REF!</definedName>
    <definedName name="etiqueta_3410" localSheetId="25">#REF!</definedName>
    <definedName name="etiqueta_3410" localSheetId="21">#REF!</definedName>
    <definedName name="etiqueta_3410" localSheetId="4">#REF!</definedName>
    <definedName name="etiqueta_3410" localSheetId="89">#REF!</definedName>
    <definedName name="etiqueta_3410" localSheetId="5">#REF!</definedName>
    <definedName name="etiqueta_3410" localSheetId="90">#REF!</definedName>
    <definedName name="etiqueta_3410" localSheetId="34">#REF!</definedName>
    <definedName name="etiqueta_3410" localSheetId="92">#REF!</definedName>
    <definedName name="etiqueta_3410" localSheetId="93">#REF!</definedName>
    <definedName name="etiqueta_3410">#REF!</definedName>
    <definedName name="etiqueta_3414" localSheetId="39">#REF!</definedName>
    <definedName name="etiqueta_3414" localSheetId="25">#REF!</definedName>
    <definedName name="etiqueta_3414" localSheetId="21">#REF!</definedName>
    <definedName name="etiqueta_3414" localSheetId="4">#REF!</definedName>
    <definedName name="etiqueta_3414" localSheetId="89">#REF!</definedName>
    <definedName name="etiqueta_3414" localSheetId="5">#REF!</definedName>
    <definedName name="etiqueta_3414" localSheetId="90">#REF!</definedName>
    <definedName name="etiqueta_3414" localSheetId="34">#REF!</definedName>
    <definedName name="etiqueta_3414" localSheetId="92">#REF!</definedName>
    <definedName name="etiqueta_3414" localSheetId="93">#REF!</definedName>
    <definedName name="etiqueta_3414">#REF!</definedName>
    <definedName name="etiqueta_3415" localSheetId="39">#REF!</definedName>
    <definedName name="etiqueta_3415" localSheetId="25">#REF!</definedName>
    <definedName name="etiqueta_3415" localSheetId="21">#REF!</definedName>
    <definedName name="etiqueta_3415" localSheetId="4">#REF!</definedName>
    <definedName name="etiqueta_3415" localSheetId="89">#REF!</definedName>
    <definedName name="etiqueta_3415" localSheetId="5">#REF!</definedName>
    <definedName name="etiqueta_3415" localSheetId="90">#REF!</definedName>
    <definedName name="etiqueta_3415" localSheetId="34">#REF!</definedName>
    <definedName name="etiqueta_3415" localSheetId="92">#REF!</definedName>
    <definedName name="etiqueta_3415" localSheetId="93">#REF!</definedName>
    <definedName name="etiqueta_3415">#REF!</definedName>
    <definedName name="etiqueta_3420" localSheetId="39">#REF!</definedName>
    <definedName name="etiqueta_3420" localSheetId="25">#REF!</definedName>
    <definedName name="etiqueta_3420" localSheetId="21">#REF!</definedName>
    <definedName name="etiqueta_3420" localSheetId="4">#REF!</definedName>
    <definedName name="etiqueta_3420" localSheetId="89">#REF!</definedName>
    <definedName name="etiqueta_3420" localSheetId="5">#REF!</definedName>
    <definedName name="etiqueta_3420" localSheetId="90">#REF!</definedName>
    <definedName name="etiqueta_3420" localSheetId="34">#REF!</definedName>
    <definedName name="etiqueta_3420" localSheetId="92">#REF!</definedName>
    <definedName name="etiqueta_3420" localSheetId="93">#REF!</definedName>
    <definedName name="etiqueta_3420">#REF!</definedName>
    <definedName name="etiqueta_3420_7090" localSheetId="39">#REF!</definedName>
    <definedName name="etiqueta_3420_7090" localSheetId="25">#REF!</definedName>
    <definedName name="etiqueta_3420_7090" localSheetId="21">#REF!</definedName>
    <definedName name="etiqueta_3420_7090" localSheetId="4">#REF!</definedName>
    <definedName name="etiqueta_3420_7090" localSheetId="89">#REF!</definedName>
    <definedName name="etiqueta_3420_7090" localSheetId="5">#REF!</definedName>
    <definedName name="etiqueta_3420_7090" localSheetId="90">#REF!</definedName>
    <definedName name="etiqueta_3420_7090" localSheetId="34">#REF!</definedName>
    <definedName name="etiqueta_3420_7090" localSheetId="92">#REF!</definedName>
    <definedName name="etiqueta_3420_7090" localSheetId="93">#REF!</definedName>
    <definedName name="etiqueta_3420_7090">#REF!</definedName>
    <definedName name="etiqueta_3430" localSheetId="39">#REF!</definedName>
    <definedName name="etiqueta_3430" localSheetId="25">#REF!</definedName>
    <definedName name="etiqueta_3430" localSheetId="21">#REF!</definedName>
    <definedName name="etiqueta_3430" localSheetId="4">#REF!</definedName>
    <definedName name="etiqueta_3430" localSheetId="89">#REF!</definedName>
    <definedName name="etiqueta_3430" localSheetId="5">#REF!</definedName>
    <definedName name="etiqueta_3430" localSheetId="90">#REF!</definedName>
    <definedName name="etiqueta_3430" localSheetId="34">#REF!</definedName>
    <definedName name="etiqueta_3430" localSheetId="92">#REF!</definedName>
    <definedName name="etiqueta_3430" localSheetId="93">#REF!</definedName>
    <definedName name="etiqueta_3430">#REF!</definedName>
    <definedName name="etiqueta_3434" localSheetId="39">#REF!</definedName>
    <definedName name="etiqueta_3434" localSheetId="25">#REF!</definedName>
    <definedName name="etiqueta_3434" localSheetId="21">#REF!</definedName>
    <definedName name="etiqueta_3434" localSheetId="4">#REF!</definedName>
    <definedName name="etiqueta_3434" localSheetId="89">#REF!</definedName>
    <definedName name="etiqueta_3434" localSheetId="5">#REF!</definedName>
    <definedName name="etiqueta_3434" localSheetId="90">#REF!</definedName>
    <definedName name="etiqueta_3434" localSheetId="34">#REF!</definedName>
    <definedName name="etiqueta_3434" localSheetId="92">#REF!</definedName>
    <definedName name="etiqueta_3434" localSheetId="93">#REF!</definedName>
    <definedName name="etiqueta_3434">#REF!</definedName>
    <definedName name="etiqueta_3440" localSheetId="39">#REF!</definedName>
    <definedName name="etiqueta_3440" localSheetId="25">#REF!</definedName>
    <definedName name="etiqueta_3440" localSheetId="21">#REF!</definedName>
    <definedName name="etiqueta_3440" localSheetId="4">#REF!</definedName>
    <definedName name="etiqueta_3440" localSheetId="89">#REF!</definedName>
    <definedName name="etiqueta_3440" localSheetId="5">#REF!</definedName>
    <definedName name="etiqueta_3440" localSheetId="90">#REF!</definedName>
    <definedName name="etiqueta_3440" localSheetId="34">#REF!</definedName>
    <definedName name="etiqueta_3440" localSheetId="92">#REF!</definedName>
    <definedName name="etiqueta_3440" localSheetId="93">#REF!</definedName>
    <definedName name="etiqueta_3440">#REF!</definedName>
    <definedName name="etiqueta_3450" localSheetId="39">#REF!</definedName>
    <definedName name="etiqueta_3450" localSheetId="25">#REF!</definedName>
    <definedName name="etiqueta_3450" localSheetId="21">#REF!</definedName>
    <definedName name="etiqueta_3450" localSheetId="4">#REF!</definedName>
    <definedName name="etiqueta_3450" localSheetId="89">#REF!</definedName>
    <definedName name="etiqueta_3450" localSheetId="5">#REF!</definedName>
    <definedName name="etiqueta_3450" localSheetId="90">#REF!</definedName>
    <definedName name="etiqueta_3450" localSheetId="34">#REF!</definedName>
    <definedName name="etiqueta_3450" localSheetId="92">#REF!</definedName>
    <definedName name="etiqueta_3450" localSheetId="93">#REF!</definedName>
    <definedName name="etiqueta_3450">#REF!</definedName>
    <definedName name="etiqueta_3460" localSheetId="39">#REF!</definedName>
    <definedName name="etiqueta_3460" localSheetId="25">#REF!</definedName>
    <definedName name="etiqueta_3460" localSheetId="21">#REF!</definedName>
    <definedName name="etiqueta_3460" localSheetId="4">#REF!</definedName>
    <definedName name="etiqueta_3460" localSheetId="89">#REF!</definedName>
    <definedName name="etiqueta_3460" localSheetId="5">#REF!</definedName>
    <definedName name="etiqueta_3460" localSheetId="90">#REF!</definedName>
    <definedName name="etiqueta_3460" localSheetId="34">#REF!</definedName>
    <definedName name="etiqueta_3460" localSheetId="92">#REF!</definedName>
    <definedName name="etiqueta_3460" localSheetId="93">#REF!</definedName>
    <definedName name="etiqueta_3460">#REF!</definedName>
    <definedName name="etiqueta_3470" localSheetId="39">#REF!</definedName>
    <definedName name="etiqueta_3470" localSheetId="25">#REF!</definedName>
    <definedName name="etiqueta_3470" localSheetId="21">#REF!</definedName>
    <definedName name="etiqueta_3470" localSheetId="4">#REF!</definedName>
    <definedName name="etiqueta_3470" localSheetId="89">#REF!</definedName>
    <definedName name="etiqueta_3470" localSheetId="5">#REF!</definedName>
    <definedName name="etiqueta_3470" localSheetId="90">#REF!</definedName>
    <definedName name="etiqueta_3470" localSheetId="34">#REF!</definedName>
    <definedName name="etiqueta_3470" localSheetId="92">#REF!</definedName>
    <definedName name="etiqueta_3470" localSheetId="93">#REF!</definedName>
    <definedName name="etiqueta_3470">#REF!</definedName>
    <definedName name="etiqueta_3480" localSheetId="39">#REF!</definedName>
    <definedName name="etiqueta_3480" localSheetId="25">#REF!</definedName>
    <definedName name="etiqueta_3480" localSheetId="21">#REF!</definedName>
    <definedName name="etiqueta_3480" localSheetId="4">#REF!</definedName>
    <definedName name="etiqueta_3480" localSheetId="89">#REF!</definedName>
    <definedName name="etiqueta_3480" localSheetId="5">#REF!</definedName>
    <definedName name="etiqueta_3480" localSheetId="90">#REF!</definedName>
    <definedName name="etiqueta_3480" localSheetId="34">#REF!</definedName>
    <definedName name="etiqueta_3480" localSheetId="92">#REF!</definedName>
    <definedName name="etiqueta_3480" localSheetId="93">#REF!</definedName>
    <definedName name="etiqueta_3480">#REF!</definedName>
    <definedName name="etiqueta_3490" localSheetId="39">#REF!</definedName>
    <definedName name="etiqueta_3490" localSheetId="25">#REF!</definedName>
    <definedName name="etiqueta_3490" localSheetId="21">#REF!</definedName>
    <definedName name="etiqueta_3490" localSheetId="4">#REF!</definedName>
    <definedName name="etiqueta_3490" localSheetId="89">#REF!</definedName>
    <definedName name="etiqueta_3490" localSheetId="5">#REF!</definedName>
    <definedName name="etiqueta_3490" localSheetId="90">#REF!</definedName>
    <definedName name="etiqueta_3490" localSheetId="34">#REF!</definedName>
    <definedName name="etiqueta_3490" localSheetId="92">#REF!</definedName>
    <definedName name="etiqueta_3490" localSheetId="93">#REF!</definedName>
    <definedName name="etiqueta_3490">#REF!</definedName>
    <definedName name="etiqueta_3500" localSheetId="39">#REF!</definedName>
    <definedName name="etiqueta_3500" localSheetId="25">#REF!</definedName>
    <definedName name="etiqueta_3500" localSheetId="21">#REF!</definedName>
    <definedName name="etiqueta_3500" localSheetId="4">#REF!</definedName>
    <definedName name="etiqueta_3500" localSheetId="89">#REF!</definedName>
    <definedName name="etiqueta_3500" localSheetId="5">#REF!</definedName>
    <definedName name="etiqueta_3500" localSheetId="90">#REF!</definedName>
    <definedName name="etiqueta_3500" localSheetId="34">#REF!</definedName>
    <definedName name="etiqueta_3500" localSheetId="92">#REF!</definedName>
    <definedName name="etiqueta_3500" localSheetId="93">#REF!</definedName>
    <definedName name="etiqueta_3500">#REF!</definedName>
    <definedName name="etiqueta_3505" localSheetId="39">#REF!</definedName>
    <definedName name="etiqueta_3505" localSheetId="25">#REF!</definedName>
    <definedName name="etiqueta_3505" localSheetId="21">#REF!</definedName>
    <definedName name="etiqueta_3505" localSheetId="4">#REF!</definedName>
    <definedName name="etiqueta_3505" localSheetId="89">#REF!</definedName>
    <definedName name="etiqueta_3505" localSheetId="5">#REF!</definedName>
    <definedName name="etiqueta_3505" localSheetId="90">#REF!</definedName>
    <definedName name="etiqueta_3505" localSheetId="34">#REF!</definedName>
    <definedName name="etiqueta_3505" localSheetId="92">#REF!</definedName>
    <definedName name="etiqueta_3505" localSheetId="93">#REF!</definedName>
    <definedName name="etiqueta_3505">#REF!</definedName>
    <definedName name="etiqueta_3510" localSheetId="39">#REF!</definedName>
    <definedName name="etiqueta_3510" localSheetId="25">#REF!</definedName>
    <definedName name="etiqueta_3510" localSheetId="21">#REF!</definedName>
    <definedName name="etiqueta_3510" localSheetId="4">#REF!</definedName>
    <definedName name="etiqueta_3510" localSheetId="89">#REF!</definedName>
    <definedName name="etiqueta_3510" localSheetId="5">#REF!</definedName>
    <definedName name="etiqueta_3510" localSheetId="90">#REF!</definedName>
    <definedName name="etiqueta_3510" localSheetId="34">#REF!</definedName>
    <definedName name="etiqueta_3510" localSheetId="92">#REF!</definedName>
    <definedName name="etiqueta_3510" localSheetId="93">#REF!</definedName>
    <definedName name="etiqueta_3510">#REF!</definedName>
    <definedName name="etiqueta_3530" localSheetId="39">#REF!</definedName>
    <definedName name="etiqueta_3530" localSheetId="25">#REF!</definedName>
    <definedName name="etiqueta_3530" localSheetId="21">#REF!</definedName>
    <definedName name="etiqueta_3530" localSheetId="4">#REF!</definedName>
    <definedName name="etiqueta_3530" localSheetId="89">#REF!</definedName>
    <definedName name="etiqueta_3530" localSheetId="5">#REF!</definedName>
    <definedName name="etiqueta_3530" localSheetId="90">#REF!</definedName>
    <definedName name="etiqueta_3530" localSheetId="34">#REF!</definedName>
    <definedName name="etiqueta_3530" localSheetId="92">#REF!</definedName>
    <definedName name="etiqueta_3530" localSheetId="93">#REF!</definedName>
    <definedName name="etiqueta_3530">#REF!</definedName>
    <definedName name="etiqueta_3560" localSheetId="39">#REF!</definedName>
    <definedName name="etiqueta_3560" localSheetId="25">#REF!</definedName>
    <definedName name="etiqueta_3560" localSheetId="21">#REF!</definedName>
    <definedName name="etiqueta_3560" localSheetId="4">#REF!</definedName>
    <definedName name="etiqueta_3560" localSheetId="89">#REF!</definedName>
    <definedName name="etiqueta_3560" localSheetId="5">#REF!</definedName>
    <definedName name="etiqueta_3560" localSheetId="90">#REF!</definedName>
    <definedName name="etiqueta_3560" localSheetId="34">#REF!</definedName>
    <definedName name="etiqueta_3560" localSheetId="92">#REF!</definedName>
    <definedName name="etiqueta_3560" localSheetId="93">#REF!</definedName>
    <definedName name="etiqueta_3560">#REF!</definedName>
    <definedName name="etiqueta_3570" localSheetId="39">#REF!</definedName>
    <definedName name="etiqueta_3570" localSheetId="25">#REF!</definedName>
    <definedName name="etiqueta_3570" localSheetId="21">#REF!</definedName>
    <definedName name="etiqueta_3570" localSheetId="4">#REF!</definedName>
    <definedName name="etiqueta_3570" localSheetId="89">#REF!</definedName>
    <definedName name="etiqueta_3570" localSheetId="5">#REF!</definedName>
    <definedName name="etiqueta_3570" localSheetId="90">#REF!</definedName>
    <definedName name="etiqueta_3570" localSheetId="34">#REF!</definedName>
    <definedName name="etiqueta_3570" localSheetId="92">#REF!</definedName>
    <definedName name="etiqueta_3570" localSheetId="93">#REF!</definedName>
    <definedName name="etiqueta_3570">#REF!</definedName>
    <definedName name="etiqueta_3572" localSheetId="39">#REF!</definedName>
    <definedName name="etiqueta_3572" localSheetId="25">#REF!</definedName>
    <definedName name="etiqueta_3572" localSheetId="21">#REF!</definedName>
    <definedName name="etiqueta_3572" localSheetId="4">#REF!</definedName>
    <definedName name="etiqueta_3572" localSheetId="89">#REF!</definedName>
    <definedName name="etiqueta_3572" localSheetId="5">#REF!</definedName>
    <definedName name="etiqueta_3572" localSheetId="90">#REF!</definedName>
    <definedName name="etiqueta_3572" localSheetId="34">#REF!</definedName>
    <definedName name="etiqueta_3572" localSheetId="92">#REF!</definedName>
    <definedName name="etiqueta_3572" localSheetId="93">#REF!</definedName>
    <definedName name="etiqueta_3572">#REF!</definedName>
    <definedName name="etiqueta_3574" localSheetId="39">#REF!</definedName>
    <definedName name="etiqueta_3574" localSheetId="25">#REF!</definedName>
    <definedName name="etiqueta_3574" localSheetId="21">#REF!</definedName>
    <definedName name="etiqueta_3574" localSheetId="4">#REF!</definedName>
    <definedName name="etiqueta_3574" localSheetId="89">#REF!</definedName>
    <definedName name="etiqueta_3574" localSheetId="5">#REF!</definedName>
    <definedName name="etiqueta_3574" localSheetId="90">#REF!</definedName>
    <definedName name="etiqueta_3574" localSheetId="34">#REF!</definedName>
    <definedName name="etiqueta_3574" localSheetId="92">#REF!</definedName>
    <definedName name="etiqueta_3574" localSheetId="93">#REF!</definedName>
    <definedName name="etiqueta_3574">#REF!</definedName>
    <definedName name="etiqueta_3574_3576_3578" localSheetId="39">#REF!</definedName>
    <definedName name="etiqueta_3574_3576_3578" localSheetId="25">#REF!</definedName>
    <definedName name="etiqueta_3574_3576_3578" localSheetId="21">#REF!</definedName>
    <definedName name="etiqueta_3574_3576_3578" localSheetId="4">#REF!</definedName>
    <definedName name="etiqueta_3574_3576_3578" localSheetId="89">#REF!</definedName>
    <definedName name="etiqueta_3574_3576_3578" localSheetId="5">#REF!</definedName>
    <definedName name="etiqueta_3574_3576_3578" localSheetId="90">#REF!</definedName>
    <definedName name="etiqueta_3574_3576_3578" localSheetId="34">#REF!</definedName>
    <definedName name="etiqueta_3574_3576_3578" localSheetId="92">#REF!</definedName>
    <definedName name="etiqueta_3574_3576_3578" localSheetId="93">#REF!</definedName>
    <definedName name="etiqueta_3574_3576_3578">#REF!</definedName>
    <definedName name="etiqueta_3576" localSheetId="39">#REF!</definedName>
    <definedName name="etiqueta_3576" localSheetId="25">#REF!</definedName>
    <definedName name="etiqueta_3576" localSheetId="21">#REF!</definedName>
    <definedName name="etiqueta_3576" localSheetId="4">#REF!</definedName>
    <definedName name="etiqueta_3576" localSheetId="89">#REF!</definedName>
    <definedName name="etiqueta_3576" localSheetId="5">#REF!</definedName>
    <definedName name="etiqueta_3576" localSheetId="90">#REF!</definedName>
    <definedName name="etiqueta_3576" localSheetId="34">#REF!</definedName>
    <definedName name="etiqueta_3576" localSheetId="92">#REF!</definedName>
    <definedName name="etiqueta_3576" localSheetId="93">#REF!</definedName>
    <definedName name="etiqueta_3576">#REF!</definedName>
    <definedName name="etiqueta_3578" localSheetId="39">#REF!</definedName>
    <definedName name="etiqueta_3578" localSheetId="25">#REF!</definedName>
    <definedName name="etiqueta_3578" localSheetId="21">#REF!</definedName>
    <definedName name="etiqueta_3578" localSheetId="4">#REF!</definedName>
    <definedName name="etiqueta_3578" localSheetId="89">#REF!</definedName>
    <definedName name="etiqueta_3578" localSheetId="5">#REF!</definedName>
    <definedName name="etiqueta_3578" localSheetId="90">#REF!</definedName>
    <definedName name="etiqueta_3578" localSheetId="34">#REF!</definedName>
    <definedName name="etiqueta_3578" localSheetId="92">#REF!</definedName>
    <definedName name="etiqueta_3578" localSheetId="93">#REF!</definedName>
    <definedName name="etiqueta_3578">#REF!</definedName>
    <definedName name="etiqueta_360" localSheetId="39">#REF!</definedName>
    <definedName name="etiqueta_360" localSheetId="25">#REF!</definedName>
    <definedName name="etiqueta_360" localSheetId="21">#REF!</definedName>
    <definedName name="etiqueta_360" localSheetId="4">#REF!</definedName>
    <definedName name="etiqueta_360" localSheetId="89">#REF!</definedName>
    <definedName name="etiqueta_360" localSheetId="5">#REF!</definedName>
    <definedName name="etiqueta_360" localSheetId="90">#REF!</definedName>
    <definedName name="etiqueta_360" localSheetId="34">#REF!</definedName>
    <definedName name="etiqueta_360" localSheetId="92">#REF!</definedName>
    <definedName name="etiqueta_360" localSheetId="93">#REF!</definedName>
    <definedName name="etiqueta_360">#REF!</definedName>
    <definedName name="etiqueta_3600" localSheetId="39">#REF!</definedName>
    <definedName name="etiqueta_3600" localSheetId="25">#REF!</definedName>
    <definedName name="etiqueta_3600" localSheetId="21">#REF!</definedName>
    <definedName name="etiqueta_3600" localSheetId="4">#REF!</definedName>
    <definedName name="etiqueta_3600" localSheetId="89">#REF!</definedName>
    <definedName name="etiqueta_3600" localSheetId="5">#REF!</definedName>
    <definedName name="etiqueta_3600" localSheetId="90">#REF!</definedName>
    <definedName name="etiqueta_3600" localSheetId="34">#REF!</definedName>
    <definedName name="etiqueta_3600" localSheetId="92">#REF!</definedName>
    <definedName name="etiqueta_3600" localSheetId="93">#REF!</definedName>
    <definedName name="etiqueta_3600">#REF!</definedName>
    <definedName name="etiqueta_3612" localSheetId="39">#REF!</definedName>
    <definedName name="etiqueta_3612" localSheetId="25">#REF!</definedName>
    <definedName name="etiqueta_3612" localSheetId="21">#REF!</definedName>
    <definedName name="etiqueta_3612" localSheetId="4">#REF!</definedName>
    <definedName name="etiqueta_3612" localSheetId="89">#REF!</definedName>
    <definedName name="etiqueta_3612" localSheetId="5">#REF!</definedName>
    <definedName name="etiqueta_3612" localSheetId="90">#REF!</definedName>
    <definedName name="etiqueta_3612" localSheetId="34">#REF!</definedName>
    <definedName name="etiqueta_3612" localSheetId="92">#REF!</definedName>
    <definedName name="etiqueta_3612" localSheetId="93">#REF!</definedName>
    <definedName name="etiqueta_3612">#REF!</definedName>
    <definedName name="etiqueta_3613" localSheetId="39">#REF!</definedName>
    <definedName name="etiqueta_3613" localSheetId="25">#REF!</definedName>
    <definedName name="etiqueta_3613" localSheetId="21">#REF!</definedName>
    <definedName name="etiqueta_3613" localSheetId="4">#REF!</definedName>
    <definedName name="etiqueta_3613" localSheetId="89">#REF!</definedName>
    <definedName name="etiqueta_3613" localSheetId="5">#REF!</definedName>
    <definedName name="etiqueta_3613" localSheetId="90">#REF!</definedName>
    <definedName name="etiqueta_3613" localSheetId="34">#REF!</definedName>
    <definedName name="etiqueta_3613" localSheetId="92">#REF!</definedName>
    <definedName name="etiqueta_3613" localSheetId="93">#REF!</definedName>
    <definedName name="etiqueta_3613">#REF!</definedName>
    <definedName name="etiqueta_3614" localSheetId="39">#REF!</definedName>
    <definedName name="etiqueta_3614" localSheetId="25">#REF!</definedName>
    <definedName name="etiqueta_3614" localSheetId="21">#REF!</definedName>
    <definedName name="etiqueta_3614" localSheetId="4">#REF!</definedName>
    <definedName name="etiqueta_3614" localSheetId="89">#REF!</definedName>
    <definedName name="etiqueta_3614" localSheetId="5">#REF!</definedName>
    <definedName name="etiqueta_3614" localSheetId="90">#REF!</definedName>
    <definedName name="etiqueta_3614" localSheetId="34">#REF!</definedName>
    <definedName name="etiqueta_3614" localSheetId="92">#REF!</definedName>
    <definedName name="etiqueta_3614" localSheetId="93">#REF!</definedName>
    <definedName name="etiqueta_3614">#REF!</definedName>
    <definedName name="etiqueta_3615" localSheetId="39">#REF!</definedName>
    <definedName name="etiqueta_3615" localSheetId="25">#REF!</definedName>
    <definedName name="etiqueta_3615" localSheetId="21">#REF!</definedName>
    <definedName name="etiqueta_3615" localSheetId="4">#REF!</definedName>
    <definedName name="etiqueta_3615" localSheetId="89">#REF!</definedName>
    <definedName name="etiqueta_3615" localSheetId="5">#REF!</definedName>
    <definedName name="etiqueta_3615" localSheetId="90">#REF!</definedName>
    <definedName name="etiqueta_3615" localSheetId="34">#REF!</definedName>
    <definedName name="etiqueta_3615" localSheetId="92">#REF!</definedName>
    <definedName name="etiqueta_3615" localSheetId="93">#REF!</definedName>
    <definedName name="etiqueta_3615">#REF!</definedName>
    <definedName name="etiqueta_3620" localSheetId="39">#REF!</definedName>
    <definedName name="etiqueta_3620" localSheetId="25">#REF!</definedName>
    <definedName name="etiqueta_3620" localSheetId="21">#REF!</definedName>
    <definedName name="etiqueta_3620" localSheetId="4">#REF!</definedName>
    <definedName name="etiqueta_3620" localSheetId="89">#REF!</definedName>
    <definedName name="etiqueta_3620" localSheetId="5">#REF!</definedName>
    <definedName name="etiqueta_3620" localSheetId="90">#REF!</definedName>
    <definedName name="etiqueta_3620" localSheetId="34">#REF!</definedName>
    <definedName name="etiqueta_3620" localSheetId="92">#REF!</definedName>
    <definedName name="etiqueta_3620" localSheetId="93">#REF!</definedName>
    <definedName name="etiqueta_3620">#REF!</definedName>
    <definedName name="etiqueta_3630" localSheetId="39">#REF!</definedName>
    <definedName name="etiqueta_3630" localSheetId="25">#REF!</definedName>
    <definedName name="etiqueta_3630" localSheetId="21">#REF!</definedName>
    <definedName name="etiqueta_3630" localSheetId="4">#REF!</definedName>
    <definedName name="etiqueta_3630" localSheetId="89">#REF!</definedName>
    <definedName name="etiqueta_3630" localSheetId="5">#REF!</definedName>
    <definedName name="etiqueta_3630" localSheetId="90">#REF!</definedName>
    <definedName name="etiqueta_3630" localSheetId="34">#REF!</definedName>
    <definedName name="etiqueta_3630" localSheetId="92">#REF!</definedName>
    <definedName name="etiqueta_3630" localSheetId="93">#REF!</definedName>
    <definedName name="etiqueta_3630">#REF!</definedName>
    <definedName name="etiqueta_3640" localSheetId="39">#REF!</definedName>
    <definedName name="etiqueta_3640" localSheetId="25">#REF!</definedName>
    <definedName name="etiqueta_3640" localSheetId="21">#REF!</definedName>
    <definedName name="etiqueta_3640" localSheetId="4">#REF!</definedName>
    <definedName name="etiqueta_3640" localSheetId="89">#REF!</definedName>
    <definedName name="etiqueta_3640" localSheetId="5">#REF!</definedName>
    <definedName name="etiqueta_3640" localSheetId="90">#REF!</definedName>
    <definedName name="etiqueta_3640" localSheetId="34">#REF!</definedName>
    <definedName name="etiqueta_3640" localSheetId="92">#REF!</definedName>
    <definedName name="etiqueta_3640" localSheetId="93">#REF!</definedName>
    <definedName name="etiqueta_3640">#REF!</definedName>
    <definedName name="etiqueta_3645" localSheetId="39">#REF!</definedName>
    <definedName name="etiqueta_3645" localSheetId="25">#REF!</definedName>
    <definedName name="etiqueta_3645" localSheetId="21">#REF!</definedName>
    <definedName name="etiqueta_3645" localSheetId="4">#REF!</definedName>
    <definedName name="etiqueta_3645" localSheetId="89">#REF!</definedName>
    <definedName name="etiqueta_3645" localSheetId="5">#REF!</definedName>
    <definedName name="etiqueta_3645" localSheetId="90">#REF!</definedName>
    <definedName name="etiqueta_3645" localSheetId="34">#REF!</definedName>
    <definedName name="etiqueta_3645" localSheetId="92">#REF!</definedName>
    <definedName name="etiqueta_3645" localSheetId="93">#REF!</definedName>
    <definedName name="etiqueta_3645">#REF!</definedName>
    <definedName name="etiqueta_3650" localSheetId="39">#REF!</definedName>
    <definedName name="etiqueta_3650" localSheetId="25">#REF!</definedName>
    <definedName name="etiqueta_3650" localSheetId="21">#REF!</definedName>
    <definedName name="etiqueta_3650" localSheetId="4">#REF!</definedName>
    <definedName name="etiqueta_3650" localSheetId="89">#REF!</definedName>
    <definedName name="etiqueta_3650" localSheetId="5">#REF!</definedName>
    <definedName name="etiqueta_3650" localSheetId="90">#REF!</definedName>
    <definedName name="etiqueta_3650" localSheetId="34">#REF!</definedName>
    <definedName name="etiqueta_3650" localSheetId="92">#REF!</definedName>
    <definedName name="etiqueta_3650" localSheetId="93">#REF!</definedName>
    <definedName name="etiqueta_3650">#REF!</definedName>
    <definedName name="etiqueta_3659" localSheetId="39">#REF!</definedName>
    <definedName name="etiqueta_3659" localSheetId="25">#REF!</definedName>
    <definedName name="etiqueta_3659" localSheetId="21">#REF!</definedName>
    <definedName name="etiqueta_3659" localSheetId="4">#REF!</definedName>
    <definedName name="etiqueta_3659" localSheetId="89">#REF!</definedName>
    <definedName name="etiqueta_3659" localSheetId="5">#REF!</definedName>
    <definedName name="etiqueta_3659" localSheetId="90">#REF!</definedName>
    <definedName name="etiqueta_3659" localSheetId="34">#REF!</definedName>
    <definedName name="etiqueta_3659" localSheetId="92">#REF!</definedName>
    <definedName name="etiqueta_3659" localSheetId="93">#REF!</definedName>
    <definedName name="etiqueta_3659">#REF!</definedName>
    <definedName name="etiqueta_3660" localSheetId="39">#REF!</definedName>
    <definedName name="etiqueta_3660" localSheetId="25">#REF!</definedName>
    <definedName name="etiqueta_3660" localSheetId="21">#REF!</definedName>
    <definedName name="etiqueta_3660" localSheetId="4">#REF!</definedName>
    <definedName name="etiqueta_3660" localSheetId="89">#REF!</definedName>
    <definedName name="etiqueta_3660" localSheetId="5">#REF!</definedName>
    <definedName name="etiqueta_3660" localSheetId="90">#REF!</definedName>
    <definedName name="etiqueta_3660" localSheetId="34">#REF!</definedName>
    <definedName name="etiqueta_3660" localSheetId="92">#REF!</definedName>
    <definedName name="etiqueta_3660" localSheetId="93">#REF!</definedName>
    <definedName name="etiqueta_3660">#REF!</definedName>
    <definedName name="etiqueta_3662" localSheetId="39">#REF!</definedName>
    <definedName name="etiqueta_3662" localSheetId="25">#REF!</definedName>
    <definedName name="etiqueta_3662" localSheetId="21">#REF!</definedName>
    <definedName name="etiqueta_3662" localSheetId="4">#REF!</definedName>
    <definedName name="etiqueta_3662" localSheetId="89">#REF!</definedName>
    <definedName name="etiqueta_3662" localSheetId="5">#REF!</definedName>
    <definedName name="etiqueta_3662" localSheetId="90">#REF!</definedName>
    <definedName name="etiqueta_3662" localSheetId="34">#REF!</definedName>
    <definedName name="etiqueta_3662" localSheetId="92">#REF!</definedName>
    <definedName name="etiqueta_3662" localSheetId="93">#REF!</definedName>
    <definedName name="etiqueta_3662">#REF!</definedName>
    <definedName name="etiqueta_3664" localSheetId="39">#REF!</definedName>
    <definedName name="etiqueta_3664" localSheetId="25">#REF!</definedName>
    <definedName name="etiqueta_3664" localSheetId="21">#REF!</definedName>
    <definedName name="etiqueta_3664" localSheetId="4">#REF!</definedName>
    <definedName name="etiqueta_3664" localSheetId="89">#REF!</definedName>
    <definedName name="etiqueta_3664" localSheetId="5">#REF!</definedName>
    <definedName name="etiqueta_3664" localSheetId="90">#REF!</definedName>
    <definedName name="etiqueta_3664" localSheetId="34">#REF!</definedName>
    <definedName name="etiqueta_3664" localSheetId="92">#REF!</definedName>
    <definedName name="etiqueta_3664" localSheetId="93">#REF!</definedName>
    <definedName name="etiqueta_3664">#REF!</definedName>
    <definedName name="etiqueta_3666" localSheetId="39">#REF!</definedName>
    <definedName name="etiqueta_3666" localSheetId="25">#REF!</definedName>
    <definedName name="etiqueta_3666" localSheetId="21">#REF!</definedName>
    <definedName name="etiqueta_3666" localSheetId="4">#REF!</definedName>
    <definedName name="etiqueta_3666" localSheetId="89">#REF!</definedName>
    <definedName name="etiqueta_3666" localSheetId="5">#REF!</definedName>
    <definedName name="etiqueta_3666" localSheetId="90">#REF!</definedName>
    <definedName name="etiqueta_3666" localSheetId="34">#REF!</definedName>
    <definedName name="etiqueta_3666" localSheetId="92">#REF!</definedName>
    <definedName name="etiqueta_3666" localSheetId="93">#REF!</definedName>
    <definedName name="etiqueta_3666">#REF!</definedName>
    <definedName name="etiqueta_3668" localSheetId="39">#REF!</definedName>
    <definedName name="etiqueta_3668" localSheetId="25">#REF!</definedName>
    <definedName name="etiqueta_3668" localSheetId="21">#REF!</definedName>
    <definedName name="etiqueta_3668" localSheetId="4">#REF!</definedName>
    <definedName name="etiqueta_3668" localSheetId="89">#REF!</definedName>
    <definedName name="etiqueta_3668" localSheetId="5">#REF!</definedName>
    <definedName name="etiqueta_3668" localSheetId="90">#REF!</definedName>
    <definedName name="etiqueta_3668" localSheetId="34">#REF!</definedName>
    <definedName name="etiqueta_3668" localSheetId="92">#REF!</definedName>
    <definedName name="etiqueta_3668" localSheetId="93">#REF!</definedName>
    <definedName name="etiqueta_3668">#REF!</definedName>
    <definedName name="etiqueta_3680" localSheetId="39">#REF!</definedName>
    <definedName name="etiqueta_3680" localSheetId="25">#REF!</definedName>
    <definedName name="etiqueta_3680" localSheetId="21">#REF!</definedName>
    <definedName name="etiqueta_3680" localSheetId="4">#REF!</definedName>
    <definedName name="etiqueta_3680" localSheetId="89">#REF!</definedName>
    <definedName name="etiqueta_3680" localSheetId="5">#REF!</definedName>
    <definedName name="etiqueta_3680" localSheetId="90">#REF!</definedName>
    <definedName name="etiqueta_3680" localSheetId="34">#REF!</definedName>
    <definedName name="etiqueta_3680" localSheetId="92">#REF!</definedName>
    <definedName name="etiqueta_3680" localSheetId="93">#REF!</definedName>
    <definedName name="etiqueta_3680">#REF!</definedName>
    <definedName name="etiqueta_3690" localSheetId="39">#REF!</definedName>
    <definedName name="etiqueta_3690" localSheetId="25">#REF!</definedName>
    <definedName name="etiqueta_3690" localSheetId="21">#REF!</definedName>
    <definedName name="etiqueta_3690" localSheetId="4">#REF!</definedName>
    <definedName name="etiqueta_3690" localSheetId="89">#REF!</definedName>
    <definedName name="etiqueta_3690" localSheetId="5">#REF!</definedName>
    <definedName name="etiqueta_3690" localSheetId="90">#REF!</definedName>
    <definedName name="etiqueta_3690" localSheetId="34">#REF!</definedName>
    <definedName name="etiqueta_3690" localSheetId="92">#REF!</definedName>
    <definedName name="etiqueta_3690" localSheetId="93">#REF!</definedName>
    <definedName name="etiqueta_3690">#REF!</definedName>
    <definedName name="etiqueta_3692" localSheetId="39">#REF!</definedName>
    <definedName name="etiqueta_3692" localSheetId="25">#REF!</definedName>
    <definedName name="etiqueta_3692" localSheetId="21">#REF!</definedName>
    <definedName name="etiqueta_3692" localSheetId="4">#REF!</definedName>
    <definedName name="etiqueta_3692" localSheetId="89">#REF!</definedName>
    <definedName name="etiqueta_3692" localSheetId="5">#REF!</definedName>
    <definedName name="etiqueta_3692" localSheetId="90">#REF!</definedName>
    <definedName name="etiqueta_3692" localSheetId="34">#REF!</definedName>
    <definedName name="etiqueta_3692" localSheetId="92">#REF!</definedName>
    <definedName name="etiqueta_3692" localSheetId="93">#REF!</definedName>
    <definedName name="etiqueta_3692">#REF!</definedName>
    <definedName name="etiqueta_3692_3694_3969" localSheetId="39">#REF!</definedName>
    <definedName name="etiqueta_3692_3694_3969" localSheetId="25">#REF!</definedName>
    <definedName name="etiqueta_3692_3694_3969" localSheetId="21">#REF!</definedName>
    <definedName name="etiqueta_3692_3694_3969" localSheetId="4">#REF!</definedName>
    <definedName name="etiqueta_3692_3694_3969" localSheetId="89">#REF!</definedName>
    <definedName name="etiqueta_3692_3694_3969" localSheetId="5">#REF!</definedName>
    <definedName name="etiqueta_3692_3694_3969" localSheetId="90">#REF!</definedName>
    <definedName name="etiqueta_3692_3694_3969" localSheetId="34">#REF!</definedName>
    <definedName name="etiqueta_3692_3694_3969" localSheetId="92">#REF!</definedName>
    <definedName name="etiqueta_3692_3694_3969" localSheetId="93">#REF!</definedName>
    <definedName name="etiqueta_3692_3694_3969">#REF!</definedName>
    <definedName name="etiqueta_3694" localSheetId="39">#REF!</definedName>
    <definedName name="etiqueta_3694" localSheetId="25">#REF!</definedName>
    <definedName name="etiqueta_3694" localSheetId="21">#REF!</definedName>
    <definedName name="etiqueta_3694" localSheetId="4">#REF!</definedName>
    <definedName name="etiqueta_3694" localSheetId="89">#REF!</definedName>
    <definedName name="etiqueta_3694" localSheetId="5">#REF!</definedName>
    <definedName name="etiqueta_3694" localSheetId="90">#REF!</definedName>
    <definedName name="etiqueta_3694" localSheetId="34">#REF!</definedName>
    <definedName name="etiqueta_3694" localSheetId="92">#REF!</definedName>
    <definedName name="etiqueta_3694" localSheetId="93">#REF!</definedName>
    <definedName name="etiqueta_3694">#REF!</definedName>
    <definedName name="etiqueta_3696" localSheetId="39">#REF!</definedName>
    <definedName name="etiqueta_3696" localSheetId="25">#REF!</definedName>
    <definedName name="etiqueta_3696" localSheetId="21">#REF!</definedName>
    <definedName name="etiqueta_3696" localSheetId="4">#REF!</definedName>
    <definedName name="etiqueta_3696" localSheetId="89">#REF!</definedName>
    <definedName name="etiqueta_3696" localSheetId="5">#REF!</definedName>
    <definedName name="etiqueta_3696" localSheetId="90">#REF!</definedName>
    <definedName name="etiqueta_3696" localSheetId="34">#REF!</definedName>
    <definedName name="etiqueta_3696" localSheetId="92">#REF!</definedName>
    <definedName name="etiqueta_3696" localSheetId="93">#REF!</definedName>
    <definedName name="etiqueta_3696">#REF!</definedName>
    <definedName name="etiqueta_3698" localSheetId="39">#REF!</definedName>
    <definedName name="etiqueta_3698" localSheetId="25">#REF!</definedName>
    <definedName name="etiqueta_3698" localSheetId="21">#REF!</definedName>
    <definedName name="etiqueta_3698" localSheetId="4">#REF!</definedName>
    <definedName name="etiqueta_3698" localSheetId="89">#REF!</definedName>
    <definedName name="etiqueta_3698" localSheetId="5">#REF!</definedName>
    <definedName name="etiqueta_3698" localSheetId="90">#REF!</definedName>
    <definedName name="etiqueta_3698" localSheetId="34">#REF!</definedName>
    <definedName name="etiqueta_3698" localSheetId="92">#REF!</definedName>
    <definedName name="etiqueta_3698" localSheetId="93">#REF!</definedName>
    <definedName name="etiqueta_3698">#REF!</definedName>
    <definedName name="etiqueta_3698_3702_3704_3710" localSheetId="39">#REF!</definedName>
    <definedName name="etiqueta_3698_3702_3704_3710" localSheetId="25">#REF!</definedName>
    <definedName name="etiqueta_3698_3702_3704_3710" localSheetId="21">#REF!</definedName>
    <definedName name="etiqueta_3698_3702_3704_3710" localSheetId="4">#REF!</definedName>
    <definedName name="etiqueta_3698_3702_3704_3710" localSheetId="89">#REF!</definedName>
    <definedName name="etiqueta_3698_3702_3704_3710" localSheetId="5">#REF!</definedName>
    <definedName name="etiqueta_3698_3702_3704_3710" localSheetId="90">#REF!</definedName>
    <definedName name="etiqueta_3698_3702_3704_3710" localSheetId="34">#REF!</definedName>
    <definedName name="etiqueta_3698_3702_3704_3710" localSheetId="92">#REF!</definedName>
    <definedName name="etiqueta_3698_3702_3704_3710" localSheetId="93">#REF!</definedName>
    <definedName name="etiqueta_3698_3702_3704_3710">#REF!</definedName>
    <definedName name="etiqueta_370" localSheetId="39">#REF!</definedName>
    <definedName name="etiqueta_370" localSheetId="25">#REF!</definedName>
    <definedName name="etiqueta_370" localSheetId="21">#REF!</definedName>
    <definedName name="etiqueta_370" localSheetId="4">#REF!</definedName>
    <definedName name="etiqueta_370" localSheetId="89">#REF!</definedName>
    <definedName name="etiqueta_370" localSheetId="5">#REF!</definedName>
    <definedName name="etiqueta_370" localSheetId="90">#REF!</definedName>
    <definedName name="etiqueta_370" localSheetId="34">#REF!</definedName>
    <definedName name="etiqueta_370" localSheetId="92">#REF!</definedName>
    <definedName name="etiqueta_370" localSheetId="93">#REF!</definedName>
    <definedName name="etiqueta_370">#REF!</definedName>
    <definedName name="etiqueta_3702" localSheetId="39">#REF!</definedName>
    <definedName name="etiqueta_3702" localSheetId="25">#REF!</definedName>
    <definedName name="etiqueta_3702" localSheetId="21">#REF!</definedName>
    <definedName name="etiqueta_3702" localSheetId="4">#REF!</definedName>
    <definedName name="etiqueta_3702" localSheetId="89">#REF!</definedName>
    <definedName name="etiqueta_3702" localSheetId="5">#REF!</definedName>
    <definedName name="etiqueta_3702" localSheetId="90">#REF!</definedName>
    <definedName name="etiqueta_3702" localSheetId="34">#REF!</definedName>
    <definedName name="etiqueta_3702" localSheetId="92">#REF!</definedName>
    <definedName name="etiqueta_3702" localSheetId="93">#REF!</definedName>
    <definedName name="etiqueta_3702">#REF!</definedName>
    <definedName name="etiqueta_3704" localSheetId="39">#REF!</definedName>
    <definedName name="etiqueta_3704" localSheetId="25">#REF!</definedName>
    <definedName name="etiqueta_3704" localSheetId="21">#REF!</definedName>
    <definedName name="etiqueta_3704" localSheetId="4">#REF!</definedName>
    <definedName name="etiqueta_3704" localSheetId="89">#REF!</definedName>
    <definedName name="etiqueta_3704" localSheetId="5">#REF!</definedName>
    <definedName name="etiqueta_3704" localSheetId="90">#REF!</definedName>
    <definedName name="etiqueta_3704" localSheetId="34">#REF!</definedName>
    <definedName name="etiqueta_3704" localSheetId="92">#REF!</definedName>
    <definedName name="etiqueta_3704" localSheetId="93">#REF!</definedName>
    <definedName name="etiqueta_3704">#REF!</definedName>
    <definedName name="etiqueta_3710" localSheetId="39">#REF!</definedName>
    <definedName name="etiqueta_3710" localSheetId="25">#REF!</definedName>
    <definedName name="etiqueta_3710" localSheetId="21">#REF!</definedName>
    <definedName name="etiqueta_3710" localSheetId="4">#REF!</definedName>
    <definedName name="etiqueta_3710" localSheetId="89">#REF!</definedName>
    <definedName name="etiqueta_3710" localSheetId="5">#REF!</definedName>
    <definedName name="etiqueta_3710" localSheetId="90">#REF!</definedName>
    <definedName name="etiqueta_3710" localSheetId="34">#REF!</definedName>
    <definedName name="etiqueta_3710" localSheetId="92">#REF!</definedName>
    <definedName name="etiqueta_3710" localSheetId="93">#REF!</definedName>
    <definedName name="etiqueta_3710">#REF!</definedName>
    <definedName name="etiqueta_3717" localSheetId="39">#REF!</definedName>
    <definedName name="etiqueta_3717" localSheetId="25">#REF!</definedName>
    <definedName name="etiqueta_3717" localSheetId="21">#REF!</definedName>
    <definedName name="etiqueta_3717" localSheetId="4">#REF!</definedName>
    <definedName name="etiqueta_3717" localSheetId="89">#REF!</definedName>
    <definedName name="etiqueta_3717" localSheetId="5">#REF!</definedName>
    <definedName name="etiqueta_3717" localSheetId="90">#REF!</definedName>
    <definedName name="etiqueta_3717" localSheetId="34">#REF!</definedName>
    <definedName name="etiqueta_3717" localSheetId="92">#REF!</definedName>
    <definedName name="etiqueta_3717" localSheetId="93">#REF!</definedName>
    <definedName name="etiqueta_3717">#REF!</definedName>
    <definedName name="etiqueta_3719" localSheetId="39">#REF!</definedName>
    <definedName name="etiqueta_3719" localSheetId="25">#REF!</definedName>
    <definedName name="etiqueta_3719" localSheetId="21">#REF!</definedName>
    <definedName name="etiqueta_3719" localSheetId="4">#REF!</definedName>
    <definedName name="etiqueta_3719" localSheetId="89">#REF!</definedName>
    <definedName name="etiqueta_3719" localSheetId="5">#REF!</definedName>
    <definedName name="etiqueta_3719" localSheetId="90">#REF!</definedName>
    <definedName name="etiqueta_3719" localSheetId="34">#REF!</definedName>
    <definedName name="etiqueta_3719" localSheetId="92">#REF!</definedName>
    <definedName name="etiqueta_3719" localSheetId="93">#REF!</definedName>
    <definedName name="etiqueta_3719">#REF!</definedName>
    <definedName name="etiqueta_3720" localSheetId="39">#REF!</definedName>
    <definedName name="etiqueta_3720" localSheetId="25">#REF!</definedName>
    <definedName name="etiqueta_3720" localSheetId="21">#REF!</definedName>
    <definedName name="etiqueta_3720" localSheetId="4">#REF!</definedName>
    <definedName name="etiqueta_3720" localSheetId="89">#REF!</definedName>
    <definedName name="etiqueta_3720" localSheetId="5">#REF!</definedName>
    <definedName name="etiqueta_3720" localSheetId="90">#REF!</definedName>
    <definedName name="etiqueta_3720" localSheetId="34">#REF!</definedName>
    <definedName name="etiqueta_3720" localSheetId="92">#REF!</definedName>
    <definedName name="etiqueta_3720" localSheetId="93">#REF!</definedName>
    <definedName name="etiqueta_3720">#REF!</definedName>
    <definedName name="etiqueta_3730" localSheetId="39">#REF!</definedName>
    <definedName name="etiqueta_3730" localSheetId="25">#REF!</definedName>
    <definedName name="etiqueta_3730" localSheetId="21">#REF!</definedName>
    <definedName name="etiqueta_3730" localSheetId="4">#REF!</definedName>
    <definedName name="etiqueta_3730" localSheetId="89">#REF!</definedName>
    <definedName name="etiqueta_3730" localSheetId="5">#REF!</definedName>
    <definedName name="etiqueta_3730" localSheetId="90">#REF!</definedName>
    <definedName name="etiqueta_3730" localSheetId="34">#REF!</definedName>
    <definedName name="etiqueta_3730" localSheetId="92">#REF!</definedName>
    <definedName name="etiqueta_3730" localSheetId="93">#REF!</definedName>
    <definedName name="etiqueta_3730">#REF!</definedName>
    <definedName name="etiqueta_3740" localSheetId="39">#REF!</definedName>
    <definedName name="etiqueta_3740" localSheetId="25">#REF!</definedName>
    <definedName name="etiqueta_3740" localSheetId="21">#REF!</definedName>
    <definedName name="etiqueta_3740" localSheetId="4">#REF!</definedName>
    <definedName name="etiqueta_3740" localSheetId="89">#REF!</definedName>
    <definedName name="etiqueta_3740" localSheetId="5">#REF!</definedName>
    <definedName name="etiqueta_3740" localSheetId="90">#REF!</definedName>
    <definedName name="etiqueta_3740" localSheetId="34">#REF!</definedName>
    <definedName name="etiqueta_3740" localSheetId="92">#REF!</definedName>
    <definedName name="etiqueta_3740" localSheetId="93">#REF!</definedName>
    <definedName name="etiqueta_3740">#REF!</definedName>
    <definedName name="etiqueta_3740_3730_3750" localSheetId="39">#REF!</definedName>
    <definedName name="etiqueta_3740_3730_3750" localSheetId="25">#REF!</definedName>
    <definedName name="etiqueta_3740_3730_3750" localSheetId="21">#REF!</definedName>
    <definedName name="etiqueta_3740_3730_3750" localSheetId="4">#REF!</definedName>
    <definedName name="etiqueta_3740_3730_3750" localSheetId="89">#REF!</definedName>
    <definedName name="etiqueta_3740_3730_3750" localSheetId="5">#REF!</definedName>
    <definedName name="etiqueta_3740_3730_3750" localSheetId="90">#REF!</definedName>
    <definedName name="etiqueta_3740_3730_3750" localSheetId="34">#REF!</definedName>
    <definedName name="etiqueta_3740_3730_3750" localSheetId="92">#REF!</definedName>
    <definedName name="etiqueta_3740_3730_3750" localSheetId="93">#REF!</definedName>
    <definedName name="etiqueta_3740_3730_3750">#REF!</definedName>
    <definedName name="etiqueta_3750" localSheetId="39">#REF!</definedName>
    <definedName name="etiqueta_3750" localSheetId="25">#REF!</definedName>
    <definedName name="etiqueta_3750" localSheetId="21">#REF!</definedName>
    <definedName name="etiqueta_3750" localSheetId="4">#REF!</definedName>
    <definedName name="etiqueta_3750" localSheetId="89">#REF!</definedName>
    <definedName name="etiqueta_3750" localSheetId="5">#REF!</definedName>
    <definedName name="etiqueta_3750" localSheetId="90">#REF!</definedName>
    <definedName name="etiqueta_3750" localSheetId="34">#REF!</definedName>
    <definedName name="etiqueta_3750" localSheetId="92">#REF!</definedName>
    <definedName name="etiqueta_3750" localSheetId="93">#REF!</definedName>
    <definedName name="etiqueta_3750">#REF!</definedName>
    <definedName name="etiqueta_3800" localSheetId="39">#REF!</definedName>
    <definedName name="etiqueta_3800" localSheetId="25">#REF!</definedName>
    <definedName name="etiqueta_3800" localSheetId="21">#REF!</definedName>
    <definedName name="etiqueta_3800" localSheetId="4">#REF!</definedName>
    <definedName name="etiqueta_3800" localSheetId="89">#REF!</definedName>
    <definedName name="etiqueta_3800" localSheetId="5">#REF!</definedName>
    <definedName name="etiqueta_3800" localSheetId="90">#REF!</definedName>
    <definedName name="etiqueta_3800" localSheetId="34">#REF!</definedName>
    <definedName name="etiqueta_3800" localSheetId="92">#REF!</definedName>
    <definedName name="etiqueta_3800" localSheetId="93">#REF!</definedName>
    <definedName name="etiqueta_3800">#REF!</definedName>
    <definedName name="etiqueta_3800_3810_3820_3830" localSheetId="39">#REF!</definedName>
    <definedName name="etiqueta_3800_3810_3820_3830" localSheetId="25">#REF!</definedName>
    <definedName name="etiqueta_3800_3810_3820_3830" localSheetId="21">#REF!</definedName>
    <definedName name="etiqueta_3800_3810_3820_3830" localSheetId="4">#REF!</definedName>
    <definedName name="etiqueta_3800_3810_3820_3830" localSheetId="89">#REF!</definedName>
    <definedName name="etiqueta_3800_3810_3820_3830" localSheetId="5">#REF!</definedName>
    <definedName name="etiqueta_3800_3810_3820_3830" localSheetId="90">#REF!</definedName>
    <definedName name="etiqueta_3800_3810_3820_3830" localSheetId="34">#REF!</definedName>
    <definedName name="etiqueta_3800_3810_3820_3830" localSheetId="92">#REF!</definedName>
    <definedName name="etiqueta_3800_3810_3820_3830" localSheetId="93">#REF!</definedName>
    <definedName name="etiqueta_3800_3810_3820_3830">#REF!</definedName>
    <definedName name="etiqueta_3810" localSheetId="39">#REF!</definedName>
    <definedName name="etiqueta_3810" localSheetId="25">#REF!</definedName>
    <definedName name="etiqueta_3810" localSheetId="21">#REF!</definedName>
    <definedName name="etiqueta_3810" localSheetId="4">#REF!</definedName>
    <definedName name="etiqueta_3810" localSheetId="89">#REF!</definedName>
    <definedName name="etiqueta_3810" localSheetId="5">#REF!</definedName>
    <definedName name="etiqueta_3810" localSheetId="90">#REF!</definedName>
    <definedName name="etiqueta_3810" localSheetId="34">#REF!</definedName>
    <definedName name="etiqueta_3810" localSheetId="92">#REF!</definedName>
    <definedName name="etiqueta_3810" localSheetId="93">#REF!</definedName>
    <definedName name="etiqueta_3810">#REF!</definedName>
    <definedName name="etiqueta_3820" localSheetId="39">#REF!</definedName>
    <definedName name="etiqueta_3820" localSheetId="25">#REF!</definedName>
    <definedName name="etiqueta_3820" localSheetId="21">#REF!</definedName>
    <definedName name="etiqueta_3820" localSheetId="4">#REF!</definedName>
    <definedName name="etiqueta_3820" localSheetId="89">#REF!</definedName>
    <definedName name="etiqueta_3820" localSheetId="5">#REF!</definedName>
    <definedName name="etiqueta_3820" localSheetId="90">#REF!</definedName>
    <definedName name="etiqueta_3820" localSheetId="34">#REF!</definedName>
    <definedName name="etiqueta_3820" localSheetId="92">#REF!</definedName>
    <definedName name="etiqueta_3820" localSheetId="93">#REF!</definedName>
    <definedName name="etiqueta_3820">#REF!</definedName>
    <definedName name="etiqueta_3830" localSheetId="39">#REF!</definedName>
    <definedName name="etiqueta_3830" localSheetId="25">#REF!</definedName>
    <definedName name="etiqueta_3830" localSheetId="21">#REF!</definedName>
    <definedName name="etiqueta_3830" localSheetId="4">#REF!</definedName>
    <definedName name="etiqueta_3830" localSheetId="89">#REF!</definedName>
    <definedName name="etiqueta_3830" localSheetId="5">#REF!</definedName>
    <definedName name="etiqueta_3830" localSheetId="90">#REF!</definedName>
    <definedName name="etiqueta_3830" localSheetId="34">#REF!</definedName>
    <definedName name="etiqueta_3830" localSheetId="92">#REF!</definedName>
    <definedName name="etiqueta_3830" localSheetId="93">#REF!</definedName>
    <definedName name="etiqueta_3830">#REF!</definedName>
    <definedName name="etiqueta_385" localSheetId="39">#REF!</definedName>
    <definedName name="etiqueta_385" localSheetId="25">#REF!</definedName>
    <definedName name="etiqueta_385" localSheetId="21">#REF!</definedName>
    <definedName name="etiqueta_385" localSheetId="4">#REF!</definedName>
    <definedName name="etiqueta_385" localSheetId="89">#REF!</definedName>
    <definedName name="etiqueta_385" localSheetId="5">#REF!</definedName>
    <definedName name="etiqueta_385" localSheetId="90">#REF!</definedName>
    <definedName name="etiqueta_385" localSheetId="34">#REF!</definedName>
    <definedName name="etiqueta_385" localSheetId="92">#REF!</definedName>
    <definedName name="etiqueta_385" localSheetId="93">#REF!</definedName>
    <definedName name="etiqueta_385">#REF!</definedName>
    <definedName name="etiqueta_390" localSheetId="39">#REF!</definedName>
    <definedName name="etiqueta_390" localSheetId="25">#REF!</definedName>
    <definedName name="etiqueta_390" localSheetId="21">#REF!</definedName>
    <definedName name="etiqueta_390" localSheetId="4">#REF!</definedName>
    <definedName name="etiqueta_390" localSheetId="89">#REF!</definedName>
    <definedName name="etiqueta_390" localSheetId="5">#REF!</definedName>
    <definedName name="etiqueta_390" localSheetId="90">#REF!</definedName>
    <definedName name="etiqueta_390" localSheetId="34">#REF!</definedName>
    <definedName name="etiqueta_390" localSheetId="92">#REF!</definedName>
    <definedName name="etiqueta_390" localSheetId="93">#REF!</definedName>
    <definedName name="etiqueta_390">#REF!</definedName>
    <definedName name="etiqueta_400" localSheetId="39">#REF!</definedName>
    <definedName name="etiqueta_400" localSheetId="25">#REF!</definedName>
    <definedName name="etiqueta_400" localSheetId="21">#REF!</definedName>
    <definedName name="etiqueta_400" localSheetId="4">#REF!</definedName>
    <definedName name="etiqueta_400" localSheetId="89">#REF!</definedName>
    <definedName name="etiqueta_400" localSheetId="5">#REF!</definedName>
    <definedName name="etiqueta_400" localSheetId="90">#REF!</definedName>
    <definedName name="etiqueta_400" localSheetId="34">#REF!</definedName>
    <definedName name="etiqueta_400" localSheetId="92">#REF!</definedName>
    <definedName name="etiqueta_400" localSheetId="93">#REF!</definedName>
    <definedName name="etiqueta_400">#REF!</definedName>
    <definedName name="etiqueta_404" localSheetId="39">#REF!</definedName>
    <definedName name="etiqueta_404" localSheetId="25">#REF!</definedName>
    <definedName name="etiqueta_404" localSheetId="21">#REF!</definedName>
    <definedName name="etiqueta_404" localSheetId="4">#REF!</definedName>
    <definedName name="etiqueta_404" localSheetId="89">#REF!</definedName>
    <definedName name="etiqueta_404" localSheetId="5">#REF!</definedName>
    <definedName name="etiqueta_404" localSheetId="90">#REF!</definedName>
    <definedName name="etiqueta_404" localSheetId="34">#REF!</definedName>
    <definedName name="etiqueta_404" localSheetId="92">#REF!</definedName>
    <definedName name="etiqueta_404" localSheetId="93">#REF!</definedName>
    <definedName name="etiqueta_404">#REF!</definedName>
    <definedName name="etiqueta_406" localSheetId="39">#REF!</definedName>
    <definedName name="etiqueta_406" localSheetId="25">#REF!</definedName>
    <definedName name="etiqueta_406" localSheetId="21">#REF!</definedName>
    <definedName name="etiqueta_406" localSheetId="4">#REF!</definedName>
    <definedName name="etiqueta_406" localSheetId="89">#REF!</definedName>
    <definedName name="etiqueta_406" localSheetId="5">#REF!</definedName>
    <definedName name="etiqueta_406" localSheetId="90">#REF!</definedName>
    <definedName name="etiqueta_406" localSheetId="34">#REF!</definedName>
    <definedName name="etiqueta_406" localSheetId="92">#REF!</definedName>
    <definedName name="etiqueta_406" localSheetId="93">#REF!</definedName>
    <definedName name="etiqueta_406">#REF!</definedName>
    <definedName name="etiqueta_408" localSheetId="39">#REF!</definedName>
    <definedName name="etiqueta_408" localSheetId="25">#REF!</definedName>
    <definedName name="etiqueta_408" localSheetId="21">#REF!</definedName>
    <definedName name="etiqueta_408" localSheetId="4">#REF!</definedName>
    <definedName name="etiqueta_408" localSheetId="89">#REF!</definedName>
    <definedName name="etiqueta_408" localSheetId="5">#REF!</definedName>
    <definedName name="etiqueta_408" localSheetId="90">#REF!</definedName>
    <definedName name="etiqueta_408" localSheetId="34">#REF!</definedName>
    <definedName name="etiqueta_408" localSheetId="92">#REF!</definedName>
    <definedName name="etiqueta_408" localSheetId="93">#REF!</definedName>
    <definedName name="etiqueta_408">#REF!</definedName>
    <definedName name="etiqueta_421" localSheetId="39">#REF!</definedName>
    <definedName name="etiqueta_421" localSheetId="25">#REF!</definedName>
    <definedName name="etiqueta_421" localSheetId="21">#REF!</definedName>
    <definedName name="etiqueta_421" localSheetId="4">#REF!</definedName>
    <definedName name="etiqueta_421" localSheetId="89">#REF!</definedName>
    <definedName name="etiqueta_421" localSheetId="5">#REF!</definedName>
    <definedName name="etiqueta_421" localSheetId="90">#REF!</definedName>
    <definedName name="etiqueta_421" localSheetId="34">#REF!</definedName>
    <definedName name="etiqueta_421" localSheetId="92">#REF!</definedName>
    <definedName name="etiqueta_421" localSheetId="93">#REF!</definedName>
    <definedName name="etiqueta_421">#REF!</definedName>
    <definedName name="etiqueta_421_423" localSheetId="39">#REF!</definedName>
    <definedName name="etiqueta_421_423" localSheetId="25">#REF!</definedName>
    <definedName name="etiqueta_421_423" localSheetId="21">#REF!</definedName>
    <definedName name="etiqueta_421_423" localSheetId="4">#REF!</definedName>
    <definedName name="etiqueta_421_423" localSheetId="89">#REF!</definedName>
    <definedName name="etiqueta_421_423" localSheetId="5">#REF!</definedName>
    <definedName name="etiqueta_421_423" localSheetId="90">#REF!</definedName>
    <definedName name="etiqueta_421_423" localSheetId="34">#REF!</definedName>
    <definedName name="etiqueta_421_423" localSheetId="92">#REF!</definedName>
    <definedName name="etiqueta_421_423" localSheetId="93">#REF!</definedName>
    <definedName name="etiqueta_421_423">#REF!</definedName>
    <definedName name="etiqueta_422" localSheetId="39">#REF!</definedName>
    <definedName name="etiqueta_422" localSheetId="25">#REF!</definedName>
    <definedName name="etiqueta_422" localSheetId="21">#REF!</definedName>
    <definedName name="etiqueta_422" localSheetId="4">#REF!</definedName>
    <definedName name="etiqueta_422" localSheetId="89">#REF!</definedName>
    <definedName name="etiqueta_422" localSheetId="5">#REF!</definedName>
    <definedName name="etiqueta_422" localSheetId="90">#REF!</definedName>
    <definedName name="etiqueta_422" localSheetId="34">#REF!</definedName>
    <definedName name="etiqueta_422" localSheetId="92">#REF!</definedName>
    <definedName name="etiqueta_422" localSheetId="93">#REF!</definedName>
    <definedName name="etiqueta_422">#REF!</definedName>
    <definedName name="etiqueta_423" localSheetId="39">#REF!</definedName>
    <definedName name="etiqueta_423" localSheetId="25">#REF!</definedName>
    <definedName name="etiqueta_423" localSheetId="21">#REF!</definedName>
    <definedName name="etiqueta_423" localSheetId="4">#REF!</definedName>
    <definedName name="etiqueta_423" localSheetId="89">#REF!</definedName>
    <definedName name="etiqueta_423" localSheetId="5">#REF!</definedName>
    <definedName name="etiqueta_423" localSheetId="90">#REF!</definedName>
    <definedName name="etiqueta_423" localSheetId="34">#REF!</definedName>
    <definedName name="etiqueta_423" localSheetId="92">#REF!</definedName>
    <definedName name="etiqueta_423" localSheetId="93">#REF!</definedName>
    <definedName name="etiqueta_423">#REF!</definedName>
    <definedName name="etiqueta_425" localSheetId="39">#REF!</definedName>
    <definedName name="etiqueta_425" localSheetId="25">#REF!</definedName>
    <definedName name="etiqueta_425" localSheetId="21">#REF!</definedName>
    <definedName name="etiqueta_425" localSheetId="4">#REF!</definedName>
    <definedName name="etiqueta_425" localSheetId="89">#REF!</definedName>
    <definedName name="etiqueta_425" localSheetId="5">#REF!</definedName>
    <definedName name="etiqueta_425" localSheetId="90">#REF!</definedName>
    <definedName name="etiqueta_425" localSheetId="34">#REF!</definedName>
    <definedName name="etiqueta_425" localSheetId="92">#REF!</definedName>
    <definedName name="etiqueta_425" localSheetId="93">#REF!</definedName>
    <definedName name="etiqueta_425">#REF!</definedName>
    <definedName name="etiqueta_425_427_428" localSheetId="39">#REF!</definedName>
    <definedName name="etiqueta_425_427_428" localSheetId="25">#REF!</definedName>
    <definedName name="etiqueta_425_427_428" localSheetId="21">#REF!</definedName>
    <definedName name="etiqueta_425_427_428" localSheetId="4">#REF!</definedName>
    <definedName name="etiqueta_425_427_428" localSheetId="89">#REF!</definedName>
    <definedName name="etiqueta_425_427_428" localSheetId="5">#REF!</definedName>
    <definedName name="etiqueta_425_427_428" localSheetId="90">#REF!</definedName>
    <definedName name="etiqueta_425_427_428" localSheetId="34">#REF!</definedName>
    <definedName name="etiqueta_425_427_428" localSheetId="92">#REF!</definedName>
    <definedName name="etiqueta_425_427_428" localSheetId="93">#REF!</definedName>
    <definedName name="etiqueta_425_427_428">#REF!</definedName>
    <definedName name="etiqueta_427" localSheetId="39">#REF!</definedName>
    <definedName name="etiqueta_427" localSheetId="25">#REF!</definedName>
    <definedName name="etiqueta_427" localSheetId="21">#REF!</definedName>
    <definedName name="etiqueta_427" localSheetId="4">#REF!</definedName>
    <definedName name="etiqueta_427" localSheetId="89">#REF!</definedName>
    <definedName name="etiqueta_427" localSheetId="5">#REF!</definedName>
    <definedName name="etiqueta_427" localSheetId="90">#REF!</definedName>
    <definedName name="etiqueta_427" localSheetId="34">#REF!</definedName>
    <definedName name="etiqueta_427" localSheetId="92">#REF!</definedName>
    <definedName name="etiqueta_427" localSheetId="93">#REF!</definedName>
    <definedName name="etiqueta_427">#REF!</definedName>
    <definedName name="etiqueta_428" localSheetId="39">#REF!</definedName>
    <definedName name="etiqueta_428" localSheetId="25">#REF!</definedName>
    <definedName name="etiqueta_428" localSheetId="21">#REF!</definedName>
    <definedName name="etiqueta_428" localSheetId="4">#REF!</definedName>
    <definedName name="etiqueta_428" localSheetId="89">#REF!</definedName>
    <definedName name="etiqueta_428" localSheetId="5">#REF!</definedName>
    <definedName name="etiqueta_428" localSheetId="90">#REF!</definedName>
    <definedName name="etiqueta_428" localSheetId="34">#REF!</definedName>
    <definedName name="etiqueta_428" localSheetId="92">#REF!</definedName>
    <definedName name="etiqueta_428" localSheetId="93">#REF!</definedName>
    <definedName name="etiqueta_428">#REF!</definedName>
    <definedName name="etiqueta_429" localSheetId="39">#REF!</definedName>
    <definedName name="etiqueta_429" localSheetId="25">#REF!</definedName>
    <definedName name="etiqueta_429" localSheetId="21">#REF!</definedName>
    <definedName name="etiqueta_429" localSheetId="4">#REF!</definedName>
    <definedName name="etiqueta_429" localSheetId="89">#REF!</definedName>
    <definedName name="etiqueta_429" localSheetId="5">#REF!</definedName>
    <definedName name="etiqueta_429" localSheetId="90">#REF!</definedName>
    <definedName name="etiqueta_429" localSheetId="34">#REF!</definedName>
    <definedName name="etiqueta_429" localSheetId="92">#REF!</definedName>
    <definedName name="etiqueta_429" localSheetId="93">#REF!</definedName>
    <definedName name="etiqueta_429">#REF!</definedName>
    <definedName name="etiqueta_429_431_432" localSheetId="39">#REF!</definedName>
    <definedName name="etiqueta_429_431_432" localSheetId="25">#REF!</definedName>
    <definedName name="etiqueta_429_431_432" localSheetId="21">#REF!</definedName>
    <definedName name="etiqueta_429_431_432" localSheetId="4">#REF!</definedName>
    <definedName name="etiqueta_429_431_432" localSheetId="89">#REF!</definedName>
    <definedName name="etiqueta_429_431_432" localSheetId="5">#REF!</definedName>
    <definedName name="etiqueta_429_431_432" localSheetId="90">#REF!</definedName>
    <definedName name="etiqueta_429_431_432" localSheetId="34">#REF!</definedName>
    <definedName name="etiqueta_429_431_432" localSheetId="92">#REF!</definedName>
    <definedName name="etiqueta_429_431_432" localSheetId="93">#REF!</definedName>
    <definedName name="etiqueta_429_431_432">#REF!</definedName>
    <definedName name="etiqueta_430" localSheetId="39">#REF!</definedName>
    <definedName name="etiqueta_430" localSheetId="25">#REF!</definedName>
    <definedName name="etiqueta_430" localSheetId="21">#REF!</definedName>
    <definedName name="etiqueta_430" localSheetId="4">#REF!</definedName>
    <definedName name="etiqueta_430" localSheetId="89">#REF!</definedName>
    <definedName name="etiqueta_430" localSheetId="5">#REF!</definedName>
    <definedName name="etiqueta_430" localSheetId="90">#REF!</definedName>
    <definedName name="etiqueta_430" localSheetId="34">#REF!</definedName>
    <definedName name="etiqueta_430" localSheetId="92">#REF!</definedName>
    <definedName name="etiqueta_430" localSheetId="93">#REF!</definedName>
    <definedName name="etiqueta_430">#REF!</definedName>
    <definedName name="etiqueta_431" localSheetId="39">#REF!</definedName>
    <definedName name="etiqueta_431" localSheetId="25">#REF!</definedName>
    <definedName name="etiqueta_431" localSheetId="21">#REF!</definedName>
    <definedName name="etiqueta_431" localSheetId="4">#REF!</definedName>
    <definedName name="etiqueta_431" localSheetId="89">#REF!</definedName>
    <definedName name="etiqueta_431" localSheetId="5">#REF!</definedName>
    <definedName name="etiqueta_431" localSheetId="90">#REF!</definedName>
    <definedName name="etiqueta_431" localSheetId="34">#REF!</definedName>
    <definedName name="etiqueta_431" localSheetId="92">#REF!</definedName>
    <definedName name="etiqueta_431" localSheetId="93">#REF!</definedName>
    <definedName name="etiqueta_431">#REF!</definedName>
    <definedName name="etiqueta_432" localSheetId="39">#REF!</definedName>
    <definedName name="etiqueta_432" localSheetId="25">#REF!</definedName>
    <definedName name="etiqueta_432" localSheetId="21">#REF!</definedName>
    <definedName name="etiqueta_432" localSheetId="4">#REF!</definedName>
    <definedName name="etiqueta_432" localSheetId="89">#REF!</definedName>
    <definedName name="etiqueta_432" localSheetId="5">#REF!</definedName>
    <definedName name="etiqueta_432" localSheetId="90">#REF!</definedName>
    <definedName name="etiqueta_432" localSheetId="34">#REF!</definedName>
    <definedName name="etiqueta_432" localSheetId="92">#REF!</definedName>
    <definedName name="etiqueta_432" localSheetId="93">#REF!</definedName>
    <definedName name="etiqueta_432">#REF!</definedName>
    <definedName name="etiqueta_435" localSheetId="39">#REF!</definedName>
    <definedName name="etiqueta_435" localSheetId="25">#REF!</definedName>
    <definedName name="etiqueta_435" localSheetId="21">#REF!</definedName>
    <definedName name="etiqueta_435" localSheetId="4">#REF!</definedName>
    <definedName name="etiqueta_435" localSheetId="89">#REF!</definedName>
    <definedName name="etiqueta_435" localSheetId="5">#REF!</definedName>
    <definedName name="etiqueta_435" localSheetId="90">#REF!</definedName>
    <definedName name="etiqueta_435" localSheetId="34">#REF!</definedName>
    <definedName name="etiqueta_435" localSheetId="92">#REF!</definedName>
    <definedName name="etiqueta_435" localSheetId="93">#REF!</definedName>
    <definedName name="etiqueta_435">#REF!</definedName>
    <definedName name="etiqueta_435_440_430_445_460" localSheetId="39">#REF!</definedName>
    <definedName name="etiqueta_435_440_430_445_460" localSheetId="25">#REF!</definedName>
    <definedName name="etiqueta_435_440_430_445_460" localSheetId="21">#REF!</definedName>
    <definedName name="etiqueta_435_440_430_445_460" localSheetId="4">#REF!</definedName>
    <definedName name="etiqueta_435_440_430_445_460" localSheetId="89">#REF!</definedName>
    <definedName name="etiqueta_435_440_430_445_460" localSheetId="5">#REF!</definedName>
    <definedName name="etiqueta_435_440_430_445_460" localSheetId="90">#REF!</definedName>
    <definedName name="etiqueta_435_440_430_445_460" localSheetId="34">#REF!</definedName>
    <definedName name="etiqueta_435_440_430_445_460" localSheetId="92">#REF!</definedName>
    <definedName name="etiqueta_435_440_430_445_460" localSheetId="93">#REF!</definedName>
    <definedName name="etiqueta_435_440_430_445_460">#REF!</definedName>
    <definedName name="etiqueta_440" localSheetId="39">#REF!</definedName>
    <definedName name="etiqueta_440" localSheetId="25">#REF!</definedName>
    <definedName name="etiqueta_440" localSheetId="21">#REF!</definedName>
    <definedName name="etiqueta_440" localSheetId="4">#REF!</definedName>
    <definedName name="etiqueta_440" localSheetId="89">#REF!</definedName>
    <definedName name="etiqueta_440" localSheetId="5">#REF!</definedName>
    <definedName name="etiqueta_440" localSheetId="90">#REF!</definedName>
    <definedName name="etiqueta_440" localSheetId="34">#REF!</definedName>
    <definedName name="etiqueta_440" localSheetId="92">#REF!</definedName>
    <definedName name="etiqueta_440" localSheetId="93">#REF!</definedName>
    <definedName name="etiqueta_440">#REF!</definedName>
    <definedName name="etiqueta_445" localSheetId="39">#REF!</definedName>
    <definedName name="etiqueta_445" localSheetId="25">#REF!</definedName>
    <definedName name="etiqueta_445" localSheetId="21">#REF!</definedName>
    <definedName name="etiqueta_445" localSheetId="4">#REF!</definedName>
    <definedName name="etiqueta_445" localSheetId="89">#REF!</definedName>
    <definedName name="etiqueta_445" localSheetId="5">#REF!</definedName>
    <definedName name="etiqueta_445" localSheetId="90">#REF!</definedName>
    <definedName name="etiqueta_445" localSheetId="34">#REF!</definedName>
    <definedName name="etiqueta_445" localSheetId="92">#REF!</definedName>
    <definedName name="etiqueta_445" localSheetId="93">#REF!</definedName>
    <definedName name="etiqueta_445">#REF!</definedName>
    <definedName name="etiqueta_460" localSheetId="39">#REF!</definedName>
    <definedName name="etiqueta_460" localSheetId="25">#REF!</definedName>
    <definedName name="etiqueta_460" localSheetId="21">#REF!</definedName>
    <definedName name="etiqueta_460" localSheetId="4">#REF!</definedName>
    <definedName name="etiqueta_460" localSheetId="89">#REF!</definedName>
    <definedName name="etiqueta_460" localSheetId="5">#REF!</definedName>
    <definedName name="etiqueta_460" localSheetId="90">#REF!</definedName>
    <definedName name="etiqueta_460" localSheetId="34">#REF!</definedName>
    <definedName name="etiqueta_460" localSheetId="92">#REF!</definedName>
    <definedName name="etiqueta_460" localSheetId="93">#REF!</definedName>
    <definedName name="etiqueta_460">#REF!</definedName>
    <definedName name="etiqueta_470" localSheetId="39">#REF!</definedName>
    <definedName name="etiqueta_470" localSheetId="25">#REF!</definedName>
    <definedName name="etiqueta_470" localSheetId="21">#REF!</definedName>
    <definedName name="etiqueta_470" localSheetId="4">#REF!</definedName>
    <definedName name="etiqueta_470" localSheetId="89">#REF!</definedName>
    <definedName name="etiqueta_470" localSheetId="5">#REF!</definedName>
    <definedName name="etiqueta_470" localSheetId="90">#REF!</definedName>
    <definedName name="etiqueta_470" localSheetId="34">#REF!</definedName>
    <definedName name="etiqueta_470" localSheetId="92">#REF!</definedName>
    <definedName name="etiqueta_470" localSheetId="93">#REF!</definedName>
    <definedName name="etiqueta_470">#REF!</definedName>
    <definedName name="etiqueta_482" localSheetId="39">#REF!</definedName>
    <definedName name="etiqueta_482" localSheetId="25">#REF!</definedName>
    <definedName name="etiqueta_482" localSheetId="21">#REF!</definedName>
    <definedName name="etiqueta_482" localSheetId="4">#REF!</definedName>
    <definedName name="etiqueta_482" localSheetId="89">#REF!</definedName>
    <definedName name="etiqueta_482" localSheetId="5">#REF!</definedName>
    <definedName name="etiqueta_482" localSheetId="90">#REF!</definedName>
    <definedName name="etiqueta_482" localSheetId="34">#REF!</definedName>
    <definedName name="etiqueta_482" localSheetId="92">#REF!</definedName>
    <definedName name="etiqueta_482" localSheetId="93">#REF!</definedName>
    <definedName name="etiqueta_482">#REF!</definedName>
    <definedName name="etiqueta_482_484" localSheetId="39">#REF!</definedName>
    <definedName name="etiqueta_482_484" localSheetId="25">#REF!</definedName>
    <definedName name="etiqueta_482_484" localSheetId="21">#REF!</definedName>
    <definedName name="etiqueta_482_484" localSheetId="4">#REF!</definedName>
    <definedName name="etiqueta_482_484" localSheetId="89">#REF!</definedName>
    <definedName name="etiqueta_482_484" localSheetId="5">#REF!</definedName>
    <definedName name="etiqueta_482_484" localSheetId="90">#REF!</definedName>
    <definedName name="etiqueta_482_484" localSheetId="34">#REF!</definedName>
    <definedName name="etiqueta_482_484" localSheetId="92">#REF!</definedName>
    <definedName name="etiqueta_482_484" localSheetId="93">#REF!</definedName>
    <definedName name="etiqueta_482_484">#REF!</definedName>
    <definedName name="etiqueta_484" localSheetId="39">#REF!</definedName>
    <definedName name="etiqueta_484" localSheetId="25">#REF!</definedName>
    <definedName name="etiqueta_484" localSheetId="21">#REF!</definedName>
    <definedName name="etiqueta_484" localSheetId="4">#REF!</definedName>
    <definedName name="etiqueta_484" localSheetId="89">#REF!</definedName>
    <definedName name="etiqueta_484" localSheetId="5">#REF!</definedName>
    <definedName name="etiqueta_484" localSheetId="90">#REF!</definedName>
    <definedName name="etiqueta_484" localSheetId="34">#REF!</definedName>
    <definedName name="etiqueta_484" localSheetId="92">#REF!</definedName>
    <definedName name="etiqueta_484" localSheetId="93">#REF!</definedName>
    <definedName name="etiqueta_484">#REF!</definedName>
    <definedName name="etiqueta_492" localSheetId="39">#REF!</definedName>
    <definedName name="etiqueta_492" localSheetId="25">#REF!</definedName>
    <definedName name="etiqueta_492" localSheetId="21">#REF!</definedName>
    <definedName name="etiqueta_492" localSheetId="4">#REF!</definedName>
    <definedName name="etiqueta_492" localSheetId="89">#REF!</definedName>
    <definedName name="etiqueta_492" localSheetId="5">#REF!</definedName>
    <definedName name="etiqueta_492" localSheetId="90">#REF!</definedName>
    <definedName name="etiqueta_492" localSheetId="34">#REF!</definedName>
    <definedName name="etiqueta_492" localSheetId="92">#REF!</definedName>
    <definedName name="etiqueta_492" localSheetId="93">#REF!</definedName>
    <definedName name="etiqueta_492">#REF!</definedName>
    <definedName name="etiqueta_494" localSheetId="39">#REF!</definedName>
    <definedName name="etiqueta_494" localSheetId="25">#REF!</definedName>
    <definedName name="etiqueta_494" localSheetId="21">#REF!</definedName>
    <definedName name="etiqueta_494" localSheetId="4">#REF!</definedName>
    <definedName name="etiqueta_494" localSheetId="89">#REF!</definedName>
    <definedName name="etiqueta_494" localSheetId="5">#REF!</definedName>
    <definedName name="etiqueta_494" localSheetId="90">#REF!</definedName>
    <definedName name="etiqueta_494" localSheetId="34">#REF!</definedName>
    <definedName name="etiqueta_494" localSheetId="92">#REF!</definedName>
    <definedName name="etiqueta_494" localSheetId="93">#REF!</definedName>
    <definedName name="etiqueta_494">#REF!</definedName>
    <definedName name="etiqueta_500" localSheetId="39">#REF!</definedName>
    <definedName name="etiqueta_500" localSheetId="25">#REF!</definedName>
    <definedName name="etiqueta_500" localSheetId="21">#REF!</definedName>
    <definedName name="etiqueta_500" localSheetId="4">#REF!</definedName>
    <definedName name="etiqueta_500" localSheetId="89">#REF!</definedName>
    <definedName name="etiqueta_500" localSheetId="5">#REF!</definedName>
    <definedName name="etiqueta_500" localSheetId="90">#REF!</definedName>
    <definedName name="etiqueta_500" localSheetId="34">#REF!</definedName>
    <definedName name="etiqueta_500" localSheetId="92">#REF!</definedName>
    <definedName name="etiqueta_500" localSheetId="93">#REF!</definedName>
    <definedName name="etiqueta_500">#REF!</definedName>
    <definedName name="etiqueta_5001_5002" localSheetId="39">#REF!</definedName>
    <definedName name="etiqueta_5001_5002" localSheetId="25">#REF!</definedName>
    <definedName name="etiqueta_5001_5002" localSheetId="21">#REF!</definedName>
    <definedName name="etiqueta_5001_5002" localSheetId="4">#REF!</definedName>
    <definedName name="etiqueta_5001_5002" localSheetId="89">#REF!</definedName>
    <definedName name="etiqueta_5001_5002" localSheetId="5">#REF!</definedName>
    <definedName name="etiqueta_5001_5002" localSheetId="90">#REF!</definedName>
    <definedName name="etiqueta_5001_5002" localSheetId="34">#REF!</definedName>
    <definedName name="etiqueta_5001_5002" localSheetId="92">#REF!</definedName>
    <definedName name="etiqueta_5001_5002" localSheetId="93">#REF!</definedName>
    <definedName name="etiqueta_5001_5002">#REF!</definedName>
    <definedName name="etiqueta_5001_5002_5003_5004" localSheetId="39">#REF!</definedName>
    <definedName name="etiqueta_5001_5002_5003_5004" localSheetId="25">#REF!</definedName>
    <definedName name="etiqueta_5001_5002_5003_5004" localSheetId="21">#REF!</definedName>
    <definedName name="etiqueta_5001_5002_5003_5004" localSheetId="4">#REF!</definedName>
    <definedName name="etiqueta_5001_5002_5003_5004" localSheetId="89">#REF!</definedName>
    <definedName name="etiqueta_5001_5002_5003_5004" localSheetId="5">#REF!</definedName>
    <definedName name="etiqueta_5001_5002_5003_5004" localSheetId="90">#REF!</definedName>
    <definedName name="etiqueta_5001_5002_5003_5004" localSheetId="34">#REF!</definedName>
    <definedName name="etiqueta_5001_5002_5003_5004" localSheetId="92">#REF!</definedName>
    <definedName name="etiqueta_5001_5002_5003_5004" localSheetId="93">#REF!</definedName>
    <definedName name="etiqueta_5001_5002_5003_5004">#REF!</definedName>
    <definedName name="etiqueta_5001_5003" localSheetId="39">#REF!</definedName>
    <definedName name="etiqueta_5001_5003" localSheetId="25">#REF!</definedName>
    <definedName name="etiqueta_5001_5003" localSheetId="21">#REF!</definedName>
    <definedName name="etiqueta_5001_5003" localSheetId="4">#REF!</definedName>
    <definedName name="etiqueta_5001_5003" localSheetId="89">#REF!</definedName>
    <definedName name="etiqueta_5001_5003" localSheetId="5">#REF!</definedName>
    <definedName name="etiqueta_5001_5003" localSheetId="90">#REF!</definedName>
    <definedName name="etiqueta_5001_5003" localSheetId="34">#REF!</definedName>
    <definedName name="etiqueta_5001_5003" localSheetId="92">#REF!</definedName>
    <definedName name="etiqueta_5001_5003" localSheetId="93">#REF!</definedName>
    <definedName name="etiqueta_5001_5003">#REF!</definedName>
    <definedName name="etiqueta_5001_5008" localSheetId="39">#REF!</definedName>
    <definedName name="etiqueta_5001_5008" localSheetId="25">#REF!</definedName>
    <definedName name="etiqueta_5001_5008" localSheetId="21">#REF!</definedName>
    <definedName name="etiqueta_5001_5008" localSheetId="4">#REF!</definedName>
    <definedName name="etiqueta_5001_5008" localSheetId="89">#REF!</definedName>
    <definedName name="etiqueta_5001_5008" localSheetId="5">#REF!</definedName>
    <definedName name="etiqueta_5001_5008" localSheetId="90">#REF!</definedName>
    <definedName name="etiqueta_5001_5008" localSheetId="34">#REF!</definedName>
    <definedName name="etiqueta_5001_5008" localSheetId="92">#REF!</definedName>
    <definedName name="etiqueta_5001_5008" localSheetId="93">#REF!</definedName>
    <definedName name="etiqueta_5001_5008">#REF!</definedName>
    <definedName name="etiqueta_5001_5036" localSheetId="39">#REF!</definedName>
    <definedName name="etiqueta_5001_5036" localSheetId="25">#REF!</definedName>
    <definedName name="etiqueta_5001_5036" localSheetId="21">#REF!</definedName>
    <definedName name="etiqueta_5001_5036" localSheetId="4">#REF!</definedName>
    <definedName name="etiqueta_5001_5036" localSheetId="89">#REF!</definedName>
    <definedName name="etiqueta_5001_5036" localSheetId="5">#REF!</definedName>
    <definedName name="etiqueta_5001_5036" localSheetId="90">#REF!</definedName>
    <definedName name="etiqueta_5001_5036" localSheetId="34">#REF!</definedName>
    <definedName name="etiqueta_5001_5036" localSheetId="92">#REF!</definedName>
    <definedName name="etiqueta_5001_5036" localSheetId="93">#REF!</definedName>
    <definedName name="etiqueta_5001_5036">#REF!</definedName>
    <definedName name="etiqueta_5001_5036.relacionados" localSheetId="39">#REF!</definedName>
    <definedName name="etiqueta_5001_5036.relacionados" localSheetId="25">#REF!</definedName>
    <definedName name="etiqueta_5001_5036.relacionados" localSheetId="21">#REF!</definedName>
    <definedName name="etiqueta_5001_5036.relacionados" localSheetId="4">#REF!</definedName>
    <definedName name="etiqueta_5001_5036.relacionados" localSheetId="89">#REF!</definedName>
    <definedName name="etiqueta_5001_5036.relacionados" localSheetId="5">#REF!</definedName>
    <definedName name="etiqueta_5001_5036.relacionados" localSheetId="90">#REF!</definedName>
    <definedName name="etiqueta_5001_5036.relacionados" localSheetId="34">#REF!</definedName>
    <definedName name="etiqueta_5001_5036.relacionados" localSheetId="92">#REF!</definedName>
    <definedName name="etiqueta_5001_5036.relacionados" localSheetId="93">#REF!</definedName>
    <definedName name="etiqueta_5001_5036.relacionados">#REF!</definedName>
    <definedName name="etiqueta_5002_5004" localSheetId="39">#REF!</definedName>
    <definedName name="etiqueta_5002_5004" localSheetId="25">#REF!</definedName>
    <definedName name="etiqueta_5002_5004" localSheetId="21">#REF!</definedName>
    <definedName name="etiqueta_5002_5004" localSheetId="4">#REF!</definedName>
    <definedName name="etiqueta_5002_5004" localSheetId="89">#REF!</definedName>
    <definedName name="etiqueta_5002_5004" localSheetId="5">#REF!</definedName>
    <definedName name="etiqueta_5002_5004" localSheetId="90">#REF!</definedName>
    <definedName name="etiqueta_5002_5004" localSheetId="34">#REF!</definedName>
    <definedName name="etiqueta_5002_5004" localSheetId="92">#REF!</definedName>
    <definedName name="etiqueta_5002_5004" localSheetId="93">#REF!</definedName>
    <definedName name="etiqueta_5002_5004">#REF!</definedName>
    <definedName name="etiqueta_5003_5004" localSheetId="39">#REF!</definedName>
    <definedName name="etiqueta_5003_5004" localSheetId="25">#REF!</definedName>
    <definedName name="etiqueta_5003_5004" localSheetId="21">#REF!</definedName>
    <definedName name="etiqueta_5003_5004" localSheetId="4">#REF!</definedName>
    <definedName name="etiqueta_5003_5004" localSheetId="89">#REF!</definedName>
    <definedName name="etiqueta_5003_5004" localSheetId="5">#REF!</definedName>
    <definedName name="etiqueta_5003_5004" localSheetId="90">#REF!</definedName>
    <definedName name="etiqueta_5003_5004" localSheetId="34">#REF!</definedName>
    <definedName name="etiqueta_5003_5004" localSheetId="92">#REF!</definedName>
    <definedName name="etiqueta_5003_5004" localSheetId="93">#REF!</definedName>
    <definedName name="etiqueta_5003_5004">#REF!</definedName>
    <definedName name="etiqueta_5005_5006" localSheetId="39">#REF!</definedName>
    <definedName name="etiqueta_5005_5006" localSheetId="25">#REF!</definedName>
    <definedName name="etiqueta_5005_5006" localSheetId="21">#REF!</definedName>
    <definedName name="etiqueta_5005_5006" localSheetId="4">#REF!</definedName>
    <definedName name="etiqueta_5005_5006" localSheetId="89">#REF!</definedName>
    <definedName name="etiqueta_5005_5006" localSheetId="5">#REF!</definedName>
    <definedName name="etiqueta_5005_5006" localSheetId="90">#REF!</definedName>
    <definedName name="etiqueta_5005_5006" localSheetId="34">#REF!</definedName>
    <definedName name="etiqueta_5005_5006" localSheetId="92">#REF!</definedName>
    <definedName name="etiqueta_5005_5006" localSheetId="93">#REF!</definedName>
    <definedName name="etiqueta_5005_5006">#REF!</definedName>
    <definedName name="etiqueta_5005_5006_5007_5008" localSheetId="39">#REF!</definedName>
    <definedName name="etiqueta_5005_5006_5007_5008" localSheetId="25">#REF!</definedName>
    <definedName name="etiqueta_5005_5006_5007_5008" localSheetId="21">#REF!</definedName>
    <definedName name="etiqueta_5005_5006_5007_5008" localSheetId="4">#REF!</definedName>
    <definedName name="etiqueta_5005_5006_5007_5008" localSheetId="89">#REF!</definedName>
    <definedName name="etiqueta_5005_5006_5007_5008" localSheetId="5">#REF!</definedName>
    <definedName name="etiqueta_5005_5006_5007_5008" localSheetId="90">#REF!</definedName>
    <definedName name="etiqueta_5005_5006_5007_5008" localSheetId="34">#REF!</definedName>
    <definedName name="etiqueta_5005_5006_5007_5008" localSheetId="92">#REF!</definedName>
    <definedName name="etiqueta_5005_5006_5007_5008" localSheetId="93">#REF!</definedName>
    <definedName name="etiqueta_5005_5006_5007_5008">#REF!</definedName>
    <definedName name="etiqueta_5005_5007" localSheetId="39">#REF!</definedName>
    <definedName name="etiqueta_5005_5007" localSheetId="25">#REF!</definedName>
    <definedName name="etiqueta_5005_5007" localSheetId="21">#REF!</definedName>
    <definedName name="etiqueta_5005_5007" localSheetId="4">#REF!</definedName>
    <definedName name="etiqueta_5005_5007" localSheetId="89">#REF!</definedName>
    <definedName name="etiqueta_5005_5007" localSheetId="5">#REF!</definedName>
    <definedName name="etiqueta_5005_5007" localSheetId="90">#REF!</definedName>
    <definedName name="etiqueta_5005_5007" localSheetId="34">#REF!</definedName>
    <definedName name="etiqueta_5005_5007" localSheetId="92">#REF!</definedName>
    <definedName name="etiqueta_5005_5007" localSheetId="93">#REF!</definedName>
    <definedName name="etiqueta_5005_5007">#REF!</definedName>
    <definedName name="etiqueta_5006_5008" localSheetId="39">#REF!</definedName>
    <definedName name="etiqueta_5006_5008" localSheetId="25">#REF!</definedName>
    <definedName name="etiqueta_5006_5008" localSheetId="21">#REF!</definedName>
    <definedName name="etiqueta_5006_5008" localSheetId="4">#REF!</definedName>
    <definedName name="etiqueta_5006_5008" localSheetId="89">#REF!</definedName>
    <definedName name="etiqueta_5006_5008" localSheetId="5">#REF!</definedName>
    <definedName name="etiqueta_5006_5008" localSheetId="90">#REF!</definedName>
    <definedName name="etiqueta_5006_5008" localSheetId="34">#REF!</definedName>
    <definedName name="etiqueta_5006_5008" localSheetId="92">#REF!</definedName>
    <definedName name="etiqueta_5006_5008" localSheetId="93">#REF!</definedName>
    <definedName name="etiqueta_5006_5008">#REF!</definedName>
    <definedName name="etiqueta_5007_5008" localSheetId="39">#REF!</definedName>
    <definedName name="etiqueta_5007_5008" localSheetId="25">#REF!</definedName>
    <definedName name="etiqueta_5007_5008" localSheetId="21">#REF!</definedName>
    <definedName name="etiqueta_5007_5008" localSheetId="4">#REF!</definedName>
    <definedName name="etiqueta_5007_5008" localSheetId="89">#REF!</definedName>
    <definedName name="etiqueta_5007_5008" localSheetId="5">#REF!</definedName>
    <definedName name="etiqueta_5007_5008" localSheetId="90">#REF!</definedName>
    <definedName name="etiqueta_5007_5008" localSheetId="34">#REF!</definedName>
    <definedName name="etiqueta_5007_5008" localSheetId="92">#REF!</definedName>
    <definedName name="etiqueta_5007_5008" localSheetId="93">#REF!</definedName>
    <definedName name="etiqueta_5007_5008">#REF!</definedName>
    <definedName name="etiqueta_5009_5010" localSheetId="39">#REF!</definedName>
    <definedName name="etiqueta_5009_5010" localSheetId="25">#REF!</definedName>
    <definedName name="etiqueta_5009_5010" localSheetId="21">#REF!</definedName>
    <definedName name="etiqueta_5009_5010" localSheetId="4">#REF!</definedName>
    <definedName name="etiqueta_5009_5010" localSheetId="89">#REF!</definedName>
    <definedName name="etiqueta_5009_5010" localSheetId="5">#REF!</definedName>
    <definedName name="etiqueta_5009_5010" localSheetId="90">#REF!</definedName>
    <definedName name="etiqueta_5009_5010" localSheetId="34">#REF!</definedName>
    <definedName name="etiqueta_5009_5010" localSheetId="92">#REF!</definedName>
    <definedName name="etiqueta_5009_5010" localSheetId="93">#REF!</definedName>
    <definedName name="etiqueta_5009_5010">#REF!</definedName>
    <definedName name="etiqueta_5009_5010_5011_5012" localSheetId="39">#REF!</definedName>
    <definedName name="etiqueta_5009_5010_5011_5012" localSheetId="25">#REF!</definedName>
    <definedName name="etiqueta_5009_5010_5011_5012" localSheetId="21">#REF!</definedName>
    <definedName name="etiqueta_5009_5010_5011_5012" localSheetId="4">#REF!</definedName>
    <definedName name="etiqueta_5009_5010_5011_5012" localSheetId="89">#REF!</definedName>
    <definedName name="etiqueta_5009_5010_5011_5012" localSheetId="5">#REF!</definedName>
    <definedName name="etiqueta_5009_5010_5011_5012" localSheetId="90">#REF!</definedName>
    <definedName name="etiqueta_5009_5010_5011_5012" localSheetId="34">#REF!</definedName>
    <definedName name="etiqueta_5009_5010_5011_5012" localSheetId="92">#REF!</definedName>
    <definedName name="etiqueta_5009_5010_5011_5012" localSheetId="93">#REF!</definedName>
    <definedName name="etiqueta_5009_5010_5011_5012">#REF!</definedName>
    <definedName name="etiqueta_5009_5011" localSheetId="39">#REF!</definedName>
    <definedName name="etiqueta_5009_5011" localSheetId="25">#REF!</definedName>
    <definedName name="etiqueta_5009_5011" localSheetId="21">#REF!</definedName>
    <definedName name="etiqueta_5009_5011" localSheetId="4">#REF!</definedName>
    <definedName name="etiqueta_5009_5011" localSheetId="89">#REF!</definedName>
    <definedName name="etiqueta_5009_5011" localSheetId="5">#REF!</definedName>
    <definedName name="etiqueta_5009_5011" localSheetId="90">#REF!</definedName>
    <definedName name="etiqueta_5009_5011" localSheetId="34">#REF!</definedName>
    <definedName name="etiqueta_5009_5011" localSheetId="92">#REF!</definedName>
    <definedName name="etiqueta_5009_5011" localSheetId="93">#REF!</definedName>
    <definedName name="etiqueta_5009_5011">#REF!</definedName>
    <definedName name="etiqueta_5009_5016" localSheetId="39">#REF!</definedName>
    <definedName name="etiqueta_5009_5016" localSheetId="25">#REF!</definedName>
    <definedName name="etiqueta_5009_5016" localSheetId="21">#REF!</definedName>
    <definedName name="etiqueta_5009_5016" localSheetId="4">#REF!</definedName>
    <definedName name="etiqueta_5009_5016" localSheetId="89">#REF!</definedName>
    <definedName name="etiqueta_5009_5016" localSheetId="5">#REF!</definedName>
    <definedName name="etiqueta_5009_5016" localSheetId="90">#REF!</definedName>
    <definedName name="etiqueta_5009_5016" localSheetId="34">#REF!</definedName>
    <definedName name="etiqueta_5009_5016" localSheetId="92">#REF!</definedName>
    <definedName name="etiqueta_5009_5016" localSheetId="93">#REF!</definedName>
    <definedName name="etiqueta_5009_5016">#REF!</definedName>
    <definedName name="etiqueta_5010_5012" localSheetId="39">#REF!</definedName>
    <definedName name="etiqueta_5010_5012" localSheetId="25">#REF!</definedName>
    <definedName name="etiqueta_5010_5012" localSheetId="21">#REF!</definedName>
    <definedName name="etiqueta_5010_5012" localSheetId="4">#REF!</definedName>
    <definedName name="etiqueta_5010_5012" localSheetId="89">#REF!</definedName>
    <definedName name="etiqueta_5010_5012" localSheetId="5">#REF!</definedName>
    <definedName name="etiqueta_5010_5012" localSheetId="90">#REF!</definedName>
    <definedName name="etiqueta_5010_5012" localSheetId="34">#REF!</definedName>
    <definedName name="etiqueta_5010_5012" localSheetId="92">#REF!</definedName>
    <definedName name="etiqueta_5010_5012" localSheetId="93">#REF!</definedName>
    <definedName name="etiqueta_5010_5012">#REF!</definedName>
    <definedName name="etiqueta_5011_5012" localSheetId="39">#REF!</definedName>
    <definedName name="etiqueta_5011_5012" localSheetId="25">#REF!</definedName>
    <definedName name="etiqueta_5011_5012" localSheetId="21">#REF!</definedName>
    <definedName name="etiqueta_5011_5012" localSheetId="4">#REF!</definedName>
    <definedName name="etiqueta_5011_5012" localSheetId="89">#REF!</definedName>
    <definedName name="etiqueta_5011_5012" localSheetId="5">#REF!</definedName>
    <definedName name="etiqueta_5011_5012" localSheetId="90">#REF!</definedName>
    <definedName name="etiqueta_5011_5012" localSheetId="34">#REF!</definedName>
    <definedName name="etiqueta_5011_5012" localSheetId="92">#REF!</definedName>
    <definedName name="etiqueta_5011_5012" localSheetId="93">#REF!</definedName>
    <definedName name="etiqueta_5011_5012">#REF!</definedName>
    <definedName name="etiqueta_5013_5014" localSheetId="39">#REF!</definedName>
    <definedName name="etiqueta_5013_5014" localSheetId="25">#REF!</definedName>
    <definedName name="etiqueta_5013_5014" localSheetId="21">#REF!</definedName>
    <definedName name="etiqueta_5013_5014" localSheetId="4">#REF!</definedName>
    <definedName name="etiqueta_5013_5014" localSheetId="89">#REF!</definedName>
    <definedName name="etiqueta_5013_5014" localSheetId="5">#REF!</definedName>
    <definedName name="etiqueta_5013_5014" localSheetId="90">#REF!</definedName>
    <definedName name="etiqueta_5013_5014" localSheetId="34">#REF!</definedName>
    <definedName name="etiqueta_5013_5014" localSheetId="92">#REF!</definedName>
    <definedName name="etiqueta_5013_5014" localSheetId="93">#REF!</definedName>
    <definedName name="etiqueta_5013_5014">#REF!</definedName>
    <definedName name="etiqueta_5013_5014_5015_5016" localSheetId="39">#REF!</definedName>
    <definedName name="etiqueta_5013_5014_5015_5016" localSheetId="25">#REF!</definedName>
    <definedName name="etiqueta_5013_5014_5015_5016" localSheetId="21">#REF!</definedName>
    <definedName name="etiqueta_5013_5014_5015_5016" localSheetId="4">#REF!</definedName>
    <definedName name="etiqueta_5013_5014_5015_5016" localSheetId="89">#REF!</definedName>
    <definedName name="etiqueta_5013_5014_5015_5016" localSheetId="5">#REF!</definedName>
    <definedName name="etiqueta_5013_5014_5015_5016" localSheetId="90">#REF!</definedName>
    <definedName name="etiqueta_5013_5014_5015_5016" localSheetId="34">#REF!</definedName>
    <definedName name="etiqueta_5013_5014_5015_5016" localSheetId="92">#REF!</definedName>
    <definedName name="etiqueta_5013_5014_5015_5016" localSheetId="93">#REF!</definedName>
    <definedName name="etiqueta_5013_5014_5015_5016">#REF!</definedName>
    <definedName name="etiqueta_5013_5015" localSheetId="39">#REF!</definedName>
    <definedName name="etiqueta_5013_5015" localSheetId="25">#REF!</definedName>
    <definedName name="etiqueta_5013_5015" localSheetId="21">#REF!</definedName>
    <definedName name="etiqueta_5013_5015" localSheetId="4">#REF!</definedName>
    <definedName name="etiqueta_5013_5015" localSheetId="89">#REF!</definedName>
    <definedName name="etiqueta_5013_5015" localSheetId="5">#REF!</definedName>
    <definedName name="etiqueta_5013_5015" localSheetId="90">#REF!</definedName>
    <definedName name="etiqueta_5013_5015" localSheetId="34">#REF!</definedName>
    <definedName name="etiqueta_5013_5015" localSheetId="92">#REF!</definedName>
    <definedName name="etiqueta_5013_5015" localSheetId="93">#REF!</definedName>
    <definedName name="etiqueta_5013_5015">#REF!</definedName>
    <definedName name="etiqueta_5014_5016" localSheetId="39">#REF!</definedName>
    <definedName name="etiqueta_5014_5016" localSheetId="25">#REF!</definedName>
    <definedName name="etiqueta_5014_5016" localSheetId="21">#REF!</definedName>
    <definedName name="etiqueta_5014_5016" localSheetId="4">#REF!</definedName>
    <definedName name="etiqueta_5014_5016" localSheetId="89">#REF!</definedName>
    <definedName name="etiqueta_5014_5016" localSheetId="5">#REF!</definedName>
    <definedName name="etiqueta_5014_5016" localSheetId="90">#REF!</definedName>
    <definedName name="etiqueta_5014_5016" localSheetId="34">#REF!</definedName>
    <definedName name="etiqueta_5014_5016" localSheetId="92">#REF!</definedName>
    <definedName name="etiqueta_5014_5016" localSheetId="93">#REF!</definedName>
    <definedName name="etiqueta_5014_5016">#REF!</definedName>
    <definedName name="etiqueta_5015_5016" localSheetId="39">#REF!</definedName>
    <definedName name="etiqueta_5015_5016" localSheetId="25">#REF!</definedName>
    <definedName name="etiqueta_5015_5016" localSheetId="21">#REF!</definedName>
    <definedName name="etiqueta_5015_5016" localSheetId="4">#REF!</definedName>
    <definedName name="etiqueta_5015_5016" localSheetId="89">#REF!</definedName>
    <definedName name="etiqueta_5015_5016" localSheetId="5">#REF!</definedName>
    <definedName name="etiqueta_5015_5016" localSheetId="90">#REF!</definedName>
    <definedName name="etiqueta_5015_5016" localSheetId="34">#REF!</definedName>
    <definedName name="etiqueta_5015_5016" localSheetId="92">#REF!</definedName>
    <definedName name="etiqueta_5015_5016" localSheetId="93">#REF!</definedName>
    <definedName name="etiqueta_5015_5016">#REF!</definedName>
    <definedName name="etiqueta_5017_5018" localSheetId="39">#REF!</definedName>
    <definedName name="etiqueta_5017_5018" localSheetId="25">#REF!</definedName>
    <definedName name="etiqueta_5017_5018" localSheetId="21">#REF!</definedName>
    <definedName name="etiqueta_5017_5018" localSheetId="4">#REF!</definedName>
    <definedName name="etiqueta_5017_5018" localSheetId="89">#REF!</definedName>
    <definedName name="etiqueta_5017_5018" localSheetId="5">#REF!</definedName>
    <definedName name="etiqueta_5017_5018" localSheetId="90">#REF!</definedName>
    <definedName name="etiqueta_5017_5018" localSheetId="34">#REF!</definedName>
    <definedName name="etiqueta_5017_5018" localSheetId="92">#REF!</definedName>
    <definedName name="etiqueta_5017_5018" localSheetId="93">#REF!</definedName>
    <definedName name="etiqueta_5017_5018">#REF!</definedName>
    <definedName name="etiqueta_5017_5018_5019_5020.1" localSheetId="39">#REF!</definedName>
    <definedName name="etiqueta_5017_5018_5019_5020.1" localSheetId="25">#REF!</definedName>
    <definedName name="etiqueta_5017_5018_5019_5020.1" localSheetId="21">#REF!</definedName>
    <definedName name="etiqueta_5017_5018_5019_5020.1" localSheetId="4">#REF!</definedName>
    <definedName name="etiqueta_5017_5018_5019_5020.1" localSheetId="89">#REF!</definedName>
    <definedName name="etiqueta_5017_5018_5019_5020.1" localSheetId="5">#REF!</definedName>
    <definedName name="etiqueta_5017_5018_5019_5020.1" localSheetId="90">#REF!</definedName>
    <definedName name="etiqueta_5017_5018_5019_5020.1" localSheetId="34">#REF!</definedName>
    <definedName name="etiqueta_5017_5018_5019_5020.1" localSheetId="92">#REF!</definedName>
    <definedName name="etiqueta_5017_5018_5019_5020.1" localSheetId="93">#REF!</definedName>
    <definedName name="etiqueta_5017_5018_5019_5020.1">#REF!</definedName>
    <definedName name="etiqueta_5017_5019" localSheetId="39">#REF!</definedName>
    <definedName name="etiqueta_5017_5019" localSheetId="25">#REF!</definedName>
    <definedName name="etiqueta_5017_5019" localSheetId="21">#REF!</definedName>
    <definedName name="etiqueta_5017_5019" localSheetId="4">#REF!</definedName>
    <definedName name="etiqueta_5017_5019" localSheetId="89">#REF!</definedName>
    <definedName name="etiqueta_5017_5019" localSheetId="5">#REF!</definedName>
    <definedName name="etiqueta_5017_5019" localSheetId="90">#REF!</definedName>
    <definedName name="etiqueta_5017_5019" localSheetId="34">#REF!</definedName>
    <definedName name="etiqueta_5017_5019" localSheetId="92">#REF!</definedName>
    <definedName name="etiqueta_5017_5019" localSheetId="93">#REF!</definedName>
    <definedName name="etiqueta_5017_5019">#REF!</definedName>
    <definedName name="etiqueta_5017_5024" localSheetId="39">#REF!</definedName>
    <definedName name="etiqueta_5017_5024" localSheetId="25">#REF!</definedName>
    <definedName name="etiqueta_5017_5024" localSheetId="21">#REF!</definedName>
    <definedName name="etiqueta_5017_5024" localSheetId="4">#REF!</definedName>
    <definedName name="etiqueta_5017_5024" localSheetId="89">#REF!</definedName>
    <definedName name="etiqueta_5017_5024" localSheetId="5">#REF!</definedName>
    <definedName name="etiqueta_5017_5024" localSheetId="90">#REF!</definedName>
    <definedName name="etiqueta_5017_5024" localSheetId="34">#REF!</definedName>
    <definedName name="etiqueta_5017_5024" localSheetId="92">#REF!</definedName>
    <definedName name="etiqueta_5017_5024" localSheetId="93">#REF!</definedName>
    <definedName name="etiqueta_5017_5024">#REF!</definedName>
    <definedName name="etiqueta_5018_5020" localSheetId="39">#REF!</definedName>
    <definedName name="etiqueta_5018_5020" localSheetId="25">#REF!</definedName>
    <definedName name="etiqueta_5018_5020" localSheetId="21">#REF!</definedName>
    <definedName name="etiqueta_5018_5020" localSheetId="4">#REF!</definedName>
    <definedName name="etiqueta_5018_5020" localSheetId="89">#REF!</definedName>
    <definedName name="etiqueta_5018_5020" localSheetId="5">#REF!</definedName>
    <definedName name="etiqueta_5018_5020" localSheetId="90">#REF!</definedName>
    <definedName name="etiqueta_5018_5020" localSheetId="34">#REF!</definedName>
    <definedName name="etiqueta_5018_5020" localSheetId="92">#REF!</definedName>
    <definedName name="etiqueta_5018_5020" localSheetId="93">#REF!</definedName>
    <definedName name="etiqueta_5018_5020">#REF!</definedName>
    <definedName name="etiqueta_5019_5020" localSheetId="39">#REF!</definedName>
    <definedName name="etiqueta_5019_5020" localSheetId="25">#REF!</definedName>
    <definedName name="etiqueta_5019_5020" localSheetId="21">#REF!</definedName>
    <definedName name="etiqueta_5019_5020" localSheetId="4">#REF!</definedName>
    <definedName name="etiqueta_5019_5020" localSheetId="89">#REF!</definedName>
    <definedName name="etiqueta_5019_5020" localSheetId="5">#REF!</definedName>
    <definedName name="etiqueta_5019_5020" localSheetId="90">#REF!</definedName>
    <definedName name="etiqueta_5019_5020" localSheetId="34">#REF!</definedName>
    <definedName name="etiqueta_5019_5020" localSheetId="92">#REF!</definedName>
    <definedName name="etiqueta_5019_5020" localSheetId="93">#REF!</definedName>
    <definedName name="etiqueta_5019_5020">#REF!</definedName>
    <definedName name="etiqueta_5021_5022" localSheetId="39">#REF!</definedName>
    <definedName name="etiqueta_5021_5022" localSheetId="25">#REF!</definedName>
    <definedName name="etiqueta_5021_5022" localSheetId="21">#REF!</definedName>
    <definedName name="etiqueta_5021_5022" localSheetId="4">#REF!</definedName>
    <definedName name="etiqueta_5021_5022" localSheetId="89">#REF!</definedName>
    <definedName name="etiqueta_5021_5022" localSheetId="5">#REF!</definedName>
    <definedName name="etiqueta_5021_5022" localSheetId="90">#REF!</definedName>
    <definedName name="etiqueta_5021_5022" localSheetId="34">#REF!</definedName>
    <definedName name="etiqueta_5021_5022" localSheetId="92">#REF!</definedName>
    <definedName name="etiqueta_5021_5022" localSheetId="93">#REF!</definedName>
    <definedName name="etiqueta_5021_5022">#REF!</definedName>
    <definedName name="etiqueta_5021_5022_5023_5024.1" localSheetId="39">#REF!</definedName>
    <definedName name="etiqueta_5021_5022_5023_5024.1" localSheetId="25">#REF!</definedName>
    <definedName name="etiqueta_5021_5022_5023_5024.1" localSheetId="21">#REF!</definedName>
    <definedName name="etiqueta_5021_5022_5023_5024.1" localSheetId="4">#REF!</definedName>
    <definedName name="etiqueta_5021_5022_5023_5024.1" localSheetId="89">#REF!</definedName>
    <definedName name="etiqueta_5021_5022_5023_5024.1" localSheetId="5">#REF!</definedName>
    <definedName name="etiqueta_5021_5022_5023_5024.1" localSheetId="90">#REF!</definedName>
    <definedName name="etiqueta_5021_5022_5023_5024.1" localSheetId="34">#REF!</definedName>
    <definedName name="etiqueta_5021_5022_5023_5024.1" localSheetId="92">#REF!</definedName>
    <definedName name="etiqueta_5021_5022_5023_5024.1" localSheetId="93">#REF!</definedName>
    <definedName name="etiqueta_5021_5022_5023_5024.1">#REF!</definedName>
    <definedName name="etiqueta_5021_5023" localSheetId="39">#REF!</definedName>
    <definedName name="etiqueta_5021_5023" localSheetId="25">#REF!</definedName>
    <definedName name="etiqueta_5021_5023" localSheetId="21">#REF!</definedName>
    <definedName name="etiqueta_5021_5023" localSheetId="4">#REF!</definedName>
    <definedName name="etiqueta_5021_5023" localSheetId="89">#REF!</definedName>
    <definedName name="etiqueta_5021_5023" localSheetId="5">#REF!</definedName>
    <definedName name="etiqueta_5021_5023" localSheetId="90">#REF!</definedName>
    <definedName name="etiqueta_5021_5023" localSheetId="34">#REF!</definedName>
    <definedName name="etiqueta_5021_5023" localSheetId="92">#REF!</definedName>
    <definedName name="etiqueta_5021_5023" localSheetId="93">#REF!</definedName>
    <definedName name="etiqueta_5021_5023">#REF!</definedName>
    <definedName name="etiqueta_5022_5024" localSheetId="39">#REF!</definedName>
    <definedName name="etiqueta_5022_5024" localSheetId="25">#REF!</definedName>
    <definedName name="etiqueta_5022_5024" localSheetId="21">#REF!</definedName>
    <definedName name="etiqueta_5022_5024" localSheetId="4">#REF!</definedName>
    <definedName name="etiqueta_5022_5024" localSheetId="89">#REF!</definedName>
    <definedName name="etiqueta_5022_5024" localSheetId="5">#REF!</definedName>
    <definedName name="etiqueta_5022_5024" localSheetId="90">#REF!</definedName>
    <definedName name="etiqueta_5022_5024" localSheetId="34">#REF!</definedName>
    <definedName name="etiqueta_5022_5024" localSheetId="92">#REF!</definedName>
    <definedName name="etiqueta_5022_5024" localSheetId="93">#REF!</definedName>
    <definedName name="etiqueta_5022_5024">#REF!</definedName>
    <definedName name="etiqueta_5023_5024" localSheetId="39">#REF!</definedName>
    <definedName name="etiqueta_5023_5024" localSheetId="25">#REF!</definedName>
    <definedName name="etiqueta_5023_5024" localSheetId="21">#REF!</definedName>
    <definedName name="etiqueta_5023_5024" localSheetId="4">#REF!</definedName>
    <definedName name="etiqueta_5023_5024" localSheetId="89">#REF!</definedName>
    <definedName name="etiqueta_5023_5024" localSheetId="5">#REF!</definedName>
    <definedName name="etiqueta_5023_5024" localSheetId="90">#REF!</definedName>
    <definedName name="etiqueta_5023_5024" localSheetId="34">#REF!</definedName>
    <definedName name="etiqueta_5023_5024" localSheetId="92">#REF!</definedName>
    <definedName name="etiqueta_5023_5024" localSheetId="93">#REF!</definedName>
    <definedName name="etiqueta_5023_5024">#REF!</definedName>
    <definedName name="etiqueta_5025_5026" localSheetId="39">#REF!</definedName>
    <definedName name="etiqueta_5025_5026" localSheetId="25">#REF!</definedName>
    <definedName name="etiqueta_5025_5026" localSheetId="21">#REF!</definedName>
    <definedName name="etiqueta_5025_5026" localSheetId="4">#REF!</definedName>
    <definedName name="etiqueta_5025_5026" localSheetId="89">#REF!</definedName>
    <definedName name="etiqueta_5025_5026" localSheetId="5">#REF!</definedName>
    <definedName name="etiqueta_5025_5026" localSheetId="90">#REF!</definedName>
    <definedName name="etiqueta_5025_5026" localSheetId="34">#REF!</definedName>
    <definedName name="etiqueta_5025_5026" localSheetId="92">#REF!</definedName>
    <definedName name="etiqueta_5025_5026" localSheetId="93">#REF!</definedName>
    <definedName name="etiqueta_5025_5026">#REF!</definedName>
    <definedName name="etiqueta_5025_5026_5027_5028.1" localSheetId="39">#REF!</definedName>
    <definedName name="etiqueta_5025_5026_5027_5028.1" localSheetId="25">#REF!</definedName>
    <definedName name="etiqueta_5025_5026_5027_5028.1" localSheetId="21">#REF!</definedName>
    <definedName name="etiqueta_5025_5026_5027_5028.1" localSheetId="4">#REF!</definedName>
    <definedName name="etiqueta_5025_5026_5027_5028.1" localSheetId="89">#REF!</definedName>
    <definedName name="etiqueta_5025_5026_5027_5028.1" localSheetId="5">#REF!</definedName>
    <definedName name="etiqueta_5025_5026_5027_5028.1" localSheetId="90">#REF!</definedName>
    <definedName name="etiqueta_5025_5026_5027_5028.1" localSheetId="34">#REF!</definedName>
    <definedName name="etiqueta_5025_5026_5027_5028.1" localSheetId="92">#REF!</definedName>
    <definedName name="etiqueta_5025_5026_5027_5028.1" localSheetId="93">#REF!</definedName>
    <definedName name="etiqueta_5025_5026_5027_5028.1">#REF!</definedName>
    <definedName name="etiqueta_5025_5027" localSheetId="39">#REF!</definedName>
    <definedName name="etiqueta_5025_5027" localSheetId="25">#REF!</definedName>
    <definedName name="etiqueta_5025_5027" localSheetId="21">#REF!</definedName>
    <definedName name="etiqueta_5025_5027" localSheetId="4">#REF!</definedName>
    <definedName name="etiqueta_5025_5027" localSheetId="89">#REF!</definedName>
    <definedName name="etiqueta_5025_5027" localSheetId="5">#REF!</definedName>
    <definedName name="etiqueta_5025_5027" localSheetId="90">#REF!</definedName>
    <definedName name="etiqueta_5025_5027" localSheetId="34">#REF!</definedName>
    <definedName name="etiqueta_5025_5027" localSheetId="92">#REF!</definedName>
    <definedName name="etiqueta_5025_5027" localSheetId="93">#REF!</definedName>
    <definedName name="etiqueta_5025_5027">#REF!</definedName>
    <definedName name="etiqueta_5025_5032" localSheetId="39">#REF!</definedName>
    <definedName name="etiqueta_5025_5032" localSheetId="25">#REF!</definedName>
    <definedName name="etiqueta_5025_5032" localSheetId="21">#REF!</definedName>
    <definedName name="etiqueta_5025_5032" localSheetId="4">#REF!</definedName>
    <definedName name="etiqueta_5025_5032" localSheetId="89">#REF!</definedName>
    <definedName name="etiqueta_5025_5032" localSheetId="5">#REF!</definedName>
    <definedName name="etiqueta_5025_5032" localSheetId="90">#REF!</definedName>
    <definedName name="etiqueta_5025_5032" localSheetId="34">#REF!</definedName>
    <definedName name="etiqueta_5025_5032" localSheetId="92">#REF!</definedName>
    <definedName name="etiqueta_5025_5032" localSheetId="93">#REF!</definedName>
    <definedName name="etiqueta_5025_5032">#REF!</definedName>
    <definedName name="etiqueta_5026_5028" localSheetId="39">#REF!</definedName>
    <definedName name="etiqueta_5026_5028" localSheetId="25">#REF!</definedName>
    <definedName name="etiqueta_5026_5028" localSheetId="21">#REF!</definedName>
    <definedName name="etiqueta_5026_5028" localSheetId="4">#REF!</definedName>
    <definedName name="etiqueta_5026_5028" localSheetId="89">#REF!</definedName>
    <definedName name="etiqueta_5026_5028" localSheetId="5">#REF!</definedName>
    <definedName name="etiqueta_5026_5028" localSheetId="90">#REF!</definedName>
    <definedName name="etiqueta_5026_5028" localSheetId="34">#REF!</definedName>
    <definedName name="etiqueta_5026_5028" localSheetId="92">#REF!</definedName>
    <definedName name="etiqueta_5026_5028" localSheetId="93">#REF!</definedName>
    <definedName name="etiqueta_5026_5028">#REF!</definedName>
    <definedName name="etiqueta_5027_5028" localSheetId="39">#REF!</definedName>
    <definedName name="etiqueta_5027_5028" localSheetId="25">#REF!</definedName>
    <definedName name="etiqueta_5027_5028" localSheetId="21">#REF!</definedName>
    <definedName name="etiqueta_5027_5028" localSheetId="4">#REF!</definedName>
    <definedName name="etiqueta_5027_5028" localSheetId="89">#REF!</definedName>
    <definedName name="etiqueta_5027_5028" localSheetId="5">#REF!</definedName>
    <definedName name="etiqueta_5027_5028" localSheetId="90">#REF!</definedName>
    <definedName name="etiqueta_5027_5028" localSheetId="34">#REF!</definedName>
    <definedName name="etiqueta_5027_5028" localSheetId="92">#REF!</definedName>
    <definedName name="etiqueta_5027_5028" localSheetId="93">#REF!</definedName>
    <definedName name="etiqueta_5027_5028">#REF!</definedName>
    <definedName name="etiqueta_5029_5030" localSheetId="39">#REF!</definedName>
    <definedName name="etiqueta_5029_5030" localSheetId="25">#REF!</definedName>
    <definedName name="etiqueta_5029_5030" localSheetId="21">#REF!</definedName>
    <definedName name="etiqueta_5029_5030" localSheetId="4">#REF!</definedName>
    <definedName name="etiqueta_5029_5030" localSheetId="89">#REF!</definedName>
    <definedName name="etiqueta_5029_5030" localSheetId="5">#REF!</definedName>
    <definedName name="etiqueta_5029_5030" localSheetId="90">#REF!</definedName>
    <definedName name="etiqueta_5029_5030" localSheetId="34">#REF!</definedName>
    <definedName name="etiqueta_5029_5030" localSheetId="92">#REF!</definedName>
    <definedName name="etiqueta_5029_5030" localSheetId="93">#REF!</definedName>
    <definedName name="etiqueta_5029_5030">#REF!</definedName>
    <definedName name="etiqueta_5029_5030_5031_5032.1" localSheetId="39">#REF!</definedName>
    <definedName name="etiqueta_5029_5030_5031_5032.1" localSheetId="25">#REF!</definedName>
    <definedName name="etiqueta_5029_5030_5031_5032.1" localSheetId="21">#REF!</definedName>
    <definedName name="etiqueta_5029_5030_5031_5032.1" localSheetId="4">#REF!</definedName>
    <definedName name="etiqueta_5029_5030_5031_5032.1" localSheetId="89">#REF!</definedName>
    <definedName name="etiqueta_5029_5030_5031_5032.1" localSheetId="5">#REF!</definedName>
    <definedName name="etiqueta_5029_5030_5031_5032.1" localSheetId="90">#REF!</definedName>
    <definedName name="etiqueta_5029_5030_5031_5032.1" localSheetId="34">#REF!</definedName>
    <definedName name="etiqueta_5029_5030_5031_5032.1" localSheetId="92">#REF!</definedName>
    <definedName name="etiqueta_5029_5030_5031_5032.1" localSheetId="93">#REF!</definedName>
    <definedName name="etiqueta_5029_5030_5031_5032.1">#REF!</definedName>
    <definedName name="etiqueta_5029_5031" localSheetId="39">#REF!</definedName>
    <definedName name="etiqueta_5029_5031" localSheetId="25">#REF!</definedName>
    <definedName name="etiqueta_5029_5031" localSheetId="21">#REF!</definedName>
    <definedName name="etiqueta_5029_5031" localSheetId="4">#REF!</definedName>
    <definedName name="etiqueta_5029_5031" localSheetId="89">#REF!</definedName>
    <definedName name="etiqueta_5029_5031" localSheetId="5">#REF!</definedName>
    <definedName name="etiqueta_5029_5031" localSheetId="90">#REF!</definedName>
    <definedName name="etiqueta_5029_5031" localSheetId="34">#REF!</definedName>
    <definedName name="etiqueta_5029_5031" localSheetId="92">#REF!</definedName>
    <definedName name="etiqueta_5029_5031" localSheetId="93">#REF!</definedName>
    <definedName name="etiqueta_5029_5031">#REF!</definedName>
    <definedName name="etiqueta_5030_5032" localSheetId="39">#REF!</definedName>
    <definedName name="etiqueta_5030_5032" localSheetId="25">#REF!</definedName>
    <definedName name="etiqueta_5030_5032" localSheetId="21">#REF!</definedName>
    <definedName name="etiqueta_5030_5032" localSheetId="4">#REF!</definedName>
    <definedName name="etiqueta_5030_5032" localSheetId="89">#REF!</definedName>
    <definedName name="etiqueta_5030_5032" localSheetId="5">#REF!</definedName>
    <definedName name="etiqueta_5030_5032" localSheetId="90">#REF!</definedName>
    <definedName name="etiqueta_5030_5032" localSheetId="34">#REF!</definedName>
    <definedName name="etiqueta_5030_5032" localSheetId="92">#REF!</definedName>
    <definedName name="etiqueta_5030_5032" localSheetId="93">#REF!</definedName>
    <definedName name="etiqueta_5030_5032">#REF!</definedName>
    <definedName name="etiqueta_5031_5032" localSheetId="39">#REF!</definedName>
    <definedName name="etiqueta_5031_5032" localSheetId="25">#REF!</definedName>
    <definedName name="etiqueta_5031_5032" localSheetId="21">#REF!</definedName>
    <definedName name="etiqueta_5031_5032" localSheetId="4">#REF!</definedName>
    <definedName name="etiqueta_5031_5032" localSheetId="89">#REF!</definedName>
    <definedName name="etiqueta_5031_5032" localSheetId="5">#REF!</definedName>
    <definedName name="etiqueta_5031_5032" localSheetId="90">#REF!</definedName>
    <definedName name="etiqueta_5031_5032" localSheetId="34">#REF!</definedName>
    <definedName name="etiqueta_5031_5032" localSheetId="92">#REF!</definedName>
    <definedName name="etiqueta_5031_5032" localSheetId="93">#REF!</definedName>
    <definedName name="etiqueta_5031_5032">#REF!</definedName>
    <definedName name="etiqueta_5033_5034" localSheetId="39">#REF!</definedName>
    <definedName name="etiqueta_5033_5034" localSheetId="25">#REF!</definedName>
    <definedName name="etiqueta_5033_5034" localSheetId="21">#REF!</definedName>
    <definedName name="etiqueta_5033_5034" localSheetId="4">#REF!</definedName>
    <definedName name="etiqueta_5033_5034" localSheetId="89">#REF!</definedName>
    <definedName name="etiqueta_5033_5034" localSheetId="5">#REF!</definedName>
    <definedName name="etiqueta_5033_5034" localSheetId="90">#REF!</definedName>
    <definedName name="etiqueta_5033_5034" localSheetId="34">#REF!</definedName>
    <definedName name="etiqueta_5033_5034" localSheetId="92">#REF!</definedName>
    <definedName name="etiqueta_5033_5034" localSheetId="93">#REF!</definedName>
    <definedName name="etiqueta_5033_5034">#REF!</definedName>
    <definedName name="etiqueta_5033_5034_5035_5036" localSheetId="39">#REF!</definedName>
    <definedName name="etiqueta_5033_5034_5035_5036" localSheetId="25">#REF!</definedName>
    <definedName name="etiqueta_5033_5034_5035_5036" localSheetId="21">#REF!</definedName>
    <definedName name="etiqueta_5033_5034_5035_5036" localSheetId="4">#REF!</definedName>
    <definedName name="etiqueta_5033_5034_5035_5036" localSheetId="89">#REF!</definedName>
    <definedName name="etiqueta_5033_5034_5035_5036" localSheetId="5">#REF!</definedName>
    <definedName name="etiqueta_5033_5034_5035_5036" localSheetId="90">#REF!</definedName>
    <definedName name="etiqueta_5033_5034_5035_5036" localSheetId="34">#REF!</definedName>
    <definedName name="etiqueta_5033_5034_5035_5036" localSheetId="92">#REF!</definedName>
    <definedName name="etiqueta_5033_5034_5035_5036" localSheetId="93">#REF!</definedName>
    <definedName name="etiqueta_5033_5034_5035_5036">#REF!</definedName>
    <definedName name="etiqueta_5033_5035_5037_5039" localSheetId="39">#REF!</definedName>
    <definedName name="etiqueta_5033_5035_5037_5039" localSheetId="25">#REF!</definedName>
    <definedName name="etiqueta_5033_5035_5037_5039" localSheetId="21">#REF!</definedName>
    <definedName name="etiqueta_5033_5035_5037_5039" localSheetId="4">#REF!</definedName>
    <definedName name="etiqueta_5033_5035_5037_5039" localSheetId="89">#REF!</definedName>
    <definedName name="etiqueta_5033_5035_5037_5039" localSheetId="5">#REF!</definedName>
    <definedName name="etiqueta_5033_5035_5037_5039" localSheetId="90">#REF!</definedName>
    <definedName name="etiqueta_5033_5035_5037_5039" localSheetId="34">#REF!</definedName>
    <definedName name="etiqueta_5033_5035_5037_5039" localSheetId="92">#REF!</definedName>
    <definedName name="etiqueta_5033_5035_5037_5039" localSheetId="93">#REF!</definedName>
    <definedName name="etiqueta_5033_5035_5037_5039">#REF!</definedName>
    <definedName name="etiqueta_5034_5036_5038_5040" localSheetId="39">#REF!</definedName>
    <definedName name="etiqueta_5034_5036_5038_5040" localSheetId="25">#REF!</definedName>
    <definedName name="etiqueta_5034_5036_5038_5040" localSheetId="21">#REF!</definedName>
    <definedName name="etiqueta_5034_5036_5038_5040" localSheetId="4">#REF!</definedName>
    <definedName name="etiqueta_5034_5036_5038_5040" localSheetId="89">#REF!</definedName>
    <definedName name="etiqueta_5034_5036_5038_5040" localSheetId="5">#REF!</definedName>
    <definedName name="etiqueta_5034_5036_5038_5040" localSheetId="90">#REF!</definedName>
    <definedName name="etiqueta_5034_5036_5038_5040" localSheetId="34">#REF!</definedName>
    <definedName name="etiqueta_5034_5036_5038_5040" localSheetId="92">#REF!</definedName>
    <definedName name="etiqueta_5034_5036_5038_5040" localSheetId="93">#REF!</definedName>
    <definedName name="etiqueta_5034_5036_5038_5040">#REF!</definedName>
    <definedName name="etiqueta_5035_5036" localSheetId="39">#REF!</definedName>
    <definedName name="etiqueta_5035_5036" localSheetId="25">#REF!</definedName>
    <definedName name="etiqueta_5035_5036" localSheetId="21">#REF!</definedName>
    <definedName name="etiqueta_5035_5036" localSheetId="4">#REF!</definedName>
    <definedName name="etiqueta_5035_5036" localSheetId="89">#REF!</definedName>
    <definedName name="etiqueta_5035_5036" localSheetId="5">#REF!</definedName>
    <definedName name="etiqueta_5035_5036" localSheetId="90">#REF!</definedName>
    <definedName name="etiqueta_5035_5036" localSheetId="34">#REF!</definedName>
    <definedName name="etiqueta_5035_5036" localSheetId="92">#REF!</definedName>
    <definedName name="etiqueta_5035_5036" localSheetId="93">#REF!</definedName>
    <definedName name="etiqueta_5035_5036">#REF!</definedName>
    <definedName name="etiqueta_5037_5038" localSheetId="39">#REF!</definedName>
    <definedName name="etiqueta_5037_5038" localSheetId="25">#REF!</definedName>
    <definedName name="etiqueta_5037_5038" localSheetId="21">#REF!</definedName>
    <definedName name="etiqueta_5037_5038" localSheetId="4">#REF!</definedName>
    <definedName name="etiqueta_5037_5038" localSheetId="89">#REF!</definedName>
    <definedName name="etiqueta_5037_5038" localSheetId="5">#REF!</definedName>
    <definedName name="etiqueta_5037_5038" localSheetId="90">#REF!</definedName>
    <definedName name="etiqueta_5037_5038" localSheetId="34">#REF!</definedName>
    <definedName name="etiqueta_5037_5038" localSheetId="92">#REF!</definedName>
    <definedName name="etiqueta_5037_5038" localSheetId="93">#REF!</definedName>
    <definedName name="etiqueta_5037_5038">#REF!</definedName>
    <definedName name="etiqueta_5039_5040" localSheetId="39">#REF!</definedName>
    <definedName name="etiqueta_5039_5040" localSheetId="25">#REF!</definedName>
    <definedName name="etiqueta_5039_5040" localSheetId="21">#REF!</definedName>
    <definedName name="etiqueta_5039_5040" localSheetId="4">#REF!</definedName>
    <definedName name="etiqueta_5039_5040" localSheetId="89">#REF!</definedName>
    <definedName name="etiqueta_5039_5040" localSheetId="5">#REF!</definedName>
    <definedName name="etiqueta_5039_5040" localSheetId="90">#REF!</definedName>
    <definedName name="etiqueta_5039_5040" localSheetId="34">#REF!</definedName>
    <definedName name="etiqueta_5039_5040" localSheetId="92">#REF!</definedName>
    <definedName name="etiqueta_5039_5040" localSheetId="93">#REF!</definedName>
    <definedName name="etiqueta_5039_5040">#REF!</definedName>
    <definedName name="etiqueta_5041.1" localSheetId="39">#REF!</definedName>
    <definedName name="etiqueta_5041.1" localSheetId="25">#REF!</definedName>
    <definedName name="etiqueta_5041.1" localSheetId="21">#REF!</definedName>
    <definedName name="etiqueta_5041.1" localSheetId="4">#REF!</definedName>
    <definedName name="etiqueta_5041.1" localSheetId="89">#REF!</definedName>
    <definedName name="etiqueta_5041.1" localSheetId="5">#REF!</definedName>
    <definedName name="etiqueta_5041.1" localSheetId="90">#REF!</definedName>
    <definedName name="etiqueta_5041.1" localSheetId="34">#REF!</definedName>
    <definedName name="etiqueta_5041.1" localSheetId="92">#REF!</definedName>
    <definedName name="etiqueta_5041.1" localSheetId="93">#REF!</definedName>
    <definedName name="etiqueta_5041.1">#REF!</definedName>
    <definedName name="etiqueta_5041_5042.1" localSheetId="39">#REF!</definedName>
    <definedName name="etiqueta_5041_5042.1" localSheetId="25">#REF!</definedName>
    <definedName name="etiqueta_5041_5042.1" localSheetId="21">#REF!</definedName>
    <definedName name="etiqueta_5041_5042.1" localSheetId="4">#REF!</definedName>
    <definedName name="etiqueta_5041_5042.1" localSheetId="89">#REF!</definedName>
    <definedName name="etiqueta_5041_5042.1" localSheetId="5">#REF!</definedName>
    <definedName name="etiqueta_5041_5042.1" localSheetId="90">#REF!</definedName>
    <definedName name="etiqueta_5041_5042.1" localSheetId="34">#REF!</definedName>
    <definedName name="etiqueta_5041_5042.1" localSheetId="92">#REF!</definedName>
    <definedName name="etiqueta_5041_5042.1" localSheetId="93">#REF!</definedName>
    <definedName name="etiqueta_5041_5042.1">#REF!</definedName>
    <definedName name="etiqueta_5041_5042.2" localSheetId="39">#REF!</definedName>
    <definedName name="etiqueta_5041_5042.2" localSheetId="25">#REF!</definedName>
    <definedName name="etiqueta_5041_5042.2" localSheetId="21">#REF!</definedName>
    <definedName name="etiqueta_5041_5042.2" localSheetId="4">#REF!</definedName>
    <definedName name="etiqueta_5041_5042.2" localSheetId="89">#REF!</definedName>
    <definedName name="etiqueta_5041_5042.2" localSheetId="5">#REF!</definedName>
    <definedName name="etiqueta_5041_5042.2" localSheetId="90">#REF!</definedName>
    <definedName name="etiqueta_5041_5042.2" localSheetId="34">#REF!</definedName>
    <definedName name="etiqueta_5041_5042.2" localSheetId="92">#REF!</definedName>
    <definedName name="etiqueta_5041_5042.2" localSheetId="93">#REF!</definedName>
    <definedName name="etiqueta_5041_5042.2">#REF!</definedName>
    <definedName name="etiqueta_5042.1" localSheetId="39">#REF!</definedName>
    <definedName name="etiqueta_5042.1" localSheetId="25">#REF!</definedName>
    <definedName name="etiqueta_5042.1" localSheetId="21">#REF!</definedName>
    <definedName name="etiqueta_5042.1" localSheetId="4">#REF!</definedName>
    <definedName name="etiqueta_5042.1" localSheetId="89">#REF!</definedName>
    <definedName name="etiqueta_5042.1" localSheetId="5">#REF!</definedName>
    <definedName name="etiqueta_5042.1" localSheetId="90">#REF!</definedName>
    <definedName name="etiqueta_5042.1" localSheetId="34">#REF!</definedName>
    <definedName name="etiqueta_5042.1" localSheetId="92">#REF!</definedName>
    <definedName name="etiqueta_5042.1" localSheetId="93">#REF!</definedName>
    <definedName name="etiqueta_5042.1">#REF!</definedName>
    <definedName name="etiqueta_512" localSheetId="39">#REF!</definedName>
    <definedName name="etiqueta_512" localSheetId="25">#REF!</definedName>
    <definedName name="etiqueta_512" localSheetId="21">#REF!</definedName>
    <definedName name="etiqueta_512" localSheetId="4">#REF!</definedName>
    <definedName name="etiqueta_512" localSheetId="89">#REF!</definedName>
    <definedName name="etiqueta_512" localSheetId="5">#REF!</definedName>
    <definedName name="etiqueta_512" localSheetId="90">#REF!</definedName>
    <definedName name="etiqueta_512" localSheetId="34">#REF!</definedName>
    <definedName name="etiqueta_512" localSheetId="92">#REF!</definedName>
    <definedName name="etiqueta_512" localSheetId="93">#REF!</definedName>
    <definedName name="etiqueta_512">#REF!</definedName>
    <definedName name="etiqueta_514" localSheetId="39">#REF!</definedName>
    <definedName name="etiqueta_514" localSheetId="25">#REF!</definedName>
    <definedName name="etiqueta_514" localSheetId="21">#REF!</definedName>
    <definedName name="etiqueta_514" localSheetId="4">#REF!</definedName>
    <definedName name="etiqueta_514" localSheetId="89">#REF!</definedName>
    <definedName name="etiqueta_514" localSheetId="5">#REF!</definedName>
    <definedName name="etiqueta_514" localSheetId="90">#REF!</definedName>
    <definedName name="etiqueta_514" localSheetId="34">#REF!</definedName>
    <definedName name="etiqueta_514" localSheetId="92">#REF!</definedName>
    <definedName name="etiqueta_514" localSheetId="93">#REF!</definedName>
    <definedName name="etiqueta_514">#REF!</definedName>
    <definedName name="etiqueta_524" localSheetId="39">#REF!</definedName>
    <definedName name="etiqueta_524" localSheetId="25">#REF!</definedName>
    <definedName name="etiqueta_524" localSheetId="21">#REF!</definedName>
    <definedName name="etiqueta_524" localSheetId="4">#REF!</definedName>
    <definedName name="etiqueta_524" localSheetId="89">#REF!</definedName>
    <definedName name="etiqueta_524" localSheetId="5">#REF!</definedName>
    <definedName name="etiqueta_524" localSheetId="90">#REF!</definedName>
    <definedName name="etiqueta_524" localSheetId="34">#REF!</definedName>
    <definedName name="etiqueta_524" localSheetId="92">#REF!</definedName>
    <definedName name="etiqueta_524" localSheetId="93">#REF!</definedName>
    <definedName name="etiqueta_524">#REF!</definedName>
    <definedName name="etiqueta_524_550" localSheetId="39">#REF!</definedName>
    <definedName name="etiqueta_524_550" localSheetId="25">#REF!</definedName>
    <definedName name="etiqueta_524_550" localSheetId="21">#REF!</definedName>
    <definedName name="etiqueta_524_550" localSheetId="4">#REF!</definedName>
    <definedName name="etiqueta_524_550" localSheetId="89">#REF!</definedName>
    <definedName name="etiqueta_524_550" localSheetId="5">#REF!</definedName>
    <definedName name="etiqueta_524_550" localSheetId="90">#REF!</definedName>
    <definedName name="etiqueta_524_550" localSheetId="34">#REF!</definedName>
    <definedName name="etiqueta_524_550" localSheetId="92">#REF!</definedName>
    <definedName name="etiqueta_524_550" localSheetId="93">#REF!</definedName>
    <definedName name="etiqueta_524_550">#REF!</definedName>
    <definedName name="etiqueta_524_550.relacionados" localSheetId="39">#REF!</definedName>
    <definedName name="etiqueta_524_550.relacionados" localSheetId="25">#REF!</definedName>
    <definedName name="etiqueta_524_550.relacionados" localSheetId="21">#REF!</definedName>
    <definedName name="etiqueta_524_550.relacionados" localSheetId="4">#REF!</definedName>
    <definedName name="etiqueta_524_550.relacionados" localSheetId="89">#REF!</definedName>
    <definedName name="etiqueta_524_550.relacionados" localSheetId="5">#REF!</definedName>
    <definedName name="etiqueta_524_550.relacionados" localSheetId="90">#REF!</definedName>
    <definedName name="etiqueta_524_550.relacionados" localSheetId="34">#REF!</definedName>
    <definedName name="etiqueta_524_550.relacionados" localSheetId="92">#REF!</definedName>
    <definedName name="etiqueta_524_550.relacionados" localSheetId="93">#REF!</definedName>
    <definedName name="etiqueta_524_550.relacionados">#REF!</definedName>
    <definedName name="etiqueta_526" localSheetId="39">#REF!</definedName>
    <definedName name="etiqueta_526" localSheetId="25">#REF!</definedName>
    <definedName name="etiqueta_526" localSheetId="21">#REF!</definedName>
    <definedName name="etiqueta_526" localSheetId="4">#REF!</definedName>
    <definedName name="etiqueta_526" localSheetId="89">#REF!</definedName>
    <definedName name="etiqueta_526" localSheetId="5">#REF!</definedName>
    <definedName name="etiqueta_526" localSheetId="90">#REF!</definedName>
    <definedName name="etiqueta_526" localSheetId="34">#REF!</definedName>
    <definedName name="etiqueta_526" localSheetId="92">#REF!</definedName>
    <definedName name="etiqueta_526" localSheetId="93">#REF!</definedName>
    <definedName name="etiqueta_526">#REF!</definedName>
    <definedName name="etiqueta_532" localSheetId="39">#REF!</definedName>
    <definedName name="etiqueta_532" localSheetId="25">#REF!</definedName>
    <definedName name="etiqueta_532" localSheetId="21">#REF!</definedName>
    <definedName name="etiqueta_532" localSheetId="4">#REF!</definedName>
    <definedName name="etiqueta_532" localSheetId="89">#REF!</definedName>
    <definedName name="etiqueta_532" localSheetId="5">#REF!</definedName>
    <definedName name="etiqueta_532" localSheetId="90">#REF!</definedName>
    <definedName name="etiqueta_532" localSheetId="34">#REF!</definedName>
    <definedName name="etiqueta_532" localSheetId="92">#REF!</definedName>
    <definedName name="etiqueta_532" localSheetId="93">#REF!</definedName>
    <definedName name="etiqueta_532">#REF!</definedName>
    <definedName name="etiqueta_532_533" localSheetId="39">#REF!</definedName>
    <definedName name="etiqueta_532_533" localSheetId="25">#REF!</definedName>
    <definedName name="etiqueta_532_533" localSheetId="21">#REF!</definedName>
    <definedName name="etiqueta_532_533" localSheetId="4">#REF!</definedName>
    <definedName name="etiqueta_532_533" localSheetId="89">#REF!</definedName>
    <definedName name="etiqueta_532_533" localSheetId="5">#REF!</definedName>
    <definedName name="etiqueta_532_533" localSheetId="90">#REF!</definedName>
    <definedName name="etiqueta_532_533" localSheetId="34">#REF!</definedName>
    <definedName name="etiqueta_532_533" localSheetId="92">#REF!</definedName>
    <definedName name="etiqueta_532_533" localSheetId="93">#REF!</definedName>
    <definedName name="etiqueta_532_533">#REF!</definedName>
    <definedName name="etiqueta_533" localSheetId="39">#REF!</definedName>
    <definedName name="etiqueta_533" localSheetId="25">#REF!</definedName>
    <definedName name="etiqueta_533" localSheetId="21">#REF!</definedName>
    <definedName name="etiqueta_533" localSheetId="4">#REF!</definedName>
    <definedName name="etiqueta_533" localSheetId="89">#REF!</definedName>
    <definedName name="etiqueta_533" localSheetId="5">#REF!</definedName>
    <definedName name="etiqueta_533" localSheetId="90">#REF!</definedName>
    <definedName name="etiqueta_533" localSheetId="34">#REF!</definedName>
    <definedName name="etiqueta_533" localSheetId="92">#REF!</definedName>
    <definedName name="etiqueta_533" localSheetId="93">#REF!</definedName>
    <definedName name="etiqueta_533">#REF!</definedName>
    <definedName name="etiqueta_535" localSheetId="39">#REF!</definedName>
    <definedName name="etiqueta_535" localSheetId="25">#REF!</definedName>
    <definedName name="etiqueta_535" localSheetId="21">#REF!</definedName>
    <definedName name="etiqueta_535" localSheetId="4">#REF!</definedName>
    <definedName name="etiqueta_535" localSheetId="89">#REF!</definedName>
    <definedName name="etiqueta_535" localSheetId="5">#REF!</definedName>
    <definedName name="etiqueta_535" localSheetId="90">#REF!</definedName>
    <definedName name="etiqueta_535" localSheetId="34">#REF!</definedName>
    <definedName name="etiqueta_535" localSheetId="92">#REF!</definedName>
    <definedName name="etiqueta_535" localSheetId="93">#REF!</definedName>
    <definedName name="etiqueta_535">#REF!</definedName>
    <definedName name="etiqueta_535_536_557_558" localSheetId="39">#REF!</definedName>
    <definedName name="etiqueta_535_536_557_558" localSheetId="25">#REF!</definedName>
    <definedName name="etiqueta_535_536_557_558" localSheetId="21">#REF!</definedName>
    <definedName name="etiqueta_535_536_557_558" localSheetId="4">#REF!</definedName>
    <definedName name="etiqueta_535_536_557_558" localSheetId="89">#REF!</definedName>
    <definedName name="etiqueta_535_536_557_558" localSheetId="5">#REF!</definedName>
    <definedName name="etiqueta_535_536_557_558" localSheetId="90">#REF!</definedName>
    <definedName name="etiqueta_535_536_557_558" localSheetId="34">#REF!</definedName>
    <definedName name="etiqueta_535_536_557_558" localSheetId="92">#REF!</definedName>
    <definedName name="etiqueta_535_536_557_558" localSheetId="93">#REF!</definedName>
    <definedName name="etiqueta_535_536_557_558">#REF!</definedName>
    <definedName name="etiqueta_536" localSheetId="39">#REF!</definedName>
    <definedName name="etiqueta_536" localSheetId="25">#REF!</definedName>
    <definedName name="etiqueta_536" localSheetId="21">#REF!</definedName>
    <definedName name="etiqueta_536" localSheetId="4">#REF!</definedName>
    <definedName name="etiqueta_536" localSheetId="89">#REF!</definedName>
    <definedName name="etiqueta_536" localSheetId="5">#REF!</definedName>
    <definedName name="etiqueta_536" localSheetId="90">#REF!</definedName>
    <definedName name="etiqueta_536" localSheetId="34">#REF!</definedName>
    <definedName name="etiqueta_536" localSheetId="92">#REF!</definedName>
    <definedName name="etiqueta_536" localSheetId="93">#REF!</definedName>
    <definedName name="etiqueta_536">#REF!</definedName>
    <definedName name="etiqueta_540" localSheetId="39">#REF!</definedName>
    <definedName name="etiqueta_540" localSheetId="25">#REF!</definedName>
    <definedName name="etiqueta_540" localSheetId="21">#REF!</definedName>
    <definedName name="etiqueta_540" localSheetId="4">#REF!</definedName>
    <definedName name="etiqueta_540" localSheetId="89">#REF!</definedName>
    <definedName name="etiqueta_540" localSheetId="5">#REF!</definedName>
    <definedName name="etiqueta_540" localSheetId="90">#REF!</definedName>
    <definedName name="etiqueta_540" localSheetId="34">#REF!</definedName>
    <definedName name="etiqueta_540" localSheetId="92">#REF!</definedName>
    <definedName name="etiqueta_540" localSheetId="93">#REF!</definedName>
    <definedName name="etiqueta_540">#REF!</definedName>
    <definedName name="etiqueta_542" localSheetId="39">#REF!</definedName>
    <definedName name="etiqueta_542" localSheetId="25">#REF!</definedName>
    <definedName name="etiqueta_542" localSheetId="21">#REF!</definedName>
    <definedName name="etiqueta_542" localSheetId="4">#REF!</definedName>
    <definedName name="etiqueta_542" localSheetId="89">#REF!</definedName>
    <definedName name="etiqueta_542" localSheetId="5">#REF!</definedName>
    <definedName name="etiqueta_542" localSheetId="90">#REF!</definedName>
    <definedName name="etiqueta_542" localSheetId="34">#REF!</definedName>
    <definedName name="etiqueta_542" localSheetId="92">#REF!</definedName>
    <definedName name="etiqueta_542" localSheetId="93">#REF!</definedName>
    <definedName name="etiqueta_542">#REF!</definedName>
    <definedName name="etiqueta_542_543_544_545" localSheetId="39">#REF!</definedName>
    <definedName name="etiqueta_542_543_544_545" localSheetId="25">#REF!</definedName>
    <definedName name="etiqueta_542_543_544_545" localSheetId="21">#REF!</definedName>
    <definedName name="etiqueta_542_543_544_545" localSheetId="4">#REF!</definedName>
    <definedName name="etiqueta_542_543_544_545" localSheetId="89">#REF!</definedName>
    <definedName name="etiqueta_542_543_544_545" localSheetId="5">#REF!</definedName>
    <definedName name="etiqueta_542_543_544_545" localSheetId="90">#REF!</definedName>
    <definedName name="etiqueta_542_543_544_545" localSheetId="34">#REF!</definedName>
    <definedName name="etiqueta_542_543_544_545" localSheetId="92">#REF!</definedName>
    <definedName name="etiqueta_542_543_544_545" localSheetId="93">#REF!</definedName>
    <definedName name="etiqueta_542_543_544_545">#REF!</definedName>
    <definedName name="etiqueta_543" localSheetId="39">#REF!</definedName>
    <definedName name="etiqueta_543" localSheetId="25">#REF!</definedName>
    <definedName name="etiqueta_543" localSheetId="21">#REF!</definedName>
    <definedName name="etiqueta_543" localSheetId="4">#REF!</definedName>
    <definedName name="etiqueta_543" localSheetId="89">#REF!</definedName>
    <definedName name="etiqueta_543" localSheetId="5">#REF!</definedName>
    <definedName name="etiqueta_543" localSheetId="90">#REF!</definedName>
    <definedName name="etiqueta_543" localSheetId="34">#REF!</definedName>
    <definedName name="etiqueta_543" localSheetId="92">#REF!</definedName>
    <definedName name="etiqueta_543" localSheetId="93">#REF!</definedName>
    <definedName name="etiqueta_543">#REF!</definedName>
    <definedName name="etiqueta_544" localSheetId="39">#REF!</definedName>
    <definedName name="etiqueta_544" localSheetId="25">#REF!</definedName>
    <definedName name="etiqueta_544" localSheetId="21">#REF!</definedName>
    <definedName name="etiqueta_544" localSheetId="4">#REF!</definedName>
    <definedName name="etiqueta_544" localSheetId="89">#REF!</definedName>
    <definedName name="etiqueta_544" localSheetId="5">#REF!</definedName>
    <definedName name="etiqueta_544" localSheetId="90">#REF!</definedName>
    <definedName name="etiqueta_544" localSheetId="34">#REF!</definedName>
    <definedName name="etiqueta_544" localSheetId="92">#REF!</definedName>
    <definedName name="etiqueta_544" localSheetId="93">#REF!</definedName>
    <definedName name="etiqueta_544">#REF!</definedName>
    <definedName name="etiqueta_545" localSheetId="39">#REF!</definedName>
    <definedName name="etiqueta_545" localSheetId="25">#REF!</definedName>
    <definedName name="etiqueta_545" localSheetId="21">#REF!</definedName>
    <definedName name="etiqueta_545" localSheetId="4">#REF!</definedName>
    <definedName name="etiqueta_545" localSheetId="89">#REF!</definedName>
    <definedName name="etiqueta_545" localSheetId="5">#REF!</definedName>
    <definedName name="etiqueta_545" localSheetId="90">#REF!</definedName>
    <definedName name="etiqueta_545" localSheetId="34">#REF!</definedName>
    <definedName name="etiqueta_545" localSheetId="92">#REF!</definedName>
    <definedName name="etiqueta_545" localSheetId="93">#REF!</definedName>
    <definedName name="etiqueta_545">#REF!</definedName>
    <definedName name="etiqueta_550" localSheetId="39">#REF!</definedName>
    <definedName name="etiqueta_550" localSheetId="25">#REF!</definedName>
    <definedName name="etiqueta_550" localSheetId="21">#REF!</definedName>
    <definedName name="etiqueta_550" localSheetId="4">#REF!</definedName>
    <definedName name="etiqueta_550" localSheetId="89">#REF!</definedName>
    <definedName name="etiqueta_550" localSheetId="5">#REF!</definedName>
    <definedName name="etiqueta_550" localSheetId="90">#REF!</definedName>
    <definedName name="etiqueta_550" localSheetId="34">#REF!</definedName>
    <definedName name="etiqueta_550" localSheetId="92">#REF!</definedName>
    <definedName name="etiqueta_550" localSheetId="93">#REF!</definedName>
    <definedName name="etiqueta_550">#REF!</definedName>
    <definedName name="etiqueta_551" localSheetId="39">#REF!</definedName>
    <definedName name="etiqueta_551" localSheetId="25">#REF!</definedName>
    <definedName name="etiqueta_551" localSheetId="21">#REF!</definedName>
    <definedName name="etiqueta_551" localSheetId="4">#REF!</definedName>
    <definedName name="etiqueta_551" localSheetId="89">#REF!</definedName>
    <definedName name="etiqueta_551" localSheetId="5">#REF!</definedName>
    <definedName name="etiqueta_551" localSheetId="90">#REF!</definedName>
    <definedName name="etiqueta_551" localSheetId="34">#REF!</definedName>
    <definedName name="etiqueta_551" localSheetId="92">#REF!</definedName>
    <definedName name="etiqueta_551" localSheetId="93">#REF!</definedName>
    <definedName name="etiqueta_551">#REF!</definedName>
    <definedName name="etiqueta_551_560" localSheetId="39">#REF!</definedName>
    <definedName name="etiqueta_551_560" localSheetId="25">#REF!</definedName>
    <definedName name="etiqueta_551_560" localSheetId="21">#REF!</definedName>
    <definedName name="etiqueta_551_560" localSheetId="4">#REF!</definedName>
    <definedName name="etiqueta_551_560" localSheetId="89">#REF!</definedName>
    <definedName name="etiqueta_551_560" localSheetId="5">#REF!</definedName>
    <definedName name="etiqueta_551_560" localSheetId="90">#REF!</definedName>
    <definedName name="etiqueta_551_560" localSheetId="34">#REF!</definedName>
    <definedName name="etiqueta_551_560" localSheetId="92">#REF!</definedName>
    <definedName name="etiqueta_551_560" localSheetId="93">#REF!</definedName>
    <definedName name="etiqueta_551_560">#REF!</definedName>
    <definedName name="etiqueta_551_560.relacionados" localSheetId="39">#REF!</definedName>
    <definedName name="etiqueta_551_560.relacionados" localSheetId="25">#REF!</definedName>
    <definedName name="etiqueta_551_560.relacionados" localSheetId="21">#REF!</definedName>
    <definedName name="etiqueta_551_560.relacionados" localSheetId="4">#REF!</definedName>
    <definedName name="etiqueta_551_560.relacionados" localSheetId="89">#REF!</definedName>
    <definedName name="etiqueta_551_560.relacionados" localSheetId="5">#REF!</definedName>
    <definedName name="etiqueta_551_560.relacionados" localSheetId="90">#REF!</definedName>
    <definedName name="etiqueta_551_560.relacionados" localSheetId="34">#REF!</definedName>
    <definedName name="etiqueta_551_560.relacionados" localSheetId="92">#REF!</definedName>
    <definedName name="etiqueta_551_560.relacionados" localSheetId="93">#REF!</definedName>
    <definedName name="etiqueta_551_560.relacionados">#REF!</definedName>
    <definedName name="etiqueta_553" localSheetId="39">#REF!</definedName>
    <definedName name="etiqueta_553" localSheetId="25">#REF!</definedName>
    <definedName name="etiqueta_553" localSheetId="21">#REF!</definedName>
    <definedName name="etiqueta_553" localSheetId="4">#REF!</definedName>
    <definedName name="etiqueta_553" localSheetId="89">#REF!</definedName>
    <definedName name="etiqueta_553" localSheetId="5">#REF!</definedName>
    <definedName name="etiqueta_553" localSheetId="90">#REF!</definedName>
    <definedName name="etiqueta_553" localSheetId="34">#REF!</definedName>
    <definedName name="etiqueta_553" localSheetId="92">#REF!</definedName>
    <definedName name="etiqueta_553" localSheetId="93">#REF!</definedName>
    <definedName name="etiqueta_553">#REF!</definedName>
    <definedName name="etiqueta_555" localSheetId="39">#REF!</definedName>
    <definedName name="etiqueta_555" localSheetId="25">#REF!</definedName>
    <definedName name="etiqueta_555" localSheetId="21">#REF!</definedName>
    <definedName name="etiqueta_555" localSheetId="4">#REF!</definedName>
    <definedName name="etiqueta_555" localSheetId="89">#REF!</definedName>
    <definedName name="etiqueta_555" localSheetId="5">#REF!</definedName>
    <definedName name="etiqueta_555" localSheetId="90">#REF!</definedName>
    <definedName name="etiqueta_555" localSheetId="34">#REF!</definedName>
    <definedName name="etiqueta_555" localSheetId="92">#REF!</definedName>
    <definedName name="etiqueta_555" localSheetId="93">#REF!</definedName>
    <definedName name="etiqueta_555">#REF!</definedName>
    <definedName name="etiqueta_557" localSheetId="39">#REF!</definedName>
    <definedName name="etiqueta_557" localSheetId="25">#REF!</definedName>
    <definedName name="etiqueta_557" localSheetId="21">#REF!</definedName>
    <definedName name="etiqueta_557" localSheetId="4">#REF!</definedName>
    <definedName name="etiqueta_557" localSheetId="89">#REF!</definedName>
    <definedName name="etiqueta_557" localSheetId="5">#REF!</definedName>
    <definedName name="etiqueta_557" localSheetId="90">#REF!</definedName>
    <definedName name="etiqueta_557" localSheetId="34">#REF!</definedName>
    <definedName name="etiqueta_557" localSheetId="92">#REF!</definedName>
    <definedName name="etiqueta_557" localSheetId="93">#REF!</definedName>
    <definedName name="etiqueta_557">#REF!</definedName>
    <definedName name="etiqueta_558" localSheetId="39">#REF!</definedName>
    <definedName name="etiqueta_558" localSheetId="25">#REF!</definedName>
    <definedName name="etiqueta_558" localSheetId="21">#REF!</definedName>
    <definedName name="etiqueta_558" localSheetId="4">#REF!</definedName>
    <definedName name="etiqueta_558" localSheetId="89">#REF!</definedName>
    <definedName name="etiqueta_558" localSheetId="5">#REF!</definedName>
    <definedName name="etiqueta_558" localSheetId="90">#REF!</definedName>
    <definedName name="etiqueta_558" localSheetId="34">#REF!</definedName>
    <definedName name="etiqueta_558" localSheetId="92">#REF!</definedName>
    <definedName name="etiqueta_558" localSheetId="93">#REF!</definedName>
    <definedName name="etiqueta_558">#REF!</definedName>
    <definedName name="etiqueta_559" localSheetId="39">#REF!</definedName>
    <definedName name="etiqueta_559" localSheetId="25">#REF!</definedName>
    <definedName name="etiqueta_559" localSheetId="21">#REF!</definedName>
    <definedName name="etiqueta_559" localSheetId="4">#REF!</definedName>
    <definedName name="etiqueta_559" localSheetId="89">#REF!</definedName>
    <definedName name="etiqueta_559" localSheetId="5">#REF!</definedName>
    <definedName name="etiqueta_559" localSheetId="90">#REF!</definedName>
    <definedName name="etiqueta_559" localSheetId="34">#REF!</definedName>
    <definedName name="etiqueta_559" localSheetId="92">#REF!</definedName>
    <definedName name="etiqueta_559" localSheetId="93">#REF!</definedName>
    <definedName name="etiqueta_559">#REF!</definedName>
    <definedName name="etiqueta_560" localSheetId="39">#REF!</definedName>
    <definedName name="etiqueta_560" localSheetId="25">#REF!</definedName>
    <definedName name="etiqueta_560" localSheetId="21">#REF!</definedName>
    <definedName name="etiqueta_560" localSheetId="4">#REF!</definedName>
    <definedName name="etiqueta_560" localSheetId="89">#REF!</definedName>
    <definedName name="etiqueta_560" localSheetId="5">#REF!</definedName>
    <definedName name="etiqueta_560" localSheetId="90">#REF!</definedName>
    <definedName name="etiqueta_560" localSheetId="34">#REF!</definedName>
    <definedName name="etiqueta_560" localSheetId="92">#REF!</definedName>
    <definedName name="etiqueta_560" localSheetId="93">#REF!</definedName>
    <definedName name="etiqueta_560">#REF!</definedName>
    <definedName name="etiqueta_561" localSheetId="39">#REF!</definedName>
    <definedName name="etiqueta_561" localSheetId="25">#REF!</definedName>
    <definedName name="etiqueta_561" localSheetId="21">#REF!</definedName>
    <definedName name="etiqueta_561" localSheetId="4">#REF!</definedName>
    <definedName name="etiqueta_561" localSheetId="89">#REF!</definedName>
    <definedName name="etiqueta_561" localSheetId="5">#REF!</definedName>
    <definedName name="etiqueta_561" localSheetId="90">#REF!</definedName>
    <definedName name="etiqueta_561" localSheetId="34">#REF!</definedName>
    <definedName name="etiqueta_561" localSheetId="92">#REF!</definedName>
    <definedName name="etiqueta_561" localSheetId="93">#REF!</definedName>
    <definedName name="etiqueta_561">#REF!</definedName>
    <definedName name="etiqueta_563" localSheetId="39">#REF!</definedName>
    <definedName name="etiqueta_563" localSheetId="25">#REF!</definedName>
    <definedName name="etiqueta_563" localSheetId="21">#REF!</definedName>
    <definedName name="etiqueta_563" localSheetId="4">#REF!</definedName>
    <definedName name="etiqueta_563" localSheetId="89">#REF!</definedName>
    <definedName name="etiqueta_563" localSheetId="5">#REF!</definedName>
    <definedName name="etiqueta_563" localSheetId="90">#REF!</definedName>
    <definedName name="etiqueta_563" localSheetId="34">#REF!</definedName>
    <definedName name="etiqueta_563" localSheetId="92">#REF!</definedName>
    <definedName name="etiqueta_563" localSheetId="93">#REF!</definedName>
    <definedName name="etiqueta_563">#REF!</definedName>
    <definedName name="etiqueta_565" localSheetId="39">#REF!</definedName>
    <definedName name="etiqueta_565" localSheetId="25">#REF!</definedName>
    <definedName name="etiqueta_565" localSheetId="21">#REF!</definedName>
    <definedName name="etiqueta_565" localSheetId="4">#REF!</definedName>
    <definedName name="etiqueta_565" localSheetId="89">#REF!</definedName>
    <definedName name="etiqueta_565" localSheetId="5">#REF!</definedName>
    <definedName name="etiqueta_565" localSheetId="90">#REF!</definedName>
    <definedName name="etiqueta_565" localSheetId="34">#REF!</definedName>
    <definedName name="etiqueta_565" localSheetId="92">#REF!</definedName>
    <definedName name="etiqueta_565" localSheetId="93">#REF!</definedName>
    <definedName name="etiqueta_565">#REF!</definedName>
    <definedName name="etiqueta_572" localSheetId="39">#REF!</definedName>
    <definedName name="etiqueta_572" localSheetId="25">#REF!</definedName>
    <definedName name="etiqueta_572" localSheetId="21">#REF!</definedName>
    <definedName name="etiqueta_572" localSheetId="4">#REF!</definedName>
    <definedName name="etiqueta_572" localSheetId="89">#REF!</definedName>
    <definedName name="etiqueta_572" localSheetId="5">#REF!</definedName>
    <definedName name="etiqueta_572" localSheetId="90">#REF!</definedName>
    <definedName name="etiqueta_572" localSheetId="34">#REF!</definedName>
    <definedName name="etiqueta_572" localSheetId="92">#REF!</definedName>
    <definedName name="etiqueta_572" localSheetId="93">#REF!</definedName>
    <definedName name="etiqueta_572">#REF!</definedName>
    <definedName name="etiqueta_572_574_656" localSheetId="39">#REF!</definedName>
    <definedName name="etiqueta_572_574_656" localSheetId="25">#REF!</definedName>
    <definedName name="etiqueta_572_574_656" localSheetId="21">#REF!</definedName>
    <definedName name="etiqueta_572_574_656" localSheetId="4">#REF!</definedName>
    <definedName name="etiqueta_572_574_656" localSheetId="89">#REF!</definedName>
    <definedName name="etiqueta_572_574_656" localSheetId="5">#REF!</definedName>
    <definedName name="etiqueta_572_574_656" localSheetId="90">#REF!</definedName>
    <definedName name="etiqueta_572_574_656" localSheetId="34">#REF!</definedName>
    <definedName name="etiqueta_572_574_656" localSheetId="92">#REF!</definedName>
    <definedName name="etiqueta_572_574_656" localSheetId="93">#REF!</definedName>
    <definedName name="etiqueta_572_574_656">#REF!</definedName>
    <definedName name="etiqueta_573" localSheetId="39">#REF!</definedName>
    <definedName name="etiqueta_573" localSheetId="25">#REF!</definedName>
    <definedName name="etiqueta_573" localSheetId="21">#REF!</definedName>
    <definedName name="etiqueta_573" localSheetId="4">#REF!</definedName>
    <definedName name="etiqueta_573" localSheetId="89">#REF!</definedName>
    <definedName name="etiqueta_573" localSheetId="5">#REF!</definedName>
    <definedName name="etiqueta_573" localSheetId="90">#REF!</definedName>
    <definedName name="etiqueta_573" localSheetId="34">#REF!</definedName>
    <definedName name="etiqueta_573" localSheetId="92">#REF!</definedName>
    <definedName name="etiqueta_573" localSheetId="93">#REF!</definedName>
    <definedName name="etiqueta_573">#REF!</definedName>
    <definedName name="etiqueta_573_575_576_577" localSheetId="39">#REF!</definedName>
    <definedName name="etiqueta_573_575_576_577" localSheetId="25">#REF!</definedName>
    <definedName name="etiqueta_573_575_576_577" localSheetId="21">#REF!</definedName>
    <definedName name="etiqueta_573_575_576_577" localSheetId="4">#REF!</definedName>
    <definedName name="etiqueta_573_575_576_577" localSheetId="89">#REF!</definedName>
    <definedName name="etiqueta_573_575_576_577" localSheetId="5">#REF!</definedName>
    <definedName name="etiqueta_573_575_576_577" localSheetId="90">#REF!</definedName>
    <definedName name="etiqueta_573_575_576_577" localSheetId="34">#REF!</definedName>
    <definedName name="etiqueta_573_575_576_577" localSheetId="92">#REF!</definedName>
    <definedName name="etiqueta_573_575_576_577" localSheetId="93">#REF!</definedName>
    <definedName name="etiqueta_573_575_576_577">#REF!</definedName>
    <definedName name="etiqueta_574" localSheetId="39">#REF!</definedName>
    <definedName name="etiqueta_574" localSheetId="25">#REF!</definedName>
    <definedName name="etiqueta_574" localSheetId="21">#REF!</definedName>
    <definedName name="etiqueta_574" localSheetId="4">#REF!</definedName>
    <definedName name="etiqueta_574" localSheetId="89">#REF!</definedName>
    <definedName name="etiqueta_574" localSheetId="5">#REF!</definedName>
    <definedName name="etiqueta_574" localSheetId="90">#REF!</definedName>
    <definedName name="etiqueta_574" localSheetId="34">#REF!</definedName>
    <definedName name="etiqueta_574" localSheetId="92">#REF!</definedName>
    <definedName name="etiqueta_574" localSheetId="93">#REF!</definedName>
    <definedName name="etiqueta_574">#REF!</definedName>
    <definedName name="etiqueta_575" localSheetId="39">#REF!</definedName>
    <definedName name="etiqueta_575" localSheetId="25">#REF!</definedName>
    <definedName name="etiqueta_575" localSheetId="21">#REF!</definedName>
    <definedName name="etiqueta_575" localSheetId="4">#REF!</definedName>
    <definedName name="etiqueta_575" localSheetId="89">#REF!</definedName>
    <definedName name="etiqueta_575" localSheetId="5">#REF!</definedName>
    <definedName name="etiqueta_575" localSheetId="90">#REF!</definedName>
    <definedName name="etiqueta_575" localSheetId="34">#REF!</definedName>
    <definedName name="etiqueta_575" localSheetId="92">#REF!</definedName>
    <definedName name="etiqueta_575" localSheetId="93">#REF!</definedName>
    <definedName name="etiqueta_575">#REF!</definedName>
    <definedName name="etiqueta_576" localSheetId="39">#REF!</definedName>
    <definedName name="etiqueta_576" localSheetId="25">#REF!</definedName>
    <definedName name="etiqueta_576" localSheetId="21">#REF!</definedName>
    <definedName name="etiqueta_576" localSheetId="4">#REF!</definedName>
    <definedName name="etiqueta_576" localSheetId="89">#REF!</definedName>
    <definedName name="etiqueta_576" localSheetId="5">#REF!</definedName>
    <definedName name="etiqueta_576" localSheetId="90">#REF!</definedName>
    <definedName name="etiqueta_576" localSheetId="34">#REF!</definedName>
    <definedName name="etiqueta_576" localSheetId="92">#REF!</definedName>
    <definedName name="etiqueta_576" localSheetId="93">#REF!</definedName>
    <definedName name="etiqueta_576">#REF!</definedName>
    <definedName name="etiqueta_577" localSheetId="39">#REF!</definedName>
    <definedName name="etiqueta_577" localSheetId="25">#REF!</definedName>
    <definedName name="etiqueta_577" localSheetId="21">#REF!</definedName>
    <definedName name="etiqueta_577" localSheetId="4">#REF!</definedName>
    <definedName name="etiqueta_577" localSheetId="89">#REF!</definedName>
    <definedName name="etiqueta_577" localSheetId="5">#REF!</definedName>
    <definedName name="etiqueta_577" localSheetId="90">#REF!</definedName>
    <definedName name="etiqueta_577" localSheetId="34">#REF!</definedName>
    <definedName name="etiqueta_577" localSheetId="92">#REF!</definedName>
    <definedName name="etiqueta_577" localSheetId="93">#REF!</definedName>
    <definedName name="etiqueta_577">#REF!</definedName>
    <definedName name="etiqueta_592" localSheetId="39">#REF!</definedName>
    <definedName name="etiqueta_592" localSheetId="25">#REF!</definedName>
    <definedName name="etiqueta_592" localSheetId="21">#REF!</definedName>
    <definedName name="etiqueta_592" localSheetId="4">#REF!</definedName>
    <definedName name="etiqueta_592" localSheetId="89">#REF!</definedName>
    <definedName name="etiqueta_592" localSheetId="5">#REF!</definedName>
    <definedName name="etiqueta_592" localSheetId="90">#REF!</definedName>
    <definedName name="etiqueta_592" localSheetId="34">#REF!</definedName>
    <definedName name="etiqueta_592" localSheetId="92">#REF!</definedName>
    <definedName name="etiqueta_592" localSheetId="93">#REF!</definedName>
    <definedName name="etiqueta_592">#REF!</definedName>
    <definedName name="etiqueta_592_594" localSheetId="39">#REF!</definedName>
    <definedName name="etiqueta_592_594" localSheetId="25">#REF!</definedName>
    <definedName name="etiqueta_592_594" localSheetId="21">#REF!</definedName>
    <definedName name="etiqueta_592_594" localSheetId="4">#REF!</definedName>
    <definedName name="etiqueta_592_594" localSheetId="89">#REF!</definedName>
    <definedName name="etiqueta_592_594" localSheetId="5">#REF!</definedName>
    <definedName name="etiqueta_592_594" localSheetId="90">#REF!</definedName>
    <definedName name="etiqueta_592_594" localSheetId="34">#REF!</definedName>
    <definedName name="etiqueta_592_594" localSheetId="92">#REF!</definedName>
    <definedName name="etiqueta_592_594" localSheetId="93">#REF!</definedName>
    <definedName name="etiqueta_592_594">#REF!</definedName>
    <definedName name="etiqueta_594" localSheetId="39">#REF!</definedName>
    <definedName name="etiqueta_594" localSheetId="25">#REF!</definedName>
    <definedName name="etiqueta_594" localSheetId="21">#REF!</definedName>
    <definedName name="etiqueta_594" localSheetId="4">#REF!</definedName>
    <definedName name="etiqueta_594" localSheetId="89">#REF!</definedName>
    <definedName name="etiqueta_594" localSheetId="5">#REF!</definedName>
    <definedName name="etiqueta_594" localSheetId="90">#REF!</definedName>
    <definedName name="etiqueta_594" localSheetId="34">#REF!</definedName>
    <definedName name="etiqueta_594" localSheetId="92">#REF!</definedName>
    <definedName name="etiqueta_594" localSheetId="93">#REF!</definedName>
    <definedName name="etiqueta_594">#REF!</definedName>
    <definedName name="etiqueta_6000_6005" localSheetId="39">#REF!</definedName>
    <definedName name="etiqueta_6000_6005" localSheetId="25">#REF!</definedName>
    <definedName name="etiqueta_6000_6005" localSheetId="21">#REF!</definedName>
    <definedName name="etiqueta_6000_6005" localSheetId="4">#REF!</definedName>
    <definedName name="etiqueta_6000_6005" localSheetId="89">#REF!</definedName>
    <definedName name="etiqueta_6000_6005" localSheetId="5">#REF!</definedName>
    <definedName name="etiqueta_6000_6005" localSheetId="90">#REF!</definedName>
    <definedName name="etiqueta_6000_6005" localSheetId="34">#REF!</definedName>
    <definedName name="etiqueta_6000_6005" localSheetId="92">#REF!</definedName>
    <definedName name="etiqueta_6000_6005" localSheetId="93">#REF!</definedName>
    <definedName name="etiqueta_6000_6005">#REF!</definedName>
    <definedName name="etiqueta_6000_6050" localSheetId="39">#REF!</definedName>
    <definedName name="etiqueta_6000_6050" localSheetId="25">#REF!</definedName>
    <definedName name="etiqueta_6000_6050" localSheetId="21">#REF!</definedName>
    <definedName name="etiqueta_6000_6050" localSheetId="4">#REF!</definedName>
    <definedName name="etiqueta_6000_6050" localSheetId="89">#REF!</definedName>
    <definedName name="etiqueta_6000_6050" localSheetId="5">#REF!</definedName>
    <definedName name="etiqueta_6000_6050" localSheetId="90">#REF!</definedName>
    <definedName name="etiqueta_6000_6050" localSheetId="34">#REF!</definedName>
    <definedName name="etiqueta_6000_6050" localSheetId="92">#REF!</definedName>
    <definedName name="etiqueta_6000_6050" localSheetId="93">#REF!</definedName>
    <definedName name="etiqueta_6000_6050">#REF!</definedName>
    <definedName name="etiqueta_6005_6055" localSheetId="39">#REF!</definedName>
    <definedName name="etiqueta_6005_6055" localSheetId="25">#REF!</definedName>
    <definedName name="etiqueta_6005_6055" localSheetId="21">#REF!</definedName>
    <definedName name="etiqueta_6005_6055" localSheetId="4">#REF!</definedName>
    <definedName name="etiqueta_6005_6055" localSheetId="89">#REF!</definedName>
    <definedName name="etiqueta_6005_6055" localSheetId="5">#REF!</definedName>
    <definedName name="etiqueta_6005_6055" localSheetId="90">#REF!</definedName>
    <definedName name="etiqueta_6005_6055" localSheetId="34">#REF!</definedName>
    <definedName name="etiqueta_6005_6055" localSheetId="92">#REF!</definedName>
    <definedName name="etiqueta_6005_6055" localSheetId="93">#REF!</definedName>
    <definedName name="etiqueta_6005_6055">#REF!</definedName>
    <definedName name="etiqueta_6020_6025" localSheetId="39">#REF!</definedName>
    <definedName name="etiqueta_6020_6025" localSheetId="25">#REF!</definedName>
    <definedName name="etiqueta_6020_6025" localSheetId="21">#REF!</definedName>
    <definedName name="etiqueta_6020_6025" localSheetId="4">#REF!</definedName>
    <definedName name="etiqueta_6020_6025" localSheetId="89">#REF!</definedName>
    <definedName name="etiqueta_6020_6025" localSheetId="5">#REF!</definedName>
    <definedName name="etiqueta_6020_6025" localSheetId="90">#REF!</definedName>
    <definedName name="etiqueta_6020_6025" localSheetId="34">#REF!</definedName>
    <definedName name="etiqueta_6020_6025" localSheetId="92">#REF!</definedName>
    <definedName name="etiqueta_6020_6025" localSheetId="93">#REF!</definedName>
    <definedName name="etiqueta_6020_6025">#REF!</definedName>
    <definedName name="etiqueta_6030_6035" localSheetId="39">#REF!</definedName>
    <definedName name="etiqueta_6030_6035" localSheetId="25">#REF!</definedName>
    <definedName name="etiqueta_6030_6035" localSheetId="21">#REF!</definedName>
    <definedName name="etiqueta_6030_6035" localSheetId="4">#REF!</definedName>
    <definedName name="etiqueta_6030_6035" localSheetId="89">#REF!</definedName>
    <definedName name="etiqueta_6030_6035" localSheetId="5">#REF!</definedName>
    <definedName name="etiqueta_6030_6035" localSheetId="90">#REF!</definedName>
    <definedName name="etiqueta_6030_6035" localSheetId="34">#REF!</definedName>
    <definedName name="etiqueta_6030_6035" localSheetId="92">#REF!</definedName>
    <definedName name="etiqueta_6030_6035" localSheetId="93">#REF!</definedName>
    <definedName name="etiqueta_6030_6035">#REF!</definedName>
    <definedName name="etiqueta_6040_6045" localSheetId="39">#REF!</definedName>
    <definedName name="etiqueta_6040_6045" localSheetId="25">#REF!</definedName>
    <definedName name="etiqueta_6040_6045" localSheetId="21">#REF!</definedName>
    <definedName name="etiqueta_6040_6045" localSheetId="4">#REF!</definedName>
    <definedName name="etiqueta_6040_6045" localSheetId="89">#REF!</definedName>
    <definedName name="etiqueta_6040_6045" localSheetId="5">#REF!</definedName>
    <definedName name="etiqueta_6040_6045" localSheetId="90">#REF!</definedName>
    <definedName name="etiqueta_6040_6045" localSheetId="34">#REF!</definedName>
    <definedName name="etiqueta_6040_6045" localSheetId="92">#REF!</definedName>
    <definedName name="etiqueta_6040_6045" localSheetId="93">#REF!</definedName>
    <definedName name="etiqueta_6040_6045">#REF!</definedName>
    <definedName name="etiqueta_6050_6055" localSheetId="39">#REF!</definedName>
    <definedName name="etiqueta_6050_6055" localSheetId="25">#REF!</definedName>
    <definedName name="etiqueta_6050_6055" localSheetId="21">#REF!</definedName>
    <definedName name="etiqueta_6050_6055" localSheetId="4">#REF!</definedName>
    <definedName name="etiqueta_6050_6055" localSheetId="89">#REF!</definedName>
    <definedName name="etiqueta_6050_6055" localSheetId="5">#REF!</definedName>
    <definedName name="etiqueta_6050_6055" localSheetId="90">#REF!</definedName>
    <definedName name="etiqueta_6050_6055" localSheetId="34">#REF!</definedName>
    <definedName name="etiqueta_6050_6055" localSheetId="92">#REF!</definedName>
    <definedName name="etiqueta_6050_6055" localSheetId="93">#REF!</definedName>
    <definedName name="etiqueta_6050_6055">#REF!</definedName>
    <definedName name="etiqueta_6060_6065" localSheetId="39">#REF!</definedName>
    <definedName name="etiqueta_6060_6065" localSheetId="25">#REF!</definedName>
    <definedName name="etiqueta_6060_6065" localSheetId="21">#REF!</definedName>
    <definedName name="etiqueta_6060_6065" localSheetId="4">#REF!</definedName>
    <definedName name="etiqueta_6060_6065" localSheetId="89">#REF!</definedName>
    <definedName name="etiqueta_6060_6065" localSheetId="5">#REF!</definedName>
    <definedName name="etiqueta_6060_6065" localSheetId="90">#REF!</definedName>
    <definedName name="etiqueta_6060_6065" localSheetId="34">#REF!</definedName>
    <definedName name="etiqueta_6060_6065" localSheetId="92">#REF!</definedName>
    <definedName name="etiqueta_6060_6065" localSheetId="93">#REF!</definedName>
    <definedName name="etiqueta_6060_6065">#REF!</definedName>
    <definedName name="etiqueta_6060_6065_6070_6075" localSheetId="39">#REF!</definedName>
    <definedName name="etiqueta_6060_6065_6070_6075" localSheetId="25">#REF!</definedName>
    <definedName name="etiqueta_6060_6065_6070_6075" localSheetId="21">#REF!</definedName>
    <definedName name="etiqueta_6060_6065_6070_6075" localSheetId="4">#REF!</definedName>
    <definedName name="etiqueta_6060_6065_6070_6075" localSheetId="89">#REF!</definedName>
    <definedName name="etiqueta_6060_6065_6070_6075" localSheetId="5">#REF!</definedName>
    <definedName name="etiqueta_6060_6065_6070_6075" localSheetId="90">#REF!</definedName>
    <definedName name="etiqueta_6060_6065_6070_6075" localSheetId="34">#REF!</definedName>
    <definedName name="etiqueta_6060_6065_6070_6075" localSheetId="92">#REF!</definedName>
    <definedName name="etiqueta_6060_6065_6070_6075" localSheetId="93">#REF!</definedName>
    <definedName name="etiqueta_6060_6065_6070_6075">#REF!</definedName>
    <definedName name="etiqueta_6070_6075" localSheetId="39">#REF!</definedName>
    <definedName name="etiqueta_6070_6075" localSheetId="25">#REF!</definedName>
    <definedName name="etiqueta_6070_6075" localSheetId="21">#REF!</definedName>
    <definedName name="etiqueta_6070_6075" localSheetId="4">#REF!</definedName>
    <definedName name="etiqueta_6070_6075" localSheetId="89">#REF!</definedName>
    <definedName name="etiqueta_6070_6075" localSheetId="5">#REF!</definedName>
    <definedName name="etiqueta_6070_6075" localSheetId="90">#REF!</definedName>
    <definedName name="etiqueta_6070_6075" localSheetId="34">#REF!</definedName>
    <definedName name="etiqueta_6070_6075" localSheetId="92">#REF!</definedName>
    <definedName name="etiqueta_6070_6075" localSheetId="93">#REF!</definedName>
    <definedName name="etiqueta_6070_6075">#REF!</definedName>
    <definedName name="etiqueta_6080_6085" localSheetId="39">#REF!</definedName>
    <definedName name="etiqueta_6080_6085" localSheetId="25">#REF!</definedName>
    <definedName name="etiqueta_6080_6085" localSheetId="21">#REF!</definedName>
    <definedName name="etiqueta_6080_6085" localSheetId="4">#REF!</definedName>
    <definedName name="etiqueta_6080_6085" localSheetId="89">#REF!</definedName>
    <definedName name="etiqueta_6080_6085" localSheetId="5">#REF!</definedName>
    <definedName name="etiqueta_6080_6085" localSheetId="90">#REF!</definedName>
    <definedName name="etiqueta_6080_6085" localSheetId="34">#REF!</definedName>
    <definedName name="etiqueta_6080_6085" localSheetId="92">#REF!</definedName>
    <definedName name="etiqueta_6080_6085" localSheetId="93">#REF!</definedName>
    <definedName name="etiqueta_6080_6085">#REF!</definedName>
    <definedName name="etiqueta_650" localSheetId="39">#REF!</definedName>
    <definedName name="etiqueta_650" localSheetId="25">#REF!</definedName>
    <definedName name="etiqueta_650" localSheetId="21">#REF!</definedName>
    <definedName name="etiqueta_650" localSheetId="4">#REF!</definedName>
    <definedName name="etiqueta_650" localSheetId="89">#REF!</definedName>
    <definedName name="etiqueta_650" localSheetId="5">#REF!</definedName>
    <definedName name="etiqueta_650" localSheetId="90">#REF!</definedName>
    <definedName name="etiqueta_650" localSheetId="34">#REF!</definedName>
    <definedName name="etiqueta_650" localSheetId="92">#REF!</definedName>
    <definedName name="etiqueta_650" localSheetId="93">#REF!</definedName>
    <definedName name="etiqueta_650">#REF!</definedName>
    <definedName name="etiqueta_652" localSheetId="39">#REF!</definedName>
    <definedName name="etiqueta_652" localSheetId="25">#REF!</definedName>
    <definedName name="etiqueta_652" localSheetId="21">#REF!</definedName>
    <definedName name="etiqueta_652" localSheetId="4">#REF!</definedName>
    <definedName name="etiqueta_652" localSheetId="89">#REF!</definedName>
    <definedName name="etiqueta_652" localSheetId="5">#REF!</definedName>
    <definedName name="etiqueta_652" localSheetId="90">#REF!</definedName>
    <definedName name="etiqueta_652" localSheetId="34">#REF!</definedName>
    <definedName name="etiqueta_652" localSheetId="92">#REF!</definedName>
    <definedName name="etiqueta_652" localSheetId="93">#REF!</definedName>
    <definedName name="etiqueta_652">#REF!</definedName>
    <definedName name="etiqueta_652_740_654_655" localSheetId="39">#REF!</definedName>
    <definedName name="etiqueta_652_740_654_655" localSheetId="25">#REF!</definedName>
    <definedName name="etiqueta_652_740_654_655" localSheetId="21">#REF!</definedName>
    <definedName name="etiqueta_652_740_654_655" localSheetId="4">#REF!</definedName>
    <definedName name="etiqueta_652_740_654_655" localSheetId="89">#REF!</definedName>
    <definedName name="etiqueta_652_740_654_655" localSheetId="5">#REF!</definedName>
    <definedName name="etiqueta_652_740_654_655" localSheetId="90">#REF!</definedName>
    <definedName name="etiqueta_652_740_654_655" localSheetId="34">#REF!</definedName>
    <definedName name="etiqueta_652_740_654_655" localSheetId="92">#REF!</definedName>
    <definedName name="etiqueta_652_740_654_655" localSheetId="93">#REF!</definedName>
    <definedName name="etiqueta_652_740_654_655">#REF!</definedName>
    <definedName name="etiqueta_654" localSheetId="39">#REF!</definedName>
    <definedName name="etiqueta_654" localSheetId="25">#REF!</definedName>
    <definedName name="etiqueta_654" localSheetId="21">#REF!</definedName>
    <definedName name="etiqueta_654" localSheetId="4">#REF!</definedName>
    <definedName name="etiqueta_654" localSheetId="89">#REF!</definedName>
    <definedName name="etiqueta_654" localSheetId="5">#REF!</definedName>
    <definedName name="etiqueta_654" localSheetId="90">#REF!</definedName>
    <definedName name="etiqueta_654" localSheetId="34">#REF!</definedName>
    <definedName name="etiqueta_654" localSheetId="92">#REF!</definedName>
    <definedName name="etiqueta_654" localSheetId="93">#REF!</definedName>
    <definedName name="etiqueta_654">#REF!</definedName>
    <definedName name="etiqueta_655" localSheetId="39">#REF!</definedName>
    <definedName name="etiqueta_655" localSheetId="25">#REF!</definedName>
    <definedName name="etiqueta_655" localSheetId="21">#REF!</definedName>
    <definedName name="etiqueta_655" localSheetId="4">#REF!</definedName>
    <definedName name="etiqueta_655" localSheetId="89">#REF!</definedName>
    <definedName name="etiqueta_655" localSheetId="5">#REF!</definedName>
    <definedName name="etiqueta_655" localSheetId="90">#REF!</definedName>
    <definedName name="etiqueta_655" localSheetId="34">#REF!</definedName>
    <definedName name="etiqueta_655" localSheetId="92">#REF!</definedName>
    <definedName name="etiqueta_655" localSheetId="93">#REF!</definedName>
    <definedName name="etiqueta_655">#REF!</definedName>
    <definedName name="etiqueta_656" localSheetId="39">#REF!</definedName>
    <definedName name="etiqueta_656" localSheetId="25">#REF!</definedName>
    <definedName name="etiqueta_656" localSheetId="21">#REF!</definedName>
    <definedName name="etiqueta_656" localSheetId="4">#REF!</definedName>
    <definedName name="etiqueta_656" localSheetId="89">#REF!</definedName>
    <definedName name="etiqueta_656" localSheetId="5">#REF!</definedName>
    <definedName name="etiqueta_656" localSheetId="90">#REF!</definedName>
    <definedName name="etiqueta_656" localSheetId="34">#REF!</definedName>
    <definedName name="etiqueta_656" localSheetId="92">#REF!</definedName>
    <definedName name="etiqueta_656" localSheetId="93">#REF!</definedName>
    <definedName name="etiqueta_656">#REF!</definedName>
    <definedName name="etiqueta_695" localSheetId="39">#REF!</definedName>
    <definedName name="etiqueta_695" localSheetId="25">#REF!</definedName>
    <definedName name="etiqueta_695" localSheetId="21">#REF!</definedName>
    <definedName name="etiqueta_695" localSheetId="4">#REF!</definedName>
    <definedName name="etiqueta_695" localSheetId="89">#REF!</definedName>
    <definedName name="etiqueta_695" localSheetId="5">#REF!</definedName>
    <definedName name="etiqueta_695" localSheetId="90">#REF!</definedName>
    <definedName name="etiqueta_695" localSheetId="34">#REF!</definedName>
    <definedName name="etiqueta_695" localSheetId="92">#REF!</definedName>
    <definedName name="etiqueta_695" localSheetId="93">#REF!</definedName>
    <definedName name="etiqueta_695">#REF!</definedName>
    <definedName name="etiqueta_695_772" localSheetId="39">#REF!</definedName>
    <definedName name="etiqueta_695_772" localSheetId="25">#REF!</definedName>
    <definedName name="etiqueta_695_772" localSheetId="21">#REF!</definedName>
    <definedName name="etiqueta_695_772" localSheetId="4">#REF!</definedName>
    <definedName name="etiqueta_695_772" localSheetId="89">#REF!</definedName>
    <definedName name="etiqueta_695_772" localSheetId="5">#REF!</definedName>
    <definedName name="etiqueta_695_772" localSheetId="90">#REF!</definedName>
    <definedName name="etiqueta_695_772" localSheetId="34">#REF!</definedName>
    <definedName name="etiqueta_695_772" localSheetId="92">#REF!</definedName>
    <definedName name="etiqueta_695_772" localSheetId="93">#REF!</definedName>
    <definedName name="etiqueta_695_772">#REF!</definedName>
    <definedName name="etiqueta_695_772.relacionados" localSheetId="39">#REF!</definedName>
    <definedName name="etiqueta_695_772.relacionados" localSheetId="25">#REF!</definedName>
    <definedName name="etiqueta_695_772.relacionados" localSheetId="21">#REF!</definedName>
    <definedName name="etiqueta_695_772.relacionados" localSheetId="4">#REF!</definedName>
    <definedName name="etiqueta_695_772.relacionados" localSheetId="89">#REF!</definedName>
    <definedName name="etiqueta_695_772.relacionados" localSheetId="5">#REF!</definedName>
    <definedName name="etiqueta_695_772.relacionados" localSheetId="90">#REF!</definedName>
    <definedName name="etiqueta_695_772.relacionados" localSheetId="34">#REF!</definedName>
    <definedName name="etiqueta_695_772.relacionados" localSheetId="92">#REF!</definedName>
    <definedName name="etiqueta_695_772.relacionados" localSheetId="93">#REF!</definedName>
    <definedName name="etiqueta_695_772.relacionados">#REF!</definedName>
    <definedName name="etiqueta_700" localSheetId="39">#REF!</definedName>
    <definedName name="etiqueta_700" localSheetId="25">#REF!</definedName>
    <definedName name="etiqueta_700" localSheetId="21">#REF!</definedName>
    <definedName name="etiqueta_700" localSheetId="4">#REF!</definedName>
    <definedName name="etiqueta_700" localSheetId="89">#REF!</definedName>
    <definedName name="etiqueta_700" localSheetId="5">#REF!</definedName>
    <definedName name="etiqueta_700" localSheetId="90">#REF!</definedName>
    <definedName name="etiqueta_700" localSheetId="34">#REF!</definedName>
    <definedName name="etiqueta_700" localSheetId="92">#REF!</definedName>
    <definedName name="etiqueta_700" localSheetId="93">#REF!</definedName>
    <definedName name="etiqueta_700">#REF!</definedName>
    <definedName name="etiqueta_7000" localSheetId="39">#REF!</definedName>
    <definedName name="etiqueta_7000" localSheetId="25">#REF!</definedName>
    <definedName name="etiqueta_7000" localSheetId="21">#REF!</definedName>
    <definedName name="etiqueta_7000" localSheetId="4">#REF!</definedName>
    <definedName name="etiqueta_7000" localSheetId="89">#REF!</definedName>
    <definedName name="etiqueta_7000" localSheetId="5">#REF!</definedName>
    <definedName name="etiqueta_7000" localSheetId="90">#REF!</definedName>
    <definedName name="etiqueta_7000" localSheetId="34">#REF!</definedName>
    <definedName name="etiqueta_7000" localSheetId="92">#REF!</definedName>
    <definedName name="etiqueta_7000" localSheetId="93">#REF!</definedName>
    <definedName name="etiqueta_7000">#REF!</definedName>
    <definedName name="etiqueta_7000_7010_7020" localSheetId="39">#REF!</definedName>
    <definedName name="etiqueta_7000_7010_7020" localSheetId="25">#REF!</definedName>
    <definedName name="etiqueta_7000_7010_7020" localSheetId="21">#REF!</definedName>
    <definedName name="etiqueta_7000_7010_7020" localSheetId="4">#REF!</definedName>
    <definedName name="etiqueta_7000_7010_7020" localSheetId="89">#REF!</definedName>
    <definedName name="etiqueta_7000_7010_7020" localSheetId="5">#REF!</definedName>
    <definedName name="etiqueta_7000_7010_7020" localSheetId="90">#REF!</definedName>
    <definedName name="etiqueta_7000_7010_7020" localSheetId="34">#REF!</definedName>
    <definedName name="etiqueta_7000_7010_7020" localSheetId="92">#REF!</definedName>
    <definedName name="etiqueta_7000_7010_7020" localSheetId="93">#REF!</definedName>
    <definedName name="etiqueta_7000_7010_7020">#REF!</definedName>
    <definedName name="etiqueta_7000_7070" localSheetId="39">#REF!</definedName>
    <definedName name="etiqueta_7000_7070" localSheetId="25">#REF!</definedName>
    <definedName name="etiqueta_7000_7070" localSheetId="21">#REF!</definedName>
    <definedName name="etiqueta_7000_7070" localSheetId="4">#REF!</definedName>
    <definedName name="etiqueta_7000_7070" localSheetId="89">#REF!</definedName>
    <definedName name="etiqueta_7000_7070" localSheetId="5">#REF!</definedName>
    <definedName name="etiqueta_7000_7070" localSheetId="90">#REF!</definedName>
    <definedName name="etiqueta_7000_7070" localSheetId="34">#REF!</definedName>
    <definedName name="etiqueta_7000_7070" localSheetId="92">#REF!</definedName>
    <definedName name="etiqueta_7000_7070" localSheetId="93">#REF!</definedName>
    <definedName name="etiqueta_7000_7070">#REF!</definedName>
    <definedName name="etiqueta_7010" localSheetId="39">#REF!</definedName>
    <definedName name="etiqueta_7010" localSheetId="25">#REF!</definedName>
    <definedName name="etiqueta_7010" localSheetId="21">#REF!</definedName>
    <definedName name="etiqueta_7010" localSheetId="4">#REF!</definedName>
    <definedName name="etiqueta_7010" localSheetId="89">#REF!</definedName>
    <definedName name="etiqueta_7010" localSheetId="5">#REF!</definedName>
    <definedName name="etiqueta_7010" localSheetId="90">#REF!</definedName>
    <definedName name="etiqueta_7010" localSheetId="34">#REF!</definedName>
    <definedName name="etiqueta_7010" localSheetId="92">#REF!</definedName>
    <definedName name="etiqueta_7010" localSheetId="93">#REF!</definedName>
    <definedName name="etiqueta_7010">#REF!</definedName>
    <definedName name="etiqueta_7020" localSheetId="39">#REF!</definedName>
    <definedName name="etiqueta_7020" localSheetId="25">#REF!</definedName>
    <definedName name="etiqueta_7020" localSheetId="21">#REF!</definedName>
    <definedName name="etiqueta_7020" localSheetId="4">#REF!</definedName>
    <definedName name="etiqueta_7020" localSheetId="89">#REF!</definedName>
    <definedName name="etiqueta_7020" localSheetId="5">#REF!</definedName>
    <definedName name="etiqueta_7020" localSheetId="90">#REF!</definedName>
    <definedName name="etiqueta_7020" localSheetId="34">#REF!</definedName>
    <definedName name="etiqueta_7020" localSheetId="92">#REF!</definedName>
    <definedName name="etiqueta_7020" localSheetId="93">#REF!</definedName>
    <definedName name="etiqueta_7020">#REF!</definedName>
    <definedName name="etiqueta_7030" localSheetId="39">#REF!</definedName>
    <definedName name="etiqueta_7030" localSheetId="25">#REF!</definedName>
    <definedName name="etiqueta_7030" localSheetId="21">#REF!</definedName>
    <definedName name="etiqueta_7030" localSheetId="4">#REF!</definedName>
    <definedName name="etiqueta_7030" localSheetId="89">#REF!</definedName>
    <definedName name="etiqueta_7030" localSheetId="5">#REF!</definedName>
    <definedName name="etiqueta_7030" localSheetId="90">#REF!</definedName>
    <definedName name="etiqueta_7030" localSheetId="34">#REF!</definedName>
    <definedName name="etiqueta_7030" localSheetId="92">#REF!</definedName>
    <definedName name="etiqueta_7030" localSheetId="93">#REF!</definedName>
    <definedName name="etiqueta_7030">#REF!</definedName>
    <definedName name="etiqueta_7040" localSheetId="39">#REF!</definedName>
    <definedName name="etiqueta_7040" localSheetId="25">#REF!</definedName>
    <definedName name="etiqueta_7040" localSheetId="21">#REF!</definedName>
    <definedName name="etiqueta_7040" localSheetId="4">#REF!</definedName>
    <definedName name="etiqueta_7040" localSheetId="89">#REF!</definedName>
    <definedName name="etiqueta_7040" localSheetId="5">#REF!</definedName>
    <definedName name="etiqueta_7040" localSheetId="90">#REF!</definedName>
    <definedName name="etiqueta_7040" localSheetId="34">#REF!</definedName>
    <definedName name="etiqueta_7040" localSheetId="92">#REF!</definedName>
    <definedName name="etiqueta_7040" localSheetId="93">#REF!</definedName>
    <definedName name="etiqueta_7040">#REF!</definedName>
    <definedName name="etiqueta_7050" localSheetId="39">#REF!</definedName>
    <definedName name="etiqueta_7050" localSheetId="25">#REF!</definedName>
    <definedName name="etiqueta_7050" localSheetId="21">#REF!</definedName>
    <definedName name="etiqueta_7050" localSheetId="4">#REF!</definedName>
    <definedName name="etiqueta_7050" localSheetId="89">#REF!</definedName>
    <definedName name="etiqueta_7050" localSheetId="5">#REF!</definedName>
    <definedName name="etiqueta_7050" localSheetId="90">#REF!</definedName>
    <definedName name="etiqueta_7050" localSheetId="34">#REF!</definedName>
    <definedName name="etiqueta_7050" localSheetId="92">#REF!</definedName>
    <definedName name="etiqueta_7050" localSheetId="93">#REF!</definedName>
    <definedName name="etiqueta_7050">#REF!</definedName>
    <definedName name="etiqueta_7060" localSheetId="39">#REF!</definedName>
    <definedName name="etiqueta_7060" localSheetId="25">#REF!</definedName>
    <definedName name="etiqueta_7060" localSheetId="21">#REF!</definedName>
    <definedName name="etiqueta_7060" localSheetId="4">#REF!</definedName>
    <definedName name="etiqueta_7060" localSheetId="89">#REF!</definedName>
    <definedName name="etiqueta_7060" localSheetId="5">#REF!</definedName>
    <definedName name="etiqueta_7060" localSheetId="90">#REF!</definedName>
    <definedName name="etiqueta_7060" localSheetId="34">#REF!</definedName>
    <definedName name="etiqueta_7060" localSheetId="92">#REF!</definedName>
    <definedName name="etiqueta_7060" localSheetId="93">#REF!</definedName>
    <definedName name="etiqueta_7060">#REF!</definedName>
    <definedName name="etiqueta_7070" localSheetId="39">#REF!</definedName>
    <definedName name="etiqueta_7070" localSheetId="25">#REF!</definedName>
    <definedName name="etiqueta_7070" localSheetId="21">#REF!</definedName>
    <definedName name="etiqueta_7070" localSheetId="4">#REF!</definedName>
    <definedName name="etiqueta_7070" localSheetId="89">#REF!</definedName>
    <definedName name="etiqueta_7070" localSheetId="5">#REF!</definedName>
    <definedName name="etiqueta_7070" localSheetId="90">#REF!</definedName>
    <definedName name="etiqueta_7070" localSheetId="34">#REF!</definedName>
    <definedName name="etiqueta_7070" localSheetId="92">#REF!</definedName>
    <definedName name="etiqueta_7070" localSheetId="93">#REF!</definedName>
    <definedName name="etiqueta_7070">#REF!</definedName>
    <definedName name="etiqueta_7080" localSheetId="39">#REF!</definedName>
    <definedName name="etiqueta_7080" localSheetId="25">#REF!</definedName>
    <definedName name="etiqueta_7080" localSheetId="21">#REF!</definedName>
    <definedName name="etiqueta_7080" localSheetId="4">#REF!</definedName>
    <definedName name="etiqueta_7080" localSheetId="89">#REF!</definedName>
    <definedName name="etiqueta_7080" localSheetId="5">#REF!</definedName>
    <definedName name="etiqueta_7080" localSheetId="90">#REF!</definedName>
    <definedName name="etiqueta_7080" localSheetId="34">#REF!</definedName>
    <definedName name="etiqueta_7080" localSheetId="92">#REF!</definedName>
    <definedName name="etiqueta_7080" localSheetId="93">#REF!</definedName>
    <definedName name="etiqueta_7080">#REF!</definedName>
    <definedName name="etiqueta_7080_7090" localSheetId="39">#REF!</definedName>
    <definedName name="etiqueta_7080_7090" localSheetId="25">#REF!</definedName>
    <definedName name="etiqueta_7080_7090" localSheetId="21">#REF!</definedName>
    <definedName name="etiqueta_7080_7090" localSheetId="4">#REF!</definedName>
    <definedName name="etiqueta_7080_7090" localSheetId="89">#REF!</definedName>
    <definedName name="etiqueta_7080_7090" localSheetId="5">#REF!</definedName>
    <definedName name="etiqueta_7080_7090" localSheetId="90">#REF!</definedName>
    <definedName name="etiqueta_7080_7090" localSheetId="34">#REF!</definedName>
    <definedName name="etiqueta_7080_7090" localSheetId="92">#REF!</definedName>
    <definedName name="etiqueta_7080_7090" localSheetId="93">#REF!</definedName>
    <definedName name="etiqueta_7080_7090">#REF!</definedName>
    <definedName name="etiqueta_7090" localSheetId="39">#REF!</definedName>
    <definedName name="etiqueta_7090" localSheetId="25">#REF!</definedName>
    <definedName name="etiqueta_7090" localSheetId="21">#REF!</definedName>
    <definedName name="etiqueta_7090" localSheetId="4">#REF!</definedName>
    <definedName name="etiqueta_7090" localSheetId="89">#REF!</definedName>
    <definedName name="etiqueta_7090" localSheetId="5">#REF!</definedName>
    <definedName name="etiqueta_7090" localSheetId="90">#REF!</definedName>
    <definedName name="etiqueta_7090" localSheetId="34">#REF!</definedName>
    <definedName name="etiqueta_7090" localSheetId="92">#REF!</definedName>
    <definedName name="etiqueta_7090" localSheetId="93">#REF!</definedName>
    <definedName name="etiqueta_7090">#REF!</definedName>
    <definedName name="etiqueta_715" localSheetId="39">#REF!</definedName>
    <definedName name="etiqueta_715" localSheetId="25">#REF!</definedName>
    <definedName name="etiqueta_715" localSheetId="21">#REF!</definedName>
    <definedName name="etiqueta_715" localSheetId="4">#REF!</definedName>
    <definedName name="etiqueta_715" localSheetId="89">#REF!</definedName>
    <definedName name="etiqueta_715" localSheetId="5">#REF!</definedName>
    <definedName name="etiqueta_715" localSheetId="90">#REF!</definedName>
    <definedName name="etiqueta_715" localSheetId="34">#REF!</definedName>
    <definedName name="etiqueta_715" localSheetId="92">#REF!</definedName>
    <definedName name="etiqueta_715" localSheetId="93">#REF!</definedName>
    <definedName name="etiqueta_715">#REF!</definedName>
    <definedName name="etiqueta_725" localSheetId="39">#REF!</definedName>
    <definedName name="etiqueta_725" localSheetId="25">#REF!</definedName>
    <definedName name="etiqueta_725" localSheetId="21">#REF!</definedName>
    <definedName name="etiqueta_725" localSheetId="4">#REF!</definedName>
    <definedName name="etiqueta_725" localSheetId="89">#REF!</definedName>
    <definedName name="etiqueta_725" localSheetId="5">#REF!</definedName>
    <definedName name="etiqueta_725" localSheetId="90">#REF!</definedName>
    <definedName name="etiqueta_725" localSheetId="34">#REF!</definedName>
    <definedName name="etiqueta_725" localSheetId="92">#REF!</definedName>
    <definedName name="etiqueta_725" localSheetId="93">#REF!</definedName>
    <definedName name="etiqueta_725">#REF!</definedName>
    <definedName name="etiqueta_740" localSheetId="39">#REF!</definedName>
    <definedName name="etiqueta_740" localSheetId="25">#REF!</definedName>
    <definedName name="etiqueta_740" localSheetId="21">#REF!</definedName>
    <definedName name="etiqueta_740" localSheetId="4">#REF!</definedName>
    <definedName name="etiqueta_740" localSheetId="89">#REF!</definedName>
    <definedName name="etiqueta_740" localSheetId="5">#REF!</definedName>
    <definedName name="etiqueta_740" localSheetId="90">#REF!</definedName>
    <definedName name="etiqueta_740" localSheetId="34">#REF!</definedName>
    <definedName name="etiqueta_740" localSheetId="92">#REF!</definedName>
    <definedName name="etiqueta_740" localSheetId="93">#REF!</definedName>
    <definedName name="etiqueta_740">#REF!</definedName>
    <definedName name="etiqueta_760" localSheetId="39">#REF!</definedName>
    <definedName name="etiqueta_760" localSheetId="25">#REF!</definedName>
    <definedName name="etiqueta_760" localSheetId="21">#REF!</definedName>
    <definedName name="etiqueta_760" localSheetId="4">#REF!</definedName>
    <definedName name="etiqueta_760" localSheetId="89">#REF!</definedName>
    <definedName name="etiqueta_760" localSheetId="5">#REF!</definedName>
    <definedName name="etiqueta_760" localSheetId="90">#REF!</definedName>
    <definedName name="etiqueta_760" localSheetId="34">#REF!</definedName>
    <definedName name="etiqueta_760" localSheetId="92">#REF!</definedName>
    <definedName name="etiqueta_760" localSheetId="93">#REF!</definedName>
    <definedName name="etiqueta_760">#REF!</definedName>
    <definedName name="etiqueta_770" localSheetId="39">#REF!</definedName>
    <definedName name="etiqueta_770" localSheetId="25">#REF!</definedName>
    <definedName name="etiqueta_770" localSheetId="21">#REF!</definedName>
    <definedName name="etiqueta_770" localSheetId="4">#REF!</definedName>
    <definedName name="etiqueta_770" localSheetId="89">#REF!</definedName>
    <definedName name="etiqueta_770" localSheetId="5">#REF!</definedName>
    <definedName name="etiqueta_770" localSheetId="90">#REF!</definedName>
    <definedName name="etiqueta_770" localSheetId="34">#REF!</definedName>
    <definedName name="etiqueta_770" localSheetId="92">#REF!</definedName>
    <definedName name="etiqueta_770" localSheetId="93">#REF!</definedName>
    <definedName name="etiqueta_770">#REF!</definedName>
    <definedName name="etiqueta_772" localSheetId="39">#REF!</definedName>
    <definedName name="etiqueta_772" localSheetId="25">#REF!</definedName>
    <definedName name="etiqueta_772" localSheetId="21">#REF!</definedName>
    <definedName name="etiqueta_772" localSheetId="4">#REF!</definedName>
    <definedName name="etiqueta_772" localSheetId="89">#REF!</definedName>
    <definedName name="etiqueta_772" localSheetId="5">#REF!</definedName>
    <definedName name="etiqueta_772" localSheetId="90">#REF!</definedName>
    <definedName name="etiqueta_772" localSheetId="34">#REF!</definedName>
    <definedName name="etiqueta_772" localSheetId="92">#REF!</definedName>
    <definedName name="etiqueta_772" localSheetId="93">#REF!</definedName>
    <definedName name="etiqueta_772">#REF!</definedName>
    <definedName name="etiqueta_782_783" localSheetId="39">#REF!</definedName>
    <definedName name="etiqueta_782_783" localSheetId="25">#REF!</definedName>
    <definedName name="etiqueta_782_783" localSheetId="21">#REF!</definedName>
    <definedName name="etiqueta_782_783" localSheetId="4">#REF!</definedName>
    <definedName name="etiqueta_782_783" localSheetId="89">#REF!</definedName>
    <definedName name="etiqueta_782_783" localSheetId="5">#REF!</definedName>
    <definedName name="etiqueta_782_783" localSheetId="90">#REF!</definedName>
    <definedName name="etiqueta_782_783" localSheetId="34">#REF!</definedName>
    <definedName name="etiqueta_782_783" localSheetId="92">#REF!</definedName>
    <definedName name="etiqueta_782_783" localSheetId="93">#REF!</definedName>
    <definedName name="etiqueta_782_783">#REF!</definedName>
    <definedName name="etiqueta_783" localSheetId="39">#REF!</definedName>
    <definedName name="etiqueta_783" localSheetId="25">#REF!</definedName>
    <definedName name="etiqueta_783" localSheetId="21">#REF!</definedName>
    <definedName name="etiqueta_783" localSheetId="4">#REF!</definedName>
    <definedName name="etiqueta_783" localSheetId="89">#REF!</definedName>
    <definedName name="etiqueta_783" localSheetId="5">#REF!</definedName>
    <definedName name="etiqueta_783" localSheetId="90">#REF!</definedName>
    <definedName name="etiqueta_783" localSheetId="34">#REF!</definedName>
    <definedName name="etiqueta_783" localSheetId="92">#REF!</definedName>
    <definedName name="etiqueta_783" localSheetId="93">#REF!</definedName>
    <definedName name="etiqueta_783">#REF!</definedName>
    <definedName name="etiqueta_787" localSheetId="39">#REF!</definedName>
    <definedName name="etiqueta_787" localSheetId="25">#REF!</definedName>
    <definedName name="etiqueta_787" localSheetId="21">#REF!</definedName>
    <definedName name="etiqueta_787" localSheetId="4">#REF!</definedName>
    <definedName name="etiqueta_787" localSheetId="89">#REF!</definedName>
    <definedName name="etiqueta_787" localSheetId="5">#REF!</definedName>
    <definedName name="etiqueta_787" localSheetId="90">#REF!</definedName>
    <definedName name="etiqueta_787" localSheetId="34">#REF!</definedName>
    <definedName name="etiqueta_787" localSheetId="92">#REF!</definedName>
    <definedName name="etiqueta_787" localSheetId="93">#REF!</definedName>
    <definedName name="etiqueta_787">#REF!</definedName>
    <definedName name="etiqueta_787_788" localSheetId="39">#REF!</definedName>
    <definedName name="etiqueta_787_788" localSheetId="25">#REF!</definedName>
    <definedName name="etiqueta_787_788" localSheetId="21">#REF!</definedName>
    <definedName name="etiqueta_787_788" localSheetId="4">#REF!</definedName>
    <definedName name="etiqueta_787_788" localSheetId="89">#REF!</definedName>
    <definedName name="etiqueta_787_788" localSheetId="5">#REF!</definedName>
    <definedName name="etiqueta_787_788" localSheetId="90">#REF!</definedName>
    <definedName name="etiqueta_787_788" localSheetId="34">#REF!</definedName>
    <definedName name="etiqueta_787_788" localSheetId="92">#REF!</definedName>
    <definedName name="etiqueta_787_788" localSheetId="93">#REF!</definedName>
    <definedName name="etiqueta_787_788">#REF!</definedName>
    <definedName name="etiqueta_788" localSheetId="39">#REF!</definedName>
    <definedName name="etiqueta_788" localSheetId="25">#REF!</definedName>
    <definedName name="etiqueta_788" localSheetId="21">#REF!</definedName>
    <definedName name="etiqueta_788" localSheetId="4">#REF!</definedName>
    <definedName name="etiqueta_788" localSheetId="89">#REF!</definedName>
    <definedName name="etiqueta_788" localSheetId="5">#REF!</definedName>
    <definedName name="etiqueta_788" localSheetId="90">#REF!</definedName>
    <definedName name="etiqueta_788" localSheetId="34">#REF!</definedName>
    <definedName name="etiqueta_788" localSheetId="92">#REF!</definedName>
    <definedName name="etiqueta_788" localSheetId="93">#REF!</definedName>
    <definedName name="etiqueta_788">#REF!</definedName>
    <definedName name="etiqueta_789" localSheetId="39">#REF!</definedName>
    <definedName name="etiqueta_789" localSheetId="25">#REF!</definedName>
    <definedName name="etiqueta_789" localSheetId="21">#REF!</definedName>
    <definedName name="etiqueta_789" localSheetId="4">#REF!</definedName>
    <definedName name="etiqueta_789" localSheetId="89">#REF!</definedName>
    <definedName name="etiqueta_789" localSheetId="5">#REF!</definedName>
    <definedName name="etiqueta_789" localSheetId="90">#REF!</definedName>
    <definedName name="etiqueta_789" localSheetId="34">#REF!</definedName>
    <definedName name="etiqueta_789" localSheetId="92">#REF!</definedName>
    <definedName name="etiqueta_789" localSheetId="93">#REF!</definedName>
    <definedName name="etiqueta_789">#REF!</definedName>
    <definedName name="etiqueta_791" localSheetId="39">#REF!</definedName>
    <definedName name="etiqueta_791" localSheetId="25">#REF!</definedName>
    <definedName name="etiqueta_791" localSheetId="21">#REF!</definedName>
    <definedName name="etiqueta_791" localSheetId="4">#REF!</definedName>
    <definedName name="etiqueta_791" localSheetId="89">#REF!</definedName>
    <definedName name="etiqueta_791" localSheetId="5">#REF!</definedName>
    <definedName name="etiqueta_791" localSheetId="90">#REF!</definedName>
    <definedName name="etiqueta_791" localSheetId="34">#REF!</definedName>
    <definedName name="etiqueta_791" localSheetId="92">#REF!</definedName>
    <definedName name="etiqueta_791" localSheetId="93">#REF!</definedName>
    <definedName name="etiqueta_791">#REF!</definedName>
    <definedName name="etiqueta_791_792_800_789" localSheetId="39">#REF!</definedName>
    <definedName name="etiqueta_791_792_800_789" localSheetId="25">#REF!</definedName>
    <definedName name="etiqueta_791_792_800_789" localSheetId="21">#REF!</definedName>
    <definedName name="etiqueta_791_792_800_789" localSheetId="4">#REF!</definedName>
    <definedName name="etiqueta_791_792_800_789" localSheetId="89">#REF!</definedName>
    <definedName name="etiqueta_791_792_800_789" localSheetId="5">#REF!</definedName>
    <definedName name="etiqueta_791_792_800_789" localSheetId="90">#REF!</definedName>
    <definedName name="etiqueta_791_792_800_789" localSheetId="34">#REF!</definedName>
    <definedName name="etiqueta_791_792_800_789" localSheetId="92">#REF!</definedName>
    <definedName name="etiqueta_791_792_800_789" localSheetId="93">#REF!</definedName>
    <definedName name="etiqueta_791_792_800_789">#REF!</definedName>
    <definedName name="etiqueta_792" localSheetId="39">#REF!</definedName>
    <definedName name="etiqueta_792" localSheetId="25">#REF!</definedName>
    <definedName name="etiqueta_792" localSheetId="21">#REF!</definedName>
    <definedName name="etiqueta_792" localSheetId="4">#REF!</definedName>
    <definedName name="etiqueta_792" localSheetId="89">#REF!</definedName>
    <definedName name="etiqueta_792" localSheetId="5">#REF!</definedName>
    <definedName name="etiqueta_792" localSheetId="90">#REF!</definedName>
    <definedName name="etiqueta_792" localSheetId="34">#REF!</definedName>
    <definedName name="etiqueta_792" localSheetId="92">#REF!</definedName>
    <definedName name="etiqueta_792" localSheetId="93">#REF!</definedName>
    <definedName name="etiqueta_792">#REF!</definedName>
    <definedName name="etiqueta_800" localSheetId="39">#REF!</definedName>
    <definedName name="etiqueta_800" localSheetId="25">#REF!</definedName>
    <definedName name="etiqueta_800" localSheetId="21">#REF!</definedName>
    <definedName name="etiqueta_800" localSheetId="4">#REF!</definedName>
    <definedName name="etiqueta_800" localSheetId="89">#REF!</definedName>
    <definedName name="etiqueta_800" localSheetId="5">#REF!</definedName>
    <definedName name="etiqueta_800" localSheetId="90">#REF!</definedName>
    <definedName name="etiqueta_800" localSheetId="34">#REF!</definedName>
    <definedName name="etiqueta_800" localSheetId="92">#REF!</definedName>
    <definedName name="etiqueta_800" localSheetId="93">#REF!</definedName>
    <definedName name="etiqueta_800">#REF!</definedName>
    <definedName name="etiqueta_8010" localSheetId="39">#REF!</definedName>
    <definedName name="etiqueta_8010" localSheetId="25">#REF!</definedName>
    <definedName name="etiqueta_8010" localSheetId="21">#REF!</definedName>
    <definedName name="etiqueta_8010" localSheetId="4">#REF!</definedName>
    <definedName name="etiqueta_8010" localSheetId="89">#REF!</definedName>
    <definedName name="etiqueta_8010" localSheetId="5">#REF!</definedName>
    <definedName name="etiqueta_8010" localSheetId="90">#REF!</definedName>
    <definedName name="etiqueta_8010" localSheetId="34">#REF!</definedName>
    <definedName name="etiqueta_8010" localSheetId="92">#REF!</definedName>
    <definedName name="etiqueta_8010" localSheetId="93">#REF!</definedName>
    <definedName name="etiqueta_8010">#REF!</definedName>
    <definedName name="etiqueta_8020_8030" localSheetId="39">#REF!</definedName>
    <definedName name="etiqueta_8020_8030" localSheetId="25">#REF!</definedName>
    <definedName name="etiqueta_8020_8030" localSheetId="21">#REF!</definedName>
    <definedName name="etiqueta_8020_8030" localSheetId="4">#REF!</definedName>
    <definedName name="etiqueta_8020_8030" localSheetId="89">#REF!</definedName>
    <definedName name="etiqueta_8020_8030" localSheetId="5">#REF!</definedName>
    <definedName name="etiqueta_8020_8030" localSheetId="90">#REF!</definedName>
    <definedName name="etiqueta_8020_8030" localSheetId="34">#REF!</definedName>
    <definedName name="etiqueta_8020_8030" localSheetId="92">#REF!</definedName>
    <definedName name="etiqueta_8020_8030" localSheetId="93">#REF!</definedName>
    <definedName name="etiqueta_8020_8030">#REF!</definedName>
    <definedName name="etiqueta_8020_8040" localSheetId="39">#REF!</definedName>
    <definedName name="etiqueta_8020_8040" localSheetId="25">#REF!</definedName>
    <definedName name="etiqueta_8020_8040" localSheetId="21">#REF!</definedName>
    <definedName name="etiqueta_8020_8040" localSheetId="4">#REF!</definedName>
    <definedName name="etiqueta_8020_8040" localSheetId="89">#REF!</definedName>
    <definedName name="etiqueta_8020_8040" localSheetId="5">#REF!</definedName>
    <definedName name="etiqueta_8020_8040" localSheetId="90">#REF!</definedName>
    <definedName name="etiqueta_8020_8040" localSheetId="34">#REF!</definedName>
    <definedName name="etiqueta_8020_8040" localSheetId="92">#REF!</definedName>
    <definedName name="etiqueta_8020_8040" localSheetId="93">#REF!</definedName>
    <definedName name="etiqueta_8020_8040">#REF!</definedName>
    <definedName name="etiqueta_8030_8050_3434" localSheetId="39">#REF!</definedName>
    <definedName name="etiqueta_8030_8050_3434" localSheetId="25">#REF!</definedName>
    <definedName name="etiqueta_8030_8050_3434" localSheetId="21">#REF!</definedName>
    <definedName name="etiqueta_8030_8050_3434" localSheetId="4">#REF!</definedName>
    <definedName name="etiqueta_8030_8050_3434" localSheetId="89">#REF!</definedName>
    <definedName name="etiqueta_8030_8050_3434" localSheetId="5">#REF!</definedName>
    <definedName name="etiqueta_8030_8050_3434" localSheetId="90">#REF!</definedName>
    <definedName name="etiqueta_8030_8050_3434" localSheetId="34">#REF!</definedName>
    <definedName name="etiqueta_8030_8050_3434" localSheetId="92">#REF!</definedName>
    <definedName name="etiqueta_8030_8050_3434" localSheetId="93">#REF!</definedName>
    <definedName name="etiqueta_8030_8050_3434">#REF!</definedName>
    <definedName name="etiqueta_8040_8050" localSheetId="39">#REF!</definedName>
    <definedName name="etiqueta_8040_8050" localSheetId="25">#REF!</definedName>
    <definedName name="etiqueta_8040_8050" localSheetId="21">#REF!</definedName>
    <definedName name="etiqueta_8040_8050" localSheetId="4">#REF!</definedName>
    <definedName name="etiqueta_8040_8050" localSheetId="89">#REF!</definedName>
    <definedName name="etiqueta_8040_8050" localSheetId="5">#REF!</definedName>
    <definedName name="etiqueta_8040_8050" localSheetId="90">#REF!</definedName>
    <definedName name="etiqueta_8040_8050" localSheetId="34">#REF!</definedName>
    <definedName name="etiqueta_8040_8050" localSheetId="92">#REF!</definedName>
    <definedName name="etiqueta_8040_8050" localSheetId="93">#REF!</definedName>
    <definedName name="etiqueta_8040_8050">#REF!</definedName>
    <definedName name="etiqueta_8080" localSheetId="39">#REF!</definedName>
    <definedName name="etiqueta_8080" localSheetId="25">#REF!</definedName>
    <definedName name="etiqueta_8080" localSheetId="21">#REF!</definedName>
    <definedName name="etiqueta_8080" localSheetId="4">#REF!</definedName>
    <definedName name="etiqueta_8080" localSheetId="89">#REF!</definedName>
    <definedName name="etiqueta_8080" localSheetId="5">#REF!</definedName>
    <definedName name="etiqueta_8080" localSheetId="90">#REF!</definedName>
    <definedName name="etiqueta_8080" localSheetId="34">#REF!</definedName>
    <definedName name="etiqueta_8080" localSheetId="92">#REF!</definedName>
    <definedName name="etiqueta_8080" localSheetId="93">#REF!</definedName>
    <definedName name="etiqueta_8080">#REF!</definedName>
    <definedName name="etiqueta_8090" localSheetId="39">#REF!</definedName>
    <definedName name="etiqueta_8090" localSheetId="25">#REF!</definedName>
    <definedName name="etiqueta_8090" localSheetId="21">#REF!</definedName>
    <definedName name="etiqueta_8090" localSheetId="4">#REF!</definedName>
    <definedName name="etiqueta_8090" localSheetId="89">#REF!</definedName>
    <definedName name="etiqueta_8090" localSheetId="5">#REF!</definedName>
    <definedName name="etiqueta_8090" localSheetId="90">#REF!</definedName>
    <definedName name="etiqueta_8090" localSheetId="34">#REF!</definedName>
    <definedName name="etiqueta_8090" localSheetId="92">#REF!</definedName>
    <definedName name="etiqueta_8090" localSheetId="93">#REF!</definedName>
    <definedName name="etiqueta_8090">#REF!</definedName>
    <definedName name="etiqueta_810" localSheetId="39">#REF!</definedName>
    <definedName name="etiqueta_810" localSheetId="25">#REF!</definedName>
    <definedName name="etiqueta_810" localSheetId="21">#REF!</definedName>
    <definedName name="etiqueta_810" localSheetId="4">#REF!</definedName>
    <definedName name="etiqueta_810" localSheetId="89">#REF!</definedName>
    <definedName name="etiqueta_810" localSheetId="5">#REF!</definedName>
    <definedName name="etiqueta_810" localSheetId="90">#REF!</definedName>
    <definedName name="etiqueta_810" localSheetId="34">#REF!</definedName>
    <definedName name="etiqueta_810" localSheetId="92">#REF!</definedName>
    <definedName name="etiqueta_810" localSheetId="93">#REF!</definedName>
    <definedName name="etiqueta_810">#REF!</definedName>
    <definedName name="etiqueta_810_820_8150" localSheetId="39">#REF!</definedName>
    <definedName name="etiqueta_810_820_8150" localSheetId="25">#REF!</definedName>
    <definedName name="etiqueta_810_820_8150" localSheetId="21">#REF!</definedName>
    <definedName name="etiqueta_810_820_8150" localSheetId="4">#REF!</definedName>
    <definedName name="etiqueta_810_820_8150" localSheetId="89">#REF!</definedName>
    <definedName name="etiqueta_810_820_8150" localSheetId="5">#REF!</definedName>
    <definedName name="etiqueta_810_820_8150" localSheetId="90">#REF!</definedName>
    <definedName name="etiqueta_810_820_8150" localSheetId="34">#REF!</definedName>
    <definedName name="etiqueta_810_820_8150" localSheetId="92">#REF!</definedName>
    <definedName name="etiqueta_810_820_8150" localSheetId="93">#REF!</definedName>
    <definedName name="etiqueta_810_820_8150">#REF!</definedName>
    <definedName name="etiqueta_810_845" localSheetId="39">#REF!</definedName>
    <definedName name="etiqueta_810_845" localSheetId="25">#REF!</definedName>
    <definedName name="etiqueta_810_845" localSheetId="21">#REF!</definedName>
    <definedName name="etiqueta_810_845" localSheetId="4">#REF!</definedName>
    <definedName name="etiqueta_810_845" localSheetId="89">#REF!</definedName>
    <definedName name="etiqueta_810_845" localSheetId="5">#REF!</definedName>
    <definedName name="etiqueta_810_845" localSheetId="90">#REF!</definedName>
    <definedName name="etiqueta_810_845" localSheetId="34">#REF!</definedName>
    <definedName name="etiqueta_810_845" localSheetId="92">#REF!</definedName>
    <definedName name="etiqueta_810_845" localSheetId="93">#REF!</definedName>
    <definedName name="etiqueta_810_845">#REF!</definedName>
    <definedName name="etiqueta_810_845.relacionados" localSheetId="39">#REF!</definedName>
    <definedName name="etiqueta_810_845.relacionados" localSheetId="25">#REF!</definedName>
    <definedName name="etiqueta_810_845.relacionados" localSheetId="21">#REF!</definedName>
    <definedName name="etiqueta_810_845.relacionados" localSheetId="4">#REF!</definedName>
    <definedName name="etiqueta_810_845.relacionados" localSheetId="89">#REF!</definedName>
    <definedName name="etiqueta_810_845.relacionados" localSheetId="5">#REF!</definedName>
    <definedName name="etiqueta_810_845.relacionados" localSheetId="90">#REF!</definedName>
    <definedName name="etiqueta_810_845.relacionados" localSheetId="34">#REF!</definedName>
    <definedName name="etiqueta_810_845.relacionados" localSheetId="92">#REF!</definedName>
    <definedName name="etiqueta_810_845.relacionados" localSheetId="93">#REF!</definedName>
    <definedName name="etiqueta_810_845.relacionados">#REF!</definedName>
    <definedName name="etiqueta_8100" localSheetId="39">#REF!</definedName>
    <definedName name="etiqueta_8100" localSheetId="25">#REF!</definedName>
    <definedName name="etiqueta_8100" localSheetId="21">#REF!</definedName>
    <definedName name="etiqueta_8100" localSheetId="4">#REF!</definedName>
    <definedName name="etiqueta_8100" localSheetId="89">#REF!</definedName>
    <definedName name="etiqueta_8100" localSheetId="5">#REF!</definedName>
    <definedName name="etiqueta_8100" localSheetId="90">#REF!</definedName>
    <definedName name="etiqueta_8100" localSheetId="34">#REF!</definedName>
    <definedName name="etiqueta_8100" localSheetId="92">#REF!</definedName>
    <definedName name="etiqueta_8100" localSheetId="93">#REF!</definedName>
    <definedName name="etiqueta_8100">#REF!</definedName>
    <definedName name="etiqueta_8110" localSheetId="39">#REF!</definedName>
    <definedName name="etiqueta_8110" localSheetId="25">#REF!</definedName>
    <definedName name="etiqueta_8110" localSheetId="21">#REF!</definedName>
    <definedName name="etiqueta_8110" localSheetId="4">#REF!</definedName>
    <definedName name="etiqueta_8110" localSheetId="89">#REF!</definedName>
    <definedName name="etiqueta_8110" localSheetId="5">#REF!</definedName>
    <definedName name="etiqueta_8110" localSheetId="90">#REF!</definedName>
    <definedName name="etiqueta_8110" localSheetId="34">#REF!</definedName>
    <definedName name="etiqueta_8110" localSheetId="92">#REF!</definedName>
    <definedName name="etiqueta_8110" localSheetId="93">#REF!</definedName>
    <definedName name="etiqueta_8110">#REF!</definedName>
    <definedName name="etiqueta_8110_8120" localSheetId="39">#REF!</definedName>
    <definedName name="etiqueta_8110_8120" localSheetId="25">#REF!</definedName>
    <definedName name="etiqueta_8110_8120" localSheetId="21">#REF!</definedName>
    <definedName name="etiqueta_8110_8120" localSheetId="4">#REF!</definedName>
    <definedName name="etiqueta_8110_8120" localSheetId="89">#REF!</definedName>
    <definedName name="etiqueta_8110_8120" localSheetId="5">#REF!</definedName>
    <definedName name="etiqueta_8110_8120" localSheetId="90">#REF!</definedName>
    <definedName name="etiqueta_8110_8120" localSheetId="34">#REF!</definedName>
    <definedName name="etiqueta_8110_8120" localSheetId="92">#REF!</definedName>
    <definedName name="etiqueta_8110_8120" localSheetId="93">#REF!</definedName>
    <definedName name="etiqueta_8110_8120">#REF!</definedName>
    <definedName name="etiqueta_8120" localSheetId="39">#REF!</definedName>
    <definedName name="etiqueta_8120" localSheetId="25">#REF!</definedName>
    <definedName name="etiqueta_8120" localSheetId="21">#REF!</definedName>
    <definedName name="etiqueta_8120" localSheetId="4">#REF!</definedName>
    <definedName name="etiqueta_8120" localSheetId="89">#REF!</definedName>
    <definedName name="etiqueta_8120" localSheetId="5">#REF!</definedName>
    <definedName name="etiqueta_8120" localSheetId="90">#REF!</definedName>
    <definedName name="etiqueta_8120" localSheetId="34">#REF!</definedName>
    <definedName name="etiqueta_8120" localSheetId="92">#REF!</definedName>
    <definedName name="etiqueta_8120" localSheetId="93">#REF!</definedName>
    <definedName name="etiqueta_8120">#REF!</definedName>
    <definedName name="etiqueta_8130" localSheetId="39">#REF!</definedName>
    <definedName name="etiqueta_8130" localSheetId="25">#REF!</definedName>
    <definedName name="etiqueta_8130" localSheetId="21">#REF!</definedName>
    <definedName name="etiqueta_8130" localSheetId="4">#REF!</definedName>
    <definedName name="etiqueta_8130" localSheetId="89">#REF!</definedName>
    <definedName name="etiqueta_8130" localSheetId="5">#REF!</definedName>
    <definedName name="etiqueta_8130" localSheetId="90">#REF!</definedName>
    <definedName name="etiqueta_8130" localSheetId="34">#REF!</definedName>
    <definedName name="etiqueta_8130" localSheetId="92">#REF!</definedName>
    <definedName name="etiqueta_8130" localSheetId="93">#REF!</definedName>
    <definedName name="etiqueta_8130">#REF!</definedName>
    <definedName name="etiqueta_8130_8140" localSheetId="39">#REF!</definedName>
    <definedName name="etiqueta_8130_8140" localSheetId="25">#REF!</definedName>
    <definedName name="etiqueta_8130_8140" localSheetId="21">#REF!</definedName>
    <definedName name="etiqueta_8130_8140" localSheetId="4">#REF!</definedName>
    <definedName name="etiqueta_8130_8140" localSheetId="89">#REF!</definedName>
    <definedName name="etiqueta_8130_8140" localSheetId="5">#REF!</definedName>
    <definedName name="etiqueta_8130_8140" localSheetId="90">#REF!</definedName>
    <definedName name="etiqueta_8130_8140" localSheetId="34">#REF!</definedName>
    <definedName name="etiqueta_8130_8140" localSheetId="92">#REF!</definedName>
    <definedName name="etiqueta_8130_8140" localSheetId="93">#REF!</definedName>
    <definedName name="etiqueta_8130_8140">#REF!</definedName>
    <definedName name="etiqueta_8140" localSheetId="39">#REF!</definedName>
    <definedName name="etiqueta_8140" localSheetId="25">#REF!</definedName>
    <definedName name="etiqueta_8140" localSheetId="21">#REF!</definedName>
    <definedName name="etiqueta_8140" localSheetId="4">#REF!</definedName>
    <definedName name="etiqueta_8140" localSheetId="89">#REF!</definedName>
    <definedName name="etiqueta_8140" localSheetId="5">#REF!</definedName>
    <definedName name="etiqueta_8140" localSheetId="90">#REF!</definedName>
    <definedName name="etiqueta_8140" localSheetId="34">#REF!</definedName>
    <definedName name="etiqueta_8140" localSheetId="92">#REF!</definedName>
    <definedName name="etiqueta_8140" localSheetId="93">#REF!</definedName>
    <definedName name="etiqueta_8140">#REF!</definedName>
    <definedName name="etiqueta_8150" localSheetId="39">#REF!</definedName>
    <definedName name="etiqueta_8150" localSheetId="25">#REF!</definedName>
    <definedName name="etiqueta_8150" localSheetId="21">#REF!</definedName>
    <definedName name="etiqueta_8150" localSheetId="4">#REF!</definedName>
    <definedName name="etiqueta_8150" localSheetId="89">#REF!</definedName>
    <definedName name="etiqueta_8150" localSheetId="5">#REF!</definedName>
    <definedName name="etiqueta_8150" localSheetId="90">#REF!</definedName>
    <definedName name="etiqueta_8150" localSheetId="34">#REF!</definedName>
    <definedName name="etiqueta_8150" localSheetId="92">#REF!</definedName>
    <definedName name="etiqueta_8150" localSheetId="93">#REF!</definedName>
    <definedName name="etiqueta_8150">#REF!</definedName>
    <definedName name="etiqueta_8160" localSheetId="39">#REF!</definedName>
    <definedName name="etiqueta_8160" localSheetId="25">#REF!</definedName>
    <definedName name="etiqueta_8160" localSheetId="21">#REF!</definedName>
    <definedName name="etiqueta_8160" localSheetId="4">#REF!</definedName>
    <definedName name="etiqueta_8160" localSheetId="89">#REF!</definedName>
    <definedName name="etiqueta_8160" localSheetId="5">#REF!</definedName>
    <definedName name="etiqueta_8160" localSheetId="90">#REF!</definedName>
    <definedName name="etiqueta_8160" localSheetId="34">#REF!</definedName>
    <definedName name="etiqueta_8160" localSheetId="92">#REF!</definedName>
    <definedName name="etiqueta_8160" localSheetId="93">#REF!</definedName>
    <definedName name="etiqueta_8160">#REF!</definedName>
    <definedName name="etiqueta_8170" localSheetId="39">#REF!</definedName>
    <definedName name="etiqueta_8170" localSheetId="25">#REF!</definedName>
    <definedName name="etiqueta_8170" localSheetId="21">#REF!</definedName>
    <definedName name="etiqueta_8170" localSheetId="4">#REF!</definedName>
    <definedName name="etiqueta_8170" localSheetId="89">#REF!</definedName>
    <definedName name="etiqueta_8170" localSheetId="5">#REF!</definedName>
    <definedName name="etiqueta_8170" localSheetId="90">#REF!</definedName>
    <definedName name="etiqueta_8170" localSheetId="34">#REF!</definedName>
    <definedName name="etiqueta_8170" localSheetId="92">#REF!</definedName>
    <definedName name="etiqueta_8170" localSheetId="93">#REF!</definedName>
    <definedName name="etiqueta_8170">#REF!</definedName>
    <definedName name="etiqueta_8180" localSheetId="39">#REF!</definedName>
    <definedName name="etiqueta_8180" localSheetId="25">#REF!</definedName>
    <definedName name="etiqueta_8180" localSheetId="21">#REF!</definedName>
    <definedName name="etiqueta_8180" localSheetId="4">#REF!</definedName>
    <definedName name="etiqueta_8180" localSheetId="89">#REF!</definedName>
    <definedName name="etiqueta_8180" localSheetId="5">#REF!</definedName>
    <definedName name="etiqueta_8180" localSheetId="90">#REF!</definedName>
    <definedName name="etiqueta_8180" localSheetId="34">#REF!</definedName>
    <definedName name="etiqueta_8180" localSheetId="92">#REF!</definedName>
    <definedName name="etiqueta_8180" localSheetId="93">#REF!</definedName>
    <definedName name="etiqueta_8180">#REF!</definedName>
    <definedName name="etiqueta_8180_8190" localSheetId="39">#REF!</definedName>
    <definedName name="etiqueta_8180_8190" localSheetId="25">#REF!</definedName>
    <definedName name="etiqueta_8180_8190" localSheetId="21">#REF!</definedName>
    <definedName name="etiqueta_8180_8190" localSheetId="4">#REF!</definedName>
    <definedName name="etiqueta_8180_8190" localSheetId="89">#REF!</definedName>
    <definedName name="etiqueta_8180_8190" localSheetId="5">#REF!</definedName>
    <definedName name="etiqueta_8180_8190" localSheetId="90">#REF!</definedName>
    <definedName name="etiqueta_8180_8190" localSheetId="34">#REF!</definedName>
    <definedName name="etiqueta_8180_8190" localSheetId="92">#REF!</definedName>
    <definedName name="etiqueta_8180_8190" localSheetId="93">#REF!</definedName>
    <definedName name="etiqueta_8180_8190">#REF!</definedName>
    <definedName name="etiqueta_8190" localSheetId="39">#REF!</definedName>
    <definedName name="etiqueta_8190" localSheetId="25">#REF!</definedName>
    <definedName name="etiqueta_8190" localSheetId="21">#REF!</definedName>
    <definedName name="etiqueta_8190" localSheetId="4">#REF!</definedName>
    <definedName name="etiqueta_8190" localSheetId="89">#REF!</definedName>
    <definedName name="etiqueta_8190" localSheetId="5">#REF!</definedName>
    <definedName name="etiqueta_8190" localSheetId="90">#REF!</definedName>
    <definedName name="etiqueta_8190" localSheetId="34">#REF!</definedName>
    <definedName name="etiqueta_8190" localSheetId="92">#REF!</definedName>
    <definedName name="etiqueta_8190" localSheetId="93">#REF!</definedName>
    <definedName name="etiqueta_8190">#REF!</definedName>
    <definedName name="etiqueta_820" localSheetId="39">#REF!</definedName>
    <definedName name="etiqueta_820" localSheetId="25">#REF!</definedName>
    <definedName name="etiqueta_820" localSheetId="21">#REF!</definedName>
    <definedName name="etiqueta_820" localSheetId="4">#REF!</definedName>
    <definedName name="etiqueta_820" localSheetId="89">#REF!</definedName>
    <definedName name="etiqueta_820" localSheetId="5">#REF!</definedName>
    <definedName name="etiqueta_820" localSheetId="90">#REF!</definedName>
    <definedName name="etiqueta_820" localSheetId="34">#REF!</definedName>
    <definedName name="etiqueta_820" localSheetId="92">#REF!</definedName>
    <definedName name="etiqueta_820" localSheetId="93">#REF!</definedName>
    <definedName name="etiqueta_820">#REF!</definedName>
    <definedName name="etiqueta_8220_8230" localSheetId="39">#REF!</definedName>
    <definedName name="etiqueta_8220_8230" localSheetId="25">#REF!</definedName>
    <definedName name="etiqueta_8220_8230" localSheetId="21">#REF!</definedName>
    <definedName name="etiqueta_8220_8230" localSheetId="4">#REF!</definedName>
    <definedName name="etiqueta_8220_8230" localSheetId="89">#REF!</definedName>
    <definedName name="etiqueta_8220_8230" localSheetId="5">#REF!</definedName>
    <definedName name="etiqueta_8220_8230" localSheetId="90">#REF!</definedName>
    <definedName name="etiqueta_8220_8230" localSheetId="34">#REF!</definedName>
    <definedName name="etiqueta_8220_8230" localSheetId="92">#REF!</definedName>
    <definedName name="etiqueta_8220_8230" localSheetId="93">#REF!</definedName>
    <definedName name="etiqueta_8220_8230">#REF!</definedName>
    <definedName name="etiqueta_8220_8230_8240_8250" localSheetId="39">#REF!</definedName>
    <definedName name="etiqueta_8220_8230_8240_8250" localSheetId="25">#REF!</definedName>
    <definedName name="etiqueta_8220_8230_8240_8250" localSheetId="21">#REF!</definedName>
    <definedName name="etiqueta_8220_8230_8240_8250" localSheetId="4">#REF!</definedName>
    <definedName name="etiqueta_8220_8230_8240_8250" localSheetId="89">#REF!</definedName>
    <definedName name="etiqueta_8220_8230_8240_8250" localSheetId="5">#REF!</definedName>
    <definedName name="etiqueta_8220_8230_8240_8250" localSheetId="90">#REF!</definedName>
    <definedName name="etiqueta_8220_8230_8240_8250" localSheetId="34">#REF!</definedName>
    <definedName name="etiqueta_8220_8230_8240_8250" localSheetId="92">#REF!</definedName>
    <definedName name="etiqueta_8220_8230_8240_8250" localSheetId="93">#REF!</definedName>
    <definedName name="etiqueta_8220_8230_8240_8250">#REF!</definedName>
    <definedName name="etiqueta_8220_8240_8260_8280" localSheetId="39">#REF!</definedName>
    <definedName name="etiqueta_8220_8240_8260_8280" localSheetId="25">#REF!</definedName>
    <definedName name="etiqueta_8220_8240_8260_8280" localSheetId="21">#REF!</definedName>
    <definedName name="etiqueta_8220_8240_8260_8280" localSheetId="4">#REF!</definedName>
    <definedName name="etiqueta_8220_8240_8260_8280" localSheetId="89">#REF!</definedName>
    <definedName name="etiqueta_8220_8240_8260_8280" localSheetId="5">#REF!</definedName>
    <definedName name="etiqueta_8220_8240_8260_8280" localSheetId="90">#REF!</definedName>
    <definedName name="etiqueta_8220_8240_8260_8280" localSheetId="34">#REF!</definedName>
    <definedName name="etiqueta_8220_8240_8260_8280" localSheetId="92">#REF!</definedName>
    <definedName name="etiqueta_8220_8240_8260_8280" localSheetId="93">#REF!</definedName>
    <definedName name="etiqueta_8220_8240_8260_8280">#REF!</definedName>
    <definedName name="etiqueta_8230_8250_8270_8290" localSheetId="39">#REF!</definedName>
    <definedName name="etiqueta_8230_8250_8270_8290" localSheetId="25">#REF!</definedName>
    <definedName name="etiqueta_8230_8250_8270_8290" localSheetId="21">#REF!</definedName>
    <definedName name="etiqueta_8230_8250_8270_8290" localSheetId="4">#REF!</definedName>
    <definedName name="etiqueta_8230_8250_8270_8290" localSheetId="89">#REF!</definedName>
    <definedName name="etiqueta_8230_8250_8270_8290" localSheetId="5">#REF!</definedName>
    <definedName name="etiqueta_8230_8250_8270_8290" localSheetId="90">#REF!</definedName>
    <definedName name="etiqueta_8230_8250_8270_8290" localSheetId="34">#REF!</definedName>
    <definedName name="etiqueta_8230_8250_8270_8290" localSheetId="92">#REF!</definedName>
    <definedName name="etiqueta_8230_8250_8270_8290" localSheetId="93">#REF!</definedName>
    <definedName name="etiqueta_8230_8250_8270_8290">#REF!</definedName>
    <definedName name="etiqueta_8240_8250" localSheetId="39">#REF!</definedName>
    <definedName name="etiqueta_8240_8250" localSheetId="25">#REF!</definedName>
    <definedName name="etiqueta_8240_8250" localSheetId="21">#REF!</definedName>
    <definedName name="etiqueta_8240_8250" localSheetId="4">#REF!</definedName>
    <definedName name="etiqueta_8240_8250" localSheetId="89">#REF!</definedName>
    <definedName name="etiqueta_8240_8250" localSheetId="5">#REF!</definedName>
    <definedName name="etiqueta_8240_8250" localSheetId="90">#REF!</definedName>
    <definedName name="etiqueta_8240_8250" localSheetId="34">#REF!</definedName>
    <definedName name="etiqueta_8240_8250" localSheetId="92">#REF!</definedName>
    <definedName name="etiqueta_8240_8250" localSheetId="93">#REF!</definedName>
    <definedName name="etiqueta_8240_8250">#REF!</definedName>
    <definedName name="etiqueta_8260_8270" localSheetId="39">#REF!</definedName>
    <definedName name="etiqueta_8260_8270" localSheetId="25">#REF!</definedName>
    <definedName name="etiqueta_8260_8270" localSheetId="21">#REF!</definedName>
    <definedName name="etiqueta_8260_8270" localSheetId="4">#REF!</definedName>
    <definedName name="etiqueta_8260_8270" localSheetId="89">#REF!</definedName>
    <definedName name="etiqueta_8260_8270" localSheetId="5">#REF!</definedName>
    <definedName name="etiqueta_8260_8270" localSheetId="90">#REF!</definedName>
    <definedName name="etiqueta_8260_8270" localSheetId="34">#REF!</definedName>
    <definedName name="etiqueta_8260_8270" localSheetId="92">#REF!</definedName>
    <definedName name="etiqueta_8260_8270" localSheetId="93">#REF!</definedName>
    <definedName name="etiqueta_8260_8270">#REF!</definedName>
    <definedName name="etiqueta_8280_8290" localSheetId="39">#REF!</definedName>
    <definedName name="etiqueta_8280_8290" localSheetId="25">#REF!</definedName>
    <definedName name="etiqueta_8280_8290" localSheetId="21">#REF!</definedName>
    <definedName name="etiqueta_8280_8290" localSheetId="4">#REF!</definedName>
    <definedName name="etiqueta_8280_8290" localSheetId="89">#REF!</definedName>
    <definedName name="etiqueta_8280_8290" localSheetId="5">#REF!</definedName>
    <definedName name="etiqueta_8280_8290" localSheetId="90">#REF!</definedName>
    <definedName name="etiqueta_8280_8290" localSheetId="34">#REF!</definedName>
    <definedName name="etiqueta_8280_8290" localSheetId="92">#REF!</definedName>
    <definedName name="etiqueta_8280_8290" localSheetId="93">#REF!</definedName>
    <definedName name="etiqueta_8280_8290">#REF!</definedName>
    <definedName name="etiqueta_830" localSheetId="39">#REF!</definedName>
    <definedName name="etiqueta_830" localSheetId="25">#REF!</definedName>
    <definedName name="etiqueta_830" localSheetId="21">#REF!</definedName>
    <definedName name="etiqueta_830" localSheetId="4">#REF!</definedName>
    <definedName name="etiqueta_830" localSheetId="89">#REF!</definedName>
    <definedName name="etiqueta_830" localSheetId="5">#REF!</definedName>
    <definedName name="etiqueta_830" localSheetId="90">#REF!</definedName>
    <definedName name="etiqueta_830" localSheetId="34">#REF!</definedName>
    <definedName name="etiqueta_830" localSheetId="92">#REF!</definedName>
    <definedName name="etiqueta_830" localSheetId="93">#REF!</definedName>
    <definedName name="etiqueta_830">#REF!</definedName>
    <definedName name="etiqueta_830_840_845" localSheetId="39">#REF!</definedName>
    <definedName name="etiqueta_830_840_845" localSheetId="25">#REF!</definedName>
    <definedName name="etiqueta_830_840_845" localSheetId="21">#REF!</definedName>
    <definedName name="etiqueta_830_840_845" localSheetId="4">#REF!</definedName>
    <definedName name="etiqueta_830_840_845" localSheetId="89">#REF!</definedName>
    <definedName name="etiqueta_830_840_845" localSheetId="5">#REF!</definedName>
    <definedName name="etiqueta_830_840_845" localSheetId="90">#REF!</definedName>
    <definedName name="etiqueta_830_840_845" localSheetId="34">#REF!</definedName>
    <definedName name="etiqueta_830_840_845" localSheetId="92">#REF!</definedName>
    <definedName name="etiqueta_830_840_845" localSheetId="93">#REF!</definedName>
    <definedName name="etiqueta_830_840_845">#REF!</definedName>
    <definedName name="etiqueta_8300_2650_2655" localSheetId="39">#REF!</definedName>
    <definedName name="etiqueta_8300_2650_2655" localSheetId="25">#REF!</definedName>
    <definedName name="etiqueta_8300_2650_2655" localSheetId="21">#REF!</definedName>
    <definedName name="etiqueta_8300_2650_2655" localSheetId="4">#REF!</definedName>
    <definedName name="etiqueta_8300_2650_2655" localSheetId="89">#REF!</definedName>
    <definedName name="etiqueta_8300_2650_2655" localSheetId="5">#REF!</definedName>
    <definedName name="etiqueta_8300_2650_2655" localSheetId="90">#REF!</definedName>
    <definedName name="etiqueta_8300_2650_2655" localSheetId="34">#REF!</definedName>
    <definedName name="etiqueta_8300_2650_2655" localSheetId="92">#REF!</definedName>
    <definedName name="etiqueta_8300_2650_2655" localSheetId="93">#REF!</definedName>
    <definedName name="etiqueta_8300_2650_2655">#REF!</definedName>
    <definedName name="etiqueta_8300_3171" localSheetId="39">#REF!</definedName>
    <definedName name="etiqueta_8300_3171" localSheetId="25">#REF!</definedName>
    <definedName name="etiqueta_8300_3171" localSheetId="21">#REF!</definedName>
    <definedName name="etiqueta_8300_3171" localSheetId="4">#REF!</definedName>
    <definedName name="etiqueta_8300_3171" localSheetId="89">#REF!</definedName>
    <definedName name="etiqueta_8300_3171" localSheetId="5">#REF!</definedName>
    <definedName name="etiqueta_8300_3171" localSheetId="90">#REF!</definedName>
    <definedName name="etiqueta_8300_3171" localSheetId="34">#REF!</definedName>
    <definedName name="etiqueta_8300_3171" localSheetId="92">#REF!</definedName>
    <definedName name="etiqueta_8300_3171" localSheetId="93">#REF!</definedName>
    <definedName name="etiqueta_8300_3171">#REF!</definedName>
    <definedName name="etiqueta_8310" localSheetId="39">#REF!</definedName>
    <definedName name="etiqueta_8310" localSheetId="25">#REF!</definedName>
    <definedName name="etiqueta_8310" localSheetId="21">#REF!</definedName>
    <definedName name="etiqueta_8310" localSheetId="4">#REF!</definedName>
    <definedName name="etiqueta_8310" localSheetId="89">#REF!</definedName>
    <definedName name="etiqueta_8310" localSheetId="5">#REF!</definedName>
    <definedName name="etiqueta_8310" localSheetId="90">#REF!</definedName>
    <definedName name="etiqueta_8310" localSheetId="34">#REF!</definedName>
    <definedName name="etiqueta_8310" localSheetId="92">#REF!</definedName>
    <definedName name="etiqueta_8310" localSheetId="93">#REF!</definedName>
    <definedName name="etiqueta_8310">#REF!</definedName>
    <definedName name="etiqueta_8310_3659" localSheetId="39">#REF!</definedName>
    <definedName name="etiqueta_8310_3659" localSheetId="25">#REF!</definedName>
    <definedName name="etiqueta_8310_3659" localSheetId="21">#REF!</definedName>
    <definedName name="etiqueta_8310_3659" localSheetId="4">#REF!</definedName>
    <definedName name="etiqueta_8310_3659" localSheetId="89">#REF!</definedName>
    <definedName name="etiqueta_8310_3659" localSheetId="5">#REF!</definedName>
    <definedName name="etiqueta_8310_3659" localSheetId="90">#REF!</definedName>
    <definedName name="etiqueta_8310_3659" localSheetId="34">#REF!</definedName>
    <definedName name="etiqueta_8310_3659" localSheetId="92">#REF!</definedName>
    <definedName name="etiqueta_8310_3659" localSheetId="93">#REF!</definedName>
    <definedName name="etiqueta_8310_3659">#REF!</definedName>
    <definedName name="etiqueta_8320" localSheetId="39">#REF!</definedName>
    <definedName name="etiqueta_8320" localSheetId="25">#REF!</definedName>
    <definedName name="etiqueta_8320" localSheetId="21">#REF!</definedName>
    <definedName name="etiqueta_8320" localSheetId="4">#REF!</definedName>
    <definedName name="etiqueta_8320" localSheetId="89">#REF!</definedName>
    <definedName name="etiqueta_8320" localSheetId="5">#REF!</definedName>
    <definedName name="etiqueta_8320" localSheetId="90">#REF!</definedName>
    <definedName name="etiqueta_8320" localSheetId="34">#REF!</definedName>
    <definedName name="etiqueta_8320" localSheetId="92">#REF!</definedName>
    <definedName name="etiqueta_8320" localSheetId="93">#REF!</definedName>
    <definedName name="etiqueta_8320">#REF!</definedName>
    <definedName name="etiqueta_8330" localSheetId="39">#REF!</definedName>
    <definedName name="etiqueta_8330" localSheetId="25">#REF!</definedName>
    <definedName name="etiqueta_8330" localSheetId="21">#REF!</definedName>
    <definedName name="etiqueta_8330" localSheetId="4">#REF!</definedName>
    <definedName name="etiqueta_8330" localSheetId="89">#REF!</definedName>
    <definedName name="etiqueta_8330" localSheetId="5">#REF!</definedName>
    <definedName name="etiqueta_8330" localSheetId="90">#REF!</definedName>
    <definedName name="etiqueta_8330" localSheetId="34">#REF!</definedName>
    <definedName name="etiqueta_8330" localSheetId="92">#REF!</definedName>
    <definedName name="etiqueta_8330" localSheetId="93">#REF!</definedName>
    <definedName name="etiqueta_8330">#REF!</definedName>
    <definedName name="etiqueta_8340" localSheetId="39">#REF!</definedName>
    <definedName name="etiqueta_8340" localSheetId="25">#REF!</definedName>
    <definedName name="etiqueta_8340" localSheetId="21">#REF!</definedName>
    <definedName name="etiqueta_8340" localSheetId="4">#REF!</definedName>
    <definedName name="etiqueta_8340" localSheetId="89">#REF!</definedName>
    <definedName name="etiqueta_8340" localSheetId="5">#REF!</definedName>
    <definedName name="etiqueta_8340" localSheetId="90">#REF!</definedName>
    <definedName name="etiqueta_8340" localSheetId="34">#REF!</definedName>
    <definedName name="etiqueta_8340" localSheetId="92">#REF!</definedName>
    <definedName name="etiqueta_8340" localSheetId="93">#REF!</definedName>
    <definedName name="etiqueta_8340">#REF!</definedName>
    <definedName name="etiqueta_8350" localSheetId="39">#REF!</definedName>
    <definedName name="etiqueta_8350" localSheetId="25">#REF!</definedName>
    <definedName name="etiqueta_8350" localSheetId="21">#REF!</definedName>
    <definedName name="etiqueta_8350" localSheetId="4">#REF!</definedName>
    <definedName name="etiqueta_8350" localSheetId="89">#REF!</definedName>
    <definedName name="etiqueta_8350" localSheetId="5">#REF!</definedName>
    <definedName name="etiqueta_8350" localSheetId="90">#REF!</definedName>
    <definedName name="etiqueta_8350" localSheetId="34">#REF!</definedName>
    <definedName name="etiqueta_8350" localSheetId="92">#REF!</definedName>
    <definedName name="etiqueta_8350" localSheetId="93">#REF!</definedName>
    <definedName name="etiqueta_8350">#REF!</definedName>
    <definedName name="etiqueta_8360" localSheetId="39">#REF!</definedName>
    <definedName name="etiqueta_8360" localSheetId="25">#REF!</definedName>
    <definedName name="etiqueta_8360" localSheetId="21">#REF!</definedName>
    <definedName name="etiqueta_8360" localSheetId="4">#REF!</definedName>
    <definedName name="etiqueta_8360" localSheetId="89">#REF!</definedName>
    <definedName name="etiqueta_8360" localSheetId="5">#REF!</definedName>
    <definedName name="etiqueta_8360" localSheetId="90">#REF!</definedName>
    <definedName name="etiqueta_8360" localSheetId="34">#REF!</definedName>
    <definedName name="etiqueta_8360" localSheetId="92">#REF!</definedName>
    <definedName name="etiqueta_8360" localSheetId="93">#REF!</definedName>
    <definedName name="etiqueta_8360">#REF!</definedName>
    <definedName name="etiqueta_8370_8380" localSheetId="39">#REF!</definedName>
    <definedName name="etiqueta_8370_8380" localSheetId="25">#REF!</definedName>
    <definedName name="etiqueta_8370_8380" localSheetId="21">#REF!</definedName>
    <definedName name="etiqueta_8370_8380" localSheetId="4">#REF!</definedName>
    <definedName name="etiqueta_8370_8380" localSheetId="89">#REF!</definedName>
    <definedName name="etiqueta_8370_8380" localSheetId="5">#REF!</definedName>
    <definedName name="etiqueta_8370_8380" localSheetId="90">#REF!</definedName>
    <definedName name="etiqueta_8370_8380" localSheetId="34">#REF!</definedName>
    <definedName name="etiqueta_8370_8380" localSheetId="92">#REF!</definedName>
    <definedName name="etiqueta_8370_8380" localSheetId="93">#REF!</definedName>
    <definedName name="etiqueta_8370_8380">#REF!</definedName>
    <definedName name="etiqueta_8390_8400" localSheetId="39">#REF!</definedName>
    <definedName name="etiqueta_8390_8400" localSheetId="25">#REF!</definedName>
    <definedName name="etiqueta_8390_8400" localSheetId="21">#REF!</definedName>
    <definedName name="etiqueta_8390_8400" localSheetId="4">#REF!</definedName>
    <definedName name="etiqueta_8390_8400" localSheetId="89">#REF!</definedName>
    <definedName name="etiqueta_8390_8400" localSheetId="5">#REF!</definedName>
    <definedName name="etiqueta_8390_8400" localSheetId="90">#REF!</definedName>
    <definedName name="etiqueta_8390_8400" localSheetId="34">#REF!</definedName>
    <definedName name="etiqueta_8390_8400" localSheetId="92">#REF!</definedName>
    <definedName name="etiqueta_8390_8400" localSheetId="93">#REF!</definedName>
    <definedName name="etiqueta_8390_8400">#REF!</definedName>
    <definedName name="etiqueta_840" localSheetId="39">#REF!</definedName>
    <definedName name="etiqueta_840" localSheetId="25">#REF!</definedName>
    <definedName name="etiqueta_840" localSheetId="21">#REF!</definedName>
    <definedName name="etiqueta_840" localSheetId="4">#REF!</definedName>
    <definedName name="etiqueta_840" localSheetId="89">#REF!</definedName>
    <definedName name="etiqueta_840" localSheetId="5">#REF!</definedName>
    <definedName name="etiqueta_840" localSheetId="90">#REF!</definedName>
    <definedName name="etiqueta_840" localSheetId="34">#REF!</definedName>
    <definedName name="etiqueta_840" localSheetId="92">#REF!</definedName>
    <definedName name="etiqueta_840" localSheetId="93">#REF!</definedName>
    <definedName name="etiqueta_840">#REF!</definedName>
    <definedName name="etiqueta_845" localSheetId="39">#REF!</definedName>
    <definedName name="etiqueta_845" localSheetId="25">#REF!</definedName>
    <definedName name="etiqueta_845" localSheetId="21">#REF!</definedName>
    <definedName name="etiqueta_845" localSheetId="4">#REF!</definedName>
    <definedName name="etiqueta_845" localSheetId="89">#REF!</definedName>
    <definedName name="etiqueta_845" localSheetId="5">#REF!</definedName>
    <definedName name="etiqueta_845" localSheetId="90">#REF!</definedName>
    <definedName name="etiqueta_845" localSheetId="34">#REF!</definedName>
    <definedName name="etiqueta_845" localSheetId="92">#REF!</definedName>
    <definedName name="etiqueta_845" localSheetId="93">#REF!</definedName>
    <definedName name="etiqueta_845">#REF!</definedName>
    <definedName name="etiqueta_855" localSheetId="39">#REF!</definedName>
    <definedName name="etiqueta_855" localSheetId="25">#REF!</definedName>
    <definedName name="etiqueta_855" localSheetId="21">#REF!</definedName>
    <definedName name="etiqueta_855" localSheetId="4">#REF!</definedName>
    <definedName name="etiqueta_855" localSheetId="89">#REF!</definedName>
    <definedName name="etiqueta_855" localSheetId="5">#REF!</definedName>
    <definedName name="etiqueta_855" localSheetId="90">#REF!</definedName>
    <definedName name="etiqueta_855" localSheetId="34">#REF!</definedName>
    <definedName name="etiqueta_855" localSheetId="92">#REF!</definedName>
    <definedName name="etiqueta_855" localSheetId="93">#REF!</definedName>
    <definedName name="etiqueta_855">#REF!</definedName>
    <definedName name="etiqueta_855_865_8160" localSheetId="39">#REF!</definedName>
    <definedName name="etiqueta_855_865_8160" localSheetId="25">#REF!</definedName>
    <definedName name="etiqueta_855_865_8160" localSheetId="21">#REF!</definedName>
    <definedName name="etiqueta_855_865_8160" localSheetId="4">#REF!</definedName>
    <definedName name="etiqueta_855_865_8160" localSheetId="89">#REF!</definedName>
    <definedName name="etiqueta_855_865_8160" localSheetId="5">#REF!</definedName>
    <definedName name="etiqueta_855_865_8160" localSheetId="90">#REF!</definedName>
    <definedName name="etiqueta_855_865_8160" localSheetId="34">#REF!</definedName>
    <definedName name="etiqueta_855_865_8160" localSheetId="92">#REF!</definedName>
    <definedName name="etiqueta_855_865_8160" localSheetId="93">#REF!</definedName>
    <definedName name="etiqueta_855_865_8160">#REF!</definedName>
    <definedName name="etiqueta_855_905" localSheetId="39">#REF!</definedName>
    <definedName name="etiqueta_855_905" localSheetId="25">#REF!</definedName>
    <definedName name="etiqueta_855_905" localSheetId="21">#REF!</definedName>
    <definedName name="etiqueta_855_905" localSheetId="4">#REF!</definedName>
    <definedName name="etiqueta_855_905" localSheetId="89">#REF!</definedName>
    <definedName name="etiqueta_855_905" localSheetId="5">#REF!</definedName>
    <definedName name="etiqueta_855_905" localSheetId="90">#REF!</definedName>
    <definedName name="etiqueta_855_905" localSheetId="34">#REF!</definedName>
    <definedName name="etiqueta_855_905" localSheetId="92">#REF!</definedName>
    <definedName name="etiqueta_855_905" localSheetId="93">#REF!</definedName>
    <definedName name="etiqueta_855_905">#REF!</definedName>
    <definedName name="etiqueta_855_905.relacionados" localSheetId="39">#REF!</definedName>
    <definedName name="etiqueta_855_905.relacionados" localSheetId="25">#REF!</definedName>
    <definedName name="etiqueta_855_905.relacionados" localSheetId="21">#REF!</definedName>
    <definedName name="etiqueta_855_905.relacionados" localSheetId="4">#REF!</definedName>
    <definedName name="etiqueta_855_905.relacionados" localSheetId="89">#REF!</definedName>
    <definedName name="etiqueta_855_905.relacionados" localSheetId="5">#REF!</definedName>
    <definedName name="etiqueta_855_905.relacionados" localSheetId="90">#REF!</definedName>
    <definedName name="etiqueta_855_905.relacionados" localSheetId="34">#REF!</definedName>
    <definedName name="etiqueta_855_905.relacionados" localSheetId="92">#REF!</definedName>
    <definedName name="etiqueta_855_905.relacionados" localSheetId="93">#REF!</definedName>
    <definedName name="etiqueta_855_905.relacionados">#REF!</definedName>
    <definedName name="etiqueta_860" localSheetId="39">#REF!</definedName>
    <definedName name="etiqueta_860" localSheetId="25">#REF!</definedName>
    <definedName name="etiqueta_860" localSheetId="21">#REF!</definedName>
    <definedName name="etiqueta_860" localSheetId="4">#REF!</definedName>
    <definedName name="etiqueta_860" localSheetId="89">#REF!</definedName>
    <definedName name="etiqueta_860" localSheetId="5">#REF!</definedName>
    <definedName name="etiqueta_860" localSheetId="90">#REF!</definedName>
    <definedName name="etiqueta_860" localSheetId="34">#REF!</definedName>
    <definedName name="etiqueta_860" localSheetId="92">#REF!</definedName>
    <definedName name="etiqueta_860" localSheetId="93">#REF!</definedName>
    <definedName name="etiqueta_860">#REF!</definedName>
    <definedName name="etiqueta_860_870_8170" localSheetId="39">#REF!</definedName>
    <definedName name="etiqueta_860_870_8170" localSheetId="25">#REF!</definedName>
    <definedName name="etiqueta_860_870_8170" localSheetId="21">#REF!</definedName>
    <definedName name="etiqueta_860_870_8170" localSheetId="4">#REF!</definedName>
    <definedName name="etiqueta_860_870_8170" localSheetId="89">#REF!</definedName>
    <definedName name="etiqueta_860_870_8170" localSheetId="5">#REF!</definedName>
    <definedName name="etiqueta_860_870_8170" localSheetId="90">#REF!</definedName>
    <definedName name="etiqueta_860_870_8170" localSheetId="34">#REF!</definedName>
    <definedName name="etiqueta_860_870_8170" localSheetId="92">#REF!</definedName>
    <definedName name="etiqueta_860_870_8170" localSheetId="93">#REF!</definedName>
    <definedName name="etiqueta_860_870_8170">#REF!</definedName>
    <definedName name="etiqueta_865" localSheetId="39">#REF!</definedName>
    <definedName name="etiqueta_865" localSheetId="25">#REF!</definedName>
    <definedName name="etiqueta_865" localSheetId="21">#REF!</definedName>
    <definedName name="etiqueta_865" localSheetId="4">#REF!</definedName>
    <definedName name="etiqueta_865" localSheetId="89">#REF!</definedName>
    <definedName name="etiqueta_865" localSheetId="5">#REF!</definedName>
    <definedName name="etiqueta_865" localSheetId="90">#REF!</definedName>
    <definedName name="etiqueta_865" localSheetId="34">#REF!</definedName>
    <definedName name="etiqueta_865" localSheetId="92">#REF!</definedName>
    <definedName name="etiqueta_865" localSheetId="93">#REF!</definedName>
    <definedName name="etiqueta_865">#REF!</definedName>
    <definedName name="etiqueta_870" localSheetId="39">#REF!</definedName>
    <definedName name="etiqueta_870" localSheetId="25">#REF!</definedName>
    <definedName name="etiqueta_870" localSheetId="21">#REF!</definedName>
    <definedName name="etiqueta_870" localSheetId="4">#REF!</definedName>
    <definedName name="etiqueta_870" localSheetId="89">#REF!</definedName>
    <definedName name="etiqueta_870" localSheetId="5">#REF!</definedName>
    <definedName name="etiqueta_870" localSheetId="90">#REF!</definedName>
    <definedName name="etiqueta_870" localSheetId="34">#REF!</definedName>
    <definedName name="etiqueta_870" localSheetId="92">#REF!</definedName>
    <definedName name="etiqueta_870" localSheetId="93">#REF!</definedName>
    <definedName name="etiqueta_870">#REF!</definedName>
    <definedName name="etiqueta_880" localSheetId="39">#REF!</definedName>
    <definedName name="etiqueta_880" localSheetId="25">#REF!</definedName>
    <definedName name="etiqueta_880" localSheetId="21">#REF!</definedName>
    <definedName name="etiqueta_880" localSheetId="4">#REF!</definedName>
    <definedName name="etiqueta_880" localSheetId="89">#REF!</definedName>
    <definedName name="etiqueta_880" localSheetId="5">#REF!</definedName>
    <definedName name="etiqueta_880" localSheetId="90">#REF!</definedName>
    <definedName name="etiqueta_880" localSheetId="34">#REF!</definedName>
    <definedName name="etiqueta_880" localSheetId="92">#REF!</definedName>
    <definedName name="etiqueta_880" localSheetId="93">#REF!</definedName>
    <definedName name="etiqueta_880">#REF!</definedName>
    <definedName name="etiqueta_880_890_905" localSheetId="39">#REF!</definedName>
    <definedName name="etiqueta_880_890_905" localSheetId="25">#REF!</definedName>
    <definedName name="etiqueta_880_890_905" localSheetId="21">#REF!</definedName>
    <definedName name="etiqueta_880_890_905" localSheetId="4">#REF!</definedName>
    <definedName name="etiqueta_880_890_905" localSheetId="89">#REF!</definedName>
    <definedName name="etiqueta_880_890_905" localSheetId="5">#REF!</definedName>
    <definedName name="etiqueta_880_890_905" localSheetId="90">#REF!</definedName>
    <definedName name="etiqueta_880_890_905" localSheetId="34">#REF!</definedName>
    <definedName name="etiqueta_880_890_905" localSheetId="92">#REF!</definedName>
    <definedName name="etiqueta_880_890_905" localSheetId="93">#REF!</definedName>
    <definedName name="etiqueta_880_890_905">#REF!</definedName>
    <definedName name="etiqueta_890" localSheetId="39">#REF!</definedName>
    <definedName name="etiqueta_890" localSheetId="25">#REF!</definedName>
    <definedName name="etiqueta_890" localSheetId="21">#REF!</definedName>
    <definedName name="etiqueta_890" localSheetId="4">#REF!</definedName>
    <definedName name="etiqueta_890" localSheetId="89">#REF!</definedName>
    <definedName name="etiqueta_890" localSheetId="5">#REF!</definedName>
    <definedName name="etiqueta_890" localSheetId="90">#REF!</definedName>
    <definedName name="etiqueta_890" localSheetId="34">#REF!</definedName>
    <definedName name="etiqueta_890" localSheetId="92">#REF!</definedName>
    <definedName name="etiqueta_890" localSheetId="93">#REF!</definedName>
    <definedName name="etiqueta_890">#REF!</definedName>
    <definedName name="etiqueta_905" localSheetId="39">#REF!</definedName>
    <definedName name="etiqueta_905" localSheetId="25">#REF!</definedName>
    <definedName name="etiqueta_905" localSheetId="21">#REF!</definedName>
    <definedName name="etiqueta_905" localSheetId="4">#REF!</definedName>
    <definedName name="etiqueta_905" localSheetId="89">#REF!</definedName>
    <definedName name="etiqueta_905" localSheetId="5">#REF!</definedName>
    <definedName name="etiqueta_905" localSheetId="90">#REF!</definedName>
    <definedName name="etiqueta_905" localSheetId="34">#REF!</definedName>
    <definedName name="etiqueta_905" localSheetId="92">#REF!</definedName>
    <definedName name="etiqueta_905" localSheetId="93">#REF!</definedName>
    <definedName name="etiqueta_905">#REF!</definedName>
    <definedName name="etiqueta_940" localSheetId="39">#REF!</definedName>
    <definedName name="etiqueta_940" localSheetId="25">#REF!</definedName>
    <definedName name="etiqueta_940" localSheetId="21">#REF!</definedName>
    <definedName name="etiqueta_940" localSheetId="4">#REF!</definedName>
    <definedName name="etiqueta_940" localSheetId="89">#REF!</definedName>
    <definedName name="etiqueta_940" localSheetId="5">#REF!</definedName>
    <definedName name="etiqueta_940" localSheetId="90">#REF!</definedName>
    <definedName name="etiqueta_940" localSheetId="34">#REF!</definedName>
    <definedName name="etiqueta_940" localSheetId="92">#REF!</definedName>
    <definedName name="etiqueta_940" localSheetId="93">#REF!</definedName>
    <definedName name="etiqueta_940">#REF!</definedName>
    <definedName name="etiqueta_950" localSheetId="39">#REF!</definedName>
    <definedName name="etiqueta_950" localSheetId="25">#REF!</definedName>
    <definedName name="etiqueta_950" localSheetId="21">#REF!</definedName>
    <definedName name="etiqueta_950" localSheetId="4">#REF!</definedName>
    <definedName name="etiqueta_950" localSheetId="89">#REF!</definedName>
    <definedName name="etiqueta_950" localSheetId="5">#REF!</definedName>
    <definedName name="etiqueta_950" localSheetId="90">#REF!</definedName>
    <definedName name="etiqueta_950" localSheetId="34">#REF!</definedName>
    <definedName name="etiqueta_950" localSheetId="92">#REF!</definedName>
    <definedName name="etiqueta_950" localSheetId="93">#REF!</definedName>
    <definedName name="etiqueta_950">#REF!</definedName>
    <definedName name="etiqueta_976" localSheetId="39">#REF!</definedName>
    <definedName name="etiqueta_976" localSheetId="25">#REF!</definedName>
    <definedName name="etiqueta_976" localSheetId="21">#REF!</definedName>
    <definedName name="etiqueta_976" localSheetId="4">#REF!</definedName>
    <definedName name="etiqueta_976" localSheetId="89">#REF!</definedName>
    <definedName name="etiqueta_976" localSheetId="5">#REF!</definedName>
    <definedName name="etiqueta_976" localSheetId="90">#REF!</definedName>
    <definedName name="etiqueta_976" localSheetId="34">#REF!</definedName>
    <definedName name="etiqueta_976" localSheetId="92">#REF!</definedName>
    <definedName name="etiqueta_976" localSheetId="93">#REF!</definedName>
    <definedName name="etiqueta_976">#REF!</definedName>
    <definedName name="etiqueta_976_977" localSheetId="39">#REF!</definedName>
    <definedName name="etiqueta_976_977" localSheetId="25">#REF!</definedName>
    <definedName name="etiqueta_976_977" localSheetId="21">#REF!</definedName>
    <definedName name="etiqueta_976_977" localSheetId="4">#REF!</definedName>
    <definedName name="etiqueta_976_977" localSheetId="89">#REF!</definedName>
    <definedName name="etiqueta_976_977" localSheetId="5">#REF!</definedName>
    <definedName name="etiqueta_976_977" localSheetId="90">#REF!</definedName>
    <definedName name="etiqueta_976_977" localSheetId="34">#REF!</definedName>
    <definedName name="etiqueta_976_977" localSheetId="92">#REF!</definedName>
    <definedName name="etiqueta_976_977" localSheetId="93">#REF!</definedName>
    <definedName name="etiqueta_976_977">#REF!</definedName>
    <definedName name="etiqueta_977" localSheetId="39">#REF!</definedName>
    <definedName name="etiqueta_977" localSheetId="25">#REF!</definedName>
    <definedName name="etiqueta_977" localSheetId="21">#REF!</definedName>
    <definedName name="etiqueta_977" localSheetId="4">#REF!</definedName>
    <definedName name="etiqueta_977" localSheetId="89">#REF!</definedName>
    <definedName name="etiqueta_977" localSheetId="5">#REF!</definedName>
    <definedName name="etiqueta_977" localSheetId="90">#REF!</definedName>
    <definedName name="etiqueta_977" localSheetId="34">#REF!</definedName>
    <definedName name="etiqueta_977" localSheetId="92">#REF!</definedName>
    <definedName name="etiqueta_977" localSheetId="93">#REF!</definedName>
    <definedName name="etiqueta_977">#REF!</definedName>
    <definedName name="etiqueta_985" localSheetId="39">#REF!</definedName>
    <definedName name="etiqueta_985" localSheetId="25">#REF!</definedName>
    <definedName name="etiqueta_985" localSheetId="21">#REF!</definedName>
    <definedName name="etiqueta_985" localSheetId="4">#REF!</definedName>
    <definedName name="etiqueta_985" localSheetId="89">#REF!</definedName>
    <definedName name="etiqueta_985" localSheetId="5">#REF!</definedName>
    <definedName name="etiqueta_985" localSheetId="90">#REF!</definedName>
    <definedName name="etiqueta_985" localSheetId="34">#REF!</definedName>
    <definedName name="etiqueta_985" localSheetId="92">#REF!</definedName>
    <definedName name="etiqueta_985" localSheetId="93">#REF!</definedName>
    <definedName name="etiqueta_985">#REF!</definedName>
    <definedName name="etiqueta1405_1550.relacionados" localSheetId="39">#REF!</definedName>
    <definedName name="etiqueta1405_1550.relacionados" localSheetId="25">#REF!</definedName>
    <definedName name="etiqueta1405_1550.relacionados" localSheetId="21">#REF!</definedName>
    <definedName name="etiqueta1405_1550.relacionados" localSheetId="4">#REF!</definedName>
    <definedName name="etiqueta1405_1550.relacionados" localSheetId="89">#REF!</definedName>
    <definedName name="etiqueta1405_1550.relacionados" localSheetId="5">#REF!</definedName>
    <definedName name="etiqueta1405_1550.relacionados" localSheetId="90">#REF!</definedName>
    <definedName name="etiqueta1405_1550.relacionados" localSheetId="34">#REF!</definedName>
    <definedName name="etiqueta1405_1550.relacionados" localSheetId="92">#REF!</definedName>
    <definedName name="etiqueta1405_1550.relacionados" localSheetId="93">#REF!</definedName>
    <definedName name="etiqueta1405_1550.relacionados">#REF!</definedName>
    <definedName name="etiqueta1859_1882.relacionados" localSheetId="39">#REF!</definedName>
    <definedName name="etiqueta1859_1882.relacionados" localSheetId="25">#REF!</definedName>
    <definedName name="etiqueta1859_1882.relacionados" localSheetId="21">#REF!</definedName>
    <definedName name="etiqueta1859_1882.relacionados" localSheetId="4">#REF!</definedName>
    <definedName name="etiqueta1859_1882.relacionados" localSheetId="89">#REF!</definedName>
    <definedName name="etiqueta1859_1882.relacionados" localSheetId="5">#REF!</definedName>
    <definedName name="etiqueta1859_1882.relacionados" localSheetId="90">#REF!</definedName>
    <definedName name="etiqueta1859_1882.relacionados" localSheetId="34">#REF!</definedName>
    <definedName name="etiqueta1859_1882.relacionados" localSheetId="92">#REF!</definedName>
    <definedName name="etiqueta1859_1882.relacionados" localSheetId="93">#REF!</definedName>
    <definedName name="etiqueta1859_1882.relacionados">#REF!</definedName>
    <definedName name="etiquetado_1884_1902.relacionados" localSheetId="39">#REF!</definedName>
    <definedName name="etiquetado_1884_1902.relacionados" localSheetId="25">#REF!</definedName>
    <definedName name="etiquetado_1884_1902.relacionados" localSheetId="21">#REF!</definedName>
    <definedName name="etiquetado_1884_1902.relacionados" localSheetId="4">#REF!</definedName>
    <definedName name="etiquetado_1884_1902.relacionados" localSheetId="89">#REF!</definedName>
    <definedName name="etiquetado_1884_1902.relacionados" localSheetId="5">#REF!</definedName>
    <definedName name="etiquetado_1884_1902.relacionados" localSheetId="90">#REF!</definedName>
    <definedName name="etiquetado_1884_1902.relacionados" localSheetId="34">#REF!</definedName>
    <definedName name="etiquetado_1884_1902.relacionados" localSheetId="92">#REF!</definedName>
    <definedName name="etiquetado_1884_1902.relacionados" localSheetId="93">#REF!</definedName>
    <definedName name="etiquetado_1884_1902.relacionados">#REF!</definedName>
    <definedName name="fecha" localSheetId="39">#REF!</definedName>
    <definedName name="fecha" localSheetId="25">#REF!</definedName>
    <definedName name="fecha" localSheetId="21">#REF!</definedName>
    <definedName name="fecha" localSheetId="4">#REF!</definedName>
    <definedName name="fecha" localSheetId="89">#REF!</definedName>
    <definedName name="fecha" localSheetId="5">#REF!</definedName>
    <definedName name="fecha" localSheetId="90">#REF!</definedName>
    <definedName name="fecha" localSheetId="34">#REF!</definedName>
    <definedName name="fecha" localSheetId="92">#REF!</definedName>
    <definedName name="fecha" localSheetId="93">#REF!</definedName>
    <definedName name="fecha">#REF!</definedName>
    <definedName name="lista.TXT.si_no" localSheetId="39">#REF!</definedName>
    <definedName name="lista.TXT.si_no" localSheetId="25">#REF!</definedName>
    <definedName name="lista.TXT.si_no" localSheetId="21">#REF!</definedName>
    <definedName name="lista.TXT.si_no" localSheetId="4">#REF!</definedName>
    <definedName name="lista.TXT.si_no" localSheetId="89">#REF!</definedName>
    <definedName name="lista.TXT.si_no" localSheetId="5">#REF!</definedName>
    <definedName name="lista.TXT.si_no" localSheetId="90">#REF!</definedName>
    <definedName name="lista.TXT.si_no" localSheetId="34">#REF!</definedName>
    <definedName name="lista.TXT.si_no" localSheetId="92">#REF!</definedName>
    <definedName name="lista.TXT.si_no" localSheetId="93">#REF!</definedName>
    <definedName name="lista.TXT.si_no">#REF!</definedName>
    <definedName name="ok" localSheetId="39">#REF!</definedName>
    <definedName name="ok" localSheetId="25">#REF!</definedName>
    <definedName name="ok" localSheetId="21">#REF!</definedName>
    <definedName name="ok" localSheetId="4">#REF!</definedName>
    <definedName name="ok" localSheetId="89">#REF!</definedName>
    <definedName name="ok" localSheetId="5">#REF!</definedName>
    <definedName name="ok" localSheetId="90">#REF!</definedName>
    <definedName name="ok" localSheetId="34">#REF!</definedName>
    <definedName name="ok" localSheetId="92">#REF!</definedName>
    <definedName name="ok" localSheetId="93">#REF!</definedName>
    <definedName name="ok">#REF!</definedName>
    <definedName name="ref.desp.2_1" localSheetId="39">#REF!</definedName>
    <definedName name="ref.desp.2_1" localSheetId="25">#REF!</definedName>
    <definedName name="ref.desp.2_1" localSheetId="21">#REF!</definedName>
    <definedName name="ref.desp.2_1" localSheetId="4">#REF!</definedName>
    <definedName name="ref.desp.2_1" localSheetId="89">#REF!</definedName>
    <definedName name="ref.desp.2_1" localSheetId="5">#REF!</definedName>
    <definedName name="ref.desp.2_1" localSheetId="90">#REF!</definedName>
    <definedName name="ref.desp.2_1" localSheetId="34">#REF!</definedName>
    <definedName name="ref.desp.2_1" localSheetId="92">#REF!</definedName>
    <definedName name="ref.desp.2_1" localSheetId="93">#REF!</definedName>
    <definedName name="ref.desp.2_1">#REF!</definedName>
    <definedName name="ref.desp.2_1_1" localSheetId="39">#REF!</definedName>
    <definedName name="ref.desp.2_1_1" localSheetId="25">#REF!</definedName>
    <definedName name="ref.desp.2_1_1" localSheetId="21">#REF!</definedName>
    <definedName name="ref.desp.2_1_1" localSheetId="4">#REF!</definedName>
    <definedName name="ref.desp.2_1_1" localSheetId="89">#REF!</definedName>
    <definedName name="ref.desp.2_1_1" localSheetId="5">#REF!</definedName>
    <definedName name="ref.desp.2_1_1" localSheetId="90">#REF!</definedName>
    <definedName name="ref.desp.2_1_1" localSheetId="34">#REF!</definedName>
    <definedName name="ref.desp.2_1_1" localSheetId="92">#REF!</definedName>
    <definedName name="ref.desp.2_1_1" localSheetId="93">#REF!</definedName>
    <definedName name="ref.desp.2_1_1">#REF!</definedName>
    <definedName name="ref.desp.2_1_1_1" localSheetId="39">#REF!</definedName>
    <definedName name="ref.desp.2_1_1_1" localSheetId="25">#REF!</definedName>
    <definedName name="ref.desp.2_1_1_1" localSheetId="21">#REF!</definedName>
    <definedName name="ref.desp.2_1_1_1" localSheetId="4">#REF!</definedName>
    <definedName name="ref.desp.2_1_1_1" localSheetId="89">#REF!</definedName>
    <definedName name="ref.desp.2_1_1_1" localSheetId="5">#REF!</definedName>
    <definedName name="ref.desp.2_1_1_1" localSheetId="90">#REF!</definedName>
    <definedName name="ref.desp.2_1_1_1" localSheetId="34">#REF!</definedName>
    <definedName name="ref.desp.2_1_1_1" localSheetId="92">#REF!</definedName>
    <definedName name="ref.desp.2_1_1_1" localSheetId="93">#REF!</definedName>
    <definedName name="ref.desp.2_1_1_1">#REF!</definedName>
    <definedName name="ref.desp.2_1_1_2" localSheetId="39">#REF!</definedName>
    <definedName name="ref.desp.2_1_1_2" localSheetId="25">#REF!</definedName>
    <definedName name="ref.desp.2_1_1_2" localSheetId="21">#REF!</definedName>
    <definedName name="ref.desp.2_1_1_2" localSheetId="4">#REF!</definedName>
    <definedName name="ref.desp.2_1_1_2" localSheetId="89">#REF!</definedName>
    <definedName name="ref.desp.2_1_1_2" localSheetId="5">#REF!</definedName>
    <definedName name="ref.desp.2_1_1_2" localSheetId="90">#REF!</definedName>
    <definedName name="ref.desp.2_1_1_2" localSheetId="34">#REF!</definedName>
    <definedName name="ref.desp.2_1_1_2" localSheetId="92">#REF!</definedName>
    <definedName name="ref.desp.2_1_1_2" localSheetId="93">#REF!</definedName>
    <definedName name="ref.desp.2_1_1_2">#REF!</definedName>
    <definedName name="ref.desp.2_1_1_3" localSheetId="39">#REF!</definedName>
    <definedName name="ref.desp.2_1_1_3" localSheetId="25">#REF!</definedName>
    <definedName name="ref.desp.2_1_1_3" localSheetId="21">#REF!</definedName>
    <definedName name="ref.desp.2_1_1_3" localSheetId="4">#REF!</definedName>
    <definedName name="ref.desp.2_1_1_3" localSheetId="89">#REF!</definedName>
    <definedName name="ref.desp.2_1_1_3" localSheetId="5">#REF!</definedName>
    <definedName name="ref.desp.2_1_1_3" localSheetId="90">#REF!</definedName>
    <definedName name="ref.desp.2_1_1_3" localSheetId="34">#REF!</definedName>
    <definedName name="ref.desp.2_1_1_3" localSheetId="92">#REF!</definedName>
    <definedName name="ref.desp.2_1_1_3" localSheetId="93">#REF!</definedName>
    <definedName name="ref.desp.2_1_1_3">#REF!</definedName>
    <definedName name="ref.desp.2_1_2" localSheetId="39">#REF!</definedName>
    <definedName name="ref.desp.2_1_2" localSheetId="25">#REF!</definedName>
    <definedName name="ref.desp.2_1_2" localSheetId="21">#REF!</definedName>
    <definedName name="ref.desp.2_1_2" localSheetId="4">#REF!</definedName>
    <definedName name="ref.desp.2_1_2" localSheetId="89">#REF!</definedName>
    <definedName name="ref.desp.2_1_2" localSheetId="5">#REF!</definedName>
    <definedName name="ref.desp.2_1_2" localSheetId="90">#REF!</definedName>
    <definedName name="ref.desp.2_1_2" localSheetId="34">#REF!</definedName>
    <definedName name="ref.desp.2_1_2" localSheetId="92">#REF!</definedName>
    <definedName name="ref.desp.2_1_2" localSheetId="93">#REF!</definedName>
    <definedName name="ref.desp.2_1_2">#REF!</definedName>
    <definedName name="ref.desp.2_1_2_1" localSheetId="39">#REF!</definedName>
    <definedName name="ref.desp.2_1_2_1" localSheetId="25">#REF!</definedName>
    <definedName name="ref.desp.2_1_2_1" localSheetId="21">#REF!</definedName>
    <definedName name="ref.desp.2_1_2_1" localSheetId="4">#REF!</definedName>
    <definedName name="ref.desp.2_1_2_1" localSheetId="89">#REF!</definedName>
    <definedName name="ref.desp.2_1_2_1" localSheetId="5">#REF!</definedName>
    <definedName name="ref.desp.2_1_2_1" localSheetId="90">#REF!</definedName>
    <definedName name="ref.desp.2_1_2_1" localSheetId="34">#REF!</definedName>
    <definedName name="ref.desp.2_1_2_1" localSheetId="92">#REF!</definedName>
    <definedName name="ref.desp.2_1_2_1" localSheetId="93">#REF!</definedName>
    <definedName name="ref.desp.2_1_2_1">#REF!</definedName>
    <definedName name="ref.desp.2_1_2_2" localSheetId="39">#REF!</definedName>
    <definedName name="ref.desp.2_1_2_2" localSheetId="25">#REF!</definedName>
    <definedName name="ref.desp.2_1_2_2" localSheetId="21">#REF!</definedName>
    <definedName name="ref.desp.2_1_2_2" localSheetId="4">#REF!</definedName>
    <definedName name="ref.desp.2_1_2_2" localSheetId="89">#REF!</definedName>
    <definedName name="ref.desp.2_1_2_2" localSheetId="5">#REF!</definedName>
    <definedName name="ref.desp.2_1_2_2" localSheetId="90">#REF!</definedName>
    <definedName name="ref.desp.2_1_2_2" localSheetId="34">#REF!</definedName>
    <definedName name="ref.desp.2_1_2_2" localSheetId="92">#REF!</definedName>
    <definedName name="ref.desp.2_1_2_2" localSheetId="93">#REF!</definedName>
    <definedName name="ref.desp.2_1_2_2">#REF!</definedName>
    <definedName name="ref.desp.2_1_2_3" localSheetId="39">#REF!</definedName>
    <definedName name="ref.desp.2_1_2_3" localSheetId="25">#REF!</definedName>
    <definedName name="ref.desp.2_1_2_3" localSheetId="21">#REF!</definedName>
    <definedName name="ref.desp.2_1_2_3" localSheetId="4">#REF!</definedName>
    <definedName name="ref.desp.2_1_2_3" localSheetId="89">#REF!</definedName>
    <definedName name="ref.desp.2_1_2_3" localSheetId="5">#REF!</definedName>
    <definedName name="ref.desp.2_1_2_3" localSheetId="90">#REF!</definedName>
    <definedName name="ref.desp.2_1_2_3" localSheetId="34">#REF!</definedName>
    <definedName name="ref.desp.2_1_2_3" localSheetId="92">#REF!</definedName>
    <definedName name="ref.desp.2_1_2_3" localSheetId="93">#REF!</definedName>
    <definedName name="ref.desp.2_1_2_3">#REF!</definedName>
    <definedName name="ref.desp.2_1_2_4" localSheetId="39">#REF!</definedName>
    <definedName name="ref.desp.2_1_2_4" localSheetId="25">#REF!</definedName>
    <definedName name="ref.desp.2_1_2_4" localSheetId="21">#REF!</definedName>
    <definedName name="ref.desp.2_1_2_4" localSheetId="4">#REF!</definedName>
    <definedName name="ref.desp.2_1_2_4" localSheetId="89">#REF!</definedName>
    <definedName name="ref.desp.2_1_2_4" localSheetId="5">#REF!</definedName>
    <definedName name="ref.desp.2_1_2_4" localSheetId="90">#REF!</definedName>
    <definedName name="ref.desp.2_1_2_4" localSheetId="34">#REF!</definedName>
    <definedName name="ref.desp.2_1_2_4" localSheetId="92">#REF!</definedName>
    <definedName name="ref.desp.2_1_2_4" localSheetId="93">#REF!</definedName>
    <definedName name="ref.desp.2_1_2_4">#REF!</definedName>
    <definedName name="ref.desp.2_1_2_5" localSheetId="39">#REF!</definedName>
    <definedName name="ref.desp.2_1_2_5" localSheetId="25">#REF!</definedName>
    <definedName name="ref.desp.2_1_2_5" localSheetId="21">#REF!</definedName>
    <definedName name="ref.desp.2_1_2_5" localSheetId="4">#REF!</definedName>
    <definedName name="ref.desp.2_1_2_5" localSheetId="89">#REF!</definedName>
    <definedName name="ref.desp.2_1_2_5" localSheetId="5">#REF!</definedName>
    <definedName name="ref.desp.2_1_2_5" localSheetId="90">#REF!</definedName>
    <definedName name="ref.desp.2_1_2_5" localSheetId="34">#REF!</definedName>
    <definedName name="ref.desp.2_1_2_5" localSheetId="92">#REF!</definedName>
    <definedName name="ref.desp.2_1_2_5" localSheetId="93">#REF!</definedName>
    <definedName name="ref.desp.2_1_2_5">#REF!</definedName>
    <definedName name="ref.desp.2_2" localSheetId="39">#REF!</definedName>
    <definedName name="ref.desp.2_2" localSheetId="25">#REF!</definedName>
    <definedName name="ref.desp.2_2" localSheetId="21">#REF!</definedName>
    <definedName name="ref.desp.2_2" localSheetId="4">#REF!</definedName>
    <definedName name="ref.desp.2_2" localSheetId="89">#REF!</definedName>
    <definedName name="ref.desp.2_2" localSheetId="5">#REF!</definedName>
    <definedName name="ref.desp.2_2" localSheetId="90">#REF!</definedName>
    <definedName name="ref.desp.2_2" localSheetId="34">#REF!</definedName>
    <definedName name="ref.desp.2_2" localSheetId="92">#REF!</definedName>
    <definedName name="ref.desp.2_2" localSheetId="93">#REF!</definedName>
    <definedName name="ref.desp.2_2">#REF!</definedName>
    <definedName name="ref.desp.2_2_1" localSheetId="39">#REF!</definedName>
    <definedName name="ref.desp.2_2_1" localSheetId="25">#REF!</definedName>
    <definedName name="ref.desp.2_2_1" localSheetId="21">#REF!</definedName>
    <definedName name="ref.desp.2_2_1" localSheetId="4">#REF!</definedName>
    <definedName name="ref.desp.2_2_1" localSheetId="89">#REF!</definedName>
    <definedName name="ref.desp.2_2_1" localSheetId="5">#REF!</definedName>
    <definedName name="ref.desp.2_2_1" localSheetId="90">#REF!</definedName>
    <definedName name="ref.desp.2_2_1" localSheetId="34">#REF!</definedName>
    <definedName name="ref.desp.2_2_1" localSheetId="92">#REF!</definedName>
    <definedName name="ref.desp.2_2_1" localSheetId="93">#REF!</definedName>
    <definedName name="ref.desp.2_2_1">#REF!</definedName>
    <definedName name="ref.desp.2_2_1_1" localSheetId="39">#REF!</definedName>
    <definedName name="ref.desp.2_2_1_1" localSheetId="25">#REF!</definedName>
    <definedName name="ref.desp.2_2_1_1" localSheetId="21">#REF!</definedName>
    <definedName name="ref.desp.2_2_1_1" localSheetId="4">#REF!</definedName>
    <definedName name="ref.desp.2_2_1_1" localSheetId="89">#REF!</definedName>
    <definedName name="ref.desp.2_2_1_1" localSheetId="5">#REF!</definedName>
    <definedName name="ref.desp.2_2_1_1" localSheetId="90">#REF!</definedName>
    <definedName name="ref.desp.2_2_1_1" localSheetId="34">#REF!</definedName>
    <definedName name="ref.desp.2_2_1_1" localSheetId="92">#REF!</definedName>
    <definedName name="ref.desp.2_2_1_1" localSheetId="93">#REF!</definedName>
    <definedName name="ref.desp.2_2_1_1">#REF!</definedName>
    <definedName name="ref.desp.2_2_1_2" localSheetId="39">#REF!</definedName>
    <definedName name="ref.desp.2_2_1_2" localSheetId="25">#REF!</definedName>
    <definedName name="ref.desp.2_2_1_2" localSheetId="21">#REF!</definedName>
    <definedName name="ref.desp.2_2_1_2" localSheetId="4">#REF!</definedName>
    <definedName name="ref.desp.2_2_1_2" localSheetId="89">#REF!</definedName>
    <definedName name="ref.desp.2_2_1_2" localSheetId="5">#REF!</definedName>
    <definedName name="ref.desp.2_2_1_2" localSheetId="90">#REF!</definedName>
    <definedName name="ref.desp.2_2_1_2" localSheetId="34">#REF!</definedName>
    <definedName name="ref.desp.2_2_1_2" localSheetId="92">#REF!</definedName>
    <definedName name="ref.desp.2_2_1_2" localSheetId="93">#REF!</definedName>
    <definedName name="ref.desp.2_2_1_2">#REF!</definedName>
    <definedName name="ref.desp.2_2_2" localSheetId="39">#REF!</definedName>
    <definedName name="ref.desp.2_2_2" localSheetId="25">#REF!</definedName>
    <definedName name="ref.desp.2_2_2" localSheetId="21">#REF!</definedName>
    <definedName name="ref.desp.2_2_2" localSheetId="4">#REF!</definedName>
    <definedName name="ref.desp.2_2_2" localSheetId="89">#REF!</definedName>
    <definedName name="ref.desp.2_2_2" localSheetId="5">#REF!</definedName>
    <definedName name="ref.desp.2_2_2" localSheetId="90">#REF!</definedName>
    <definedName name="ref.desp.2_2_2" localSheetId="34">#REF!</definedName>
    <definedName name="ref.desp.2_2_2" localSheetId="92">#REF!</definedName>
    <definedName name="ref.desp.2_2_2" localSheetId="93">#REF!</definedName>
    <definedName name="ref.desp.2_2_2">#REF!</definedName>
    <definedName name="ref.desp.2_2_2_1" localSheetId="39">#REF!</definedName>
    <definedName name="ref.desp.2_2_2_1" localSheetId="25">#REF!</definedName>
    <definedName name="ref.desp.2_2_2_1" localSheetId="21">#REF!</definedName>
    <definedName name="ref.desp.2_2_2_1" localSheetId="4">#REF!</definedName>
    <definedName name="ref.desp.2_2_2_1" localSheetId="89">#REF!</definedName>
    <definedName name="ref.desp.2_2_2_1" localSheetId="5">#REF!</definedName>
    <definedName name="ref.desp.2_2_2_1" localSheetId="90">#REF!</definedName>
    <definedName name="ref.desp.2_2_2_1" localSheetId="34">#REF!</definedName>
    <definedName name="ref.desp.2_2_2_1" localSheetId="92">#REF!</definedName>
    <definedName name="ref.desp.2_2_2_1" localSheetId="93">#REF!</definedName>
    <definedName name="ref.desp.2_2_2_1">#REF!</definedName>
    <definedName name="ref.desp.2_2_2_2" localSheetId="39">#REF!</definedName>
    <definedName name="ref.desp.2_2_2_2" localSheetId="25">#REF!</definedName>
    <definedName name="ref.desp.2_2_2_2" localSheetId="21">#REF!</definedName>
    <definedName name="ref.desp.2_2_2_2" localSheetId="4">#REF!</definedName>
    <definedName name="ref.desp.2_2_2_2" localSheetId="89">#REF!</definedName>
    <definedName name="ref.desp.2_2_2_2" localSheetId="5">#REF!</definedName>
    <definedName name="ref.desp.2_2_2_2" localSheetId="90">#REF!</definedName>
    <definedName name="ref.desp.2_2_2_2" localSheetId="34">#REF!</definedName>
    <definedName name="ref.desp.2_2_2_2" localSheetId="92">#REF!</definedName>
    <definedName name="ref.desp.2_2_2_2" localSheetId="93">#REF!</definedName>
    <definedName name="ref.desp.2_2_2_2">#REF!</definedName>
    <definedName name="ref.desp.2_3" localSheetId="39">#REF!</definedName>
    <definedName name="ref.desp.2_3" localSheetId="25">#REF!</definedName>
    <definedName name="ref.desp.2_3" localSheetId="21">#REF!</definedName>
    <definedName name="ref.desp.2_3" localSheetId="4">#REF!</definedName>
    <definedName name="ref.desp.2_3" localSheetId="89">#REF!</definedName>
    <definedName name="ref.desp.2_3" localSheetId="5">#REF!</definedName>
    <definedName name="ref.desp.2_3" localSheetId="90">#REF!</definedName>
    <definedName name="ref.desp.2_3" localSheetId="34">#REF!</definedName>
    <definedName name="ref.desp.2_3" localSheetId="92">#REF!</definedName>
    <definedName name="ref.desp.2_3" localSheetId="93">#REF!</definedName>
    <definedName name="ref.desp.2_3">#REF!</definedName>
    <definedName name="ref.desp.2_3_1" localSheetId="39">#REF!</definedName>
    <definedName name="ref.desp.2_3_1" localSheetId="25">#REF!</definedName>
    <definedName name="ref.desp.2_3_1" localSheetId="21">#REF!</definedName>
    <definedName name="ref.desp.2_3_1" localSheetId="4">#REF!</definedName>
    <definedName name="ref.desp.2_3_1" localSheetId="89">#REF!</definedName>
    <definedName name="ref.desp.2_3_1" localSheetId="5">#REF!</definedName>
    <definedName name="ref.desp.2_3_1" localSheetId="90">#REF!</definedName>
    <definedName name="ref.desp.2_3_1" localSheetId="34">#REF!</definedName>
    <definedName name="ref.desp.2_3_1" localSheetId="92">#REF!</definedName>
    <definedName name="ref.desp.2_3_1" localSheetId="93">#REF!</definedName>
    <definedName name="ref.desp.2_3_1">#REF!</definedName>
    <definedName name="ref.desp.2_3_2" localSheetId="39">#REF!</definedName>
    <definedName name="ref.desp.2_3_2" localSheetId="25">#REF!</definedName>
    <definedName name="ref.desp.2_3_2" localSheetId="21">#REF!</definedName>
    <definedName name="ref.desp.2_3_2" localSheetId="4">#REF!</definedName>
    <definedName name="ref.desp.2_3_2" localSheetId="89">#REF!</definedName>
    <definedName name="ref.desp.2_3_2" localSheetId="5">#REF!</definedName>
    <definedName name="ref.desp.2_3_2" localSheetId="90">#REF!</definedName>
    <definedName name="ref.desp.2_3_2" localSheetId="34">#REF!</definedName>
    <definedName name="ref.desp.2_3_2" localSheetId="92">#REF!</definedName>
    <definedName name="ref.desp.2_3_2" localSheetId="93">#REF!</definedName>
    <definedName name="ref.desp.2_3_2">#REF!</definedName>
    <definedName name="ref.desp.3_1" localSheetId="39">#REF!</definedName>
    <definedName name="ref.desp.3_1" localSheetId="25">#REF!</definedName>
    <definedName name="ref.desp.3_1" localSheetId="21">#REF!</definedName>
    <definedName name="ref.desp.3_1" localSheetId="4">#REF!</definedName>
    <definedName name="ref.desp.3_1" localSheetId="89">#REF!</definedName>
    <definedName name="ref.desp.3_1" localSheetId="5">#REF!</definedName>
    <definedName name="ref.desp.3_1" localSheetId="90">#REF!</definedName>
    <definedName name="ref.desp.3_1" localSheetId="34">#REF!</definedName>
    <definedName name="ref.desp.3_1" localSheetId="92">#REF!</definedName>
    <definedName name="ref.desp.3_1" localSheetId="93">#REF!</definedName>
    <definedName name="ref.desp.3_1">#REF!</definedName>
    <definedName name="ref.desp.3_1_1" localSheetId="39">#REF!</definedName>
    <definedName name="ref.desp.3_1_1" localSheetId="25">#REF!</definedName>
    <definedName name="ref.desp.3_1_1" localSheetId="21">#REF!</definedName>
    <definedName name="ref.desp.3_1_1" localSheetId="4">#REF!</definedName>
    <definedName name="ref.desp.3_1_1" localSheetId="89">#REF!</definedName>
    <definedName name="ref.desp.3_1_1" localSheetId="5">#REF!</definedName>
    <definedName name="ref.desp.3_1_1" localSheetId="90">#REF!</definedName>
    <definedName name="ref.desp.3_1_1" localSheetId="34">#REF!</definedName>
    <definedName name="ref.desp.3_1_1" localSheetId="92">#REF!</definedName>
    <definedName name="ref.desp.3_1_1" localSheetId="93">#REF!</definedName>
    <definedName name="ref.desp.3_1_1">#REF!</definedName>
    <definedName name="ref.desp.3_1_2" localSheetId="39">#REF!</definedName>
    <definedName name="ref.desp.3_1_2" localSheetId="25">#REF!</definedName>
    <definedName name="ref.desp.3_1_2" localSheetId="21">#REF!</definedName>
    <definedName name="ref.desp.3_1_2" localSheetId="4">#REF!</definedName>
    <definedName name="ref.desp.3_1_2" localSheetId="89">#REF!</definedName>
    <definedName name="ref.desp.3_1_2" localSheetId="5">#REF!</definedName>
    <definedName name="ref.desp.3_1_2" localSheetId="90">#REF!</definedName>
    <definedName name="ref.desp.3_1_2" localSheetId="34">#REF!</definedName>
    <definedName name="ref.desp.3_1_2" localSheetId="92">#REF!</definedName>
    <definedName name="ref.desp.3_1_2" localSheetId="93">#REF!</definedName>
    <definedName name="ref.desp.3_1_2">#REF!</definedName>
    <definedName name="ref.desp.3_1_2_1" localSheetId="39">#REF!</definedName>
    <definedName name="ref.desp.3_1_2_1" localSheetId="25">#REF!</definedName>
    <definedName name="ref.desp.3_1_2_1" localSheetId="21">#REF!</definedName>
    <definedName name="ref.desp.3_1_2_1" localSheetId="4">#REF!</definedName>
    <definedName name="ref.desp.3_1_2_1" localSheetId="89">#REF!</definedName>
    <definedName name="ref.desp.3_1_2_1" localSheetId="5">#REF!</definedName>
    <definedName name="ref.desp.3_1_2_1" localSheetId="90">#REF!</definedName>
    <definedName name="ref.desp.3_1_2_1" localSheetId="34">#REF!</definedName>
    <definedName name="ref.desp.3_1_2_1" localSheetId="92">#REF!</definedName>
    <definedName name="ref.desp.3_1_2_1" localSheetId="93">#REF!</definedName>
    <definedName name="ref.desp.3_1_2_1">#REF!</definedName>
    <definedName name="ref.desp.3_1_2_2" localSheetId="39">#REF!</definedName>
    <definedName name="ref.desp.3_1_2_2" localSheetId="25">#REF!</definedName>
    <definedName name="ref.desp.3_1_2_2" localSheetId="21">#REF!</definedName>
    <definedName name="ref.desp.3_1_2_2" localSheetId="4">#REF!</definedName>
    <definedName name="ref.desp.3_1_2_2" localSheetId="89">#REF!</definedName>
    <definedName name="ref.desp.3_1_2_2" localSheetId="5">#REF!</definedName>
    <definedName name="ref.desp.3_1_2_2" localSheetId="90">#REF!</definedName>
    <definedName name="ref.desp.3_1_2_2" localSheetId="34">#REF!</definedName>
    <definedName name="ref.desp.3_1_2_2" localSheetId="92">#REF!</definedName>
    <definedName name="ref.desp.3_1_2_2" localSheetId="93">#REF!</definedName>
    <definedName name="ref.desp.3_1_2_2">#REF!</definedName>
    <definedName name="ref.desp.3_1_3" localSheetId="39">#REF!</definedName>
    <definedName name="ref.desp.3_1_3" localSheetId="25">#REF!</definedName>
    <definedName name="ref.desp.3_1_3" localSheetId="21">#REF!</definedName>
    <definedName name="ref.desp.3_1_3" localSheetId="4">#REF!</definedName>
    <definedName name="ref.desp.3_1_3" localSheetId="89">#REF!</definedName>
    <definedName name="ref.desp.3_1_3" localSheetId="5">#REF!</definedName>
    <definedName name="ref.desp.3_1_3" localSheetId="90">#REF!</definedName>
    <definedName name="ref.desp.3_1_3" localSheetId="34">#REF!</definedName>
    <definedName name="ref.desp.3_1_3" localSheetId="92">#REF!</definedName>
    <definedName name="ref.desp.3_1_3" localSheetId="93">#REF!</definedName>
    <definedName name="ref.desp.3_1_3">#REF!</definedName>
    <definedName name="ref.desp.3_2" localSheetId="39">#REF!</definedName>
    <definedName name="ref.desp.3_2" localSheetId="25">#REF!</definedName>
    <definedName name="ref.desp.3_2" localSheetId="21">#REF!</definedName>
    <definedName name="ref.desp.3_2" localSheetId="4">#REF!</definedName>
    <definedName name="ref.desp.3_2" localSheetId="89">#REF!</definedName>
    <definedName name="ref.desp.3_2" localSheetId="5">#REF!</definedName>
    <definedName name="ref.desp.3_2" localSheetId="90">#REF!</definedName>
    <definedName name="ref.desp.3_2" localSheetId="34">#REF!</definedName>
    <definedName name="ref.desp.3_2" localSheetId="92">#REF!</definedName>
    <definedName name="ref.desp.3_2" localSheetId="93">#REF!</definedName>
    <definedName name="ref.desp.3_2">#REF!</definedName>
    <definedName name="ref.desp.3_2_1" localSheetId="39">#REF!</definedName>
    <definedName name="ref.desp.3_2_1" localSheetId="25">#REF!</definedName>
    <definedName name="ref.desp.3_2_1" localSheetId="21">#REF!</definedName>
    <definedName name="ref.desp.3_2_1" localSheetId="4">#REF!</definedName>
    <definedName name="ref.desp.3_2_1" localSheetId="89">#REF!</definedName>
    <definedName name="ref.desp.3_2_1" localSheetId="5">#REF!</definedName>
    <definedName name="ref.desp.3_2_1" localSheetId="90">#REF!</definedName>
    <definedName name="ref.desp.3_2_1" localSheetId="34">#REF!</definedName>
    <definedName name="ref.desp.3_2_1" localSheetId="92">#REF!</definedName>
    <definedName name="ref.desp.3_2_1" localSheetId="93">#REF!</definedName>
    <definedName name="ref.desp.3_2_1">#REF!</definedName>
    <definedName name="ref.desp.3_2_2" localSheetId="39">#REF!</definedName>
    <definedName name="ref.desp.3_2_2" localSheetId="25">#REF!</definedName>
    <definedName name="ref.desp.3_2_2" localSheetId="21">#REF!</definedName>
    <definedName name="ref.desp.3_2_2" localSheetId="4">#REF!</definedName>
    <definedName name="ref.desp.3_2_2" localSheetId="89">#REF!</definedName>
    <definedName name="ref.desp.3_2_2" localSheetId="5">#REF!</definedName>
    <definedName name="ref.desp.3_2_2" localSheetId="90">#REF!</definedName>
    <definedName name="ref.desp.3_2_2" localSheetId="34">#REF!</definedName>
    <definedName name="ref.desp.3_2_2" localSheetId="92">#REF!</definedName>
    <definedName name="ref.desp.3_2_2" localSheetId="93">#REF!</definedName>
    <definedName name="ref.desp.3_2_2">#REF!</definedName>
    <definedName name="ref.desp.3_2_3" localSheetId="39">#REF!</definedName>
    <definedName name="ref.desp.3_2_3" localSheetId="25">#REF!</definedName>
    <definedName name="ref.desp.3_2_3" localSheetId="21">#REF!</definedName>
    <definedName name="ref.desp.3_2_3" localSheetId="4">#REF!</definedName>
    <definedName name="ref.desp.3_2_3" localSheetId="89">#REF!</definedName>
    <definedName name="ref.desp.3_2_3" localSheetId="5">#REF!</definedName>
    <definedName name="ref.desp.3_2_3" localSheetId="90">#REF!</definedName>
    <definedName name="ref.desp.3_2_3" localSheetId="34">#REF!</definedName>
    <definedName name="ref.desp.3_2_3" localSheetId="92">#REF!</definedName>
    <definedName name="ref.desp.3_2_3" localSheetId="93">#REF!</definedName>
    <definedName name="ref.desp.3_2_3">#REF!</definedName>
    <definedName name="ref.desp.3_2_4" localSheetId="39">#REF!</definedName>
    <definedName name="ref.desp.3_2_4" localSheetId="25">#REF!</definedName>
    <definedName name="ref.desp.3_2_4" localSheetId="21">#REF!</definedName>
    <definedName name="ref.desp.3_2_4" localSheetId="4">#REF!</definedName>
    <definedName name="ref.desp.3_2_4" localSheetId="89">#REF!</definedName>
    <definedName name="ref.desp.3_2_4" localSheetId="5">#REF!</definedName>
    <definedName name="ref.desp.3_2_4" localSheetId="90">#REF!</definedName>
    <definedName name="ref.desp.3_2_4" localSheetId="34">#REF!</definedName>
    <definedName name="ref.desp.3_2_4" localSheetId="92">#REF!</definedName>
    <definedName name="ref.desp.3_2_4" localSheetId="93">#REF!</definedName>
    <definedName name="ref.desp.3_2_4">#REF!</definedName>
    <definedName name="ref.desp.3_2_5" localSheetId="39">#REF!</definedName>
    <definedName name="ref.desp.3_2_5" localSheetId="25">#REF!</definedName>
    <definedName name="ref.desp.3_2_5" localSheetId="21">#REF!</definedName>
    <definedName name="ref.desp.3_2_5" localSheetId="4">#REF!</definedName>
    <definedName name="ref.desp.3_2_5" localSheetId="89">#REF!</definedName>
    <definedName name="ref.desp.3_2_5" localSheetId="5">#REF!</definedName>
    <definedName name="ref.desp.3_2_5" localSheetId="90">#REF!</definedName>
    <definedName name="ref.desp.3_2_5" localSheetId="34">#REF!</definedName>
    <definedName name="ref.desp.3_2_5" localSheetId="92">#REF!</definedName>
    <definedName name="ref.desp.3_2_5" localSheetId="93">#REF!</definedName>
    <definedName name="ref.desp.3_2_5">#REF!</definedName>
    <definedName name="ref.desp.3_2_6" localSheetId="39">#REF!</definedName>
    <definedName name="ref.desp.3_2_6" localSheetId="25">#REF!</definedName>
    <definedName name="ref.desp.3_2_6" localSheetId="21">#REF!</definedName>
    <definedName name="ref.desp.3_2_6" localSheetId="4">#REF!</definedName>
    <definedName name="ref.desp.3_2_6" localSheetId="89">#REF!</definedName>
    <definedName name="ref.desp.3_2_6" localSheetId="5">#REF!</definedName>
    <definedName name="ref.desp.3_2_6" localSheetId="90">#REF!</definedName>
    <definedName name="ref.desp.3_2_6" localSheetId="34">#REF!</definedName>
    <definedName name="ref.desp.3_2_6" localSheetId="92">#REF!</definedName>
    <definedName name="ref.desp.3_2_6" localSheetId="93">#REF!</definedName>
    <definedName name="ref.desp.3_2_6">#REF!</definedName>
    <definedName name="ref.desp.3_2_7" localSheetId="39">#REF!</definedName>
    <definedName name="ref.desp.3_2_7" localSheetId="25">#REF!</definedName>
    <definedName name="ref.desp.3_2_7" localSheetId="21">#REF!</definedName>
    <definedName name="ref.desp.3_2_7" localSheetId="4">#REF!</definedName>
    <definedName name="ref.desp.3_2_7" localSheetId="89">#REF!</definedName>
    <definedName name="ref.desp.3_2_7" localSheetId="5">#REF!</definedName>
    <definedName name="ref.desp.3_2_7" localSheetId="90">#REF!</definedName>
    <definedName name="ref.desp.3_2_7" localSheetId="34">#REF!</definedName>
    <definedName name="ref.desp.3_2_7" localSheetId="92">#REF!</definedName>
    <definedName name="ref.desp.3_2_7" localSheetId="93">#REF!</definedName>
    <definedName name="ref.desp.3_2_7">#REF!</definedName>
    <definedName name="ref.desp.4_1" localSheetId="39">#REF!</definedName>
    <definedName name="ref.desp.4_1" localSheetId="25">#REF!</definedName>
    <definedName name="ref.desp.4_1" localSheetId="21">#REF!</definedName>
    <definedName name="ref.desp.4_1" localSheetId="4">#REF!</definedName>
    <definedName name="ref.desp.4_1" localSheetId="89">#REF!</definedName>
    <definedName name="ref.desp.4_1" localSheetId="5">#REF!</definedName>
    <definedName name="ref.desp.4_1" localSheetId="90">#REF!</definedName>
    <definedName name="ref.desp.4_1" localSheetId="34">#REF!</definedName>
    <definedName name="ref.desp.4_1" localSheetId="92">#REF!</definedName>
    <definedName name="ref.desp.4_1" localSheetId="93">#REF!</definedName>
    <definedName name="ref.desp.4_1">#REF!</definedName>
    <definedName name="ref.desp.4_2" localSheetId="39">#REF!</definedName>
    <definedName name="ref.desp.4_2" localSheetId="25">#REF!</definedName>
    <definedName name="ref.desp.4_2" localSheetId="21">#REF!</definedName>
    <definedName name="ref.desp.4_2" localSheetId="4">#REF!</definedName>
    <definedName name="ref.desp.4_2" localSheetId="89">#REF!</definedName>
    <definedName name="ref.desp.4_2" localSheetId="5">#REF!</definedName>
    <definedName name="ref.desp.4_2" localSheetId="90">#REF!</definedName>
    <definedName name="ref.desp.4_2" localSheetId="34">#REF!</definedName>
    <definedName name="ref.desp.4_2" localSheetId="92">#REF!</definedName>
    <definedName name="ref.desp.4_2" localSheetId="93">#REF!</definedName>
    <definedName name="ref.desp.4_2">#REF!</definedName>
    <definedName name="ref.desp.4_3" localSheetId="39">#REF!</definedName>
    <definedName name="ref.desp.4_3" localSheetId="25">#REF!</definedName>
    <definedName name="ref.desp.4_3" localSheetId="21">#REF!</definedName>
    <definedName name="ref.desp.4_3" localSheetId="4">#REF!</definedName>
    <definedName name="ref.desp.4_3" localSheetId="89">#REF!</definedName>
    <definedName name="ref.desp.4_3" localSheetId="5">#REF!</definedName>
    <definedName name="ref.desp.4_3" localSheetId="90">#REF!</definedName>
    <definedName name="ref.desp.4_3" localSheetId="34">#REF!</definedName>
    <definedName name="ref.desp.4_3" localSheetId="92">#REF!</definedName>
    <definedName name="ref.desp.4_3" localSheetId="93">#REF!</definedName>
    <definedName name="ref.desp.4_3">#REF!</definedName>
    <definedName name="ref.desp.4_4" localSheetId="39">#REF!</definedName>
    <definedName name="ref.desp.4_4" localSheetId="25">#REF!</definedName>
    <definedName name="ref.desp.4_4" localSheetId="21">#REF!</definedName>
    <definedName name="ref.desp.4_4" localSheetId="4">#REF!</definedName>
    <definedName name="ref.desp.4_4" localSheetId="89">#REF!</definedName>
    <definedName name="ref.desp.4_4" localSheetId="5">#REF!</definedName>
    <definedName name="ref.desp.4_4" localSheetId="90">#REF!</definedName>
    <definedName name="ref.desp.4_4" localSheetId="34">#REF!</definedName>
    <definedName name="ref.desp.4_4" localSheetId="92">#REF!</definedName>
    <definedName name="ref.desp.4_4" localSheetId="93">#REF!</definedName>
    <definedName name="ref.desp.4_4">#REF!</definedName>
    <definedName name="ref.desp.4_5" localSheetId="39">#REF!</definedName>
    <definedName name="ref.desp.4_5" localSheetId="25">#REF!</definedName>
    <definedName name="ref.desp.4_5" localSheetId="21">#REF!</definedName>
    <definedName name="ref.desp.4_5" localSheetId="4">#REF!</definedName>
    <definedName name="ref.desp.4_5" localSheetId="89">#REF!</definedName>
    <definedName name="ref.desp.4_5" localSheetId="5">#REF!</definedName>
    <definedName name="ref.desp.4_5" localSheetId="90">#REF!</definedName>
    <definedName name="ref.desp.4_5" localSheetId="34">#REF!</definedName>
    <definedName name="ref.desp.4_5" localSheetId="92">#REF!</definedName>
    <definedName name="ref.desp.4_5" localSheetId="93">#REF!</definedName>
    <definedName name="ref.desp.4_5">#REF!</definedName>
    <definedName name="ref.desp.4_6" localSheetId="39">#REF!</definedName>
    <definedName name="ref.desp.4_6" localSheetId="25">#REF!</definedName>
    <definedName name="ref.desp.4_6" localSheetId="21">#REF!</definedName>
    <definedName name="ref.desp.4_6" localSheetId="4">#REF!</definedName>
    <definedName name="ref.desp.4_6" localSheetId="89">#REF!</definedName>
    <definedName name="ref.desp.4_6" localSheetId="5">#REF!</definedName>
    <definedName name="ref.desp.4_6" localSheetId="90">#REF!</definedName>
    <definedName name="ref.desp.4_6" localSheetId="34">#REF!</definedName>
    <definedName name="ref.desp.4_6" localSheetId="92">#REF!</definedName>
    <definedName name="ref.desp.4_6" localSheetId="93">#REF!</definedName>
    <definedName name="ref.desp.4_6">#REF!</definedName>
    <definedName name="_xlnm.Print_Titles" localSheetId="28">'1 BL anterior'!#REF!</definedName>
    <definedName name="_xlnm.Print_Titles" localSheetId="40">'101'!$1:$9</definedName>
    <definedName name="_xlnm.Print_Titles" localSheetId="41">'102'!$1:$9</definedName>
    <definedName name="_xlnm.Print_Titles" localSheetId="42">'103'!$1:$9</definedName>
    <definedName name="_xlnm.Print_Titles" localSheetId="43">'104'!$1:$9</definedName>
    <definedName name="_xlnm.Print_Titles" localSheetId="44">'105'!$1:$9</definedName>
    <definedName name="_xlnm.Print_Titles" localSheetId="45">'111'!$1:$10</definedName>
    <definedName name="_xlnm.Print_Titles" localSheetId="46">'112'!$1:$10</definedName>
    <definedName name="_xlnm.Print_Titles" localSheetId="47">'113'!$1:$10</definedName>
    <definedName name="_xlnm.Print_Titles" localSheetId="48">'114'!$1:$10</definedName>
    <definedName name="_xlnm.Print_Titles" localSheetId="49">'115'!$1:$10</definedName>
    <definedName name="_xlnm.Print_Titles" localSheetId="50">'116'!$1:$10</definedName>
    <definedName name="_xlnm.Print_Titles" localSheetId="51">'117'!$1:$10</definedName>
    <definedName name="_xlnm.Print_Titles" localSheetId="52">'118'!$1:$10</definedName>
    <definedName name="_xlnm.Print_Titles" localSheetId="53">'119'!$1:$10</definedName>
    <definedName name="_xlnm.Print_Titles" localSheetId="54">'120'!$1:$10</definedName>
    <definedName name="_xlnm.Print_Titles" localSheetId="4">'31 lavado  de activos '!$1:$1</definedName>
    <definedName name="_xlnm.Print_Titles" localSheetId="35">'6 INFORME BALANCES'!$1:$1</definedName>
    <definedName name="_xlnm.Print_Titles" localSheetId="79">'701'!$2:$8</definedName>
    <definedName name="_xlnm.Print_Titles" localSheetId="80">'702'!$8:$9</definedName>
    <definedName name="_xlnm.Print_Titles" localSheetId="36">'NOTAS 7'!$1:$2</definedName>
    <definedName name="_xlnm.Print_Titles" localSheetId="34">'OPINION pymes con anexo '!$1:$1</definedName>
    <definedName name="Z_A3FB47DB_AEBF_4EED_8882_EC9B0CF1E713_.wvu.PrintArea" localSheetId="15" hidden="1">'26CARTA DE REPRESENN'!$C$1:$I$50</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Q170" i="33" l="1"/>
  <c r="Q171" i="33"/>
  <c r="Q172" i="33"/>
  <c r="Q173" i="33"/>
  <c r="Q174" i="33"/>
  <c r="Q175" i="33"/>
  <c r="Q176" i="33"/>
  <c r="Q177" i="33"/>
  <c r="Q178" i="33"/>
  <c r="Q179" i="33"/>
  <c r="Q180" i="33"/>
  <c r="Q181" i="33"/>
  <c r="Q182" i="33"/>
  <c r="Q183" i="33"/>
  <c r="Q184" i="33"/>
  <c r="Q185" i="33"/>
  <c r="Q186" i="33"/>
  <c r="Q187" i="33"/>
  <c r="Q188" i="33"/>
  <c r="Q189" i="33"/>
  <c r="Q190" i="33"/>
  <c r="Q191" i="33"/>
  <c r="Q192" i="33"/>
  <c r="Q193" i="33"/>
  <c r="Q194" i="33"/>
  <c r="Q195" i="33"/>
  <c r="Q196" i="33"/>
  <c r="Q197" i="33"/>
  <c r="Q198" i="33"/>
  <c r="Q199" i="33"/>
  <c r="Q200" i="33"/>
  <c r="Q201" i="33"/>
  <c r="Q202" i="33"/>
  <c r="Q203" i="33"/>
  <c r="Q204" i="33"/>
  <c r="Q205" i="33"/>
  <c r="Q206" i="33"/>
  <c r="Q207" i="33"/>
  <c r="Q208" i="33"/>
  <c r="Q209" i="33"/>
  <c r="Q210" i="33"/>
  <c r="Q211" i="33"/>
  <c r="Q212" i="33"/>
  <c r="Q213" i="33"/>
  <c r="C29" i="214" l="1"/>
  <c r="D361" i="261"/>
  <c r="D362" i="261"/>
  <c r="D482" i="261"/>
  <c r="D500" i="261"/>
  <c r="D502" i="261"/>
  <c r="D533" i="261"/>
  <c r="D535" i="261"/>
  <c r="D539" i="261"/>
  <c r="D540" i="261"/>
  <c r="D541" i="261"/>
  <c r="D542" i="261"/>
  <c r="D543" i="261"/>
  <c r="D600" i="261"/>
  <c r="D601" i="261"/>
  <c r="F33" i="11" l="1"/>
  <c r="F526" i="261"/>
  <c r="H429" i="261"/>
  <c r="D34" i="21" l="1"/>
  <c r="D33" i="21"/>
  <c r="K34" i="21"/>
  <c r="Q34" i="21" s="1"/>
  <c r="I34" i="21"/>
  <c r="H34" i="21"/>
  <c r="F34" i="21"/>
  <c r="E34" i="21"/>
  <c r="K33" i="21"/>
  <c r="Q33" i="21" s="1"/>
  <c r="I33" i="21"/>
  <c r="H33" i="21"/>
  <c r="F33" i="21"/>
  <c r="E33" i="21"/>
  <c r="D32" i="21"/>
  <c r="D31" i="21"/>
  <c r="D30" i="21"/>
  <c r="D29" i="21"/>
  <c r="D28" i="21"/>
  <c r="E28" i="21"/>
  <c r="E29" i="21"/>
  <c r="E30" i="21"/>
  <c r="E31" i="21"/>
  <c r="E32" i="21"/>
  <c r="D60" i="24" l="1"/>
  <c r="D59" i="24"/>
  <c r="D58" i="24"/>
  <c r="D57" i="24"/>
  <c r="D56" i="24"/>
  <c r="D55" i="24"/>
  <c r="D54" i="24"/>
  <c r="D53" i="24"/>
  <c r="D52" i="24"/>
  <c r="D51" i="24"/>
  <c r="D50" i="24"/>
  <c r="D49" i="24"/>
  <c r="D36" i="22"/>
  <c r="D35" i="22"/>
  <c r="D34" i="22"/>
  <c r="D33" i="22"/>
  <c r="E32" i="22"/>
  <c r="E33" i="22"/>
  <c r="E34" i="22"/>
  <c r="E35" i="22"/>
  <c r="U116" i="35"/>
  <c r="T116" i="35"/>
  <c r="S116" i="35"/>
  <c r="Q116" i="35"/>
  <c r="U115" i="35"/>
  <c r="T115" i="35"/>
  <c r="S115" i="35"/>
  <c r="Q115" i="35"/>
  <c r="U114" i="35"/>
  <c r="T114" i="35"/>
  <c r="S114" i="35"/>
  <c r="Q114" i="35"/>
  <c r="U113" i="35"/>
  <c r="T113" i="35"/>
  <c r="S113" i="35"/>
  <c r="Q113" i="35"/>
  <c r="U112" i="35"/>
  <c r="T112" i="35"/>
  <c r="S112" i="35"/>
  <c r="Q112" i="35"/>
  <c r="U111" i="35"/>
  <c r="T111" i="35"/>
  <c r="S111" i="35"/>
  <c r="Q111" i="35"/>
  <c r="U110" i="35"/>
  <c r="T110" i="35"/>
  <c r="S110" i="35"/>
  <c r="Q110" i="35"/>
  <c r="U109" i="35"/>
  <c r="T109" i="35"/>
  <c r="S109" i="35"/>
  <c r="Q109" i="35"/>
  <c r="U108" i="35"/>
  <c r="T108" i="35"/>
  <c r="S108" i="35"/>
  <c r="Q108" i="35"/>
  <c r="U107" i="35"/>
  <c r="T107" i="35"/>
  <c r="S107" i="35"/>
  <c r="Q107" i="35"/>
  <c r="U106" i="35"/>
  <c r="T106" i="35"/>
  <c r="S106" i="35"/>
  <c r="Q106" i="35"/>
  <c r="U105" i="35"/>
  <c r="T105" i="35"/>
  <c r="S105" i="35"/>
  <c r="Q105" i="35"/>
  <c r="U104" i="35"/>
  <c r="T104" i="35"/>
  <c r="S104" i="35"/>
  <c r="Q104" i="35"/>
  <c r="U103" i="35"/>
  <c r="T103" i="35"/>
  <c r="S103" i="35"/>
  <c r="Q103" i="35"/>
  <c r="U102" i="35"/>
  <c r="T102" i="35"/>
  <c r="S102" i="35"/>
  <c r="Q102" i="35"/>
  <c r="U101" i="35"/>
  <c r="T101" i="35"/>
  <c r="S101" i="35"/>
  <c r="Q101" i="35"/>
  <c r="U100" i="35"/>
  <c r="T100" i="35"/>
  <c r="S100" i="35"/>
  <c r="Q100" i="35"/>
  <c r="U99" i="35"/>
  <c r="T99" i="35"/>
  <c r="S99" i="35"/>
  <c r="Q99" i="35"/>
  <c r="U98" i="35"/>
  <c r="T98" i="35"/>
  <c r="S98" i="35"/>
  <c r="Q98" i="35"/>
  <c r="U97" i="35"/>
  <c r="T97" i="35"/>
  <c r="S97" i="35"/>
  <c r="Q97" i="35"/>
  <c r="U96" i="35"/>
  <c r="T96" i="35"/>
  <c r="S96" i="35"/>
  <c r="Q96" i="35"/>
  <c r="U95" i="35"/>
  <c r="T95" i="35"/>
  <c r="S95" i="35"/>
  <c r="Q95" i="35"/>
  <c r="U94" i="35"/>
  <c r="T94" i="35"/>
  <c r="S94" i="35"/>
  <c r="Q94" i="35"/>
  <c r="U93" i="35"/>
  <c r="T93" i="35"/>
  <c r="S93" i="35"/>
  <c r="Q93" i="35"/>
  <c r="U92" i="35"/>
  <c r="T92" i="35"/>
  <c r="S92" i="35"/>
  <c r="Q92" i="35"/>
  <c r="U91" i="35"/>
  <c r="T91" i="35"/>
  <c r="S91" i="35"/>
  <c r="Q91" i="35"/>
  <c r="U90" i="35"/>
  <c r="T90" i="35"/>
  <c r="S90" i="35"/>
  <c r="Q90" i="35"/>
  <c r="U89" i="35"/>
  <c r="T89" i="35"/>
  <c r="S89" i="35"/>
  <c r="Q89" i="35"/>
  <c r="U88" i="35"/>
  <c r="T88" i="35"/>
  <c r="S88" i="35"/>
  <c r="Q88" i="35"/>
  <c r="U87" i="35"/>
  <c r="T87" i="35"/>
  <c r="S87" i="35"/>
  <c r="Q87" i="35"/>
  <c r="U86" i="35"/>
  <c r="T86" i="35"/>
  <c r="S86" i="35"/>
  <c r="Q86" i="35"/>
  <c r="U85" i="35"/>
  <c r="T85" i="35"/>
  <c r="S85" i="35"/>
  <c r="Q85" i="35"/>
  <c r="U84" i="35"/>
  <c r="T84" i="35"/>
  <c r="S84" i="35"/>
  <c r="Q84" i="35"/>
  <c r="U83" i="35"/>
  <c r="T83" i="35"/>
  <c r="S83" i="35"/>
  <c r="Q83" i="35"/>
  <c r="U82" i="35"/>
  <c r="T82" i="35"/>
  <c r="S82" i="35"/>
  <c r="Q82" i="35"/>
  <c r="U81" i="35"/>
  <c r="T81" i="35"/>
  <c r="S81" i="35"/>
  <c r="Q81" i="35"/>
  <c r="U80" i="35"/>
  <c r="T80" i="35"/>
  <c r="S80" i="35"/>
  <c r="Q80" i="35"/>
  <c r="U79" i="35"/>
  <c r="T79" i="35"/>
  <c r="S79" i="35"/>
  <c r="Q79" i="35"/>
  <c r="U78" i="35"/>
  <c r="T78" i="35"/>
  <c r="S78" i="35"/>
  <c r="Q78" i="35"/>
  <c r="U77" i="35"/>
  <c r="T77" i="35"/>
  <c r="S77" i="35"/>
  <c r="Q77" i="35"/>
  <c r="U76" i="35"/>
  <c r="T76" i="35"/>
  <c r="S76" i="35"/>
  <c r="Q76" i="35"/>
  <c r="U75" i="35"/>
  <c r="T75" i="35"/>
  <c r="S75" i="35"/>
  <c r="Q75" i="35"/>
  <c r="U74" i="35"/>
  <c r="T74" i="35"/>
  <c r="S74" i="35"/>
  <c r="Q74" i="35"/>
  <c r="U73" i="35"/>
  <c r="T73" i="35"/>
  <c r="S73" i="35"/>
  <c r="Q73" i="35"/>
  <c r="U72" i="35"/>
  <c r="T72" i="35"/>
  <c r="S72" i="35"/>
  <c r="Q72" i="35"/>
  <c r="U71" i="35"/>
  <c r="T71" i="35"/>
  <c r="S71" i="35"/>
  <c r="Q71" i="35"/>
  <c r="U70" i="35"/>
  <c r="T70" i="35"/>
  <c r="S70" i="35"/>
  <c r="Q70" i="35"/>
  <c r="U69" i="35"/>
  <c r="T69" i="35"/>
  <c r="S69" i="35"/>
  <c r="Q69" i="35"/>
  <c r="U68" i="35"/>
  <c r="T68" i="35"/>
  <c r="S68" i="35"/>
  <c r="Q68" i="35"/>
  <c r="U67" i="35"/>
  <c r="T67" i="35"/>
  <c r="S67" i="35"/>
  <c r="Q67" i="35"/>
  <c r="U66" i="35"/>
  <c r="T66" i="35"/>
  <c r="S66" i="35"/>
  <c r="Q66" i="35"/>
  <c r="U65" i="35"/>
  <c r="T65" i="35"/>
  <c r="S65" i="35"/>
  <c r="Q65" i="35"/>
  <c r="U64" i="35"/>
  <c r="T64" i="35"/>
  <c r="S64" i="35"/>
  <c r="Q64" i="35"/>
  <c r="U63" i="35"/>
  <c r="T63" i="35"/>
  <c r="S63" i="35"/>
  <c r="Q63" i="35"/>
  <c r="U62" i="35"/>
  <c r="T62" i="35"/>
  <c r="S62" i="35"/>
  <c r="Q62" i="35"/>
  <c r="U61" i="35"/>
  <c r="T61" i="35"/>
  <c r="S61" i="35"/>
  <c r="Q61" i="35"/>
  <c r="U60" i="35"/>
  <c r="T60" i="35"/>
  <c r="S60" i="35"/>
  <c r="Q60" i="35"/>
  <c r="U59" i="35"/>
  <c r="T59" i="35"/>
  <c r="S59" i="35"/>
  <c r="Q59" i="35"/>
  <c r="U58" i="35"/>
  <c r="T58" i="35"/>
  <c r="S58" i="35"/>
  <c r="Q58" i="35"/>
  <c r="U57" i="35"/>
  <c r="T57" i="35"/>
  <c r="S57" i="35"/>
  <c r="Q57" i="35"/>
  <c r="U56" i="35"/>
  <c r="T56" i="35"/>
  <c r="S56" i="35"/>
  <c r="Q56" i="35"/>
  <c r="U55" i="35"/>
  <c r="T55" i="35"/>
  <c r="S55" i="35"/>
  <c r="Q55" i="35"/>
  <c r="U54" i="35"/>
  <c r="T54" i="35"/>
  <c r="S54" i="35"/>
  <c r="Q54" i="35"/>
  <c r="U53" i="35"/>
  <c r="T53" i="35"/>
  <c r="S53" i="35"/>
  <c r="Q53" i="35"/>
  <c r="U52" i="35"/>
  <c r="T52" i="35"/>
  <c r="S52" i="35"/>
  <c r="Q52" i="35"/>
  <c r="U51" i="35"/>
  <c r="T51" i="35"/>
  <c r="S51" i="35"/>
  <c r="Q51" i="35"/>
  <c r="U50" i="35"/>
  <c r="T50" i="35"/>
  <c r="S50" i="35"/>
  <c r="Q50" i="35"/>
  <c r="U49" i="35"/>
  <c r="T49" i="35"/>
  <c r="S49" i="35"/>
  <c r="Q49" i="35"/>
  <c r="U48" i="35"/>
  <c r="T48" i="35"/>
  <c r="S48" i="35"/>
  <c r="Q48" i="35"/>
  <c r="U47" i="35"/>
  <c r="T47" i="35"/>
  <c r="S47" i="35"/>
  <c r="Q47" i="35"/>
  <c r="U46" i="35"/>
  <c r="T46" i="35"/>
  <c r="S46" i="35"/>
  <c r="Q46" i="35"/>
  <c r="U45" i="35"/>
  <c r="T45" i="35"/>
  <c r="S45" i="35"/>
  <c r="Q45" i="35"/>
  <c r="U44" i="35"/>
  <c r="T44" i="35"/>
  <c r="S44" i="35"/>
  <c r="Q44" i="35"/>
  <c r="U43" i="35"/>
  <c r="T43" i="35"/>
  <c r="S43" i="35"/>
  <c r="Q43" i="35"/>
  <c r="U42" i="35"/>
  <c r="T42" i="35"/>
  <c r="S42" i="35"/>
  <c r="Q42" i="35"/>
  <c r="U41" i="35"/>
  <c r="T41" i="35"/>
  <c r="S41" i="35"/>
  <c r="Q41" i="35"/>
  <c r="U40" i="35"/>
  <c r="T40" i="35"/>
  <c r="S40" i="35"/>
  <c r="Q40" i="35"/>
  <c r="U39" i="35"/>
  <c r="T39" i="35"/>
  <c r="S39" i="35"/>
  <c r="Q39" i="35"/>
  <c r="U38" i="35"/>
  <c r="T38" i="35"/>
  <c r="S38" i="35"/>
  <c r="Q38" i="35"/>
  <c r="U37" i="35"/>
  <c r="T37" i="35"/>
  <c r="S37" i="35"/>
  <c r="Q37" i="35"/>
  <c r="U36" i="35"/>
  <c r="T36" i="35"/>
  <c r="S36" i="35"/>
  <c r="Q36" i="35"/>
  <c r="U35" i="35"/>
  <c r="T35" i="35"/>
  <c r="S35" i="35"/>
  <c r="Q35" i="35"/>
  <c r="U34" i="35"/>
  <c r="T34" i="35"/>
  <c r="S34" i="35"/>
  <c r="Q34" i="35"/>
  <c r="U33" i="35"/>
  <c r="T33" i="35"/>
  <c r="S33" i="35"/>
  <c r="Q33" i="35"/>
  <c r="U32" i="35"/>
  <c r="T32" i="35"/>
  <c r="S32" i="35"/>
  <c r="Q32" i="35"/>
  <c r="U31" i="35"/>
  <c r="T31" i="35"/>
  <c r="S31" i="35"/>
  <c r="Q31" i="35"/>
  <c r="U30" i="35"/>
  <c r="T30" i="35"/>
  <c r="S30" i="35"/>
  <c r="Q30" i="35"/>
  <c r="U29" i="35"/>
  <c r="T29" i="35"/>
  <c r="S29" i="35"/>
  <c r="Q29" i="35"/>
  <c r="U28" i="35"/>
  <c r="T28" i="35"/>
  <c r="S28" i="35"/>
  <c r="Q28" i="35"/>
  <c r="U27" i="35"/>
  <c r="T27" i="35"/>
  <c r="S27" i="35"/>
  <c r="Q27" i="35"/>
  <c r="U26" i="35"/>
  <c r="T26" i="35"/>
  <c r="S26" i="35"/>
  <c r="Q26" i="35"/>
  <c r="U25" i="35"/>
  <c r="T25" i="35"/>
  <c r="S25" i="35"/>
  <c r="Q25" i="35"/>
  <c r="U24" i="35"/>
  <c r="T24" i="35"/>
  <c r="S24" i="35"/>
  <c r="Q24" i="35"/>
  <c r="U23" i="35"/>
  <c r="T23" i="35"/>
  <c r="S23" i="35"/>
  <c r="Q23" i="35"/>
  <c r="U22" i="35"/>
  <c r="T22" i="35"/>
  <c r="S22" i="35"/>
  <c r="Q22" i="35"/>
  <c r="U21" i="35"/>
  <c r="T21" i="35"/>
  <c r="S21" i="35"/>
  <c r="Q21" i="35"/>
  <c r="U20" i="35"/>
  <c r="T20" i="35"/>
  <c r="S20" i="35"/>
  <c r="Q20" i="35"/>
  <c r="U19" i="35"/>
  <c r="T19" i="35"/>
  <c r="S19" i="35"/>
  <c r="Q19" i="35"/>
  <c r="U18" i="35"/>
  <c r="T18" i="35"/>
  <c r="S18" i="35"/>
  <c r="Q18" i="35"/>
  <c r="U17" i="35"/>
  <c r="T17" i="35"/>
  <c r="S17" i="35"/>
  <c r="Q17" i="35"/>
  <c r="U16" i="35"/>
  <c r="T16" i="35"/>
  <c r="S16" i="35"/>
  <c r="Q16" i="35"/>
  <c r="U15" i="35"/>
  <c r="T15" i="35"/>
  <c r="S15" i="35"/>
  <c r="Q15" i="35"/>
  <c r="U14" i="35"/>
  <c r="T14" i="35"/>
  <c r="S14" i="35"/>
  <c r="Q14" i="35"/>
  <c r="U13" i="35"/>
  <c r="T13" i="35"/>
  <c r="S13" i="35"/>
  <c r="Q13" i="35"/>
  <c r="U12" i="35"/>
  <c r="T12" i="35"/>
  <c r="S12" i="35"/>
  <c r="Q12" i="35"/>
  <c r="U11" i="35"/>
  <c r="T11" i="35"/>
  <c r="S11" i="35"/>
  <c r="Q11" i="35"/>
  <c r="U10" i="35"/>
  <c r="T10" i="35"/>
  <c r="S10" i="35"/>
  <c r="Q10" i="35"/>
  <c r="U9" i="35"/>
  <c r="T9" i="35"/>
  <c r="S9" i="35"/>
  <c r="Q9" i="35"/>
  <c r="U8" i="35"/>
  <c r="T8" i="35"/>
  <c r="S8" i="35"/>
  <c r="Q8" i="35"/>
  <c r="U136" i="35"/>
  <c r="T136" i="35"/>
  <c r="S136" i="35"/>
  <c r="U135" i="35"/>
  <c r="T135" i="35"/>
  <c r="S135" i="35"/>
  <c r="U134" i="35"/>
  <c r="T134" i="35"/>
  <c r="S134" i="35"/>
  <c r="U133" i="35"/>
  <c r="T133" i="35"/>
  <c r="S133" i="35"/>
  <c r="U132" i="35"/>
  <c r="T132" i="35"/>
  <c r="S132" i="35"/>
  <c r="U131" i="35"/>
  <c r="T131" i="35"/>
  <c r="S131" i="35"/>
  <c r="U130" i="35"/>
  <c r="T130" i="35"/>
  <c r="S130" i="35"/>
  <c r="U129" i="35"/>
  <c r="T129" i="35"/>
  <c r="S129" i="35"/>
  <c r="J5833" i="275"/>
  <c r="Q159" i="35"/>
  <c r="S159" i="35"/>
  <c r="T159" i="35"/>
  <c r="U159" i="35"/>
  <c r="Q160" i="35"/>
  <c r="S160" i="35"/>
  <c r="T160" i="35"/>
  <c r="U160" i="35"/>
  <c r="Q161" i="35"/>
  <c r="S161" i="35"/>
  <c r="T161" i="35"/>
  <c r="U161" i="35"/>
  <c r="Q162" i="35"/>
  <c r="S162" i="35"/>
  <c r="T162" i="35"/>
  <c r="U162" i="35"/>
  <c r="Q163" i="35"/>
  <c r="S163" i="35"/>
  <c r="T163" i="35"/>
  <c r="U163" i="35"/>
  <c r="Q164" i="35"/>
  <c r="S164" i="35"/>
  <c r="T164" i="35"/>
  <c r="U164" i="35"/>
  <c r="I5901" i="275"/>
  <c r="O5831" i="275"/>
  <c r="O5" i="275" l="1"/>
  <c r="O6" i="275"/>
  <c r="O7" i="275"/>
  <c r="O8" i="275"/>
  <c r="O9" i="275"/>
  <c r="O10" i="275"/>
  <c r="O11" i="275"/>
  <c r="O12" i="275"/>
  <c r="O13" i="275"/>
  <c r="O14" i="275"/>
  <c r="O15" i="275"/>
  <c r="O16" i="275"/>
  <c r="O17" i="275"/>
  <c r="O18" i="275"/>
  <c r="O19" i="275"/>
  <c r="O20" i="275"/>
  <c r="O21" i="275"/>
  <c r="O22" i="275"/>
  <c r="O23" i="275"/>
  <c r="O24" i="275"/>
  <c r="O25" i="275"/>
  <c r="O26" i="275"/>
  <c r="O27" i="275"/>
  <c r="O28" i="275"/>
  <c r="O29" i="275"/>
  <c r="O30" i="275"/>
  <c r="O31" i="275"/>
  <c r="O32" i="275"/>
  <c r="O33" i="275"/>
  <c r="O34" i="275"/>
  <c r="O35" i="275"/>
  <c r="O36" i="275"/>
  <c r="O37" i="275"/>
  <c r="O38" i="275"/>
  <c r="O39" i="275"/>
  <c r="O40" i="275"/>
  <c r="O41" i="275"/>
  <c r="O42" i="275"/>
  <c r="O43" i="275"/>
  <c r="O44" i="275"/>
  <c r="O45" i="275"/>
  <c r="O46" i="275"/>
  <c r="O47" i="275"/>
  <c r="O48" i="275"/>
  <c r="O49" i="275"/>
  <c r="O50" i="275"/>
  <c r="O51" i="275"/>
  <c r="O52" i="275"/>
  <c r="O53" i="275"/>
  <c r="O54" i="275"/>
  <c r="O55" i="275"/>
  <c r="O56" i="275"/>
  <c r="O57" i="275"/>
  <c r="O58" i="275"/>
  <c r="O59" i="275"/>
  <c r="O60" i="275"/>
  <c r="O61" i="275"/>
  <c r="O62" i="275"/>
  <c r="O63" i="275"/>
  <c r="O64" i="275"/>
  <c r="O65" i="275"/>
  <c r="O66" i="275"/>
  <c r="O67" i="275"/>
  <c r="O68" i="275"/>
  <c r="O69" i="275"/>
  <c r="O70" i="275"/>
  <c r="O71" i="275"/>
  <c r="O72" i="275"/>
  <c r="O73" i="275"/>
  <c r="O74" i="275"/>
  <c r="O75" i="275"/>
  <c r="O76" i="275"/>
  <c r="O77" i="275"/>
  <c r="O78" i="275"/>
  <c r="O79" i="275"/>
  <c r="O80" i="275"/>
  <c r="O81" i="275"/>
  <c r="O82" i="275"/>
  <c r="O83" i="275"/>
  <c r="O84" i="275"/>
  <c r="O85" i="275"/>
  <c r="O86" i="275"/>
  <c r="O87" i="275"/>
  <c r="O88" i="275"/>
  <c r="O89" i="275"/>
  <c r="O90" i="275"/>
  <c r="O91" i="275"/>
  <c r="O92" i="275"/>
  <c r="O93" i="275"/>
  <c r="O94" i="275"/>
  <c r="O95" i="275"/>
  <c r="O96" i="275"/>
  <c r="O97" i="275"/>
  <c r="O98" i="275"/>
  <c r="O99" i="275"/>
  <c r="O100" i="275"/>
  <c r="O101" i="275"/>
  <c r="O102" i="275"/>
  <c r="O103" i="275"/>
  <c r="O104" i="275"/>
  <c r="O105" i="275"/>
  <c r="O106" i="275"/>
  <c r="O107" i="275"/>
  <c r="O108" i="275"/>
  <c r="O109" i="275"/>
  <c r="O110" i="275"/>
  <c r="O111" i="275"/>
  <c r="O112" i="275"/>
  <c r="O113" i="275"/>
  <c r="O114" i="275"/>
  <c r="O115" i="275"/>
  <c r="O116" i="275"/>
  <c r="O117" i="275"/>
  <c r="O118" i="275"/>
  <c r="O119" i="275"/>
  <c r="O120" i="275"/>
  <c r="O121" i="275"/>
  <c r="O122" i="275"/>
  <c r="O123" i="275"/>
  <c r="O124" i="275"/>
  <c r="O125" i="275"/>
  <c r="O126" i="275"/>
  <c r="O127" i="275"/>
  <c r="O128" i="275"/>
  <c r="O129" i="275"/>
  <c r="O130" i="275"/>
  <c r="O131" i="275"/>
  <c r="O132" i="275"/>
  <c r="O133" i="275"/>
  <c r="O134" i="275"/>
  <c r="O135" i="275"/>
  <c r="O136" i="275"/>
  <c r="O137" i="275"/>
  <c r="O138" i="275"/>
  <c r="O139" i="275"/>
  <c r="O140" i="275"/>
  <c r="O141" i="275"/>
  <c r="O142" i="275"/>
  <c r="O143" i="275"/>
  <c r="O144" i="275"/>
  <c r="O145" i="275"/>
  <c r="O146" i="275"/>
  <c r="O147" i="275"/>
  <c r="O148" i="275"/>
  <c r="O149" i="275"/>
  <c r="O150" i="275"/>
  <c r="O151" i="275"/>
  <c r="O152" i="275"/>
  <c r="O153" i="275"/>
  <c r="O154" i="275"/>
  <c r="O155" i="275"/>
  <c r="O156" i="275"/>
  <c r="O157" i="275"/>
  <c r="O158" i="275"/>
  <c r="O159" i="275"/>
  <c r="O160" i="275"/>
  <c r="O161" i="275"/>
  <c r="O162" i="275"/>
  <c r="O163" i="275"/>
  <c r="O164" i="275"/>
  <c r="O165" i="275"/>
  <c r="O166" i="275"/>
  <c r="O167" i="275"/>
  <c r="O168" i="275"/>
  <c r="O169" i="275"/>
  <c r="O170" i="275"/>
  <c r="O171" i="275"/>
  <c r="O172" i="275"/>
  <c r="O173" i="275"/>
  <c r="O174" i="275"/>
  <c r="O175" i="275"/>
  <c r="O176" i="275"/>
  <c r="O177" i="275"/>
  <c r="O178" i="275"/>
  <c r="O179" i="275"/>
  <c r="O180" i="275"/>
  <c r="O181" i="275"/>
  <c r="O182" i="275"/>
  <c r="O183" i="275"/>
  <c r="O184" i="275"/>
  <c r="O185" i="275"/>
  <c r="O186" i="275"/>
  <c r="O187" i="275"/>
  <c r="O188" i="275"/>
  <c r="O189" i="275"/>
  <c r="O190" i="275"/>
  <c r="O191" i="275"/>
  <c r="O192" i="275"/>
  <c r="O193" i="275"/>
  <c r="O194" i="275"/>
  <c r="O195" i="275"/>
  <c r="O196" i="275"/>
  <c r="O197" i="275"/>
  <c r="O198" i="275"/>
  <c r="O199" i="275"/>
  <c r="O200" i="275"/>
  <c r="O201" i="275"/>
  <c r="O202" i="275"/>
  <c r="O203" i="275"/>
  <c r="O204" i="275"/>
  <c r="O205" i="275"/>
  <c r="O206" i="275"/>
  <c r="O207" i="275"/>
  <c r="O208" i="275"/>
  <c r="O209" i="275"/>
  <c r="O210" i="275"/>
  <c r="O211" i="275"/>
  <c r="O212" i="275"/>
  <c r="O213" i="275"/>
  <c r="O214" i="275"/>
  <c r="O215" i="275"/>
  <c r="O216" i="275"/>
  <c r="O217" i="275"/>
  <c r="O218" i="275"/>
  <c r="O219" i="275"/>
  <c r="O220" i="275"/>
  <c r="O221" i="275"/>
  <c r="O222" i="275"/>
  <c r="O223" i="275"/>
  <c r="O224" i="275"/>
  <c r="O225" i="275"/>
  <c r="O226" i="275"/>
  <c r="O227" i="275"/>
  <c r="O228" i="275"/>
  <c r="O229" i="275"/>
  <c r="O230" i="275"/>
  <c r="O231" i="275"/>
  <c r="O232" i="275"/>
  <c r="O233" i="275"/>
  <c r="O234" i="275"/>
  <c r="O235" i="275"/>
  <c r="O236" i="275"/>
  <c r="O237" i="275"/>
  <c r="O238" i="275"/>
  <c r="O239" i="275"/>
  <c r="O240" i="275"/>
  <c r="O241" i="275"/>
  <c r="O242" i="275"/>
  <c r="O243" i="275"/>
  <c r="O244" i="275"/>
  <c r="O245" i="275"/>
  <c r="O246" i="275"/>
  <c r="O247" i="275"/>
  <c r="O248" i="275"/>
  <c r="O249" i="275"/>
  <c r="O250" i="275"/>
  <c r="O251" i="275"/>
  <c r="O252" i="275"/>
  <c r="O253" i="275"/>
  <c r="O254" i="275"/>
  <c r="O255" i="275"/>
  <c r="O256" i="275"/>
  <c r="O257" i="275"/>
  <c r="O258" i="275"/>
  <c r="O259" i="275"/>
  <c r="O260" i="275"/>
  <c r="O261" i="275"/>
  <c r="O262" i="275"/>
  <c r="O263" i="275"/>
  <c r="O264" i="275"/>
  <c r="O265" i="275"/>
  <c r="O266" i="275"/>
  <c r="O267" i="275"/>
  <c r="O268" i="275"/>
  <c r="O269" i="275"/>
  <c r="O270" i="275"/>
  <c r="O271" i="275"/>
  <c r="O272" i="275"/>
  <c r="O273" i="275"/>
  <c r="O274" i="275"/>
  <c r="O275" i="275"/>
  <c r="O276" i="275"/>
  <c r="O277" i="275"/>
  <c r="O278" i="275"/>
  <c r="O279" i="275"/>
  <c r="O280" i="275"/>
  <c r="O281" i="275"/>
  <c r="O282" i="275"/>
  <c r="O283" i="275"/>
  <c r="O284" i="275"/>
  <c r="O285" i="275"/>
  <c r="O286" i="275"/>
  <c r="O287" i="275"/>
  <c r="O288" i="275"/>
  <c r="O289" i="275"/>
  <c r="O290" i="275"/>
  <c r="O291" i="275"/>
  <c r="O292" i="275"/>
  <c r="O293" i="275"/>
  <c r="O294" i="275"/>
  <c r="O295" i="275"/>
  <c r="O296" i="275"/>
  <c r="O297" i="275"/>
  <c r="O298" i="275"/>
  <c r="O299" i="275"/>
  <c r="O300" i="275"/>
  <c r="O301" i="275"/>
  <c r="O302" i="275"/>
  <c r="O303" i="275"/>
  <c r="O304" i="275"/>
  <c r="O305" i="275"/>
  <c r="O306" i="275"/>
  <c r="O307" i="275"/>
  <c r="O308" i="275"/>
  <c r="O309" i="275"/>
  <c r="O310" i="275"/>
  <c r="O311" i="275"/>
  <c r="O312" i="275"/>
  <c r="O313" i="275"/>
  <c r="O314" i="275"/>
  <c r="O315" i="275"/>
  <c r="O316" i="275"/>
  <c r="O317" i="275"/>
  <c r="O318" i="275"/>
  <c r="O319" i="275"/>
  <c r="O320" i="275"/>
  <c r="O321" i="275"/>
  <c r="O322" i="275"/>
  <c r="O323" i="275"/>
  <c r="O324" i="275"/>
  <c r="O325" i="275"/>
  <c r="O326" i="275"/>
  <c r="O327" i="275"/>
  <c r="O328" i="275"/>
  <c r="O329" i="275"/>
  <c r="O330" i="275"/>
  <c r="O331" i="275"/>
  <c r="O332" i="275"/>
  <c r="O333" i="275"/>
  <c r="O334" i="275"/>
  <c r="O335" i="275"/>
  <c r="O336" i="275"/>
  <c r="O337" i="275"/>
  <c r="O338" i="275"/>
  <c r="O339" i="275"/>
  <c r="O340" i="275"/>
  <c r="O341" i="275"/>
  <c r="O342" i="275"/>
  <c r="O343" i="275"/>
  <c r="O344" i="275"/>
  <c r="O345" i="275"/>
  <c r="O346" i="275"/>
  <c r="O347" i="275"/>
  <c r="O348" i="275"/>
  <c r="O349" i="275"/>
  <c r="O350" i="275"/>
  <c r="O351" i="275"/>
  <c r="O352" i="275"/>
  <c r="O353" i="275"/>
  <c r="O354" i="275"/>
  <c r="O355" i="275"/>
  <c r="O356" i="275"/>
  <c r="O357" i="275"/>
  <c r="O358" i="275"/>
  <c r="O359" i="275"/>
  <c r="O360" i="275"/>
  <c r="O361" i="275"/>
  <c r="O362" i="275"/>
  <c r="O363" i="275"/>
  <c r="O364" i="275"/>
  <c r="O365" i="275"/>
  <c r="O366" i="275"/>
  <c r="O367" i="275"/>
  <c r="O368" i="275"/>
  <c r="O369" i="275"/>
  <c r="O370" i="275"/>
  <c r="O371" i="275"/>
  <c r="O372" i="275"/>
  <c r="O373" i="275"/>
  <c r="O374" i="275"/>
  <c r="O375" i="275"/>
  <c r="O376" i="275"/>
  <c r="O377" i="275"/>
  <c r="O378" i="275"/>
  <c r="O379" i="275"/>
  <c r="O380" i="275"/>
  <c r="O381" i="275"/>
  <c r="O382" i="275"/>
  <c r="O383" i="275"/>
  <c r="O384" i="275"/>
  <c r="O385" i="275"/>
  <c r="O386" i="275"/>
  <c r="O387" i="275"/>
  <c r="O388" i="275"/>
  <c r="O389" i="275"/>
  <c r="O390" i="275"/>
  <c r="O391" i="275"/>
  <c r="O392" i="275"/>
  <c r="O393" i="275"/>
  <c r="O394" i="275"/>
  <c r="O395" i="275"/>
  <c r="O396" i="275"/>
  <c r="O397" i="275"/>
  <c r="O398" i="275"/>
  <c r="O399" i="275"/>
  <c r="O400" i="275"/>
  <c r="O401" i="275"/>
  <c r="O402" i="275"/>
  <c r="O403" i="275"/>
  <c r="O404" i="275"/>
  <c r="O405" i="275"/>
  <c r="O406" i="275"/>
  <c r="O407" i="275"/>
  <c r="O408" i="275"/>
  <c r="O409" i="275"/>
  <c r="O410" i="275"/>
  <c r="O411" i="275"/>
  <c r="O412" i="275"/>
  <c r="O413" i="275"/>
  <c r="O414" i="275"/>
  <c r="O415" i="275"/>
  <c r="O416" i="275"/>
  <c r="O417" i="275"/>
  <c r="O418" i="275"/>
  <c r="O419" i="275"/>
  <c r="O420" i="275"/>
  <c r="O421" i="275"/>
  <c r="O422" i="275"/>
  <c r="O423" i="275"/>
  <c r="O424" i="275"/>
  <c r="O425" i="275"/>
  <c r="O426" i="275"/>
  <c r="O427" i="275"/>
  <c r="O428" i="275"/>
  <c r="O429" i="275"/>
  <c r="O430" i="275"/>
  <c r="O431" i="275"/>
  <c r="O432" i="275"/>
  <c r="O433" i="275"/>
  <c r="O434" i="275"/>
  <c r="O435" i="275"/>
  <c r="O436" i="275"/>
  <c r="O437" i="275"/>
  <c r="O438" i="275"/>
  <c r="O439" i="275"/>
  <c r="O440" i="275"/>
  <c r="O441" i="275"/>
  <c r="O442" i="275"/>
  <c r="O443" i="275"/>
  <c r="O444" i="275"/>
  <c r="O445" i="275"/>
  <c r="O446" i="275"/>
  <c r="O447" i="275"/>
  <c r="O448" i="275"/>
  <c r="O449" i="275"/>
  <c r="O450" i="275"/>
  <c r="O451" i="275"/>
  <c r="O452" i="275"/>
  <c r="O453" i="275"/>
  <c r="O454" i="275"/>
  <c r="O455" i="275"/>
  <c r="O456" i="275"/>
  <c r="O457" i="275"/>
  <c r="O458" i="275"/>
  <c r="O459" i="275"/>
  <c r="O460" i="275"/>
  <c r="O461" i="275"/>
  <c r="O462" i="275"/>
  <c r="O463" i="275"/>
  <c r="O464" i="275"/>
  <c r="O465" i="275"/>
  <c r="O466" i="275"/>
  <c r="O467" i="275"/>
  <c r="O468" i="275"/>
  <c r="O469" i="275"/>
  <c r="O470" i="275"/>
  <c r="O471" i="275"/>
  <c r="O472" i="275"/>
  <c r="O473" i="275"/>
  <c r="O474" i="275"/>
  <c r="O475" i="275"/>
  <c r="O476" i="275"/>
  <c r="O477" i="275"/>
  <c r="O478" i="275"/>
  <c r="O479" i="275"/>
  <c r="O480" i="275"/>
  <c r="O481" i="275"/>
  <c r="O482" i="275"/>
  <c r="O483" i="275"/>
  <c r="O484" i="275"/>
  <c r="O485" i="275"/>
  <c r="O486" i="275"/>
  <c r="O487" i="275"/>
  <c r="O488" i="275"/>
  <c r="O489" i="275"/>
  <c r="O490" i="275"/>
  <c r="O491" i="275"/>
  <c r="O492" i="275"/>
  <c r="O493" i="275"/>
  <c r="O494" i="275"/>
  <c r="O495" i="275"/>
  <c r="O496" i="275"/>
  <c r="O497" i="275"/>
  <c r="O498" i="275"/>
  <c r="O499" i="275"/>
  <c r="O500" i="275"/>
  <c r="O501" i="275"/>
  <c r="O502" i="275"/>
  <c r="O503" i="275"/>
  <c r="O504" i="275"/>
  <c r="O505" i="275"/>
  <c r="O506" i="275"/>
  <c r="O507" i="275"/>
  <c r="O508" i="275"/>
  <c r="O509" i="275"/>
  <c r="O510" i="275"/>
  <c r="O511" i="275"/>
  <c r="O512" i="275"/>
  <c r="O513" i="275"/>
  <c r="O514" i="275"/>
  <c r="O515" i="275"/>
  <c r="O516" i="275"/>
  <c r="O517" i="275"/>
  <c r="O518" i="275"/>
  <c r="O519" i="275"/>
  <c r="O520" i="275"/>
  <c r="O521" i="275"/>
  <c r="O522" i="275"/>
  <c r="O523" i="275"/>
  <c r="O524" i="275"/>
  <c r="O525" i="275"/>
  <c r="O526" i="275"/>
  <c r="O527" i="275"/>
  <c r="O528" i="275"/>
  <c r="O529" i="275"/>
  <c r="O530" i="275"/>
  <c r="O531" i="275"/>
  <c r="O532" i="275"/>
  <c r="O533" i="275"/>
  <c r="O534" i="275"/>
  <c r="O535" i="275"/>
  <c r="O536" i="275"/>
  <c r="O537" i="275"/>
  <c r="O538" i="275"/>
  <c r="O539" i="275"/>
  <c r="O540" i="275"/>
  <c r="O541" i="275"/>
  <c r="O542" i="275"/>
  <c r="O543" i="275"/>
  <c r="O544" i="275"/>
  <c r="O545" i="275"/>
  <c r="O546" i="275"/>
  <c r="O547" i="275"/>
  <c r="O548" i="275"/>
  <c r="O549" i="275"/>
  <c r="O550" i="275"/>
  <c r="O551" i="275"/>
  <c r="O552" i="275"/>
  <c r="O553" i="275"/>
  <c r="O554" i="275"/>
  <c r="O555" i="275"/>
  <c r="O556" i="275"/>
  <c r="O557" i="275"/>
  <c r="O558" i="275"/>
  <c r="O559" i="275"/>
  <c r="O560" i="275"/>
  <c r="O561" i="275"/>
  <c r="O562" i="275"/>
  <c r="O563" i="275"/>
  <c r="O564" i="275"/>
  <c r="O565" i="275"/>
  <c r="O566" i="275"/>
  <c r="O567" i="275"/>
  <c r="O568" i="275"/>
  <c r="O569" i="275"/>
  <c r="O570" i="275"/>
  <c r="O571" i="275"/>
  <c r="O572" i="275"/>
  <c r="O573" i="275"/>
  <c r="O574" i="275"/>
  <c r="O575" i="275"/>
  <c r="O576" i="275"/>
  <c r="O577" i="275"/>
  <c r="O578" i="275"/>
  <c r="O579" i="275"/>
  <c r="O580" i="275"/>
  <c r="O581" i="275"/>
  <c r="O582" i="275"/>
  <c r="O583" i="275"/>
  <c r="O584" i="275"/>
  <c r="O585" i="275"/>
  <c r="O586" i="275"/>
  <c r="O587" i="275"/>
  <c r="O588" i="275"/>
  <c r="O589" i="275"/>
  <c r="O590" i="275"/>
  <c r="O591" i="275"/>
  <c r="O592" i="275"/>
  <c r="O593" i="275"/>
  <c r="O594" i="275"/>
  <c r="O595" i="275"/>
  <c r="O596" i="275"/>
  <c r="O597" i="275"/>
  <c r="O598" i="275"/>
  <c r="O599" i="275"/>
  <c r="O600" i="275"/>
  <c r="O601" i="275"/>
  <c r="O602" i="275"/>
  <c r="O603" i="275"/>
  <c r="O604" i="275"/>
  <c r="O605" i="275"/>
  <c r="O606" i="275"/>
  <c r="O607" i="275"/>
  <c r="O608" i="275"/>
  <c r="O609" i="275"/>
  <c r="O610" i="275"/>
  <c r="O611" i="275"/>
  <c r="O612" i="275"/>
  <c r="O613" i="275"/>
  <c r="O614" i="275"/>
  <c r="O615" i="275"/>
  <c r="O616" i="275"/>
  <c r="O617" i="275"/>
  <c r="O618" i="275"/>
  <c r="O619" i="275"/>
  <c r="O620" i="275"/>
  <c r="O621" i="275"/>
  <c r="O622" i="275"/>
  <c r="O623" i="275"/>
  <c r="O624" i="275"/>
  <c r="O625" i="275"/>
  <c r="O626" i="275"/>
  <c r="O627" i="275"/>
  <c r="O628" i="275"/>
  <c r="O629" i="275"/>
  <c r="O630" i="275"/>
  <c r="O631" i="275"/>
  <c r="O632" i="275"/>
  <c r="O633" i="275"/>
  <c r="O634" i="275"/>
  <c r="O635" i="275"/>
  <c r="O636" i="275"/>
  <c r="O637" i="275"/>
  <c r="O638" i="275"/>
  <c r="O639" i="275"/>
  <c r="O640" i="275"/>
  <c r="O641" i="275"/>
  <c r="O642" i="275"/>
  <c r="O643" i="275"/>
  <c r="O644" i="275"/>
  <c r="O645" i="275"/>
  <c r="O646" i="275"/>
  <c r="O647" i="275"/>
  <c r="O648" i="275"/>
  <c r="O649" i="275"/>
  <c r="O650" i="275"/>
  <c r="O651" i="275"/>
  <c r="O652" i="275"/>
  <c r="O653" i="275"/>
  <c r="O654" i="275"/>
  <c r="O655" i="275"/>
  <c r="O656" i="275"/>
  <c r="O657" i="275"/>
  <c r="O658" i="275"/>
  <c r="O659" i="275"/>
  <c r="O660" i="275"/>
  <c r="O661" i="275"/>
  <c r="O662" i="275"/>
  <c r="O663" i="275"/>
  <c r="O664" i="275"/>
  <c r="O665" i="275"/>
  <c r="O666" i="275"/>
  <c r="O667" i="275"/>
  <c r="O668" i="275"/>
  <c r="O669" i="275"/>
  <c r="O670" i="275"/>
  <c r="O671" i="275"/>
  <c r="O672" i="275"/>
  <c r="O673" i="275"/>
  <c r="O674" i="275"/>
  <c r="O675" i="275"/>
  <c r="O676" i="275"/>
  <c r="O677" i="275"/>
  <c r="O678" i="275"/>
  <c r="O679" i="275"/>
  <c r="O680" i="275"/>
  <c r="O681" i="275"/>
  <c r="O682" i="275"/>
  <c r="O683" i="275"/>
  <c r="O684" i="275"/>
  <c r="O685" i="275"/>
  <c r="O686" i="275"/>
  <c r="O687" i="275"/>
  <c r="O688" i="275"/>
  <c r="O689" i="275"/>
  <c r="O690" i="275"/>
  <c r="O691" i="275"/>
  <c r="O692" i="275"/>
  <c r="O693" i="275"/>
  <c r="O694" i="275"/>
  <c r="O695" i="275"/>
  <c r="O696" i="275"/>
  <c r="O697" i="275"/>
  <c r="O698" i="275"/>
  <c r="O699" i="275"/>
  <c r="O700" i="275"/>
  <c r="O701" i="275"/>
  <c r="O702" i="275"/>
  <c r="O703" i="275"/>
  <c r="O704" i="275"/>
  <c r="O705" i="275"/>
  <c r="O706" i="275"/>
  <c r="O707" i="275"/>
  <c r="O708" i="275"/>
  <c r="O709" i="275"/>
  <c r="O710" i="275"/>
  <c r="O711" i="275"/>
  <c r="O712" i="275"/>
  <c r="O713" i="275"/>
  <c r="O714" i="275"/>
  <c r="O715" i="275"/>
  <c r="O716" i="275"/>
  <c r="O717" i="275"/>
  <c r="O718" i="275"/>
  <c r="O719" i="275"/>
  <c r="O720" i="275"/>
  <c r="O721" i="275"/>
  <c r="O722" i="275"/>
  <c r="O723" i="275"/>
  <c r="O724" i="275"/>
  <c r="O725" i="275"/>
  <c r="O726" i="275"/>
  <c r="O727" i="275"/>
  <c r="O728" i="275"/>
  <c r="O729" i="275"/>
  <c r="O730" i="275"/>
  <c r="O731" i="275"/>
  <c r="O732" i="275"/>
  <c r="O733" i="275"/>
  <c r="O734" i="275"/>
  <c r="O735" i="275"/>
  <c r="O736" i="275"/>
  <c r="O737" i="275"/>
  <c r="O738" i="275"/>
  <c r="O739" i="275"/>
  <c r="O740" i="275"/>
  <c r="O741" i="275"/>
  <c r="O742" i="275"/>
  <c r="O743" i="275"/>
  <c r="O744" i="275"/>
  <c r="O745" i="275"/>
  <c r="O746" i="275"/>
  <c r="O747" i="275"/>
  <c r="O748" i="275"/>
  <c r="O749" i="275"/>
  <c r="O750" i="275"/>
  <c r="O751" i="275"/>
  <c r="O752" i="275"/>
  <c r="O753" i="275"/>
  <c r="O754" i="275"/>
  <c r="O755" i="275"/>
  <c r="O756" i="275"/>
  <c r="O757" i="275"/>
  <c r="O758" i="275"/>
  <c r="O759" i="275"/>
  <c r="O760" i="275"/>
  <c r="O761" i="275"/>
  <c r="O762" i="275"/>
  <c r="O763" i="275"/>
  <c r="O764" i="275"/>
  <c r="O765" i="275"/>
  <c r="O766" i="275"/>
  <c r="O767" i="275"/>
  <c r="O768" i="275"/>
  <c r="O769" i="275"/>
  <c r="O770" i="275"/>
  <c r="O771" i="275"/>
  <c r="O772" i="275"/>
  <c r="O773" i="275"/>
  <c r="O774" i="275"/>
  <c r="O775" i="275"/>
  <c r="O776" i="275"/>
  <c r="O777" i="275"/>
  <c r="O778" i="275"/>
  <c r="O779" i="275"/>
  <c r="O780" i="275"/>
  <c r="O781" i="275"/>
  <c r="O782" i="275"/>
  <c r="O783" i="275"/>
  <c r="O784" i="275"/>
  <c r="O785" i="275"/>
  <c r="O786" i="275"/>
  <c r="O787" i="275"/>
  <c r="O788" i="275"/>
  <c r="O789" i="275"/>
  <c r="O790" i="275"/>
  <c r="O791" i="275"/>
  <c r="O792" i="275"/>
  <c r="O793" i="275"/>
  <c r="O794" i="275"/>
  <c r="O795" i="275"/>
  <c r="O796" i="275"/>
  <c r="O797" i="275"/>
  <c r="O798" i="275"/>
  <c r="O799" i="275"/>
  <c r="O800" i="275"/>
  <c r="O801" i="275"/>
  <c r="O802" i="275"/>
  <c r="O803" i="275"/>
  <c r="O804" i="275"/>
  <c r="O805" i="275"/>
  <c r="O806" i="275"/>
  <c r="O807" i="275"/>
  <c r="O808" i="275"/>
  <c r="O809" i="275"/>
  <c r="O810" i="275"/>
  <c r="O811" i="275"/>
  <c r="O812" i="275"/>
  <c r="O813" i="275"/>
  <c r="O814" i="275"/>
  <c r="O815" i="275"/>
  <c r="O816" i="275"/>
  <c r="O817" i="275"/>
  <c r="O818" i="275"/>
  <c r="O819" i="275"/>
  <c r="O820" i="275"/>
  <c r="O821" i="275"/>
  <c r="O822" i="275"/>
  <c r="O823" i="275"/>
  <c r="O824" i="275"/>
  <c r="O825" i="275"/>
  <c r="O826" i="275"/>
  <c r="O827" i="275"/>
  <c r="O828" i="275"/>
  <c r="O829" i="275"/>
  <c r="O830" i="275"/>
  <c r="O831" i="275"/>
  <c r="O832" i="275"/>
  <c r="O833" i="275"/>
  <c r="O834" i="275"/>
  <c r="O835" i="275"/>
  <c r="O836" i="275"/>
  <c r="O837" i="275"/>
  <c r="O838" i="275"/>
  <c r="O839" i="275"/>
  <c r="O840" i="275"/>
  <c r="O841" i="275"/>
  <c r="O842" i="275"/>
  <c r="O843" i="275"/>
  <c r="O844" i="275"/>
  <c r="O845" i="275"/>
  <c r="O846" i="275"/>
  <c r="O847" i="275"/>
  <c r="O848" i="275"/>
  <c r="O849" i="275"/>
  <c r="O850" i="275"/>
  <c r="O851" i="275"/>
  <c r="O852" i="275"/>
  <c r="O853" i="275"/>
  <c r="O854" i="275"/>
  <c r="O855" i="275"/>
  <c r="O856" i="275"/>
  <c r="O857" i="275"/>
  <c r="O858" i="275"/>
  <c r="O859" i="275"/>
  <c r="O860" i="275"/>
  <c r="O861" i="275"/>
  <c r="O862" i="275"/>
  <c r="O863" i="275"/>
  <c r="O864" i="275"/>
  <c r="O865" i="275"/>
  <c r="O866" i="275"/>
  <c r="O867" i="275"/>
  <c r="O868" i="275"/>
  <c r="O869" i="275"/>
  <c r="O870" i="275"/>
  <c r="O871" i="275"/>
  <c r="O872" i="275"/>
  <c r="O873" i="275"/>
  <c r="O874" i="275"/>
  <c r="O875" i="275"/>
  <c r="O876" i="275"/>
  <c r="O877" i="275"/>
  <c r="O878" i="275"/>
  <c r="O879" i="275"/>
  <c r="O880" i="275"/>
  <c r="O881" i="275"/>
  <c r="O882" i="275"/>
  <c r="O883" i="275"/>
  <c r="O884" i="275"/>
  <c r="O885" i="275"/>
  <c r="O886" i="275"/>
  <c r="O887" i="275"/>
  <c r="O888" i="275"/>
  <c r="O889" i="275"/>
  <c r="O890" i="275"/>
  <c r="O891" i="275"/>
  <c r="O892" i="275"/>
  <c r="O893" i="275"/>
  <c r="O894" i="275"/>
  <c r="O895" i="275"/>
  <c r="O896" i="275"/>
  <c r="O897" i="275"/>
  <c r="O898" i="275"/>
  <c r="O899" i="275"/>
  <c r="O900" i="275"/>
  <c r="O901" i="275"/>
  <c r="O902" i="275"/>
  <c r="O903" i="275"/>
  <c r="O904" i="275"/>
  <c r="O905" i="275"/>
  <c r="O906" i="275"/>
  <c r="O907" i="275"/>
  <c r="O908" i="275"/>
  <c r="O909" i="275"/>
  <c r="O910" i="275"/>
  <c r="O911" i="275"/>
  <c r="O912" i="275"/>
  <c r="O913" i="275"/>
  <c r="O914" i="275"/>
  <c r="O915" i="275"/>
  <c r="O916" i="275"/>
  <c r="O917" i="275"/>
  <c r="O918" i="275"/>
  <c r="O919" i="275"/>
  <c r="O920" i="275"/>
  <c r="O921" i="275"/>
  <c r="O922" i="275"/>
  <c r="O923" i="275"/>
  <c r="O924" i="275"/>
  <c r="O925" i="275"/>
  <c r="O926" i="275"/>
  <c r="O927" i="275"/>
  <c r="O928" i="275"/>
  <c r="O929" i="275"/>
  <c r="O930" i="275"/>
  <c r="O931" i="275"/>
  <c r="O932" i="275"/>
  <c r="O933" i="275"/>
  <c r="O934" i="275"/>
  <c r="O935" i="275"/>
  <c r="O936" i="275"/>
  <c r="O937" i="275"/>
  <c r="O938" i="275"/>
  <c r="O939" i="275"/>
  <c r="O940" i="275"/>
  <c r="O941" i="275"/>
  <c r="O942" i="275"/>
  <c r="O943" i="275"/>
  <c r="O944" i="275"/>
  <c r="O945" i="275"/>
  <c r="O946" i="275"/>
  <c r="O947" i="275"/>
  <c r="O948" i="275"/>
  <c r="O949" i="275"/>
  <c r="O950" i="275"/>
  <c r="O951" i="275"/>
  <c r="O952" i="275"/>
  <c r="O953" i="275"/>
  <c r="O954" i="275"/>
  <c r="O955" i="275"/>
  <c r="O956" i="275"/>
  <c r="O957" i="275"/>
  <c r="O958" i="275"/>
  <c r="O959" i="275"/>
  <c r="O960" i="275"/>
  <c r="O961" i="275"/>
  <c r="O962" i="275"/>
  <c r="O963" i="275"/>
  <c r="O964" i="275"/>
  <c r="O965" i="275"/>
  <c r="O966" i="275"/>
  <c r="O967" i="275"/>
  <c r="O968" i="275"/>
  <c r="O969" i="275"/>
  <c r="O970" i="275"/>
  <c r="O971" i="275"/>
  <c r="O972" i="275"/>
  <c r="O973" i="275"/>
  <c r="O974" i="275"/>
  <c r="O975" i="275"/>
  <c r="O976" i="275"/>
  <c r="O977" i="275"/>
  <c r="O978" i="275"/>
  <c r="O979" i="275"/>
  <c r="O980" i="275"/>
  <c r="O981" i="275"/>
  <c r="O982" i="275"/>
  <c r="O983" i="275"/>
  <c r="O984" i="275"/>
  <c r="O985" i="275"/>
  <c r="O986" i="275"/>
  <c r="O987" i="275"/>
  <c r="O988" i="275"/>
  <c r="O989" i="275"/>
  <c r="O990" i="275"/>
  <c r="O991" i="275"/>
  <c r="O992" i="275"/>
  <c r="O993" i="275"/>
  <c r="O994" i="275"/>
  <c r="O995" i="275"/>
  <c r="O996" i="275"/>
  <c r="O997" i="275"/>
  <c r="O998" i="275"/>
  <c r="O999" i="275"/>
  <c r="O1000" i="275"/>
  <c r="O1001" i="275"/>
  <c r="O1002" i="275"/>
  <c r="O1003" i="275"/>
  <c r="O1004" i="275"/>
  <c r="O1005" i="275"/>
  <c r="O1006" i="275"/>
  <c r="O1007" i="275"/>
  <c r="O1008" i="275"/>
  <c r="O1009" i="275"/>
  <c r="O1010" i="275"/>
  <c r="O1011" i="275"/>
  <c r="O1012" i="275"/>
  <c r="O1013" i="275"/>
  <c r="O1014" i="275"/>
  <c r="O1015" i="275"/>
  <c r="O1016" i="275"/>
  <c r="O1017" i="275"/>
  <c r="O1018" i="275"/>
  <c r="O1019" i="275"/>
  <c r="O1020" i="275"/>
  <c r="O1021" i="275"/>
  <c r="O1022" i="275"/>
  <c r="O1023" i="275"/>
  <c r="O1024" i="275"/>
  <c r="O1025" i="275"/>
  <c r="O1026" i="275"/>
  <c r="O1027" i="275"/>
  <c r="O1028" i="275"/>
  <c r="O1029" i="275"/>
  <c r="O1030" i="275"/>
  <c r="O1031" i="275"/>
  <c r="O1032" i="275"/>
  <c r="O1033" i="275"/>
  <c r="O1034" i="275"/>
  <c r="O1035" i="275"/>
  <c r="O1036" i="275"/>
  <c r="O1037" i="275"/>
  <c r="O1038" i="275"/>
  <c r="O1039" i="275"/>
  <c r="O1040" i="275"/>
  <c r="O1041" i="275"/>
  <c r="O1042" i="275"/>
  <c r="O1043" i="275"/>
  <c r="O1044" i="275"/>
  <c r="O1045" i="275"/>
  <c r="O1046" i="275"/>
  <c r="O1047" i="275"/>
  <c r="O1048" i="275"/>
  <c r="O1049" i="275"/>
  <c r="O1050" i="275"/>
  <c r="O1051" i="275"/>
  <c r="O1052" i="275"/>
  <c r="O1053" i="275"/>
  <c r="O1054" i="275"/>
  <c r="O1055" i="275"/>
  <c r="O1056" i="275"/>
  <c r="O1057" i="275"/>
  <c r="O1058" i="275"/>
  <c r="O1059" i="275"/>
  <c r="O1060" i="275"/>
  <c r="O1061" i="275"/>
  <c r="O1062" i="275"/>
  <c r="O1063" i="275"/>
  <c r="O1064" i="275"/>
  <c r="O1065" i="275"/>
  <c r="O1066" i="275"/>
  <c r="O1067" i="275"/>
  <c r="O1068" i="275"/>
  <c r="O1069" i="275"/>
  <c r="O1070" i="275"/>
  <c r="O1071" i="275"/>
  <c r="O1072" i="275"/>
  <c r="O1073" i="275"/>
  <c r="O1074" i="275"/>
  <c r="O1075" i="275"/>
  <c r="O1076" i="275"/>
  <c r="O1077" i="275"/>
  <c r="O1078" i="275"/>
  <c r="O1079" i="275"/>
  <c r="O1080" i="275"/>
  <c r="O1081" i="275"/>
  <c r="O1082" i="275"/>
  <c r="O1083" i="275"/>
  <c r="O1084" i="275"/>
  <c r="O1085" i="275"/>
  <c r="O1086" i="275"/>
  <c r="O1087" i="275"/>
  <c r="O1088" i="275"/>
  <c r="O1089" i="275"/>
  <c r="O1090" i="275"/>
  <c r="O1091" i="275"/>
  <c r="O1092" i="275"/>
  <c r="O1093" i="275"/>
  <c r="O1094" i="275"/>
  <c r="O1095" i="275"/>
  <c r="O1096" i="275"/>
  <c r="O1097" i="275"/>
  <c r="O1098" i="275"/>
  <c r="O1099" i="275"/>
  <c r="O1100" i="275"/>
  <c r="O1101" i="275"/>
  <c r="O1102" i="275"/>
  <c r="O1103" i="275"/>
  <c r="O1104" i="275"/>
  <c r="O1105" i="275"/>
  <c r="O1106" i="275"/>
  <c r="O1107" i="275"/>
  <c r="O1108" i="275"/>
  <c r="O1109" i="275"/>
  <c r="O1110" i="275"/>
  <c r="O1111" i="275"/>
  <c r="O1112" i="275"/>
  <c r="O1113" i="275"/>
  <c r="O1114" i="275"/>
  <c r="O1115" i="275"/>
  <c r="O1116" i="275"/>
  <c r="O1117" i="275"/>
  <c r="O1118" i="275"/>
  <c r="O1119" i="275"/>
  <c r="O1120" i="275"/>
  <c r="O1121" i="275"/>
  <c r="O1122" i="275"/>
  <c r="O1123" i="275"/>
  <c r="O1124" i="275"/>
  <c r="O1125" i="275"/>
  <c r="O1126" i="275"/>
  <c r="O1127" i="275"/>
  <c r="O1128" i="275"/>
  <c r="O1129" i="275"/>
  <c r="O1130" i="275"/>
  <c r="O1131" i="275"/>
  <c r="O1132" i="275"/>
  <c r="O1133" i="275"/>
  <c r="O1134" i="275"/>
  <c r="O1135" i="275"/>
  <c r="O1136" i="275"/>
  <c r="O1137" i="275"/>
  <c r="O1138" i="275"/>
  <c r="O1139" i="275"/>
  <c r="O1140" i="275"/>
  <c r="O1141" i="275"/>
  <c r="O1142" i="275"/>
  <c r="O1143" i="275"/>
  <c r="O1144" i="275"/>
  <c r="O1145" i="275"/>
  <c r="O1146" i="275"/>
  <c r="O1147" i="275"/>
  <c r="O1148" i="275"/>
  <c r="O1149" i="275"/>
  <c r="O1150" i="275"/>
  <c r="O1151" i="275"/>
  <c r="O1152" i="275"/>
  <c r="O1153" i="275"/>
  <c r="O1154" i="275"/>
  <c r="O1155" i="275"/>
  <c r="O1156" i="275"/>
  <c r="O1157" i="275"/>
  <c r="O1158" i="275"/>
  <c r="O1159" i="275"/>
  <c r="O1160" i="275"/>
  <c r="O1161" i="275"/>
  <c r="O1162" i="275"/>
  <c r="O1163" i="275"/>
  <c r="O1164" i="275"/>
  <c r="O1165" i="275"/>
  <c r="O1166" i="275"/>
  <c r="O1167" i="275"/>
  <c r="O1168" i="275"/>
  <c r="O1169" i="275"/>
  <c r="O1170" i="275"/>
  <c r="O1171" i="275"/>
  <c r="O1172" i="275"/>
  <c r="O1173" i="275"/>
  <c r="O1174" i="275"/>
  <c r="O1175" i="275"/>
  <c r="O1176" i="275"/>
  <c r="O1177" i="275"/>
  <c r="O1178" i="275"/>
  <c r="O1179" i="275"/>
  <c r="O1180" i="275"/>
  <c r="O1181" i="275"/>
  <c r="O1182" i="275"/>
  <c r="O1183" i="275"/>
  <c r="O1184" i="275"/>
  <c r="O1185" i="275"/>
  <c r="O1186" i="275"/>
  <c r="O1187" i="275"/>
  <c r="O1188" i="275"/>
  <c r="O1189" i="275"/>
  <c r="O1190" i="275"/>
  <c r="O1191" i="275"/>
  <c r="O1192" i="275"/>
  <c r="O1193" i="275"/>
  <c r="O1194" i="275"/>
  <c r="O1195" i="275"/>
  <c r="O1196" i="275"/>
  <c r="O1197" i="275"/>
  <c r="O1198" i="275"/>
  <c r="O1199" i="275"/>
  <c r="O1200" i="275"/>
  <c r="O1201" i="275"/>
  <c r="O1202" i="275"/>
  <c r="O1203" i="275"/>
  <c r="O1204" i="275"/>
  <c r="O1205" i="275"/>
  <c r="O1206" i="275"/>
  <c r="O1207" i="275"/>
  <c r="O1208" i="275"/>
  <c r="O1209" i="275"/>
  <c r="O1210" i="275"/>
  <c r="O1211" i="275"/>
  <c r="O1212" i="275"/>
  <c r="O1213" i="275"/>
  <c r="O1214" i="275"/>
  <c r="O1215" i="275"/>
  <c r="O1216" i="275"/>
  <c r="O1217" i="275"/>
  <c r="O1218" i="275"/>
  <c r="O1219" i="275"/>
  <c r="O1220" i="275"/>
  <c r="O1221" i="275"/>
  <c r="O1222" i="275"/>
  <c r="O1223" i="275"/>
  <c r="O1224" i="275"/>
  <c r="O1225" i="275"/>
  <c r="O1226" i="275"/>
  <c r="O1227" i="275"/>
  <c r="O1228" i="275"/>
  <c r="O1229" i="275"/>
  <c r="O1230" i="275"/>
  <c r="O1231" i="275"/>
  <c r="O1232" i="275"/>
  <c r="O1233" i="275"/>
  <c r="O1234" i="275"/>
  <c r="O1235" i="275"/>
  <c r="O1236" i="275"/>
  <c r="O1237" i="275"/>
  <c r="O1238" i="275"/>
  <c r="O1239" i="275"/>
  <c r="O1240" i="275"/>
  <c r="O1241" i="275"/>
  <c r="O1242" i="275"/>
  <c r="O1243" i="275"/>
  <c r="O1244" i="275"/>
  <c r="O1245" i="275"/>
  <c r="O1246" i="275"/>
  <c r="O1247" i="275"/>
  <c r="O1248" i="275"/>
  <c r="O1249" i="275"/>
  <c r="O1250" i="275"/>
  <c r="O1251" i="275"/>
  <c r="O1252" i="275"/>
  <c r="O1253" i="275"/>
  <c r="O1254" i="275"/>
  <c r="O1255" i="275"/>
  <c r="O1256" i="275"/>
  <c r="O1257" i="275"/>
  <c r="O1258" i="275"/>
  <c r="O1259" i="275"/>
  <c r="O1260" i="275"/>
  <c r="O1261" i="275"/>
  <c r="O1262" i="275"/>
  <c r="O1263" i="275"/>
  <c r="O1264" i="275"/>
  <c r="O1265" i="275"/>
  <c r="O1266" i="275"/>
  <c r="O1267" i="275"/>
  <c r="O1268" i="275"/>
  <c r="O1269" i="275"/>
  <c r="O1270" i="275"/>
  <c r="O1271" i="275"/>
  <c r="O1272" i="275"/>
  <c r="O1273" i="275"/>
  <c r="O1274" i="275"/>
  <c r="O1275" i="275"/>
  <c r="O1276" i="275"/>
  <c r="O1277" i="275"/>
  <c r="O1278" i="275"/>
  <c r="O1279" i="275"/>
  <c r="O1280" i="275"/>
  <c r="O1281" i="275"/>
  <c r="O1282" i="275"/>
  <c r="O1283" i="275"/>
  <c r="O1284" i="275"/>
  <c r="O1285" i="275"/>
  <c r="O1286" i="275"/>
  <c r="O1287" i="275"/>
  <c r="O1288" i="275"/>
  <c r="O1289" i="275"/>
  <c r="O1290" i="275"/>
  <c r="O1291" i="275"/>
  <c r="O1292" i="275"/>
  <c r="O1293" i="275"/>
  <c r="O1294" i="275"/>
  <c r="O1295" i="275"/>
  <c r="O1296" i="275"/>
  <c r="O1297" i="275"/>
  <c r="O1298" i="275"/>
  <c r="O1299" i="275"/>
  <c r="O1300" i="275"/>
  <c r="O1301" i="275"/>
  <c r="O1302" i="275"/>
  <c r="O1303" i="275"/>
  <c r="O1304" i="275"/>
  <c r="O1305" i="275"/>
  <c r="O1306" i="275"/>
  <c r="O1307" i="275"/>
  <c r="O1308" i="275"/>
  <c r="O1309" i="275"/>
  <c r="O1310" i="275"/>
  <c r="O1311" i="275"/>
  <c r="O1312" i="275"/>
  <c r="O1313" i="275"/>
  <c r="O1314" i="275"/>
  <c r="O1315" i="275"/>
  <c r="O1316" i="275"/>
  <c r="O1317" i="275"/>
  <c r="O1318" i="275"/>
  <c r="O1319" i="275"/>
  <c r="O1320" i="275"/>
  <c r="O1321" i="275"/>
  <c r="O1322" i="275"/>
  <c r="O1323" i="275"/>
  <c r="O1324" i="275"/>
  <c r="O1325" i="275"/>
  <c r="O1326" i="275"/>
  <c r="O1327" i="275"/>
  <c r="O1328" i="275"/>
  <c r="O1329" i="275"/>
  <c r="O1330" i="275"/>
  <c r="O1331" i="275"/>
  <c r="O1332" i="275"/>
  <c r="O1333" i="275"/>
  <c r="O1334" i="275"/>
  <c r="O1335" i="275"/>
  <c r="O1336" i="275"/>
  <c r="O1337" i="275"/>
  <c r="O1338" i="275"/>
  <c r="O1339" i="275"/>
  <c r="O1340" i="275"/>
  <c r="O1341" i="275"/>
  <c r="O1342" i="275"/>
  <c r="O1343" i="275"/>
  <c r="O1344" i="275"/>
  <c r="O1345" i="275"/>
  <c r="O1346" i="275"/>
  <c r="O1347" i="275"/>
  <c r="O1348" i="275"/>
  <c r="O1349" i="275"/>
  <c r="O1350" i="275"/>
  <c r="O1351" i="275"/>
  <c r="O1352" i="275"/>
  <c r="O1353" i="275"/>
  <c r="O1354" i="275"/>
  <c r="O1355" i="275"/>
  <c r="O1356" i="275"/>
  <c r="O1357" i="275"/>
  <c r="O1358" i="275"/>
  <c r="O1359" i="275"/>
  <c r="O1360" i="275"/>
  <c r="O1361" i="275"/>
  <c r="O1362" i="275"/>
  <c r="O1363" i="275"/>
  <c r="O1364" i="275"/>
  <c r="O1365" i="275"/>
  <c r="O1366" i="275"/>
  <c r="O1367" i="275"/>
  <c r="O1368" i="275"/>
  <c r="O1369" i="275"/>
  <c r="O1370" i="275"/>
  <c r="O1371" i="275"/>
  <c r="O1372" i="275"/>
  <c r="O1373" i="275"/>
  <c r="O1374" i="275"/>
  <c r="O1375" i="275"/>
  <c r="O1376" i="275"/>
  <c r="O1377" i="275"/>
  <c r="O1378" i="275"/>
  <c r="O1379" i="275"/>
  <c r="O1380" i="275"/>
  <c r="O1381" i="275"/>
  <c r="O1382" i="275"/>
  <c r="O1383" i="275"/>
  <c r="O1384" i="275"/>
  <c r="O1385" i="275"/>
  <c r="O1386" i="275"/>
  <c r="O1387" i="275"/>
  <c r="O1388" i="275"/>
  <c r="O1389" i="275"/>
  <c r="O1390" i="275"/>
  <c r="O1391" i="275"/>
  <c r="O1392" i="275"/>
  <c r="O1393" i="275"/>
  <c r="O1394" i="275"/>
  <c r="O1395" i="275"/>
  <c r="O1396" i="275"/>
  <c r="O1397" i="275"/>
  <c r="O1398" i="275"/>
  <c r="O1399" i="275"/>
  <c r="O1400" i="275"/>
  <c r="O1401" i="275"/>
  <c r="O1402" i="275"/>
  <c r="O1403" i="275"/>
  <c r="O1404" i="275"/>
  <c r="O1405" i="275"/>
  <c r="O1406" i="275"/>
  <c r="O1407" i="275"/>
  <c r="O1408" i="275"/>
  <c r="O1409" i="275"/>
  <c r="O1410" i="275"/>
  <c r="O1411" i="275"/>
  <c r="O1412" i="275"/>
  <c r="O1413" i="275"/>
  <c r="O1414" i="275"/>
  <c r="O1415" i="275"/>
  <c r="O1416" i="275"/>
  <c r="O1417" i="275"/>
  <c r="O1418" i="275"/>
  <c r="O1419" i="275"/>
  <c r="O1420" i="275"/>
  <c r="O1421" i="275"/>
  <c r="O1422" i="275"/>
  <c r="O1423" i="275"/>
  <c r="O1424" i="275"/>
  <c r="O1425" i="275"/>
  <c r="O1426" i="275"/>
  <c r="O1427" i="275"/>
  <c r="O1428" i="275"/>
  <c r="O1429" i="275"/>
  <c r="O1430" i="275"/>
  <c r="O1431" i="275"/>
  <c r="O1432" i="275"/>
  <c r="O1433" i="275"/>
  <c r="O1434" i="275"/>
  <c r="O1435" i="275"/>
  <c r="O1436" i="275"/>
  <c r="O1437" i="275"/>
  <c r="O1438" i="275"/>
  <c r="O1439" i="275"/>
  <c r="O1440" i="275"/>
  <c r="O1441" i="275"/>
  <c r="O1442" i="275"/>
  <c r="O1443" i="275"/>
  <c r="O1444" i="275"/>
  <c r="O1445" i="275"/>
  <c r="O1446" i="275"/>
  <c r="O1447" i="275"/>
  <c r="O1448" i="275"/>
  <c r="O1449" i="275"/>
  <c r="O1450" i="275"/>
  <c r="O1451" i="275"/>
  <c r="O1452" i="275"/>
  <c r="O1453" i="275"/>
  <c r="O1454" i="275"/>
  <c r="O1455" i="275"/>
  <c r="O1456" i="275"/>
  <c r="O1457" i="275"/>
  <c r="O1458" i="275"/>
  <c r="O1459" i="275"/>
  <c r="O1460" i="275"/>
  <c r="O1461" i="275"/>
  <c r="O1462" i="275"/>
  <c r="O1463" i="275"/>
  <c r="O1464" i="275"/>
  <c r="O1465" i="275"/>
  <c r="O1466" i="275"/>
  <c r="O1467" i="275"/>
  <c r="O1468" i="275"/>
  <c r="O1469" i="275"/>
  <c r="O1470" i="275"/>
  <c r="O1471" i="275"/>
  <c r="O1472" i="275"/>
  <c r="O1473" i="275"/>
  <c r="O1474" i="275"/>
  <c r="O1475" i="275"/>
  <c r="O1476" i="275"/>
  <c r="O1477" i="275"/>
  <c r="O1478" i="275"/>
  <c r="O1479" i="275"/>
  <c r="O1480" i="275"/>
  <c r="O1481" i="275"/>
  <c r="O1482" i="275"/>
  <c r="O1483" i="275"/>
  <c r="O1484" i="275"/>
  <c r="O1485" i="275"/>
  <c r="O1486" i="275"/>
  <c r="O1487" i="275"/>
  <c r="O1488" i="275"/>
  <c r="O1489" i="275"/>
  <c r="O1490" i="275"/>
  <c r="O1491" i="275"/>
  <c r="O1492" i="275"/>
  <c r="O1493" i="275"/>
  <c r="O1494" i="275"/>
  <c r="O1495" i="275"/>
  <c r="O1496" i="275"/>
  <c r="O1497" i="275"/>
  <c r="O1498" i="275"/>
  <c r="O1499" i="275"/>
  <c r="O1500" i="275"/>
  <c r="O1501" i="275"/>
  <c r="O1502" i="275"/>
  <c r="O1503" i="275"/>
  <c r="O1504" i="275"/>
  <c r="O1505" i="275"/>
  <c r="O1506" i="275"/>
  <c r="O1507" i="275"/>
  <c r="O1508" i="275"/>
  <c r="O1509" i="275"/>
  <c r="O1510" i="275"/>
  <c r="O1511" i="275"/>
  <c r="O1512" i="275"/>
  <c r="O1513" i="275"/>
  <c r="O1514" i="275"/>
  <c r="O1515" i="275"/>
  <c r="O1516" i="275"/>
  <c r="O1517" i="275"/>
  <c r="O1518" i="275"/>
  <c r="O1519" i="275"/>
  <c r="O1520" i="275"/>
  <c r="O1521" i="275"/>
  <c r="O1522" i="275"/>
  <c r="O1523" i="275"/>
  <c r="O1524" i="275"/>
  <c r="O1525" i="275"/>
  <c r="O1526" i="275"/>
  <c r="O1527" i="275"/>
  <c r="O1528" i="275"/>
  <c r="O1529" i="275"/>
  <c r="O1530" i="275"/>
  <c r="O1531" i="275"/>
  <c r="O1532" i="275"/>
  <c r="O1533" i="275"/>
  <c r="O1534" i="275"/>
  <c r="O1535" i="275"/>
  <c r="O1536" i="275"/>
  <c r="O1537" i="275"/>
  <c r="O1538" i="275"/>
  <c r="O1539" i="275"/>
  <c r="O1540" i="275"/>
  <c r="O1541" i="275"/>
  <c r="O1542" i="275"/>
  <c r="O1543" i="275"/>
  <c r="O1544" i="275"/>
  <c r="O1545" i="275"/>
  <c r="O1546" i="275"/>
  <c r="O1547" i="275"/>
  <c r="O1548" i="275"/>
  <c r="O1549" i="275"/>
  <c r="O1550" i="275"/>
  <c r="O1551" i="275"/>
  <c r="O1552" i="275"/>
  <c r="O1553" i="275"/>
  <c r="O1554" i="275"/>
  <c r="O1555" i="275"/>
  <c r="O1556" i="275"/>
  <c r="O1557" i="275"/>
  <c r="O1558" i="275"/>
  <c r="O1559" i="275"/>
  <c r="O1560" i="275"/>
  <c r="O1561" i="275"/>
  <c r="O1562" i="275"/>
  <c r="O1563" i="275"/>
  <c r="O1564" i="275"/>
  <c r="O1565" i="275"/>
  <c r="O1566" i="275"/>
  <c r="O1567" i="275"/>
  <c r="O1568" i="275"/>
  <c r="O1569" i="275"/>
  <c r="O1570" i="275"/>
  <c r="O1571" i="275"/>
  <c r="O1572" i="275"/>
  <c r="O1573" i="275"/>
  <c r="O1574" i="275"/>
  <c r="O1575" i="275"/>
  <c r="O1576" i="275"/>
  <c r="O1577" i="275"/>
  <c r="O1578" i="275"/>
  <c r="O1579" i="275"/>
  <c r="O1580" i="275"/>
  <c r="O1581" i="275"/>
  <c r="O1582" i="275"/>
  <c r="O1583" i="275"/>
  <c r="O1584" i="275"/>
  <c r="O1585" i="275"/>
  <c r="O1586" i="275"/>
  <c r="O1587" i="275"/>
  <c r="O1588" i="275"/>
  <c r="O1589" i="275"/>
  <c r="O1590" i="275"/>
  <c r="O1591" i="275"/>
  <c r="O1592" i="275"/>
  <c r="O1593" i="275"/>
  <c r="O1594" i="275"/>
  <c r="O1595" i="275"/>
  <c r="O1596" i="275"/>
  <c r="O1597" i="275"/>
  <c r="O1598" i="275"/>
  <c r="O1599" i="275"/>
  <c r="O1600" i="275"/>
  <c r="O1601" i="275"/>
  <c r="O1602" i="275"/>
  <c r="O1603" i="275"/>
  <c r="O1604" i="275"/>
  <c r="O1605" i="275"/>
  <c r="O1606" i="275"/>
  <c r="O1607" i="275"/>
  <c r="O1608" i="275"/>
  <c r="O1609" i="275"/>
  <c r="O1610" i="275"/>
  <c r="O1611" i="275"/>
  <c r="O1612" i="275"/>
  <c r="O1613" i="275"/>
  <c r="O1614" i="275"/>
  <c r="O1615" i="275"/>
  <c r="O1616" i="275"/>
  <c r="O1617" i="275"/>
  <c r="O1618" i="275"/>
  <c r="O1619" i="275"/>
  <c r="O1620" i="275"/>
  <c r="O1621" i="275"/>
  <c r="O1622" i="275"/>
  <c r="O1623" i="275"/>
  <c r="O1624" i="275"/>
  <c r="O1625" i="275"/>
  <c r="O1626" i="275"/>
  <c r="O1627" i="275"/>
  <c r="O1628" i="275"/>
  <c r="O1629" i="275"/>
  <c r="O1630" i="275"/>
  <c r="O1631" i="275"/>
  <c r="O1632" i="275"/>
  <c r="O1633" i="275"/>
  <c r="O1634" i="275"/>
  <c r="O1635" i="275"/>
  <c r="O1636" i="275"/>
  <c r="O1637" i="275"/>
  <c r="O1638" i="275"/>
  <c r="O1639" i="275"/>
  <c r="O1640" i="275"/>
  <c r="O1641" i="275"/>
  <c r="O1642" i="275"/>
  <c r="O1643" i="275"/>
  <c r="O1644" i="275"/>
  <c r="O1645" i="275"/>
  <c r="O1646" i="275"/>
  <c r="O1647" i="275"/>
  <c r="O1648" i="275"/>
  <c r="O1649" i="275"/>
  <c r="O1650" i="275"/>
  <c r="O1651" i="275"/>
  <c r="O1652" i="275"/>
  <c r="O1653" i="275"/>
  <c r="O1654" i="275"/>
  <c r="O1655" i="275"/>
  <c r="O1656" i="275"/>
  <c r="O1657" i="275"/>
  <c r="O1658" i="275"/>
  <c r="O1659" i="275"/>
  <c r="O1660" i="275"/>
  <c r="O1661" i="275"/>
  <c r="O1662" i="275"/>
  <c r="O1663" i="275"/>
  <c r="O1664" i="275"/>
  <c r="O1665" i="275"/>
  <c r="O1666" i="275"/>
  <c r="O1667" i="275"/>
  <c r="O1668" i="275"/>
  <c r="O1669" i="275"/>
  <c r="O1670" i="275"/>
  <c r="O1671" i="275"/>
  <c r="O1672" i="275"/>
  <c r="O1673" i="275"/>
  <c r="O1674" i="275"/>
  <c r="O1675" i="275"/>
  <c r="O1676" i="275"/>
  <c r="O1677" i="275"/>
  <c r="O1678" i="275"/>
  <c r="O1679" i="275"/>
  <c r="O1680" i="275"/>
  <c r="O1681" i="275"/>
  <c r="O1682" i="275"/>
  <c r="O1683" i="275"/>
  <c r="O1684" i="275"/>
  <c r="O1685" i="275"/>
  <c r="O1686" i="275"/>
  <c r="O1687" i="275"/>
  <c r="O1688" i="275"/>
  <c r="O1689" i="275"/>
  <c r="O1690" i="275"/>
  <c r="O1691" i="275"/>
  <c r="O1692" i="275"/>
  <c r="O1693" i="275"/>
  <c r="O1694" i="275"/>
  <c r="O1695" i="275"/>
  <c r="O1696" i="275"/>
  <c r="O1697" i="275"/>
  <c r="O1698" i="275"/>
  <c r="O1699" i="275"/>
  <c r="O1700" i="275"/>
  <c r="O1701" i="275"/>
  <c r="O1702" i="275"/>
  <c r="O1703" i="275"/>
  <c r="O1704" i="275"/>
  <c r="O1705" i="275"/>
  <c r="O1706" i="275"/>
  <c r="O1707" i="275"/>
  <c r="O1708" i="275"/>
  <c r="O1709" i="275"/>
  <c r="O1710" i="275"/>
  <c r="O1711" i="275"/>
  <c r="O1712" i="275"/>
  <c r="O1713" i="275"/>
  <c r="O1714" i="275"/>
  <c r="O1715" i="275"/>
  <c r="O1716" i="275"/>
  <c r="O1717" i="275"/>
  <c r="O1718" i="275"/>
  <c r="O1719" i="275"/>
  <c r="O1720" i="275"/>
  <c r="O1721" i="275"/>
  <c r="O1722" i="275"/>
  <c r="O1723" i="275"/>
  <c r="O1724" i="275"/>
  <c r="O1725" i="275"/>
  <c r="O1726" i="275"/>
  <c r="O1727" i="275"/>
  <c r="O1728" i="275"/>
  <c r="O1729" i="275"/>
  <c r="O1730" i="275"/>
  <c r="O1731" i="275"/>
  <c r="O1732" i="275"/>
  <c r="O1733" i="275"/>
  <c r="O1734" i="275"/>
  <c r="O1735" i="275"/>
  <c r="O1736" i="275"/>
  <c r="O1737" i="275"/>
  <c r="O1738" i="275"/>
  <c r="O1739" i="275"/>
  <c r="O1740" i="275"/>
  <c r="O1741" i="275"/>
  <c r="O1742" i="275"/>
  <c r="O1743" i="275"/>
  <c r="O1744" i="275"/>
  <c r="O1745" i="275"/>
  <c r="O1746" i="275"/>
  <c r="O1747" i="275"/>
  <c r="O1748" i="275"/>
  <c r="O1749" i="275"/>
  <c r="O1750" i="275"/>
  <c r="O1751" i="275"/>
  <c r="O1752" i="275"/>
  <c r="O1753" i="275"/>
  <c r="O1754" i="275"/>
  <c r="O1755" i="275"/>
  <c r="O1756" i="275"/>
  <c r="O1757" i="275"/>
  <c r="O1758" i="275"/>
  <c r="O1759" i="275"/>
  <c r="O1760" i="275"/>
  <c r="O1761" i="275"/>
  <c r="O1762" i="275"/>
  <c r="O1763" i="275"/>
  <c r="O1764" i="275"/>
  <c r="O1765" i="275"/>
  <c r="O1766" i="275"/>
  <c r="O1767" i="275"/>
  <c r="O1768" i="275"/>
  <c r="O1769" i="275"/>
  <c r="O1770" i="275"/>
  <c r="O1771" i="275"/>
  <c r="O1772" i="275"/>
  <c r="O1773" i="275"/>
  <c r="O1774" i="275"/>
  <c r="O1775" i="275"/>
  <c r="O1776" i="275"/>
  <c r="O1777" i="275"/>
  <c r="O1778" i="275"/>
  <c r="O1779" i="275"/>
  <c r="O1780" i="275"/>
  <c r="O1781" i="275"/>
  <c r="O1782" i="275"/>
  <c r="O1783" i="275"/>
  <c r="O1784" i="275"/>
  <c r="O1785" i="275"/>
  <c r="O1786" i="275"/>
  <c r="O1787" i="275"/>
  <c r="O1788" i="275"/>
  <c r="O1789" i="275"/>
  <c r="O1790" i="275"/>
  <c r="O1791" i="275"/>
  <c r="O1792" i="275"/>
  <c r="O1793" i="275"/>
  <c r="O1794" i="275"/>
  <c r="O1795" i="275"/>
  <c r="O1796" i="275"/>
  <c r="O1797" i="275"/>
  <c r="O1798" i="275"/>
  <c r="O1799" i="275"/>
  <c r="O1800" i="275"/>
  <c r="O1801" i="275"/>
  <c r="O1802" i="275"/>
  <c r="O1803" i="275"/>
  <c r="O1804" i="275"/>
  <c r="O1805" i="275"/>
  <c r="O1806" i="275"/>
  <c r="O1807" i="275"/>
  <c r="O1808" i="275"/>
  <c r="O1809" i="275"/>
  <c r="O1810" i="275"/>
  <c r="O1811" i="275"/>
  <c r="O1812" i="275"/>
  <c r="O1813" i="275"/>
  <c r="O1814" i="275"/>
  <c r="O1815" i="275"/>
  <c r="O1816" i="275"/>
  <c r="O1817" i="275"/>
  <c r="O1818" i="275"/>
  <c r="O1819" i="275"/>
  <c r="O1820" i="275"/>
  <c r="O1821" i="275"/>
  <c r="O1822" i="275"/>
  <c r="O1823" i="275"/>
  <c r="O1824" i="275"/>
  <c r="O1825" i="275"/>
  <c r="O1826" i="275"/>
  <c r="O1827" i="275"/>
  <c r="O1828" i="275"/>
  <c r="O1829" i="275"/>
  <c r="O1830" i="275"/>
  <c r="O1831" i="275"/>
  <c r="O1832" i="275"/>
  <c r="O1833" i="275"/>
  <c r="O1834" i="275"/>
  <c r="O1835" i="275"/>
  <c r="O1836" i="275"/>
  <c r="O1837" i="275"/>
  <c r="O1838" i="275"/>
  <c r="O1839" i="275"/>
  <c r="O1840" i="275"/>
  <c r="O1841" i="275"/>
  <c r="O1842" i="275"/>
  <c r="O1843" i="275"/>
  <c r="O1844" i="275"/>
  <c r="O1845" i="275"/>
  <c r="O1846" i="275"/>
  <c r="O1847" i="275"/>
  <c r="O1848" i="275"/>
  <c r="O1849" i="275"/>
  <c r="O1850" i="275"/>
  <c r="O1851" i="275"/>
  <c r="O1852" i="275"/>
  <c r="O1853" i="275"/>
  <c r="O1854" i="275"/>
  <c r="O1855" i="275"/>
  <c r="O1856" i="275"/>
  <c r="O1857" i="275"/>
  <c r="O1858" i="275"/>
  <c r="O1859" i="275"/>
  <c r="O1860" i="275"/>
  <c r="O1861" i="275"/>
  <c r="O1862" i="275"/>
  <c r="O1863" i="275"/>
  <c r="O1864" i="275"/>
  <c r="O1865" i="275"/>
  <c r="O1866" i="275"/>
  <c r="O1867" i="275"/>
  <c r="O1868" i="275"/>
  <c r="O1869" i="275"/>
  <c r="O1870" i="275"/>
  <c r="O1871" i="275"/>
  <c r="O1872" i="275"/>
  <c r="O1873" i="275"/>
  <c r="O1874" i="275"/>
  <c r="O1875" i="275"/>
  <c r="O1876" i="275"/>
  <c r="O1877" i="275"/>
  <c r="O1878" i="275"/>
  <c r="O1879" i="275"/>
  <c r="O1880" i="275"/>
  <c r="O1881" i="275"/>
  <c r="O1882" i="275"/>
  <c r="O1883" i="275"/>
  <c r="O1884" i="275"/>
  <c r="O1885" i="275"/>
  <c r="O1886" i="275"/>
  <c r="O1887" i="275"/>
  <c r="O1888" i="275"/>
  <c r="O1889" i="275"/>
  <c r="O1890" i="275"/>
  <c r="O1891" i="275"/>
  <c r="O1892" i="275"/>
  <c r="O1893" i="275"/>
  <c r="O1894" i="275"/>
  <c r="O1895" i="275"/>
  <c r="O1896" i="275"/>
  <c r="O1897" i="275"/>
  <c r="O1898" i="275"/>
  <c r="O1899" i="275"/>
  <c r="O1900" i="275"/>
  <c r="O1901" i="275"/>
  <c r="O1902" i="275"/>
  <c r="O1903" i="275"/>
  <c r="O1904" i="275"/>
  <c r="O1905" i="275"/>
  <c r="O1906" i="275"/>
  <c r="O1907" i="275"/>
  <c r="O1908" i="275"/>
  <c r="O1909" i="275"/>
  <c r="O1910" i="275"/>
  <c r="O1911" i="275"/>
  <c r="O1912" i="275"/>
  <c r="O1913" i="275"/>
  <c r="O1914" i="275"/>
  <c r="O1915" i="275"/>
  <c r="O1916" i="275"/>
  <c r="O1917" i="275"/>
  <c r="O1918" i="275"/>
  <c r="O1919" i="275"/>
  <c r="O1920" i="275"/>
  <c r="O1921" i="275"/>
  <c r="O1922" i="275"/>
  <c r="O1923" i="275"/>
  <c r="O1924" i="275"/>
  <c r="O1925" i="275"/>
  <c r="O1926" i="275"/>
  <c r="O1927" i="275"/>
  <c r="O1928" i="275"/>
  <c r="O1929" i="275"/>
  <c r="O1930" i="275"/>
  <c r="O1931" i="275"/>
  <c r="O1932" i="275"/>
  <c r="O1933" i="275"/>
  <c r="O1934" i="275"/>
  <c r="O1935" i="275"/>
  <c r="O1936" i="275"/>
  <c r="O1937" i="275"/>
  <c r="O1938" i="275"/>
  <c r="O1939" i="275"/>
  <c r="O1940" i="275"/>
  <c r="O1941" i="275"/>
  <c r="O1942" i="275"/>
  <c r="O1943" i="275"/>
  <c r="O1944" i="275"/>
  <c r="O1945" i="275"/>
  <c r="O1946" i="275"/>
  <c r="O1947" i="275"/>
  <c r="O1948" i="275"/>
  <c r="O1949" i="275"/>
  <c r="O1950" i="275"/>
  <c r="O1951" i="275"/>
  <c r="O1952" i="275"/>
  <c r="O1953" i="275"/>
  <c r="O1954" i="275"/>
  <c r="O1955" i="275"/>
  <c r="O1956" i="275"/>
  <c r="O1957" i="275"/>
  <c r="O1958" i="275"/>
  <c r="O1959" i="275"/>
  <c r="O1960" i="275"/>
  <c r="O1961" i="275"/>
  <c r="O1962" i="275"/>
  <c r="O1963" i="275"/>
  <c r="O1964" i="275"/>
  <c r="O1965" i="275"/>
  <c r="O1966" i="275"/>
  <c r="O1967" i="275"/>
  <c r="O1968" i="275"/>
  <c r="O1969" i="275"/>
  <c r="O1970" i="275"/>
  <c r="O1971" i="275"/>
  <c r="O1972" i="275"/>
  <c r="O1973" i="275"/>
  <c r="O1974" i="275"/>
  <c r="O1975" i="275"/>
  <c r="O1976" i="275"/>
  <c r="O1977" i="275"/>
  <c r="O1978" i="275"/>
  <c r="O1979" i="275"/>
  <c r="O1980" i="275"/>
  <c r="O1981" i="275"/>
  <c r="O1982" i="275"/>
  <c r="O1983" i="275"/>
  <c r="O1984" i="275"/>
  <c r="O1985" i="275"/>
  <c r="O1986" i="275"/>
  <c r="O1987" i="275"/>
  <c r="O1988" i="275"/>
  <c r="O1989" i="275"/>
  <c r="O1990" i="275"/>
  <c r="O1991" i="275"/>
  <c r="O1992" i="275"/>
  <c r="O1993" i="275"/>
  <c r="O1994" i="275"/>
  <c r="O1995" i="275"/>
  <c r="O1996" i="275"/>
  <c r="O1997" i="275"/>
  <c r="O1998" i="275"/>
  <c r="O1999" i="275"/>
  <c r="O2000" i="275"/>
  <c r="O2001" i="275"/>
  <c r="O2002" i="275"/>
  <c r="O2003" i="275"/>
  <c r="O2004" i="275"/>
  <c r="O2005" i="275"/>
  <c r="O2006" i="275"/>
  <c r="O2007" i="275"/>
  <c r="O2008" i="275"/>
  <c r="O2009" i="275"/>
  <c r="O2010" i="275"/>
  <c r="O2011" i="275"/>
  <c r="O2012" i="275"/>
  <c r="O2013" i="275"/>
  <c r="O2014" i="275"/>
  <c r="O2015" i="275"/>
  <c r="O2016" i="275"/>
  <c r="O2017" i="275"/>
  <c r="O2018" i="275"/>
  <c r="O2019" i="275"/>
  <c r="O2020" i="275"/>
  <c r="O2021" i="275"/>
  <c r="O2022" i="275"/>
  <c r="O2023" i="275"/>
  <c r="O2024" i="275"/>
  <c r="O2025" i="275"/>
  <c r="O2026" i="275"/>
  <c r="O2027" i="275"/>
  <c r="O2028" i="275"/>
  <c r="O2029" i="275"/>
  <c r="O2030" i="275"/>
  <c r="O2031" i="275"/>
  <c r="O2032" i="275"/>
  <c r="O2033" i="275"/>
  <c r="O2034" i="275"/>
  <c r="O2035" i="275"/>
  <c r="O2036" i="275"/>
  <c r="O2037" i="275"/>
  <c r="O2038" i="275"/>
  <c r="O2039" i="275"/>
  <c r="O2040" i="275"/>
  <c r="O2041" i="275"/>
  <c r="O2042" i="275"/>
  <c r="O2043" i="275"/>
  <c r="O2044" i="275"/>
  <c r="O2045" i="275"/>
  <c r="O2046" i="275"/>
  <c r="O2047" i="275"/>
  <c r="O2048" i="275"/>
  <c r="O2049" i="275"/>
  <c r="O2050" i="275"/>
  <c r="O2051" i="275"/>
  <c r="O2052" i="275"/>
  <c r="O2053" i="275"/>
  <c r="O2054" i="275"/>
  <c r="O2055" i="275"/>
  <c r="O2056" i="275"/>
  <c r="O2057" i="275"/>
  <c r="O2058" i="275"/>
  <c r="O2059" i="275"/>
  <c r="O2060" i="275"/>
  <c r="O2061" i="275"/>
  <c r="O2062" i="275"/>
  <c r="O2063" i="275"/>
  <c r="O2064" i="275"/>
  <c r="O2065" i="275"/>
  <c r="O2066" i="275"/>
  <c r="O2067" i="275"/>
  <c r="O2068" i="275"/>
  <c r="O2069" i="275"/>
  <c r="O2070" i="275"/>
  <c r="O2071" i="275"/>
  <c r="O2072" i="275"/>
  <c r="O2073" i="275"/>
  <c r="O2074" i="275"/>
  <c r="O2075" i="275"/>
  <c r="O2076" i="275"/>
  <c r="O2077" i="275"/>
  <c r="O2078" i="275"/>
  <c r="O2079" i="275"/>
  <c r="O2080" i="275"/>
  <c r="O2081" i="275"/>
  <c r="O2082" i="275"/>
  <c r="O2083" i="275"/>
  <c r="O2084" i="275"/>
  <c r="O2085" i="275"/>
  <c r="O2086" i="275"/>
  <c r="O2087" i="275"/>
  <c r="O2088" i="275"/>
  <c r="O2089" i="275"/>
  <c r="O2090" i="275"/>
  <c r="O2091" i="275"/>
  <c r="O2092" i="275"/>
  <c r="O2093" i="275"/>
  <c r="O2094" i="275"/>
  <c r="O2095" i="275"/>
  <c r="O2096" i="275"/>
  <c r="O2097" i="275"/>
  <c r="O2098" i="275"/>
  <c r="O2099" i="275"/>
  <c r="O2100" i="275"/>
  <c r="O2101" i="275"/>
  <c r="O2102" i="275"/>
  <c r="O2103" i="275"/>
  <c r="O2104" i="275"/>
  <c r="O2105" i="275"/>
  <c r="O2106" i="275"/>
  <c r="O2107" i="275"/>
  <c r="O2108" i="275"/>
  <c r="O2109" i="275"/>
  <c r="O2110" i="275"/>
  <c r="O2111" i="275"/>
  <c r="O2112" i="275"/>
  <c r="O2113" i="275"/>
  <c r="O2114" i="275"/>
  <c r="O2115" i="275"/>
  <c r="O2116" i="275"/>
  <c r="O2117" i="275"/>
  <c r="O2118" i="275"/>
  <c r="O2119" i="275"/>
  <c r="O2120" i="275"/>
  <c r="O2121" i="275"/>
  <c r="O2122" i="275"/>
  <c r="O2123" i="275"/>
  <c r="O2124" i="275"/>
  <c r="O2125" i="275"/>
  <c r="O2126" i="275"/>
  <c r="O2127" i="275"/>
  <c r="O2128" i="275"/>
  <c r="O2129" i="275"/>
  <c r="O2130" i="275"/>
  <c r="O2131" i="275"/>
  <c r="O2132" i="275"/>
  <c r="O2133" i="275"/>
  <c r="O2134" i="275"/>
  <c r="O2135" i="275"/>
  <c r="O2136" i="275"/>
  <c r="O2137" i="275"/>
  <c r="O2138" i="275"/>
  <c r="O2139" i="275"/>
  <c r="O2140" i="275"/>
  <c r="O2141" i="275"/>
  <c r="O2142" i="275"/>
  <c r="O2143" i="275"/>
  <c r="O2144" i="275"/>
  <c r="O2145" i="275"/>
  <c r="O2146" i="275"/>
  <c r="O2147" i="275"/>
  <c r="O2148" i="275"/>
  <c r="O2149" i="275"/>
  <c r="O2150" i="275"/>
  <c r="O2151" i="275"/>
  <c r="O2152" i="275"/>
  <c r="O2153" i="275"/>
  <c r="O2154" i="275"/>
  <c r="O2155" i="275"/>
  <c r="O2156" i="275"/>
  <c r="O2157" i="275"/>
  <c r="O2158" i="275"/>
  <c r="O2159" i="275"/>
  <c r="O2160" i="275"/>
  <c r="O2161" i="275"/>
  <c r="O2162" i="275"/>
  <c r="O2163" i="275"/>
  <c r="O2164" i="275"/>
  <c r="O2165" i="275"/>
  <c r="O2166" i="275"/>
  <c r="O2167" i="275"/>
  <c r="O2168" i="275"/>
  <c r="O2169" i="275"/>
  <c r="O2170" i="275"/>
  <c r="O2171" i="275"/>
  <c r="O2172" i="275"/>
  <c r="O2173" i="275"/>
  <c r="O2174" i="275"/>
  <c r="O2175" i="275"/>
  <c r="O2176" i="275"/>
  <c r="O2177" i="275"/>
  <c r="O2178" i="275"/>
  <c r="O2179" i="275"/>
  <c r="O2180" i="275"/>
  <c r="O2181" i="275"/>
  <c r="O2182" i="275"/>
  <c r="O2183" i="275"/>
  <c r="O2184" i="275"/>
  <c r="O2185" i="275"/>
  <c r="O2186" i="275"/>
  <c r="O2187" i="275"/>
  <c r="O2188" i="275"/>
  <c r="O2189" i="275"/>
  <c r="O2190" i="275"/>
  <c r="O2191" i="275"/>
  <c r="O2192" i="275"/>
  <c r="O2193" i="275"/>
  <c r="O2194" i="275"/>
  <c r="O2195" i="275"/>
  <c r="O2196" i="275"/>
  <c r="O2197" i="275"/>
  <c r="O2198" i="275"/>
  <c r="O2199" i="275"/>
  <c r="O2200" i="275"/>
  <c r="O2201" i="275"/>
  <c r="O2202" i="275"/>
  <c r="O2203" i="275"/>
  <c r="O2204" i="275"/>
  <c r="O2205" i="275"/>
  <c r="O2206" i="275"/>
  <c r="O2207" i="275"/>
  <c r="O2208" i="275"/>
  <c r="O2209" i="275"/>
  <c r="O2210" i="275"/>
  <c r="O2211" i="275"/>
  <c r="O2212" i="275"/>
  <c r="O2213" i="275"/>
  <c r="O2214" i="275"/>
  <c r="O2215" i="275"/>
  <c r="O2216" i="275"/>
  <c r="O2217" i="275"/>
  <c r="O2218" i="275"/>
  <c r="O2219" i="275"/>
  <c r="O2220" i="275"/>
  <c r="O2221" i="275"/>
  <c r="O2222" i="275"/>
  <c r="O2223" i="275"/>
  <c r="O2224" i="275"/>
  <c r="O2225" i="275"/>
  <c r="O2226" i="275"/>
  <c r="O2227" i="275"/>
  <c r="O2228" i="275"/>
  <c r="O2229" i="275"/>
  <c r="O2230" i="275"/>
  <c r="O2231" i="275"/>
  <c r="O2232" i="275"/>
  <c r="O2233" i="275"/>
  <c r="O2234" i="275"/>
  <c r="O2235" i="275"/>
  <c r="O2236" i="275"/>
  <c r="O2237" i="275"/>
  <c r="O2238" i="275"/>
  <c r="O2239" i="275"/>
  <c r="O2240" i="275"/>
  <c r="O2241" i="275"/>
  <c r="O2242" i="275"/>
  <c r="O2243" i="275"/>
  <c r="O2244" i="275"/>
  <c r="O2245" i="275"/>
  <c r="O2246" i="275"/>
  <c r="O2247" i="275"/>
  <c r="O2248" i="275"/>
  <c r="O2249" i="275"/>
  <c r="O2250" i="275"/>
  <c r="O2251" i="275"/>
  <c r="O2252" i="275"/>
  <c r="O2253" i="275"/>
  <c r="O2254" i="275"/>
  <c r="O2255" i="275"/>
  <c r="O2256" i="275"/>
  <c r="O2257" i="275"/>
  <c r="O2258" i="275"/>
  <c r="O2259" i="275"/>
  <c r="O2260" i="275"/>
  <c r="O2261" i="275"/>
  <c r="O2262" i="275"/>
  <c r="O2263" i="275"/>
  <c r="O2264" i="275"/>
  <c r="O2265" i="275"/>
  <c r="O2266" i="275"/>
  <c r="O2267" i="275"/>
  <c r="O2268" i="275"/>
  <c r="O2269" i="275"/>
  <c r="O2270" i="275"/>
  <c r="O2271" i="275"/>
  <c r="O2272" i="275"/>
  <c r="O2273" i="275"/>
  <c r="O2274" i="275"/>
  <c r="O2275" i="275"/>
  <c r="O2276" i="275"/>
  <c r="O2277" i="275"/>
  <c r="O2278" i="275"/>
  <c r="O2279" i="275"/>
  <c r="O2280" i="275"/>
  <c r="O2281" i="275"/>
  <c r="O2282" i="275"/>
  <c r="O2283" i="275"/>
  <c r="O2284" i="275"/>
  <c r="O2285" i="275"/>
  <c r="O2286" i="275"/>
  <c r="O2287" i="275"/>
  <c r="O2288" i="275"/>
  <c r="O2289" i="275"/>
  <c r="O2290" i="275"/>
  <c r="O2291" i="275"/>
  <c r="O2292" i="275"/>
  <c r="O2293" i="275"/>
  <c r="O2294" i="275"/>
  <c r="O2295" i="275"/>
  <c r="O2296" i="275"/>
  <c r="O2297" i="275"/>
  <c r="O2298" i="275"/>
  <c r="O2299" i="275"/>
  <c r="O2300" i="275"/>
  <c r="O2301" i="275"/>
  <c r="O2302" i="275"/>
  <c r="O2303" i="275"/>
  <c r="O2304" i="275"/>
  <c r="O2305" i="275"/>
  <c r="O2306" i="275"/>
  <c r="O2307" i="275"/>
  <c r="O2308" i="275"/>
  <c r="O2309" i="275"/>
  <c r="O2310" i="275"/>
  <c r="O2311" i="275"/>
  <c r="O2312" i="275"/>
  <c r="O2313" i="275"/>
  <c r="O2314" i="275"/>
  <c r="O2315" i="275"/>
  <c r="O2316" i="275"/>
  <c r="O2317" i="275"/>
  <c r="O2318" i="275"/>
  <c r="O2319" i="275"/>
  <c r="O2320" i="275"/>
  <c r="O2321" i="275"/>
  <c r="O2322" i="275"/>
  <c r="O2323" i="275"/>
  <c r="O2324" i="275"/>
  <c r="O2325" i="275"/>
  <c r="O2326" i="275"/>
  <c r="O2327" i="275"/>
  <c r="O2328" i="275"/>
  <c r="O2329" i="275"/>
  <c r="O2330" i="275"/>
  <c r="O2331" i="275"/>
  <c r="O2332" i="275"/>
  <c r="O2333" i="275"/>
  <c r="O2334" i="275"/>
  <c r="O2335" i="275"/>
  <c r="O2336" i="275"/>
  <c r="O2337" i="275"/>
  <c r="O2338" i="275"/>
  <c r="O2339" i="275"/>
  <c r="O2340" i="275"/>
  <c r="O2341" i="275"/>
  <c r="O2342" i="275"/>
  <c r="O2343" i="275"/>
  <c r="O2344" i="275"/>
  <c r="O2345" i="275"/>
  <c r="O2346" i="275"/>
  <c r="O2347" i="275"/>
  <c r="O2348" i="275"/>
  <c r="O2349" i="275"/>
  <c r="O2350" i="275"/>
  <c r="O2351" i="275"/>
  <c r="O2352" i="275"/>
  <c r="O2353" i="275"/>
  <c r="O2354" i="275"/>
  <c r="O2355" i="275"/>
  <c r="O2356" i="275"/>
  <c r="O2357" i="275"/>
  <c r="O2358" i="275"/>
  <c r="O2359" i="275"/>
  <c r="O2360" i="275"/>
  <c r="O2361" i="275"/>
  <c r="O2362" i="275"/>
  <c r="O2363" i="275"/>
  <c r="O2364" i="275"/>
  <c r="O2365" i="275"/>
  <c r="O2366" i="275"/>
  <c r="O2367" i="275"/>
  <c r="O2368" i="275"/>
  <c r="O2369" i="275"/>
  <c r="O2370" i="275"/>
  <c r="O2371" i="275"/>
  <c r="O2372" i="275"/>
  <c r="O2373" i="275"/>
  <c r="O2374" i="275"/>
  <c r="O2375" i="275"/>
  <c r="O2376" i="275"/>
  <c r="O2377" i="275"/>
  <c r="O2378" i="275"/>
  <c r="O2379" i="275"/>
  <c r="O2380" i="275"/>
  <c r="O2381" i="275"/>
  <c r="O2382" i="275"/>
  <c r="O2383" i="275"/>
  <c r="O2384" i="275"/>
  <c r="O2385" i="275"/>
  <c r="O2386" i="275"/>
  <c r="O2387" i="275"/>
  <c r="O2388" i="275"/>
  <c r="O2389" i="275"/>
  <c r="O2390" i="275"/>
  <c r="O2391" i="275"/>
  <c r="O2392" i="275"/>
  <c r="O2393" i="275"/>
  <c r="O2394" i="275"/>
  <c r="O2395" i="275"/>
  <c r="O2396" i="275"/>
  <c r="O2397" i="275"/>
  <c r="O2398" i="275"/>
  <c r="O2399" i="275"/>
  <c r="O2400" i="275"/>
  <c r="O2401" i="275"/>
  <c r="O2402" i="275"/>
  <c r="O2403" i="275"/>
  <c r="O2404" i="275"/>
  <c r="O2405" i="275"/>
  <c r="O2406" i="275"/>
  <c r="O2407" i="275"/>
  <c r="O2408" i="275"/>
  <c r="O2409" i="275"/>
  <c r="O2410" i="275"/>
  <c r="O2411" i="275"/>
  <c r="O2412" i="275"/>
  <c r="O2413" i="275"/>
  <c r="O2414" i="275"/>
  <c r="O2415" i="275"/>
  <c r="O2416" i="275"/>
  <c r="O2417" i="275"/>
  <c r="O2418" i="275"/>
  <c r="O2419" i="275"/>
  <c r="O2420" i="275"/>
  <c r="O2421" i="275"/>
  <c r="O2422" i="275"/>
  <c r="O2423" i="275"/>
  <c r="O2424" i="275"/>
  <c r="O2425" i="275"/>
  <c r="O2426" i="275"/>
  <c r="O2427" i="275"/>
  <c r="O2428" i="275"/>
  <c r="O2429" i="275"/>
  <c r="O2430" i="275"/>
  <c r="O2431" i="275"/>
  <c r="O2432" i="275"/>
  <c r="O2433" i="275"/>
  <c r="O2434" i="275"/>
  <c r="O2435" i="275"/>
  <c r="O2436" i="275"/>
  <c r="O2437" i="275"/>
  <c r="O2438" i="275"/>
  <c r="O2439" i="275"/>
  <c r="O2440" i="275"/>
  <c r="O2441" i="275"/>
  <c r="O2442" i="275"/>
  <c r="O2443" i="275"/>
  <c r="O2444" i="275"/>
  <c r="O2445" i="275"/>
  <c r="O2446" i="275"/>
  <c r="O2447" i="275"/>
  <c r="O2448" i="275"/>
  <c r="O2449" i="275"/>
  <c r="O2450" i="275"/>
  <c r="O2451" i="275"/>
  <c r="O2452" i="275"/>
  <c r="O2453" i="275"/>
  <c r="O2454" i="275"/>
  <c r="O2455" i="275"/>
  <c r="O2456" i="275"/>
  <c r="O2457" i="275"/>
  <c r="O2458" i="275"/>
  <c r="O2459" i="275"/>
  <c r="O2460" i="275"/>
  <c r="O2461" i="275"/>
  <c r="O2462" i="275"/>
  <c r="O2463" i="275"/>
  <c r="O2464" i="275"/>
  <c r="O2465" i="275"/>
  <c r="O2466" i="275"/>
  <c r="O2467" i="275"/>
  <c r="O2468" i="275"/>
  <c r="O2469" i="275"/>
  <c r="O2470" i="275"/>
  <c r="O2471" i="275"/>
  <c r="O2472" i="275"/>
  <c r="O2473" i="275"/>
  <c r="O2474" i="275"/>
  <c r="O2475" i="275"/>
  <c r="O2476" i="275"/>
  <c r="O2477" i="275"/>
  <c r="O2478" i="275"/>
  <c r="O2479" i="275"/>
  <c r="O2480" i="275"/>
  <c r="O2481" i="275"/>
  <c r="O2482" i="275"/>
  <c r="O2483" i="275"/>
  <c r="O2484" i="275"/>
  <c r="O2485" i="275"/>
  <c r="O2486" i="275"/>
  <c r="O2487" i="275"/>
  <c r="O2488" i="275"/>
  <c r="O2489" i="275"/>
  <c r="O2490" i="275"/>
  <c r="O2491" i="275"/>
  <c r="O2492" i="275"/>
  <c r="O2493" i="275"/>
  <c r="O2494" i="275"/>
  <c r="O2495" i="275"/>
  <c r="O2496" i="275"/>
  <c r="O2497" i="275"/>
  <c r="O2498" i="275"/>
  <c r="O2499" i="275"/>
  <c r="O2500" i="275"/>
  <c r="O2501" i="275"/>
  <c r="O2502" i="275"/>
  <c r="O2503" i="275"/>
  <c r="O2504" i="275"/>
  <c r="O2505" i="275"/>
  <c r="O2506" i="275"/>
  <c r="O2507" i="275"/>
  <c r="O2508" i="275"/>
  <c r="O2509" i="275"/>
  <c r="O2510" i="275"/>
  <c r="O2511" i="275"/>
  <c r="O2512" i="275"/>
  <c r="O2513" i="275"/>
  <c r="O2514" i="275"/>
  <c r="O2515" i="275"/>
  <c r="O2516" i="275"/>
  <c r="O2517" i="275"/>
  <c r="O2518" i="275"/>
  <c r="O2519" i="275"/>
  <c r="O2520" i="275"/>
  <c r="O2521" i="275"/>
  <c r="O2522" i="275"/>
  <c r="O2523" i="275"/>
  <c r="O2524" i="275"/>
  <c r="O2525" i="275"/>
  <c r="O2526" i="275"/>
  <c r="O2527" i="275"/>
  <c r="O2528" i="275"/>
  <c r="O2529" i="275"/>
  <c r="O2530" i="275"/>
  <c r="O2531" i="275"/>
  <c r="O2532" i="275"/>
  <c r="O2533" i="275"/>
  <c r="O2534" i="275"/>
  <c r="O2535" i="275"/>
  <c r="O2536" i="275"/>
  <c r="O2537" i="275"/>
  <c r="O2538" i="275"/>
  <c r="O2539" i="275"/>
  <c r="O2540" i="275"/>
  <c r="O2541" i="275"/>
  <c r="O2542" i="275"/>
  <c r="O2543" i="275"/>
  <c r="O2544" i="275"/>
  <c r="O2545" i="275"/>
  <c r="O2546" i="275"/>
  <c r="O2547" i="275"/>
  <c r="O2548" i="275"/>
  <c r="O2549" i="275"/>
  <c r="O2550" i="275"/>
  <c r="O2551" i="275"/>
  <c r="O2552" i="275"/>
  <c r="O2553" i="275"/>
  <c r="O2554" i="275"/>
  <c r="O2555" i="275"/>
  <c r="O2556" i="275"/>
  <c r="O2557" i="275"/>
  <c r="O2558" i="275"/>
  <c r="O2559" i="275"/>
  <c r="O2560" i="275"/>
  <c r="O2561" i="275"/>
  <c r="O2562" i="275"/>
  <c r="O2563" i="275"/>
  <c r="O2564" i="275"/>
  <c r="O2565" i="275"/>
  <c r="O2566" i="275"/>
  <c r="O2567" i="275"/>
  <c r="O2568" i="275"/>
  <c r="O2569" i="275"/>
  <c r="O2570" i="275"/>
  <c r="O2571" i="275"/>
  <c r="O2572" i="275"/>
  <c r="O2573" i="275"/>
  <c r="O2574" i="275"/>
  <c r="O2575" i="275"/>
  <c r="O2576" i="275"/>
  <c r="O2577" i="275"/>
  <c r="O2578" i="275"/>
  <c r="O2579" i="275"/>
  <c r="O2580" i="275"/>
  <c r="O2581" i="275"/>
  <c r="O2582" i="275"/>
  <c r="O2583" i="275"/>
  <c r="O2584" i="275"/>
  <c r="O2585" i="275"/>
  <c r="O2586" i="275"/>
  <c r="O2587" i="275"/>
  <c r="O2588" i="275"/>
  <c r="O2589" i="275"/>
  <c r="O2590" i="275"/>
  <c r="O2591" i="275"/>
  <c r="O2592" i="275"/>
  <c r="O2593" i="275"/>
  <c r="O2594" i="275"/>
  <c r="O2595" i="275"/>
  <c r="O2596" i="275"/>
  <c r="O2597" i="275"/>
  <c r="O2598" i="275"/>
  <c r="O2599" i="275"/>
  <c r="O2600" i="275"/>
  <c r="O2601" i="275"/>
  <c r="O2602" i="275"/>
  <c r="O2603" i="275"/>
  <c r="O2604" i="275"/>
  <c r="O2605" i="275"/>
  <c r="O2606" i="275"/>
  <c r="O2607" i="275"/>
  <c r="O2608" i="275"/>
  <c r="O2609" i="275"/>
  <c r="O2610" i="275"/>
  <c r="O2611" i="275"/>
  <c r="O2612" i="275"/>
  <c r="O2613" i="275"/>
  <c r="O2614" i="275"/>
  <c r="O2615" i="275"/>
  <c r="O2616" i="275"/>
  <c r="O2617" i="275"/>
  <c r="O2618" i="275"/>
  <c r="O2619" i="275"/>
  <c r="O2620" i="275"/>
  <c r="O2621" i="275"/>
  <c r="O2622" i="275"/>
  <c r="O2623" i="275"/>
  <c r="O2624" i="275"/>
  <c r="O2625" i="275"/>
  <c r="O2626" i="275"/>
  <c r="O2627" i="275"/>
  <c r="O2628" i="275"/>
  <c r="O2629" i="275"/>
  <c r="O2630" i="275"/>
  <c r="O2631" i="275"/>
  <c r="O2632" i="275"/>
  <c r="O2633" i="275"/>
  <c r="O2634" i="275"/>
  <c r="O2635" i="275"/>
  <c r="O2636" i="275"/>
  <c r="O2637" i="275"/>
  <c r="O2638" i="275"/>
  <c r="O2639" i="275"/>
  <c r="O2640" i="275"/>
  <c r="O2641" i="275"/>
  <c r="O2642" i="275"/>
  <c r="O2643" i="275"/>
  <c r="O2644" i="275"/>
  <c r="O2645" i="275"/>
  <c r="O2646" i="275"/>
  <c r="O2647" i="275"/>
  <c r="O2648" i="275"/>
  <c r="O2649" i="275"/>
  <c r="O2650" i="275"/>
  <c r="O2651" i="275"/>
  <c r="O2652" i="275"/>
  <c r="O2653" i="275"/>
  <c r="O2654" i="275"/>
  <c r="O2655" i="275"/>
  <c r="O2656" i="275"/>
  <c r="O2657" i="275"/>
  <c r="O2658" i="275"/>
  <c r="O2659" i="275"/>
  <c r="O2660" i="275"/>
  <c r="O2661" i="275"/>
  <c r="O2662" i="275"/>
  <c r="O2663" i="275"/>
  <c r="O2664" i="275"/>
  <c r="O2665" i="275"/>
  <c r="O2666" i="275"/>
  <c r="O2667" i="275"/>
  <c r="O2668" i="275"/>
  <c r="O2669" i="275"/>
  <c r="O2670" i="275"/>
  <c r="O2671" i="275"/>
  <c r="O2672" i="275"/>
  <c r="O2673" i="275"/>
  <c r="O2674" i="275"/>
  <c r="O2675" i="275"/>
  <c r="O2676" i="275"/>
  <c r="O2677" i="275"/>
  <c r="O2678" i="275"/>
  <c r="O2679" i="275"/>
  <c r="O2680" i="275"/>
  <c r="O2681" i="275"/>
  <c r="O2682" i="275"/>
  <c r="O2683" i="275"/>
  <c r="O2684" i="275"/>
  <c r="O2685" i="275"/>
  <c r="O2686" i="275"/>
  <c r="O2687" i="275"/>
  <c r="O2688" i="275"/>
  <c r="O2689" i="275"/>
  <c r="O2690" i="275"/>
  <c r="O2691" i="275"/>
  <c r="O2692" i="275"/>
  <c r="O2693" i="275"/>
  <c r="O2694" i="275"/>
  <c r="O2695" i="275"/>
  <c r="O2696" i="275"/>
  <c r="O2697" i="275"/>
  <c r="O2698" i="275"/>
  <c r="O2699" i="275"/>
  <c r="O2700" i="275"/>
  <c r="O2701" i="275"/>
  <c r="O2702" i="275"/>
  <c r="O2703" i="275"/>
  <c r="O2704" i="275"/>
  <c r="O2705" i="275"/>
  <c r="O2706" i="275"/>
  <c r="O2707" i="275"/>
  <c r="O2708" i="275"/>
  <c r="O2709" i="275"/>
  <c r="O2710" i="275"/>
  <c r="O2711" i="275"/>
  <c r="O2712" i="275"/>
  <c r="O2713" i="275"/>
  <c r="O2714" i="275"/>
  <c r="O2715" i="275"/>
  <c r="O2716" i="275"/>
  <c r="O2717" i="275"/>
  <c r="O2718" i="275"/>
  <c r="O2719" i="275"/>
  <c r="O2720" i="275"/>
  <c r="O2721" i="275"/>
  <c r="O2722" i="275"/>
  <c r="O2723" i="275"/>
  <c r="O2724" i="275"/>
  <c r="O2725" i="275"/>
  <c r="O2726" i="275"/>
  <c r="O2727" i="275"/>
  <c r="O2728" i="275"/>
  <c r="O2729" i="275"/>
  <c r="O2730" i="275"/>
  <c r="O2731" i="275"/>
  <c r="O2732" i="275"/>
  <c r="O2733" i="275"/>
  <c r="O2734" i="275"/>
  <c r="O2735" i="275"/>
  <c r="O2736" i="275"/>
  <c r="O2737" i="275"/>
  <c r="O2738" i="275"/>
  <c r="O2739" i="275"/>
  <c r="O2740" i="275"/>
  <c r="O2741" i="275"/>
  <c r="O2742" i="275"/>
  <c r="O2743" i="275"/>
  <c r="O2744" i="275"/>
  <c r="O2745" i="275"/>
  <c r="O2746" i="275"/>
  <c r="O2747" i="275"/>
  <c r="O2748" i="275"/>
  <c r="O2749" i="275"/>
  <c r="O2750" i="275"/>
  <c r="O2751" i="275"/>
  <c r="O2752" i="275"/>
  <c r="O2753" i="275"/>
  <c r="O2754" i="275"/>
  <c r="O2755" i="275"/>
  <c r="O2756" i="275"/>
  <c r="O2757" i="275"/>
  <c r="O2758" i="275"/>
  <c r="O2759" i="275"/>
  <c r="O2760" i="275"/>
  <c r="O2761" i="275"/>
  <c r="O2762" i="275"/>
  <c r="O2763" i="275"/>
  <c r="O2764" i="275"/>
  <c r="O2765" i="275"/>
  <c r="O2766" i="275"/>
  <c r="O2767" i="275"/>
  <c r="O2768" i="275"/>
  <c r="O2769" i="275"/>
  <c r="O2770" i="275"/>
  <c r="O2771" i="275"/>
  <c r="O2772" i="275"/>
  <c r="O2773" i="275"/>
  <c r="O2774" i="275"/>
  <c r="O2775" i="275"/>
  <c r="O2776" i="275"/>
  <c r="O2777" i="275"/>
  <c r="O2778" i="275"/>
  <c r="O2779" i="275"/>
  <c r="O2780" i="275"/>
  <c r="O2781" i="275"/>
  <c r="O2782" i="275"/>
  <c r="O2783" i="275"/>
  <c r="O2784" i="275"/>
  <c r="O2785" i="275"/>
  <c r="O2786" i="275"/>
  <c r="O2787" i="275"/>
  <c r="O2788" i="275"/>
  <c r="O2789" i="275"/>
  <c r="O2790" i="275"/>
  <c r="O2791" i="275"/>
  <c r="O2792" i="275"/>
  <c r="O2793" i="275"/>
  <c r="O2794" i="275"/>
  <c r="O2795" i="275"/>
  <c r="O2796" i="275"/>
  <c r="O2797" i="275"/>
  <c r="O2798" i="275"/>
  <c r="O2799" i="275"/>
  <c r="O2800" i="275"/>
  <c r="O2801" i="275"/>
  <c r="O2802" i="275"/>
  <c r="O2803" i="275"/>
  <c r="O2804" i="275"/>
  <c r="O2805" i="275"/>
  <c r="O2806" i="275"/>
  <c r="O2807" i="275"/>
  <c r="O2808" i="275"/>
  <c r="O2809" i="275"/>
  <c r="O2810" i="275"/>
  <c r="O2811" i="275"/>
  <c r="O2812" i="275"/>
  <c r="O2813" i="275"/>
  <c r="O2814" i="275"/>
  <c r="O2815" i="275"/>
  <c r="O2816" i="275"/>
  <c r="O2817" i="275"/>
  <c r="O2818" i="275"/>
  <c r="O2819" i="275"/>
  <c r="O2820" i="275"/>
  <c r="O2821" i="275"/>
  <c r="O2822" i="275"/>
  <c r="O2823" i="275"/>
  <c r="O2824" i="275"/>
  <c r="O2825" i="275"/>
  <c r="O2826" i="275"/>
  <c r="O2827" i="275"/>
  <c r="O2828" i="275"/>
  <c r="O2829" i="275"/>
  <c r="O2830" i="275"/>
  <c r="O2831" i="275"/>
  <c r="O2832" i="275"/>
  <c r="O2833" i="275"/>
  <c r="O2834" i="275"/>
  <c r="O2835" i="275"/>
  <c r="O2836" i="275"/>
  <c r="O2837" i="275"/>
  <c r="O2838" i="275"/>
  <c r="O2839" i="275"/>
  <c r="O2840" i="275"/>
  <c r="O2841" i="275"/>
  <c r="O2842" i="275"/>
  <c r="O2843" i="275"/>
  <c r="O2844" i="275"/>
  <c r="O2845" i="275"/>
  <c r="O2846" i="275"/>
  <c r="O2847" i="275"/>
  <c r="O2848" i="275"/>
  <c r="O2849" i="275"/>
  <c r="O2850" i="275"/>
  <c r="O2851" i="275"/>
  <c r="O2852" i="275"/>
  <c r="O2853" i="275"/>
  <c r="O2854" i="275"/>
  <c r="O2855" i="275"/>
  <c r="O2856" i="275"/>
  <c r="O2857" i="275"/>
  <c r="O2858" i="275"/>
  <c r="O2859" i="275"/>
  <c r="O2860" i="275"/>
  <c r="O2861" i="275"/>
  <c r="O2862" i="275"/>
  <c r="O2863" i="275"/>
  <c r="O2864" i="275"/>
  <c r="O2865" i="275"/>
  <c r="O2866" i="275"/>
  <c r="O2867" i="275"/>
  <c r="O2868" i="275"/>
  <c r="O2869" i="275"/>
  <c r="O2870" i="275"/>
  <c r="O2871" i="275"/>
  <c r="O2872" i="275"/>
  <c r="O2873" i="275"/>
  <c r="O2874" i="275"/>
  <c r="O2875" i="275"/>
  <c r="O2876" i="275"/>
  <c r="O2877" i="275"/>
  <c r="O2878" i="275"/>
  <c r="O2879" i="275"/>
  <c r="O2880" i="275"/>
  <c r="O2881" i="275"/>
  <c r="O2882" i="275"/>
  <c r="O2883" i="275"/>
  <c r="O2884" i="275"/>
  <c r="O2885" i="275"/>
  <c r="O2886" i="275"/>
  <c r="O2887" i="275"/>
  <c r="O2888" i="275"/>
  <c r="O2889" i="275"/>
  <c r="O2890" i="275"/>
  <c r="O2891" i="275"/>
  <c r="O2892" i="275"/>
  <c r="O2893" i="275"/>
  <c r="O2894" i="275"/>
  <c r="O2895" i="275"/>
  <c r="O2896" i="275"/>
  <c r="O2897" i="275"/>
  <c r="O2898" i="275"/>
  <c r="O2899" i="275"/>
  <c r="O2900" i="275"/>
  <c r="O2901" i="275"/>
  <c r="O2902" i="275"/>
  <c r="O2903" i="275"/>
  <c r="O2904" i="275"/>
  <c r="O2905" i="275"/>
  <c r="O2906" i="275"/>
  <c r="O2907" i="275"/>
  <c r="O2908" i="275"/>
  <c r="O2909" i="275"/>
  <c r="O2910" i="275"/>
  <c r="O2911" i="275"/>
  <c r="O2912" i="275"/>
  <c r="O2913" i="275"/>
  <c r="O2914" i="275"/>
  <c r="O2915" i="275"/>
  <c r="O2916" i="275"/>
  <c r="O2917" i="275"/>
  <c r="O2918" i="275"/>
  <c r="O2919" i="275"/>
  <c r="O2920" i="275"/>
  <c r="O2921" i="275"/>
  <c r="O2922" i="275"/>
  <c r="O2923" i="275"/>
  <c r="O2924" i="275"/>
  <c r="O2925" i="275"/>
  <c r="O2926" i="275"/>
  <c r="O2927" i="275"/>
  <c r="O2928" i="275"/>
  <c r="O2929" i="275"/>
  <c r="O2930" i="275"/>
  <c r="O2931" i="275"/>
  <c r="O2932" i="275"/>
  <c r="O2933" i="275"/>
  <c r="O2934" i="275"/>
  <c r="O2935" i="275"/>
  <c r="O2936" i="275"/>
  <c r="O2937" i="275"/>
  <c r="O2938" i="275"/>
  <c r="O2939" i="275"/>
  <c r="O2940" i="275"/>
  <c r="O2941" i="275"/>
  <c r="O2942" i="275"/>
  <c r="O2943" i="275"/>
  <c r="O2944" i="275"/>
  <c r="O2945" i="275"/>
  <c r="O2946" i="275"/>
  <c r="O2947" i="275"/>
  <c r="O2948" i="275"/>
  <c r="O2949" i="275"/>
  <c r="O2950" i="275"/>
  <c r="O2951" i="275"/>
  <c r="O2952" i="275"/>
  <c r="O2953" i="275"/>
  <c r="O2954" i="275"/>
  <c r="O2955" i="275"/>
  <c r="O2956" i="275"/>
  <c r="O2957" i="275"/>
  <c r="O2958" i="275"/>
  <c r="O2959" i="275"/>
  <c r="O2960" i="275"/>
  <c r="O2961" i="275"/>
  <c r="O2962" i="275"/>
  <c r="O2963" i="275"/>
  <c r="O2964" i="275"/>
  <c r="O2965" i="275"/>
  <c r="O2966" i="275"/>
  <c r="O2967" i="275"/>
  <c r="O2968" i="275"/>
  <c r="O2969" i="275"/>
  <c r="O2970" i="275"/>
  <c r="O2971" i="275"/>
  <c r="O2972" i="275"/>
  <c r="O2973" i="275"/>
  <c r="O2974" i="275"/>
  <c r="O2975" i="275"/>
  <c r="O2976" i="275"/>
  <c r="O2977" i="275"/>
  <c r="O2978" i="275"/>
  <c r="O2979" i="275"/>
  <c r="O2980" i="275"/>
  <c r="O2981" i="275"/>
  <c r="O2982" i="275"/>
  <c r="O2983" i="275"/>
  <c r="O2984" i="275"/>
  <c r="O2985" i="275"/>
  <c r="O2986" i="275"/>
  <c r="O2987" i="275"/>
  <c r="O2988" i="275"/>
  <c r="O2989" i="275"/>
  <c r="O2990" i="275"/>
  <c r="O2991" i="275"/>
  <c r="O2992" i="275"/>
  <c r="O2993" i="275"/>
  <c r="O2994" i="275"/>
  <c r="O2995" i="275"/>
  <c r="O2996" i="275"/>
  <c r="O2997" i="275"/>
  <c r="O2998" i="275"/>
  <c r="O2999" i="275"/>
  <c r="O3000" i="275"/>
  <c r="O3001" i="275"/>
  <c r="O3002" i="275"/>
  <c r="O3003" i="275"/>
  <c r="O3004" i="275"/>
  <c r="O3005" i="275"/>
  <c r="O3006" i="275"/>
  <c r="O3007" i="275"/>
  <c r="O3008" i="275"/>
  <c r="O3009" i="275"/>
  <c r="O3010" i="275"/>
  <c r="O3011" i="275"/>
  <c r="O3012" i="275"/>
  <c r="O3013" i="275"/>
  <c r="O3014" i="275"/>
  <c r="O3015" i="275"/>
  <c r="O3016" i="275"/>
  <c r="O3017" i="275"/>
  <c r="O3018" i="275"/>
  <c r="O3019" i="275"/>
  <c r="O3020" i="275"/>
  <c r="O3021" i="275"/>
  <c r="O3022" i="275"/>
  <c r="O3023" i="275"/>
  <c r="O3024" i="275"/>
  <c r="O3025" i="275"/>
  <c r="O3026" i="275"/>
  <c r="O3027" i="275"/>
  <c r="O3028" i="275"/>
  <c r="O3029" i="275"/>
  <c r="O3030" i="275"/>
  <c r="O3031" i="275"/>
  <c r="O3032" i="275"/>
  <c r="O3033" i="275"/>
  <c r="O3034" i="275"/>
  <c r="O3035" i="275"/>
  <c r="O3036" i="275"/>
  <c r="O3037" i="275"/>
  <c r="O3038" i="275"/>
  <c r="O3039" i="275"/>
  <c r="O3040" i="275"/>
  <c r="O3041" i="275"/>
  <c r="O3042" i="275"/>
  <c r="O3043" i="275"/>
  <c r="O3044" i="275"/>
  <c r="O3045" i="275"/>
  <c r="O3046" i="275"/>
  <c r="O3047" i="275"/>
  <c r="O3048" i="275"/>
  <c r="O3049" i="275"/>
  <c r="O3050" i="275"/>
  <c r="O3051" i="275"/>
  <c r="O3052" i="275"/>
  <c r="O3053" i="275"/>
  <c r="O3054" i="275"/>
  <c r="O3055" i="275"/>
  <c r="O3056" i="275"/>
  <c r="O3057" i="275"/>
  <c r="O3058" i="275"/>
  <c r="O3059" i="275"/>
  <c r="O3060" i="275"/>
  <c r="O3061" i="275"/>
  <c r="O3062" i="275"/>
  <c r="O3063" i="275"/>
  <c r="O3064" i="275"/>
  <c r="O3065" i="275"/>
  <c r="O3066" i="275"/>
  <c r="O3067" i="275"/>
  <c r="O3068" i="275"/>
  <c r="O3069" i="275"/>
  <c r="O3070" i="275"/>
  <c r="O3071" i="275"/>
  <c r="O3072" i="275"/>
  <c r="O3073" i="275"/>
  <c r="O3074" i="275"/>
  <c r="O3075" i="275"/>
  <c r="O3076" i="275"/>
  <c r="O3077" i="275"/>
  <c r="O3078" i="275"/>
  <c r="O3079" i="275"/>
  <c r="O3080" i="275"/>
  <c r="O3081" i="275"/>
  <c r="O3082" i="275"/>
  <c r="O3083" i="275"/>
  <c r="O3084" i="275"/>
  <c r="O3085" i="275"/>
  <c r="O3086" i="275"/>
  <c r="O3087" i="275"/>
  <c r="O3088" i="275"/>
  <c r="O3089" i="275"/>
  <c r="O3090" i="275"/>
  <c r="O3091" i="275"/>
  <c r="O3092" i="275"/>
  <c r="O3093" i="275"/>
  <c r="O3094" i="275"/>
  <c r="O3095" i="275"/>
  <c r="O3096" i="275"/>
  <c r="O3097" i="275"/>
  <c r="O3098" i="275"/>
  <c r="O3099" i="275"/>
  <c r="O3100" i="275"/>
  <c r="O3101" i="275"/>
  <c r="O3102" i="275"/>
  <c r="O3103" i="275"/>
  <c r="O3104" i="275"/>
  <c r="O3105" i="275"/>
  <c r="O3106" i="275"/>
  <c r="O3107" i="275"/>
  <c r="O3108" i="275"/>
  <c r="O3109" i="275"/>
  <c r="O3110" i="275"/>
  <c r="O3111" i="275"/>
  <c r="O3112" i="275"/>
  <c r="O3113" i="275"/>
  <c r="O3114" i="275"/>
  <c r="O3115" i="275"/>
  <c r="O3116" i="275"/>
  <c r="O3117" i="275"/>
  <c r="O3118" i="275"/>
  <c r="O3119" i="275"/>
  <c r="O3120" i="275"/>
  <c r="O3121" i="275"/>
  <c r="O3122" i="275"/>
  <c r="O3123" i="275"/>
  <c r="O3124" i="275"/>
  <c r="O3125" i="275"/>
  <c r="O3126" i="275"/>
  <c r="O3127" i="275"/>
  <c r="O3128" i="275"/>
  <c r="O3129" i="275"/>
  <c r="O3130" i="275"/>
  <c r="O3131" i="275"/>
  <c r="O3132" i="275"/>
  <c r="O3133" i="275"/>
  <c r="O3134" i="275"/>
  <c r="O3135" i="275"/>
  <c r="O3136" i="275"/>
  <c r="O3137" i="275"/>
  <c r="O3138" i="275"/>
  <c r="O3139" i="275"/>
  <c r="O3140" i="275"/>
  <c r="O3141" i="275"/>
  <c r="O3142" i="275"/>
  <c r="O3143" i="275"/>
  <c r="O3144" i="275"/>
  <c r="O3145" i="275"/>
  <c r="O3146" i="275"/>
  <c r="O3147" i="275"/>
  <c r="O3148" i="275"/>
  <c r="O3149" i="275"/>
  <c r="O3150" i="275"/>
  <c r="O3151" i="275"/>
  <c r="O3152" i="275"/>
  <c r="O3153" i="275"/>
  <c r="O3154" i="275"/>
  <c r="O3155" i="275"/>
  <c r="O3156" i="275"/>
  <c r="O3157" i="275"/>
  <c r="O3158" i="275"/>
  <c r="O3159" i="275"/>
  <c r="O3160" i="275"/>
  <c r="O3161" i="275"/>
  <c r="O3162" i="275"/>
  <c r="O3163" i="275"/>
  <c r="O3164" i="275"/>
  <c r="O3165" i="275"/>
  <c r="O3166" i="275"/>
  <c r="O3167" i="275"/>
  <c r="O3168" i="275"/>
  <c r="O3169" i="275"/>
  <c r="O3170" i="275"/>
  <c r="O3171" i="275"/>
  <c r="O3172" i="275"/>
  <c r="O3173" i="275"/>
  <c r="O3174" i="275"/>
  <c r="O3175" i="275"/>
  <c r="O3176" i="275"/>
  <c r="O3177" i="275"/>
  <c r="O3178" i="275"/>
  <c r="O3179" i="275"/>
  <c r="O3180" i="275"/>
  <c r="O3181" i="275"/>
  <c r="O3182" i="275"/>
  <c r="O3183" i="275"/>
  <c r="O3184" i="275"/>
  <c r="O3185" i="275"/>
  <c r="O3186" i="275"/>
  <c r="O3187" i="275"/>
  <c r="O3188" i="275"/>
  <c r="O3189" i="275"/>
  <c r="O3190" i="275"/>
  <c r="O3191" i="275"/>
  <c r="O3192" i="275"/>
  <c r="O3193" i="275"/>
  <c r="O3194" i="275"/>
  <c r="O3195" i="275"/>
  <c r="O3196" i="275"/>
  <c r="O3197" i="275"/>
  <c r="O3198" i="275"/>
  <c r="O3199" i="275"/>
  <c r="O3200" i="275"/>
  <c r="O3201" i="275"/>
  <c r="O3202" i="275"/>
  <c r="O3203" i="275"/>
  <c r="O3204" i="275"/>
  <c r="O3205" i="275"/>
  <c r="O3206" i="275"/>
  <c r="O3207" i="275"/>
  <c r="O3208" i="275"/>
  <c r="O3209" i="275"/>
  <c r="O3210" i="275"/>
  <c r="O3211" i="275"/>
  <c r="O3212" i="275"/>
  <c r="O3213" i="275"/>
  <c r="O3214" i="275"/>
  <c r="O3215" i="275"/>
  <c r="O3216" i="275"/>
  <c r="O3217" i="275"/>
  <c r="O3218" i="275"/>
  <c r="O3219" i="275"/>
  <c r="O3220" i="275"/>
  <c r="O3221" i="275"/>
  <c r="O3222" i="275"/>
  <c r="O3223" i="275"/>
  <c r="O3224" i="275"/>
  <c r="O3225" i="275"/>
  <c r="O3226" i="275"/>
  <c r="O3227" i="275"/>
  <c r="O3228" i="275"/>
  <c r="O3229" i="275"/>
  <c r="O3230" i="275"/>
  <c r="O3231" i="275"/>
  <c r="O3232" i="275"/>
  <c r="O3233" i="275"/>
  <c r="O3234" i="275"/>
  <c r="O3235" i="275"/>
  <c r="O3236" i="275"/>
  <c r="O3237" i="275"/>
  <c r="O3238" i="275"/>
  <c r="O3239" i="275"/>
  <c r="O3240" i="275"/>
  <c r="O3241" i="275"/>
  <c r="O3242" i="275"/>
  <c r="O3243" i="275"/>
  <c r="O3244" i="275"/>
  <c r="O3245" i="275"/>
  <c r="O3246" i="275"/>
  <c r="O3247" i="275"/>
  <c r="O3248" i="275"/>
  <c r="O3249" i="275"/>
  <c r="O3250" i="275"/>
  <c r="O3251" i="275"/>
  <c r="O3252" i="275"/>
  <c r="O3253" i="275"/>
  <c r="O3254" i="275"/>
  <c r="O3255" i="275"/>
  <c r="O3256" i="275"/>
  <c r="O3257" i="275"/>
  <c r="O3258" i="275"/>
  <c r="O3259" i="275"/>
  <c r="O3260" i="275"/>
  <c r="O3261" i="275"/>
  <c r="O3262" i="275"/>
  <c r="O3263" i="275"/>
  <c r="O3264" i="275"/>
  <c r="O3265" i="275"/>
  <c r="O3266" i="275"/>
  <c r="O3267" i="275"/>
  <c r="O3268" i="275"/>
  <c r="O3269" i="275"/>
  <c r="O3270" i="275"/>
  <c r="O3271" i="275"/>
  <c r="O3272" i="275"/>
  <c r="O3273" i="275"/>
  <c r="O3274" i="275"/>
  <c r="O3275" i="275"/>
  <c r="O3276" i="275"/>
  <c r="O3277" i="275"/>
  <c r="O3278" i="275"/>
  <c r="O3279" i="275"/>
  <c r="O3280" i="275"/>
  <c r="O3281" i="275"/>
  <c r="O3282" i="275"/>
  <c r="O3283" i="275"/>
  <c r="O3284" i="275"/>
  <c r="O3285" i="275"/>
  <c r="O3286" i="275"/>
  <c r="O3287" i="275"/>
  <c r="O3288" i="275"/>
  <c r="O3289" i="275"/>
  <c r="O3290" i="275"/>
  <c r="O3291" i="275"/>
  <c r="O3292" i="275"/>
  <c r="O3293" i="275"/>
  <c r="O3294" i="275"/>
  <c r="O3295" i="275"/>
  <c r="O3296" i="275"/>
  <c r="O3297" i="275"/>
  <c r="O3298" i="275"/>
  <c r="O3299" i="275"/>
  <c r="O3300" i="275"/>
  <c r="O3301" i="275"/>
  <c r="O3302" i="275"/>
  <c r="O3303" i="275"/>
  <c r="O3304" i="275"/>
  <c r="O3305" i="275"/>
  <c r="O3306" i="275"/>
  <c r="O3307" i="275"/>
  <c r="O3308" i="275"/>
  <c r="O3309" i="275"/>
  <c r="O3310" i="275"/>
  <c r="O3311" i="275"/>
  <c r="O3312" i="275"/>
  <c r="O3313" i="275"/>
  <c r="O3314" i="275"/>
  <c r="O3315" i="275"/>
  <c r="O3316" i="275"/>
  <c r="O3317" i="275"/>
  <c r="O3318" i="275"/>
  <c r="O3319" i="275"/>
  <c r="O3320" i="275"/>
  <c r="O3321" i="275"/>
  <c r="O3322" i="275"/>
  <c r="O3323" i="275"/>
  <c r="O3324" i="275"/>
  <c r="O3325" i="275"/>
  <c r="O3326" i="275"/>
  <c r="O3327" i="275"/>
  <c r="O3328" i="275"/>
  <c r="O3329" i="275"/>
  <c r="O3330" i="275"/>
  <c r="O3331" i="275"/>
  <c r="O3332" i="275"/>
  <c r="O3333" i="275"/>
  <c r="O3334" i="275"/>
  <c r="O3335" i="275"/>
  <c r="O3336" i="275"/>
  <c r="O3337" i="275"/>
  <c r="O3338" i="275"/>
  <c r="O3339" i="275"/>
  <c r="O3340" i="275"/>
  <c r="O3341" i="275"/>
  <c r="O3342" i="275"/>
  <c r="O3343" i="275"/>
  <c r="O3344" i="275"/>
  <c r="O3345" i="275"/>
  <c r="O3346" i="275"/>
  <c r="O3347" i="275"/>
  <c r="O3348" i="275"/>
  <c r="O3349" i="275"/>
  <c r="O3350" i="275"/>
  <c r="O3351" i="275"/>
  <c r="O3352" i="275"/>
  <c r="O3353" i="275"/>
  <c r="O3354" i="275"/>
  <c r="O3355" i="275"/>
  <c r="O3356" i="275"/>
  <c r="O3357" i="275"/>
  <c r="O3358" i="275"/>
  <c r="O3359" i="275"/>
  <c r="O3360" i="275"/>
  <c r="O3361" i="275"/>
  <c r="O3362" i="275"/>
  <c r="O3363" i="275"/>
  <c r="O3364" i="275"/>
  <c r="O3365" i="275"/>
  <c r="O3366" i="275"/>
  <c r="O3367" i="275"/>
  <c r="O3368" i="275"/>
  <c r="O3369" i="275"/>
  <c r="O3370" i="275"/>
  <c r="O3371" i="275"/>
  <c r="O3372" i="275"/>
  <c r="O3373" i="275"/>
  <c r="O3374" i="275"/>
  <c r="O3375" i="275"/>
  <c r="O3376" i="275"/>
  <c r="O3377" i="275"/>
  <c r="O3378" i="275"/>
  <c r="O3379" i="275"/>
  <c r="O3380" i="275"/>
  <c r="O3381" i="275"/>
  <c r="O3382" i="275"/>
  <c r="O3383" i="275"/>
  <c r="O3384" i="275"/>
  <c r="O3385" i="275"/>
  <c r="O3386" i="275"/>
  <c r="O3387" i="275"/>
  <c r="O3388" i="275"/>
  <c r="O3389" i="275"/>
  <c r="O3390" i="275"/>
  <c r="O3391" i="275"/>
  <c r="O3392" i="275"/>
  <c r="O3393" i="275"/>
  <c r="O3394" i="275"/>
  <c r="O3395" i="275"/>
  <c r="O3396" i="275"/>
  <c r="O3397" i="275"/>
  <c r="O3398" i="275"/>
  <c r="O3399" i="275"/>
  <c r="O3400" i="275"/>
  <c r="O3401" i="275"/>
  <c r="O3402" i="275"/>
  <c r="O3403" i="275"/>
  <c r="O3404" i="275"/>
  <c r="O3405" i="275"/>
  <c r="O3406" i="275"/>
  <c r="O3407" i="275"/>
  <c r="O3408" i="275"/>
  <c r="O3409" i="275"/>
  <c r="O3410" i="275"/>
  <c r="O3411" i="275"/>
  <c r="O3412" i="275"/>
  <c r="O3413" i="275"/>
  <c r="O3414" i="275"/>
  <c r="O3415" i="275"/>
  <c r="O3416" i="275"/>
  <c r="O3417" i="275"/>
  <c r="O3418" i="275"/>
  <c r="O3419" i="275"/>
  <c r="O3420" i="275"/>
  <c r="O3421" i="275"/>
  <c r="O3422" i="275"/>
  <c r="O3423" i="275"/>
  <c r="O3424" i="275"/>
  <c r="O3425" i="275"/>
  <c r="O3426" i="275"/>
  <c r="O3427" i="275"/>
  <c r="O3428" i="275"/>
  <c r="O3429" i="275"/>
  <c r="O3430" i="275"/>
  <c r="O3431" i="275"/>
  <c r="O3432" i="275"/>
  <c r="O3433" i="275"/>
  <c r="O3434" i="275"/>
  <c r="O3435" i="275"/>
  <c r="O3436" i="275"/>
  <c r="O3437" i="275"/>
  <c r="O3438" i="275"/>
  <c r="O3439" i="275"/>
  <c r="O3440" i="275"/>
  <c r="O3441" i="275"/>
  <c r="O3442" i="275"/>
  <c r="O3443" i="275"/>
  <c r="O3444" i="275"/>
  <c r="O3445" i="275"/>
  <c r="O3446" i="275"/>
  <c r="O3447" i="275"/>
  <c r="O3448" i="275"/>
  <c r="O3449" i="275"/>
  <c r="O3450" i="275"/>
  <c r="O3451" i="275"/>
  <c r="O3452" i="275"/>
  <c r="O3453" i="275"/>
  <c r="O3454" i="275"/>
  <c r="O3455" i="275"/>
  <c r="O3456" i="275"/>
  <c r="O3457" i="275"/>
  <c r="O3458" i="275"/>
  <c r="O3459" i="275"/>
  <c r="O3460" i="275"/>
  <c r="O3461" i="275"/>
  <c r="O3462" i="275"/>
  <c r="O3463" i="275"/>
  <c r="O3464" i="275"/>
  <c r="O3465" i="275"/>
  <c r="O3466" i="275"/>
  <c r="O3467" i="275"/>
  <c r="O3468" i="275"/>
  <c r="O3469" i="275"/>
  <c r="O3470" i="275"/>
  <c r="O3471" i="275"/>
  <c r="O3472" i="275"/>
  <c r="O3473" i="275"/>
  <c r="O3474" i="275"/>
  <c r="O3475" i="275"/>
  <c r="O3476" i="275"/>
  <c r="O3477" i="275"/>
  <c r="O3478" i="275"/>
  <c r="O3479" i="275"/>
  <c r="O3480" i="275"/>
  <c r="O3481" i="275"/>
  <c r="O3482" i="275"/>
  <c r="O3483" i="275"/>
  <c r="O3484" i="275"/>
  <c r="O3485" i="275"/>
  <c r="O3486" i="275"/>
  <c r="O3487" i="275"/>
  <c r="O3488" i="275"/>
  <c r="O3489" i="275"/>
  <c r="O3490" i="275"/>
  <c r="O3491" i="275"/>
  <c r="O3492" i="275"/>
  <c r="O3493" i="275"/>
  <c r="O3494" i="275"/>
  <c r="O3495" i="275"/>
  <c r="O3496" i="275"/>
  <c r="O3497" i="275"/>
  <c r="O3498" i="275"/>
  <c r="O3499" i="275"/>
  <c r="O3500" i="275"/>
  <c r="O3501" i="275"/>
  <c r="O3502" i="275"/>
  <c r="O3503" i="275"/>
  <c r="O3504" i="275"/>
  <c r="O3505" i="275"/>
  <c r="O3506" i="275"/>
  <c r="O3507" i="275"/>
  <c r="O3508" i="275"/>
  <c r="O3509" i="275"/>
  <c r="O3510" i="275"/>
  <c r="O3511" i="275"/>
  <c r="O3512" i="275"/>
  <c r="O3513" i="275"/>
  <c r="O3514" i="275"/>
  <c r="O3515" i="275"/>
  <c r="O3516" i="275"/>
  <c r="O3517" i="275"/>
  <c r="O3518" i="275"/>
  <c r="O3519" i="275"/>
  <c r="O3520" i="275"/>
  <c r="O3521" i="275"/>
  <c r="O3522" i="275"/>
  <c r="O3523" i="275"/>
  <c r="O3524" i="275"/>
  <c r="O3525" i="275"/>
  <c r="O3526" i="275"/>
  <c r="O3527" i="275"/>
  <c r="O3528" i="275"/>
  <c r="O3529" i="275"/>
  <c r="O3530" i="275"/>
  <c r="O3531" i="275"/>
  <c r="O3532" i="275"/>
  <c r="O3533" i="275"/>
  <c r="O3534" i="275"/>
  <c r="O3535" i="275"/>
  <c r="O3536" i="275"/>
  <c r="O3537" i="275"/>
  <c r="O3538" i="275"/>
  <c r="O3539" i="275"/>
  <c r="O3540" i="275"/>
  <c r="O3541" i="275"/>
  <c r="O3542" i="275"/>
  <c r="O3543" i="275"/>
  <c r="O3544" i="275"/>
  <c r="O3545" i="275"/>
  <c r="O3546" i="275"/>
  <c r="O3547" i="275"/>
  <c r="O3548" i="275"/>
  <c r="O3549" i="275"/>
  <c r="O3550" i="275"/>
  <c r="O3551" i="275"/>
  <c r="O3552" i="275"/>
  <c r="O3553" i="275"/>
  <c r="O3554" i="275"/>
  <c r="O3555" i="275"/>
  <c r="O3556" i="275"/>
  <c r="O3557" i="275"/>
  <c r="O3558" i="275"/>
  <c r="O3559" i="275"/>
  <c r="O3560" i="275"/>
  <c r="O3561" i="275"/>
  <c r="O3562" i="275"/>
  <c r="O3563" i="275"/>
  <c r="O3564" i="275"/>
  <c r="O3565" i="275"/>
  <c r="O3566" i="275"/>
  <c r="O3567" i="275"/>
  <c r="O3568" i="275"/>
  <c r="O3569" i="275"/>
  <c r="O3570" i="275"/>
  <c r="O3571" i="275"/>
  <c r="O3572" i="275"/>
  <c r="O3573" i="275"/>
  <c r="O3574" i="275"/>
  <c r="O3575" i="275"/>
  <c r="O3576" i="275"/>
  <c r="O3577" i="275"/>
  <c r="O3578" i="275"/>
  <c r="O3579" i="275"/>
  <c r="O3580" i="275"/>
  <c r="O3581" i="275"/>
  <c r="O3582" i="275"/>
  <c r="O3583" i="275"/>
  <c r="O3584" i="275"/>
  <c r="O3585" i="275"/>
  <c r="O3586" i="275"/>
  <c r="O3587" i="275"/>
  <c r="O3588" i="275"/>
  <c r="O3589" i="275"/>
  <c r="O3590" i="275"/>
  <c r="O3591" i="275"/>
  <c r="O3592" i="275"/>
  <c r="O3593" i="275"/>
  <c r="O3594" i="275"/>
  <c r="O3595" i="275"/>
  <c r="O3596" i="275"/>
  <c r="O3597" i="275"/>
  <c r="O3598" i="275"/>
  <c r="O3599" i="275"/>
  <c r="O3600" i="275"/>
  <c r="O3601" i="275"/>
  <c r="O3602" i="275"/>
  <c r="O3603" i="275"/>
  <c r="O3604" i="275"/>
  <c r="O3605" i="275"/>
  <c r="O3606" i="275"/>
  <c r="O3607" i="275"/>
  <c r="O3608" i="275"/>
  <c r="O3609" i="275"/>
  <c r="O3610" i="275"/>
  <c r="O3611" i="275"/>
  <c r="O3612" i="275"/>
  <c r="O3613" i="275"/>
  <c r="O3614" i="275"/>
  <c r="O3615" i="275"/>
  <c r="O3616" i="275"/>
  <c r="O3617" i="275"/>
  <c r="O3618" i="275"/>
  <c r="O3619" i="275"/>
  <c r="O3620" i="275"/>
  <c r="O3621" i="275"/>
  <c r="O3622" i="275"/>
  <c r="O3623" i="275"/>
  <c r="O3624" i="275"/>
  <c r="O3625" i="275"/>
  <c r="O3626" i="275"/>
  <c r="O3627" i="275"/>
  <c r="O3628" i="275"/>
  <c r="O3629" i="275"/>
  <c r="O3630" i="275"/>
  <c r="O3631" i="275"/>
  <c r="O3632" i="275"/>
  <c r="O3633" i="275"/>
  <c r="O3634" i="275"/>
  <c r="O3635" i="275"/>
  <c r="O3636" i="275"/>
  <c r="O3637" i="275"/>
  <c r="O3638" i="275"/>
  <c r="O3639" i="275"/>
  <c r="O3640" i="275"/>
  <c r="O3641" i="275"/>
  <c r="O3642" i="275"/>
  <c r="O3643" i="275"/>
  <c r="O3644" i="275"/>
  <c r="O3645" i="275"/>
  <c r="O3646" i="275"/>
  <c r="O3647" i="275"/>
  <c r="O3648" i="275"/>
  <c r="O3649" i="275"/>
  <c r="O3650" i="275"/>
  <c r="O3651" i="275"/>
  <c r="O3652" i="275"/>
  <c r="O3653" i="275"/>
  <c r="O3654" i="275"/>
  <c r="O3655" i="275"/>
  <c r="O3656" i="275"/>
  <c r="O3657" i="275"/>
  <c r="O3658" i="275"/>
  <c r="O3659" i="275"/>
  <c r="O3660" i="275"/>
  <c r="O3661" i="275"/>
  <c r="O3662" i="275"/>
  <c r="O3663" i="275"/>
  <c r="O3664" i="275"/>
  <c r="O3665" i="275"/>
  <c r="O3666" i="275"/>
  <c r="O3667" i="275"/>
  <c r="O3668" i="275"/>
  <c r="O3669" i="275"/>
  <c r="O3670" i="275"/>
  <c r="O3671" i="275"/>
  <c r="O3672" i="275"/>
  <c r="O3673" i="275"/>
  <c r="O3674" i="275"/>
  <c r="O3675" i="275"/>
  <c r="O3676" i="275"/>
  <c r="O3677" i="275"/>
  <c r="O3678" i="275"/>
  <c r="O3679" i="275"/>
  <c r="O3680" i="275"/>
  <c r="O3681" i="275"/>
  <c r="O3682" i="275"/>
  <c r="O3683" i="275"/>
  <c r="O3684" i="275"/>
  <c r="O3685" i="275"/>
  <c r="O3686" i="275"/>
  <c r="O3687" i="275"/>
  <c r="O3688" i="275"/>
  <c r="O3689" i="275"/>
  <c r="O3690" i="275"/>
  <c r="O3691" i="275"/>
  <c r="O3692" i="275"/>
  <c r="O3693" i="275"/>
  <c r="O3694" i="275"/>
  <c r="O3695" i="275"/>
  <c r="O3696" i="275"/>
  <c r="O3697" i="275"/>
  <c r="O3698" i="275"/>
  <c r="O3699" i="275"/>
  <c r="O3700" i="275"/>
  <c r="O3701" i="275"/>
  <c r="O3702" i="275"/>
  <c r="O3703" i="275"/>
  <c r="O3704" i="275"/>
  <c r="O3705" i="275"/>
  <c r="O3706" i="275"/>
  <c r="O3707" i="275"/>
  <c r="O3708" i="275"/>
  <c r="O3709" i="275"/>
  <c r="O3710" i="275"/>
  <c r="O3711" i="275"/>
  <c r="O3712" i="275"/>
  <c r="O3713" i="275"/>
  <c r="O3714" i="275"/>
  <c r="O3715" i="275"/>
  <c r="O3716" i="275"/>
  <c r="O3717" i="275"/>
  <c r="O3718" i="275"/>
  <c r="O3719" i="275"/>
  <c r="O3720" i="275"/>
  <c r="O3721" i="275"/>
  <c r="O3722" i="275"/>
  <c r="O3723" i="275"/>
  <c r="O3724" i="275"/>
  <c r="O3725" i="275"/>
  <c r="O3726" i="275"/>
  <c r="O3727" i="275"/>
  <c r="O3728" i="275"/>
  <c r="O3729" i="275"/>
  <c r="O3730" i="275"/>
  <c r="O3731" i="275"/>
  <c r="O3732" i="275"/>
  <c r="O3733" i="275"/>
  <c r="O3734" i="275"/>
  <c r="O3735" i="275"/>
  <c r="O3736" i="275"/>
  <c r="O3737" i="275"/>
  <c r="O3738" i="275"/>
  <c r="O3739" i="275"/>
  <c r="O3740" i="275"/>
  <c r="O3741" i="275"/>
  <c r="O3742" i="275"/>
  <c r="O3743" i="275"/>
  <c r="O3744" i="275"/>
  <c r="O3745" i="275"/>
  <c r="O3746" i="275"/>
  <c r="O3747" i="275"/>
  <c r="O3748" i="275"/>
  <c r="O3749" i="275"/>
  <c r="O3750" i="275"/>
  <c r="O3751" i="275"/>
  <c r="O3752" i="275"/>
  <c r="O3753" i="275"/>
  <c r="O3754" i="275"/>
  <c r="O3755" i="275"/>
  <c r="O3756" i="275"/>
  <c r="O3757" i="275"/>
  <c r="O3758" i="275"/>
  <c r="O3759" i="275"/>
  <c r="O3760" i="275"/>
  <c r="O3761" i="275"/>
  <c r="O3762" i="275"/>
  <c r="O3763" i="275"/>
  <c r="O3764" i="275"/>
  <c r="O3765" i="275"/>
  <c r="O3766" i="275"/>
  <c r="O3767" i="275"/>
  <c r="O3768" i="275"/>
  <c r="O3769" i="275"/>
  <c r="O3770" i="275"/>
  <c r="O3771" i="275"/>
  <c r="O3772" i="275"/>
  <c r="O3773" i="275"/>
  <c r="O3774" i="275"/>
  <c r="O3775" i="275"/>
  <c r="O3776" i="275"/>
  <c r="O3777" i="275"/>
  <c r="O3778" i="275"/>
  <c r="O3779" i="275"/>
  <c r="O3780" i="275"/>
  <c r="O3781" i="275"/>
  <c r="O3782" i="275"/>
  <c r="O3783" i="275"/>
  <c r="O3784" i="275"/>
  <c r="O3785" i="275"/>
  <c r="O3786" i="275"/>
  <c r="O3787" i="275"/>
  <c r="O3788" i="275"/>
  <c r="O3789" i="275"/>
  <c r="O3790" i="275"/>
  <c r="O3791" i="275"/>
  <c r="O3792" i="275"/>
  <c r="O3793" i="275"/>
  <c r="O3794" i="275"/>
  <c r="O3795" i="275"/>
  <c r="O3796" i="275"/>
  <c r="O3797" i="275"/>
  <c r="O3798" i="275"/>
  <c r="O3799" i="275"/>
  <c r="O3800" i="275"/>
  <c r="O3801" i="275"/>
  <c r="O3802" i="275"/>
  <c r="O3803" i="275"/>
  <c r="O3804" i="275"/>
  <c r="O3805" i="275"/>
  <c r="O3806" i="275"/>
  <c r="O3807" i="275"/>
  <c r="O3808" i="275"/>
  <c r="O3809" i="275"/>
  <c r="O3810" i="275"/>
  <c r="O3811" i="275"/>
  <c r="O3812" i="275"/>
  <c r="O3813" i="275"/>
  <c r="O3814" i="275"/>
  <c r="O3815" i="275"/>
  <c r="O3816" i="275"/>
  <c r="O3817" i="275"/>
  <c r="O3818" i="275"/>
  <c r="O3819" i="275"/>
  <c r="O3820" i="275"/>
  <c r="O3821" i="275"/>
  <c r="O3822" i="275"/>
  <c r="O3823" i="275"/>
  <c r="O3824" i="275"/>
  <c r="O3825" i="275"/>
  <c r="O3826" i="275"/>
  <c r="O3827" i="275"/>
  <c r="O3828" i="275"/>
  <c r="O3829" i="275"/>
  <c r="O3830" i="275"/>
  <c r="O3831" i="275"/>
  <c r="O3832" i="275"/>
  <c r="O3833" i="275"/>
  <c r="O3834" i="275"/>
  <c r="O3835" i="275"/>
  <c r="O3836" i="275"/>
  <c r="O3837" i="275"/>
  <c r="O3838" i="275"/>
  <c r="O3839" i="275"/>
  <c r="O3840" i="275"/>
  <c r="O3841" i="275"/>
  <c r="O3842" i="275"/>
  <c r="O3843" i="275"/>
  <c r="O3844" i="275"/>
  <c r="O3845" i="275"/>
  <c r="O3846" i="275"/>
  <c r="O3847" i="275"/>
  <c r="O3848" i="275"/>
  <c r="O3849" i="275"/>
  <c r="O3850" i="275"/>
  <c r="O3851" i="275"/>
  <c r="O3852" i="275"/>
  <c r="O3853" i="275"/>
  <c r="O3854" i="275"/>
  <c r="O3855" i="275"/>
  <c r="O3856" i="275"/>
  <c r="O3857" i="275"/>
  <c r="O3858" i="275"/>
  <c r="O3859" i="275"/>
  <c r="O3860" i="275"/>
  <c r="O3861" i="275"/>
  <c r="O3862" i="275"/>
  <c r="O3863" i="275"/>
  <c r="O3864" i="275"/>
  <c r="O3865" i="275"/>
  <c r="O3866" i="275"/>
  <c r="O3867" i="275"/>
  <c r="O3868" i="275"/>
  <c r="O3869" i="275"/>
  <c r="O3870" i="275"/>
  <c r="O3871" i="275"/>
  <c r="O3872" i="275"/>
  <c r="O3873" i="275"/>
  <c r="O3874" i="275"/>
  <c r="O3875" i="275"/>
  <c r="O3876" i="275"/>
  <c r="O3877" i="275"/>
  <c r="O3878" i="275"/>
  <c r="O3879" i="275"/>
  <c r="O3880" i="275"/>
  <c r="O3881" i="275"/>
  <c r="O3882" i="275"/>
  <c r="O3883" i="275"/>
  <c r="O3884" i="275"/>
  <c r="O3885" i="275"/>
  <c r="O3886" i="275"/>
  <c r="O3887" i="275"/>
  <c r="O3888" i="275"/>
  <c r="O3889" i="275"/>
  <c r="O3890" i="275"/>
  <c r="O3891" i="275"/>
  <c r="O3892" i="275"/>
  <c r="O3893" i="275"/>
  <c r="O3894" i="275"/>
  <c r="O3895" i="275"/>
  <c r="O3896" i="275"/>
  <c r="O3897" i="275"/>
  <c r="O3898" i="275"/>
  <c r="O3899" i="275"/>
  <c r="O3900" i="275"/>
  <c r="O3901" i="275"/>
  <c r="O3902" i="275"/>
  <c r="O3903" i="275"/>
  <c r="O3904" i="275"/>
  <c r="O3905" i="275"/>
  <c r="O3906" i="275"/>
  <c r="O3907" i="275"/>
  <c r="O3908" i="275"/>
  <c r="O3909" i="275"/>
  <c r="O3910" i="275"/>
  <c r="O3911" i="275"/>
  <c r="O3912" i="275"/>
  <c r="O3913" i="275"/>
  <c r="O3914" i="275"/>
  <c r="O3915" i="275"/>
  <c r="O3916" i="275"/>
  <c r="O3917" i="275"/>
  <c r="O3918" i="275"/>
  <c r="O3919" i="275"/>
  <c r="O3920" i="275"/>
  <c r="O3921" i="275"/>
  <c r="O3922" i="275"/>
  <c r="O3923" i="275"/>
  <c r="O3924" i="275"/>
  <c r="O3925" i="275"/>
  <c r="O3926" i="275"/>
  <c r="O3927" i="275"/>
  <c r="O3928" i="275"/>
  <c r="O3929" i="275"/>
  <c r="O3930" i="275"/>
  <c r="O3931" i="275"/>
  <c r="O3932" i="275"/>
  <c r="O3933" i="275"/>
  <c r="O3934" i="275"/>
  <c r="O3935" i="275"/>
  <c r="O3936" i="275"/>
  <c r="O3937" i="275"/>
  <c r="O3938" i="275"/>
  <c r="O3939" i="275"/>
  <c r="O3940" i="275"/>
  <c r="O3941" i="275"/>
  <c r="O3942" i="275"/>
  <c r="O3943" i="275"/>
  <c r="O3944" i="275"/>
  <c r="O3945" i="275"/>
  <c r="O3946" i="275"/>
  <c r="O3947" i="275"/>
  <c r="O3948" i="275"/>
  <c r="O3949" i="275"/>
  <c r="O3950" i="275"/>
  <c r="O3951" i="275"/>
  <c r="O3952" i="275"/>
  <c r="O3953" i="275"/>
  <c r="O3954" i="275"/>
  <c r="O3955" i="275"/>
  <c r="O3956" i="275"/>
  <c r="O3957" i="275"/>
  <c r="O3958" i="275"/>
  <c r="O3959" i="275"/>
  <c r="O3960" i="275"/>
  <c r="O3961" i="275"/>
  <c r="O3962" i="275"/>
  <c r="O3963" i="275"/>
  <c r="O3964" i="275"/>
  <c r="O3965" i="275"/>
  <c r="O3966" i="275"/>
  <c r="O3967" i="275"/>
  <c r="O3968" i="275"/>
  <c r="O3969" i="275"/>
  <c r="O3970" i="275"/>
  <c r="O3971" i="275"/>
  <c r="O3972" i="275"/>
  <c r="O3973" i="275"/>
  <c r="O3974" i="275"/>
  <c r="O3975" i="275"/>
  <c r="O3976" i="275"/>
  <c r="O3977" i="275"/>
  <c r="O3978" i="275"/>
  <c r="O3979" i="275"/>
  <c r="O3980" i="275"/>
  <c r="O3981" i="275"/>
  <c r="O3982" i="275"/>
  <c r="O3983" i="275"/>
  <c r="O3984" i="275"/>
  <c r="O3985" i="275"/>
  <c r="O3986" i="275"/>
  <c r="O3987" i="275"/>
  <c r="O3988" i="275"/>
  <c r="O3989" i="275"/>
  <c r="O3990" i="275"/>
  <c r="O3991" i="275"/>
  <c r="O3992" i="275"/>
  <c r="O3993" i="275"/>
  <c r="O3994" i="275"/>
  <c r="O3995" i="275"/>
  <c r="O3996" i="275"/>
  <c r="O3997" i="275"/>
  <c r="O3998" i="275"/>
  <c r="O3999" i="275"/>
  <c r="O4000" i="275"/>
  <c r="O4001" i="275"/>
  <c r="O4002" i="275"/>
  <c r="O4003" i="275"/>
  <c r="O4004" i="275"/>
  <c r="O4005" i="275"/>
  <c r="O4006" i="275"/>
  <c r="O4007" i="275"/>
  <c r="O4008" i="275"/>
  <c r="O4009" i="275"/>
  <c r="O4010" i="275"/>
  <c r="O4011" i="275"/>
  <c r="O4012" i="275"/>
  <c r="O4013" i="275"/>
  <c r="O4014" i="275"/>
  <c r="O4015" i="275"/>
  <c r="O4016" i="275"/>
  <c r="O4017" i="275"/>
  <c r="O4018" i="275"/>
  <c r="O4019" i="275"/>
  <c r="O4020" i="275"/>
  <c r="O4021" i="275"/>
  <c r="O4022" i="275"/>
  <c r="O4023" i="275"/>
  <c r="O4024" i="275"/>
  <c r="O4025" i="275"/>
  <c r="O4026" i="275"/>
  <c r="O4027" i="275"/>
  <c r="O4028" i="275"/>
  <c r="O4029" i="275"/>
  <c r="O4030" i="275"/>
  <c r="O4031" i="275"/>
  <c r="O4032" i="275"/>
  <c r="O4033" i="275"/>
  <c r="O4034" i="275"/>
  <c r="O4035" i="275"/>
  <c r="O4036" i="275"/>
  <c r="O4037" i="275"/>
  <c r="O4038" i="275"/>
  <c r="O4039" i="275"/>
  <c r="O4040" i="275"/>
  <c r="O4041" i="275"/>
  <c r="O4042" i="275"/>
  <c r="O4043" i="275"/>
  <c r="O4044" i="275"/>
  <c r="O4045" i="275"/>
  <c r="O4046" i="275"/>
  <c r="O4047" i="275"/>
  <c r="O4048" i="275"/>
  <c r="O4049" i="275"/>
  <c r="O4050" i="275"/>
  <c r="O4051" i="275"/>
  <c r="O4052" i="275"/>
  <c r="O4053" i="275"/>
  <c r="O4054" i="275"/>
  <c r="O4055" i="275"/>
  <c r="O4056" i="275"/>
  <c r="O4057" i="275"/>
  <c r="O4058" i="275"/>
  <c r="O4059" i="275"/>
  <c r="O4060" i="275"/>
  <c r="O4061" i="275"/>
  <c r="O4062" i="275"/>
  <c r="O4063" i="275"/>
  <c r="O4064" i="275"/>
  <c r="O4065" i="275"/>
  <c r="O4066" i="275"/>
  <c r="O4067" i="275"/>
  <c r="O4068" i="275"/>
  <c r="O4069" i="275"/>
  <c r="O4070" i="275"/>
  <c r="O4071" i="275"/>
  <c r="O4072" i="275"/>
  <c r="O4073" i="275"/>
  <c r="O4074" i="275"/>
  <c r="O4075" i="275"/>
  <c r="O4076" i="275"/>
  <c r="O4077" i="275"/>
  <c r="O4078" i="275"/>
  <c r="O4079" i="275"/>
  <c r="O4080" i="275"/>
  <c r="O4081" i="275"/>
  <c r="O4082" i="275"/>
  <c r="O4083" i="275"/>
  <c r="O4084" i="275"/>
  <c r="O4085" i="275"/>
  <c r="O4086" i="275"/>
  <c r="O4087" i="275"/>
  <c r="O4088" i="275"/>
  <c r="O4089" i="275"/>
  <c r="O4090" i="275"/>
  <c r="O4091" i="275"/>
  <c r="O4092" i="275"/>
  <c r="O4093" i="275"/>
  <c r="O4094" i="275"/>
  <c r="O4095" i="275"/>
  <c r="O4096" i="275"/>
  <c r="O4097" i="275"/>
  <c r="O4098" i="275"/>
  <c r="O4099" i="275"/>
  <c r="O4100" i="275"/>
  <c r="O4101" i="275"/>
  <c r="O4102" i="275"/>
  <c r="O4103" i="275"/>
  <c r="O4104" i="275"/>
  <c r="O4105" i="275"/>
  <c r="O4106" i="275"/>
  <c r="O4107" i="275"/>
  <c r="O4108" i="275"/>
  <c r="O4109" i="275"/>
  <c r="O4110" i="275"/>
  <c r="O4111" i="275"/>
  <c r="O4112" i="275"/>
  <c r="O4113" i="275"/>
  <c r="O4114" i="275"/>
  <c r="O4115" i="275"/>
  <c r="O4116" i="275"/>
  <c r="O4117" i="275"/>
  <c r="O4118" i="275"/>
  <c r="O4119" i="275"/>
  <c r="O4120" i="275"/>
  <c r="O4121" i="275"/>
  <c r="O4122" i="275"/>
  <c r="O4123" i="275"/>
  <c r="O4124" i="275"/>
  <c r="O4125" i="275"/>
  <c r="O4126" i="275"/>
  <c r="O4127" i="275"/>
  <c r="O4128" i="275"/>
  <c r="O4129" i="275"/>
  <c r="O4130" i="275"/>
  <c r="O4131" i="275"/>
  <c r="O4132" i="275"/>
  <c r="O4133" i="275"/>
  <c r="O4134" i="275"/>
  <c r="O4135" i="275"/>
  <c r="O4136" i="275"/>
  <c r="O4137" i="275"/>
  <c r="O4138" i="275"/>
  <c r="O4139" i="275"/>
  <c r="O4140" i="275"/>
  <c r="O4141" i="275"/>
  <c r="O4142" i="275"/>
  <c r="O4143" i="275"/>
  <c r="O4144" i="275"/>
  <c r="O4145" i="275"/>
  <c r="O4146" i="275"/>
  <c r="O4147" i="275"/>
  <c r="O4148" i="275"/>
  <c r="O4149" i="275"/>
  <c r="O4150" i="275"/>
  <c r="O4151" i="275"/>
  <c r="O4152" i="275"/>
  <c r="O4153" i="275"/>
  <c r="O4154" i="275"/>
  <c r="O4155" i="275"/>
  <c r="O4156" i="275"/>
  <c r="O4157" i="275"/>
  <c r="O4158" i="275"/>
  <c r="O4159" i="275"/>
  <c r="O4160" i="275"/>
  <c r="O4161" i="275"/>
  <c r="O4162" i="275"/>
  <c r="O4163" i="275"/>
  <c r="O4164" i="275"/>
  <c r="O4165" i="275"/>
  <c r="O4166" i="275"/>
  <c r="O4167" i="275"/>
  <c r="O4168" i="275"/>
  <c r="O4169" i="275"/>
  <c r="O4170" i="275"/>
  <c r="O4171" i="275"/>
  <c r="O4172" i="275"/>
  <c r="O4173" i="275"/>
  <c r="O4174" i="275"/>
  <c r="O4175" i="275"/>
  <c r="O4176" i="275"/>
  <c r="O4177" i="275"/>
  <c r="O4178" i="275"/>
  <c r="O4179" i="275"/>
  <c r="O4180" i="275"/>
  <c r="O4181" i="275"/>
  <c r="O4182" i="275"/>
  <c r="O4183" i="275"/>
  <c r="O4184" i="275"/>
  <c r="O4185" i="275"/>
  <c r="O4186" i="275"/>
  <c r="O4187" i="275"/>
  <c r="O4188" i="275"/>
  <c r="O4189" i="275"/>
  <c r="O4190" i="275"/>
  <c r="O4191" i="275"/>
  <c r="O4192" i="275"/>
  <c r="O4193" i="275"/>
  <c r="O4194" i="275"/>
  <c r="O4195" i="275"/>
  <c r="O4196" i="275"/>
  <c r="O4197" i="275"/>
  <c r="O4198" i="275"/>
  <c r="O4199" i="275"/>
  <c r="O4200" i="275"/>
  <c r="O4201" i="275"/>
  <c r="O4202" i="275"/>
  <c r="O4203" i="275"/>
  <c r="O4204" i="275"/>
  <c r="O4205" i="275"/>
  <c r="O4206" i="275"/>
  <c r="O4207" i="275"/>
  <c r="O4208" i="275"/>
  <c r="O4209" i="275"/>
  <c r="O4210" i="275"/>
  <c r="O4211" i="275"/>
  <c r="O4212" i="275"/>
  <c r="O4213" i="275"/>
  <c r="O4214" i="275"/>
  <c r="O4215" i="275"/>
  <c r="O4216" i="275"/>
  <c r="O4217" i="275"/>
  <c r="O4218" i="275"/>
  <c r="O4219" i="275"/>
  <c r="O4220" i="275"/>
  <c r="O4221" i="275"/>
  <c r="O4222" i="275"/>
  <c r="O4223" i="275"/>
  <c r="O4224" i="275"/>
  <c r="O4225" i="275"/>
  <c r="O4226" i="275"/>
  <c r="O4227" i="275"/>
  <c r="O4228" i="275"/>
  <c r="O4229" i="275"/>
  <c r="O4230" i="275"/>
  <c r="O4231" i="275"/>
  <c r="O4232" i="275"/>
  <c r="O4233" i="275"/>
  <c r="O4234" i="275"/>
  <c r="O4235" i="275"/>
  <c r="O4236" i="275"/>
  <c r="O4237" i="275"/>
  <c r="O4238" i="275"/>
  <c r="O4239" i="275"/>
  <c r="O4240" i="275"/>
  <c r="O4241" i="275"/>
  <c r="O4242" i="275"/>
  <c r="O4243" i="275"/>
  <c r="O4244" i="275"/>
  <c r="O4245" i="275"/>
  <c r="O4246" i="275"/>
  <c r="O4247" i="275"/>
  <c r="O4248" i="275"/>
  <c r="O4249" i="275"/>
  <c r="O4250" i="275"/>
  <c r="O4251" i="275"/>
  <c r="O4252" i="275"/>
  <c r="O4253" i="275"/>
  <c r="O4254" i="275"/>
  <c r="O4255" i="275"/>
  <c r="O4256" i="275"/>
  <c r="O4257" i="275"/>
  <c r="O4258" i="275"/>
  <c r="O4259" i="275"/>
  <c r="O4260" i="275"/>
  <c r="O4261" i="275"/>
  <c r="O4262" i="275"/>
  <c r="O4263" i="275"/>
  <c r="O4264" i="275"/>
  <c r="O4265" i="275"/>
  <c r="O4266" i="275"/>
  <c r="O4267" i="275"/>
  <c r="O4268" i="275"/>
  <c r="O4269" i="275"/>
  <c r="O4270" i="275"/>
  <c r="O4271" i="275"/>
  <c r="O4272" i="275"/>
  <c r="O4273" i="275"/>
  <c r="O4274" i="275"/>
  <c r="O4275" i="275"/>
  <c r="O4276" i="275"/>
  <c r="O4277" i="275"/>
  <c r="O4278" i="275"/>
  <c r="O4279" i="275"/>
  <c r="O4280" i="275"/>
  <c r="O4281" i="275"/>
  <c r="O4282" i="275"/>
  <c r="O4283" i="275"/>
  <c r="O4284" i="275"/>
  <c r="O4285" i="275"/>
  <c r="O4286" i="275"/>
  <c r="O4287" i="275"/>
  <c r="O4288" i="275"/>
  <c r="O4289" i="275"/>
  <c r="O4290" i="275"/>
  <c r="O4291" i="275"/>
  <c r="O4292" i="275"/>
  <c r="O4293" i="275"/>
  <c r="O4294" i="275"/>
  <c r="O4295" i="275"/>
  <c r="O4296" i="275"/>
  <c r="O4297" i="275"/>
  <c r="O4298" i="275"/>
  <c r="O4299" i="275"/>
  <c r="O4300" i="275"/>
  <c r="O4301" i="275"/>
  <c r="O4302" i="275"/>
  <c r="O4303" i="275"/>
  <c r="O4304" i="275"/>
  <c r="O4305" i="275"/>
  <c r="O4306" i="275"/>
  <c r="O4307" i="275"/>
  <c r="O4308" i="275"/>
  <c r="O4309" i="275"/>
  <c r="O4310" i="275"/>
  <c r="O4311" i="275"/>
  <c r="O4312" i="275"/>
  <c r="O4313" i="275"/>
  <c r="O4314" i="275"/>
  <c r="O4315" i="275"/>
  <c r="O4316" i="275"/>
  <c r="O4317" i="275"/>
  <c r="O4318" i="275"/>
  <c r="O4319" i="275"/>
  <c r="O4320" i="275"/>
  <c r="O4321" i="275"/>
  <c r="O4322" i="275"/>
  <c r="O4323" i="275"/>
  <c r="O4324" i="275"/>
  <c r="O4325" i="275"/>
  <c r="O4326" i="275"/>
  <c r="O4327" i="275"/>
  <c r="O4328" i="275"/>
  <c r="O4329" i="275"/>
  <c r="O4330" i="275"/>
  <c r="O4331" i="275"/>
  <c r="O4332" i="275"/>
  <c r="O4333" i="275"/>
  <c r="O4334" i="275"/>
  <c r="O4335" i="275"/>
  <c r="O4336" i="275"/>
  <c r="O4337" i="275"/>
  <c r="O4338" i="275"/>
  <c r="O4339" i="275"/>
  <c r="O4340" i="275"/>
  <c r="O4341" i="275"/>
  <c r="O4342" i="275"/>
  <c r="O4343" i="275"/>
  <c r="O4344" i="275"/>
  <c r="O4345" i="275"/>
  <c r="O4346" i="275"/>
  <c r="O4347" i="275"/>
  <c r="O4348" i="275"/>
  <c r="O4349" i="275"/>
  <c r="O4350" i="275"/>
  <c r="O4351" i="275"/>
  <c r="O4352" i="275"/>
  <c r="O4353" i="275"/>
  <c r="O4354" i="275"/>
  <c r="O4355" i="275"/>
  <c r="O4356" i="275"/>
  <c r="O4357" i="275"/>
  <c r="O4358" i="275"/>
  <c r="O4359" i="275"/>
  <c r="O4360" i="275"/>
  <c r="O4361" i="275"/>
  <c r="O4362" i="275"/>
  <c r="O4363" i="275"/>
  <c r="O4364" i="275"/>
  <c r="O4365" i="275"/>
  <c r="O4366" i="275"/>
  <c r="O4367" i="275"/>
  <c r="O4368" i="275"/>
  <c r="O4369" i="275"/>
  <c r="O4370" i="275"/>
  <c r="O4371" i="275"/>
  <c r="O4372" i="275"/>
  <c r="O4373" i="275"/>
  <c r="O4374" i="275"/>
  <c r="O4375" i="275"/>
  <c r="O4376" i="275"/>
  <c r="O4377" i="275"/>
  <c r="O4378" i="275"/>
  <c r="O4379" i="275"/>
  <c r="O4380" i="275"/>
  <c r="O4381" i="275"/>
  <c r="O4382" i="275"/>
  <c r="O4383" i="275"/>
  <c r="O4384" i="275"/>
  <c r="O4385" i="275"/>
  <c r="O4386" i="275"/>
  <c r="O4387" i="275"/>
  <c r="O4388" i="275"/>
  <c r="O4389" i="275"/>
  <c r="O4390" i="275"/>
  <c r="O4391" i="275"/>
  <c r="O4392" i="275"/>
  <c r="O4393" i="275"/>
  <c r="O4394" i="275"/>
  <c r="O4395" i="275"/>
  <c r="O4396" i="275"/>
  <c r="O4397" i="275"/>
  <c r="O4398" i="275"/>
  <c r="O4399" i="275"/>
  <c r="O4400" i="275"/>
  <c r="O4401" i="275"/>
  <c r="O4402" i="275"/>
  <c r="O4403" i="275"/>
  <c r="O4404" i="275"/>
  <c r="O4405" i="275"/>
  <c r="O4406" i="275"/>
  <c r="O4407" i="275"/>
  <c r="O4408" i="275"/>
  <c r="O4409" i="275"/>
  <c r="O4410" i="275"/>
  <c r="O4411" i="275"/>
  <c r="O4412" i="275"/>
  <c r="O4413" i="275"/>
  <c r="O4414" i="275"/>
  <c r="O4415" i="275"/>
  <c r="O4416" i="275"/>
  <c r="O4417" i="275"/>
  <c r="O4418" i="275"/>
  <c r="O4419" i="275"/>
  <c r="O4420" i="275"/>
  <c r="O4421" i="275"/>
  <c r="O4422" i="275"/>
  <c r="O4423" i="275"/>
  <c r="O4424" i="275"/>
  <c r="O4425" i="275"/>
  <c r="O4426" i="275"/>
  <c r="O4427" i="275"/>
  <c r="O4428" i="275"/>
  <c r="O4429" i="275"/>
  <c r="O4430" i="275"/>
  <c r="O4431" i="275"/>
  <c r="O4432" i="275"/>
  <c r="O4433" i="275"/>
  <c r="O4434" i="275"/>
  <c r="O4435" i="275"/>
  <c r="O4436" i="275"/>
  <c r="O4437" i="275"/>
  <c r="O4438" i="275"/>
  <c r="O4439" i="275"/>
  <c r="O4440" i="275"/>
  <c r="O4441" i="275"/>
  <c r="O4442" i="275"/>
  <c r="O4443" i="275"/>
  <c r="O4444" i="275"/>
  <c r="O4445" i="275"/>
  <c r="O4446" i="275"/>
  <c r="O4447" i="275"/>
  <c r="O4448" i="275"/>
  <c r="O4449" i="275"/>
  <c r="O4450" i="275"/>
  <c r="O4451" i="275"/>
  <c r="O4452" i="275"/>
  <c r="O4453" i="275"/>
  <c r="O4454" i="275"/>
  <c r="O4455" i="275"/>
  <c r="O4456" i="275"/>
  <c r="O4457" i="275"/>
  <c r="O4458" i="275"/>
  <c r="O4459" i="275"/>
  <c r="O4460" i="275"/>
  <c r="O4461" i="275"/>
  <c r="O4462" i="275"/>
  <c r="O4463" i="275"/>
  <c r="O4464" i="275"/>
  <c r="O4465" i="275"/>
  <c r="O4466" i="275"/>
  <c r="O4467" i="275"/>
  <c r="O4468" i="275"/>
  <c r="O4469" i="275"/>
  <c r="O4470" i="275"/>
  <c r="O4471" i="275"/>
  <c r="O4472" i="275"/>
  <c r="O4473" i="275"/>
  <c r="O4474" i="275"/>
  <c r="O4475" i="275"/>
  <c r="O4476" i="275"/>
  <c r="O4477" i="275"/>
  <c r="O4478" i="275"/>
  <c r="O4479" i="275"/>
  <c r="O4480" i="275"/>
  <c r="O4481" i="275"/>
  <c r="O4482" i="275"/>
  <c r="O4483" i="275"/>
  <c r="O4484" i="275"/>
  <c r="O4485" i="275"/>
  <c r="O4486" i="275"/>
  <c r="O4487" i="275"/>
  <c r="O4488" i="275"/>
  <c r="O4489" i="275"/>
  <c r="O4490" i="275"/>
  <c r="O4491" i="275"/>
  <c r="O4492" i="275"/>
  <c r="O4493" i="275"/>
  <c r="O4494" i="275"/>
  <c r="O4495" i="275"/>
  <c r="O4496" i="275"/>
  <c r="O4497" i="275"/>
  <c r="O4498" i="275"/>
  <c r="O4499" i="275"/>
  <c r="O4500" i="275"/>
  <c r="O4501" i="275"/>
  <c r="O4502" i="275"/>
  <c r="O4503" i="275"/>
  <c r="O4504" i="275"/>
  <c r="O4505" i="275"/>
  <c r="O4506" i="275"/>
  <c r="O4507" i="275"/>
  <c r="O4508" i="275"/>
  <c r="O4509" i="275"/>
  <c r="O4510" i="275"/>
  <c r="O4511" i="275"/>
  <c r="O4512" i="275"/>
  <c r="O4513" i="275"/>
  <c r="O4514" i="275"/>
  <c r="O4515" i="275"/>
  <c r="O4516" i="275"/>
  <c r="O4517" i="275"/>
  <c r="O4518" i="275"/>
  <c r="O4519" i="275"/>
  <c r="O4520" i="275"/>
  <c r="O4521" i="275"/>
  <c r="O4522" i="275"/>
  <c r="O4523" i="275"/>
  <c r="O4524" i="275"/>
  <c r="O4525" i="275"/>
  <c r="O4526" i="275"/>
  <c r="O4527" i="275"/>
  <c r="O4528" i="275"/>
  <c r="O4529" i="275"/>
  <c r="O4530" i="275"/>
  <c r="O4531" i="275"/>
  <c r="O4532" i="275"/>
  <c r="O4533" i="275"/>
  <c r="O4534" i="275"/>
  <c r="O4535" i="275"/>
  <c r="O4536" i="275"/>
  <c r="O4537" i="275"/>
  <c r="O4538" i="275"/>
  <c r="O4539" i="275"/>
  <c r="O4540" i="275"/>
  <c r="O4541" i="275"/>
  <c r="O4542" i="275"/>
  <c r="O4543" i="275"/>
  <c r="O4544" i="275"/>
  <c r="O4545" i="275"/>
  <c r="O4546" i="275"/>
  <c r="O4547" i="275"/>
  <c r="O4548" i="275"/>
  <c r="O4549" i="275"/>
  <c r="O4550" i="275"/>
  <c r="O4551" i="275"/>
  <c r="O4552" i="275"/>
  <c r="O4553" i="275"/>
  <c r="O4554" i="275"/>
  <c r="O4555" i="275"/>
  <c r="O4556" i="275"/>
  <c r="O4557" i="275"/>
  <c r="O4558" i="275"/>
  <c r="O4559" i="275"/>
  <c r="O4560" i="275"/>
  <c r="O4561" i="275"/>
  <c r="O4562" i="275"/>
  <c r="O4563" i="275"/>
  <c r="O4564" i="275"/>
  <c r="O4565" i="275"/>
  <c r="O4566" i="275"/>
  <c r="O4567" i="275"/>
  <c r="O4568" i="275"/>
  <c r="O4569" i="275"/>
  <c r="O4570" i="275"/>
  <c r="O4571" i="275"/>
  <c r="O4572" i="275"/>
  <c r="O4573" i="275"/>
  <c r="O4574" i="275"/>
  <c r="O4575" i="275"/>
  <c r="O4576" i="275"/>
  <c r="O4577" i="275"/>
  <c r="O4578" i="275"/>
  <c r="O4579" i="275"/>
  <c r="O4580" i="275"/>
  <c r="O4581" i="275"/>
  <c r="O4582" i="275"/>
  <c r="O4583" i="275"/>
  <c r="O4584" i="275"/>
  <c r="O4585" i="275"/>
  <c r="O4586" i="275"/>
  <c r="O4587" i="275"/>
  <c r="O4588" i="275"/>
  <c r="O4589" i="275"/>
  <c r="O4590" i="275"/>
  <c r="O4591" i="275"/>
  <c r="O4592" i="275"/>
  <c r="O4593" i="275"/>
  <c r="O4594" i="275"/>
  <c r="O4595" i="275"/>
  <c r="O4596" i="275"/>
  <c r="O4597" i="275"/>
  <c r="O4598" i="275"/>
  <c r="O4599" i="275"/>
  <c r="O4600" i="275"/>
  <c r="O4601" i="275"/>
  <c r="O4602" i="275"/>
  <c r="O4603" i="275"/>
  <c r="O4604" i="275"/>
  <c r="O4605" i="275"/>
  <c r="O4606" i="275"/>
  <c r="O4607" i="275"/>
  <c r="O4608" i="275"/>
  <c r="O4609" i="275"/>
  <c r="O4610" i="275"/>
  <c r="O4611" i="275"/>
  <c r="O4612" i="275"/>
  <c r="O4613" i="275"/>
  <c r="O4614" i="275"/>
  <c r="O4615" i="275"/>
  <c r="O4616" i="275"/>
  <c r="O4617" i="275"/>
  <c r="O4618" i="275"/>
  <c r="O4619" i="275"/>
  <c r="O4620" i="275"/>
  <c r="O4621" i="275"/>
  <c r="O4622" i="275"/>
  <c r="O4623" i="275"/>
  <c r="O4624" i="275"/>
  <c r="O4625" i="275"/>
  <c r="O4626" i="275"/>
  <c r="O4627" i="275"/>
  <c r="O4628" i="275"/>
  <c r="O4629" i="275"/>
  <c r="O4630" i="275"/>
  <c r="O4631" i="275"/>
  <c r="O4632" i="275"/>
  <c r="O4633" i="275"/>
  <c r="O4634" i="275"/>
  <c r="O4635" i="275"/>
  <c r="O4636" i="275"/>
  <c r="O4637" i="275"/>
  <c r="O4638" i="275"/>
  <c r="O4639" i="275"/>
  <c r="O4640" i="275"/>
  <c r="O4641" i="275"/>
  <c r="O4642" i="275"/>
  <c r="O4643" i="275"/>
  <c r="O4644" i="275"/>
  <c r="O4645" i="275"/>
  <c r="O4646" i="275"/>
  <c r="O4647" i="275"/>
  <c r="O4648" i="275"/>
  <c r="O4649" i="275"/>
  <c r="O4650" i="275"/>
  <c r="O4651" i="275"/>
  <c r="O4652" i="275"/>
  <c r="O4653" i="275"/>
  <c r="O4654" i="275"/>
  <c r="O4655" i="275"/>
  <c r="O4656" i="275"/>
  <c r="O4657" i="275"/>
  <c r="O4658" i="275"/>
  <c r="O4659" i="275"/>
  <c r="O4660" i="275"/>
  <c r="O4661" i="275"/>
  <c r="O4662" i="275"/>
  <c r="O4663" i="275"/>
  <c r="O4664" i="275"/>
  <c r="O4665" i="275"/>
  <c r="O4666" i="275"/>
  <c r="O4667" i="275"/>
  <c r="O4668" i="275"/>
  <c r="O4669" i="275"/>
  <c r="O4670" i="275"/>
  <c r="O4671" i="275"/>
  <c r="O4672" i="275"/>
  <c r="O4673" i="275"/>
  <c r="O4674" i="275"/>
  <c r="O4675" i="275"/>
  <c r="O4676" i="275"/>
  <c r="O4677" i="275"/>
  <c r="O4678" i="275"/>
  <c r="O4679" i="275"/>
  <c r="O4680" i="275"/>
  <c r="O4681" i="275"/>
  <c r="O4682" i="275"/>
  <c r="O4683" i="275"/>
  <c r="O4684" i="275"/>
  <c r="O4685" i="275"/>
  <c r="O4686" i="275"/>
  <c r="O4687" i="275"/>
  <c r="O4688" i="275"/>
  <c r="O4689" i="275"/>
  <c r="O4690" i="275"/>
  <c r="O4691" i="275"/>
  <c r="O4692" i="275"/>
  <c r="O4693" i="275"/>
  <c r="O4694" i="275"/>
  <c r="O4695" i="275"/>
  <c r="O4696" i="275"/>
  <c r="O4697" i="275"/>
  <c r="O4698" i="275"/>
  <c r="O4699" i="275"/>
  <c r="O4700" i="275"/>
  <c r="O4701" i="275"/>
  <c r="O4702" i="275"/>
  <c r="O4703" i="275"/>
  <c r="O4704" i="275"/>
  <c r="O4705" i="275"/>
  <c r="O4706" i="275"/>
  <c r="O4707" i="275"/>
  <c r="O4708" i="275"/>
  <c r="O4709" i="275"/>
  <c r="O4710" i="275"/>
  <c r="O4711" i="275"/>
  <c r="O4712" i="275"/>
  <c r="O4713" i="275"/>
  <c r="O4714" i="275"/>
  <c r="O4715" i="275"/>
  <c r="O4716" i="275"/>
  <c r="O4717" i="275"/>
  <c r="O4718" i="275"/>
  <c r="O4719" i="275"/>
  <c r="O4720" i="275"/>
  <c r="O4721" i="275"/>
  <c r="O4722" i="275"/>
  <c r="O4723" i="275"/>
  <c r="O4724" i="275"/>
  <c r="O4725" i="275"/>
  <c r="O4726" i="275"/>
  <c r="O4727" i="275"/>
  <c r="O4728" i="275"/>
  <c r="O4729" i="275"/>
  <c r="O4730" i="275"/>
  <c r="O4731" i="275"/>
  <c r="O4732" i="275"/>
  <c r="O4733" i="275"/>
  <c r="O4734" i="275"/>
  <c r="O4735" i="275"/>
  <c r="O4736" i="275"/>
  <c r="O4737" i="275"/>
  <c r="O4738" i="275"/>
  <c r="O4739" i="275"/>
  <c r="O4740" i="275"/>
  <c r="O4741" i="275"/>
  <c r="O4742" i="275"/>
  <c r="O4743" i="275"/>
  <c r="O4744" i="275"/>
  <c r="O4745" i="275"/>
  <c r="O4746" i="275"/>
  <c r="O4747" i="275"/>
  <c r="O4748" i="275"/>
  <c r="O4749" i="275"/>
  <c r="O4750" i="275"/>
  <c r="O4751" i="275"/>
  <c r="O4752" i="275"/>
  <c r="O4753" i="275"/>
  <c r="O4754" i="275"/>
  <c r="O4755" i="275"/>
  <c r="O4756" i="275"/>
  <c r="O4757" i="275"/>
  <c r="O4758" i="275"/>
  <c r="O4759" i="275"/>
  <c r="O4760" i="275"/>
  <c r="O4761" i="275"/>
  <c r="O4762" i="275"/>
  <c r="O4763" i="275"/>
  <c r="O4764" i="275"/>
  <c r="O4765" i="275"/>
  <c r="O4766" i="275"/>
  <c r="O4767" i="275"/>
  <c r="O4768" i="275"/>
  <c r="O4769" i="275"/>
  <c r="O4770" i="275"/>
  <c r="O4771" i="275"/>
  <c r="O4772" i="275"/>
  <c r="O4773" i="275"/>
  <c r="O4774" i="275"/>
  <c r="O4775" i="275"/>
  <c r="O4776" i="275"/>
  <c r="O4777" i="275"/>
  <c r="O4778" i="275"/>
  <c r="O4779" i="275"/>
  <c r="O4780" i="275"/>
  <c r="O4781" i="275"/>
  <c r="O4782" i="275"/>
  <c r="O4783" i="275"/>
  <c r="O4784" i="275"/>
  <c r="O4785" i="275"/>
  <c r="O4786" i="275"/>
  <c r="O4787" i="275"/>
  <c r="O4788" i="275"/>
  <c r="O4789" i="275"/>
  <c r="O4790" i="275"/>
  <c r="O4791" i="275"/>
  <c r="O4792" i="275"/>
  <c r="O4793" i="275"/>
  <c r="O4794" i="275"/>
  <c r="O4795" i="275"/>
  <c r="O4796" i="275"/>
  <c r="O4797" i="275"/>
  <c r="O4798" i="275"/>
  <c r="O4799" i="275"/>
  <c r="O4800" i="275"/>
  <c r="O4801" i="275"/>
  <c r="O4802" i="275"/>
  <c r="O4803" i="275"/>
  <c r="O4804" i="275"/>
  <c r="O4805" i="275"/>
  <c r="O4806" i="275"/>
  <c r="O4807" i="275"/>
  <c r="O4808" i="275"/>
  <c r="O4809" i="275"/>
  <c r="O4810" i="275"/>
  <c r="O4811" i="275"/>
  <c r="O4812" i="275"/>
  <c r="O4813" i="275"/>
  <c r="O4814" i="275"/>
  <c r="O4815" i="275"/>
  <c r="O4816" i="275"/>
  <c r="O4817" i="275"/>
  <c r="O4818" i="275"/>
  <c r="O4819" i="275"/>
  <c r="O4820" i="275"/>
  <c r="O4821" i="275"/>
  <c r="O4822" i="275"/>
  <c r="O4823" i="275"/>
  <c r="O4824" i="275"/>
  <c r="O4825" i="275"/>
  <c r="O4826" i="275"/>
  <c r="O4827" i="275"/>
  <c r="O4828" i="275"/>
  <c r="O4829" i="275"/>
  <c r="O4830" i="275"/>
  <c r="O4831" i="275"/>
  <c r="O4832" i="275"/>
  <c r="O4833" i="275"/>
  <c r="O4834" i="275"/>
  <c r="O4835" i="275"/>
  <c r="O4836" i="275"/>
  <c r="O4837" i="275"/>
  <c r="O4838" i="275"/>
  <c r="O4839" i="275"/>
  <c r="O4840" i="275"/>
  <c r="O4841" i="275"/>
  <c r="O4842" i="275"/>
  <c r="O4843" i="275"/>
  <c r="O4844" i="275"/>
  <c r="O4845" i="275"/>
  <c r="O4846" i="275"/>
  <c r="O4847" i="275"/>
  <c r="O4848" i="275"/>
  <c r="O4849" i="275"/>
  <c r="O4850" i="275"/>
  <c r="O4851" i="275"/>
  <c r="O4852" i="275"/>
  <c r="O4853" i="275"/>
  <c r="O4854" i="275"/>
  <c r="O4855" i="275"/>
  <c r="O4856" i="275"/>
  <c r="O4857" i="275"/>
  <c r="O4858" i="275"/>
  <c r="O4859" i="275"/>
  <c r="O4860" i="275"/>
  <c r="O4861" i="275"/>
  <c r="O4862" i="275"/>
  <c r="O4863" i="275"/>
  <c r="O4864" i="275"/>
  <c r="O4865" i="275"/>
  <c r="O4866" i="275"/>
  <c r="O4867" i="275"/>
  <c r="O4868" i="275"/>
  <c r="O4869" i="275"/>
  <c r="O4870" i="275"/>
  <c r="O4871" i="275"/>
  <c r="O4872" i="275"/>
  <c r="O4873" i="275"/>
  <c r="O4874" i="275"/>
  <c r="O4875" i="275"/>
  <c r="O4876" i="275"/>
  <c r="O4877" i="275"/>
  <c r="O4878" i="275"/>
  <c r="O4879" i="275"/>
  <c r="O4880" i="275"/>
  <c r="O4881" i="275"/>
  <c r="O4882" i="275"/>
  <c r="O4883" i="275"/>
  <c r="O4884" i="275"/>
  <c r="O4885" i="275"/>
  <c r="O4886" i="275"/>
  <c r="O4887" i="275"/>
  <c r="O4888" i="275"/>
  <c r="O4889" i="275"/>
  <c r="O4890" i="275"/>
  <c r="O4891" i="275"/>
  <c r="O4892" i="275"/>
  <c r="O4893" i="275"/>
  <c r="O4894" i="275"/>
  <c r="O4895" i="275"/>
  <c r="O4896" i="275"/>
  <c r="O4897" i="275"/>
  <c r="O4898" i="275"/>
  <c r="O4899" i="275"/>
  <c r="O4900" i="275"/>
  <c r="O4901" i="275"/>
  <c r="O4902" i="275"/>
  <c r="O4903" i="275"/>
  <c r="O4904" i="275"/>
  <c r="O4905" i="275"/>
  <c r="O4906" i="275"/>
  <c r="O4907" i="275"/>
  <c r="O4908" i="275"/>
  <c r="O4909" i="275"/>
  <c r="O4910" i="275"/>
  <c r="O4911" i="275"/>
  <c r="O4912" i="275"/>
  <c r="O4913" i="275"/>
  <c r="O4914" i="275"/>
  <c r="O4915" i="275"/>
  <c r="O4916" i="275"/>
  <c r="O4917" i="275"/>
  <c r="O4918" i="275"/>
  <c r="O4919" i="275"/>
  <c r="O4920" i="275"/>
  <c r="O4921" i="275"/>
  <c r="O4922" i="275"/>
  <c r="O4923" i="275"/>
  <c r="O4924" i="275"/>
  <c r="O4925" i="275"/>
  <c r="O4926" i="275"/>
  <c r="O4927" i="275"/>
  <c r="O4928" i="275"/>
  <c r="O4929" i="275"/>
  <c r="O4930" i="275"/>
  <c r="O4931" i="275"/>
  <c r="O4932" i="275"/>
  <c r="O4933" i="275"/>
  <c r="O4934" i="275"/>
  <c r="O4935" i="275"/>
  <c r="O4936" i="275"/>
  <c r="O4937" i="275"/>
  <c r="O4938" i="275"/>
  <c r="O4939" i="275"/>
  <c r="O4940" i="275"/>
  <c r="O4941" i="275"/>
  <c r="O4942" i="275"/>
  <c r="O4943" i="275"/>
  <c r="O4944" i="275"/>
  <c r="O4945" i="275"/>
  <c r="O4946" i="275"/>
  <c r="O4947" i="275"/>
  <c r="O4948" i="275"/>
  <c r="O4949" i="275"/>
  <c r="O4950" i="275"/>
  <c r="O4951" i="275"/>
  <c r="O4952" i="275"/>
  <c r="O4953" i="275"/>
  <c r="O4954" i="275"/>
  <c r="O4955" i="275"/>
  <c r="O4956" i="275"/>
  <c r="O4957" i="275"/>
  <c r="O4958" i="275"/>
  <c r="O4959" i="275"/>
  <c r="O4960" i="275"/>
  <c r="O4961" i="275"/>
  <c r="O4962" i="275"/>
  <c r="O4963" i="275"/>
  <c r="O4964" i="275"/>
  <c r="O4965" i="275"/>
  <c r="O4966" i="275"/>
  <c r="O4967" i="275"/>
  <c r="O4968" i="275"/>
  <c r="O4969" i="275"/>
  <c r="O4970" i="275"/>
  <c r="O4971" i="275"/>
  <c r="O4972" i="275"/>
  <c r="O4973" i="275"/>
  <c r="O4974" i="275"/>
  <c r="O4975" i="275"/>
  <c r="O4976" i="275"/>
  <c r="O4977" i="275"/>
  <c r="O4978" i="275"/>
  <c r="O4979" i="275"/>
  <c r="O4980" i="275"/>
  <c r="O4981" i="275"/>
  <c r="O4982" i="275"/>
  <c r="O4983" i="275"/>
  <c r="O4984" i="275"/>
  <c r="O4985" i="275"/>
  <c r="O4986" i="275"/>
  <c r="O4987" i="275"/>
  <c r="O4988" i="275"/>
  <c r="O4989" i="275"/>
  <c r="O4990" i="275"/>
  <c r="O4991" i="275"/>
  <c r="O4992" i="275"/>
  <c r="O4993" i="275"/>
  <c r="O4994" i="275"/>
  <c r="O4995" i="275"/>
  <c r="O4996" i="275"/>
  <c r="O4997" i="275"/>
  <c r="O4998" i="275"/>
  <c r="O4999" i="275"/>
  <c r="O5000" i="275"/>
  <c r="O5001" i="275"/>
  <c r="O5002" i="275"/>
  <c r="O5003" i="275"/>
  <c r="O5004" i="275"/>
  <c r="O5005" i="275"/>
  <c r="O5006" i="275"/>
  <c r="O5007" i="275"/>
  <c r="O5008" i="275"/>
  <c r="O5009" i="275"/>
  <c r="O5010" i="275"/>
  <c r="O5011" i="275"/>
  <c r="O5012" i="275"/>
  <c r="O5013" i="275"/>
  <c r="O5014" i="275"/>
  <c r="O5015" i="275"/>
  <c r="O5016" i="275"/>
  <c r="O5017" i="275"/>
  <c r="O5018" i="275"/>
  <c r="O5019" i="275"/>
  <c r="O5020" i="275"/>
  <c r="O5021" i="275"/>
  <c r="O5022" i="275"/>
  <c r="O5023" i="275"/>
  <c r="O5024" i="275"/>
  <c r="O5025" i="275"/>
  <c r="O5026" i="275"/>
  <c r="O5027" i="275"/>
  <c r="O5028" i="275"/>
  <c r="O5029" i="275"/>
  <c r="O5030" i="275"/>
  <c r="O5031" i="275"/>
  <c r="O5032" i="275"/>
  <c r="O5033" i="275"/>
  <c r="O5034" i="275"/>
  <c r="O5035" i="275"/>
  <c r="O5036" i="275"/>
  <c r="O5037" i="275"/>
  <c r="O5038" i="275"/>
  <c r="O5039" i="275"/>
  <c r="O5040" i="275"/>
  <c r="O5041" i="275"/>
  <c r="O5042" i="275"/>
  <c r="O5043" i="275"/>
  <c r="O5044" i="275"/>
  <c r="O5045" i="275"/>
  <c r="O5046" i="275"/>
  <c r="O5047" i="275"/>
  <c r="O5048" i="275"/>
  <c r="O5049" i="275"/>
  <c r="O5050" i="275"/>
  <c r="O5051" i="275"/>
  <c r="O5052" i="275"/>
  <c r="O5053" i="275"/>
  <c r="O5054" i="275"/>
  <c r="O5055" i="275"/>
  <c r="O5056" i="275"/>
  <c r="O5057" i="275"/>
  <c r="O5058" i="275"/>
  <c r="O5059" i="275"/>
  <c r="O5060" i="275"/>
  <c r="O5061" i="275"/>
  <c r="O5062" i="275"/>
  <c r="O5063" i="275"/>
  <c r="O5064" i="275"/>
  <c r="O5065" i="275"/>
  <c r="O5066" i="275"/>
  <c r="O5067" i="275"/>
  <c r="O5068" i="275"/>
  <c r="O5069" i="275"/>
  <c r="O5070" i="275"/>
  <c r="O5071" i="275"/>
  <c r="O5072" i="275"/>
  <c r="O5073" i="275"/>
  <c r="O5074" i="275"/>
  <c r="O5075" i="275"/>
  <c r="O5076" i="275"/>
  <c r="O5077" i="275"/>
  <c r="O5078" i="275"/>
  <c r="O5079" i="275"/>
  <c r="O5080" i="275"/>
  <c r="O5081" i="275"/>
  <c r="O5082" i="275"/>
  <c r="O5083" i="275"/>
  <c r="O5084" i="275"/>
  <c r="O5085" i="275"/>
  <c r="O5086" i="275"/>
  <c r="O5087" i="275"/>
  <c r="O5088" i="275"/>
  <c r="O5089" i="275"/>
  <c r="O5090" i="275"/>
  <c r="O5091" i="275"/>
  <c r="O5092" i="275"/>
  <c r="O5093" i="275"/>
  <c r="O5094" i="275"/>
  <c r="O5095" i="275"/>
  <c r="O5096" i="275"/>
  <c r="O5097" i="275"/>
  <c r="O5098" i="275"/>
  <c r="O5099" i="275"/>
  <c r="O5100" i="275"/>
  <c r="O5101" i="275"/>
  <c r="O5102" i="275"/>
  <c r="O5103" i="275"/>
  <c r="O5104" i="275"/>
  <c r="O5105" i="275"/>
  <c r="O5106" i="275"/>
  <c r="O5107" i="275"/>
  <c r="O5108" i="275"/>
  <c r="O5109" i="275"/>
  <c r="O5110" i="275"/>
  <c r="O5111" i="275"/>
  <c r="O5112" i="275"/>
  <c r="O5113" i="275"/>
  <c r="O5114" i="275"/>
  <c r="O5115" i="275"/>
  <c r="O5116" i="275"/>
  <c r="O5117" i="275"/>
  <c r="O5118" i="275"/>
  <c r="O5119" i="275"/>
  <c r="O5120" i="275"/>
  <c r="O5121" i="275"/>
  <c r="O5122" i="275"/>
  <c r="O5123" i="275"/>
  <c r="O5124" i="275"/>
  <c r="O5125" i="275"/>
  <c r="O5126" i="275"/>
  <c r="O5127" i="275"/>
  <c r="O5128" i="275"/>
  <c r="O5129" i="275"/>
  <c r="O5130" i="275"/>
  <c r="O5131" i="275"/>
  <c r="O5132" i="275"/>
  <c r="O5133" i="275"/>
  <c r="O5134" i="275"/>
  <c r="O5135" i="275"/>
  <c r="O5136" i="275"/>
  <c r="O5137" i="275"/>
  <c r="O5138" i="275"/>
  <c r="O5139" i="275"/>
  <c r="O5140" i="275"/>
  <c r="O5141" i="275"/>
  <c r="O5142" i="275"/>
  <c r="O5143" i="275"/>
  <c r="O5144" i="275"/>
  <c r="O5145" i="275"/>
  <c r="O5146" i="275"/>
  <c r="O5147" i="275"/>
  <c r="O5148" i="275"/>
  <c r="O5149" i="275"/>
  <c r="O5150" i="275"/>
  <c r="O5151" i="275"/>
  <c r="O5152" i="275"/>
  <c r="O5153" i="275"/>
  <c r="O5154" i="275"/>
  <c r="O5155" i="275"/>
  <c r="O5156" i="275"/>
  <c r="O5157" i="275"/>
  <c r="O5158" i="275"/>
  <c r="O5159" i="275"/>
  <c r="O5160" i="275"/>
  <c r="O5161" i="275"/>
  <c r="O5162" i="275"/>
  <c r="O5163" i="275"/>
  <c r="O5164" i="275"/>
  <c r="O5165" i="275"/>
  <c r="O5166" i="275"/>
  <c r="O5167" i="275"/>
  <c r="O5168" i="275"/>
  <c r="O5169" i="275"/>
  <c r="O5170" i="275"/>
  <c r="O5171" i="275"/>
  <c r="O5172" i="275"/>
  <c r="O5173" i="275"/>
  <c r="O5174" i="275"/>
  <c r="O5175" i="275"/>
  <c r="O5176" i="275"/>
  <c r="O5177" i="275"/>
  <c r="O5178" i="275"/>
  <c r="O5179" i="275"/>
  <c r="O5180" i="275"/>
  <c r="O5181" i="275"/>
  <c r="O5182" i="275"/>
  <c r="O5183" i="275"/>
  <c r="O5184" i="275"/>
  <c r="O5185" i="275"/>
  <c r="O5186" i="275"/>
  <c r="O5187" i="275"/>
  <c r="O5188" i="275"/>
  <c r="O5189" i="275"/>
  <c r="O5190" i="275"/>
  <c r="O5191" i="275"/>
  <c r="O5192" i="275"/>
  <c r="O5193" i="275"/>
  <c r="O5194" i="275"/>
  <c r="O5195" i="275"/>
  <c r="O5196" i="275"/>
  <c r="O5197" i="275"/>
  <c r="O5198" i="275"/>
  <c r="O5199" i="275"/>
  <c r="O5200" i="275"/>
  <c r="O5201" i="275"/>
  <c r="O5202" i="275"/>
  <c r="O5203" i="275"/>
  <c r="O5204" i="275"/>
  <c r="O5205" i="275"/>
  <c r="O5206" i="275"/>
  <c r="O5207" i="275"/>
  <c r="O5208" i="275"/>
  <c r="O5209" i="275"/>
  <c r="O5210" i="275"/>
  <c r="O5211" i="275"/>
  <c r="O5212" i="275"/>
  <c r="O5213" i="275"/>
  <c r="O5214" i="275"/>
  <c r="O5215" i="275"/>
  <c r="O5216" i="275"/>
  <c r="O5217" i="275"/>
  <c r="O5218" i="275"/>
  <c r="O5219" i="275"/>
  <c r="O5220" i="275"/>
  <c r="O5221" i="275"/>
  <c r="O5222" i="275"/>
  <c r="O5223" i="275"/>
  <c r="O5224" i="275"/>
  <c r="O5225" i="275"/>
  <c r="O5226" i="275"/>
  <c r="O5227" i="275"/>
  <c r="O5228" i="275"/>
  <c r="O5229" i="275"/>
  <c r="O5230" i="275"/>
  <c r="O5231" i="275"/>
  <c r="O5232" i="275"/>
  <c r="O5233" i="275"/>
  <c r="O5234" i="275"/>
  <c r="O5235" i="275"/>
  <c r="O5236" i="275"/>
  <c r="O5237" i="275"/>
  <c r="O5238" i="275"/>
  <c r="O5239" i="275"/>
  <c r="O5240" i="275"/>
  <c r="O5241" i="275"/>
  <c r="O5242" i="275"/>
  <c r="O5243" i="275"/>
  <c r="O5244" i="275"/>
  <c r="O5245" i="275"/>
  <c r="O5246" i="275"/>
  <c r="O5247" i="275"/>
  <c r="O5248" i="275"/>
  <c r="O5249" i="275"/>
  <c r="O5250" i="275"/>
  <c r="O5251" i="275"/>
  <c r="O5252" i="275"/>
  <c r="O5253" i="275"/>
  <c r="O5254" i="275"/>
  <c r="O5255" i="275"/>
  <c r="O5256" i="275"/>
  <c r="O5257" i="275"/>
  <c r="O5258" i="275"/>
  <c r="O5259" i="275"/>
  <c r="O5260" i="275"/>
  <c r="O5261" i="275"/>
  <c r="O5262" i="275"/>
  <c r="O5263" i="275"/>
  <c r="O5264" i="275"/>
  <c r="O5265" i="275"/>
  <c r="O5266" i="275"/>
  <c r="O5267" i="275"/>
  <c r="O5268" i="275"/>
  <c r="O5269" i="275"/>
  <c r="O5270" i="275"/>
  <c r="O5271" i="275"/>
  <c r="O5272" i="275"/>
  <c r="O5273" i="275"/>
  <c r="O5274" i="275"/>
  <c r="O5275" i="275"/>
  <c r="O5276" i="275"/>
  <c r="O5277" i="275"/>
  <c r="O5278" i="275"/>
  <c r="O5279" i="275"/>
  <c r="O5280" i="275"/>
  <c r="O5281" i="275"/>
  <c r="O5282" i="275"/>
  <c r="O5283" i="275"/>
  <c r="O5284" i="275"/>
  <c r="O5285" i="275"/>
  <c r="O5286" i="275"/>
  <c r="O5287" i="275"/>
  <c r="O5288" i="275"/>
  <c r="O5289" i="275"/>
  <c r="O5290" i="275"/>
  <c r="O5291" i="275"/>
  <c r="O5292" i="275"/>
  <c r="O5293" i="275"/>
  <c r="O5294" i="275"/>
  <c r="O5295" i="275"/>
  <c r="O5296" i="275"/>
  <c r="O5297" i="275"/>
  <c r="O5298" i="275"/>
  <c r="O5299" i="275"/>
  <c r="O5300" i="275"/>
  <c r="O5301" i="275"/>
  <c r="O5302" i="275"/>
  <c r="O5303" i="275"/>
  <c r="O5304" i="275"/>
  <c r="O5305" i="275"/>
  <c r="O5306" i="275"/>
  <c r="O5307" i="275"/>
  <c r="O5308" i="275"/>
  <c r="O5309" i="275"/>
  <c r="O5310" i="275"/>
  <c r="O5311" i="275"/>
  <c r="O5312" i="275"/>
  <c r="O5313" i="275"/>
  <c r="O5314" i="275"/>
  <c r="O5315" i="275"/>
  <c r="O5316" i="275"/>
  <c r="O5317" i="275"/>
  <c r="O5318" i="275"/>
  <c r="O5319" i="275"/>
  <c r="O5320" i="275"/>
  <c r="O5321" i="275"/>
  <c r="O5322" i="275"/>
  <c r="O5323" i="275"/>
  <c r="O5324" i="275"/>
  <c r="O5325" i="275"/>
  <c r="O5326" i="275"/>
  <c r="O5327" i="275"/>
  <c r="O5328" i="275"/>
  <c r="O5329" i="275"/>
  <c r="O5330" i="275"/>
  <c r="O5331" i="275"/>
  <c r="O5332" i="275"/>
  <c r="O5333" i="275"/>
  <c r="O5334" i="275"/>
  <c r="O5335" i="275"/>
  <c r="O5336" i="275"/>
  <c r="O5337" i="275"/>
  <c r="O5338" i="275"/>
  <c r="O5339" i="275"/>
  <c r="O5340" i="275"/>
  <c r="O5341" i="275"/>
  <c r="O5342" i="275"/>
  <c r="O5343" i="275"/>
  <c r="O5344" i="275"/>
  <c r="O5345" i="275"/>
  <c r="O5346" i="275"/>
  <c r="O5347" i="275"/>
  <c r="O5348" i="275"/>
  <c r="O5349" i="275"/>
  <c r="O5350" i="275"/>
  <c r="O5351" i="275"/>
  <c r="O5352" i="275"/>
  <c r="O5353" i="275"/>
  <c r="O5354" i="275"/>
  <c r="O5355" i="275"/>
  <c r="O5356" i="275"/>
  <c r="O5357" i="275"/>
  <c r="O5358" i="275"/>
  <c r="O5359" i="275"/>
  <c r="O5360" i="275"/>
  <c r="O5361" i="275"/>
  <c r="O5362" i="275"/>
  <c r="O5363" i="275"/>
  <c r="O5364" i="275"/>
  <c r="O5365" i="275"/>
  <c r="O5366" i="275"/>
  <c r="O5367" i="275"/>
  <c r="O5368" i="275"/>
  <c r="O5369" i="275"/>
  <c r="O5370" i="275"/>
  <c r="O5371" i="275"/>
  <c r="O5372" i="275"/>
  <c r="O5373" i="275"/>
  <c r="O5374" i="275"/>
  <c r="O5375" i="275"/>
  <c r="O5376" i="275"/>
  <c r="O5377" i="275"/>
  <c r="O5378" i="275"/>
  <c r="O5379" i="275"/>
  <c r="O5380" i="275"/>
  <c r="O5381" i="275"/>
  <c r="O5382" i="275"/>
  <c r="O5383" i="275"/>
  <c r="O5384" i="275"/>
  <c r="O5385" i="275"/>
  <c r="O5386" i="275"/>
  <c r="O5387" i="275"/>
  <c r="O5388" i="275"/>
  <c r="O5389" i="275"/>
  <c r="O5390" i="275"/>
  <c r="O5391" i="275"/>
  <c r="O5392" i="275"/>
  <c r="O5393" i="275"/>
  <c r="O5394" i="275"/>
  <c r="O5395" i="275"/>
  <c r="O5396" i="275"/>
  <c r="O5397" i="275"/>
  <c r="O5398" i="275"/>
  <c r="O5399" i="275"/>
  <c r="O5400" i="275"/>
  <c r="O5401" i="275"/>
  <c r="O5402" i="275"/>
  <c r="O5403" i="275"/>
  <c r="O5404" i="275"/>
  <c r="O5405" i="275"/>
  <c r="O5406" i="275"/>
  <c r="O5407" i="275"/>
  <c r="O5408" i="275"/>
  <c r="O5409" i="275"/>
  <c r="O5410" i="275"/>
  <c r="O5411" i="275"/>
  <c r="O5412" i="275"/>
  <c r="O5413" i="275"/>
  <c r="O5414" i="275"/>
  <c r="O5415" i="275"/>
  <c r="O5416" i="275"/>
  <c r="O5417" i="275"/>
  <c r="O5418" i="275"/>
  <c r="O5419" i="275"/>
  <c r="O5420" i="275"/>
  <c r="O5421" i="275"/>
  <c r="O5422" i="275"/>
  <c r="O5423" i="275"/>
  <c r="O5424" i="275"/>
  <c r="O5425" i="275"/>
  <c r="O5426" i="275"/>
  <c r="O5427" i="275"/>
  <c r="O5428" i="275"/>
  <c r="O5429" i="275"/>
  <c r="O5430" i="275"/>
  <c r="O5431" i="275"/>
  <c r="O5432" i="275"/>
  <c r="O5433" i="275"/>
  <c r="O5434" i="275"/>
  <c r="O5435" i="275"/>
  <c r="O5436" i="275"/>
  <c r="O5437" i="275"/>
  <c r="O5438" i="275"/>
  <c r="O5439" i="275"/>
  <c r="O5440" i="275"/>
  <c r="O5441" i="275"/>
  <c r="O5442" i="275"/>
  <c r="O5443" i="275"/>
  <c r="O5444" i="275"/>
  <c r="O5445" i="275"/>
  <c r="O5446" i="275"/>
  <c r="O5447" i="275"/>
  <c r="O5448" i="275"/>
  <c r="O5449" i="275"/>
  <c r="O5450" i="275"/>
  <c r="O5451" i="275"/>
  <c r="O5452" i="275"/>
  <c r="O5453" i="275"/>
  <c r="O5454" i="275"/>
  <c r="O5455" i="275"/>
  <c r="O5456" i="275"/>
  <c r="O5457" i="275"/>
  <c r="O5458" i="275"/>
  <c r="O5459" i="275"/>
  <c r="O5460" i="275"/>
  <c r="O5461" i="275"/>
  <c r="O5462" i="275"/>
  <c r="O5463" i="275"/>
  <c r="O5464" i="275"/>
  <c r="O5465" i="275"/>
  <c r="O5466" i="275"/>
  <c r="O5467" i="275"/>
  <c r="O5468" i="275"/>
  <c r="O5469" i="275"/>
  <c r="O5470" i="275"/>
  <c r="O5471" i="275"/>
  <c r="O5472" i="275"/>
  <c r="O5473" i="275"/>
  <c r="O5474" i="275"/>
  <c r="O5475" i="275"/>
  <c r="O5476" i="275"/>
  <c r="O5477" i="275"/>
  <c r="O5478" i="275"/>
  <c r="O5479" i="275"/>
  <c r="O5480" i="275"/>
  <c r="O5481" i="275"/>
  <c r="O5482" i="275"/>
  <c r="O5483" i="275"/>
  <c r="O5484" i="275"/>
  <c r="O5485" i="275"/>
  <c r="O5486" i="275"/>
  <c r="O5487" i="275"/>
  <c r="O5488" i="275"/>
  <c r="O5489" i="275"/>
  <c r="O5490" i="275"/>
  <c r="O5491" i="275"/>
  <c r="O5492" i="275"/>
  <c r="O5493" i="275"/>
  <c r="O5494" i="275"/>
  <c r="O5495" i="275"/>
  <c r="O5496" i="275"/>
  <c r="O5497" i="275"/>
  <c r="O5498" i="275"/>
  <c r="O5499" i="275"/>
  <c r="O5500" i="275"/>
  <c r="O5501" i="275"/>
  <c r="O5502" i="275"/>
  <c r="O5503" i="275"/>
  <c r="O5504" i="275"/>
  <c r="O5505" i="275"/>
  <c r="O5506" i="275"/>
  <c r="O5507" i="275"/>
  <c r="O5508" i="275"/>
  <c r="O5509" i="275"/>
  <c r="O5510" i="275"/>
  <c r="O5511" i="275"/>
  <c r="O5512" i="275"/>
  <c r="O5513" i="275"/>
  <c r="O5514" i="275"/>
  <c r="O5515" i="275"/>
  <c r="O5516" i="275"/>
  <c r="O5517" i="275"/>
  <c r="O5518" i="275"/>
  <c r="O5519" i="275"/>
  <c r="O5520" i="275"/>
  <c r="O5521" i="275"/>
  <c r="O5522" i="275"/>
  <c r="O5523" i="275"/>
  <c r="O5524" i="275"/>
  <c r="O5525" i="275"/>
  <c r="O5526" i="275"/>
  <c r="O5527" i="275"/>
  <c r="O5528" i="275"/>
  <c r="O5529" i="275"/>
  <c r="O5530" i="275"/>
  <c r="O5531" i="275"/>
  <c r="O5532" i="275"/>
  <c r="O5533" i="275"/>
  <c r="O5534" i="275"/>
  <c r="O5535" i="275"/>
  <c r="O5536" i="275"/>
  <c r="O5537" i="275"/>
  <c r="O5538" i="275"/>
  <c r="O5539" i="275"/>
  <c r="O5540" i="275"/>
  <c r="O5541" i="275"/>
  <c r="O5542" i="275"/>
  <c r="O5543" i="275"/>
  <c r="O5544" i="275"/>
  <c r="O5545" i="275"/>
  <c r="O5546" i="275"/>
  <c r="O5547" i="275"/>
  <c r="O5548" i="275"/>
  <c r="O5549" i="275"/>
  <c r="O5550" i="275"/>
  <c r="O5551" i="275"/>
  <c r="O5552" i="275"/>
  <c r="O5553" i="275"/>
  <c r="O5554" i="275"/>
  <c r="O5555" i="275"/>
  <c r="O5556" i="275"/>
  <c r="O5557" i="275"/>
  <c r="O5558" i="275"/>
  <c r="O5559" i="275"/>
  <c r="O5560" i="275"/>
  <c r="O5561" i="275"/>
  <c r="O5562" i="275"/>
  <c r="O5563" i="275"/>
  <c r="O5564" i="275"/>
  <c r="O5565" i="275"/>
  <c r="O5566" i="275"/>
  <c r="O5567" i="275"/>
  <c r="O5568" i="275"/>
  <c r="O5569" i="275"/>
  <c r="O5570" i="275"/>
  <c r="O5571" i="275"/>
  <c r="O5572" i="275"/>
  <c r="O5573" i="275"/>
  <c r="O5574" i="275"/>
  <c r="O5575" i="275"/>
  <c r="O5576" i="275"/>
  <c r="O5577" i="275"/>
  <c r="O5578" i="275"/>
  <c r="O5579" i="275"/>
  <c r="O5580" i="275"/>
  <c r="O5581" i="275"/>
  <c r="O5582" i="275"/>
  <c r="O5583" i="275"/>
  <c r="O5584" i="275"/>
  <c r="O5585" i="275"/>
  <c r="O5586" i="275"/>
  <c r="O5587" i="275"/>
  <c r="O5588" i="275"/>
  <c r="O5589" i="275"/>
  <c r="O5590" i="275"/>
  <c r="O5591" i="275"/>
  <c r="O5592" i="275"/>
  <c r="O5593" i="275"/>
  <c r="O5594" i="275"/>
  <c r="O5595" i="275"/>
  <c r="O5596" i="275"/>
  <c r="O5597" i="275"/>
  <c r="O5598" i="275"/>
  <c r="O5599" i="275"/>
  <c r="O5600" i="275"/>
  <c r="O5601" i="275"/>
  <c r="O5602" i="275"/>
  <c r="O5603" i="275"/>
  <c r="O5604" i="275"/>
  <c r="O5605" i="275"/>
  <c r="O5606" i="275"/>
  <c r="O5607" i="275"/>
  <c r="O5608" i="275"/>
  <c r="O5609" i="275"/>
  <c r="O5610" i="275"/>
  <c r="O5611" i="275"/>
  <c r="O5612" i="275"/>
  <c r="O5613" i="275"/>
  <c r="O5614" i="275"/>
  <c r="O5615" i="275"/>
  <c r="O5616" i="275"/>
  <c r="O5617" i="275"/>
  <c r="O5618" i="275"/>
  <c r="O5619" i="275"/>
  <c r="O5620" i="275"/>
  <c r="O5621" i="275"/>
  <c r="O5622" i="275"/>
  <c r="O5623" i="275"/>
  <c r="O5624" i="275"/>
  <c r="O5625" i="275"/>
  <c r="O5626" i="275"/>
  <c r="O5627" i="275"/>
  <c r="O5628" i="275"/>
  <c r="O5629" i="275"/>
  <c r="O5630" i="275"/>
  <c r="O5631" i="275"/>
  <c r="O5632" i="275"/>
  <c r="O5633" i="275"/>
  <c r="O5634" i="275"/>
  <c r="O5635" i="275"/>
  <c r="O5636" i="275"/>
  <c r="O5637" i="275"/>
  <c r="O5638" i="275"/>
  <c r="O5639" i="275"/>
  <c r="O5640" i="275"/>
  <c r="O5641" i="275"/>
  <c r="O5642" i="275"/>
  <c r="O5643" i="275"/>
  <c r="O5644" i="275"/>
  <c r="O5645" i="275"/>
  <c r="O5646" i="275"/>
  <c r="O5647" i="275"/>
  <c r="O5648" i="275"/>
  <c r="O5649" i="275"/>
  <c r="O5650" i="275"/>
  <c r="O5651" i="275"/>
  <c r="O5652" i="275"/>
  <c r="O5653" i="275"/>
  <c r="O5654" i="275"/>
  <c r="O5655" i="275"/>
  <c r="O5656" i="275"/>
  <c r="O5657" i="275"/>
  <c r="O5658" i="275"/>
  <c r="O5659" i="275"/>
  <c r="O5660" i="275"/>
  <c r="O5661" i="275"/>
  <c r="O5662" i="275"/>
  <c r="O5663" i="275"/>
  <c r="O5664" i="275"/>
  <c r="O5665" i="275"/>
  <c r="O5666" i="275"/>
  <c r="O5667" i="275"/>
  <c r="O5668" i="275"/>
  <c r="O5669" i="275"/>
  <c r="O5670" i="275"/>
  <c r="O5671" i="275"/>
  <c r="O5672" i="275"/>
  <c r="O5673" i="275"/>
  <c r="O5674" i="275"/>
  <c r="O5675" i="275"/>
  <c r="O5676" i="275"/>
  <c r="O5677" i="275"/>
  <c r="O5678" i="275"/>
  <c r="O5679" i="275"/>
  <c r="O5681" i="275"/>
  <c r="O5682" i="275"/>
  <c r="O5683" i="275"/>
  <c r="O5684" i="275"/>
  <c r="O5685" i="275"/>
  <c r="O5686" i="275"/>
  <c r="O5687" i="275"/>
  <c r="O5688" i="275"/>
  <c r="O5689" i="275"/>
  <c r="O5690" i="275"/>
  <c r="O5691" i="275"/>
  <c r="O5692" i="275"/>
  <c r="O5693" i="275"/>
  <c r="O5694" i="275"/>
  <c r="O5695" i="275"/>
  <c r="O5696" i="275"/>
  <c r="O5697" i="275"/>
  <c r="O5698" i="275"/>
  <c r="O5699" i="275"/>
  <c r="O5700" i="275"/>
  <c r="O5701" i="275"/>
  <c r="O5702" i="275"/>
  <c r="O5703" i="275"/>
  <c r="O5704" i="275"/>
  <c r="O5705" i="275"/>
  <c r="O5706" i="275"/>
  <c r="O5707" i="275"/>
  <c r="O5708" i="275"/>
  <c r="O5709" i="275"/>
  <c r="O5710" i="275"/>
  <c r="O5711" i="275"/>
  <c r="O5712" i="275"/>
  <c r="O5713" i="275"/>
  <c r="O5714" i="275"/>
  <c r="O5715" i="275"/>
  <c r="O5716" i="275"/>
  <c r="O5717" i="275"/>
  <c r="O5718" i="275"/>
  <c r="O5719" i="275"/>
  <c r="O5720" i="275"/>
  <c r="O5721" i="275"/>
  <c r="O5722" i="275"/>
  <c r="O5723" i="275"/>
  <c r="O5724" i="275"/>
  <c r="O5725" i="275"/>
  <c r="O5726" i="275"/>
  <c r="O5727" i="275"/>
  <c r="O5728" i="275"/>
  <c r="O5729" i="275"/>
  <c r="O5730" i="275"/>
  <c r="O5731" i="275"/>
  <c r="O5732" i="275"/>
  <c r="O5733" i="275"/>
  <c r="O5734" i="275"/>
  <c r="O5735" i="275"/>
  <c r="O5736" i="275"/>
  <c r="O5737" i="275"/>
  <c r="O5738" i="275"/>
  <c r="O5739" i="275"/>
  <c r="O5740" i="275"/>
  <c r="O5741" i="275"/>
  <c r="O5742" i="275"/>
  <c r="O5743" i="275"/>
  <c r="O5744" i="275"/>
  <c r="O5745" i="275"/>
  <c r="O5746" i="275"/>
  <c r="O5747" i="275"/>
  <c r="O5748" i="275"/>
  <c r="O5749" i="275"/>
  <c r="O5750" i="275"/>
  <c r="O5751" i="275"/>
  <c r="O5752" i="275"/>
  <c r="O5753" i="275"/>
  <c r="O5754" i="275"/>
  <c r="O5755" i="275"/>
  <c r="O5756" i="275"/>
  <c r="O5757" i="275"/>
  <c r="O5758" i="275"/>
  <c r="O5759" i="275"/>
  <c r="O5760" i="275"/>
  <c r="O5761" i="275"/>
  <c r="O5762" i="275"/>
  <c r="O5763" i="275"/>
  <c r="O5764" i="275"/>
  <c r="O5765" i="275"/>
  <c r="O5766" i="275"/>
  <c r="O5767" i="275"/>
  <c r="O5768" i="275"/>
  <c r="O5769" i="275"/>
  <c r="O5770" i="275"/>
  <c r="O5771" i="275"/>
  <c r="O5772" i="275"/>
  <c r="O5773" i="275"/>
  <c r="O5774" i="275"/>
  <c r="O5775" i="275"/>
  <c r="O5776" i="275"/>
  <c r="O5777" i="275"/>
  <c r="O5778" i="275"/>
  <c r="O5779" i="275"/>
  <c r="O5780" i="275"/>
  <c r="O5781" i="275"/>
  <c r="O5782" i="275"/>
  <c r="O5783" i="275"/>
  <c r="O5784" i="275"/>
  <c r="O5785" i="275"/>
  <c r="O5786" i="275"/>
  <c r="O5787" i="275"/>
  <c r="O5788" i="275"/>
  <c r="O5789" i="275"/>
  <c r="O5790" i="275"/>
  <c r="O5791" i="275"/>
  <c r="O5792" i="275"/>
  <c r="O5793" i="275"/>
  <c r="O5794" i="275"/>
  <c r="O5795" i="275"/>
  <c r="O5796" i="275"/>
  <c r="O5797" i="275"/>
  <c r="O5798" i="275"/>
  <c r="O5799" i="275"/>
  <c r="O5800" i="275"/>
  <c r="O5801" i="275"/>
  <c r="O5802" i="275"/>
  <c r="O5803" i="275"/>
  <c r="O5804" i="275"/>
  <c r="O5805" i="275"/>
  <c r="O5806" i="275"/>
  <c r="O5807" i="275"/>
  <c r="O5808" i="275"/>
  <c r="O5809" i="275"/>
  <c r="O5810" i="275"/>
  <c r="O5811" i="275"/>
  <c r="O5812" i="275"/>
  <c r="O5813" i="275"/>
  <c r="O5814" i="275"/>
  <c r="O5815" i="275"/>
  <c r="O5816" i="275"/>
  <c r="O5817" i="275"/>
  <c r="O5818" i="275"/>
  <c r="O5819" i="275"/>
  <c r="O5820" i="275"/>
  <c r="O5821" i="275"/>
  <c r="O5822" i="275"/>
  <c r="O5823" i="275"/>
  <c r="O5824" i="275"/>
  <c r="O5825" i="275"/>
  <c r="O5826" i="275"/>
  <c r="O5827" i="275"/>
  <c r="O5828" i="275"/>
  <c r="O5829" i="275"/>
  <c r="O5830" i="275"/>
  <c r="O5832" i="275"/>
  <c r="O5833" i="275"/>
  <c r="O5834" i="275"/>
  <c r="O5835" i="275"/>
  <c r="O5836" i="275"/>
  <c r="O5842" i="275"/>
  <c r="O5843" i="275"/>
  <c r="O5844" i="275"/>
  <c r="O5845" i="275"/>
  <c r="O5846" i="275"/>
  <c r="O5847" i="275"/>
  <c r="O5848" i="275"/>
  <c r="O5849" i="275"/>
  <c r="O5850" i="275"/>
  <c r="O5851" i="275"/>
  <c r="O5852" i="275"/>
  <c r="O5853" i="275"/>
  <c r="O5854" i="275"/>
  <c r="O5855" i="275"/>
  <c r="O5856" i="275"/>
  <c r="O5857" i="275"/>
  <c r="O5858" i="275"/>
  <c r="O5859" i="275"/>
  <c r="O5860" i="275"/>
  <c r="O5861" i="275"/>
  <c r="O5862" i="275"/>
  <c r="O5863" i="275"/>
  <c r="O5864" i="275"/>
  <c r="O5865" i="275"/>
  <c r="O4" i="275"/>
  <c r="P5895" i="276"/>
  <c r="O5877" i="276"/>
  <c r="O5876" i="276"/>
  <c r="O5875" i="276"/>
  <c r="O5874" i="276"/>
  <c r="O5873" i="276"/>
  <c r="O5872" i="276"/>
  <c r="O5871" i="276"/>
  <c r="O5870" i="276"/>
  <c r="O5869" i="276"/>
  <c r="O5868" i="276"/>
  <c r="O5867" i="276"/>
  <c r="O5866" i="276"/>
  <c r="O5865" i="276"/>
  <c r="O5864" i="276"/>
  <c r="O5863" i="276"/>
  <c r="O5862" i="276"/>
  <c r="O5861" i="276"/>
  <c r="O5860" i="276"/>
  <c r="O5859" i="276"/>
  <c r="O5858" i="276"/>
  <c r="O5857" i="276"/>
  <c r="O5856" i="276"/>
  <c r="O5855" i="276"/>
  <c r="O5854" i="276"/>
  <c r="O5853" i="276"/>
  <c r="O5852" i="276"/>
  <c r="O5851" i="276"/>
  <c r="O5850" i="276"/>
  <c r="O5849" i="276"/>
  <c r="O5848" i="276"/>
  <c r="O5847" i="276"/>
  <c r="O5846" i="276"/>
  <c r="O5845" i="276"/>
  <c r="O5844" i="276"/>
  <c r="O5843" i="276"/>
  <c r="O5842" i="276"/>
  <c r="O5841" i="276"/>
  <c r="O5840" i="276"/>
  <c r="O5839" i="276"/>
  <c r="O5838" i="276"/>
  <c r="O5837" i="276"/>
  <c r="O5836" i="276"/>
  <c r="O5835" i="276"/>
  <c r="O5834" i="276"/>
  <c r="O5833" i="276"/>
  <c r="O5832" i="276"/>
  <c r="O5831" i="276"/>
  <c r="O5830" i="276"/>
  <c r="O5829" i="276"/>
  <c r="O5828" i="276"/>
  <c r="O5827" i="276"/>
  <c r="O5826" i="276"/>
  <c r="O5825" i="276"/>
  <c r="O5824" i="276"/>
  <c r="O5823" i="276"/>
  <c r="O5822" i="276"/>
  <c r="O5821" i="276"/>
  <c r="O5820" i="276"/>
  <c r="I5820" i="276"/>
  <c r="O5819" i="276"/>
  <c r="J5819" i="276"/>
  <c r="O5818" i="276"/>
  <c r="O5817" i="276"/>
  <c r="O5816" i="276"/>
  <c r="O5815" i="276"/>
  <c r="O5814" i="276"/>
  <c r="O5813" i="276"/>
  <c r="O5812" i="276"/>
  <c r="O5811" i="276"/>
  <c r="O5810" i="276"/>
  <c r="O5809" i="276"/>
  <c r="O5808" i="276"/>
  <c r="O5807" i="276"/>
  <c r="O5806" i="276"/>
  <c r="O5805" i="276"/>
  <c r="L5805" i="276"/>
  <c r="L5806" i="276" s="1"/>
  <c r="L5807" i="276" s="1"/>
  <c r="L5808" i="276" s="1"/>
  <c r="L5809" i="276" s="1"/>
  <c r="L5810" i="276" s="1"/>
  <c r="L5811" i="276" s="1"/>
  <c r="L5812" i="276" s="1"/>
  <c r="L5813" i="276" s="1"/>
  <c r="L5814" i="276" s="1"/>
  <c r="L5815" i="276" s="1"/>
  <c r="L5816" i="276" s="1"/>
  <c r="L5817" i="276" s="1"/>
  <c r="L5818" i="276" s="1"/>
  <c r="L5819" i="276" s="1"/>
  <c r="O5804" i="276"/>
  <c r="O5803" i="276"/>
  <c r="O5802" i="276"/>
  <c r="O5801" i="276"/>
  <c r="O5800" i="276"/>
  <c r="O5799" i="276"/>
  <c r="O5798" i="276"/>
  <c r="O5797" i="276"/>
  <c r="O5796" i="276"/>
  <c r="O5795" i="276"/>
  <c r="O5794" i="276"/>
  <c r="O5793" i="276"/>
  <c r="O5792" i="276"/>
  <c r="O5791" i="276"/>
  <c r="O5790" i="276"/>
  <c r="O5789" i="276"/>
  <c r="O5788" i="276"/>
  <c r="O5787" i="276"/>
  <c r="O5786" i="276"/>
  <c r="O5785" i="276"/>
  <c r="O5784" i="276"/>
  <c r="O5783" i="276"/>
  <c r="O5782" i="276"/>
  <c r="O5781" i="276"/>
  <c r="O5780" i="276"/>
  <c r="O5779" i="276"/>
  <c r="O5778" i="276"/>
  <c r="O5777" i="276"/>
  <c r="O5776" i="276"/>
  <c r="O5775" i="276"/>
  <c r="O5774" i="276"/>
  <c r="O5773" i="276"/>
  <c r="O5772" i="276"/>
  <c r="O5771" i="276"/>
  <c r="O5770" i="276"/>
  <c r="O5769" i="276"/>
  <c r="O5768" i="276"/>
  <c r="O5767" i="276"/>
  <c r="O5766" i="276"/>
  <c r="O5765" i="276"/>
  <c r="O5764" i="276"/>
  <c r="O5763" i="276"/>
  <c r="O5762" i="276"/>
  <c r="O5761" i="276"/>
  <c r="O5760" i="276"/>
  <c r="O5759" i="276"/>
  <c r="O5758" i="276"/>
  <c r="O5757" i="276"/>
  <c r="O5756" i="276"/>
  <c r="O5755" i="276"/>
  <c r="O5754" i="276"/>
  <c r="O5753" i="276"/>
  <c r="O5752" i="276"/>
  <c r="O5751" i="276"/>
  <c r="O5750" i="276"/>
  <c r="O5749" i="276"/>
  <c r="O5748" i="276"/>
  <c r="O5747" i="276"/>
  <c r="O5746" i="276"/>
  <c r="O5745" i="276"/>
  <c r="O5744" i="276"/>
  <c r="O5743" i="276"/>
  <c r="O5742" i="276"/>
  <c r="O5741" i="276"/>
  <c r="O5740" i="276"/>
  <c r="O5739" i="276"/>
  <c r="O5738" i="276"/>
  <c r="O5737" i="276"/>
  <c r="O5736" i="276"/>
  <c r="O5735" i="276"/>
  <c r="O5734" i="276"/>
  <c r="O5733" i="276"/>
  <c r="O5732" i="276"/>
  <c r="O5731" i="276"/>
  <c r="O5730" i="276"/>
  <c r="O5729" i="276"/>
  <c r="O5728" i="276"/>
  <c r="O5727" i="276"/>
  <c r="O5726" i="276"/>
  <c r="O5725" i="276"/>
  <c r="O5724" i="276"/>
  <c r="O5723" i="276"/>
  <c r="O5722" i="276"/>
  <c r="O5721" i="276"/>
  <c r="O5720" i="276"/>
  <c r="O5719" i="276"/>
  <c r="O5718" i="276"/>
  <c r="O5717" i="276"/>
  <c r="O5716" i="276"/>
  <c r="O5715" i="276"/>
  <c r="O5714" i="276"/>
  <c r="O5713" i="276"/>
  <c r="O5712" i="276"/>
  <c r="O5711" i="276"/>
  <c r="O5710" i="276"/>
  <c r="O5709" i="276"/>
  <c r="O5708" i="276"/>
  <c r="O5707" i="276"/>
  <c r="O5706" i="276"/>
  <c r="O5705" i="276"/>
  <c r="O5704" i="276"/>
  <c r="O5703" i="276"/>
  <c r="O5702" i="276"/>
  <c r="O5701" i="276"/>
  <c r="O5700" i="276"/>
  <c r="O5699" i="276"/>
  <c r="O5698" i="276"/>
  <c r="O5697" i="276"/>
  <c r="O5696" i="276"/>
  <c r="O5695" i="276"/>
  <c r="O5694" i="276"/>
  <c r="O5693" i="276"/>
  <c r="O5692" i="276"/>
  <c r="O5691" i="276"/>
  <c r="O5690" i="276"/>
  <c r="O5689" i="276"/>
  <c r="O5688" i="276"/>
  <c r="O5687" i="276"/>
  <c r="O5686" i="276"/>
  <c r="O5685" i="276"/>
  <c r="O5684" i="276"/>
  <c r="O5683" i="276"/>
  <c r="O5682" i="276"/>
  <c r="O5681" i="276"/>
  <c r="O5680" i="276"/>
  <c r="O5679" i="276"/>
  <c r="O5678" i="276"/>
  <c r="O5677" i="276"/>
  <c r="O5676" i="276"/>
  <c r="O5675" i="276"/>
  <c r="O5674" i="276"/>
  <c r="O5673" i="276"/>
  <c r="O5672" i="276"/>
  <c r="O5671" i="276"/>
  <c r="O5670" i="276"/>
  <c r="O5669" i="276"/>
  <c r="O5668" i="276"/>
  <c r="O5667" i="276"/>
  <c r="O5666" i="276"/>
  <c r="O5665" i="276"/>
  <c r="O5664" i="276"/>
  <c r="O5663" i="276"/>
  <c r="O5662" i="276"/>
  <c r="O5661" i="276"/>
  <c r="O5660" i="276"/>
  <c r="O5659" i="276"/>
  <c r="O5658" i="276"/>
  <c r="O5657" i="276"/>
  <c r="O5656" i="276"/>
  <c r="O5655" i="276"/>
  <c r="O5654" i="276"/>
  <c r="O5653" i="276"/>
  <c r="O5652" i="276"/>
  <c r="O5651" i="276"/>
  <c r="O5650" i="276"/>
  <c r="O5649" i="276"/>
  <c r="O5648" i="276"/>
  <c r="O5647" i="276"/>
  <c r="O5646" i="276"/>
  <c r="O5645" i="276"/>
  <c r="O5644" i="276"/>
  <c r="O5643" i="276"/>
  <c r="O5642" i="276"/>
  <c r="O5641" i="276"/>
  <c r="O5640" i="276"/>
  <c r="O5639" i="276"/>
  <c r="O5638" i="276"/>
  <c r="O5637" i="276"/>
  <c r="O5636" i="276"/>
  <c r="O5635" i="276"/>
  <c r="O5634" i="276"/>
  <c r="O5633" i="276"/>
  <c r="O5632" i="276"/>
  <c r="O5631" i="276"/>
  <c r="O5630" i="276"/>
  <c r="O5629" i="276"/>
  <c r="O5628" i="276"/>
  <c r="O5627" i="276"/>
  <c r="O5626" i="276"/>
  <c r="O5625" i="276"/>
  <c r="O5624" i="276"/>
  <c r="O5623" i="276"/>
  <c r="O5622" i="276"/>
  <c r="O5621" i="276"/>
  <c r="O5620" i="276"/>
  <c r="O5619" i="276"/>
  <c r="O5618" i="276"/>
  <c r="O5617" i="276"/>
  <c r="O5616" i="276"/>
  <c r="O5615" i="276"/>
  <c r="O5614" i="276"/>
  <c r="O5613" i="276"/>
  <c r="O5612" i="276"/>
  <c r="O5611" i="276"/>
  <c r="O5610" i="276"/>
  <c r="O5609" i="276"/>
  <c r="O5608" i="276"/>
  <c r="O5607" i="276"/>
  <c r="O5606" i="276"/>
  <c r="O5605" i="276"/>
  <c r="O5604" i="276"/>
  <c r="O5603" i="276"/>
  <c r="O5602" i="276"/>
  <c r="O5601" i="276"/>
  <c r="O5600" i="276"/>
  <c r="O5599" i="276"/>
  <c r="O5598" i="276"/>
  <c r="O5597" i="276"/>
  <c r="O5596" i="276"/>
  <c r="O5595" i="276"/>
  <c r="O5594" i="276"/>
  <c r="O5593" i="276"/>
  <c r="O5592" i="276"/>
  <c r="O5591" i="276"/>
  <c r="O5590" i="276"/>
  <c r="O5589" i="276"/>
  <c r="O5588" i="276"/>
  <c r="O5587" i="276"/>
  <c r="O5586" i="276"/>
  <c r="O5585" i="276"/>
  <c r="O5584" i="276"/>
  <c r="O5583" i="276"/>
  <c r="O5582" i="276"/>
  <c r="O5581" i="276"/>
  <c r="O5580" i="276"/>
  <c r="O5579" i="276"/>
  <c r="O5578" i="276"/>
  <c r="O5577" i="276"/>
  <c r="O5576" i="276"/>
  <c r="O5575" i="276"/>
  <c r="O5574" i="276"/>
  <c r="O5573" i="276"/>
  <c r="O5572" i="276"/>
  <c r="O5571" i="276"/>
  <c r="O5570" i="276"/>
  <c r="O5569" i="276"/>
  <c r="O5568" i="276"/>
  <c r="O5567" i="276"/>
  <c r="O5566" i="276"/>
  <c r="O5565" i="276"/>
  <c r="O5564" i="276"/>
  <c r="O5563" i="276"/>
  <c r="O5562" i="276"/>
  <c r="O5561" i="276"/>
  <c r="O5560" i="276"/>
  <c r="O5559" i="276"/>
  <c r="O5558" i="276"/>
  <c r="O5557" i="276"/>
  <c r="O5556" i="276"/>
  <c r="O5555" i="276"/>
  <c r="O5554" i="276"/>
  <c r="O5553" i="276"/>
  <c r="O5552" i="276"/>
  <c r="O5551" i="276"/>
  <c r="O5550" i="276"/>
  <c r="O5549" i="276"/>
  <c r="O5548" i="276"/>
  <c r="O5547" i="276"/>
  <c r="O5546" i="276"/>
  <c r="O5545" i="276"/>
  <c r="O5544" i="276"/>
  <c r="O5543" i="276"/>
  <c r="O5542" i="276"/>
  <c r="O5541" i="276"/>
  <c r="O5540" i="276"/>
  <c r="O5539" i="276"/>
  <c r="O5538" i="276"/>
  <c r="O5537" i="276"/>
  <c r="O5536" i="276"/>
  <c r="O5535" i="276"/>
  <c r="O5534" i="276"/>
  <c r="O5533" i="276"/>
  <c r="O5532" i="276"/>
  <c r="O5531" i="276"/>
  <c r="O5530" i="276"/>
  <c r="O5529" i="276"/>
  <c r="O5528" i="276"/>
  <c r="O5527" i="276"/>
  <c r="O5526" i="276"/>
  <c r="O5525" i="276"/>
  <c r="O5524" i="276"/>
  <c r="O5523" i="276"/>
  <c r="O5522" i="276"/>
  <c r="O5521" i="276"/>
  <c r="O5520" i="276"/>
  <c r="O5519" i="276"/>
  <c r="O5518" i="276"/>
  <c r="O5517" i="276"/>
  <c r="O5516" i="276"/>
  <c r="O5515" i="276"/>
  <c r="O5514" i="276"/>
  <c r="O5513" i="276"/>
  <c r="O5512" i="276"/>
  <c r="O5511" i="276"/>
  <c r="O5510" i="276"/>
  <c r="O5509" i="276"/>
  <c r="O5508" i="276"/>
  <c r="O5507" i="276"/>
  <c r="O5506" i="276"/>
  <c r="O5505" i="276"/>
  <c r="O5504" i="276"/>
  <c r="O5503" i="276"/>
  <c r="O5502" i="276"/>
  <c r="O5501" i="276"/>
  <c r="O5500" i="276"/>
  <c r="O5499" i="276"/>
  <c r="O5498" i="276"/>
  <c r="O5497" i="276"/>
  <c r="O5496" i="276"/>
  <c r="O5495" i="276"/>
  <c r="O5494" i="276"/>
  <c r="O5493" i="276"/>
  <c r="O5492" i="276"/>
  <c r="O5491" i="276"/>
  <c r="O5490" i="276"/>
  <c r="O5489" i="276"/>
  <c r="O5488" i="276"/>
  <c r="O5487" i="276"/>
  <c r="O5486" i="276"/>
  <c r="O5485" i="276"/>
  <c r="O5484" i="276"/>
  <c r="O5483" i="276"/>
  <c r="O5482" i="276"/>
  <c r="O5481" i="276"/>
  <c r="O5480" i="276"/>
  <c r="O5479" i="276"/>
  <c r="O5478" i="276"/>
  <c r="O5477" i="276"/>
  <c r="O5476" i="276"/>
  <c r="O5475" i="276"/>
  <c r="O5474" i="276"/>
  <c r="O5473" i="276"/>
  <c r="O5472" i="276"/>
  <c r="O5471" i="276"/>
  <c r="O5470" i="276"/>
  <c r="O5469" i="276"/>
  <c r="O5468" i="276"/>
  <c r="O5467" i="276"/>
  <c r="O5466" i="276"/>
  <c r="O5465" i="276"/>
  <c r="O5464" i="276"/>
  <c r="O5463" i="276"/>
  <c r="O5462" i="276"/>
  <c r="O5461" i="276"/>
  <c r="O5460" i="276"/>
  <c r="O5459" i="276"/>
  <c r="O5458" i="276"/>
  <c r="O5457" i="276"/>
  <c r="O5456" i="276"/>
  <c r="O5455" i="276"/>
  <c r="O5454" i="276"/>
  <c r="O5453" i="276"/>
  <c r="O5452" i="276"/>
  <c r="O5451" i="276"/>
  <c r="O5450" i="276"/>
  <c r="O5449" i="276"/>
  <c r="O5448" i="276"/>
  <c r="O5447" i="276"/>
  <c r="O5446" i="276"/>
  <c r="O5445" i="276"/>
  <c r="O5444" i="276"/>
  <c r="O5443" i="276"/>
  <c r="O5442" i="276"/>
  <c r="O5441" i="276"/>
  <c r="O5440" i="276"/>
  <c r="O5439" i="276"/>
  <c r="O5438" i="276"/>
  <c r="O5437" i="276"/>
  <c r="O5436" i="276"/>
  <c r="O5435" i="276"/>
  <c r="O5434" i="276"/>
  <c r="O5433" i="276"/>
  <c r="O5432" i="276"/>
  <c r="O5431" i="276"/>
  <c r="O5430" i="276"/>
  <c r="O5429" i="276"/>
  <c r="O5428" i="276"/>
  <c r="O5427" i="276"/>
  <c r="O5426" i="276"/>
  <c r="O5425" i="276"/>
  <c r="O5424" i="276"/>
  <c r="O5423" i="276"/>
  <c r="O5422" i="276"/>
  <c r="O5421" i="276"/>
  <c r="O5420" i="276"/>
  <c r="O5419" i="276"/>
  <c r="O5418" i="276"/>
  <c r="O5417" i="276"/>
  <c r="O5416" i="276"/>
  <c r="O5415" i="276"/>
  <c r="O5414" i="276"/>
  <c r="O5413" i="276"/>
  <c r="O5412" i="276"/>
  <c r="O5411" i="276"/>
  <c r="O5410" i="276"/>
  <c r="O5409" i="276"/>
  <c r="O5408" i="276"/>
  <c r="O5407" i="276"/>
  <c r="O5406" i="276"/>
  <c r="O5405" i="276"/>
  <c r="O5404" i="276"/>
  <c r="O5403" i="276"/>
  <c r="O5402" i="276"/>
  <c r="O5401" i="276"/>
  <c r="O5400" i="276"/>
  <c r="O5399" i="276"/>
  <c r="O5398" i="276"/>
  <c r="O5397" i="276"/>
  <c r="O5396" i="276"/>
  <c r="O5395" i="276"/>
  <c r="O5394" i="276"/>
  <c r="O5393" i="276"/>
  <c r="O5392" i="276"/>
  <c r="O5391" i="276"/>
  <c r="O5390" i="276"/>
  <c r="O5389" i="276"/>
  <c r="O5388" i="276"/>
  <c r="O5387" i="276"/>
  <c r="O5386" i="276"/>
  <c r="O5385" i="276"/>
  <c r="O5384" i="276"/>
  <c r="O5383" i="276"/>
  <c r="O5382" i="276"/>
  <c r="O5381" i="276"/>
  <c r="O5380" i="276"/>
  <c r="O5379" i="276"/>
  <c r="O5378" i="276"/>
  <c r="O5377" i="276"/>
  <c r="O5376" i="276"/>
  <c r="O5375" i="276"/>
  <c r="O5374" i="276"/>
  <c r="O5373" i="276"/>
  <c r="O5372" i="276"/>
  <c r="O5371" i="276"/>
  <c r="O5370" i="276"/>
  <c r="O5369" i="276"/>
  <c r="O5368" i="276"/>
  <c r="O5367" i="276"/>
  <c r="O5366" i="276"/>
  <c r="O5365" i="276"/>
  <c r="O5364" i="276"/>
  <c r="O5363" i="276"/>
  <c r="O5362" i="276"/>
  <c r="O5361" i="276"/>
  <c r="O5360" i="276"/>
  <c r="O5359" i="276"/>
  <c r="O5358" i="276"/>
  <c r="O5357" i="276"/>
  <c r="O5356" i="276"/>
  <c r="O5355" i="276"/>
  <c r="O5354" i="276"/>
  <c r="O5353" i="276"/>
  <c r="O5352" i="276"/>
  <c r="O5351" i="276"/>
  <c r="O5350" i="276"/>
  <c r="O5349" i="276"/>
  <c r="O5348" i="276"/>
  <c r="O5347" i="276"/>
  <c r="O5346" i="276"/>
  <c r="O5345" i="276"/>
  <c r="O5344" i="276"/>
  <c r="O5343" i="276"/>
  <c r="O5342" i="276"/>
  <c r="O5341" i="276"/>
  <c r="O5340" i="276"/>
  <c r="O5339" i="276"/>
  <c r="O5338" i="276"/>
  <c r="O5337" i="276"/>
  <c r="O5336" i="276"/>
  <c r="O5335" i="276"/>
  <c r="O5334" i="276"/>
  <c r="O5333" i="276"/>
  <c r="O5332" i="276"/>
  <c r="O5331" i="276"/>
  <c r="O5330" i="276"/>
  <c r="O5329" i="276"/>
  <c r="O5328" i="276"/>
  <c r="O5327" i="276"/>
  <c r="O5326" i="276"/>
  <c r="O5325" i="276"/>
  <c r="O5324" i="276"/>
  <c r="O5323" i="276"/>
  <c r="O5322" i="276"/>
  <c r="O5321" i="276"/>
  <c r="O5320" i="276"/>
  <c r="O5319" i="276"/>
  <c r="O5318" i="276"/>
  <c r="O5317" i="276"/>
  <c r="O5316" i="276"/>
  <c r="O5315" i="276"/>
  <c r="O5314" i="276"/>
  <c r="O5313" i="276"/>
  <c r="O5312" i="276"/>
  <c r="O5311" i="276"/>
  <c r="O5310" i="276"/>
  <c r="O5309" i="276"/>
  <c r="O5308" i="276"/>
  <c r="O5307" i="276"/>
  <c r="O5306" i="276"/>
  <c r="O5305" i="276"/>
  <c r="O5304" i="276"/>
  <c r="O5303" i="276"/>
  <c r="O5302" i="276"/>
  <c r="O5301" i="276"/>
  <c r="O5300" i="276"/>
  <c r="O5299" i="276"/>
  <c r="O5298" i="276"/>
  <c r="O5297" i="276"/>
  <c r="O5296" i="276"/>
  <c r="O5295" i="276"/>
  <c r="O5294" i="276"/>
  <c r="O5293" i="276"/>
  <c r="O5292" i="276"/>
  <c r="O5291" i="276"/>
  <c r="O5290" i="276"/>
  <c r="O5289" i="276"/>
  <c r="O5288" i="276"/>
  <c r="O5287" i="276"/>
  <c r="O5286" i="276"/>
  <c r="O5285" i="276"/>
  <c r="O5284" i="276"/>
  <c r="O5283" i="276"/>
  <c r="O5282" i="276"/>
  <c r="O5281" i="276"/>
  <c r="O5280" i="276"/>
  <c r="O5279" i="276"/>
  <c r="O5278" i="276"/>
  <c r="O5277" i="276"/>
  <c r="O5276" i="276"/>
  <c r="O5275" i="276"/>
  <c r="O5274" i="276"/>
  <c r="O5273" i="276"/>
  <c r="O5272" i="276"/>
  <c r="O5271" i="276"/>
  <c r="O5270" i="276"/>
  <c r="O5269" i="276"/>
  <c r="O5268" i="276"/>
  <c r="O5267" i="276"/>
  <c r="O5266" i="276"/>
  <c r="O5265" i="276"/>
  <c r="O5264" i="276"/>
  <c r="O5263" i="276"/>
  <c r="O5262" i="276"/>
  <c r="O5261" i="276"/>
  <c r="O5260" i="276"/>
  <c r="O5259" i="276"/>
  <c r="O5258" i="276"/>
  <c r="O5257" i="276"/>
  <c r="O5256" i="276"/>
  <c r="O5255" i="276"/>
  <c r="O5254" i="276"/>
  <c r="O5253" i="276"/>
  <c r="O5252" i="276"/>
  <c r="O5251" i="276"/>
  <c r="O5250" i="276"/>
  <c r="O5249" i="276"/>
  <c r="O5248" i="276"/>
  <c r="O5247" i="276"/>
  <c r="O5246" i="276"/>
  <c r="O5245" i="276"/>
  <c r="O5244" i="276"/>
  <c r="O5243" i="276"/>
  <c r="O5242" i="276"/>
  <c r="O5241" i="276"/>
  <c r="O5240" i="276"/>
  <c r="O5239" i="276"/>
  <c r="O5238" i="276"/>
  <c r="O5237" i="276"/>
  <c r="O5236" i="276"/>
  <c r="O5235" i="276"/>
  <c r="O5234" i="276"/>
  <c r="O5233" i="276"/>
  <c r="O5232" i="276"/>
  <c r="O5231" i="276"/>
  <c r="O5230" i="276"/>
  <c r="O5229" i="276"/>
  <c r="O5228" i="276"/>
  <c r="O5227" i="276"/>
  <c r="O5226" i="276"/>
  <c r="O5225" i="276"/>
  <c r="O5224" i="276"/>
  <c r="O5223" i="276"/>
  <c r="O5222" i="276"/>
  <c r="O5221" i="276"/>
  <c r="O5220" i="276"/>
  <c r="O5219" i="276"/>
  <c r="O5218" i="276"/>
  <c r="O5217" i="276"/>
  <c r="O5216" i="276"/>
  <c r="O5215" i="276"/>
  <c r="O5214" i="276"/>
  <c r="O5213" i="276"/>
  <c r="O5212" i="276"/>
  <c r="O5211" i="276"/>
  <c r="O5210" i="276"/>
  <c r="O5209" i="276"/>
  <c r="O5208" i="276"/>
  <c r="O5207" i="276"/>
  <c r="O5206" i="276"/>
  <c r="O5205" i="276"/>
  <c r="O5204" i="276"/>
  <c r="O5203" i="276"/>
  <c r="O5202" i="276"/>
  <c r="O5201" i="276"/>
  <c r="O5200" i="276"/>
  <c r="O5199" i="276"/>
  <c r="O5198" i="276"/>
  <c r="O5197" i="276"/>
  <c r="O5196" i="276"/>
  <c r="O5195" i="276"/>
  <c r="O5194" i="276"/>
  <c r="O5193" i="276"/>
  <c r="O5192" i="276"/>
  <c r="O5191" i="276"/>
  <c r="O5190" i="276"/>
  <c r="O5189" i="276"/>
  <c r="O5188" i="276"/>
  <c r="O5187" i="276"/>
  <c r="O5186" i="276"/>
  <c r="O5185" i="276"/>
  <c r="O5184" i="276"/>
  <c r="O5183" i="276"/>
  <c r="O5182" i="276"/>
  <c r="O5181" i="276"/>
  <c r="O5180" i="276"/>
  <c r="O5179" i="276"/>
  <c r="O5178" i="276"/>
  <c r="O5177" i="276"/>
  <c r="O5176" i="276"/>
  <c r="O5175" i="276"/>
  <c r="O5174" i="276"/>
  <c r="O5173" i="276"/>
  <c r="O5172" i="276"/>
  <c r="O5171" i="276"/>
  <c r="O5170" i="276"/>
  <c r="O5169" i="276"/>
  <c r="O5168" i="276"/>
  <c r="O5167" i="276"/>
  <c r="O5166" i="276"/>
  <c r="O5165" i="276"/>
  <c r="O5164" i="276"/>
  <c r="O5163" i="276"/>
  <c r="O5162" i="276"/>
  <c r="O5161" i="276"/>
  <c r="O5160" i="276"/>
  <c r="O5159" i="276"/>
  <c r="O5158" i="276"/>
  <c r="O5157" i="276"/>
  <c r="O5156" i="276"/>
  <c r="O5155" i="276"/>
  <c r="O5154" i="276"/>
  <c r="O5153" i="276"/>
  <c r="O5152" i="276"/>
  <c r="O5151" i="276"/>
  <c r="O5150" i="276"/>
  <c r="O5149" i="276"/>
  <c r="O5148" i="276"/>
  <c r="O5147" i="276"/>
  <c r="O5146" i="276"/>
  <c r="O5145" i="276"/>
  <c r="O5144" i="276"/>
  <c r="O5143" i="276"/>
  <c r="O5142" i="276"/>
  <c r="O5141" i="276"/>
  <c r="O5140" i="276"/>
  <c r="O5139" i="276"/>
  <c r="O5138" i="276"/>
  <c r="O5137" i="276"/>
  <c r="O5136" i="276"/>
  <c r="O5135" i="276"/>
  <c r="O5134" i="276"/>
  <c r="O5133" i="276"/>
  <c r="O5132" i="276"/>
  <c r="O5131" i="276"/>
  <c r="O5130" i="276"/>
  <c r="O5129" i="276"/>
  <c r="O5128" i="276"/>
  <c r="O5127" i="276"/>
  <c r="O5126" i="276"/>
  <c r="O5125" i="276"/>
  <c r="O5124" i="276"/>
  <c r="O5123" i="276"/>
  <c r="O5122" i="276"/>
  <c r="O5121" i="276"/>
  <c r="O5120" i="276"/>
  <c r="O5119" i="276"/>
  <c r="O5118" i="276"/>
  <c r="O5117" i="276"/>
  <c r="O5116" i="276"/>
  <c r="O5115" i="276"/>
  <c r="O5114" i="276"/>
  <c r="O5113" i="276"/>
  <c r="O5112" i="276"/>
  <c r="O5111" i="276"/>
  <c r="O5110" i="276"/>
  <c r="O5109" i="276"/>
  <c r="O5108" i="276"/>
  <c r="O5107" i="276"/>
  <c r="O5106" i="276"/>
  <c r="O5105" i="276"/>
  <c r="O5104" i="276"/>
  <c r="O5103" i="276"/>
  <c r="O5102" i="276"/>
  <c r="O5101" i="276"/>
  <c r="O5100" i="276"/>
  <c r="O5099" i="276"/>
  <c r="O5098" i="276"/>
  <c r="O5097" i="276"/>
  <c r="O5096" i="276"/>
  <c r="O5095" i="276"/>
  <c r="O5094" i="276"/>
  <c r="O5093" i="276"/>
  <c r="O5092" i="276"/>
  <c r="O5091" i="276"/>
  <c r="O5090" i="276"/>
  <c r="O5089" i="276"/>
  <c r="O5088" i="276"/>
  <c r="O5087" i="276"/>
  <c r="O5086" i="276"/>
  <c r="O5085" i="276"/>
  <c r="O5084" i="276"/>
  <c r="O5083" i="276"/>
  <c r="O5082" i="276"/>
  <c r="O5081" i="276"/>
  <c r="O5080" i="276"/>
  <c r="O5079" i="276"/>
  <c r="O5078" i="276"/>
  <c r="O5077" i="276"/>
  <c r="O5076" i="276"/>
  <c r="O5075" i="276"/>
  <c r="O5074" i="276"/>
  <c r="O5073" i="276"/>
  <c r="O5072" i="276"/>
  <c r="O5071" i="276"/>
  <c r="O5070" i="276"/>
  <c r="O5069" i="276"/>
  <c r="O5068" i="276"/>
  <c r="O5067" i="276"/>
  <c r="O5066" i="276"/>
  <c r="O5065" i="276"/>
  <c r="O5064" i="276"/>
  <c r="O5063" i="276"/>
  <c r="O5062" i="276"/>
  <c r="O5061" i="276"/>
  <c r="O5060" i="276"/>
  <c r="O5059" i="276"/>
  <c r="O5058" i="276"/>
  <c r="O5057" i="276"/>
  <c r="O5056" i="276"/>
  <c r="O5055" i="276"/>
  <c r="O5054" i="276"/>
  <c r="O5053" i="276"/>
  <c r="O5052" i="276"/>
  <c r="O5051" i="276"/>
  <c r="O5050" i="276"/>
  <c r="O5049" i="276"/>
  <c r="O5048" i="276"/>
  <c r="O5047" i="276"/>
  <c r="O5046" i="276"/>
  <c r="O5045" i="276"/>
  <c r="O5044" i="276"/>
  <c r="O5043" i="276"/>
  <c r="O5042" i="276"/>
  <c r="O5041" i="276"/>
  <c r="O5040" i="276"/>
  <c r="O5039" i="276"/>
  <c r="O5038" i="276"/>
  <c r="O5037" i="276"/>
  <c r="O5036" i="276"/>
  <c r="O5035" i="276"/>
  <c r="O5034" i="276"/>
  <c r="O5033" i="276"/>
  <c r="O5032" i="276"/>
  <c r="O5031" i="276"/>
  <c r="O5030" i="276"/>
  <c r="O5029" i="276"/>
  <c r="O5028" i="276"/>
  <c r="O5027" i="276"/>
  <c r="O5026" i="276"/>
  <c r="O5025" i="276"/>
  <c r="O5024" i="276"/>
  <c r="O5023" i="276"/>
  <c r="O5022" i="276"/>
  <c r="O5021" i="276"/>
  <c r="O5020" i="276"/>
  <c r="O5019" i="276"/>
  <c r="O5018" i="276"/>
  <c r="O5017" i="276"/>
  <c r="O5016" i="276"/>
  <c r="O5015" i="276"/>
  <c r="O5014" i="276"/>
  <c r="O5013" i="276"/>
  <c r="O5012" i="276"/>
  <c r="O5011" i="276"/>
  <c r="O5010" i="276"/>
  <c r="O5009" i="276"/>
  <c r="O5008" i="276"/>
  <c r="O5007" i="276"/>
  <c r="O5006" i="276"/>
  <c r="O5005" i="276"/>
  <c r="O5004" i="276"/>
  <c r="O5003" i="276"/>
  <c r="O5002" i="276"/>
  <c r="O5001" i="276"/>
  <c r="O5000" i="276"/>
  <c r="O4999" i="276"/>
  <c r="O4998" i="276"/>
  <c r="O4997" i="276"/>
  <c r="O4996" i="276"/>
  <c r="O4995" i="276"/>
  <c r="O4994" i="276"/>
  <c r="O4993" i="276"/>
  <c r="O4992" i="276"/>
  <c r="O4991" i="276"/>
  <c r="O4990" i="276"/>
  <c r="O4989" i="276"/>
  <c r="O4988" i="276"/>
  <c r="O4987" i="276"/>
  <c r="O4986" i="276"/>
  <c r="O4985" i="276"/>
  <c r="O4984" i="276"/>
  <c r="O4983" i="276"/>
  <c r="O4982" i="276"/>
  <c r="O4981" i="276"/>
  <c r="O4980" i="276"/>
  <c r="O4979" i="276"/>
  <c r="O4978" i="276"/>
  <c r="O4977" i="276"/>
  <c r="O4976" i="276"/>
  <c r="O4975" i="276"/>
  <c r="O4974" i="276"/>
  <c r="O4973" i="276"/>
  <c r="O4972" i="276"/>
  <c r="O4971" i="276"/>
  <c r="O4970" i="276"/>
  <c r="O4969" i="276"/>
  <c r="O4968" i="276"/>
  <c r="O4967" i="276"/>
  <c r="O4966" i="276"/>
  <c r="O4965" i="276"/>
  <c r="O4964" i="276"/>
  <c r="O4963" i="276"/>
  <c r="O4962" i="276"/>
  <c r="O4961" i="276"/>
  <c r="O4960" i="276"/>
  <c r="O4959" i="276"/>
  <c r="O4958" i="276"/>
  <c r="O4957" i="276"/>
  <c r="O4956" i="276"/>
  <c r="O4955" i="276"/>
  <c r="O4954" i="276"/>
  <c r="O4953" i="276"/>
  <c r="O4952" i="276"/>
  <c r="O4951" i="276"/>
  <c r="O4950" i="276"/>
  <c r="O4949" i="276"/>
  <c r="O4948" i="276"/>
  <c r="O4947" i="276"/>
  <c r="O4946" i="276"/>
  <c r="O4945" i="276"/>
  <c r="O4944" i="276"/>
  <c r="O4943" i="276"/>
  <c r="O4942" i="276"/>
  <c r="O4941" i="276"/>
  <c r="O4940" i="276"/>
  <c r="O4939" i="276"/>
  <c r="O4938" i="276"/>
  <c r="O4937" i="276"/>
  <c r="O4936" i="276"/>
  <c r="O4935" i="276"/>
  <c r="O4934" i="276"/>
  <c r="O4933" i="276"/>
  <c r="O4932" i="276"/>
  <c r="O4931" i="276"/>
  <c r="O4930" i="276"/>
  <c r="O4929" i="276"/>
  <c r="O4928" i="276"/>
  <c r="O4927" i="276"/>
  <c r="O4926" i="276"/>
  <c r="O4925" i="276"/>
  <c r="O4924" i="276"/>
  <c r="O4923" i="276"/>
  <c r="O4922" i="276"/>
  <c r="O4921" i="276"/>
  <c r="O4920" i="276"/>
  <c r="O4919" i="276"/>
  <c r="O4918" i="276"/>
  <c r="O4917" i="276"/>
  <c r="O4916" i="276"/>
  <c r="O4915" i="276"/>
  <c r="O4914" i="276"/>
  <c r="O4913" i="276"/>
  <c r="O4912" i="276"/>
  <c r="O4911" i="276"/>
  <c r="O4910" i="276"/>
  <c r="O4909" i="276"/>
  <c r="O4908" i="276"/>
  <c r="O4907" i="276"/>
  <c r="O4906" i="276"/>
  <c r="O4905" i="276"/>
  <c r="O4904" i="276"/>
  <c r="O4903" i="276"/>
  <c r="O4902" i="276"/>
  <c r="O4901" i="276"/>
  <c r="O4900" i="276"/>
  <c r="O4899" i="276"/>
  <c r="O4898" i="276"/>
  <c r="O4897" i="276"/>
  <c r="O4896" i="276"/>
  <c r="O4895" i="276"/>
  <c r="O4894" i="276"/>
  <c r="O4893" i="276"/>
  <c r="O4892" i="276"/>
  <c r="O4891" i="276"/>
  <c r="O4890" i="276"/>
  <c r="O4889" i="276"/>
  <c r="O4888" i="276"/>
  <c r="O4887" i="276"/>
  <c r="O4886" i="276"/>
  <c r="O4885" i="276"/>
  <c r="O4884" i="276"/>
  <c r="O4883" i="276"/>
  <c r="O4882" i="276"/>
  <c r="O4881" i="276"/>
  <c r="O4880" i="276"/>
  <c r="O4879" i="276"/>
  <c r="O4878" i="276"/>
  <c r="O4877" i="276"/>
  <c r="O4876" i="276"/>
  <c r="O4875" i="276"/>
  <c r="O4874" i="276"/>
  <c r="O4873" i="276"/>
  <c r="O4872" i="276"/>
  <c r="O4871" i="276"/>
  <c r="O4870" i="276"/>
  <c r="O4869" i="276"/>
  <c r="O4868" i="276"/>
  <c r="O4867" i="276"/>
  <c r="O4866" i="276"/>
  <c r="O4865" i="276"/>
  <c r="O4864" i="276"/>
  <c r="O4863" i="276"/>
  <c r="O4862" i="276"/>
  <c r="O4861" i="276"/>
  <c r="O4860" i="276"/>
  <c r="O4859" i="276"/>
  <c r="O4858" i="276"/>
  <c r="O4857" i="276"/>
  <c r="O4856" i="276"/>
  <c r="O4855" i="276"/>
  <c r="O4854" i="276"/>
  <c r="O4853" i="276"/>
  <c r="O4852" i="276"/>
  <c r="O4851" i="276"/>
  <c r="O4850" i="276"/>
  <c r="O4849" i="276"/>
  <c r="O4848" i="276"/>
  <c r="O4847" i="276"/>
  <c r="O4846" i="276"/>
  <c r="O4845" i="276"/>
  <c r="O4844" i="276"/>
  <c r="O4843" i="276"/>
  <c r="O4842" i="276"/>
  <c r="O4841" i="276"/>
  <c r="O4840" i="276"/>
  <c r="O4839" i="276"/>
  <c r="O4838" i="276"/>
  <c r="O4837" i="276"/>
  <c r="O4836" i="276"/>
  <c r="O4835" i="276"/>
  <c r="O4834" i="276"/>
  <c r="O4833" i="276"/>
  <c r="O4832" i="276"/>
  <c r="O4831" i="276"/>
  <c r="O4830" i="276"/>
  <c r="O4829" i="276"/>
  <c r="O4828" i="276"/>
  <c r="O4827" i="276"/>
  <c r="O4826" i="276"/>
  <c r="O4825" i="276"/>
  <c r="O4824" i="276"/>
  <c r="O4823" i="276"/>
  <c r="O4822" i="276"/>
  <c r="O4821" i="276"/>
  <c r="O4820" i="276"/>
  <c r="O4819" i="276"/>
  <c r="O4818" i="276"/>
  <c r="O4817" i="276"/>
  <c r="O4816" i="276"/>
  <c r="O4815" i="276"/>
  <c r="O4814" i="276"/>
  <c r="O4813" i="276"/>
  <c r="O4812" i="276"/>
  <c r="O4811" i="276"/>
  <c r="O4810" i="276"/>
  <c r="O4809" i="276"/>
  <c r="O4808" i="276"/>
  <c r="O4807" i="276"/>
  <c r="O4806" i="276"/>
  <c r="O4805" i="276"/>
  <c r="O4804" i="276"/>
  <c r="O4803" i="276"/>
  <c r="O4802" i="276"/>
  <c r="O4801" i="276"/>
  <c r="O4800" i="276"/>
  <c r="O4799" i="276"/>
  <c r="O4798" i="276"/>
  <c r="O4797" i="276"/>
  <c r="O4796" i="276"/>
  <c r="O4795" i="276"/>
  <c r="O4794" i="276"/>
  <c r="O4793" i="276"/>
  <c r="O4792" i="276"/>
  <c r="O4791" i="276"/>
  <c r="O4790" i="276"/>
  <c r="O4789" i="276"/>
  <c r="O4788" i="276"/>
  <c r="O4787" i="276"/>
  <c r="O4786" i="276"/>
  <c r="O4785" i="276"/>
  <c r="O4784" i="276"/>
  <c r="O4783" i="276"/>
  <c r="O4782" i="276"/>
  <c r="O4781" i="276"/>
  <c r="O4780" i="276"/>
  <c r="O4779" i="276"/>
  <c r="O4778" i="276"/>
  <c r="O4777" i="276"/>
  <c r="O4776" i="276"/>
  <c r="O4775" i="276"/>
  <c r="O4774" i="276"/>
  <c r="O4773" i="276"/>
  <c r="O4772" i="276"/>
  <c r="O4771" i="276"/>
  <c r="O4770" i="276"/>
  <c r="O4769" i="276"/>
  <c r="O4768" i="276"/>
  <c r="O4767" i="276"/>
  <c r="O4766" i="276"/>
  <c r="O4765" i="276"/>
  <c r="O4764" i="276"/>
  <c r="O4763" i="276"/>
  <c r="O4762" i="276"/>
  <c r="O4761" i="276"/>
  <c r="O4760" i="276"/>
  <c r="O4759" i="276"/>
  <c r="O4758" i="276"/>
  <c r="O4757" i="276"/>
  <c r="O4756" i="276"/>
  <c r="O4755" i="276"/>
  <c r="O4754" i="276"/>
  <c r="O4753" i="276"/>
  <c r="O4752" i="276"/>
  <c r="O4751" i="276"/>
  <c r="O4750" i="276"/>
  <c r="O4749" i="276"/>
  <c r="O4748" i="276"/>
  <c r="O4747" i="276"/>
  <c r="O4746" i="276"/>
  <c r="O4745" i="276"/>
  <c r="O4744" i="276"/>
  <c r="O4743" i="276"/>
  <c r="O4742" i="276"/>
  <c r="O4741" i="276"/>
  <c r="O4740" i="276"/>
  <c r="O4739" i="276"/>
  <c r="O4738" i="276"/>
  <c r="O4737" i="276"/>
  <c r="O4736" i="276"/>
  <c r="O4735" i="276"/>
  <c r="O4734" i="276"/>
  <c r="O4733" i="276"/>
  <c r="O4732" i="276"/>
  <c r="O4731" i="276"/>
  <c r="O4730" i="276"/>
  <c r="O4729" i="276"/>
  <c r="O4728" i="276"/>
  <c r="O4727" i="276"/>
  <c r="O4726" i="276"/>
  <c r="O4725" i="276"/>
  <c r="O4724" i="276"/>
  <c r="O4723" i="276"/>
  <c r="O4722" i="276"/>
  <c r="O4721" i="276"/>
  <c r="O4720" i="276"/>
  <c r="O4719" i="276"/>
  <c r="O4718" i="276"/>
  <c r="O4717" i="276"/>
  <c r="O4716" i="276"/>
  <c r="O4715" i="276"/>
  <c r="O4714" i="276"/>
  <c r="O4713" i="276"/>
  <c r="O4712" i="276"/>
  <c r="O4711" i="276"/>
  <c r="O4710" i="276"/>
  <c r="O4709" i="276"/>
  <c r="O4708" i="276"/>
  <c r="O4707" i="276"/>
  <c r="O4706" i="276"/>
  <c r="O4705" i="276"/>
  <c r="O4704" i="276"/>
  <c r="O4703" i="276"/>
  <c r="O4702" i="276"/>
  <c r="O4701" i="276"/>
  <c r="O4700" i="276"/>
  <c r="O4699" i="276"/>
  <c r="O4698" i="276"/>
  <c r="O4697" i="276"/>
  <c r="O4696" i="276"/>
  <c r="O4695" i="276"/>
  <c r="O4694" i="276"/>
  <c r="O4693" i="276"/>
  <c r="O4692" i="276"/>
  <c r="O4691" i="276"/>
  <c r="O4690" i="276"/>
  <c r="O4689" i="276"/>
  <c r="O4688" i="276"/>
  <c r="O4687" i="276"/>
  <c r="O4686" i="276"/>
  <c r="O4685" i="276"/>
  <c r="O4684" i="276"/>
  <c r="O4683" i="276"/>
  <c r="O4682" i="276"/>
  <c r="O4681" i="276"/>
  <c r="O4680" i="276"/>
  <c r="O4679" i="276"/>
  <c r="O4678" i="276"/>
  <c r="O4677" i="276"/>
  <c r="O4676" i="276"/>
  <c r="O4675" i="276"/>
  <c r="O4674" i="276"/>
  <c r="O4673" i="276"/>
  <c r="O4672" i="276"/>
  <c r="O4671" i="276"/>
  <c r="O4670" i="276"/>
  <c r="O4669" i="276"/>
  <c r="O4668" i="276"/>
  <c r="O4667" i="276"/>
  <c r="O4666" i="276"/>
  <c r="O4665" i="276"/>
  <c r="O4664" i="276"/>
  <c r="O4663" i="276"/>
  <c r="O4662" i="276"/>
  <c r="O4661" i="276"/>
  <c r="O4660" i="276"/>
  <c r="O4659" i="276"/>
  <c r="O4658" i="276"/>
  <c r="O4657" i="276"/>
  <c r="O4656" i="276"/>
  <c r="O4655" i="276"/>
  <c r="O4654" i="276"/>
  <c r="O4653" i="276"/>
  <c r="O4652" i="276"/>
  <c r="O4651" i="276"/>
  <c r="O4650" i="276"/>
  <c r="O4649" i="276"/>
  <c r="O4648" i="276"/>
  <c r="O4647" i="276"/>
  <c r="O4646" i="276"/>
  <c r="O4645" i="276"/>
  <c r="O4644" i="276"/>
  <c r="O4643" i="276"/>
  <c r="O4642" i="276"/>
  <c r="O4641" i="276"/>
  <c r="O4640" i="276"/>
  <c r="O4639" i="276"/>
  <c r="O4638" i="276"/>
  <c r="O4637" i="276"/>
  <c r="O4636" i="276"/>
  <c r="O4635" i="276"/>
  <c r="O4634" i="276"/>
  <c r="O4633" i="276"/>
  <c r="O4632" i="276"/>
  <c r="O4631" i="276"/>
  <c r="O4630" i="276"/>
  <c r="O4629" i="276"/>
  <c r="O4628" i="276"/>
  <c r="O4627" i="276"/>
  <c r="O4626" i="276"/>
  <c r="O4625" i="276"/>
  <c r="O4624" i="276"/>
  <c r="O4623" i="276"/>
  <c r="O4622" i="276"/>
  <c r="O4621" i="276"/>
  <c r="O4620" i="276"/>
  <c r="O4619" i="276"/>
  <c r="O4618" i="276"/>
  <c r="O4617" i="276"/>
  <c r="O4616" i="276"/>
  <c r="O4615" i="276"/>
  <c r="O4614" i="276"/>
  <c r="O4613" i="276"/>
  <c r="O4612" i="276"/>
  <c r="O4611" i="276"/>
  <c r="O4610" i="276"/>
  <c r="O4609" i="276"/>
  <c r="O4608" i="276"/>
  <c r="O4607" i="276"/>
  <c r="O4606" i="276"/>
  <c r="O4605" i="276"/>
  <c r="O4604" i="276"/>
  <c r="O4603" i="276"/>
  <c r="O4602" i="276"/>
  <c r="O4601" i="276"/>
  <c r="O4600" i="276"/>
  <c r="O4599" i="276"/>
  <c r="O4598" i="276"/>
  <c r="O4597" i="276"/>
  <c r="O4596" i="276"/>
  <c r="O4595" i="276"/>
  <c r="O4594" i="276"/>
  <c r="O4593" i="276"/>
  <c r="O4592" i="276"/>
  <c r="O4591" i="276"/>
  <c r="O4590" i="276"/>
  <c r="O4589" i="276"/>
  <c r="O4588" i="276"/>
  <c r="O4587" i="276"/>
  <c r="O4586" i="276"/>
  <c r="O4585" i="276"/>
  <c r="O4584" i="276"/>
  <c r="O4583" i="276"/>
  <c r="O4582" i="276"/>
  <c r="O4581" i="276"/>
  <c r="O4580" i="276"/>
  <c r="O4579" i="276"/>
  <c r="O4578" i="276"/>
  <c r="O4577" i="276"/>
  <c r="O4576" i="276"/>
  <c r="O4575" i="276"/>
  <c r="O4574" i="276"/>
  <c r="O4573" i="276"/>
  <c r="O4572" i="276"/>
  <c r="O4571" i="276"/>
  <c r="O4570" i="276"/>
  <c r="O4569" i="276"/>
  <c r="O4568" i="276"/>
  <c r="O4567" i="276"/>
  <c r="O4566" i="276"/>
  <c r="O4565" i="276"/>
  <c r="O4564" i="276"/>
  <c r="O4563" i="276"/>
  <c r="O4562" i="276"/>
  <c r="O4561" i="276"/>
  <c r="O4560" i="276"/>
  <c r="O4559" i="276"/>
  <c r="O4558" i="276"/>
  <c r="O4557" i="276"/>
  <c r="O4556" i="276"/>
  <c r="O4555" i="276"/>
  <c r="O4554" i="276"/>
  <c r="O4553" i="276"/>
  <c r="O4552" i="276"/>
  <c r="O4551" i="276"/>
  <c r="O4550" i="276"/>
  <c r="O4549" i="276"/>
  <c r="O4548" i="276"/>
  <c r="O4547" i="276"/>
  <c r="O4546" i="276"/>
  <c r="O4545" i="276"/>
  <c r="O4544" i="276"/>
  <c r="O4543" i="276"/>
  <c r="O4542" i="276"/>
  <c r="O4541" i="276"/>
  <c r="O4540" i="276"/>
  <c r="O4539" i="276"/>
  <c r="O4538" i="276"/>
  <c r="O4537" i="276"/>
  <c r="O4536" i="276"/>
  <c r="O4535" i="276"/>
  <c r="O4534" i="276"/>
  <c r="O4533" i="276"/>
  <c r="O4532" i="276"/>
  <c r="O4531" i="276"/>
  <c r="O4530" i="276"/>
  <c r="O4529" i="276"/>
  <c r="O4528" i="276"/>
  <c r="O4527" i="276"/>
  <c r="O4526" i="276"/>
  <c r="O4525" i="276"/>
  <c r="O4524" i="276"/>
  <c r="O4523" i="276"/>
  <c r="O4522" i="276"/>
  <c r="O4521" i="276"/>
  <c r="O4520" i="276"/>
  <c r="O4519" i="276"/>
  <c r="O4518" i="276"/>
  <c r="O4517" i="276"/>
  <c r="O4516" i="276"/>
  <c r="O4515" i="276"/>
  <c r="O4514" i="276"/>
  <c r="O4513" i="276"/>
  <c r="O4512" i="276"/>
  <c r="O4511" i="276"/>
  <c r="O4510" i="276"/>
  <c r="O4509" i="276"/>
  <c r="O4508" i="276"/>
  <c r="O4507" i="276"/>
  <c r="O4506" i="276"/>
  <c r="O4505" i="276"/>
  <c r="O4504" i="276"/>
  <c r="O4503" i="276"/>
  <c r="O4502" i="276"/>
  <c r="O4501" i="276"/>
  <c r="O4500" i="276"/>
  <c r="O4499" i="276"/>
  <c r="O4498" i="276"/>
  <c r="O4497" i="276"/>
  <c r="O4496" i="276"/>
  <c r="O4495" i="276"/>
  <c r="O4494" i="276"/>
  <c r="O4493" i="276"/>
  <c r="O4492" i="276"/>
  <c r="O4491" i="276"/>
  <c r="O4490" i="276"/>
  <c r="O4489" i="276"/>
  <c r="O4488" i="276"/>
  <c r="O4487" i="276"/>
  <c r="O4486" i="276"/>
  <c r="O4485" i="276"/>
  <c r="O4484" i="276"/>
  <c r="O4483" i="276"/>
  <c r="O4482" i="276"/>
  <c r="O4481" i="276"/>
  <c r="O4480" i="276"/>
  <c r="O4479" i="276"/>
  <c r="O4478" i="276"/>
  <c r="O4477" i="276"/>
  <c r="O4476" i="276"/>
  <c r="O4475" i="276"/>
  <c r="O4474" i="276"/>
  <c r="O4473" i="276"/>
  <c r="O4472" i="276"/>
  <c r="O4471" i="276"/>
  <c r="O4470" i="276"/>
  <c r="O4469" i="276"/>
  <c r="O4468" i="276"/>
  <c r="O4467" i="276"/>
  <c r="O4466" i="276"/>
  <c r="O4465" i="276"/>
  <c r="O4464" i="276"/>
  <c r="O4463" i="276"/>
  <c r="O4462" i="276"/>
  <c r="O4461" i="276"/>
  <c r="O4460" i="276"/>
  <c r="O4459" i="276"/>
  <c r="O4458" i="276"/>
  <c r="O4457" i="276"/>
  <c r="O4456" i="276"/>
  <c r="O4455" i="276"/>
  <c r="O4454" i="276"/>
  <c r="O4453" i="276"/>
  <c r="O4452" i="276"/>
  <c r="O4451" i="276"/>
  <c r="O4450" i="276"/>
  <c r="O4449" i="276"/>
  <c r="O4448" i="276"/>
  <c r="O4447" i="276"/>
  <c r="O4446" i="276"/>
  <c r="O4445" i="276"/>
  <c r="O4444" i="276"/>
  <c r="O4443" i="276"/>
  <c r="O4442" i="276"/>
  <c r="O4441" i="276"/>
  <c r="O4440" i="276"/>
  <c r="O4439" i="276"/>
  <c r="O4438" i="276"/>
  <c r="O4437" i="276"/>
  <c r="O4436" i="276"/>
  <c r="O4435" i="276"/>
  <c r="O4434" i="276"/>
  <c r="O4433" i="276"/>
  <c r="O4432" i="276"/>
  <c r="O4431" i="276"/>
  <c r="O4430" i="276"/>
  <c r="O4429" i="276"/>
  <c r="O4428" i="276"/>
  <c r="O4427" i="276"/>
  <c r="O4426" i="276"/>
  <c r="O4425" i="276"/>
  <c r="O4424" i="276"/>
  <c r="O4423" i="276"/>
  <c r="O4422" i="276"/>
  <c r="O4421" i="276"/>
  <c r="O4420" i="276"/>
  <c r="O4419" i="276"/>
  <c r="O4418" i="276"/>
  <c r="O4417" i="276"/>
  <c r="O4416" i="276"/>
  <c r="O4415" i="276"/>
  <c r="O4414" i="276"/>
  <c r="O4413" i="276"/>
  <c r="O4412" i="276"/>
  <c r="O4411" i="276"/>
  <c r="O4410" i="276"/>
  <c r="O4409" i="276"/>
  <c r="O4408" i="276"/>
  <c r="O4407" i="276"/>
  <c r="O4406" i="276"/>
  <c r="O4405" i="276"/>
  <c r="O4404" i="276"/>
  <c r="O4403" i="276"/>
  <c r="O4402" i="276"/>
  <c r="O4401" i="276"/>
  <c r="O4400" i="276"/>
  <c r="O4399" i="276"/>
  <c r="O4398" i="276"/>
  <c r="O4397" i="276"/>
  <c r="O4396" i="276"/>
  <c r="O4395" i="276"/>
  <c r="O4394" i="276"/>
  <c r="O4393" i="276"/>
  <c r="O4392" i="276"/>
  <c r="O4391" i="276"/>
  <c r="O4390" i="276"/>
  <c r="O4389" i="276"/>
  <c r="O4388" i="276"/>
  <c r="O4387" i="276"/>
  <c r="O4386" i="276"/>
  <c r="O4385" i="276"/>
  <c r="O4384" i="276"/>
  <c r="O4383" i="276"/>
  <c r="O4382" i="276"/>
  <c r="O4381" i="276"/>
  <c r="O4380" i="276"/>
  <c r="O4379" i="276"/>
  <c r="O4378" i="276"/>
  <c r="O4377" i="276"/>
  <c r="O4376" i="276"/>
  <c r="O4375" i="276"/>
  <c r="O4374" i="276"/>
  <c r="O4373" i="276"/>
  <c r="O4372" i="276"/>
  <c r="O4371" i="276"/>
  <c r="O4370" i="276"/>
  <c r="O4369" i="276"/>
  <c r="O4368" i="276"/>
  <c r="O4367" i="276"/>
  <c r="O4366" i="276"/>
  <c r="O4365" i="276"/>
  <c r="O4364" i="276"/>
  <c r="O4363" i="276"/>
  <c r="O4362" i="276"/>
  <c r="O4361" i="276"/>
  <c r="O4360" i="276"/>
  <c r="O4359" i="276"/>
  <c r="O4358" i="276"/>
  <c r="O4357" i="276"/>
  <c r="O4356" i="276"/>
  <c r="O4355" i="276"/>
  <c r="O4354" i="276"/>
  <c r="O4353" i="276"/>
  <c r="O4352" i="276"/>
  <c r="O4351" i="276"/>
  <c r="O4350" i="276"/>
  <c r="O4349" i="276"/>
  <c r="O4348" i="276"/>
  <c r="O4347" i="276"/>
  <c r="O4346" i="276"/>
  <c r="O4345" i="276"/>
  <c r="O4344" i="276"/>
  <c r="O4343" i="276"/>
  <c r="O4342" i="276"/>
  <c r="O4341" i="276"/>
  <c r="O4340" i="276"/>
  <c r="O4339" i="276"/>
  <c r="O4338" i="276"/>
  <c r="O4337" i="276"/>
  <c r="O4336" i="276"/>
  <c r="O4335" i="276"/>
  <c r="O4334" i="276"/>
  <c r="O4333" i="276"/>
  <c r="O4332" i="276"/>
  <c r="O4331" i="276"/>
  <c r="O4330" i="276"/>
  <c r="O4329" i="276"/>
  <c r="O4328" i="276"/>
  <c r="O4327" i="276"/>
  <c r="O4326" i="276"/>
  <c r="O4325" i="276"/>
  <c r="O4324" i="276"/>
  <c r="O4323" i="276"/>
  <c r="O4322" i="276"/>
  <c r="O4321" i="276"/>
  <c r="O4320" i="276"/>
  <c r="O4319" i="276"/>
  <c r="O4318" i="276"/>
  <c r="O4317" i="276"/>
  <c r="O4316" i="276"/>
  <c r="O4315" i="276"/>
  <c r="O4314" i="276"/>
  <c r="O4313" i="276"/>
  <c r="O4312" i="276"/>
  <c r="O4311" i="276"/>
  <c r="O4310" i="276"/>
  <c r="O4309" i="276"/>
  <c r="O4308" i="276"/>
  <c r="O4307" i="276"/>
  <c r="O4306" i="276"/>
  <c r="O4305" i="276"/>
  <c r="O4304" i="276"/>
  <c r="O4303" i="276"/>
  <c r="O4302" i="276"/>
  <c r="O4301" i="276"/>
  <c r="O4300" i="276"/>
  <c r="O4299" i="276"/>
  <c r="O4298" i="276"/>
  <c r="O4297" i="276"/>
  <c r="O4296" i="276"/>
  <c r="O4295" i="276"/>
  <c r="O4294" i="276"/>
  <c r="O4293" i="276"/>
  <c r="O4292" i="276"/>
  <c r="O4291" i="276"/>
  <c r="O4290" i="276"/>
  <c r="O4289" i="276"/>
  <c r="O4288" i="276"/>
  <c r="O4287" i="276"/>
  <c r="O4286" i="276"/>
  <c r="O4285" i="276"/>
  <c r="O4284" i="276"/>
  <c r="O4283" i="276"/>
  <c r="O4282" i="276"/>
  <c r="O4281" i="276"/>
  <c r="O4280" i="276"/>
  <c r="O4279" i="276"/>
  <c r="O4278" i="276"/>
  <c r="O4277" i="276"/>
  <c r="O4276" i="276"/>
  <c r="O4275" i="276"/>
  <c r="O4274" i="276"/>
  <c r="O4273" i="276"/>
  <c r="O4272" i="276"/>
  <c r="O4271" i="276"/>
  <c r="O4270" i="276"/>
  <c r="O4269" i="276"/>
  <c r="O4268" i="276"/>
  <c r="O4267" i="276"/>
  <c r="O4266" i="276"/>
  <c r="O4265" i="276"/>
  <c r="O4264" i="276"/>
  <c r="O4263" i="276"/>
  <c r="O4262" i="276"/>
  <c r="O4261" i="276"/>
  <c r="O4260" i="276"/>
  <c r="O4259" i="276"/>
  <c r="O4258" i="276"/>
  <c r="O4257" i="276"/>
  <c r="O4256" i="276"/>
  <c r="O4255" i="276"/>
  <c r="O4254" i="276"/>
  <c r="O4253" i="276"/>
  <c r="O4252" i="276"/>
  <c r="O4251" i="276"/>
  <c r="O4250" i="276"/>
  <c r="O4249" i="276"/>
  <c r="O4248" i="276"/>
  <c r="O4247" i="276"/>
  <c r="O4246" i="276"/>
  <c r="O4245" i="276"/>
  <c r="O4244" i="276"/>
  <c r="O4243" i="276"/>
  <c r="O4242" i="276"/>
  <c r="O4241" i="276"/>
  <c r="O4240" i="276"/>
  <c r="O4239" i="276"/>
  <c r="O4238" i="276"/>
  <c r="O4237" i="276"/>
  <c r="O4236" i="276"/>
  <c r="O4235" i="276"/>
  <c r="O4234" i="276"/>
  <c r="O4233" i="276"/>
  <c r="O4232" i="276"/>
  <c r="O4231" i="276"/>
  <c r="O4230" i="276"/>
  <c r="O4229" i="276"/>
  <c r="O4228" i="276"/>
  <c r="O4227" i="276"/>
  <c r="O4226" i="276"/>
  <c r="O4225" i="276"/>
  <c r="O4224" i="276"/>
  <c r="O4223" i="276"/>
  <c r="O4222" i="276"/>
  <c r="O4221" i="276"/>
  <c r="O4220" i="276"/>
  <c r="O4219" i="276"/>
  <c r="O4218" i="276"/>
  <c r="O4217" i="276"/>
  <c r="O4216" i="276"/>
  <c r="O4215" i="276"/>
  <c r="O4214" i="276"/>
  <c r="O4213" i="276"/>
  <c r="O4212" i="276"/>
  <c r="O4211" i="276"/>
  <c r="O4210" i="276"/>
  <c r="O4209" i="276"/>
  <c r="O4208" i="276"/>
  <c r="O4207" i="276"/>
  <c r="O4206" i="276"/>
  <c r="O4205" i="276"/>
  <c r="O4204" i="276"/>
  <c r="O4203" i="276"/>
  <c r="O4202" i="276"/>
  <c r="O4201" i="276"/>
  <c r="O4200" i="276"/>
  <c r="O4199" i="276"/>
  <c r="O4198" i="276"/>
  <c r="O4197" i="276"/>
  <c r="O4196" i="276"/>
  <c r="O4195" i="276"/>
  <c r="O4194" i="276"/>
  <c r="O4193" i="276"/>
  <c r="O4192" i="276"/>
  <c r="O4191" i="276"/>
  <c r="O4190" i="276"/>
  <c r="O4189" i="276"/>
  <c r="O4188" i="276"/>
  <c r="O4187" i="276"/>
  <c r="O4186" i="276"/>
  <c r="O4185" i="276"/>
  <c r="O4184" i="276"/>
  <c r="O4183" i="276"/>
  <c r="O4182" i="276"/>
  <c r="O4181" i="276"/>
  <c r="O4180" i="276"/>
  <c r="O4179" i="276"/>
  <c r="O4178" i="276"/>
  <c r="O4177" i="276"/>
  <c r="O4176" i="276"/>
  <c r="O4175" i="276"/>
  <c r="O4174" i="276"/>
  <c r="O4173" i="276"/>
  <c r="O4172" i="276"/>
  <c r="O4171" i="276"/>
  <c r="O4170" i="276"/>
  <c r="O4169" i="276"/>
  <c r="O4168" i="276"/>
  <c r="O4167" i="276"/>
  <c r="O4166" i="276"/>
  <c r="O4165" i="276"/>
  <c r="O4164" i="276"/>
  <c r="O4163" i="276"/>
  <c r="O4162" i="276"/>
  <c r="O4161" i="276"/>
  <c r="O4160" i="276"/>
  <c r="O4159" i="276"/>
  <c r="O4158" i="276"/>
  <c r="O4157" i="276"/>
  <c r="O4156" i="276"/>
  <c r="O4155" i="276"/>
  <c r="O4154" i="276"/>
  <c r="O4153" i="276"/>
  <c r="O4152" i="276"/>
  <c r="O4151" i="276"/>
  <c r="O4150" i="276"/>
  <c r="O4149" i="276"/>
  <c r="O4148" i="276"/>
  <c r="O4147" i="276"/>
  <c r="O4146" i="276"/>
  <c r="O4145" i="276"/>
  <c r="O4144" i="276"/>
  <c r="O4143" i="276"/>
  <c r="O4142" i="276"/>
  <c r="O4141" i="276"/>
  <c r="O4140" i="276"/>
  <c r="O4139" i="276"/>
  <c r="O4138" i="276"/>
  <c r="O4137" i="276"/>
  <c r="O4136" i="276"/>
  <c r="O4135" i="276"/>
  <c r="O4134" i="276"/>
  <c r="O4133" i="276"/>
  <c r="O4132" i="276"/>
  <c r="O4131" i="276"/>
  <c r="O4130" i="276"/>
  <c r="O4129" i="276"/>
  <c r="O4128" i="276"/>
  <c r="O4127" i="276"/>
  <c r="O4126" i="276"/>
  <c r="O4125" i="276"/>
  <c r="O4124" i="276"/>
  <c r="O4123" i="276"/>
  <c r="O4122" i="276"/>
  <c r="O4121" i="276"/>
  <c r="O4120" i="276"/>
  <c r="O4119" i="276"/>
  <c r="O4118" i="276"/>
  <c r="O4117" i="276"/>
  <c r="O4116" i="276"/>
  <c r="O4115" i="276"/>
  <c r="O4114" i="276"/>
  <c r="O4113" i="276"/>
  <c r="O4112" i="276"/>
  <c r="O4111" i="276"/>
  <c r="O4110" i="276"/>
  <c r="O4109" i="276"/>
  <c r="O4108" i="276"/>
  <c r="O4107" i="276"/>
  <c r="O4106" i="276"/>
  <c r="O4105" i="276"/>
  <c r="O4104" i="276"/>
  <c r="O4103" i="276"/>
  <c r="O4102" i="276"/>
  <c r="O4101" i="276"/>
  <c r="O4100" i="276"/>
  <c r="O4099" i="276"/>
  <c r="O4098" i="276"/>
  <c r="O4097" i="276"/>
  <c r="O4096" i="276"/>
  <c r="O4095" i="276"/>
  <c r="O4094" i="276"/>
  <c r="O4093" i="276"/>
  <c r="O4092" i="276"/>
  <c r="O4091" i="276"/>
  <c r="O4090" i="276"/>
  <c r="O4089" i="276"/>
  <c r="O4088" i="276"/>
  <c r="O4087" i="276"/>
  <c r="O4086" i="276"/>
  <c r="O4085" i="276"/>
  <c r="O4084" i="276"/>
  <c r="O4083" i="276"/>
  <c r="O4082" i="276"/>
  <c r="O4081" i="276"/>
  <c r="O4080" i="276"/>
  <c r="O4079" i="276"/>
  <c r="O4078" i="276"/>
  <c r="O4077" i="276"/>
  <c r="O4076" i="276"/>
  <c r="O4075" i="276"/>
  <c r="O4074" i="276"/>
  <c r="O4073" i="276"/>
  <c r="O4072" i="276"/>
  <c r="O4071" i="276"/>
  <c r="O4070" i="276"/>
  <c r="O4069" i="276"/>
  <c r="O4068" i="276"/>
  <c r="O4067" i="276"/>
  <c r="O4066" i="276"/>
  <c r="O4065" i="276"/>
  <c r="O4064" i="276"/>
  <c r="O4063" i="276"/>
  <c r="O4062" i="276"/>
  <c r="O4061" i="276"/>
  <c r="O4060" i="276"/>
  <c r="O4059" i="276"/>
  <c r="O4058" i="276"/>
  <c r="O4057" i="276"/>
  <c r="O4056" i="276"/>
  <c r="O4055" i="276"/>
  <c r="O4054" i="276"/>
  <c r="O4053" i="276"/>
  <c r="O4052" i="276"/>
  <c r="O4051" i="276"/>
  <c r="O4050" i="276"/>
  <c r="O4049" i="276"/>
  <c r="O4048" i="276"/>
  <c r="O4047" i="276"/>
  <c r="O4046" i="276"/>
  <c r="O4045" i="276"/>
  <c r="O4044" i="276"/>
  <c r="O4043" i="276"/>
  <c r="O4042" i="276"/>
  <c r="O4041" i="276"/>
  <c r="O4040" i="276"/>
  <c r="O4039" i="276"/>
  <c r="O4038" i="276"/>
  <c r="O4037" i="276"/>
  <c r="O4036" i="276"/>
  <c r="O4035" i="276"/>
  <c r="O4034" i="276"/>
  <c r="O4033" i="276"/>
  <c r="O4032" i="276"/>
  <c r="O4031" i="276"/>
  <c r="O4030" i="276"/>
  <c r="O4029" i="276"/>
  <c r="O4028" i="276"/>
  <c r="O4027" i="276"/>
  <c r="O4026" i="276"/>
  <c r="O4025" i="276"/>
  <c r="O4024" i="276"/>
  <c r="O4023" i="276"/>
  <c r="O4022" i="276"/>
  <c r="O4021" i="276"/>
  <c r="O4020" i="276"/>
  <c r="O4019" i="276"/>
  <c r="O4018" i="276"/>
  <c r="O4017" i="276"/>
  <c r="O4016" i="276"/>
  <c r="O4015" i="276"/>
  <c r="O4014" i="276"/>
  <c r="O4013" i="276"/>
  <c r="O4012" i="276"/>
  <c r="O4011" i="276"/>
  <c r="O4010" i="276"/>
  <c r="O4009" i="276"/>
  <c r="O4008" i="276"/>
  <c r="O4007" i="276"/>
  <c r="O4006" i="276"/>
  <c r="O4005" i="276"/>
  <c r="O4004" i="276"/>
  <c r="O4003" i="276"/>
  <c r="O4002" i="276"/>
  <c r="O4001" i="276"/>
  <c r="O4000" i="276"/>
  <c r="O3999" i="276"/>
  <c r="O3998" i="276"/>
  <c r="O3997" i="276"/>
  <c r="O3996" i="276"/>
  <c r="O3995" i="276"/>
  <c r="O3994" i="276"/>
  <c r="O3993" i="276"/>
  <c r="O3992" i="276"/>
  <c r="O3991" i="276"/>
  <c r="O3990" i="276"/>
  <c r="O3989" i="276"/>
  <c r="O3988" i="276"/>
  <c r="O3987" i="276"/>
  <c r="O3986" i="276"/>
  <c r="O3985" i="276"/>
  <c r="O3984" i="276"/>
  <c r="O3983" i="276"/>
  <c r="O3982" i="276"/>
  <c r="O3981" i="276"/>
  <c r="O3980" i="276"/>
  <c r="O3979" i="276"/>
  <c r="O3978" i="276"/>
  <c r="O3977" i="276"/>
  <c r="O3976" i="276"/>
  <c r="O3975" i="276"/>
  <c r="O3974" i="276"/>
  <c r="O3973" i="276"/>
  <c r="O3972" i="276"/>
  <c r="O3971" i="276"/>
  <c r="O3970" i="276"/>
  <c r="O3969" i="276"/>
  <c r="O3968" i="276"/>
  <c r="O3967" i="276"/>
  <c r="O3966" i="276"/>
  <c r="O3965" i="276"/>
  <c r="O3964" i="276"/>
  <c r="O3963" i="276"/>
  <c r="O3962" i="276"/>
  <c r="O3961" i="276"/>
  <c r="O3960" i="276"/>
  <c r="O3959" i="276"/>
  <c r="O3958" i="276"/>
  <c r="O3957" i="276"/>
  <c r="O3956" i="276"/>
  <c r="O3955" i="276"/>
  <c r="O3954" i="276"/>
  <c r="O3953" i="276"/>
  <c r="O3952" i="276"/>
  <c r="O3951" i="276"/>
  <c r="O3950" i="276"/>
  <c r="O3949" i="276"/>
  <c r="O3948" i="276"/>
  <c r="O3947" i="276"/>
  <c r="O3946" i="276"/>
  <c r="O3945" i="276"/>
  <c r="O3944" i="276"/>
  <c r="O3943" i="276"/>
  <c r="O3942" i="276"/>
  <c r="O3941" i="276"/>
  <c r="O3940" i="276"/>
  <c r="O3939" i="276"/>
  <c r="O3938" i="276"/>
  <c r="O3937" i="276"/>
  <c r="O3936" i="276"/>
  <c r="O3935" i="276"/>
  <c r="O3934" i="276"/>
  <c r="O3933" i="276"/>
  <c r="O3932" i="276"/>
  <c r="O3931" i="276"/>
  <c r="O3930" i="276"/>
  <c r="O3929" i="276"/>
  <c r="O3928" i="276"/>
  <c r="O3927" i="276"/>
  <c r="O3926" i="276"/>
  <c r="O3925" i="276"/>
  <c r="O3924" i="276"/>
  <c r="O3923" i="276"/>
  <c r="O3922" i="276"/>
  <c r="O3921" i="276"/>
  <c r="O3920" i="276"/>
  <c r="O3919" i="276"/>
  <c r="O3918" i="276"/>
  <c r="O3917" i="276"/>
  <c r="O3916" i="276"/>
  <c r="O3915" i="276"/>
  <c r="O3914" i="276"/>
  <c r="O3913" i="276"/>
  <c r="O3912" i="276"/>
  <c r="O3911" i="276"/>
  <c r="O3910" i="276"/>
  <c r="O3909" i="276"/>
  <c r="O3908" i="276"/>
  <c r="O3907" i="276"/>
  <c r="O3906" i="276"/>
  <c r="O3905" i="276"/>
  <c r="O3904" i="276"/>
  <c r="O3903" i="276"/>
  <c r="O3902" i="276"/>
  <c r="O3901" i="276"/>
  <c r="O3900" i="276"/>
  <c r="O3899" i="276"/>
  <c r="O3898" i="276"/>
  <c r="O3897" i="276"/>
  <c r="O3896" i="276"/>
  <c r="O3895" i="276"/>
  <c r="O3894" i="276"/>
  <c r="O3893" i="276"/>
  <c r="O3892" i="276"/>
  <c r="O3891" i="276"/>
  <c r="O3890" i="276"/>
  <c r="O3889" i="276"/>
  <c r="O3888" i="276"/>
  <c r="O3887" i="276"/>
  <c r="O3886" i="276"/>
  <c r="O3885" i="276"/>
  <c r="O3884" i="276"/>
  <c r="O3883" i="276"/>
  <c r="O3882" i="276"/>
  <c r="O3881" i="276"/>
  <c r="O3880" i="276"/>
  <c r="O3879" i="276"/>
  <c r="O3878" i="276"/>
  <c r="O3877" i="276"/>
  <c r="O3876" i="276"/>
  <c r="O3875" i="276"/>
  <c r="O3874" i="276"/>
  <c r="O3873" i="276"/>
  <c r="O3872" i="276"/>
  <c r="O3871" i="276"/>
  <c r="O3870" i="276"/>
  <c r="O3869" i="276"/>
  <c r="O3868" i="276"/>
  <c r="O3867" i="276"/>
  <c r="O3866" i="276"/>
  <c r="O3865" i="276"/>
  <c r="O3864" i="276"/>
  <c r="O3863" i="276"/>
  <c r="O3862" i="276"/>
  <c r="O3861" i="276"/>
  <c r="O3860" i="276"/>
  <c r="O3859" i="276"/>
  <c r="O3858" i="276"/>
  <c r="O3857" i="276"/>
  <c r="O3856" i="276"/>
  <c r="O3855" i="276"/>
  <c r="O3854" i="276"/>
  <c r="O3853" i="276"/>
  <c r="O3852" i="276"/>
  <c r="O3851" i="276"/>
  <c r="O3850" i="276"/>
  <c r="O3849" i="276"/>
  <c r="O3848" i="276"/>
  <c r="O3847" i="276"/>
  <c r="O3846" i="276"/>
  <c r="O3845" i="276"/>
  <c r="O3844" i="276"/>
  <c r="O3843" i="276"/>
  <c r="O3842" i="276"/>
  <c r="O3841" i="276"/>
  <c r="O3840" i="276"/>
  <c r="O3839" i="276"/>
  <c r="O3838" i="276"/>
  <c r="O3837" i="276"/>
  <c r="O3836" i="276"/>
  <c r="O3835" i="276"/>
  <c r="O3834" i="276"/>
  <c r="O3833" i="276"/>
  <c r="O3832" i="276"/>
  <c r="O3831" i="276"/>
  <c r="O3830" i="276"/>
  <c r="O3829" i="276"/>
  <c r="O3828" i="276"/>
  <c r="O3827" i="276"/>
  <c r="O3826" i="276"/>
  <c r="O3825" i="276"/>
  <c r="O3824" i="276"/>
  <c r="O3823" i="276"/>
  <c r="O3822" i="276"/>
  <c r="O3821" i="276"/>
  <c r="O3820" i="276"/>
  <c r="O3819" i="276"/>
  <c r="O3818" i="276"/>
  <c r="O3817" i="276"/>
  <c r="O3816" i="276"/>
  <c r="O3815" i="276"/>
  <c r="O3814" i="276"/>
  <c r="O3813" i="276"/>
  <c r="O3812" i="276"/>
  <c r="O3811" i="276"/>
  <c r="O3810" i="276"/>
  <c r="O3809" i="276"/>
  <c r="O3808" i="276"/>
  <c r="O3807" i="276"/>
  <c r="O3806" i="276"/>
  <c r="O3805" i="276"/>
  <c r="O3804" i="276"/>
  <c r="O3803" i="276"/>
  <c r="O3802" i="276"/>
  <c r="O3801" i="276"/>
  <c r="O3800" i="276"/>
  <c r="O3799" i="276"/>
  <c r="O3798" i="276"/>
  <c r="O3797" i="276"/>
  <c r="O3796" i="276"/>
  <c r="O3795" i="276"/>
  <c r="O3794" i="276"/>
  <c r="O3793" i="276"/>
  <c r="O3792" i="276"/>
  <c r="O3791" i="276"/>
  <c r="O3790" i="276"/>
  <c r="O3789" i="276"/>
  <c r="O3788" i="276"/>
  <c r="O3787" i="276"/>
  <c r="O3786" i="276"/>
  <c r="O3785" i="276"/>
  <c r="O3784" i="276"/>
  <c r="O3783" i="276"/>
  <c r="O3782" i="276"/>
  <c r="O3781" i="276"/>
  <c r="O3780" i="276"/>
  <c r="O3779" i="276"/>
  <c r="O3778" i="276"/>
  <c r="O3777" i="276"/>
  <c r="O3776" i="276"/>
  <c r="O3775" i="276"/>
  <c r="O3774" i="276"/>
  <c r="O3773" i="276"/>
  <c r="O3772" i="276"/>
  <c r="O3771" i="276"/>
  <c r="O3770" i="276"/>
  <c r="O3769" i="276"/>
  <c r="O3768" i="276"/>
  <c r="O3767" i="276"/>
  <c r="O3766" i="276"/>
  <c r="O3765" i="276"/>
  <c r="O3764" i="276"/>
  <c r="O3763" i="276"/>
  <c r="O3762" i="276"/>
  <c r="O3761" i="276"/>
  <c r="O3760" i="276"/>
  <c r="O3759" i="276"/>
  <c r="O3758" i="276"/>
  <c r="O3757" i="276"/>
  <c r="O3756" i="276"/>
  <c r="O3755" i="276"/>
  <c r="O3754" i="276"/>
  <c r="O3753" i="276"/>
  <c r="O3752" i="276"/>
  <c r="O3751" i="276"/>
  <c r="O3750" i="276"/>
  <c r="O3749" i="276"/>
  <c r="O3748" i="276"/>
  <c r="O3747" i="276"/>
  <c r="O3746" i="276"/>
  <c r="O3745" i="276"/>
  <c r="O3744" i="276"/>
  <c r="O3743" i="276"/>
  <c r="O3742" i="276"/>
  <c r="O3741" i="276"/>
  <c r="O3740" i="276"/>
  <c r="O3739" i="276"/>
  <c r="O3738" i="276"/>
  <c r="O3737" i="276"/>
  <c r="O3736" i="276"/>
  <c r="O3735" i="276"/>
  <c r="O3734" i="276"/>
  <c r="O3733" i="276"/>
  <c r="O3732" i="276"/>
  <c r="O3731" i="276"/>
  <c r="O3730" i="276"/>
  <c r="O3729" i="276"/>
  <c r="O3728" i="276"/>
  <c r="O3727" i="276"/>
  <c r="O3726" i="276"/>
  <c r="O3725" i="276"/>
  <c r="O3724" i="276"/>
  <c r="O3723" i="276"/>
  <c r="O3722" i="276"/>
  <c r="O3721" i="276"/>
  <c r="O3720" i="276"/>
  <c r="O3719" i="276"/>
  <c r="O3718" i="276"/>
  <c r="O3717" i="276"/>
  <c r="O3716" i="276"/>
  <c r="O3715" i="276"/>
  <c r="O3714" i="276"/>
  <c r="O3713" i="276"/>
  <c r="O3712" i="276"/>
  <c r="O3711" i="276"/>
  <c r="O3710" i="276"/>
  <c r="O3709" i="276"/>
  <c r="O3708" i="276"/>
  <c r="O3707" i="276"/>
  <c r="O3706" i="276"/>
  <c r="O3705" i="276"/>
  <c r="O3704" i="276"/>
  <c r="O3703" i="276"/>
  <c r="O3702" i="276"/>
  <c r="O3701" i="276"/>
  <c r="O3700" i="276"/>
  <c r="O3699" i="276"/>
  <c r="O3698" i="276"/>
  <c r="O3697" i="276"/>
  <c r="O3696" i="276"/>
  <c r="O3695" i="276"/>
  <c r="O3694" i="276"/>
  <c r="O3693" i="276"/>
  <c r="O3692" i="276"/>
  <c r="O3691" i="276"/>
  <c r="O3690" i="276"/>
  <c r="O3689" i="276"/>
  <c r="O3688" i="276"/>
  <c r="O3687" i="276"/>
  <c r="O3686" i="276"/>
  <c r="O3685" i="276"/>
  <c r="O3684" i="276"/>
  <c r="O3683" i="276"/>
  <c r="O3682" i="276"/>
  <c r="O3681" i="276"/>
  <c r="O3680" i="276"/>
  <c r="O3679" i="276"/>
  <c r="O3678" i="276"/>
  <c r="O3677" i="276"/>
  <c r="O3676" i="276"/>
  <c r="O3675" i="276"/>
  <c r="O3674" i="276"/>
  <c r="O3673" i="276"/>
  <c r="O3672" i="276"/>
  <c r="O3671" i="276"/>
  <c r="O3670" i="276"/>
  <c r="O3669" i="276"/>
  <c r="O3668" i="276"/>
  <c r="O3667" i="276"/>
  <c r="O3666" i="276"/>
  <c r="O3665" i="276"/>
  <c r="O3664" i="276"/>
  <c r="O3663" i="276"/>
  <c r="O3662" i="276"/>
  <c r="O3661" i="276"/>
  <c r="O3660" i="276"/>
  <c r="O3659" i="276"/>
  <c r="O3658" i="276"/>
  <c r="O3657" i="276"/>
  <c r="O3656" i="276"/>
  <c r="O3655" i="276"/>
  <c r="O3654" i="276"/>
  <c r="O3653" i="276"/>
  <c r="O3652" i="276"/>
  <c r="O3651" i="276"/>
  <c r="O3650" i="276"/>
  <c r="O3649" i="276"/>
  <c r="O3648" i="276"/>
  <c r="O3647" i="276"/>
  <c r="O3646" i="276"/>
  <c r="O3645" i="276"/>
  <c r="O3644" i="276"/>
  <c r="O3643" i="276"/>
  <c r="O3642" i="276"/>
  <c r="O3641" i="276"/>
  <c r="O3640" i="276"/>
  <c r="O3639" i="276"/>
  <c r="O3638" i="276"/>
  <c r="O3637" i="276"/>
  <c r="O3636" i="276"/>
  <c r="O3635" i="276"/>
  <c r="O3634" i="276"/>
  <c r="O3633" i="276"/>
  <c r="O3632" i="276"/>
  <c r="O3631" i="276"/>
  <c r="O3630" i="276"/>
  <c r="O3629" i="276"/>
  <c r="O3628" i="276"/>
  <c r="O3627" i="276"/>
  <c r="O3626" i="276"/>
  <c r="O3625" i="276"/>
  <c r="O3624" i="276"/>
  <c r="O3623" i="276"/>
  <c r="O3622" i="276"/>
  <c r="O3621" i="276"/>
  <c r="O3620" i="276"/>
  <c r="O3619" i="276"/>
  <c r="O3618" i="276"/>
  <c r="O3617" i="276"/>
  <c r="O3616" i="276"/>
  <c r="O3615" i="276"/>
  <c r="O3614" i="276"/>
  <c r="O3613" i="276"/>
  <c r="O3612" i="276"/>
  <c r="O3611" i="276"/>
  <c r="O3610" i="276"/>
  <c r="O3609" i="276"/>
  <c r="O3608" i="276"/>
  <c r="O3607" i="276"/>
  <c r="O3606" i="276"/>
  <c r="O3605" i="276"/>
  <c r="O3604" i="276"/>
  <c r="O3603" i="276"/>
  <c r="O3602" i="276"/>
  <c r="O3601" i="276"/>
  <c r="O3600" i="276"/>
  <c r="O3599" i="276"/>
  <c r="O3598" i="276"/>
  <c r="O3597" i="276"/>
  <c r="O3596" i="276"/>
  <c r="O3595" i="276"/>
  <c r="O3594" i="276"/>
  <c r="O3593" i="276"/>
  <c r="O3592" i="276"/>
  <c r="O3591" i="276"/>
  <c r="O3590" i="276"/>
  <c r="O3589" i="276"/>
  <c r="O3588" i="276"/>
  <c r="O3587" i="276"/>
  <c r="O3586" i="276"/>
  <c r="O3585" i="276"/>
  <c r="O3584" i="276"/>
  <c r="O3583" i="276"/>
  <c r="O3582" i="276"/>
  <c r="O3581" i="276"/>
  <c r="O3580" i="276"/>
  <c r="O3579" i="276"/>
  <c r="O3578" i="276"/>
  <c r="O3577" i="276"/>
  <c r="O3576" i="276"/>
  <c r="O3575" i="276"/>
  <c r="O3574" i="276"/>
  <c r="O3573" i="276"/>
  <c r="O3572" i="276"/>
  <c r="O3571" i="276"/>
  <c r="O3570" i="276"/>
  <c r="O3569" i="276"/>
  <c r="O3568" i="276"/>
  <c r="O3567" i="276"/>
  <c r="O3566" i="276"/>
  <c r="O3565" i="276"/>
  <c r="O3564" i="276"/>
  <c r="O3563" i="276"/>
  <c r="O3562" i="276"/>
  <c r="O3561" i="276"/>
  <c r="O3560" i="276"/>
  <c r="O3559" i="276"/>
  <c r="O3558" i="276"/>
  <c r="O3557" i="276"/>
  <c r="O3556" i="276"/>
  <c r="O3555" i="276"/>
  <c r="O3554" i="276"/>
  <c r="O3553" i="276"/>
  <c r="O3552" i="276"/>
  <c r="O3551" i="276"/>
  <c r="O3550" i="276"/>
  <c r="O3549" i="276"/>
  <c r="O3548" i="276"/>
  <c r="O3547" i="276"/>
  <c r="O3546" i="276"/>
  <c r="O3545" i="276"/>
  <c r="O3544" i="276"/>
  <c r="O3543" i="276"/>
  <c r="O3542" i="276"/>
  <c r="O3541" i="276"/>
  <c r="O3540" i="276"/>
  <c r="O3539" i="276"/>
  <c r="O3538" i="276"/>
  <c r="O3537" i="276"/>
  <c r="O3536" i="276"/>
  <c r="O3535" i="276"/>
  <c r="O3534" i="276"/>
  <c r="O3533" i="276"/>
  <c r="O3532" i="276"/>
  <c r="O3531" i="276"/>
  <c r="O3530" i="276"/>
  <c r="O3529" i="276"/>
  <c r="O3528" i="276"/>
  <c r="O3527" i="276"/>
  <c r="O3526" i="276"/>
  <c r="O3525" i="276"/>
  <c r="O3524" i="276"/>
  <c r="O3523" i="276"/>
  <c r="O3522" i="276"/>
  <c r="O3521" i="276"/>
  <c r="O3520" i="276"/>
  <c r="O3519" i="276"/>
  <c r="O3518" i="276"/>
  <c r="O3517" i="276"/>
  <c r="O3516" i="276"/>
  <c r="O3515" i="276"/>
  <c r="O3514" i="276"/>
  <c r="O3513" i="276"/>
  <c r="O3512" i="276"/>
  <c r="O3511" i="276"/>
  <c r="O3510" i="276"/>
  <c r="O3509" i="276"/>
  <c r="O3508" i="276"/>
  <c r="O3507" i="276"/>
  <c r="O3506" i="276"/>
  <c r="O3505" i="276"/>
  <c r="O3504" i="276"/>
  <c r="O3503" i="276"/>
  <c r="O3502" i="276"/>
  <c r="O3501" i="276"/>
  <c r="O3500" i="276"/>
  <c r="O3499" i="276"/>
  <c r="O3498" i="276"/>
  <c r="O3497" i="276"/>
  <c r="O3496" i="276"/>
  <c r="O3495" i="276"/>
  <c r="O3494" i="276"/>
  <c r="O3493" i="276"/>
  <c r="O3492" i="276"/>
  <c r="O3491" i="276"/>
  <c r="O3490" i="276"/>
  <c r="O3489" i="276"/>
  <c r="O3488" i="276"/>
  <c r="O3487" i="276"/>
  <c r="O3486" i="276"/>
  <c r="O3485" i="276"/>
  <c r="O3484" i="276"/>
  <c r="O3483" i="276"/>
  <c r="O3482" i="276"/>
  <c r="O3481" i="276"/>
  <c r="O3480" i="276"/>
  <c r="O3479" i="276"/>
  <c r="O3478" i="276"/>
  <c r="O3477" i="276"/>
  <c r="O3476" i="276"/>
  <c r="O3475" i="276"/>
  <c r="O3474" i="276"/>
  <c r="O3473" i="276"/>
  <c r="O3472" i="276"/>
  <c r="O3471" i="276"/>
  <c r="O3470" i="276"/>
  <c r="O3469" i="276"/>
  <c r="O3468" i="276"/>
  <c r="O3467" i="276"/>
  <c r="O3466" i="276"/>
  <c r="O3465" i="276"/>
  <c r="O3464" i="276"/>
  <c r="O3463" i="276"/>
  <c r="O3462" i="276"/>
  <c r="O3461" i="276"/>
  <c r="O3460" i="276"/>
  <c r="O3459" i="276"/>
  <c r="O3458" i="276"/>
  <c r="O3457" i="276"/>
  <c r="O3456" i="276"/>
  <c r="O3455" i="276"/>
  <c r="O3454" i="276"/>
  <c r="O3453" i="276"/>
  <c r="O3452" i="276"/>
  <c r="O3451" i="276"/>
  <c r="O3450" i="276"/>
  <c r="O3449" i="276"/>
  <c r="O3448" i="276"/>
  <c r="O3447" i="276"/>
  <c r="O3446" i="276"/>
  <c r="O3445" i="276"/>
  <c r="O3444" i="276"/>
  <c r="O3443" i="276"/>
  <c r="O3442" i="276"/>
  <c r="O3441" i="276"/>
  <c r="O3440" i="276"/>
  <c r="O3439" i="276"/>
  <c r="O3438" i="276"/>
  <c r="O3437" i="276"/>
  <c r="O3436" i="276"/>
  <c r="O3435" i="276"/>
  <c r="O3434" i="276"/>
  <c r="O3433" i="276"/>
  <c r="O3432" i="276"/>
  <c r="O3431" i="276"/>
  <c r="O3430" i="276"/>
  <c r="O3429" i="276"/>
  <c r="O3428" i="276"/>
  <c r="O3427" i="276"/>
  <c r="O3426" i="276"/>
  <c r="O3425" i="276"/>
  <c r="O3424" i="276"/>
  <c r="O3423" i="276"/>
  <c r="O3422" i="276"/>
  <c r="O3421" i="276"/>
  <c r="O3420" i="276"/>
  <c r="O3419" i="276"/>
  <c r="O3418" i="276"/>
  <c r="O3417" i="276"/>
  <c r="O3416" i="276"/>
  <c r="O3415" i="276"/>
  <c r="O3414" i="276"/>
  <c r="O3413" i="276"/>
  <c r="O3412" i="276"/>
  <c r="O3411" i="276"/>
  <c r="O3410" i="276"/>
  <c r="O3409" i="276"/>
  <c r="O3408" i="276"/>
  <c r="O3407" i="276"/>
  <c r="O3406" i="276"/>
  <c r="O3405" i="276"/>
  <c r="O3404" i="276"/>
  <c r="O3403" i="276"/>
  <c r="O3402" i="276"/>
  <c r="O3401" i="276"/>
  <c r="O3400" i="276"/>
  <c r="O3399" i="276"/>
  <c r="O3398" i="276"/>
  <c r="O3397" i="276"/>
  <c r="O3396" i="276"/>
  <c r="O3395" i="276"/>
  <c r="O3394" i="276"/>
  <c r="O3393" i="276"/>
  <c r="O3392" i="276"/>
  <c r="O3391" i="276"/>
  <c r="O3390" i="276"/>
  <c r="O3389" i="276"/>
  <c r="O3388" i="276"/>
  <c r="O3387" i="276"/>
  <c r="O3386" i="276"/>
  <c r="O3385" i="276"/>
  <c r="O3384" i="276"/>
  <c r="O3383" i="276"/>
  <c r="O3382" i="276"/>
  <c r="O3381" i="276"/>
  <c r="O3380" i="276"/>
  <c r="O3379" i="276"/>
  <c r="O3378" i="276"/>
  <c r="O3377" i="276"/>
  <c r="O3376" i="276"/>
  <c r="O3375" i="276"/>
  <c r="O3374" i="276"/>
  <c r="O3373" i="276"/>
  <c r="O3372" i="276"/>
  <c r="O3371" i="276"/>
  <c r="O3370" i="276"/>
  <c r="O3369" i="276"/>
  <c r="O3368" i="276"/>
  <c r="O3367" i="276"/>
  <c r="O3366" i="276"/>
  <c r="O3365" i="276"/>
  <c r="O3364" i="276"/>
  <c r="O3363" i="276"/>
  <c r="O3362" i="276"/>
  <c r="O3361" i="276"/>
  <c r="O3360" i="276"/>
  <c r="O3359" i="276"/>
  <c r="O3358" i="276"/>
  <c r="O3357" i="276"/>
  <c r="O3356" i="276"/>
  <c r="O3355" i="276"/>
  <c r="O3354" i="276"/>
  <c r="O3353" i="276"/>
  <c r="O3352" i="276"/>
  <c r="O3351" i="276"/>
  <c r="O3350" i="276"/>
  <c r="O3349" i="276"/>
  <c r="O3348" i="276"/>
  <c r="O3347" i="276"/>
  <c r="O3346" i="276"/>
  <c r="O3345" i="276"/>
  <c r="O3344" i="276"/>
  <c r="O3343" i="276"/>
  <c r="O3342" i="276"/>
  <c r="O3341" i="276"/>
  <c r="O3340" i="276"/>
  <c r="O3339" i="276"/>
  <c r="O3338" i="276"/>
  <c r="O3337" i="276"/>
  <c r="O3336" i="276"/>
  <c r="O3335" i="276"/>
  <c r="O3334" i="276"/>
  <c r="O3333" i="276"/>
  <c r="O3332" i="276"/>
  <c r="O3331" i="276"/>
  <c r="O3330" i="276"/>
  <c r="O3329" i="276"/>
  <c r="O3328" i="276"/>
  <c r="O3327" i="276"/>
  <c r="O3326" i="276"/>
  <c r="O3325" i="276"/>
  <c r="O3324" i="276"/>
  <c r="O3323" i="276"/>
  <c r="O3322" i="276"/>
  <c r="O3321" i="276"/>
  <c r="O3320" i="276"/>
  <c r="O3319" i="276"/>
  <c r="O3318" i="276"/>
  <c r="O3317" i="276"/>
  <c r="O3316" i="276"/>
  <c r="O3315" i="276"/>
  <c r="O3314" i="276"/>
  <c r="O3313" i="276"/>
  <c r="O3312" i="276"/>
  <c r="O3311" i="276"/>
  <c r="O3310" i="276"/>
  <c r="O3309" i="276"/>
  <c r="O3308" i="276"/>
  <c r="O3307" i="276"/>
  <c r="O3306" i="276"/>
  <c r="O3305" i="276"/>
  <c r="O3304" i="276"/>
  <c r="O3303" i="276"/>
  <c r="O3302" i="276"/>
  <c r="O3301" i="276"/>
  <c r="O3300" i="276"/>
  <c r="O3299" i="276"/>
  <c r="O3298" i="276"/>
  <c r="O3297" i="276"/>
  <c r="O3296" i="276"/>
  <c r="O3295" i="276"/>
  <c r="O3294" i="276"/>
  <c r="O3293" i="276"/>
  <c r="O3292" i="276"/>
  <c r="O3291" i="276"/>
  <c r="O3290" i="276"/>
  <c r="O3289" i="276"/>
  <c r="O3288" i="276"/>
  <c r="O3287" i="276"/>
  <c r="O3286" i="276"/>
  <c r="O3285" i="276"/>
  <c r="O3284" i="276"/>
  <c r="O3283" i="276"/>
  <c r="O3282" i="276"/>
  <c r="O3281" i="276"/>
  <c r="O3280" i="276"/>
  <c r="O3279" i="276"/>
  <c r="O3278" i="276"/>
  <c r="O3277" i="276"/>
  <c r="O3276" i="276"/>
  <c r="O3275" i="276"/>
  <c r="O3274" i="276"/>
  <c r="O3273" i="276"/>
  <c r="O3272" i="276"/>
  <c r="O3271" i="276"/>
  <c r="O3270" i="276"/>
  <c r="O3269" i="276"/>
  <c r="O3268" i="276"/>
  <c r="O3267" i="276"/>
  <c r="O3266" i="276"/>
  <c r="O3265" i="276"/>
  <c r="O3264" i="276"/>
  <c r="O3263" i="276"/>
  <c r="O3262" i="276"/>
  <c r="O3261" i="276"/>
  <c r="O3260" i="276"/>
  <c r="O3259" i="276"/>
  <c r="O3258" i="276"/>
  <c r="O3257" i="276"/>
  <c r="O3256" i="276"/>
  <c r="O3255" i="276"/>
  <c r="O3254" i="276"/>
  <c r="O3253" i="276"/>
  <c r="O3252" i="276"/>
  <c r="O3251" i="276"/>
  <c r="O3250" i="276"/>
  <c r="O3249" i="276"/>
  <c r="O3248" i="276"/>
  <c r="O3247" i="276"/>
  <c r="O3246" i="276"/>
  <c r="O3245" i="276"/>
  <c r="O3244" i="276"/>
  <c r="O3243" i="276"/>
  <c r="O3242" i="276"/>
  <c r="O3241" i="276"/>
  <c r="O3240" i="276"/>
  <c r="O3239" i="276"/>
  <c r="O3238" i="276"/>
  <c r="O3237" i="276"/>
  <c r="O3236" i="276"/>
  <c r="O3235" i="276"/>
  <c r="O3234" i="276"/>
  <c r="O3233" i="276"/>
  <c r="O3232" i="276"/>
  <c r="O3231" i="276"/>
  <c r="O3230" i="276"/>
  <c r="O3229" i="276"/>
  <c r="O3228" i="276"/>
  <c r="O3227" i="276"/>
  <c r="O3226" i="276"/>
  <c r="O3225" i="276"/>
  <c r="O3224" i="276"/>
  <c r="O3223" i="276"/>
  <c r="O3222" i="276"/>
  <c r="O3221" i="276"/>
  <c r="O3220" i="276"/>
  <c r="O3219" i="276"/>
  <c r="O3218" i="276"/>
  <c r="O3217" i="276"/>
  <c r="O3216" i="276"/>
  <c r="O3215" i="276"/>
  <c r="O3214" i="276"/>
  <c r="O3213" i="276"/>
  <c r="O3212" i="276"/>
  <c r="O3211" i="276"/>
  <c r="O3210" i="276"/>
  <c r="O3209" i="276"/>
  <c r="O3208" i="276"/>
  <c r="O3207" i="276"/>
  <c r="O3206" i="276"/>
  <c r="O3205" i="276"/>
  <c r="O3204" i="276"/>
  <c r="O3203" i="276"/>
  <c r="O3202" i="276"/>
  <c r="O3201" i="276"/>
  <c r="O3200" i="276"/>
  <c r="O3199" i="276"/>
  <c r="O3198" i="276"/>
  <c r="O3197" i="276"/>
  <c r="O3196" i="276"/>
  <c r="O3195" i="276"/>
  <c r="O3194" i="276"/>
  <c r="O3193" i="276"/>
  <c r="O3192" i="276"/>
  <c r="O3191" i="276"/>
  <c r="O3190" i="276"/>
  <c r="O3189" i="276"/>
  <c r="O3188" i="276"/>
  <c r="O3187" i="276"/>
  <c r="O3186" i="276"/>
  <c r="O3185" i="276"/>
  <c r="O3184" i="276"/>
  <c r="O3183" i="276"/>
  <c r="O3182" i="276"/>
  <c r="O3181" i="276"/>
  <c r="O3180" i="276"/>
  <c r="O3179" i="276"/>
  <c r="O3178" i="276"/>
  <c r="O3177" i="276"/>
  <c r="O3176" i="276"/>
  <c r="O3175" i="276"/>
  <c r="O3174" i="276"/>
  <c r="O3173" i="276"/>
  <c r="O3172" i="276"/>
  <c r="O3171" i="276"/>
  <c r="O3170" i="276"/>
  <c r="O3169" i="276"/>
  <c r="O3168" i="276"/>
  <c r="O3167" i="276"/>
  <c r="O3166" i="276"/>
  <c r="O3165" i="276"/>
  <c r="O3164" i="276"/>
  <c r="O3163" i="276"/>
  <c r="O3162" i="276"/>
  <c r="O3161" i="276"/>
  <c r="O3160" i="276"/>
  <c r="O3159" i="276"/>
  <c r="O3158" i="276"/>
  <c r="O3157" i="276"/>
  <c r="O3156" i="276"/>
  <c r="O3155" i="276"/>
  <c r="O3154" i="276"/>
  <c r="O3153" i="276"/>
  <c r="O3152" i="276"/>
  <c r="O3151" i="276"/>
  <c r="O3150" i="276"/>
  <c r="O3149" i="276"/>
  <c r="O3148" i="276"/>
  <c r="O3147" i="276"/>
  <c r="O3146" i="276"/>
  <c r="O3145" i="276"/>
  <c r="O3144" i="276"/>
  <c r="O3143" i="276"/>
  <c r="O3142" i="276"/>
  <c r="O3141" i="276"/>
  <c r="O3140" i="276"/>
  <c r="O3139" i="276"/>
  <c r="O3138" i="276"/>
  <c r="O3137" i="276"/>
  <c r="O3136" i="276"/>
  <c r="O3135" i="276"/>
  <c r="O3134" i="276"/>
  <c r="O3133" i="276"/>
  <c r="O3132" i="276"/>
  <c r="O3131" i="276"/>
  <c r="O3130" i="276"/>
  <c r="O3129" i="276"/>
  <c r="O3128" i="276"/>
  <c r="O3127" i="276"/>
  <c r="O3126" i="276"/>
  <c r="O3125" i="276"/>
  <c r="O3124" i="276"/>
  <c r="O3123" i="276"/>
  <c r="O3122" i="276"/>
  <c r="O3121" i="276"/>
  <c r="O3120" i="276"/>
  <c r="O3119" i="276"/>
  <c r="O3118" i="276"/>
  <c r="O3117" i="276"/>
  <c r="O3116" i="276"/>
  <c r="O3115" i="276"/>
  <c r="O3114" i="276"/>
  <c r="O3113" i="276"/>
  <c r="O3112" i="276"/>
  <c r="O3111" i="276"/>
  <c r="O3110" i="276"/>
  <c r="O3109" i="276"/>
  <c r="O3108" i="276"/>
  <c r="O3107" i="276"/>
  <c r="O3106" i="276"/>
  <c r="O3105" i="276"/>
  <c r="O3104" i="276"/>
  <c r="O3103" i="276"/>
  <c r="O3102" i="276"/>
  <c r="O3101" i="276"/>
  <c r="O3100" i="276"/>
  <c r="O3099" i="276"/>
  <c r="O3098" i="276"/>
  <c r="O3097" i="276"/>
  <c r="O3096" i="276"/>
  <c r="O3095" i="276"/>
  <c r="O3094" i="276"/>
  <c r="O3093" i="276"/>
  <c r="O3092" i="276"/>
  <c r="O3091" i="276"/>
  <c r="O3090" i="276"/>
  <c r="O3089" i="276"/>
  <c r="O3088" i="276"/>
  <c r="O3087" i="276"/>
  <c r="O3086" i="276"/>
  <c r="O3085" i="276"/>
  <c r="O3084" i="276"/>
  <c r="O3083" i="276"/>
  <c r="O3082" i="276"/>
  <c r="O3081" i="276"/>
  <c r="O3080" i="276"/>
  <c r="O3079" i="276"/>
  <c r="O3078" i="276"/>
  <c r="O3077" i="276"/>
  <c r="O3076" i="276"/>
  <c r="O3075" i="276"/>
  <c r="O3074" i="276"/>
  <c r="O3073" i="276"/>
  <c r="O3072" i="276"/>
  <c r="O3071" i="276"/>
  <c r="O3070" i="276"/>
  <c r="O3069" i="276"/>
  <c r="O3068" i="276"/>
  <c r="O3067" i="276"/>
  <c r="O3066" i="276"/>
  <c r="O3065" i="276"/>
  <c r="O3064" i="276"/>
  <c r="O3063" i="276"/>
  <c r="O3062" i="276"/>
  <c r="O3061" i="276"/>
  <c r="O3060" i="276"/>
  <c r="O3059" i="276"/>
  <c r="O3058" i="276"/>
  <c r="O3057" i="276"/>
  <c r="O3056" i="276"/>
  <c r="O3055" i="276"/>
  <c r="O3054" i="276"/>
  <c r="O3053" i="276"/>
  <c r="O3052" i="276"/>
  <c r="O3051" i="276"/>
  <c r="O3050" i="276"/>
  <c r="O3049" i="276"/>
  <c r="O3048" i="276"/>
  <c r="O3047" i="276"/>
  <c r="O3046" i="276"/>
  <c r="O3045" i="276"/>
  <c r="O3044" i="276"/>
  <c r="O3043" i="276"/>
  <c r="O3042" i="276"/>
  <c r="O3041" i="276"/>
  <c r="O3040" i="276"/>
  <c r="O3039" i="276"/>
  <c r="O3038" i="276"/>
  <c r="O3037" i="276"/>
  <c r="O3036" i="276"/>
  <c r="O3035" i="276"/>
  <c r="O3034" i="276"/>
  <c r="O3033" i="276"/>
  <c r="O3032" i="276"/>
  <c r="O3031" i="276"/>
  <c r="O3030" i="276"/>
  <c r="O3029" i="276"/>
  <c r="O3028" i="276"/>
  <c r="O3027" i="276"/>
  <c r="O3026" i="276"/>
  <c r="O3025" i="276"/>
  <c r="O3024" i="276"/>
  <c r="O3023" i="276"/>
  <c r="O3022" i="276"/>
  <c r="O3021" i="276"/>
  <c r="O3020" i="276"/>
  <c r="O3019" i="276"/>
  <c r="O3018" i="276"/>
  <c r="O3017" i="276"/>
  <c r="O3016" i="276"/>
  <c r="O3015" i="276"/>
  <c r="O3014" i="276"/>
  <c r="O3013" i="276"/>
  <c r="O3012" i="276"/>
  <c r="O3011" i="276"/>
  <c r="O3010" i="276"/>
  <c r="O3009" i="276"/>
  <c r="O3008" i="276"/>
  <c r="O3007" i="276"/>
  <c r="O3006" i="276"/>
  <c r="O3005" i="276"/>
  <c r="O3004" i="276"/>
  <c r="O3003" i="276"/>
  <c r="O3002" i="276"/>
  <c r="O3001" i="276"/>
  <c r="O3000" i="276"/>
  <c r="O2999" i="276"/>
  <c r="O2998" i="276"/>
  <c r="O2997" i="276"/>
  <c r="O2996" i="276"/>
  <c r="O2995" i="276"/>
  <c r="O2994" i="276"/>
  <c r="O2993" i="276"/>
  <c r="O2992" i="276"/>
  <c r="O2991" i="276"/>
  <c r="O2990" i="276"/>
  <c r="O2989" i="276"/>
  <c r="O2988" i="276"/>
  <c r="O2987" i="276"/>
  <c r="O2986" i="276"/>
  <c r="O2985" i="276"/>
  <c r="O2984" i="276"/>
  <c r="O2983" i="276"/>
  <c r="O2982" i="276"/>
  <c r="O2981" i="276"/>
  <c r="O2980" i="276"/>
  <c r="O2979" i="276"/>
  <c r="O2978" i="276"/>
  <c r="O2977" i="276"/>
  <c r="O2976" i="276"/>
  <c r="O2975" i="276"/>
  <c r="O2974" i="276"/>
  <c r="O2973" i="276"/>
  <c r="O2972" i="276"/>
  <c r="O2971" i="276"/>
  <c r="O2970" i="276"/>
  <c r="O2969" i="276"/>
  <c r="O2968" i="276"/>
  <c r="O2967" i="276"/>
  <c r="O2966" i="276"/>
  <c r="O2965" i="276"/>
  <c r="O2964" i="276"/>
  <c r="O2963" i="276"/>
  <c r="O2962" i="276"/>
  <c r="O2961" i="276"/>
  <c r="O2960" i="276"/>
  <c r="O2959" i="276"/>
  <c r="O2958" i="276"/>
  <c r="O2957" i="276"/>
  <c r="O2956" i="276"/>
  <c r="O2955" i="276"/>
  <c r="O2954" i="276"/>
  <c r="O2953" i="276"/>
  <c r="O2952" i="276"/>
  <c r="O2951" i="276"/>
  <c r="O2950" i="276"/>
  <c r="O2949" i="276"/>
  <c r="O2948" i="276"/>
  <c r="O2947" i="276"/>
  <c r="O2946" i="276"/>
  <c r="O2945" i="276"/>
  <c r="O2944" i="276"/>
  <c r="O2943" i="276"/>
  <c r="O2942" i="276"/>
  <c r="O2941" i="276"/>
  <c r="O2940" i="276"/>
  <c r="O2939" i="276"/>
  <c r="O2938" i="276"/>
  <c r="O2937" i="276"/>
  <c r="O2936" i="276"/>
  <c r="O2935" i="276"/>
  <c r="O2934" i="276"/>
  <c r="O2933" i="276"/>
  <c r="O2932" i="276"/>
  <c r="O2931" i="276"/>
  <c r="O2930" i="276"/>
  <c r="O2929" i="276"/>
  <c r="O2928" i="276"/>
  <c r="O2927" i="276"/>
  <c r="O2926" i="276"/>
  <c r="O2925" i="276"/>
  <c r="O2924" i="276"/>
  <c r="O2923" i="276"/>
  <c r="O2922" i="276"/>
  <c r="O2921" i="276"/>
  <c r="O2920" i="276"/>
  <c r="O2919" i="276"/>
  <c r="O2918" i="276"/>
  <c r="O2917" i="276"/>
  <c r="O2916" i="276"/>
  <c r="O2915" i="276"/>
  <c r="O2914" i="276"/>
  <c r="O2913" i="276"/>
  <c r="O2912" i="276"/>
  <c r="O2911" i="276"/>
  <c r="O2910" i="276"/>
  <c r="O2909" i="276"/>
  <c r="O2908" i="276"/>
  <c r="O2907" i="276"/>
  <c r="O2906" i="276"/>
  <c r="O2905" i="276"/>
  <c r="O2904" i="276"/>
  <c r="O2903" i="276"/>
  <c r="O2902" i="276"/>
  <c r="O2901" i="276"/>
  <c r="O2900" i="276"/>
  <c r="O2899" i="276"/>
  <c r="O2898" i="276"/>
  <c r="O2897" i="276"/>
  <c r="O2896" i="276"/>
  <c r="O2895" i="276"/>
  <c r="O2894" i="276"/>
  <c r="O2893" i="276"/>
  <c r="O2892" i="276"/>
  <c r="O2891" i="276"/>
  <c r="O2890" i="276"/>
  <c r="O2889" i="276"/>
  <c r="O2888" i="276"/>
  <c r="O2887" i="276"/>
  <c r="O2886" i="276"/>
  <c r="O2885" i="276"/>
  <c r="O2884" i="276"/>
  <c r="O2883" i="276"/>
  <c r="O2882" i="276"/>
  <c r="O2881" i="276"/>
  <c r="O2880" i="276"/>
  <c r="O2879" i="276"/>
  <c r="O2878" i="276"/>
  <c r="O2877" i="276"/>
  <c r="O2876" i="276"/>
  <c r="O2875" i="276"/>
  <c r="O2874" i="276"/>
  <c r="O2873" i="276"/>
  <c r="O2872" i="276"/>
  <c r="O2871" i="276"/>
  <c r="O2870" i="276"/>
  <c r="O2869" i="276"/>
  <c r="O2868" i="276"/>
  <c r="O2867" i="276"/>
  <c r="O2866" i="276"/>
  <c r="O2865" i="276"/>
  <c r="O2864" i="276"/>
  <c r="O2863" i="276"/>
  <c r="O2862" i="276"/>
  <c r="O2861" i="276"/>
  <c r="O2860" i="276"/>
  <c r="O2859" i="276"/>
  <c r="O2858" i="276"/>
  <c r="O2857" i="276"/>
  <c r="O2856" i="276"/>
  <c r="O2855" i="276"/>
  <c r="O2854" i="276"/>
  <c r="O2853" i="276"/>
  <c r="O2852" i="276"/>
  <c r="O2851" i="276"/>
  <c r="O2850" i="276"/>
  <c r="O2849" i="276"/>
  <c r="O2848" i="276"/>
  <c r="O2847" i="276"/>
  <c r="O2846" i="276"/>
  <c r="O2845" i="276"/>
  <c r="O2844" i="276"/>
  <c r="O2843" i="276"/>
  <c r="O2842" i="276"/>
  <c r="O2841" i="276"/>
  <c r="O2840" i="276"/>
  <c r="O2839" i="276"/>
  <c r="O2838" i="276"/>
  <c r="O2837" i="276"/>
  <c r="O2836" i="276"/>
  <c r="O2835" i="276"/>
  <c r="O2834" i="276"/>
  <c r="O2833" i="276"/>
  <c r="O2832" i="276"/>
  <c r="O2831" i="276"/>
  <c r="O2830" i="276"/>
  <c r="O2829" i="276"/>
  <c r="O2828" i="276"/>
  <c r="O2827" i="276"/>
  <c r="O2826" i="276"/>
  <c r="O2825" i="276"/>
  <c r="O2824" i="276"/>
  <c r="O2823" i="276"/>
  <c r="O2822" i="276"/>
  <c r="O2821" i="276"/>
  <c r="O2820" i="276"/>
  <c r="O2819" i="276"/>
  <c r="O2818" i="276"/>
  <c r="O2817" i="276"/>
  <c r="O2816" i="276"/>
  <c r="O2815" i="276"/>
  <c r="O2814" i="276"/>
  <c r="O2813" i="276"/>
  <c r="O2812" i="276"/>
  <c r="O2811" i="276"/>
  <c r="O2810" i="276"/>
  <c r="O2809" i="276"/>
  <c r="O2808" i="276"/>
  <c r="O2807" i="276"/>
  <c r="O2806" i="276"/>
  <c r="O2805" i="276"/>
  <c r="O2804" i="276"/>
  <c r="O2803" i="276"/>
  <c r="O2802" i="276"/>
  <c r="O2801" i="276"/>
  <c r="O2800" i="276"/>
  <c r="O2799" i="276"/>
  <c r="O2798" i="276"/>
  <c r="O2797" i="276"/>
  <c r="O2796" i="276"/>
  <c r="O2795" i="276"/>
  <c r="O2794" i="276"/>
  <c r="O2793" i="276"/>
  <c r="O2792" i="276"/>
  <c r="O2791" i="276"/>
  <c r="O2790" i="276"/>
  <c r="O2789" i="276"/>
  <c r="O2788" i="276"/>
  <c r="O2787" i="276"/>
  <c r="O2786" i="276"/>
  <c r="O2785" i="276"/>
  <c r="O2784" i="276"/>
  <c r="O2783" i="276"/>
  <c r="O2782" i="276"/>
  <c r="O2781" i="276"/>
  <c r="O2780" i="276"/>
  <c r="O2779" i="276"/>
  <c r="O2778" i="276"/>
  <c r="O2777" i="276"/>
  <c r="O2776" i="276"/>
  <c r="O2775" i="276"/>
  <c r="O2774" i="276"/>
  <c r="O2773" i="276"/>
  <c r="O2772" i="276"/>
  <c r="O2771" i="276"/>
  <c r="O2770" i="276"/>
  <c r="O2769" i="276"/>
  <c r="O2768" i="276"/>
  <c r="O2767" i="276"/>
  <c r="O2766" i="276"/>
  <c r="O2765" i="276"/>
  <c r="O2764" i="276"/>
  <c r="O2763" i="276"/>
  <c r="O2762" i="276"/>
  <c r="O2761" i="276"/>
  <c r="O2760" i="276"/>
  <c r="O2759" i="276"/>
  <c r="O2758" i="276"/>
  <c r="O2757" i="276"/>
  <c r="O2756" i="276"/>
  <c r="O2755" i="276"/>
  <c r="O2754" i="276"/>
  <c r="O2753" i="276"/>
  <c r="O2752" i="276"/>
  <c r="O2751" i="276"/>
  <c r="O2750" i="276"/>
  <c r="O2749" i="276"/>
  <c r="O2748" i="276"/>
  <c r="O2747" i="276"/>
  <c r="O2746" i="276"/>
  <c r="O2745" i="276"/>
  <c r="O2744" i="276"/>
  <c r="O2743" i="276"/>
  <c r="O2742" i="276"/>
  <c r="O2741" i="276"/>
  <c r="O2740" i="276"/>
  <c r="O2739" i="276"/>
  <c r="O2738" i="276"/>
  <c r="O2737" i="276"/>
  <c r="O2736" i="276"/>
  <c r="O2735" i="276"/>
  <c r="O2734" i="276"/>
  <c r="O2733" i="276"/>
  <c r="O2732" i="276"/>
  <c r="O2731" i="276"/>
  <c r="O2730" i="276"/>
  <c r="O2729" i="276"/>
  <c r="O2728" i="276"/>
  <c r="O2727" i="276"/>
  <c r="O2726" i="276"/>
  <c r="O2725" i="276"/>
  <c r="O2724" i="276"/>
  <c r="O2723" i="276"/>
  <c r="O2722" i="276"/>
  <c r="O2721" i="276"/>
  <c r="O2720" i="276"/>
  <c r="O2719" i="276"/>
  <c r="O2718" i="276"/>
  <c r="O2717" i="276"/>
  <c r="O2716" i="276"/>
  <c r="O2715" i="276"/>
  <c r="O2714" i="276"/>
  <c r="O2713" i="276"/>
  <c r="O2712" i="276"/>
  <c r="O2711" i="276"/>
  <c r="O2710" i="276"/>
  <c r="O2709" i="276"/>
  <c r="O2708" i="276"/>
  <c r="O2707" i="276"/>
  <c r="O2706" i="276"/>
  <c r="O2705" i="276"/>
  <c r="O2704" i="276"/>
  <c r="O2703" i="276"/>
  <c r="O2702" i="276"/>
  <c r="O2701" i="276"/>
  <c r="O2700" i="276"/>
  <c r="O2699" i="276"/>
  <c r="O2698" i="276"/>
  <c r="O2697" i="276"/>
  <c r="O2696" i="276"/>
  <c r="O2695" i="276"/>
  <c r="O2694" i="276"/>
  <c r="O2693" i="276"/>
  <c r="O2692" i="276"/>
  <c r="O2691" i="276"/>
  <c r="O2690" i="276"/>
  <c r="O2689" i="276"/>
  <c r="O2688" i="276"/>
  <c r="O2687" i="276"/>
  <c r="O2686" i="276"/>
  <c r="O2685" i="276"/>
  <c r="O2684" i="276"/>
  <c r="O2683" i="276"/>
  <c r="O2682" i="276"/>
  <c r="O2681" i="276"/>
  <c r="O2680" i="276"/>
  <c r="O2679" i="276"/>
  <c r="O2678" i="276"/>
  <c r="O2677" i="276"/>
  <c r="O2676" i="276"/>
  <c r="O2675" i="276"/>
  <c r="O2674" i="276"/>
  <c r="O2673" i="276"/>
  <c r="O2672" i="276"/>
  <c r="O2671" i="276"/>
  <c r="O2670" i="276"/>
  <c r="O2669" i="276"/>
  <c r="O2668" i="276"/>
  <c r="O2667" i="276"/>
  <c r="O2666" i="276"/>
  <c r="O2665" i="276"/>
  <c r="O2664" i="276"/>
  <c r="O2663" i="276"/>
  <c r="O2662" i="276"/>
  <c r="O2661" i="276"/>
  <c r="O2660" i="276"/>
  <c r="O2659" i="276"/>
  <c r="O2658" i="276"/>
  <c r="O2657" i="276"/>
  <c r="O2656" i="276"/>
  <c r="O2655" i="276"/>
  <c r="O2654" i="276"/>
  <c r="O2653" i="276"/>
  <c r="O2652" i="276"/>
  <c r="O2651" i="276"/>
  <c r="O2650" i="276"/>
  <c r="O2649" i="276"/>
  <c r="O2648" i="276"/>
  <c r="O2647" i="276"/>
  <c r="O2646" i="276"/>
  <c r="O2645" i="276"/>
  <c r="O2644" i="276"/>
  <c r="O2643" i="276"/>
  <c r="O2642" i="276"/>
  <c r="O2641" i="276"/>
  <c r="O2640" i="276"/>
  <c r="O2639" i="276"/>
  <c r="O2638" i="276"/>
  <c r="O2637" i="276"/>
  <c r="O2636" i="276"/>
  <c r="O2635" i="276"/>
  <c r="O2634" i="276"/>
  <c r="O2633" i="276"/>
  <c r="O2632" i="276"/>
  <c r="O2631" i="276"/>
  <c r="O2630" i="276"/>
  <c r="O2629" i="276"/>
  <c r="O2628" i="276"/>
  <c r="O2627" i="276"/>
  <c r="O2626" i="276"/>
  <c r="O2625" i="276"/>
  <c r="O2624" i="276"/>
  <c r="O2623" i="276"/>
  <c r="O2622" i="276"/>
  <c r="O2621" i="276"/>
  <c r="O2620" i="276"/>
  <c r="O2619" i="276"/>
  <c r="O2618" i="276"/>
  <c r="O2617" i="276"/>
  <c r="O2616" i="276"/>
  <c r="O2615" i="276"/>
  <c r="O2614" i="276"/>
  <c r="O2613" i="276"/>
  <c r="O2612" i="276"/>
  <c r="O2611" i="276"/>
  <c r="O2610" i="276"/>
  <c r="O2609" i="276"/>
  <c r="O2608" i="276"/>
  <c r="O2607" i="276"/>
  <c r="O2606" i="276"/>
  <c r="O2605" i="276"/>
  <c r="O2604" i="276"/>
  <c r="O2603" i="276"/>
  <c r="O2602" i="276"/>
  <c r="O2601" i="276"/>
  <c r="O2600" i="276"/>
  <c r="O2599" i="276"/>
  <c r="O2598" i="276"/>
  <c r="O2597" i="276"/>
  <c r="O2596" i="276"/>
  <c r="O2595" i="276"/>
  <c r="O2594" i="276"/>
  <c r="O2593" i="276"/>
  <c r="O2592" i="276"/>
  <c r="O2591" i="276"/>
  <c r="O2590" i="276"/>
  <c r="O2589" i="276"/>
  <c r="O2588" i="276"/>
  <c r="O2587" i="276"/>
  <c r="O2586" i="276"/>
  <c r="O2585" i="276"/>
  <c r="O2584" i="276"/>
  <c r="O2583" i="276"/>
  <c r="O2582" i="276"/>
  <c r="O2581" i="276"/>
  <c r="O2580" i="276"/>
  <c r="O2579" i="276"/>
  <c r="O2578" i="276"/>
  <c r="O2577" i="276"/>
  <c r="O2576" i="276"/>
  <c r="O2575" i="276"/>
  <c r="O2574" i="276"/>
  <c r="O2573" i="276"/>
  <c r="O2572" i="276"/>
  <c r="O2571" i="276"/>
  <c r="O2570" i="276"/>
  <c r="O2569" i="276"/>
  <c r="O2568" i="276"/>
  <c r="O2567" i="276"/>
  <c r="O2566" i="276"/>
  <c r="O2565" i="276"/>
  <c r="O2564" i="276"/>
  <c r="O2563" i="276"/>
  <c r="O2562" i="276"/>
  <c r="O2561" i="276"/>
  <c r="O2560" i="276"/>
  <c r="O2559" i="276"/>
  <c r="O2558" i="276"/>
  <c r="O2557" i="276"/>
  <c r="O2556" i="276"/>
  <c r="O2555" i="276"/>
  <c r="O2554" i="276"/>
  <c r="O2553" i="276"/>
  <c r="O2552" i="276"/>
  <c r="O2551" i="276"/>
  <c r="O2550" i="276"/>
  <c r="O2549" i="276"/>
  <c r="O2548" i="276"/>
  <c r="O2547" i="276"/>
  <c r="O2546" i="276"/>
  <c r="O2545" i="276"/>
  <c r="O2544" i="276"/>
  <c r="O2543" i="276"/>
  <c r="O2542" i="276"/>
  <c r="O2541" i="276"/>
  <c r="O2540" i="276"/>
  <c r="O2539" i="276"/>
  <c r="O2538" i="276"/>
  <c r="O2537" i="276"/>
  <c r="O2536" i="276"/>
  <c r="O2535" i="276"/>
  <c r="O2534" i="276"/>
  <c r="O2533" i="276"/>
  <c r="O2532" i="276"/>
  <c r="O2531" i="276"/>
  <c r="O2530" i="276"/>
  <c r="O2529" i="276"/>
  <c r="O2528" i="276"/>
  <c r="O2527" i="276"/>
  <c r="O2526" i="276"/>
  <c r="O2525" i="276"/>
  <c r="O2524" i="276"/>
  <c r="O2523" i="276"/>
  <c r="O2522" i="276"/>
  <c r="O2521" i="276"/>
  <c r="O2520" i="276"/>
  <c r="O2519" i="276"/>
  <c r="O2518" i="276"/>
  <c r="O2517" i="276"/>
  <c r="O2516" i="276"/>
  <c r="O2515" i="276"/>
  <c r="O2514" i="276"/>
  <c r="O2513" i="276"/>
  <c r="O2512" i="276"/>
  <c r="O2511" i="276"/>
  <c r="O2510" i="276"/>
  <c r="O2509" i="276"/>
  <c r="O2508" i="276"/>
  <c r="O2507" i="276"/>
  <c r="O2506" i="276"/>
  <c r="O2505" i="276"/>
  <c r="O2504" i="276"/>
  <c r="O2503" i="276"/>
  <c r="O2502" i="276"/>
  <c r="O2501" i="276"/>
  <c r="O2500" i="276"/>
  <c r="O2499" i="276"/>
  <c r="O2498" i="276"/>
  <c r="O2497" i="276"/>
  <c r="O2496" i="276"/>
  <c r="O2495" i="276"/>
  <c r="O2494" i="276"/>
  <c r="O2493" i="276"/>
  <c r="O2492" i="276"/>
  <c r="O2491" i="276"/>
  <c r="O2490" i="276"/>
  <c r="O2489" i="276"/>
  <c r="O2488" i="276"/>
  <c r="O2487" i="276"/>
  <c r="O2486" i="276"/>
  <c r="O2485" i="276"/>
  <c r="O2484" i="276"/>
  <c r="O2483" i="276"/>
  <c r="O2482" i="276"/>
  <c r="O2481" i="276"/>
  <c r="O2480" i="276"/>
  <c r="O2479" i="276"/>
  <c r="O2478" i="276"/>
  <c r="O2477" i="276"/>
  <c r="O2476" i="276"/>
  <c r="O2475" i="276"/>
  <c r="O2474" i="276"/>
  <c r="O2473" i="276"/>
  <c r="O2472" i="276"/>
  <c r="O2471" i="276"/>
  <c r="O2470" i="276"/>
  <c r="O2469" i="276"/>
  <c r="O2468" i="276"/>
  <c r="O2467" i="276"/>
  <c r="O2466" i="276"/>
  <c r="O2465" i="276"/>
  <c r="O2464" i="276"/>
  <c r="O2463" i="276"/>
  <c r="O2462" i="276"/>
  <c r="O2461" i="276"/>
  <c r="O2460" i="276"/>
  <c r="O2459" i="276"/>
  <c r="O2458" i="276"/>
  <c r="O2457" i="276"/>
  <c r="O2456" i="276"/>
  <c r="O2455" i="276"/>
  <c r="O2454" i="276"/>
  <c r="O2453" i="276"/>
  <c r="O2452" i="276"/>
  <c r="O2451" i="276"/>
  <c r="O2450" i="276"/>
  <c r="O2449" i="276"/>
  <c r="O2448" i="276"/>
  <c r="O2447" i="276"/>
  <c r="O2446" i="276"/>
  <c r="O2445" i="276"/>
  <c r="O2444" i="276"/>
  <c r="O2443" i="276"/>
  <c r="O2442" i="276"/>
  <c r="O2441" i="276"/>
  <c r="O2440" i="276"/>
  <c r="O2439" i="276"/>
  <c r="O2438" i="276"/>
  <c r="O2437" i="276"/>
  <c r="O2436" i="276"/>
  <c r="O2435" i="276"/>
  <c r="O2434" i="276"/>
  <c r="O2433" i="276"/>
  <c r="O2432" i="276"/>
  <c r="O2431" i="276"/>
  <c r="O2430" i="276"/>
  <c r="O2429" i="276"/>
  <c r="O2428" i="276"/>
  <c r="O2427" i="276"/>
  <c r="O2426" i="276"/>
  <c r="O2425" i="276"/>
  <c r="O2424" i="276"/>
  <c r="O2423" i="276"/>
  <c r="O2422" i="276"/>
  <c r="O2421" i="276"/>
  <c r="O2420" i="276"/>
  <c r="O2419" i="276"/>
  <c r="O2418" i="276"/>
  <c r="O2417" i="276"/>
  <c r="O2416" i="276"/>
  <c r="O2415" i="276"/>
  <c r="O2414" i="276"/>
  <c r="O2413" i="276"/>
  <c r="O2412" i="276"/>
  <c r="O2411" i="276"/>
  <c r="O2410" i="276"/>
  <c r="O2409" i="276"/>
  <c r="O2408" i="276"/>
  <c r="O2407" i="276"/>
  <c r="O2406" i="276"/>
  <c r="O2405" i="276"/>
  <c r="O2404" i="276"/>
  <c r="O2403" i="276"/>
  <c r="O2402" i="276"/>
  <c r="O2401" i="276"/>
  <c r="O2400" i="276"/>
  <c r="O2399" i="276"/>
  <c r="O2398" i="276"/>
  <c r="O2397" i="276"/>
  <c r="O2396" i="276"/>
  <c r="O2395" i="276"/>
  <c r="O2394" i="276"/>
  <c r="O2393" i="276"/>
  <c r="O2392" i="276"/>
  <c r="O2391" i="276"/>
  <c r="O2390" i="276"/>
  <c r="O2389" i="276"/>
  <c r="O2388" i="276"/>
  <c r="O2387" i="276"/>
  <c r="O2386" i="276"/>
  <c r="O2385" i="276"/>
  <c r="O2384" i="276"/>
  <c r="O2383" i="276"/>
  <c r="O2382" i="276"/>
  <c r="O2381" i="276"/>
  <c r="O2380" i="276"/>
  <c r="O2379" i="276"/>
  <c r="O2378" i="276"/>
  <c r="O2377" i="276"/>
  <c r="O2376" i="276"/>
  <c r="O2375" i="276"/>
  <c r="O2374" i="276"/>
  <c r="O2373" i="276"/>
  <c r="O2372" i="276"/>
  <c r="O2371" i="276"/>
  <c r="O2370" i="276"/>
  <c r="O2369" i="276"/>
  <c r="O2368" i="276"/>
  <c r="O2367" i="276"/>
  <c r="O2366" i="276"/>
  <c r="O2365" i="276"/>
  <c r="O2364" i="276"/>
  <c r="O2363" i="276"/>
  <c r="O2362" i="276"/>
  <c r="O2361" i="276"/>
  <c r="O2360" i="276"/>
  <c r="O2359" i="276"/>
  <c r="O2358" i="276"/>
  <c r="O2357" i="276"/>
  <c r="O2356" i="276"/>
  <c r="O2355" i="276"/>
  <c r="O2354" i="276"/>
  <c r="O2353" i="276"/>
  <c r="O2352" i="276"/>
  <c r="O2351" i="276"/>
  <c r="O2350" i="276"/>
  <c r="O2349" i="276"/>
  <c r="O2348" i="276"/>
  <c r="O2347" i="276"/>
  <c r="O2346" i="276"/>
  <c r="O2345" i="276"/>
  <c r="O2344" i="276"/>
  <c r="O2343" i="276"/>
  <c r="O2342" i="276"/>
  <c r="O2341" i="276"/>
  <c r="O2340" i="276"/>
  <c r="O2339" i="276"/>
  <c r="O2338" i="276"/>
  <c r="O2337" i="276"/>
  <c r="O2336" i="276"/>
  <c r="O2335" i="276"/>
  <c r="O2334" i="276"/>
  <c r="O2333" i="276"/>
  <c r="O2332" i="276"/>
  <c r="O2331" i="276"/>
  <c r="O2330" i="276"/>
  <c r="O2329" i="276"/>
  <c r="O2328" i="276"/>
  <c r="O2327" i="276"/>
  <c r="O2326" i="276"/>
  <c r="O2325" i="276"/>
  <c r="O2324" i="276"/>
  <c r="O2323" i="276"/>
  <c r="O2322" i="276"/>
  <c r="O2321" i="276"/>
  <c r="O2320" i="276"/>
  <c r="O2319" i="276"/>
  <c r="O2318" i="276"/>
  <c r="O2317" i="276"/>
  <c r="O2316" i="276"/>
  <c r="O2315" i="276"/>
  <c r="O2314" i="276"/>
  <c r="O2313" i="276"/>
  <c r="O2312" i="276"/>
  <c r="O2311" i="276"/>
  <c r="O2310" i="276"/>
  <c r="O2309" i="276"/>
  <c r="O2308" i="276"/>
  <c r="O2307" i="276"/>
  <c r="O2306" i="276"/>
  <c r="O2305" i="276"/>
  <c r="O2304" i="276"/>
  <c r="O2303" i="276"/>
  <c r="O2302" i="276"/>
  <c r="O2301" i="276"/>
  <c r="O2300" i="276"/>
  <c r="O2299" i="276"/>
  <c r="O2298" i="276"/>
  <c r="O2297" i="276"/>
  <c r="O2296" i="276"/>
  <c r="O2295" i="276"/>
  <c r="O2294" i="276"/>
  <c r="O2293" i="276"/>
  <c r="O2292" i="276"/>
  <c r="O2291" i="276"/>
  <c r="O2290" i="276"/>
  <c r="O2289" i="276"/>
  <c r="O2288" i="276"/>
  <c r="O2287" i="276"/>
  <c r="O2286" i="276"/>
  <c r="O2285" i="276"/>
  <c r="O2284" i="276"/>
  <c r="O2283" i="276"/>
  <c r="O2282" i="276"/>
  <c r="O2281" i="276"/>
  <c r="O2280" i="276"/>
  <c r="O2279" i="276"/>
  <c r="O2278" i="276"/>
  <c r="O2277" i="276"/>
  <c r="O2276" i="276"/>
  <c r="O2275" i="276"/>
  <c r="O2274" i="276"/>
  <c r="O2273" i="276"/>
  <c r="O2272" i="276"/>
  <c r="O2271" i="276"/>
  <c r="O2270" i="276"/>
  <c r="O2269" i="276"/>
  <c r="O2268" i="276"/>
  <c r="O2267" i="276"/>
  <c r="O2266" i="276"/>
  <c r="O2265" i="276"/>
  <c r="O2264" i="276"/>
  <c r="O2263" i="276"/>
  <c r="O2262" i="276"/>
  <c r="O2261" i="276"/>
  <c r="O2260" i="276"/>
  <c r="O2259" i="276"/>
  <c r="O2258" i="276"/>
  <c r="O2257" i="276"/>
  <c r="O2256" i="276"/>
  <c r="O2255" i="276"/>
  <c r="O2254" i="276"/>
  <c r="O2253" i="276"/>
  <c r="O2252" i="276"/>
  <c r="O2251" i="276"/>
  <c r="O2250" i="276"/>
  <c r="O2249" i="276"/>
  <c r="O2248" i="276"/>
  <c r="O2247" i="276"/>
  <c r="O2246" i="276"/>
  <c r="O2245" i="276"/>
  <c r="O2244" i="276"/>
  <c r="O2243" i="276"/>
  <c r="O2242" i="276"/>
  <c r="O2241" i="276"/>
  <c r="O2240" i="276"/>
  <c r="O2239" i="276"/>
  <c r="O2238" i="276"/>
  <c r="O2237" i="276"/>
  <c r="O2236" i="276"/>
  <c r="O2235" i="276"/>
  <c r="O2234" i="276"/>
  <c r="O2233" i="276"/>
  <c r="O2232" i="276"/>
  <c r="O2231" i="276"/>
  <c r="O2230" i="276"/>
  <c r="O2229" i="276"/>
  <c r="O2228" i="276"/>
  <c r="O2227" i="276"/>
  <c r="O2226" i="276"/>
  <c r="O2225" i="276"/>
  <c r="O2224" i="276"/>
  <c r="O2223" i="276"/>
  <c r="O2222" i="276"/>
  <c r="O2221" i="276"/>
  <c r="O2220" i="276"/>
  <c r="O2219" i="276"/>
  <c r="O2218" i="276"/>
  <c r="O2217" i="276"/>
  <c r="O2216" i="276"/>
  <c r="O2215" i="276"/>
  <c r="O2214" i="276"/>
  <c r="O2213" i="276"/>
  <c r="O2212" i="276"/>
  <c r="O2211" i="276"/>
  <c r="O2210" i="276"/>
  <c r="O2209" i="276"/>
  <c r="O2208" i="276"/>
  <c r="O2207" i="276"/>
  <c r="O2206" i="276"/>
  <c r="O2205" i="276"/>
  <c r="O2204" i="276"/>
  <c r="O2203" i="276"/>
  <c r="O2202" i="276"/>
  <c r="O2201" i="276"/>
  <c r="O2200" i="276"/>
  <c r="O2199" i="276"/>
  <c r="O2198" i="276"/>
  <c r="O2197" i="276"/>
  <c r="O2196" i="276"/>
  <c r="O2195" i="276"/>
  <c r="O2194" i="276"/>
  <c r="O2193" i="276"/>
  <c r="O2192" i="276"/>
  <c r="O2191" i="276"/>
  <c r="O2190" i="276"/>
  <c r="O2189" i="276"/>
  <c r="O2188" i="276"/>
  <c r="O2187" i="276"/>
  <c r="O2186" i="276"/>
  <c r="O2185" i="276"/>
  <c r="O2184" i="276"/>
  <c r="O2183" i="276"/>
  <c r="O2182" i="276"/>
  <c r="O2181" i="276"/>
  <c r="O2180" i="276"/>
  <c r="O2179" i="276"/>
  <c r="O2178" i="276"/>
  <c r="O2177" i="276"/>
  <c r="O2176" i="276"/>
  <c r="O2175" i="276"/>
  <c r="O2174" i="276"/>
  <c r="O2173" i="276"/>
  <c r="O2172" i="276"/>
  <c r="O2171" i="276"/>
  <c r="O2170" i="276"/>
  <c r="O2169" i="276"/>
  <c r="O2168" i="276"/>
  <c r="O2167" i="276"/>
  <c r="O2166" i="276"/>
  <c r="O2165" i="276"/>
  <c r="O2164" i="276"/>
  <c r="O2163" i="276"/>
  <c r="O2162" i="276"/>
  <c r="O2161" i="276"/>
  <c r="O2160" i="276"/>
  <c r="O2159" i="276"/>
  <c r="O2158" i="276"/>
  <c r="O2157" i="276"/>
  <c r="O2156" i="276"/>
  <c r="O2155" i="276"/>
  <c r="O2154" i="276"/>
  <c r="O2153" i="276"/>
  <c r="O2152" i="276"/>
  <c r="O2151" i="276"/>
  <c r="O2150" i="276"/>
  <c r="O2149" i="276"/>
  <c r="O2148" i="276"/>
  <c r="O2147" i="276"/>
  <c r="O2146" i="276"/>
  <c r="O2145" i="276"/>
  <c r="O2144" i="276"/>
  <c r="O2143" i="276"/>
  <c r="O2142" i="276"/>
  <c r="O2141" i="276"/>
  <c r="O2140" i="276"/>
  <c r="O2139" i="276"/>
  <c r="O2138" i="276"/>
  <c r="O2137" i="276"/>
  <c r="O2136" i="276"/>
  <c r="O2135" i="276"/>
  <c r="O2134" i="276"/>
  <c r="O2133" i="276"/>
  <c r="O2132" i="276"/>
  <c r="O2131" i="276"/>
  <c r="O2130" i="276"/>
  <c r="O2129" i="276"/>
  <c r="O2128" i="276"/>
  <c r="O2127" i="276"/>
  <c r="O2126" i="276"/>
  <c r="O2125" i="276"/>
  <c r="O2124" i="276"/>
  <c r="O2123" i="276"/>
  <c r="O2122" i="276"/>
  <c r="O2121" i="276"/>
  <c r="O2120" i="276"/>
  <c r="O2119" i="276"/>
  <c r="O2118" i="276"/>
  <c r="O2117" i="276"/>
  <c r="O2116" i="276"/>
  <c r="O2115" i="276"/>
  <c r="O2114" i="276"/>
  <c r="O2113" i="276"/>
  <c r="O2112" i="276"/>
  <c r="O2111" i="276"/>
  <c r="O2110" i="276"/>
  <c r="O2109" i="276"/>
  <c r="O2108" i="276"/>
  <c r="O2107" i="276"/>
  <c r="O2106" i="276"/>
  <c r="O2105" i="276"/>
  <c r="O2104" i="276"/>
  <c r="O2103" i="276"/>
  <c r="O2102" i="276"/>
  <c r="O2101" i="276"/>
  <c r="O2100" i="276"/>
  <c r="O2099" i="276"/>
  <c r="O2098" i="276"/>
  <c r="O2097" i="276"/>
  <c r="O2096" i="276"/>
  <c r="O2095" i="276"/>
  <c r="O2094" i="276"/>
  <c r="O2093" i="276"/>
  <c r="O2092" i="276"/>
  <c r="O2091" i="276"/>
  <c r="O2090" i="276"/>
  <c r="O2089" i="276"/>
  <c r="O2088" i="276"/>
  <c r="O2087" i="276"/>
  <c r="O2086" i="276"/>
  <c r="O2085" i="276"/>
  <c r="O2084" i="276"/>
  <c r="O2083" i="276"/>
  <c r="O2082" i="276"/>
  <c r="O2081" i="276"/>
  <c r="O2080" i="276"/>
  <c r="O2079" i="276"/>
  <c r="O2078" i="276"/>
  <c r="O2077" i="276"/>
  <c r="O2076" i="276"/>
  <c r="O2075" i="276"/>
  <c r="O2074" i="276"/>
  <c r="O2073" i="276"/>
  <c r="O2072" i="276"/>
  <c r="O2071" i="276"/>
  <c r="O2070" i="276"/>
  <c r="O2069" i="276"/>
  <c r="O2068" i="276"/>
  <c r="O2067" i="276"/>
  <c r="O2066" i="276"/>
  <c r="O2065" i="276"/>
  <c r="O2064" i="276"/>
  <c r="O2063" i="276"/>
  <c r="O2062" i="276"/>
  <c r="O2061" i="276"/>
  <c r="O2060" i="276"/>
  <c r="O2059" i="276"/>
  <c r="O2058" i="276"/>
  <c r="O2057" i="276"/>
  <c r="O2056" i="276"/>
  <c r="O2055" i="276"/>
  <c r="O2054" i="276"/>
  <c r="O2053" i="276"/>
  <c r="O2052" i="276"/>
  <c r="O2051" i="276"/>
  <c r="O2050" i="276"/>
  <c r="O2049" i="276"/>
  <c r="O2048" i="276"/>
  <c r="O2047" i="276"/>
  <c r="O2046" i="276"/>
  <c r="O2045" i="276"/>
  <c r="O2044" i="276"/>
  <c r="O2043" i="276"/>
  <c r="O2042" i="276"/>
  <c r="O2041" i="276"/>
  <c r="O2040" i="276"/>
  <c r="O2039" i="276"/>
  <c r="O2038" i="276"/>
  <c r="O2037" i="276"/>
  <c r="O2036" i="276"/>
  <c r="O2035" i="276"/>
  <c r="O2034" i="276"/>
  <c r="O2033" i="276"/>
  <c r="O2032" i="276"/>
  <c r="O2031" i="276"/>
  <c r="O2030" i="276"/>
  <c r="O2029" i="276"/>
  <c r="O2028" i="276"/>
  <c r="O2027" i="276"/>
  <c r="O2026" i="276"/>
  <c r="O2025" i="276"/>
  <c r="O2024" i="276"/>
  <c r="O2023" i="276"/>
  <c r="O2022" i="276"/>
  <c r="O2021" i="276"/>
  <c r="O2020" i="276"/>
  <c r="O2019" i="276"/>
  <c r="O2018" i="276"/>
  <c r="O2017" i="276"/>
  <c r="O2016" i="276"/>
  <c r="O2015" i="276"/>
  <c r="O2014" i="276"/>
  <c r="O2013" i="276"/>
  <c r="O2012" i="276"/>
  <c r="O2011" i="276"/>
  <c r="O2010" i="276"/>
  <c r="O2009" i="276"/>
  <c r="O2008" i="276"/>
  <c r="O2007" i="276"/>
  <c r="O2006" i="276"/>
  <c r="O2005" i="276"/>
  <c r="O2004" i="276"/>
  <c r="O2003" i="276"/>
  <c r="O2002" i="276"/>
  <c r="O2001" i="276"/>
  <c r="O2000" i="276"/>
  <c r="O1999" i="276"/>
  <c r="O1998" i="276"/>
  <c r="O1997" i="276"/>
  <c r="O1996" i="276"/>
  <c r="O1995" i="276"/>
  <c r="O1994" i="276"/>
  <c r="O1993" i="276"/>
  <c r="O1992" i="276"/>
  <c r="O1991" i="276"/>
  <c r="O1990" i="276"/>
  <c r="O1989" i="276"/>
  <c r="O1988" i="276"/>
  <c r="O1987" i="276"/>
  <c r="O1986" i="276"/>
  <c r="O1985" i="276"/>
  <c r="O1984" i="276"/>
  <c r="O1983" i="276"/>
  <c r="O1982" i="276"/>
  <c r="O1981" i="276"/>
  <c r="O1980" i="276"/>
  <c r="O1979" i="276"/>
  <c r="O1978" i="276"/>
  <c r="O1977" i="276"/>
  <c r="O1976" i="276"/>
  <c r="O1975" i="276"/>
  <c r="O1974" i="276"/>
  <c r="O1973" i="276"/>
  <c r="O1972" i="276"/>
  <c r="O1971" i="276"/>
  <c r="O1970" i="276"/>
  <c r="O1969" i="276"/>
  <c r="O1968" i="276"/>
  <c r="O1967" i="276"/>
  <c r="O1966" i="276"/>
  <c r="O1965" i="276"/>
  <c r="O1964" i="276"/>
  <c r="O1963" i="276"/>
  <c r="O1962" i="276"/>
  <c r="O1961" i="276"/>
  <c r="O1960" i="276"/>
  <c r="O1959" i="276"/>
  <c r="O1958" i="276"/>
  <c r="O1957" i="276"/>
  <c r="O1956" i="276"/>
  <c r="O1955" i="276"/>
  <c r="O1954" i="276"/>
  <c r="O1953" i="276"/>
  <c r="O1952" i="276"/>
  <c r="O1951" i="276"/>
  <c r="O1950" i="276"/>
  <c r="O1949" i="276"/>
  <c r="O1948" i="276"/>
  <c r="O1947" i="276"/>
  <c r="O1946" i="276"/>
  <c r="O1945" i="276"/>
  <c r="O1944" i="276"/>
  <c r="O1943" i="276"/>
  <c r="O1942" i="276"/>
  <c r="O1941" i="276"/>
  <c r="O1940" i="276"/>
  <c r="O1939" i="276"/>
  <c r="O1938" i="276"/>
  <c r="O1937" i="276"/>
  <c r="O1936" i="276"/>
  <c r="O1935" i="276"/>
  <c r="O1934" i="276"/>
  <c r="O1933" i="276"/>
  <c r="O1932" i="276"/>
  <c r="O1931" i="276"/>
  <c r="O1930" i="276"/>
  <c r="O1929" i="276"/>
  <c r="O1928" i="276"/>
  <c r="O1927" i="276"/>
  <c r="O1926" i="276"/>
  <c r="O1925" i="276"/>
  <c r="O1924" i="276"/>
  <c r="O1923" i="276"/>
  <c r="O1922" i="276"/>
  <c r="O1921" i="276"/>
  <c r="O1920" i="276"/>
  <c r="O1919" i="276"/>
  <c r="O1918" i="276"/>
  <c r="O1917" i="276"/>
  <c r="O1916" i="276"/>
  <c r="O1915" i="276"/>
  <c r="O1914" i="276"/>
  <c r="O1913" i="276"/>
  <c r="O1912" i="276"/>
  <c r="O1911" i="276"/>
  <c r="O1910" i="276"/>
  <c r="O1909" i="276"/>
  <c r="O1908" i="276"/>
  <c r="O1907" i="276"/>
  <c r="O1906" i="276"/>
  <c r="O1905" i="276"/>
  <c r="O1904" i="276"/>
  <c r="O1903" i="276"/>
  <c r="O1902" i="276"/>
  <c r="O1901" i="276"/>
  <c r="O1900" i="276"/>
  <c r="O1899" i="276"/>
  <c r="O1898" i="276"/>
  <c r="O1897" i="276"/>
  <c r="O1896" i="276"/>
  <c r="O1895" i="276"/>
  <c r="O1894" i="276"/>
  <c r="O1893" i="276"/>
  <c r="O1892" i="276"/>
  <c r="O1891" i="276"/>
  <c r="O1890" i="276"/>
  <c r="O1889" i="276"/>
  <c r="O1888" i="276"/>
  <c r="O1887" i="276"/>
  <c r="O1886" i="276"/>
  <c r="O1885" i="276"/>
  <c r="O1884" i="276"/>
  <c r="O1883" i="276"/>
  <c r="O1882" i="276"/>
  <c r="O1881" i="276"/>
  <c r="O1880" i="276"/>
  <c r="O1879" i="276"/>
  <c r="O1878" i="276"/>
  <c r="O1877" i="276"/>
  <c r="O1876" i="276"/>
  <c r="O1875" i="276"/>
  <c r="O1874" i="276"/>
  <c r="O1873" i="276"/>
  <c r="O1872" i="276"/>
  <c r="O1871" i="276"/>
  <c r="O1870" i="276"/>
  <c r="O1869" i="276"/>
  <c r="O1868" i="276"/>
  <c r="O1867" i="276"/>
  <c r="O1866" i="276"/>
  <c r="O1865" i="276"/>
  <c r="O1864" i="276"/>
  <c r="O1863" i="276"/>
  <c r="O1862" i="276"/>
  <c r="O1861" i="276"/>
  <c r="O1860" i="276"/>
  <c r="O1859" i="276"/>
  <c r="O1858" i="276"/>
  <c r="O1857" i="276"/>
  <c r="O1856" i="276"/>
  <c r="O1855" i="276"/>
  <c r="O1854" i="276"/>
  <c r="O1853" i="276"/>
  <c r="O1852" i="276"/>
  <c r="O1851" i="276"/>
  <c r="O1850" i="276"/>
  <c r="O1849" i="276"/>
  <c r="O1848" i="276"/>
  <c r="O1847" i="276"/>
  <c r="O1846" i="276"/>
  <c r="O1845" i="276"/>
  <c r="O1844" i="276"/>
  <c r="O1843" i="276"/>
  <c r="O1842" i="276"/>
  <c r="O1841" i="276"/>
  <c r="O1840" i="276"/>
  <c r="O1839" i="276"/>
  <c r="O1838" i="276"/>
  <c r="O1837" i="276"/>
  <c r="O1836" i="276"/>
  <c r="O1835" i="276"/>
  <c r="O1834" i="276"/>
  <c r="O1833" i="276"/>
  <c r="O1832" i="276"/>
  <c r="O1831" i="276"/>
  <c r="O1830" i="276"/>
  <c r="O1829" i="276"/>
  <c r="O1828" i="276"/>
  <c r="O1827" i="276"/>
  <c r="O1826" i="276"/>
  <c r="O1825" i="276"/>
  <c r="O1824" i="276"/>
  <c r="O1823" i="276"/>
  <c r="O1822" i="276"/>
  <c r="O1821" i="276"/>
  <c r="O1820" i="276"/>
  <c r="O1819" i="276"/>
  <c r="O1818" i="276"/>
  <c r="O1817" i="276"/>
  <c r="O1816" i="276"/>
  <c r="O1815" i="276"/>
  <c r="O1814" i="276"/>
  <c r="O1813" i="276"/>
  <c r="O1812" i="276"/>
  <c r="O1811" i="276"/>
  <c r="O1810" i="276"/>
  <c r="O1809" i="276"/>
  <c r="O1808" i="276"/>
  <c r="O1807" i="276"/>
  <c r="O1806" i="276"/>
  <c r="O1805" i="276"/>
  <c r="O1804" i="276"/>
  <c r="O1803" i="276"/>
  <c r="O1802" i="276"/>
  <c r="O1801" i="276"/>
  <c r="O1800" i="276"/>
  <c r="O1799" i="276"/>
  <c r="O1798" i="276"/>
  <c r="O1797" i="276"/>
  <c r="O1796" i="276"/>
  <c r="O1795" i="276"/>
  <c r="O1794" i="276"/>
  <c r="O1793" i="276"/>
  <c r="O1792" i="276"/>
  <c r="O1791" i="276"/>
  <c r="O1790" i="276"/>
  <c r="O1789" i="276"/>
  <c r="O1788" i="276"/>
  <c r="O1787" i="276"/>
  <c r="O1786" i="276"/>
  <c r="O1785" i="276"/>
  <c r="O1784" i="276"/>
  <c r="O1783" i="276"/>
  <c r="O1782" i="276"/>
  <c r="O1781" i="276"/>
  <c r="O1780" i="276"/>
  <c r="O1779" i="276"/>
  <c r="O1778" i="276"/>
  <c r="O1777" i="276"/>
  <c r="O1776" i="276"/>
  <c r="O1775" i="276"/>
  <c r="O1774" i="276"/>
  <c r="O1773" i="276"/>
  <c r="O1772" i="276"/>
  <c r="O1771" i="276"/>
  <c r="O1770" i="276"/>
  <c r="O1769" i="276"/>
  <c r="O1768" i="276"/>
  <c r="O1767" i="276"/>
  <c r="O1766" i="276"/>
  <c r="O1765" i="276"/>
  <c r="O1764" i="276"/>
  <c r="O1763" i="276"/>
  <c r="O1762" i="276"/>
  <c r="O1761" i="276"/>
  <c r="O1760" i="276"/>
  <c r="O1759" i="276"/>
  <c r="O1758" i="276"/>
  <c r="O1757" i="276"/>
  <c r="O1756" i="276"/>
  <c r="O1755" i="276"/>
  <c r="O1754" i="276"/>
  <c r="O1753" i="276"/>
  <c r="O1752" i="276"/>
  <c r="O1751" i="276"/>
  <c r="O1750" i="276"/>
  <c r="O1749" i="276"/>
  <c r="O1748" i="276"/>
  <c r="O1747" i="276"/>
  <c r="O1746" i="276"/>
  <c r="O1745" i="276"/>
  <c r="O1744" i="276"/>
  <c r="O1743" i="276"/>
  <c r="O1742" i="276"/>
  <c r="O1741" i="276"/>
  <c r="O1740" i="276"/>
  <c r="O1739" i="276"/>
  <c r="O1738" i="276"/>
  <c r="O1737" i="276"/>
  <c r="O1736" i="276"/>
  <c r="O1735" i="276"/>
  <c r="O1734" i="276"/>
  <c r="O1733" i="276"/>
  <c r="O1732" i="276"/>
  <c r="O1731" i="276"/>
  <c r="O1730" i="276"/>
  <c r="O1729" i="276"/>
  <c r="O1728" i="276"/>
  <c r="O1727" i="276"/>
  <c r="O1726" i="276"/>
  <c r="O1725" i="276"/>
  <c r="O1724" i="276"/>
  <c r="O1723" i="276"/>
  <c r="O1722" i="276"/>
  <c r="O1721" i="276"/>
  <c r="O1720" i="276"/>
  <c r="O1719" i="276"/>
  <c r="O1718" i="276"/>
  <c r="O1717" i="276"/>
  <c r="O1716" i="276"/>
  <c r="O1715" i="276"/>
  <c r="O1714" i="276"/>
  <c r="O1713" i="276"/>
  <c r="O1712" i="276"/>
  <c r="O1711" i="276"/>
  <c r="O1710" i="276"/>
  <c r="O1709" i="276"/>
  <c r="O1708" i="276"/>
  <c r="O1707" i="276"/>
  <c r="O1706" i="276"/>
  <c r="O1705" i="276"/>
  <c r="O1704" i="276"/>
  <c r="O1703" i="276"/>
  <c r="O1702" i="276"/>
  <c r="O1701" i="276"/>
  <c r="O1700" i="276"/>
  <c r="O1699" i="276"/>
  <c r="O1698" i="276"/>
  <c r="O1697" i="276"/>
  <c r="O1696" i="276"/>
  <c r="O1695" i="276"/>
  <c r="O1694" i="276"/>
  <c r="O1693" i="276"/>
  <c r="O1692" i="276"/>
  <c r="O1691" i="276"/>
  <c r="O1690" i="276"/>
  <c r="O1689" i="276"/>
  <c r="O1688" i="276"/>
  <c r="O1687" i="276"/>
  <c r="O1686" i="276"/>
  <c r="O1685" i="276"/>
  <c r="O1684" i="276"/>
  <c r="O1683" i="276"/>
  <c r="O1682" i="276"/>
  <c r="O1681" i="276"/>
  <c r="O1680" i="276"/>
  <c r="O1679" i="276"/>
  <c r="O1678" i="276"/>
  <c r="O1677" i="276"/>
  <c r="O1676" i="276"/>
  <c r="O1675" i="276"/>
  <c r="O1674" i="276"/>
  <c r="O1673" i="276"/>
  <c r="O1672" i="276"/>
  <c r="O1671" i="276"/>
  <c r="O1670" i="276"/>
  <c r="O1669" i="276"/>
  <c r="O1668" i="276"/>
  <c r="O1667" i="276"/>
  <c r="O1666" i="276"/>
  <c r="O1665" i="276"/>
  <c r="O1664" i="276"/>
  <c r="O1663" i="276"/>
  <c r="O1662" i="276"/>
  <c r="O1661" i="276"/>
  <c r="O1660" i="276"/>
  <c r="O1659" i="276"/>
  <c r="O1658" i="276"/>
  <c r="O1657" i="276"/>
  <c r="O1656" i="276"/>
  <c r="O1655" i="276"/>
  <c r="O1654" i="276"/>
  <c r="O1653" i="276"/>
  <c r="O1652" i="276"/>
  <c r="O1651" i="276"/>
  <c r="O1650" i="276"/>
  <c r="O1649" i="276"/>
  <c r="O1648" i="276"/>
  <c r="O1647" i="276"/>
  <c r="O1646" i="276"/>
  <c r="O1645" i="276"/>
  <c r="O1644" i="276"/>
  <c r="O1643" i="276"/>
  <c r="O1642" i="276"/>
  <c r="O1641" i="276"/>
  <c r="O1640" i="276"/>
  <c r="O1639" i="276"/>
  <c r="O1638" i="276"/>
  <c r="O1637" i="276"/>
  <c r="O1636" i="276"/>
  <c r="O1635" i="276"/>
  <c r="O1634" i="276"/>
  <c r="O1633" i="276"/>
  <c r="O1632" i="276"/>
  <c r="O1631" i="276"/>
  <c r="O1630" i="276"/>
  <c r="O1629" i="276"/>
  <c r="O1628" i="276"/>
  <c r="O1627" i="276"/>
  <c r="O1626" i="276"/>
  <c r="O1625" i="276"/>
  <c r="O1624" i="276"/>
  <c r="O1623" i="276"/>
  <c r="O1622" i="276"/>
  <c r="O1621" i="276"/>
  <c r="O1620" i="276"/>
  <c r="O1619" i="276"/>
  <c r="O1618" i="276"/>
  <c r="O1617" i="276"/>
  <c r="O1616" i="276"/>
  <c r="O1615" i="276"/>
  <c r="O1614" i="276"/>
  <c r="O1613" i="276"/>
  <c r="O1612" i="276"/>
  <c r="O1611" i="276"/>
  <c r="O1610" i="276"/>
  <c r="O1609" i="276"/>
  <c r="O1608" i="276"/>
  <c r="O1607" i="276"/>
  <c r="O1606" i="276"/>
  <c r="O1605" i="276"/>
  <c r="O1604" i="276"/>
  <c r="O1603" i="276"/>
  <c r="O1602" i="276"/>
  <c r="O1601" i="276"/>
  <c r="O1600" i="276"/>
  <c r="O1599" i="276"/>
  <c r="O1598" i="276"/>
  <c r="O1597" i="276"/>
  <c r="O1596" i="276"/>
  <c r="O1595" i="276"/>
  <c r="O1594" i="276"/>
  <c r="O1593" i="276"/>
  <c r="O1592" i="276"/>
  <c r="O1591" i="276"/>
  <c r="O1590" i="276"/>
  <c r="O1589" i="276"/>
  <c r="O1588" i="276"/>
  <c r="O1587" i="276"/>
  <c r="O1586" i="276"/>
  <c r="O1585" i="276"/>
  <c r="O1584" i="276"/>
  <c r="O1583" i="276"/>
  <c r="O1582" i="276"/>
  <c r="O1581" i="276"/>
  <c r="O1580" i="276"/>
  <c r="O1579" i="276"/>
  <c r="O1578" i="276"/>
  <c r="O1577" i="276"/>
  <c r="O1576" i="276"/>
  <c r="O1575" i="276"/>
  <c r="O1574" i="276"/>
  <c r="O1573" i="276"/>
  <c r="O1572" i="276"/>
  <c r="O1571" i="276"/>
  <c r="O1570" i="276"/>
  <c r="O1569" i="276"/>
  <c r="O1568" i="276"/>
  <c r="O1567" i="276"/>
  <c r="O1566" i="276"/>
  <c r="O1565" i="276"/>
  <c r="O1564" i="276"/>
  <c r="O1563" i="276"/>
  <c r="O1562" i="276"/>
  <c r="O1561" i="276"/>
  <c r="O1560" i="276"/>
  <c r="O1559" i="276"/>
  <c r="O1558" i="276"/>
  <c r="O1557" i="276"/>
  <c r="O1556" i="276"/>
  <c r="O1555" i="276"/>
  <c r="O1554" i="276"/>
  <c r="O1553" i="276"/>
  <c r="O1552" i="276"/>
  <c r="O1551" i="276"/>
  <c r="O1550" i="276"/>
  <c r="O1549" i="276"/>
  <c r="O1548" i="276"/>
  <c r="O1547" i="276"/>
  <c r="O1546" i="276"/>
  <c r="O1545" i="276"/>
  <c r="O1544" i="276"/>
  <c r="O1543" i="276"/>
  <c r="O1542" i="276"/>
  <c r="O1541" i="276"/>
  <c r="O1540" i="276"/>
  <c r="O1539" i="276"/>
  <c r="O1538" i="276"/>
  <c r="O1537" i="276"/>
  <c r="O1536" i="276"/>
  <c r="O1535" i="276"/>
  <c r="O1534" i="276"/>
  <c r="O1533" i="276"/>
  <c r="O1532" i="276"/>
  <c r="O1531" i="276"/>
  <c r="O1530" i="276"/>
  <c r="O1529" i="276"/>
  <c r="O1528" i="276"/>
  <c r="O1527" i="276"/>
  <c r="O1526" i="276"/>
  <c r="O1525" i="276"/>
  <c r="O1524" i="276"/>
  <c r="O1523" i="276"/>
  <c r="O1522" i="276"/>
  <c r="O1521" i="276"/>
  <c r="O1520" i="276"/>
  <c r="O1519" i="276"/>
  <c r="O1518" i="276"/>
  <c r="O1517" i="276"/>
  <c r="O1516" i="276"/>
  <c r="O1515" i="276"/>
  <c r="O1514" i="276"/>
  <c r="O1513" i="276"/>
  <c r="O1512" i="276"/>
  <c r="O1511" i="276"/>
  <c r="O1510" i="276"/>
  <c r="O1509" i="276"/>
  <c r="O1508" i="276"/>
  <c r="O1507" i="276"/>
  <c r="O1506" i="276"/>
  <c r="O1505" i="276"/>
  <c r="O1504" i="276"/>
  <c r="O1503" i="276"/>
  <c r="O1502" i="276"/>
  <c r="O1501" i="276"/>
  <c r="O1500" i="276"/>
  <c r="O1499" i="276"/>
  <c r="O1498" i="276"/>
  <c r="O1497" i="276"/>
  <c r="O1496" i="276"/>
  <c r="O1495" i="276"/>
  <c r="O1494" i="276"/>
  <c r="O1493" i="276"/>
  <c r="O1492" i="276"/>
  <c r="O1491" i="276"/>
  <c r="O1490" i="276"/>
  <c r="O1489" i="276"/>
  <c r="O1488" i="276"/>
  <c r="O1487" i="276"/>
  <c r="O1486" i="276"/>
  <c r="O1485" i="276"/>
  <c r="O1484" i="276"/>
  <c r="O1483" i="276"/>
  <c r="O1482" i="276"/>
  <c r="O1481" i="276"/>
  <c r="O1480" i="276"/>
  <c r="O1479" i="276"/>
  <c r="O1478" i="276"/>
  <c r="O1477" i="276"/>
  <c r="O1476" i="276"/>
  <c r="O1475" i="276"/>
  <c r="O1474" i="276"/>
  <c r="O1473" i="276"/>
  <c r="O1472" i="276"/>
  <c r="O1471" i="276"/>
  <c r="O1470" i="276"/>
  <c r="O1469" i="276"/>
  <c r="O1468" i="276"/>
  <c r="O1467" i="276"/>
  <c r="O1466" i="276"/>
  <c r="O1465" i="276"/>
  <c r="O1464" i="276"/>
  <c r="O1463" i="276"/>
  <c r="O1462" i="276"/>
  <c r="O1461" i="276"/>
  <c r="O1460" i="276"/>
  <c r="O1459" i="276"/>
  <c r="O1458" i="276"/>
  <c r="O1457" i="276"/>
  <c r="O1456" i="276"/>
  <c r="O1455" i="276"/>
  <c r="O1454" i="276"/>
  <c r="O1453" i="276"/>
  <c r="O1452" i="276"/>
  <c r="O1451" i="276"/>
  <c r="O1450" i="276"/>
  <c r="O1449" i="276"/>
  <c r="O1448" i="276"/>
  <c r="O1447" i="276"/>
  <c r="O1446" i="276"/>
  <c r="O1445" i="276"/>
  <c r="O1444" i="276"/>
  <c r="O1443" i="276"/>
  <c r="O1442" i="276"/>
  <c r="O1441" i="276"/>
  <c r="O1440" i="276"/>
  <c r="O1439" i="276"/>
  <c r="O1438" i="276"/>
  <c r="O1437" i="276"/>
  <c r="O1436" i="276"/>
  <c r="O1435" i="276"/>
  <c r="O1434" i="276"/>
  <c r="O1433" i="276"/>
  <c r="O1432" i="276"/>
  <c r="O1431" i="276"/>
  <c r="O1430" i="276"/>
  <c r="O1429" i="276"/>
  <c r="O1428" i="276"/>
  <c r="O1427" i="276"/>
  <c r="O1426" i="276"/>
  <c r="O1425" i="276"/>
  <c r="O1424" i="276"/>
  <c r="O1423" i="276"/>
  <c r="O1422" i="276"/>
  <c r="O1421" i="276"/>
  <c r="O1420" i="276"/>
  <c r="O1419" i="276"/>
  <c r="O1418" i="276"/>
  <c r="O1417" i="276"/>
  <c r="O1416" i="276"/>
  <c r="O1415" i="276"/>
  <c r="O1414" i="276"/>
  <c r="O1413" i="276"/>
  <c r="O1412" i="276"/>
  <c r="O1411" i="276"/>
  <c r="O1410" i="276"/>
  <c r="O1409" i="276"/>
  <c r="O1408" i="276"/>
  <c r="O1407" i="276"/>
  <c r="O1406" i="276"/>
  <c r="O1405" i="276"/>
  <c r="O1404" i="276"/>
  <c r="O1403" i="276"/>
  <c r="O1402" i="276"/>
  <c r="O1401" i="276"/>
  <c r="O1400" i="276"/>
  <c r="O1399" i="276"/>
  <c r="O1398" i="276"/>
  <c r="O1397" i="276"/>
  <c r="O1396" i="276"/>
  <c r="O1395" i="276"/>
  <c r="O1394" i="276"/>
  <c r="O1393" i="276"/>
  <c r="O1392" i="276"/>
  <c r="O1391" i="276"/>
  <c r="O1390" i="276"/>
  <c r="O1389" i="276"/>
  <c r="O1388" i="276"/>
  <c r="O1387" i="276"/>
  <c r="O1386" i="276"/>
  <c r="O1385" i="276"/>
  <c r="O1384" i="276"/>
  <c r="O1383" i="276"/>
  <c r="O1382" i="276"/>
  <c r="O1381" i="276"/>
  <c r="O1380" i="276"/>
  <c r="O1379" i="276"/>
  <c r="O1378" i="276"/>
  <c r="O1377" i="276"/>
  <c r="O1376" i="276"/>
  <c r="O1375" i="276"/>
  <c r="O1374" i="276"/>
  <c r="O1373" i="276"/>
  <c r="O1372" i="276"/>
  <c r="O1371" i="276"/>
  <c r="O1370" i="276"/>
  <c r="O1369" i="276"/>
  <c r="O1368" i="276"/>
  <c r="O1367" i="276"/>
  <c r="O1366" i="276"/>
  <c r="O1365" i="276"/>
  <c r="O1364" i="276"/>
  <c r="O1363" i="276"/>
  <c r="O1362" i="276"/>
  <c r="O1361" i="276"/>
  <c r="O1360" i="276"/>
  <c r="O1359" i="276"/>
  <c r="O1358" i="276"/>
  <c r="O1357" i="276"/>
  <c r="O1356" i="276"/>
  <c r="O1355" i="276"/>
  <c r="O1354" i="276"/>
  <c r="O1353" i="276"/>
  <c r="O1352" i="276"/>
  <c r="O1351" i="276"/>
  <c r="O1350" i="276"/>
  <c r="O1349" i="276"/>
  <c r="O1348" i="276"/>
  <c r="O1347" i="276"/>
  <c r="O1346" i="276"/>
  <c r="O1345" i="276"/>
  <c r="O1344" i="276"/>
  <c r="O1343" i="276"/>
  <c r="O1342" i="276"/>
  <c r="O1341" i="276"/>
  <c r="O1340" i="276"/>
  <c r="O1339" i="276"/>
  <c r="O1338" i="276"/>
  <c r="O1337" i="276"/>
  <c r="O1336" i="276"/>
  <c r="O1335" i="276"/>
  <c r="O1334" i="276"/>
  <c r="O1333" i="276"/>
  <c r="O1332" i="276"/>
  <c r="O1331" i="276"/>
  <c r="O1330" i="276"/>
  <c r="O1329" i="276"/>
  <c r="O1328" i="276"/>
  <c r="O1327" i="276"/>
  <c r="O1326" i="276"/>
  <c r="O1325" i="276"/>
  <c r="O1324" i="276"/>
  <c r="O1323" i="276"/>
  <c r="O1322" i="276"/>
  <c r="O1321" i="276"/>
  <c r="O1320" i="276"/>
  <c r="O1319" i="276"/>
  <c r="O1318" i="276"/>
  <c r="O1317" i="276"/>
  <c r="O1316" i="276"/>
  <c r="O1315" i="276"/>
  <c r="O1314" i="276"/>
  <c r="O1313" i="276"/>
  <c r="O1312" i="276"/>
  <c r="O1311" i="276"/>
  <c r="O1310" i="276"/>
  <c r="O1309" i="276"/>
  <c r="O1308" i="276"/>
  <c r="O1307" i="276"/>
  <c r="O1306" i="276"/>
  <c r="O1305" i="276"/>
  <c r="O1304" i="276"/>
  <c r="O1303" i="276"/>
  <c r="O1302" i="276"/>
  <c r="O1301" i="276"/>
  <c r="O1300" i="276"/>
  <c r="O1299" i="276"/>
  <c r="O1298" i="276"/>
  <c r="O1297" i="276"/>
  <c r="O1296" i="276"/>
  <c r="O1295" i="276"/>
  <c r="O1294" i="276"/>
  <c r="O1293" i="276"/>
  <c r="O1292" i="276"/>
  <c r="O1291" i="276"/>
  <c r="O1290" i="276"/>
  <c r="O1289" i="276"/>
  <c r="O1288" i="276"/>
  <c r="O1287" i="276"/>
  <c r="O1286" i="276"/>
  <c r="O1285" i="276"/>
  <c r="O1284" i="276"/>
  <c r="O1283" i="276"/>
  <c r="O1282" i="276"/>
  <c r="O1281" i="276"/>
  <c r="O1280" i="276"/>
  <c r="O1279" i="276"/>
  <c r="O1278" i="276"/>
  <c r="O1277" i="276"/>
  <c r="O1276" i="276"/>
  <c r="O1275" i="276"/>
  <c r="O1274" i="276"/>
  <c r="O1273" i="276"/>
  <c r="O1272" i="276"/>
  <c r="O1271" i="276"/>
  <c r="O1270" i="276"/>
  <c r="O1269" i="276"/>
  <c r="O1268" i="276"/>
  <c r="O1267" i="276"/>
  <c r="O1266" i="276"/>
  <c r="O1265" i="276"/>
  <c r="O1264" i="276"/>
  <c r="O1263" i="276"/>
  <c r="O1262" i="276"/>
  <c r="O1261" i="276"/>
  <c r="O1260" i="276"/>
  <c r="O1259" i="276"/>
  <c r="O1258" i="276"/>
  <c r="O1257" i="276"/>
  <c r="O1256" i="276"/>
  <c r="O1255" i="276"/>
  <c r="O1254" i="276"/>
  <c r="O1253" i="276"/>
  <c r="O1252" i="276"/>
  <c r="O1251" i="276"/>
  <c r="O1250" i="276"/>
  <c r="O1249" i="276"/>
  <c r="O1248" i="276"/>
  <c r="O1247" i="276"/>
  <c r="O1246" i="276"/>
  <c r="O1245" i="276"/>
  <c r="O1244" i="276"/>
  <c r="O1243" i="276"/>
  <c r="O1242" i="276"/>
  <c r="O1241" i="276"/>
  <c r="O1240" i="276"/>
  <c r="O1239" i="276"/>
  <c r="O1238" i="276"/>
  <c r="O1237" i="276"/>
  <c r="O1236" i="276"/>
  <c r="O1235" i="276"/>
  <c r="O1234" i="276"/>
  <c r="O1233" i="276"/>
  <c r="O1232" i="276"/>
  <c r="O1231" i="276"/>
  <c r="O1230" i="276"/>
  <c r="O1229" i="276"/>
  <c r="O1228" i="276"/>
  <c r="O1227" i="276"/>
  <c r="O1226" i="276"/>
  <c r="O1225" i="276"/>
  <c r="O1224" i="276"/>
  <c r="O1223" i="276"/>
  <c r="O1222" i="276"/>
  <c r="O1221" i="276"/>
  <c r="O1220" i="276"/>
  <c r="O1219" i="276"/>
  <c r="O1218" i="276"/>
  <c r="O1217" i="276"/>
  <c r="O1216" i="276"/>
  <c r="O1215" i="276"/>
  <c r="O1214" i="276"/>
  <c r="O1213" i="276"/>
  <c r="O1212" i="276"/>
  <c r="O1211" i="276"/>
  <c r="O1210" i="276"/>
  <c r="O1209" i="276"/>
  <c r="O1208" i="276"/>
  <c r="O1207" i="276"/>
  <c r="O1206" i="276"/>
  <c r="O1205" i="276"/>
  <c r="O1204" i="276"/>
  <c r="O1203" i="276"/>
  <c r="O1202" i="276"/>
  <c r="O1201" i="276"/>
  <c r="O1200" i="276"/>
  <c r="O1199" i="276"/>
  <c r="O1198" i="276"/>
  <c r="O1197" i="276"/>
  <c r="O1196" i="276"/>
  <c r="O1195" i="276"/>
  <c r="O1194" i="276"/>
  <c r="O1193" i="276"/>
  <c r="O1192" i="276"/>
  <c r="O1191" i="276"/>
  <c r="O1190" i="276"/>
  <c r="O1189" i="276"/>
  <c r="O1188" i="276"/>
  <c r="O1187" i="276"/>
  <c r="O1186" i="276"/>
  <c r="O1185" i="276"/>
  <c r="O1184" i="276"/>
  <c r="O1183" i="276"/>
  <c r="O1182" i="276"/>
  <c r="O1181" i="276"/>
  <c r="O1180" i="276"/>
  <c r="O1179" i="276"/>
  <c r="O1178" i="276"/>
  <c r="O1177" i="276"/>
  <c r="O1176" i="276"/>
  <c r="O1175" i="276"/>
  <c r="O1174" i="276"/>
  <c r="O1173" i="276"/>
  <c r="O1172" i="276"/>
  <c r="O1171" i="276"/>
  <c r="O1170" i="276"/>
  <c r="O1169" i="276"/>
  <c r="O1168" i="276"/>
  <c r="O1167" i="276"/>
  <c r="O1166" i="276"/>
  <c r="O1165" i="276"/>
  <c r="O1164" i="276"/>
  <c r="O1163" i="276"/>
  <c r="O1162" i="276"/>
  <c r="O1161" i="276"/>
  <c r="O1160" i="276"/>
  <c r="O1159" i="276"/>
  <c r="O1158" i="276"/>
  <c r="O1157" i="276"/>
  <c r="O1156" i="276"/>
  <c r="O1155" i="276"/>
  <c r="O1154" i="276"/>
  <c r="O1153" i="276"/>
  <c r="O1152" i="276"/>
  <c r="O1151" i="276"/>
  <c r="O1150" i="276"/>
  <c r="O1149" i="276"/>
  <c r="O1148" i="276"/>
  <c r="O1147" i="276"/>
  <c r="O1146" i="276"/>
  <c r="O1145" i="276"/>
  <c r="O1144" i="276"/>
  <c r="O1143" i="276"/>
  <c r="O1142" i="276"/>
  <c r="O1141" i="276"/>
  <c r="O1140" i="276"/>
  <c r="O1139" i="276"/>
  <c r="O1138" i="276"/>
  <c r="O1137" i="276"/>
  <c r="O1136" i="276"/>
  <c r="O1135" i="276"/>
  <c r="O1134" i="276"/>
  <c r="O1133" i="276"/>
  <c r="O1132" i="276"/>
  <c r="O1131" i="276"/>
  <c r="O1130" i="276"/>
  <c r="O1129" i="276"/>
  <c r="O1128" i="276"/>
  <c r="O1127" i="276"/>
  <c r="O1126" i="276"/>
  <c r="O1125" i="276"/>
  <c r="O1124" i="276"/>
  <c r="O1123" i="276"/>
  <c r="O1122" i="276"/>
  <c r="O1121" i="276"/>
  <c r="O1120" i="276"/>
  <c r="O1119" i="276"/>
  <c r="O1118" i="276"/>
  <c r="O1117" i="276"/>
  <c r="O1116" i="276"/>
  <c r="O1115" i="276"/>
  <c r="O1114" i="276"/>
  <c r="O1113" i="276"/>
  <c r="O1112" i="276"/>
  <c r="O1111" i="276"/>
  <c r="O1110" i="276"/>
  <c r="O1109" i="276"/>
  <c r="O1108" i="276"/>
  <c r="O1107" i="276"/>
  <c r="O1106" i="276"/>
  <c r="O1105" i="276"/>
  <c r="O1104" i="276"/>
  <c r="O1103" i="276"/>
  <c r="O1102" i="276"/>
  <c r="O1101" i="276"/>
  <c r="O1100" i="276"/>
  <c r="O1099" i="276"/>
  <c r="O1098" i="276"/>
  <c r="O1097" i="276"/>
  <c r="O1096" i="276"/>
  <c r="O1095" i="276"/>
  <c r="O1094" i="276"/>
  <c r="O1093" i="276"/>
  <c r="O1092" i="276"/>
  <c r="O1091" i="276"/>
  <c r="O1090" i="276"/>
  <c r="O1089" i="276"/>
  <c r="O1088" i="276"/>
  <c r="O1087" i="276"/>
  <c r="O1086" i="276"/>
  <c r="O1085" i="276"/>
  <c r="O1084" i="276"/>
  <c r="O1083" i="276"/>
  <c r="O1082" i="276"/>
  <c r="O1081" i="276"/>
  <c r="O1080" i="276"/>
  <c r="O1079" i="276"/>
  <c r="O1078" i="276"/>
  <c r="O1077" i="276"/>
  <c r="O1076" i="276"/>
  <c r="O1075" i="276"/>
  <c r="O1074" i="276"/>
  <c r="O1073" i="276"/>
  <c r="O1072" i="276"/>
  <c r="O1071" i="276"/>
  <c r="O1070" i="276"/>
  <c r="O1069" i="276"/>
  <c r="O1068" i="276"/>
  <c r="O1067" i="276"/>
  <c r="O1066" i="276"/>
  <c r="O1065" i="276"/>
  <c r="O1064" i="276"/>
  <c r="O1063" i="276"/>
  <c r="O1062" i="276"/>
  <c r="O1061" i="276"/>
  <c r="O1060" i="276"/>
  <c r="O1059" i="276"/>
  <c r="O1058" i="276"/>
  <c r="O1057" i="276"/>
  <c r="O1056" i="276"/>
  <c r="O1055" i="276"/>
  <c r="O1054" i="276"/>
  <c r="O1053" i="276"/>
  <c r="O1052" i="276"/>
  <c r="O1051" i="276"/>
  <c r="O1050" i="276"/>
  <c r="O1049" i="276"/>
  <c r="O1048" i="276"/>
  <c r="O1047" i="276"/>
  <c r="O1046" i="276"/>
  <c r="O1045" i="276"/>
  <c r="O1044" i="276"/>
  <c r="O1043" i="276"/>
  <c r="O1042" i="276"/>
  <c r="O1041" i="276"/>
  <c r="O1040" i="276"/>
  <c r="O1039" i="276"/>
  <c r="O1038" i="276"/>
  <c r="O1037" i="276"/>
  <c r="O1036" i="276"/>
  <c r="O1035" i="276"/>
  <c r="O1034" i="276"/>
  <c r="O1033" i="276"/>
  <c r="O1032" i="276"/>
  <c r="O1031" i="276"/>
  <c r="O1030" i="276"/>
  <c r="O1029" i="276"/>
  <c r="O1028" i="276"/>
  <c r="O1027" i="276"/>
  <c r="O1026" i="276"/>
  <c r="O1025" i="276"/>
  <c r="O1024" i="276"/>
  <c r="O1023" i="276"/>
  <c r="O1022" i="276"/>
  <c r="O1021" i="276"/>
  <c r="O1020" i="276"/>
  <c r="O1019" i="276"/>
  <c r="O1018" i="276"/>
  <c r="O1017" i="276"/>
  <c r="O1016" i="276"/>
  <c r="O1015" i="276"/>
  <c r="O1014" i="276"/>
  <c r="O1013" i="276"/>
  <c r="O1012" i="276"/>
  <c r="O1011" i="276"/>
  <c r="O1010" i="276"/>
  <c r="O1009" i="276"/>
  <c r="O1008" i="276"/>
  <c r="O1007" i="276"/>
  <c r="O1006" i="276"/>
  <c r="O1005" i="276"/>
  <c r="O1004" i="276"/>
  <c r="O1003" i="276"/>
  <c r="O1002" i="276"/>
  <c r="O1001" i="276"/>
  <c r="O1000" i="276"/>
  <c r="O999" i="276"/>
  <c r="O998" i="276"/>
  <c r="O997" i="276"/>
  <c r="O996" i="276"/>
  <c r="O995" i="276"/>
  <c r="O994" i="276"/>
  <c r="O993" i="276"/>
  <c r="O992" i="276"/>
  <c r="O991" i="276"/>
  <c r="O990" i="276"/>
  <c r="O989" i="276"/>
  <c r="O988" i="276"/>
  <c r="O987" i="276"/>
  <c r="O986" i="276"/>
  <c r="O985" i="276"/>
  <c r="O984" i="276"/>
  <c r="O983" i="276"/>
  <c r="O982" i="276"/>
  <c r="O981" i="276"/>
  <c r="O980" i="276"/>
  <c r="O979" i="276"/>
  <c r="O978" i="276"/>
  <c r="O977" i="276"/>
  <c r="O976" i="276"/>
  <c r="O975" i="276"/>
  <c r="O974" i="276"/>
  <c r="O973" i="276"/>
  <c r="O972" i="276"/>
  <c r="O971" i="276"/>
  <c r="O970" i="276"/>
  <c r="O969" i="276"/>
  <c r="O968" i="276"/>
  <c r="O967" i="276"/>
  <c r="O966" i="276"/>
  <c r="O965" i="276"/>
  <c r="O964" i="276"/>
  <c r="O963" i="276"/>
  <c r="O962" i="276"/>
  <c r="O961" i="276"/>
  <c r="O960" i="276"/>
  <c r="O959" i="276"/>
  <c r="O958" i="276"/>
  <c r="O957" i="276"/>
  <c r="O956" i="276"/>
  <c r="O955" i="276"/>
  <c r="O954" i="276"/>
  <c r="O953" i="276"/>
  <c r="O952" i="276"/>
  <c r="O951" i="276"/>
  <c r="O950" i="276"/>
  <c r="O949" i="276"/>
  <c r="O948" i="276"/>
  <c r="O947" i="276"/>
  <c r="O946" i="276"/>
  <c r="O945" i="276"/>
  <c r="O944" i="276"/>
  <c r="O943" i="276"/>
  <c r="O942" i="276"/>
  <c r="O941" i="276"/>
  <c r="O940" i="276"/>
  <c r="O939" i="276"/>
  <c r="O938" i="276"/>
  <c r="O937" i="276"/>
  <c r="O936" i="276"/>
  <c r="O935" i="276"/>
  <c r="O934" i="276"/>
  <c r="O933" i="276"/>
  <c r="O932" i="276"/>
  <c r="O931" i="276"/>
  <c r="O930" i="276"/>
  <c r="O929" i="276"/>
  <c r="O928" i="276"/>
  <c r="O927" i="276"/>
  <c r="O926" i="276"/>
  <c r="O925" i="276"/>
  <c r="O924" i="276"/>
  <c r="O923" i="276"/>
  <c r="O922" i="276"/>
  <c r="O921" i="276"/>
  <c r="O920" i="276"/>
  <c r="O919" i="276"/>
  <c r="O918" i="276"/>
  <c r="O917" i="276"/>
  <c r="O916" i="276"/>
  <c r="O915" i="276"/>
  <c r="O914" i="276"/>
  <c r="O913" i="276"/>
  <c r="O912" i="276"/>
  <c r="O911" i="276"/>
  <c r="O910" i="276"/>
  <c r="O909" i="276"/>
  <c r="O908" i="276"/>
  <c r="O907" i="276"/>
  <c r="O906" i="276"/>
  <c r="O905" i="276"/>
  <c r="O904" i="276"/>
  <c r="O903" i="276"/>
  <c r="O902" i="276"/>
  <c r="O901" i="276"/>
  <c r="O900" i="276"/>
  <c r="O899" i="276"/>
  <c r="O898" i="276"/>
  <c r="O897" i="276"/>
  <c r="O896" i="276"/>
  <c r="O895" i="276"/>
  <c r="O894" i="276"/>
  <c r="O893" i="276"/>
  <c r="O892" i="276"/>
  <c r="O891" i="276"/>
  <c r="O890" i="276"/>
  <c r="O889" i="276"/>
  <c r="O888" i="276"/>
  <c r="O887" i="276"/>
  <c r="O886" i="276"/>
  <c r="O885" i="276"/>
  <c r="O884" i="276"/>
  <c r="O883" i="276"/>
  <c r="O882" i="276"/>
  <c r="O881" i="276"/>
  <c r="O880" i="276"/>
  <c r="O879" i="276"/>
  <c r="O878" i="276"/>
  <c r="O877" i="276"/>
  <c r="O876" i="276"/>
  <c r="O875" i="276"/>
  <c r="O874" i="276"/>
  <c r="O873" i="276"/>
  <c r="O872" i="276"/>
  <c r="O871" i="276"/>
  <c r="O870" i="276"/>
  <c r="O869" i="276"/>
  <c r="O868" i="276"/>
  <c r="O867" i="276"/>
  <c r="O866" i="276"/>
  <c r="O865" i="276"/>
  <c r="O864" i="276"/>
  <c r="O863" i="276"/>
  <c r="O862" i="276"/>
  <c r="O861" i="276"/>
  <c r="O860" i="276"/>
  <c r="O859" i="276"/>
  <c r="O858" i="276"/>
  <c r="O857" i="276"/>
  <c r="O856" i="276"/>
  <c r="O855" i="276"/>
  <c r="O854" i="276"/>
  <c r="O853" i="276"/>
  <c r="O852" i="276"/>
  <c r="O851" i="276"/>
  <c r="O850" i="276"/>
  <c r="O849" i="276"/>
  <c r="O848" i="276"/>
  <c r="O847" i="276"/>
  <c r="O846" i="276"/>
  <c r="O845" i="276"/>
  <c r="O844" i="276"/>
  <c r="O843" i="276"/>
  <c r="O842" i="276"/>
  <c r="O841" i="276"/>
  <c r="O840" i="276"/>
  <c r="O839" i="276"/>
  <c r="O838" i="276"/>
  <c r="O837" i="276"/>
  <c r="O836" i="276"/>
  <c r="O835" i="276"/>
  <c r="O834" i="276"/>
  <c r="O833" i="276"/>
  <c r="O832" i="276"/>
  <c r="O831" i="276"/>
  <c r="O830" i="276"/>
  <c r="O829" i="276"/>
  <c r="O828" i="276"/>
  <c r="O827" i="276"/>
  <c r="O826" i="276"/>
  <c r="O825" i="276"/>
  <c r="O824" i="276"/>
  <c r="O823" i="276"/>
  <c r="O822" i="276"/>
  <c r="O821" i="276"/>
  <c r="O820" i="276"/>
  <c r="O819" i="276"/>
  <c r="O818" i="276"/>
  <c r="O817" i="276"/>
  <c r="O816" i="276"/>
  <c r="O815" i="276"/>
  <c r="O814" i="276"/>
  <c r="O813" i="276"/>
  <c r="O812" i="276"/>
  <c r="O811" i="276"/>
  <c r="O810" i="276"/>
  <c r="O809" i="276"/>
  <c r="O808" i="276"/>
  <c r="O807" i="276"/>
  <c r="O806" i="276"/>
  <c r="O805" i="276"/>
  <c r="O804" i="276"/>
  <c r="O803" i="276"/>
  <c r="O802" i="276"/>
  <c r="O801" i="276"/>
  <c r="O800" i="276"/>
  <c r="O799" i="276"/>
  <c r="O798" i="276"/>
  <c r="O797" i="276"/>
  <c r="O796" i="276"/>
  <c r="O795" i="276"/>
  <c r="O794" i="276"/>
  <c r="O793" i="276"/>
  <c r="O792" i="276"/>
  <c r="O791" i="276"/>
  <c r="O790" i="276"/>
  <c r="O789" i="276"/>
  <c r="O788" i="276"/>
  <c r="O787" i="276"/>
  <c r="O786" i="276"/>
  <c r="O785" i="276"/>
  <c r="O784" i="276"/>
  <c r="O783" i="276"/>
  <c r="O782" i="276"/>
  <c r="O781" i="276"/>
  <c r="O780" i="276"/>
  <c r="O779" i="276"/>
  <c r="O778" i="276"/>
  <c r="O777" i="276"/>
  <c r="O776" i="276"/>
  <c r="O775" i="276"/>
  <c r="O774" i="276"/>
  <c r="O773" i="276"/>
  <c r="O772" i="276"/>
  <c r="O771" i="276"/>
  <c r="O770" i="276"/>
  <c r="O769" i="276"/>
  <c r="O768" i="276"/>
  <c r="O767" i="276"/>
  <c r="O766" i="276"/>
  <c r="O765" i="276"/>
  <c r="O764" i="276"/>
  <c r="O763" i="276"/>
  <c r="O762" i="276"/>
  <c r="O761" i="276"/>
  <c r="O760" i="276"/>
  <c r="O759" i="276"/>
  <c r="O758" i="276"/>
  <c r="O757" i="276"/>
  <c r="O756" i="276"/>
  <c r="O755" i="276"/>
  <c r="O754" i="276"/>
  <c r="O753" i="276"/>
  <c r="O752" i="276"/>
  <c r="O751" i="276"/>
  <c r="O750" i="276"/>
  <c r="O749" i="276"/>
  <c r="O748" i="276"/>
  <c r="O747" i="276"/>
  <c r="O746" i="276"/>
  <c r="O745" i="276"/>
  <c r="O744" i="276"/>
  <c r="O743" i="276"/>
  <c r="O742" i="276"/>
  <c r="O741" i="276"/>
  <c r="O740" i="276"/>
  <c r="O739" i="276"/>
  <c r="O738" i="276"/>
  <c r="O737" i="276"/>
  <c r="O736" i="276"/>
  <c r="O735" i="276"/>
  <c r="O734" i="276"/>
  <c r="O733" i="276"/>
  <c r="O732" i="276"/>
  <c r="O731" i="276"/>
  <c r="O730" i="276"/>
  <c r="O729" i="276"/>
  <c r="O728" i="276"/>
  <c r="O727" i="276"/>
  <c r="O726" i="276"/>
  <c r="O725" i="276"/>
  <c r="O724" i="276"/>
  <c r="O723" i="276"/>
  <c r="O722" i="276"/>
  <c r="O721" i="276"/>
  <c r="O720" i="276"/>
  <c r="O719" i="276"/>
  <c r="O718" i="276"/>
  <c r="O717" i="276"/>
  <c r="O716" i="276"/>
  <c r="O715" i="276"/>
  <c r="O714" i="276"/>
  <c r="O713" i="276"/>
  <c r="O712" i="276"/>
  <c r="O711" i="276"/>
  <c r="O710" i="276"/>
  <c r="O709" i="276"/>
  <c r="O708" i="276"/>
  <c r="O707" i="276"/>
  <c r="O706" i="276"/>
  <c r="O705" i="276"/>
  <c r="O704" i="276"/>
  <c r="O703" i="276"/>
  <c r="O702" i="276"/>
  <c r="O701" i="276"/>
  <c r="O700" i="276"/>
  <c r="O699" i="276"/>
  <c r="O698" i="276"/>
  <c r="O697" i="276"/>
  <c r="O696" i="276"/>
  <c r="O695" i="276"/>
  <c r="O694" i="276"/>
  <c r="O693" i="276"/>
  <c r="O692" i="276"/>
  <c r="O691" i="276"/>
  <c r="O690" i="276"/>
  <c r="O689" i="276"/>
  <c r="O688" i="276"/>
  <c r="O687" i="276"/>
  <c r="O686" i="276"/>
  <c r="O685" i="276"/>
  <c r="O684" i="276"/>
  <c r="O683" i="276"/>
  <c r="O682" i="276"/>
  <c r="O681" i="276"/>
  <c r="O680" i="276"/>
  <c r="O679" i="276"/>
  <c r="O678" i="276"/>
  <c r="O677" i="276"/>
  <c r="O676" i="276"/>
  <c r="O675" i="276"/>
  <c r="O674" i="276"/>
  <c r="O673" i="276"/>
  <c r="O672" i="276"/>
  <c r="O671" i="276"/>
  <c r="O670" i="276"/>
  <c r="O669" i="276"/>
  <c r="O668" i="276"/>
  <c r="O667" i="276"/>
  <c r="O666" i="276"/>
  <c r="O665" i="276"/>
  <c r="O664" i="276"/>
  <c r="O663" i="276"/>
  <c r="O662" i="276"/>
  <c r="O661" i="276"/>
  <c r="O660" i="276"/>
  <c r="O659" i="276"/>
  <c r="O658" i="276"/>
  <c r="O657" i="276"/>
  <c r="O656" i="276"/>
  <c r="O655" i="276"/>
  <c r="O654" i="276"/>
  <c r="O653" i="276"/>
  <c r="O652" i="276"/>
  <c r="O651" i="276"/>
  <c r="O650" i="276"/>
  <c r="O649" i="276"/>
  <c r="O648" i="276"/>
  <c r="O647" i="276"/>
  <c r="O646" i="276"/>
  <c r="O645" i="276"/>
  <c r="O644" i="276"/>
  <c r="O643" i="276"/>
  <c r="O642" i="276"/>
  <c r="O641" i="276"/>
  <c r="O640" i="276"/>
  <c r="O639" i="276"/>
  <c r="O638" i="276"/>
  <c r="O637" i="276"/>
  <c r="O636" i="276"/>
  <c r="O635" i="276"/>
  <c r="O634" i="276"/>
  <c r="O633" i="276"/>
  <c r="O632" i="276"/>
  <c r="O631" i="276"/>
  <c r="O630" i="276"/>
  <c r="O629" i="276"/>
  <c r="O628" i="276"/>
  <c r="O627" i="276"/>
  <c r="O626" i="276"/>
  <c r="O625" i="276"/>
  <c r="O624" i="276"/>
  <c r="O623" i="276"/>
  <c r="O622" i="276"/>
  <c r="O621" i="276"/>
  <c r="O620" i="276"/>
  <c r="O619" i="276"/>
  <c r="O618" i="276"/>
  <c r="O617" i="276"/>
  <c r="O616" i="276"/>
  <c r="O615" i="276"/>
  <c r="O614" i="276"/>
  <c r="O613" i="276"/>
  <c r="O612" i="276"/>
  <c r="O611" i="276"/>
  <c r="O610" i="276"/>
  <c r="O609" i="276"/>
  <c r="O608" i="276"/>
  <c r="O607" i="276"/>
  <c r="O606" i="276"/>
  <c r="O605" i="276"/>
  <c r="O604" i="276"/>
  <c r="O603" i="276"/>
  <c r="O602" i="276"/>
  <c r="O601" i="276"/>
  <c r="O600" i="276"/>
  <c r="O599" i="276"/>
  <c r="O598" i="276"/>
  <c r="O597" i="276"/>
  <c r="O596" i="276"/>
  <c r="O595" i="276"/>
  <c r="O594" i="276"/>
  <c r="O593" i="276"/>
  <c r="O592" i="276"/>
  <c r="O591" i="276"/>
  <c r="O590" i="276"/>
  <c r="O589" i="276"/>
  <c r="O588" i="276"/>
  <c r="O587" i="276"/>
  <c r="O586" i="276"/>
  <c r="O585" i="276"/>
  <c r="O584" i="276"/>
  <c r="O583" i="276"/>
  <c r="O582" i="276"/>
  <c r="O581" i="276"/>
  <c r="O580" i="276"/>
  <c r="O579" i="276"/>
  <c r="O578" i="276"/>
  <c r="O577" i="276"/>
  <c r="O576" i="276"/>
  <c r="O575" i="276"/>
  <c r="O574" i="276"/>
  <c r="O573" i="276"/>
  <c r="O572" i="276"/>
  <c r="O571" i="276"/>
  <c r="O570" i="276"/>
  <c r="O569" i="276"/>
  <c r="O568" i="276"/>
  <c r="O567" i="276"/>
  <c r="O566" i="276"/>
  <c r="O565" i="276"/>
  <c r="O564" i="276"/>
  <c r="O563" i="276"/>
  <c r="O562" i="276"/>
  <c r="O561" i="276"/>
  <c r="O560" i="276"/>
  <c r="O559" i="276"/>
  <c r="O558" i="276"/>
  <c r="O557" i="276"/>
  <c r="O556" i="276"/>
  <c r="O555" i="276"/>
  <c r="O554" i="276"/>
  <c r="O553" i="276"/>
  <c r="O552" i="276"/>
  <c r="O551" i="276"/>
  <c r="O550" i="276"/>
  <c r="O549" i="276"/>
  <c r="O548" i="276"/>
  <c r="O547" i="276"/>
  <c r="O546" i="276"/>
  <c r="O545" i="276"/>
  <c r="O544" i="276"/>
  <c r="O543" i="276"/>
  <c r="O542" i="276"/>
  <c r="O541" i="276"/>
  <c r="O540" i="276"/>
  <c r="O539" i="276"/>
  <c r="O538" i="276"/>
  <c r="O537" i="276"/>
  <c r="O536" i="276"/>
  <c r="O535" i="276"/>
  <c r="O534" i="276"/>
  <c r="O533" i="276"/>
  <c r="O532" i="276"/>
  <c r="O531" i="276"/>
  <c r="O530" i="276"/>
  <c r="O529" i="276"/>
  <c r="O528" i="276"/>
  <c r="O527" i="276"/>
  <c r="O526" i="276"/>
  <c r="O525" i="276"/>
  <c r="O524" i="276"/>
  <c r="O523" i="276"/>
  <c r="O522" i="276"/>
  <c r="O521" i="276"/>
  <c r="O520" i="276"/>
  <c r="O519" i="276"/>
  <c r="O518" i="276"/>
  <c r="O517" i="276"/>
  <c r="O516" i="276"/>
  <c r="O515" i="276"/>
  <c r="O514" i="276"/>
  <c r="O513" i="276"/>
  <c r="O512" i="276"/>
  <c r="O511" i="276"/>
  <c r="O510" i="276"/>
  <c r="O509" i="276"/>
  <c r="O508" i="276"/>
  <c r="O507" i="276"/>
  <c r="O506" i="276"/>
  <c r="O505" i="276"/>
  <c r="O504" i="276"/>
  <c r="O503" i="276"/>
  <c r="O502" i="276"/>
  <c r="O501" i="276"/>
  <c r="O500" i="276"/>
  <c r="O499" i="276"/>
  <c r="O498" i="276"/>
  <c r="O497" i="276"/>
  <c r="O496" i="276"/>
  <c r="O495" i="276"/>
  <c r="O494" i="276"/>
  <c r="O493" i="276"/>
  <c r="O492" i="276"/>
  <c r="O491" i="276"/>
  <c r="O490" i="276"/>
  <c r="O489" i="276"/>
  <c r="O488" i="276"/>
  <c r="O487" i="276"/>
  <c r="O486" i="276"/>
  <c r="O485" i="276"/>
  <c r="O484" i="276"/>
  <c r="O483" i="276"/>
  <c r="O482" i="276"/>
  <c r="O481" i="276"/>
  <c r="O480" i="276"/>
  <c r="O479" i="276"/>
  <c r="O478" i="276"/>
  <c r="O477" i="276"/>
  <c r="O476" i="276"/>
  <c r="O475" i="276"/>
  <c r="O474" i="276"/>
  <c r="O473" i="276"/>
  <c r="O472" i="276"/>
  <c r="O471" i="276"/>
  <c r="O470" i="276"/>
  <c r="O469" i="276"/>
  <c r="O468" i="276"/>
  <c r="O467" i="276"/>
  <c r="O466" i="276"/>
  <c r="O465" i="276"/>
  <c r="O464" i="276"/>
  <c r="O463" i="276"/>
  <c r="O462" i="276"/>
  <c r="O461" i="276"/>
  <c r="O460" i="276"/>
  <c r="O459" i="276"/>
  <c r="O458" i="276"/>
  <c r="O457" i="276"/>
  <c r="O456" i="276"/>
  <c r="O455" i="276"/>
  <c r="O454" i="276"/>
  <c r="O453" i="276"/>
  <c r="O452" i="276"/>
  <c r="O451" i="276"/>
  <c r="O450" i="276"/>
  <c r="O449" i="276"/>
  <c r="O448" i="276"/>
  <c r="O447" i="276"/>
  <c r="O446" i="276"/>
  <c r="O445" i="276"/>
  <c r="O444" i="276"/>
  <c r="O443" i="276"/>
  <c r="O442" i="276"/>
  <c r="O441" i="276"/>
  <c r="O440" i="276"/>
  <c r="O439" i="276"/>
  <c r="O438" i="276"/>
  <c r="O437" i="276"/>
  <c r="O436" i="276"/>
  <c r="O435" i="276"/>
  <c r="O434" i="276"/>
  <c r="O433" i="276"/>
  <c r="O432" i="276"/>
  <c r="O431" i="276"/>
  <c r="O430" i="276"/>
  <c r="O429" i="276"/>
  <c r="O428" i="276"/>
  <c r="O427" i="276"/>
  <c r="O426" i="276"/>
  <c r="O425" i="276"/>
  <c r="O424" i="276"/>
  <c r="O423" i="276"/>
  <c r="O422" i="276"/>
  <c r="O421" i="276"/>
  <c r="O420" i="276"/>
  <c r="O419" i="276"/>
  <c r="O418" i="276"/>
  <c r="O417" i="276"/>
  <c r="O416" i="276"/>
  <c r="O415" i="276"/>
  <c r="O414" i="276"/>
  <c r="O413" i="276"/>
  <c r="O412" i="276"/>
  <c r="O411" i="276"/>
  <c r="O410" i="276"/>
  <c r="O409" i="276"/>
  <c r="O408" i="276"/>
  <c r="O407" i="276"/>
  <c r="O406" i="276"/>
  <c r="O405" i="276"/>
  <c r="O404" i="276"/>
  <c r="O403" i="276"/>
  <c r="O402" i="276"/>
  <c r="O401" i="276"/>
  <c r="O400" i="276"/>
  <c r="O399" i="276"/>
  <c r="O398" i="276"/>
  <c r="O397" i="276"/>
  <c r="O396" i="276"/>
  <c r="O395" i="276"/>
  <c r="O394" i="276"/>
  <c r="O393" i="276"/>
  <c r="O392" i="276"/>
  <c r="O391" i="276"/>
  <c r="O390" i="276"/>
  <c r="O389" i="276"/>
  <c r="O388" i="276"/>
  <c r="O387" i="276"/>
  <c r="O386" i="276"/>
  <c r="O385" i="276"/>
  <c r="O384" i="276"/>
  <c r="O383" i="276"/>
  <c r="O382" i="276"/>
  <c r="O381" i="276"/>
  <c r="O380" i="276"/>
  <c r="O379" i="276"/>
  <c r="O378" i="276"/>
  <c r="O377" i="276"/>
  <c r="O376" i="276"/>
  <c r="O375" i="276"/>
  <c r="O374" i="276"/>
  <c r="O373" i="276"/>
  <c r="O372" i="276"/>
  <c r="O371" i="276"/>
  <c r="O370" i="276"/>
  <c r="O369" i="276"/>
  <c r="O368" i="276"/>
  <c r="O367" i="276"/>
  <c r="O366" i="276"/>
  <c r="O365" i="276"/>
  <c r="O364" i="276"/>
  <c r="O363" i="276"/>
  <c r="O362" i="276"/>
  <c r="O361" i="276"/>
  <c r="O360" i="276"/>
  <c r="O359" i="276"/>
  <c r="O358" i="276"/>
  <c r="O357" i="276"/>
  <c r="O356" i="276"/>
  <c r="O355" i="276"/>
  <c r="O354" i="276"/>
  <c r="O353" i="276"/>
  <c r="O352" i="276"/>
  <c r="O351" i="276"/>
  <c r="O350" i="276"/>
  <c r="O349" i="276"/>
  <c r="O348" i="276"/>
  <c r="O347" i="276"/>
  <c r="O346" i="276"/>
  <c r="O345" i="276"/>
  <c r="O344" i="276"/>
  <c r="O343" i="276"/>
  <c r="O342" i="276"/>
  <c r="O341" i="276"/>
  <c r="O340" i="276"/>
  <c r="O339" i="276"/>
  <c r="O338" i="276"/>
  <c r="O337" i="276"/>
  <c r="O336" i="276"/>
  <c r="O335" i="276"/>
  <c r="O334" i="276"/>
  <c r="O333" i="276"/>
  <c r="O332" i="276"/>
  <c r="O331" i="276"/>
  <c r="O330" i="276"/>
  <c r="O329" i="276"/>
  <c r="O328" i="276"/>
  <c r="O327" i="276"/>
  <c r="O326" i="276"/>
  <c r="O325" i="276"/>
  <c r="O324" i="276"/>
  <c r="O323" i="276"/>
  <c r="O322" i="276"/>
  <c r="O321" i="276"/>
  <c r="O320" i="276"/>
  <c r="O319" i="276"/>
  <c r="O318" i="276"/>
  <c r="O317" i="276"/>
  <c r="O316" i="276"/>
  <c r="O315" i="276"/>
  <c r="O314" i="276"/>
  <c r="O313" i="276"/>
  <c r="O312" i="276"/>
  <c r="O311" i="276"/>
  <c r="O310" i="276"/>
  <c r="O309" i="276"/>
  <c r="O308" i="276"/>
  <c r="O307" i="276"/>
  <c r="O306" i="276"/>
  <c r="O305" i="276"/>
  <c r="O304" i="276"/>
  <c r="O303" i="276"/>
  <c r="O302" i="276"/>
  <c r="O301" i="276"/>
  <c r="O300" i="276"/>
  <c r="O299" i="276"/>
  <c r="O298" i="276"/>
  <c r="O297" i="276"/>
  <c r="O296" i="276"/>
  <c r="O295" i="276"/>
  <c r="O294" i="276"/>
  <c r="O293" i="276"/>
  <c r="O292" i="276"/>
  <c r="O291" i="276"/>
  <c r="O290" i="276"/>
  <c r="O289" i="276"/>
  <c r="O288" i="276"/>
  <c r="O287" i="276"/>
  <c r="O286" i="276"/>
  <c r="O285" i="276"/>
  <c r="O284" i="276"/>
  <c r="O283" i="276"/>
  <c r="O282" i="276"/>
  <c r="O281" i="276"/>
  <c r="O280" i="276"/>
  <c r="O279" i="276"/>
  <c r="O278" i="276"/>
  <c r="O277" i="276"/>
  <c r="O276" i="276"/>
  <c r="O275" i="276"/>
  <c r="O274" i="276"/>
  <c r="O273" i="276"/>
  <c r="O272" i="276"/>
  <c r="O271" i="276"/>
  <c r="O270" i="276"/>
  <c r="O269" i="276"/>
  <c r="O268" i="276"/>
  <c r="O267" i="276"/>
  <c r="O266" i="276"/>
  <c r="O265" i="276"/>
  <c r="O264" i="276"/>
  <c r="O263" i="276"/>
  <c r="O262" i="276"/>
  <c r="O261" i="276"/>
  <c r="O260" i="276"/>
  <c r="O259" i="276"/>
  <c r="O258" i="276"/>
  <c r="O257" i="276"/>
  <c r="O256" i="276"/>
  <c r="O255" i="276"/>
  <c r="O254" i="276"/>
  <c r="O253" i="276"/>
  <c r="O252" i="276"/>
  <c r="O251" i="276"/>
  <c r="O250" i="276"/>
  <c r="O249" i="276"/>
  <c r="O248" i="276"/>
  <c r="O247" i="276"/>
  <c r="O246" i="276"/>
  <c r="O245" i="276"/>
  <c r="O244" i="276"/>
  <c r="O243" i="276"/>
  <c r="O242" i="276"/>
  <c r="O241" i="276"/>
  <c r="O240" i="276"/>
  <c r="O239" i="276"/>
  <c r="O238" i="276"/>
  <c r="O237" i="276"/>
  <c r="O236" i="276"/>
  <c r="O235" i="276"/>
  <c r="O234" i="276"/>
  <c r="O233" i="276"/>
  <c r="O232" i="276"/>
  <c r="O231" i="276"/>
  <c r="O230" i="276"/>
  <c r="O229" i="276"/>
  <c r="O228" i="276"/>
  <c r="O227" i="276"/>
  <c r="O226" i="276"/>
  <c r="O225" i="276"/>
  <c r="O224" i="276"/>
  <c r="O223" i="276"/>
  <c r="O222" i="276"/>
  <c r="O221" i="276"/>
  <c r="O220" i="276"/>
  <c r="O219" i="276"/>
  <c r="O218" i="276"/>
  <c r="O217" i="276"/>
  <c r="O216" i="276"/>
  <c r="O215" i="276"/>
  <c r="O214" i="276"/>
  <c r="O213" i="276"/>
  <c r="O212" i="276"/>
  <c r="O211" i="276"/>
  <c r="O210" i="276"/>
  <c r="O209" i="276"/>
  <c r="O208" i="276"/>
  <c r="O207" i="276"/>
  <c r="O206" i="276"/>
  <c r="O205" i="276"/>
  <c r="O204" i="276"/>
  <c r="O203" i="276"/>
  <c r="O202" i="276"/>
  <c r="O201" i="276"/>
  <c r="O200" i="276"/>
  <c r="O199" i="276"/>
  <c r="O198" i="276"/>
  <c r="O197" i="276"/>
  <c r="O196" i="276"/>
  <c r="O195" i="276"/>
  <c r="O194" i="276"/>
  <c r="O193" i="276"/>
  <c r="O192" i="276"/>
  <c r="O191" i="276"/>
  <c r="O190" i="276"/>
  <c r="O189" i="276"/>
  <c r="O188" i="276"/>
  <c r="O187" i="276"/>
  <c r="O186" i="276"/>
  <c r="O185" i="276"/>
  <c r="O184" i="276"/>
  <c r="O183" i="276"/>
  <c r="O182" i="276"/>
  <c r="O181" i="276"/>
  <c r="O180" i="276"/>
  <c r="O179" i="276"/>
  <c r="O178" i="276"/>
  <c r="O177" i="276"/>
  <c r="O176" i="276"/>
  <c r="O175" i="276"/>
  <c r="O174" i="276"/>
  <c r="O173" i="276"/>
  <c r="O172" i="276"/>
  <c r="O171" i="276"/>
  <c r="O170" i="276"/>
  <c r="O169" i="276"/>
  <c r="O168" i="276"/>
  <c r="O167" i="276"/>
  <c r="O166" i="276"/>
  <c r="O165" i="276"/>
  <c r="O164" i="276"/>
  <c r="O163" i="276"/>
  <c r="O162" i="276"/>
  <c r="O161" i="276"/>
  <c r="O160" i="276"/>
  <c r="O159" i="276"/>
  <c r="O158" i="276"/>
  <c r="O157" i="276"/>
  <c r="O156" i="276"/>
  <c r="O155" i="276"/>
  <c r="O154" i="276"/>
  <c r="O153" i="276"/>
  <c r="O152" i="276"/>
  <c r="O151" i="276"/>
  <c r="O150" i="276"/>
  <c r="O149" i="276"/>
  <c r="O148" i="276"/>
  <c r="O147" i="276"/>
  <c r="O146" i="276"/>
  <c r="O145" i="276"/>
  <c r="O144" i="276"/>
  <c r="O143" i="276"/>
  <c r="O142" i="276"/>
  <c r="O141" i="276"/>
  <c r="O140" i="276"/>
  <c r="O139" i="276"/>
  <c r="O138" i="276"/>
  <c r="O137" i="276"/>
  <c r="O136" i="276"/>
  <c r="O135" i="276"/>
  <c r="O134" i="276"/>
  <c r="O133" i="276"/>
  <c r="O132" i="276"/>
  <c r="O131" i="276"/>
  <c r="O130" i="276"/>
  <c r="O129" i="276"/>
  <c r="O128" i="276"/>
  <c r="O127" i="276"/>
  <c r="O126" i="276"/>
  <c r="O125" i="276"/>
  <c r="O124" i="276"/>
  <c r="O123" i="276"/>
  <c r="O122" i="276"/>
  <c r="O121" i="276"/>
  <c r="O120" i="276"/>
  <c r="O119" i="276"/>
  <c r="O118" i="276"/>
  <c r="O117" i="276"/>
  <c r="O116" i="276"/>
  <c r="O115" i="276"/>
  <c r="O114" i="276"/>
  <c r="O113" i="276"/>
  <c r="O112" i="276"/>
  <c r="O111" i="276"/>
  <c r="O110" i="276"/>
  <c r="O109" i="276"/>
  <c r="O108" i="276"/>
  <c r="O107" i="276"/>
  <c r="O106" i="276"/>
  <c r="O105" i="276"/>
  <c r="O104" i="276"/>
  <c r="O103" i="276"/>
  <c r="O102" i="276"/>
  <c r="O101" i="276"/>
  <c r="O100" i="276"/>
  <c r="O99" i="276"/>
  <c r="O98" i="276"/>
  <c r="O97" i="276"/>
  <c r="O96" i="276"/>
  <c r="O95" i="276"/>
  <c r="O94" i="276"/>
  <c r="O93" i="276"/>
  <c r="O92" i="276"/>
  <c r="O91" i="276"/>
  <c r="O90" i="276"/>
  <c r="O89" i="276"/>
  <c r="O88" i="276"/>
  <c r="O87" i="276"/>
  <c r="O86" i="276"/>
  <c r="O85" i="276"/>
  <c r="O84" i="276"/>
  <c r="O83" i="276"/>
  <c r="O82" i="276"/>
  <c r="O81" i="276"/>
  <c r="O80" i="276"/>
  <c r="O79" i="276"/>
  <c r="O78" i="276"/>
  <c r="O77" i="276"/>
  <c r="O76" i="276"/>
  <c r="O75" i="276"/>
  <c r="O74" i="276"/>
  <c r="O73" i="276"/>
  <c r="O72" i="276"/>
  <c r="O71" i="276"/>
  <c r="O70" i="276"/>
  <c r="O69" i="276"/>
  <c r="O68" i="276"/>
  <c r="O67" i="276"/>
  <c r="O66" i="276"/>
  <c r="O65" i="276"/>
  <c r="O64" i="276"/>
  <c r="O63" i="276"/>
  <c r="O62" i="276"/>
  <c r="O61" i="276"/>
  <c r="O60" i="276"/>
  <c r="O59" i="276"/>
  <c r="O58" i="276"/>
  <c r="O57" i="276"/>
  <c r="O56" i="276"/>
  <c r="O55" i="276"/>
  <c r="O54" i="276"/>
  <c r="O53" i="276"/>
  <c r="O52" i="276"/>
  <c r="O51" i="276"/>
  <c r="O50" i="276"/>
  <c r="O49" i="276"/>
  <c r="O48" i="276"/>
  <c r="O47" i="276"/>
  <c r="O46" i="276"/>
  <c r="O45" i="276"/>
  <c r="O44" i="276"/>
  <c r="O43" i="276"/>
  <c r="O42" i="276"/>
  <c r="O41" i="276"/>
  <c r="O40" i="276"/>
  <c r="O39" i="276"/>
  <c r="O38" i="276"/>
  <c r="O37" i="276"/>
  <c r="O36" i="276"/>
  <c r="O35" i="276"/>
  <c r="O34" i="276"/>
  <c r="O33" i="276"/>
  <c r="O32" i="276"/>
  <c r="O31" i="276"/>
  <c r="O30" i="276"/>
  <c r="O29" i="276"/>
  <c r="O28" i="276"/>
  <c r="O27" i="276"/>
  <c r="O26" i="276"/>
  <c r="O25" i="276"/>
  <c r="O24" i="276"/>
  <c r="O23" i="276"/>
  <c r="O22" i="276"/>
  <c r="O21" i="276"/>
  <c r="O20" i="276"/>
  <c r="O19" i="276"/>
  <c r="O18" i="276"/>
  <c r="O17" i="276"/>
  <c r="O16" i="276"/>
  <c r="O15" i="276"/>
  <c r="O14" i="276"/>
  <c r="O13" i="276"/>
  <c r="O12" i="276"/>
  <c r="O11" i="276"/>
  <c r="O10" i="276"/>
  <c r="O9" i="276"/>
  <c r="O8" i="276"/>
  <c r="O7" i="276"/>
  <c r="O6" i="276"/>
  <c r="O5" i="276"/>
  <c r="O4" i="276"/>
  <c r="O3" i="276"/>
  <c r="O2" i="276"/>
  <c r="O1" i="276"/>
  <c r="AD29" i="247"/>
  <c r="AD30" i="247"/>
  <c r="AD31" i="247"/>
  <c r="AD35" i="247"/>
  <c r="AD39" i="247"/>
  <c r="AD40" i="247"/>
  <c r="AD43" i="247"/>
  <c r="AD46" i="247"/>
  <c r="AD50" i="247"/>
  <c r="AD54" i="247"/>
  <c r="AD58" i="247"/>
  <c r="AD61" i="247"/>
  <c r="AD64" i="247"/>
  <c r="AD69" i="247"/>
  <c r="AD79" i="247"/>
  <c r="AD82" i="247"/>
  <c r="AD83" i="247"/>
  <c r="AD87" i="247"/>
  <c r="AD91" i="247"/>
  <c r="AD98" i="247"/>
  <c r="L5820" i="276" l="1"/>
  <c r="L5821" i="276" s="1"/>
  <c r="L5822" i="276" s="1"/>
  <c r="L5823" i="276" s="1"/>
  <c r="L5824" i="276" s="1"/>
  <c r="L5825" i="276" s="1"/>
  <c r="L5826" i="276" s="1"/>
  <c r="L5827" i="276" s="1"/>
  <c r="L5828" i="276" s="1"/>
  <c r="L5829" i="276" s="1"/>
  <c r="L5830" i="276" s="1"/>
  <c r="L5831" i="276" s="1"/>
  <c r="L5832" i="276" s="1"/>
  <c r="L5833" i="276" s="1"/>
  <c r="L5834" i="276" s="1"/>
  <c r="L5835" i="276" s="1"/>
  <c r="L5836" i="276" s="1"/>
  <c r="L5837" i="276" s="1"/>
  <c r="L5838" i="276" s="1"/>
  <c r="L5839" i="276" s="1"/>
  <c r="L5840" i="276" s="1"/>
  <c r="L5841" i="276" s="1"/>
  <c r="L5842" i="276" s="1"/>
  <c r="L5843" i="276" s="1"/>
  <c r="L5844" i="276" s="1"/>
  <c r="L5845" i="276" s="1"/>
  <c r="L5846" i="276" s="1"/>
  <c r="L5847" i="276" s="1"/>
  <c r="L5848" i="276" s="1"/>
  <c r="L5849" i="276" s="1"/>
  <c r="L5850" i="276" s="1"/>
  <c r="L5851" i="276" s="1"/>
  <c r="L5852" i="276" s="1"/>
  <c r="L5853" i="276" s="1"/>
  <c r="L5854" i="276" s="1"/>
  <c r="L5855" i="276" s="1"/>
  <c r="L5856" i="276" s="1"/>
  <c r="L5857" i="276" s="1"/>
  <c r="L5858" i="276" s="1"/>
  <c r="L5859" i="276" s="1"/>
  <c r="L5860" i="276" s="1"/>
  <c r="L5861" i="276" s="1"/>
  <c r="L5862" i="276" s="1"/>
  <c r="L5863" i="276" s="1"/>
  <c r="L5864" i="276" s="1"/>
  <c r="L5865" i="276" s="1"/>
  <c r="L5866" i="276" s="1"/>
  <c r="L5867" i="276" s="1"/>
  <c r="L5868" i="276" s="1"/>
  <c r="L5869" i="276" s="1"/>
  <c r="L5870" i="276" s="1"/>
  <c r="L5871" i="276" s="1"/>
  <c r="L5872" i="276" s="1"/>
  <c r="L5873" i="276" s="1"/>
  <c r="L5874" i="276" s="1"/>
  <c r="L5875" i="276" s="1"/>
  <c r="L5876" i="276" s="1"/>
  <c r="L5877" i="276" s="1"/>
  <c r="L5878" i="276" s="1"/>
  <c r="L5879" i="276" s="1"/>
  <c r="L5880" i="276" s="1"/>
  <c r="L5881" i="276" s="1"/>
  <c r="L5882" i="276" s="1"/>
  <c r="L5883" i="276" s="1"/>
  <c r="L5884" i="276" s="1"/>
  <c r="L5885" i="276" s="1"/>
  <c r="L5886" i="276" s="1"/>
  <c r="I16" i="33"/>
  <c r="U118" i="35" l="1"/>
  <c r="T118" i="35"/>
  <c r="S118" i="35"/>
  <c r="Q118" i="35"/>
  <c r="AD886" i="247" l="1"/>
  <c r="AD885" i="247"/>
  <c r="AD884" i="247"/>
  <c r="AD883" i="247"/>
  <c r="AD882" i="247"/>
  <c r="AD881" i="247"/>
  <c r="AD880" i="247"/>
  <c r="AD879" i="247"/>
  <c r="AD878" i="247"/>
  <c r="AD877" i="247"/>
  <c r="AD876" i="247"/>
  <c r="AD875" i="247"/>
  <c r="AD874" i="247"/>
  <c r="AD873" i="247"/>
  <c r="AD872" i="247"/>
  <c r="AD871" i="247"/>
  <c r="AD870" i="247"/>
  <c r="AD869" i="247"/>
  <c r="AD868" i="247"/>
  <c r="AD867" i="247"/>
  <c r="AD866" i="247"/>
  <c r="AD865" i="247"/>
  <c r="AD864" i="247"/>
  <c r="AD863" i="247"/>
  <c r="AD862" i="247"/>
  <c r="AD861" i="247"/>
  <c r="AD860" i="247"/>
  <c r="AD859" i="247"/>
  <c r="AD858" i="247"/>
  <c r="AD857" i="247"/>
  <c r="AD856" i="247"/>
  <c r="AD855" i="247"/>
  <c r="AD854" i="247"/>
  <c r="AD853" i="247"/>
  <c r="AD852" i="247"/>
  <c r="AD851" i="247"/>
  <c r="AD850" i="247"/>
  <c r="AD849" i="247"/>
  <c r="AD848" i="247"/>
  <c r="AD847" i="247"/>
  <c r="AD846" i="247"/>
  <c r="AD845" i="247"/>
  <c r="AD844" i="247"/>
  <c r="AD843" i="247"/>
  <c r="AD842" i="247"/>
  <c r="AD841" i="247"/>
  <c r="AD840" i="247"/>
  <c r="AD839" i="247"/>
  <c r="AD838" i="247"/>
  <c r="AD837" i="247"/>
  <c r="AD836" i="247"/>
  <c r="AD835" i="247"/>
  <c r="AD834" i="247"/>
  <c r="AD833" i="247"/>
  <c r="AD832" i="247"/>
  <c r="AD831" i="247"/>
  <c r="AD830" i="247"/>
  <c r="AD829" i="247"/>
  <c r="AD828" i="247"/>
  <c r="AD827" i="247"/>
  <c r="AD826" i="247"/>
  <c r="AD825" i="247"/>
  <c r="AD824" i="247"/>
  <c r="AD823" i="247"/>
  <c r="AD822" i="247"/>
  <c r="AD821" i="247"/>
  <c r="AD820" i="247"/>
  <c r="AD819" i="247"/>
  <c r="AD818" i="247"/>
  <c r="AD817" i="247"/>
  <c r="AD816" i="247"/>
  <c r="AD815" i="247"/>
  <c r="AD814" i="247"/>
  <c r="AD813" i="247"/>
  <c r="AD812" i="247"/>
  <c r="AD811" i="247"/>
  <c r="AD810" i="247"/>
  <c r="AD809" i="247"/>
  <c r="AD808" i="247"/>
  <c r="AD807" i="247"/>
  <c r="AD806" i="247"/>
  <c r="AD805" i="247"/>
  <c r="AD804" i="247"/>
  <c r="AD803" i="247"/>
  <c r="AD802" i="247"/>
  <c r="AD801" i="247"/>
  <c r="AD800" i="247"/>
  <c r="AD799" i="247"/>
  <c r="AD798" i="247"/>
  <c r="AD797" i="247"/>
  <c r="AD796" i="247"/>
  <c r="AD795" i="247"/>
  <c r="AD782" i="247"/>
  <c r="AD780" i="247"/>
  <c r="AD779" i="247"/>
  <c r="AD777" i="247"/>
  <c r="AD773" i="247"/>
  <c r="AD771" i="247"/>
  <c r="AD768" i="247"/>
  <c r="AD759" i="247"/>
  <c r="AD758" i="247"/>
  <c r="AD754" i="247"/>
  <c r="AD749" i="247"/>
  <c r="AD748" i="247"/>
  <c r="AD735" i="247"/>
  <c r="AD720" i="247"/>
  <c r="AD690" i="247"/>
  <c r="AD689" i="247"/>
  <c r="AD688" i="247"/>
  <c r="AD684" i="247"/>
  <c r="AD677" i="247"/>
  <c r="AD669" i="247"/>
  <c r="AD664" i="247"/>
  <c r="AD657" i="247"/>
  <c r="AD653" i="247"/>
  <c r="AD650" i="247"/>
  <c r="AD640" i="247"/>
  <c r="AD630" i="247"/>
  <c r="AD627" i="247"/>
  <c r="AD626" i="247"/>
  <c r="AD623" i="247"/>
  <c r="AD620" i="247"/>
  <c r="AD619" i="247"/>
  <c r="AD616" i="247"/>
  <c r="AD613" i="247"/>
  <c r="AD612" i="247"/>
  <c r="AD609" i="247"/>
  <c r="AD606" i="247"/>
  <c r="AD605" i="247"/>
  <c r="AD604" i="247"/>
  <c r="AD603" i="247"/>
  <c r="AD595" i="247"/>
  <c r="AD592" i="247"/>
  <c r="AD591" i="247"/>
  <c r="AD588" i="247"/>
  <c r="AD585" i="247"/>
  <c r="AD584" i="247"/>
  <c r="AD570" i="247"/>
  <c r="AD567" i="247"/>
  <c r="AD558" i="247"/>
  <c r="AD547" i="247"/>
  <c r="AD542" i="247"/>
  <c r="AD539" i="247"/>
  <c r="AD532" i="247"/>
  <c r="AD527" i="247"/>
  <c r="AD526" i="247"/>
  <c r="AD517" i="247"/>
  <c r="AD515" i="247"/>
  <c r="AD514" i="247"/>
  <c r="AD513" i="247"/>
  <c r="AD512" i="247"/>
  <c r="AD511" i="247"/>
  <c r="AD508" i="247"/>
  <c r="AD507" i="247"/>
  <c r="AD504" i="247"/>
  <c r="AD503" i="247"/>
  <c r="AD502" i="247"/>
  <c r="AD494" i="247"/>
  <c r="AD491" i="247"/>
  <c r="AD485" i="247"/>
  <c r="AD483" i="247"/>
  <c r="AD478" i="247"/>
  <c r="AD475" i="247"/>
  <c r="AD472" i="247"/>
  <c r="AD471" i="247"/>
  <c r="AD468" i="247"/>
  <c r="AD465" i="247"/>
  <c r="AD464" i="247"/>
  <c r="AD461" i="247"/>
  <c r="AD458" i="247"/>
  <c r="AD457" i="247"/>
  <c r="AD454" i="247"/>
  <c r="AD451" i="247"/>
  <c r="AD450" i="247"/>
  <c r="AD449" i="247"/>
  <c r="AD448" i="247"/>
  <c r="AD443" i="247"/>
  <c r="AD439" i="247"/>
  <c r="AD436" i="247"/>
  <c r="AD427" i="247"/>
  <c r="AD416" i="247"/>
  <c r="AD406" i="247"/>
  <c r="AD403" i="247"/>
  <c r="AD402" i="247"/>
  <c r="AD401" i="247"/>
  <c r="AD395" i="247"/>
  <c r="AD392" i="247"/>
  <c r="AD389" i="247"/>
  <c r="AD388" i="247"/>
  <c r="AD387" i="247"/>
  <c r="AD386" i="247"/>
  <c r="AD373" i="247"/>
  <c r="AD372" i="247"/>
  <c r="AD360" i="247"/>
  <c r="AD356" i="247"/>
  <c r="AD352" i="247"/>
  <c r="AD345" i="247"/>
  <c r="AD341" i="247"/>
  <c r="AD332" i="247"/>
  <c r="AD328" i="247"/>
  <c r="AD323" i="247"/>
  <c r="AD318" i="247"/>
  <c r="AD315" i="247"/>
  <c r="AD314" i="247"/>
  <c r="AD311" i="247"/>
  <c r="AD308" i="247"/>
  <c r="AD305" i="247"/>
  <c r="AD304" i="247"/>
  <c r="AD301" i="247"/>
  <c r="AD298" i="247"/>
  <c r="AD297" i="247"/>
  <c r="AD296" i="247"/>
  <c r="AD295" i="247"/>
  <c r="AD291" i="247"/>
  <c r="AD287" i="247"/>
  <c r="AD278" i="247"/>
  <c r="AD273" i="247"/>
  <c r="AD268" i="247"/>
  <c r="AD263" i="247"/>
  <c r="AD260" i="247"/>
  <c r="AD259" i="247"/>
  <c r="AD256" i="247"/>
  <c r="AD253" i="247"/>
  <c r="AD250" i="247"/>
  <c r="AD247" i="247"/>
  <c r="AD246" i="247"/>
  <c r="AD243" i="247"/>
  <c r="AD240" i="247"/>
  <c r="AD239" i="247"/>
  <c r="AD238" i="247"/>
  <c r="AD237" i="247"/>
  <c r="AD236" i="247"/>
  <c r="AD227" i="247"/>
  <c r="AD216" i="247"/>
  <c r="AD210" i="247"/>
  <c r="AD207" i="247"/>
  <c r="AD204" i="247"/>
  <c r="AD200" i="247"/>
  <c r="AD196" i="247"/>
  <c r="AD192" i="247"/>
  <c r="AD188" i="247"/>
  <c r="AD187" i="247"/>
  <c r="AD183" i="247"/>
  <c r="AD179" i="247"/>
  <c r="AD178" i="247"/>
  <c r="AD177" i="247"/>
  <c r="AD172" i="247"/>
  <c r="AD169" i="247"/>
  <c r="AD166" i="247"/>
  <c r="AD165" i="247"/>
  <c r="AD160" i="247"/>
  <c r="AD155" i="247"/>
  <c r="AD150" i="247"/>
  <c r="AD149" i="247"/>
  <c r="AD144" i="247"/>
  <c r="AD141" i="247"/>
  <c r="AD140" i="247"/>
  <c r="AD132" i="247"/>
  <c r="AD128" i="247"/>
  <c r="AD119" i="247"/>
  <c r="AD112" i="247"/>
  <c r="AD109" i="247"/>
  <c r="AD106" i="247"/>
  <c r="AD103" i="247"/>
  <c r="AD100" i="247"/>
  <c r="AD99" i="247"/>
  <c r="AD27" i="247"/>
  <c r="AD26" i="247"/>
  <c r="AD25" i="247"/>
  <c r="AD23" i="247"/>
  <c r="AD17" i="247"/>
  <c r="AD11" i="247"/>
  <c r="L34" i="21" l="1"/>
  <c r="R34" i="21" s="1"/>
  <c r="L33" i="21"/>
  <c r="R33" i="21" s="1"/>
  <c r="H102" i="274" l="1"/>
  <c r="H57" i="274"/>
  <c r="M57" i="274"/>
  <c r="H304" i="274" l="1"/>
  <c r="I301" i="274"/>
  <c r="I299" i="274"/>
  <c r="I297" i="274"/>
  <c r="D10" i="158"/>
  <c r="F304" i="274" l="1"/>
  <c r="J131" i="274"/>
  <c r="F306" i="274"/>
  <c r="J186" i="274" s="1"/>
  <c r="H306" i="274"/>
  <c r="D159" i="272"/>
  <c r="D161" i="272"/>
  <c r="U29" i="33" l="1"/>
  <c r="T29" i="33"/>
  <c r="S29" i="33"/>
  <c r="Q29" i="33"/>
  <c r="U28" i="33"/>
  <c r="T28" i="33"/>
  <c r="S28" i="33"/>
  <c r="Q28" i="33"/>
  <c r="U27" i="33"/>
  <c r="T27" i="33"/>
  <c r="S27" i="33"/>
  <c r="Q27" i="33"/>
  <c r="U26" i="33"/>
  <c r="T26" i="33"/>
  <c r="S26" i="33"/>
  <c r="Q26" i="33"/>
  <c r="E345" i="261" l="1"/>
  <c r="F53" i="110" l="1"/>
  <c r="D53" i="110"/>
  <c r="F52" i="110"/>
  <c r="D52" i="110"/>
  <c r="F55" i="110"/>
  <c r="D55" i="110"/>
  <c r="F54" i="110"/>
  <c r="D54" i="110"/>
  <c r="H38" i="6" l="1"/>
  <c r="M38" i="6" s="1"/>
  <c r="F38" i="6"/>
  <c r="D38" i="6"/>
  <c r="H37" i="6"/>
  <c r="M37" i="6" s="1"/>
  <c r="F37" i="6"/>
  <c r="D37" i="6"/>
  <c r="H36" i="6"/>
  <c r="M36" i="6" s="1"/>
  <c r="F36" i="6"/>
  <c r="D36" i="6"/>
  <c r="H35" i="6"/>
  <c r="M35" i="6" s="1"/>
  <c r="F35" i="6"/>
  <c r="D35" i="6"/>
  <c r="E35" i="6" s="1"/>
  <c r="H83" i="6"/>
  <c r="M83" i="6" s="1"/>
  <c r="F83" i="6"/>
  <c r="D83" i="6"/>
  <c r="H82" i="6"/>
  <c r="M82" i="6" s="1"/>
  <c r="F82" i="6"/>
  <c r="D82" i="6"/>
  <c r="H81" i="6"/>
  <c r="M81" i="6" s="1"/>
  <c r="F81" i="6"/>
  <c r="D81" i="6"/>
  <c r="H80" i="6"/>
  <c r="M80" i="6" s="1"/>
  <c r="F80" i="6"/>
  <c r="D80" i="6"/>
  <c r="H79" i="6"/>
  <c r="M79" i="6" s="1"/>
  <c r="F79" i="6"/>
  <c r="D79" i="6"/>
  <c r="F78" i="6"/>
  <c r="D78" i="6"/>
  <c r="F77" i="6"/>
  <c r="D77" i="6"/>
  <c r="F76" i="6"/>
  <c r="D76" i="6"/>
  <c r="F75" i="6"/>
  <c r="D75" i="6"/>
  <c r="F74" i="6"/>
  <c r="D74" i="6"/>
  <c r="F73" i="6"/>
  <c r="D73" i="6"/>
  <c r="F72" i="6"/>
  <c r="D72" i="6"/>
  <c r="F71" i="6"/>
  <c r="D71" i="6"/>
  <c r="F70" i="6"/>
  <c r="D70" i="6"/>
  <c r="F69" i="6"/>
  <c r="D69" i="6"/>
  <c r="F68" i="6"/>
  <c r="D68" i="6"/>
  <c r="F67" i="6"/>
  <c r="D67" i="6"/>
  <c r="F66" i="6"/>
  <c r="D66" i="6"/>
  <c r="F65" i="6"/>
  <c r="D65" i="6"/>
  <c r="F64" i="6"/>
  <c r="D64" i="6"/>
  <c r="F63" i="6"/>
  <c r="D63" i="6"/>
  <c r="F62" i="6"/>
  <c r="D62" i="6"/>
  <c r="F61" i="6"/>
  <c r="D61" i="6"/>
  <c r="F60" i="6"/>
  <c r="D60" i="6"/>
  <c r="F59" i="6"/>
  <c r="D59" i="6"/>
  <c r="F58" i="6"/>
  <c r="D58" i="6"/>
  <c r="F57" i="6"/>
  <c r="D57" i="6"/>
  <c r="F56" i="6"/>
  <c r="D56" i="6"/>
  <c r="F55" i="6"/>
  <c r="D55" i="6"/>
  <c r="F54" i="6"/>
  <c r="D54" i="6"/>
  <c r="F53" i="6"/>
  <c r="D53" i="6"/>
  <c r="F52" i="6"/>
  <c r="D52" i="6"/>
  <c r="F51" i="6"/>
  <c r="D51" i="6"/>
  <c r="F50" i="6"/>
  <c r="D50" i="6"/>
  <c r="F49" i="6"/>
  <c r="D49" i="6"/>
  <c r="F48" i="6"/>
  <c r="D48" i="6"/>
  <c r="F47" i="6"/>
  <c r="D47" i="6"/>
  <c r="F46" i="6"/>
  <c r="D46" i="6"/>
  <c r="F45" i="6"/>
  <c r="D45" i="6"/>
  <c r="F44" i="6"/>
  <c r="D44" i="6"/>
  <c r="F43" i="6"/>
  <c r="D43" i="6"/>
  <c r="H52" i="110"/>
  <c r="M52" i="110" s="1"/>
  <c r="G52" i="110" s="1"/>
  <c r="H53" i="110"/>
  <c r="M53" i="110" s="1"/>
  <c r="G53" i="110" s="1"/>
  <c r="H54" i="110"/>
  <c r="M54" i="110" s="1"/>
  <c r="G54" i="110" s="1"/>
  <c r="H55" i="110"/>
  <c r="M55" i="110" s="1"/>
  <c r="P123" i="35"/>
  <c r="P120" i="35"/>
  <c r="P121" i="35" s="1"/>
  <c r="Q121" i="35" s="1"/>
  <c r="U173" i="35"/>
  <c r="T173" i="35"/>
  <c r="S173" i="35"/>
  <c r="Q173" i="35"/>
  <c r="U172" i="35"/>
  <c r="T172" i="35"/>
  <c r="S172" i="35"/>
  <c r="Q172" i="35"/>
  <c r="U171" i="35"/>
  <c r="T171" i="35"/>
  <c r="S171" i="35"/>
  <c r="Q171" i="35"/>
  <c r="U170" i="35"/>
  <c r="T170" i="35"/>
  <c r="S170" i="35"/>
  <c r="Q170" i="35"/>
  <c r="U169" i="35"/>
  <c r="T169" i="35"/>
  <c r="S169" i="35"/>
  <c r="Q169" i="35"/>
  <c r="U168" i="35"/>
  <c r="T168" i="35"/>
  <c r="S168" i="35"/>
  <c r="Q168" i="35"/>
  <c r="U167" i="35"/>
  <c r="T167" i="35"/>
  <c r="S167" i="35"/>
  <c r="Q167" i="35"/>
  <c r="U166" i="35"/>
  <c r="T166" i="35"/>
  <c r="S166" i="35"/>
  <c r="Q166" i="35"/>
  <c r="U165" i="35"/>
  <c r="T165" i="35"/>
  <c r="S165" i="35"/>
  <c r="Q165" i="35"/>
  <c r="U158" i="35"/>
  <c r="T158" i="35"/>
  <c r="S158" i="35"/>
  <c r="Q158" i="35"/>
  <c r="U157" i="35"/>
  <c r="T157" i="35"/>
  <c r="S157" i="35"/>
  <c r="Q157" i="35"/>
  <c r="U156" i="35"/>
  <c r="T156" i="35"/>
  <c r="S156" i="35"/>
  <c r="Q156" i="35"/>
  <c r="U155" i="35"/>
  <c r="T155" i="35"/>
  <c r="S155" i="35"/>
  <c r="Q155" i="35"/>
  <c r="U154" i="35"/>
  <c r="T154" i="35"/>
  <c r="S154" i="35"/>
  <c r="Q154" i="35"/>
  <c r="U153" i="35"/>
  <c r="T153" i="35"/>
  <c r="S153" i="35"/>
  <c r="Q153" i="35"/>
  <c r="U152" i="35"/>
  <c r="T152" i="35"/>
  <c r="S152" i="35"/>
  <c r="Q152" i="35"/>
  <c r="U151" i="35"/>
  <c r="T151" i="35"/>
  <c r="S151" i="35"/>
  <c r="Q151" i="35"/>
  <c r="U150" i="35"/>
  <c r="T150" i="35"/>
  <c r="S150" i="35"/>
  <c r="Q150" i="35"/>
  <c r="U149" i="35"/>
  <c r="T149" i="35"/>
  <c r="S149" i="35"/>
  <c r="Q149" i="35"/>
  <c r="U148" i="35"/>
  <c r="T148" i="35"/>
  <c r="S148" i="35"/>
  <c r="U147" i="35"/>
  <c r="T147" i="35"/>
  <c r="S147" i="35"/>
  <c r="U146" i="35"/>
  <c r="T146" i="35"/>
  <c r="S146" i="35"/>
  <c r="U145" i="35"/>
  <c r="T145" i="35"/>
  <c r="S145" i="35"/>
  <c r="U143" i="35"/>
  <c r="T143" i="35"/>
  <c r="S143" i="35"/>
  <c r="U142" i="35"/>
  <c r="T142" i="35"/>
  <c r="S142" i="35"/>
  <c r="U141" i="35"/>
  <c r="T141" i="35"/>
  <c r="S141" i="35"/>
  <c r="U140" i="35"/>
  <c r="T140" i="35"/>
  <c r="S140" i="35"/>
  <c r="U139" i="35"/>
  <c r="T139" i="35"/>
  <c r="S139" i="35"/>
  <c r="U138" i="35"/>
  <c r="T138" i="35"/>
  <c r="S138" i="35"/>
  <c r="U128" i="35"/>
  <c r="T128" i="35"/>
  <c r="S128" i="35"/>
  <c r="U127" i="35"/>
  <c r="T127" i="35"/>
  <c r="S127" i="35"/>
  <c r="U126" i="35"/>
  <c r="T126" i="35"/>
  <c r="S126" i="35"/>
  <c r="U125" i="35"/>
  <c r="T125" i="35"/>
  <c r="S125" i="35"/>
  <c r="U124" i="35"/>
  <c r="T124" i="35"/>
  <c r="S124" i="35"/>
  <c r="U123" i="35"/>
  <c r="T123" i="35"/>
  <c r="S123" i="35"/>
  <c r="U122" i="35"/>
  <c r="T122" i="35"/>
  <c r="S122" i="35"/>
  <c r="U121" i="35"/>
  <c r="T121" i="35"/>
  <c r="S121" i="35"/>
  <c r="U120" i="35"/>
  <c r="T120" i="35"/>
  <c r="S120" i="35"/>
  <c r="U119" i="35"/>
  <c r="T119" i="35"/>
  <c r="S119" i="35"/>
  <c r="Q119" i="35"/>
  <c r="U117" i="35"/>
  <c r="T117" i="35"/>
  <c r="S117" i="35"/>
  <c r="Q117" i="35"/>
  <c r="Q120" i="35" l="1"/>
  <c r="E53" i="110"/>
  <c r="H78" i="6"/>
  <c r="M78" i="6" s="1"/>
  <c r="G78" i="6" s="1"/>
  <c r="E55" i="110"/>
  <c r="G55" i="110"/>
  <c r="E52" i="110"/>
  <c r="E54" i="110"/>
  <c r="G36" i="6"/>
  <c r="E37" i="6"/>
  <c r="G37" i="6"/>
  <c r="G35" i="6"/>
  <c r="E38" i="6"/>
  <c r="G38" i="6"/>
  <c r="E36" i="6"/>
  <c r="G80" i="6"/>
  <c r="G83" i="6"/>
  <c r="G81" i="6"/>
  <c r="G82" i="6"/>
  <c r="E51" i="6"/>
  <c r="E58" i="6"/>
  <c r="E66" i="6"/>
  <c r="E78" i="6"/>
  <c r="E47" i="6"/>
  <c r="E59" i="6"/>
  <c r="E73" i="6"/>
  <c r="E81" i="6"/>
  <c r="E50" i="6"/>
  <c r="E57" i="6"/>
  <c r="E65" i="6"/>
  <c r="E71" i="6"/>
  <c r="E79" i="6"/>
  <c r="G79" i="6"/>
  <c r="E82" i="6"/>
  <c r="E55" i="6"/>
  <c r="E63" i="6"/>
  <c r="E77" i="6"/>
  <c r="E72" i="6"/>
  <c r="E80" i="6"/>
  <c r="E83" i="6"/>
  <c r="E49" i="6"/>
  <c r="E44" i="6"/>
  <c r="E62" i="6"/>
  <c r="E69" i="6"/>
  <c r="E76" i="6"/>
  <c r="E53" i="6"/>
  <c r="E60" i="6"/>
  <c r="E67" i="6"/>
  <c r="E74" i="6"/>
  <c r="E52" i="6"/>
  <c r="E54" i="6"/>
  <c r="E61" i="6"/>
  <c r="E68" i="6"/>
  <c r="E75" i="6"/>
  <c r="E56" i="6"/>
  <c r="E64" i="6"/>
  <c r="E70" i="6"/>
  <c r="E45" i="6"/>
  <c r="E43" i="6"/>
  <c r="E48" i="6"/>
  <c r="E46" i="6"/>
  <c r="P124" i="35"/>
  <c r="Q123" i="35"/>
  <c r="Q122" i="35"/>
  <c r="H43" i="110"/>
  <c r="M43" i="110" s="1"/>
  <c r="F43" i="110"/>
  <c r="D43" i="110"/>
  <c r="H42" i="110"/>
  <c r="M42" i="110" s="1"/>
  <c r="F42" i="110"/>
  <c r="D42" i="110"/>
  <c r="H41" i="110"/>
  <c r="M41" i="110" s="1"/>
  <c r="F41" i="110"/>
  <c r="D41" i="110"/>
  <c r="G42" i="110" l="1"/>
  <c r="G41" i="110"/>
  <c r="Q124" i="35"/>
  <c r="P125" i="35"/>
  <c r="E43" i="110"/>
  <c r="E41" i="110"/>
  <c r="E42" i="110"/>
  <c r="G43" i="110"/>
  <c r="P126" i="35" l="1"/>
  <c r="Q125" i="35"/>
  <c r="Q126" i="35" l="1"/>
  <c r="P128" i="35" l="1"/>
  <c r="P129" i="35" s="1"/>
  <c r="Q127" i="35"/>
  <c r="P130" i="35" l="1"/>
  <c r="Q129" i="35"/>
  <c r="Q128" i="35"/>
  <c r="P131" i="35" l="1"/>
  <c r="Q130" i="35"/>
  <c r="Q131" i="35" l="1"/>
  <c r="P132" i="35"/>
  <c r="P133" i="35" l="1"/>
  <c r="Q132" i="35"/>
  <c r="P134" i="35" l="1"/>
  <c r="Q133" i="35"/>
  <c r="Q134" i="35" l="1"/>
  <c r="P135" i="35"/>
  <c r="Q141" i="35"/>
  <c r="P142" i="35"/>
  <c r="Q135" i="35" l="1"/>
  <c r="P136" i="35"/>
  <c r="Q142" i="35"/>
  <c r="P143" i="35"/>
  <c r="Q136" i="35" l="1"/>
  <c r="P138" i="35"/>
  <c r="P145" i="35"/>
  <c r="Q143" i="35"/>
  <c r="P139" i="35" l="1"/>
  <c r="Q138" i="35"/>
  <c r="P146" i="35"/>
  <c r="Q145" i="35"/>
  <c r="Q139" i="35" l="1"/>
  <c r="P140" i="35"/>
  <c r="Q140" i="35" s="1"/>
  <c r="P147" i="35"/>
  <c r="Q146" i="35"/>
  <c r="P148" i="35" l="1"/>
  <c r="Q148" i="35" s="1"/>
  <c r="Q147" i="35"/>
  <c r="H77" i="6" l="1"/>
  <c r="M77" i="6" s="1"/>
  <c r="G77" i="6" s="1"/>
  <c r="H76" i="6"/>
  <c r="M76" i="6" s="1"/>
  <c r="G76" i="6" s="1"/>
  <c r="H55" i="6"/>
  <c r="M55" i="6" s="1"/>
  <c r="G55" i="6" s="1"/>
  <c r="H74" i="6"/>
  <c r="M74" i="6" s="1"/>
  <c r="G74" i="6" s="1"/>
  <c r="H48" i="6"/>
  <c r="M48" i="6" s="1"/>
  <c r="G48" i="6" s="1"/>
  <c r="H54" i="6"/>
  <c r="M54" i="6" s="1"/>
  <c r="G54" i="6" s="1"/>
  <c r="H57" i="6"/>
  <c r="M57" i="6" s="1"/>
  <c r="G57" i="6" s="1"/>
  <c r="H51" i="6"/>
  <c r="M51" i="6" s="1"/>
  <c r="G51" i="6" s="1"/>
  <c r="H53" i="6"/>
  <c r="M53" i="6" s="1"/>
  <c r="G53" i="6" s="1"/>
  <c r="H67" i="6"/>
  <c r="M67" i="6" s="1"/>
  <c r="G67" i="6" s="1"/>
  <c r="H69" i="6"/>
  <c r="M69" i="6" s="1"/>
  <c r="G69" i="6" s="1"/>
  <c r="H43" i="6" l="1"/>
  <c r="M43" i="6" s="1"/>
  <c r="G43" i="6" s="1"/>
  <c r="H52" i="6"/>
  <c r="M52" i="6" s="1"/>
  <c r="G52" i="6" s="1"/>
  <c r="H68" i="6"/>
  <c r="M68" i="6" s="1"/>
  <c r="G68" i="6" s="1"/>
  <c r="H71" i="6"/>
  <c r="M71" i="6" s="1"/>
  <c r="G71" i="6" s="1"/>
  <c r="H61" i="6"/>
  <c r="M61" i="6" s="1"/>
  <c r="G61" i="6" s="1"/>
  <c r="H58" i="6"/>
  <c r="M58" i="6" s="1"/>
  <c r="G58" i="6" s="1"/>
  <c r="H59" i="6"/>
  <c r="M59" i="6" s="1"/>
  <c r="G59" i="6" s="1"/>
  <c r="H60" i="6"/>
  <c r="M60" i="6" s="1"/>
  <c r="G60" i="6" s="1"/>
  <c r="H73" i="6"/>
  <c r="M73" i="6" s="1"/>
  <c r="G73" i="6" s="1"/>
  <c r="H49" i="6"/>
  <c r="M49" i="6" s="1"/>
  <c r="G49" i="6" s="1"/>
  <c r="H66" i="6"/>
  <c r="M66" i="6" s="1"/>
  <c r="G66" i="6" s="1"/>
  <c r="H47" i="6"/>
  <c r="M47" i="6" s="1"/>
  <c r="G47" i="6" s="1"/>
  <c r="H63" i="6"/>
  <c r="M63" i="6" s="1"/>
  <c r="G63" i="6" s="1"/>
  <c r="H56" i="6"/>
  <c r="M56" i="6" s="1"/>
  <c r="G56" i="6" s="1"/>
  <c r="H65" i="6"/>
  <c r="M65" i="6" s="1"/>
  <c r="G65" i="6" s="1"/>
  <c r="H64" i="6"/>
  <c r="M64" i="6" s="1"/>
  <c r="G64" i="6" s="1"/>
  <c r="H72" i="6"/>
  <c r="M72" i="6" s="1"/>
  <c r="G72" i="6" s="1"/>
  <c r="H75" i="6"/>
  <c r="M75" i="6" s="1"/>
  <c r="G75" i="6" s="1"/>
  <c r="H46" i="6"/>
  <c r="M46" i="6" s="1"/>
  <c r="G46" i="6" s="1"/>
  <c r="H70" i="6"/>
  <c r="M70" i="6" s="1"/>
  <c r="G70" i="6" s="1"/>
  <c r="H50" i="6"/>
  <c r="M50" i="6" s="1"/>
  <c r="G50" i="6" s="1"/>
  <c r="H62" i="6"/>
  <c r="M62" i="6" s="1"/>
  <c r="G62" i="6" s="1"/>
  <c r="H44" i="6" l="1"/>
  <c r="M44" i="6" s="1"/>
  <c r="G44" i="6" s="1"/>
  <c r="H45" i="6"/>
  <c r="M45" i="6" s="1"/>
  <c r="G45" i="6" s="1"/>
  <c r="F525" i="261"/>
  <c r="D56" i="110" l="1"/>
  <c r="F56" i="110"/>
  <c r="H59" i="110"/>
  <c r="M59" i="110" s="1"/>
  <c r="F59" i="110"/>
  <c r="D59" i="110"/>
  <c r="F58" i="110"/>
  <c r="D58" i="110"/>
  <c r="F57" i="110"/>
  <c r="D57" i="110"/>
  <c r="H85" i="6"/>
  <c r="M85" i="6" s="1"/>
  <c r="F85" i="6"/>
  <c r="D85" i="6"/>
  <c r="E85" i="6" s="1"/>
  <c r="H84" i="6"/>
  <c r="M84" i="6" s="1"/>
  <c r="F84" i="6"/>
  <c r="D84" i="6"/>
  <c r="G84" i="6" l="1"/>
  <c r="G85" i="6"/>
  <c r="G59" i="110"/>
  <c r="E59" i="110"/>
  <c r="E84" i="6"/>
  <c r="J153" i="268" l="1"/>
  <c r="L153" i="268"/>
  <c r="U223" i="35"/>
  <c r="T223" i="35"/>
  <c r="S223" i="35"/>
  <c r="Q223" i="35"/>
  <c r="U222" i="35"/>
  <c r="T222" i="35"/>
  <c r="S222" i="35"/>
  <c r="Q222" i="35"/>
  <c r="U221" i="35"/>
  <c r="T221" i="35"/>
  <c r="S221" i="35"/>
  <c r="Q221" i="35"/>
  <c r="U220" i="35"/>
  <c r="T220" i="35"/>
  <c r="S220" i="35"/>
  <c r="Q220" i="35"/>
  <c r="U219" i="35"/>
  <c r="T219" i="35"/>
  <c r="S219" i="35"/>
  <c r="Q219" i="35"/>
  <c r="U218" i="35"/>
  <c r="T218" i="35"/>
  <c r="S218" i="35"/>
  <c r="Q218" i="35"/>
  <c r="U217" i="35"/>
  <c r="T217" i="35"/>
  <c r="S217" i="35"/>
  <c r="Q217" i="35"/>
  <c r="U216" i="35"/>
  <c r="T216" i="35"/>
  <c r="S216" i="35"/>
  <c r="Q216" i="35"/>
  <c r="U215" i="35"/>
  <c r="T215" i="35"/>
  <c r="S215" i="35"/>
  <c r="Q215" i="35"/>
  <c r="U214" i="35"/>
  <c r="T214" i="35"/>
  <c r="S214" i="35"/>
  <c r="Q214" i="35"/>
  <c r="U213" i="35"/>
  <c r="T213" i="35"/>
  <c r="S213" i="35"/>
  <c r="Q213" i="35"/>
  <c r="U212" i="35"/>
  <c r="T212" i="35"/>
  <c r="S212" i="35"/>
  <c r="Q212" i="35"/>
  <c r="U211" i="35"/>
  <c r="T211" i="35"/>
  <c r="S211" i="35"/>
  <c r="Q211" i="35"/>
  <c r="U210" i="35"/>
  <c r="T210" i="35"/>
  <c r="S210" i="35"/>
  <c r="Q210" i="35"/>
  <c r="U209" i="35"/>
  <c r="T209" i="35"/>
  <c r="S209" i="35"/>
  <c r="Q209" i="35"/>
  <c r="U208" i="35"/>
  <c r="T208" i="35"/>
  <c r="S208" i="35"/>
  <c r="Q208" i="35"/>
  <c r="U207" i="35"/>
  <c r="T207" i="35"/>
  <c r="S207" i="35"/>
  <c r="Q207" i="35"/>
  <c r="U206" i="35"/>
  <c r="T206" i="35"/>
  <c r="S206" i="35"/>
  <c r="Q206" i="35"/>
  <c r="U205" i="35"/>
  <c r="T205" i="35"/>
  <c r="S205" i="35"/>
  <c r="Q205" i="35"/>
  <c r="U204" i="35"/>
  <c r="T204" i="35"/>
  <c r="S204" i="35"/>
  <c r="Q204" i="35"/>
  <c r="U203" i="35"/>
  <c r="T203" i="35"/>
  <c r="S203" i="35"/>
  <c r="Q203" i="35"/>
  <c r="U202" i="35"/>
  <c r="T202" i="35"/>
  <c r="S202" i="35"/>
  <c r="Q202" i="35"/>
  <c r="U201" i="35"/>
  <c r="T201" i="35"/>
  <c r="S201" i="35"/>
  <c r="Q201" i="35"/>
  <c r="U200" i="35"/>
  <c r="T200" i="35"/>
  <c r="S200" i="35"/>
  <c r="Q200" i="35"/>
  <c r="U199" i="35"/>
  <c r="T199" i="35"/>
  <c r="S199" i="35"/>
  <c r="Q199" i="35"/>
  <c r="U198" i="35"/>
  <c r="T198" i="35"/>
  <c r="S198" i="35"/>
  <c r="Q198" i="35"/>
  <c r="U197" i="35"/>
  <c r="T197" i="35"/>
  <c r="S197" i="35"/>
  <c r="Q197" i="35"/>
  <c r="U196" i="35"/>
  <c r="T196" i="35"/>
  <c r="S196" i="35"/>
  <c r="Q196" i="35"/>
  <c r="U195" i="35"/>
  <c r="T195" i="35"/>
  <c r="S195" i="35"/>
  <c r="Q195" i="35"/>
  <c r="U194" i="35"/>
  <c r="T194" i="35"/>
  <c r="S194" i="35"/>
  <c r="Q194" i="35"/>
  <c r="U193" i="35"/>
  <c r="T193" i="35"/>
  <c r="S193" i="35"/>
  <c r="Q193" i="35"/>
  <c r="U192" i="35"/>
  <c r="T192" i="35"/>
  <c r="S192" i="35"/>
  <c r="Q192" i="35"/>
  <c r="U191" i="35"/>
  <c r="T191" i="35"/>
  <c r="S191" i="35"/>
  <c r="Q191" i="35"/>
  <c r="U190" i="35"/>
  <c r="T190" i="35"/>
  <c r="S190" i="35"/>
  <c r="Q190" i="35"/>
  <c r="U189" i="35"/>
  <c r="T189" i="35"/>
  <c r="S189" i="35"/>
  <c r="Q189" i="35"/>
  <c r="U188" i="35"/>
  <c r="T188" i="35"/>
  <c r="S188" i="35"/>
  <c r="Q188" i="35"/>
  <c r="U187" i="35"/>
  <c r="T187" i="35"/>
  <c r="S187" i="35"/>
  <c r="Q187" i="35"/>
  <c r="U186" i="35"/>
  <c r="T186" i="35"/>
  <c r="S186" i="35"/>
  <c r="Q186" i="35"/>
  <c r="U185" i="35"/>
  <c r="T185" i="35"/>
  <c r="S185" i="35"/>
  <c r="Q185" i="35"/>
  <c r="U184" i="35"/>
  <c r="T184" i="35"/>
  <c r="S184" i="35"/>
  <c r="Q184" i="35"/>
  <c r="U183" i="35"/>
  <c r="T183" i="35"/>
  <c r="S183" i="35"/>
  <c r="Q183" i="35"/>
  <c r="U182" i="35"/>
  <c r="T182" i="35"/>
  <c r="S182" i="35"/>
  <c r="Q182" i="35"/>
  <c r="U181" i="35"/>
  <c r="T181" i="35"/>
  <c r="S181" i="35"/>
  <c r="Q181" i="35"/>
  <c r="U180" i="35"/>
  <c r="T180" i="35"/>
  <c r="S180" i="35"/>
  <c r="Q180" i="35"/>
  <c r="U179" i="35"/>
  <c r="T179" i="35"/>
  <c r="S179" i="35"/>
  <c r="Q179" i="35"/>
  <c r="U178" i="35"/>
  <c r="T178" i="35"/>
  <c r="S178" i="35"/>
  <c r="Q178" i="35"/>
  <c r="U177" i="35"/>
  <c r="T177" i="35"/>
  <c r="S177" i="35"/>
  <c r="Q177" i="35"/>
  <c r="U176" i="35"/>
  <c r="T176" i="35"/>
  <c r="S176" i="35"/>
  <c r="Q176" i="35"/>
  <c r="U175" i="35"/>
  <c r="T175" i="35"/>
  <c r="S175" i="35"/>
  <c r="Q175" i="35"/>
  <c r="U174" i="35"/>
  <c r="T174" i="35"/>
  <c r="S174" i="35"/>
  <c r="Q174" i="35"/>
  <c r="J155" i="268" l="1"/>
  <c r="L155" i="268"/>
  <c r="H56" i="110"/>
  <c r="M56" i="110" s="1"/>
  <c r="H57" i="110"/>
  <c r="M57" i="110" s="1"/>
  <c r="H58" i="110" l="1"/>
  <c r="M58" i="110" s="1"/>
  <c r="E57" i="110"/>
  <c r="G57" i="110"/>
  <c r="G56" i="110"/>
  <c r="E56" i="110"/>
  <c r="E58" i="110" l="1"/>
  <c r="G58" i="110"/>
  <c r="H51" i="110"/>
  <c r="M51" i="110" s="1"/>
  <c r="F51" i="110"/>
  <c r="D51" i="110"/>
  <c r="H50" i="110"/>
  <c r="M50" i="110" s="1"/>
  <c r="F50" i="110"/>
  <c r="D50" i="110"/>
  <c r="H49" i="110"/>
  <c r="M49" i="110" s="1"/>
  <c r="F49" i="110"/>
  <c r="D49" i="110"/>
  <c r="H48" i="110"/>
  <c r="M48" i="110" s="1"/>
  <c r="F48" i="110"/>
  <c r="D48" i="110"/>
  <c r="H47" i="110"/>
  <c r="M47" i="110" s="1"/>
  <c r="F47" i="110"/>
  <c r="D47" i="110"/>
  <c r="H46" i="110"/>
  <c r="M46" i="110" s="1"/>
  <c r="F46" i="110"/>
  <c r="D46" i="110"/>
  <c r="H45" i="110"/>
  <c r="M45" i="110" s="1"/>
  <c r="F45" i="110"/>
  <c r="D45" i="110"/>
  <c r="H44" i="110"/>
  <c r="M44" i="110" s="1"/>
  <c r="F44" i="110"/>
  <c r="D44" i="110"/>
  <c r="E46" i="110" l="1"/>
  <c r="E50" i="110"/>
  <c r="G44" i="110"/>
  <c r="G48" i="110"/>
  <c r="G45" i="110"/>
  <c r="G49" i="110"/>
  <c r="E45" i="110"/>
  <c r="G47" i="110"/>
  <c r="C13" i="144" s="1"/>
  <c r="E49" i="110"/>
  <c r="G51" i="110"/>
  <c r="G46" i="110"/>
  <c r="G50" i="110"/>
  <c r="E44" i="110"/>
  <c r="E48" i="110"/>
  <c r="C16" i="144" s="1"/>
  <c r="E47" i="110"/>
  <c r="E51" i="110"/>
  <c r="C12" i="144" l="1"/>
  <c r="I164" i="140"/>
  <c r="E476" i="261" l="1"/>
  <c r="E475" i="261"/>
  <c r="E450" i="261"/>
  <c r="E449" i="261"/>
  <c r="E448" i="261"/>
  <c r="E447" i="261"/>
  <c r="E354" i="261" l="1"/>
  <c r="E353" i="261"/>
  <c r="E335" i="261"/>
  <c r="K55" i="24" l="1"/>
  <c r="Q55" i="24" s="1"/>
  <c r="I55" i="24"/>
  <c r="H55" i="24"/>
  <c r="F55" i="24"/>
  <c r="E55" i="24"/>
  <c r="L54" i="24"/>
  <c r="R54" i="24" s="1"/>
  <c r="K54" i="24"/>
  <c r="Q54" i="24" s="1"/>
  <c r="I54" i="24"/>
  <c r="H54" i="24"/>
  <c r="F54" i="24"/>
  <c r="E54" i="24"/>
  <c r="L53" i="24"/>
  <c r="R53" i="24" s="1"/>
  <c r="I53" i="24"/>
  <c r="H53" i="24"/>
  <c r="F53" i="24"/>
  <c r="E53" i="24"/>
  <c r="U227" i="35" l="1"/>
  <c r="T227" i="35"/>
  <c r="S227" i="35"/>
  <c r="U226" i="35"/>
  <c r="T226" i="35"/>
  <c r="S226" i="35"/>
  <c r="U225" i="35"/>
  <c r="T225" i="35"/>
  <c r="S225" i="35"/>
  <c r="U224" i="35"/>
  <c r="T224" i="35"/>
  <c r="S224" i="35"/>
  <c r="K53" i="24" l="1"/>
  <c r="Q53" i="24" s="1"/>
  <c r="L55" i="24"/>
  <c r="R55" i="24" s="1"/>
  <c r="O733" i="265" l="1"/>
  <c r="O732" i="265"/>
  <c r="O731" i="265"/>
  <c r="U73" i="33"/>
  <c r="S73" i="33"/>
  <c r="Q73" i="33"/>
  <c r="AC669" i="265"/>
  <c r="AC670" i="265"/>
  <c r="AC671" i="265"/>
  <c r="AC672" i="265"/>
  <c r="AC673" i="265"/>
  <c r="AC674" i="265"/>
  <c r="AC675" i="265"/>
  <c r="AC676" i="265"/>
  <c r="AC677" i="265"/>
  <c r="AC678" i="265"/>
  <c r="AC679" i="265"/>
  <c r="AC680" i="265"/>
  <c r="AC681" i="265"/>
  <c r="AC682" i="265"/>
  <c r="AC683" i="265"/>
  <c r="AC684" i="265"/>
  <c r="AC685" i="265"/>
  <c r="AC686" i="265"/>
  <c r="AC687" i="265"/>
  <c r="AC688" i="265"/>
  <c r="AC689" i="265"/>
  <c r="O28" i="265" l="1"/>
  <c r="O796" i="265"/>
  <c r="O795" i="265"/>
  <c r="O794" i="265"/>
  <c r="AC794" i="265" s="1"/>
  <c r="O792" i="265"/>
  <c r="AC792" i="265" s="1"/>
  <c r="O790" i="265"/>
  <c r="AC790" i="265" s="1"/>
  <c r="O789" i="265"/>
  <c r="AC789" i="265" s="1"/>
  <c r="O787" i="265"/>
  <c r="AC787" i="265" s="1"/>
  <c r="O786" i="265"/>
  <c r="AC786" i="265" s="1"/>
  <c r="O785" i="265"/>
  <c r="AC785" i="265" s="1"/>
  <c r="O784" i="265"/>
  <c r="AC784" i="265" s="1"/>
  <c r="O783" i="265"/>
  <c r="AC783" i="265" s="1"/>
  <c r="O782" i="265"/>
  <c r="AC782" i="265" s="1"/>
  <c r="O781" i="265"/>
  <c r="AC781" i="265" s="1"/>
  <c r="O780" i="265"/>
  <c r="AC780" i="265" s="1"/>
  <c r="O777" i="265"/>
  <c r="AC777" i="265" s="1"/>
  <c r="O776" i="265"/>
  <c r="O775" i="265"/>
  <c r="O773" i="265"/>
  <c r="O772" i="265"/>
  <c r="AC772" i="265" s="1"/>
  <c r="O771" i="265"/>
  <c r="AC771" i="265" s="1"/>
  <c r="O770" i="265"/>
  <c r="AC770" i="265" s="1"/>
  <c r="O752" i="265"/>
  <c r="AC752" i="265" s="1"/>
  <c r="O751" i="265"/>
  <c r="AC751" i="265" s="1"/>
  <c r="O748" i="265"/>
  <c r="AC748" i="265" s="1"/>
  <c r="O747" i="265"/>
  <c r="O746" i="265"/>
  <c r="AC746" i="265" s="1"/>
  <c r="O745" i="265"/>
  <c r="AC745" i="265" s="1"/>
  <c r="O744" i="265"/>
  <c r="AC744" i="265" s="1"/>
  <c r="O743" i="265"/>
  <c r="AC743" i="265" s="1"/>
  <c r="O742" i="265"/>
  <c r="AC742" i="265" s="1"/>
  <c r="O741" i="265"/>
  <c r="AC741" i="265" s="1"/>
  <c r="O739" i="265"/>
  <c r="AC739" i="265" s="1"/>
  <c r="O738" i="265"/>
  <c r="AC738" i="265" s="1"/>
  <c r="O737" i="265"/>
  <c r="AC737" i="265" s="1"/>
  <c r="O736" i="265"/>
  <c r="AC736" i="265" s="1"/>
  <c r="O735" i="265"/>
  <c r="AC735" i="265" s="1"/>
  <c r="O734" i="265"/>
  <c r="AC734" i="265" s="1"/>
  <c r="O730" i="265"/>
  <c r="AC730" i="265" s="1"/>
  <c r="O729" i="265"/>
  <c r="O728" i="265"/>
  <c r="O727" i="265"/>
  <c r="O726" i="265"/>
  <c r="O725" i="265"/>
  <c r="AC725" i="265" s="1"/>
  <c r="O723" i="265"/>
  <c r="AC723" i="265" s="1"/>
  <c r="O722" i="265"/>
  <c r="AC722" i="265" s="1"/>
  <c r="O721" i="265"/>
  <c r="AC721" i="265" s="1"/>
  <c r="O720" i="265"/>
  <c r="AC720" i="265" s="1"/>
  <c r="O719" i="265"/>
  <c r="AC719" i="265" s="1"/>
  <c r="O718" i="265"/>
  <c r="O717" i="265"/>
  <c r="AC717" i="265" s="1"/>
  <c r="O716" i="265"/>
  <c r="AC716" i="265" s="1"/>
  <c r="O715" i="265"/>
  <c r="AC715" i="265" s="1"/>
  <c r="M714" i="265"/>
  <c r="O713" i="265"/>
  <c r="AC713" i="265" s="1"/>
  <c r="M713" i="265"/>
  <c r="M712" i="265"/>
  <c r="M711" i="265"/>
  <c r="O707" i="265"/>
  <c r="AC707" i="265" s="1"/>
  <c r="O706" i="265"/>
  <c r="AC706" i="265" s="1"/>
  <c r="O705" i="265"/>
  <c r="AC705" i="265" s="1"/>
  <c r="O701" i="265"/>
  <c r="AC701" i="265" s="1"/>
  <c r="M701" i="265"/>
  <c r="O700" i="265"/>
  <c r="AC700" i="265" s="1"/>
  <c r="O699" i="265"/>
  <c r="M699" i="265"/>
  <c r="O698" i="265"/>
  <c r="M698" i="265"/>
  <c r="O696" i="265"/>
  <c r="AC696" i="265" s="1"/>
  <c r="M696" i="265"/>
  <c r="O695" i="265"/>
  <c r="AC695" i="265" s="1"/>
  <c r="M695" i="265"/>
  <c r="O694" i="265"/>
  <c r="AC694" i="265" s="1"/>
  <c r="M694" i="265"/>
  <c r="O693" i="265"/>
  <c r="AC693" i="265" s="1"/>
  <c r="M693" i="265"/>
  <c r="O692" i="265"/>
  <c r="AC692" i="265" s="1"/>
  <c r="M692" i="265"/>
  <c r="O691" i="265"/>
  <c r="AC691" i="265" s="1"/>
  <c r="M691" i="265"/>
  <c r="O690" i="265"/>
  <c r="AC690" i="265" s="1"/>
  <c r="M690" i="265"/>
  <c r="O668" i="265"/>
  <c r="AC668" i="265" s="1"/>
  <c r="O667" i="265"/>
  <c r="AC667" i="265" s="1"/>
  <c r="O666" i="265"/>
  <c r="AC666" i="265" s="1"/>
  <c r="O665" i="265"/>
  <c r="AC665" i="265" s="1"/>
  <c r="O663" i="265"/>
  <c r="AC663" i="265" s="1"/>
  <c r="O662" i="265"/>
  <c r="AC662" i="265" s="1"/>
  <c r="O659" i="265"/>
  <c r="O658" i="265"/>
  <c r="O655" i="265"/>
  <c r="M655" i="265"/>
  <c r="O654" i="265"/>
  <c r="AC654" i="265" s="1"/>
  <c r="M654" i="265"/>
  <c r="O649" i="265"/>
  <c r="AC649" i="265" s="1"/>
  <c r="O648" i="265"/>
  <c r="AC648" i="265" s="1"/>
  <c r="O647" i="265"/>
  <c r="O646" i="265"/>
  <c r="O645" i="265"/>
  <c r="AC645" i="265" s="1"/>
  <c r="O644" i="265"/>
  <c r="AC644" i="265" s="1"/>
  <c r="O643" i="265"/>
  <c r="AC643" i="265" s="1"/>
  <c r="O642" i="265"/>
  <c r="AC642" i="265" s="1"/>
  <c r="O638" i="265"/>
  <c r="M638" i="265"/>
  <c r="AC638" i="265" s="1"/>
  <c r="O637" i="265"/>
  <c r="M637" i="265"/>
  <c r="AC637" i="265" s="1"/>
  <c r="O636" i="265"/>
  <c r="M636" i="265"/>
  <c r="AC636" i="265" s="1"/>
  <c r="O635" i="265"/>
  <c r="M635" i="265"/>
  <c r="AC635" i="265" s="1"/>
  <c r="O634" i="265"/>
  <c r="M634" i="265"/>
  <c r="AC634" i="265" s="1"/>
  <c r="O633" i="265"/>
  <c r="M633" i="265"/>
  <c r="O632" i="265"/>
  <c r="M632" i="265"/>
  <c r="AC632" i="265" s="1"/>
  <c r="O631" i="265"/>
  <c r="M631" i="265"/>
  <c r="AC631" i="265" s="1"/>
  <c r="O629" i="265"/>
  <c r="M629" i="265"/>
  <c r="AC629" i="265" s="1"/>
  <c r="O628" i="265"/>
  <c r="M628" i="265"/>
  <c r="O625" i="265"/>
  <c r="M625" i="265"/>
  <c r="AC625" i="265" s="1"/>
  <c r="O624" i="265"/>
  <c r="M624" i="265"/>
  <c r="AC624" i="265" s="1"/>
  <c r="O622" i="265"/>
  <c r="M622" i="265"/>
  <c r="AC622" i="265" s="1"/>
  <c r="O621" i="265"/>
  <c r="M621" i="265"/>
  <c r="AC621" i="265" s="1"/>
  <c r="O618" i="265"/>
  <c r="M618" i="265"/>
  <c r="AC618" i="265" s="1"/>
  <c r="O617" i="265"/>
  <c r="M617" i="265"/>
  <c r="AC617" i="265" s="1"/>
  <c r="O615" i="265"/>
  <c r="M615" i="265"/>
  <c r="AC615" i="265" s="1"/>
  <c r="O614" i="265"/>
  <c r="M614" i="265"/>
  <c r="O611" i="265"/>
  <c r="M611" i="265"/>
  <c r="AC611" i="265" s="1"/>
  <c r="O610" i="265"/>
  <c r="M610" i="265"/>
  <c r="AC610" i="265" s="1"/>
  <c r="O608" i="265"/>
  <c r="M608" i="265"/>
  <c r="AC608" i="265" s="1"/>
  <c r="O607" i="265"/>
  <c r="M607" i="265"/>
  <c r="O602" i="265"/>
  <c r="M602" i="265"/>
  <c r="K602" i="265"/>
  <c r="O601" i="265"/>
  <c r="M601" i="265"/>
  <c r="AC601" i="265" s="1"/>
  <c r="O600" i="265"/>
  <c r="M600" i="265"/>
  <c r="K600" i="265"/>
  <c r="O599" i="265"/>
  <c r="M599" i="265"/>
  <c r="K599" i="265"/>
  <c r="O598" i="265"/>
  <c r="M598" i="265"/>
  <c r="K598" i="265"/>
  <c r="O597" i="265"/>
  <c r="M597" i="265"/>
  <c r="K597" i="265"/>
  <c r="O596" i="265"/>
  <c r="M596" i="265"/>
  <c r="K596" i="265"/>
  <c r="O594" i="265"/>
  <c r="M594" i="265"/>
  <c r="K594" i="265"/>
  <c r="O593" i="265"/>
  <c r="M593" i="265"/>
  <c r="K593" i="265"/>
  <c r="O590" i="265"/>
  <c r="M590" i="265"/>
  <c r="K590" i="265"/>
  <c r="O589" i="265"/>
  <c r="M589" i="265"/>
  <c r="K589" i="265"/>
  <c r="O587" i="265"/>
  <c r="M587" i="265"/>
  <c r="K587" i="265"/>
  <c r="O586" i="265"/>
  <c r="M586" i="265"/>
  <c r="K586" i="265"/>
  <c r="O583" i="265"/>
  <c r="M583" i="265"/>
  <c r="K583" i="265"/>
  <c r="O582" i="265"/>
  <c r="M582" i="265"/>
  <c r="K582" i="265"/>
  <c r="O581" i="265"/>
  <c r="M581" i="265"/>
  <c r="K581" i="265"/>
  <c r="O580" i="265"/>
  <c r="M580" i="265"/>
  <c r="K580" i="265"/>
  <c r="O579" i="265"/>
  <c r="M579" i="265"/>
  <c r="K579" i="265"/>
  <c r="O578" i="265"/>
  <c r="M578" i="265"/>
  <c r="AC578" i="265" s="1"/>
  <c r="O577" i="265"/>
  <c r="M577" i="265"/>
  <c r="K577" i="265"/>
  <c r="O576" i="265"/>
  <c r="M576" i="265"/>
  <c r="AC576" i="265" s="1"/>
  <c r="O575" i="265"/>
  <c r="M575" i="265"/>
  <c r="AC575" i="265" s="1"/>
  <c r="O574" i="265"/>
  <c r="M574" i="265"/>
  <c r="O573" i="265"/>
  <c r="M573" i="265"/>
  <c r="K573" i="265"/>
  <c r="O572" i="265"/>
  <c r="M572" i="265"/>
  <c r="AC572" i="265" s="1"/>
  <c r="O571" i="265"/>
  <c r="M571" i="265"/>
  <c r="AC571" i="265" s="1"/>
  <c r="O569" i="265"/>
  <c r="M569" i="265"/>
  <c r="K569" i="265"/>
  <c r="O568" i="265"/>
  <c r="M568" i="265"/>
  <c r="K568" i="265"/>
  <c r="O566" i="265"/>
  <c r="M566" i="265"/>
  <c r="K566" i="265"/>
  <c r="O565" i="265"/>
  <c r="M565" i="265"/>
  <c r="K565" i="265"/>
  <c r="O564" i="265"/>
  <c r="M564" i="265"/>
  <c r="AC564" i="265" s="1"/>
  <c r="O563" i="265"/>
  <c r="M563" i="265"/>
  <c r="O562" i="265"/>
  <c r="M562" i="265"/>
  <c r="O561" i="265"/>
  <c r="M561" i="265"/>
  <c r="AC561" i="265" s="1"/>
  <c r="O560" i="265"/>
  <c r="M560" i="265"/>
  <c r="K560" i="265"/>
  <c r="O559" i="265"/>
  <c r="M559" i="265"/>
  <c r="K559" i="265"/>
  <c r="O557" i="265"/>
  <c r="M557" i="265"/>
  <c r="K557" i="265"/>
  <c r="O556" i="265"/>
  <c r="M556" i="265"/>
  <c r="AC556" i="265" s="1"/>
  <c r="O555" i="265"/>
  <c r="M555" i="265"/>
  <c r="AC555" i="265" s="1"/>
  <c r="O554" i="265"/>
  <c r="M554" i="265"/>
  <c r="AC554" i="265" s="1"/>
  <c r="O553" i="265"/>
  <c r="M553" i="265"/>
  <c r="K553" i="265"/>
  <c r="O552" i="265"/>
  <c r="M552" i="265"/>
  <c r="K552" i="265"/>
  <c r="O551" i="265"/>
  <c r="M551" i="265"/>
  <c r="AC551" i="265" s="1"/>
  <c r="O550" i="265"/>
  <c r="M550" i="265"/>
  <c r="AC550" i="265" s="1"/>
  <c r="O549" i="265"/>
  <c r="M549" i="265"/>
  <c r="K549" i="265"/>
  <c r="O548" i="265"/>
  <c r="M548" i="265"/>
  <c r="AC548" i="265" s="1"/>
  <c r="O546" i="265"/>
  <c r="M546" i="265"/>
  <c r="K546" i="265"/>
  <c r="O545" i="265"/>
  <c r="M545" i="265"/>
  <c r="K545" i="265"/>
  <c r="O544" i="265"/>
  <c r="M544" i="265"/>
  <c r="K544" i="265"/>
  <c r="O543" i="265"/>
  <c r="M543" i="265"/>
  <c r="K543" i="265"/>
  <c r="O541" i="265"/>
  <c r="M541" i="265"/>
  <c r="K541" i="265"/>
  <c r="O540" i="265"/>
  <c r="M540" i="265"/>
  <c r="K540" i="265"/>
  <c r="O538" i="265"/>
  <c r="M538" i="265"/>
  <c r="K538" i="265"/>
  <c r="O537" i="265"/>
  <c r="M537" i="265"/>
  <c r="K537" i="265"/>
  <c r="O536" i="265"/>
  <c r="M536" i="265"/>
  <c r="K536" i="265"/>
  <c r="O535" i="265"/>
  <c r="M535" i="265"/>
  <c r="K535" i="265"/>
  <c r="O534" i="265"/>
  <c r="M534" i="265"/>
  <c r="K534" i="265"/>
  <c r="O533" i="265"/>
  <c r="M533" i="265"/>
  <c r="K533" i="265"/>
  <c r="O531" i="265"/>
  <c r="M531" i="265"/>
  <c r="K531" i="265"/>
  <c r="O530" i="265"/>
  <c r="M530" i="265"/>
  <c r="K530" i="265"/>
  <c r="O529" i="265"/>
  <c r="M529" i="265"/>
  <c r="K529" i="265"/>
  <c r="O528" i="265"/>
  <c r="M528" i="265"/>
  <c r="K528" i="265"/>
  <c r="O525" i="265"/>
  <c r="M525" i="265"/>
  <c r="K525" i="265"/>
  <c r="O524" i="265"/>
  <c r="M524" i="265"/>
  <c r="K524" i="265"/>
  <c r="O523" i="265"/>
  <c r="M523" i="265"/>
  <c r="K523" i="265"/>
  <c r="O522" i="265"/>
  <c r="M522" i="265"/>
  <c r="K522" i="265"/>
  <c r="O521" i="265"/>
  <c r="M521" i="265"/>
  <c r="K521" i="265"/>
  <c r="O520" i="265"/>
  <c r="M520" i="265"/>
  <c r="K520" i="265"/>
  <c r="O519" i="265"/>
  <c r="M519" i="265"/>
  <c r="K519" i="265"/>
  <c r="O518" i="265"/>
  <c r="M518" i="265"/>
  <c r="K518" i="265"/>
  <c r="O516" i="265"/>
  <c r="M516" i="265"/>
  <c r="K516" i="265"/>
  <c r="K515" i="265"/>
  <c r="AC515" i="265" s="1"/>
  <c r="K514" i="265"/>
  <c r="AC514" i="265" s="1"/>
  <c r="K513" i="265"/>
  <c r="AC513" i="265" s="1"/>
  <c r="K512" i="265"/>
  <c r="AC512" i="265" s="1"/>
  <c r="K511" i="265"/>
  <c r="AC511" i="265" s="1"/>
  <c r="O510" i="265"/>
  <c r="K510" i="265"/>
  <c r="AC510" i="265" s="1"/>
  <c r="O509" i="265"/>
  <c r="K509" i="265"/>
  <c r="AC509" i="265" s="1"/>
  <c r="K508" i="265"/>
  <c r="AC508" i="265" s="1"/>
  <c r="K507" i="265"/>
  <c r="AC507" i="265" s="1"/>
  <c r="O506" i="265"/>
  <c r="M506" i="265"/>
  <c r="K506" i="265"/>
  <c r="O505" i="265"/>
  <c r="K505" i="265"/>
  <c r="AC505" i="265" s="1"/>
  <c r="K504" i="265"/>
  <c r="AC504" i="265" s="1"/>
  <c r="O500" i="265"/>
  <c r="AC500" i="265" s="1"/>
  <c r="O499" i="265"/>
  <c r="AC499" i="265" s="1"/>
  <c r="O498" i="265"/>
  <c r="AC498" i="265" s="1"/>
  <c r="O497" i="265"/>
  <c r="AC497" i="265" s="1"/>
  <c r="O496" i="265"/>
  <c r="AC496" i="265" s="1"/>
  <c r="O495" i="265"/>
  <c r="AC495" i="265" s="1"/>
  <c r="O493" i="265"/>
  <c r="AC493" i="265" s="1"/>
  <c r="O492" i="265"/>
  <c r="AC492" i="265" s="1"/>
  <c r="O490" i="265"/>
  <c r="AC490" i="265" s="1"/>
  <c r="O489" i="265"/>
  <c r="AC489" i="265" s="1"/>
  <c r="O488" i="265"/>
  <c r="AC488" i="265" s="1"/>
  <c r="O487" i="265"/>
  <c r="AC487" i="265" s="1"/>
  <c r="O484" i="265"/>
  <c r="M484" i="265"/>
  <c r="AC484" i="265" s="1"/>
  <c r="O482" i="265"/>
  <c r="M482" i="265"/>
  <c r="AC482" i="265" s="1"/>
  <c r="O481" i="265"/>
  <c r="M481" i="265"/>
  <c r="AC481" i="265" s="1"/>
  <c r="O480" i="265"/>
  <c r="M480" i="265"/>
  <c r="O479" i="265"/>
  <c r="M479" i="265"/>
  <c r="AC479" i="265" s="1"/>
  <c r="O477" i="265"/>
  <c r="M477" i="265"/>
  <c r="AC477" i="265" s="1"/>
  <c r="O476" i="265"/>
  <c r="M476" i="265"/>
  <c r="AC476" i="265" s="1"/>
  <c r="O474" i="265"/>
  <c r="M474" i="265"/>
  <c r="AC474" i="265" s="1"/>
  <c r="O473" i="265"/>
  <c r="M473" i="265"/>
  <c r="AC473" i="265" s="1"/>
  <c r="O470" i="265"/>
  <c r="M470" i="265"/>
  <c r="AC470" i="265" s="1"/>
  <c r="O469" i="265"/>
  <c r="M469" i="265"/>
  <c r="AC469" i="265" s="1"/>
  <c r="O467" i="265"/>
  <c r="M467" i="265"/>
  <c r="AC467" i="265" s="1"/>
  <c r="O466" i="265"/>
  <c r="M466" i="265"/>
  <c r="AC466" i="265" s="1"/>
  <c r="O463" i="265"/>
  <c r="M463" i="265"/>
  <c r="O462" i="265"/>
  <c r="M462" i="265"/>
  <c r="AC462" i="265" s="1"/>
  <c r="O460" i="265"/>
  <c r="M460" i="265"/>
  <c r="AC460" i="265" s="1"/>
  <c r="O459" i="265"/>
  <c r="M459" i="265"/>
  <c r="AC459" i="265" s="1"/>
  <c r="O456" i="265"/>
  <c r="M456" i="265"/>
  <c r="AC456" i="265" s="1"/>
  <c r="O455" i="265"/>
  <c r="M455" i="265"/>
  <c r="AC455" i="265" s="1"/>
  <c r="O453" i="265"/>
  <c r="M453" i="265"/>
  <c r="AC453" i="265" s="1"/>
  <c r="O452" i="265"/>
  <c r="M452" i="265"/>
  <c r="AC452" i="265" s="1"/>
  <c r="O447" i="265"/>
  <c r="M447" i="265"/>
  <c r="AC447" i="265" s="1"/>
  <c r="O446" i="265"/>
  <c r="M446" i="265"/>
  <c r="AC446" i="265" s="1"/>
  <c r="O445" i="265"/>
  <c r="M445" i="265"/>
  <c r="AC445" i="265" s="1"/>
  <c r="O444" i="265"/>
  <c r="M444" i="265"/>
  <c r="AC444" i="265" s="1"/>
  <c r="O442" i="265"/>
  <c r="M442" i="265"/>
  <c r="AC442" i="265" s="1"/>
  <c r="O441" i="265"/>
  <c r="M441" i="265"/>
  <c r="AC441" i="265" s="1"/>
  <c r="O440" i="265"/>
  <c r="M440" i="265"/>
  <c r="AC440" i="265" s="1"/>
  <c r="O438" i="265"/>
  <c r="M438" i="265"/>
  <c r="AC438" i="265" s="1"/>
  <c r="O437" i="265"/>
  <c r="M437" i="265"/>
  <c r="AC437" i="265" s="1"/>
  <c r="O435" i="265"/>
  <c r="M435" i="265"/>
  <c r="AC435" i="265" s="1"/>
  <c r="O434" i="265"/>
  <c r="M434" i="265"/>
  <c r="AC434" i="265" s="1"/>
  <c r="O433" i="265"/>
  <c r="M433" i="265"/>
  <c r="AC433" i="265" s="1"/>
  <c r="O432" i="265"/>
  <c r="M432" i="265"/>
  <c r="AC432" i="265" s="1"/>
  <c r="O431" i="265"/>
  <c r="M431" i="265"/>
  <c r="AC431" i="265" s="1"/>
  <c r="O430" i="265"/>
  <c r="M430" i="265"/>
  <c r="AC430" i="265" s="1"/>
  <c r="O429" i="265"/>
  <c r="M429" i="265"/>
  <c r="AC429" i="265" s="1"/>
  <c r="O428" i="265"/>
  <c r="M428" i="265"/>
  <c r="AC428" i="265" s="1"/>
  <c r="O426" i="265"/>
  <c r="M426" i="265"/>
  <c r="AC426" i="265" s="1"/>
  <c r="O425" i="265"/>
  <c r="M425" i="265"/>
  <c r="AC425" i="265" s="1"/>
  <c r="O424" i="265"/>
  <c r="M424" i="265"/>
  <c r="AC424" i="265" s="1"/>
  <c r="O423" i="265"/>
  <c r="M423" i="265"/>
  <c r="AC423" i="265" s="1"/>
  <c r="O422" i="265"/>
  <c r="M422" i="265"/>
  <c r="AC422" i="265" s="1"/>
  <c r="O421" i="265"/>
  <c r="M421" i="265"/>
  <c r="AC421" i="265" s="1"/>
  <c r="O420" i="265"/>
  <c r="M420" i="265"/>
  <c r="AC420" i="265" s="1"/>
  <c r="O419" i="265"/>
  <c r="M419" i="265"/>
  <c r="AC419" i="265" s="1"/>
  <c r="O418" i="265"/>
  <c r="M418" i="265"/>
  <c r="AC418" i="265" s="1"/>
  <c r="O417" i="265"/>
  <c r="M417" i="265"/>
  <c r="AC417" i="265" s="1"/>
  <c r="O415" i="265"/>
  <c r="M415" i="265"/>
  <c r="AC415" i="265" s="1"/>
  <c r="O414" i="265"/>
  <c r="M414" i="265"/>
  <c r="AC414" i="265" s="1"/>
  <c r="O413" i="265"/>
  <c r="M413" i="265"/>
  <c r="AC413" i="265" s="1"/>
  <c r="O412" i="265"/>
  <c r="M412" i="265"/>
  <c r="AC412" i="265" s="1"/>
  <c r="O411" i="265"/>
  <c r="M411" i="265"/>
  <c r="AC411" i="265" s="1"/>
  <c r="O410" i="265"/>
  <c r="M410" i="265"/>
  <c r="AC410" i="265" s="1"/>
  <c r="O409" i="265"/>
  <c r="M409" i="265"/>
  <c r="AC409" i="265" s="1"/>
  <c r="O408" i="265"/>
  <c r="M408" i="265"/>
  <c r="AC408" i="265" s="1"/>
  <c r="O407" i="265"/>
  <c r="M407" i="265"/>
  <c r="AC407" i="265" s="1"/>
  <c r="O405" i="265"/>
  <c r="M405" i="265"/>
  <c r="AC405" i="265" s="1"/>
  <c r="O404" i="265"/>
  <c r="M404" i="265"/>
  <c r="AC404" i="265" s="1"/>
  <c r="O400" i="265"/>
  <c r="M400" i="265"/>
  <c r="AC400" i="265" s="1"/>
  <c r="O399" i="265"/>
  <c r="M399" i="265"/>
  <c r="AC399" i="265" s="1"/>
  <c r="O398" i="265"/>
  <c r="M398" i="265"/>
  <c r="AC398" i="265" s="1"/>
  <c r="O397" i="265"/>
  <c r="M397" i="265"/>
  <c r="AC397" i="265" s="1"/>
  <c r="O396" i="265"/>
  <c r="M396" i="265"/>
  <c r="AC396" i="265" s="1"/>
  <c r="O394" i="265"/>
  <c r="M394" i="265"/>
  <c r="AC394" i="265" s="1"/>
  <c r="O393" i="265"/>
  <c r="M393" i="265"/>
  <c r="O391" i="265"/>
  <c r="M391" i="265"/>
  <c r="O390" i="265"/>
  <c r="M390" i="265"/>
  <c r="AC390" i="265" s="1"/>
  <c r="O383" i="265"/>
  <c r="AC383" i="265" s="1"/>
  <c r="O382" i="265"/>
  <c r="AC382" i="265" s="1"/>
  <c r="O381" i="265"/>
  <c r="AC381" i="265" s="1"/>
  <c r="O380" i="265"/>
  <c r="AC380" i="265" s="1"/>
  <c r="O379" i="265"/>
  <c r="AC379" i="265" s="1"/>
  <c r="O378" i="265"/>
  <c r="AC378" i="265" s="1"/>
  <c r="O377" i="265"/>
  <c r="AC377" i="265" s="1"/>
  <c r="O376" i="265"/>
  <c r="AC376" i="265" s="1"/>
  <c r="O375" i="265"/>
  <c r="AC375" i="265" s="1"/>
  <c r="O374" i="265"/>
  <c r="AC374" i="265" s="1"/>
  <c r="O371" i="265"/>
  <c r="AC371" i="265" s="1"/>
  <c r="O370" i="265"/>
  <c r="AC370" i="265" s="1"/>
  <c r="O369" i="265"/>
  <c r="AC369" i="265" s="1"/>
  <c r="O368" i="265"/>
  <c r="AC368" i="265" s="1"/>
  <c r="O367" i="265"/>
  <c r="AC367" i="265" s="1"/>
  <c r="O366" i="265"/>
  <c r="AC366" i="265" s="1"/>
  <c r="O365" i="265"/>
  <c r="AC365" i="265" s="1"/>
  <c r="O364" i="265"/>
  <c r="AC364" i="265" s="1"/>
  <c r="O363" i="265"/>
  <c r="AC363" i="265" s="1"/>
  <c r="O362" i="265"/>
  <c r="AC362" i="265" s="1"/>
  <c r="O361" i="265"/>
  <c r="AC361" i="265" s="1"/>
  <c r="O359" i="265"/>
  <c r="AC359" i="265" s="1"/>
  <c r="O358" i="265"/>
  <c r="AC358" i="265" s="1"/>
  <c r="O357" i="265"/>
  <c r="AC357" i="265" s="1"/>
  <c r="O355" i="265"/>
  <c r="AC355" i="265" s="1"/>
  <c r="O354" i="265"/>
  <c r="AC354" i="265" s="1"/>
  <c r="O353" i="265"/>
  <c r="O350" i="265"/>
  <c r="AC350" i="265" s="1"/>
  <c r="O349" i="265"/>
  <c r="AC349" i="265" s="1"/>
  <c r="O347" i="265"/>
  <c r="AC347" i="265" s="1"/>
  <c r="O346" i="265"/>
  <c r="AC346" i="265" s="1"/>
  <c r="O344" i="265"/>
  <c r="AC344" i="265" s="1"/>
  <c r="O343" i="265"/>
  <c r="AC343" i="265" s="1"/>
  <c r="O342" i="265"/>
  <c r="AC342" i="265" s="1"/>
  <c r="O340" i="265"/>
  <c r="AC340" i="265" s="1"/>
  <c r="O339" i="265"/>
  <c r="AC339" i="265" s="1"/>
  <c r="O338" i="265"/>
  <c r="AC338" i="265" s="1"/>
  <c r="O337" i="265"/>
  <c r="AC337" i="265" s="1"/>
  <c r="O336" i="265"/>
  <c r="AC336" i="265" s="1"/>
  <c r="O335" i="265"/>
  <c r="AC335" i="265" s="1"/>
  <c r="O334" i="265"/>
  <c r="AC334" i="265" s="1"/>
  <c r="O333" i="265"/>
  <c r="AC333" i="265" s="1"/>
  <c r="O331" i="265"/>
  <c r="AC331" i="265" s="1"/>
  <c r="O330" i="265"/>
  <c r="AC330" i="265" s="1"/>
  <c r="O329" i="265"/>
  <c r="AC329" i="265" s="1"/>
  <c r="O327" i="265"/>
  <c r="AC327" i="265" s="1"/>
  <c r="O326" i="265"/>
  <c r="AC326" i="265" s="1"/>
  <c r="O325" i="265"/>
  <c r="AC325" i="265" s="1"/>
  <c r="O324" i="265"/>
  <c r="AC324" i="265" s="1"/>
  <c r="O322" i="265"/>
  <c r="AC322" i="265" s="1"/>
  <c r="O321" i="265"/>
  <c r="AC321" i="265" s="1"/>
  <c r="O320" i="265"/>
  <c r="AC320" i="265" s="1"/>
  <c r="O319" i="265"/>
  <c r="AC319" i="265" s="1"/>
  <c r="O317" i="265"/>
  <c r="AC317" i="265" s="1"/>
  <c r="O316" i="265"/>
  <c r="AC316" i="265" s="1"/>
  <c r="O313" i="265"/>
  <c r="AC313" i="265" s="1"/>
  <c r="O312" i="265"/>
  <c r="AC312" i="265" s="1"/>
  <c r="O310" i="265"/>
  <c r="AC310" i="265" s="1"/>
  <c r="O309" i="265"/>
  <c r="AC309" i="265" s="1"/>
  <c r="O307" i="265"/>
  <c r="O306" i="265"/>
  <c r="AC306" i="265" s="1"/>
  <c r="O303" i="265"/>
  <c r="AC303" i="265" s="1"/>
  <c r="O302" i="265"/>
  <c r="AC302" i="265" s="1"/>
  <c r="O300" i="265"/>
  <c r="AC300" i="265" s="1"/>
  <c r="O299" i="265"/>
  <c r="AC299" i="265" s="1"/>
  <c r="O293" i="265"/>
  <c r="AC293" i="265" s="1"/>
  <c r="O292" i="265"/>
  <c r="AC292" i="265" s="1"/>
  <c r="O290" i="265"/>
  <c r="AC290" i="265" s="1"/>
  <c r="O289" i="265"/>
  <c r="AC289" i="265" s="1"/>
  <c r="O288" i="265"/>
  <c r="AC288" i="265" s="1"/>
  <c r="O286" i="265"/>
  <c r="AC286" i="265" s="1"/>
  <c r="O285" i="265"/>
  <c r="AC285" i="265" s="1"/>
  <c r="O284" i="265"/>
  <c r="AC284" i="265" s="1"/>
  <c r="O283" i="265"/>
  <c r="AC283" i="265" s="1"/>
  <c r="O282" i="265"/>
  <c r="AC282" i="265" s="1"/>
  <c r="O281" i="265"/>
  <c r="AC281" i="265" s="1"/>
  <c r="O280" i="265"/>
  <c r="AC280" i="265" s="1"/>
  <c r="O279" i="265"/>
  <c r="AC279" i="265" s="1"/>
  <c r="O277" i="265"/>
  <c r="AC277" i="265" s="1"/>
  <c r="O276" i="265"/>
  <c r="AC276" i="265" s="1"/>
  <c r="O275" i="265"/>
  <c r="AC275" i="265" s="1"/>
  <c r="O274" i="265"/>
  <c r="AC274" i="265" s="1"/>
  <c r="O272" i="265"/>
  <c r="AC272" i="265" s="1"/>
  <c r="O271" i="265"/>
  <c r="AC271" i="265" s="1"/>
  <c r="O270" i="265"/>
  <c r="AC270" i="265" s="1"/>
  <c r="O269" i="265"/>
  <c r="AC269" i="265" s="1"/>
  <c r="O267" i="265"/>
  <c r="AC267" i="265" s="1"/>
  <c r="O266" i="265"/>
  <c r="AC266" i="265" s="1"/>
  <c r="O265" i="265"/>
  <c r="AC265" i="265" s="1"/>
  <c r="O264" i="265"/>
  <c r="AC264" i="265" s="1"/>
  <c r="O262" i="265"/>
  <c r="AC262" i="265" s="1"/>
  <c r="O261" i="265"/>
  <c r="AC261" i="265" s="1"/>
  <c r="O258" i="265"/>
  <c r="AC258" i="265" s="1"/>
  <c r="O257" i="265"/>
  <c r="AC257" i="265" s="1"/>
  <c r="O255" i="265"/>
  <c r="AC255" i="265" s="1"/>
  <c r="O254" i="265"/>
  <c r="AC254" i="265" s="1"/>
  <c r="O252" i="265"/>
  <c r="AC252" i="265" s="1"/>
  <c r="O251" i="265"/>
  <c r="AC251" i="265" s="1"/>
  <c r="O249" i="265"/>
  <c r="AC249" i="265" s="1"/>
  <c r="O248" i="265"/>
  <c r="AC248" i="265" s="1"/>
  <c r="O245" i="265"/>
  <c r="AC245" i="265" s="1"/>
  <c r="O244" i="265"/>
  <c r="AC244" i="265" s="1"/>
  <c r="O242" i="265"/>
  <c r="AC242" i="265" s="1"/>
  <c r="O241" i="265"/>
  <c r="O234" i="265"/>
  <c r="AC234" i="265" s="1"/>
  <c r="O233" i="265"/>
  <c r="AC233" i="265" s="1"/>
  <c r="O232" i="265"/>
  <c r="AC232" i="265" s="1"/>
  <c r="O231" i="265"/>
  <c r="AC231" i="265" s="1"/>
  <c r="O230" i="265"/>
  <c r="AC230" i="265" s="1"/>
  <c r="O229" i="265"/>
  <c r="AC229" i="265" s="1"/>
  <c r="O228" i="265"/>
  <c r="AC228" i="265" s="1"/>
  <c r="O226" i="265"/>
  <c r="AC226" i="265" s="1"/>
  <c r="O225" i="265"/>
  <c r="AC225" i="265" s="1"/>
  <c r="O224" i="265"/>
  <c r="AC224" i="265" s="1"/>
  <c r="O223" i="265"/>
  <c r="AC223" i="265" s="1"/>
  <c r="O222" i="265"/>
  <c r="AC222" i="265" s="1"/>
  <c r="O221" i="265"/>
  <c r="AC221" i="265" s="1"/>
  <c r="O220" i="265"/>
  <c r="AC220" i="265" s="1"/>
  <c r="O219" i="265"/>
  <c r="AC219" i="265" s="1"/>
  <c r="O218" i="265"/>
  <c r="AC218" i="265" s="1"/>
  <c r="O217" i="265"/>
  <c r="AC217" i="265" s="1"/>
  <c r="O214" i="265"/>
  <c r="AC214" i="265" s="1"/>
  <c r="O213" i="265"/>
  <c r="AC213" i="265" s="1"/>
  <c r="O212" i="265"/>
  <c r="AC212" i="265" s="1"/>
  <c r="O211" i="265"/>
  <c r="AC211" i="265" s="1"/>
  <c r="O209" i="265"/>
  <c r="AC209" i="265" s="1"/>
  <c r="O208" i="265"/>
  <c r="AC208" i="265" s="1"/>
  <c r="O206" i="265"/>
  <c r="AC206" i="265" s="1"/>
  <c r="O205" i="265"/>
  <c r="AC205" i="265" s="1"/>
  <c r="O203" i="265"/>
  <c r="AC203" i="265" s="1"/>
  <c r="O202" i="265"/>
  <c r="AC202" i="265" s="1"/>
  <c r="O201" i="265"/>
  <c r="AC201" i="265" s="1"/>
  <c r="O199" i="265"/>
  <c r="AC199" i="265" s="1"/>
  <c r="O198" i="265"/>
  <c r="AC198" i="265" s="1"/>
  <c r="O197" i="265"/>
  <c r="AC197" i="265" s="1"/>
  <c r="O195" i="265"/>
  <c r="AC195" i="265" s="1"/>
  <c r="O194" i="265"/>
  <c r="AC194" i="265" s="1"/>
  <c r="O193" i="265"/>
  <c r="AC193" i="265" s="1"/>
  <c r="O191" i="265"/>
  <c r="AC191" i="265" s="1"/>
  <c r="O190" i="265"/>
  <c r="AC190" i="265" s="1"/>
  <c r="O189" i="265"/>
  <c r="AC189" i="265" s="1"/>
  <c r="O186" i="265"/>
  <c r="AC186" i="265" s="1"/>
  <c r="O185" i="265"/>
  <c r="AC185" i="265" s="1"/>
  <c r="O184" i="265"/>
  <c r="AC184" i="265" s="1"/>
  <c r="O182" i="265"/>
  <c r="AC182" i="265" s="1"/>
  <c r="O181" i="265"/>
  <c r="AC181" i="265" s="1"/>
  <c r="O180" i="265"/>
  <c r="AC180" i="265" s="1"/>
  <c r="O176" i="265"/>
  <c r="AC176" i="265" s="1"/>
  <c r="O175" i="265"/>
  <c r="AC175" i="265" s="1"/>
  <c r="O174" i="265"/>
  <c r="AC174" i="265" s="1"/>
  <c r="O173" i="265"/>
  <c r="AC173" i="265" s="1"/>
  <c r="O171" i="265"/>
  <c r="AC171" i="265" s="1"/>
  <c r="O170" i="265"/>
  <c r="AC170" i="265" s="1"/>
  <c r="O168" i="265"/>
  <c r="AC168" i="265" s="1"/>
  <c r="O167" i="265"/>
  <c r="AC167" i="265" s="1"/>
  <c r="O164" i="265"/>
  <c r="AC164" i="265" s="1"/>
  <c r="O163" i="265"/>
  <c r="AC163" i="265" s="1"/>
  <c r="O162" i="265"/>
  <c r="AC162" i="265" s="1"/>
  <c r="O161" i="265"/>
  <c r="AC161" i="265" s="1"/>
  <c r="O159" i="265"/>
  <c r="AC159" i="265" s="1"/>
  <c r="O158" i="265"/>
  <c r="AC158" i="265" s="1"/>
  <c r="O157" i="265"/>
  <c r="AC157" i="265" s="1"/>
  <c r="O156" i="265"/>
  <c r="AC156" i="265" s="1"/>
  <c r="O154" i="265"/>
  <c r="AC154" i="265" s="1"/>
  <c r="O153" i="265"/>
  <c r="AC153" i="265" s="1"/>
  <c r="O152" i="265"/>
  <c r="AC152" i="265" s="1"/>
  <c r="O151" i="265"/>
  <c r="AC151" i="265" s="1"/>
  <c r="O148" i="265"/>
  <c r="AC148" i="265" s="1"/>
  <c r="O147" i="265"/>
  <c r="AC147" i="265" s="1"/>
  <c r="O146" i="265"/>
  <c r="AC146" i="265" s="1"/>
  <c r="O145" i="265"/>
  <c r="AC145" i="265" s="1"/>
  <c r="O143" i="265"/>
  <c r="AC143" i="265" s="1"/>
  <c r="O142" i="265"/>
  <c r="AC142" i="265" s="1"/>
  <c r="O139" i="265"/>
  <c r="AC139" i="265" s="1"/>
  <c r="O138" i="265"/>
  <c r="AC138" i="265" s="1"/>
  <c r="O137" i="265"/>
  <c r="AC137" i="265" s="1"/>
  <c r="O136" i="265"/>
  <c r="AC136" i="265" s="1"/>
  <c r="O135" i="265"/>
  <c r="AC135" i="265" s="1"/>
  <c r="O134" i="265"/>
  <c r="AC134" i="265" s="1"/>
  <c r="O133" i="265"/>
  <c r="AC133" i="265" s="1"/>
  <c r="O131" i="265"/>
  <c r="AC131" i="265" s="1"/>
  <c r="O130" i="265"/>
  <c r="AC130" i="265" s="1"/>
  <c r="O129" i="265"/>
  <c r="AC129" i="265" s="1"/>
  <c r="O127" i="265"/>
  <c r="AC127" i="265" s="1"/>
  <c r="O126" i="265"/>
  <c r="AC126" i="265" s="1"/>
  <c r="O125" i="265"/>
  <c r="AC125" i="265" s="1"/>
  <c r="O124" i="265"/>
  <c r="AC124" i="265" s="1"/>
  <c r="O123" i="265"/>
  <c r="AC123" i="265" s="1"/>
  <c r="O122" i="265"/>
  <c r="AC122" i="265" s="1"/>
  <c r="O121" i="265"/>
  <c r="AC121" i="265" s="1"/>
  <c r="O120" i="265"/>
  <c r="AC120" i="265" s="1"/>
  <c r="O118" i="265"/>
  <c r="AC118" i="265" s="1"/>
  <c r="O117" i="265"/>
  <c r="AC117" i="265" s="1"/>
  <c r="O116" i="265"/>
  <c r="AC116" i="265" s="1"/>
  <c r="O115" i="265"/>
  <c r="AC115" i="265" s="1"/>
  <c r="O114" i="265"/>
  <c r="AC114" i="265" s="1"/>
  <c r="O113" i="265"/>
  <c r="AC113" i="265" s="1"/>
  <c r="O111" i="265"/>
  <c r="AC111" i="265" s="1"/>
  <c r="O110" i="265"/>
  <c r="AC110" i="265" s="1"/>
  <c r="O108" i="265"/>
  <c r="AC108" i="265" s="1"/>
  <c r="O107" i="265"/>
  <c r="AC107" i="265" s="1"/>
  <c r="O105" i="265"/>
  <c r="AC105" i="265" s="1"/>
  <c r="O104" i="265"/>
  <c r="O102" i="265"/>
  <c r="AC102" i="265" s="1"/>
  <c r="O101" i="265"/>
  <c r="AC101" i="265" s="1"/>
  <c r="O96" i="265"/>
  <c r="AC96" i="265" s="1"/>
  <c r="O95" i="265"/>
  <c r="AC95" i="265" s="1"/>
  <c r="O94" i="265"/>
  <c r="AC94" i="265" s="1"/>
  <c r="O93" i="265"/>
  <c r="AC93" i="265" s="1"/>
  <c r="O92" i="265"/>
  <c r="AC92" i="265" s="1"/>
  <c r="O90" i="265"/>
  <c r="AC90" i="265" s="1"/>
  <c r="O89" i="265"/>
  <c r="AC89" i="265" s="1"/>
  <c r="O88" i="265"/>
  <c r="AC88" i="265" s="1"/>
  <c r="O86" i="265"/>
  <c r="AC86" i="265" s="1"/>
  <c r="O85" i="265"/>
  <c r="AC85" i="265" s="1"/>
  <c r="O84" i="265"/>
  <c r="AC84" i="265" s="1"/>
  <c r="O81" i="265"/>
  <c r="AC81" i="265" s="1"/>
  <c r="O80" i="265"/>
  <c r="AC80" i="265" s="1"/>
  <c r="O78" i="265"/>
  <c r="AC78" i="265" s="1"/>
  <c r="O77" i="265"/>
  <c r="AC77" i="265" s="1"/>
  <c r="O76" i="265"/>
  <c r="AC76" i="265" s="1"/>
  <c r="O75" i="265"/>
  <c r="AC75" i="265" s="1"/>
  <c r="O74" i="265"/>
  <c r="AC74" i="265" s="1"/>
  <c r="O73" i="265"/>
  <c r="AC73" i="265" s="1"/>
  <c r="O72" i="265"/>
  <c r="AC72" i="265" s="1"/>
  <c r="O71" i="265"/>
  <c r="AC71" i="265" s="1"/>
  <c r="O70" i="265"/>
  <c r="AC70" i="265" s="1"/>
  <c r="O68" i="265"/>
  <c r="AC68" i="265" s="1"/>
  <c r="O67" i="265"/>
  <c r="AC67" i="265" s="1"/>
  <c r="O66" i="265"/>
  <c r="AC66" i="265" s="1"/>
  <c r="O65" i="265"/>
  <c r="AC65" i="265" s="1"/>
  <c r="O63" i="265"/>
  <c r="AC63" i="265" s="1"/>
  <c r="O62" i="265"/>
  <c r="AC62" i="265" s="1"/>
  <c r="O60" i="265"/>
  <c r="AC60" i="265" s="1"/>
  <c r="O59" i="265"/>
  <c r="AC59" i="265" s="1"/>
  <c r="O57" i="265"/>
  <c r="AC57" i="265" s="1"/>
  <c r="O56" i="265"/>
  <c r="AC56" i="265" s="1"/>
  <c r="O55" i="265"/>
  <c r="AC55" i="265" s="1"/>
  <c r="O53" i="265"/>
  <c r="AC53" i="265" s="1"/>
  <c r="O52" i="265"/>
  <c r="AC52" i="265" s="1"/>
  <c r="O51" i="265"/>
  <c r="AC51" i="265" s="1"/>
  <c r="O49" i="265"/>
  <c r="AC49" i="265" s="1"/>
  <c r="O48" i="265"/>
  <c r="AC48" i="265" s="1"/>
  <c r="O47" i="265"/>
  <c r="AC47" i="265" s="1"/>
  <c r="O45" i="265"/>
  <c r="AC45" i="265" s="1"/>
  <c r="O44" i="265"/>
  <c r="AC44" i="265" s="1"/>
  <c r="O42" i="265"/>
  <c r="AC42" i="265" s="1"/>
  <c r="O41" i="265"/>
  <c r="AC41" i="265" s="1"/>
  <c r="O38" i="265"/>
  <c r="AC38" i="265" s="1"/>
  <c r="O37" i="265"/>
  <c r="AC37" i="265" s="1"/>
  <c r="O36" i="265"/>
  <c r="AC36" i="265" s="1"/>
  <c r="O34" i="265"/>
  <c r="AC34" i="265" s="1"/>
  <c r="O33" i="265"/>
  <c r="AC33" i="265" s="1"/>
  <c r="O32" i="265"/>
  <c r="AC32" i="265" s="1"/>
  <c r="O24" i="265"/>
  <c r="AC24" i="265" s="1"/>
  <c r="O22" i="265"/>
  <c r="AC22" i="265" s="1"/>
  <c r="O21" i="265"/>
  <c r="AC21" i="265" s="1"/>
  <c r="O20" i="265"/>
  <c r="AC20" i="265" s="1"/>
  <c r="O19" i="265"/>
  <c r="AC19" i="265" s="1"/>
  <c r="O18" i="265"/>
  <c r="AC18" i="265" s="1"/>
  <c r="O16" i="265"/>
  <c r="AC16" i="265" s="1"/>
  <c r="O15" i="265"/>
  <c r="AC15" i="265" s="1"/>
  <c r="O14" i="265"/>
  <c r="AC14" i="265" s="1"/>
  <c r="O13" i="265"/>
  <c r="AC13" i="265" s="1"/>
  <c r="O12" i="265"/>
  <c r="AC12" i="265" s="1"/>
  <c r="O10" i="265"/>
  <c r="AC10" i="265" s="1"/>
  <c r="O9" i="265"/>
  <c r="AC9" i="265" s="1"/>
  <c r="O8" i="265"/>
  <c r="AC8" i="265" s="1"/>
  <c r="O7" i="265"/>
  <c r="AC7" i="265" s="1"/>
  <c r="P814" i="265"/>
  <c r="P813" i="265"/>
  <c r="P811" i="265"/>
  <c r="AC800" i="265"/>
  <c r="AC799" i="265"/>
  <c r="AC797" i="265"/>
  <c r="AC796" i="265"/>
  <c r="AC795" i="265"/>
  <c r="AC793" i="265"/>
  <c r="AC791" i="265"/>
  <c r="AC788" i="265"/>
  <c r="AC779" i="265"/>
  <c r="AC778" i="265"/>
  <c r="AC776" i="265"/>
  <c r="AC775" i="265"/>
  <c r="AC774" i="265"/>
  <c r="AC773" i="265"/>
  <c r="AC769" i="265"/>
  <c r="AC768" i="265"/>
  <c r="P767" i="265"/>
  <c r="P766" i="265"/>
  <c r="P764" i="265"/>
  <c r="O757" i="265"/>
  <c r="AC757" i="265" s="1"/>
  <c r="AC755" i="265"/>
  <c r="AC747" i="265"/>
  <c r="AC740" i="265"/>
  <c r="AC733" i="265"/>
  <c r="AC731" i="265"/>
  <c r="AC728" i="265"/>
  <c r="AC727" i="265"/>
  <c r="AC726" i="265"/>
  <c r="P724" i="265"/>
  <c r="AC718" i="265"/>
  <c r="AC710" i="265"/>
  <c r="AC709" i="265"/>
  <c r="AC708" i="265"/>
  <c r="AC704" i="265"/>
  <c r="AC699" i="265"/>
  <c r="AC698" i="265"/>
  <c r="AC697" i="265"/>
  <c r="AC664" i="265"/>
  <c r="AC659" i="265"/>
  <c r="P658" i="265"/>
  <c r="AC658" i="265"/>
  <c r="AC657" i="265"/>
  <c r="AC655" i="265"/>
  <c r="AC653" i="265"/>
  <c r="AC650" i="265"/>
  <c r="AC647" i="265"/>
  <c r="AC646" i="265"/>
  <c r="P639" i="265"/>
  <c r="AC633" i="265"/>
  <c r="AC630" i="265"/>
  <c r="AC628" i="265"/>
  <c r="AC627" i="265"/>
  <c r="AC626" i="265"/>
  <c r="AC623" i="265"/>
  <c r="AC620" i="265"/>
  <c r="AC619" i="265"/>
  <c r="AC616" i="265"/>
  <c r="AC614" i="265"/>
  <c r="AC613" i="265"/>
  <c r="AC612" i="265"/>
  <c r="AC609" i="265"/>
  <c r="AC607" i="265"/>
  <c r="AC606" i="265"/>
  <c r="AC605" i="265"/>
  <c r="AC604" i="265"/>
  <c r="U604" i="265"/>
  <c r="AC603" i="265"/>
  <c r="U603" i="265"/>
  <c r="U602" i="265"/>
  <c r="U601" i="265"/>
  <c r="U600" i="265"/>
  <c r="U599" i="265"/>
  <c r="U598" i="265"/>
  <c r="U597" i="265"/>
  <c r="AC597" i="265"/>
  <c r="U596" i="265"/>
  <c r="AC595" i="265"/>
  <c r="U595" i="265"/>
  <c r="U594" i="265"/>
  <c r="U593" i="265"/>
  <c r="AC592" i="265"/>
  <c r="U592" i="265"/>
  <c r="AC591" i="265"/>
  <c r="U591" i="265"/>
  <c r="U590" i="265"/>
  <c r="U589" i="265"/>
  <c r="AC588" i="265"/>
  <c r="U588" i="265"/>
  <c r="U587" i="265"/>
  <c r="U586" i="265"/>
  <c r="AC585" i="265"/>
  <c r="U585" i="265"/>
  <c r="AC584" i="265"/>
  <c r="U584" i="265"/>
  <c r="U583" i="265"/>
  <c r="AC583" i="265"/>
  <c r="U582" i="265"/>
  <c r="U581" i="265"/>
  <c r="U580" i="265"/>
  <c r="U579" i="265"/>
  <c r="U578" i="265"/>
  <c r="U577" i="265"/>
  <c r="U576" i="265"/>
  <c r="U575" i="265"/>
  <c r="AC574" i="265"/>
  <c r="U574" i="265"/>
  <c r="U573" i="265"/>
  <c r="U572" i="265"/>
  <c r="U571" i="265"/>
  <c r="AC570" i="265"/>
  <c r="U570" i="265"/>
  <c r="U569" i="265"/>
  <c r="U568" i="265"/>
  <c r="AC567" i="265"/>
  <c r="U567" i="265"/>
  <c r="U566" i="265"/>
  <c r="U565" i="265"/>
  <c r="U564" i="265"/>
  <c r="U563" i="265"/>
  <c r="AC563" i="265"/>
  <c r="U562" i="265"/>
  <c r="AC562" i="265"/>
  <c r="U561" i="265"/>
  <c r="U560" i="265"/>
  <c r="U559" i="265"/>
  <c r="AC558" i="265"/>
  <c r="U558" i="265"/>
  <c r="U557" i="265"/>
  <c r="U556" i="265"/>
  <c r="U555" i="265"/>
  <c r="U554" i="265"/>
  <c r="U553" i="265"/>
  <c r="U552" i="265"/>
  <c r="U551" i="265"/>
  <c r="U550" i="265"/>
  <c r="U549" i="265"/>
  <c r="U548" i="265"/>
  <c r="AC547" i="265"/>
  <c r="U547" i="265"/>
  <c r="U546" i="265"/>
  <c r="U545" i="265"/>
  <c r="U544" i="265"/>
  <c r="U543" i="265"/>
  <c r="AC542" i="265"/>
  <c r="U542" i="265"/>
  <c r="U541" i="265"/>
  <c r="U540" i="265"/>
  <c r="AC539" i="265"/>
  <c r="U539" i="265"/>
  <c r="U538" i="265"/>
  <c r="U537" i="265"/>
  <c r="U536" i="265"/>
  <c r="U535" i="265"/>
  <c r="U534" i="265"/>
  <c r="U533" i="265"/>
  <c r="AC532" i="265"/>
  <c r="U532" i="265"/>
  <c r="U531" i="265"/>
  <c r="U530" i="265"/>
  <c r="U529" i="265"/>
  <c r="U528" i="265"/>
  <c r="AC527" i="265"/>
  <c r="U527" i="265"/>
  <c r="AC526" i="265"/>
  <c r="U526" i="265"/>
  <c r="U525" i="265"/>
  <c r="U524" i="265"/>
  <c r="U523" i="265"/>
  <c r="U522" i="265"/>
  <c r="U521" i="265"/>
  <c r="AC521" i="265"/>
  <c r="U520" i="265"/>
  <c r="U519" i="265"/>
  <c r="U518" i="265"/>
  <c r="AC517" i="265"/>
  <c r="U517" i="265"/>
  <c r="U516" i="265"/>
  <c r="U515" i="265"/>
  <c r="U514" i="265"/>
  <c r="U513" i="265"/>
  <c r="U512" i="265"/>
  <c r="U511" i="265"/>
  <c r="U510" i="265"/>
  <c r="U509" i="265"/>
  <c r="U508" i="265"/>
  <c r="U507" i="265"/>
  <c r="U506" i="265"/>
  <c r="U505" i="265"/>
  <c r="U504" i="265"/>
  <c r="AC503" i="265"/>
  <c r="AC502" i="265"/>
  <c r="AC494" i="265"/>
  <c r="AC491" i="265"/>
  <c r="AC483" i="265"/>
  <c r="AC480" i="265"/>
  <c r="AC478" i="265"/>
  <c r="AC475" i="265"/>
  <c r="AC472" i="265"/>
  <c r="AC471" i="265"/>
  <c r="AC468" i="265"/>
  <c r="AC465" i="265"/>
  <c r="AC464" i="265"/>
  <c r="AC461" i="265"/>
  <c r="AC458" i="265"/>
  <c r="AC457" i="265"/>
  <c r="AC454" i="265"/>
  <c r="AC451" i="265"/>
  <c r="AC450" i="265"/>
  <c r="AC449" i="265"/>
  <c r="AC448" i="265"/>
  <c r="AC443" i="265"/>
  <c r="AC439" i="265"/>
  <c r="AC436" i="265"/>
  <c r="AC427" i="265"/>
  <c r="AC416" i="265"/>
  <c r="AC406" i="265"/>
  <c r="AC403" i="265"/>
  <c r="AC402" i="265"/>
  <c r="AC395" i="265"/>
  <c r="AC392" i="265"/>
  <c r="AC389" i="265"/>
  <c r="AC388" i="265"/>
  <c r="AC387" i="265"/>
  <c r="AC386" i="265"/>
  <c r="AC373" i="265"/>
  <c r="AC372" i="265"/>
  <c r="AC360" i="265"/>
  <c r="AC356" i="265"/>
  <c r="AC352" i="265"/>
  <c r="AC345" i="265"/>
  <c r="AC341" i="265"/>
  <c r="AC332" i="265"/>
  <c r="AC328" i="265"/>
  <c r="AC323" i="265"/>
  <c r="AC318" i="265"/>
  <c r="AC315" i="265"/>
  <c r="AC314" i="265"/>
  <c r="AC311" i="265"/>
  <c r="AC308" i="265"/>
  <c r="AC305" i="265"/>
  <c r="AC304" i="265"/>
  <c r="AC301" i="265"/>
  <c r="AC298" i="265"/>
  <c r="AC297" i="265"/>
  <c r="AC296" i="265"/>
  <c r="AC295" i="265"/>
  <c r="AC291" i="265"/>
  <c r="AC287" i="265"/>
  <c r="AC278" i="265"/>
  <c r="AC273" i="265"/>
  <c r="AC268" i="265"/>
  <c r="AC263" i="265"/>
  <c r="AC260" i="265"/>
  <c r="AC259" i="265"/>
  <c r="AC256" i="265"/>
  <c r="AC253" i="265"/>
  <c r="AC250" i="265"/>
  <c r="AC247" i="265"/>
  <c r="AC246" i="265"/>
  <c r="AC243" i="265"/>
  <c r="AC240" i="265"/>
  <c r="AC239" i="265"/>
  <c r="AC238" i="265"/>
  <c r="AC237" i="265"/>
  <c r="AC236" i="265"/>
  <c r="AC227" i="265"/>
  <c r="AC216" i="265"/>
  <c r="AC210" i="265"/>
  <c r="AC207" i="265"/>
  <c r="AC204" i="265"/>
  <c r="AC200" i="265"/>
  <c r="AC196" i="265"/>
  <c r="AC192" i="265"/>
  <c r="AC188" i="265"/>
  <c r="AC187" i="265"/>
  <c r="AC183" i="265"/>
  <c r="AC179" i="265"/>
  <c r="AC178" i="265"/>
  <c r="AC177" i="265"/>
  <c r="AC172" i="265"/>
  <c r="AC169" i="265"/>
  <c r="AC166" i="265"/>
  <c r="AC165" i="265"/>
  <c r="AC160" i="265"/>
  <c r="AC155" i="265"/>
  <c r="AC150" i="265"/>
  <c r="AC149" i="265"/>
  <c r="AC144" i="265"/>
  <c r="AC141" i="265"/>
  <c r="AC140" i="265"/>
  <c r="AC132" i="265"/>
  <c r="AC128" i="265"/>
  <c r="AC119" i="265"/>
  <c r="AC112" i="265"/>
  <c r="AC109" i="265"/>
  <c r="AC106" i="265"/>
  <c r="AC103" i="265"/>
  <c r="AC100" i="265"/>
  <c r="AC99" i="265"/>
  <c r="AC98" i="265"/>
  <c r="AC91" i="265"/>
  <c r="AC87" i="265"/>
  <c r="AC83" i="265"/>
  <c r="AC82" i="265"/>
  <c r="AC79" i="265"/>
  <c r="AC69" i="265"/>
  <c r="AC64" i="265"/>
  <c r="AC61" i="265"/>
  <c r="AC58" i="265"/>
  <c r="AC54" i="265"/>
  <c r="AC50" i="265"/>
  <c r="AC46" i="265"/>
  <c r="AC43" i="265"/>
  <c r="AC40" i="265"/>
  <c r="AC39" i="265"/>
  <c r="AC35" i="265"/>
  <c r="AC31" i="265"/>
  <c r="AC30" i="265"/>
  <c r="AC29" i="265"/>
  <c r="AC27" i="265"/>
  <c r="AC26" i="265"/>
  <c r="AC25" i="265"/>
  <c r="AC23" i="265"/>
  <c r="AC17" i="265"/>
  <c r="AC11" i="265"/>
  <c r="H52" i="11"/>
  <c r="M52" i="11" s="1"/>
  <c r="F52" i="11"/>
  <c r="D52" i="11"/>
  <c r="H51" i="11"/>
  <c r="M51" i="11" s="1"/>
  <c r="F51" i="11"/>
  <c r="D51" i="11"/>
  <c r="H50" i="11"/>
  <c r="M50" i="11" s="1"/>
  <c r="F50" i="11"/>
  <c r="D50" i="11"/>
  <c r="H49" i="11"/>
  <c r="M49" i="11" s="1"/>
  <c r="F49" i="11"/>
  <c r="D49" i="11"/>
  <c r="M42" i="5"/>
  <c r="AC546" i="265" l="1"/>
  <c r="AC568" i="265"/>
  <c r="AC590" i="265"/>
  <c r="AC549" i="265"/>
  <c r="AC518" i="265"/>
  <c r="AC528" i="265"/>
  <c r="AC533" i="265"/>
  <c r="AC537" i="265"/>
  <c r="AC565" i="265"/>
  <c r="AC581" i="265"/>
  <c r="AC587" i="265"/>
  <c r="AC593" i="265"/>
  <c r="AC598" i="265"/>
  <c r="AC569" i="265"/>
  <c r="AC580" i="265"/>
  <c r="AC596" i="265"/>
  <c r="AC600" i="265"/>
  <c r="AC516" i="265"/>
  <c r="AC525" i="265"/>
  <c r="AC531" i="265"/>
  <c r="AC552" i="265"/>
  <c r="AC557" i="265"/>
  <c r="AC545" i="265"/>
  <c r="AC566" i="265"/>
  <c r="AC530" i="265"/>
  <c r="AC520" i="265"/>
  <c r="AC524" i="265"/>
  <c r="AC535" i="265"/>
  <c r="AC540" i="265"/>
  <c r="AC573" i="265"/>
  <c r="AC519" i="265"/>
  <c r="AC523" i="265"/>
  <c r="AC529" i="265"/>
  <c r="AC538" i="265"/>
  <c r="AC544" i="265"/>
  <c r="AC560" i="265"/>
  <c r="AC577" i="265"/>
  <c r="M640" i="265"/>
  <c r="AC506" i="265"/>
  <c r="AC393" i="265"/>
  <c r="O808" i="265"/>
  <c r="O806" i="265"/>
  <c r="AC536" i="265"/>
  <c r="AC543" i="265"/>
  <c r="AC559" i="265"/>
  <c r="AC589" i="265"/>
  <c r="AC599" i="265"/>
  <c r="AC602" i="265"/>
  <c r="O294" i="265"/>
  <c r="AC294" i="265" s="1"/>
  <c r="AC241" i="265"/>
  <c r="K639" i="265"/>
  <c r="AC553" i="265"/>
  <c r="AC579" i="265"/>
  <c r="AC582" i="265"/>
  <c r="AC586" i="265"/>
  <c r="Q658" i="265"/>
  <c r="AC729" i="265"/>
  <c r="O486" i="265"/>
  <c r="O660" i="265" s="1"/>
  <c r="AC660" i="265" s="1"/>
  <c r="AC534" i="265"/>
  <c r="O750" i="265"/>
  <c r="AC750" i="265" s="1"/>
  <c r="AC522" i="265"/>
  <c r="AC541" i="265"/>
  <c r="AC594" i="265"/>
  <c r="O384" i="265"/>
  <c r="AC384" i="265" s="1"/>
  <c r="M401" i="265"/>
  <c r="M486" i="265" s="1"/>
  <c r="O639" i="265"/>
  <c r="O661" i="265" s="1"/>
  <c r="AC661" i="265" s="1"/>
  <c r="O215" i="265"/>
  <c r="AC215" i="265" s="1"/>
  <c r="AC353" i="265"/>
  <c r="O97" i="265"/>
  <c r="AC97" i="265" s="1"/>
  <c r="AC28" i="265"/>
  <c r="AC104" i="265"/>
  <c r="O348" i="265"/>
  <c r="AC348" i="265" s="1"/>
  <c r="O809" i="265"/>
  <c r="AC307" i="265"/>
  <c r="AC463" i="265"/>
  <c r="M485" i="265"/>
  <c r="AC485" i="265" s="1"/>
  <c r="AC391" i="265"/>
  <c r="O759" i="265"/>
  <c r="AC759" i="265" s="1"/>
  <c r="H55" i="5"/>
  <c r="M55" i="5" s="1"/>
  <c r="F55" i="5"/>
  <c r="D55" i="5"/>
  <c r="H54" i="5"/>
  <c r="M54" i="5" s="1"/>
  <c r="F54" i="5"/>
  <c r="D54" i="5"/>
  <c r="H53" i="5"/>
  <c r="M53" i="5" s="1"/>
  <c r="F53" i="5"/>
  <c r="D53" i="5"/>
  <c r="H52" i="5"/>
  <c r="M52" i="5" s="1"/>
  <c r="F52" i="5"/>
  <c r="D52" i="5"/>
  <c r="H51" i="5"/>
  <c r="M51" i="5" s="1"/>
  <c r="F51" i="5"/>
  <c r="D51" i="5"/>
  <c r="E82" i="259"/>
  <c r="O641" i="265" l="1"/>
  <c r="O652" i="265" s="1"/>
  <c r="AC652" i="265" s="1"/>
  <c r="AC640" i="265"/>
  <c r="O803" i="265"/>
  <c r="O235" i="265"/>
  <c r="O756" i="265"/>
  <c r="AC756" i="265" s="1"/>
  <c r="O762" i="265"/>
  <c r="AC762" i="265" s="1"/>
  <c r="AC401" i="265"/>
  <c r="O804" i="265"/>
  <c r="O351" i="265"/>
  <c r="AC351" i="265" s="1"/>
  <c r="Q639" i="265"/>
  <c r="AC639" i="265"/>
  <c r="P665" i="265"/>
  <c r="Q665" i="265" s="1"/>
  <c r="AC486" i="265"/>
  <c r="P574" i="265"/>
  <c r="O501" i="265"/>
  <c r="AC501" i="265" s="1"/>
  <c r="O761" i="265"/>
  <c r="AC761" i="265" s="1"/>
  <c r="E54" i="5"/>
  <c r="E52" i="5"/>
  <c r="E51" i="5"/>
  <c r="G51" i="5"/>
  <c r="G53" i="5"/>
  <c r="E53" i="5"/>
  <c r="G54" i="5"/>
  <c r="G52" i="5"/>
  <c r="E55" i="5"/>
  <c r="G55" i="5"/>
  <c r="AC641" i="265" l="1"/>
  <c r="O651" i="265"/>
  <c r="P659" i="265" s="1"/>
  <c r="O385" i="265"/>
  <c r="AC235" i="265"/>
  <c r="O805" i="265"/>
  <c r="O807" i="265" s="1"/>
  <c r="O810" i="265" s="1"/>
  <c r="O811" i="265" s="1"/>
  <c r="Q811" i="265" s="1"/>
  <c r="O758" i="265"/>
  <c r="I436" i="261"/>
  <c r="I375" i="261"/>
  <c r="I438" i="261"/>
  <c r="I437" i="261"/>
  <c r="I435" i="261"/>
  <c r="I434" i="261"/>
  <c r="I433" i="261"/>
  <c r="I432" i="261"/>
  <c r="I431" i="261"/>
  <c r="I430" i="261"/>
  <c r="I428" i="261"/>
  <c r="I427" i="261"/>
  <c r="I426" i="261"/>
  <c r="I425" i="261"/>
  <c r="I419" i="261"/>
  <c r="I418" i="261"/>
  <c r="I416" i="261"/>
  <c r="I415" i="261"/>
  <c r="I414" i="261"/>
  <c r="I413" i="261"/>
  <c r="I412" i="261"/>
  <c r="I411" i="261"/>
  <c r="I410" i="261"/>
  <c r="I409" i="261"/>
  <c r="I408" i="261"/>
  <c r="I407" i="261"/>
  <c r="I406" i="261"/>
  <c r="I405" i="261"/>
  <c r="I404" i="261"/>
  <c r="I403" i="261"/>
  <c r="I400" i="261"/>
  <c r="I399" i="261"/>
  <c r="I398" i="261"/>
  <c r="I397" i="261"/>
  <c r="I396" i="261"/>
  <c r="I395" i="261"/>
  <c r="I394" i="261"/>
  <c r="I393" i="261"/>
  <c r="I392" i="261"/>
  <c r="I391" i="261"/>
  <c r="I390" i="261"/>
  <c r="I389" i="261"/>
  <c r="I385" i="261"/>
  <c r="I384" i="261"/>
  <c r="I383" i="261"/>
  <c r="I382" i="261"/>
  <c r="I381" i="261"/>
  <c r="I380" i="261"/>
  <c r="I379" i="261"/>
  <c r="I378" i="261"/>
  <c r="I377" i="261"/>
  <c r="I376" i="261"/>
  <c r="AC651" i="265" l="1"/>
  <c r="O656" i="265"/>
  <c r="AC656" i="265" s="1"/>
  <c r="AC385" i="265"/>
  <c r="O812" i="265"/>
  <c r="O813" i="265" s="1"/>
  <c r="Q813" i="265" s="1"/>
  <c r="AC758" i="265"/>
  <c r="O760" i="265"/>
  <c r="O703" i="265" l="1"/>
  <c r="AC703" i="265" s="1"/>
  <c r="O702" i="265"/>
  <c r="AC702" i="265" s="1"/>
  <c r="AC760" i="265"/>
  <c r="O763" i="265"/>
  <c r="O814" i="265"/>
  <c r="Q814" i="265" s="1"/>
  <c r="E42" i="5"/>
  <c r="O711" i="265" l="1"/>
  <c r="AC711" i="265" s="1"/>
  <c r="O712" i="265"/>
  <c r="AC712" i="265" s="1"/>
  <c r="AC763" i="265"/>
  <c r="O764" i="265"/>
  <c r="O765" i="265" s="1"/>
  <c r="AC765" i="265" s="1"/>
  <c r="F77" i="24"/>
  <c r="F76" i="24"/>
  <c r="F75" i="24"/>
  <c r="F74" i="24"/>
  <c r="H25" i="121"/>
  <c r="F25" i="121"/>
  <c r="D25" i="121"/>
  <c r="H24" i="121"/>
  <c r="F24" i="121"/>
  <c r="D24" i="121"/>
  <c r="D37" i="11"/>
  <c r="Q110" i="33"/>
  <c r="S110" i="33"/>
  <c r="T110" i="33"/>
  <c r="U110" i="33"/>
  <c r="Q111" i="33"/>
  <c r="S111" i="33"/>
  <c r="T111" i="33"/>
  <c r="U111" i="33"/>
  <c r="Q112" i="33"/>
  <c r="S112" i="33"/>
  <c r="T112" i="33"/>
  <c r="U112" i="33"/>
  <c r="Q113" i="33"/>
  <c r="S113" i="33"/>
  <c r="T113" i="33"/>
  <c r="U113" i="33"/>
  <c r="Q114" i="33"/>
  <c r="S114" i="33"/>
  <c r="T114" i="33"/>
  <c r="U114" i="33"/>
  <c r="Q115" i="33"/>
  <c r="S115" i="33"/>
  <c r="T115" i="33"/>
  <c r="U115" i="33"/>
  <c r="Q116" i="33"/>
  <c r="S116" i="33"/>
  <c r="T116" i="33"/>
  <c r="U116" i="33"/>
  <c r="Q117" i="33"/>
  <c r="S117" i="33"/>
  <c r="T117" i="33"/>
  <c r="U117" i="33"/>
  <c r="Q118" i="33"/>
  <c r="S118" i="33"/>
  <c r="T118" i="33"/>
  <c r="U118" i="33"/>
  <c r="Q119" i="33"/>
  <c r="S119" i="33"/>
  <c r="T119" i="33"/>
  <c r="U119" i="33"/>
  <c r="Q120" i="33"/>
  <c r="S120" i="33"/>
  <c r="T120" i="33"/>
  <c r="U120" i="33"/>
  <c r="Q121" i="33"/>
  <c r="S121" i="33"/>
  <c r="T121" i="33"/>
  <c r="U121" i="33"/>
  <c r="Q122" i="33"/>
  <c r="S122" i="33"/>
  <c r="T122" i="33"/>
  <c r="U122" i="33"/>
  <c r="Q123" i="33"/>
  <c r="S123" i="33"/>
  <c r="T123" i="33"/>
  <c r="U123" i="33"/>
  <c r="Q124" i="33"/>
  <c r="S124" i="33"/>
  <c r="T124" i="33"/>
  <c r="U124" i="33"/>
  <c r="Q125" i="33"/>
  <c r="S125" i="33"/>
  <c r="T125" i="33"/>
  <c r="U125" i="33"/>
  <c r="Q126" i="33"/>
  <c r="S126" i="33"/>
  <c r="T126" i="33"/>
  <c r="U126" i="33"/>
  <c r="Q127" i="33"/>
  <c r="S127" i="33"/>
  <c r="T127" i="33"/>
  <c r="U127" i="33"/>
  <c r="Q128" i="33"/>
  <c r="S128" i="33"/>
  <c r="T128" i="33"/>
  <c r="U128" i="33"/>
  <c r="Q129" i="33"/>
  <c r="S129" i="33"/>
  <c r="T129" i="33"/>
  <c r="U129" i="33"/>
  <c r="Q130" i="33"/>
  <c r="S130" i="33"/>
  <c r="T130" i="33"/>
  <c r="U130" i="33"/>
  <c r="Q131" i="33"/>
  <c r="S131" i="33"/>
  <c r="T131" i="33"/>
  <c r="U131" i="33"/>
  <c r="Q132" i="33"/>
  <c r="S132" i="33"/>
  <c r="T132" i="33"/>
  <c r="U132" i="33"/>
  <c r="Q133" i="33"/>
  <c r="S133" i="33"/>
  <c r="T133" i="33"/>
  <c r="U133" i="33"/>
  <c r="Q134" i="33"/>
  <c r="S134" i="33"/>
  <c r="T134" i="33"/>
  <c r="U134" i="33"/>
  <c r="Q135" i="33"/>
  <c r="S135" i="33"/>
  <c r="T135" i="33"/>
  <c r="U135" i="33"/>
  <c r="Q136" i="33"/>
  <c r="S136" i="33"/>
  <c r="T136" i="33"/>
  <c r="U136" i="33"/>
  <c r="Q137" i="33"/>
  <c r="S137" i="33"/>
  <c r="T137" i="33"/>
  <c r="U137" i="33"/>
  <c r="Q138" i="33"/>
  <c r="S138" i="33"/>
  <c r="T138" i="33"/>
  <c r="U138" i="33"/>
  <c r="Q139" i="33"/>
  <c r="S139" i="33"/>
  <c r="T139" i="33"/>
  <c r="U139" i="33"/>
  <c r="Q140" i="33"/>
  <c r="S140" i="33"/>
  <c r="T140" i="33"/>
  <c r="U140" i="33"/>
  <c r="Q141" i="33"/>
  <c r="S141" i="33"/>
  <c r="T141" i="33"/>
  <c r="U141" i="33"/>
  <c r="Q142" i="33"/>
  <c r="S142" i="33"/>
  <c r="T142" i="33"/>
  <c r="U142" i="33"/>
  <c r="Q143" i="33"/>
  <c r="S143" i="33"/>
  <c r="T143" i="33"/>
  <c r="U143" i="33"/>
  <c r="Q144" i="33"/>
  <c r="S144" i="33"/>
  <c r="T144" i="33"/>
  <c r="U144" i="33"/>
  <c r="Q145" i="33"/>
  <c r="S145" i="33"/>
  <c r="T145" i="33"/>
  <c r="U145" i="33"/>
  <c r="Q146" i="33"/>
  <c r="S146" i="33"/>
  <c r="T146" i="33"/>
  <c r="U146" i="33"/>
  <c r="Q147" i="33"/>
  <c r="S147" i="33"/>
  <c r="T147" i="33"/>
  <c r="U147" i="33"/>
  <c r="Q148" i="33"/>
  <c r="S148" i="33"/>
  <c r="T148" i="33"/>
  <c r="U148" i="33"/>
  <c r="Q149" i="33"/>
  <c r="S149" i="33"/>
  <c r="T149" i="33"/>
  <c r="U149" i="33"/>
  <c r="Q150" i="33"/>
  <c r="S150" i="33"/>
  <c r="T150" i="33"/>
  <c r="U150" i="33"/>
  <c r="Q151" i="33"/>
  <c r="S151" i="33"/>
  <c r="T151" i="33"/>
  <c r="U151" i="33"/>
  <c r="Q152" i="33"/>
  <c r="S152" i="33"/>
  <c r="T152" i="33"/>
  <c r="U152" i="33"/>
  <c r="Q153" i="33"/>
  <c r="S153" i="33"/>
  <c r="T153" i="33"/>
  <c r="U153" i="33"/>
  <c r="Q154" i="33"/>
  <c r="S154" i="33"/>
  <c r="T154" i="33"/>
  <c r="U154" i="33"/>
  <c r="Q155" i="33"/>
  <c r="S155" i="33"/>
  <c r="T155" i="33"/>
  <c r="U155" i="33"/>
  <c r="Q156" i="33"/>
  <c r="S156" i="33"/>
  <c r="T156" i="33"/>
  <c r="U156" i="33"/>
  <c r="Q157" i="33"/>
  <c r="S157" i="33"/>
  <c r="T157" i="33"/>
  <c r="U157" i="33"/>
  <c r="Q158" i="33"/>
  <c r="S158" i="33"/>
  <c r="T158" i="33"/>
  <c r="U158" i="33"/>
  <c r="Q159" i="33"/>
  <c r="S159" i="33"/>
  <c r="T159" i="33"/>
  <c r="U159" i="33"/>
  <c r="Q160" i="33"/>
  <c r="S160" i="33"/>
  <c r="T160" i="33"/>
  <c r="U160" i="33"/>
  <c r="Q161" i="33"/>
  <c r="S161" i="33"/>
  <c r="T161" i="33"/>
  <c r="U161" i="33"/>
  <c r="S162" i="33"/>
  <c r="T162" i="33"/>
  <c r="U162" i="33"/>
  <c r="S163" i="33"/>
  <c r="T163" i="33"/>
  <c r="U163" i="33"/>
  <c r="S164" i="33"/>
  <c r="T164" i="33"/>
  <c r="U164" i="33"/>
  <c r="S165" i="33"/>
  <c r="T165" i="33"/>
  <c r="U165" i="33"/>
  <c r="S166" i="33"/>
  <c r="T166" i="33"/>
  <c r="U166" i="33"/>
  <c r="S167" i="33"/>
  <c r="T167" i="33"/>
  <c r="U167" i="33"/>
  <c r="S168" i="33"/>
  <c r="T168" i="33"/>
  <c r="U168" i="33"/>
  <c r="S169" i="33"/>
  <c r="T169" i="33"/>
  <c r="U169" i="33"/>
  <c r="H22" i="261"/>
  <c r="H323" i="261"/>
  <c r="H333" i="261" s="1"/>
  <c r="H342" i="261" s="1"/>
  <c r="H351" i="261" s="1"/>
  <c r="H594" i="261"/>
  <c r="O714" i="265" l="1"/>
  <c r="AC714" i="265" s="1"/>
  <c r="O766" i="265"/>
  <c r="Q766" i="265" s="1"/>
  <c r="AC764" i="265"/>
  <c r="Q764" i="265"/>
  <c r="H436" i="261"/>
  <c r="M25" i="121"/>
  <c r="G25" i="121"/>
  <c r="M24" i="121"/>
  <c r="G24" i="121"/>
  <c r="H359" i="261"/>
  <c r="H372" i="261" s="1"/>
  <c r="H445" i="261" l="1"/>
  <c r="H455" i="261" s="1"/>
  <c r="H473" i="261" s="1"/>
  <c r="H480" i="261" s="1"/>
  <c r="Q162" i="33"/>
  <c r="O724" i="265"/>
  <c r="AC766" i="265"/>
  <c r="O767" i="265"/>
  <c r="AC767" i="265" s="1"/>
  <c r="V16" i="142"/>
  <c r="H498" i="261" l="1"/>
  <c r="H523" i="261" s="1"/>
  <c r="H531" i="261" s="1"/>
  <c r="AC724" i="265"/>
  <c r="Q163" i="33"/>
  <c r="Q767" i="265"/>
  <c r="AC732" i="265"/>
  <c r="O749" i="265"/>
  <c r="AC882" i="145"/>
  <c r="AC880" i="145"/>
  <c r="AC879" i="145"/>
  <c r="AC878" i="145"/>
  <c r="AC877" i="145"/>
  <c r="AB883" i="145"/>
  <c r="AA883" i="145"/>
  <c r="Q164" i="33" l="1"/>
  <c r="O753" i="265"/>
  <c r="AC749" i="265"/>
  <c r="O754" i="265"/>
  <c r="AC754" i="265" s="1"/>
  <c r="AC883" i="145"/>
  <c r="K130" i="258"/>
  <c r="H130" i="258" s="1"/>
  <c r="Q165" i="33" l="1"/>
  <c r="AC753" i="265"/>
  <c r="O798" i="265"/>
  <c r="H29" i="111"/>
  <c r="M29" i="111" s="1"/>
  <c r="F29" i="111"/>
  <c r="D29" i="111"/>
  <c r="H28" i="111"/>
  <c r="M28" i="111" s="1"/>
  <c r="F28" i="111"/>
  <c r="D28" i="111"/>
  <c r="H27" i="111"/>
  <c r="M27" i="111" s="1"/>
  <c r="F27" i="111"/>
  <c r="D27" i="111"/>
  <c r="Q166" i="33" l="1"/>
  <c r="O801" i="265"/>
  <c r="AC801" i="265" s="1"/>
  <c r="AC798" i="265"/>
  <c r="G28" i="111"/>
  <c r="E29" i="111"/>
  <c r="E27" i="111"/>
  <c r="G29" i="111"/>
  <c r="G27" i="111"/>
  <c r="E28" i="111"/>
  <c r="I459" i="261"/>
  <c r="Q167" i="33" l="1"/>
  <c r="I323" i="261"/>
  <c r="I333" i="261" s="1"/>
  <c r="I342" i="261" s="1"/>
  <c r="I351" i="261" s="1"/>
  <c r="I262" i="140"/>
  <c r="I261" i="140"/>
  <c r="I260" i="140"/>
  <c r="I259" i="140"/>
  <c r="I258" i="140"/>
  <c r="I257" i="140"/>
  <c r="I256" i="140"/>
  <c r="I255" i="140"/>
  <c r="I254" i="140"/>
  <c r="I253" i="140"/>
  <c r="I250" i="140"/>
  <c r="I249" i="140"/>
  <c r="I248" i="140"/>
  <c r="I247" i="140"/>
  <c r="I246" i="140"/>
  <c r="I245" i="140"/>
  <c r="I244" i="140"/>
  <c r="I243" i="140"/>
  <c r="I242" i="140"/>
  <c r="I241" i="140"/>
  <c r="I240" i="140"/>
  <c r="I212" i="140"/>
  <c r="I207" i="140"/>
  <c r="I206" i="140"/>
  <c r="I205" i="140"/>
  <c r="I204" i="140"/>
  <c r="I203" i="140"/>
  <c r="I202" i="140"/>
  <c r="I201" i="140"/>
  <c r="I200" i="140"/>
  <c r="I199" i="140"/>
  <c r="I198" i="140"/>
  <c r="I196" i="140"/>
  <c r="I195" i="140"/>
  <c r="I194" i="140"/>
  <c r="I193" i="140"/>
  <c r="I192" i="140"/>
  <c r="I191" i="140"/>
  <c r="I190" i="140"/>
  <c r="I189" i="140"/>
  <c r="I188" i="140"/>
  <c r="I187" i="140"/>
  <c r="I186" i="140"/>
  <c r="I185" i="140"/>
  <c r="I184" i="140"/>
  <c r="I183" i="140"/>
  <c r="I182" i="140"/>
  <c r="I181" i="140"/>
  <c r="I180" i="140"/>
  <c r="I179" i="140"/>
  <c r="I178" i="140"/>
  <c r="I177" i="140"/>
  <c r="I176" i="140"/>
  <c r="I174" i="140"/>
  <c r="I173" i="140"/>
  <c r="I172" i="140"/>
  <c r="I171" i="140"/>
  <c r="I170" i="140"/>
  <c r="I169" i="140"/>
  <c r="I168" i="140"/>
  <c r="I167" i="140"/>
  <c r="I166" i="140"/>
  <c r="I165" i="140"/>
  <c r="I162" i="140"/>
  <c r="I161" i="140"/>
  <c r="I160" i="140"/>
  <c r="I159" i="140"/>
  <c r="I158" i="140"/>
  <c r="Q168" i="33" l="1"/>
  <c r="Q169" i="33"/>
  <c r="I359" i="261"/>
  <c r="I372" i="261" s="1"/>
  <c r="I445" i="261" l="1"/>
  <c r="I455" i="261" s="1"/>
  <c r="I473" i="261" s="1"/>
  <c r="I498" i="261" s="1"/>
  <c r="I523" i="261" s="1"/>
  <c r="I531" i="261" s="1"/>
  <c r="H43" i="11"/>
  <c r="M43" i="11" s="1"/>
  <c r="F43" i="11"/>
  <c r="D43" i="11"/>
  <c r="H37" i="11"/>
  <c r="M37" i="11" s="1"/>
  <c r="F37" i="11"/>
  <c r="I480" i="261" l="1"/>
  <c r="L76" i="24"/>
  <c r="R76" i="24" s="1"/>
  <c r="K76" i="24"/>
  <c r="Q76" i="24" s="1"/>
  <c r="I76" i="24"/>
  <c r="H76" i="24"/>
  <c r="E76" i="24"/>
  <c r="L75" i="24"/>
  <c r="R75" i="24" s="1"/>
  <c r="K75" i="24"/>
  <c r="Q75" i="24" s="1"/>
  <c r="I75" i="24"/>
  <c r="H75" i="24"/>
  <c r="E75" i="24"/>
  <c r="L74" i="24"/>
  <c r="R74" i="24" s="1"/>
  <c r="K74" i="24"/>
  <c r="Q74" i="24" s="1"/>
  <c r="I74" i="24"/>
  <c r="H74" i="24"/>
  <c r="E74" i="24"/>
  <c r="H48" i="11"/>
  <c r="M48" i="11" s="1"/>
  <c r="F48" i="11"/>
  <c r="D48" i="11"/>
  <c r="H47" i="11"/>
  <c r="M47" i="11" s="1"/>
  <c r="F47" i="11"/>
  <c r="D47" i="11"/>
  <c r="H46" i="11"/>
  <c r="M46" i="11" s="1"/>
  <c r="F46" i="11"/>
  <c r="D46" i="11"/>
  <c r="U109" i="33"/>
  <c r="U108" i="33"/>
  <c r="U107" i="33"/>
  <c r="U106" i="33"/>
  <c r="U103" i="33"/>
  <c r="U102" i="33"/>
  <c r="U100" i="33"/>
  <c r="U99" i="33"/>
  <c r="U98" i="33"/>
  <c r="U94" i="33"/>
  <c r="U90" i="33"/>
  <c r="U89" i="33"/>
  <c r="U85" i="33"/>
  <c r="U84" i="33"/>
  <c r="U83" i="33"/>
  <c r="U82" i="33"/>
  <c r="U81" i="33"/>
  <c r="U78" i="33"/>
  <c r="U77" i="33"/>
  <c r="U75" i="33"/>
  <c r="U74" i="33"/>
  <c r="U72" i="33"/>
  <c r="U68" i="33"/>
  <c r="U65" i="33"/>
  <c r="U64" i="33"/>
  <c r="U60" i="33"/>
  <c r="U59" i="33"/>
  <c r="U58" i="33"/>
  <c r="U57" i="33"/>
  <c r="U56" i="33"/>
  <c r="U53" i="33"/>
  <c r="U52" i="33"/>
  <c r="U51" i="33"/>
  <c r="U49" i="33"/>
  <c r="U48" i="33"/>
  <c r="U44" i="33"/>
  <c r="U43" i="33"/>
  <c r="U42" i="33"/>
  <c r="U41" i="33"/>
  <c r="U40" i="33"/>
  <c r="U36" i="33"/>
  <c r="U35" i="33"/>
  <c r="U34" i="33"/>
  <c r="U33" i="33"/>
  <c r="U23" i="33"/>
  <c r="U20" i="33"/>
  <c r="U17" i="33"/>
  <c r="U16" i="33"/>
  <c r="U15" i="33"/>
  <c r="U11" i="33"/>
  <c r="U10" i="33"/>
  <c r="U9" i="33"/>
  <c r="U8" i="33"/>
  <c r="U7" i="33"/>
  <c r="U105" i="33"/>
  <c r="U104" i="33"/>
  <c r="U101" i="33"/>
  <c r="U97" i="33"/>
  <c r="U96" i="33"/>
  <c r="U95" i="33"/>
  <c r="U93" i="33"/>
  <c r="U92" i="33"/>
  <c r="U88" i="33"/>
  <c r="U87" i="33"/>
  <c r="U86" i="33"/>
  <c r="U80" i="33"/>
  <c r="U79" i="33"/>
  <c r="U76" i="33"/>
  <c r="U71" i="33"/>
  <c r="U70" i="33"/>
  <c r="U69" i="33"/>
  <c r="U67" i="33"/>
  <c r="U66" i="33"/>
  <c r="U63" i="33"/>
  <c r="U62" i="33"/>
  <c r="U61" i="33"/>
  <c r="U55" i="33"/>
  <c r="U54" i="33"/>
  <c r="U50" i="33"/>
  <c r="U47" i="33"/>
  <c r="U46" i="33"/>
  <c r="U45" i="33"/>
  <c r="U39" i="33"/>
  <c r="U38" i="33"/>
  <c r="U37" i="33"/>
  <c r="U32" i="33"/>
  <c r="U31" i="33"/>
  <c r="U30" i="33"/>
  <c r="U25" i="33"/>
  <c r="U24" i="33"/>
  <c r="U22" i="33"/>
  <c r="U21" i="33"/>
  <c r="U19" i="33"/>
  <c r="U18" i="33"/>
  <c r="U14" i="33"/>
  <c r="U13" i="33"/>
  <c r="U12" i="33"/>
  <c r="U6" i="33"/>
  <c r="U5" i="33"/>
  <c r="S109" i="33"/>
  <c r="S108" i="33"/>
  <c r="S107" i="33"/>
  <c r="S106" i="33"/>
  <c r="S105" i="33"/>
  <c r="S104" i="33"/>
  <c r="S103" i="33"/>
  <c r="S102" i="33"/>
  <c r="S101" i="33"/>
  <c r="S100" i="33"/>
  <c r="S99" i="33"/>
  <c r="S98" i="33"/>
  <c r="S97" i="33"/>
  <c r="S96" i="33"/>
  <c r="S95" i="33"/>
  <c r="S94" i="33"/>
  <c r="S93" i="33"/>
  <c r="S92" i="33"/>
  <c r="S90" i="33"/>
  <c r="S89" i="33"/>
  <c r="S88" i="33"/>
  <c r="S87" i="33"/>
  <c r="S86" i="33"/>
  <c r="S85" i="33"/>
  <c r="S84" i="33"/>
  <c r="S83" i="33"/>
  <c r="S82" i="33"/>
  <c r="S81" i="33"/>
  <c r="S80" i="33"/>
  <c r="S79" i="33"/>
  <c r="S78" i="33"/>
  <c r="S77" i="33"/>
  <c r="S76" i="33"/>
  <c r="S75" i="33"/>
  <c r="S74" i="33"/>
  <c r="S72" i="33"/>
  <c r="S71" i="33"/>
  <c r="S70" i="33"/>
  <c r="S69" i="33"/>
  <c r="S68" i="33"/>
  <c r="S67" i="33"/>
  <c r="S66" i="33"/>
  <c r="S65" i="33"/>
  <c r="S64" i="33"/>
  <c r="S63" i="33"/>
  <c r="S62" i="33"/>
  <c r="S61" i="33"/>
  <c r="S60" i="33"/>
  <c r="S59" i="33"/>
  <c r="S58" i="33"/>
  <c r="S57" i="33"/>
  <c r="S56" i="33"/>
  <c r="S55" i="33"/>
  <c r="S54" i="33"/>
  <c r="S53" i="33"/>
  <c r="S52" i="33"/>
  <c r="S51" i="33"/>
  <c r="S50" i="33"/>
  <c r="S49" i="33"/>
  <c r="S48" i="33"/>
  <c r="S47" i="33"/>
  <c r="S46" i="33"/>
  <c r="S45" i="33"/>
  <c r="S44" i="33"/>
  <c r="S43" i="33"/>
  <c r="S42" i="33"/>
  <c r="S41" i="33"/>
  <c r="S40" i="33"/>
  <c r="S39" i="33"/>
  <c r="S38" i="33"/>
  <c r="S37" i="33"/>
  <c r="S36" i="33"/>
  <c r="S35" i="33"/>
  <c r="S34" i="33"/>
  <c r="S33" i="33"/>
  <c r="S32" i="33"/>
  <c r="S31" i="33"/>
  <c r="T30" i="33"/>
  <c r="S30" i="33"/>
  <c r="S25" i="33"/>
  <c r="S24" i="33"/>
  <c r="S23" i="33"/>
  <c r="S22" i="33"/>
  <c r="S21" i="33"/>
  <c r="S20" i="33"/>
  <c r="S19" i="33"/>
  <c r="S18" i="33"/>
  <c r="S17" i="33"/>
  <c r="S16" i="33"/>
  <c r="S15" i="33"/>
  <c r="S14" i="33"/>
  <c r="S13" i="33"/>
  <c r="S12" i="33"/>
  <c r="S11" i="33"/>
  <c r="S10" i="33"/>
  <c r="S9" i="33"/>
  <c r="S8" i="33"/>
  <c r="S7" i="33"/>
  <c r="S6" i="33"/>
  <c r="S5" i="33"/>
  <c r="D12" i="3"/>
  <c r="D19" i="3"/>
  <c r="H393" i="261" l="1"/>
  <c r="H397" i="261"/>
  <c r="H404" i="261"/>
  <c r="H408" i="261"/>
  <c r="H375" i="261"/>
  <c r="H379" i="261"/>
  <c r="H383" i="261"/>
  <c r="H409" i="261"/>
  <c r="H413" i="261"/>
  <c r="H419" i="261"/>
  <c r="H428" i="261"/>
  <c r="L11" i="158"/>
  <c r="H405" i="261" l="1"/>
  <c r="H432" i="261"/>
  <c r="H389" i="261"/>
  <c r="H399" i="261"/>
  <c r="H427" i="261"/>
  <c r="H382" i="261"/>
  <c r="H437" i="261"/>
  <c r="H394" i="261"/>
  <c r="H418" i="261"/>
  <c r="H378" i="261"/>
  <c r="H433" i="261"/>
  <c r="H390" i="261"/>
  <c r="H412" i="261"/>
  <c r="H435" i="261"/>
  <c r="H431" i="261"/>
  <c r="H426" i="261"/>
  <c r="H415" i="261"/>
  <c r="H411" i="261"/>
  <c r="H407" i="261"/>
  <c r="H403" i="261"/>
  <c r="H396" i="261"/>
  <c r="H392" i="261"/>
  <c r="H385" i="261"/>
  <c r="H381" i="261"/>
  <c r="H377" i="261"/>
  <c r="H438" i="261"/>
  <c r="H434" i="261"/>
  <c r="H430" i="261"/>
  <c r="H425" i="261"/>
  <c r="H414" i="261"/>
  <c r="H410" i="261"/>
  <c r="H406" i="261"/>
  <c r="H400" i="261"/>
  <c r="H395" i="261"/>
  <c r="H391" i="261"/>
  <c r="H384" i="261"/>
  <c r="H380" i="261"/>
  <c r="H376" i="261"/>
  <c r="E100" i="259"/>
  <c r="AC735" i="247" l="1"/>
  <c r="AC748" i="247"/>
  <c r="O6" i="247"/>
  <c r="P794" i="247"/>
  <c r="P793" i="247"/>
  <c r="P791" i="247"/>
  <c r="P747" i="247"/>
  <c r="P746" i="247"/>
  <c r="P744" i="247"/>
  <c r="P704" i="247"/>
  <c r="P658" i="247"/>
  <c r="O638" i="247"/>
  <c r="AD638" i="247" s="1"/>
  <c r="O637" i="247"/>
  <c r="AD637" i="247" s="1"/>
  <c r="O636" i="247"/>
  <c r="AD636" i="247" s="1"/>
  <c r="O635" i="247"/>
  <c r="AD635" i="247" s="1"/>
  <c r="O634" i="247"/>
  <c r="AD634" i="247" s="1"/>
  <c r="O633" i="247"/>
  <c r="AD633" i="247" s="1"/>
  <c r="O632" i="247"/>
  <c r="AD632" i="247" s="1"/>
  <c r="O631" i="247"/>
  <c r="AD631" i="247" s="1"/>
  <c r="O629" i="247"/>
  <c r="AD629" i="247" s="1"/>
  <c r="O628" i="247"/>
  <c r="AD628" i="247" s="1"/>
  <c r="O625" i="247"/>
  <c r="AD625" i="247" s="1"/>
  <c r="O624" i="247"/>
  <c r="AD624" i="247" s="1"/>
  <c r="O622" i="247"/>
  <c r="AD622" i="247" s="1"/>
  <c r="O621" i="247"/>
  <c r="AD621" i="247" s="1"/>
  <c r="O618" i="247"/>
  <c r="AD618" i="247" s="1"/>
  <c r="O617" i="247"/>
  <c r="AD617" i="247" s="1"/>
  <c r="O615" i="247"/>
  <c r="AD615" i="247" s="1"/>
  <c r="O614" i="247"/>
  <c r="AD614" i="247" s="1"/>
  <c r="O611" i="247"/>
  <c r="AD611" i="247" s="1"/>
  <c r="O610" i="247"/>
  <c r="AD610" i="247" s="1"/>
  <c r="O608" i="247"/>
  <c r="AD608" i="247" s="1"/>
  <c r="O607" i="247"/>
  <c r="AD607" i="247" s="1"/>
  <c r="O602" i="247"/>
  <c r="AD602" i="247" s="1"/>
  <c r="O601" i="247"/>
  <c r="AD601" i="247" s="1"/>
  <c r="O600" i="247"/>
  <c r="AD600" i="247" s="1"/>
  <c r="O599" i="247"/>
  <c r="AD599" i="247" s="1"/>
  <c r="O598" i="247"/>
  <c r="AD598" i="247" s="1"/>
  <c r="O597" i="247"/>
  <c r="AD597" i="247" s="1"/>
  <c r="O596" i="247"/>
  <c r="AD596" i="247" s="1"/>
  <c r="O594" i="247"/>
  <c r="AD594" i="247" s="1"/>
  <c r="O593" i="247"/>
  <c r="AD593" i="247" s="1"/>
  <c r="O590" i="247"/>
  <c r="AD590" i="247" s="1"/>
  <c r="O589" i="247"/>
  <c r="AD589" i="247" s="1"/>
  <c r="O587" i="247"/>
  <c r="AD587" i="247" s="1"/>
  <c r="O586" i="247"/>
  <c r="AD586" i="247" s="1"/>
  <c r="O583" i="247"/>
  <c r="AD583" i="247" s="1"/>
  <c r="O582" i="247"/>
  <c r="AD582" i="247" s="1"/>
  <c r="O581" i="247"/>
  <c r="AD581" i="247" s="1"/>
  <c r="O580" i="247"/>
  <c r="AD580" i="247" s="1"/>
  <c r="O579" i="247"/>
  <c r="AD579" i="247" s="1"/>
  <c r="O578" i="247"/>
  <c r="AD578" i="247" s="1"/>
  <c r="O577" i="247"/>
  <c r="AD577" i="247" s="1"/>
  <c r="O576" i="247"/>
  <c r="AD576" i="247" s="1"/>
  <c r="O575" i="247"/>
  <c r="AD575" i="247" s="1"/>
  <c r="O574" i="247"/>
  <c r="AD574" i="247" s="1"/>
  <c r="O573" i="247"/>
  <c r="AD573" i="247" s="1"/>
  <c r="O572" i="247"/>
  <c r="AD572" i="247" s="1"/>
  <c r="O571" i="247"/>
  <c r="AD571" i="247" s="1"/>
  <c r="O569" i="247"/>
  <c r="AD569" i="247" s="1"/>
  <c r="O568" i="247"/>
  <c r="AD568" i="247" s="1"/>
  <c r="O566" i="247"/>
  <c r="AD566" i="247" s="1"/>
  <c r="O565" i="247"/>
  <c r="AD565" i="247" s="1"/>
  <c r="O564" i="247"/>
  <c r="AD564" i="247" s="1"/>
  <c r="O563" i="247"/>
  <c r="AD563" i="247" s="1"/>
  <c r="O562" i="247"/>
  <c r="AD562" i="247" s="1"/>
  <c r="O561" i="247"/>
  <c r="AD561" i="247" s="1"/>
  <c r="O560" i="247"/>
  <c r="AD560" i="247" s="1"/>
  <c r="O559" i="247"/>
  <c r="AD559" i="247" s="1"/>
  <c r="O557" i="247"/>
  <c r="AD557" i="247" s="1"/>
  <c r="O556" i="247"/>
  <c r="AD556" i="247" s="1"/>
  <c r="O555" i="247"/>
  <c r="AD555" i="247" s="1"/>
  <c r="O554" i="247"/>
  <c r="AD554" i="247" s="1"/>
  <c r="O553" i="247"/>
  <c r="AD553" i="247" s="1"/>
  <c r="O552" i="247"/>
  <c r="AD552" i="247" s="1"/>
  <c r="O551" i="247"/>
  <c r="AD551" i="247" s="1"/>
  <c r="O550" i="247"/>
  <c r="AD550" i="247" s="1"/>
  <c r="O549" i="247"/>
  <c r="AD549" i="247" s="1"/>
  <c r="O548" i="247"/>
  <c r="AD548" i="247" s="1"/>
  <c r="O546" i="247"/>
  <c r="AD546" i="247" s="1"/>
  <c r="O545" i="247"/>
  <c r="AD545" i="247" s="1"/>
  <c r="O544" i="247"/>
  <c r="AD544" i="247" s="1"/>
  <c r="O543" i="247"/>
  <c r="AD543" i="247" s="1"/>
  <c r="O541" i="247"/>
  <c r="AD541" i="247" s="1"/>
  <c r="O540" i="247"/>
  <c r="AD540" i="247" s="1"/>
  <c r="O538" i="247"/>
  <c r="AD538" i="247" s="1"/>
  <c r="O537" i="247"/>
  <c r="AD537" i="247" s="1"/>
  <c r="O536" i="247"/>
  <c r="AD536" i="247" s="1"/>
  <c r="O535" i="247"/>
  <c r="AD535" i="247" s="1"/>
  <c r="O534" i="247"/>
  <c r="AD534" i="247" s="1"/>
  <c r="O533" i="247"/>
  <c r="AD533" i="247" s="1"/>
  <c r="O531" i="247"/>
  <c r="AD531" i="247" s="1"/>
  <c r="O530" i="247"/>
  <c r="AD530" i="247" s="1"/>
  <c r="O529" i="247"/>
  <c r="AD529" i="247" s="1"/>
  <c r="O528" i="247"/>
  <c r="AD528" i="247" s="1"/>
  <c r="O525" i="247"/>
  <c r="AD525" i="247" s="1"/>
  <c r="O524" i="247"/>
  <c r="AD524" i="247" s="1"/>
  <c r="O523" i="247"/>
  <c r="AD523" i="247" s="1"/>
  <c r="O522" i="247"/>
  <c r="AD522" i="247" s="1"/>
  <c r="O521" i="247"/>
  <c r="AD521" i="247" s="1"/>
  <c r="O520" i="247"/>
  <c r="AD520" i="247" s="1"/>
  <c r="O519" i="247"/>
  <c r="AD519" i="247" s="1"/>
  <c r="O518" i="247"/>
  <c r="AD518" i="247" s="1"/>
  <c r="O516" i="247"/>
  <c r="AD516" i="247" s="1"/>
  <c r="O510" i="247"/>
  <c r="AD510" i="247" s="1"/>
  <c r="O509" i="247"/>
  <c r="AD509" i="247" s="1"/>
  <c r="O506" i="247"/>
  <c r="AD506" i="247" s="1"/>
  <c r="O505" i="247"/>
  <c r="AD505" i="247" s="1"/>
  <c r="O484" i="247"/>
  <c r="AD484" i="247" s="1"/>
  <c r="O482" i="247"/>
  <c r="AD482" i="247" s="1"/>
  <c r="O481" i="247"/>
  <c r="AD481" i="247" s="1"/>
  <c r="O480" i="247"/>
  <c r="AD480" i="247" s="1"/>
  <c r="O479" i="247"/>
  <c r="AD479" i="247" s="1"/>
  <c r="O477" i="247"/>
  <c r="AD477" i="247" s="1"/>
  <c r="O476" i="247"/>
  <c r="AD476" i="247" s="1"/>
  <c r="O474" i="247"/>
  <c r="AD474" i="247" s="1"/>
  <c r="O473" i="247"/>
  <c r="AD473" i="247" s="1"/>
  <c r="O470" i="247"/>
  <c r="AD470" i="247" s="1"/>
  <c r="O469" i="247"/>
  <c r="AD469" i="247" s="1"/>
  <c r="O467" i="247"/>
  <c r="AD467" i="247" s="1"/>
  <c r="O466" i="247"/>
  <c r="AD466" i="247" s="1"/>
  <c r="O463" i="247"/>
  <c r="AD463" i="247" s="1"/>
  <c r="O462" i="247"/>
  <c r="AD462" i="247" s="1"/>
  <c r="O460" i="247"/>
  <c r="AD460" i="247" s="1"/>
  <c r="O459" i="247"/>
  <c r="AD459" i="247" s="1"/>
  <c r="O456" i="247"/>
  <c r="AD456" i="247" s="1"/>
  <c r="O455" i="247"/>
  <c r="AD455" i="247" s="1"/>
  <c r="O453" i="247"/>
  <c r="AD453" i="247" s="1"/>
  <c r="O452" i="247"/>
  <c r="AD452" i="247" s="1"/>
  <c r="O447" i="247"/>
  <c r="AD447" i="247" s="1"/>
  <c r="O446" i="247"/>
  <c r="AD446" i="247" s="1"/>
  <c r="O445" i="247"/>
  <c r="AD445" i="247" s="1"/>
  <c r="O444" i="247"/>
  <c r="AD444" i="247" s="1"/>
  <c r="O442" i="247"/>
  <c r="AD442" i="247" s="1"/>
  <c r="O441" i="247"/>
  <c r="AD441" i="247" s="1"/>
  <c r="O440" i="247"/>
  <c r="AD440" i="247" s="1"/>
  <c r="O438" i="247"/>
  <c r="AD438" i="247" s="1"/>
  <c r="O437" i="247"/>
  <c r="AD437" i="247" s="1"/>
  <c r="O435" i="247"/>
  <c r="AD435" i="247" s="1"/>
  <c r="O434" i="247"/>
  <c r="AD434" i="247" s="1"/>
  <c r="O433" i="247"/>
  <c r="AD433" i="247" s="1"/>
  <c r="O432" i="247"/>
  <c r="AD432" i="247" s="1"/>
  <c r="O431" i="247"/>
  <c r="AD431" i="247" s="1"/>
  <c r="O430" i="247"/>
  <c r="AD430" i="247" s="1"/>
  <c r="O429" i="247"/>
  <c r="AD429" i="247" s="1"/>
  <c r="O428" i="247"/>
  <c r="AD428" i="247" s="1"/>
  <c r="O426" i="247"/>
  <c r="AD426" i="247" s="1"/>
  <c r="O425" i="247"/>
  <c r="AD425" i="247" s="1"/>
  <c r="O424" i="247"/>
  <c r="AD424" i="247" s="1"/>
  <c r="O423" i="247"/>
  <c r="AD423" i="247" s="1"/>
  <c r="O422" i="247"/>
  <c r="AD422" i="247" s="1"/>
  <c r="O421" i="247"/>
  <c r="AD421" i="247" s="1"/>
  <c r="O420" i="247"/>
  <c r="AD420" i="247" s="1"/>
  <c r="O419" i="247"/>
  <c r="AD419" i="247" s="1"/>
  <c r="O418" i="247"/>
  <c r="AD418" i="247" s="1"/>
  <c r="O417" i="247"/>
  <c r="AD417" i="247" s="1"/>
  <c r="O415" i="247"/>
  <c r="AD415" i="247" s="1"/>
  <c r="O414" i="247"/>
  <c r="AD414" i="247" s="1"/>
  <c r="O413" i="247"/>
  <c r="AD413" i="247" s="1"/>
  <c r="O412" i="247"/>
  <c r="AD412" i="247" s="1"/>
  <c r="O411" i="247"/>
  <c r="AD411" i="247" s="1"/>
  <c r="O410" i="247"/>
  <c r="AD410" i="247" s="1"/>
  <c r="O409" i="247"/>
  <c r="AD409" i="247" s="1"/>
  <c r="O408" i="247"/>
  <c r="AD408" i="247" s="1"/>
  <c r="O407" i="247"/>
  <c r="AD407" i="247" s="1"/>
  <c r="O405" i="247"/>
  <c r="AD405" i="247" s="1"/>
  <c r="O404" i="247"/>
  <c r="AD404" i="247" s="1"/>
  <c r="O400" i="247"/>
  <c r="AD400" i="247" s="1"/>
  <c r="O399" i="247"/>
  <c r="AD399" i="247" s="1"/>
  <c r="O398" i="247"/>
  <c r="AD398" i="247" s="1"/>
  <c r="O397" i="247"/>
  <c r="AD397" i="247" s="1"/>
  <c r="O396" i="247"/>
  <c r="AD396" i="247" s="1"/>
  <c r="O394" i="247"/>
  <c r="AD394" i="247" s="1"/>
  <c r="O393" i="247"/>
  <c r="AD393" i="247" s="1"/>
  <c r="O391" i="247"/>
  <c r="AD391" i="247" s="1"/>
  <c r="O390" i="247"/>
  <c r="AD390" i="247" s="1"/>
  <c r="O24" i="247"/>
  <c r="O22" i="247"/>
  <c r="O21" i="247"/>
  <c r="O20" i="247"/>
  <c r="O19" i="247"/>
  <c r="O18" i="247"/>
  <c r="O16" i="247"/>
  <c r="O15" i="247"/>
  <c r="O14" i="247"/>
  <c r="O13" i="247"/>
  <c r="O12" i="247"/>
  <c r="O10" i="247"/>
  <c r="O9" i="247"/>
  <c r="O8" i="247"/>
  <c r="O7" i="247"/>
  <c r="AC780" i="247"/>
  <c r="AC779" i="247"/>
  <c r="AC777" i="247"/>
  <c r="AC773" i="247"/>
  <c r="AC771" i="247"/>
  <c r="AC768" i="247"/>
  <c r="AC759" i="247"/>
  <c r="AC758" i="247"/>
  <c r="AC754" i="247"/>
  <c r="AC749" i="247"/>
  <c r="O737" i="247"/>
  <c r="AC720" i="247"/>
  <c r="AC690" i="247"/>
  <c r="AC689" i="247"/>
  <c r="AC688" i="247"/>
  <c r="AC684" i="247"/>
  <c r="AC677" i="247"/>
  <c r="AC669" i="247"/>
  <c r="AC664" i="247"/>
  <c r="AC657" i="247"/>
  <c r="AC653" i="247"/>
  <c r="AC650" i="247"/>
  <c r="AC630" i="247"/>
  <c r="AC627" i="247"/>
  <c r="AC626" i="247"/>
  <c r="AC623" i="247"/>
  <c r="AC620" i="247"/>
  <c r="AC619" i="247"/>
  <c r="AC616" i="247"/>
  <c r="AC613" i="247"/>
  <c r="AC612" i="247"/>
  <c r="AC609" i="247"/>
  <c r="AC606" i="247"/>
  <c r="AC605" i="247"/>
  <c r="AC604" i="247"/>
  <c r="U604" i="247"/>
  <c r="AC603" i="247"/>
  <c r="U603" i="247"/>
  <c r="U602" i="247"/>
  <c r="U601" i="247"/>
  <c r="U600" i="247"/>
  <c r="U599" i="247"/>
  <c r="U598" i="247"/>
  <c r="U597" i="247"/>
  <c r="U596" i="247"/>
  <c r="AC595" i="247"/>
  <c r="U595" i="247"/>
  <c r="U594" i="247"/>
  <c r="U593" i="247"/>
  <c r="AC592" i="247"/>
  <c r="U592" i="247"/>
  <c r="AC591" i="247"/>
  <c r="U591" i="247"/>
  <c r="U590" i="247"/>
  <c r="U589" i="247"/>
  <c r="AC588" i="247"/>
  <c r="U588" i="247"/>
  <c r="U587" i="247"/>
  <c r="U586" i="247"/>
  <c r="AC585" i="247"/>
  <c r="U585" i="247"/>
  <c r="AC584" i="247"/>
  <c r="U584" i="247"/>
  <c r="U583" i="247"/>
  <c r="U582" i="247"/>
  <c r="U581" i="247"/>
  <c r="U580" i="247"/>
  <c r="U579" i="247"/>
  <c r="U578" i="247"/>
  <c r="U577" i="247"/>
  <c r="U576" i="247"/>
  <c r="U575" i="247"/>
  <c r="U574" i="247"/>
  <c r="U573" i="247"/>
  <c r="U572" i="247"/>
  <c r="U571" i="247"/>
  <c r="AC570" i="247"/>
  <c r="U570" i="247"/>
  <c r="U569" i="247"/>
  <c r="U568" i="247"/>
  <c r="AC567" i="247"/>
  <c r="U567" i="247"/>
  <c r="U566" i="247"/>
  <c r="U565" i="247"/>
  <c r="U564" i="247"/>
  <c r="U563" i="247"/>
  <c r="U562" i="247"/>
  <c r="U561" i="247"/>
  <c r="U560" i="247"/>
  <c r="U559" i="247"/>
  <c r="AC558" i="247"/>
  <c r="U558" i="247"/>
  <c r="U557" i="247"/>
  <c r="U556" i="247"/>
  <c r="U555" i="247"/>
  <c r="U554" i="247"/>
  <c r="U553" i="247"/>
  <c r="U552" i="247"/>
  <c r="U551" i="247"/>
  <c r="U550" i="247"/>
  <c r="U549" i="247"/>
  <c r="U548" i="247"/>
  <c r="AC547" i="247"/>
  <c r="U547" i="247"/>
  <c r="U546" i="247"/>
  <c r="U545" i="247"/>
  <c r="U544" i="247"/>
  <c r="U543" i="247"/>
  <c r="AC542" i="247"/>
  <c r="U542" i="247"/>
  <c r="U541" i="247"/>
  <c r="U540" i="247"/>
  <c r="AC539" i="247"/>
  <c r="U539" i="247"/>
  <c r="U538" i="247"/>
  <c r="U537" i="247"/>
  <c r="U536" i="247"/>
  <c r="U535" i="247"/>
  <c r="U534" i="247"/>
  <c r="U533" i="247"/>
  <c r="AC532" i="247"/>
  <c r="U532" i="247"/>
  <c r="U531" i="247"/>
  <c r="U530" i="247"/>
  <c r="U529" i="247"/>
  <c r="U528" i="247"/>
  <c r="AC527" i="247"/>
  <c r="U527" i="247"/>
  <c r="AC526" i="247"/>
  <c r="U526" i="247"/>
  <c r="U525" i="247"/>
  <c r="U524" i="247"/>
  <c r="U523" i="247"/>
  <c r="U522" i="247"/>
  <c r="U521" i="247"/>
  <c r="U520" i="247"/>
  <c r="U519" i="247"/>
  <c r="U518" i="247"/>
  <c r="AC517" i="247"/>
  <c r="U517" i="247"/>
  <c r="U516" i="247"/>
  <c r="U515" i="247"/>
  <c r="U514" i="247"/>
  <c r="U513" i="247"/>
  <c r="U512" i="247"/>
  <c r="U511" i="247"/>
  <c r="U510" i="247"/>
  <c r="U509" i="247"/>
  <c r="U508" i="247"/>
  <c r="U507" i="247"/>
  <c r="U506" i="247"/>
  <c r="U505" i="247"/>
  <c r="U504" i="247"/>
  <c r="AC503" i="247"/>
  <c r="AC502" i="247"/>
  <c r="AC494" i="247"/>
  <c r="AC491" i="247"/>
  <c r="AC483" i="247"/>
  <c r="AC478" i="247"/>
  <c r="AC475" i="247"/>
  <c r="AC472" i="247"/>
  <c r="AC471" i="247"/>
  <c r="AC468" i="247"/>
  <c r="AC465" i="247"/>
  <c r="AC464" i="247"/>
  <c r="AC461" i="247"/>
  <c r="AC458" i="247"/>
  <c r="AC457" i="247"/>
  <c r="AC454" i="247"/>
  <c r="AC451" i="247"/>
  <c r="AC450" i="247"/>
  <c r="AC449" i="247"/>
  <c r="AC448" i="247"/>
  <c r="AC443" i="247"/>
  <c r="AC439" i="247"/>
  <c r="AC436" i="247"/>
  <c r="AC427" i="247"/>
  <c r="AC416" i="247"/>
  <c r="AC406" i="247"/>
  <c r="AC403" i="247"/>
  <c r="AC402" i="247"/>
  <c r="AC395" i="247"/>
  <c r="AC392" i="247"/>
  <c r="AC389" i="247"/>
  <c r="AC388" i="247"/>
  <c r="AC387" i="247"/>
  <c r="AC386" i="247"/>
  <c r="AC373" i="247"/>
  <c r="AC372" i="247"/>
  <c r="AC360" i="247"/>
  <c r="AC356" i="247"/>
  <c r="AC352" i="247"/>
  <c r="AC345" i="247"/>
  <c r="AC341" i="247"/>
  <c r="AC332" i="247"/>
  <c r="AC328" i="247"/>
  <c r="AC323" i="247"/>
  <c r="AC318" i="247"/>
  <c r="AC315" i="247"/>
  <c r="AC314" i="247"/>
  <c r="AC311" i="247"/>
  <c r="AC308" i="247"/>
  <c r="AC305" i="247"/>
  <c r="AC304" i="247"/>
  <c r="AC301" i="247"/>
  <c r="AC298" i="247"/>
  <c r="AC297" i="247"/>
  <c r="AC296" i="247"/>
  <c r="AC295" i="247"/>
  <c r="AC291" i="247"/>
  <c r="AC287" i="247"/>
  <c r="AC278" i="247"/>
  <c r="AC273" i="247"/>
  <c r="AC268" i="247"/>
  <c r="AC263" i="247"/>
  <c r="AC260" i="247"/>
  <c r="AC259" i="247"/>
  <c r="AC256" i="247"/>
  <c r="AC253" i="247"/>
  <c r="AC250" i="247"/>
  <c r="AC247" i="247"/>
  <c r="AC246" i="247"/>
  <c r="AC243" i="247"/>
  <c r="AC240" i="247"/>
  <c r="AC239" i="247"/>
  <c r="AC238" i="247"/>
  <c r="AC237" i="247"/>
  <c r="AC236" i="247"/>
  <c r="AC227" i="247"/>
  <c r="AC216" i="247"/>
  <c r="AC210" i="247"/>
  <c r="AC207" i="247"/>
  <c r="AC204" i="247"/>
  <c r="AC200" i="247"/>
  <c r="AC196" i="247"/>
  <c r="AC192" i="247"/>
  <c r="AC188" i="247"/>
  <c r="AC187" i="247"/>
  <c r="AC183" i="247"/>
  <c r="AC179" i="247"/>
  <c r="AC178" i="247"/>
  <c r="AC177" i="247"/>
  <c r="AC172" i="247"/>
  <c r="AC169" i="247"/>
  <c r="AC166" i="247"/>
  <c r="AC165" i="247"/>
  <c r="AC160" i="247"/>
  <c r="AC155" i="247"/>
  <c r="AC150" i="247"/>
  <c r="AC149" i="247"/>
  <c r="AC144" i="247"/>
  <c r="AC141" i="247"/>
  <c r="AC140" i="247"/>
  <c r="AC132" i="247"/>
  <c r="AC128" i="247"/>
  <c r="AC119" i="247"/>
  <c r="AC112" i="247"/>
  <c r="AC109" i="247"/>
  <c r="AC106" i="247"/>
  <c r="AC103" i="247"/>
  <c r="AC100" i="247"/>
  <c r="AC99" i="247"/>
  <c r="AC98" i="247"/>
  <c r="AC91" i="247"/>
  <c r="AC87" i="247"/>
  <c r="AC83" i="247"/>
  <c r="AC82" i="247"/>
  <c r="AC79" i="247"/>
  <c r="AC69" i="247"/>
  <c r="AC64" i="247"/>
  <c r="AC61" i="247"/>
  <c r="AC58" i="247"/>
  <c r="AC54" i="247"/>
  <c r="AC50" i="247"/>
  <c r="AC46" i="247"/>
  <c r="AC43" i="247"/>
  <c r="AC40" i="247"/>
  <c r="AC39" i="247"/>
  <c r="AC35" i="247"/>
  <c r="AC31" i="247"/>
  <c r="AC30" i="247"/>
  <c r="AC29" i="247"/>
  <c r="AC27" i="247"/>
  <c r="AC26" i="247"/>
  <c r="AC25" i="247"/>
  <c r="AC23" i="247"/>
  <c r="AC17" i="247"/>
  <c r="AC11" i="247"/>
  <c r="T859" i="145"/>
  <c r="T898" i="145"/>
  <c r="AC20" i="247" l="1"/>
  <c r="AD20" i="247"/>
  <c r="AC8" i="247"/>
  <c r="AD8" i="247"/>
  <c r="AC9" i="247"/>
  <c r="AD9" i="247"/>
  <c r="AC24" i="247"/>
  <c r="AD24" i="247"/>
  <c r="AC22" i="247"/>
  <c r="AD22" i="247"/>
  <c r="AC10" i="247"/>
  <c r="AD10" i="247"/>
  <c r="AC7" i="247"/>
  <c r="AD7" i="247"/>
  <c r="AC737" i="247"/>
  <c r="AD737" i="247"/>
  <c r="AC12" i="247"/>
  <c r="AD12" i="247"/>
  <c r="AC13" i="247"/>
  <c r="AD13" i="247"/>
  <c r="AC14" i="247"/>
  <c r="AD14" i="247"/>
  <c r="AC15" i="247"/>
  <c r="AD15" i="247"/>
  <c r="AC16" i="247"/>
  <c r="AD16" i="247"/>
  <c r="AC6" i="247"/>
  <c r="AD6" i="247"/>
  <c r="AC21" i="247"/>
  <c r="AD21" i="247"/>
  <c r="AC18" i="247"/>
  <c r="AD18" i="247"/>
  <c r="AC19" i="247"/>
  <c r="AD19" i="247"/>
  <c r="O486" i="247"/>
  <c r="O639" i="247"/>
  <c r="O660" i="247" l="1"/>
  <c r="AD486" i="247"/>
  <c r="O661" i="247"/>
  <c r="AD639" i="247"/>
  <c r="L48" i="20"/>
  <c r="R48" i="20" s="1"/>
  <c r="K48" i="20"/>
  <c r="Q48" i="20" s="1"/>
  <c r="I48" i="20"/>
  <c r="H48" i="20"/>
  <c r="F48" i="20"/>
  <c r="E48" i="20"/>
  <c r="L47" i="20"/>
  <c r="R47" i="20" s="1"/>
  <c r="K47" i="20"/>
  <c r="Q47" i="20" s="1"/>
  <c r="I47" i="20"/>
  <c r="H47" i="20"/>
  <c r="F47" i="20"/>
  <c r="E47" i="20"/>
  <c r="L46" i="20"/>
  <c r="R46" i="20" s="1"/>
  <c r="K46" i="20"/>
  <c r="Q46" i="20" s="1"/>
  <c r="I46" i="20"/>
  <c r="H46" i="20"/>
  <c r="F46" i="20"/>
  <c r="E46" i="20"/>
  <c r="AC661" i="247" l="1"/>
  <c r="AD661" i="247"/>
  <c r="AC660" i="247"/>
  <c r="AD660" i="247"/>
  <c r="B6" i="264"/>
  <c r="I3" i="264"/>
  <c r="C105" i="258" l="1"/>
  <c r="S8" i="259"/>
  <c r="H247" i="140" l="1"/>
  <c r="H246" i="140"/>
  <c r="H245" i="140"/>
  <c r="H243" i="140"/>
  <c r="H242" i="140"/>
  <c r="H206" i="140"/>
  <c r="H204" i="140"/>
  <c r="H203" i="140"/>
  <c r="H200" i="140"/>
  <c r="H199" i="140"/>
  <c r="H195" i="140"/>
  <c r="H192" i="140"/>
  <c r="H190" i="140"/>
  <c r="H189" i="140"/>
  <c r="H187" i="140"/>
  <c r="H182" i="140"/>
  <c r="H181" i="140"/>
  <c r="H180" i="140"/>
  <c r="H178" i="140"/>
  <c r="H177" i="140"/>
  <c r="H176" i="140"/>
  <c r="H174" i="140"/>
  <c r="H172" i="140"/>
  <c r="H170" i="140"/>
  <c r="H168" i="140"/>
  <c r="H167" i="140"/>
  <c r="H165" i="140"/>
  <c r="H160" i="140"/>
  <c r="AH777" i="145"/>
  <c r="L108" i="140"/>
  <c r="AH871" i="145"/>
  <c r="AH870" i="145"/>
  <c r="AH869" i="145"/>
  <c r="AH868" i="145"/>
  <c r="AH867" i="145"/>
  <c r="AH866" i="145"/>
  <c r="AH865" i="145"/>
  <c r="AH864" i="145"/>
  <c r="AH863" i="145"/>
  <c r="AH862" i="145"/>
  <c r="AH861" i="145"/>
  <c r="AH860" i="145"/>
  <c r="AH859" i="145"/>
  <c r="AH858" i="145"/>
  <c r="AH857" i="145"/>
  <c r="AH856" i="145"/>
  <c r="AH855" i="145"/>
  <c r="AH854" i="145"/>
  <c r="AH853" i="145"/>
  <c r="AH852" i="145"/>
  <c r="AH851" i="145"/>
  <c r="AH850" i="145"/>
  <c r="AH849" i="145"/>
  <c r="AH848" i="145"/>
  <c r="AH847" i="145"/>
  <c r="AH846" i="145"/>
  <c r="AH845" i="145"/>
  <c r="AH844" i="145"/>
  <c r="AH843" i="145"/>
  <c r="AH842" i="145"/>
  <c r="AH841" i="145"/>
  <c r="AH840" i="145"/>
  <c r="AH839" i="145"/>
  <c r="AH838" i="145"/>
  <c r="AH837" i="145"/>
  <c r="AH836" i="145"/>
  <c r="AH835" i="145"/>
  <c r="AH834" i="145"/>
  <c r="AH833" i="145"/>
  <c r="AH832" i="145"/>
  <c r="AH831" i="145"/>
  <c r="AH830" i="145"/>
  <c r="AH829" i="145"/>
  <c r="AH828" i="145"/>
  <c r="AH827" i="145"/>
  <c r="AH826" i="145"/>
  <c r="AH825" i="145"/>
  <c r="AH824" i="145"/>
  <c r="AH823" i="145"/>
  <c r="AH822" i="145"/>
  <c r="AH821" i="145"/>
  <c r="AH820" i="145"/>
  <c r="AH819" i="145"/>
  <c r="AH818" i="145"/>
  <c r="AH817" i="145"/>
  <c r="AH816" i="145"/>
  <c r="AH815" i="145"/>
  <c r="AH814" i="145"/>
  <c r="AH813" i="145"/>
  <c r="AH812" i="145"/>
  <c r="AH811" i="145"/>
  <c r="AH810" i="145"/>
  <c r="AH809" i="145"/>
  <c r="AH808" i="145"/>
  <c r="AH807" i="145"/>
  <c r="AH806" i="145"/>
  <c r="AH805" i="145"/>
  <c r="AH804" i="145"/>
  <c r="AH803" i="145"/>
  <c r="AH802" i="145"/>
  <c r="AH801" i="145"/>
  <c r="AH800" i="145"/>
  <c r="AH799" i="145"/>
  <c r="AH798" i="145"/>
  <c r="AH797" i="145"/>
  <c r="AH796" i="145"/>
  <c r="AH795" i="145"/>
  <c r="AH794" i="145"/>
  <c r="AH793" i="145"/>
  <c r="AH792" i="145"/>
  <c r="AH791" i="145"/>
  <c r="AH790" i="145"/>
  <c r="AH789" i="145"/>
  <c r="AH788" i="145"/>
  <c r="AH787" i="145"/>
  <c r="AH786" i="145"/>
  <c r="AH785" i="145"/>
  <c r="AH784" i="145"/>
  <c r="AH783" i="145"/>
  <c r="AH782" i="145"/>
  <c r="AH781" i="145"/>
  <c r="AH780" i="145"/>
  <c r="AH779" i="145"/>
  <c r="AH778" i="145"/>
  <c r="AH776" i="145"/>
  <c r="AH775" i="145"/>
  <c r="AH774" i="145"/>
  <c r="AH773" i="145"/>
  <c r="AH772" i="145"/>
  <c r="AH771" i="145"/>
  <c r="AH770" i="145"/>
  <c r="AH769" i="145"/>
  <c r="AH768" i="145"/>
  <c r="AH767" i="145"/>
  <c r="AH766" i="145"/>
  <c r="AH765" i="145"/>
  <c r="AH764" i="145"/>
  <c r="AH763" i="145"/>
  <c r="AH762" i="145"/>
  <c r="AH761" i="145"/>
  <c r="AH760" i="145"/>
  <c r="AH759" i="145"/>
  <c r="AH758" i="145"/>
  <c r="AH757" i="145"/>
  <c r="AH756" i="145"/>
  <c r="AH755" i="145"/>
  <c r="AH754" i="145"/>
  <c r="AH753" i="145"/>
  <c r="AH752" i="145"/>
  <c r="AH751" i="145"/>
  <c r="AH750" i="145"/>
  <c r="AH749" i="145"/>
  <c r="AH748" i="145"/>
  <c r="AH747" i="145"/>
  <c r="AH746" i="145"/>
  <c r="AH745" i="145"/>
  <c r="AH744" i="145"/>
  <c r="AH743" i="145"/>
  <c r="AH742" i="145"/>
  <c r="AH741" i="145"/>
  <c r="AH740" i="145"/>
  <c r="AH739" i="145"/>
  <c r="AH738" i="145"/>
  <c r="AH737" i="145"/>
  <c r="AH736" i="145"/>
  <c r="AH735" i="145"/>
  <c r="AH734" i="145"/>
  <c r="AH733" i="145"/>
  <c r="AH732" i="145"/>
  <c r="AH731" i="145"/>
  <c r="AH730" i="145"/>
  <c r="AH729" i="145"/>
  <c r="AH728" i="145"/>
  <c r="AH727" i="145"/>
  <c r="AH726" i="145"/>
  <c r="AH725" i="145"/>
  <c r="AH724" i="145"/>
  <c r="AH723" i="145"/>
  <c r="AH722" i="145"/>
  <c r="AH721" i="145"/>
  <c r="AH720" i="145"/>
  <c r="AH719" i="145"/>
  <c r="AH718" i="145"/>
  <c r="AH717" i="145"/>
  <c r="AH716" i="145"/>
  <c r="AH715" i="145"/>
  <c r="AH714" i="145"/>
  <c r="AH713" i="145"/>
  <c r="AH712" i="145"/>
  <c r="AH711" i="145"/>
  <c r="AH710" i="145"/>
  <c r="AH709" i="145"/>
  <c r="AH708" i="145"/>
  <c r="AH707" i="145"/>
  <c r="AH706" i="145"/>
  <c r="AH705" i="145"/>
  <c r="AH704" i="145"/>
  <c r="AH703" i="145"/>
  <c r="AH702" i="145"/>
  <c r="AH701" i="145"/>
  <c r="AH700" i="145"/>
  <c r="AH699" i="145"/>
  <c r="AH698" i="145"/>
  <c r="AH697" i="145"/>
  <c r="AH696" i="145"/>
  <c r="AH695" i="145"/>
  <c r="AH694" i="145"/>
  <c r="AH693" i="145"/>
  <c r="AH692" i="145"/>
  <c r="AH691" i="145"/>
  <c r="AH690" i="145"/>
  <c r="AH689" i="145"/>
  <c r="AH688" i="145"/>
  <c r="AH687" i="145"/>
  <c r="AH686" i="145"/>
  <c r="AH685" i="145"/>
  <c r="AH684" i="145"/>
  <c r="AH683" i="145"/>
  <c r="AH682" i="145"/>
  <c r="AH681" i="145"/>
  <c r="AH680" i="145"/>
  <c r="AH679" i="145"/>
  <c r="AH678" i="145"/>
  <c r="AH677" i="145"/>
  <c r="AH676" i="145"/>
  <c r="AH675" i="145"/>
  <c r="AH674" i="145"/>
  <c r="AH673" i="145"/>
  <c r="AH672" i="145"/>
  <c r="AH671" i="145"/>
  <c r="AH670" i="145"/>
  <c r="AH669" i="145"/>
  <c r="AH668" i="145"/>
  <c r="AH667" i="145"/>
  <c r="AH666" i="145"/>
  <c r="AH665" i="145"/>
  <c r="AH664" i="145"/>
  <c r="AH663" i="145"/>
  <c r="AH662" i="145"/>
  <c r="AH661" i="145"/>
  <c r="AH660" i="145"/>
  <c r="AH659" i="145"/>
  <c r="AH658" i="145"/>
  <c r="AH657" i="145"/>
  <c r="AH656" i="145"/>
  <c r="AH655" i="145"/>
  <c r="AH654" i="145"/>
  <c r="AH653" i="145"/>
  <c r="AH652" i="145"/>
  <c r="AH651" i="145"/>
  <c r="AH650" i="145"/>
  <c r="AH649" i="145"/>
  <c r="AH648" i="145"/>
  <c r="AH647" i="145"/>
  <c r="AH646" i="145"/>
  <c r="AH645" i="145"/>
  <c r="AH644" i="145"/>
  <c r="AH643" i="145"/>
  <c r="AH642" i="145"/>
  <c r="AH641" i="145"/>
  <c r="AH640" i="145"/>
  <c r="AH639" i="145"/>
  <c r="AH638" i="145"/>
  <c r="AH637" i="145"/>
  <c r="AH636" i="145"/>
  <c r="AH635" i="145"/>
  <c r="AH634" i="145"/>
  <c r="AH633" i="145"/>
  <c r="AH632" i="145"/>
  <c r="AH631" i="145"/>
  <c r="AH630" i="145"/>
  <c r="AH629" i="145"/>
  <c r="AH628" i="145"/>
  <c r="AH627" i="145"/>
  <c r="AH626" i="145"/>
  <c r="AH625" i="145"/>
  <c r="AH624" i="145"/>
  <c r="AH623" i="145"/>
  <c r="AH622" i="145"/>
  <c r="AH621" i="145"/>
  <c r="AH620" i="145"/>
  <c r="AH619" i="145"/>
  <c r="AH618" i="145"/>
  <c r="AH617" i="145"/>
  <c r="AH616" i="145"/>
  <c r="AH615" i="145"/>
  <c r="AH614" i="145"/>
  <c r="AH613" i="145"/>
  <c r="AH612" i="145"/>
  <c r="AH611" i="145"/>
  <c r="AH610" i="145"/>
  <c r="AH609" i="145"/>
  <c r="AH608" i="145"/>
  <c r="AH607" i="145"/>
  <c r="AH606" i="145"/>
  <c r="AH605" i="145"/>
  <c r="AH604" i="145"/>
  <c r="AH603" i="145"/>
  <c r="AH602" i="145"/>
  <c r="AH601" i="145"/>
  <c r="AH600" i="145"/>
  <c r="AH599" i="145"/>
  <c r="AH598" i="145"/>
  <c r="AH597" i="145"/>
  <c r="AH596" i="145"/>
  <c r="AH595" i="145"/>
  <c r="AH594" i="145"/>
  <c r="AH593" i="145"/>
  <c r="AH592" i="145"/>
  <c r="AH591" i="145"/>
  <c r="AH590" i="145"/>
  <c r="AH589" i="145"/>
  <c r="AH588" i="145"/>
  <c r="AH587" i="145"/>
  <c r="AH586" i="145"/>
  <c r="AH585" i="145"/>
  <c r="AH584" i="145"/>
  <c r="AH583" i="145"/>
  <c r="AH582" i="145"/>
  <c r="AH581" i="145"/>
  <c r="AH580" i="145"/>
  <c r="AH579" i="145"/>
  <c r="AH578" i="145"/>
  <c r="AH577" i="145"/>
  <c r="AH576" i="145"/>
  <c r="AH575" i="145"/>
  <c r="AH574" i="145"/>
  <c r="AH573" i="145"/>
  <c r="AH572" i="145"/>
  <c r="AH571" i="145"/>
  <c r="AH570" i="145"/>
  <c r="AH569" i="145"/>
  <c r="AH568" i="145"/>
  <c r="AH567" i="145"/>
  <c r="AH566" i="145"/>
  <c r="AH565" i="145"/>
  <c r="AH564" i="145"/>
  <c r="AH563" i="145"/>
  <c r="AH562" i="145"/>
  <c r="AH561" i="145"/>
  <c r="AH560" i="145"/>
  <c r="AH559" i="145"/>
  <c r="AH558" i="145"/>
  <c r="AH557" i="145"/>
  <c r="AH556" i="145"/>
  <c r="AH555" i="145"/>
  <c r="AH554" i="145"/>
  <c r="AH553" i="145"/>
  <c r="AH552" i="145"/>
  <c r="AH551" i="145"/>
  <c r="AH550" i="145"/>
  <c r="AH549" i="145"/>
  <c r="AH548" i="145"/>
  <c r="AH547" i="145"/>
  <c r="AH546" i="145"/>
  <c r="AH545" i="145"/>
  <c r="AH544" i="145"/>
  <c r="AH543" i="145"/>
  <c r="AH542" i="145"/>
  <c r="AH541" i="145"/>
  <c r="AH540" i="145"/>
  <c r="AH539" i="145"/>
  <c r="AH538" i="145"/>
  <c r="AH537" i="145"/>
  <c r="AH536" i="145"/>
  <c r="AH535" i="145"/>
  <c r="AH534" i="145"/>
  <c r="AH533" i="145"/>
  <c r="AH532" i="145"/>
  <c r="AH531" i="145"/>
  <c r="AH530" i="145"/>
  <c r="AH529" i="145"/>
  <c r="AH528" i="145"/>
  <c r="AH527" i="145"/>
  <c r="AH526" i="145"/>
  <c r="AH525" i="145"/>
  <c r="AH524" i="145"/>
  <c r="AH523" i="145"/>
  <c r="AH522" i="145"/>
  <c r="AH521" i="145"/>
  <c r="AH520" i="145"/>
  <c r="AH519" i="145"/>
  <c r="AH518" i="145"/>
  <c r="AH517" i="145"/>
  <c r="AH516" i="145"/>
  <c r="AH515" i="145"/>
  <c r="AH514" i="145"/>
  <c r="AH513" i="145"/>
  <c r="AH512" i="145"/>
  <c r="AH511" i="145"/>
  <c r="AH510" i="145"/>
  <c r="AH509" i="145"/>
  <c r="AH508" i="145"/>
  <c r="AH507" i="145"/>
  <c r="AH506" i="145"/>
  <c r="AH505" i="145"/>
  <c r="AH504" i="145"/>
  <c r="AH503" i="145"/>
  <c r="AH502" i="145"/>
  <c r="AH501" i="145"/>
  <c r="AH500" i="145"/>
  <c r="AH499" i="145"/>
  <c r="AH498" i="145"/>
  <c r="AH497" i="145"/>
  <c r="AH496" i="145"/>
  <c r="AH495" i="145"/>
  <c r="AH494" i="145"/>
  <c r="AH493" i="145"/>
  <c r="AH492" i="145"/>
  <c r="AH491" i="145"/>
  <c r="AH490" i="145"/>
  <c r="AH489" i="145"/>
  <c r="AH488" i="145"/>
  <c r="AH487" i="145"/>
  <c r="AH486" i="145"/>
  <c r="AH485" i="145"/>
  <c r="AH484" i="145"/>
  <c r="AH483" i="145"/>
  <c r="AH482" i="145"/>
  <c r="AH481" i="145"/>
  <c r="AH480" i="145"/>
  <c r="AH479" i="145"/>
  <c r="AH478" i="145"/>
  <c r="AH477" i="145"/>
  <c r="AH476" i="145"/>
  <c r="AH475" i="145"/>
  <c r="AH474" i="145"/>
  <c r="AH473" i="145"/>
  <c r="AH472" i="145"/>
  <c r="AH471" i="145"/>
  <c r="AH470" i="145"/>
  <c r="AH469" i="145"/>
  <c r="AH468" i="145"/>
  <c r="AH467" i="145"/>
  <c r="AH466" i="145"/>
  <c r="AH465" i="145"/>
  <c r="AH464" i="145"/>
  <c r="AH463" i="145"/>
  <c r="AH462" i="145"/>
  <c r="AH461" i="145"/>
  <c r="AH460" i="145"/>
  <c r="AH459" i="145"/>
  <c r="AH458" i="145"/>
  <c r="AH457" i="145"/>
  <c r="AH456" i="145"/>
  <c r="AH455" i="145"/>
  <c r="AH454" i="145"/>
  <c r="AH453" i="145"/>
  <c r="AH452" i="145"/>
  <c r="AH451" i="145"/>
  <c r="AH450" i="145"/>
  <c r="AH449" i="145"/>
  <c r="AH448" i="145"/>
  <c r="AH447" i="145"/>
  <c r="AH446" i="145"/>
  <c r="AH445" i="145"/>
  <c r="AH444" i="145"/>
  <c r="AH443" i="145"/>
  <c r="AH442" i="145"/>
  <c r="AH441" i="145"/>
  <c r="AH440" i="145"/>
  <c r="AH439" i="145"/>
  <c r="AH438" i="145"/>
  <c r="AH437" i="145"/>
  <c r="AH436" i="145"/>
  <c r="AH435" i="145"/>
  <c r="AH434" i="145"/>
  <c r="AH433" i="145"/>
  <c r="AH432" i="145"/>
  <c r="AH431" i="145"/>
  <c r="AH430" i="145"/>
  <c r="AH429" i="145"/>
  <c r="AH428" i="145"/>
  <c r="AH427" i="145"/>
  <c r="AH426" i="145"/>
  <c r="AH425" i="145"/>
  <c r="AH424" i="145"/>
  <c r="AH423" i="145"/>
  <c r="AH422" i="145"/>
  <c r="AH421" i="145"/>
  <c r="AH420" i="145"/>
  <c r="AH419" i="145"/>
  <c r="AH418" i="145"/>
  <c r="AH417" i="145"/>
  <c r="AH416" i="145"/>
  <c r="AH415" i="145"/>
  <c r="AH414" i="145"/>
  <c r="AH413" i="145"/>
  <c r="AH412" i="145"/>
  <c r="AH411" i="145"/>
  <c r="AH410" i="145"/>
  <c r="AH409" i="145"/>
  <c r="AH408" i="145"/>
  <c r="AH407" i="145"/>
  <c r="AH406" i="145"/>
  <c r="AH405" i="145"/>
  <c r="AH404" i="145"/>
  <c r="AH403" i="145"/>
  <c r="AH402" i="145"/>
  <c r="AH401" i="145"/>
  <c r="AH400" i="145"/>
  <c r="AH399" i="145"/>
  <c r="AH398" i="145"/>
  <c r="AH397" i="145"/>
  <c r="AH396" i="145"/>
  <c r="AH395" i="145"/>
  <c r="AH394" i="145"/>
  <c r="AH393" i="145"/>
  <c r="AH392" i="145"/>
  <c r="AH391" i="145"/>
  <c r="AH390" i="145"/>
  <c r="AH389" i="145"/>
  <c r="AH388" i="145"/>
  <c r="AH387" i="145"/>
  <c r="AH386" i="145"/>
  <c r="AH385" i="145"/>
  <c r="AH384" i="145"/>
  <c r="AH383" i="145"/>
  <c r="AH382" i="145"/>
  <c r="AH381" i="145"/>
  <c r="AH380" i="145"/>
  <c r="AH379" i="145"/>
  <c r="AH378" i="145"/>
  <c r="AH377" i="145"/>
  <c r="AH376" i="145"/>
  <c r="AH375" i="145"/>
  <c r="AH374" i="145"/>
  <c r="AH373" i="145"/>
  <c r="AH372" i="145"/>
  <c r="AH371" i="145"/>
  <c r="AH370" i="145"/>
  <c r="AH369" i="145"/>
  <c r="AH368" i="145"/>
  <c r="AH367" i="145"/>
  <c r="AH366" i="145"/>
  <c r="AH365" i="145"/>
  <c r="AH364" i="145"/>
  <c r="AH363" i="145"/>
  <c r="P363" i="145" s="1"/>
  <c r="AH362" i="145"/>
  <c r="P362" i="145" s="1"/>
  <c r="AH361" i="145"/>
  <c r="AH360" i="145"/>
  <c r="AH359" i="145"/>
  <c r="P359" i="145" s="1"/>
  <c r="AH358" i="145"/>
  <c r="P358" i="145" s="1"/>
  <c r="AH357" i="145"/>
  <c r="P357" i="145" s="1"/>
  <c r="AH356" i="145"/>
  <c r="P356" i="145" s="1"/>
  <c r="AH355" i="145"/>
  <c r="P355" i="145" s="1"/>
  <c r="AH354" i="145"/>
  <c r="P354" i="145" s="1"/>
  <c r="AH353" i="145"/>
  <c r="AH352" i="145"/>
  <c r="AH351" i="145"/>
  <c r="AH350" i="145"/>
  <c r="P345" i="145" s="1"/>
  <c r="AH349" i="145"/>
  <c r="P349" i="145" s="1"/>
  <c r="AH348" i="145"/>
  <c r="P348" i="145" s="1"/>
  <c r="AH347" i="145"/>
  <c r="P347" i="145" s="1"/>
  <c r="AH346" i="145"/>
  <c r="P346" i="145" s="1"/>
  <c r="AH345" i="145"/>
  <c r="AH344" i="145"/>
  <c r="P344" i="145" s="1"/>
  <c r="AH343" i="145"/>
  <c r="P343" i="145" s="1"/>
  <c r="AH342" i="145"/>
  <c r="P342" i="145" s="1"/>
  <c r="AH341" i="145"/>
  <c r="P341" i="145" s="1"/>
  <c r="AH340" i="145"/>
  <c r="AH339" i="145"/>
  <c r="P339" i="145" s="1"/>
  <c r="AH338" i="145"/>
  <c r="P338" i="145" s="1"/>
  <c r="AH337" i="145"/>
  <c r="P337" i="145" s="1"/>
  <c r="AH336" i="145"/>
  <c r="AH335" i="145"/>
  <c r="P335" i="145" s="1"/>
  <c r="AH334" i="145"/>
  <c r="P334" i="145" s="1"/>
  <c r="AH333" i="145"/>
  <c r="P333" i="145" s="1"/>
  <c r="AH332" i="145"/>
  <c r="AH331" i="145"/>
  <c r="AH330" i="145"/>
  <c r="AH329" i="145"/>
  <c r="AH328" i="145"/>
  <c r="P328" i="145" s="1"/>
  <c r="AH327" i="145"/>
  <c r="P327" i="145" s="1"/>
  <c r="AH326" i="145"/>
  <c r="AH325" i="145"/>
  <c r="AH324" i="145"/>
  <c r="P324" i="145" s="1"/>
  <c r="AH323" i="145"/>
  <c r="P323" i="145" s="1"/>
  <c r="AH322" i="145"/>
  <c r="AH321" i="145"/>
  <c r="P321" i="145" s="1"/>
  <c r="AH320" i="145"/>
  <c r="P320" i="145" s="1"/>
  <c r="AH319" i="145"/>
  <c r="P319" i="145" s="1"/>
  <c r="AH318" i="145"/>
  <c r="AH317" i="145"/>
  <c r="P317" i="145" s="1"/>
  <c r="AH316" i="145"/>
  <c r="P316" i="145" s="1"/>
  <c r="AH315" i="145"/>
  <c r="P315" i="145" s="1"/>
  <c r="AH314" i="145"/>
  <c r="P314" i="145" s="1"/>
  <c r="AH313" i="145"/>
  <c r="P313" i="145" s="1"/>
  <c r="AH312" i="145"/>
  <c r="AH311" i="145"/>
  <c r="P311" i="145" s="1"/>
  <c r="AH310" i="145"/>
  <c r="P310" i="145" s="1"/>
  <c r="AH309" i="145"/>
  <c r="AH308" i="145"/>
  <c r="P308" i="145" s="1"/>
  <c r="AH307" i="145"/>
  <c r="P307" i="145" s="1"/>
  <c r="AH306" i="145"/>
  <c r="P306" i="145" s="1"/>
  <c r="AH305" i="145"/>
  <c r="AH304" i="145"/>
  <c r="P304" i="145" s="1"/>
  <c r="AH303" i="145"/>
  <c r="P303" i="145" s="1"/>
  <c r="AH302" i="145"/>
  <c r="P302" i="145" s="1"/>
  <c r="AH301" i="145"/>
  <c r="P301" i="145" s="1"/>
  <c r="AH300" i="145"/>
  <c r="AH299" i="145"/>
  <c r="P299" i="145" s="1"/>
  <c r="AH298" i="145"/>
  <c r="P298" i="145" s="1"/>
  <c r="AH297" i="145"/>
  <c r="P297" i="145" s="1"/>
  <c r="AH296" i="145"/>
  <c r="P296" i="145" s="1"/>
  <c r="AH295" i="145"/>
  <c r="AH294" i="145"/>
  <c r="P294" i="145" s="1"/>
  <c r="AH293" i="145"/>
  <c r="P293" i="145" s="1"/>
  <c r="AH292" i="145"/>
  <c r="AH291" i="145"/>
  <c r="AH290" i="145"/>
  <c r="P290" i="145" s="1"/>
  <c r="AH289" i="145"/>
  <c r="P289" i="145" s="1"/>
  <c r="AH288" i="145"/>
  <c r="AH287" i="145"/>
  <c r="P287" i="145" s="1"/>
  <c r="AH286" i="145"/>
  <c r="P286" i="145" s="1"/>
  <c r="AH285" i="145"/>
  <c r="AH284" i="145"/>
  <c r="P284" i="145" s="1"/>
  <c r="AH283" i="145"/>
  <c r="P283" i="145" s="1"/>
  <c r="AH282" i="145"/>
  <c r="AH281" i="145"/>
  <c r="AH280" i="145"/>
  <c r="P280" i="145" s="1"/>
  <c r="AH279" i="145"/>
  <c r="P279" i="145" s="1"/>
  <c r="AH278" i="145"/>
  <c r="AH277" i="145"/>
  <c r="P277" i="145" s="1"/>
  <c r="AH276" i="145"/>
  <c r="P276" i="145" s="1"/>
  <c r="AH275" i="145"/>
  <c r="AH274" i="145"/>
  <c r="AH273" i="145"/>
  <c r="AH272" i="145"/>
  <c r="AH271" i="145"/>
  <c r="AH270" i="145"/>
  <c r="P270" i="145" s="1"/>
  <c r="AH269" i="145"/>
  <c r="P269" i="145" s="1"/>
  <c r="AH268" i="145"/>
  <c r="AH267" i="145"/>
  <c r="P267" i="145" s="1"/>
  <c r="AH266" i="145"/>
  <c r="P266" i="145" s="1"/>
  <c r="AH265" i="145"/>
  <c r="P265" i="145" s="1"/>
  <c r="AH264" i="145"/>
  <c r="AH263" i="145"/>
  <c r="P263" i="145" s="1"/>
  <c r="AH262" i="145"/>
  <c r="P262" i="145" s="1"/>
  <c r="AH261" i="145"/>
  <c r="P261" i="145" s="1"/>
  <c r="AH260" i="145"/>
  <c r="P260" i="145" s="1"/>
  <c r="AH259" i="145"/>
  <c r="P259" i="145" s="1"/>
  <c r="AH258" i="145"/>
  <c r="P258" i="145" s="1"/>
  <c r="AH257" i="145"/>
  <c r="P257" i="145" s="1"/>
  <c r="AH256" i="145"/>
  <c r="P256" i="145" s="1"/>
  <c r="AH255" i="145"/>
  <c r="AH254" i="145"/>
  <c r="P254" i="145" s="1"/>
  <c r="AH253" i="145"/>
  <c r="P253" i="145" s="1"/>
  <c r="AH252" i="145"/>
  <c r="P252" i="145" s="1"/>
  <c r="AH251" i="145"/>
  <c r="P251" i="145" s="1"/>
  <c r="AH250" i="145"/>
  <c r="AH249" i="145"/>
  <c r="P249" i="145" s="1"/>
  <c r="AH248" i="145"/>
  <c r="P248" i="145" s="1"/>
  <c r="AH247" i="145"/>
  <c r="P247" i="145" s="1"/>
  <c r="AH246" i="145"/>
  <c r="P246" i="145" s="1"/>
  <c r="AH245" i="145"/>
  <c r="AH244" i="145"/>
  <c r="P244" i="145" s="1"/>
  <c r="AH243" i="145"/>
  <c r="P243" i="145" s="1"/>
  <c r="AH242" i="145"/>
  <c r="P242" i="145" s="1"/>
  <c r="AH241" i="145"/>
  <c r="P241" i="145" s="1"/>
  <c r="AH240" i="145"/>
  <c r="AH239" i="145"/>
  <c r="P239" i="145" s="1"/>
  <c r="AH238" i="145"/>
  <c r="P238" i="145" s="1"/>
  <c r="AH237" i="145"/>
  <c r="AH236" i="145"/>
  <c r="AH235" i="145"/>
  <c r="P235" i="145" s="1"/>
  <c r="AH234" i="145"/>
  <c r="P234" i="145" s="1"/>
  <c r="AH233" i="145"/>
  <c r="AH232" i="145"/>
  <c r="P232" i="145" s="1"/>
  <c r="AH231" i="145"/>
  <c r="P231" i="145" s="1"/>
  <c r="AH230" i="145"/>
  <c r="AH229" i="145"/>
  <c r="P229" i="145" s="1"/>
  <c r="AH228" i="145"/>
  <c r="P228" i="145" s="1"/>
  <c r="AH227" i="145"/>
  <c r="AH226" i="145"/>
  <c r="P226" i="145" s="1"/>
  <c r="AH225" i="145"/>
  <c r="P225" i="145" s="1"/>
  <c r="AH224" i="145"/>
  <c r="AH223" i="145"/>
  <c r="AH222" i="145"/>
  <c r="P222" i="145" s="1"/>
  <c r="AH221" i="145"/>
  <c r="P221" i="145" s="1"/>
  <c r="AH220" i="145"/>
  <c r="AH219" i="145"/>
  <c r="P219" i="145" s="1"/>
  <c r="AH218" i="145"/>
  <c r="P218" i="145" s="1"/>
  <c r="AH217" i="145"/>
  <c r="AH216" i="145"/>
  <c r="AH215" i="145"/>
  <c r="AH214" i="145"/>
  <c r="AH213" i="145"/>
  <c r="AH212" i="145"/>
  <c r="P212" i="145" s="1"/>
  <c r="AH211" i="145"/>
  <c r="P211" i="145" s="1"/>
  <c r="AH210" i="145"/>
  <c r="P210" i="145" s="1"/>
  <c r="AH209" i="145"/>
  <c r="P209" i="145" s="1"/>
  <c r="AH208" i="145"/>
  <c r="P208" i="145" s="1"/>
  <c r="AH207" i="145"/>
  <c r="P207" i="145" s="1"/>
  <c r="AH206" i="145"/>
  <c r="P206" i="145" s="1"/>
  <c r="AH205" i="145"/>
  <c r="AH204" i="145"/>
  <c r="P204" i="145" s="1"/>
  <c r="AH203" i="145"/>
  <c r="P203" i="145" s="1"/>
  <c r="AH202" i="145"/>
  <c r="P202" i="145" s="1"/>
  <c r="AH201" i="145"/>
  <c r="P201" i="145" s="1"/>
  <c r="AH200" i="145"/>
  <c r="P200" i="145" s="1"/>
  <c r="AH199" i="145"/>
  <c r="P199" i="145" s="1"/>
  <c r="AH198" i="145"/>
  <c r="P198" i="145" s="1"/>
  <c r="AH197" i="145"/>
  <c r="P197" i="145" s="1"/>
  <c r="AH196" i="145"/>
  <c r="P196" i="145" s="1"/>
  <c r="AH195" i="145"/>
  <c r="P195" i="145" s="1"/>
  <c r="AH194" i="145"/>
  <c r="AH193" i="145"/>
  <c r="AH192" i="145"/>
  <c r="AH191" i="145"/>
  <c r="P191" i="145" s="1"/>
  <c r="AH190" i="145"/>
  <c r="P190" i="145" s="1"/>
  <c r="AH189" i="145"/>
  <c r="P189" i="145" s="1"/>
  <c r="AH188" i="145"/>
  <c r="P188" i="145" s="1"/>
  <c r="AH187" i="145"/>
  <c r="AH186" i="145"/>
  <c r="P186" i="145" s="1"/>
  <c r="AH185" i="145"/>
  <c r="P185" i="145" s="1"/>
  <c r="AH184" i="145"/>
  <c r="AH183" i="145"/>
  <c r="P183" i="145" s="1"/>
  <c r="AH182" i="145"/>
  <c r="P182" i="145" s="1"/>
  <c r="AH181" i="145"/>
  <c r="AH180" i="145"/>
  <c r="P180" i="145" s="1"/>
  <c r="AH179" i="145"/>
  <c r="P179" i="145" s="1"/>
  <c r="AH178" i="145"/>
  <c r="P178" i="145" s="1"/>
  <c r="AH177" i="145"/>
  <c r="AH176" i="145"/>
  <c r="P176" i="145" s="1"/>
  <c r="AH175" i="145"/>
  <c r="P175" i="145" s="1"/>
  <c r="AH174" i="145"/>
  <c r="P174" i="145" s="1"/>
  <c r="AH173" i="145"/>
  <c r="AH172" i="145"/>
  <c r="P172" i="145" s="1"/>
  <c r="AH171" i="145"/>
  <c r="P171" i="145" s="1"/>
  <c r="AH170" i="145"/>
  <c r="P170" i="145" s="1"/>
  <c r="AH169" i="145"/>
  <c r="AH168" i="145"/>
  <c r="P168" i="145" s="1"/>
  <c r="AH167" i="145"/>
  <c r="P167" i="145" s="1"/>
  <c r="AH166" i="145"/>
  <c r="P166" i="145" s="1"/>
  <c r="AH165" i="145"/>
  <c r="AH164" i="145"/>
  <c r="AH163" i="145"/>
  <c r="P163" i="145" s="1"/>
  <c r="AH162" i="145"/>
  <c r="P162" i="145" s="1"/>
  <c r="AH161" i="145"/>
  <c r="P161" i="145" s="1"/>
  <c r="AH160" i="145"/>
  <c r="AH159" i="145"/>
  <c r="P159" i="145" s="1"/>
  <c r="AH158" i="145"/>
  <c r="P158" i="145" s="1"/>
  <c r="AH157" i="145"/>
  <c r="P157" i="145" s="1"/>
  <c r="AH156" i="145"/>
  <c r="AH155" i="145"/>
  <c r="AH154" i="145"/>
  <c r="AH153" i="145"/>
  <c r="P153" i="145" s="1"/>
  <c r="AH152" i="145"/>
  <c r="P152" i="145" s="1"/>
  <c r="AH151" i="145"/>
  <c r="P151" i="145" s="1"/>
  <c r="AH150" i="145"/>
  <c r="P150" i="145" s="1"/>
  <c r="AH149" i="145"/>
  <c r="AH148" i="145"/>
  <c r="P148" i="145" s="1"/>
  <c r="AH147" i="145"/>
  <c r="P147" i="145" s="1"/>
  <c r="AH146" i="145"/>
  <c r="AH145" i="145"/>
  <c r="P145" i="145" s="1"/>
  <c r="AH144" i="145"/>
  <c r="P144" i="145" s="1"/>
  <c r="AH143" i="145"/>
  <c r="AH142" i="145"/>
  <c r="AH141" i="145"/>
  <c r="P141" i="145" s="1"/>
  <c r="AH140" i="145"/>
  <c r="P140" i="145" s="1"/>
  <c r="AH139" i="145"/>
  <c r="P139" i="145" s="1"/>
  <c r="AH138" i="145"/>
  <c r="P138" i="145" s="1"/>
  <c r="AH137" i="145"/>
  <c r="AH136" i="145"/>
  <c r="P136" i="145" s="1"/>
  <c r="AH135" i="145"/>
  <c r="P135" i="145" s="1"/>
  <c r="AH134" i="145"/>
  <c r="P134" i="145" s="1"/>
  <c r="AH133" i="145"/>
  <c r="P133" i="145" s="1"/>
  <c r="AH132" i="145"/>
  <c r="AH131" i="145"/>
  <c r="P131" i="145" s="1"/>
  <c r="AH130" i="145"/>
  <c r="P130" i="145" s="1"/>
  <c r="AH129" i="145"/>
  <c r="P129" i="145" s="1"/>
  <c r="AH128" i="145"/>
  <c r="P128" i="145" s="1"/>
  <c r="AH127" i="145"/>
  <c r="AH126" i="145"/>
  <c r="AH125" i="145"/>
  <c r="P125" i="145" s="1"/>
  <c r="AH124" i="145"/>
  <c r="P124" i="145" s="1"/>
  <c r="AH123" i="145"/>
  <c r="P123" i="145" s="1"/>
  <c r="AH122" i="145"/>
  <c r="P122" i="145" s="1"/>
  <c r="AH121" i="145"/>
  <c r="AH120" i="145"/>
  <c r="P120" i="145" s="1"/>
  <c r="AH119" i="145"/>
  <c r="P119" i="145" s="1"/>
  <c r="AH118" i="145"/>
  <c r="AH117" i="145"/>
  <c r="AH116" i="145"/>
  <c r="P116" i="145" s="1"/>
  <c r="AH115" i="145"/>
  <c r="P115" i="145" s="1"/>
  <c r="AH114" i="145"/>
  <c r="P114" i="145" s="1"/>
  <c r="AH113" i="145"/>
  <c r="P113" i="145" s="1"/>
  <c r="AH112" i="145"/>
  <c r="P112" i="145" s="1"/>
  <c r="AH111" i="145"/>
  <c r="P111" i="145" s="1"/>
  <c r="AH110" i="145"/>
  <c r="P110" i="145" s="1"/>
  <c r="AH109" i="145"/>
  <c r="AH108" i="145"/>
  <c r="P108" i="145" s="1"/>
  <c r="AH107" i="145"/>
  <c r="P107" i="145" s="1"/>
  <c r="AH106" i="145"/>
  <c r="P106" i="145" s="1"/>
  <c r="AH105" i="145"/>
  <c r="AH104" i="145"/>
  <c r="P104" i="145" s="1"/>
  <c r="AH103" i="145"/>
  <c r="P103" i="145" s="1"/>
  <c r="AH102" i="145"/>
  <c r="P102" i="145" s="1"/>
  <c r="AH101" i="145"/>
  <c r="P101" i="145" s="1"/>
  <c r="AH100" i="145"/>
  <c r="P100" i="145" s="1"/>
  <c r="AH99" i="145"/>
  <c r="P99" i="145" s="1"/>
  <c r="AH98" i="145"/>
  <c r="P98" i="145" s="1"/>
  <c r="AH97" i="145"/>
  <c r="P97" i="145" s="1"/>
  <c r="AH96" i="145"/>
  <c r="AH95" i="145"/>
  <c r="P95" i="145" s="1"/>
  <c r="AH94" i="145"/>
  <c r="P94" i="145" s="1"/>
  <c r="AH93" i="145"/>
  <c r="P93" i="145" s="1"/>
  <c r="AH92" i="145"/>
  <c r="P92" i="145" s="1"/>
  <c r="AH91" i="145"/>
  <c r="P91" i="145" s="1"/>
  <c r="AH90" i="145"/>
  <c r="P90" i="145" s="1"/>
  <c r="AH89" i="145"/>
  <c r="AH88" i="145"/>
  <c r="P88" i="145" s="1"/>
  <c r="AH87" i="145"/>
  <c r="P87" i="145" s="1"/>
  <c r="AH86" i="145"/>
  <c r="AH85" i="145"/>
  <c r="P85" i="145" s="1"/>
  <c r="AH84" i="145"/>
  <c r="P84" i="145" s="1"/>
  <c r="AH83" i="145"/>
  <c r="AH82" i="145"/>
  <c r="P82" i="145" s="1"/>
  <c r="AH81" i="145"/>
  <c r="P81" i="145" s="1"/>
  <c r="AH80" i="145"/>
  <c r="AH79" i="145"/>
  <c r="P79" i="145" s="1"/>
  <c r="AH78" i="145"/>
  <c r="P78" i="145" s="1"/>
  <c r="AH77" i="145"/>
  <c r="AH76" i="145"/>
  <c r="AH75" i="145"/>
  <c r="AH74" i="145"/>
  <c r="AH73" i="145"/>
  <c r="P73" i="145" s="1"/>
  <c r="AH72" i="145"/>
  <c r="P72" i="145" s="1"/>
  <c r="AH71" i="145"/>
  <c r="P71" i="145" s="1"/>
  <c r="AH70" i="145"/>
  <c r="P70" i="145" s="1"/>
  <c r="AH69" i="145"/>
  <c r="P69" i="145" s="1"/>
  <c r="AH68" i="145"/>
  <c r="AH67" i="145"/>
  <c r="P67" i="145" s="1"/>
  <c r="AH66" i="145"/>
  <c r="P66" i="145" s="1"/>
  <c r="AH65" i="145"/>
  <c r="P65" i="145" s="1"/>
  <c r="AH64" i="145"/>
  <c r="AH63" i="145"/>
  <c r="P63" i="145" s="1"/>
  <c r="AH62" i="145"/>
  <c r="P62" i="145" s="1"/>
  <c r="AH61" i="145"/>
  <c r="P61" i="145" s="1"/>
  <c r="AH60" i="145"/>
  <c r="AH59" i="145"/>
  <c r="AH58" i="145"/>
  <c r="P58" i="145" s="1"/>
  <c r="AH57" i="145"/>
  <c r="P57" i="145" s="1"/>
  <c r="AH56" i="145"/>
  <c r="AH55" i="145"/>
  <c r="P55" i="145" s="1"/>
  <c r="AH54" i="145"/>
  <c r="P54" i="145" s="1"/>
  <c r="AH53" i="145"/>
  <c r="P53" i="145" s="1"/>
  <c r="AH52" i="145"/>
  <c r="P52" i="145" s="1"/>
  <c r="AH51" i="145"/>
  <c r="P51" i="145" s="1"/>
  <c r="AH50" i="145"/>
  <c r="P50" i="145" s="1"/>
  <c r="AH49" i="145"/>
  <c r="P49" i="145" s="1"/>
  <c r="AH48" i="145"/>
  <c r="P48" i="145" s="1"/>
  <c r="AH47" i="145"/>
  <c r="P47" i="145" s="1"/>
  <c r="AH46" i="145"/>
  <c r="AH45" i="145"/>
  <c r="P45" i="145" s="1"/>
  <c r="AH44" i="145"/>
  <c r="P44" i="145" s="1"/>
  <c r="AH43" i="145"/>
  <c r="P43" i="145" s="1"/>
  <c r="AH42" i="145"/>
  <c r="P42" i="145" s="1"/>
  <c r="AH41" i="145"/>
  <c r="AH40" i="145"/>
  <c r="P40" i="145" s="1"/>
  <c r="AH39" i="145"/>
  <c r="P39" i="145" s="1"/>
  <c r="AH38" i="145"/>
  <c r="AH37" i="145"/>
  <c r="P37" i="145" s="1"/>
  <c r="AH36" i="145"/>
  <c r="P36" i="145" s="1"/>
  <c r="AH35" i="145"/>
  <c r="AH34" i="145"/>
  <c r="P34" i="145" s="1"/>
  <c r="AH33" i="145"/>
  <c r="P33" i="145" s="1"/>
  <c r="AH32" i="145"/>
  <c r="P32" i="145" s="1"/>
  <c r="AH31" i="145"/>
  <c r="AH30" i="145"/>
  <c r="P30" i="145" s="1"/>
  <c r="AH29" i="145"/>
  <c r="P29" i="145" s="1"/>
  <c r="AH28" i="145"/>
  <c r="P28" i="145" s="1"/>
  <c r="AH27" i="145"/>
  <c r="AH26" i="145"/>
  <c r="P26" i="145" s="1"/>
  <c r="AH25" i="145"/>
  <c r="P25" i="145" s="1"/>
  <c r="AH24" i="145"/>
  <c r="P24" i="145" s="1"/>
  <c r="AH23" i="145"/>
  <c r="AH22" i="145"/>
  <c r="P22" i="145" s="1"/>
  <c r="AH21" i="145"/>
  <c r="P21" i="145" s="1"/>
  <c r="AH20" i="145"/>
  <c r="AH19" i="145"/>
  <c r="P19" i="145" s="1"/>
  <c r="AH18" i="145"/>
  <c r="P18" i="145" s="1"/>
  <c r="AH17" i="145"/>
  <c r="AH16" i="145"/>
  <c r="AH15" i="145"/>
  <c r="P15" i="145" s="1"/>
  <c r="AH14" i="145"/>
  <c r="P14" i="145" s="1"/>
  <c r="AH13" i="145"/>
  <c r="P13" i="145" s="1"/>
  <c r="AH12" i="145"/>
  <c r="AH11" i="145"/>
  <c r="P11" i="145" s="1"/>
  <c r="AH10" i="145"/>
  <c r="P10" i="145" s="1"/>
  <c r="AH9" i="145"/>
  <c r="P9" i="145" s="1"/>
  <c r="AH8" i="145"/>
  <c r="AH7" i="145"/>
  <c r="AH6" i="145"/>
  <c r="AH5" i="145"/>
  <c r="P5" i="145" s="1"/>
  <c r="P908" i="145"/>
  <c r="H250" i="140" s="1"/>
  <c r="P886" i="145"/>
  <c r="P871" i="145"/>
  <c r="H196" i="140" s="1"/>
  <c r="P860" i="145"/>
  <c r="H185" i="140" s="1"/>
  <c r="S805" i="145"/>
  <c r="R805" i="145"/>
  <c r="S804" i="145"/>
  <c r="AC804" i="145" s="1"/>
  <c r="R804" i="145"/>
  <c r="S803" i="145"/>
  <c r="R803" i="145"/>
  <c r="S802" i="145"/>
  <c r="AC802" i="145" s="1"/>
  <c r="R802" i="145"/>
  <c r="S801" i="145"/>
  <c r="U801" i="145" s="1"/>
  <c r="R801" i="145"/>
  <c r="S800" i="145"/>
  <c r="U800" i="145" s="1"/>
  <c r="R800" i="145"/>
  <c r="P847" i="145" s="1"/>
  <c r="H173" i="140" s="1"/>
  <c r="S797" i="145"/>
  <c r="U797" i="145" s="1"/>
  <c r="R797" i="145"/>
  <c r="S795" i="145"/>
  <c r="U795" i="145" s="1"/>
  <c r="R795" i="145"/>
  <c r="S794" i="145"/>
  <c r="U794" i="145" s="1"/>
  <c r="R794" i="145"/>
  <c r="S793" i="145"/>
  <c r="AC793" i="145" s="1"/>
  <c r="R793" i="145"/>
  <c r="S792" i="145"/>
  <c r="U792" i="145" s="1"/>
  <c r="R792" i="145"/>
  <c r="S791" i="145"/>
  <c r="T791" i="145" s="1"/>
  <c r="R791" i="145"/>
  <c r="S790" i="145"/>
  <c r="U790" i="145" s="1"/>
  <c r="R790" i="145"/>
  <c r="S789" i="145"/>
  <c r="T789" i="145" s="1"/>
  <c r="R789" i="145"/>
  <c r="S788" i="145"/>
  <c r="AC788" i="145" s="1"/>
  <c r="R788" i="145"/>
  <c r="S787" i="145"/>
  <c r="T787" i="145" s="1"/>
  <c r="R787" i="145"/>
  <c r="S786" i="145"/>
  <c r="U786" i="145" s="1"/>
  <c r="R786" i="145"/>
  <c r="S785" i="145"/>
  <c r="AC785" i="145" s="1"/>
  <c r="R785" i="145"/>
  <c r="S778" i="145"/>
  <c r="T778" i="145" s="1"/>
  <c r="R778" i="145"/>
  <c r="S777" i="145"/>
  <c r="T777" i="145" s="1"/>
  <c r="R777" i="145"/>
  <c r="S776" i="145"/>
  <c r="AC776" i="145" s="1"/>
  <c r="R776" i="145"/>
  <c r="S775" i="145"/>
  <c r="AC775" i="145" s="1"/>
  <c r="R775" i="145"/>
  <c r="S774" i="145"/>
  <c r="AC774" i="145" s="1"/>
  <c r="R774" i="145"/>
  <c r="S773" i="145"/>
  <c r="AC773" i="145" s="1"/>
  <c r="R773" i="145"/>
  <c r="S770" i="145"/>
  <c r="T770" i="145" s="1"/>
  <c r="R770" i="145"/>
  <c r="S769" i="145"/>
  <c r="AC769" i="145" s="1"/>
  <c r="R769" i="145"/>
  <c r="S768" i="145"/>
  <c r="T768" i="145" s="1"/>
  <c r="R768" i="145"/>
  <c r="S767" i="145"/>
  <c r="T767" i="145" s="1"/>
  <c r="R767" i="145"/>
  <c r="S766" i="145"/>
  <c r="AC766" i="145" s="1"/>
  <c r="R766" i="145"/>
  <c r="S764" i="145"/>
  <c r="AC764" i="145" s="1"/>
  <c r="R764" i="145"/>
  <c r="S763" i="145"/>
  <c r="T763" i="145" s="1"/>
  <c r="R763" i="145"/>
  <c r="S762" i="145"/>
  <c r="T762" i="145" s="1"/>
  <c r="R762" i="145"/>
  <c r="S761" i="145"/>
  <c r="T761" i="145" s="1"/>
  <c r="R761" i="145"/>
  <c r="S760" i="145"/>
  <c r="T760" i="145" s="1"/>
  <c r="R760" i="145"/>
  <c r="S759" i="145"/>
  <c r="T759" i="145" s="1"/>
  <c r="R759" i="145"/>
  <c r="S758" i="145"/>
  <c r="T758" i="145" s="1"/>
  <c r="R758" i="145"/>
  <c r="S757" i="145"/>
  <c r="T757" i="145" s="1"/>
  <c r="R757" i="145"/>
  <c r="S756" i="145"/>
  <c r="T756" i="145" s="1"/>
  <c r="R756" i="145"/>
  <c r="S755" i="145"/>
  <c r="AC755" i="145" s="1"/>
  <c r="R755" i="145"/>
  <c r="S754" i="145"/>
  <c r="AC754" i="145" s="1"/>
  <c r="R754" i="145"/>
  <c r="S753" i="145"/>
  <c r="T753" i="145" s="1"/>
  <c r="R753" i="145"/>
  <c r="S752" i="145"/>
  <c r="T752" i="145" s="1"/>
  <c r="R752" i="145"/>
  <c r="S750" i="145"/>
  <c r="AC750" i="145" s="1"/>
  <c r="R750" i="145"/>
  <c r="S748" i="145"/>
  <c r="T748" i="145" s="1"/>
  <c r="R748" i="145"/>
  <c r="S747" i="145"/>
  <c r="AC747" i="145" s="1"/>
  <c r="R747" i="145"/>
  <c r="S746" i="145"/>
  <c r="T746" i="145" s="1"/>
  <c r="R746" i="145"/>
  <c r="S745" i="145"/>
  <c r="AC745" i="145" s="1"/>
  <c r="R745" i="145"/>
  <c r="S744" i="145"/>
  <c r="AC744" i="145" s="1"/>
  <c r="R744" i="145"/>
  <c r="S743" i="145"/>
  <c r="AC743" i="145" s="1"/>
  <c r="R743" i="145"/>
  <c r="S742" i="145"/>
  <c r="AC742" i="145" s="1"/>
  <c r="R742" i="145"/>
  <c r="S741" i="145"/>
  <c r="AC741" i="145" s="1"/>
  <c r="R741" i="145"/>
  <c r="S740" i="145"/>
  <c r="AC740" i="145" s="1"/>
  <c r="R740" i="145"/>
  <c r="S739" i="145"/>
  <c r="AC739" i="145" s="1"/>
  <c r="R739" i="145"/>
  <c r="S738" i="145"/>
  <c r="AC738" i="145" s="1"/>
  <c r="R738" i="145"/>
  <c r="S737" i="145"/>
  <c r="AC737" i="145" s="1"/>
  <c r="R737" i="145"/>
  <c r="S736" i="145"/>
  <c r="AC736" i="145" s="1"/>
  <c r="R736" i="145"/>
  <c r="S735" i="145"/>
  <c r="AC735" i="145" s="1"/>
  <c r="R735" i="145"/>
  <c r="S734" i="145"/>
  <c r="AC734" i="145" s="1"/>
  <c r="R734" i="145"/>
  <c r="S733" i="145"/>
  <c r="AC733" i="145" s="1"/>
  <c r="R733" i="145"/>
  <c r="S732" i="145"/>
  <c r="AC732" i="145" s="1"/>
  <c r="R732" i="145"/>
  <c r="S731" i="145"/>
  <c r="AC731" i="145" s="1"/>
  <c r="R731" i="145"/>
  <c r="S730" i="145"/>
  <c r="AC730" i="145" s="1"/>
  <c r="R730" i="145"/>
  <c r="S728" i="145"/>
  <c r="T728" i="145" s="1"/>
  <c r="R728" i="145"/>
  <c r="S727" i="145"/>
  <c r="T727" i="145" s="1"/>
  <c r="R727" i="145"/>
  <c r="S726" i="145"/>
  <c r="U726" i="145" s="1"/>
  <c r="R726" i="145"/>
  <c r="S725" i="145"/>
  <c r="AC725" i="145" s="1"/>
  <c r="R725" i="145"/>
  <c r="S723" i="145"/>
  <c r="AC723" i="145" s="1"/>
  <c r="AD723" i="145" s="1"/>
  <c r="S722" i="145"/>
  <c r="AC722" i="145" s="1"/>
  <c r="AD722" i="145" s="1"/>
  <c r="AC721" i="145"/>
  <c r="U721" i="145"/>
  <c r="T721" i="145"/>
  <c r="S720" i="145"/>
  <c r="S719" i="145"/>
  <c r="T719" i="145" s="1"/>
  <c r="S718" i="145"/>
  <c r="T718" i="145" s="1"/>
  <c r="AC579" i="145"/>
  <c r="AD579" i="145" s="1"/>
  <c r="AC578" i="145"/>
  <c r="AD578" i="145" s="1"/>
  <c r="AC577" i="145"/>
  <c r="AD577" i="145" s="1"/>
  <c r="Q575" i="145"/>
  <c r="R575" i="145" s="1"/>
  <c r="Q557" i="145"/>
  <c r="R557" i="145" s="1"/>
  <c r="Q555" i="145"/>
  <c r="S555" i="145" s="1"/>
  <c r="AC555" i="145" s="1"/>
  <c r="Q554" i="145"/>
  <c r="Q553" i="145"/>
  <c r="R553" i="145" s="1"/>
  <c r="Q551" i="145"/>
  <c r="S551" i="145" s="1"/>
  <c r="Q550" i="145"/>
  <c r="R550" i="145" s="1"/>
  <c r="Q543" i="145"/>
  <c r="S543" i="145" s="1"/>
  <c r="AC543" i="145" s="1"/>
  <c r="Q542" i="145"/>
  <c r="Q541" i="145"/>
  <c r="S541" i="145" s="1"/>
  <c r="Q540" i="145"/>
  <c r="R540" i="145" s="1"/>
  <c r="Q535" i="145"/>
  <c r="Q534" i="145"/>
  <c r="S534" i="145" s="1"/>
  <c r="AC534" i="145" s="1"/>
  <c r="Q533" i="145"/>
  <c r="S533" i="145" s="1"/>
  <c r="Q530" i="145"/>
  <c r="S530" i="145" s="1"/>
  <c r="T530" i="145" s="1"/>
  <c r="Q529" i="145"/>
  <c r="Q527" i="145"/>
  <c r="S527" i="145" s="1"/>
  <c r="AC527" i="145" s="1"/>
  <c r="AC483" i="145"/>
  <c r="AD483" i="145" s="1"/>
  <c r="AC482" i="145"/>
  <c r="AD482" i="145" s="1"/>
  <c r="AC480" i="145"/>
  <c r="S466" i="145"/>
  <c r="AC466" i="145" s="1"/>
  <c r="R466" i="145"/>
  <c r="AC371" i="145"/>
  <c r="AD371" i="145" s="1"/>
  <c r="AC370" i="145"/>
  <c r="AD370" i="145" s="1"/>
  <c r="AC363" i="145"/>
  <c r="AC362" i="145"/>
  <c r="AA359" i="145"/>
  <c r="Z359" i="145"/>
  <c r="X359" i="145"/>
  <c r="W359" i="145"/>
  <c r="X358" i="145"/>
  <c r="W358" i="145"/>
  <c r="U358" i="145"/>
  <c r="T358" i="145"/>
  <c r="X357" i="145"/>
  <c r="W357" i="145"/>
  <c r="U357" i="145"/>
  <c r="T357" i="145"/>
  <c r="X356" i="145"/>
  <c r="W356" i="145"/>
  <c r="U356" i="145"/>
  <c r="T356" i="145"/>
  <c r="X355" i="145"/>
  <c r="W355" i="145"/>
  <c r="U355" i="145"/>
  <c r="T355" i="145"/>
  <c r="X354" i="145"/>
  <c r="W354" i="145"/>
  <c r="U354" i="145"/>
  <c r="T354" i="145"/>
  <c r="P351" i="145"/>
  <c r="X351" i="145"/>
  <c r="W351" i="145"/>
  <c r="U351" i="145"/>
  <c r="T351" i="145"/>
  <c r="AA350" i="145"/>
  <c r="Z350" i="145"/>
  <c r="X350" i="145"/>
  <c r="W350" i="145"/>
  <c r="AA349" i="145"/>
  <c r="Z349" i="145"/>
  <c r="X349" i="145"/>
  <c r="W349" i="145"/>
  <c r="AA348" i="145"/>
  <c r="Z348" i="145"/>
  <c r="X348" i="145"/>
  <c r="W348" i="145"/>
  <c r="AA347" i="145"/>
  <c r="P861" i="145" s="1"/>
  <c r="H186" i="140" s="1"/>
  <c r="Z347" i="145"/>
  <c r="U347" i="145"/>
  <c r="T347" i="145"/>
  <c r="AA346" i="145"/>
  <c r="Z346" i="145"/>
  <c r="X346" i="145"/>
  <c r="W346" i="145"/>
  <c r="AA345" i="145"/>
  <c r="P881" i="145" s="1"/>
  <c r="H205" i="140" s="1"/>
  <c r="Z345" i="145"/>
  <c r="X345" i="145"/>
  <c r="W345" i="145"/>
  <c r="AA344" i="145"/>
  <c r="Z344" i="145"/>
  <c r="U344" i="145"/>
  <c r="T344" i="145"/>
  <c r="X343" i="145"/>
  <c r="W343" i="145"/>
  <c r="U343" i="145"/>
  <c r="T343" i="145"/>
  <c r="X342" i="145"/>
  <c r="W342" i="145"/>
  <c r="U342" i="145"/>
  <c r="T342" i="145"/>
  <c r="X341" i="145"/>
  <c r="W341" i="145"/>
  <c r="U341" i="145"/>
  <c r="T341" i="145"/>
  <c r="AA339" i="145"/>
  <c r="Z339" i="145"/>
  <c r="U339" i="145"/>
  <c r="T339" i="145"/>
  <c r="AA338" i="145"/>
  <c r="Z338" i="145"/>
  <c r="X338" i="145"/>
  <c r="W338" i="145"/>
  <c r="AA337" i="145"/>
  <c r="Z337" i="145"/>
  <c r="X337" i="145"/>
  <c r="W337" i="145"/>
  <c r="AA335" i="145"/>
  <c r="Z335" i="145"/>
  <c r="X335" i="145"/>
  <c r="W335" i="145"/>
  <c r="X334" i="145"/>
  <c r="W334" i="145"/>
  <c r="U334" i="145"/>
  <c r="T334" i="145"/>
  <c r="AA333" i="145"/>
  <c r="Z333" i="145"/>
  <c r="X333" i="145"/>
  <c r="W333" i="145"/>
  <c r="AC332" i="145"/>
  <c r="AD332" i="145" s="1"/>
  <c r="AC331" i="145"/>
  <c r="AD331" i="145" s="1"/>
  <c r="AC330" i="145"/>
  <c r="AD330" i="145" s="1"/>
  <c r="AC329" i="145"/>
  <c r="AD329" i="145" s="1"/>
  <c r="AC328" i="145"/>
  <c r="AC327" i="145"/>
  <c r="AC325" i="145"/>
  <c r="AD325" i="145" s="1"/>
  <c r="AA324" i="145"/>
  <c r="Z324" i="145"/>
  <c r="X324" i="145"/>
  <c r="W324" i="145"/>
  <c r="AA323" i="145"/>
  <c r="Z323" i="145"/>
  <c r="X323" i="145"/>
  <c r="W323" i="145"/>
  <c r="AA321" i="145"/>
  <c r="Z321" i="145"/>
  <c r="X321" i="145"/>
  <c r="W321" i="145"/>
  <c r="X320" i="145"/>
  <c r="W320" i="145"/>
  <c r="U320" i="145"/>
  <c r="T320" i="145"/>
  <c r="AA319" i="145"/>
  <c r="Z319" i="145"/>
  <c r="X319" i="145"/>
  <c r="W319" i="145"/>
  <c r="AA317" i="145"/>
  <c r="Z317" i="145"/>
  <c r="X317" i="145"/>
  <c r="W317" i="145"/>
  <c r="AA316" i="145"/>
  <c r="Z316" i="145"/>
  <c r="X316" i="145"/>
  <c r="W316" i="145"/>
  <c r="AA315" i="145"/>
  <c r="Z315" i="145"/>
  <c r="X315" i="145"/>
  <c r="W315" i="145"/>
  <c r="AA314" i="145"/>
  <c r="Z314" i="145"/>
  <c r="X314" i="145"/>
  <c r="W314" i="145"/>
  <c r="AA313" i="145"/>
  <c r="Z313" i="145"/>
  <c r="X313" i="145"/>
  <c r="W313" i="145"/>
  <c r="AA312" i="145"/>
  <c r="Z312" i="145"/>
  <c r="X312" i="145"/>
  <c r="W312" i="145"/>
  <c r="P312" i="145"/>
  <c r="AA311" i="145"/>
  <c r="Z311" i="145"/>
  <c r="X311" i="145"/>
  <c r="W311" i="145"/>
  <c r="AA310" i="145"/>
  <c r="Z310" i="145"/>
  <c r="X310" i="145"/>
  <c r="W310" i="145"/>
  <c r="AA308" i="145"/>
  <c r="Z308" i="145"/>
  <c r="X308" i="145"/>
  <c r="W308" i="145"/>
  <c r="AA307" i="145"/>
  <c r="Z307" i="145"/>
  <c r="X307" i="145"/>
  <c r="W307" i="145"/>
  <c r="AA306" i="145"/>
  <c r="Z306" i="145"/>
  <c r="X306" i="145"/>
  <c r="W306" i="145"/>
  <c r="X304" i="145"/>
  <c r="W304" i="145"/>
  <c r="U304" i="145"/>
  <c r="T304" i="145"/>
  <c r="X303" i="145"/>
  <c r="W303" i="145"/>
  <c r="U303" i="145"/>
  <c r="T303" i="145"/>
  <c r="X302" i="145"/>
  <c r="W302" i="145"/>
  <c r="U302" i="145"/>
  <c r="T302" i="145"/>
  <c r="X301" i="145"/>
  <c r="W301" i="145"/>
  <c r="U301" i="145"/>
  <c r="T301" i="145"/>
  <c r="X299" i="145"/>
  <c r="W299" i="145"/>
  <c r="U299" i="145"/>
  <c r="T299" i="145"/>
  <c r="X298" i="145"/>
  <c r="W298" i="145"/>
  <c r="U298" i="145"/>
  <c r="T298" i="145"/>
  <c r="X297" i="145"/>
  <c r="W297" i="145"/>
  <c r="U297" i="145"/>
  <c r="T297" i="145"/>
  <c r="AA296" i="145"/>
  <c r="Z296" i="145"/>
  <c r="X296" i="145"/>
  <c r="W296" i="145"/>
  <c r="X294" i="145"/>
  <c r="W294" i="145"/>
  <c r="U294" i="145"/>
  <c r="T294" i="145"/>
  <c r="AA293" i="145"/>
  <c r="Z293" i="145"/>
  <c r="X293" i="145"/>
  <c r="W293" i="145"/>
  <c r="X290" i="145"/>
  <c r="W290" i="145"/>
  <c r="U290" i="145"/>
  <c r="T290" i="145"/>
  <c r="X289" i="145"/>
  <c r="W289" i="145"/>
  <c r="U289" i="145"/>
  <c r="T289" i="145"/>
  <c r="X287" i="145"/>
  <c r="W287" i="145"/>
  <c r="U287" i="145"/>
  <c r="T287" i="145"/>
  <c r="X286" i="145"/>
  <c r="W286" i="145"/>
  <c r="U286" i="145"/>
  <c r="T286" i="145"/>
  <c r="X284" i="145"/>
  <c r="W284" i="145"/>
  <c r="U284" i="145"/>
  <c r="T284" i="145"/>
  <c r="X283" i="145"/>
  <c r="W283" i="145"/>
  <c r="U283" i="145"/>
  <c r="T283" i="145"/>
  <c r="X280" i="145"/>
  <c r="W280" i="145"/>
  <c r="U280" i="145"/>
  <c r="T280" i="145"/>
  <c r="AA279" i="145"/>
  <c r="Z279" i="145"/>
  <c r="X279" i="145"/>
  <c r="W279" i="145"/>
  <c r="X277" i="145"/>
  <c r="W277" i="145"/>
  <c r="U277" i="145"/>
  <c r="T277" i="145"/>
  <c r="X276" i="145"/>
  <c r="W276" i="145"/>
  <c r="U276" i="145"/>
  <c r="T276" i="145"/>
  <c r="AC275" i="145"/>
  <c r="R275" i="145"/>
  <c r="AC271" i="145"/>
  <c r="R271" i="145"/>
  <c r="AA270" i="145"/>
  <c r="Z270" i="145"/>
  <c r="X270" i="145"/>
  <c r="W270" i="145"/>
  <c r="AA269" i="145"/>
  <c r="Z269" i="145"/>
  <c r="X269" i="145"/>
  <c r="W269" i="145"/>
  <c r="X267" i="145"/>
  <c r="W267" i="145"/>
  <c r="U267" i="145"/>
  <c r="T267" i="145"/>
  <c r="X266" i="145"/>
  <c r="W266" i="145"/>
  <c r="U266" i="145"/>
  <c r="T266" i="145"/>
  <c r="AA265" i="145"/>
  <c r="Z265" i="145"/>
  <c r="X265" i="145"/>
  <c r="W265" i="145"/>
  <c r="AA263" i="145"/>
  <c r="Z263" i="145"/>
  <c r="U263" i="145"/>
  <c r="T263" i="145"/>
  <c r="AA262" i="145"/>
  <c r="Z262" i="145"/>
  <c r="X262" i="145"/>
  <c r="W262" i="145"/>
  <c r="AA261" i="145"/>
  <c r="Z261" i="145"/>
  <c r="X261" i="145"/>
  <c r="W261" i="145"/>
  <c r="AA260" i="145"/>
  <c r="Z260" i="145"/>
  <c r="X260" i="145"/>
  <c r="W260" i="145"/>
  <c r="AA259" i="145"/>
  <c r="Z259" i="145"/>
  <c r="X259" i="145"/>
  <c r="W259" i="145"/>
  <c r="AA258" i="145"/>
  <c r="Z258" i="145"/>
  <c r="X258" i="145"/>
  <c r="W258" i="145"/>
  <c r="AA257" i="145"/>
  <c r="Z257" i="145"/>
  <c r="X257" i="145"/>
  <c r="W257" i="145"/>
  <c r="AA256" i="145"/>
  <c r="Z256" i="145"/>
  <c r="X256" i="145"/>
  <c r="W256" i="145"/>
  <c r="AA254" i="145"/>
  <c r="Z254" i="145"/>
  <c r="X254" i="145"/>
  <c r="W254" i="145"/>
  <c r="AA253" i="145"/>
  <c r="Z253" i="145"/>
  <c r="X253" i="145"/>
  <c r="W253" i="145"/>
  <c r="AA252" i="145"/>
  <c r="Z252" i="145"/>
  <c r="X252" i="145"/>
  <c r="W252" i="145"/>
  <c r="AA251" i="145"/>
  <c r="Z251" i="145"/>
  <c r="X251" i="145"/>
  <c r="W251" i="145"/>
  <c r="AA249" i="145"/>
  <c r="Z249" i="145"/>
  <c r="X249" i="145"/>
  <c r="W249" i="145"/>
  <c r="U248" i="145"/>
  <c r="T248" i="145"/>
  <c r="X247" i="145"/>
  <c r="W247" i="145"/>
  <c r="U247" i="145"/>
  <c r="T247" i="145"/>
  <c r="X246" i="145"/>
  <c r="W246" i="145"/>
  <c r="U246" i="145"/>
  <c r="T246" i="145"/>
  <c r="X244" i="145"/>
  <c r="W244" i="145"/>
  <c r="U244" i="145"/>
  <c r="T244" i="145"/>
  <c r="X243" i="145"/>
  <c r="W243" i="145"/>
  <c r="U243" i="145"/>
  <c r="T243" i="145"/>
  <c r="X242" i="145"/>
  <c r="W242" i="145"/>
  <c r="U242" i="145"/>
  <c r="T242" i="145"/>
  <c r="X241" i="145"/>
  <c r="W241" i="145"/>
  <c r="X239" i="145"/>
  <c r="W239" i="145"/>
  <c r="U239" i="145"/>
  <c r="T239" i="145"/>
  <c r="X238" i="145"/>
  <c r="W238" i="145"/>
  <c r="U238" i="145"/>
  <c r="T238" i="145"/>
  <c r="AA235" i="145"/>
  <c r="Z235" i="145"/>
  <c r="X235" i="145"/>
  <c r="W235" i="145"/>
  <c r="AA234" i="145"/>
  <c r="Z234" i="145"/>
  <c r="X234" i="145"/>
  <c r="W234" i="145"/>
  <c r="AA232" i="145"/>
  <c r="Z232" i="145"/>
  <c r="X232" i="145"/>
  <c r="W232" i="145"/>
  <c r="AA231" i="145"/>
  <c r="Z231" i="145"/>
  <c r="X231" i="145"/>
  <c r="W231" i="145"/>
  <c r="AA229" i="145"/>
  <c r="Z229" i="145"/>
  <c r="X229" i="145"/>
  <c r="W229" i="145"/>
  <c r="AA228" i="145"/>
  <c r="Z228" i="145"/>
  <c r="X228" i="145"/>
  <c r="W228" i="145"/>
  <c r="AA226" i="145"/>
  <c r="Z226" i="145"/>
  <c r="X226" i="145"/>
  <c r="W226" i="145"/>
  <c r="AA225" i="145"/>
  <c r="Z225" i="145"/>
  <c r="X225" i="145"/>
  <c r="W225" i="145"/>
  <c r="AA222" i="145"/>
  <c r="Z222" i="145"/>
  <c r="X222" i="145"/>
  <c r="W222" i="145"/>
  <c r="AA221" i="145"/>
  <c r="Z221" i="145"/>
  <c r="X221" i="145"/>
  <c r="W221" i="145"/>
  <c r="AA219" i="145"/>
  <c r="Z219" i="145"/>
  <c r="X219" i="145"/>
  <c r="W219" i="145"/>
  <c r="AA218" i="145"/>
  <c r="Z218" i="145"/>
  <c r="X218" i="145"/>
  <c r="W218" i="145"/>
  <c r="AC217" i="145"/>
  <c r="AD217" i="145" s="1"/>
  <c r="AC216" i="145"/>
  <c r="AD216" i="145" s="1"/>
  <c r="AC215" i="145"/>
  <c r="AD215" i="145" s="1"/>
  <c r="AC214" i="145"/>
  <c r="AD214" i="145" s="1"/>
  <c r="AC212" i="145"/>
  <c r="AC211" i="145"/>
  <c r="AC210" i="145"/>
  <c r="AC209" i="145"/>
  <c r="AC208" i="145"/>
  <c r="AC207" i="145"/>
  <c r="AC206" i="145"/>
  <c r="AC204" i="145"/>
  <c r="AC203" i="145"/>
  <c r="AC202" i="145"/>
  <c r="AC201" i="145"/>
  <c r="AC200" i="145"/>
  <c r="AC199" i="145"/>
  <c r="AC198" i="145"/>
  <c r="AC197" i="145"/>
  <c r="AC196" i="145"/>
  <c r="AC195" i="145"/>
  <c r="AC193" i="145"/>
  <c r="R193" i="145"/>
  <c r="AC192" i="145"/>
  <c r="R192" i="145"/>
  <c r="AA191" i="145"/>
  <c r="Z191" i="145"/>
  <c r="AA190" i="145"/>
  <c r="Z190" i="145"/>
  <c r="X190" i="145"/>
  <c r="W190" i="145"/>
  <c r="X189" i="145"/>
  <c r="W189" i="145"/>
  <c r="U189" i="145"/>
  <c r="T189" i="145"/>
  <c r="X188" i="145"/>
  <c r="W188" i="145"/>
  <c r="U188" i="145"/>
  <c r="T188" i="145"/>
  <c r="AA186" i="145"/>
  <c r="Z186" i="145"/>
  <c r="X186" i="145"/>
  <c r="P866" i="145" s="1"/>
  <c r="H191" i="140" s="1"/>
  <c r="W186" i="145"/>
  <c r="P868" i="145" s="1"/>
  <c r="H193" i="140" s="1"/>
  <c r="AA185" i="145"/>
  <c r="Z185" i="145"/>
  <c r="X185" i="145"/>
  <c r="W185" i="145"/>
  <c r="X183" i="145"/>
  <c r="W183" i="145"/>
  <c r="U183" i="145"/>
  <c r="T183" i="145"/>
  <c r="X182" i="145"/>
  <c r="W182" i="145"/>
  <c r="U182" i="145"/>
  <c r="T182" i="145"/>
  <c r="X180" i="145"/>
  <c r="W180" i="145"/>
  <c r="U180" i="145"/>
  <c r="T180" i="145"/>
  <c r="AA179" i="145"/>
  <c r="Z179" i="145"/>
  <c r="X179" i="145"/>
  <c r="W179" i="145"/>
  <c r="X178" i="145"/>
  <c r="W178" i="145"/>
  <c r="U178" i="145"/>
  <c r="T178" i="145"/>
  <c r="AA176" i="145"/>
  <c r="Z176" i="145"/>
  <c r="X176" i="145"/>
  <c r="W176" i="145"/>
  <c r="X175" i="145"/>
  <c r="W175" i="145"/>
  <c r="U175" i="145"/>
  <c r="T175" i="145"/>
  <c r="AA174" i="145"/>
  <c r="Z174" i="145"/>
  <c r="X174" i="145"/>
  <c r="W174" i="145"/>
  <c r="X172" i="145"/>
  <c r="W172" i="145"/>
  <c r="U172" i="145"/>
  <c r="T172" i="145"/>
  <c r="X171" i="145"/>
  <c r="W171" i="145"/>
  <c r="U171" i="145"/>
  <c r="T171" i="145"/>
  <c r="X170" i="145"/>
  <c r="W170" i="145"/>
  <c r="U170" i="145"/>
  <c r="T170" i="145"/>
  <c r="X168" i="145"/>
  <c r="W168" i="145"/>
  <c r="U168" i="145"/>
  <c r="T168" i="145"/>
  <c r="X167" i="145"/>
  <c r="W167" i="145"/>
  <c r="U167" i="145"/>
  <c r="T167" i="145"/>
  <c r="X166" i="145"/>
  <c r="W166" i="145"/>
  <c r="U166" i="145"/>
  <c r="T166" i="145"/>
  <c r="X163" i="145"/>
  <c r="W163" i="145"/>
  <c r="U163" i="145"/>
  <c r="T163" i="145"/>
  <c r="AA162" i="145"/>
  <c r="Z162" i="145"/>
  <c r="X162" i="145"/>
  <c r="W162" i="145"/>
  <c r="X161" i="145"/>
  <c r="W161" i="145"/>
  <c r="U161" i="145"/>
  <c r="T161" i="145"/>
  <c r="X159" i="145"/>
  <c r="W159" i="145"/>
  <c r="U159" i="145"/>
  <c r="T159" i="145"/>
  <c r="X158" i="145"/>
  <c r="W158" i="145"/>
  <c r="U158" i="145"/>
  <c r="T158" i="145"/>
  <c r="AA157" i="145"/>
  <c r="Z157" i="145"/>
  <c r="X157" i="145"/>
  <c r="W157" i="145"/>
  <c r="AA153" i="145"/>
  <c r="Z153" i="145"/>
  <c r="X153" i="145"/>
  <c r="W153" i="145"/>
  <c r="AA152" i="145"/>
  <c r="Z152" i="145"/>
  <c r="U152" i="145"/>
  <c r="T152" i="145"/>
  <c r="AA151" i="145"/>
  <c r="Z151" i="145"/>
  <c r="U151" i="145"/>
  <c r="T151" i="145"/>
  <c r="AA150" i="145"/>
  <c r="Z150" i="145"/>
  <c r="U150" i="145"/>
  <c r="T150" i="145"/>
  <c r="AA148" i="145"/>
  <c r="Z148" i="145"/>
  <c r="U148" i="145"/>
  <c r="T148" i="145"/>
  <c r="AA147" i="145"/>
  <c r="Z147" i="145"/>
  <c r="U147" i="145"/>
  <c r="T147" i="145"/>
  <c r="AA145" i="145"/>
  <c r="Z145" i="145"/>
  <c r="U145" i="145"/>
  <c r="T145" i="145"/>
  <c r="AA144" i="145"/>
  <c r="Z144" i="145"/>
  <c r="U144" i="145"/>
  <c r="T144" i="145"/>
  <c r="AA141" i="145"/>
  <c r="Z141" i="145"/>
  <c r="X141" i="145"/>
  <c r="W141" i="145"/>
  <c r="AA140" i="145"/>
  <c r="Z140" i="145"/>
  <c r="X140" i="145"/>
  <c r="W140" i="145"/>
  <c r="AA139" i="145"/>
  <c r="Z139" i="145"/>
  <c r="U139" i="145"/>
  <c r="T139" i="145"/>
  <c r="AA138" i="145"/>
  <c r="Z138" i="145"/>
  <c r="U138" i="145"/>
  <c r="T138" i="145"/>
  <c r="AA136" i="145"/>
  <c r="Z136" i="145"/>
  <c r="U136" i="145"/>
  <c r="T136" i="145"/>
  <c r="AA135" i="145"/>
  <c r="Z135" i="145"/>
  <c r="X135" i="145"/>
  <c r="W135" i="145"/>
  <c r="AA134" i="145"/>
  <c r="Z134" i="145"/>
  <c r="X134" i="145"/>
  <c r="W134" i="145"/>
  <c r="AA133" i="145"/>
  <c r="Z133" i="145"/>
  <c r="U133" i="145"/>
  <c r="T133" i="145"/>
  <c r="AA131" i="145"/>
  <c r="Z131" i="145"/>
  <c r="U131" i="145"/>
  <c r="T131" i="145"/>
  <c r="AA130" i="145"/>
  <c r="Z130" i="145"/>
  <c r="X130" i="145"/>
  <c r="W130" i="145"/>
  <c r="AA129" i="145"/>
  <c r="Z129" i="145"/>
  <c r="X129" i="145"/>
  <c r="W129" i="145"/>
  <c r="AA128" i="145"/>
  <c r="Z128" i="145"/>
  <c r="U128" i="145"/>
  <c r="T128" i="145"/>
  <c r="AA125" i="145"/>
  <c r="Z125" i="145"/>
  <c r="X125" i="145"/>
  <c r="W125" i="145"/>
  <c r="AA124" i="145"/>
  <c r="Z124" i="145"/>
  <c r="X124" i="145"/>
  <c r="W124" i="145"/>
  <c r="AA123" i="145"/>
  <c r="Z123" i="145"/>
  <c r="U123" i="145"/>
  <c r="T123" i="145"/>
  <c r="AA122" i="145"/>
  <c r="Z122" i="145"/>
  <c r="U122" i="145"/>
  <c r="T122" i="145"/>
  <c r="AA120" i="145"/>
  <c r="Z120" i="145"/>
  <c r="U120" i="145"/>
  <c r="T120" i="145"/>
  <c r="AA119" i="145"/>
  <c r="Z119" i="145"/>
  <c r="U119" i="145"/>
  <c r="T119" i="145"/>
  <c r="AA116" i="145"/>
  <c r="Z116" i="145"/>
  <c r="X116" i="145"/>
  <c r="W116" i="145"/>
  <c r="AA115" i="145"/>
  <c r="Z115" i="145"/>
  <c r="X115" i="145"/>
  <c r="W115" i="145"/>
  <c r="AA114" i="145"/>
  <c r="Z114" i="145"/>
  <c r="U114" i="145"/>
  <c r="T114" i="145"/>
  <c r="AA113" i="145"/>
  <c r="Z113" i="145"/>
  <c r="U113" i="145"/>
  <c r="T113" i="145"/>
  <c r="AA112" i="145"/>
  <c r="Z112" i="145"/>
  <c r="U112" i="145"/>
  <c r="T112" i="145"/>
  <c r="AA111" i="145"/>
  <c r="Z111" i="145"/>
  <c r="U111" i="145"/>
  <c r="T111" i="145"/>
  <c r="AA110" i="145"/>
  <c r="Z110" i="145"/>
  <c r="U110" i="145"/>
  <c r="T110" i="145"/>
  <c r="AA108" i="145"/>
  <c r="Z108" i="145"/>
  <c r="X108" i="145"/>
  <c r="W108" i="145"/>
  <c r="AA107" i="145"/>
  <c r="Z107" i="145"/>
  <c r="X107" i="145"/>
  <c r="W107" i="145"/>
  <c r="AA106" i="145"/>
  <c r="Z106" i="145"/>
  <c r="X106" i="145"/>
  <c r="W106" i="145"/>
  <c r="AA104" i="145"/>
  <c r="Z104" i="145"/>
  <c r="U104" i="145"/>
  <c r="T104" i="145"/>
  <c r="AA103" i="145"/>
  <c r="Z103" i="145"/>
  <c r="U103" i="145"/>
  <c r="T103" i="145"/>
  <c r="AA102" i="145"/>
  <c r="Z102" i="145"/>
  <c r="U102" i="145"/>
  <c r="T102" i="145"/>
  <c r="AA101" i="145"/>
  <c r="Z101" i="145"/>
  <c r="U101" i="145"/>
  <c r="T101" i="145"/>
  <c r="AA100" i="145"/>
  <c r="Z100" i="145"/>
  <c r="U100" i="145"/>
  <c r="T100" i="145"/>
  <c r="AA99" i="145"/>
  <c r="Z99" i="145"/>
  <c r="U99" i="145"/>
  <c r="T99" i="145"/>
  <c r="AA98" i="145"/>
  <c r="Z98" i="145"/>
  <c r="U98" i="145"/>
  <c r="T98" i="145"/>
  <c r="AA97" i="145"/>
  <c r="Z97" i="145"/>
  <c r="U97" i="145"/>
  <c r="T97" i="145"/>
  <c r="AA95" i="145"/>
  <c r="Z95" i="145"/>
  <c r="U95" i="145"/>
  <c r="T95" i="145"/>
  <c r="AA94" i="145"/>
  <c r="Z94" i="145"/>
  <c r="U94" i="145"/>
  <c r="T94" i="145"/>
  <c r="AA93" i="145"/>
  <c r="Z93" i="145"/>
  <c r="U93" i="145"/>
  <c r="T93" i="145"/>
  <c r="AA92" i="145"/>
  <c r="Z92" i="145"/>
  <c r="U92" i="145"/>
  <c r="T92" i="145"/>
  <c r="AA91" i="145"/>
  <c r="Z91" i="145"/>
  <c r="U91" i="145"/>
  <c r="T91" i="145"/>
  <c r="AA90" i="145"/>
  <c r="Z90" i="145"/>
  <c r="U90" i="145"/>
  <c r="T90" i="145"/>
  <c r="AA88" i="145"/>
  <c r="Z88" i="145"/>
  <c r="U88" i="145"/>
  <c r="T88" i="145"/>
  <c r="AA87" i="145"/>
  <c r="Z87" i="145"/>
  <c r="U87" i="145"/>
  <c r="T87" i="145"/>
  <c r="AA85" i="145"/>
  <c r="Z85" i="145"/>
  <c r="U85" i="145"/>
  <c r="T85" i="145"/>
  <c r="AA84" i="145"/>
  <c r="Z84" i="145"/>
  <c r="U84" i="145"/>
  <c r="T84" i="145"/>
  <c r="AA82" i="145"/>
  <c r="Z82" i="145"/>
  <c r="U82" i="145"/>
  <c r="T82" i="145"/>
  <c r="AA81" i="145"/>
  <c r="Z81" i="145"/>
  <c r="U81" i="145"/>
  <c r="T81" i="145"/>
  <c r="AA79" i="145"/>
  <c r="Z79" i="145"/>
  <c r="U79" i="145"/>
  <c r="T79" i="145"/>
  <c r="AA78" i="145"/>
  <c r="Z78" i="145"/>
  <c r="U78" i="145"/>
  <c r="T78" i="145"/>
  <c r="AC75" i="145"/>
  <c r="AA75" i="145"/>
  <c r="Z75" i="145"/>
  <c r="X75" i="145"/>
  <c r="W75" i="145"/>
  <c r="U75" i="145"/>
  <c r="T75" i="145"/>
  <c r="R75" i="145"/>
  <c r="AA74" i="145"/>
  <c r="Z74" i="145"/>
  <c r="X74" i="145"/>
  <c r="W74" i="145"/>
  <c r="R74" i="145"/>
  <c r="S74" i="145" s="1"/>
  <c r="AC74" i="145" s="1"/>
  <c r="AD74" i="145" s="1"/>
  <c r="AA73" i="145"/>
  <c r="Z73" i="145"/>
  <c r="X73" i="145"/>
  <c r="W73" i="145"/>
  <c r="AA72" i="145"/>
  <c r="Z72" i="145"/>
  <c r="X72" i="145"/>
  <c r="W72" i="145"/>
  <c r="AA71" i="145"/>
  <c r="Z71" i="145"/>
  <c r="X71" i="145"/>
  <c r="W71" i="145"/>
  <c r="AA70" i="145"/>
  <c r="Z70" i="145"/>
  <c r="X70" i="145"/>
  <c r="W70" i="145"/>
  <c r="AA69" i="145"/>
  <c r="Z69" i="145"/>
  <c r="X69" i="145"/>
  <c r="W69" i="145"/>
  <c r="AA67" i="145"/>
  <c r="Z67" i="145"/>
  <c r="U67" i="145"/>
  <c r="T67" i="145"/>
  <c r="AA66" i="145"/>
  <c r="Z66" i="145"/>
  <c r="X66" i="145"/>
  <c r="W66" i="145"/>
  <c r="AA65" i="145"/>
  <c r="Z65" i="145"/>
  <c r="U65" i="145"/>
  <c r="T65" i="145"/>
  <c r="AA63" i="145"/>
  <c r="Z63" i="145"/>
  <c r="U63" i="145"/>
  <c r="T63" i="145"/>
  <c r="AA62" i="145"/>
  <c r="Z62" i="145"/>
  <c r="X62" i="145"/>
  <c r="W62" i="145"/>
  <c r="AA61" i="145"/>
  <c r="Z61" i="145"/>
  <c r="U61" i="145"/>
  <c r="T61" i="145"/>
  <c r="AA58" i="145"/>
  <c r="Z58" i="145"/>
  <c r="X58" i="145"/>
  <c r="W58" i="145"/>
  <c r="AA57" i="145"/>
  <c r="Z57" i="145"/>
  <c r="U57" i="145"/>
  <c r="T57" i="145"/>
  <c r="AA55" i="145"/>
  <c r="Z55" i="145"/>
  <c r="X55" i="145"/>
  <c r="W55" i="145"/>
  <c r="AA54" i="145"/>
  <c r="Z54" i="145"/>
  <c r="X54" i="145"/>
  <c r="W54" i="145"/>
  <c r="AA53" i="145"/>
  <c r="Z53" i="145"/>
  <c r="X53" i="145"/>
  <c r="W53" i="145"/>
  <c r="AA52" i="145"/>
  <c r="Z52" i="145"/>
  <c r="X52" i="145"/>
  <c r="W52" i="145"/>
  <c r="AA51" i="145"/>
  <c r="Z51" i="145"/>
  <c r="X51" i="145"/>
  <c r="W51" i="145"/>
  <c r="AA50" i="145"/>
  <c r="Z50" i="145"/>
  <c r="X50" i="145"/>
  <c r="W50" i="145"/>
  <c r="AA49" i="145"/>
  <c r="Z49" i="145"/>
  <c r="X49" i="145"/>
  <c r="W49" i="145"/>
  <c r="AA48" i="145"/>
  <c r="Z48" i="145"/>
  <c r="X48" i="145"/>
  <c r="W48" i="145"/>
  <c r="AA47" i="145"/>
  <c r="Z47" i="145"/>
  <c r="X47" i="145"/>
  <c r="W47" i="145"/>
  <c r="AA45" i="145"/>
  <c r="Z45" i="145"/>
  <c r="X45" i="145"/>
  <c r="W45" i="145"/>
  <c r="AA44" i="145"/>
  <c r="Z44" i="145"/>
  <c r="X44" i="145"/>
  <c r="W44" i="145"/>
  <c r="AA43" i="145"/>
  <c r="Z43" i="145"/>
  <c r="X43" i="145"/>
  <c r="W43" i="145"/>
  <c r="AA42" i="145"/>
  <c r="Z42" i="145"/>
  <c r="X42" i="145"/>
  <c r="W42" i="145"/>
  <c r="AA40" i="145"/>
  <c r="Z40" i="145"/>
  <c r="X40" i="145"/>
  <c r="W40" i="145"/>
  <c r="AA39" i="145"/>
  <c r="Z39" i="145"/>
  <c r="X39" i="145"/>
  <c r="W39" i="145"/>
  <c r="AA37" i="145"/>
  <c r="Z37" i="145"/>
  <c r="X37" i="145"/>
  <c r="W37" i="145"/>
  <c r="AA36" i="145"/>
  <c r="Z36" i="145"/>
  <c r="X36" i="145"/>
  <c r="W36" i="145"/>
  <c r="AA34" i="145"/>
  <c r="Z34" i="145"/>
  <c r="X34" i="145"/>
  <c r="W34" i="145"/>
  <c r="AA33" i="145"/>
  <c r="Z33" i="145"/>
  <c r="X33" i="145"/>
  <c r="W33" i="145"/>
  <c r="AA32" i="145"/>
  <c r="Z32" i="145"/>
  <c r="X32" i="145"/>
  <c r="W32" i="145"/>
  <c r="AA30" i="145"/>
  <c r="Z30" i="145"/>
  <c r="X30" i="145"/>
  <c r="W30" i="145"/>
  <c r="AA29" i="145"/>
  <c r="Z29" i="145"/>
  <c r="X29" i="145"/>
  <c r="W29" i="145"/>
  <c r="AA28" i="145"/>
  <c r="Z28" i="145"/>
  <c r="X28" i="145"/>
  <c r="W28" i="145"/>
  <c r="AA26" i="145"/>
  <c r="Z26" i="145"/>
  <c r="X26" i="145"/>
  <c r="W26" i="145"/>
  <c r="AA25" i="145"/>
  <c r="Z25" i="145"/>
  <c r="X25" i="145"/>
  <c r="W25" i="145"/>
  <c r="AA24" i="145"/>
  <c r="Z24" i="145"/>
  <c r="X24" i="145"/>
  <c r="W24" i="145"/>
  <c r="AA22" i="145"/>
  <c r="Z22" i="145"/>
  <c r="X22" i="145"/>
  <c r="W22" i="145"/>
  <c r="AA21" i="145"/>
  <c r="Z21" i="145"/>
  <c r="X21" i="145"/>
  <c r="W21" i="145"/>
  <c r="AA19" i="145"/>
  <c r="Z19" i="145"/>
  <c r="X19" i="145"/>
  <c r="W19" i="145"/>
  <c r="AA18" i="145"/>
  <c r="Z18" i="145"/>
  <c r="X18" i="145"/>
  <c r="W18" i="145"/>
  <c r="AA15" i="145"/>
  <c r="Z15" i="145"/>
  <c r="X15" i="145"/>
  <c r="W15" i="145"/>
  <c r="AA14" i="145"/>
  <c r="Z14" i="145"/>
  <c r="X14" i="145"/>
  <c r="W14" i="145"/>
  <c r="AA13" i="145"/>
  <c r="Z13" i="145"/>
  <c r="X13" i="145"/>
  <c r="W13" i="145"/>
  <c r="AA11" i="145"/>
  <c r="Z11" i="145"/>
  <c r="X11" i="145"/>
  <c r="W11" i="145"/>
  <c r="AA10" i="145"/>
  <c r="Z10" i="145"/>
  <c r="X10" i="145"/>
  <c r="W10" i="145"/>
  <c r="AA9" i="145"/>
  <c r="Z9" i="145"/>
  <c r="X9" i="145"/>
  <c r="W9" i="145"/>
  <c r="AA5" i="145"/>
  <c r="Z5" i="145"/>
  <c r="X5" i="145"/>
  <c r="W5" i="145"/>
  <c r="U5" i="145"/>
  <c r="T5" i="145"/>
  <c r="AD734" i="145" l="1"/>
  <c r="U753" i="145"/>
  <c r="AD740" i="145"/>
  <c r="U728" i="145"/>
  <c r="U762" i="145"/>
  <c r="U734" i="145"/>
  <c r="U787" i="145"/>
  <c r="U774" i="145"/>
  <c r="T795" i="145"/>
  <c r="AD802" i="145"/>
  <c r="AC727" i="145"/>
  <c r="AD727" i="145" s="1"/>
  <c r="AC728" i="145"/>
  <c r="AD728" i="145" s="1"/>
  <c r="AD731" i="145"/>
  <c r="AD739" i="145"/>
  <c r="AD742" i="145"/>
  <c r="U742" i="145"/>
  <c r="U758" i="145"/>
  <c r="AD769" i="145"/>
  <c r="U769" i="145"/>
  <c r="AD776" i="145"/>
  <c r="T786" i="145"/>
  <c r="AC787" i="145"/>
  <c r="AC795" i="145"/>
  <c r="AD795" i="145" s="1"/>
  <c r="AD466" i="145"/>
  <c r="AD735" i="145"/>
  <c r="AC758" i="145"/>
  <c r="AD758" i="145" s="1"/>
  <c r="AC762" i="145"/>
  <c r="AD762" i="145" s="1"/>
  <c r="AC786" i="145"/>
  <c r="AD786" i="145" s="1"/>
  <c r="T726" i="145"/>
  <c r="AC718" i="145"/>
  <c r="AD718" i="145" s="1"/>
  <c r="AD730" i="145"/>
  <c r="AC726" i="145"/>
  <c r="AD726" i="145" s="1"/>
  <c r="T769" i="145"/>
  <c r="AD764" i="145"/>
  <c r="U791" i="145"/>
  <c r="U727" i="145"/>
  <c r="AD732" i="145"/>
  <c r="AD743" i="145"/>
  <c r="T764" i="145"/>
  <c r="AC757" i="145"/>
  <c r="AD757" i="145" s="1"/>
  <c r="AC761" i="145"/>
  <c r="AD761" i="145" s="1"/>
  <c r="U788" i="145"/>
  <c r="AC792" i="145"/>
  <c r="AD792" i="145" s="1"/>
  <c r="AC797" i="145"/>
  <c r="AD797" i="145" s="1"/>
  <c r="AD733" i="145"/>
  <c r="U757" i="145"/>
  <c r="U761" i="145"/>
  <c r="T788" i="145"/>
  <c r="T792" i="145"/>
  <c r="T797" i="145"/>
  <c r="AD804" i="145"/>
  <c r="T723" i="145"/>
  <c r="AD725" i="145"/>
  <c r="AD737" i="145"/>
  <c r="AD745" i="145"/>
  <c r="AD747" i="145"/>
  <c r="AD766" i="145"/>
  <c r="AD773" i="145"/>
  <c r="AD775" i="145"/>
  <c r="AC777" i="145"/>
  <c r="AD777" i="145" s="1"/>
  <c r="U723" i="145"/>
  <c r="U718" i="145"/>
  <c r="U722" i="145"/>
  <c r="U733" i="145"/>
  <c r="AD736" i="145"/>
  <c r="AD738" i="145"/>
  <c r="U741" i="145"/>
  <c r="AC753" i="145"/>
  <c r="AD753" i="145" s="1"/>
  <c r="AD774" i="145"/>
  <c r="U775" i="145"/>
  <c r="AC790" i="145"/>
  <c r="AD790" i="145" s="1"/>
  <c r="AC791" i="145"/>
  <c r="AD791" i="145" s="1"/>
  <c r="U793" i="145"/>
  <c r="AD275" i="145"/>
  <c r="U730" i="145"/>
  <c r="U737" i="145"/>
  <c r="AD741" i="145"/>
  <c r="AD744" i="145"/>
  <c r="U748" i="145"/>
  <c r="U789" i="145"/>
  <c r="AC719" i="145"/>
  <c r="AD719" i="145" s="1"/>
  <c r="T734" i="145"/>
  <c r="T741" i="145"/>
  <c r="AC748" i="145"/>
  <c r="AD748" i="145" s="1"/>
  <c r="AD754" i="145"/>
  <c r="T775" i="145"/>
  <c r="AC789" i="145"/>
  <c r="AD789" i="145" s="1"/>
  <c r="T466" i="145"/>
  <c r="T725" i="145"/>
  <c r="T738" i="145"/>
  <c r="T745" i="145"/>
  <c r="AD750" i="145"/>
  <c r="AD755" i="145"/>
  <c r="U770" i="145"/>
  <c r="T785" i="145"/>
  <c r="U725" i="145"/>
  <c r="U738" i="145"/>
  <c r="U745" i="145"/>
  <c r="T750" i="145"/>
  <c r="T755" i="145"/>
  <c r="U767" i="145"/>
  <c r="AC770" i="145"/>
  <c r="AD770" i="145" s="1"/>
  <c r="U785" i="145"/>
  <c r="T790" i="145"/>
  <c r="U466" i="145"/>
  <c r="T742" i="145"/>
  <c r="U750" i="145"/>
  <c r="U755" i="145"/>
  <c r="AC767" i="145"/>
  <c r="AD767" i="145" s="1"/>
  <c r="T722" i="145"/>
  <c r="T793" i="145"/>
  <c r="T730" i="145"/>
  <c r="T737" i="145"/>
  <c r="T733" i="145"/>
  <c r="U764" i="145"/>
  <c r="T774" i="145"/>
  <c r="U777" i="145"/>
  <c r="AD271" i="145"/>
  <c r="AD192" i="145"/>
  <c r="T74" i="145"/>
  <c r="U74" i="145"/>
  <c r="AD193" i="145"/>
  <c r="R530" i="145"/>
  <c r="AD75" i="145"/>
  <c r="S557" i="145"/>
  <c r="AC557" i="145" s="1"/>
  <c r="AD557" i="145" s="1"/>
  <c r="R533" i="145"/>
  <c r="S540" i="145"/>
  <c r="T540" i="145" s="1"/>
  <c r="R541" i="145"/>
  <c r="R527" i="145"/>
  <c r="AD527" i="145" s="1"/>
  <c r="S550" i="145"/>
  <c r="AC550" i="145" s="1"/>
  <c r="AD550" i="145" s="1"/>
  <c r="R551" i="145"/>
  <c r="S575" i="145"/>
  <c r="AC575" i="145" s="1"/>
  <c r="AD575" i="145" s="1"/>
  <c r="R543" i="145"/>
  <c r="AD543" i="145" s="1"/>
  <c r="R534" i="145"/>
  <c r="AD534" i="145" s="1"/>
  <c r="S553" i="145"/>
  <c r="U553" i="145" s="1"/>
  <c r="R555" i="145"/>
  <c r="AD555" i="145" s="1"/>
  <c r="P889" i="145"/>
  <c r="P213" i="145"/>
  <c r="P326" i="145"/>
  <c r="P360" i="145"/>
  <c r="S554" i="145"/>
  <c r="R554" i="145"/>
  <c r="U541" i="145"/>
  <c r="T541" i="145"/>
  <c r="AC541" i="145"/>
  <c r="S529" i="145"/>
  <c r="R529" i="145"/>
  <c r="U551" i="145"/>
  <c r="T551" i="145"/>
  <c r="AC551" i="145"/>
  <c r="U527" i="145"/>
  <c r="T527" i="145"/>
  <c r="U530" i="145"/>
  <c r="S542" i="145"/>
  <c r="R542" i="145"/>
  <c r="AC530" i="145"/>
  <c r="AC533" i="145"/>
  <c r="U533" i="145"/>
  <c r="T533" i="145"/>
  <c r="U534" i="145"/>
  <c r="T534" i="145"/>
  <c r="U555" i="145"/>
  <c r="T555" i="145"/>
  <c r="S535" i="145"/>
  <c r="R535" i="145"/>
  <c r="U543" i="145"/>
  <c r="T543" i="145"/>
  <c r="U720" i="145"/>
  <c r="T720" i="145"/>
  <c r="AC720" i="145"/>
  <c r="AD720" i="145" s="1"/>
  <c r="U719" i="145"/>
  <c r="U731" i="145"/>
  <c r="U735" i="145"/>
  <c r="U739" i="145"/>
  <c r="U743" i="145"/>
  <c r="U747" i="145"/>
  <c r="AC759" i="145"/>
  <c r="AD759" i="145" s="1"/>
  <c r="AC763" i="145"/>
  <c r="AD763" i="145" s="1"/>
  <c r="U766" i="145"/>
  <c r="AC768" i="145"/>
  <c r="AD768" i="145" s="1"/>
  <c r="U776" i="145"/>
  <c r="AC778" i="145"/>
  <c r="AD778" i="145" s="1"/>
  <c r="AD788" i="145"/>
  <c r="AC800" i="145"/>
  <c r="AD800" i="145" s="1"/>
  <c r="U802" i="145"/>
  <c r="T802" i="145"/>
  <c r="U804" i="145"/>
  <c r="T804" i="145"/>
  <c r="AD787" i="145"/>
  <c r="T732" i="145"/>
  <c r="T736" i="145"/>
  <c r="T740" i="145"/>
  <c r="T744" i="145"/>
  <c r="U746" i="145"/>
  <c r="U752" i="145"/>
  <c r="T754" i="145"/>
  <c r="U756" i="145"/>
  <c r="U760" i="145"/>
  <c r="T773" i="145"/>
  <c r="T794" i="145"/>
  <c r="T801" i="145"/>
  <c r="U803" i="145"/>
  <c r="T803" i="145"/>
  <c r="U805" i="145"/>
  <c r="T805" i="145"/>
  <c r="T731" i="145"/>
  <c r="U732" i="145"/>
  <c r="T735" i="145"/>
  <c r="U736" i="145"/>
  <c r="T739" i="145"/>
  <c r="U740" i="145"/>
  <c r="T743" i="145"/>
  <c r="U744" i="145"/>
  <c r="AC746" i="145"/>
  <c r="AD746" i="145" s="1"/>
  <c r="T747" i="145"/>
  <c r="AC752" i="145"/>
  <c r="AD752" i="145" s="1"/>
  <c r="U754" i="145"/>
  <c r="AC756" i="145"/>
  <c r="AD756" i="145" s="1"/>
  <c r="U759" i="145"/>
  <c r="AC760" i="145"/>
  <c r="AD760" i="145" s="1"/>
  <c r="U763" i="145"/>
  <c r="T766" i="145"/>
  <c r="U768" i="145"/>
  <c r="U773" i="145"/>
  <c r="T776" i="145"/>
  <c r="U778" i="145"/>
  <c r="AD785" i="145"/>
  <c r="AD793" i="145"/>
  <c r="AC794" i="145"/>
  <c r="AD794" i="145" s="1"/>
  <c r="T800" i="145"/>
  <c r="AC801" i="145"/>
  <c r="AD801" i="145" s="1"/>
  <c r="AC803" i="145"/>
  <c r="AD803" i="145" s="1"/>
  <c r="AC805" i="145"/>
  <c r="AD805" i="145" s="1"/>
  <c r="T575" i="145" l="1"/>
  <c r="AD530" i="145"/>
  <c r="U575" i="145"/>
  <c r="AD541" i="145"/>
  <c r="U557" i="145"/>
  <c r="T557" i="145"/>
  <c r="U550" i="145"/>
  <c r="T550" i="145"/>
  <c r="AD533" i="145"/>
  <c r="U540" i="145"/>
  <c r="AC540" i="145"/>
  <c r="AD540" i="145" s="1"/>
  <c r="AD551" i="145"/>
  <c r="AC553" i="145"/>
  <c r="AD553" i="145" s="1"/>
  <c r="T553" i="145"/>
  <c r="T554" i="145"/>
  <c r="AC554" i="145"/>
  <c r="AD554" i="145" s="1"/>
  <c r="U554" i="145"/>
  <c r="P361" i="145"/>
  <c r="P366" i="145" s="1"/>
  <c r="T535" i="145"/>
  <c r="AC535" i="145"/>
  <c r="AD535" i="145" s="1"/>
  <c r="U535" i="145"/>
  <c r="T542" i="145"/>
  <c r="AC542" i="145"/>
  <c r="AD542" i="145" s="1"/>
  <c r="U542" i="145"/>
  <c r="AC529" i="145"/>
  <c r="AD529" i="145" s="1"/>
  <c r="U529" i="145"/>
  <c r="T529" i="145"/>
  <c r="I239" i="140" l="1"/>
  <c r="L77" i="24" l="1"/>
  <c r="R77" i="24" s="1"/>
  <c r="K77" i="24"/>
  <c r="Q77" i="24" s="1"/>
  <c r="I77" i="24"/>
  <c r="H77" i="24"/>
  <c r="E77" i="24"/>
  <c r="S7" i="35"/>
  <c r="U7" i="35"/>
  <c r="O765" i="247" l="1"/>
  <c r="O750" i="247"/>
  <c r="O722" i="247"/>
  <c r="O707" i="247"/>
  <c r="O695" i="247"/>
  <c r="O679" i="247"/>
  <c r="O672" i="247"/>
  <c r="O659" i="247"/>
  <c r="O644" i="247"/>
  <c r="M598" i="247"/>
  <c r="M593" i="247"/>
  <c r="M586" i="247"/>
  <c r="M580" i="247"/>
  <c r="M569" i="247"/>
  <c r="M564" i="247"/>
  <c r="AC564" i="247" s="1"/>
  <c r="K559" i="247"/>
  <c r="K553" i="247"/>
  <c r="M548" i="247"/>
  <c r="AC548" i="247" s="1"/>
  <c r="K543" i="247"/>
  <c r="K537" i="247"/>
  <c r="K533" i="247"/>
  <c r="K528" i="247"/>
  <c r="K522" i="247"/>
  <c r="K518" i="247"/>
  <c r="K509" i="247"/>
  <c r="AC509" i="247" s="1"/>
  <c r="O497" i="247"/>
  <c r="M482" i="247"/>
  <c r="AC482" i="247" s="1"/>
  <c r="M474" i="247"/>
  <c r="AC474" i="247" s="1"/>
  <c r="M463" i="247"/>
  <c r="AC463" i="247" s="1"/>
  <c r="M453" i="247"/>
  <c r="AC453" i="247" s="1"/>
  <c r="M442" i="247"/>
  <c r="AC442" i="247" s="1"/>
  <c r="M434" i="247"/>
  <c r="AC434" i="247" s="1"/>
  <c r="M428" i="247"/>
  <c r="AC428" i="247" s="1"/>
  <c r="M421" i="247"/>
  <c r="AC421" i="247" s="1"/>
  <c r="M414" i="247"/>
  <c r="AC414" i="247" s="1"/>
  <c r="M408" i="247"/>
  <c r="AC408" i="247" s="1"/>
  <c r="M398" i="247"/>
  <c r="AC398" i="247" s="1"/>
  <c r="M390" i="247"/>
  <c r="O370" i="247"/>
  <c r="O357" i="247"/>
  <c r="O340" i="247"/>
  <c r="O326" i="247"/>
  <c r="O309" i="247"/>
  <c r="O286" i="247"/>
  <c r="O272" i="247"/>
  <c r="O255" i="247"/>
  <c r="O232" i="247"/>
  <c r="O219" i="247"/>
  <c r="O202" i="247"/>
  <c r="O185" i="247"/>
  <c r="O167" i="247"/>
  <c r="O151" i="247"/>
  <c r="O134" i="247"/>
  <c r="O120" i="247"/>
  <c r="O104" i="247"/>
  <c r="O85" i="247"/>
  <c r="AD85" i="247" s="1"/>
  <c r="O70" i="247"/>
  <c r="AD70" i="247" s="1"/>
  <c r="O53" i="247"/>
  <c r="AD53" i="247" s="1"/>
  <c r="O36" i="247"/>
  <c r="AD36" i="247" s="1"/>
  <c r="O764" i="247"/>
  <c r="O721" i="247"/>
  <c r="O706" i="247"/>
  <c r="M694" i="247"/>
  <c r="M679" i="247"/>
  <c r="M672" i="247"/>
  <c r="O643" i="247"/>
  <c r="M634" i="247"/>
  <c r="AC634" i="247" s="1"/>
  <c r="M625" i="247"/>
  <c r="AC625" i="247" s="1"/>
  <c r="M615" i="247"/>
  <c r="AC615" i="247" s="1"/>
  <c r="M602" i="247"/>
  <c r="K598" i="247"/>
  <c r="K593" i="247"/>
  <c r="K586" i="247"/>
  <c r="K580" i="247"/>
  <c r="M575" i="247"/>
  <c r="AC575" i="247" s="1"/>
  <c r="K569" i="247"/>
  <c r="K508" i="247"/>
  <c r="AC508" i="247" s="1"/>
  <c r="O496" i="247"/>
  <c r="O383" i="247"/>
  <c r="O369" i="247"/>
  <c r="O355" i="247"/>
  <c r="O763" i="247"/>
  <c r="O719" i="247"/>
  <c r="O705" i="247"/>
  <c r="O693" i="247"/>
  <c r="O678" i="247"/>
  <c r="O671" i="247"/>
  <c r="O658" i="247"/>
  <c r="AD658" i="247" s="1"/>
  <c r="O642" i="247"/>
  <c r="K602" i="247"/>
  <c r="M563" i="247"/>
  <c r="AC563" i="247" s="1"/>
  <c r="M557" i="247"/>
  <c r="M552" i="247"/>
  <c r="M546" i="247"/>
  <c r="M541" i="247"/>
  <c r="M536" i="247"/>
  <c r="M531" i="247"/>
  <c r="M525" i="247"/>
  <c r="M521" i="247"/>
  <c r="M516" i="247"/>
  <c r="K507" i="247"/>
  <c r="AC507" i="247" s="1"/>
  <c r="O495" i="247"/>
  <c r="M481" i="247"/>
  <c r="AC481" i="247" s="1"/>
  <c r="M473" i="247"/>
  <c r="AC473" i="247" s="1"/>
  <c r="M462" i="247"/>
  <c r="AC462" i="247" s="1"/>
  <c r="M452" i="247"/>
  <c r="M441" i="247"/>
  <c r="AC441" i="247" s="1"/>
  <c r="M433" i="247"/>
  <c r="AC433" i="247" s="1"/>
  <c r="M426" i="247"/>
  <c r="AC426" i="247" s="1"/>
  <c r="M420" i="247"/>
  <c r="AC420" i="247" s="1"/>
  <c r="M413" i="247"/>
  <c r="AC413" i="247" s="1"/>
  <c r="M407" i="247"/>
  <c r="AC407" i="247" s="1"/>
  <c r="M397" i="247"/>
  <c r="AC397" i="247" s="1"/>
  <c r="O382" i="247"/>
  <c r="O368" i="247"/>
  <c r="O354" i="247"/>
  <c r="O338" i="247"/>
  <c r="O324" i="247"/>
  <c r="O306" i="247"/>
  <c r="O284" i="247"/>
  <c r="O270" i="247"/>
  <c r="O252" i="247"/>
  <c r="O230" i="247"/>
  <c r="O217" i="247"/>
  <c r="O199" i="247"/>
  <c r="O182" i="247"/>
  <c r="O163" i="247"/>
  <c r="O147" i="247"/>
  <c r="O131" i="247"/>
  <c r="O117" i="247"/>
  <c r="O101" i="247"/>
  <c r="AD101" i="247" s="1"/>
  <c r="O81" i="247"/>
  <c r="AD81" i="247" s="1"/>
  <c r="O67" i="247"/>
  <c r="AD67" i="247" s="1"/>
  <c r="O762" i="247"/>
  <c r="O718" i="247"/>
  <c r="M693" i="247"/>
  <c r="M678" i="247"/>
  <c r="M671" i="247"/>
  <c r="O655" i="247"/>
  <c r="M633" i="247"/>
  <c r="AC633" i="247" s="1"/>
  <c r="M624" i="247"/>
  <c r="AC624" i="247" s="1"/>
  <c r="M614" i="247"/>
  <c r="AC614" i="247" s="1"/>
  <c r="M597" i="247"/>
  <c r="M590" i="247"/>
  <c r="M583" i="247"/>
  <c r="M579" i="247"/>
  <c r="M574" i="247"/>
  <c r="M568" i="247"/>
  <c r="K557" i="247"/>
  <c r="K552" i="247"/>
  <c r="K546" i="247"/>
  <c r="K541" i="247"/>
  <c r="K536" i="247"/>
  <c r="K531" i="247"/>
  <c r="K525" i="247"/>
  <c r="K521" i="247"/>
  <c r="K516" i="247"/>
  <c r="O493" i="247"/>
  <c r="O381" i="247"/>
  <c r="O367" i="247"/>
  <c r="O353" i="247"/>
  <c r="O337" i="247"/>
  <c r="O322" i="247"/>
  <c r="O303" i="247"/>
  <c r="O283" i="247"/>
  <c r="O269" i="247"/>
  <c r="O251" i="247"/>
  <c r="O229" i="247"/>
  <c r="O214" i="247"/>
  <c r="O198" i="247"/>
  <c r="O181" i="247"/>
  <c r="O162" i="247"/>
  <c r="O146" i="247"/>
  <c r="O130" i="247"/>
  <c r="O116" i="247"/>
  <c r="O96" i="247"/>
  <c r="AD96" i="247" s="1"/>
  <c r="O80" i="247"/>
  <c r="AD80" i="247" s="1"/>
  <c r="O66" i="247"/>
  <c r="AD66" i="247" s="1"/>
  <c r="O49" i="247"/>
  <c r="AD49" i="247" s="1"/>
  <c r="O32" i="247"/>
  <c r="AD32" i="247" s="1"/>
  <c r="O776" i="247"/>
  <c r="O761" i="247"/>
  <c r="O732" i="247"/>
  <c r="O717" i="247"/>
  <c r="O703" i="247"/>
  <c r="M692" i="247"/>
  <c r="O676" i="247"/>
  <c r="O670" i="247"/>
  <c r="M655" i="247"/>
  <c r="M601" i="247"/>
  <c r="AC601" i="247" s="1"/>
  <c r="K597" i="247"/>
  <c r="K590" i="247"/>
  <c r="K583" i="247"/>
  <c r="K579" i="247"/>
  <c r="AC579" i="247" s="1"/>
  <c r="K568" i="247"/>
  <c r="M562" i="247"/>
  <c r="AC562" i="247" s="1"/>
  <c r="K515" i="247"/>
  <c r="AC515" i="247" s="1"/>
  <c r="M506" i="247"/>
  <c r="O492" i="247"/>
  <c r="M480" i="247"/>
  <c r="AC480" i="247" s="1"/>
  <c r="M470" i="247"/>
  <c r="AC470" i="247" s="1"/>
  <c r="M460" i="247"/>
  <c r="AC460" i="247" s="1"/>
  <c r="M447" i="247"/>
  <c r="AC447" i="247" s="1"/>
  <c r="M440" i="247"/>
  <c r="AC440" i="247" s="1"/>
  <c r="M432" i="247"/>
  <c r="AC432" i="247" s="1"/>
  <c r="M425" i="247"/>
  <c r="AC425" i="247" s="1"/>
  <c r="M419" i="247"/>
  <c r="AC419" i="247" s="1"/>
  <c r="M412" i="247"/>
  <c r="AC412" i="247" s="1"/>
  <c r="M405" i="247"/>
  <c r="AC405" i="247" s="1"/>
  <c r="M396" i="247"/>
  <c r="AC396" i="247" s="1"/>
  <c r="O380" i="247"/>
  <c r="O336" i="247"/>
  <c r="O321" i="247"/>
  <c r="O302" i="247"/>
  <c r="O282" i="247"/>
  <c r="O267" i="247"/>
  <c r="O249" i="247"/>
  <c r="O228" i="247"/>
  <c r="O213" i="247"/>
  <c r="O197" i="247"/>
  <c r="O180" i="247"/>
  <c r="O161" i="247"/>
  <c r="O145" i="247"/>
  <c r="O129" i="247"/>
  <c r="O115" i="247"/>
  <c r="O95" i="247"/>
  <c r="AD95" i="247" s="1"/>
  <c r="O78" i="247"/>
  <c r="AD78" i="247" s="1"/>
  <c r="O65" i="247"/>
  <c r="AD65" i="247" s="1"/>
  <c r="O48" i="247"/>
  <c r="AD48" i="247" s="1"/>
  <c r="O775" i="247"/>
  <c r="O760" i="247"/>
  <c r="O731" i="247"/>
  <c r="O716" i="247"/>
  <c r="O702" i="247"/>
  <c r="M691" i="247"/>
  <c r="M676" i="247"/>
  <c r="M670" i="247"/>
  <c r="O654" i="247"/>
  <c r="AD654" i="247" s="1"/>
  <c r="M638" i="247"/>
  <c r="AC638" i="247" s="1"/>
  <c r="M632" i="247"/>
  <c r="AC632" i="247" s="1"/>
  <c r="M622" i="247"/>
  <c r="AC622" i="247" s="1"/>
  <c r="M611" i="247"/>
  <c r="AC611" i="247" s="1"/>
  <c r="M573" i="247"/>
  <c r="M556" i="247"/>
  <c r="AC556" i="247" s="1"/>
  <c r="M551" i="247"/>
  <c r="AC551" i="247" s="1"/>
  <c r="M545" i="247"/>
  <c r="M540" i="247"/>
  <c r="M535" i="247"/>
  <c r="M530" i="247"/>
  <c r="M524" i="247"/>
  <c r="M520" i="247"/>
  <c r="K514" i="247"/>
  <c r="AC514" i="247" s="1"/>
  <c r="K506" i="247"/>
  <c r="O490" i="247"/>
  <c r="O379" i="247"/>
  <c r="O365" i="247"/>
  <c r="O350" i="247"/>
  <c r="O335" i="247"/>
  <c r="O320" i="247"/>
  <c r="O300" i="247"/>
  <c r="O281" i="247"/>
  <c r="O266" i="247"/>
  <c r="O248" i="247"/>
  <c r="O226" i="247"/>
  <c r="O212" i="247"/>
  <c r="O195" i="247"/>
  <c r="O176" i="247"/>
  <c r="O159" i="247"/>
  <c r="O143" i="247"/>
  <c r="O127" i="247"/>
  <c r="O114" i="247"/>
  <c r="O94" i="247"/>
  <c r="AD94" i="247" s="1"/>
  <c r="O77" i="247"/>
  <c r="AD77" i="247" s="1"/>
  <c r="O63" i="247"/>
  <c r="AD63" i="247" s="1"/>
  <c r="O47" i="247"/>
  <c r="AD47" i="247" s="1"/>
  <c r="O774" i="247"/>
  <c r="O757" i="247"/>
  <c r="O728" i="247"/>
  <c r="O715" i="247"/>
  <c r="O701" i="247"/>
  <c r="O687" i="247"/>
  <c r="O675" i="247"/>
  <c r="O668" i="247"/>
  <c r="M654" i="247"/>
  <c r="M600" i="247"/>
  <c r="M596" i="247"/>
  <c r="M589" i="247"/>
  <c r="M582" i="247"/>
  <c r="M578" i="247"/>
  <c r="AC578" i="247" s="1"/>
  <c r="K573" i="247"/>
  <c r="M566" i="247"/>
  <c r="M561" i="247"/>
  <c r="AC561" i="247" s="1"/>
  <c r="K545" i="247"/>
  <c r="K540" i="247"/>
  <c r="K535" i="247"/>
  <c r="K530" i="247"/>
  <c r="K524" i="247"/>
  <c r="K520" i="247"/>
  <c r="K513" i="247"/>
  <c r="AC513" i="247" s="1"/>
  <c r="O489" i="247"/>
  <c r="M479" i="247"/>
  <c r="AC479" i="247" s="1"/>
  <c r="M469" i="247"/>
  <c r="AC469" i="247" s="1"/>
  <c r="M459" i="247"/>
  <c r="AC459" i="247" s="1"/>
  <c r="M446" i="247"/>
  <c r="AC446" i="247" s="1"/>
  <c r="M438" i="247"/>
  <c r="AC438" i="247" s="1"/>
  <c r="M431" i="247"/>
  <c r="AC431" i="247" s="1"/>
  <c r="M424" i="247"/>
  <c r="AC424" i="247" s="1"/>
  <c r="M418" i="247"/>
  <c r="AC418" i="247" s="1"/>
  <c r="M411" i="247"/>
  <c r="AC411" i="247" s="1"/>
  <c r="M404" i="247"/>
  <c r="AC404" i="247" s="1"/>
  <c r="M394" i="247"/>
  <c r="AC394" i="247" s="1"/>
  <c r="O378" i="247"/>
  <c r="O364" i="247"/>
  <c r="O349" i="247"/>
  <c r="O334" i="247"/>
  <c r="O319" i="247"/>
  <c r="O299" i="247"/>
  <c r="AD299" i="247" s="1"/>
  <c r="O280" i="247"/>
  <c r="O265" i="247"/>
  <c r="O245" i="247"/>
  <c r="O225" i="247"/>
  <c r="O211" i="247"/>
  <c r="O194" i="247"/>
  <c r="O175" i="247"/>
  <c r="O158" i="247"/>
  <c r="O142" i="247"/>
  <c r="O126" i="247"/>
  <c r="O113" i="247"/>
  <c r="O93" i="247"/>
  <c r="AD93" i="247" s="1"/>
  <c r="O76" i="247"/>
  <c r="AD76" i="247" s="1"/>
  <c r="O62" i="247"/>
  <c r="AD62" i="247" s="1"/>
  <c r="O45" i="247"/>
  <c r="AD45" i="247" s="1"/>
  <c r="O772" i="247"/>
  <c r="O756" i="247"/>
  <c r="O727" i="247"/>
  <c r="O714" i="247"/>
  <c r="O700" i="247"/>
  <c r="O686" i="247"/>
  <c r="M675" i="247"/>
  <c r="O667" i="247"/>
  <c r="O649" i="247"/>
  <c r="M637" i="247"/>
  <c r="AC637" i="247" s="1"/>
  <c r="M631" i="247"/>
  <c r="AC631" i="247" s="1"/>
  <c r="M621" i="247"/>
  <c r="AC621" i="247" s="1"/>
  <c r="M610" i="247"/>
  <c r="K600" i="247"/>
  <c r="K596" i="247"/>
  <c r="K589" i="247"/>
  <c r="K582" i="247"/>
  <c r="K566" i="247"/>
  <c r="M555" i="247"/>
  <c r="AC555" i="247" s="1"/>
  <c r="M550" i="247"/>
  <c r="AC550" i="247" s="1"/>
  <c r="K512" i="247"/>
  <c r="AC512" i="247" s="1"/>
  <c r="K505" i="247"/>
  <c r="AC505" i="247" s="1"/>
  <c r="O488" i="247"/>
  <c r="O377" i="247"/>
  <c r="O363" i="247"/>
  <c r="O347" i="247"/>
  <c r="O333" i="247"/>
  <c r="O317" i="247"/>
  <c r="O293" i="247"/>
  <c r="O279" i="247"/>
  <c r="O264" i="247"/>
  <c r="O244" i="247"/>
  <c r="O224" i="247"/>
  <c r="O209" i="247"/>
  <c r="O193" i="247"/>
  <c r="O174" i="247"/>
  <c r="O157" i="247"/>
  <c r="O139" i="247"/>
  <c r="O125" i="247"/>
  <c r="O111" i="247"/>
  <c r="O92" i="247"/>
  <c r="AD92" i="247" s="1"/>
  <c r="O75" i="247"/>
  <c r="AD75" i="247" s="1"/>
  <c r="O60" i="247"/>
  <c r="AD60" i="247" s="1"/>
  <c r="O44" i="247"/>
  <c r="AD44" i="247" s="1"/>
  <c r="O770" i="247"/>
  <c r="O755" i="247"/>
  <c r="O726" i="247"/>
  <c r="O713" i="247"/>
  <c r="AD713" i="247" s="1"/>
  <c r="O699" i="247"/>
  <c r="O685" i="247"/>
  <c r="O674" i="247"/>
  <c r="O666" i="247"/>
  <c r="O648" i="247"/>
  <c r="M577" i="247"/>
  <c r="M572" i="247"/>
  <c r="AC572" i="247" s="1"/>
  <c r="M560" i="247"/>
  <c r="M544" i="247"/>
  <c r="M538" i="247"/>
  <c r="M534" i="247"/>
  <c r="M529" i="247"/>
  <c r="M523" i="247"/>
  <c r="M519" i="247"/>
  <c r="K511" i="247"/>
  <c r="AC511" i="247" s="1"/>
  <c r="K504" i="247"/>
  <c r="O487" i="247"/>
  <c r="M477" i="247"/>
  <c r="AC477" i="247" s="1"/>
  <c r="M467" i="247"/>
  <c r="AC467" i="247" s="1"/>
  <c r="M456" i="247"/>
  <c r="AC456" i="247" s="1"/>
  <c r="M445" i="247"/>
  <c r="AC445" i="247" s="1"/>
  <c r="M437" i="247"/>
  <c r="AC437" i="247" s="1"/>
  <c r="M430" i="247"/>
  <c r="AC430" i="247" s="1"/>
  <c r="M423" i="247"/>
  <c r="AC423" i="247" s="1"/>
  <c r="M417" i="247"/>
  <c r="AC417" i="247" s="1"/>
  <c r="M410" i="247"/>
  <c r="AC410" i="247" s="1"/>
  <c r="M400" i="247"/>
  <c r="AC400" i="247" s="1"/>
  <c r="M393" i="247"/>
  <c r="O376" i="247"/>
  <c r="O362" i="247"/>
  <c r="O346" i="247"/>
  <c r="O331" i="247"/>
  <c r="O316" i="247"/>
  <c r="O292" i="247"/>
  <c r="O277" i="247"/>
  <c r="O262" i="247"/>
  <c r="O242" i="247"/>
  <c r="O223" i="247"/>
  <c r="O208" i="247"/>
  <c r="O191" i="247"/>
  <c r="O173" i="247"/>
  <c r="O156" i="247"/>
  <c r="O138" i="247"/>
  <c r="O124" i="247"/>
  <c r="O110" i="247"/>
  <c r="O90" i="247"/>
  <c r="AD90" i="247" s="1"/>
  <c r="O74" i="247"/>
  <c r="AD74" i="247" s="1"/>
  <c r="O59" i="247"/>
  <c r="AD59" i="247" s="1"/>
  <c r="O769" i="247"/>
  <c r="O753" i="247"/>
  <c r="O725" i="247"/>
  <c r="O710" i="247"/>
  <c r="O698" i="247"/>
  <c r="O681" i="247"/>
  <c r="M674" i="247"/>
  <c r="O665" i="247"/>
  <c r="O647" i="247"/>
  <c r="M636" i="247"/>
  <c r="AC636" i="247" s="1"/>
  <c r="M629" i="247"/>
  <c r="AC629" i="247" s="1"/>
  <c r="M618" i="247"/>
  <c r="AC618" i="247" s="1"/>
  <c r="M608" i="247"/>
  <c r="AC608" i="247" s="1"/>
  <c r="M599" i="247"/>
  <c r="M594" i="247"/>
  <c r="M587" i="247"/>
  <c r="M581" i="247"/>
  <c r="K577" i="247"/>
  <c r="M565" i="247"/>
  <c r="K560" i="247"/>
  <c r="M554" i="247"/>
  <c r="AC554" i="247" s="1"/>
  <c r="M549" i="247"/>
  <c r="K544" i="247"/>
  <c r="K538" i="247"/>
  <c r="K534" i="247"/>
  <c r="K529" i="247"/>
  <c r="K523" i="247"/>
  <c r="K519" i="247"/>
  <c r="O500" i="247"/>
  <c r="O375" i="247"/>
  <c r="O361" i="247"/>
  <c r="O344" i="247"/>
  <c r="O330" i="247"/>
  <c r="O313" i="247"/>
  <c r="O290" i="247"/>
  <c r="O276" i="247"/>
  <c r="O261" i="247"/>
  <c r="O241" i="247"/>
  <c r="AD241" i="247" s="1"/>
  <c r="O222" i="247"/>
  <c r="O206" i="247"/>
  <c r="O190" i="247"/>
  <c r="O171" i="247"/>
  <c r="O154" i="247"/>
  <c r="O137" i="247"/>
  <c r="O123" i="247"/>
  <c r="O108" i="247"/>
  <c r="O89" i="247"/>
  <c r="AD89" i="247" s="1"/>
  <c r="O73" i="247"/>
  <c r="AD73" i="247" s="1"/>
  <c r="O57" i="247"/>
  <c r="AD57" i="247" s="1"/>
  <c r="O41" i="247"/>
  <c r="AD41" i="247" s="1"/>
  <c r="O767" i="247"/>
  <c r="O752" i="247"/>
  <c r="O724" i="247"/>
  <c r="O709" i="247"/>
  <c r="AD709" i="247" s="1"/>
  <c r="O697" i="247"/>
  <c r="M681" i="247"/>
  <c r="O673" i="247"/>
  <c r="O663" i="247"/>
  <c r="O646" i="247"/>
  <c r="K599" i="247"/>
  <c r="K594" i="247"/>
  <c r="K587" i="247"/>
  <c r="K581" i="247"/>
  <c r="M571" i="247"/>
  <c r="AC571" i="247" s="1"/>
  <c r="K565" i="247"/>
  <c r="K549" i="247"/>
  <c r="K510" i="247"/>
  <c r="AC510" i="247" s="1"/>
  <c r="O499" i="247"/>
  <c r="M484" i="247"/>
  <c r="AC484" i="247" s="1"/>
  <c r="M476" i="247"/>
  <c r="AC476" i="247" s="1"/>
  <c r="M466" i="247"/>
  <c r="AC466" i="247" s="1"/>
  <c r="M455" i="247"/>
  <c r="AC455" i="247" s="1"/>
  <c r="M444" i="247"/>
  <c r="M435" i="247"/>
  <c r="AC435" i="247" s="1"/>
  <c r="M429" i="247"/>
  <c r="AC429" i="247" s="1"/>
  <c r="M422" i="247"/>
  <c r="AC422" i="247" s="1"/>
  <c r="M415" i="247"/>
  <c r="AC415" i="247" s="1"/>
  <c r="M409" i="247"/>
  <c r="AC409" i="247" s="1"/>
  <c r="M399" i="247"/>
  <c r="AC399" i="247" s="1"/>
  <c r="M391" i="247"/>
  <c r="AC391" i="247" s="1"/>
  <c r="O374" i="247"/>
  <c r="O359" i="247"/>
  <c r="O343" i="247"/>
  <c r="O329" i="247"/>
  <c r="O312" i="247"/>
  <c r="O289" i="247"/>
  <c r="O275" i="247"/>
  <c r="O258" i="247"/>
  <c r="O234" i="247"/>
  <c r="O221" i="247"/>
  <c r="O205" i="247"/>
  <c r="O189" i="247"/>
  <c r="O170" i="247"/>
  <c r="O153" i="247"/>
  <c r="O136" i="247"/>
  <c r="O122" i="247"/>
  <c r="O107" i="247"/>
  <c r="O88" i="247"/>
  <c r="AD88" i="247" s="1"/>
  <c r="O72" i="247"/>
  <c r="AD72" i="247" s="1"/>
  <c r="O766" i="247"/>
  <c r="O751" i="247"/>
  <c r="O723" i="247"/>
  <c r="O708" i="247"/>
  <c r="O696" i="247"/>
  <c r="O680" i="247"/>
  <c r="M673" i="247"/>
  <c r="O662" i="247"/>
  <c r="O645" i="247"/>
  <c r="M635" i="247"/>
  <c r="AC635" i="247" s="1"/>
  <c r="M628" i="247"/>
  <c r="AC628" i="247" s="1"/>
  <c r="M617" i="247"/>
  <c r="AC617" i="247" s="1"/>
  <c r="M607" i="247"/>
  <c r="M576" i="247"/>
  <c r="AC576" i="247" s="1"/>
  <c r="M559" i="247"/>
  <c r="M553" i="247"/>
  <c r="M543" i="247"/>
  <c r="M537" i="247"/>
  <c r="M533" i="247"/>
  <c r="M528" i="247"/>
  <c r="M522" i="247"/>
  <c r="M518" i="247"/>
  <c r="O498" i="247"/>
  <c r="O371" i="247"/>
  <c r="O358" i="247"/>
  <c r="O342" i="247"/>
  <c r="O327" i="247"/>
  <c r="O310" i="247"/>
  <c r="O288" i="247"/>
  <c r="O274" i="247"/>
  <c r="O257" i="247"/>
  <c r="O233" i="247"/>
  <c r="O220" i="247"/>
  <c r="O203" i="247"/>
  <c r="O186" i="247"/>
  <c r="O168" i="247"/>
  <c r="O152" i="247"/>
  <c r="O135" i="247"/>
  <c r="O121" i="247"/>
  <c r="O271" i="247"/>
  <c r="O86" i="247"/>
  <c r="AD86" i="247" s="1"/>
  <c r="O33" i="247"/>
  <c r="AD33" i="247" s="1"/>
  <c r="O254" i="247"/>
  <c r="O84" i="247"/>
  <c r="AD84" i="247" s="1"/>
  <c r="O28" i="247"/>
  <c r="AD28" i="247" s="1"/>
  <c r="O231" i="247"/>
  <c r="O71" i="247"/>
  <c r="AD71" i="247" s="1"/>
  <c r="O218" i="247"/>
  <c r="O68" i="247"/>
  <c r="AD68" i="247" s="1"/>
  <c r="O201" i="247"/>
  <c r="O56" i="247"/>
  <c r="AD56" i="247" s="1"/>
  <c r="O184" i="247"/>
  <c r="O55" i="247"/>
  <c r="AD55" i="247" s="1"/>
  <c r="O164" i="247"/>
  <c r="O52" i="247"/>
  <c r="AD52" i="247" s="1"/>
  <c r="O38" i="247"/>
  <c r="AD38" i="247" s="1"/>
  <c r="O148" i="247"/>
  <c r="O51" i="247"/>
  <c r="AD51" i="247" s="1"/>
  <c r="O307" i="247"/>
  <c r="O339" i="247"/>
  <c r="O133" i="247"/>
  <c r="O42" i="247"/>
  <c r="AD42" i="247" s="1"/>
  <c r="O37" i="247"/>
  <c r="AD37" i="247" s="1"/>
  <c r="O325" i="247"/>
  <c r="O118" i="247"/>
  <c r="O105" i="247"/>
  <c r="O285" i="247"/>
  <c r="O102" i="247"/>
  <c r="O34" i="247"/>
  <c r="AD34" i="247" s="1"/>
  <c r="Q2" i="35"/>
  <c r="AG777" i="145"/>
  <c r="Q729" i="145" s="1"/>
  <c r="AG775" i="145"/>
  <c r="AG773" i="145"/>
  <c r="AG771" i="145"/>
  <c r="AG769" i="145"/>
  <c r="AG767" i="145"/>
  <c r="AG765" i="145"/>
  <c r="AG763" i="145"/>
  <c r="AG761" i="145"/>
  <c r="AG759" i="145"/>
  <c r="AG757" i="145"/>
  <c r="AG755" i="145"/>
  <c r="AG753" i="145"/>
  <c r="AG751" i="145"/>
  <c r="AG749" i="145"/>
  <c r="AG747" i="145"/>
  <c r="AG745" i="145"/>
  <c r="AG743" i="145"/>
  <c r="Q706" i="145" s="1"/>
  <c r="AG741" i="145"/>
  <c r="Q704" i="145" s="1"/>
  <c r="AG739" i="145"/>
  <c r="Q702" i="145" s="1"/>
  <c r="AG737" i="145"/>
  <c r="Q700" i="145" s="1"/>
  <c r="AG735" i="145"/>
  <c r="Q697" i="145" s="1"/>
  <c r="AG733" i="145"/>
  <c r="Q693" i="145" s="1"/>
  <c r="AG731" i="145"/>
  <c r="Q690" i="145" s="1"/>
  <c r="AG729" i="145"/>
  <c r="Q686" i="145" s="1"/>
  <c r="AG727" i="145"/>
  <c r="Q683" i="145" s="1"/>
  <c r="AG725" i="145"/>
  <c r="Q679" i="145" s="1"/>
  <c r="AG723" i="145"/>
  <c r="Q677" i="145" s="1"/>
  <c r="AG721" i="145"/>
  <c r="Q671" i="145" s="1"/>
  <c r="AG719" i="145"/>
  <c r="Q669" i="145" s="1"/>
  <c r="AG717" i="145"/>
  <c r="Q667" i="145" s="1"/>
  <c r="AG715" i="145"/>
  <c r="Q665" i="145" s="1"/>
  <c r="AG713" i="145"/>
  <c r="Q662" i="145" s="1"/>
  <c r="AG711" i="145"/>
  <c r="Q658" i="145" s="1"/>
  <c r="AG709" i="145"/>
  <c r="Q655" i="145" s="1"/>
  <c r="AG707" i="145"/>
  <c r="Q651" i="145" s="1"/>
  <c r="AG705" i="145"/>
  <c r="Q649" i="145" s="1"/>
  <c r="AG703" i="145"/>
  <c r="Q647" i="145" s="1"/>
  <c r="AG701" i="145"/>
  <c r="Q645" i="145" s="1"/>
  <c r="AG699" i="145"/>
  <c r="AG697" i="145"/>
  <c r="Q642" i="145" s="1"/>
  <c r="AG695" i="145"/>
  <c r="AG693" i="145"/>
  <c r="Q640" i="145" s="1"/>
  <c r="AG691" i="145"/>
  <c r="Q638" i="145" s="1"/>
  <c r="AG689" i="145"/>
  <c r="AG687" i="145"/>
  <c r="Q635" i="145" s="1"/>
  <c r="AG685" i="145"/>
  <c r="AG683" i="145"/>
  <c r="Q632" i="145" s="1"/>
  <c r="AG681" i="145"/>
  <c r="AG679" i="145"/>
  <c r="Q630" i="145" s="1"/>
  <c r="AG677" i="145"/>
  <c r="Q629" i="145" s="1"/>
  <c r="AG675" i="145"/>
  <c r="AG673" i="145"/>
  <c r="AG671" i="145"/>
  <c r="Q626" i="145" s="1"/>
  <c r="AG669" i="145"/>
  <c r="Q624" i="145" s="1"/>
  <c r="AG667" i="145"/>
  <c r="Q622" i="145" s="1"/>
  <c r="AG665" i="145"/>
  <c r="Q620" i="145" s="1"/>
  <c r="AG663" i="145"/>
  <c r="Q619" i="145" s="1"/>
  <c r="AG661" i="145"/>
  <c r="AG659" i="145"/>
  <c r="Q617" i="145" s="1"/>
  <c r="AG657" i="145"/>
  <c r="AG655" i="145"/>
  <c r="Q613" i="145" s="1"/>
  <c r="AG653" i="145"/>
  <c r="AG651" i="145"/>
  <c r="Q610" i="145" s="1"/>
  <c r="AG649" i="145"/>
  <c r="Q607" i="145" s="1"/>
  <c r="AG647" i="145"/>
  <c r="Q605" i="145" s="1"/>
  <c r="AG645" i="145"/>
  <c r="Q603" i="145" s="1"/>
  <c r="AG643" i="145"/>
  <c r="Q600" i="145" s="1"/>
  <c r="AG641" i="145"/>
  <c r="Q598" i="145" s="1"/>
  <c r="AG639" i="145"/>
  <c r="AG637" i="145"/>
  <c r="Q591" i="145" s="1"/>
  <c r="AG635" i="145"/>
  <c r="Q590" i="145" s="1"/>
  <c r="AG633" i="145"/>
  <c r="Q588" i="145" s="1"/>
  <c r="AG631" i="145"/>
  <c r="Q586" i="145" s="1"/>
  <c r="AG629" i="145"/>
  <c r="AG627" i="145"/>
  <c r="AG625" i="145"/>
  <c r="AG623" i="145"/>
  <c r="AG621" i="145"/>
  <c r="AG619" i="145"/>
  <c r="AG617" i="145"/>
  <c r="AG615" i="145"/>
  <c r="AG613" i="145"/>
  <c r="AG611" i="145"/>
  <c r="AG609" i="145"/>
  <c r="AG871" i="145"/>
  <c r="AG869" i="145"/>
  <c r="AG867" i="145"/>
  <c r="AG865" i="145"/>
  <c r="AG863" i="145"/>
  <c r="AG861" i="145"/>
  <c r="AG859" i="145"/>
  <c r="AG857" i="145"/>
  <c r="AG855" i="145"/>
  <c r="AG853" i="145"/>
  <c r="AG851" i="145"/>
  <c r="AG849" i="145"/>
  <c r="AG847" i="145"/>
  <c r="AG845" i="145"/>
  <c r="AG843" i="145"/>
  <c r="AG841" i="145"/>
  <c r="AG839" i="145"/>
  <c r="AG837" i="145"/>
  <c r="AG835" i="145"/>
  <c r="AG833" i="145"/>
  <c r="AG831" i="145"/>
  <c r="AG829" i="145"/>
  <c r="AG827" i="145"/>
  <c r="AG825" i="145"/>
  <c r="AG823" i="145"/>
  <c r="AG821" i="145"/>
  <c r="AG819" i="145"/>
  <c r="AG817" i="145"/>
  <c r="Q783" i="145" s="1"/>
  <c r="AG815" i="145"/>
  <c r="AG813" i="145"/>
  <c r="AG811" i="145"/>
  <c r="AG809" i="145"/>
  <c r="AG807" i="145"/>
  <c r="AG805" i="145"/>
  <c r="AG803" i="145"/>
  <c r="AG801" i="145"/>
  <c r="AG799" i="145"/>
  <c r="AG797" i="145"/>
  <c r="AG795" i="145"/>
  <c r="AG793" i="145"/>
  <c r="AG791" i="145"/>
  <c r="AG789" i="145"/>
  <c r="AG787" i="145"/>
  <c r="AG785" i="145"/>
  <c r="AG783" i="145"/>
  <c r="AG781" i="145"/>
  <c r="AG779" i="145"/>
  <c r="AG776" i="145"/>
  <c r="AG774" i="145"/>
  <c r="AG772" i="145"/>
  <c r="AG770" i="145"/>
  <c r="AG768" i="145"/>
  <c r="AG766" i="145"/>
  <c r="AG764" i="145"/>
  <c r="AG762" i="145"/>
  <c r="AG760" i="145"/>
  <c r="AG758" i="145"/>
  <c r="AG756" i="145"/>
  <c r="AG754" i="145"/>
  <c r="AG752" i="145"/>
  <c r="AG750" i="145"/>
  <c r="AG748" i="145"/>
  <c r="AG746" i="145"/>
  <c r="AG744" i="145"/>
  <c r="Q707" i="145" s="1"/>
  <c r="AG742" i="145"/>
  <c r="Q705" i="145" s="1"/>
  <c r="AG740" i="145"/>
  <c r="Q703" i="145" s="1"/>
  <c r="AG738" i="145"/>
  <c r="Q701" i="145" s="1"/>
  <c r="AG736" i="145"/>
  <c r="Q698" i="145" s="1"/>
  <c r="AG734" i="145"/>
  <c r="Q694" i="145" s="1"/>
  <c r="AG732" i="145"/>
  <c r="Q691" i="145" s="1"/>
  <c r="AG730" i="145"/>
  <c r="Q687" i="145" s="1"/>
  <c r="AG728" i="145"/>
  <c r="Q684" i="145" s="1"/>
  <c r="AG726" i="145"/>
  <c r="Q680" i="145" s="1"/>
  <c r="AG724" i="145"/>
  <c r="AG722" i="145"/>
  <c r="Q676" i="145" s="1"/>
  <c r="AG720" i="145"/>
  <c r="Q670" i="145" s="1"/>
  <c r="AG718" i="145"/>
  <c r="Q668" i="145" s="1"/>
  <c r="AG716" i="145"/>
  <c r="Q666" i="145" s="1"/>
  <c r="AG714" i="145"/>
  <c r="Q663" i="145" s="1"/>
  <c r="AG712" i="145"/>
  <c r="Q659" i="145" s="1"/>
  <c r="AG710" i="145"/>
  <c r="Q656" i="145" s="1"/>
  <c r="AG708" i="145"/>
  <c r="Q652" i="145" s="1"/>
  <c r="AG706" i="145"/>
  <c r="Q650" i="145" s="1"/>
  <c r="AG704" i="145"/>
  <c r="Q648" i="145" s="1"/>
  <c r="AG702" i="145"/>
  <c r="Q646" i="145" s="1"/>
  <c r="AG700" i="145"/>
  <c r="Q644" i="145" s="1"/>
  <c r="AG698" i="145"/>
  <c r="Q643" i="145" s="1"/>
  <c r="AG696" i="145"/>
  <c r="AG694" i="145"/>
  <c r="Q641" i="145" s="1"/>
  <c r="AG692" i="145"/>
  <c r="AG690" i="145"/>
  <c r="Q637" i="145" s="1"/>
  <c r="AG688" i="145"/>
  <c r="AG686" i="145"/>
  <c r="Q634" i="145" s="1"/>
  <c r="AG684" i="145"/>
  <c r="Q633" i="145" s="1"/>
  <c r="AG682" i="145"/>
  <c r="AG680" i="145"/>
  <c r="Q631" i="145" s="1"/>
  <c r="AG678" i="145"/>
  <c r="AG676" i="145"/>
  <c r="Q628" i="145" s="1"/>
  <c r="AG674" i="145"/>
  <c r="AG672" i="145"/>
  <c r="AG670" i="145"/>
  <c r="Q625" i="145" s="1"/>
  <c r="AG668" i="145"/>
  <c r="Q623" i="145" s="1"/>
  <c r="AG666" i="145"/>
  <c r="Q621" i="145" s="1"/>
  <c r="AG664" i="145"/>
  <c r="AG662" i="145"/>
  <c r="Q618" i="145" s="1"/>
  <c r="AG660" i="145"/>
  <c r="AG658" i="145"/>
  <c r="Q615" i="145" s="1"/>
  <c r="AG656" i="145"/>
  <c r="Q614" i="145" s="1"/>
  <c r="AG654" i="145"/>
  <c r="AG652" i="145"/>
  <c r="Q612" i="145" s="1"/>
  <c r="AG650" i="145"/>
  <c r="Q609" i="145" s="1"/>
  <c r="AG648" i="145"/>
  <c r="Q606" i="145" s="1"/>
  <c r="AG646" i="145"/>
  <c r="Q604" i="145" s="1"/>
  <c r="AG644" i="145"/>
  <c r="Q602" i="145" s="1"/>
  <c r="AG642" i="145"/>
  <c r="Q599" i="145" s="1"/>
  <c r="AG640" i="145"/>
  <c r="Q597" i="145" s="1"/>
  <c r="AG638" i="145"/>
  <c r="Q592" i="145" s="1"/>
  <c r="AG636" i="145"/>
  <c r="AG634" i="145"/>
  <c r="Q589" i="145" s="1"/>
  <c r="AG632" i="145"/>
  <c r="Q587" i="145" s="1"/>
  <c r="AG630" i="145"/>
  <c r="Q585" i="145" s="1"/>
  <c r="AG628" i="145"/>
  <c r="AG626" i="145"/>
  <c r="AG624" i="145"/>
  <c r="AG622" i="145"/>
  <c r="AG620" i="145"/>
  <c r="AG618" i="145"/>
  <c r="Q581" i="145" s="1"/>
  <c r="AG616" i="145"/>
  <c r="AG614" i="145"/>
  <c r="AG612" i="145"/>
  <c r="AG610" i="145"/>
  <c r="AG866" i="145"/>
  <c r="AG858" i="145"/>
  <c r="AG850" i="145"/>
  <c r="AG842" i="145"/>
  <c r="AG834" i="145"/>
  <c r="AG826" i="145"/>
  <c r="AG818" i="145"/>
  <c r="AG810" i="145"/>
  <c r="AG802" i="145"/>
  <c r="AG794" i="145"/>
  <c r="AG786" i="145"/>
  <c r="AG778" i="145"/>
  <c r="AG607" i="145"/>
  <c r="AG605" i="145"/>
  <c r="AG603" i="145"/>
  <c r="AG601" i="145"/>
  <c r="AG599" i="145"/>
  <c r="AG597" i="145"/>
  <c r="AG595" i="145"/>
  <c r="AG593" i="145"/>
  <c r="AG591" i="145"/>
  <c r="AG589" i="145"/>
  <c r="AG587" i="145"/>
  <c r="AG585" i="145"/>
  <c r="AG583" i="145"/>
  <c r="AG581" i="145"/>
  <c r="AG579" i="145"/>
  <c r="AG577" i="145"/>
  <c r="AG575" i="145"/>
  <c r="Q573" i="145" s="1"/>
  <c r="AG573" i="145"/>
  <c r="Q571" i="145" s="1"/>
  <c r="AG571" i="145"/>
  <c r="Q568" i="145" s="1"/>
  <c r="AG569" i="145"/>
  <c r="AG567" i="145"/>
  <c r="Q565" i="145" s="1"/>
  <c r="AG565" i="145"/>
  <c r="Q563" i="145" s="1"/>
  <c r="AG563" i="145"/>
  <c r="Q561" i="145" s="1"/>
  <c r="AG561" i="145"/>
  <c r="Q559" i="145" s="1"/>
  <c r="AG559" i="145"/>
  <c r="AG557" i="145"/>
  <c r="AG555" i="145"/>
  <c r="AG553" i="145"/>
  <c r="AG551" i="145"/>
  <c r="Q548" i="145" s="1"/>
  <c r="AG549" i="145"/>
  <c r="AG547" i="145"/>
  <c r="Q544" i="145" s="1"/>
  <c r="AG545" i="145"/>
  <c r="AG543" i="145"/>
  <c r="AG541" i="145"/>
  <c r="Q539" i="145" s="1"/>
  <c r="AG539" i="145"/>
  <c r="Q536" i="145" s="1"/>
  <c r="AG537" i="145"/>
  <c r="AG535" i="145"/>
  <c r="AG533" i="145"/>
  <c r="Q531" i="145" s="1"/>
  <c r="AG531" i="145"/>
  <c r="AG529" i="145"/>
  <c r="AG527" i="145"/>
  <c r="Q525" i="145" s="1"/>
  <c r="AG525" i="145"/>
  <c r="Q523" i="145" s="1"/>
  <c r="AG523" i="145"/>
  <c r="Q520" i="145" s="1"/>
  <c r="AG521" i="145"/>
  <c r="Q518" i="145" s="1"/>
  <c r="AG519" i="145"/>
  <c r="AG517" i="145"/>
  <c r="Q515" i="145" s="1"/>
  <c r="AG515" i="145"/>
  <c r="Q513" i="145" s="1"/>
  <c r="AG513" i="145"/>
  <c r="Q510" i="145" s="1"/>
  <c r="AG511" i="145"/>
  <c r="Q509" i="145" s="1"/>
  <c r="AG509" i="145"/>
  <c r="Q505" i="145" s="1"/>
  <c r="AG507" i="145"/>
  <c r="AG505" i="145"/>
  <c r="Q503" i="145" s="1"/>
  <c r="AG503" i="145"/>
  <c r="Q501" i="145" s="1"/>
  <c r="AG501" i="145"/>
  <c r="Q499" i="145" s="1"/>
  <c r="AG499" i="145"/>
  <c r="Q496" i="145" s="1"/>
  <c r="AG497" i="145"/>
  <c r="AG495" i="145"/>
  <c r="Q493" i="145" s="1"/>
  <c r="AG493" i="145"/>
  <c r="Q491" i="145" s="1"/>
  <c r="AG491" i="145"/>
  <c r="Q489" i="145" s="1"/>
  <c r="AG489" i="145"/>
  <c r="Q487" i="145" s="1"/>
  <c r="AG487" i="145"/>
  <c r="Q485" i="145" s="1"/>
  <c r="AG485" i="145"/>
  <c r="AG483" i="145"/>
  <c r="AG481" i="145"/>
  <c r="AG479" i="145"/>
  <c r="Q479" i="145" s="1"/>
  <c r="S479" i="145" s="1"/>
  <c r="AG477" i="145"/>
  <c r="Q477" i="145" s="1"/>
  <c r="S477" i="145" s="1"/>
  <c r="AG475" i="145"/>
  <c r="Q475" i="145" s="1"/>
  <c r="S475" i="145" s="1"/>
  <c r="AG473" i="145"/>
  <c r="Q473" i="145" s="1"/>
  <c r="S473" i="145" s="1"/>
  <c r="AG471" i="145"/>
  <c r="AG469" i="145"/>
  <c r="Q469" i="145" s="1"/>
  <c r="S469" i="145" s="1"/>
  <c r="AG467" i="145"/>
  <c r="Q467" i="145" s="1"/>
  <c r="S467" i="145" s="1"/>
  <c r="AG465" i="145"/>
  <c r="Q465" i="145" s="1"/>
  <c r="AG463" i="145"/>
  <c r="Q463" i="145" s="1"/>
  <c r="AG461" i="145"/>
  <c r="Q461" i="145" s="1"/>
  <c r="AG868" i="145"/>
  <c r="AG860" i="145"/>
  <c r="AG852" i="145"/>
  <c r="AG844" i="145"/>
  <c r="AG836" i="145"/>
  <c r="AG828" i="145"/>
  <c r="AG820" i="145"/>
  <c r="AG812" i="145"/>
  <c r="AG804" i="145"/>
  <c r="AG796" i="145"/>
  <c r="AG788" i="145"/>
  <c r="AG780" i="145"/>
  <c r="AG870" i="145"/>
  <c r="AG862" i="145"/>
  <c r="AG854" i="145"/>
  <c r="AG846" i="145"/>
  <c r="AG838" i="145"/>
  <c r="AG830" i="145"/>
  <c r="AG822" i="145"/>
  <c r="AG814" i="145"/>
  <c r="AG806" i="145"/>
  <c r="AG798" i="145"/>
  <c r="AG790" i="145"/>
  <c r="AG782" i="145"/>
  <c r="AG608" i="145"/>
  <c r="AG606" i="145"/>
  <c r="AG604" i="145"/>
  <c r="AG602" i="145"/>
  <c r="AG600" i="145"/>
  <c r="AG598" i="145"/>
  <c r="AG596" i="145"/>
  <c r="AG594" i="145"/>
  <c r="AG592" i="145"/>
  <c r="AG590" i="145"/>
  <c r="AG588" i="145"/>
  <c r="AG586" i="145"/>
  <c r="AG584" i="145"/>
  <c r="AG582" i="145"/>
  <c r="AG580" i="145"/>
  <c r="AG578" i="145"/>
  <c r="Q576" i="145" s="1"/>
  <c r="AG576" i="145"/>
  <c r="Q574" i="145" s="1"/>
  <c r="AG574" i="145"/>
  <c r="Q572" i="145" s="1"/>
  <c r="AG572" i="145"/>
  <c r="Q570" i="145" s="1"/>
  <c r="AG570" i="145"/>
  <c r="Q567" i="145" s="1"/>
  <c r="AG568" i="145"/>
  <c r="Q566" i="145" s="1"/>
  <c r="AG566" i="145"/>
  <c r="Q564" i="145" s="1"/>
  <c r="AG564" i="145"/>
  <c r="Q562" i="145" s="1"/>
  <c r="AG562" i="145"/>
  <c r="Q560" i="145" s="1"/>
  <c r="AG560" i="145"/>
  <c r="Q558" i="145" s="1"/>
  <c r="AG558" i="145"/>
  <c r="Q556" i="145" s="1"/>
  <c r="AG556" i="145"/>
  <c r="AG554" i="145"/>
  <c r="AG552" i="145"/>
  <c r="Q552" i="145" s="1"/>
  <c r="AG550" i="145"/>
  <c r="Q547" i="145" s="1"/>
  <c r="AG548" i="145"/>
  <c r="Q545" i="145" s="1"/>
  <c r="AG546" i="145"/>
  <c r="AG544" i="145"/>
  <c r="AG542" i="145"/>
  <c r="AG540" i="145"/>
  <c r="Q538" i="145" s="1"/>
  <c r="AG538" i="145"/>
  <c r="AG536" i="145"/>
  <c r="AG534" i="145"/>
  <c r="Q532" i="145" s="1"/>
  <c r="AG532" i="145"/>
  <c r="AG530" i="145"/>
  <c r="Q528" i="145" s="1"/>
  <c r="AG528" i="145"/>
  <c r="Q526" i="145" s="1"/>
  <c r="AG526" i="145"/>
  <c r="Q524" i="145" s="1"/>
  <c r="AG524" i="145"/>
  <c r="Q521" i="145" s="1"/>
  <c r="AG522" i="145"/>
  <c r="AG520" i="145"/>
  <c r="Q517" i="145" s="1"/>
  <c r="AG518" i="145"/>
  <c r="Q516" i="145" s="1"/>
  <c r="AG516" i="145"/>
  <c r="Q514" i="145" s="1"/>
  <c r="AG514" i="145"/>
  <c r="Q511" i="145" s="1"/>
  <c r="AG512" i="145"/>
  <c r="AG510" i="145"/>
  <c r="Q508" i="145" s="1"/>
  <c r="AG508" i="145"/>
  <c r="Q504" i="145" s="1"/>
  <c r="AG506" i="145"/>
  <c r="AG504" i="145"/>
  <c r="Q502" i="145" s="1"/>
  <c r="AG502" i="145"/>
  <c r="Q500" i="145" s="1"/>
  <c r="AG500" i="145"/>
  <c r="Q498" i="145" s="1"/>
  <c r="AG498" i="145"/>
  <c r="Q495" i="145" s="1"/>
  <c r="AG496" i="145"/>
  <c r="Q494" i="145" s="1"/>
  <c r="AG494" i="145"/>
  <c r="Q492" i="145" s="1"/>
  <c r="AG492" i="145"/>
  <c r="Q490" i="145" s="1"/>
  <c r="AG490" i="145"/>
  <c r="Q488" i="145" s="1"/>
  <c r="AG488" i="145"/>
  <c r="Q486" i="145" s="1"/>
  <c r="AG486" i="145"/>
  <c r="Q484" i="145" s="1"/>
  <c r="AG484" i="145"/>
  <c r="AG482" i="145"/>
  <c r="AG480" i="145"/>
  <c r="AG478" i="145"/>
  <c r="Q478" i="145" s="1"/>
  <c r="S478" i="145" s="1"/>
  <c r="AG476" i="145"/>
  <c r="Q476" i="145" s="1"/>
  <c r="S476" i="145" s="1"/>
  <c r="AG474" i="145"/>
  <c r="AG472" i="145"/>
  <c r="Q472" i="145" s="1"/>
  <c r="S472" i="145" s="1"/>
  <c r="AG470" i="145"/>
  <c r="Q470" i="145" s="1"/>
  <c r="S470" i="145" s="1"/>
  <c r="AG468" i="145"/>
  <c r="Q468" i="145" s="1"/>
  <c r="S468" i="145" s="1"/>
  <c r="AG466" i="145"/>
  <c r="AG464" i="145"/>
  <c r="AG864" i="145"/>
  <c r="AG832" i="145"/>
  <c r="AG800" i="145"/>
  <c r="AG462" i="145"/>
  <c r="Q462" i="145" s="1"/>
  <c r="AG5" i="145"/>
  <c r="Q5" i="145" s="1"/>
  <c r="AG856" i="145"/>
  <c r="AG824" i="145"/>
  <c r="AG792" i="145"/>
  <c r="AG459" i="145"/>
  <c r="AG457" i="145"/>
  <c r="Q457" i="145" s="1"/>
  <c r="AG455" i="145"/>
  <c r="Q455" i="145" s="1"/>
  <c r="AG453" i="145"/>
  <c r="AG451" i="145"/>
  <c r="Q451" i="145" s="1"/>
  <c r="AG449" i="145"/>
  <c r="AG447" i="145"/>
  <c r="Q447" i="145" s="1"/>
  <c r="AG445" i="145"/>
  <c r="AG443" i="145"/>
  <c r="Q443" i="145" s="1"/>
  <c r="AG441" i="145"/>
  <c r="Q441" i="145" s="1"/>
  <c r="AG439" i="145"/>
  <c r="AG437" i="145"/>
  <c r="Q437" i="145" s="1"/>
  <c r="AG435" i="145"/>
  <c r="AG433" i="145"/>
  <c r="Q433" i="145" s="1"/>
  <c r="AG431" i="145"/>
  <c r="AG429" i="145"/>
  <c r="AG427" i="145"/>
  <c r="Q427" i="145" s="1"/>
  <c r="AG425" i="145"/>
  <c r="Q425" i="145" s="1"/>
  <c r="AG423" i="145"/>
  <c r="Q423" i="145" s="1"/>
  <c r="AG421" i="145"/>
  <c r="Q421" i="145" s="1"/>
  <c r="AG419" i="145"/>
  <c r="Q419" i="145" s="1"/>
  <c r="AG417" i="145"/>
  <c r="AG415" i="145"/>
  <c r="Q415" i="145" s="1"/>
  <c r="AG413" i="145"/>
  <c r="Q413" i="145" s="1"/>
  <c r="AG411" i="145"/>
  <c r="Q411" i="145" s="1"/>
  <c r="AG409" i="145"/>
  <c r="Q409" i="145" s="1"/>
  <c r="AG407" i="145"/>
  <c r="Q407" i="145" s="1"/>
  <c r="AG405" i="145"/>
  <c r="Q405" i="145" s="1"/>
  <c r="AG403" i="145"/>
  <c r="Q403" i="145" s="1"/>
  <c r="AG401" i="145"/>
  <c r="Q401" i="145" s="1"/>
  <c r="AG399" i="145"/>
  <c r="Q399" i="145" s="1"/>
  <c r="AG397" i="145"/>
  <c r="AG395" i="145"/>
  <c r="Q395" i="145" s="1"/>
  <c r="AG393" i="145"/>
  <c r="Q393" i="145" s="1"/>
  <c r="AG391" i="145"/>
  <c r="Q391" i="145" s="1"/>
  <c r="AG389" i="145"/>
  <c r="Q389" i="145" s="1"/>
  <c r="AG387" i="145"/>
  <c r="AG385" i="145"/>
  <c r="Q385" i="145" s="1"/>
  <c r="AG383" i="145"/>
  <c r="AG381" i="145"/>
  <c r="Q381" i="145" s="1"/>
  <c r="AG379" i="145"/>
  <c r="Q379" i="145" s="1"/>
  <c r="AG377" i="145"/>
  <c r="AG375" i="145"/>
  <c r="Q375" i="145" s="1"/>
  <c r="AG373" i="145"/>
  <c r="Q373" i="145" s="1"/>
  <c r="AG371" i="145"/>
  <c r="AG369" i="145"/>
  <c r="AG367" i="145"/>
  <c r="AG365" i="145"/>
  <c r="AG363" i="145"/>
  <c r="Q363" i="145" s="1"/>
  <c r="R363" i="145" s="1"/>
  <c r="AD363" i="145" s="1"/>
  <c r="AG361" i="145"/>
  <c r="AG359" i="145"/>
  <c r="Q359" i="145" s="1"/>
  <c r="R359" i="145" s="1"/>
  <c r="S359" i="145" s="1"/>
  <c r="AG357" i="145"/>
  <c r="Q357" i="145" s="1"/>
  <c r="R357" i="145" s="1"/>
  <c r="Y357" i="145" s="1"/>
  <c r="AG355" i="145"/>
  <c r="Q355" i="145" s="1"/>
  <c r="R355" i="145" s="1"/>
  <c r="Y355" i="145" s="1"/>
  <c r="AG353" i="145"/>
  <c r="AG351" i="145"/>
  <c r="Q351" i="145" s="1"/>
  <c r="R351" i="145" s="1"/>
  <c r="Y351" i="145" s="1"/>
  <c r="AG349" i="145"/>
  <c r="AG347" i="145"/>
  <c r="Q347" i="145" s="1"/>
  <c r="R347" i="145" s="1"/>
  <c r="V347" i="145" s="1"/>
  <c r="AG345" i="145"/>
  <c r="Q345" i="145" s="1"/>
  <c r="R345" i="145" s="1"/>
  <c r="S345" i="145" s="1"/>
  <c r="AG343" i="145"/>
  <c r="Q343" i="145" s="1"/>
  <c r="R343" i="145" s="1"/>
  <c r="Y343" i="145" s="1"/>
  <c r="AG341" i="145"/>
  <c r="Q341" i="145" s="1"/>
  <c r="R341" i="145" s="1"/>
  <c r="Y341" i="145" s="1"/>
  <c r="AG339" i="145"/>
  <c r="Q339" i="145" s="1"/>
  <c r="R339" i="145" s="1"/>
  <c r="V339" i="145" s="1"/>
  <c r="AG337" i="145"/>
  <c r="Q337" i="145" s="1"/>
  <c r="R337" i="145" s="1"/>
  <c r="S337" i="145" s="1"/>
  <c r="AG335" i="145"/>
  <c r="Q335" i="145" s="1"/>
  <c r="R335" i="145" s="1"/>
  <c r="S335" i="145" s="1"/>
  <c r="AG333" i="145"/>
  <c r="Q333" i="145" s="1"/>
  <c r="AG331" i="145"/>
  <c r="AG329" i="145"/>
  <c r="AG327" i="145"/>
  <c r="Q327" i="145" s="1"/>
  <c r="R327" i="145" s="1"/>
  <c r="AD327" i="145" s="1"/>
  <c r="AG325" i="145"/>
  <c r="AG323" i="145"/>
  <c r="Q323" i="145" s="1"/>
  <c r="R323" i="145" s="1"/>
  <c r="S323" i="145" s="1"/>
  <c r="AG321" i="145"/>
  <c r="Q321" i="145" s="1"/>
  <c r="R321" i="145" s="1"/>
  <c r="S321" i="145" s="1"/>
  <c r="AG319" i="145"/>
  <c r="Q319" i="145" s="1"/>
  <c r="R319" i="145" s="1"/>
  <c r="S319" i="145" s="1"/>
  <c r="AG317" i="145"/>
  <c r="Q317" i="145" s="1"/>
  <c r="R317" i="145" s="1"/>
  <c r="S317" i="145" s="1"/>
  <c r="AG315" i="145"/>
  <c r="Q315" i="145" s="1"/>
  <c r="R315" i="145" s="1"/>
  <c r="S315" i="145" s="1"/>
  <c r="AG313" i="145"/>
  <c r="Q313" i="145" s="1"/>
  <c r="R313" i="145" s="1"/>
  <c r="S313" i="145" s="1"/>
  <c r="AG311" i="145"/>
  <c r="Q311" i="145" s="1"/>
  <c r="R311" i="145" s="1"/>
  <c r="S311" i="145" s="1"/>
  <c r="AG309" i="145"/>
  <c r="AG307" i="145"/>
  <c r="Q307" i="145" s="1"/>
  <c r="R307" i="145" s="1"/>
  <c r="S307" i="145" s="1"/>
  <c r="AG305" i="145"/>
  <c r="AG303" i="145"/>
  <c r="Q303" i="145" s="1"/>
  <c r="R303" i="145" s="1"/>
  <c r="Y303" i="145" s="1"/>
  <c r="AG301" i="145"/>
  <c r="Q301" i="145" s="1"/>
  <c r="R301" i="145" s="1"/>
  <c r="Y301" i="145" s="1"/>
  <c r="AG299" i="145"/>
  <c r="Q299" i="145" s="1"/>
  <c r="R299" i="145" s="1"/>
  <c r="Y299" i="145" s="1"/>
  <c r="AG297" i="145"/>
  <c r="Q297" i="145" s="1"/>
  <c r="R297" i="145" s="1"/>
  <c r="Y297" i="145" s="1"/>
  <c r="AG848" i="145"/>
  <c r="AG816" i="145"/>
  <c r="AG784" i="145"/>
  <c r="Q784" i="145" s="1"/>
  <c r="AG840" i="145"/>
  <c r="AG458" i="145"/>
  <c r="Q458" i="145" s="1"/>
  <c r="AG450" i="145"/>
  <c r="Q450" i="145" s="1"/>
  <c r="AG442" i="145"/>
  <c r="AG434" i="145"/>
  <c r="Q434" i="145" s="1"/>
  <c r="AG426" i="145"/>
  <c r="Q426" i="145" s="1"/>
  <c r="AG418" i="145"/>
  <c r="Q418" i="145" s="1"/>
  <c r="AG410" i="145"/>
  <c r="Q410" i="145" s="1"/>
  <c r="AG402" i="145"/>
  <c r="Q402" i="145" s="1"/>
  <c r="AG394" i="145"/>
  <c r="Q394" i="145" s="1"/>
  <c r="AG386" i="145"/>
  <c r="Q386" i="145" s="1"/>
  <c r="AG378" i="145"/>
  <c r="Q378" i="145" s="1"/>
  <c r="AG370" i="145"/>
  <c r="AG362" i="145"/>
  <c r="Q362" i="145" s="1"/>
  <c r="R362" i="145" s="1"/>
  <c r="AD362" i="145" s="1"/>
  <c r="AG354" i="145"/>
  <c r="Q354" i="145" s="1"/>
  <c r="R354" i="145" s="1"/>
  <c r="Y354" i="145" s="1"/>
  <c r="AG338" i="145"/>
  <c r="Q338" i="145" s="1"/>
  <c r="R338" i="145" s="1"/>
  <c r="S338" i="145" s="1"/>
  <c r="AG330" i="145"/>
  <c r="AG322" i="145"/>
  <c r="AG314" i="145"/>
  <c r="Q314" i="145" s="1"/>
  <c r="R314" i="145" s="1"/>
  <c r="S314" i="145" s="1"/>
  <c r="AG306" i="145"/>
  <c r="Q306" i="145" s="1"/>
  <c r="R306" i="145" s="1"/>
  <c r="S306" i="145" s="1"/>
  <c r="AG298" i="145"/>
  <c r="Q298" i="145" s="1"/>
  <c r="R298" i="145" s="1"/>
  <c r="Y298" i="145" s="1"/>
  <c r="AG808" i="145"/>
  <c r="AG460" i="145"/>
  <c r="Q460" i="145" s="1"/>
  <c r="AG452" i="145"/>
  <c r="AG444" i="145"/>
  <c r="Q444" i="145" s="1"/>
  <c r="AG436" i="145"/>
  <c r="Q436" i="145" s="1"/>
  <c r="AG428" i="145"/>
  <c r="Q428" i="145" s="1"/>
  <c r="AG420" i="145"/>
  <c r="AG412" i="145"/>
  <c r="Q412" i="145" s="1"/>
  <c r="AG404" i="145"/>
  <c r="Q404" i="145" s="1"/>
  <c r="AG396" i="145"/>
  <c r="Q396" i="145" s="1"/>
  <c r="AG388" i="145"/>
  <c r="Q388" i="145" s="1"/>
  <c r="AG380" i="145"/>
  <c r="Q380" i="145" s="1"/>
  <c r="AG372" i="145"/>
  <c r="Q372" i="145" s="1"/>
  <c r="AG364" i="145"/>
  <c r="AG356" i="145"/>
  <c r="Q356" i="145" s="1"/>
  <c r="R356" i="145" s="1"/>
  <c r="Y356" i="145" s="1"/>
  <c r="AG348" i="145"/>
  <c r="Q348" i="145" s="1"/>
  <c r="R348" i="145" s="1"/>
  <c r="S348" i="145" s="1"/>
  <c r="AG340" i="145"/>
  <c r="AG332" i="145"/>
  <c r="AG324" i="145"/>
  <c r="Q324" i="145" s="1"/>
  <c r="R324" i="145" s="1"/>
  <c r="S324" i="145" s="1"/>
  <c r="AG316" i="145"/>
  <c r="Q316" i="145" s="1"/>
  <c r="R316" i="145" s="1"/>
  <c r="S316" i="145" s="1"/>
  <c r="AG308" i="145"/>
  <c r="Q308" i="145" s="1"/>
  <c r="R308" i="145" s="1"/>
  <c r="S308" i="145" s="1"/>
  <c r="AG300" i="145"/>
  <c r="AG295" i="145"/>
  <c r="AG293" i="145"/>
  <c r="Q293" i="145" s="1"/>
  <c r="R293" i="145" s="1"/>
  <c r="S293" i="145" s="1"/>
  <c r="AG291" i="145"/>
  <c r="AG289" i="145"/>
  <c r="Q289" i="145" s="1"/>
  <c r="R289" i="145" s="1"/>
  <c r="Y289" i="145" s="1"/>
  <c r="AG287" i="145"/>
  <c r="Q287" i="145" s="1"/>
  <c r="R287" i="145" s="1"/>
  <c r="Y287" i="145" s="1"/>
  <c r="AG285" i="145"/>
  <c r="AG283" i="145"/>
  <c r="Q283" i="145" s="1"/>
  <c r="R283" i="145" s="1"/>
  <c r="Y283" i="145" s="1"/>
  <c r="AG281" i="145"/>
  <c r="AG279" i="145"/>
  <c r="Q279" i="145" s="1"/>
  <c r="R279" i="145" s="1"/>
  <c r="S279" i="145" s="1"/>
  <c r="AG277" i="145"/>
  <c r="Q277" i="145" s="1"/>
  <c r="R277" i="145" s="1"/>
  <c r="Y277" i="145" s="1"/>
  <c r="AG275" i="145"/>
  <c r="AG273" i="145"/>
  <c r="AG271" i="145"/>
  <c r="AG269" i="145"/>
  <c r="Q269" i="145" s="1"/>
  <c r="R269" i="145" s="1"/>
  <c r="S269" i="145" s="1"/>
  <c r="AG267" i="145"/>
  <c r="Q267" i="145" s="1"/>
  <c r="R267" i="145" s="1"/>
  <c r="Y267" i="145" s="1"/>
  <c r="AG265" i="145"/>
  <c r="Q265" i="145" s="1"/>
  <c r="R265" i="145" s="1"/>
  <c r="S265" i="145" s="1"/>
  <c r="AG263" i="145"/>
  <c r="Q263" i="145" s="1"/>
  <c r="R263" i="145" s="1"/>
  <c r="V263" i="145" s="1"/>
  <c r="AG261" i="145"/>
  <c r="Q261" i="145" s="1"/>
  <c r="R261" i="145" s="1"/>
  <c r="S261" i="145" s="1"/>
  <c r="AG259" i="145"/>
  <c r="Q259" i="145" s="1"/>
  <c r="R259" i="145" s="1"/>
  <c r="S259" i="145" s="1"/>
  <c r="AG257" i="145"/>
  <c r="Q257" i="145" s="1"/>
  <c r="R257" i="145" s="1"/>
  <c r="S257" i="145" s="1"/>
  <c r="AG255" i="145"/>
  <c r="AG253" i="145"/>
  <c r="Q253" i="145" s="1"/>
  <c r="R253" i="145" s="1"/>
  <c r="S253" i="145" s="1"/>
  <c r="AG251" i="145"/>
  <c r="Q251" i="145" s="1"/>
  <c r="R251" i="145" s="1"/>
  <c r="S251" i="145" s="1"/>
  <c r="AG249" i="145"/>
  <c r="Q249" i="145" s="1"/>
  <c r="R249" i="145" s="1"/>
  <c r="S249" i="145" s="1"/>
  <c r="AG247" i="145"/>
  <c r="Q247" i="145" s="1"/>
  <c r="R247" i="145" s="1"/>
  <c r="Y247" i="145" s="1"/>
  <c r="AG245" i="145"/>
  <c r="AG243" i="145"/>
  <c r="Q243" i="145" s="1"/>
  <c r="R243" i="145" s="1"/>
  <c r="Y243" i="145" s="1"/>
  <c r="AG241" i="145"/>
  <c r="Q241" i="145" s="1"/>
  <c r="R241" i="145" s="1"/>
  <c r="Y241" i="145" s="1"/>
  <c r="P883" i="145" s="1"/>
  <c r="AG239" i="145"/>
  <c r="Q239" i="145" s="1"/>
  <c r="R239" i="145" s="1"/>
  <c r="Y239" i="145" s="1"/>
  <c r="AG237" i="145"/>
  <c r="AG235" i="145"/>
  <c r="Q235" i="145" s="1"/>
  <c r="R235" i="145" s="1"/>
  <c r="S235" i="145" s="1"/>
  <c r="AG233" i="145"/>
  <c r="AG231" i="145"/>
  <c r="Q231" i="145" s="1"/>
  <c r="R231" i="145" s="1"/>
  <c r="S231" i="145" s="1"/>
  <c r="AG229" i="145"/>
  <c r="Q229" i="145" s="1"/>
  <c r="R229" i="145" s="1"/>
  <c r="S229" i="145" s="1"/>
  <c r="AG227" i="145"/>
  <c r="AG225" i="145"/>
  <c r="Q225" i="145" s="1"/>
  <c r="R225" i="145" s="1"/>
  <c r="S225" i="145" s="1"/>
  <c r="AG223" i="145"/>
  <c r="AG221" i="145"/>
  <c r="Q221" i="145" s="1"/>
  <c r="R221" i="145" s="1"/>
  <c r="S221" i="145" s="1"/>
  <c r="AG219" i="145"/>
  <c r="Q219" i="145" s="1"/>
  <c r="R219" i="145" s="1"/>
  <c r="S219" i="145" s="1"/>
  <c r="AG217" i="145"/>
  <c r="AG215" i="145"/>
  <c r="AG213" i="145"/>
  <c r="AG211" i="145"/>
  <c r="Q211" i="145" s="1"/>
  <c r="R211" i="145" s="1"/>
  <c r="AD211" i="145" s="1"/>
  <c r="AG209" i="145"/>
  <c r="Q209" i="145" s="1"/>
  <c r="R209" i="145" s="1"/>
  <c r="AD209" i="145" s="1"/>
  <c r="AG207" i="145"/>
  <c r="Q207" i="145" s="1"/>
  <c r="R207" i="145" s="1"/>
  <c r="AD207" i="145" s="1"/>
  <c r="AG205" i="145"/>
  <c r="AG203" i="145"/>
  <c r="Q203" i="145" s="1"/>
  <c r="R203" i="145" s="1"/>
  <c r="AD203" i="145" s="1"/>
  <c r="AG201" i="145"/>
  <c r="Q201" i="145" s="1"/>
  <c r="R201" i="145" s="1"/>
  <c r="AD201" i="145" s="1"/>
  <c r="AG199" i="145"/>
  <c r="Q199" i="145" s="1"/>
  <c r="R199" i="145" s="1"/>
  <c r="AD199" i="145" s="1"/>
  <c r="AG197" i="145"/>
  <c r="Q197" i="145" s="1"/>
  <c r="R197" i="145" s="1"/>
  <c r="AD197" i="145" s="1"/>
  <c r="AG195" i="145"/>
  <c r="Q195" i="145" s="1"/>
  <c r="R195" i="145" s="1"/>
  <c r="AD195" i="145" s="1"/>
  <c r="AG193" i="145"/>
  <c r="AG191" i="145"/>
  <c r="Q191" i="145" s="1"/>
  <c r="R191" i="145" s="1"/>
  <c r="S191" i="145" s="1"/>
  <c r="AG189" i="145"/>
  <c r="Q189" i="145" s="1"/>
  <c r="R189" i="145" s="1"/>
  <c r="Y189" i="145" s="1"/>
  <c r="AG187" i="145"/>
  <c r="AG185" i="145"/>
  <c r="Q185" i="145" s="1"/>
  <c r="R185" i="145" s="1"/>
  <c r="S185" i="145" s="1"/>
  <c r="AG183" i="145"/>
  <c r="Q183" i="145" s="1"/>
  <c r="R183" i="145" s="1"/>
  <c r="Y183" i="145" s="1"/>
  <c r="AG181" i="145"/>
  <c r="AG179" i="145"/>
  <c r="Q179" i="145" s="1"/>
  <c r="R179" i="145" s="1"/>
  <c r="S179" i="145" s="1"/>
  <c r="AG177" i="145"/>
  <c r="AG175" i="145"/>
  <c r="Q175" i="145" s="1"/>
  <c r="R175" i="145" s="1"/>
  <c r="Y175" i="145" s="1"/>
  <c r="AG173" i="145"/>
  <c r="AG171" i="145"/>
  <c r="Q171" i="145" s="1"/>
  <c r="R171" i="145" s="1"/>
  <c r="Y171" i="145" s="1"/>
  <c r="AG169" i="145"/>
  <c r="AG167" i="145"/>
  <c r="Q167" i="145" s="1"/>
  <c r="R167" i="145" s="1"/>
  <c r="Y167" i="145" s="1"/>
  <c r="AG165" i="145"/>
  <c r="AG163" i="145"/>
  <c r="Q163" i="145" s="1"/>
  <c r="R163" i="145" s="1"/>
  <c r="Y163" i="145" s="1"/>
  <c r="AG161" i="145"/>
  <c r="Q161" i="145" s="1"/>
  <c r="R161" i="145" s="1"/>
  <c r="Y161" i="145" s="1"/>
  <c r="AG159" i="145"/>
  <c r="Q159" i="145" s="1"/>
  <c r="R159" i="145" s="1"/>
  <c r="Y159" i="145" s="1"/>
  <c r="AG157" i="145"/>
  <c r="Q157" i="145" s="1"/>
  <c r="R157" i="145" s="1"/>
  <c r="S157" i="145" s="1"/>
  <c r="AG155" i="145"/>
  <c r="AG153" i="145"/>
  <c r="Q153" i="145" s="1"/>
  <c r="R153" i="145" s="1"/>
  <c r="S153" i="145" s="1"/>
  <c r="AG151" i="145"/>
  <c r="Q151" i="145" s="1"/>
  <c r="R151" i="145" s="1"/>
  <c r="V151" i="145" s="1"/>
  <c r="AG149" i="145"/>
  <c r="AG147" i="145"/>
  <c r="Q147" i="145" s="1"/>
  <c r="R147" i="145" s="1"/>
  <c r="V147" i="145" s="1"/>
  <c r="AG145" i="145"/>
  <c r="Q145" i="145" s="1"/>
  <c r="R145" i="145" s="1"/>
  <c r="V145" i="145" s="1"/>
  <c r="AG143" i="145"/>
  <c r="AG141" i="145"/>
  <c r="Q141" i="145" s="1"/>
  <c r="R141" i="145" s="1"/>
  <c r="S141" i="145" s="1"/>
  <c r="AG139" i="145"/>
  <c r="Q139" i="145" s="1"/>
  <c r="R139" i="145" s="1"/>
  <c r="V139" i="145" s="1"/>
  <c r="AG137" i="145"/>
  <c r="AG135" i="145"/>
  <c r="Q135" i="145" s="1"/>
  <c r="R135" i="145" s="1"/>
  <c r="S135" i="145" s="1"/>
  <c r="AG133" i="145"/>
  <c r="Q133" i="145" s="1"/>
  <c r="R133" i="145" s="1"/>
  <c r="V133" i="145" s="1"/>
  <c r="AG131" i="145"/>
  <c r="Q131" i="145" s="1"/>
  <c r="R131" i="145" s="1"/>
  <c r="V131" i="145" s="1"/>
  <c r="AG129" i="145"/>
  <c r="Q129" i="145" s="1"/>
  <c r="R129" i="145" s="1"/>
  <c r="S129" i="145" s="1"/>
  <c r="AG127" i="145"/>
  <c r="AG125" i="145"/>
  <c r="Q125" i="145" s="1"/>
  <c r="R125" i="145" s="1"/>
  <c r="S125" i="145" s="1"/>
  <c r="AG123" i="145"/>
  <c r="Q123" i="145" s="1"/>
  <c r="R123" i="145" s="1"/>
  <c r="V123" i="145" s="1"/>
  <c r="AG121" i="145"/>
  <c r="AG119" i="145"/>
  <c r="Q119" i="145" s="1"/>
  <c r="R119" i="145" s="1"/>
  <c r="V119" i="145" s="1"/>
  <c r="AG117" i="145"/>
  <c r="AG115" i="145"/>
  <c r="Q115" i="145" s="1"/>
  <c r="R115" i="145" s="1"/>
  <c r="S115" i="145" s="1"/>
  <c r="AG113" i="145"/>
  <c r="Q113" i="145" s="1"/>
  <c r="R113" i="145" s="1"/>
  <c r="V113" i="145" s="1"/>
  <c r="AG111" i="145"/>
  <c r="Q111" i="145" s="1"/>
  <c r="R111" i="145" s="1"/>
  <c r="V111" i="145" s="1"/>
  <c r="AG109" i="145"/>
  <c r="AG107" i="145"/>
  <c r="Q107" i="145" s="1"/>
  <c r="R107" i="145" s="1"/>
  <c r="S107" i="145" s="1"/>
  <c r="AG105" i="145"/>
  <c r="AG103" i="145"/>
  <c r="Q103" i="145" s="1"/>
  <c r="R103" i="145" s="1"/>
  <c r="V103" i="145" s="1"/>
  <c r="AG101" i="145"/>
  <c r="Q101" i="145" s="1"/>
  <c r="R101" i="145" s="1"/>
  <c r="V101" i="145" s="1"/>
  <c r="AG99" i="145"/>
  <c r="Q99" i="145" s="1"/>
  <c r="R99" i="145" s="1"/>
  <c r="V99" i="145" s="1"/>
  <c r="AG97" i="145"/>
  <c r="Q97" i="145" s="1"/>
  <c r="R97" i="145" s="1"/>
  <c r="V97" i="145" s="1"/>
  <c r="AG95" i="145"/>
  <c r="Q95" i="145" s="1"/>
  <c r="R95" i="145" s="1"/>
  <c r="V95" i="145" s="1"/>
  <c r="AG93" i="145"/>
  <c r="Q93" i="145" s="1"/>
  <c r="R93" i="145" s="1"/>
  <c r="V93" i="145" s="1"/>
  <c r="AG91" i="145"/>
  <c r="Q91" i="145" s="1"/>
  <c r="R91" i="145" s="1"/>
  <c r="V91" i="145" s="1"/>
  <c r="AG89" i="145"/>
  <c r="AG87" i="145"/>
  <c r="Q87" i="145" s="1"/>
  <c r="R87" i="145" s="1"/>
  <c r="V87" i="145" s="1"/>
  <c r="AG85" i="145"/>
  <c r="Q85" i="145" s="1"/>
  <c r="R85" i="145" s="1"/>
  <c r="V85" i="145" s="1"/>
  <c r="AG83" i="145"/>
  <c r="AG81" i="145"/>
  <c r="Q81" i="145" s="1"/>
  <c r="R81" i="145" s="1"/>
  <c r="V81" i="145" s="1"/>
  <c r="AG79" i="145"/>
  <c r="Q79" i="145" s="1"/>
  <c r="R79" i="145" s="1"/>
  <c r="V79" i="145" s="1"/>
  <c r="AG77" i="145"/>
  <c r="AG75" i="145"/>
  <c r="AG73" i="145"/>
  <c r="Q73" i="145" s="1"/>
  <c r="R73" i="145" s="1"/>
  <c r="S73" i="145" s="1"/>
  <c r="AG71" i="145"/>
  <c r="Q71" i="145" s="1"/>
  <c r="R71" i="145" s="1"/>
  <c r="S71" i="145" s="1"/>
  <c r="AG69" i="145"/>
  <c r="Q69" i="145" s="1"/>
  <c r="R69" i="145" s="1"/>
  <c r="S69" i="145" s="1"/>
  <c r="AG67" i="145"/>
  <c r="Q67" i="145" s="1"/>
  <c r="R67" i="145" s="1"/>
  <c r="V67" i="145" s="1"/>
  <c r="AG65" i="145"/>
  <c r="Q65" i="145" s="1"/>
  <c r="R65" i="145" s="1"/>
  <c r="V65" i="145" s="1"/>
  <c r="AG63" i="145"/>
  <c r="Q63" i="145" s="1"/>
  <c r="R63" i="145" s="1"/>
  <c r="V63" i="145" s="1"/>
  <c r="AG61" i="145"/>
  <c r="Q61" i="145" s="1"/>
  <c r="R61" i="145" s="1"/>
  <c r="V61" i="145" s="1"/>
  <c r="AG59" i="145"/>
  <c r="AG57" i="145"/>
  <c r="Q57" i="145" s="1"/>
  <c r="R57" i="145" s="1"/>
  <c r="V57" i="145" s="1"/>
  <c r="AG55" i="145"/>
  <c r="Q55" i="145" s="1"/>
  <c r="R55" i="145" s="1"/>
  <c r="S55" i="145" s="1"/>
  <c r="AG53" i="145"/>
  <c r="Q53" i="145" s="1"/>
  <c r="R53" i="145" s="1"/>
  <c r="S53" i="145" s="1"/>
  <c r="AG51" i="145"/>
  <c r="Q51" i="145" s="1"/>
  <c r="R51" i="145" s="1"/>
  <c r="S51" i="145" s="1"/>
  <c r="AG49" i="145"/>
  <c r="Q49" i="145" s="1"/>
  <c r="R49" i="145" s="1"/>
  <c r="S49" i="145" s="1"/>
  <c r="AG47" i="145"/>
  <c r="Q47" i="145" s="1"/>
  <c r="R47" i="145" s="1"/>
  <c r="S47" i="145" s="1"/>
  <c r="AG45" i="145"/>
  <c r="Q45" i="145" s="1"/>
  <c r="R45" i="145" s="1"/>
  <c r="S45" i="145" s="1"/>
  <c r="AG43" i="145"/>
  <c r="Q43" i="145" s="1"/>
  <c r="R43" i="145" s="1"/>
  <c r="S43" i="145" s="1"/>
  <c r="AG41" i="145"/>
  <c r="AG39" i="145"/>
  <c r="Q39" i="145" s="1"/>
  <c r="R39" i="145" s="1"/>
  <c r="S39" i="145" s="1"/>
  <c r="AG37" i="145"/>
  <c r="Q37" i="145" s="1"/>
  <c r="R37" i="145" s="1"/>
  <c r="S37" i="145" s="1"/>
  <c r="AG35" i="145"/>
  <c r="AG33" i="145"/>
  <c r="Q33" i="145" s="1"/>
  <c r="R33" i="145" s="1"/>
  <c r="S33" i="145" s="1"/>
  <c r="AG31" i="145"/>
  <c r="AG29" i="145"/>
  <c r="Q29" i="145" s="1"/>
  <c r="R29" i="145" s="1"/>
  <c r="S29" i="145" s="1"/>
  <c r="AG27" i="145"/>
  <c r="AG25" i="145"/>
  <c r="Q25" i="145" s="1"/>
  <c r="R25" i="145" s="1"/>
  <c r="S25" i="145" s="1"/>
  <c r="AG23" i="145"/>
  <c r="AG21" i="145"/>
  <c r="Q21" i="145" s="1"/>
  <c r="R21" i="145" s="1"/>
  <c r="S21" i="145" s="1"/>
  <c r="AG19" i="145"/>
  <c r="Q19" i="145" s="1"/>
  <c r="R19" i="145" s="1"/>
  <c r="S19" i="145" s="1"/>
  <c r="AG17" i="145"/>
  <c r="AG15" i="145"/>
  <c r="Q15" i="145" s="1"/>
  <c r="R15" i="145" s="1"/>
  <c r="S15" i="145" s="1"/>
  <c r="AG13" i="145"/>
  <c r="Q13" i="145" s="1"/>
  <c r="R13" i="145" s="1"/>
  <c r="S13" i="145" s="1"/>
  <c r="AG11" i="145"/>
  <c r="Q11" i="145" s="1"/>
  <c r="R11" i="145" s="1"/>
  <c r="S11" i="145" s="1"/>
  <c r="AG9" i="145"/>
  <c r="Q9" i="145" s="1"/>
  <c r="R9" i="145" s="1"/>
  <c r="S9" i="145" s="1"/>
  <c r="AG7" i="145"/>
  <c r="AG454" i="145"/>
  <c r="Q454" i="145" s="1"/>
  <c r="AG446" i="145"/>
  <c r="AG438" i="145"/>
  <c r="AG430" i="145"/>
  <c r="AG422" i="145"/>
  <c r="Q422" i="145" s="1"/>
  <c r="AG414" i="145"/>
  <c r="Q414" i="145" s="1"/>
  <c r="AG406" i="145"/>
  <c r="Q406" i="145" s="1"/>
  <c r="AG398" i="145"/>
  <c r="Q398" i="145" s="1"/>
  <c r="AG390" i="145"/>
  <c r="Q390" i="145" s="1"/>
  <c r="AG382" i="145"/>
  <c r="Q382" i="145" s="1"/>
  <c r="AG374" i="145"/>
  <c r="AG366" i="145"/>
  <c r="AG358" i="145"/>
  <c r="Q358" i="145" s="1"/>
  <c r="R358" i="145" s="1"/>
  <c r="Y358" i="145" s="1"/>
  <c r="AG350" i="145"/>
  <c r="AG342" i="145"/>
  <c r="Q342" i="145" s="1"/>
  <c r="R342" i="145" s="1"/>
  <c r="Y342" i="145" s="1"/>
  <c r="AG334" i="145"/>
  <c r="Q334" i="145" s="1"/>
  <c r="R334" i="145" s="1"/>
  <c r="Y334" i="145" s="1"/>
  <c r="AG326" i="145"/>
  <c r="AG318" i="145"/>
  <c r="AG310" i="145"/>
  <c r="Q310" i="145" s="1"/>
  <c r="R310" i="145" s="1"/>
  <c r="S310" i="145" s="1"/>
  <c r="AG302" i="145"/>
  <c r="Q302" i="145" s="1"/>
  <c r="R302" i="145" s="1"/>
  <c r="Y302" i="145" s="1"/>
  <c r="AG448" i="145"/>
  <c r="Q448" i="145" s="1"/>
  <c r="AG416" i="145"/>
  <c r="Q416" i="145" s="1"/>
  <c r="AG384" i="145"/>
  <c r="AG352" i="145"/>
  <c r="AG320" i="145"/>
  <c r="Q320" i="145" s="1"/>
  <c r="R320" i="145" s="1"/>
  <c r="Y320" i="145" s="1"/>
  <c r="AG290" i="145"/>
  <c r="Q290" i="145" s="1"/>
  <c r="R290" i="145" s="1"/>
  <c r="Y290" i="145" s="1"/>
  <c r="AG282" i="145"/>
  <c r="AG274" i="145"/>
  <c r="AG266" i="145"/>
  <c r="Q266" i="145" s="1"/>
  <c r="R266" i="145" s="1"/>
  <c r="Y266" i="145" s="1"/>
  <c r="AG258" i="145"/>
  <c r="Q258" i="145" s="1"/>
  <c r="R258" i="145" s="1"/>
  <c r="S258" i="145" s="1"/>
  <c r="AG250" i="145"/>
  <c r="AG242" i="145"/>
  <c r="Q242" i="145" s="1"/>
  <c r="R242" i="145" s="1"/>
  <c r="Y242" i="145" s="1"/>
  <c r="AG234" i="145"/>
  <c r="Q234" i="145" s="1"/>
  <c r="R234" i="145" s="1"/>
  <c r="S234" i="145" s="1"/>
  <c r="AG226" i="145"/>
  <c r="Q226" i="145" s="1"/>
  <c r="R226" i="145" s="1"/>
  <c r="S226" i="145" s="1"/>
  <c r="AG218" i="145"/>
  <c r="Q218" i="145" s="1"/>
  <c r="AG210" i="145"/>
  <c r="Q210" i="145" s="1"/>
  <c r="R210" i="145" s="1"/>
  <c r="AD210" i="145" s="1"/>
  <c r="AG202" i="145"/>
  <c r="Q202" i="145" s="1"/>
  <c r="R202" i="145" s="1"/>
  <c r="AD202" i="145" s="1"/>
  <c r="AG194" i="145"/>
  <c r="AG186" i="145"/>
  <c r="Q186" i="145" s="1"/>
  <c r="R186" i="145" s="1"/>
  <c r="S186" i="145" s="1"/>
  <c r="AG178" i="145"/>
  <c r="Q178" i="145" s="1"/>
  <c r="R178" i="145" s="1"/>
  <c r="Y178" i="145" s="1"/>
  <c r="AG170" i="145"/>
  <c r="Q170" i="145" s="1"/>
  <c r="R170" i="145" s="1"/>
  <c r="Y170" i="145" s="1"/>
  <c r="AG162" i="145"/>
  <c r="Q162" i="145" s="1"/>
  <c r="R162" i="145" s="1"/>
  <c r="S162" i="145" s="1"/>
  <c r="AG154" i="145"/>
  <c r="AG146" i="145"/>
  <c r="AG138" i="145"/>
  <c r="Q138" i="145" s="1"/>
  <c r="R138" i="145" s="1"/>
  <c r="V138" i="145" s="1"/>
  <c r="AG130" i="145"/>
  <c r="Q130" i="145" s="1"/>
  <c r="R130" i="145" s="1"/>
  <c r="S130" i="145" s="1"/>
  <c r="AG122" i="145"/>
  <c r="Q122" i="145" s="1"/>
  <c r="R122" i="145" s="1"/>
  <c r="V122" i="145" s="1"/>
  <c r="AG114" i="145"/>
  <c r="Q114" i="145" s="1"/>
  <c r="R114" i="145" s="1"/>
  <c r="V114" i="145" s="1"/>
  <c r="AG106" i="145"/>
  <c r="Q106" i="145" s="1"/>
  <c r="R106" i="145" s="1"/>
  <c r="S106" i="145" s="1"/>
  <c r="AG98" i="145"/>
  <c r="Q98" i="145" s="1"/>
  <c r="R98" i="145" s="1"/>
  <c r="V98" i="145" s="1"/>
  <c r="AG90" i="145"/>
  <c r="Q90" i="145" s="1"/>
  <c r="R90" i="145" s="1"/>
  <c r="V90" i="145" s="1"/>
  <c r="AG82" i="145"/>
  <c r="Q82" i="145" s="1"/>
  <c r="R82" i="145" s="1"/>
  <c r="V82" i="145" s="1"/>
  <c r="AG74" i="145"/>
  <c r="AG66" i="145"/>
  <c r="Q66" i="145" s="1"/>
  <c r="R66" i="145" s="1"/>
  <c r="S66" i="145" s="1"/>
  <c r="AG58" i="145"/>
  <c r="Q58" i="145" s="1"/>
  <c r="R58" i="145" s="1"/>
  <c r="S58" i="145" s="1"/>
  <c r="AG50" i="145"/>
  <c r="Q50" i="145" s="1"/>
  <c r="R50" i="145" s="1"/>
  <c r="S50" i="145" s="1"/>
  <c r="AG42" i="145"/>
  <c r="Q42" i="145" s="1"/>
  <c r="R42" i="145" s="1"/>
  <c r="S42" i="145" s="1"/>
  <c r="AG34" i="145"/>
  <c r="Q34" i="145" s="1"/>
  <c r="R34" i="145" s="1"/>
  <c r="S34" i="145" s="1"/>
  <c r="AG26" i="145"/>
  <c r="Q26" i="145" s="1"/>
  <c r="R26" i="145" s="1"/>
  <c r="S26" i="145" s="1"/>
  <c r="AG18" i="145"/>
  <c r="Q18" i="145" s="1"/>
  <c r="R18" i="145" s="1"/>
  <c r="S18" i="145" s="1"/>
  <c r="AG10" i="145"/>
  <c r="Q10" i="145" s="1"/>
  <c r="R10" i="145" s="1"/>
  <c r="S10" i="145" s="1"/>
  <c r="AG176" i="145"/>
  <c r="Q176" i="145" s="1"/>
  <c r="R176" i="145" s="1"/>
  <c r="S176" i="145" s="1"/>
  <c r="AG160" i="145"/>
  <c r="AG144" i="145"/>
  <c r="Q144" i="145" s="1"/>
  <c r="R144" i="145" s="1"/>
  <c r="V144" i="145" s="1"/>
  <c r="AG120" i="145"/>
  <c r="Q120" i="145" s="1"/>
  <c r="R120" i="145" s="1"/>
  <c r="V120" i="145" s="1"/>
  <c r="AG96" i="145"/>
  <c r="AG80" i="145"/>
  <c r="AG56" i="145"/>
  <c r="AG32" i="145"/>
  <c r="Q32" i="145" s="1"/>
  <c r="R32" i="145" s="1"/>
  <c r="S32" i="145" s="1"/>
  <c r="AG8" i="145"/>
  <c r="AG440" i="145"/>
  <c r="Q440" i="145" s="1"/>
  <c r="AG408" i="145"/>
  <c r="AG376" i="145"/>
  <c r="Q376" i="145" s="1"/>
  <c r="AG344" i="145"/>
  <c r="Q344" i="145" s="1"/>
  <c r="R344" i="145" s="1"/>
  <c r="AG312" i="145"/>
  <c r="Q312" i="145" s="1"/>
  <c r="R312" i="145" s="1"/>
  <c r="S312" i="145" s="1"/>
  <c r="AG292" i="145"/>
  <c r="AG284" i="145"/>
  <c r="Q284" i="145" s="1"/>
  <c r="R284" i="145" s="1"/>
  <c r="Y284" i="145" s="1"/>
  <c r="AG276" i="145"/>
  <c r="Q276" i="145" s="1"/>
  <c r="R276" i="145" s="1"/>
  <c r="Y276" i="145" s="1"/>
  <c r="AG268" i="145"/>
  <c r="AG260" i="145"/>
  <c r="Q260" i="145" s="1"/>
  <c r="R260" i="145" s="1"/>
  <c r="S260" i="145" s="1"/>
  <c r="AG252" i="145"/>
  <c r="Q252" i="145" s="1"/>
  <c r="R252" i="145" s="1"/>
  <c r="S252" i="145" s="1"/>
  <c r="AG244" i="145"/>
  <c r="Q244" i="145" s="1"/>
  <c r="R244" i="145" s="1"/>
  <c r="Y244" i="145" s="1"/>
  <c r="AG236" i="145"/>
  <c r="AG228" i="145"/>
  <c r="Q228" i="145" s="1"/>
  <c r="R228" i="145" s="1"/>
  <c r="S228" i="145" s="1"/>
  <c r="AG220" i="145"/>
  <c r="AG212" i="145"/>
  <c r="Q212" i="145" s="1"/>
  <c r="R212" i="145" s="1"/>
  <c r="AD212" i="145" s="1"/>
  <c r="AG204" i="145"/>
  <c r="Q204" i="145" s="1"/>
  <c r="R204" i="145" s="1"/>
  <c r="AD204" i="145" s="1"/>
  <c r="AG196" i="145"/>
  <c r="Q196" i="145" s="1"/>
  <c r="R196" i="145" s="1"/>
  <c r="AD196" i="145" s="1"/>
  <c r="AG188" i="145"/>
  <c r="Q188" i="145" s="1"/>
  <c r="R188" i="145" s="1"/>
  <c r="Y188" i="145" s="1"/>
  <c r="AG180" i="145"/>
  <c r="Q180" i="145" s="1"/>
  <c r="R180" i="145" s="1"/>
  <c r="Y180" i="145" s="1"/>
  <c r="AG172" i="145"/>
  <c r="Q172" i="145" s="1"/>
  <c r="R172" i="145" s="1"/>
  <c r="Y172" i="145" s="1"/>
  <c r="AG164" i="145"/>
  <c r="AG156" i="145"/>
  <c r="AG148" i="145"/>
  <c r="Q148" i="145" s="1"/>
  <c r="R148" i="145" s="1"/>
  <c r="V148" i="145" s="1"/>
  <c r="AG140" i="145"/>
  <c r="Q140" i="145" s="1"/>
  <c r="R140" i="145" s="1"/>
  <c r="S140" i="145" s="1"/>
  <c r="AG132" i="145"/>
  <c r="AG124" i="145"/>
  <c r="Q124" i="145" s="1"/>
  <c r="R124" i="145" s="1"/>
  <c r="S124" i="145" s="1"/>
  <c r="AG116" i="145"/>
  <c r="Q116" i="145" s="1"/>
  <c r="R116" i="145" s="1"/>
  <c r="S116" i="145" s="1"/>
  <c r="AG108" i="145"/>
  <c r="Q108" i="145" s="1"/>
  <c r="R108" i="145" s="1"/>
  <c r="S108" i="145" s="1"/>
  <c r="AG100" i="145"/>
  <c r="Q100" i="145" s="1"/>
  <c r="R100" i="145" s="1"/>
  <c r="V100" i="145" s="1"/>
  <c r="AG92" i="145"/>
  <c r="Q92" i="145" s="1"/>
  <c r="R92" i="145" s="1"/>
  <c r="V92" i="145" s="1"/>
  <c r="AG84" i="145"/>
  <c r="Q84" i="145" s="1"/>
  <c r="R84" i="145" s="1"/>
  <c r="V84" i="145" s="1"/>
  <c r="AG76" i="145"/>
  <c r="AG68" i="145"/>
  <c r="AG60" i="145"/>
  <c r="AG52" i="145"/>
  <c r="Q52" i="145" s="1"/>
  <c r="R52" i="145" s="1"/>
  <c r="S52" i="145" s="1"/>
  <c r="AG44" i="145"/>
  <c r="Q44" i="145" s="1"/>
  <c r="R44" i="145" s="1"/>
  <c r="S44" i="145" s="1"/>
  <c r="AG36" i="145"/>
  <c r="Q36" i="145" s="1"/>
  <c r="R36" i="145" s="1"/>
  <c r="S36" i="145" s="1"/>
  <c r="AG28" i="145"/>
  <c r="Q28" i="145" s="1"/>
  <c r="R28" i="145" s="1"/>
  <c r="S28" i="145" s="1"/>
  <c r="AG20" i="145"/>
  <c r="AG12" i="145"/>
  <c r="AG112" i="145"/>
  <c r="Q112" i="145" s="1"/>
  <c r="R112" i="145" s="1"/>
  <c r="V112" i="145" s="1"/>
  <c r="AG72" i="145"/>
  <c r="Q72" i="145" s="1"/>
  <c r="R72" i="145" s="1"/>
  <c r="S72" i="145" s="1"/>
  <c r="AG48" i="145"/>
  <c r="Q48" i="145" s="1"/>
  <c r="R48" i="145" s="1"/>
  <c r="S48" i="145" s="1"/>
  <c r="AG24" i="145"/>
  <c r="Q24" i="145" s="1"/>
  <c r="R24" i="145" s="1"/>
  <c r="S24" i="145" s="1"/>
  <c r="AG432" i="145"/>
  <c r="AG400" i="145"/>
  <c r="Q400" i="145" s="1"/>
  <c r="AG368" i="145"/>
  <c r="AG336" i="145"/>
  <c r="AG304" i="145"/>
  <c r="Q304" i="145" s="1"/>
  <c r="R304" i="145" s="1"/>
  <c r="Y304" i="145" s="1"/>
  <c r="AG294" i="145"/>
  <c r="Q294" i="145" s="1"/>
  <c r="R294" i="145" s="1"/>
  <c r="Y294" i="145" s="1"/>
  <c r="AG286" i="145"/>
  <c r="Q286" i="145" s="1"/>
  <c r="R286" i="145" s="1"/>
  <c r="Y286" i="145" s="1"/>
  <c r="AG278" i="145"/>
  <c r="AG270" i="145"/>
  <c r="Q270" i="145" s="1"/>
  <c r="R270" i="145" s="1"/>
  <c r="S270" i="145" s="1"/>
  <c r="AG262" i="145"/>
  <c r="Q262" i="145" s="1"/>
  <c r="R262" i="145" s="1"/>
  <c r="S262" i="145" s="1"/>
  <c r="AG254" i="145"/>
  <c r="Q254" i="145" s="1"/>
  <c r="R254" i="145" s="1"/>
  <c r="S254" i="145" s="1"/>
  <c r="AG246" i="145"/>
  <c r="Q246" i="145" s="1"/>
  <c r="R246" i="145" s="1"/>
  <c r="Y246" i="145" s="1"/>
  <c r="AG238" i="145"/>
  <c r="Q238" i="145" s="1"/>
  <c r="R238" i="145" s="1"/>
  <c r="Y238" i="145" s="1"/>
  <c r="AG230" i="145"/>
  <c r="AG222" i="145"/>
  <c r="Q222" i="145" s="1"/>
  <c r="R222" i="145" s="1"/>
  <c r="S222" i="145" s="1"/>
  <c r="AG214" i="145"/>
  <c r="AG206" i="145"/>
  <c r="Q206" i="145" s="1"/>
  <c r="R206" i="145" s="1"/>
  <c r="AD206" i="145" s="1"/>
  <c r="AG198" i="145"/>
  <c r="Q198" i="145" s="1"/>
  <c r="R198" i="145" s="1"/>
  <c r="AD198" i="145" s="1"/>
  <c r="AG190" i="145"/>
  <c r="Q190" i="145" s="1"/>
  <c r="R190" i="145" s="1"/>
  <c r="S190" i="145" s="1"/>
  <c r="AG182" i="145"/>
  <c r="Q182" i="145" s="1"/>
  <c r="R182" i="145" s="1"/>
  <c r="Y182" i="145" s="1"/>
  <c r="AG174" i="145"/>
  <c r="Q174" i="145" s="1"/>
  <c r="R174" i="145" s="1"/>
  <c r="S174" i="145" s="1"/>
  <c r="AG166" i="145"/>
  <c r="Q166" i="145" s="1"/>
  <c r="R166" i="145" s="1"/>
  <c r="Y166" i="145" s="1"/>
  <c r="AG158" i="145"/>
  <c r="Q158" i="145" s="1"/>
  <c r="R158" i="145" s="1"/>
  <c r="Y158" i="145" s="1"/>
  <c r="AG150" i="145"/>
  <c r="Q150" i="145" s="1"/>
  <c r="R150" i="145" s="1"/>
  <c r="V150" i="145" s="1"/>
  <c r="AG142" i="145"/>
  <c r="AG134" i="145"/>
  <c r="Q134" i="145" s="1"/>
  <c r="R134" i="145" s="1"/>
  <c r="S134" i="145" s="1"/>
  <c r="AG126" i="145"/>
  <c r="AG118" i="145"/>
  <c r="AG110" i="145"/>
  <c r="Q110" i="145" s="1"/>
  <c r="R110" i="145" s="1"/>
  <c r="V110" i="145" s="1"/>
  <c r="AG102" i="145"/>
  <c r="Q102" i="145" s="1"/>
  <c r="R102" i="145" s="1"/>
  <c r="V102" i="145" s="1"/>
  <c r="AG94" i="145"/>
  <c r="Q94" i="145" s="1"/>
  <c r="R94" i="145" s="1"/>
  <c r="V94" i="145" s="1"/>
  <c r="AG86" i="145"/>
  <c r="AG78" i="145"/>
  <c r="Q78" i="145" s="1"/>
  <c r="R78" i="145" s="1"/>
  <c r="V78" i="145" s="1"/>
  <c r="AG70" i="145"/>
  <c r="Q70" i="145" s="1"/>
  <c r="R70" i="145" s="1"/>
  <c r="S70" i="145" s="1"/>
  <c r="AG62" i="145"/>
  <c r="Q62" i="145" s="1"/>
  <c r="R62" i="145" s="1"/>
  <c r="S62" i="145" s="1"/>
  <c r="AG54" i="145"/>
  <c r="Q54" i="145" s="1"/>
  <c r="R54" i="145" s="1"/>
  <c r="S54" i="145" s="1"/>
  <c r="AG46" i="145"/>
  <c r="AG38" i="145"/>
  <c r="AG30" i="145"/>
  <c r="Q30" i="145" s="1"/>
  <c r="R30" i="145" s="1"/>
  <c r="S30" i="145" s="1"/>
  <c r="AG22" i="145"/>
  <c r="Q22" i="145" s="1"/>
  <c r="R22" i="145" s="1"/>
  <c r="S22" i="145" s="1"/>
  <c r="AG14" i="145"/>
  <c r="Q14" i="145" s="1"/>
  <c r="R14" i="145" s="1"/>
  <c r="S14" i="145" s="1"/>
  <c r="AG6" i="145"/>
  <c r="AG456" i="145"/>
  <c r="AG424" i="145"/>
  <c r="AG392" i="145"/>
  <c r="Q392" i="145" s="1"/>
  <c r="AG360" i="145"/>
  <c r="AG328" i="145"/>
  <c r="Q328" i="145" s="1"/>
  <c r="R328" i="145" s="1"/>
  <c r="AD328" i="145" s="1"/>
  <c r="AG296" i="145"/>
  <c r="Q296" i="145" s="1"/>
  <c r="R296" i="145" s="1"/>
  <c r="S296" i="145" s="1"/>
  <c r="AG288" i="145"/>
  <c r="AG280" i="145"/>
  <c r="Q280" i="145" s="1"/>
  <c r="R280" i="145" s="1"/>
  <c r="Y280" i="145" s="1"/>
  <c r="AG272" i="145"/>
  <c r="AG264" i="145"/>
  <c r="AG256" i="145"/>
  <c r="Q256" i="145" s="1"/>
  <c r="R256" i="145" s="1"/>
  <c r="S256" i="145" s="1"/>
  <c r="AG248" i="145"/>
  <c r="Q248" i="145" s="1"/>
  <c r="R248" i="145" s="1"/>
  <c r="AG240" i="145"/>
  <c r="AG232" i="145"/>
  <c r="Q232" i="145" s="1"/>
  <c r="R232" i="145" s="1"/>
  <c r="S232" i="145" s="1"/>
  <c r="AG224" i="145"/>
  <c r="AG216" i="145"/>
  <c r="AG208" i="145"/>
  <c r="Q208" i="145" s="1"/>
  <c r="R208" i="145" s="1"/>
  <c r="AD208" i="145" s="1"/>
  <c r="AG200" i="145"/>
  <c r="Q200" i="145" s="1"/>
  <c r="R200" i="145" s="1"/>
  <c r="AD200" i="145" s="1"/>
  <c r="AG192" i="145"/>
  <c r="AG184" i="145"/>
  <c r="AG168" i="145"/>
  <c r="Q168" i="145" s="1"/>
  <c r="R168" i="145" s="1"/>
  <c r="Y168" i="145" s="1"/>
  <c r="AG152" i="145"/>
  <c r="Q152" i="145" s="1"/>
  <c r="R152" i="145" s="1"/>
  <c r="V152" i="145" s="1"/>
  <c r="AG136" i="145"/>
  <c r="Q136" i="145" s="1"/>
  <c r="R136" i="145" s="1"/>
  <c r="V136" i="145" s="1"/>
  <c r="AG128" i="145"/>
  <c r="Q128" i="145" s="1"/>
  <c r="R128" i="145" s="1"/>
  <c r="V128" i="145" s="1"/>
  <c r="AG104" i="145"/>
  <c r="Q104" i="145" s="1"/>
  <c r="R104" i="145" s="1"/>
  <c r="V104" i="145" s="1"/>
  <c r="AG88" i="145"/>
  <c r="Q88" i="145" s="1"/>
  <c r="R88" i="145" s="1"/>
  <c r="V88" i="145" s="1"/>
  <c r="AG64" i="145"/>
  <c r="AG40" i="145"/>
  <c r="Q40" i="145" s="1"/>
  <c r="R40" i="145" s="1"/>
  <c r="S40" i="145" s="1"/>
  <c r="AG16" i="145"/>
  <c r="L44" i="2"/>
  <c r="L45" i="2"/>
  <c r="AD353" i="247" l="1"/>
  <c r="AC275" i="247"/>
  <c r="AD275" i="247"/>
  <c r="AC333" i="247"/>
  <c r="AD333" i="247"/>
  <c r="AC78" i="247"/>
  <c r="AC88" i="247"/>
  <c r="AC685" i="247"/>
  <c r="AD685" i="247"/>
  <c r="AC201" i="247"/>
  <c r="AD201" i="247"/>
  <c r="AC133" i="247"/>
  <c r="AD133" i="247"/>
  <c r="AC68" i="247"/>
  <c r="AC152" i="247"/>
  <c r="AD152" i="247"/>
  <c r="AC358" i="247"/>
  <c r="AD358" i="247"/>
  <c r="AC766" i="247"/>
  <c r="AD766" i="247"/>
  <c r="AC258" i="247"/>
  <c r="AD258" i="247"/>
  <c r="AC752" i="247"/>
  <c r="AD752" i="247"/>
  <c r="AC206" i="247"/>
  <c r="AD206" i="247"/>
  <c r="AC710" i="247"/>
  <c r="AD710" i="247"/>
  <c r="AC191" i="247"/>
  <c r="AD191" i="247"/>
  <c r="AC666" i="247"/>
  <c r="AD666" i="247"/>
  <c r="AC111" i="247"/>
  <c r="AD111" i="247"/>
  <c r="AC317" i="247"/>
  <c r="AD317" i="247"/>
  <c r="AC714" i="247"/>
  <c r="AD714" i="247"/>
  <c r="AC175" i="247"/>
  <c r="AD175" i="247"/>
  <c r="AC378" i="247"/>
  <c r="AD378" i="247"/>
  <c r="AC489" i="247"/>
  <c r="AD489" i="247"/>
  <c r="AC774" i="247"/>
  <c r="AD774" i="247"/>
  <c r="AC226" i="247"/>
  <c r="AD226" i="247"/>
  <c r="AC65" i="247"/>
  <c r="AC267" i="247"/>
  <c r="AD267" i="247"/>
  <c r="AC32" i="247"/>
  <c r="AC229" i="247"/>
  <c r="AD229" i="247"/>
  <c r="AC81" i="247"/>
  <c r="AC284" i="247"/>
  <c r="AD284" i="247"/>
  <c r="AC705" i="247"/>
  <c r="AD705" i="247"/>
  <c r="AC764" i="247"/>
  <c r="AD764" i="247"/>
  <c r="AC219" i="247"/>
  <c r="AD219" i="247"/>
  <c r="AC168" i="247"/>
  <c r="AD168" i="247"/>
  <c r="AC125" i="247"/>
  <c r="AD125" i="247"/>
  <c r="AC306" i="247"/>
  <c r="AD306" i="247"/>
  <c r="AC63" i="247"/>
  <c r="AC266" i="247"/>
  <c r="AD266" i="247"/>
  <c r="AC95" i="247"/>
  <c r="AC302" i="247"/>
  <c r="AD302" i="247"/>
  <c r="AC66" i="247"/>
  <c r="AC269" i="247"/>
  <c r="AD269" i="247"/>
  <c r="AC117" i="247"/>
  <c r="AD117" i="247"/>
  <c r="AC324" i="247"/>
  <c r="AD324" i="247"/>
  <c r="AC763" i="247"/>
  <c r="AD763" i="247"/>
  <c r="AC53" i="247"/>
  <c r="AC255" i="247"/>
  <c r="AD255" i="247"/>
  <c r="AC222" i="247"/>
  <c r="AD222" i="247"/>
  <c r="AC194" i="247"/>
  <c r="AD194" i="247"/>
  <c r="AC753" i="247"/>
  <c r="AD753" i="247"/>
  <c r="AC756" i="247"/>
  <c r="AD756" i="247"/>
  <c r="AC211" i="247"/>
  <c r="AD211" i="247"/>
  <c r="AC51" i="247"/>
  <c r="AC231" i="247"/>
  <c r="AD231" i="247"/>
  <c r="AC203" i="247"/>
  <c r="AD203" i="247"/>
  <c r="AC107" i="247"/>
  <c r="AD107" i="247"/>
  <c r="AC312" i="247"/>
  <c r="AD312" i="247"/>
  <c r="AC57" i="247"/>
  <c r="AC261" i="247"/>
  <c r="AD261" i="247"/>
  <c r="AC769" i="247"/>
  <c r="AD769" i="247"/>
  <c r="AC242" i="247"/>
  <c r="AD242" i="247"/>
  <c r="AC699" i="247"/>
  <c r="AD699" i="247"/>
  <c r="AC157" i="247"/>
  <c r="AD157" i="247"/>
  <c r="AC363" i="247"/>
  <c r="AD363" i="247"/>
  <c r="AC772" i="247"/>
  <c r="AD772" i="247"/>
  <c r="AC225" i="247"/>
  <c r="AD225" i="247"/>
  <c r="AC77" i="247"/>
  <c r="AC281" i="247"/>
  <c r="AD281" i="247"/>
  <c r="AC115" i="247"/>
  <c r="AD115" i="247"/>
  <c r="AC321" i="247"/>
  <c r="AD321" i="247"/>
  <c r="AC80" i="247"/>
  <c r="AC283" i="247"/>
  <c r="AD283" i="247"/>
  <c r="AC131" i="247"/>
  <c r="AD131" i="247"/>
  <c r="AC338" i="247"/>
  <c r="AD338" i="247"/>
  <c r="AC355" i="247"/>
  <c r="AD355" i="247"/>
  <c r="AC70" i="247"/>
  <c r="AC272" i="247"/>
  <c r="AD272" i="247"/>
  <c r="AC644" i="247"/>
  <c r="AD644" i="247"/>
  <c r="AC218" i="247"/>
  <c r="AD218" i="247"/>
  <c r="AC208" i="247"/>
  <c r="AD208" i="247"/>
  <c r="AC248" i="247"/>
  <c r="AD248" i="247"/>
  <c r="AC41" i="247"/>
  <c r="AC148" i="247"/>
  <c r="AD148" i="247"/>
  <c r="AC220" i="247"/>
  <c r="AD220" i="247"/>
  <c r="AC645" i="247"/>
  <c r="AD645" i="247"/>
  <c r="AC122" i="247"/>
  <c r="AD122" i="247"/>
  <c r="AC329" i="247"/>
  <c r="AD329" i="247"/>
  <c r="AC73" i="247"/>
  <c r="AC276" i="247"/>
  <c r="AD276" i="247"/>
  <c r="AC59" i="247"/>
  <c r="AC262" i="247"/>
  <c r="AD262" i="247"/>
  <c r="AC174" i="247"/>
  <c r="AD174" i="247"/>
  <c r="AC377" i="247"/>
  <c r="AD377" i="247"/>
  <c r="AC45" i="247"/>
  <c r="AC245" i="247"/>
  <c r="AD245" i="247"/>
  <c r="AC94" i="247"/>
  <c r="AC300" i="247"/>
  <c r="AD300" i="247"/>
  <c r="AC129" i="247"/>
  <c r="AD129" i="247"/>
  <c r="AC336" i="247"/>
  <c r="AD336" i="247"/>
  <c r="AC670" i="247"/>
  <c r="AD670" i="247"/>
  <c r="AC96" i="247"/>
  <c r="AC303" i="247"/>
  <c r="AD303" i="247"/>
  <c r="AC147" i="247"/>
  <c r="AD147" i="247"/>
  <c r="AC354" i="247"/>
  <c r="AD354" i="247"/>
  <c r="AC369" i="247"/>
  <c r="AD369" i="247"/>
  <c r="AC85" i="247"/>
  <c r="AC286" i="247"/>
  <c r="AD286" i="247"/>
  <c r="AC659" i="247"/>
  <c r="AD659" i="247"/>
  <c r="AC767" i="247"/>
  <c r="AD767" i="247"/>
  <c r="AC49" i="247"/>
  <c r="AC232" i="247"/>
  <c r="AD232" i="247"/>
  <c r="AC289" i="247"/>
  <c r="AD289" i="247"/>
  <c r="AC139" i="247"/>
  <c r="AD139" i="247"/>
  <c r="AC34" i="247"/>
  <c r="AC102" i="247"/>
  <c r="AD102" i="247"/>
  <c r="AC38" i="247"/>
  <c r="AC84" i="247"/>
  <c r="AC233" i="247"/>
  <c r="AD233" i="247"/>
  <c r="AC662" i="247"/>
  <c r="AD662" i="247"/>
  <c r="AC136" i="247"/>
  <c r="AD136" i="247"/>
  <c r="AC343" i="247"/>
  <c r="AD343" i="247"/>
  <c r="AC646" i="247"/>
  <c r="AD646" i="247"/>
  <c r="AC89" i="247"/>
  <c r="AC290" i="247"/>
  <c r="AD290" i="247"/>
  <c r="AC74" i="247"/>
  <c r="AC277" i="247"/>
  <c r="AD277" i="247"/>
  <c r="AC726" i="247"/>
  <c r="AD726" i="247"/>
  <c r="AC193" i="247"/>
  <c r="AD193" i="247"/>
  <c r="AC488" i="247"/>
  <c r="AD488" i="247"/>
  <c r="AC62" i="247"/>
  <c r="AC265" i="247"/>
  <c r="AD265" i="247"/>
  <c r="AC668" i="247"/>
  <c r="AD668" i="247"/>
  <c r="AC114" i="247"/>
  <c r="AD114" i="247"/>
  <c r="AC320" i="247"/>
  <c r="AD320" i="247"/>
  <c r="AC145" i="247"/>
  <c r="AD145" i="247"/>
  <c r="AC380" i="247"/>
  <c r="AD380" i="247"/>
  <c r="AC492" i="247"/>
  <c r="AD492" i="247"/>
  <c r="AC676" i="247"/>
  <c r="AD676" i="247"/>
  <c r="AC116" i="247"/>
  <c r="AD116" i="247"/>
  <c r="AC322" i="247"/>
  <c r="AD322" i="247"/>
  <c r="AC655" i="247"/>
  <c r="AD655" i="247"/>
  <c r="AC163" i="247"/>
  <c r="AD163" i="247"/>
  <c r="AC368" i="247"/>
  <c r="AD368" i="247"/>
  <c r="AC383" i="247"/>
  <c r="AD383" i="247"/>
  <c r="AC104" i="247"/>
  <c r="AD104" i="247"/>
  <c r="AC309" i="247"/>
  <c r="AD309" i="247"/>
  <c r="AC672" i="247"/>
  <c r="AD672" i="247"/>
  <c r="AC47" i="247"/>
  <c r="AC285" i="247"/>
  <c r="AD285" i="247"/>
  <c r="AC52" i="247"/>
  <c r="AC254" i="247"/>
  <c r="AD254" i="247"/>
  <c r="AC257" i="247"/>
  <c r="AD257" i="247"/>
  <c r="AC153" i="247"/>
  <c r="AD153" i="247"/>
  <c r="AC359" i="247"/>
  <c r="AD359" i="247"/>
  <c r="AC663" i="247"/>
  <c r="AD663" i="247"/>
  <c r="AC108" i="247"/>
  <c r="AD108" i="247"/>
  <c r="AC313" i="247"/>
  <c r="AD313" i="247"/>
  <c r="AC90" i="247"/>
  <c r="AC292" i="247"/>
  <c r="AD292" i="247"/>
  <c r="AC755" i="247"/>
  <c r="AD755" i="247"/>
  <c r="AC209" i="247"/>
  <c r="AD209" i="247"/>
  <c r="AC76" i="247"/>
  <c r="AC280" i="247"/>
  <c r="AD280" i="247"/>
  <c r="AC675" i="247"/>
  <c r="AD675" i="247"/>
  <c r="AC127" i="247"/>
  <c r="AD127" i="247"/>
  <c r="AC335" i="247"/>
  <c r="AD335" i="247"/>
  <c r="AC702" i="247"/>
  <c r="AD702" i="247"/>
  <c r="AC161" i="247"/>
  <c r="AD161" i="247"/>
  <c r="AC130" i="247"/>
  <c r="AD130" i="247"/>
  <c r="AC337" i="247"/>
  <c r="AD337" i="247"/>
  <c r="AC182" i="247"/>
  <c r="AD182" i="247"/>
  <c r="AC382" i="247"/>
  <c r="AD382" i="247"/>
  <c r="AC495" i="247"/>
  <c r="AD495" i="247"/>
  <c r="AC496" i="247"/>
  <c r="AD496" i="247"/>
  <c r="AC643" i="247"/>
  <c r="AD643" i="247"/>
  <c r="AC120" i="247"/>
  <c r="AD120" i="247"/>
  <c r="AC326" i="247"/>
  <c r="AD326" i="247"/>
  <c r="AC679" i="247"/>
  <c r="AD679" i="247"/>
  <c r="AC72" i="247"/>
  <c r="AC725" i="247"/>
  <c r="AD725" i="247"/>
  <c r="AC282" i="247"/>
  <c r="AD282" i="247"/>
  <c r="AC307" i="247"/>
  <c r="AD307" i="247"/>
  <c r="AC347" i="247"/>
  <c r="AD347" i="247"/>
  <c r="AC105" i="247"/>
  <c r="AD105" i="247"/>
  <c r="AC164" i="247"/>
  <c r="AD164" i="247"/>
  <c r="AC33" i="247"/>
  <c r="AC274" i="247"/>
  <c r="AD274" i="247"/>
  <c r="AC680" i="247"/>
  <c r="AD680" i="247"/>
  <c r="AC170" i="247"/>
  <c r="AD170" i="247"/>
  <c r="AC374" i="247"/>
  <c r="AD374" i="247"/>
  <c r="AC673" i="247"/>
  <c r="AD673" i="247"/>
  <c r="AC123" i="247"/>
  <c r="AD123" i="247"/>
  <c r="AC330" i="247"/>
  <c r="AD330" i="247"/>
  <c r="AC647" i="247"/>
  <c r="AD647" i="247"/>
  <c r="AC110" i="247"/>
  <c r="AD110" i="247"/>
  <c r="AC316" i="247"/>
  <c r="AD316" i="247"/>
  <c r="AC770" i="247"/>
  <c r="AD770" i="247"/>
  <c r="AC224" i="247"/>
  <c r="AD224" i="247"/>
  <c r="AC649" i="247"/>
  <c r="AD649" i="247"/>
  <c r="AC93" i="247"/>
  <c r="AC687" i="247"/>
  <c r="AD687" i="247"/>
  <c r="AC143" i="247"/>
  <c r="AD143" i="247"/>
  <c r="AC350" i="247"/>
  <c r="AD350" i="247"/>
  <c r="AC716" i="247"/>
  <c r="AD716" i="247"/>
  <c r="AC180" i="247"/>
  <c r="AD180" i="247"/>
  <c r="AC703" i="247"/>
  <c r="AD703" i="247"/>
  <c r="AC146" i="247"/>
  <c r="AD146" i="247"/>
  <c r="AC199" i="247"/>
  <c r="AD199" i="247"/>
  <c r="AC642" i="247"/>
  <c r="AD642" i="247"/>
  <c r="AC134" i="247"/>
  <c r="AD134" i="247"/>
  <c r="AC340" i="247"/>
  <c r="AD340" i="247"/>
  <c r="AC695" i="247"/>
  <c r="AD695" i="247"/>
  <c r="AC498" i="247"/>
  <c r="AD498" i="247"/>
  <c r="AC223" i="247"/>
  <c r="AD223" i="247"/>
  <c r="AC86" i="247"/>
  <c r="AC288" i="247"/>
  <c r="AD288" i="247"/>
  <c r="AC696" i="247"/>
  <c r="AD696" i="247"/>
  <c r="AC189" i="247"/>
  <c r="AD189" i="247"/>
  <c r="AC499" i="247"/>
  <c r="AD499" i="247"/>
  <c r="AC137" i="247"/>
  <c r="AD137" i="247"/>
  <c r="AC344" i="247"/>
  <c r="AD344" i="247"/>
  <c r="AC665" i="247"/>
  <c r="AD665" i="247"/>
  <c r="AC124" i="247"/>
  <c r="AD124" i="247"/>
  <c r="AC331" i="247"/>
  <c r="AD331" i="247"/>
  <c r="AC44" i="247"/>
  <c r="AC244" i="247"/>
  <c r="AD244" i="247"/>
  <c r="AC667" i="247"/>
  <c r="AD667" i="247"/>
  <c r="AC113" i="247"/>
  <c r="AD113" i="247"/>
  <c r="AC319" i="247"/>
  <c r="AD319" i="247"/>
  <c r="AC701" i="247"/>
  <c r="AD701" i="247"/>
  <c r="AC159" i="247"/>
  <c r="AD159" i="247"/>
  <c r="AC365" i="247"/>
  <c r="AD365" i="247"/>
  <c r="AC731" i="247"/>
  <c r="AD731" i="247"/>
  <c r="AC197" i="247"/>
  <c r="AD197" i="247"/>
  <c r="AC717" i="247"/>
  <c r="AD717" i="247"/>
  <c r="AC162" i="247"/>
  <c r="AD162" i="247"/>
  <c r="AC367" i="247"/>
  <c r="AD367" i="247"/>
  <c r="AC217" i="247"/>
  <c r="AD217" i="247"/>
  <c r="AC151" i="247"/>
  <c r="AD151" i="247"/>
  <c r="AC357" i="247"/>
  <c r="AD357" i="247"/>
  <c r="AC707" i="247"/>
  <c r="AD707" i="247"/>
  <c r="AC339" i="247"/>
  <c r="AD339" i="247"/>
  <c r="AC71" i="247"/>
  <c r="AC325" i="247"/>
  <c r="AD325" i="247"/>
  <c r="AC184" i="247"/>
  <c r="AD184" i="247"/>
  <c r="AC271" i="247"/>
  <c r="AD271" i="247"/>
  <c r="AC310" i="247"/>
  <c r="AD310" i="247"/>
  <c r="AC708" i="247"/>
  <c r="AD708" i="247"/>
  <c r="AC205" i="247"/>
  <c r="AD205" i="247"/>
  <c r="AC697" i="247"/>
  <c r="AD697" i="247"/>
  <c r="AC154" i="247"/>
  <c r="AD154" i="247"/>
  <c r="AC361" i="247"/>
  <c r="AD361" i="247"/>
  <c r="AC138" i="247"/>
  <c r="AD138" i="247"/>
  <c r="AC346" i="247"/>
  <c r="AD346" i="247"/>
  <c r="AC60" i="247"/>
  <c r="AC264" i="247"/>
  <c r="AD264" i="247"/>
  <c r="AC126" i="247"/>
  <c r="AD126" i="247"/>
  <c r="AC334" i="247"/>
  <c r="AD334" i="247"/>
  <c r="AC715" i="247"/>
  <c r="AD715" i="247"/>
  <c r="AC176" i="247"/>
  <c r="AD176" i="247"/>
  <c r="AC379" i="247"/>
  <c r="AD379" i="247"/>
  <c r="AC760" i="247"/>
  <c r="AD760" i="247"/>
  <c r="AC213" i="247"/>
  <c r="AD213" i="247"/>
  <c r="AC732" i="247"/>
  <c r="AD732" i="247"/>
  <c r="AC181" i="247"/>
  <c r="AD181" i="247"/>
  <c r="AC381" i="247"/>
  <c r="AD381" i="247"/>
  <c r="AC718" i="247"/>
  <c r="AD718" i="247"/>
  <c r="AC230" i="247"/>
  <c r="AD230" i="247"/>
  <c r="AC671" i="247"/>
  <c r="AD671" i="247"/>
  <c r="AC167" i="247"/>
  <c r="AD167" i="247"/>
  <c r="AC370" i="247"/>
  <c r="AD370" i="247"/>
  <c r="AC722" i="247"/>
  <c r="AD722" i="247"/>
  <c r="AC674" i="247"/>
  <c r="AD674" i="247"/>
  <c r="AC251" i="247"/>
  <c r="AD251" i="247"/>
  <c r="AC36" i="247"/>
  <c r="AC186" i="247"/>
  <c r="AD186" i="247"/>
  <c r="AC55" i="247"/>
  <c r="AC37" i="247"/>
  <c r="AC56" i="247"/>
  <c r="AC121" i="247"/>
  <c r="AD121" i="247"/>
  <c r="AC327" i="247"/>
  <c r="AD327" i="247"/>
  <c r="AC723" i="247"/>
  <c r="AD723" i="247"/>
  <c r="AC221" i="247"/>
  <c r="AD221" i="247"/>
  <c r="AC171" i="247"/>
  <c r="AD171" i="247"/>
  <c r="AC375" i="247"/>
  <c r="AD375" i="247"/>
  <c r="AC681" i="247"/>
  <c r="AD681" i="247"/>
  <c r="AC156" i="247"/>
  <c r="AD156" i="247"/>
  <c r="AC362" i="247"/>
  <c r="AD362" i="247"/>
  <c r="AC75" i="247"/>
  <c r="AC279" i="247"/>
  <c r="AD279" i="247"/>
  <c r="AC686" i="247"/>
  <c r="AD686" i="247"/>
  <c r="AC142" i="247"/>
  <c r="AD142" i="247"/>
  <c r="AC349" i="247"/>
  <c r="AD349" i="247"/>
  <c r="AC728" i="247"/>
  <c r="AD728" i="247"/>
  <c r="AC195" i="247"/>
  <c r="AD195" i="247"/>
  <c r="AC490" i="247"/>
  <c r="AD490" i="247"/>
  <c r="AC775" i="247"/>
  <c r="AD775" i="247"/>
  <c r="AC228" i="247"/>
  <c r="AD228" i="247"/>
  <c r="AC761" i="247"/>
  <c r="AD761" i="247"/>
  <c r="AC198" i="247"/>
  <c r="AD198" i="247"/>
  <c r="AC493" i="247"/>
  <c r="AD493" i="247"/>
  <c r="AC762" i="247"/>
  <c r="AD762" i="247"/>
  <c r="AC252" i="247"/>
  <c r="AD252" i="247"/>
  <c r="AC678" i="247"/>
  <c r="AD678" i="247"/>
  <c r="AC706" i="247"/>
  <c r="AD706" i="247"/>
  <c r="AC185" i="247"/>
  <c r="AD185" i="247"/>
  <c r="AC497" i="247"/>
  <c r="AD497" i="247"/>
  <c r="AC750" i="247"/>
  <c r="AD750" i="247"/>
  <c r="AC371" i="247"/>
  <c r="AD371" i="247"/>
  <c r="AC727" i="247"/>
  <c r="AD727" i="247"/>
  <c r="AC719" i="247"/>
  <c r="AD719" i="247"/>
  <c r="AC118" i="247"/>
  <c r="AD118" i="247"/>
  <c r="AC42" i="247"/>
  <c r="AC135" i="247"/>
  <c r="AD135" i="247"/>
  <c r="AC342" i="247"/>
  <c r="AD342" i="247"/>
  <c r="AC751" i="247"/>
  <c r="AD751" i="247"/>
  <c r="AC234" i="247"/>
  <c r="AD234" i="247"/>
  <c r="AC724" i="247"/>
  <c r="AD724" i="247"/>
  <c r="AC190" i="247"/>
  <c r="AD190" i="247"/>
  <c r="AC500" i="247"/>
  <c r="AD500" i="247"/>
  <c r="AC698" i="247"/>
  <c r="AD698" i="247"/>
  <c r="AC173" i="247"/>
  <c r="AD173" i="247"/>
  <c r="AC376" i="247"/>
  <c r="AD376" i="247"/>
  <c r="AC487" i="247"/>
  <c r="AD487" i="247"/>
  <c r="AC648" i="247"/>
  <c r="AD648" i="247"/>
  <c r="AC92" i="247"/>
  <c r="AC293" i="247"/>
  <c r="AD293" i="247"/>
  <c r="AC700" i="247"/>
  <c r="AD700" i="247"/>
  <c r="AC158" i="247"/>
  <c r="AD158" i="247"/>
  <c r="AC364" i="247"/>
  <c r="AD364" i="247"/>
  <c r="AC757" i="247"/>
  <c r="AD757" i="247"/>
  <c r="AC212" i="247"/>
  <c r="AD212" i="247"/>
  <c r="AC48" i="247"/>
  <c r="AC249" i="247"/>
  <c r="AD249" i="247"/>
  <c r="AC776" i="247"/>
  <c r="AD776" i="247"/>
  <c r="AC214" i="247"/>
  <c r="AD214" i="247"/>
  <c r="AC67" i="247"/>
  <c r="AC270" i="247"/>
  <c r="AD270" i="247"/>
  <c r="AC693" i="247"/>
  <c r="AD693" i="247"/>
  <c r="AC721" i="247"/>
  <c r="AD721" i="247"/>
  <c r="AC202" i="247"/>
  <c r="AD202" i="247"/>
  <c r="AC765" i="247"/>
  <c r="AD765" i="247"/>
  <c r="AC590" i="247"/>
  <c r="AC597" i="247"/>
  <c r="AC583" i="247"/>
  <c r="AC560" i="247"/>
  <c r="AC577" i="247"/>
  <c r="T191" i="145"/>
  <c r="U191" i="145"/>
  <c r="S784" i="145"/>
  <c r="R784" i="145"/>
  <c r="P877" i="145"/>
  <c r="H201" i="140" s="1"/>
  <c r="L201" i="140" s="1"/>
  <c r="AC568" i="247"/>
  <c r="AC516" i="247"/>
  <c r="AC519" i="247"/>
  <c r="AC524" i="247"/>
  <c r="AC569" i="247"/>
  <c r="AC525" i="247"/>
  <c r="AC713" i="247"/>
  <c r="O730" i="247"/>
  <c r="AD730" i="247" s="1"/>
  <c r="AC580" i="247"/>
  <c r="AC531" i="247"/>
  <c r="AC538" i="247"/>
  <c r="AC545" i="247"/>
  <c r="AC549" i="247"/>
  <c r="AC566" i="247"/>
  <c r="AC573" i="247"/>
  <c r="AC581" i="247"/>
  <c r="AC536" i="247"/>
  <c r="AC589" i="247"/>
  <c r="AC521" i="247"/>
  <c r="AC594" i="247"/>
  <c r="AC544" i="247"/>
  <c r="AC535" i="247"/>
  <c r="AC506" i="247"/>
  <c r="AC534" i="247"/>
  <c r="AC540" i="247"/>
  <c r="AC552" i="247"/>
  <c r="AC557" i="247"/>
  <c r="AC586" i="247"/>
  <c r="AC529" i="247"/>
  <c r="AC520" i="247"/>
  <c r="AC541" i="247"/>
  <c r="AC546" i="247"/>
  <c r="AC602" i="247"/>
  <c r="AC582" i="247"/>
  <c r="AC593" i="247"/>
  <c r="AC600" i="247"/>
  <c r="AC598" i="247"/>
  <c r="O786" i="247"/>
  <c r="AD786" i="247" s="1"/>
  <c r="AC444" i="247"/>
  <c r="M485" i="247"/>
  <c r="AC485" i="247" s="1"/>
  <c r="AC610" i="247"/>
  <c r="O788" i="247"/>
  <c r="AD788" i="247" s="1"/>
  <c r="AC452" i="247"/>
  <c r="AC528" i="247"/>
  <c r="O97" i="247"/>
  <c r="AD97" i="247" s="1"/>
  <c r="AC28" i="247"/>
  <c r="AC599" i="247"/>
  <c r="AC530" i="247"/>
  <c r="AC533" i="247"/>
  <c r="AC537" i="247"/>
  <c r="AC543" i="247"/>
  <c r="AC299" i="247"/>
  <c r="O348" i="247"/>
  <c r="AD348" i="247" s="1"/>
  <c r="M640" i="247"/>
  <c r="AC353" i="247"/>
  <c r="AC553" i="247"/>
  <c r="AC658" i="247"/>
  <c r="Q658" i="247"/>
  <c r="AC559" i="247"/>
  <c r="AC709" i="247"/>
  <c r="O711" i="247"/>
  <c r="AC574" i="247"/>
  <c r="O739" i="247"/>
  <c r="AC565" i="247"/>
  <c r="AC390" i="247"/>
  <c r="M401" i="247"/>
  <c r="M486" i="247" s="1"/>
  <c r="AC607" i="247"/>
  <c r="O789" i="247"/>
  <c r="AD789" i="247" s="1"/>
  <c r="AC393" i="247"/>
  <c r="AC504" i="247"/>
  <c r="K639" i="247"/>
  <c r="AC523" i="247"/>
  <c r="AC596" i="247"/>
  <c r="AC518" i="247"/>
  <c r="AC587" i="247"/>
  <c r="AC241" i="247"/>
  <c r="O294" i="247"/>
  <c r="AD294" i="247" s="1"/>
  <c r="AC654" i="247"/>
  <c r="AC101" i="247"/>
  <c r="O215" i="247"/>
  <c r="AD215" i="247" s="1"/>
  <c r="AC522" i="247"/>
  <c r="AC158" i="145"/>
  <c r="AD158" i="145" s="1"/>
  <c r="AA158" i="145"/>
  <c r="Z158" i="145"/>
  <c r="Z286" i="145"/>
  <c r="AA286" i="145"/>
  <c r="AC286" i="145"/>
  <c r="AD286" i="145" s="1"/>
  <c r="T116" i="145"/>
  <c r="AC116" i="145"/>
  <c r="AD116" i="145" s="1"/>
  <c r="U116" i="145"/>
  <c r="AC219" i="145"/>
  <c r="AD219" i="145" s="1"/>
  <c r="T219" i="145"/>
  <c r="U219" i="145"/>
  <c r="AC235" i="145"/>
  <c r="AD235" i="145" s="1"/>
  <c r="U235" i="145"/>
  <c r="T235" i="145"/>
  <c r="AA243" i="145"/>
  <c r="Z243" i="145"/>
  <c r="AC243" i="145"/>
  <c r="AD243" i="145" s="1"/>
  <c r="AC251" i="145"/>
  <c r="AD251" i="145" s="1"/>
  <c r="T251" i="145"/>
  <c r="U251" i="145"/>
  <c r="U259" i="145"/>
  <c r="T259" i="145"/>
  <c r="AC259" i="145"/>
  <c r="AD259" i="145" s="1"/>
  <c r="Z267" i="145"/>
  <c r="AA267" i="145"/>
  <c r="AC267" i="145"/>
  <c r="AD267" i="145" s="1"/>
  <c r="Z283" i="145"/>
  <c r="AC283" i="145"/>
  <c r="AD283" i="145" s="1"/>
  <c r="AA283" i="145"/>
  <c r="U308" i="145"/>
  <c r="T308" i="145"/>
  <c r="AC308" i="145"/>
  <c r="AD308" i="145" s="1"/>
  <c r="S372" i="145"/>
  <c r="P480" i="145"/>
  <c r="R372" i="145"/>
  <c r="S404" i="145"/>
  <c r="R404" i="145"/>
  <c r="S436" i="145"/>
  <c r="R436" i="145"/>
  <c r="AA354" i="145"/>
  <c r="AC354" i="145"/>
  <c r="AD354" i="145" s="1"/>
  <c r="Z354" i="145"/>
  <c r="S386" i="145"/>
  <c r="R386" i="145"/>
  <c r="S418" i="145"/>
  <c r="R418" i="145"/>
  <c r="S450" i="145"/>
  <c r="R450" i="145"/>
  <c r="Z301" i="145"/>
  <c r="AA301" i="145"/>
  <c r="AC301" i="145"/>
  <c r="AD301" i="145" s="1"/>
  <c r="U317" i="145"/>
  <c r="AC317" i="145"/>
  <c r="AD317" i="145" s="1"/>
  <c r="T317" i="145"/>
  <c r="R333" i="145"/>
  <c r="S333" i="145" s="1"/>
  <c r="AA341" i="145"/>
  <c r="AC341" i="145"/>
  <c r="AD341" i="145" s="1"/>
  <c r="Z341" i="145"/>
  <c r="AC357" i="145"/>
  <c r="AD357" i="145" s="1"/>
  <c r="AA357" i="145"/>
  <c r="Z357" i="145"/>
  <c r="S373" i="145"/>
  <c r="R373" i="145"/>
  <c r="S381" i="145"/>
  <c r="R381" i="145"/>
  <c r="R389" i="145"/>
  <c r="S389" i="145"/>
  <c r="S405" i="145"/>
  <c r="R405" i="145"/>
  <c r="S413" i="145"/>
  <c r="R413" i="145"/>
  <c r="R421" i="145"/>
  <c r="S421" i="145"/>
  <c r="S437" i="145"/>
  <c r="R437" i="145"/>
  <c r="R462" i="145"/>
  <c r="S462" i="145"/>
  <c r="U472" i="145"/>
  <c r="T472" i="145"/>
  <c r="AC472" i="145"/>
  <c r="AD472" i="145" s="1"/>
  <c r="S486" i="145"/>
  <c r="R486" i="145"/>
  <c r="S494" i="145"/>
  <c r="R494" i="145"/>
  <c r="S502" i="145"/>
  <c r="R502" i="145"/>
  <c r="R517" i="145"/>
  <c r="S517" i="145"/>
  <c r="R526" i="145"/>
  <c r="S526" i="145"/>
  <c r="S552" i="145"/>
  <c r="R552" i="145"/>
  <c r="S558" i="145"/>
  <c r="R558" i="145"/>
  <c r="R566" i="145"/>
  <c r="S566" i="145"/>
  <c r="R574" i="145"/>
  <c r="S574" i="145"/>
  <c r="U467" i="145"/>
  <c r="AC467" i="145"/>
  <c r="AD467" i="145" s="1"/>
  <c r="T467" i="145"/>
  <c r="T475" i="145"/>
  <c r="U475" i="145"/>
  <c r="AC475" i="145"/>
  <c r="AD475" i="145" s="1"/>
  <c r="R489" i="145"/>
  <c r="S489" i="145"/>
  <c r="S496" i="145"/>
  <c r="R496" i="145"/>
  <c r="S513" i="145"/>
  <c r="R513" i="145"/>
  <c r="R520" i="145"/>
  <c r="S520" i="145"/>
  <c r="R536" i="145"/>
  <c r="S536" i="145"/>
  <c r="R544" i="145"/>
  <c r="S544" i="145"/>
  <c r="R561" i="145"/>
  <c r="S561" i="145"/>
  <c r="R568" i="145"/>
  <c r="S568" i="145"/>
  <c r="S602" i="145"/>
  <c r="R602" i="145"/>
  <c r="R612" i="145"/>
  <c r="S612" i="145"/>
  <c r="S623" i="145"/>
  <c r="R623" i="145"/>
  <c r="S628" i="145"/>
  <c r="R628" i="145"/>
  <c r="R633" i="145"/>
  <c r="S633" i="145"/>
  <c r="S644" i="145"/>
  <c r="R644" i="145"/>
  <c r="R652" i="145"/>
  <c r="S652" i="145"/>
  <c r="R666" i="145"/>
  <c r="S666" i="145"/>
  <c r="S691" i="145"/>
  <c r="R691" i="145"/>
  <c r="S703" i="145"/>
  <c r="R703" i="145"/>
  <c r="S591" i="145"/>
  <c r="R591" i="145"/>
  <c r="S603" i="145"/>
  <c r="R603" i="145"/>
  <c r="R624" i="145"/>
  <c r="S624" i="145"/>
  <c r="R629" i="145"/>
  <c r="S629" i="145"/>
  <c r="S640" i="145"/>
  <c r="R640" i="145"/>
  <c r="S645" i="145"/>
  <c r="R645" i="145"/>
  <c r="R655" i="145"/>
  <c r="S655" i="145"/>
  <c r="R667" i="145"/>
  <c r="S667" i="145"/>
  <c r="S679" i="145"/>
  <c r="R679" i="145"/>
  <c r="S693" i="145"/>
  <c r="R693" i="145"/>
  <c r="S704" i="145"/>
  <c r="R704" i="145"/>
  <c r="AC168" i="145"/>
  <c r="AD168" i="145" s="1"/>
  <c r="Z168" i="145"/>
  <c r="AA168" i="145"/>
  <c r="AC30" i="145"/>
  <c r="AD30" i="145" s="1"/>
  <c r="U30" i="145"/>
  <c r="T30" i="145"/>
  <c r="T190" i="145"/>
  <c r="AC190" i="145"/>
  <c r="AD190" i="145" s="1"/>
  <c r="U190" i="145"/>
  <c r="U48" i="145"/>
  <c r="T48" i="145"/>
  <c r="AC48" i="145"/>
  <c r="AD48" i="145" s="1"/>
  <c r="X148" i="145"/>
  <c r="W148" i="145"/>
  <c r="AC148" i="145"/>
  <c r="AD148" i="145" s="1"/>
  <c r="AC276" i="145"/>
  <c r="AD276" i="145" s="1"/>
  <c r="Z276" i="145"/>
  <c r="AA276" i="145"/>
  <c r="AC176" i="145"/>
  <c r="AD176" i="145" s="1"/>
  <c r="U176" i="145"/>
  <c r="T176" i="145"/>
  <c r="U130" i="145"/>
  <c r="T130" i="145"/>
  <c r="AC130" i="145"/>
  <c r="AD130" i="145" s="1"/>
  <c r="U258" i="145"/>
  <c r="T258" i="145"/>
  <c r="AC258" i="145"/>
  <c r="AD258" i="145" s="1"/>
  <c r="AC43" i="145"/>
  <c r="AD43" i="145" s="1"/>
  <c r="T43" i="145"/>
  <c r="U43" i="145"/>
  <c r="U107" i="145"/>
  <c r="T107" i="145"/>
  <c r="AC107" i="145"/>
  <c r="AD107" i="145" s="1"/>
  <c r="X131" i="145"/>
  <c r="AC131" i="145"/>
  <c r="AD131" i="145" s="1"/>
  <c r="W131" i="145"/>
  <c r="AC179" i="145"/>
  <c r="AD179" i="145" s="1"/>
  <c r="T179" i="145"/>
  <c r="U179" i="145"/>
  <c r="T40" i="145"/>
  <c r="AC40" i="145"/>
  <c r="AD40" i="145" s="1"/>
  <c r="U40" i="145"/>
  <c r="AC280" i="145"/>
  <c r="AD280" i="145" s="1"/>
  <c r="Z280" i="145"/>
  <c r="AA280" i="145"/>
  <c r="W102" i="145"/>
  <c r="X102" i="145"/>
  <c r="AC102" i="145"/>
  <c r="AD102" i="145" s="1"/>
  <c r="U72" i="145"/>
  <c r="T72" i="145"/>
  <c r="AC72" i="145"/>
  <c r="AD72" i="145" s="1"/>
  <c r="AC92" i="145"/>
  <c r="AD92" i="145" s="1"/>
  <c r="X92" i="145"/>
  <c r="W92" i="145"/>
  <c r="AC124" i="145"/>
  <c r="AD124" i="145" s="1"/>
  <c r="U124" i="145"/>
  <c r="T124" i="145"/>
  <c r="AC188" i="145"/>
  <c r="AD188" i="145" s="1"/>
  <c r="Z188" i="145"/>
  <c r="AA188" i="145"/>
  <c r="AC252" i="145"/>
  <c r="AD252" i="145" s="1"/>
  <c r="U252" i="145"/>
  <c r="T252" i="145"/>
  <c r="AC284" i="145"/>
  <c r="AD284" i="145" s="1"/>
  <c r="AA284" i="145"/>
  <c r="Z284" i="145"/>
  <c r="S376" i="145"/>
  <c r="R376" i="145"/>
  <c r="AC32" i="145"/>
  <c r="AD32" i="145" s="1"/>
  <c r="T32" i="145"/>
  <c r="U32" i="145"/>
  <c r="X120" i="145"/>
  <c r="AC120" i="145"/>
  <c r="AD120" i="145" s="1"/>
  <c r="W120" i="145"/>
  <c r="T10" i="145"/>
  <c r="U10" i="145"/>
  <c r="AC10" i="145"/>
  <c r="AD10" i="145" s="1"/>
  <c r="U42" i="145"/>
  <c r="T42" i="145"/>
  <c r="AC42" i="145"/>
  <c r="AD42" i="145" s="1"/>
  <c r="U106" i="145"/>
  <c r="AC106" i="145"/>
  <c r="AD106" i="145" s="1"/>
  <c r="T106" i="145"/>
  <c r="W138" i="145"/>
  <c r="X138" i="145"/>
  <c r="AC138" i="145"/>
  <c r="AD138" i="145" s="1"/>
  <c r="Z170" i="145"/>
  <c r="AA170" i="145"/>
  <c r="AC170" i="145"/>
  <c r="AD170" i="145" s="1"/>
  <c r="T234" i="145"/>
  <c r="U234" i="145"/>
  <c r="AC234" i="145"/>
  <c r="AD234" i="145" s="1"/>
  <c r="AA266" i="145"/>
  <c r="AC266" i="145"/>
  <c r="AD266" i="145" s="1"/>
  <c r="Z266" i="145"/>
  <c r="AC320" i="145"/>
  <c r="AD320" i="145" s="1"/>
  <c r="Z320" i="145"/>
  <c r="AA320" i="145"/>
  <c r="R448" i="145"/>
  <c r="S448" i="145"/>
  <c r="AC358" i="145"/>
  <c r="AD358" i="145" s="1"/>
  <c r="AA358" i="145"/>
  <c r="Z358" i="145"/>
  <c r="S390" i="145"/>
  <c r="R390" i="145"/>
  <c r="S422" i="145"/>
  <c r="R422" i="145"/>
  <c r="S454" i="145"/>
  <c r="R454" i="145"/>
  <c r="AC13" i="145"/>
  <c r="AD13" i="145" s="1"/>
  <c r="U13" i="145"/>
  <c r="T13" i="145"/>
  <c r="U21" i="145"/>
  <c r="AC21" i="145"/>
  <c r="AD21" i="145" s="1"/>
  <c r="T21" i="145"/>
  <c r="U29" i="145"/>
  <c r="T29" i="145"/>
  <c r="AC29" i="145"/>
  <c r="AD29" i="145" s="1"/>
  <c r="T37" i="145"/>
  <c r="U37" i="145"/>
  <c r="AC37" i="145"/>
  <c r="AD37" i="145" s="1"/>
  <c r="AC45" i="145"/>
  <c r="AD45" i="145" s="1"/>
  <c r="U45" i="145"/>
  <c r="T45" i="145"/>
  <c r="T53" i="145"/>
  <c r="U53" i="145"/>
  <c r="AC53" i="145"/>
  <c r="AD53" i="145" s="1"/>
  <c r="AC61" i="145"/>
  <c r="AD61" i="145" s="1"/>
  <c r="W61" i="145"/>
  <c r="X61" i="145"/>
  <c r="AC69" i="145"/>
  <c r="AD69" i="145" s="1"/>
  <c r="U69" i="145"/>
  <c r="T69" i="145"/>
  <c r="AC85" i="145"/>
  <c r="AD85" i="145" s="1"/>
  <c r="X85" i="145"/>
  <c r="W85" i="145"/>
  <c r="W93" i="145"/>
  <c r="AC93" i="145"/>
  <c r="AD93" i="145" s="1"/>
  <c r="X93" i="145"/>
  <c r="X101" i="145"/>
  <c r="W101" i="145"/>
  <c r="AC101" i="145"/>
  <c r="AD101" i="145" s="1"/>
  <c r="T125" i="145"/>
  <c r="AC125" i="145"/>
  <c r="AD125" i="145" s="1"/>
  <c r="U125" i="145"/>
  <c r="X133" i="145"/>
  <c r="W133" i="145"/>
  <c r="AC133" i="145"/>
  <c r="AD133" i="145" s="1"/>
  <c r="U141" i="145"/>
  <c r="T141" i="145"/>
  <c r="AC141" i="145"/>
  <c r="AD141" i="145" s="1"/>
  <c r="AC157" i="145"/>
  <c r="AD157" i="145" s="1"/>
  <c r="U157" i="145"/>
  <c r="T157" i="145"/>
  <c r="AC189" i="145"/>
  <c r="AD189" i="145" s="1"/>
  <c r="AA189" i="145"/>
  <c r="Z189" i="145"/>
  <c r="AC221" i="145"/>
  <c r="AD221" i="145" s="1"/>
  <c r="U221" i="145"/>
  <c r="T221" i="145"/>
  <c r="T229" i="145"/>
  <c r="AC229" i="145"/>
  <c r="AD229" i="145" s="1"/>
  <c r="U229" i="145"/>
  <c r="T253" i="145"/>
  <c r="AC253" i="145"/>
  <c r="AD253" i="145" s="1"/>
  <c r="U253" i="145"/>
  <c r="AC261" i="145"/>
  <c r="AD261" i="145" s="1"/>
  <c r="U261" i="145"/>
  <c r="T261" i="145"/>
  <c r="U269" i="145"/>
  <c r="T269" i="145"/>
  <c r="AC269" i="145"/>
  <c r="AD269" i="145" s="1"/>
  <c r="Z277" i="145"/>
  <c r="AA277" i="145"/>
  <c r="AC277" i="145"/>
  <c r="AD277" i="145" s="1"/>
  <c r="AC293" i="145"/>
  <c r="AD293" i="145" s="1"/>
  <c r="U293" i="145"/>
  <c r="T293" i="145"/>
  <c r="U316" i="145"/>
  <c r="AC316" i="145"/>
  <c r="AD316" i="145" s="1"/>
  <c r="T316" i="145"/>
  <c r="U348" i="145"/>
  <c r="T348" i="145"/>
  <c r="AC348" i="145"/>
  <c r="AD348" i="145" s="1"/>
  <c r="S380" i="145"/>
  <c r="R380" i="145"/>
  <c r="S412" i="145"/>
  <c r="R412" i="145"/>
  <c r="S444" i="145"/>
  <c r="R444" i="145"/>
  <c r="Z298" i="145"/>
  <c r="AA298" i="145"/>
  <c r="AC298" i="145"/>
  <c r="AD298" i="145" s="1"/>
  <c r="S394" i="145"/>
  <c r="R394" i="145"/>
  <c r="R426" i="145"/>
  <c r="S426" i="145"/>
  <c r="S458" i="145"/>
  <c r="R458" i="145"/>
  <c r="AA303" i="145"/>
  <c r="AC303" i="145"/>
  <c r="AD303" i="145" s="1"/>
  <c r="Z303" i="145"/>
  <c r="T311" i="145"/>
  <c r="U311" i="145"/>
  <c r="AC311" i="145"/>
  <c r="AD311" i="145" s="1"/>
  <c r="AC319" i="145"/>
  <c r="AD319" i="145" s="1"/>
  <c r="U319" i="145"/>
  <c r="T319" i="145"/>
  <c r="T335" i="145"/>
  <c r="U335" i="145"/>
  <c r="AC335" i="145"/>
  <c r="AD335" i="145" s="1"/>
  <c r="AA343" i="145"/>
  <c r="AC343" i="145"/>
  <c r="AD343" i="145" s="1"/>
  <c r="Z343" i="145"/>
  <c r="AA351" i="145"/>
  <c r="AC351" i="145"/>
  <c r="AD351" i="145" s="1"/>
  <c r="Z351" i="145"/>
  <c r="U359" i="145"/>
  <c r="T359" i="145"/>
  <c r="AC359" i="145"/>
  <c r="AD359" i="145" s="1"/>
  <c r="S375" i="145"/>
  <c r="R375" i="145"/>
  <c r="S391" i="145"/>
  <c r="R391" i="145"/>
  <c r="R399" i="145"/>
  <c r="S399" i="145"/>
  <c r="R407" i="145"/>
  <c r="S407" i="145"/>
  <c r="R415" i="145"/>
  <c r="S415" i="145"/>
  <c r="S423" i="145"/>
  <c r="R423" i="145"/>
  <c r="S447" i="145"/>
  <c r="R447" i="145"/>
  <c r="R455" i="145"/>
  <c r="S455" i="145"/>
  <c r="S488" i="145"/>
  <c r="R488" i="145"/>
  <c r="S495" i="145"/>
  <c r="R495" i="145"/>
  <c r="R511" i="145"/>
  <c r="S511" i="145"/>
  <c r="S528" i="145"/>
  <c r="R528" i="145"/>
  <c r="S560" i="145"/>
  <c r="R560" i="145"/>
  <c r="R567" i="145"/>
  <c r="S567" i="145"/>
  <c r="S576" i="145"/>
  <c r="R576" i="145"/>
  <c r="R461" i="145"/>
  <c r="S461" i="145"/>
  <c r="T469" i="145"/>
  <c r="AC469" i="145"/>
  <c r="AD469" i="145" s="1"/>
  <c r="U469" i="145"/>
  <c r="U477" i="145"/>
  <c r="AC477" i="145"/>
  <c r="AD477" i="145" s="1"/>
  <c r="T477" i="145"/>
  <c r="R491" i="145"/>
  <c r="S491" i="145"/>
  <c r="S499" i="145"/>
  <c r="R499" i="145"/>
  <c r="S505" i="145"/>
  <c r="R505" i="145"/>
  <c r="R515" i="145"/>
  <c r="S515" i="145"/>
  <c r="S523" i="145"/>
  <c r="R523" i="145"/>
  <c r="S531" i="145"/>
  <c r="R531" i="145"/>
  <c r="R539" i="145"/>
  <c r="S539" i="145"/>
  <c r="S563" i="145"/>
  <c r="R563" i="145"/>
  <c r="R571" i="145"/>
  <c r="S571" i="145"/>
  <c r="S585" i="145"/>
  <c r="R585" i="145"/>
  <c r="R592" i="145"/>
  <c r="S592" i="145"/>
  <c r="R604" i="145"/>
  <c r="S604" i="145"/>
  <c r="R618" i="145"/>
  <c r="S618" i="145"/>
  <c r="S625" i="145"/>
  <c r="R625" i="145"/>
  <c r="S634" i="145"/>
  <c r="R634" i="145"/>
  <c r="R641" i="145"/>
  <c r="S641" i="145"/>
  <c r="S646" i="145"/>
  <c r="R646" i="145"/>
  <c r="S656" i="145"/>
  <c r="R656" i="145"/>
  <c r="S668" i="145"/>
  <c r="R668" i="145"/>
  <c r="R680" i="145"/>
  <c r="S680" i="145"/>
  <c r="R694" i="145"/>
  <c r="S694" i="145"/>
  <c r="R705" i="145"/>
  <c r="S705" i="145"/>
  <c r="S586" i="145"/>
  <c r="R586" i="145"/>
  <c r="R605" i="145"/>
  <c r="S605" i="145"/>
  <c r="R613" i="145"/>
  <c r="S613" i="145"/>
  <c r="S619" i="145"/>
  <c r="R619" i="145"/>
  <c r="S626" i="145"/>
  <c r="R626" i="145"/>
  <c r="S630" i="145"/>
  <c r="R630" i="145"/>
  <c r="S635" i="145"/>
  <c r="R635" i="145"/>
  <c r="R647" i="145"/>
  <c r="S647" i="145"/>
  <c r="R658" i="145"/>
  <c r="S658" i="145"/>
  <c r="S669" i="145"/>
  <c r="R669" i="145"/>
  <c r="R683" i="145"/>
  <c r="S683" i="145"/>
  <c r="R697" i="145"/>
  <c r="S697" i="145"/>
  <c r="R706" i="145"/>
  <c r="S706" i="145"/>
  <c r="X104" i="145"/>
  <c r="W104" i="145"/>
  <c r="AC104" i="145"/>
  <c r="AD104" i="145" s="1"/>
  <c r="AC94" i="145"/>
  <c r="AD94" i="145" s="1"/>
  <c r="X94" i="145"/>
  <c r="W94" i="145"/>
  <c r="AC254" i="145"/>
  <c r="AD254" i="145" s="1"/>
  <c r="U254" i="145"/>
  <c r="T254" i="145"/>
  <c r="AC84" i="145"/>
  <c r="AD84" i="145" s="1"/>
  <c r="W84" i="145"/>
  <c r="X84" i="145"/>
  <c r="AA244" i="145"/>
  <c r="Z244" i="145"/>
  <c r="AC244" i="145"/>
  <c r="AD244" i="145" s="1"/>
  <c r="T66" i="145"/>
  <c r="U66" i="145"/>
  <c r="P915" i="145"/>
  <c r="H257" i="140" s="1"/>
  <c r="L257" i="140" s="1"/>
  <c r="AC66" i="145"/>
  <c r="AD66" i="145" s="1"/>
  <c r="U162" i="145"/>
  <c r="T162" i="145"/>
  <c r="AC162" i="145"/>
  <c r="AD162" i="145" s="1"/>
  <c r="AC290" i="145"/>
  <c r="AD290" i="145" s="1"/>
  <c r="Z290" i="145"/>
  <c r="AA290" i="145"/>
  <c r="S414" i="145"/>
  <c r="R414" i="145"/>
  <c r="U19" i="145"/>
  <c r="P912" i="145"/>
  <c r="H254" i="140" s="1"/>
  <c r="L254" i="140" s="1"/>
  <c r="T19" i="145"/>
  <c r="AC19" i="145"/>
  <c r="AD19" i="145" s="1"/>
  <c r="X67" i="145"/>
  <c r="AC67" i="145"/>
  <c r="AD67" i="145" s="1"/>
  <c r="W67" i="145"/>
  <c r="X99" i="145"/>
  <c r="AC99" i="145"/>
  <c r="AD99" i="145" s="1"/>
  <c r="W99" i="145"/>
  <c r="AC123" i="145"/>
  <c r="AD123" i="145" s="1"/>
  <c r="W123" i="145"/>
  <c r="X123" i="145"/>
  <c r="AC147" i="145"/>
  <c r="AD147" i="145" s="1"/>
  <c r="W147" i="145"/>
  <c r="X147" i="145"/>
  <c r="AA163" i="145"/>
  <c r="Z163" i="145"/>
  <c r="AC163" i="145"/>
  <c r="AD163" i="145" s="1"/>
  <c r="X128" i="145"/>
  <c r="AC128" i="145"/>
  <c r="AD128" i="145" s="1"/>
  <c r="W128" i="145"/>
  <c r="U70" i="145"/>
  <c r="T70" i="145"/>
  <c r="AC70" i="145"/>
  <c r="AD70" i="145" s="1"/>
  <c r="AC166" i="145"/>
  <c r="AD166" i="145" s="1"/>
  <c r="AA166" i="145"/>
  <c r="Z166" i="145"/>
  <c r="AC294" i="145"/>
  <c r="AD294" i="145" s="1"/>
  <c r="AA294" i="145"/>
  <c r="Z294" i="145"/>
  <c r="T28" i="145"/>
  <c r="AC28" i="145"/>
  <c r="AD28" i="145" s="1"/>
  <c r="U28" i="145"/>
  <c r="X136" i="145"/>
  <c r="W136" i="145"/>
  <c r="AC136" i="145"/>
  <c r="AD136" i="145" s="1"/>
  <c r="T256" i="145"/>
  <c r="U256" i="145"/>
  <c r="AC256" i="145"/>
  <c r="AD256" i="145" s="1"/>
  <c r="S392" i="145"/>
  <c r="R392" i="145"/>
  <c r="T14" i="145"/>
  <c r="U14" i="145"/>
  <c r="AC14" i="145"/>
  <c r="AD14" i="145" s="1"/>
  <c r="AC78" i="145"/>
  <c r="AD78" i="145" s="1"/>
  <c r="X78" i="145"/>
  <c r="W78" i="145"/>
  <c r="X110" i="145"/>
  <c r="W110" i="145"/>
  <c r="AC110" i="145"/>
  <c r="AD110" i="145" s="1"/>
  <c r="T174" i="145"/>
  <c r="AC174" i="145"/>
  <c r="AD174" i="145" s="1"/>
  <c r="U174" i="145"/>
  <c r="Z238" i="145"/>
  <c r="AC238" i="145"/>
  <c r="AD238" i="145" s="1"/>
  <c r="AA238" i="145"/>
  <c r="AC270" i="145"/>
  <c r="AD270" i="145" s="1"/>
  <c r="U270" i="145"/>
  <c r="T270" i="145"/>
  <c r="AC304" i="145"/>
  <c r="AD304" i="145" s="1"/>
  <c r="Z304" i="145"/>
  <c r="AA304" i="145"/>
  <c r="W112" i="145"/>
  <c r="AC112" i="145"/>
  <c r="AD112" i="145" s="1"/>
  <c r="X112" i="145"/>
  <c r="AC36" i="145"/>
  <c r="AD36" i="145" s="1"/>
  <c r="U36" i="145"/>
  <c r="T36" i="145"/>
  <c r="AC100" i="145"/>
  <c r="AD100" i="145" s="1"/>
  <c r="W100" i="145"/>
  <c r="X100" i="145"/>
  <c r="U228" i="145"/>
  <c r="T228" i="145"/>
  <c r="AC228" i="145"/>
  <c r="AD228" i="145" s="1"/>
  <c r="AC260" i="145"/>
  <c r="AD260" i="145" s="1"/>
  <c r="U260" i="145"/>
  <c r="T260" i="145"/>
  <c r="X144" i="145"/>
  <c r="W144" i="145"/>
  <c r="AC144" i="145"/>
  <c r="AD144" i="145" s="1"/>
  <c r="U18" i="145"/>
  <c r="T18" i="145"/>
  <c r="AC18" i="145"/>
  <c r="AD18" i="145" s="1"/>
  <c r="T50" i="145"/>
  <c r="U50" i="145"/>
  <c r="AC50" i="145"/>
  <c r="AD50" i="145" s="1"/>
  <c r="X82" i="145"/>
  <c r="AB82" i="145"/>
  <c r="AC82" i="145" s="1"/>
  <c r="AD82" i="145" s="1"/>
  <c r="W82" i="145"/>
  <c r="X114" i="145"/>
  <c r="AC114" i="145"/>
  <c r="AD114" i="145" s="1"/>
  <c r="W114" i="145"/>
  <c r="Z178" i="145"/>
  <c r="AA178" i="145"/>
  <c r="AC178" i="145"/>
  <c r="AD178" i="145" s="1"/>
  <c r="Z242" i="145"/>
  <c r="AC242" i="145"/>
  <c r="AD242" i="145" s="1"/>
  <c r="AA242" i="145"/>
  <c r="AA302" i="145"/>
  <c r="Z302" i="145"/>
  <c r="AC302" i="145"/>
  <c r="AD302" i="145" s="1"/>
  <c r="AC334" i="145"/>
  <c r="AD334" i="145" s="1"/>
  <c r="AA334" i="145"/>
  <c r="Z334" i="145"/>
  <c r="P874" i="145" s="1"/>
  <c r="R398" i="145"/>
  <c r="S398" i="145"/>
  <c r="AC15" i="145"/>
  <c r="AD15" i="145" s="1"/>
  <c r="T15" i="145"/>
  <c r="U15" i="145"/>
  <c r="AC39" i="145"/>
  <c r="AD39" i="145" s="1"/>
  <c r="U39" i="145"/>
  <c r="T39" i="145"/>
  <c r="U47" i="145"/>
  <c r="T47" i="145"/>
  <c r="P914" i="145"/>
  <c r="H256" i="140" s="1"/>
  <c r="L256" i="140" s="1"/>
  <c r="AC47" i="145"/>
  <c r="AD47" i="145" s="1"/>
  <c r="AC55" i="145"/>
  <c r="AD55" i="145" s="1"/>
  <c r="U55" i="145"/>
  <c r="T55" i="145"/>
  <c r="W63" i="145"/>
  <c r="AC63" i="145"/>
  <c r="AD63" i="145" s="1"/>
  <c r="X63" i="145"/>
  <c r="U71" i="145"/>
  <c r="T71" i="145"/>
  <c r="AC71" i="145"/>
  <c r="AD71" i="145" s="1"/>
  <c r="AB79" i="145"/>
  <c r="W79" i="145"/>
  <c r="X79" i="145"/>
  <c r="X87" i="145"/>
  <c r="AC87" i="145"/>
  <c r="AD87" i="145" s="1"/>
  <c r="W87" i="145"/>
  <c r="X95" i="145"/>
  <c r="W95" i="145"/>
  <c r="AC95" i="145"/>
  <c r="AD95" i="145" s="1"/>
  <c r="W103" i="145"/>
  <c r="AC103" i="145"/>
  <c r="AD103" i="145" s="1"/>
  <c r="X103" i="145"/>
  <c r="W111" i="145"/>
  <c r="X111" i="145"/>
  <c r="AC111" i="145"/>
  <c r="AD111" i="145" s="1"/>
  <c r="X119" i="145"/>
  <c r="AC119" i="145"/>
  <c r="AD119" i="145" s="1"/>
  <c r="W119" i="145"/>
  <c r="U135" i="145"/>
  <c r="AC135" i="145"/>
  <c r="AD135" i="145" s="1"/>
  <c r="T135" i="145"/>
  <c r="W151" i="145"/>
  <c r="AC151" i="145"/>
  <c r="AD151" i="145" s="1"/>
  <c r="X151" i="145"/>
  <c r="Z159" i="145"/>
  <c r="AC159" i="145"/>
  <c r="AD159" i="145" s="1"/>
  <c r="AA159" i="145"/>
  <c r="AA167" i="145"/>
  <c r="AC167" i="145"/>
  <c r="AD167" i="145" s="1"/>
  <c r="Z167" i="145"/>
  <c r="Z175" i="145"/>
  <c r="AA175" i="145"/>
  <c r="AC175" i="145"/>
  <c r="AD175" i="145" s="1"/>
  <c r="AA183" i="145"/>
  <c r="AC183" i="145"/>
  <c r="AD183" i="145" s="1"/>
  <c r="Z183" i="145"/>
  <c r="AC191" i="145"/>
  <c r="AD191" i="145" s="1"/>
  <c r="X191" i="145"/>
  <c r="P863" i="145" s="1"/>
  <c r="H188" i="140" s="1"/>
  <c r="L188" i="140" s="1"/>
  <c r="W191" i="145"/>
  <c r="T231" i="145"/>
  <c r="AC231" i="145"/>
  <c r="AD231" i="145" s="1"/>
  <c r="U231" i="145"/>
  <c r="AA239" i="145"/>
  <c r="Z239" i="145"/>
  <c r="AC239" i="145"/>
  <c r="AD239" i="145" s="1"/>
  <c r="AC247" i="145"/>
  <c r="AD247" i="145" s="1"/>
  <c r="AA247" i="145"/>
  <c r="Z247" i="145"/>
  <c r="AC263" i="145"/>
  <c r="AD263" i="145" s="1"/>
  <c r="W263" i="145"/>
  <c r="X263" i="145"/>
  <c r="T279" i="145"/>
  <c r="U279" i="145"/>
  <c r="P919" i="145"/>
  <c r="H261" i="140" s="1"/>
  <c r="L261" i="140" s="1"/>
  <c r="AC279" i="145"/>
  <c r="AD279" i="145" s="1"/>
  <c r="AA287" i="145"/>
  <c r="Z287" i="145"/>
  <c r="AC287" i="145"/>
  <c r="AD287" i="145" s="1"/>
  <c r="AC324" i="145"/>
  <c r="AD324" i="145" s="1"/>
  <c r="U324" i="145"/>
  <c r="T324" i="145"/>
  <c r="AA356" i="145"/>
  <c r="AC356" i="145"/>
  <c r="AD356" i="145" s="1"/>
  <c r="Z356" i="145"/>
  <c r="R388" i="145"/>
  <c r="S388" i="145"/>
  <c r="T306" i="145"/>
  <c r="AC306" i="145"/>
  <c r="AD306" i="145" s="1"/>
  <c r="U306" i="145"/>
  <c r="U338" i="145"/>
  <c r="AC338" i="145"/>
  <c r="AD338" i="145" s="1"/>
  <c r="T338" i="145"/>
  <c r="R402" i="145"/>
  <c r="S402" i="145"/>
  <c r="R434" i="145"/>
  <c r="S434" i="145"/>
  <c r="AA297" i="145"/>
  <c r="AC297" i="145"/>
  <c r="AD297" i="145" s="1"/>
  <c r="Z297" i="145"/>
  <c r="U313" i="145"/>
  <c r="T313" i="145"/>
  <c r="AC313" i="145"/>
  <c r="AD313" i="145" s="1"/>
  <c r="U321" i="145"/>
  <c r="AC321" i="145"/>
  <c r="AD321" i="145" s="1"/>
  <c r="T321" i="145"/>
  <c r="AC337" i="145"/>
  <c r="AD337" i="145" s="1"/>
  <c r="U337" i="145"/>
  <c r="T337" i="145"/>
  <c r="U345" i="145"/>
  <c r="AC345" i="145"/>
  <c r="AD345" i="145" s="1"/>
  <c r="T345" i="145"/>
  <c r="P843" i="145" s="1"/>
  <c r="S385" i="145"/>
  <c r="R385" i="145"/>
  <c r="R393" i="145"/>
  <c r="S393" i="145"/>
  <c r="S401" i="145"/>
  <c r="R401" i="145"/>
  <c r="R409" i="145"/>
  <c r="S409" i="145"/>
  <c r="S425" i="145"/>
  <c r="R425" i="145"/>
  <c r="S433" i="145"/>
  <c r="R433" i="145"/>
  <c r="R441" i="145"/>
  <c r="S441" i="145"/>
  <c r="S457" i="145"/>
  <c r="R457" i="145"/>
  <c r="U468" i="145"/>
  <c r="T468" i="145"/>
  <c r="AC468" i="145"/>
  <c r="AD468" i="145" s="1"/>
  <c r="U476" i="145"/>
  <c r="T476" i="145"/>
  <c r="AC476" i="145"/>
  <c r="AD476" i="145" s="1"/>
  <c r="S490" i="145"/>
  <c r="R490" i="145"/>
  <c r="R498" i="145"/>
  <c r="S498" i="145"/>
  <c r="S504" i="145"/>
  <c r="R504" i="145"/>
  <c r="R514" i="145"/>
  <c r="S514" i="145"/>
  <c r="R521" i="145"/>
  <c r="S521" i="145"/>
  <c r="R538" i="145"/>
  <c r="S538" i="145"/>
  <c r="S545" i="145"/>
  <c r="R545" i="145"/>
  <c r="R562" i="145"/>
  <c r="S562" i="145"/>
  <c r="R570" i="145"/>
  <c r="S570" i="145"/>
  <c r="S463" i="145"/>
  <c r="R463" i="145"/>
  <c r="T479" i="145"/>
  <c r="AC479" i="145"/>
  <c r="AD479" i="145" s="1"/>
  <c r="U479" i="145"/>
  <c r="S485" i="145"/>
  <c r="R485" i="145"/>
  <c r="S493" i="145"/>
  <c r="R493" i="145"/>
  <c r="R501" i="145"/>
  <c r="S501" i="145"/>
  <c r="S509" i="145"/>
  <c r="R509" i="145"/>
  <c r="R525" i="145"/>
  <c r="S525" i="145"/>
  <c r="R548" i="145"/>
  <c r="S548" i="145"/>
  <c r="R565" i="145"/>
  <c r="S565" i="145"/>
  <c r="S573" i="145"/>
  <c r="R573" i="145"/>
  <c r="S587" i="145"/>
  <c r="R587" i="145"/>
  <c r="S597" i="145"/>
  <c r="R597" i="145"/>
  <c r="S606" i="145"/>
  <c r="R606" i="145"/>
  <c r="S614" i="145"/>
  <c r="R614" i="145"/>
  <c r="S631" i="145"/>
  <c r="R631" i="145"/>
  <c r="S648" i="145"/>
  <c r="R648" i="145"/>
  <c r="S659" i="145"/>
  <c r="R659" i="145"/>
  <c r="S670" i="145"/>
  <c r="R670" i="145"/>
  <c r="S684" i="145"/>
  <c r="R684" i="145"/>
  <c r="S698" i="145"/>
  <c r="R698" i="145"/>
  <c r="S707" i="145"/>
  <c r="R707" i="145"/>
  <c r="S783" i="145"/>
  <c r="R783" i="145"/>
  <c r="R588" i="145"/>
  <c r="S588" i="145"/>
  <c r="S598" i="145"/>
  <c r="R598" i="145"/>
  <c r="R607" i="145"/>
  <c r="S607" i="145"/>
  <c r="R620" i="145"/>
  <c r="S620" i="145"/>
  <c r="S642" i="145"/>
  <c r="R642" i="145"/>
  <c r="R649" i="145"/>
  <c r="S649" i="145"/>
  <c r="R662" i="145"/>
  <c r="S662" i="145"/>
  <c r="S671" i="145"/>
  <c r="R671" i="145"/>
  <c r="S686" i="145"/>
  <c r="R686" i="145"/>
  <c r="S700" i="145"/>
  <c r="R700" i="145"/>
  <c r="P907" i="145"/>
  <c r="H249" i="140" s="1"/>
  <c r="S729" i="145"/>
  <c r="R729" i="145"/>
  <c r="AC62" i="145"/>
  <c r="AD62" i="145" s="1"/>
  <c r="T62" i="145"/>
  <c r="U62" i="145"/>
  <c r="AC222" i="145"/>
  <c r="AD222" i="145" s="1"/>
  <c r="T222" i="145"/>
  <c r="U222" i="145"/>
  <c r="AC52" i="145"/>
  <c r="AD52" i="145" s="1"/>
  <c r="T52" i="145"/>
  <c r="U52" i="145"/>
  <c r="AC180" i="145"/>
  <c r="AD180" i="145" s="1"/>
  <c r="Z180" i="145"/>
  <c r="AA180" i="145"/>
  <c r="V344" i="145"/>
  <c r="AB344" i="145"/>
  <c r="U34" i="145"/>
  <c r="T34" i="145"/>
  <c r="AC34" i="145"/>
  <c r="AD34" i="145" s="1"/>
  <c r="X98" i="145"/>
  <c r="AC98" i="145"/>
  <c r="AD98" i="145" s="1"/>
  <c r="W98" i="145"/>
  <c r="U226" i="145"/>
  <c r="T226" i="145"/>
  <c r="AC226" i="145"/>
  <c r="AD226" i="145" s="1"/>
  <c r="S416" i="145"/>
  <c r="R416" i="145"/>
  <c r="S382" i="145"/>
  <c r="R382" i="145"/>
  <c r="U11" i="145"/>
  <c r="AC11" i="145"/>
  <c r="AD11" i="145" s="1"/>
  <c r="T11" i="145"/>
  <c r="U51" i="145"/>
  <c r="AC51" i="145"/>
  <c r="AD51" i="145" s="1"/>
  <c r="T51" i="145"/>
  <c r="X91" i="145"/>
  <c r="AC91" i="145"/>
  <c r="AD91" i="145" s="1"/>
  <c r="W91" i="145"/>
  <c r="AC115" i="145"/>
  <c r="AD115" i="145" s="1"/>
  <c r="U115" i="145"/>
  <c r="T115" i="145"/>
  <c r="X139" i="145"/>
  <c r="AC139" i="145"/>
  <c r="AD139" i="145" s="1"/>
  <c r="W139" i="145"/>
  <c r="AC171" i="145"/>
  <c r="AD171" i="145" s="1"/>
  <c r="AA171" i="145"/>
  <c r="Z171" i="145"/>
  <c r="V248" i="145"/>
  <c r="Y248" i="145"/>
  <c r="U134" i="145"/>
  <c r="AC134" i="145"/>
  <c r="AD134" i="145" s="1"/>
  <c r="T134" i="145"/>
  <c r="U262" i="145"/>
  <c r="T262" i="145"/>
  <c r="AC262" i="145"/>
  <c r="AD262" i="145" s="1"/>
  <c r="S400" i="145"/>
  <c r="R400" i="145"/>
  <c r="W88" i="145"/>
  <c r="AC88" i="145"/>
  <c r="AD88" i="145" s="1"/>
  <c r="X88" i="145"/>
  <c r="AC152" i="145"/>
  <c r="AD152" i="145" s="1"/>
  <c r="W152" i="145"/>
  <c r="X152" i="145"/>
  <c r="AC232" i="145"/>
  <c r="AD232" i="145" s="1"/>
  <c r="T232" i="145"/>
  <c r="U232" i="145"/>
  <c r="AC296" i="145"/>
  <c r="AD296" i="145" s="1"/>
  <c r="T296" i="145"/>
  <c r="U296" i="145"/>
  <c r="U22" i="145"/>
  <c r="T22" i="145"/>
  <c r="AC22" i="145"/>
  <c r="AD22" i="145" s="1"/>
  <c r="AC54" i="145"/>
  <c r="AD54" i="145" s="1"/>
  <c r="T54" i="145"/>
  <c r="U54" i="145"/>
  <c r="X150" i="145"/>
  <c r="W150" i="145"/>
  <c r="AC150" i="145"/>
  <c r="AD150" i="145" s="1"/>
  <c r="Z182" i="145"/>
  <c r="AC182" i="145"/>
  <c r="AD182" i="145" s="1"/>
  <c r="AA182" i="145"/>
  <c r="AA246" i="145"/>
  <c r="Z246" i="145"/>
  <c r="AC246" i="145"/>
  <c r="AD246" i="145" s="1"/>
  <c r="T24" i="145"/>
  <c r="AC24" i="145"/>
  <c r="AD24" i="145" s="1"/>
  <c r="U24" i="145"/>
  <c r="AC44" i="145"/>
  <c r="AD44" i="145" s="1"/>
  <c r="T44" i="145"/>
  <c r="U44" i="145"/>
  <c r="T108" i="145"/>
  <c r="AC108" i="145"/>
  <c r="AD108" i="145" s="1"/>
  <c r="U108" i="145"/>
  <c r="T140" i="145"/>
  <c r="U140" i="145"/>
  <c r="AC140" i="145"/>
  <c r="AD140" i="145" s="1"/>
  <c r="AA172" i="145"/>
  <c r="AC172" i="145"/>
  <c r="AD172" i="145" s="1"/>
  <c r="Z172" i="145"/>
  <c r="U312" i="145"/>
  <c r="AC312" i="145"/>
  <c r="AD312" i="145" s="1"/>
  <c r="T312" i="145"/>
  <c r="S440" i="145"/>
  <c r="R440" i="145"/>
  <c r="U26" i="145"/>
  <c r="AC26" i="145"/>
  <c r="AD26" i="145" s="1"/>
  <c r="T26" i="145"/>
  <c r="U58" i="145"/>
  <c r="T58" i="145"/>
  <c r="AC58" i="145"/>
  <c r="AD58" i="145" s="1"/>
  <c r="X90" i="145"/>
  <c r="AC90" i="145"/>
  <c r="AD90" i="145" s="1"/>
  <c r="W90" i="145"/>
  <c r="X122" i="145"/>
  <c r="W122" i="145"/>
  <c r="AC122" i="145"/>
  <c r="AD122" i="145" s="1"/>
  <c r="U186" i="145"/>
  <c r="T186" i="145"/>
  <c r="AC186" i="145"/>
  <c r="AD186" i="145" s="1"/>
  <c r="R218" i="145"/>
  <c r="S218" i="145" s="1"/>
  <c r="Q326" i="145"/>
  <c r="AC310" i="145"/>
  <c r="AD310" i="145" s="1"/>
  <c r="U310" i="145"/>
  <c r="T310" i="145"/>
  <c r="AA342" i="145"/>
  <c r="AC342" i="145"/>
  <c r="AD342" i="145" s="1"/>
  <c r="Z342" i="145"/>
  <c r="R406" i="145"/>
  <c r="S406" i="145"/>
  <c r="AC9" i="145"/>
  <c r="AD9" i="145" s="1"/>
  <c r="U9" i="145"/>
  <c r="P911" i="145"/>
  <c r="T9" i="145"/>
  <c r="U25" i="145"/>
  <c r="AC25" i="145"/>
  <c r="AD25" i="145" s="1"/>
  <c r="T25" i="145"/>
  <c r="T33" i="145"/>
  <c r="U33" i="145"/>
  <c r="AC33" i="145"/>
  <c r="AD33" i="145" s="1"/>
  <c r="U49" i="145"/>
  <c r="T49" i="145"/>
  <c r="AC49" i="145"/>
  <c r="AD49" i="145" s="1"/>
  <c r="X57" i="145"/>
  <c r="AC57" i="145"/>
  <c r="AD57" i="145" s="1"/>
  <c r="W57" i="145"/>
  <c r="X65" i="145"/>
  <c r="W65" i="145"/>
  <c r="AC65" i="145"/>
  <c r="AD65" i="145" s="1"/>
  <c r="U73" i="145"/>
  <c r="T73" i="145"/>
  <c r="AC73" i="145"/>
  <c r="AD73" i="145" s="1"/>
  <c r="W81" i="145"/>
  <c r="AC81" i="145"/>
  <c r="AD81" i="145" s="1"/>
  <c r="X81" i="145"/>
  <c r="AC97" i="145"/>
  <c r="AD97" i="145" s="1"/>
  <c r="X97" i="145"/>
  <c r="W97" i="145"/>
  <c r="AC113" i="145"/>
  <c r="AD113" i="145" s="1"/>
  <c r="W113" i="145"/>
  <c r="X113" i="145"/>
  <c r="T129" i="145"/>
  <c r="U129" i="145"/>
  <c r="AC129" i="145"/>
  <c r="AD129" i="145" s="1"/>
  <c r="X145" i="145"/>
  <c r="W145" i="145"/>
  <c r="AC145" i="145"/>
  <c r="AD145" i="145" s="1"/>
  <c r="T153" i="145"/>
  <c r="U153" i="145"/>
  <c r="AC153" i="145"/>
  <c r="AD153" i="145" s="1"/>
  <c r="AA161" i="145"/>
  <c r="AC161" i="145"/>
  <c r="AD161" i="145" s="1"/>
  <c r="Z161" i="145"/>
  <c r="AC185" i="145"/>
  <c r="AD185" i="145" s="1"/>
  <c r="U185" i="145"/>
  <c r="T185" i="145"/>
  <c r="T225" i="145"/>
  <c r="P917" i="145"/>
  <c r="H259" i="140" s="1"/>
  <c r="L259" i="140" s="1"/>
  <c r="AC225" i="145"/>
  <c r="AD225" i="145" s="1"/>
  <c r="U225" i="145"/>
  <c r="Z241" i="145"/>
  <c r="AA241" i="145"/>
  <c r="AC241" i="145" s="1"/>
  <c r="AD241" i="145" s="1"/>
  <c r="AC249" i="145"/>
  <c r="AD249" i="145" s="1"/>
  <c r="T249" i="145"/>
  <c r="U249" i="145"/>
  <c r="T257" i="145"/>
  <c r="U257" i="145"/>
  <c r="AC257" i="145"/>
  <c r="AD257" i="145" s="1"/>
  <c r="AC265" i="145"/>
  <c r="AD265" i="145" s="1"/>
  <c r="U265" i="145"/>
  <c r="T265" i="145"/>
  <c r="AA289" i="145"/>
  <c r="AC289" i="145"/>
  <c r="AD289" i="145" s="1"/>
  <c r="Z289" i="145"/>
  <c r="R396" i="145"/>
  <c r="S396" i="145"/>
  <c r="R428" i="145"/>
  <c r="S428" i="145"/>
  <c r="R460" i="145"/>
  <c r="S460" i="145"/>
  <c r="AC314" i="145"/>
  <c r="AD314" i="145" s="1"/>
  <c r="T314" i="145"/>
  <c r="U314" i="145"/>
  <c r="R378" i="145"/>
  <c r="S378" i="145"/>
  <c r="S410" i="145"/>
  <c r="R410" i="145"/>
  <c r="AA299" i="145"/>
  <c r="AC299" i="145"/>
  <c r="AD299" i="145" s="1"/>
  <c r="Z299" i="145"/>
  <c r="AC307" i="145"/>
  <c r="AD307" i="145" s="1"/>
  <c r="T307" i="145"/>
  <c r="U307" i="145"/>
  <c r="U315" i="145"/>
  <c r="T315" i="145"/>
  <c r="AC315" i="145"/>
  <c r="AD315" i="145" s="1"/>
  <c r="AC323" i="145"/>
  <c r="AD323" i="145" s="1"/>
  <c r="T323" i="145"/>
  <c r="U323" i="145"/>
  <c r="AC339" i="145"/>
  <c r="AD339" i="145" s="1"/>
  <c r="X339" i="145"/>
  <c r="W339" i="145"/>
  <c r="AC347" i="145"/>
  <c r="AD347" i="145" s="1"/>
  <c r="W347" i="145"/>
  <c r="X347" i="145"/>
  <c r="P869" i="145" s="1"/>
  <c r="H194" i="140" s="1"/>
  <c r="L194" i="140" s="1"/>
  <c r="AA355" i="145"/>
  <c r="Z355" i="145"/>
  <c r="AC355" i="145"/>
  <c r="AD355" i="145" s="1"/>
  <c r="S379" i="145"/>
  <c r="R379" i="145"/>
  <c r="S395" i="145"/>
  <c r="R395" i="145"/>
  <c r="S403" i="145"/>
  <c r="R403" i="145"/>
  <c r="R411" i="145"/>
  <c r="S411" i="145"/>
  <c r="S419" i="145"/>
  <c r="R419" i="145"/>
  <c r="R427" i="145"/>
  <c r="S427" i="145"/>
  <c r="S443" i="145"/>
  <c r="R443" i="145"/>
  <c r="S451" i="145"/>
  <c r="R451" i="145"/>
  <c r="Q213" i="145"/>
  <c r="R5" i="145"/>
  <c r="U470" i="145"/>
  <c r="T470" i="145"/>
  <c r="AC470" i="145"/>
  <c r="AD470" i="145" s="1"/>
  <c r="U478" i="145"/>
  <c r="T478" i="145"/>
  <c r="AC478" i="145"/>
  <c r="AD478" i="145" s="1"/>
  <c r="S484" i="145"/>
  <c r="Q721" i="145"/>
  <c r="P577" i="145"/>
  <c r="R484" i="145"/>
  <c r="S492" i="145"/>
  <c r="R492" i="145"/>
  <c r="S500" i="145"/>
  <c r="R500" i="145"/>
  <c r="R508" i="145"/>
  <c r="S508" i="145"/>
  <c r="R516" i="145"/>
  <c r="S516" i="145"/>
  <c r="S524" i="145"/>
  <c r="R524" i="145"/>
  <c r="S532" i="145"/>
  <c r="R532" i="145"/>
  <c r="R547" i="145"/>
  <c r="S547" i="145"/>
  <c r="R556" i="145"/>
  <c r="S556" i="145"/>
  <c r="R564" i="145"/>
  <c r="S564" i="145"/>
  <c r="S572" i="145"/>
  <c r="R572" i="145"/>
  <c r="S465" i="145"/>
  <c r="R465" i="145"/>
  <c r="U473" i="145"/>
  <c r="T473" i="145"/>
  <c r="AC473" i="145"/>
  <c r="AD473" i="145" s="1"/>
  <c r="R487" i="145"/>
  <c r="S487" i="145"/>
  <c r="R503" i="145"/>
  <c r="S503" i="145"/>
  <c r="R510" i="145"/>
  <c r="S510" i="145"/>
  <c r="S518" i="145"/>
  <c r="R518" i="145"/>
  <c r="R559" i="145"/>
  <c r="S559" i="145"/>
  <c r="P718" i="145"/>
  <c r="S581" i="145"/>
  <c r="R581" i="145"/>
  <c r="S589" i="145"/>
  <c r="R589" i="145"/>
  <c r="S599" i="145"/>
  <c r="R599" i="145"/>
  <c r="S609" i="145"/>
  <c r="R609" i="145"/>
  <c r="S615" i="145"/>
  <c r="R615" i="145"/>
  <c r="R621" i="145"/>
  <c r="S621" i="145"/>
  <c r="R637" i="145"/>
  <c r="U859" i="145"/>
  <c r="S637" i="145"/>
  <c r="R643" i="145"/>
  <c r="S643" i="145"/>
  <c r="R650" i="145"/>
  <c r="S650" i="145"/>
  <c r="S663" i="145"/>
  <c r="R663" i="145"/>
  <c r="R676" i="145"/>
  <c r="S676" i="145"/>
  <c r="R687" i="145"/>
  <c r="S687" i="145"/>
  <c r="S701" i="145"/>
  <c r="R701" i="145"/>
  <c r="S590" i="145"/>
  <c r="R590" i="145"/>
  <c r="R600" i="145"/>
  <c r="S600" i="145"/>
  <c r="R610" i="145"/>
  <c r="S610" i="145"/>
  <c r="S617" i="145"/>
  <c r="R617" i="145"/>
  <c r="S622" i="145"/>
  <c r="R622" i="145"/>
  <c r="R632" i="145"/>
  <c r="S632" i="145"/>
  <c r="R638" i="145"/>
  <c r="S638" i="145"/>
  <c r="S651" i="145"/>
  <c r="R651" i="145"/>
  <c r="S665" i="145"/>
  <c r="R665" i="145"/>
  <c r="S677" i="145"/>
  <c r="R677" i="145"/>
  <c r="R690" i="145"/>
  <c r="S690" i="145"/>
  <c r="R702" i="145"/>
  <c r="S702" i="145"/>
  <c r="B5" i="27"/>
  <c r="B3" i="27"/>
  <c r="A5" i="28"/>
  <c r="A3" i="28"/>
  <c r="F367" i="206"/>
  <c r="E367" i="206"/>
  <c r="F366" i="206"/>
  <c r="E366" i="206"/>
  <c r="F365" i="206"/>
  <c r="E365" i="206"/>
  <c r="F364" i="206"/>
  <c r="E364" i="206"/>
  <c r="F363" i="206"/>
  <c r="E363" i="206"/>
  <c r="C253" i="246"/>
  <c r="B253" i="246"/>
  <c r="C252" i="246"/>
  <c r="B252" i="246"/>
  <c r="U250" i="246"/>
  <c r="S250" i="246"/>
  <c r="U249" i="246"/>
  <c r="S249" i="246"/>
  <c r="C248" i="246"/>
  <c r="S248" i="246" s="1"/>
  <c r="B248" i="246"/>
  <c r="U248" i="246" s="1"/>
  <c r="C247" i="246"/>
  <c r="R247" i="246" s="1"/>
  <c r="B247" i="246"/>
  <c r="T247" i="246" s="1"/>
  <c r="C246" i="246"/>
  <c r="S246" i="246" s="1"/>
  <c r="B246" i="246"/>
  <c r="U246" i="246" s="1"/>
  <c r="C245" i="246"/>
  <c r="R245" i="246" s="1"/>
  <c r="B245" i="246"/>
  <c r="T245" i="246" s="1"/>
  <c r="C244" i="246"/>
  <c r="R244" i="246" s="1"/>
  <c r="B244" i="246"/>
  <c r="T244" i="246" s="1"/>
  <c r="C243" i="246"/>
  <c r="R243" i="246" s="1"/>
  <c r="B243" i="246"/>
  <c r="T243" i="246" s="1"/>
  <c r="C242" i="246"/>
  <c r="R242" i="246" s="1"/>
  <c r="B242" i="246"/>
  <c r="T242" i="246" s="1"/>
  <c r="C241" i="246"/>
  <c r="R241" i="246" s="1"/>
  <c r="B241" i="246"/>
  <c r="T241" i="246" s="1"/>
  <c r="C240" i="246"/>
  <c r="R240" i="246" s="1"/>
  <c r="B240" i="246"/>
  <c r="T240" i="246" s="1"/>
  <c r="C239" i="246"/>
  <c r="R239" i="246" s="1"/>
  <c r="B239" i="246"/>
  <c r="T239" i="246" s="1"/>
  <c r="C238" i="246"/>
  <c r="S238" i="246" s="1"/>
  <c r="B238" i="246"/>
  <c r="U238" i="246" s="1"/>
  <c r="C237" i="246"/>
  <c r="S237" i="246" s="1"/>
  <c r="B237" i="246"/>
  <c r="U237" i="246" s="1"/>
  <c r="C236" i="246"/>
  <c r="S236" i="246" s="1"/>
  <c r="B236" i="246"/>
  <c r="U236" i="246" s="1"/>
  <c r="C235" i="246"/>
  <c r="S235" i="246" s="1"/>
  <c r="B235" i="246"/>
  <c r="U235" i="246" s="1"/>
  <c r="C234" i="246"/>
  <c r="S234" i="246" s="1"/>
  <c r="B234" i="246"/>
  <c r="U234" i="246" s="1"/>
  <c r="C233" i="246"/>
  <c r="S233" i="246" s="1"/>
  <c r="B233" i="246"/>
  <c r="U233" i="246" s="1"/>
  <c r="C232" i="246"/>
  <c r="S232" i="246" s="1"/>
  <c r="B232" i="246"/>
  <c r="U232" i="246" s="1"/>
  <c r="C231" i="246"/>
  <c r="S231" i="246" s="1"/>
  <c r="B231" i="246"/>
  <c r="U231" i="246" s="1"/>
  <c r="C230" i="246"/>
  <c r="R230" i="246" s="1"/>
  <c r="B230" i="246"/>
  <c r="T230" i="246" s="1"/>
  <c r="C229" i="246"/>
  <c r="R229" i="246" s="1"/>
  <c r="B229" i="246"/>
  <c r="T229" i="246" s="1"/>
  <c r="C228" i="246"/>
  <c r="S228" i="246" s="1"/>
  <c r="B228" i="246"/>
  <c r="U228" i="246" s="1"/>
  <c r="C227" i="246"/>
  <c r="S227" i="246" s="1"/>
  <c r="B227" i="246"/>
  <c r="U227" i="246" s="1"/>
  <c r="C226" i="246"/>
  <c r="B226" i="246"/>
  <c r="C225" i="246"/>
  <c r="B225" i="246"/>
  <c r="C224" i="246"/>
  <c r="R224" i="246" s="1"/>
  <c r="B224" i="246"/>
  <c r="T224" i="246" s="1"/>
  <c r="C223" i="246"/>
  <c r="S223" i="246" s="1"/>
  <c r="B223" i="246"/>
  <c r="U223" i="246" s="1"/>
  <c r="C222" i="246"/>
  <c r="R222" i="246" s="1"/>
  <c r="B222" i="246"/>
  <c r="T222" i="246" s="1"/>
  <c r="C221" i="246"/>
  <c r="R221" i="246" s="1"/>
  <c r="B221" i="246"/>
  <c r="T221" i="246" s="1"/>
  <c r="C220" i="246"/>
  <c r="R220" i="246" s="1"/>
  <c r="B220" i="246"/>
  <c r="T220" i="246" s="1"/>
  <c r="C219" i="246"/>
  <c r="R219" i="246" s="1"/>
  <c r="B219" i="246"/>
  <c r="T219" i="246" s="1"/>
  <c r="C218" i="246"/>
  <c r="R218" i="246" s="1"/>
  <c r="B218" i="246"/>
  <c r="T218" i="246" s="1"/>
  <c r="C217" i="246"/>
  <c r="R217" i="246" s="1"/>
  <c r="B217" i="246"/>
  <c r="T217" i="246" s="1"/>
  <c r="C216" i="246"/>
  <c r="S216" i="246" s="1"/>
  <c r="B216" i="246"/>
  <c r="U216" i="246" s="1"/>
  <c r="C215" i="246"/>
  <c r="S215" i="246" s="1"/>
  <c r="B215" i="246"/>
  <c r="U215" i="246" s="1"/>
  <c r="C214" i="246"/>
  <c r="R214" i="246" s="1"/>
  <c r="B214" i="246"/>
  <c r="T214" i="246" s="1"/>
  <c r="C213" i="246"/>
  <c r="R213" i="246" s="1"/>
  <c r="B213" i="246"/>
  <c r="T213" i="246" s="1"/>
  <c r="C212" i="246"/>
  <c r="S212" i="246" s="1"/>
  <c r="B212" i="246"/>
  <c r="U212" i="246" s="1"/>
  <c r="C211" i="246"/>
  <c r="S211" i="246" s="1"/>
  <c r="B211" i="246"/>
  <c r="U211" i="246" s="1"/>
  <c r="C210" i="246"/>
  <c r="S210" i="246" s="1"/>
  <c r="B210" i="246"/>
  <c r="U210" i="246" s="1"/>
  <c r="C209" i="246"/>
  <c r="S209" i="246" s="1"/>
  <c r="B209" i="246"/>
  <c r="U209" i="246" s="1"/>
  <c r="C208" i="246"/>
  <c r="S208" i="246" s="1"/>
  <c r="B208" i="246"/>
  <c r="U208" i="246" s="1"/>
  <c r="C207" i="246"/>
  <c r="S207" i="246" s="1"/>
  <c r="B207" i="246"/>
  <c r="U207" i="246" s="1"/>
  <c r="C206" i="246"/>
  <c r="R206" i="246" s="1"/>
  <c r="B206" i="246"/>
  <c r="T206" i="246" s="1"/>
  <c r="C205" i="246"/>
  <c r="R205" i="246" s="1"/>
  <c r="B205" i="246"/>
  <c r="T205" i="246" s="1"/>
  <c r="C204" i="246"/>
  <c r="S204" i="246" s="1"/>
  <c r="B204" i="246"/>
  <c r="U204" i="246" s="1"/>
  <c r="C203" i="246"/>
  <c r="S203" i="246" s="1"/>
  <c r="B203" i="246"/>
  <c r="U203" i="246" s="1"/>
  <c r="C202" i="246"/>
  <c r="B202" i="246"/>
  <c r="C201" i="246"/>
  <c r="B201" i="246"/>
  <c r="C197" i="246"/>
  <c r="B197" i="246"/>
  <c r="C196" i="246"/>
  <c r="B196" i="246"/>
  <c r="C195" i="246"/>
  <c r="R195" i="246" s="1"/>
  <c r="B195" i="246"/>
  <c r="T195" i="246" s="1"/>
  <c r="C194" i="246"/>
  <c r="S194" i="246" s="1"/>
  <c r="B194" i="246"/>
  <c r="U194" i="246" s="1"/>
  <c r="C193" i="246"/>
  <c r="R193" i="246" s="1"/>
  <c r="B193" i="246"/>
  <c r="T193" i="246" s="1"/>
  <c r="C192" i="246"/>
  <c r="R192" i="246" s="1"/>
  <c r="B192" i="246"/>
  <c r="T192" i="246" s="1"/>
  <c r="C191" i="246"/>
  <c r="R191" i="246" s="1"/>
  <c r="B191" i="246"/>
  <c r="T191" i="246" s="1"/>
  <c r="C190" i="246"/>
  <c r="S190" i="246" s="1"/>
  <c r="B190" i="246"/>
  <c r="U190" i="246" s="1"/>
  <c r="C189" i="246"/>
  <c r="S189" i="246" s="1"/>
  <c r="B189" i="246"/>
  <c r="U189" i="246" s="1"/>
  <c r="C188" i="246"/>
  <c r="S188" i="246" s="1"/>
  <c r="B188" i="246"/>
  <c r="U188" i="246" s="1"/>
  <c r="C187" i="246"/>
  <c r="S187" i="246" s="1"/>
  <c r="B187" i="246"/>
  <c r="U187" i="246" s="1"/>
  <c r="C186" i="246"/>
  <c r="S186" i="246" s="1"/>
  <c r="B186" i="246"/>
  <c r="U186" i="246" s="1"/>
  <c r="C185" i="246"/>
  <c r="S185" i="246" s="1"/>
  <c r="B185" i="246"/>
  <c r="U185" i="246" s="1"/>
  <c r="C184" i="246"/>
  <c r="S184" i="246" s="1"/>
  <c r="B184" i="246"/>
  <c r="U184" i="246" s="1"/>
  <c r="C183" i="246"/>
  <c r="S183" i="246" s="1"/>
  <c r="B183" i="246"/>
  <c r="U183" i="246" s="1"/>
  <c r="C182" i="246"/>
  <c r="S182" i="246" s="1"/>
  <c r="B182" i="246"/>
  <c r="U182" i="246" s="1"/>
  <c r="C181" i="246"/>
  <c r="R181" i="246" s="1"/>
  <c r="B181" i="246"/>
  <c r="T181" i="246" s="1"/>
  <c r="C180" i="246"/>
  <c r="R180" i="246" s="1"/>
  <c r="B180" i="246"/>
  <c r="T180" i="246" s="1"/>
  <c r="C179" i="246"/>
  <c r="R179" i="246" s="1"/>
  <c r="B179" i="246"/>
  <c r="T179" i="246" s="1"/>
  <c r="C178" i="246"/>
  <c r="S178" i="246" s="1"/>
  <c r="B178" i="246"/>
  <c r="U178" i="246" s="1"/>
  <c r="C177" i="246"/>
  <c r="S177" i="246" s="1"/>
  <c r="B177" i="246"/>
  <c r="U177" i="246" s="1"/>
  <c r="C176" i="246"/>
  <c r="S176" i="246" s="1"/>
  <c r="B176" i="246"/>
  <c r="U176" i="246" s="1"/>
  <c r="C174" i="246"/>
  <c r="R174" i="246" s="1"/>
  <c r="B174" i="246"/>
  <c r="T174" i="246" s="1"/>
  <c r="C173" i="246"/>
  <c r="S173" i="246" s="1"/>
  <c r="B173" i="246"/>
  <c r="U173" i="246" s="1"/>
  <c r="C172" i="246"/>
  <c r="R172" i="246" s="1"/>
  <c r="B172" i="246"/>
  <c r="T172" i="246" s="1"/>
  <c r="C171" i="246"/>
  <c r="S171" i="246" s="1"/>
  <c r="B171" i="246"/>
  <c r="U171" i="246" s="1"/>
  <c r="C170" i="246"/>
  <c r="R170" i="246" s="1"/>
  <c r="B170" i="246"/>
  <c r="T170" i="246" s="1"/>
  <c r="C169" i="246"/>
  <c r="R169" i="246" s="1"/>
  <c r="B169" i="246"/>
  <c r="T169" i="246" s="1"/>
  <c r="C168" i="246"/>
  <c r="R168" i="246" s="1"/>
  <c r="B168" i="246"/>
  <c r="T168" i="246" s="1"/>
  <c r="C167" i="246"/>
  <c r="R167" i="246" s="1"/>
  <c r="B167" i="246"/>
  <c r="T167" i="246" s="1"/>
  <c r="C166" i="246"/>
  <c r="R166" i="246" s="1"/>
  <c r="B166" i="246"/>
  <c r="T166" i="246" s="1"/>
  <c r="C165" i="246"/>
  <c r="R165" i="246" s="1"/>
  <c r="B165" i="246"/>
  <c r="T165" i="246" s="1"/>
  <c r="C164" i="246"/>
  <c r="S164" i="246" s="1"/>
  <c r="B164" i="246"/>
  <c r="U164" i="246" s="1"/>
  <c r="C163" i="246"/>
  <c r="S163" i="246" s="1"/>
  <c r="B163" i="246"/>
  <c r="U163" i="246" s="1"/>
  <c r="C162" i="246"/>
  <c r="S162" i="246" s="1"/>
  <c r="B162" i="246"/>
  <c r="U162" i="246" s="1"/>
  <c r="C161" i="246"/>
  <c r="S161" i="246" s="1"/>
  <c r="B161" i="246"/>
  <c r="U161" i="246" s="1"/>
  <c r="C160" i="246"/>
  <c r="S160" i="246" s="1"/>
  <c r="B160" i="246"/>
  <c r="U160" i="246" s="1"/>
  <c r="C159" i="246"/>
  <c r="S159" i="246" s="1"/>
  <c r="B159" i="246"/>
  <c r="U159" i="246" s="1"/>
  <c r="C158" i="246"/>
  <c r="S158" i="246" s="1"/>
  <c r="B158" i="246"/>
  <c r="U158" i="246" s="1"/>
  <c r="C157" i="246"/>
  <c r="R157" i="246" s="1"/>
  <c r="B157" i="246"/>
  <c r="T157" i="246" s="1"/>
  <c r="C156" i="246"/>
  <c r="R156" i="246" s="1"/>
  <c r="B156" i="246"/>
  <c r="T156" i="246" s="1"/>
  <c r="C155" i="246"/>
  <c r="R155" i="246" s="1"/>
  <c r="B155" i="246"/>
  <c r="T155" i="246" s="1"/>
  <c r="C154" i="246"/>
  <c r="R154" i="246" s="1"/>
  <c r="B154" i="246"/>
  <c r="T154" i="246" s="1"/>
  <c r="C153" i="246"/>
  <c r="S153" i="246" s="1"/>
  <c r="B153" i="246"/>
  <c r="U153" i="246" s="1"/>
  <c r="C152" i="246"/>
  <c r="S152" i="246" s="1"/>
  <c r="B152" i="246"/>
  <c r="U152" i="246" s="1"/>
  <c r="C151" i="246"/>
  <c r="R151" i="246" s="1"/>
  <c r="F12" i="251" s="1"/>
  <c r="B151" i="246"/>
  <c r="T151" i="246" s="1"/>
  <c r="B12" i="251" s="1"/>
  <c r="C49" i="246"/>
  <c r="B49" i="246"/>
  <c r="C48" i="246"/>
  <c r="B48" i="246"/>
  <c r="C47" i="246"/>
  <c r="B47" i="246"/>
  <c r="C46" i="246"/>
  <c r="B46" i="246"/>
  <c r="C45" i="246"/>
  <c r="B45" i="246"/>
  <c r="C44" i="246"/>
  <c r="B44" i="246"/>
  <c r="C43" i="246"/>
  <c r="B43" i="246"/>
  <c r="C42" i="246"/>
  <c r="B42" i="246"/>
  <c r="C41" i="246"/>
  <c r="B41" i="246"/>
  <c r="C40" i="246"/>
  <c r="B40" i="246"/>
  <c r="C39" i="246"/>
  <c r="B39" i="246"/>
  <c r="C38" i="246"/>
  <c r="B38" i="246"/>
  <c r="C37" i="246"/>
  <c r="B37" i="246"/>
  <c r="C36" i="246"/>
  <c r="B36" i="246"/>
  <c r="C35" i="246"/>
  <c r="B35" i="246"/>
  <c r="C34" i="246"/>
  <c r="B34" i="246"/>
  <c r="C33" i="246"/>
  <c r="B33" i="246"/>
  <c r="C32" i="246"/>
  <c r="B32" i="246"/>
  <c r="C31" i="246"/>
  <c r="B31" i="246"/>
  <c r="C30" i="246"/>
  <c r="B30" i="246"/>
  <c r="C24" i="246"/>
  <c r="B24" i="246"/>
  <c r="C23" i="246"/>
  <c r="B23" i="246"/>
  <c r="C22" i="246"/>
  <c r="B22" i="246"/>
  <c r="C21" i="246"/>
  <c r="B21" i="246"/>
  <c r="C20" i="246"/>
  <c r="B20" i="246"/>
  <c r="C19" i="246"/>
  <c r="B19" i="246"/>
  <c r="C18" i="246"/>
  <c r="B18" i="246"/>
  <c r="C17" i="246"/>
  <c r="B17" i="246"/>
  <c r="C16" i="246"/>
  <c r="B16" i="246"/>
  <c r="C15" i="246"/>
  <c r="B15" i="246"/>
  <c r="C14" i="246"/>
  <c r="B14" i="246"/>
  <c r="C13" i="246"/>
  <c r="B13" i="246"/>
  <c r="C12" i="246"/>
  <c r="B12" i="246"/>
  <c r="C11" i="246"/>
  <c r="B11" i="246"/>
  <c r="C10" i="246"/>
  <c r="B10" i="246"/>
  <c r="C9" i="246"/>
  <c r="B9" i="246"/>
  <c r="C8" i="246"/>
  <c r="B8" i="246"/>
  <c r="C7" i="246"/>
  <c r="B7" i="246"/>
  <c r="C6" i="246"/>
  <c r="B6" i="246"/>
  <c r="C5" i="246"/>
  <c r="B5" i="246"/>
  <c r="C4" i="246"/>
  <c r="B4" i="246"/>
  <c r="S104" i="242"/>
  <c r="P104" i="242"/>
  <c r="S103" i="242"/>
  <c r="P103" i="242"/>
  <c r="S102" i="242"/>
  <c r="P102" i="242"/>
  <c r="S101" i="242"/>
  <c r="P101" i="242"/>
  <c r="S99" i="242"/>
  <c r="P99" i="242"/>
  <c r="S98" i="242"/>
  <c r="P98" i="242"/>
  <c r="S97" i="242"/>
  <c r="P97" i="242"/>
  <c r="S95" i="242"/>
  <c r="P95" i="242"/>
  <c r="S93" i="242"/>
  <c r="P93" i="242"/>
  <c r="S92" i="242"/>
  <c r="P92" i="242"/>
  <c r="S90" i="242"/>
  <c r="P90" i="242"/>
  <c r="S89" i="242"/>
  <c r="P89" i="242"/>
  <c r="S88" i="242"/>
  <c r="P88" i="242"/>
  <c r="S87" i="242"/>
  <c r="P87" i="242"/>
  <c r="S86" i="242"/>
  <c r="P86" i="242"/>
  <c r="S85" i="242"/>
  <c r="P85" i="242"/>
  <c r="S84" i="242"/>
  <c r="P84" i="242"/>
  <c r="S83" i="242"/>
  <c r="P83" i="242"/>
  <c r="S80" i="242"/>
  <c r="P80" i="242"/>
  <c r="S79" i="242"/>
  <c r="P79" i="242"/>
  <c r="S78" i="242"/>
  <c r="P78" i="242"/>
  <c r="S76" i="242"/>
  <c r="P76" i="242"/>
  <c r="S75" i="242"/>
  <c r="P75" i="242"/>
  <c r="S74" i="242"/>
  <c r="P74" i="242"/>
  <c r="S73" i="242"/>
  <c r="P73" i="242"/>
  <c r="S70" i="242"/>
  <c r="P70" i="242"/>
  <c r="S69" i="242"/>
  <c r="P69" i="242"/>
  <c r="S68" i="242"/>
  <c r="P68" i="242"/>
  <c r="S67" i="242"/>
  <c r="P67" i="242"/>
  <c r="S64" i="242"/>
  <c r="P64" i="242"/>
  <c r="S63" i="242"/>
  <c r="P63" i="242"/>
  <c r="S62" i="242"/>
  <c r="P62" i="242"/>
  <c r="S60" i="242"/>
  <c r="P60" i="242"/>
  <c r="S59" i="242"/>
  <c r="P59" i="242"/>
  <c r="S58" i="242"/>
  <c r="P58" i="242"/>
  <c r="S57" i="242"/>
  <c r="P57" i="242"/>
  <c r="S56" i="242"/>
  <c r="P56" i="242"/>
  <c r="S55" i="242"/>
  <c r="P55" i="242"/>
  <c r="S54" i="242"/>
  <c r="P54" i="242"/>
  <c r="S53" i="242"/>
  <c r="P53" i="242"/>
  <c r="S52" i="242"/>
  <c r="P52" i="242"/>
  <c r="S51" i="242"/>
  <c r="P51" i="242"/>
  <c r="S50" i="242"/>
  <c r="P50" i="242"/>
  <c r="S49" i="242"/>
  <c r="P49" i="242"/>
  <c r="M47" i="242"/>
  <c r="S46" i="242"/>
  <c r="P46" i="242"/>
  <c r="M46" i="242"/>
  <c r="S45" i="242"/>
  <c r="P45" i="242"/>
  <c r="M45" i="242"/>
  <c r="M44" i="242"/>
  <c r="S42" i="242"/>
  <c r="P42" i="242"/>
  <c r="S40" i="242"/>
  <c r="P40" i="242"/>
  <c r="S39" i="242"/>
  <c r="P39" i="242"/>
  <c r="S38" i="242"/>
  <c r="P38" i="242"/>
  <c r="S36" i="242"/>
  <c r="P36" i="242"/>
  <c r="S35" i="242"/>
  <c r="P35" i="242"/>
  <c r="S34" i="242"/>
  <c r="P34" i="242"/>
  <c r="M34" i="242"/>
  <c r="S33" i="242"/>
  <c r="P33" i="242"/>
  <c r="S32" i="242"/>
  <c r="P32" i="242"/>
  <c r="M32" i="242"/>
  <c r="S31" i="242"/>
  <c r="P31" i="242"/>
  <c r="M31" i="242"/>
  <c r="S29" i="242"/>
  <c r="P29" i="242"/>
  <c r="M29" i="242"/>
  <c r="S28" i="242"/>
  <c r="P28" i="242"/>
  <c r="M28" i="242"/>
  <c r="S27" i="242"/>
  <c r="P27" i="242"/>
  <c r="M27" i="242"/>
  <c r="S26" i="242"/>
  <c r="P26" i="242"/>
  <c r="M26" i="242"/>
  <c r="S25" i="242"/>
  <c r="P25" i="242"/>
  <c r="M25" i="242"/>
  <c r="S24" i="242"/>
  <c r="P24" i="242"/>
  <c r="M24" i="242"/>
  <c r="S23" i="242"/>
  <c r="P23" i="242"/>
  <c r="M23" i="242"/>
  <c r="S21" i="242"/>
  <c r="P21" i="242"/>
  <c r="S20" i="242"/>
  <c r="P20" i="242"/>
  <c r="S19" i="242"/>
  <c r="P19" i="242"/>
  <c r="S18" i="242"/>
  <c r="P18" i="242"/>
  <c r="S17" i="242"/>
  <c r="P17" i="242"/>
  <c r="S16" i="242"/>
  <c r="P16" i="242"/>
  <c r="S15" i="242"/>
  <c r="P15" i="242"/>
  <c r="S14" i="242"/>
  <c r="P14" i="242"/>
  <c r="S13" i="242"/>
  <c r="P13" i="242"/>
  <c r="S12" i="242"/>
  <c r="P12" i="242"/>
  <c r="S11" i="242"/>
  <c r="P11" i="242"/>
  <c r="S9" i="242"/>
  <c r="P9" i="242"/>
  <c r="S8" i="242"/>
  <c r="P8" i="242"/>
  <c r="M8" i="242"/>
  <c r="S7" i="242"/>
  <c r="P7" i="242"/>
  <c r="M7" i="242"/>
  <c r="P24" i="138"/>
  <c r="O24" i="138"/>
  <c r="N24" i="138"/>
  <c r="G24" i="138"/>
  <c r="F24" i="138"/>
  <c r="L21" i="138"/>
  <c r="R21" i="138" s="1"/>
  <c r="K21" i="138"/>
  <c r="Q21" i="138" s="1"/>
  <c r="I21" i="138"/>
  <c r="H21" i="138"/>
  <c r="E21" i="138"/>
  <c r="L20" i="138"/>
  <c r="R20" i="138" s="1"/>
  <c r="K20" i="138"/>
  <c r="Q20" i="138" s="1"/>
  <c r="I20" i="138"/>
  <c r="H20" i="138"/>
  <c r="E20" i="138"/>
  <c r="L19" i="138"/>
  <c r="R19" i="138" s="1"/>
  <c r="K19" i="138"/>
  <c r="Q19" i="138" s="1"/>
  <c r="I19" i="138"/>
  <c r="H19" i="138"/>
  <c r="E19" i="138"/>
  <c r="L18" i="138"/>
  <c r="R18" i="138" s="1"/>
  <c r="K18" i="138"/>
  <c r="Q18" i="138" s="1"/>
  <c r="I18" i="138"/>
  <c r="H18" i="138"/>
  <c r="E18" i="138"/>
  <c r="L17" i="138"/>
  <c r="R17" i="138" s="1"/>
  <c r="K17" i="138"/>
  <c r="Q17" i="138" s="1"/>
  <c r="I17" i="138"/>
  <c r="H17" i="138"/>
  <c r="E17" i="138"/>
  <c r="L16" i="138"/>
  <c r="R16" i="138" s="1"/>
  <c r="K16" i="138"/>
  <c r="Q16" i="138" s="1"/>
  <c r="I16" i="138"/>
  <c r="H16" i="138"/>
  <c r="E16" i="138"/>
  <c r="L15" i="138"/>
  <c r="R15" i="138" s="1"/>
  <c r="K15" i="138"/>
  <c r="Q15" i="138" s="1"/>
  <c r="I15" i="138"/>
  <c r="H15" i="138"/>
  <c r="E15" i="138"/>
  <c r="L14" i="138"/>
  <c r="R14" i="138" s="1"/>
  <c r="K14" i="138"/>
  <c r="Q14" i="138" s="1"/>
  <c r="I14" i="138"/>
  <c r="H14" i="138"/>
  <c r="E14" i="138"/>
  <c r="L13" i="138"/>
  <c r="K13" i="138"/>
  <c r="Q13" i="138" s="1"/>
  <c r="I13" i="138"/>
  <c r="H13" i="138"/>
  <c r="E13" i="138"/>
  <c r="U12" i="138"/>
  <c r="T12" i="138"/>
  <c r="S12" i="138"/>
  <c r="L12" i="138"/>
  <c r="K12" i="138"/>
  <c r="V10" i="138"/>
  <c r="R10" i="138"/>
  <c r="S10" i="138" s="1"/>
  <c r="M39" i="2" s="1"/>
  <c r="Q10" i="138"/>
  <c r="I10" i="138"/>
  <c r="F39" i="2" s="1"/>
  <c r="H10" i="138"/>
  <c r="F10" i="138"/>
  <c r="D39" i="2" s="1"/>
  <c r="E10" i="138"/>
  <c r="J8" i="138"/>
  <c r="I8" i="138"/>
  <c r="H8" i="138"/>
  <c r="G8" i="138"/>
  <c r="F8" i="138"/>
  <c r="E8" i="138"/>
  <c r="C4" i="138"/>
  <c r="C3" i="138"/>
  <c r="R2" i="138"/>
  <c r="P64" i="15"/>
  <c r="O64" i="15"/>
  <c r="N64" i="15"/>
  <c r="M64" i="15"/>
  <c r="J64" i="15"/>
  <c r="J66" i="15" s="1"/>
  <c r="G64" i="15"/>
  <c r="L61" i="15"/>
  <c r="R61" i="15" s="1"/>
  <c r="K61" i="15"/>
  <c r="Q61" i="15" s="1"/>
  <c r="I61" i="15"/>
  <c r="H61" i="15"/>
  <c r="F61" i="15"/>
  <c r="E61" i="15"/>
  <c r="L60" i="15"/>
  <c r="R60" i="15" s="1"/>
  <c r="K60" i="15"/>
  <c r="Q60" i="15" s="1"/>
  <c r="I60" i="15"/>
  <c r="H60" i="15"/>
  <c r="F60" i="15"/>
  <c r="E60" i="15"/>
  <c r="L59" i="15"/>
  <c r="R59" i="15" s="1"/>
  <c r="K59" i="15"/>
  <c r="Q59" i="15" s="1"/>
  <c r="I59" i="15"/>
  <c r="H59" i="15"/>
  <c r="F59" i="15"/>
  <c r="E59" i="15"/>
  <c r="L58" i="15"/>
  <c r="R58" i="15" s="1"/>
  <c r="K58" i="15"/>
  <c r="Q58" i="15" s="1"/>
  <c r="I58" i="15"/>
  <c r="H58" i="15"/>
  <c r="F58" i="15"/>
  <c r="E58" i="15"/>
  <c r="L57" i="15"/>
  <c r="R57" i="15" s="1"/>
  <c r="K57" i="15"/>
  <c r="Q57" i="15" s="1"/>
  <c r="I57" i="15"/>
  <c r="H57" i="15"/>
  <c r="F57" i="15"/>
  <c r="E57" i="15"/>
  <c r="L56" i="15"/>
  <c r="R56" i="15" s="1"/>
  <c r="K56" i="15"/>
  <c r="Q56" i="15" s="1"/>
  <c r="I56" i="15"/>
  <c r="H56" i="15"/>
  <c r="F56" i="15"/>
  <c r="E56" i="15"/>
  <c r="L55" i="15"/>
  <c r="R55" i="15" s="1"/>
  <c r="K55" i="15"/>
  <c r="Q55" i="15" s="1"/>
  <c r="I55" i="15"/>
  <c r="H55" i="15"/>
  <c r="F55" i="15"/>
  <c r="E55" i="15"/>
  <c r="L54" i="15"/>
  <c r="R54" i="15" s="1"/>
  <c r="K54" i="15"/>
  <c r="Q54" i="15" s="1"/>
  <c r="I54" i="15"/>
  <c r="H54" i="15"/>
  <c r="F54" i="15"/>
  <c r="E54" i="15"/>
  <c r="L53" i="15"/>
  <c r="R53" i="15" s="1"/>
  <c r="K53" i="15"/>
  <c r="Q53" i="15" s="1"/>
  <c r="I53" i="15"/>
  <c r="H53" i="15"/>
  <c r="F53" i="15"/>
  <c r="E53" i="15"/>
  <c r="L52" i="15"/>
  <c r="R52" i="15" s="1"/>
  <c r="K52" i="15"/>
  <c r="Q52" i="15" s="1"/>
  <c r="I52" i="15"/>
  <c r="H52" i="15"/>
  <c r="F52" i="15"/>
  <c r="E52" i="15"/>
  <c r="L51" i="15"/>
  <c r="R51" i="15" s="1"/>
  <c r="K51" i="15"/>
  <c r="Q51" i="15" s="1"/>
  <c r="I51" i="15"/>
  <c r="H51" i="15"/>
  <c r="F51" i="15"/>
  <c r="E51" i="15"/>
  <c r="L50" i="15"/>
  <c r="R50" i="15" s="1"/>
  <c r="K50" i="15"/>
  <c r="Q50" i="15" s="1"/>
  <c r="I50" i="15"/>
  <c r="H50" i="15"/>
  <c r="F50" i="15"/>
  <c r="E50" i="15"/>
  <c r="L49" i="15"/>
  <c r="R49" i="15" s="1"/>
  <c r="K49" i="15"/>
  <c r="Q49" i="15" s="1"/>
  <c r="I49" i="15"/>
  <c r="H49" i="15"/>
  <c r="F49" i="15"/>
  <c r="E49" i="15"/>
  <c r="L48" i="15"/>
  <c r="R48" i="15" s="1"/>
  <c r="K48" i="15"/>
  <c r="Q48" i="15" s="1"/>
  <c r="I48" i="15"/>
  <c r="H48" i="15"/>
  <c r="F48" i="15"/>
  <c r="E48" i="15"/>
  <c r="L47" i="15"/>
  <c r="R47" i="15" s="1"/>
  <c r="K47" i="15"/>
  <c r="Q47" i="15" s="1"/>
  <c r="I47" i="15"/>
  <c r="H47" i="15"/>
  <c r="F47" i="15"/>
  <c r="E47" i="15"/>
  <c r="L46" i="15"/>
  <c r="R46" i="15" s="1"/>
  <c r="K46" i="15"/>
  <c r="Q46" i="15" s="1"/>
  <c r="I46" i="15"/>
  <c r="H46" i="15"/>
  <c r="F46" i="15"/>
  <c r="E46" i="15"/>
  <c r="L45" i="15"/>
  <c r="R45" i="15" s="1"/>
  <c r="K45" i="15"/>
  <c r="Q45" i="15" s="1"/>
  <c r="I45" i="15"/>
  <c r="H45" i="15"/>
  <c r="F45" i="15"/>
  <c r="E45" i="15"/>
  <c r="L44" i="15"/>
  <c r="R44" i="15" s="1"/>
  <c r="K44" i="15"/>
  <c r="Q44" i="15" s="1"/>
  <c r="I44" i="15"/>
  <c r="H44" i="15"/>
  <c r="F44" i="15"/>
  <c r="E44" i="15"/>
  <c r="L43" i="15"/>
  <c r="R43" i="15" s="1"/>
  <c r="K43" i="15"/>
  <c r="Q43" i="15" s="1"/>
  <c r="I43" i="15"/>
  <c r="H43" i="15"/>
  <c r="F43" i="15"/>
  <c r="E43" i="15"/>
  <c r="L42" i="15"/>
  <c r="R42" i="15" s="1"/>
  <c r="K42" i="15"/>
  <c r="Q42" i="15" s="1"/>
  <c r="I42" i="15"/>
  <c r="H42" i="15"/>
  <c r="F42" i="15"/>
  <c r="E42" i="15"/>
  <c r="L41" i="15"/>
  <c r="R41" i="15" s="1"/>
  <c r="K41" i="15"/>
  <c r="Q41" i="15" s="1"/>
  <c r="I41" i="15"/>
  <c r="H41" i="15"/>
  <c r="F41" i="15"/>
  <c r="E41" i="15"/>
  <c r="L40" i="15"/>
  <c r="R40" i="15" s="1"/>
  <c r="K40" i="15"/>
  <c r="Q40" i="15" s="1"/>
  <c r="I40" i="15"/>
  <c r="H40" i="15"/>
  <c r="F40" i="15"/>
  <c r="E40" i="15"/>
  <c r="L39" i="15"/>
  <c r="R39" i="15" s="1"/>
  <c r="H544" i="261" s="1"/>
  <c r="K39" i="15"/>
  <c r="Q39" i="15" s="1"/>
  <c r="I39" i="15"/>
  <c r="H39" i="15"/>
  <c r="F39" i="15"/>
  <c r="E39" i="15"/>
  <c r="L38" i="15"/>
  <c r="R38" i="15" s="1"/>
  <c r="K38" i="15"/>
  <c r="Q38" i="15" s="1"/>
  <c r="I38" i="15"/>
  <c r="H38" i="15"/>
  <c r="F38" i="15"/>
  <c r="E38" i="15"/>
  <c r="L37" i="15"/>
  <c r="R37" i="15" s="1"/>
  <c r="K37" i="15"/>
  <c r="Q37" i="15" s="1"/>
  <c r="I37" i="15"/>
  <c r="H37" i="15"/>
  <c r="F37" i="15"/>
  <c r="E37" i="15"/>
  <c r="L36" i="15"/>
  <c r="R36" i="15" s="1"/>
  <c r="K36" i="15"/>
  <c r="Q36" i="15" s="1"/>
  <c r="I36" i="15"/>
  <c r="H36" i="15"/>
  <c r="F36" i="15"/>
  <c r="E36" i="15"/>
  <c r="L35" i="15"/>
  <c r="R35" i="15" s="1"/>
  <c r="K35" i="15"/>
  <c r="I35" i="15"/>
  <c r="H35" i="15"/>
  <c r="F35" i="15"/>
  <c r="E35" i="15"/>
  <c r="V33" i="15"/>
  <c r="P33" i="15"/>
  <c r="O33" i="15"/>
  <c r="N33" i="15"/>
  <c r="N66" i="15" s="1"/>
  <c r="M33" i="15"/>
  <c r="L33" i="15"/>
  <c r="K33" i="15"/>
  <c r="G33" i="15"/>
  <c r="G66" i="15" s="1"/>
  <c r="R32" i="15"/>
  <c r="T32" i="15" s="1"/>
  <c r="Q32" i="15"/>
  <c r="I32" i="15"/>
  <c r="H32" i="15"/>
  <c r="F32" i="15"/>
  <c r="E32" i="15"/>
  <c r="R31" i="15"/>
  <c r="S31" i="15" s="1"/>
  <c r="Q31" i="15"/>
  <c r="I31" i="15"/>
  <c r="H31" i="15"/>
  <c r="F31" i="15"/>
  <c r="E31" i="15"/>
  <c r="R30" i="15"/>
  <c r="T30" i="15" s="1"/>
  <c r="Q30" i="15"/>
  <c r="I30" i="15"/>
  <c r="H30" i="15"/>
  <c r="F30" i="15"/>
  <c r="E30" i="15"/>
  <c r="R29" i="15"/>
  <c r="S29" i="15" s="1"/>
  <c r="Q29" i="15"/>
  <c r="I29" i="15"/>
  <c r="H29" i="15"/>
  <c r="F29" i="15"/>
  <c r="E29" i="15"/>
  <c r="R28" i="15"/>
  <c r="T28" i="15" s="1"/>
  <c r="Q28" i="15"/>
  <c r="I28" i="15"/>
  <c r="H28" i="15"/>
  <c r="F28" i="15"/>
  <c r="E28" i="15"/>
  <c r="R27" i="15"/>
  <c r="T27" i="15" s="1"/>
  <c r="Q27" i="15"/>
  <c r="I27" i="15"/>
  <c r="H27" i="15"/>
  <c r="F27" i="15"/>
  <c r="E27" i="15"/>
  <c r="R26" i="15"/>
  <c r="T26" i="15" s="1"/>
  <c r="Q26" i="15"/>
  <c r="I26" i="15"/>
  <c r="H26" i="15"/>
  <c r="F26" i="15"/>
  <c r="E26" i="15"/>
  <c r="R25" i="15"/>
  <c r="S25" i="15" s="1"/>
  <c r="Q25" i="15"/>
  <c r="I25" i="15"/>
  <c r="H25" i="15"/>
  <c r="F25" i="15"/>
  <c r="E25" i="15"/>
  <c r="R24" i="15"/>
  <c r="T24" i="15" s="1"/>
  <c r="Q24" i="15"/>
  <c r="I24" i="15"/>
  <c r="H24" i="15"/>
  <c r="F24" i="15"/>
  <c r="E24" i="15"/>
  <c r="R23" i="15"/>
  <c r="S23" i="15" s="1"/>
  <c r="Q23" i="15"/>
  <c r="I23" i="15"/>
  <c r="H23" i="15"/>
  <c r="F23" i="15"/>
  <c r="E23" i="15"/>
  <c r="R22" i="15"/>
  <c r="S22" i="15" s="1"/>
  <c r="Q22" i="15"/>
  <c r="I22" i="15"/>
  <c r="H22" i="15"/>
  <c r="F22" i="15"/>
  <c r="E22" i="15"/>
  <c r="R21" i="15"/>
  <c r="T21" i="15" s="1"/>
  <c r="Q21" i="15"/>
  <c r="I21" i="15"/>
  <c r="H21" i="15"/>
  <c r="F21" i="15"/>
  <c r="E21" i="15"/>
  <c r="R20" i="15"/>
  <c r="T20" i="15" s="1"/>
  <c r="Q20" i="15"/>
  <c r="I20" i="15"/>
  <c r="H20" i="15"/>
  <c r="F20" i="15"/>
  <c r="E20" i="15"/>
  <c r="R19" i="15"/>
  <c r="T19" i="15" s="1"/>
  <c r="Q19" i="15"/>
  <c r="I19" i="15"/>
  <c r="H19" i="15"/>
  <c r="F19" i="15"/>
  <c r="E19" i="15"/>
  <c r="R18" i="15"/>
  <c r="S18" i="15" s="1"/>
  <c r="Q18" i="15"/>
  <c r="I18" i="15"/>
  <c r="H18" i="15"/>
  <c r="F18" i="15"/>
  <c r="E18" i="15"/>
  <c r="R17" i="15"/>
  <c r="S17" i="15" s="1"/>
  <c r="Q17" i="15"/>
  <c r="I17" i="15"/>
  <c r="H17" i="15"/>
  <c r="F17" i="15"/>
  <c r="E17" i="15"/>
  <c r="R16" i="15"/>
  <c r="T16" i="15" s="1"/>
  <c r="Q16" i="15"/>
  <c r="I16" i="15"/>
  <c r="H16" i="15"/>
  <c r="F16" i="15"/>
  <c r="E16" i="15"/>
  <c r="R15" i="15"/>
  <c r="S15" i="15" s="1"/>
  <c r="Q15" i="15"/>
  <c r="I15" i="15"/>
  <c r="H15" i="15"/>
  <c r="F15" i="15"/>
  <c r="E15" i="15"/>
  <c r="R14" i="15"/>
  <c r="T14" i="15" s="1"/>
  <c r="Q14" i="15"/>
  <c r="I14" i="15"/>
  <c r="H14" i="15"/>
  <c r="F14" i="15"/>
  <c r="E14" i="15"/>
  <c r="R13" i="15"/>
  <c r="S13" i="15" s="1"/>
  <c r="Q13" i="15"/>
  <c r="I13" i="15"/>
  <c r="H13" i="15"/>
  <c r="F13" i="15"/>
  <c r="E13" i="15"/>
  <c r="R12" i="15"/>
  <c r="T12" i="15" s="1"/>
  <c r="Q12" i="15"/>
  <c r="I12" i="15"/>
  <c r="H12" i="15"/>
  <c r="F12" i="15"/>
  <c r="E12" i="15"/>
  <c r="J8" i="15"/>
  <c r="I8" i="15"/>
  <c r="H8" i="15"/>
  <c r="G8" i="15"/>
  <c r="F8" i="15"/>
  <c r="E8" i="15"/>
  <c r="C4" i="15"/>
  <c r="C3" i="15"/>
  <c r="R2" i="15"/>
  <c r="P79" i="24"/>
  <c r="O79" i="24"/>
  <c r="N79" i="24"/>
  <c r="J79" i="24"/>
  <c r="G79" i="24"/>
  <c r="L78" i="24"/>
  <c r="R78" i="24" s="1"/>
  <c r="K78" i="24"/>
  <c r="Q78" i="24" s="1"/>
  <c r="I78" i="24"/>
  <c r="H78" i="24"/>
  <c r="F78" i="24"/>
  <c r="E78" i="24"/>
  <c r="L73" i="24"/>
  <c r="R73" i="24" s="1"/>
  <c r="K73" i="24"/>
  <c r="Q73" i="24" s="1"/>
  <c r="I73" i="24"/>
  <c r="H73" i="24"/>
  <c r="F73" i="24"/>
  <c r="E73" i="24"/>
  <c r="L72" i="24"/>
  <c r="R72" i="24" s="1"/>
  <c r="K72" i="24"/>
  <c r="Q72" i="24" s="1"/>
  <c r="I72" i="24"/>
  <c r="H72" i="24"/>
  <c r="F72" i="24"/>
  <c r="E72" i="24"/>
  <c r="L71" i="24"/>
  <c r="R71" i="24" s="1"/>
  <c r="K71" i="24"/>
  <c r="Q71" i="24" s="1"/>
  <c r="I71" i="24"/>
  <c r="H71" i="24"/>
  <c r="F71" i="24"/>
  <c r="E71" i="24"/>
  <c r="L70" i="24"/>
  <c r="R70" i="24" s="1"/>
  <c r="K70" i="24"/>
  <c r="Q70" i="24" s="1"/>
  <c r="I70" i="24"/>
  <c r="H70" i="24"/>
  <c r="F70" i="24"/>
  <c r="E70" i="24"/>
  <c r="L69" i="24"/>
  <c r="R69" i="24" s="1"/>
  <c r="K69" i="24"/>
  <c r="Q69" i="24" s="1"/>
  <c r="I69" i="24"/>
  <c r="H69" i="24"/>
  <c r="F69" i="24"/>
  <c r="E69" i="24"/>
  <c r="L68" i="24"/>
  <c r="R68" i="24" s="1"/>
  <c r="K68" i="24"/>
  <c r="Q68" i="24" s="1"/>
  <c r="I68" i="24"/>
  <c r="H68" i="24"/>
  <c r="F68" i="24"/>
  <c r="E68" i="24"/>
  <c r="L67" i="24"/>
  <c r="R67" i="24" s="1"/>
  <c r="K67" i="24"/>
  <c r="Q67" i="24" s="1"/>
  <c r="I67" i="24"/>
  <c r="H67" i="24"/>
  <c r="F67" i="24"/>
  <c r="E67" i="24"/>
  <c r="L66" i="24"/>
  <c r="R66" i="24" s="1"/>
  <c r="K66" i="24"/>
  <c r="Q66" i="24" s="1"/>
  <c r="I66" i="24"/>
  <c r="H66" i="24"/>
  <c r="F66" i="24"/>
  <c r="E66" i="24"/>
  <c r="L65" i="24"/>
  <c r="R65" i="24" s="1"/>
  <c r="K65" i="24"/>
  <c r="Q65" i="24" s="1"/>
  <c r="I65" i="24"/>
  <c r="H65" i="24"/>
  <c r="F65" i="24"/>
  <c r="E65" i="24"/>
  <c r="L64" i="24"/>
  <c r="R64" i="24" s="1"/>
  <c r="K64" i="24"/>
  <c r="Q64" i="24" s="1"/>
  <c r="I64" i="24"/>
  <c r="H64" i="24"/>
  <c r="F64" i="24"/>
  <c r="E64" i="24"/>
  <c r="L63" i="24"/>
  <c r="R63" i="24" s="1"/>
  <c r="K63" i="24"/>
  <c r="Q63" i="24" s="1"/>
  <c r="I63" i="24"/>
  <c r="H63" i="24"/>
  <c r="F63" i="24"/>
  <c r="E63" i="24"/>
  <c r="L62" i="24"/>
  <c r="R62" i="24" s="1"/>
  <c r="K62" i="24"/>
  <c r="Q62" i="24" s="1"/>
  <c r="I62" i="24"/>
  <c r="H62" i="24"/>
  <c r="F62" i="24"/>
  <c r="E62" i="24"/>
  <c r="L61" i="24"/>
  <c r="R61" i="24" s="1"/>
  <c r="K61" i="24"/>
  <c r="Q61" i="24" s="1"/>
  <c r="I61" i="24"/>
  <c r="H61" i="24"/>
  <c r="F61" i="24"/>
  <c r="E61" i="24"/>
  <c r="L60" i="24"/>
  <c r="R60" i="24" s="1"/>
  <c r="K60" i="24"/>
  <c r="Q60" i="24" s="1"/>
  <c r="I60" i="24"/>
  <c r="H60" i="24"/>
  <c r="F60" i="24"/>
  <c r="E60" i="24"/>
  <c r="L59" i="24"/>
  <c r="R59" i="24" s="1"/>
  <c r="K59" i="24"/>
  <c r="Q59" i="24" s="1"/>
  <c r="I59" i="24"/>
  <c r="H59" i="24"/>
  <c r="F59" i="24"/>
  <c r="E59" i="24"/>
  <c r="L58" i="24"/>
  <c r="R58" i="24" s="1"/>
  <c r="K58" i="24"/>
  <c r="Q58" i="24" s="1"/>
  <c r="I58" i="24"/>
  <c r="H58" i="24"/>
  <c r="F58" i="24"/>
  <c r="E58" i="24"/>
  <c r="L57" i="24"/>
  <c r="R57" i="24" s="1"/>
  <c r="K57" i="24"/>
  <c r="Q57" i="24" s="1"/>
  <c r="I57" i="24"/>
  <c r="H57" i="24"/>
  <c r="F57" i="24"/>
  <c r="E57" i="24"/>
  <c r="L56" i="24"/>
  <c r="R56" i="24" s="1"/>
  <c r="K56" i="24"/>
  <c r="Q56" i="24" s="1"/>
  <c r="I56" i="24"/>
  <c r="H56" i="24"/>
  <c r="F56" i="24"/>
  <c r="E56" i="24"/>
  <c r="L52" i="24"/>
  <c r="R52" i="24" s="1"/>
  <c r="K52" i="24"/>
  <c r="Q52" i="24" s="1"/>
  <c r="I52" i="24"/>
  <c r="H52" i="24"/>
  <c r="F52" i="24"/>
  <c r="E52" i="24"/>
  <c r="L51" i="24"/>
  <c r="R51" i="24" s="1"/>
  <c r="K51" i="24"/>
  <c r="Q51" i="24" s="1"/>
  <c r="I51" i="24"/>
  <c r="H51" i="24"/>
  <c r="F51" i="24"/>
  <c r="E51" i="24"/>
  <c r="L50" i="24"/>
  <c r="R50" i="24" s="1"/>
  <c r="K50" i="24"/>
  <c r="Q50" i="24" s="1"/>
  <c r="I50" i="24"/>
  <c r="H50" i="24"/>
  <c r="F50" i="24"/>
  <c r="E50" i="24"/>
  <c r="L49" i="24"/>
  <c r="R49" i="24" s="1"/>
  <c r="K49" i="24"/>
  <c r="Q49" i="24" s="1"/>
  <c r="I49" i="24"/>
  <c r="H49" i="24"/>
  <c r="F49" i="24"/>
  <c r="E49" i="24"/>
  <c r="L48" i="24"/>
  <c r="R48" i="24" s="1"/>
  <c r="K48" i="24"/>
  <c r="Q48" i="24" s="1"/>
  <c r="I48" i="24"/>
  <c r="H48" i="24"/>
  <c r="F48" i="24"/>
  <c r="E48" i="24"/>
  <c r="L47" i="24"/>
  <c r="R47" i="24" s="1"/>
  <c r="K47" i="24"/>
  <c r="Q47" i="24" s="1"/>
  <c r="I47" i="24"/>
  <c r="H47" i="24"/>
  <c r="F47" i="24"/>
  <c r="E47" i="24"/>
  <c r="L46" i="24"/>
  <c r="R46" i="24" s="1"/>
  <c r="K46" i="24"/>
  <c r="Q46" i="24" s="1"/>
  <c r="I46" i="24"/>
  <c r="H46" i="24"/>
  <c r="F46" i="24"/>
  <c r="E46" i="24"/>
  <c r="L45" i="24"/>
  <c r="R45" i="24" s="1"/>
  <c r="K45" i="24"/>
  <c r="Q45" i="24" s="1"/>
  <c r="I45" i="24"/>
  <c r="H45" i="24"/>
  <c r="F45" i="24"/>
  <c r="E45" i="24"/>
  <c r="L44" i="24"/>
  <c r="R44" i="24" s="1"/>
  <c r="K44" i="24"/>
  <c r="Q44" i="24" s="1"/>
  <c r="I44" i="24"/>
  <c r="H44" i="24"/>
  <c r="F44" i="24"/>
  <c r="E44" i="24"/>
  <c r="L43" i="24"/>
  <c r="R43" i="24" s="1"/>
  <c r="K43" i="24"/>
  <c r="Q43" i="24" s="1"/>
  <c r="I43" i="24"/>
  <c r="H43" i="24"/>
  <c r="F43" i="24"/>
  <c r="E43" i="24"/>
  <c r="L42" i="24"/>
  <c r="R42" i="24" s="1"/>
  <c r="K42" i="24"/>
  <c r="Q42" i="24" s="1"/>
  <c r="I42" i="24"/>
  <c r="H42" i="24"/>
  <c r="F42" i="24"/>
  <c r="E42" i="24"/>
  <c r="L41" i="24"/>
  <c r="R41" i="24" s="1"/>
  <c r="K41" i="24"/>
  <c r="I41" i="24"/>
  <c r="H41" i="24"/>
  <c r="F41" i="24"/>
  <c r="E41" i="24"/>
  <c r="V40" i="24"/>
  <c r="R39" i="24"/>
  <c r="Q39" i="24"/>
  <c r="I39" i="24"/>
  <c r="H39" i="24"/>
  <c r="F39" i="24"/>
  <c r="E39" i="24"/>
  <c r="R38" i="24"/>
  <c r="S38" i="24" s="1"/>
  <c r="Q38" i="24"/>
  <c r="I38" i="24"/>
  <c r="H38" i="24"/>
  <c r="F38" i="24"/>
  <c r="E38" i="24"/>
  <c r="R37" i="24"/>
  <c r="T37" i="24" s="1"/>
  <c r="Q37" i="24"/>
  <c r="I37" i="24"/>
  <c r="H37" i="24"/>
  <c r="F37" i="24"/>
  <c r="E37" i="24"/>
  <c r="R36" i="24"/>
  <c r="S36" i="24" s="1"/>
  <c r="Q36" i="24"/>
  <c r="I36" i="24"/>
  <c r="H36" i="24"/>
  <c r="F36" i="24"/>
  <c r="E36" i="24"/>
  <c r="R35" i="24"/>
  <c r="Q35" i="24"/>
  <c r="I35" i="24"/>
  <c r="H35" i="24"/>
  <c r="F35" i="24"/>
  <c r="E35" i="24"/>
  <c r="R34" i="24"/>
  <c r="T34" i="24" s="1"/>
  <c r="Q34" i="24"/>
  <c r="I34" i="24"/>
  <c r="H34" i="24"/>
  <c r="F34" i="24"/>
  <c r="E34" i="24"/>
  <c r="R33" i="24"/>
  <c r="T33" i="24" s="1"/>
  <c r="Q33" i="24"/>
  <c r="I33" i="24"/>
  <c r="H33" i="24"/>
  <c r="F33" i="24"/>
  <c r="E33" i="24"/>
  <c r="R32" i="24"/>
  <c r="S32" i="24" s="1"/>
  <c r="Q32" i="24"/>
  <c r="I32" i="24"/>
  <c r="H32" i="24"/>
  <c r="F32" i="24"/>
  <c r="E32" i="24"/>
  <c r="R31" i="24"/>
  <c r="Q31" i="24"/>
  <c r="I31" i="24"/>
  <c r="H31" i="24"/>
  <c r="F31" i="24"/>
  <c r="E31" i="24"/>
  <c r="R30" i="24"/>
  <c r="T30" i="24" s="1"/>
  <c r="Q30" i="24"/>
  <c r="I30" i="24"/>
  <c r="H30" i="24"/>
  <c r="F30" i="24"/>
  <c r="E30" i="24"/>
  <c r="R29" i="24"/>
  <c r="T29" i="24" s="1"/>
  <c r="Q29" i="24"/>
  <c r="I29" i="24"/>
  <c r="H29" i="24"/>
  <c r="F29" i="24"/>
  <c r="E29" i="24"/>
  <c r="R28" i="24"/>
  <c r="S28" i="24" s="1"/>
  <c r="Q28" i="24"/>
  <c r="I28" i="24"/>
  <c r="H28" i="24"/>
  <c r="F28" i="24"/>
  <c r="E28" i="24"/>
  <c r="R27" i="24"/>
  <c r="Q27" i="24"/>
  <c r="I27" i="24"/>
  <c r="H27" i="24"/>
  <c r="F27" i="24"/>
  <c r="E27" i="24"/>
  <c r="R26" i="24"/>
  <c r="T26" i="24" s="1"/>
  <c r="Q26" i="24"/>
  <c r="I26" i="24"/>
  <c r="H26" i="24"/>
  <c r="F26" i="24"/>
  <c r="E26" i="24"/>
  <c r="R25" i="24"/>
  <c r="T25" i="24" s="1"/>
  <c r="Q25" i="24"/>
  <c r="I25" i="24"/>
  <c r="H25" i="24"/>
  <c r="F25" i="24"/>
  <c r="E25" i="24"/>
  <c r="R24" i="24"/>
  <c r="S24" i="24" s="1"/>
  <c r="Q24" i="24"/>
  <c r="I24" i="24"/>
  <c r="H24" i="24"/>
  <c r="F24" i="24"/>
  <c r="E24" i="24"/>
  <c r="R23" i="24"/>
  <c r="Q23" i="24"/>
  <c r="I23" i="24"/>
  <c r="H23" i="24"/>
  <c r="F23" i="24"/>
  <c r="E23" i="24"/>
  <c r="R22" i="24"/>
  <c r="T22" i="24" s="1"/>
  <c r="Q22" i="24"/>
  <c r="I22" i="24"/>
  <c r="H22" i="24"/>
  <c r="F22" i="24"/>
  <c r="E22" i="24"/>
  <c r="R21" i="24"/>
  <c r="T21" i="24" s="1"/>
  <c r="Q21" i="24"/>
  <c r="I21" i="24"/>
  <c r="H21" i="24"/>
  <c r="F21" i="24"/>
  <c r="E21" i="24"/>
  <c r="R20" i="24"/>
  <c r="S20" i="24" s="1"/>
  <c r="Q20" i="24"/>
  <c r="I20" i="24"/>
  <c r="H20" i="24"/>
  <c r="F20" i="24"/>
  <c r="E20" i="24"/>
  <c r="R19" i="24"/>
  <c r="Q19" i="24"/>
  <c r="I19" i="24"/>
  <c r="H19" i="24"/>
  <c r="F19" i="24"/>
  <c r="E19" i="24"/>
  <c r="R18" i="24"/>
  <c r="T18" i="24" s="1"/>
  <c r="Q18" i="24"/>
  <c r="I18" i="24"/>
  <c r="H18" i="24"/>
  <c r="F18" i="24"/>
  <c r="E18" i="24"/>
  <c r="R17" i="24"/>
  <c r="T17" i="24" s="1"/>
  <c r="Q17" i="24"/>
  <c r="I17" i="24"/>
  <c r="H17" i="24"/>
  <c r="F17" i="24"/>
  <c r="E17" i="24"/>
  <c r="R16" i="24"/>
  <c r="Q16" i="24"/>
  <c r="I16" i="24"/>
  <c r="H16" i="24"/>
  <c r="F16" i="24"/>
  <c r="E16" i="24"/>
  <c r="R15" i="24"/>
  <c r="Q15" i="24"/>
  <c r="I15" i="24"/>
  <c r="H15" i="24"/>
  <c r="F15" i="24"/>
  <c r="E15" i="24"/>
  <c r="R14" i="24"/>
  <c r="Q14" i="24"/>
  <c r="I14" i="24"/>
  <c r="H14" i="24"/>
  <c r="F14" i="24"/>
  <c r="E14" i="24"/>
  <c r="R13" i="24"/>
  <c r="T13" i="24" s="1"/>
  <c r="Q13" i="24"/>
  <c r="I13" i="24"/>
  <c r="H13" i="24"/>
  <c r="F13" i="24"/>
  <c r="E13" i="24"/>
  <c r="R12" i="24"/>
  <c r="Q12" i="24"/>
  <c r="I12" i="24"/>
  <c r="H12" i="24"/>
  <c r="F12" i="24"/>
  <c r="E12" i="24"/>
  <c r="R11" i="24"/>
  <c r="Q11" i="24"/>
  <c r="I11" i="24"/>
  <c r="H11" i="24"/>
  <c r="F11" i="24"/>
  <c r="E11" i="24"/>
  <c r="J8" i="24"/>
  <c r="I8" i="24"/>
  <c r="H8" i="24"/>
  <c r="G8" i="24"/>
  <c r="F8" i="24"/>
  <c r="E8" i="24"/>
  <c r="C4" i="24"/>
  <c r="C3" i="24"/>
  <c r="R2" i="24"/>
  <c r="J30" i="30"/>
  <c r="L24" i="30"/>
  <c r="R24" i="30" s="1"/>
  <c r="K24" i="30"/>
  <c r="Q24" i="30" s="1"/>
  <c r="I24" i="30"/>
  <c r="H24" i="30"/>
  <c r="F24" i="30"/>
  <c r="E24" i="30"/>
  <c r="L23" i="30"/>
  <c r="R23" i="30" s="1"/>
  <c r="K23" i="30"/>
  <c r="Q23" i="30" s="1"/>
  <c r="I23" i="30"/>
  <c r="H23" i="30"/>
  <c r="F23" i="30"/>
  <c r="E23" i="30"/>
  <c r="L22" i="30"/>
  <c r="R22" i="30" s="1"/>
  <c r="K22" i="30"/>
  <c r="Q22" i="30" s="1"/>
  <c r="I22" i="30"/>
  <c r="H22" i="30"/>
  <c r="F22" i="30"/>
  <c r="E22" i="30"/>
  <c r="L21" i="30"/>
  <c r="R21" i="30" s="1"/>
  <c r="K21" i="30"/>
  <c r="Q21" i="30" s="1"/>
  <c r="I21" i="30"/>
  <c r="H21" i="30"/>
  <c r="F21" i="30"/>
  <c r="E21" i="30"/>
  <c r="L20" i="30"/>
  <c r="R20" i="30" s="1"/>
  <c r="K20" i="30"/>
  <c r="Q20" i="30" s="1"/>
  <c r="I20" i="30"/>
  <c r="H20" i="30"/>
  <c r="F20" i="30"/>
  <c r="E20" i="30"/>
  <c r="L19" i="30"/>
  <c r="R19" i="30" s="1"/>
  <c r="K19" i="30"/>
  <c r="Q19" i="30" s="1"/>
  <c r="I19" i="30"/>
  <c r="H19" i="30"/>
  <c r="F19" i="30"/>
  <c r="E19" i="30"/>
  <c r="L18" i="30"/>
  <c r="R18" i="30" s="1"/>
  <c r="K18" i="30"/>
  <c r="Q18" i="30" s="1"/>
  <c r="I18" i="30"/>
  <c r="H18" i="30"/>
  <c r="F18" i="30"/>
  <c r="E18" i="30"/>
  <c r="L17" i="30"/>
  <c r="R17" i="30" s="1"/>
  <c r="K17" i="30"/>
  <c r="Q17" i="30" s="1"/>
  <c r="I17" i="30"/>
  <c r="H17" i="30"/>
  <c r="F17" i="30"/>
  <c r="E17" i="30"/>
  <c r="V14" i="30"/>
  <c r="P14" i="30"/>
  <c r="P28" i="30" s="1"/>
  <c r="P30" i="30" s="1"/>
  <c r="O14" i="30"/>
  <c r="O28" i="30" s="1"/>
  <c r="O30" i="30" s="1"/>
  <c r="N14" i="30"/>
  <c r="N28" i="30" s="1"/>
  <c r="N30" i="30" s="1"/>
  <c r="M14" i="30"/>
  <c r="M30" i="30" s="1"/>
  <c r="L14" i="30"/>
  <c r="K14" i="30"/>
  <c r="G14" i="30"/>
  <c r="G28" i="30" s="1"/>
  <c r="G30" i="30" s="1"/>
  <c r="R13" i="30"/>
  <c r="T13" i="30" s="1"/>
  <c r="Q13" i="30"/>
  <c r="I13" i="30"/>
  <c r="H13" i="30"/>
  <c r="F13" i="30"/>
  <c r="E13" i="30"/>
  <c r="R12" i="30"/>
  <c r="T12" i="30" s="1"/>
  <c r="Q12" i="30"/>
  <c r="I12" i="30"/>
  <c r="H12" i="30"/>
  <c r="F12" i="30"/>
  <c r="E12" i="30"/>
  <c r="J8" i="30"/>
  <c r="I8" i="30"/>
  <c r="H8" i="30"/>
  <c r="G8" i="30"/>
  <c r="F8" i="30"/>
  <c r="E8" i="30"/>
  <c r="C4" i="30"/>
  <c r="C3" i="30"/>
  <c r="R2" i="30"/>
  <c r="L26" i="31"/>
  <c r="R26" i="31" s="1"/>
  <c r="K26" i="31"/>
  <c r="Q26" i="31" s="1"/>
  <c r="I26" i="31"/>
  <c r="H26" i="31"/>
  <c r="F26" i="31"/>
  <c r="E26" i="31"/>
  <c r="L25" i="31"/>
  <c r="R25" i="31" s="1"/>
  <c r="K25" i="31"/>
  <c r="Q25" i="31" s="1"/>
  <c r="I25" i="31"/>
  <c r="H25" i="31"/>
  <c r="F25" i="31"/>
  <c r="E25" i="31"/>
  <c r="L24" i="31"/>
  <c r="R24" i="31" s="1"/>
  <c r="K24" i="31"/>
  <c r="Q24" i="31" s="1"/>
  <c r="I24" i="31"/>
  <c r="H24" i="31"/>
  <c r="F24" i="31"/>
  <c r="E24" i="31"/>
  <c r="L23" i="31"/>
  <c r="R23" i="31" s="1"/>
  <c r="K23" i="31"/>
  <c r="Q23" i="31" s="1"/>
  <c r="I23" i="31"/>
  <c r="H23" i="31"/>
  <c r="F23" i="31"/>
  <c r="E23" i="31"/>
  <c r="L22" i="31"/>
  <c r="R22" i="31" s="1"/>
  <c r="K22" i="31"/>
  <c r="Q22" i="31" s="1"/>
  <c r="I22" i="31"/>
  <c r="H22" i="31"/>
  <c r="F22" i="31"/>
  <c r="E22" i="31"/>
  <c r="V19" i="31"/>
  <c r="P19" i="31"/>
  <c r="P28" i="31" s="1"/>
  <c r="O19" i="31"/>
  <c r="O28" i="31" s="1"/>
  <c r="N19" i="31"/>
  <c r="N28" i="31" s="1"/>
  <c r="M19" i="31"/>
  <c r="L19" i="31"/>
  <c r="K19" i="31"/>
  <c r="G19" i="31"/>
  <c r="G28" i="31" s="1"/>
  <c r="R18" i="31"/>
  <c r="T18" i="31" s="1"/>
  <c r="Q18" i="31"/>
  <c r="I18" i="31"/>
  <c r="H18" i="31"/>
  <c r="F18" i="31"/>
  <c r="E18" i="31"/>
  <c r="R17" i="31"/>
  <c r="T17" i="31" s="1"/>
  <c r="Q17" i="31"/>
  <c r="I17" i="31"/>
  <c r="H17" i="31"/>
  <c r="F17" i="31"/>
  <c r="E17" i="31"/>
  <c r="R16" i="31"/>
  <c r="T16" i="31" s="1"/>
  <c r="Q16" i="31"/>
  <c r="I16" i="31"/>
  <c r="H16" i="31"/>
  <c r="F16" i="31"/>
  <c r="E16" i="31"/>
  <c r="R15" i="31"/>
  <c r="S15" i="31" s="1"/>
  <c r="Q15" i="31"/>
  <c r="I15" i="31"/>
  <c r="H15" i="31"/>
  <c r="F15" i="31"/>
  <c r="E15" i="31"/>
  <c r="R14" i="31"/>
  <c r="T14" i="31" s="1"/>
  <c r="Q14" i="31"/>
  <c r="I14" i="31"/>
  <c r="H14" i="31"/>
  <c r="F14" i="31"/>
  <c r="E14" i="31"/>
  <c r="R13" i="31"/>
  <c r="T13" i="31" s="1"/>
  <c r="Q13" i="31"/>
  <c r="I13" i="31"/>
  <c r="H13" i="31"/>
  <c r="F13" i="31"/>
  <c r="E13" i="31"/>
  <c r="R12" i="31"/>
  <c r="T12" i="31" s="1"/>
  <c r="Q12" i="31"/>
  <c r="I12" i="31"/>
  <c r="H12" i="31"/>
  <c r="F12" i="31"/>
  <c r="E12" i="31"/>
  <c r="R11" i="31"/>
  <c r="S11" i="31" s="1"/>
  <c r="Q11" i="31"/>
  <c r="I11" i="31"/>
  <c r="H11" i="31"/>
  <c r="F11" i="31"/>
  <c r="E11" i="31"/>
  <c r="J8" i="31"/>
  <c r="I8" i="31"/>
  <c r="H8" i="31"/>
  <c r="G8" i="31"/>
  <c r="F8" i="31"/>
  <c r="E8" i="31"/>
  <c r="C4" i="31"/>
  <c r="C3" i="31"/>
  <c r="R2" i="31"/>
  <c r="I66" i="23"/>
  <c r="F66" i="23"/>
  <c r="D66" i="23"/>
  <c r="I65" i="23"/>
  <c r="F65" i="23"/>
  <c r="D65" i="23"/>
  <c r="I64" i="23"/>
  <c r="F64" i="23"/>
  <c r="D64" i="23"/>
  <c r="I63" i="23"/>
  <c r="F63" i="23"/>
  <c r="D63" i="23"/>
  <c r="I62" i="23"/>
  <c r="F62" i="23"/>
  <c r="D62" i="23"/>
  <c r="P29" i="23"/>
  <c r="O29" i="23"/>
  <c r="N29" i="23"/>
  <c r="M29" i="23"/>
  <c r="J29" i="23"/>
  <c r="G29" i="23"/>
  <c r="L27" i="23"/>
  <c r="R27" i="23" s="1"/>
  <c r="K27" i="23"/>
  <c r="Q27" i="23" s="1"/>
  <c r="I27" i="23"/>
  <c r="H27" i="23"/>
  <c r="F27" i="23"/>
  <c r="E27" i="23"/>
  <c r="L26" i="23"/>
  <c r="R26" i="23" s="1"/>
  <c r="K26" i="23"/>
  <c r="Q26" i="23" s="1"/>
  <c r="I26" i="23"/>
  <c r="H26" i="23"/>
  <c r="F26" i="23"/>
  <c r="E26" i="23"/>
  <c r="L25" i="23"/>
  <c r="R25" i="23" s="1"/>
  <c r="K25" i="23"/>
  <c r="Q25" i="23" s="1"/>
  <c r="I25" i="23"/>
  <c r="H25" i="23"/>
  <c r="F25" i="23"/>
  <c r="E25" i="23"/>
  <c r="L24" i="23"/>
  <c r="R24" i="23" s="1"/>
  <c r="K24" i="23"/>
  <c r="Q24" i="23" s="1"/>
  <c r="I24" i="23"/>
  <c r="H24" i="23"/>
  <c r="F24" i="23"/>
  <c r="E24" i="23"/>
  <c r="L23" i="23"/>
  <c r="K23" i="23"/>
  <c r="I23" i="23"/>
  <c r="H23" i="23"/>
  <c r="F23" i="23"/>
  <c r="E23" i="23"/>
  <c r="V21" i="23"/>
  <c r="P21" i="23"/>
  <c r="O21" i="23"/>
  <c r="N21" i="23"/>
  <c r="M21" i="23"/>
  <c r="L21" i="23"/>
  <c r="K21" i="23"/>
  <c r="G21" i="23"/>
  <c r="R20" i="23"/>
  <c r="S20" i="23" s="1"/>
  <c r="Q20" i="23"/>
  <c r="I20" i="23"/>
  <c r="H20" i="23"/>
  <c r="F20" i="23"/>
  <c r="E20" i="23"/>
  <c r="R19" i="23"/>
  <c r="T19" i="23" s="1"/>
  <c r="Q19" i="23"/>
  <c r="I19" i="23"/>
  <c r="H19" i="23"/>
  <c r="F19" i="23"/>
  <c r="E19" i="23"/>
  <c r="R18" i="23"/>
  <c r="T18" i="23" s="1"/>
  <c r="Q18" i="23"/>
  <c r="I18" i="23"/>
  <c r="H18" i="23"/>
  <c r="F18" i="23"/>
  <c r="E18" i="23"/>
  <c r="R17" i="23"/>
  <c r="T17" i="23" s="1"/>
  <c r="Q17" i="23"/>
  <c r="I17" i="23"/>
  <c r="H17" i="23"/>
  <c r="F17" i="23"/>
  <c r="E17" i="23"/>
  <c r="R16" i="23"/>
  <c r="S16" i="23" s="1"/>
  <c r="Q16" i="23"/>
  <c r="I16" i="23"/>
  <c r="H16" i="23"/>
  <c r="F16" i="23"/>
  <c r="E16" i="23"/>
  <c r="R15" i="23"/>
  <c r="T15" i="23" s="1"/>
  <c r="Q15" i="23"/>
  <c r="I15" i="23"/>
  <c r="H15" i="23"/>
  <c r="F15" i="23"/>
  <c r="E15" i="23"/>
  <c r="R14" i="23"/>
  <c r="T14" i="23" s="1"/>
  <c r="Q14" i="23"/>
  <c r="I14" i="23"/>
  <c r="H14" i="23"/>
  <c r="F14" i="23"/>
  <c r="E14" i="23"/>
  <c r="R13" i="23"/>
  <c r="T13" i="23" s="1"/>
  <c r="Q13" i="23"/>
  <c r="I13" i="23"/>
  <c r="H13" i="23"/>
  <c r="F13" i="23"/>
  <c r="E13" i="23"/>
  <c r="R12" i="23"/>
  <c r="S12" i="23" s="1"/>
  <c r="Q12" i="23"/>
  <c r="I12" i="23"/>
  <c r="H12" i="23"/>
  <c r="F12" i="23"/>
  <c r="E12" i="23"/>
  <c r="R11" i="23"/>
  <c r="Q11" i="23"/>
  <c r="I11" i="23"/>
  <c r="H11" i="23"/>
  <c r="F11" i="23"/>
  <c r="E11" i="23"/>
  <c r="J8" i="23"/>
  <c r="I8" i="23"/>
  <c r="H8" i="23"/>
  <c r="G8" i="23"/>
  <c r="F8" i="23"/>
  <c r="E8" i="23"/>
  <c r="C4" i="23"/>
  <c r="C3" i="23"/>
  <c r="R2" i="23"/>
  <c r="P46" i="22"/>
  <c r="O46" i="22"/>
  <c r="N46" i="22"/>
  <c r="M46" i="22"/>
  <c r="J46" i="22"/>
  <c r="J48" i="22" s="1"/>
  <c r="G46" i="22"/>
  <c r="L44" i="22"/>
  <c r="R44" i="22" s="1"/>
  <c r="K44" i="22"/>
  <c r="Q44" i="22" s="1"/>
  <c r="I44" i="22"/>
  <c r="H44" i="22"/>
  <c r="F44" i="22"/>
  <c r="E44" i="22"/>
  <c r="L43" i="22"/>
  <c r="R43" i="22" s="1"/>
  <c r="K43" i="22"/>
  <c r="Q43" i="22" s="1"/>
  <c r="I43" i="22"/>
  <c r="H43" i="22"/>
  <c r="F43" i="22"/>
  <c r="E43" i="22"/>
  <c r="L42" i="22"/>
  <c r="R42" i="22" s="1"/>
  <c r="K42" i="22"/>
  <c r="Q42" i="22" s="1"/>
  <c r="I42" i="22"/>
  <c r="H42" i="22"/>
  <c r="F42" i="22"/>
  <c r="E42" i="22"/>
  <c r="L41" i="22"/>
  <c r="R41" i="22" s="1"/>
  <c r="K41" i="22"/>
  <c r="Q41" i="22" s="1"/>
  <c r="I41" i="22"/>
  <c r="H41" i="22"/>
  <c r="F41" i="22"/>
  <c r="E41" i="22"/>
  <c r="L40" i="22"/>
  <c r="R40" i="22" s="1"/>
  <c r="K40" i="22"/>
  <c r="Q40" i="22" s="1"/>
  <c r="I40" i="22"/>
  <c r="H40" i="22"/>
  <c r="F40" i="22"/>
  <c r="E40" i="22"/>
  <c r="L39" i="22"/>
  <c r="R39" i="22" s="1"/>
  <c r="K39" i="22"/>
  <c r="Q39" i="22" s="1"/>
  <c r="I39" i="22"/>
  <c r="H39" i="22"/>
  <c r="F39" i="22"/>
  <c r="E39" i="22"/>
  <c r="L38" i="22"/>
  <c r="R38" i="22" s="1"/>
  <c r="K38" i="22"/>
  <c r="Q38" i="22" s="1"/>
  <c r="I38" i="22"/>
  <c r="H38" i="22"/>
  <c r="F38" i="22"/>
  <c r="E38" i="22"/>
  <c r="L37" i="22"/>
  <c r="R37" i="22" s="1"/>
  <c r="K37" i="22"/>
  <c r="Q37" i="22" s="1"/>
  <c r="I37" i="22"/>
  <c r="H37" i="22"/>
  <c r="F37" i="22"/>
  <c r="E37" i="22"/>
  <c r="L36" i="22"/>
  <c r="R36" i="22" s="1"/>
  <c r="K36" i="22"/>
  <c r="Q36" i="22" s="1"/>
  <c r="H543" i="261" s="1"/>
  <c r="I36" i="22"/>
  <c r="H36" i="22"/>
  <c r="F36" i="22"/>
  <c r="E36" i="22"/>
  <c r="L35" i="22"/>
  <c r="R35" i="22" s="1"/>
  <c r="K35" i="22"/>
  <c r="Q35" i="22" s="1"/>
  <c r="I35" i="22"/>
  <c r="H35" i="22"/>
  <c r="F35" i="22"/>
  <c r="L34" i="22"/>
  <c r="R34" i="22" s="1"/>
  <c r="K34" i="22"/>
  <c r="Q34" i="22" s="1"/>
  <c r="I34" i="22"/>
  <c r="H34" i="22"/>
  <c r="F34" i="22"/>
  <c r="L33" i="22"/>
  <c r="R33" i="22" s="1"/>
  <c r="K33" i="22"/>
  <c r="Q33" i="22" s="1"/>
  <c r="I33" i="22"/>
  <c r="H33" i="22"/>
  <c r="F33" i="22"/>
  <c r="L32" i="22"/>
  <c r="K32" i="22"/>
  <c r="I32" i="22"/>
  <c r="H32" i="22"/>
  <c r="F32" i="22"/>
  <c r="V29" i="22"/>
  <c r="P29" i="22"/>
  <c r="O29" i="22"/>
  <c r="N29" i="22"/>
  <c r="M29" i="22"/>
  <c r="G29" i="22"/>
  <c r="G48" i="22" s="1"/>
  <c r="R28" i="22"/>
  <c r="T28" i="22" s="1"/>
  <c r="Q28" i="22"/>
  <c r="L28" i="22"/>
  <c r="K28" i="22"/>
  <c r="I28" i="22"/>
  <c r="H28" i="22"/>
  <c r="F28" i="22"/>
  <c r="E28" i="22"/>
  <c r="R27" i="22"/>
  <c r="S27" i="22" s="1"/>
  <c r="Q27" i="22"/>
  <c r="L27" i="22"/>
  <c r="K27" i="22"/>
  <c r="I27" i="22"/>
  <c r="H27" i="22"/>
  <c r="F27" i="22"/>
  <c r="E27" i="22"/>
  <c r="R26" i="22"/>
  <c r="T26" i="22" s="1"/>
  <c r="Q26" i="22"/>
  <c r="L26" i="22"/>
  <c r="K26" i="22"/>
  <c r="I26" i="22"/>
  <c r="H26" i="22"/>
  <c r="F26" i="22"/>
  <c r="E26" i="22"/>
  <c r="R25" i="22"/>
  <c r="T25" i="22" s="1"/>
  <c r="Q25" i="22"/>
  <c r="L25" i="22"/>
  <c r="K25" i="22"/>
  <c r="I25" i="22"/>
  <c r="H25" i="22"/>
  <c r="F25" i="22"/>
  <c r="E25" i="22"/>
  <c r="R24" i="22"/>
  <c r="T24" i="22" s="1"/>
  <c r="Q24" i="22"/>
  <c r="L24" i="22"/>
  <c r="K24" i="22"/>
  <c r="I24" i="22"/>
  <c r="H24" i="22"/>
  <c r="F24" i="22"/>
  <c r="E24" i="22"/>
  <c r="R23" i="22"/>
  <c r="T23" i="22" s="1"/>
  <c r="Q23" i="22"/>
  <c r="L23" i="22"/>
  <c r="K23" i="22"/>
  <c r="I23" i="22"/>
  <c r="H23" i="22"/>
  <c r="F23" i="22"/>
  <c r="E23" i="22"/>
  <c r="R22" i="22"/>
  <c r="T22" i="22" s="1"/>
  <c r="Q22" i="22"/>
  <c r="L22" i="22"/>
  <c r="K22" i="22"/>
  <c r="I22" i="22"/>
  <c r="H22" i="22"/>
  <c r="F22" i="22"/>
  <c r="E22" i="22"/>
  <c r="R21" i="22"/>
  <c r="T21" i="22" s="1"/>
  <c r="Q21" i="22"/>
  <c r="L21" i="22"/>
  <c r="K21" i="22"/>
  <c r="I21" i="22"/>
  <c r="H21" i="22"/>
  <c r="F21" i="22"/>
  <c r="E21" i="22"/>
  <c r="R20" i="22"/>
  <c r="T20" i="22" s="1"/>
  <c r="Q20" i="22"/>
  <c r="L20" i="22"/>
  <c r="K20" i="22"/>
  <c r="I20" i="22"/>
  <c r="H20" i="22"/>
  <c r="F20" i="22"/>
  <c r="E20" i="22"/>
  <c r="R19" i="22"/>
  <c r="T19" i="22" s="1"/>
  <c r="Q19" i="22"/>
  <c r="L19" i="22"/>
  <c r="K19" i="22"/>
  <c r="I19" i="22"/>
  <c r="H19" i="22"/>
  <c r="F19" i="22"/>
  <c r="E19" i="22"/>
  <c r="R18" i="22"/>
  <c r="T18" i="22" s="1"/>
  <c r="Q18" i="22"/>
  <c r="L18" i="22"/>
  <c r="K18" i="22"/>
  <c r="I18" i="22"/>
  <c r="H18" i="22"/>
  <c r="F18" i="22"/>
  <c r="E18" i="22"/>
  <c r="R17" i="22"/>
  <c r="T17" i="22" s="1"/>
  <c r="Q17" i="22"/>
  <c r="L17" i="22"/>
  <c r="K17" i="22"/>
  <c r="I17" i="22"/>
  <c r="H17" i="22"/>
  <c r="F17" i="22"/>
  <c r="E17" i="22"/>
  <c r="R16" i="22"/>
  <c r="T16" i="22" s="1"/>
  <c r="Q16" i="22"/>
  <c r="L16" i="22"/>
  <c r="K16" i="22"/>
  <c r="I16" i="22"/>
  <c r="H16" i="22"/>
  <c r="F16" i="22"/>
  <c r="E16" i="22"/>
  <c r="R15" i="22"/>
  <c r="T15" i="22" s="1"/>
  <c r="Q15" i="22"/>
  <c r="L15" i="22"/>
  <c r="K15" i="22"/>
  <c r="I15" i="22"/>
  <c r="H15" i="22"/>
  <c r="F15" i="22"/>
  <c r="E15" i="22"/>
  <c r="R14" i="22"/>
  <c r="T14" i="22" s="1"/>
  <c r="Q14" i="22"/>
  <c r="L14" i="22"/>
  <c r="K14" i="22"/>
  <c r="I14" i="22"/>
  <c r="H14" i="22"/>
  <c r="F14" i="22"/>
  <c r="E14" i="22"/>
  <c r="R13" i="22"/>
  <c r="T13" i="22" s="1"/>
  <c r="Q13" i="22"/>
  <c r="L13" i="22"/>
  <c r="K13" i="22"/>
  <c r="I13" i="22"/>
  <c r="H13" i="22"/>
  <c r="F13" i="22"/>
  <c r="E13" i="22"/>
  <c r="R12" i="22"/>
  <c r="T12" i="22" s="1"/>
  <c r="Q12" i="22"/>
  <c r="L12" i="22"/>
  <c r="K12" i="22"/>
  <c r="I12" i="22"/>
  <c r="H12" i="22"/>
  <c r="F12" i="22"/>
  <c r="E12" i="22"/>
  <c r="R11" i="22"/>
  <c r="S11" i="22" s="1"/>
  <c r="Q11" i="22"/>
  <c r="L11" i="22"/>
  <c r="K11" i="22"/>
  <c r="I11" i="22"/>
  <c r="H11" i="22"/>
  <c r="F11" i="22"/>
  <c r="E11" i="22"/>
  <c r="J8" i="22"/>
  <c r="I8" i="22"/>
  <c r="H8" i="22"/>
  <c r="G8" i="22"/>
  <c r="F8" i="22"/>
  <c r="E8" i="22"/>
  <c r="I4" i="22"/>
  <c r="C4" i="22"/>
  <c r="C3" i="22"/>
  <c r="R2" i="22"/>
  <c r="P38" i="21"/>
  <c r="O38" i="21"/>
  <c r="N38" i="21"/>
  <c r="M38" i="21"/>
  <c r="J38" i="21"/>
  <c r="J40" i="21" s="1"/>
  <c r="G38" i="21"/>
  <c r="G40" i="21" s="1"/>
  <c r="L32" i="21"/>
  <c r="R32" i="21" s="1"/>
  <c r="K32" i="21"/>
  <c r="Q32" i="21" s="1"/>
  <c r="I32" i="21"/>
  <c r="H32" i="21"/>
  <c r="F32" i="21"/>
  <c r="L31" i="21"/>
  <c r="R31" i="21" s="1"/>
  <c r="K31" i="21"/>
  <c r="Q31" i="21" s="1"/>
  <c r="I31" i="21"/>
  <c r="H31" i="21"/>
  <c r="F31" i="21"/>
  <c r="L30" i="21"/>
  <c r="R30" i="21" s="1"/>
  <c r="K30" i="21"/>
  <c r="Q30" i="21" s="1"/>
  <c r="I30" i="21"/>
  <c r="H30" i="21"/>
  <c r="F30" i="21"/>
  <c r="L29" i="21"/>
  <c r="R29" i="21" s="1"/>
  <c r="K29" i="21"/>
  <c r="Q29" i="21" s="1"/>
  <c r="I29" i="21"/>
  <c r="H29" i="21"/>
  <c r="F29" i="21"/>
  <c r="L28" i="21"/>
  <c r="R28" i="21" s="1"/>
  <c r="K28" i="21"/>
  <c r="Q28" i="21" s="1"/>
  <c r="I28" i="21"/>
  <c r="H28" i="21"/>
  <c r="F28" i="21"/>
  <c r="L27" i="21"/>
  <c r="R27" i="21" s="1"/>
  <c r="K27" i="21"/>
  <c r="Q27" i="21" s="1"/>
  <c r="I27" i="21"/>
  <c r="H27" i="21"/>
  <c r="F27" i="21"/>
  <c r="E27" i="21"/>
  <c r="L26" i="21"/>
  <c r="R26" i="21" s="1"/>
  <c r="K26" i="21"/>
  <c r="I26" i="21"/>
  <c r="H26" i="21"/>
  <c r="F26" i="21"/>
  <c r="E26" i="21"/>
  <c r="L25" i="21"/>
  <c r="R25" i="21" s="1"/>
  <c r="K25" i="21"/>
  <c r="Q25" i="21" s="1"/>
  <c r="I25" i="21"/>
  <c r="H25" i="21"/>
  <c r="F25" i="21"/>
  <c r="E25" i="21"/>
  <c r="L24" i="21"/>
  <c r="R24" i="21" s="1"/>
  <c r="K24" i="21"/>
  <c r="I24" i="21"/>
  <c r="H24" i="21"/>
  <c r="F24" i="21"/>
  <c r="E24" i="21"/>
  <c r="L23" i="21"/>
  <c r="R23" i="21" s="1"/>
  <c r="K23" i="21"/>
  <c r="Q23" i="21" s="1"/>
  <c r="I23" i="21"/>
  <c r="H23" i="21"/>
  <c r="F23" i="21"/>
  <c r="E23" i="21"/>
  <c r="L22" i="21"/>
  <c r="R22" i="21" s="1"/>
  <c r="K22" i="21"/>
  <c r="Q22" i="21" s="1"/>
  <c r="I22" i="21"/>
  <c r="H22" i="21"/>
  <c r="F22" i="21"/>
  <c r="E22" i="21"/>
  <c r="V19" i="21"/>
  <c r="S32" i="2" s="1"/>
  <c r="P19" i="21"/>
  <c r="O19" i="21"/>
  <c r="N19" i="21"/>
  <c r="M19" i="21"/>
  <c r="R18" i="21"/>
  <c r="T18" i="21" s="1"/>
  <c r="Q18" i="21"/>
  <c r="L18" i="21"/>
  <c r="K18" i="21"/>
  <c r="I18" i="21"/>
  <c r="H18" i="21"/>
  <c r="F18" i="21"/>
  <c r="E18" i="21"/>
  <c r="R17" i="21"/>
  <c r="T17" i="21" s="1"/>
  <c r="Q17" i="21"/>
  <c r="L17" i="21"/>
  <c r="K17" i="21"/>
  <c r="I17" i="21"/>
  <c r="H17" i="21"/>
  <c r="F17" i="21"/>
  <c r="E17" i="21"/>
  <c r="R16" i="21"/>
  <c r="Q16" i="21"/>
  <c r="L16" i="21"/>
  <c r="K16" i="21"/>
  <c r="I16" i="21"/>
  <c r="H16" i="21"/>
  <c r="F16" i="21"/>
  <c r="E16" i="21"/>
  <c r="R15" i="21"/>
  <c r="T15" i="21" s="1"/>
  <c r="Q15" i="21"/>
  <c r="L15" i="21"/>
  <c r="K15" i="21"/>
  <c r="I15" i="21"/>
  <c r="H15" i="21"/>
  <c r="F15" i="21"/>
  <c r="E15" i="21"/>
  <c r="R14" i="21"/>
  <c r="Q14" i="21"/>
  <c r="L14" i="21"/>
  <c r="K14" i="21"/>
  <c r="I14" i="21"/>
  <c r="H14" i="21"/>
  <c r="F14" i="21"/>
  <c r="E14" i="21"/>
  <c r="R13" i="21"/>
  <c r="Q13" i="21"/>
  <c r="L13" i="21"/>
  <c r="K13" i="21"/>
  <c r="I13" i="21"/>
  <c r="H13" i="21"/>
  <c r="F13" i="21"/>
  <c r="E13" i="21"/>
  <c r="R12" i="21"/>
  <c r="Q12" i="21"/>
  <c r="L12" i="21"/>
  <c r="H534" i="261" s="1"/>
  <c r="K12" i="21"/>
  <c r="I12" i="21"/>
  <c r="H12" i="21"/>
  <c r="F12" i="21"/>
  <c r="E12" i="21"/>
  <c r="R11" i="21"/>
  <c r="Q11" i="21"/>
  <c r="L11" i="21"/>
  <c r="K11" i="21"/>
  <c r="I11" i="21"/>
  <c r="H11" i="21"/>
  <c r="F11" i="21"/>
  <c r="E11" i="21"/>
  <c r="T10" i="21"/>
  <c r="S10" i="21"/>
  <c r="J8" i="21"/>
  <c r="I8" i="21"/>
  <c r="H8" i="21"/>
  <c r="G8" i="21"/>
  <c r="F8" i="21"/>
  <c r="E8" i="21"/>
  <c r="C4" i="21"/>
  <c r="C3" i="21"/>
  <c r="R2" i="21"/>
  <c r="P50" i="20"/>
  <c r="O50" i="20"/>
  <c r="N50" i="20"/>
  <c r="M50" i="20"/>
  <c r="J50" i="20"/>
  <c r="G50" i="20"/>
  <c r="L45" i="20"/>
  <c r="R45" i="20" s="1"/>
  <c r="K45" i="20"/>
  <c r="Q45" i="20" s="1"/>
  <c r="I45" i="20"/>
  <c r="H45" i="20"/>
  <c r="F45" i="20"/>
  <c r="E45" i="20"/>
  <c r="L44" i="20"/>
  <c r="R44" i="20" s="1"/>
  <c r="K44" i="20"/>
  <c r="Q44" i="20" s="1"/>
  <c r="I44" i="20"/>
  <c r="H44" i="20"/>
  <c r="F44" i="20"/>
  <c r="E44" i="20"/>
  <c r="L43" i="20"/>
  <c r="R43" i="20" s="1"/>
  <c r="K43" i="20"/>
  <c r="Q43" i="20" s="1"/>
  <c r="I43" i="20"/>
  <c r="H43" i="20"/>
  <c r="F43" i="20"/>
  <c r="E43" i="20"/>
  <c r="L42" i="20"/>
  <c r="R42" i="20" s="1"/>
  <c r="K42" i="20"/>
  <c r="Q42" i="20" s="1"/>
  <c r="I42" i="20"/>
  <c r="H42" i="20"/>
  <c r="F42" i="20"/>
  <c r="E42" i="20"/>
  <c r="L41" i="20"/>
  <c r="R41" i="20" s="1"/>
  <c r="K41" i="20"/>
  <c r="Q41" i="20" s="1"/>
  <c r="I41" i="20"/>
  <c r="H41" i="20"/>
  <c r="F41" i="20"/>
  <c r="E41" i="20"/>
  <c r="L40" i="20"/>
  <c r="R40" i="20" s="1"/>
  <c r="K40" i="20"/>
  <c r="Q40" i="20" s="1"/>
  <c r="I40" i="20"/>
  <c r="H40" i="20"/>
  <c r="F40" i="20"/>
  <c r="E40" i="20"/>
  <c r="L39" i="20"/>
  <c r="R39" i="20" s="1"/>
  <c r="K39" i="20"/>
  <c r="Q39" i="20" s="1"/>
  <c r="I39" i="20"/>
  <c r="H39" i="20"/>
  <c r="F39" i="20"/>
  <c r="E39" i="20"/>
  <c r="L38" i="20"/>
  <c r="R38" i="20" s="1"/>
  <c r="K38" i="20"/>
  <c r="Q38" i="20" s="1"/>
  <c r="I38" i="20"/>
  <c r="H38" i="20"/>
  <c r="F38" i="20"/>
  <c r="E38" i="20"/>
  <c r="L37" i="20"/>
  <c r="R37" i="20" s="1"/>
  <c r="K37" i="20"/>
  <c r="Q37" i="20" s="1"/>
  <c r="I37" i="20"/>
  <c r="H37" i="20"/>
  <c r="F37" i="20"/>
  <c r="E37" i="20"/>
  <c r="L36" i="20"/>
  <c r="R36" i="20" s="1"/>
  <c r="K36" i="20"/>
  <c r="Q36" i="20" s="1"/>
  <c r="I36" i="20"/>
  <c r="H36" i="20"/>
  <c r="F36" i="20"/>
  <c r="E36" i="20"/>
  <c r="L35" i="20"/>
  <c r="R35" i="20" s="1"/>
  <c r="K35" i="20"/>
  <c r="Q35" i="20" s="1"/>
  <c r="I35" i="20"/>
  <c r="H35" i="20"/>
  <c r="F35" i="20"/>
  <c r="E35" i="20"/>
  <c r="L34" i="20"/>
  <c r="R34" i="20" s="1"/>
  <c r="K34" i="20"/>
  <c r="Q34" i="20" s="1"/>
  <c r="I34" i="20"/>
  <c r="H34" i="20"/>
  <c r="F34" i="20"/>
  <c r="E34" i="20"/>
  <c r="L33" i="20"/>
  <c r="R33" i="20" s="1"/>
  <c r="K33" i="20"/>
  <c r="Q33" i="20" s="1"/>
  <c r="I33" i="20"/>
  <c r="H33" i="20"/>
  <c r="F33" i="20"/>
  <c r="E33" i="20"/>
  <c r="L32" i="20"/>
  <c r="R32" i="20" s="1"/>
  <c r="K32" i="20"/>
  <c r="Q32" i="20" s="1"/>
  <c r="I32" i="20"/>
  <c r="H32" i="20"/>
  <c r="F32" i="20"/>
  <c r="E32" i="20"/>
  <c r="L31" i="20"/>
  <c r="R31" i="20" s="1"/>
  <c r="K31" i="20"/>
  <c r="Q31" i="20" s="1"/>
  <c r="I31" i="20"/>
  <c r="H31" i="20"/>
  <c r="F31" i="20"/>
  <c r="E31" i="20"/>
  <c r="L30" i="20"/>
  <c r="R30" i="20" s="1"/>
  <c r="K30" i="20"/>
  <c r="Q30" i="20" s="1"/>
  <c r="I30" i="20"/>
  <c r="H30" i="20"/>
  <c r="F30" i="20"/>
  <c r="E30" i="20"/>
  <c r="L29" i="20"/>
  <c r="K29" i="20"/>
  <c r="I29" i="20"/>
  <c r="H29" i="20"/>
  <c r="F29" i="20"/>
  <c r="E29" i="20"/>
  <c r="V27" i="20"/>
  <c r="S22" i="2" s="1"/>
  <c r="P27" i="20"/>
  <c r="O27" i="20"/>
  <c r="N27" i="20"/>
  <c r="M27" i="20"/>
  <c r="L27" i="20"/>
  <c r="K27" i="20"/>
  <c r="G27" i="20"/>
  <c r="T26" i="20"/>
  <c r="S26" i="20"/>
  <c r="T25" i="20"/>
  <c r="S25" i="20"/>
  <c r="R24" i="20"/>
  <c r="Q24" i="20"/>
  <c r="I24" i="20"/>
  <c r="H24" i="20"/>
  <c r="F24" i="20"/>
  <c r="E24" i="20"/>
  <c r="R23" i="20"/>
  <c r="T23" i="20" s="1"/>
  <c r="Q23" i="20"/>
  <c r="I23" i="20"/>
  <c r="H23" i="20"/>
  <c r="F23" i="20"/>
  <c r="E23" i="20"/>
  <c r="R22" i="20"/>
  <c r="Q22" i="20"/>
  <c r="I22" i="20"/>
  <c r="H22" i="20"/>
  <c r="F22" i="20"/>
  <c r="E22" i="20"/>
  <c r="R21" i="20"/>
  <c r="Q21" i="20"/>
  <c r="I21" i="20"/>
  <c r="H21" i="20"/>
  <c r="F21" i="20"/>
  <c r="E21" i="20"/>
  <c r="R20" i="20"/>
  <c r="Q20" i="20"/>
  <c r="I20" i="20"/>
  <c r="H20" i="20"/>
  <c r="F20" i="20"/>
  <c r="E20" i="20"/>
  <c r="R19" i="20"/>
  <c r="T19" i="20" s="1"/>
  <c r="Q19" i="20"/>
  <c r="I19" i="20"/>
  <c r="H19" i="20"/>
  <c r="F19" i="20"/>
  <c r="E19" i="20"/>
  <c r="R18" i="20"/>
  <c r="T18" i="20" s="1"/>
  <c r="Q18" i="20"/>
  <c r="I18" i="20"/>
  <c r="H18" i="20"/>
  <c r="F18" i="20"/>
  <c r="E18" i="20"/>
  <c r="R17" i="20"/>
  <c r="T17" i="20" s="1"/>
  <c r="Q17" i="20"/>
  <c r="I17" i="20"/>
  <c r="H17" i="20"/>
  <c r="F17" i="20"/>
  <c r="E17" i="20"/>
  <c r="R16" i="20"/>
  <c r="Q16" i="20"/>
  <c r="I16" i="20"/>
  <c r="H16" i="20"/>
  <c r="F16" i="20"/>
  <c r="E16" i="20"/>
  <c r="R15" i="20"/>
  <c r="Q15" i="20"/>
  <c r="I15" i="20"/>
  <c r="H15" i="20"/>
  <c r="F15" i="20"/>
  <c r="E15" i="20"/>
  <c r="R14" i="20"/>
  <c r="Q14" i="20"/>
  <c r="I14" i="20"/>
  <c r="H14" i="20"/>
  <c r="F14" i="20"/>
  <c r="E14" i="20"/>
  <c r="R13" i="20"/>
  <c r="Q13" i="20"/>
  <c r="I13" i="20"/>
  <c r="H13" i="20"/>
  <c r="F13" i="20"/>
  <c r="E13" i="20"/>
  <c r="R12" i="20"/>
  <c r="Q12" i="20"/>
  <c r="I12" i="20"/>
  <c r="H12" i="20"/>
  <c r="F12" i="20"/>
  <c r="E12" i="20"/>
  <c r="J8" i="20"/>
  <c r="I8" i="20"/>
  <c r="H8" i="20"/>
  <c r="G8" i="20"/>
  <c r="F8" i="20"/>
  <c r="E8" i="20"/>
  <c r="C4" i="20"/>
  <c r="C3" i="20"/>
  <c r="R2" i="20"/>
  <c r="Q24" i="137"/>
  <c r="L24" i="137"/>
  <c r="K24" i="137"/>
  <c r="H24" i="137"/>
  <c r="G24" i="137"/>
  <c r="E24" i="137"/>
  <c r="O22" i="137"/>
  <c r="N22" i="137"/>
  <c r="M21" i="137"/>
  <c r="F21" i="137"/>
  <c r="D21" i="137"/>
  <c r="M20" i="137"/>
  <c r="N20" i="137" s="1"/>
  <c r="F20" i="137"/>
  <c r="D20" i="137"/>
  <c r="M19" i="137"/>
  <c r="O19" i="137" s="1"/>
  <c r="F19" i="137"/>
  <c r="D19" i="137"/>
  <c r="M18" i="137"/>
  <c r="N18" i="137" s="1"/>
  <c r="F18" i="137"/>
  <c r="D18" i="137"/>
  <c r="M17" i="137"/>
  <c r="F17" i="137"/>
  <c r="D17" i="137"/>
  <c r="M16" i="137"/>
  <c r="N16" i="137" s="1"/>
  <c r="F16" i="137"/>
  <c r="D16" i="137"/>
  <c r="M15" i="137"/>
  <c r="O15" i="137" s="1"/>
  <c r="F15" i="137"/>
  <c r="D15" i="137"/>
  <c r="M14" i="137"/>
  <c r="N14" i="137" s="1"/>
  <c r="F14" i="137"/>
  <c r="D14" i="137"/>
  <c r="M13" i="137"/>
  <c r="F13" i="137"/>
  <c r="D13" i="137"/>
  <c r="M12" i="137"/>
  <c r="N12" i="137" s="1"/>
  <c r="F12" i="137"/>
  <c r="D12" i="137"/>
  <c r="M11" i="137"/>
  <c r="O11" i="137" s="1"/>
  <c r="F11" i="137"/>
  <c r="D11" i="137"/>
  <c r="G8" i="137"/>
  <c r="F8" i="137"/>
  <c r="E8" i="137"/>
  <c r="D8" i="137"/>
  <c r="B4" i="137"/>
  <c r="B3" i="137"/>
  <c r="L2" i="137"/>
  <c r="L22" i="136"/>
  <c r="K22" i="136"/>
  <c r="J22" i="136"/>
  <c r="I22" i="136"/>
  <c r="G22" i="136"/>
  <c r="E22" i="136"/>
  <c r="H19" i="136"/>
  <c r="M19" i="136" s="1"/>
  <c r="F19" i="136"/>
  <c r="D19" i="136"/>
  <c r="H18" i="136"/>
  <c r="M18" i="136" s="1"/>
  <c r="F18" i="136"/>
  <c r="D18" i="136"/>
  <c r="H17" i="136"/>
  <c r="M17" i="136" s="1"/>
  <c r="F17" i="136"/>
  <c r="D17" i="136"/>
  <c r="H16" i="136"/>
  <c r="M16" i="136" s="1"/>
  <c r="F16" i="136"/>
  <c r="D16" i="136"/>
  <c r="H15" i="136"/>
  <c r="M15" i="136" s="1"/>
  <c r="F15" i="136"/>
  <c r="D15" i="136"/>
  <c r="H14" i="136"/>
  <c r="M14" i="136" s="1"/>
  <c r="F14" i="136"/>
  <c r="D14" i="136"/>
  <c r="H13" i="136"/>
  <c r="M13" i="136" s="1"/>
  <c r="F13" i="136"/>
  <c r="D13" i="136"/>
  <c r="Q12" i="136"/>
  <c r="S14" i="2" s="1"/>
  <c r="M11" i="136"/>
  <c r="F11" i="136"/>
  <c r="D11" i="136"/>
  <c r="O10" i="136"/>
  <c r="N10" i="136"/>
  <c r="G8" i="136"/>
  <c r="F8" i="136"/>
  <c r="E8" i="136"/>
  <c r="D8" i="136"/>
  <c r="B4" i="136"/>
  <c r="B3" i="136"/>
  <c r="L2" i="136"/>
  <c r="L52" i="135"/>
  <c r="K52" i="135"/>
  <c r="J52" i="135"/>
  <c r="I52" i="135"/>
  <c r="E52" i="135"/>
  <c r="H50" i="135"/>
  <c r="M50" i="135" s="1"/>
  <c r="F50" i="135"/>
  <c r="D50" i="135"/>
  <c r="H49" i="135"/>
  <c r="M49" i="135" s="1"/>
  <c r="F49" i="135"/>
  <c r="D49" i="135"/>
  <c r="H48" i="135"/>
  <c r="M48" i="135" s="1"/>
  <c r="F48" i="135"/>
  <c r="D48" i="135"/>
  <c r="H47" i="135"/>
  <c r="M47" i="135" s="1"/>
  <c r="F47" i="135"/>
  <c r="D47" i="135"/>
  <c r="H46" i="135"/>
  <c r="M46" i="135" s="1"/>
  <c r="F46" i="135"/>
  <c r="D46" i="135"/>
  <c r="H45" i="135"/>
  <c r="M45" i="135" s="1"/>
  <c r="F45" i="135"/>
  <c r="D45" i="135"/>
  <c r="H44" i="135"/>
  <c r="F44" i="135"/>
  <c r="D44" i="135"/>
  <c r="H43" i="135"/>
  <c r="M43" i="135" s="1"/>
  <c r="F43" i="135"/>
  <c r="D43" i="135"/>
  <c r="H42" i="135"/>
  <c r="M42" i="135" s="1"/>
  <c r="F42" i="135"/>
  <c r="D42" i="135"/>
  <c r="H41" i="135"/>
  <c r="M41" i="135" s="1"/>
  <c r="F41" i="135"/>
  <c r="D41" i="135"/>
  <c r="H40" i="135"/>
  <c r="M40" i="135" s="1"/>
  <c r="F40" i="135"/>
  <c r="D40" i="135"/>
  <c r="H39" i="135"/>
  <c r="M39" i="135" s="1"/>
  <c r="F39" i="135"/>
  <c r="D39" i="135"/>
  <c r="H38" i="135"/>
  <c r="F38" i="135"/>
  <c r="D38" i="135"/>
  <c r="Q36" i="135"/>
  <c r="S13" i="2" s="1"/>
  <c r="L36" i="135"/>
  <c r="K36" i="135"/>
  <c r="J36" i="135"/>
  <c r="I36" i="135"/>
  <c r="H36" i="135"/>
  <c r="G36" i="135"/>
  <c r="E36" i="135"/>
  <c r="M35" i="135"/>
  <c r="O35" i="135" s="1"/>
  <c r="F35" i="135"/>
  <c r="D35" i="135"/>
  <c r="M34" i="135"/>
  <c r="O34" i="135" s="1"/>
  <c r="F34" i="135"/>
  <c r="D34" i="135"/>
  <c r="O33" i="135"/>
  <c r="N33" i="135"/>
  <c r="M32" i="135"/>
  <c r="O32" i="135" s="1"/>
  <c r="F32" i="135"/>
  <c r="D32" i="135"/>
  <c r="M31" i="135"/>
  <c r="N31" i="135" s="1"/>
  <c r="F31" i="135"/>
  <c r="D31" i="135"/>
  <c r="M30" i="135"/>
  <c r="F30" i="135"/>
  <c r="D30" i="135"/>
  <c r="M29" i="135"/>
  <c r="N29" i="135" s="1"/>
  <c r="F29" i="135"/>
  <c r="D29" i="135"/>
  <c r="M28" i="135"/>
  <c r="F28" i="135"/>
  <c r="D28" i="135"/>
  <c r="M27" i="135"/>
  <c r="N27" i="135" s="1"/>
  <c r="F27" i="135"/>
  <c r="D27" i="135"/>
  <c r="O26" i="135"/>
  <c r="N26" i="135"/>
  <c r="M25" i="135"/>
  <c r="F25" i="135"/>
  <c r="D25" i="135"/>
  <c r="M24" i="135"/>
  <c r="F24" i="135"/>
  <c r="D24" i="135"/>
  <c r="M23" i="135"/>
  <c r="F23" i="135"/>
  <c r="D23" i="135"/>
  <c r="M22" i="135"/>
  <c r="O22" i="135" s="1"/>
  <c r="F22" i="135"/>
  <c r="D22" i="135"/>
  <c r="O21" i="135"/>
  <c r="N21" i="135"/>
  <c r="F21" i="135"/>
  <c r="M20" i="135"/>
  <c r="F20" i="135"/>
  <c r="D20" i="135"/>
  <c r="M19" i="135"/>
  <c r="O19" i="135" s="1"/>
  <c r="F19" i="135"/>
  <c r="D19" i="135"/>
  <c r="M18" i="135"/>
  <c r="O18" i="135" s="1"/>
  <c r="F18" i="135"/>
  <c r="D18" i="135"/>
  <c r="M17" i="135"/>
  <c r="O17" i="135" s="1"/>
  <c r="F17" i="135"/>
  <c r="D17" i="135"/>
  <c r="O16" i="135"/>
  <c r="N16" i="135"/>
  <c r="M15" i="135"/>
  <c r="N15" i="135" s="1"/>
  <c r="F15" i="135"/>
  <c r="D15" i="135"/>
  <c r="M14" i="135"/>
  <c r="F14" i="135"/>
  <c r="D14" i="135"/>
  <c r="M13" i="135"/>
  <c r="N13" i="135" s="1"/>
  <c r="F13" i="135"/>
  <c r="D13" i="135"/>
  <c r="M12" i="135"/>
  <c r="F12" i="135"/>
  <c r="D12" i="135"/>
  <c r="M11" i="135"/>
  <c r="N11" i="135" s="1"/>
  <c r="F11" i="135"/>
  <c r="D11" i="135"/>
  <c r="G8" i="135"/>
  <c r="F8" i="135"/>
  <c r="E8" i="135"/>
  <c r="D8" i="135"/>
  <c r="B4" i="135"/>
  <c r="B3" i="135"/>
  <c r="L2" i="135"/>
  <c r="L67" i="18"/>
  <c r="K67" i="18"/>
  <c r="J67" i="18"/>
  <c r="I67" i="18"/>
  <c r="G67" i="18"/>
  <c r="E67" i="18"/>
  <c r="H65" i="18"/>
  <c r="M65" i="18" s="1"/>
  <c r="F65" i="18"/>
  <c r="D65" i="18"/>
  <c r="H64" i="18"/>
  <c r="M64" i="18" s="1"/>
  <c r="F64" i="18"/>
  <c r="D64" i="18"/>
  <c r="H63" i="18"/>
  <c r="M63" i="18" s="1"/>
  <c r="F63" i="18"/>
  <c r="D63" i="18"/>
  <c r="H62" i="18"/>
  <c r="M62" i="18" s="1"/>
  <c r="F62" i="18"/>
  <c r="D62" i="18"/>
  <c r="H61" i="18"/>
  <c r="M61" i="18" s="1"/>
  <c r="F61" i="18"/>
  <c r="D61" i="18"/>
  <c r="H60" i="18"/>
  <c r="M60" i="18" s="1"/>
  <c r="F60" i="18"/>
  <c r="D60" i="18"/>
  <c r="H59" i="18"/>
  <c r="M59" i="18" s="1"/>
  <c r="F59" i="18"/>
  <c r="D59" i="18"/>
  <c r="Q57" i="18"/>
  <c r="L57" i="18"/>
  <c r="K57" i="18"/>
  <c r="J57" i="18"/>
  <c r="I57" i="18"/>
  <c r="H57" i="18"/>
  <c r="G57" i="18"/>
  <c r="E57" i="18"/>
  <c r="M56" i="18"/>
  <c r="N56" i="18" s="1"/>
  <c r="F56" i="18"/>
  <c r="D56" i="18"/>
  <c r="M55" i="18"/>
  <c r="N55" i="18" s="1"/>
  <c r="F55" i="18"/>
  <c r="D55" i="18"/>
  <c r="O54" i="18"/>
  <c r="N54" i="18"/>
  <c r="M53" i="18"/>
  <c r="O53" i="18" s="1"/>
  <c r="F53" i="18"/>
  <c r="D53" i="18"/>
  <c r="M52" i="18"/>
  <c r="F52" i="18"/>
  <c r="D52" i="18"/>
  <c r="O51" i="18"/>
  <c r="N51" i="18"/>
  <c r="F51" i="18"/>
  <c r="M50" i="18"/>
  <c r="O50" i="18" s="1"/>
  <c r="F50" i="18"/>
  <c r="D50" i="18"/>
  <c r="M49" i="18"/>
  <c r="N49" i="18" s="1"/>
  <c r="F49" i="18"/>
  <c r="D49" i="18"/>
  <c r="M48" i="18"/>
  <c r="O48" i="18" s="1"/>
  <c r="F48" i="18"/>
  <c r="D48" i="18"/>
  <c r="O47" i="18"/>
  <c r="N47" i="18"/>
  <c r="F47" i="18"/>
  <c r="M46" i="18"/>
  <c r="N46" i="18" s="1"/>
  <c r="F46" i="18"/>
  <c r="D46" i="18"/>
  <c r="M45" i="18"/>
  <c r="O45" i="18" s="1"/>
  <c r="F45" i="18"/>
  <c r="D45" i="18"/>
  <c r="O44" i="18"/>
  <c r="N44" i="18"/>
  <c r="F44" i="18"/>
  <c r="M43" i="18"/>
  <c r="N43" i="18" s="1"/>
  <c r="F43" i="18"/>
  <c r="D43" i="18"/>
  <c r="M42" i="18"/>
  <c r="O42" i="18" s="1"/>
  <c r="F42" i="18"/>
  <c r="D42" i="18"/>
  <c r="M41" i="18"/>
  <c r="F41" i="18"/>
  <c r="D41" i="18"/>
  <c r="M40" i="18"/>
  <c r="O40" i="18" s="1"/>
  <c r="F40" i="18"/>
  <c r="D40" i="18"/>
  <c r="M39" i="18"/>
  <c r="N39" i="18" s="1"/>
  <c r="F39" i="18"/>
  <c r="D39" i="18"/>
  <c r="M38" i="18"/>
  <c r="O38" i="18" s="1"/>
  <c r="F38" i="18"/>
  <c r="D38" i="18"/>
  <c r="M37" i="18"/>
  <c r="F37" i="18"/>
  <c r="D37" i="18"/>
  <c r="M36" i="18"/>
  <c r="O36" i="18" s="1"/>
  <c r="F36" i="18"/>
  <c r="D36" i="18"/>
  <c r="O35" i="18"/>
  <c r="N35" i="18"/>
  <c r="F35" i="18"/>
  <c r="M34" i="18"/>
  <c r="N34" i="18" s="1"/>
  <c r="F34" i="18"/>
  <c r="D34" i="18"/>
  <c r="M33" i="18"/>
  <c r="O33" i="18" s="1"/>
  <c r="F33" i="18"/>
  <c r="D33" i="18"/>
  <c r="M32" i="18"/>
  <c r="N32" i="18" s="1"/>
  <c r="F32" i="18"/>
  <c r="D32" i="18"/>
  <c r="M31" i="18"/>
  <c r="O31" i="18" s="1"/>
  <c r="F31" i="18"/>
  <c r="D31" i="18"/>
  <c r="M30" i="18"/>
  <c r="F30" i="18"/>
  <c r="D30" i="18"/>
  <c r="M29" i="18"/>
  <c r="O29" i="18" s="1"/>
  <c r="F29" i="18"/>
  <c r="D29" i="18"/>
  <c r="M28" i="18"/>
  <c r="N28" i="18" s="1"/>
  <c r="F28" i="18"/>
  <c r="D28" i="18"/>
  <c r="M27" i="18"/>
  <c r="O27" i="18" s="1"/>
  <c r="F27" i="18"/>
  <c r="D27" i="18"/>
  <c r="M26" i="18"/>
  <c r="N26" i="18" s="1"/>
  <c r="F26" i="18"/>
  <c r="D26" i="18"/>
  <c r="M25" i="18"/>
  <c r="O25" i="18" s="1"/>
  <c r="F25" i="18"/>
  <c r="D25" i="18"/>
  <c r="O24" i="18"/>
  <c r="N24" i="18"/>
  <c r="F24" i="18"/>
  <c r="M23" i="18"/>
  <c r="F23" i="18"/>
  <c r="D23" i="18"/>
  <c r="M22" i="18"/>
  <c r="O22" i="18" s="1"/>
  <c r="F22" i="18"/>
  <c r="D22" i="18"/>
  <c r="M21" i="18"/>
  <c r="N21" i="18" s="1"/>
  <c r="F21" i="18"/>
  <c r="D21" i="18"/>
  <c r="M20" i="18"/>
  <c r="O20" i="18" s="1"/>
  <c r="F20" i="18"/>
  <c r="D20" i="18"/>
  <c r="M19" i="18"/>
  <c r="F19" i="18"/>
  <c r="D19" i="18"/>
  <c r="M18" i="18"/>
  <c r="O18" i="18" s="1"/>
  <c r="F18" i="18"/>
  <c r="D18" i="18"/>
  <c r="M17" i="18"/>
  <c r="N17" i="18" s="1"/>
  <c r="F17" i="18"/>
  <c r="D17" i="18"/>
  <c r="M16" i="18"/>
  <c r="F16" i="18"/>
  <c r="D16" i="18"/>
  <c r="M15" i="18"/>
  <c r="F15" i="18"/>
  <c r="D15" i="18"/>
  <c r="M14" i="18"/>
  <c r="N14" i="18" s="1"/>
  <c r="F14" i="18"/>
  <c r="D14" i="18"/>
  <c r="M13" i="18"/>
  <c r="N13" i="18" s="1"/>
  <c r="F13" i="18"/>
  <c r="D13" i="18"/>
  <c r="M12" i="18"/>
  <c r="F12" i="18"/>
  <c r="D12" i="18"/>
  <c r="O11" i="18"/>
  <c r="N11" i="18"/>
  <c r="G8" i="18"/>
  <c r="F8" i="18"/>
  <c r="E8" i="18"/>
  <c r="D8" i="18"/>
  <c r="B4" i="18"/>
  <c r="B3" i="18"/>
  <c r="L2" i="18"/>
  <c r="L38" i="19"/>
  <c r="K38" i="19"/>
  <c r="J38" i="19"/>
  <c r="I38" i="19"/>
  <c r="G38" i="19"/>
  <c r="E38" i="19"/>
  <c r="H36" i="19"/>
  <c r="M36" i="19" s="1"/>
  <c r="F36" i="19"/>
  <c r="D36" i="19"/>
  <c r="H35" i="19"/>
  <c r="M35" i="19" s="1"/>
  <c r="F35" i="19"/>
  <c r="D35" i="19"/>
  <c r="H34" i="19"/>
  <c r="M34" i="19" s="1"/>
  <c r="F34" i="19"/>
  <c r="D34" i="19"/>
  <c r="H33" i="19"/>
  <c r="M33" i="19" s="1"/>
  <c r="F33" i="19"/>
  <c r="D33" i="19"/>
  <c r="H32" i="19"/>
  <c r="M32" i="19" s="1"/>
  <c r="F32" i="19"/>
  <c r="D32" i="19"/>
  <c r="H31" i="19"/>
  <c r="M31" i="19" s="1"/>
  <c r="F31" i="19"/>
  <c r="D31" i="19"/>
  <c r="H30" i="19"/>
  <c r="M30" i="19" s="1"/>
  <c r="F30" i="19"/>
  <c r="D30" i="19"/>
  <c r="H29" i="19"/>
  <c r="M29" i="19" s="1"/>
  <c r="F29" i="19"/>
  <c r="D29" i="19"/>
  <c r="H28" i="19"/>
  <c r="M28" i="19" s="1"/>
  <c r="F28" i="19"/>
  <c r="D28" i="19"/>
  <c r="H27" i="19"/>
  <c r="M27" i="19" s="1"/>
  <c r="F27" i="19"/>
  <c r="D27" i="19"/>
  <c r="H26" i="19"/>
  <c r="M26" i="19" s="1"/>
  <c r="H526" i="261" s="1"/>
  <c r="F26" i="19"/>
  <c r="D26" i="19"/>
  <c r="I526" i="261" s="1"/>
  <c r="H25" i="19"/>
  <c r="M25" i="19" s="1"/>
  <c r="H525" i="261" s="1"/>
  <c r="F25" i="19"/>
  <c r="D25" i="19"/>
  <c r="H24" i="19"/>
  <c r="M24" i="19" s="1"/>
  <c r="F24" i="19"/>
  <c r="D24" i="19"/>
  <c r="Q22" i="19"/>
  <c r="L22" i="19"/>
  <c r="K22" i="19"/>
  <c r="J22" i="19"/>
  <c r="I22" i="19"/>
  <c r="H22" i="19"/>
  <c r="G22" i="19"/>
  <c r="E22" i="19"/>
  <c r="M21" i="19"/>
  <c r="O21" i="19" s="1"/>
  <c r="F21" i="19"/>
  <c r="D21" i="19"/>
  <c r="M20" i="19"/>
  <c r="N20" i="19" s="1"/>
  <c r="F20" i="19"/>
  <c r="D20" i="19"/>
  <c r="M19" i="19"/>
  <c r="N19" i="19" s="1"/>
  <c r="F19" i="19"/>
  <c r="D19" i="19"/>
  <c r="M18" i="19"/>
  <c r="N18" i="19" s="1"/>
  <c r="F18" i="19"/>
  <c r="D18" i="19"/>
  <c r="M17" i="19"/>
  <c r="F17" i="19"/>
  <c r="D17" i="19"/>
  <c r="M16" i="19"/>
  <c r="N16" i="19" s="1"/>
  <c r="F16" i="19"/>
  <c r="D16" i="19"/>
  <c r="M15" i="19"/>
  <c r="N15" i="19" s="1"/>
  <c r="F15" i="19"/>
  <c r="D15" i="19"/>
  <c r="M14" i="19"/>
  <c r="N14" i="19" s="1"/>
  <c r="F14" i="19"/>
  <c r="D14" i="19"/>
  <c r="M13" i="19"/>
  <c r="O13" i="19" s="1"/>
  <c r="F13" i="19"/>
  <c r="D13" i="19"/>
  <c r="I525" i="261" s="1"/>
  <c r="G8" i="19"/>
  <c r="F8" i="19"/>
  <c r="E8" i="19"/>
  <c r="D8" i="19"/>
  <c r="B4" i="19"/>
  <c r="M3" i="19"/>
  <c r="B3" i="19"/>
  <c r="L33" i="134"/>
  <c r="K33" i="134"/>
  <c r="J33" i="134"/>
  <c r="I33" i="134"/>
  <c r="G33" i="134"/>
  <c r="E33" i="134"/>
  <c r="H31" i="134"/>
  <c r="M31" i="134" s="1"/>
  <c r="F31" i="134"/>
  <c r="D31" i="134"/>
  <c r="H30" i="134"/>
  <c r="M30" i="134" s="1"/>
  <c r="F30" i="134"/>
  <c r="D30" i="134"/>
  <c r="H29" i="134"/>
  <c r="M29" i="134" s="1"/>
  <c r="F29" i="134"/>
  <c r="D29" i="134"/>
  <c r="H28" i="134"/>
  <c r="M28" i="134" s="1"/>
  <c r="F28" i="134"/>
  <c r="D28" i="134"/>
  <c r="H27" i="134"/>
  <c r="M27" i="134" s="1"/>
  <c r="F27" i="134"/>
  <c r="D27" i="134"/>
  <c r="H26" i="134"/>
  <c r="M26" i="134" s="1"/>
  <c r="F26" i="134"/>
  <c r="D26" i="134"/>
  <c r="H25" i="134"/>
  <c r="F25" i="134"/>
  <c r="D25" i="134"/>
  <c r="H24" i="134"/>
  <c r="M24" i="134" s="1"/>
  <c r="F24" i="134"/>
  <c r="D24" i="134"/>
  <c r="H23" i="134"/>
  <c r="M23" i="134" s="1"/>
  <c r="F23" i="134"/>
  <c r="D23" i="134"/>
  <c r="H22" i="134"/>
  <c r="F22" i="134"/>
  <c r="D22" i="134"/>
  <c r="Q20" i="134"/>
  <c r="T51" i="1" s="1"/>
  <c r="L20" i="134"/>
  <c r="L51" i="1" s="1"/>
  <c r="K20" i="134"/>
  <c r="K51" i="1" s="1"/>
  <c r="J20" i="134"/>
  <c r="I20" i="134"/>
  <c r="I51" i="1" s="1"/>
  <c r="H20" i="134"/>
  <c r="G20" i="134"/>
  <c r="E20" i="134"/>
  <c r="M19" i="134"/>
  <c r="O19" i="134" s="1"/>
  <c r="F19" i="134"/>
  <c r="D19" i="134"/>
  <c r="T16" i="142" s="1"/>
  <c r="T14" i="142" s="1"/>
  <c r="M18" i="134"/>
  <c r="S55" i="142" s="1"/>
  <c r="F18" i="134"/>
  <c r="D18" i="134"/>
  <c r="S16" i="142" s="1"/>
  <c r="S14" i="142" s="1"/>
  <c r="M17" i="134"/>
  <c r="O17" i="134" s="1"/>
  <c r="F17" i="134"/>
  <c r="D17" i="134"/>
  <c r="R16" i="142" s="1"/>
  <c r="R14" i="142" s="1"/>
  <c r="M16" i="134"/>
  <c r="N16" i="134" s="1"/>
  <c r="F16" i="134"/>
  <c r="D16" i="134"/>
  <c r="Q16" i="142" s="1"/>
  <c r="Q14" i="142" s="1"/>
  <c r="M15" i="134"/>
  <c r="O15" i="134" s="1"/>
  <c r="F15" i="134"/>
  <c r="D15" i="134"/>
  <c r="P16" i="142" s="1"/>
  <c r="P14" i="142" s="1"/>
  <c r="M14" i="134"/>
  <c r="N14" i="134" s="1"/>
  <c r="F14" i="134"/>
  <c r="D14" i="134"/>
  <c r="M13" i="134"/>
  <c r="O13" i="134" s="1"/>
  <c r="F13" i="134"/>
  <c r="D13" i="134"/>
  <c r="M12" i="134"/>
  <c r="N12" i="134" s="1"/>
  <c r="F12" i="134"/>
  <c r="D12" i="134"/>
  <c r="N16" i="142" s="1"/>
  <c r="N14" i="142" s="1"/>
  <c r="H9" i="134"/>
  <c r="G9" i="134"/>
  <c r="F9" i="134"/>
  <c r="E9" i="134"/>
  <c r="D9" i="134"/>
  <c r="B6" i="134"/>
  <c r="B5" i="134"/>
  <c r="B4" i="134"/>
  <c r="M3" i="134"/>
  <c r="B1" i="134"/>
  <c r="L45" i="133"/>
  <c r="K45" i="133"/>
  <c r="J45" i="133"/>
  <c r="I45" i="133"/>
  <c r="H43" i="133"/>
  <c r="M43" i="133" s="1"/>
  <c r="F43" i="133"/>
  <c r="D43" i="133"/>
  <c r="H42" i="133"/>
  <c r="M42" i="133" s="1"/>
  <c r="F42" i="133"/>
  <c r="D42" i="133"/>
  <c r="H41" i="133"/>
  <c r="M41" i="133" s="1"/>
  <c r="F41" i="133"/>
  <c r="D41" i="133"/>
  <c r="H40" i="133"/>
  <c r="M40" i="133" s="1"/>
  <c r="F40" i="133"/>
  <c r="D40" i="133"/>
  <c r="H39" i="133"/>
  <c r="M39" i="133" s="1"/>
  <c r="F39" i="133"/>
  <c r="D39" i="133"/>
  <c r="H38" i="133"/>
  <c r="M38" i="133" s="1"/>
  <c r="F38" i="133"/>
  <c r="D38" i="133"/>
  <c r="H37" i="133"/>
  <c r="M37" i="133" s="1"/>
  <c r="F37" i="133"/>
  <c r="D37" i="133"/>
  <c r="H36" i="133"/>
  <c r="M36" i="133" s="1"/>
  <c r="F36" i="133"/>
  <c r="D36" i="133"/>
  <c r="H35" i="133"/>
  <c r="M35" i="133" s="1"/>
  <c r="F35" i="133"/>
  <c r="D35" i="133"/>
  <c r="H34" i="133"/>
  <c r="M34" i="133" s="1"/>
  <c r="F34" i="133"/>
  <c r="D34" i="133"/>
  <c r="H33" i="133"/>
  <c r="M33" i="133" s="1"/>
  <c r="F33" i="133"/>
  <c r="D33" i="133"/>
  <c r="H32" i="133"/>
  <c r="M32" i="133" s="1"/>
  <c r="F32" i="133"/>
  <c r="D32" i="133"/>
  <c r="F31" i="133"/>
  <c r="D31" i="133"/>
  <c r="H30" i="133"/>
  <c r="M30" i="133" s="1"/>
  <c r="F30" i="133"/>
  <c r="D30" i="133"/>
  <c r="H29" i="133"/>
  <c r="M29" i="133" s="1"/>
  <c r="F29" i="133"/>
  <c r="D29" i="133"/>
  <c r="H28" i="133"/>
  <c r="M28" i="133" s="1"/>
  <c r="F28" i="133"/>
  <c r="D28" i="133"/>
  <c r="H27" i="133"/>
  <c r="M27" i="133" s="1"/>
  <c r="F27" i="133"/>
  <c r="D27" i="133"/>
  <c r="H26" i="133"/>
  <c r="M26" i="133" s="1"/>
  <c r="F26" i="133"/>
  <c r="D26" i="133"/>
  <c r="Q24" i="133"/>
  <c r="L24" i="133"/>
  <c r="L49" i="1" s="1"/>
  <c r="K24" i="133"/>
  <c r="J24" i="133"/>
  <c r="I24" i="133"/>
  <c r="I50" i="1" s="1"/>
  <c r="G24" i="133"/>
  <c r="G49" i="1" s="1"/>
  <c r="E24" i="133"/>
  <c r="E50" i="1" s="1"/>
  <c r="M23" i="133"/>
  <c r="H23" i="133"/>
  <c r="F23" i="133"/>
  <c r="D23" i="133"/>
  <c r="H22" i="133"/>
  <c r="D22" i="133"/>
  <c r="Z16" i="142" s="1"/>
  <c r="Z28" i="142" s="1"/>
  <c r="W28" i="142" s="1"/>
  <c r="W22" i="142" s="1"/>
  <c r="H21" i="133"/>
  <c r="D21" i="133"/>
  <c r="Y16" i="142" s="1"/>
  <c r="M20" i="133"/>
  <c r="O20" i="133" s="1"/>
  <c r="H20" i="133"/>
  <c r="F20" i="133"/>
  <c r="D20" i="133"/>
  <c r="X16" i="142" s="1"/>
  <c r="X14" i="142" s="1"/>
  <c r="M19" i="133"/>
  <c r="H19" i="133"/>
  <c r="F19" i="133"/>
  <c r="D19" i="133"/>
  <c r="F18" i="133"/>
  <c r="D18" i="133"/>
  <c r="W16" i="142" s="1"/>
  <c r="W14" i="142" s="1"/>
  <c r="M17" i="133"/>
  <c r="O17" i="133" s="1"/>
  <c r="H17" i="133"/>
  <c r="F17" i="133"/>
  <c r="D17" i="133"/>
  <c r="V14" i="142" s="1"/>
  <c r="M16" i="133"/>
  <c r="O16" i="133" s="1"/>
  <c r="H16" i="133"/>
  <c r="F16" i="133"/>
  <c r="D16" i="133"/>
  <c r="M15" i="133"/>
  <c r="H15" i="133"/>
  <c r="F15" i="133"/>
  <c r="D15" i="133"/>
  <c r="M14" i="133"/>
  <c r="O14" i="133" s="1"/>
  <c r="H14" i="133"/>
  <c r="F14" i="133"/>
  <c r="D14" i="133"/>
  <c r="M13" i="133"/>
  <c r="U55" i="142" s="1"/>
  <c r="H13" i="133"/>
  <c r="F13" i="133"/>
  <c r="D13" i="133"/>
  <c r="U16" i="142" s="1"/>
  <c r="U14" i="142" s="1"/>
  <c r="H9" i="133"/>
  <c r="G9" i="133"/>
  <c r="F9" i="133"/>
  <c r="E9" i="133"/>
  <c r="D9" i="133"/>
  <c r="B6" i="133"/>
  <c r="B5" i="133"/>
  <c r="B4" i="133"/>
  <c r="M3" i="133"/>
  <c r="B1" i="133"/>
  <c r="L26" i="132"/>
  <c r="K26" i="132"/>
  <c r="J26" i="132"/>
  <c r="I26" i="132"/>
  <c r="H24" i="132"/>
  <c r="M24" i="132" s="1"/>
  <c r="F24" i="132"/>
  <c r="D24" i="132"/>
  <c r="H23" i="132"/>
  <c r="M23" i="132" s="1"/>
  <c r="F23" i="132"/>
  <c r="D23" i="132"/>
  <c r="H22" i="132"/>
  <c r="M22" i="132" s="1"/>
  <c r="F22" i="132"/>
  <c r="D22" i="132"/>
  <c r="H21" i="132"/>
  <c r="M21" i="132" s="1"/>
  <c r="F21" i="132"/>
  <c r="D21" i="132"/>
  <c r="H20" i="132"/>
  <c r="M20" i="132" s="1"/>
  <c r="J513" i="261" s="1"/>
  <c r="F20" i="132"/>
  <c r="D20" i="132"/>
  <c r="H19" i="132"/>
  <c r="M19" i="132" s="1"/>
  <c r="F19" i="132"/>
  <c r="D19" i="132"/>
  <c r="H18" i="132"/>
  <c r="M18" i="132" s="1"/>
  <c r="F18" i="132"/>
  <c r="D18" i="132"/>
  <c r="Q16" i="132"/>
  <c r="L16" i="132"/>
  <c r="K16" i="132"/>
  <c r="J16" i="132"/>
  <c r="I16" i="132"/>
  <c r="H16" i="132"/>
  <c r="M15" i="132"/>
  <c r="N15" i="132" s="1"/>
  <c r="F15" i="132"/>
  <c r="D15" i="132"/>
  <c r="L16" i="142" s="1"/>
  <c r="L14" i="142" s="1"/>
  <c r="L12" i="142" s="1"/>
  <c r="M14" i="132"/>
  <c r="O14" i="132" s="1"/>
  <c r="F14" i="132"/>
  <c r="D14" i="132"/>
  <c r="K16" i="142" s="1"/>
  <c r="K14" i="142" s="1"/>
  <c r="M13" i="132"/>
  <c r="O13" i="132" s="1"/>
  <c r="F13" i="132"/>
  <c r="D13" i="132"/>
  <c r="J16" i="142" s="1"/>
  <c r="J14" i="142" s="1"/>
  <c r="H9" i="132"/>
  <c r="G9" i="132"/>
  <c r="F9" i="132"/>
  <c r="E9" i="132"/>
  <c r="D9" i="132"/>
  <c r="B6" i="132"/>
  <c r="B5" i="132"/>
  <c r="B4" i="132"/>
  <c r="M3" i="132"/>
  <c r="B1" i="132"/>
  <c r="L30" i="131"/>
  <c r="K30" i="131"/>
  <c r="J30" i="131"/>
  <c r="I30" i="131"/>
  <c r="H28" i="131"/>
  <c r="M28" i="131" s="1"/>
  <c r="F28" i="131"/>
  <c r="D28" i="131"/>
  <c r="H27" i="131"/>
  <c r="M27" i="131" s="1"/>
  <c r="F27" i="131"/>
  <c r="D27" i="131"/>
  <c r="H26" i="131"/>
  <c r="M26" i="131" s="1"/>
  <c r="F26" i="131"/>
  <c r="D26" i="131"/>
  <c r="H25" i="131"/>
  <c r="M25" i="131" s="1"/>
  <c r="F25" i="131"/>
  <c r="D25" i="131"/>
  <c r="H24" i="131"/>
  <c r="M24" i="131" s="1"/>
  <c r="F24" i="131"/>
  <c r="D24" i="131"/>
  <c r="H23" i="131"/>
  <c r="M23" i="131" s="1"/>
  <c r="F23" i="131"/>
  <c r="D23" i="131"/>
  <c r="H22" i="131"/>
  <c r="M22" i="131" s="1"/>
  <c r="F22" i="131"/>
  <c r="D22" i="131"/>
  <c r="H21" i="131"/>
  <c r="M21" i="131" s="1"/>
  <c r="F21" i="131"/>
  <c r="D21" i="131"/>
  <c r="H20" i="131"/>
  <c r="M20" i="131" s="1"/>
  <c r="G24" i="142" s="1"/>
  <c r="G22" i="142" s="1"/>
  <c r="F20" i="131"/>
  <c r="D20" i="131"/>
  <c r="H19" i="131"/>
  <c r="M19" i="131" s="1"/>
  <c r="F19" i="131"/>
  <c r="D19" i="131"/>
  <c r="H18" i="131"/>
  <c r="M18" i="131" s="1"/>
  <c r="F18" i="131"/>
  <c r="D18" i="131"/>
  <c r="H17" i="131"/>
  <c r="F17" i="131"/>
  <c r="D17" i="131"/>
  <c r="Q15" i="131"/>
  <c r="T48" i="1" s="1"/>
  <c r="L15" i="131"/>
  <c r="K15" i="131"/>
  <c r="K48" i="1" s="1"/>
  <c r="J15" i="131"/>
  <c r="J48" i="1" s="1"/>
  <c r="I15" i="131"/>
  <c r="H15" i="131"/>
  <c r="M14" i="131"/>
  <c r="H55" i="142" s="1"/>
  <c r="F14" i="131"/>
  <c r="D14" i="131"/>
  <c r="H16" i="142" s="1"/>
  <c r="H14" i="142" s="1"/>
  <c r="M13" i="131"/>
  <c r="F13" i="131"/>
  <c r="D13" i="131"/>
  <c r="M12" i="131"/>
  <c r="F12" i="131"/>
  <c r="D12" i="131"/>
  <c r="I88" i="140" s="1"/>
  <c r="H113" i="272" s="1"/>
  <c r="H9" i="131"/>
  <c r="G9" i="131"/>
  <c r="F9" i="131"/>
  <c r="E9" i="131"/>
  <c r="D9" i="131"/>
  <c r="B6" i="131"/>
  <c r="B5" i="131"/>
  <c r="B4" i="131"/>
  <c r="M3" i="131"/>
  <c r="B1" i="131"/>
  <c r="H31" i="130"/>
  <c r="M31" i="130" s="1"/>
  <c r="F31" i="130"/>
  <c r="D31" i="130"/>
  <c r="H30" i="130"/>
  <c r="M30" i="130" s="1"/>
  <c r="F30" i="130"/>
  <c r="D30" i="130"/>
  <c r="H29" i="130"/>
  <c r="M29" i="130" s="1"/>
  <c r="F29" i="130"/>
  <c r="D29" i="130"/>
  <c r="H28" i="130"/>
  <c r="M28" i="130" s="1"/>
  <c r="F28" i="130"/>
  <c r="D28" i="130"/>
  <c r="H27" i="130"/>
  <c r="M27" i="130" s="1"/>
  <c r="F27" i="130"/>
  <c r="D27" i="130"/>
  <c r="H26" i="130"/>
  <c r="M26" i="130" s="1"/>
  <c r="F26" i="130"/>
  <c r="D26" i="130"/>
  <c r="H25" i="130"/>
  <c r="M25" i="130" s="1"/>
  <c r="F25" i="130"/>
  <c r="D25" i="130"/>
  <c r="H24" i="130"/>
  <c r="M24" i="130" s="1"/>
  <c r="F24" i="130"/>
  <c r="D24" i="130"/>
  <c r="H23" i="130"/>
  <c r="M23" i="130" s="1"/>
  <c r="F23" i="130"/>
  <c r="D23" i="130"/>
  <c r="H22" i="130"/>
  <c r="M22" i="130" s="1"/>
  <c r="F22" i="130"/>
  <c r="D22" i="130"/>
  <c r="H21" i="130"/>
  <c r="M21" i="130" s="1"/>
  <c r="F21" i="130"/>
  <c r="D21" i="130"/>
  <c r="H20" i="130"/>
  <c r="M20" i="130" s="1"/>
  <c r="F20" i="130"/>
  <c r="D20" i="130"/>
  <c r="H19" i="130"/>
  <c r="M19" i="130" s="1"/>
  <c r="F19" i="130"/>
  <c r="D19" i="130"/>
  <c r="Q17" i="130"/>
  <c r="T44" i="1" s="1"/>
  <c r="L17" i="130"/>
  <c r="L33" i="130" s="1"/>
  <c r="K17" i="130"/>
  <c r="K33" i="130" s="1"/>
  <c r="J17" i="130"/>
  <c r="J33" i="130" s="1"/>
  <c r="I17" i="130"/>
  <c r="I33" i="130" s="1"/>
  <c r="H17" i="130"/>
  <c r="G17" i="130"/>
  <c r="G33" i="130" s="1"/>
  <c r="E17" i="130"/>
  <c r="E33" i="130" s="1"/>
  <c r="M16" i="130"/>
  <c r="O16" i="130" s="1"/>
  <c r="F16" i="130"/>
  <c r="D16" i="130"/>
  <c r="M15" i="130"/>
  <c r="N15" i="130" s="1"/>
  <c r="F15" i="130"/>
  <c r="D15" i="130"/>
  <c r="M14" i="130"/>
  <c r="O14" i="130" s="1"/>
  <c r="F14" i="130"/>
  <c r="D14" i="130"/>
  <c r="M13" i="130"/>
  <c r="F13" i="130"/>
  <c r="D13" i="130"/>
  <c r="M12" i="130"/>
  <c r="F12" i="130"/>
  <c r="D12" i="130"/>
  <c r="M11" i="130"/>
  <c r="F11" i="130"/>
  <c r="D11" i="130"/>
  <c r="H9" i="130"/>
  <c r="G9" i="130"/>
  <c r="F9" i="130"/>
  <c r="E9" i="130"/>
  <c r="D9" i="130"/>
  <c r="B6" i="130"/>
  <c r="B5" i="130"/>
  <c r="B4" i="130"/>
  <c r="M3" i="130"/>
  <c r="B1" i="130"/>
  <c r="L33" i="129"/>
  <c r="K33" i="129"/>
  <c r="J33" i="129"/>
  <c r="I33" i="129"/>
  <c r="G33" i="129"/>
  <c r="E33" i="129"/>
  <c r="H32" i="129"/>
  <c r="M32" i="129" s="1"/>
  <c r="F32" i="129"/>
  <c r="D32" i="129"/>
  <c r="H31" i="129"/>
  <c r="M31" i="129" s="1"/>
  <c r="F31" i="129"/>
  <c r="D31" i="129"/>
  <c r="H30" i="129"/>
  <c r="M30" i="129" s="1"/>
  <c r="F30" i="129"/>
  <c r="D30" i="129"/>
  <c r="H29" i="129"/>
  <c r="M29" i="129" s="1"/>
  <c r="F29" i="129"/>
  <c r="D29" i="129"/>
  <c r="H28" i="129"/>
  <c r="M28" i="129" s="1"/>
  <c r="F28" i="129"/>
  <c r="D28" i="129"/>
  <c r="H27" i="129"/>
  <c r="M27" i="129" s="1"/>
  <c r="F27" i="129"/>
  <c r="D27" i="129"/>
  <c r="H26" i="129"/>
  <c r="M26" i="129" s="1"/>
  <c r="F26" i="129"/>
  <c r="D26" i="129"/>
  <c r="H25" i="129"/>
  <c r="M25" i="129" s="1"/>
  <c r="F25" i="129"/>
  <c r="D25" i="129"/>
  <c r="H24" i="129"/>
  <c r="M24" i="129" s="1"/>
  <c r="F24" i="129"/>
  <c r="D24" i="129"/>
  <c r="H23" i="129"/>
  <c r="M23" i="129" s="1"/>
  <c r="F23" i="129"/>
  <c r="D23" i="129"/>
  <c r="H22" i="129"/>
  <c r="M22" i="129" s="1"/>
  <c r="F22" i="129"/>
  <c r="D22" i="129"/>
  <c r="H21" i="129"/>
  <c r="M21" i="129" s="1"/>
  <c r="F21" i="129"/>
  <c r="D21" i="129"/>
  <c r="H20" i="129"/>
  <c r="M20" i="129" s="1"/>
  <c r="F20" i="129"/>
  <c r="D20" i="129"/>
  <c r="H19" i="129"/>
  <c r="M19" i="129" s="1"/>
  <c r="F19" i="129"/>
  <c r="D19" i="129"/>
  <c r="H18" i="129"/>
  <c r="M18" i="129" s="1"/>
  <c r="F18" i="129"/>
  <c r="D18" i="129"/>
  <c r="H17" i="129"/>
  <c r="M17" i="129" s="1"/>
  <c r="F17" i="129"/>
  <c r="D17" i="129"/>
  <c r="Q15" i="129"/>
  <c r="T43" i="1" s="1"/>
  <c r="L15" i="129"/>
  <c r="L43" i="1" s="1"/>
  <c r="K15" i="129"/>
  <c r="J15" i="129"/>
  <c r="I15" i="129"/>
  <c r="H15" i="129"/>
  <c r="G15" i="129"/>
  <c r="G43" i="1" s="1"/>
  <c r="E15" i="129"/>
  <c r="E43" i="1" s="1"/>
  <c r="M14" i="129"/>
  <c r="O14" i="129" s="1"/>
  <c r="F14" i="129"/>
  <c r="D14" i="129"/>
  <c r="M13" i="129"/>
  <c r="O13" i="129" s="1"/>
  <c r="F13" i="129"/>
  <c r="D13" i="129"/>
  <c r="H9" i="129"/>
  <c r="G9" i="129"/>
  <c r="F9" i="129"/>
  <c r="E9" i="129"/>
  <c r="D9" i="129"/>
  <c r="B6" i="129"/>
  <c r="B5" i="129"/>
  <c r="B4" i="129"/>
  <c r="M3" i="129"/>
  <c r="B1" i="129"/>
  <c r="L33" i="128"/>
  <c r="K33" i="128"/>
  <c r="J33" i="128"/>
  <c r="I33" i="128"/>
  <c r="G33" i="128"/>
  <c r="E33" i="128"/>
  <c r="H31" i="128"/>
  <c r="M31" i="128" s="1"/>
  <c r="F31" i="128"/>
  <c r="D31" i="128"/>
  <c r="H30" i="128"/>
  <c r="M30" i="128" s="1"/>
  <c r="F30" i="128"/>
  <c r="D30" i="128"/>
  <c r="H29" i="128"/>
  <c r="M29" i="128" s="1"/>
  <c r="F29" i="128"/>
  <c r="D29" i="128"/>
  <c r="H28" i="128"/>
  <c r="M28" i="128" s="1"/>
  <c r="F28" i="128"/>
  <c r="D28" i="128"/>
  <c r="H27" i="128"/>
  <c r="M27" i="128" s="1"/>
  <c r="F27" i="128"/>
  <c r="D27" i="128"/>
  <c r="H26" i="128"/>
  <c r="M26" i="128" s="1"/>
  <c r="F26" i="128"/>
  <c r="D26" i="128"/>
  <c r="H25" i="128"/>
  <c r="M25" i="128" s="1"/>
  <c r="F25" i="128"/>
  <c r="D25" i="128"/>
  <c r="H24" i="128"/>
  <c r="M24" i="128" s="1"/>
  <c r="F24" i="128"/>
  <c r="D24" i="128"/>
  <c r="H23" i="128"/>
  <c r="M23" i="128" s="1"/>
  <c r="F23" i="128"/>
  <c r="D23" i="128"/>
  <c r="H22" i="128"/>
  <c r="M22" i="128" s="1"/>
  <c r="F22" i="128"/>
  <c r="D22" i="128"/>
  <c r="H21" i="128"/>
  <c r="M21" i="128" s="1"/>
  <c r="F21" i="128"/>
  <c r="D21" i="128"/>
  <c r="H20" i="128"/>
  <c r="M20" i="128" s="1"/>
  <c r="F20" i="128"/>
  <c r="D20" i="128"/>
  <c r="H19" i="128"/>
  <c r="M19" i="128" s="1"/>
  <c r="F19" i="128"/>
  <c r="D19" i="128"/>
  <c r="H18" i="128"/>
  <c r="M18" i="128" s="1"/>
  <c r="F18" i="128"/>
  <c r="D18" i="128"/>
  <c r="H17" i="128"/>
  <c r="F17" i="128"/>
  <c r="D17" i="128"/>
  <c r="Q15" i="128"/>
  <c r="L15" i="128"/>
  <c r="K15" i="128"/>
  <c r="J15" i="128"/>
  <c r="J42" i="1" s="1"/>
  <c r="I15" i="128"/>
  <c r="I42" i="1" s="1"/>
  <c r="H15" i="128"/>
  <c r="H42" i="1" s="1"/>
  <c r="G15" i="128"/>
  <c r="G42" i="1" s="1"/>
  <c r="E15" i="128"/>
  <c r="M14" i="128"/>
  <c r="F14" i="128"/>
  <c r="D14" i="128"/>
  <c r="M13" i="128"/>
  <c r="F13" i="128"/>
  <c r="D13" i="128"/>
  <c r="M12" i="128"/>
  <c r="F12" i="128"/>
  <c r="D12" i="128"/>
  <c r="H9" i="128"/>
  <c r="G9" i="128"/>
  <c r="F9" i="128"/>
  <c r="E9" i="128"/>
  <c r="D9" i="128"/>
  <c r="B6" i="128"/>
  <c r="B5" i="128"/>
  <c r="B4" i="128"/>
  <c r="M3" i="128"/>
  <c r="B1" i="128"/>
  <c r="L33" i="127"/>
  <c r="K33" i="127"/>
  <c r="J33" i="127"/>
  <c r="I33" i="127"/>
  <c r="G33" i="127"/>
  <c r="E33" i="127"/>
  <c r="H31" i="127"/>
  <c r="M31" i="127" s="1"/>
  <c r="F31" i="127"/>
  <c r="D31" i="127"/>
  <c r="H30" i="127"/>
  <c r="M30" i="127" s="1"/>
  <c r="F30" i="127"/>
  <c r="D30" i="127"/>
  <c r="H29" i="127"/>
  <c r="M29" i="127" s="1"/>
  <c r="F29" i="127"/>
  <c r="D29" i="127"/>
  <c r="H28" i="127"/>
  <c r="M28" i="127" s="1"/>
  <c r="F28" i="127"/>
  <c r="D28" i="127"/>
  <c r="H27" i="127"/>
  <c r="M27" i="127" s="1"/>
  <c r="F27" i="127"/>
  <c r="D27" i="127"/>
  <c r="H26" i="127"/>
  <c r="M26" i="127" s="1"/>
  <c r="F26" i="127"/>
  <c r="D26" i="127"/>
  <c r="H25" i="127"/>
  <c r="M25" i="127" s="1"/>
  <c r="F25" i="127"/>
  <c r="D25" i="127"/>
  <c r="H24" i="127"/>
  <c r="M24" i="127" s="1"/>
  <c r="F24" i="127"/>
  <c r="D24" i="127"/>
  <c r="H23" i="127"/>
  <c r="M23" i="127" s="1"/>
  <c r="F23" i="127"/>
  <c r="D23" i="127"/>
  <c r="H22" i="127"/>
  <c r="F22" i="127"/>
  <c r="D22" i="127"/>
  <c r="Q20" i="127"/>
  <c r="L20" i="127"/>
  <c r="K20" i="127"/>
  <c r="J20" i="127"/>
  <c r="I20" i="127"/>
  <c r="I41" i="1" s="1"/>
  <c r="H20" i="127"/>
  <c r="H41" i="1" s="1"/>
  <c r="G20" i="127"/>
  <c r="G41" i="1" s="1"/>
  <c r="E20" i="127"/>
  <c r="E41" i="1" s="1"/>
  <c r="M19" i="127"/>
  <c r="F19" i="127"/>
  <c r="D19" i="127"/>
  <c r="M18" i="127"/>
  <c r="O18" i="127" s="1"/>
  <c r="F18" i="127"/>
  <c r="D18" i="127"/>
  <c r="M17" i="127"/>
  <c r="F17" i="127"/>
  <c r="D17" i="127"/>
  <c r="M16" i="127"/>
  <c r="O16" i="127" s="1"/>
  <c r="F16" i="127"/>
  <c r="D16" i="127"/>
  <c r="M15" i="127"/>
  <c r="N15" i="127" s="1"/>
  <c r="F15" i="127"/>
  <c r="D15" i="127"/>
  <c r="M14" i="127"/>
  <c r="O14" i="127" s="1"/>
  <c r="F14" i="127"/>
  <c r="D14" i="127"/>
  <c r="M13" i="127"/>
  <c r="F13" i="127"/>
  <c r="D13" i="127"/>
  <c r="M12" i="127"/>
  <c r="F12" i="127"/>
  <c r="D12" i="127"/>
  <c r="H9" i="127"/>
  <c r="G9" i="127"/>
  <c r="F9" i="127"/>
  <c r="E9" i="127"/>
  <c r="D9" i="127"/>
  <c r="B6" i="127"/>
  <c r="B5" i="127"/>
  <c r="B4" i="127"/>
  <c r="M3" i="127"/>
  <c r="B1" i="127"/>
  <c r="L28" i="122"/>
  <c r="K28" i="122"/>
  <c r="J28" i="122"/>
  <c r="I28" i="122"/>
  <c r="G28" i="122"/>
  <c r="E28" i="122"/>
  <c r="H26" i="122"/>
  <c r="M26" i="122" s="1"/>
  <c r="F26" i="122"/>
  <c r="D26" i="122"/>
  <c r="H25" i="122"/>
  <c r="M25" i="122" s="1"/>
  <c r="F25" i="122"/>
  <c r="D25" i="122"/>
  <c r="H24" i="122"/>
  <c r="M24" i="122" s="1"/>
  <c r="F24" i="122"/>
  <c r="D24" i="122"/>
  <c r="H23" i="122"/>
  <c r="M23" i="122" s="1"/>
  <c r="F23" i="122"/>
  <c r="D23" i="122"/>
  <c r="H22" i="122"/>
  <c r="M22" i="122" s="1"/>
  <c r="F22" i="122"/>
  <c r="D22" i="122"/>
  <c r="H21" i="122"/>
  <c r="M21" i="122" s="1"/>
  <c r="F21" i="122"/>
  <c r="D21" i="122"/>
  <c r="H20" i="122"/>
  <c r="M20" i="122" s="1"/>
  <c r="F20" i="122"/>
  <c r="D20" i="122"/>
  <c r="H19" i="122"/>
  <c r="M19" i="122" s="1"/>
  <c r="F19" i="122"/>
  <c r="D19" i="122"/>
  <c r="H18" i="122"/>
  <c r="M18" i="122" s="1"/>
  <c r="F18" i="122"/>
  <c r="D18" i="122"/>
  <c r="H17" i="122"/>
  <c r="F17" i="122"/>
  <c r="D17" i="122"/>
  <c r="Q15" i="122"/>
  <c r="T40" i="1" s="1"/>
  <c r="L15" i="122"/>
  <c r="L40" i="1" s="1"/>
  <c r="K15" i="122"/>
  <c r="J15" i="122"/>
  <c r="I15" i="122"/>
  <c r="H15" i="122"/>
  <c r="G15" i="122"/>
  <c r="G40" i="1" s="1"/>
  <c r="E15" i="122"/>
  <c r="E40" i="1" s="1"/>
  <c r="M14" i="122"/>
  <c r="O14" i="122" s="1"/>
  <c r="F14" i="122"/>
  <c r="D14" i="122"/>
  <c r="M13" i="122"/>
  <c r="O13" i="122" s="1"/>
  <c r="F13" i="122"/>
  <c r="D13" i="122"/>
  <c r="M12" i="122"/>
  <c r="N12" i="122" s="1"/>
  <c r="F12" i="122"/>
  <c r="D12" i="122"/>
  <c r="H9" i="122"/>
  <c r="G9" i="122"/>
  <c r="F9" i="122"/>
  <c r="E9" i="122"/>
  <c r="D9" i="122"/>
  <c r="B6" i="122"/>
  <c r="B5" i="122"/>
  <c r="B4" i="122"/>
  <c r="M3" i="122"/>
  <c r="L33" i="126"/>
  <c r="K33" i="126"/>
  <c r="J33" i="126"/>
  <c r="I33" i="126"/>
  <c r="G33" i="126"/>
  <c r="E33" i="126"/>
  <c r="H31" i="126"/>
  <c r="M31" i="126" s="1"/>
  <c r="F31" i="126"/>
  <c r="D31" i="126"/>
  <c r="H30" i="126"/>
  <c r="M30" i="126" s="1"/>
  <c r="F30" i="126"/>
  <c r="D30" i="126"/>
  <c r="H29" i="126"/>
  <c r="M29" i="126" s="1"/>
  <c r="F29" i="126"/>
  <c r="D29" i="126"/>
  <c r="H28" i="126"/>
  <c r="M28" i="126" s="1"/>
  <c r="F28" i="126"/>
  <c r="D28" i="126"/>
  <c r="H27" i="126"/>
  <c r="M27" i="126" s="1"/>
  <c r="F27" i="126"/>
  <c r="D27" i="126"/>
  <c r="H26" i="126"/>
  <c r="M26" i="126" s="1"/>
  <c r="F26" i="126"/>
  <c r="D26" i="126"/>
  <c r="H25" i="126"/>
  <c r="M25" i="126" s="1"/>
  <c r="F25" i="126"/>
  <c r="D25" i="126"/>
  <c r="H24" i="126"/>
  <c r="M24" i="126" s="1"/>
  <c r="F24" i="126"/>
  <c r="D24" i="126"/>
  <c r="H23" i="126"/>
  <c r="M23" i="126" s="1"/>
  <c r="F23" i="126"/>
  <c r="D23" i="126"/>
  <c r="H22" i="126"/>
  <c r="M22" i="126" s="1"/>
  <c r="F22" i="126"/>
  <c r="D22" i="126"/>
  <c r="H21" i="126"/>
  <c r="M21" i="126" s="1"/>
  <c r="F21" i="126"/>
  <c r="D21" i="126"/>
  <c r="H20" i="126"/>
  <c r="M20" i="126" s="1"/>
  <c r="F20" i="126"/>
  <c r="D20" i="126"/>
  <c r="H19" i="126"/>
  <c r="M19" i="126" s="1"/>
  <c r="F19" i="126"/>
  <c r="D19" i="126"/>
  <c r="H18" i="126"/>
  <c r="M18" i="126" s="1"/>
  <c r="F18" i="126"/>
  <c r="D18" i="126"/>
  <c r="H17" i="126"/>
  <c r="M17" i="126" s="1"/>
  <c r="F17" i="126"/>
  <c r="D17" i="126"/>
  <c r="H16" i="126"/>
  <c r="M16" i="126" s="1"/>
  <c r="F16" i="126"/>
  <c r="D16" i="126"/>
  <c r="H15" i="126"/>
  <c r="F15" i="126"/>
  <c r="D15" i="126"/>
  <c r="Q13" i="126"/>
  <c r="M12" i="126"/>
  <c r="O12" i="126" s="1"/>
  <c r="O39" i="1" s="1"/>
  <c r="F12" i="126"/>
  <c r="F39" i="1" s="1"/>
  <c r="D12" i="126"/>
  <c r="D39" i="1" s="1"/>
  <c r="H9" i="126"/>
  <c r="G9" i="126"/>
  <c r="F9" i="126"/>
  <c r="E9" i="126"/>
  <c r="D9" i="126"/>
  <c r="B6" i="126"/>
  <c r="B5" i="126"/>
  <c r="B4" i="126"/>
  <c r="M3" i="126"/>
  <c r="B1" i="126"/>
  <c r="L33" i="125"/>
  <c r="K33" i="125"/>
  <c r="J33" i="125"/>
  <c r="I33" i="125"/>
  <c r="G33" i="125"/>
  <c r="E33" i="125"/>
  <c r="H32" i="125"/>
  <c r="M32" i="125" s="1"/>
  <c r="F32" i="125"/>
  <c r="D32" i="125"/>
  <c r="H31" i="125"/>
  <c r="M31" i="125" s="1"/>
  <c r="F31" i="125"/>
  <c r="D31" i="125"/>
  <c r="H30" i="125"/>
  <c r="M30" i="125" s="1"/>
  <c r="F30" i="125"/>
  <c r="D30" i="125"/>
  <c r="H29" i="125"/>
  <c r="M29" i="125" s="1"/>
  <c r="F29" i="125"/>
  <c r="D29" i="125"/>
  <c r="H28" i="125"/>
  <c r="M28" i="125" s="1"/>
  <c r="F28" i="125"/>
  <c r="D28" i="125"/>
  <c r="H27" i="125"/>
  <c r="M27" i="125" s="1"/>
  <c r="F27" i="125"/>
  <c r="D27" i="125"/>
  <c r="H26" i="125"/>
  <c r="F26" i="125"/>
  <c r="D26" i="125"/>
  <c r="Q24" i="125"/>
  <c r="L24" i="125"/>
  <c r="K24" i="125"/>
  <c r="K38" i="1" s="1"/>
  <c r="J24" i="125"/>
  <c r="I24" i="125"/>
  <c r="I38" i="1" s="1"/>
  <c r="H24" i="125"/>
  <c r="H38" i="1" s="1"/>
  <c r="G24" i="125"/>
  <c r="E24" i="125"/>
  <c r="M23" i="125"/>
  <c r="N23" i="125" s="1"/>
  <c r="D23" i="125"/>
  <c r="M22" i="125"/>
  <c r="N22" i="125" s="1"/>
  <c r="F22" i="125"/>
  <c r="D22" i="125"/>
  <c r="M21" i="125"/>
  <c r="O21" i="125" s="1"/>
  <c r="F21" i="125"/>
  <c r="D21" i="125"/>
  <c r="M20" i="125"/>
  <c r="O20" i="125" s="1"/>
  <c r="F20" i="125"/>
  <c r="D20" i="125"/>
  <c r="M19" i="125"/>
  <c r="O19" i="125" s="1"/>
  <c r="F19" i="125"/>
  <c r="D19" i="125"/>
  <c r="M18" i="125"/>
  <c r="F18" i="125"/>
  <c r="D18" i="125"/>
  <c r="M17" i="125"/>
  <c r="F17" i="125"/>
  <c r="D17" i="125"/>
  <c r="M16" i="125"/>
  <c r="F16" i="125"/>
  <c r="D16" i="125"/>
  <c r="O15" i="125"/>
  <c r="N15" i="125"/>
  <c r="F15" i="125"/>
  <c r="M14" i="125"/>
  <c r="O14" i="125" s="1"/>
  <c r="F14" i="125"/>
  <c r="D14" i="125"/>
  <c r="M13" i="125"/>
  <c r="N13" i="125" s="1"/>
  <c r="F13" i="125"/>
  <c r="D13" i="125"/>
  <c r="O12" i="125"/>
  <c r="N12" i="125"/>
  <c r="H9" i="125"/>
  <c r="G9" i="125"/>
  <c r="F9" i="125"/>
  <c r="E9" i="125"/>
  <c r="D9" i="125"/>
  <c r="B6" i="125"/>
  <c r="B5" i="125"/>
  <c r="B4" i="125"/>
  <c r="M3" i="125"/>
  <c r="B1" i="125"/>
  <c r="L52" i="124"/>
  <c r="K52" i="124"/>
  <c r="J52" i="124"/>
  <c r="I52" i="124"/>
  <c r="E52" i="124"/>
  <c r="H50" i="124"/>
  <c r="M50" i="124" s="1"/>
  <c r="F50" i="124"/>
  <c r="D50" i="124"/>
  <c r="H49" i="124"/>
  <c r="M49" i="124" s="1"/>
  <c r="F49" i="124"/>
  <c r="D49" i="124"/>
  <c r="H48" i="124"/>
  <c r="M48" i="124" s="1"/>
  <c r="F48" i="124"/>
  <c r="D48" i="124"/>
  <c r="H47" i="124"/>
  <c r="M47" i="124" s="1"/>
  <c r="F47" i="124"/>
  <c r="D47" i="124"/>
  <c r="H46" i="124"/>
  <c r="M46" i="124" s="1"/>
  <c r="F46" i="124"/>
  <c r="D46" i="124"/>
  <c r="H45" i="124"/>
  <c r="M45" i="124" s="1"/>
  <c r="F45" i="124"/>
  <c r="D45" i="124"/>
  <c r="H44" i="124"/>
  <c r="M44" i="124" s="1"/>
  <c r="F44" i="124"/>
  <c r="D44" i="124"/>
  <c r="H43" i="124"/>
  <c r="M43" i="124" s="1"/>
  <c r="F43" i="124"/>
  <c r="D43" i="124"/>
  <c r="H42" i="124"/>
  <c r="F42" i="124"/>
  <c r="D42" i="124"/>
  <c r="H41" i="124"/>
  <c r="F41" i="124"/>
  <c r="D41" i="124"/>
  <c r="H40" i="124"/>
  <c r="F40" i="124"/>
  <c r="D40" i="124"/>
  <c r="H39" i="124"/>
  <c r="F39" i="124"/>
  <c r="D39" i="124"/>
  <c r="H38" i="124"/>
  <c r="M38" i="124" s="1"/>
  <c r="F38" i="124"/>
  <c r="D38" i="124"/>
  <c r="H37" i="124"/>
  <c r="M37" i="124" s="1"/>
  <c r="F37" i="124"/>
  <c r="D37" i="124"/>
  <c r="H36" i="124"/>
  <c r="M36" i="124" s="1"/>
  <c r="F36" i="124"/>
  <c r="D36" i="124"/>
  <c r="H35" i="124"/>
  <c r="M35" i="124" s="1"/>
  <c r="F35" i="124"/>
  <c r="D35" i="124"/>
  <c r="H34" i="124"/>
  <c r="M34" i="124" s="1"/>
  <c r="F34" i="124"/>
  <c r="D34" i="124"/>
  <c r="H33" i="124"/>
  <c r="M33" i="124" s="1"/>
  <c r="F33" i="124"/>
  <c r="D33" i="124"/>
  <c r="H32" i="124"/>
  <c r="M32" i="124" s="1"/>
  <c r="F32" i="124"/>
  <c r="D32" i="124"/>
  <c r="H31" i="124"/>
  <c r="F31" i="124"/>
  <c r="D31" i="124"/>
  <c r="Q29" i="124"/>
  <c r="T37" i="1" s="1"/>
  <c r="L29" i="124"/>
  <c r="K29" i="124"/>
  <c r="J29" i="124"/>
  <c r="I29" i="124"/>
  <c r="H29" i="124"/>
  <c r="H37" i="1" s="1"/>
  <c r="G29" i="124"/>
  <c r="G37" i="1" s="1"/>
  <c r="E29" i="124"/>
  <c r="E37" i="1" s="1"/>
  <c r="M28" i="124"/>
  <c r="D28" i="124"/>
  <c r="M27" i="124"/>
  <c r="F27" i="124"/>
  <c r="D27" i="124"/>
  <c r="O26" i="124"/>
  <c r="N26" i="124"/>
  <c r="M25" i="124"/>
  <c r="O25" i="124" s="1"/>
  <c r="F25" i="124"/>
  <c r="D25" i="124"/>
  <c r="M24" i="124"/>
  <c r="O24" i="124" s="1"/>
  <c r="F24" i="124"/>
  <c r="D24" i="124"/>
  <c r="O23" i="124"/>
  <c r="N23" i="124"/>
  <c r="O22" i="124"/>
  <c r="N22" i="124"/>
  <c r="M21" i="124"/>
  <c r="F21" i="124"/>
  <c r="D21" i="124"/>
  <c r="M20" i="124"/>
  <c r="O20" i="124" s="1"/>
  <c r="F20" i="124"/>
  <c r="D20" i="124"/>
  <c r="O19" i="124"/>
  <c r="N19" i="124"/>
  <c r="O18" i="124"/>
  <c r="N18" i="124"/>
  <c r="F18" i="124"/>
  <c r="M17" i="124"/>
  <c r="N17" i="124" s="1"/>
  <c r="F17" i="124"/>
  <c r="D17" i="124"/>
  <c r="M16" i="124"/>
  <c r="F16" i="124"/>
  <c r="D16" i="124"/>
  <c r="O15" i="124"/>
  <c r="N15" i="124"/>
  <c r="M14" i="124"/>
  <c r="N14" i="124" s="1"/>
  <c r="F14" i="124"/>
  <c r="D14" i="124"/>
  <c r="M13" i="124"/>
  <c r="F13" i="124"/>
  <c r="D13" i="124"/>
  <c r="H9" i="124"/>
  <c r="G9" i="124"/>
  <c r="F9" i="124"/>
  <c r="E9" i="124"/>
  <c r="D9" i="124"/>
  <c r="B6" i="124"/>
  <c r="B5" i="124"/>
  <c r="B4" i="124"/>
  <c r="M3" i="124"/>
  <c r="B1" i="124"/>
  <c r="L32" i="123"/>
  <c r="K32" i="123"/>
  <c r="J32" i="123"/>
  <c r="I32" i="123"/>
  <c r="G32" i="123"/>
  <c r="E32" i="123"/>
  <c r="H30" i="123"/>
  <c r="M30" i="123" s="1"/>
  <c r="F30" i="123"/>
  <c r="D30" i="123"/>
  <c r="H29" i="123"/>
  <c r="M29" i="123" s="1"/>
  <c r="F29" i="123"/>
  <c r="D29" i="123"/>
  <c r="H28" i="123"/>
  <c r="M28" i="123" s="1"/>
  <c r="F28" i="123"/>
  <c r="D28" i="123"/>
  <c r="H27" i="123"/>
  <c r="M27" i="123" s="1"/>
  <c r="F27" i="123"/>
  <c r="D27" i="123"/>
  <c r="H26" i="123"/>
  <c r="M26" i="123" s="1"/>
  <c r="F26" i="123"/>
  <c r="D26" i="123"/>
  <c r="H25" i="123"/>
  <c r="M25" i="123" s="1"/>
  <c r="F25" i="123"/>
  <c r="D25" i="123"/>
  <c r="H24" i="123"/>
  <c r="M24" i="123" s="1"/>
  <c r="F24" i="123"/>
  <c r="D24" i="123"/>
  <c r="H23" i="123"/>
  <c r="M23" i="123" s="1"/>
  <c r="F23" i="123"/>
  <c r="D23" i="123"/>
  <c r="H22" i="123"/>
  <c r="M22" i="123" s="1"/>
  <c r="F22" i="123"/>
  <c r="D22" i="123"/>
  <c r="H21" i="123"/>
  <c r="M21" i="123" s="1"/>
  <c r="F21" i="123"/>
  <c r="D21" i="123"/>
  <c r="H20" i="123"/>
  <c r="M20" i="123" s="1"/>
  <c r="F20" i="123"/>
  <c r="D20" i="123"/>
  <c r="H19" i="123"/>
  <c r="M19" i="123" s="1"/>
  <c r="F19" i="123"/>
  <c r="D19" i="123"/>
  <c r="H18" i="123"/>
  <c r="M18" i="123" s="1"/>
  <c r="F18" i="123"/>
  <c r="D18" i="123"/>
  <c r="H17" i="123"/>
  <c r="M17" i="123" s="1"/>
  <c r="F17" i="123"/>
  <c r="D17" i="123"/>
  <c r="H16" i="123"/>
  <c r="F16" i="123"/>
  <c r="D16" i="123"/>
  <c r="Q14" i="123"/>
  <c r="T36" i="1" s="1"/>
  <c r="M13" i="123"/>
  <c r="O13" i="123" s="1"/>
  <c r="F13" i="123"/>
  <c r="D13" i="123"/>
  <c r="M12" i="123"/>
  <c r="F12" i="123"/>
  <c r="D12" i="123"/>
  <c r="H9" i="123"/>
  <c r="G9" i="123"/>
  <c r="F9" i="123"/>
  <c r="E9" i="123"/>
  <c r="D9" i="123"/>
  <c r="B6" i="123"/>
  <c r="B5" i="123"/>
  <c r="B4" i="123"/>
  <c r="M3" i="123"/>
  <c r="B1" i="123"/>
  <c r="L28" i="121"/>
  <c r="K28" i="121"/>
  <c r="J28" i="121"/>
  <c r="I28" i="121"/>
  <c r="E28" i="121"/>
  <c r="H23" i="121"/>
  <c r="F23" i="121"/>
  <c r="D23" i="121"/>
  <c r="H22" i="121"/>
  <c r="F22" i="121"/>
  <c r="D22" i="121"/>
  <c r="H21" i="121"/>
  <c r="F21" i="121"/>
  <c r="D21" i="121"/>
  <c r="H20" i="121"/>
  <c r="F20" i="121"/>
  <c r="D20" i="121"/>
  <c r="I476" i="261" s="1"/>
  <c r="H19" i="121"/>
  <c r="M19" i="121" s="1"/>
  <c r="H475" i="261" s="1"/>
  <c r="F19" i="121"/>
  <c r="D19" i="121"/>
  <c r="I475" i="261" s="1"/>
  <c r="H18" i="121"/>
  <c r="M18" i="121" s="1"/>
  <c r="F18" i="121"/>
  <c r="D18" i="121"/>
  <c r="H17" i="121"/>
  <c r="F17" i="121"/>
  <c r="D17" i="121"/>
  <c r="Q15" i="121"/>
  <c r="T35" i="1" s="1"/>
  <c r="L15" i="121"/>
  <c r="L35" i="1" s="1"/>
  <c r="K15" i="121"/>
  <c r="K35" i="1" s="1"/>
  <c r="J15" i="121"/>
  <c r="J35" i="1" s="1"/>
  <c r="I15" i="121"/>
  <c r="I35" i="1" s="1"/>
  <c r="H15" i="121"/>
  <c r="H35" i="1" s="1"/>
  <c r="G15" i="121"/>
  <c r="G35" i="1" s="1"/>
  <c r="E15" i="121"/>
  <c r="E35" i="1" s="1"/>
  <c r="M14" i="121"/>
  <c r="F14" i="121"/>
  <c r="D14" i="121"/>
  <c r="M13" i="121"/>
  <c r="N13" i="121" s="1"/>
  <c r="F13" i="121"/>
  <c r="D13" i="121"/>
  <c r="M12" i="121"/>
  <c r="O12" i="121" s="1"/>
  <c r="F12" i="121"/>
  <c r="D12" i="121"/>
  <c r="H9" i="121"/>
  <c r="G9" i="121"/>
  <c r="F9" i="121"/>
  <c r="E9" i="121"/>
  <c r="D9" i="121"/>
  <c r="B6" i="121"/>
  <c r="B5" i="121"/>
  <c r="B4" i="121"/>
  <c r="M3" i="121"/>
  <c r="B1" i="121"/>
  <c r="L34" i="120"/>
  <c r="K34" i="120"/>
  <c r="J34" i="120"/>
  <c r="I34" i="120"/>
  <c r="G34" i="120"/>
  <c r="E34" i="120"/>
  <c r="H33" i="120"/>
  <c r="M33" i="120" s="1"/>
  <c r="F33" i="120"/>
  <c r="D33" i="120"/>
  <c r="H32" i="120"/>
  <c r="M32" i="120" s="1"/>
  <c r="F32" i="120"/>
  <c r="D32" i="120"/>
  <c r="H31" i="120"/>
  <c r="M31" i="120" s="1"/>
  <c r="F31" i="120"/>
  <c r="D31" i="120"/>
  <c r="H30" i="120"/>
  <c r="M30" i="120" s="1"/>
  <c r="F30" i="120"/>
  <c r="D30" i="120"/>
  <c r="H29" i="120"/>
  <c r="M29" i="120" s="1"/>
  <c r="F29" i="120"/>
  <c r="D29" i="120"/>
  <c r="H28" i="120"/>
  <c r="M28" i="120" s="1"/>
  <c r="F28" i="120"/>
  <c r="D28" i="120"/>
  <c r="H27" i="120"/>
  <c r="M27" i="120" s="1"/>
  <c r="F27" i="120"/>
  <c r="D27" i="120"/>
  <c r="H26" i="120"/>
  <c r="M26" i="120" s="1"/>
  <c r="F26" i="120"/>
  <c r="D26" i="120"/>
  <c r="H25" i="120"/>
  <c r="M25" i="120" s="1"/>
  <c r="F25" i="120"/>
  <c r="D25" i="120"/>
  <c r="H24" i="120"/>
  <c r="M24" i="120" s="1"/>
  <c r="F24" i="120"/>
  <c r="D24" i="120"/>
  <c r="H23" i="120"/>
  <c r="M23" i="120" s="1"/>
  <c r="F23" i="120"/>
  <c r="D23" i="120"/>
  <c r="H22" i="120"/>
  <c r="F22" i="120"/>
  <c r="D22" i="120"/>
  <c r="Q20" i="120"/>
  <c r="T34" i="1" s="1"/>
  <c r="L20" i="120"/>
  <c r="L34" i="1" s="1"/>
  <c r="K20" i="120"/>
  <c r="K34" i="1" s="1"/>
  <c r="J20" i="120"/>
  <c r="I20" i="120"/>
  <c r="H20" i="120"/>
  <c r="G20" i="120"/>
  <c r="G34" i="1" s="1"/>
  <c r="E20" i="120"/>
  <c r="M19" i="120"/>
  <c r="O19" i="120" s="1"/>
  <c r="F19" i="120"/>
  <c r="D19" i="120"/>
  <c r="M18" i="120"/>
  <c r="O18" i="120" s="1"/>
  <c r="F18" i="120"/>
  <c r="D18" i="120"/>
  <c r="M17" i="120"/>
  <c r="O17" i="120" s="1"/>
  <c r="F17" i="120"/>
  <c r="D17" i="120"/>
  <c r="M16" i="120"/>
  <c r="N16" i="120" s="1"/>
  <c r="F16" i="120"/>
  <c r="D16" i="120"/>
  <c r="M15" i="120"/>
  <c r="O15" i="120" s="1"/>
  <c r="F15" i="120"/>
  <c r="D15" i="120"/>
  <c r="M14" i="120"/>
  <c r="F14" i="120"/>
  <c r="D14" i="120"/>
  <c r="M13" i="120"/>
  <c r="O13" i="120" s="1"/>
  <c r="F13" i="120"/>
  <c r="D13" i="120"/>
  <c r="M12" i="120"/>
  <c r="O12" i="120" s="1"/>
  <c r="F12" i="120"/>
  <c r="D12" i="120"/>
  <c r="H9" i="120"/>
  <c r="G9" i="120"/>
  <c r="F9" i="120"/>
  <c r="E9" i="120"/>
  <c r="D9" i="120"/>
  <c r="B6" i="120"/>
  <c r="B5" i="120"/>
  <c r="B4" i="120"/>
  <c r="M3" i="120"/>
  <c r="B1" i="120"/>
  <c r="L33" i="13"/>
  <c r="K33" i="13"/>
  <c r="J33" i="13"/>
  <c r="I33" i="13"/>
  <c r="G33" i="13"/>
  <c r="E33" i="13"/>
  <c r="H31" i="13"/>
  <c r="M31" i="13" s="1"/>
  <c r="F31" i="13"/>
  <c r="D31" i="13"/>
  <c r="H30" i="13"/>
  <c r="M30" i="13" s="1"/>
  <c r="F30" i="13"/>
  <c r="D30" i="13"/>
  <c r="H29" i="13"/>
  <c r="M29" i="13" s="1"/>
  <c r="F29" i="13"/>
  <c r="D29" i="13"/>
  <c r="H28" i="13"/>
  <c r="M28" i="13" s="1"/>
  <c r="F28" i="13"/>
  <c r="D28" i="13"/>
  <c r="H27" i="13"/>
  <c r="M27" i="13" s="1"/>
  <c r="F27" i="13"/>
  <c r="D27" i="13"/>
  <c r="H26" i="13"/>
  <c r="M26" i="13" s="1"/>
  <c r="H450" i="261" s="1"/>
  <c r="F26" i="13"/>
  <c r="D26" i="13"/>
  <c r="I450" i="261" s="1"/>
  <c r="I458" i="261" s="1"/>
  <c r="H25" i="13"/>
  <c r="M25" i="13" s="1"/>
  <c r="F25" i="13"/>
  <c r="D25" i="13"/>
  <c r="H24" i="13"/>
  <c r="M24" i="13" s="1"/>
  <c r="H449" i="261" s="1"/>
  <c r="H458" i="261" s="1"/>
  <c r="F24" i="13"/>
  <c r="D24" i="13"/>
  <c r="I449" i="261" s="1"/>
  <c r="H23" i="13"/>
  <c r="M23" i="13" s="1"/>
  <c r="F23" i="13"/>
  <c r="D23" i="13"/>
  <c r="H22" i="13"/>
  <c r="M22" i="13" s="1"/>
  <c r="H448" i="261" s="1"/>
  <c r="F22" i="13"/>
  <c r="D22" i="13"/>
  <c r="I448" i="261" s="1"/>
  <c r="H21" i="13"/>
  <c r="M21" i="13" s="1"/>
  <c r="F21" i="13"/>
  <c r="D21" i="13"/>
  <c r="H20" i="13"/>
  <c r="M20" i="13" s="1"/>
  <c r="H447" i="261" s="1"/>
  <c r="F20" i="13"/>
  <c r="D20" i="13"/>
  <c r="I447" i="261" s="1"/>
  <c r="H19" i="13"/>
  <c r="F19" i="13"/>
  <c r="D19" i="13"/>
  <c r="Q16" i="13"/>
  <c r="L16" i="13"/>
  <c r="K16" i="13"/>
  <c r="J16" i="13"/>
  <c r="J33" i="1" s="1"/>
  <c r="I16" i="13"/>
  <c r="I33" i="1" s="1"/>
  <c r="H16" i="13"/>
  <c r="H33" i="1" s="1"/>
  <c r="G16" i="13"/>
  <c r="G33" i="1" s="1"/>
  <c r="M15" i="13"/>
  <c r="N15" i="13" s="1"/>
  <c r="F15" i="13"/>
  <c r="D15" i="13"/>
  <c r="M14" i="13"/>
  <c r="O14" i="13" s="1"/>
  <c r="F14" i="13"/>
  <c r="D14" i="13"/>
  <c r="M13" i="13"/>
  <c r="O13" i="13" s="1"/>
  <c r="F13" i="13"/>
  <c r="D13" i="13"/>
  <c r="M12" i="13"/>
  <c r="N12" i="13" s="1"/>
  <c r="F12" i="13"/>
  <c r="D12" i="13"/>
  <c r="H9" i="13"/>
  <c r="G9" i="13"/>
  <c r="F9" i="13"/>
  <c r="E9" i="13"/>
  <c r="D9" i="13"/>
  <c r="B6" i="13"/>
  <c r="B5" i="13"/>
  <c r="B4" i="13"/>
  <c r="M3" i="13"/>
  <c r="B1" i="13"/>
  <c r="L22" i="12"/>
  <c r="K22" i="12"/>
  <c r="J22" i="12"/>
  <c r="I22" i="12"/>
  <c r="G22" i="12"/>
  <c r="E22" i="12"/>
  <c r="H20" i="12"/>
  <c r="M20" i="12" s="1"/>
  <c r="F20" i="12"/>
  <c r="D20" i="12"/>
  <c r="H19" i="12"/>
  <c r="M19" i="12" s="1"/>
  <c r="F19" i="12"/>
  <c r="D19" i="12"/>
  <c r="H18" i="12"/>
  <c r="M18" i="12" s="1"/>
  <c r="F18" i="12"/>
  <c r="D18" i="12"/>
  <c r="H17" i="12"/>
  <c r="M17" i="12" s="1"/>
  <c r="F17" i="12"/>
  <c r="D17" i="12"/>
  <c r="H16" i="12"/>
  <c r="M16" i="12" s="1"/>
  <c r="F16" i="12"/>
  <c r="D16" i="12"/>
  <c r="H15" i="12"/>
  <c r="F15" i="12"/>
  <c r="D15" i="12"/>
  <c r="H14" i="12"/>
  <c r="M14" i="12" s="1"/>
  <c r="F14" i="12"/>
  <c r="D14" i="12"/>
  <c r="Q13" i="12"/>
  <c r="M12" i="12"/>
  <c r="O12" i="12" s="1"/>
  <c r="O32" i="1" s="1"/>
  <c r="F12" i="12"/>
  <c r="F32" i="1" s="1"/>
  <c r="D12" i="12"/>
  <c r="D32" i="1" s="1"/>
  <c r="H9" i="12"/>
  <c r="G9" i="12"/>
  <c r="F9" i="12"/>
  <c r="E9" i="12"/>
  <c r="D9" i="12"/>
  <c r="B6" i="12"/>
  <c r="B5" i="12"/>
  <c r="B4" i="12"/>
  <c r="L3" i="12"/>
  <c r="A3" i="12"/>
  <c r="L35" i="10"/>
  <c r="K35" i="10"/>
  <c r="J35" i="10"/>
  <c r="I35" i="10"/>
  <c r="G35" i="10"/>
  <c r="E35" i="10"/>
  <c r="H33" i="10"/>
  <c r="M33" i="10" s="1"/>
  <c r="F33" i="10"/>
  <c r="D33" i="10"/>
  <c r="H32" i="10"/>
  <c r="M32" i="10" s="1"/>
  <c r="F32" i="10"/>
  <c r="D32" i="10"/>
  <c r="H31" i="10"/>
  <c r="M31" i="10" s="1"/>
  <c r="F31" i="10"/>
  <c r="D31" i="10"/>
  <c r="H30" i="10"/>
  <c r="M30" i="10" s="1"/>
  <c r="F30" i="10"/>
  <c r="D30" i="10"/>
  <c r="H29" i="10"/>
  <c r="M29" i="10" s="1"/>
  <c r="F29" i="10"/>
  <c r="D29" i="10"/>
  <c r="H28" i="10"/>
  <c r="M28" i="10" s="1"/>
  <c r="F28" i="10"/>
  <c r="D28" i="10"/>
  <c r="H27" i="10"/>
  <c r="F27" i="10"/>
  <c r="D27" i="10"/>
  <c r="Q24" i="10"/>
  <c r="T31" i="1" s="1"/>
  <c r="L24" i="10"/>
  <c r="K24" i="10"/>
  <c r="J24" i="10"/>
  <c r="J31" i="1" s="1"/>
  <c r="I24" i="10"/>
  <c r="I31" i="1" s="1"/>
  <c r="H24" i="10"/>
  <c r="H31" i="1" s="1"/>
  <c r="G24" i="10"/>
  <c r="G31" i="1" s="1"/>
  <c r="E24" i="10"/>
  <c r="E31" i="1" s="1"/>
  <c r="M23" i="10"/>
  <c r="N23" i="10" s="1"/>
  <c r="F23" i="10"/>
  <c r="D23" i="10"/>
  <c r="M22" i="10"/>
  <c r="N22" i="10" s="1"/>
  <c r="F22" i="10"/>
  <c r="D22" i="10"/>
  <c r="M21" i="10"/>
  <c r="F21" i="10"/>
  <c r="D21" i="10"/>
  <c r="M20" i="10"/>
  <c r="N20" i="10" s="1"/>
  <c r="F20" i="10"/>
  <c r="D20" i="10"/>
  <c r="O19" i="10"/>
  <c r="N19" i="10"/>
  <c r="F19" i="10"/>
  <c r="M18" i="10"/>
  <c r="O18" i="10" s="1"/>
  <c r="F18" i="10"/>
  <c r="D18" i="10"/>
  <c r="M17" i="10"/>
  <c r="N17" i="10" s="1"/>
  <c r="F17" i="10"/>
  <c r="D17" i="10"/>
  <c r="O16" i="10"/>
  <c r="N16" i="10"/>
  <c r="F16" i="10"/>
  <c r="M15" i="10"/>
  <c r="N15" i="10" s="1"/>
  <c r="F15" i="10"/>
  <c r="D15" i="10"/>
  <c r="M14" i="10"/>
  <c r="N14" i="10" s="1"/>
  <c r="F14" i="10"/>
  <c r="D14" i="10"/>
  <c r="M13" i="10"/>
  <c r="O13" i="10" s="1"/>
  <c r="F13" i="10"/>
  <c r="D13" i="10"/>
  <c r="M12" i="10"/>
  <c r="N12" i="10" s="1"/>
  <c r="F12" i="10"/>
  <c r="D12" i="10"/>
  <c r="H9" i="10"/>
  <c r="G9" i="10"/>
  <c r="F9" i="10"/>
  <c r="E9" i="10"/>
  <c r="D9" i="10"/>
  <c r="B5" i="10"/>
  <c r="B4" i="10"/>
  <c r="B3" i="10"/>
  <c r="M2" i="10"/>
  <c r="F347" i="11"/>
  <c r="H45" i="11"/>
  <c r="M45" i="11" s="1"/>
  <c r="F45" i="11"/>
  <c r="D45" i="11"/>
  <c r="H44" i="11"/>
  <c r="M44" i="11" s="1"/>
  <c r="F44" i="11"/>
  <c r="D44" i="11"/>
  <c r="H42" i="11"/>
  <c r="M42" i="11" s="1"/>
  <c r="F42" i="11"/>
  <c r="D42" i="11"/>
  <c r="H41" i="11"/>
  <c r="M41" i="11" s="1"/>
  <c r="F41" i="11"/>
  <c r="D41" i="11"/>
  <c r="H40" i="11"/>
  <c r="M40" i="11" s="1"/>
  <c r="F40" i="11"/>
  <c r="D40" i="11"/>
  <c r="H39" i="11"/>
  <c r="M39" i="11" s="1"/>
  <c r="F39" i="11"/>
  <c r="D39" i="11"/>
  <c r="H38" i="11"/>
  <c r="M38" i="11" s="1"/>
  <c r="F38" i="11"/>
  <c r="D38" i="11"/>
  <c r="H36" i="11"/>
  <c r="M36" i="11" s="1"/>
  <c r="F36" i="11"/>
  <c r="D36" i="11"/>
  <c r="H35" i="11"/>
  <c r="M35" i="11" s="1"/>
  <c r="F35" i="11"/>
  <c r="D35" i="11"/>
  <c r="H34" i="11"/>
  <c r="M34" i="11" s="1"/>
  <c r="F34" i="11"/>
  <c r="D34" i="11"/>
  <c r="I362" i="261" s="1"/>
  <c r="H33" i="11"/>
  <c r="M33" i="11" s="1"/>
  <c r="H361" i="261" s="1"/>
  <c r="D33" i="11"/>
  <c r="I361" i="261" s="1"/>
  <c r="H32" i="11"/>
  <c r="F32" i="11"/>
  <c r="D32" i="11"/>
  <c r="Q30" i="11"/>
  <c r="T30" i="1" s="1"/>
  <c r="L30" i="11"/>
  <c r="L53" i="11" s="1"/>
  <c r="K30" i="11"/>
  <c r="K30" i="1" s="1"/>
  <c r="J30" i="11"/>
  <c r="J53" i="11" s="1"/>
  <c r="I30" i="11"/>
  <c r="I53" i="11" s="1"/>
  <c r="H30" i="11"/>
  <c r="H30" i="1" s="1"/>
  <c r="G30" i="11"/>
  <c r="G53" i="11" s="1"/>
  <c r="E30" i="11"/>
  <c r="E53" i="11" s="1"/>
  <c r="M29" i="11"/>
  <c r="N29" i="11" s="1"/>
  <c r="F29" i="11"/>
  <c r="D29" i="11"/>
  <c r="M28" i="11"/>
  <c r="O28" i="11" s="1"/>
  <c r="F28" i="11"/>
  <c r="D28" i="11"/>
  <c r="M27" i="11"/>
  <c r="N27" i="11" s="1"/>
  <c r="F27" i="11"/>
  <c r="D27" i="11"/>
  <c r="M26" i="11"/>
  <c r="O26" i="11" s="1"/>
  <c r="F26" i="11"/>
  <c r="D26" i="11"/>
  <c r="M25" i="11"/>
  <c r="N25" i="11" s="1"/>
  <c r="F25" i="11"/>
  <c r="D25" i="11"/>
  <c r="M24" i="11"/>
  <c r="O24" i="11" s="1"/>
  <c r="F24" i="11"/>
  <c r="D24" i="11"/>
  <c r="M23" i="11"/>
  <c r="F23" i="11"/>
  <c r="D23" i="11"/>
  <c r="M22" i="11"/>
  <c r="O22" i="11" s="1"/>
  <c r="F22" i="11"/>
  <c r="D22" i="11"/>
  <c r="M21" i="11"/>
  <c r="N21" i="11" s="1"/>
  <c r="F21" i="11"/>
  <c r="D21" i="11"/>
  <c r="M20" i="11"/>
  <c r="O20" i="11" s="1"/>
  <c r="F20" i="11"/>
  <c r="D20" i="11"/>
  <c r="M19" i="11"/>
  <c r="N19" i="11" s="1"/>
  <c r="F19" i="11"/>
  <c r="D19" i="11"/>
  <c r="M18" i="11"/>
  <c r="O18" i="11" s="1"/>
  <c r="F18" i="11"/>
  <c r="D18" i="11"/>
  <c r="M17" i="11"/>
  <c r="N17" i="11" s="1"/>
  <c r="F17" i="11"/>
  <c r="D17" i="11"/>
  <c r="M16" i="11"/>
  <c r="O16" i="11" s="1"/>
  <c r="F16" i="11"/>
  <c r="D16" i="11"/>
  <c r="M15" i="11"/>
  <c r="F15" i="11"/>
  <c r="D15" i="11"/>
  <c r="M14" i="11"/>
  <c r="F14" i="11"/>
  <c r="D14" i="11"/>
  <c r="M13" i="11"/>
  <c r="N13" i="11" s="1"/>
  <c r="F13" i="11"/>
  <c r="D13" i="11"/>
  <c r="H9" i="11"/>
  <c r="G9" i="11"/>
  <c r="F9" i="11"/>
  <c r="E9" i="11"/>
  <c r="D9" i="11"/>
  <c r="B5" i="11"/>
  <c r="B4" i="11"/>
  <c r="B3" i="11"/>
  <c r="M2" i="11"/>
  <c r="L42" i="118"/>
  <c r="K42" i="118"/>
  <c r="J42" i="118"/>
  <c r="I42" i="118"/>
  <c r="G42" i="118"/>
  <c r="E42" i="118"/>
  <c r="H40" i="118"/>
  <c r="M40" i="118" s="1"/>
  <c r="F40" i="118"/>
  <c r="D40" i="118"/>
  <c r="H39" i="118"/>
  <c r="M39" i="118" s="1"/>
  <c r="F39" i="118"/>
  <c r="D39" i="118"/>
  <c r="H38" i="118"/>
  <c r="M38" i="118" s="1"/>
  <c r="F38" i="118"/>
  <c r="D38" i="118"/>
  <c r="H37" i="118"/>
  <c r="M37" i="118" s="1"/>
  <c r="F37" i="118"/>
  <c r="D37" i="118"/>
  <c r="H36" i="118"/>
  <c r="M36" i="118" s="1"/>
  <c r="F36" i="118"/>
  <c r="D36" i="118"/>
  <c r="H35" i="118"/>
  <c r="F35" i="118"/>
  <c r="D35" i="118"/>
  <c r="Q33" i="118"/>
  <c r="T26" i="1" s="1"/>
  <c r="M32" i="118"/>
  <c r="F32" i="118"/>
  <c r="D32" i="118"/>
  <c r="M31" i="118"/>
  <c r="O31" i="118" s="1"/>
  <c r="F31" i="118"/>
  <c r="D31" i="118"/>
  <c r="M30" i="118"/>
  <c r="F30" i="118"/>
  <c r="D30" i="118"/>
  <c r="O29" i="118"/>
  <c r="N29" i="118"/>
  <c r="F29" i="118"/>
  <c r="M28" i="118"/>
  <c r="O28" i="118" s="1"/>
  <c r="F28" i="118"/>
  <c r="D28" i="118"/>
  <c r="M27" i="118"/>
  <c r="O27" i="118" s="1"/>
  <c r="F27" i="118"/>
  <c r="D27" i="118"/>
  <c r="M26" i="118"/>
  <c r="O26" i="118" s="1"/>
  <c r="F26" i="118"/>
  <c r="D26" i="118"/>
  <c r="M25" i="118"/>
  <c r="O25" i="118" s="1"/>
  <c r="F25" i="118"/>
  <c r="D25" i="118"/>
  <c r="M24" i="118"/>
  <c r="O24" i="118" s="1"/>
  <c r="F24" i="118"/>
  <c r="D24" i="118"/>
  <c r="M23" i="118"/>
  <c r="O23" i="118" s="1"/>
  <c r="F23" i="118"/>
  <c r="D23" i="118"/>
  <c r="M22" i="118"/>
  <c r="O22" i="118" s="1"/>
  <c r="F22" i="118"/>
  <c r="D22" i="118"/>
  <c r="M21" i="118"/>
  <c r="F21" i="118"/>
  <c r="D21" i="118"/>
  <c r="M20" i="118"/>
  <c r="O20" i="118" s="1"/>
  <c r="F20" i="118"/>
  <c r="D20" i="118"/>
  <c r="M19" i="118"/>
  <c r="O19" i="118" s="1"/>
  <c r="F19" i="118"/>
  <c r="D19" i="118"/>
  <c r="M18" i="118"/>
  <c r="O18" i="118" s="1"/>
  <c r="F18" i="118"/>
  <c r="D18" i="118"/>
  <c r="M17" i="118"/>
  <c r="N17" i="118" s="1"/>
  <c r="F17" i="118"/>
  <c r="D17" i="118"/>
  <c r="M16" i="118"/>
  <c r="O16" i="118" s="1"/>
  <c r="F16" i="118"/>
  <c r="D16" i="118"/>
  <c r="M15" i="118"/>
  <c r="F15" i="118"/>
  <c r="D15" i="118"/>
  <c r="M14" i="118"/>
  <c r="O14" i="118" s="1"/>
  <c r="F14" i="118"/>
  <c r="D14" i="118"/>
  <c r="M13" i="118"/>
  <c r="N13" i="118" s="1"/>
  <c r="F13" i="118"/>
  <c r="D13" i="118"/>
  <c r="M12" i="118"/>
  <c r="O12" i="118" s="1"/>
  <c r="F12" i="118"/>
  <c r="D12" i="118"/>
  <c r="O11" i="118"/>
  <c r="N11" i="118"/>
  <c r="H9" i="118"/>
  <c r="G9" i="118"/>
  <c r="F9" i="118"/>
  <c r="E9" i="118"/>
  <c r="D9" i="118"/>
  <c r="B6" i="118"/>
  <c r="B5" i="118"/>
  <c r="B4" i="118"/>
  <c r="M3" i="118"/>
  <c r="L41" i="119"/>
  <c r="K41" i="119"/>
  <c r="J41" i="119"/>
  <c r="I41" i="119"/>
  <c r="G41" i="119"/>
  <c r="E41" i="119"/>
  <c r="H39" i="119"/>
  <c r="M39" i="119" s="1"/>
  <c r="F39" i="119"/>
  <c r="D39" i="119"/>
  <c r="H38" i="119"/>
  <c r="M38" i="119" s="1"/>
  <c r="F38" i="119"/>
  <c r="D38" i="119"/>
  <c r="H37" i="119"/>
  <c r="M37" i="119" s="1"/>
  <c r="F37" i="119"/>
  <c r="D37" i="119"/>
  <c r="H36" i="119"/>
  <c r="M36" i="119" s="1"/>
  <c r="F36" i="119"/>
  <c r="D36" i="119"/>
  <c r="H35" i="119"/>
  <c r="M35" i="119" s="1"/>
  <c r="F35" i="119"/>
  <c r="D35" i="119"/>
  <c r="H34" i="119"/>
  <c r="M34" i="119" s="1"/>
  <c r="F34" i="119"/>
  <c r="D34" i="119"/>
  <c r="H33" i="119"/>
  <c r="M33" i="119" s="1"/>
  <c r="F33" i="119"/>
  <c r="D33" i="119"/>
  <c r="H32" i="119"/>
  <c r="M32" i="119" s="1"/>
  <c r="F32" i="119"/>
  <c r="D32" i="119"/>
  <c r="H31" i="119"/>
  <c r="M31" i="119" s="1"/>
  <c r="F31" i="119"/>
  <c r="D31" i="119"/>
  <c r="H30" i="119"/>
  <c r="M30" i="119" s="1"/>
  <c r="F30" i="119"/>
  <c r="D30" i="119"/>
  <c r="H29" i="119"/>
  <c r="M29" i="119" s="1"/>
  <c r="F29" i="119"/>
  <c r="D29" i="119"/>
  <c r="H28" i="119"/>
  <c r="M28" i="119" s="1"/>
  <c r="F28" i="119"/>
  <c r="D28" i="119"/>
  <c r="H27" i="119"/>
  <c r="M27" i="119" s="1"/>
  <c r="F27" i="119"/>
  <c r="D27" i="119"/>
  <c r="H26" i="119"/>
  <c r="M26" i="119" s="1"/>
  <c r="F26" i="119"/>
  <c r="D26" i="119"/>
  <c r="H25" i="119"/>
  <c r="M25" i="119" s="1"/>
  <c r="F25" i="119"/>
  <c r="D25" i="119"/>
  <c r="H24" i="119"/>
  <c r="M24" i="119" s="1"/>
  <c r="F24" i="119"/>
  <c r="D24" i="119"/>
  <c r="H23" i="119"/>
  <c r="M23" i="119" s="1"/>
  <c r="F23" i="119"/>
  <c r="D23" i="119"/>
  <c r="H22" i="119"/>
  <c r="M22" i="119" s="1"/>
  <c r="F22" i="119"/>
  <c r="D22" i="119"/>
  <c r="H21" i="119"/>
  <c r="M21" i="119" s="1"/>
  <c r="F21" i="119"/>
  <c r="D21" i="119"/>
  <c r="H20" i="119"/>
  <c r="M20" i="119" s="1"/>
  <c r="F20" i="119"/>
  <c r="D20" i="119"/>
  <c r="H19" i="119"/>
  <c r="M19" i="119" s="1"/>
  <c r="F19" i="119"/>
  <c r="D19" i="119"/>
  <c r="H18" i="119"/>
  <c r="M18" i="119" s="1"/>
  <c r="F18" i="119"/>
  <c r="D18" i="119"/>
  <c r="H17" i="119"/>
  <c r="M17" i="119" s="1"/>
  <c r="F17" i="119"/>
  <c r="D17" i="119"/>
  <c r="H16" i="119"/>
  <c r="M16" i="119" s="1"/>
  <c r="F16" i="119"/>
  <c r="D16" i="119"/>
  <c r="H15" i="119"/>
  <c r="M15" i="119" s="1"/>
  <c r="F15" i="119"/>
  <c r="D15" i="119"/>
  <c r="H14" i="119"/>
  <c r="F14" i="119"/>
  <c r="D14" i="119"/>
  <c r="Q13" i="119"/>
  <c r="M12" i="119"/>
  <c r="O12" i="119" s="1"/>
  <c r="O13" i="119" s="1"/>
  <c r="F12" i="119"/>
  <c r="F25" i="1" s="1"/>
  <c r="D12" i="119"/>
  <c r="D25" i="1" s="1"/>
  <c r="H9" i="119"/>
  <c r="G9" i="119"/>
  <c r="F9" i="119"/>
  <c r="E9" i="119"/>
  <c r="D9" i="119"/>
  <c r="B6" i="119"/>
  <c r="B5" i="119"/>
  <c r="B4" i="119"/>
  <c r="M3" i="119"/>
  <c r="L31" i="117"/>
  <c r="K31" i="117"/>
  <c r="J31" i="117"/>
  <c r="I31" i="117"/>
  <c r="G31" i="117"/>
  <c r="E31" i="117"/>
  <c r="H29" i="117"/>
  <c r="M29" i="117" s="1"/>
  <c r="F29" i="117"/>
  <c r="D29" i="117"/>
  <c r="H28" i="117"/>
  <c r="M28" i="117" s="1"/>
  <c r="F28" i="117"/>
  <c r="D28" i="117"/>
  <c r="H27" i="117"/>
  <c r="M27" i="117" s="1"/>
  <c r="F27" i="117"/>
  <c r="D27" i="117"/>
  <c r="H26" i="117"/>
  <c r="M26" i="117" s="1"/>
  <c r="F26" i="117"/>
  <c r="D26" i="117"/>
  <c r="H25" i="117"/>
  <c r="M25" i="117" s="1"/>
  <c r="F25" i="117"/>
  <c r="D25" i="117"/>
  <c r="H24" i="117"/>
  <c r="M24" i="117" s="1"/>
  <c r="F24" i="117"/>
  <c r="D24" i="117"/>
  <c r="H23" i="117"/>
  <c r="M23" i="117" s="1"/>
  <c r="F23" i="117"/>
  <c r="D23" i="117"/>
  <c r="H22" i="117"/>
  <c r="M22" i="117" s="1"/>
  <c r="F22" i="117"/>
  <c r="D22" i="117"/>
  <c r="H21" i="117"/>
  <c r="M21" i="117" s="1"/>
  <c r="F21" i="117"/>
  <c r="D21" i="117"/>
  <c r="H20" i="117"/>
  <c r="M20" i="117" s="1"/>
  <c r="F20" i="117"/>
  <c r="D20" i="117"/>
  <c r="Q18" i="117"/>
  <c r="T24" i="1" s="1"/>
  <c r="M17" i="117"/>
  <c r="F17" i="117"/>
  <c r="D17" i="117"/>
  <c r="M16" i="117"/>
  <c r="F16" i="117"/>
  <c r="D16" i="117"/>
  <c r="M15" i="117"/>
  <c r="F15" i="117"/>
  <c r="D15" i="117"/>
  <c r="M14" i="117"/>
  <c r="N14" i="117" s="1"/>
  <c r="F14" i="117"/>
  <c r="D14" i="117"/>
  <c r="M13" i="117"/>
  <c r="F13" i="117"/>
  <c r="D13" i="117"/>
  <c r="M12" i="117"/>
  <c r="F12" i="117"/>
  <c r="D12" i="117"/>
  <c r="H9" i="117"/>
  <c r="G9" i="117"/>
  <c r="F9" i="117"/>
  <c r="E9" i="117"/>
  <c r="D9" i="117"/>
  <c r="B6" i="117"/>
  <c r="B5" i="117"/>
  <c r="B4" i="117"/>
  <c r="M3" i="117"/>
  <c r="L31" i="116"/>
  <c r="K31" i="116"/>
  <c r="J31" i="116"/>
  <c r="I31" i="116"/>
  <c r="G31" i="116"/>
  <c r="E31" i="116"/>
  <c r="H28" i="116"/>
  <c r="M28" i="116" s="1"/>
  <c r="F28" i="116"/>
  <c r="D28" i="116"/>
  <c r="H27" i="116"/>
  <c r="M27" i="116" s="1"/>
  <c r="F27" i="116"/>
  <c r="D27" i="116"/>
  <c r="H26" i="116"/>
  <c r="M26" i="116" s="1"/>
  <c r="F26" i="116"/>
  <c r="D26" i="116"/>
  <c r="H25" i="116"/>
  <c r="M25" i="116" s="1"/>
  <c r="F25" i="116"/>
  <c r="D25" i="116"/>
  <c r="H24" i="116"/>
  <c r="M24" i="116" s="1"/>
  <c r="F24" i="116"/>
  <c r="D24" i="116"/>
  <c r="H23" i="116"/>
  <c r="M23" i="116" s="1"/>
  <c r="F23" i="116"/>
  <c r="D23" i="116"/>
  <c r="H22" i="116"/>
  <c r="M22" i="116" s="1"/>
  <c r="F22" i="116"/>
  <c r="D22" i="116"/>
  <c r="H21" i="116"/>
  <c r="M21" i="116" s="1"/>
  <c r="F21" i="116"/>
  <c r="D21" i="116"/>
  <c r="H20" i="116"/>
  <c r="M20" i="116" s="1"/>
  <c r="F20" i="116"/>
  <c r="D20" i="116"/>
  <c r="Q18" i="116"/>
  <c r="M17" i="116"/>
  <c r="N17" i="116" s="1"/>
  <c r="F17" i="116"/>
  <c r="D17" i="116"/>
  <c r="M16" i="116"/>
  <c r="F16" i="116"/>
  <c r="D16" i="116"/>
  <c r="O15" i="116"/>
  <c r="N15" i="116"/>
  <c r="F15" i="116"/>
  <c r="M14" i="116"/>
  <c r="F14" i="116"/>
  <c r="D14" i="116"/>
  <c r="M13" i="116"/>
  <c r="F13" i="116"/>
  <c r="D13" i="116"/>
  <c r="M12" i="116"/>
  <c r="O12" i="116" s="1"/>
  <c r="F12" i="116"/>
  <c r="D12" i="116"/>
  <c r="H9" i="116"/>
  <c r="G9" i="116"/>
  <c r="F9" i="116"/>
  <c r="E9" i="116"/>
  <c r="D9" i="116"/>
  <c r="B6" i="116"/>
  <c r="B5" i="116"/>
  <c r="B4" i="116"/>
  <c r="M3" i="116"/>
  <c r="L48" i="115"/>
  <c r="K48" i="115"/>
  <c r="J48" i="115"/>
  <c r="I48" i="115"/>
  <c r="G48" i="115"/>
  <c r="E48" i="115"/>
  <c r="H46" i="115"/>
  <c r="M46" i="115" s="1"/>
  <c r="F46" i="115"/>
  <c r="D46" i="115"/>
  <c r="H45" i="115"/>
  <c r="M45" i="115" s="1"/>
  <c r="F45" i="115"/>
  <c r="D45" i="115"/>
  <c r="H44" i="115"/>
  <c r="M44" i="115" s="1"/>
  <c r="F44" i="115"/>
  <c r="D44" i="115"/>
  <c r="H43" i="115"/>
  <c r="M43" i="115" s="1"/>
  <c r="F43" i="115"/>
  <c r="D43" i="115"/>
  <c r="H42" i="115"/>
  <c r="M42" i="115" s="1"/>
  <c r="F42" i="115"/>
  <c r="D42" i="115"/>
  <c r="H41" i="115"/>
  <c r="M41" i="115" s="1"/>
  <c r="F41" i="115"/>
  <c r="D41" i="115"/>
  <c r="H40" i="115"/>
  <c r="M40" i="115" s="1"/>
  <c r="F40" i="115"/>
  <c r="D40" i="115"/>
  <c r="H39" i="115"/>
  <c r="M39" i="115" s="1"/>
  <c r="F39" i="115"/>
  <c r="D39" i="115"/>
  <c r="H38" i="115"/>
  <c r="M38" i="115" s="1"/>
  <c r="F38" i="115"/>
  <c r="D38" i="115"/>
  <c r="H37" i="115"/>
  <c r="M37" i="115" s="1"/>
  <c r="F37" i="115"/>
  <c r="D37" i="115"/>
  <c r="H36" i="115"/>
  <c r="M36" i="115" s="1"/>
  <c r="F36" i="115"/>
  <c r="D36" i="115"/>
  <c r="H35" i="115"/>
  <c r="M35" i="115" s="1"/>
  <c r="F35" i="115"/>
  <c r="D35" i="115"/>
  <c r="H34" i="115"/>
  <c r="M34" i="115" s="1"/>
  <c r="F34" i="115"/>
  <c r="D34" i="115"/>
  <c r="H33" i="115"/>
  <c r="M33" i="115" s="1"/>
  <c r="F33" i="115"/>
  <c r="D33" i="115"/>
  <c r="H32" i="115"/>
  <c r="M32" i="115" s="1"/>
  <c r="F32" i="115"/>
  <c r="D32" i="115"/>
  <c r="H31" i="115"/>
  <c r="F31" i="115"/>
  <c r="D31" i="115"/>
  <c r="Q29" i="115"/>
  <c r="T22" i="1" s="1"/>
  <c r="M28" i="115"/>
  <c r="O28" i="115" s="1"/>
  <c r="F28" i="115"/>
  <c r="D28" i="115"/>
  <c r="M27" i="115"/>
  <c r="O27" i="115" s="1"/>
  <c r="F27" i="115"/>
  <c r="D27" i="115"/>
  <c r="M26" i="115"/>
  <c r="O26" i="115" s="1"/>
  <c r="F26" i="115"/>
  <c r="D26" i="115"/>
  <c r="M25" i="115"/>
  <c r="O25" i="115" s="1"/>
  <c r="F25" i="115"/>
  <c r="D25" i="115"/>
  <c r="M24" i="115"/>
  <c r="O24" i="115" s="1"/>
  <c r="F24" i="115"/>
  <c r="D24" i="115"/>
  <c r="M23" i="115"/>
  <c r="O23" i="115" s="1"/>
  <c r="F23" i="115"/>
  <c r="D23" i="115"/>
  <c r="M22" i="115"/>
  <c r="O22" i="115" s="1"/>
  <c r="F22" i="115"/>
  <c r="D22" i="115"/>
  <c r="M21" i="115"/>
  <c r="O21" i="115" s="1"/>
  <c r="F21" i="115"/>
  <c r="D21" i="115"/>
  <c r="M20" i="115"/>
  <c r="O20" i="115" s="1"/>
  <c r="F20" i="115"/>
  <c r="D20" i="115"/>
  <c r="O19" i="115"/>
  <c r="N19" i="115"/>
  <c r="F19" i="115"/>
  <c r="M18" i="115"/>
  <c r="O18" i="115" s="1"/>
  <c r="F18" i="115"/>
  <c r="D18" i="115"/>
  <c r="M17" i="115"/>
  <c r="O17" i="115" s="1"/>
  <c r="F17" i="115"/>
  <c r="D17" i="115"/>
  <c r="M16" i="115"/>
  <c r="N16" i="115" s="1"/>
  <c r="F16" i="115"/>
  <c r="D16" i="115"/>
  <c r="M15" i="115"/>
  <c r="F15" i="115"/>
  <c r="D15" i="115"/>
  <c r="M14" i="115"/>
  <c r="F14" i="115"/>
  <c r="D14" i="115"/>
  <c r="M13" i="115"/>
  <c r="F13" i="115"/>
  <c r="D13" i="115"/>
  <c r="O12" i="115"/>
  <c r="N12" i="115"/>
  <c r="H9" i="115"/>
  <c r="G9" i="115"/>
  <c r="F9" i="115"/>
  <c r="E9" i="115"/>
  <c r="D9" i="115"/>
  <c r="B6" i="115"/>
  <c r="B5" i="115"/>
  <c r="B4" i="115"/>
  <c r="M3" i="115"/>
  <c r="L43" i="114"/>
  <c r="K43" i="114"/>
  <c r="J43" i="114"/>
  <c r="I43" i="114"/>
  <c r="H41" i="114"/>
  <c r="M41" i="114" s="1"/>
  <c r="F41" i="114"/>
  <c r="D41" i="114"/>
  <c r="H40" i="114"/>
  <c r="M40" i="114" s="1"/>
  <c r="F40" i="114"/>
  <c r="D40" i="114"/>
  <c r="H39" i="114"/>
  <c r="M39" i="114" s="1"/>
  <c r="F39" i="114"/>
  <c r="D39" i="114"/>
  <c r="H38" i="114"/>
  <c r="M38" i="114" s="1"/>
  <c r="F38" i="114"/>
  <c r="D38" i="114"/>
  <c r="H37" i="114"/>
  <c r="M37" i="114" s="1"/>
  <c r="F37" i="114"/>
  <c r="D37" i="114"/>
  <c r="H36" i="114"/>
  <c r="M36" i="114" s="1"/>
  <c r="F36" i="114"/>
  <c r="D36" i="114"/>
  <c r="H35" i="114"/>
  <c r="M35" i="114" s="1"/>
  <c r="F35" i="114"/>
  <c r="D35" i="114"/>
  <c r="H34" i="114"/>
  <c r="M34" i="114" s="1"/>
  <c r="F34" i="114"/>
  <c r="D34" i="114"/>
  <c r="H33" i="114"/>
  <c r="M33" i="114" s="1"/>
  <c r="F33" i="114"/>
  <c r="D33" i="114"/>
  <c r="H32" i="114"/>
  <c r="M32" i="114" s="1"/>
  <c r="F32" i="114"/>
  <c r="D32" i="114"/>
  <c r="H31" i="114"/>
  <c r="M31" i="114" s="1"/>
  <c r="F31" i="114"/>
  <c r="D31" i="114"/>
  <c r="H30" i="114"/>
  <c r="M30" i="114" s="1"/>
  <c r="F30" i="114"/>
  <c r="D30" i="114"/>
  <c r="H29" i="114"/>
  <c r="M29" i="114" s="1"/>
  <c r="F29" i="114"/>
  <c r="D29" i="114"/>
  <c r="H28" i="114"/>
  <c r="M28" i="114" s="1"/>
  <c r="F28" i="114"/>
  <c r="D28" i="114"/>
  <c r="H27" i="114"/>
  <c r="M27" i="114" s="1"/>
  <c r="F27" i="114"/>
  <c r="D27" i="114"/>
  <c r="H26" i="114"/>
  <c r="M26" i="114" s="1"/>
  <c r="F26" i="114"/>
  <c r="D26" i="114"/>
  <c r="Q23" i="114"/>
  <c r="M22" i="114"/>
  <c r="O22" i="114" s="1"/>
  <c r="F22" i="114"/>
  <c r="D22" i="114"/>
  <c r="M21" i="114"/>
  <c r="F21" i="114"/>
  <c r="D21" i="114"/>
  <c r="M20" i="114"/>
  <c r="N20" i="114" s="1"/>
  <c r="F20" i="114"/>
  <c r="D20" i="114"/>
  <c r="M19" i="114"/>
  <c r="F19" i="114"/>
  <c r="D19" i="114"/>
  <c r="O18" i="114"/>
  <c r="N18" i="114"/>
  <c r="G18" i="114"/>
  <c r="F18" i="114"/>
  <c r="E18" i="114" s="1"/>
  <c r="M17" i="114"/>
  <c r="F17" i="114"/>
  <c r="D17" i="114"/>
  <c r="M16" i="114"/>
  <c r="N16" i="114" s="1"/>
  <c r="F16" i="114"/>
  <c r="D16" i="114"/>
  <c r="O15" i="114"/>
  <c r="N15" i="114"/>
  <c r="G15" i="114"/>
  <c r="F15" i="114"/>
  <c r="E15" i="114" s="1"/>
  <c r="M14" i="114"/>
  <c r="O14" i="114" s="1"/>
  <c r="F14" i="114"/>
  <c r="D14" i="114"/>
  <c r="M13" i="114"/>
  <c r="F13" i="114"/>
  <c r="D13" i="114"/>
  <c r="O12" i="114"/>
  <c r="N12" i="114"/>
  <c r="G12" i="114"/>
  <c r="F12" i="114"/>
  <c r="O11" i="114"/>
  <c r="N11" i="114"/>
  <c r="H9" i="114"/>
  <c r="G9" i="114"/>
  <c r="F9" i="114"/>
  <c r="E9" i="114"/>
  <c r="D9" i="114"/>
  <c r="B6" i="114"/>
  <c r="B5" i="114"/>
  <c r="B4" i="114"/>
  <c r="M3" i="114"/>
  <c r="P37" i="113"/>
  <c r="O37" i="113"/>
  <c r="N37" i="113"/>
  <c r="L37" i="113"/>
  <c r="K37" i="113"/>
  <c r="J37" i="113"/>
  <c r="I37" i="113"/>
  <c r="E36" i="113"/>
  <c r="H35" i="113"/>
  <c r="M35" i="113" s="1"/>
  <c r="F35" i="113"/>
  <c r="D35" i="113"/>
  <c r="H34" i="113"/>
  <c r="M34" i="113" s="1"/>
  <c r="F34" i="113"/>
  <c r="D34" i="113"/>
  <c r="H33" i="113"/>
  <c r="M33" i="113" s="1"/>
  <c r="F33" i="113"/>
  <c r="D33" i="113"/>
  <c r="H32" i="113"/>
  <c r="F32" i="113"/>
  <c r="D32" i="113"/>
  <c r="H31" i="113"/>
  <c r="M31" i="113" s="1"/>
  <c r="F31" i="113"/>
  <c r="D31" i="113"/>
  <c r="Q28" i="113"/>
  <c r="T19" i="1" s="1"/>
  <c r="L28" i="113"/>
  <c r="L19" i="1" s="1"/>
  <c r="K28" i="113"/>
  <c r="K19" i="1" s="1"/>
  <c r="J28" i="113"/>
  <c r="J19" i="1" s="1"/>
  <c r="I28" i="113"/>
  <c r="H28" i="113"/>
  <c r="H19" i="1" s="1"/>
  <c r="M27" i="113"/>
  <c r="N27" i="113" s="1"/>
  <c r="D27" i="113"/>
  <c r="M26" i="113"/>
  <c r="F26" i="113"/>
  <c r="D26" i="113"/>
  <c r="M25" i="113"/>
  <c r="F25" i="113"/>
  <c r="D25" i="113"/>
  <c r="M24" i="113"/>
  <c r="F24" i="113"/>
  <c r="D24" i="113"/>
  <c r="O23" i="113"/>
  <c r="N23" i="113"/>
  <c r="G23" i="113"/>
  <c r="F23" i="113"/>
  <c r="E23" i="113"/>
  <c r="O22" i="113"/>
  <c r="N22" i="113"/>
  <c r="G22" i="113"/>
  <c r="F22" i="113"/>
  <c r="E22" i="113"/>
  <c r="M21" i="113"/>
  <c r="M36" i="144" s="1"/>
  <c r="F21" i="113"/>
  <c r="D21" i="113"/>
  <c r="B36" i="144" s="1"/>
  <c r="I36" i="144" s="1"/>
  <c r="M20" i="113"/>
  <c r="F20" i="113"/>
  <c r="D20" i="113"/>
  <c r="M19" i="113"/>
  <c r="F19" i="113"/>
  <c r="D19" i="113"/>
  <c r="M18" i="113"/>
  <c r="M35" i="144" s="1"/>
  <c r="F18" i="113"/>
  <c r="D18" i="113"/>
  <c r="B35" i="144" s="1"/>
  <c r="I35" i="144" s="1"/>
  <c r="O17" i="113"/>
  <c r="N17" i="113"/>
  <c r="G17" i="113"/>
  <c r="F17" i="113"/>
  <c r="E17" i="113"/>
  <c r="M16" i="113"/>
  <c r="O16" i="113" s="1"/>
  <c r="F16" i="113"/>
  <c r="D16" i="113"/>
  <c r="B34" i="144" s="1"/>
  <c r="I34" i="144" s="1"/>
  <c r="M15" i="113"/>
  <c r="F15" i="113"/>
  <c r="D15" i="113"/>
  <c r="M14" i="113"/>
  <c r="F14" i="113"/>
  <c r="D14" i="113"/>
  <c r="M13" i="113"/>
  <c r="M33" i="144" s="1"/>
  <c r="F13" i="113"/>
  <c r="D13" i="113"/>
  <c r="B33" i="144" s="1"/>
  <c r="M12" i="113"/>
  <c r="O12" i="113" s="1"/>
  <c r="F12" i="113"/>
  <c r="D12" i="113"/>
  <c r="O11" i="113"/>
  <c r="N11" i="113"/>
  <c r="H9" i="113"/>
  <c r="G9" i="113"/>
  <c r="F9" i="113"/>
  <c r="E9" i="113"/>
  <c r="D9" i="113"/>
  <c r="B6" i="113"/>
  <c r="B5" i="113"/>
  <c r="B4" i="113"/>
  <c r="M3" i="113"/>
  <c r="L35" i="112"/>
  <c r="K35" i="112"/>
  <c r="J35" i="112"/>
  <c r="I35" i="112"/>
  <c r="H33" i="112"/>
  <c r="M33" i="112" s="1"/>
  <c r="F33" i="112"/>
  <c r="D33" i="112"/>
  <c r="H32" i="112"/>
  <c r="M32" i="112" s="1"/>
  <c r="F32" i="112"/>
  <c r="D32" i="112"/>
  <c r="H31" i="112"/>
  <c r="M31" i="112" s="1"/>
  <c r="F31" i="112"/>
  <c r="D31" i="112"/>
  <c r="H30" i="112"/>
  <c r="M30" i="112" s="1"/>
  <c r="F30" i="112"/>
  <c r="D30" i="112"/>
  <c r="H29" i="112"/>
  <c r="M29" i="112" s="1"/>
  <c r="F29" i="112"/>
  <c r="D29" i="112"/>
  <c r="H28" i="112"/>
  <c r="M28" i="112" s="1"/>
  <c r="F28" i="112"/>
  <c r="D28" i="112"/>
  <c r="H27" i="112"/>
  <c r="M27" i="112" s="1"/>
  <c r="F27" i="112"/>
  <c r="D27" i="112"/>
  <c r="H26" i="112"/>
  <c r="M26" i="112" s="1"/>
  <c r="F26" i="112"/>
  <c r="D26" i="112"/>
  <c r="H25" i="112"/>
  <c r="M25" i="112" s="1"/>
  <c r="F25" i="112"/>
  <c r="D25" i="112"/>
  <c r="H24" i="112"/>
  <c r="M24" i="112" s="1"/>
  <c r="F24" i="112"/>
  <c r="D24" i="112"/>
  <c r="H23" i="112"/>
  <c r="M23" i="112" s="1"/>
  <c r="F23" i="112"/>
  <c r="D23" i="112"/>
  <c r="H22" i="112"/>
  <c r="M22" i="112" s="1"/>
  <c r="F22" i="112"/>
  <c r="D22" i="112"/>
  <c r="H21" i="112"/>
  <c r="M21" i="112" s="1"/>
  <c r="F21" i="112"/>
  <c r="D21" i="112"/>
  <c r="H20" i="112"/>
  <c r="M20" i="112" s="1"/>
  <c r="F20" i="112"/>
  <c r="D20" i="112"/>
  <c r="Q18" i="112"/>
  <c r="M17" i="112"/>
  <c r="M53" i="144" s="1"/>
  <c r="F17" i="112"/>
  <c r="D17" i="112"/>
  <c r="B53" i="144" s="1"/>
  <c r="I53" i="144" s="1"/>
  <c r="M16" i="112"/>
  <c r="M52" i="144" s="1"/>
  <c r="F16" i="112"/>
  <c r="D16" i="112"/>
  <c r="B52" i="144" s="1"/>
  <c r="I52" i="144" s="1"/>
  <c r="M15" i="112"/>
  <c r="M51" i="144" s="1"/>
  <c r="F15" i="112"/>
  <c r="D15" i="112"/>
  <c r="B51" i="144" s="1"/>
  <c r="I51" i="144" s="1"/>
  <c r="M14" i="112"/>
  <c r="M50" i="144" s="1"/>
  <c r="F14" i="112"/>
  <c r="D14" i="112"/>
  <c r="B50" i="144" s="1"/>
  <c r="M13" i="112"/>
  <c r="F13" i="112"/>
  <c r="D13" i="112"/>
  <c r="B49" i="144" s="1"/>
  <c r="I49" i="144" s="1"/>
  <c r="M12" i="112"/>
  <c r="M48" i="144" s="1"/>
  <c r="F12" i="112"/>
  <c r="D12" i="112"/>
  <c r="B48" i="144" s="1"/>
  <c r="I48" i="144" s="1"/>
  <c r="H9" i="112"/>
  <c r="G9" i="112"/>
  <c r="F9" i="112"/>
  <c r="E9" i="112"/>
  <c r="D9" i="112"/>
  <c r="B6" i="112"/>
  <c r="B5" i="112"/>
  <c r="B4" i="112"/>
  <c r="M3" i="112"/>
  <c r="L33" i="9"/>
  <c r="L34" i="9" s="1"/>
  <c r="K33" i="9"/>
  <c r="K34" i="9" s="1"/>
  <c r="J33" i="9"/>
  <c r="J34" i="9" s="1"/>
  <c r="I33" i="9"/>
  <c r="I34" i="9" s="1"/>
  <c r="H31" i="9"/>
  <c r="M31" i="9" s="1"/>
  <c r="F31" i="9"/>
  <c r="D31" i="9"/>
  <c r="H30" i="9"/>
  <c r="M30" i="9" s="1"/>
  <c r="F30" i="9"/>
  <c r="D30" i="9"/>
  <c r="H29" i="9"/>
  <c r="M29" i="9" s="1"/>
  <c r="F29" i="9"/>
  <c r="D29" i="9"/>
  <c r="H28" i="9"/>
  <c r="M28" i="9" s="1"/>
  <c r="F28" i="9"/>
  <c r="D28" i="9"/>
  <c r="H27" i="9"/>
  <c r="M27" i="9" s="1"/>
  <c r="F27" i="9"/>
  <c r="D27" i="9"/>
  <c r="H26" i="9"/>
  <c r="M26" i="9" s="1"/>
  <c r="F26" i="9"/>
  <c r="D26" i="9"/>
  <c r="H25" i="9"/>
  <c r="M25" i="9" s="1"/>
  <c r="F25" i="9"/>
  <c r="D25" i="9"/>
  <c r="H24" i="9"/>
  <c r="M24" i="9" s="1"/>
  <c r="F24" i="9"/>
  <c r="D24" i="9"/>
  <c r="H23" i="9"/>
  <c r="M23" i="9" s="1"/>
  <c r="F23" i="9"/>
  <c r="D23" i="9"/>
  <c r="H22" i="9"/>
  <c r="F22" i="9"/>
  <c r="D22" i="9"/>
  <c r="E21" i="9"/>
  <c r="Q19" i="9"/>
  <c r="T17" i="1" s="1"/>
  <c r="M18" i="9"/>
  <c r="F18" i="9"/>
  <c r="D18" i="9"/>
  <c r="M17" i="9"/>
  <c r="N17" i="9" s="1"/>
  <c r="F17" i="9"/>
  <c r="D17" i="9"/>
  <c r="M16" i="9"/>
  <c r="N16" i="9" s="1"/>
  <c r="F16" i="9"/>
  <c r="D16" i="9"/>
  <c r="M15" i="9"/>
  <c r="N15" i="9" s="1"/>
  <c r="F15" i="9"/>
  <c r="D15" i="9"/>
  <c r="M14" i="9"/>
  <c r="O14" i="9" s="1"/>
  <c r="F14" i="9"/>
  <c r="D14" i="9"/>
  <c r="M13" i="9"/>
  <c r="F13" i="9"/>
  <c r="D13" i="9"/>
  <c r="M12" i="9"/>
  <c r="F12" i="9"/>
  <c r="D12" i="9"/>
  <c r="M11" i="9"/>
  <c r="N11" i="9" s="1"/>
  <c r="F11" i="9"/>
  <c r="D11" i="9"/>
  <c r="H9" i="9"/>
  <c r="G9" i="9"/>
  <c r="F9" i="9"/>
  <c r="E9" i="9"/>
  <c r="D9" i="9"/>
  <c r="B6" i="9"/>
  <c r="B5" i="9"/>
  <c r="B4" i="9"/>
  <c r="M3" i="9"/>
  <c r="L61" i="110"/>
  <c r="L63" i="110" s="1"/>
  <c r="K61" i="110"/>
  <c r="K63" i="110" s="1"/>
  <c r="J61" i="110"/>
  <c r="J63" i="110" s="1"/>
  <c r="I61" i="110"/>
  <c r="I63" i="110" s="1"/>
  <c r="E60" i="110"/>
  <c r="Q39" i="110"/>
  <c r="T16" i="1" s="1"/>
  <c r="M38" i="110"/>
  <c r="N38" i="110" s="1"/>
  <c r="F38" i="110"/>
  <c r="D38" i="110"/>
  <c r="B25" i="144" s="1"/>
  <c r="I25" i="144" s="1"/>
  <c r="M37" i="110"/>
  <c r="O37" i="110" s="1"/>
  <c r="F37" i="110"/>
  <c r="D37" i="110"/>
  <c r="B24" i="144" s="1"/>
  <c r="I24" i="144" s="1"/>
  <c r="M36" i="110"/>
  <c r="O36" i="110" s="1"/>
  <c r="F36" i="110"/>
  <c r="D36" i="110"/>
  <c r="B23" i="144" s="1"/>
  <c r="M35" i="110"/>
  <c r="O35" i="110" s="1"/>
  <c r="F35" i="110"/>
  <c r="D35" i="110"/>
  <c r="B17" i="144" s="1"/>
  <c r="M34" i="110"/>
  <c r="O34" i="110" s="1"/>
  <c r="F34" i="110"/>
  <c r="D34" i="110"/>
  <c r="M33" i="110"/>
  <c r="O33" i="110" s="1"/>
  <c r="F33" i="110"/>
  <c r="D33" i="110"/>
  <c r="M32" i="110"/>
  <c r="O32" i="110" s="1"/>
  <c r="F32" i="110"/>
  <c r="D32" i="110"/>
  <c r="M31" i="110"/>
  <c r="O31" i="110" s="1"/>
  <c r="F31" i="110"/>
  <c r="D31" i="110"/>
  <c r="M30" i="110"/>
  <c r="O30" i="110" s="1"/>
  <c r="F30" i="110"/>
  <c r="D30" i="110"/>
  <c r="M29" i="110"/>
  <c r="O29" i="110" s="1"/>
  <c r="F29" i="110"/>
  <c r="D29" i="110"/>
  <c r="M28" i="110"/>
  <c r="O28" i="110" s="1"/>
  <c r="F28" i="110"/>
  <c r="D28" i="110"/>
  <c r="O27" i="110"/>
  <c r="N27" i="110"/>
  <c r="G27" i="110"/>
  <c r="F27" i="110"/>
  <c r="E27" i="110"/>
  <c r="M26" i="110"/>
  <c r="O26" i="110" s="1"/>
  <c r="F26" i="110"/>
  <c r="D26" i="110"/>
  <c r="B16" i="144" s="1"/>
  <c r="M25" i="110"/>
  <c r="O25" i="110" s="1"/>
  <c r="F25" i="110"/>
  <c r="D25" i="110"/>
  <c r="B15" i="144" s="1"/>
  <c r="M24" i="110"/>
  <c r="O24" i="110" s="1"/>
  <c r="F24" i="110"/>
  <c r="D24" i="110"/>
  <c r="B14" i="144" s="1"/>
  <c r="M23" i="110"/>
  <c r="O23" i="110" s="1"/>
  <c r="F23" i="110"/>
  <c r="D23" i="110"/>
  <c r="B13" i="144" s="1"/>
  <c r="I13" i="144" s="1"/>
  <c r="M22" i="110"/>
  <c r="O22" i="110" s="1"/>
  <c r="F22" i="110"/>
  <c r="D22" i="110"/>
  <c r="M21" i="110"/>
  <c r="O21" i="110" s="1"/>
  <c r="F21" i="110"/>
  <c r="D21" i="110"/>
  <c r="M20" i="110"/>
  <c r="O20" i="110" s="1"/>
  <c r="F20" i="110"/>
  <c r="D20" i="110"/>
  <c r="M19" i="110"/>
  <c r="O19" i="110" s="1"/>
  <c r="F19" i="110"/>
  <c r="D19" i="110"/>
  <c r="B12" i="144" s="1"/>
  <c r="M18" i="110"/>
  <c r="O18" i="110" s="1"/>
  <c r="F18" i="110"/>
  <c r="D18" i="110"/>
  <c r="M17" i="110"/>
  <c r="O17" i="110" s="1"/>
  <c r="F17" i="110"/>
  <c r="D17" i="110"/>
  <c r="M16" i="110"/>
  <c r="O16" i="110" s="1"/>
  <c r="F16" i="110"/>
  <c r="D16" i="110"/>
  <c r="M15" i="110"/>
  <c r="O15" i="110" s="1"/>
  <c r="F15" i="110"/>
  <c r="D15" i="110"/>
  <c r="B11" i="144" s="1"/>
  <c r="M14" i="110"/>
  <c r="F14" i="110"/>
  <c r="D14" i="110"/>
  <c r="M13" i="110"/>
  <c r="M19" i="144" s="1"/>
  <c r="F13" i="110"/>
  <c r="D13" i="110"/>
  <c r="B19" i="144" s="1"/>
  <c r="O12" i="110"/>
  <c r="N12" i="110"/>
  <c r="O11" i="110"/>
  <c r="N11" i="110"/>
  <c r="H9" i="110"/>
  <c r="G9" i="110"/>
  <c r="F9" i="110"/>
  <c r="E9" i="110"/>
  <c r="D9" i="110"/>
  <c r="B6" i="110"/>
  <c r="C5" i="110"/>
  <c r="B4" i="110"/>
  <c r="M3" i="110"/>
  <c r="L31" i="111"/>
  <c r="K31" i="111"/>
  <c r="J31" i="111"/>
  <c r="I31" i="111"/>
  <c r="E30" i="111"/>
  <c r="H26" i="111"/>
  <c r="M26" i="111" s="1"/>
  <c r="F26" i="111"/>
  <c r="D26" i="111"/>
  <c r="H25" i="111"/>
  <c r="M25" i="111" s="1"/>
  <c r="F25" i="111"/>
  <c r="D25" i="111"/>
  <c r="H24" i="111"/>
  <c r="M24" i="111" s="1"/>
  <c r="H354" i="261" s="1"/>
  <c r="F24" i="111"/>
  <c r="D24" i="111"/>
  <c r="I354" i="261" s="1"/>
  <c r="H23" i="111"/>
  <c r="M23" i="111" s="1"/>
  <c r="F23" i="111"/>
  <c r="D23" i="111"/>
  <c r="H22" i="111"/>
  <c r="M22" i="111" s="1"/>
  <c r="F22" i="111"/>
  <c r="D22" i="111"/>
  <c r="H21" i="111"/>
  <c r="M21" i="111" s="1"/>
  <c r="H353" i="261" s="1"/>
  <c r="F21" i="111"/>
  <c r="D21" i="111"/>
  <c r="I353" i="261" s="1"/>
  <c r="H20" i="111"/>
  <c r="F20" i="111"/>
  <c r="D20" i="111"/>
  <c r="Q18" i="111"/>
  <c r="T15" i="1" s="1"/>
  <c r="L18" i="111"/>
  <c r="K18" i="111"/>
  <c r="J18" i="111"/>
  <c r="J15" i="1" s="1"/>
  <c r="I18" i="111"/>
  <c r="I15" i="1" s="1"/>
  <c r="H18" i="111"/>
  <c r="M17" i="111"/>
  <c r="O17" i="111" s="1"/>
  <c r="F17" i="111"/>
  <c r="D17" i="111"/>
  <c r="M16" i="111"/>
  <c r="F16" i="111"/>
  <c r="E16" i="111" s="1"/>
  <c r="M15" i="111"/>
  <c r="O15" i="111" s="1"/>
  <c r="F15" i="111"/>
  <c r="D15" i="111"/>
  <c r="M14" i="111"/>
  <c r="O14" i="111" s="1"/>
  <c r="F14" i="111"/>
  <c r="D14" i="111"/>
  <c r="M13" i="111"/>
  <c r="O13" i="111" s="1"/>
  <c r="F13" i="111"/>
  <c r="D13" i="111"/>
  <c r="M12" i="111"/>
  <c r="F12" i="111"/>
  <c r="D12" i="111"/>
  <c r="H9" i="111"/>
  <c r="G9" i="111"/>
  <c r="F9" i="111"/>
  <c r="E9" i="111"/>
  <c r="D9" i="111"/>
  <c r="B6" i="111"/>
  <c r="B5" i="111"/>
  <c r="B4" i="111"/>
  <c r="M3" i="111"/>
  <c r="L88" i="6"/>
  <c r="K88" i="6"/>
  <c r="J88" i="6"/>
  <c r="I88" i="6"/>
  <c r="H86" i="6"/>
  <c r="M86" i="6" s="1"/>
  <c r="F86" i="6"/>
  <c r="D86" i="6"/>
  <c r="H42" i="6"/>
  <c r="M42" i="6" s="1"/>
  <c r="H345" i="261" s="1"/>
  <c r="F42" i="6"/>
  <c r="D42" i="6"/>
  <c r="I345" i="261" s="1"/>
  <c r="H41" i="6"/>
  <c r="M41" i="6" s="1"/>
  <c r="F41" i="6"/>
  <c r="D41" i="6"/>
  <c r="H40" i="6"/>
  <c r="M40" i="6" s="1"/>
  <c r="F40" i="6"/>
  <c r="D40" i="6"/>
  <c r="H39" i="6"/>
  <c r="M39" i="6" s="1"/>
  <c r="H344" i="261" s="1"/>
  <c r="F39" i="6"/>
  <c r="D39" i="6"/>
  <c r="I344" i="261" s="1"/>
  <c r="H34" i="6"/>
  <c r="F34" i="6"/>
  <c r="D34" i="6"/>
  <c r="Q32" i="6"/>
  <c r="T14" i="1" s="1"/>
  <c r="M31" i="6"/>
  <c r="F31" i="6"/>
  <c r="D31" i="6"/>
  <c r="M30" i="6"/>
  <c r="O30" i="6" s="1"/>
  <c r="F30" i="6"/>
  <c r="D30" i="6"/>
  <c r="M29" i="6"/>
  <c r="F29" i="6"/>
  <c r="D29" i="6"/>
  <c r="O28" i="6"/>
  <c r="N28" i="6"/>
  <c r="G28" i="6"/>
  <c r="F28" i="6"/>
  <c r="E28" i="6" s="1"/>
  <c r="M27" i="6"/>
  <c r="N27" i="6" s="1"/>
  <c r="F27" i="6"/>
  <c r="D27" i="6"/>
  <c r="M26" i="6"/>
  <c r="F26" i="6"/>
  <c r="D26" i="6"/>
  <c r="M25" i="6"/>
  <c r="F25" i="6"/>
  <c r="D25" i="6"/>
  <c r="M24" i="6"/>
  <c r="N24" i="6" s="1"/>
  <c r="F24" i="6"/>
  <c r="D24" i="6"/>
  <c r="O23" i="6"/>
  <c r="N23" i="6"/>
  <c r="G23" i="6"/>
  <c r="F23" i="6"/>
  <c r="E23" i="6" s="1"/>
  <c r="M22" i="6"/>
  <c r="N22" i="6" s="1"/>
  <c r="F22" i="6"/>
  <c r="D22" i="6"/>
  <c r="M21" i="6"/>
  <c r="N21" i="6" s="1"/>
  <c r="F21" i="6"/>
  <c r="D21" i="6"/>
  <c r="O20" i="6"/>
  <c r="N20" i="6"/>
  <c r="G20" i="6"/>
  <c r="F20" i="6"/>
  <c r="E20" i="6" s="1"/>
  <c r="M19" i="6"/>
  <c r="F19" i="6"/>
  <c r="D19" i="6"/>
  <c r="M18" i="6"/>
  <c r="F18" i="6"/>
  <c r="D18" i="6"/>
  <c r="M17" i="6"/>
  <c r="F17" i="6"/>
  <c r="D17" i="6"/>
  <c r="M16" i="6"/>
  <c r="O16" i="6" s="1"/>
  <c r="F16" i="6"/>
  <c r="D16" i="6"/>
  <c r="M15" i="6"/>
  <c r="F15" i="6"/>
  <c r="D15" i="6"/>
  <c r="M14" i="6"/>
  <c r="F14" i="6"/>
  <c r="D14" i="6"/>
  <c r="M13" i="6"/>
  <c r="F13" i="6"/>
  <c r="D13" i="6"/>
  <c r="M12" i="6"/>
  <c r="O12" i="6" s="1"/>
  <c r="F12" i="6"/>
  <c r="D12" i="6"/>
  <c r="M11" i="6"/>
  <c r="F11" i="6"/>
  <c r="D11" i="6"/>
  <c r="H8" i="6"/>
  <c r="F8" i="6"/>
  <c r="E8" i="6"/>
  <c r="D8" i="6"/>
  <c r="B5" i="6"/>
  <c r="B4" i="6"/>
  <c r="B3" i="6"/>
  <c r="M2" i="6"/>
  <c r="L41" i="4"/>
  <c r="K41" i="4"/>
  <c r="J41" i="4"/>
  <c r="I41" i="4"/>
  <c r="H39" i="4"/>
  <c r="M39" i="4" s="1"/>
  <c r="F39" i="4"/>
  <c r="D39" i="4"/>
  <c r="H38" i="4"/>
  <c r="M38" i="4" s="1"/>
  <c r="F38" i="4"/>
  <c r="D38" i="4"/>
  <c r="H37" i="4"/>
  <c r="M37" i="4" s="1"/>
  <c r="F37" i="4"/>
  <c r="D37" i="4"/>
  <c r="H36" i="4"/>
  <c r="M36" i="4" s="1"/>
  <c r="F36" i="4"/>
  <c r="D36" i="4"/>
  <c r="H35" i="4"/>
  <c r="M35" i="4" s="1"/>
  <c r="F35" i="4"/>
  <c r="D35" i="4"/>
  <c r="H34" i="4"/>
  <c r="M34" i="4" s="1"/>
  <c r="F34" i="4"/>
  <c r="D34" i="4"/>
  <c r="H33" i="4"/>
  <c r="M33" i="4" s="1"/>
  <c r="F33" i="4"/>
  <c r="D33" i="4"/>
  <c r="H32" i="4"/>
  <c r="M32" i="4" s="1"/>
  <c r="F32" i="4"/>
  <c r="D32" i="4"/>
  <c r="H31" i="4"/>
  <c r="M31" i="4" s="1"/>
  <c r="H335" i="261" s="1"/>
  <c r="F31" i="4"/>
  <c r="D31" i="4"/>
  <c r="I335" i="261" s="1"/>
  <c r="H30" i="4"/>
  <c r="M30" i="4" s="1"/>
  <c r="F30" i="4"/>
  <c r="D30" i="4"/>
  <c r="H29" i="4"/>
  <c r="M29" i="4" s="1"/>
  <c r="F29" i="4"/>
  <c r="D29" i="4"/>
  <c r="H28" i="4"/>
  <c r="M28" i="4" s="1"/>
  <c r="F28" i="4"/>
  <c r="D28" i="4"/>
  <c r="Q26" i="4"/>
  <c r="T13" i="1" s="1"/>
  <c r="M25" i="4"/>
  <c r="F25" i="4"/>
  <c r="D25" i="4"/>
  <c r="M24" i="4"/>
  <c r="F24" i="4"/>
  <c r="D24" i="4"/>
  <c r="M23" i="4"/>
  <c r="F23" i="4"/>
  <c r="D23" i="4"/>
  <c r="M22" i="4"/>
  <c r="F22" i="4"/>
  <c r="D22" i="4"/>
  <c r="M21" i="4"/>
  <c r="F21" i="4"/>
  <c r="D21" i="4"/>
  <c r="M20" i="4"/>
  <c r="F20" i="4"/>
  <c r="D20" i="4"/>
  <c r="M19" i="4"/>
  <c r="F19" i="4"/>
  <c r="D19" i="4"/>
  <c r="M18" i="4"/>
  <c r="F18" i="4"/>
  <c r="D18" i="4"/>
  <c r="M17" i="4"/>
  <c r="F17" i="4"/>
  <c r="D17" i="4"/>
  <c r="M16" i="4"/>
  <c r="F16" i="4"/>
  <c r="D16" i="4"/>
  <c r="M15" i="4"/>
  <c r="F15" i="4"/>
  <c r="D15" i="4"/>
  <c r="M14" i="4"/>
  <c r="F14" i="4"/>
  <c r="D14" i="4"/>
  <c r="M13" i="4"/>
  <c r="F13" i="4"/>
  <c r="D13" i="4"/>
  <c r="M12" i="4"/>
  <c r="F12" i="4"/>
  <c r="D12" i="4"/>
  <c r="H9" i="4"/>
  <c r="F9" i="4"/>
  <c r="E9" i="4"/>
  <c r="D9" i="4"/>
  <c r="B5" i="4"/>
  <c r="B4" i="4"/>
  <c r="M3" i="4"/>
  <c r="B3" i="4"/>
  <c r="L58" i="5"/>
  <c r="K58" i="5"/>
  <c r="J58" i="5"/>
  <c r="I58" i="5"/>
  <c r="H56" i="5"/>
  <c r="M56" i="5" s="1"/>
  <c r="F56" i="5"/>
  <c r="D56" i="5"/>
  <c r="H50" i="5"/>
  <c r="M50" i="5" s="1"/>
  <c r="F50" i="5"/>
  <c r="D50" i="5"/>
  <c r="H49" i="5"/>
  <c r="M49" i="5" s="1"/>
  <c r="F49" i="5"/>
  <c r="D49" i="5"/>
  <c r="H48" i="5"/>
  <c r="M48" i="5" s="1"/>
  <c r="F48" i="5"/>
  <c r="D48" i="5"/>
  <c r="H47" i="5"/>
  <c r="M47" i="5" s="1"/>
  <c r="F47" i="5"/>
  <c r="D47" i="5"/>
  <c r="H46" i="5"/>
  <c r="M46" i="5" s="1"/>
  <c r="F46" i="5"/>
  <c r="D46" i="5"/>
  <c r="H45" i="5"/>
  <c r="M45" i="5" s="1"/>
  <c r="H327" i="261" s="1"/>
  <c r="F45" i="5"/>
  <c r="D45" i="5"/>
  <c r="I327" i="261" s="1"/>
  <c r="H44" i="5"/>
  <c r="M44" i="5" s="1"/>
  <c r="F44" i="5"/>
  <c r="D44" i="5"/>
  <c r="H43" i="5"/>
  <c r="M43" i="5" s="1"/>
  <c r="F43" i="5"/>
  <c r="D43" i="5"/>
  <c r="H41" i="5"/>
  <c r="M41" i="5" s="1"/>
  <c r="H326" i="261" s="1"/>
  <c r="F41" i="5"/>
  <c r="D41" i="5"/>
  <c r="H40" i="5"/>
  <c r="M40" i="5" s="1"/>
  <c r="F40" i="5"/>
  <c r="D40" i="5"/>
  <c r="H39" i="5"/>
  <c r="M39" i="5" s="1"/>
  <c r="F39" i="5"/>
  <c r="D39" i="5"/>
  <c r="F38" i="5"/>
  <c r="Q36" i="5"/>
  <c r="T12" i="1" s="1"/>
  <c r="M34" i="5"/>
  <c r="F34" i="5"/>
  <c r="D34" i="5"/>
  <c r="M33" i="5"/>
  <c r="N33" i="5" s="1"/>
  <c r="F33" i="5"/>
  <c r="D33" i="5"/>
  <c r="M32" i="5"/>
  <c r="O32" i="5" s="1"/>
  <c r="F32" i="5"/>
  <c r="D32" i="5"/>
  <c r="O31" i="5"/>
  <c r="N31" i="5"/>
  <c r="M30" i="5"/>
  <c r="F30" i="5"/>
  <c r="D30" i="5"/>
  <c r="M29" i="5"/>
  <c r="F29" i="5"/>
  <c r="D29" i="5"/>
  <c r="M28" i="5"/>
  <c r="F28" i="5"/>
  <c r="D28" i="5"/>
  <c r="O27" i="5"/>
  <c r="N27" i="5"/>
  <c r="M26" i="5"/>
  <c r="F26" i="5"/>
  <c r="D26" i="5"/>
  <c r="M25" i="5"/>
  <c r="N25" i="5" s="1"/>
  <c r="F25" i="5"/>
  <c r="D25" i="5"/>
  <c r="O24" i="5"/>
  <c r="N24" i="5"/>
  <c r="M23" i="5"/>
  <c r="F23" i="5"/>
  <c r="D23" i="5"/>
  <c r="M22" i="5"/>
  <c r="F22" i="5"/>
  <c r="D22" i="5"/>
  <c r="O21" i="5"/>
  <c r="N21" i="5"/>
  <c r="O20" i="5"/>
  <c r="N20" i="5"/>
  <c r="M19" i="5"/>
  <c r="F19" i="5"/>
  <c r="D19" i="5"/>
  <c r="M18" i="5"/>
  <c r="F18" i="5"/>
  <c r="D18" i="5"/>
  <c r="M17" i="5"/>
  <c r="F17" i="5"/>
  <c r="D17" i="5"/>
  <c r="O16" i="5"/>
  <c r="N16" i="5"/>
  <c r="M15" i="5"/>
  <c r="F15" i="5"/>
  <c r="D15" i="5"/>
  <c r="M14" i="5"/>
  <c r="F14" i="5"/>
  <c r="D14" i="5"/>
  <c r="M13" i="5"/>
  <c r="F13" i="5"/>
  <c r="D13" i="5"/>
  <c r="O12" i="5"/>
  <c r="N12" i="5"/>
  <c r="H9" i="5"/>
  <c r="F9" i="5"/>
  <c r="E9" i="5"/>
  <c r="D9" i="5"/>
  <c r="D4" i="5"/>
  <c r="D3" i="5"/>
  <c r="M2" i="5"/>
  <c r="D2" i="5"/>
  <c r="B68" i="3"/>
  <c r="B67" i="3"/>
  <c r="B66" i="3"/>
  <c r="B65" i="3"/>
  <c r="B64" i="3"/>
  <c r="B63" i="3"/>
  <c r="B62" i="3"/>
  <c r="B61" i="3"/>
  <c r="B60" i="3"/>
  <c r="L31" i="3"/>
  <c r="K31" i="3"/>
  <c r="J31" i="3"/>
  <c r="I31" i="3"/>
  <c r="H29" i="3"/>
  <c r="M29" i="3" s="1"/>
  <c r="F29" i="3"/>
  <c r="D29" i="3"/>
  <c r="H28" i="3"/>
  <c r="M28" i="3" s="1"/>
  <c r="F28" i="3"/>
  <c r="D28" i="3"/>
  <c r="H27" i="3"/>
  <c r="M27" i="3" s="1"/>
  <c r="F27" i="3"/>
  <c r="D27" i="3"/>
  <c r="H26" i="3"/>
  <c r="M26" i="3" s="1"/>
  <c r="F26" i="3"/>
  <c r="D26" i="3"/>
  <c r="H25" i="3"/>
  <c r="M25" i="3" s="1"/>
  <c r="F25" i="3"/>
  <c r="D25" i="3"/>
  <c r="H24" i="3"/>
  <c r="M24" i="3" s="1"/>
  <c r="F24" i="3"/>
  <c r="D24" i="3"/>
  <c r="H23" i="3"/>
  <c r="M23" i="3" s="1"/>
  <c r="F23" i="3"/>
  <c r="D23" i="3"/>
  <c r="H22" i="3"/>
  <c r="M22" i="3" s="1"/>
  <c r="F22" i="3"/>
  <c r="D22" i="3"/>
  <c r="H21" i="3"/>
  <c r="M21" i="3" s="1"/>
  <c r="F21" i="3"/>
  <c r="D21" i="3"/>
  <c r="H20" i="3"/>
  <c r="M20" i="3" s="1"/>
  <c r="F20" i="3"/>
  <c r="D20" i="3"/>
  <c r="H19" i="3"/>
  <c r="M19" i="3" s="1"/>
  <c r="F19" i="3"/>
  <c r="H18" i="3"/>
  <c r="M18" i="3" s="1"/>
  <c r="F18" i="3"/>
  <c r="D18" i="3"/>
  <c r="H17" i="3"/>
  <c r="M17" i="3" s="1"/>
  <c r="H316" i="261" s="1"/>
  <c r="F17" i="3"/>
  <c r="D17" i="3"/>
  <c r="I316" i="261" s="1"/>
  <c r="H16" i="3"/>
  <c r="F16" i="3"/>
  <c r="D16" i="3"/>
  <c r="Q13" i="3"/>
  <c r="T11" i="1" s="1"/>
  <c r="L13" i="3"/>
  <c r="L11" i="1" s="1"/>
  <c r="K13" i="3"/>
  <c r="K11" i="1" s="1"/>
  <c r="J13" i="3"/>
  <c r="J11" i="1" s="1"/>
  <c r="I13" i="3"/>
  <c r="I11" i="1" s="1"/>
  <c r="H13" i="3"/>
  <c r="H11" i="1" s="1"/>
  <c r="M12" i="3"/>
  <c r="G27" i="178" s="1"/>
  <c r="F12" i="3"/>
  <c r="H27" i="178"/>
  <c r="H9" i="3"/>
  <c r="F9" i="3"/>
  <c r="E9" i="3"/>
  <c r="D9" i="3"/>
  <c r="D6" i="3"/>
  <c r="D5" i="3"/>
  <c r="D4" i="3"/>
  <c r="M3" i="3"/>
  <c r="G38" i="251"/>
  <c r="B38" i="251"/>
  <c r="G37" i="251"/>
  <c r="B37" i="251"/>
  <c r="F4" i="251"/>
  <c r="B4" i="251"/>
  <c r="G68" i="144"/>
  <c r="B68" i="144"/>
  <c r="G67" i="144"/>
  <c r="B67" i="144"/>
  <c r="H55" i="144"/>
  <c r="G55" i="144"/>
  <c r="F55" i="144"/>
  <c r="E55" i="144"/>
  <c r="D55" i="144"/>
  <c r="C55" i="144"/>
  <c r="A53" i="144"/>
  <c r="A52" i="144"/>
  <c r="A51" i="144"/>
  <c r="A50" i="144"/>
  <c r="A49" i="144"/>
  <c r="A48" i="144"/>
  <c r="H40" i="144"/>
  <c r="G40" i="144"/>
  <c r="F40" i="144"/>
  <c r="E40" i="144"/>
  <c r="D40" i="144"/>
  <c r="C40" i="144"/>
  <c r="I39" i="144"/>
  <c r="H27" i="144"/>
  <c r="G27" i="144"/>
  <c r="F27" i="144"/>
  <c r="E27" i="144"/>
  <c r="D27" i="144"/>
  <c r="I20" i="144"/>
  <c r="L20" i="144" s="1"/>
  <c r="I10" i="144"/>
  <c r="I9" i="144"/>
  <c r="X43" i="142"/>
  <c r="E43" i="142"/>
  <c r="X42" i="142"/>
  <c r="E42" i="142"/>
  <c r="X22" i="142"/>
  <c r="U22" i="142"/>
  <c r="T22" i="142"/>
  <c r="S22" i="142"/>
  <c r="R22" i="142"/>
  <c r="Q22" i="142"/>
  <c r="P22" i="142"/>
  <c r="O22" i="142"/>
  <c r="N22" i="142"/>
  <c r="M22" i="142"/>
  <c r="K22" i="142"/>
  <c r="I22" i="142"/>
  <c r="O14" i="142"/>
  <c r="M14" i="142"/>
  <c r="I14" i="142"/>
  <c r="I21" i="261"/>
  <c r="S477" i="140"/>
  <c r="I124" i="140" s="1"/>
  <c r="R477" i="140"/>
  <c r="H124" i="140" s="1"/>
  <c r="S475" i="140"/>
  <c r="R475" i="140"/>
  <c r="S474" i="140"/>
  <c r="R474" i="140"/>
  <c r="S473" i="140"/>
  <c r="R473" i="140"/>
  <c r="S472" i="140"/>
  <c r="R472" i="140"/>
  <c r="S471" i="140"/>
  <c r="R471" i="140"/>
  <c r="S470" i="140"/>
  <c r="R470" i="140"/>
  <c r="S469" i="140"/>
  <c r="R469" i="140"/>
  <c r="S468" i="140"/>
  <c r="R468" i="140"/>
  <c r="S467" i="140"/>
  <c r="R467" i="140"/>
  <c r="S466" i="140"/>
  <c r="R466" i="140"/>
  <c r="S465" i="140"/>
  <c r="R465" i="140"/>
  <c r="S464" i="140"/>
  <c r="R464" i="140"/>
  <c r="S463" i="140"/>
  <c r="R463" i="140"/>
  <c r="S462" i="140"/>
  <c r="R462" i="140"/>
  <c r="S461" i="140"/>
  <c r="R461" i="140"/>
  <c r="S460" i="140"/>
  <c r="R460" i="140"/>
  <c r="S459" i="140"/>
  <c r="R459" i="140"/>
  <c r="S458" i="140"/>
  <c r="R458" i="140"/>
  <c r="S457" i="140"/>
  <c r="R457" i="140"/>
  <c r="S456" i="140"/>
  <c r="R456" i="140"/>
  <c r="S453" i="140"/>
  <c r="R453" i="140"/>
  <c r="S452" i="140"/>
  <c r="R452" i="140"/>
  <c r="S450" i="140"/>
  <c r="R450" i="140"/>
  <c r="S449" i="140"/>
  <c r="R449" i="140"/>
  <c r="S447" i="140"/>
  <c r="R447" i="140"/>
  <c r="S446" i="140"/>
  <c r="R446" i="140"/>
  <c r="S445" i="140"/>
  <c r="R445" i="140"/>
  <c r="S443" i="140"/>
  <c r="R443" i="140"/>
  <c r="S442" i="140"/>
  <c r="R442" i="140"/>
  <c r="S440" i="140"/>
  <c r="R440" i="140"/>
  <c r="S439" i="140"/>
  <c r="R439" i="140"/>
  <c r="S438" i="140"/>
  <c r="R438" i="140"/>
  <c r="S437" i="140"/>
  <c r="R437" i="140"/>
  <c r="S436" i="140"/>
  <c r="R436" i="140"/>
  <c r="S435" i="140"/>
  <c r="R435" i="140"/>
  <c r="S434" i="140"/>
  <c r="R434" i="140"/>
  <c r="S433" i="140"/>
  <c r="R433" i="140"/>
  <c r="S431" i="140"/>
  <c r="R431" i="140"/>
  <c r="S430" i="140"/>
  <c r="R430" i="140"/>
  <c r="S429" i="140"/>
  <c r="R429" i="140"/>
  <c r="S428" i="140"/>
  <c r="R428" i="140"/>
  <c r="S427" i="140"/>
  <c r="R427" i="140"/>
  <c r="S426" i="140"/>
  <c r="R426" i="140"/>
  <c r="S425" i="140"/>
  <c r="R425" i="140"/>
  <c r="S424" i="140"/>
  <c r="R424" i="140"/>
  <c r="S423" i="140"/>
  <c r="R423" i="140"/>
  <c r="S421" i="140"/>
  <c r="R421" i="140"/>
  <c r="S420" i="140"/>
  <c r="R420" i="140"/>
  <c r="S419" i="140"/>
  <c r="R419" i="140"/>
  <c r="S418" i="140"/>
  <c r="R418" i="140"/>
  <c r="S417" i="140"/>
  <c r="R417" i="140"/>
  <c r="S416" i="140"/>
  <c r="R416" i="140"/>
  <c r="S415" i="140"/>
  <c r="R415" i="140"/>
  <c r="S414" i="140"/>
  <c r="R414" i="140"/>
  <c r="S412" i="140"/>
  <c r="R412" i="140"/>
  <c r="S411" i="140"/>
  <c r="R411" i="140"/>
  <c r="S409" i="140"/>
  <c r="R409" i="140"/>
  <c r="S408" i="140"/>
  <c r="R408" i="140"/>
  <c r="S405" i="140"/>
  <c r="R405" i="140"/>
  <c r="S404" i="140"/>
  <c r="R404" i="140"/>
  <c r="S403" i="140"/>
  <c r="R403" i="140"/>
  <c r="S402" i="140"/>
  <c r="R402" i="140"/>
  <c r="S401" i="140"/>
  <c r="R401" i="140"/>
  <c r="S399" i="140"/>
  <c r="R399" i="140"/>
  <c r="S398" i="140"/>
  <c r="R398" i="140"/>
  <c r="S396" i="140"/>
  <c r="R396" i="140"/>
  <c r="S395" i="140"/>
  <c r="R395" i="140"/>
  <c r="P287" i="140"/>
  <c r="Q286" i="140"/>
  <c r="AS280" i="140"/>
  <c r="AT280" i="140" s="1"/>
  <c r="AU280" i="140" s="1"/>
  <c r="AV280" i="140" s="1"/>
  <c r="AW280" i="140" s="1"/>
  <c r="AM280" i="140"/>
  <c r="AN280" i="140" s="1"/>
  <c r="AO280" i="140" s="1"/>
  <c r="AP280" i="140" s="1"/>
  <c r="AQ280" i="140" s="1"/>
  <c r="AG280" i="140"/>
  <c r="AH280" i="140" s="1"/>
  <c r="AI280" i="140" s="1"/>
  <c r="AJ280" i="140" s="1"/>
  <c r="AK280" i="140" s="1"/>
  <c r="AA280" i="140"/>
  <c r="AB280" i="140" s="1"/>
  <c r="AC280" i="140" s="1"/>
  <c r="AD280" i="140" s="1"/>
  <c r="AE280" i="140" s="1"/>
  <c r="U280" i="140"/>
  <c r="V280" i="140" s="1"/>
  <c r="W280" i="140" s="1"/>
  <c r="X280" i="140" s="1"/>
  <c r="Y280" i="140" s="1"/>
  <c r="I235" i="140"/>
  <c r="H235" i="140"/>
  <c r="H210" i="140"/>
  <c r="H209" i="140"/>
  <c r="L206" i="140"/>
  <c r="L205" i="140"/>
  <c r="L204" i="140"/>
  <c r="L203" i="140"/>
  <c r="L200" i="140"/>
  <c r="L199" i="140"/>
  <c r="I197" i="140"/>
  <c r="L196" i="140"/>
  <c r="L195" i="140"/>
  <c r="L193" i="140"/>
  <c r="L192" i="140"/>
  <c r="L191" i="140"/>
  <c r="L190" i="140"/>
  <c r="L189" i="140"/>
  <c r="L187" i="140"/>
  <c r="L186" i="140"/>
  <c r="L185" i="140"/>
  <c r="L182" i="140"/>
  <c r="L181" i="140"/>
  <c r="L180" i="140"/>
  <c r="L178" i="140"/>
  <c r="L176" i="140"/>
  <c r="I175" i="140"/>
  <c r="L174" i="140"/>
  <c r="L173" i="140"/>
  <c r="L172" i="140"/>
  <c r="L170" i="140"/>
  <c r="L168" i="140"/>
  <c r="L167" i="140"/>
  <c r="L165" i="140"/>
  <c r="I163" i="140"/>
  <c r="L160" i="140"/>
  <c r="I157" i="140"/>
  <c r="I153" i="140"/>
  <c r="H153" i="140"/>
  <c r="I110" i="140"/>
  <c r="H110" i="140"/>
  <c r="D32" i="140"/>
  <c r="D31" i="140"/>
  <c r="D25" i="140"/>
  <c r="D24" i="140"/>
  <c r="C9" i="140"/>
  <c r="C16" i="263" s="1"/>
  <c r="C48" i="263" s="1"/>
  <c r="C75" i="263" s="1"/>
  <c r="B8" i="264" s="1"/>
  <c r="E132" i="222"/>
  <c r="E134" i="222" s="1"/>
  <c r="G104" i="222"/>
  <c r="G106" i="222" s="1"/>
  <c r="G107" i="222" s="1"/>
  <c r="G108" i="222" s="1"/>
  <c r="M48" i="2"/>
  <c r="K48" i="2"/>
  <c r="J48" i="2"/>
  <c r="I48" i="2"/>
  <c r="H48" i="2"/>
  <c r="G48" i="2"/>
  <c r="E48" i="2"/>
  <c r="L47" i="2"/>
  <c r="F47" i="2"/>
  <c r="D47" i="2"/>
  <c r="L46" i="2"/>
  <c r="H134" i="140" s="1"/>
  <c r="F46" i="2"/>
  <c r="D46" i="2"/>
  <c r="I134" i="140" s="1"/>
  <c r="H133" i="140"/>
  <c r="F45" i="2"/>
  <c r="D45" i="2"/>
  <c r="I133" i="140" s="1"/>
  <c r="F44" i="2"/>
  <c r="D44" i="2"/>
  <c r="O42" i="2"/>
  <c r="O48" i="2" s="1"/>
  <c r="N42" i="2"/>
  <c r="N48" i="2" s="1"/>
  <c r="S39" i="2"/>
  <c r="S38" i="2"/>
  <c r="S37" i="2"/>
  <c r="S36" i="2"/>
  <c r="S35" i="2"/>
  <c r="S34" i="2"/>
  <c r="S33" i="2"/>
  <c r="S28" i="2"/>
  <c r="S27" i="2"/>
  <c r="S26" i="2"/>
  <c r="S25" i="2"/>
  <c r="S24" i="2"/>
  <c r="K19" i="2"/>
  <c r="J19" i="2"/>
  <c r="I19" i="2"/>
  <c r="H19" i="2"/>
  <c r="G19" i="2"/>
  <c r="E19" i="2"/>
  <c r="S16" i="2"/>
  <c r="F14" i="2"/>
  <c r="S12" i="2"/>
  <c r="S11" i="2"/>
  <c r="G9" i="2"/>
  <c r="F9" i="2"/>
  <c r="E9" i="2"/>
  <c r="D9" i="2"/>
  <c r="A5" i="2"/>
  <c r="A3" i="2"/>
  <c r="F79" i="1"/>
  <c r="F77" i="1"/>
  <c r="J51" i="1"/>
  <c r="H51" i="1"/>
  <c r="G51" i="1"/>
  <c r="E51" i="1"/>
  <c r="T50" i="1"/>
  <c r="K50" i="1"/>
  <c r="J50" i="1"/>
  <c r="T49" i="1"/>
  <c r="K49" i="1"/>
  <c r="J49" i="1"/>
  <c r="L48" i="1"/>
  <c r="I48" i="1"/>
  <c r="H48" i="1"/>
  <c r="L44" i="1"/>
  <c r="K44" i="1"/>
  <c r="J44" i="1"/>
  <c r="I44" i="1"/>
  <c r="H44" i="1"/>
  <c r="G44" i="1"/>
  <c r="E44" i="1"/>
  <c r="K43" i="1"/>
  <c r="J43" i="1"/>
  <c r="I43" i="1"/>
  <c r="H43" i="1"/>
  <c r="T42" i="1"/>
  <c r="L42" i="1"/>
  <c r="K42" i="1"/>
  <c r="E42" i="1"/>
  <c r="T41" i="1"/>
  <c r="L41" i="1"/>
  <c r="K41" i="1"/>
  <c r="J41" i="1"/>
  <c r="K40" i="1"/>
  <c r="J40" i="1"/>
  <c r="I40" i="1"/>
  <c r="H40" i="1"/>
  <c r="T39" i="1"/>
  <c r="L39" i="1"/>
  <c r="K39" i="1"/>
  <c r="J39" i="1"/>
  <c r="I39" i="1"/>
  <c r="H39" i="1"/>
  <c r="G39" i="1"/>
  <c r="E39" i="1"/>
  <c r="T38" i="1"/>
  <c r="L38" i="1"/>
  <c r="J38" i="1"/>
  <c r="G38" i="1"/>
  <c r="E38" i="1"/>
  <c r="L37" i="1"/>
  <c r="K37" i="1"/>
  <c r="J37" i="1"/>
  <c r="I37" i="1"/>
  <c r="L36" i="1"/>
  <c r="K36" i="1"/>
  <c r="J36" i="1"/>
  <c r="I36" i="1"/>
  <c r="H36" i="1"/>
  <c r="G36" i="1"/>
  <c r="E36" i="1"/>
  <c r="J34" i="1"/>
  <c r="I34" i="1"/>
  <c r="H34" i="1"/>
  <c r="E34" i="1"/>
  <c r="T33" i="1"/>
  <c r="L33" i="1"/>
  <c r="K33" i="1"/>
  <c r="T32" i="1"/>
  <c r="L32" i="1"/>
  <c r="K32" i="1"/>
  <c r="J32" i="1"/>
  <c r="I32" i="1"/>
  <c r="H32" i="1"/>
  <c r="G32" i="1"/>
  <c r="E32" i="1"/>
  <c r="L31" i="1"/>
  <c r="K31" i="1"/>
  <c r="E30" i="1"/>
  <c r="L26" i="1"/>
  <c r="K26" i="1"/>
  <c r="J26" i="1"/>
  <c r="I26" i="1"/>
  <c r="H26" i="1"/>
  <c r="G26" i="1"/>
  <c r="E26" i="1"/>
  <c r="T25" i="1"/>
  <c r="L25" i="1"/>
  <c r="K25" i="1"/>
  <c r="J25" i="1"/>
  <c r="I25" i="1"/>
  <c r="H25" i="1"/>
  <c r="G25" i="1"/>
  <c r="E25" i="1"/>
  <c r="L24" i="1"/>
  <c r="K24" i="1"/>
  <c r="J24" i="1"/>
  <c r="I24" i="1"/>
  <c r="H24" i="1"/>
  <c r="G24" i="1"/>
  <c r="E24" i="1"/>
  <c r="T23" i="1"/>
  <c r="L23" i="1"/>
  <c r="K23" i="1"/>
  <c r="J23" i="1"/>
  <c r="I23" i="1"/>
  <c r="H23" i="1"/>
  <c r="G23" i="1"/>
  <c r="E23" i="1"/>
  <c r="L22" i="1"/>
  <c r="K22" i="1"/>
  <c r="J22" i="1"/>
  <c r="I22" i="1"/>
  <c r="H22" i="1"/>
  <c r="G22" i="1"/>
  <c r="E22" i="1"/>
  <c r="T21" i="1"/>
  <c r="S21" i="1"/>
  <c r="R21" i="1"/>
  <c r="L21" i="1"/>
  <c r="K21" i="1"/>
  <c r="J21" i="1"/>
  <c r="I21" i="1"/>
  <c r="H21" i="1"/>
  <c r="G21" i="1"/>
  <c r="E21" i="1"/>
  <c r="T20" i="1"/>
  <c r="L20" i="1"/>
  <c r="K20" i="1"/>
  <c r="J20" i="1"/>
  <c r="I20" i="1"/>
  <c r="H20" i="1"/>
  <c r="I19" i="1"/>
  <c r="E19" i="1"/>
  <c r="T18" i="1"/>
  <c r="L18" i="1"/>
  <c r="K18" i="1"/>
  <c r="J18" i="1"/>
  <c r="I18" i="1"/>
  <c r="H18" i="1"/>
  <c r="G18" i="1"/>
  <c r="E18" i="1"/>
  <c r="L17" i="1"/>
  <c r="K17" i="1"/>
  <c r="J17" i="1"/>
  <c r="I17" i="1"/>
  <c r="H17" i="1"/>
  <c r="G17" i="1"/>
  <c r="E17" i="1"/>
  <c r="L16" i="1"/>
  <c r="K16" i="1"/>
  <c r="J16" i="1"/>
  <c r="I16" i="1"/>
  <c r="H16" i="1"/>
  <c r="G16" i="1"/>
  <c r="L15" i="1"/>
  <c r="K15" i="1"/>
  <c r="H15" i="1"/>
  <c r="E15" i="1"/>
  <c r="L14" i="1"/>
  <c r="K14" i="1"/>
  <c r="J14" i="1"/>
  <c r="I14" i="1"/>
  <c r="H14" i="1"/>
  <c r="G14" i="1"/>
  <c r="E14" i="1"/>
  <c r="L13" i="1"/>
  <c r="K13" i="1"/>
  <c r="J13" i="1"/>
  <c r="I13" i="1"/>
  <c r="H13" i="1"/>
  <c r="G13" i="1"/>
  <c r="E13" i="1"/>
  <c r="L12" i="1"/>
  <c r="K12" i="1"/>
  <c r="J12" i="1"/>
  <c r="I12" i="1"/>
  <c r="H12" i="1"/>
  <c r="G12" i="1"/>
  <c r="E12" i="1"/>
  <c r="E11" i="1"/>
  <c r="B2" i="1"/>
  <c r="B2" i="18" s="1"/>
  <c r="U6" i="35"/>
  <c r="S6" i="35"/>
  <c r="U5" i="35"/>
  <c r="S5" i="35"/>
  <c r="T4" i="35"/>
  <c r="S4" i="35"/>
  <c r="T3" i="35"/>
  <c r="S3" i="35"/>
  <c r="T2" i="35"/>
  <c r="S2" i="35"/>
  <c r="T5" i="35"/>
  <c r="C52" i="208"/>
  <c r="C29" i="208"/>
  <c r="H49" i="186"/>
  <c r="C49" i="186"/>
  <c r="H48" i="186"/>
  <c r="C48" i="186"/>
  <c r="C37" i="214"/>
  <c r="C36" i="214"/>
  <c r="C104" i="258"/>
  <c r="J31" i="158"/>
  <c r="J30" i="158"/>
  <c r="J29" i="158"/>
  <c r="J28" i="158"/>
  <c r="J27" i="158"/>
  <c r="C67" i="178"/>
  <c r="C66" i="178"/>
  <c r="G43" i="178"/>
  <c r="G42" i="178"/>
  <c r="H14" i="178"/>
  <c r="G14" i="178"/>
  <c r="L235" i="140" l="1"/>
  <c r="G26" i="178"/>
  <c r="G32" i="178" s="1"/>
  <c r="G20" i="178"/>
  <c r="H26" i="178"/>
  <c r="H32" i="178" s="1"/>
  <c r="H20" i="178"/>
  <c r="H540" i="261"/>
  <c r="L50" i="1"/>
  <c r="O17" i="19"/>
  <c r="H527" i="261"/>
  <c r="H539" i="261"/>
  <c r="AC97" i="247"/>
  <c r="AC739" i="247"/>
  <c r="AD739" i="247"/>
  <c r="AC711" i="247"/>
  <c r="AD711" i="247"/>
  <c r="H41" i="178"/>
  <c r="G41" i="178"/>
  <c r="I542" i="261"/>
  <c r="I500" i="261"/>
  <c r="H500" i="261"/>
  <c r="H362" i="261"/>
  <c r="O21" i="124"/>
  <c r="I540" i="261"/>
  <c r="I533" i="261"/>
  <c r="I539" i="261"/>
  <c r="I541" i="261"/>
  <c r="I535" i="261"/>
  <c r="I538" i="261"/>
  <c r="I325" i="261"/>
  <c r="I326" i="261"/>
  <c r="I502" i="261"/>
  <c r="I482" i="261"/>
  <c r="I484" i="261" s="1"/>
  <c r="H533" i="261"/>
  <c r="H541" i="261"/>
  <c r="H535" i="261"/>
  <c r="H538" i="261"/>
  <c r="H325" i="261"/>
  <c r="H328" i="261" s="1"/>
  <c r="H542" i="261"/>
  <c r="H502" i="261"/>
  <c r="H482" i="261"/>
  <c r="H484" i="261" s="1"/>
  <c r="G12" i="251"/>
  <c r="Q24" i="21"/>
  <c r="Q26" i="21"/>
  <c r="I477" i="261"/>
  <c r="I337" i="261"/>
  <c r="I355" i="261"/>
  <c r="I346" i="261"/>
  <c r="I451" i="261"/>
  <c r="N12" i="131"/>
  <c r="H88" i="140"/>
  <c r="G113" i="272" s="1"/>
  <c r="I318" i="261"/>
  <c r="Y14" i="142"/>
  <c r="T39" i="24"/>
  <c r="S14" i="24"/>
  <c r="T11" i="21"/>
  <c r="T14" i="21"/>
  <c r="S12" i="24"/>
  <c r="S16" i="24"/>
  <c r="H451" i="261"/>
  <c r="H355" i="261"/>
  <c r="H346" i="261"/>
  <c r="H337" i="261"/>
  <c r="J35" i="125"/>
  <c r="K35" i="125"/>
  <c r="J52" i="1"/>
  <c r="P40" i="21"/>
  <c r="L30" i="1"/>
  <c r="E41" i="5"/>
  <c r="G21" i="131"/>
  <c r="E48" i="5"/>
  <c r="G39" i="6"/>
  <c r="E46" i="5"/>
  <c r="E44" i="5"/>
  <c r="E50" i="5"/>
  <c r="G41" i="6"/>
  <c r="E45" i="5"/>
  <c r="E56" i="5"/>
  <c r="E43" i="5"/>
  <c r="G42" i="6"/>
  <c r="G86" i="6"/>
  <c r="E40" i="5"/>
  <c r="E49" i="5"/>
  <c r="E47" i="5"/>
  <c r="G16" i="142"/>
  <c r="G14" i="142" s="1"/>
  <c r="G12" i="142" s="1"/>
  <c r="M44" i="135"/>
  <c r="G44" i="135"/>
  <c r="G52" i="135" s="1"/>
  <c r="G40" i="6"/>
  <c r="M22" i="121"/>
  <c r="G22" i="121"/>
  <c r="M20" i="121"/>
  <c r="H476" i="261" s="1"/>
  <c r="H477" i="261" s="1"/>
  <c r="G20" i="121"/>
  <c r="M23" i="121"/>
  <c r="G23" i="121"/>
  <c r="M21" i="121"/>
  <c r="G21" i="121"/>
  <c r="E26" i="251"/>
  <c r="E22" i="251"/>
  <c r="F13" i="3"/>
  <c r="F11" i="1" s="1"/>
  <c r="D20" i="1"/>
  <c r="E49" i="1"/>
  <c r="G50" i="1"/>
  <c r="S31" i="2"/>
  <c r="X12" i="142"/>
  <c r="I49" i="1"/>
  <c r="I30" i="1"/>
  <c r="I46" i="1" s="1"/>
  <c r="J30" i="1"/>
  <c r="Q12" i="142"/>
  <c r="P28" i="6"/>
  <c r="E35" i="125"/>
  <c r="T12" i="142"/>
  <c r="K52" i="1"/>
  <c r="P22" i="124"/>
  <c r="G35" i="125"/>
  <c r="M48" i="22"/>
  <c r="O48" i="22"/>
  <c r="M66" i="15"/>
  <c r="O66" i="15"/>
  <c r="M12" i="142"/>
  <c r="U784" i="145"/>
  <c r="T784" i="145"/>
  <c r="I35" i="125"/>
  <c r="E62" i="23"/>
  <c r="E66" i="23"/>
  <c r="I12" i="142"/>
  <c r="I57" i="142" s="1"/>
  <c r="I56" i="140"/>
  <c r="L35" i="125"/>
  <c r="H29" i="22"/>
  <c r="F24" i="2" s="1"/>
  <c r="N48" i="22"/>
  <c r="O40" i="21"/>
  <c r="M40" i="124"/>
  <c r="G40" i="124"/>
  <c r="M39" i="124"/>
  <c r="G39" i="124"/>
  <c r="M42" i="124"/>
  <c r="G42" i="124"/>
  <c r="M41" i="124"/>
  <c r="G41" i="124"/>
  <c r="U241" i="145"/>
  <c r="T241" i="145"/>
  <c r="H42" i="178"/>
  <c r="P20" i="6"/>
  <c r="I29" i="22"/>
  <c r="F33" i="2" s="1"/>
  <c r="F20" i="1"/>
  <c r="E29" i="133"/>
  <c r="E41" i="133"/>
  <c r="H50" i="20"/>
  <c r="H64" i="15"/>
  <c r="K27" i="1"/>
  <c r="H27" i="1"/>
  <c r="H60" i="1" s="1"/>
  <c r="E38" i="4"/>
  <c r="E18" i="131"/>
  <c r="E26" i="131"/>
  <c r="I29" i="23"/>
  <c r="I28" i="31"/>
  <c r="E29" i="4"/>
  <c r="E37" i="4"/>
  <c r="H24" i="138"/>
  <c r="H28" i="31"/>
  <c r="I19" i="31"/>
  <c r="F35" i="2" s="1"/>
  <c r="E18" i="5"/>
  <c r="E30" i="5"/>
  <c r="E14" i="4"/>
  <c r="E18" i="4"/>
  <c r="E22" i="4"/>
  <c r="E12" i="6"/>
  <c r="E16" i="6"/>
  <c r="F16" i="132"/>
  <c r="F49" i="1" s="1"/>
  <c r="F18" i="116"/>
  <c r="F23" i="1" s="1"/>
  <c r="E19" i="5"/>
  <c r="E13" i="6"/>
  <c r="E17" i="6"/>
  <c r="E24" i="6"/>
  <c r="E29" i="6"/>
  <c r="E15" i="111"/>
  <c r="F39" i="110"/>
  <c r="F16" i="1" s="1"/>
  <c r="E28" i="114"/>
  <c r="E32" i="114"/>
  <c r="E36" i="114"/>
  <c r="E40" i="114"/>
  <c r="F15" i="122"/>
  <c r="F40" i="1" s="1"/>
  <c r="F15" i="131"/>
  <c r="F48" i="1" s="1"/>
  <c r="I27" i="20"/>
  <c r="F31" i="2" s="1"/>
  <c r="I46" i="22"/>
  <c r="H21" i="23"/>
  <c r="F25" i="2" s="1"/>
  <c r="H29" i="23"/>
  <c r="I14" i="30"/>
  <c r="F36" i="2" s="1"/>
  <c r="F35" i="112"/>
  <c r="F36" i="5"/>
  <c r="F12" i="1" s="1"/>
  <c r="F31" i="117"/>
  <c r="F52" i="124"/>
  <c r="F43" i="114"/>
  <c r="F18" i="117"/>
  <c r="F24" i="1" s="1"/>
  <c r="F20" i="127"/>
  <c r="F41" i="1" s="1"/>
  <c r="F33" i="127"/>
  <c r="F15" i="129"/>
  <c r="F43" i="1" s="1"/>
  <c r="H14" i="30"/>
  <c r="F27" i="2" s="1"/>
  <c r="H28" i="30"/>
  <c r="H33" i="15"/>
  <c r="T6" i="35"/>
  <c r="I52" i="1"/>
  <c r="J27" i="1"/>
  <c r="E17" i="5"/>
  <c r="E26" i="5"/>
  <c r="F58" i="5"/>
  <c r="E28" i="4"/>
  <c r="E36" i="4"/>
  <c r="E15" i="6"/>
  <c r="E19" i="6"/>
  <c r="E26" i="6"/>
  <c r="F18" i="112"/>
  <c r="F18" i="1" s="1"/>
  <c r="P17" i="113"/>
  <c r="F37" i="113"/>
  <c r="P11" i="114"/>
  <c r="E17" i="114"/>
  <c r="E27" i="114"/>
  <c r="E31" i="114"/>
  <c r="E35" i="114"/>
  <c r="E39" i="114"/>
  <c r="P19" i="115"/>
  <c r="P15" i="116"/>
  <c r="F20" i="120"/>
  <c r="F34" i="1" s="1"/>
  <c r="F34" i="120"/>
  <c r="F28" i="122"/>
  <c r="F30" i="131"/>
  <c r="E25" i="131"/>
  <c r="F20" i="134"/>
  <c r="F51" i="1" s="1"/>
  <c r="P35" i="18"/>
  <c r="F22" i="136"/>
  <c r="F23" i="136" s="1"/>
  <c r="I21" i="23"/>
  <c r="F34" i="2" s="1"/>
  <c r="I28" i="30"/>
  <c r="I64" i="15"/>
  <c r="P66" i="15"/>
  <c r="I24" i="138"/>
  <c r="O12" i="142"/>
  <c r="K12" i="142"/>
  <c r="F31" i="3"/>
  <c r="F32" i="3" s="1"/>
  <c r="P20" i="5"/>
  <c r="E25" i="5"/>
  <c r="E28" i="5"/>
  <c r="E16" i="4"/>
  <c r="E20" i="4"/>
  <c r="E24" i="4"/>
  <c r="E35" i="4"/>
  <c r="E39" i="4"/>
  <c r="E14" i="6"/>
  <c r="E18" i="6"/>
  <c r="F32" i="6"/>
  <c r="E31" i="6"/>
  <c r="E14" i="114"/>
  <c r="E16" i="114"/>
  <c r="E30" i="114"/>
  <c r="E34" i="114"/>
  <c r="E38" i="114"/>
  <c r="F33" i="118"/>
  <c r="F26" i="1" s="1"/>
  <c r="F22" i="12"/>
  <c r="F23" i="12" s="1"/>
  <c r="F33" i="13"/>
  <c r="F24" i="125"/>
  <c r="F38" i="1" s="1"/>
  <c r="F33" i="125"/>
  <c r="F33" i="126"/>
  <c r="F35" i="126" s="1"/>
  <c r="F15" i="128"/>
  <c r="F42" i="1" s="1"/>
  <c r="F33" i="129"/>
  <c r="F17" i="130"/>
  <c r="F44" i="1" s="1"/>
  <c r="E20" i="131"/>
  <c r="E24" i="131"/>
  <c r="E28" i="131"/>
  <c r="P10" i="136"/>
  <c r="F24" i="137"/>
  <c r="F16" i="2" s="1"/>
  <c r="H46" i="22"/>
  <c r="H19" i="31"/>
  <c r="F26" i="2" s="1"/>
  <c r="I33" i="15"/>
  <c r="F38" i="2" s="1"/>
  <c r="E30" i="6"/>
  <c r="E13" i="114"/>
  <c r="P18" i="114"/>
  <c r="E37" i="114"/>
  <c r="E41" i="114"/>
  <c r="F29" i="115"/>
  <c r="F22" i="1" s="1"/>
  <c r="E19" i="131"/>
  <c r="E23" i="131"/>
  <c r="E27" i="131"/>
  <c r="E13" i="132"/>
  <c r="E16" i="132" s="1"/>
  <c r="E21" i="132"/>
  <c r="F36" i="135"/>
  <c r="F13" i="2" s="1"/>
  <c r="L27" i="1"/>
  <c r="L52" i="1"/>
  <c r="I27" i="1"/>
  <c r="G16" i="111"/>
  <c r="D105" i="140"/>
  <c r="D104" i="140"/>
  <c r="G223" i="140"/>
  <c r="G275" i="140" s="1"/>
  <c r="G104" i="140"/>
  <c r="H600" i="261" s="1"/>
  <c r="G146" i="140"/>
  <c r="G105" i="140"/>
  <c r="H601" i="261" s="1"/>
  <c r="E33" i="133"/>
  <c r="E37" i="133"/>
  <c r="O736" i="247"/>
  <c r="AD736" i="247" s="1"/>
  <c r="O351" i="247"/>
  <c r="AD351" i="247" s="1"/>
  <c r="O741" i="247"/>
  <c r="P665" i="247"/>
  <c r="Q665" i="247" s="1"/>
  <c r="O501" i="247"/>
  <c r="O783" i="247"/>
  <c r="AD783" i="247" s="1"/>
  <c r="AC401" i="247"/>
  <c r="O641" i="247"/>
  <c r="AD641" i="247" s="1"/>
  <c r="AC640" i="247"/>
  <c r="O742" i="247"/>
  <c r="P574" i="247"/>
  <c r="O784" i="247"/>
  <c r="AD784" i="247" s="1"/>
  <c r="AC639" i="247"/>
  <c r="O235" i="247"/>
  <c r="AD235" i="247" s="1"/>
  <c r="P15" i="125"/>
  <c r="P22" i="137"/>
  <c r="U26" i="20"/>
  <c r="P19" i="124"/>
  <c r="P33" i="135"/>
  <c r="P12" i="114"/>
  <c r="P16" i="5"/>
  <c r="P12" i="115"/>
  <c r="U25" i="20"/>
  <c r="H43" i="178"/>
  <c r="I527" i="261"/>
  <c r="F19" i="21"/>
  <c r="E19" i="3"/>
  <c r="E23" i="3"/>
  <c r="E27" i="3"/>
  <c r="E14" i="5"/>
  <c r="E23" i="5"/>
  <c r="E32" i="5"/>
  <c r="F88" i="6"/>
  <c r="P12" i="142"/>
  <c r="E16" i="3"/>
  <c r="E20" i="3"/>
  <c r="E24" i="3"/>
  <c r="E28" i="3"/>
  <c r="E15" i="5"/>
  <c r="P24" i="5"/>
  <c r="E33" i="5"/>
  <c r="F18" i="111"/>
  <c r="F15" i="1" s="1"/>
  <c r="S12" i="142"/>
  <c r="S57" i="142" s="1"/>
  <c r="E29" i="5"/>
  <c r="E15" i="4"/>
  <c r="E19" i="4"/>
  <c r="E23" i="4"/>
  <c r="U12" i="142"/>
  <c r="U57" i="142" s="1"/>
  <c r="E17" i="3"/>
  <c r="E21" i="3"/>
  <c r="E25" i="3"/>
  <c r="E29" i="3"/>
  <c r="E34" i="5"/>
  <c r="C5" i="31"/>
  <c r="B5" i="137"/>
  <c r="C5" i="23"/>
  <c r="C5" i="22"/>
  <c r="C5" i="30"/>
  <c r="C5" i="21"/>
  <c r="C5" i="24"/>
  <c r="B5" i="19"/>
  <c r="C5" i="138"/>
  <c r="C5" i="15"/>
  <c r="B5" i="136"/>
  <c r="C5" i="20"/>
  <c r="B5" i="135"/>
  <c r="B5" i="18"/>
  <c r="W12" i="142"/>
  <c r="P21" i="5"/>
  <c r="F26" i="4"/>
  <c r="F13" i="1" s="1"/>
  <c r="E18" i="3"/>
  <c r="E22" i="3"/>
  <c r="E26" i="3"/>
  <c r="E13" i="5"/>
  <c r="E22" i="5"/>
  <c r="E13" i="4"/>
  <c r="E17" i="4"/>
  <c r="E21" i="4"/>
  <c r="E25" i="4"/>
  <c r="E21" i="6"/>
  <c r="E41" i="6"/>
  <c r="H8" i="19"/>
  <c r="K8" i="15" s="1"/>
  <c r="H8" i="136"/>
  <c r="H8" i="135"/>
  <c r="H8" i="18"/>
  <c r="H8" i="137"/>
  <c r="E39" i="6"/>
  <c r="F61" i="110"/>
  <c r="P23" i="6"/>
  <c r="G21" i="111"/>
  <c r="G25" i="111"/>
  <c r="E14" i="111"/>
  <c r="E26" i="111"/>
  <c r="E86" i="6"/>
  <c r="F41" i="4"/>
  <c r="F28" i="113"/>
  <c r="E22" i="6"/>
  <c r="E42" i="6"/>
  <c r="E20" i="111"/>
  <c r="F41" i="119"/>
  <c r="F42" i="119" s="1"/>
  <c r="F45" i="133"/>
  <c r="E27" i="6"/>
  <c r="F33" i="128"/>
  <c r="E40" i="6"/>
  <c r="E21" i="111"/>
  <c r="E25" i="111"/>
  <c r="F33" i="9"/>
  <c r="F26" i="132"/>
  <c r="F23" i="114"/>
  <c r="F48" i="115"/>
  <c r="F16" i="13"/>
  <c r="F29" i="124"/>
  <c r="F37" i="1" s="1"/>
  <c r="E25" i="6"/>
  <c r="G26" i="111"/>
  <c r="F31" i="111"/>
  <c r="F19" i="9"/>
  <c r="F17" i="1" s="1"/>
  <c r="P21" i="135"/>
  <c r="E21" i="114"/>
  <c r="E20" i="132"/>
  <c r="E28" i="133"/>
  <c r="E32" i="133"/>
  <c r="E36" i="133"/>
  <c r="E40" i="133"/>
  <c r="P29" i="118"/>
  <c r="N12" i="142"/>
  <c r="F33" i="134"/>
  <c r="I50" i="20"/>
  <c r="E29" i="114"/>
  <c r="E33" i="114"/>
  <c r="F67" i="18"/>
  <c r="M40" i="21"/>
  <c r="E12" i="111"/>
  <c r="E19" i="114"/>
  <c r="E12" i="131"/>
  <c r="E15" i="131" s="1"/>
  <c r="E48" i="1" s="1"/>
  <c r="E22" i="132"/>
  <c r="E30" i="133"/>
  <c r="E34" i="133"/>
  <c r="E38" i="133"/>
  <c r="E42" i="133"/>
  <c r="R12" i="142"/>
  <c r="N40" i="21"/>
  <c r="E63" i="23"/>
  <c r="F57" i="18"/>
  <c r="F12" i="2" s="1"/>
  <c r="F52" i="135"/>
  <c r="E13" i="111"/>
  <c r="P23" i="113"/>
  <c r="E20" i="114"/>
  <c r="F24" i="10"/>
  <c r="F31" i="1" s="1"/>
  <c r="E19" i="132"/>
  <c r="E23" i="132"/>
  <c r="E27" i="133"/>
  <c r="E31" i="133"/>
  <c r="E35" i="133"/>
  <c r="E39" i="133"/>
  <c r="E43" i="133"/>
  <c r="H27" i="20"/>
  <c r="F22" i="2" s="1"/>
  <c r="P48" i="22"/>
  <c r="I40" i="24"/>
  <c r="F37" i="2" s="1"/>
  <c r="S23" i="2"/>
  <c r="F38" i="21"/>
  <c r="E30" i="4"/>
  <c r="E22" i="131"/>
  <c r="E21" i="131"/>
  <c r="E32" i="4"/>
  <c r="E22" i="111"/>
  <c r="B38" i="144"/>
  <c r="I38" i="144" s="1"/>
  <c r="H19" i="21"/>
  <c r="F23" i="2" s="1"/>
  <c r="I19" i="21"/>
  <c r="F32" i="2" s="1"/>
  <c r="I38" i="21"/>
  <c r="U10" i="21"/>
  <c r="H38" i="21"/>
  <c r="F22" i="19"/>
  <c r="F11" i="2" s="1"/>
  <c r="F38" i="19"/>
  <c r="P47" i="18"/>
  <c r="B21" i="144"/>
  <c r="F35" i="10"/>
  <c r="P16" i="10"/>
  <c r="I132" i="140"/>
  <c r="J466" i="261"/>
  <c r="H466" i="261" s="1"/>
  <c r="H467" i="261" s="1"/>
  <c r="P27" i="5"/>
  <c r="P11" i="110"/>
  <c r="P18" i="124"/>
  <c r="P26" i="135"/>
  <c r="P31" i="5"/>
  <c r="P12" i="110"/>
  <c r="P27" i="110"/>
  <c r="P23" i="124"/>
  <c r="P24" i="18"/>
  <c r="P44" i="18"/>
  <c r="P51" i="18"/>
  <c r="P54" i="18"/>
  <c r="P16" i="135"/>
  <c r="D26" i="251"/>
  <c r="P854" i="145"/>
  <c r="H179" i="140" s="1"/>
  <c r="L179" i="140" s="1"/>
  <c r="P55" i="142"/>
  <c r="P835" i="145"/>
  <c r="H161" i="140" s="1"/>
  <c r="L161" i="140" s="1"/>
  <c r="T677" i="145"/>
  <c r="AC677" i="145"/>
  <c r="AD677" i="145" s="1"/>
  <c r="U677" i="145"/>
  <c r="T651" i="145"/>
  <c r="U651" i="145"/>
  <c r="AC651" i="145"/>
  <c r="AD651" i="145" s="1"/>
  <c r="U617" i="145"/>
  <c r="T617" i="145"/>
  <c r="AC617" i="145"/>
  <c r="AD617" i="145" s="1"/>
  <c r="T701" i="145"/>
  <c r="AC701" i="145"/>
  <c r="AD701" i="145" s="1"/>
  <c r="U701" i="145"/>
  <c r="P845" i="145"/>
  <c r="H171" i="140" s="1"/>
  <c r="L171" i="140" s="1"/>
  <c r="T564" i="145"/>
  <c r="AC564" i="145"/>
  <c r="AD564" i="145" s="1"/>
  <c r="U564" i="145"/>
  <c r="T547" i="145"/>
  <c r="U547" i="145"/>
  <c r="AC547" i="145"/>
  <c r="AD547" i="145" s="1"/>
  <c r="AC508" i="145"/>
  <c r="AD508" i="145" s="1"/>
  <c r="U508" i="145"/>
  <c r="T508" i="145"/>
  <c r="P895" i="145"/>
  <c r="Q806" i="145"/>
  <c r="Q807" i="145" s="1"/>
  <c r="R807" i="145" s="1"/>
  <c r="AC5" i="145"/>
  <c r="AC410" i="145"/>
  <c r="AD410" i="145" s="1"/>
  <c r="T410" i="145"/>
  <c r="U410" i="145"/>
  <c r="AC440" i="145"/>
  <c r="AD440" i="145" s="1"/>
  <c r="U440" i="145"/>
  <c r="T440" i="145"/>
  <c r="W344" i="145"/>
  <c r="P859" i="145" s="1"/>
  <c r="X344" i="145"/>
  <c r="AC344" i="145"/>
  <c r="AD344" i="145" s="1"/>
  <c r="U649" i="145"/>
  <c r="T649" i="145"/>
  <c r="AC649" i="145"/>
  <c r="AD649" i="145" s="1"/>
  <c r="T620" i="145"/>
  <c r="AC620" i="145"/>
  <c r="AD620" i="145" s="1"/>
  <c r="U620" i="145"/>
  <c r="AC548" i="145"/>
  <c r="AD548" i="145" s="1"/>
  <c r="T548" i="145"/>
  <c r="U548" i="145"/>
  <c r="T463" i="145"/>
  <c r="U463" i="145"/>
  <c r="AC463" i="145"/>
  <c r="AD463" i="145" s="1"/>
  <c r="T425" i="145"/>
  <c r="AC425" i="145"/>
  <c r="AD425" i="145" s="1"/>
  <c r="U425" i="145"/>
  <c r="T401" i="145"/>
  <c r="AC401" i="145"/>
  <c r="AD401" i="145" s="1"/>
  <c r="U401" i="145"/>
  <c r="AC385" i="145"/>
  <c r="AD385" i="145" s="1"/>
  <c r="U385" i="145"/>
  <c r="T385" i="145"/>
  <c r="T434" i="145"/>
  <c r="AC434" i="145"/>
  <c r="AD434" i="145" s="1"/>
  <c r="U434" i="145"/>
  <c r="AB366" i="145"/>
  <c r="U398" i="145"/>
  <c r="AC398" i="145"/>
  <c r="AD398" i="145" s="1"/>
  <c r="T398" i="145"/>
  <c r="AC414" i="145"/>
  <c r="AD414" i="145" s="1"/>
  <c r="U414" i="145"/>
  <c r="T414" i="145"/>
  <c r="AC697" i="145"/>
  <c r="AD697" i="145" s="1"/>
  <c r="T697" i="145"/>
  <c r="U697" i="145"/>
  <c r="T647" i="145"/>
  <c r="U647" i="145"/>
  <c r="AC647" i="145"/>
  <c r="AD647" i="145" s="1"/>
  <c r="U605" i="145"/>
  <c r="T605" i="145"/>
  <c r="AC605" i="145"/>
  <c r="AD605" i="145" s="1"/>
  <c r="U705" i="145"/>
  <c r="AC705" i="145"/>
  <c r="AD705" i="145" s="1"/>
  <c r="T705" i="145"/>
  <c r="AC680" i="145"/>
  <c r="AD680" i="145" s="1"/>
  <c r="U680" i="145"/>
  <c r="T680" i="145"/>
  <c r="U641" i="145"/>
  <c r="AC641" i="145"/>
  <c r="AD641" i="145" s="1"/>
  <c r="T641" i="145"/>
  <c r="AC604" i="145"/>
  <c r="AD604" i="145" s="1"/>
  <c r="T604" i="145"/>
  <c r="U604" i="145"/>
  <c r="U515" i="145"/>
  <c r="AC515" i="145"/>
  <c r="AD515" i="145" s="1"/>
  <c r="T515" i="145"/>
  <c r="AC511" i="145"/>
  <c r="AD511" i="145" s="1"/>
  <c r="U511" i="145"/>
  <c r="T511" i="145"/>
  <c r="AC415" i="145"/>
  <c r="AD415" i="145" s="1"/>
  <c r="U415" i="145"/>
  <c r="T415" i="145"/>
  <c r="U399" i="145"/>
  <c r="T399" i="145"/>
  <c r="AC399" i="145"/>
  <c r="AD399" i="145" s="1"/>
  <c r="T458" i="145"/>
  <c r="U458" i="145"/>
  <c r="AC458" i="145"/>
  <c r="AD458" i="145" s="1"/>
  <c r="AC394" i="145"/>
  <c r="AD394" i="145" s="1"/>
  <c r="U394" i="145"/>
  <c r="T394" i="145"/>
  <c r="AC376" i="145"/>
  <c r="AD376" i="145" s="1"/>
  <c r="T376" i="145"/>
  <c r="U376" i="145"/>
  <c r="AC704" i="145"/>
  <c r="AD704" i="145" s="1"/>
  <c r="T704" i="145"/>
  <c r="U704" i="145"/>
  <c r="T679" i="145"/>
  <c r="U679" i="145"/>
  <c r="AC679" i="145"/>
  <c r="AD679" i="145" s="1"/>
  <c r="U640" i="145"/>
  <c r="T640" i="145"/>
  <c r="AC640" i="145"/>
  <c r="AD640" i="145" s="1"/>
  <c r="AC591" i="145"/>
  <c r="AD591" i="145" s="1"/>
  <c r="U591" i="145"/>
  <c r="T591" i="145"/>
  <c r="AC691" i="145"/>
  <c r="AD691" i="145" s="1"/>
  <c r="U691" i="145"/>
  <c r="T691" i="145"/>
  <c r="AC623" i="145"/>
  <c r="AD623" i="145" s="1"/>
  <c r="T623" i="145"/>
  <c r="U623" i="145"/>
  <c r="AC602" i="145"/>
  <c r="AD602" i="145" s="1"/>
  <c r="T602" i="145"/>
  <c r="U602" i="145"/>
  <c r="AC513" i="145"/>
  <c r="AD513" i="145" s="1"/>
  <c r="U513" i="145"/>
  <c r="T513" i="145"/>
  <c r="U558" i="145"/>
  <c r="T558" i="145"/>
  <c r="AC558" i="145"/>
  <c r="AD558" i="145" s="1"/>
  <c r="AC502" i="145"/>
  <c r="AD502" i="145" s="1"/>
  <c r="U502" i="145"/>
  <c r="T502" i="145"/>
  <c r="U486" i="145"/>
  <c r="T486" i="145"/>
  <c r="AC486" i="145"/>
  <c r="AD486" i="145" s="1"/>
  <c r="U462" i="145"/>
  <c r="AC462" i="145"/>
  <c r="AD462" i="145" s="1"/>
  <c r="T462" i="145"/>
  <c r="AC421" i="145"/>
  <c r="AD421" i="145" s="1"/>
  <c r="U421" i="145"/>
  <c r="T421" i="145"/>
  <c r="AC436" i="145"/>
  <c r="AD436" i="145" s="1"/>
  <c r="U436" i="145"/>
  <c r="T436" i="145"/>
  <c r="U690" i="145"/>
  <c r="T690" i="145"/>
  <c r="AC690" i="145"/>
  <c r="AD690" i="145" s="1"/>
  <c r="T638" i="145"/>
  <c r="AC638" i="145"/>
  <c r="AD638" i="145" s="1"/>
  <c r="U638" i="145"/>
  <c r="T610" i="145"/>
  <c r="AC610" i="145"/>
  <c r="AD610" i="145" s="1"/>
  <c r="U610" i="145"/>
  <c r="AC687" i="145"/>
  <c r="AD687" i="145" s="1"/>
  <c r="U687" i="145"/>
  <c r="T687" i="145"/>
  <c r="U643" i="145"/>
  <c r="T643" i="145"/>
  <c r="AC643" i="145"/>
  <c r="AD643" i="145" s="1"/>
  <c r="T615" i="145"/>
  <c r="U615" i="145"/>
  <c r="AC615" i="145"/>
  <c r="AD615" i="145" s="1"/>
  <c r="AC599" i="145"/>
  <c r="AD599" i="145" s="1"/>
  <c r="U599" i="145"/>
  <c r="T599" i="145"/>
  <c r="AC581" i="145"/>
  <c r="AD581" i="145" s="1"/>
  <c r="U581" i="145"/>
  <c r="T581" i="145"/>
  <c r="T503" i="145"/>
  <c r="AC503" i="145"/>
  <c r="AD503" i="145" s="1"/>
  <c r="U503" i="145"/>
  <c r="T465" i="145"/>
  <c r="U465" i="145"/>
  <c r="AC465" i="145"/>
  <c r="AD465" i="145" s="1"/>
  <c r="T524" i="145"/>
  <c r="U524" i="145"/>
  <c r="AC524" i="145"/>
  <c r="AD524" i="145" s="1"/>
  <c r="T492" i="145"/>
  <c r="AC492" i="145"/>
  <c r="AD492" i="145" s="1"/>
  <c r="U492" i="145"/>
  <c r="T484" i="145"/>
  <c r="AC484" i="145"/>
  <c r="AD484" i="145" s="1"/>
  <c r="U484" i="145"/>
  <c r="AC443" i="145"/>
  <c r="AD443" i="145" s="1"/>
  <c r="U443" i="145"/>
  <c r="T443" i="145"/>
  <c r="AC419" i="145"/>
  <c r="AD419" i="145" s="1"/>
  <c r="T419" i="145"/>
  <c r="U419" i="145"/>
  <c r="U403" i="145"/>
  <c r="T403" i="145"/>
  <c r="AC403" i="145"/>
  <c r="AD403" i="145" s="1"/>
  <c r="AC379" i="145"/>
  <c r="AD379" i="145" s="1"/>
  <c r="U379" i="145"/>
  <c r="T379" i="145"/>
  <c r="U378" i="145"/>
  <c r="AC378" i="145"/>
  <c r="AD378" i="145" s="1"/>
  <c r="T378" i="145"/>
  <c r="T460" i="145"/>
  <c r="AC460" i="145"/>
  <c r="AD460" i="145" s="1"/>
  <c r="U460" i="145"/>
  <c r="U396" i="145"/>
  <c r="AC396" i="145"/>
  <c r="AD396" i="145" s="1"/>
  <c r="T396" i="145"/>
  <c r="AC416" i="145"/>
  <c r="AD416" i="145" s="1"/>
  <c r="U416" i="145"/>
  <c r="T416" i="145"/>
  <c r="T700" i="145"/>
  <c r="U700" i="145"/>
  <c r="AC700" i="145"/>
  <c r="AD700" i="145" s="1"/>
  <c r="T671" i="145"/>
  <c r="U671" i="145"/>
  <c r="AC671" i="145"/>
  <c r="AD671" i="145" s="1"/>
  <c r="U598" i="145"/>
  <c r="AC598" i="145"/>
  <c r="AD598" i="145" s="1"/>
  <c r="T598" i="145"/>
  <c r="P906" i="145"/>
  <c r="T783" i="145"/>
  <c r="U783" i="145"/>
  <c r="AC783" i="145"/>
  <c r="AD783" i="145" s="1"/>
  <c r="T698" i="145"/>
  <c r="AC698" i="145"/>
  <c r="AD698" i="145" s="1"/>
  <c r="U698" i="145"/>
  <c r="T670" i="145"/>
  <c r="U670" i="145"/>
  <c r="AC670" i="145"/>
  <c r="AD670" i="145" s="1"/>
  <c r="AC648" i="145"/>
  <c r="AD648" i="145" s="1"/>
  <c r="T648" i="145"/>
  <c r="U648" i="145"/>
  <c r="AC614" i="145"/>
  <c r="AD614" i="145" s="1"/>
  <c r="T614" i="145"/>
  <c r="U614" i="145"/>
  <c r="U597" i="145"/>
  <c r="T597" i="145"/>
  <c r="AC597" i="145"/>
  <c r="AD597" i="145" s="1"/>
  <c r="U573" i="145"/>
  <c r="T573" i="145"/>
  <c r="AC573" i="145"/>
  <c r="AD573" i="145" s="1"/>
  <c r="U509" i="145"/>
  <c r="T509" i="145"/>
  <c r="AC509" i="145"/>
  <c r="AD509" i="145" s="1"/>
  <c r="AC493" i="145"/>
  <c r="AD493" i="145" s="1"/>
  <c r="T493" i="145"/>
  <c r="U493" i="145"/>
  <c r="U570" i="145"/>
  <c r="AC570" i="145"/>
  <c r="AD570" i="145" s="1"/>
  <c r="T570" i="145"/>
  <c r="T521" i="145"/>
  <c r="U521" i="145"/>
  <c r="AC521" i="145"/>
  <c r="AD521" i="145" s="1"/>
  <c r="T409" i="145"/>
  <c r="AC409" i="145"/>
  <c r="AD409" i="145" s="1"/>
  <c r="U409" i="145"/>
  <c r="AC393" i="145"/>
  <c r="AD393" i="145" s="1"/>
  <c r="T393" i="145"/>
  <c r="U393" i="145"/>
  <c r="H169" i="140"/>
  <c r="L169" i="140" s="1"/>
  <c r="AC79" i="145"/>
  <c r="AD79" i="145" s="1"/>
  <c r="AC669" i="145"/>
  <c r="AD669" i="145" s="1"/>
  <c r="T669" i="145"/>
  <c r="U669" i="145"/>
  <c r="AC630" i="145"/>
  <c r="AD630" i="145" s="1"/>
  <c r="T630" i="145"/>
  <c r="U630" i="145"/>
  <c r="AC619" i="145"/>
  <c r="AD619" i="145" s="1"/>
  <c r="U619" i="145"/>
  <c r="T619" i="145"/>
  <c r="U656" i="145"/>
  <c r="T656" i="145"/>
  <c r="AC656" i="145"/>
  <c r="AD656" i="145" s="1"/>
  <c r="T625" i="145"/>
  <c r="U625" i="145"/>
  <c r="AC625" i="145"/>
  <c r="AD625" i="145" s="1"/>
  <c r="U585" i="145"/>
  <c r="T585" i="145"/>
  <c r="AC585" i="145"/>
  <c r="AD585" i="145" s="1"/>
  <c r="AC563" i="145"/>
  <c r="AD563" i="145" s="1"/>
  <c r="T563" i="145"/>
  <c r="U563" i="145"/>
  <c r="AC531" i="145"/>
  <c r="AD531" i="145" s="1"/>
  <c r="U531" i="145"/>
  <c r="T531" i="145"/>
  <c r="AC499" i="145"/>
  <c r="AD499" i="145" s="1"/>
  <c r="U499" i="145"/>
  <c r="T499" i="145"/>
  <c r="AC576" i="145"/>
  <c r="AD576" i="145" s="1"/>
  <c r="U576" i="145"/>
  <c r="T576" i="145"/>
  <c r="T560" i="145"/>
  <c r="AC560" i="145"/>
  <c r="AD560" i="145" s="1"/>
  <c r="U560" i="145"/>
  <c r="T488" i="145"/>
  <c r="AC488" i="145"/>
  <c r="AD488" i="145" s="1"/>
  <c r="U488" i="145"/>
  <c r="AC447" i="145"/>
  <c r="AD447" i="145" s="1"/>
  <c r="U447" i="145"/>
  <c r="T447" i="145"/>
  <c r="U375" i="145"/>
  <c r="AC375" i="145"/>
  <c r="AD375" i="145" s="1"/>
  <c r="T375" i="145"/>
  <c r="T426" i="145"/>
  <c r="U426" i="145"/>
  <c r="AC426" i="145"/>
  <c r="AD426" i="145" s="1"/>
  <c r="U444" i="145"/>
  <c r="T444" i="145"/>
  <c r="AC444" i="145"/>
  <c r="AD444" i="145" s="1"/>
  <c r="AC380" i="145"/>
  <c r="AD380" i="145" s="1"/>
  <c r="U380" i="145"/>
  <c r="T380" i="145"/>
  <c r="T422" i="145"/>
  <c r="AC422" i="145"/>
  <c r="AD422" i="145" s="1"/>
  <c r="U422" i="145"/>
  <c r="U667" i="145"/>
  <c r="T667" i="145"/>
  <c r="AC667" i="145"/>
  <c r="AD667" i="145" s="1"/>
  <c r="T629" i="145"/>
  <c r="AC629" i="145"/>
  <c r="AD629" i="145" s="1"/>
  <c r="U629" i="145"/>
  <c r="AC666" i="145"/>
  <c r="AD666" i="145" s="1"/>
  <c r="T666" i="145"/>
  <c r="U666" i="145"/>
  <c r="P902" i="145"/>
  <c r="U612" i="145"/>
  <c r="AC612" i="145"/>
  <c r="AD612" i="145" s="1"/>
  <c r="T612" i="145"/>
  <c r="U568" i="145"/>
  <c r="T568" i="145"/>
  <c r="AC568" i="145"/>
  <c r="AD568" i="145" s="1"/>
  <c r="U544" i="145"/>
  <c r="AC544" i="145"/>
  <c r="AD544" i="145" s="1"/>
  <c r="T544" i="145"/>
  <c r="T520" i="145"/>
  <c r="U520" i="145"/>
  <c r="AC520" i="145"/>
  <c r="AD520" i="145" s="1"/>
  <c r="T566" i="145"/>
  <c r="AC566" i="145"/>
  <c r="AD566" i="145" s="1"/>
  <c r="U566" i="145"/>
  <c r="AC517" i="145"/>
  <c r="AD517" i="145" s="1"/>
  <c r="T517" i="145"/>
  <c r="U517" i="145"/>
  <c r="P836" i="145"/>
  <c r="H162" i="140" s="1"/>
  <c r="L162" i="140" s="1"/>
  <c r="T405" i="145"/>
  <c r="AC405" i="145"/>
  <c r="AD405" i="145" s="1"/>
  <c r="U405" i="145"/>
  <c r="AC381" i="145"/>
  <c r="AD381" i="145" s="1"/>
  <c r="T381" i="145"/>
  <c r="U381" i="145"/>
  <c r="AC418" i="145"/>
  <c r="AD418" i="145" s="1"/>
  <c r="U418" i="145"/>
  <c r="T418" i="145"/>
  <c r="T372" i="145"/>
  <c r="AC372" i="145"/>
  <c r="AD372" i="145" s="1"/>
  <c r="U372" i="145"/>
  <c r="T665" i="145"/>
  <c r="AC665" i="145"/>
  <c r="AD665" i="145" s="1"/>
  <c r="U665" i="145"/>
  <c r="T622" i="145"/>
  <c r="AC622" i="145"/>
  <c r="AD622" i="145" s="1"/>
  <c r="U622" i="145"/>
  <c r="AC590" i="145"/>
  <c r="AD590" i="145" s="1"/>
  <c r="T590" i="145"/>
  <c r="U590" i="145"/>
  <c r="U663" i="145"/>
  <c r="AC663" i="145"/>
  <c r="AD663" i="145" s="1"/>
  <c r="T663" i="145"/>
  <c r="U621" i="145"/>
  <c r="T621" i="145"/>
  <c r="AC621" i="145"/>
  <c r="AD621" i="145" s="1"/>
  <c r="T518" i="145"/>
  <c r="AC518" i="145"/>
  <c r="AD518" i="145" s="1"/>
  <c r="U518" i="145"/>
  <c r="U556" i="145"/>
  <c r="AC556" i="145"/>
  <c r="AD556" i="145" s="1"/>
  <c r="T556" i="145"/>
  <c r="AC516" i="145"/>
  <c r="AD516" i="145" s="1"/>
  <c r="T516" i="145"/>
  <c r="U516" i="145"/>
  <c r="U836" i="145"/>
  <c r="R718" i="145"/>
  <c r="AC427" i="145"/>
  <c r="AD427" i="145" s="1"/>
  <c r="T427" i="145"/>
  <c r="U427" i="145"/>
  <c r="AC411" i="145"/>
  <c r="AD411" i="145" s="1"/>
  <c r="T411" i="145"/>
  <c r="U411" i="145"/>
  <c r="AC406" i="145"/>
  <c r="AD406" i="145" s="1"/>
  <c r="U406" i="145"/>
  <c r="T406" i="145"/>
  <c r="Y366" i="145"/>
  <c r="AC248" i="145"/>
  <c r="AD248" i="145" s="1"/>
  <c r="Z248" i="145"/>
  <c r="Z366" i="145" s="1"/>
  <c r="AA248" i="145"/>
  <c r="AA366" i="145" s="1"/>
  <c r="AC729" i="145"/>
  <c r="AD729" i="145" s="1"/>
  <c r="T729" i="145"/>
  <c r="U729" i="145"/>
  <c r="AC662" i="145"/>
  <c r="AD662" i="145" s="1"/>
  <c r="T662" i="145"/>
  <c r="U662" i="145"/>
  <c r="AC607" i="145"/>
  <c r="AD607" i="145" s="1"/>
  <c r="U607" i="145"/>
  <c r="T607" i="145"/>
  <c r="U588" i="145"/>
  <c r="AC588" i="145"/>
  <c r="AD588" i="145" s="1"/>
  <c r="T588" i="145"/>
  <c r="U565" i="145"/>
  <c r="T565" i="145"/>
  <c r="AC565" i="145"/>
  <c r="AD565" i="145" s="1"/>
  <c r="AC525" i="145"/>
  <c r="AD525" i="145" s="1"/>
  <c r="U525" i="145"/>
  <c r="T525" i="145"/>
  <c r="AC501" i="145"/>
  <c r="AD501" i="145" s="1"/>
  <c r="T501" i="145"/>
  <c r="U501" i="145"/>
  <c r="AC545" i="145"/>
  <c r="AD545" i="145" s="1"/>
  <c r="U545" i="145"/>
  <c r="T545" i="145"/>
  <c r="AC504" i="145"/>
  <c r="AD504" i="145" s="1"/>
  <c r="U504" i="145"/>
  <c r="T504" i="145"/>
  <c r="AC490" i="145"/>
  <c r="AD490" i="145" s="1"/>
  <c r="U490" i="145"/>
  <c r="T490" i="145"/>
  <c r="AC457" i="145"/>
  <c r="AD457" i="145" s="1"/>
  <c r="T457" i="145"/>
  <c r="U457" i="145"/>
  <c r="T433" i="145"/>
  <c r="U433" i="145"/>
  <c r="AC433" i="145"/>
  <c r="AD433" i="145" s="1"/>
  <c r="T402" i="145"/>
  <c r="AC402" i="145"/>
  <c r="AD402" i="145" s="1"/>
  <c r="U402" i="145"/>
  <c r="T388" i="145"/>
  <c r="AC388" i="145"/>
  <c r="AD388" i="145" s="1"/>
  <c r="U388" i="145"/>
  <c r="H198" i="140"/>
  <c r="L198" i="140" s="1"/>
  <c r="AC392" i="145"/>
  <c r="AD392" i="145" s="1"/>
  <c r="U392" i="145"/>
  <c r="T392" i="145"/>
  <c r="U706" i="145"/>
  <c r="T706" i="145"/>
  <c r="AC706" i="145"/>
  <c r="AD706" i="145" s="1"/>
  <c r="U683" i="145"/>
  <c r="T683" i="145"/>
  <c r="AC683" i="145"/>
  <c r="AD683" i="145" s="1"/>
  <c r="T658" i="145"/>
  <c r="U658" i="145"/>
  <c r="AC658" i="145"/>
  <c r="AD658" i="145" s="1"/>
  <c r="AC613" i="145"/>
  <c r="AD613" i="145" s="1"/>
  <c r="T613" i="145"/>
  <c r="U613" i="145"/>
  <c r="U694" i="145"/>
  <c r="T694" i="145"/>
  <c r="AC694" i="145"/>
  <c r="AD694" i="145" s="1"/>
  <c r="AC618" i="145"/>
  <c r="AD618" i="145" s="1"/>
  <c r="U618" i="145"/>
  <c r="T618" i="145"/>
  <c r="AC592" i="145"/>
  <c r="AD592" i="145" s="1"/>
  <c r="U592" i="145"/>
  <c r="T592" i="145"/>
  <c r="T571" i="145"/>
  <c r="U571" i="145"/>
  <c r="AC571" i="145"/>
  <c r="AD571" i="145" s="1"/>
  <c r="AC539" i="145"/>
  <c r="AD539" i="145" s="1"/>
  <c r="T539" i="145"/>
  <c r="U539" i="145"/>
  <c r="AC491" i="145"/>
  <c r="AD491" i="145" s="1"/>
  <c r="U491" i="145"/>
  <c r="T491" i="145"/>
  <c r="U461" i="145"/>
  <c r="AC461" i="145"/>
  <c r="AD461" i="145" s="1"/>
  <c r="T461" i="145"/>
  <c r="U567" i="145"/>
  <c r="AC567" i="145"/>
  <c r="AD567" i="145" s="1"/>
  <c r="T567" i="145"/>
  <c r="T455" i="145"/>
  <c r="AC455" i="145"/>
  <c r="AD455" i="145" s="1"/>
  <c r="U455" i="145"/>
  <c r="U407" i="145"/>
  <c r="AC407" i="145"/>
  <c r="AD407" i="145" s="1"/>
  <c r="T407" i="145"/>
  <c r="H207" i="140"/>
  <c r="L207" i="140" s="1"/>
  <c r="T693" i="145"/>
  <c r="U693" i="145"/>
  <c r="AC693" i="145"/>
  <c r="AD693" i="145" s="1"/>
  <c r="T645" i="145"/>
  <c r="U645" i="145"/>
  <c r="AC645" i="145"/>
  <c r="AD645" i="145" s="1"/>
  <c r="T603" i="145"/>
  <c r="U603" i="145"/>
  <c r="AC603" i="145"/>
  <c r="AD603" i="145" s="1"/>
  <c r="AC703" i="145"/>
  <c r="AD703" i="145" s="1"/>
  <c r="T703" i="145"/>
  <c r="U703" i="145"/>
  <c r="AC644" i="145"/>
  <c r="AD644" i="145" s="1"/>
  <c r="T644" i="145"/>
  <c r="U644" i="145"/>
  <c r="AC628" i="145"/>
  <c r="AD628" i="145" s="1"/>
  <c r="U628" i="145"/>
  <c r="T628" i="145"/>
  <c r="AC496" i="145"/>
  <c r="AD496" i="145" s="1"/>
  <c r="U496" i="145"/>
  <c r="T496" i="145"/>
  <c r="T552" i="145"/>
  <c r="AC552" i="145"/>
  <c r="AD552" i="145" s="1"/>
  <c r="U552" i="145"/>
  <c r="AC494" i="145"/>
  <c r="AD494" i="145" s="1"/>
  <c r="T494" i="145"/>
  <c r="U494" i="145"/>
  <c r="T389" i="145"/>
  <c r="U389" i="145"/>
  <c r="AC389" i="145"/>
  <c r="AD389" i="145" s="1"/>
  <c r="AC404" i="145"/>
  <c r="AD404" i="145" s="1"/>
  <c r="T404" i="145"/>
  <c r="U404" i="145"/>
  <c r="AC702" i="145"/>
  <c r="AD702" i="145" s="1"/>
  <c r="T702" i="145"/>
  <c r="U702" i="145"/>
  <c r="T632" i="145"/>
  <c r="U632" i="145"/>
  <c r="AC632" i="145"/>
  <c r="AD632" i="145" s="1"/>
  <c r="AC600" i="145"/>
  <c r="AD600" i="145" s="1"/>
  <c r="U600" i="145"/>
  <c r="T600" i="145"/>
  <c r="T676" i="145"/>
  <c r="AC676" i="145"/>
  <c r="AD676" i="145" s="1"/>
  <c r="U676" i="145"/>
  <c r="U650" i="145"/>
  <c r="AC650" i="145"/>
  <c r="AD650" i="145" s="1"/>
  <c r="T650" i="145"/>
  <c r="AC637" i="145"/>
  <c r="AD637" i="145" s="1"/>
  <c r="U637" i="145"/>
  <c r="T637" i="145"/>
  <c r="AC609" i="145"/>
  <c r="AD609" i="145" s="1"/>
  <c r="T609" i="145"/>
  <c r="U609" i="145"/>
  <c r="AC589" i="145"/>
  <c r="AD589" i="145" s="1"/>
  <c r="T589" i="145"/>
  <c r="U589" i="145"/>
  <c r="U559" i="145"/>
  <c r="AC559" i="145"/>
  <c r="AD559" i="145" s="1"/>
  <c r="T559" i="145"/>
  <c r="U510" i="145"/>
  <c r="T510" i="145"/>
  <c r="AC510" i="145"/>
  <c r="AD510" i="145" s="1"/>
  <c r="T487" i="145"/>
  <c r="AC487" i="145"/>
  <c r="AD487" i="145" s="1"/>
  <c r="U487" i="145"/>
  <c r="AC572" i="145"/>
  <c r="AD572" i="145" s="1"/>
  <c r="T572" i="145"/>
  <c r="U572" i="145"/>
  <c r="U532" i="145"/>
  <c r="T532" i="145"/>
  <c r="AC532" i="145"/>
  <c r="AD532" i="145" s="1"/>
  <c r="T500" i="145"/>
  <c r="U500" i="145"/>
  <c r="AC500" i="145"/>
  <c r="AD500" i="145" s="1"/>
  <c r="T451" i="145"/>
  <c r="U451" i="145"/>
  <c r="AC451" i="145"/>
  <c r="AD451" i="145" s="1"/>
  <c r="AC395" i="145"/>
  <c r="AD395" i="145" s="1"/>
  <c r="T395" i="145"/>
  <c r="U395" i="145"/>
  <c r="U428" i="145"/>
  <c r="AC428" i="145"/>
  <c r="AD428" i="145" s="1"/>
  <c r="T428" i="145"/>
  <c r="H253" i="140"/>
  <c r="L253" i="140" s="1"/>
  <c r="AC218" i="145"/>
  <c r="AD218" i="145" s="1"/>
  <c r="P916" i="145"/>
  <c r="H258" i="140" s="1"/>
  <c r="L258" i="140" s="1"/>
  <c r="U218" i="145"/>
  <c r="T218" i="145"/>
  <c r="T400" i="145"/>
  <c r="U400" i="145"/>
  <c r="AC400" i="145"/>
  <c r="AD400" i="145" s="1"/>
  <c r="V366" i="145"/>
  <c r="W248" i="145"/>
  <c r="X248" i="145"/>
  <c r="AC382" i="145"/>
  <c r="AD382" i="145" s="1"/>
  <c r="U382" i="145"/>
  <c r="T382" i="145"/>
  <c r="T686" i="145"/>
  <c r="AC686" i="145"/>
  <c r="AD686" i="145" s="1"/>
  <c r="U686" i="145"/>
  <c r="AC642" i="145"/>
  <c r="AD642" i="145" s="1"/>
  <c r="U642" i="145"/>
  <c r="T642" i="145"/>
  <c r="T707" i="145"/>
  <c r="AC707" i="145"/>
  <c r="AD707" i="145" s="1"/>
  <c r="U707" i="145"/>
  <c r="AC684" i="145"/>
  <c r="AD684" i="145" s="1"/>
  <c r="T684" i="145"/>
  <c r="U684" i="145"/>
  <c r="AC659" i="145"/>
  <c r="AD659" i="145" s="1"/>
  <c r="T659" i="145"/>
  <c r="U659" i="145"/>
  <c r="T631" i="145"/>
  <c r="AC631" i="145"/>
  <c r="AD631" i="145" s="1"/>
  <c r="U631" i="145"/>
  <c r="AC606" i="145"/>
  <c r="AD606" i="145" s="1"/>
  <c r="U606" i="145"/>
  <c r="T606" i="145"/>
  <c r="AC587" i="145"/>
  <c r="AD587" i="145" s="1"/>
  <c r="T587" i="145"/>
  <c r="U587" i="145"/>
  <c r="AC485" i="145"/>
  <c r="AD485" i="145" s="1"/>
  <c r="T485" i="145"/>
  <c r="U485" i="145"/>
  <c r="AC562" i="145"/>
  <c r="AD562" i="145" s="1"/>
  <c r="T562" i="145"/>
  <c r="U562" i="145"/>
  <c r="T538" i="145"/>
  <c r="U538" i="145"/>
  <c r="AC538" i="145"/>
  <c r="AD538" i="145" s="1"/>
  <c r="U514" i="145"/>
  <c r="AC514" i="145"/>
  <c r="AD514" i="145" s="1"/>
  <c r="T514" i="145"/>
  <c r="AC498" i="145"/>
  <c r="AD498" i="145" s="1"/>
  <c r="T498" i="145"/>
  <c r="U498" i="145"/>
  <c r="U441" i="145"/>
  <c r="T441" i="145"/>
  <c r="AC441" i="145"/>
  <c r="AD441" i="145" s="1"/>
  <c r="P858" i="145"/>
  <c r="H183" i="140" s="1"/>
  <c r="L183" i="140" s="1"/>
  <c r="T635" i="145"/>
  <c r="AC635" i="145"/>
  <c r="AD635" i="145" s="1"/>
  <c r="U635" i="145"/>
  <c r="T626" i="145"/>
  <c r="U626" i="145"/>
  <c r="AC626" i="145"/>
  <c r="AD626" i="145" s="1"/>
  <c r="U586" i="145"/>
  <c r="T586" i="145"/>
  <c r="AC586" i="145"/>
  <c r="AD586" i="145" s="1"/>
  <c r="U668" i="145"/>
  <c r="AC668" i="145"/>
  <c r="AD668" i="145" s="1"/>
  <c r="T668" i="145"/>
  <c r="T646" i="145"/>
  <c r="U646" i="145"/>
  <c r="AC646" i="145"/>
  <c r="AD646" i="145" s="1"/>
  <c r="AC634" i="145"/>
  <c r="AD634" i="145" s="1"/>
  <c r="T634" i="145"/>
  <c r="U634" i="145"/>
  <c r="U523" i="145"/>
  <c r="T523" i="145"/>
  <c r="AC523" i="145"/>
  <c r="AD523" i="145" s="1"/>
  <c r="AC505" i="145"/>
  <c r="AD505" i="145" s="1"/>
  <c r="U505" i="145"/>
  <c r="T505" i="145"/>
  <c r="T528" i="145"/>
  <c r="U528" i="145"/>
  <c r="AC528" i="145"/>
  <c r="AD528" i="145" s="1"/>
  <c r="U495" i="145"/>
  <c r="AC495" i="145"/>
  <c r="AD495" i="145" s="1"/>
  <c r="T495" i="145"/>
  <c r="T423" i="145"/>
  <c r="AC423" i="145"/>
  <c r="AD423" i="145" s="1"/>
  <c r="U423" i="145"/>
  <c r="AC391" i="145"/>
  <c r="AD391" i="145" s="1"/>
  <c r="U391" i="145"/>
  <c r="T391" i="145"/>
  <c r="U412" i="145"/>
  <c r="T412" i="145"/>
  <c r="AC412" i="145"/>
  <c r="AD412" i="145" s="1"/>
  <c r="T454" i="145"/>
  <c r="U454" i="145"/>
  <c r="AC454" i="145"/>
  <c r="AD454" i="145" s="1"/>
  <c r="AC390" i="145"/>
  <c r="AD390" i="145" s="1"/>
  <c r="U390" i="145"/>
  <c r="T390" i="145"/>
  <c r="T448" i="145"/>
  <c r="AC448" i="145"/>
  <c r="AD448" i="145" s="1"/>
  <c r="U448" i="145"/>
  <c r="AC655" i="145"/>
  <c r="AD655" i="145" s="1"/>
  <c r="U655" i="145"/>
  <c r="T655" i="145"/>
  <c r="T624" i="145"/>
  <c r="AC624" i="145"/>
  <c r="AD624" i="145" s="1"/>
  <c r="U624" i="145"/>
  <c r="T652" i="145"/>
  <c r="AC652" i="145"/>
  <c r="AD652" i="145" s="1"/>
  <c r="U652" i="145"/>
  <c r="T633" i="145"/>
  <c r="AC633" i="145"/>
  <c r="AD633" i="145" s="1"/>
  <c r="U633" i="145"/>
  <c r="U561" i="145"/>
  <c r="AC561" i="145"/>
  <c r="AD561" i="145" s="1"/>
  <c r="T561" i="145"/>
  <c r="U536" i="145"/>
  <c r="AC536" i="145"/>
  <c r="AD536" i="145" s="1"/>
  <c r="T536" i="145"/>
  <c r="AC489" i="145"/>
  <c r="AD489" i="145" s="1"/>
  <c r="U489" i="145"/>
  <c r="T489" i="145"/>
  <c r="AC574" i="145"/>
  <c r="AD574" i="145" s="1"/>
  <c r="T574" i="145"/>
  <c r="U574" i="145"/>
  <c r="T526" i="145"/>
  <c r="U526" i="145"/>
  <c r="AC526" i="145"/>
  <c r="AD526" i="145" s="1"/>
  <c r="T437" i="145"/>
  <c r="AC437" i="145"/>
  <c r="AD437" i="145" s="1"/>
  <c r="U437" i="145"/>
  <c r="T413" i="145"/>
  <c r="U413" i="145"/>
  <c r="AC413" i="145"/>
  <c r="AD413" i="145" s="1"/>
  <c r="AC373" i="145"/>
  <c r="AD373" i="145" s="1"/>
  <c r="U373" i="145"/>
  <c r="T373" i="145"/>
  <c r="T333" i="145"/>
  <c r="AC333" i="145"/>
  <c r="AD333" i="145" s="1"/>
  <c r="U333" i="145"/>
  <c r="T450" i="145"/>
  <c r="AC450" i="145"/>
  <c r="AD450" i="145" s="1"/>
  <c r="U450" i="145"/>
  <c r="T386" i="145"/>
  <c r="AC386" i="145"/>
  <c r="AD386" i="145" s="1"/>
  <c r="U386" i="145"/>
  <c r="U832" i="145"/>
  <c r="R480" i="145"/>
  <c r="AD480" i="145" s="1"/>
  <c r="G22" i="111"/>
  <c r="H22" i="142"/>
  <c r="H57" i="142" s="1"/>
  <c r="K466" i="261"/>
  <c r="I466" i="261" s="1"/>
  <c r="A2" i="2"/>
  <c r="L242" i="140"/>
  <c r="L243" i="140"/>
  <c r="L247" i="140"/>
  <c r="L249" i="140"/>
  <c r="I252" i="140"/>
  <c r="B7" i="178"/>
  <c r="B11" i="272" s="1"/>
  <c r="D46" i="272" s="1"/>
  <c r="L246" i="140"/>
  <c r="L250" i="140"/>
  <c r="D3" i="158"/>
  <c r="L245" i="140"/>
  <c r="I156" i="140"/>
  <c r="I155" i="140" s="1"/>
  <c r="L177" i="140"/>
  <c r="G145" i="140"/>
  <c r="D224" i="140"/>
  <c r="D276" i="140" s="1"/>
  <c r="A2" i="28"/>
  <c r="C2" i="138"/>
  <c r="C2" i="24"/>
  <c r="B2" i="19"/>
  <c r="B3" i="132"/>
  <c r="B3" i="129"/>
  <c r="B3" i="127"/>
  <c r="B3" i="126"/>
  <c r="B3" i="13"/>
  <c r="B2" i="10"/>
  <c r="B3" i="9"/>
  <c r="B2" i="4"/>
  <c r="D3" i="3"/>
  <c r="B2" i="27"/>
  <c r="C2" i="30"/>
  <c r="C2" i="23"/>
  <c r="C2" i="22"/>
  <c r="B2" i="137"/>
  <c r="B3" i="134"/>
  <c r="B3" i="131"/>
  <c r="B3" i="125"/>
  <c r="B3" i="124"/>
  <c r="B3" i="116"/>
  <c r="B3" i="115"/>
  <c r="B3" i="113"/>
  <c r="D1" i="5"/>
  <c r="B2" i="136"/>
  <c r="B3" i="133"/>
  <c r="B3" i="130"/>
  <c r="B3" i="128"/>
  <c r="B3" i="123"/>
  <c r="B3" i="114"/>
  <c r="B3" i="111"/>
  <c r="B2" i="142"/>
  <c r="C10" i="208" s="1"/>
  <c r="C9" i="209" s="1"/>
  <c r="C7" i="210" s="1"/>
  <c r="C2" i="15"/>
  <c r="B2" i="11"/>
  <c r="B3" i="118"/>
  <c r="B3" i="119"/>
  <c r="B3" i="117"/>
  <c r="B3" i="112"/>
  <c r="B2" i="6"/>
  <c r="B2" i="135"/>
  <c r="B3" i="12"/>
  <c r="B3" i="122"/>
  <c r="B3" i="121"/>
  <c r="B3" i="120"/>
  <c r="G224" i="140"/>
  <c r="G276" i="140" s="1"/>
  <c r="D146" i="140"/>
  <c r="P288" i="140"/>
  <c r="Q287" i="140"/>
  <c r="B3" i="110"/>
  <c r="I460" i="261"/>
  <c r="H457" i="261" s="1"/>
  <c r="B37" i="144"/>
  <c r="I37" i="144" s="1"/>
  <c r="D223" i="140"/>
  <c r="D275" i="140" s="1"/>
  <c r="D145" i="140"/>
  <c r="J46" i="1"/>
  <c r="J53" i="1" s="1"/>
  <c r="F30" i="11"/>
  <c r="F30" i="1" s="1"/>
  <c r="K53" i="11"/>
  <c r="G30" i="1"/>
  <c r="G46" i="1" s="1"/>
  <c r="K46" i="1"/>
  <c r="F32" i="123"/>
  <c r="F14" i="123"/>
  <c r="F36" i="1" s="1"/>
  <c r="H56" i="140"/>
  <c r="D15" i="251"/>
  <c r="E15" i="251"/>
  <c r="F14" i="30"/>
  <c r="D36" i="2" s="1"/>
  <c r="D24" i="133"/>
  <c r="D22" i="19"/>
  <c r="D11" i="2" s="1"/>
  <c r="H15" i="178" s="1"/>
  <c r="E14" i="30"/>
  <c r="D27" i="2" s="1"/>
  <c r="E33" i="15"/>
  <c r="C27" i="246"/>
  <c r="C51" i="246"/>
  <c r="S393" i="140"/>
  <c r="I112" i="140" s="1"/>
  <c r="D28" i="113"/>
  <c r="D19" i="1" s="1"/>
  <c r="E14" i="113"/>
  <c r="F33" i="15"/>
  <c r="D38" i="2" s="1"/>
  <c r="H17" i="251"/>
  <c r="I17" i="251"/>
  <c r="H16" i="251"/>
  <c r="I15" i="251"/>
  <c r="I16" i="251"/>
  <c r="D16" i="251"/>
  <c r="G26" i="251"/>
  <c r="F26" i="251"/>
  <c r="G27" i="251"/>
  <c r="F27" i="251"/>
  <c r="G15" i="251"/>
  <c r="F15" i="251"/>
  <c r="G22" i="251"/>
  <c r="F22" i="251"/>
  <c r="I26" i="251"/>
  <c r="H26" i="251"/>
  <c r="I27" i="251"/>
  <c r="H27" i="251"/>
  <c r="G17" i="251"/>
  <c r="F17" i="251"/>
  <c r="G16" i="251"/>
  <c r="F16" i="251"/>
  <c r="I22" i="251"/>
  <c r="H22" i="251"/>
  <c r="D26" i="4"/>
  <c r="D13" i="1" s="1"/>
  <c r="D15" i="129"/>
  <c r="D43" i="1" s="1"/>
  <c r="D20" i="134"/>
  <c r="D51" i="1" s="1"/>
  <c r="G15" i="4"/>
  <c r="G19" i="4"/>
  <c r="D16" i="13"/>
  <c r="D33" i="1" s="1"/>
  <c r="D29" i="124"/>
  <c r="D37" i="1" s="1"/>
  <c r="D15" i="131"/>
  <c r="D48" i="1" s="1"/>
  <c r="F76" i="1" s="1"/>
  <c r="F80" i="1" s="1"/>
  <c r="E19" i="31"/>
  <c r="D26" i="2" s="1"/>
  <c r="D18" i="117"/>
  <c r="D24" i="1" s="1"/>
  <c r="G22" i="132"/>
  <c r="F27" i="20"/>
  <c r="D31" i="2" s="1"/>
  <c r="F50" i="20"/>
  <c r="S175" i="246"/>
  <c r="R225" i="246"/>
  <c r="H30" i="131"/>
  <c r="H40" i="24"/>
  <c r="F28" i="2" s="1"/>
  <c r="H79" i="24"/>
  <c r="F28" i="31"/>
  <c r="D33" i="127"/>
  <c r="I80" i="140" s="1"/>
  <c r="G19" i="132"/>
  <c r="G23" i="132"/>
  <c r="E50" i="20"/>
  <c r="E28" i="31"/>
  <c r="G28" i="3"/>
  <c r="D30" i="131"/>
  <c r="D26" i="132"/>
  <c r="I90" i="140" s="1"/>
  <c r="D61" i="110"/>
  <c r="I51" i="140" s="1"/>
  <c r="H95" i="272" s="1"/>
  <c r="H97" i="272" s="1"/>
  <c r="G18" i="131"/>
  <c r="G19" i="131"/>
  <c r="G20" i="131"/>
  <c r="G22" i="131"/>
  <c r="G23" i="131"/>
  <c r="G24" i="131"/>
  <c r="G25" i="131"/>
  <c r="G26" i="131"/>
  <c r="G27" i="131"/>
  <c r="G28" i="131"/>
  <c r="D33" i="126"/>
  <c r="D28" i="122"/>
  <c r="I79" i="140" s="1"/>
  <c r="G21" i="132"/>
  <c r="E46" i="22"/>
  <c r="G31" i="113"/>
  <c r="D33" i="13"/>
  <c r="I69" i="140" s="1"/>
  <c r="D52" i="124"/>
  <c r="E17" i="131"/>
  <c r="G20" i="132"/>
  <c r="E79" i="24"/>
  <c r="I79" i="24"/>
  <c r="F79" i="24"/>
  <c r="C12" i="251"/>
  <c r="H46" i="1"/>
  <c r="L46" i="1"/>
  <c r="L53" i="1" s="1"/>
  <c r="O55" i="142"/>
  <c r="O57" i="142" s="1"/>
  <c r="E17" i="251"/>
  <c r="D27" i="251"/>
  <c r="L55" i="142"/>
  <c r="L57" i="142" s="1"/>
  <c r="E16" i="251"/>
  <c r="L39" i="2"/>
  <c r="R55" i="142"/>
  <c r="D17" i="251"/>
  <c r="C26" i="251"/>
  <c r="C22" i="251"/>
  <c r="E27" i="251"/>
  <c r="C15" i="251"/>
  <c r="C16" i="251"/>
  <c r="H15" i="251"/>
  <c r="C27" i="251"/>
  <c r="C17" i="251"/>
  <c r="D22" i="251"/>
  <c r="F15" i="121"/>
  <c r="F35" i="1" s="1"/>
  <c r="M17" i="144"/>
  <c r="M15" i="144"/>
  <c r="M20" i="1"/>
  <c r="M25" i="1"/>
  <c r="F28" i="121"/>
  <c r="D15" i="121"/>
  <c r="F53" i="11"/>
  <c r="B17" i="251"/>
  <c r="B15" i="251"/>
  <c r="B16" i="251"/>
  <c r="B27" i="251"/>
  <c r="B26" i="251"/>
  <c r="B22" i="251"/>
  <c r="V55" i="142"/>
  <c r="K55" i="142"/>
  <c r="Q55" i="142"/>
  <c r="M21" i="144"/>
  <c r="M32" i="1"/>
  <c r="M34" i="144"/>
  <c r="L34" i="144" s="1"/>
  <c r="E23" i="111"/>
  <c r="E24" i="111"/>
  <c r="G24" i="111"/>
  <c r="G23" i="111"/>
  <c r="E31" i="4"/>
  <c r="E34" i="4"/>
  <c r="E33" i="4"/>
  <c r="O25" i="1"/>
  <c r="M13" i="144"/>
  <c r="L13" i="144" s="1"/>
  <c r="M24" i="144"/>
  <c r="L24" i="144" s="1"/>
  <c r="M37" i="144"/>
  <c r="M39" i="1"/>
  <c r="M55" i="142"/>
  <c r="M57" i="142" s="1"/>
  <c r="X55" i="142"/>
  <c r="J55" i="142"/>
  <c r="M38" i="144"/>
  <c r="G55" i="142"/>
  <c r="T55" i="142"/>
  <c r="N55" i="142"/>
  <c r="M12" i="144"/>
  <c r="M14" i="144"/>
  <c r="M23" i="144"/>
  <c r="G24" i="9"/>
  <c r="H33" i="127"/>
  <c r="H65" i="23"/>
  <c r="T18" i="15"/>
  <c r="U18" i="15" s="1"/>
  <c r="G64" i="23"/>
  <c r="H88" i="6"/>
  <c r="I21" i="144"/>
  <c r="M22" i="127"/>
  <c r="M33" i="127" s="1"/>
  <c r="H80" i="140" s="1"/>
  <c r="G65" i="23"/>
  <c r="M25" i="144"/>
  <c r="L25" i="144" s="1"/>
  <c r="H42" i="118"/>
  <c r="T27" i="22"/>
  <c r="U27" i="22" s="1"/>
  <c r="E30" i="112"/>
  <c r="Q3" i="35"/>
  <c r="M16" i="144"/>
  <c r="G12" i="6"/>
  <c r="N27" i="115"/>
  <c r="P27" i="115" s="1"/>
  <c r="N28" i="115"/>
  <c r="P28" i="115" s="1"/>
  <c r="N12" i="116"/>
  <c r="P12" i="116" s="1"/>
  <c r="O13" i="121"/>
  <c r="P13" i="121" s="1"/>
  <c r="H33" i="125"/>
  <c r="H35" i="125" s="1"/>
  <c r="S17" i="21"/>
  <c r="U17" i="21" s="1"/>
  <c r="Y28" i="142"/>
  <c r="V28" i="142" s="1"/>
  <c r="V22" i="142" s="1"/>
  <c r="V12" i="142" s="1"/>
  <c r="D58" i="5"/>
  <c r="I43" i="140" s="1"/>
  <c r="T7" i="35"/>
  <c r="S406" i="140"/>
  <c r="I122" i="140" s="1"/>
  <c r="S454" i="140"/>
  <c r="I123" i="140" s="1"/>
  <c r="B55" i="144"/>
  <c r="D41" i="4"/>
  <c r="G31" i="6"/>
  <c r="O20" i="114"/>
  <c r="P20" i="114" s="1"/>
  <c r="D23" i="114"/>
  <c r="N24" i="115"/>
  <c r="P24" i="115" s="1"/>
  <c r="N25" i="115"/>
  <c r="P25" i="115" s="1"/>
  <c r="O14" i="117"/>
  <c r="P14" i="117" s="1"/>
  <c r="D31" i="117"/>
  <c r="I59" i="140" s="1"/>
  <c r="D41" i="119"/>
  <c r="O27" i="11"/>
  <c r="P27" i="11" s="1"/>
  <c r="D53" i="11"/>
  <c r="I66" i="140" s="1"/>
  <c r="D35" i="10"/>
  <c r="O16" i="120"/>
  <c r="P16" i="120" s="1"/>
  <c r="D28" i="121"/>
  <c r="D24" i="125"/>
  <c r="D38" i="1" s="1"/>
  <c r="D45" i="133"/>
  <c r="D57" i="18"/>
  <c r="D12" i="2" s="1"/>
  <c r="D67" i="18"/>
  <c r="D39" i="110"/>
  <c r="D16" i="1" s="1"/>
  <c r="D35" i="112"/>
  <c r="I53" i="140" s="1"/>
  <c r="N25" i="118"/>
  <c r="P25" i="118" s="1"/>
  <c r="O13" i="11"/>
  <c r="P13" i="11" s="1"/>
  <c r="D20" i="120"/>
  <c r="D34" i="1" s="1"/>
  <c r="D33" i="125"/>
  <c r="I77" i="140" s="1"/>
  <c r="D15" i="122"/>
  <c r="D40" i="1" s="1"/>
  <c r="O14" i="134"/>
  <c r="P14" i="134" s="1"/>
  <c r="D33" i="134"/>
  <c r="I92" i="140" s="1"/>
  <c r="O34" i="18"/>
  <c r="P34" i="18" s="1"/>
  <c r="O39" i="18"/>
  <c r="P39" i="18" s="1"/>
  <c r="D52" i="135"/>
  <c r="E27" i="20"/>
  <c r="D22" i="2" s="1"/>
  <c r="F46" i="22"/>
  <c r="E21" i="23"/>
  <c r="D25" i="2" s="1"/>
  <c r="T16" i="23"/>
  <c r="U16" i="23" s="1"/>
  <c r="F21" i="23"/>
  <c r="D34" i="2" s="1"/>
  <c r="F29" i="23"/>
  <c r="E29" i="23"/>
  <c r="F19" i="31"/>
  <c r="D35" i="2" s="1"/>
  <c r="E40" i="24"/>
  <c r="D28" i="2" s="1"/>
  <c r="S26" i="15"/>
  <c r="U26" i="15" s="1"/>
  <c r="F64" i="15"/>
  <c r="E64" i="15"/>
  <c r="S197" i="246"/>
  <c r="S253" i="246"/>
  <c r="E31" i="112"/>
  <c r="D43" i="114"/>
  <c r="B23" i="114" s="1"/>
  <c r="G37" i="114"/>
  <c r="G38" i="114"/>
  <c r="G39" i="114"/>
  <c r="G40" i="114"/>
  <c r="G41" i="114"/>
  <c r="O16" i="115"/>
  <c r="P16" i="115" s="1"/>
  <c r="D18" i="116"/>
  <c r="D23" i="1" s="1"/>
  <c r="N19" i="118"/>
  <c r="P19" i="118" s="1"/>
  <c r="D30" i="11"/>
  <c r="D24" i="10"/>
  <c r="D22" i="12"/>
  <c r="D34" i="120"/>
  <c r="D14" i="123"/>
  <c r="D32" i="123"/>
  <c r="I72" i="140" s="1"/>
  <c r="D16" i="132"/>
  <c r="G27" i="133"/>
  <c r="G28" i="133"/>
  <c r="G29" i="133"/>
  <c r="G30" i="133"/>
  <c r="G32" i="133"/>
  <c r="G33" i="133"/>
  <c r="G34" i="133"/>
  <c r="G35" i="133"/>
  <c r="G36" i="133"/>
  <c r="D38" i="19"/>
  <c r="D36" i="135"/>
  <c r="D13" i="2" s="1"/>
  <c r="D24" i="137"/>
  <c r="D16" i="2" s="1"/>
  <c r="E29" i="22"/>
  <c r="D24" i="2" s="1"/>
  <c r="T11" i="22"/>
  <c r="U11" i="22" s="1"/>
  <c r="E65" i="23"/>
  <c r="F28" i="30"/>
  <c r="E28" i="30"/>
  <c r="F40" i="24"/>
  <c r="D37" i="2" s="1"/>
  <c r="S14" i="15"/>
  <c r="U14" i="15" s="1"/>
  <c r="E24" i="138"/>
  <c r="R39" i="2" s="1"/>
  <c r="D15" i="128"/>
  <c r="D42" i="1" s="1"/>
  <c r="D17" i="130"/>
  <c r="D44" i="1" s="1"/>
  <c r="F29" i="22"/>
  <c r="D33" i="2" s="1"/>
  <c r="L35" i="144"/>
  <c r="G50" i="5"/>
  <c r="Z14" i="142"/>
  <c r="I11" i="144"/>
  <c r="I33" i="144"/>
  <c r="I50" i="144"/>
  <c r="I55" i="144" s="1"/>
  <c r="L53" i="144"/>
  <c r="E12" i="3"/>
  <c r="D13" i="3"/>
  <c r="G17" i="3"/>
  <c r="G19" i="3"/>
  <c r="G13" i="5"/>
  <c r="G14" i="5"/>
  <c r="G26" i="5"/>
  <c r="N26" i="5"/>
  <c r="D36" i="5"/>
  <c r="L51" i="144"/>
  <c r="G21" i="3"/>
  <c r="D31" i="3"/>
  <c r="L36" i="144"/>
  <c r="L48" i="144"/>
  <c r="G22" i="3"/>
  <c r="G23" i="3"/>
  <c r="G24" i="3"/>
  <c r="G25" i="3"/>
  <c r="G18" i="5"/>
  <c r="G22" i="5"/>
  <c r="G23" i="5"/>
  <c r="G56" i="5"/>
  <c r="G29" i="6"/>
  <c r="G23" i="4"/>
  <c r="O23" i="4"/>
  <c r="D88" i="6"/>
  <c r="I45" i="140" s="1"/>
  <c r="H90" i="272" s="1"/>
  <c r="E34" i="6"/>
  <c r="G28" i="4"/>
  <c r="G29" i="4"/>
  <c r="G39" i="4"/>
  <c r="D32" i="6"/>
  <c r="G34" i="4"/>
  <c r="G35" i="4"/>
  <c r="G36" i="4"/>
  <c r="G37" i="4"/>
  <c r="G38" i="4"/>
  <c r="N12" i="6"/>
  <c r="P12" i="6" s="1"/>
  <c r="G16" i="6"/>
  <c r="D18" i="111"/>
  <c r="D15" i="1" s="1"/>
  <c r="D31" i="111"/>
  <c r="I46" i="140" s="1"/>
  <c r="N19" i="114"/>
  <c r="O19" i="114"/>
  <c r="G34" i="114"/>
  <c r="O32" i="118"/>
  <c r="N32" i="118"/>
  <c r="D33" i="9"/>
  <c r="I52" i="140" s="1"/>
  <c r="L52" i="144"/>
  <c r="E26" i="114"/>
  <c r="G36" i="114"/>
  <c r="D29" i="115"/>
  <c r="D48" i="115"/>
  <c r="I57" i="140" s="1"/>
  <c r="D19" i="9"/>
  <c r="E24" i="9"/>
  <c r="D18" i="112"/>
  <c r="D18" i="1" s="1"/>
  <c r="E13" i="113"/>
  <c r="D37" i="113"/>
  <c r="I54" i="140" s="1"/>
  <c r="E31" i="113"/>
  <c r="G35" i="114"/>
  <c r="D33" i="118"/>
  <c r="D26" i="1" s="1"/>
  <c r="N14" i="120"/>
  <c r="O14" i="120"/>
  <c r="G27" i="114"/>
  <c r="G28" i="114"/>
  <c r="G29" i="114"/>
  <c r="G30" i="114"/>
  <c r="G31" i="114"/>
  <c r="G32" i="114"/>
  <c r="G33" i="114"/>
  <c r="O22" i="125"/>
  <c r="P22" i="125" s="1"/>
  <c r="D20" i="127"/>
  <c r="D41" i="1" s="1"/>
  <c r="N17" i="127"/>
  <c r="O17" i="127"/>
  <c r="D12" i="136"/>
  <c r="D22" i="136" s="1"/>
  <c r="T13" i="21"/>
  <c r="S13" i="21"/>
  <c r="D33" i="128"/>
  <c r="O13" i="137"/>
  <c r="N13" i="137"/>
  <c r="E19" i="21"/>
  <c r="R175" i="246"/>
  <c r="R253" i="246"/>
  <c r="G25" i="9"/>
  <c r="E29" i="112"/>
  <c r="G30" i="112"/>
  <c r="G16" i="113"/>
  <c r="G20" i="114"/>
  <c r="N19" i="125"/>
  <c r="P19" i="125" s="1"/>
  <c r="N20" i="125"/>
  <c r="P20" i="125" s="1"/>
  <c r="N21" i="125"/>
  <c r="P21" i="125" s="1"/>
  <c r="D33" i="129"/>
  <c r="N19" i="133"/>
  <c r="O19" i="133"/>
  <c r="E38" i="21"/>
  <c r="R197" i="246"/>
  <c r="S225" i="246"/>
  <c r="G26" i="133"/>
  <c r="G38" i="134"/>
  <c r="S16" i="22"/>
  <c r="U16" i="22" s="1"/>
  <c r="T20" i="23"/>
  <c r="U20" i="23" s="1"/>
  <c r="E64" i="23"/>
  <c r="S26" i="24"/>
  <c r="U26" i="24" s="1"/>
  <c r="S37" i="24"/>
  <c r="U37" i="24" s="1"/>
  <c r="S28" i="15"/>
  <c r="U28" i="15" s="1"/>
  <c r="N13" i="129"/>
  <c r="P13" i="129" s="1"/>
  <c r="N14" i="129"/>
  <c r="P14" i="129" s="1"/>
  <c r="O15" i="130"/>
  <c r="P15" i="130" s="1"/>
  <c r="N16" i="130"/>
  <c r="P16" i="130" s="1"/>
  <c r="G37" i="133"/>
  <c r="G38" i="133"/>
  <c r="G39" i="133"/>
  <c r="G40" i="133"/>
  <c r="G41" i="133"/>
  <c r="G42" i="133"/>
  <c r="G43" i="133"/>
  <c r="O14" i="19"/>
  <c r="P14" i="19" s="1"/>
  <c r="O15" i="19"/>
  <c r="P15" i="19" s="1"/>
  <c r="O16" i="19"/>
  <c r="P16" i="19" s="1"/>
  <c r="O21" i="18"/>
  <c r="P21" i="18" s="1"/>
  <c r="O26" i="18"/>
  <c r="P26" i="18" s="1"/>
  <c r="S17" i="20"/>
  <c r="U17" i="20" s="1"/>
  <c r="S18" i="20"/>
  <c r="U18" i="20" s="1"/>
  <c r="S20" i="22"/>
  <c r="U20" i="22" s="1"/>
  <c r="S16" i="31"/>
  <c r="U16" i="31" s="1"/>
  <c r="S21" i="24"/>
  <c r="U21" i="24" s="1"/>
  <c r="S30" i="24"/>
  <c r="U30" i="24" s="1"/>
  <c r="T22" i="15"/>
  <c r="U22" i="15" s="1"/>
  <c r="S27" i="15"/>
  <c r="U27" i="15" s="1"/>
  <c r="G62" i="23"/>
  <c r="G66" i="23"/>
  <c r="O15" i="4"/>
  <c r="M18" i="116"/>
  <c r="M23" i="1" s="1"/>
  <c r="N27" i="118"/>
  <c r="P27" i="118" s="1"/>
  <c r="O21" i="11"/>
  <c r="P21" i="11" s="1"/>
  <c r="O17" i="124"/>
  <c r="P17" i="124" s="1"/>
  <c r="O13" i="125"/>
  <c r="P13" i="125" s="1"/>
  <c r="O16" i="134"/>
  <c r="P16" i="134" s="1"/>
  <c r="O18" i="19"/>
  <c r="P18" i="19" s="1"/>
  <c r="O19" i="19"/>
  <c r="P19" i="19" s="1"/>
  <c r="O20" i="19"/>
  <c r="P20" i="19" s="1"/>
  <c r="O17" i="18"/>
  <c r="P17" i="18" s="1"/>
  <c r="O28" i="18"/>
  <c r="P28" i="18" s="1"/>
  <c r="O43" i="18"/>
  <c r="P43" i="18" s="1"/>
  <c r="O49" i="18"/>
  <c r="P49" i="18" s="1"/>
  <c r="N50" i="18"/>
  <c r="P50" i="18" s="1"/>
  <c r="N32" i="135"/>
  <c r="P32" i="135" s="1"/>
  <c r="N15" i="137"/>
  <c r="P15" i="137" s="1"/>
  <c r="Q29" i="22"/>
  <c r="L24" i="2" s="1"/>
  <c r="S12" i="22"/>
  <c r="U12" i="22" s="1"/>
  <c r="S23" i="22"/>
  <c r="U23" i="22" s="1"/>
  <c r="S28" i="22"/>
  <c r="U28" i="22" s="1"/>
  <c r="S19" i="23"/>
  <c r="U19" i="23" s="1"/>
  <c r="S12" i="31"/>
  <c r="U12" i="31" s="1"/>
  <c r="S12" i="30"/>
  <c r="U12" i="30" s="1"/>
  <c r="S22" i="24"/>
  <c r="U22" i="24" s="1"/>
  <c r="S29" i="24"/>
  <c r="U29" i="24" s="1"/>
  <c r="S34" i="24"/>
  <c r="U34" i="24" s="1"/>
  <c r="O19" i="4"/>
  <c r="G21" i="6"/>
  <c r="O14" i="113"/>
  <c r="Q19" i="21"/>
  <c r="L23" i="2" s="1"/>
  <c r="B27" i="246"/>
  <c r="E16" i="113"/>
  <c r="O13" i="118"/>
  <c r="P13" i="118" s="1"/>
  <c r="N23" i="118"/>
  <c r="P23" i="118" s="1"/>
  <c r="O29" i="11"/>
  <c r="P29" i="11" s="1"/>
  <c r="N18" i="120"/>
  <c r="P18" i="120" s="1"/>
  <c r="N12" i="126"/>
  <c r="P12" i="126" s="1"/>
  <c r="N14" i="130"/>
  <c r="P14" i="130" s="1"/>
  <c r="N16" i="133"/>
  <c r="P16" i="133" s="1"/>
  <c r="O46" i="18"/>
  <c r="P46" i="18" s="1"/>
  <c r="N53" i="18"/>
  <c r="P53" i="18" s="1"/>
  <c r="N18" i="135"/>
  <c r="P18" i="135" s="1"/>
  <c r="N11" i="137"/>
  <c r="P11" i="137" s="1"/>
  <c r="S19" i="20"/>
  <c r="U19" i="20" s="1"/>
  <c r="S19" i="22"/>
  <c r="U19" i="22" s="1"/>
  <c r="S18" i="31"/>
  <c r="U18" i="31" s="1"/>
  <c r="Q14" i="30"/>
  <c r="L27" i="2" s="1"/>
  <c r="S13" i="24"/>
  <c r="U13" i="24" s="1"/>
  <c r="S18" i="24"/>
  <c r="U18" i="24" s="1"/>
  <c r="S19" i="15"/>
  <c r="U19" i="15" s="1"/>
  <c r="T23" i="15"/>
  <c r="U23" i="15" s="1"/>
  <c r="N13" i="5"/>
  <c r="N22" i="5"/>
  <c r="N15" i="4"/>
  <c r="N23" i="4"/>
  <c r="O22" i="6"/>
  <c r="P22" i="6" s="1"/>
  <c r="N31" i="6"/>
  <c r="O31" i="6"/>
  <c r="O18" i="9"/>
  <c r="G18" i="9"/>
  <c r="N21" i="114"/>
  <c r="O21" i="114"/>
  <c r="O30" i="118"/>
  <c r="N30" i="118"/>
  <c r="N12" i="12"/>
  <c r="P12" i="12" s="1"/>
  <c r="O15" i="13"/>
  <c r="P15" i="13" s="1"/>
  <c r="O13" i="124"/>
  <c r="N13" i="124"/>
  <c r="N28" i="124"/>
  <c r="O28" i="124"/>
  <c r="N19" i="127"/>
  <c r="O19" i="127"/>
  <c r="O12" i="130"/>
  <c r="N12" i="130"/>
  <c r="N13" i="132"/>
  <c r="P13" i="132" s="1"/>
  <c r="N14" i="132"/>
  <c r="P14" i="132" s="1"/>
  <c r="N15" i="133"/>
  <c r="O15" i="133"/>
  <c r="O12" i="135"/>
  <c r="N12" i="135"/>
  <c r="O20" i="135"/>
  <c r="N20" i="135"/>
  <c r="R406" i="140"/>
  <c r="H122" i="140" s="1"/>
  <c r="O13" i="5"/>
  <c r="O22" i="5"/>
  <c r="M39" i="110"/>
  <c r="M16" i="1" s="1"/>
  <c r="N20" i="115"/>
  <c r="P20" i="115" s="1"/>
  <c r="N21" i="115"/>
  <c r="P21" i="115" s="1"/>
  <c r="O16" i="116"/>
  <c r="N16" i="116"/>
  <c r="O17" i="116"/>
  <c r="P17" i="116" s="1"/>
  <c r="M18" i="117"/>
  <c r="M24" i="1" s="1"/>
  <c r="O21" i="118"/>
  <c r="N21" i="118"/>
  <c r="O19" i="11"/>
  <c r="P19" i="11" s="1"/>
  <c r="O25" i="11"/>
  <c r="P25" i="11" s="1"/>
  <c r="N13" i="10"/>
  <c r="P13" i="10" s="1"/>
  <c r="O21" i="10"/>
  <c r="N21" i="10"/>
  <c r="O18" i="125"/>
  <c r="N18" i="125"/>
  <c r="N13" i="127"/>
  <c r="O13" i="127"/>
  <c r="O14" i="128"/>
  <c r="N14" i="128"/>
  <c r="N14" i="131"/>
  <c r="O14" i="131"/>
  <c r="N41" i="18"/>
  <c r="O41" i="18"/>
  <c r="R454" i="140"/>
  <c r="H123" i="140" s="1"/>
  <c r="M11" i="144"/>
  <c r="O26" i="5"/>
  <c r="N19" i="4"/>
  <c r="N16" i="6"/>
  <c r="P16" i="6" s="1"/>
  <c r="G22" i="6"/>
  <c r="G14" i="113"/>
  <c r="N14" i="113"/>
  <c r="O13" i="114"/>
  <c r="G13" i="114"/>
  <c r="G19" i="114"/>
  <c r="O14" i="116"/>
  <c r="N14" i="116"/>
  <c r="O12" i="117"/>
  <c r="N15" i="118"/>
  <c r="O15" i="118"/>
  <c r="O17" i="11"/>
  <c r="P17" i="11" s="1"/>
  <c r="N23" i="11"/>
  <c r="O23" i="11"/>
  <c r="N20" i="124"/>
  <c r="P20" i="124" s="1"/>
  <c r="N21" i="124"/>
  <c r="O17" i="125"/>
  <c r="N17" i="125"/>
  <c r="N13" i="122"/>
  <c r="P13" i="122" s="1"/>
  <c r="O13" i="128"/>
  <c r="N13" i="128"/>
  <c r="N19" i="18"/>
  <c r="O19" i="18"/>
  <c r="O14" i="135"/>
  <c r="N14" i="135"/>
  <c r="O21" i="137"/>
  <c r="N21" i="137"/>
  <c r="T21" i="20"/>
  <c r="S21" i="20"/>
  <c r="G21" i="114"/>
  <c r="O15" i="115"/>
  <c r="N15" i="115"/>
  <c r="O13" i="116"/>
  <c r="N13" i="116"/>
  <c r="N16" i="117"/>
  <c r="O16" i="117"/>
  <c r="N15" i="11"/>
  <c r="O15" i="11"/>
  <c r="O16" i="125"/>
  <c r="N16" i="125"/>
  <c r="M15" i="128"/>
  <c r="M42" i="1" s="1"/>
  <c r="N12" i="128"/>
  <c r="O13" i="130"/>
  <c r="N13" i="130"/>
  <c r="N20" i="133"/>
  <c r="P20" i="133" s="1"/>
  <c r="N23" i="133"/>
  <c r="O23" i="133"/>
  <c r="N28" i="135"/>
  <c r="O28" i="135"/>
  <c r="L29" i="22"/>
  <c r="Q33" i="15"/>
  <c r="M18" i="111"/>
  <c r="M15" i="1" s="1"/>
  <c r="M17" i="130"/>
  <c r="M44" i="1" s="1"/>
  <c r="S15" i="22"/>
  <c r="U15" i="22" s="1"/>
  <c r="S24" i="22"/>
  <c r="U24" i="22" s="1"/>
  <c r="T12" i="23"/>
  <c r="U12" i="23" s="1"/>
  <c r="S13" i="23"/>
  <c r="U13" i="23" s="1"/>
  <c r="S14" i="23"/>
  <c r="U14" i="23" s="1"/>
  <c r="S15" i="23"/>
  <c r="U15" i="23" s="1"/>
  <c r="S17" i="24"/>
  <c r="U17" i="24" s="1"/>
  <c r="S25" i="24"/>
  <c r="U25" i="24" s="1"/>
  <c r="S33" i="24"/>
  <c r="U33" i="24" s="1"/>
  <c r="S12" i="15"/>
  <c r="U12" i="15" s="1"/>
  <c r="T29" i="15"/>
  <c r="U29" i="15" s="1"/>
  <c r="T10" i="138"/>
  <c r="N39" i="2" s="1"/>
  <c r="T225" i="246"/>
  <c r="N29" i="5"/>
  <c r="G29" i="5"/>
  <c r="G13" i="4"/>
  <c r="O13" i="4"/>
  <c r="N13" i="4"/>
  <c r="G21" i="4"/>
  <c r="O21" i="4"/>
  <c r="N21" i="4"/>
  <c r="O11" i="6"/>
  <c r="N11" i="6"/>
  <c r="G26" i="3"/>
  <c r="N23" i="5"/>
  <c r="O29" i="5"/>
  <c r="G33" i="4"/>
  <c r="G18" i="6"/>
  <c r="O18" i="6"/>
  <c r="N18" i="6"/>
  <c r="N29" i="6"/>
  <c r="O29" i="6"/>
  <c r="N30" i="6"/>
  <c r="P30" i="6" s="1"/>
  <c r="G30" i="6"/>
  <c r="G29" i="3"/>
  <c r="O14" i="5"/>
  <c r="N14" i="5"/>
  <c r="G15" i="5"/>
  <c r="O15" i="5"/>
  <c r="N18" i="5"/>
  <c r="O18" i="5"/>
  <c r="G17" i="4"/>
  <c r="O17" i="4"/>
  <c r="N17" i="4"/>
  <c r="G25" i="4"/>
  <c r="O25" i="4"/>
  <c r="N25" i="4"/>
  <c r="E35" i="113"/>
  <c r="G35" i="113"/>
  <c r="N15" i="5"/>
  <c r="G25" i="5"/>
  <c r="O25" i="5"/>
  <c r="P25" i="5" s="1"/>
  <c r="O33" i="5"/>
  <c r="P33" i="5" s="1"/>
  <c r="G33" i="5"/>
  <c r="G30" i="4"/>
  <c r="G14" i="6"/>
  <c r="O14" i="6"/>
  <c r="N14" i="6"/>
  <c r="N13" i="112"/>
  <c r="O13" i="112"/>
  <c r="N17" i="112"/>
  <c r="O17" i="112"/>
  <c r="E27" i="112"/>
  <c r="G27" i="112"/>
  <c r="G17" i="114"/>
  <c r="N17" i="114"/>
  <c r="O14" i="115"/>
  <c r="N14" i="115"/>
  <c r="N16" i="111"/>
  <c r="N12" i="112"/>
  <c r="O12" i="112"/>
  <c r="N16" i="112"/>
  <c r="O16" i="112"/>
  <c r="N12" i="113"/>
  <c r="P12" i="113" s="1"/>
  <c r="G15" i="113"/>
  <c r="N15" i="113"/>
  <c r="O27" i="113"/>
  <c r="P27" i="113" s="1"/>
  <c r="N14" i="114"/>
  <c r="P14" i="114" s="1"/>
  <c r="M29" i="115"/>
  <c r="M22" i="1" s="1"/>
  <c r="N13" i="115"/>
  <c r="O16" i="111"/>
  <c r="N17" i="111"/>
  <c r="P17" i="111" s="1"/>
  <c r="O15" i="9"/>
  <c r="P15" i="9" s="1"/>
  <c r="O16" i="9"/>
  <c r="P16" i="9" s="1"/>
  <c r="O17" i="9"/>
  <c r="P17" i="9" s="1"/>
  <c r="N15" i="112"/>
  <c r="O15" i="112"/>
  <c r="E12" i="113"/>
  <c r="G13" i="113"/>
  <c r="N13" i="113"/>
  <c r="O15" i="113"/>
  <c r="N13" i="114"/>
  <c r="M49" i="144"/>
  <c r="L49" i="144" s="1"/>
  <c r="N18" i="9"/>
  <c r="E28" i="9"/>
  <c r="G28" i="9"/>
  <c r="N14" i="112"/>
  <c r="O14" i="112"/>
  <c r="O13" i="113"/>
  <c r="E15" i="113"/>
  <c r="N16" i="113"/>
  <c r="P16" i="113" s="1"/>
  <c r="G14" i="114"/>
  <c r="M23" i="114"/>
  <c r="M21" i="1" s="1"/>
  <c r="N22" i="114"/>
  <c r="P22" i="114" s="1"/>
  <c r="N17" i="115"/>
  <c r="P17" i="115" s="1"/>
  <c r="N18" i="115"/>
  <c r="P18" i="115" s="1"/>
  <c r="N22" i="115"/>
  <c r="P22" i="115" s="1"/>
  <c r="N23" i="115"/>
  <c r="P23" i="115" s="1"/>
  <c r="N26" i="115"/>
  <c r="P26" i="115" s="1"/>
  <c r="M15" i="131"/>
  <c r="M48" i="1" s="1"/>
  <c r="G76" i="1" s="1"/>
  <c r="N15" i="18"/>
  <c r="O15" i="18"/>
  <c r="O52" i="18"/>
  <c r="N52" i="18"/>
  <c r="O25" i="135"/>
  <c r="N25" i="135"/>
  <c r="O11" i="136"/>
  <c r="O12" i="136" s="1"/>
  <c r="N14" i="2" s="1"/>
  <c r="N11" i="136"/>
  <c r="N12" i="136" s="1"/>
  <c r="M14" i="2" s="1"/>
  <c r="T12" i="21"/>
  <c r="S12" i="21"/>
  <c r="O17" i="118"/>
  <c r="P17" i="118" s="1"/>
  <c r="N18" i="10"/>
  <c r="P18" i="10" s="1"/>
  <c r="O20" i="10"/>
  <c r="P20" i="10" s="1"/>
  <c r="O23" i="10"/>
  <c r="P23" i="10" s="1"/>
  <c r="N13" i="13"/>
  <c r="P13" i="13" s="1"/>
  <c r="E15" i="13"/>
  <c r="H33" i="13"/>
  <c r="N12" i="120"/>
  <c r="P12" i="120" s="1"/>
  <c r="N15" i="120"/>
  <c r="P15" i="120" s="1"/>
  <c r="N13" i="123"/>
  <c r="P13" i="123" s="1"/>
  <c r="F249" i="206"/>
  <c r="N24" i="124"/>
  <c r="P24" i="124" s="1"/>
  <c r="N14" i="125"/>
  <c r="P14" i="125" s="1"/>
  <c r="N14" i="122"/>
  <c r="P14" i="122" s="1"/>
  <c r="O15" i="127"/>
  <c r="P15" i="127" s="1"/>
  <c r="N11" i="130"/>
  <c r="O12" i="131"/>
  <c r="O15" i="132"/>
  <c r="P15" i="132" s="1"/>
  <c r="N14" i="133"/>
  <c r="P14" i="133" s="1"/>
  <c r="O12" i="134"/>
  <c r="P12" i="134" s="1"/>
  <c r="N18" i="134"/>
  <c r="O18" i="134"/>
  <c r="O32" i="18"/>
  <c r="P32" i="18" s="1"/>
  <c r="N37" i="18"/>
  <c r="O37" i="18"/>
  <c r="O24" i="135"/>
  <c r="N24" i="135"/>
  <c r="N34" i="135"/>
  <c r="P34" i="135" s="1"/>
  <c r="N19" i="137"/>
  <c r="P19" i="137" s="1"/>
  <c r="T13" i="20"/>
  <c r="S13" i="20"/>
  <c r="T15" i="20"/>
  <c r="S15" i="20"/>
  <c r="E13" i="13"/>
  <c r="M24" i="125"/>
  <c r="M38" i="1" s="1"/>
  <c r="M15" i="122"/>
  <c r="M40" i="1" s="1"/>
  <c r="M20" i="127"/>
  <c r="M41" i="1" s="1"/>
  <c r="O11" i="130"/>
  <c r="G13" i="132"/>
  <c r="H33" i="134"/>
  <c r="N30" i="18"/>
  <c r="O30" i="18"/>
  <c r="O56" i="18"/>
  <c r="P56" i="18" s="1"/>
  <c r="O23" i="135"/>
  <c r="N23" i="135"/>
  <c r="M12" i="136"/>
  <c r="L14" i="2" s="1"/>
  <c r="O17" i="137"/>
  <c r="N17" i="137"/>
  <c r="T22" i="20"/>
  <c r="S22" i="20"/>
  <c r="T16" i="21"/>
  <c r="S16" i="21"/>
  <c r="M30" i="11"/>
  <c r="M30" i="1" s="1"/>
  <c r="O12" i="10"/>
  <c r="P12" i="10" s="1"/>
  <c r="O15" i="10"/>
  <c r="P15" i="10" s="1"/>
  <c r="N14" i="13"/>
  <c r="P14" i="13" s="1"/>
  <c r="N13" i="120"/>
  <c r="P13" i="120" s="1"/>
  <c r="N17" i="120"/>
  <c r="P17" i="120" s="1"/>
  <c r="N25" i="124"/>
  <c r="P25" i="124" s="1"/>
  <c r="O23" i="125"/>
  <c r="P23" i="125" s="1"/>
  <c r="M26" i="125"/>
  <c r="M33" i="125" s="1"/>
  <c r="H33" i="130"/>
  <c r="M16" i="132"/>
  <c r="M49" i="1" s="1"/>
  <c r="N23" i="18"/>
  <c r="O23" i="18"/>
  <c r="N30" i="135"/>
  <c r="O30" i="135"/>
  <c r="T14" i="20"/>
  <c r="S14" i="20"/>
  <c r="Q21" i="23"/>
  <c r="L25" i="2" s="1"/>
  <c r="F239" i="206"/>
  <c r="F241" i="206" s="1"/>
  <c r="U175" i="246"/>
  <c r="T253" i="246"/>
  <c r="K19" i="21"/>
  <c r="R29" i="22"/>
  <c r="L33" i="2" s="1"/>
  <c r="S17" i="23"/>
  <c r="U17" i="23" s="1"/>
  <c r="L29" i="23"/>
  <c r="T11" i="31"/>
  <c r="U11" i="31" s="1"/>
  <c r="T12" i="24"/>
  <c r="T16" i="24"/>
  <c r="T20" i="24"/>
  <c r="U20" i="24" s="1"/>
  <c r="T24" i="24"/>
  <c r="U24" i="24" s="1"/>
  <c r="T28" i="24"/>
  <c r="U28" i="24" s="1"/>
  <c r="T32" i="24"/>
  <c r="U32" i="24" s="1"/>
  <c r="T36" i="24"/>
  <c r="U36" i="24" s="1"/>
  <c r="T13" i="15"/>
  <c r="U13" i="15" s="1"/>
  <c r="S20" i="15"/>
  <c r="U20" i="15" s="1"/>
  <c r="S30" i="15"/>
  <c r="U30" i="15" s="1"/>
  <c r="R27" i="20"/>
  <c r="L31" i="2" s="1"/>
  <c r="L19" i="21"/>
  <c r="K29" i="22"/>
  <c r="L46" i="22"/>
  <c r="Q19" i="31"/>
  <c r="L26" i="2" s="1"/>
  <c r="B51" i="246"/>
  <c r="U197" i="246"/>
  <c r="U225" i="246"/>
  <c r="U253" i="246"/>
  <c r="M16" i="3"/>
  <c r="H318" i="261" s="1"/>
  <c r="H31" i="3"/>
  <c r="O13" i="6"/>
  <c r="N13" i="6"/>
  <c r="G17" i="6"/>
  <c r="O17" i="6"/>
  <c r="N17" i="6"/>
  <c r="H132" i="140"/>
  <c r="P12" i="5"/>
  <c r="N17" i="5"/>
  <c r="G17" i="5"/>
  <c r="M36" i="5"/>
  <c r="O17" i="5"/>
  <c r="G14" i="4"/>
  <c r="O14" i="4"/>
  <c r="N14" i="4"/>
  <c r="G18" i="4"/>
  <c r="O18" i="4"/>
  <c r="N18" i="4"/>
  <c r="G22" i="4"/>
  <c r="O22" i="4"/>
  <c r="N22" i="4"/>
  <c r="G32" i="4"/>
  <c r="R393" i="140"/>
  <c r="H112" i="140" s="1"/>
  <c r="M13" i="3"/>
  <c r="N12" i="3"/>
  <c r="G12" i="3"/>
  <c r="G13" i="3" s="1"/>
  <c r="G11" i="1" s="1"/>
  <c r="O12" i="3"/>
  <c r="G18" i="3"/>
  <c r="G20" i="3"/>
  <c r="N28" i="5"/>
  <c r="G28" i="5"/>
  <c r="O28" i="5"/>
  <c r="O34" i="5"/>
  <c r="N34" i="5"/>
  <c r="G34" i="5"/>
  <c r="M26" i="4"/>
  <c r="M13" i="1" s="1"/>
  <c r="O12" i="4"/>
  <c r="N12" i="4"/>
  <c r="G16" i="4"/>
  <c r="O16" i="4"/>
  <c r="N16" i="4"/>
  <c r="G20" i="4"/>
  <c r="O20" i="4"/>
  <c r="N20" i="4"/>
  <c r="G24" i="4"/>
  <c r="O24" i="4"/>
  <c r="N24" i="4"/>
  <c r="G25" i="6"/>
  <c r="O25" i="6"/>
  <c r="N25" i="6"/>
  <c r="N19" i="5"/>
  <c r="O19" i="5"/>
  <c r="G19" i="5"/>
  <c r="N30" i="5"/>
  <c r="O30" i="5"/>
  <c r="G30" i="5"/>
  <c r="G15" i="6"/>
  <c r="O15" i="6"/>
  <c r="N15" i="6"/>
  <c r="G19" i="6"/>
  <c r="O19" i="6"/>
  <c r="N19" i="6"/>
  <c r="O23" i="5"/>
  <c r="N32" i="5"/>
  <c r="P32" i="5" s="1"/>
  <c r="G31" i="4"/>
  <c r="G24" i="6"/>
  <c r="O24" i="6"/>
  <c r="P24" i="6" s="1"/>
  <c r="G32" i="5"/>
  <c r="G26" i="6"/>
  <c r="O26" i="6"/>
  <c r="O21" i="6"/>
  <c r="P21" i="6" s="1"/>
  <c r="N26" i="6"/>
  <c r="G27" i="6"/>
  <c r="O27" i="6"/>
  <c r="P27" i="6" s="1"/>
  <c r="M32" i="6"/>
  <c r="M14" i="1" s="1"/>
  <c r="N14" i="111"/>
  <c r="P14" i="111" s="1"/>
  <c r="G14" i="111"/>
  <c r="O38" i="110"/>
  <c r="P38" i="110" s="1"/>
  <c r="E30" i="9"/>
  <c r="G30" i="9"/>
  <c r="G22" i="112"/>
  <c r="E22" i="112"/>
  <c r="G18" i="113"/>
  <c r="O18" i="113"/>
  <c r="N18" i="113"/>
  <c r="E18" i="113"/>
  <c r="G33" i="113"/>
  <c r="E33" i="113"/>
  <c r="O17" i="117"/>
  <c r="N17" i="117"/>
  <c r="H41" i="4"/>
  <c r="N15" i="111"/>
  <c r="P15" i="111" s="1"/>
  <c r="G15" i="111"/>
  <c r="N12" i="9"/>
  <c r="E12" i="9"/>
  <c r="G12" i="9"/>
  <c r="N13" i="9"/>
  <c r="E13" i="9"/>
  <c r="G13" i="9"/>
  <c r="N14" i="9"/>
  <c r="P14" i="9" s="1"/>
  <c r="E14" i="9"/>
  <c r="G14" i="9"/>
  <c r="M19" i="9"/>
  <c r="M17" i="1" s="1"/>
  <c r="E21" i="112"/>
  <c r="G21" i="112"/>
  <c r="M28" i="113"/>
  <c r="M19" i="1" s="1"/>
  <c r="G21" i="113"/>
  <c r="O21" i="113"/>
  <c r="N21" i="113"/>
  <c r="E21" i="113"/>
  <c r="P22" i="113"/>
  <c r="G26" i="113"/>
  <c r="O26" i="113"/>
  <c r="N26" i="113"/>
  <c r="E26" i="113"/>
  <c r="H43" i="114"/>
  <c r="O15" i="117"/>
  <c r="N15" i="117"/>
  <c r="N12" i="111"/>
  <c r="G12" i="111"/>
  <c r="N13" i="110"/>
  <c r="E13" i="110"/>
  <c r="G13" i="110"/>
  <c r="C19" i="144" s="1"/>
  <c r="I19" i="144" s="1"/>
  <c r="L19" i="144" s="1"/>
  <c r="N14" i="110"/>
  <c r="E14" i="110"/>
  <c r="G14" i="110"/>
  <c r="N15" i="110"/>
  <c r="P15" i="110" s="1"/>
  <c r="E15" i="110"/>
  <c r="G15" i="110"/>
  <c r="N16" i="110"/>
  <c r="P16" i="110" s="1"/>
  <c r="E16" i="110"/>
  <c r="G16" i="110"/>
  <c r="N17" i="110"/>
  <c r="P17" i="110" s="1"/>
  <c r="E17" i="110"/>
  <c r="G17" i="110"/>
  <c r="N18" i="110"/>
  <c r="P18" i="110" s="1"/>
  <c r="E18" i="110"/>
  <c r="G18" i="110"/>
  <c r="N19" i="110"/>
  <c r="P19" i="110" s="1"/>
  <c r="E19" i="110"/>
  <c r="G19" i="110"/>
  <c r="N20" i="110"/>
  <c r="P20" i="110" s="1"/>
  <c r="E20" i="110"/>
  <c r="G20" i="110"/>
  <c r="N21" i="110"/>
  <c r="P21" i="110" s="1"/>
  <c r="E21" i="110"/>
  <c r="G21" i="110"/>
  <c r="N22" i="110"/>
  <c r="P22" i="110" s="1"/>
  <c r="E22" i="110"/>
  <c r="G22" i="110"/>
  <c r="N23" i="110"/>
  <c r="P23" i="110" s="1"/>
  <c r="E23" i="110"/>
  <c r="G23" i="110"/>
  <c r="N24" i="110"/>
  <c r="P24" i="110" s="1"/>
  <c r="E24" i="110"/>
  <c r="G24" i="110"/>
  <c r="C14" i="144" s="1"/>
  <c r="N25" i="110"/>
  <c r="P25" i="110" s="1"/>
  <c r="E25" i="110"/>
  <c r="G25" i="110"/>
  <c r="C15" i="144" s="1"/>
  <c r="I15" i="144" s="1"/>
  <c r="N26" i="110"/>
  <c r="P26" i="110" s="1"/>
  <c r="E26" i="110"/>
  <c r="G26" i="110"/>
  <c r="I16" i="144" s="1"/>
  <c r="O11" i="9"/>
  <c r="P11" i="9" s="1"/>
  <c r="O12" i="9"/>
  <c r="O13" i="9"/>
  <c r="G24" i="112"/>
  <c r="E24" i="112"/>
  <c r="G20" i="113"/>
  <c r="O20" i="113"/>
  <c r="N20" i="113"/>
  <c r="E20" i="113"/>
  <c r="G25" i="113"/>
  <c r="O25" i="113"/>
  <c r="N25" i="113"/>
  <c r="E25" i="113"/>
  <c r="O13" i="117"/>
  <c r="N13" i="117"/>
  <c r="O12" i="111"/>
  <c r="N13" i="111"/>
  <c r="P13" i="111" s="1"/>
  <c r="G13" i="111"/>
  <c r="O13" i="110"/>
  <c r="O14" i="110"/>
  <c r="G28" i="110"/>
  <c r="N28" i="110"/>
  <c r="P28" i="110" s="1"/>
  <c r="E28" i="110"/>
  <c r="G29" i="110"/>
  <c r="N29" i="110"/>
  <c r="P29" i="110" s="1"/>
  <c r="E29" i="110"/>
  <c r="G30" i="110"/>
  <c r="N30" i="110"/>
  <c r="P30" i="110" s="1"/>
  <c r="E30" i="110"/>
  <c r="G31" i="110"/>
  <c r="N31" i="110"/>
  <c r="P31" i="110" s="1"/>
  <c r="E31" i="110"/>
  <c r="G32" i="110"/>
  <c r="N32" i="110"/>
  <c r="P32" i="110" s="1"/>
  <c r="E32" i="110"/>
  <c r="G33" i="110"/>
  <c r="N33" i="110"/>
  <c r="P33" i="110" s="1"/>
  <c r="E33" i="110"/>
  <c r="G34" i="110"/>
  <c r="N34" i="110"/>
  <c r="P34" i="110" s="1"/>
  <c r="E34" i="110"/>
  <c r="G35" i="110"/>
  <c r="N35" i="110"/>
  <c r="P35" i="110" s="1"/>
  <c r="E35" i="110"/>
  <c r="G36" i="110"/>
  <c r="C23" i="144" s="1"/>
  <c r="I23" i="144" s="1"/>
  <c r="N36" i="110"/>
  <c r="P36" i="110" s="1"/>
  <c r="E36" i="110"/>
  <c r="G37" i="110"/>
  <c r="N37" i="110"/>
  <c r="P37" i="110" s="1"/>
  <c r="E37" i="110"/>
  <c r="E11" i="9"/>
  <c r="G31" i="9"/>
  <c r="E31" i="9"/>
  <c r="E23" i="112"/>
  <c r="G23" i="112"/>
  <c r="G19" i="113"/>
  <c r="O19" i="113"/>
  <c r="N19" i="113"/>
  <c r="E19" i="113"/>
  <c r="G24" i="113"/>
  <c r="O24" i="113"/>
  <c r="N24" i="113"/>
  <c r="E24" i="113"/>
  <c r="P15" i="114"/>
  <c r="G15" i="9"/>
  <c r="G16" i="9"/>
  <c r="G17" i="9"/>
  <c r="G12" i="112"/>
  <c r="G13" i="112"/>
  <c r="G14" i="112"/>
  <c r="G15" i="112"/>
  <c r="G16" i="112"/>
  <c r="G17" i="112"/>
  <c r="M18" i="112"/>
  <c r="M18" i="1" s="1"/>
  <c r="G29" i="112"/>
  <c r="G31" i="112"/>
  <c r="P11" i="113"/>
  <c r="G12" i="113"/>
  <c r="O16" i="114"/>
  <c r="O17" i="114"/>
  <c r="O13" i="115"/>
  <c r="H48" i="115"/>
  <c r="N12" i="119"/>
  <c r="P11" i="118"/>
  <c r="N12" i="118"/>
  <c r="P12" i="118" s="1"/>
  <c r="N14" i="118"/>
  <c r="P14" i="118" s="1"/>
  <c r="N16" i="118"/>
  <c r="P16" i="118" s="1"/>
  <c r="N18" i="118"/>
  <c r="P18" i="118" s="1"/>
  <c r="N20" i="118"/>
  <c r="P20" i="118" s="1"/>
  <c r="N22" i="118"/>
  <c r="P22" i="118" s="1"/>
  <c r="N24" i="118"/>
  <c r="P24" i="118" s="1"/>
  <c r="N26" i="118"/>
  <c r="P26" i="118" s="1"/>
  <c r="N28" i="118"/>
  <c r="P28" i="118" s="1"/>
  <c r="N31" i="118"/>
  <c r="P31" i="118" s="1"/>
  <c r="M33" i="118"/>
  <c r="M26" i="1" s="1"/>
  <c r="N14" i="11"/>
  <c r="N16" i="11"/>
  <c r="P16" i="11" s="1"/>
  <c r="N18" i="11"/>
  <c r="P18" i="11" s="1"/>
  <c r="N20" i="11"/>
  <c r="P20" i="11" s="1"/>
  <c r="N22" i="11"/>
  <c r="P22" i="11" s="1"/>
  <c r="N24" i="11"/>
  <c r="P24" i="11" s="1"/>
  <c r="N26" i="11"/>
  <c r="P26" i="11" s="1"/>
  <c r="N28" i="11"/>
  <c r="P28" i="11" s="1"/>
  <c r="O14" i="10"/>
  <c r="P14" i="10" s="1"/>
  <c r="O22" i="10"/>
  <c r="P22" i="10" s="1"/>
  <c r="O12" i="13"/>
  <c r="P12" i="13" s="1"/>
  <c r="M20" i="120"/>
  <c r="M34" i="1" s="1"/>
  <c r="N19" i="120"/>
  <c r="P19" i="120" s="1"/>
  <c r="G16" i="114"/>
  <c r="O14" i="11"/>
  <c r="O17" i="10"/>
  <c r="P17" i="10" s="1"/>
  <c r="P19" i="10"/>
  <c r="M24" i="10"/>
  <c r="M16" i="13"/>
  <c r="M33" i="1" s="1"/>
  <c r="M15" i="121"/>
  <c r="N12" i="121"/>
  <c r="O12" i="123"/>
  <c r="M14" i="123"/>
  <c r="M36" i="1" s="1"/>
  <c r="N12" i="123"/>
  <c r="P15" i="124"/>
  <c r="O16" i="124"/>
  <c r="N16" i="124"/>
  <c r="E15" i="9"/>
  <c r="E16" i="9"/>
  <c r="E17" i="9"/>
  <c r="E12" i="112"/>
  <c r="E13" i="112"/>
  <c r="E14" i="112"/>
  <c r="E15" i="112"/>
  <c r="E16" i="112"/>
  <c r="E17" i="112"/>
  <c r="N12" i="117"/>
  <c r="H41" i="119"/>
  <c r="O13" i="12"/>
  <c r="O22" i="12" s="1"/>
  <c r="M22" i="120"/>
  <c r="M34" i="120" s="1"/>
  <c r="H34" i="120"/>
  <c r="P26" i="124"/>
  <c r="O27" i="124"/>
  <c r="N27" i="124"/>
  <c r="P12" i="125"/>
  <c r="O13" i="126"/>
  <c r="O33" i="126" s="1"/>
  <c r="O14" i="121"/>
  <c r="N14" i="121"/>
  <c r="H28" i="122"/>
  <c r="M17" i="122"/>
  <c r="M28" i="122" s="1"/>
  <c r="O15" i="129"/>
  <c r="O43" i="1" s="1"/>
  <c r="O14" i="124"/>
  <c r="P14" i="124" s="1"/>
  <c r="O12" i="122"/>
  <c r="N12" i="127"/>
  <c r="N14" i="127"/>
  <c r="P14" i="127" s="1"/>
  <c r="N16" i="127"/>
  <c r="P16" i="127" s="1"/>
  <c r="N18" i="127"/>
  <c r="P18" i="127" s="1"/>
  <c r="O12" i="128"/>
  <c r="M15" i="129"/>
  <c r="M43" i="1" s="1"/>
  <c r="G12" i="131"/>
  <c r="G15" i="131" s="1"/>
  <c r="G48" i="1" s="1"/>
  <c r="N13" i="131"/>
  <c r="G15" i="132"/>
  <c r="N13" i="133"/>
  <c r="N17" i="133"/>
  <c r="P17" i="133" s="1"/>
  <c r="N13" i="134"/>
  <c r="P13" i="134" s="1"/>
  <c r="N15" i="134"/>
  <c r="P15" i="134" s="1"/>
  <c r="N17" i="134"/>
  <c r="P17" i="134" s="1"/>
  <c r="N19" i="134"/>
  <c r="P19" i="134" s="1"/>
  <c r="M22" i="134"/>
  <c r="M25" i="134"/>
  <c r="M38" i="19"/>
  <c r="H33" i="126"/>
  <c r="O12" i="127"/>
  <c r="O13" i="131"/>
  <c r="O13" i="133"/>
  <c r="M20" i="134"/>
  <c r="M51" i="1" s="1"/>
  <c r="M57" i="18"/>
  <c r="L12" i="2" s="1"/>
  <c r="N12" i="18"/>
  <c r="O16" i="18"/>
  <c r="N16" i="18"/>
  <c r="M29" i="124"/>
  <c r="M37" i="1" s="1"/>
  <c r="N13" i="19"/>
  <c r="N17" i="19"/>
  <c r="P17" i="19" s="1"/>
  <c r="N21" i="19"/>
  <c r="P21" i="19" s="1"/>
  <c r="M22" i="19"/>
  <c r="L11" i="2" s="1"/>
  <c r="P11" i="18"/>
  <c r="O12" i="18"/>
  <c r="O13" i="18"/>
  <c r="O14" i="18"/>
  <c r="P14" i="18" s="1"/>
  <c r="H33" i="129"/>
  <c r="O55" i="18"/>
  <c r="P55" i="18" s="1"/>
  <c r="O11" i="135"/>
  <c r="P11" i="135" s="1"/>
  <c r="O13" i="135"/>
  <c r="P13" i="135" s="1"/>
  <c r="O15" i="135"/>
  <c r="P15" i="135" s="1"/>
  <c r="N17" i="135"/>
  <c r="P17" i="135" s="1"/>
  <c r="N19" i="135"/>
  <c r="P19" i="135" s="1"/>
  <c r="N22" i="135"/>
  <c r="P22" i="135" s="1"/>
  <c r="O27" i="135"/>
  <c r="P27" i="135" s="1"/>
  <c r="O29" i="135"/>
  <c r="P29" i="135" s="1"/>
  <c r="O31" i="135"/>
  <c r="P31" i="135" s="1"/>
  <c r="N35" i="135"/>
  <c r="P35" i="135" s="1"/>
  <c r="H22" i="136"/>
  <c r="O12" i="137"/>
  <c r="P12" i="137" s="1"/>
  <c r="O16" i="137"/>
  <c r="O20" i="137"/>
  <c r="P20" i="137" s="1"/>
  <c r="T24" i="20"/>
  <c r="S24" i="20"/>
  <c r="M36" i="135"/>
  <c r="L13" i="2" s="1"/>
  <c r="T20" i="20"/>
  <c r="S20" i="20"/>
  <c r="N18" i="18"/>
  <c r="P18" i="18" s="1"/>
  <c r="N20" i="18"/>
  <c r="P20" i="18" s="1"/>
  <c r="N22" i="18"/>
  <c r="P22" i="18" s="1"/>
  <c r="N25" i="18"/>
  <c r="P25" i="18" s="1"/>
  <c r="N27" i="18"/>
  <c r="P27" i="18" s="1"/>
  <c r="N29" i="18"/>
  <c r="P29" i="18" s="1"/>
  <c r="N31" i="18"/>
  <c r="P31" i="18" s="1"/>
  <c r="N33" i="18"/>
  <c r="P33" i="18" s="1"/>
  <c r="N36" i="18"/>
  <c r="P36" i="18" s="1"/>
  <c r="N38" i="18"/>
  <c r="P38" i="18" s="1"/>
  <c r="N40" i="18"/>
  <c r="P40" i="18" s="1"/>
  <c r="N42" i="18"/>
  <c r="P42" i="18" s="1"/>
  <c r="N45" i="18"/>
  <c r="P45" i="18" s="1"/>
  <c r="N48" i="18"/>
  <c r="P48" i="18" s="1"/>
  <c r="H67" i="18"/>
  <c r="M24" i="137"/>
  <c r="L16" i="2" s="1"/>
  <c r="O14" i="137"/>
  <c r="P14" i="137" s="1"/>
  <c r="O18" i="137"/>
  <c r="P18" i="137" s="1"/>
  <c r="Q27" i="20"/>
  <c r="L22" i="2" s="1"/>
  <c r="T16" i="20"/>
  <c r="S16" i="20"/>
  <c r="S23" i="20"/>
  <c r="U23" i="20" s="1"/>
  <c r="M67" i="18"/>
  <c r="T12" i="20"/>
  <c r="S12" i="20"/>
  <c r="S18" i="23"/>
  <c r="U18" i="23" s="1"/>
  <c r="R40" i="24"/>
  <c r="L37" i="2" s="1"/>
  <c r="F218" i="206"/>
  <c r="F220" i="206" s="1"/>
  <c r="T11" i="24"/>
  <c r="S11" i="24"/>
  <c r="T19" i="24"/>
  <c r="S19" i="24"/>
  <c r="T27" i="24"/>
  <c r="S27" i="24"/>
  <c r="S11" i="21"/>
  <c r="S15" i="21"/>
  <c r="U15" i="21" s="1"/>
  <c r="R19" i="21"/>
  <c r="S14" i="22"/>
  <c r="U14" i="22" s="1"/>
  <c r="S18" i="22"/>
  <c r="U18" i="22" s="1"/>
  <c r="S22" i="22"/>
  <c r="U22" i="22" s="1"/>
  <c r="S26" i="22"/>
  <c r="U26" i="22" s="1"/>
  <c r="R32" i="22"/>
  <c r="R46" i="22" s="1"/>
  <c r="R21" i="23"/>
  <c r="L34" i="2" s="1"/>
  <c r="T11" i="23"/>
  <c r="R23" i="23"/>
  <c r="R29" i="23" s="1"/>
  <c r="S13" i="31"/>
  <c r="U13" i="31" s="1"/>
  <c r="S14" i="31"/>
  <c r="U14" i="31" s="1"/>
  <c r="T15" i="31"/>
  <c r="U15" i="31" s="1"/>
  <c r="R19" i="31"/>
  <c r="L35" i="2" s="1"/>
  <c r="R14" i="30"/>
  <c r="L36" i="2" s="1"/>
  <c r="T175" i="246"/>
  <c r="L50" i="20"/>
  <c r="S14" i="21"/>
  <c r="S18" i="21"/>
  <c r="U18" i="21" s="1"/>
  <c r="S13" i="22"/>
  <c r="U13" i="22" s="1"/>
  <c r="S17" i="22"/>
  <c r="U17" i="22" s="1"/>
  <c r="S21" i="22"/>
  <c r="U21" i="22" s="1"/>
  <c r="S25" i="22"/>
  <c r="U25" i="22" s="1"/>
  <c r="S11" i="23"/>
  <c r="S17" i="31"/>
  <c r="U17" i="31" s="1"/>
  <c r="T14" i="30"/>
  <c r="T28" i="30" s="1"/>
  <c r="S13" i="30"/>
  <c r="U13" i="30" s="1"/>
  <c r="F146" i="206"/>
  <c r="F151" i="206" s="1"/>
  <c r="F153" i="206" s="1"/>
  <c r="T15" i="24"/>
  <c r="S15" i="24"/>
  <c r="T23" i="24"/>
  <c r="S23" i="24"/>
  <c r="T31" i="24"/>
  <c r="S31" i="24"/>
  <c r="K29" i="23"/>
  <c r="Q28" i="31"/>
  <c r="R28" i="30"/>
  <c r="Q40" i="24"/>
  <c r="L28" i="2" s="1"/>
  <c r="F176" i="206"/>
  <c r="F178" i="206" s="1"/>
  <c r="T14" i="24"/>
  <c r="T35" i="24"/>
  <c r="S35" i="24"/>
  <c r="T38" i="24"/>
  <c r="U38" i="24" s="1"/>
  <c r="T15" i="15"/>
  <c r="T31" i="15"/>
  <c r="U31" i="15" s="1"/>
  <c r="K28" i="31"/>
  <c r="F188" i="206"/>
  <c r="F193" i="206" s="1"/>
  <c r="F195" i="206" s="1"/>
  <c r="S24" i="15"/>
  <c r="U24" i="15" s="1"/>
  <c r="T25" i="15"/>
  <c r="U25" i="15" s="1"/>
  <c r="F267" i="206"/>
  <c r="F272" i="206" s="1"/>
  <c r="F274" i="206" s="1"/>
  <c r="R33" i="15"/>
  <c r="L38" i="2" s="1"/>
  <c r="S39" i="24"/>
  <c r="K79" i="24"/>
  <c r="S16" i="15"/>
  <c r="U16" i="15" s="1"/>
  <c r="T17" i="15"/>
  <c r="F256" i="206"/>
  <c r="F258" i="206" s="1"/>
  <c r="S21" i="15"/>
  <c r="U21" i="15" s="1"/>
  <c r="S32" i="15"/>
  <c r="U32" i="15" s="1"/>
  <c r="L64" i="15"/>
  <c r="L66" i="15" s="1"/>
  <c r="T197" i="246"/>
  <c r="G39" i="5"/>
  <c r="M58" i="5"/>
  <c r="G40" i="5"/>
  <c r="G41" i="5"/>
  <c r="G43" i="5"/>
  <c r="G44" i="5"/>
  <c r="G45" i="5"/>
  <c r="G46" i="5"/>
  <c r="G47" i="5"/>
  <c r="G48" i="5"/>
  <c r="G49" i="5"/>
  <c r="H58" i="5"/>
  <c r="M41" i="4"/>
  <c r="H61" i="110"/>
  <c r="M61" i="110"/>
  <c r="E26" i="9"/>
  <c r="G26" i="9"/>
  <c r="M34" i="6"/>
  <c r="H31" i="111"/>
  <c r="M20" i="111"/>
  <c r="G26" i="112"/>
  <c r="E26" i="112"/>
  <c r="M35" i="112"/>
  <c r="G27" i="3"/>
  <c r="M22" i="9"/>
  <c r="H33" i="9"/>
  <c r="H34" i="9" s="1"/>
  <c r="G29" i="9"/>
  <c r="E29" i="9"/>
  <c r="G20" i="112"/>
  <c r="E20" i="112"/>
  <c r="G23" i="9"/>
  <c r="E23" i="9"/>
  <c r="H37" i="113"/>
  <c r="H53" i="11"/>
  <c r="M32" i="11"/>
  <c r="G34" i="113"/>
  <c r="E34" i="113"/>
  <c r="G27" i="9"/>
  <c r="E27" i="9"/>
  <c r="G28" i="112"/>
  <c r="E28" i="112"/>
  <c r="G32" i="112"/>
  <c r="E32" i="112"/>
  <c r="M31" i="117"/>
  <c r="E25" i="112"/>
  <c r="G25" i="112"/>
  <c r="M32" i="113"/>
  <c r="M37" i="113" s="1"/>
  <c r="M43" i="114"/>
  <c r="G26" i="114"/>
  <c r="H31" i="116"/>
  <c r="M14" i="119"/>
  <c r="M41" i="119" s="1"/>
  <c r="H22" i="12"/>
  <c r="M15" i="12"/>
  <c r="M22" i="12" s="1"/>
  <c r="M19" i="13"/>
  <c r="E25" i="9"/>
  <c r="E33" i="112"/>
  <c r="G33" i="112"/>
  <c r="H35" i="112"/>
  <c r="M31" i="115"/>
  <c r="M48" i="115" s="1"/>
  <c r="M35" i="118"/>
  <c r="H35" i="10"/>
  <c r="M27" i="10"/>
  <c r="H31" i="117"/>
  <c r="H28" i="121"/>
  <c r="M17" i="121"/>
  <c r="H33" i="128"/>
  <c r="M17" i="128"/>
  <c r="M33" i="128" s="1"/>
  <c r="M31" i="124"/>
  <c r="H52" i="124"/>
  <c r="M33" i="129"/>
  <c r="M26" i="132"/>
  <c r="H32" i="123"/>
  <c r="M16" i="123"/>
  <c r="M32" i="123" s="1"/>
  <c r="M17" i="131"/>
  <c r="G18" i="132"/>
  <c r="H38" i="19"/>
  <c r="M15" i="126"/>
  <c r="M33" i="126" s="1"/>
  <c r="H26" i="132"/>
  <c r="H52" i="135"/>
  <c r="M38" i="135"/>
  <c r="K50" i="20"/>
  <c r="Q29" i="20"/>
  <c r="Q50" i="20" s="1"/>
  <c r="R38" i="21"/>
  <c r="K38" i="21"/>
  <c r="R29" i="20"/>
  <c r="R50" i="20" s="1"/>
  <c r="L38" i="21"/>
  <c r="Q23" i="23"/>
  <c r="Q29" i="23" s="1"/>
  <c r="H64" i="23"/>
  <c r="Q28" i="30"/>
  <c r="R79" i="24"/>
  <c r="K46" i="22"/>
  <c r="Q32" i="22"/>
  <c r="Q46" i="22" s="1"/>
  <c r="G63" i="23"/>
  <c r="L28" i="30"/>
  <c r="L30" i="30" s="1"/>
  <c r="K28" i="30"/>
  <c r="K30" i="30" s="1"/>
  <c r="Q41" i="24"/>
  <c r="Q79" i="24" s="1"/>
  <c r="H62" i="23"/>
  <c r="H63" i="23"/>
  <c r="H66" i="23"/>
  <c r="R28" i="31"/>
  <c r="L28" i="31"/>
  <c r="R64" i="15"/>
  <c r="R13" i="138"/>
  <c r="R24" i="138" s="1"/>
  <c r="L24" i="138"/>
  <c r="K64" i="15"/>
  <c r="K66" i="15" s="1"/>
  <c r="Q35" i="15"/>
  <c r="Q64" i="15" s="1"/>
  <c r="Q24" i="138"/>
  <c r="K24" i="138"/>
  <c r="L79" i="24"/>
  <c r="I19" i="261"/>
  <c r="I20" i="261"/>
  <c r="K8" i="22" l="1"/>
  <c r="L8" i="20"/>
  <c r="K8" i="24"/>
  <c r="K8" i="23"/>
  <c r="AC486" i="247"/>
  <c r="G125" i="272"/>
  <c r="H33" i="178"/>
  <c r="H102" i="272"/>
  <c r="H105" i="272" s="1"/>
  <c r="P486" i="265"/>
  <c r="H125" i="272"/>
  <c r="H536" i="261"/>
  <c r="H537" i="261" s="1"/>
  <c r="H545" i="261" s="1"/>
  <c r="I536" i="261"/>
  <c r="I537" i="261" s="1"/>
  <c r="I545" i="261" s="1"/>
  <c r="G52" i="1"/>
  <c r="AC501" i="247"/>
  <c r="AD501" i="247"/>
  <c r="AC741" i="247"/>
  <c r="AD741" i="247"/>
  <c r="AC742" i="247"/>
  <c r="AD742" i="247"/>
  <c r="C17" i="144"/>
  <c r="I17" i="144" s="1"/>
  <c r="L17" i="144" s="1"/>
  <c r="P21" i="124"/>
  <c r="M35" i="10"/>
  <c r="H67" i="140" s="1"/>
  <c r="I328" i="261"/>
  <c r="U39" i="24"/>
  <c r="H503" i="261"/>
  <c r="U12" i="24"/>
  <c r="U14" i="21"/>
  <c r="Q38" i="21"/>
  <c r="Q40" i="21" s="1"/>
  <c r="R23" i="2" s="1"/>
  <c r="L40" i="21"/>
  <c r="I364" i="261"/>
  <c r="K364" i="261" s="1"/>
  <c r="K355" i="261"/>
  <c r="U14" i="24"/>
  <c r="P12" i="131"/>
  <c r="U16" i="24"/>
  <c r="I503" i="261"/>
  <c r="AA16" i="142"/>
  <c r="AA14" i="142" s="1"/>
  <c r="H364" i="261"/>
  <c r="I467" i="261"/>
  <c r="I468" i="261" s="1"/>
  <c r="H465" i="261" s="1"/>
  <c r="H468" i="261" s="1"/>
  <c r="I81" i="24"/>
  <c r="I53" i="1"/>
  <c r="I54" i="1" s="1"/>
  <c r="K53" i="1"/>
  <c r="K54" i="1" s="1"/>
  <c r="E52" i="1"/>
  <c r="M52" i="135"/>
  <c r="M54" i="135" s="1"/>
  <c r="R13" i="2" s="1"/>
  <c r="F40" i="21"/>
  <c r="Q32" i="2" s="1"/>
  <c r="T57" i="142"/>
  <c r="N57" i="142"/>
  <c r="H81" i="24"/>
  <c r="M28" i="121"/>
  <c r="G28" i="121"/>
  <c r="E29" i="251"/>
  <c r="H52" i="20"/>
  <c r="K8" i="138"/>
  <c r="L8" i="21"/>
  <c r="L8" i="15"/>
  <c r="L8" i="30"/>
  <c r="F59" i="5"/>
  <c r="F14" i="1"/>
  <c r="F89" i="6"/>
  <c r="F33" i="111"/>
  <c r="Q57" i="142"/>
  <c r="J21" i="144"/>
  <c r="X57" i="142"/>
  <c r="J54" i="1"/>
  <c r="K57" i="142"/>
  <c r="H459" i="261"/>
  <c r="H460" i="261" s="1"/>
  <c r="D32" i="131"/>
  <c r="R48" i="1" s="1"/>
  <c r="J22" i="142"/>
  <c r="J12" i="142" s="1"/>
  <c r="J57" i="142" s="1"/>
  <c r="Y32" i="142"/>
  <c r="D47" i="133"/>
  <c r="R50" i="1" s="1"/>
  <c r="R57" i="142"/>
  <c r="R254" i="246"/>
  <c r="E30" i="31"/>
  <c r="Q26" i="2" s="1"/>
  <c r="I211" i="140"/>
  <c r="I213" i="140" s="1"/>
  <c r="H212" i="140" s="1"/>
  <c r="K8" i="21"/>
  <c r="K8" i="30"/>
  <c r="K8" i="20"/>
  <c r="H48" i="22"/>
  <c r="L8" i="138"/>
  <c r="L8" i="22"/>
  <c r="V57" i="142"/>
  <c r="M52" i="124"/>
  <c r="H76" i="140" s="1"/>
  <c r="G107" i="272" s="1"/>
  <c r="G109" i="272" s="1"/>
  <c r="G52" i="124"/>
  <c r="S198" i="246"/>
  <c r="I48" i="22"/>
  <c r="H66" i="15"/>
  <c r="H30" i="30"/>
  <c r="F30" i="122"/>
  <c r="F31" i="116"/>
  <c r="F32" i="116" s="1"/>
  <c r="F32" i="131"/>
  <c r="L54" i="1"/>
  <c r="F42" i="118"/>
  <c r="F43" i="118" s="1"/>
  <c r="F33" i="130"/>
  <c r="F35" i="130" s="1"/>
  <c r="F35" i="129"/>
  <c r="P57" i="142"/>
  <c r="F54" i="124"/>
  <c r="F49" i="115"/>
  <c r="F32" i="117"/>
  <c r="F35" i="134"/>
  <c r="F34" i="127"/>
  <c r="I66" i="15"/>
  <c r="F35" i="128"/>
  <c r="F19" i="2"/>
  <c r="F54" i="135"/>
  <c r="F63" i="110"/>
  <c r="F28" i="132"/>
  <c r="F35" i="125"/>
  <c r="F36" i="112"/>
  <c r="I30" i="30"/>
  <c r="F36" i="120"/>
  <c r="E26" i="132"/>
  <c r="F69" i="18"/>
  <c r="D32" i="2"/>
  <c r="D30" i="121"/>
  <c r="B15" i="121" s="1"/>
  <c r="B27" i="144"/>
  <c r="K27" i="144" s="1"/>
  <c r="E31" i="3"/>
  <c r="E58" i="5"/>
  <c r="B40" i="144"/>
  <c r="K40" i="144" s="1"/>
  <c r="L38" i="144"/>
  <c r="C52" i="246"/>
  <c r="L8" i="23"/>
  <c r="L8" i="31"/>
  <c r="K8" i="31"/>
  <c r="L8" i="24"/>
  <c r="F40" i="19"/>
  <c r="F43" i="4"/>
  <c r="I40" i="144"/>
  <c r="O738" i="247"/>
  <c r="AC736" i="247"/>
  <c r="O652" i="247"/>
  <c r="O651" i="247"/>
  <c r="AD651" i="247" s="1"/>
  <c r="O785" i="247"/>
  <c r="E45" i="133"/>
  <c r="E30" i="131"/>
  <c r="D59" i="5"/>
  <c r="B36" i="5" s="1"/>
  <c r="E31" i="23"/>
  <c r="Q25" i="2" s="1"/>
  <c r="I14" i="144"/>
  <c r="L14" i="144" s="1"/>
  <c r="F35" i="13"/>
  <c r="F33" i="1"/>
  <c r="F46" i="1" s="1"/>
  <c r="E30" i="30"/>
  <c r="Q27" i="2" s="1"/>
  <c r="F44" i="114"/>
  <c r="F21" i="1"/>
  <c r="F38" i="113"/>
  <c r="F19" i="1"/>
  <c r="E31" i="111"/>
  <c r="L37" i="144"/>
  <c r="F34" i="9"/>
  <c r="F36" i="10"/>
  <c r="D30" i="122"/>
  <c r="B15" i="122" s="1"/>
  <c r="D63" i="110"/>
  <c r="R16" i="1" s="1"/>
  <c r="D19" i="251"/>
  <c r="H40" i="21"/>
  <c r="I40" i="21"/>
  <c r="F30" i="30"/>
  <c r="Q36" i="2" s="1"/>
  <c r="F66" i="15"/>
  <c r="E66" i="15"/>
  <c r="F41" i="2"/>
  <c r="D40" i="19"/>
  <c r="Q11" i="2" s="1"/>
  <c r="F54" i="11"/>
  <c r="I67" i="140"/>
  <c r="D33" i="130"/>
  <c r="D35" i="130" s="1"/>
  <c r="B17" i="130" s="1"/>
  <c r="E52" i="20"/>
  <c r="Q22" i="2" s="1"/>
  <c r="W366" i="145"/>
  <c r="F19" i="251"/>
  <c r="F29" i="251"/>
  <c r="L23" i="144"/>
  <c r="X366" i="145"/>
  <c r="Q48" i="22"/>
  <c r="R24" i="2" s="1"/>
  <c r="Q66" i="15"/>
  <c r="L21" i="144"/>
  <c r="G16" i="132"/>
  <c r="P833" i="145"/>
  <c r="R52" i="20"/>
  <c r="R31" i="2" s="1"/>
  <c r="P21" i="10"/>
  <c r="P24" i="10" s="1"/>
  <c r="P31" i="1" s="1"/>
  <c r="P32" i="118"/>
  <c r="S901" i="145"/>
  <c r="U480" i="145"/>
  <c r="H244" i="140"/>
  <c r="L244" i="140" s="1"/>
  <c r="T807" i="145"/>
  <c r="AD5" i="145"/>
  <c r="S898" i="145"/>
  <c r="P873" i="145"/>
  <c r="R873" i="145" s="1"/>
  <c r="R721" i="145"/>
  <c r="AD721" i="145"/>
  <c r="H184" i="140"/>
  <c r="Q349" i="145"/>
  <c r="Q350" i="145"/>
  <c r="R350" i="145" s="1"/>
  <c r="S350" i="145" s="1"/>
  <c r="U861" i="145"/>
  <c r="T480" i="145"/>
  <c r="H248" i="140"/>
  <c r="L248" i="140" s="1"/>
  <c r="P918" i="145"/>
  <c r="H260" i="140" s="1"/>
  <c r="L260" i="140" s="1"/>
  <c r="U807" i="145"/>
  <c r="H202" i="140"/>
  <c r="T879" i="145"/>
  <c r="P840" i="145"/>
  <c r="H166" i="140" s="1"/>
  <c r="L166" i="140" s="1"/>
  <c r="P850" i="145"/>
  <c r="R850" i="145" s="1"/>
  <c r="Q924" i="145" s="1"/>
  <c r="P898" i="145"/>
  <c r="P899" i="145"/>
  <c r="H241" i="140" s="1"/>
  <c r="L241" i="140" s="1"/>
  <c r="K451" i="261"/>
  <c r="K527" i="261"/>
  <c r="C9" i="219"/>
  <c r="L66" i="23"/>
  <c r="K63" i="23"/>
  <c r="L62" i="23"/>
  <c r="J10" i="135"/>
  <c r="J10" i="18"/>
  <c r="K66" i="23"/>
  <c r="L65" i="23"/>
  <c r="K62" i="23"/>
  <c r="I10" i="135"/>
  <c r="I10" i="18"/>
  <c r="J87" i="6"/>
  <c r="K65" i="23"/>
  <c r="L64" i="23"/>
  <c r="J10" i="137"/>
  <c r="J24" i="137" s="1"/>
  <c r="I87" i="6"/>
  <c r="K64" i="23"/>
  <c r="L63" i="23"/>
  <c r="I10" i="137"/>
  <c r="I24" i="137" s="1"/>
  <c r="P289" i="140"/>
  <c r="R288" i="140"/>
  <c r="Q288" i="140"/>
  <c r="L50" i="144"/>
  <c r="F52" i="20"/>
  <c r="Q31" i="2" s="1"/>
  <c r="P12" i="112"/>
  <c r="P23" i="5"/>
  <c r="H19" i="251"/>
  <c r="P20" i="135"/>
  <c r="P14" i="113"/>
  <c r="I22" i="261"/>
  <c r="G53" i="1"/>
  <c r="F34" i="123"/>
  <c r="P17" i="4"/>
  <c r="P17" i="137"/>
  <c r="O22" i="136"/>
  <c r="T29" i="22"/>
  <c r="T46" i="22" s="1"/>
  <c r="L15" i="144"/>
  <c r="N16" i="13"/>
  <c r="N33" i="1" s="1"/>
  <c r="N15" i="128"/>
  <c r="N42" i="1" s="1"/>
  <c r="E19" i="251"/>
  <c r="P16" i="116"/>
  <c r="T254" i="246"/>
  <c r="L48" i="22"/>
  <c r="N35" i="10"/>
  <c r="D50" i="1"/>
  <c r="I91" i="140"/>
  <c r="G19" i="251"/>
  <c r="L19" i="251" s="1"/>
  <c r="G29" i="251"/>
  <c r="F31" i="23"/>
  <c r="Q34" i="2" s="1"/>
  <c r="F48" i="22"/>
  <c r="Q33" i="2" s="1"/>
  <c r="H29" i="251"/>
  <c r="I19" i="251"/>
  <c r="I29" i="251"/>
  <c r="D69" i="18"/>
  <c r="B57" i="18" s="1"/>
  <c r="N22" i="136"/>
  <c r="K40" i="21"/>
  <c r="P11" i="136"/>
  <c r="P12" i="136" s="1"/>
  <c r="O14" i="2" s="1"/>
  <c r="O16" i="132"/>
  <c r="O49" i="1" s="1"/>
  <c r="M34" i="127"/>
  <c r="S41" i="1" s="1"/>
  <c r="P13" i="137"/>
  <c r="U22" i="20"/>
  <c r="P14" i="112"/>
  <c r="P25" i="4"/>
  <c r="P18" i="6"/>
  <c r="P21" i="4"/>
  <c r="P13" i="4"/>
  <c r="P15" i="4"/>
  <c r="P13" i="116"/>
  <c r="P12" i="128"/>
  <c r="O29" i="115"/>
  <c r="O22" i="1" s="1"/>
  <c r="O18" i="111"/>
  <c r="O31" i="111" s="1"/>
  <c r="L16" i="144"/>
  <c r="M27" i="144"/>
  <c r="K48" i="22"/>
  <c r="G26" i="132"/>
  <c r="N16" i="132"/>
  <c r="N49" i="1" s="1"/>
  <c r="M33" i="130"/>
  <c r="M35" i="130" s="1"/>
  <c r="S44" i="1" s="1"/>
  <c r="N24" i="125"/>
  <c r="N38" i="1" s="1"/>
  <c r="O22" i="19"/>
  <c r="N11" i="2" s="1"/>
  <c r="P13" i="112"/>
  <c r="U254" i="246"/>
  <c r="P17" i="127"/>
  <c r="P15" i="129"/>
  <c r="P43" i="1" s="1"/>
  <c r="N15" i="122"/>
  <c r="N40" i="1" s="1"/>
  <c r="P26" i="5"/>
  <c r="M22" i="136"/>
  <c r="M23" i="136" s="1"/>
  <c r="R14" i="2" s="1"/>
  <c r="D32" i="117"/>
  <c r="B18" i="117" s="1"/>
  <c r="D35" i="125"/>
  <c r="B24" i="125" s="1"/>
  <c r="D54" i="124"/>
  <c r="I76" i="140"/>
  <c r="H107" i="272" s="1"/>
  <c r="H109" i="272" s="1"/>
  <c r="D35" i="126"/>
  <c r="I78" i="140"/>
  <c r="O20" i="120"/>
  <c r="O34" i="1" s="1"/>
  <c r="K55" i="144"/>
  <c r="E41" i="4"/>
  <c r="D35" i="13"/>
  <c r="D29" i="251"/>
  <c r="C29" i="251"/>
  <c r="C19" i="251"/>
  <c r="K19" i="251" s="1"/>
  <c r="B29" i="251"/>
  <c r="B19" i="251"/>
  <c r="F30" i="121"/>
  <c r="O15" i="121"/>
  <c r="O35" i="1" s="1"/>
  <c r="I71" i="140"/>
  <c r="K477" i="261" s="1"/>
  <c r="D35" i="1"/>
  <c r="P23" i="4"/>
  <c r="G57" i="142"/>
  <c r="T19" i="31"/>
  <c r="N26" i="2" s="1"/>
  <c r="P13" i="130"/>
  <c r="P16" i="117"/>
  <c r="P41" i="18"/>
  <c r="P14" i="128"/>
  <c r="P12" i="135"/>
  <c r="P19" i="133"/>
  <c r="U13" i="21"/>
  <c r="P19" i="18"/>
  <c r="P15" i="118"/>
  <c r="P14" i="131"/>
  <c r="P19" i="4"/>
  <c r="P11" i="6"/>
  <c r="P12" i="130"/>
  <c r="P19" i="114"/>
  <c r="N24" i="10"/>
  <c r="N31" i="1" s="1"/>
  <c r="N18" i="112"/>
  <c r="N35" i="112" s="1"/>
  <c r="P21" i="113"/>
  <c r="P11" i="130"/>
  <c r="G41" i="4"/>
  <c r="O33" i="118"/>
  <c r="O26" i="1" s="1"/>
  <c r="Q31" i="23"/>
  <c r="R25" i="2" s="1"/>
  <c r="R48" i="22"/>
  <c r="R33" i="2" s="1"/>
  <c r="O30" i="11"/>
  <c r="O30" i="1" s="1"/>
  <c r="P16" i="13"/>
  <c r="P33" i="1" s="1"/>
  <c r="P17" i="114"/>
  <c r="U10" i="138"/>
  <c r="O39" i="2" s="1"/>
  <c r="P23" i="133"/>
  <c r="Q30" i="30"/>
  <c r="R27" i="2" s="1"/>
  <c r="M31" i="116"/>
  <c r="M32" i="116" s="1"/>
  <c r="P15" i="112"/>
  <c r="P18" i="9"/>
  <c r="Q30" i="31"/>
  <c r="R26" i="2" s="1"/>
  <c r="O24" i="125"/>
  <c r="O38" i="1" s="1"/>
  <c r="L11" i="144"/>
  <c r="P13" i="5"/>
  <c r="N24" i="137"/>
  <c r="M16" i="2" s="1"/>
  <c r="O17" i="130"/>
  <c r="O44" i="1" s="1"/>
  <c r="P13" i="114"/>
  <c r="P13" i="128"/>
  <c r="U198" i="246"/>
  <c r="P29" i="5"/>
  <c r="N18" i="116"/>
  <c r="N23" i="1" s="1"/>
  <c r="P15" i="115"/>
  <c r="P21" i="137"/>
  <c r="P22" i="5"/>
  <c r="P17" i="112"/>
  <c r="P14" i="6"/>
  <c r="P28" i="135"/>
  <c r="O18" i="116"/>
  <c r="O23" i="1" s="1"/>
  <c r="N29" i="115"/>
  <c r="N22" i="1" s="1"/>
  <c r="P16" i="112"/>
  <c r="N23" i="114"/>
  <c r="N21" i="1" s="1"/>
  <c r="P15" i="133"/>
  <c r="P31" i="6"/>
  <c r="Q4" i="35"/>
  <c r="P15" i="5"/>
  <c r="P13" i="127"/>
  <c r="P21" i="118"/>
  <c r="P19" i="127"/>
  <c r="P30" i="118"/>
  <c r="N15" i="129"/>
  <c r="P14" i="120"/>
  <c r="P20" i="120" s="1"/>
  <c r="P34" i="1" s="1"/>
  <c r="P52" i="18"/>
  <c r="P14" i="116"/>
  <c r="R30" i="31"/>
  <c r="R35" i="2" s="1"/>
  <c r="R81" i="24"/>
  <c r="M42" i="118"/>
  <c r="M43" i="118" s="1"/>
  <c r="S26" i="1" s="1"/>
  <c r="T198" i="246"/>
  <c r="D54" i="135"/>
  <c r="B36" i="135" s="1"/>
  <c r="D36" i="120"/>
  <c r="I70" i="140"/>
  <c r="E48" i="22"/>
  <c r="Q24" i="2" s="1"/>
  <c r="D44" i="114"/>
  <c r="R20" i="1" s="1"/>
  <c r="D21" i="1"/>
  <c r="D43" i="4"/>
  <c r="I44" i="140"/>
  <c r="H89" i="272" s="1"/>
  <c r="D28" i="132"/>
  <c r="D49" i="1"/>
  <c r="D23" i="12"/>
  <c r="I68" i="140"/>
  <c r="B52" i="246"/>
  <c r="N17" i="130"/>
  <c r="P15" i="18"/>
  <c r="S254" i="246"/>
  <c r="D31" i="116"/>
  <c r="D32" i="116" s="1"/>
  <c r="D36" i="10"/>
  <c r="D31" i="1"/>
  <c r="F81" i="24"/>
  <c r="D35" i="134"/>
  <c r="E16" i="13"/>
  <c r="E33" i="1" s="1"/>
  <c r="E46" i="1" s="1"/>
  <c r="E81" i="24"/>
  <c r="Q28" i="2" s="1"/>
  <c r="D34" i="123"/>
  <c r="D36" i="1"/>
  <c r="D54" i="11"/>
  <c r="D30" i="1"/>
  <c r="E25" i="159" s="1"/>
  <c r="F30" i="31"/>
  <c r="Q35" i="2" s="1"/>
  <c r="D42" i="119"/>
  <c r="I60" i="140"/>
  <c r="I55" i="140"/>
  <c r="P23" i="135"/>
  <c r="E40" i="21"/>
  <c r="D23" i="2"/>
  <c r="D35" i="128"/>
  <c r="I81" i="140"/>
  <c r="D23" i="136"/>
  <c r="Q14" i="2" s="1"/>
  <c r="D14" i="2"/>
  <c r="D19" i="2" s="1"/>
  <c r="D33" i="111"/>
  <c r="D38" i="113"/>
  <c r="D89" i="6"/>
  <c r="D14" i="1"/>
  <c r="E22" i="159" s="1"/>
  <c r="M69" i="18"/>
  <c r="R12" i="2" s="1"/>
  <c r="U13" i="20"/>
  <c r="P14" i="135"/>
  <c r="P23" i="11"/>
  <c r="P21" i="114"/>
  <c r="D34" i="127"/>
  <c r="D36" i="112"/>
  <c r="E88" i="6"/>
  <c r="I42" i="140"/>
  <c r="H88" i="272" s="1"/>
  <c r="D34" i="9"/>
  <c r="D17" i="1"/>
  <c r="L33" i="144"/>
  <c r="D11" i="1"/>
  <c r="R30" i="30"/>
  <c r="R36" i="2" s="1"/>
  <c r="P13" i="117"/>
  <c r="P14" i="115"/>
  <c r="R198" i="246"/>
  <c r="D35" i="129"/>
  <c r="I82" i="140"/>
  <c r="D49" i="115"/>
  <c r="D22" i="1"/>
  <c r="D42" i="118"/>
  <c r="D43" i="118" s="1"/>
  <c r="D12" i="1"/>
  <c r="D32" i="3"/>
  <c r="O39" i="110"/>
  <c r="O16" i="1" s="1"/>
  <c r="P16" i="124"/>
  <c r="J527" i="261"/>
  <c r="P16" i="125"/>
  <c r="U35" i="24"/>
  <c r="P17" i="6"/>
  <c r="P18" i="5"/>
  <c r="P15" i="11"/>
  <c r="P18" i="125"/>
  <c r="N13" i="126"/>
  <c r="N33" i="126" s="1"/>
  <c r="P33" i="126" s="1"/>
  <c r="N39" i="1"/>
  <c r="T33" i="15"/>
  <c r="N38" i="2" s="1"/>
  <c r="P19" i="5"/>
  <c r="P37" i="18"/>
  <c r="Q81" i="24"/>
  <c r="R28" i="2" s="1"/>
  <c r="R40" i="21"/>
  <c r="R32" i="2" s="1"/>
  <c r="R31" i="23"/>
  <c r="R34" i="2" s="1"/>
  <c r="E20" i="1"/>
  <c r="P13" i="115"/>
  <c r="P19" i="6"/>
  <c r="P30" i="5"/>
  <c r="U14" i="20"/>
  <c r="P25" i="135"/>
  <c r="T19" i="21"/>
  <c r="N32" i="2" s="1"/>
  <c r="P28" i="124"/>
  <c r="N13" i="12"/>
  <c r="N22" i="12" s="1"/>
  <c r="P22" i="12" s="1"/>
  <c r="N32" i="1"/>
  <c r="O36" i="5"/>
  <c r="O58" i="5" s="1"/>
  <c r="U21" i="20"/>
  <c r="P17" i="125"/>
  <c r="P13" i="124"/>
  <c r="U31" i="24"/>
  <c r="U15" i="24"/>
  <c r="U19" i="24"/>
  <c r="N29" i="124"/>
  <c r="N37" i="1" s="1"/>
  <c r="P18" i="113"/>
  <c r="P24" i="4"/>
  <c r="P28" i="5"/>
  <c r="P14" i="4"/>
  <c r="U15" i="20"/>
  <c r="P24" i="135"/>
  <c r="U12" i="21"/>
  <c r="P14" i="5"/>
  <c r="P29" i="6"/>
  <c r="P16" i="132"/>
  <c r="P49" i="1" s="1"/>
  <c r="O28" i="113"/>
  <c r="O19" i="1" s="1"/>
  <c r="P13" i="113"/>
  <c r="Q52" i="20"/>
  <c r="R22" i="2" s="1"/>
  <c r="U23" i="24"/>
  <c r="U27" i="24"/>
  <c r="O57" i="18"/>
  <c r="N12" i="2" s="1"/>
  <c r="O29" i="124"/>
  <c r="N30" i="11"/>
  <c r="N30" i="1" s="1"/>
  <c r="G20" i="1"/>
  <c r="P15" i="117"/>
  <c r="N19" i="9"/>
  <c r="N33" i="9" s="1"/>
  <c r="O18" i="117"/>
  <c r="O24" i="1" s="1"/>
  <c r="P16" i="4"/>
  <c r="P22" i="4"/>
  <c r="P17" i="5"/>
  <c r="P30" i="135"/>
  <c r="P23" i="18"/>
  <c r="U16" i="21"/>
  <c r="P30" i="18"/>
  <c r="P18" i="134"/>
  <c r="P20" i="134" s="1"/>
  <c r="P51" i="1" s="1"/>
  <c r="P15" i="113"/>
  <c r="O24" i="137"/>
  <c r="N16" i="2" s="1"/>
  <c r="P13" i="9"/>
  <c r="O32" i="6"/>
  <c r="O88" i="6" s="1"/>
  <c r="M35" i="125"/>
  <c r="H77" i="140"/>
  <c r="O20" i="134"/>
  <c r="O18" i="112"/>
  <c r="P16" i="111"/>
  <c r="U19" i="31"/>
  <c r="S29" i="22"/>
  <c r="P12" i="127"/>
  <c r="N20" i="127"/>
  <c r="N41" i="1" s="1"/>
  <c r="M30" i="122"/>
  <c r="H79" i="140"/>
  <c r="O24" i="10"/>
  <c r="O31" i="1" s="1"/>
  <c r="E39" i="110"/>
  <c r="E16" i="1" s="1"/>
  <c r="O13" i="3"/>
  <c r="O11" i="1" s="1"/>
  <c r="M12" i="1"/>
  <c r="G16" i="3"/>
  <c r="Q39" i="2"/>
  <c r="G35" i="112"/>
  <c r="M31" i="3"/>
  <c r="S33" i="15"/>
  <c r="S64" i="15" s="1"/>
  <c r="S19" i="31"/>
  <c r="S28" i="31" s="1"/>
  <c r="N36" i="2"/>
  <c r="N27" i="2"/>
  <c r="S21" i="23"/>
  <c r="S29" i="23" s="1"/>
  <c r="U11" i="23"/>
  <c r="U21" i="23" s="1"/>
  <c r="U17" i="15"/>
  <c r="S40" i="24"/>
  <c r="S79" i="24" s="1"/>
  <c r="U11" i="24"/>
  <c r="U20" i="20"/>
  <c r="P16" i="137"/>
  <c r="L19" i="2"/>
  <c r="G15" i="178"/>
  <c r="P16" i="18"/>
  <c r="P12" i="18"/>
  <c r="O20" i="127"/>
  <c r="O41" i="1" s="1"/>
  <c r="M33" i="134"/>
  <c r="H92" i="140" s="1"/>
  <c r="O15" i="122"/>
  <c r="O40" i="1" s="1"/>
  <c r="P14" i="121"/>
  <c r="P27" i="124"/>
  <c r="N15" i="121"/>
  <c r="N35" i="1" s="1"/>
  <c r="P12" i="121"/>
  <c r="O35" i="10"/>
  <c r="P12" i="119"/>
  <c r="N13" i="119"/>
  <c r="N25" i="1"/>
  <c r="O23" i="114"/>
  <c r="O21" i="1" s="1"/>
  <c r="P24" i="113"/>
  <c r="N20" i="1"/>
  <c r="P19" i="113"/>
  <c r="O19" i="9"/>
  <c r="I12" i="144"/>
  <c r="P13" i="110"/>
  <c r="P26" i="113"/>
  <c r="P17" i="117"/>
  <c r="P15" i="6"/>
  <c r="P25" i="6"/>
  <c r="P12" i="4"/>
  <c r="N26" i="4"/>
  <c r="N36" i="5"/>
  <c r="P18" i="4"/>
  <c r="P13" i="6"/>
  <c r="E359" i="206"/>
  <c r="U11" i="21"/>
  <c r="S19" i="21"/>
  <c r="O15" i="128"/>
  <c r="O42" i="1" s="1"/>
  <c r="N20" i="120"/>
  <c r="N34" i="1" s="1"/>
  <c r="R66" i="15"/>
  <c r="T21" i="23"/>
  <c r="T29" i="23" s="1"/>
  <c r="U15" i="15"/>
  <c r="H71" i="140"/>
  <c r="M35" i="1"/>
  <c r="M31" i="1"/>
  <c r="N33" i="118"/>
  <c r="N26" i="1" s="1"/>
  <c r="P14" i="110"/>
  <c r="O26" i="4"/>
  <c r="T27" i="20"/>
  <c r="T50" i="20" s="1"/>
  <c r="N22" i="19"/>
  <c r="M11" i="2" s="1"/>
  <c r="P13" i="19"/>
  <c r="P22" i="19" s="1"/>
  <c r="O11" i="2" s="1"/>
  <c r="P13" i="18"/>
  <c r="N36" i="135"/>
  <c r="M13" i="2" s="1"/>
  <c r="O14" i="123"/>
  <c r="O36" i="1" s="1"/>
  <c r="P13" i="12"/>
  <c r="P32" i="1"/>
  <c r="N39" i="110"/>
  <c r="N16" i="1" s="1"/>
  <c r="Q34" i="5"/>
  <c r="E35" i="112"/>
  <c r="U29" i="22"/>
  <c r="L32" i="2"/>
  <c r="L41" i="2" s="1"/>
  <c r="P641" i="247" s="1"/>
  <c r="T40" i="24"/>
  <c r="T79" i="24" s="1"/>
  <c r="P13" i="131"/>
  <c r="P13" i="126"/>
  <c r="P39" i="1"/>
  <c r="M36" i="120"/>
  <c r="H70" i="140"/>
  <c r="P12" i="123"/>
  <c r="P14" i="123" s="1"/>
  <c r="P36" i="1" s="1"/>
  <c r="N14" i="123"/>
  <c r="N36" i="1" s="1"/>
  <c r="N20" i="134"/>
  <c r="N51" i="1" s="1"/>
  <c r="G28" i="113"/>
  <c r="G19" i="1" s="1"/>
  <c r="O20" i="1"/>
  <c r="G18" i="111"/>
  <c r="G15" i="1" s="1"/>
  <c r="P26" i="6"/>
  <c r="P12" i="3"/>
  <c r="P13" i="3" s="1"/>
  <c r="P11" i="1" s="1"/>
  <c r="N13" i="3"/>
  <c r="N11" i="1" s="1"/>
  <c r="U14" i="30"/>
  <c r="S14" i="30"/>
  <c r="S28" i="30" s="1"/>
  <c r="U28" i="30" s="1"/>
  <c r="S27" i="20"/>
  <c r="S50" i="20" s="1"/>
  <c r="U12" i="20"/>
  <c r="N57" i="18"/>
  <c r="M12" i="2" s="1"/>
  <c r="U16" i="20"/>
  <c r="U24" i="20"/>
  <c r="O36" i="135"/>
  <c r="N13" i="2" s="1"/>
  <c r="O15" i="131"/>
  <c r="O48" i="1" s="1"/>
  <c r="M40" i="19"/>
  <c r="P13" i="133"/>
  <c r="O33" i="129"/>
  <c r="P12" i="122"/>
  <c r="P15" i="122" s="1"/>
  <c r="P40" i="1" s="1"/>
  <c r="P12" i="117"/>
  <c r="N18" i="117"/>
  <c r="N24" i="1" s="1"/>
  <c r="N15" i="131"/>
  <c r="O16" i="13"/>
  <c r="O33" i="1" s="1"/>
  <c r="P14" i="11"/>
  <c r="P25" i="113"/>
  <c r="P20" i="113"/>
  <c r="N18" i="111"/>
  <c r="P12" i="111"/>
  <c r="P16" i="114"/>
  <c r="P12" i="9"/>
  <c r="N28" i="113"/>
  <c r="N19" i="1" s="1"/>
  <c r="N32" i="6"/>
  <c r="P20" i="4"/>
  <c r="P34" i="5"/>
  <c r="M11" i="1"/>
  <c r="M63" i="110"/>
  <c r="H51" i="140"/>
  <c r="G95" i="272" s="1"/>
  <c r="G97" i="272" s="1"/>
  <c r="M28" i="132"/>
  <c r="H90" i="140"/>
  <c r="M35" i="126"/>
  <c r="H78" i="140"/>
  <c r="G17" i="131"/>
  <c r="G30" i="131" s="1"/>
  <c r="M30" i="131"/>
  <c r="M32" i="131" s="1"/>
  <c r="M35" i="129"/>
  <c r="H82" i="140"/>
  <c r="M35" i="128"/>
  <c r="H81" i="140"/>
  <c r="M49" i="115"/>
  <c r="H57" i="140"/>
  <c r="M44" i="114"/>
  <c r="H55" i="140"/>
  <c r="M32" i="117"/>
  <c r="H59" i="140"/>
  <c r="G58" i="5"/>
  <c r="M23" i="12"/>
  <c r="H68" i="140"/>
  <c r="M34" i="123"/>
  <c r="H72" i="140"/>
  <c r="M38" i="113"/>
  <c r="H54" i="140"/>
  <c r="M42" i="119"/>
  <c r="H60" i="140"/>
  <c r="G32" i="113"/>
  <c r="G37" i="113" s="1"/>
  <c r="E32" i="113"/>
  <c r="E37" i="113" s="1"/>
  <c r="M33" i="9"/>
  <c r="E22" i="9"/>
  <c r="E33" i="9" s="1"/>
  <c r="E34" i="9" s="1"/>
  <c r="G22" i="9"/>
  <c r="G33" i="9" s="1"/>
  <c r="G34" i="9" s="1"/>
  <c r="M31" i="111"/>
  <c r="H46" i="140" s="1"/>
  <c r="J355" i="261" s="1"/>
  <c r="G20" i="111"/>
  <c r="G31" i="111" s="1"/>
  <c r="M33" i="13"/>
  <c r="M53" i="11"/>
  <c r="H66" i="140" s="1"/>
  <c r="E61" i="110"/>
  <c r="G61" i="110"/>
  <c r="G63" i="110" s="1"/>
  <c r="H44" i="140"/>
  <c r="M43" i="4"/>
  <c r="M36" i="112"/>
  <c r="H53" i="140"/>
  <c r="J55" i="144" s="1"/>
  <c r="M88" i="6"/>
  <c r="G34" i="6"/>
  <c r="G88" i="6" s="1"/>
  <c r="M59" i="5"/>
  <c r="H43" i="140"/>
  <c r="J337" i="261" l="1"/>
  <c r="G89" i="272"/>
  <c r="G33" i="178"/>
  <c r="G102" i="272"/>
  <c r="G105" i="272" s="1"/>
  <c r="G110" i="272" s="1"/>
  <c r="H92" i="272"/>
  <c r="H98" i="272" s="1"/>
  <c r="I94" i="140"/>
  <c r="H114" i="272"/>
  <c r="H116" i="272" s="1"/>
  <c r="H110" i="272"/>
  <c r="C27" i="144"/>
  <c r="AC738" i="247"/>
  <c r="AD738" i="247"/>
  <c r="AC652" i="247"/>
  <c r="AD652" i="247"/>
  <c r="O787" i="247"/>
  <c r="AD785" i="247"/>
  <c r="S859" i="145"/>
  <c r="S860" i="145" s="1"/>
  <c r="M36" i="10"/>
  <c r="A24" i="10" s="1"/>
  <c r="J484" i="261"/>
  <c r="G34" i="178"/>
  <c r="G35" i="178" s="1"/>
  <c r="K484" i="261"/>
  <c r="H34" i="178"/>
  <c r="H35" i="178" s="1"/>
  <c r="P384" i="265"/>
  <c r="Q384" i="265" s="1"/>
  <c r="E53" i="1"/>
  <c r="A40" i="24"/>
  <c r="B40" i="24"/>
  <c r="J477" i="261"/>
  <c r="M30" i="121"/>
  <c r="A15" i="121" s="1"/>
  <c r="J40" i="144"/>
  <c r="J328" i="261"/>
  <c r="E31" i="251"/>
  <c r="K346" i="261"/>
  <c r="R38" i="1"/>
  <c r="B15" i="131"/>
  <c r="C27" i="20"/>
  <c r="B24" i="133"/>
  <c r="R35" i="1"/>
  <c r="M54" i="124"/>
  <c r="A29" i="124" s="1"/>
  <c r="D41" i="2"/>
  <c r="D42" i="2" s="1"/>
  <c r="I374" i="261" s="1"/>
  <c r="B39" i="110"/>
  <c r="B22" i="19"/>
  <c r="C14" i="30"/>
  <c r="H159" i="140"/>
  <c r="L159" i="140" s="1"/>
  <c r="C21" i="23"/>
  <c r="R37" i="2"/>
  <c r="R12" i="1"/>
  <c r="Q5" i="33"/>
  <c r="F42" i="2"/>
  <c r="F48" i="2" s="1"/>
  <c r="F21" i="133" s="1"/>
  <c r="F27" i="1"/>
  <c r="D125" i="158" s="1"/>
  <c r="D126" i="158" s="1"/>
  <c r="D127" i="158" s="1"/>
  <c r="D128" i="158" s="1"/>
  <c r="O740" i="247"/>
  <c r="P659" i="247"/>
  <c r="O656" i="247"/>
  <c r="AC651" i="247"/>
  <c r="L29" i="251"/>
  <c r="R44" i="1"/>
  <c r="C33" i="15"/>
  <c r="R38" i="2" s="1"/>
  <c r="R40" i="1"/>
  <c r="E24" i="159"/>
  <c r="D31" i="251"/>
  <c r="K337" i="261"/>
  <c r="P18" i="116"/>
  <c r="P23" i="1" s="1"/>
  <c r="R24" i="1"/>
  <c r="Q12" i="2"/>
  <c r="D20" i="159"/>
  <c r="Q13" i="2"/>
  <c r="O15" i="1"/>
  <c r="P22" i="136"/>
  <c r="N33" i="2"/>
  <c r="N24" i="2"/>
  <c r="B33" i="15"/>
  <c r="Q38" i="2" s="1"/>
  <c r="N18" i="1"/>
  <c r="A20" i="127"/>
  <c r="N33" i="13"/>
  <c r="B29" i="22"/>
  <c r="N33" i="125"/>
  <c r="F31" i="251"/>
  <c r="H42" i="140"/>
  <c r="P15" i="131"/>
  <c r="P48" i="1" s="1"/>
  <c r="U808" i="145"/>
  <c r="U809" i="145" s="1"/>
  <c r="H31" i="251"/>
  <c r="A17" i="130"/>
  <c r="P913" i="145"/>
  <c r="H240" i="140"/>
  <c r="P897" i="145"/>
  <c r="L202" i="140"/>
  <c r="H197" i="140"/>
  <c r="L197" i="140" s="1"/>
  <c r="L184" i="140"/>
  <c r="H175" i="140"/>
  <c r="L175" i="140" s="1"/>
  <c r="U350" i="145"/>
  <c r="T350" i="145"/>
  <c r="AC350" i="145"/>
  <c r="AD350" i="145" s="1"/>
  <c r="N33" i="128"/>
  <c r="R349" i="145"/>
  <c r="O34" i="120"/>
  <c r="M65" i="23"/>
  <c r="P65" i="23" s="1"/>
  <c r="M62" i="23"/>
  <c r="P62" i="23" s="1"/>
  <c r="L94" i="140"/>
  <c r="M66" i="23"/>
  <c r="P66" i="23" s="1"/>
  <c r="M64" i="23"/>
  <c r="P64" i="23" s="1"/>
  <c r="Q289" i="140"/>
  <c r="P290" i="140"/>
  <c r="M63" i="23"/>
  <c r="P63" i="23" s="1"/>
  <c r="I58" i="140"/>
  <c r="I61" i="140" s="1"/>
  <c r="K29" i="251"/>
  <c r="C29" i="22"/>
  <c r="K328" i="261"/>
  <c r="N26" i="132"/>
  <c r="O33" i="125"/>
  <c r="P35" i="10"/>
  <c r="O26" i="132"/>
  <c r="G31" i="251"/>
  <c r="C19" i="31"/>
  <c r="D13" i="159"/>
  <c r="D18" i="159" s="1"/>
  <c r="I31" i="251"/>
  <c r="P18" i="112"/>
  <c r="P18" i="1" s="1"/>
  <c r="O38" i="19"/>
  <c r="B19" i="31"/>
  <c r="H58" i="140"/>
  <c r="A33" i="118"/>
  <c r="A36" i="135"/>
  <c r="P24" i="137"/>
  <c r="O16" i="2" s="1"/>
  <c r="N28" i="122"/>
  <c r="A57" i="18"/>
  <c r="B16" i="13"/>
  <c r="R33" i="1"/>
  <c r="B29" i="124"/>
  <c r="R37" i="1"/>
  <c r="B27" i="20"/>
  <c r="B13" i="126"/>
  <c r="R39" i="1"/>
  <c r="O28" i="121"/>
  <c r="C31" i="251"/>
  <c r="N35" i="2"/>
  <c r="T28" i="31"/>
  <c r="U28" i="31" s="1"/>
  <c r="P29" i="115"/>
  <c r="P22" i="1" s="1"/>
  <c r="B31" i="251"/>
  <c r="P15" i="128"/>
  <c r="P42" i="1" s="1"/>
  <c r="P17" i="130"/>
  <c r="P44" i="1" s="1"/>
  <c r="I74" i="140"/>
  <c r="P33" i="118"/>
  <c r="P26" i="1" s="1"/>
  <c r="O53" i="11"/>
  <c r="P20" i="127"/>
  <c r="P41" i="1" s="1"/>
  <c r="O33" i="130"/>
  <c r="M32" i="3"/>
  <c r="B21" i="23"/>
  <c r="N23" i="2"/>
  <c r="O32" i="123"/>
  <c r="Q5" i="35"/>
  <c r="O12" i="1"/>
  <c r="P36" i="135"/>
  <c r="O13" i="2" s="1"/>
  <c r="T38" i="21"/>
  <c r="P24" i="125"/>
  <c r="P38" i="1" s="1"/>
  <c r="N43" i="1"/>
  <c r="N33" i="129"/>
  <c r="P33" i="129" s="1"/>
  <c r="E63" i="110"/>
  <c r="P19" i="9"/>
  <c r="P33" i="9" s="1"/>
  <c r="P30" i="11"/>
  <c r="P30" i="1" s="1"/>
  <c r="U19" i="21"/>
  <c r="O32" i="2" s="1"/>
  <c r="P29" i="124"/>
  <c r="P37" i="1" s="1"/>
  <c r="N52" i="124"/>
  <c r="P23" i="114"/>
  <c r="P21" i="1" s="1"/>
  <c r="N53" i="11"/>
  <c r="B13" i="119"/>
  <c r="R25" i="1"/>
  <c r="N44" i="1"/>
  <c r="N33" i="130"/>
  <c r="B26" i="4"/>
  <c r="R13" i="1"/>
  <c r="B14" i="30"/>
  <c r="P18" i="111"/>
  <c r="P31" i="111" s="1"/>
  <c r="P32" i="6"/>
  <c r="P88" i="6" s="1"/>
  <c r="B14" i="123"/>
  <c r="R36" i="1"/>
  <c r="B24" i="10"/>
  <c r="R31" i="1"/>
  <c r="B13" i="12"/>
  <c r="R32" i="1"/>
  <c r="B20" i="120"/>
  <c r="R34" i="1"/>
  <c r="Q37" i="2"/>
  <c r="D52" i="1"/>
  <c r="D46" i="1"/>
  <c r="N67" i="18"/>
  <c r="B30" i="11"/>
  <c r="R30" i="1"/>
  <c r="B20" i="134"/>
  <c r="R51" i="1"/>
  <c r="B16" i="132"/>
  <c r="R49" i="1"/>
  <c r="D27" i="1"/>
  <c r="D12" i="159"/>
  <c r="I48" i="140"/>
  <c r="P97" i="265" s="1"/>
  <c r="K213" i="140"/>
  <c r="C19" i="21"/>
  <c r="Q23" i="2"/>
  <c r="T64" i="15"/>
  <c r="U64" i="15" s="1"/>
  <c r="B18" i="116"/>
  <c r="R23" i="1"/>
  <c r="B18" i="111"/>
  <c r="R15" i="1"/>
  <c r="D21" i="159"/>
  <c r="I84" i="140"/>
  <c r="N17" i="1"/>
  <c r="B29" i="115"/>
  <c r="R22" i="1"/>
  <c r="B15" i="129"/>
  <c r="R43" i="1"/>
  <c r="B13" i="3"/>
  <c r="R11" i="1"/>
  <c r="B19" i="21"/>
  <c r="P36" i="5"/>
  <c r="P58" i="5" s="1"/>
  <c r="N33" i="134"/>
  <c r="U33" i="15"/>
  <c r="O38" i="2" s="1"/>
  <c r="U40" i="24"/>
  <c r="O28" i="2" s="1"/>
  <c r="E27" i="1"/>
  <c r="B33" i="118"/>
  <c r="R26" i="1"/>
  <c r="K318" i="261"/>
  <c r="B18" i="112"/>
  <c r="R18" i="1"/>
  <c r="B32" i="6"/>
  <c r="R14" i="1"/>
  <c r="B15" i="128"/>
  <c r="R42" i="1"/>
  <c r="B19" i="9"/>
  <c r="R17" i="1"/>
  <c r="B20" i="127"/>
  <c r="R41" i="1"/>
  <c r="B28" i="113"/>
  <c r="R19" i="1"/>
  <c r="P28" i="113"/>
  <c r="P19" i="1" s="1"/>
  <c r="U50" i="20"/>
  <c r="O67" i="18"/>
  <c r="N28" i="121"/>
  <c r="O33" i="128"/>
  <c r="O14" i="1"/>
  <c r="P57" i="18"/>
  <c r="O12" i="2" s="1"/>
  <c r="A24" i="125"/>
  <c r="S38" i="1"/>
  <c r="N31" i="3"/>
  <c r="G27" i="1"/>
  <c r="G54" i="1" s="1"/>
  <c r="P26" i="4"/>
  <c r="P13" i="1" s="1"/>
  <c r="E20" i="159"/>
  <c r="O35" i="112"/>
  <c r="O18" i="1"/>
  <c r="O51" i="1"/>
  <c r="O33" i="134"/>
  <c r="U29" i="23"/>
  <c r="O37" i="1"/>
  <c r="O52" i="124"/>
  <c r="F145" i="206"/>
  <c r="F147" i="206" s="1"/>
  <c r="F149" i="206" s="1"/>
  <c r="F155" i="206" s="1"/>
  <c r="C127" i="206"/>
  <c r="G77" i="1"/>
  <c r="L23" i="158"/>
  <c r="L25" i="158" s="1"/>
  <c r="L30" i="158" s="1"/>
  <c r="I27" i="144"/>
  <c r="J27" i="144" s="1"/>
  <c r="L12" i="144"/>
  <c r="K21" i="144"/>
  <c r="O33" i="13"/>
  <c r="A22" i="19"/>
  <c r="R11" i="2"/>
  <c r="O52" i="135"/>
  <c r="M27" i="2"/>
  <c r="M36" i="2"/>
  <c r="A20" i="120"/>
  <c r="S34" i="1"/>
  <c r="N22" i="2"/>
  <c r="N31" i="2"/>
  <c r="O41" i="4"/>
  <c r="O13" i="1"/>
  <c r="N25" i="2"/>
  <c r="N34" i="2"/>
  <c r="M32" i="2"/>
  <c r="M23" i="2"/>
  <c r="P20" i="1"/>
  <c r="O33" i="127"/>
  <c r="S66" i="15"/>
  <c r="M38" i="2"/>
  <c r="A15" i="122"/>
  <c r="S40" i="1"/>
  <c r="O35" i="2"/>
  <c r="O26" i="2"/>
  <c r="M27" i="1"/>
  <c r="E12" i="159"/>
  <c r="F29" i="158"/>
  <c r="N31" i="111"/>
  <c r="N15" i="1"/>
  <c r="N52" i="135"/>
  <c r="O36" i="2"/>
  <c r="O27" i="2"/>
  <c r="N58" i="5"/>
  <c r="N12" i="1"/>
  <c r="O33" i="9"/>
  <c r="O17" i="1"/>
  <c r="N34" i="120"/>
  <c r="P13" i="119"/>
  <c r="P25" i="1"/>
  <c r="P15" i="121"/>
  <c r="P35" i="1" s="1"/>
  <c r="O28" i="122"/>
  <c r="F162" i="206"/>
  <c r="C131" i="206"/>
  <c r="C126" i="206"/>
  <c r="L42" i="2"/>
  <c r="G79" i="1"/>
  <c r="L19" i="158"/>
  <c r="E21" i="159"/>
  <c r="O31" i="3"/>
  <c r="O30" i="131"/>
  <c r="N88" i="6"/>
  <c r="N14" i="1"/>
  <c r="N48" i="1"/>
  <c r="N30" i="131"/>
  <c r="U79" i="24"/>
  <c r="M34" i="2"/>
  <c r="M25" i="2"/>
  <c r="M33" i="2"/>
  <c r="M24" i="2"/>
  <c r="U27" i="20"/>
  <c r="N38" i="19"/>
  <c r="F30" i="158"/>
  <c r="E13" i="159"/>
  <c r="E18" i="159" s="1"/>
  <c r="M46" i="1"/>
  <c r="F24" i="158" s="1"/>
  <c r="F26" i="158" s="1"/>
  <c r="L28" i="158" s="1"/>
  <c r="P18" i="117"/>
  <c r="P24" i="1" s="1"/>
  <c r="M31" i="2"/>
  <c r="M22" i="2"/>
  <c r="N32" i="123"/>
  <c r="N37" i="2"/>
  <c r="N28" i="2"/>
  <c r="O33" i="2"/>
  <c r="O24" i="2"/>
  <c r="S46" i="22"/>
  <c r="U46" i="22" s="1"/>
  <c r="N41" i="4"/>
  <c r="N13" i="1"/>
  <c r="P39" i="110"/>
  <c r="P16" i="1" s="1"/>
  <c r="M35" i="134"/>
  <c r="M28" i="2"/>
  <c r="M37" i="2"/>
  <c r="O34" i="2"/>
  <c r="O25" i="2"/>
  <c r="M26" i="2"/>
  <c r="M35" i="2"/>
  <c r="N33" i="127"/>
  <c r="S38" i="21"/>
  <c r="M33" i="111"/>
  <c r="A23" i="114"/>
  <c r="S20" i="1"/>
  <c r="A15" i="128"/>
  <c r="S42" i="1"/>
  <c r="A16" i="132"/>
  <c r="S49" i="1"/>
  <c r="M35" i="13"/>
  <c r="H69" i="140"/>
  <c r="H74" i="140" s="1"/>
  <c r="A14" i="123"/>
  <c r="S36" i="1"/>
  <c r="A36" i="5"/>
  <c r="S12" i="1"/>
  <c r="A26" i="4"/>
  <c r="S13" i="1"/>
  <c r="H84" i="140"/>
  <c r="AC348" i="247" s="1"/>
  <c r="A18" i="117"/>
  <c r="S24" i="1"/>
  <c r="A29" i="115"/>
  <c r="S22" i="1"/>
  <c r="A15" i="129"/>
  <c r="S43" i="1"/>
  <c r="A13" i="126"/>
  <c r="S39" i="1"/>
  <c r="A18" i="116"/>
  <c r="S23" i="1"/>
  <c r="M89" i="6"/>
  <c r="H45" i="140"/>
  <c r="G90" i="272" s="1"/>
  <c r="A18" i="112"/>
  <c r="S18" i="1"/>
  <c r="M54" i="11"/>
  <c r="M34" i="9"/>
  <c r="H52" i="140"/>
  <c r="A13" i="119"/>
  <c r="S25" i="1"/>
  <c r="A28" i="113"/>
  <c r="S19" i="1"/>
  <c r="A13" i="12"/>
  <c r="S32" i="1"/>
  <c r="A15" i="131"/>
  <c r="S48" i="1"/>
  <c r="A39" i="110"/>
  <c r="S16" i="1"/>
  <c r="J318" i="261" l="1"/>
  <c r="G88" i="272"/>
  <c r="G92" i="272" s="1"/>
  <c r="G98" i="272" s="1"/>
  <c r="H118" i="272"/>
  <c r="H119" i="272" s="1"/>
  <c r="I417" i="261"/>
  <c r="I421" i="261" s="1"/>
  <c r="I423" i="261" s="1"/>
  <c r="O682" i="247"/>
  <c r="AD682" i="247" s="1"/>
  <c r="AD656" i="247"/>
  <c r="AC740" i="247"/>
  <c r="AD740" i="247"/>
  <c r="O790" i="247"/>
  <c r="AD787" i="247"/>
  <c r="AC294" i="247"/>
  <c r="P294" i="247"/>
  <c r="Q294" i="247" s="1"/>
  <c r="S31" i="1"/>
  <c r="I85" i="140"/>
  <c r="P351" i="265" s="1"/>
  <c r="Q351" i="265" s="1"/>
  <c r="P294" i="265"/>
  <c r="Q294" i="265" s="1"/>
  <c r="E54" i="1"/>
  <c r="S35" i="1"/>
  <c r="H374" i="261"/>
  <c r="H417" i="261" s="1"/>
  <c r="H421" i="261" s="1"/>
  <c r="S37" i="1"/>
  <c r="F22" i="133"/>
  <c r="F24" i="133" s="1"/>
  <c r="F47" i="133" s="1"/>
  <c r="Q6" i="33"/>
  <c r="O743" i="247"/>
  <c r="O683" i="247"/>
  <c r="AC656" i="247"/>
  <c r="A13" i="3"/>
  <c r="P28" i="122"/>
  <c r="P33" i="125"/>
  <c r="P38" i="19"/>
  <c r="P34" i="120"/>
  <c r="P33" i="13"/>
  <c r="P26" i="132"/>
  <c r="P33" i="128"/>
  <c r="P35" i="112"/>
  <c r="P52" i="135"/>
  <c r="H239" i="140"/>
  <c r="L239" i="140" s="1"/>
  <c r="L240" i="140"/>
  <c r="S349" i="145"/>
  <c r="H255" i="140"/>
  <c r="O23" i="2"/>
  <c r="J451" i="261"/>
  <c r="Q290" i="140"/>
  <c r="P291" i="140"/>
  <c r="H48" i="140"/>
  <c r="S11" i="1"/>
  <c r="P17" i="1"/>
  <c r="H61" i="140"/>
  <c r="P32" i="123"/>
  <c r="P15" i="1"/>
  <c r="P28" i="121"/>
  <c r="O37" i="2"/>
  <c r="P12" i="1"/>
  <c r="P33" i="130"/>
  <c r="P33" i="127"/>
  <c r="U38" i="21"/>
  <c r="P14" i="1"/>
  <c r="P52" i="124"/>
  <c r="P67" i="18"/>
  <c r="P53" i="11"/>
  <c r="P41" i="4"/>
  <c r="P33" i="134"/>
  <c r="Q6" i="35"/>
  <c r="T5" i="33"/>
  <c r="D53" i="1"/>
  <c r="D54" i="1" s="1"/>
  <c r="AC16" i="142"/>
  <c r="P31" i="3"/>
  <c r="F78" i="1"/>
  <c r="D60" i="1"/>
  <c r="D61" i="1"/>
  <c r="L48" i="140"/>
  <c r="S3" i="242"/>
  <c r="D48" i="2"/>
  <c r="H44" i="178" s="1"/>
  <c r="D19" i="159"/>
  <c r="D17" i="159"/>
  <c r="D16" i="159"/>
  <c r="I62" i="140"/>
  <c r="F31" i="158"/>
  <c r="F33" i="158" s="1"/>
  <c r="L31" i="158" s="1"/>
  <c r="F187" i="206"/>
  <c r="P3" i="242"/>
  <c r="L48" i="2"/>
  <c r="F35" i="158"/>
  <c r="P30" i="131"/>
  <c r="D78" i="158"/>
  <c r="D67" i="158"/>
  <c r="F67" i="158" s="1"/>
  <c r="L21" i="158"/>
  <c r="L29" i="158" s="1"/>
  <c r="E16" i="159"/>
  <c r="E19" i="159"/>
  <c r="E17" i="159"/>
  <c r="C128" i="206"/>
  <c r="C129" i="206" s="1"/>
  <c r="G78" i="1"/>
  <c r="G80" i="1" s="1"/>
  <c r="F20" i="158"/>
  <c r="I125" i="158"/>
  <c r="I126" i="158" s="1"/>
  <c r="I127" i="158" s="1"/>
  <c r="I128" i="158" s="1"/>
  <c r="O22" i="2"/>
  <c r="O31" i="2"/>
  <c r="A20" i="134"/>
  <c r="S51" i="1"/>
  <c r="F204" i="206"/>
  <c r="F214" i="206" s="1"/>
  <c r="F216" i="206" s="1"/>
  <c r="F222" i="206" s="1"/>
  <c r="E358" i="206" s="1"/>
  <c r="F172" i="206"/>
  <c r="F174" i="206" s="1"/>
  <c r="F180" i="206" s="1"/>
  <c r="A30" i="11"/>
  <c r="S30" i="1"/>
  <c r="A16" i="13"/>
  <c r="S33" i="1"/>
  <c r="A18" i="111"/>
  <c r="S15" i="1"/>
  <c r="A32" i="6"/>
  <c r="S14" i="1"/>
  <c r="A19" i="9"/>
  <c r="S17" i="1"/>
  <c r="H85" i="140"/>
  <c r="J364" i="261"/>
  <c r="J346" i="261"/>
  <c r="I429" i="261" l="1"/>
  <c r="I440" i="261" s="1"/>
  <c r="AC683" i="247"/>
  <c r="AD683" i="247"/>
  <c r="AC743" i="247"/>
  <c r="AD743" i="247"/>
  <c r="AD790" i="247"/>
  <c r="O791" i="247"/>
  <c r="K48" i="140"/>
  <c r="AC215" i="247"/>
  <c r="AC351" i="247"/>
  <c r="P351" i="247"/>
  <c r="Q351" i="247" s="1"/>
  <c r="P235" i="247"/>
  <c r="Q235" i="247" s="1"/>
  <c r="J157" i="268"/>
  <c r="J158" i="268" s="1"/>
  <c r="G44" i="178"/>
  <c r="L62" i="140"/>
  <c r="P235" i="265"/>
  <c r="Q235" i="265" s="1"/>
  <c r="P385" i="265"/>
  <c r="I96" i="140"/>
  <c r="I97" i="140" s="1"/>
  <c r="L85" i="140"/>
  <c r="H440" i="261"/>
  <c r="O366" i="247"/>
  <c r="AG346" i="145"/>
  <c r="Q346" i="145" s="1"/>
  <c r="H31" i="133"/>
  <c r="M18" i="133"/>
  <c r="H18" i="133"/>
  <c r="H24" i="133" s="1"/>
  <c r="F50" i="1"/>
  <c r="F52" i="1" s="1"/>
  <c r="F53" i="1" s="1"/>
  <c r="F58" i="1" s="1"/>
  <c r="Q7" i="33"/>
  <c r="O744" i="247"/>
  <c r="O692" i="247"/>
  <c r="AC682" i="247"/>
  <c r="O691" i="247"/>
  <c r="AD691" i="247" s="1"/>
  <c r="AC349" i="145"/>
  <c r="U349" i="145"/>
  <c r="T349" i="145"/>
  <c r="L255" i="140"/>
  <c r="Q291" i="140"/>
  <c r="P292" i="140"/>
  <c r="H62" i="140"/>
  <c r="AC235" i="247" s="1"/>
  <c r="D58" i="1"/>
  <c r="T6" i="33"/>
  <c r="Q7" i="35"/>
  <c r="S5" i="242"/>
  <c r="S4" i="242"/>
  <c r="S44" i="242" s="1"/>
  <c r="S47" i="242" s="1"/>
  <c r="S48" i="242" s="1"/>
  <c r="H67" i="158"/>
  <c r="J67" i="158" s="1"/>
  <c r="G67" i="158"/>
  <c r="I67" i="158" s="1"/>
  <c r="M21" i="133"/>
  <c r="Y34" i="142" s="1"/>
  <c r="Y22" i="142" s="1"/>
  <c r="M22" i="133"/>
  <c r="L50" i="2"/>
  <c r="D81" i="158"/>
  <c r="D64" i="158"/>
  <c r="F64" i="158" s="1"/>
  <c r="D65" i="158"/>
  <c r="F65" i="158" s="1"/>
  <c r="P4" i="242"/>
  <c r="P44" i="242" s="1"/>
  <c r="P47" i="242" s="1"/>
  <c r="P48" i="242" s="1"/>
  <c r="P5" i="242"/>
  <c r="D79" i="158"/>
  <c r="H79" i="158" s="1"/>
  <c r="G87" i="158" s="1"/>
  <c r="G88" i="158" s="1"/>
  <c r="I96" i="158" s="1"/>
  <c r="I114" i="158" s="1"/>
  <c r="I116" i="158" s="1"/>
  <c r="D118" i="158" s="1"/>
  <c r="D66" i="158"/>
  <c r="F66" i="158" s="1"/>
  <c r="K38" i="158"/>
  <c r="F22" i="158"/>
  <c r="L27" i="158" s="1"/>
  <c r="L33" i="158" s="1"/>
  <c r="F233" i="206"/>
  <c r="F189" i="206"/>
  <c r="F191" i="206" s="1"/>
  <c r="F197" i="206" s="1"/>
  <c r="E362" i="206" s="1"/>
  <c r="E361" i="206" s="1"/>
  <c r="E360" i="206" s="1"/>
  <c r="S46" i="1"/>
  <c r="K85" i="140"/>
  <c r="AD366" i="247" l="1"/>
  <c r="O384" i="247"/>
  <c r="O385" i="247" s="1"/>
  <c r="Q791" i="247"/>
  <c r="AD791" i="247"/>
  <c r="O792" i="247"/>
  <c r="AC692" i="247"/>
  <c r="AD692" i="247"/>
  <c r="Q744" i="247"/>
  <c r="AD744" i="247"/>
  <c r="L38" i="158"/>
  <c r="H103" i="274"/>
  <c r="O18" i="133"/>
  <c r="W55" i="142"/>
  <c r="W57" i="142" s="1"/>
  <c r="N18" i="133"/>
  <c r="R346" i="145"/>
  <c r="Q360" i="145"/>
  <c r="Q361" i="145" s="1"/>
  <c r="Q366" i="145" s="1"/>
  <c r="AC366" i="247"/>
  <c r="AD384" i="247"/>
  <c r="H49" i="1"/>
  <c r="H50" i="1"/>
  <c r="M31" i="133"/>
  <c r="H45" i="133"/>
  <c r="H47" i="133" s="1"/>
  <c r="F54" i="1"/>
  <c r="Q8" i="33"/>
  <c r="AC744" i="247"/>
  <c r="O745" i="247"/>
  <c r="AD745" i="247" s="1"/>
  <c r="AC691" i="247"/>
  <c r="O694" i="247"/>
  <c r="AD694" i="247" s="1"/>
  <c r="AD349" i="145"/>
  <c r="Q292" i="140"/>
  <c r="P293" i="140"/>
  <c r="S27" i="1"/>
  <c r="K62" i="140"/>
  <c r="T7" i="33"/>
  <c r="S66" i="242"/>
  <c r="S65" i="242"/>
  <c r="G66" i="158"/>
  <c r="I66" i="158" s="1"/>
  <c r="H66" i="158"/>
  <c r="J66" i="158" s="1"/>
  <c r="N22" i="133"/>
  <c r="O22" i="133"/>
  <c r="Z55" i="142"/>
  <c r="Z34" i="142"/>
  <c r="Z22" i="142" s="1"/>
  <c r="Z12" i="142" s="1"/>
  <c r="P65" i="242"/>
  <c r="P66" i="242"/>
  <c r="O21" i="133"/>
  <c r="N21" i="133"/>
  <c r="Y55" i="142"/>
  <c r="M24" i="133"/>
  <c r="F266" i="206"/>
  <c r="F268" i="206" s="1"/>
  <c r="F270" i="206" s="1"/>
  <c r="F276" i="206" s="1"/>
  <c r="F235" i="206"/>
  <c r="F237" i="206" s="1"/>
  <c r="F243" i="206" s="1"/>
  <c r="H65" i="158"/>
  <c r="J65" i="158" s="1"/>
  <c r="G65" i="158"/>
  <c r="I65" i="158" s="1"/>
  <c r="G64" i="158"/>
  <c r="I64" i="158" s="1"/>
  <c r="H64" i="158"/>
  <c r="J64" i="158" s="1"/>
  <c r="O793" i="247" l="1"/>
  <c r="O794" i="247" s="1"/>
  <c r="AD792" i="247"/>
  <c r="P18" i="133"/>
  <c r="H52" i="1"/>
  <c r="H53" i="1" s="1"/>
  <c r="H58" i="1" s="1"/>
  <c r="G31" i="133"/>
  <c r="G45" i="133" s="1"/>
  <c r="G47" i="133" s="1"/>
  <c r="M45" i="133"/>
  <c r="M47" i="133" s="1"/>
  <c r="S346" i="145"/>
  <c r="R366" i="145"/>
  <c r="AD385" i="247"/>
  <c r="Q9" i="33"/>
  <c r="AC745" i="247"/>
  <c r="O746" i="247"/>
  <c r="AC694" i="247"/>
  <c r="O704" i="247"/>
  <c r="AD704" i="247" s="1"/>
  <c r="Q293" i="140"/>
  <c r="P294" i="140"/>
  <c r="T8" i="33"/>
  <c r="AA55" i="142"/>
  <c r="H91" i="140"/>
  <c r="M50" i="1"/>
  <c r="O24" i="133"/>
  <c r="O50" i="1" s="1"/>
  <c r="P22" i="133"/>
  <c r="Y12" i="142"/>
  <c r="AA22" i="142"/>
  <c r="Z57" i="142"/>
  <c r="P21" i="133"/>
  <c r="N24" i="133"/>
  <c r="N50" i="1" s="1"/>
  <c r="H94" i="140" l="1"/>
  <c r="P384" i="247" s="1"/>
  <c r="Q384" i="247" s="1"/>
  <c r="G114" i="272"/>
  <c r="G116" i="272" s="1"/>
  <c r="G118" i="272" s="1"/>
  <c r="G119" i="272" s="1"/>
  <c r="Q794" i="247"/>
  <c r="AD794" i="247"/>
  <c r="O747" i="247"/>
  <c r="AD747" i="247" s="1"/>
  <c r="AD746" i="247"/>
  <c r="Q793" i="247"/>
  <c r="AD793" i="247"/>
  <c r="H96" i="140"/>
  <c r="H97" i="140" s="1"/>
  <c r="AC384" i="247"/>
  <c r="H54" i="1"/>
  <c r="AC346" i="145"/>
  <c r="T346" i="145"/>
  <c r="T366" i="145" s="1"/>
  <c r="P832" i="145" s="1"/>
  <c r="U346" i="145"/>
  <c r="U366" i="145" s="1"/>
  <c r="P838" i="145" s="1"/>
  <c r="P920" i="145"/>
  <c r="S366" i="145"/>
  <c r="Q10" i="33"/>
  <c r="AC746" i="247"/>
  <c r="Q746" i="247"/>
  <c r="O712" i="247"/>
  <c r="AD712" i="247" s="1"/>
  <c r="AC704" i="247"/>
  <c r="P295" i="140"/>
  <c r="Q294" i="140"/>
  <c r="T9" i="33"/>
  <c r="P24" i="133"/>
  <c r="P50" i="1" s="1"/>
  <c r="O45" i="133"/>
  <c r="Y57" i="142"/>
  <c r="AA12" i="142"/>
  <c r="A24" i="133"/>
  <c r="S50" i="1"/>
  <c r="D80" i="158"/>
  <c r="M52" i="1"/>
  <c r="K94" i="140"/>
  <c r="N45" i="133"/>
  <c r="AC747" i="247" l="1"/>
  <c r="Q747" i="247"/>
  <c r="P385" i="247"/>
  <c r="Q386" i="247" s="1"/>
  <c r="AC385" i="247"/>
  <c r="Q386" i="265"/>
  <c r="Q385" i="265"/>
  <c r="H262" i="140"/>
  <c r="P910" i="145"/>
  <c r="P922" i="145" s="1"/>
  <c r="H164" i="140"/>
  <c r="P837" i="145"/>
  <c r="U837" i="145" s="1"/>
  <c r="U838" i="145" s="1"/>
  <c r="P831" i="145"/>
  <c r="U833" i="145"/>
  <c r="U834" i="145" s="1"/>
  <c r="H158" i="140"/>
  <c r="AD346" i="145"/>
  <c r="AD366" i="145" s="1"/>
  <c r="AC366" i="145"/>
  <c r="Q11" i="33"/>
  <c r="AC712" i="247"/>
  <c r="AC730" i="247"/>
  <c r="O729" i="247"/>
  <c r="AD729" i="247" s="1"/>
  <c r="AC12" i="142"/>
  <c r="Q295" i="140"/>
  <c r="P296" i="140"/>
  <c r="P45" i="133"/>
  <c r="T10" i="33"/>
  <c r="F250" i="206"/>
  <c r="F251" i="206" s="1"/>
  <c r="F254" i="206" s="1"/>
  <c r="F260" i="206" s="1"/>
  <c r="M53" i="1"/>
  <c r="Q385" i="247" l="1"/>
  <c r="P830" i="145"/>
  <c r="P924" i="145" s="1"/>
  <c r="L164" i="140"/>
  <c r="H163" i="140"/>
  <c r="L158" i="140"/>
  <c r="H157" i="140"/>
  <c r="L157" i="140" s="1"/>
  <c r="L262" i="140"/>
  <c r="H252" i="140"/>
  <c r="L252" i="140" s="1"/>
  <c r="R922" i="145"/>
  <c r="Q12" i="33"/>
  <c r="O733" i="247"/>
  <c r="AD733" i="247" s="1"/>
  <c r="AC729" i="247"/>
  <c r="O734" i="247"/>
  <c r="P297" i="140"/>
  <c r="Q296" i="140"/>
  <c r="T11" i="33"/>
  <c r="M54" i="1"/>
  <c r="M60" i="1" s="1"/>
  <c r="M58" i="1"/>
  <c r="AC734" i="247" l="1"/>
  <c r="AD734" i="247"/>
  <c r="R830" i="145"/>
  <c r="R836" i="145" s="1"/>
  <c r="P829" i="145"/>
  <c r="R829" i="145" s="1"/>
  <c r="P925" i="145" s="1"/>
  <c r="Q925" i="145" s="1"/>
  <c r="S924" i="145"/>
  <c r="T924" i="145"/>
  <c r="H156" i="140"/>
  <c r="L163" i="140"/>
  <c r="Q13" i="33"/>
  <c r="AC733" i="247"/>
  <c r="O778" i="247"/>
  <c r="AD778" i="247" s="1"/>
  <c r="Q297" i="140"/>
  <c r="P298" i="140"/>
  <c r="T12" i="33"/>
  <c r="P888" i="145" l="1"/>
  <c r="P890" i="145" s="1"/>
  <c r="P891" i="145" s="1"/>
  <c r="P926" i="145"/>
  <c r="R837" i="145"/>
  <c r="H211" i="140"/>
  <c r="L156" i="140"/>
  <c r="H155" i="140"/>
  <c r="L155" i="140" s="1"/>
  <c r="Q14" i="33"/>
  <c r="O781" i="247"/>
  <c r="AC778" i="247"/>
  <c r="P299" i="140"/>
  <c r="Q298" i="140"/>
  <c r="T13" i="33"/>
  <c r="AC781" i="247" l="1"/>
  <c r="AD781" i="247"/>
  <c r="R891" i="145"/>
  <c r="L211" i="140"/>
  <c r="H213" i="140"/>
  <c r="Q15" i="33"/>
  <c r="Q299" i="140"/>
  <c r="P300" i="140"/>
  <c r="R299" i="140"/>
  <c r="L213" i="140" l="1"/>
  <c r="J213" i="140"/>
  <c r="Q16" i="33"/>
  <c r="R300" i="140"/>
  <c r="Q300" i="140"/>
  <c r="P301" i="140"/>
  <c r="T14" i="33"/>
  <c r="Q17" i="33" l="1"/>
  <c r="P302" i="140"/>
  <c r="R301" i="140"/>
  <c r="Q301" i="140"/>
  <c r="T15" i="33"/>
  <c r="Q18" i="33" l="1"/>
  <c r="R302" i="140"/>
  <c r="Q302" i="140"/>
  <c r="P303" i="140"/>
  <c r="T21" i="33"/>
  <c r="Q19" i="33" l="1"/>
  <c r="Q303" i="140"/>
  <c r="R303" i="140"/>
  <c r="P304" i="140"/>
  <c r="T16" i="33"/>
  <c r="Q20" i="33" l="1"/>
  <c r="R304" i="140"/>
  <c r="P305" i="140"/>
  <c r="Q304" i="140"/>
  <c r="T17" i="33" l="1"/>
  <c r="T18" i="33"/>
  <c r="Q21" i="33"/>
  <c r="P306" i="140"/>
  <c r="Q305" i="140"/>
  <c r="R305" i="140"/>
  <c r="T19" i="33" l="1"/>
  <c r="Q22" i="33"/>
  <c r="P307" i="140"/>
  <c r="R306" i="140"/>
  <c r="Q306" i="140"/>
  <c r="T20" i="33" l="1"/>
  <c r="Q23" i="33"/>
  <c r="Q307" i="140"/>
  <c r="R307" i="140"/>
  <c r="P308" i="140"/>
  <c r="T22" i="33"/>
  <c r="Q24" i="33" l="1"/>
  <c r="R308" i="140"/>
  <c r="P309" i="140"/>
  <c r="Q308" i="140"/>
  <c r="T23" i="33" l="1"/>
  <c r="Q25" i="33"/>
  <c r="P310" i="140"/>
  <c r="R309" i="140"/>
  <c r="Q309" i="140"/>
  <c r="T24" i="33" l="1"/>
  <c r="R310" i="140"/>
  <c r="P311" i="140"/>
  <c r="Q310" i="140"/>
  <c r="T25" i="33"/>
  <c r="Q30" i="33" l="1"/>
  <c r="Q311" i="140"/>
  <c r="P312" i="140"/>
  <c r="R311" i="140"/>
  <c r="Q31" i="33" l="1"/>
  <c r="R312" i="140"/>
  <c r="Q312" i="140"/>
  <c r="P313" i="140"/>
  <c r="T31" i="33"/>
  <c r="Q32" i="33" l="1"/>
  <c r="P314" i="140"/>
  <c r="R313" i="140"/>
  <c r="Q313" i="140"/>
  <c r="T32" i="33"/>
  <c r="Q33" i="33" l="1"/>
  <c r="Q314" i="140"/>
  <c r="R314" i="140"/>
  <c r="P315" i="140"/>
  <c r="T33" i="33"/>
  <c r="Q34" i="33" l="1"/>
  <c r="Q315" i="140"/>
  <c r="P316" i="140"/>
  <c r="R315" i="140"/>
  <c r="Q35" i="33" l="1"/>
  <c r="R316" i="140"/>
  <c r="P317" i="140"/>
  <c r="Q316" i="140"/>
  <c r="Q36" i="33" l="1"/>
  <c r="P318" i="140"/>
  <c r="R317" i="140"/>
  <c r="Q317" i="140"/>
  <c r="Q37" i="33" l="1"/>
  <c r="P319" i="140"/>
  <c r="R318" i="140"/>
  <c r="Q318" i="140"/>
  <c r="Q38" i="33" l="1"/>
  <c r="Q319" i="140"/>
  <c r="R319" i="140"/>
  <c r="P320" i="140"/>
  <c r="T34" i="33"/>
  <c r="Q39" i="33" l="1"/>
  <c r="R320" i="140"/>
  <c r="P321" i="140"/>
  <c r="Q320" i="140"/>
  <c r="T35" i="33"/>
  <c r="Q40" i="33" l="1"/>
  <c r="P322" i="140"/>
  <c r="Q321" i="140"/>
  <c r="R321" i="140"/>
  <c r="T36" i="33"/>
  <c r="Q41" i="33" l="1"/>
  <c r="P323" i="140"/>
  <c r="R322" i="140"/>
  <c r="Q322" i="140"/>
  <c r="Q42" i="33" l="1"/>
  <c r="R323" i="140"/>
  <c r="P324" i="140"/>
  <c r="T37" i="33"/>
  <c r="Q43" i="33" l="1"/>
  <c r="P325" i="140"/>
  <c r="Q324" i="140"/>
  <c r="R324" i="140"/>
  <c r="T38" i="33" l="1"/>
  <c r="Q44" i="33"/>
  <c r="R325" i="140"/>
  <c r="P326" i="140"/>
  <c r="T39" i="33" l="1"/>
  <c r="Q45" i="33"/>
  <c r="P327" i="140"/>
  <c r="R326" i="140"/>
  <c r="T40" i="33" l="1"/>
  <c r="Q46" i="33"/>
  <c r="R327" i="140"/>
  <c r="Q327" i="140"/>
  <c r="P328" i="140"/>
  <c r="T41" i="33" l="1"/>
  <c r="Q47" i="33"/>
  <c r="Q328" i="140"/>
  <c r="P329" i="140"/>
  <c r="R328" i="140"/>
  <c r="T42" i="33"/>
  <c r="Q48" i="33" l="1"/>
  <c r="P330" i="140"/>
  <c r="R329" i="140"/>
  <c r="T43" i="33" l="1"/>
  <c r="Q49" i="33"/>
  <c r="R330" i="140"/>
  <c r="P331" i="140"/>
  <c r="T44" i="33" l="1"/>
  <c r="Q50" i="33"/>
  <c r="P332" i="140"/>
  <c r="R331" i="140"/>
  <c r="T45" i="33" l="1"/>
  <c r="Q51" i="33"/>
  <c r="Q332" i="140"/>
  <c r="P333" i="140"/>
  <c r="R332" i="140"/>
  <c r="T46" i="33" l="1"/>
  <c r="Q52" i="33"/>
  <c r="Q333" i="140"/>
  <c r="P334" i="140"/>
  <c r="R333" i="140"/>
  <c r="T47" i="33" l="1"/>
  <c r="Q53" i="33"/>
  <c r="R334" i="140"/>
  <c r="P335" i="140"/>
  <c r="Q334" i="140"/>
  <c r="T48" i="33" l="1"/>
  <c r="Q54" i="33"/>
  <c r="P336" i="140"/>
  <c r="R335" i="140"/>
  <c r="T49" i="33" l="1"/>
  <c r="Q55" i="33"/>
  <c r="R336" i="140"/>
  <c r="P337" i="140"/>
  <c r="T50" i="33" l="1"/>
  <c r="Q56" i="33"/>
  <c r="P338" i="140"/>
  <c r="R337" i="140"/>
  <c r="T51" i="33" l="1"/>
  <c r="Q57" i="33"/>
  <c r="R338" i="140"/>
  <c r="P339" i="140"/>
  <c r="T52" i="33" l="1"/>
  <c r="Q58" i="33"/>
  <c r="P340" i="140"/>
  <c r="Q339" i="140"/>
  <c r="R339" i="140"/>
  <c r="T53" i="33" l="1"/>
  <c r="Q59" i="33"/>
  <c r="R340" i="140"/>
  <c r="P341" i="140"/>
  <c r="Q340" i="140"/>
  <c r="T54" i="33" l="1"/>
  <c r="Q60" i="33"/>
  <c r="Q341" i="140"/>
  <c r="R341" i="140"/>
  <c r="P342" i="140"/>
  <c r="T55" i="33"/>
  <c r="Q61" i="33" l="1"/>
  <c r="R342" i="140"/>
  <c r="Q342" i="140"/>
  <c r="P343" i="140"/>
  <c r="T56" i="33" l="1"/>
  <c r="Q62" i="33"/>
  <c r="P344" i="140"/>
  <c r="R343" i="140"/>
  <c r="T57" i="33"/>
  <c r="Q63" i="33" l="1"/>
  <c r="R344" i="140"/>
  <c r="P345" i="140"/>
  <c r="T58" i="33" l="1"/>
  <c r="Q64" i="33"/>
  <c r="P346" i="140"/>
  <c r="R345" i="140"/>
  <c r="Q345" i="140"/>
  <c r="T59" i="33"/>
  <c r="Q65" i="33" l="1"/>
  <c r="P347" i="140"/>
  <c r="R346" i="140"/>
  <c r="T60" i="33"/>
  <c r="Q66" i="33" l="1"/>
  <c r="P348" i="140"/>
  <c r="R347" i="140"/>
  <c r="T61" i="33" l="1"/>
  <c r="Q67" i="33"/>
  <c r="P349" i="140"/>
  <c r="R348" i="140"/>
  <c r="T62" i="33" l="1"/>
  <c r="Q68" i="33"/>
  <c r="R349" i="140"/>
  <c r="Q349" i="140"/>
  <c r="P350" i="140"/>
  <c r="T63" i="33"/>
  <c r="Q69" i="33" l="1"/>
  <c r="R350" i="140"/>
  <c r="P351" i="140"/>
  <c r="T64" i="33" l="1"/>
  <c r="Q70" i="33"/>
  <c r="Q351" i="140"/>
  <c r="R351" i="140"/>
  <c r="P352" i="140"/>
  <c r="T65" i="33"/>
  <c r="Q71" i="33" l="1"/>
  <c r="R352" i="140"/>
  <c r="P353" i="140"/>
  <c r="Q352" i="140"/>
  <c r="T66" i="33" l="1"/>
  <c r="Q72" i="33"/>
  <c r="P354" i="140"/>
  <c r="Q353" i="140"/>
  <c r="R353" i="140"/>
  <c r="T67" i="33"/>
  <c r="Q74" i="33" l="1"/>
  <c r="P355" i="140"/>
  <c r="R354" i="140"/>
  <c r="Q354" i="140"/>
  <c r="T68" i="33" l="1"/>
  <c r="Q75" i="33"/>
  <c r="Q355" i="140"/>
  <c r="R355" i="140"/>
  <c r="P356" i="140"/>
  <c r="T69" i="33" l="1"/>
  <c r="Q76" i="33"/>
  <c r="R356" i="140"/>
  <c r="P357" i="140"/>
  <c r="Q356" i="140"/>
  <c r="T70" i="33"/>
  <c r="Q77" i="33" l="1"/>
  <c r="P358" i="140"/>
  <c r="R357" i="140"/>
  <c r="Q357" i="140"/>
  <c r="T71" i="33"/>
  <c r="Q78" i="33" l="1"/>
  <c r="R358" i="140"/>
  <c r="P359" i="140"/>
  <c r="Q358" i="140"/>
  <c r="Q79" i="33" l="1"/>
  <c r="Q359" i="140"/>
  <c r="P360" i="140"/>
  <c r="R359" i="140"/>
  <c r="T74" i="33"/>
  <c r="Q80" i="33" l="1"/>
  <c r="R360" i="140"/>
  <c r="Q360" i="140"/>
  <c r="P361" i="140"/>
  <c r="T72" i="33" l="1"/>
  <c r="Q81" i="33"/>
  <c r="P362" i="140"/>
  <c r="R361" i="140"/>
  <c r="Q361" i="140"/>
  <c r="T73" i="33" l="1"/>
  <c r="Q82" i="33"/>
  <c r="Q362" i="140"/>
  <c r="R362" i="140"/>
  <c r="P363" i="140"/>
  <c r="T75" i="33"/>
  <c r="Q83" i="33" l="1"/>
  <c r="Q363" i="140"/>
  <c r="P364" i="140"/>
  <c r="R363" i="140"/>
  <c r="Q84" i="33" l="1"/>
  <c r="R364" i="140"/>
  <c r="P365" i="140"/>
  <c r="Q364" i="140"/>
  <c r="Q85" i="33" l="1"/>
  <c r="P366" i="140"/>
  <c r="R365" i="140"/>
  <c r="Q365" i="140"/>
  <c r="Q86" i="33" l="1"/>
  <c r="P367" i="140"/>
  <c r="R366" i="140"/>
  <c r="Q366" i="140"/>
  <c r="T76" i="33"/>
  <c r="Q87" i="33" l="1"/>
  <c r="R367" i="140"/>
  <c r="P368" i="140"/>
  <c r="T77" i="33" l="1"/>
  <c r="Q88" i="33"/>
  <c r="P369" i="140"/>
  <c r="R368" i="140"/>
  <c r="Q368" i="140"/>
  <c r="T78" i="33" l="1"/>
  <c r="Q89" i="33"/>
  <c r="P370" i="140"/>
  <c r="R369" i="140"/>
  <c r="T79" i="33"/>
  <c r="Q90" i="33" l="1"/>
  <c r="P371" i="140"/>
  <c r="R370" i="140"/>
  <c r="T80" i="33" l="1"/>
  <c r="Q92" i="33"/>
  <c r="P372" i="140"/>
  <c r="R371" i="140"/>
  <c r="T81" i="33" l="1"/>
  <c r="Q93" i="33"/>
  <c r="P373" i="140"/>
  <c r="R372" i="140"/>
  <c r="T82" i="33" l="1"/>
  <c r="Q94" i="33"/>
  <c r="P374" i="140"/>
  <c r="R373" i="140"/>
  <c r="T83" i="33"/>
  <c r="Q95" i="33" l="1"/>
  <c r="P375" i="140"/>
  <c r="R374" i="140"/>
  <c r="Q96" i="33" l="1"/>
  <c r="R375" i="140"/>
  <c r="P376" i="140"/>
  <c r="Q97" i="33" l="1"/>
  <c r="P377" i="140"/>
  <c r="R376" i="140"/>
  <c r="Q98" i="33" l="1"/>
  <c r="P378" i="140"/>
  <c r="R377" i="140"/>
  <c r="Q99" i="33" l="1"/>
  <c r="P379" i="140"/>
  <c r="R378" i="140"/>
  <c r="T84" i="33" l="1"/>
  <c r="Q100" i="33"/>
  <c r="P380" i="140"/>
  <c r="R379" i="140"/>
  <c r="T85" i="33" l="1"/>
  <c r="Q101" i="33"/>
  <c r="P381" i="140"/>
  <c r="R380" i="140"/>
  <c r="T86" i="33" l="1"/>
  <c r="Q102" i="33"/>
  <c r="R381" i="140"/>
  <c r="P382" i="140"/>
  <c r="T87" i="33" l="1"/>
  <c r="Q103" i="33"/>
  <c r="P383" i="140"/>
  <c r="R382" i="140"/>
  <c r="Q104" i="33" l="1"/>
  <c r="R383" i="140"/>
  <c r="P384" i="140"/>
  <c r="T88" i="33" l="1"/>
  <c r="Q105" i="33"/>
  <c r="P385" i="140"/>
  <c r="R384" i="140"/>
  <c r="Q106" i="33" l="1"/>
  <c r="P386" i="140"/>
  <c r="R385" i="140"/>
  <c r="T89" i="33" l="1"/>
  <c r="Q107" i="33"/>
  <c r="P387" i="140"/>
  <c r="R386" i="140"/>
  <c r="T90" i="33" l="1"/>
  <c r="Q108" i="33"/>
  <c r="P388" i="140"/>
  <c r="R387" i="140"/>
  <c r="T92" i="33" l="1"/>
  <c r="Q109" i="33"/>
  <c r="P389" i="140"/>
  <c r="R388" i="140"/>
  <c r="T93" i="33" l="1"/>
  <c r="P390" i="140"/>
  <c r="R390" i="140" s="1"/>
  <c r="R389" i="140"/>
  <c r="T106" i="33" l="1"/>
  <c r="T109" i="33" l="1"/>
  <c r="T94" i="33" l="1"/>
  <c r="T95" i="33" l="1"/>
  <c r="T96" i="33" l="1"/>
  <c r="T97" i="33" l="1"/>
  <c r="T98" i="33" l="1"/>
  <c r="T99" i="33" l="1"/>
  <c r="T100" i="33" l="1"/>
  <c r="T101" i="33" l="1"/>
  <c r="T102" i="33" l="1"/>
  <c r="T103" i="33" l="1"/>
  <c r="T104" i="33" l="1"/>
  <c r="T105" i="33" l="1"/>
  <c r="T107" i="33" l="1"/>
  <c r="T108" i="33" l="1"/>
  <c r="Q224" i="35" l="1"/>
  <c r="Q225" i="35" l="1"/>
  <c r="AT304" i="140" l="1"/>
  <c r="Q226" i="35"/>
  <c r="AB310" i="140" s="1"/>
  <c r="Q227" i="35"/>
  <c r="AN346" i="140"/>
  <c r="AC321" i="140"/>
  <c r="AC340" i="140"/>
  <c r="AT379" i="140"/>
  <c r="AI334" i="140"/>
  <c r="AN340" i="140"/>
  <c r="AC375" i="140"/>
  <c r="AI347" i="140"/>
  <c r="AC315" i="140"/>
  <c r="V309" i="140"/>
  <c r="AI341" i="140"/>
  <c r="AH385" i="140"/>
  <c r="AI345" i="140"/>
  <c r="V325" i="140"/>
  <c r="AC388" i="140"/>
  <c r="AN355" i="140"/>
  <c r="AU378" i="140"/>
  <c r="AB384" i="140"/>
  <c r="W389" i="140"/>
  <c r="V302" i="140"/>
  <c r="AH360" i="140"/>
  <c r="AT292" i="140"/>
  <c r="AH380" i="140"/>
  <c r="AI327" i="140"/>
  <c r="AU390" i="140"/>
  <c r="AN344" i="140"/>
  <c r="AO363" i="140"/>
  <c r="AT369" i="140"/>
  <c r="AO298" i="140"/>
  <c r="AT293" i="140"/>
  <c r="AU306" i="140"/>
  <c r="W360" i="140"/>
  <c r="AT346" i="140"/>
  <c r="AI339" i="140"/>
  <c r="W363" i="140"/>
  <c r="AI375" i="140"/>
  <c r="AO322" i="140"/>
  <c r="AO314" i="140"/>
  <c r="V322" i="140"/>
  <c r="AU348" i="140"/>
  <c r="AU327" i="140"/>
  <c r="AH310" i="140" l="1"/>
  <c r="V351" i="140"/>
  <c r="AT286" i="140"/>
  <c r="AT384" i="140"/>
  <c r="AC331" i="140"/>
  <c r="AC382" i="140"/>
  <c r="V292" i="140"/>
  <c r="W290" i="140"/>
  <c r="AN342" i="140"/>
  <c r="AO334" i="140"/>
  <c r="AB322" i="140"/>
  <c r="W386" i="140"/>
  <c r="V327" i="140"/>
  <c r="AH329" i="140"/>
  <c r="AT320" i="140"/>
  <c r="AO335" i="140"/>
  <c r="AO362" i="140"/>
  <c r="W300" i="140"/>
  <c r="AC365" i="140"/>
  <c r="AI386" i="140"/>
  <c r="W332" i="140"/>
  <c r="AH355" i="140"/>
  <c r="AN387" i="140"/>
  <c r="V343" i="140"/>
  <c r="AN322" i="140"/>
  <c r="V329" i="140"/>
  <c r="AO303" i="140"/>
  <c r="AH350" i="140"/>
  <c r="W322" i="140"/>
  <c r="AI387" i="140"/>
  <c r="AO304" i="140"/>
  <c r="AO341" i="140"/>
  <c r="AI377" i="140"/>
  <c r="W345" i="140"/>
  <c r="AI313" i="140"/>
  <c r="AB382" i="140"/>
  <c r="AT365" i="140"/>
  <c r="AB388" i="140"/>
  <c r="AT307" i="140"/>
  <c r="AN367" i="140"/>
  <c r="W341" i="140"/>
  <c r="AC305" i="140"/>
  <c r="AU374" i="140"/>
  <c r="AN384" i="140"/>
  <c r="AB346" i="140"/>
  <c r="AH327" i="140"/>
  <c r="AH295" i="140"/>
  <c r="AN313" i="140"/>
  <c r="AH347" i="140"/>
  <c r="AN309" i="140"/>
  <c r="W337" i="140"/>
  <c r="W315" i="140"/>
  <c r="AB359" i="140"/>
  <c r="AU313" i="140"/>
  <c r="V312" i="140"/>
  <c r="AC363" i="140"/>
  <c r="AC289" i="140"/>
  <c r="AC368" i="140"/>
  <c r="V326" i="140"/>
  <c r="AB350" i="140"/>
  <c r="AI286" i="140"/>
  <c r="V366" i="140"/>
  <c r="AU357" i="140"/>
  <c r="AC304" i="140"/>
  <c r="V296" i="140"/>
  <c r="AB354" i="140"/>
  <c r="AB353" i="140"/>
  <c r="AO318" i="140"/>
  <c r="V390" i="140"/>
  <c r="AT288" i="140"/>
  <c r="V356" i="140"/>
  <c r="AN390" i="140"/>
  <c r="W304" i="140"/>
  <c r="AC387" i="140"/>
  <c r="AT390" i="140"/>
  <c r="AC333" i="140"/>
  <c r="V294" i="140"/>
  <c r="V335" i="140"/>
  <c r="AT314" i="140"/>
  <c r="AH340" i="140"/>
  <c r="AI362" i="140"/>
  <c r="AC334" i="140"/>
  <c r="AU304" i="140"/>
  <c r="AO379" i="140"/>
  <c r="AT343" i="140"/>
  <c r="AI378" i="140"/>
  <c r="AC342" i="140"/>
  <c r="AI350" i="140"/>
  <c r="AH323" i="140"/>
  <c r="AO372" i="140"/>
  <c r="AT299" i="140"/>
  <c r="AC320" i="140"/>
  <c r="W388" i="140"/>
  <c r="AU355" i="140"/>
  <c r="AH320" i="140"/>
  <c r="AO288" i="140"/>
  <c r="AN318" i="140"/>
  <c r="AO338" i="140"/>
  <c r="AI338" i="140"/>
  <c r="V318" i="140"/>
  <c r="W305" i="140"/>
  <c r="AT333" i="140"/>
  <c r="AB286" i="140"/>
  <c r="AB333" i="140"/>
  <c r="AC362" i="140"/>
  <c r="V374" i="140"/>
  <c r="V300" i="140"/>
  <c r="AH286" i="140"/>
  <c r="AU317" i="140"/>
  <c r="W374" i="140"/>
  <c r="AT366" i="140"/>
  <c r="AT340" i="140"/>
  <c r="AU300" i="140"/>
  <c r="AC301" i="140"/>
  <c r="AC322" i="140"/>
  <c r="AT318" i="140"/>
  <c r="AH384" i="140"/>
  <c r="AN353" i="140"/>
  <c r="AI371" i="140"/>
  <c r="W368" i="140"/>
  <c r="AB303" i="140"/>
  <c r="AC339" i="140"/>
  <c r="AN382" i="140"/>
  <c r="AT310" i="140"/>
  <c r="AI372" i="140"/>
  <c r="V358" i="140"/>
  <c r="V350" i="140"/>
  <c r="AI307" i="140"/>
  <c r="AT356" i="140"/>
  <c r="AO328" i="140"/>
  <c r="AU372" i="140"/>
  <c r="V388" i="140"/>
  <c r="AN332" i="140"/>
  <c r="AN293" i="140"/>
  <c r="AU340" i="140"/>
  <c r="AN298" i="140"/>
  <c r="V383" i="140"/>
  <c r="W385" i="140"/>
  <c r="AU324" i="140"/>
  <c r="AH353" i="140"/>
  <c r="AT373" i="140"/>
  <c r="AB313" i="140"/>
  <c r="AT317" i="140"/>
  <c r="AC369" i="140"/>
  <c r="AN339" i="140"/>
  <c r="AC303" i="140"/>
  <c r="AI296" i="140"/>
  <c r="AU298" i="140"/>
  <c r="AT350" i="140"/>
  <c r="V353" i="140"/>
  <c r="AH387" i="140"/>
  <c r="W286" i="140"/>
  <c r="AU345" i="140"/>
  <c r="AC332" i="140"/>
  <c r="AI360" i="140"/>
  <c r="AN364" i="140"/>
  <c r="AH290" i="140"/>
  <c r="AO300" i="140"/>
  <c r="V338" i="140"/>
  <c r="W301" i="140"/>
  <c r="W326" i="140"/>
  <c r="AI331" i="140"/>
  <c r="AH332" i="140"/>
  <c r="AB302" i="140"/>
  <c r="AB319" i="140"/>
  <c r="AI317" i="140"/>
  <c r="AT361" i="140"/>
  <c r="AO380" i="140"/>
  <c r="AC326" i="140"/>
  <c r="AC337" i="140"/>
  <c r="AU381" i="140"/>
  <c r="AB315" i="140"/>
  <c r="AI332" i="140"/>
  <c r="AT360" i="140"/>
  <c r="AN330" i="140"/>
  <c r="AB324" i="140"/>
  <c r="AC354" i="140"/>
  <c r="AH388" i="140"/>
  <c r="AC383" i="140"/>
  <c r="W357" i="140"/>
  <c r="AH381" i="140"/>
  <c r="AT347" i="140"/>
  <c r="AI300" i="140"/>
  <c r="AI373" i="140"/>
  <c r="AH313" i="140"/>
  <c r="AB361" i="140"/>
  <c r="AN368" i="140"/>
  <c r="AI357" i="140"/>
  <c r="AT287" i="140"/>
  <c r="AU322" i="140"/>
  <c r="AO291" i="140"/>
  <c r="AU363" i="140"/>
  <c r="AO378" i="140"/>
  <c r="AB341" i="140"/>
  <c r="AB297" i="140"/>
  <c r="AO357" i="140"/>
  <c r="AU358" i="140"/>
  <c r="AU292" i="140"/>
  <c r="AH339" i="140"/>
  <c r="AC355" i="140"/>
  <c r="AU286" i="140"/>
  <c r="W364" i="140"/>
  <c r="AT349" i="140"/>
  <c r="V379" i="140"/>
  <c r="AN365" i="140"/>
  <c r="AB298" i="140"/>
  <c r="AU341" i="140"/>
  <c r="AH312" i="140"/>
  <c r="AN304" i="140"/>
  <c r="AI325" i="140"/>
  <c r="AC299" i="140"/>
  <c r="AN311" i="140"/>
  <c r="V364" i="140"/>
  <c r="AU320" i="140"/>
  <c r="AO353" i="140"/>
  <c r="AB295" i="140"/>
  <c r="AC381" i="140"/>
  <c r="AI311" i="140"/>
  <c r="AO305" i="140"/>
  <c r="AT341" i="140"/>
  <c r="AT363" i="140"/>
  <c r="AH311" i="140"/>
  <c r="AB308" i="140"/>
  <c r="AC361" i="140"/>
  <c r="AT290" i="140"/>
  <c r="AB309" i="140"/>
  <c r="AI340" i="140"/>
  <c r="AB375" i="140"/>
  <c r="AN299" i="140"/>
  <c r="AB338" i="140"/>
  <c r="AU294" i="140"/>
  <c r="W287" i="140"/>
  <c r="W350" i="140"/>
  <c r="V332" i="140"/>
  <c r="AO332" i="140"/>
  <c r="AB358" i="140"/>
  <c r="AT385" i="140"/>
  <c r="V367" i="140"/>
  <c r="AT330" i="140"/>
  <c r="AB349" i="140"/>
  <c r="AH288" i="140"/>
  <c r="AN300" i="140"/>
  <c r="AU316" i="140"/>
  <c r="AU377" i="140"/>
  <c r="AI326" i="140"/>
  <c r="AO369" i="140"/>
  <c r="AH378" i="140"/>
  <c r="AN351" i="140"/>
  <c r="AT289" i="140"/>
  <c r="W354" i="140"/>
  <c r="AT338" i="140"/>
  <c r="AU353" i="140"/>
  <c r="AT335" i="140"/>
  <c r="AO330" i="140"/>
  <c r="AC316" i="140"/>
  <c r="AH375" i="140"/>
  <c r="AT376" i="140"/>
  <c r="W355" i="140"/>
  <c r="W372" i="140"/>
  <c r="V290" i="140"/>
  <c r="AI310" i="140"/>
  <c r="W312" i="140"/>
  <c r="V381" i="140"/>
  <c r="AB352" i="140"/>
  <c r="W358" i="140"/>
  <c r="AB381" i="140"/>
  <c r="AN324" i="140"/>
  <c r="AO313" i="140"/>
  <c r="AI336" i="140"/>
  <c r="AO360" i="140"/>
  <c r="V304" i="140"/>
  <c r="AC380" i="140"/>
  <c r="AI383" i="140"/>
  <c r="W293" i="140"/>
  <c r="AT302" i="140"/>
  <c r="AU382" i="140"/>
  <c r="AO364" i="140"/>
  <c r="W366" i="140"/>
  <c r="V316" i="140"/>
  <c r="AC376" i="140"/>
  <c r="AI328" i="140"/>
  <c r="AT345" i="140"/>
  <c r="AN308" i="140"/>
  <c r="AO361" i="140"/>
  <c r="AI361" i="140"/>
  <c r="AN316" i="140"/>
  <c r="AU344" i="140"/>
  <c r="AI384" i="140"/>
  <c r="AH336" i="140"/>
  <c r="AT359" i="140"/>
  <c r="AO327" i="140"/>
  <c r="AO321" i="140"/>
  <c r="AT294" i="140"/>
  <c r="AB307" i="140"/>
  <c r="AH326" i="140"/>
  <c r="AH296" i="140"/>
  <c r="AH346" i="140"/>
  <c r="AI323" i="140"/>
  <c r="W387" i="140"/>
  <c r="W306" i="140"/>
  <c r="AI370" i="140"/>
  <c r="AI321" i="140"/>
  <c r="AT357" i="140"/>
  <c r="AB287" i="140"/>
  <c r="AH383" i="140"/>
  <c r="AH334" i="140"/>
  <c r="W325" i="140"/>
  <c r="W344" i="140"/>
  <c r="AO309" i="140"/>
  <c r="AO292" i="140"/>
  <c r="AC286" i="140"/>
  <c r="AU305" i="140"/>
  <c r="V362" i="140"/>
  <c r="W311" i="140"/>
  <c r="AH330" i="140"/>
  <c r="AB301" i="140"/>
  <c r="AU352" i="140"/>
  <c r="W336" i="140"/>
  <c r="AI288" i="140"/>
  <c r="AN295" i="140"/>
  <c r="AB327" i="140"/>
  <c r="AI297" i="140"/>
  <c r="W349" i="140"/>
  <c r="AU371" i="140"/>
  <c r="AB362" i="140"/>
  <c r="V314" i="140"/>
  <c r="AN319" i="140"/>
  <c r="AN286" i="140"/>
  <c r="AO366" i="140"/>
  <c r="AO331" i="140"/>
  <c r="AH368" i="140"/>
  <c r="AN380" i="140"/>
  <c r="AH362" i="140"/>
  <c r="AU342" i="140"/>
  <c r="AN336" i="140"/>
  <c r="AT308" i="140"/>
  <c r="AI318" i="140"/>
  <c r="W309" i="140"/>
  <c r="AO312" i="140"/>
  <c r="AT354" i="140"/>
  <c r="W342" i="140"/>
  <c r="AB316" i="140"/>
  <c r="AI374" i="140"/>
  <c r="W362" i="140"/>
  <c r="AO320" i="140"/>
  <c r="W333" i="140"/>
  <c r="AU297" i="140"/>
  <c r="AU325" i="140"/>
  <c r="AB306" i="140"/>
  <c r="AI295" i="140"/>
  <c r="V306" i="140"/>
  <c r="AC312" i="140"/>
  <c r="V317" i="140"/>
  <c r="V373" i="140"/>
  <c r="AH349" i="140"/>
  <c r="V360" i="140"/>
  <c r="AT301" i="140"/>
  <c r="AI316" i="140"/>
  <c r="AB370" i="140"/>
  <c r="AU288" i="140"/>
  <c r="AI289" i="140"/>
  <c r="AI335" i="140"/>
  <c r="AB363" i="140"/>
  <c r="AI343" i="140"/>
  <c r="AT331" i="140"/>
  <c r="V385" i="140"/>
  <c r="W377" i="140"/>
  <c r="AB288" i="140"/>
  <c r="AT381" i="140"/>
  <c r="V370" i="140"/>
  <c r="AB379" i="140"/>
  <c r="AT321" i="140"/>
  <c r="W331" i="140"/>
  <c r="AO370" i="140"/>
  <c r="AB293" i="140"/>
  <c r="AN349" i="140"/>
  <c r="AO324" i="140"/>
  <c r="AO387" i="140"/>
  <c r="AN366" i="140"/>
  <c r="AI330" i="140"/>
  <c r="W375" i="140"/>
  <c r="AH377" i="140"/>
  <c r="AH343" i="140"/>
  <c r="AI382" i="140"/>
  <c r="AI304" i="140"/>
  <c r="AH376" i="140"/>
  <c r="AB348" i="140"/>
  <c r="AI385" i="140"/>
  <c r="AN331" i="140"/>
  <c r="AN341" i="140"/>
  <c r="AN383" i="140"/>
  <c r="AH325" i="140"/>
  <c r="AT337" i="140"/>
  <c r="AC345" i="140"/>
  <c r="AH363" i="140"/>
  <c r="AI342" i="140"/>
  <c r="AH291" i="140"/>
  <c r="AH374" i="140"/>
  <c r="AH316" i="140"/>
  <c r="AO344" i="140"/>
  <c r="AO308" i="140"/>
  <c r="AC378" i="140"/>
  <c r="AB378" i="140"/>
  <c r="AO359" i="140"/>
  <c r="AH369" i="140"/>
  <c r="AO311" i="140"/>
  <c r="AH371" i="140"/>
  <c r="V331" i="140"/>
  <c r="AH328" i="140"/>
  <c r="AO326" i="140"/>
  <c r="AT351" i="140"/>
  <c r="AI355" i="140"/>
  <c r="AC385" i="140"/>
  <c r="AT300" i="140"/>
  <c r="W334" i="140"/>
  <c r="AH372" i="140"/>
  <c r="AN323" i="140"/>
  <c r="AN294" i="140"/>
  <c r="AT334" i="140"/>
  <c r="W296" i="140"/>
  <c r="AH303" i="140"/>
  <c r="AT291" i="140"/>
  <c r="AN371" i="140"/>
  <c r="AB336" i="140"/>
  <c r="AT329" i="140"/>
  <c r="AI351" i="140"/>
  <c r="AI379" i="140"/>
  <c r="AU360" i="140"/>
  <c r="W289" i="140"/>
  <c r="AH354" i="140"/>
  <c r="AN347" i="140"/>
  <c r="AB291" i="140"/>
  <c r="AB337" i="140"/>
  <c r="AH356" i="140"/>
  <c r="AO352" i="140"/>
  <c r="V378" i="140"/>
  <c r="W292" i="140"/>
  <c r="AN306" i="140"/>
  <c r="AN352" i="140"/>
  <c r="AH366" i="140"/>
  <c r="AN338" i="140"/>
  <c r="AN328" i="140"/>
  <c r="AT348" i="140"/>
  <c r="AB326" i="140"/>
  <c r="AO365" i="140"/>
  <c r="AB364" i="140"/>
  <c r="AB385" i="140"/>
  <c r="AB323" i="140"/>
  <c r="AB331" i="140"/>
  <c r="AH344" i="140"/>
  <c r="AN291" i="140"/>
  <c r="AU329" i="140"/>
  <c r="V387" i="140"/>
  <c r="W297" i="140"/>
  <c r="AO367" i="140"/>
  <c r="W329" i="140"/>
  <c r="AN386" i="140"/>
  <c r="AB317" i="140"/>
  <c r="AC366" i="140"/>
  <c r="AT362" i="140"/>
  <c r="W314" i="140"/>
  <c r="V365" i="140"/>
  <c r="AI353" i="140"/>
  <c r="AN320" i="140"/>
  <c r="AO325" i="140"/>
  <c r="AB377" i="140"/>
  <c r="AB289" i="140"/>
  <c r="W318" i="140"/>
  <c r="W308" i="140"/>
  <c r="AU362" i="140"/>
  <c r="AU312" i="140"/>
  <c r="AU299" i="140"/>
  <c r="AN303" i="140"/>
  <c r="AH321" i="140"/>
  <c r="AC350" i="140"/>
  <c r="V375" i="140"/>
  <c r="AT355" i="140"/>
  <c r="AB339" i="140"/>
  <c r="AH317" i="140"/>
  <c r="AU315" i="140"/>
  <c r="AH359" i="140"/>
  <c r="AB380" i="140"/>
  <c r="AT327" i="140"/>
  <c r="AU336" i="140"/>
  <c r="AO386" i="140"/>
  <c r="V333" i="140"/>
  <c r="AH389" i="140"/>
  <c r="AN335" i="140"/>
  <c r="V354" i="140"/>
  <c r="V352" i="140"/>
  <c r="AT342" i="140"/>
  <c r="V336" i="140"/>
  <c r="AU319" i="140"/>
  <c r="AI309" i="140"/>
  <c r="AH301" i="140"/>
  <c r="AN297" i="140"/>
  <c r="AB376" i="140"/>
  <c r="AO286" i="140"/>
  <c r="AT336" i="140"/>
  <c r="AN315" i="140"/>
  <c r="V319" i="140"/>
  <c r="AO368" i="140"/>
  <c r="AT316" i="140"/>
  <c r="AC367" i="140"/>
  <c r="AO354" i="140"/>
  <c r="AC372" i="140"/>
  <c r="AH373" i="140"/>
  <c r="AN373" i="140"/>
  <c r="AI344" i="140"/>
  <c r="AO296" i="140"/>
  <c r="AC330" i="140"/>
  <c r="AN296" i="140"/>
  <c r="AC336" i="140"/>
  <c r="AN357" i="140"/>
  <c r="AB320" i="140"/>
  <c r="AH365" i="140"/>
  <c r="AO317" i="140"/>
  <c r="V337" i="140"/>
  <c r="AB383" i="140"/>
  <c r="AO381" i="140"/>
  <c r="AO342" i="140"/>
  <c r="AH333" i="140"/>
  <c r="AN307" i="140"/>
  <c r="AN372" i="140"/>
  <c r="AN362" i="140"/>
  <c r="AI368" i="140"/>
  <c r="AC329" i="140"/>
  <c r="V328" i="140"/>
  <c r="AH318" i="140"/>
  <c r="AN369" i="140"/>
  <c r="AT319" i="140"/>
  <c r="AT352" i="140"/>
  <c r="AI293" i="140"/>
  <c r="AI349" i="140"/>
  <c r="W307" i="140"/>
  <c r="AO289" i="140"/>
  <c r="AC338" i="140"/>
  <c r="AN301" i="140"/>
  <c r="AH299" i="140"/>
  <c r="AT388" i="140"/>
  <c r="AB342" i="140"/>
  <c r="AT380" i="140"/>
  <c r="AI389" i="140"/>
  <c r="AH338" i="140"/>
  <c r="V320" i="140"/>
  <c r="AT387" i="140"/>
  <c r="AH351" i="140"/>
  <c r="AT370" i="140"/>
  <c r="AH297" i="140"/>
  <c r="AB330" i="140"/>
  <c r="AN343" i="140"/>
  <c r="AI356" i="140"/>
  <c r="AO319" i="140"/>
  <c r="AC356" i="140"/>
  <c r="AI329" i="140"/>
  <c r="W298" i="140"/>
  <c r="AU310" i="140"/>
  <c r="AU302" i="140"/>
  <c r="AU385" i="140"/>
  <c r="AH341" i="140"/>
  <c r="V286" i="140"/>
  <c r="AU293" i="140"/>
  <c r="AI359" i="140"/>
  <c r="AC294" i="140"/>
  <c r="W378" i="140"/>
  <c r="V342" i="140"/>
  <c r="AI358" i="140"/>
  <c r="AB366" i="140"/>
  <c r="AB312" i="140"/>
  <c r="AC370" i="140"/>
  <c r="AT374" i="140"/>
  <c r="V330" i="140"/>
  <c r="W346" i="140"/>
  <c r="W381" i="140"/>
  <c r="AO390" i="140"/>
  <c r="V389" i="140"/>
  <c r="AO385" i="140"/>
  <c r="AC346" i="140"/>
  <c r="V371" i="140"/>
  <c r="AU338" i="140"/>
  <c r="W367" i="140"/>
  <c r="AC290" i="140"/>
  <c r="AT383" i="140"/>
  <c r="AU386" i="140"/>
  <c r="AN290" i="140"/>
  <c r="AO374" i="140"/>
  <c r="AC347" i="140"/>
  <c r="AB390" i="140"/>
  <c r="AT303" i="140"/>
  <c r="W328" i="140"/>
  <c r="AU380" i="140"/>
  <c r="AN288" i="140"/>
  <c r="AU343" i="140"/>
  <c r="AH308" i="140"/>
  <c r="AI287" i="140"/>
  <c r="V369" i="140"/>
  <c r="AB387" i="140"/>
  <c r="AU373" i="140"/>
  <c r="AO323" i="140"/>
  <c r="AC390" i="140"/>
  <c r="AT339" i="140"/>
  <c r="AO343" i="140"/>
  <c r="AT372" i="140"/>
  <c r="AB332" i="140"/>
  <c r="W351" i="140"/>
  <c r="W356" i="140"/>
  <c r="V377" i="140"/>
  <c r="AT332" i="140"/>
  <c r="AN388" i="140"/>
  <c r="AN317" i="140"/>
  <c r="V357" i="140"/>
  <c r="V311" i="140"/>
  <c r="AB328" i="140"/>
  <c r="AI314" i="140"/>
  <c r="V339" i="140"/>
  <c r="AO350" i="140"/>
  <c r="AC314" i="140"/>
  <c r="AO349" i="140"/>
  <c r="AC296" i="140"/>
  <c r="AH294" i="140"/>
  <c r="AH357" i="140"/>
  <c r="AT382" i="140"/>
  <c r="AN385" i="140"/>
  <c r="AC311" i="140"/>
  <c r="W382" i="140"/>
  <c r="AH300" i="140"/>
  <c r="AU303" i="140"/>
  <c r="AN302" i="140"/>
  <c r="AH379" i="140"/>
  <c r="W303" i="140"/>
  <c r="AU365" i="140"/>
  <c r="AU368" i="140"/>
  <c r="AT309" i="140"/>
  <c r="AB294" i="140"/>
  <c r="AI322" i="140"/>
  <c r="V386" i="140"/>
  <c r="AH293" i="140"/>
  <c r="AH302" i="140"/>
  <c r="AO310" i="140"/>
  <c r="AB344" i="140"/>
  <c r="AI303" i="140"/>
  <c r="AB368" i="140"/>
  <c r="W319" i="140"/>
  <c r="AC352" i="140"/>
  <c r="W310" i="140"/>
  <c r="AH289" i="140"/>
  <c r="AO345" i="140"/>
  <c r="AO297" i="140"/>
  <c r="AO388" i="140"/>
  <c r="AU331" i="140"/>
  <c r="AO293" i="140"/>
  <c r="AO295" i="140"/>
  <c r="AH390" i="140"/>
  <c r="AC300" i="140"/>
  <c r="AN358" i="140"/>
  <c r="AB369" i="140"/>
  <c r="AC325" i="140"/>
  <c r="AU388" i="140"/>
  <c r="AO348" i="140"/>
  <c r="AN378" i="140"/>
  <c r="AB367" i="140"/>
  <c r="AT364" i="140"/>
  <c r="W353" i="140"/>
  <c r="AC292" i="140"/>
  <c r="AI363" i="140"/>
  <c r="AC359" i="140"/>
  <c r="AI302" i="140"/>
  <c r="AI388" i="140"/>
  <c r="AC307" i="140"/>
  <c r="AU326" i="140"/>
  <c r="AO347" i="140"/>
  <c r="V305" i="140"/>
  <c r="AO290" i="140"/>
  <c r="V368" i="140"/>
  <c r="AT326" i="140"/>
  <c r="AB335" i="140"/>
  <c r="AB304" i="140"/>
  <c r="AN310" i="140"/>
  <c r="AN361" i="140"/>
  <c r="AU350" i="140"/>
  <c r="AN326" i="140"/>
  <c r="AO384" i="140"/>
  <c r="AO371" i="140"/>
  <c r="AC328" i="140"/>
  <c r="AU389" i="140"/>
  <c r="AI348" i="140"/>
  <c r="AI305" i="140"/>
  <c r="AH367" i="140"/>
  <c r="W339" i="140"/>
  <c r="AB340" i="140"/>
  <c r="AN350" i="140"/>
  <c r="AN289" i="140"/>
  <c r="AI292" i="140"/>
  <c r="AO333" i="140"/>
  <c r="V355" i="140"/>
  <c r="AU333" i="140"/>
  <c r="AN305" i="140"/>
  <c r="AN314" i="140"/>
  <c r="AI298" i="140"/>
  <c r="W352" i="140"/>
  <c r="AU339" i="140"/>
  <c r="W295" i="140"/>
  <c r="AO287" i="140"/>
  <c r="V291" i="140"/>
  <c r="V303" i="140"/>
  <c r="AI381" i="140"/>
  <c r="W299" i="140"/>
  <c r="AC287" i="140"/>
  <c r="AH342" i="140"/>
  <c r="W376" i="140"/>
  <c r="AI354" i="140"/>
  <c r="V313" i="140"/>
  <c r="AT297" i="140"/>
  <c r="V341" i="140"/>
  <c r="AI306" i="140"/>
  <c r="AB290" i="140"/>
  <c r="AB389" i="140"/>
  <c r="AB314" i="140"/>
  <c r="AH298" i="140"/>
  <c r="AT377" i="140"/>
  <c r="AB371" i="140"/>
  <c r="AT323" i="140"/>
  <c r="AC343" i="140"/>
  <c r="AB343" i="140"/>
  <c r="AI365" i="140"/>
  <c r="AI299" i="140"/>
  <c r="AI376" i="140"/>
  <c r="W340" i="140"/>
  <c r="W370" i="140"/>
  <c r="AT295" i="140"/>
  <c r="AU332" i="140"/>
  <c r="AU328" i="140"/>
  <c r="AT296" i="140"/>
  <c r="AC371" i="140"/>
  <c r="W380" i="140"/>
  <c r="AU287" i="140"/>
  <c r="W369" i="140"/>
  <c r="AB329" i="140"/>
  <c r="AC319" i="140"/>
  <c r="W348" i="140"/>
  <c r="AH364" i="140"/>
  <c r="AT375" i="140"/>
  <c r="AH304" i="140"/>
  <c r="AU383" i="140"/>
  <c r="AC341" i="140"/>
  <c r="AC293" i="140"/>
  <c r="AI290" i="140"/>
  <c r="AB299" i="140"/>
  <c r="V321" i="140"/>
  <c r="W321" i="140"/>
  <c r="AI291" i="140"/>
  <c r="W316" i="140"/>
  <c r="V347" i="140"/>
  <c r="AC295" i="140"/>
  <c r="AC349" i="140"/>
  <c r="AO376" i="140"/>
  <c r="W359" i="140"/>
  <c r="AC324" i="140"/>
  <c r="V372" i="140"/>
  <c r="AH382" i="140"/>
  <c r="AU308" i="140"/>
  <c r="AC318" i="140"/>
  <c r="AC291" i="140"/>
  <c r="V301" i="140"/>
  <c r="AN325" i="140"/>
  <c r="AT325" i="140"/>
  <c r="AN356" i="140"/>
  <c r="AU290" i="140"/>
  <c r="AU364" i="140"/>
  <c r="AB357" i="140"/>
  <c r="AH337" i="140"/>
  <c r="AT311" i="140"/>
  <c r="AU311" i="140"/>
  <c r="AO294" i="140"/>
  <c r="AU346" i="140"/>
  <c r="AB321" i="140"/>
  <c r="AH335" i="140"/>
  <c r="AT389" i="140"/>
  <c r="AO299" i="140"/>
  <c r="AU295" i="140"/>
  <c r="AC327" i="140"/>
  <c r="AI390" i="140"/>
  <c r="AO377" i="140"/>
  <c r="W347" i="140"/>
  <c r="AH348" i="140"/>
  <c r="AU359" i="140"/>
  <c r="AN381" i="140"/>
  <c r="AI367" i="140"/>
  <c r="AO302" i="140"/>
  <c r="AT313" i="140"/>
  <c r="AN287" i="140"/>
  <c r="AB296" i="140"/>
  <c r="V334" i="140"/>
  <c r="V323" i="140"/>
  <c r="AN292" i="140"/>
  <c r="AI366" i="140"/>
  <c r="AU334" i="140"/>
  <c r="AH305" i="140"/>
  <c r="AB345" i="140"/>
  <c r="AI312" i="140"/>
  <c r="AO337" i="140"/>
  <c r="AC379" i="140"/>
  <c r="AB347" i="140"/>
  <c r="AB292" i="140"/>
  <c r="AB372" i="140"/>
  <c r="V340" i="140"/>
  <c r="V349" i="140"/>
  <c r="V345" i="140"/>
  <c r="AN321" i="140"/>
  <c r="AU337" i="140"/>
  <c r="AB373" i="140"/>
  <c r="V363" i="140"/>
  <c r="AH307" i="140"/>
  <c r="AT322" i="140"/>
  <c r="V382" i="140"/>
  <c r="AU376" i="140"/>
  <c r="AO355" i="140"/>
  <c r="AO346" i="140"/>
  <c r="AU361" i="140"/>
  <c r="AC389" i="140"/>
  <c r="AC360" i="140"/>
  <c r="AU301" i="140"/>
  <c r="W317" i="140"/>
  <c r="AI308" i="140"/>
  <c r="AC297" i="140"/>
  <c r="AC351" i="140"/>
  <c r="AT315" i="140"/>
  <c r="AN379" i="140"/>
  <c r="AI364" i="140"/>
  <c r="AU309" i="140"/>
  <c r="AO382" i="140"/>
  <c r="AC386" i="140"/>
  <c r="AN375" i="140"/>
  <c r="V324" i="140"/>
  <c r="AH314" i="140"/>
  <c r="AO373" i="140"/>
  <c r="AB334" i="140"/>
  <c r="AC348" i="140"/>
  <c r="AO316" i="140"/>
  <c r="AU347" i="140"/>
  <c r="AI333" i="140"/>
  <c r="AT378" i="140"/>
  <c r="AI352" i="140"/>
  <c r="AI319" i="140"/>
  <c r="AT358" i="140"/>
  <c r="AI369" i="140"/>
  <c r="AI320" i="140"/>
  <c r="AN345" i="140"/>
  <c r="V380" i="140"/>
  <c r="AB318" i="140"/>
  <c r="W335" i="140"/>
  <c r="AH361" i="140"/>
  <c r="AT353" i="140"/>
  <c r="W291" i="140"/>
  <c r="AO375" i="140"/>
  <c r="AC323" i="140"/>
  <c r="AC335" i="140"/>
  <c r="W361" i="140"/>
  <c r="W343" i="140"/>
  <c r="AO358" i="140"/>
  <c r="W327" i="140"/>
  <c r="AU384" i="140"/>
  <c r="AI315" i="140"/>
  <c r="AH319" i="140"/>
  <c r="W383" i="140"/>
  <c r="AU314" i="140"/>
  <c r="AN337" i="140"/>
  <c r="V348" i="140"/>
  <c r="AU370" i="140"/>
  <c r="AT386" i="140"/>
  <c r="AC344" i="140"/>
  <c r="AH345" i="140"/>
  <c r="AU335" i="140"/>
  <c r="AC309" i="140"/>
  <c r="V298" i="140"/>
  <c r="AB351" i="140"/>
  <c r="AB355" i="140"/>
  <c r="AU354" i="140"/>
  <c r="AO389" i="140"/>
  <c r="AN376" i="140"/>
  <c r="AC373" i="140"/>
  <c r="AC358" i="140"/>
  <c r="AH331" i="140"/>
  <c r="V361" i="140"/>
  <c r="AO306" i="140"/>
  <c r="V289" i="140"/>
  <c r="AN327" i="140"/>
  <c r="AU296" i="140"/>
  <c r="AU387" i="140"/>
  <c r="V310" i="140"/>
  <c r="W323" i="140"/>
  <c r="AT344" i="140"/>
  <c r="W384" i="140"/>
  <c r="AU349" i="140"/>
  <c r="AU379" i="140"/>
  <c r="AT371" i="140"/>
  <c r="AN334" i="140"/>
  <c r="AO315" i="140"/>
  <c r="AO351" i="140"/>
  <c r="V293" i="140"/>
  <c r="AB305" i="140"/>
  <c r="AT328" i="140"/>
  <c r="AH306" i="140"/>
  <c r="AB374" i="140"/>
  <c r="AT368" i="140"/>
  <c r="AN348" i="140"/>
  <c r="AO301" i="140"/>
  <c r="W379" i="140"/>
  <c r="W324" i="140"/>
  <c r="V376" i="140"/>
  <c r="W313" i="140"/>
  <c r="AN333" i="140"/>
  <c r="AH370" i="140"/>
  <c r="AC364" i="140"/>
  <c r="V384" i="140"/>
  <c r="AC288" i="140"/>
  <c r="AN354" i="140"/>
  <c r="AC306" i="140"/>
  <c r="V299" i="140"/>
  <c r="AO329" i="140"/>
  <c r="AU330" i="140"/>
  <c r="AU369" i="140"/>
  <c r="AC317" i="140"/>
  <c r="AN377" i="140"/>
  <c r="AC313" i="140"/>
  <c r="AU367" i="140"/>
  <c r="AH358" i="140"/>
  <c r="AU356" i="140"/>
  <c r="AU321" i="140"/>
  <c r="AT298" i="140"/>
  <c r="AB325" i="140"/>
  <c r="V315" i="140"/>
  <c r="AN360" i="140"/>
  <c r="V308" i="140"/>
  <c r="AN363" i="140"/>
  <c r="AC374" i="140"/>
  <c r="AT306" i="140"/>
  <c r="V346" i="140"/>
  <c r="AU289" i="140"/>
  <c r="AN359" i="140"/>
  <c r="W338" i="140"/>
  <c r="AO356" i="140"/>
  <c r="W320" i="140"/>
  <c r="AU323" i="140"/>
  <c r="AC384" i="140"/>
  <c r="AU318" i="140"/>
  <c r="AH352" i="140"/>
  <c r="AO336" i="140"/>
  <c r="V288" i="140"/>
  <c r="AN389" i="140"/>
  <c r="AH386" i="140"/>
  <c r="AB356" i="140"/>
  <c r="AU375" i="140"/>
  <c r="AT367" i="140"/>
  <c r="AC308" i="140"/>
  <c r="V344" i="140"/>
  <c r="AO340" i="140"/>
  <c r="AH315" i="140"/>
  <c r="AI346" i="140"/>
  <c r="AC302" i="140"/>
  <c r="AN370" i="140"/>
  <c r="V297" i="140"/>
  <c r="AH324" i="140"/>
  <c r="AH309" i="140"/>
  <c r="AI380" i="140"/>
  <c r="AH322" i="140"/>
  <c r="AO339" i="140"/>
  <c r="AH292" i="140"/>
  <c r="W373" i="140"/>
  <c r="AT312" i="140"/>
  <c r="AB386" i="140"/>
  <c r="AT324" i="140"/>
  <c r="AN329" i="140"/>
  <c r="W288" i="140"/>
  <c r="V295" i="140"/>
  <c r="W371" i="140"/>
  <c r="AO307" i="140"/>
  <c r="AU366" i="140"/>
  <c r="W302" i="140"/>
  <c r="AB311" i="140"/>
  <c r="V287" i="140"/>
  <c r="AB300" i="140"/>
  <c r="AC310" i="140"/>
  <c r="W330" i="140"/>
  <c r="AC377" i="140"/>
  <c r="AC353" i="140"/>
  <c r="AU351" i="140"/>
  <c r="AH287" i="140"/>
  <c r="AB360" i="140"/>
  <c r="W294" i="140"/>
  <c r="AI301" i="140"/>
  <c r="W390" i="140"/>
  <c r="AC357" i="140"/>
  <c r="AU291" i="140"/>
  <c r="AI337" i="140"/>
  <c r="AI324" i="140"/>
  <c r="AU307" i="140"/>
  <c r="AT305" i="140"/>
  <c r="V307" i="140"/>
  <c r="V359" i="140"/>
  <c r="AB365" i="140"/>
  <c r="AO383" i="140"/>
  <c r="AC298" i="140"/>
  <c r="W365" i="140"/>
  <c r="AN312" i="140"/>
  <c r="AN374" i="140"/>
  <c r="AI294" i="140"/>
  <c r="X286" i="140"/>
  <c r="AH284" i="140" l="1"/>
  <c r="AC284" i="140"/>
  <c r="V284" i="140"/>
  <c r="AU284" i="140"/>
  <c r="W284" i="140"/>
  <c r="AB284" i="140"/>
  <c r="AO284" i="140"/>
  <c r="AN284" i="140"/>
  <c r="AT284" i="140"/>
  <c r="AI284" i="140"/>
  <c r="AP360" i="140"/>
  <c r="AP343" i="140"/>
  <c r="AP364" i="140"/>
  <c r="AW299" i="140"/>
  <c r="AJ291" i="140"/>
  <c r="AW338" i="140"/>
  <c r="AP387" i="140"/>
  <c r="AJ333" i="140"/>
  <c r="AP313" i="140"/>
  <c r="AD374" i="140"/>
  <c r="AW385" i="140"/>
  <c r="Y330" i="140"/>
  <c r="AW310" i="140"/>
  <c r="AP290" i="140"/>
  <c r="AD334" i="140"/>
  <c r="Y329" i="140"/>
  <c r="AV295" i="140"/>
  <c r="X376" i="140"/>
  <c r="X334" i="140"/>
  <c r="AK370" i="140"/>
  <c r="AK385" i="140"/>
  <c r="Y364" i="140"/>
  <c r="AK379" i="140"/>
  <c r="Y353" i="140"/>
  <c r="AJ320" i="140"/>
  <c r="AW300" i="140"/>
  <c r="AP344" i="140"/>
  <c r="AD368" i="140"/>
  <c r="AW382" i="140"/>
  <c r="AJ336" i="140"/>
  <c r="AP385" i="140"/>
  <c r="AK342" i="140"/>
  <c r="AE330" i="140"/>
  <c r="AV346" i="140"/>
  <c r="AP322" i="140"/>
  <c r="AD363" i="140"/>
  <c r="AV364" i="140"/>
  <c r="Y336" i="140"/>
  <c r="AW386" i="140"/>
  <c r="AK291" i="140"/>
  <c r="X377" i="140"/>
  <c r="X351" i="140"/>
  <c r="AV362" i="140"/>
  <c r="AD295" i="140"/>
  <c r="AE373" i="140"/>
  <c r="AV303" i="140"/>
  <c r="AJ289" i="140"/>
  <c r="X350" i="140"/>
  <c r="AW389" i="140"/>
  <c r="AW355" i="140"/>
  <c r="AJ325" i="140"/>
  <c r="Y286" i="140"/>
  <c r="AK381" i="140"/>
  <c r="Y384" i="140"/>
  <c r="AK367" i="140"/>
  <c r="AP345" i="140"/>
  <c r="AJ370" i="140"/>
  <c r="Y335" i="140"/>
  <c r="Y389" i="140"/>
  <c r="AV344" i="140"/>
  <c r="AP314" i="140"/>
  <c r="AK388" i="140"/>
  <c r="AJ352" i="140"/>
  <c r="AP374" i="140"/>
  <c r="AE366" i="140"/>
  <c r="AV371" i="140"/>
  <c r="AQ310" i="140"/>
  <c r="AQ332" i="140"/>
  <c r="Y339" i="140"/>
  <c r="AQ372" i="140"/>
  <c r="AD344" i="140"/>
  <c r="AQ311" i="140"/>
  <c r="Y355" i="140"/>
  <c r="AW302" i="140"/>
  <c r="AK324" i="140"/>
  <c r="AQ328" i="140"/>
  <c r="X357" i="140"/>
  <c r="AP339" i="140"/>
  <c r="AJ369" i="140"/>
  <c r="AE305" i="140"/>
  <c r="AQ290" i="140"/>
  <c r="AW387" i="140"/>
  <c r="Y304" i="140"/>
  <c r="AW372" i="140"/>
  <c r="AE332" i="140"/>
  <c r="AV299" i="140"/>
  <c r="AD387" i="140"/>
  <c r="AE356" i="140"/>
  <c r="AK288" i="140"/>
  <c r="AW312" i="140"/>
  <c r="AK375" i="140"/>
  <c r="AE378" i="140"/>
  <c r="Y321" i="140"/>
  <c r="AJ294" i="140"/>
  <c r="AD389" i="140"/>
  <c r="X321" i="140"/>
  <c r="AK305" i="140"/>
  <c r="AQ292" i="140"/>
  <c r="X358" i="140"/>
  <c r="AV301" i="140"/>
  <c r="AV317" i="140"/>
  <c r="AV369" i="140"/>
  <c r="AJ312" i="140"/>
  <c r="AP289" i="140"/>
  <c r="AD364" i="140"/>
  <c r="AQ337" i="140"/>
  <c r="X385" i="140"/>
  <c r="Y289" i="140"/>
  <c r="AE379" i="140"/>
  <c r="AJ305" i="140"/>
  <c r="AW332" i="140"/>
  <c r="AV327" i="140"/>
  <c r="AD296" i="140"/>
  <c r="AK376" i="140"/>
  <c r="AD314" i="140"/>
  <c r="AQ375" i="140"/>
  <c r="AD357" i="140"/>
  <c r="AW322" i="140"/>
  <c r="AV341" i="140"/>
  <c r="AE303" i="140"/>
  <c r="X343" i="140"/>
  <c r="AQ370" i="140"/>
  <c r="AQ336" i="140"/>
  <c r="AW308" i="140"/>
  <c r="AP328" i="140"/>
  <c r="X359" i="140"/>
  <c r="AK300" i="140"/>
  <c r="AQ312" i="140"/>
  <c r="AK323" i="140"/>
  <c r="X371" i="140"/>
  <c r="AV380" i="140"/>
  <c r="AK298" i="140"/>
  <c r="AK292" i="140"/>
  <c r="AD369" i="140"/>
  <c r="Y360" i="140"/>
  <c r="AK326" i="140"/>
  <c r="AK290" i="140"/>
  <c r="AQ313" i="140"/>
  <c r="AP371" i="140"/>
  <c r="AD291" i="140"/>
  <c r="AD303" i="140"/>
  <c r="X323" i="140"/>
  <c r="AD293" i="140"/>
  <c r="AK384" i="140"/>
  <c r="AP378" i="140"/>
  <c r="AV322" i="140"/>
  <c r="AQ344" i="140"/>
  <c r="AK354" i="140"/>
  <c r="AE381" i="140"/>
  <c r="AW356" i="140"/>
  <c r="AP346" i="140"/>
  <c r="AK308" i="140"/>
  <c r="Y378" i="140"/>
  <c r="AP347" i="140"/>
  <c r="AP288" i="140"/>
  <c r="AE389" i="140"/>
  <c r="AV323" i="140"/>
  <c r="AP318" i="140"/>
  <c r="AE385" i="140"/>
  <c r="AV326" i="140"/>
  <c r="AD312" i="140"/>
  <c r="X300" i="140"/>
  <c r="AP354" i="140"/>
  <c r="AD358" i="140"/>
  <c r="AP327" i="140"/>
  <c r="AK334" i="140"/>
  <c r="X328" i="140"/>
  <c r="X381" i="140"/>
  <c r="AP359" i="140"/>
  <c r="AK364" i="140"/>
  <c r="AV319" i="140"/>
  <c r="AP319" i="140"/>
  <c r="AD386" i="140"/>
  <c r="Y328" i="140"/>
  <c r="AW344" i="140"/>
  <c r="AK286" i="140"/>
  <c r="AD362" i="140"/>
  <c r="AD287" i="140"/>
  <c r="AK318" i="140"/>
  <c r="AW350" i="140"/>
  <c r="AW340" i="140"/>
  <c r="X326" i="140"/>
  <c r="Y344" i="140"/>
  <c r="AV356" i="140"/>
  <c r="AD301" i="140"/>
  <c r="AK361" i="140"/>
  <c r="AP370" i="140"/>
  <c r="AJ301" i="140"/>
  <c r="AE368" i="140"/>
  <c r="X296" i="140"/>
  <c r="AP377" i="140"/>
  <c r="AJ302" i="140"/>
  <c r="AV290" i="140"/>
  <c r="Y382" i="140"/>
  <c r="AV390" i="140"/>
  <c r="AW326" i="140"/>
  <c r="AK366" i="140"/>
  <c r="AE380" i="140"/>
  <c r="AD340" i="140"/>
  <c r="AE338" i="140"/>
  <c r="X312" i="140"/>
  <c r="Y318" i="140"/>
  <c r="Y299" i="140"/>
  <c r="AV324" i="140"/>
  <c r="AP310" i="140"/>
  <c r="AD331" i="140"/>
  <c r="AQ294" i="140"/>
  <c r="AQ309" i="140"/>
  <c r="AW293" i="140"/>
  <c r="AQ330" i="140"/>
  <c r="AW324" i="140"/>
  <c r="AQ322" i="140"/>
  <c r="AD327" i="140"/>
  <c r="AQ365" i="140"/>
  <c r="X304" i="140"/>
  <c r="Y288" i="140"/>
  <c r="AW295" i="140"/>
  <c r="AJ287" i="140"/>
  <c r="AV378" i="140"/>
  <c r="AP305" i="140"/>
  <c r="X288" i="140"/>
  <c r="AK319" i="140"/>
  <c r="AD308" i="140"/>
  <c r="AV388" i="140"/>
  <c r="AP372" i="140"/>
  <c r="X322" i="140"/>
  <c r="AQ368" i="140"/>
  <c r="AV287" i="140"/>
  <c r="AJ356" i="140"/>
  <c r="AP367" i="140"/>
  <c r="AV310" i="140"/>
  <c r="AV325" i="140"/>
  <c r="AP330" i="140"/>
  <c r="X366" i="140"/>
  <c r="AV302" i="140"/>
  <c r="AQ355" i="140"/>
  <c r="AQ384" i="140"/>
  <c r="AQ358" i="140"/>
  <c r="X337" i="140"/>
  <c r="AJ358" i="140"/>
  <c r="Y351" i="140"/>
  <c r="AW362" i="140"/>
  <c r="Y337" i="140"/>
  <c r="AV311" i="140"/>
  <c r="AJ339" i="140"/>
  <c r="AP366" i="140"/>
  <c r="X313" i="140"/>
  <c r="AQ291" i="140"/>
  <c r="AJ330" i="140"/>
  <c r="AK359" i="140"/>
  <c r="X387" i="140"/>
  <c r="AD318" i="140"/>
  <c r="AW363" i="140"/>
  <c r="AW342" i="140"/>
  <c r="AW341" i="140"/>
  <c r="AV313" i="140"/>
  <c r="AV307" i="140"/>
  <c r="X363" i="140"/>
  <c r="Y302" i="140"/>
  <c r="AE341" i="140"/>
  <c r="AV386" i="140"/>
  <c r="Y308" i="140"/>
  <c r="AQ371" i="140"/>
  <c r="AV335" i="140"/>
  <c r="AE288" i="140"/>
  <c r="AP358" i="140"/>
  <c r="AV359" i="140"/>
  <c r="Y347" i="140"/>
  <c r="AJ343" i="140"/>
  <c r="AD322" i="140"/>
  <c r="AQ333" i="140"/>
  <c r="AJ357" i="140"/>
  <c r="AV368" i="140"/>
  <c r="AV358" i="140"/>
  <c r="Y295" i="140"/>
  <c r="AK360" i="140"/>
  <c r="AQ326" i="140"/>
  <c r="X330" i="140"/>
  <c r="AW364" i="140"/>
  <c r="AW368" i="140"/>
  <c r="AV315" i="140"/>
  <c r="AQ338" i="140"/>
  <c r="AJ338" i="140"/>
  <c r="AJ342" i="140"/>
  <c r="X338" i="140"/>
  <c r="Y362" i="140"/>
  <c r="X361" i="140"/>
  <c r="AK344" i="140"/>
  <c r="AJ354" i="140"/>
  <c r="AW318" i="140"/>
  <c r="AJ293" i="140"/>
  <c r="AV288" i="140"/>
  <c r="AJ390" i="140"/>
  <c r="X291" i="140"/>
  <c r="AW301" i="140"/>
  <c r="AD336" i="140"/>
  <c r="AE355" i="140"/>
  <c r="AW313" i="140"/>
  <c r="AV330" i="140"/>
  <c r="AP389" i="140"/>
  <c r="AK325" i="140"/>
  <c r="Y334" i="140"/>
  <c r="AW287" i="140"/>
  <c r="AW373" i="140"/>
  <c r="AK336" i="140"/>
  <c r="AD355" i="140"/>
  <c r="Y352" i="140"/>
  <c r="AJ375" i="140"/>
  <c r="AV345" i="140"/>
  <c r="Y357" i="140"/>
  <c r="AW345" i="140"/>
  <c r="X367" i="140"/>
  <c r="AE289" i="140"/>
  <c r="AE386" i="140"/>
  <c r="AV298" i="140"/>
  <c r="AQ298" i="140"/>
  <c r="AQ325" i="140"/>
  <c r="AQ349" i="140"/>
  <c r="AK371" i="140"/>
  <c r="AD373" i="140"/>
  <c r="AW346" i="140"/>
  <c r="AP312" i="140"/>
  <c r="AQ334" i="140"/>
  <c r="AJ385" i="140"/>
  <c r="Y359" i="140"/>
  <c r="AW384" i="140"/>
  <c r="Y287" i="140"/>
  <c r="Y376" i="140"/>
  <c r="AV305" i="140"/>
  <c r="AJ380" i="140"/>
  <c r="X344" i="140"/>
  <c r="AW298" i="140"/>
  <c r="AQ307" i="140"/>
  <c r="X360" i="140"/>
  <c r="AQ367" i="140"/>
  <c r="AQ287" i="140"/>
  <c r="AQ380" i="140"/>
  <c r="X301" i="140"/>
  <c r="X292" i="140"/>
  <c r="AJ372" i="140"/>
  <c r="X373" i="140"/>
  <c r="AD333" i="140"/>
  <c r="AD384" i="140"/>
  <c r="AJ382" i="140"/>
  <c r="AK386" i="140"/>
  <c r="AQ369" i="140"/>
  <c r="AE334" i="140"/>
  <c r="AQ288" i="140"/>
  <c r="AD298" i="140"/>
  <c r="AV334" i="140"/>
  <c r="AK296" i="140"/>
  <c r="AK327" i="140"/>
  <c r="Y312" i="140"/>
  <c r="AJ286" i="140"/>
  <c r="AE377" i="140"/>
  <c r="AE318" i="140"/>
  <c r="AP353" i="140"/>
  <c r="AD292" i="140"/>
  <c r="AE362" i="140"/>
  <c r="AE302" i="140"/>
  <c r="AV348" i="140"/>
  <c r="AP286" i="140"/>
  <c r="AP388" i="140"/>
  <c r="AW289" i="140"/>
  <c r="AP376" i="140"/>
  <c r="AK365" i="140"/>
  <c r="AJ379" i="140"/>
  <c r="AV286" i="140"/>
  <c r="AV375" i="140"/>
  <c r="AP309" i="140"/>
  <c r="AJ351" i="140"/>
  <c r="AQ315" i="140"/>
  <c r="AE365" i="140"/>
  <c r="AQ346" i="140"/>
  <c r="AD330" i="140"/>
  <c r="X298" i="140"/>
  <c r="AK338" i="140"/>
  <c r="Y365" i="140"/>
  <c r="X379" i="140"/>
  <c r="AW306" i="140"/>
  <c r="AP317" i="140"/>
  <c r="AD309" i="140"/>
  <c r="X370" i="140"/>
  <c r="AD370" i="140"/>
  <c r="AE353" i="140"/>
  <c r="AD339" i="140"/>
  <c r="AE308" i="140"/>
  <c r="AW335" i="140"/>
  <c r="AQ318" i="140"/>
  <c r="AP323" i="140"/>
  <c r="AW333" i="140"/>
  <c r="AV338" i="140"/>
  <c r="X380" i="140"/>
  <c r="AJ328" i="140"/>
  <c r="AJ313" i="140"/>
  <c r="AD372" i="140"/>
  <c r="AQ305" i="140"/>
  <c r="X295" i="140"/>
  <c r="AK332" i="140"/>
  <c r="AQ323" i="140"/>
  <c r="AP350" i="140"/>
  <c r="AV379" i="140"/>
  <c r="AK309" i="140"/>
  <c r="AP342" i="140"/>
  <c r="AD342" i="140"/>
  <c r="AP303" i="140"/>
  <c r="AQ361" i="140"/>
  <c r="AD348" i="140"/>
  <c r="AK329" i="140"/>
  <c r="AK343" i="140"/>
  <c r="AP336" i="140"/>
  <c r="X383" i="140"/>
  <c r="AE346" i="140"/>
  <c r="Y374" i="140"/>
  <c r="AD337" i="140"/>
  <c r="AP331" i="140"/>
  <c r="X348" i="140"/>
  <c r="AW390" i="140"/>
  <c r="X325" i="140"/>
  <c r="AJ344" i="140"/>
  <c r="AQ329" i="140"/>
  <c r="X335" i="140"/>
  <c r="X369" i="140"/>
  <c r="AK295" i="140"/>
  <c r="AJ321" i="140"/>
  <c r="AP297" i="140"/>
  <c r="AJ292" i="140"/>
  <c r="AQ363" i="140"/>
  <c r="AW379" i="140"/>
  <c r="AE300" i="140"/>
  <c r="AE337" i="140"/>
  <c r="AW336" i="140"/>
  <c r="AV387" i="140"/>
  <c r="AW383" i="140"/>
  <c r="AK316" i="140"/>
  <c r="AJ348" i="140"/>
  <c r="Y292" i="140"/>
  <c r="X352" i="140"/>
  <c r="AQ374" i="140"/>
  <c r="AV376" i="140"/>
  <c r="AP340" i="140"/>
  <c r="AV357" i="140"/>
  <c r="AV349" i="140"/>
  <c r="AQ324" i="140"/>
  <c r="AK350" i="140"/>
  <c r="AP306" i="140"/>
  <c r="Y331" i="140"/>
  <c r="AQ379" i="140"/>
  <c r="AD310" i="140"/>
  <c r="AQ351" i="140"/>
  <c r="AQ304" i="140"/>
  <c r="AQ376" i="140"/>
  <c r="AK357" i="140"/>
  <c r="AV381" i="140"/>
  <c r="AV293" i="140"/>
  <c r="AQ353" i="140"/>
  <c r="AJ324" i="140"/>
  <c r="AP296" i="140"/>
  <c r="AW339" i="140"/>
  <c r="AW375" i="140"/>
  <c r="AW292" i="140"/>
  <c r="Y306" i="140"/>
  <c r="X320" i="140"/>
  <c r="AK307" i="140"/>
  <c r="AK341" i="140"/>
  <c r="X388" i="140"/>
  <c r="AV339" i="140"/>
  <c r="AK380" i="140"/>
  <c r="Y383" i="140"/>
  <c r="AQ356" i="140"/>
  <c r="Y310" i="140"/>
  <c r="AK297" i="140"/>
  <c r="AP380" i="140"/>
  <c r="AK321" i="140"/>
  <c r="AP334" i="140"/>
  <c r="AQ303" i="140"/>
  <c r="AQ286" i="140"/>
  <c r="AV294" i="140"/>
  <c r="Y307" i="140"/>
  <c r="X372" i="140"/>
  <c r="AJ340" i="140"/>
  <c r="AJ373" i="140"/>
  <c r="AJ367" i="140"/>
  <c r="Y303" i="140"/>
  <c r="AV304" i="140"/>
  <c r="AE298" i="140"/>
  <c r="X303" i="140"/>
  <c r="Y340" i="140"/>
  <c r="AK335" i="140"/>
  <c r="AK340" i="140"/>
  <c r="AP299" i="140"/>
  <c r="AP386" i="140"/>
  <c r="Y305" i="140"/>
  <c r="AV297" i="140"/>
  <c r="Y301" i="140"/>
  <c r="X364" i="140"/>
  <c r="AK313" i="140"/>
  <c r="AV367" i="140"/>
  <c r="AK373" i="140"/>
  <c r="AV309" i="140"/>
  <c r="Y367" i="140"/>
  <c r="AP333" i="140"/>
  <c r="AE296" i="140"/>
  <c r="AJ331" i="140"/>
  <c r="AW315" i="140"/>
  <c r="Y341" i="140"/>
  <c r="AW288" i="140"/>
  <c r="Y349" i="140"/>
  <c r="AK372" i="140"/>
  <c r="AV365" i="140"/>
  <c r="AE301" i="140"/>
  <c r="AE357" i="140"/>
  <c r="AW307" i="140"/>
  <c r="AJ381" i="140"/>
  <c r="AE369" i="140"/>
  <c r="AV350" i="140"/>
  <c r="AK333" i="140"/>
  <c r="AP301" i="140"/>
  <c r="AW352" i="140"/>
  <c r="AV370" i="140"/>
  <c r="AJ387" i="140"/>
  <c r="AQ382" i="140"/>
  <c r="X327" i="140"/>
  <c r="AV389" i="140"/>
  <c r="AV316" i="140"/>
  <c r="Y294" i="140"/>
  <c r="Y311" i="140"/>
  <c r="Y370" i="140"/>
  <c r="AK312" i="140"/>
  <c r="AP373" i="140"/>
  <c r="AJ377" i="140"/>
  <c r="AE311" i="140"/>
  <c r="AJ315" i="140"/>
  <c r="AP315" i="140"/>
  <c r="AQ352" i="140"/>
  <c r="AW328" i="140"/>
  <c r="AW337" i="140"/>
  <c r="AQ299" i="140"/>
  <c r="Y375" i="140"/>
  <c r="AK317" i="140"/>
  <c r="AE344" i="140"/>
  <c r="X289" i="140"/>
  <c r="AD290" i="140"/>
  <c r="X315" i="140"/>
  <c r="AD381" i="140"/>
  <c r="AE388" i="140"/>
  <c r="AP382" i="140"/>
  <c r="X345" i="140"/>
  <c r="AP335" i="140"/>
  <c r="AP321" i="140"/>
  <c r="AE352" i="140"/>
  <c r="AK358" i="140"/>
  <c r="AD319" i="140"/>
  <c r="AJ309" i="140"/>
  <c r="AJ310" i="140"/>
  <c r="AW330" i="140"/>
  <c r="AE382" i="140"/>
  <c r="X290" i="140"/>
  <c r="X384" i="140"/>
  <c r="AQ293" i="140"/>
  <c r="AD361" i="140"/>
  <c r="AD335" i="140"/>
  <c r="AP379" i="140"/>
  <c r="AJ355" i="140"/>
  <c r="AW323" i="140"/>
  <c r="X339" i="140"/>
  <c r="AK353" i="140"/>
  <c r="AE376" i="140"/>
  <c r="AV342" i="140"/>
  <c r="Y320" i="140"/>
  <c r="AV353" i="140"/>
  <c r="AD338" i="140"/>
  <c r="AP287" i="140"/>
  <c r="AV351" i="140"/>
  <c r="AW361" i="140"/>
  <c r="AW321" i="140"/>
  <c r="AP363" i="140"/>
  <c r="AE390" i="140"/>
  <c r="AQ341" i="140"/>
  <c r="AV296" i="140"/>
  <c r="AE286" i="140"/>
  <c r="Y366" i="140"/>
  <c r="AE299" i="140"/>
  <c r="X299" i="140"/>
  <c r="AE374" i="140"/>
  <c r="Y325" i="140"/>
  <c r="AP300" i="140"/>
  <c r="AP352" i="140"/>
  <c r="X340" i="140"/>
  <c r="AD325" i="140"/>
  <c r="AV373" i="140"/>
  <c r="AJ368" i="140"/>
  <c r="AE315" i="140"/>
  <c r="AP362" i="140"/>
  <c r="X362" i="140"/>
  <c r="AD300" i="140"/>
  <c r="AK310" i="140"/>
  <c r="AE324" i="140"/>
  <c r="AE321" i="140"/>
  <c r="Y343" i="140"/>
  <c r="AK299" i="140"/>
  <c r="AK303" i="140"/>
  <c r="AQ377" i="140"/>
  <c r="AE336" i="140"/>
  <c r="AK302" i="140"/>
  <c r="AK337" i="140"/>
  <c r="AV384" i="140"/>
  <c r="AD326" i="140"/>
  <c r="AE307" i="140"/>
  <c r="AD302" i="140"/>
  <c r="AP332" i="140"/>
  <c r="AV300" i="140"/>
  <c r="X374" i="140"/>
  <c r="AW371" i="140"/>
  <c r="AV361" i="140"/>
  <c r="AD328" i="140"/>
  <c r="AW370" i="140"/>
  <c r="AW329" i="140"/>
  <c r="AE350" i="140"/>
  <c r="Y319" i="140"/>
  <c r="AD365" i="140"/>
  <c r="AV355" i="140"/>
  <c r="AQ327" i="140"/>
  <c r="X324" i="140"/>
  <c r="Y300" i="140"/>
  <c r="AV306" i="140"/>
  <c r="AV347" i="140"/>
  <c r="AQ383" i="140"/>
  <c r="AW316" i="140"/>
  <c r="AK293" i="140"/>
  <c r="Y317" i="140"/>
  <c r="AW331" i="140"/>
  <c r="Y338" i="140"/>
  <c r="AP291" i="140"/>
  <c r="AV337" i="140"/>
  <c r="AE367" i="140"/>
  <c r="AW388" i="140"/>
  <c r="AK322" i="140"/>
  <c r="AE384" i="140"/>
  <c r="X297" i="140"/>
  <c r="AJ389" i="140"/>
  <c r="AJ304" i="140"/>
  <c r="AE313" i="140"/>
  <c r="AV336" i="140"/>
  <c r="AV383" i="140"/>
  <c r="AE291" i="140"/>
  <c r="AJ366" i="140"/>
  <c r="Y348" i="140"/>
  <c r="AW309" i="140"/>
  <c r="AK314" i="140"/>
  <c r="Y377" i="140"/>
  <c r="AQ385" i="140"/>
  <c r="AE347" i="140"/>
  <c r="X318" i="140"/>
  <c r="AJ322" i="140"/>
  <c r="AD349" i="140"/>
  <c r="AE331" i="140"/>
  <c r="X353" i="140"/>
  <c r="AQ321" i="140"/>
  <c r="AD320" i="140"/>
  <c r="AE372" i="140"/>
  <c r="AW365" i="140"/>
  <c r="Y296" i="140"/>
  <c r="AQ364" i="140"/>
  <c r="AV385" i="140"/>
  <c r="X355" i="140"/>
  <c r="AJ307" i="140"/>
  <c r="AP304" i="140"/>
  <c r="AP355" i="140"/>
  <c r="Y298" i="140"/>
  <c r="AK351" i="140"/>
  <c r="Y379" i="140"/>
  <c r="AQ360" i="140"/>
  <c r="AP295" i="140"/>
  <c r="AE292" i="140"/>
  <c r="AQ296" i="140"/>
  <c r="AD329" i="140"/>
  <c r="AW303" i="140"/>
  <c r="AW360" i="140"/>
  <c r="AD347" i="140"/>
  <c r="AP307" i="140"/>
  <c r="AE304" i="140"/>
  <c r="AE370" i="140"/>
  <c r="AE329" i="140"/>
  <c r="AJ311" i="140"/>
  <c r="AJ298" i="140"/>
  <c r="X309" i="140"/>
  <c r="AQ316" i="140"/>
  <c r="AE387" i="140"/>
  <c r="AP365" i="140"/>
  <c r="AV292" i="140"/>
  <c r="AD353" i="140"/>
  <c r="AJ317" i="140"/>
  <c r="AW343" i="140"/>
  <c r="AJ388" i="140"/>
  <c r="AQ302" i="140"/>
  <c r="AD376" i="140"/>
  <c r="AV291" i="140"/>
  <c r="X293" i="140"/>
  <c r="AJ386" i="140"/>
  <c r="AP351" i="140"/>
  <c r="AK374" i="140"/>
  <c r="AJ350" i="140"/>
  <c r="AD378" i="140"/>
  <c r="AQ387" i="140"/>
  <c r="AW304" i="140"/>
  <c r="AJ374" i="140"/>
  <c r="AQ388" i="140"/>
  <c r="AV308" i="140"/>
  <c r="AP361" i="140"/>
  <c r="AP381" i="140"/>
  <c r="X319" i="140"/>
  <c r="AE287" i="140"/>
  <c r="AV372" i="140"/>
  <c r="Y356" i="140"/>
  <c r="Y322" i="140"/>
  <c r="AJ297" i="140"/>
  <c r="AV354" i="140"/>
  <c r="AQ319" i="140"/>
  <c r="AD359" i="140"/>
  <c r="Y385" i="140"/>
  <c r="AQ389" i="140"/>
  <c r="AK383" i="140"/>
  <c r="X332" i="140"/>
  <c r="AD382" i="140"/>
  <c r="Y373" i="140"/>
  <c r="AJ308" i="140"/>
  <c r="AK289" i="140"/>
  <c r="AK363" i="140"/>
  <c r="AK352" i="140"/>
  <c r="AE316" i="140"/>
  <c r="AD311" i="140"/>
  <c r="AE383" i="140"/>
  <c r="AJ341" i="140"/>
  <c r="X329" i="140"/>
  <c r="AV377" i="140"/>
  <c r="AQ289" i="140"/>
  <c r="AQ345" i="140"/>
  <c r="Y327" i="140"/>
  <c r="AE348" i="140"/>
  <c r="AJ337" i="140"/>
  <c r="AQ381" i="140"/>
  <c r="AD356" i="140"/>
  <c r="X311" i="140"/>
  <c r="AQ347" i="140"/>
  <c r="AE343" i="140"/>
  <c r="AJ362" i="140"/>
  <c r="AV382" i="140"/>
  <c r="AE327" i="140"/>
  <c r="AP324" i="140"/>
  <c r="AW347" i="140"/>
  <c r="AJ334" i="140"/>
  <c r="AD294" i="140"/>
  <c r="AW351" i="140"/>
  <c r="Y369" i="140"/>
  <c r="X307" i="140"/>
  <c r="X389" i="140"/>
  <c r="AP316" i="140"/>
  <c r="AQ306" i="140"/>
  <c r="AP329" i="140"/>
  <c r="AD297" i="140"/>
  <c r="X346" i="140"/>
  <c r="AD371" i="140"/>
  <c r="Y332" i="140"/>
  <c r="AK346" i="140"/>
  <c r="AQ317" i="140"/>
  <c r="X287" i="140"/>
  <c r="AE317" i="140"/>
  <c r="AD304" i="140"/>
  <c r="AW327" i="140"/>
  <c r="AP337" i="140"/>
  <c r="AQ378" i="140"/>
  <c r="AE320" i="140"/>
  <c r="AW334" i="140"/>
  <c r="Y354" i="140"/>
  <c r="Y290" i="140"/>
  <c r="AE360" i="140"/>
  <c r="AD367" i="140"/>
  <c r="AW314" i="140"/>
  <c r="AW305" i="140"/>
  <c r="AP369" i="140"/>
  <c r="AD366" i="140"/>
  <c r="AE297" i="140"/>
  <c r="AQ301" i="140"/>
  <c r="AV314" i="140"/>
  <c r="X314" i="140"/>
  <c r="Y315" i="140"/>
  <c r="X390" i="140"/>
  <c r="X305" i="140"/>
  <c r="AW353" i="140"/>
  <c r="X336" i="140"/>
  <c r="AE294" i="140"/>
  <c r="AE310" i="140"/>
  <c r="AW297" i="140"/>
  <c r="AP349" i="140"/>
  <c r="AJ384" i="140"/>
  <c r="AP383" i="140"/>
  <c r="X306" i="140"/>
  <c r="AE358" i="140"/>
  <c r="AQ342" i="140"/>
  <c r="AK389" i="140"/>
  <c r="AQ386" i="140"/>
  <c r="AJ346" i="140"/>
  <c r="AD286" i="140"/>
  <c r="AP326" i="140"/>
  <c r="AK311" i="140"/>
  <c r="Y293" i="140"/>
  <c r="X333" i="140"/>
  <c r="AW359" i="140"/>
  <c r="AJ349" i="140"/>
  <c r="Y390" i="140"/>
  <c r="AD385" i="140"/>
  <c r="Y358" i="140"/>
  <c r="AJ360" i="140"/>
  <c r="AJ363" i="140"/>
  <c r="AD351" i="140"/>
  <c r="AD305" i="140"/>
  <c r="AD346" i="140"/>
  <c r="AE345" i="140"/>
  <c r="AK382" i="140"/>
  <c r="AQ366" i="140"/>
  <c r="AK345" i="140"/>
  <c r="AP308" i="140"/>
  <c r="AQ373" i="140"/>
  <c r="AV352" i="140"/>
  <c r="AJ383" i="140"/>
  <c r="AD289" i="140"/>
  <c r="X342" i="140"/>
  <c r="Y333" i="140"/>
  <c r="Y386" i="140"/>
  <c r="AE314" i="140"/>
  <c r="AQ297" i="140"/>
  <c r="AW290" i="140"/>
  <c r="AV329" i="140"/>
  <c r="AJ300" i="140"/>
  <c r="AP348" i="140"/>
  <c r="AK331" i="140"/>
  <c r="X354" i="140"/>
  <c r="AJ314" i="140"/>
  <c r="AD354" i="140"/>
  <c r="AP294" i="140"/>
  <c r="Y346" i="140"/>
  <c r="AQ357" i="140"/>
  <c r="AK356" i="140"/>
  <c r="X331" i="140"/>
  <c r="AJ361" i="140"/>
  <c r="AP311" i="140"/>
  <c r="AK348" i="140"/>
  <c r="AJ290" i="140"/>
  <c r="AK301" i="140"/>
  <c r="AJ288" i="140"/>
  <c r="AQ314" i="140"/>
  <c r="AK387" i="140"/>
  <c r="AQ390" i="140"/>
  <c r="X341" i="140"/>
  <c r="AP338" i="140"/>
  <c r="AW349" i="140"/>
  <c r="AW380" i="140"/>
  <c r="AK304" i="140"/>
  <c r="AE306" i="140"/>
  <c r="AQ331" i="140"/>
  <c r="AW378" i="140"/>
  <c r="AD383" i="140"/>
  <c r="AV343" i="140"/>
  <c r="X310" i="140"/>
  <c r="AP368" i="140"/>
  <c r="AE312" i="140"/>
  <c r="AV333" i="140"/>
  <c r="AJ319" i="140"/>
  <c r="AJ299" i="140"/>
  <c r="Y368" i="140"/>
  <c r="AQ340" i="140"/>
  <c r="AW325" i="140"/>
  <c r="Y342" i="140"/>
  <c r="AJ296" i="140"/>
  <c r="AD321" i="140"/>
  <c r="AP341" i="140"/>
  <c r="Y309" i="140"/>
  <c r="AE323" i="140"/>
  <c r="AD306" i="140"/>
  <c r="X378" i="140"/>
  <c r="Y345" i="140"/>
  <c r="AE325" i="140"/>
  <c r="AD332" i="140"/>
  <c r="AJ326" i="140"/>
  <c r="AE309" i="140"/>
  <c r="Y381" i="140"/>
  <c r="AK294" i="140"/>
  <c r="AK362" i="140"/>
  <c r="AD341" i="140"/>
  <c r="AP293" i="140"/>
  <c r="AP298" i="140"/>
  <c r="Y361" i="140"/>
  <c r="Y350" i="140"/>
  <c r="AE339" i="140"/>
  <c r="AE319" i="140"/>
  <c r="AK320" i="140"/>
  <c r="AV331" i="140"/>
  <c r="AV320" i="140"/>
  <c r="AW376" i="140"/>
  <c r="AJ327" i="140"/>
  <c r="AE328" i="140"/>
  <c r="Y291" i="140"/>
  <c r="AJ364" i="140"/>
  <c r="AP292" i="140"/>
  <c r="AW311" i="140"/>
  <c r="AE290" i="140"/>
  <c r="X382" i="140"/>
  <c r="AJ345" i="140"/>
  <c r="AP390" i="140"/>
  <c r="AW286" i="140"/>
  <c r="AE295" i="140"/>
  <c r="AD375" i="140"/>
  <c r="AQ320" i="140"/>
  <c r="Y372" i="140"/>
  <c r="AW381" i="140"/>
  <c r="AJ365" i="140"/>
  <c r="AP320" i="140"/>
  <c r="AJ318" i="140"/>
  <c r="AE364" i="140"/>
  <c r="AJ295" i="140"/>
  <c r="AV328" i="140"/>
  <c r="AD324" i="140"/>
  <c r="AW369" i="140"/>
  <c r="AW358" i="140"/>
  <c r="X347" i="140"/>
  <c r="AD345" i="140"/>
  <c r="Y297" i="140"/>
  <c r="AJ329" i="140"/>
  <c r="AD317" i="140"/>
  <c r="AQ295" i="140"/>
  <c r="AE333" i="140"/>
  <c r="AE340" i="140"/>
  <c r="AV289" i="140"/>
  <c r="X316" i="140"/>
  <c r="AE375" i="140"/>
  <c r="AW367" i="140"/>
  <c r="AD323" i="140"/>
  <c r="AP325" i="140"/>
  <c r="AE293" i="140"/>
  <c r="AE361" i="140"/>
  <c r="AJ353" i="140"/>
  <c r="AK306" i="140"/>
  <c r="AJ316" i="140"/>
  <c r="AW319" i="140"/>
  <c r="AK328" i="140"/>
  <c r="AV312" i="140"/>
  <c r="Y323" i="140"/>
  <c r="AK349" i="140"/>
  <c r="AD350" i="140"/>
  <c r="AD360" i="140"/>
  <c r="X368" i="140"/>
  <c r="AD352" i="140"/>
  <c r="Y380" i="140"/>
  <c r="Y371" i="140"/>
  <c r="AD343" i="140"/>
  <c r="AE351" i="140"/>
  <c r="AJ376" i="140"/>
  <c r="AQ350" i="140"/>
  <c r="AW357" i="140"/>
  <c r="Y326" i="140"/>
  <c r="AJ378" i="140"/>
  <c r="AP356" i="140"/>
  <c r="AD315" i="140"/>
  <c r="AK377" i="140"/>
  <c r="X349" i="140"/>
  <c r="AW348" i="140"/>
  <c r="AJ347" i="140"/>
  <c r="Y324" i="140"/>
  <c r="AW320" i="140"/>
  <c r="AV366" i="140"/>
  <c r="AV374" i="140"/>
  <c r="AD388" i="140"/>
  <c r="AD316" i="140"/>
  <c r="AK330" i="140"/>
  <c r="AE359" i="140"/>
  <c r="Y388" i="140"/>
  <c r="AK287" i="140"/>
  <c r="AK369" i="140"/>
  <c r="AQ362" i="140"/>
  <c r="Y316" i="140"/>
  <c r="AJ332" i="140"/>
  <c r="AJ306" i="140"/>
  <c r="AJ303" i="140"/>
  <c r="X356" i="140"/>
  <c r="X386" i="140"/>
  <c r="AP375" i="140"/>
  <c r="AP384" i="140"/>
  <c r="AQ335" i="140"/>
  <c r="AK368" i="140"/>
  <c r="Y314" i="140"/>
  <c r="X308" i="140"/>
  <c r="AE354" i="140"/>
  <c r="AD299" i="140"/>
  <c r="AW377" i="140"/>
  <c r="AK347" i="140"/>
  <c r="AW296" i="140"/>
  <c r="AD390" i="140"/>
  <c r="AV318" i="140"/>
  <c r="X317" i="140"/>
  <c r="AD380" i="140"/>
  <c r="AQ343" i="140"/>
  <c r="AW374" i="140"/>
  <c r="AD288" i="140"/>
  <c r="AD379" i="140"/>
  <c r="Y363" i="140"/>
  <c r="AP357" i="140"/>
  <c r="AJ335" i="140"/>
  <c r="Y313" i="140"/>
  <c r="AK315" i="140"/>
  <c r="AD377" i="140"/>
  <c r="AW294" i="140"/>
  <c r="AJ323" i="140"/>
  <c r="AD313" i="140"/>
  <c r="AQ339" i="140"/>
  <c r="AW366" i="140"/>
  <c r="AQ348" i="140"/>
  <c r="X365" i="140"/>
  <c r="AV363" i="140"/>
  <c r="AQ359" i="140"/>
  <c r="X375" i="140"/>
  <c r="AK355" i="140"/>
  <c r="AE342" i="140"/>
  <c r="AE326" i="140"/>
  <c r="AW354" i="140"/>
  <c r="Y387" i="140"/>
  <c r="AV340" i="140"/>
  <c r="AQ354" i="140"/>
  <c r="AJ359" i="140"/>
  <c r="AQ308" i="140"/>
  <c r="AV332" i="140"/>
  <c r="AE322" i="140"/>
  <c r="AP302" i="140"/>
  <c r="AV360" i="140"/>
  <c r="AV321" i="140"/>
  <c r="AK378" i="140"/>
  <c r="AE363" i="140"/>
  <c r="AE349" i="140"/>
  <c r="AK390" i="140"/>
  <c r="X302" i="140"/>
  <c r="AE335" i="140"/>
  <c r="AQ300" i="140"/>
  <c r="AW291" i="140"/>
  <c r="AW317" i="140"/>
  <c r="AE371" i="140"/>
  <c r="AJ371" i="140"/>
  <c r="AK339" i="140"/>
  <c r="X294" i="140"/>
  <c r="AD307" i="140"/>
  <c r="AN283" i="140" l="1"/>
  <c r="H126" i="140" s="1"/>
  <c r="G137" i="272" s="1"/>
  <c r="AB283" i="140"/>
  <c r="H117" i="140" s="1"/>
  <c r="G130" i="272" s="1"/>
  <c r="V283" i="140"/>
  <c r="AH283" i="140"/>
  <c r="H118" i="140" s="1"/>
  <c r="G131" i="272" s="1"/>
  <c r="AT283" i="140"/>
  <c r="H127" i="140" s="1"/>
  <c r="X284" i="140"/>
  <c r="AW284" i="140"/>
  <c r="AP284" i="140"/>
  <c r="AJ284" i="140"/>
  <c r="AE284" i="140"/>
  <c r="AQ284" i="140"/>
  <c r="AD284" i="140"/>
  <c r="AV284" i="140"/>
  <c r="AK284" i="140"/>
  <c r="Y284" i="140"/>
  <c r="P651" i="247" l="1"/>
  <c r="Q651" i="247" s="1"/>
  <c r="P651" i="265"/>
  <c r="Q651" i="265" s="1"/>
  <c r="H113" i="140"/>
  <c r="G126" i="272" s="1"/>
  <c r="G128" i="272" s="1"/>
  <c r="G133" i="272" s="1"/>
  <c r="G139" i="272" s="1"/>
  <c r="G145" i="272" s="1"/>
  <c r="U279" i="140"/>
  <c r="AV283" i="140"/>
  <c r="I127" i="140" s="1"/>
  <c r="X283" i="140"/>
  <c r="I113" i="140" s="1"/>
  <c r="H126" i="272" s="1"/>
  <c r="H128" i="272" s="1"/>
  <c r="H133" i="272" s="1"/>
  <c r="H139" i="272" s="1"/>
  <c r="H145" i="272" s="1"/>
  <c r="AD283" i="140"/>
  <c r="I117" i="140" s="1"/>
  <c r="H130" i="272" s="1"/>
  <c r="AJ283" i="140"/>
  <c r="I118" i="140" s="1"/>
  <c r="H131" i="272" s="1"/>
  <c r="AP283" i="140"/>
  <c r="I126" i="140" s="1"/>
  <c r="H137" i="272" s="1"/>
  <c r="J545" i="261" l="1"/>
  <c r="AC641" i="247"/>
  <c r="K545" i="261"/>
  <c r="I115" i="140"/>
  <c r="H21" i="178" s="1"/>
  <c r="H115" i="140"/>
  <c r="P640" i="265" s="1"/>
  <c r="Q639" i="247"/>
  <c r="I120" i="140" l="1"/>
  <c r="I129" i="140" s="1"/>
  <c r="I137" i="140" s="1"/>
  <c r="H120" i="140"/>
  <c r="H129" i="140" s="1"/>
  <c r="G21" i="178"/>
  <c r="Q486" i="265"/>
  <c r="Q641" i="247"/>
  <c r="Q640" i="247"/>
  <c r="P641" i="265"/>
  <c r="Q641" i="265" s="1"/>
  <c r="Q640" i="265"/>
  <c r="I237" i="140" l="1"/>
  <c r="I264" i="140" s="1"/>
  <c r="P486" i="247"/>
  <c r="Q486" i="247" s="1"/>
  <c r="H237" i="140"/>
  <c r="H137" i="140"/>
  <c r="J137" i="140" s="1"/>
  <c r="K137" i="140"/>
  <c r="L137" i="140"/>
  <c r="L139" i="140" s="1"/>
  <c r="L140" i="140" s="1"/>
  <c r="H264" i="140" l="1"/>
  <c r="J264" i="140" s="1"/>
  <c r="L237" i="140"/>
  <c r="L264" i="140"/>
  <c r="K264" i="140"/>
  <c r="E102" i="274" l="1"/>
</calcChain>
</file>

<file path=xl/sharedStrings.xml><?xml version="1.0" encoding="utf-8"?>
<sst xmlns="http://schemas.openxmlformats.org/spreadsheetml/2006/main" count="65591" uniqueCount="11434">
  <si>
    <t>RANGO DE LAS CALIFICACIONES DEL RIESGO  DETERMINADO POR AREAS Y VALORES</t>
  </si>
  <si>
    <t>¿ASIGNE EL VALOR DEACUERDO A LA EXISTENCIA DEL RIESGO Y CONTROLES INTERNOS ?</t>
  </si>
  <si>
    <t>RIESGO DE AUDITORIA</t>
  </si>
  <si>
    <t>COTROLES INTERNOS</t>
  </si>
  <si>
    <t>CONTROL</t>
  </si>
  <si>
    <t>materialidad 1% sobre  activos</t>
  </si>
  <si>
    <t>ANEXOS A LOS ESTADOS FINANCIEROS</t>
  </si>
  <si>
    <t>anual</t>
  </si>
  <si>
    <t xml:space="preserve">BALANCE GENERAL </t>
  </si>
  <si>
    <t>COD</t>
  </si>
  <si>
    <t>DETALLE</t>
  </si>
  <si>
    <t>SALDOS</t>
  </si>
  <si>
    <t>SALDO CLIENTE</t>
  </si>
  <si>
    <t>AJUSTES</t>
  </si>
  <si>
    <t>SALDO</t>
  </si>
  <si>
    <t>RECLASIFICACIONES</t>
  </si>
  <si>
    <t>REF</t>
  </si>
  <si>
    <t xml:space="preserve">DEBITOS </t>
  </si>
  <si>
    <t>CREDITOS</t>
  </si>
  <si>
    <t>FINAL</t>
  </si>
  <si>
    <t>ACTIVOS</t>
  </si>
  <si>
    <t>A</t>
  </si>
  <si>
    <t>INVENTARIOS</t>
  </si>
  <si>
    <t>TOTAL ACTIVOS</t>
  </si>
  <si>
    <t>PASIVOS</t>
  </si>
  <si>
    <t>TOTAL PASIVOS</t>
  </si>
  <si>
    <t>PATRIMONIO</t>
  </si>
  <si>
    <t>UTILIDADES RETENIDAS</t>
  </si>
  <si>
    <t>TOTAL PASIVO Y PATRIMONIO</t>
  </si>
  <si>
    <t>CONTINGENTES</t>
  </si>
  <si>
    <t>Z</t>
  </si>
  <si>
    <t>INGRESOS</t>
  </si>
  <si>
    <t>TOTAL INGRESOS</t>
  </si>
  <si>
    <t>GASTOS</t>
  </si>
  <si>
    <t>TOTAL GASTOS</t>
  </si>
  <si>
    <t>RESULTADOS DEL EJERCICIO</t>
  </si>
  <si>
    <t>PARTICIPACION A TRABAJADORES</t>
  </si>
  <si>
    <t xml:space="preserve">RESERVA  </t>
  </si>
  <si>
    <t>IMPUESTO A LA RENTA</t>
  </si>
  <si>
    <t>UTILIDADES DEL EJERCICIO</t>
  </si>
  <si>
    <t>PERDIDAS ACUMULADAS</t>
  </si>
  <si>
    <t xml:space="preserve">FINAL </t>
  </si>
  <si>
    <t xml:space="preserve">AJUSTES </t>
  </si>
  <si>
    <t>PARCIAL</t>
  </si>
  <si>
    <t>DEBITO</t>
  </si>
  <si>
    <t>CREDITO</t>
  </si>
  <si>
    <t>RECLACIFICACIONES</t>
  </si>
  <si>
    <t>ESTADO DE RESULTADO</t>
  </si>
  <si>
    <t>OTROS INGRESOS</t>
  </si>
  <si>
    <t xml:space="preserve"> </t>
  </si>
  <si>
    <t>ANUAL</t>
  </si>
  <si>
    <t>RIESGO</t>
  </si>
  <si>
    <t>SI</t>
  </si>
  <si>
    <t>PRUEBE EL 100% DE LA CUENTA</t>
  </si>
  <si>
    <t>NO</t>
  </si>
  <si>
    <t>PRUEBE EL 80% DE LA CUENTA O EL 100% DEL CONTROL PARA QUE LA PRUEBA SEA COMFIABLE</t>
  </si>
  <si>
    <t>REALICE PRUEBA 50% A LOS CONTROLES BASE SU TRABAJO SOBRE LOS CONTROLES</t>
  </si>
  <si>
    <t>BUENO</t>
  </si>
  <si>
    <t>REALICE PRUEBA 25% A LOS CONTROLES BASE SU TRABAJO SOBRE LOS CONTROLES</t>
  </si>
  <si>
    <t>MEDIO</t>
  </si>
  <si>
    <t>MALO</t>
  </si>
  <si>
    <t>CALIFICACION DE RIESGO</t>
  </si>
  <si>
    <t xml:space="preserve">NIVEL DE </t>
  </si>
  <si>
    <t>PRUEBAL</t>
  </si>
  <si>
    <t>PRUEBA</t>
  </si>
  <si>
    <t>REALICE PRUEBA 25% A LOS CONTROLES BASE SU TRABAJO SOBRE LOS CONTROLES INTERNOS</t>
  </si>
  <si>
    <t>CODIGO</t>
  </si>
  <si>
    <t>total de costos y gastos deducibles a efecto del Impuesto a la Renta</t>
  </si>
  <si>
    <t>del activo total</t>
  </si>
  <si>
    <t>total de ingresos gravables a efecto del impuesto a la renta.</t>
  </si>
  <si>
    <t>CALCULO A IMPUESTO A LA RENTA</t>
  </si>
  <si>
    <t>AUDITOR:</t>
  </si>
  <si>
    <t>ROY CISNEROS</t>
  </si>
  <si>
    <t>ENCARGADO</t>
  </si>
  <si>
    <t>EXPLICACION DE MARCA</t>
  </si>
  <si>
    <r>
      <t>√=</t>
    </r>
    <r>
      <rPr>
        <sz val="11"/>
        <rFont val="Calibri"/>
        <family val="2"/>
      </rPr>
      <t xml:space="preserve">  Verificado y está conforme con la revisión, Cotejado con documento (físico)</t>
    </r>
  </si>
  <si>
    <r>
      <t xml:space="preserve">           = verificado</t>
    </r>
    <r>
      <rPr>
        <sz val="12"/>
        <rFont val="Calibri"/>
        <family val="2"/>
      </rPr>
      <t xml:space="preserve"> y no está conforme, revisar 1 error</t>
    </r>
  </si>
  <si>
    <r>
      <t>X=</t>
    </r>
    <r>
      <rPr>
        <sz val="36"/>
        <rFont val="Calibri"/>
        <family val="2"/>
      </rPr>
      <t xml:space="preserve"> </t>
    </r>
    <r>
      <rPr>
        <sz val="12"/>
        <rFont val="Calibri"/>
        <family val="2"/>
      </rPr>
      <t>error, No cumple con todos los requisitos</t>
    </r>
  </si>
  <si>
    <r>
      <t>Ø=</t>
    </r>
    <r>
      <rPr>
        <b/>
        <sz val="20"/>
        <rFont val="Verdana"/>
        <family val="2"/>
      </rPr>
      <t xml:space="preserve"> </t>
    </r>
    <r>
      <rPr>
        <sz val="12"/>
        <rFont val="Calibri"/>
        <family val="2"/>
      </rPr>
      <t>Información incorrecta</t>
    </r>
  </si>
  <si>
    <r>
      <t xml:space="preserve">     = </t>
    </r>
    <r>
      <rPr>
        <sz val="12"/>
        <rFont val="Calibri"/>
        <family val="2"/>
      </rPr>
      <t>Falta información</t>
    </r>
  </si>
  <si>
    <r>
      <t>S</t>
    </r>
    <r>
      <rPr>
        <b/>
        <sz val="11"/>
        <rFont val="Verdana"/>
        <family val="2"/>
      </rPr>
      <t>=</t>
    </r>
    <r>
      <rPr>
        <sz val="26"/>
        <rFont val="Calibri"/>
        <family val="2"/>
      </rPr>
      <t xml:space="preserve"> </t>
    </r>
    <r>
      <rPr>
        <sz val="12"/>
        <rFont val="Calibri"/>
        <family val="2"/>
      </rPr>
      <t>Solicitud de confirmación enviada</t>
    </r>
  </si>
  <si>
    <r>
      <t>SI</t>
    </r>
    <r>
      <rPr>
        <b/>
        <sz val="11"/>
        <rFont val="Verdana"/>
        <family val="2"/>
      </rPr>
      <t>=</t>
    </r>
    <r>
      <rPr>
        <b/>
        <sz val="20"/>
        <rFont val="Verdana"/>
        <family val="2"/>
      </rPr>
      <t xml:space="preserve"> </t>
    </r>
    <r>
      <rPr>
        <sz val="12"/>
        <rFont val="Calibri"/>
        <family val="2"/>
      </rPr>
      <t>Solicitud de confirmación recibida inconforme</t>
    </r>
  </si>
  <si>
    <r>
      <t>SIA</t>
    </r>
    <r>
      <rPr>
        <b/>
        <sz val="11"/>
        <rFont val="Verdana"/>
        <family val="2"/>
      </rPr>
      <t>=</t>
    </r>
    <r>
      <rPr>
        <b/>
        <sz val="20"/>
        <rFont val="Verdana"/>
        <family val="2"/>
      </rPr>
      <t xml:space="preserve"> </t>
    </r>
    <r>
      <rPr>
        <sz val="12"/>
        <rFont val="Calibri"/>
        <family val="2"/>
      </rPr>
      <t>Solicitud de confirmación recibida inconforme pero aclarada</t>
    </r>
  </si>
  <si>
    <r>
      <t>SC</t>
    </r>
    <r>
      <rPr>
        <b/>
        <sz val="11"/>
        <rFont val="Verdana"/>
        <family val="2"/>
      </rPr>
      <t>=</t>
    </r>
    <r>
      <rPr>
        <b/>
        <sz val="20"/>
        <rFont val="Verdana"/>
        <family val="2"/>
      </rPr>
      <t xml:space="preserve"> </t>
    </r>
    <r>
      <rPr>
        <sz val="12"/>
        <rFont val="Calibri"/>
        <family val="2"/>
      </rPr>
      <t>Solicitud de confirmación recibida conforme</t>
    </r>
  </si>
  <si>
    <r>
      <t>∑</t>
    </r>
    <r>
      <rPr>
        <b/>
        <sz val="11"/>
        <rFont val="Verdana"/>
        <family val="2"/>
      </rPr>
      <t>=</t>
    </r>
    <r>
      <rPr>
        <b/>
        <sz val="20"/>
        <rFont val="Verdana"/>
        <family val="2"/>
      </rPr>
      <t xml:space="preserve"> </t>
    </r>
    <r>
      <rPr>
        <sz val="12"/>
        <rFont val="Calibri"/>
        <family val="2"/>
      </rPr>
      <t>Sumatoria, totalizado</t>
    </r>
  </si>
  <si>
    <r>
      <t>€</t>
    </r>
    <r>
      <rPr>
        <b/>
        <sz val="11"/>
        <rFont val="Verdana"/>
        <family val="2"/>
      </rPr>
      <t>=</t>
    </r>
    <r>
      <rPr>
        <b/>
        <sz val="20"/>
        <rFont val="Verdana"/>
        <family val="2"/>
      </rPr>
      <t xml:space="preserve"> </t>
    </r>
    <r>
      <rPr>
        <sz val="12"/>
        <rFont val="Calibri"/>
        <family val="2"/>
      </rPr>
      <t>Conciliado</t>
    </r>
  </si>
  <si>
    <r>
      <t>Ω</t>
    </r>
    <r>
      <rPr>
        <b/>
        <sz val="11"/>
        <rFont val="Verdana"/>
        <family val="2"/>
      </rPr>
      <t>=</t>
    </r>
    <r>
      <rPr>
        <b/>
        <sz val="20"/>
        <rFont val="Verdana"/>
        <family val="2"/>
      </rPr>
      <t xml:space="preserve"> </t>
    </r>
    <r>
      <rPr>
        <sz val="12"/>
        <rFont val="Calibri"/>
        <family val="2"/>
      </rPr>
      <t xml:space="preserve">Circularizado, movido </t>
    </r>
  </si>
  <si>
    <r>
      <t>«=</t>
    </r>
    <r>
      <rPr>
        <b/>
        <sz val="20"/>
        <rFont val="Verdana"/>
        <family val="2"/>
      </rPr>
      <t xml:space="preserve"> </t>
    </r>
    <r>
      <rPr>
        <sz val="12"/>
        <rFont val="Calibri"/>
        <family val="2"/>
      </rPr>
      <t>pendiente de registro</t>
    </r>
  </si>
  <si>
    <r>
      <t>^=</t>
    </r>
    <r>
      <rPr>
        <b/>
        <sz val="10"/>
        <color rgb="FF008000"/>
        <rFont val="Verdana"/>
        <family val="2"/>
      </rPr>
      <t xml:space="preserve"> </t>
    </r>
    <r>
      <rPr>
        <sz val="12"/>
        <rFont val="Calibri"/>
        <family val="2"/>
      </rPr>
      <t>Sumas y formulas verificadas</t>
    </r>
  </si>
  <si>
    <r>
      <t>¢=</t>
    </r>
    <r>
      <rPr>
        <b/>
        <sz val="20"/>
        <rFont val="Verdana"/>
        <family val="2"/>
      </rPr>
      <t xml:space="preserve"> </t>
    </r>
    <r>
      <rPr>
        <sz val="12"/>
        <rFont val="Calibri"/>
        <family val="2"/>
      </rPr>
      <t xml:space="preserve">Comparado con mayores / auxiliares </t>
    </r>
  </si>
  <si>
    <r>
      <t>µ=</t>
    </r>
    <r>
      <rPr>
        <b/>
        <sz val="20"/>
        <rFont val="Verdana"/>
        <family val="2"/>
      </rPr>
      <t xml:space="preserve"> </t>
    </r>
    <r>
      <rPr>
        <sz val="12"/>
        <rFont val="Calibri"/>
        <family val="2"/>
      </rPr>
      <t>Corrección realizada</t>
    </r>
  </si>
  <si>
    <r>
      <t>¥=</t>
    </r>
    <r>
      <rPr>
        <b/>
        <sz val="20"/>
        <rFont val="Verdana"/>
        <family val="2"/>
      </rPr>
      <t xml:space="preserve"> </t>
    </r>
    <r>
      <rPr>
        <sz val="12"/>
        <rFont val="Calibri"/>
        <family val="2"/>
      </rPr>
      <t>Confrontado con libros</t>
    </r>
  </si>
  <si>
    <r>
      <t>@=</t>
    </r>
    <r>
      <rPr>
        <b/>
        <sz val="20"/>
        <rFont val="Verdana"/>
        <family val="2"/>
      </rPr>
      <t xml:space="preserve"> </t>
    </r>
    <r>
      <rPr>
        <sz val="12"/>
        <rFont val="Calibri"/>
        <family val="2"/>
      </rPr>
      <t>Cotejado contra  fuente externa</t>
    </r>
  </si>
  <si>
    <r>
      <t>N/A=</t>
    </r>
    <r>
      <rPr>
        <b/>
        <sz val="10"/>
        <rFont val="Calibri"/>
        <family val="2"/>
      </rPr>
      <t xml:space="preserve"> </t>
    </r>
    <r>
      <rPr>
        <sz val="12"/>
        <rFont val="Calibri"/>
        <family val="2"/>
      </rPr>
      <t>Procedimiento no aplicable</t>
    </r>
  </si>
  <si>
    <r>
      <t>A=</t>
    </r>
    <r>
      <rPr>
        <sz val="12"/>
        <rFont val="Calibri"/>
        <family val="2"/>
      </rPr>
      <t xml:space="preserve"> Nota explicativa</t>
    </r>
  </si>
  <si>
    <r>
      <t xml:space="preserve">&lt;  &gt; </t>
    </r>
    <r>
      <rPr>
        <sz val="12"/>
        <rFont val="Calibri"/>
        <family val="2"/>
      </rPr>
      <t>Pasa a</t>
    </r>
  </si>
  <si>
    <r>
      <t xml:space="preserve">(   ) </t>
    </r>
    <r>
      <rPr>
        <sz val="12"/>
        <rFont val="Calibri"/>
        <family val="2"/>
      </rPr>
      <t>Viene de</t>
    </r>
  </si>
  <si>
    <r>
      <t xml:space="preserve">R= </t>
    </r>
    <r>
      <rPr>
        <sz val="12"/>
        <rFont val="Calibri"/>
        <family val="2"/>
      </rPr>
      <t>Pasa de una área  a otra</t>
    </r>
  </si>
  <si>
    <r>
      <t>V =</t>
    </r>
    <r>
      <rPr>
        <sz val="12"/>
        <rFont val="Calibri"/>
        <family val="2"/>
      </rPr>
      <t xml:space="preserve"> Ver hoja</t>
    </r>
  </si>
  <si>
    <t>RESERVAS</t>
  </si>
  <si>
    <t>RESULTADOS ACUMULADOS</t>
  </si>
  <si>
    <t>RESERVA LEGAL</t>
  </si>
  <si>
    <t>Inventarios</t>
  </si>
  <si>
    <t>EDIFICIOS</t>
  </si>
  <si>
    <t>ANTERIOR</t>
  </si>
  <si>
    <t>¿ASIGNE EL VALOR DE ACUERDO A LA EXISTENCIA DEL RIESGO Y CONTROLES INTERNOS ?</t>
  </si>
  <si>
    <t>PRUEBE EL 80% DE LA CUENTA O EL 100% DEL CONTROL PARA QUE LA PRUEBA SEA CONFIABLE</t>
  </si>
  <si>
    <t>CONTROLES INTERNOS</t>
  </si>
  <si>
    <t>suma matemática del patrimonio total</t>
  </si>
  <si>
    <t>REVISIÓN</t>
  </si>
  <si>
    <t>CALIFICACIÓN DE RIESGO</t>
  </si>
  <si>
    <t>PRELIMINAR</t>
  </si>
  <si>
    <t>REF.</t>
  </si>
  <si>
    <t>VARIACIÓN</t>
  </si>
  <si>
    <t xml:space="preserve">DÉBITOS </t>
  </si>
  <si>
    <t>CRÉDITOS</t>
  </si>
  <si>
    <t>RANGO DE LAS CALIFICACIONES DEL RIESGO  DETERMINADO POR ÁREAS Y VALORES</t>
  </si>
  <si>
    <t>¿ASIGNE EL VALOR DESACUERDO A LA EXISTENCIA DEL RIESGO Y CONTROLES INTERNOS ?</t>
  </si>
  <si>
    <t>ACTUAL</t>
  </si>
  <si>
    <t>LOCALES</t>
  </si>
  <si>
    <t>INGRESOS POR REEMBOLSO COMO INTERMEDIARIO (INFORMATIVO)</t>
  </si>
  <si>
    <t>COSTO</t>
  </si>
  <si>
    <t>GASTO</t>
  </si>
  <si>
    <t>OTROS ACTIVOS CORRIENTES</t>
  </si>
  <si>
    <t>TRANSPORTE</t>
  </si>
  <si>
    <t>OTRAS</t>
  </si>
  <si>
    <t>PÉRDIDA EN VENTA DE ACTIVOS</t>
  </si>
  <si>
    <t>RELACIONADAS</t>
  </si>
  <si>
    <t>NO RELACIONADAS</t>
  </si>
  <si>
    <t>IMPUESTO A LA RENTA POR PAGAR DEL EJERCICIO</t>
  </si>
  <si>
    <t>EFECTIVO Y EQUIVALENTES AL EFECTIVO</t>
  </si>
  <si>
    <t>PROPIEDADES, PLANTA Y EQUIPO</t>
  </si>
  <si>
    <t>ACTIVOS POR IMPUESTOS DIFERIDOS</t>
  </si>
  <si>
    <t>OTROS ACTIVOS NO CORRIENTES</t>
  </si>
  <si>
    <t>OTROS PASIVOS CORRIENTES</t>
  </si>
  <si>
    <t>INGRESOS DE ACTIVIDADES ORDINARIAS</t>
  </si>
  <si>
    <t>INTANGIBLES</t>
  </si>
  <si>
    <t>ESTADO DEL RESULTADO INTEGRAL</t>
  </si>
  <si>
    <t>Reservas</t>
  </si>
  <si>
    <t>GASTOS FINANCIEROS</t>
  </si>
  <si>
    <t>PASIVOS NO CORRIENTES</t>
  </si>
  <si>
    <t>OTRAS CUENTAS Y DOCUMENTOS POR COBRAR CORRIENTES</t>
  </si>
  <si>
    <t>ACTIVOS NO CORRIENTES</t>
  </si>
  <si>
    <t>ACTIVOS BIOLÓGICOS</t>
  </si>
  <si>
    <t>EN NEGOCIOS CONJUNTOS</t>
  </si>
  <si>
    <t>OBLIGACIONES CON INSTITUCIONES
FINANCIERAS - NO CORRIENTES</t>
  </si>
  <si>
    <t>Otros pasivos financieros</t>
  </si>
  <si>
    <t>Gastos de viaje</t>
  </si>
  <si>
    <t>OTROS PASIVOS FINANCIEROS</t>
  </si>
  <si>
    <t>3 ANG CIA LTDA</t>
  </si>
  <si>
    <t>A ACCIONISTAS, SOCIOS, PARTÍCIPES, BENEFICIARIOS U OTROS TITULARES DE DERECHOS REPRESENTATIVOS DE CAPITAL</t>
  </si>
  <si>
    <t>DIVIDENDOS POR COBRAR</t>
  </si>
  <si>
    <t>OTRAS RELACIONADAS</t>
  </si>
  <si>
    <t>POR DIVIDENDOS</t>
  </si>
  <si>
    <t xml:space="preserve">OTROS ACTIVOS FINANCIEROS CORRIENTES </t>
  </si>
  <si>
    <t>PORCIÓN CORRIENTE DE ARRENDAMIENTOS FINANCIEROS POR COBRAR</t>
  </si>
  <si>
    <t xml:space="preserve">IMPORTE BRUTO ADEUDADO POR LOS CLIENTES POR EL TRABAJO EJECUTADO EN CONTRATOS DE CONSTRUCCIÓN </t>
  </si>
  <si>
    <t>ACTIVOS POR IMPUESTOS CORRIENTES</t>
  </si>
  <si>
    <t>GANANCIAS NETAS POR REVERSIONES DE PROVISIONES</t>
  </si>
  <si>
    <t>ACTIVOS NO CORRIENTES MANTENIDOS PARA LA VENTA</t>
  </si>
  <si>
    <t>PLANTAS VIVAS Y FRUTOS EN CRECIMIENTO</t>
  </si>
  <si>
    <t>GASTOS PAGADOS POR ANTICIPADO (PREPAGADOS)</t>
  </si>
  <si>
    <t xml:space="preserve">PROPIEDADES, PLANTA Y EQUIPO POR CONTRATOS DE ARRENDAMIENTO FINANCIERO </t>
  </si>
  <si>
    <t>GANANCIAS NETAS PROCEDENTES DE ACTIVIDADES DISCONTINUADAS</t>
  </si>
  <si>
    <t>DIVIDENDOS DECLARADOS (DISTRIBUIDOS) A FAVOR DEL CONTRIBUYENTE EN EL EJERCICIO FISCAL (INFORMATIVO)</t>
  </si>
  <si>
    <t>DIVIDENDOS COBRADOS (RECAUDADOS) POR EL  CONTRIBUYENTE EN EL EJERCICIO FISCAL (INFORMATIVO)</t>
  </si>
  <si>
    <t>INGRESOS OBTENIDOS POR  LAS ORGANIZACIONES PREVISTAS EN LA LEY DE ECONOMÍA POPULAR Y SOLIDARIA (INFORMATIVO)</t>
  </si>
  <si>
    <t>INGRESOS GENERADOS POR COMPAÑÍAS DE TRANSPORTE INTERNACIONAL POR SUS OPERACIONES HABITUALES DE TRANSPORTE (INFORMATIVO)</t>
  </si>
  <si>
    <t>INGRESOS GENERADOS EN FIDEICOMISOS MERCANTILES O ENCARGOS FIDUCIARIOS DONDE EL CONTRIBUYENTE ES CONSTITUYENTE O APORTANTE (INFORMATIVO)</t>
  </si>
  <si>
    <t>INGRESOS NO OBJETO DE IMPUESTO A LA RENTA</t>
  </si>
  <si>
    <t>TANGIBLES</t>
  </si>
  <si>
    <t>INVERSIONES   NO CORRIENTES</t>
  </si>
  <si>
    <t>EN SUBSIDIARIAS</t>
  </si>
  <si>
    <t>EN ASOCIADAS</t>
  </si>
  <si>
    <t>CUENTAS Y DOCUMENTOS POR COBRAR NO CORRIENTES</t>
  </si>
  <si>
    <t>CUENTAS Y DOCUMENTOS POR COBRAR COMERCIALES NO CORRIENTES</t>
  </si>
  <si>
    <t>OTRAS CUENTAS Y DOCUMENTOS POR COBRAR NO CORRIENTES</t>
  </si>
  <si>
    <t xml:space="preserve">OTROS ACTIVOS FINANCIEROS NO CORRIENTES </t>
  </si>
  <si>
    <t>PÉRDIDAS NETAS POR DETERIORO EN EL VALOR</t>
  </si>
  <si>
    <t>PORCIÓN NO CORRIENTE DE ARRENDAMIENTOS FINANCIEROS POR COBRAR</t>
  </si>
  <si>
    <t>GASTOS DE PROVISIONES</t>
  </si>
  <si>
    <t>REVALUACIONES Y REEXPRESIONES DE ACTIVOS (INFORMATIVO)</t>
  </si>
  <si>
    <t>TOTAL DE INTERESES IMPLÍCITOS NO DEVENGADOS (FUTUROS INGRESOS FINANCIEROS EN EL ESTADO DE RESULTADOS) POR ACUERDOS QUE CONSTITUYEN EFECTIVAMENTE UNA TRANSACCIÓN FINANCIERA O COBRO DIFERIDO (INFORMATIVO)</t>
  </si>
  <si>
    <t>ACTIVOS (FIDEICOMITIDOS Y GENERADOS) EN FIDEICOMISOS MERCANTILES O ENCARGOS FIDUCIARIOS DONDE EL CONTRIBUYENTE ES CONSTITUYENTE  O APORTANTE (INFORMATIVO)</t>
  </si>
  <si>
    <t>ACTIVOS ADQUIRIDOS POR EL VALOR DE LAS UTILIDADES REINVERTIDAS GENERADAS EN EL PERÍODO ANTERIOR AL DECLARADO (INFORMATIVO)</t>
  </si>
  <si>
    <t>CUENTAS Y DOCUMENTOS POR PAGAR CORRIENTES</t>
  </si>
  <si>
    <t>CUENTAS Y DOCUMENTOS POR PAGAR COMERCIALES CORRIENTES</t>
  </si>
  <si>
    <t xml:space="preserve">CRÉDITO A MUTUO </t>
  </si>
  <si>
    <t>PORCIÓN CORRIENTE DE OBLIGACIONES EMITIDAS</t>
  </si>
  <si>
    <t>PORCIÓN CORRIENTE DE ARRENDAMIENTOS FINANCIEROS POR PAGAR</t>
  </si>
  <si>
    <t>PASIVOS CORRIENTES POR BENEFICIOS A LOS EMPLEADOS</t>
  </si>
  <si>
    <t xml:space="preserve">PROVISIONES CORRIENTES </t>
  </si>
  <si>
    <t>PASIVOS POR INGRESOS DIFERIDOS</t>
  </si>
  <si>
    <t>PÉRDIDAS NETAS PROCEDENTES DE ACTIVIDADES DISCONTINUADAS</t>
  </si>
  <si>
    <t xml:space="preserve">TRANSFERENCIAS CASA MATRIZ Y SUCURSALES (del exterior) </t>
  </si>
  <si>
    <t>CUENTAS Y DOCUMENTOS POR PAGAR NO CORRIENTES</t>
  </si>
  <si>
    <t>PORCIÓN NO CORRIENTE DE OBLIGACIONES EMITIDAS</t>
  </si>
  <si>
    <t>OTROS PASIVOS FINANCIEROS NO CORRIENTES</t>
  </si>
  <si>
    <t>PORCIÓN NO CORRIENTE DE ARRENDAMIENTOS FINANCIEROS POR PAGAR</t>
  </si>
  <si>
    <t>PASIVO POR IMPUESTO A LA RENTA DIFERIDO</t>
  </si>
  <si>
    <t>PASIVOS NO CORRIENTES POR BENEFICIOS A LOS EMPLEADOS</t>
  </si>
  <si>
    <t>PROVISIONES NO CORRIENTES</t>
  </si>
  <si>
    <t xml:space="preserve">OTROS PASIVOS NO CORRIENTES </t>
  </si>
  <si>
    <t>TOTAL DE INTERESES IMPLÍCITOS NO DEVENGADOS (FUTUROS GASTOS FINANCIEROS EN EL ESTADO DE RESULTADOS) POR ACUERDOS QUE CONSTITUYEN EFECTIVAMENTE UNA TRANSACCIÓN FINANCIERA O PAGO DIFERIDO (INFORMATIVO)</t>
  </si>
  <si>
    <t>PASIVOS INCURRIDOS EN FIDEICOMISOS MERCANTILES O ENCARGOS FIDUCIARIOS DONDE EL CONTRIBUYENTE ES CONSTITUYENTE  O APORTANTE (INFORMATIVO)</t>
  </si>
  <si>
    <t>IMPUESTO A LA RENTA DIFERIDO</t>
  </si>
  <si>
    <t>Impuesto Renta por pagar</t>
  </si>
  <si>
    <t>Transporte</t>
  </si>
  <si>
    <t>5.02.002.0020.00007</t>
  </si>
  <si>
    <t>Contribucion Superintendencia De Cías.</t>
  </si>
  <si>
    <t>5.02.002.0021</t>
  </si>
  <si>
    <t>DEPRECIACIONES</t>
  </si>
  <si>
    <t>5.02.002.0020.00005</t>
  </si>
  <si>
    <t>Permisos De Funcionamiento Y Patentes</t>
  </si>
  <si>
    <t>5.02.002.0020.00010</t>
  </si>
  <si>
    <t>Gasto Aduanas</t>
  </si>
  <si>
    <t>NIIFs PYMES</t>
  </si>
  <si>
    <t>5.02.002.0020.00009</t>
  </si>
  <si>
    <t>Impuestos Salida Divisas</t>
  </si>
  <si>
    <t>NIIF:</t>
  </si>
  <si>
    <t>OTRES RESULTADOS INTEGALES ACUMULADOS</t>
  </si>
  <si>
    <t>601-603</t>
  </si>
  <si>
    <t>6019-6093</t>
  </si>
  <si>
    <t>Relacionadas Locales</t>
  </si>
  <si>
    <t>Relacionadas del exterior</t>
  </si>
  <si>
    <t>(-)Deteriorro acumulado de cuentas porcobrar relacionadas</t>
  </si>
  <si>
    <t>No relacionadas Locales</t>
  </si>
  <si>
    <t>No relacionadas del exterior</t>
  </si>
  <si>
    <t>(-)Deteriorro acumulado de cuentas porcobrar no relacionadas</t>
  </si>
  <si>
    <t>CTAS Y DOC POR COBRAR COMERCIALES CORRIENTES</t>
  </si>
  <si>
    <t xml:space="preserve"> Locales</t>
  </si>
  <si>
    <t xml:space="preserve"> Del exterior</t>
  </si>
  <si>
    <t>Dividendos por cobrar en efectivo</t>
  </si>
  <si>
    <t>Dividendos por cobrar en activos diferentes del efectivo</t>
  </si>
  <si>
    <t>Otras Relacionadas Locales</t>
  </si>
  <si>
    <t>Otras Relacionadas del Exterior</t>
  </si>
  <si>
    <t>(-) Deterioror acumulado del valor de otras ctas y doc por cobrar</t>
  </si>
  <si>
    <t>Otras Relacionadas del exterior</t>
  </si>
  <si>
    <t>Otros</t>
  </si>
  <si>
    <t>(-) Deterioro acumulado del valor de otras ctas y doc por cobrar</t>
  </si>
  <si>
    <t>A Costo Amortizado</t>
  </si>
  <si>
    <t>A Valor Razonable</t>
  </si>
  <si>
    <t>Relacionadas locales</t>
  </si>
  <si>
    <t>No Relacionadas Locales</t>
  </si>
  <si>
    <t>No Relacionadas del exterior</t>
  </si>
  <si>
    <t>OTRAS CTAS Y DOC POR PAGAR CORRIENTES</t>
  </si>
  <si>
    <t>Locales</t>
  </si>
  <si>
    <t>Del Exterior</t>
  </si>
  <si>
    <t>Dividendos por pagar en efectivo</t>
  </si>
  <si>
    <t>Dividendos por pagar en activos diferentes del efectivo</t>
  </si>
  <si>
    <t>Otras relacionadas Locales</t>
  </si>
  <si>
    <t>Otras relacionadas del exterior</t>
  </si>
  <si>
    <t>OTRAS NO RELACIONADAS</t>
  </si>
  <si>
    <t>Otras No Relacionadas Locales</t>
  </si>
  <si>
    <t>Otras No Relacionadas del exterior</t>
  </si>
  <si>
    <t>OBLIGACIONES CON INSTITUCIONES FINANCIERAS CORRIENTES</t>
  </si>
  <si>
    <t>CRÉDITO A MUTUO</t>
  </si>
  <si>
    <t>Participación Trabajadores Por Pagar Del Ejercicio</t>
  </si>
  <si>
    <t>Obligaciones Con El IESS</t>
  </si>
  <si>
    <t>Jubilación Patronal</t>
  </si>
  <si>
    <t>Otros Pasivos Corrientes Por Beneficios A Empleados</t>
  </si>
  <si>
    <t>A costo amortizado</t>
  </si>
  <si>
    <t>(-) Deterioro acumulado del valor  de otros activos financieros corrientes medidos a costo amortizado  (provisiones para créditos incobrables)</t>
  </si>
  <si>
    <t>A valor razonable</t>
  </si>
  <si>
    <t>Relacionadas</t>
  </si>
  <si>
    <t>No relacionadas</t>
  </si>
  <si>
    <t>Crédito tributario a favor del sujeto pasivo (isd)</t>
  </si>
  <si>
    <t>Crédito tributario a favor del sujeto pasivo (iva)</t>
  </si>
  <si>
    <t xml:space="preserve">Crédito tributario a favor del sujeto pasivo (impuesto a la renta) </t>
  </si>
  <si>
    <t>Mercaderías en tránsito</t>
  </si>
  <si>
    <t>Inventario de materia prima (no para la construcción)</t>
  </si>
  <si>
    <t>Inventario de productos en proceso (excluyendo obras/inmuebles en construcción para la venta)</t>
  </si>
  <si>
    <t>Inventario de prod. Term. Y mercad. En almacén (excluyendo obras/inmuebles  terminados para la venta)</t>
  </si>
  <si>
    <t>Inventario de suministros, herramientas, repuestos y materiales (no para la construcción)</t>
  </si>
  <si>
    <t>Inventario de materia prima, suministros y materiales para la construcción</t>
  </si>
  <si>
    <t>Inventario de obras/inmuebles en construcción para la venta</t>
  </si>
  <si>
    <t>Inventario de obras/inmuebles terminados para la venta</t>
  </si>
  <si>
    <t>(-) deterioro acumulado del valor de inventarios por ajuste al valor neto realizable</t>
  </si>
  <si>
    <t>(-) deterioro acumulado del valor de activos no corrientes mantenidos para la venta</t>
  </si>
  <si>
    <t>Plantas vivas y frutos en crecimiento</t>
  </si>
  <si>
    <t>(-) deterioro acumulado del valor de activos biológicos medidos a costo</t>
  </si>
  <si>
    <t>A valor razonable menos los costos de venta</t>
  </si>
  <si>
    <t>Plantas vivas y frutos en crecimiento  a costo</t>
  </si>
  <si>
    <t>Animales Vivos costo</t>
  </si>
  <si>
    <t>Activos  no corrientes mantenidos para venta Costo</t>
  </si>
  <si>
    <t xml:space="preserve">              PLANTAS VIVAS Y FRUTOS EN CRECIMIENTO</t>
  </si>
  <si>
    <t xml:space="preserve">             ANIMALES VIVOS</t>
  </si>
  <si>
    <t>Propaganda y publicidad prepagada</t>
  </si>
  <si>
    <t>Arrendamientos operativos pagados por anticipado</t>
  </si>
  <si>
    <t>Primas de seguro pagadas por anticipado</t>
  </si>
  <si>
    <t>Otros activos corrientes</t>
  </si>
  <si>
    <t>Construcciones en curso y otros activos en tránsito</t>
  </si>
  <si>
    <t>Muebles y enseres</t>
  </si>
  <si>
    <t>Equipo de computación</t>
  </si>
  <si>
    <t>Vehículos, equipo de transporte y caminero móvil</t>
  </si>
  <si>
    <t>Terrenos Costo histórico antes de reexpresiones o revaluaciones</t>
  </si>
  <si>
    <t>TerrenosAjuste acumulado por reexpresiones o revaluaciones</t>
  </si>
  <si>
    <t xml:space="preserve">Edificios y otros inmuebles (excepto terrenos)Costo histórico antes de reexpresiones o revaluaciones </t>
  </si>
  <si>
    <t>Edificios y otros inmuebles (excepto terrenos)Ajuste acumulado por reexpresiones o revaluaciones</t>
  </si>
  <si>
    <t>Naves, aeronaves, barcazas y similaresCosto histórico antes de reexpresiones o revaluaciones</t>
  </si>
  <si>
    <t>Naves, aeronaves, barcazas y similaresAjuste acumulado por reexpresiones o revaluaciones</t>
  </si>
  <si>
    <t xml:space="preserve">Maquinaria, equipo,  instalaciones y adecuacionesCosto histórico antes de reexpresiones o revaluaciones </t>
  </si>
  <si>
    <t>Maquinaria, equipo,  instalaciones y adecuacionesAjuste acumulado por reexpresiones o revaluaciones</t>
  </si>
  <si>
    <t>Plantas productoras (agricultura)Costo histórico antes de reexpresiones o revaluaciones</t>
  </si>
  <si>
    <t>Plantas productoras (agricultura)Ajuste acumulado por reexpresiones o revaluaciones</t>
  </si>
  <si>
    <t>Otras propiedades, planta y equipo</t>
  </si>
  <si>
    <t>(-) depreciación acumulada de propiedades, planta y equipo Del costo histórico antes de reexpresiones o revaluaciones</t>
  </si>
  <si>
    <t>(-) depreciación acumulada de propiedades, planta y equipoDel ajuste acumulado por reexpresiones o revaluaciones</t>
  </si>
  <si>
    <t>(-) deterioro acumulado del valor de propiedades, planta y equipo</t>
  </si>
  <si>
    <t>Activos intangibles</t>
  </si>
  <si>
    <t>Plusvalía o goodwill (derecho de llave)</t>
  </si>
  <si>
    <t>Marcas, patentes, licencias y otros similares</t>
  </si>
  <si>
    <t>Adecuaciones y mejoras en bienes arrendados mediante arrendamiento operativo</t>
  </si>
  <si>
    <t>Derechos en acuerdos de concesión</t>
  </si>
  <si>
    <t>(-) amortización acumulada de activos intangibles</t>
  </si>
  <si>
    <t>(-) deterioro acumulado de activos intangibles</t>
  </si>
  <si>
    <t>Propiedades de inversión</t>
  </si>
  <si>
    <t>Terrenos A costo</t>
  </si>
  <si>
    <t>Terrenos A valor razonable</t>
  </si>
  <si>
    <t>Edificios A costo</t>
  </si>
  <si>
    <t>Edificios A valor razonable</t>
  </si>
  <si>
    <t>(-) depreciación acumulada de propiedades de inversión</t>
  </si>
  <si>
    <t>(-) deterioro acumulado del valor de propiedades de inversión</t>
  </si>
  <si>
    <t>(-) depreciación acumulada de activos biológicos medidos a costo</t>
  </si>
  <si>
    <t>Animales vivos A costo</t>
  </si>
  <si>
    <t>(-) depreciación acumulada de activos biológicos medidos a costo Animales vivos</t>
  </si>
  <si>
    <t>(-) deterioro acumulado del valor de activos biológicos medidos a costo Animales vivos</t>
  </si>
  <si>
    <t>A valor razonable menos los costos de venta Animales vivos</t>
  </si>
  <si>
    <t>En subsidiarias Costo</t>
  </si>
  <si>
    <t>En subsidiarias Ajuste acumulado por aplicación del método de la participación (valor patrimonial proporcional)</t>
  </si>
  <si>
    <t>En asociadas Costo</t>
  </si>
  <si>
    <t>En asociadas Ajuste acumulado por aplicación del método de la participación (valor patrimonial proporcional)</t>
  </si>
  <si>
    <t>En negocios conjuntos Costo</t>
  </si>
  <si>
    <t>En negocios conjuntos Ajuste acumulado por aplicación del método de la participación (valor patrimonial proporcional)</t>
  </si>
  <si>
    <t>Otros derechos representativos de capital  en  sociedades que no son subsidiarias, ni asociadas, ni negocios conjuntos</t>
  </si>
  <si>
    <t>(-) deterioro acumulado del valor de inversiones no corrientes</t>
  </si>
  <si>
    <t>Cuentas y documentos por cobrar comerciales no corrientes Relacionadas Locales</t>
  </si>
  <si>
    <t>Cuentas y documentos por cobrar comerciales no corrientes Relacionadas Exterior</t>
  </si>
  <si>
    <t>(-) deterioro acumulado del valor de cuentas y documentos por cobrar comerciales por incobrabilidad (provisiones para créditos incobrables)</t>
  </si>
  <si>
    <t>Cuentas y documentos por cobrar comerciales no corrientes No Relacionadas Locales</t>
  </si>
  <si>
    <t>Cuentas y documentos por cobrar comerciales no corrientes No Relacionadas Exterior</t>
  </si>
  <si>
    <t>A accionistas, socios, partícipes, beneficiarios u otros titulares de derechos representativos de capital locales</t>
  </si>
  <si>
    <t>A accionistas, socios, partícipes, beneficiarios u otros titulares de derechos representativos de capital del exterior</t>
  </si>
  <si>
    <t>(-) deterioro acumulado del valor de cuentas y documentos por cobrar por incobrabilidad (provisiones para créditos incobrables)</t>
  </si>
  <si>
    <t>Otras no relacionadas  locales</t>
  </si>
  <si>
    <t>Otras no relacionadas  del exterior</t>
  </si>
  <si>
    <t>(-) deterioro acumulado del valor de otras cuentas y documentos por cobrar por incobrabilidad (provisiones para créditos incobrables)</t>
  </si>
  <si>
    <t>Otros activos financieros no corrientes A costo amortizado</t>
  </si>
  <si>
    <t>(-) deterioro acumulado del valor  de otros activos financieros no corrientes medidos a costo amortizado (provisiones para créditos incobrables)</t>
  </si>
  <si>
    <t>Otros activos financieros no corrientes A valor razonable</t>
  </si>
  <si>
    <t>Porción no corriente de arrendamientos financieros por cobrarRelacionadas</t>
  </si>
  <si>
    <t>Porción no corriente de arrendamientos financieros por cobrar No relacionadas</t>
  </si>
  <si>
    <t>Activos por impuestos diferidos Por diferencias temporarias</t>
  </si>
  <si>
    <t>Activos por impuestos diferidos Por pérdidas tributarias sujetas a amortización en periodos siguientes</t>
  </si>
  <si>
    <t>Por créditos fiscales no utilizados Crédito tributario a favor del sujeto pasivo (isd)</t>
  </si>
  <si>
    <t xml:space="preserve">Por créditos fiscales no utilizados Crédito tributario a favor del sujeto pasivo (impuesto a la renta) </t>
  </si>
  <si>
    <t>Por créditos fiscales no utilizados Otros</t>
  </si>
  <si>
    <t>Otros activos no corrientes</t>
  </si>
  <si>
    <t>Ajustes acumulados por reexpresiones o revaluaciones de otras partidas de propiedades, planta y equipo (informativo)</t>
  </si>
  <si>
    <t>(-) depreciación acumulada de los ajustes acumulados por reexpresiones o revaluaciones de otras partidas de propiedades, planta y equipo (informativo)</t>
  </si>
  <si>
    <t>Ajustes acumulados por reexpresiones o revaluaciones de activos intangibles (informativo)</t>
  </si>
  <si>
    <t>(-) amortización acumulada de los ajustes acumulados por reexpresiones o revaluaciones de activos intangibles (informativo)</t>
  </si>
  <si>
    <t>Ajustes acumulados por reexpresiones o revaluaciones de propiedades de inversión (informativo)</t>
  </si>
  <si>
    <t>(-) depreciación acumulada de los ajustes acumulados por reexpresiones o revaluaciones de propiedades de inversión (informativo)</t>
  </si>
  <si>
    <t>Ajustes acumulados por reexpresiones o revaluaciones de activos para exploración, evaluación y explotación de recursos minerales (informativo)</t>
  </si>
  <si>
    <t>(-) depreciación/amortización acumulada del ajustes acumulado por reexpresiones o revaluaciones de activos para exploración, evaluación y explotación de recursos minerales (informativo)</t>
  </si>
  <si>
    <t>Total de las  revaluaciones y otros ajustes positivos producto de valoraciones financieras excluidos del cálculo del anticipo,  para todos los activos (informativo)</t>
  </si>
  <si>
    <t>(-) total depreciación acumulada del ajuste acumulado por  revaluaciones y otros ajustes negativos producto de valoraciones financieras excluidos del cálculo del anticipo, para todos los activos (informativo)</t>
  </si>
  <si>
    <t>Total costo de terrenos en los que se desarrollan actividades agropecuarias (excluyendo sus revaluaciones o reexpresiones) (informativo)</t>
  </si>
  <si>
    <t>Total deterioro acumulado del costo de terrenos en los que se desarrollan actividades agropecuarias (informativo)</t>
  </si>
  <si>
    <t>Total costo de terrenos en los que se desarrollan proyectos inmobiliarios para la vivienda de interés social (excluyendo sus revaluaciones o reexpresiones) (informativo)</t>
  </si>
  <si>
    <t>Total deterioro acumulado del costo de terrenos en los que se desarrollan proyectos inmobiliarios para la vivienda de interés  social (informativo)</t>
  </si>
  <si>
    <t>OPERACIONES ACTIVAS CON PARTES RELACIONADAS</t>
  </si>
  <si>
    <t>Con relacionadas locales</t>
  </si>
  <si>
    <t>Con paraisos fiscales</t>
  </si>
  <si>
    <t>Con relacionadas de otros regimenes</t>
  </si>
  <si>
    <t>OTRAS CTAS Y DOC POR PAGAR CORRIENTES DIVIDENDOS POR PAGAR</t>
  </si>
  <si>
    <t>OTRAS CTAS Y DOC POR PAGAR CORRIENTES OTRAS RELACIONADAS</t>
  </si>
  <si>
    <t>OTRAS CTAS Y DOC POR PAGAR CORRIENTES OTRAS NO RELACIONADAS</t>
  </si>
  <si>
    <t>OTRAS CTAS Y DOC POR PAGAR CORRIENTES A ACCIONISTAS, SOCIOS, PARTÍCIPES, BENEFICIARIOS U OTROS TITULARES DE DERECHOS REPRESENTATIVOS DE CAPITAL</t>
  </si>
  <si>
    <t>Por garantías</t>
  </si>
  <si>
    <t>Por desmantelamiento</t>
  </si>
  <si>
    <t>Por contratos onerosos</t>
  </si>
  <si>
    <t>Por reestructuraciones de negocios</t>
  </si>
  <si>
    <t>Por reembolsos a clientes</t>
  </si>
  <si>
    <t>Por litigios</t>
  </si>
  <si>
    <t>Por pasivos contingentes asumidos en una combinación de negocios</t>
  </si>
  <si>
    <t>Otras</t>
  </si>
  <si>
    <t>Anticipos de clientes</t>
  </si>
  <si>
    <t>Subvenciones del gobierno</t>
  </si>
  <si>
    <t xml:space="preserve">Relacionadas   locales     </t>
  </si>
  <si>
    <t xml:space="preserve">Relacionadas   Del exterior     </t>
  </si>
  <si>
    <t xml:space="preserve">No Relacionadas   locales     </t>
  </si>
  <si>
    <t xml:space="preserve">No Relacionadas   Del exterior     </t>
  </si>
  <si>
    <t xml:space="preserve"> locales     </t>
  </si>
  <si>
    <t xml:space="preserve">Del exterior     </t>
  </si>
  <si>
    <t>Jubilación patronal</t>
  </si>
  <si>
    <t>Desahucio</t>
  </si>
  <si>
    <t>Otros pasivos no corrientes por beneficios a empleados</t>
  </si>
  <si>
    <t>591</t>
  </si>
  <si>
    <t>OPERACIONES PASIVAS CON PARTES RELACIONADAS</t>
  </si>
  <si>
    <t>Capital suscrito y/o asignado</t>
  </si>
  <si>
    <t>(-) cap.susc. No pagado, acciones  en tesorería</t>
  </si>
  <si>
    <t>Aportes de socios, accionistas, partícipes, fundadores, constituyentes, beneficiarios u otros titulares de derechos representativos de capital para futura capitalización</t>
  </si>
  <si>
    <t>Reserva legal</t>
  </si>
  <si>
    <t>Reserva facultativa</t>
  </si>
  <si>
    <t>Reserva de capital</t>
  </si>
  <si>
    <t>Reserva por donaciones</t>
  </si>
  <si>
    <t>Reserva por valuación (procedente de la aplicación de normas ecuatorianas de contabilidad - nec)</t>
  </si>
  <si>
    <t>Superávit por revaluación de inversiones (procedente de la aplicación de normas ecuatorianas de contabilidad - nec)</t>
  </si>
  <si>
    <t>Utilidades acumuladas de ejercicios anteriores</t>
  </si>
  <si>
    <t>(-) Pérdidas acumuladas de ejercicios anteriores</t>
  </si>
  <si>
    <t>Resultados acumulados por adopción por primera vez de las niif</t>
  </si>
  <si>
    <t>Utilidad del ejercicio</t>
  </si>
  <si>
    <t>(-)Pérdida del ejercicio</t>
  </si>
  <si>
    <t xml:space="preserve">Superávit de revaluación acumulado  Propiedades, planta y equipo        </t>
  </si>
  <si>
    <t xml:space="preserve">Superávit de revaluación acumulado  Activos intangibles        </t>
  </si>
  <si>
    <t xml:space="preserve">Superávit de revaluación acumulado  Otros        </t>
  </si>
  <si>
    <t>Ganancias y pérdidas acumuladas por inversiones en instrumentos de patrimonio medidos a valor razonable con cambios en otro resultado integral</t>
  </si>
  <si>
    <t>Ganancias y pérdidas acumuladas por la conversión de estados financieros de un negocio en el extranjero</t>
  </si>
  <si>
    <t>Ganancias y pérdidas actuariales acumuladas</t>
  </si>
  <si>
    <t>La parte efectiva de las ganancias y pérdidas de los instrumentos de cobertura en una cobertura de flujos de efectivo</t>
  </si>
  <si>
    <t xml:space="preserve">Ventas netas locales de biene  Gravadas con tarifa 12% de iva        </t>
  </si>
  <si>
    <t xml:space="preserve">Ventas netas locales de biene  Gravadas con tarifa 0% de iva o exentas de iva        </t>
  </si>
  <si>
    <t xml:space="preserve">Prestaciones locales de servicios  Gravadas con tarifa 12% de iva        </t>
  </si>
  <si>
    <t xml:space="preserve">Prestaciones locales de servicios  Gravadas con tarifa 0% de iva o exentas de iva        </t>
  </si>
  <si>
    <t xml:space="preserve"> Exportaciones netas De bienes        </t>
  </si>
  <si>
    <t xml:space="preserve">Exportaciones netas  De servicios        </t>
  </si>
  <si>
    <t>Por prestación de servicios de construcción</t>
  </si>
  <si>
    <t>Obtenidos bajo la modalidad de comisiones o similares (relaciones de agencia)</t>
  </si>
  <si>
    <t>Obtenidos por arrendamientos operativos</t>
  </si>
  <si>
    <t>POR REGALIAS Y OTRAS CESIONES DE DERECHOS</t>
  </si>
  <si>
    <t xml:space="preserve">Por regalías y otras cesiones de derechos  A residentes o establecidas en ecuador         </t>
  </si>
  <si>
    <t xml:space="preserve">Por regalías y otras cesiones de derechos  A no residentes ni establecidas en ecuador         </t>
  </si>
  <si>
    <t xml:space="preserve"> Procedentes de sociedades residentes o establecidas en ecuador         </t>
  </si>
  <si>
    <t xml:space="preserve"> Procedentes de sociedades no residentes ni establecidas en ecuador         </t>
  </si>
  <si>
    <t>Ganancias netas por mediciones de activos biológicos a valor razonable menos costos de venta</t>
  </si>
  <si>
    <t>Ganancias netas por medición de propiedades de inversión a valor razonable</t>
  </si>
  <si>
    <t>Ganancias netas por medición de instrumentos financieros a valor razonable</t>
  </si>
  <si>
    <t>Ganancias netas por diferencias de cambios</t>
  </si>
  <si>
    <t>Utilidad en venta de propiedades, planta y equipo</t>
  </si>
  <si>
    <t>Utilidad en la enajenación de derechos representativos de capital</t>
  </si>
  <si>
    <t>Ingresos devengados por subvenciones del gobierno y otras ayudas gubernamentales</t>
  </si>
  <si>
    <t>GANANCIAS NETAS POR REVERSIONES DE DETERIIORO EN EL VALOR</t>
  </si>
  <si>
    <t xml:space="preserve"> De activos financieros (reversión de provisiones para créditos incobrables)        </t>
  </si>
  <si>
    <t xml:space="preserve"> De inventarios        </t>
  </si>
  <si>
    <t xml:space="preserve"> De activos no corrientes mantenidos para la venta        </t>
  </si>
  <si>
    <t xml:space="preserve"> De activos biológicos        </t>
  </si>
  <si>
    <t xml:space="preserve"> De propiedades, planta y equipo        </t>
  </si>
  <si>
    <t xml:space="preserve"> De activos intangibles        </t>
  </si>
  <si>
    <t xml:space="preserve"> De propiedades de inversión        </t>
  </si>
  <si>
    <t xml:space="preserve"> De activos de exploración y evaluación de recursos minerales        </t>
  </si>
  <si>
    <t xml:space="preserve"> De inversiones no corrientes        </t>
  </si>
  <si>
    <t xml:space="preserve"> Otras        </t>
  </si>
  <si>
    <t xml:space="preserve"> Por garantías        </t>
  </si>
  <si>
    <t xml:space="preserve"> Por desmantelamientos        </t>
  </si>
  <si>
    <t xml:space="preserve"> Por contratos onerosos        </t>
  </si>
  <si>
    <t xml:space="preserve"> Por reestructuraciones de negocios        </t>
  </si>
  <si>
    <t xml:space="preserve"> Por reembolsos a clientes        </t>
  </si>
  <si>
    <t xml:space="preserve"> Por litigios        </t>
  </si>
  <si>
    <t xml:space="preserve"> Por pasivos contingentes asumidos en una combinación de negocios        </t>
  </si>
  <si>
    <t xml:space="preserve">GANACIAS NETAS POR REVERSIONES DE PASIVOS POR BENEFICIOS A LOS EMPLEADOS </t>
  </si>
  <si>
    <t xml:space="preserve"> Jubilación patronal y desahucio        </t>
  </si>
  <si>
    <t xml:space="preserve"> Otros        </t>
  </si>
  <si>
    <t>RENTAS PROVENIENTES DE DONACIONES Y APORTACIONES PARA USO DE ISTITUCIONES DE CARÁCTER PRIVADO SIN FINES DE LUCRO)</t>
  </si>
  <si>
    <t xml:space="preserve"> De recursos públicos        </t>
  </si>
  <si>
    <t xml:space="preserve"> De otras locales        </t>
  </si>
  <si>
    <t xml:space="preserve"> Del exterior        </t>
  </si>
  <si>
    <t xml:space="preserve">POR REMBOLSOS DE SEGUROS </t>
  </si>
  <si>
    <t xml:space="preserve"> Por lucro cesante        </t>
  </si>
  <si>
    <t>Provenientes del exterior</t>
  </si>
  <si>
    <t>INGRESOS FINANCIEROS  INGRESOS NO OPERACIONALES</t>
  </si>
  <si>
    <t>INGRESOS FINANACIEROS</t>
  </si>
  <si>
    <t xml:space="preserve">RELACIONADA Arrendamiento mercantil   relacionadas  local    </t>
  </si>
  <si>
    <t xml:space="preserve">RELACIONADA Arrendamiento mercantil    Del exterior    </t>
  </si>
  <si>
    <t xml:space="preserve">NO  RELACIONADA Arrendamiento mercantil   relacionadas  local    </t>
  </si>
  <si>
    <t xml:space="preserve">NO RELACIONADA Arrendamiento mercantil    Del exterior    </t>
  </si>
  <si>
    <t xml:space="preserve">  Costos de transacción (comisiones bancarias, honorarios, tasas, entre otros)  </t>
  </si>
  <si>
    <t xml:space="preserve">RELACIONADA  local    </t>
  </si>
  <si>
    <t xml:space="preserve">RELACIONADA   Del exterior    </t>
  </si>
  <si>
    <t xml:space="preserve">NO  RELACIONADA  local    </t>
  </si>
  <si>
    <t xml:space="preserve">NO RELACIONADA   Del exterior    </t>
  </si>
  <si>
    <t xml:space="preserve"> Intereses con instituciones financieras  relacionadas  local    </t>
  </si>
  <si>
    <t xml:space="preserve"> Intereses devengados con terceros  relacionadas</t>
  </si>
  <si>
    <t xml:space="preserve"> Intereses implícitos devengados por acuerdos que constituyen efectivamente una transacción financiera o cobro diferido        </t>
  </si>
  <si>
    <t>Ganancias por medición de inversiones en asociadas y negocios conjuntos al método de la participación (valor patrimonial proporcional)</t>
  </si>
  <si>
    <t xml:space="preserve">VENTAS NETAS DE PROPIEDADES, PLANTA Y EQUIPO (INFORMATIVO) </t>
  </si>
  <si>
    <t>MONTO TOTAL FACTURADO POR COMISIONISTAS Y SIMILARES (RELACIONES DE AGENCIA)  (INFORMATIVO)  Correspondiente a los valores brutos de los bienes o servicios vendidos bajo la modalidad de comisiones o similares (informativo)</t>
  </si>
  <si>
    <t>MONTO TOTAL FACTURADO POR COMISIONISTAS Y SIMILARES (RELACIONES DE AGENCIA)  (INFORMATIVO)  Correspondiente a los valores brutos de los bienes o servicios vendidos bajo la modalidad de comisiones o similares (informativo) Valor total correspondiente a las comisiones, descuentos, primas y similares sobre los valores brutos de los bienes o servicios vendidos bajo la modalidad de comisiones o similares (informativo)</t>
  </si>
  <si>
    <t>INGRESOS OBTENIDOS EN DINERO ELECTONICO INFORMATIVO</t>
  </si>
  <si>
    <t>6140</t>
  </si>
  <si>
    <t>Inventario inicial de bienes no producidos por el sujeto pasivo</t>
  </si>
  <si>
    <t>Compras netas locales de bienes no producidos por el sujeto pasivo</t>
  </si>
  <si>
    <t>Importaciones de bienes no producidos por el sujeto pasivo</t>
  </si>
  <si>
    <t>(-) Inventario final de bienes no producidos por el sujeto pasivo</t>
  </si>
  <si>
    <t>Inventario inicial de materia prima</t>
  </si>
  <si>
    <t>Compras netas locales de materia prima</t>
  </si>
  <si>
    <t>Importaciones de materia prima</t>
  </si>
  <si>
    <t>(-) Inventario final de materia prima</t>
  </si>
  <si>
    <t>Inventario inicial de productos en proceso</t>
  </si>
  <si>
    <t>(-) Inventario final de productos en proceso</t>
  </si>
  <si>
    <t>Inventario inicial productos terminados</t>
  </si>
  <si>
    <t>(-) Inventario final de productos terminados</t>
  </si>
  <si>
    <t>(+ / -) Ajustes</t>
  </si>
  <si>
    <t>Sueldos, salarios y demás remuneraciones que constituyen materia gravada del iess</t>
  </si>
  <si>
    <t>Beneficios sociales, indemnizaciones y otras remuneraciones que no constituyen materia gravada del iess</t>
  </si>
  <si>
    <t>Aporte a la seguridad social (incluye fondo de reserva)</t>
  </si>
  <si>
    <t>Honorarios profesionales y dietas</t>
  </si>
  <si>
    <t>Honorarios y otros pagos a no residentes por servicios ocasionales</t>
  </si>
  <si>
    <t xml:space="preserve"> POR BENEFICIOS A LOS EMPLEADOS</t>
  </si>
  <si>
    <t>POR DEPRECIACIONES</t>
  </si>
  <si>
    <t xml:space="preserve">Del costo histórico de propiedades, planta y equipo  Acelerada        </t>
  </si>
  <si>
    <t xml:space="preserve">Del costo histórico de propiedades, planta y equipo   No acelerada        </t>
  </si>
  <si>
    <t>Del costo histórico de propiedades de inversión</t>
  </si>
  <si>
    <t>Del costo histórico de activos para exploración y evaluación de recursos minerales</t>
  </si>
  <si>
    <t xml:space="preserve">Del ajuste acumulado por reexpresiones o revaluaciones  Propiedades, planta y equipo        </t>
  </si>
  <si>
    <t xml:space="preserve">Del ajuste acumulado por reexpresiones o revaluaciones Propiedades de inversión        </t>
  </si>
  <si>
    <t xml:space="preserve">Del ajuste acumulado por reexpresiones o revaluaciones  Activos para exploración y evaluación de recursos minerales        </t>
  </si>
  <si>
    <t xml:space="preserve">Del ajuste acumulado por reexpresiones o revaluaciones  Otros        </t>
  </si>
  <si>
    <t>De activos biológicos</t>
  </si>
  <si>
    <t>Otras depreciaciones</t>
  </si>
  <si>
    <t>POR AMORTIZACIONES</t>
  </si>
  <si>
    <t>Del costo histórico de activos intangibles</t>
  </si>
  <si>
    <t>Del ajuste acumulado por reexpresiones o revaluaciones</t>
  </si>
  <si>
    <t xml:space="preserve">Del ajuste acumulado por reexpresiones o revaluaciones  Activos intangibles        </t>
  </si>
  <si>
    <t>Otras amortizaciones</t>
  </si>
  <si>
    <t>De inventarios</t>
  </si>
  <si>
    <t>De activos no corrientes mantenidos para la venta</t>
  </si>
  <si>
    <t>De propiedades, planta y equipo</t>
  </si>
  <si>
    <t>De activos intangibles</t>
  </si>
  <si>
    <t>De propiedades de inversión</t>
  </si>
  <si>
    <t>De activos de exploración y evaluación de recursos minerales</t>
  </si>
  <si>
    <t>De inversiones no corrientes</t>
  </si>
  <si>
    <t>Por desmantelamientos</t>
  </si>
  <si>
    <t>Promoción y publicidad</t>
  </si>
  <si>
    <t>Consumo de combustibles y lubricantes</t>
  </si>
  <si>
    <t>Gastos de gestión</t>
  </si>
  <si>
    <t>Arrendamientos operativos</t>
  </si>
  <si>
    <t>Suministros, herramientas, materiales y repuestos</t>
  </si>
  <si>
    <t>Pérdida en la enajenación de derechos representativos de capital</t>
  </si>
  <si>
    <t xml:space="preserve"> Mantenimiento y reparaciones</t>
  </si>
  <si>
    <t>Mermas</t>
  </si>
  <si>
    <t xml:space="preserve">Seguros y reaseguros (primas y cesiones) </t>
  </si>
  <si>
    <t>Gastos indirectos asignados desde el exterior por partes relacionadas</t>
  </si>
  <si>
    <t>Impuestos, contribuciones y otros</t>
  </si>
  <si>
    <t>Comisiones y similares  (diferentes de las comisiones por operaciones financieras)</t>
  </si>
  <si>
    <t xml:space="preserve"> Relacionadas  local      </t>
  </si>
  <si>
    <t xml:space="preserve">   Del exterior      </t>
  </si>
  <si>
    <t xml:space="preserve"> No relacionadas  local      </t>
  </si>
  <si>
    <t xml:space="preserve">OTROS </t>
  </si>
  <si>
    <t>Operaciones de regalías, servicios técnicos, administrativos, de consultoría y similares</t>
  </si>
  <si>
    <t>Instalación, organización y similares</t>
  </si>
  <si>
    <t>Iva que se carga al costo o gasto</t>
  </si>
  <si>
    <t>Servicios públicos</t>
  </si>
  <si>
    <t>Pérdidas por siniestros</t>
  </si>
  <si>
    <t>GASTOS FINANCIEROS Y OTROS NO OPERACIONALES</t>
  </si>
  <si>
    <t>Gastos financieros</t>
  </si>
  <si>
    <t xml:space="preserve"> Arrendamiento mercantil   relacionadas  local    </t>
  </si>
  <si>
    <t xml:space="preserve"> Arrendamiento mercantil   relacionadas     Del exterior    </t>
  </si>
  <si>
    <t xml:space="preserve">  Arrendamiento mercantil   No relacionadas  local    </t>
  </si>
  <si>
    <t xml:space="preserve"> Arrendamiento mercantil      Del exterior    </t>
  </si>
  <si>
    <t xml:space="preserve">  Costos de transacción (comisiones bancarias, honorarios, tasas, entre otros)  relacionadas  local    </t>
  </si>
  <si>
    <t xml:space="preserve">   Costos de transacción (comisiones bancarias, honorarios, tasas, entre otros)  Del exterior    </t>
  </si>
  <si>
    <t xml:space="preserve">Costos de transacción (comisiones bancarias, honorarios, tasas, entre otros)   No relacionadas  local    </t>
  </si>
  <si>
    <t xml:space="preserve">   Intereses con instituciones financieras   Del exterior    </t>
  </si>
  <si>
    <t xml:space="preserve"> Intereses con instituciones financieras   No relacionadas  local    </t>
  </si>
  <si>
    <t xml:space="preserve"> Intereses con instituciones financieras   NO  relacionadas Del exterior    </t>
  </si>
  <si>
    <t xml:space="preserve"> Intereses pagados a terceros  relacionadas  local    </t>
  </si>
  <si>
    <t xml:space="preserve">  Intereses pagados a terceros     Del exterior    </t>
  </si>
  <si>
    <t xml:space="preserve"> Intereses pagados a terceros    No relacionadas  local    </t>
  </si>
  <si>
    <t xml:space="preserve"> Intereses pagados a terceros    Del exterior    </t>
  </si>
  <si>
    <t xml:space="preserve"> Reversiones del descuento de provisiones que fueron reconocidas a su valor presente        </t>
  </si>
  <si>
    <t xml:space="preserve"> Intereses implícitos devengados por acuerdos que constituyen efectivamente una transacción financiera o pago diferido        </t>
  </si>
  <si>
    <t>Pérdidas por medición de inversiones en asociadas y negocios conjuntos al método de la participación (valor patrimonial proporcional)</t>
  </si>
  <si>
    <t>Efectivo y Equivalente de efectivo</t>
  </si>
  <si>
    <t>Cuentas y documentos por cobrar corrientes</t>
  </si>
  <si>
    <t>Otros activos financieros corrientes</t>
  </si>
  <si>
    <t>Gastos pagados por anticipado</t>
  </si>
  <si>
    <t>Propiedad planta y equipo</t>
  </si>
  <si>
    <t>Activos Biológicos</t>
  </si>
  <si>
    <t>Activos para exploración de recursos minerales</t>
  </si>
  <si>
    <t>ACTIVOS PARA LA EXPLOTACION EVALUACION DE RECURSOS MINERALES</t>
  </si>
  <si>
    <t>DEPRECIACION</t>
  </si>
  <si>
    <t>DETERIORO</t>
  </si>
  <si>
    <t>Inversiones no corrientes</t>
  </si>
  <si>
    <t>Cuentas y documentos por cobrar NO corrientes</t>
  </si>
  <si>
    <t>Otros activos finacieros no corrientes</t>
  </si>
  <si>
    <t>Activos por impuesto diferido</t>
  </si>
  <si>
    <t>Cuentas y documentos por pagar Corrientes</t>
  </si>
  <si>
    <t>Obligaciones con instituciones financieras corrientes</t>
  </si>
  <si>
    <t>Provisiones corrientes</t>
  </si>
  <si>
    <t>Pasivos por ingresos diferidos</t>
  </si>
  <si>
    <t>Otros pasivos corrientes</t>
  </si>
  <si>
    <t>Cuentas y documentos por pagar NO Corrientes</t>
  </si>
  <si>
    <t>Obligaciones con instituciones financieras NO corrientes</t>
  </si>
  <si>
    <t>Pasivos por impuestos a la Renta diferido</t>
  </si>
  <si>
    <t>Pasivos corrientes por beneficiosn a empleados</t>
  </si>
  <si>
    <t>Provisiones no corrientes</t>
  </si>
  <si>
    <t>Otros pasivos NO corrientes</t>
  </si>
  <si>
    <t>Operaciones Relacionadas infomativas Activas</t>
  </si>
  <si>
    <t>Operaciones Relacionadas infomativas Pasivos</t>
  </si>
  <si>
    <t>Capital Suscrito asignado</t>
  </si>
  <si>
    <t>Resustados Acumulados</t>
  </si>
  <si>
    <t>Otros resultados integrales</t>
  </si>
  <si>
    <t>Ingresos de actividades ordinaria</t>
  </si>
  <si>
    <t>Otros ingresos</t>
  </si>
  <si>
    <t xml:space="preserve">Ingresos Financieros </t>
  </si>
  <si>
    <t>Costo de ventas</t>
  </si>
  <si>
    <t>Por Beneficios a empleados y honorarios</t>
  </si>
  <si>
    <t>Depreciaciones</t>
  </si>
  <si>
    <t>Pérdidas netas por deterioro del valor</t>
  </si>
  <si>
    <t>gastos de provisones</t>
  </si>
  <si>
    <t>Otros gastos</t>
  </si>
  <si>
    <t>Pérdida en venta de activos</t>
  </si>
  <si>
    <t>Gastos de ventas</t>
  </si>
  <si>
    <t>Importaciones de Bienes no producidos por la Empresa</t>
  </si>
  <si>
    <t>Perdidas Procedentes actividades Discontinuas</t>
  </si>
  <si>
    <t>Gastos Finacieros</t>
  </si>
  <si>
    <t>Ingresos de actividades discontinuas</t>
  </si>
  <si>
    <t xml:space="preserve">Activos para explotacion evaluacion de recursos minerales </t>
  </si>
  <si>
    <t>informativas</t>
  </si>
  <si>
    <t>312-327</t>
  </si>
  <si>
    <t>328-338</t>
  </si>
  <si>
    <t>339-355</t>
  </si>
  <si>
    <t>356-360</t>
  </si>
  <si>
    <t>362-386</t>
  </si>
  <si>
    <t>387-393</t>
  </si>
  <si>
    <t>394-399</t>
  </si>
  <si>
    <t>400-411</t>
  </si>
  <si>
    <t>412-419</t>
  </si>
  <si>
    <t>420-434</t>
  </si>
  <si>
    <t>435-439</t>
  </si>
  <si>
    <t>440-444</t>
  </si>
  <si>
    <t>446-476</t>
  </si>
  <si>
    <t>511-522</t>
  </si>
  <si>
    <t>523-531</t>
  </si>
  <si>
    <t>533-536</t>
  </si>
  <si>
    <t>Pasivos por beneficios a empleados</t>
  </si>
  <si>
    <t>537-544</t>
  </si>
  <si>
    <t>548-549</t>
  </si>
  <si>
    <t>Pasivos por ingresos diferidos corrientes</t>
  </si>
  <si>
    <t>545-547</t>
  </si>
  <si>
    <t>553-562</t>
  </si>
  <si>
    <t>563-571</t>
  </si>
  <si>
    <t>573-575</t>
  </si>
  <si>
    <t>576-583</t>
  </si>
  <si>
    <t>584-586</t>
  </si>
  <si>
    <t>587-588</t>
  </si>
  <si>
    <t>591-592</t>
  </si>
  <si>
    <t>604-606</t>
  </si>
  <si>
    <t>607-615</t>
  </si>
  <si>
    <t>616-623</t>
  </si>
  <si>
    <t>6001- 6017</t>
  </si>
  <si>
    <t>6094-6133</t>
  </si>
  <si>
    <t>7040-7062</t>
  </si>
  <si>
    <t>7001-7038</t>
  </si>
  <si>
    <t>7064-7110</t>
  </si>
  <si>
    <t>7113-7140</t>
  </si>
  <si>
    <t>7142-7164</t>
  </si>
  <si>
    <t>7166-7170</t>
  </si>
  <si>
    <t>7173-7248</t>
  </si>
  <si>
    <t>7257-7311</t>
  </si>
  <si>
    <t>variacion final</t>
  </si>
  <si>
    <t>Impuesto a la renta por pagar del ejercicio</t>
  </si>
  <si>
    <t>-</t>
  </si>
  <si>
    <t>Edificios</t>
  </si>
  <si>
    <t>Maquinarias Y Equipos</t>
  </si>
  <si>
    <t>Muebles Y Enseres De Oficina</t>
  </si>
  <si>
    <t>Equipos De Computo</t>
  </si>
  <si>
    <t>Pasivo por impuesto a la renta diferido</t>
  </si>
  <si>
    <t>NOTAS A LOS ESTADOS FINANCIEROS</t>
  </si>
  <si>
    <t>GERENTE GENERAL</t>
  </si>
  <si>
    <t>CONTADOR</t>
  </si>
  <si>
    <t>BALANCE GENERAL</t>
  </si>
  <si>
    <t>Diciembre 31,</t>
  </si>
  <si>
    <t>Activos</t>
  </si>
  <si>
    <t>Activos corrientes:</t>
  </si>
  <si>
    <t xml:space="preserve">  Efectivo  </t>
  </si>
  <si>
    <t xml:space="preserve">  Cuentas por cobrar </t>
  </si>
  <si>
    <t xml:space="preserve">  Inventarios</t>
  </si>
  <si>
    <t xml:space="preserve">  Total activos corrientes</t>
  </si>
  <si>
    <t>Activos no corrientes:</t>
  </si>
  <si>
    <t xml:space="preserve">    Propiedad, planta y equipo</t>
  </si>
  <si>
    <t xml:space="preserve">    Activos Intangible</t>
  </si>
  <si>
    <t xml:space="preserve">    Activos Financieros No corrientes </t>
  </si>
  <si>
    <t xml:space="preserve">    Inversiones en Asociadas</t>
  </si>
  <si>
    <t xml:space="preserve">    Otros activos no corrientes</t>
  </si>
  <si>
    <t xml:space="preserve">  Total activos no corrientes</t>
  </si>
  <si>
    <t xml:space="preserve">  Total Activos</t>
  </si>
  <si>
    <t>Pasivos y patrimonio de los accionistas</t>
  </si>
  <si>
    <t>Pasivos corrientes:</t>
  </si>
  <si>
    <t xml:space="preserve">    Cuentas por pagar</t>
  </si>
  <si>
    <t xml:space="preserve">    Obligaciones financieras</t>
  </si>
  <si>
    <t xml:space="preserve">  Total pasivos corrientes</t>
  </si>
  <si>
    <t xml:space="preserve">    Obligaciones financieras no corriente</t>
  </si>
  <si>
    <t xml:space="preserve">    Provision de beneficios a empleados</t>
  </si>
  <si>
    <t xml:space="preserve">  Total pasivos </t>
  </si>
  <si>
    <t>Patrimonio de los accionistas:</t>
  </si>
  <si>
    <t>Total patrimonio de los accionistas</t>
  </si>
  <si>
    <t>ESTADO DE RESULTADO INTEGRAL</t>
  </si>
  <si>
    <t xml:space="preserve">   Ventas Netas</t>
  </si>
  <si>
    <t>Utilidad bruta en ventas</t>
  </si>
  <si>
    <t>Utilidad (pérdida)en operación</t>
  </si>
  <si>
    <t>mas</t>
  </si>
  <si>
    <t xml:space="preserve">    Otros  ingresos</t>
  </si>
  <si>
    <t>menos</t>
  </si>
  <si>
    <t xml:space="preserve">    Gastos financieros, netos</t>
  </si>
  <si>
    <t xml:space="preserve">   Otros gastos</t>
  </si>
  <si>
    <t xml:space="preserve">Utilidad (pérdida) antes de participación a trabajadores </t>
  </si>
  <si>
    <t>e impuesto a la renta</t>
  </si>
  <si>
    <t xml:space="preserve">   Participación a trabajadores</t>
  </si>
  <si>
    <t xml:space="preserve">   Impuesto a la renta </t>
  </si>
  <si>
    <t xml:space="preserve">    Utilidad (pérdida) Neta </t>
  </si>
  <si>
    <t>ESTADO DE FLUJOS DE EFECTIVO POR EL MÉTODO DIRECTO</t>
  </si>
  <si>
    <t>(Expresados en dólares)</t>
  </si>
  <si>
    <t>INCREMENTO (DISMINUCIÓN) NETO DE EFECTIVO Y EQUIVALENTES</t>
  </si>
  <si>
    <t>FLUJOS DE EFECTIVO PROCEDENTES (UTILIZADOS)  DE OPERACIÓN</t>
  </si>
  <si>
    <t>Clases de cobros por actividades de operación</t>
  </si>
  <si>
    <t xml:space="preserve">Cobros procedentes de las ventas de bienes y prestación de servicios </t>
  </si>
  <si>
    <t>Cobros procedentes de regalías, cuotas, comisiones y otros ingresos de actividades ordinarias</t>
  </si>
  <si>
    <t>Cobros procedentes de contratos mantenidos con propósitos de intermediación o para negociar</t>
  </si>
  <si>
    <t>Cobros procedentes de primas y prestaciones, anualidades y otros</t>
  </si>
  <si>
    <t xml:space="preserve">Otros cobros por actividades de operación </t>
  </si>
  <si>
    <t>Clases de pagos por actividades de operación</t>
  </si>
  <si>
    <t>Pagos a proveedores por el suministro de bienes y servicios</t>
  </si>
  <si>
    <t xml:space="preserve">Pagos procedentes de contratos mantenidos para intermediación </t>
  </si>
  <si>
    <t>Pagos a y por cuenta de los empleados</t>
  </si>
  <si>
    <t xml:space="preserve">Pagos por primas y prestaciones, anualidades derivadas de las pólizas </t>
  </si>
  <si>
    <t>Otros pagos por actividades de operación</t>
  </si>
  <si>
    <t>Dividendos pagados</t>
  </si>
  <si>
    <t>Dividendos recibidos</t>
  </si>
  <si>
    <t>Intereses pagados</t>
  </si>
  <si>
    <t xml:space="preserve">Intereses recibidos </t>
  </si>
  <si>
    <t>Impuestos a las ganancias pagados</t>
  </si>
  <si>
    <t xml:space="preserve">Otras entradas (salidas) de efectivo </t>
  </si>
  <si>
    <t xml:space="preserve">Efectivo procedentes de la venta de acciones en subsidiarias u otros negocios </t>
  </si>
  <si>
    <t>Efectivo utilizado para adquirir acciones en subsidiarias u otros negocios para tener el control</t>
  </si>
  <si>
    <t>Efectivo utilizado en la compra de participaciones no controladoras</t>
  </si>
  <si>
    <t xml:space="preserve">Otros cobros por venta de acciones o instrumentos de deuda otras entidades </t>
  </si>
  <si>
    <t xml:space="preserve">Otros pagos para adquirir acciones o instrumentos de deuda de otras entidades </t>
  </si>
  <si>
    <t xml:space="preserve">Otros cobros por la venta de participaciones en negocios conjuntos </t>
  </si>
  <si>
    <t xml:space="preserve">Otros pagos para adquirir participaciones en negocios conjuntos </t>
  </si>
  <si>
    <t xml:space="preserve">Importes procedentes por la venta de propiedades, planta y equipo </t>
  </si>
  <si>
    <t xml:space="preserve">Adquisiciones de propiedades, planta y equipo </t>
  </si>
  <si>
    <t xml:space="preserve">Importes procedentes de ventas de activos intangibles </t>
  </si>
  <si>
    <t xml:space="preserve">Compras de activos intangibles </t>
  </si>
  <si>
    <t xml:space="preserve">Importes procedentes de otros activos a largo plazo </t>
  </si>
  <si>
    <t xml:space="preserve">Compras de otros activos a largo plazo </t>
  </si>
  <si>
    <t xml:space="preserve">Importes procedentes de subvenciones del gobierno </t>
  </si>
  <si>
    <t xml:space="preserve">Anticipos de efectivo efectuados a terceros </t>
  </si>
  <si>
    <t xml:space="preserve">Cobros procedentes del reembolso de anticipos y préstamos concedidos a terceros </t>
  </si>
  <si>
    <t>Pagos derivados de contratos de futuro, a término, de opciones y de permuta financiera</t>
  </si>
  <si>
    <t xml:space="preserve">Cobros procedentes de contratos de futuro, a término, de opciones y de permuta financiera </t>
  </si>
  <si>
    <t>Otras entradas (salidas) de efectivo</t>
  </si>
  <si>
    <t>Aporte en efectivo por aumento de capital</t>
  </si>
  <si>
    <t>Financiamiento por emisión de títulos valores</t>
  </si>
  <si>
    <t>Pagos por adquirir o rescatar las acciones de la entidad</t>
  </si>
  <si>
    <t xml:space="preserve">Financiación por préstamos a largo plazo </t>
  </si>
  <si>
    <t>Pagos de préstamos</t>
  </si>
  <si>
    <t xml:space="preserve">Pagos de pasivos por arrendamientos financieros </t>
  </si>
  <si>
    <t>Intereses recibidos</t>
  </si>
  <si>
    <t xml:space="preserve">EFECTOS DE LA VARIACIÓN EN LA TASA DE CAMBIO SOBRE EL EFECTIVO </t>
  </si>
  <si>
    <t xml:space="preserve">Efectos de la variación en la tasa de cambio sobre el efectivo </t>
  </si>
  <si>
    <t xml:space="preserve">INCREMENTO (DISMINUCIÓN) NETO DE EFECTIVO Y EQUIVALENTES </t>
  </si>
  <si>
    <t>Efectivo y equivalente al efectivo al principio del periodo</t>
  </si>
  <si>
    <t>EFECTIVO Y EQUIVALENTES AL EFECTIVO AL FINAL DEL PERIODO</t>
  </si>
  <si>
    <t>CONCILIACIÓN ENTRE LA GANANCIA (PÉRDIDA) NETA DE LOS FLUJOS DE OPERACIÓN</t>
  </si>
  <si>
    <t>PROVISTO (UTILIZADO) POR LAS ACTIVIDADES DE OPERACIÓN</t>
  </si>
  <si>
    <t xml:space="preserve">GANANCIA (PÉRDIDA) ANTES DE 15% A TRABAJADORES E IMPUESTO A LA RENTA </t>
  </si>
  <si>
    <t>AJUSTE POR PARTIDAS DISTINTAS AL EFECTIVO:</t>
  </si>
  <si>
    <t>Ajustes por gasto de depreciación y amortización</t>
  </si>
  <si>
    <t xml:space="preserve">Ajustes por gastos por deterioro (reversiones ) reconocidas en  resultados </t>
  </si>
  <si>
    <t>Pérdida (ganancia) de moneda extranjera no realizada</t>
  </si>
  <si>
    <t>Pérdidas en cambio de moneda extranjera</t>
  </si>
  <si>
    <t>Ajustes por gastos en provisiones</t>
  </si>
  <si>
    <t>Ajuste por participaciones no controladoras</t>
  </si>
  <si>
    <t>Ajuste por pagos basados en acciones</t>
  </si>
  <si>
    <t>Ajustes por ganancias (pérdidas) en valor razonable</t>
  </si>
  <si>
    <t>Ajustes por gasto por impuesto a la renta</t>
  </si>
  <si>
    <t>Ajustes por gasto por participación trabajadores</t>
  </si>
  <si>
    <t>Otros ajustes por partidas distintas al efectivo</t>
  </si>
  <si>
    <t>CAMBIOS EN ACTIVOS Y PASIVOS:</t>
  </si>
  <si>
    <t>(Incremento) disminución en cuentas por cobrar clientes</t>
  </si>
  <si>
    <t>(Incremento) disminución en otras cuentas por cobrar</t>
  </si>
  <si>
    <t>(Incremento) disminución en anticipos de proveedores</t>
  </si>
  <si>
    <t>(Incremento) disminución en inventarios</t>
  </si>
  <si>
    <t>(Incremento) disminución en otros activos</t>
  </si>
  <si>
    <t>Incremento  (disminución) en cuentas por pagar comerciales</t>
  </si>
  <si>
    <t>Incremento  (disminución) en otras cuentas por pagar</t>
  </si>
  <si>
    <t>Incremento  (disminución) en beneficios empleados</t>
  </si>
  <si>
    <t>Incremento  (disminución) en anticipos de clientes</t>
  </si>
  <si>
    <t>Incremento  (disminución) en otros pasivos</t>
  </si>
  <si>
    <t>Flujos de efectivo netos procedentes de (utilizados ) actividades de operación</t>
  </si>
  <si>
    <t xml:space="preserve">    Ingresos financieros</t>
  </si>
  <si>
    <t xml:space="preserve">    Ingresos de operaciones discontinuas</t>
  </si>
  <si>
    <t>Otros cambios</t>
  </si>
  <si>
    <t>Resultado Integral Total del Año (Ganancia o pérdida del ejercicio</t>
  </si>
  <si>
    <t>Provisión de la reserva legal</t>
  </si>
  <si>
    <t>Transferencias entre cuentas patrimoniales</t>
  </si>
  <si>
    <t>Realización de la Reserva por Valuación de Activos Intangibles</t>
  </si>
  <si>
    <t>Realización de la Reserva por Valuación de Propiedades, planta y equipo</t>
  </si>
  <si>
    <t>Realización de las reservas por Valuación de Activos Financieros Disponibles para la venta</t>
  </si>
  <si>
    <t>Transferencia de Resultados a otras cuentas patrimoniales</t>
  </si>
  <si>
    <t>Dividendos</t>
  </si>
  <si>
    <t>Prima por emisión primaria de acciones</t>
  </si>
  <si>
    <t>Aportes para futuras capitalizaciones</t>
  </si>
  <si>
    <t>Aumento (disminución) de capital social</t>
  </si>
  <si>
    <t>CAMBIOS DEL AÑO EN EL PATRIMONIO:</t>
  </si>
  <si>
    <t>CORRECCIÓN DE ERRORES:</t>
  </si>
  <si>
    <t>CAMBIOS EN POLÍTICAS CONTABLES:</t>
  </si>
  <si>
    <t>SALDO DEL PERÍODO INMEDIATO ANTERIOR</t>
  </si>
  <si>
    <t xml:space="preserve">SALDO REEXPRESADO DEL PERIODO ANTERIOR </t>
  </si>
  <si>
    <t>SALDO AL FINAL DEL PERIODO</t>
  </si>
  <si>
    <t>(-) PÉRDIDA
NETA DEL
PERIODO</t>
  </si>
  <si>
    <t>GANANCIA
NETA DEL
PERIODO</t>
  </si>
  <si>
    <t>(-) PÉRDIDAS
ACUMULADAS</t>
  </si>
  <si>
    <t>GANANCIAS
ACUMULADAS</t>
  </si>
  <si>
    <t>SUPERÁVIT POR REVALUACIÓN DE ACTIVOS INTANGIBLES</t>
  </si>
  <si>
    <t>SUPERÁVIT POR REVALUACIÓN DE PROPIEDADES, PLANTA Y EQUIPO 
PARA LA VENTA</t>
  </si>
  <si>
    <t xml:space="preserve">SUPERÁVIT DE ACTIVOS FINANCIEROS DISPONIBLES PARA LA VENTA </t>
  </si>
  <si>
    <t>RESERVA DE
CAPITAL</t>
  </si>
  <si>
    <t>RESERVAS
FACULTATIVA Y
ESTATUTARIA</t>
  </si>
  <si>
    <t>PRIMA EMISIÓN
PRIMARIA DE
ACCIONES</t>
  </si>
  <si>
    <t>APORTES DE
SOCIOS O
ACCIONISTAS
PARA FUTURA
CAPITALIZACIÓN</t>
  </si>
  <si>
    <t>CAPITAL SOCIAL</t>
  </si>
  <si>
    <t>TOTAL
PATRIMONIO</t>
  </si>
  <si>
    <t>RESULTADOS
ACUMULADOS
POR APLICACIÓN
PRIMERA VEZ DE
LAS NIIF</t>
  </si>
  <si>
    <t>ESTADO DE CAMBIOS EN EL PATRIMONIO</t>
  </si>
  <si>
    <t>¿¿¿</t>
  </si>
  <si>
    <t>¿¿¿¿¿¿</t>
  </si>
  <si>
    <t>¿¿¿¿¿</t>
  </si>
  <si>
    <t>¿¿¿¿</t>
  </si>
  <si>
    <t>¿¿</t>
  </si>
  <si>
    <t>¿</t>
  </si>
  <si>
    <t>Los movimientos y saldos Propiedad, Planta y Equipo se demuestran a continuacion :</t>
  </si>
  <si>
    <t>Concepto</t>
  </si>
  <si>
    <t xml:space="preserve">Saldo Inicial al </t>
  </si>
  <si>
    <t>Adiciones</t>
  </si>
  <si>
    <t>Reclasificaciones</t>
  </si>
  <si>
    <t>Reavalúo</t>
  </si>
  <si>
    <t>Depreciación y Ajustes</t>
  </si>
  <si>
    <t>Ventas</t>
  </si>
  <si>
    <t>Bajas</t>
  </si>
  <si>
    <t>Saldo Final al</t>
  </si>
  <si>
    <t>Depreciables</t>
  </si>
  <si>
    <t>No Depreciables</t>
  </si>
  <si>
    <t>TOTAL</t>
  </si>
  <si>
    <t>Total Propiedad planta y equipo</t>
  </si>
  <si>
    <t xml:space="preserve">  Gastos pagados por anticipado</t>
  </si>
  <si>
    <t xml:space="preserve">    Otras cuentas por cobrar no corrientes</t>
  </si>
  <si>
    <t>LINIAS  DE PRUEBA</t>
  </si>
  <si>
    <t>LINIAS DE PRUEBA</t>
  </si>
  <si>
    <t>LINIAS PRUEBA</t>
  </si>
  <si>
    <t>ANTERIO</t>
  </si>
  <si>
    <t>OPERACIÓN</t>
  </si>
  <si>
    <t>OPERACIÓN FUENTE</t>
  </si>
  <si>
    <t>OPERACIÓN USO</t>
  </si>
  <si>
    <t>INVERSION</t>
  </si>
  <si>
    <t>INVERSION FUENTE</t>
  </si>
  <si>
    <t>INVERSION USO</t>
  </si>
  <si>
    <t>FINANCIAMIENTO</t>
  </si>
  <si>
    <t>FINANCIAMIENTO FUENTE</t>
  </si>
  <si>
    <t>FINANCIAMIENTO USO</t>
  </si>
  <si>
    <t>ELIMINACIONES</t>
  </si>
  <si>
    <t>CERO</t>
  </si>
  <si>
    <t xml:space="preserve">AÑO ATUAL </t>
  </si>
  <si>
    <t xml:space="preserve">AÑO ANTERIOR </t>
  </si>
  <si>
    <t>ACTIVO</t>
  </si>
  <si>
    <t>ACTIVOS CORRIENTES</t>
  </si>
  <si>
    <t>+</t>
  </si>
  <si>
    <t>CUENTAS Y DOCUMENTOS POR COBRAR CORRIENTES</t>
  </si>
  <si>
    <t>CUENTAS Y DOCUMENTOS POR COBRAR COMERCIALES CORRIENTES</t>
  </si>
  <si>
    <t>DEL EXTERIOR</t>
  </si>
  <si>
    <t>(-) DETERIORO ACUMULADO DEL VALOR DE CUENTAS Y DOCUMENTOS POR COBRAR COMERCIALES POR INCOBRABILIDAD (PROVISIONES PARA CRÉDITOS INCOBRABLES)</t>
  </si>
  <si>
    <t>NO 
RELACIONADAS</t>
  </si>
  <si>
    <t>EN EFECTIVO</t>
  </si>
  <si>
    <t>EN ACTIVOS DIFERENTES DEL EFECTIVO</t>
  </si>
  <si>
    <t>(-) DETERIORO ACUMULADO DEL VALOR DE OTRAS CUENTAS Y DOCUMENTOS POR COBRAR POR INCOBRABILIDAD (PROVISIONES PARA CRÉDITOS INCOBRABLES)</t>
  </si>
  <si>
    <t>OTRAS NO 
RELACIONADAS</t>
  </si>
  <si>
    <t>A COSTO AMORTIZADO</t>
  </si>
  <si>
    <t>(-) DETERIORO ACUMULADO DEL VALOR  DE OTROS ACTIVOS FINANCIEROS CORRIENTES MEDIDOS A COSTO AMORTIZADO  (PROVISIONES PARA CRÉDITOS INCOBRABLES)</t>
  </si>
  <si>
    <t>A VALOR RAZONABLE</t>
  </si>
  <si>
    <t>OTROS</t>
  </si>
  <si>
    <t>ANIMALES VIVOS</t>
  </si>
  <si>
    <t>TOTAL ACTIVOS CORRIENTES</t>
  </si>
  <si>
    <t>TERRENOS</t>
  </si>
  <si>
    <t>EDIFICIOS Y OTROS INMUEBLES (EXCEPTO TERRENOS)</t>
  </si>
  <si>
    <t>NAVES, AERONAVES, BARCAZAS Y SIMILARES</t>
  </si>
  <si>
    <t>PLANTAS PRODUCTORAS (AGRICULTURA)</t>
  </si>
  <si>
    <t>MAQUINARIA, EQUIPO, INSTALACIONES Y ADECUACIONES</t>
  </si>
  <si>
    <t>DEL AJUSTE ACUMULADO POR REEXPRESIONES O REVALUACIONES</t>
  </si>
  <si>
    <t>ACTIVOS INTANGIBLES</t>
  </si>
  <si>
    <t>PROPIEDADES DE INVERSIÓN</t>
  </si>
  <si>
    <t>ACTIVOS PARA EXPLORACIÓN, EVALUACIÓN Y EXPLOTACIÓN DE RECURSOS MINERALES</t>
  </si>
  <si>
    <t>AJUSTE ACUMULADO POR APLICACIÓN DEL MÉTODO DE LA PARTICIPACIÓN (VALOR PATRIMONIAL PROPORCIONAL)</t>
  </si>
  <si>
    <t xml:space="preserve"> + / -</t>
  </si>
  <si>
    <t>(-) DETERIORO ACUMULADO DEL VALOR DE CUENTAS Y DOCUMENTOS POR COBRAR POR INCOBRABILIDAD (PROVISIONES PARA CRÉDITOS INCOBRABLES)</t>
  </si>
  <si>
    <t>(-) DETERIORO ACUMULADO DEL VALOR  DE OTROS ACTIVOS FINANCIEROS NO CORRIENTES MEDIDOS A COSTO AMORTIZADO (PROVISIONES PARA CRÉDITOS INCOBRABLES)</t>
  </si>
  <si>
    <t>POR CRÉDITOS FISCALES NO UTILIZADOS</t>
  </si>
  <si>
    <t>TOTAL ACTIVOS NO CORRIENTES</t>
  </si>
  <si>
    <t>=</t>
  </si>
  <si>
    <t>TOTAL DEL  ACTIVO</t>
  </si>
  <si>
    <t>TERRENOS QUE SE EXCLUYEN DEL CÁLCULO DEL ANTICIPO</t>
  </si>
  <si>
    <t>PASIVO</t>
  </si>
  <si>
    <t>PASIVOS CORRIENTES</t>
  </si>
  <si>
    <t>OTRAS CUENTAS Y DOCUMENTOS POR PAGAR CORRIENTES</t>
  </si>
  <si>
    <t>DIVIDENDOS POR PAGAR</t>
  </si>
  <si>
    <t>OBLIGACIONES CON INSTITUCIONES
FINANCIERAS - CORRIENTES</t>
  </si>
  <si>
    <t>JUBILACIÓN PATRONAL</t>
  </si>
  <si>
    <t>POR GARANTÍAS</t>
  </si>
  <si>
    <t>POR CONTRATOS ONEROSOS</t>
  </si>
  <si>
    <t>POR REESTRUCTURACIONES DE NEGOCIOS</t>
  </si>
  <si>
    <t>POR REEMBOLSOS A CLIENTES</t>
  </si>
  <si>
    <t>POR LITIGIOS</t>
  </si>
  <si>
    <t>POR PASIVOS CONTINGENTES ASUMIDOS EN UNA COMBINACIÓN DE NEGOCIOS</t>
  </si>
  <si>
    <t>TOTAL PASIVOS CORRIENTES</t>
  </si>
  <si>
    <t>CUENTAS Y DOCUMENTOS POR PAGAR COMERCIALES NO CORRIENTES</t>
  </si>
  <si>
    <t>OTRAS CUENTAS Y DOCUMENTOS POR PAGAR NO CORRIENTES</t>
  </si>
  <si>
    <t>DESAHUCIO</t>
  </si>
  <si>
    <t>TOTAL PASIVOS NO CORRIENTES</t>
  </si>
  <si>
    <t>TOTAL DEL PASIVO</t>
  </si>
  <si>
    <t>+/-</t>
  </si>
  <si>
    <t>UTILIDAD DEL EJERCICIO</t>
  </si>
  <si>
    <t>OTROS RESULTADOS INTEGRALES ACUMULADOS</t>
  </si>
  <si>
    <t>SUPERÁVIT DE REVALUACIÓN ACUMULADO</t>
  </si>
  <si>
    <t>TOTAL PATRIMONIO</t>
  </si>
  <si>
    <t>VARIACIÓN AJUSTADA</t>
  </si>
  <si>
    <t>VENTAS NETAS LOCALES DE BIENES</t>
  </si>
  <si>
    <t>GRAVADAS CON TARIFA 12% DE IVA</t>
  </si>
  <si>
    <t>GRAVADAS CON TARIFA 0% DE IVA O EXENTAS DE IVA</t>
  </si>
  <si>
    <t>PRESTACIONES LOCALES DE SERVICIOS</t>
  </si>
  <si>
    <t>EXPORTACIONES NETAS</t>
  </si>
  <si>
    <t>DE BIENES</t>
  </si>
  <si>
    <t>DE SERVICIOS</t>
  </si>
  <si>
    <t>POR PRESTACIÓN DE SERVICIOS DE CONSTRUCCIÓN</t>
  </si>
  <si>
    <r>
      <t xml:space="preserve">OBTENIDOS BAJO LA MODALIDAD DE COMISIONES O SIMILARES </t>
    </r>
    <r>
      <rPr>
        <sz val="7"/>
        <rFont val="Arial"/>
        <family val="2"/>
      </rPr>
      <t>(RELACIONES DE AGENCIA)</t>
    </r>
  </si>
  <si>
    <t>OBTENIDOS POR ARRENDAMIENTOS OPERATIVOS</t>
  </si>
  <si>
    <t>POR REGALÍAS Y OTRAS CESIONES DE DERECHOS</t>
  </si>
  <si>
    <t xml:space="preserve">A RESIDENTES O ESTABLECIDAS EN ECUADOR </t>
  </si>
  <si>
    <t xml:space="preserve">A NO RESIDENTES NI ESTABLECIDAS EN ECUADOR </t>
  </si>
  <si>
    <t xml:space="preserve">PROCEDENTES DE SOCIEDADES RESIDENTES O ESTABLECIDAS EN ECUADOR </t>
  </si>
  <si>
    <t xml:space="preserve">PROCEDENTES DE SOCIEDADES NO RESIDENTES NI ESTABLECIDAS EN ECUADOR </t>
  </si>
  <si>
    <t>GANANCIAS NETAS POR MEDICIONES DE ACTIVOS BIOLÓGICOS A VALOR RAZONABLE MENOS COSTOS DE VENTA</t>
  </si>
  <si>
    <t>GANANCIAS NETAS POR MEDICIÓN DE PROPIEDADES DE INVERSIÓN A VALOR RAZONABLE</t>
  </si>
  <si>
    <t>GANANCIAS NETAS POR MEDICIÓN DE INSTRUMENTOS FINANCIEROS A VALOR RAZONABLE</t>
  </si>
  <si>
    <t>GANANCIAS NETAS POR DIFERENCIAS DE CAMBIOS</t>
  </si>
  <si>
    <t>UTILIDAD EN VENTA DE PROPIEDADES, PLANTA Y EQUIPO</t>
  </si>
  <si>
    <t>UTILIDAD EN LA ENAJENACIÓN DE DERECHOS REPRESENTATIVOS DE CAPITAL</t>
  </si>
  <si>
    <t>INGRESOS DEVENGADOS POR SUBVENCIONES DEL GOBIERNO Y OTRAS AYUDAS GUBERNAMENTALES</t>
  </si>
  <si>
    <t>GANANCIAS NETAS POR REVERSIONES DE DETERIORO EN EL VALOR</t>
  </si>
  <si>
    <t>DE ACTIVOS FINANCIEROS (REVERSIÓN DE PROVISIONES PARA CRÉDITOS INCOBRABLES)</t>
  </si>
  <si>
    <t>DE INVENTARIOS</t>
  </si>
  <si>
    <t>DE ACTIVOS NO CORRIENTES MANTENIDOS PARA LA VENTA</t>
  </si>
  <si>
    <t>DE ACTIVOS BIOLÓGICOS</t>
  </si>
  <si>
    <t>DE PROPIEDADES, PLANTA Y EQUIPO</t>
  </si>
  <si>
    <t>DE ACTIVOS INTANGIBLES</t>
  </si>
  <si>
    <t>DE PROPIEDADES DE INVERSIÓN</t>
  </si>
  <si>
    <t>DE ACTIVOS DE EXPLORACIÓN Y EVALUACIÓN DE RECURSOS MINERALES</t>
  </si>
  <si>
    <t>DE INVERSIONES NO CORRIENTES</t>
  </si>
  <si>
    <t>POR DESMANTELAMIENTOS</t>
  </si>
  <si>
    <t>GANANCIAS NETAS POR REVERSIONES DE PASIVOS POR BENEFICIOS A LOS EMPLEADOS</t>
  </si>
  <si>
    <t>JUBILACIÓN PATRONAL Y DESAHUCIO</t>
  </si>
  <si>
    <t>RENTAS EXENTAS PROVENIENTES DE DONACIONES Y APORTACIONES (PARA USO DE INSTITUCIONES DE CARÁCTER PRIVADO SIN FINES DE LUCRO)</t>
  </si>
  <si>
    <t>DE RECURSOS PÚBLICOS</t>
  </si>
  <si>
    <t>DE OTRAS LOCALES</t>
  </si>
  <si>
    <t>POR REEMBOLSOS DE SEGUROS</t>
  </si>
  <si>
    <t>POR LUCRO CESANTE</t>
  </si>
  <si>
    <t>PROVENIENTES DEL EXTERIOR</t>
  </si>
  <si>
    <t>INGRESOS FINANCIEROS</t>
  </si>
  <si>
    <t xml:space="preserve">ARRENDAMIENTO MERCANTIL </t>
  </si>
  <si>
    <t>LOCAL</t>
  </si>
  <si>
    <t>INTERESES CON INSTITUCIONES FINANCIERAS</t>
  </si>
  <si>
    <t>INTERESES DEVENGADOS CON TERCEROS</t>
  </si>
  <si>
    <t>INTERESES IMPLÍCITOS DEVENGADOS POR ACUERDOS QUE CONSTITUYEN EFECTIVAMENTE UNA TRANSACCIÓN FINANCIERA O COBRO DIFERIDO</t>
  </si>
  <si>
    <t>GANANCIAS POR MEDICIÓN DE INVERSIONES EN ASOCIADAS Y NEGOCIOS CONJUNTOS AL MÉTODO DE LA PARTICIPACIÓN (VALOR PATRIMONIAL PROPORCIONAL)</t>
  </si>
  <si>
    <t>COSTO DE VENTAS</t>
  </si>
  <si>
    <t>INVENTARIO INICIAL DE BIENES NO PRODUCIDOS POR EL SUJETO PASIVO</t>
  </si>
  <si>
    <t>COMPRAS NETAS LOCALES DE BIENES NO PRODUCIDOS POR EL SUJETO PASIVO</t>
  </si>
  <si>
    <t>IMPORTACIONES DE BIENES NO PRODUCIDOS POR EL SUJETO PASIVO</t>
  </si>
  <si>
    <t>(-) INVENTARIO FINAL DE BIENES NO PRODUCIDOS POR EL SUJETO PASIVO</t>
  </si>
  <si>
    <t>INVENTARIO INICIAL DE MATERIA PRIMA</t>
  </si>
  <si>
    <t>COMPRAS NETAS LOCALES DE MATERIA PRIMA</t>
  </si>
  <si>
    <t>IMPORTACIONES DE MATERIA PRIMA</t>
  </si>
  <si>
    <t>(-) INVENTARIO FINAL DE MATERIA PRIMA</t>
  </si>
  <si>
    <t>INVENTARIO INICIAL DE PRODUCTOS EN PROCESO</t>
  </si>
  <si>
    <t>(-) INVENTARIO FINAL DE PRODUCTOS EN PROCESO</t>
  </si>
  <si>
    <t>INVENTARIO INICIAL PRODUCTOS TERMINADOS</t>
  </si>
  <si>
    <t>(-) INVENTARIO FINAL DE PRODUCTOS TERMINADOS</t>
  </si>
  <si>
    <t>(+ / -) AJUSTES</t>
  </si>
  <si>
    <t>GASTOS POR BENEFICIOS A LOS EMPLEADOS</t>
  </si>
  <si>
    <t>SUELDOS, SALARIOS Y DEMÁS REMUNERACIONES QUE CONSTITUYEN MATERIA GRAVADA DEL IESS</t>
  </si>
  <si>
    <t>BENEFICIOS SOCIALES, INDEMNIZACIONES Y OTRAS REMUNERACIONES QUE NO CONSTITUYEN MATERIA GRAVADA DEL IESS</t>
  </si>
  <si>
    <t>APORTE A LA SEGURIDAD SOCIAL (INCLUYE FONDO DE RESERVA)</t>
  </si>
  <si>
    <t>HONORARIOS PROFESIONALES Y DIETAS</t>
  </si>
  <si>
    <t>HONORARIOS Y OTROS PAGOS A NO RESIDENTES POR SERVICIOS OCASIONALES</t>
  </si>
  <si>
    <t>GASTOS POR DEPRECIACIONES</t>
  </si>
  <si>
    <t>DEL COSTO HISTÓRICO DE PROPIEDADES, PLANTA Y EQUIPO</t>
  </si>
  <si>
    <t>ACELERADA</t>
  </si>
  <si>
    <t>NO ACELERADA</t>
  </si>
  <si>
    <t>DEL COSTO HISTÓRICO DE PROPIEDADES DE INVERSIÓN</t>
  </si>
  <si>
    <t>DEL COSTO HISTÓRICO DE ACTIVOS PARA EXPLORACIÓN Y EVALUACIÓN DE RECURSOS MINERALES</t>
  </si>
  <si>
    <t>ACTIVOS PARA EXPLORACIÓN Y EVALUACIÓN DE RECURSOS MINERALES</t>
  </si>
  <si>
    <t>OTRAS DEPRECIACIONES</t>
  </si>
  <si>
    <t>GASTOS POR AMORTIZACIONES</t>
  </si>
  <si>
    <t>DEL COSTO HISTÓRICO DE ACTIVOS INTANGIBLES</t>
  </si>
  <si>
    <t>OTRAS AMORTIZACIONES</t>
  </si>
  <si>
    <t>OTROS GASTOS</t>
  </si>
  <si>
    <t>PROMOCIÓN Y PUBLICIDAD</t>
  </si>
  <si>
    <t>CONSUMO DE COMBUSTIBLES Y LUBRICANTES</t>
  </si>
  <si>
    <t>GASTOS DE VIAJE</t>
  </si>
  <si>
    <t>GASTOS DE GESTIÓN</t>
  </si>
  <si>
    <t>ARRENDAMIENTOS OPERATIVOS</t>
  </si>
  <si>
    <t>SUMINISTROS, HERRAMIENTAS, MATERIALES Y REPUESTOS</t>
  </si>
  <si>
    <t>PÉRDIDA EN LA ENAJENACIÓN DE DERECHOS REPRESENTATIVOS DE CAPITAL</t>
  </si>
  <si>
    <t xml:space="preserve"> MANTENIMIENTO Y REPARACIONES</t>
  </si>
  <si>
    <t>MERMAS</t>
  </si>
  <si>
    <t xml:space="preserve">SEGUROS Y REASEGUROS (PRIMAS Y CESIONES) </t>
  </si>
  <si>
    <t>GASTOS INDIRECTOS ASIGNADOS DESDE EL EXTERIOR POR PARTES RELACIONADAS</t>
  </si>
  <si>
    <t>IMPUESTOS, CONTRIBUCIONES Y OTROS</t>
  </si>
  <si>
    <t>COMISIONES Y SIMILARES  (DIFERENTES DE LAS COMISIONES POR OPERACIONES FINANCIERAS)</t>
  </si>
  <si>
    <t>OPERACIONES DE REGALÍAS, SERVICIOS TÉCNICOS, ADMINISTRATIVOS, DE CONSULTORÍA Y SIMILARES</t>
  </si>
  <si>
    <t>INSTALACIÓN, ORGANIZACIÓN Y SIMILARES</t>
  </si>
  <si>
    <t>IVA QUE SE CARGA AL COSTO O GASTO</t>
  </si>
  <si>
    <t>SERVICIOS PÚBLICOS</t>
  </si>
  <si>
    <t>PÉRDIDAS POR SINIESTROS</t>
  </si>
  <si>
    <t>GASTOS NO OPERACIONALES</t>
  </si>
  <si>
    <t xml:space="preserve"> COSTOS DE TRANSACCIÓN (COMISIONES BANCARIAS, HONORARIOS, TASAS, ENTRE OTROS)</t>
  </si>
  <si>
    <t>INTERESES PAGADOS A TERCEROS</t>
  </si>
  <si>
    <t>REVERSIONES DEL DESCUENTO DE PROVISIONES QUE FUERON RECONOCIDAS A SU VALOR PRESENTE</t>
  </si>
  <si>
    <t>INTERESES IMPLÍCITOS DEVENGADOS POR ACUERDOS QUE CONSTITUYEN EFECTIVAMENTE UNA TRANSACCIÓN FINANCIERA O PAGO DIFERIDO</t>
  </si>
  <si>
    <t>PÉRDIDAS POR MEDICIÓN DE INVERSIONES EN ASOCIADAS Y NEGOCIOS CONJUNTOS AL MÉTODO DE LA PARTICIPACIÓN (VALOR PATRIMONIAL PROPORCIONAL)</t>
  </si>
  <si>
    <t>7901</t>
  </si>
  <si>
    <t>7902</t>
  </si>
  <si>
    <t>7903</t>
  </si>
  <si>
    <t>7904</t>
  </si>
  <si>
    <t>7905</t>
  </si>
  <si>
    <t>7906</t>
  </si>
  <si>
    <t>7907</t>
  </si>
  <si>
    <t>CÁLCULO DE BASE PARTICIPACIÓN A TRABAJADORES</t>
  </si>
  <si>
    <t>096</t>
  </si>
  <si>
    <t>097</t>
  </si>
  <si>
    <t>098</t>
  </si>
  <si>
    <t>DIFERENCIAS PERMANENTES</t>
  </si>
  <si>
    <t>095</t>
  </si>
  <si>
    <t>(-) CRÉDITO TRIBUTARIO GENERADO POR IMPUESTO A LA SALIDA DE DIVISAS</t>
  </si>
  <si>
    <t>RAZÓN SOCIAL:</t>
  </si>
  <si>
    <t>P</t>
  </si>
  <si>
    <t>POSITIVO</t>
  </si>
  <si>
    <t>Dirección Comercial:</t>
  </si>
  <si>
    <t>N</t>
  </si>
  <si>
    <t>NEGATIVO</t>
  </si>
  <si>
    <t>No. Expediente</t>
  </si>
  <si>
    <t>D</t>
  </si>
  <si>
    <t>POSITIVO O NEGATIVO (DUAL)</t>
  </si>
  <si>
    <t>RUC:</t>
  </si>
  <si>
    <t>AÑO:</t>
  </si>
  <si>
    <t xml:space="preserve">SALDOS </t>
  </si>
  <si>
    <t>BALANCE</t>
  </si>
  <si>
    <t>(En US$)</t>
  </si>
  <si>
    <t>INCREMENTO (DISMINUCIÓN) NETO DE EFECTIVO Y EQUIVALENTES AL EFECTIVO</t>
  </si>
  <si>
    <t>FLUJOS DE EFECTIVO PROCEDENTES DE (UTILIZADOS EN) ACTIVIDADES DE OPERACIÓN</t>
  </si>
  <si>
    <t xml:space="preserve">RELACIONES </t>
  </si>
  <si>
    <t>Cobros procedentes de primas y prestaciones, anualidades y otros beneficios de pólizas suscritas</t>
  </si>
  <si>
    <t>Clases de pagos por actvidades de operación</t>
  </si>
  <si>
    <t xml:space="preserve">Pagos procedentes de contratos mantenidos para intermediación o para negociar </t>
  </si>
  <si>
    <t>Pagos por primas y prestaciones, anualidades y otras obligaciones derivadas de las pólizas suscritas</t>
  </si>
  <si>
    <t>FLUJOS DE EFECTIVO PROCEDENTES DE (UTILIZADOS EN) ACTIVIDADES DE INVERSIÓN</t>
  </si>
  <si>
    <t xml:space="preserve">Otros cobros por la venta de acciones o instrumentos de deuda de otras entidades </t>
  </si>
  <si>
    <t>905</t>
  </si>
  <si>
    <t>906</t>
  </si>
  <si>
    <t>907</t>
  </si>
  <si>
    <t>925</t>
  </si>
  <si>
    <t>FLUJOS DE EFECTIVO PROCEDENTES DE (UTILIZADOS EN) ACTIVIDADES DE FINANCIACIÓN</t>
  </si>
  <si>
    <r>
      <t xml:space="preserve">Dividendos </t>
    </r>
    <r>
      <rPr>
        <sz val="8"/>
        <rFont val="Verdana"/>
        <family val="2"/>
      </rPr>
      <t>pagados</t>
    </r>
  </si>
  <si>
    <t>EFECTOS DE LA VARIACION EN LA TASA DE CAMBIO SOBRE EL EFECTIVO Y EQUIVALENTES AL DE EFECTIVO</t>
  </si>
  <si>
    <t>Efectos de la variación en la tasa de cambio sobre el efectivo y equivalentes al efectivo</t>
  </si>
  <si>
    <t>OPERACIONES MATEMÁTICAS</t>
  </si>
  <si>
    <t>EFECTIVO Y EQUIVALENTES AL EFECTIVO AL PRINCIPIO DEL PERIODO</t>
  </si>
  <si>
    <t>ESTE VALOR DEBE SER IGUAL AL QUE CONSTA EN CODIGO 10101</t>
  </si>
  <si>
    <t>CONCILIACION ENTRE LA GANANCIA (PERDIDA) NETA Y LOS FLUJOS DE OPERACIÓN</t>
  </si>
  <si>
    <t>Ajustes por gastos por deterioro (reversiones por deterioro) reconocidas en los resultados del periodo</t>
  </si>
  <si>
    <t>Flujos de efectivo netos procedentes de (utilizados en) actividades de operación</t>
  </si>
  <si>
    <t>LINIA DE PRUEBA</t>
  </si>
  <si>
    <t>DECLARO QUE LOS DATOS QUE CONSTAN EN ESTOS ESTADOS FINANCIEROS SON EXACTOS Y VERDADEROS</t>
  </si>
  <si>
    <t>LOS ESTADOS FINANCIEROS ESTÁN ELABORADOS BAJO NORMAS INTERNACIONALES DE INFORMACIÓN FINANCIERA (NIC 1, PÁRRAFO 16)</t>
  </si>
  <si>
    <t>__________________________</t>
  </si>
  <si>
    <t>REPRESENTANTE LEGAL</t>
  </si>
  <si>
    <t>NOMBRE:</t>
  </si>
  <si>
    <t>CI / RUC:</t>
  </si>
  <si>
    <t>%</t>
  </si>
  <si>
    <t>CERTIFICACIÓN JURAMENTADA</t>
  </si>
  <si>
    <t>INDEPENDENCIA DEL EQUIPO DE AUDITORÍA</t>
  </si>
  <si>
    <r>
      <rPr>
        <b/>
        <sz val="15"/>
        <color theme="1"/>
        <rFont val="Calibri"/>
        <family val="2"/>
        <scheme val="minor"/>
      </rPr>
      <t>3 A.N.G ADMINISTRACION DE NEGOCIOS GERENCIALES CIA. LTDA., CERTIFICA BAJO JURAMENTO</t>
    </r>
    <r>
      <rPr>
        <b/>
        <sz val="15"/>
        <rFont val="Arial"/>
        <family val="2"/>
      </rPr>
      <t xml:space="preserve"> que el equipo de auditoría participante y el suscriptor del informe, no se encuentran incursos en ninguna de las prohibiciones establecidas en el artículo 197 de la Ley de Mercado de Valores y los artículos 328, 329 de la ley de compañías .</t>
    </r>
  </si>
  <si>
    <t>3ANG Administración de Negocios Gerenciales. Cía. Ltda.</t>
  </si>
  <si>
    <t>Registro Nacional de Auditores Externos</t>
  </si>
  <si>
    <t>SC – RNAE-662</t>
  </si>
  <si>
    <t>SOCIO</t>
  </si>
  <si>
    <t>CERTIFICADO</t>
  </si>
  <si>
    <t xml:space="preserve">Cumpliendo satisfactoriamente con sus compromisos. </t>
  </si>
  <si>
    <t>Constancia que expido a solicitud de la parte interesada.  Por requerimientos de la Superintendencia de Compañias, Valores y Seguros.</t>
  </si>
  <si>
    <t>Señores :</t>
  </si>
  <si>
    <t>3 A.N.G. ADMINISTRACION DE NEGOCIOS GERENCIALES CIA. LTDA.</t>
  </si>
  <si>
    <t>Reconocemos que estos estados financieros, preparados y presentados de acuerdo con principios de contabilidad generalmente aceptados en Ecuador, son de nuestra responsabilidad y previamente a su emisión nos hemos cerciorado del cumplimiento satisfactorio de las afirmaciones explícitas e implícitas contenidas en los mismos(integridad, existencia, exactitud, derechos y obligaciones, valuación y presentación y revelación de los hechos económicos), por lo que aprobamos estos estados financieros. Igualmente, reconocemos que esta responsabilidad incluye: diseñar, implementar y mantener el control interno relevante para preparación y presentación de estados financieros libres de errores de importancia material, bien sea por fraude o error; seleccionar y aplicar políticas contables apropiadas, así como establecer estimados contables que sean razonables en las circunstancias.</t>
  </si>
  <si>
    <t>Estado de Resultado Integral</t>
  </si>
  <si>
    <t>Estado de Cambios en el Patrimonio</t>
  </si>
  <si>
    <t>Estado de Flujo de Efectivo</t>
  </si>
  <si>
    <t xml:space="preserve">Políticas Contables </t>
  </si>
  <si>
    <t>Notas Explicativas a los Estados Financieros</t>
  </si>
  <si>
    <t>2. Los métodos de medición y los supuestos significativos que se utilizaron para establecer estimaciones contables, son apropiados.</t>
  </si>
  <si>
    <t>3. No hay eventos posteriores a los estados financieros que requieran ajustes o revelación en notas, de conformidad con los principios de contabilidad generalmente aceptados en Ecuador.</t>
  </si>
  <si>
    <t>4. Los efectos de los errores no corregidos son inmateriales, individualmente y agregados, a los estados financieros en su conjunto.</t>
  </si>
  <si>
    <t>8.  Hemos proporcionado toda la información relacionada a controversias judiciales que afecten a la empresa para el propósito de su auditoría con el  acceso sin restricciones  a  las cuales ustedes determinaron necesario obtener evidencia de auditoría.</t>
  </si>
  <si>
    <t>Estados Financieros</t>
  </si>
  <si>
    <t>Con Informe de los Auditores Independientes</t>
  </si>
  <si>
    <t>Informe de los Auditores Independientes</t>
  </si>
  <si>
    <t>Estado de Situación Financiera</t>
  </si>
  <si>
    <t>Estado de Resultados Integrales</t>
  </si>
  <si>
    <t>Estados de Flujos de Efectivo</t>
  </si>
  <si>
    <t>Notas a los Estados Financieros</t>
  </si>
  <si>
    <t>Informe sobre la auditoría de los estados financieros.</t>
  </si>
  <si>
    <t>Responsabilidades de la administración por los estados financieros.</t>
  </si>
  <si>
    <t>Los responsables del gobierno de la entidad son responsables de la supervisión del proceso de información financiera de la Sociedad.</t>
  </si>
  <si>
    <t>En la preparación de los estados financieros, la administración es responsable de la valoración de la capacidad de la sociedad de continuar como empresa en funcionamiento, revelando, según corresponda, las cuestiones relacionadas con la empresa en funcionamiento y utilizando el principio contable de empresa en  funcionamiento excepto  si  la  administración tiene  intención  de  liquidar  la  sociedad o  de  cesar  sus operaciones, o bien no exista otra alternativa realista.</t>
  </si>
  <si>
    <t>Responsabilidades del auditor en relación con la auditoría de los estados financieros</t>
  </si>
  <si>
    <t>●</t>
  </si>
  <si>
    <t>Obtenemos conocimiento del control interno relevante para la auditoría con el fin de diseñar procedimientos de auditoría que sean adecuados en función de las circunstancias y no con la finalidad de expresar una opinión sobre la eficacia de control interno de la entidad.</t>
  </si>
  <si>
    <t>Evaluamos lo adecuado de las políticas contables aplicadas y la razonabilidad de las estimaciones contables y la correspondiente información revelada por la dirección.</t>
  </si>
  <si>
    <t>Evaluamos la presentación global, la estructura y el contenido de los estados financieros, incluida la información revelada, y si los estados financieros representan las transacciones y hechos subyacentes de un modo que logran la presentación fiel.</t>
  </si>
  <si>
    <t>Comunicamos a los responsables del gobierno de la entidad en relación con, entre otras cuestiones, el alcance planificado y el momento de realización de la auditoría y los hallazgos significativos de la auditoría, así como cualquier deficiencia significativa del control interno que identificamos en el transcurso de la auditoría.</t>
  </si>
  <si>
    <t>Informe sobre otros requerimientos legales y reglamentarios</t>
  </si>
  <si>
    <t>Reiteramos nuestro agradecimiento por la confianza depositada.</t>
  </si>
  <si>
    <t>Gerente</t>
  </si>
  <si>
    <t xml:space="preserve">Recibido por </t>
  </si>
  <si>
    <t>Con fecha  ______/______/_______estamos entregando a ustedes sus originales firmados  para que sigan con los procedimientos ante la Superintendencia de Compañias, Valores y Seguros.</t>
  </si>
  <si>
    <t xml:space="preserve">   Otras obligaciones no corrientes</t>
  </si>
  <si>
    <t>Terreno</t>
  </si>
  <si>
    <t>a)</t>
  </si>
  <si>
    <t xml:space="preserve">    Pasivos por beneficios a empleados</t>
  </si>
  <si>
    <t>Gastos de provisones</t>
  </si>
  <si>
    <t>Los sujetos obligados deben contar con políticas y procedimientos de control para prevenir el lavado de activos, el financiamiento del terrorismo y otros delitos de conformidad con lo establecido en la presente norma; y, adoptar medidas de control apropiadas y suficientes, orientadas a evitar que puedan ser utilizados como instrumentos para realizar actividades vinculadas al lavado de activos y/o al financiamiento del terrorismo y otros delitos.</t>
  </si>
  <si>
    <t>Las políticas que adopta la compañía para prevenir el lavado de activos, el financiamiento del terrorismo y otros delitos, cumple con los siguientes parámetros:</t>
  </si>
  <si>
    <t>Las políticas  y procedimientos incorporados le permitan administrar, evaluar y mitigar con eficacia los riesgos que se hayan identificado.</t>
  </si>
  <si>
    <t>Abarca toda clase de productos o servicios que ofrece la compañía.</t>
  </si>
  <si>
    <t>Asegura que los miembros de la compañía tengan el debido conocimiento, acatamiento y aplicación de las normativas legales y reglamentarias relacionadas con la prevención de lavado de activos y el financiamiento del terrorismo y otros delitos.</t>
  </si>
  <si>
    <t>Minimiza el grado de exposición inherente al lavado de activos y al financiamiento del terrorismo y otros delitos.</t>
  </si>
  <si>
    <t>Establece políticas de debida diligencia según el riesgo que la misma compañía ha identificado.</t>
  </si>
  <si>
    <t>Garantiza la reserva y confidencialidad de la información reportada, conforme lo previsto en la Ley de Prevención, Detección y Erradicación del Delito de Lavado de Activos y del Financiamiento de Delitos.</t>
  </si>
  <si>
    <t>Los representantes legales o administradores, oficiales de cumplimiento, socios y empleados, están obligados a guardar reserva y confidencialidad respecto de las operaciones que llegan a su conocimiento en el ejercicio de sus funciones. Expresamente se les prohíbe informar de cualquier notificación que hubieren hecho a las autoridades competentes.</t>
  </si>
  <si>
    <t>El Manual de Prevención establece las políticas y los procedimientos de control que adopta la compañía y dispone cómo deben operar los mecanismos de prevención establecen los procedimientos :</t>
  </si>
  <si>
    <t>Implementa la vinculación de nuevos clientes, así como confirma y actualiza la información aportada por los clientes antiguos.</t>
  </si>
  <si>
    <t>Define los canales de comunicación e instancias de reporte entre el oficial de cumplimiento y demás áreas de la compañía.</t>
  </si>
  <si>
    <t>Atiende oportunamente los reportes periódicos de acuerdo a la ley.</t>
  </si>
  <si>
    <t>Detecta señales de alerta de acuerdo a la naturaleza de los productos y servicios que ofrece la compañía.</t>
  </si>
  <si>
    <t>Cumple las políticas de debidas diligencias que adopte al sujeto obligado.</t>
  </si>
  <si>
    <t>El manual debe ser conocido por todo el personal y puede ser actualizado, en caso de requerirlo la compañía.</t>
  </si>
  <si>
    <t>La compañía al inicio de la relación comercial o contractual, elabora un formulario que permita identificar al cliente, conocer la actividad económica que desarrollen en caso de que el cliente no cuente con alguno de los datos mínimos de información solicitada, no se inicia la relación comercial y se mantiene un registro de los mismos.</t>
  </si>
  <si>
    <t>Para los clientes y operaciones calificadas por la empresa como de bajo riesgo, aplica procedimientos de Debida Diligencia Simplificada, lo que en ningún caso implicará omitir la presentación de lo señalado en el artículo 12 normas de prevención de lavado de activos, financiamiento del terrorismo y la verificara de lo consignado.</t>
  </si>
  <si>
    <t>Los sujetos obligados del sector que se dedique a las actividades de la construcción e intermediación e inversión inmobiliaria, deben registrar todas las operaciones y transacciones que realizan sus clientes. Sin embargo, en lo que respecta a la información del cliente, para aquellas transacciones u operaciones individuales o múltiples que en un mes sean realizadas en beneficio de una misma persona, cuyos montos sean menores a los diez mil dólares de los Estados Unidos de América (USD $ 10.000,00) o su equivalente en otras monedas, se requerirá información básica como número de identificación, nombres y apellidos completos, dirección y teléfono. En el mismo caso, y cuando el monto iguale o supere los diez mil dólares de los Estados Unidos de América (USD $ 10.000,00) o su equivalente en otras monedas, se solicitará como mínimo la información establecida en el artículo 10 de la presente resolución, y/o dependiendo del tipo de cliente, se aplicarán procedimientos de debida diligencia.</t>
  </si>
  <si>
    <t>La información y documentación que debe conservar el sujeto obligado debe ser adecuada y suficiente para poder reconstruir los vínculos transaccionales y, eventualmente, puedan llegar a servir como elementos en análisis, investigaciones o procesos judiciales en materia de lavado de activos y financiamiento del terrorismo y otros delitos. Para estos propósitos, como mínimo, la información a ser archivada por la compañía es la siguiente:</t>
  </si>
  <si>
    <t>Expediente del cliente que debe contener todos los documentos e información recopilada por el sujeto obligado durante la relación comercial, con los soportes de su verificación.</t>
  </si>
  <si>
    <t>Perfil financiero y transaccional del cliente.</t>
  </si>
  <si>
    <t>Archivos de operaciones y correspondencia comercial.</t>
  </si>
  <si>
    <t>Información relacionada con el manejo de fondos cuya cuantía o características no guarden relación con la actividad económica del cliente, o cuyo origen no pueda justificarse, así como las transacciones complejas y/o inusuales.</t>
  </si>
  <si>
    <t>Informes que sustenten las razones por las cuales una operación calificada por el sujeto obligado como inusual e injustificado no fue reportada a la Unidad de Análisis Financiero y Económico (UAFE).</t>
  </si>
  <si>
    <t>La junta general de socios de la compañía debe designar un oficial de cumplimiento para coordinar las actividades de control, vigilancia, detección, prevención y reporte de operaciones o transacciones económicas inusuales e injustificadas.</t>
  </si>
  <si>
    <t>El oficial de cumplimiento deberá ser independiente de las otras áreas de la compañía y estará dotado de facultades y recursos suficientes para cumplir adecuadamente sus funciones.</t>
  </si>
  <si>
    <t>El sujeto obligado notificará a la Superintendencia de Compañías y Valores la designación del oficial de cumplimiento de la compañía, dentro de los cinco (5) días siguientes a que se haya efectuado.</t>
  </si>
  <si>
    <t>CON RESPECTO A LOS PUNTOS MENCIONADOS ANTERIORMENTE DEBEMOS INDICAR:</t>
  </si>
  <si>
    <t>Comentario de Gerencia:</t>
  </si>
  <si>
    <t xml:space="preserve">Resolución No 08-G-DIC-0002553 </t>
  </si>
  <si>
    <t>SC- RNAE.  662</t>
  </si>
  <si>
    <t xml:space="preserve">    Propiedades de inversión</t>
  </si>
  <si>
    <t>Depreciacion Acumulada costos</t>
  </si>
  <si>
    <t>Depreciacion Acumulada revaluaciones</t>
  </si>
  <si>
    <t>Deterioro</t>
  </si>
  <si>
    <t>Los movimientos y saldos Propiedad de inversión:</t>
  </si>
  <si>
    <t xml:space="preserve">    Provisiones corrientes</t>
  </si>
  <si>
    <t>Activo</t>
  </si>
  <si>
    <t>¿¿¿¿¿¿¿</t>
  </si>
  <si>
    <t>PAPELES DE TRABAJO 3ANG ADMINISTRACIÓN DE NEGOCIOS GERENCIALES CÍA. LTDA.</t>
  </si>
  <si>
    <t>CÁLCULO DE LA MATERIALIDAD PLANEADA</t>
  </si>
  <si>
    <t>ELABORADO POR:</t>
  </si>
  <si>
    <t>FECHA:</t>
  </si>
  <si>
    <t>SUPERVISADO POR:</t>
  </si>
  <si>
    <t>Roy Cisneros</t>
  </si>
  <si>
    <t>AAA</t>
  </si>
  <si>
    <t>Objetivo:</t>
  </si>
  <si>
    <t>Tener una seguridad alta, aunque no absoluta de que los estados financieros no contengan errores o irregularidades  importantes.</t>
  </si>
  <si>
    <t>AAAA</t>
  </si>
  <si>
    <t>Naturaleza</t>
  </si>
  <si>
    <t>La materialidad se refiere a la magnitud  o a la naturaleza de un error, que  a la luz de las circunstancias prevalecientes, podría cambiar o influenciar en el juicio de un usuario razonable de los estados financieros.</t>
  </si>
  <si>
    <t>La materialidad es una función no sólo de la magnitud de un error, sino también de la naturaleza del error. Dependiendo de las circunstancias los errores de las cantidades relativamente pequeñas pueden tener un impacto material o importante en los estados financieros.</t>
  </si>
  <si>
    <t>Nuestra apreciación de lo que es material es crucial para todo el proceso de auditoria, desde el principio hasta el final.</t>
  </si>
  <si>
    <t>Materialidad Sobre los Activos</t>
  </si>
  <si>
    <t>Materialidad Sobre los Ingresos</t>
  </si>
  <si>
    <t>Total Activos</t>
  </si>
  <si>
    <t>Materialidad Sobre los pasivos</t>
  </si>
  <si>
    <t>Materialidad Sobre los Gastos</t>
  </si>
  <si>
    <t>Total Pasivos</t>
  </si>
  <si>
    <t>Materialidad Sobre Capital de Trabajo</t>
  </si>
  <si>
    <t>Activo Corriente</t>
  </si>
  <si>
    <t>(-) Pasivo Corriente</t>
  </si>
  <si>
    <t>Cap. Trab</t>
  </si>
  <si>
    <t>Materialidad Planeada</t>
  </si>
  <si>
    <t>Resultados antes de impuestos</t>
  </si>
  <si>
    <t>Sobre el Activo</t>
  </si>
  <si>
    <t>Abreviatura</t>
  </si>
  <si>
    <t>MP:</t>
  </si>
  <si>
    <t>Materialidad de Planeación</t>
  </si>
  <si>
    <t>Emi:</t>
  </si>
  <si>
    <t>Error Mínimo</t>
  </si>
  <si>
    <t>ET:</t>
  </si>
  <si>
    <t>Error Tolerable o Importancia Relativa del Desempeño</t>
  </si>
  <si>
    <t>RDA:</t>
  </si>
  <si>
    <t>Resumen de Diferencias de Auditoría</t>
  </si>
  <si>
    <t>BENCHMARKING O BASE DE REFERENCIA</t>
  </si>
  <si>
    <t>PORCENTAJE PARA DETERMINAR EL NIVEL DE MATERIALIDAD</t>
  </si>
  <si>
    <t>FIRMA 1</t>
  </si>
  <si>
    <t>FIRMA 2</t>
  </si>
  <si>
    <t>FIRMA 3</t>
  </si>
  <si>
    <t>FIRMA 4</t>
  </si>
  <si>
    <t>FIRMA 5</t>
  </si>
  <si>
    <t>FIRMA 6</t>
  </si>
  <si>
    <t xml:space="preserve">Resultados antes de impuestos Listados en bolsa </t>
  </si>
  <si>
    <t xml:space="preserve">5% a 10% </t>
  </si>
  <si>
    <t xml:space="preserve">3% a 10% </t>
  </si>
  <si>
    <t>5% a 8%</t>
  </si>
  <si>
    <t>5% a 10%</t>
  </si>
  <si>
    <t xml:space="preserve">Resultados antes de impuestos No listados en bolsa </t>
  </si>
  <si>
    <t>Hasta 10%</t>
  </si>
  <si>
    <t>Utilidad bruta Listados en bolsa</t>
  </si>
  <si>
    <t>Hasta2.5%</t>
  </si>
  <si>
    <t xml:space="preserve">1 a2% </t>
  </si>
  <si>
    <t>Juicio del Auditor</t>
  </si>
  <si>
    <t xml:space="preserve">Utilidad bruta No listados en bolsa </t>
  </si>
  <si>
    <t xml:space="preserve">Hasta3.5% </t>
  </si>
  <si>
    <t>1%a4%</t>
  </si>
  <si>
    <t xml:space="preserve">Activos netos Listados en bolsa </t>
  </si>
  <si>
    <t>0.5%a 1%</t>
  </si>
  <si>
    <t xml:space="preserve">2%a5% </t>
  </si>
  <si>
    <t>3% a 10%</t>
  </si>
  <si>
    <t xml:space="preserve">1%a2% </t>
  </si>
  <si>
    <t>Hasta3%</t>
  </si>
  <si>
    <t xml:space="preserve">Activos netos No Listados en bolsa </t>
  </si>
  <si>
    <t>1.75a2%</t>
  </si>
  <si>
    <t>0.5% a 1%</t>
  </si>
  <si>
    <t>2% a 5%</t>
  </si>
  <si>
    <t>3% to 10%</t>
  </si>
  <si>
    <t>1% a 5%</t>
  </si>
  <si>
    <t>Ingresos Listados en bolsa</t>
  </si>
  <si>
    <t xml:space="preserve">Hasta 1% </t>
  </si>
  <si>
    <t xml:space="preserve">0.5%a2% </t>
  </si>
  <si>
    <t>0.5%a 2%</t>
  </si>
  <si>
    <t>0.5%a3%</t>
  </si>
  <si>
    <t xml:space="preserve">0.8%a5% En escala móvil </t>
  </si>
  <si>
    <t xml:space="preserve">Ingresos No istados en bolsa </t>
  </si>
  <si>
    <t>Hasta2%</t>
  </si>
  <si>
    <t>0.5%a2%</t>
  </si>
  <si>
    <t>Total activos Listados en bolsa</t>
  </si>
  <si>
    <t xml:space="preserve">Hasta 0.5% </t>
  </si>
  <si>
    <t>0.5% a2%</t>
  </si>
  <si>
    <t>1%a2%</t>
  </si>
  <si>
    <t xml:space="preserve">Total activos No listados en bolsa </t>
  </si>
  <si>
    <t xml:space="preserve">Hasta2% </t>
  </si>
  <si>
    <t xml:space="preserve">Paso 3 Determinar la materialidad, el error tolerancia y el error mínimo, tomando en consideración las distintas bases de referencias. </t>
  </si>
  <si>
    <t>BASE DE REFERENCIA (NO COTIZADOS EN BOLSA)</t>
  </si>
  <si>
    <t>IMPORTE</t>
  </si>
  <si>
    <t>ERROR MATERIAL LA MP ES IGUAL AL % DE LA BASE DE REFERENCIA</t>
  </si>
  <si>
    <t xml:space="preserve">EL ERROR.TOLERABLE (ET) PUEDE SER: </t>
  </si>
  <si>
    <t xml:space="preserve">ERROR MÍNIMO (EMI)
</t>
  </si>
  <si>
    <t>AL 50% DE LA MP</t>
  </si>
  <si>
    <t>Ó AL 75% DE LA MP</t>
  </si>
  <si>
    <t>AL 50% EMI ES GUAL AL 5% DEL  ET</t>
  </si>
  <si>
    <t>AL 75% EMI ES GUAL AL 3% DEL  ET</t>
  </si>
  <si>
    <t>Resultados antes de Impuestos</t>
  </si>
  <si>
    <t xml:space="preserve">Total activos </t>
  </si>
  <si>
    <t xml:space="preserve">Total ingresos </t>
  </si>
  <si>
    <t>NOTAS</t>
  </si>
  <si>
    <t xml:space="preserve">(1) El ET puede determinarse al 50% de a MP o puede ser al 75% de la MP depende de a evaluación de los controles y riesgos inherentes, si os riesgos tanto inherentes y de control son altos, se escogerá para el ET, la tasa de50%. </t>
  </si>
  <si>
    <t>(2) Si los riesgos inherente y de control son bajos o moderados se deberá escoger para el ET, el 75% de a MP</t>
  </si>
  <si>
    <t xml:space="preserve">(3) Para determinar el error mínimo se calculará bajo cualquiera de las dos opciones.  Al 5% si el ET se estimo al 50% de la MP o al 3 % si el ET se estimo al 75 % de la MP </t>
  </si>
  <si>
    <t>INSTRUCCIONES</t>
  </si>
  <si>
    <t>Para determinar la materialidad de la planeación se debe seleccionar una de las siguientes bases:</t>
  </si>
  <si>
    <t>Incluir el importe de la base a utilizar</t>
  </si>
  <si>
    <t>Importe</t>
  </si>
  <si>
    <t>Marque con X</t>
  </si>
  <si>
    <t>Importe de la base en $$</t>
  </si>
  <si>
    <t>b)</t>
  </si>
  <si>
    <t>x</t>
  </si>
  <si>
    <t>???</t>
  </si>
  <si>
    <t>c)</t>
  </si>
  <si>
    <t>d)</t>
  </si>
  <si>
    <t>UTILIDAD ANTES DE IMPUESTOS</t>
  </si>
  <si>
    <t>Si seleccionó otra base distinta a las mencionadas, exponga razones y documente la decisión por la cual se utilizó la base diferente:</t>
  </si>
  <si>
    <t>Multiplicar el porcentaje de la base seleccionada</t>
  </si>
  <si>
    <t>$</t>
  </si>
  <si>
    <t>Materialidad de planeación o importancia relativa como un todo</t>
  </si>
  <si>
    <t>(MP)</t>
  </si>
  <si>
    <t>NOTA:</t>
  </si>
  <si>
    <t>El p.A7 de la NIA 320 recomienda que, el Auditor puede considerar apropiado el 1% de los ingresos totales para la entidad no orientada a utilidades (en este caso consideramos el 0.5% del total de activos porque es una empresa orientada a utilidades.</t>
  </si>
  <si>
    <t>ERROR TOREABLE O IMPORTANCIA RELATIVA DE DESEMPEÑO</t>
  </si>
  <si>
    <t>????</t>
  </si>
  <si>
    <t>Determinar el Error Tolerable ET o importancia relativa del desempeño, multiplicando la materialidad de planeación (MP) por el 50% o el 75%. Dependiendo de los riesgos de control y riesgos en las aseveraciones. En este caso se tomó como base el 50%</t>
  </si>
  <si>
    <t>Para mejorar el ET se multiplica la MP por el 50%</t>
  </si>
  <si>
    <t>(MP) X50%</t>
  </si>
  <si>
    <t>ET</t>
  </si>
  <si>
    <t>El error tolerable es el límite máximo de aceptación de errores con el que el auditor pueda concluir que el resultado de las pruebas debe lograr su objetivo. Este error tolerable ha de ser mayor que la materialidad o importancia relativa fijada en la fase de planificación, y por tanto será una fracción de aquella.</t>
  </si>
  <si>
    <t>El P.11 de la NIA 320 señala que, el auditor deberá determinar la importancia relativa del desempeño (ET) para fines de evaluar los riesgos de error material y determinar la naturaleza, oportunidad y extensión de los procedimientos adicionales de auditoría.</t>
  </si>
  <si>
    <t>A su vez el P. A12 de la NIA 320 indica que, la materialidad de desempeño (ET) a nivel global o de los Estados Financieros o para una clase particular de transacciones, saldos de cuentas o revelaciones se fija para determinar el error material y para reducir a un nivel apropiadamente bajo la probabilidad de que el agregado de errores sin corregir y sin detectar en los estados financieros exceda la materialidad planeada para los estados financieros como un todo.</t>
  </si>
  <si>
    <r>
      <rPr>
        <b/>
        <sz val="12"/>
        <color indexed="8"/>
        <rFont val="Times New Roman"/>
        <family val="1"/>
      </rPr>
      <t xml:space="preserve">Notas: </t>
    </r>
    <r>
      <rPr>
        <sz val="12"/>
        <color indexed="8"/>
        <rFont val="Times New Roman"/>
        <family val="1"/>
      </rPr>
      <t>El monto determinado como error tolerable servirá para calificar o clasificar las partidas del ESF y el Estado de Resultados integral en partidas significativas y no significativas, en el ejemplo propuesto el ET alcanza $ 38.250, por lo tanto todas las partidas que sean iguales o superen, este monto clasificarán como partidas significativas.</t>
    </r>
  </si>
  <si>
    <t>Determinar el error mínimo multiplicando el error tolerable bajo dos opciones.</t>
  </si>
  <si>
    <t>Si el ET se ha establecido al 50% de la MP se multiplica por el 5%</t>
  </si>
  <si>
    <t>Si el ET se ha establecido al 75% de la MP se multiplica por el 3%</t>
  </si>
  <si>
    <t>Para determinar el error mínimo se multiplica el ET por el 5%</t>
  </si>
  <si>
    <t xml:space="preserve">de (ET)  = </t>
  </si>
  <si>
    <t>Error mínimo se incluye en el resumen de Diferencias de Auditoría (RDA)</t>
  </si>
  <si>
    <t>EL P.12 de la NIA 320  señala que, el  error mínimo (Emi) se fija para reducir el nivel apropiadamente bajo la probabilidad de que el agregado de errores exceda la materialidad para los estados financieros.</t>
  </si>
  <si>
    <t>Por otro lado el P.A2 NIA 450 señala que el auditor puede designar un monto por debajo del  ET, del cual los errores serían claramente triviales (RDA) (que no tiene importancia, trascendencia o interés): y no necesitarían acumularse porque el auditor espera que la acumulación de estos montos no tuviera un efecto significativo sobre los estados financieros.</t>
  </si>
  <si>
    <t xml:space="preserve">Materialidad Real </t>
  </si>
  <si>
    <t>Total Activo</t>
  </si>
  <si>
    <t>(MP) 0.5% del total de activos</t>
  </si>
  <si>
    <t>(ET) 50%  de la MP</t>
  </si>
  <si>
    <t>RDA 5% del ET</t>
  </si>
  <si>
    <t>En razón a que se supone que la comisión de auditoría antes de realizar la auditoría debe realizar una primera visita a la entidad a auditar en los últimos meses del ejercicio, octubre, noviembre. Etc. Que se está concluyendo los estados financieros, para ello solicitará los últimos estados financieros cerrados del tercer trimestre que corresponde al mes de septiembre, en cambio si la auditoría se realizara después del mes de diciembre, se tomará el importe total y definitivo del activo.</t>
  </si>
  <si>
    <t>MATRIZ DE REVISION ANALITICA</t>
  </si>
  <si>
    <t xml:space="preserve">CLIENTE:             </t>
  </si>
  <si>
    <t>RATIOS</t>
  </si>
  <si>
    <t xml:space="preserve">PERIODO:      </t>
  </si>
  <si>
    <t>CUESTIONARIO:</t>
  </si>
  <si>
    <t xml:space="preserve">REVISADO:          </t>
  </si>
  <si>
    <t xml:space="preserve">Elaborado por:       </t>
  </si>
  <si>
    <t>DENOMINACION DEL RATIO</t>
  </si>
  <si>
    <t>FORMULA</t>
  </si>
  <si>
    <t>INTERPRETACIÓN</t>
  </si>
  <si>
    <t>RATIOS RESULTADOS DEL PERIODO</t>
  </si>
  <si>
    <t>COMENTARIOS</t>
  </si>
  <si>
    <t>EVALUACION DEL RIESGO</t>
  </si>
  <si>
    <t>AÑO ANTERIOR</t>
  </si>
  <si>
    <t>AÑO ACTUAL</t>
  </si>
  <si>
    <t xml:space="preserve">ALTO </t>
  </si>
  <si>
    <t>MODERADO</t>
  </si>
  <si>
    <t>BAJO</t>
  </si>
  <si>
    <t>Corriente</t>
  </si>
  <si>
    <t>Activo corriente/ pasivo coriente</t>
  </si>
  <si>
    <t>Prueba acida</t>
  </si>
  <si>
    <t>Activo corriente - nventaios / Pasivo corriente</t>
  </si>
  <si>
    <t>Liquidez inmediata</t>
  </si>
  <si>
    <t>Efectivo y equivalente de efectivo / Pasivo corriente</t>
  </si>
  <si>
    <t>capital de trabajo</t>
  </si>
  <si>
    <t xml:space="preserve">Activo corriente - pasivo corriente </t>
  </si>
  <si>
    <t>Periodo pro medio de cobranza</t>
  </si>
  <si>
    <t>Cuentas por cobrar (x) 360 Días/ Ventas anuales</t>
  </si>
  <si>
    <t>El tiempo que tarda en convertirse en efectivo las cuentas por cobrar es de 50 días</t>
  </si>
  <si>
    <t>Rotación de cuentas por cobrar</t>
  </si>
  <si>
    <t>Ventas/ Cuentas por cobrar</t>
  </si>
  <si>
    <t>La cuentas por cobrar circulan 7 veces durante el año comercial, o lo que significa que, se convierten en efectivo en promedio de 7 veces al año, estándar ideal en empresas comercial la rotación debe ser mensual</t>
  </si>
  <si>
    <t>Rotación de inventario</t>
  </si>
  <si>
    <t>Inventario promedio * 360 dias / costo de ventas</t>
  </si>
  <si>
    <t xml:space="preserve">Esto quiere decir que los inventarios se venden cada 172 días, lo que de muestra una baja o lenta rotación de los inventarios, en nuestro caso 2.28 veces al año. A mayor rotación mayor movilidad del capital de trabajo invertido en nventarios y más rápida es la generación de utilidades
</t>
  </si>
  <si>
    <t>2,398.500 X 360 / 5,47 4,000 = 157.7 Días 360 Días / 157,7 = 2.28 veces al año</t>
  </si>
  <si>
    <t>(Costo de ventas / inventario promedio) x 2 (5,474,000 / 4,797,000) X 2 =1.14 X 2=2.28 veces</t>
  </si>
  <si>
    <t>Período promedio de pago a proveedores</t>
  </si>
  <si>
    <t>Cuentas por pagar (promeio) x 360 días/ compras a proveedores 3,025,952 X 360 / 9,552,000 = 114.04 Días  360 / 114.04 = 3.16 Veces al año</t>
  </si>
  <si>
    <t>PASIVO CORRIENTE</t>
  </si>
  <si>
    <t xml:space="preserve">  Otros activos corrientes </t>
  </si>
  <si>
    <t>es el monto mínimo para acumular errores que serán revelados en la cédula de errores de auditoría.</t>
  </si>
  <si>
    <t>El importe de $</t>
  </si>
  <si>
    <t>Final</t>
  </si>
  <si>
    <t>Preliminar</t>
  </si>
  <si>
    <r>
      <rPr>
        <b/>
        <sz val="12"/>
        <color indexed="8"/>
        <rFont val="Times New Roman"/>
        <family val="1"/>
      </rPr>
      <t xml:space="preserve">Referencia: </t>
    </r>
    <r>
      <rPr>
        <sz val="12"/>
        <color indexed="8"/>
        <rFont val="Times New Roman"/>
        <family val="1"/>
      </rPr>
      <t xml:space="preserve">numeral 4.3 de la Guía de Auditoría capítulo determinación de los montos nominales de materialidad. </t>
    </r>
  </si>
  <si>
    <t>ACTIVO CORRIENTE</t>
  </si>
  <si>
    <t>La empresa cuenta  por cada</t>
  </si>
  <si>
    <t>La empresa cuenta  por cada S/ 1.00 de deuda corriente</t>
  </si>
  <si>
    <t>La empresa cuenta con  como capital de trabajo, para poder  operar, en el sector comercial monto no razonable ya que si comparamos  con el capital invertido por los socios , existe una  desproporción entre la inversión destinado al capital de trabajo y la inversión en activos de propiedad planta  y equipo</t>
  </si>
  <si>
    <t>inicial</t>
  </si>
  <si>
    <t>actual</t>
  </si>
  <si>
    <t>Guayaquil – Ecuador</t>
  </si>
  <si>
    <t xml:space="preserve">    Pasivos por impuestos a la Renta diferido</t>
  </si>
  <si>
    <t xml:space="preserve">    Pasivos por ingresos diferidos</t>
  </si>
  <si>
    <t xml:space="preserve">    Activos Biológicos</t>
  </si>
  <si>
    <t xml:space="preserve">               Terrenos</t>
  </si>
  <si>
    <t xml:space="preserve">                Naves, aeronaves, barcazas y similares</t>
  </si>
  <si>
    <t xml:space="preserve">                Maquinaria, equipo, instalaciones y adecuaciones</t>
  </si>
  <si>
    <t xml:space="preserve">                Edificios y otros inmuebles (excepto terrenos)</t>
  </si>
  <si>
    <t xml:space="preserve">                Equipo de computación</t>
  </si>
  <si>
    <t xml:space="preserve">                Vehículos, equipo de transporte y caminero móvil</t>
  </si>
  <si>
    <t xml:space="preserve">               Otros</t>
  </si>
  <si>
    <t>Plantas vivas y frutos en crecimientos al costo</t>
  </si>
  <si>
    <t>Plantas vivas y frutos en crecimientos a valor razonable menos costo de ventas</t>
  </si>
  <si>
    <t>Animales vivos en crecimiento</t>
  </si>
  <si>
    <t>Animales vivos en crecimiento a valor razonable menos costo de ventas</t>
  </si>
  <si>
    <t xml:space="preserve">Depreciación acumulada </t>
  </si>
  <si>
    <t>Deterioro acumulado</t>
  </si>
  <si>
    <t xml:space="preserve">    Pasivos por ingresos diferidos corrientes</t>
  </si>
  <si>
    <t xml:space="preserve">    Otros pasivos corriente</t>
  </si>
  <si>
    <t>No corriente</t>
  </si>
  <si>
    <t>Valor libros</t>
  </si>
  <si>
    <t xml:space="preserve">Valor </t>
  </si>
  <si>
    <t>razonable</t>
  </si>
  <si>
    <t>Razonable</t>
  </si>
  <si>
    <t>Activos financieros medidos al valor razonable:</t>
  </si>
  <si>
    <t>Efectivo</t>
  </si>
  <si>
    <t>Cuentas por cobrar clientes no relacionados</t>
  </si>
  <si>
    <t>Otros no relacionadas locales</t>
  </si>
  <si>
    <t>Total activos financieros</t>
  </si>
  <si>
    <t>Total pasivos financieros</t>
  </si>
  <si>
    <t>Instrumentos financieros, netos</t>
  </si>
  <si>
    <t>Obligaciones con financieras</t>
  </si>
  <si>
    <t>Obligaciones con financieras relacionadas</t>
  </si>
  <si>
    <t>A los señores Socios y Directiva de</t>
  </si>
  <si>
    <t xml:space="preserve">          Ventas Gravadas con 0% </t>
  </si>
  <si>
    <t>Toda la cartera del periodo anterior fue recuperada y la cartera de este periodo se estima que los clientes que adeudan cancelara a mas tardar los primeros tres meses</t>
  </si>
  <si>
    <t>La utilidad de este periodo, utilidad a trabajadores  y el impuesto a la renta es como sigue aplicando la normativa tributaria permitida.</t>
  </si>
  <si>
    <t>PARTICIPACIÓN A TRABAJADORES</t>
  </si>
  <si>
    <t>El gerente a la directiva</t>
  </si>
  <si>
    <t>Un análisis de las tendencias de ventas es una revisión de las mediciones relacionadas con las ventas o indicadores claves de rendimiento  durante un período de tiempo específico. El período puede ser a corto, mediano o largo plazo. Las tendencias en las ventas pueden subir, bajar o permanecer sin cambios como es el caso del los periodos analizados.</t>
  </si>
  <si>
    <t>Equivalente de efectivo</t>
  </si>
  <si>
    <t>RESULTADOS  DEL EJERCICIO</t>
  </si>
  <si>
    <t>DE ACTIVOS FINANCIEROS ( PROVISIONES PARA CRÉDITOS INCOBRABLES)</t>
  </si>
  <si>
    <t>De activos financieros ( provisiones para créditos incobrables)</t>
  </si>
  <si>
    <t>verrificar por que lo tiene en gastos  esto debio pagarce con pasivo</t>
  </si>
  <si>
    <t>Así también informar a ustedes que los mayores contables que respaldan los estados financieros antes mencionados son confiables, verificables y  reposan en nuestros archivos.</t>
  </si>
  <si>
    <t>Hemos efectuado las debidas indagaciones con los directores y funcionarios de la compañía que tienen los conocimientos y la experiencia relevantes. Por lo tanto, confirmamos, a nuestro leal saber y entender, las siguientes representaciones efectuadas a ustedes durante el desarrollo de su trabajo:</t>
  </si>
  <si>
    <t xml:space="preserve">1. Hemos cumplido nuestras responsabilidades, de conformidad con los términos del contrato de prestación de servicios , en relación con la preparación y presentación de los estados financieros, de acuerdo con principios de contabilidad generalmente aceptados en Ecuador y la Superintendencia de Compañías </t>
  </si>
  <si>
    <t>pp</t>
  </si>
  <si>
    <t>5. Le hemos dado acceso a toda la información relevante para la preparación de los estados financieros, tales como los registros contables y documentación de respaldo.</t>
  </si>
  <si>
    <t>6.  Hemos proporcionados todas las actas de las reuniones de Accionistas y de la Junta Directiva, se ha entregado a ustedes para su verificación.</t>
  </si>
  <si>
    <t>7.  Hemos proporcionado toda la información adicional que ustedes nos han solicitado para el propósito de su auditoría, y acceso sin restricciones a las personas de la Compañía de las cuales ustedes determinaron necesario obtener evidencia de auditoría.</t>
  </si>
  <si>
    <t>Ingresos de Actividades Ordinarias</t>
  </si>
  <si>
    <t>Sección 27</t>
  </si>
  <si>
    <t>Deterioro del Valor de los Activos</t>
  </si>
  <si>
    <t xml:space="preserve">Información a revelar </t>
  </si>
  <si>
    <r>
      <t xml:space="preserve">27.32 Una entidad revelará, para cada </t>
    </r>
    <r>
      <rPr>
        <b/>
        <sz val="9"/>
        <color rgb="FF000000"/>
        <rFont val="Times New Roman"/>
        <family val="1"/>
      </rPr>
      <t>clase de activos</t>
    </r>
    <r>
      <rPr>
        <sz val="9"/>
        <color rgb="FF000000"/>
        <rFont val="Times New Roman"/>
        <family val="1"/>
      </rPr>
      <t xml:space="preserve"> indicada en el párrafo 27.33, la</t>
    </r>
  </si>
  <si>
    <t xml:space="preserve">siguiente información: </t>
  </si>
  <si>
    <t>(a) El importe de las pérdidas por deterioro del valor reconocidas en resultados</t>
  </si>
  <si>
    <t>durante el periodo y la partida o partidas del estado del resultado integral</t>
  </si>
  <si>
    <t>(y del estado de resultados, si se presenta) en las que esas pérdidas por</t>
  </si>
  <si>
    <t xml:space="preserve">deterioro del valor estén incluidas. </t>
  </si>
  <si>
    <t>(b) El importe de las reversiones de pérdidas por deterioro del valor</t>
  </si>
  <si>
    <t xml:space="preserve">reconocidas en resultados durante el periodo y la partida o partidas del </t>
  </si>
  <si>
    <t>estado del resultado integral (y del estado de resultados, si se presenta) en</t>
  </si>
  <si>
    <t xml:space="preserve">que tales pérdidas por deterioro del valor revirtieron. </t>
  </si>
  <si>
    <t>27.33 Una entidad revelará la información requerida en el párrafo 27.32 para cada una</t>
  </si>
  <si>
    <t xml:space="preserve">de las siguientes clases de activos: </t>
  </si>
  <si>
    <t>(a) Inventarios.</t>
  </si>
  <si>
    <t xml:space="preserve">(b) Propiedades, plantas y equipos (incluidas las propiedades de inversión </t>
  </si>
  <si>
    <t>contabilizadas mediante el método del costo).</t>
  </si>
  <si>
    <t>(c) Plusvalía.</t>
  </si>
  <si>
    <t xml:space="preserve">(d) Activos intangibles diferentes de la plusvalía. </t>
  </si>
  <si>
    <t>(e) Inversiones en asociadas.</t>
  </si>
  <si>
    <t>(f) Inversiones en negocios conjuntos.</t>
  </si>
  <si>
    <t xml:space="preserve">Sección 11 </t>
  </si>
  <si>
    <r>
      <t xml:space="preserve">Instrumentos Financieros Básicos </t>
    </r>
    <r>
      <rPr>
        <b/>
        <sz val="11"/>
        <color rgb="FF000000"/>
        <rFont val="Arial Black"/>
        <family val="2"/>
      </rPr>
      <t xml:space="preserve"> </t>
    </r>
  </si>
  <si>
    <t>11.39 La siguiente información a revelar hace referencia a la información a revelar para</t>
  </si>
  <si>
    <t>pasivos financieros medidos al valor razonable con cambios en resultados. Las</t>
  </si>
  <si>
    <t>entidades que solo tienen instrumentos financieros básicos (y, por lo tanto, no</t>
  </si>
  <si>
    <t>aplican la Sección 12) no tendrán ningún pasivo financiero medido al valor</t>
  </si>
  <si>
    <t>razonable con cambios en resultados y, por lo tanto, no necesitarán revelar esta</t>
  </si>
  <si>
    <t xml:space="preserve">información.  </t>
  </si>
  <si>
    <t>Información a revelar sobre las políticas contables de</t>
  </si>
  <si>
    <t xml:space="preserve">instrumentos financieros </t>
  </si>
  <si>
    <t xml:space="preserve">11.40 De acuerdo con el párrafo 8.5, una entidad revelará, en el resumen de las </t>
  </si>
  <si>
    <t>políticas contables significativas, la base (o bases) de medición utilizadas para</t>
  </si>
  <si>
    <t>instrumentos financieros y otras políticas contables utilizadas para instrumentos</t>
  </si>
  <si>
    <t>financieros que sean relevantes para la comprensión de los estados financieros.</t>
  </si>
  <si>
    <t>Estado de situación financiera – categorías de activos</t>
  </si>
  <si>
    <t xml:space="preserve">financieros y pasivos financieros </t>
  </si>
  <si>
    <t>11.41 Una entidad revelará los importes en libros de cada una de las siguientes</t>
  </si>
  <si>
    <t>categorías de activos financieros y pasivos financieros en la fecha sobre la que se</t>
  </si>
  <si>
    <t xml:space="preserve">informa, en total, en el estado de situación financiera o en las notas: </t>
  </si>
  <si>
    <t>(a) Activos financieros medidos al valor razonable con cambios en resultados</t>
  </si>
  <si>
    <t xml:space="preserve">(párrafo 11.14(c)(i) y párrafos 12.8 y 12.9). </t>
  </si>
  <si>
    <t>(b) Activos financieros que son instrumentos de deuda medidos al costo</t>
  </si>
  <si>
    <t xml:space="preserve">amortizado [párrafo 11.14(a)]. </t>
  </si>
  <si>
    <t xml:space="preserve">(c) Activos financieros que son instrumentos de patrimonio medidos al costo </t>
  </si>
  <si>
    <t>menos deterioro del valor (párrafo 11.14(c)(ii) y párrafos 12.8 y 12.9).</t>
  </si>
  <si>
    <t xml:space="preserve">(d) Pasivos financieros medidos al valor razonable con cambios en resultados </t>
  </si>
  <si>
    <t xml:space="preserve">(párrafos 12.8 y 12.9). </t>
  </si>
  <si>
    <t xml:space="preserve">(e) Pasivos financieros medidos al costo amortizado [párrafo 11.14(a)]. </t>
  </si>
  <si>
    <t xml:space="preserve">(f) Compromisos de préstamo medidos al costo menos deterioro del valor </t>
  </si>
  <si>
    <t>[párrafo 11.14(b)].</t>
  </si>
  <si>
    <t xml:space="preserve">11.42 Una entidad revelará información que permita a los usuarios de sus estados </t>
  </si>
  <si>
    <t>financieros evaluar la significatividad de los instrumentos financieros en su</t>
  </si>
  <si>
    <t>situación financiera y en su rendimiento. Por ejemplo, para las deudas a largo</t>
  </si>
  <si>
    <t>plazo, esta información normalmente incluiría los plazos y condiciones del</t>
  </si>
  <si>
    <t>instrumento de deuda (tal como la tasa de interés, vencimiento, plazos de</t>
  </si>
  <si>
    <t xml:space="preserve">reembolso y restricciones que el instrumento de deuda impone a la entidad). </t>
  </si>
  <si>
    <t>11.43 Para todos activos financieros y pasivos financieros medidos al valor razonable,</t>
  </si>
  <si>
    <t>la entidad informará sobre la base utilizada para determinar el valor razonable,</t>
  </si>
  <si>
    <t>esto es, el precio de mercado cotizado en un mercado activo u otra técnica de</t>
  </si>
  <si>
    <t>valoración. Cuando se utilice una técnica de valoración, la entidad revelará los</t>
  </si>
  <si>
    <t>supuestos aplicados para determinar los valores razonables de cada clase de</t>
  </si>
  <si>
    <t>activos financieros o pasivos financieros. Por ejemplo, si fuera aplicable, una</t>
  </si>
  <si>
    <t>entidad revelará información sobre las hipótesis relacionadas con las tasas de</t>
  </si>
  <si>
    <t>pagos anticipados, las tasas de pérdidas estimadas en los créditos y las tasas de</t>
  </si>
  <si>
    <t xml:space="preserve">interés o de descuento. </t>
  </si>
  <si>
    <t>11.44 Si ya no está disponible una medida fiable del valor razonable para un</t>
  </si>
  <si>
    <t>instrumento de patrimonio medido al valor razonable con cambios en resultados,</t>
  </si>
  <si>
    <t xml:space="preserve">la entidad informará sobre este hecho. </t>
  </si>
  <si>
    <t xml:space="preserve">Baja en cuentas </t>
  </si>
  <si>
    <t>11.45 Si una entidad ha transferido activos financieros a una tercera parte en una</t>
  </si>
  <si>
    <t>transacción que no cumple las condiciones para la baja en cuentas (véanse los</t>
  </si>
  <si>
    <t>párrafos 11.33 a 11.35), la entidad revelará para cada clase de estos activos</t>
  </si>
  <si>
    <t xml:space="preserve">financieros: </t>
  </si>
  <si>
    <t>(a) La naturaleza de los activos.</t>
  </si>
  <si>
    <t xml:space="preserve">(b) La naturaleza de los riesgos y ventajas inherentes a la propiedad a los que </t>
  </si>
  <si>
    <t>la entidad continúe expuesta.</t>
  </si>
  <si>
    <t xml:space="preserve">(c) El importe en libros de los activos o de cualesquiera pasivos asociados que </t>
  </si>
  <si>
    <t>la entidad continúe reconociendo.</t>
  </si>
  <si>
    <t xml:space="preserve">Garantía </t>
  </si>
  <si>
    <t>11.46 Cuando una entidad haya pignorado activos financieros como garantía por</t>
  </si>
  <si>
    <t xml:space="preserve">pasivos o pasivos contingentes, revelará lo siguiente: </t>
  </si>
  <si>
    <t>(a) El importe en libros de los activos financieros pignorados como garantía.</t>
  </si>
  <si>
    <t xml:space="preserve">(b) Los plazos y condiciones relacionados con su pignoración. </t>
  </si>
  <si>
    <t>Incumplimientos y otras infracciones de préstamos por</t>
  </si>
  <si>
    <t xml:space="preserve">pagar </t>
  </si>
  <si>
    <t xml:space="preserve">11.47 Para los préstamos por pagar reconocidos en la fecha sobre la que se informa </t>
  </si>
  <si>
    <t>para los que haya una infracción de los plazos o incumplimiento del principal,</t>
  </si>
  <si>
    <t>intereses, fondos de amortización o cláusulas de reembolso que no se haya</t>
  </si>
  <si>
    <t xml:space="preserve">corregido en la fecha sobre la que se informa, la entidad revelará lo siguiente:  </t>
  </si>
  <si>
    <t xml:space="preserve">(a) Detalles de esa infracción o incumplimiento. </t>
  </si>
  <si>
    <t xml:space="preserve">(b) El importe en libros de los préstamos por pagar relacionados en la fecha </t>
  </si>
  <si>
    <t>sobre la que se informa.</t>
  </si>
  <si>
    <t xml:space="preserve">(c) Si la infracción o incumplimiento ha sido corregido o si se han </t>
  </si>
  <si>
    <t>renegociado las condiciones de los préstamos por pagar antes de la fecha</t>
  </si>
  <si>
    <t xml:space="preserve">de autorización para emisión de los estados financieros. </t>
  </si>
  <si>
    <t xml:space="preserve">Partidas de ingresos, gastos, ganancias o pérdidas </t>
  </si>
  <si>
    <t>11.48 Una entidad revelará las siguientes partidas de ingresos, gastos, ganancias o</t>
  </si>
  <si>
    <t xml:space="preserve">pérdidas: </t>
  </si>
  <si>
    <t>(a) Ingresos, gastos, ganancias o pérdidas, incluidos los cambios al valor</t>
  </si>
  <si>
    <t xml:space="preserve">razonable reconocidos en: </t>
  </si>
  <si>
    <t>(i) Activos financieros medidos al valor razonable con cambios en</t>
  </si>
  <si>
    <t xml:space="preserve">resultados. </t>
  </si>
  <si>
    <t>(ii) Pasivos financieros medidos al valor razonable con cambios en</t>
  </si>
  <si>
    <t>(iii) Activos financieros medidos al costo amortizado.</t>
  </si>
  <si>
    <t xml:space="preserve">(iv) Pasivos financieros medidos al costo amortizado. </t>
  </si>
  <si>
    <t>(b) Ingresos por intereses totales y los gastos por intereses totales (calculados</t>
  </si>
  <si>
    <t>utilizando el método del interés efectivo) por activos financieros y pasivos</t>
  </si>
  <si>
    <t xml:space="preserve">financieros que no se miden al valor razonable con cambios en resultados. </t>
  </si>
  <si>
    <t>(c) El importe de las pérdidas por deterioro de valor para cada clase de activo</t>
  </si>
  <si>
    <t>financiero.</t>
  </si>
  <si>
    <t xml:space="preserve">Sección 12 </t>
  </si>
  <si>
    <t>Otros Temas relacionados con los Instrumentos Financieros</t>
  </si>
  <si>
    <t>12.26 Una entidad que aplique esta sección revelará toda la información requerida en la</t>
  </si>
  <si>
    <t>Sección 11 e incorporará a esa información los instrumentos financieros que</t>
  </si>
  <si>
    <t>queden dentro del alcance de esta sección, así como los que queden dentro del</t>
  </si>
  <si>
    <t>alcance de la Sección 11. Además, si la entidad utiliza contabilidad de</t>
  </si>
  <si>
    <t xml:space="preserve">coberturas, revelará la información adicional de los párrafos 12.27 a 12.29. </t>
  </si>
  <si>
    <t>12.27 Una entidad revelará la siguiente información de forma separada para coberturas</t>
  </si>
  <si>
    <t xml:space="preserve">de cada uno de los cuatro tipos de riesgo descritos en el párrafo 12.17:  </t>
  </si>
  <si>
    <t xml:space="preserve">(a) Una descripción de la cobertura. </t>
  </si>
  <si>
    <t xml:space="preserve">(b) Una descripción de los instrumentos financieros designados como </t>
  </si>
  <si>
    <t>instrumentos de cobertura y de sus valores razonables en la fecha sobre la</t>
  </si>
  <si>
    <t xml:space="preserve">que se informa. </t>
  </si>
  <si>
    <t>(c) La naturaleza de los riesgos cubiertos, incluyendo una descripción de la</t>
  </si>
  <si>
    <t xml:space="preserve">partida cubierta. </t>
  </si>
  <si>
    <t>12.28 Si una entidad utiliza la contabilidad de coberturas para una cobertura de riesgo</t>
  </si>
  <si>
    <t>de tasa de interés fijo o de precio de una materia prima cotizada que posea</t>
  </si>
  <si>
    <t xml:space="preserve">(párrafos 12.19 a 12.22), revelará lo siguiente: </t>
  </si>
  <si>
    <t>(a) El importe del cambio en el valor razonable del instrumento de cobertura</t>
  </si>
  <si>
    <t xml:space="preserve">reconocido en el resultado. </t>
  </si>
  <si>
    <t>(b) El importe del cambio en el valor razonable de la partida cubierta</t>
  </si>
  <si>
    <t xml:space="preserve">reconocido en el resultado.  </t>
  </si>
  <si>
    <t>12.29 Si una entidad utiliza la contabilidad de coberturas para una cobertura de riesgo</t>
  </si>
  <si>
    <t>de tasa de interés variable, riesgo de tasa de cambio, riesgo de precio de materia</t>
  </si>
  <si>
    <t>prima cotizada en un compromiso en firme o transacción prevista altamente</t>
  </si>
  <si>
    <t>probable, o inversión neta en un negocio en el extranjero (párrafos 12.23 a</t>
  </si>
  <si>
    <t xml:space="preserve">12.25), revelará lo siguiente: </t>
  </si>
  <si>
    <t xml:space="preserve">(a) Los periodos en los que se espera que se produzcan los flujos de efectivo, </t>
  </si>
  <si>
    <t>cuándo se espera que afecten al resultado.</t>
  </si>
  <si>
    <t xml:space="preserve">(b) Una descripción de las transacciones previstas para las que se haya </t>
  </si>
  <si>
    <t>utilizado anteriormente la contabilidad de coberturas, pero cuya ocurrencia</t>
  </si>
  <si>
    <t xml:space="preserve">ya no se espere. </t>
  </si>
  <si>
    <t>(c) El importe del cambio en el valor razonable del instrumento de cobertura</t>
  </si>
  <si>
    <t>que se reconoció en otro resultado integral durante el periodo (párrafo</t>
  </si>
  <si>
    <t xml:space="preserve">12.23). </t>
  </si>
  <si>
    <t>(d) El importe reclasificado de otro resultado integral a resultados para el</t>
  </si>
  <si>
    <t xml:space="preserve">periodo (párrafos 12.23 a 12.25).  </t>
  </si>
  <si>
    <t xml:space="preserve">(e) El importe de cualquier exceso del valor razonable del instrumento de </t>
  </si>
  <si>
    <t>cobertura sobre el cambio en el valor razonable de los flujos de efectivo</t>
  </si>
  <si>
    <t>esperados que se reconoció en los resultados (párrafo 12.24).</t>
  </si>
  <si>
    <t>Sección 29</t>
  </si>
  <si>
    <t>Impuesto a las Ganancias</t>
  </si>
  <si>
    <t>29.30 Una entidad revelará información que permita a los usuarios de sus estados</t>
  </si>
  <si>
    <t>financieros evaluar la naturaleza y el efecto financiero de las consecuencias de</t>
  </si>
  <si>
    <t>los impuestos corrientes y diferidos de transacciones y otros eventos</t>
  </si>
  <si>
    <t xml:space="preserve">reconocidos. </t>
  </si>
  <si>
    <t>29.31 Una entidad revelará separadamente, los principales componentes del gasto</t>
  </si>
  <si>
    <t>(ingreso) por impuestos. Estos componentes del gasto (ingreso) por impuestos</t>
  </si>
  <si>
    <t xml:space="preserve">pueden incluir: </t>
  </si>
  <si>
    <t>(a) El gasto (ingreso) por impuestos corriente.</t>
  </si>
  <si>
    <t xml:space="preserve">(b) Cualesquiera ajustes reconocidos en el periodo por impuestos corrientes de </t>
  </si>
  <si>
    <t>periodos anteriores.</t>
  </si>
  <si>
    <t xml:space="preserve">(c) El importe del gasto (ingreso) por impuestos diferidos relacionado con el </t>
  </si>
  <si>
    <t>origen y la reversión de diferencias temporarias.</t>
  </si>
  <si>
    <t xml:space="preserve">(d) El importe del gasto (ingreso) por impuestos diferidos relacionado con </t>
  </si>
  <si>
    <t>cambios en las tasas impositivas o con la imposición de nuevos impuestos.</t>
  </si>
  <si>
    <t xml:space="preserve">(e) El efecto sobre el gasto por impuestos diferidos que surja de un cambio en </t>
  </si>
  <si>
    <t>el efecto de los posibles resultados de una revisión por parte de las</t>
  </si>
  <si>
    <t xml:space="preserve">autoridades fiscales (véase el párrafo 29.24). </t>
  </si>
  <si>
    <t>(f) Los ajustes al gasto por impuestos diferidos que surjan de un cambio en el</t>
  </si>
  <si>
    <t xml:space="preserve">estado fiscal de la entidad o sus accionistas. </t>
  </si>
  <si>
    <t>(g) Cualquier cambio en la corrección valorativa (véanse los párrafos 29.21 y</t>
  </si>
  <si>
    <t xml:space="preserve">29.22). </t>
  </si>
  <si>
    <t>(h) El importe del gasto por impuestos relacionado con cambios en las</t>
  </si>
  <si>
    <r>
      <t xml:space="preserve">políticas contables y errores (véase la Sección 10 </t>
    </r>
    <r>
      <rPr>
        <i/>
        <sz val="9"/>
        <color rgb="FF000000"/>
        <rFont val="Times New Roman"/>
        <family val="1"/>
      </rPr>
      <t>Políticas Contables,</t>
    </r>
  </si>
  <si>
    <r>
      <t>Estimaciones y Errores</t>
    </r>
    <r>
      <rPr>
        <sz val="9"/>
        <color rgb="FF000000"/>
        <rFont val="Times New Roman"/>
        <family val="1"/>
      </rPr>
      <t xml:space="preserve">). </t>
    </r>
  </si>
  <si>
    <t>29.32 Una entidad revelará la siguiente información de forma separada:</t>
  </si>
  <si>
    <t xml:space="preserve">(a) Los impuestos corrientes y diferidos agregados relacionados con partidas </t>
  </si>
  <si>
    <t>reconocidas como partidas de otro resultado integral.</t>
  </si>
  <si>
    <t xml:space="preserve">(b) Una explicación de las diferencias significativas en los importes </t>
  </si>
  <si>
    <t xml:space="preserve">presentados en el estado del resultado integral y los importes presentados a </t>
  </si>
  <si>
    <t>las autoridades fiscales.</t>
  </si>
  <si>
    <t xml:space="preserve">(c) Una explicación de los cambios en la tasa o tasas impositivas aplicables, en </t>
  </si>
  <si>
    <t>comparación con las del periodo sobre el que se informa anterior.</t>
  </si>
  <si>
    <t xml:space="preserve">(d) Para cada tipo de diferencia temporaria y para cada tipo de pérdidas y </t>
  </si>
  <si>
    <t>créditos fiscales no utilizados:</t>
  </si>
  <si>
    <t xml:space="preserve">(i) el importe de los activos y pasivos por impuestos diferidos y las </t>
  </si>
  <si>
    <t>correcciones valorativas al final del periodo sobre el que se informa,</t>
  </si>
  <si>
    <t xml:space="preserve">y </t>
  </si>
  <si>
    <t xml:space="preserve">(ii) un análisis de los cambios en los activos y pasivos por impuestos </t>
  </si>
  <si>
    <t>diferidos y en las correcciones valorativas durante el periodo.</t>
  </si>
  <si>
    <t xml:space="preserve">(e) La fecha de caducidad, en su caso, de las diferencias temporarias, y de las </t>
  </si>
  <si>
    <t>pérdidas y los créditos fiscales no utilizados.</t>
  </si>
  <si>
    <t>(f) En las circunstancias descritas en el párrafo 29.25, una explicación de la</t>
  </si>
  <si>
    <t>naturaleza de las consecuencias potenciales en el impuesto a las ganancias,</t>
  </si>
  <si>
    <t xml:space="preserve">que procederían del pago de dividendos a sus accionistas.  </t>
  </si>
  <si>
    <t>Sección 33</t>
  </si>
  <si>
    <t>Información a Revelar sobre Partes Relacionadas</t>
  </si>
  <si>
    <t>Información a revelar sobre las relaciones controladora-</t>
  </si>
  <si>
    <t xml:space="preserve">subsidiaria </t>
  </si>
  <si>
    <t>33.5 Deberán revelarse las relaciones entre una controladora y sus subsidiarias con</t>
  </si>
  <si>
    <t>independencia de que haya habido transacciones entre dichas partes</t>
  </si>
  <si>
    <t>relacionadas. Una entidad revelará el nombre de su controladora y, si fuera</t>
  </si>
  <si>
    <t>diferente, el de la parte controladora última del grupo. Si ni la controladora de la</t>
  </si>
  <si>
    <t>entidad ni la parte controladora última del grupo elaboran estados financieros</t>
  </si>
  <si>
    <t>disponibles para uso público, se revelará también el nombre de la controladora</t>
  </si>
  <si>
    <t xml:space="preserve">próxima más importante que ejerce como tal (si la hay). </t>
  </si>
  <si>
    <t>Información a revelar sobre las remuneraciones del</t>
  </si>
  <si>
    <t xml:space="preserve">personal clave de la gerencia </t>
  </si>
  <si>
    <t>33.6 Personal clave de la gerencia son las personas que tienen autoridad y</t>
  </si>
  <si>
    <t>responsabilidad para planificar, dirigir y controlar las actividades de la entidad,</t>
  </si>
  <si>
    <t>directa o indirectamente, incluyendo cualquier administrador (sea o no ejecutivo)</t>
  </si>
  <si>
    <t>u órgano de gobierno equivalente de esa entidad. Remuneraciones son todos los</t>
  </si>
  <si>
    <r>
      <t xml:space="preserve">beneficios a los empleados (tal como se define en la Sección 28 </t>
    </r>
    <r>
      <rPr>
        <i/>
        <sz val="9"/>
        <color rgb="FF000000"/>
        <rFont val="Times New Roman"/>
        <family val="1"/>
      </rPr>
      <t>Beneficios de los</t>
    </r>
  </si>
  <si>
    <r>
      <t>Empleados</t>
    </r>
    <r>
      <rPr>
        <sz val="9"/>
        <color rgb="FF000000"/>
        <rFont val="Times New Roman"/>
        <family val="1"/>
      </rPr>
      <t>)</t>
    </r>
    <r>
      <rPr>
        <i/>
        <sz val="9"/>
        <color rgb="FF000000"/>
        <rFont val="Times New Roman"/>
        <family val="1"/>
      </rPr>
      <t xml:space="preserve"> </t>
    </r>
    <r>
      <rPr>
        <sz val="9"/>
        <color rgb="FF000000"/>
        <rFont val="Times New Roman"/>
        <family val="1"/>
      </rPr>
      <t>incluyendo los que tengan la forma de pagos basados en acciones</t>
    </r>
  </si>
  <si>
    <r>
      <t>(véase la Sección 26</t>
    </r>
    <r>
      <rPr>
        <i/>
        <sz val="9"/>
        <color rgb="FF000000"/>
        <rFont val="Times New Roman"/>
        <family val="1"/>
      </rPr>
      <t xml:space="preserve"> Pagos Basados en Acciones</t>
    </r>
    <r>
      <rPr>
        <sz val="9"/>
        <color rgb="FF000000"/>
        <rFont val="Times New Roman"/>
        <family val="1"/>
      </rPr>
      <t>). Los beneficios a los</t>
    </r>
  </si>
  <si>
    <t>empleados incluyen todas las formas de contraprestaciones pagadas, por pagar o</t>
  </si>
  <si>
    <t>suministradas por la entidad, o en nombre de la misma (por ejemplo, por su</t>
  </si>
  <si>
    <t>controladora o por un accionista), a cambio de los servicios prestados a la</t>
  </si>
  <si>
    <t>entidad. También incluyen contraprestaciones pagadas en nombre de una</t>
  </si>
  <si>
    <t>controladora de la entidad, respecto a los bienes o servicios proporcionados a la</t>
  </si>
  <si>
    <t xml:space="preserve">entidad.  </t>
  </si>
  <si>
    <t>33.7 Una entidad revelará las remuneraciones del personal clave de la gerencia en</t>
  </si>
  <si>
    <t xml:space="preserve">total. </t>
  </si>
  <si>
    <t>Información a revelar sobre las transacciones entre partes</t>
  </si>
  <si>
    <t xml:space="preserve">relacionadas </t>
  </si>
  <si>
    <r>
      <t xml:space="preserve">33.8 </t>
    </r>
    <r>
      <rPr>
        <b/>
        <sz val="9"/>
        <color rgb="FF000000"/>
        <rFont val="Times New Roman"/>
        <family val="1"/>
      </rPr>
      <t>Una transacción entre partes relacionadas</t>
    </r>
    <r>
      <rPr>
        <sz val="9"/>
        <color rgb="FF000000"/>
        <rFont val="Times New Roman"/>
        <family val="1"/>
      </rPr>
      <t xml:space="preserve"> es una transferencia de recursos,</t>
    </r>
  </si>
  <si>
    <t>servicios u obligaciones entre una entidad que informa y una parte relacionada,</t>
  </si>
  <si>
    <t>con independencia de que se cargue o no un precio. Ejemplos habituales de</t>
  </si>
  <si>
    <t>transacciones entre partes relacionadas en las PYMES incluyen, sin ser una lista</t>
  </si>
  <si>
    <t xml:space="preserve">exhaustiva, las siguientes: </t>
  </si>
  <si>
    <t>(a) Transacciones entre una entidad y su(s) propietario(s) principal(es).</t>
  </si>
  <si>
    <t xml:space="preserve">(b) Transacciones entre una entidad y otra cuando ambas están bajo el control </t>
  </si>
  <si>
    <t>común de una sola entidad o persona.</t>
  </si>
  <si>
    <t xml:space="preserve">(c) Transacciones en las que una entidad o persona que controla la entidad que </t>
  </si>
  <si>
    <t>informa lleva a cabo gastos directamente, que de otra forma se hubieran</t>
  </si>
  <si>
    <t xml:space="preserve">realizado por la entidad que informa. </t>
  </si>
  <si>
    <t>33.9 Si una entidad realiza transacciones entre partes relacionadas, revelará la</t>
  </si>
  <si>
    <t>naturaleza de la relación con cada parte relacionada, así como la información</t>
  </si>
  <si>
    <t>sobre las transacciones, los saldos pendientes y los compromisos que sean</t>
  </si>
  <si>
    <t>necesarios para la comprensión de los efectos potenciales de la relación tiene en</t>
  </si>
  <si>
    <t>los estados financieros. Estos requerimientos de información a revelar son</t>
  </si>
  <si>
    <t xml:space="preserve">adicionales a los contenidos en el párrafo 33.7, para revelar las remuneraciones </t>
  </si>
  <si>
    <t>del personal clave de la gerencia. Como mínimo, tal información a revelar</t>
  </si>
  <si>
    <t xml:space="preserve">incluirá:  </t>
  </si>
  <si>
    <t>(a) El importe de las transacciones.</t>
  </si>
  <si>
    <t xml:space="preserve">(b) El importe de los saldos pendientes y: </t>
  </si>
  <si>
    <t>(i) sus plazos y condiciones, incluyendo si están garantizados y la</t>
  </si>
  <si>
    <t xml:space="preserve">naturaleza de la contraprestación a proporcionar en la liquidación, y </t>
  </si>
  <si>
    <t>(ii) detalles de cualquier garantía otorgada o recibida.</t>
  </si>
  <si>
    <t xml:space="preserve">(c) Provisiones por deudas incobrables relacionadas con el importe de los </t>
  </si>
  <si>
    <t xml:space="preserve">saldos pendientes. </t>
  </si>
  <si>
    <t>(d) El gasto reconocido durante el periodo con respecto a las deudas</t>
  </si>
  <si>
    <t xml:space="preserve">incobrables y de dudoso cobro, procedentes de partes relacionadas. </t>
  </si>
  <si>
    <t>Estas transacciones pueden incluir las compras, ventas o transferencias de bienes</t>
  </si>
  <si>
    <t>o servicios; arrendamientos; garantías; y liquidaciones que haga la entidad en</t>
  </si>
  <si>
    <t>nombre de la parte relacionada, o viceversa.</t>
  </si>
  <si>
    <t>Sección 34</t>
  </si>
  <si>
    <t>Actividades Especiales</t>
  </si>
  <si>
    <t xml:space="preserve">Información a revelar – modelo del costo </t>
  </si>
  <si>
    <t>34.10 Una entidad revelará lo siguiente con respecto a los activos biológicos medidos</t>
  </si>
  <si>
    <t xml:space="preserve">utilizando el modelo del costo: </t>
  </si>
  <si>
    <t xml:space="preserve">(a) Una descripción de cada clase de activos biológicos. </t>
  </si>
  <si>
    <t xml:space="preserve">(b) Una explicación de la razón por la cual no puede medirse con fiabilidad el </t>
  </si>
  <si>
    <t>valor razonable.</t>
  </si>
  <si>
    <t xml:space="preserve">(c) El método de depreciación utilizado. </t>
  </si>
  <si>
    <t>(d) Las vidas útiles o las tasas de depreciación utilizadas.</t>
  </si>
  <si>
    <r>
      <t xml:space="preserve">(e) El </t>
    </r>
    <r>
      <rPr>
        <b/>
        <sz val="9"/>
        <color rgb="FF000000"/>
        <rFont val="Times New Roman"/>
        <family val="1"/>
      </rPr>
      <t>importe en libros</t>
    </r>
    <r>
      <rPr>
        <sz val="9"/>
        <color rgb="FF000000"/>
        <rFont val="Times New Roman"/>
        <family val="1"/>
      </rPr>
      <t xml:space="preserve"> bruto y la depreciación acumulada (a la que se </t>
    </r>
  </si>
  <si>
    <t>agregarán las pérdidas por deterioro del valor acumuladas), al principio y</t>
  </si>
  <si>
    <t xml:space="preserve">al final del periodo. </t>
  </si>
  <si>
    <t xml:space="preserve">Actividades de extracción </t>
  </si>
  <si>
    <t xml:space="preserve">34.11 Una entidad que utilice esta NIIF y se dedique a la exploración, evaluación o </t>
  </si>
  <si>
    <t>extracción de recursos minerales (actividades de extracción) contabilizará los</t>
  </si>
  <si>
    <t>desembolsos por la adquisición o el desarrollo de activos tangibles o intangibles</t>
  </si>
  <si>
    <r>
      <t xml:space="preserve">para su uso en actividades de extracción aplicando la Sección 17 </t>
    </r>
    <r>
      <rPr>
        <i/>
        <sz val="9"/>
        <color rgb="FF000000"/>
        <rFont val="Times New Roman"/>
        <family val="1"/>
      </rPr>
      <t>Propiedades,</t>
    </r>
  </si>
  <si>
    <r>
      <t>Planta y Equipo</t>
    </r>
    <r>
      <rPr>
        <sz val="9"/>
        <color rgb="FF000000"/>
        <rFont val="Times New Roman"/>
        <family val="1"/>
      </rPr>
      <t xml:space="preserve"> y la Sección 18</t>
    </r>
    <r>
      <rPr>
        <i/>
        <sz val="9"/>
        <color rgb="FF000000"/>
        <rFont val="Times New Roman"/>
        <family val="1"/>
      </rPr>
      <t xml:space="preserve"> Activos Intangibles distintos a la Plusvalía</t>
    </r>
    <r>
      <rPr>
        <sz val="9"/>
        <color rgb="FF000000"/>
        <rFont val="Times New Roman"/>
        <family val="1"/>
      </rPr>
      <t>,</t>
    </r>
  </si>
  <si>
    <t>respectivamente. Cuando una entidad tenga una obligación de desmantelar otrasladar un elemento o restaurar un emplazamiento, estas obligaciones y costos</t>
  </si>
  <si>
    <r>
      <t xml:space="preserve">se contabilizarán según la Sección 17 y la Sección 21 </t>
    </r>
    <r>
      <rPr>
        <i/>
        <sz val="9"/>
        <color rgb="FF000000"/>
        <rFont val="Times New Roman"/>
        <family val="1"/>
      </rPr>
      <t>Provisiones y</t>
    </r>
  </si>
  <si>
    <r>
      <t>Contingencias</t>
    </r>
    <r>
      <rPr>
        <sz val="9"/>
        <color rgb="FF000000"/>
        <rFont val="Times New Roman"/>
        <family val="1"/>
      </rPr>
      <t xml:space="preserve">. </t>
    </r>
  </si>
  <si>
    <t xml:space="preserve">Acuerdos de concesión de servicios </t>
  </si>
  <si>
    <t>34.12 Un acuerdo de concesión de servicios es un acuerdo mediante el cual un</t>
  </si>
  <si>
    <t>gobierno u otro organismo del sector público (la concedente) contrae con un</t>
  </si>
  <si>
    <t>operador privado para desarrollar (o actualizar), operar y mantener los activos de</t>
  </si>
  <si>
    <t>infraestructura de la concedente, tales como carreteras, puentes, túneles,</t>
  </si>
  <si>
    <t>aeropuertos, redes de distribución de energía, prisiones u hospitales. En esos</t>
  </si>
  <si>
    <t>acuerdos, la concedente controla o regula qué servicios debe prestar el operador</t>
  </si>
  <si>
    <t>utilizando los activos, a quién debe proporcionarlos y a qué precio, y también</t>
  </si>
  <si>
    <t>controla cualquier participación residual significativa en los activos al final del</t>
  </si>
  <si>
    <t xml:space="preserve">plazo del acuerdo. </t>
  </si>
  <si>
    <t>34.13 Existen dos categorías principales de acuerdos de concesión de servicios:</t>
  </si>
  <si>
    <t xml:space="preserve">(a) En una, el operador recibe un activo financiero―un derecho incondicional </t>
  </si>
  <si>
    <t>por contrato de recibir un importe de efectivo específico o determinable u</t>
  </si>
  <si>
    <t>otro activo financiero por parte del gobierno, a cambio de la construcción o</t>
  </si>
  <si>
    <t>actualización de un activo del sector público, y posteriormente de operar y</t>
  </si>
  <si>
    <t>mantener el activo durante un determinado periodo de tiempo. Esta</t>
  </si>
  <si>
    <t xml:space="preserve">categoría incluye las garantías del gobierno de pagar cualquier diferencia </t>
  </si>
  <si>
    <t xml:space="preserve">negativa entre los importes recibidos de los usuarios del servicio público y </t>
  </si>
  <si>
    <t>los importes especificados o determinables.</t>
  </si>
  <si>
    <t xml:space="preserve">(b) En la otra, el operador recibe un activo intangible―un derecho de cobrar </t>
  </si>
  <si>
    <t>por el uso de un activo del sector público que construye o actualiza, y</t>
  </si>
  <si>
    <t>posteriormente opera y mantiene por un determinado periodo de tiempo.</t>
  </si>
  <si>
    <t>Un derecho de cobrar a los usuarios no es un derecho incondicional de</t>
  </si>
  <si>
    <t>recibir efectivo, porque los importes están condicionados al grado de uso</t>
  </si>
  <si>
    <t xml:space="preserve">que el público haga del servicio. </t>
  </si>
  <si>
    <t>Algunas veces, un acuerdo individual puede contener ambos tipos: en la medida</t>
  </si>
  <si>
    <t>en que el gobierno concede una garantía incondicional de pago para la</t>
  </si>
  <si>
    <t>construcción del activo del sector público, el operador tiene un activo financiero</t>
  </si>
  <si>
    <t>y, en la medida en que el operador tiene que confiar en que el público use el</t>
  </si>
  <si>
    <t xml:space="preserve">servicio para obtener el pago, el operador tiene un activo intangible. </t>
  </si>
  <si>
    <t xml:space="preserve">Contabilización – modelo del activo financiero </t>
  </si>
  <si>
    <t>34.14 El operador reconocerá un activo financiero en la medida en que tenga un</t>
  </si>
  <si>
    <t>derecho contractual incondicional de recibir efectivo u otro activo financiero por</t>
  </si>
  <si>
    <t>los servicios de construcción de la concedente o de una entidad bajo la</t>
  </si>
  <si>
    <t>supervisión de ella. El operador medirá el activo financiero a su valor razonable.</t>
  </si>
  <si>
    <t>Posteriormente, para contabilizar el activo financiero, seguirá lo dispuesto en la</t>
  </si>
  <si>
    <r>
      <t xml:space="preserve">Sección 11 </t>
    </r>
    <r>
      <rPr>
        <i/>
        <sz val="9"/>
        <color rgb="FF000000"/>
        <rFont val="Times New Roman"/>
        <family val="1"/>
      </rPr>
      <t xml:space="preserve">Instrumentos Financieros Básicos </t>
    </r>
    <r>
      <rPr>
        <sz val="9"/>
        <color rgb="FF000000"/>
        <rFont val="Times New Roman"/>
        <family val="1"/>
      </rPr>
      <t xml:space="preserve">y la Sección 12 </t>
    </r>
    <r>
      <rPr>
        <i/>
        <sz val="9"/>
        <color rgb="FF000000"/>
        <rFont val="Times New Roman"/>
        <family val="1"/>
      </rPr>
      <t>Otros Temas</t>
    </r>
  </si>
  <si>
    <r>
      <t>relacionados con los Instrumentos Financieros</t>
    </r>
    <r>
      <rPr>
        <sz val="9"/>
        <color rgb="FF000000"/>
        <rFont val="Times New Roman"/>
        <family val="1"/>
      </rPr>
      <t xml:space="preserve">. </t>
    </r>
  </si>
  <si>
    <t xml:space="preserve">Contabilización – modelo del activo intangible </t>
  </si>
  <si>
    <t>34.15 El operador reconocerá un activo intangible en la medida en que reciba un</t>
  </si>
  <si>
    <t>derecho (una licencia) de cobrar a los usuarios del servicio público. El operador</t>
  </si>
  <si>
    <t>medirá inicialmente el activo intangible a su valor razonable. Posteriormente,</t>
  </si>
  <si>
    <t xml:space="preserve">para contabilizar el activo intangible, seguirá lo dispuesto en la Sección 18. </t>
  </si>
  <si>
    <t xml:space="preserve">lngresos de actividades ordinarias de operación </t>
  </si>
  <si>
    <t>34.16 El operador de un acuerdo de concesión de servicios reconocerá, medirá y</t>
  </si>
  <si>
    <t>revelará los ingresos de actividades ordinarias por los servicios que preste de</t>
  </si>
  <si>
    <r>
      <t xml:space="preserve">acuerdo con la Sección 23 </t>
    </r>
    <r>
      <rPr>
        <i/>
        <sz val="9"/>
        <color rgb="FF000000"/>
        <rFont val="Times New Roman"/>
        <family val="1"/>
      </rPr>
      <t>Ingresos de Actividades Ordinarias</t>
    </r>
    <r>
      <rPr>
        <sz val="9"/>
        <color rgb="FF000000"/>
        <rFont val="Times New Roman"/>
        <family val="1"/>
      </rPr>
      <t>.</t>
    </r>
  </si>
  <si>
    <t>Sección 23</t>
  </si>
  <si>
    <t>Información a revelar relacionada con los ingresos de</t>
  </si>
  <si>
    <t>actividades ordinarias procedentes de contratos de</t>
  </si>
  <si>
    <t xml:space="preserve">construcción </t>
  </si>
  <si>
    <t>23.31 Una entidad revelará la siguiente información:</t>
  </si>
  <si>
    <t xml:space="preserve">(a) El importe de los ingresos de actividades ordinarias de contratos </t>
  </si>
  <si>
    <t>reconocidos en el periodo.</t>
  </si>
  <si>
    <t xml:space="preserve">(b) Los métodos utilizados para determinar los ingresos de actividades </t>
  </si>
  <si>
    <t>ordinarias del contrato reconocidos en el periodo.</t>
  </si>
  <si>
    <t xml:space="preserve">(c) Los métodos usados para determinar el grado de realización del contrato en </t>
  </si>
  <si>
    <t xml:space="preserve">proceso.  </t>
  </si>
  <si>
    <t>23.32 Una entidad presentará:</t>
  </si>
  <si>
    <t xml:space="preserve">(a) Los importes brutos debidos por los clientes por contratos ejecutados, </t>
  </si>
  <si>
    <t>como un activo.</t>
  </si>
  <si>
    <t xml:space="preserve">(b) Los importes brutos debidos a los clientes por contratos ejecutados, como </t>
  </si>
  <si>
    <t xml:space="preserve">un pasivo.  </t>
  </si>
  <si>
    <t>Adjunto cuestionario de información que debemos subir a la Superintendencia de Compañías.</t>
  </si>
  <si>
    <t>Particular atención a lo siguiente:</t>
  </si>
  <si>
    <t>- Determinación de Materialidad  (fila 95 de excel)</t>
  </si>
  <si>
    <t>- Aspectos analizados sobre entendimiento de negocio  (fila 104 de excel)</t>
  </si>
  <si>
    <t>- Pedidos de confirmación   (fila 160 de excel)</t>
  </si>
  <si>
    <t>- Cuentas Patrimoniales  (fila 183 de excel)</t>
  </si>
  <si>
    <t>- Antigüedad de aportes de socios o aumento de capital  (fila 204 de excel)</t>
  </si>
  <si>
    <t>- Identificar si la compañía realizó transacciones con Partes Relacionadas  (fila 229-243 de excel)</t>
  </si>
  <si>
    <t>- Obligaciones con Instituciones (fila excel 257)</t>
  </si>
  <si>
    <t>- Fuentes de financiamiento  (fila excel 265)</t>
  </si>
  <si>
    <t>- La compañía posee garantías para respaldar sus obligaciones?  (fila excel 277)</t>
  </si>
  <si>
    <t>Aspectos de deben revelar las Notas a los Estados Financieros</t>
  </si>
  <si>
    <r>
      <t>- </t>
    </r>
    <r>
      <rPr>
        <sz val="12"/>
        <color rgb="FF222222"/>
        <rFont val="Arial"/>
        <family val="2"/>
      </rPr>
      <t>Transacciones importantes con Partes Relacionadas (revisar excel fila 244-254)</t>
    </r>
  </si>
  <si>
    <t>- Transacciones recursos recibidos por parte de clientes en forma anticipada.</t>
  </si>
  <si>
    <t>- Garantías respaldan el cumplimiento de obligaciones  (revisar excel fila 273-280)</t>
  </si>
  <si>
    <t>- Si el dictamen contienen párrafos de énfasis motivos que originaron   (revisar excel fila 338-344)</t>
  </si>
  <si>
    <t>Normas utilizadas</t>
  </si>
  <si>
    <t>Revisar cuestionarios NIIF COMPLETAS </t>
  </si>
  <si>
    <t>o cuestionarios NIIF PYMES  según el caso.</t>
  </si>
  <si>
    <t>(excel filas 293 a 339)</t>
  </si>
  <si>
    <t>Recuerde</t>
  </si>
  <si>
    <t>las operciones con partes relacionadas verifique si se efectuaron en términos y condiciones equiparables a otras de igual especie, realizadas con terceros.</t>
  </si>
  <si>
    <t>Todos los movimientoas del patrimonio deben estar soportados con actas de junta con copias en los papeles de trabajo</t>
  </si>
  <si>
    <t>todos los movimientos de activos fijos deben quedar soportados con los diarios y si hay ventas con las facturas</t>
  </si>
  <si>
    <t>todos loa obligaciones bancarios deben tener la confirmacion de saldos</t>
  </si>
  <si>
    <t>todos las obligaciones con relacionadas deben tener la confirmaciones</t>
  </si>
  <si>
    <t xml:space="preserve">De acuerdo a lo mencionado en las políticas contables la compañía medirá todos los elementos de propiedades, planta y equipo tras su reconocimiento inicial al costo menos la depreciación acumulada y cuales quiera  pérdidas por deterioro del valor acumuladas.   </t>
  </si>
  <si>
    <t>1.</t>
  </si>
  <si>
    <t>2.</t>
  </si>
  <si>
    <t>¿¿¿¿¿¿¿¿¿</t>
  </si>
  <si>
    <t>verificar a que contratos pertenece ese inventario</t>
  </si>
  <si>
    <t xml:space="preserve">    Impuesto Renta por pagar</t>
  </si>
  <si>
    <t>soportar el aporte para futuro aumento con el acta y la fecha</t>
  </si>
  <si>
    <t>anterior</t>
  </si>
  <si>
    <t>CUADRO DE OBLIGACIONES RELACIONADAS RELACIONADOS</t>
  </si>
  <si>
    <t>ANTICIPO DE IMPUESTO A LA RENTA</t>
  </si>
  <si>
    <t>ojo declarado en otro casillero544 debe ser el 536</t>
  </si>
  <si>
    <t>falta el diario de utlidades del ejercicio a resultados acumulados verificar los ajustes a perdidas acumuladas actas</t>
  </si>
  <si>
    <t>……………………………………………</t>
  </si>
  <si>
    <t xml:space="preserve">  Saldo inicial</t>
  </si>
  <si>
    <t xml:space="preserve">  Provisión de año actual</t>
  </si>
  <si>
    <t>De acuerdo a las leyes laborales vigentes, la Compañía debe destinar el 15% de su utilidad anual antes del impuesto a la renta, para repartirlo entre sus trabajadores.</t>
  </si>
  <si>
    <t>…………………………………………….</t>
  </si>
  <si>
    <t>EJERCICIO FISCAL:</t>
  </si>
  <si>
    <t>ÍNDICE DE CONTENIDOS</t>
  </si>
  <si>
    <t>DETALLE DE LA DECLARACIÓN DE IMPUESTO A LA RENTA</t>
  </si>
  <si>
    <t>Operaciones con partes relacionadas locales y/o del exterior</t>
  </si>
  <si>
    <t>Anexo 8</t>
  </si>
  <si>
    <t>Estado del Resultado Integral (Ingresos)</t>
  </si>
  <si>
    <t>Estado del Resultado Integral (Costos y Gastos)</t>
  </si>
  <si>
    <t>CONCILIACIÓN TRIBUTARIA - DIFERENCIAS PERMANENTES (INGRESOS EXENTOS /  INGRESOS NO OBJETOS DE IMPUESTO A LA RENTA / INGRESOS SUJETOS A IMPUESTO A LA RENTA ÚNICO)</t>
  </si>
  <si>
    <t>Detalle de Ingresos exentos / no objetos de impuesto a la renta / sujetos a impuesto a la renta único</t>
  </si>
  <si>
    <t>Anexo 10</t>
  </si>
  <si>
    <t>Conciliación de los ingresos exentos / no objetos de impuesto a la renta / sujetos a impuesto a la renta único declarados vs. Libros</t>
  </si>
  <si>
    <t>CONCILIACIÓN TRIBUTARIA - DIFERENCIAS PERMANENTES GASTOS NO DEDUCIBLES LOCALES Y DEL EXTERIOR / GASTOS INCURRIDOS PARA GENERAR INGRESOS EXENTOS / GASTOS ATRIBUIDOS A INGRESOS NO OBJETO DE IMPUESTO A LA RENTA / GASTOS INCURRIDOS PARA GENERAR INGRESOS SUJETOS A IMPUESTO A LA RENTA ÚNICO</t>
  </si>
  <si>
    <t>Detalle de gastos no deducibles locales y del exterior / incurridos para generar ingresos exentos / atribuidos a ingresos no objetos de impuesto a la renta / incurridos para generar ingresos sujetos a impuesto a la renta único</t>
  </si>
  <si>
    <t>Anexo 11</t>
  </si>
  <si>
    <t>Aplicación del ajuste cuando el contribuyente no haya diferenciado en su contabilidad los costos y gastos directamente atribuibles a la generación de ingresos exentos</t>
  </si>
  <si>
    <t>Cálculo de la participación a trabajadores atribuible a ingresos exentos y no objeto del impuesto a la renta</t>
  </si>
  <si>
    <t>Conciliación de los gastos no deducibles locales y del exterior / incurridos para generar ingresos exentos / atribuidos a ingresos no objetos de impuesto a la renta / incurridos para generar ingresos sujetos a impuesto a la renta único declarados vs. Libros</t>
  </si>
  <si>
    <t>CONCILIACIÓN TRIBUTARIA - DIFERENCIAS PERMANENTES (GASTOS NO DEDUCIBLES - VARIOS)</t>
  </si>
  <si>
    <t>Cálculo del valor máximo de deducibilidad de gastos de gestión</t>
  </si>
  <si>
    <t>Cálculo del valor máximo de deducibilidad de gastos de viaje</t>
  </si>
  <si>
    <t>Cálculo del valor máximo de deducibilidad de gastos indirectos asignados desde el exterior por partes relacionadas</t>
  </si>
  <si>
    <t>Cálculo del valor máximo de deducibilidad de gastos de promoción y publicidad</t>
  </si>
  <si>
    <t>Cálculo del valor máximo de deducibilidad de gastos de regalías, servicios técnicos, administrativos y de consultoría pagados a partes relacionadas del exterior</t>
  </si>
  <si>
    <t>Cálculo del valor máximo de deducibilidad de gastos de intereses por créditos del exterior con partes relacionadas</t>
  </si>
  <si>
    <t>Cálculo del valor máximo de deducibilidad de gastos de instalación, organización y similares</t>
  </si>
  <si>
    <t>CONCILIACIÓN TRIBUTARIA - DIFERENCIAS PERMANENTES (DEDUCCIONES ADICIONALES - LABORALES)</t>
  </si>
  <si>
    <t xml:space="preserve">Cálculo de la deducción por incremento neto de empleos </t>
  </si>
  <si>
    <t>Cálculo de la deducción por el pago a empleados contratados con discapacidad o sus sustitutos</t>
  </si>
  <si>
    <t>Cálculo de la deducción por el pago a empleados contratados adultos mayores y migrantes retornados mayores a cuarenta años</t>
  </si>
  <si>
    <t>CONCILIACIÓN TRIBUTARIA - DIFERENCIAS TEMPORARIAS</t>
  </si>
  <si>
    <t>Anexo 15</t>
  </si>
  <si>
    <t>Activos por impuestos diferidos por créditos fiscales de periodos anteriores (retenciones, anticipos del impuesto a la renta y/o impuesto a la salida de divisas)</t>
  </si>
  <si>
    <t xml:space="preserve">Activos por impuestos diferidos por pérdidas fiscales de periodos anteriores </t>
  </si>
  <si>
    <t>Cálculo del límite del valor de la amortización de pérdidas</t>
  </si>
  <si>
    <t>Detalle de la amortización de pérdidas</t>
  </si>
  <si>
    <t xml:space="preserve">Activos por impuestos diferidos por diferencias temporarias </t>
  </si>
  <si>
    <t>PASIVOS POR IMPUESTOS DIFERIDOS</t>
  </si>
  <si>
    <t>Pasivos por impuestos diferidos por diferencias temporarias</t>
  </si>
  <si>
    <t>CONCILIACIÓN DEL INGRESO CONTABLE CON LA FACTURACIÓN EMITIDA EN EL EJERCICIO FISCAL</t>
  </si>
  <si>
    <t xml:space="preserve">Devengo contable en resultados de ingresos diferidos que corresponden a años anteriores; e ingresos diferidos no devengados contablemente que se registrarán en resultados en ejercicios fiscales subsiguientes. </t>
  </si>
  <si>
    <t>REEXPRESIONES O REVALUACIONES DE ACTIVOS FIJOS</t>
  </si>
  <si>
    <t>Resumen de propiedades, planta y equipo reexpresados o revaluados cuyo gasto por depreciación afecta al ejercicio fiscal auditado</t>
  </si>
  <si>
    <t>TARIFA IMPOSITIVA - REINVERSIÓN DE UTILIDADES Y CÁLCULO DEL IMPUESTO A LA RENTA</t>
  </si>
  <si>
    <t>Cálculo de la tarifa impositiva efectiva de impuesto a la renta</t>
  </si>
  <si>
    <t>Anexo 16</t>
  </si>
  <si>
    <t>Cálculo de la utilidad efectiva</t>
  </si>
  <si>
    <t>Cálculo del valor máximo de la utilidad a reinvertir para efectos de la reducción de la tarifa impositiva</t>
  </si>
  <si>
    <t>Cálculo del impuesto a la renta</t>
  </si>
  <si>
    <t>Información del incremento de capital efectuado en el ejercicio fiscal auditado</t>
  </si>
  <si>
    <t>Información de los activos adquiridos que respaldan el incremento de capital</t>
  </si>
  <si>
    <t>ANTICIPO DE IMPUESTO A LA RENTA CORRESPONDIENTE AL EJERCICIO FISCAL ANTERIOR AL AUDITADO</t>
  </si>
  <si>
    <t>Anexo 17</t>
  </si>
  <si>
    <t>Detalle y conciliación de exoneraciones y rebajas al anticipo de impuesto a la renta</t>
  </si>
  <si>
    <t>Detalle y conciliación de otros conceptos que incrementan el anticipo de impuesto a la renta</t>
  </si>
  <si>
    <t>Detalle del anticipo de impuesto a la renta</t>
  </si>
  <si>
    <t>Conciliación de valores pagados por anticipo de impuesto a la renta (primera y segunda cuota)</t>
  </si>
  <si>
    <t>ANTICIPO DE IMPUESTO A LA RENTA CORRESPONDIENTE AL EJERCICIO FISCAL AUDITADO</t>
  </si>
  <si>
    <t>EXONERACIÓN Y CRÉDITO TRIBUTARIO POR LEYES ESPECIALES</t>
  </si>
  <si>
    <t>Detalle de exoneración y crédito tributario por leyes especiales</t>
  </si>
  <si>
    <t>Anexo 18</t>
  </si>
  <si>
    <t>DETERIORO DE LOS ACTIVOS FINANCIEROS CORRESPONDIENTES A CRÉDITOS INCOBRABLES</t>
  </si>
  <si>
    <t>Conciliación del saldo de cuentas por cobrar</t>
  </si>
  <si>
    <t>Anexo 20</t>
  </si>
  <si>
    <t>Conciliación del saldo del deterioro de cuentas por cobrar</t>
  </si>
  <si>
    <t>Cálculo del valor máximo de deducibilidad por deterioro en las cuentas por cobrar</t>
  </si>
  <si>
    <t>DETERIORO DE LOS ACTIVOS FINANCIEROS CORRESPONDIENTES A CRÉDITOS INCOBRABLES EN LAS INSTITUCIONES DEL SISTEMA FINANCIERO</t>
  </si>
  <si>
    <t>Detalle de provisiones constituidas de cartera específica</t>
  </si>
  <si>
    <t>Anexo 21</t>
  </si>
  <si>
    <t>Detalle de otras provisiones adicionales constituidas para cartera de créditos</t>
  </si>
  <si>
    <t>Detalle para provisiones sobre activos de riesgo y contingentes</t>
  </si>
  <si>
    <t>Cálculo del valor máximo de deducibilidad por deterioro en el valor de activos financieros (provisiones para créditos incobrables)</t>
  </si>
  <si>
    <t>DEPRECIACIÓN DE PROPIEDADES, PLANTA Y EQUIPO</t>
  </si>
  <si>
    <t>Resumen de depreciación de propiedades, planta y equipo</t>
  </si>
  <si>
    <t>Anexo 22</t>
  </si>
  <si>
    <t>OPERACIONES CON EL EXTERIOR</t>
  </si>
  <si>
    <t>CONVENIOS PARA EVITAR LA DOBLE IMPOSICIÓN</t>
  </si>
  <si>
    <t>Anexo 23</t>
  </si>
  <si>
    <t>Detalle de transacciones de ingresos y/o gastos en donde se aplicaron Convenios para Evitar la Doble Imposición (CDI)</t>
  </si>
  <si>
    <t>Aplicación de beneficios otorgados por los Convenios para Evitar la Doble Imposición</t>
  </si>
  <si>
    <t>PAGOS AL EXTERIOR</t>
  </si>
  <si>
    <t>Detalle de servicios contratados con el exterior</t>
  </si>
  <si>
    <t>Detalle de reembolsos al exterior por concepto de gastos incurridos en el exterior</t>
  </si>
  <si>
    <t>Detalle de créditos del exterior y el pago de intereses y capital</t>
  </si>
  <si>
    <t>Información de derivados financieros que mantiene la empresa</t>
  </si>
  <si>
    <t>INGRESOS DEL EXTERIOR</t>
  </si>
  <si>
    <t>Detalle de ingresos recibidos del exterior (diferente de exportación de bienes y servicios)</t>
  </si>
  <si>
    <t>SECTOR MINERO</t>
  </si>
  <si>
    <t>REGALÍAS MINERAS DE METÁLICOS</t>
  </si>
  <si>
    <t>Anexo 25</t>
  </si>
  <si>
    <t>Detalle de ingresos por venta de sustancias minerales metálicas por semestre y conciliación de regalías mineras versus formulario 113</t>
  </si>
  <si>
    <t>REGALÍAS DE MINERALES NO METÁLICOS</t>
  </si>
  <si>
    <t>Detalle de costo de producción</t>
  </si>
  <si>
    <t>Detalle de costos por venta de minerales no metálicos por semestre</t>
  </si>
  <si>
    <t>UTILIDADES ATRIBUIBLES AL ESTADO</t>
  </si>
  <si>
    <t>Si el avalúo del vehículo a la fecha de adquisición, supera los USD 35.000 de acuerdo a la base de datos del SRI para el cálculo del Impuesto anual a la propiedad de vehículos motorizados de transporte terrestre, no aplicará esta deducibilidad sobre el exceso, a menos que se trate de vehículos blindados y aquellos que tengan derecho a exoneración o rebaja del pago del Impuesto
anual a la propiedad de vehículos motorizados, contempladas en los artículos 6 y 7 de la Ley de Reforma Tributaria publicada en el Registro Oficial Suplemento 325 de 14 de mayo de 2001</t>
  </si>
  <si>
    <t>En el caso de los activos intangibles que, de acuerdo con la técnica contable, deban ser amortizados, dicha amortización se efectuará dentro de los plazos previstos en el respectivo contrato o en un plazo de veinte (20) años; no será deducible el deterioro de activos intangibles con vida útil indefinida.</t>
  </si>
  <si>
    <t>6.- Los gastos de viaje y estadía necesarios para la generación del ingreso, que se encuentren debidamente sustentados en comprobantes de venta que cumplan los requisitos establecidos en el reglamento correspondiente. No podrán exceder del tres por ciento (3%) del ingreso gravado del ejercicio; y, en el caso de sociedades nuevas, la deducción será aplicada por la totalidad de estos
gastos durante los dos primeros años de operaciones;</t>
  </si>
  <si>
    <t>16. Regalías, servicios técnicos, administrativos y de consultoría con partes relacionadas.- Siempre y cuando dichos gastos correspondan a la actividad generadora realizada en el país, la sumatoria de gastos por regalías, servicios técnicos, administrativos y de consultoría pagados por sociedades domiciliadas o no en Ecuador a sus partes relacionadas será deducible hasta un valor equivalente al 20% de la base imponible del impuesto a la renta más el valor de dichos gastos, salvo que apliquen los límites previstos en los siguientes casos:</t>
  </si>
  <si>
    <t>(II) Intereses por créditos del exterior.- Serán deducibles los intereses pagados por créditos del exterior, adquiridos para el giro del negocio, hasta la tasa autorizada por el Banco Central del Ecuador, siempre que estos y sus pagos se encuentren registrados en el Banco Central del Ecuador,y que cumplan las demás condiciones establecidas en la ley.</t>
  </si>
  <si>
    <t>Para el total de Ingresos 0,2473</t>
  </si>
  <si>
    <t>Para el total de Costos y Gastos 0,3207</t>
  </si>
  <si>
    <t>Para el total de Activos 0,2358.</t>
  </si>
  <si>
    <t>ue su tasa impositiva efectiva (TIE) individual (resultado de dividir el anticipo pagado para el total de ingresos) sea mayor a la tasa impositiva efectiva (TIE) promedio que para el caso de sociedades es de 1,7% y para personas naturales es de 1,2%.</t>
  </si>
  <si>
    <t>ANEXO No. 12</t>
  </si>
  <si>
    <r>
      <t xml:space="preserve">No. Casillero declaración de I. Renta
</t>
    </r>
    <r>
      <rPr>
        <b/>
        <sz val="8"/>
        <color indexed="56"/>
        <rFont val="Arial"/>
        <family val="2"/>
      </rPr>
      <t>(a)</t>
    </r>
  </si>
  <si>
    <t>Descripción</t>
  </si>
  <si>
    <t>Referencia</t>
  </si>
  <si>
    <t>Valor</t>
  </si>
  <si>
    <t>Total gastos declarados</t>
  </si>
  <si>
    <t>{1}</t>
  </si>
  <si>
    <t>Gastos de gestión declarados</t>
  </si>
  <si>
    <t>{2}</t>
  </si>
  <si>
    <t xml:space="preserve">Total gastos generales (base para el cálculo del valor máximo de deducibilidad de gastos de gestión)                                                                                              </t>
  </si>
  <si>
    <t>{3}={1-2}</t>
  </si>
  <si>
    <r>
      <t xml:space="preserve">Porcentaje máximo de deducibilidad de gastos de gestión </t>
    </r>
    <r>
      <rPr>
        <b/>
        <sz val="8"/>
        <color indexed="56"/>
        <rFont val="Arial"/>
        <family val="2"/>
      </rPr>
      <t>(b)</t>
    </r>
  </si>
  <si>
    <t>{4}</t>
  </si>
  <si>
    <t xml:space="preserve">Valor máximo de deducibilidad de gastos de gestión           </t>
  </si>
  <si>
    <t>{5}={3*4}</t>
  </si>
  <si>
    <t>{6}</t>
  </si>
  <si>
    <t>Gastos de gestión declarados como no deducibles</t>
  </si>
  <si>
    <t>{7}</t>
  </si>
  <si>
    <t>Gastos de gestión declarados como deducibles</t>
  </si>
  <si>
    <t>{8}={6-7}</t>
  </si>
  <si>
    <r>
      <t xml:space="preserve">Diferencia en el valor máximo de deducibilidad de gastos de gestión </t>
    </r>
    <r>
      <rPr>
        <b/>
        <sz val="8"/>
        <color theme="3"/>
        <rFont val="Arial"/>
        <family val="2"/>
      </rPr>
      <t>(c)</t>
    </r>
  </si>
  <si>
    <t>{9}={8-5}</t>
  </si>
  <si>
    <t>Total Ingresos</t>
  </si>
  <si>
    <t>Dividendos exentos y efectos por método de participación</t>
  </si>
  <si>
    <t>Otras rentas exentas e ingresos no objeto de impuesto a la renta</t>
  </si>
  <si>
    <t>{3}</t>
  </si>
  <si>
    <t>Ingresos sujetos a impuesto a la renta único</t>
  </si>
  <si>
    <t>Diferencias temporarias - Por contratos de construcción (generación)</t>
  </si>
  <si>
    <t>{5}</t>
  </si>
  <si>
    <t>Diferencias temporarias - Por mediciones de activos biológicos al valor razonable menos costos de venta / Ingresos (generación)</t>
  </si>
  <si>
    <r>
      <t xml:space="preserve">Diferencias temporarias - Por otras diferencias temporarias (generación) </t>
    </r>
    <r>
      <rPr>
        <b/>
        <sz val="8"/>
        <color theme="3"/>
        <rFont val="Arial"/>
        <family val="2"/>
      </rPr>
      <t>(d)</t>
    </r>
  </si>
  <si>
    <t>Diferencias temporarias - Por contratos de construcción (reversión)</t>
  </si>
  <si>
    <t>{8}</t>
  </si>
  <si>
    <t>Diferencias temporarias - Por mediciones de activos biológicos al valor razonable menos costos de venta / Ingresos (reversión)</t>
  </si>
  <si>
    <t>{9}</t>
  </si>
  <si>
    <r>
      <t xml:space="preserve">Diferencias temporarias - Por otras diferencias temporarias (reversión) </t>
    </r>
    <r>
      <rPr>
        <b/>
        <sz val="8"/>
        <color theme="3"/>
        <rFont val="Arial"/>
        <family val="2"/>
      </rPr>
      <t>(d)</t>
    </r>
  </si>
  <si>
    <t>{10}</t>
  </si>
  <si>
    <t xml:space="preserve">Total ingresos gravados (base para el cálculo del valor máximo de deducibilidad de gastos de viaje)                                                                                              </t>
  </si>
  <si>
    <t>{11}={1-2-3-4-5-6-7+8+9+10}</t>
  </si>
  <si>
    <r>
      <t xml:space="preserve">Porcentaje máximo de deducibilidad de gastos de viaje </t>
    </r>
    <r>
      <rPr>
        <b/>
        <sz val="8"/>
        <color theme="3"/>
        <rFont val="Arial"/>
        <family val="2"/>
      </rPr>
      <t>(e)</t>
    </r>
  </si>
  <si>
    <t>{12}</t>
  </si>
  <si>
    <t>Valor máximo de deducibilidad de gastos de viaje</t>
  </si>
  <si>
    <t>{13}={11*12}</t>
  </si>
  <si>
    <t>Gastos de viaje declarados</t>
  </si>
  <si>
    <t>{14}</t>
  </si>
  <si>
    <t>Gastos de viaje declarados como no deducibles</t>
  </si>
  <si>
    <t>{15}</t>
  </si>
  <si>
    <t>Gastos de viaje declarados como deducibles</t>
  </si>
  <si>
    <t>{16}={14-15}</t>
  </si>
  <si>
    <r>
      <t xml:space="preserve">Diferencia en el valor máximo de deducibilidad de gastos de viaje </t>
    </r>
    <r>
      <rPr>
        <b/>
        <sz val="8"/>
        <color indexed="56"/>
        <rFont val="Arial"/>
        <family val="2"/>
      </rPr>
      <t>(f)</t>
    </r>
  </si>
  <si>
    <t>{17}={16-13}</t>
  </si>
  <si>
    <t>NO APLICA</t>
  </si>
  <si>
    <r>
      <t xml:space="preserve">Utilidad gravable (base imponible) sin incluir límites </t>
    </r>
    <r>
      <rPr>
        <b/>
        <sz val="8"/>
        <color theme="3"/>
        <rFont val="Arial"/>
        <family val="2"/>
      </rPr>
      <t>(g)</t>
    </r>
  </si>
  <si>
    <t>7205+7206</t>
  </si>
  <si>
    <t>Costos y gastos indirectos asignados desde el exterior por partes relacionadas declarados</t>
  </si>
  <si>
    <t xml:space="preserve">Base imponible más el valor de los gastos indirectos asignados desde el exterior por partes relacionadas (base para el cálculo del valor máximo de deducibilidad de los gastos indirectos asignados desde el exterior por partes relacionadas)                                                                                       </t>
  </si>
  <si>
    <t>{3}={1+2}</t>
  </si>
  <si>
    <r>
      <t xml:space="preserve">Porcentaje máximo de deducibilidad de gastos indirectos asignados desde el exterior por partes relacionadas </t>
    </r>
    <r>
      <rPr>
        <b/>
        <sz val="8"/>
        <color indexed="56"/>
        <rFont val="Arial"/>
        <family val="2"/>
      </rPr>
      <t>(h)</t>
    </r>
  </si>
  <si>
    <r>
      <t xml:space="preserve">Valor máximo de deducibilidad de gastos indirectos asignados desde el exterior por partes relacionadas </t>
    </r>
    <r>
      <rPr>
        <b/>
        <sz val="8"/>
        <color indexed="56"/>
        <rFont val="Arial"/>
        <family val="2"/>
      </rPr>
      <t>(i)</t>
    </r>
  </si>
  <si>
    <t>Costos y gastos indirectos asignados desde el exterior por partes relacionadas declarados como no deducibles</t>
  </si>
  <si>
    <t>Costos y gastos indirectos asignados desde el exterior por partes relacionadas declarados como deducibles</t>
  </si>
  <si>
    <r>
      <t xml:space="preserve">Diferencia en el valor máximo de deducibilidad de gastos indirectos asignados desde el exterior por partes relacionadas </t>
    </r>
    <r>
      <rPr>
        <b/>
        <sz val="8"/>
        <color indexed="56"/>
        <rFont val="Arial"/>
        <family val="2"/>
      </rPr>
      <t>(j)</t>
    </r>
  </si>
  <si>
    <t>GASTOS DE PROMOCIÓN Y PUBLICIDAD</t>
  </si>
  <si>
    <t xml:space="preserve">Total ingresos gravados (base para el cálculo del valor máximo de deducibilidad de gastos de promoción y publicidad)                                                                                              </t>
  </si>
  <si>
    <r>
      <t xml:space="preserve">Porcentaje máximo de deducibilidad de gastos de promoción y publicidad </t>
    </r>
    <r>
      <rPr>
        <b/>
        <sz val="8"/>
        <color indexed="56"/>
        <rFont val="Arial"/>
        <family val="2"/>
      </rPr>
      <t>(k)</t>
    </r>
  </si>
  <si>
    <t>Valor máximo de deducibilidad de gastos de promoción y publicidad</t>
  </si>
  <si>
    <t>Gastos de promoción y publicidad declarados</t>
  </si>
  <si>
    <t>Gastos de promoción y publicidad declarados como no deducibles</t>
  </si>
  <si>
    <t>Gastos de promoción y publicidad declarados como deducibles</t>
  </si>
  <si>
    <r>
      <t xml:space="preserve">Diferencia en el valor máximo de deducibilidad de gastos de promoción y publicidad </t>
    </r>
    <r>
      <rPr>
        <b/>
        <sz val="8"/>
        <color indexed="56"/>
        <rFont val="Arial"/>
        <family val="2"/>
      </rPr>
      <t>(l)</t>
    </r>
  </si>
  <si>
    <t>GASTOS DE REGALÍAS, SERVICIOS TÉCNICOS, ADMINISTRATIVOS Y DE CONSULTORÍA PAGADOS A PARTES RELACIONADAS DEL EXTERIOR</t>
  </si>
  <si>
    <r>
      <t xml:space="preserve">Utilidad gravable (base imponible) sin incluir límites </t>
    </r>
    <r>
      <rPr>
        <b/>
        <sz val="8"/>
        <color theme="3"/>
        <rFont val="Arial"/>
        <family val="2"/>
      </rPr>
      <t>(m)</t>
    </r>
  </si>
  <si>
    <t>7226+7227</t>
  </si>
  <si>
    <t>Costos y gastos de regalías, servicios técnicos, administrativos y de consultoría pagados a partes relacionadas del exterior declarados</t>
  </si>
  <si>
    <t xml:space="preserve">Base imponible más el valor de los gastos de regalías, servicios técnicos, administrativos y de consultoría pagados a partes relacionadas del exterior (base para el cálculo del valor máximo de deducibilidad de los gastos  de regalías, servicios técnicos, administrativos y de consultoría pagados a partes relacionadas del exterior)                                                                                       </t>
  </si>
  <si>
    <r>
      <t xml:space="preserve">Porcentaje máximo de deducibilidad de gastos de regalías, servicios técnicos, administrativos y de consultoría pagados a partes relacionadas del exterior </t>
    </r>
    <r>
      <rPr>
        <b/>
        <sz val="8"/>
        <color indexed="56"/>
        <rFont val="Arial"/>
        <family val="2"/>
      </rPr>
      <t>(n)</t>
    </r>
  </si>
  <si>
    <r>
      <t xml:space="preserve">Valor máximo de deducibilidad de gastos de regalías, servicios técnicos, administrativos y de consultoría pagados a partes relacionadas del exterior </t>
    </r>
    <r>
      <rPr>
        <b/>
        <sz val="8"/>
        <color indexed="56"/>
        <rFont val="Arial"/>
        <family val="2"/>
      </rPr>
      <t>(o)</t>
    </r>
  </si>
  <si>
    <t>Costos y gastos de regalías, servicios técnicos, administrativos y de consultoría pagados a partes relacionadas del exterior declarados como no deducibles</t>
  </si>
  <si>
    <t>Costos y gastos de regalías, servicios técnicos, administrativos y de consultoría pagados a partes relacionadas del exterior declarados como deducibles</t>
  </si>
  <si>
    <r>
      <t xml:space="preserve">Diferencia en el valor máximo de deducibilidad de gastos  de regalías, servicios técnicos, administrativos y de consultoría </t>
    </r>
    <r>
      <rPr>
        <b/>
        <sz val="8"/>
        <color indexed="56"/>
        <rFont val="Arial"/>
        <family val="2"/>
      </rPr>
      <t>(p)</t>
    </r>
  </si>
  <si>
    <t>GASTOS DE INTERESES POR CRÉDITOS DEL EXTERIOR CON PARTES RELACIONADAS</t>
  </si>
  <si>
    <r>
      <t xml:space="preserve">Valor total del endeudamiento externo </t>
    </r>
    <r>
      <rPr>
        <b/>
        <sz val="8"/>
        <color indexed="56"/>
        <rFont val="Arial"/>
        <family val="2"/>
      </rPr>
      <t>(q)</t>
    </r>
  </si>
  <si>
    <t>Total Patrimonio</t>
  </si>
  <si>
    <t>Relación entre el total del endeudamiento externo y el patrimonio del contribuyente</t>
  </si>
  <si>
    <t>{3}={1/2}</t>
  </si>
  <si>
    <r>
      <t>Porcentaje máximo de la relación entre el total del endeudamiento externo y el patrimonio para la deducibilidad de intereses por créditos del exterior con partes relacionadas</t>
    </r>
    <r>
      <rPr>
        <b/>
        <sz val="8"/>
        <color theme="3"/>
        <rFont val="Arial"/>
        <family val="2"/>
      </rPr>
      <t xml:space="preserve"> (r)</t>
    </r>
  </si>
  <si>
    <t>Valor de intereses por créditos del exterior con partes relacionadas según el contribuyente</t>
  </si>
  <si>
    <r>
      <t xml:space="preserve">Valor máximo de deducibilidad de gastos de intereses por créditos del exterior con partes relacionadas </t>
    </r>
    <r>
      <rPr>
        <b/>
        <sz val="8"/>
        <color indexed="56"/>
        <rFont val="Arial"/>
        <family val="2"/>
      </rPr>
      <t>(s)</t>
    </r>
  </si>
  <si>
    <t>{6}={(5*4) / 3}</t>
  </si>
  <si>
    <t>7278+7290</t>
  </si>
  <si>
    <t>Gastos de intereses por créditos del exterior con partes relacionadas declarados</t>
  </si>
  <si>
    <t>7279+7291</t>
  </si>
  <si>
    <t>Gastos de intereses por créditos del exterior con por partes relacionadas declarados como no deducibles</t>
  </si>
  <si>
    <t>Gastos de intereses por créditos del exterior con partes relacionadas declarados como deducibles</t>
  </si>
  <si>
    <t>{9}={7-8}</t>
  </si>
  <si>
    <r>
      <t xml:space="preserve">Diferencia en el valor máximo de deducibilidad de gastos de intereses por créditos del exterior con partes relacionadas </t>
    </r>
    <r>
      <rPr>
        <b/>
        <sz val="8"/>
        <color indexed="56"/>
        <rFont val="Arial"/>
        <family val="2"/>
      </rPr>
      <t>(t)</t>
    </r>
  </si>
  <si>
    <t>{10}={9-6}</t>
  </si>
  <si>
    <t>GASTOS DE INSTALACIÓN, ORGANIZACIÓN Y SIMILARES</t>
  </si>
  <si>
    <t xml:space="preserve">Utilidad gravable (base imponible) </t>
  </si>
  <si>
    <t>7235+7236</t>
  </si>
  <si>
    <t xml:space="preserve">Costos y gastos de instalación, organización y similares </t>
  </si>
  <si>
    <t xml:space="preserve">Base imponible más el valor de los gastos de instalación, organización y similares </t>
  </si>
  <si>
    <r>
      <t xml:space="preserve">Porcentaje máximo de deducibilidad de gastos de instalación, organización y similares  </t>
    </r>
    <r>
      <rPr>
        <b/>
        <sz val="8"/>
        <color indexed="56"/>
        <rFont val="Arial"/>
        <family val="2"/>
      </rPr>
      <t>(u)</t>
    </r>
  </si>
  <si>
    <t>Valor máximo de deducibilidad de gastos de instalación, organización y similares</t>
  </si>
  <si>
    <t>Costos y gastos de instalación, organización y similares declarados</t>
  </si>
  <si>
    <t>Costos y gastos de instalación, organización y similares declarados como no deducibles</t>
  </si>
  <si>
    <t>Costos y gastos de instalación, organización y similares declarados como deducibles</t>
  </si>
  <si>
    <r>
      <t xml:space="preserve">Diferencia en el valor máximo de deducibilidad de gastos de instalación, organización y similares </t>
    </r>
    <r>
      <rPr>
        <b/>
        <sz val="8"/>
        <color indexed="56"/>
        <rFont val="Arial"/>
        <family val="2"/>
      </rPr>
      <t>(v)</t>
    </r>
  </si>
  <si>
    <t xml:space="preserve">NOTAS :
</t>
  </si>
  <si>
    <t>a. Corresponde al número del casillero del formulario 101, Declaración del impuesto a la renta y presentación de estados financieros, vigente para el ejercicio fiscal auditado.</t>
  </si>
  <si>
    <t>b. Según lo establecido en el numeral 10 del artículo 28 del Reglamento para la aplicación de la Ley de Régimen Tributario Interno.</t>
  </si>
  <si>
    <t>d. Aplica cuando se refiera a un ingreso. Considerar el casillero 834 únicamente en los casos en que se haya declarado un valor con signo negativo, considerar el casillero 835 únicamente en los casos en que se haya declarado un valor con signo positivo. Si cumplen los parámetros indicados se deberá consignar en el cuadro los valores en absoluto.</t>
  </si>
  <si>
    <t>e. Según lo establecido en el numeral 6 del artículo 10 de la Ley de Régimen Tributario Interno. En el caso de sociedades nuevas, la deducción será aplicada por la totalidad de estos gastos durante los dos primeros años de operaciones.</t>
  </si>
  <si>
    <t>g. Considerar las disposiciones establecidas en la resolución No. NAC-DGERCGC16-00000332.</t>
  </si>
  <si>
    <t>h. Según lo establecido en el numeral 6-A (…) del artículo 10 de la Ley de Régimen Tributario Interno. En el caso de las sociedades que se encuentren en el ciclo preoperativo del negocio, éste porcentaje corresponderá al 5% del total de los activos.</t>
  </si>
  <si>
    <t>i. Según lo establecido en el numeral (I) del artículo 30 del Reglamento para la aplicación de la Ley de Régimen Tributario Interno, en el caso de que no se determine base imponible de Impuesto a la Renta no se admitirán los gastos indirectos asignados desde el exterior por partes relacionadas.</t>
  </si>
  <si>
    <t>k. Según lo establecido en el numeral 11 del artículo 28 del Reglamento para la aplicación de la Ley de Régimen Tributario Interno.</t>
  </si>
  <si>
    <t>m. Considerar las disposiciones establecidas en las resoluciones No. NAC-DGERCGC16-00000332, No. NAC-DGERCGC15-00000571 y la Circular No. NAC-DGECCGC16-00000007.</t>
  </si>
  <si>
    <t>n. Según lo establecido en el numeral 16 del artículo 28 del Reglamento para la aplicación de la Ley de Régimen Tributario Interno. En el caso de las sociedades que se encuentren en el ciclo preoperativo del negocio, éste porcentaje corresponderá al 10% del total de los activos.</t>
  </si>
  <si>
    <t>o. Según lo establecido en el numeral 16 del artículo 28 del Reglamento para la aplicación de la Ley de Régimen Tributario Interno, en caso de que no se determine base imponible de impuesto a la renta, no serán deducibles los gastos de regalías, servicios técnicos, administrativos y de consultoría pagados a relacionadas.</t>
  </si>
  <si>
    <t>q. Según lo establecido en el numeral (II) del artículo 30 del Reglamento para la aplicación de la Ley de Régimen Tributario Interno, se entenderá como endeudamiento externo, el total de deudas contraídas con personas naturales y sociedades relacionadas del exterior.</t>
  </si>
  <si>
    <t xml:space="preserve">r. Según lo establecido en el numeral (II) del artículo 30 del Reglamento para la aplicación de la Ley de Régimen Tributario Interno, serán deducibles los intereses generados por sus créditos del exterior, siempre que la relación entre el total del endeudamiento externo y su patrimonio no exceda del 300%. Para sucursales extranjeras, consorcios de empresas petroleras, sociedades de hecho y demás sociedades que carecen de personalidad jurídica y fideicomisos mercantiles se deberá hacer referencia al valor sobre el cual se establece la relación con el total del endeudamiento externo, de acuerdo con lo que señala la normativa tributaria señalada para cada caso.  
</t>
  </si>
  <si>
    <t>s. Según lo establecido en el numeral (II) del artículo 30 del Reglamento para la aplicación de la Ley de Régimen Tributario Interno, en caso de que las relaciones de deuda, excedan el límite establecido al momento del registro del crédito en el Banco Central, no será deducible la porción del gasto generado sobre el exceso de la relación correspondiente, sin perjuicio de la retención en la fuente de Impuesto a la Renta sobre el total de los intereses.</t>
  </si>
  <si>
    <t>u. Según lo establecido en el numeral 17 del artículo 28 del Reglamento para la aplicación de la Ley de Régimen Tributario Interno. Para el caso de las sociedades que se encuentren en el ciclo preoperativo del negocio, este porcentaje corresponderá al 2% del total de los activos.</t>
  </si>
  <si>
    <t>c, f, j, l, p, t, v. En caso de existir diferencias u observaciones, se debe revelar la explicación de las mismas, tanto al pie de este anexo, como en la parte de Recomendaciones sobre Aspectos Tributarios.</t>
  </si>
  <si>
    <t>3. Créditos incobrables.</t>
  </si>
  <si>
    <t>Serán deducibles los valores registrados por deterioro de los activos financieros correspondientes a</t>
  </si>
  <si>
    <t>créditos incobrables generados en el ejercicio fiscal y originados en operaciones del giro ordinario del</t>
  </si>
  <si>
    <t>negocio, registrados conforme la técnica contable, el nivel de riesgo y esencia de la operación, en</t>
  </si>
  <si>
    <t>REGLAMENTO PARA APLICACION LEY DE REGIMEN TRIBUTARIO INTERNO, LRTI - Página 25</t>
  </si>
  <si>
    <t>LEXIS FINDER - www.lexis.com.ec</t>
  </si>
  <si>
    <t>cada ejercicio impositivo, los cuales no podrán superar los límites señalados en la Ley. La</t>
  </si>
  <si>
    <t>eliminación definitiva de los créditos incobrables se realizará con cargo al valor de deterioro</t>
  </si>
  <si>
    <t>acumulado y, la parte no cubierta, con cargo a los resultados del ejercicio, y se haya cumplido una</t>
  </si>
  <si>
    <t>de las siguientes condiciones:</t>
  </si>
  <si>
    <t>a) Haber constado como tales, durante dos (2) años o más en la contabilidad;</t>
  </si>
  <si>
    <t>b) Haber transcurrido más de tres (3) años desde la fecha de vencimiento original del crédito;</t>
  </si>
  <si>
    <t>c) Haber prescrito la acción para el cobro del crédito;</t>
  </si>
  <si>
    <t>d) Haberse declarado la quiebra o insolvencia del deudor; y,</t>
  </si>
  <si>
    <t>e) Si el deudor es una sociedad que haya sido cancelada.</t>
  </si>
  <si>
    <t>Esta disposición aplicará cuando los créditos se hayan otorgado a partir de la promulgación del</t>
  </si>
  <si>
    <t>presente reglamento.</t>
  </si>
  <si>
    <t>También serán deducibles las provisiones para cubrir riesgos de incobrabilidad que efectúan las</t>
  </si>
  <si>
    <t>instituciones del sistema financiero de acuerdo con las resoluciones que la Junta de Política y</t>
  </si>
  <si>
    <t>Regulación Monetaria y Financiera emita al respecto.</t>
  </si>
  <si>
    <t>No serán deducibles las provisiones realizadas por los créditos que excedan los porcentajes</t>
  </si>
  <si>
    <t>determinados de acuerdo al Código Monetario Financiero así como por los créditos concedidos a</t>
  </si>
  <si>
    <t>favor de terceros relacionados, directa o indirectamente con la propiedad o administración de las</t>
  </si>
  <si>
    <t>mismas; y en general, tampoco serán deducibles las provisiones que se formen por créditos</t>
  </si>
  <si>
    <t>concedidos al margen de las disposiciones de la Ley General de Instituciones del Sistema</t>
  </si>
  <si>
    <t>Financiero.</t>
  </si>
  <si>
    <t>Los créditos incobrables que cumplan con una de las condiciones previstas en la indicada ley serán</t>
  </si>
  <si>
    <t>eliminados con cargos a esta provisión y, en la parte que la excedan, con cargo a los resultados del</t>
  </si>
  <si>
    <t>ejercicio en curso.</t>
  </si>
  <si>
    <t>No se entenderán créditos incobrables sujetos a las indicadas limitaciones y condiciones previstas en</t>
  </si>
  <si>
    <t>la Ley de Régimen Tributario Interno, los ajustes efectuados a cuentas por cobrar, como</t>
  </si>
  <si>
    <t>consecuencia de transacciones, actos administrativos firmes o ejecutoriados y sentencias</t>
  </si>
  <si>
    <t>ejecutoriadas que disminuyan el valor inicialmente registrado como cuenta por cobrar. Este tipo de</t>
  </si>
  <si>
    <t>ajustes se aplicará a los resultados del ejercicio en que tenga lugar la transacción o en que se haya</t>
  </si>
  <si>
    <t>ejecutoriado la resolución o sentencia respectiva.</t>
  </si>
  <si>
    <t>Los auditores externos en los dictámenes que emitan y como parte de las responsabilidades</t>
  </si>
  <si>
    <t>atribuidas a ellos en la Ley de Régimen Tributario Interno, deberán indicar expresamente la</t>
  </si>
  <si>
    <t>razonabilidad del deterioro de los activos financieros correspondientes a créditos incobrables y de los</t>
  </si>
  <si>
    <t>valores sobre los cuales se realizaron los cálculos correspondientes por deterioro.</t>
  </si>
  <si>
    <t>Cuando una sociedad otorgue a sus socios, accionistas, participes o beneficiarios, préstamos de</t>
  </si>
  <si>
    <t>LEY DE REGIMEN TRIBUTARIO INTERNO, LRTI - Página 47</t>
  </si>
  <si>
    <t>dinero, o a alguna de sus partes relacionadas préstamos no comerciales, esta operación se</t>
  </si>
  <si>
    <t>considerará como pago de dividendos anticipados y, por consiguiente, la sociedad deberá efectuar la</t>
  </si>
  <si>
    <t>retención correspondiente a la tarifa prevista para sociedades sobre el monto de la operación.</t>
  </si>
  <si>
    <t>I</t>
  </si>
  <si>
    <t>ACTA DE ENTREGA</t>
  </si>
  <si>
    <t>I I</t>
  </si>
  <si>
    <t>INFORME DE LOS AUDITORES INDEPENDIENTES</t>
  </si>
  <si>
    <t>III</t>
  </si>
  <si>
    <t>IV</t>
  </si>
  <si>
    <t>CARTA DE REPRESENTACIÓN</t>
  </si>
  <si>
    <t>V</t>
  </si>
  <si>
    <t>ANEXO 1.</t>
  </si>
  <si>
    <t>ANEXO 2.</t>
  </si>
  <si>
    <t>1. Campo 866. Recuerde que no todos los saldos de crédito tributario son susceptibles de ser devueltos, verifique la normativa aplicable a cada caso.</t>
  </si>
  <si>
    <t>2. Campo 871. Verifique el valor del anticipo determinado para el próximo año</t>
  </si>
  <si>
    <t>3. Campo 614. Verifique el valor reportado sea igual 801 - 802 - 803 + (888) + (889)</t>
  </si>
  <si>
    <t>4. Campo 806. Verifique que la sumatoria de los campos 806 y 807 no sea mayor a la sumatoria de los campos de la columna "Costo y Gasto / Valor No Deducible"</t>
  </si>
  <si>
    <t>5. Campo 807. Verifique que la sumatoria de los campos 806 y 807 no sea mayor a la sumatoria de los campos de la columna "Costo y Gasto / Valor No Deducible"</t>
  </si>
  <si>
    <t>6. Campo 7174. Verifique que el valor reportado no supere el limite del 4% de los ingresos gravados del período informado.</t>
  </si>
  <si>
    <t>7. Campo 7183. Verifique que el valor reportado no supere el limite del 3% de los ingresos gravados del período informado.</t>
  </si>
  <si>
    <t>8. Campo 7207. Verifique que el valor reportado no supere el limite del 5% de la base imponible más el valor de los costos y gastos asignados desde el exterior.</t>
  </si>
  <si>
    <t>9. Campo 7207. Verifique que los valores de costo y gasto asignados desde el exterior por partes relacionadas sean no deducibles cuando no exista base imponible de impuesto a la renta</t>
  </si>
  <si>
    <t>10. Campo 7225. Verifique que el valor reportado no supere el limite del 20% de la base imponible más el valor de los costos y gastos asignados desde el exterior.</t>
  </si>
  <si>
    <t>11. Campo 7228. Verifique que el valor reportado no supere el limite del 20% de la base imponible más el valor de los costos y gastos asignados desde el exterior.</t>
  </si>
  <si>
    <t>12. Campo 7237. Verifique que el valor reportado no supere el limite del 5% de la base imponible más el valor de los costos y gastos de " INSTALACIÓN, ORGANIZACIÓN Y SIMILARES"</t>
  </si>
  <si>
    <t>13. Campo 863. Verifique que el valor registrado no haya sido utilizado para el pago del Impuesto a la Renta, de las cuotas del anticipo ni haya sido devuelto por la Administración.</t>
  </si>
  <si>
    <t>14. Campo 7057. Verifique que el valor del costo y gasto por jubilación patronal conste como no deducible de no haberse reportado número de RUC DEL PROFESIONAL QUE REALIZÓ EL CÁLCULO ACTUARIAL PARA EL CONTRIBUYENTE</t>
  </si>
  <si>
    <t>15. Campo 7060. Verifique que el valor del costo y gasto por desahucio conste como no deducible de no haberse reportado número de RUC DEL PROFESIONAL QUE REALIZÓ EL CÁLCULO ACTUARIAL PARA EL CONTRIBUYENTE</t>
  </si>
  <si>
    <t>ANTICIPO DE IMPUESTO A LA RENTA PRÓXIMO AÑO</t>
  </si>
  <si>
    <t>ANTICIPO A PAGAR</t>
  </si>
  <si>
    <t>V I</t>
  </si>
  <si>
    <t xml:space="preserve">            Implentos de Seguridad</t>
  </si>
  <si>
    <t>Bonificacion Alimentacion</t>
  </si>
  <si>
    <t>PARTES RELACIONADAS</t>
  </si>
  <si>
    <t>ROSA VALAREZO</t>
  </si>
  <si>
    <t xml:space="preserve">ANEXO 1 </t>
  </si>
  <si>
    <t xml:space="preserve">VALUACIONES </t>
  </si>
  <si>
    <t>Reexpresiones o revaluaciones</t>
  </si>
  <si>
    <t xml:space="preserve"> Ajustes</t>
  </si>
  <si>
    <t>VERIFICACIONES DE PAPELES DE CSED</t>
  </si>
  <si>
    <r>
      <t>1.</t>
    </r>
    <r>
      <rPr>
        <sz val="7"/>
        <rFont val="Times New Roman"/>
        <family val="1"/>
      </rPr>
      <t xml:space="preserve">      </t>
    </r>
    <r>
      <rPr>
        <sz val="11"/>
        <rFont val="Calibri"/>
        <family val="2"/>
      </rPr>
      <t xml:space="preserve">Pasar al sobregiro contable pasivos el valor del banco </t>
    </r>
    <r>
      <rPr>
        <sz val="10"/>
        <rFont val="Cambria"/>
        <family val="1"/>
      </rPr>
      <t>Banco Pichincha Unidad de Negocios 3347028104</t>
    </r>
  </si>
  <si>
    <r>
      <t>2.</t>
    </r>
    <r>
      <rPr>
        <sz val="7"/>
        <rFont val="Times New Roman"/>
        <family val="1"/>
      </rPr>
      <t xml:space="preserve">      </t>
    </r>
    <r>
      <rPr>
        <sz val="11"/>
        <rFont val="Calibri"/>
        <family val="2"/>
      </rPr>
      <t>Falta confirmaciones de cuentas por cobrar</t>
    </r>
  </si>
  <si>
    <r>
      <t>3.</t>
    </r>
    <r>
      <rPr>
        <sz val="7"/>
        <rFont val="Times New Roman"/>
        <family val="1"/>
      </rPr>
      <t xml:space="preserve">      </t>
    </r>
    <r>
      <rPr>
        <sz val="11"/>
        <rFont val="Calibri"/>
        <family val="2"/>
      </rPr>
      <t>Falta confirmación  de cuenta por cobrar relacionada</t>
    </r>
  </si>
  <si>
    <r>
      <t>4.</t>
    </r>
    <r>
      <rPr>
        <sz val="7"/>
        <rFont val="Times New Roman"/>
        <family val="1"/>
      </rPr>
      <t xml:space="preserve">      </t>
    </r>
    <r>
      <rPr>
        <sz val="11"/>
        <rFont val="Calibri"/>
        <family val="2"/>
      </rPr>
      <t>Falta poner referencia a los papeles de trabajo</t>
    </r>
  </si>
  <si>
    <r>
      <t>5.</t>
    </r>
    <r>
      <rPr>
        <sz val="7"/>
        <rFont val="Times New Roman"/>
        <family val="1"/>
      </rPr>
      <t xml:space="preserve">      </t>
    </r>
    <r>
      <rPr>
        <sz val="11"/>
        <rFont val="Calibri"/>
        <family val="2"/>
      </rPr>
      <t>Falta trabajo sobre los empleados</t>
    </r>
  </si>
  <si>
    <r>
      <t>7.</t>
    </r>
    <r>
      <rPr>
        <sz val="7"/>
        <rFont val="Times New Roman"/>
        <family val="1"/>
      </rPr>
      <t xml:space="preserve">      </t>
    </r>
    <r>
      <rPr>
        <sz val="11"/>
        <rFont val="Calibri"/>
        <family val="2"/>
      </rPr>
      <t xml:space="preserve"> Soportar los 304mil</t>
    </r>
  </si>
  <si>
    <r>
      <t>8.</t>
    </r>
    <r>
      <rPr>
        <sz val="7"/>
        <rFont val="Times New Roman"/>
        <family val="1"/>
      </rPr>
      <t xml:space="preserve">      </t>
    </r>
    <r>
      <rPr>
        <sz val="11"/>
        <rFont val="Calibri"/>
        <family val="2"/>
      </rPr>
      <t>Falta poner referencia a los papeles de trabajo</t>
    </r>
  </si>
  <si>
    <r>
      <t>9.</t>
    </r>
    <r>
      <rPr>
        <sz val="7"/>
        <rFont val="Times New Roman"/>
        <family val="1"/>
      </rPr>
      <t xml:space="preserve">      </t>
    </r>
    <r>
      <rPr>
        <sz val="11"/>
        <rFont val="Calibri"/>
        <family val="2"/>
      </rPr>
      <t>Dejar la evidencia de los seleccionados para circula como ls cartas borradores de la circulación</t>
    </r>
  </si>
  <si>
    <r>
      <t>10.</t>
    </r>
    <r>
      <rPr>
        <sz val="7"/>
        <rFont val="Times New Roman"/>
        <family val="1"/>
      </rPr>
      <t xml:space="preserve">   </t>
    </r>
    <r>
      <rPr>
        <sz val="11"/>
        <rFont val="Calibri"/>
        <family val="2"/>
      </rPr>
      <t>Falta de trabajo de impuestos ligar</t>
    </r>
  </si>
  <si>
    <r>
      <t>11.</t>
    </r>
    <r>
      <rPr>
        <sz val="7"/>
        <rFont val="Times New Roman"/>
        <family val="1"/>
      </rPr>
      <t xml:space="preserve">   </t>
    </r>
    <r>
      <rPr>
        <sz val="11"/>
        <rFont val="Calibri"/>
        <family val="2"/>
      </rPr>
      <t>Falta poner referencia a los papeles de trabajo</t>
    </r>
  </si>
  <si>
    <r>
      <t>12.</t>
    </r>
    <r>
      <rPr>
        <sz val="7"/>
        <rFont val="Times New Roman"/>
        <family val="1"/>
      </rPr>
      <t xml:space="preserve">   </t>
    </r>
    <r>
      <rPr>
        <sz val="11"/>
        <rFont val="Calibri"/>
        <family val="2"/>
      </rPr>
      <t>Falta  el movimiento en la provisión a trabajadores 2.12.01.01.01.001 de incremento y la obligación</t>
    </r>
  </si>
  <si>
    <r>
      <t>13.</t>
    </r>
    <r>
      <rPr>
        <sz val="7"/>
        <rFont val="Times New Roman"/>
        <family val="1"/>
      </rPr>
      <t xml:space="preserve">    </t>
    </r>
    <r>
      <rPr>
        <sz val="11"/>
        <rFont val="Calibri"/>
        <family val="2"/>
      </rPr>
      <t xml:space="preserve">Falta de trabajo </t>
    </r>
    <r>
      <rPr>
        <sz val="9"/>
        <rFont val="Times New Roman"/>
        <family val="1"/>
      </rPr>
      <t>2.11.01.01.01.002</t>
    </r>
  </si>
  <si>
    <r>
      <t>14.</t>
    </r>
    <r>
      <rPr>
        <sz val="7"/>
        <rFont val="Times New Roman"/>
        <family val="1"/>
      </rPr>
      <t xml:space="preserve">   </t>
    </r>
    <r>
      <rPr>
        <sz val="11"/>
        <rFont val="Calibri"/>
        <family val="2"/>
      </rPr>
      <t>Falta papeles de trabajo</t>
    </r>
  </si>
  <si>
    <r>
      <t>15.</t>
    </r>
    <r>
      <rPr>
        <sz val="7"/>
        <rFont val="Times New Roman"/>
        <family val="1"/>
      </rPr>
      <t xml:space="preserve">   </t>
    </r>
    <r>
      <rPr>
        <sz val="11"/>
        <rFont val="Calibri"/>
        <family val="2"/>
      </rPr>
      <t>Falta de trabajo no está soportado el incremento y la obligación</t>
    </r>
  </si>
  <si>
    <r>
      <t>16.</t>
    </r>
    <r>
      <rPr>
        <sz val="7"/>
        <rFont val="Times New Roman"/>
        <family val="1"/>
      </rPr>
      <t xml:space="preserve">   </t>
    </r>
    <r>
      <rPr>
        <sz val="11"/>
        <rFont val="Calibri"/>
        <family val="2"/>
      </rPr>
      <t>Falta poner referencia a los papeles de trabajo</t>
    </r>
  </si>
  <si>
    <r>
      <t>17.</t>
    </r>
    <r>
      <rPr>
        <sz val="7"/>
        <rFont val="Times New Roman"/>
        <family val="1"/>
      </rPr>
      <t xml:space="preserve">   </t>
    </r>
    <r>
      <rPr>
        <sz val="11"/>
        <rFont val="Calibri"/>
        <family val="2"/>
      </rPr>
      <t>Falta de trabajo no está soportado la disminución o pago este es un acuerdo con el sri</t>
    </r>
  </si>
  <si>
    <r>
      <t>18.</t>
    </r>
    <r>
      <rPr>
        <sz val="7"/>
        <rFont val="Times New Roman"/>
        <family val="1"/>
      </rPr>
      <t xml:space="preserve">   </t>
    </r>
    <r>
      <rPr>
        <sz val="11"/>
        <rFont val="Calibri"/>
        <family val="2"/>
      </rPr>
      <t>Falta poner referencia a los papeles de trabajo</t>
    </r>
  </si>
  <si>
    <r>
      <t>20.</t>
    </r>
    <r>
      <rPr>
        <sz val="7"/>
        <rFont val="Times New Roman"/>
        <family val="1"/>
      </rPr>
      <t xml:space="preserve">   </t>
    </r>
    <r>
      <rPr>
        <sz val="11"/>
        <rFont val="Calibri"/>
        <family val="2"/>
      </rPr>
      <t xml:space="preserve"> referencia a los papeles de trabajo</t>
    </r>
  </si>
  <si>
    <t>Falta de trabajo no está realizado el movimiento del patrimonio  con las movimientos reales que tubo e patrimonio   soportar la cuenta utilidades del ejercicio Falta poner</t>
  </si>
  <si>
    <r>
      <t>19.</t>
    </r>
    <r>
      <rPr>
        <sz val="7"/>
        <rFont val="Times New Roman"/>
        <family val="1"/>
      </rPr>
      <t>  </t>
    </r>
  </si>
  <si>
    <t>pedir el contrato y la factura del ingreso para liquidar estos valores</t>
  </si>
  <si>
    <t>Falta poner referencia a los papeles de trabajo</t>
  </si>
  <si>
    <r>
      <rPr>
        <sz val="7"/>
        <rFont val="Times New Roman"/>
        <family val="1"/>
      </rPr>
      <t xml:space="preserve"> </t>
    </r>
    <r>
      <rPr>
        <sz val="11"/>
        <rFont val="Calibri"/>
        <family val="2"/>
      </rPr>
      <t>Falta de trabajo no está soportado falta las sumarias</t>
    </r>
  </si>
  <si>
    <t>probrar la cuentas</t>
  </si>
  <si>
    <t>ligar las depreciaciones</t>
  </si>
  <si>
    <t>ligar los decimos y gastos con trabajadores</t>
  </si>
  <si>
    <t>ligar los sueldo a la cuentas donde se probo los sueldos sacados de las planillas</t>
  </si>
  <si>
    <t>ligar Capacidad Contratada Csed.net</t>
  </si>
  <si>
    <t>ligar y realizar trabajos en:</t>
  </si>
  <si>
    <t>sumaria</t>
  </si>
  <si>
    <r>
      <t>6.</t>
    </r>
    <r>
      <rPr>
        <sz val="7"/>
        <rFont val="Times New Roman"/>
        <family val="1"/>
      </rPr>
      <t xml:space="preserve">      </t>
    </r>
    <r>
      <rPr>
        <sz val="11"/>
        <rFont val="Calibri"/>
        <family val="2"/>
      </rPr>
      <t>Verificar los incrementos y las dimensiones soportar y pedir listado de activos fijos con fechas de vencimiento</t>
    </r>
  </si>
  <si>
    <t>IMPUSTO A LA RENTA</t>
  </si>
  <si>
    <t>falta asiento de cierre con provisiones de participacion a trabajadores y impuesto a la renta</t>
  </si>
  <si>
    <t>pedir conciliacion tributaria y mapeo de las cuentas</t>
  </si>
  <si>
    <t>hacer tabajo de partes relacionadas soportes las obligaciones</t>
  </si>
  <si>
    <t>soportar los detalles de la cuenta empleados y verificar si estan relacionadas</t>
  </si>
  <si>
    <t>terminar la nota  15 que sale de soprtar la parte realcionada en el informe</t>
  </si>
  <si>
    <t>202070201</t>
  </si>
  <si>
    <t>202070201001</t>
  </si>
  <si>
    <t>Desahucio por Pagar</t>
  </si>
  <si>
    <t>501020102008</t>
  </si>
  <si>
    <t>Desahucio (MOD)</t>
  </si>
  <si>
    <t>501030102008</t>
  </si>
  <si>
    <t>Desahucio (MOI)</t>
  </si>
  <si>
    <t>503010103006</t>
  </si>
  <si>
    <t>Desahucio Administración</t>
  </si>
  <si>
    <t>Un detalle de esta cuenta al 31 de diciembre, fue como sigue:</t>
  </si>
  <si>
    <t>Cuentas por cobrar</t>
  </si>
  <si>
    <t>Impuesto a la renta</t>
  </si>
  <si>
    <t xml:space="preserve">Rebaja de la tarifa impositiva para micro y pequeñas empresas o exportadoras habituales.- Las sociedades que tengan la condición de micro y pequeñas empresas, así como aquellas que tengan condición de exportadores habituales, tendrán una rebaja de tres (3) puntos porcentuales en la tarifa de impuesto a la renta. </t>
  </si>
  <si>
    <t xml:space="preserve">Beneficios Sociales:    </t>
  </si>
  <si>
    <t xml:space="preserve">  Pagos efectuados</t>
  </si>
  <si>
    <t>Saldo inicial</t>
  </si>
  <si>
    <t>13.</t>
  </si>
  <si>
    <t>18.</t>
  </si>
  <si>
    <t>Otras revelaciones</t>
  </si>
  <si>
    <t>IMPUESTOS DIFERIDOS</t>
  </si>
  <si>
    <t>TRATAMIENTO DE LAS PROVISIONES DE JUBILACION Y DESAHUCIO</t>
  </si>
  <si>
    <t xml:space="preserve">PARA EL  CIERRE  DEL EJERCICIO  2018 </t>
  </si>
  <si>
    <t xml:space="preserve">Impuestos Diferidos  </t>
  </si>
  <si>
    <t xml:space="preserve">“Art. (…).- Impuestos diferidos.- Para efectos tributarios, y, en estricta </t>
  </si>
  <si>
    <t xml:space="preserve">aplicación de la técnica contable, se permite el reconocimiento de </t>
  </si>
  <si>
    <t xml:space="preserve">activos y pasivos por impuestos diferidos, únicamente en los siguientes </t>
  </si>
  <si>
    <t xml:space="preserve">casos y condiciones: </t>
  </si>
  <si>
    <t xml:space="preserve">1. Las pérdidas por deterioro parcial producto del ajuste realizado para  </t>
  </si>
  <si>
    <t xml:space="preserve">alcanzar el valor neto de realización del inventario, serán consideradas </t>
  </si>
  <si>
    <t xml:space="preserve">como no deducibles en el periodo en el que se registren contablemente, </t>
  </si>
  <si>
    <t xml:space="preserve">sin embargo, se reconocerá un impuesto diferido por este concepto, el  </t>
  </si>
  <si>
    <t xml:space="preserve">mismo que podrá ser utilizado en el momento en que se produzca la  </t>
  </si>
  <si>
    <t xml:space="preserve">venta o autoconsumo del inventario. </t>
  </si>
  <si>
    <t xml:space="preserve">Impuestos Diferidos </t>
  </si>
  <si>
    <t xml:space="preserve">2. Las pérdidas esperadas en contratos de construcción </t>
  </si>
  <si>
    <t xml:space="preserve">generadas por la probabilidad de que los costos totales </t>
  </si>
  <si>
    <t xml:space="preserve">del contrato excedan los ingresos totales del mismo, serán </t>
  </si>
  <si>
    <t xml:space="preserve">consideradas como no deducibles en el periodo en el que </t>
  </si>
  <si>
    <t xml:space="preserve">se registren contablemente, sin embargo, se reconocerá </t>
  </si>
  <si>
    <t xml:space="preserve">un impuesto diferido por este concepto, el mismo que </t>
  </si>
  <si>
    <t xml:space="preserve">podrá ser utilizado en el momento en que finalice el </t>
  </si>
  <si>
    <t xml:space="preserve">contrato, siempre y cuando dicha pérdida se produzca </t>
  </si>
  <si>
    <t xml:space="preserve">efectivamente. </t>
  </si>
  <si>
    <t xml:space="preserve">3. La depreciación correspondiente al valor activado </t>
  </si>
  <si>
    <t xml:space="preserve">por desmantelamiento será considerada como no </t>
  </si>
  <si>
    <t xml:space="preserve">deducible en el  periodo  en el  que se  registre </t>
  </si>
  <si>
    <t xml:space="preserve">contablemente, sin embargo, se  reconocerá un </t>
  </si>
  <si>
    <t xml:space="preserve">impuesto diferido por este concepto, el cual podrá ser </t>
  </si>
  <si>
    <t xml:space="preserve">utilizado en el momento en que efectivamente se </t>
  </si>
  <si>
    <t xml:space="preserve">produzca el desmantelamiento y únicamente en los  </t>
  </si>
  <si>
    <t xml:space="preserve">casos en que exista la obligación contractual para  </t>
  </si>
  <si>
    <t xml:space="preserve">hacerlo. </t>
  </si>
  <si>
    <t xml:space="preserve">4. El valor del deterioro de propiedades, planta y </t>
  </si>
  <si>
    <t xml:space="preserve">equipo que sean utilizados en el proceso  </t>
  </si>
  <si>
    <t xml:space="preserve">productivo del contribuyente, será considerado </t>
  </si>
  <si>
    <t xml:space="preserve">como no deducible en el periodo en el que se </t>
  </si>
  <si>
    <t xml:space="preserve">registre contablemente, sin embargo, se  </t>
  </si>
  <si>
    <t xml:space="preserve">reconocerá un impuesto diferido por este concepto, </t>
  </si>
  <si>
    <t xml:space="preserve">el cual podrá ser utilizado en el momento en que </t>
  </si>
  <si>
    <t xml:space="preserve">se transfiera el activo o a la finalización de su vida  </t>
  </si>
  <si>
    <t xml:space="preserve">útil. </t>
  </si>
  <si>
    <t xml:space="preserve">5. Las provisiones diferentes a las de cuentas incobrables </t>
  </si>
  <si>
    <t xml:space="preserve">y desmantelamiento serán consideradas como no </t>
  </si>
  <si>
    <t xml:space="preserve">deducibles en el periodo en el que se registren </t>
  </si>
  <si>
    <t xml:space="preserve">contablemente, sin embargo, se reconocerá un impuesto </t>
  </si>
  <si>
    <t xml:space="preserve">diferido por este concepto, el mismo que podrá ser </t>
  </si>
  <si>
    <t xml:space="preserve">utilizado en el momento en que el contribuyente se </t>
  </si>
  <si>
    <t xml:space="preserve">desprenda efectivamente de recursos para cancelar la </t>
  </si>
  <si>
    <t xml:space="preserve">obligación por la cual se efectuó la provisión. </t>
  </si>
  <si>
    <t xml:space="preserve">6. Las ganancias o pérdidas que surjan de la medición de </t>
  </si>
  <si>
    <t xml:space="preserve">activos no corrientes mantenidos para la venta, no serán </t>
  </si>
  <si>
    <t xml:space="preserve">sujetos de impuesto a la renta en el periodo en el que se </t>
  </si>
  <si>
    <t xml:space="preserve">el que se registren contablemente; sin embargo, se </t>
  </si>
  <si>
    <t xml:space="preserve">reconocerá un impuesto diferido por estos conceptos, el  </t>
  </si>
  <si>
    <t xml:space="preserve">cual podrá ser utilizado en el momento de la venta o ser  </t>
  </si>
  <si>
    <t xml:space="preserve">pagado en el caso de que la valoración haya generado </t>
  </si>
  <si>
    <t xml:space="preserve">una ganancia, siempre y cuando la venta corresponda a </t>
  </si>
  <si>
    <t xml:space="preserve">un ingreso gravado con impuesto a la renta. </t>
  </si>
  <si>
    <t xml:space="preserve">  </t>
  </si>
  <si>
    <t>7. Los ingresos y costos derivados de la aplicación de la normativa contable</t>
  </si>
  <si>
    <t xml:space="preserve">correspondiente al reconocimiento y medición de activos biológicos, medidos  </t>
  </si>
  <si>
    <t xml:space="preserve">con cambios en resultados, durante su período de transformación biológica, </t>
  </si>
  <si>
    <t xml:space="preserve">deberán ser considerados en conciliación tributaria, como ingresos no sujetos </t>
  </si>
  <si>
    <t xml:space="preserve">de renta y costos atribuibles a ingresos no sujetos de renta; adicionalmente </t>
  </si>
  <si>
    <t xml:space="preserve">éstos conceptos no deberán ser incluidos en el cálculo de la participación a </t>
  </si>
  <si>
    <t xml:space="preserve">trabajadores, gastos atribuibles para generar ingresos exentos y cualquier </t>
  </si>
  <si>
    <t xml:space="preserve">otro límite establecido en la norma tributaria que incluya a estos elementos. </t>
  </si>
  <si>
    <t xml:space="preserve">En el período fiscal en el que se produzca la venta o disposición del activo </t>
  </si>
  <si>
    <t xml:space="preserve">biológico, se efectuará la liquidación del impuesto a la renta, para lo cual se </t>
  </si>
  <si>
    <t xml:space="preserve">deberán considerar los ingresos de dicha operación y los costos reales </t>
  </si>
  <si>
    <t xml:space="preserve">acumulados imputables a dicha operación, para efectos de la determinación </t>
  </si>
  <si>
    <t xml:space="preserve">de la base imponible. </t>
  </si>
  <si>
    <t xml:space="preserve">En el caso de activos biológicos, que se midan bajo el </t>
  </si>
  <si>
    <t xml:space="preserve">modelo de costo conforme la técnica contable, será </t>
  </si>
  <si>
    <t xml:space="preserve">deducible la correspondiente depreciación más los costos </t>
  </si>
  <si>
    <t xml:space="preserve">y gastos directamente atribuibles a la transformación </t>
  </si>
  <si>
    <t xml:space="preserve">biológica del activo, cuando éstos sean aptos para su </t>
  </si>
  <si>
    <t xml:space="preserve">cosecha o recolección, durante su vida útil. </t>
  </si>
  <si>
    <t xml:space="preserve">Para efectos de la aplicación de lo establecido en el </t>
  </si>
  <si>
    <t xml:space="preserve">presente numeral, el Servicio de Rentas Internas podrá </t>
  </si>
  <si>
    <t xml:space="preserve">emitir la correspondiente resolución. </t>
  </si>
  <si>
    <t xml:space="preserve">8.Las pérdidas declaradas luego de la conciliación </t>
  </si>
  <si>
    <t xml:space="preserve">tributaria, de ejercicios anteriores, en los términos y  </t>
  </si>
  <si>
    <t xml:space="preserve">condiciones establecidos en  la ley y en este  </t>
  </si>
  <si>
    <t>Reglamento.</t>
  </si>
  <si>
    <t xml:space="preserve">9.Los créditos tributarios no utilizados, generados  </t>
  </si>
  <si>
    <t xml:space="preserve">en períodos anteriores, en los términos y  </t>
  </si>
  <si>
    <t xml:space="preserve">condiciones establecidos en la ley y este </t>
  </si>
  <si>
    <t xml:space="preserve">Reglamento.” </t>
  </si>
  <si>
    <t>10. En los contratos de servicios integrados con</t>
  </si>
  <si>
    <t>financiamiento de la contratista contemplados en la Ley de</t>
  </si>
  <si>
    <t xml:space="preserve">Hidrocarburos, siempre </t>
  </si>
  <si>
    <t xml:space="preserve">amortización previstas </t>
  </si>
  <si>
    <t xml:space="preserve">y cuando  las fórmulas  de </t>
  </si>
  <si>
    <t xml:space="preserve">para  fines tributarios no sean </t>
  </si>
  <si>
    <t>compatibles con la técnica contable, el valor de la</t>
  </si>
  <si>
    <t xml:space="preserve">amortización de inversiones tangibles o intangibles registrado  </t>
  </si>
  <si>
    <t xml:space="preserve">bajo la técnica contable que exceda al valor de la </t>
  </si>
  <si>
    <t xml:space="preserve">amortización tributaria de esas inversiones será considerado </t>
  </si>
  <si>
    <t xml:space="preserve">como no deducible en el periodo en el que se registre </t>
  </si>
  <si>
    <t xml:space="preserve">contablemente. </t>
  </si>
  <si>
    <t>Impuestos Diferidos: Jubilación</t>
  </si>
  <si>
    <t xml:space="preserve">Patronal y Desahucio </t>
  </si>
  <si>
    <t xml:space="preserve">11- Las provisiones efectuadas para cubrir los pagos por </t>
  </si>
  <si>
    <t xml:space="preserve">desahucio y pensiones jubilares patronales que sean </t>
  </si>
  <si>
    <t xml:space="preserve">constituidas a partir de la vigencia de la Ley Orgánica para </t>
  </si>
  <si>
    <t xml:space="preserve">la Reactivación de la Economía, Fortalecimiento de la  </t>
  </si>
  <si>
    <t xml:space="preserve">Dolarización y Modernización de la Gestión Financiera no  </t>
  </si>
  <si>
    <t xml:space="preserve">son deducibles; sin embargo, se reconocerá un impuesto </t>
  </si>
  <si>
    <t xml:space="preserve">diferido por este concepto, el cual podrá ser utilizado en </t>
  </si>
  <si>
    <t xml:space="preserve">el momento en que el contribuyente se desprenda </t>
  </si>
  <si>
    <t xml:space="preserve">efectivamente de recursos para cancelar la obligación por </t>
  </si>
  <si>
    <t xml:space="preserve">la cual se efectuó la provisión y hasta por el monto  </t>
  </si>
  <si>
    <t xml:space="preserve">efectivamente pagado, conforme lo dispuesto en la Ley de  </t>
  </si>
  <si>
    <t xml:space="preserve">Régimen Tributario Interno. </t>
  </si>
  <si>
    <t xml:space="preserve">Art. 28.- Gastos generales  deducibles </t>
  </si>
  <si>
    <t xml:space="preserve">• f) La totalidad de los pagos efectuados por </t>
  </si>
  <si>
    <t xml:space="preserve">concepto de  desahucio y de pensiones jubilares </t>
  </si>
  <si>
    <t>patronales, conforme lo  dispuesto en el Código</t>
  </si>
  <si>
    <t>del Trabajo. A efectos de realizar los  pagos por</t>
  </si>
  <si>
    <t xml:space="preserve">concepto de desahucio y jubilación patronal,  </t>
  </si>
  <si>
    <t xml:space="preserve">obligatoriamente se deberán afectar a las </t>
  </si>
  <si>
    <t>provisiones ya  constituidas en años anteriores; en</t>
  </si>
  <si>
    <t>el caso de provisiones  realizadas en años</t>
  </si>
  <si>
    <t xml:space="preserve">anteriores que hayan sido consideradas </t>
  </si>
  <si>
    <t>deducibles o no, y que no fueren utilizadas,</t>
  </si>
  <si>
    <t>deberán  reversarse contra ingresos gravados o no</t>
  </si>
  <si>
    <t>sujetos de impuesto  a la renta en la misma</t>
  </si>
  <si>
    <t xml:space="preserve">proporción que hubieren sido  deducibles o no; </t>
  </si>
  <si>
    <t xml:space="preserve"> DE LA JUBILACIÓN  </t>
  </si>
  <si>
    <t xml:space="preserve">Art. 216.- Jubilación a cargo de empleadores.- Los trabajadores que por </t>
  </si>
  <si>
    <t xml:space="preserve">veinticinco años o más hubieren prestado servicios, continuada o </t>
  </si>
  <si>
    <t xml:space="preserve">interrumpidamente, tendrán derecho a ser jubilados por sus empleadores  </t>
  </si>
  <si>
    <t xml:space="preserve">de acuerdo con las siguientes reglas: </t>
  </si>
  <si>
    <t xml:space="preserve">1. La pensión se determinará siguiendo las normas fijadas por el Instituto </t>
  </si>
  <si>
    <t xml:space="preserve">Ecuatoriano de Seguridad Social para la jubilación de sus afiliados, respecto </t>
  </si>
  <si>
    <t xml:space="preserve">de los coeficientes, tiempo de servicios y edad, normas contempladas en los </t>
  </si>
  <si>
    <t xml:space="preserve">estatutos vigentes al 17 de noviembre de 1938. </t>
  </si>
  <si>
    <t xml:space="preserve">Se considerará como "haber individual de jubilación" el formado por las  </t>
  </si>
  <si>
    <t>siguientes partidas:</t>
  </si>
  <si>
    <t>a)Por el fondo de reserva a que tenga derecho el trabajador; y,</t>
  </si>
  <si>
    <t xml:space="preserve">b)Por una suma  equivalente al cinco  por ciento del promedio de la  </t>
  </si>
  <si>
    <t xml:space="preserve">remuneración anual percibida en los cinco últimos años, multiplicada por  </t>
  </si>
  <si>
    <t xml:space="preserve">los años de servicio. </t>
  </si>
  <si>
    <t xml:space="preserve">DE LA JUBILACIÓN  </t>
  </si>
  <si>
    <t xml:space="preserve">3. El trabajador jubilado podrá pedir que el empleador le garantice  </t>
  </si>
  <si>
    <t xml:space="preserve">eficazmente el pago de la pensión o, en su defecto, deposite en el  </t>
  </si>
  <si>
    <t xml:space="preserve">Instituto Ecuatoriano de Seguridad Social el capital necesario para que </t>
  </si>
  <si>
    <t xml:space="preserve">éste le jubile por su cuenta, con igual pensión que la que le </t>
  </si>
  <si>
    <t xml:space="preserve">corresponda pagar al empleador, o podrá pedir que el empleador le </t>
  </si>
  <si>
    <t xml:space="preserve">entregue directamente un fondo global sobre la base de un cálculo </t>
  </si>
  <si>
    <t xml:space="preserve">debidamente fundamentado y practicado que cubra el cumplimiento  </t>
  </si>
  <si>
    <t xml:space="preserve">de las pensiones mensuales y adicionales determinados en la ley, a fin  </t>
  </si>
  <si>
    <t xml:space="preserve">de que el mismo trabajador administre este capital por su cuenta. </t>
  </si>
  <si>
    <t xml:space="preserve">Sin perjuicio de lo dispuesto en el inciso anterior, el jubilado no podrá </t>
  </si>
  <si>
    <t xml:space="preserve">percibir por concepto de jubilación patronal una cantidad inferior al </t>
  </si>
  <si>
    <t xml:space="preserve">cincuenta por ciento del sueldo, salario básico o remuneración básica </t>
  </si>
  <si>
    <t xml:space="preserve">mínima unificada sectorial que correspondiere al puesto que ocupaba el  </t>
  </si>
  <si>
    <t xml:space="preserve">jubilado al momento de acogerse al beneficio, multiplicado por los años  </t>
  </si>
  <si>
    <t xml:space="preserve">de servicio. </t>
  </si>
  <si>
    <t xml:space="preserve"> Art. 188.- Indemnización por  despido intempestivo. </t>
  </si>
  <si>
    <t xml:space="preserve">En el caso del trabajador que hubiere  </t>
  </si>
  <si>
    <t xml:space="preserve">cumplido veinte años, y menos de </t>
  </si>
  <si>
    <t xml:space="preserve">veinticinco años de trabajo, continuada </t>
  </si>
  <si>
    <t xml:space="preserve">o interrumpidamente, adicionalmente </t>
  </si>
  <si>
    <t xml:space="preserve">tendrá derecho a la parte proporcional </t>
  </si>
  <si>
    <t xml:space="preserve">de la jubilación patronal, de acuerdo </t>
  </si>
  <si>
    <t xml:space="preserve">con las normas de este Código. </t>
  </si>
  <si>
    <t xml:space="preserve">Norma Internacional de  </t>
  </si>
  <si>
    <t xml:space="preserve">Contabilidad 19 </t>
  </si>
  <si>
    <t xml:space="preserve">Beneficios a los Empleados  </t>
  </si>
  <si>
    <t xml:space="preserve">Objetivo </t>
  </si>
  <si>
    <t xml:space="preserve">El objetivo de esta Norma es prescribir el tratamiento </t>
  </si>
  <si>
    <t xml:space="preserve">contable y la información a revelar sobre los beneficios a los </t>
  </si>
  <si>
    <t xml:space="preserve">empleados. La Norma requiere que una entidad reconozca: </t>
  </si>
  <si>
    <t xml:space="preserve">(a)un pasivo cuando el empleado ha prestado servicios a  </t>
  </si>
  <si>
    <t>cambio de beneficios a los empleados a pagar en el futuro; y</t>
  </si>
  <si>
    <t xml:space="preserve">(b)un gasto cuando la entidad consume el beneficio  </t>
  </si>
  <si>
    <t xml:space="preserve">económico procedente del servicio prestado por el </t>
  </si>
  <si>
    <t xml:space="preserve">empleado a cambio de los beneficios a los empleados. </t>
  </si>
  <si>
    <t xml:space="preserve">Definiciones de beneficios a los  empleados  </t>
  </si>
  <si>
    <t xml:space="preserve">Beneficios a los empleados son todas las formas de </t>
  </si>
  <si>
    <t xml:space="preserve">contraprestación concedidas por una entidad a cambio de los </t>
  </si>
  <si>
    <t xml:space="preserve">servicios prestados por los empleados o por indemnizaciones por </t>
  </si>
  <si>
    <t xml:space="preserve">cese. </t>
  </si>
  <si>
    <t xml:space="preserve">Beneficios a los empleados a corto plazo son beneficios a los </t>
  </si>
  <si>
    <t xml:space="preserve">empleados (diferentes de las indemnizaciones por cese) que se </t>
  </si>
  <si>
    <t xml:space="preserve">espera liquidar totalmente antes de los doce meses siguientes al </t>
  </si>
  <si>
    <t xml:space="preserve">final del periodo anual sobre el que se informa en el que los </t>
  </si>
  <si>
    <t xml:space="preserve">empleados hayan prestado los servicios relacionados. </t>
  </si>
  <si>
    <t xml:space="preserve">Beneficios post-empleo son beneficios a los empleados  </t>
  </si>
  <si>
    <t xml:space="preserve">(diferentes de las indemnizaciones por cese y beneficios a </t>
  </si>
  <si>
    <t xml:space="preserve">los empleados a corto plazo) que se pagan después de </t>
  </si>
  <si>
    <t xml:space="preserve">completar su periodo de empleo. </t>
  </si>
  <si>
    <t xml:space="preserve">Otros beneficios a los empleados a largo plazo son todos  </t>
  </si>
  <si>
    <t xml:space="preserve">los beneficios a los empleados diferentes de los beneficios </t>
  </si>
  <si>
    <t xml:space="preserve">a los empleados a corto plazo, beneficios posteriores al </t>
  </si>
  <si>
    <t xml:space="preserve">periodo de empleo e indemnizaciones por cese. </t>
  </si>
  <si>
    <t xml:space="preserve">Definiciones de beneficios a los  empleados </t>
  </si>
  <si>
    <t xml:space="preserve">Beneficios por terminación son los beneficios a los </t>
  </si>
  <si>
    <t xml:space="preserve">empleados proporcionados por la terminación del periodo </t>
  </si>
  <si>
    <t xml:space="preserve">de empleo de un empleado como consecuencia de: </t>
  </si>
  <si>
    <t xml:space="preserve">(a)la decisión de la entidad de resolver el contrato del </t>
  </si>
  <si>
    <t xml:space="preserve">empleado antes de la fecha normal de retiro; o </t>
  </si>
  <si>
    <t xml:space="preserve">(b)la decisión del empleado de aceptar una oferta de </t>
  </si>
  <si>
    <t xml:space="preserve">beneficios a cambio de la terminación de un contrato de </t>
  </si>
  <si>
    <t xml:space="preserve">empleo. </t>
  </si>
  <si>
    <t xml:space="preserve">    Activos por impuesto diferido</t>
  </si>
  <si>
    <t>Índice</t>
  </si>
  <si>
    <t>Informe de auditoría emitido por un auditor Independiente</t>
  </si>
  <si>
    <t>Opinión.</t>
  </si>
  <si>
    <t>Asuntos claves de la auditoría.</t>
  </si>
  <si>
    <t>INFORME  SOBRE LA LEY DE PREVENCIÓN, DETECCIÓN Y ERRADICACIÓN DEL DELITO DE LAVADO DE ACTIVOS Y DEL FINANCIAMIENTO DE DELITO.</t>
  </si>
  <si>
    <t>GANANCIAS Y PERDIDAS ACUMULADS POR INVERSIONES</t>
  </si>
  <si>
    <t>GANANCIAS Y PERDIDAS ACUMULADS CONVERSIONES</t>
  </si>
  <si>
    <t>GANANCIAS Y PERDIDAS ACTUARIALES ACUMULADAS</t>
  </si>
  <si>
    <t>GANANCIAS Y PERDIDASINSTRUMENTOS DE COVERTURA</t>
  </si>
  <si>
    <t>VERIFICACIONES DE PAPELES DE  NEWBETA</t>
  </si>
  <si>
    <t xml:space="preserve">ELIZABET </t>
  </si>
  <si>
    <t xml:space="preserve">falta terminar lo de lavado de activos </t>
  </si>
  <si>
    <t>falta oficial de cumplimiento</t>
  </si>
  <si>
    <t>Los mayores no estan cruzados con los balances  pedir el mayor que cruce</t>
  </si>
  <si>
    <t xml:space="preserve">gestionar las respuestas  a las confirmaciones </t>
  </si>
  <si>
    <t>Pedir la conciliacion tributaria</t>
  </si>
  <si>
    <t>falta trabajo del movimiento del patrimonio reavaluo acta soporte</t>
  </si>
  <si>
    <t>terminar la nota  que sale de soprtar la parte realcionada en el informe</t>
  </si>
  <si>
    <t>Soportar los 44</t>
  </si>
  <si>
    <t xml:space="preserve"> Verificar los incrementos y las dimensiones soportar y pedir listado de activos fijos con fechas de vencimiento</t>
  </si>
  <si>
    <t>DIFERENCIA</t>
  </si>
  <si>
    <t>PAUL</t>
  </si>
  <si>
    <t>AGOBIJAMA</t>
  </si>
  <si>
    <t>VERIFICACIONES DE PAPELES DE  AGROBIJAMA</t>
  </si>
  <si>
    <t>Cuentas relacionadas locales</t>
  </si>
  <si>
    <t>Soportar los 13</t>
  </si>
  <si>
    <t>falta papeles</t>
  </si>
  <si>
    <t>*SALDO</t>
  </si>
  <si>
    <t/>
  </si>
  <si>
    <t>DB-800084</t>
  </si>
  <si>
    <t>REGISTRO PROVISION CALCULO ACTUARIAL POR DESAHUCIO 2018</t>
  </si>
  <si>
    <t>DB-800085</t>
  </si>
  <si>
    <t xml:space="preserve"> POR REVERSIONES DE PASIVOS POR BENEFICIOS A LOS EMPLEADOS  2018</t>
  </si>
  <si>
    <t>verificar los pagos por desahucio</t>
  </si>
  <si>
    <t>gasto</t>
  </si>
  <si>
    <t xml:space="preserve">costo </t>
  </si>
  <si>
    <t xml:space="preserve">   Costo de ventas o producción</t>
  </si>
  <si>
    <t xml:space="preserve">   Gastos  de ventas o producción</t>
  </si>
  <si>
    <t>70011</t>
  </si>
  <si>
    <t>70041</t>
  </si>
  <si>
    <t>70081</t>
  </si>
  <si>
    <t>70071</t>
  </si>
  <si>
    <t>70101</t>
  </si>
  <si>
    <t>70131</t>
  </si>
  <si>
    <t>70161</t>
  </si>
  <si>
    <t>70191</t>
  </si>
  <si>
    <t>70221</t>
  </si>
  <si>
    <t>70251</t>
  </si>
  <si>
    <t>70281</t>
  </si>
  <si>
    <t>70311</t>
  </si>
  <si>
    <t>70341</t>
  </si>
  <si>
    <t>70371</t>
  </si>
  <si>
    <t>70411</t>
  </si>
  <si>
    <t>70401</t>
  </si>
  <si>
    <t>70441</t>
  </si>
  <si>
    <t>70431</t>
  </si>
  <si>
    <t>70471</t>
  </si>
  <si>
    <t>70461</t>
  </si>
  <si>
    <t>70501</t>
  </si>
  <si>
    <t>70491</t>
  </si>
  <si>
    <t>70531</t>
  </si>
  <si>
    <t>70521</t>
  </si>
  <si>
    <t>70561</t>
  </si>
  <si>
    <t>70551</t>
  </si>
  <si>
    <t>70591</t>
  </si>
  <si>
    <t>70581</t>
  </si>
  <si>
    <t>70621</t>
  </si>
  <si>
    <t>70611</t>
  </si>
  <si>
    <t>70651</t>
  </si>
  <si>
    <t>70641</t>
  </si>
  <si>
    <t>70681</t>
  </si>
  <si>
    <t>70671</t>
  </si>
  <si>
    <t>70711</t>
  </si>
  <si>
    <t>70701</t>
  </si>
  <si>
    <t>70741</t>
  </si>
  <si>
    <t>70731</t>
  </si>
  <si>
    <t>70771</t>
  </si>
  <si>
    <t>70761</t>
  </si>
  <si>
    <t>70801</t>
  </si>
  <si>
    <t>70791</t>
  </si>
  <si>
    <t>70831</t>
  </si>
  <si>
    <t>70821</t>
  </si>
  <si>
    <t>70861</t>
  </si>
  <si>
    <t>70851</t>
  </si>
  <si>
    <t>70891</t>
  </si>
  <si>
    <t>70881</t>
  </si>
  <si>
    <t>70921</t>
  </si>
  <si>
    <t>70911</t>
  </si>
  <si>
    <t>70951</t>
  </si>
  <si>
    <t>70941</t>
  </si>
  <si>
    <t>70981</t>
  </si>
  <si>
    <t>70971</t>
  </si>
  <si>
    <t>71011</t>
  </si>
  <si>
    <t>71001</t>
  </si>
  <si>
    <t>71041</t>
  </si>
  <si>
    <t>71031</t>
  </si>
  <si>
    <t>71071</t>
  </si>
  <si>
    <t>71061</t>
  </si>
  <si>
    <t>71101</t>
  </si>
  <si>
    <t>71091</t>
  </si>
  <si>
    <t>71131</t>
  </si>
  <si>
    <t>71161</t>
  </si>
  <si>
    <t>71151</t>
  </si>
  <si>
    <t>71191</t>
  </si>
  <si>
    <t>71221</t>
  </si>
  <si>
    <t>71251</t>
  </si>
  <si>
    <t>71241</t>
  </si>
  <si>
    <t>71281</t>
  </si>
  <si>
    <t>71271</t>
  </si>
  <si>
    <t>71311</t>
  </si>
  <si>
    <t>71341</t>
  </si>
  <si>
    <t>71371</t>
  </si>
  <si>
    <t>71401</t>
  </si>
  <si>
    <t>71391</t>
  </si>
  <si>
    <t>71431</t>
  </si>
  <si>
    <t>71421</t>
  </si>
  <si>
    <t>71461</t>
  </si>
  <si>
    <t>71451</t>
  </si>
  <si>
    <t>71491</t>
  </si>
  <si>
    <t>71521</t>
  </si>
  <si>
    <t>71551</t>
  </si>
  <si>
    <t>71581</t>
  </si>
  <si>
    <t>71611</t>
  </si>
  <si>
    <t>71601</t>
  </si>
  <si>
    <t>71641</t>
  </si>
  <si>
    <t>71631</t>
  </si>
  <si>
    <t>71671</t>
  </si>
  <si>
    <t>71661</t>
  </si>
  <si>
    <t>71701</t>
  </si>
  <si>
    <t>71691</t>
  </si>
  <si>
    <t>71731</t>
  </si>
  <si>
    <t>71761</t>
  </si>
  <si>
    <t>71791</t>
  </si>
  <si>
    <t>71781</t>
  </si>
  <si>
    <t>71821</t>
  </si>
  <si>
    <t>71851</t>
  </si>
  <si>
    <t>71881</t>
  </si>
  <si>
    <t>71911</t>
  </si>
  <si>
    <t>71901</t>
  </si>
  <si>
    <t>71941</t>
  </si>
  <si>
    <t>71971</t>
  </si>
  <si>
    <t>71961</t>
  </si>
  <si>
    <t>72001</t>
  </si>
  <si>
    <t>71991</t>
  </si>
  <si>
    <t>72031</t>
  </si>
  <si>
    <t>72021</t>
  </si>
  <si>
    <t>72061</t>
  </si>
  <si>
    <t>72051</t>
  </si>
  <si>
    <t>72091</t>
  </si>
  <si>
    <t>72081</t>
  </si>
  <si>
    <t>72121</t>
  </si>
  <si>
    <t>72111</t>
  </si>
  <si>
    <t>72151</t>
  </si>
  <si>
    <t>72141</t>
  </si>
  <si>
    <t>72181</t>
  </si>
  <si>
    <t>72171</t>
  </si>
  <si>
    <t>72211</t>
  </si>
  <si>
    <t>72201</t>
  </si>
  <si>
    <t>72241</t>
  </si>
  <si>
    <t>72231</t>
  </si>
  <si>
    <t>72271</t>
  </si>
  <si>
    <t>72261</t>
  </si>
  <si>
    <t>72301</t>
  </si>
  <si>
    <t>72291</t>
  </si>
  <si>
    <t>72331</t>
  </si>
  <si>
    <t>72321</t>
  </si>
  <si>
    <t>72361</t>
  </si>
  <si>
    <t>72351</t>
  </si>
  <si>
    <t>72391</t>
  </si>
  <si>
    <t>72381</t>
  </si>
  <si>
    <t>72421</t>
  </si>
  <si>
    <t>72411</t>
  </si>
  <si>
    <t>72451</t>
  </si>
  <si>
    <t>72481</t>
  </si>
  <si>
    <t>72471</t>
  </si>
  <si>
    <t>72511</t>
  </si>
  <si>
    <t>72541</t>
  </si>
  <si>
    <t>72571</t>
  </si>
  <si>
    <t>72601</t>
  </si>
  <si>
    <t>72631</t>
  </si>
  <si>
    <t>72661</t>
  </si>
  <si>
    <t>72691</t>
  </si>
  <si>
    <t>72721</t>
  </si>
  <si>
    <t>72751</t>
  </si>
  <si>
    <t>72781</t>
  </si>
  <si>
    <t>72811</t>
  </si>
  <si>
    <t>72841</t>
  </si>
  <si>
    <t>72871</t>
  </si>
  <si>
    <t>72901</t>
  </si>
  <si>
    <t>72931</t>
  </si>
  <si>
    <t>72961</t>
  </si>
  <si>
    <t>72991</t>
  </si>
  <si>
    <t>73021</t>
  </si>
  <si>
    <t>73051</t>
  </si>
  <si>
    <t>73081</t>
  </si>
  <si>
    <t>73111</t>
  </si>
  <si>
    <t>73141</t>
  </si>
  <si>
    <t xml:space="preserve">     Gastos de administración</t>
  </si>
  <si>
    <t xml:space="preserve">  Gastos financieros, netos</t>
  </si>
  <si>
    <t>70012</t>
  </si>
  <si>
    <t>70042</t>
  </si>
  <si>
    <t>70072</t>
  </si>
  <si>
    <t>70082</t>
  </si>
  <si>
    <t>70102</t>
  </si>
  <si>
    <t>70132</t>
  </si>
  <si>
    <t>70162</t>
  </si>
  <si>
    <t>70192</t>
  </si>
  <si>
    <t>70222</t>
  </si>
  <si>
    <t>70252</t>
  </si>
  <si>
    <t>70282</t>
  </si>
  <si>
    <t>70312</t>
  </si>
  <si>
    <t>70342</t>
  </si>
  <si>
    <t>70372</t>
  </si>
  <si>
    <t>70402</t>
  </si>
  <si>
    <t>70412</t>
  </si>
  <si>
    <t>70432</t>
  </si>
  <si>
    <t>70442</t>
  </si>
  <si>
    <t>70462</t>
  </si>
  <si>
    <t>70472</t>
  </si>
  <si>
    <t>70492</t>
  </si>
  <si>
    <t>70502</t>
  </si>
  <si>
    <t>70522</t>
  </si>
  <si>
    <t>70532</t>
  </si>
  <si>
    <t>70552</t>
  </si>
  <si>
    <t>70562</t>
  </si>
  <si>
    <t>70582</t>
  </si>
  <si>
    <t>70592</t>
  </si>
  <si>
    <t>70612</t>
  </si>
  <si>
    <t>70622</t>
  </si>
  <si>
    <t>70642</t>
  </si>
  <si>
    <t>70652</t>
  </si>
  <si>
    <t>70672</t>
  </si>
  <si>
    <t>70682</t>
  </si>
  <si>
    <t>70702</t>
  </si>
  <si>
    <t>70712</t>
  </si>
  <si>
    <t>70732</t>
  </si>
  <si>
    <t>70742</t>
  </si>
  <si>
    <t>70762</t>
  </si>
  <si>
    <t>70772</t>
  </si>
  <si>
    <t>70792</t>
  </si>
  <si>
    <t>70802</t>
  </si>
  <si>
    <t>70822</t>
  </si>
  <si>
    <t>70832</t>
  </si>
  <si>
    <t>70852</t>
  </si>
  <si>
    <t>70862</t>
  </si>
  <si>
    <t>70882</t>
  </si>
  <si>
    <t>70892</t>
  </si>
  <si>
    <t>70912</t>
  </si>
  <si>
    <t>70922</t>
  </si>
  <si>
    <t>70942</t>
  </si>
  <si>
    <t>70952</t>
  </si>
  <si>
    <t>70972</t>
  </si>
  <si>
    <t>70982</t>
  </si>
  <si>
    <t>71002</t>
  </si>
  <si>
    <t>71012</t>
  </si>
  <si>
    <t>71032</t>
  </si>
  <si>
    <t>71042</t>
  </si>
  <si>
    <t>71062</t>
  </si>
  <si>
    <t>71072</t>
  </si>
  <si>
    <t>71092</t>
  </si>
  <si>
    <t>71102</t>
  </si>
  <si>
    <t>71132</t>
  </si>
  <si>
    <t>71152</t>
  </si>
  <si>
    <t>71162</t>
  </si>
  <si>
    <t>71192</t>
  </si>
  <si>
    <t>71222</t>
  </si>
  <si>
    <t>71242</t>
  </si>
  <si>
    <t>71252</t>
  </si>
  <si>
    <t>71272</t>
  </si>
  <si>
    <t>71282</t>
  </si>
  <si>
    <t>71312</t>
  </si>
  <si>
    <t>71342</t>
  </si>
  <si>
    <t>71372</t>
  </si>
  <si>
    <t>71392</t>
  </si>
  <si>
    <t>71402</t>
  </si>
  <si>
    <t>71422</t>
  </si>
  <si>
    <t>71432</t>
  </si>
  <si>
    <t>71452</t>
  </si>
  <si>
    <t>71462</t>
  </si>
  <si>
    <t>71492</t>
  </si>
  <si>
    <t>71522</t>
  </si>
  <si>
    <t>71552</t>
  </si>
  <si>
    <t>71582</t>
  </si>
  <si>
    <t>71602</t>
  </si>
  <si>
    <t>71612</t>
  </si>
  <si>
    <t>71632</t>
  </si>
  <si>
    <t>71642</t>
  </si>
  <si>
    <t>71662</t>
  </si>
  <si>
    <t>71672</t>
  </si>
  <si>
    <t>71692</t>
  </si>
  <si>
    <t>71702</t>
  </si>
  <si>
    <t>71732</t>
  </si>
  <si>
    <t>71762</t>
  </si>
  <si>
    <t>71782</t>
  </si>
  <si>
    <t>71792</t>
  </si>
  <si>
    <t>71822</t>
  </si>
  <si>
    <t>71852</t>
  </si>
  <si>
    <t>71882</t>
  </si>
  <si>
    <t>71902</t>
  </si>
  <si>
    <t>71912</t>
  </si>
  <si>
    <t>71942</t>
  </si>
  <si>
    <t>71962</t>
  </si>
  <si>
    <t>71972</t>
  </si>
  <si>
    <t>71992</t>
  </si>
  <si>
    <t>72002</t>
  </si>
  <si>
    <t>72022</t>
  </si>
  <si>
    <t>72032</t>
  </si>
  <si>
    <t>72052</t>
  </si>
  <si>
    <t>72062</t>
  </si>
  <si>
    <t>72082</t>
  </si>
  <si>
    <t>72092</t>
  </si>
  <si>
    <t>72112</t>
  </si>
  <si>
    <t>72122</t>
  </si>
  <si>
    <t>72142</t>
  </si>
  <si>
    <t>72152</t>
  </si>
  <si>
    <t>72172</t>
  </si>
  <si>
    <t>72182</t>
  </si>
  <si>
    <t>72202</t>
  </si>
  <si>
    <t>72212</t>
  </si>
  <si>
    <t>72232</t>
  </si>
  <si>
    <t>72242</t>
  </si>
  <si>
    <t>72262</t>
  </si>
  <si>
    <t>72272</t>
  </si>
  <si>
    <t>72292</t>
  </si>
  <si>
    <t>72302</t>
  </si>
  <si>
    <t>72322</t>
  </si>
  <si>
    <t>72332</t>
  </si>
  <si>
    <t>72352</t>
  </si>
  <si>
    <t>72362</t>
  </si>
  <si>
    <t>72382</t>
  </si>
  <si>
    <t>72392</t>
  </si>
  <si>
    <t>72412</t>
  </si>
  <si>
    <t>72422</t>
  </si>
  <si>
    <t>72452</t>
  </si>
  <si>
    <t>72472</t>
  </si>
  <si>
    <t>72482</t>
  </si>
  <si>
    <t>72512</t>
  </si>
  <si>
    <t>72542</t>
  </si>
  <si>
    <t>72572</t>
  </si>
  <si>
    <t>72602</t>
  </si>
  <si>
    <t>72632</t>
  </si>
  <si>
    <t>72662</t>
  </si>
  <si>
    <t>72692</t>
  </si>
  <si>
    <t>72722</t>
  </si>
  <si>
    <t>72752</t>
  </si>
  <si>
    <t>72782</t>
  </si>
  <si>
    <t>72812</t>
  </si>
  <si>
    <t>72842</t>
  </si>
  <si>
    <t>72872</t>
  </si>
  <si>
    <t>72902</t>
  </si>
  <si>
    <t>72932</t>
  </si>
  <si>
    <t>72962</t>
  </si>
  <si>
    <t>72992</t>
  </si>
  <si>
    <t>73022</t>
  </si>
  <si>
    <t>73052</t>
  </si>
  <si>
    <t>73082</t>
  </si>
  <si>
    <t>73112</t>
  </si>
  <si>
    <t>73142</t>
  </si>
  <si>
    <t>70013</t>
  </si>
  <si>
    <t>70043</t>
  </si>
  <si>
    <t>70073</t>
  </si>
  <si>
    <t>70083</t>
  </si>
  <si>
    <t>70103</t>
  </si>
  <si>
    <t>70133</t>
  </si>
  <si>
    <t>70163</t>
  </si>
  <si>
    <t>70193</t>
  </si>
  <si>
    <t>70223</t>
  </si>
  <si>
    <t>70253</t>
  </si>
  <si>
    <t>70283</t>
  </si>
  <si>
    <t>70313</t>
  </si>
  <si>
    <t>70343</t>
  </si>
  <si>
    <t>70373</t>
  </si>
  <si>
    <t>70403</t>
  </si>
  <si>
    <t>70413</t>
  </si>
  <si>
    <t>70433</t>
  </si>
  <si>
    <t>70443</t>
  </si>
  <si>
    <t>70463</t>
  </si>
  <si>
    <t>70473</t>
  </si>
  <si>
    <t>70493</t>
  </si>
  <si>
    <t>70503</t>
  </si>
  <si>
    <t>70523</t>
  </si>
  <si>
    <t>70533</t>
  </si>
  <si>
    <t>70553</t>
  </si>
  <si>
    <t>70563</t>
  </si>
  <si>
    <t>70583</t>
  </si>
  <si>
    <t>70593</t>
  </si>
  <si>
    <t>70613</t>
  </si>
  <si>
    <t>70623</t>
  </si>
  <si>
    <t>70643</t>
  </si>
  <si>
    <t>70653</t>
  </si>
  <si>
    <t>70673</t>
  </si>
  <si>
    <t>70683</t>
  </si>
  <si>
    <t>70703</t>
  </si>
  <si>
    <t>70713</t>
  </si>
  <si>
    <t>70733</t>
  </si>
  <si>
    <t>70743</t>
  </si>
  <si>
    <t>70763</t>
  </si>
  <si>
    <t>70773</t>
  </si>
  <si>
    <t>70793</t>
  </si>
  <si>
    <t>70803</t>
  </si>
  <si>
    <t>70823</t>
  </si>
  <si>
    <t>70833</t>
  </si>
  <si>
    <t>70853</t>
  </si>
  <si>
    <t>70863</t>
  </si>
  <si>
    <t>70883</t>
  </si>
  <si>
    <t>70893</t>
  </si>
  <si>
    <t>70913</t>
  </si>
  <si>
    <t>70923</t>
  </si>
  <si>
    <t>70943</t>
  </si>
  <si>
    <t>70953</t>
  </si>
  <si>
    <t>70973</t>
  </si>
  <si>
    <t>70983</t>
  </si>
  <si>
    <t>71003</t>
  </si>
  <si>
    <t>71013</t>
  </si>
  <si>
    <t>71033</t>
  </si>
  <si>
    <t>71043</t>
  </si>
  <si>
    <t>71063</t>
  </si>
  <si>
    <t>71073</t>
  </si>
  <si>
    <t>71093</t>
  </si>
  <si>
    <t>71103</t>
  </si>
  <si>
    <t>71133</t>
  </si>
  <si>
    <t>71153</t>
  </si>
  <si>
    <t>71163</t>
  </si>
  <si>
    <t>71193</t>
  </si>
  <si>
    <t>71223</t>
  </si>
  <si>
    <t>71243</t>
  </si>
  <si>
    <t>71253</t>
  </si>
  <si>
    <t>71273</t>
  </si>
  <si>
    <t>71283</t>
  </si>
  <si>
    <t>71313</t>
  </si>
  <si>
    <t>71343</t>
  </si>
  <si>
    <t>71373</t>
  </si>
  <si>
    <t>71393</t>
  </si>
  <si>
    <t>71403</t>
  </si>
  <si>
    <t>71423</t>
  </si>
  <si>
    <t>71433</t>
  </si>
  <si>
    <t>71453</t>
  </si>
  <si>
    <t>71463</t>
  </si>
  <si>
    <t>71493</t>
  </si>
  <si>
    <t>71523</t>
  </si>
  <si>
    <t>71553</t>
  </si>
  <si>
    <t>71583</t>
  </si>
  <si>
    <t>71603</t>
  </si>
  <si>
    <t>71613</t>
  </si>
  <si>
    <t>71633</t>
  </si>
  <si>
    <t>71643</t>
  </si>
  <si>
    <t>71663</t>
  </si>
  <si>
    <t>71673</t>
  </si>
  <si>
    <t>71693</t>
  </si>
  <si>
    <t>71703</t>
  </si>
  <si>
    <t>71733</t>
  </si>
  <si>
    <t>71763</t>
  </si>
  <si>
    <t>71783</t>
  </si>
  <si>
    <t>71793</t>
  </si>
  <si>
    <t>71823</t>
  </si>
  <si>
    <t>71853</t>
  </si>
  <si>
    <t>71883</t>
  </si>
  <si>
    <t>71903</t>
  </si>
  <si>
    <t>71913</t>
  </si>
  <si>
    <t>71943</t>
  </si>
  <si>
    <t>71963</t>
  </si>
  <si>
    <t>71973</t>
  </si>
  <si>
    <t>71993</t>
  </si>
  <si>
    <t>72003</t>
  </si>
  <si>
    <t>72023</t>
  </si>
  <si>
    <t>72033</t>
  </si>
  <si>
    <t>72053</t>
  </si>
  <si>
    <t>72063</t>
  </si>
  <si>
    <t>72083</t>
  </si>
  <si>
    <t>72093</t>
  </si>
  <si>
    <t>72113</t>
  </si>
  <si>
    <t>72123</t>
  </si>
  <si>
    <t>72143</t>
  </si>
  <si>
    <t>72153</t>
  </si>
  <si>
    <t>72173</t>
  </si>
  <si>
    <t>72183</t>
  </si>
  <si>
    <t>72203</t>
  </si>
  <si>
    <t>72213</t>
  </si>
  <si>
    <t>72233</t>
  </si>
  <si>
    <t>72243</t>
  </si>
  <si>
    <t>72263</t>
  </si>
  <si>
    <t>72273</t>
  </si>
  <si>
    <t>72293</t>
  </si>
  <si>
    <t>72303</t>
  </si>
  <si>
    <t>72323</t>
  </si>
  <si>
    <t>72333</t>
  </si>
  <si>
    <t>72353</t>
  </si>
  <si>
    <t>72363</t>
  </si>
  <si>
    <t>72383</t>
  </si>
  <si>
    <t>72393</t>
  </si>
  <si>
    <t>72413</t>
  </si>
  <si>
    <t>72423</t>
  </si>
  <si>
    <t>72453</t>
  </si>
  <si>
    <t>72473</t>
  </si>
  <si>
    <t>72483</t>
  </si>
  <si>
    <t>72513</t>
  </si>
  <si>
    <t>72543</t>
  </si>
  <si>
    <t>72573</t>
  </si>
  <si>
    <t>72603</t>
  </si>
  <si>
    <t>72633</t>
  </si>
  <si>
    <t>72663</t>
  </si>
  <si>
    <t>72693</t>
  </si>
  <si>
    <t>72723</t>
  </si>
  <si>
    <t>72753</t>
  </si>
  <si>
    <t>72783</t>
  </si>
  <si>
    <t>72813</t>
  </si>
  <si>
    <t>72843</t>
  </si>
  <si>
    <t>72873</t>
  </si>
  <si>
    <t>72903</t>
  </si>
  <si>
    <t>72933</t>
  </si>
  <si>
    <t>72963</t>
  </si>
  <si>
    <t>72993</t>
  </si>
  <si>
    <t>73023</t>
  </si>
  <si>
    <t>73053</t>
  </si>
  <si>
    <t>73083</t>
  </si>
  <si>
    <t>73113</t>
  </si>
  <si>
    <t>73143</t>
  </si>
  <si>
    <t>70014</t>
  </si>
  <si>
    <t>70044</t>
  </si>
  <si>
    <t>70074</t>
  </si>
  <si>
    <t>70084</t>
  </si>
  <si>
    <t>70104</t>
  </si>
  <si>
    <t>70134</t>
  </si>
  <si>
    <t>70164</t>
  </si>
  <si>
    <t>70194</t>
  </si>
  <si>
    <t>70224</t>
  </si>
  <si>
    <t>70254</t>
  </si>
  <si>
    <t>70284</t>
  </si>
  <si>
    <t>70314</t>
  </si>
  <si>
    <t>70344</t>
  </si>
  <si>
    <t>70374</t>
  </si>
  <si>
    <t>70404</t>
  </si>
  <si>
    <t>70414</t>
  </si>
  <si>
    <t>70434</t>
  </si>
  <si>
    <t>70444</t>
  </si>
  <si>
    <t>70464</t>
  </si>
  <si>
    <t>70474</t>
  </si>
  <si>
    <t>70494</t>
  </si>
  <si>
    <t>70524</t>
  </si>
  <si>
    <t>70534</t>
  </si>
  <si>
    <t>70554</t>
  </si>
  <si>
    <t>70564</t>
  </si>
  <si>
    <t>70584</t>
  </si>
  <si>
    <t>70594</t>
  </si>
  <si>
    <t>70614</t>
  </si>
  <si>
    <t>70624</t>
  </si>
  <si>
    <t>70644</t>
  </si>
  <si>
    <t>70654</t>
  </si>
  <si>
    <t>70674</t>
  </si>
  <si>
    <t>70684</t>
  </si>
  <si>
    <t>70704</t>
  </si>
  <si>
    <t>70714</t>
  </si>
  <si>
    <t>70734</t>
  </si>
  <si>
    <t>70744</t>
  </si>
  <si>
    <t>70764</t>
  </si>
  <si>
    <t>70774</t>
  </si>
  <si>
    <t>70794</t>
  </si>
  <si>
    <t>70804</t>
  </si>
  <si>
    <t>70824</t>
  </si>
  <si>
    <t>70834</t>
  </si>
  <si>
    <t>70854</t>
  </si>
  <si>
    <t>70864</t>
  </si>
  <si>
    <t>70884</t>
  </si>
  <si>
    <t>70894</t>
  </si>
  <si>
    <t>70914</t>
  </si>
  <si>
    <t>70924</t>
  </si>
  <si>
    <t>70944</t>
  </si>
  <si>
    <t>70954</t>
  </si>
  <si>
    <t>70974</t>
  </si>
  <si>
    <t>70984</t>
  </si>
  <si>
    <t>71004</t>
  </si>
  <si>
    <t>71014</t>
  </si>
  <si>
    <t>71034</t>
  </si>
  <si>
    <t>71044</t>
  </si>
  <si>
    <t>71064</t>
  </si>
  <si>
    <t>71074</t>
  </si>
  <si>
    <t>71094</t>
  </si>
  <si>
    <t>71104</t>
  </si>
  <si>
    <t>71134</t>
  </si>
  <si>
    <t>71154</t>
  </si>
  <si>
    <t>71164</t>
  </si>
  <si>
    <t>71194</t>
  </si>
  <si>
    <t>71224</t>
  </si>
  <si>
    <t>71244</t>
  </si>
  <si>
    <t>71254</t>
  </si>
  <si>
    <t>71274</t>
  </si>
  <si>
    <t>71284</t>
  </si>
  <si>
    <t>71314</t>
  </si>
  <si>
    <t>71344</t>
  </si>
  <si>
    <t>71374</t>
  </si>
  <si>
    <t>71394</t>
  </si>
  <si>
    <t>71404</t>
  </si>
  <si>
    <t>71424</t>
  </si>
  <si>
    <t>71434</t>
  </si>
  <si>
    <t>71454</t>
  </si>
  <si>
    <t>71464</t>
  </si>
  <si>
    <t>71494</t>
  </si>
  <si>
    <t>71524</t>
  </si>
  <si>
    <t>71554</t>
  </si>
  <si>
    <t>71584</t>
  </si>
  <si>
    <t>71604</t>
  </si>
  <si>
    <t>71614</t>
  </si>
  <si>
    <t>71634</t>
  </si>
  <si>
    <t>71644</t>
  </si>
  <si>
    <t>71664</t>
  </si>
  <si>
    <t>71674</t>
  </si>
  <si>
    <t>71694</t>
  </si>
  <si>
    <t>71704</t>
  </si>
  <si>
    <t>71734</t>
  </si>
  <si>
    <t>71764</t>
  </si>
  <si>
    <t>71784</t>
  </si>
  <si>
    <t>71794</t>
  </si>
  <si>
    <t>71824</t>
  </si>
  <si>
    <t>71854</t>
  </si>
  <si>
    <t>71884</t>
  </si>
  <si>
    <t>71904</t>
  </si>
  <si>
    <t>71914</t>
  </si>
  <si>
    <t>71944</t>
  </si>
  <si>
    <t>71964</t>
  </si>
  <si>
    <t>71974</t>
  </si>
  <si>
    <t>71994</t>
  </si>
  <si>
    <t>72004</t>
  </si>
  <si>
    <t>72024</t>
  </si>
  <si>
    <t>72034</t>
  </si>
  <si>
    <t>72054</t>
  </si>
  <si>
    <t>72064</t>
  </si>
  <si>
    <t>72084</t>
  </si>
  <si>
    <t>72094</t>
  </si>
  <si>
    <t>72114</t>
  </si>
  <si>
    <t>72124</t>
  </si>
  <si>
    <t>72144</t>
  </si>
  <si>
    <t>72154</t>
  </si>
  <si>
    <t>72174</t>
  </si>
  <si>
    <t>72184</t>
  </si>
  <si>
    <t>72204</t>
  </si>
  <si>
    <t>72214</t>
  </si>
  <si>
    <t>72234</t>
  </si>
  <si>
    <t>72244</t>
  </si>
  <si>
    <t>72264</t>
  </si>
  <si>
    <t>72274</t>
  </si>
  <si>
    <t>72294</t>
  </si>
  <si>
    <t>72304</t>
  </si>
  <si>
    <t>72324</t>
  </si>
  <si>
    <t>72334</t>
  </si>
  <si>
    <t>72354</t>
  </si>
  <si>
    <t>72364</t>
  </si>
  <si>
    <t>72384</t>
  </si>
  <si>
    <t>72394</t>
  </si>
  <si>
    <t>72414</t>
  </si>
  <si>
    <t>72424</t>
  </si>
  <si>
    <t>72454</t>
  </si>
  <si>
    <t>72474</t>
  </si>
  <si>
    <t>72484</t>
  </si>
  <si>
    <t>72514</t>
  </si>
  <si>
    <t>72544</t>
  </si>
  <si>
    <t>72574</t>
  </si>
  <si>
    <t>72604</t>
  </si>
  <si>
    <t>72634</t>
  </si>
  <si>
    <t>72664</t>
  </si>
  <si>
    <t>72694</t>
  </si>
  <si>
    <t>72724</t>
  </si>
  <si>
    <t>72754</t>
  </si>
  <si>
    <t>72784</t>
  </si>
  <si>
    <t>72814</t>
  </si>
  <si>
    <t>72844</t>
  </si>
  <si>
    <t>72874</t>
  </si>
  <si>
    <t>72904</t>
  </si>
  <si>
    <t>72934</t>
  </si>
  <si>
    <t>72964</t>
  </si>
  <si>
    <t>72994</t>
  </si>
  <si>
    <t>73024</t>
  </si>
  <si>
    <t>73054</t>
  </si>
  <si>
    <t>73084</t>
  </si>
  <si>
    <t>73114</t>
  </si>
  <si>
    <t>73144</t>
  </si>
  <si>
    <t>70015</t>
  </si>
  <si>
    <t>70045</t>
  </si>
  <si>
    <t>70075</t>
  </si>
  <si>
    <t>70085</t>
  </si>
  <si>
    <t>70105</t>
  </si>
  <si>
    <t>70135</t>
  </si>
  <si>
    <t>70165</t>
  </si>
  <si>
    <t>70195</t>
  </si>
  <si>
    <t>70225</t>
  </si>
  <si>
    <t>70255</t>
  </si>
  <si>
    <t>70285</t>
  </si>
  <si>
    <t>70315</t>
  </si>
  <si>
    <t>70345</t>
  </si>
  <si>
    <t>70375</t>
  </si>
  <si>
    <t>70405</t>
  </si>
  <si>
    <t>70415</t>
  </si>
  <si>
    <t>70435</t>
  </si>
  <si>
    <t>70445</t>
  </si>
  <si>
    <t>70465</t>
  </si>
  <si>
    <t>70475</t>
  </si>
  <si>
    <t>70495</t>
  </si>
  <si>
    <t>70505</t>
  </si>
  <si>
    <t>70525</t>
  </si>
  <si>
    <t>70535</t>
  </si>
  <si>
    <t>70555</t>
  </si>
  <si>
    <t>70565</t>
  </si>
  <si>
    <t>70585</t>
  </si>
  <si>
    <t>70595</t>
  </si>
  <si>
    <t>70615</t>
  </si>
  <si>
    <t>70625</t>
  </si>
  <si>
    <t>70645</t>
  </si>
  <si>
    <t>70655</t>
  </si>
  <si>
    <t>70675</t>
  </si>
  <si>
    <t>70685</t>
  </si>
  <si>
    <t>70705</t>
  </si>
  <si>
    <t>70715</t>
  </si>
  <si>
    <t>70735</t>
  </si>
  <si>
    <t>70745</t>
  </si>
  <si>
    <t>70765</t>
  </si>
  <si>
    <t>70775</t>
  </si>
  <si>
    <t>70795</t>
  </si>
  <si>
    <t>70805</t>
  </si>
  <si>
    <t>70825</t>
  </si>
  <si>
    <t>70835</t>
  </si>
  <si>
    <t>70855</t>
  </si>
  <si>
    <t>70865</t>
  </si>
  <si>
    <t>70885</t>
  </si>
  <si>
    <t>70895</t>
  </si>
  <si>
    <t>70915</t>
  </si>
  <si>
    <t>70925</t>
  </si>
  <si>
    <t>70945</t>
  </si>
  <si>
    <t>70955</t>
  </si>
  <si>
    <t>70975</t>
  </si>
  <si>
    <t>70985</t>
  </si>
  <si>
    <t>71005</t>
  </si>
  <si>
    <t>71015</t>
  </si>
  <si>
    <t>71035</t>
  </si>
  <si>
    <t>71045</t>
  </si>
  <si>
    <t>71065</t>
  </si>
  <si>
    <t>71075</t>
  </si>
  <si>
    <t>71095</t>
  </si>
  <si>
    <t>71105</t>
  </si>
  <si>
    <t>71135</t>
  </si>
  <si>
    <t>71155</t>
  </si>
  <si>
    <t>71165</t>
  </si>
  <si>
    <t>71195</t>
  </si>
  <si>
    <t>71225</t>
  </si>
  <si>
    <t>71245</t>
  </si>
  <si>
    <t>71255</t>
  </si>
  <si>
    <t>71275</t>
  </si>
  <si>
    <t>71285</t>
  </si>
  <si>
    <t>71315</t>
  </si>
  <si>
    <t>71345</t>
  </si>
  <si>
    <t>71375</t>
  </si>
  <si>
    <t>71395</t>
  </si>
  <si>
    <t>71405</t>
  </si>
  <si>
    <t>71425</t>
  </si>
  <si>
    <t>71435</t>
  </si>
  <si>
    <t>71455</t>
  </si>
  <si>
    <t>71465</t>
  </si>
  <si>
    <t>71495</t>
  </si>
  <si>
    <t>71525</t>
  </si>
  <si>
    <t>71555</t>
  </si>
  <si>
    <t>71585</t>
  </si>
  <si>
    <t>71605</t>
  </si>
  <si>
    <t>71615</t>
  </si>
  <si>
    <t>71635</t>
  </si>
  <si>
    <t>71645</t>
  </si>
  <si>
    <t>71665</t>
  </si>
  <si>
    <t>71675</t>
  </si>
  <si>
    <t>71695</t>
  </si>
  <si>
    <t>71705</t>
  </si>
  <si>
    <t>71735</t>
  </si>
  <si>
    <t>71765</t>
  </si>
  <si>
    <t>71785</t>
  </si>
  <si>
    <t>71795</t>
  </si>
  <si>
    <t>71825</t>
  </si>
  <si>
    <t>71855</t>
  </si>
  <si>
    <t>71885</t>
  </si>
  <si>
    <t>71905</t>
  </si>
  <si>
    <t>71915</t>
  </si>
  <si>
    <t>71945</t>
  </si>
  <si>
    <t>71965</t>
  </si>
  <si>
    <t>71975</t>
  </si>
  <si>
    <t>71995</t>
  </si>
  <si>
    <t>72005</t>
  </si>
  <si>
    <t>72025</t>
  </si>
  <si>
    <t>72035</t>
  </si>
  <si>
    <t>72055</t>
  </si>
  <si>
    <t>72065</t>
  </si>
  <si>
    <t>72085</t>
  </si>
  <si>
    <t>72095</t>
  </si>
  <si>
    <t>72115</t>
  </si>
  <si>
    <t>72125</t>
  </si>
  <si>
    <t>72145</t>
  </si>
  <si>
    <t>72155</t>
  </si>
  <si>
    <t>72175</t>
  </si>
  <si>
    <t>72185</t>
  </si>
  <si>
    <t>72205</t>
  </si>
  <si>
    <t>72215</t>
  </si>
  <si>
    <t>72235</t>
  </si>
  <si>
    <t>72245</t>
  </si>
  <si>
    <t>72265</t>
  </si>
  <si>
    <t>72275</t>
  </si>
  <si>
    <t>72295</t>
  </si>
  <si>
    <t>72305</t>
  </si>
  <si>
    <t>72325</t>
  </si>
  <si>
    <t>72335</t>
  </si>
  <si>
    <t>72355</t>
  </si>
  <si>
    <t>72365</t>
  </si>
  <si>
    <t>72385</t>
  </si>
  <si>
    <t>72395</t>
  </si>
  <si>
    <t>72415</t>
  </si>
  <si>
    <t>72425</t>
  </si>
  <si>
    <t>72455</t>
  </si>
  <si>
    <t>72475</t>
  </si>
  <si>
    <t>72485</t>
  </si>
  <si>
    <t>72515</t>
  </si>
  <si>
    <t>72545</t>
  </si>
  <si>
    <t>72575</t>
  </si>
  <si>
    <t>72605</t>
  </si>
  <si>
    <t>72635</t>
  </si>
  <si>
    <t>72665</t>
  </si>
  <si>
    <t>72695</t>
  </si>
  <si>
    <t>72725</t>
  </si>
  <si>
    <t>72755</t>
  </si>
  <si>
    <t>72785</t>
  </si>
  <si>
    <t>72815</t>
  </si>
  <si>
    <t>72845</t>
  </si>
  <si>
    <t>72875</t>
  </si>
  <si>
    <t>72905</t>
  </si>
  <si>
    <t>72935</t>
  </si>
  <si>
    <t>72965</t>
  </si>
  <si>
    <t>72995</t>
  </si>
  <si>
    <t>73025</t>
  </si>
  <si>
    <t>73055</t>
  </si>
  <si>
    <t>73085</t>
  </si>
  <si>
    <t>73115</t>
  </si>
  <si>
    <t>73145</t>
  </si>
  <si>
    <t>OBTENIDOS BAJO LA MODALIDAD DE COMISIONES O SIMILARES (RELACIONES DE AGENCIA)</t>
  </si>
  <si>
    <t>costo antes</t>
  </si>
  <si>
    <t>gasto antes</t>
  </si>
  <si>
    <t xml:space="preserve">   Costo de ventas y producción</t>
  </si>
  <si>
    <t>2.1.</t>
  </si>
  <si>
    <t>2.2.</t>
  </si>
  <si>
    <t>2.3.</t>
  </si>
  <si>
    <t>2.4.</t>
  </si>
  <si>
    <t>2.5.</t>
  </si>
  <si>
    <t>2.8.</t>
  </si>
  <si>
    <t>2.9.</t>
  </si>
  <si>
    <t>2.10.</t>
  </si>
  <si>
    <t>2.11.</t>
  </si>
  <si>
    <t>2.12.</t>
  </si>
  <si>
    <t>2.13.</t>
  </si>
  <si>
    <t>2.14.</t>
  </si>
  <si>
    <t>2.15.</t>
  </si>
  <si>
    <t>costo actual</t>
  </si>
  <si>
    <t>gasto actual</t>
  </si>
  <si>
    <t xml:space="preserve">   Fondo de reserva legal</t>
  </si>
  <si>
    <t>COMERMAYCON</t>
  </si>
  <si>
    <t>ROSA</t>
  </si>
  <si>
    <t>Recomendar que pago el 25% de impuesto a la renta por no declara lo de los socios</t>
  </si>
  <si>
    <t>Activos Financieros</t>
  </si>
  <si>
    <t>Total</t>
  </si>
  <si>
    <t>Los estados financieros se han preparado bajo el criterio del costo histórico, que está generalmente basado en el valor razonable de la contraprestación dada a cambio de bienes y servicios.</t>
  </si>
  <si>
    <t>Periódicamente, la Administración de la Compañía realiza evaluaciones de sus cuentas por cobrar, para determinar si existen indicios del deterioro de su cartera, según lo establece la sección 11 Instrumentos Financieros Básicos en el párrafo 11.21.</t>
  </si>
  <si>
    <t>El resultado de dicho análisis no presentó deterioro en el ejercicio corriente, en sus cuentas por cobrar, con cargo a resultados del ejercicio.</t>
  </si>
  <si>
    <t>2.6.</t>
  </si>
  <si>
    <t>Vida útil</t>
  </si>
  <si>
    <t>Edificio</t>
  </si>
  <si>
    <t>20 años</t>
  </si>
  <si>
    <t>Maquinarias</t>
  </si>
  <si>
    <t>10 años</t>
  </si>
  <si>
    <t>Instalaciones</t>
  </si>
  <si>
    <t>3 años</t>
  </si>
  <si>
    <t>Vehículos</t>
  </si>
  <si>
    <t>5 años</t>
  </si>
  <si>
    <t>2.7.</t>
  </si>
  <si>
    <t>Estimaciones de la administración</t>
  </si>
  <si>
    <t>Las políticas de contabilidad que sigue la Compañía están de acuerdo con las Normas Internacionales de Información Financiera, las cuales requieren que la gerencia efectué ciertas estimaciones y utilice ciertos supuestos, que afectan las cifras reportadas de activos y pasivos, la revelación de contingencias activas y pasivas a la fecha de los estados financieros, así como las cifras reportadas de ingresos y gastos durante el periodo corriente.</t>
  </si>
  <si>
    <t>Las estimaciones y criterios usados incluyen la expectativa de ocurrencia de eventos futuros que se consideran razonables de acuerdo con las circunstancias.</t>
  </si>
  <si>
    <t>Gerente General</t>
  </si>
  <si>
    <t>Contador</t>
  </si>
  <si>
    <t>Propiedad, planta y equipo</t>
  </si>
  <si>
    <t>En cumplimiento con disposiciones legales emitidas por la Superintendencia de Compañías, valores y seguros, este informe incluye todas las revelaciones correspondientes; aquellas no descritas son inmateriales y/o inaplicables para su revelación y lectura de terceros.</t>
  </si>
  <si>
    <t>pedir el traslado del sobregira al pasivo</t>
  </si>
  <si>
    <t>verificar si la ubicación esta deacuerdo</t>
  </si>
  <si>
    <t>2.16.</t>
  </si>
  <si>
    <t>4.</t>
  </si>
  <si>
    <t>6.</t>
  </si>
  <si>
    <t>7.</t>
  </si>
  <si>
    <t>10.</t>
  </si>
  <si>
    <t>11.</t>
  </si>
  <si>
    <t>14.</t>
  </si>
  <si>
    <t>15.</t>
  </si>
  <si>
    <t>16.</t>
  </si>
  <si>
    <t>19.</t>
  </si>
  <si>
    <t>El saldo de esta cuenta al cierre del 31 de diciembre,  fue como sigue</t>
  </si>
  <si>
    <t>La conciliación del impuesto a la renta tasa impositiva legal :</t>
  </si>
  <si>
    <t xml:space="preserve">El detalle de   esta cuenta   incluye cuentas por   pagar   accionistas, las mismas que no tienen   fecha   de vencimiento   ni tasa de  Interés pactado.  </t>
  </si>
  <si>
    <t>ILUCIONCORP</t>
  </si>
  <si>
    <t>no fueron declaradas como relacionas opercaiones en el 101 recomendar</t>
  </si>
  <si>
    <t>Crédito tributario a favor del sujeto pasivo (ISD)</t>
  </si>
  <si>
    <t>Crédito tributario a favor del sujeto pasivo (IVA)</t>
  </si>
  <si>
    <t>Primera cuota</t>
  </si>
  <si>
    <t xml:space="preserve">    Capital Suscrito asignado</t>
  </si>
  <si>
    <t xml:space="preserve">    Reservas</t>
  </si>
  <si>
    <t xml:space="preserve">    Otros resultados integrales</t>
  </si>
  <si>
    <t>OBLIGADO RECIBIR CONTESTACION  DE CONFIRMACION</t>
  </si>
  <si>
    <t xml:space="preserve">saltiel </t>
  </si>
  <si>
    <t>confirma la parte relaciona</t>
  </si>
  <si>
    <t>arreglar los archivos GENERAL ANALISIS Y LOS OTRAS ACIRDE AL MODELO</t>
  </si>
  <si>
    <t>Las estimaciones y supuestos relacionados se basan en la experiencia histórica y otros factores que se consideran razonables en las circunstancias actuales, cuyo resultado es la base para formar juicios sobre el valor en libros de los activos y pasivos que no son fácilmente determinables por otras fuentes.</t>
  </si>
  <si>
    <t>Actividad Económica</t>
  </si>
  <si>
    <t>Transacciones Importantes</t>
  </si>
  <si>
    <t xml:space="preserve">Uso de estimaciones y juicios en la preparación de los estados financieros </t>
  </si>
  <si>
    <t xml:space="preserve">Supuestos e incertidumbres en las estimaciones </t>
  </si>
  <si>
    <t>Empresas en marcha</t>
  </si>
  <si>
    <t>Resumen de Políticas contables significativas</t>
  </si>
  <si>
    <t>La revisión de las estimaciones contables es reconocida en el período en que la estimación es revisada y en cualquier periodo futuro afectado.</t>
  </si>
  <si>
    <t>Vida útiles de activos depreciables</t>
  </si>
  <si>
    <t>Las principales políticas adoptadas en la presentación de los estados financieros, que han sido elaboradas de acuerdo con Normas Internacionales de información Financiera.</t>
  </si>
  <si>
    <t>(-)</t>
  </si>
  <si>
    <t>reconocimiento del largo plazo a corto plazo</t>
  </si>
  <si>
    <t>DICIEMBRE</t>
  </si>
  <si>
    <t>MARZO</t>
  </si>
  <si>
    <t>JUNIO</t>
  </si>
  <si>
    <t>SEPTIEMBRE</t>
  </si>
  <si>
    <t>abono</t>
  </si>
  <si>
    <t>valor del pasivo a corto plazo</t>
  </si>
  <si>
    <t>De acuerdo con la ley, la reserva legal para las compañías de responsabilidad limitada, en cada anualidad la compañía segregará, de las utilidades líquidas y realizadas, el 5% para este objeto, la cual formará un fondo de reserva hasta que este alcance por lo menos el 20% del capital social.</t>
  </si>
  <si>
    <t>En compañías anónimas, de las utilidades líquidas que resulten de cada ejercicio, se tomará un porcentaje no menor del 10%, destinado a formar parte de la reserva legal, hasta que este alcance por lo menos el 50% del capital social.</t>
  </si>
  <si>
    <t>Entendiéndose por utilidad líquida, la que se determina en el Estado de Pérdidas y Ganancias después del 15% de participación de trabajadores, o antes del cálculo del 25% impuesto a la renta.</t>
  </si>
  <si>
    <t>Sin embargo, el SRI considera la utilidad neta (utilidad líquida menos el impuesto a la renta) para determinar la reserva legal. Lo cual difiere con lo que establece la Ley de Compañías.</t>
  </si>
  <si>
    <t>Según el cuadro 29 del informe de auditores tributarios y la guía práctica para la conciliación tributaria del Servicio de Rentas Internas, la reserva legal se la determina de utilidad neta y no de la utilidad líquida como lo establece la Ley de Compañías.</t>
  </si>
  <si>
    <t>Por lo tanto sugiero que se realicen las correcciones en los cuadros y guías prácticas del SRI o se modifique la Ley de Compañías en la determinación del cálculo de la Reserva Legal.</t>
  </si>
  <si>
    <t>(a)</t>
  </si>
  <si>
    <t>Gastos</t>
  </si>
  <si>
    <t>Consecuentemente, los estados financieros cumplen con las normas internacionales de información financiera aplicable al período terminado, tal como se describen en estas políticas de contabilidad.</t>
  </si>
  <si>
    <t>Las revisiones gerenciales de las vidas útiles y/o valores de los activos depreciables se depreciables se basan en la utilización esperada de los activos dentro de la compañía.</t>
  </si>
  <si>
    <t xml:space="preserve">Medición de valores razonables </t>
  </si>
  <si>
    <t>Algunas de las políticas y revelaciones contables de la compañía requieren la medición de los valores razonables, tanto de los activos y pasivos financieros como de los no financieros.</t>
  </si>
  <si>
    <t>Los resultados, basados en estimaciones actuales del flujo de efectivo de la Compañía, podrían variar debido a factores no previstos al momento dentro de la operación actual, factores de obsolescencia de mercado, entre otros.</t>
  </si>
  <si>
    <t>Los presupuestos y proyecciones de la Compañía, tomando razonablemente en cuenta, los posibles cambios en el mercado, muestran que la Compañía será capaz de operar dentro del nivel de su financiamiento actual. Para hacer es juicio la Administración considera la posición financiera de la Compañía, las actuales intenciones, la rentabilidad de las operaciones, el acceso a recursos financieros y analiza el impacto de la reciente crisis mundial y las variables económicas y políticas que afectan al entorno local en las operaciones de la Compañía.</t>
  </si>
  <si>
    <t>La Compañía por lo tanto no visualiza motivos para evaluar el no continuar adoptando la base de empresa en marcha al preparar sus estados financieros.</t>
  </si>
  <si>
    <t>Equipos de computación</t>
  </si>
  <si>
    <t>IMPUESTO DIFERIDO NO USADO</t>
  </si>
  <si>
    <t>CREDITOS BANCARIOS NO PAGADOS</t>
  </si>
  <si>
    <t>CONFIRMACION DE BANCOS CFN NO RECIBIDO</t>
  </si>
  <si>
    <t>repetidos periodo siguiente</t>
  </si>
  <si>
    <t>hoja sumaria</t>
  </si>
  <si>
    <t>repetidos periodoanterio</t>
  </si>
  <si>
    <t>Caja Mercedes por reponer</t>
  </si>
  <si>
    <t>Varios</t>
  </si>
  <si>
    <t>Pichincha Cta Cte 2100060852</t>
  </si>
  <si>
    <t>Coordinador Agrícola L.S.</t>
  </si>
  <si>
    <t>Venta de Plantulas</t>
  </si>
  <si>
    <t xml:space="preserve">  Total pasivos corrientes no Corriente</t>
  </si>
  <si>
    <t>PROAJI</t>
  </si>
  <si>
    <t>RECOMENDAD</t>
  </si>
  <si>
    <t>recomendar que no esta provisionando la reserca lgal de  las utlidades</t>
  </si>
  <si>
    <t>falta el reconocimiento de los intereses DE LOS PRESTAMOS  SOBRE EL DEBENGADO</t>
  </si>
  <si>
    <t>falta carta en que indique lo del pasivo que no tiene fecha de vencimineto y no genera interese</t>
  </si>
  <si>
    <t>INSTRUMENTOS FINACIEROS</t>
  </si>
  <si>
    <t>El Plan General de Contabilidad (España) en su segunda parte dedicada a las Normas de registro y valoración define un instrumento financiero, en consonancia con las Normas Internacionales de información financiera, como un contrato que da lugar a un activo financiero en una empresa y, simultáneamente, a un pasivo financiero o a un instrumento de patrimonio en otra empresa.</t>
  </si>
  <si>
    <t>El plan establece que resulta de aplicación a los siguientes instrumentos financieros:</t>
  </si>
  <si>
    <t>Activos financieros:</t>
  </si>
  <si>
    <t>Efectivo y otros activos líquidos equivalentes, según se definen en la norma 9.ª de elaboración de las cuentas anuales.</t>
  </si>
  <si>
    <t>Créditos por operaciones comerciales: clientes y deudores varios;</t>
  </si>
  <si>
    <t>Créditos a terceros: tales como los préstamos y créditos financieros concedidos, incluidos los surgidos de la venta de activos no corrientes;</t>
  </si>
  <si>
    <t>Valores representativos de deuda de otras empresas adquiridos: tales como las obligaciones, bonos y pagarés;</t>
  </si>
  <si>
    <t>Instrumentos de patrimonio de otras empresas adquiridos: acciones, participaciones en instituciones de inversión colectiva y otros instrumentos de patrimonio</t>
  </si>
  <si>
    <t>Derivados con valoración favorable para la empresa: entre ellos, futuros, opciones, permutas financieras y compraventa de moneda extranjera a plazo</t>
  </si>
  <si>
    <t>Otros activos financieros: tales como depósitos en entidades de crédito, anticipos y créditos al personal, fianzas y depósitos constituidos, dividendos a cobrar y desembolsos exigidos sobre instrumentos de patrimonio propio.</t>
  </si>
  <si>
    <t>Pasivos financieros:</t>
  </si>
  <si>
    <t>Débitos por operaciones comerciales: proveedores y acreedores varios</t>
  </si>
  <si>
    <t>Deudas con entidades de crédito;</t>
  </si>
  <si>
    <t>Obligaciones y otros valores negociables emitidos: tales como bonos y pagarés;</t>
  </si>
  <si>
    <t>Derivados con valoración desfavorable para la empresa: entre ellos, futuros, opciones, permutas financieras y compraventa de moneda extranjera a plazo</t>
  </si>
  <si>
    <t>Deudas con características especiales, y</t>
  </si>
  <si>
    <t>Otros pasivos financieros: deudas con terceros, tales como los préstamos y créditos financieros recibidos de personas o empresas que no sean entidades de crédito incluidos los surgidos en la compra de activos no corrientes, fianzas y depósitos recibidos y desembolsos exigidos por terceros sobre participaciones.</t>
  </si>
  <si>
    <t>Instrumentos de patrimonio propio: todos los instrumentos financieros que se incluyen dentro de los fondos propios, tal como las acciones ordinarias emitidas.</t>
  </si>
  <si>
    <t>Derivado financiero[editar]</t>
  </si>
  <si>
    <t>Artículo principal: Derivados financieros</t>
  </si>
  <si>
    <t>Un derivado financiero es un instrumento financiero que cumple las características siguientes:</t>
  </si>
  <si>
    <t>Su valor cambia en respuesta a los cambios en variables tales como los tipos de interés, los precios de instrumentos financieros y materias primas cotizadas, los</t>
  </si>
  <si>
    <t>tipos de cambio, las calificaciones crediticias y los índices sobre ellos y que en el caso de no ser variables financieras no han de ser específicas para una de las partes del contrato.</t>
  </si>
  <si>
    <t>No requiere una inversión inicial o bien requiere una inversión inferior a la que requieren otro tipo de contratos en los que se podría esperar una respuesta similar</t>
  </si>
  <si>
    <t>ante cambios en las condiciones de mercado.</t>
  </si>
  <si>
    <t>Se liquida en una fecha futura.</t>
  </si>
  <si>
    <t>Asimismo, la norma sobre instrumentos financieros es aplicable en el tratamiento de las coberturas contables y de las transferencias de activos financieros, tales como los descuentos comerciales, operaciones de “factoring” y cesiones temporales y titulizaciones de activos financieros.</t>
  </si>
  <si>
    <t>REL</t>
  </si>
  <si>
    <t>recomendar sobre el calculo del actuario debe hacerlo cada año</t>
  </si>
  <si>
    <t>ELIZABET</t>
  </si>
  <si>
    <t>PEDIR CONTESTACION DE PARTE RELACIONADAS</t>
  </si>
  <si>
    <t>ESTA CUENTAS PASIVAS METIDAS EN EL ACTIVO</t>
  </si>
  <si>
    <t>REGLAS</t>
  </si>
  <si>
    <t>ACTIVOS FINA HASTA EL VENCIMIENTO</t>
  </si>
  <si>
    <t>PASIVOS FINACIEROS A COSTO AMORTIZADO</t>
  </si>
  <si>
    <t>ACTIVOS FINANCIEROSA VALOR RAZONABLES</t>
  </si>
  <si>
    <t>PRESTAMOS Y CUENTAS POR COBRAR</t>
  </si>
  <si>
    <t>ACTIVOS FINA MANTENIDOS PARA LA VENTA</t>
  </si>
  <si>
    <t>PASIVOS FINACIEROS A VALOR RAZONABLE</t>
  </si>
  <si>
    <t>Solamente Pago de Principal e Intereses (SPPI)</t>
  </si>
  <si>
    <t>COSTO AMORTIZADO</t>
  </si>
  <si>
    <t>SI ESPERO DEL ACTIVO FINANCIERO COBRAR PRINCIPAL HE INTERES</t>
  </si>
  <si>
    <t>VALOR RAZONABLE CON CABIOS A RESULTADOS</t>
  </si>
  <si>
    <t>NIIF 9</t>
  </si>
  <si>
    <t>NIC 39</t>
  </si>
  <si>
    <t>PRINCIPIOS INTENCION DE LA GERENCIA  CON LOS ACTIVOS FINANCIEROS</t>
  </si>
  <si>
    <t>espra cobrar principal he intereses  SI</t>
  </si>
  <si>
    <t>espra cobrar principal he intereses  NO</t>
  </si>
  <si>
    <t>modelo de negocio</t>
  </si>
  <si>
    <r>
      <t xml:space="preserve">a parte de espera principal he interese </t>
    </r>
    <r>
      <rPr>
        <b/>
        <sz val="11"/>
        <rFont val="Cambria"/>
        <family val="1"/>
        <scheme val="major"/>
      </rPr>
      <t>PUEDES VENDER</t>
    </r>
    <r>
      <rPr>
        <sz val="11"/>
        <rFont val="Cambria"/>
        <family val="1"/>
        <scheme val="major"/>
      </rPr>
      <t xml:space="preserve"> lo puedes vender</t>
    </r>
  </si>
  <si>
    <r>
      <t>VALOR RAZONABLE CON CABIOS A RESULTADOS INTEGRALES</t>
    </r>
    <r>
      <rPr>
        <b/>
        <sz val="11"/>
        <rFont val="Cambria"/>
        <family val="1"/>
        <scheme val="major"/>
      </rPr>
      <t xml:space="preserve"> ORI</t>
    </r>
  </si>
  <si>
    <t>OPCION A VR CON EFECTO EN RESULTADOS</t>
  </si>
  <si>
    <t>PARA NEGOCIACION</t>
  </si>
  <si>
    <t>PARA RETENERLA</t>
  </si>
  <si>
    <r>
      <t>VALOR RAZONABLE CON CABIOS A RESULTADOS INTEGRALES</t>
    </r>
    <r>
      <rPr>
        <b/>
        <sz val="11"/>
        <rFont val="Cambria"/>
        <family val="1"/>
        <scheme val="major"/>
      </rPr>
      <t xml:space="preserve"> ORI MEDIDOS A VPP</t>
    </r>
  </si>
  <si>
    <t>PREDIDAS ESPERADAS DE CUENTAS POR COBRAR SE PUEDE CALCULAR POR PERDIDAS ESPERADAS O DIAS DE MORICIDAD</t>
  </si>
  <si>
    <t>COSTO AMORTIZADO IGUAL CAPITAL + INTERESES</t>
  </si>
  <si>
    <t>Pasivos financieros medidos al valor razonable:</t>
  </si>
  <si>
    <t>espreas recaba flUjos contractuales prestas  dinero  para cobrar principal e interes</t>
  </si>
  <si>
    <t xml:space="preserve">Pasivos financieros </t>
  </si>
  <si>
    <t xml:space="preserve">Activos financieros </t>
  </si>
  <si>
    <t>Terrenos</t>
  </si>
  <si>
    <t>Efectivo y equivalentes al efectivo</t>
  </si>
  <si>
    <t>Propiedades, planta y equipo</t>
  </si>
  <si>
    <t>Del exterior</t>
  </si>
  <si>
    <t>3.</t>
  </si>
  <si>
    <t>5.</t>
  </si>
  <si>
    <t>9.</t>
  </si>
  <si>
    <t>CONCILIACIÓN TRIBUTARIA</t>
  </si>
  <si>
    <t>PÉRDIDA DEL EJERCICIO</t>
  </si>
  <si>
    <t>Generación</t>
  </si>
  <si>
    <t>Reversión</t>
  </si>
  <si>
    <t>Ingresos por mediciones de activos biológicos al valor razonable menos costos de venta</t>
  </si>
  <si>
    <t>Pérdidas, costos y gastos por mediciones de activos biológicos al valor razonable menos costos de venta</t>
  </si>
  <si>
    <t>Base de cálculo de participación a trabajadores</t>
  </si>
  <si>
    <t>.</t>
  </si>
  <si>
    <t>(-) Participación a trabajadores</t>
  </si>
  <si>
    <t>(-) Dividendos exentos  y efectos por método de participación ( valor patrimonial proporcional)                campos 6024+6026+6132)</t>
  </si>
  <si>
    <t>(-) Otras rentas exentas e ingresos no objeto de iImpuesto a la Renta</t>
  </si>
  <si>
    <t>(+) Gastos no deducibles locales</t>
  </si>
  <si>
    <t>(+) Gastos no deducibles del exterior</t>
  </si>
  <si>
    <t>(+) Gastos incurridos para generar ingresos exentos y gastos atribuidos a ingresos no objeto de Impuesto a la Renta</t>
  </si>
  <si>
    <t>(+) Participación trabajadores atribuible a ingresos exentos y no objeto de impuesto a la renta -Fórmula {(804*15%) +  [ (805-808)*15% ]}</t>
  </si>
  <si>
    <t>(-) Deducciones adicionales (incluye incentivos de la ley de solidaridad)</t>
  </si>
  <si>
    <t xml:space="preserve">(+) Ajuste por precios de transferencia </t>
  </si>
  <si>
    <t>(-) Ingresos sujetos a Impuesto a la Renta Unico</t>
  </si>
  <si>
    <t>(+) Costos y gastos deducibles incurridos para generar ingresos sujetos a impuesto a la renta único</t>
  </si>
  <si>
    <t>GENERACIÓN / REVERSIÓN DE DIFERENCIAS TEMPORARIAS (IMPUESTOS DIFERIDOS)</t>
  </si>
  <si>
    <t>Por valor neto realizable de inventarios</t>
  </si>
  <si>
    <t xml:space="preserve">Por provisiones para desahucio pensiones jubilares patronales </t>
  </si>
  <si>
    <t>Por costos estimados de desmantelamiento</t>
  </si>
  <si>
    <t>Por deterioros del valor de propiedades, planta y equipo</t>
  </si>
  <si>
    <t>Por provisiones (diferentes de cuentas incobrables, desmantelamiento, desahucio y jubilación patronal)</t>
  </si>
  <si>
    <t>Por contratos de construcción</t>
  </si>
  <si>
    <t>Por mediciones de activos no corrientes mantenidos para la venta</t>
  </si>
  <si>
    <t>POR MEDICIONES DE ACTIVOS BIOLÓGICOS AL VALOR RAZONABLE MENOS COSTO DE VENTA</t>
  </si>
  <si>
    <t xml:space="preserve">Ingresos </t>
  </si>
  <si>
    <t xml:space="preserve">Pérdidas, costos y gastos </t>
  </si>
  <si>
    <t xml:space="preserve">Amortización pérdidas tributarias de años anteriores </t>
  </si>
  <si>
    <t>Por otras diferencias temporarias</t>
  </si>
  <si>
    <t>Utilidad gravable</t>
  </si>
  <si>
    <t>Pérdida sujeta a amortización en períodos siguientes</t>
  </si>
  <si>
    <t>INFORMACIÓN RELACIONADA CON EL DEBER DE INFORMAR LA COMPOSICIÒN SOCIETARIA A LA ADMINISTRACIÓN TRIBUTARIA (ANEXO DE ACCIONISTAS - APS)</t>
  </si>
  <si>
    <t>¿Cumple el deber de informar sobre la composición societaria dentro de los plazos establecidos?</t>
  </si>
  <si>
    <t>Porcentaje de la composición societaria no informada (dentro de los plazos establecidos)</t>
  </si>
  <si>
    <t>Porcentaje de la composición societaria correspondiente a paraísos fiscales al 31 de diciembre del ejercicio declarado que sí ha sido informada</t>
  </si>
  <si>
    <t>INFORMACIÓN RELACIONADA POR RESULTADOS OBTENIDOS DENTRO Y FUERA DE ZEDESs</t>
  </si>
  <si>
    <t xml:space="preserve"> ¿Contribuyente declarante es administrador u operador de ZEDE?</t>
  </si>
  <si>
    <t>INFORMACIÓN RELACIONADA POR RESULTADOS OBTENIDOS DENTRO Y FUERA DE ZEDES</t>
  </si>
  <si>
    <t>Aplicable a territorio ZEDE</t>
  </si>
  <si>
    <t>Aplicable a territorio fuera de ZEDE</t>
  </si>
  <si>
    <t>Utilidad a reinvertir y capitalizar (sujeta legalmente a reducción de la tarifa)</t>
  </si>
  <si>
    <t xml:space="preserve">Saldo utilidad gravable </t>
  </si>
  <si>
    <t xml:space="preserve">Total impuesto causado </t>
  </si>
  <si>
    <t xml:space="preserve">Saldo del anticipo pendiente de pago (traslade campo 876 declaración período anterior) </t>
  </si>
  <si>
    <t xml:space="preserve"> anticipo determinado correspondiente al ejercicio fiscal declarado (traslade campo 879 declaración período  anterior) </t>
  </si>
  <si>
    <t>(=) Rebaja del saldo del anticipo - decreto ejecutivo no. 210 (aplica para únicamente para el ejercicio 2017)</t>
  </si>
  <si>
    <t>(=) Anticipo reducido correspondiente al ejercicio fiscal declarado (aplica para únicamente para el ejercicio 2017)                                                   (851-852)</t>
  </si>
  <si>
    <t xml:space="preserve">(=) Impuesto a la renta causado mayor al anticipo reducido                                                                                                                                                                   (850-853) </t>
  </si>
  <si>
    <t>(=) Crédito tributario generado por anticipo (en régimen general aplica para ejercicios anteriores al 2010)</t>
  </si>
  <si>
    <t>(+) Saldo del anticipo pendiente de pago</t>
  </si>
  <si>
    <t>(-) Retenciones en la fuente que le realizaron en el ejercicio fiscal</t>
  </si>
  <si>
    <t>(-) Retenciones por dividendos anticipados</t>
  </si>
  <si>
    <t>(-) Retenciones por ingresos provenientes del exterior con derecho a crédito tributario</t>
  </si>
  <si>
    <t>(-) Anticipo de impuesto a la renta pagado por espectáculos públicos</t>
  </si>
  <si>
    <t>(-) Crédito tributario de años anteriores</t>
  </si>
  <si>
    <t>Generado en el ejercicio fiscal declarado</t>
  </si>
  <si>
    <t>Generado en ejercicios fiscales anteriores</t>
  </si>
  <si>
    <t>(-) Exoneración y crédito tributario por leyes especiales</t>
  </si>
  <si>
    <t>Subtotal impuesto a pagar</t>
  </si>
  <si>
    <t>Subtotal saldo a favor</t>
  </si>
  <si>
    <t>(+) Impuesto a la renta único (a partir del ejercicio 2015 registre la sumatoria de los valores pagados mensualmente por concepto de impuesto único)</t>
  </si>
  <si>
    <t xml:space="preserve">(-) Crédito tributario para la liquidación del impuesto a la renta único (a partir del ejercicio 2015) </t>
  </si>
  <si>
    <t>Impuesto a la renta a pagar</t>
  </si>
  <si>
    <t>Saldo a favor contribuyente</t>
  </si>
  <si>
    <t>ANTICIPO (PRÓXIMO AÑO)</t>
  </si>
  <si>
    <t>Anticipo calculado próximo año sin exoneraciones ni rebajas</t>
  </si>
  <si>
    <t>(-) Exoneraciones y rebajas al anticipo</t>
  </si>
  <si>
    <t>(+) Otros conceptos</t>
  </si>
  <si>
    <t>Anticipo determinado próximo año                                                                                          874+875+876</t>
  </si>
  <si>
    <t>segunda cuota</t>
  </si>
  <si>
    <t>Saldo a liquidarse en declaración próximo año</t>
  </si>
  <si>
    <t>OTRO RESULTADO INTEGRAL DEL PERIODO (INFORMATIVO)</t>
  </si>
  <si>
    <t>GNANCIAS Y PERDIDAS POR REVALUACIONES</t>
  </si>
  <si>
    <t>Ganancias y pérdidas por inversiones en instrumentos de patrimonio medidos a valor razonable con cambios en otro resultado integral</t>
  </si>
  <si>
    <t>Ganancias y pérdidas por la conversión de estados financieros de un negocio en el extranjero</t>
  </si>
  <si>
    <t>Ganancias y pérdidas actuariales</t>
  </si>
  <si>
    <t xml:space="preserve">GASTO (INGRESO) POR IMPUESTO A LA RENTA DEL PERIODO (INFORMATIVO) </t>
  </si>
  <si>
    <t>Gasto (ingreso) por impuesto a la renta corriente</t>
  </si>
  <si>
    <t>Gasto (ingreso) por impuesto a la renta diferido</t>
  </si>
  <si>
    <t>TOTALES</t>
  </si>
  <si>
    <t>Pago previo (Informativo)</t>
  </si>
  <si>
    <t>DETALLE DE IMPUTACIÓN AL PAGO (PARA DECLARACIONES SUSTITUTIVAS)</t>
  </si>
  <si>
    <t>Interés</t>
  </si>
  <si>
    <t>Impuesto</t>
  </si>
  <si>
    <t>Multa</t>
  </si>
  <si>
    <t>VALORES A PAGAR Y FORMAS DE PAGO (LUEGO DE IMPUTACIÓN AL PAGO EN DECLARACIONES SUSTITUTIVAS)</t>
  </si>
  <si>
    <t>TOTAL IMPUESTO A PAGAR</t>
  </si>
  <si>
    <t xml:space="preserve">Interés por mora </t>
  </si>
  <si>
    <t xml:space="preserve">Multa </t>
  </si>
  <si>
    <t>TOTAL PAGADO</t>
  </si>
  <si>
    <t xml:space="preserve">(-) </t>
  </si>
  <si>
    <t>(+)</t>
  </si>
  <si>
    <t xml:space="preserve">(+) </t>
  </si>
  <si>
    <t>(=)</t>
  </si>
  <si>
    <t xml:space="preserve">(=) </t>
  </si>
  <si>
    <t>Otros Activos Corrientes</t>
  </si>
  <si>
    <t>JALEA RAL</t>
  </si>
  <si>
    <t>PEDIR EL ACTA DEL INVENTARIO</t>
  </si>
  <si>
    <t>SOPORTAR LOS GASTOS DE REPRESENTACION</t>
  </si>
  <si>
    <t>VERIFICAR LOS GASTOS DE PROPAGOANDA Y PUBLICIDAD</t>
  </si>
  <si>
    <t>RECOMENDAR PASAR AL PASIVO O COMPLEMENTAR</t>
  </si>
  <si>
    <t>DETERMINAR LAS COMPRAS DEL AÑO ESTA MAL SACADO EL COSTO DE VENTAS</t>
  </si>
  <si>
    <t>ESTADO DE SITUACIÓN FINANCIERA</t>
  </si>
  <si>
    <t>______</t>
  </si>
  <si>
    <t>(-) Deterioro acumulado del valor de cuentas y documentos por cobrar comerciales por incobrabilidad (provisiones para créditos incobrables)</t>
  </si>
  <si>
    <t>A ACCIONISTAS, SOCIOS, PARTICIPES, BENEFICIARIOS U OTROS TITULARES DE DERECHOS REPRESENTATIVOS DE CAPITAL</t>
  </si>
  <si>
    <t>En efectivo</t>
  </si>
  <si>
    <t>En activos diferentes del efectivo</t>
  </si>
  <si>
    <t>(-) Deterioro acumulado del valor de otras cuentas y documentos por cobrar por incobrabilidad (provisiones para créditos incobrables)</t>
  </si>
  <si>
    <t>OTROS ACTIVOS FINANCIEROS CORRIENTES</t>
  </si>
  <si>
    <t>IMPORTE BRUTO ADEUDADO POR LOS CLIENTES POR EL TRABAJO EJECUTADO EN CONTRATOS DE CONSTRUCCIÓN</t>
  </si>
  <si>
    <t xml:space="preserve">Crédito tributario a favor del sujeto pasivo (Impuesto a la Renta) </t>
  </si>
  <si>
    <t>Inventario de prod. term. y mercad. en almacén (excluyendo obras/inmuebles  terminados para la venta)</t>
  </si>
  <si>
    <t>(-) Deterioro acumulado del valor de inventarios por ajuste al valor neto realizable</t>
  </si>
  <si>
    <t>Costo</t>
  </si>
  <si>
    <t>(-) Deterioro acumulado del valor de activos no corrientes mantenidos para la venta</t>
  </si>
  <si>
    <t>A costo</t>
  </si>
  <si>
    <t>(-) Deterioro acumulado del valor de activos biológicos medidos a costo</t>
  </si>
  <si>
    <t>ACTIVOS  NO CORRIENTES</t>
  </si>
  <si>
    <t>Costo histórico antes de reexpresiones o revaluaciones</t>
  </si>
  <si>
    <t>Ajuste acumulado por reexpresiones o revaluaciones</t>
  </si>
  <si>
    <t>ajuste acumulado por reexpresiones o revaluaciones</t>
  </si>
  <si>
    <t xml:space="preserve">Costo histórico antes de reexpresiones o revaluaciones </t>
  </si>
  <si>
    <t>Construcciones en Curso y Otros Activos en Tránsito</t>
  </si>
  <si>
    <t>Equipo de Computación</t>
  </si>
  <si>
    <t>equipo de computación</t>
  </si>
  <si>
    <t>Vehículos, Equipo de Transporte y Caminero Móvil</t>
  </si>
  <si>
    <t>PROPIEDADES, PLANTA Y EQUIPO POR CONTRATOS DE ARRENDAMIENTO FINANCIERO</t>
  </si>
  <si>
    <t>Edificios y otros inmuebles (excepto terrenos)</t>
  </si>
  <si>
    <t>edificios y otros inmuebles (excepto terrenos)</t>
  </si>
  <si>
    <t>Naves, aeronaves, barcazas y similares</t>
  </si>
  <si>
    <t>naves, aeronaves, barcazas y similares</t>
  </si>
  <si>
    <t>Maquinaria, equipo, instalaciones y adecuaciones</t>
  </si>
  <si>
    <t>maquinaria, equipo, instalaciones y adecuaciones</t>
  </si>
  <si>
    <t>vehículos, equipo de transporte y caminero móvil</t>
  </si>
  <si>
    <t>otros</t>
  </si>
  <si>
    <t>Otras Propiedades, Planta y Equipo</t>
  </si>
  <si>
    <t>(-) DEPRECIACIÒN ACUMULADA DE PROPIEDADES, PLANTA Y EQUIPO</t>
  </si>
  <si>
    <t>Del costo histórico antes de reexpresiones o revaluaciones</t>
  </si>
  <si>
    <t>(-) Deterioro acumulado del valor de propiedades, planta y equipo</t>
  </si>
  <si>
    <t>(-) Amortización acumulada de activos intangibles</t>
  </si>
  <si>
    <t>(-) Deterioro acumulado de activos intangibles</t>
  </si>
  <si>
    <t>(-) Depreciación Acumulada de Propiedades de Inversión</t>
  </si>
  <si>
    <t>(-) Deterioro Acumulado del Valor de Propiedades de Inversión</t>
  </si>
  <si>
    <t>(-) Depreciación acumulada de activos biológicos medidos a costo</t>
  </si>
  <si>
    <t>Tangibles</t>
  </si>
  <si>
    <t>Intangibles</t>
  </si>
  <si>
    <t xml:space="preserve">(-) Depreciación / amortización acumulada de activos para exploración, evaluación y explotación </t>
  </si>
  <si>
    <t xml:space="preserve">(-) Deterioro acumulado del valor de activos para exploración, evaluación y explotación </t>
  </si>
  <si>
    <t>INVERSIONES NO CORRIENTES</t>
  </si>
  <si>
    <t>Ajuste acumulado por aplicación del método de la participación (valor patrimonial proporcional)</t>
  </si>
  <si>
    <t>Otros Derechos Representativos de Capital en Sociedades que no son Subsidiarias, ni Asociadas, ni Negocios Conjuntos</t>
  </si>
  <si>
    <t>(-) Deterioro Acumulado del Valor de Inversiones no Corrientes</t>
  </si>
  <si>
    <t>A ACCIONISTAS. SOCIOS, PARTICIPES. BENEFICIARIOS U OTROS TITULARES DE DERECHOS REPRESENTATIVOS DE CAPITAL</t>
  </si>
  <si>
    <t>(-) Deterioro acumulado del valor de cuentas y documentos por cobrar por incobrabilidad (provisiones para créditos incobrables)</t>
  </si>
  <si>
    <t>OTROS ACTIVOS FINANCIEROS NO CORRIENTES</t>
  </si>
  <si>
    <t>(-) Deterioro acumulado del valor  de otros activos financieros no corrientes medidos a costo amortizado (provisiones para créditos incobrables)</t>
  </si>
  <si>
    <t>No Relacionadas</t>
  </si>
  <si>
    <t>Por diferencias temporarias</t>
  </si>
  <si>
    <t>Por pérdidas tributarias sujetas a amortización en periodos siguientes</t>
  </si>
  <si>
    <t>Otros Activos No Corrientes</t>
  </si>
  <si>
    <t>TOTAL DEL ACTIVO</t>
  </si>
  <si>
    <t>Ajustes acumulados por reexpresiones o revaluaciones de otras partidas de propiedades, planta y equipo (Informativo)</t>
  </si>
  <si>
    <t>(-) Depreciación acumulada de los ajustes acumulados por reexpresiones o revaluaciones de otras partidas de propiedades, planta y equipo (Informativo)</t>
  </si>
  <si>
    <t>Ajustes acumulados por reexpresiones o revaluaciones de activos intangibles (Informativo)</t>
  </si>
  <si>
    <t>(-) Amortización acumulada de los ajustes acumulados por reexpresiones o revaluaciones de activos intangibles (Informativo)</t>
  </si>
  <si>
    <t>Ajustes acumulados por reexpresiones o revaluaciones de propiedades de inversión (Informativo)</t>
  </si>
  <si>
    <t>(-) Depreciación acumulada de los ajustes acumulados por reexpresiones o revaluaciones de propiedades de inversión (Informativo)</t>
  </si>
  <si>
    <t>Ajustes acumulados por reexpresiones o revaluaciones de activos para exploración, evaluación y explotación de recursos minerales (Informativo)</t>
  </si>
  <si>
    <t>(-) Depreciación/amortización acumulada del ajustes acumulado por reexpresiones o revaluaciones de activos para exploración, evaluación y explotación de recursos minerales (Informativo)</t>
  </si>
  <si>
    <t>Total de las  revaluaciones y otros ajustes positivos producto de valoraciones financieras excluidos del cálculo del anticipo,  para todos los activos (Informativo)</t>
  </si>
  <si>
    <t>(-) Total depreciación acumulada del ajuste acumulado por  revaluaciones y otros ajustes negativos producto de valoraciones financieras excluidos del cálculo del anticipo, para todos los activos (Informativo)</t>
  </si>
  <si>
    <t>Total costo de terrenos en los que se desarrollan actividades agropecuarias (excluyendo sus revaluaciones o reexpresiones) (Informativo)</t>
  </si>
  <si>
    <t>Total deterioro acumulado del costo de terrenos en los que se desarrollan actividades agropecuarias (Informativo)</t>
  </si>
  <si>
    <t>Total costo de terrenos en los que se desarrollan proyectos inmobiliarios para la vivienda de interés social (excluyendo sus revaluaciones o reexpresiones) (Informativo)</t>
  </si>
  <si>
    <t>Total deterioro acumulado del costo de terrenos en los que se desarrollan proyectos inmobiliarios para la vivienda de interés  social (Informativo)</t>
  </si>
  <si>
    <t>Total de intereses implícitos no devengados (futuros ingresos financieros en el estado de resultados) por acuerdos que constituyen efectivamente una transacción financiera o cobro diferido (Informativo)</t>
  </si>
  <si>
    <t>Activos (fideicomitidos y generados) en fideicomisos mercantiles o encargos fiduciarios donde el contribuyente es constituyente  o aportante (Informativo)</t>
  </si>
  <si>
    <t>Activos adquiridos por el valor de las utilidades reinvertidas generadas en el período anterior al declarado (Informativo)</t>
  </si>
  <si>
    <t>A ACCIONISTAS. SOCIOS, PARTÍCIPES. BENEFICIARIOS U OTROS TITULARES DE DERECHOS REPRESENTATIVOS DE CAPITAL</t>
  </si>
  <si>
    <t>OBLIGACIONES CON INSTITUCIONES FINANCIERAS - CORRIENTES</t>
  </si>
  <si>
    <t>Crédito A Mutuo</t>
  </si>
  <si>
    <t>Porción Corriente de Obligaciones Emitidas</t>
  </si>
  <si>
    <t>Porción Corriente de Arrendamientos Financieros Por Pagar</t>
  </si>
  <si>
    <t>Impuesto A La Renta Por Pagar Del Ejercicio</t>
  </si>
  <si>
    <t>Participación trabajadores por pagar del ejercicio</t>
  </si>
  <si>
    <t>Obligaciones con el IESS</t>
  </si>
  <si>
    <t>Otros Pasivos Corrientes Por Beneficios a Empleados</t>
  </si>
  <si>
    <t>Subvenciones del Gobierno</t>
  </si>
  <si>
    <t xml:space="preserve">Transferencias casa matriz y sucursales (del exterior) </t>
  </si>
  <si>
    <t>A ACCIONISTAS, SOCIOS, PARTÍCIPES. BENEFICIARIOS U OTROS TITULARES DE DERECHOS REPRESENTATIVOS DE CAPITAL</t>
  </si>
  <si>
    <t>OBLIGACIONES CON INSTITUCIONES FINANCIERAS - NO CORRIENTES</t>
  </si>
  <si>
    <t xml:space="preserve">Crédito a mutuo </t>
  </si>
  <si>
    <t>Porción no corriente de obligaciones emitidas</t>
  </si>
  <si>
    <t>Porción no corriente de arrendamientos financieros por pagar</t>
  </si>
  <si>
    <t>Pasivo por Impuesto a la Renta diferido</t>
  </si>
  <si>
    <t>Otros Pasivos No Corrientes Por Beneficios A Empleados</t>
  </si>
  <si>
    <t>OTROS PASIVOS NO CORRIENTES</t>
  </si>
  <si>
    <t>Total de Intereses Implícitos No Debvengados (Futuros Gastos Financieros En El Estado De Resultados) Por Acuerdos Que Constituyen Efectivamente Una Transacción Financiera O Pago Diferido (Informativo)</t>
  </si>
  <si>
    <t>Pasivos incurridos en fideicomisos mercantiles o encargos fiduciarios donde el contribuyente es constituyente  o aportante (Informativo)</t>
  </si>
  <si>
    <t>Capital Suscrito y/o Asignado</t>
  </si>
  <si>
    <t>(-) Capital Suscrito No Pagado, Acciones en Tesorería</t>
  </si>
  <si>
    <t>Aportes de Socios, Accionistas, Partícipes, Fundadores, Constituyentes, Beneficiarios U Otros Titulares De Derechos Representativos De Capital Para Futura Capitalización</t>
  </si>
  <si>
    <t>Reserva por valuación (procedente de la aplicación de normas ecuatorianas de contabilidad - NEC)</t>
  </si>
  <si>
    <t>Superávit por revaluación de inversiones (procedente de la aplicación de normas ecuatorianas de contabilidad - NEC)</t>
  </si>
  <si>
    <t>Excedente / pérdida del ejercicio anterior (con socios)</t>
  </si>
  <si>
    <t>Resultados acumulados por adopción por primera vez de las NIIF</t>
  </si>
  <si>
    <t>Pérdida del ejercicio</t>
  </si>
  <si>
    <t>Excedente / pérdida del ejercicio económico (con socios)</t>
  </si>
  <si>
    <t>Propiedades, Planta y Equipo</t>
  </si>
  <si>
    <t>TOTAL DEL PATRIMONIO</t>
  </si>
  <si>
    <t xml:space="preserve">Dividendos declarados (distribuidos) a favor de titulares de derechos representativos de capital en el ejercicio fiscal  (Informativo) </t>
  </si>
  <si>
    <t xml:space="preserve">Dividendos pagados (liquidados)  a titulares de derechos representativos de capital en el ejercicio fiscal  (Informativo) </t>
  </si>
  <si>
    <t>VENTAS LOCALES DE BIENES</t>
  </si>
  <si>
    <t>Total ingresos</t>
  </si>
  <si>
    <t>Gravadas con tarifa diferente de 0% de IVA</t>
  </si>
  <si>
    <t>Gravadas con tarifa 0% de iva o exentas de IVA</t>
  </si>
  <si>
    <t>EXPORTACIONES NETAS (6009 - 6012)</t>
  </si>
  <si>
    <t>De bienes</t>
  </si>
  <si>
    <t>De servicios</t>
  </si>
  <si>
    <t xml:space="preserve">A residentes o establecidas en Ecuador </t>
  </si>
  <si>
    <t xml:space="preserve">A no residentes ni establecidas en Ecuador </t>
  </si>
  <si>
    <t xml:space="preserve">Procedentes de sociedades residentes o establecidas en Ecuador </t>
  </si>
  <si>
    <t xml:space="preserve">Procedentes de sociedades no residentes ni establecidas en Ecuador </t>
  </si>
  <si>
    <t>De activos financieros (reversión de provisiones para créditos incobrables)</t>
  </si>
  <si>
    <t>De activos de exploración, evaluación y explotación de recursos minerales</t>
  </si>
  <si>
    <t>Jubilación patronal y desahucio</t>
  </si>
  <si>
    <t>RENTAS NETAS PROVENIENTES DE DONACIONES Y APORTACIONES (PARA USO DE INSTITUCIONES DE CARÁCTER PRIVADOS SIN FINES DE LUCRO)</t>
  </si>
  <si>
    <t>De recursos públicos</t>
  </si>
  <si>
    <t>De otras locales</t>
  </si>
  <si>
    <t>Por lucro cesante</t>
  </si>
  <si>
    <t>INGRESOS FINANCIEROS Y OTROS NO OPERACIONALES</t>
  </si>
  <si>
    <t>ARRENDAMIENTO MERCANTIL</t>
  </si>
  <si>
    <t>Local</t>
  </si>
  <si>
    <t>COSTOS DE TRANSACCIÓN (COMISIONES BANCRIAS, HONORARIOS, TASAS, ENTRE OTROS)</t>
  </si>
  <si>
    <t>Intereses implícitos devengados por acuerdos que constituyen efectivamente una transacción financiera o cobro diferido</t>
  </si>
  <si>
    <t>,</t>
  </si>
  <si>
    <t>Ganancias netas procedentes de actividades discontinuadas</t>
  </si>
  <si>
    <t xml:space="preserve">Ventas netas de propiedades, planta y equipo (Informativo) </t>
  </si>
  <si>
    <t>Ingresos por reembolso como intermediario / monto total facturado por operadoras de transporte con puntos de emisión asignados a socios (Informativo)</t>
  </si>
  <si>
    <t>Dividendos declarados (distribuidos) a favor del contribuyente en el ejercicio fiscal (Informativo)</t>
  </si>
  <si>
    <t>Dividendos cobrados (recaudados) por el  contribuyente en el ejercicio fiscal (Informativo)</t>
  </si>
  <si>
    <t>Ingresos obtenidos por  las organizaciones previstas en la ley de economía popular y solidaria (Informativo)</t>
  </si>
  <si>
    <t>Utilidades (Informativo)</t>
  </si>
  <si>
    <t>Excedentes (Informativo)</t>
  </si>
  <si>
    <t xml:space="preserve">Monto total facturado por comisionistas y similares (relaciones de agencia)  (Informativo) </t>
  </si>
  <si>
    <t>Correspondiente a los valores brutos de los bienes o servicios vendidos bajo la modalidad de comisiones o similares (Informativo)</t>
  </si>
  <si>
    <t>Valor total correspondiente a las comisiones, descuentos, primas y similares sobre los valores brutos de los bienes o servicios vendidos bajo la modalidad de comisiones o similares (Informativo)</t>
  </si>
  <si>
    <t>Ingresos generados por compañías de transporte internacional por sus operaciones habituales de transporte (Informativo)</t>
  </si>
  <si>
    <t>Ingresos generados en fideicomisos mercantiles o encargos fiduciarios donde el contribuyente es constituyente o aportante (Informativo)</t>
  </si>
  <si>
    <t>Ingresos no objeto de impuesto a la renta</t>
  </si>
  <si>
    <t>Ingresos obtenidos en dinero electrónico (Informativo)</t>
  </si>
  <si>
    <t>COSTOS Y GASTOS</t>
  </si>
  <si>
    <t>GASTOS POR BENEFICIOS A LOS EMPLEADOS Y HONORARIOS</t>
  </si>
  <si>
    <t>Beneficios sociales, indemnizaciones y otras remuneraciones que no constituyen materia gravada del IESS</t>
  </si>
  <si>
    <t>Acelerada</t>
  </si>
  <si>
    <t>No acelerada</t>
  </si>
  <si>
    <t>Del costo histórico de activos para exploración, evaluación y explotación de recursos minerales</t>
  </si>
  <si>
    <t>Activos para exploración, evaluación y explotación de recursos minerales</t>
  </si>
  <si>
    <t>De Activos Biológicos</t>
  </si>
  <si>
    <t>Del costo histórico de Activos Intangibles</t>
  </si>
  <si>
    <t>Del costo histórico de activos para la exploración evaluación y explotación de recursos minerales</t>
  </si>
  <si>
    <t>Activos para la exploración. Evaluación y explotación de recursos minerales</t>
  </si>
  <si>
    <t>PÉRDIDA EN VENTA DE ACTIVOS FIJOS</t>
  </si>
  <si>
    <t>Mantenimiento y reparaciones</t>
  </si>
  <si>
    <t>COMISIONES Y SIMILARES (DIFERENTES DE LAS COMISIONES POR OPERACIONES FINANCIERAS)</t>
  </si>
  <si>
    <t>OPERACIONES DE REGALÍAS, SERVICIOS TÉCNICOS. ADMINISTRATIVOS, DE CONSULTARÍA Y SIMILARES</t>
  </si>
  <si>
    <t>IVA que se carga al costo o gasto</t>
  </si>
  <si>
    <t>Gasto</t>
  </si>
  <si>
    <t>De activos financieros (de provisiones para créditos incobrables)</t>
  </si>
  <si>
    <t>GASTOS FINANCIEROS Y OTROS  NO OPERACIONALES</t>
  </si>
  <si>
    <t>COSTOS DE TRANSACCIÓN (COMISIONES BANCARIAS, HONORARIOS, TASAS, ENTRE OTROS)</t>
  </si>
  <si>
    <t>Reversiones del descuento de provisiones que fueron reconocidas a su valor presente</t>
  </si>
  <si>
    <t>Intereses implícitos devengados por acuerdos que constituyen efectivamente una transacción financiera o pago diferido</t>
  </si>
  <si>
    <t>Perdidas netas procedentes de actividades disconitnuadas</t>
  </si>
  <si>
    <t>TOTAL COSTOS</t>
  </si>
  <si>
    <t>TOTAL COSTOS Y GASTOS</t>
  </si>
  <si>
    <t>Baja de inventario (Informativo)</t>
  </si>
  <si>
    <t>Pago por reembolso como reembolsante / monto total facturado por socios por puntos de emisión a operadoras de transporte (Informativo)</t>
  </si>
  <si>
    <t>Pago por reembolso como intermediario (Informativo)</t>
  </si>
  <si>
    <t>No. de ruc del profesional que  realizó el cálculo actuarial para el contribuyente (Informativo)</t>
  </si>
  <si>
    <t>Costos y gastos generados en fideicomisos mercantiles o encargos fiduciarios donde el contribuyente es constituyente  o aportante (Informativo)</t>
  </si>
  <si>
    <t>Gastos atribuidos a ingresos no objeto de impuesto a la renta</t>
  </si>
  <si>
    <t>Costos y gastos realizados con dinero electrónico (Informativo)</t>
  </si>
  <si>
    <t>Incentivos ley de solidaridad (deducción por inversiones nuevas, exoneración para ifis y compensación por el exceso de las contribuciones solidarias) trasladar la porción de los valores declarados en la casilla 810</t>
  </si>
  <si>
    <t>094</t>
  </si>
  <si>
    <t xml:space="preserve">    Provisiones no corrientes</t>
  </si>
  <si>
    <t>AFASAN</t>
  </si>
  <si>
    <t xml:space="preserve">Verifica si tiene revaluaciones o los bienes estan revaluados o al costo  las politicas deben indicar </t>
  </si>
  <si>
    <t>Efectivo procedente (utilizado) de inversión</t>
  </si>
  <si>
    <t xml:space="preserve"> Flujos de efectivo procedentes (utilizados) financiación</t>
  </si>
  <si>
    <t>Ajuste por partidas distintas al efectivo:</t>
  </si>
  <si>
    <t>Cambios en activos y pasivos:</t>
  </si>
  <si>
    <t>Propiedad, Planta y Equipo</t>
  </si>
  <si>
    <t>flujo</t>
  </si>
  <si>
    <t>papeles</t>
  </si>
  <si>
    <t>balance actual y bl anterior</t>
  </si>
  <si>
    <t>notas modelo</t>
  </si>
  <si>
    <t>movimiento de activo</t>
  </si>
  <si>
    <t xml:space="preserve">801 rela </t>
  </si>
  <si>
    <t>101   2048</t>
  </si>
  <si>
    <t>regulaciones</t>
  </si>
  <si>
    <t>impu dife</t>
  </si>
  <si>
    <t>sri</t>
  </si>
  <si>
    <t>RITER</t>
  </si>
  <si>
    <t>informe de lavado de activos</t>
  </si>
  <si>
    <t>kayalu</t>
  </si>
  <si>
    <t>RHINOPLAS S.A.</t>
  </si>
  <si>
    <t xml:space="preserve">CONFIRMAR LOS PASIVOS </t>
  </si>
  <si>
    <t>CONFIRMAR LOS RELACIONADOS</t>
  </si>
  <si>
    <t xml:space="preserve">falta la provision de los intereses por las obligaciones </t>
  </si>
  <si>
    <t>flta papeles del patrimonio</t>
  </si>
  <si>
    <t>CONCLISAN</t>
  </si>
  <si>
    <t>FALTA EL INVENTARIO DE LA FARMACIA</t>
  </si>
  <si>
    <t>DETERMINAR EL COSTO DE FARMACIA</t>
  </si>
  <si>
    <t>Recomendar la lo de corto largo plazo  el banco</t>
  </si>
  <si>
    <t>recomendar lo del actuario</t>
  </si>
  <si>
    <t>falta movimiento del patrimonio</t>
  </si>
  <si>
    <t>falta movimiento de activos fijos</t>
  </si>
  <si>
    <t>AGRIMEN</t>
  </si>
  <si>
    <t>EL CALCULO DE LAS COMPRAS FALLA POR 36000</t>
  </si>
  <si>
    <t>FALTA LA PROVISION DEL PASIVO POR BENEFICIOS SOCIALES</t>
  </si>
  <si>
    <t>VERIFICAR SI SE PAGO ANTICIPO CUOTAS</t>
  </si>
  <si>
    <t>VERIFICAR EL MOVIMIENTO DE LOS ACTIVOS FIJOS</t>
  </si>
  <si>
    <t>verificar si la sumario y los flujos son del año pasado</t>
  </si>
  <si>
    <t>reversao esta cuenta a largo plazo</t>
  </si>
  <si>
    <t>Telefonia Por Pagar</t>
  </si>
  <si>
    <t>hacer el asiento de registro del costo de ventas para el cierre</t>
  </si>
  <si>
    <t>INVENTRAIO  INICIAL</t>
  </si>
  <si>
    <t>INVENTARIO FINAL</t>
  </si>
  <si>
    <t>COMPRAS</t>
  </si>
  <si>
    <t>recomendar el aumento de capital</t>
  </si>
  <si>
    <t>recomendar la solucion del aporte para futuro aumento</t>
  </si>
  <si>
    <t>copeto</t>
  </si>
  <si>
    <t>no tiene la provision a el 101 la participacion a trabajadores</t>
  </si>
  <si>
    <t>verificar los no deducibles por las provisionesjubilacion patronal</t>
  </si>
  <si>
    <t>recomendar la falta de soporte sobre el pago del permiso de explotacion</t>
  </si>
  <si>
    <t>RITE</t>
  </si>
  <si>
    <t>REVERSAR EL SOBREGIRO</t>
  </si>
  <si>
    <t>actualizar lo de lavado de activos  sobre la cantidad de operaciones  que superan el humbral</t>
  </si>
  <si>
    <t xml:space="preserve">hacer trabajo relacionado lavado de activos </t>
  </si>
  <si>
    <t>pedir respuesta  de confirmacion de saldos a relacionadas</t>
  </si>
  <si>
    <t>Gruhclisan Cía. Ltda. Esta compañía fue liquidada</t>
  </si>
  <si>
    <t>FORMULARIO RENTA SOCIEDADES</t>
  </si>
  <si>
    <t>OPERACIONES CON PARTES RELACIONADAS LOCALES Y/O DEL EXTERIOR</t>
  </si>
  <si>
    <t>CON PARTES RELACIONADAS LOCALES</t>
  </si>
  <si>
    <t>Operaciones de activo</t>
  </si>
  <si>
    <t>Operaciones de pasivo</t>
  </si>
  <si>
    <t>Operaciones de ingreso</t>
  </si>
  <si>
    <t>Operaciones de egreso</t>
  </si>
  <si>
    <t>CON PARTES RELACIONADAS EN PARAÍSOS FISCALES, JURISDICCIONES DE MENOR IMPOSICIÓN Y RÉGIMENES FISCALES PREFERENTES</t>
  </si>
  <si>
    <t>CON PARTES RELACIONADAS EN OTRAS JURISDICCIONES O RÉGIMENES DEL EXTERIOR</t>
  </si>
  <si>
    <t>TOTAL OPERACIONES CON PARTES RELACIONADAS</t>
  </si>
  <si>
    <t>029</t>
  </si>
  <si>
    <t>¿Sujeto pasivo exento de aplicación del régimen de precios de transferencia?</t>
  </si>
  <si>
    <t>361</t>
  </si>
  <si>
    <t>449</t>
  </si>
  <si>
    <t>499</t>
  </si>
  <si>
    <t>550</t>
  </si>
  <si>
    <t>589</t>
  </si>
  <si>
    <t>599</t>
  </si>
  <si>
    <t>698</t>
  </si>
  <si>
    <t>699</t>
  </si>
  <si>
    <t>Valor exento / no objeto</t>
  </si>
  <si>
    <t xml:space="preserve">Valor exento / no objeto </t>
  </si>
  <si>
    <t>6999</t>
  </si>
  <si>
    <t>Valor no deducible</t>
  </si>
  <si>
    <t>7991</t>
  </si>
  <si>
    <t>7992</t>
  </si>
  <si>
    <t>7999</t>
  </si>
  <si>
    <t>801</t>
  </si>
  <si>
    <t>802</t>
  </si>
  <si>
    <t>841</t>
  </si>
  <si>
    <t>865</t>
  </si>
  <si>
    <t>866</t>
  </si>
  <si>
    <t>869</t>
  </si>
  <si>
    <t>870</t>
  </si>
  <si>
    <t>902</t>
  </si>
  <si>
    <t>LEY</t>
  </si>
  <si>
    <r>
      <t>Art. 17</t>
    </r>
    <r>
      <rPr>
        <sz val="12"/>
        <color theme="1"/>
        <rFont val="Times New Roman"/>
        <family val="1"/>
      </rPr>
      <t>.- La persona natural o jurídica privada que entregare tardíamente el reporte de operaciones y transacciones que igualen o superen el umbral previsto en esta ley, será sancionada con una multa de uno a diez salarios básicos unificados. En caso de incumplimiento de la obligación de reporte, la sanción será de diez a veinte salarios básicos unificados.</t>
    </r>
  </si>
  <si>
    <t>En caso de que la información remitida a la Unidad de Análisis Financiero y Económico (UAFE) no pueda ser validada y no se haya corregido el error de validación en el término de tres días, se considerará como no presentada.</t>
  </si>
  <si>
    <t>La reincidencia se sancionará hasta con el máximo de la multa en cada caso.</t>
  </si>
  <si>
    <t>REGLAMENTO</t>
  </si>
  <si>
    <t>Art. 5.- Del Sistema de Prevención de Riesgos.- Los sujetos obligados a reportar deben desarrollar</t>
  </si>
  <si>
    <t>un sistema de prevención de riesgos que permita detectar casos potencialmente relacionados con el</t>
  </si>
  <si>
    <t>lavado de activos o el financiamiento de delitos en sus diferentes modalidades, con sujeción a los</t>
  </si>
  <si>
    <t>lineamientos que para el efecto establezca el respectivo organismo de regulación al que se</t>
  </si>
  <si>
    <t>encuentren sujetos, que será comunicado a la Unidad de Análisis Financiero y Económico (UAFE)</t>
  </si>
  <si>
    <t>REGLAMENTO LEY DE LAVADO DE ACTIVOS Y DEL FINANCIAMIENTO DE DELITOS - Página 3</t>
  </si>
  <si>
    <t>para su registro.</t>
  </si>
  <si>
    <t>Nota: Artículo reformado por artículo 2 de Decreto Ejecutivo No. 1344, publicado en Registro Oficial</t>
  </si>
  <si>
    <t>Suplemento 979 de 6 de Abril del 2017 .</t>
  </si>
  <si>
    <t>Art. 6.- Del Manual de Prevención de Lavado de Activos y del Financiamiento de Delitos.- Los</t>
  </si>
  <si>
    <t>sujetos obligados a reportar deberán aprobar e implementar un Manual de Prevención de Lavado de</t>
  </si>
  <si>
    <t>Activos y del Financiamiento de Delitos, en el que deben hacer constar las obligaciones establecidas</t>
  </si>
  <si>
    <t>en la Ley, este Reglamento y las normas emitidas por los organismos de regulación y control</t>
  </si>
  <si>
    <t>correspondientes, el cual deberá ser registrado en la Unidad de Análisis Financiero y Económico</t>
  </si>
  <si>
    <t>(UAFE). En relación a los sujetos obligados que no cuentan con organismo de control, el Manual de</t>
  </si>
  <si>
    <t>Prevención deberá ser aprobado y registrado ante la UAFE.</t>
  </si>
  <si>
    <t>Art. 7.- De las medidas que deben aplicar los sujetos obligados.- Sin perjuicio de la información</t>
  </si>
  <si>
    <t>específica que se establezca en las respectivas estructuras de reporte emitidas para cada sector, a</t>
  </si>
  <si>
    <t>fin de dar cumplimiento a lo que dispone la Ley Orgánica de Prevención, Detección y Erradicación</t>
  </si>
  <si>
    <t>del Delito de Lavado de Activos y del Financiamiento de Delitos, obligatoriamente registrarán</t>
  </si>
  <si>
    <t>información sobre sus clientes, sean estos personas naturales o jurídicas; y, en caso de que la</t>
  </si>
  <si>
    <t>Unidad de Análisis Financiero y Económico (UAFE) requiera mayor información sobre los asuntos</t>
  </si>
  <si>
    <t>atinentes a los reportes que recibe, se estará a lo dispuesto en los artículos 6 y 12 letras b) y c) de la</t>
  </si>
  <si>
    <t>Ley, que facultan expresamente a la UAFE a requerir de los sujetos obligados, instituciones públicas;</t>
  </si>
  <si>
    <t>y, personas naturales o jurídicas, la información necesaria para el cumplimiento de sus funciones.</t>
  </si>
  <si>
    <t>Art. 11.- Del Código de Registro.- El sujeto obligado a reportar deberá obtener su respectivo código</t>
  </si>
  <si>
    <t>de registro en la Unidad de Análisis Financiero y Económico (UAFE), en el plazo de treinta (30) días</t>
  </si>
  <si>
    <t>contados a partir de la fecha de publicación de la resolución de notificación como sujeto obligado a</t>
  </si>
  <si>
    <t>reportar en el Registro Oficial; y, para el efecto deberá remitir la solicitud de código de registro, el</t>
  </si>
  <si>
    <t>sujeto obligado, su representante legal o su apoderado son responsables de la información</t>
  </si>
  <si>
    <t>consignada en dicho formulario.</t>
  </si>
  <si>
    <t>Art. 13.- Del Oficial de Cumplimiento.- El sujeto obligado a reportar, debe registrar ante la Unidad de</t>
  </si>
  <si>
    <t>Análisis Financiero y Económico (UAFE) a su oficial de cumplimiento titular y suplente, en caso de</t>
  </si>
  <si>
    <t>existir, previo el cumplimiento de los requisitos establecidos en la normativa que para su designación</t>
  </si>
  <si>
    <t>haya emitido el organismo de control al cual se encuentre sujeto. Una vez realizada la designación,</t>
  </si>
  <si>
    <t>se notificará al respectivo organismo de control. El registro en la Unidad de Análisis Financiero y</t>
  </si>
  <si>
    <t>Económico (UAFE) se deberá efectuar en el término de tres (3) días. Los sujetos obligados que no</t>
  </si>
  <si>
    <t>tengan organismo de control, se sujetarán a las disposiciones que para el efecto emita la Unidad de</t>
  </si>
  <si>
    <t>Análisis Financiero y Económico (UAFE).</t>
  </si>
  <si>
    <t>Art. 15.- De las funciones del Oficial de Cumplimiento.- Son funciones del oficial de cumplimiento:</t>
  </si>
  <si>
    <t>a. Realizar los controles correspondientes sobre las operaciones y transacciones que igualen o</t>
  </si>
  <si>
    <t>superen el umbral legal. Estos controles constituyen uno de los insumos para la detección y reporte</t>
  </si>
  <si>
    <t>de operaciones inusuales e injustificadas;</t>
  </si>
  <si>
    <t>b. Remitir dentro del plazo legal fijado para el efecto, los reportes previstos en el artículo 4 de la Ley;</t>
  </si>
  <si>
    <t>REGLAMENTO LEY DE LAVADO DE ACTIVOS Y DEL FINANCIAMIENTO DE DELITOS - Página 8</t>
  </si>
  <si>
    <t>c. Presentar sus reportes mediante el formulario fijado para el efecto, conforme a la estructura</t>
  </si>
  <si>
    <t>establecida en los manuales emitidos por la Unidad de Análisis Financiero y Económico (UAFE);</t>
  </si>
  <si>
    <t>d. Cooperar con la Unidad de Análisis Financiero y Económico (UAFE), en la entrega oportuna de la</t>
  </si>
  <si>
    <t>información adicional que ésta solicite, de conformidad con el término establecido en la Ley. La</t>
  </si>
  <si>
    <t>negativa o retraso en la entrega de la información, dará lugar al inicio de las acciones administrativas</t>
  </si>
  <si>
    <t>y legales que correspondan;</t>
  </si>
  <si>
    <t>e. Comunicar en forma permanente al personal del sujeto obligado, acerca de la estricta reserva que</t>
  </si>
  <si>
    <t>deben mantener en relación a los requerimientos de información realizados por la Unidad de Análisis</t>
  </si>
  <si>
    <t>Financiero y Económico (UAFE), de conformidad con lo previsto en la Ley;</t>
  </si>
  <si>
    <t>f. Informar dentro de los primeros treinta (30) días de cada año a la Unidad de Análisis Financiero y</t>
  </si>
  <si>
    <t>Económico (UAFE), sobre la capacitación recibida en el año anterior; y,</t>
  </si>
  <si>
    <t>g. Planificar y coordinar la capacitación para el personal del sujeto obligado, así como liderar la</t>
  </si>
  <si>
    <t>expedición de manuales,</t>
  </si>
  <si>
    <t>Art. 19.- Tipos de Reporte.- Los sujetos obligados a reportar, deberán remitir a la Unidad de Análisis</t>
  </si>
  <si>
    <t>Financiero y Económico (UAFE), los siguientes tipos de reporte:</t>
  </si>
  <si>
    <t>a) Reporte de operaciones o transacciones económicas inusuales e injustificadas (ROII), en el</t>
  </si>
  <si>
    <t>término establecido en el artículo 4 letra d) de la Ley. Para el efecto, se adjuntará todos los sustentos</t>
  </si>
  <si>
    <t>REGLAMENTO LEY DE LAVADO DE ACTIVOS Y DEL FINANCIAMIENTO DE DELITOS - Página 9</t>
  </si>
  <si>
    <t>del caso debidamente suscritos por el oficial de cumplimiento.</t>
  </si>
  <si>
    <t>b) Reporte de operaciones y transacciones individuales cuya cuantía sea igual o superior a diez mil</t>
  </si>
  <si>
    <t>dólares de los Estados Unidos de América o su equivalente en otras monedas; así como las</t>
  </si>
  <si>
    <t>operaciones y transacciones múltiples que, en conjunto, sean iguales o superiores a dicho valor,</t>
  </si>
  <si>
    <t>cuando sean realizadas en beneficio de una misma persona y dentro de un período de treinta (30)</t>
  </si>
  <si>
    <t>días (RESU). El término para el cumplimiento de esta obligación de reporte se encuentra fijado en el</t>
  </si>
  <si>
    <t>artículo 4 letra c) de la Ley.</t>
  </si>
  <si>
    <t>c) Reporte de sus propias operaciones nacionales e internacionales que superen el umbral legal,</t>
  </si>
  <si>
    <t>conforme lo establece el artículo 4 letra e) de la Ley.</t>
  </si>
  <si>
    <t>d)Nota: Literal d) derogado por Artículo 8 de Decreto Ejecutivo No. 1344, publicado en Registro</t>
  </si>
  <si>
    <t>Oficial Suplemento 979 de 6 de Abril del 2017 .</t>
  </si>
  <si>
    <t>Las operaciones y transacciones señaladas en este artículo que se realicen con jurisdicciones</t>
  </si>
  <si>
    <t>consideradas como paraísos fiscales por el Ecuador, deberán ser reportadas obligatoriamente</t>
  </si>
  <si>
    <t>conforme lo determina la Ley.</t>
  </si>
  <si>
    <t>Excepcionalmente, los reportes señalados en este artículo, se podrán presentar de manera física en</t>
  </si>
  <si>
    <t>medio magnético, siempre que se justifique de manera motivada la imposibilidad de cargar en línea.</t>
  </si>
  <si>
    <t>Se entenderá cumplida la obligación una vez que el reporte sea cargado y validado con éxito por la</t>
  </si>
  <si>
    <t>Unidad de Análisis Financiero y Económico (UAFE).</t>
  </si>
  <si>
    <t>Los reportes en línea se podrán cargar hasta las 23h59 del último día del plazo legal. Para el caso de</t>
  </si>
  <si>
    <t>los reportes que excepcionalmente sean presentados a través de medio magnético (CD), podrán ser</t>
  </si>
  <si>
    <t>presentados únicamente dentro del horario de atención de la Unidad de Análisis Financiero y</t>
  </si>
  <si>
    <t>Económico (UAFE).</t>
  </si>
  <si>
    <t>Para el caso de los reportes referidos en las letras b), c) y d), cuando el plazo fenezca el día sábado,</t>
  </si>
  <si>
    <t>domingo o feriado, se lo extenderá al siguiente día hábil.</t>
  </si>
  <si>
    <t>NORMAS</t>
  </si>
  <si>
    <t>Art. 34.- Los sujetos obligados que deban presentar informes de auditoría externa de sus estados</t>
  </si>
  <si>
    <t>financieros, tendrán la obligación adicional de contratar otra auditoría externa que se encargará de</t>
  </si>
  <si>
    <t>verificar el cumplimiento de lo previsto en esta norma respecto a las políticas, procedimientos y</t>
  </si>
  <si>
    <t>mecanismos implementados por el sujeto obligado para la prevención de lavado de activos, el</t>
  </si>
  <si>
    <t>financiamiento del terrorismo y otros delitos, valorar su eficacia operativa y proponer, de ser el caso,</t>
  </si>
  <si>
    <t>eventuales rectificaciones o mejoras.</t>
  </si>
  <si>
    <t>DIFERENCIAS ENTRE LAS NIIF COMPLETAS Y LAS NIIF PARA PYMES</t>
  </si>
  <si>
    <t>Deja una respuesta</t>
  </si>
  <si>
    <t>[Visto: 7794 veces]</t>
  </si>
  <si>
    <t>DIFERENCIAS ENTRE LAS NIIF COMPLETAS  Y LAS NIIF PARA PYMES</t>
  </si>
  <si>
    <t>La NIIF para las PYME y las NIIF completas  en la mayoría de los casos comparten los mismos principios de contabilidad, sin embargo presentan algunas diferencias sustanciales en el reconocimiento, medición, presentación y revelación de las transacciones económicas que se muestran a continuación:</t>
  </si>
  <si>
    <t>Sección 1 – Pequeñas y Medianas Entidades</t>
  </si>
  <si>
    <t>La NIIF para las PYME se pretende aplicar a los estados financieros de propósito general sólo de las entidades que no tienen responsabilidad pública, a diferencia de las NIIF completas que están diseñados para aplicar a los estados financieros de propósito general y otros reportes financieros de todas las entidades con ánimo de lucro.</t>
  </si>
  <si>
    <t>Sección 3 – Presentación de Estados Financieros</t>
  </si>
  <si>
    <r>
      <t>Estado del resultado integral</t>
    </r>
    <r>
      <rPr>
        <sz val="8"/>
        <color rgb="FF444444"/>
        <rFont val="Arial"/>
        <family val="2"/>
      </rPr>
      <t>: Permite elegir presentar en un solo estado del resultado integral o en  un estado de resultados separado y un estado del resultado integral Separado, A diferencia de las NIIF completas  el  IASB acordó abandonar el enfoque de dos estados.</t>
    </r>
  </si>
  <si>
    <t>Permite presentar un único estado de resultados y ganancias acumuladas en lugar del estado del resultado integral y del estado de cambios en el patrimonio, si los únicos cambios en el patrimonio durante los periodos para los que se presentan los estados financieros surgen de ganancias o pérdidas, pago de dividendos, correcciones de errores de periodos anteriores, y cambios de políticas contables (párrafo 3.18 Sección 3).. Las NIIF completas no contemplan esta opción.</t>
  </si>
  <si>
    <t>Una entidad que aplique la NIIF para las PYME no se le obliga a presentar un estado de situación financiera al comienzo del primer período comparativo cuando la entidad aplica una política contable de manera retrospectiva, o realiza ajustes retrospectivos o cuando reclasifique partidas en sus estados financieros (párrafo 3.14 Sección 3). Las NIIF completas si las requiere (párrafo 39 NIC 1).</t>
  </si>
  <si>
    <t>La NIIF para PYME no trata la presentación de la información por segmentos, las ganancias por acción o la información financiera intermedia, las NIIF completas si trata estos temas.  Una entidad que decida revelar esta información describirá los criterios para su preparación y presentación.</t>
  </si>
  <si>
    <t>Sección 4 – Estado de Situación Financiera</t>
  </si>
  <si>
    <t>Sección 5 –  Estado del Resultado integral y Estado de Resultados</t>
  </si>
  <si>
    <t>La NIIF para las PYME tiene sólo tres elementos de otro resultado integral conversión de los estados financieros de un negocio en el extranjero, algunos cambios en el valor razonable de instrumentos de cobertura y las ganancias y pérdidas actuariales de los planes de beneficios definidos (párrafo 5.4 Sección 5). Las NIIF completas tienen más elementos del resultado integral.</t>
  </si>
  <si>
    <t>Si una entidad que aplica las NIIF completas clasifica sus gastos por función, tiene la obligación de revelar información sobre la naturaleza de los gastos (párrafo 104 NIC 1). La NIIF para las PYME no requiere explícitamente estas revelaciones adicionales de gastos por naturaleza (párrafo 5.11 Sección 5).</t>
  </si>
  <si>
    <t>Sección 6 –  Estado de Cambios en el Patrimonio y Estado del Resultado Integral y Ganancias Acumuladas</t>
  </si>
  <si>
    <t>Las NIIF para las PYME Permite presentar un único estado de resultados y ganancias acumuladas en lugar del estado del resultado integral y del estado de cambios en el patrimonio, si los únicos cambios en el patrimonio durante los periodos para los que se presentan los estados financieros surgen de ganancias o pérdidas, pago de dividendos, correcciones de errores de periodos anteriores, y cambios de políticas contables (párrafo 6.4 Sección 6). Esta opción no existe en las NIIF completas.</t>
  </si>
  <si>
    <t>Sección  7 – Estado de Flujos de Efectivo</t>
  </si>
  <si>
    <t>No hay diferencias.</t>
  </si>
  <si>
    <t>Sección  8 – Notas a los Estados Financieros</t>
  </si>
  <si>
    <t>Los requisitos de revelación en las NIIF para las PYME se reducen sustancialmente en comparación con los requisitos de divulgación en las NIIF completas. Los motivos de las reducciones son de cuatro tipos principales:</t>
  </si>
  <si>
    <t>1. Algunas revelaciones no se incluyen porque se refieren a los temas tratados en las NIIF completas que se omiten en la NIIF para las PYME.</t>
  </si>
  <si>
    <t>2. Algunas revelaciones no se incluyen porque se refieren a los principios de reconocimiento y valoración de las NIIF completas que han sido reemplazados por simplificaciones en la NIIF para las PYME.</t>
  </si>
  <si>
    <t>3. Algunas revelaciones no se incluyen debido a que se refiere a las opciones en las NIIF completas que no están incluidos en la NIIF para las PYME.</t>
  </si>
  <si>
    <t>4. Algunas revelaciones no se incluyen en la base de las necesidades de los usuarios o consideraciones por costo-beneficio.</t>
  </si>
  <si>
    <t>Sección  10 – Políticas Contables, Estimaciones y Errores</t>
  </si>
  <si>
    <t>La NIIF para las PYME establece que cuando no se ha tratado un tema especifico, la gerencia elegirá una guía o política contable para su aplicación según el siguiente orden jerárquico: a) Requerimientos y guías establecidos en esta NIIF que traten cuestiones similares y relacionadas, y b) Definiciones, criterios de reconocimiento y conceptos de medición, y los principios generales en la Sección 2 Conceptos y Principios Generales. Asimismo podrá considerar los requerimientos y guías de las NIIF completas que traten cuestiones similares y relacionadas.</t>
  </si>
  <si>
    <t>La NIIF para las PYME no permite usar otras normas o guías distintas a la NIIF para las PYMES o NIIF completas. Las NIIF completas si permite esta opción (NIC 8, párrafo 12).</t>
  </si>
  <si>
    <t>Sección 11 –  Instrumentos Financieros Básicos y Sección 12 Otros Temas relacionados con los Instrumentos Financieros</t>
  </si>
  <si>
    <t>Bajo la NIIF para las PYME una entidad para contabilizar sus instrumentos financieros elegirá entre:</t>
  </si>
  <si>
    <t>1. la aplicación de las disposiciones establecidas tanto en la Sección 11 y Sección 12 en su totalidad, o</t>
  </si>
  <si>
    <t>2. la aplicación de lo dispuesto en el reconocimiento y  medición de la NIC 39 y los requisitos de revelación de la Sección 11 y Sección 12.</t>
  </si>
  <si>
    <t>Si una entidad opta por aplicar b):</t>
  </si>
  <si>
    <t>La principal diferencia entre la aplicación de b) y la aplicación de las NIIF completas son con respecto a los requisitos de revelación. Sección 11 incluye la gran mayoría de las revelaciones que están en la NIIF 7. Sin embargo, la NIIF para las PYME incluye sólo la revelación de alguno de los riesgos que están en la NIIF 7. Las revelaciones de riesgo no incluidas explícitamente en la NIIF para las PYME son:</t>
  </si>
  <si>
    <t>Las revelaciones apropiadas para las instituciones financieras (que no son elegibles para utilizar las NIIF para las PYME).</t>
  </si>
  <si>
    <t>Las revelaciones apropiadas para las empresas cuyos valores se negocian en los mercados de valores.</t>
  </si>
  <si>
    <t>Si una entidad opta por aplicar (a):</t>
  </si>
  <si>
    <t>Incluyendo las diferencias mencionadas para la revelación al elegir la opción del literal b) anterior, existen las siguientes diferencias entre la Sección 11 y 12 y las NIIF completas:</t>
  </si>
  <si>
    <t>Clasificación de los instrumentos financieros: En virtud de la sección  11 y 12, los instrumentos financieros se clasifican en instrumentos financieros básicos y otros instrumentos financieros más complejos. Los instrumentos financieros básicos se miden al costo amortizado  a excepción de las inversiones en acciones preferentes no convertibles y acciones preferentes u ordinarias sin opción de venta, que se miden a valor razonable. Los demás instrumentos financieros se miden al valor razonable con cambios en resultados, excepto  en el caso que no tenga cotización pública y cuyo valor no pueda estimarse de forma con fiabilidad, se medirá al costo. Las NIIF completas   contempla la clasificación en  4 categorías (NIC 39).</t>
  </si>
  <si>
    <t>Las NIIF completas obliga a evaluar la intención de la administración respecto de los instrumentos financieros para efectuar la clasificación y sanciona ciertas reclasificaciones entre categorías (NIC 39). Las NIIF para las PYME no requiere esta evaluación.</t>
  </si>
  <si>
    <t>La Sección 11 dispone que los instrumentos financieros básicos sean medidos a su precio de transacción. Según la NIC 39, los instrumentos financieros se valoran inicialmente por su valor razonable. En la práctica, es probable que la diferente terminología no genere una diferencia significativa en el valor del reconocimiento inicial.</t>
  </si>
  <si>
    <t>Coberturas</t>
  </si>
  <si>
    <t>Las NIIF para las PYME requieren que la contabilidad de cobertura es permitida sólo para los siguientes riesgos:</t>
  </si>
  <si>
    <t>Riesgo de la tasa de interés para un instrumento de deuda medido a costo amortizado;</t>
  </si>
  <si>
    <t>Tasa de cambio o de tasa de interés en un compromiso en firme o la previsión de una transacción altamente probable;</t>
  </si>
  <si>
    <t>Riesgo de precio de un producto mantenido o en un compromiso en firme o la previsión de una transacción altamente  probable de comprar o vender un producto; y</t>
  </si>
  <si>
    <t>Riesgo de cambio en una inversión neta en una operación en el extranjero.</t>
  </si>
  <si>
    <t>Las NIIF para las PYME  permiten que sean designados como instrumentos de cobertura solo los swaps de las tasas de interés, de diferencias de cambio  y  de moneda extranjera, los contratos a término en moneda extranjera y los contratos a término de materia prima cotizada.</t>
  </si>
  <si>
    <t>Sección  14 – Inversiones en empresas asociadas</t>
  </si>
  <si>
    <t>La NIIF para las PYME permite a la entidad contabilizar sus inversiones en empresas asociadas en sus estados financieros individuales utilizando tres modelos diferentes, el método de participación, el modelo de costes y el modelo del valor razonable. El modelo elegido se aplica a todas las inversiones en empresas asociadas. Las NIIF completas requieren que las inversiones en asociadas  se contabilicen según el método de participación.</t>
  </si>
  <si>
    <t>Bajo el método de participación la NIIF para las PYME requiere que el goodwill implícito se amortice sistemáticamente durante su vida útil (párrafo 14.8 (c)). Las NIIF completas no permite la amortización del goodwill. (NIC 28, párrafo 23(a)).</t>
  </si>
  <si>
    <t>Sección  15 – Las inversiones en negocios conjuntos</t>
  </si>
  <si>
    <t>La NIIF para las PYME permite a una entidad elegir contabilizar sus inversiones en entidades controladas de forma conjunta en sus estados financieros principales uno de los tres modelos diferentes, el método de participación, el modelo de costes y el modelo del valor razonable. El modelo elegido se aplica a todas sus inversiones en entidades controladas de forma conjunta. Las NIIF completas requieren que las inversiones en entidades controladas de forma conjunta se contabilicen por el método de la participación.</t>
  </si>
  <si>
    <t>Bajo el método de la participación, la NIIF para las PYME requiere que el goodwill implícito se amortice sistemáticamente durante su vida útil (véase los párrafos 15.13 y 14.8 (c)). Las NIIF completas no permite la amortización del goodwill (véase la NIC 28, párrafo 23 (a)).</t>
  </si>
  <si>
    <t>Sección  16 – Propiedad de Inversión</t>
  </si>
  <si>
    <t>Las NIIF completas permite hacer elección de política contable entre el modelo del valor razonable y el modelo de costo (con algunas excepciones limitadas) (véase párrafo 30 de la NIC 40). La NIIF para las PYME no tiene una política contable, sino la contabilización de las propiedades de inversión es impulsada por las circunstancias. Si una entidad puede medir el valor razonable de una propiedad de inversión sin costo o esfuerzo de manera continua, se debe utilizar el valor razonable, en caso contrario se debe utilizar el modelo de costo de acuerdo a la Sección 17 Propiedades.</t>
  </si>
  <si>
    <t>Según las NIIF completas si una entidad sigue el modelo del costo, está obligado a revelar adicionalmente información de los valores razonables de las propiedades de inversión (véase párrafo 79 de la NIC 40). La NIIF para las PYME no requiere esta revelación.</t>
  </si>
  <si>
    <t>Sección  17 – Propiedad, planta y equipo</t>
  </si>
  <si>
    <t>Las NIIF completas permiten la opción de utilizar el modelo de revaluación para la medición de propiedades, planta y equipo después del reconocimiento inicial (véase párrafo 31 de la NIC 16). La NIIF para las PYME no permite esta opción.</t>
  </si>
  <si>
    <t>Las NIIF completas requieren una revisión anual del valor residual, vida útil y el método de depreciación de las propiedades, planta y equipo (véase párrafo 51 de la NIC 16). La NIIF para las PYME exige una revisión sólo si hay indicadores de que ha habido un cambio significativo desde la última presentación de información financiera (véase párrafo 17.19 de la Sección 17).</t>
  </si>
  <si>
    <t>Sección  18 – Activos intangibles</t>
  </si>
  <si>
    <t>Las NIIF completas requieren que todos los costos de investigación se carguen  a gasto cuando se incurre, pero los costos de desarrollo incurridos después de que el proyecto sea considerado viable deberán ser capitalizados (NIC 38). La NIIF para las PYME requiere que todos los costos de investigación y desarrollo sean  reconocidos como gastos (párrafo 18.21 Sección 18).</t>
  </si>
  <si>
    <t>Las NIIF completas presume que el criterio para el reconocimiento de medición fiable es siempre satisfecho en los activos intangibles adquiridos en una combinación de negocios (NIC 38). La NIIF para las PYME prevé una excepción para un activo intangible adquirido en una combinación de negocios que surge de derechos legales o contractuales cuando su valor razonable no puede ser medido de forma fiable, ya sea porque no es separable del fondo de comercio o es separable del fondo de comercio pero no hay la historia o evidencia de transacciones de intercambio para el mismo activos u otros  similares, y estimar el valor razonable no podrá ser medido con fiabilidad (párrafo 18.8 Sección 18).</t>
  </si>
  <si>
    <t>Las NIIF completas requiere que  los activos intangibles de vida indefinida sean llevados al costo menos las pérdidas por deterioro (NIC 16). La NIIF para las PYME considera que todos los activos intangibles (incluidos los activos intangibles de vida indefinida) tienen vida finita. Se requiere que todos los activos intangibles (es decir, incluyendo los activos intangibles de vida indefinida) sean amortizados (párrafo 18.19 Sección 18).</t>
  </si>
  <si>
    <t>Las NIIF completas permiten la opción de utilizar el modelo de revaluación para la medición de los activos intangibles después del reconocimiento inicial (NIC 38). La NIIF para las PYME no permite.</t>
  </si>
  <si>
    <t>Las NIIF completas requieren una revisión anual del valor residual, vida útil y el método de la amortización de activos intangibles (NIC 38). La NIIF para las PYME exige una revisión sólo si hay una indicación de que ha habido un cambio significativo desde la fecha de presentación de informes anuales pasado (párrafo 18.24 Sección 18).</t>
  </si>
  <si>
    <t>Sección  19 Combinaciones de Negocios y Plusvalía</t>
  </si>
  <si>
    <t>La NIIF para las PYME señala que cualquier costo directamente atribuible forma parte del costo de la combinación de negocios. Las NIIF completas requiere que la adquirente contabilice los costos relacionados con la adquisición como gastos del periodo, con excepción de los costos de emisión de deuda o acciones que deberán reconocerse de acuerdo con las NIC 32 y 39.</t>
  </si>
  <si>
    <t>Las NIIF completas requiere que la adquirente revele información sobre combinación de negocios que haya efectuado después del final del periodo contable pero antes de que los estados financieros hayan sido autorizados para su emisión (NIIF 3 párrafo 59). La NIIF para las PYME no requiere esta opción.</t>
  </si>
  <si>
    <t>La NIIF para las PYME considera que la plusvalía después de su reconocimiento inicial se mediara al costo menos la amortización acumulada y las perdidas por deterior. Considera que la plusvalía tiene una vida útil definida y se amortiza a lo largo de esta vida útil, en caso no se pueda determinar la vida útil con fiabilidad se supone que dicha vida útil es de  10 años. Las NIIF completas (Sección 19, párrafo 19.22 y 19.23).  Las NIIF completas requiere que la plusvalía se mida al valor razonable menos las pérdidas por deterioro (NIIF 3 y NIC 36).</t>
  </si>
  <si>
    <t>Sección  20 Arrendamientos</t>
  </si>
  <si>
    <t>La NIIF para las PYME requiere que cuando los pagos al arrendador de un arrendamiento operativo  se estructuren de forma que se incrementen en línea con la inflación general esperada (basados en índices o estadísticas publicadas) para compensar los incrementos de costo por inflación esperados del arrendador, el arrendatario o arrendador reconocerá el importe efectivamente pagado (Sección 20, párrafo 20.15 (b)).  Las NIIF completas no contempla esta opción y requiere  que todas las cuotas pagadas al arrendador se reconozca en base a línea recta a menos que resulte más apropiado el uso de otra base de carácter sistemático que recoja, de forma más representativa, el patrón de generación de beneficios para el usuario, independientemente de la forma concreta en que se realicen los pagos (NIC 17, párrafo 34 y 50).</t>
  </si>
  <si>
    <t>Sección  21 Provisiones y Contingencias</t>
  </si>
  <si>
    <t>Sección  22 Pasivos y Patrimonio</t>
  </si>
  <si>
    <t>La NIIF para las PYME requiere los siguientes tratamientos para las emisiones iniciales de instrumentos de patrimonio:</t>
  </si>
  <si>
    <t>1. Si los instrumentos de patrimonio son emitidas antes de recibir la contraprestación, la entidad presentara el importe a cobrar como una compensación al patrimonio.</t>
  </si>
  <si>
    <t>2. Si la contraprestación es recibida antes que las acciones sean emitidas, entonces el patrimonio aumenta sólo si no hay una obligación de rembolsar el monto recibido.</t>
  </si>
  <si>
    <t>3. Si las acciones son suscritas pero no se ha recibido ninguna contraprestación, entonces no se reconocerá un aumento en el</t>
  </si>
  <si>
    <t>Actualmente no hay una guía al respecto de estos temas en las NIIF Completas, sin embargo, en la práctica existen puntos de vista al respecto.</t>
  </si>
  <si>
    <t>Sección  23 Ingresos de Actividades Ordinarias</t>
  </si>
  <si>
    <t>Sección  24 Subvenciones del Gobierno</t>
  </si>
  <si>
    <t>En la NIIF para las PYME, la Sección 24 se aplica a todas las subvenciones del gobierno. En las NIIF completas, la NIC 41 especifica los requerimientos para las subvenciones del gobierno que están relacionados con un activo biológico que se valora a valor razonable menos los costes de venta (NIC 41 párrafo 34-38 y 57) y la NIC 20 se aplica a las demás subvenciones del gobierno.</t>
  </si>
  <si>
    <t>Diferencias de reconocimiento y medición entre la NIC 20  y la Sección 24:</t>
  </si>
  <si>
    <t>La NIC 20 exige que las subvenciones del gobierno no deben ser reconocidas hasta que haya garantías suficientes de que la entidad cumplirá las condiciones asociadas a ellos y las subvenciones se recibirán (NIC 20, párrafo 7). Las NIIF para las PYME requieren que las subvenciones del gobierno no se reconozcan hasta que se cumplan todas las condiciones (Sección 24, párrafo 24.4 (b)).</t>
  </si>
  <si>
    <t>Las NIIF completas requiere que las subvenciones del gobierno se reconozcan en resultados sobre una base sistemática a lo largo de los periodos en los que la entidad reconozca como gasto los costos relacionados que la subvención pretende compensar (NIC 20, párrafo 12). Las NIIF para las PYME no permite esta opción y requiere que se reconozcan en un solo periodo (Sección 24, párrafo 24.4 (a) y (b)).</t>
  </si>
  <si>
    <t>Las NIIF completas permite que una entidad que recibe una subvención de carácter no monetario mida tanto el activo y la donación, ya sea a valor razonable de los activos no monetarios o a un importe nominal simbólico (NIC 20, párrafo 23). La NIIF para las PYME requiere que todas las subvenciones del gobierno, incluyendo las subvenciones no monetarias, se deben medir por el valor razonable del activo recibido o por recibir (Sección 24, párrafo 24.5). La Sección 24, no contiene ningún requerimiento para el reconocimiento y medición de los activos.</t>
  </si>
  <si>
    <t>Diferencias de presentación entre la NIC 20  y la Sección 24:</t>
  </si>
  <si>
    <t>Las NIIF completas permiten dos métodos para la presentación de las subvenciones del gobierno relacionadas con activos en el estado de situación financiera, ya sea la creación de una subvención del gobierno como ingresos diferidos o deduciendo la subvención del gobierno para llegar a el valor en libros del activo correspondiente (NIC 20, párrafo 24-28).</t>
  </si>
  <si>
    <t>Las NIIF completas permiten dos métodos para la presentación de las subvenciones del gobierno relacionadas con los ingresos en el estado de resultado integral, ya sea por separado (o bajo un título general como “otros ingresos”) o deducciones de los gastos relacionados (NIC 20, párrafo 29-31).</t>
  </si>
  <si>
    <t>La NIIF para las PYME no especifica ningún método para la presentación de las subvenciones del gobierno. Sin embargo adoptar el método de deducción de la subvención del valor en libros dela activo relacionado en el estado de situación financiera no sería consistente con otras secciones de las NIIF para las PYME.</t>
  </si>
  <si>
    <t> Sección  25 – costos de los préstamos</t>
  </si>
  <si>
    <t>Las NIIF completas requiere exige que los costes por intereses directamente atribuibles a la adquisición, construcción o producción de un activo calificado deben capitalizarse como parte del costo del activo (NIC 23). La NIIF para las PYME requiere que los  costos por intereses se  carguen a gasto (párrafo 25 Sección 25).</t>
  </si>
  <si>
    <t>Sección  27 – Deterioro del Valor de los Activos</t>
  </si>
  <si>
    <t>La NIIF para las PYME requiere que una entidad realice pruebas de deterioro solo si existe indicio de que el activo se ha deteriorado. Si no existen indicios de deterioro del valor, no será necesario realizar pruebas de deterioro para ningún activo (Sección 27, párrafo 27.7). Las NIIF completas requieren que independientemente de la existencia de cualquier indicio de deterioro del valor, una entidad realice obligatoriamente pruebas de deterioro para los siguientes activos: 1) activos intangibles con una vida útil indefinida, 2) activos intangibles que aún no estén disponibles para su uso y,  3) plusvalía adquirida en una combinación de negocios (NIC 36, párrafo 10).</t>
  </si>
  <si>
    <t>Sección  28 – Beneficios a los Empleados</t>
  </si>
  <si>
    <t>La NIC 19 requiere que una obligación por prestaciones definidas siempre se medirá  por el método actuarial de la unidad de crédito proyectada. La NIIF para las PYME establece algunas simplificaciones de medición que mantienen la base de principios de la NIC 19, pero reduce la necesidad de las PYME de contratar especialistas externos. En consecuencia, si la información basada en el método de la unidad de crédito proyectada no está disponible y no se puede obtener sin costo o esfuerzo, las PYME deben aplicar un enfoque que se basa en la NIC 19, pero no tiene en cuenta los incrementos de sueldos en el futuro, los servicios futuros o posibles mortalidades durante período de servicio de un empleado.</t>
  </si>
  <si>
    <t>La NIIF para las PYME no requiere que se haga  anualmente una evaluación actuarial integral. En los períodos intermedios entre las distintas valoraciones actuariales integrales, si las suposiciones actuariales principales no varían significativamente, la obligación por beneficios definidos se puede medir ajustando la medición del periodo anterior según cambios de carácter demográfico de los empleados, tales como número de empleados y niveles salariales.</t>
  </si>
  <si>
    <t>Sección  30 – Conversión de la Moneda Extranjera</t>
  </si>
  <si>
    <t>La NIIF para las PYME requieren que las diferencias de cambio surgidas de una partida monetaria que forme parte de un negocio en el extranjero reconocidas inicialmente en el patrimonio del estado financiero consolidado, no se reclasifiquen  a resultados cuando se produzca la disposición del negocio en el extranjero (Sección 30 párrafo 30.13). Las NIIF completas requieren que se reclasifiquen a resultados cuando se produzca la disposición del negocio en el extranjero (NIC 21 párrafo 32).</t>
  </si>
  <si>
    <t>Sección  31 – Hiperinflación</t>
  </si>
  <si>
    <t>Sección  32 – Hechos Ocurridos después del Periodo sobre el que se Informa</t>
  </si>
  <si>
    <t>Sección  34 – Actividades Especiales</t>
  </si>
  <si>
    <t>La NIIF para las PYME establece que los activos biológicos pueden ser medidos bajo el modelo del costo menos depreciación acumulada y cualquier pérdida por deterioro, si su valor razonable no es fácilmente determinable sin incurrir en costo o esfuerzo desproporcionado (Sección 34, párrafo 34.8). Las NIIF completas requieren que se use el modelo del  costo  al momento del reconocimiento inicial, solo  cuando no pueda medirse el valor razonable del activo biológico porque no existen precios de mercado u otra alternativa fiable (NIC 41, párrafo)</t>
  </si>
  <si>
    <t>ÓDULO 1: PEQUEÑAS Y MEDIANAS ENTIDADES NIIF PYMES.</t>
  </si>
  <si>
    <t>Comparación con las NIIF completas.</t>
  </si>
  <si>
    <t>Las NIIF completas están diseñadas para ser aplicadas en los estados financieros con propósito de información general, así como en otras informaciones financieras, de todas las entidades con ánimo de lucro. La NIIF para las PYMES tiene como objeto aplicarse a los estados financieros con propósito de información general solo de aquellas entidades que no tienen obligación pública de rendir cuentas.</t>
  </si>
  <si>
    <t>MÓDULO 2: CONCEPTOS Y PRINCIPIOS GENERALES</t>
  </si>
  <si>
    <t>Comparación con las NIIF completas</t>
  </si>
  <si>
    <t>Las NIIF completas (véase el Marco Conceptual para la Preparación y Presentación de Estados Financieros) y la NIIF para las PYMES (véase la Sección 2 Conceptos y Principios Generales) publicadas al 9 de julio de 2009 comparten los mismos conceptos.</t>
  </si>
  <si>
    <t>Los requerimientos para el reconocimiento y medición de activos, pasivos, ingresos y gastos en la NIIF para las PYMES están basados en los principios generales que se derivan del Marco Conceptual para la Preparación y Presentación de Estados Financieros del IASB y de las NIIF completas.</t>
  </si>
  <si>
    <t>Los usuarios externos de información financiera tienen objetivos similares, independientemente del tipo de entidades en las que inviertan.</t>
  </si>
  <si>
    <t>Por consiguiente, el objetivo de los informes financieros con propósito general es el mismo para todas las entidades. No obstante, al desarrollar la NIIF para las PYMES, el Consejo realizó simplificaciones de las NIIF completas en función de las necesidades de los usuarios y los análisis de costo-beneficio.</t>
  </si>
  <si>
    <t>En la práctica, los beneficios de aplicar normas contables difieren entre entidades que informan, dependiendo principalmente de la naturaleza, el número y las necesidades de información de los usuarios de los estados financieros de la entidad que informa.</t>
  </si>
  <si>
    <t>Los costos relacionados pueden no diferir de forma significativa.</t>
  </si>
  <si>
    <t>Por consiguiente, de conformidad con el Marco Conceptual, el Consejo concluyó que la relación costo-beneficio debe evaluarse en relación con las necesidades de información de los usuarios de los estados financieros de una entidad.</t>
  </si>
  <si>
    <t>MÓDULO 3: PRESENTACIÓN DE ESTADOS FINANCIEROS</t>
  </si>
  <si>
    <t>Las siguientes constituyen las principales diferencias entre los requerimientos publicados al 9 de julio de 2009 para la presentación de estados financieros de acuerdo con la NIIF para Pequeñas y Medianas Entidades (véase la Sección 3 Presentación de Estados Financieros) y las NIIF completas (véase la NIC 1 Presentación de Estados Financieros).</t>
  </si>
  <si>
    <t>La NIC 1 y la Sección 3 de la NIIF para las PYMES se basan en los mismos principios para la presentación de estados financieros. No obstante, dado que la NIIF para las PYMES está redactada en lenguaje sencillo e incluye mucho menos orientación sobre cómo aplicar los principios, las diferencias entre la NIC 1 y la Sección 3 pueden surgir en la práctica. La Sección 3 sólo trata cuestiones generales de la presentación. Las demás cuestiones tratadas por la NIC 1 se detallan en las Secciones 4 a 6 y 8 de la NIIF para las PYMES.</t>
  </si>
  <si>
    <t>De acuerdo con la NIIF para las PYMES, una entidad que tiene cambios en el patrimonio durante los periodos para los que se presentan los estados financieros, que surgen solamente de ganancias o pérdidas, pago de dividendos, correcciones de errores de periodos anteriores y cambios de políticas contables, puede presentar un único estado de resultados y ganancias acumuladas en lugar del estado del resultado integral y del estado de cambios en el patrimonio. La simplificación en la presentación no está disponible para las entidades que informan de acuerdo con las NIIF completas.</t>
  </si>
  <si>
    <t>De acuerdo con las NIIF completas, la gerencia deberá incluir un estado de situación financiera al principio del primer periodo comparativo, cuando una entidad aplique una política contable retroactivamente o realice una reexpresión retroactiva de partidas en sus estados financieros, o cuando reclasifique partidas en sus estados financieros (véase el párrafo 10(f) de la NIC 1). La NIIF para las PYMES carece de un requerimiento equivalente (es decir, que en esas circunstancias, una entidad no tiene que presentar un estado de situación financiera al principio del primer periodo comparativo).</t>
  </si>
  <si>
    <t>Una entidad que elabore sus estados financieros en conformidad con las NIIF completas deberá preparar la información por segmentos de acuerdo con la NIIF 8 Segmentos de Operación. La NIIF para las PYMES no requiere la presentación de información por segmentos en los estados financieros.</t>
  </si>
  <si>
    <t>De forma similar, algunas entidades que elaboran sus estados financieros en conformidad con las NIIF completas deben presentar ganancias por acción de acuerdo con la NIC 33 Ganancias por Acción. La NIIF para las PYMES no requiere la presentación de ganancias por acción en los estados financieros.</t>
  </si>
  <si>
    <t>Una entidad que elija presentar información por segmentos o ganancias por acción, o ambas, deberá revelar este hecho y describir los criterios de su preparación y presentación.</t>
  </si>
  <si>
    <t>MODULO 4. ESTADO DE SITUACIÓN FINANCIERA</t>
  </si>
  <si>
    <t>Una visión general, de alto nivel, sobre las diferencias entre los requerimientos publicados el 9 de julio de 2009 para la presentación de estados de información financiera, de acuerdo con las NIIF completas (véase la NIC 1 Presentación de Estados Financieros) y la NIIF para las PYMES (véase la Sección 4 Estado de Situación Financiera) incluye lo siguiente:</t>
  </si>
  <si>
    <t>• La NIIF para las PYMES está redactada en lenguaje sencillo e incluye mucho menos orientación sobre cómo aplicar los principios.</t>
  </si>
  <si>
    <t>• Cuando los estados financieros se reexpresan de forma retrospectiva, las NIIF completas exigen la presentación de tres estados de situación financiera. La NIIF para las PYMES exige sólo dos.</t>
  </si>
  <si>
    <t>SECCIÓN 5: ESTADO DEL RESULTADO INTEGRAL Y ESTADO DE RESULTADOS</t>
  </si>
  <si>
    <t>Las diferencias principales entre los requerimientos para presentar el rendimiento financiero de una entidad (es decir, el resultado integral) al 9 de julio de 2009 de acuerdo con las NIIF completas (véase la NIC 1 Presentación de Estados Financieros) y la NIIF para las PYMES (véase la Sección 5 Estado del Resultado Integral y Estado de Resultados) son:</t>
  </si>
  <si>
    <t>• La NIIF para las PYMES está redactada en un lenguaje simplificado.</t>
  </si>
  <si>
    <t>• La NIIF para las PYMES permite a una entidad presentar un estado de resultados y ganancias acumuladas en lugar de un estado del resultado integral y un estado de cambios en el patrimonio si los únicos cambios en su patrimonio durante los periodos para los que se presentan estados financieros surgen del resultado, pago de dividendos, correcciones de errores de los periodos anteriores y cambios de políticas contables (véase el párrafo 3.18). Esta opción no existe en las NIIF completas.</t>
  </si>
  <si>
    <t>• La NIIF para las PYMES sólo tiene tres partidas de otro resultado integral: la conversión de los estados financieros de un negocio en el extranjero, algunos cambios en los valores razonables de los instrumentos de cobertura, y las ganancias y pérdidas actuariales de los planes de beneficios definidos.</t>
  </si>
  <si>
    <t>Las NIIF completas tienen más partidas de resultado integral (p. ej., cambios acumulativos en el valor razonable de los activos financieros disponibles para la venta y las ganancias sobre la revaluación de propiedades, planta y equipo, y bienes intangibles).</t>
  </si>
  <si>
    <t>• Las NIIF completas exigen la reclasificación con cambios en resultados de algunas partidas de otro resultado integral (a veces denominado “reciclaje”) cuando se realizan (p. ej., en relación con los activos financieros disponibles para la venta y la conversión por negocios en el extranjero). A excepción de las pérdidas y ganancias especificadas sobre los instrumentos de cobertura (véase la Sección 12 Otros Temas relacionados con los Instrumentos Financieros), la NIIF para las PYMES no permite la reclasificación.</t>
  </si>
  <si>
    <t>• Si la entidad que aplica las NIIF completas clasifica sus gastos por función, también se le exige que revele información sobre la naturaleza de los gastos.</t>
  </si>
  <si>
    <t>La NIIF para las PYMES no exige explícitamente que se revele esta información adicional sobre la naturaleza de los gastos.</t>
  </si>
  <si>
    <t>• Las NIIF completas especifican información a revelar más detallada para las operaciones discontinuadas.</t>
  </si>
  <si>
    <t>• Las NIIF completas (NIIF 5 Activos No Corrientes Mantenidos para la Venta y Operaciones Discontinuadas) exigen que los activos no corrientes mantenidos para la venta (incluidos los activos no corrientes de una operación discontinuada) se contabilicen al valor menor de su importe en libros y valor razonable menos los costos estimados para vender el activo.</t>
  </si>
  <si>
    <t>La NIIF para las PYMES no exige una presentación por separado en el estado de situación financiera de los “activos no corrientes mantenidos para la venta”. No obstante, el párrafo 27.9 de la NIIF para las PYMES identifica “planes de discontinuación o reestructuración de la operación a la que pertenece el activo” y “planes para disponer del activo antes de la fecha prevista” como fuentes internas de información que indican que un activo puede tener un deterioro del valor.</t>
  </si>
  <si>
    <t>La presencia de dichos indicadores obligan a la entidad a realizar una comprobación del deterioro del valor respecto del activo; es decir, calcular su importe recuperable (véase el párrafo 27.7). El párrafo 4.14 especifica los requerimientos de información a revelar cuando, a la fecha del periodo sobre el que se informa, una entidad posee un acuerdo firme de venta para disponer en gran medida de los activos o de un grupo de activos y pasivos.</t>
  </si>
  <si>
    <t>MÓDULO 6: ESTADO DE CAMBIOS EN EL PATRIMONIO Y ESTADO DE RESULTADOS Y GANANCIAS ACUMULADAS.</t>
  </si>
  <si>
    <t>Una visión general, de alto nivel, de las diferencias entre los requerimientos publicados al 9 de julio de 2009 para la presentación de los cambios en el patrimonio de acuerdo con la NIIF para las PYMES (véase la Sección 6 Estado de Cambios en el Patrimonio y Estado de Resultados y Ganancias Acumuladas) y las NIIF completas (véase la NIC 1 Presentación de Estados Financieros) incluye:</t>
  </si>
  <si>
    <t>• La NIIF para las PYMES le permite a una entidad presentar un solo estado de resultados y ganancias acumuladas, en lugar de estados separados del resultado integral y cambios en el patrimonio, si los únicos cambios en su patrimonio durante los periodos para los que se presentan estados financieros surgen del resultado, pago de dividendos, correcciones de errores de periodos anteriores y cambios de políticas contables. Esta opción no existe en las NIIF completas.</t>
  </si>
  <si>
    <t>• Al disponer de un negocio en el extranjero, la NIIF para las PYMES no exige la “reclasificación” a resultados de las diferencias de cambio acumuladas que se reconocieron anteriormente en otro resultado integral.</t>
  </si>
  <si>
    <t>MÓDULO 7: ESTADOS DE FLUJOS DE EFECTIVO</t>
  </si>
  <si>
    <t>Las NIIF completas (véase la NIC 7 Estados de Flujos de Efectivo) y la NIIF para las PYMES (véase la Sección 7 Estados de Flujos de Efectivo) publicadas el 9 de julio de 2009, comparten los mismos principios para la presentación del estado de flujos de efectivo.</t>
  </si>
  <si>
    <t>Una visión general, de alto nivel, de las diferencias entre estos dos requerimientos incluye lo siguiente:</t>
  </si>
  <si>
    <t>• La NIIF para las PYMES está redactada en un lenguaje simple e incluye mucho menos orientación sobre cómo aplicar los principios.</t>
  </si>
  <si>
    <t>La NIIF para las PYMES:</t>
  </si>
  <si>
    <t>O No fomenta de forma explícita el uso del método directo por parte de las entidades para la presentación de los flujos de efectivo provenientes de las actividades de operación (véase la NIC 7, Estados de Flujos de Efectivo, párrafo 19).</t>
  </si>
  <si>
    <t>O No exige de forma explícita la presentación de ciertos flujos de efectivo en términos netos (véase la NIC 7, Estados de Flujos de Efectivo, párrafo 22).</t>
  </si>
  <si>
    <t>MÓDULO 8: NOTAS A LOS ESTADOS FINANCIEROS</t>
  </si>
  <si>
    <t>Una visión general, de alto nivel, sobre las diferencias entre los requerimientos publicados el 9 de julio de 2009 para la presentación de información en las notas a los estados financieros, de acuerdo con las NIIF completas (véase la NIC 1 Presentación de Estados Financieros) y la NIIF para las PYMES (véase la Sección 8 Notas a los Estados Financieros) incluye lo siguiente:</t>
  </si>
  <si>
    <t>• Los requerimientos de información a revelar en la NIIF para las PYMES han sido considerablemente reducidos en comparación con los requerimientos de información a revelar que contienen las NIIF completas. Las razones para estas reducciones son fundamentalmente de cuatro tipos:</t>
  </si>
  <si>
    <t>(a) Alguna información a revelar no está incluida porque está relacionada con temas cubiertos por las NIIF completas que se han omitido en la NIIF para las PYMES.</t>
  </si>
  <si>
    <t>(b) Alguna información a revelar no se ha incluido porque está relacionada con principios de reconocimiento y medición de las NIIF completas que han sido reemplazados por simplificaciones en la NIIF para las PYMES.</t>
  </si>
  <si>
    <t>(c) Alguna información a revelar no se ha incluido porque está relacionada con opciones de las NIIF completas que no se han incluido en la NIIF para las PYMES.</t>
  </si>
  <si>
    <t>(d) Alguna información a revelar no se ha incluido sobre la base de las necesidades de los usuarios o por consideraciones costo-beneficio.</t>
  </si>
  <si>
    <t>MÓDULO 10: POLÍTICAS CONTABLES, ESTIMACIONES Y ERRORES</t>
  </si>
  <si>
    <t>Las NIIF completas (véase NIC 8 Políticas Contables, Cambios en las Estimaciones Contables y Errores) y la NIIF para las PYMES (véase la Sección 10 Políticas Contables, Estimaciones y Errores), como se emitieran el 9 de julio de 2009, comparten los mismos principios para contabilizar e informar sucesos después de finalizado el periodo contable.</t>
  </si>
  <si>
    <t>No obstante, la NIIF para las PYMES está redactada en un lenguaje simple e incluye menos orientación sobre cómo aplicar los principios.</t>
  </si>
  <si>
    <t>MÓDULO 11: INSTRUMENTOS FINANCIEROS BÁSICOS</t>
  </si>
  <si>
    <t>Las NIIF completas (véase la NIC 39 Instrumentos Financieros: Reconocimiento y Medición y NIIF 7 Instrumentos Financieros: Informaciones a Revelar) y la NIIF para las PYMES (véase la Sección 11 Instrumentos Financieros Básicos y la Sección 12 Otros Temas relacionados con los Instrumentos Financieros) comparten algunos principios similares para el reconocimiento, la medición y la información a revelar de los instrumentos financieros.</t>
  </si>
  <si>
    <t>Sin embargo, existe una serie de diferencias significativas.</t>
  </si>
  <si>
    <t>En la NIIF para las PYMES, la contabilización de los instrumentos financieros básicos se trata separadamente de la contabilización de transacciones con instrumentos financieros más complejos y los requerimientos están redactados en un lenguaje simplificado.</t>
  </si>
  <si>
    <t>Además, se presentan ciertos cambios en el detalle (que se enumeran a continuación).</t>
  </si>
  <si>
    <t>Según la NIIF para las PYMES, una entidad debe decidir contabilizar todos los instrumentos financieros:</t>
  </si>
  <si>
    <t>(a) Aplicando las disposiciones de ambas secciones 11 y 12 en su totalidad, o</t>
  </si>
  <si>
    <t>(b) Aplicando las disposiciones de reconocimiento y medición de la NIC 39 Instrumentos Financieros: Reconocimiento y Medición y los requerimientos de información a revelar de las Secciones 11 y 12.</t>
  </si>
  <si>
    <t>Si una entidad decide aplicar la opción (b)</t>
  </si>
  <si>
    <t>La principal diferencia entre aplicar la opción (b) y aplicar las NIIF completas radica en los requerimientos de información a revelar. La Sección 11 incluye gran parte de la información a revelar sobre “relevancia” que está en la NIIF 7. Sin embargo, la NIIF para las PYMES sólo incluye parte de la información a revelar sobre “riesgos” que se encuentran en la NIIF 7. La información a revelar sobre riesgos que no se detalla explícitamente en la NIIF para las PYMES incluye:</t>
  </si>
  <si>
    <t>• La información a revelar adecuada para las instituciones financieras (quienes no reúnen los requisitos para emplear la NIIF para las PYMES);</t>
  </si>
  <si>
    <t>• La información a revelar adecuada para las compañías cuyos títulos cotizan en mercados públicos de capitales (nuevamente, no reúnen los requisitos para emplear la NIIF para las PYMES); o</t>
  </si>
  <si>
    <t>• En el caso de la información a revelar sobre los valores razonables de todos los instrumentos financieros medidos al costo amortizado, la necesidad de dicha información a revelar sería gravosa para las entidades pequeñas y medianas e iría en contra del objetivo de la Sección 11, que es una sección de costo amortizado para los instrumentos financieros básicos.</t>
  </si>
  <si>
    <t>Si una entidad decide aplicar la opción (a)</t>
  </si>
  <si>
    <t>Existen varias diferencias entre la Sección 11 y las NIIF completas, incluidas las diferencias entre la información a revelar mencionada para la opción (b) anterior. Otras diferencias principales al 9 de julio de 2009 incluyen:</t>
  </si>
  <si>
    <t>• Clasificación de instrumentos financieros: En la Sección 11, los instrumentos financieros que cumplen con los criterios especificados se miden al costo o al costo amortizado, con la excepción de unos pocos instrumentos cuya medición se realiza al valor razonable con cambios en resultados.</t>
  </si>
  <si>
    <t>La opción del valor razonable y las clasificaciones “disponibles para la venta” y “mantenidos hasta el vencimiento” incluidas en la NIC 39 no están disponibles.</t>
  </si>
  <si>
    <t>Por lo tanto, este hecho elimina el requerimiento de evaluar las intenciones de la gerencia respecto de los instrumentos financieros y reduce la necesidad de contabilizar las “penalizaciones” de la Sección 11 (por ejemplo, las condiciones de contaminación para los activos mantenidos hasta el vencimiento).</t>
  </si>
  <si>
    <t>• Reconocimiento inicial: La Sección 11 requiere que los instrumentos se midan al precio de transacción, salvo que el acuerdo constituya una transacción de financiación, en cuyo caso se descuentan los flujos de efectivo del instrumento.</t>
  </si>
  <si>
    <t>En la NIC 39, los instrumentos financieros inicialmente se miden al valor razonable. En la práctica, es poco probable que la terminología diferente derive en alguna diferencia significativa de valor en el reconocimiento inicial.</t>
  </si>
  <si>
    <t>• Baja en cuentas: La Sección 11 establece un principio simple de baja en cuentas. Este principio no se basa en lo previsto por los “acuerdos de traspaso” e “implicación continuada” que se aplican a la baja en cuentas según la NIC 39.</t>
  </si>
  <si>
    <t>Las disposiciones de baja de la NIIF para las PYMES no suelen derivar en la baja de algunas transacciones de factoraje que pueda realizar una entidad pequeña o mediana, mientras que la NIC 39 suele derivar en la baja.</t>
  </si>
  <si>
    <t>También hay varias diferencias entre la Sección 12 y las NIIF completas al 9 de julio de 2009. Estas diferencias no son tratadas en este módulo.</t>
  </si>
  <si>
    <t>MÓDULO 13: INVENTARIOS</t>
  </si>
  <si>
    <t>Una visión general de alto nivel realizada el 9 de julio de 2009 sobre de las diferencias entre los requerimientos de contabilización e información financiera de los inventarios conforme a las NIIF completas (véase la NIC 2 Inventarios) y la NIIF para las PYMES (véase la Sección 13 Inventarios) incluye:</t>
  </si>
  <si>
    <t>• La NIIF para las PYMES está redactada en un lenguaje simple e incluye una guía significativamente menor sobre cómo aplicar los principios.</t>
  </si>
  <si>
    <t>• En la NIC 23 Costos por préstamos, se requiere que los costos por préstamos, que sean directamente atribuibles a la adquisición, construcción o producción de un activo apto (incluidos algunos inventarios), se capitalicen como parte del costo del activo.</t>
  </si>
  <si>
    <t>Por razones de costo-beneficio, en la Sección 25 Costos por préstamos de la NIIF para las PYMES se requiere que estos costos se carguen a gastos.</t>
  </si>
  <si>
    <t>MÓDULO 14: INVERSIONES EN ASOCIADAS</t>
  </si>
  <si>
    <t>Comparación con las niif completas</t>
  </si>
  <si>
    <t>Una visión general de alto nivel sobre las diferencias entre los requerimientos publicados el 9 de julio de 2009 para la contabilización e información de inversiones en asociadas de acuerdo con las NIIF completas (véase la NIC 28 Inversiones en Asociadas) y la NIIF para las PYMES (véase la Sección 14 Inversiones en Asociadas) incluye:</t>
  </si>
  <si>
    <t>• La NIIF para las PYMES está redactada en lenguaje sencillo e incluye una guía significativamente menor sobre cómo aplicar los principios.</t>
  </si>
  <si>
    <t>• La NIIF para las PYMES permite a una entidad contabilizar su inversión en asociadas en los estados financieros principales utilizando tres modelos diferentes: el método de la participación, el modelo del costo y el modelo del valor razonable.</t>
  </si>
  <si>
    <t>El modelo que se elija se aplicará a todas las inversiones en asociadas.</t>
  </si>
  <si>
    <t>Las NIIF completas requieren que las inversiones en asociadas se contabilicen en los estados financieros principales del inversor con el método de la participación.</t>
  </si>
  <si>
    <t>• Bajo el método de la participación, la NIIF para las PYMES requiere que la plusvalía implícita se amortice sistemáticamente durante su vida útil prevista (véase el párrafo 14.8(c)).</t>
  </si>
  <si>
    <t>Las NIIF completas no permiten la amortización de la plusvalía (véase el párrafo 23(a) de la NIC 28).</t>
  </si>
  <si>
    <t>MÓDULO 15: INVERSIONES EN NEGOCIOS CONJUNTOS</t>
  </si>
  <si>
    <t>COMPARACIÓN CON LAS NIIF COMPLETAS</t>
  </si>
  <si>
    <t>Una visión general de alto nivel sobre las diferencias entre los requerimientos publicados el 9 de julio de 2009 para la contabilización e información de inversiones en negocios conjuntos de acuerdo con las NIIF completas (véase la NIC 31 Inversiones en Negocios Conjuntos) y la NIIF para las PYMES (véase la Sección 15 Inversiones en Negocios Conjuntos) incluye:</t>
  </si>
  <si>
    <t>• La NIIF para las PYMES permite a una entidad elegir contabilizar sus inversiones en entidades controladas de forma conjunta en los estados financieros principales utilizando uno de tres modelos diferentes: el método de la participación, el modelo del costo y el modelo del valor razonable. El modelo que se elija se aplicará a todas las inversiones en entidades controladas de forma conjunta. Las NIIF completas requieren que las inversiones en entidades controladas de forma conjunta se contabilicen con el método de la participación en los estados financieros principales del inversor o mediante consolidación proporcional (elección de política contable).</t>
  </si>
  <si>
    <t>• Bajo el método de la participación, la NIIF para las PYMES requiere que la plusvalía implícita se amortice sistemáticamente durante su vida útil prevista (véanse los párrafos 15.13 y 14.8(c)). Las NIIF completas no permiten la amortización de la plusvalía (véase el párrafo 23(a) de la NIC 28).</t>
  </si>
  <si>
    <t>TRANSCRIPCIÓN</t>
  </si>
  <si>
    <t>se deben medir al valor razonable, con la diferencias que las propiedades de inversión de las full (grupo 1) si no se pueden medir con el modelo de valor razonable se medirán con el modelo del costo, en cambio en la sección 16 las pymes (grupo 2) las propiedades de inversión que no se puedan medir al modelo del valor razonable con fiabilidad o porque se incurriría en un costo desproporcionado, se reclasificaran como una PPYE y se medirá al costo menos la depreciación y el deterioro aplicando la sección 17, hasta que en algún momento se pueda medir al VR se traslada de PPYE a propiedades de inversión. Cuando se miden al valor razonable no se deprecian.</t>
  </si>
  <si>
    <t>Cuando se realiza un ajuste del valor razonable ya sea pérdida o ganancia se lleva al estado de resultado</t>
  </si>
  <si>
    <t>DEFINICION</t>
  </si>
  <si>
    <t>Un activo biológico es un animal vivo o planta, y el producto agrícola se obtiene de la recolección procedente de los activos biológicos.</t>
  </si>
  <si>
    <t>Son los intereses y otros costos en los que la entidad incurre, que están relacionados con los fondos que ha tomado prestados.</t>
  </si>
  <si>
    <t>COSTOS POR PRESTAMOS NIC 23 PARA PLENAS Y SECCION 25 PARA PYMES</t>
  </si>
  <si>
    <t>Otra diferencia es que la evaluación del valor residual, vida útil y método de depreciación se realizara anual para las plenas y en las Pymes solo se realizara si hay un cambio significativo.</t>
  </si>
  <si>
    <t>VALOR RESIDUAL: Es el valor que no se va a depreciar, es la estimación que se espera será recuperada cuando termine la vida útil del bien. Este valor residual puede ser cero.</t>
  </si>
  <si>
    <t>Las NIIF para Pymes son para las medianas y pequeñas, de tal manera que son marcadas las diferencias que consisten en temas que se omiten y en otros casos sus formas de reconocimiento, medición, baja en cuentas, presentación y revelación de las cuentas del Balance se simplifican.</t>
  </si>
  <si>
    <t>Presentado por:</t>
  </si>
  <si>
    <t>Giselly Loboa</t>
  </si>
  <si>
    <t>Angelica Castro</t>
  </si>
  <si>
    <t>PROPIEDAD PLANTA Y EQUIPO NIC 16 GRUPO 1, SECCION 17 GRUPO 2 (PYMES)</t>
  </si>
  <si>
    <t>Diferencias</t>
  </si>
  <si>
    <t>Una diferencia es que los costos por préstamos en la NIC 23 se pueden capitalizar como parte del costo del activo en inventario o PPYE,(si necesitaron de un periodo sustancial para su uso o venta) en cambio con la Sección 25 de pymes no se capitalizan los costos por préstamos, siempre será un gasto</t>
  </si>
  <si>
    <t>La diferencia entre la NIC 41 de plenas y la Sección 34 de pymes, se encuentra en que las dos se miden al valor razonable, pero en las pymes si la medición al valor razonable implica dificultad e incurrir en costos desproporcionados, este se medirá al costo.</t>
  </si>
  <si>
    <t>PROPIEDADES DE INVERSION LA NIC 40, SECCION 16 DE PYMES</t>
  </si>
  <si>
    <t>ACTIVOS BIOLOGICOS NIC 41 PARA PLENAS Y SECCION 34 PYMES</t>
  </si>
  <si>
    <t>Las propiedades de inversión solo son inmuebles (terrenos o edificios), que se tienen para alquilar o tener plusvalía.</t>
  </si>
  <si>
    <t>DEFINICIÓN</t>
  </si>
  <si>
    <t>Los inventarios son activos obtenidos para ser vendidos en el curso normal de la operación en proceso de producción</t>
  </si>
  <si>
    <t>DIFERENCIAS</t>
  </si>
  <si>
    <t>Una de las diferencias es que el método de valoración de la PPYE para plenas se puede calcular con el modelo de reevaluación (este valor se lleva al patrimonio y se realiza cada 3 años) y modelo de costo, en cambio en la pymes, no se podrá utilizar el modelo de reevaluación, solo se utilizara el modelo de costo ( costo- depreciación- deterioro), y se utilizara el modelo de VR (valor razonable) solo una vez en el momento de transición de la norma local a la NIIF.</t>
  </si>
  <si>
    <t>CONTABLE V</t>
  </si>
  <si>
    <t>En los inventarios con respecto a la NIC 2 plenas y Sección 13 pymes no hay ninguna diferencia, se puede decir que la única diferencia es que los costos por préstamos que para plenas es la NIC 23 y pymes Sección 25, que se llevarían al gasto, en plenas los financiamientos, de los préstamos se pueden volver capitalizables, esto solo para las plenas y sucede solo si el inventario es un activo apto.</t>
  </si>
  <si>
    <t>Son activos tangibles que se mantienen en uso para la producción o suministro de bienes o servicios, para arrendarlos a terceros con fines administrativos. Se espera usar por más de un periodo.</t>
  </si>
  <si>
    <t>Las NIIF son plenas para las grandes empresas que reportan información de carácter público, por la razón de negociar sus instrumentos de patrimonio en bolsas de mercados accionarios nacionales e internacionales</t>
  </si>
  <si>
    <t>AREA</t>
  </si>
  <si>
    <t>NIIF PYMES (Secciones 3 - 8)</t>
  </si>
  <si>
    <t>NIIF Completas (NIC 1, 7)</t>
  </si>
  <si>
    <t>Presentación de estados financieros</t>
  </si>
  <si>
    <t>Se permite la presentación de un estado de resultados y ganancias acumuladas, en cambio del estado de resultado  integral y del estado de cambios en el patrimonio, cuando los cambios patrimoniales se derivan de resultados y variaciones de las utilidades retenidas.</t>
  </si>
  <si>
    <t>No se permite esta opción.</t>
  </si>
  <si>
    <t xml:space="preserve">Se requiere la presentación de un estado de posición financiera del primer período comparativo presentado, cuando una entidad realiza aplicación retroactiva, reexpresión retroactiva  o cuando reclasifica partidas en los estados financieros. </t>
  </si>
  <si>
    <t>NIIF PYMES (Sección 9)</t>
  </si>
  <si>
    <t>NIIF Completas (NIC 27,  NIIF 10)</t>
  </si>
  <si>
    <t>Estados financieros separados.</t>
  </si>
  <si>
    <t>Las inversiones en subsidiarias, asociadas y negocios conjuntos, en los estados financieros separados se pueden medir al costo o al valor razonable con cambios en resultados.</t>
  </si>
  <si>
    <t>Estas inversiones se pueden medir al costo o  al valor razonable de acuerdo con NIIF 9 (Resultados -  Otro resultado integral).</t>
  </si>
  <si>
    <t>NIIF PYMES (Secciones 11 – 12)*</t>
  </si>
  <si>
    <t>NIIF Completas (NIIF 9 – NIC 39)</t>
  </si>
  <si>
    <t>Instrumentos financieros</t>
  </si>
  <si>
    <t>Los instrumentos financieros se miden por:</t>
  </si>
  <si>
    <t xml:space="preserve">Costo amortizado </t>
  </si>
  <si>
    <t xml:space="preserve">Costo amortizado: </t>
  </si>
  <si>
    <t xml:space="preserve">Valor razonable con cambios en resultados. </t>
  </si>
  <si>
    <t>Instrumentos de deuda.</t>
  </si>
  <si>
    <t xml:space="preserve">Valor razonable con cambios en Otro Resultado Integral. </t>
  </si>
  <si>
    <t xml:space="preserve">Valor razonable con cambios en resultados </t>
  </si>
  <si>
    <t>Activos financieros (Inversiones en instrumentos de patrimonio no mantenidos para negociar).</t>
  </si>
  <si>
    <t xml:space="preserve">Los demás instrumentos*. </t>
  </si>
  <si>
    <t>NIIF PYMES (Secciones 14 – 15)</t>
  </si>
  <si>
    <t>NIIF Completas (NIIF 11, NIC 28)</t>
  </si>
  <si>
    <t>Asociadas y entidades controladas de forma conjunta</t>
  </si>
  <si>
    <t>En los estados financieros consolidados* se miden por:</t>
  </si>
  <si>
    <t>Método de participación</t>
  </si>
  <si>
    <r>
      <t>1.</t>
    </r>
    <r>
      <rPr>
        <sz val="20"/>
        <color rgb="FF000000"/>
        <rFont val="Calibri"/>
        <family val="2"/>
      </rPr>
      <t>Valor razonable si existe  precio de cotización.</t>
    </r>
  </si>
  <si>
    <r>
      <t>2.</t>
    </r>
    <r>
      <rPr>
        <sz val="20"/>
        <color rgb="FF000000"/>
        <rFont val="Calibri"/>
        <family val="2"/>
      </rPr>
      <t>Costo</t>
    </r>
  </si>
  <si>
    <r>
      <t>3.</t>
    </r>
    <r>
      <rPr>
        <sz val="20"/>
        <color rgb="FF000000"/>
        <rFont val="Calibri"/>
        <family val="2"/>
      </rPr>
      <t>Método de la participación</t>
    </r>
  </si>
  <si>
    <t>NIIF PYMES (Sección 16)</t>
  </si>
  <si>
    <t>NIIF Completas (NIC 40)</t>
  </si>
  <si>
    <t>Debe usarse el modelo del valor razonable siempre que se pueda medir de manera fiable sin un costo desproporcionado. De lo contrario modelo del costo (Sección 17)</t>
  </si>
  <si>
    <t>Modelo de valor razonable o modelo del costo.</t>
  </si>
  <si>
    <t>NIIF PYMES (Sección 17)</t>
  </si>
  <si>
    <t>NIIF Completas (NIC 16)</t>
  </si>
  <si>
    <t>Revaluación no permitida.</t>
  </si>
  <si>
    <t>Modelo del costo o modelo de la revaluación</t>
  </si>
  <si>
    <t xml:space="preserve">Las vidas útiles, valores residuales y métodos de depreciación no deben revisarse anualmente, a menos que existan indicadores de cambio. </t>
  </si>
  <si>
    <t>Revisión de vidas útiles, valores residuales y métodos de depreciación al menos al final de cada período.</t>
  </si>
  <si>
    <t>NIIF PYMES (Sección 18)</t>
  </si>
  <si>
    <t>NIIF Completas (NIC 38)</t>
  </si>
  <si>
    <t>Todos los intangibles se amortizan. En caso de incertidumbre se usa 10 años como vida útil.</t>
  </si>
  <si>
    <t xml:space="preserve">Activos intangibles con vidas útiles indefinidas. </t>
  </si>
  <si>
    <t>Revaluación no permitida</t>
  </si>
  <si>
    <t>Modelo del costo o modelo de la revaluación.</t>
  </si>
  <si>
    <t>Revisión no requerida a menos que existan indicadores de cambio.</t>
  </si>
  <si>
    <t xml:space="preserve">Todos los desembolsos por investigación y desarrollo se llevan a resultados. </t>
  </si>
  <si>
    <t>Costos por desarrollo son capitalizables si cumplen criterios.</t>
  </si>
  <si>
    <t>NIIF PYMES (Sección 19)</t>
  </si>
  <si>
    <t>NIIF Completas (NIIF 3)</t>
  </si>
  <si>
    <t>Combinaciones de negocios y plusvalía.</t>
  </si>
  <si>
    <t xml:space="preserve">Goodwill parcial. </t>
  </si>
  <si>
    <t xml:space="preserve">Goodwill total o parcial </t>
  </si>
  <si>
    <t>Solo se permite la medición de las participaciones no controladoras como la parte proporcional de los activos netos adquiridos.</t>
  </si>
  <si>
    <t>Se permite la medición de las participaciones no controladoras al valor razonable o como la parte proporcional de los activos netos adquiridos.</t>
  </si>
  <si>
    <t>Goodwill es objeto de amortización.</t>
  </si>
  <si>
    <t>NIIF PYMES (Sección 24)</t>
  </si>
  <si>
    <t>NIIF Completas (NIC 20)</t>
  </si>
  <si>
    <t>Si existen condiciones se reconocen como ingreso cuando estas se cumplen. De lo contrario se reconocen cuando se vuelven exigibles.</t>
  </si>
  <si>
    <t>Se reconocen como ingresos  de manera sistemática en asociación con los costos relacionados.</t>
  </si>
  <si>
    <t>Subvenciones relacionadas con activo se difieren (pasivo) o se deducen del activo.</t>
  </si>
  <si>
    <t>NIIF PYMES (Sección 25)</t>
  </si>
  <si>
    <t>NIIF Completas (NIC 23)</t>
  </si>
  <si>
    <t>Costos por préstamos</t>
  </si>
  <si>
    <t>Se reconocen como gastos del periodo.</t>
  </si>
  <si>
    <t>Deben capitalizarse cuando se relacionan con activos aptos.</t>
  </si>
  <si>
    <t>NIIF PYMES (Sección 27)</t>
  </si>
  <si>
    <t>NIIF Completas (NIC 36)</t>
  </si>
  <si>
    <t>Deterioro de activo</t>
  </si>
  <si>
    <t>La comprobación del deterioro sólo es necesaria cuando existen indicios de deterioro (Excepto para inventarios que deben medirse anualmente).</t>
  </si>
  <si>
    <t>Se requieren pruebas anuales de deterioro para intangibles con vidas útiles indefinidas (Incluyendo Goodwill) e intangibles  aún no disponibles para uso.</t>
  </si>
  <si>
    <t>Activos no corrientes mantenidos para la venta no se clasifican por separado. Son un indicador de deterioro de estos activos.</t>
  </si>
  <si>
    <t>Activos no corrientes mantenidos para la venta son una categoría separada. (NIIF 5)</t>
  </si>
  <si>
    <t>NIIF PYMES (Sección 28)</t>
  </si>
  <si>
    <t>NIIF Completas (NI C19)</t>
  </si>
  <si>
    <t>Beneficios a empleados (Planes  de beneficios post empleo)</t>
  </si>
  <si>
    <t xml:space="preserve">Las ganancias o pérdidas actuariales pueden ser reconocidas en el resultado o en el otro resultado integral. </t>
  </si>
  <si>
    <t>Las nuevas mediciones de la obligación (activo), en donde se incluyen las ganancias o pérdidas actuariales, se deben reconocer en el otro resultado integral.</t>
  </si>
  <si>
    <t>NIIF PYMES (Sección 29)</t>
  </si>
  <si>
    <t>NIIF Completas (NIC 12)</t>
  </si>
  <si>
    <t xml:space="preserve">Impuesto a las ganancias. </t>
  </si>
  <si>
    <t>Activos por impuestos diferidos con incertidumbre en su probabilidad se reducen mediante  una cuenta valuativa separada.</t>
  </si>
  <si>
    <t>Activos por impuestos diferidos solo se reconocen si se consideran probables las ganancias fiscales futuras.</t>
  </si>
  <si>
    <t>Se requiere ajuste a los activos y pasivos por impuestos si existen incertidumbres importantes sobre la posibilidad de modificaciones por parte de las autoridades tributarias.</t>
  </si>
  <si>
    <t>No existe tal disposición.</t>
  </si>
  <si>
    <t>NIIF PYMES (Sección 30)</t>
  </si>
  <si>
    <t>NIIF Completas (NIC 21)</t>
  </si>
  <si>
    <t>Diferencias de conversión</t>
  </si>
  <si>
    <t>Las diferencias en conversión no se reclasifican a resultados.</t>
  </si>
  <si>
    <t>Reconocidas en ORI y posteriormente reclasificadas a resultados.</t>
  </si>
  <si>
    <t>NIIF PYMES (Sección 35)</t>
  </si>
  <si>
    <t>NIIF Completas (NIIF 1)</t>
  </si>
  <si>
    <t>Adopción por primera vez</t>
  </si>
  <si>
    <t xml:space="preserve">Si es impracticable la reexpresión de una partida, la entidad solo lo hará desde el primer periodo para el cual resulte practicable hacerlo. </t>
  </si>
  <si>
    <t>No existe esta posibilidad.</t>
  </si>
  <si>
    <t>Existe una exención de reconocer activos o pasivos por impuestos diferidos en el balance de apertura, si cuyo reconocimiento conlleve un costo o esfuerzo desproporcionado.</t>
  </si>
  <si>
    <t>Cuentas por pagar no relacionadas</t>
  </si>
  <si>
    <t>Cuentas por pagar  relacionadas</t>
  </si>
  <si>
    <t xml:space="preserve">el 101 actualizado </t>
  </si>
  <si>
    <t>china</t>
  </si>
  <si>
    <t>??</t>
  </si>
  <si>
    <t>Representa contrato suscrito el 22-Dic-17 con la Compañía por concepto de estudios, diseños e instalación de los puentes asociados al contrato por un valor de US$186,367. El cual fue cancelado en su totalidad y será compensado el siguiente año con el pasivo financiero (Ver Nota 18.c).</t>
  </si>
  <si>
    <t xml:space="preserve">• </t>
  </si>
  <si>
    <t>CHINAENERGY</t>
  </si>
  <si>
    <t>no cuadran los balances</t>
  </si>
  <si>
    <t>el objeto social no cruza con la actividad que realiza</t>
  </si>
  <si>
    <t>CHINAENERGY SERVICIOS TECNICOS SA</t>
  </si>
  <si>
    <t>en la ficha registral indica que no realiza operaciones con el estado  o empresas publicas pero si las realiza</t>
  </si>
  <si>
    <t>ESTO NO ES LA ACTIVIDAD DE LA COMPAÑÍA</t>
  </si>
  <si>
    <t>recomendar sobre la participacion a trabajadores o el respaldo de la renuncia a los derechos mandante y mandatario</t>
  </si>
  <si>
    <t>CONTRATOS DEL GERENTES COMO TRABAJADOR</t>
  </si>
  <si>
    <t>Pg 4    1 Normas relativas a los ingresos</t>
  </si>
  <si>
    <t>Pg 5   2  Provisión de cuentas incobrables</t>
  </si>
  <si>
    <t>Pg 6 3  Con relación al anticipo del Impuesto a la Renta</t>
  </si>
  <si>
    <t>Pg 7   4 Respecto a la tarifa del Impuesto a la Renta</t>
  </si>
  <si>
    <t>Pg 8  5 Sobre las operaciones con partes relacionadas</t>
  </si>
  <si>
    <t>Pg 8   6  Establecimientos permanentes</t>
  </si>
  <si>
    <t>Pg9    7  Respecto al cálculo de las multas:</t>
  </si>
  <si>
    <t>Pg9     8 Otros temas generales sobre la declaración del Impuesto a la Renta</t>
  </si>
  <si>
    <t>Pg9     9 Beneficios tributarios</t>
  </si>
  <si>
    <t>Registro Oficial N° 467 - Suplemento Viernes 12 de abril de 2019</t>
  </si>
  <si>
    <t>No. NAC-DGECCGC19-00000003</t>
  </si>
  <si>
    <t>LA DIRECTORA GENERAL</t>
  </si>
  <si>
    <t>DEL SERVICIO DE RENTAS INTERNAS</t>
  </si>
  <si>
    <t>A LOS SUJETOS PASIVOS DEL IMPUESTO A LA RENTA, OBLIGADOS A PRESENTAR SUS DECLARACIONES CORRESPONDIENTES AL EJERCICIO FISCAL 2018</t>
  </si>
  <si>
    <t>El artículo 300 de la Constitución de la República del Ecuador señala que el régimen tributario se regirá por los principios de generalidad, progresividad, eficiencia, simplicidad administrativa, irretroactividad, equidad, transparencia y suficiencia recaudatoria. Se priorizarán los impuestos directos y progresivos.</t>
  </si>
  <si>
    <t xml:space="preserve"> El artículo 2 del Código Tributario establece el principio de supremacía de las normas tributarias al señalar que sus disposiciones y aquellas de las demás leyes tributarias, prevalecerán sobre toda otra norma de leyes generales.</t>
  </si>
  <si>
    <t>El artículo 73 del Código Tributario prescribe que la actuación de la Administración Tributaria se desarrollará con arreglo a los principios de simplificación, celeridad y eficacia.</t>
  </si>
  <si>
    <t>El artículo 1 de la Ley de Régimen Tributario Interno establece el Impuesto a la Renta global que obtengan las personas naturales, las sucesiones indivisas y las sociedades nacionales o extranjeras, de acuerdo con las disposiciones de la mencionada Ley.</t>
  </si>
  <si>
    <t>El artículo 10 de la Ley de Régimen Tributario Interno dispone que, en general, con el propósito de determinar la base imponible sujeta al Impuesto a la Renta, se deducirán los gastos que se efectúen con el propósito de obtener, mantener y mejorar los ingresos de fuente ecuatoriana que no estén exentos, señalando además los casos particulares de gastos deducibles, para dichos efectos, que aplicarán en cada ejercicio impositivo, de conformidad con la ley.</t>
  </si>
  <si>
    <t>El artículo 16 de la Ley de Régimen Tributario Interno establece que, en general, la base imponible está constituida por la totalidad de los ingresos ordinarios y extraordinarios gravados con el impuesto, menos las devoluciones, descuentos, costos, gastos y deducciones, imputables a tales ingresos.</t>
  </si>
  <si>
    <t>El artículo 7 del mismo cuerpo legal señala que el ejercicio impositivo es anual y comprende el lapso que va del primero de enero al 31 de diciembre de cada año. Cuando la actividad generadora de la renta se inicie en fecha posterior al primero de enero, el ejercicio impositivo se cerrará obligatoriamente el 31 de diciembre de cada año.</t>
  </si>
  <si>
    <t>Por otra parte, el artículo innumerado a continuación del artículo 10 de la Ley de Régimen Tributario Interno señala que para efectos tributarios se permite el reconocimiento de activos y pasivos por impuestos diferidos, únicamente en los casos y condiciones que se establezcan en el reglamento. En caso de divergencia entre las normas tributarias y las normas contables y financieras, prevalecerán las primeras.</t>
  </si>
  <si>
    <t>El artículo 19 de la misma ley señala que todas las sociedades están obligadas a llevar contabilidad y declarar el impuesto con base en los resultados que ésta arroje.</t>
  </si>
  <si>
    <t>El artículo 21 de la Ley en mención manda que los estados financieros servirán de base para la presentación de las declaraciones de impuestos, así como también para su presentación a los respectivos organismos de control, según el caso. Las entidades financieras, así como las entidades y organismos del sector público que, para cualquier trámite, requieran conocer sobre la situación financiera de las empresas, exigirán la presentación de los mismos estados financieros que sirvieron para fines tributarios.</t>
  </si>
  <si>
    <t>Que el artículo 35, numeral 7 de la Ley de Ley Orgánica para el Fomento Productivo, Atracción de Inversiones, Generación de Empleo, y Estabilidad y Equilibrio Fiscal agregó un artículo innumerado a continuación del artículo</t>
  </si>
  <si>
    <t>37 ibídem, el cual dispone que las utilidades que perciban las sociedades domiciliadas o no en Ecuador y las personas naturales, ecuatorianas o extranjeras, residentes o no en el país, provenientes de la enajenación directa o indirecta de acciones, participaciones, otros derechos representativos de capital u otros derechos que permitan la exploración, explotación, concesión o similares; de sociedades domiciliadas o establecimientos permanentes en Ecuador, estarán sujetas, al momento de la enajenación, a un Impuesto a la Renta único con tarifa progresiva, de conformidad con la tabla allí establecida.</t>
  </si>
  <si>
    <t>Mediante Resolución No. NAC-DGERCGC19-00000007, publicada en el Suplemento del Registro Oficial No. 429 de 15 de febrero de 2019, el Servicio de Rentas Internas emitió las normas para la declaración y pago del Impuesto a la Renta único a la utilidad en la enajenación de acciones, participaciones, otros derechos representativos de capital u otros derechos que permitan la exploración, explotación, concesión o similares.</t>
  </si>
  <si>
    <t>El artículo 17 de la Ley de Régimen Tributario Interno establece la forma de determinar la base imponible de los ingresos del trabajo en relación de dependencia, la cual está constituida por el ingreso ordinario o extraordinario que se encuentre sometido al impuesto, menos el valor de los aportes personales al IESS, excepto cuando éstos sean pagados por el empleador, sin que pueda disminuirse con rebaja o deducción alguna.</t>
  </si>
  <si>
    <t>El artículo 43 de la Ley en mención regula el régimen de retenciones en la fuente de ingresos del trabajo con relación de dependencia, al establecer que los pagos que hagan los empleadores, personas naturales o sociedades, a los contribuyentes que trabajan con relación de dependencia, originados en dicha relación, se sujetan a retención en la fuente con base en las tarifas establecidas en el artículo 36 de dicha Ley.</t>
  </si>
  <si>
    <t>El numeral 2 del artículo 41 de la Ley de Régimen Tributario Interno dispone las reglas para que las personas naturales, las sucesiones indivisas, las sociedades y las empresas que tengan suscritos o suscriban contratos de exploración y explotación de hidrocarburos en cualquier modalidad contractual, determinen en su declaración correspondiente al ejercicio económico anterior, el anticipo a pagarse con cargo al ejercicio fiscal corriente.</t>
  </si>
  <si>
    <t>De conformidad con el séptimo artículo innumerado agregado a continuación del artículo 7 del Reglamento para la aplicación de la Ley de Régimen Tributario Interno, se considera actividad empresarial a aquella en la que intervienen los factores de capital y de trabajo, así como otros factores necesarios para producir, comercializar o prestar bienes, servicios o derechos que se ofrecen en el mercado por un precio, tales como infraestructura y empleados que participen en dicha actividad.</t>
  </si>
  <si>
    <t>El artículo innumerado agregado a continuación del artículo 28 del Reglamento para la aplicación de la Ley de Régimen Tributario Interno señala los casos en los que, para efectos tributarios y en estricta aplicación de la técnica contable, se permite el reconocimiento de activos y pasivos por impuestos diferidos, determinando además las condiciones aplicables a cada caso.</t>
  </si>
  <si>
    <t xml:space="preserve"> El artículo 39 del mismo Reglamento señala que los estados financieros deben ser preparados de acuerdo a los principios del marco normativo exigido por el organismo de control pertinente y servirán de base para la elaboración de las declaraciones de obligaciones tributarias, así como también para su presentación ante los organismos de control correspondientes. Para fines tributarios los contribuyentes cumplirán las disposiciones de la Ley de Régimen Tributario Interno, su reglamento y demás normativa tributaria emitida por el Servicio de Rentas Internas.</t>
  </si>
  <si>
    <t>El artículo 106 del Reglamento a la Estructura e Institucionalidad de Desarrollo Productivo, de la Inversión y de los Mecanismos e Instrumentos de Fomento Productivo, Establecidos en el Código Orgánico de la Producción, Comercio e Inversiones, señala la clasificación de las MYPIMES (micro, pequeñas y medianas empresas), en el cual se establece que una micro empresa es aquella unidad productiva que tiene entre 1 y 9 trabajadores e ingresos brutos anuales iguales o menores a 300.000 dólares; que una pequeña empresa es aquella que tiene entre 10 a 49 trabajadores e ingresos brutos entre 300.001 a 1.000.000 de dólares y que una mediana empresa es aquella unidad de producción que tiene entre 50 y 199 trabajadores e ingresos brutos entre 1.000.001 a 5.000.000 de dólares.</t>
  </si>
  <si>
    <t>La séptima disposición transitoria de la Ley Orgánica para la Reactivación de la Economía, Fortalecimiento de la Dolarización y Modernización de la Gestión Financiera señala que los contratos de inversión para la explotación de minería metálica, a gran y mediana escala, que se suscriban dentro del año siguiente a la entrada en vigencia de esta Ley, establecerán una tarifa general de Impuesto a la Renta para sociedades menos tres (3) puntos porcentuales dentro de las cláusulas de estabilidad tributaria.</t>
  </si>
  <si>
    <t>El tercer artículo innumerado del Capítulo I del Título "De la Mediana y Gran Minería", incluido en la Ley de Minería establece el volumen de producción que se considerará para definir si un concesionario minero es de mediana escala: (i) para minerales metálicos: De 301 hasta 1000 toneladas por día en minería subterránea; de 1001 hasta 2000 toneladas por día en minería a cielo abierto; y, desde 1501 hasta 3000 metros cúbicos por día en minería aluvial; (ii) para minerales no metálicos: Desde 1001 hasta 3000 toneladas por día; y, (iii) para materiales de construcción: Desde 801 hasta 2000 metros cúbicos para minería en terrazas aluviales; y, desde 501 hasta 1000 toneladas métricas en minería a cielo abierto en roca dura (cantera).</t>
  </si>
  <si>
    <t>El cuarto artículo innumerado del referido Capítulo dispone que se considera minería a gran escala, aquella que supere los volúmenes máximos establecidos para la modalidad de mediana minería.</t>
  </si>
  <si>
    <t>Con base en las disposiciones constitucionales, legales y reglamentarias anteriormente citadas, esta Administración Tributaria recuerda a los sujetos pasivos obligados a presentar su declaración del Impuesto a la Renta correspondiente al ejercicio fiscal 2018, lo siguiente:</t>
  </si>
  <si>
    <r>
      <t>1.</t>
    </r>
    <r>
      <rPr>
        <sz val="7"/>
        <color rgb="FF002060"/>
        <rFont val="Times New Roman"/>
        <family val="1"/>
      </rPr>
      <t xml:space="preserve">     </t>
    </r>
    <r>
      <rPr>
        <sz val="12"/>
        <color rgb="FF002060"/>
        <rFont val="Times New Roman"/>
        <family val="1"/>
      </rPr>
      <t>Normas relativas a los ingresos</t>
    </r>
  </si>
  <si>
    <t>Las sociedades y personas naturales que hayan obtenido ganancias desde el 1 de enero al 20 de agosto de 2018, en las operaciones de enajenación de derechos representativos de capital, deberán considerar dichas ganancias como parte de la renta global sujeta a la tarifa de Impuesto a la Renta que le sea aplicable al sujeto pasivo. Las ganancias por enajenación de derechos representativos de capital realizadas a partir del 21 de agosto de 2018 están sujetas al Impuesto a la Renta Único y tendrán el tratamiento conforme lo establecido en la Resolución No. NAC-DGERCGC19-00000007, publicada en el Suplemento del Registro Oficial No. 429 de 15 de febrero de 2019; para el cálculo del Impuesto a la Renta del régimen general deberán descontarse los ingresos y gastos atribuidos a esta fuente de renta.</t>
  </si>
  <si>
    <t>Las rentas provenientes de paraísos fiscales, regímenes fiscales preferentes y jurisdicciones de menor imposición son rentas gravadas en Ecuador, por lo tanto, si han sido sometidas a imposición en el exterior, el monto pagado podrá ser considerado como crédito tributario en la liquidación del Impuesto a la Renta, sin que supere el valor adicional del impuesto que corresponde en Ecuador a dichas rentas.</t>
  </si>
  <si>
    <t>Toda renta obtenida desde el exterior que no fue sujeta a imposición en el país de donde proviene, debe ser registrada como ingreso gravado y por tanto sujeta a imposición.</t>
  </si>
  <si>
    <t>Las personas naturales que cumplan las condiciones para ser residentes fiscales en el Ecuador deberán registrar como ingreso gravado las rentas provenientes de pensiones jubilares pagadas desde el exterior, a menos que aplique el régimen de exención por haberse sometido a impuesto dichas pensiones en su país de origen.</t>
  </si>
  <si>
    <t>En atención a los criterios de supremacía y especialidad que caracterizan a la norma tributaria, la renta que obtengan los trabajadores en la distribución de utilidades se encuentra sujeta a Impuesto a la Renta, motivo por el cual los empleadores deben considerar dichos valores a efectos de realizar la retención en la fuente correspondiente, conforme lo previsto en el artículo 43 de la Ley de Régimen Tributario Interno.</t>
  </si>
  <si>
    <t>2. Provisión de cuentas incobrables</t>
  </si>
  <si>
    <t>A efectos de evaluar la deducibilidad en la parte que fuere pertinente, en relación al registro de la provisión de cuentas incobrables (deterioro de activos financieros), ésta deberá ser constituida de conformidad con el marco normativo contable aplicable y deberá establecerse en función de un cálculo individualizado por cada cliente o grupo de clientes con características similares de riesgo, frente a cuya división se evaluará los límites de deducibilidad establecidos legalmente.</t>
  </si>
  <si>
    <t>En virtud de lo señalado, en el caso de reversos de las provisiones constituidas éstas deberán afectar a aquellas calculadas individualmente por cada cliente o por grupo de clientes con características similares de riesgo.</t>
  </si>
  <si>
    <r>
      <t xml:space="preserve"> </t>
    </r>
    <r>
      <rPr>
        <b/>
        <sz val="8"/>
        <rFont val="Times New Roman"/>
        <family val="1"/>
      </rPr>
      <t>1. Constitución de la provisión</t>
    </r>
  </si>
  <si>
    <t>Clientes</t>
  </si>
  <si>
    <t>Cuentas por cobrar del período</t>
  </si>
  <si>
    <t>Provisión financiera (aplicación contable)</t>
  </si>
  <si>
    <t>(b)</t>
  </si>
  <si>
    <t>Análisis límite deducibilidad 1% de provisión de cuentas incobrables (Gasto deducible)</t>
  </si>
  <si>
    <t>(c)</t>
  </si>
  <si>
    <t>Gasto no deducible</t>
  </si>
  <si>
    <t>(d)=(b)-(c)</t>
  </si>
  <si>
    <t>Cliente A</t>
  </si>
  <si>
    <t>100,00</t>
  </si>
  <si>
    <t>1,00</t>
  </si>
  <si>
    <t>Cliente B</t>
  </si>
  <si>
    <t>200,00</t>
  </si>
  <si>
    <t>Cliente C</t>
  </si>
  <si>
    <t>500,00</t>
  </si>
  <si>
    <t>7,00</t>
  </si>
  <si>
    <t>5,00</t>
  </si>
  <si>
    <t>2,00</t>
  </si>
  <si>
    <t>Cliente D</t>
  </si>
  <si>
    <t>300,00</t>
  </si>
  <si>
    <t>3,00</t>
  </si>
  <si>
    <t>(d) 1.100,00</t>
  </si>
  <si>
    <t>(e) 13,00</t>
  </si>
  <si>
    <t>9,00</t>
  </si>
  <si>
    <t>4,00</t>
  </si>
  <si>
    <t>Límite de deducibilidad =10% del total de cartera</t>
  </si>
  <si>
    <t>Total Cartera</t>
  </si>
  <si>
    <r>
      <t>(d)</t>
    </r>
    <r>
      <rPr>
        <sz val="8"/>
        <rFont val="Times New Roman"/>
        <family val="1"/>
      </rPr>
      <t xml:space="preserve"> 1.100,00</t>
    </r>
  </si>
  <si>
    <t>10% de provisión acumulada de la cartera total</t>
  </si>
  <si>
    <t>110,00</t>
  </si>
  <si>
    <t>Provisión Acumulada</t>
  </si>
  <si>
    <r>
      <t>(e)</t>
    </r>
    <r>
      <rPr>
        <sz val="8"/>
        <rFont val="Times New Roman"/>
        <family val="1"/>
      </rPr>
      <t xml:space="preserve"> 13,00</t>
    </r>
  </si>
  <si>
    <t>Límite 1%</t>
  </si>
  <si>
    <t>Límite 10%</t>
  </si>
  <si>
    <t>Máximo deducibilidad período</t>
  </si>
  <si>
    <t>2. Baja de la cartera</t>
  </si>
  <si>
    <t>Crédito A</t>
  </si>
  <si>
    <t>Provisión Acumulada Crédito A</t>
  </si>
  <si>
    <t>Gasto Deterioro Crédito A</t>
  </si>
  <si>
    <t>99,00</t>
  </si>
  <si>
    <t>Crédito Cliente A</t>
  </si>
  <si>
    <t>Crédito B</t>
  </si>
  <si>
    <t>Provisión Acumulada Crédito B</t>
  </si>
  <si>
    <t>Gasto Deterioro Crédito B</t>
  </si>
  <si>
    <t>Crédito Cliente B</t>
  </si>
  <si>
    <t>Crédito C</t>
  </si>
  <si>
    <t>Provisión Acumulada Crédito C</t>
  </si>
  <si>
    <t>Gasto Deterioro Crédito C</t>
  </si>
  <si>
    <t>493,00</t>
  </si>
  <si>
    <t>Crédito Cliente C</t>
  </si>
  <si>
    <t>Crédito D</t>
  </si>
  <si>
    <t>Provisión Acumulada Crédito D</t>
  </si>
  <si>
    <t>Gasto Deterioro Crédito D</t>
  </si>
  <si>
    <t>295,00</t>
  </si>
  <si>
    <t>Crédito Cliente D</t>
  </si>
  <si>
    <t>3. Con relación al anticipo del Impuesto a la Renta</t>
  </si>
  <si>
    <t>En la declaración del Impuesto a la Renta del ejercicio fiscal 2018, las sociedades, personas naturales y sucesiones indivisas obligadas a llevar contabilidad, deberán liquidar el saldo pendiente de pago del anticipo que fue calculado en la declaración del Impuesto a la Renta del año 2017. Adicionalmente en la declaración del Impuesto a la Renta del año 2018 se deberá determinar el anticipo del Impuesto a la Renta con cargo al ejercicio fiscal 2019 calculando únicamente 2 cuotas, las cuales serán pagadas en julio y septiembre del ejercicio fiscal 2019.</t>
  </si>
  <si>
    <t xml:space="preserve"> Para los contribuyentes detallados en el literal b) del numeral segundo del artículo 41 de la Ley de Régimen Tributario Interno, si el Impuesto a la Renta causado, atribuible al ejercicio fiscal 2018, es menor al anticipo determinado, este último se convierte en pago definitivo del Impuesto a la Renta (impuesto mínimo). No obstante, existe la posibilidad de devolución del exceso del anticipo en función del Tipo Impositivo Efectivo (TIE) cuando se cumpla las condiciones establecidas en el Reglamento para la aplicación de la Ley de Régimen Tributario Interno. Sin perjuicio de lo señalado, la Administración Tributaria podrá devolver total o parcialmente el excedente entre el anticipo pagado y el Impuesto a la Renta causado cuando se verifique que se ha mantenido o incrementado el empleo neto.</t>
  </si>
  <si>
    <t>Para el cálculo del anticipo del Impuesto a la Renta correspondiente al ejercicio fiscal 2019, se excluirán los rubros de activos, costos y gastos y patrimonio, cuando correspondan a gastos increméntales por generación de nuevo empleo y a la adquisición de nuevos activos productivos que permitan ampliar la capacidad productiva futura, generar un mayor nivel de producción de bienes o provisión de servicios.</t>
  </si>
  <si>
    <t>Los contribuyentes deberán calcular y pagar el anticipo del Impuesto a la Renta con cargo al ejercicio fiscal 2019, inclusive si registran pérdidas.</t>
  </si>
  <si>
    <t>Asimismo, para el cálculo del anticipo del Impuesto a la Renta del ejercicio fiscal 2019 se deberán restar las retenciones que le fueron efectuadas al contribuyente durante el ejercicio fiscal 2018, por residentes y no residentes, en este último caso aquellas que le dan derecho a crédito tributario.</t>
  </si>
  <si>
    <t>Las personas naturales y sucesiones indivisas no obligadas a llevar contabilidad, calcularán el anticipo para el ejercicio fiscal 2019 conforme a las disposiciones establecidas en el literal a) del numeral 2 del artículo 41 de la Ley de Régimen Tributario Interno.</t>
  </si>
  <si>
    <t>Las personas naturales y sucesiones indivisas obligadas a llevar contabilidad, y las sociedades, calcularán este anticipo conforme a las disposiciones establecidas en el literal b) del numeral 2 del artículo 41 de la Ley de Régimen Tributario Interno, salvo en cualquiera de los siguientes casos, en los que deberán calcular el anticipo con base en el literal a) de dicho artículo:</t>
  </si>
  <si>
    <t>Las personas naturales y sucesiones indivisas obligadas a llevar contabilidad que no realicen actividades empresariales.</t>
  </si>
  <si>
    <t>Las personas naturales obligadas a llevar contabilidad que ejerzan actividad empresarial y los ingresos generados en dicha actividad cumplan las siguientes condiciones: 1) no correspondan al mayor valor del total de ingresos gravados y, 2) no superen el monto de ingresos brutos establecidos para llevar contabilidad (USS 300.000).</t>
  </si>
  <si>
    <t>Las sociedades y organizaciones de la economía popular y solidaria que cumplan la condición de microempresa.</t>
  </si>
  <si>
    <t>Las empresas que tengan suscritos o suscriban contratos de exploración y explotación de hidrocarburos en cualquier modalidad contractual.</t>
  </si>
  <si>
    <t>En aplicación del Decreto Ejecutivo No. 570 publicado en el Segundo Suplemento del Registro Oficial No. 388 de 14 de diciembre de 2018, en concordancia con la Resolución No. NAC-DGERCGC18-00000440 publicada en el Suplemento del Registro Oficial No. 396 del 28 del mismo mes y año, los sujetos pasivos domiciliados en las provincias de Manabí y Esmeraldas podrán utilizar como crédito tributario el valor del anticipo pagado con cargo al ejercicio fiscal 2018, dentro de su declaración del Impuesto a la Renta de este ejercicio fiscal y solicitar la devolución de estos valores, de ser el caso.</t>
  </si>
  <si>
    <t>En cumplimiento de lo dispuesto en el Decreto Ejecutivo No. 675 publicado en el Suplemento del Registro Oficial No. 443 de 11 de marzo de 2019, los sujetos pasivos del Impuesto a la Renta domiciliados en la provincia del Carchi, exonerados del 100% del anticipo del Impuesto a la Renta con cargo al período fiscal 2018, podrán solicitar la devolución de los valores pagados por este concepto que no hayan podido ser compensados como crédito tributario al momento de la liquidación del Impuesto a la Renta del ejercicio fiscal 2018, sin perjuicio de la resolución de carácter general que se emita para el efecto.</t>
  </si>
  <si>
    <t>4. Respecto a la tarifa del Impuesto a la Renta</t>
  </si>
  <si>
    <t>La tarifa general del Impuesto a la Renta aplicable para sociedades respecto al ejercicio fiscal 2018, corresponde al 25%, salvo en cualquiera de los siguientes casos, en los que la tarifa aplicable será de tres puntos porcentuales adicionales:</t>
  </si>
  <si>
    <t>La sociedad no haya cumplido el deber de informar su composición societaria hasta la fecha de vencimiento para la presentación de la declaración de Impuesto a la Renta.</t>
  </si>
  <si>
    <t>La sociedad tenga accionistas, socios, partícipes, constituyentes, beneficiarios o similares, residentes o establecidos en paraíso fiscal, jurisdicción de menor imposición o régimen fiscal preferente con una participación directa o indirecta, individual o conjunta, igual o superior al 50%) del capital social o de aquel que corresponda a la naturaleza de la sociedad.</t>
  </si>
  <si>
    <t>La mencionada participación accionaria en paraíso fiscal, jurisdicción de menor imposición o régimen fiscal preferente sea inferior al 50%, en cuyo caso la tarifa aplicará únicamente sobre la proporción de la base imponible que corresponda a dicha participación.</t>
  </si>
  <si>
    <t>La sociedad informe como último nivel de su cadena de propiedad o como beneficiario efectivo, a una persona natural que no sea residente fiscal del Ecuador y, que, por el régimen jurídico de cualquiera de las jurisdicciones involucradas en la cadena de propiedad en cuestión, pueda ser un titular nominal o formal que, en consecuencia, no sea el beneficiario efectivo, ni revele la real propiedad del capital, salvo prueba en contrario.</t>
  </si>
  <si>
    <t>Las sociedades que tengan la condición de micro y pequeñas empresas, así como las exportadoras habituales de bienes, aplicarán la tarifa impositiva del 22% del Impuesto a la Renta. Para exportadores habituales de bienes, esta tarifa se aplicará siempre que en el correspondiente ejercicio fiscal se mantenga o incremente el empleo.</t>
  </si>
  <si>
    <t>En caso de que las sociedades mencionadas en el párrafo anterior cumplan alguno de los casos señalados del literal a) al d), deberán pagar la tarifa del 25% del Impuesto a la Renta.</t>
  </si>
  <si>
    <t>Las sociedades exportadoras habituales de bienes, las empresas que se dediquen a la producción de bienes, incluidas las del sector manufacturero, que posean el 50% o más de componente nacional y las sociedades de turismo receptivo, que reinviertan sus utilidades y cumplan las condiciones previstas en la Ley de Régimen Tributario Interno y su Reglamento de aplicación, pueden aplicar a la reducción de 10 puntos porcentuales en la tarifa del Impuesto a la Renta.</t>
  </si>
  <si>
    <t>Las empresas señaladas en el párrafo anterior deberán registrar su condición de beneficiario de la reducción de tarifa por reinversión, en la pregunta de perfilamiento del formulario de Impuesto a la Renta, y en la casilla de reinversión de utilidades del formulario deberán registrar únicamente el valor de la utilidad reinvertida sobre la que aplica dicho beneficio.</t>
  </si>
  <si>
    <t>Las instituciones de carácter privado sin fines de lucro, legalmente constituidas, están exentas del pago del Impuesto a la Renta siempre que sus bienes e ingresos sean destinados a cumplir sus fines específicos y solamente en la parte que se invierta directamente en ellos. Las sociedades que se acojan a este beneficio, deberán registrar la totalidad de sus ingresos exentos dentro de la conciliación tributaria.</t>
  </si>
  <si>
    <t>5. Sobre las operaciones con partes relacionadas</t>
  </si>
  <si>
    <t>Con relación a la aplicación de límites de deducibilidad en operaciones con partes relacionadas del exterior, las sociedades deberán tomar en cuenta lo siguiente:</t>
  </si>
  <si>
    <t>El límite del 20% en pagos por regalías, servicios técnicos, administrativos, de consultaría y similares debe ser aplicado sobre la base gravable libre del efecto de no deducibilidad de los gastos indirectos asignados desde el exterior, más la totalidad de los gastos que se sujetan al límite del 20%.</t>
  </si>
  <si>
    <t xml:space="preserve"> 2. El límite del 5% de gastos indirectos asignados desde el exterior por partes relacionadas, debe ser aplicado sobre la base gravable libre del efecto de no deducibilidad de los gastos por regalías, servicios técnicos, administrativos, de consultaría y similares sujetos al límite del 20%; más la totalidad de los gastos que se sujetan al límite del 5%.</t>
  </si>
  <si>
    <t>Se deberá registrar en los casilleros informativos de "operaciones con partes relacionadas locales" únicamente aquellas que se encuentran sujetas al régimen de precios de transferencia.</t>
  </si>
  <si>
    <t>El monto de las operaciones con partes relacionadas locales o del exterior que se registran en los estados financieros del formulario de Impuesto a la Renta debe guardar consistencia con los reportados en el Anexo de Operaciones con Partes Relacionadas (AOPR) y el Informe de Precios de Transferencia (IPT).</t>
  </si>
  <si>
    <t>Si sus operaciones con partes relacionadas no se ajustan al principio de plena competencia deberá, en observación del régimen de precios de transferencia, registrar el ajuste correspondiente en la sección de conciliación tributaria del formulario de Impuesto a la Renta.</t>
  </si>
  <si>
    <t>6. Establecimientos permanentes</t>
  </si>
  <si>
    <t>Los establecimientos permanentes de no residentes en el Ecuador, incluyendo las sucursales extranjeras, se sujetan al régimen del Impuesto a la Renta establecido en la Ley de Régimen Tributario Interno y su Reglamento de aplicación.</t>
  </si>
  <si>
    <t>7. Respecto al cálculo de las multas:</t>
  </si>
  <si>
    <t>Los sujetos pasivos que no generen un Impuesto a la Renta causado deberán calcular la multa del 0,1% sobre el total de los ingresos (gravados y exentos) registrados en su declaración del Impuesto a la Renta, por cada mes o fracción de mes de retraso en la presentación de su declaración del referido impuesto.</t>
  </si>
  <si>
    <t>La falta de presentación de la declaración del Impuesto a la Renta constituye una contravención de conformidad con el artículo 349 del Código Tributario.</t>
  </si>
  <si>
    <t>8. Otros temas generales sobre la declaración del Impuesto a la Renta</t>
  </si>
  <si>
    <t>La obligación de presentar la declaración del Impuesto a la Renta para personas naturales no obligadas a llevar contabilidad nace cuando sus ingresos gravados y exentos superan la fracción básica desgravada de Impuesto a la Renta para personas naturales.</t>
  </si>
  <si>
    <t>Para la declaración del Impuesto a la Renta del ejercicio fiscal 2018, las personas naturales obligadas a llevar contabilidad deberán registrar la información de ingresos, costos y gastos de su estado de resultados, y adicionalmente, en los casilleros habilitados detallándolos por ingresos de actividad empresarial, e</t>
  </si>
  <si>
    <t xml:space="preserve"> ingresos de actividad no empresarial. En el caso de no hacer este detalle el formulario emitirá un error y no permitirá continuar con el flujo de la declaración.</t>
  </si>
  <si>
    <t>9. Beneficios tributarios</t>
  </si>
  <si>
    <t>El artículo 9.6 de la Ley de Régimen Tributario Interno señala que las nuevas microempresas que inicien su actividad económica a partir de la entrada en vigencia de la Ley Orgánica para la Reactivación de la Economía, Fortalecimiento de la Dolarización y Modernización de la Gestión Financiera gozarán de la exoneración del Impuesto a la Renta durante tres (3) años contados a partir del primer ejercicio fiscal en el que se generen ingresos operacionales, siempre que generen empleo neto e incorporen valor agregado nacional en sus procesos productivos.</t>
  </si>
  <si>
    <t>Las unidades productivas consideradas microempresas para el cálculo de la base imponible deberán registrar adicionalmente, en la casilla de deducciones adicionales del formulario para la declaración del Impuesto a la Renta de sociedades, un monto equivalente a una fracción básica desgravada con tarifa cero de Impuesto a la Renta para personas naturales. Para los contribuyentes que se acojan a la exoneración prevista en el inciso anterior, esta deducción podrá ser aplicada una vez culminado el respectivo plazo de exoneración.</t>
  </si>
  <si>
    <t>De conformidad con el segundo artículo innumerado a continuación del artículo 37.1 de la Ley de Régimen Tributario Interno las micro y pequeñas empresas o exportadoras habituales de bienes gozan de una rebaja de la tarifa del Impuesto a la Renta en tres (3) puntos porcentuales. Para la aplicación de este incentivo se deberá tomar en consideración la clasificación de MYPIMES prevista en el artículo 106 del Reglamento a la Estructura e Institucionalidad de Desarrollo Productivo, de la Inversión y de los Mecanismos e Instrumentos de Fomento Productivo, Establecidos en el Código Orgánico de la Producción, Comercio e Inversiones.</t>
  </si>
  <si>
    <t>Para exportadores habituales de bienes, esta tarifa se aplicará siempre que en el correspondiente ejercicio fiscal se mantenga o incremente el empleo.</t>
  </si>
  <si>
    <t>Los contratos de inversión para la explotación de minería metálica, a gran y mediana escala, que se suscriban dentro del año siguiente a la entrada en vigencia de la Ley Orgánica para la Reactivación de la Economía, Fortalecimiento de la Dolarización y Modernización de la Gestión Financiera, que contengan dentro de las cláusulas de estabilidad tributaria, una tarifa general de Impuesto a la Renta para sociedades menos tres (3) puntos porcentuales, gozarán de dicho incentivo.</t>
  </si>
  <si>
    <t>El volumen de producción que se considerará para definir si un concesionario minero es de mediana o gran escala serán los señalados en el tercer y cuarto artículo innumerado del Capítulo I, del Título "De la Mediana y Gran Minería", de la Ley de Minería.</t>
  </si>
  <si>
    <t>Para todos los efectos tributarios en los que se refieran los términos incremento de empleo neto y generación de empleo neto se deberá entender cubiertos tales conceptos con el cumplimiento de la definición y condiciones que para el efecto dispone el numeral 9 del artículo 46 del Reglamento para la aplicación de la Ley de Régimen Tributario Interno, estos requisitos deberán mantenerse mientras el beneficiario goce del incentivo para el cual se exige el cumplimiento de estas condiciones.</t>
  </si>
  <si>
    <t>Comuníquese y publíquese.</t>
  </si>
  <si>
    <t>Dado en Quito D.M., a ,9 de abril de 2019.</t>
  </si>
  <si>
    <t>Dictó y firmó la Circular que antecede, la Economista Marisol Andrade Hernández, Directora General del Servicio de Rentas Internas, en Quito D. M., a ,9 de abril de 2019.</t>
  </si>
  <si>
    <t>Lo certifico.</t>
  </si>
  <si>
    <t>f.) Dra. Alba Molina P, Secretaria General del Servicio de Rentas Internas.</t>
  </si>
  <si>
    <t>actualiza</t>
  </si>
  <si>
    <t>maja</t>
  </si>
  <si>
    <t>lo relaci 501</t>
  </si>
  <si>
    <t>También proporcionamos a los responsables del gobierno de la entidad una declaración de que hemos cumplido los requerimientos de ética aplicables en relación con la independencia y comunicado a ellos acerca de todas la relaciones y demás cuestiones de las que se puede esperar razonablemente que pueden afectar a nuestra independencia y, en su caso, las correspondientes salvaguardas.</t>
  </si>
  <si>
    <t xml:space="preserve">    Aporte para futura capitalización</t>
  </si>
  <si>
    <t>CERTIFICACIONES JURAMENTADAS</t>
  </si>
  <si>
    <t>¿¿¿¿¿¿¿¿¿¿¿¿</t>
  </si>
  <si>
    <t>flujo se actulizo los codigos del patrimonio</t>
  </si>
  <si>
    <t>majaL</t>
  </si>
  <si>
    <t>sumaria 303</t>
  </si>
  <si>
    <t>majal</t>
  </si>
  <si>
    <t>formulario 101</t>
  </si>
  <si>
    <t>bersfactur</t>
  </si>
  <si>
    <t>FLUJO ACTUAL</t>
  </si>
  <si>
    <t>se aactualizo la formula de la perdida de añoa anteriores por obcion fila 817 (850 ) 783(850)  345 AI FORMULAR OBSION</t>
  </si>
  <si>
    <t>COMPRA</t>
  </si>
  <si>
    <t>VENTA</t>
  </si>
  <si>
    <t>la sumari  304 303</t>
  </si>
  <si>
    <t>cadigos  613</t>
  </si>
  <si>
    <t>613 614 +15 16 17     304     todos los codigos</t>
  </si>
  <si>
    <t>GENERACIÓN  DE DIFERENCIAS TEMPORARIAS (IMPUESTOS DIFERIDO</t>
  </si>
  <si>
    <t xml:space="preserve">Por valor neto realizable de inventarios </t>
  </si>
  <si>
    <t xml:space="preserve">Por provisiones (diferentes de cuentas incobrables, desmantelamiento, desahucio y jubilación patronal) </t>
  </si>
  <si>
    <t xml:space="preserve">Por contratos de construcción (+/-) </t>
  </si>
  <si>
    <t xml:space="preserve">____ Ingresos </t>
  </si>
  <si>
    <t xml:space="preserve">____Pérdidas, costos y gastos </t>
  </si>
  <si>
    <t>Por otras diferencias temporarias  (+/-)</t>
  </si>
  <si>
    <t xml:space="preserve"> REVERSIÓN DE DIFERENCIAS TEMPORARIAS (IMPUESTOS DIFERIDO</t>
  </si>
  <si>
    <t>ESCANER</t>
  </si>
  <si>
    <t>SE ACTUALIZO EL FORMULA LA PARTE DE IMPUESTO DIFERIDO</t>
  </si>
  <si>
    <t xml:space="preserve">Utilidad gravable </t>
  </si>
  <si>
    <t xml:space="preserve">Subtotal impuesto a pagar </t>
  </si>
  <si>
    <t xml:space="preserve">Subtotal saldo a favor </t>
  </si>
  <si>
    <t xml:space="preserve">UTILIDAD DEL EJERCICIO </t>
  </si>
  <si>
    <t>VENTA ACTIVOS FIJOS</t>
  </si>
  <si>
    <t>SCANER</t>
  </si>
  <si>
    <t>VERIFICAR LO REALACIONADO AL IMPUESTO DIFERIDO</t>
  </si>
  <si>
    <t>VERIFICAR EL FLUJO DEL AÑO ANTERIOR</t>
  </si>
  <si>
    <t>La Administración es responsable de la preparación y presentación fiel de los estados financieros adjuntos de conformidad con las NIIF PYMES, y del control interno que la administración considere necesario para permitir la preparación de estados financieros libres de incorrección material, debida a fraude o error.</t>
  </si>
  <si>
    <t>¿¿¿¿¿¿¿¿¿¿¿</t>
  </si>
  <si>
    <t>ECUATORIANA</t>
  </si>
  <si>
    <t>falta las cartas de confirmacion de relacionadas y las cartas del interauid</t>
  </si>
  <si>
    <t>exporcafe</t>
  </si>
  <si>
    <t>falta las cartas de confirmacion relacionadas</t>
  </si>
  <si>
    <t>MLOPEZ</t>
  </si>
  <si>
    <t>FALTA ACTA DE OBSORCION DE PERDIDAS</t>
  </si>
  <si>
    <t>FALTA ACTA DE ACEPTACION DE OBLICACIONES</t>
  </si>
  <si>
    <t>detalle de la cuenta</t>
  </si>
  <si>
    <t>Anticipo de Clientes del Exterior</t>
  </si>
  <si>
    <t>falta la cuenta del pasivo con el banco interaudi</t>
  </si>
  <si>
    <t xml:space="preserve">confirmar recibir carta </t>
  </si>
  <si>
    <t>cundo existe un pasivo no se reconoce sirve la carta pero cunado es activo  si debes reconocer el interes implicito</t>
  </si>
  <si>
    <t>CONTRATO DE PROCEDIMIENTOS PREVIAMENTE CONVENIDOS ASUNTOS REQUERIDOS POR LEY ORGÁNICA DE PREVENCIÓN, DETECCIÓN Y  ERRADICACIÓN DEL DELITO DE LAVADO DE ACTIVOS Y DEL FINANCIAMIENTO DE DELITOS</t>
  </si>
  <si>
    <r>
      <t xml:space="preserve">La Compañía es sujeto obligado a reportar a la </t>
    </r>
    <r>
      <rPr>
        <sz val="10"/>
        <color rgb="FF343434"/>
        <rFont val="Arial"/>
        <family val="2"/>
      </rPr>
      <t xml:space="preserve">Unidad de Análisis Financiero y Económico (UAFE) </t>
    </r>
    <r>
      <rPr>
        <sz val="10"/>
        <rFont val="Arial"/>
        <family val="2"/>
      </rPr>
      <t xml:space="preserve">Según el Art. 5. de la </t>
    </r>
    <r>
      <rPr>
        <b/>
        <sz val="10"/>
        <rFont val="Arial"/>
        <family val="2"/>
      </rPr>
      <t xml:space="preserve">Ley Orgánica De Prevención, Detección y  Erradicación  del Delito de Lavado de Activos y del Financiamiento de Delitos, </t>
    </r>
    <r>
      <rPr>
        <sz val="10"/>
        <rFont val="Arial"/>
        <family val="2"/>
      </rPr>
      <t>el cumplimiento de estas obligaciones deben ser verificados por un auditor externo por lo que se firma el presente contrato.</t>
    </r>
  </si>
  <si>
    <r>
      <t>CLAUSULA PRIMERA: COMPARECIENTES</t>
    </r>
    <r>
      <rPr>
        <b/>
        <sz val="10"/>
        <rFont val="Arial"/>
        <family val="2"/>
      </rPr>
      <t>.-</t>
    </r>
  </si>
  <si>
    <t>Debido a lo antes mencionado concurren a celebrar el siguiente Contrato las siguientes Personas:</t>
  </si>
  <si>
    <r>
      <t>1.</t>
    </r>
    <r>
      <rPr>
        <b/>
        <sz val="7"/>
        <rFont val="Times New Roman"/>
        <family val="1"/>
      </rPr>
      <t xml:space="preserve">     </t>
    </r>
    <r>
      <rPr>
        <sz val="10"/>
        <rFont val="Arial"/>
        <family val="2"/>
      </rPr>
      <t>Revisaremos si la compañía cuenta con políticas y procedimientos de control para prevenir el lavado de activos, el financiamiento del terrorismo y otros delitos de conformidad con lo establecido en la presente norma; y, adoptar medidas de control apropiadas y suficientes, orientadas a evitar que puedan ser utilizados como instrumentos para realizar actividades vinculadas al lavado de activos y/o al financiamiento del terrorismo y otros delitos.</t>
    </r>
  </si>
  <si>
    <r>
      <t>2.</t>
    </r>
    <r>
      <rPr>
        <b/>
        <sz val="7"/>
        <rFont val="Times New Roman"/>
        <family val="1"/>
      </rPr>
      <t xml:space="preserve">     </t>
    </r>
    <r>
      <rPr>
        <sz val="10"/>
        <rFont val="Arial"/>
        <family val="2"/>
      </rPr>
      <t>Se verificara las políticas que adopta la compañía para prevenir el lavado de activos, el financiamiento del terrorismo y otros delitos, cumple con los siguientes parámetros:</t>
    </r>
  </si>
  <si>
    <r>
      <t>·</t>
    </r>
    <r>
      <rPr>
        <sz val="7"/>
        <rFont val="Times New Roman"/>
        <family val="1"/>
      </rPr>
      <t xml:space="preserve">         </t>
    </r>
    <r>
      <rPr>
        <sz val="10"/>
        <rFont val="Arial"/>
        <family val="2"/>
      </rPr>
      <t>Las políticas  y procedimientos incorporados le permitan administrar, evaluar y mitigar con eficacia los riesgos que se hayan identificado.</t>
    </r>
  </si>
  <si>
    <r>
      <t>·</t>
    </r>
    <r>
      <rPr>
        <sz val="7"/>
        <rFont val="Times New Roman"/>
        <family val="1"/>
      </rPr>
      <t xml:space="preserve">         </t>
    </r>
    <r>
      <rPr>
        <sz val="10"/>
        <rFont val="Arial"/>
        <family val="2"/>
      </rPr>
      <t>Abarca toda clase de productos o servicios que ofrece la compañía.</t>
    </r>
  </si>
  <si>
    <r>
      <t>·</t>
    </r>
    <r>
      <rPr>
        <sz val="7"/>
        <rFont val="Times New Roman"/>
        <family val="1"/>
      </rPr>
      <t xml:space="preserve">         </t>
    </r>
    <r>
      <rPr>
        <sz val="10"/>
        <rFont val="Arial"/>
        <family val="2"/>
      </rPr>
      <t>Asegura que los miembros de la compañía tengan el debido conocimiento, acatamiento y aplicación de las normativas legales y reglamentarias relacionadas con la prevención de lavado de activos y el financiamiento del terrorismo y otros delitos.</t>
    </r>
  </si>
  <si>
    <r>
      <t>·</t>
    </r>
    <r>
      <rPr>
        <sz val="7"/>
        <rFont val="Times New Roman"/>
        <family val="1"/>
      </rPr>
      <t xml:space="preserve">         </t>
    </r>
    <r>
      <rPr>
        <sz val="10"/>
        <rFont val="Arial"/>
        <family val="2"/>
      </rPr>
      <t>Minimiza el grado de exposición inherente al lavado de activos y al financiamiento del terrorismo y otros delitos.</t>
    </r>
  </si>
  <si>
    <r>
      <t>·</t>
    </r>
    <r>
      <rPr>
        <sz val="7"/>
        <rFont val="Times New Roman"/>
        <family val="1"/>
      </rPr>
      <t xml:space="preserve">         </t>
    </r>
    <r>
      <rPr>
        <sz val="10"/>
        <rFont val="Arial"/>
        <family val="2"/>
      </rPr>
      <t>Establece políticas de debida diligencia según el riesgo que la misma compañía ha identificado.</t>
    </r>
  </si>
  <si>
    <r>
      <t>·</t>
    </r>
    <r>
      <rPr>
        <sz val="7"/>
        <rFont val="Times New Roman"/>
        <family val="1"/>
      </rPr>
      <t xml:space="preserve">         </t>
    </r>
    <r>
      <rPr>
        <sz val="10"/>
        <rFont val="Arial"/>
        <family val="2"/>
      </rPr>
      <t>Garantiza la reserva y confidencialidad de la información reportada, conforme lo previsto en la Ley de Prevención, Detección y Erradicación del Delito de Lavado de Activos y del Financiamiento de Delitos.</t>
    </r>
  </si>
  <si>
    <r>
      <t>3.</t>
    </r>
    <r>
      <rPr>
        <b/>
        <sz val="7"/>
        <rFont val="Times New Roman"/>
        <family val="1"/>
      </rPr>
      <t xml:space="preserve">     </t>
    </r>
    <r>
      <rPr>
        <sz val="10"/>
        <rFont val="Arial"/>
        <family val="2"/>
      </rPr>
      <t>Analizaremos los procedimientos de prevención para el lavado de activos, el financiamiento del terrorismo y otros delitos, que adoptado por la compañía le  permiten:</t>
    </r>
  </si>
  <si>
    <r>
      <t>·</t>
    </r>
    <r>
      <rPr>
        <sz val="7"/>
        <rFont val="Times New Roman"/>
        <family val="1"/>
      </rPr>
      <t xml:space="preserve">         </t>
    </r>
    <r>
      <rPr>
        <sz val="10"/>
        <rFont val="Arial"/>
        <family val="2"/>
      </rPr>
      <t>Identificar al cliente, conocer y verificar su información con el objeto de establecer el perfil, y determinar si el volumen de operaciones guardan relación con la información por éste proporcionada.</t>
    </r>
  </si>
  <si>
    <r>
      <t>·</t>
    </r>
    <r>
      <rPr>
        <sz val="7"/>
        <rFont val="Times New Roman"/>
        <family val="1"/>
      </rPr>
      <t xml:space="preserve">         </t>
    </r>
    <r>
      <rPr>
        <sz val="10"/>
        <rFont val="Arial"/>
        <family val="2"/>
      </rPr>
      <t>Comunicar a la Unidad de Análisis Financiero y Económico de la existencia de las transacciones y operaciones económicas que superen el umbral en los términos señalados en la ley.</t>
    </r>
  </si>
  <si>
    <r>
      <t>·</t>
    </r>
    <r>
      <rPr>
        <sz val="7"/>
        <rFont val="Times New Roman"/>
        <family val="1"/>
      </rPr>
      <t xml:space="preserve">         </t>
    </r>
    <r>
      <rPr>
        <sz val="10"/>
        <rFont val="Arial"/>
        <family val="2"/>
      </rPr>
      <t>Detectar operaciones o transacciones económicas inusuales e injustificadas, para reportarlas oportunamente y con los sustentos del caso a la Unidad de Análisis Financiero y Económico (UAFE).</t>
    </r>
  </si>
  <si>
    <r>
      <t>·</t>
    </r>
    <r>
      <rPr>
        <sz val="7"/>
        <rFont val="Times New Roman"/>
        <family val="1"/>
      </rPr>
      <t xml:space="preserve">         </t>
    </r>
    <r>
      <rPr>
        <sz val="10"/>
        <rFont val="Arial"/>
        <family val="2"/>
      </rPr>
      <t>Atender los requerimientos de información formulados por autoridades competentes.</t>
    </r>
  </si>
  <si>
    <r>
      <t>4.</t>
    </r>
    <r>
      <rPr>
        <b/>
        <sz val="7"/>
        <rFont val="Times New Roman"/>
        <family val="1"/>
      </rPr>
      <t xml:space="preserve">     </t>
    </r>
    <r>
      <rPr>
        <sz val="10"/>
        <rFont val="Arial"/>
        <family val="2"/>
      </rPr>
      <t>Verificaremos que los representantes legales o administradores, oficiales de cumplimiento, socios y empleados, estén obligados a guardar reserva y confidencialidad respecto de las operaciones que lleguen a su conocimiento en el ejercicio de sus funciones. Expresamente se les prohíbe informar de cualquier notificación que hubieren hecho a las autoridades competentes.</t>
    </r>
  </si>
  <si>
    <r>
      <t>5.</t>
    </r>
    <r>
      <rPr>
        <b/>
        <sz val="7"/>
        <rFont val="Times New Roman"/>
        <family val="1"/>
      </rPr>
      <t xml:space="preserve">     </t>
    </r>
    <r>
      <rPr>
        <sz val="10"/>
        <rFont val="Arial"/>
        <family val="2"/>
      </rPr>
      <t>Verificaremos que el Manual de Prevención establezca las políticas y los procedimientos de control que adopte la compañía y disponga cómo deben operar los mecanismos de prevención estableciendo los procedimientos :</t>
    </r>
  </si>
  <si>
    <r>
      <t>·</t>
    </r>
    <r>
      <rPr>
        <sz val="7"/>
        <rFont val="Times New Roman"/>
        <family val="1"/>
      </rPr>
      <t xml:space="preserve">         </t>
    </r>
    <r>
      <rPr>
        <sz val="10"/>
        <rFont val="Arial"/>
        <family val="2"/>
      </rPr>
      <t>Implementa la vinculación de nuevos clientes, así como confirma y actualiza la información aportada por los clientes antiguos.</t>
    </r>
  </si>
  <si>
    <r>
      <t>·</t>
    </r>
    <r>
      <rPr>
        <sz val="7"/>
        <rFont val="Times New Roman"/>
        <family val="1"/>
      </rPr>
      <t xml:space="preserve">         </t>
    </r>
    <r>
      <rPr>
        <sz val="10"/>
        <rFont val="Arial"/>
        <family val="2"/>
      </rPr>
      <t>Conserva y protege los registros operativos y documentos relacionados con los clientes y aquellos documentos que sean solicitados por las autoridades.</t>
    </r>
  </si>
  <si>
    <r>
      <t>·</t>
    </r>
    <r>
      <rPr>
        <sz val="7"/>
        <rFont val="Times New Roman"/>
        <family val="1"/>
      </rPr>
      <t xml:space="preserve">         </t>
    </r>
    <r>
      <rPr>
        <sz val="10"/>
        <rFont val="Arial"/>
        <family val="2"/>
      </rPr>
      <t>Define los canales de comunicación e instancias de reporte entre el oficial de cumplimiento y demás áreas de la compañía.</t>
    </r>
  </si>
  <si>
    <r>
      <t>·</t>
    </r>
    <r>
      <rPr>
        <sz val="7"/>
        <rFont val="Times New Roman"/>
        <family val="1"/>
      </rPr>
      <t xml:space="preserve">         </t>
    </r>
    <r>
      <rPr>
        <sz val="10"/>
        <rFont val="Arial"/>
        <family val="2"/>
      </rPr>
      <t>Atiende oportunamente los reportes periódicos de acuerdo a la ley.</t>
    </r>
  </si>
  <si>
    <r>
      <t>·</t>
    </r>
    <r>
      <rPr>
        <sz val="7"/>
        <rFont val="Times New Roman"/>
        <family val="1"/>
      </rPr>
      <t xml:space="preserve">         </t>
    </r>
    <r>
      <rPr>
        <sz val="10"/>
        <rFont val="Arial"/>
        <family val="2"/>
      </rPr>
      <t>Detecta señales de alerta de acuerdo a la naturaleza de los productos y servicios que ofrece la compañía.</t>
    </r>
  </si>
  <si>
    <r>
      <t>·</t>
    </r>
    <r>
      <rPr>
        <sz val="7"/>
        <rFont val="Times New Roman"/>
        <family val="1"/>
      </rPr>
      <t xml:space="preserve">         </t>
    </r>
    <r>
      <rPr>
        <sz val="10"/>
        <rFont val="Arial"/>
        <family val="2"/>
      </rPr>
      <t>Cumple las políticas de debidas diligencias que adopte al sujeto obligado.</t>
    </r>
  </si>
  <si>
    <r>
      <t>6.</t>
    </r>
    <r>
      <rPr>
        <b/>
        <sz val="7"/>
        <rFont val="Times New Roman"/>
        <family val="1"/>
      </rPr>
      <t xml:space="preserve">     </t>
    </r>
    <r>
      <rPr>
        <sz val="10"/>
        <rFont val="Arial"/>
        <family val="2"/>
      </rPr>
      <t>Verificaremos si el manual ha sido conocido por todo el personal y pueda ser actualizado, en caso de requerirlo la compañía.</t>
    </r>
  </si>
  <si>
    <r>
      <t>7.</t>
    </r>
    <r>
      <rPr>
        <b/>
        <sz val="7"/>
        <rFont val="Times New Roman"/>
        <family val="1"/>
      </rPr>
      <t xml:space="preserve">     </t>
    </r>
    <r>
      <rPr>
        <sz val="10"/>
        <rFont val="Arial"/>
        <family val="2"/>
      </rPr>
      <t>Revisaremos que la compañía al inicio de la relación comercial o contractual, elabora un formulario que permita identificar al cliente, conocer la actividad económica que desarrollen en caso de que el cliente no cuente con alguno de los datos mínimos de información solicitada, no se inicia la relación comercial y se mantiene un registro de los mismos.</t>
    </r>
  </si>
  <si>
    <r>
      <t>8.</t>
    </r>
    <r>
      <rPr>
        <b/>
        <sz val="7"/>
        <rFont val="Times New Roman"/>
        <family val="1"/>
      </rPr>
      <t xml:space="preserve">     </t>
    </r>
    <r>
      <rPr>
        <sz val="10"/>
        <rFont val="Arial"/>
        <family val="2"/>
      </rPr>
      <t>Se revisara si los clientes y operaciones calificadas por la empresa como de bajo riesgo, apliquen procedimientos de Debida Diligencia Simplificada, lo que en ningún caso implicará omitir la presentación de lo señalado en el artículo 12 normas de prevención de lavado de activos, financiamiento del terrorismo y la verificara de lo consignado.</t>
    </r>
  </si>
  <si>
    <r>
      <t>9.</t>
    </r>
    <r>
      <rPr>
        <b/>
        <sz val="7"/>
        <rFont val="Times New Roman"/>
        <family val="1"/>
      </rPr>
      <t xml:space="preserve">     </t>
    </r>
    <r>
      <rPr>
        <sz val="10"/>
        <rFont val="Arial"/>
        <family val="2"/>
      </rPr>
      <t>Se verificara que el sujeto obligado del sector que se dedique a las actividades de la construcción e intermediación e inversión inmobiliaria, registren todas las operaciones y transacciones que realizan sus clientes. Sin embargo, en lo que respecta a la información del cliente, para aquellas transacciones u operaciones individuales o múltiples que en un mes sean realizadas en beneficio de una misma persona, cuyos montos sean menores a los diez mil dólares de los Estados Unidos de América (USD $ 10.000,00) o su equivalente en otras monedas, se requerirá información básica como número de identificación, nombres y apellidos completos, dirección y teléfono. En el mismo caso, y cuando el monto iguale o supere los diez mil dólares de los Estados Unidos de América (USD $ 10.000,00) o su equivalente en otras monedas, se solicitará como mínimo la información establecida en el artículo 10 de la presente resolución, y/o dependiendo del tipo de cliente, se aplicarán procedimientos de debida diligencia.</t>
    </r>
  </si>
  <si>
    <r>
      <t>10.</t>
    </r>
    <r>
      <rPr>
        <b/>
        <sz val="7"/>
        <rFont val="Times New Roman"/>
        <family val="1"/>
      </rPr>
      <t xml:space="preserve">  </t>
    </r>
    <r>
      <rPr>
        <sz val="10"/>
        <rFont val="Arial"/>
        <family val="2"/>
      </rPr>
      <t>Se revisara la información y documentación que deba conservar el sujeto obligado sea adecuada y suficiente para poder reconstruir los vínculos transaccionales y, eventualmente, puedan llegar a servir como elementos en análisis, investigaciones o procesos judiciales en materia de lavado de activos y financiamiento del terrorismo y otros delitos. Para estos propósitos, como mínimo, la información a ser archivada por la compañía es la siguiente:</t>
    </r>
  </si>
  <si>
    <r>
      <t>·</t>
    </r>
    <r>
      <rPr>
        <sz val="7"/>
        <rFont val="Times New Roman"/>
        <family val="1"/>
      </rPr>
      <t xml:space="preserve">         </t>
    </r>
    <r>
      <rPr>
        <sz val="10"/>
        <rFont val="Arial"/>
        <family val="2"/>
      </rPr>
      <t>Expediente del cliente que debe contener todos los documentos e información recopilada por el sujeto obligado durante la relación comercial, con los soportes de su verificación.</t>
    </r>
  </si>
  <si>
    <r>
      <t>·</t>
    </r>
    <r>
      <rPr>
        <sz val="7"/>
        <rFont val="Times New Roman"/>
        <family val="1"/>
      </rPr>
      <t xml:space="preserve">         </t>
    </r>
    <r>
      <rPr>
        <sz val="10"/>
        <rFont val="Arial"/>
        <family val="2"/>
      </rPr>
      <t>Perfil financiero y transaccional del cliente.</t>
    </r>
  </si>
  <si>
    <r>
      <t>·</t>
    </r>
    <r>
      <rPr>
        <sz val="7"/>
        <rFont val="Times New Roman"/>
        <family val="1"/>
      </rPr>
      <t xml:space="preserve">         </t>
    </r>
    <r>
      <rPr>
        <sz val="10"/>
        <rFont val="Arial"/>
        <family val="2"/>
      </rPr>
      <t>Archivos de operaciones y correspondencia comercial.</t>
    </r>
  </si>
  <si>
    <r>
      <t>·</t>
    </r>
    <r>
      <rPr>
        <sz val="7"/>
        <rFont val="Times New Roman"/>
        <family val="1"/>
      </rPr>
      <t xml:space="preserve">         </t>
    </r>
    <r>
      <rPr>
        <sz val="10"/>
        <rFont val="Arial"/>
        <family val="2"/>
      </rPr>
      <t>Información relacionada con el manejo de fondos cuya cuantía o características no guarden relación con la actividad económica del cliente, o cuyo origen no pueda justificarse, así como las transacciones complejas y/o inusuales.</t>
    </r>
  </si>
  <si>
    <r>
      <t>·</t>
    </r>
    <r>
      <rPr>
        <sz val="7"/>
        <rFont val="Times New Roman"/>
        <family val="1"/>
      </rPr>
      <t xml:space="preserve">         </t>
    </r>
    <r>
      <rPr>
        <sz val="10"/>
        <rFont val="Arial"/>
        <family val="2"/>
      </rPr>
      <t>Informes que sustenten las razones por las cuales una operación calificada por el sujeto obligado como inusual e injustificado no fue reportada a la Unidad de Análisis Financiero y Económico (UAFE).</t>
    </r>
  </si>
  <si>
    <r>
      <t>11.</t>
    </r>
    <r>
      <rPr>
        <b/>
        <sz val="7"/>
        <rFont val="Times New Roman"/>
        <family val="1"/>
      </rPr>
      <t xml:space="preserve">  </t>
    </r>
    <r>
      <rPr>
        <sz val="10"/>
        <rFont val="Arial"/>
        <family val="2"/>
      </rPr>
      <t>Se verificara si la junta general de socios de la compañía ha designado un oficial de cumplimiento para coordinar las actividades de control, vigilancia, detección, prevención y reporte de operaciones o transacciones económicas inusuales e injustificadas.</t>
    </r>
  </si>
  <si>
    <r>
      <t>·</t>
    </r>
    <r>
      <rPr>
        <sz val="7"/>
        <rFont val="Times New Roman"/>
        <family val="1"/>
      </rPr>
      <t xml:space="preserve">         </t>
    </r>
    <r>
      <rPr>
        <sz val="10"/>
        <rFont val="Arial"/>
        <family val="2"/>
      </rPr>
      <t>El oficial de cumplimiento deberá ser independiente de las otras áreas de la compañía y estará dotado de facultades y recursos suficientes para cumplir adecuadamente sus funciones.</t>
    </r>
  </si>
  <si>
    <r>
      <t>·</t>
    </r>
    <r>
      <rPr>
        <sz val="7"/>
        <rFont val="Times New Roman"/>
        <family val="1"/>
      </rPr>
      <t xml:space="preserve">         </t>
    </r>
    <r>
      <rPr>
        <sz val="10"/>
        <rFont val="Arial"/>
        <family val="2"/>
      </rPr>
      <t>El sujeto obligado notificará a la Superintendencia de Compañías y Valores la designación del oficial de cumplimiento de la compañía, dentro de los cinco (5) días siguientes a que se haya efectuado.</t>
    </r>
  </si>
  <si>
    <t>CLAUSULA TERCERA: OBLIGACIONES DE EL AUDITOR EXTERNO.-</t>
  </si>
  <si>
    <r>
      <t>·</t>
    </r>
    <r>
      <rPr>
        <sz val="7"/>
        <rFont val="Times New Roman"/>
        <family val="1"/>
      </rPr>
      <t xml:space="preserve">         </t>
    </r>
    <r>
      <rPr>
        <sz val="10"/>
        <rFont val="Arial"/>
        <family val="2"/>
      </rPr>
      <t xml:space="preserve">El Auditor Externo se obliga a guardar con total confidencialidad acerca de toda la información objeto del presente contrato, que sea de conocimiento de su personal;  ya sea dentro o fuera de sus instalaciones de acuerdo a lo señalado en la </t>
    </r>
    <r>
      <rPr>
        <b/>
        <sz val="10"/>
        <rFont val="Arial"/>
        <family val="2"/>
      </rPr>
      <t>Ley Orgánica De Prevención, Detección y  Erradicación del Delito de Lavado de Activos y del Financiamiento de Delitos.</t>
    </r>
  </si>
  <si>
    <t>Como resultado del trabajo contratado, “El Auditor Externo”, emitirá:</t>
  </si>
  <si>
    <r>
      <t>·</t>
    </r>
    <r>
      <rPr>
        <sz val="7"/>
        <rFont val="Times New Roman"/>
        <family val="1"/>
      </rPr>
      <t xml:space="preserve">         </t>
    </r>
    <r>
      <rPr>
        <sz val="10"/>
        <rFont val="Arial"/>
        <family val="2"/>
      </rPr>
      <t xml:space="preserve">Informe en español de Procedimientos previamente convenidos sobre </t>
    </r>
    <r>
      <rPr>
        <b/>
        <sz val="10"/>
        <rFont val="Arial"/>
        <family val="2"/>
      </rPr>
      <t xml:space="preserve">Asuntos Requeridos por Ley Orgánica De Prevención, Detección y  Erradicación del Delito de Lavado de Activos y del Financiamiento de Delitos, </t>
    </r>
    <r>
      <rPr>
        <sz val="10"/>
        <rFont val="Arial"/>
        <family val="2"/>
      </rPr>
      <t>con los comentarios de los involucrados relacionados a los puntos antes mencionados.</t>
    </r>
  </si>
  <si>
    <t>CLAUSULA CUARTA: OBLIGACIONES DE LA COMPAÑÍA.-</t>
  </si>
  <si>
    <t>LA COMPAÑÍA, se obliga a facilitar el acceso de El Auditor Externo a la información y documentación que sea razonablemente indispensable para la ejecución del objeto del presente contrato, mediante la colaboración de los funcionarios y empleados de la compañía y que los documentos y datos de respaldo estén localizables por el personal de El Auditor Contable.</t>
  </si>
  <si>
    <t>CLAUSULA QUINTA: DECLARACIONES.-</t>
  </si>
  <si>
    <t>El  Auditor Externo declara expresa de forma incondicional e irrevocablemente que asume toda y cada una de las obligaciones legales, laborales y de seguridad social en calidad de patrono en relación con el personal y funcionarios que a su nombre ejecuten los servicios materia de este contrato.</t>
  </si>
  <si>
    <t>CLAUSULA SEXTA: PLAZO.-</t>
  </si>
  <si>
    <t>El plazo en que se obliga a entregar a la Compañía, materia del presente contrato es de cuarenta y cinco (45) días, contados a partir de la recepción de los documentos, y anexos.  Tiempo que se puede reducir significativamente en función al volumen de transacciones a ser auditadas.</t>
  </si>
  <si>
    <t>CLAUSULA SÉPTIMA: HONORARIOS.-</t>
  </si>
  <si>
    <t>Los costos relacionados a honorarios están incluidos en el contrato inicial de auditoria externa a los estados financieros debido a que la obligación de realizar el contrato por este requerimiento, salió posterior a la fecha de la firma del contrato de auditoria externa.</t>
  </si>
  <si>
    <t>CLAUSULA OCTAVA: JURISDICCIÓN Y COMPETENCIA.-</t>
  </si>
  <si>
    <r>
      <t xml:space="preserve">Las partes declaran que se someten a los Jueces Competentes de lo Civil, </t>
    </r>
    <r>
      <rPr>
        <b/>
        <sz val="10"/>
        <rFont val="Arial"/>
        <family val="2"/>
      </rPr>
      <t>con sede en Santo Domingo, Provincia de Santo Domingo de los Tsáchilas</t>
    </r>
    <r>
      <rPr>
        <sz val="10"/>
        <rFont val="Arial"/>
        <family val="2"/>
      </rPr>
      <t>, así como también a la ejecutiva o verbal sumaria.</t>
    </r>
  </si>
  <si>
    <t xml:space="preserve">Representante Legal </t>
  </si>
  <si>
    <t>Ruc: 0992541504001</t>
  </si>
  <si>
    <t>Resolución No 08-G-DIC-0002553 del 6 de mayo del 2008</t>
  </si>
  <si>
    <t xml:space="preserve">con el SC- RNAE--662      </t>
  </si>
  <si>
    <t>ASUNTOS REQUERIDOS POR LA LEY ORGÁNICA DE PREVENCIÓN, DETECCIÓN Y ERRADICACIÓN DEL DELITO DE LAVADO DE ACTIVOS Y DEL FINANCIAMIENTO DE DELITOS.</t>
  </si>
  <si>
    <t xml:space="preserve"> Conserva y protege los registros operativos y documentos relacionados con los clientes y aquellos documentos que sean solicitados por las autoridades.</t>
  </si>
  <si>
    <t>3 A.N.G. Administración de Negocios Gerenciales Cía. Ltda.</t>
  </si>
  <si>
    <t>ESTADOS FINANCIEROS</t>
  </si>
  <si>
    <t>Anexo a la opinión</t>
  </si>
  <si>
    <t xml:space="preserve">Identificamos y valoramos los riesgos de incorrección material en los estados financieros, debida a fraude o error, diseñamos y aplicamos procedimientos de auditoría para responder a dichos riesgos y obtenemos evidencia de auditoría suficiente y adecuada para proporcionar una base para nuestra opinión. </t>
  </si>
  <si>
    <t>El riesgo de no detectar una incorrección material debida a fraude es más elevado que en el caso de una incorrección material debida a error, ya que el fraude puede implicar colusión, falsificación, omisiones deliberadas, manifestaciones intencionadamente erróneas o la elusión del control interno.</t>
  </si>
  <si>
    <t>Concluimos sobre lo adecuado de la utilización, por la dirección, del principio contable de empresa en funcionamiento y, basándonos en la evidencia de auditoría obtenida, concluimos sobre si existe o no una incertidumbre material relacionada con hechos o con condiciones que pueden generar dudas significativas sobre la capacidad de la Compañía para continuar como empresa en funcionamiento. Si concluimos que existe una incertidumbre material, se requiere que llamemos la atención en nuestro informe de auditoría sobre la correspondiente información revelada en los estados financieros o, si dichas revelaciones no son adecuadas, que expresemos una opinión modificada.  Nuestras conclusiones se basan en la evidencia de auditoría obtenida hasta la fecha de nuestro informe de auditoría. Sin embargo, hechos o condiciones futuros pueden ser causa de que la Compañía deje de ser una empresa en funcionamiento.</t>
  </si>
  <si>
    <t>Entre las cuestiones que han sido objeto de comunicación con los responsables del gobierno de la entidad, determinamos las que han sido de mayor significatividad en la auditoría de los estados financieros del período actual y que son, en consecuencia, las cuestiones clave de la auditoría.</t>
  </si>
  <si>
    <t>Describimos esas cuestiones en nuestro informe de auditoría salvo que las disposiciones legales o reglamentarias prohíban revelar públicamente la cuestión o, en circunstancias extremadamente poco frecuente, determinemos que una cuestión no se debería comunicar en nuestro informe porque debe razonablemente esperar que las consecuencias adversas de hacerlo superarían los beneficios de interés público de la misma.</t>
  </si>
  <si>
    <t>ilusioncorpt</t>
  </si>
  <si>
    <t>se actulizo la parte de las codigos</t>
  </si>
  <si>
    <t>codig año actual</t>
  </si>
  <si>
    <t>ilucioncorp</t>
  </si>
  <si>
    <t>apropiacion de la reserva legal</t>
  </si>
  <si>
    <t>pedir el informe del perito que valoro</t>
  </si>
  <si>
    <t>363.365,367,369,371</t>
  </si>
  <si>
    <t>movimento de activos</t>
  </si>
  <si>
    <t>ilucioncopr</t>
  </si>
  <si>
    <t>se actualizo los codigos al fina del movimiento</t>
  </si>
  <si>
    <t xml:space="preserve">SE ARREGLO LA PARTE DE LAS RESERVAS DE CAPITAL </t>
  </si>
  <si>
    <t>Composición Societaria</t>
  </si>
  <si>
    <t>La presentación de los estados financieros de la compañía de acuerdo a las normas internacionales de información  financiera para pequeñas y medianas entidades (NIIF para PYMES), emitidas por el consejo de normas internacionales de contabilidad (IASB) las que han  sido adoptadas en Ecuador y representa la adopción integral, explicita y sin reservas de las referidas normas internacionales aplicadas de manera uniforme con los ejercicios que se presentan, los estados financieros de acuerdo a NIIF requiere el uso de ciertos estimados contables críticos. también requiere que la administración ejerza su juicio en el proceso de aplicación de las políticas contables de la compañía.</t>
  </si>
  <si>
    <t xml:space="preserve">La preparación de los estados financieros conforme a las NIIF PYMES  requiere el uso de ciertas estimaciones contables críticas. También exige a la Administración de la compañía que ejerza su juicio en el proceso de aplicación de las políticas contables de la Compañía.  </t>
  </si>
  <si>
    <t>Corresponde a las retenciones practicada por los clientes sobre las facturas de ventas emitidas por la compañía durante el ejercicio económico.</t>
  </si>
  <si>
    <t>IVA Pagado</t>
  </si>
  <si>
    <t>Corresponde a todos los valores de impuestos pagados los la adquisición de bienes o servicios durante el ejercicio económico.</t>
  </si>
  <si>
    <t>La depreciación se carga para distribuir al costo de los activos, menos sus valores de rescate a lo largo de su vida útil estimada, aplicando el método lineal. En la depreciación de las propiedades, planta y equipo se utilizan las siguientes tasas:</t>
  </si>
  <si>
    <t xml:space="preserve">Tasas </t>
  </si>
  <si>
    <t>Equipos de Oficina</t>
  </si>
  <si>
    <t>Factores tales como un cambio en el uso del activo, un desgaste significativo inesperado, avances tecnológicos y cambios en los precios de mercado podrían indicar que ha cambiado el valor residual o la vida útil de un activo desde la fecha sobre la que se informa anual más reciente. Si estos indicadores están presentes, Se revisará las estimaciones anteriores y, si las expectativas actuales son diferentes, modificará el valor residual, el método de depreciación o la vida útil. La entidad contabilizará el cambio en el valor residual, el método de depreciación o la vida útil como un cambio de estimación contable.</t>
  </si>
  <si>
    <t>La depreciación de un activo comenzará cuando esté disponible para su uso, esto es, cuando se encuentre en la ubicación y en las condiciones necesarias para operar de la forma prevista por la gerencia. La depreciación de un activo cesa cuando se da de baja en cuentas. La depreciación no cesará cuando el activo esté sin utilizar o se haya retirado del uso activo, a menos que se encuentre depreciado por completo. Sin embargo, si se utilizan métodos de depreciación en función del uso, el cargo por depreciación podría ser nulo cuando no tenga lugar ninguna actividad de producción.</t>
  </si>
  <si>
    <t>Provisiones</t>
  </si>
  <si>
    <t>La Gerencia no prevé, en estos momentos ninguna situación que pueda afectar al giro del negocio.</t>
  </si>
  <si>
    <t>La información sobre supuestos e incertidumbre de estimaciones que tiene un riesgo significativo de resultar en un ajuste material en el periodo año que terminará se incluye en  medición de obligaciones por beneficios definidos: supuestos actuariales.</t>
  </si>
  <si>
    <t>INGEARQ</t>
  </si>
  <si>
    <t>Ctas por pagar proveedores estan declaradas como obligaciones financieras en el 101</t>
  </si>
  <si>
    <t>la participacion a trabajadores q esta declarada en el casillero 803 no es igual al valor de balances</t>
  </si>
  <si>
    <t>Obligaciones con trabajadores</t>
  </si>
  <si>
    <t>Movimiento de obligaciones con los empleados</t>
  </si>
  <si>
    <t xml:space="preserve">Participación de los trabajadores:     </t>
  </si>
  <si>
    <t>Representa apropiaciones de utilidades, constituidas por la ley, por los estatutos, acuerdo de accionistas o socios para propósitos específicos de salvaguarda económica.</t>
  </si>
  <si>
    <t>Resultados acumulados</t>
  </si>
  <si>
    <t>12.</t>
  </si>
  <si>
    <t>Riesgos</t>
  </si>
  <si>
    <t>La Compañía gestiona su capital para asegurar que estará en capacidad de continuar como empresa en marcha mientras que maximiza el rendimiento a sus accionistas a través de la optimización de los saldos de deuda y patrimonio.</t>
  </si>
  <si>
    <t>Partes relacionadas</t>
  </si>
  <si>
    <t xml:space="preserve">El alcance de esta norma se aplicará en:  la identificación de relaciones y transacciones entre partes relacionadas;  la identificación de saldos pendientes, incluyendo compromisos, entre una entidad y sus partes relacionadas;  la identificación de las circunstancias en las que se requiere revelar información y la determinación de la información a revelar sobre todas esas partidas. </t>
  </si>
  <si>
    <t>Potenciales riesgos que podrían ocurrir dentro del negocio.</t>
  </si>
  <si>
    <t xml:space="preserve">VERIFICAR EL IMPUESTO A LA RENTA </t>
  </si>
  <si>
    <t xml:space="preserve">   Costos y gastos de administración</t>
  </si>
  <si>
    <t>Esta sección obliga a revelar información de los beneficios del personal clave en la gerencia.</t>
  </si>
  <si>
    <t>INSTRUMENTOS FINANCIEROS</t>
  </si>
  <si>
    <t xml:space="preserve">INFORME DE AUDITORÍA Y ANEXOS </t>
  </si>
  <si>
    <t>COMUNICACIÓN DE DEFICIENCIAS DE CONTROL INTERNO</t>
  </si>
  <si>
    <t>Construcciones en curso otros activos</t>
  </si>
  <si>
    <t>Identificar al cliente, conocer y verificar su información con el objeto de establecer el perfil, y determinar si el volumen de operaciones guardan relación con la información por éste proporcionada.</t>
  </si>
  <si>
    <t>Los procedimientos de prevención para el lavado de activos, el financiamiento del terrorismo y otros delitos, adoptados por la compañía le  permiten:</t>
  </si>
  <si>
    <t>Comunicar a la Unidad de Análisis Financiero y Económico de la existencia de las transacciones y operaciones económicas que superen el umbral en los términos señalados en la ley.</t>
  </si>
  <si>
    <t>Detectar operaciones o transacciones económicas inusuales e injustificadas, para reportarlas oportunamente y con los sustentos del caso a la Unidad de Análisis Financiero y Económico (UAFE).</t>
  </si>
  <si>
    <t>Atender los requerimientos de información formulados por autoridades competentes.</t>
  </si>
  <si>
    <t>Establece el sistema de prevención de riesgos que mide de forma cualitativa las probabilidades y los posibles impactos de riesgo que tiene cada cliente, operación o transacción dentro del giro de negocio de la organización.</t>
  </si>
  <si>
    <t>(-) Dividendos exentos  y efectos por método de participación</t>
  </si>
  <si>
    <t xml:space="preserve">(-) Amortización pérdidas tributarias de años anteriores </t>
  </si>
  <si>
    <t>Utilidad gravable (pérdida)</t>
  </si>
  <si>
    <t>Saldo del anticipo pendiente de pago</t>
  </si>
  <si>
    <t xml:space="preserve"> anticipo determinado correspondiente al ejercicio fiscal declarado </t>
  </si>
  <si>
    <t>(=) Rebaja del saldo del anticipo - decreto ejecutivo no. 210</t>
  </si>
  <si>
    <t>(=) Anticipo reducido correspondiente al ejercicio fiscal declarado</t>
  </si>
  <si>
    <t xml:space="preserve">(=) Impuesto a la renta causado mayor al anticipo reducido                                                                                                                                                                  </t>
  </si>
  <si>
    <t>(=) Crédito tributario generado por anticipo</t>
  </si>
  <si>
    <t>igcimeg</t>
  </si>
  <si>
    <t>actualizo el form 101 calculos del 809 formula</t>
  </si>
  <si>
    <t>conciliacion</t>
  </si>
  <si>
    <t>jalea</t>
  </si>
  <si>
    <t>se actulizo la nota de impuesto a la renta modelo y nota 400</t>
  </si>
  <si>
    <t>PARTES RELACIONADAS notas model</t>
  </si>
  <si>
    <t>se incluye la parte de niif pymes que afecta las relacionads modelo  698</t>
  </si>
  <si>
    <t>flia 723 729  detalles de operciones en similares formas</t>
  </si>
  <si>
    <t>………………..………………..</t>
  </si>
  <si>
    <r>
      <t>b)</t>
    </r>
    <r>
      <rPr>
        <sz val="7"/>
        <rFont val="Times New Roman"/>
        <family val="1"/>
      </rPr>
      <t>   </t>
    </r>
    <r>
      <rPr>
        <sz val="10"/>
        <rFont val="Arial"/>
        <family val="2"/>
      </rPr>
      <t xml:space="preserve">Por otra parte, </t>
    </r>
    <r>
      <rPr>
        <b/>
        <sz val="10"/>
        <rFont val="Arial"/>
        <family val="2"/>
      </rPr>
      <t>3 A.N.G. ADMINISTRACIÓN DE NEGOCIOS GERENCIALES CIA. LTDA.</t>
    </r>
    <r>
      <rPr>
        <sz val="10"/>
        <rFont val="Arial"/>
        <family val="2"/>
      </rPr>
      <t xml:space="preserve">, con RUC# </t>
    </r>
    <r>
      <rPr>
        <b/>
        <sz val="10"/>
        <rFont val="Arial"/>
        <family val="2"/>
      </rPr>
      <t xml:space="preserve">0992541504001 </t>
    </r>
    <r>
      <rPr>
        <sz val="10"/>
        <rFont val="Arial"/>
        <family val="2"/>
      </rPr>
      <t xml:space="preserve">debidamente calificado y registrado en la Superintendencia de Compañías con el SC-RNAE-No  </t>
    </r>
    <r>
      <rPr>
        <b/>
        <sz val="11"/>
        <rFont val="Arial"/>
        <family val="2"/>
      </rPr>
      <t>662</t>
    </r>
    <r>
      <rPr>
        <sz val="10"/>
        <rFont val="Arial"/>
        <family val="2"/>
      </rPr>
      <t xml:space="preserve"> y Representada Legalmente por  </t>
    </r>
    <r>
      <rPr>
        <b/>
        <sz val="11"/>
        <rFont val="Arial"/>
        <family val="2"/>
      </rPr>
      <t>Eco. Roy Cisneros Mejía</t>
    </r>
    <r>
      <rPr>
        <sz val="10"/>
        <rFont val="Arial"/>
        <family val="2"/>
      </rPr>
      <t xml:space="preserve"> en calidad de GERENTE GENERAL para efectos del presente contrato se le denominara “</t>
    </r>
    <r>
      <rPr>
        <b/>
        <sz val="10"/>
        <rFont val="Arial"/>
        <family val="2"/>
      </rPr>
      <t>EL AUDITOR EXTERNO”</t>
    </r>
    <r>
      <rPr>
        <sz val="10"/>
        <rFont val="Arial"/>
        <family val="2"/>
      </rPr>
      <t>.</t>
    </r>
  </si>
  <si>
    <r>
      <rPr>
        <b/>
        <sz val="11"/>
        <rFont val="Arial"/>
        <family val="2"/>
      </rPr>
      <t>CLAUSULA SEGUNDA: OBJETO.-</t>
    </r>
    <r>
      <rPr>
        <sz val="10"/>
        <rFont val="Arial"/>
        <family val="2"/>
      </rPr>
      <t xml:space="preserve"> La compañía suscribe el contrato con el Auditor Externo y acepta,  la revisión de los siguientes puntos, dispuestos por la </t>
    </r>
    <r>
      <rPr>
        <b/>
        <sz val="10"/>
        <rFont val="Arial"/>
        <family val="2"/>
      </rPr>
      <t>Ley Orgánica De Prevención, Detección y  Erradicación del Delito de Lavado de Activos y del Financiamiento de Delitos</t>
    </r>
    <r>
      <rPr>
        <sz val="10"/>
        <rFont val="Arial"/>
        <family val="2"/>
      </rPr>
      <t>:</t>
    </r>
  </si>
  <si>
    <t>………………………………………….</t>
  </si>
  <si>
    <t>…………………………………….</t>
  </si>
  <si>
    <t xml:space="preserve">INMCAMPSA S.A. </t>
  </si>
  <si>
    <t>Santo Domingo, Ecuador</t>
  </si>
  <si>
    <t>Información General</t>
  </si>
  <si>
    <t>Constitución y objeto social</t>
  </si>
  <si>
    <t>La información contenida en estos estados financieros es responsabilidad de la Administración de la Compañía.</t>
  </si>
  <si>
    <t>Estas políticas han sido diseñadas y aplicadas de manera uniforme, a todos los años que se presentan en los respectivos estados financieros.</t>
  </si>
  <si>
    <t>Bases de Preparación y Presentación</t>
  </si>
  <si>
    <t>Moneda funcional y moneda de presentación</t>
  </si>
  <si>
    <t>Las partidas en los estados financieros adjuntos se presentan en la moneda del ambiente económico primario donde opera la entidad (moneda funcional). Los estados financieros se expresan en dólares de Estados Unidos de América, que es la moneda de curso legal en el Ecuador y moneda funcional de la Compañía.</t>
  </si>
  <si>
    <t>El efectivo comprende tanto el efectivo disponible y depósitos a la vista en bancos locales; respectivos fondos son de libre disponibilidad.</t>
  </si>
  <si>
    <t>Instrumentos Financieros</t>
  </si>
  <si>
    <t>Los activos financieros son registrados en la fecha en que la Compañía forma parte de la transacción.  Son reconocidos inicialmente a su valor razonable que usualmente es el valor de la transacción, más los costos incrementales con ella, que sean directamente atribuibles a la compra o emisión del instrumento financiero, excepto en el caso de los activos llevados a valor razonable, cuyo costo de transacción se reconocen en resultados.</t>
  </si>
  <si>
    <t>Posteriormente, los activos financieros son valorados a costo amortizado usando el método del interés efectivo cuando los plazos para su vencimiento son superiores a un año.</t>
  </si>
  <si>
    <t>Al final de cada período sobre el que se informa, los importes en libros de los activos financieros se revisan para determinar si existe alguna evidencia objetiva de que no vayan a ser recuperables.  Si es así, se reconoce inmediatamente en resultados una pérdida por deterioro del valor.</t>
  </si>
  <si>
    <t>El valor en libros del activo financiero se reduce por la pérdida por deterioro directamente, excepto para las cuentas comerciales por cobrar, donde el importe en libros se reduce a través de una cuenta de provisión.  Cuando se considera que una cuenta comercial por cobrar es de dudoso cobro, se elimina contra la cuenta de provisión.  Los cambios en el importe en libros de la cuenta de provisión se reconocen en el estado de resultado integral.</t>
  </si>
  <si>
    <t>La Compañía dará de baja en cuentas un activo financiero únicamente cuando expiren los derechos contractuales sobre los flujos de efectivo del activo financiero, y transfiere de manera sustancial los riesgos y beneficios inherentes a la propiedad del activo financiero.</t>
  </si>
  <si>
    <t>Inversiones financieras representan depósitos a plazo en un banco local, a un plazo superior a un año, estas inversiones se clasifican como mantenidas hasta su vencimiento cuando la compañía tenga la intención y la capacidad de mantenerlas.</t>
  </si>
  <si>
    <t>Deudores comerciales y otras cuentas por cobrar, incluyen principalmente anticipos a proveedores por compra de bienes y prestación de servicios, facturas de clientes por venta de compras de lotes de terrenos.</t>
  </si>
  <si>
    <t>Las cuentas por cobrar a compañías relacionadas representan préstamos sin fecha específica de vencimiento y sin interés.</t>
  </si>
  <si>
    <t>Depósitos en garantías, incluye depósito entregado a tercero, que será devuelto en la fecha de finalización de la obra.</t>
  </si>
  <si>
    <t>Los deudores comerciales y otras cuentas por cobrar, cuentas por cobrar a parte y compañías relacionadas, se clasifican en activos corrientes, excepto los vencimientos superiores a 12 meses desde la fecha del estado de situación financiera, que se clasifican como activos no corrientes.</t>
  </si>
  <si>
    <t>Pasivos Financieros</t>
  </si>
  <si>
    <t>Los pasivos financieros se reconocen inicialmente a su costo, neto de los costos que se haya incurrido en la transacción.  Posteriormente, se miden a su costo amortizado y cualquier diferencia entre los fondos obtenidos (neto de los costos necesarios para su obtención) y el valor del reembolso, se reconoce en el estado de resultados durante la vida del pasivo de acuerdo con el método de la tasa de interés efectiva, cuando los términos incluyen crédito mayor de un año.</t>
  </si>
  <si>
    <t>La Compañía da de baja en cuentas un pasivo financiero si, y solo si, expiran, cancelan o cumplen las obligaciones la Compañía.</t>
  </si>
  <si>
    <t>La Compañía tiene implementadas políticas de manejo de riesgo financiero para asegurar que todas las cuentas por pagar se paguen de conformidad con los términos crediticios preacordados.</t>
  </si>
  <si>
    <t>La Compañía clasifica sus pasivos financieros como sigue:</t>
  </si>
  <si>
    <t>Los acreedores comerciales y otras cuentas por pagar y cuentas por pagar accionistas y partes relacionadas, se clasifican en pasivos corrientes, excepto los vencimientos superiores a 12 meses desde la fecha del estado de situación financiera, que se clasifican como pasivos no corrientes.</t>
  </si>
  <si>
    <t>Los elementos de propiedades, muebles y equipos se valoran inicialmente por su costo de adquisición o construcción. El costo comprende su precio de adquisición más todos los costos directamente relacionados con la ubicación del activo, su puesta en condiciones de funcionamiento según lo previsto por la gerencia.</t>
  </si>
  <si>
    <t>Los costos de ampliación y mejoras que representen un aumento de la productividad, capacidad o eficiencia o un incremento de la vida útil de los activos, se capitalizan como mayor valor de los mismos cuando cumplen los requisitos de reconocerlo como activo.</t>
  </si>
  <si>
    <t>Los gastos de reparaciones y mantenimiento se reconocen en los resultados del período en que se incurren.</t>
  </si>
  <si>
    <t>Posteriormente del reconocimiento inicial, los terrenos, las instalaciones, los muebles y enseres, los equipos de computación y los vehículos están registrados al costo menos la depreciación acumulada y menos las posibles pérdidas acumuladas por deterior del valor.</t>
  </si>
  <si>
    <t>El costo y los valores revaluados de propiedades, muebles y equipos se deprecia de acuerdo con el método de línea recta.  El valor residual, la vida útil estimada y método de depreciación son revisados al final de cada año, siendo el efecto de cualquier cambio en el estimado registrado sobre una base prospectiva.</t>
  </si>
  <si>
    <t>Los terrenos se registran de forman independiente de los edificios que pueden estar asentados sobre los mismos y se entiende que tiene una vida útil infinita y, por tanto no son objeto de depreciación.</t>
  </si>
  <si>
    <t>Las vidas útiles usadas en el cálculo de la depreciación de propiedades, muebles y equipos son como sigue:</t>
  </si>
  <si>
    <t>Las ganancias o pérdidas por la venta o el retiro de activos se determinan como la diferencia entre el precio de venta y el valor en libros del activo, las cuales se reconocen en los resultados del período en que se incurren.  El valor en libros de los activos se da de baja de las cuentas correspondientes cuando se produce la venta o el retiro.</t>
  </si>
  <si>
    <t>En caso de venta o retiro subsiguiente de propiedades revaluadas, el saldo de la reserva de revaluación es transferido directamente a las utilidades retenidas.</t>
  </si>
  <si>
    <t>Deterioro de Activos</t>
  </si>
  <si>
    <t xml:space="preserve">Los activos sujetos a depreciación (propiedades, muebles y equipos), se someten a pruebas de deterioro cuando se producen eventos o circunstancias que indican que podría no recuperar su valor en libros. </t>
  </si>
  <si>
    <t>A la fecha de cierre de cada período, o en aquella fecha que se considere necesario, se analiza el valor de los activos para determinar si existe algún indicio de que dichos activos hubieran sufrido una pérdida por deterioro.  En caso de que exista algún indicio se realiza una estimación del importe recuperable de dicho activo.  Si se trata de activos identificables que no generan flujos de efectivo de forma independiente, se estima la recuperabilidad de la unidad generadora de efectivo a la que pertenece el activo.</t>
  </si>
  <si>
    <t>Determinar si los activos han sufrido deterioro implica el cálculo del valor en uso de las unidades generadoras de efectivo.  El cálculo del valor en uso requiere que la Compañía determine los flujos de efectivo futuros que deberían surgir de las unidades generadoras de efectivo y una tasa de descuento apropiada para calcular el valor presente.</t>
  </si>
  <si>
    <t>En el caso de que el importe recuperable sea inferior al valor neto en libros del activo, se registra la correspondiente provisión por pérdida por deterioro por la diferencia, con cargo a resultados.</t>
  </si>
  <si>
    <t>Las pérdidas por deterioro reconocidas en un activo en períodos anteriores son revertidas cuando se produce un cambio en las estimaciones sobre su importe recuperable incrementando el valor del activo con abono a resultados con el límite del valor en libros que el activo hubiera tenido de no haberse reconocido la pérdida por deterioro.</t>
  </si>
  <si>
    <t>El gasto por impuesto a la renta representa la suma del impuesto a la renta corriente más el impuesto a la renta diferido.</t>
  </si>
  <si>
    <t>Impuesto Corriente</t>
  </si>
  <si>
    <t>La gerencia evalúa periódicamente la posición asumida en las declaraciones de impuesto a la renta respecto de situaciones en las que las leyes tributarias son objeto de interpretación.</t>
  </si>
  <si>
    <t xml:space="preserve">El impuesto a la renta diferido se provisiona en su totalidad, por el método del pasivo, sobre las diferencias temporales que surgen entre las bases tributarias se activos y pasivos y sus respectivos valores mostrados en los estados financieros. El impuesto a la renta diferido se determina usando tasas tributarias que han sido promulgadas a la fecha del estado de situación financiera y que se espera serán aplicables cuando el impuesto a la renta diferido activo se realice o el impuesto a la renta pasivo se pague. </t>
  </si>
  <si>
    <t>Los impuestos a la renta diferidos activos solo se reconocen en la medida que sea probable que se produzcan beneficios tributarios futuros contra los que se puedan usar las diferencias temporales.</t>
  </si>
  <si>
    <t>Los saldos de impuestos a la renta diferidos activos y pasivos se compensan cuando exista el derecho legal exigible a compensar impuestos activos corrientes con impuestos pasivos corrientes y cuando los impuestos a la renta diferidos activos y pasivos se relacionen con la misma autoridad tributaria.</t>
  </si>
  <si>
    <t>Impuesto al Valor Agregado (IVA)</t>
  </si>
  <si>
    <t>Los ingresos de actividades ordinarias, los gastos y las compras de activos se reconocen excluyendo el impuesto al valor agregado (IVA).  Cuando el importe del IVA pagado en las compras de bienes y servicios no resulte recuperable de la autoridad fiscal, en cuyo caso ese impuesto se reconoce como parte del costo de adquisición o como parte del gasto, según corresponda.</t>
  </si>
  <si>
    <t>El importe neto del impuesto al valor agregado (IVA) que se espera recuperar de, o que corresponde pagar a la autoridad fiscal, se presenta como una cuenta por cobrar o una cuenta por pagar en el estado de situación financiera.</t>
  </si>
  <si>
    <t>Beneficios a Empleados - Beneficios Definidos</t>
  </si>
  <si>
    <t>Beneficios a Empleados a Corto Plazo</t>
  </si>
  <si>
    <t>Los beneficios a empleados a corto plazo tales como décimo tercero, décimo cuarto, fondo de reserva, vacaciones, participación de trabajadores, etc., se reconocen en resultados sobre la base del devengado en relación con los beneficios legales o contractuales pactados con los empleados.</t>
  </si>
  <si>
    <t xml:space="preserve">
Indemnización por Despido Intempestivo / Otros Beneficios por Terminación
</t>
  </si>
  <si>
    <t>Son los beneficios por pagar a los empleados como consecuencia de la decisión unilateral de una entidad de rescindir el contrato de un empleado antes de la edad normal del retiro.  Estos beneficios por terminación no proporcionan beneficios económicos futuro, se reconocerán en resultados como gasto en el período en que ocurren.</t>
  </si>
  <si>
    <t>Reserva Legal</t>
  </si>
  <si>
    <t>La Ley de Compañías establece una apropiación obligatoria por lo menos el 10% de la utilidad anual para reserva legal, hasta que alcance por lo menos el 50% del capital social.  Esta reserva no está disponible para distribución de dividendos en efectivo, pero puede ser capitalizada en su totalidad o destinada a absorber pérdidas incurridas.</t>
  </si>
  <si>
    <t>Déficit acumulado</t>
  </si>
  <si>
    <t>Distribución de Dividendos</t>
  </si>
  <si>
    <t>Distribución de dividendos a los Accionistas de la Compañía se reconoce cuando se aprueba el pago por parte de la Junta General de Accionistas.</t>
  </si>
  <si>
    <t>Los dividendos y utilidades, calculados después del pago de impuesto a la renta, distribuidos por sociedades nacionales o extranjeras residentes en el Ecuador, a favor de otras sociedades nacionales o extranjeras, no domiciliadas en paraísos fiscales o jurisdicción de menor imposición o de personas naturales no residentes en el Ecuador, están exentos de Impuesto a la Renta.</t>
  </si>
  <si>
    <t>Cuando una sociedad distribuya dividendos antes de la terminación del ejercicio económico u otorgue préstamos de dinero a sus socios, accionistas o alguna de sus partes relacionadas (préstamos no comerciales), esta operación se considerará como pagos de dividendos anticipados y por consiguiente se deberá efectuar la retención correspondiente a la tarifa de impuesto a la renta corporativo vigente al año en curso, sobre el monto de tales pagos.</t>
  </si>
  <si>
    <t>Tal retención será declarada y pagada al mes siguiente de efectuada y constituirá crédito tributario para la empresa en su declaración de Impuesto a la Renta.</t>
  </si>
  <si>
    <t>Los gastos se reconocen a medida que se devengan, independientemente del momento en que se pagan, y se registran en los períodos con los cuales se relacionan.</t>
  </si>
  <si>
    <t>Contingencias</t>
  </si>
  <si>
    <t>Los pasivos contingentes son obligaciones surgidas de un evento pasado, cuya confirmación está sujeta a la ocurrencia o no de eventos fuera de control de la Compañía, u obligaciones presuntas surgidas de hechos anteriores, cuyo importe no puede ser estimado de forma fiable, o en cuya liquidación no es probable que tenga lugar una salida de recursos.  Consecuentemente, los pasivos contingentes no son registrados sino que son revelados en caso de existir.</t>
  </si>
  <si>
    <t>Una provisión es reconocida cuando la Compañía tiene una obligación presente (legal o implícita) como resultado de un evento pasado y es probable que se requieran recursos para cancelar las obligaciones y cuando pueda hacerse una estimación fiable del importe de la misma.  Las provisiones se revisan a cada fecha del estado de situación financiera y se ajustan para reflejar la mejor estimación que se tenga a esa fecha.</t>
  </si>
  <si>
    <t>Si el efecto del valor temporal del dinero es significativo, las provisiones se determinan descontando el flujo de efectivo que se espera desembolsar en el futuro a una tasa antes de impuesto que refleje el valor del dinero en el mercado y los riesgos específicos de la obligación.</t>
  </si>
  <si>
    <t>Juicios y Estimaciones Contables</t>
  </si>
  <si>
    <t>La preparación de los estados financieros de acuerdo con NIIF requiere que la Administración realice ciertos juicios y estimaciones contables que afectan los importes de ingresos, gastos, activos y pasivos incluidos en ellos.  En opinión de la Administración, tales juicios y estimaciones estuvieron basados en la mejor utilización de la información disponible al momento, los cuales podrían llegar a diferir de sus efectos finales.</t>
  </si>
  <si>
    <t>Los juicios y estimaciones contables significativos efectuados por la Gerencia de la Compañía a la fecha del balance, son los siguientes:</t>
  </si>
  <si>
    <t>La vida útil estimada y valor residual de los elementos de propiedades, muebles y equipos son revisados al final de cada año, siendo el efecto de cualquier cambio en el estimado registrado sobre una base prospectiva.</t>
  </si>
  <si>
    <t>Impuestos</t>
  </si>
  <si>
    <t>La determinación de las obligaciones y gastos por impuestos requiere de interpretaciones a la legislación tributaria aplicable.  La Compañía al momento de tomar decisiones sobre asuntos tributarios, acude con profesionales en materia tributaria.  Aun cuando la Compañía considera que sus estimaciones en materia tributaria son prudentes y conservadoras, puede surgir discrepancia con el organismo de control tributario (Servicios de Rentas Internas), en la interpretación de normas, que pudieran requerir de ajustes por impuestos en el futuro.</t>
  </si>
  <si>
    <t>Debido a la incertidumbre inherente a las estimaciones necesarias para determinar el importe de las provisiones, los desembolsos reales pueden diferir de los importes reconocidos originalmente sobre la base de las estimaciones realizadas.</t>
  </si>
  <si>
    <t>La determinación de la cantidad a provisionar está basada en la mejor estimación de los desembolsos que será necesario pagar por la correspondiente obligación, tomando en consideración toda la información disponible a la fecha del período, incluyendo la opinión de expertos independientes tales como asesores legales y consultores.</t>
  </si>
  <si>
    <t>Otros Resultados Integrales</t>
  </si>
  <si>
    <t>Eventos Posteriores</t>
  </si>
  <si>
    <t>Los eventos posteriores al cierre del ejercicio que proveen información adicional sobre la situación financiera de la Compañía a la fecha del estado de situación financiera (eventos de ajuste) son incluidos en los estados financieros.  Los eventos posteriores que no son eventos de ajuste son expuestos en notas a los estados financieros.</t>
  </si>
  <si>
    <t>Las cuentas por cobrar y pagar con accionistas, partes y compañías relacionadas, consistían de lo siguiente:</t>
  </si>
  <si>
    <t>Gestión de Riesgos Financieros</t>
  </si>
  <si>
    <t>Los principales pasivos financieros de la Compañía, corresponde a financiamiento con proveedores locales y otras cuentas por pagar.  La finalidad principal de estos pasivos financieros es financiar las operaciones de la Compañía.  La Compañía cuenta con deudores comerciales y otras cuentas por cobrar, y efectivo que provienen directamente de sus operaciones.</t>
  </si>
  <si>
    <t>La Compañía se encuentra expuesta a los riesgos de mercado, de crédito y de liquidez.</t>
  </si>
  <si>
    <t>La gerencia revisa y aprueba las políticas para manejar cada uno de estos riesgos que se resumen a continuación:</t>
  </si>
  <si>
    <t>Riesgo de Mercado</t>
  </si>
  <si>
    <t>El riesgo de mercado es el riesgo de que el valor razonable de los flujos futuros de un instrumento financiero fluctúe debido a cambios en los precios de mercado.  En el caso de la Compañía, los precios de mercado comprenden dos tipos de riesgo:  El riesgo de tasa de interés y el riesgo de moneda.  Los instrumentos financieros afectados por los riesgos de mercado incluyen los depósitos.</t>
  </si>
  <si>
    <t>a) Riesgo de Tasa de Interés</t>
  </si>
  <si>
    <t>Riesgo de Crédito</t>
  </si>
  <si>
    <t>El riesgo de crédito es el riesgo de que una contraparte no pueda cumplir con sus obligaciones en relación con un instrumento financiero o contrato de venta, generando una pérdida financiera.  La Compañía está expuesta a un riesgo de crédito por sus actividades operativas (principalmente en cuentas por cobrar).</t>
  </si>
  <si>
    <t>Riesgo de Liquidez</t>
  </si>
  <si>
    <t>La Compañía monitorea su riesgo de escasez de fondos usando un flujo de caja proyectado a corto y largo plazo.  El objetivo de la Compañía es mantener una continuidad de fondos.</t>
  </si>
  <si>
    <t>La Compañía monitorea y mantiene un cierto nivel de efectivo, considerado adecuado por la administración para financiar las operaciones de la Compañía, y para mitigar los efectos en el cambio de flujo de efectivo.</t>
  </si>
  <si>
    <t xml:space="preserve">Riesgo de Capital </t>
  </si>
  <si>
    <t xml:space="preserve">Capital Pagado </t>
  </si>
  <si>
    <t>CUENTAS POR PAGAR MELISSA CAMPOS L/P.</t>
  </si>
  <si>
    <t>CUENTAS POR PAGAR LASTENIA AGUIRRE CUESTA L/P.</t>
  </si>
  <si>
    <t>CUENTAS POR PAGAR FREDDY CAMPOS L/P.</t>
  </si>
  <si>
    <t>CUENTAS POR PAGAR LAURA MARGARITA VACA L/P.</t>
  </si>
  <si>
    <t>a) Sobregiro representa cheques entregados a proveedores y no presentados al cobro en el Banco.</t>
  </si>
  <si>
    <t>b) Acreedores comerciales y otras cuentas por pagar, incluyen facturas por compra de bienes y prestación de servicios, con plazos normales menores a un año, no generan interés, y anticipo de clientes, por valores recibidos por reserva de dominio de vivienda y terreno, sin interés.</t>
  </si>
  <si>
    <t>c) Las cuentas por pagar accionistas y partes relacionadas son préstamos sin fecha específica de vencimiento, sin interés.</t>
  </si>
  <si>
    <t>2.17.</t>
  </si>
  <si>
    <t>2.18.</t>
  </si>
  <si>
    <t>2.19.</t>
  </si>
  <si>
    <t>2.21.</t>
  </si>
  <si>
    <t>2.22.</t>
  </si>
  <si>
    <t>2.23.</t>
  </si>
  <si>
    <t>2.24.</t>
  </si>
  <si>
    <t>Pagos Anticipados</t>
  </si>
  <si>
    <t>inmcampsa</t>
  </si>
  <si>
    <t>Resumen de políticas contables significativas</t>
  </si>
  <si>
    <t>Inventario</t>
  </si>
  <si>
    <t>Efectivo y equivalente de efectivo</t>
  </si>
  <si>
    <t>Otros documentos y cuentas por cobrar- Crédito Tributario</t>
  </si>
  <si>
    <t>Provisión para cuentas incobrables</t>
  </si>
  <si>
    <t>Impuesto a la renta diferido</t>
  </si>
  <si>
    <t>Vida útil y valor residual de propiedades, muebles y equipos</t>
  </si>
  <si>
    <t>Pachar Celi Marcia Edith</t>
  </si>
  <si>
    <t>Pasivos por ingresos diferidos (Anticipos clientes)</t>
  </si>
  <si>
    <t>Saldos y transacciones con accionistas, partes y compañías relacionadas</t>
  </si>
  <si>
    <t>Ingresos</t>
  </si>
  <si>
    <t>Hechos posteriores</t>
  </si>
  <si>
    <t>Fundamento de la opinión.</t>
  </si>
  <si>
    <t>Hemos llevado a cabo nuestra auditoría de conformidad con las Normas Internacionales de Auditoría (NIA). Nuestras responsabilidades de acuerdo con dichas normas se describen más adelante en la sección Responsabilidades del auditor en relación con la auditoría de los estados financieros de nuestro informe. Somos independientes de la Compañía de conformidad con el Código de Ética para Profesionales de la Contabilidad del Consejo de Normas Internacionales de Ética para Contadores (Código de Ética del IESBA), y hemos cumplido las demás responsabilidades de ética de conformidad con el Código de Ética del IESBA. Consideramos que la evidencia de auditoría que hemos obtenido proporciona una base suficiente y adecuada para nuestra opinión.</t>
  </si>
  <si>
    <t xml:space="preserve">Asuntos claves de auditoría son aquellos asuntos que, a nuestro criterio profesional, fueron de mayor importancia en nuestra auditoría de los estados financieros del periodo actual. Estos asuntos fueron cubiertos en el contexto de nuestra auditoría de los estados financieros en su conjunto, y en la formación de nuestra opinión al respecto, sin expresar una opinión por separado sobre los mismos. </t>
  </si>
  <si>
    <t>Este informe se emite exclusivamente para  conocimiento de los Socios y Administración de Compañía  INMCAMPSA S.A., y para su presentación a la Unidad de Análisis Financiero y Económico (UAFE) en cumplimiento de las disposiciones emitidas por esta entidad de control, y no debe ser utilizado para ningún otro propósito.</t>
  </si>
  <si>
    <r>
      <t xml:space="preserve">a) Por una parte </t>
    </r>
    <r>
      <rPr>
        <b/>
        <sz val="10"/>
        <rFont val="Arial"/>
        <family val="2"/>
      </rPr>
      <t>“INMCAMPSA S.A.”</t>
    </r>
    <r>
      <rPr>
        <sz val="10"/>
        <rFont val="Arial"/>
        <family val="2"/>
      </rPr>
      <t xml:space="preserve"> De Ruc # 0992395125001 de expediente # 118536 Representada Legalmente por la Sra. Pachar Celi Marcia Edith en calidad de GERENTE GENERAL – INMCAMPSA S.A., quien obra debidamente autorizado por la Junta general, parte a la que en adelante, para efectos del siguiente contrato, se podrá denominar  LA COMPAÑÍA.</t>
    </r>
  </si>
  <si>
    <r>
      <t xml:space="preserve">Conste por el presente documento el Contrato de Procedimientos Previamente Convenidos sobre los Asuntos Requeridos por Ley Orgánica De Prevención, Detección y  Erradicación del Delito de Lavado de Activos y del Financiamiento de Delitos que celebran </t>
    </r>
    <r>
      <rPr>
        <b/>
        <sz val="10"/>
        <rFont val="Arial"/>
        <family val="2"/>
      </rPr>
      <t>“INMCAMPSA S.A.”</t>
    </r>
    <r>
      <rPr>
        <sz val="10"/>
        <rFont val="Arial"/>
        <family val="2"/>
      </rPr>
      <t xml:space="preserve"> y por otra parte 3 A.N.G. ADMINISTRACIÓN DE NEGOCIOS GERENCIALES CIA. LTDA., al tenor de las siguientes cláusulas:</t>
    </r>
  </si>
  <si>
    <t>María José Zurita Campos</t>
  </si>
  <si>
    <t>Oficial de cumplimiento</t>
  </si>
  <si>
    <t>Econ. Roy Cisneros Mejía</t>
  </si>
  <si>
    <t xml:space="preserve">Gerente General </t>
  </si>
  <si>
    <r>
      <t xml:space="preserve">Por medio de la presente estamos haciendo entrega </t>
    </r>
    <r>
      <rPr>
        <b/>
        <sz val="13"/>
        <color theme="1"/>
        <rFont val="Arial"/>
        <family val="2"/>
      </rPr>
      <t>del Informe de Auditoría Externa en prevención, detección y erradicación del delito de lavado de activos y del financiamiento del Terrorismo, y el Respectivo Contrato</t>
    </r>
    <r>
      <rPr>
        <sz val="13"/>
        <color theme="1"/>
        <rFont val="Arial"/>
        <family val="2"/>
      </rPr>
      <t>, para que sean firmados</t>
    </r>
  </si>
  <si>
    <t>Procederemos a retirar nuestra copia cuando ustedes nos indiquen .</t>
  </si>
  <si>
    <t>Reiteramos nuestro agradecimiento por la confianza depositada</t>
  </si>
  <si>
    <t>………………………………..</t>
  </si>
  <si>
    <t>F…………………………….</t>
  </si>
  <si>
    <t xml:space="preserve">Recibido </t>
  </si>
  <si>
    <t xml:space="preserve"> exceder del 10% de la cartera total.</t>
  </si>
  <si>
    <t>.- Las provisiones para créditos incobrables originados en operaciones del giro ordinario del negocio, efectuadas en cada ejercicio impositivo a razón del 1% anual sobre los créditos comerciales concedidos en dicho ejercicio y que se encuentren pendientes de recaudación al cierre del mismo, sin que la provisión acumulada pueda exceder del 10% de la cartera total.</t>
  </si>
  <si>
    <t>según blance</t>
  </si>
  <si>
    <t>dife</t>
  </si>
  <si>
    <t>8.1. Las provisiones efectuadas para atender el pago de jubilaciones patronales o desahucio que hayan sido utilizadas como gasto deducible conforme lo dispuesto en esta Ley y que no se hayan efectivamente pagado a favor de los beneficiarios de tal provisión. El Reglamento a esta Ley establecerá las condiciones para el tratamiento de este ingreso</t>
  </si>
  <si>
    <t>10.- Cualquier otro ingreso que perciban las sociedades y las personas naturales nacionales o extranjeras residentes en el Ecuador, incluido el incremento patrimonial no justificado.</t>
  </si>
  <si>
    <t>Ingresos brutos totales según contabilidad</t>
  </si>
  <si>
    <t xml:space="preserve"> discapacidad, 150% adicional.</t>
  </si>
  <si>
    <t xml:space="preserve">Las deducciones que correspondan a remuneraciones y beneficios sociales sobre los que se aporte al Instituto Ecuatoriano de Seguridad Social, por pagos a discapacitados o a trabajadores que tengan cónyuge o hijos con discapacidad, dependientes suyos, se deducirán con el 150% adicional.
</t>
  </si>
  <si>
    <t xml:space="preserve">adultos mayores y migrantes rl 150% adicional </t>
  </si>
  <si>
    <t>Las deducciones que correspondan a remuneraciones y beneficios sociales sobre los que se aporte al Instituto Ecuatoriano de Seguridad Social, por pagos a adultos mayores y migrantes retornados mayores de 40 años se deducirán con el 150% adicional por un período de dos años contado a partir de la fecha de celebración del contrato.</t>
  </si>
  <si>
    <t>adicional del 100%</t>
  </si>
  <si>
    <t xml:space="preserve">Los empleadores tendrán una deducción adicional del 100% por los gastos de seguros médicos privados y/o medicina prepagada contratados a favor de sus trabajadores, siempre que la cobertura sea para la totalidad de los trabajadores, sin perjuicio de que sea o no por salario neto, y que la contratación sea con empresas domiciliadas en el país, con las excepciones, límites y condiciones establecidos en el reglamento.
</t>
  </si>
  <si>
    <t>7.- La depreciación y amortización, conforme a la naturaleza de los bienes, a la duración de su vida útil, a la corrección monetaria, y la técnica contable, así como las que se conceden por obsolescencia y otros casos, en conformidad a lo previsto en esta Ley y su reglamento;
La depreciación y amortización que correspondan a la adquisición de maquinarias, equipos y tecnologías destinadas a la implementación de mecanismos de producción más limpia, a mecanismos de generación de energía de fuente renovable (solar, eólica o similares) o a la reducción del impacto ambiental de la actividad productiva, y a la reducción de emisiones de gases de efecto invernadero, se deducirán con el 100% adicional, siempre que tales adquisiciones no sean necesarias para cumplir con lo dispuesto por la autoridad ambiental competente para reducir el impacto de una obra o como requisito o condición para la expedición de la licencia ambiental, ficha o permiso correspondiente. En cualquier caso deberá existir una autorización por parte de la autoridad competente.
Este gasto adicional no podrá superar un valor equivalente al 5% de los ingresos totales. También gozarán del mismo incentivo los gastos realizados para obtener los resultados previstos en este artículo. El reglamento a esta ley establecerá los parámetros técnicos y formales, que deberán cumplirse para acceder a esta deducción adicional. Este incentivo no constituye depreciación acelerada.
Cuando un contribuyente haya procedido a la revaluación de activos la depreciación correspondiente a dicho revalúo no será deducible.</t>
  </si>
  <si>
    <t>upera los USD 35.000 d</t>
  </si>
  <si>
    <t xml:space="preserve">Si el avalúo del vehículo a la fecha de adquisición, supera los USD 35.000 de acuerdo a la base de datos del SRI para el cálculo del Impuesto anual a la propiedad de vehículos motorizados de transporte terrestre, no aplicará esta deducibilidad sobre el exceso, a menos que se trate de vehículos blindados y aquellos que tengan derecho a exoneración o rebaja del pago del Impuesto anual a la propiedad de vehículos motorizados, </t>
  </si>
  <si>
    <t>revaluación revalúo no será deducible.</t>
  </si>
  <si>
    <t>razón del 1% anual sobr</t>
  </si>
  <si>
    <t xml:space="preserve">.- Los gastos de viaje  (3%) del ingreso </t>
  </si>
  <si>
    <t xml:space="preserve">.- Los gastos de viaje y estadía necesarios para la generación del ingreso, que se encuentren debidamente sustentados en comprobantes de venta que cumplan los requisitos establecidos en el reglamento correspondiente. No podrán exceder del tres por ciento (3%) del ingreso gravado del ejercicio; y, en el caso de sociedades nuevas, la deducción será aplicada por la totalidad de estos gastos durante los dos primeros años de </t>
  </si>
  <si>
    <t>no</t>
  </si>
  <si>
    <t xml:space="preserve"> (50%) adicional los seguros de crédito</t>
  </si>
  <si>
    <t>Se deducirán con el cincuenta por ciento (50%) adicional los seguros de crédito contratados para la exportación, de conformidad con lo previsto en el reglamento de esta Ley</t>
  </si>
  <si>
    <t xml:space="preserve"> máximo del 5% de la base imponible del Impuesto</t>
  </si>
  <si>
    <t>Los gastos indirectos asignados desde el exterior a sociedades domiciliadas en el Ecuador por sus partes relacionadas, hasta un máximo del 5% de la base imponible del Impuesto a la Renta más el valor de dichos gastos. Para el caso de las sociedades que se encuentren en el ciclo preoperativo del negocio, éste porcentaje corresponderá al 5% del total de los activos, sin perjuicio de la retención en la fuente correspondiente</t>
  </si>
  <si>
    <t xml:space="preserve">veinte por ciento (20%) de la utilidad </t>
  </si>
  <si>
    <t>veinte por ciento (20%) de la utilidad antes de participación laboral,</t>
  </si>
  <si>
    <t xml:space="preserve"> intereses pagados  (300%)  al patrimonio. </t>
  </si>
  <si>
    <t>Para que sean deducibles los intereses pagados o devengados   por   bancos,     compañías   aseguradoras,   y entidades del sector financiero de la Economía Popular y Solidaria, por créditos externos otorgados directa o indirectamente por partes relacionadas, el monto total de estos no podrá ser mayor al trescientos por ciento (300%) con respecto al patrimonio. Tratándose de otras sociedades o de personas naturales, el monto total del interés neto en operaciones efectuadas con partes relacionadas no deberá ser mayor al veinte por ciento (20%) de la utilidad antes de participación laboral, más intereses, depreciaciones y amortizaciones correspondientes al respectivo ejercicio fiscal, excepto en los pagos de intereses por préstamos utilizados para financiar proyectos de gestión delegada y públicos de interés común, calificados por la autoridad pública competente. El reglamento de esta ley determinará las condiciones y temporalidad para la aplicación de este artículo.</t>
  </si>
  <si>
    <t>,,,=-(+O656*15%)+-(O657+O660)*15%</t>
  </si>
  <si>
    <t>as provisiones para atender el pago de desahucio</t>
  </si>
  <si>
    <t>“13. Las provisiones para atender el pago de desahucio y de pensiones jubilares patronales, actuarialmente formuladas por empresas especializadas o de profesionales en la materia, siempre que, para las segundas, se cumplan las siguientes condiciones:
a.	Se refieran al personal que haya cumplido por lo menos diez años de trabajo en la misma empresa; y,
b.	Los aportes en efectivo de estas provisiones sean administrados por empresas especializadas en administración de fondos autorizadas por la Ley de Mercado de Valores.”</t>
  </si>
  <si>
    <t>Para el período fiscal seleccionado, ¿se constituye en una sociedad que cumple la condición para el beneficio de rebaja en la tarifa por reinversión de utilidades (detalle tipo)?</t>
  </si>
  <si>
    <t>033</t>
  </si>
  <si>
    <t>Para el período fiscal seleccionado, ¿se constituye en una sociedad exportadora habitual (octavo artículo innumerado a continuación del art. 7 del RLRTI), que cumple las condiciones para el beneficio de rebaja en la tarifa de impuesto a la renta (segundo artículo innumerado a continuación del art. 37.1 de la LRTI)? Nota: El beneficio tributario no aplica para las actividades petroleras ni de recursos no renovables.</t>
  </si>
  <si>
    <t>034</t>
  </si>
  <si>
    <t>¿Tiene derecho a la reducción de tarifa por reinversión de utilidades en proyectos deportivos, culturales, investigación científica responsable o desarrollo tecnológico acreditados por la SENESCYT?</t>
  </si>
  <si>
    <t>046</t>
  </si>
  <si>
    <t>Porcentaje de reducción porcentual de tarifa aplicable en proyectos deportivos, culturales, investigación científica responsable o desarrollo tecnológico acreditados por la SENESCYT</t>
  </si>
  <si>
    <t>047</t>
  </si>
  <si>
    <t xml:space="preserve">¿Es una empresa existente con nuevas inversiones productivas que genera empleo neto y debe aplicar la proporcionalidad del Impuesto a la Renta? </t>
  </si>
  <si>
    <t>037</t>
  </si>
  <si>
    <t xml:space="preserve">Porcentaje de reducción de tarifa aplicable en el caso de empresas existentes con nuevas inversiones productivas  que genera empleo neto </t>
  </si>
  <si>
    <t>038</t>
  </si>
  <si>
    <t>¿Es una empresa existente con nuevas inversiones productivas que genera empleo neto con autorización del CEPAI para una reducción de tarifa de Impuesto a la Renta superior a 10%?</t>
  </si>
  <si>
    <t>049</t>
  </si>
  <si>
    <t>Número de Resolución de autorización del CEPAI para una reducción de tarifa superior a 10 puntos porcentuales</t>
  </si>
  <si>
    <t>050</t>
  </si>
  <si>
    <t>Porcentaje de reducción de tarifa superior a 10 puntos porcentuales aplicable en el caso de empresas existentes con nuevas inversiones productivas que genera empleo neto con autorización del CEPAI</t>
  </si>
  <si>
    <t>051</t>
  </si>
  <si>
    <t xml:space="preserve">¿Tiene derecho a la exoneración del impuesto a la renta para entidades del sector financiero popular y solidario resultantes de procesos de fusión de los segmentos distintos a los dos últimos? </t>
  </si>
  <si>
    <t>039</t>
  </si>
  <si>
    <t xml:space="preserve">Porcentaje de la relación entre el activo total de la entidad de menor tamaño respecto al activo total de la entidad absorbente </t>
  </si>
  <si>
    <t>040</t>
  </si>
  <si>
    <t xml:space="preserve">(-) Exoneración del impuesto a la renta para las entidades del sector financiero popular y solidario resultantes de procesos de fusión de los segmentos distintos a los dos últimos </t>
  </si>
  <si>
    <t>041</t>
  </si>
  <si>
    <t>¿Tiene derecho a la exoneración del pago del saldo del Impuesto a la Renta del ejercicio fiscal 2015 dispuesta en la Ley Orgánica de Solidaridad y de Corresponsabilidad Ciudadana para la Reconstrucción y Reactivación de las Zonas Afectadas?</t>
  </si>
  <si>
    <t>042</t>
  </si>
  <si>
    <t>(-) Exoneración del pago del saldo del impuesto a la renta del ejercicio fiscal 2015 dispuesta en la Ley Orgánica de Solidaridad y de Corresponsabilidad Ciudadana para la Reconstrucción y Reactivación de las Zonas Afectadas.</t>
  </si>
  <si>
    <t>043</t>
  </si>
  <si>
    <t>¿Tiene derecho a la reducción de 10% del Impuesto a la Renta a pagar del ejercicio fiscal 2019 para contribuyentes domiciliados a septiembre de 2019 cuya actividad económica principal sea la agrícola, ganadera, agroindustrial y/o turismo en provincias afectadas por la paralización?</t>
  </si>
  <si>
    <t>044</t>
  </si>
  <si>
    <t>(-) Reducción de 10% del Impuesto a la Renta del ejercicio fiscal 2019 para contribuyentes domiciliados a septiembre de 2019 cuya actividad económica principal sea la agrícola, ganadera, agroindustrial y/o turismo en las provincias afectadas por la paralización</t>
  </si>
  <si>
    <t>045</t>
  </si>
  <si>
    <t>(-) Valor del beneficio en impuesto de una sociedad que dispone de un contrato de inversión con estabilidad en la tarifa de Impuesto a la Renta, de acuerdo a lo señalado en el COPCI</t>
  </si>
  <si>
    <t>048</t>
  </si>
  <si>
    <t>abicet</t>
  </si>
  <si>
    <t>recomendaciones abice</t>
  </si>
  <si>
    <t>1 lo del banco 4000 no depositado</t>
  </si>
  <si>
    <t>2 lo de los cliente nacionales que esta mandando al gasto</t>
  </si>
  <si>
    <t>RESUMEN FINANCIERO (INFORMATIVO)</t>
  </si>
  <si>
    <t>Ingresos operacionales</t>
  </si>
  <si>
    <t>(-) Costos operacionales</t>
  </si>
  <si>
    <t>(=) Utilidad bruta</t>
  </si>
  <si>
    <t>1005 - 7991</t>
  </si>
  <si>
    <t>(-) Gastos operacionales</t>
  </si>
  <si>
    <t>(=) Utilidad operacional</t>
  </si>
  <si>
    <t>1025 - 1030</t>
  </si>
  <si>
    <t>(+) Ingresos no operacionales</t>
  </si>
  <si>
    <t>(-) Gastos financieros y otros gastos no operacionales</t>
  </si>
  <si>
    <t>(=) Utilidad antes de participación a trabajadores</t>
  </si>
  <si>
    <t>1040 + 1045 - 1055</t>
  </si>
  <si>
    <t>(=) Utilidad antes de Impuesto a la Renta</t>
  </si>
  <si>
    <t>1065 - 803</t>
  </si>
  <si>
    <t>(-) Impuesto a la Renta causado</t>
  </si>
  <si>
    <t>(=) Utilidad después de Impuesto a la Renta</t>
  </si>
  <si>
    <t>1075 - 850</t>
  </si>
  <si>
    <t>TOTAL IMPUESTO PAGADO</t>
  </si>
  <si>
    <t>……………………………….</t>
  </si>
  <si>
    <t>………………………………….</t>
  </si>
  <si>
    <t>………....……………………….</t>
  </si>
  <si>
    <t>…………….…………………</t>
  </si>
  <si>
    <t>……………...…………………..</t>
  </si>
  <si>
    <t>………...…...…………………..</t>
  </si>
  <si>
    <t>---------------------------------------------</t>
  </si>
  <si>
    <t>B</t>
  </si>
  <si>
    <t>C</t>
  </si>
  <si>
    <t>La compañía se encuentra realizando programas que le permitan capacitar a su personal en materia de prevención de lavado de activos.</t>
  </si>
  <si>
    <r>
      <t xml:space="preserve">De le revisión efectuada al  </t>
    </r>
    <r>
      <rPr>
        <b/>
        <sz val="12"/>
        <rFont val="Cambria"/>
        <family val="2"/>
        <scheme val="major"/>
      </rPr>
      <t>manual de prevención de lavado de activos</t>
    </r>
    <r>
      <rPr>
        <sz val="12"/>
        <rFont val="Cambria"/>
        <family val="2"/>
        <scheme val="major"/>
      </rPr>
      <t xml:space="preserve"> de la compañía se observan las siguientes deficiencias: </t>
    </r>
  </si>
  <si>
    <t>¿¿¡</t>
  </si>
  <si>
    <r>
      <rPr>
        <b/>
        <sz val="12"/>
        <rFont val="Cambria"/>
        <family val="2"/>
        <scheme val="major"/>
      </rPr>
      <t>Las Responsabilidades de la Junta de accionistas:</t>
    </r>
    <r>
      <rPr>
        <sz val="12"/>
        <rFont val="Cambria"/>
        <family val="1"/>
        <scheme val="major"/>
      </rPr>
      <t xml:space="preserve"> en sus literales: t, u y v,  no corresponden a responsabilidades la prevención de lavado de activos para este organismo.</t>
    </r>
  </si>
  <si>
    <t>La compañía se encuentra en proceso de actualización de su Manual de prevención de lavado de activos.</t>
  </si>
  <si>
    <t>pendiente por entregar sustento</t>
  </si>
  <si>
    <t>(-) Otras rentas exentas e ingresos no objeto de impuesto a la Renta</t>
  </si>
  <si>
    <t>(-) Ingresos sujetos a Impuesto a la Renta Único</t>
  </si>
  <si>
    <t>xx</t>
  </si>
  <si>
    <t>Pérdida sujeta a amortización en los periodos siguientes</t>
  </si>
  <si>
    <t xml:space="preserve">Utilidad a reinvertir y capitalizar (sujeta legalmente a reducción de la tarifa) </t>
  </si>
  <si>
    <t>(-) Generado en el ejercicio fiscal declarado</t>
  </si>
  <si>
    <t>(-) Generado en ejercicios fiscales anteriores</t>
  </si>
  <si>
    <t>A los señores Accionistas</t>
  </si>
  <si>
    <t>A los Accionistas de:</t>
  </si>
  <si>
    <r>
      <t xml:space="preserve">El Personal de apoyo en el cumplimiento de políticas de prevención de </t>
    </r>
    <r>
      <rPr>
        <b/>
        <sz val="12"/>
        <rFont val="Cambria"/>
        <family val="2"/>
        <scheme val="major"/>
      </rPr>
      <t>INMCAMPSA S.A.</t>
    </r>
    <r>
      <rPr>
        <sz val="12"/>
        <rFont val="Cambria"/>
        <family val="2"/>
        <scheme val="major"/>
      </rPr>
      <t xml:space="preserve"> durante el período no ha recibido capacitaciones en materia de prevención y erradicación del delito de lavado de activos y financiamiento del terrorismo; No se ha cumplido con la divulgación y capacitación de su Manual que establece Fecha programada de ejecución.</t>
    </r>
  </si>
  <si>
    <r>
      <rPr>
        <b/>
        <sz val="12"/>
        <rFont val="Cambria"/>
        <family val="2"/>
        <scheme val="major"/>
      </rPr>
      <t xml:space="preserve">Última actualización fue a Marzo del 2019: </t>
    </r>
    <r>
      <rPr>
        <sz val="12"/>
        <rFont val="Cambria"/>
        <family val="2"/>
        <scheme val="major"/>
      </rPr>
      <t>consta información del Oficial de Cumplimiento a esta fecha y no ha realizado la actualización de datos al oficial de cumplimiento actual.</t>
    </r>
  </si>
  <si>
    <r>
      <t xml:space="preserve">Hemos auditado los Estados Financieros por el  período terminado al 31 de diciembre del 2021 y con fecha 18 de abril del 2022 emitimos el informe de auditoría  de la compañía </t>
    </r>
    <r>
      <rPr>
        <b/>
        <sz val="12"/>
        <rFont val="Cambria"/>
        <family val="1"/>
        <scheme val="major"/>
      </rPr>
      <t>INMCAMPSA S.A.,</t>
    </r>
    <r>
      <rPr>
        <sz val="12"/>
        <rFont val="Cambria"/>
        <family val="1"/>
        <scheme val="major"/>
      </rPr>
      <t xml:space="preserve"> Según lo establecido en la LEY DE PREVENCIÓN, DETECCIÓN Y ERRADICACIÓN DEL DELITO DE LAVADO DE ACTIVOS Y DEL FINANCIAMIENTO DE DELITO, debemos  verificar el cumplimiento de lo previsto en esta norma respecto a las políticas, procedimientos y mecanismos implementados por el sujeto obligado para la prevención del lavado de activos, el financiamiento del terrorismo y otros delitos, valorar su eficacia operativa y proponer, de ser el caso, eventuales rectificaciones o mejoras.</t>
    </r>
  </si>
  <si>
    <r>
      <rPr>
        <b/>
        <sz val="12"/>
        <rFont val="Cambria"/>
        <family val="2"/>
        <scheme val="major"/>
      </rPr>
      <t xml:space="preserve">Del  Sistema de Prevención de Riesgos (SPR): </t>
    </r>
    <r>
      <rPr>
        <sz val="12"/>
        <rFont val="Cambria"/>
        <family val="2"/>
        <scheme val="major"/>
      </rPr>
      <t>la compañía hace mención de auditores internos, sin embargo no cuenta a con el departamento de auditoría interna o auditor interno.</t>
    </r>
  </si>
  <si>
    <t>Santo Domingo, 18 de abril del 2022</t>
  </si>
  <si>
    <t>Econ Roy Cisneros Mejía.</t>
  </si>
  <si>
    <t>Econ. Roy Cisneros Mejia</t>
  </si>
  <si>
    <t>Escrituras terrenos entregados</t>
  </si>
  <si>
    <t>_______________________</t>
  </si>
  <si>
    <t>________________________</t>
  </si>
  <si>
    <t>___________________________</t>
  </si>
  <si>
    <t>¿¿¿¿????</t>
  </si>
  <si>
    <t>Reporte de inventarios</t>
  </si>
  <si>
    <t>Serv pagado anticipados</t>
  </si>
  <si>
    <t>cuentas por pagar varias</t>
  </si>
  <si>
    <t>reporte de ingresos al diferido</t>
  </si>
  <si>
    <t>diferencia de noviembre</t>
  </si>
  <si>
    <t>otros activos no corrientes</t>
  </si>
  <si>
    <t>iva en compras</t>
  </si>
  <si>
    <t>recomendar</t>
  </si>
  <si>
    <t>recomemdar</t>
  </si>
  <si>
    <t>recomendar al ingreso</t>
  </si>
  <si>
    <t>recomendar sobre capacitacion al personal</t>
  </si>
  <si>
    <t>recomendar sobre envio de resu a la uafe fuera del periodo</t>
  </si>
  <si>
    <t>recomendar sobre obligaciones de la accionistas y sobre sistema de riesgo auditoria interna la misma que no se encuentra integrada y no cumplen</t>
  </si>
  <si>
    <t>En la revisión a los reportes de operaciones y transacciones individuales y múltiples reportadas a la UAFE dentro de los quince (15) días posteriores al cierre del ejercicio mensual de la compañía INMCAMPSA S.A., se pudo identificar que existen operaciones mensuales que se reportan fuera de los plazos establecidos.</t>
  </si>
  <si>
    <t>Tomaremos en cuenta dicha la observación de la presentación de los reportes mensuales a UAFE dentro de los plazos establecidos a fin de evitar ser llamados la atención por los entes de control.</t>
  </si>
  <si>
    <t>____________________________________</t>
  </si>
  <si>
    <r>
      <t xml:space="preserve">Para constancia de lo expresado, las partes suscriben el presente contrato en dos Ejemplares de igual tenor y valor, en esta ciudad  Santo Domingo, Provincia de Santo Domingo de los Tsáchilas, a los </t>
    </r>
    <r>
      <rPr>
        <b/>
        <sz val="10"/>
        <rFont val="Arial"/>
        <family val="2"/>
      </rPr>
      <t>03 días de septiembre del 2021</t>
    </r>
    <r>
      <rPr>
        <sz val="10"/>
        <rFont val="Arial"/>
        <family val="2"/>
      </rPr>
      <t>, y sumilla  todas las hojas que forman parte de este contrato.</t>
    </r>
  </si>
  <si>
    <t>Proveedores por pagar</t>
  </si>
  <si>
    <t>2.1.9.1</t>
  </si>
  <si>
    <t>2.1.9.2</t>
  </si>
  <si>
    <t>1.1.3</t>
  </si>
  <si>
    <t>Pasivos</t>
  </si>
  <si>
    <t>Nominas</t>
  </si>
  <si>
    <t>2.1.9</t>
  </si>
  <si>
    <t>1 BL anterior=SUMAR.SI('1 BL anterior'!A:A;N6;'1 BL anterior'!E:E)</t>
  </si>
  <si>
    <t>INGRESOS, COSTOS Y GASTOS CORRESPONDIENTES AL IMPUESTO A LA RENTA ÚNICO (IRU)</t>
  </si>
  <si>
    <t>IRU ACTIVIDAD BANANERA</t>
  </si>
  <si>
    <t>Ingresos sujetos al Impuesto a la Renta Único para las actividades del Sector Bananero (producción y venta local)</t>
  </si>
  <si>
    <t>1100</t>
  </si>
  <si>
    <t>Ingresos sujetos al Impuesto a la Renta Único para las actividades del Sector Bananero (exportación)</t>
  </si>
  <si>
    <t>1101</t>
  </si>
  <si>
    <t>Costos y gastos incurridos para generar ingresos sujetos a Impuesto a la Renta Único para las actividades del Sector Bananero (producción y venta local)</t>
  </si>
  <si>
    <t>1102</t>
  </si>
  <si>
    <t>Costos y gastos incurridos para generar ingresos sujetos a Impuesto a la Renta Único para las actividades del Sector Bananero (exportación)</t>
  </si>
  <si>
    <t>1103</t>
  </si>
  <si>
    <t>IRU ACTIVIDAD AGROPECUARIA</t>
  </si>
  <si>
    <t>Ingresos sujetos al Impuesto a la Renta Único para las actividades Agropecuarias (producción y comercialización local)</t>
  </si>
  <si>
    <t>1104</t>
  </si>
  <si>
    <t>Ingresos sujetos al Impuesto a la Renta Único para las actividades Agropecuarias (exportación)</t>
  </si>
  <si>
    <t>1105</t>
  </si>
  <si>
    <t>Costos y gastos incurridos para generar ingresos sujetos a Impuesto a la Renta Único para las actividades Agropecuarias (producción y comercialización local)</t>
  </si>
  <si>
    <t>1106</t>
  </si>
  <si>
    <t>Costos y gastos incurridos para generar ingresos sujetos a Impuesto a la Renta Único para las actividades Agropecuarias (exportación)</t>
  </si>
  <si>
    <t>1107</t>
  </si>
  <si>
    <t>IRU ACTIVIDAD DE PRODUCCIÓN Y CULTIVO DE PALMA ACEITERA (EJERCICIOS FISCALES 2018 Y 2019)</t>
  </si>
  <si>
    <t>Ingresos sujetos al Impuesto a la Renta Único para las actividades de producción y cultivo de Palma Aceitera</t>
  </si>
  <si>
    <t>1108</t>
  </si>
  <si>
    <t>Costos y gastos incurridos para generar ingresos sujetos a Impuesto a la Renta Único para las actividades de producción y cultivo de Palma Aceitera</t>
  </si>
  <si>
    <t>1109</t>
  </si>
  <si>
    <t>IRU ACTIVIDAD DE ENAJENACIÓN DE DERECHOS REPRESENTATIVOS DE CAPITAL</t>
  </si>
  <si>
    <t>Ingresos (utilidad) sujetos al Impuesto a la Renta Único en la enajenación de derechos representativos de capital</t>
  </si>
  <si>
    <t>1110</t>
  </si>
  <si>
    <t>Costos y gastos incurridos para generar ingresos sujetos a Impuesto a la Renta Único en la enajenación de derechos representativos de capital</t>
  </si>
  <si>
    <t>1111</t>
  </si>
  <si>
    <t>(-) Ingresos sujetos al Impuesto a la Renta del Régimen Impositivo de Microempresas</t>
  </si>
  <si>
    <t>1112</t>
  </si>
  <si>
    <t>(+) Costos y gastos incurridos para generar ingresos sujetos al Impuesto a la Renta del Régimen Impositivo de Microempresas</t>
  </si>
  <si>
    <t>1113</t>
  </si>
  <si>
    <r>
      <rPr>
        <b/>
        <sz val="12"/>
        <color indexed="8"/>
        <rFont val="Times New Roman"/>
        <family val="1"/>
      </rPr>
      <t xml:space="preserve">Nota: </t>
    </r>
    <r>
      <rPr>
        <sz val="12"/>
        <color indexed="8"/>
        <rFont val="Times New Roman"/>
        <family val="1"/>
      </rPr>
      <t>Si existe algún indicio de que se ha producido un cambio significativo en la tasa de depreciación, vida útil o valor residual de un activo, se revisa la depreciación de ese activo de forma prospectiva para reflejar las nuevas expectativas.</t>
    </r>
  </si>
  <si>
    <r>
      <rPr>
        <b/>
        <sz val="12"/>
        <rFont val="Times New Roman"/>
        <family val="1"/>
      </rPr>
      <t>Sección 33</t>
    </r>
    <r>
      <rPr>
        <sz val="12"/>
        <rFont val="Times New Roman"/>
        <family val="1"/>
      </rPr>
      <t xml:space="preserve">
Información a Revelar sobre Partes Relacionadas.- Esta Sección requiere que una entidad incluya la información a revelar que sea necesaria para llamar la atención sobre la posibilidad de que su situación financiera y su resultado del periodo puedan verse afectados por la existencia de partes relacionadas, así como por transacciones y saldos pendientes con estas partes. </t>
    </r>
  </si>
  <si>
    <r>
      <rPr>
        <b/>
        <sz val="12"/>
        <rFont val="Times New Roman"/>
        <family val="1"/>
      </rPr>
      <t xml:space="preserve">Ganancias acumuladas: </t>
    </r>
    <r>
      <rPr>
        <sz val="12"/>
        <rFont val="Times New Roman"/>
        <family val="1"/>
      </rPr>
      <t>Contiene las utilidades netas acumuladas, sobre las cuales los socios o accionistas no han dado un destino definitivo.</t>
    </r>
  </si>
  <si>
    <r>
      <rPr>
        <b/>
        <sz val="12"/>
        <rFont val="Times New Roman"/>
        <family val="1"/>
      </rPr>
      <t xml:space="preserve">(-) Pérdidas acumuladas: </t>
    </r>
    <r>
      <rPr>
        <sz val="12"/>
        <rFont val="Times New Roman"/>
        <family val="1"/>
      </rPr>
      <t>Se registran las pérdidas de ejercicios anteriores, que  no han sido objeto de absorción por resolución de junta general de accionistas o socios.</t>
    </r>
  </si>
  <si>
    <t>Capital</t>
  </si>
  <si>
    <t>Los inventarios son presentados al costo de adquisición o valor neto realizable, el menor. Son valuados al costo de adquisición. Los inventarios incluyen una provisión para reconocer pérdidas por obsolencia, la cual es determinada en función de un análisis de la posibilidad real de utilización en la producción o venta. El valor neto realizable representa el precio de venta estimado menos todos los costos de terminación y los costos necesarios para la venta.</t>
  </si>
  <si>
    <t>Los ingresos ordinarios procedentes de la venta de bienes deben ser reconocidos cuando la Compañía transfiere los riesgos y beneficios, de tipo significativo, derivados de la propiedad de los bienes; el importe de los ingresos y los costos incurridos, o por incurrir, en relación con la transacción pueden ser medidos con fiabilidad y es probable que la Compañía reciba los beneficios económicos asociados con la transacción.</t>
  </si>
  <si>
    <t>Activos por impuestos corrientes</t>
  </si>
  <si>
    <t>Iva sobre compras</t>
  </si>
  <si>
    <t>Cuentas por pagar</t>
  </si>
  <si>
    <t>Sueldos por pagar</t>
  </si>
  <si>
    <r>
      <rPr>
        <b/>
        <sz val="12"/>
        <rFont val="Times New Roman"/>
        <family val="1"/>
      </rPr>
      <t>Reserva Legal:</t>
    </r>
    <r>
      <rPr>
        <sz val="12"/>
        <rFont val="Times New Roman"/>
        <family val="1"/>
      </rPr>
      <t xml:space="preserve"> De acuerdo con la legislación vigente en el Ecuador, la Compañía debe transferir por lo menos  el 10% de las utilidades liquidas y realizadas a la reserva legal, hasta completar el 50% del capital suscrito y pagado.</t>
    </r>
  </si>
  <si>
    <t xml:space="preserve">El riesgo de crédito surge del efectivo y de depósitos en bancos e instituciones financieras, así como la exposición al crédito de clientes, que incluyen a los saldos pendientes de las cuentas por cobrar y a las transacciones comprometidas.  </t>
  </si>
  <si>
    <t xml:space="preserve">   Gastos de ventas </t>
  </si>
  <si>
    <t>activo corriente</t>
  </si>
  <si>
    <t>efectivo y equivalentes a efectivo</t>
  </si>
  <si>
    <t>Caja efectivo</t>
  </si>
  <si>
    <t>Caja recaudaciones</t>
  </si>
  <si>
    <t>Caja 4</t>
  </si>
  <si>
    <t>Bancos</t>
  </si>
  <si>
    <t>Bancos Locales</t>
  </si>
  <si>
    <t>Banco del Pichincha 2100224986</t>
  </si>
  <si>
    <t>Activos financieros corrientes</t>
  </si>
  <si>
    <t>Cuentas por cobrar socios o accionistas</t>
  </si>
  <si>
    <t>Cuentas por cobrar socios o accionistas nacionales</t>
  </si>
  <si>
    <t>Otras cuentas por cobrar</t>
  </si>
  <si>
    <t>Clientes nacionales</t>
  </si>
  <si>
    <t>Cuentas por cobrar Sr Armando Loor Bravo</t>
  </si>
  <si>
    <t>Inventarios para la venta</t>
  </si>
  <si>
    <t>Mercaderia en bodegas</t>
  </si>
  <si>
    <t>1.1.3.1.4.1.01</t>
  </si>
  <si>
    <t xml:space="preserve">Bodega principal    12 </t>
  </si>
  <si>
    <t>Activos biologicos</t>
  </si>
  <si>
    <t>1.1.3.3.1.1.01</t>
  </si>
  <si>
    <t>Productos quimicos</t>
  </si>
  <si>
    <t>1.1.3.3.1.1.02</t>
  </si>
  <si>
    <t>GLP industrial</t>
  </si>
  <si>
    <t>Mant y Rep equipos</t>
  </si>
  <si>
    <t>1.1.3.3.1.1.04</t>
  </si>
  <si>
    <t>Suministros de Oficina Inventario Cultivo</t>
  </si>
  <si>
    <t>1.1.3.3.1.1.05</t>
  </si>
  <si>
    <t>transporte de personal</t>
  </si>
  <si>
    <t>Repuestos</t>
  </si>
  <si>
    <t>Compra de agua</t>
  </si>
  <si>
    <t>1.1.3.3.1.1.08</t>
  </si>
  <si>
    <t>compra de caas</t>
  </si>
  <si>
    <t>Compra de bandejas</t>
  </si>
  <si>
    <t>1.1.3.3.1.1.10</t>
  </si>
  <si>
    <t>Compra de madera para la construccin</t>
  </si>
  <si>
    <t>1.1.3.3.1.1.11</t>
  </si>
  <si>
    <t>Compra de motor sumergible</t>
  </si>
  <si>
    <t>Const Para cruce de tubera</t>
  </si>
  <si>
    <t>1.1.3.3.1.1.17</t>
  </si>
  <si>
    <t>Construcciones</t>
  </si>
  <si>
    <t>1.1.3.3.1.1.19</t>
  </si>
  <si>
    <t>Insumos agrcolas</t>
  </si>
  <si>
    <t>Levantamiento planimtrico</t>
  </si>
  <si>
    <t>1.1.3.3.1.1.21</t>
  </si>
  <si>
    <t>Mant de equipos de riego</t>
  </si>
  <si>
    <t>1.1.3.3.1.1.22</t>
  </si>
  <si>
    <t>Mant elctrico</t>
  </si>
  <si>
    <t>Mant De  llantas de vehculos</t>
  </si>
  <si>
    <t>Mant De equipos y maquinaria</t>
  </si>
  <si>
    <t>1.1.3.3.1.1.26</t>
  </si>
  <si>
    <t>Materiales de construccin</t>
  </si>
  <si>
    <t>1.1.3.3.1.1.27</t>
  </si>
  <si>
    <t>Materiales de ferretera</t>
  </si>
  <si>
    <t>1.1.3.3.1.1.28</t>
  </si>
  <si>
    <t>Materiales de riego</t>
  </si>
  <si>
    <t>1.1.3.3.1.1.29</t>
  </si>
  <si>
    <t>Materiales para proceso de tabaco</t>
  </si>
  <si>
    <t>1.1.3.3.1.1.32</t>
  </si>
  <si>
    <t>Transporte de cartn</t>
  </si>
  <si>
    <t>Transporte de material</t>
  </si>
  <si>
    <t>1.1.3.3.1.1.34</t>
  </si>
  <si>
    <t>Transporte de plantas</t>
  </si>
  <si>
    <t>1.1.3.3.1.1.35</t>
  </si>
  <si>
    <t>Tubera const de riego</t>
  </si>
  <si>
    <t>1.1.3.3.1.1.36</t>
  </si>
  <si>
    <t>tiles de oficina</t>
  </si>
  <si>
    <t>1.1.3.3.1.1.37</t>
  </si>
  <si>
    <t>Intereses y comisiones bancarias</t>
  </si>
  <si>
    <t>Servicios Pblicos Agua Energa Elctrica Telfono</t>
  </si>
  <si>
    <t>1.1.3.3.1.1.39</t>
  </si>
  <si>
    <t>Suministro materiales y otros</t>
  </si>
  <si>
    <t>Instalaciones y otros</t>
  </si>
  <si>
    <t>Alimentacin y refrigerios</t>
  </si>
  <si>
    <t>Compra de humidificador</t>
  </si>
  <si>
    <t>Servicios y otros pagos anticipados</t>
  </si>
  <si>
    <t>Anticipos</t>
  </si>
  <si>
    <t>Pagos anticipos</t>
  </si>
  <si>
    <t>Anticipos Proveedores</t>
  </si>
  <si>
    <t>1.1.5.1.01</t>
  </si>
  <si>
    <t>Activos no corrientes</t>
  </si>
  <si>
    <t>Propiedad planta y equipos</t>
  </si>
  <si>
    <t>Muebles y Enseres</t>
  </si>
  <si>
    <t>Equipos de oficina</t>
  </si>
  <si>
    <t>Equipos de computo</t>
  </si>
  <si>
    <t>planta</t>
  </si>
  <si>
    <t>SISTEMA CONTAMATIC</t>
  </si>
  <si>
    <t>Pasivo corriente</t>
  </si>
  <si>
    <t>Cuentas y documentos por pagar</t>
  </si>
  <si>
    <t>Proveedores por pagar local</t>
  </si>
  <si>
    <t>Por pagar Socios o participes</t>
  </si>
  <si>
    <t>Costos y gastos</t>
  </si>
  <si>
    <t>CV Costo</t>
  </si>
  <si>
    <t>CV Costo por beneficios a los empleados y honorarios</t>
  </si>
  <si>
    <t>CV Honorarios profesionales y dietas</t>
  </si>
  <si>
    <t>CV Otros costos</t>
  </si>
  <si>
    <t>CV Otros costos Suministros herramientas materiales y repuestos</t>
  </si>
  <si>
    <t>GA Gastos administrativos</t>
  </si>
  <si>
    <t>GA Gastos por beneficios a los empleados y honorarios</t>
  </si>
  <si>
    <t>GA Honorarios profesionales y dietas</t>
  </si>
  <si>
    <t>GA Otros gastos</t>
  </si>
  <si>
    <t>GA Transporte</t>
  </si>
  <si>
    <t>GA Suministros herramientas materiales y repuestos</t>
  </si>
  <si>
    <t>GA Mantenimiento y reparaciones</t>
  </si>
  <si>
    <t>GF Gastos financieros y otros  no operacionales</t>
  </si>
  <si>
    <t>GF Gastos financieros</t>
  </si>
  <si>
    <t>GF comisiones bancarias Relacionadas</t>
  </si>
  <si>
    <t>GF comisiones bancarias Local</t>
  </si>
  <si>
    <t>TABACALERA MENHURSA S.A.</t>
  </si>
  <si>
    <t>Mendoza Hurtado Eduardo Israel</t>
  </si>
  <si>
    <r>
      <t xml:space="preserve">La información suplementaria requerida sobre el informe sobre el cumplimiento de las obligaciones tributarias como contribuyente o como agente de retención o percepción de los tributos, requerido según el Art. 279 del Reglamento para la aplicacion de la Ley de Régimen Tributario Interno; por parte de la compañia </t>
    </r>
    <r>
      <rPr>
        <b/>
        <sz val="12"/>
        <rFont val="Cambria"/>
        <family val="1"/>
        <scheme val="major"/>
      </rPr>
      <t>TABACALERA MENHURSA S.A.</t>
    </r>
    <r>
      <rPr>
        <sz val="12"/>
        <rFont val="Cambria"/>
        <family val="1"/>
        <scheme val="major"/>
      </rPr>
      <t>, será por separado.</t>
    </r>
  </si>
  <si>
    <t>El domicilio principal de la Compañía donde desarrollan sus actividades es el cantón Babahoyo.</t>
  </si>
  <si>
    <r>
      <t xml:space="preserve">Las participaciones de la Compañía </t>
    </r>
    <r>
      <rPr>
        <b/>
        <sz val="12"/>
        <color rgb="FF000000"/>
        <rFont val="Times New Roman"/>
        <family val="1"/>
      </rPr>
      <t>TABACALERA MENHURSA S.A.</t>
    </r>
    <r>
      <rPr>
        <sz val="12"/>
        <color rgb="FF000000"/>
        <rFont val="Times New Roman"/>
        <family val="1"/>
      </rPr>
      <t>, están distribuidas de la siguiente manera:</t>
    </r>
  </si>
  <si>
    <t>Mendoza Hurtado Andrea Katherine</t>
  </si>
  <si>
    <t>Mendoza Palma Erwin Eduardo</t>
  </si>
  <si>
    <r>
      <t xml:space="preserve">A continuación, se exponen los criterios adoptados por la compañía </t>
    </r>
    <r>
      <rPr>
        <b/>
        <sz val="12"/>
        <color rgb="FF000000"/>
        <rFont val="Times New Roman"/>
        <family val="1"/>
      </rPr>
      <t>TABACALERA MENHURSA S. A.,</t>
    </r>
    <r>
      <rPr>
        <sz val="12"/>
        <color rgb="FF000000"/>
        <rFont val="Times New Roman"/>
        <family val="1"/>
      </rPr>
      <t xml:space="preserve"> en el cual se describen las principales políticas contables adoptadas para la preparación y presentación de sus estados financieros. </t>
    </r>
  </si>
  <si>
    <t>Cuenta</t>
  </si>
  <si>
    <t>1.1.3.3.1.1.18</t>
  </si>
  <si>
    <t>Hilos para proceso de tabaco</t>
  </si>
  <si>
    <t>Maquinaria1</t>
  </si>
  <si>
    <t>Obligaciones con instituciones financieras locales</t>
  </si>
  <si>
    <t>Cuentas por pagar Socios y Accionistas</t>
  </si>
  <si>
    <t>socio1</t>
  </si>
  <si>
    <t>CV Otros</t>
  </si>
  <si>
    <t>Libro Diario</t>
  </si>
  <si>
    <t>Fecha</t>
  </si>
  <si>
    <t>Origen</t>
  </si>
  <si>
    <t>Tipo Asiento</t>
  </si>
  <si>
    <t>Asiento N°</t>
  </si>
  <si>
    <t>Secuencial</t>
  </si>
  <si>
    <t>Código</t>
  </si>
  <si>
    <t>Debe</t>
  </si>
  <si>
    <t>Haber</t>
  </si>
  <si>
    <t>COMPRA GYS.</t>
  </si>
  <si>
    <t>001002000003348</t>
  </si>
  <si>
    <t>COM-92</t>
  </si>
  <si>
    <t>0000000103</t>
  </si>
  <si>
    <t xml:space="preserve">        332  Pagos no sujetos a retencion</t>
  </si>
  <si>
    <t xml:space="preserve">        Proveedores por pagar local</t>
  </si>
  <si>
    <t>011003012087633</t>
  </si>
  <si>
    <t>COM-91</t>
  </si>
  <si>
    <t>0000000102</t>
  </si>
  <si>
    <t>001100000006230</t>
  </si>
  <si>
    <t>COM-363</t>
  </si>
  <si>
    <t>0000000380</t>
  </si>
  <si>
    <t>CXP</t>
  </si>
  <si>
    <t xml:space="preserve">        Relacionadas</t>
  </si>
  <si>
    <t>BANCO</t>
  </si>
  <si>
    <t>EGRESO DE DINERO</t>
  </si>
  <si>
    <t xml:space="preserve">        Banco del Pichincha 2100224986</t>
  </si>
  <si>
    <t>001900000000736</t>
  </si>
  <si>
    <t>COM-90</t>
  </si>
  <si>
    <t>0000000101</t>
  </si>
  <si>
    <t>011003001208798</t>
  </si>
  <si>
    <t>COM-100</t>
  </si>
  <si>
    <t>0000000111</t>
  </si>
  <si>
    <t>011003012087980</t>
  </si>
  <si>
    <t>COM-93</t>
  </si>
  <si>
    <t>0000000104</t>
  </si>
  <si>
    <t>001100000007066</t>
  </si>
  <si>
    <t>COM-94</t>
  </si>
  <si>
    <t>0000000105</t>
  </si>
  <si>
    <t>001100000007059</t>
  </si>
  <si>
    <t>COM-96</t>
  </si>
  <si>
    <t>0000000107</t>
  </si>
  <si>
    <t>011003012088309</t>
  </si>
  <si>
    <t>COM-95</t>
  </si>
  <si>
    <t>0000000106</t>
  </si>
  <si>
    <t>001002000056973</t>
  </si>
  <si>
    <t>COM-98</t>
  </si>
  <si>
    <t>0000000109</t>
  </si>
  <si>
    <t xml:space="preserve">        Iva sobre compras</t>
  </si>
  <si>
    <t>001002000056970</t>
  </si>
  <si>
    <t>COM-97</t>
  </si>
  <si>
    <t>0000000108</t>
  </si>
  <si>
    <t>001022000000672</t>
  </si>
  <si>
    <t>COM-530</t>
  </si>
  <si>
    <t>0000000813</t>
  </si>
  <si>
    <t>001001000000921</t>
  </si>
  <si>
    <t>COM-211</t>
  </si>
  <si>
    <t>0000000222</t>
  </si>
  <si>
    <t>011003012088640</t>
  </si>
  <si>
    <t>COM-99</t>
  </si>
  <si>
    <t>0000000110</t>
  </si>
  <si>
    <t>001171009330103</t>
  </si>
  <si>
    <t>COM-456</t>
  </si>
  <si>
    <t>0000000730</t>
  </si>
  <si>
    <t>001002000057294</t>
  </si>
  <si>
    <t>COM-102</t>
  </si>
  <si>
    <t>0000000113</t>
  </si>
  <si>
    <t>011003012089022</t>
  </si>
  <si>
    <t>COM-103</t>
  </si>
  <si>
    <t>0000000114</t>
  </si>
  <si>
    <t>001109000000021</t>
  </si>
  <si>
    <t>COM-104</t>
  </si>
  <si>
    <t>0000000115</t>
  </si>
  <si>
    <t>001001000000368</t>
  </si>
  <si>
    <t>COM-212</t>
  </si>
  <si>
    <t>0000000223</t>
  </si>
  <si>
    <t>011003012089403</t>
  </si>
  <si>
    <t>COM-106</t>
  </si>
  <si>
    <t>0000000117</t>
  </si>
  <si>
    <t>001001000004206</t>
  </si>
  <si>
    <t>COM-105</t>
  </si>
  <si>
    <t>0000000116</t>
  </si>
  <si>
    <t>011003012089674</t>
  </si>
  <si>
    <t>COM-107</t>
  </si>
  <si>
    <t>0000000118</t>
  </si>
  <si>
    <t>001001000001131</t>
  </si>
  <si>
    <t>COM-81</t>
  </si>
  <si>
    <t>0000000092</t>
  </si>
  <si>
    <t>001002000101214</t>
  </si>
  <si>
    <t>COM-117</t>
  </si>
  <si>
    <t>0000000128</t>
  </si>
  <si>
    <t>COM-390</t>
  </si>
  <si>
    <t>0000000639</t>
  </si>
  <si>
    <t>001100000008844</t>
  </si>
  <si>
    <t>COM-108</t>
  </si>
  <si>
    <t>0000000119</t>
  </si>
  <si>
    <t>001001000014860</t>
  </si>
  <si>
    <t>COM-213</t>
  </si>
  <si>
    <t>0000000224</t>
  </si>
  <si>
    <t>001100000008891</t>
  </si>
  <si>
    <t>COM-109</t>
  </si>
  <si>
    <t>0000000120</t>
  </si>
  <si>
    <t>001001000004685</t>
  </si>
  <si>
    <t>COM-214</t>
  </si>
  <si>
    <t>0000000225</t>
  </si>
  <si>
    <t>001134000000102</t>
  </si>
  <si>
    <t>COM-228</t>
  </si>
  <si>
    <t>0000000239</t>
  </si>
  <si>
    <t>001002000058264</t>
  </si>
  <si>
    <t>COM-364</t>
  </si>
  <si>
    <t>0000000409</t>
  </si>
  <si>
    <t>001100000009308</t>
  </si>
  <si>
    <t>COM-110</t>
  </si>
  <si>
    <t>0000000121</t>
  </si>
  <si>
    <t>001001000001136</t>
  </si>
  <si>
    <t>COM-215</t>
  </si>
  <si>
    <t>0000000226</t>
  </si>
  <si>
    <t>001002000058663</t>
  </si>
  <si>
    <t>COM-111</t>
  </si>
  <si>
    <t>0000000122</t>
  </si>
  <si>
    <t>CONTABILIDAD</t>
  </si>
  <si>
    <t>Clientes por cobrar  Exterior</t>
  </si>
  <si>
    <t>001002000058839</t>
  </si>
  <si>
    <t>COM-112</t>
  </si>
  <si>
    <t>0000000123</t>
  </si>
  <si>
    <t>001100000010428</t>
  </si>
  <si>
    <t>COM-113</t>
  </si>
  <si>
    <t>0000000124</t>
  </si>
  <si>
    <t>000000000000009</t>
  </si>
  <si>
    <t>EGR-158</t>
  </si>
  <si>
    <t>0000000545</t>
  </si>
  <si>
    <t>003001000000186</t>
  </si>
  <si>
    <t>COM-216</t>
  </si>
  <si>
    <t>0000000227</t>
  </si>
  <si>
    <t>001171009761834</t>
  </si>
  <si>
    <t>COM-118</t>
  </si>
  <si>
    <t>0000000129</t>
  </si>
  <si>
    <t>001001000000205</t>
  </si>
  <si>
    <t>COM-222</t>
  </si>
  <si>
    <t>0000000233</t>
  </si>
  <si>
    <t xml:space="preserve">        Caja 4</t>
  </si>
  <si>
    <t>003001001472360</t>
  </si>
  <si>
    <t>COM-88</t>
  </si>
  <si>
    <t>0000000099</t>
  </si>
  <si>
    <t xml:space="preserve">        Materiales de construccin</t>
  </si>
  <si>
    <t>001002000059220</t>
  </si>
  <si>
    <t>COM-79</t>
  </si>
  <si>
    <t>0000000083</t>
  </si>
  <si>
    <t>001001000000380</t>
  </si>
  <si>
    <t>COM-217</t>
  </si>
  <si>
    <t>0000000228</t>
  </si>
  <si>
    <t>0000000097</t>
  </si>
  <si>
    <t>001001000000379</t>
  </si>
  <si>
    <t>COM-218</t>
  </si>
  <si>
    <t>0000000229</t>
  </si>
  <si>
    <t>001002000059335</t>
  </si>
  <si>
    <t>COM-78</t>
  </si>
  <si>
    <t>0000000082</t>
  </si>
  <si>
    <t>009002000029544</t>
  </si>
  <si>
    <t>COM-119</t>
  </si>
  <si>
    <t>0000000130</t>
  </si>
  <si>
    <t>001002000059495</t>
  </si>
  <si>
    <t>COM-77</t>
  </si>
  <si>
    <t>0000000081</t>
  </si>
  <si>
    <t>028101000010583</t>
  </si>
  <si>
    <t>COM-120</t>
  </si>
  <si>
    <t>0000000131</t>
  </si>
  <si>
    <t>001100000011439</t>
  </si>
  <si>
    <t>COM-391</t>
  </si>
  <si>
    <t>0000000640</t>
  </si>
  <si>
    <t>001001000036069</t>
  </si>
  <si>
    <t>COM-392</t>
  </si>
  <si>
    <t>0000000642</t>
  </si>
  <si>
    <t>001002000059580</t>
  </si>
  <si>
    <t>COM-76</t>
  </si>
  <si>
    <t>0000000080</t>
  </si>
  <si>
    <t>001100000011492</t>
  </si>
  <si>
    <t>COM-393</t>
  </si>
  <si>
    <t>0000000644</t>
  </si>
  <si>
    <t>001100000011554</t>
  </si>
  <si>
    <t>COM-394</t>
  </si>
  <si>
    <t>0000000645</t>
  </si>
  <si>
    <t>001001000000018</t>
  </si>
  <si>
    <t>COM-395</t>
  </si>
  <si>
    <t>0000000646</t>
  </si>
  <si>
    <t>001001000000432</t>
  </si>
  <si>
    <t>COM-224</t>
  </si>
  <si>
    <t>0000000235</t>
  </si>
  <si>
    <t>001001000000429</t>
  </si>
  <si>
    <t>COM-221</t>
  </si>
  <si>
    <t>0000000232</t>
  </si>
  <si>
    <t>001001000001143</t>
  </si>
  <si>
    <t>COM-220</t>
  </si>
  <si>
    <t>0000000231</t>
  </si>
  <si>
    <t>001002000059713</t>
  </si>
  <si>
    <t>COM-74</t>
  </si>
  <si>
    <t>0000000078</t>
  </si>
  <si>
    <t>001002000059714</t>
  </si>
  <si>
    <t>COM-75</t>
  </si>
  <si>
    <t>0000000079</t>
  </si>
  <si>
    <t>001002000059722</t>
  </si>
  <si>
    <t>COM-73</t>
  </si>
  <si>
    <t>0000000077</t>
  </si>
  <si>
    <t>001001000036420</t>
  </si>
  <si>
    <t>COM-48</t>
  </si>
  <si>
    <t>0000000052</t>
  </si>
  <si>
    <t>001002000059807</t>
  </si>
  <si>
    <t>COM-72</t>
  </si>
  <si>
    <t>0000000076</t>
  </si>
  <si>
    <t>001001000000384</t>
  </si>
  <si>
    <t>COM-219</t>
  </si>
  <si>
    <t>0000000230</t>
  </si>
  <si>
    <t>001002000059812</t>
  </si>
  <si>
    <t>COM-71</t>
  </si>
  <si>
    <t>0000000075</t>
  </si>
  <si>
    <t>000000000000012</t>
  </si>
  <si>
    <t>EGR-161</t>
  </si>
  <si>
    <t>0000000548</t>
  </si>
  <si>
    <t>001002000059863</t>
  </si>
  <si>
    <t>COM-70</t>
  </si>
  <si>
    <t>0000000074</t>
  </si>
  <si>
    <t>001002000105064</t>
  </si>
  <si>
    <t>COM-87</t>
  </si>
  <si>
    <t>0000000098</t>
  </si>
  <si>
    <t>001002000105067</t>
  </si>
  <si>
    <t>COM-85</t>
  </si>
  <si>
    <t>0000000096</t>
  </si>
  <si>
    <t>001002000105066</t>
  </si>
  <si>
    <t>COM-86</t>
  </si>
  <si>
    <t xml:space="preserve">        Suministros de Oficina Inventario Cultivo</t>
  </si>
  <si>
    <t xml:space="preserve">        Productos quimicos</t>
  </si>
  <si>
    <t xml:space="preserve">        Bodega principal    12 </t>
  </si>
  <si>
    <t>Mant De maquinaria</t>
  </si>
  <si>
    <t>GV Compras netas locales de bienes no producidos por el sujeto pasivo</t>
  </si>
  <si>
    <t>332  Pagos no sujetos a retencion</t>
  </si>
  <si>
    <t>Nombre de los accionistas</t>
  </si>
  <si>
    <r>
      <t xml:space="preserve">La Compañía es una sociedad anónima constituida el 18 de septiembre del 2020, con el nombre de </t>
    </r>
    <r>
      <rPr>
        <b/>
        <sz val="12"/>
        <color rgb="FF000000"/>
        <rFont val="Times New Roman"/>
        <family val="1"/>
      </rPr>
      <t>TABACALERA MENHURSA S.A.</t>
    </r>
    <r>
      <rPr>
        <sz val="12"/>
        <color rgb="FF000000"/>
        <rFont val="Times New Roman"/>
        <family val="1"/>
      </rPr>
      <t>, regulada por la Ley de Compañías e inscrita en el Registro Mercantil del cantón Santo Domingo el 21 de septiembre del 2020.</t>
    </r>
  </si>
  <si>
    <t>Corresponden a cuentas pendientes de cobro, por ventas de productos respecto a la actividad propia del negocio, las mismas que se registran inicialmente al valor razonable. Después de su reconocimiento inicial las cuentas por cobrar se medirán al costo amortizado. No se utiliza el método del interés efectivo, dado que la recuperación de estos saldos es de muy corto plazo. Las cuentas por cobrar, también incluyen cuentas por cobrar relacionadas, Anticipos entregados, cuentas por cobrar empleados, terceros.</t>
  </si>
  <si>
    <t xml:space="preserve">Reconocimiento de Ingresos </t>
  </si>
  <si>
    <t>Los ingresos gravables obtenidos por sociedades constituidas en el Ecuador, así como por las sucursales de sociedades extranjeras domiciliadas en el país y los establecimientos permanentes de sociedades extranjeras no domiciliadas en el país, aplicarán la tarifa del 22% sobre su base imponible.</t>
  </si>
  <si>
    <t>R.U.C.No. 1291784468001</t>
  </si>
  <si>
    <t>Exportaciones De bienes</t>
  </si>
  <si>
    <t>Cuentas por pagar Largo Plazo</t>
  </si>
  <si>
    <t>Pasivos Corto plazo</t>
  </si>
  <si>
    <t>Por beneficios a empleados Otros</t>
  </si>
  <si>
    <t>8.</t>
  </si>
  <si>
    <t>Sr. Alfonso Solorzano Moncada</t>
  </si>
  <si>
    <t>2.01.04.01</t>
  </si>
  <si>
    <t>1.01.01.02.01.01</t>
  </si>
  <si>
    <t>MANUAL</t>
  </si>
  <si>
    <t>ASIENTO MANUAL</t>
  </si>
  <si>
    <t>2.01.03.03.02</t>
  </si>
  <si>
    <t>1.01.02.07.01.01</t>
  </si>
  <si>
    <t>1.01.02.07.01.02</t>
  </si>
  <si>
    <t>2.01.07.02.17</t>
  </si>
  <si>
    <t>1.01.04.03.01.01</t>
  </si>
  <si>
    <t>2.02.02.03.01</t>
  </si>
  <si>
    <t>1.01.02.05.03.01</t>
  </si>
  <si>
    <t xml:space="preserve">        Cuentas por cobrar socios o accionistas nacionales</t>
  </si>
  <si>
    <t>1.01.05.01.01</t>
  </si>
  <si>
    <t>1.01.03.03.01.01.01</t>
  </si>
  <si>
    <t>2.01.07.02.26</t>
  </si>
  <si>
    <t>2.01.03.01.01.01</t>
  </si>
  <si>
    <t>1.01.03.03.01.01.02</t>
  </si>
  <si>
    <t>1.01.03.03.01.01.03</t>
  </si>
  <si>
    <t>1.02.01.08.01.01</t>
  </si>
  <si>
    <t>1.01.03.03.01.01.04</t>
  </si>
  <si>
    <t>1.01.03.03.01.01.21</t>
  </si>
  <si>
    <t>1.01.03.03.01.01.05</t>
  </si>
  <si>
    <t>1.01.03.03.01.01.22</t>
  </si>
  <si>
    <t>1.01.03.03.01.01.33</t>
  </si>
  <si>
    <t>1.01.03.03.01.01.35</t>
  </si>
  <si>
    <t>1.01.03.03.01.01.26</t>
  </si>
  <si>
    <t>1.01.03.03.01.01.19</t>
  </si>
  <si>
    <t>1.01.03.03.01.01.34</t>
  </si>
  <si>
    <t>1.01.03.03.01.01.32</t>
  </si>
  <si>
    <t>1.01.03.03.01.01.27</t>
  </si>
  <si>
    <t>1.01.03.01.04.01.01</t>
  </si>
  <si>
    <t>5.03.07.07</t>
  </si>
  <si>
    <t>1.01.03.03.01.01.37</t>
  </si>
  <si>
    <t>1.01.03.03.01.01.11</t>
  </si>
  <si>
    <t>1.01.03.03.01.01.09</t>
  </si>
  <si>
    <t>1.01.03.03.01.01.38</t>
  </si>
  <si>
    <t>1.01.03.03.01.01.28</t>
  </si>
  <si>
    <t>1.01.03.03.01.01.31</t>
  </si>
  <si>
    <t>1.01.03.03.01.01.23</t>
  </si>
  <si>
    <t>1.02.01.07.02.01</t>
  </si>
  <si>
    <t>1.01.03.03.01.01.17</t>
  </si>
  <si>
    <t>1.01.03.03.01.01.36</t>
  </si>
  <si>
    <t>1.01.03.03.01.01.08</t>
  </si>
  <si>
    <t>1.01.03.03.01.01.39</t>
  </si>
  <si>
    <t>1.01.03.03.01.01.10</t>
  </si>
  <si>
    <t>1.01.03.03.01.01.07</t>
  </si>
  <si>
    <t>1.01.03.03.01.01.20</t>
  </si>
  <si>
    <t>1.01.03.03.01.01.24</t>
  </si>
  <si>
    <t>1.01.03.03.01.01.15</t>
  </si>
  <si>
    <t>1.01.03.03.01.01.06</t>
  </si>
  <si>
    <t>1.01.03.03.01.01.40</t>
  </si>
  <si>
    <t>1.01.03.03.01.01.41</t>
  </si>
  <si>
    <t>1.01.03.03.01.01.29</t>
  </si>
  <si>
    <t>1.01.01.01.01.05</t>
  </si>
  <si>
    <t>1.01.02.05.01.02</t>
  </si>
  <si>
    <t>5.01.08.02</t>
  </si>
  <si>
    <t>5.01.09.07</t>
  </si>
  <si>
    <t>1.01.03.03.01.01.18</t>
  </si>
  <si>
    <t>5.04.01.02.01.01</t>
  </si>
  <si>
    <t>5.03.07.09</t>
  </si>
  <si>
    <t>5.03.01.04</t>
  </si>
  <si>
    <t>5.01.02.04</t>
  </si>
  <si>
    <t>5.03.07.02</t>
  </si>
  <si>
    <t>1.01.03.03.01.01.43</t>
  </si>
  <si>
    <t>5.01.09.05</t>
  </si>
  <si>
    <t>CV Servicios pblicos</t>
  </si>
  <si>
    <t>1.02.01.04.01.01</t>
  </si>
  <si>
    <t>3.01.01.01</t>
  </si>
  <si>
    <t>5.03.08.05</t>
  </si>
  <si>
    <t>GA Servicios pblicos</t>
  </si>
  <si>
    <t>1.01.03.03.01.01.25</t>
  </si>
  <si>
    <t>4.01.03.01</t>
  </si>
  <si>
    <t>5.02.03.01</t>
  </si>
  <si>
    <t>1.01.03.03.01.02.01</t>
  </si>
  <si>
    <t>1.01.01.02.01</t>
  </si>
  <si>
    <t xml:space="preserve"> Banco del Pichincha 2100224986</t>
  </si>
  <si>
    <t xml:space="preserve"> Clientes nacionales</t>
  </si>
  <si>
    <t xml:space="preserve"> Bodega principal    12 </t>
  </si>
  <si>
    <t xml:space="preserve"> Costos de produccin de tabaco mtodo de acumulacin</t>
  </si>
  <si>
    <t xml:space="preserve"> Iva sobre compras</t>
  </si>
  <si>
    <t xml:space="preserve"> Relacionadas</t>
  </si>
  <si>
    <t xml:space="preserve"> Cuentas por pagar Socios y Accionistas</t>
  </si>
  <si>
    <t xml:space="preserve"> socio1</t>
  </si>
  <si>
    <t xml:space="preserve"> Exportaciones De bienes</t>
  </si>
  <si>
    <t>1.01.03.03</t>
  </si>
  <si>
    <t>1.01.03.03.01</t>
  </si>
  <si>
    <t>1.01.03.03.01.01</t>
  </si>
  <si>
    <t>1.01.03</t>
  </si>
  <si>
    <t>1.02.01.06.02.01</t>
  </si>
  <si>
    <t>Construcciones sistema de riego</t>
  </si>
  <si>
    <t>1.02.01.09.01.01</t>
  </si>
  <si>
    <t>vehiculos de planta</t>
  </si>
  <si>
    <t xml:space="preserve">        Tubera const de riego</t>
  </si>
  <si>
    <t xml:space="preserve"> Propiedad planta y equipos</t>
  </si>
  <si>
    <t>1.02.01</t>
  </si>
  <si>
    <t xml:space="preserve"> Maquinaria, Equipos, Instalaciones y adecuaciones</t>
  </si>
  <si>
    <t>1.02.01.04</t>
  </si>
  <si>
    <t>1.01.03.01</t>
  </si>
  <si>
    <t xml:space="preserve">1.01.03.01.04 </t>
  </si>
  <si>
    <t>1.01.03.01.04.01</t>
  </si>
  <si>
    <t>Inventario de prod. term. y mercad. en almacén (excluyendo obras/inmuebles terminados para la venta)</t>
  </si>
  <si>
    <t>Plantacion sector 1</t>
  </si>
  <si>
    <t>2.01.03</t>
  </si>
  <si>
    <t>2.01.03.01</t>
  </si>
  <si>
    <t>2.02.02</t>
  </si>
  <si>
    <t>2.02.02.03</t>
  </si>
  <si>
    <t>pasivo no corriente</t>
  </si>
  <si>
    <t>cuentas y documentos por pagar</t>
  </si>
  <si>
    <t>Cuentas por pagar socios y accionistas</t>
  </si>
  <si>
    <t>Patrimonio</t>
  </si>
  <si>
    <t>patrimonio atribuible a propietarios</t>
  </si>
  <si>
    <t>4.01.03</t>
  </si>
  <si>
    <t>Ingresos de actividades ordinarias</t>
  </si>
  <si>
    <t>Exportaciones netas</t>
  </si>
  <si>
    <t>5.02.03</t>
  </si>
  <si>
    <t>5.03.01</t>
  </si>
  <si>
    <t>5.04.01</t>
  </si>
  <si>
    <t>Instalación sistema de riesgo</t>
  </si>
  <si>
    <t>1.02.01.10.04.01</t>
  </si>
  <si>
    <t>5.01.03.01.02</t>
  </si>
  <si>
    <t>CV Costo por depreciaciones No acelerada</t>
  </si>
  <si>
    <t>1.02.01.12.01.06</t>
  </si>
  <si>
    <t>1.02.01.12.01.05</t>
  </si>
  <si>
    <t>1.02.01.12.01.04</t>
  </si>
  <si>
    <t>1.02.01.12.01.07</t>
  </si>
  <si>
    <t>1.02.01.12.01.03</t>
  </si>
  <si>
    <t>(-) Depreciacion acumulada de propiedad planta y equipo</t>
  </si>
  <si>
    <t>1.02.01.12</t>
  </si>
  <si>
    <t>Depreciacion del costo histórico antes de reexpresiones o revaluaciones</t>
  </si>
  <si>
    <t>Depreciación de Maquinaria</t>
  </si>
  <si>
    <t>Depreciación de Vehículo</t>
  </si>
  <si>
    <t>Depreciación de equipo de oficina</t>
  </si>
  <si>
    <t>Depreciación de Equipo de computo</t>
  </si>
  <si>
    <t>Depreciación de Instalaciones</t>
  </si>
  <si>
    <t>1.02.01.12.01</t>
  </si>
  <si>
    <t xml:space="preserve"> Depreciación de Propiedad, Planta y equipo</t>
  </si>
  <si>
    <t>1.01.03.03.01.01.44</t>
  </si>
  <si>
    <t>Gestión de Capital</t>
  </si>
  <si>
    <t>El objetivo principal de la gestión de capital de la Compañía es asegurar que ésta mantenga una calificación de crédito sólida y ratios de capital saludables para sustentar su negocio y maximizar el valor para los accionistas. La Compañía gestiona su estructura de capital y realiza ajustes en función a los cambios en las condiciones económicas. A fin de mantener y ajustar su estructura de capital, la Compañía puede modificar pagos de dividendos a los accionistas.</t>
  </si>
  <si>
    <t>2.25.</t>
  </si>
  <si>
    <t>Sr. Mendoza Hurtado Eduardo</t>
  </si>
  <si>
    <t>____________________________</t>
  </si>
  <si>
    <t xml:space="preserve"> Proveedores por pagar local Agrimen S.A.</t>
  </si>
  <si>
    <t>Pasivos Largo Plazo</t>
  </si>
  <si>
    <t>_________________________________________</t>
  </si>
  <si>
    <t>________________________________________</t>
  </si>
  <si>
    <t>EMPRESA:</t>
  </si>
  <si>
    <t>USUARIO:</t>
  </si>
  <si>
    <t>SIN NOMBRE</t>
  </si>
  <si>
    <t>DIRECCIÓN:</t>
  </si>
  <si>
    <t xml:space="preserve"> VIA SANTO DOMINGO RECINTO FEDERICO INTRIAGO</t>
  </si>
  <si>
    <t>FECHA DE IMPRESIÓN</t>
  </si>
  <si>
    <t>2022-08-26 11:39:48</t>
  </si>
  <si>
    <t>PLAN DE CUENTAS</t>
  </si>
  <si>
    <t>CUENTA</t>
  </si>
  <si>
    <t>DESCRIPCIÓN</t>
  </si>
  <si>
    <t>1.01.01</t>
  </si>
  <si>
    <t>1.01.01.01</t>
  </si>
  <si>
    <t>1.01.01.01.01</t>
  </si>
  <si>
    <t>1.01.01.01.01.01</t>
  </si>
  <si>
    <t>Caja General</t>
  </si>
  <si>
    <t>1.01.01.01.01.02</t>
  </si>
  <si>
    <t>Caja 2</t>
  </si>
  <si>
    <t>1.01.01.01.01.03</t>
  </si>
  <si>
    <t>Caja 3</t>
  </si>
  <si>
    <t>1.01.01.01.01.04</t>
  </si>
  <si>
    <t>1.01.01.01.02</t>
  </si>
  <si>
    <t>Caja tarjeta de credito</t>
  </si>
  <si>
    <t>1.01.01.01.02.01</t>
  </si>
  <si>
    <t>Mastercard</t>
  </si>
  <si>
    <t>1.01.01.01.02.02</t>
  </si>
  <si>
    <t>Visa</t>
  </si>
  <si>
    <t>1.01.01.01.02.03</t>
  </si>
  <si>
    <t>America Express</t>
  </si>
  <si>
    <t>1.01.01.01.03</t>
  </si>
  <si>
    <t>Caja cheque posfechados</t>
  </si>
  <si>
    <t>1.01.01.01.03.01</t>
  </si>
  <si>
    <t>Pendiente  enero</t>
  </si>
  <si>
    <t>1.01.01.01.03.02</t>
  </si>
  <si>
    <t>Pendiente  febrero</t>
  </si>
  <si>
    <t>1.01.01.01.03.03</t>
  </si>
  <si>
    <t>Pendiente marzo</t>
  </si>
  <si>
    <t>1.01.01.01.03.04</t>
  </si>
  <si>
    <t>Pendiente abril</t>
  </si>
  <si>
    <t>1.01.01.01.04</t>
  </si>
  <si>
    <t>Cheque pendientes de entrega</t>
  </si>
  <si>
    <t>1.01.01.01.04.01</t>
  </si>
  <si>
    <t>Banco 1</t>
  </si>
  <si>
    <t>1.01.01.01.04.02</t>
  </si>
  <si>
    <t>Banco 2</t>
  </si>
  <si>
    <t>1.01.01.01.04.03</t>
  </si>
  <si>
    <t>Banco 3</t>
  </si>
  <si>
    <t>1.01.01.01.04.04</t>
  </si>
  <si>
    <t>Banco 4</t>
  </si>
  <si>
    <t>1.01.01.01.05</t>
  </si>
  <si>
    <t>Caja punto de venta</t>
  </si>
  <si>
    <t>1.01.01.01.05.01</t>
  </si>
  <si>
    <t>Caja punto de venta 1</t>
  </si>
  <si>
    <t>1.01.01.01.05.02</t>
  </si>
  <si>
    <t>Caja punto de venta 2</t>
  </si>
  <si>
    <t>1.01.01.01.05.03</t>
  </si>
  <si>
    <t>Caja punto de venta 3</t>
  </si>
  <si>
    <t>1.01.01.01.05.04</t>
  </si>
  <si>
    <t>Caja punto de venta 4</t>
  </si>
  <si>
    <t>1.01.01.01.06</t>
  </si>
  <si>
    <t>Cajas transitorias</t>
  </si>
  <si>
    <t>1.01.01.01.06.01</t>
  </si>
  <si>
    <t>Cuentas transitorias por liquidar</t>
  </si>
  <si>
    <t>1.01.01.01.06.02</t>
  </si>
  <si>
    <t>Cuentas transitorias pendiete de giro</t>
  </si>
  <si>
    <t>1.01.01.02</t>
  </si>
  <si>
    <t>1.01.01.02.01.02</t>
  </si>
  <si>
    <t>Banco del  Pacifico</t>
  </si>
  <si>
    <t>1.01.01.02.01.03</t>
  </si>
  <si>
    <t>Banco del Internacional</t>
  </si>
  <si>
    <t>1.01.01.02.01.04</t>
  </si>
  <si>
    <t>Banco del Guayaquil</t>
  </si>
  <si>
    <t>1.01.01.02.01.05</t>
  </si>
  <si>
    <t>Banco Produbanco</t>
  </si>
  <si>
    <t>1.01.01.02.02</t>
  </si>
  <si>
    <t>Bancos del Exterior</t>
  </si>
  <si>
    <t>1.01.01.03</t>
  </si>
  <si>
    <t>TARJETAS</t>
  </si>
  <si>
    <t>1.01.01.03.01</t>
  </si>
  <si>
    <t>Tarjeta</t>
  </si>
  <si>
    <t>1.01.02</t>
  </si>
  <si>
    <t>1.01.02.01</t>
  </si>
  <si>
    <t>Activos financieros con cambios en resultados</t>
  </si>
  <si>
    <t>1.01.02.01.01</t>
  </si>
  <si>
    <t>Cartas de credito 1</t>
  </si>
  <si>
    <t>1.01.02.02</t>
  </si>
  <si>
    <t>Activos financieros disponibles para la venta</t>
  </si>
  <si>
    <t>1.01.02.02.01</t>
  </si>
  <si>
    <t>Inversiones corto plazo 1</t>
  </si>
  <si>
    <t>1.01.02.03</t>
  </si>
  <si>
    <t>Activos financieros mantenidos hasta el vencimiento</t>
  </si>
  <si>
    <t>1.01.02.03.01</t>
  </si>
  <si>
    <t>Polizas 1</t>
  </si>
  <si>
    <t>1.01.02.04</t>
  </si>
  <si>
    <t>Provision por deterioro</t>
  </si>
  <si>
    <t>1.01.02.04.01</t>
  </si>
  <si>
    <t>deterioro inversiones 1</t>
  </si>
  <si>
    <t>1.01.02.05</t>
  </si>
  <si>
    <t>1.01.02.05.01</t>
  </si>
  <si>
    <t>Clientes por cobrar</t>
  </si>
  <si>
    <t>1.01.02.05.01.01</t>
  </si>
  <si>
    <t>Clientes por cobrar nacionales</t>
  </si>
  <si>
    <t>1.01.02.05.02</t>
  </si>
  <si>
    <t>Anticipo empleados</t>
  </si>
  <si>
    <t>1.01.02.05.02.01</t>
  </si>
  <si>
    <t>Anticipos nomina</t>
  </si>
  <si>
    <t>1.01.02.05.02.02</t>
  </si>
  <si>
    <t>Otros descuentos empleados</t>
  </si>
  <si>
    <t>1.01.02.05.02.03</t>
  </si>
  <si>
    <t>Prestamos empleados</t>
  </si>
  <si>
    <t>1.01.02.05.03</t>
  </si>
  <si>
    <t>1.01.02.06</t>
  </si>
  <si>
    <t>Documentos por cobrar</t>
  </si>
  <si>
    <t>1.01.02.06.01</t>
  </si>
  <si>
    <t>Cuenta 1</t>
  </si>
  <si>
    <t>1.01.02.07</t>
  </si>
  <si>
    <t>1.01.02.07.01</t>
  </si>
  <si>
    <t>Cuentas por cobrar Sr. Armando Loor Bravo</t>
  </si>
  <si>
    <t>1.01.03.01.01</t>
  </si>
  <si>
    <t>1.01.03.01.01.01</t>
  </si>
  <si>
    <t>1.01.03.01.01.01.01</t>
  </si>
  <si>
    <t>1.01.03.01.01.02</t>
  </si>
  <si>
    <t>Extranjeras</t>
  </si>
  <si>
    <t>1.01.03.01.01.02.01</t>
  </si>
  <si>
    <t>1.01.03.01.02</t>
  </si>
  <si>
    <t>1.01.03.01.02.01</t>
  </si>
  <si>
    <t>1.01.03.01.02.01.01</t>
  </si>
  <si>
    <t>1.01.03.01.02.02</t>
  </si>
  <si>
    <t>1.01.03.01.02.02.01</t>
  </si>
  <si>
    <t>1.01.03.01.03</t>
  </si>
  <si>
    <t>1.01.03.01.03.01</t>
  </si>
  <si>
    <t>Planta 1</t>
  </si>
  <si>
    <t>1.01.03.01.03.01.01</t>
  </si>
  <si>
    <t>Materiales 1</t>
  </si>
  <si>
    <t>1.01.03.01.03.01.02</t>
  </si>
  <si>
    <t>Materiales 2</t>
  </si>
  <si>
    <t>1.01.03.01.03.02</t>
  </si>
  <si>
    <t>Siembra Mantenimiento tabaco</t>
  </si>
  <si>
    <t>1.01.03.01.03.03</t>
  </si>
  <si>
    <t>Productos en proceso tabaco</t>
  </si>
  <si>
    <t>1.01.03.01.04</t>
  </si>
  <si>
    <t>Bodega principal    12 %</t>
  </si>
  <si>
    <t>1.01.03.01.04.01.02</t>
  </si>
  <si>
    <t>Bodega principal    0 %</t>
  </si>
  <si>
    <t>1.01.03.01.04.02</t>
  </si>
  <si>
    <t>Construcciones civiles</t>
  </si>
  <si>
    <t>1.01.03.01.04.02.01</t>
  </si>
  <si>
    <t>Contruccion 1</t>
  </si>
  <si>
    <t>1.01.03.01.05</t>
  </si>
  <si>
    <t>1.01.03.01.05.01</t>
  </si>
  <si>
    <t>Suministros</t>
  </si>
  <si>
    <t>1.01.03.01.05.01.01</t>
  </si>
  <si>
    <t>Suministros de oficina</t>
  </si>
  <si>
    <t>1.01.03.01.06</t>
  </si>
  <si>
    <t>1.01.03.01.06.01</t>
  </si>
  <si>
    <t>Bodega 1</t>
  </si>
  <si>
    <t>1.01.03.01.06.01.01</t>
  </si>
  <si>
    <t>Cemento</t>
  </si>
  <si>
    <t>1.01.03.01.07</t>
  </si>
  <si>
    <t>1.01.03.01.07.01</t>
  </si>
  <si>
    <t>Casas</t>
  </si>
  <si>
    <t>1.01.03.01.07.01.01</t>
  </si>
  <si>
    <t>Casas tipo 1</t>
  </si>
  <si>
    <t>1.01.03.01.08</t>
  </si>
  <si>
    <t>1.01.03.01.08.01</t>
  </si>
  <si>
    <t>1.01.03.01.08.01.01</t>
  </si>
  <si>
    <t>Casas tipo 2</t>
  </si>
  <si>
    <t>1.01.03.01.09</t>
  </si>
  <si>
    <t>1.01.03.01.09.01</t>
  </si>
  <si>
    <t>Materia prima</t>
  </si>
  <si>
    <t>1.01.03.01.09.03</t>
  </si>
  <si>
    <t>Producto en proceso</t>
  </si>
  <si>
    <t>1.01.03.02</t>
  </si>
  <si>
    <t>Activos no corrientes mantenidos para la venta</t>
  </si>
  <si>
    <t>1.01.03.02.01</t>
  </si>
  <si>
    <t>Al costo</t>
  </si>
  <si>
    <t>1.01.03.02.01.01</t>
  </si>
  <si>
    <t>terreno 1</t>
  </si>
  <si>
    <t>1.01.03.02.02</t>
  </si>
  <si>
    <t>1.01.03.02.02.01</t>
  </si>
  <si>
    <t>Sector 1</t>
  </si>
  <si>
    <t>compra de cañas</t>
  </si>
  <si>
    <t>Compra de madera para la construcción</t>
  </si>
  <si>
    <t>1.01.03.03.01.01.12</t>
  </si>
  <si>
    <t>Compra de nematicida</t>
  </si>
  <si>
    <t>1.01.03.03.01.01.13</t>
  </si>
  <si>
    <t>Const. De riego y materiales.</t>
  </si>
  <si>
    <t>1.01.03.03.01.01.14</t>
  </si>
  <si>
    <t>Const. De y rep. Equipos de riego</t>
  </si>
  <si>
    <t>Const. Para cruce de tubería</t>
  </si>
  <si>
    <t>1.01.03.03.01.01.16</t>
  </si>
  <si>
    <t>Construcción de recolector</t>
  </si>
  <si>
    <t>Insumos agrícolas</t>
  </si>
  <si>
    <t>Levantamiento planimétrico</t>
  </si>
  <si>
    <t>Mant eléctrico</t>
  </si>
  <si>
    <t>Mant. De  llantas de vehículos</t>
  </si>
  <si>
    <t>Mant. De equipos y maquinaria</t>
  </si>
  <si>
    <t>Mant. De maquinaria</t>
  </si>
  <si>
    <t>Materiales de construcción</t>
  </si>
  <si>
    <t>Materiales de ferretería</t>
  </si>
  <si>
    <t>1.01.03.03.01.01.30</t>
  </si>
  <si>
    <t>Papel periódico para empaque de cajas</t>
  </si>
  <si>
    <t>Sistema de blindaje de vehículo</t>
  </si>
  <si>
    <t>Transporte de cartón</t>
  </si>
  <si>
    <t>Tubería const de riego</t>
  </si>
  <si>
    <t>Útiles de oficina</t>
  </si>
  <si>
    <t>Servicios Públicos, Agua, Energía Eléctrica, Teléfono</t>
  </si>
  <si>
    <t>Suministro, materiales y otros</t>
  </si>
  <si>
    <t>Instalaciones, y otros</t>
  </si>
  <si>
    <t>Alimentación y refrigerios</t>
  </si>
  <si>
    <t>1.01.03.03.01.01.42</t>
  </si>
  <si>
    <t>Compra de equipos</t>
  </si>
  <si>
    <t>Depreciación de Propiedad, Planta y equipo</t>
  </si>
  <si>
    <t>1.01.03.03.01.02</t>
  </si>
  <si>
    <t>Costos de producción de tabaco método de acumulación</t>
  </si>
  <si>
    <t>1.01.03.03.01.03</t>
  </si>
  <si>
    <t>Sector 3</t>
  </si>
  <si>
    <t>1.01.03.03.01.03.01</t>
  </si>
  <si>
    <t>1.01.03.03.01.04</t>
  </si>
  <si>
    <t>Sector 4</t>
  </si>
  <si>
    <t>1.01.03.03.01.04.01</t>
  </si>
  <si>
    <t>1.01.03.03.01.05</t>
  </si>
  <si>
    <t>Sector 5</t>
  </si>
  <si>
    <t>1.01.03.03.02</t>
  </si>
  <si>
    <t>Animales vivos</t>
  </si>
  <si>
    <t>1.01.03.03.02.01</t>
  </si>
  <si>
    <t>1.01.03.03.02.01.01</t>
  </si>
  <si>
    <t>Hato ganadero 1</t>
  </si>
  <si>
    <t>1.01.03.03.02.02</t>
  </si>
  <si>
    <t>1.01.03.03.02.02.01</t>
  </si>
  <si>
    <t>1.01.03.03.02.03</t>
  </si>
  <si>
    <t>1.01.03.03.02.03.01</t>
  </si>
  <si>
    <t>1.01.04</t>
  </si>
  <si>
    <t>1.01.04.03</t>
  </si>
  <si>
    <t>1.01.04.03.01</t>
  </si>
  <si>
    <t>1.01.04.03.01.02</t>
  </si>
  <si>
    <t>Anticipos Proveedores Exterior</t>
  </si>
  <si>
    <t>1.01.05</t>
  </si>
  <si>
    <t>1.01.05.01</t>
  </si>
  <si>
    <t>1.01.05.02</t>
  </si>
  <si>
    <t>Retenciones en la fuente de IVA que le han efectuado</t>
  </si>
  <si>
    <t>1.01.05.02.01</t>
  </si>
  <si>
    <t>10 Retenciones bienes contribuyentes especiales</t>
  </si>
  <si>
    <t>1.01.05.02.02</t>
  </si>
  <si>
    <t>20 Retenciones servicios contribuyentes especiales</t>
  </si>
  <si>
    <t>1.01.05.02.03</t>
  </si>
  <si>
    <t>30 Retenciones bienes</t>
  </si>
  <si>
    <t>1.01.05.02.04</t>
  </si>
  <si>
    <t>50 Retenciones servicios exportadores de recursos naturales no renovables</t>
  </si>
  <si>
    <t>1.01.05.02.05</t>
  </si>
  <si>
    <t>70 Retenciones servicios</t>
  </si>
  <si>
    <t>1.01.05.02.06</t>
  </si>
  <si>
    <t>100 Retenciones honorarios arrendamientos personas naturales</t>
  </si>
  <si>
    <t>1.01.05.02.07</t>
  </si>
  <si>
    <t>100 Retenciones exportadores</t>
  </si>
  <si>
    <t>1.01.05.02.08</t>
  </si>
  <si>
    <t>retenciones en venta 30  tarjeta de crdito</t>
  </si>
  <si>
    <t>1.01.05.02.09</t>
  </si>
  <si>
    <t>Otras retenciones iva</t>
  </si>
  <si>
    <t>1.01.05.02.10</t>
  </si>
  <si>
    <t>Otras retenciones IVA</t>
  </si>
  <si>
    <t>1.01.05.03</t>
  </si>
  <si>
    <t>Retenciones en la fuente del impuesto a la renta</t>
  </si>
  <si>
    <t>1.01.05.03.01</t>
  </si>
  <si>
    <t>302  Retenciones en relacion de dependencia</t>
  </si>
  <si>
    <t>1.01.05.03.02</t>
  </si>
  <si>
    <t>303 Servicios Honorarios profecionales 10%</t>
  </si>
  <si>
    <t>1.01.05.03.03</t>
  </si>
  <si>
    <t>304 Servicions Predomina el intelecto 8%</t>
  </si>
  <si>
    <t>1.01.05.03.04</t>
  </si>
  <si>
    <t>307 Servicios predomina la mano de obra 2%</t>
  </si>
  <si>
    <t>1.01.05.03.05</t>
  </si>
  <si>
    <t>308 Servicios utilizacion de la imagen 10%</t>
  </si>
  <si>
    <t>1.01.05.03.06</t>
  </si>
  <si>
    <t>309 Publicidad y cominicacion 1.75%</t>
  </si>
  <si>
    <t>1.01.05.03.07</t>
  </si>
  <si>
    <t>310 Servicio de transporte privado de pasajeros o transporte pblico o privado de carga 1%</t>
  </si>
  <si>
    <t>1.01.05.03.08</t>
  </si>
  <si>
    <t>311 Liquindacion de compra (nivel cultural rustico) 2%</t>
  </si>
  <si>
    <t>1.01.05.03.09</t>
  </si>
  <si>
    <t>312  Tranferencia de bienes muebles de naturaleza corporal 1.75%</t>
  </si>
  <si>
    <t>1.01.05.03.10</t>
  </si>
  <si>
    <t>3120   Compras de bienes de origen, agriola, pecuario, cunicola, forestal  1%</t>
  </si>
  <si>
    <t>1.01.05.03.11</t>
  </si>
  <si>
    <t>314 Por regalias, derechos de autor, marcas, patentes y similares 8%</t>
  </si>
  <si>
    <t>1.01.05.03.12</t>
  </si>
  <si>
    <t>319  Arrendamiento mercantil 1.75%</t>
  </si>
  <si>
    <t>1.01.05.03.13</t>
  </si>
  <si>
    <t>320  Arrendmiento  bienes inmuebles 8%</t>
  </si>
  <si>
    <t>1.01.05.03.14</t>
  </si>
  <si>
    <t>322 Seguros y reaseguros (primas y cesiones ) 1.75%</t>
  </si>
  <si>
    <t>1.01.05.03.15</t>
  </si>
  <si>
    <t>323  Rendimientos Financieros 2%</t>
  </si>
  <si>
    <t>1.01.05.03.16</t>
  </si>
  <si>
    <t>324 Rendimientos financieros entre instituciones del sistema financiero EP 1%</t>
  </si>
  <si>
    <t>1.01.05.03.17</t>
  </si>
  <si>
    <t>1.01.05.03.18</t>
  </si>
  <si>
    <t>333 Ganancias en la enajenacion de derechos representativos de capital MV 10%</t>
  </si>
  <si>
    <t>1.01.05.03.19</t>
  </si>
  <si>
    <t>334 Contraprestacion  en la enajenacion de derechos representativos de 1% capital</t>
  </si>
  <si>
    <t>1.01.05.03.20</t>
  </si>
  <si>
    <t>335 Loterias, rifas, apuestas y similares</t>
  </si>
  <si>
    <t>1.01.05.03.21</t>
  </si>
  <si>
    <t>336 Ventas de combustibles a comercializadoras</t>
  </si>
  <si>
    <t>1.01.05.03.22</t>
  </si>
  <si>
    <t>337 Venta de combustible a distribuidores</t>
  </si>
  <si>
    <t>1.01.05.03.23</t>
  </si>
  <si>
    <t>343 Otras retenciones a 1%</t>
  </si>
  <si>
    <t>1.01.05.03.24</t>
  </si>
  <si>
    <t>344 Otras retenciones a 2%</t>
  </si>
  <si>
    <t>1.01.05.03.32</t>
  </si>
  <si>
    <t>3440 Otras retenciones a 2.75%</t>
  </si>
  <si>
    <t>1.01.05.03.33</t>
  </si>
  <si>
    <t>345 Otras retenciones a 8%</t>
  </si>
  <si>
    <t>1.01.05.03.34</t>
  </si>
  <si>
    <t>346 Otras retenciones a otros porcentajes</t>
  </si>
  <si>
    <t>1.01.05.03.35</t>
  </si>
  <si>
    <t>348  impuesto unico a ingresos de actividades agropecuarias  produc/ comercializa</t>
  </si>
  <si>
    <t>1.01.05.03.36</t>
  </si>
  <si>
    <t>350 Otras retenciones a 1%</t>
  </si>
  <si>
    <t>1.01.05.03.37</t>
  </si>
  <si>
    <t>399 Retencion microempresas 1.75%</t>
  </si>
  <si>
    <t>1.01.05.03.38</t>
  </si>
  <si>
    <t>Otras retenciones RENTA</t>
  </si>
  <si>
    <t>1.01.05.04</t>
  </si>
  <si>
    <t>Anticipo de impuesto a renta</t>
  </si>
  <si>
    <t>1.01.05.04.01</t>
  </si>
  <si>
    <t>1era cuota julio</t>
  </si>
  <si>
    <t>1.01.05.04.02</t>
  </si>
  <si>
    <t>2da cuota septiembre</t>
  </si>
  <si>
    <t>1.01.06</t>
  </si>
  <si>
    <t>1.01.06.01</t>
  </si>
  <si>
    <t>1.01.06.01.01</t>
  </si>
  <si>
    <t>1.01.06.02</t>
  </si>
  <si>
    <t>1.01.06.02.01</t>
  </si>
  <si>
    <t>1.01.06.03</t>
  </si>
  <si>
    <t>1.01.06.03.01</t>
  </si>
  <si>
    <t>1.01.06.04</t>
  </si>
  <si>
    <t>1.01.06.04.01</t>
  </si>
  <si>
    <t>1.02.01.01</t>
  </si>
  <si>
    <t>1.02.01.01.01</t>
  </si>
  <si>
    <t>terrreno 1</t>
  </si>
  <si>
    <t>1.02.01.02</t>
  </si>
  <si>
    <t>1.02.01.02.01</t>
  </si>
  <si>
    <t>1.02.01.02.01.01</t>
  </si>
  <si>
    <t>Edificio 1</t>
  </si>
  <si>
    <t>1.02.01.02.02</t>
  </si>
  <si>
    <t>1.02.01.02.02.01</t>
  </si>
  <si>
    <t>1.02.01.03</t>
  </si>
  <si>
    <t>Naves, aeronaves, barcazasy similares</t>
  </si>
  <si>
    <t>1.02.01.03.01</t>
  </si>
  <si>
    <t>1.02.01.03.01.01</t>
  </si>
  <si>
    <t>Nave1</t>
  </si>
  <si>
    <t>1.02.01.03.02</t>
  </si>
  <si>
    <t>1.02.01.03.02.01</t>
  </si>
  <si>
    <t>Maquinaria, Equipos, Instalaciones y adecuaciones</t>
  </si>
  <si>
    <t>1.02.01.04.01</t>
  </si>
  <si>
    <t>1.02.01.04.02</t>
  </si>
  <si>
    <t>1.02.01.04.02.01</t>
  </si>
  <si>
    <t>Maquinaria 1 ajuste</t>
  </si>
  <si>
    <t>1.02.01.05</t>
  </si>
  <si>
    <t>Plantas productora  (agricultura)</t>
  </si>
  <si>
    <t>1.02.01.05.01</t>
  </si>
  <si>
    <t>1.02.01.05.01.01</t>
  </si>
  <si>
    <t>Plantacion 1</t>
  </si>
  <si>
    <t>1.02.01.05.02</t>
  </si>
  <si>
    <t>1.02.01.05.02.01</t>
  </si>
  <si>
    <t>1.02.01.06</t>
  </si>
  <si>
    <t>1.02.01.06.01</t>
  </si>
  <si>
    <t>1.02.01.06.01.01</t>
  </si>
  <si>
    <t>Edificios 1</t>
  </si>
  <si>
    <t>1.02.01.06.02</t>
  </si>
  <si>
    <t>1.02.01.07</t>
  </si>
  <si>
    <t>1.02.01.07.01</t>
  </si>
  <si>
    <t>Oficina</t>
  </si>
  <si>
    <t>1.02.01.07.01.01</t>
  </si>
  <si>
    <t>Oficina 1</t>
  </si>
  <si>
    <t>1.02.01.07.02</t>
  </si>
  <si>
    <t>1.02.01.08</t>
  </si>
  <si>
    <t>1.02.01.08.01</t>
  </si>
  <si>
    <t>1.02.01.09</t>
  </si>
  <si>
    <t>Vehiculo, equipo de transporte y camionero movil</t>
  </si>
  <si>
    <t>1.02.01.09.01</t>
  </si>
  <si>
    <t>Vehiculo</t>
  </si>
  <si>
    <t>1.02.01.09.02</t>
  </si>
  <si>
    <t>Vehiculo de produccion</t>
  </si>
  <si>
    <t>1.02.01.09.02.01</t>
  </si>
  <si>
    <t>vehiculos produccion</t>
  </si>
  <si>
    <t>1.02.01.10</t>
  </si>
  <si>
    <t>Propiedades , planta y equipo por contratos de arrendamiento financiero</t>
  </si>
  <si>
    <t>1.02.01.10.01</t>
  </si>
  <si>
    <t>1.02.01.10.01.01</t>
  </si>
  <si>
    <t>1.02.01.10.02</t>
  </si>
  <si>
    <t>1.02.01.10.02.01</t>
  </si>
  <si>
    <t>1.02.01.10.03</t>
  </si>
  <si>
    <t>1.02.01.10.03.01</t>
  </si>
  <si>
    <t>Nave 1</t>
  </si>
  <si>
    <t>1.02.01.10.04</t>
  </si>
  <si>
    <t>1.02.01.10.05</t>
  </si>
  <si>
    <t>1.02.01.10.05.01</t>
  </si>
  <si>
    <t>Equipo 1</t>
  </si>
  <si>
    <t>1.02.01.10.06</t>
  </si>
  <si>
    <t>1.02.01.10.06.01</t>
  </si>
  <si>
    <t>vehiculo 1</t>
  </si>
  <si>
    <t>1.02.01.10.07</t>
  </si>
  <si>
    <t>1.02.01.10.07.01</t>
  </si>
  <si>
    <t>varios 1</t>
  </si>
  <si>
    <t>1.02.01.11</t>
  </si>
  <si>
    <t>1.02.01.12.01.01</t>
  </si>
  <si>
    <t>Depreciación de Edificios 1</t>
  </si>
  <si>
    <t>1.02.01.12.01.02</t>
  </si>
  <si>
    <t>1.02.01.12.02</t>
  </si>
  <si>
    <t>Depreciacion del ajuste acumulado por reexpresiones o revaluaciones</t>
  </si>
  <si>
    <t>1.02.01.12.02.01</t>
  </si>
  <si>
    <t>1.02.01.12.02.02</t>
  </si>
  <si>
    <t>1.02.01.12.02.03</t>
  </si>
  <si>
    <t>Instalacion 1</t>
  </si>
  <si>
    <t>1.02.01.12.02.04</t>
  </si>
  <si>
    <t>1.02.01.13</t>
  </si>
  <si>
    <t>1.02.02</t>
  </si>
  <si>
    <t>Activos Intangibles</t>
  </si>
  <si>
    <t>1.02.02.01</t>
  </si>
  <si>
    <t>1.02.02.01.01</t>
  </si>
  <si>
    <t>derechos 1</t>
  </si>
  <si>
    <t>1.02.02.02</t>
  </si>
  <si>
    <t>1.02.02.02.01</t>
  </si>
  <si>
    <t>marcas 1</t>
  </si>
  <si>
    <t>1.02.02.03</t>
  </si>
  <si>
    <t>1.02.02.03.01</t>
  </si>
  <si>
    <t>adecuaciones 1</t>
  </si>
  <si>
    <t>1.02.02.04</t>
  </si>
  <si>
    <t>1.02.02.04.01</t>
  </si>
  <si>
    <t>1.02.02.05</t>
  </si>
  <si>
    <t>1.02.02.05.01</t>
  </si>
  <si>
    <t>otros 1</t>
  </si>
  <si>
    <t>1.02.02.06</t>
  </si>
  <si>
    <t>1.02.02.06.01</t>
  </si>
  <si>
    <t>amortizacion 1</t>
  </si>
  <si>
    <t>1.02.02.07</t>
  </si>
  <si>
    <t>1.02.02.07.01</t>
  </si>
  <si>
    <t>deterioro 1</t>
  </si>
  <si>
    <t>1.02.02.08</t>
  </si>
  <si>
    <t>Derechos de uso por activos arrendados</t>
  </si>
  <si>
    <t>1.02.02.08.01</t>
  </si>
  <si>
    <t>Derechos  activos arrendados</t>
  </si>
  <si>
    <t>1.02.02.08.01.01</t>
  </si>
  <si>
    <t>bien 1</t>
  </si>
  <si>
    <t>1.02.02.08.02</t>
  </si>
  <si>
    <t>(-) Amortización acumulada de derechos de uso por activos arrendados</t>
  </si>
  <si>
    <t>1.02.02.08.02.01</t>
  </si>
  <si>
    <t>1.02.03</t>
  </si>
  <si>
    <t>Propiedades de inversion</t>
  </si>
  <si>
    <t>1.02.03.01</t>
  </si>
  <si>
    <t>1.02.03.01.01</t>
  </si>
  <si>
    <t>1.02.03.02</t>
  </si>
  <si>
    <t>1.02.03.02.01</t>
  </si>
  <si>
    <t>razonable 1</t>
  </si>
  <si>
    <t>1.02.04</t>
  </si>
  <si>
    <t>1.02.04.01</t>
  </si>
  <si>
    <t>Plantas vivas y frutas  en crecimiento</t>
  </si>
  <si>
    <t>1.02.04.01.01</t>
  </si>
  <si>
    <t>Plantación sector 1</t>
  </si>
  <si>
    <t>1.02.04.01.01.01</t>
  </si>
  <si>
    <t>Plantaciones sector 1</t>
  </si>
  <si>
    <t>1.02.04.01.02</t>
  </si>
  <si>
    <t>Plantación sector 2</t>
  </si>
  <si>
    <t>1.02.04.01.02.01</t>
  </si>
  <si>
    <t>Plantaciones sector 2</t>
  </si>
  <si>
    <t>1.02.04.01.03</t>
  </si>
  <si>
    <t>Plantación sector 3</t>
  </si>
  <si>
    <t>1.02.04.01.03.01</t>
  </si>
  <si>
    <t>Plantaciones sector 3</t>
  </si>
  <si>
    <t>1.02.04.01.04</t>
  </si>
  <si>
    <t>(-) Depreciación de plantación</t>
  </si>
  <si>
    <t>1.02.04.01.04.01</t>
  </si>
  <si>
    <t>Depreciación Plantación Sector 1</t>
  </si>
  <si>
    <t>1.02.04.01.05</t>
  </si>
  <si>
    <t>(-) Deterioro de Activos Biológicos</t>
  </si>
  <si>
    <t>1.02.04.01.05.01</t>
  </si>
  <si>
    <t>Deterioro de Activos Biológicos</t>
  </si>
  <si>
    <t>1.02.04.02</t>
  </si>
  <si>
    <t>Animales Vivos</t>
  </si>
  <si>
    <t>1.02.04.02.01</t>
  </si>
  <si>
    <t>1.02.04.02.01.01</t>
  </si>
  <si>
    <t>hato  1</t>
  </si>
  <si>
    <t>1.02.04.02.02</t>
  </si>
  <si>
    <t>1.02.04.02.02.01</t>
  </si>
  <si>
    <t>1.02.04.02.03</t>
  </si>
  <si>
    <t>1.02.04.02.03.01</t>
  </si>
  <si>
    <t>1.02.04.02.04</t>
  </si>
  <si>
    <t>1.02.04.02.04.01</t>
  </si>
  <si>
    <t>1.02.05</t>
  </si>
  <si>
    <t>Activos para exploracion, evaluacion y explotacion de recursos minerales</t>
  </si>
  <si>
    <t>1.02.05.01</t>
  </si>
  <si>
    <t>1.02.05.01.01</t>
  </si>
  <si>
    <t>mina 1</t>
  </si>
  <si>
    <t>1.02.05.02</t>
  </si>
  <si>
    <t>1.02.05.02.01</t>
  </si>
  <si>
    <t>derecho de explotacion</t>
  </si>
  <si>
    <t>1.02.05.03</t>
  </si>
  <si>
    <t>(-) Depreciación / amortización acumulada de activos para exploración, evaluación y explotación</t>
  </si>
  <si>
    <t>1.02.05.03.01</t>
  </si>
  <si>
    <t>1.02.05.04</t>
  </si>
  <si>
    <t>(-) Deterioro acumulado del valor de activos para exploración, evaluación y explotación</t>
  </si>
  <si>
    <t>1.02.05.04.01</t>
  </si>
  <si>
    <t>1.02.06</t>
  </si>
  <si>
    <t>1.02.06.01</t>
  </si>
  <si>
    <t>Inversiones en subsidiarias</t>
  </si>
  <si>
    <t>1.02.06.01.01</t>
  </si>
  <si>
    <t>1.02.06.01.02</t>
  </si>
  <si>
    <t>1.02.06.02</t>
  </si>
  <si>
    <t>Inversiones en asociadas</t>
  </si>
  <si>
    <t>1.02.06.02.01</t>
  </si>
  <si>
    <t>1.02.06.02.02</t>
  </si>
  <si>
    <t>1.02.06.03</t>
  </si>
  <si>
    <t>Inversiones en nogocios conjuntos</t>
  </si>
  <si>
    <t>1.02.06.03.01</t>
  </si>
  <si>
    <t>1.02.06.03.02</t>
  </si>
  <si>
    <t>1.02.06.04</t>
  </si>
  <si>
    <t>1.02.06.05</t>
  </si>
  <si>
    <t>1.02.07</t>
  </si>
  <si>
    <t>Cuentas y documentos por cobrar no corrientes</t>
  </si>
  <si>
    <t>1.02.07.01</t>
  </si>
  <si>
    <t>Cuentas y documentos por cobrar comerciales no corrientes</t>
  </si>
  <si>
    <t>1.02.07.01.01</t>
  </si>
  <si>
    <t>1.02.07.01.01.01</t>
  </si>
  <si>
    <t>1.02.07.01.01.01.01</t>
  </si>
  <si>
    <t>cliente 1</t>
  </si>
  <si>
    <t>1.02.07.01.01.02</t>
  </si>
  <si>
    <t>1.02.07.01.01.02.01</t>
  </si>
  <si>
    <t>1.02.07.01.01.03</t>
  </si>
  <si>
    <t>1.02.07.01.01.03.01</t>
  </si>
  <si>
    <t>1.02.07.01.02</t>
  </si>
  <si>
    <t>1.02.07.01.02.01</t>
  </si>
  <si>
    <t>1.02.07.01.02.01.01</t>
  </si>
  <si>
    <t>1.02.07.01.02.02</t>
  </si>
  <si>
    <t>1.02.07.01.02.02.01</t>
  </si>
  <si>
    <t>1.02.07.01.02.03</t>
  </si>
  <si>
    <t>1.02.07.01.02.03.01</t>
  </si>
  <si>
    <t>1.02.08</t>
  </si>
  <si>
    <t>Otros activos financieros no corrientes</t>
  </si>
  <si>
    <t>1.02.08.01</t>
  </si>
  <si>
    <t>1.02.08.01.01</t>
  </si>
  <si>
    <t>cuenta x</t>
  </si>
  <si>
    <t>1.02.08.02</t>
  </si>
  <si>
    <t>1.02.08.02.01</t>
  </si>
  <si>
    <t>1.02.08.03</t>
  </si>
  <si>
    <t>1.02.08.03.01</t>
  </si>
  <si>
    <t>1.02.09</t>
  </si>
  <si>
    <t>Porcion corriente de arrendamientos financieros</t>
  </si>
  <si>
    <t>1.02.09.01</t>
  </si>
  <si>
    <t>Nacional</t>
  </si>
  <si>
    <t>1.02.09.01.01</t>
  </si>
  <si>
    <t>1.02.09.02</t>
  </si>
  <si>
    <t>Exterior</t>
  </si>
  <si>
    <t>1.02.09.02.01</t>
  </si>
  <si>
    <t>1.02.10</t>
  </si>
  <si>
    <t>Activos por impuestos diferidos</t>
  </si>
  <si>
    <t>1.02.10.01</t>
  </si>
  <si>
    <t>1.02.10.01.01</t>
  </si>
  <si>
    <t>cuenta1</t>
  </si>
  <si>
    <t>1.02.10.02</t>
  </si>
  <si>
    <t>1.02.10.02.01</t>
  </si>
  <si>
    <t>1.02.10.03</t>
  </si>
  <si>
    <t>Activo por credito fiscal no utilizado</t>
  </si>
  <si>
    <t>1.02.10.03.01</t>
  </si>
  <si>
    <t>1.02.10.03.01.01</t>
  </si>
  <si>
    <t>anual 1</t>
  </si>
  <si>
    <t>1.02.10.03.02</t>
  </si>
  <si>
    <t>Crédito tributario a favor del sujeto pasivo (Impuesto a la Renta)</t>
  </si>
  <si>
    <t>1.02.10.03.02.01</t>
  </si>
  <si>
    <t>1.02.10.03.03</t>
  </si>
  <si>
    <t>1.02.10.03.03.01</t>
  </si>
  <si>
    <t>1.02.11</t>
  </si>
  <si>
    <t>1.02.11.01</t>
  </si>
  <si>
    <t>Amortizaciones  a largo plazo</t>
  </si>
  <si>
    <t>1.02.11.01.01</t>
  </si>
  <si>
    <t>costos pagado anticipados</t>
  </si>
  <si>
    <t>2.01.01</t>
  </si>
  <si>
    <t>Pasivos financieros con cambios en resultados</t>
  </si>
  <si>
    <t>2.01.01.01</t>
  </si>
  <si>
    <t>dfgdfg</t>
  </si>
  <si>
    <t>2.01.02</t>
  </si>
  <si>
    <t>Pasivos por contratos de arrendamientos financieros</t>
  </si>
  <si>
    <t>2.01.03.01.01</t>
  </si>
  <si>
    <t>2.01.03.01.01.02</t>
  </si>
  <si>
    <t>Proveedores por pagar Exterior</t>
  </si>
  <si>
    <t>2.01.03.02</t>
  </si>
  <si>
    <t>Documentos por pagar</t>
  </si>
  <si>
    <t>2.01.03.02.01</t>
  </si>
  <si>
    <t>Documentos por pagar local</t>
  </si>
  <si>
    <t>2.01.03.02.01.01</t>
  </si>
  <si>
    <t>2.01.03.03</t>
  </si>
  <si>
    <t>2.01.03.03.01</t>
  </si>
  <si>
    <t>2.01.04</t>
  </si>
  <si>
    <t>Obligaciones con instituciones financieras</t>
  </si>
  <si>
    <t>2.01.04.02</t>
  </si>
  <si>
    <t>Cuentas por pagar sri</t>
  </si>
  <si>
    <t>2.01.05</t>
  </si>
  <si>
    <t>2.01.05.01</t>
  </si>
  <si>
    <t>2.01.05.02</t>
  </si>
  <si>
    <t>2.01.05.03</t>
  </si>
  <si>
    <t>Pasivo corriente por arrendamiento</t>
  </si>
  <si>
    <t>2.01.05.04</t>
  </si>
  <si>
    <t>Porcion corriente de obligaciones emitidas</t>
  </si>
  <si>
    <t>2.01.06</t>
  </si>
  <si>
    <t>2.01.06.01</t>
  </si>
  <si>
    <t>2.01.06.02</t>
  </si>
  <si>
    <t>Impuesto a la renta por pagar sobre el pasivo</t>
  </si>
  <si>
    <t>2.01.07</t>
  </si>
  <si>
    <t>Otras obligaciones tributarias</t>
  </si>
  <si>
    <t>2.01.07.01</t>
  </si>
  <si>
    <t>Glosas tributarias</t>
  </si>
  <si>
    <t>2.01.07.02</t>
  </si>
  <si>
    <t>retenciones en la fuente de impuestos a la renta</t>
  </si>
  <si>
    <t>2.01.07.02.01</t>
  </si>
  <si>
    <t>2.01.07.02.02</t>
  </si>
  <si>
    <t>2.01.07.02.03</t>
  </si>
  <si>
    <t>2.01.07.02.04</t>
  </si>
  <si>
    <t>2.01.07.02.05</t>
  </si>
  <si>
    <t>2.01.07.02.06</t>
  </si>
  <si>
    <t>2.01.07.02.07</t>
  </si>
  <si>
    <t>2.01.07.02.08</t>
  </si>
  <si>
    <t>2.01.07.02.09</t>
  </si>
  <si>
    <t>2.01.07.02.10</t>
  </si>
  <si>
    <t>2.01.07.02.11</t>
  </si>
  <si>
    <t>2.01.07.02.12</t>
  </si>
  <si>
    <t>2.01.07.02.13</t>
  </si>
  <si>
    <t>2.01.07.02.14</t>
  </si>
  <si>
    <t>2.01.07.02.15</t>
  </si>
  <si>
    <t>2.01.07.02.16</t>
  </si>
  <si>
    <t>2.01.07.02.18</t>
  </si>
  <si>
    <t>2.01.07.02.19</t>
  </si>
  <si>
    <t>2.01.07.02.20</t>
  </si>
  <si>
    <t>2.01.07.02.21</t>
  </si>
  <si>
    <t>2.01.07.02.22</t>
  </si>
  <si>
    <t>2.01.07.02.23</t>
  </si>
  <si>
    <t>2.01.07.02.24</t>
  </si>
  <si>
    <t>2.01.07.02.25</t>
  </si>
  <si>
    <t>2.01.07.02.27</t>
  </si>
  <si>
    <t>2.01.07.02.28</t>
  </si>
  <si>
    <t>2.01.07.02.29</t>
  </si>
  <si>
    <t>2.01.07.02.30</t>
  </si>
  <si>
    <t>2.01.07.03</t>
  </si>
  <si>
    <t>retenciones del impuesto al valor agregado</t>
  </si>
  <si>
    <t>2.01.07.03.01</t>
  </si>
  <si>
    <t>2.01.07.03.02</t>
  </si>
  <si>
    <t>2.01.07.03.03</t>
  </si>
  <si>
    <t>2.01.07.03.04</t>
  </si>
  <si>
    <t>2.01.07.03.05</t>
  </si>
  <si>
    <t>2.01.07.03.06</t>
  </si>
  <si>
    <t>2.01.07.03.07</t>
  </si>
  <si>
    <t>2.01.07.03.08</t>
  </si>
  <si>
    <t>2.01.07.03.09</t>
  </si>
  <si>
    <t>2.01.07.04</t>
  </si>
  <si>
    <t>iva sobre ventas</t>
  </si>
  <si>
    <t>2.01.07.04.01</t>
  </si>
  <si>
    <t>Iva sobre ventas</t>
  </si>
  <si>
    <t>2.01.07.05</t>
  </si>
  <si>
    <t>impuestos por pagar</t>
  </si>
  <si>
    <t>2.01.07.05.06</t>
  </si>
  <si>
    <t>impuesto a los consumos especiales</t>
  </si>
  <si>
    <t>2.01.08</t>
  </si>
  <si>
    <t>Obligaciones con los empleados</t>
  </si>
  <si>
    <t>2.01.08.01</t>
  </si>
  <si>
    <t>Retenciones del iess</t>
  </si>
  <si>
    <t>2.01.08.01.01</t>
  </si>
  <si>
    <t>935 aportes individuales</t>
  </si>
  <si>
    <t>2.01.08.01.02</t>
  </si>
  <si>
    <t>Prestamos quirografarios</t>
  </si>
  <si>
    <t>2.01.08.01.03</t>
  </si>
  <si>
    <t>Prestamos hipotecarios</t>
  </si>
  <si>
    <t>2.01.08.02</t>
  </si>
  <si>
    <t>Beneficios sociales por pagar</t>
  </si>
  <si>
    <t>2.01.08.02.01</t>
  </si>
  <si>
    <t>Dcimo tercer sueldo</t>
  </si>
  <si>
    <t>2.01.08.02.02</t>
  </si>
  <si>
    <t>Dcimo cuarto sueldo</t>
  </si>
  <si>
    <t>2.01.08.02.03</t>
  </si>
  <si>
    <t>Vacaciones</t>
  </si>
  <si>
    <t>2.01.08.02.04</t>
  </si>
  <si>
    <t>Aportes patronales iess</t>
  </si>
  <si>
    <t>2.01.08.02.05</t>
  </si>
  <si>
    <t>1 secap  iece</t>
  </si>
  <si>
    <t>2.01.08.02.06</t>
  </si>
  <si>
    <t>Fondos de reservas</t>
  </si>
  <si>
    <t>2.01.08.02.07</t>
  </si>
  <si>
    <t>Provision de jubilacion patronal</t>
  </si>
  <si>
    <t>2.01.08.02.08</t>
  </si>
  <si>
    <t>Provision por desahucio</t>
  </si>
  <si>
    <t>2.01.08.02.09</t>
  </si>
  <si>
    <t>Aporte conyuge</t>
  </si>
  <si>
    <t>Aporte cesantias</t>
  </si>
  <si>
    <t>2.01.08.03</t>
  </si>
  <si>
    <t>2.01.08.03.01</t>
  </si>
  <si>
    <t>2.01.08.03.02</t>
  </si>
  <si>
    <t>Sanciones por cobros</t>
  </si>
  <si>
    <t>2.01.08.03.03</t>
  </si>
  <si>
    <t>Multas varias</t>
  </si>
  <si>
    <t>2.01.08.04</t>
  </si>
  <si>
    <t>Participacin de trabajadores</t>
  </si>
  <si>
    <t>2.01.08.04.01</t>
  </si>
  <si>
    <t>10 trabajadores en general</t>
  </si>
  <si>
    <t>2.01.08.04.02</t>
  </si>
  <si>
    <t>5 cargas familiares</t>
  </si>
  <si>
    <t>2.01.08.05</t>
  </si>
  <si>
    <t>2.01.08.05.01</t>
  </si>
  <si>
    <t>Otros Pasivos Corrientes  a Empleados</t>
  </si>
  <si>
    <t>2.01.08.05.02</t>
  </si>
  <si>
    <t>Retenciones judicioales</t>
  </si>
  <si>
    <t>2.01.09</t>
  </si>
  <si>
    <t>2.01.09.01</t>
  </si>
  <si>
    <t>2.01.09.02</t>
  </si>
  <si>
    <t>2.01.09.03</t>
  </si>
  <si>
    <t>2.01.09.04</t>
  </si>
  <si>
    <t>2.01.09.05</t>
  </si>
  <si>
    <t>2.01.09.06</t>
  </si>
  <si>
    <t>2.01.09.07</t>
  </si>
  <si>
    <t>2.01.09.08</t>
  </si>
  <si>
    <t>2.01.10</t>
  </si>
  <si>
    <t>2.01.10.01</t>
  </si>
  <si>
    <t>Anticipos de clientes C.P</t>
  </si>
  <si>
    <t>2.01.10.02</t>
  </si>
  <si>
    <t>Anticipos de clientes Exterior C.P</t>
  </si>
  <si>
    <t>2.01.10.03</t>
  </si>
  <si>
    <t>2.01.11</t>
  </si>
  <si>
    <t>Otros Pasivos Corrientes</t>
  </si>
  <si>
    <t>2.01.11.01</t>
  </si>
  <si>
    <t>Transferencias casa matriz y sucursales (del exterior)</t>
  </si>
  <si>
    <t>2.01.11.02</t>
  </si>
  <si>
    <t>Otros Pasivos corrientes pagos</t>
  </si>
  <si>
    <t>2.02.02.01</t>
  </si>
  <si>
    <t>2.02.02.02</t>
  </si>
  <si>
    <t>2.02.02.02.01</t>
  </si>
  <si>
    <t>no Relacionadas</t>
  </si>
  <si>
    <t>2.02.02.02.02</t>
  </si>
  <si>
    <t>2.02.03</t>
  </si>
  <si>
    <t>2.02.03.01</t>
  </si>
  <si>
    <t>2.02.03.02</t>
  </si>
  <si>
    <t>2.02.03.03</t>
  </si>
  <si>
    <t>Crédito a mutuo</t>
  </si>
  <si>
    <t>2.02.03.04</t>
  </si>
  <si>
    <t>2.02.04</t>
  </si>
  <si>
    <t>Otros pasivos  finacieros no corrientes</t>
  </si>
  <si>
    <t>2.02.04.01</t>
  </si>
  <si>
    <t>2.02.04.02</t>
  </si>
  <si>
    <t>2.02.04.03</t>
  </si>
  <si>
    <t>2.02.04.04</t>
  </si>
  <si>
    <t>Pasivo no corriente por arrendamiento</t>
  </si>
  <si>
    <t>2.02.04.05</t>
  </si>
  <si>
    <t>2.02.05</t>
  </si>
  <si>
    <t>Pasivos no corrientes por beneficios a los empleados</t>
  </si>
  <si>
    <t>2.02.05.01</t>
  </si>
  <si>
    <t>2.02.05.02</t>
  </si>
  <si>
    <t>2.02.05.03</t>
  </si>
  <si>
    <t>2.02.06</t>
  </si>
  <si>
    <t>2.02.06.01</t>
  </si>
  <si>
    <t>2.02.06.02</t>
  </si>
  <si>
    <t>2.02.06.03</t>
  </si>
  <si>
    <t>2.02.06.04</t>
  </si>
  <si>
    <t>2.02.06.05</t>
  </si>
  <si>
    <t>2.02.06.06</t>
  </si>
  <si>
    <t>2.02.06.07</t>
  </si>
  <si>
    <t>2.02.06.08</t>
  </si>
  <si>
    <t>2.02.07</t>
  </si>
  <si>
    <t>2.02.07.01</t>
  </si>
  <si>
    <t>Anticipos de clientes L.P</t>
  </si>
  <si>
    <t>2.02.07.02</t>
  </si>
  <si>
    <t>2.02.07.03</t>
  </si>
  <si>
    <t>2.02.08</t>
  </si>
  <si>
    <t>Otros pasivos no corrientes</t>
  </si>
  <si>
    <t>2.02.08.01</t>
  </si>
  <si>
    <t>2.02.08.02</t>
  </si>
  <si>
    <t>3.01.01</t>
  </si>
  <si>
    <t>Capital suscrito y o asignado</t>
  </si>
  <si>
    <t>3.01.01.02</t>
  </si>
  <si>
    <t>socio2</t>
  </si>
  <si>
    <t>3.01.02</t>
  </si>
  <si>
    <t>Aportes de socios o accionistas para futura capitalizacin</t>
  </si>
  <si>
    <t>3.01.04</t>
  </si>
  <si>
    <t>3.01.04.01</t>
  </si>
  <si>
    <t>3.01.04.02</t>
  </si>
  <si>
    <t>3.01.04.03</t>
  </si>
  <si>
    <t>3.01.05</t>
  </si>
  <si>
    <t>resultados acumulados</t>
  </si>
  <si>
    <t>3.01.05.01</t>
  </si>
  <si>
    <t>3.01.05.02</t>
  </si>
  <si>
    <t>3.01.05.03</t>
  </si>
  <si>
    <t>3.01.05.04</t>
  </si>
  <si>
    <t>3.01.05.05</t>
  </si>
  <si>
    <t>3.01.05.06</t>
  </si>
  <si>
    <t>3.01.05.07</t>
  </si>
  <si>
    <t>3.01.05.08</t>
  </si>
  <si>
    <t>3.01.05.09</t>
  </si>
  <si>
    <t>Resultados del ejercicio</t>
  </si>
  <si>
    <t>3.01.05.10</t>
  </si>
  <si>
    <t>3.01.05.11</t>
  </si>
  <si>
    <t>3.01.06</t>
  </si>
  <si>
    <t>3.01.06.01</t>
  </si>
  <si>
    <t>Supeeravit de revaluacion acumulado</t>
  </si>
  <si>
    <t>3.01.06.01.01</t>
  </si>
  <si>
    <t>3.01.06.01.02</t>
  </si>
  <si>
    <t>3.01.06.01.03</t>
  </si>
  <si>
    <t>3.01.06.02</t>
  </si>
  <si>
    <t>3.01.06.03</t>
  </si>
  <si>
    <t>3.01.06.04</t>
  </si>
  <si>
    <t>3.01.06.05</t>
  </si>
  <si>
    <t>3.01.06.06</t>
  </si>
  <si>
    <t>3.01.07</t>
  </si>
  <si>
    <t>Dividendos declarados (distribuidos) a favor de titulares de derechos representativos de capital en el ejercicio fiscal  (Informativo)</t>
  </si>
  <si>
    <t>3.01.07.01</t>
  </si>
  <si>
    <t>socios</t>
  </si>
  <si>
    <t>3.01.08</t>
  </si>
  <si>
    <t>Dividendos pagados (liquidados)  a titulares de derechos representativos de capital en el ejercicio fiscal  (Informativo)</t>
  </si>
  <si>
    <t>3.01.08.01</t>
  </si>
  <si>
    <t>4.01.01</t>
  </si>
  <si>
    <t>Ventas locales de bienes</t>
  </si>
  <si>
    <t>4.01.01.01</t>
  </si>
  <si>
    <t>Gravadas con tarifa 12% de iva</t>
  </si>
  <si>
    <t>4.01.01.02</t>
  </si>
  <si>
    <t>Gravadas con tarifa 0% de iva o exentas de iva</t>
  </si>
  <si>
    <t>4.01.01.03</t>
  </si>
  <si>
    <t>Descuentos sobre Ventas 12%</t>
  </si>
  <si>
    <t>4.01.01.04</t>
  </si>
  <si>
    <t>Descuentos sobre Ventas 0%</t>
  </si>
  <si>
    <t>4.01.01.05</t>
  </si>
  <si>
    <t>Devoluciones sobre Ventas 12%</t>
  </si>
  <si>
    <t>4.01.01.06</t>
  </si>
  <si>
    <t>Devoluciones sobre Ventas 0%</t>
  </si>
  <si>
    <t>4.01.02</t>
  </si>
  <si>
    <t>Prestaciones locales de servicios</t>
  </si>
  <si>
    <t>4.01.02.01</t>
  </si>
  <si>
    <t>Gravadas con tarifa diferente de 0% de iva</t>
  </si>
  <si>
    <t>4.01.02.02</t>
  </si>
  <si>
    <t>4.01.03.02</t>
  </si>
  <si>
    <t>Exportaciones De servicios</t>
  </si>
  <si>
    <t>4.01.04</t>
  </si>
  <si>
    <t>4.01.05</t>
  </si>
  <si>
    <t>4.01.06</t>
  </si>
  <si>
    <t>4.02.01</t>
  </si>
  <si>
    <t>Por regalías y otras cesiones de derechos</t>
  </si>
  <si>
    <t>4.02.01.01</t>
  </si>
  <si>
    <t>A residentes o establecidas en ecuador</t>
  </si>
  <si>
    <t>4.02.01.02</t>
  </si>
  <si>
    <t>A no residentes ni establecidas en ecuador</t>
  </si>
  <si>
    <t>4.02.02</t>
  </si>
  <si>
    <t>Por dividendos</t>
  </si>
  <si>
    <t>4.02.02.01</t>
  </si>
  <si>
    <t>Procedentes de sociedades residentes o establecidas en ecuador</t>
  </si>
  <si>
    <t>4.02.02.02</t>
  </si>
  <si>
    <t>Procedentes de sociedades no residentes ni establecidas en ecuador</t>
  </si>
  <si>
    <t>4.02.03</t>
  </si>
  <si>
    <t>4.02.04</t>
  </si>
  <si>
    <t>Ganancias netas por reversiones de provisiones</t>
  </si>
  <si>
    <t>4.02.05</t>
  </si>
  <si>
    <t>4.02.06</t>
  </si>
  <si>
    <t>4.02.07</t>
  </si>
  <si>
    <t>4.02.08</t>
  </si>
  <si>
    <t>4.02.09</t>
  </si>
  <si>
    <t>4.02.10</t>
  </si>
  <si>
    <t>Ganancias netas por reversiones de deterioro en el valor</t>
  </si>
  <si>
    <t>4.02.10.01</t>
  </si>
  <si>
    <t>4.02.10.02</t>
  </si>
  <si>
    <t>4.02.10.03</t>
  </si>
  <si>
    <t>4.02.10.04</t>
  </si>
  <si>
    <t>4.02.10.05</t>
  </si>
  <si>
    <t>4.02.10.06</t>
  </si>
  <si>
    <t>4.02.10.07</t>
  </si>
  <si>
    <t>4.02.10.08</t>
  </si>
  <si>
    <t>4.02.10.09</t>
  </si>
  <si>
    <t>4.02.10.10</t>
  </si>
  <si>
    <t>4.02.12</t>
  </si>
  <si>
    <t>Ganancias netas por reversiones de pasivos por beneficios a los empleados</t>
  </si>
  <si>
    <t>4.02.12.01</t>
  </si>
  <si>
    <t>4.02.12.02</t>
  </si>
  <si>
    <t>4.02.13</t>
  </si>
  <si>
    <t>Rentas netas provenientes de donaciones y aportaciones (para uso de instituciones de carácter privados sin fines de lucro)</t>
  </si>
  <si>
    <t>4.02.13.01</t>
  </si>
  <si>
    <t>4.02.13.02</t>
  </si>
  <si>
    <t>4.02.13.03</t>
  </si>
  <si>
    <t>4.02.14</t>
  </si>
  <si>
    <t>Por reembolsos de seguros</t>
  </si>
  <si>
    <t>4.02.14.01</t>
  </si>
  <si>
    <t>4.02.14.02</t>
  </si>
  <si>
    <t>4.02.15</t>
  </si>
  <si>
    <t>4.02.16</t>
  </si>
  <si>
    <t>Ingresos financieros y otros no operacionales</t>
  </si>
  <si>
    <t>4.03.01</t>
  </si>
  <si>
    <t>Ingresos financieros</t>
  </si>
  <si>
    <t>4.03.01.01</t>
  </si>
  <si>
    <t>Arrendamiento mercantil</t>
  </si>
  <si>
    <t>4.03.01.01.01</t>
  </si>
  <si>
    <t>4.03.01.01.01.01</t>
  </si>
  <si>
    <t>4.03.01.01.01.02</t>
  </si>
  <si>
    <t>4.03.01.01.02</t>
  </si>
  <si>
    <t>4.03.01.01.02.01</t>
  </si>
  <si>
    <t>4.03.01.01.02.02</t>
  </si>
  <si>
    <t>4.03.01.02</t>
  </si>
  <si>
    <t>Costos de transacción (comisiones bancrias, honorarios, tasas, entre otros)</t>
  </si>
  <si>
    <t>4.03.01.02.01</t>
  </si>
  <si>
    <t>4.03.01.02.01.01</t>
  </si>
  <si>
    <t>4.03.01.02.01.02</t>
  </si>
  <si>
    <t>4.03.01.02.02</t>
  </si>
  <si>
    <t>4.03.01.02.02.01</t>
  </si>
  <si>
    <t>4.03.01.02.02.02</t>
  </si>
  <si>
    <t>4.03.01.03</t>
  </si>
  <si>
    <t>Intereses con instituciones financieras</t>
  </si>
  <si>
    <t>4.03.01.03.01</t>
  </si>
  <si>
    <t>4.03.01.03.01.01</t>
  </si>
  <si>
    <t>4.03.01.03.01.02</t>
  </si>
  <si>
    <t>4.03.01.03.02</t>
  </si>
  <si>
    <t>4.03.01.03.02.01</t>
  </si>
  <si>
    <t>4.03.01.03.02.02</t>
  </si>
  <si>
    <t>4.03.01.04</t>
  </si>
  <si>
    <t>Intereses devengados con terceros</t>
  </si>
  <si>
    <t>4.03.01.04.01</t>
  </si>
  <si>
    <t>4.03.01.04.01.01</t>
  </si>
  <si>
    <t>4.03.01.04.01.02</t>
  </si>
  <si>
    <t>4.03.01.04.02</t>
  </si>
  <si>
    <t>4.03.01.04.02.01</t>
  </si>
  <si>
    <t>4.03.01.04.02.02</t>
  </si>
  <si>
    <t>4.03.01.05</t>
  </si>
  <si>
    <t>4.03.01.06</t>
  </si>
  <si>
    <t>4.03.02</t>
  </si>
  <si>
    <t>4.03.03</t>
  </si>
  <si>
    <t>5.01.01</t>
  </si>
  <si>
    <t>CV Costo de ventas</t>
  </si>
  <si>
    <t>5.01.01.01</t>
  </si>
  <si>
    <t>CV Inventario inicial de bienes no producidos por el sujeto pasivo</t>
  </si>
  <si>
    <t>5.01.01.02</t>
  </si>
  <si>
    <t>CV Compras netas locales de bienes no producidos por el sujeto pasivo</t>
  </si>
  <si>
    <t>5.01.01.02.01</t>
  </si>
  <si>
    <t>CV Compras netas locales Costo de venta 12%</t>
  </si>
  <si>
    <t>5.01.01.02.02</t>
  </si>
  <si>
    <t>CV Compras netas locales Costo de venta 0%</t>
  </si>
  <si>
    <t>5.01.01.02.03</t>
  </si>
  <si>
    <t>CV Compras netas locales otros</t>
  </si>
  <si>
    <t>5.01.01.03</t>
  </si>
  <si>
    <t>CV Importaciones de bienes no producidos por el sujeto pasivo</t>
  </si>
  <si>
    <t>5.01.01.03.01</t>
  </si>
  <si>
    <t>CV Costo Bienes No Producidos Locales e Importados 12%</t>
  </si>
  <si>
    <t>5.01.01.03.02</t>
  </si>
  <si>
    <t>CV Costo Bienes No Producidos Locales e Importados 0%</t>
  </si>
  <si>
    <t>5.01.01.04</t>
  </si>
  <si>
    <t>CV (-) inventario final de bienes no producidos por el sujeto pasivo</t>
  </si>
  <si>
    <t>5.01.01.05</t>
  </si>
  <si>
    <t>CV Inventario inicial de materia prima</t>
  </si>
  <si>
    <t>5.01.01.06</t>
  </si>
  <si>
    <t>CV Compras netas locales de materia prima</t>
  </si>
  <si>
    <t>5.01.01.07</t>
  </si>
  <si>
    <t>CV Importaciones de materia prima</t>
  </si>
  <si>
    <t>5.01.01.08</t>
  </si>
  <si>
    <t>CV (-) inventario final de materia prima</t>
  </si>
  <si>
    <t>5.01.01.09</t>
  </si>
  <si>
    <t>CV Inventario inicial de productos en proceso</t>
  </si>
  <si>
    <t>5.01.01.10</t>
  </si>
  <si>
    <t>CV (-) inventario final de productos en proceso</t>
  </si>
  <si>
    <t>5.01.01.11</t>
  </si>
  <si>
    <t>CV Inventario inicial productos terminados</t>
  </si>
  <si>
    <t>5.01.01.12</t>
  </si>
  <si>
    <t>CV (-) inventario final de productos terminados</t>
  </si>
  <si>
    <t>5.01.01.13</t>
  </si>
  <si>
    <t>CV (+ / -) ajustes</t>
  </si>
  <si>
    <t>5.01.02</t>
  </si>
  <si>
    <t>5.01.02.01</t>
  </si>
  <si>
    <t>CV Sueldos, salarios y demás remuneraciones que constituyen materia gravada del iess</t>
  </si>
  <si>
    <t>5.01.02.01.01</t>
  </si>
  <si>
    <t>CV Sueldos, salarios</t>
  </si>
  <si>
    <t>5.01.02.01.02</t>
  </si>
  <si>
    <t>CV demás remuneraciones</t>
  </si>
  <si>
    <t>5.01.02.02</t>
  </si>
  <si>
    <t>CV Beneficios sociales, indemnizaciones y otras remuneraciones que no constituyen materia gravada del i</t>
  </si>
  <si>
    <t>5.01.02.03</t>
  </si>
  <si>
    <t>CV Aporte a la seguridad social (incluye fondo de reserva)</t>
  </si>
  <si>
    <t>5.01.02.05</t>
  </si>
  <si>
    <t>CV Honorarios y otros pagos a no residentes por servicios ocasionales</t>
  </si>
  <si>
    <t>5.01.02.06</t>
  </si>
  <si>
    <t>CV Jubilación patronal</t>
  </si>
  <si>
    <t>5.01.02.07</t>
  </si>
  <si>
    <t>CV Desahucio</t>
  </si>
  <si>
    <t>5.01.02.08</t>
  </si>
  <si>
    <t>5.01.03</t>
  </si>
  <si>
    <t>CV Costo por depreciaciones</t>
  </si>
  <si>
    <t>5.01.03.01</t>
  </si>
  <si>
    <t>CV Del costo histórico de propiedades, planta y equipo</t>
  </si>
  <si>
    <t>5.01.03.01.01</t>
  </si>
  <si>
    <t>CV Costo por depreciaciones Acelerada</t>
  </si>
  <si>
    <t>5.01.03.02</t>
  </si>
  <si>
    <t>CV Del costo histórico de propiedades de inversión</t>
  </si>
  <si>
    <t>5.01.03.03</t>
  </si>
  <si>
    <t>CV Del costo histórico de activos para exploración, evaluación y explotación de recursos minerales</t>
  </si>
  <si>
    <t>5.01.03.04</t>
  </si>
  <si>
    <t>CV Del ajuste acumulado por reexpresiones o revaluaciones</t>
  </si>
  <si>
    <t>5.01.03.04.01</t>
  </si>
  <si>
    <t>CV Costo por depreciaciones revaluaciones  Propiedades, planta y equipo</t>
  </si>
  <si>
    <t>5.01.03.04.02</t>
  </si>
  <si>
    <t>CV Costo por depreciaciones revaluaciones  Propiedades,Propiedades de inversión</t>
  </si>
  <si>
    <t>5.01.03.04.03</t>
  </si>
  <si>
    <t>CV Costo por depreciaciones revaluaciones  Propiedades,Activos para exploración, evaluación y explotaci</t>
  </si>
  <si>
    <t>5.01.03.04.04</t>
  </si>
  <si>
    <t>CV Costo por depreciaciones revaluaciones  Propiedades, Otros</t>
  </si>
  <si>
    <t>5.01.03.05</t>
  </si>
  <si>
    <t>CV Costo por depreciaciones ,De activos biológicos</t>
  </si>
  <si>
    <t>5.01.03.06</t>
  </si>
  <si>
    <t>CV Costo por depreciaciones ,Otras depreciaciones</t>
  </si>
  <si>
    <t>5.01.04</t>
  </si>
  <si>
    <t>CV Costo por amortizaciones</t>
  </si>
  <si>
    <t>5.01.04.01</t>
  </si>
  <si>
    <t>CV amortizaciones Del costo histórico de activos intangibles</t>
  </si>
  <si>
    <t>5.01.04.02</t>
  </si>
  <si>
    <t>CV amortizaciones Del costo histórico de activos para la exploración evaluación y explotación de recurs</t>
  </si>
  <si>
    <t>5.01.04.03</t>
  </si>
  <si>
    <t>5.01.04.03.01</t>
  </si>
  <si>
    <t>CV amortizaciones reexpresiones Activos intangibles</t>
  </si>
  <si>
    <t>5.01.04.03.02</t>
  </si>
  <si>
    <t>CV amortizaciones reexpresiones Activos para la exploración. Evaluación y explotación de recursos miner</t>
  </si>
  <si>
    <t>5.01.04.03.03</t>
  </si>
  <si>
    <t>CV amortizaciones reexpresiones Otros</t>
  </si>
  <si>
    <t>5.01.04.04</t>
  </si>
  <si>
    <t>CV amortizaciones reexpresiones Otras amortizaciones</t>
  </si>
  <si>
    <t>5.01.05</t>
  </si>
  <si>
    <t>CV Pérdidas netas por deterioro en el valor</t>
  </si>
  <si>
    <t>5.01.05.01</t>
  </si>
  <si>
    <t>CV deterioro De inventarios</t>
  </si>
  <si>
    <t>5.01.05.02</t>
  </si>
  <si>
    <t>CV deterioro De propiedades, planta y equipo</t>
  </si>
  <si>
    <t>5.01.05.03</t>
  </si>
  <si>
    <t>CV deterioro De activos intangibles</t>
  </si>
  <si>
    <t>5.01.05.04</t>
  </si>
  <si>
    <t>CV deterioro Otras</t>
  </si>
  <si>
    <t>5.01.06</t>
  </si>
  <si>
    <t>CV Costo de provisiones</t>
  </si>
  <si>
    <t>5.01.06.01</t>
  </si>
  <si>
    <t>CV provisiones Por garantías</t>
  </si>
  <si>
    <t>5.01.06.02</t>
  </si>
  <si>
    <t>CV provisiones Por desmantelamientos</t>
  </si>
  <si>
    <t>5.01.06.03</t>
  </si>
  <si>
    <t>CV provisiones Por pasivos contingentes asumidos en una combinación de negocios</t>
  </si>
  <si>
    <t>5.01.06.04</t>
  </si>
  <si>
    <t>CV provisiones Otros</t>
  </si>
  <si>
    <t>5.01.07</t>
  </si>
  <si>
    <t>CV Pérdida en venta de activos fijos</t>
  </si>
  <si>
    <t>5.01.07.01</t>
  </si>
  <si>
    <t>CV venta de activos fijos Relacionadas</t>
  </si>
  <si>
    <t>5.01.07.02</t>
  </si>
  <si>
    <t>CV venta de activos fijos No relacionadas</t>
  </si>
  <si>
    <t>5.01.08</t>
  </si>
  <si>
    <t>5.01.08.01</t>
  </si>
  <si>
    <t>CV Otros costosConsumo de combustibles y lubricantes</t>
  </si>
  <si>
    <t>CV Otros costos Suministros, herramientas, materiales y repuestos</t>
  </si>
  <si>
    <t>5.01.08.03</t>
  </si>
  <si>
    <t>CV Otros costos Mantenimiento y reparaciones</t>
  </si>
  <si>
    <t>5.01.08.04</t>
  </si>
  <si>
    <t>CV Otros costos Mermas</t>
  </si>
  <si>
    <t>5.01.08.05</t>
  </si>
  <si>
    <t>CV Otros costos Seguros y reaseguros (primas y cesiones)</t>
  </si>
  <si>
    <t>5.01.08.06</t>
  </si>
  <si>
    <t>CV Otros costos Gastos indirectos asignados desde el exterior por partes relacionadas</t>
  </si>
  <si>
    <t>5.01.08.07</t>
  </si>
  <si>
    <t>CV Otros costos Impuestos, contribuciones y otros</t>
  </si>
  <si>
    <t>5.01.09</t>
  </si>
  <si>
    <t>CV Costos comisiones y similares (diferentes de las comisiones por operaciones financieras)</t>
  </si>
  <si>
    <t>5.01.09.01.01.01</t>
  </si>
  <si>
    <t>CV Costos comisiones Relacionadas Local</t>
  </si>
  <si>
    <t>5.01.09.01.01.02</t>
  </si>
  <si>
    <t>CV Costos comisiones Relacionadas Del exterior</t>
  </si>
  <si>
    <t>5.01.09.01.02.01</t>
  </si>
  <si>
    <t>CV Costos comisiones No Relacionadas  Local</t>
  </si>
  <si>
    <t>5.01.09.01.02.02</t>
  </si>
  <si>
    <t>CV Costos comisiones No Relacionadas Del exterior</t>
  </si>
  <si>
    <t>5.01.09.02</t>
  </si>
  <si>
    <t>CV Operaciones de regalías, servicios técnicos. Administrativos, de consultaría y similares</t>
  </si>
  <si>
    <t>5.01.09.02.01</t>
  </si>
  <si>
    <t>CV Operaciones de regalías Relacionadas</t>
  </si>
  <si>
    <t>5.01.09.02.01.01</t>
  </si>
  <si>
    <t>CV Operaciones de regalías     Local</t>
  </si>
  <si>
    <t>5.01.09.02.01.02</t>
  </si>
  <si>
    <t>CV Operaciones de regalíasDel exterior</t>
  </si>
  <si>
    <t>5.01.09.02.02</t>
  </si>
  <si>
    <t>CV No relacionadas</t>
  </si>
  <si>
    <t>5.01.09.02.02.01</t>
  </si>
  <si>
    <t>CV Operaciones de regalías Local</t>
  </si>
  <si>
    <t>5.01.09.02.02.02</t>
  </si>
  <si>
    <t>CV Operaciones de regalías  Del exterior</t>
  </si>
  <si>
    <t>5.01.09.03</t>
  </si>
  <si>
    <t>CV Instalación, organización y similares</t>
  </si>
  <si>
    <t>5.01.09.04</t>
  </si>
  <si>
    <t>CV Iva que se carga al costo o gasto</t>
  </si>
  <si>
    <t>CV Servicios públicos</t>
  </si>
  <si>
    <t>5.01.09.06</t>
  </si>
  <si>
    <t>CV Pérdidas por siniestros</t>
  </si>
  <si>
    <t>GV Gasto de ventas</t>
  </si>
  <si>
    <t>5.02.01</t>
  </si>
  <si>
    <t>GV Gastos por beneficios a los empleados y honorarios</t>
  </si>
  <si>
    <t>5.02.01.01</t>
  </si>
  <si>
    <t>GV Sueldos, salarios y demás remuneraciones que constituyen materia gravada del iess</t>
  </si>
  <si>
    <t>5.02.01.01.01</t>
  </si>
  <si>
    <t>GV Sueldos, salarios</t>
  </si>
  <si>
    <t>5.02.01.01.02</t>
  </si>
  <si>
    <t>GV demás remuneraciones</t>
  </si>
  <si>
    <t>5.02.01.02</t>
  </si>
  <si>
    <t>GV Beneficios sociales, indemnizaciones y otras remuneraciones que no constituyen materia gravada del iess</t>
  </si>
  <si>
    <t>5.02.01.03</t>
  </si>
  <si>
    <t>GV Aporte a la seguridad social (incluye fondo de reserva)</t>
  </si>
  <si>
    <t>5.02.01.04</t>
  </si>
  <si>
    <t>GV Honorarios profesionales y dietas</t>
  </si>
  <si>
    <t>5.02.01.05</t>
  </si>
  <si>
    <t>GV Honorarios y otros pagos a no residentes por servicios ocasionales</t>
  </si>
  <si>
    <t>5.02.01.06</t>
  </si>
  <si>
    <t>GV Jubilación patronal</t>
  </si>
  <si>
    <t>5.02.01.07</t>
  </si>
  <si>
    <t>GV Desahucio</t>
  </si>
  <si>
    <t>5.02.01.08</t>
  </si>
  <si>
    <t>GV Otros</t>
  </si>
  <si>
    <t>5.02.01.09</t>
  </si>
  <si>
    <t>Retencion asumida</t>
  </si>
  <si>
    <t>GV bienes no producidos</t>
  </si>
  <si>
    <t>5.02.09</t>
  </si>
  <si>
    <t>GV Costos comisiones y similares (diferentes de las comisiones por operaciones financieras)</t>
  </si>
  <si>
    <t>5.02.09.01.01.01</t>
  </si>
  <si>
    <t>GV Costos comisiones Relacionadas Local</t>
  </si>
  <si>
    <t>5.02.09.01.01.02</t>
  </si>
  <si>
    <t>GV Costos comisiones Relacionadas Del exterior</t>
  </si>
  <si>
    <t>5.02.09.01.02.01</t>
  </si>
  <si>
    <t>GV Costos comisionesNo Relacionadas  Local</t>
  </si>
  <si>
    <t>5.02.09.01.02.02</t>
  </si>
  <si>
    <t>GV Costos comisiones No Relacionadas Del exterior</t>
  </si>
  <si>
    <t>5.03.01.01</t>
  </si>
  <si>
    <t>GA Sueldos, salarios y demás remuneraciones que constituyen materia gravada del iess</t>
  </si>
  <si>
    <t>5.03.01.02</t>
  </si>
  <si>
    <t>GA Beneficios sociales, indemnizaciones y otras remuneraciones que no constituyen materia gravada del iess</t>
  </si>
  <si>
    <t>5.03.01.03</t>
  </si>
  <si>
    <t>GA Aporte a la seguridad social (incluye fondo de reserva)</t>
  </si>
  <si>
    <t>5.03.01.05</t>
  </si>
  <si>
    <t>GA Honorarios y otros pagos a no residentes por servicios ocasionales</t>
  </si>
  <si>
    <t>5.03.01.06</t>
  </si>
  <si>
    <t>GA Jubilación patronal</t>
  </si>
  <si>
    <t>5.03.01.07</t>
  </si>
  <si>
    <t>GA Desahucio</t>
  </si>
  <si>
    <t>5.03.01.08</t>
  </si>
  <si>
    <t>GA Otros</t>
  </si>
  <si>
    <t>5.03.02</t>
  </si>
  <si>
    <t>GA Gastos por depreciaciones</t>
  </si>
  <si>
    <t>5.03.02.01</t>
  </si>
  <si>
    <t>GA Del costo histórico de propiedades, planta y equipo</t>
  </si>
  <si>
    <t>5.03.02.01.01</t>
  </si>
  <si>
    <t>xxxxx</t>
  </si>
  <si>
    <t>5.03.02.01.02</t>
  </si>
  <si>
    <t>xxxxxx</t>
  </si>
  <si>
    <t>5.03.02.01.04</t>
  </si>
  <si>
    <t>GA Gastos por depreciaciones Acelerada</t>
  </si>
  <si>
    <t>5.03.02.01.05</t>
  </si>
  <si>
    <t>GA Gastos por depreciaciones No acelerada</t>
  </si>
  <si>
    <t>5.03.02.02</t>
  </si>
  <si>
    <t>GA Gastos por depreciaciones Del costo histórico de propiedades de inversión</t>
  </si>
  <si>
    <t>5.03.02.03</t>
  </si>
  <si>
    <t>GA Gastos por depreciaciones Del costo histórico de activos para exploración, evaluación y explotación de recursos minerales</t>
  </si>
  <si>
    <t>5.03.02.04</t>
  </si>
  <si>
    <t>GA Del ajuste acumulado por reexpresiones o revaluaciones</t>
  </si>
  <si>
    <t>5.03.02.04.01</t>
  </si>
  <si>
    <t>GA por reexpresiones Propiedades, planta y equipo</t>
  </si>
  <si>
    <t>5.03.02.04.02</t>
  </si>
  <si>
    <t>GA por reexpresiones Propiedades de inversión</t>
  </si>
  <si>
    <t>5.03.02.04.03</t>
  </si>
  <si>
    <t>GA por reexpresiones Activos para exploración, evaluación y explotación de recursos minerales</t>
  </si>
  <si>
    <t>5.03.02.04.04</t>
  </si>
  <si>
    <t>GA por reexpresiones Otros</t>
  </si>
  <si>
    <t>5.03.02.05</t>
  </si>
  <si>
    <t>GA por reexpresiones De activos biológicos</t>
  </si>
  <si>
    <t>5.03.02.06</t>
  </si>
  <si>
    <t>GA por reexpresiones Otras depreciaciones</t>
  </si>
  <si>
    <t>5.03.03</t>
  </si>
  <si>
    <t>GA Gastos por amortizaciones</t>
  </si>
  <si>
    <t>5.03.03.01</t>
  </si>
  <si>
    <t>GA Gastos por amortizaciones Del costo histórico de activos intangibles</t>
  </si>
  <si>
    <t>5.03.03.02</t>
  </si>
  <si>
    <t>GA Gastos por amortizaciones Del costo histórico de activos para la exploración evaluación y explotación de recursos minerales</t>
  </si>
  <si>
    <t>5.03.03.03</t>
  </si>
  <si>
    <t>GA Gastos por amortizaciones Del ajuste acumulado por reexpresiones o revaluaciones</t>
  </si>
  <si>
    <t>5.03.03.04</t>
  </si>
  <si>
    <t>GA Gastos por amortizaciones Activos intangibles</t>
  </si>
  <si>
    <t>5.03.03.05</t>
  </si>
  <si>
    <t>GA Gastos por amortizaciones Activos para la exploración. Evaluación y explotación de recursos minerales</t>
  </si>
  <si>
    <t>5.03.03.06</t>
  </si>
  <si>
    <t>GA Gastos por amortizaciones Otros</t>
  </si>
  <si>
    <t>5.03.03.07</t>
  </si>
  <si>
    <t>GA Otras amortizaciones</t>
  </si>
  <si>
    <t>5.03.04</t>
  </si>
  <si>
    <t>GA Pérdidas netas por deterioro en el valor</t>
  </si>
  <si>
    <t>5.03.04.01</t>
  </si>
  <si>
    <t>GA Pérdidas netas por deterioroDe activos financieros (de provisiones para créditos incobrables)</t>
  </si>
  <si>
    <t>5.03.04.02</t>
  </si>
  <si>
    <t>GA Pérdidas netas por deterioro De inventarios</t>
  </si>
  <si>
    <t>5.03.04.03</t>
  </si>
  <si>
    <t>GA Pérdidas netas por deterioro De activos no corrientes mantenidos para la venta</t>
  </si>
  <si>
    <t>5.03.04.04</t>
  </si>
  <si>
    <t>GA Pérdidas netas por deterioro De activos biológicos</t>
  </si>
  <si>
    <t>5.03.04.05</t>
  </si>
  <si>
    <t>GA Pérdidas netas por deterioro De propiedades, planta y equipo</t>
  </si>
  <si>
    <t>5.03.04.06</t>
  </si>
  <si>
    <t>GA Pérdidas netas por deterioro De activos intangibles</t>
  </si>
  <si>
    <t>5.03.04.07</t>
  </si>
  <si>
    <t>GA Pérdidas netas por deterioro De propiedades de inversión</t>
  </si>
  <si>
    <t>5.03.04.08</t>
  </si>
  <si>
    <t>GA Pérdidas netas por deterioro De activos de exploración, evaluación y explotación de recursos minerales</t>
  </si>
  <si>
    <t>5.03.04.09</t>
  </si>
  <si>
    <t>GA Pérdidas netas por deterioro De inversiones no corrientes</t>
  </si>
  <si>
    <t>5.03.04.10</t>
  </si>
  <si>
    <t>GA Pérdidas netas por deterioro Otras</t>
  </si>
  <si>
    <t>5.03.05</t>
  </si>
  <si>
    <t>GA Gastos de provisiones</t>
  </si>
  <si>
    <t>5.03.05.01</t>
  </si>
  <si>
    <t>GA Gastos de provisiones Por garantías</t>
  </si>
  <si>
    <t>5.03.05.02</t>
  </si>
  <si>
    <t>GA Gastos de provisiones Por desmantelamientos</t>
  </si>
  <si>
    <t>5.03.05.03</t>
  </si>
  <si>
    <t>GA Gastos de provisiones Por contratos onerosos</t>
  </si>
  <si>
    <t>5.03.05.04</t>
  </si>
  <si>
    <t>GA Gastos de provisiones Por reestructuraciones de negocios</t>
  </si>
  <si>
    <t>5.03.05.05</t>
  </si>
  <si>
    <t>GA Gastos de provisiones Por reembolsos a clientes</t>
  </si>
  <si>
    <t>5.03.05.06</t>
  </si>
  <si>
    <t>GA Gastos de provisiones Por litigios</t>
  </si>
  <si>
    <t>5.03.05.07</t>
  </si>
  <si>
    <t>GA Gastos de provisiones Por pasivos contingentes asumidos en una combinación de negocios</t>
  </si>
  <si>
    <t>5.03.05.08</t>
  </si>
  <si>
    <t>GA Gastos de provisiones Otros</t>
  </si>
  <si>
    <t>5.03.06</t>
  </si>
  <si>
    <t>GA Pérdida en venta de activos fijos</t>
  </si>
  <si>
    <t>5.03.06.01</t>
  </si>
  <si>
    <t>GA Pérdida en venta de activos Relacionadas</t>
  </si>
  <si>
    <t>5.03.06.02</t>
  </si>
  <si>
    <t>GA Pérdida en venta de activos No relacionadas</t>
  </si>
  <si>
    <t>5.03.07</t>
  </si>
  <si>
    <t>5.03.07.01</t>
  </si>
  <si>
    <t>GA Promoción y publicidad</t>
  </si>
  <si>
    <t>5.03.07.03</t>
  </si>
  <si>
    <t>GA Consumo de combustibles y lubricantes</t>
  </si>
  <si>
    <t>5.03.07.04</t>
  </si>
  <si>
    <t>GA Gastos de viaje</t>
  </si>
  <si>
    <t>5.03.07.05</t>
  </si>
  <si>
    <t>GA Gastos de gestión</t>
  </si>
  <si>
    <t>5.03.07.06</t>
  </si>
  <si>
    <t>GA Arrendamientos operativos</t>
  </si>
  <si>
    <t>GA Suministros, herramientas, materiales y repuestos</t>
  </si>
  <si>
    <t>5.03.07.08</t>
  </si>
  <si>
    <t>GA Pérdida en la enajenación de derechos representativos de capital</t>
  </si>
  <si>
    <t>5.03.07.10</t>
  </si>
  <si>
    <t>GA Mermas</t>
  </si>
  <si>
    <t>5.03.07.11</t>
  </si>
  <si>
    <t>GA Seguros y reaseguros (primas y cesiones)</t>
  </si>
  <si>
    <t>5.03.07.12</t>
  </si>
  <si>
    <t>GA Gastos indirectos asignados desde el exterior por partes relacionadas</t>
  </si>
  <si>
    <t>5.03.07.13</t>
  </si>
  <si>
    <t>GA Impuestos, contribuciones y otros</t>
  </si>
  <si>
    <t>5.03.08</t>
  </si>
  <si>
    <t>GA c y similares (diferentes de las comisiones por operaciones financieras)</t>
  </si>
  <si>
    <t>5.03.08.01.01.01</t>
  </si>
  <si>
    <t>GA Operaciones de regalíasRelacionadas Local</t>
  </si>
  <si>
    <t>5.03.08.01.01.02</t>
  </si>
  <si>
    <t>GA Operaciones de regalíasRelacionadas Del exterior</t>
  </si>
  <si>
    <t>5.03.08.01.02.01</t>
  </si>
  <si>
    <t>GA Operaciones de regalías No relacionadas Local</t>
  </si>
  <si>
    <t>5.03.08.01.02.02</t>
  </si>
  <si>
    <t>GA Operaciones de regalías No relacionadas Del exterior</t>
  </si>
  <si>
    <t>5.03.08.02</t>
  </si>
  <si>
    <t>GA Operaciones de regalías, servicios técnicos. Administrativos, de consultaría y similares</t>
  </si>
  <si>
    <t>5.03.08.02.01</t>
  </si>
  <si>
    <t>GA Operaciones de regalíasRelacionadas</t>
  </si>
  <si>
    <t>5.03.08.02.01.01</t>
  </si>
  <si>
    <t>GA Operaciones de regalías Local</t>
  </si>
  <si>
    <t>5.03.08.02.01.02</t>
  </si>
  <si>
    <t>GA Operaciones de regalías  Del exterior</t>
  </si>
  <si>
    <t>5.03.08.02.02</t>
  </si>
  <si>
    <t>GA Operaciones de regalías No relacionadas</t>
  </si>
  <si>
    <t>5.03.08.02.02.01</t>
  </si>
  <si>
    <t>5.03.08.02.02.02</t>
  </si>
  <si>
    <t>GA Operaciones de regalías Del exterior</t>
  </si>
  <si>
    <t>5.03.08.03</t>
  </si>
  <si>
    <t>GA Instalación, organización y similares</t>
  </si>
  <si>
    <t>5.03.08.04</t>
  </si>
  <si>
    <t>GA Iva que se carga al costo o gasto</t>
  </si>
  <si>
    <t>GA Servicios públicos</t>
  </si>
  <si>
    <t>5.03.08.06</t>
  </si>
  <si>
    <t>GA Pérdidas por siniestros</t>
  </si>
  <si>
    <t>5.03.08.07</t>
  </si>
  <si>
    <t>GA Operaciones de regalías Otros</t>
  </si>
  <si>
    <t>5.04.01.01</t>
  </si>
  <si>
    <t>GF Arrendamiento mercantil</t>
  </si>
  <si>
    <t>5.04.01.01.01</t>
  </si>
  <si>
    <t>GF Relacionadas</t>
  </si>
  <si>
    <t>5.04.01.01.01.01</t>
  </si>
  <si>
    <t>GF Arrendamiento mercantil   Local</t>
  </si>
  <si>
    <t>5.04.01.01.01.02</t>
  </si>
  <si>
    <t>GF Arrendamiento mercantil   Del exterior</t>
  </si>
  <si>
    <t>5.04.01.01.02</t>
  </si>
  <si>
    <t>GF No relacionadas</t>
  </si>
  <si>
    <t>5.04.01.01.02.01</t>
  </si>
  <si>
    <t>GF Arrendamiento mercantil Local</t>
  </si>
  <si>
    <t>5.04.01.01.02.02</t>
  </si>
  <si>
    <t>GF Arrendamiento mercantil Del exterior</t>
  </si>
  <si>
    <t>5.04.01.02</t>
  </si>
  <si>
    <t>GF Costos de transacción (comisiones bancarias, honorarios, tasas, entre otros)</t>
  </si>
  <si>
    <t>5.04.01.02.01</t>
  </si>
  <si>
    <t>5.04.01.02.01.02</t>
  </si>
  <si>
    <t>GF comisiones bancarias Del exterior</t>
  </si>
  <si>
    <t>5.04.01.02.02</t>
  </si>
  <si>
    <t>GF comisiones bancarias No relacionadas</t>
  </si>
  <si>
    <t>5.04.01.02.02.01</t>
  </si>
  <si>
    <t>5.04.01.02.02.02</t>
  </si>
  <si>
    <t>GF comisiones bancarias  Del exterior</t>
  </si>
  <si>
    <t>5.04.01.03</t>
  </si>
  <si>
    <t>GF Intereses con instituciones financieras</t>
  </si>
  <si>
    <t>5.04.01.03.01</t>
  </si>
  <si>
    <t>5.04.01.03.01.01</t>
  </si>
  <si>
    <t>GF Interes Bancarios Relacionadas Local</t>
  </si>
  <si>
    <t>5.04.01.03.01.02</t>
  </si>
  <si>
    <t>GF Interes Bancarios Relacionadas Del exterior</t>
  </si>
  <si>
    <t>5.04.01.03.02</t>
  </si>
  <si>
    <t>GF Interes BancariosNo relacionadas</t>
  </si>
  <si>
    <t>5.04.01.03.02.01</t>
  </si>
  <si>
    <t>GF Interes BancariosLocal</t>
  </si>
  <si>
    <t>5.04.01.03.02.02</t>
  </si>
  <si>
    <t>GF Interes Bancarios Del exterior</t>
  </si>
  <si>
    <t>5.04.01.04</t>
  </si>
  <si>
    <t>GF Intereses pagados a terceros</t>
  </si>
  <si>
    <t>5.04.01.04.01</t>
  </si>
  <si>
    <t>GF Intereses pagados Relacionadas</t>
  </si>
  <si>
    <t>5.04.01.04.01.01</t>
  </si>
  <si>
    <t>GF Intereses pagados Local</t>
  </si>
  <si>
    <t>5.04.01.04.01.02</t>
  </si>
  <si>
    <t>GF Intereses pagados Del exterior</t>
  </si>
  <si>
    <t>5.04.01.04.02</t>
  </si>
  <si>
    <t>GF Intereses pagados No relacionadas</t>
  </si>
  <si>
    <t>5.04.01.04.02.01</t>
  </si>
  <si>
    <t>5.04.01.04.02.02</t>
  </si>
  <si>
    <t>5.04.01.05</t>
  </si>
  <si>
    <t>GF Reversiones del descuento de provisiones que fueron reconocidas a su valor presente</t>
  </si>
  <si>
    <t>5.04.01.06</t>
  </si>
  <si>
    <t>GF Intereses implícitos devengados por acuerdos que constituyen efectivamente una transacción financiera o pago diferido</t>
  </si>
  <si>
    <t>5.04.01.07</t>
  </si>
  <si>
    <t>GF Otros</t>
  </si>
  <si>
    <t>5.04.02</t>
  </si>
  <si>
    <t>GF Pérdidas por medición de inversiones en asociadas y negocios conjuntos al método de la participación (valor patrimonial proporcional)</t>
  </si>
  <si>
    <t>5.04.03</t>
  </si>
  <si>
    <t>5.04.04</t>
  </si>
  <si>
    <t>GF Perdidas netas procedentes de actividades disconitnuadas</t>
  </si>
  <si>
    <t>GND Gastos no deducibles</t>
  </si>
  <si>
    <t>5.05.01</t>
  </si>
  <si>
    <t>GND Compras sin sustente</t>
  </si>
  <si>
    <t>5.05.02</t>
  </si>
  <si>
    <t>GND retenciones asumidas</t>
  </si>
  <si>
    <t>5.05.03</t>
  </si>
  <si>
    <t>GND Impuestos asumidos</t>
  </si>
  <si>
    <t>5.05.04</t>
  </si>
  <si>
    <t>GND Pagos sin bancarizar</t>
  </si>
  <si>
    <t>5.05.05</t>
  </si>
  <si>
    <t>GND Intereses relacionados</t>
  </si>
  <si>
    <t>Cuentas de cierre</t>
  </si>
  <si>
    <t>5.06.01</t>
  </si>
  <si>
    <t>Estado de resultados del ejercicio</t>
  </si>
  <si>
    <t>_________________________________</t>
  </si>
  <si>
    <t xml:space="preserve">    Resultados Acumulados</t>
  </si>
  <si>
    <t>La compañía tendrá por objeto dedicarse a la actividad cultivo de tabaco en bruto.; así como también podrá ejecutar las actividades: venta al por mayor de tabaco sin elaborar.; venta al por mayor de productos de tabaco.; desnervado y secado de las hojas de tabaco.; intermediarios del comercio de productos alimenticios, bebidas y tabaco.; servicios de apoyo a la elaboración de productos de tabaco a cambio de una retribución o por contrato.; otras actividades de postcosecha: desmotado de algodón, preparación de hojas de tabaco, preparación de cacao y café en grano, secado al sol de frutas y hortalizas.</t>
  </si>
  <si>
    <t>Las estimaciones y supuestos relevantes son revisados regularmente, las revisiones de las estimaciones contables son reconocidas prospectivamente.</t>
  </si>
  <si>
    <t>Banco del Pichincha</t>
  </si>
  <si>
    <t>Por un lado, MENDOZA HURTADO ANDREA KATHERINE, propietario de doscientas (200) acciones, por otro lado, MENDOZA HURTADO EDUARDO ISRAEL, propietario de doscientas (200) acciones, y MENDOZA PALMA ERWIN EDUARDO propietario de cuatrocientas (400) acciones. Todas las acciones son ordinarias y nominativas. pagadas en su totalidad. de un dólar de los Estados Unidos de América cada una, que en proporción a su valor pagado. dan derecho a igual número de votos.</t>
  </si>
  <si>
    <t>…............................................</t>
  </si>
  <si>
    <t>INFORME DE GERENTE</t>
  </si>
  <si>
    <t>Venta Netas</t>
  </si>
  <si>
    <t xml:space="preserve">Ganancia bruta antes de gastos </t>
  </si>
  <si>
    <t>Los indicadores sobre los ingreso netos nos dieron el siguiente resultado:</t>
  </si>
  <si>
    <t>La empresa al  cierre del ejercicio mostro los siguientes resultados:</t>
  </si>
  <si>
    <t>Cuentas por pagar (Corrientes)</t>
  </si>
  <si>
    <t>Cuentas por pagar (No Corrientes)</t>
  </si>
  <si>
    <t>1. Respecto a la ventas</t>
  </si>
  <si>
    <t>2. Respecto  al comparativo de la ganancia bruta antes de gastos</t>
  </si>
  <si>
    <t>3. Respecto al efectivo y sus equivalentes</t>
  </si>
  <si>
    <t>4. Respecto a la cartera por pagar</t>
  </si>
  <si>
    <t>5. Respecto a la utilidad  para trabajadores  y accionistas</t>
  </si>
  <si>
    <r>
      <rPr>
        <b/>
        <sz val="12"/>
        <rFont val="Cambria"/>
        <family val="1"/>
        <scheme val="major"/>
      </rPr>
      <t>6.4. Sobre el estado de cumplimiento de las normas sobre propiedad intelectual y derechos de autor por parte de la compañía:</t>
    </r>
    <r>
      <rPr>
        <sz val="12"/>
        <rFont val="Cambria"/>
        <family val="1"/>
        <scheme val="major"/>
      </rPr>
      <t xml:space="preserve"> La compañía cumple con las normas de propiedad intelectual y derechos de autor.</t>
    </r>
  </si>
  <si>
    <r>
      <rPr>
        <b/>
        <sz val="12"/>
        <rFont val="Cambria"/>
        <family val="1"/>
        <scheme val="major"/>
      </rPr>
      <t>6.3. Sobre la Situación financiera de la compañía al cierre del ejercicio y de los resultados anuales, comparados con los del ejercicio precedente:</t>
    </r>
    <r>
      <rPr>
        <sz val="12"/>
        <rFont val="Cambria"/>
        <family val="1"/>
        <scheme val="major"/>
      </rPr>
      <t xml:space="preserve"> Se presentan en los cuadros que anteceden a este informe y los correspondientes balances. Se utilizó en la conciliación tributaria la amortización de las pérdidas acumuladas de períodos anteriores que permitió bajar impuestos en el período.</t>
    </r>
  </si>
  <si>
    <r>
      <rPr>
        <b/>
        <sz val="12"/>
        <rFont val="Cambria"/>
        <family val="1"/>
        <scheme val="major"/>
      </rPr>
      <t>6.2. Sobre  los hechos extraordinarios producidos durante el ejercicio, en el ámbito administrativo, laboral y legal:</t>
    </r>
    <r>
      <rPr>
        <sz val="12"/>
        <rFont val="Cambria"/>
        <family val="1"/>
        <scheme val="major"/>
      </rPr>
      <t xml:space="preserve"> Con fecha 2020-09-18, recibí el nombramiento por dos años como gerente general y se nombró con misma fecha como presidente a MENDOZA PALMA ERWIN EDUARDO por dos años. </t>
    </r>
  </si>
  <si>
    <r>
      <rPr>
        <b/>
        <sz val="12"/>
        <rFont val="Cambria"/>
        <family val="1"/>
        <scheme val="major"/>
      </rPr>
      <t>Recomendaciones a la junta general respecto de políticas y estrategias para el siguiente ejercicio económico:</t>
    </r>
    <r>
      <rPr>
        <sz val="12"/>
        <rFont val="Cambria"/>
        <family val="1"/>
        <scheme val="major"/>
      </rPr>
      <t xml:space="preserve"> Con base  a los resultados obtenidos y la leve recuperación del período se solicita a la junta apoyar la estrategia financiera que permita el crecimiento de la compañía.</t>
    </r>
  </si>
  <si>
    <t xml:space="preserve">ACTA DE LA JUNTA GENERAL EXTRAORDINARIA DE ACCIONISTAS DE LA COMPAÑIA TABACALERA MENHURSA S.A. </t>
  </si>
  <si>
    <t>Preside la Junta, El señor MENDOZA PALMA ERWIN EDUARDO en calidad de Presidente, y en calidad de Secretario el Señor MENDOZA HURTADO EDUARDO ISRAEL y amparado en el Art. 238 de la Codificación a la Ley de Compañías acuerdan construirse en Junta General Extraordinaria de Accionistas, para conocer y resolver los siguientes puntos del orden del día:</t>
  </si>
  <si>
    <t>Concluida la Junta General Extraordinaria de Accionistas y no habiendo puntos más que tratar, de conformidad con el Art. 238 de la Ley de Compañías, se concede un receso de 15 minutos para la redacción del acta. Para constancia firman:</t>
  </si>
  <si>
    <t>Presidente / Accionista</t>
  </si>
  <si>
    <t>Mendoza Palma Erwin E.</t>
  </si>
  <si>
    <t>Mendoza Hurtado Eduardo I.</t>
  </si>
  <si>
    <t>Secretario / Accionista</t>
  </si>
  <si>
    <t>................................................</t>
  </si>
  <si>
    <t>Mendoza Hurtado Andrea K.</t>
  </si>
  <si>
    <t>Accionista</t>
  </si>
  <si>
    <t>6. Información importante a revelar</t>
  </si>
  <si>
    <r>
      <t>DIRIGIDO A</t>
    </r>
    <r>
      <rPr>
        <sz val="14"/>
        <color theme="1"/>
        <rFont val="Times New Roman"/>
        <family val="1"/>
      </rPr>
      <t xml:space="preserve">:  </t>
    </r>
  </si>
  <si>
    <t>ACCIONISTAS Y JUNTA DIRECTIVA</t>
  </si>
  <si>
    <r>
      <t>FECHA:</t>
    </r>
    <r>
      <rPr>
        <sz val="14"/>
        <color theme="1"/>
        <rFont val="Times New Roman"/>
        <family val="1"/>
      </rPr>
      <t xml:space="preserve"> </t>
    </r>
  </si>
  <si>
    <t>Elaborado por:</t>
  </si>
  <si>
    <t>Comisario Principal</t>
  </si>
  <si>
    <t>Señores accionistas y Junta Directiva de</t>
  </si>
  <si>
    <t>1. ANTECEDENTES LEGALES</t>
  </si>
  <si>
    <t>*</t>
  </si>
  <si>
    <t xml:space="preserve">El Art. 274 establece que las compañías, de creer conveniente, podrán nombrar comisarios. Cuando por disposición estatutaria se hubiere acordado la existencia de comisarios, éstos se sujetarán a las disposiciones establecidas en esta Ley con relación a sus atribuciones, derechos y obligaciones. Caso contrario, las disposiciones de esta Ley relacionadas con los comisarios no tendrán aplicación.
</t>
  </si>
  <si>
    <t>Los comisarios, socios o no, designados si el estatuto social hubiere acordado su existencia, tienen derecho ilimitado de inspección y vigilancia sobre todas las operaciones sociales, sin dependencia de la administración y en interés de la compañía.</t>
  </si>
  <si>
    <t>La resolución No. 92.1.4.3.0014 de la Superintendencia de Compañías establece el cumplimiento de los requisitos mínimos que deben contener los informes de Comisarios.</t>
  </si>
  <si>
    <t>2. RESPONSABILIDAD DEL COMISARIO</t>
  </si>
  <si>
    <t>Mi responsabilidad es expresar una opinión sobre los estados financieros de la Compañía,  basada en la revisión efectuada y, sobre el cumplimiento por parte de la Administración de las  normas legales,  estatutarias Y reglamentarias,  así  como  de  las  resoluciones  de  la  Junta General, y de las recomendaciones y autorizaciones de la Administración.</t>
  </si>
  <si>
    <t>Esta  revisión  fue  efectuada  siguiendo  los  lineamientos  de  las  normas  internacionales  de auditoría, pruebas  selectivas  de  los  registros  contables  y  evidencia  que  soporta  los  importes  y  revelaciones  incluidos  en  los  estados  financiero, evaluación de control  interno  y otros  procedimientos  de  revisión.</t>
  </si>
  <si>
    <t>3. CUMPLIMIENTO DE RESOLUCIONES</t>
  </si>
  <si>
    <t xml:space="preserve">El resultado de la revisión efectuada, a las transacciones registradas, los actos de los administradores, normas legales, estatutarias y reglamentarias, así como las resoluciones adoptadas por las Juntas de Accionistas, los libros de actas de Juntas de accionistas, libro de acciones y accionistas, se conservan de conformidad con disposiciones legales.
</t>
  </si>
  <si>
    <t>4. EVALUACIÓN DEL CONTROL INTERNO</t>
  </si>
  <si>
    <t>5. DISPOSICIONES CONSTANTES DE LA LEY.</t>
  </si>
  <si>
    <t>6. SOBRE LA SITUACIÓN FINANCIERA.</t>
  </si>
  <si>
    <t>6.1. ANÁLISIS DE LOS RESULTADOS OBTENIDOS</t>
  </si>
  <si>
    <t>EL COMISARIO A LA COMPAÑÍA:</t>
  </si>
  <si>
    <t>En mi calidad de Comisario de la Compañía puedo concluir que su situación de acuerdo a los Estados Financieros se presenta de una forma consistente.</t>
  </si>
  <si>
    <t>Señores Accionistas declaro haber cumplido con la Resolución Nº 92.1.4.3.0014 de la Superintendencia de Compañías y  demás artículos que me conciernen de acuerdo a la ley de compañías.</t>
  </si>
  <si>
    <t>Ing. Maricela Geoconda Pilligua</t>
  </si>
  <si>
    <t>Buena Fe, Ecuador</t>
  </si>
  <si>
    <t>Total pasivo mas patrimonio</t>
  </si>
  <si>
    <t xml:space="preserve">La evaluación del entorno, normas, procedimientos y políticas nos han permitido dirimir la razonabilidad de la operatividad de TABACALERA MENHURSA S.A., en tal virtud permite certificar que los procedimientos y controles implementados por la gerencia, protegen y salvaguardan la integridad económica de los activos, obligaciones y resultados de la compañía.
</t>
  </si>
  <si>
    <t>Utilidad (pérdida) antes de participación a trabajadores e imp. Renta</t>
  </si>
  <si>
    <t>Nuestra auditoria fue realizada con los balances remitidos al Servicio de Rentas Internas con el formulario N°. 872421046681 con fecha 27 de septiembre del 2022, debidamente aprobados por junta general extraordinaria de accionistas con fecha 27 de septiembre del 2022.</t>
  </si>
  <si>
    <t>La Junta General de Accionistas designó como comisario principal a Maricela Geoconda Pilligua.</t>
  </si>
  <si>
    <t>CÉDULA</t>
  </si>
  <si>
    <t>EXPEDIENTE:</t>
  </si>
  <si>
    <t>INDIVIDUAL</t>
  </si>
  <si>
    <t>MODELO DEL COSTO</t>
  </si>
  <si>
    <t>PASAPORTE</t>
  </si>
  <si>
    <t>INDICACIONES:</t>
  </si>
  <si>
    <t>CONSOLIDADO</t>
  </si>
  <si>
    <t>MODELO DEL REAVALÚO</t>
  </si>
  <si>
    <t>PARCIALMENTE</t>
  </si>
  <si>
    <t>Este cuestionario debe incluirlo y ligarlo a la sumaria, pegar con formato de origen</t>
  </si>
  <si>
    <t>a.</t>
  </si>
  <si>
    <r>
      <rPr>
        <b/>
        <u/>
        <sz val="11"/>
        <color rgb="FF000000"/>
        <rFont val="Cambria"/>
        <family val="1"/>
      </rPr>
      <t>TODAS las Operciones con partes relacionadas</t>
    </r>
    <r>
      <rPr>
        <sz val="11"/>
        <color rgb="FF000000"/>
        <rFont val="Cambria"/>
        <family val="1"/>
      </rPr>
      <t xml:space="preserve"> verifique si se efectuaron en términos y condiciones equiparables a otras de igual especie, realizadas con terceros.</t>
    </r>
  </si>
  <si>
    <t>b.</t>
  </si>
  <si>
    <r>
      <rPr>
        <b/>
        <u/>
        <sz val="11"/>
        <color rgb="FF000000"/>
        <rFont val="Cambria"/>
        <family val="1"/>
      </rPr>
      <t>TODOS los movimientoas del patrimonio</t>
    </r>
    <r>
      <rPr>
        <sz val="11"/>
        <color rgb="FF000000"/>
        <rFont val="Cambria"/>
        <family val="1"/>
      </rPr>
      <t xml:space="preserve"> deben estar soportados con actas de junta con copias en los papeles de trabajo</t>
    </r>
  </si>
  <si>
    <t>✔</t>
  </si>
  <si>
    <t>INGRESO</t>
  </si>
  <si>
    <t>c.</t>
  </si>
  <si>
    <r>
      <rPr>
        <b/>
        <u/>
        <sz val="11"/>
        <color rgb="FF000000"/>
        <rFont val="Cambria"/>
        <family val="1"/>
      </rPr>
      <t>TODOS los Movimientos de activos fijos</t>
    </r>
    <r>
      <rPr>
        <b/>
        <sz val="11"/>
        <color rgb="FF000000"/>
        <rFont val="Cambria"/>
        <family val="1"/>
      </rPr>
      <t xml:space="preserve"> </t>
    </r>
    <r>
      <rPr>
        <sz val="11"/>
        <color rgb="FF000000"/>
        <rFont val="Cambria"/>
        <family val="1"/>
      </rPr>
      <t>deben quedar soportados con los diarios y si hay ventas con las facturas</t>
    </r>
  </si>
  <si>
    <t>X</t>
  </si>
  <si>
    <t>d.</t>
  </si>
  <si>
    <r>
      <rPr>
        <b/>
        <u/>
        <sz val="11"/>
        <color rgb="FF000000"/>
        <rFont val="Cambria"/>
        <family val="1"/>
      </rPr>
      <t>TODAS las obligaciones bancarias y PARTES RELACIONADAS</t>
    </r>
    <r>
      <rPr>
        <sz val="11"/>
        <color rgb="FF000000"/>
        <rFont val="Cambria"/>
        <family val="1"/>
      </rPr>
      <t xml:space="preserve">  deben tener la confirmacion de saldos</t>
    </r>
  </si>
  <si>
    <t>DESCONOCE</t>
  </si>
  <si>
    <t>ASPECTOS QUE  DEBEN REVELAR LAS NOTAS A LOS ESTADOS FINANCIEROS</t>
  </si>
  <si>
    <t>NIIF PYMES</t>
  </si>
  <si>
    <t>MARCO CONCEPTUAL</t>
  </si>
  <si>
    <t>Transacciones importantes con Partes Relacionadas</t>
  </si>
  <si>
    <t>NIIF COMPLETAS</t>
  </si>
  <si>
    <t>SECCION  2</t>
  </si>
  <si>
    <t>Transacciones recursos recibidos por parte de clientes en forma anticipada.</t>
  </si>
  <si>
    <t>Si el dictamen contienen párrafos de énfasis motivos que origina.</t>
  </si>
  <si>
    <t>PARTICULAR ATENCIÓN A LO SIGUIENTE:</t>
  </si>
  <si>
    <t>Determinación de Materialidad</t>
  </si>
  <si>
    <t>Aspectos analizados sobre entendimiento de negocio</t>
  </si>
  <si>
    <t>Cuentas Patrimoniales</t>
  </si>
  <si>
    <t>d,</t>
  </si>
  <si>
    <t>Antigüedad de aportes de socios o aumento de capital</t>
  </si>
  <si>
    <t>e.</t>
  </si>
  <si>
    <t>Identificar si la compañía realizó transacciones con Partes Relacionadas</t>
  </si>
  <si>
    <t>f.</t>
  </si>
  <si>
    <t>Obligaciones con Instituciones</t>
  </si>
  <si>
    <t>g.</t>
  </si>
  <si>
    <t>Fuentes de financiamiento.</t>
  </si>
  <si>
    <t>INFORME A EMITIR</t>
  </si>
  <si>
    <t>OBJETIVOS:</t>
  </si>
  <si>
    <t>Expresar una opinión sobre  la razonabilidad de los estados financieros en su conjunto.</t>
  </si>
  <si>
    <t>ESTADOS FINANCIEROS SUJETOS A REVISIÓN</t>
  </si>
  <si>
    <t>Estado De Situación Financiera</t>
  </si>
  <si>
    <t>Estado De Resultado Integral</t>
  </si>
  <si>
    <t>Estado De Cambio En El Patrimonio</t>
  </si>
  <si>
    <t>Estado De Flujo De Efectivo</t>
  </si>
  <si>
    <t>Notas A Los Estados Financieros</t>
  </si>
  <si>
    <t>ALCANCE</t>
  </si>
  <si>
    <t>¿¿¿¿¿¿¿¿</t>
  </si>
  <si>
    <t>Nuestros objetivos son obtener una seguridad razonable de que los estados financieros en su conjunto están libres de incorrección material, debida a fraude o error, y emitir un informe de auditoría que contiene nuestra opinión. Seguridad razonable es un alto grado de seguridad pero no garantiza que una auditoría realizada de conformidad con las NIA siempre detecte una incorrección material cuando existe. Las incorrecciones pueden deberse a fraude o error y se consideran materiales si, individualmente o de forma agregada, puede preverse razonablemente que influyan en las decisiones económicas que los usuarios toman basándose en los estados financieros.</t>
  </si>
  <si>
    <t>HONORARIOS</t>
  </si>
  <si>
    <t>AUDITORÍA INICIAL</t>
  </si>
  <si>
    <t>AUDITORÍA RECURRENTE</t>
  </si>
  <si>
    <t>RESPONSABILIDAD DEL AUDITOR</t>
  </si>
  <si>
    <t xml:space="preserve">Como parte de una auditoría de conformidad con las NIA (Normas Internacionales de Auditoría), aplicamos nuestro juicio profesional y mantenemos una actitud de escepticismo profesional durante toda la auditoría. También: Identificamos y valoramos los riesgos de incorrección material en los estados financieros, debida a fraude o error, diseñamos y aplicamos procedimientos de auditoría para responder a dichos riesgos y obtenemos evidencia de auditoría suficiente y adecuada para proporcionar una base para nuestra opinión. </t>
  </si>
  <si>
    <t>RESPONSABILIDAD DE LA ADMINISTRACIÓN</t>
  </si>
  <si>
    <t>La Administración es responsable de la preparación y presentación fiel de los estados financieros adjuntos de conformidad con las NIIF PYMES, y del control interno que la administración considere necesario para permitir la preparación de estados financieros libres de incorrección material, debida a fraude o error. Los responsables del gobierno de la entidad son responsables de la supervisión del proceso de información financiera de la Sociedad.</t>
  </si>
  <si>
    <t>IDENTIFICACIÓN DEL MARCO REFERENCIA APLICABLE EN LA ELABORACIÓN DE LOS ESTADOS FINANCIERO</t>
  </si>
  <si>
    <t>La preparación y presentación fiel de los estados financieros  de conformidad con las NIIF PYMES</t>
  </si>
  <si>
    <t>ACTIVIDAD DE LA COMPAÑÍA</t>
  </si>
  <si>
    <t>Producir, importar, exportar, vender, comprar, distribuir y comercializar productos y servicios relacionados con la perforación petrolera; b) Servicios de inspección, mantenimiento, reparación y ajuste de tuberías; c) Servicios de perforación direccional, incluido el servicio de toma de medidas durante la perforación y servicio de registro durante la perforación...</t>
  </si>
  <si>
    <t>¿Esta actividad económica corresponde a la actividad PRINCIPAL que efectivamente realiza la compañía?</t>
  </si>
  <si>
    <t>Fecha de informe de Auditoría</t>
  </si>
  <si>
    <t>(Ver opinión)</t>
  </si>
  <si>
    <t>Fecha de entrega del informe de Auditoría</t>
  </si>
  <si>
    <t>CONCLUSIONES Y HALLAZGOS</t>
  </si>
  <si>
    <t>MARQUE EL TIPO DE OPINIÓN EMITIDA CORRESPONDIENTE AL PERÍODO AUDITADO:</t>
  </si>
  <si>
    <t>TIPO DE OPINIÓN</t>
  </si>
  <si>
    <t>No modificada o favorable</t>
  </si>
  <si>
    <t>Modificada - con salvedades</t>
  </si>
  <si>
    <t>Modificada - desfavorable o adversa</t>
  </si>
  <si>
    <t>Modificada - denegación o abstención</t>
  </si>
  <si>
    <t>JUSTIFICACIÓN DE LA OPINIÓN:</t>
  </si>
  <si>
    <t xml:space="preserve">En nuestra opinión, los estados financieros adjuntos presentan razonablemente, en todos sus aspectos importantes, la situación financiera de la Compañía TABACALERA MENHURSA S.A., al 31 de diciembre del 2021, así como sus resultados y flujos de efectivo correspondientes al ejercicio terminado en esa fecha, de conformidad con las Normas Internacionales de Información Financiera (NIIF PYMES).
Fundamento de la opinión.
Hemos llevado a cabo nuestra auditoría de conformidad con las Normas Internacionales de Auditoría (NIA). Nuestras responsabilidades de acuerdo con dichas normas se describen más adelante en la sección Responsabilidades del auditor en relación con la auditoría de los estados financieros de nuestro informe. Somos independientes de la Compañía de conformidad con el Código de Ética para Profesionales de la Contabilidad del Consejo de Normas Internacionales de Ética para Contadores (Código de Ética del IESBA), y hemos cumplido las demás responsabilidades de ética de conformidad con el Código de Ética del IESBA. Consideramos que la evidencia de auditoría que hemos obtenido proporciona una base suficiente y adecuada para nuestra opinión.
</t>
  </si>
  <si>
    <t>MARQUE EL TIPO DE OPINIÓN EMITIDA EN EL INFORME CORRESPONDIENTE AL EJERCICIO FISCAL ANTERIOR</t>
  </si>
  <si>
    <t>No obligada</t>
  </si>
  <si>
    <t>Omiso en la entrega del informe</t>
  </si>
  <si>
    <t>NOMBRE DEL AUDITOR DEL AÑO ANTERIOR</t>
  </si>
  <si>
    <t>662 3ANG ACIA LTDA</t>
  </si>
  <si>
    <t>NO PRESENTO AUDITORIA AÑO ANTERIOR</t>
  </si>
  <si>
    <t>Responda</t>
  </si>
  <si>
    <t>¿Todos los hechos o situaciones relevantes que superaron el nivel de materialidad determinado fueron debidamente analizados y documentados?</t>
  </si>
  <si>
    <t>¿Existió suficiente evidencia para respaldar la opinión emitida por el Auditor?</t>
  </si>
  <si>
    <t>¿La compañía auditada está en causal de disolución por pérdidas de capital?</t>
  </si>
  <si>
    <t>ESTADOS FINANCIEROS AUDITADOS</t>
  </si>
  <si>
    <t>Por favor ingrese la información de los estados financieros:</t>
  </si>
  <si>
    <t>Ingresar Individual:AQUI</t>
  </si>
  <si>
    <t>MAPEO FORM.101 EN EXCEL CONFORME AL 101 CARGADO POR EL CLIENTE</t>
  </si>
  <si>
    <t>Nombre Representante Legal:</t>
  </si>
  <si>
    <t>MENDOZA PALMA ERWIN EDUARDO</t>
  </si>
  <si>
    <t>Llenar</t>
  </si>
  <si>
    <t>CI Representante Legal:</t>
  </si>
  <si>
    <t>Nombre Contador:</t>
  </si>
  <si>
    <t>ALFONSO SOLORZANO MONCADA</t>
  </si>
  <si>
    <t>Identificación Contador:</t>
  </si>
  <si>
    <t>INDICAR SI ES</t>
  </si>
  <si>
    <t>Información se llena en línea</t>
  </si>
  <si>
    <t>ESTADO DE FLUJOS DE EFECTIVO</t>
  </si>
  <si>
    <t>DETERMINACIÓN DE LA MATERIALIDAD</t>
  </si>
  <si>
    <t>Valor USD</t>
  </si>
  <si>
    <t>RUBRO EN FUNCIÓN DEL CUAL SE CALCULÓ LA MATERIALIDAD</t>
  </si>
  <si>
    <t>Marque los aspectos analizados sobre el entendimiento del negocio del cliente:</t>
  </si>
  <si>
    <t>Entendimiento del negocio</t>
  </si>
  <si>
    <t>Organización</t>
  </si>
  <si>
    <t>Estructura</t>
  </si>
  <si>
    <t>Principales operaciones</t>
  </si>
  <si>
    <t>Políticas y procedimientos de control</t>
  </si>
  <si>
    <t>Principales clientes</t>
  </si>
  <si>
    <t>Principales proveedores</t>
  </si>
  <si>
    <t>Factores que afecta su operatividad</t>
  </si>
  <si>
    <t>Normativa del sector</t>
  </si>
  <si>
    <t>Manual de funciones</t>
  </si>
  <si>
    <t>¿La empresa auditada contó con un plan o manual de cuentas?</t>
  </si>
  <si>
    <t>¿La empresa auditada contó con políticas y procedimientos contables?</t>
  </si>
  <si>
    <t>¿El auditor externo examinó los contratos importantes celebrados por la compañía y vigentes en el período de la auditoría?</t>
  </si>
  <si>
    <t>Se aplicaron procedimientos de auditoría adecuados para evaluar la calidad y efectividad del:</t>
  </si>
  <si>
    <t>Sistema de Contabilidad</t>
  </si>
  <si>
    <t>Sistema de control interno</t>
  </si>
  <si>
    <t>Unidad de Auditoría Interna</t>
  </si>
  <si>
    <t>¿Se aplicaron procedimientos de auditoría para determinar la naturaleza, oportunidad y alcance de los procedimientos de auditoría y minimizar el riesgo de incorrección material debido a fraude o error?</t>
  </si>
  <si>
    <t>¿El sistema informático utilizado por la compañía auditada fue el adecuado para garantizar la seguridad, integridad y confiabilidad de los datos procesados y almacenados?</t>
  </si>
  <si>
    <t>¿Se encuentra documentado dentro del proceso de la auditoría el entendimiento del sistema de contabilidad utilizado por la compañía auditada sobre el registro de operaciones, preparación de estados financieros y otra información emitida?</t>
  </si>
  <si>
    <t>Número de horas estimadas para la auditoría</t>
  </si>
  <si>
    <t>¿La estrategia de auditoría está documentada?</t>
  </si>
  <si>
    <t>¿Para el desarrollo de las labores de auditoría externa, la firma auditora utilizó un sistema informático?</t>
  </si>
  <si>
    <t>¿Identifique el nombre del sistema informático de apoyo para las labores de auditoría externa?</t>
  </si>
  <si>
    <t>CAME Accounting Solution, S.A. de C.V.</t>
  </si>
  <si>
    <t>¿los papeles de trabajo incluyeron la evidencia obtenida, explicaciones recibidas durante la auditoría y conclusiones para cada cuenta analizada?</t>
  </si>
  <si>
    <t>¿Los papeles de trabajo se encuentran referenciados y firmados por el integrante del equipo que realizó el trabajo y por quien lo supervisó?</t>
  </si>
  <si>
    <t>Marque los aspectos analizados sobre los pedidos de confirmación:</t>
  </si>
  <si>
    <t>Entidades Financieras</t>
  </si>
  <si>
    <t>Proveedores</t>
  </si>
  <si>
    <t>Abogados o Asesores Legales</t>
  </si>
  <si>
    <t>Otros acreedores financieros</t>
  </si>
  <si>
    <t>¿Existió algún evento significativo que ha tenido, o tiene, un impacto negativo sobre la situación financiera de la compañía auditada?</t>
  </si>
  <si>
    <t>¿la compañía auditada entregó toda la documentación para la elaboración de este informe?</t>
  </si>
  <si>
    <t>¿Fue obtenida una carta de representación de la Entidad, en relación con los estados financieros auditados?</t>
  </si>
  <si>
    <t>¿Evaluó el control interno de la compañía, y emitió un manual de recomendaciones o memorando a la gerencia?</t>
  </si>
  <si>
    <t>Marque solo las cuentas patrimoniales en las que se verificó que las operaciones fueron debidamente autorizadas por el órgano competente de la compañía</t>
  </si>
  <si>
    <t>CTA</t>
  </si>
  <si>
    <t>¿APLICÓ REVISIÓN?</t>
  </si>
  <si>
    <t>¿ESTABA AUTORIZADO?</t>
  </si>
  <si>
    <t>(-) Cap.susc. No pagado, acciones en tesorería</t>
  </si>
  <si>
    <t>(-) pérdida del ejercicio</t>
  </si>
  <si>
    <t>Aportes de socios o accionistas para futura capitalización</t>
  </si>
  <si>
    <t>Otros superávits por revaluación (casillero informativo)</t>
  </si>
  <si>
    <t>Reservas facultativas</t>
  </si>
  <si>
    <t>Reserva por valuación</t>
  </si>
  <si>
    <t>Resultados acumulados provenientes de la adopción por 1era vez de las niif</t>
  </si>
  <si>
    <t>Superávit de activos financieros dispon para la vta (informativo)</t>
  </si>
  <si>
    <t>Superávit por revaluación de activos intangibles (casillero informativo)</t>
  </si>
  <si>
    <t>Superávit por revaluación de inversiones</t>
  </si>
  <si>
    <t>Superávit por revaluación de propiedades, P Y E ( informativo)</t>
  </si>
  <si>
    <t>Utilidad no distribuida ejercicios anteriores</t>
  </si>
  <si>
    <t>Identificación de la antiguedad de los aportes de socios o accionistas para futura capitalización(debidamente conciliada con la cuenta 302):</t>
  </si>
  <si>
    <t>FECHA DE APORTE</t>
  </si>
  <si>
    <t>revisar</t>
  </si>
  <si>
    <t>VALOR EN USD</t>
  </si>
  <si>
    <t>Nota: Revise en las actas de aumento de capital en la Supercias, La fecha del último aumento de capital, en caso de no haber indicar el valor de capital de constitución con fecha.</t>
  </si>
  <si>
    <t>¿La compañía auditada generó ingresos operacionales?</t>
  </si>
  <si>
    <t>¿Se cumplieron los plazos de presentación de los informes, borradores y otros documentos a entregar en la compañía auditada, conforme el compromiso asumido por el auditor, consignado en la propuesta de servicios profesionales o en el Contrato respectivo?</t>
  </si>
  <si>
    <t>¿El auditor participó en la toma física del inventario al momento del cierre fiscal?</t>
  </si>
  <si>
    <t>¿Se realizó un inventario físico de las existencias y se ajustaron los saldos contables en función al resultado de este inventario y están debidamente aprobados por el órgano competente dentro de la compañía?</t>
  </si>
  <si>
    <t>Indique el tiempo efectivamente invertido en número de horas para efectuar la auditoría externa(desde proceso de contratación hasta la comunicación de resultados)</t>
  </si>
  <si>
    <t>¿Se realizaron procedimientos de auditoría para determinar que los hechos posteriores ocurridos entre la fecha del balance y la fecha del informe , fueron reflejados apropiadamente en los estados financieros?</t>
  </si>
  <si>
    <t>¿Se identificó que la compañía en el año auditado realizó transacciones con partes relacionadas?</t>
  </si>
  <si>
    <t>Identifique si existió alguna de las siguientes transacciones con partes relacionadas en el año auditado:</t>
  </si>
  <si>
    <t>Préstamos sin intereses, a tasas de interés significativamente altas o bajas en relación a las tasas existentes en el mercado, sin vencimiento o cláusulas sancionatorias de mora.</t>
  </si>
  <si>
    <t>Intercambio de propiedades por otras propiedades similares en una transacción no momentaria, cesiones de acreencias y cruces de cuentas.</t>
  </si>
  <si>
    <t>Inversiones permanentes importantes durante el año.</t>
  </si>
  <si>
    <t>Ventas locales o exportaciones; compras o importaciones a precios y condiciones preferenciales.</t>
  </si>
  <si>
    <t>Contrataciones de seguros, servicios administrativos, honorarios, regalías y asistencias técnicas.</t>
  </si>
  <si>
    <t>Arrendamiento mercantiles y ventas de activos fijos</t>
  </si>
  <si>
    <t>Transacciones de marcas, patentes, regalías y licencias.</t>
  </si>
  <si>
    <t>Concesión de garantías.</t>
  </si>
  <si>
    <t>¿Las notas a los estados financieros reveleron transacciones importantes que la compañía efectuó con partes relacionadas?</t>
  </si>
  <si>
    <t>¿Realizó indagaciones e investigaciones respecto a las transacciones con partes relacionadas?</t>
  </si>
  <si>
    <t>¿En caso de ser afirmativa la consulta anterior, controló que las revelaciones efectuadas por la entidad respecto a éstas fueron adecuadas?</t>
  </si>
  <si>
    <t>¿La compañía tiene obligación de entregar el informe o anexo de partes relacionadas ante la autoridad tributaria?</t>
  </si>
  <si>
    <t>La compañía auditada a la fecha de emisión del informe de auditoría cumplió con las obligaciones establecidas por las siguientes instituciones:</t>
  </si>
  <si>
    <t>Descripción de órgano del control</t>
  </si>
  <si>
    <t>Superintendencia de Compañías, Valores y Seguros</t>
  </si>
  <si>
    <t>Servicio de Rentas Internas</t>
  </si>
  <si>
    <t>Instituto Ecuatoriano de Seguridad Social</t>
  </si>
  <si>
    <t>Ministerio de Relaciones Laborales</t>
  </si>
  <si>
    <t>Identifique las principales fuentes de financiamiento vigentes al año auditado:</t>
  </si>
  <si>
    <t>Principales fuentes de financiamiento</t>
  </si>
  <si>
    <t>Con Instituciones Financieras</t>
  </si>
  <si>
    <t>Accionistas</t>
  </si>
  <si>
    <t>Partes Relacionadas</t>
  </si>
  <si>
    <t>RECURSOS DE TERCEROS</t>
  </si>
  <si>
    <t>¿La compañía auditada recibió recursos financieros de parte de sus clientes, en forma anticipada a la prestación de un servicio o a la entrega de un bien?</t>
  </si>
  <si>
    <t>¿La compañía auditada posee garantías suficientes para respaldar el cumplimiento de estas obligaciones?</t>
  </si>
  <si>
    <t>¿Las notas a los estados financieros revelan estas transacciones?</t>
  </si>
  <si>
    <t>PRUEBAS NIIF</t>
  </si>
  <si>
    <t>Las normas contables utilizadas por la compañía auditada fueron:</t>
  </si>
  <si>
    <t>NIIF</t>
  </si>
  <si>
    <t>La compañía auditada aplicó:</t>
  </si>
  <si>
    <t>Responda de acuerdo a si es NIFF COMPLETAS O PYMES</t>
  </si>
  <si>
    <t>CUESTIONARIO NIFF COMPLETAS</t>
  </si>
  <si>
    <t>¿Los estados financieros emitidos, cumplen las características cualitativas de las NIIF?</t>
  </si>
  <si>
    <r>
      <t>¿El auditor externo evaluó la razonabilidad de las provisiones para deterioro que no estén dentro del alcance la </t>
    </r>
    <r>
      <rPr>
        <b/>
        <sz val="12"/>
        <color theme="1"/>
        <rFont val="Cambria"/>
        <family val="1"/>
      </rPr>
      <t>NIIF 9</t>
    </r>
    <r>
      <rPr>
        <sz val="12"/>
        <color theme="1"/>
        <rFont val="Cambria"/>
        <family val="1"/>
      </rPr>
      <t>?</t>
    </r>
  </si>
  <si>
    <t>¿El auditor externo evaluó el deterioro del instrumento financiero NIIF 9?</t>
  </si>
  <si>
    <r>
      <t>¿Estan los inventarios medidos al menor valor entre el costo y el neto realizable </t>
    </r>
    <r>
      <rPr>
        <b/>
        <sz val="12"/>
        <color theme="1"/>
        <rFont val="Cambria"/>
        <family val="1"/>
      </rPr>
      <t>NIC 2</t>
    </r>
    <r>
      <rPr>
        <sz val="12"/>
        <color theme="1"/>
        <rFont val="Cambria"/>
        <family val="1"/>
      </rPr>
      <t>?</t>
    </r>
  </si>
  <si>
    <t>¿Cuál fue la política contable para la medición de la propiedad, planta y equipos?</t>
  </si>
  <si>
    <t>Parte 2</t>
  </si>
  <si>
    <t>¿El Perito está calificado por la Superintendencia de Compañías, Valores y Seguros?</t>
  </si>
  <si>
    <r>
      <t>¿Para la propiedad, planta y equipo se ha reconocido el deterioro de conformidad con </t>
    </r>
    <r>
      <rPr>
        <b/>
        <sz val="12"/>
        <color theme="1"/>
        <rFont val="Cambria"/>
        <family val="1"/>
      </rPr>
      <t>NIC 36</t>
    </r>
    <r>
      <rPr>
        <sz val="12"/>
        <color theme="1"/>
        <rFont val="Cambria"/>
        <family val="1"/>
      </rPr>
      <t>?</t>
    </r>
  </si>
  <si>
    <r>
      <t>¿Las notas a los estados financieros contienen la información a revelar requerída en la </t>
    </r>
    <r>
      <rPr>
        <b/>
        <sz val="12"/>
        <color theme="1"/>
        <rFont val="Cambria"/>
        <family val="1"/>
      </rPr>
      <t>NIC 16</t>
    </r>
    <r>
      <rPr>
        <sz val="12"/>
        <color theme="1"/>
        <rFont val="Cambria"/>
        <family val="1"/>
      </rPr>
      <t>?</t>
    </r>
  </si>
  <si>
    <t>9,</t>
  </si>
  <si>
    <r>
      <t>¿Se aplicaron pruebas de auditoría para determinar la suficiencia de previsión del activo o pasivo por impuesto diferido, de conformidad con </t>
    </r>
    <r>
      <rPr>
        <b/>
        <sz val="12"/>
        <color theme="1"/>
        <rFont val="Cambria"/>
        <family val="1"/>
      </rPr>
      <t>NIC 12</t>
    </r>
    <r>
      <rPr>
        <sz val="12"/>
        <color theme="1"/>
        <rFont val="Cambria"/>
        <family val="1"/>
      </rPr>
      <t>?</t>
    </r>
  </si>
  <si>
    <r>
      <t xml:space="preserve">¿En caso de tratarse de empresas del sector agrícola o ganadero, se ha aplicado los criterios de valuación y revelación requeridos por </t>
    </r>
    <r>
      <rPr>
        <b/>
        <sz val="12"/>
        <color theme="1"/>
        <rFont val="Cambria"/>
        <family val="1"/>
      </rPr>
      <t>NIC 41</t>
    </r>
    <r>
      <rPr>
        <sz val="12"/>
        <color theme="1"/>
        <rFont val="Cambria"/>
        <family val="1"/>
      </rPr>
      <t>?</t>
    </r>
  </si>
  <si>
    <r>
      <t xml:space="preserve">¿En caso de tratarse de empresas del sector de la construcción, se ha aplicado los criterios de valuación y revelación requeridos por </t>
    </r>
    <r>
      <rPr>
        <b/>
        <sz val="12"/>
        <color theme="1"/>
        <rFont val="Cambria"/>
        <family val="1"/>
      </rPr>
      <t>NIC 11</t>
    </r>
    <r>
      <rPr>
        <sz val="12"/>
        <color theme="1"/>
        <rFont val="Cambria"/>
        <family val="1"/>
      </rPr>
      <t>?</t>
    </r>
  </si>
  <si>
    <r>
      <t>¿En caso de tratarse de empresas del sector de la construcción, se ha aplicado los criterios de valuación y revelación requeridos por </t>
    </r>
    <r>
      <rPr>
        <b/>
        <sz val="12"/>
        <color theme="1"/>
        <rFont val="Cambria"/>
        <family val="1"/>
      </rPr>
      <t>NIC 6</t>
    </r>
    <r>
      <rPr>
        <sz val="12"/>
        <color theme="1"/>
        <rFont val="Cambria"/>
        <family val="1"/>
      </rPr>
      <t>?</t>
    </r>
  </si>
  <si>
    <r>
      <t>¿Las notas a los estados financieros revelan la información requerida en la </t>
    </r>
    <r>
      <rPr>
        <b/>
        <sz val="12"/>
        <color theme="1"/>
        <rFont val="Cambria"/>
        <family val="1"/>
      </rPr>
      <t>NIC 9</t>
    </r>
    <r>
      <rPr>
        <sz val="12"/>
        <color theme="1"/>
        <rFont val="Cambria"/>
        <family val="1"/>
      </rPr>
      <t>?</t>
    </r>
  </si>
  <si>
    <t>CUESTIONARIO NIFF PYMES</t>
  </si>
  <si>
    <r>
      <t>¿El auditor externo evaluó la razonabilidad de las provisiones para deterioro que no estén dentro del alcance la </t>
    </r>
    <r>
      <rPr>
        <b/>
        <sz val="12"/>
        <color theme="1"/>
        <rFont val="Cambria"/>
        <family val="1"/>
      </rPr>
      <t>Sección 11</t>
    </r>
    <r>
      <rPr>
        <sz val="12"/>
        <color theme="1"/>
        <rFont val="Cambria"/>
        <family val="1"/>
      </rPr>
      <t>?</t>
    </r>
  </si>
  <si>
    <r>
      <t>¿El auditor externo evaluó el deterioro del instrumento financiero </t>
    </r>
    <r>
      <rPr>
        <b/>
        <sz val="12"/>
        <color theme="1"/>
        <rFont val="Cambria"/>
        <family val="1"/>
      </rPr>
      <t>Sección 11</t>
    </r>
    <r>
      <rPr>
        <sz val="12"/>
        <color theme="1"/>
        <rFont val="Cambria"/>
        <family val="1"/>
      </rPr>
      <t>?</t>
    </r>
  </si>
  <si>
    <r>
      <t>¿Estan los inventarios medidos al menor valor entre el costo y el neto realizable </t>
    </r>
    <r>
      <rPr>
        <b/>
        <sz val="12"/>
        <color theme="1"/>
        <rFont val="Cambria"/>
        <family val="1"/>
      </rPr>
      <t>Sección 13</t>
    </r>
    <r>
      <rPr>
        <sz val="12"/>
        <color theme="1"/>
        <rFont val="Cambria"/>
        <family val="1"/>
      </rPr>
      <t>?</t>
    </r>
  </si>
  <si>
    <r>
      <t xml:space="preserve">¿Para la propiedad, planta y equipo se ha reconocido el deterioro de conformidad con la </t>
    </r>
    <r>
      <rPr>
        <b/>
        <sz val="12"/>
        <color theme="1"/>
        <rFont val="Cambria"/>
        <family val="1"/>
      </rPr>
      <t>sección 27</t>
    </r>
    <r>
      <rPr>
        <sz val="12"/>
        <color theme="1"/>
        <rFont val="Cambria"/>
        <family val="1"/>
      </rPr>
      <t>?</t>
    </r>
  </si>
  <si>
    <r>
      <t>¿Las notas a los estados financieros contienen la información a revelar requerída en la </t>
    </r>
    <r>
      <rPr>
        <b/>
        <sz val="12"/>
        <color theme="1"/>
        <rFont val="Cambria"/>
        <family val="1"/>
      </rPr>
      <t>Sección 17</t>
    </r>
    <r>
      <rPr>
        <sz val="12"/>
        <color theme="1"/>
        <rFont val="Cambria"/>
        <family val="1"/>
      </rPr>
      <t>?</t>
    </r>
  </si>
  <si>
    <r>
      <t>¿Las notas a los estados financieros revelan  la información a revelar requerída en la </t>
    </r>
    <r>
      <rPr>
        <b/>
        <sz val="12"/>
        <color theme="1"/>
        <rFont val="Cambria"/>
        <family val="1"/>
      </rPr>
      <t>Sección 11 y 12</t>
    </r>
    <r>
      <rPr>
        <sz val="12"/>
        <color theme="1"/>
        <rFont val="Cambria"/>
        <family val="1"/>
      </rPr>
      <t>?</t>
    </r>
  </si>
  <si>
    <r>
      <t xml:space="preserve">¿Se aplicaron pruebas de auditoría para determinar la suficiencia de previsión del activo o pasivo por impuesto diferido, de conformidad con la sección 29 </t>
    </r>
    <r>
      <rPr>
        <b/>
        <sz val="12"/>
        <color theme="1"/>
        <rFont val="Cambria"/>
        <family val="1"/>
      </rPr>
      <t>(NIIF para PYMES)</t>
    </r>
    <r>
      <rPr>
        <sz val="12"/>
        <color theme="1"/>
        <rFont val="Cambria"/>
        <family val="1"/>
      </rPr>
      <t>?</t>
    </r>
  </si>
  <si>
    <r>
      <t xml:space="preserve">¿En caso de tratarse de empresas del sector agrícola o ganadero, se ha aplicado los criterios de valuación y revelación requeridos por </t>
    </r>
    <r>
      <rPr>
        <b/>
        <sz val="12"/>
        <color theme="1"/>
        <rFont val="Cambria"/>
        <family val="1"/>
      </rPr>
      <t xml:space="preserve"> la sección 34 párrafos 4-10?</t>
    </r>
  </si>
  <si>
    <r>
      <t xml:space="preserve">¿En caso de tratarse de empresas del sector de la construcción, se ha aplicado los criterios de valuación y revelación requeridos por la </t>
    </r>
    <r>
      <rPr>
        <b/>
        <sz val="12"/>
        <color theme="1"/>
        <rFont val="Cambria"/>
        <family val="1"/>
      </rPr>
      <t>sección 23</t>
    </r>
    <r>
      <rPr>
        <sz val="12"/>
        <color theme="1"/>
        <rFont val="Cambria"/>
        <family val="1"/>
      </rPr>
      <t>?</t>
    </r>
  </si>
  <si>
    <r>
      <t xml:space="preserve">¿En caso de tratarse de empresas que realizan exploración y evaluación de recursos minerales, se ha aplicado los criterios de valuación y revelación requeridas por la </t>
    </r>
    <r>
      <rPr>
        <b/>
        <sz val="12"/>
        <color theme="1"/>
        <rFont val="Cambria"/>
        <family val="1"/>
      </rPr>
      <t>Sección 34 párrafos 11</t>
    </r>
    <r>
      <rPr>
        <sz val="12"/>
        <color theme="1"/>
        <rFont val="Cambria"/>
        <family val="1"/>
      </rPr>
      <t>?</t>
    </r>
  </si>
  <si>
    <t>¿La compañía es constituyente o beneficiario de fideicomiso?</t>
  </si>
  <si>
    <t>NEGOCIO EN MARCHA</t>
  </si>
  <si>
    <t>¿La empresa auditada cumplió con la hipótesis de negocio en marcha de conformidad con la Sección 3 párrafo 8?</t>
  </si>
  <si>
    <t>El dictamen contiene párrafos de énfasis.</t>
  </si>
  <si>
    <t>Infique brevemente los motivos que originaron el párrafo de énfasis.</t>
  </si>
  <si>
    <t>Fecha de Acta de entrega del Informe de Auditoría:</t>
  </si>
  <si>
    <t>Corresponde a la fecha en que el auditor externo entrega el informe de auditoría externa a la compañía auditada.</t>
  </si>
  <si>
    <t>DOCUMENTOS REQUERIDOS EN FORMATO PDF</t>
  </si>
  <si>
    <t>Papeles de trabajo de Materialidad</t>
  </si>
  <si>
    <t>Papeles de trabajo de Utilidades Acumuladas y distribución de dividendos</t>
  </si>
  <si>
    <t>Acta de entrega del informe</t>
  </si>
  <si>
    <t>4</t>
  </si>
  <si>
    <t>Comunicación de deficiencias en el control interno</t>
  </si>
  <si>
    <t>Dictamen de Auditoría externa</t>
  </si>
  <si>
    <t>Anexos al Dictamen de Auditoría externa</t>
  </si>
  <si>
    <t>CALCULO DE LAS HORAS</t>
  </si>
  <si>
    <t>HORAS</t>
  </si>
  <si>
    <t>PERSONAL</t>
  </si>
  <si>
    <t xml:space="preserve">DIAS </t>
  </si>
  <si>
    <t>INFORMES</t>
  </si>
  <si>
    <t>HORAS ESTIMADAS</t>
  </si>
  <si>
    <t>HORAS EFECTIVAMENTE INVERTIDAS</t>
  </si>
  <si>
    <t>ASI-COM20221123000000121</t>
  </si>
  <si>
    <t>ASIENTO DE FACTURA DE COMPRA FACTURA N° 001006000009717 - SUPERMERCADO RUMAX</t>
  </si>
  <si>
    <t>ASI-COM20221123000000122</t>
  </si>
  <si>
    <t>ASIENTO DE FACTURA DE COMPRA FACTURA N° 002002000004086 - SUPERMERCADO RUMAX</t>
  </si>
  <si>
    <t>ASI-COM20221123000000124</t>
  </si>
  <si>
    <t>ASIENTO DE FACTURA DE COMPRA FACTURA N° 001100000000002 - GOMEZ SALINAS WILLIE KELVIN</t>
  </si>
  <si>
    <t>ASI-COM20221124000000123</t>
  </si>
  <si>
    <t>ASIENTO DE FACTURA DE COMPRA FACTURA N° 002001000006263 - SUPERMERCADO RUMAX</t>
  </si>
  <si>
    <t>ASI-EGR-CXP20230320000000001</t>
  </si>
  <si>
    <t xml:space="preserve">CUENTAS POR PAGAR - TRANSFERENCIA # 27940562 </t>
  </si>
  <si>
    <t>ASI-EGR-CXP20220107000000002</t>
  </si>
  <si>
    <t>ASI-EGR-CXP20220107000000003</t>
  </si>
  <si>
    <t>ASI-BAN20220110000000011</t>
  </si>
  <si>
    <t>MOVIMIENTO BANCO 100703916-Pago cuentas Sr Eduardo Mendoza EGRESO</t>
  </si>
  <si>
    <t>ASI-EGR-CXP20220113000000004</t>
  </si>
  <si>
    <t xml:space="preserve">CUENTAS POR PAGAR - TRANSFERENCIA # 14831724 </t>
  </si>
  <si>
    <t>ASI-EGR-CXP20220113000000005</t>
  </si>
  <si>
    <t>ASI-EGR-CXP20220113000000006</t>
  </si>
  <si>
    <t>ASI-EGR-CXP20220113000000007</t>
  </si>
  <si>
    <t>ASI-BAN20220113000000082</t>
  </si>
  <si>
    <t>MOVIMIENTO BANCO 27563593-Reverso Pago Proveedor INGRESO</t>
  </si>
  <si>
    <t>ASI-BAN20220118000000003</t>
  </si>
  <si>
    <t>MOVIMIENTO BANCO 5841264-JHONATHAN ESCALANTE EGRESO</t>
  </si>
  <si>
    <t>ASI-BAN20220121000000014</t>
  </si>
  <si>
    <t>MOVIMIENTO BANCO 3031962-Pagos cuentas Sr Eduardo Mendoza EGRESO</t>
  </si>
  <si>
    <t>ASI-EGR-CXP20220127000000014</t>
  </si>
  <si>
    <t xml:space="preserve">CUENTAS POR PAGAR - TRANSFERENCIA # 40337356 </t>
  </si>
  <si>
    <t>ASI-EGR-CXP20220127000000016</t>
  </si>
  <si>
    <t>ASI-BAN20220131000000004</t>
  </si>
  <si>
    <t>MOVIMIENTO BANCO 98416989-JHONATHAN ESCALANTE EGRESO</t>
  </si>
  <si>
    <t>ASI-BAN20220131000000027</t>
  </si>
  <si>
    <t>MOVIMIENTO BANCO 31012022-COMISIONES BANCARIAS EGRESO</t>
  </si>
  <si>
    <t>ASI-EGR-CXP20220204000000017</t>
  </si>
  <si>
    <t xml:space="preserve">CUENTAS POR PAGAR - TRANSFERENCIA # 94351447 </t>
  </si>
  <si>
    <t>ASI-EGR-CXP20220204000000015</t>
  </si>
  <si>
    <t>ASI-EGR-CXP20220204000000019</t>
  </si>
  <si>
    <t>ASI-BAN20220204000000005</t>
  </si>
  <si>
    <t>MOVIMIENTO BANCO 94351447-JONATHAN ESCALANTE EGRESO</t>
  </si>
  <si>
    <t>ASI-BAN20220209000000002</t>
  </si>
  <si>
    <t>MOVIMIENTO BANCO 23276386-JHONATHAN ESCALANTE EGRESO</t>
  </si>
  <si>
    <t>ASI-BAN20220209000000007</t>
  </si>
  <si>
    <t>MOVIMIENTO BANCO 23276813-EDUARDO MENDOZA EGRESO</t>
  </si>
  <si>
    <t>ASI-BAN20220215000000006</t>
  </si>
  <si>
    <t>MOVIMIENTO BANCO 18110064-JHONATHAN ESCALANTE EGRESO</t>
  </si>
  <si>
    <t>ASI-BAN20220215000000008</t>
  </si>
  <si>
    <t>MOVIMIENTO BANCO 18111128-EDUARDO MENDOZA EGRESO</t>
  </si>
  <si>
    <t>ASI-BAN20220224000000009</t>
  </si>
  <si>
    <t>MOVIMIENTO BANCO 48904853-EDUARDO MENDOZA EGRESO</t>
  </si>
  <si>
    <t>ASI-BAN20220228000000029</t>
  </si>
  <si>
    <t>MOVIMIENTO BANCO 28022022-COMISIONES BANCARIOS EGRESO</t>
  </si>
  <si>
    <t>ASI-EGR-CXP20220302000000018</t>
  </si>
  <si>
    <t xml:space="preserve">CUENTAS POR PAGAR - TRANSFERENCIA # 172403338 </t>
  </si>
  <si>
    <t>ASI-EGR-CXP20220302000000020</t>
  </si>
  <si>
    <t xml:space="preserve">CUENTAS POR PAGAR - TRANSFERENCIA # 172403531 </t>
  </si>
  <si>
    <t>ASI-EGR-CXP20220302000000021</t>
  </si>
  <si>
    <t xml:space="preserve">CUENTAS POR PAGAR - TRANSFERENCIA # 172404097 </t>
  </si>
  <si>
    <t>ASI-BAN20220302000000019</t>
  </si>
  <si>
    <t>MOVIMIENTO BANCO 156151493-Jonathan Escalante EGRESO</t>
  </si>
  <si>
    <t>ASI-BAN20220302000000020</t>
  </si>
  <si>
    <t>MOVIMIENTO BANCO 16089421-Jonathan Escalante EGRESO</t>
  </si>
  <si>
    <t>ASI-BAN20220302000000021</t>
  </si>
  <si>
    <t>MOVIMIENTO BANCO 15258171-MANUEL QUITO EGRESO</t>
  </si>
  <si>
    <t>ASI-EGR-CXP20220304000000023</t>
  </si>
  <si>
    <t xml:space="preserve">CUENTAS POR PAGAR - CHEQUE # 66 </t>
  </si>
  <si>
    <t>ASI-BAN20220308000000010</t>
  </si>
  <si>
    <t>MOVIMIENTO BANCO 18559972-Pago cuentas Sr Mendoza Eduardo EGRESO</t>
  </si>
  <si>
    <t>ASI-BAN20220308000000013</t>
  </si>
  <si>
    <t>MOVIMIENTO BANCO 19698073-Pago cuentas Sr Mendoza Eduardo EGRESO</t>
  </si>
  <si>
    <t>ASI-EGR-CXP20220321000000025</t>
  </si>
  <si>
    <t xml:space="preserve">CUENTAS POR PAGAR - TRANSFERENCIA # 88533140 </t>
  </si>
  <si>
    <t>ASI-BAN20220321000000016</t>
  </si>
  <si>
    <t>MOVIMIENTO BANCO 75003156-Pago cuentas Sr Mendoza Eduardo EGRESO</t>
  </si>
  <si>
    <t>ASI-BAN20220331000000017</t>
  </si>
  <si>
    <t>MOVIMIENTO BANCO 4058791-Pago cuentas Sr Mendoza Eduardo INGRESO</t>
  </si>
  <si>
    <t>ASI-BAN20220331000000018</t>
  </si>
  <si>
    <t>MOVIMIENTO BANCO 1041553-Pago cuentas Sr Mendoza Eduardo EGRESO</t>
  </si>
  <si>
    <t>ASI-BAN20220331000000022</t>
  </si>
  <si>
    <t>MOVIMIENTO BANCO 31032022-COMISIONES BANCARIAS EGRESO</t>
  </si>
  <si>
    <t>ASI-BAN20220411000000023</t>
  </si>
  <si>
    <t>MOVIMIENTO BANCO 9339115-Pago cuentas Sr Eduardo Mendoza EGRESO</t>
  </si>
  <si>
    <t>ASI-BAN20220411000000025</t>
  </si>
  <si>
    <t>MOVIMIENTO BANCO 9340640-Pago cuentas Sr Eduardo Mendoza EGRESO</t>
  </si>
  <si>
    <t>ASI-EGR-CXP20220414000000022</t>
  </si>
  <si>
    <t xml:space="preserve">CUENTAS POR PAGAR - TRANSFERENCIA # 55891964 </t>
  </si>
  <si>
    <t>ASI-EGR-CXP20220414000000030</t>
  </si>
  <si>
    <t>ASI-EGR-CXP20220414000000031</t>
  </si>
  <si>
    <t>ASI-EGR-CXP20220414000000033</t>
  </si>
  <si>
    <t>ASI-EGR-CXP20230320000000024</t>
  </si>
  <si>
    <t>ASI-BAN20220421000000026</t>
  </si>
  <si>
    <t>MOVIMIENTO BANCO 7638737-Pagos cuentas Sr Eduardo Mendoza EGRESO</t>
  </si>
  <si>
    <t>ASI-BAN20220422000000084</t>
  </si>
  <si>
    <t>MOVIMIENTO BANCO 2597918-COMISIONES BANCARIAS EGRESO</t>
  </si>
  <si>
    <t>ASI-BAN20220505000000015</t>
  </si>
  <si>
    <t>MOVIMIENTO BANCO 25757028-EDUARDO MENDOZA EGRESO</t>
  </si>
  <si>
    <t>ASI-EGR-CXP20220524000000026</t>
  </si>
  <si>
    <t xml:space="preserve">CUENTAS POR PAGAR - TRANSFERENCIA # 76541264 </t>
  </si>
  <si>
    <t>ASI-EGR-CXP20220524000000027</t>
  </si>
  <si>
    <t>ASI-BAN20220524000000012</t>
  </si>
  <si>
    <t>MOVIMIENTO BANCO 76811677-EDUARDO MENDOZA EGRESO</t>
  </si>
  <si>
    <t>ASI-EGR-CXP20220524000000028</t>
  </si>
  <si>
    <t>ASI-EGR-CXP20220524000000029</t>
  </si>
  <si>
    <t>ASI-EGR-CXP20220524000000032</t>
  </si>
  <si>
    <t>ASI-BAN20220531000000030</t>
  </si>
  <si>
    <t>MOVIMIENTO BANCO 31052022-COMISONES BANCARIAS EGRESO</t>
  </si>
  <si>
    <t>ASI-EGR-CXP20220606000000012</t>
  </si>
  <si>
    <t xml:space="preserve">CUENTAS POR PAGAR - TRANSFERENCIA # 114404451 </t>
  </si>
  <si>
    <t>ASI-EGR-CXP20230320000000011</t>
  </si>
  <si>
    <t>ASI-BAN20220606000000032</t>
  </si>
  <si>
    <t>MOVIMIENTO BANCO 114405513-EDUARDO MENDOZA EGRESO</t>
  </si>
  <si>
    <t>ASI-BAN20220606000000074</t>
  </si>
  <si>
    <t>MOVIMIENTO BANCO 114404451-LUZ PERALTA EGRESO</t>
  </si>
  <si>
    <t>ASI-EGR-CXP20220606000000095</t>
  </si>
  <si>
    <t>ASI-BAN20220613000000033</t>
  </si>
  <si>
    <t>MOVIMIENTO BANCO 1134036-EDUARDO LOPEZ EGRESO</t>
  </si>
  <si>
    <t>ASI-BAN20220624000000039</t>
  </si>
  <si>
    <t>MOVIMIENTO BANCO 18255843-EDUARDO MENDOZA EGRESO</t>
  </si>
  <si>
    <t>ASI-BAN20220624000000036</t>
  </si>
  <si>
    <t>MOVIMIENTO BANCO 17660178-ROL PAGOS EGRESO</t>
  </si>
  <si>
    <t>ASI-BAN20220630000000031</t>
  </si>
  <si>
    <t>MOVIMIENTO BANCO 30062022-COMISIONES BANCARIAS EGRESO</t>
  </si>
  <si>
    <t>ASI-EGR-CXP20220708000000009</t>
  </si>
  <si>
    <t xml:space="preserve">CUENTAS POR PAGAR - TRANSFERENCIA # 24331339 </t>
  </si>
  <si>
    <t>ASI-EGR-CXP20220708000000010</t>
  </si>
  <si>
    <t>ASI-BAN20220708000000034</t>
  </si>
  <si>
    <t>MOVIMIENTO BANCO 24330690-PARA PAGO ROLES EGRESO</t>
  </si>
  <si>
    <t>ASI-BAN20220708000000038</t>
  </si>
  <si>
    <t>MOVIMIENTO BANCO 24330588-Pago cuentas Sr Mendoza Eduardo EGRESO</t>
  </si>
  <si>
    <t>ASI-BAN20220708000000045</t>
  </si>
  <si>
    <t>MOVIMIENTO BANCO 24331339-PAGO AGROYON EGRESO</t>
  </si>
  <si>
    <t>ASI-BAN20220715000000041</t>
  </si>
  <si>
    <t>MOVIMIENTO BANCO 25514785-Pago cuentas Sr Mendoza Eduardo EGRESO</t>
  </si>
  <si>
    <t>ASI-EGR-CXP20220722000000013</t>
  </si>
  <si>
    <t xml:space="preserve">CUENTAS POR PAGAR - TRANSFERENCIA # 23669494 </t>
  </si>
  <si>
    <t>ASI-EGR-CXP20220722000000034</t>
  </si>
  <si>
    <t>ASI-EGR-CXP20220722000000035</t>
  </si>
  <si>
    <t>ASI-EGR-CXP20220722000000037</t>
  </si>
  <si>
    <t>ASI-EGR-CXP20220722000000039</t>
  </si>
  <si>
    <t>ASI-BAN20220722000000035</t>
  </si>
  <si>
    <t>MOVIMIENTO BANCO 23793555-PARA PAGO ROLES EGRESO</t>
  </si>
  <si>
    <t>ASI-BAN20220727000000040</t>
  </si>
  <si>
    <t>MOVIMIENTO BANCO 27781352-Pago cuentas Sr Mendoza Eduardo EGRESO</t>
  </si>
  <si>
    <t>ASI-BAN20220728000000037</t>
  </si>
  <si>
    <t>MOVIMIENTO BANCO 28072022-COMISIONES BANCARIAS EGRESO</t>
  </si>
  <si>
    <t>ASI-COM20220802000000033</t>
  </si>
  <si>
    <t>ASIENTO DE FACTURA DE COMPRA FACTURA N° 003100000009946 - MALESANI SCACCO JOSE LUIS</t>
  </si>
  <si>
    <t>ASI-COM20220802000000047</t>
  </si>
  <si>
    <t>ASI-BAN20220804000000053</t>
  </si>
  <si>
    <t>MOVIMIENTO BANCO 9829870-EDUARDO MENDOZA EGRESO</t>
  </si>
  <si>
    <t>ASI-BAN20220805000000049</t>
  </si>
  <si>
    <t>MOVIMIENTO BANCO 11639516-PARA PAGO ROLES EGRESO</t>
  </si>
  <si>
    <t>ASI-COM20220808000000032</t>
  </si>
  <si>
    <t>ASIENTO DE FACTURA DE COMPRA FACTURA N° 001001000000700 - INGENIERÍA Y APLICACIONES SYSTEMWORKS S.A</t>
  </si>
  <si>
    <t>ASI-COM20220808000000046</t>
  </si>
  <si>
    <t>ASIENTO DE FACTURA DE COMPRA FACTURA N° 001001000001733 - AVELLAN MARTINEZ WILSON DIDIMO</t>
  </si>
  <si>
    <t>ASI-COM20220809000000031</t>
  </si>
  <si>
    <t xml:space="preserve">ASIENTO DE FACTURA DE COMPRA FACTURA N° 002999010792408 - EMPRESA ELECTRICA PUBLICA ESTRATEGICA CORPORACION </t>
  </si>
  <si>
    <t>ASI-EGR-CXP20230320000000036</t>
  </si>
  <si>
    <t xml:space="preserve">CUENTAS POR PAGAR - TRANSFERENCIA # 12137812 </t>
  </si>
  <si>
    <t>ASI-EGR-CXP20220809000000038</t>
  </si>
  <si>
    <t>ASI-EGR-CXP20220809000000040</t>
  </si>
  <si>
    <t>ASI-EGR-CXP20220809000000041</t>
  </si>
  <si>
    <t>ASI-BAN20220809000000052</t>
  </si>
  <si>
    <t>MOVIMIENTO BANCO 12138684-ARCHIVO  Y PERSONAL EGRESO</t>
  </si>
  <si>
    <t>ASI-COM20220818000000045</t>
  </si>
  <si>
    <t>ASIENTO DE FACTURA DE COMPRA FACTURA N° 001001000000407 - PARRAGA CEDEÑO YURY GABRIELA</t>
  </si>
  <si>
    <t xml:space="preserve">CUENTAS POR PAGAR - TRANSFERENCIA # 25686932 </t>
  </si>
  <si>
    <t>ASI-EGR-CXP20220819000000044</t>
  </si>
  <si>
    <t>ASI-EGR-CXP20220819000000068</t>
  </si>
  <si>
    <t>ASI-BAN20220819000000050</t>
  </si>
  <si>
    <t>MOVIMIENTO BANCO 25683163-PAGO DE ROLES EGRESO</t>
  </si>
  <si>
    <t>ASI-BAN20220819000000054</t>
  </si>
  <si>
    <t>MOVIMIENTO BANCO 25687807-EDUARDO MENDOZA EGRESO</t>
  </si>
  <si>
    <t>ASI-BAN20220819000000081</t>
  </si>
  <si>
    <t>MOVIMIENTO BANCO 32884928-Reverso Pago Proveedor INGRESO</t>
  </si>
  <si>
    <t>ASI-BAN20220823000000055</t>
  </si>
  <si>
    <t>MOVIMIENTO BANCO 29663938-EDUARDO MENDOZA EGRESO</t>
  </si>
  <si>
    <t>ASI-COM20220831000000027</t>
  </si>
  <si>
    <t>ASIENTO DE FACTURA DE COMPRA FACTURA N° 001171012983293 - BANCO PICHINCHA CA</t>
  </si>
  <si>
    <t>ASI-EGR-CXP20220902000000046</t>
  </si>
  <si>
    <t xml:space="preserve">CUENTAS POR PAGAR - TRANSFERENCIA # 61816771 </t>
  </si>
  <si>
    <t>ASI-EGR-CXP20220902000000048</t>
  </si>
  <si>
    <t>ASI-EGR-CXP20220902000000051</t>
  </si>
  <si>
    <t>ASI-EGR-CXP20220902000000053</t>
  </si>
  <si>
    <t>ASI-BAN20220902000000043</t>
  </si>
  <si>
    <t>MOVIMIENTO BANCO 61816771-PARRAGA CEDEÑO YURY GABRIELA EGRESO</t>
  </si>
  <si>
    <t>ASI-BAN20220902000000044</t>
  </si>
  <si>
    <t>MOVIMIENTO BANCO 61816771-PAGO AGROYON EGRESO</t>
  </si>
  <si>
    <t>ASI-BAN20220902000000057</t>
  </si>
  <si>
    <t>MOVIMIENTO BANCO 23667708-PARA PAGO ROLES SEMANA 33 34 EGRESO</t>
  </si>
  <si>
    <t>ASI-BAN20220916000000059</t>
  </si>
  <si>
    <t>MOVIMIENTO BANCO 12871530-PARA PAGO ROLES SEMANA 35 36 EGRESO</t>
  </si>
  <si>
    <t>ASI-EGR-CXP20220920000000057</t>
  </si>
  <si>
    <t xml:space="preserve">CUENTAS POR PAGAR - TRANSFERENCIA # 27810372 </t>
  </si>
  <si>
    <t>ASI-EGR-CXP20220920000000060</t>
  </si>
  <si>
    <t>ASI-EGR-CXP20220920000000061</t>
  </si>
  <si>
    <t>ASI-EGR-CXP20220920000000062</t>
  </si>
  <si>
    <t>ASI-EGR-CXP20220920000000064</t>
  </si>
  <si>
    <t>ASI-EGR-CXP20220920000000074</t>
  </si>
  <si>
    <t xml:space="preserve">CUENTAS POR PAGAR - TRANSFERENCIA # 27809331 </t>
  </si>
  <si>
    <t>ASI-BAN20220921000000079</t>
  </si>
  <si>
    <t>MOVIMIENTO BANCO 8273689-Reverso Pago CONCAS INGRESO</t>
  </si>
  <si>
    <t>ASI-COM20220930000000048</t>
  </si>
  <si>
    <t>ASIENTO DE FACTURA DE COMPRA FACTURA N° 001171013176857 - BANCO PICHINCHA CA</t>
  </si>
  <si>
    <t>ASI-EGR-CXP20220930000000065</t>
  </si>
  <si>
    <t xml:space="preserve">CUENTAS POR PAGAR - TRANSFERENCIA # 20068956 </t>
  </si>
  <si>
    <t>ASI-EGR-CXP20220930000000066</t>
  </si>
  <si>
    <t>ASI-EGR-CXP20220930000000067</t>
  </si>
  <si>
    <t>ASI-EGR-CXP20220930000000069</t>
  </si>
  <si>
    <t>ASI-EGR-CXP20220930000000070</t>
  </si>
  <si>
    <t>ASI-EGR-CXP20220930000000072</t>
  </si>
  <si>
    <t>ASI-EGR-CXP20220930000000073</t>
  </si>
  <si>
    <t>ASI-BAN20220930000000061</t>
  </si>
  <si>
    <t>MOVIMIENTO BANCO 20135494-PARA PAGO ROLES SEMANA 37 38 EGRESO</t>
  </si>
  <si>
    <t>ASI-BAN20220930000000078</t>
  </si>
  <si>
    <t>MOVIMIENTO BANCO 20068229-Eduardo Mendoza EGRESO</t>
  </si>
  <si>
    <t>ASI-BAN20221012000000042</t>
  </si>
  <si>
    <t>MOVIMIENTO BANCO 806956-EDUARDO MENDOZA EGRESO</t>
  </si>
  <si>
    <t>ASI-EGR-CXP20221014000000045</t>
  </si>
  <si>
    <t xml:space="preserve">CUENTAS POR PAGAR - TRANSFERENCIA # 31364696 </t>
  </si>
  <si>
    <t>ASI-EGR-CXP20221014000000047</t>
  </si>
  <si>
    <t>ASI-EGR-CXP20221014000000049</t>
  </si>
  <si>
    <t xml:space="preserve">CUENTAS POR PAGAR - TRANSFERENCIA # 313646696 </t>
  </si>
  <si>
    <t>ASI-EGR-CXP20221014000000050</t>
  </si>
  <si>
    <t>ASI-EGR-CXP20221014000000052</t>
  </si>
  <si>
    <t>ASI-EGR-CXP20221014000000054</t>
  </si>
  <si>
    <t>ASI-BAN20221014000000048</t>
  </si>
  <si>
    <t>MOVIMIENTO BANCO 31398788-PAGO ROLES EGRESO</t>
  </si>
  <si>
    <t>ASI-EGR-CXP20221028000000055</t>
  </si>
  <si>
    <t xml:space="preserve">CUENTAS POR PAGAR - TRANSFERENCIA # 44061778 </t>
  </si>
  <si>
    <t>ASI-EGR-CXP20221028000000056</t>
  </si>
  <si>
    <t>ASI-EGR-CXP20221028000000058</t>
  </si>
  <si>
    <t>ASI-EGR-CXP20221028000000059</t>
  </si>
  <si>
    <t>ASI-EGR-CXP20221028000000063</t>
  </si>
  <si>
    <t>ASI-EGR-CXP20221028000000071</t>
  </si>
  <si>
    <t>ASI-BAN20221028000000051</t>
  </si>
  <si>
    <t>MOVIMIENTO BANCO 44114914-PAGO ROLES EGRESO</t>
  </si>
  <si>
    <t>ASI-EGR-CXP20221028000000077</t>
  </si>
  <si>
    <t>ASI-BAN20221031000000056</t>
  </si>
  <si>
    <t>MOVIMIENTO BANCO 31102022-COMISIONES BANCARIAS EGRESO</t>
  </si>
  <si>
    <t>ASI-EGR-CXP20221111000000076</t>
  </si>
  <si>
    <t xml:space="preserve">CUENTAS POR PAGAR - TRANSFERENCIA # 31681831 </t>
  </si>
  <si>
    <t>ASI-EGR-CXP20221111000000079</t>
  </si>
  <si>
    <t>ASI-EGR-CXP20221111000000081</t>
  </si>
  <si>
    <t xml:space="preserve">CUENTAS POR PAGAR - CHEQUE # 31681831 </t>
  </si>
  <si>
    <t>ASI-EGR-CXP20221111000000082</t>
  </si>
  <si>
    <t>ASI-EGR-CXP20221111000000083</t>
  </si>
  <si>
    <t>ASI-BAN20221111000000065</t>
  </si>
  <si>
    <t>MOVIMIENTO BANCO 31612141-PAGO ROLES EGRESO</t>
  </si>
  <si>
    <t>ASI-BAN20221111000000070</t>
  </si>
  <si>
    <t>MOVIMIENTO BANCO 31681615-EDUARDO MENDOZA EGRESO</t>
  </si>
  <si>
    <t>ASI-BAN20221111000000080</t>
  </si>
  <si>
    <t>MOVIMIENTO BANCO 42641532-Reverso Pago Proveedor INGRESO</t>
  </si>
  <si>
    <t>ASI-BAN20221114000000071</t>
  </si>
  <si>
    <t>MOVIMIENTO BANCO 916210045-EDUARDO MENDOZA EGRESO</t>
  </si>
  <si>
    <t>ASI-BAN20221125000000066</t>
  </si>
  <si>
    <t>MOVIMIENTO BANCO 22798819-PAGO ROLES EGRESO</t>
  </si>
  <si>
    <t>ASI-EGR-CXP20221125000000090</t>
  </si>
  <si>
    <t xml:space="preserve">CUENTAS POR PAGAR - TRANSFERENCIA # 22748537 </t>
  </si>
  <si>
    <t>ASI-EGR-CXP20221125000000093</t>
  </si>
  <si>
    <t>ASI-EGR-CXP20221125000000092</t>
  </si>
  <si>
    <t>ASI-EGR-CXP20221125000000091</t>
  </si>
  <si>
    <t>ASI-EGR-CXP20221125000000094</t>
  </si>
  <si>
    <t>ASI-EGR-CXP20221125000000096</t>
  </si>
  <si>
    <t>ASI-EGR-CXP20221125000000097</t>
  </si>
  <si>
    <t>ASI-BAN20221129000000068</t>
  </si>
  <si>
    <t>MOVIMIENTO BANCO 29112022-COMISIONES BANCARIAS EGRESO</t>
  </si>
  <si>
    <t>ASI-EGR-CXP20221209000000075</t>
  </si>
  <si>
    <t xml:space="preserve">CUENTAS POR PAGAR - TRANSFERENCIA # 36427609 </t>
  </si>
  <si>
    <t>ASI-EGR-CXP20221209000000078</t>
  </si>
  <si>
    <t>ASI-EGR-CXP20221209000000080</t>
  </si>
  <si>
    <t>ASI-EGR-CXP20221209000000084</t>
  </si>
  <si>
    <t>ASI-BAN20221209000000067</t>
  </si>
  <si>
    <t>MOVIMIENTO BANCO 36375541-PARA PAGO ROLES SEMANA 47 48 EGRESO</t>
  </si>
  <si>
    <t>ASI-BAN20221219000000076</t>
  </si>
  <si>
    <t>MOVIMIENTO BANCO 35747400-DECIMOS EGRESO</t>
  </si>
  <si>
    <t>DECIMOS</t>
  </si>
  <si>
    <t>ASI-BAN20221219000000077</t>
  </si>
  <si>
    <t>MOVIMIENTO BANCO 35747406-BONIFICACION EGRESO</t>
  </si>
  <si>
    <t>ASI-EGR-CXP20221223000000085</t>
  </si>
  <si>
    <t xml:space="preserve">CUENTAS POR PAGAR - TRANSFERENCIA # 63827840 </t>
  </si>
  <si>
    <t>ASI-EGR-CXP20221223000000086</t>
  </si>
  <si>
    <t>ASI-EGR-CXP20221223000000087</t>
  </si>
  <si>
    <t>ASI-EGR-CXP20221223000000088</t>
  </si>
  <si>
    <t>ASI-BAN20221223000000069</t>
  </si>
  <si>
    <t>MOVIMIENTO BANCO 63878165-PARA PAGO ROLES SEMANA 49 50 EGRESO</t>
  </si>
  <si>
    <t>ASI-EGR-CXP20221223000000089</t>
  </si>
  <si>
    <t>ASI-BAN20221223000000075</t>
  </si>
  <si>
    <t>MOVIMIENTO BANCO 63827840-AGRIPAC EGRESO</t>
  </si>
  <si>
    <t>ASI-BAN20221227000000083</t>
  </si>
  <si>
    <t>MOVIMIENTO BANCO 68-DIRECTOR UTILIZO PARA PAGAR FACTURAS DE AGRIMEN A NOMBRE PERSONAL EGRESO</t>
  </si>
  <si>
    <t>ASI-BAN20221228000000072</t>
  </si>
  <si>
    <t>MOVIMIENTO BANCO 28122022-COMISIONES BANCARIAS EGRESO</t>
  </si>
  <si>
    <t>ASI-VEN20221205000000001</t>
  </si>
  <si>
    <t>VENTA CREDITO-001-001-000000011</t>
  </si>
  <si>
    <t>COM-525</t>
  </si>
  <si>
    <t>ASIENTO DE COMPRA 001002000067298; AGRIMEN SA</t>
  </si>
  <si>
    <t>COM-517</t>
  </si>
  <si>
    <t>ASIENTO DE COMPRA 001002000067420; AGRIMEN SA</t>
  </si>
  <si>
    <t>COM-514</t>
  </si>
  <si>
    <t>ASIENTO DE COMPRA 001002000067687; AGRIMEN SA</t>
  </si>
  <si>
    <t>COM-569</t>
  </si>
  <si>
    <t>ASIENTO DE COMPRA 001002000068138; AGRIMEN SA</t>
  </si>
  <si>
    <t>COM-554</t>
  </si>
  <si>
    <t>ASIENTO DE COMPRA 001002000068409; AGRIMEN SA</t>
  </si>
  <si>
    <t>COM-550</t>
  </si>
  <si>
    <t>ASIENTO DE COMPRA 001002000068555; AGRIMEN SA</t>
  </si>
  <si>
    <t>COM-590</t>
  </si>
  <si>
    <t>ASIENTO DE COMPRA 001002000068937; AGRIMEN SA</t>
  </si>
  <si>
    <t>COM-588</t>
  </si>
  <si>
    <t>ASIENTO DE COMPRA 001002000068979; AGRIMEN SA</t>
  </si>
  <si>
    <t>COM-584</t>
  </si>
  <si>
    <t>ASIENTO DE COMPRA 001002000069271; AGRIMEN SA</t>
  </si>
  <si>
    <t>COM-585</t>
  </si>
  <si>
    <t>ASIENTO DE COMPRA 001002000069278; AGRIMEN SA</t>
  </si>
  <si>
    <t>COM-611</t>
  </si>
  <si>
    <t>ASIENTO DE COMPRA 001002000069649; AGRIMEN SA</t>
  </si>
  <si>
    <t>COM-610</t>
  </si>
  <si>
    <t>ASIENTO DE COMPRA 001002000069847; AGRIMEN SA</t>
  </si>
  <si>
    <t>COM-609</t>
  </si>
  <si>
    <t>ASIENTO DE COMPRA 001002000069974; AGRIMEN SA</t>
  </si>
  <si>
    <t>COM-608</t>
  </si>
  <si>
    <t>ASIENTO DE COMPRA 001002000070092; AGRIMEN SA</t>
  </si>
  <si>
    <t>COM-607</t>
  </si>
  <si>
    <t>ASIENTO DE COMPRA 001002000070141; AGRIMEN SA</t>
  </si>
  <si>
    <t>COM-616</t>
  </si>
  <si>
    <t>ASIENTO DE COMPRA 001002000070541; AGRIMEN SA</t>
  </si>
  <si>
    <t>COM-617</t>
  </si>
  <si>
    <t>ASIENTO DE COMPRA 001002000070662; AGRIMEN SA</t>
  </si>
  <si>
    <t>COM-618</t>
  </si>
  <si>
    <t>ASIENTO DE COMPRA 001002000070666; AGRIMEN SA</t>
  </si>
  <si>
    <t>COM-619</t>
  </si>
  <si>
    <t>ASIENTO DE COMPRA 001002000070684; AGRIMEN SA</t>
  </si>
  <si>
    <t>COM-620</t>
  </si>
  <si>
    <t>ASIENTO DE COMPRA 001002000070838; AGRIMEN SA</t>
  </si>
  <si>
    <t>COM-621</t>
  </si>
  <si>
    <t>ASIENTO DE COMPRA 001002000070875; AGRIMEN SA</t>
  </si>
  <si>
    <t>COM-622</t>
  </si>
  <si>
    <t>ASIENTO DE COMPRA 001002000070892; AGRIMEN SA</t>
  </si>
  <si>
    <t>COM-623</t>
  </si>
  <si>
    <t>ASIENTO DE COMPRA 001002000070922; AGRIMEN SA</t>
  </si>
  <si>
    <t>COM-624</t>
  </si>
  <si>
    <t>ASIENTO DE COMPRA 001002000071050; AGRIMEN SA</t>
  </si>
  <si>
    <t>COM-625</t>
  </si>
  <si>
    <t>ASIENTO DE COMPRA 001002000071118; AGRIMEN SA</t>
  </si>
  <si>
    <t>COM-626</t>
  </si>
  <si>
    <t>ASIENTO DE COMPRA 001002000071161; AGRIMEN SA</t>
  </si>
  <si>
    <t>COM-656</t>
  </si>
  <si>
    <t>ASIENTO DE COMPRA 001002000071255; AGRIMEN SA</t>
  </si>
  <si>
    <t>COM-657</t>
  </si>
  <si>
    <t>ASIENTO DE COMPRA 001002000071250; AGRIMEN SA</t>
  </si>
  <si>
    <t>COM-655</t>
  </si>
  <si>
    <t>ASIENTO DE COMPRA 001002000071320; AGRIMEN SA</t>
  </si>
  <si>
    <t>COM-653</t>
  </si>
  <si>
    <t>ASIENTO DE COMPRA 001002000071370; AGRIMEN SA</t>
  </si>
  <si>
    <t>COM-654</t>
  </si>
  <si>
    <t>ASIENTO DE COMPRA 001002000071351; AGRIMEN SA</t>
  </si>
  <si>
    <t>COM-651</t>
  </si>
  <si>
    <t>ASIENTO DE COMPRA 001002000071591; AGRIMEN SA</t>
  </si>
  <si>
    <t>COM-652</t>
  </si>
  <si>
    <t>ASIENTO DE COMPRA 001002000071583; AGRIMEN SA</t>
  </si>
  <si>
    <t>COM-649</t>
  </si>
  <si>
    <t>ASIENTO DE COMPRA 001002000071676; AGRIMEN SA</t>
  </si>
  <si>
    <t>COM-650</t>
  </si>
  <si>
    <t>ASIENTO DE COMPRA 001002000071631; AGRIMEN SA</t>
  </si>
  <si>
    <t>COM-647</t>
  </si>
  <si>
    <t>ASIENTO DE COMPRA 001002000071823; AGRIMEN SA</t>
  </si>
  <si>
    <t>COM-648</t>
  </si>
  <si>
    <t>ASIENTO DE COMPRA 001002000071810; AGRIMEN SA</t>
  </si>
  <si>
    <t>COM-646</t>
  </si>
  <si>
    <t>ASIENTO DE COMPRA 001002000071889; AGRIMEN SA</t>
  </si>
  <si>
    <t>COM-645</t>
  </si>
  <si>
    <t>ASIENTO DE COMPRA 001002000071950; AGRIMEN SA</t>
  </si>
  <si>
    <t>COM-644</t>
  </si>
  <si>
    <t>ASIENTO DE COMPRA 001002000072010; AGRIMEN SA</t>
  </si>
  <si>
    <t>COM-658</t>
  </si>
  <si>
    <t>ASIENTO DE COMPRA 001001000049759; CARLOS EDUARDO YONG SEGOVIA</t>
  </si>
  <si>
    <t>ASI-COM20220704000000015</t>
  </si>
  <si>
    <t>ASIENTO DE COMPRA DE FACTURA N° 001002000072221-AGRIMEN SA</t>
  </si>
  <si>
    <t>ASI-COM20220707000000013</t>
  </si>
  <si>
    <t>ASIENTO DE COMPRA DE FACTURA N° 001002000072392-AGRIMEN SA</t>
  </si>
  <si>
    <t>ASI-COM20220707000000014</t>
  </si>
  <si>
    <t>ASIENTO DE COMPRA DE FACTURA N° 001002000072375-AGRIMEN SA</t>
  </si>
  <si>
    <t>ASI-COM20220712000000012</t>
  </si>
  <si>
    <t>ASIENTO DE COMPRA DE FACTURA N° 001002000072541-AGRIMEN SA</t>
  </si>
  <si>
    <t>ASI-COM20220714000000011</t>
  </si>
  <si>
    <t>ASIENTO DE COMPRA DE FACTURA N° 001002000072580-AGRIMEN SA</t>
  </si>
  <si>
    <t>ASI-COM20220718000000010</t>
  </si>
  <si>
    <t>ASIENTO DE COMPRA DE FACTURA N° 001002000072654-AGRIMEN SA</t>
  </si>
  <si>
    <t>ASI-COM20220720000000009</t>
  </si>
  <si>
    <t>ASIENTO DE COMPRA DE FACTURA N° 001002000072750-AGRIMEN SA</t>
  </si>
  <si>
    <t>ASI-COM20220721000000008</t>
  </si>
  <si>
    <t>ASIENTO DE COMPRA DE FACTURA N° 001002000072816-AGRIMEN SA</t>
  </si>
  <si>
    <t>ASI-COM20220722000000005</t>
  </si>
  <si>
    <t>ASIENTO DE COMPRA DE FACTURA N° 001002000072862-AGRIMEN SA</t>
  </si>
  <si>
    <t>ASI-COM20220722000000006</t>
  </si>
  <si>
    <t>ASIENTO DE COMPRA DE FACTURA N° 001002000072835-AGRIMEN SA</t>
  </si>
  <si>
    <t>ASI-COM20220722000000007</t>
  </si>
  <si>
    <t>ASIENTO DE COMPRA DE FACTURA N° 001002000072832-AGRIMEN SA</t>
  </si>
  <si>
    <t>ASI-COM20220725000000004</t>
  </si>
  <si>
    <t>ASIENTO DE COMPRA DE FACTURA N° 001002000072872-AGRIMEN SA</t>
  </si>
  <si>
    <t>ASI-COM20220726000000003</t>
  </si>
  <si>
    <t>ASIENTO DE COMPRA DE FACTURA N° 001002000072936-AGRIMEN SA</t>
  </si>
  <si>
    <t>ASI-COM20220729000000002</t>
  </si>
  <si>
    <t>ASIENTO DE COMPRA DE FACTURA N° 001002000073011-AGRIMEN SA</t>
  </si>
  <si>
    <t>ASI-COM20220802000000043</t>
  </si>
  <si>
    <t>ASIENTO DE FACTURA DE COMPRA A CREDITO FACTURA N° 001002000073089 - AGRIMEN SA</t>
  </si>
  <si>
    <t>ASI-COM20220802000000044</t>
  </si>
  <si>
    <t>ASIENTO DE FACTURA DE COMPRA A CREDITO FACTURA N° 001002000073092 - AGRIMEN SA</t>
  </si>
  <si>
    <t>ASI-COM20220808000000042</t>
  </si>
  <si>
    <t>ASIENTO DE FACTURA DE COMPRA A CREDITO FACTURA N° 001002000073236 - AGRIMEN SA</t>
  </si>
  <si>
    <t>ASI-COM20220810000000041</t>
  </si>
  <si>
    <t>ASIENTO DE FACTURA DE COMPRA A CREDITO FACTURA N° 001002000073298 - AGRIMEN SA</t>
  </si>
  <si>
    <t>ASI-COM20220812000000040</t>
  </si>
  <si>
    <t>ASIENTO DE FACTURA DE COMPRA A CREDITO FACTURA N° 001002000073378 - AGRIMEN SA</t>
  </si>
  <si>
    <t>ASI-COM20220815000000038</t>
  </si>
  <si>
    <t>ASIENTO DE FACTURA DE COMPRA A CREDITO FACTURA N° 001002000073423 - AGRIMEN SA</t>
  </si>
  <si>
    <t>ASI-COM20220815000000039</t>
  </si>
  <si>
    <t>ASIENTO DE FACTURA DE COMPRA A CREDITO FACTURA N° 001002000073422 - AGRIMEN SA</t>
  </si>
  <si>
    <t>ASI-COM20220823000000037</t>
  </si>
  <si>
    <t>ASIENTO DE FACTURA DE COMPRA A CREDITO FACTURA N° 001002000073620 - AGRIMEN SA</t>
  </si>
  <si>
    <t>ASI-COM20220824000000036</t>
  </si>
  <si>
    <t>ASIENTO DE FACTURA DE COMPRA A CREDITO FACTURA N° 001002000073652 - AGRIMEN SA</t>
  </si>
  <si>
    <t>ASI-COM20220829000000034</t>
  </si>
  <si>
    <t>ASIENTO DE FACTURA DE COMPRA A CREDITO FACTURA N° 001002000073766 - AGRIMEN SA</t>
  </si>
  <si>
    <t>ASI-COM20220829000000035</t>
  </si>
  <si>
    <t>ASIENTO DE FACTURA DE COMPRA A CREDITO FACTURA N° 001002000073761 - AGRIMEN SA</t>
  </si>
  <si>
    <t>ASI-COM20220905000000059</t>
  </si>
  <si>
    <t>ASIENTO DE FACTURA DE COMPRA A CREDITO FACTURA N° 001002000073918 - AGRIMEN SA</t>
  </si>
  <si>
    <t>ASI-COM20220906000000057</t>
  </si>
  <si>
    <t>ASIENTO DE FACTURA DE COMPRA A CREDITO FACTURA N° 001002000073947 - AGRIMEN SA</t>
  </si>
  <si>
    <t>ASI-COM20220906000000058</t>
  </si>
  <si>
    <t>ASIENTO DE FACTURA DE COMPRA A CREDITO FACTURA N° 001002000073945 - AGRIMEN SA</t>
  </si>
  <si>
    <t>ASI-COM20220912000000056</t>
  </si>
  <si>
    <t>ASIENTO DE FACTURA DE COMPRA A CREDITO FACTURA N° 001002000074062 - AGRIMEN SA</t>
  </si>
  <si>
    <t>ASI-COM20220915000000055</t>
  </si>
  <si>
    <t>ASIENTO DE FACTURA DE COMPRA A CREDITO FACTURA N° 001002000074168 - AGRIMEN SA</t>
  </si>
  <si>
    <t>ASI-COM20220919000000053</t>
  </si>
  <si>
    <t>ASIENTO DE FACTURA DE COMPRA A CREDITO FACTURA N° 001002000074249 - AGRIMEN SA</t>
  </si>
  <si>
    <t>ASI-COM20220919000000054</t>
  </si>
  <si>
    <t>ASIENTO DE FACTURA DE COMPRA A CREDITO FACTURA N° 001002000074247 - AGRIMEN SA</t>
  </si>
  <si>
    <t>ASI-COM20220921000000052</t>
  </si>
  <si>
    <t>ASIENTO DE FACTURA DE COMPRA A CREDITO FACTURA N° 001002000074311 - AGRIMEN SA</t>
  </si>
  <si>
    <t>ASI-COM20220926000000051</t>
  </si>
  <si>
    <t>ASIENTO DE FACTURA DE COMPRA A CREDITO FACTURA N° 001002000074415 - AGRIMEN SA</t>
  </si>
  <si>
    <t>ASI-COM20220927000000050</t>
  </si>
  <si>
    <t>ASIENTO DE FACTURA DE COMPRA A CREDITO FACTURA N° 001002000074445 - AGRIMEN SA</t>
  </si>
  <si>
    <t>ASI-COM20221005000000084</t>
  </si>
  <si>
    <t>ASIENTO DE FACTURA DE COMPRA A CREDITO FACTURA N° 001002000074610 - AGRIMEN SA</t>
  </si>
  <si>
    <t>ASI-COM20221006000000083</t>
  </si>
  <si>
    <t>ASIENTO DE FACTURA DE COMPRA A CREDITO FACTURA N° 001002000074629 - AGRIMEN SA</t>
  </si>
  <si>
    <t>ASI-COM20221011000000082</t>
  </si>
  <si>
    <t>ASIENTO DE FACTURA DE COMPRA A CREDITO FACTURA N° 001002000074703 - AGRIMEN SA</t>
  </si>
  <si>
    <t>ASI-COM20221013000000081</t>
  </si>
  <si>
    <t>ASIENTO DE FACTURA DE COMPRA A CREDITO FACTURA N° 001002000074764 - AGRIMEN SA</t>
  </si>
  <si>
    <t>ASI-COM20221017000000079</t>
  </si>
  <si>
    <t>ASIENTO DE FACTURA DE COMPRA A CREDITO FACTURA N° 001002000074836 - AGRIMEN SA</t>
  </si>
  <si>
    <t>ASI-COM20221027000000078</t>
  </si>
  <si>
    <t>ASIENTO DE FACTURA DE COMPRA A CREDITO FACTURA N° 001002000075086 - AGRIMEN SA</t>
  </si>
  <si>
    <t>ASI-COM20221031000000077</t>
  </si>
  <si>
    <t>ASIENTO DE FACTURA DE COMPRA A CREDITO FACTURA N° 001002000075156 - AGRIMEN SA</t>
  </si>
  <si>
    <t>ASI-COM20221031000000080</t>
  </si>
  <si>
    <t>ASIENTO DE FACTURA DE COMPRA A CREDITO FACTURA N° 001002000075167 - AGRIMEN SA</t>
  </si>
  <si>
    <t>ASI-COM20221103000000104</t>
  </si>
  <si>
    <t>ASIENTO DE FACTURA DE COMPRA A CREDITO FACTURA N° 001002000075251 - AGRIMEN SA</t>
  </si>
  <si>
    <t>ASI-COM20221107000000105</t>
  </si>
  <si>
    <t>ASIENTO DE FACTURA DE COMPRA A CREDITO FACTURA N° 001002000075319 - AGRIMEN SA</t>
  </si>
  <si>
    <t>ASI-COM20221108000000106</t>
  </si>
  <si>
    <t>ASIENTO DE FACTURA DE COMPRA A CREDITO FACTURA N° 001002000075349 - AGRIMEN SA</t>
  </si>
  <si>
    <t>ASI-COM20221109000000107</t>
  </si>
  <si>
    <t>ASIENTO DE FACTURA DE COMPRA A CREDITO FACTURA N° 001002000075370 - AGRIMEN SA</t>
  </si>
  <si>
    <t>ASI-COM20221114000000108</t>
  </si>
  <si>
    <t>ASIENTO DE FACTURA DE COMPRA A CREDITO FACTURA N° 001002000075458 - AGRIMEN SA</t>
  </si>
  <si>
    <t>ASI-COM20221116000000109</t>
  </si>
  <si>
    <t>ASIENTO DE FACTURA DE COMPRA A CREDITO FACTURA N° 001002000075517 - AGRIMEN SA</t>
  </si>
  <si>
    <t>ASI-COM20221121000000114</t>
  </si>
  <si>
    <t>ASIENTO DE FACTURA DE COMPRA A CREDITO FACTURA N° 001001000053045 - AGROLY SOLUCIONES LYAGRO S.A.S</t>
  </si>
  <si>
    <t>ASI-COM20221128000000110</t>
  </si>
  <si>
    <t>ASIENTO DE FACTURA DE COMPRA A CREDITO FACTURA N° 001002000075808 - AGRIMEN SA</t>
  </si>
  <si>
    <t>ASI-COM202212122.0221214e16</t>
  </si>
  <si>
    <t>ASIENTO DE FACTURA DE COMPRA A CREDITO FACTURA N° 001002000076140 - AGRIMEN SA</t>
  </si>
  <si>
    <t>ASICOMP-NC-DESC20221214000000001</t>
  </si>
  <si>
    <t>ASIENTO DE COMPRAS (NC-DESC) -  NOTA # 001002000001036 FACT# 001002000075349 ;AGRIMEN SA</t>
  </si>
  <si>
    <t>ASI-COM202212162.0221214e16</t>
  </si>
  <si>
    <t>ASIENTO DE FACTURA DE COMPRA A CREDITO FACTURA N° 001002000076251 - AGRIMEN SA</t>
  </si>
  <si>
    <t>ASIENTO DE FACTURA DE COMPRA A CREDITO FACTURA N° 001002000076253 - AGRIMEN SA</t>
  </si>
  <si>
    <t>COM-528</t>
  </si>
  <si>
    <t>ASIENTO DE COMPRA 011003012106781; ENI ECUADOR S.A.</t>
  </si>
  <si>
    <t>COM-526</t>
  </si>
  <si>
    <t>ASIENTO DE COMPRA 011003012107169; ENI ECUADOR S.A.</t>
  </si>
  <si>
    <t>COM-515</t>
  </si>
  <si>
    <t>ASIENTO DE COMPRA 011003012107533; ENI ECUADOR S.A.</t>
  </si>
  <si>
    <t>ASI-COM20221012000000092</t>
  </si>
  <si>
    <t>ASIENTO DE FACTURA DE COMPRA A CREDITO FACTURA N° 003500000064860 - COMPANIA NACIONAL DE GAS CONGAS C.A.</t>
  </si>
  <si>
    <t>ASI-COM20221101000000101</t>
  </si>
  <si>
    <t>ASIENTO DE FACTURA DE COMPRA A CREDITO FACTURA N° 003500000065632 - COMPANIA NACIONAL DE GAS CONGAS C.A.</t>
  </si>
  <si>
    <t>ASI-COM20221102000000102</t>
  </si>
  <si>
    <t>ASIENTO DE FACTURA DE COMPRA A CREDITO FACTURA N° 003500000065671 - COMPANIA NACIONAL DE GAS CONGAS C.A.</t>
  </si>
  <si>
    <t>ASI-COM20221108000000103</t>
  </si>
  <si>
    <t>ASIENTO DE FACTURA DE COMPRA A CREDITO FACTURA N° 003500000065893 - COMPANIA NACIONAL DE GAS CONGAS C.A.</t>
  </si>
  <si>
    <t>ASI-COM20221115000000117</t>
  </si>
  <si>
    <t>ASIENTO DE FACTURA DE COMPRA A CREDITO FACTURA N° 003500000066161 - COMPANIA NACIONAL DE GAS CONGAS C.A.</t>
  </si>
  <si>
    <t>ASI-COM20221125000000119</t>
  </si>
  <si>
    <t>ASIENTO DE FACTURA DE COMPRA A CREDITO FACTURA N° 003500000066495 - COMPANIA NACIONAL DE GAS CONGAS C.A.</t>
  </si>
  <si>
    <t>ASI-COM20221017000000095</t>
  </si>
  <si>
    <t>ASIENTO DE FACTURA DE COMPRA A CREDITO FACTURA N° 001001000001757 - RONALD WILSON AVELLAN PERALTA</t>
  </si>
  <si>
    <t>ASI-COM20221121000000113</t>
  </si>
  <si>
    <t>ASIENTO DE FACTURA DE COMPRA A CREDITO FACTURA N° 001002000000255 - ABCOMMERCE COMERCIAL E INDUSTRIAL CIA. LTDA.</t>
  </si>
  <si>
    <t>ASIENTO DE FACTURA DE COMPRA A CREDITO FACTURA N° 001001000001780 - AVELLAN MARTINEZ WILSON DIDIMO</t>
  </si>
  <si>
    <t>ASI-COM202212212.0221214e16</t>
  </si>
  <si>
    <t>ASIENTO DE FACTURA DE COMPRA A CREDITO FACTURA N° 003001000000495 - CASTILLO BRAVO JORGE ANIBAL</t>
  </si>
  <si>
    <t>COM-536</t>
  </si>
  <si>
    <t xml:space="preserve">ASIENTO DE COMPRA 001038000000056; COMPAÑIA DE TRANS ESTUDIANTIL &amp; INSTITUCIONAL SAN </t>
  </si>
  <si>
    <t>ASI-MAN20220108000000489</t>
  </si>
  <si>
    <t>Pago de Bus - Semana #03</t>
  </si>
  <si>
    <t>ASI-MAN20220108000000488</t>
  </si>
  <si>
    <t>Pago de Bus - Semana #02</t>
  </si>
  <si>
    <t>ASI-MAN20220108000000487</t>
  </si>
  <si>
    <t>Pago de Bus - Semana #01</t>
  </si>
  <si>
    <t>COM-538</t>
  </si>
  <si>
    <t xml:space="preserve">ASIENTO DE COMPRA 001038000000057; COMPAÑIA DE TRANS ESTUDIANTIL &amp; INSTITUCIONAL SAN </t>
  </si>
  <si>
    <t>ASI-MAN20220122000000494</t>
  </si>
  <si>
    <t>ASI-MAN20220122000000495</t>
  </si>
  <si>
    <t>Pago de Camión - Semana #04</t>
  </si>
  <si>
    <t>ASI-MAN20220122000000496</t>
  </si>
  <si>
    <t>Pago de Camión - Semana #05</t>
  </si>
  <si>
    <t>ASI-MAN20220205000000499</t>
  </si>
  <si>
    <t>ASI-MAN20220205000000500</t>
  </si>
  <si>
    <t>Pago de Camión - Semana #06</t>
  </si>
  <si>
    <t>ASI-MAN20220205000000501</t>
  </si>
  <si>
    <t>ASI-MAN20220219000000506</t>
  </si>
  <si>
    <t>Pago de Camión - Semana #09</t>
  </si>
  <si>
    <t>ASI-MAN20220219000000505</t>
  </si>
  <si>
    <t>Pago de Camión - Semana #08</t>
  </si>
  <si>
    <t>ASI-MAN20220219000000504</t>
  </si>
  <si>
    <t>Pago de Camión - Semana #07</t>
  </si>
  <si>
    <t>ASI-MAN20220527000000178</t>
  </si>
  <si>
    <t>Pago de Camion - Semana #22</t>
  </si>
  <si>
    <t>ASI-MAN20220527000000177</t>
  </si>
  <si>
    <t>Pago de Camion - Semana #21</t>
  </si>
  <si>
    <t>ASI-MAN20220610000000196</t>
  </si>
  <si>
    <t>Pago de Camión - Semana #24</t>
  </si>
  <si>
    <t>ASI-MAN20220610000000195</t>
  </si>
  <si>
    <t>Pago de Camión - Semana #23</t>
  </si>
  <si>
    <t>ASI-MAN20220624000000213</t>
  </si>
  <si>
    <t>Pago de Camión - Semana #25</t>
  </si>
  <si>
    <t>ASI-MAN20220624000000214</t>
  </si>
  <si>
    <t>Pago de Camión - Semana #26</t>
  </si>
  <si>
    <t>ASI-MAN20220722000000231</t>
  </si>
  <si>
    <t>Pago de Camión - Semana #28</t>
  </si>
  <si>
    <t>ASI-MAN20220722000000230</t>
  </si>
  <si>
    <t>Pago de Camión - Semana #27</t>
  </si>
  <si>
    <t>ASI-COM202212272.0221214e16</t>
  </si>
  <si>
    <t>ASIENTO DE FACTURA DE COMPRA A CREDITO FACTURA N° 001541000000001 - COMPAñIA DE TRANSPORTE LAMANENCE S.A.</t>
  </si>
  <si>
    <t>ASI-COM202212302.0221214e16</t>
  </si>
  <si>
    <t>ASIENTO DE FACTURA DE COMPRA A CREDITO FACTURA N° 001541000000002 - COMPAñIA DE TRANSPORTE LAMANENCE S.A.</t>
  </si>
  <si>
    <t>COM-535</t>
  </si>
  <si>
    <t>ASIENTO DE COMPRA 004001000000418; VERA MORA ANGELA GEOVANNY</t>
  </si>
  <si>
    <t>COM-537</t>
  </si>
  <si>
    <t>ASIENTO DE COMPRA 004142000000422; VERA MORA ANGELA GEOVANNY</t>
  </si>
  <si>
    <t>COM-541</t>
  </si>
  <si>
    <t>ASIENTO DE COMPRA 004001000000430; VERA MORA ANGELA GEOVANNY</t>
  </si>
  <si>
    <t>COM-572</t>
  </si>
  <si>
    <t>ASIENTO DE COMPRA 004001000000438; VERA MORA ANGELA GEOVANNY</t>
  </si>
  <si>
    <t>ASI-COM20220722000000026</t>
  </si>
  <si>
    <t>ASIENTO DE COMPRA DE FACTURA N° 001001000000406-PARRAGA CEDEÑO YURY GABRIELA</t>
  </si>
  <si>
    <t>COM-532</t>
  </si>
  <si>
    <t>ASIENTO DE COMPRA 001001000000453; JACINTO ANTONIO MORALES VERA</t>
  </si>
  <si>
    <t>COM-604</t>
  </si>
  <si>
    <t>ASIENTO DE COMPRA 001001000000459; JACINTO ANTONIO MORALES VERA</t>
  </si>
  <si>
    <t>ASI-COM20220921000000072</t>
  </si>
  <si>
    <t>ASIENTO DE FACTURA DE COMPRA A CREDITO FACTURA N° 001001000000017 - LOOR ORMAZA PEDRO ISIDRO</t>
  </si>
  <si>
    <t>COM-634</t>
  </si>
  <si>
    <t>ASIENTO DE COMPRA 001001000048607; CARLOS EDUARDO YONG SEGOVIA</t>
  </si>
  <si>
    <t>COM-640</t>
  </si>
  <si>
    <t>ASIENTO DE COMPRA 001001000000442; CASTILLO BRAVO JORGE ANIBAL</t>
  </si>
  <si>
    <t>ASI-COM20220706000000020</t>
  </si>
  <si>
    <t>ASIENTO DE COMPRA DE FACTURA N° 001010000023954-TORO MONTIEL RENET XAVIER</t>
  </si>
  <si>
    <t>COM-605</t>
  </si>
  <si>
    <t>ASIENTO DE COMPRA 001001000000004; KLEBER ROBERTO MACIAS CARPIO</t>
  </si>
  <si>
    <t>ASI-COM20220910000000070</t>
  </si>
  <si>
    <t xml:space="preserve">ASIENTO DE FACTURA DE COMPRA A CREDITO FACTURA N° 002999011203126 - EMPRESA ELECTRICA PUBLICA ESTRATEGICA CORPORACION </t>
  </si>
  <si>
    <t>COM-559</t>
  </si>
  <si>
    <t>ASIENTO DE COMPRA 001010000061223; ZHUANG CHEN ALEX FANG</t>
  </si>
  <si>
    <t>COM-560</t>
  </si>
  <si>
    <t>ASIENTO DE COMPRA 001100000000629; SUAREZ ZAMBRANO CARLOS SEGUNDO</t>
  </si>
  <si>
    <t>COM-557</t>
  </si>
  <si>
    <t>ASIENTO DE COMPRA 001010000061293; ZHUANG CHEN ALEX FANG</t>
  </si>
  <si>
    <t>COM-575</t>
  </si>
  <si>
    <t>ASIENTO DE COMPRA 001001000008708; YANG XINYI</t>
  </si>
  <si>
    <t>COM-577</t>
  </si>
  <si>
    <t>ASIENTO DE COMPRA 001001000007669; MARITZA LILIANA ROSADO ALCIVAR</t>
  </si>
  <si>
    <t>COM-574</t>
  </si>
  <si>
    <t>ASIENTO DE COMPRA 001001000008713; YANG XINYI</t>
  </si>
  <si>
    <t>COM-576</t>
  </si>
  <si>
    <t>ASIENTO DE COMPRA 001001000008712; YANG XINYI</t>
  </si>
  <si>
    <t>ASI-COM20220925000000073</t>
  </si>
  <si>
    <t>ASIENTO DE FACTURA DE COMPRA A CREDITO FACTURA N° 001001000009391 - YANG XINYI</t>
  </si>
  <si>
    <t>COM-540</t>
  </si>
  <si>
    <t>ASIENTO DE COMPRA 001001000000232; RONALD WILSON AVELLAN PERALTA</t>
  </si>
  <si>
    <t>COM-663</t>
  </si>
  <si>
    <t>ASIENTO DE COMPRA 001001000000282; RONALD WILSON AVELLAN PERALTA</t>
  </si>
  <si>
    <t>ASI-COM20220330000000076</t>
  </si>
  <si>
    <t>ASIENTO DE FACTURA DE COMPRA A CREDITO FACTURA N° 001001000004984 - menendez macias mauro absalon</t>
  </si>
  <si>
    <t>COM-642</t>
  </si>
  <si>
    <t>ASIENTO DE COMPRA 001001000000238; PANTOJA PANTOJA MANUEL</t>
  </si>
  <si>
    <t>COM-661</t>
  </si>
  <si>
    <t>ASIENTO DE COMPRA 002001000000660; ORTEGA LOOR ANGEL MEDARDO</t>
  </si>
  <si>
    <t>COM-664</t>
  </si>
  <si>
    <t>ASIENTO DE COMPRA 001001000000286; AVELLAN MARTINEZ WILSON DIDIMO</t>
  </si>
  <si>
    <t>ASI-COM20220729000000016</t>
  </si>
  <si>
    <t>ASIENTO DE COMPRA DE FACTURA N° 003001000000360-RUIZ AYALA ALEX FERNANDO</t>
  </si>
  <si>
    <t>ASI-COM20220912000000071</t>
  </si>
  <si>
    <t>ASIENTO DE FACTURA DE COMPRA A CREDITO FACTURA N° 001001000008896 - BARRIONUEVO SERRANO MOISES RAFAEL</t>
  </si>
  <si>
    <t>ASI-COM20221018000000096</t>
  </si>
  <si>
    <t>ASIENTO DE FACTURA DE COMPRA A CREDITO FACTURA N° 001001000000032 - ORTEGA LOORPEDRO SATURNINO</t>
  </si>
  <si>
    <t>ASI-COM20221018000000097</t>
  </si>
  <si>
    <t>ASIENTO DE FACTURA DE COMPRA A CREDITO FACTURA N° 001001000000033 - ORTEGA LOORPEDRO SATURNINO</t>
  </si>
  <si>
    <t>ASI-COM20221018000000098</t>
  </si>
  <si>
    <t>ASIENTO DE FACTURA DE COMPRA A CREDITO FACTURA N° 001001000000035 - ORTEGA LOOR ANGEL MEDARDO</t>
  </si>
  <si>
    <t>ASI-COM20221019000000099</t>
  </si>
  <si>
    <t>ASIENTO DE FACTURA DE COMPRA A CREDITO FACTURA N° 001001000005013 - menendez macias mauro absalon</t>
  </si>
  <si>
    <t>ASIENTO DE FACTURA DE COMPRA A CREDITO FACTURA N° 001001000000102 - RONALD WILSON AVELLAN PERALTA</t>
  </si>
  <si>
    <t>COM-636</t>
  </si>
  <si>
    <t>ASIENTO DE COMPRA 001001000000274; RONALD WILSON AVELLAN PERALTA</t>
  </si>
  <si>
    <t>COM-637</t>
  </si>
  <si>
    <t>ASIENTO DE COMPRA 001001000000275; RONALD WILSON AVELLAN PERALTA</t>
  </si>
  <si>
    <t>COM-638</t>
  </si>
  <si>
    <t>ASIENTO DE COMPRA 001001000035326; PERALTA MORA LUZ MARIA</t>
  </si>
  <si>
    <t>ASI-COM20220927000000062</t>
  </si>
  <si>
    <t>ASIENTO DE FACTURA DE COMPRA A CREDITO FACTURA N° 003100000012538 - MALESANI SCACCO JOSE LUIS</t>
  </si>
  <si>
    <t>COM-592</t>
  </si>
  <si>
    <t>ASIENTO DE COMPRA 003100000004211; MALESANI SCACCO JOSE LUIS</t>
  </si>
  <si>
    <t>COM-591</t>
  </si>
  <si>
    <t>ASIENTO DE COMPRA 003100000004222; MALESANI SCACCO JOSE LUIS</t>
  </si>
  <si>
    <t>COM-613</t>
  </si>
  <si>
    <t>ASIENTO DE COMPRA 003100000005302; MALESANI SCACCO JOSE LUIS</t>
  </si>
  <si>
    <t>COM-627</t>
  </si>
  <si>
    <t>ASIENTO DE COMPRA 003100000006830; MALESANI SCACCO JOSE LUIS</t>
  </si>
  <si>
    <t>COM-662</t>
  </si>
  <si>
    <t>ASIENTO DE COMPRA 003100000007599; MALESANI SCACCO JOSE LUIS</t>
  </si>
  <si>
    <t>ASI-COM20220712000000019</t>
  </si>
  <si>
    <t>ASIENTO DE COMPRA DE FACTURA N° 003100000009176-MALESANI SCACCO JOSE LUIS</t>
  </si>
  <si>
    <t>ASI-COM20220725000000018</t>
  </si>
  <si>
    <t>ASIENTO DE COMPRA DE FACTURA N° 003100000009646-MALESANI SCACCO JOSE LUIS</t>
  </si>
  <si>
    <t>ASI-COM20220726000000017</t>
  </si>
  <si>
    <t>ASIENTO DE COMPRA DE FACTURA N° 028101000014051-BANARIEGO CIA.LTDA.</t>
  </si>
  <si>
    <t>ASI-COM20220822000000030</t>
  </si>
  <si>
    <t>ASIENTO DE FACTURA DE COMPRA A CREDITO FACTURA N° 003100000010791 - MALESANI SCACCO JOSE LUIS</t>
  </si>
  <si>
    <t>ASI-COM20220825000000029</t>
  </si>
  <si>
    <t>ASIENTO DE FACTURA DE COMPRA A CREDITO FACTURA N° 003100000010914 - MALESANI SCACCO JOSE LUIS</t>
  </si>
  <si>
    <t>ASI-COM20220914000000066</t>
  </si>
  <si>
    <t>ASIENTO DE FACTURA DE COMPRA A CREDITO FACTURA N° 003100000011870 - MALESANI SCACCO JOSE LUIS</t>
  </si>
  <si>
    <t>ASI-COM20220915000000065</t>
  </si>
  <si>
    <t>ASIENTO DE FACTURA DE COMPRA A CREDITO FACTURA N° 003100000011904 - MALESANI SCACCO JOSE LUIS</t>
  </si>
  <si>
    <t>ASI-COM20220917000000063</t>
  </si>
  <si>
    <t>ASIENTO DE FACTURA DE COMPRA A CREDITO FACTURA N° 003100000012016 - MALESANI SCACCO JOSE LUIS</t>
  </si>
  <si>
    <t>ASI-COM20221012000000088</t>
  </si>
  <si>
    <t>ASIENTO DE FACTURA DE COMPRA A CREDITO FACTURA N° 003100000013302 - MALESANI SCACCO JOSE LUIS</t>
  </si>
  <si>
    <t>ASI-COM20221021000000086</t>
  </si>
  <si>
    <t>ASIENTO DE FACTURA DE COMPRA A CREDITO FACTURA N° 003100000013736 - MALESANI SCACCO JOSE LUIS</t>
  </si>
  <si>
    <t>ASI-COM20221103000000112</t>
  </si>
  <si>
    <t>ASIENTO DE FACTURA DE COMPRA A CREDITO FACTURA N° 003100000014475 - MALESANI SCACCO JOSE LUIS</t>
  </si>
  <si>
    <t>ASI-COM20221122000000115</t>
  </si>
  <si>
    <t>ASIENTO DE FACTURA DE COMPRA A CREDITO FACTURA N° 003100000015567 - MALESANI SCACCO JOSE LUIS</t>
  </si>
  <si>
    <t>ASI-COM20221123000000116</t>
  </si>
  <si>
    <t>ASIENTO DE FACTURA DE COMPRA A CREDITO FACTURA N° 001001000029280 - AMBROSI ALCIVAR EMILIA ELISA</t>
  </si>
  <si>
    <t>ASI-COM202212152.0221214e16</t>
  </si>
  <si>
    <t>ASIENTO DE FACTURA DE COMPRA A CREDITO FACTURA N° 003100000016948 - MALESANI SCACCO JOSE LUIS</t>
  </si>
  <si>
    <t>COM-614</t>
  </si>
  <si>
    <t>ASIENTO DE COMPRA 001001000003714; LENIN BENALCAZAR</t>
  </si>
  <si>
    <t>COM-639</t>
  </si>
  <si>
    <t>ASIENTO DE COMPRA 001001000003754; LENIN BENALCAZAR</t>
  </si>
  <si>
    <t>ASI-COM20220719000000025</t>
  </si>
  <si>
    <t>ASIENTO DE COMPRA DE FACTURA N° 001001000003836-LENIN BENALCAZAR</t>
  </si>
  <si>
    <t>ASI-COM20220913000000075</t>
  </si>
  <si>
    <t>ASIENTO DE FACTURA DE COMPRA A CREDITO FACTURA N° 001001000003918 - LENIN BENALCAZAR</t>
  </si>
  <si>
    <t>COM-533</t>
  </si>
  <si>
    <t>ASIENTO DE COMPRA 002001000249384; SUPERMERCADO RUMAX</t>
  </si>
  <si>
    <t>COM-513</t>
  </si>
  <si>
    <t>ASIENTO DE COMPRA 001002000001840; SOLUEMPAQUES S.A.</t>
  </si>
  <si>
    <t>COM-534</t>
  </si>
  <si>
    <t>ASIENTO DE COMPRA 001001000015358; VELEZ DELGADO RODDY LEONARDO</t>
  </si>
  <si>
    <t>ASI-COM20220908000000069</t>
  </si>
  <si>
    <t>ASIENTO DE FACTURA DE COMPRA A CREDITO FACTURA N° 001002000003397 - SOLUEMPAQUES S.A.</t>
  </si>
  <si>
    <t>ASI-COM20221003000000093</t>
  </si>
  <si>
    <t>ASIENTO DE FACTURA DE COMPRA A CREDITO FACTURA N° 001001000051928 - CARLOS EDUARDO YONG SEGOVIA</t>
  </si>
  <si>
    <t>ASI-COM202211012.0221214e16</t>
  </si>
  <si>
    <t>ASIENTO DE FACTURA DE COMPRA A CREDITO FACTURA N° 001001000000024 - LOOR ORMAZA PEDRO ISIDRO</t>
  </si>
  <si>
    <t>ASI-COM20221103000000120</t>
  </si>
  <si>
    <t>ASIENTO DE FACTURA DE COMPRA A CREDITO FACTURA N° 001004000005513 - SUPERMERCADO RUMAX</t>
  </si>
  <si>
    <t>COM-571</t>
  </si>
  <si>
    <t>ASIENTO DE COMPRA 001001000004913; PESADOEXPRES S.A - 001</t>
  </si>
  <si>
    <t>ASI-COM20220920000000060</t>
  </si>
  <si>
    <t>ASIENTO DE FACTURA DE COMPRA A CREDITO FACTURA N° 001001000005396 - PESADOEXPRES S.A - 001</t>
  </si>
  <si>
    <t>COM-519</t>
  </si>
  <si>
    <t>ASIENTO DE COMPRA 002002000056004; DHL EXPRESS (ECUADOR) S.A.</t>
  </si>
  <si>
    <t>COM-633</t>
  </si>
  <si>
    <t>ASIENTO DE COMPRA 001103000000240; MABIPACSA</t>
  </si>
  <si>
    <t>COM-635</t>
  </si>
  <si>
    <t>ASIENTO DE COMPRA 001001000000295; CASTILLO Y CEDEÑO TRANSPORTE PESADO S.A.</t>
  </si>
  <si>
    <t>ASI-MAN20220108000000486</t>
  </si>
  <si>
    <t>Pago de Camión - Semana #01</t>
  </si>
  <si>
    <t>ASI-MAN20220513000000158</t>
  </si>
  <si>
    <t>Pago de Camion - Semana #20</t>
  </si>
  <si>
    <t>ASI-MAN20220513000000157</t>
  </si>
  <si>
    <t>Pago de Camion - Semana #19</t>
  </si>
  <si>
    <t>ASI-MAN20220805000000254</t>
  </si>
  <si>
    <t>Pago de Camión - Semana #30</t>
  </si>
  <si>
    <t>ASI-MAN20220805000000253</t>
  </si>
  <si>
    <t>Pago de Camión - Semana #29</t>
  </si>
  <si>
    <t>ASI-MAN20220819000000275</t>
  </si>
  <si>
    <t>Pago de Camión - Semana #32</t>
  </si>
  <si>
    <t>ASI-MAN20220819000000274</t>
  </si>
  <si>
    <t>Pago de Camión - Semana #31</t>
  </si>
  <si>
    <t>ASI-MAN20220902000000296</t>
  </si>
  <si>
    <t>Pago de Camión - Semana #34</t>
  </si>
  <si>
    <t>ASI-MAN20220902000000295</t>
  </si>
  <si>
    <t>Pago de Camión - Semana #33</t>
  </si>
  <si>
    <t>ASI-MAN20220916000000317</t>
  </si>
  <si>
    <t>Pago de Camión - Semana #35</t>
  </si>
  <si>
    <t>ASI-MAN20220916000000318</t>
  </si>
  <si>
    <t>Pago de Camión - Semana #36</t>
  </si>
  <si>
    <t>ASI-MAN20220930000000340</t>
  </si>
  <si>
    <t>Pago de Camión - Semana #37</t>
  </si>
  <si>
    <t>ASI-MAN20220930000000341</t>
  </si>
  <si>
    <t>Pago de Camión - Semana #38</t>
  </si>
  <si>
    <t>ASI-MAN20221014000000369</t>
  </si>
  <si>
    <t>Pago de Camión - Semana #39</t>
  </si>
  <si>
    <t>ASI-MAN20221014000000370</t>
  </si>
  <si>
    <t>Pago de Camión - Semana #40</t>
  </si>
  <si>
    <t>ASI-MAN20221028000000399</t>
  </si>
  <si>
    <t>Pago de Camión - Semana #41</t>
  </si>
  <si>
    <t>ASI-MAN20221028000000400</t>
  </si>
  <si>
    <t>Pago de Camión - Semana #42</t>
  </si>
  <si>
    <t>ASI-MAN20221111000000429</t>
  </si>
  <si>
    <t>Pago de Camión - Semana #43</t>
  </si>
  <si>
    <t>ASI-MAN20221111000000430</t>
  </si>
  <si>
    <t>Pago de Camión - Semana #44</t>
  </si>
  <si>
    <t>ASI-MAN20221125000000455</t>
  </si>
  <si>
    <t>Pago de Camión - Semana #45</t>
  </si>
  <si>
    <t>ASI-MAN20221125000000456</t>
  </si>
  <si>
    <t>Pago de Camión - Semana #46</t>
  </si>
  <si>
    <t>ASI-MAN20221209000000484</t>
  </si>
  <si>
    <t>Pago de Camión - Semana #47</t>
  </si>
  <si>
    <t>ASI-MAN20221209000000485</t>
  </si>
  <si>
    <t>Pago de Camión - Semana #48</t>
  </si>
  <si>
    <t>COM-518</t>
  </si>
  <si>
    <t>ASIENTO DE COMPRA 001002000001885; GAMA EDITORES REYES MEDINA CIA. LTDA.</t>
  </si>
  <si>
    <t>COM-539</t>
  </si>
  <si>
    <t>ASIENTO DE COMPRA 001001000001689; MIGUEL ANGEL ORELLANA POLO</t>
  </si>
  <si>
    <t>COM-615</t>
  </si>
  <si>
    <t>ASIENTO DE COMPRA 001001000006498; NELLY MAGDOLINE CORRE VILLOTA</t>
  </si>
  <si>
    <t>ASI-COM20220725000000024</t>
  </si>
  <si>
    <t>ASIENTO DE COMPRA DE FACTURA N° 001001000016532-VELEZ DELGADO RODDY LEONARDO</t>
  </si>
  <si>
    <t>ASI-COM20220914000000074</t>
  </si>
  <si>
    <t>ASIENTO DE FACTURA DE COMPRA A CREDITO FACTURA N° 001001000016652 - VELEZ DELGADO RODDY LEONARDO</t>
  </si>
  <si>
    <t>ASI-COM20221010000000094</t>
  </si>
  <si>
    <t>ASIENTO DE FACTURA DE COMPRA A CREDITO FACTURA N° 001001000016697 - VELEZ DELGADO RODDY LEONARDO</t>
  </si>
  <si>
    <t>ASI-COM202212012.0221214e16</t>
  </si>
  <si>
    <t>ASIENTO DE FACTURA DE COMPRA A CREDITO FACTURA N° 001010000000309 - VELEZ DELGADO RODDY LEONARDO</t>
  </si>
  <si>
    <t>ASIENTO DE FACTURA DE COMPRA A CREDITO FACTURA N° 001010000000366 - VELEZ DELGADO RODDY LEONARDO</t>
  </si>
  <si>
    <t>COM-512</t>
  </si>
  <si>
    <t>ASIENTO DE COMPRA 001171011719239; BANCO PICHINCHA CA</t>
  </si>
  <si>
    <t>COM-548</t>
  </si>
  <si>
    <t>ASIENTO DE COMPRA 001171011902371; BANCO PICHINCHA CA</t>
  </si>
  <si>
    <t>COM-583</t>
  </si>
  <si>
    <t>ASIENTO DE COMPRA 001171012088684; BANCO PICHINCHA CA</t>
  </si>
  <si>
    <t>COM-606</t>
  </si>
  <si>
    <t>ASIENTO DE COMPRA 001171012273187; BANCO PICHINCHA CA</t>
  </si>
  <si>
    <t>COM-632</t>
  </si>
  <si>
    <t>ASIENTO DE COMPRA 001171012464813; BANCO PICHINCHA CA</t>
  </si>
  <si>
    <t>COM-643</t>
  </si>
  <si>
    <t>ASIENTO DE COMPRA 001171012653149; BANCO PICHINCHA CA</t>
  </si>
  <si>
    <t>ASI-COM20220731000000001</t>
  </si>
  <si>
    <t>ASIENTO DE COMPRA DE FACTURA N° 001171012845829-BANCO PICHINCHA CA</t>
  </si>
  <si>
    <t>ASI-COM20221031000000085</t>
  </si>
  <si>
    <t>ASIENTO DE FACTURA DE COMPRA A CREDITO FACTURA N° 001171013369486 - BANCO PICHINCHA CA</t>
  </si>
  <si>
    <t>ASI-COM20221130000000100</t>
  </si>
  <si>
    <t>ASIENTO DE FACTURA DE COMPRA A CREDITO FACTURA N° 001171013563961 - BANCO PICHINCHA CA</t>
  </si>
  <si>
    <t>ASI-COM202212312.0221214e16</t>
  </si>
  <si>
    <t>ASIENTO DE FACTURA DE COMPRA A CREDITO FACTURA N° 001171013763992 - BANCO PICHINCHA CA</t>
  </si>
  <si>
    <t>COM-641</t>
  </si>
  <si>
    <t>ASIENTO DE COMPRA 001001000025746; PETAO OLVERA JHONNY ALFONSO</t>
  </si>
  <si>
    <t>ASI-COM20220830000000028</t>
  </si>
  <si>
    <t>ASIENTO DE FACTURA DE COMPRA A CREDITO FACTURA N° 001001000051218 - CARLOS EDUARDO YONG SEGOVIA</t>
  </si>
  <si>
    <t>ASI-COM20221012000000087</t>
  </si>
  <si>
    <t xml:space="preserve">ASIENTO DE FACTURA DE COMPRA A CREDITO FACTURA N° 002999011568825 - EMPRESA ELECTRICA PUBLICA ESTRATEGICA CORPORACION </t>
  </si>
  <si>
    <t>ASI-COM202211252.0221214e16</t>
  </si>
  <si>
    <t>ASIENTO DE FACTURA DE COMPRA A CREDITO FACTURA N° 001001000006823 - NELLY MAGDOLINE CORRE VILLOTA</t>
  </si>
  <si>
    <t>COM-542</t>
  </si>
  <si>
    <t>ASIENTO DE COMPRA 001001000000009; MENDOZA ROMERO YADIRA VIRGINIA</t>
  </si>
  <si>
    <t>ASI-MAN20220108000000491</t>
  </si>
  <si>
    <t>Pago de Comedor - Semana #03</t>
  </si>
  <si>
    <t>ASI-MAN20220108000000490</t>
  </si>
  <si>
    <t>Pago de Comedor - Semana #02</t>
  </si>
  <si>
    <t>COM-543</t>
  </si>
  <si>
    <t>ASIENTO DE COMPRA 001001000000010; MENDOZA ROMERO YADIRA VIRGINIA</t>
  </si>
  <si>
    <t>ASI-MAN20220122000000498</t>
  </si>
  <si>
    <t>Pago de Comedor - Semana #05</t>
  </si>
  <si>
    <t>ASI-MAN20220122000000497</t>
  </si>
  <si>
    <t>Pago de Comedor - Semana #04</t>
  </si>
  <si>
    <t>COM-544</t>
  </si>
  <si>
    <t>ASIENTO DE COMPRA 001001000004008; MIGUEL ANGEL VELOZ</t>
  </si>
  <si>
    <t>ASI-MAN20220129000000518</t>
  </si>
  <si>
    <t>Pago de Comedor - Semana #18</t>
  </si>
  <si>
    <t>COM-573</t>
  </si>
  <si>
    <t>ASIENTO DE COMPRA 001001000003921; MIGUEL ANGEL VELOZ</t>
  </si>
  <si>
    <t>ASI-MAN20220205000000503</t>
  </si>
  <si>
    <t>Pago de Comedor - Semana #07</t>
  </si>
  <si>
    <t>ASI-MAN20220219000000507</t>
  </si>
  <si>
    <t>Pago de Comedor - Semana #08</t>
  </si>
  <si>
    <t>ASI-MAN20220219000000508</t>
  </si>
  <si>
    <t>Pago de Comedor - Semana #09</t>
  </si>
  <si>
    <t>ASI-MAN20220305000000510</t>
  </si>
  <si>
    <t>Pago de Comedor - Semana #10</t>
  </si>
  <si>
    <t>ASI-MAN20220305000000509</t>
  </si>
  <si>
    <t>ASI-MAN20220318000000512</t>
  </si>
  <si>
    <t>Pago de Comedor - Semana #12</t>
  </si>
  <si>
    <t>ASI-MAN20220318000000511</t>
  </si>
  <si>
    <t>Pago de Comedor - Semana #11</t>
  </si>
  <si>
    <t>ASI-MAN20220401000000513</t>
  </si>
  <si>
    <t>Pago de Comedor - Semana #13</t>
  </si>
  <si>
    <t>ASI-MAN20220401000000514</t>
  </si>
  <si>
    <t>Pago de Comedor - Semana #14</t>
  </si>
  <si>
    <t>ASI-MAN20220415000000515</t>
  </si>
  <si>
    <t>Pago de Comedor - Semana #15</t>
  </si>
  <si>
    <t>ASI-MAN20220415000000516</t>
  </si>
  <si>
    <t>Pago de Comedor - Semana #16</t>
  </si>
  <si>
    <t>ASI-MAN20220428000000517</t>
  </si>
  <si>
    <t>Pago de Comedor - Semana #17</t>
  </si>
  <si>
    <t>ASI-MAN20220501000000502</t>
  </si>
  <si>
    <t>Pago de Comedor - Semana #06</t>
  </si>
  <si>
    <t>ASI-MAN20220513000000159</t>
  </si>
  <si>
    <t>Pago de Comedor - Semana #19</t>
  </si>
  <si>
    <t>ASI-MAN20220513000000160</t>
  </si>
  <si>
    <t>Pago de Comedor - Semana #20</t>
  </si>
  <si>
    <t>ASI-MAN20220527000000179</t>
  </si>
  <si>
    <t>Pago de Comedor - Semana #21</t>
  </si>
  <si>
    <t>ASI-MAN20220527000000180</t>
  </si>
  <si>
    <t>Pago de Comedor - Semana #22</t>
  </si>
  <si>
    <t>ASI-MAN20220610000000198</t>
  </si>
  <si>
    <t>Pago de Comedor - Semana #24</t>
  </si>
  <si>
    <t>ASI-MAN20220610000000197</t>
  </si>
  <si>
    <t>Pago de Comedor - Semana #23</t>
  </si>
  <si>
    <t>ASI-MAN20220624000000215</t>
  </si>
  <si>
    <t>Pago de Comedor - Semana #25</t>
  </si>
  <si>
    <t>ASI-MAN20220624000000216</t>
  </si>
  <si>
    <t>Pago de Comedor - Semana #26</t>
  </si>
  <si>
    <t>ASI-MAN20220722000000232</t>
  </si>
  <si>
    <t>Pago de Comedor - Semana #27</t>
  </si>
  <si>
    <t>ASI-MAN20220722000000233</t>
  </si>
  <si>
    <t>Pago de Comedor - Semana #28</t>
  </si>
  <si>
    <t>ASI-MAN20220805000000255</t>
  </si>
  <si>
    <t>Pago de Comedor - Semana #29</t>
  </si>
  <si>
    <t>ASI-MAN20220805000000256</t>
  </si>
  <si>
    <t>Pago de Comedor - Semana #30</t>
  </si>
  <si>
    <t>ASI-MAN20220819000000276</t>
  </si>
  <si>
    <t>Pago de Camedor - Semana #31</t>
  </si>
  <si>
    <t>ASI-MAN20220819000000277</t>
  </si>
  <si>
    <t>Pago de Comedor - Semana #32</t>
  </si>
  <si>
    <t>ASI-MAN20220902000000297</t>
  </si>
  <si>
    <t>Pago de Comedor - Semana #33</t>
  </si>
  <si>
    <t>ASI-MAN20220902000000298</t>
  </si>
  <si>
    <t>Pago de Comedor - Semana #34</t>
  </si>
  <si>
    <t>ASI-MAN20220916000000320</t>
  </si>
  <si>
    <t>Pago de Comedor - Semana #36</t>
  </si>
  <si>
    <t>ASI-MAN20220916000000319</t>
  </si>
  <si>
    <t>Pago de Comedor - Semana #35</t>
  </si>
  <si>
    <t>ASI-MAN20220930000000342</t>
  </si>
  <si>
    <t>Pago de Comedor - Semana #37</t>
  </si>
  <si>
    <t>ASI-MAN20220930000000343</t>
  </si>
  <si>
    <t>Pago de Comedor - Semana #38</t>
  </si>
  <si>
    <t>ASI-MAN20221014000000371</t>
  </si>
  <si>
    <t>Pago de Comedor - Semana #39</t>
  </si>
  <si>
    <t>ASI-MAN20221014000000372</t>
  </si>
  <si>
    <t>Pago de Comedor - Semana #40</t>
  </si>
  <si>
    <t>ASI-MAN20221028000000402</t>
  </si>
  <si>
    <t>Pago de Comedor - Semana #42</t>
  </si>
  <si>
    <t>ASI-MAN20221028000000401</t>
  </si>
  <si>
    <t>Pago de Comedor - Semana #41</t>
  </si>
  <si>
    <t>ASI-MAN20221111000000432</t>
  </si>
  <si>
    <t>Pago de Comedor - Semana #44</t>
  </si>
  <si>
    <t>ASI-MAN20221111000000431</t>
  </si>
  <si>
    <t>Pago de Comedor - Semana #43</t>
  </si>
  <si>
    <t>ASI-MAN20221125000000458</t>
  </si>
  <si>
    <t>Pago de Comedor - Semana #46</t>
  </si>
  <si>
    <t>ASI-MAN20221125000000457</t>
  </si>
  <si>
    <t>Pago de Comedor - Semana #45</t>
  </si>
  <si>
    <t>ASI-MAN20221209000000493</t>
  </si>
  <si>
    <t>Pago de Comedor - Semana #48</t>
  </si>
  <si>
    <t>ASI-MAN20221209000000492</t>
  </si>
  <si>
    <t>Pago de Comedor - Semana #47</t>
  </si>
  <si>
    <t>1.01.03.03.01.01.45.01</t>
  </si>
  <si>
    <t>Vivero</t>
  </si>
  <si>
    <t>ASI-MAN20220401000000117</t>
  </si>
  <si>
    <t>Trabajos Eventuales - Labores de vivero - Semana #14</t>
  </si>
  <si>
    <t>ASI-MAN20220401000000115</t>
  </si>
  <si>
    <t>Trabajos Eventuales - Labores de vivero - Semana #13</t>
  </si>
  <si>
    <t>ASI-MAN20220415000000128</t>
  </si>
  <si>
    <t>Trabajos Eventuales - Labores de vivero - Semana #15</t>
  </si>
  <si>
    <t>ASI-MAN20220415000000130</t>
  </si>
  <si>
    <t>Trabajos Eventuales - Labores de vivero - Semana #16</t>
  </si>
  <si>
    <t>ASI-MAN20220429000000138</t>
  </si>
  <si>
    <t>Trabajos Eventuales - Labores de vivero - Semana #17</t>
  </si>
  <si>
    <t>ASI-MAN20220429000000140</t>
  </si>
  <si>
    <t>Trabajos Eventuales - Labores de vivero - Semana #18</t>
  </si>
  <si>
    <t>ASI-MAN20220513000000149</t>
  </si>
  <si>
    <t>Trabajos Eventuales - Labores vivero - Semana #19</t>
  </si>
  <si>
    <t>ASI-MAN20220513000000153</t>
  </si>
  <si>
    <t>Trabajos Eventuales - Labores vivero - Semana #20</t>
  </si>
  <si>
    <t>ASI-MAN20220527000000168</t>
  </si>
  <si>
    <t>Trabajos Eventuales - Labores vivero - Semana #21</t>
  </si>
  <si>
    <t>ASI-MAN20220527000000173</t>
  </si>
  <si>
    <t>Trabajos Eventuales - Labores vivero - Semana #22</t>
  </si>
  <si>
    <t>ASI-MAN20220610000000192</t>
  </si>
  <si>
    <t>Trabajos Eventuales - Labores vivero - Semana #24</t>
  </si>
  <si>
    <t>ASI-MAN20220610000000188</t>
  </si>
  <si>
    <t>Trabajos Eventuales - Labores vivero - Semana #23</t>
  </si>
  <si>
    <t>ASI-MAN20220624000000206</t>
  </si>
  <si>
    <t>Trabajos Eventuales - Labores vivero - Semana #25</t>
  </si>
  <si>
    <t>ASI-MAN20220624000000210</t>
  </si>
  <si>
    <t>Trabajos Eventuales - Labores vivero - Semana #26</t>
  </si>
  <si>
    <t>ASI-MAN20220722000000223</t>
  </si>
  <si>
    <t>Trabajos Eventuales - Labores vivero - Semana #27</t>
  </si>
  <si>
    <t>ASI-MAN20220722000000227</t>
  </si>
  <si>
    <t>Trabajos Eventuales - Labores vivero - Semana #28</t>
  </si>
  <si>
    <t>ASI-MAN20220805000000247</t>
  </si>
  <si>
    <t>Trabajos Eventuales - Labores vivero - Semana #30</t>
  </si>
  <si>
    <t>ASI-MAN20220819000000269</t>
  </si>
  <si>
    <t>Trabajos Eventuales - Labores vivero - Semana #32</t>
  </si>
  <si>
    <t>ASI-MAN20220902000000290</t>
  </si>
  <si>
    <t>Trabajos Eventuales - Labores vivero - Semana #34</t>
  </si>
  <si>
    <t>ASI-MAN20220916000000305</t>
  </si>
  <si>
    <t>Trabajos Eventuales - Labores vivero - Semana #35</t>
  </si>
  <si>
    <t>ASI-MAN20220916000000312</t>
  </si>
  <si>
    <t>Trabajos Eventuales - Labores vivero - Semana #36</t>
  </si>
  <si>
    <t>ASI-MAN20220930000000326</t>
  </si>
  <si>
    <t>Trabajos Eventuales - Labores vivero - Semana #37</t>
  </si>
  <si>
    <t>1.01.03.03.01.01.45.02</t>
  </si>
  <si>
    <t>Siembra</t>
  </si>
  <si>
    <t>ASI-MAN20220513000000150</t>
  </si>
  <si>
    <t>Trabajos Eventuales - Labores siembra - Semana #19</t>
  </si>
  <si>
    <t>ASI-MAN20220513000000154</t>
  </si>
  <si>
    <t>Trabajos Eventuales - Labores siembra - Semana #20</t>
  </si>
  <si>
    <t>ASI-MAN20220527000000169</t>
  </si>
  <si>
    <t>Trabajos Eventuales - Labores siembra - Semana #21</t>
  </si>
  <si>
    <t>ASI-MAN20220527000000174</t>
  </si>
  <si>
    <t>Trabajos Eventuales - Labores siembra - Semana #22</t>
  </si>
  <si>
    <t>ASI-MAN20220805000000241</t>
  </si>
  <si>
    <t>Trabajos Eventuales - Labores siembra - Semana #29</t>
  </si>
  <si>
    <t>ASI-MAN20220805000000248</t>
  </si>
  <si>
    <t>Trabajos Eventuales - Labores siembra - Semana #30</t>
  </si>
  <si>
    <t>ASI-MAN20220930000000327</t>
  </si>
  <si>
    <t>Trabajos Eventuales - Labores siembra - Semana #37</t>
  </si>
  <si>
    <t>1.01.03.03.01.01.45.03</t>
  </si>
  <si>
    <t>Campo</t>
  </si>
  <si>
    <t>ASI-MAN20220107000000030</t>
  </si>
  <si>
    <t>Trabajos Eventuales - Labores de Campo - Semana #01</t>
  </si>
  <si>
    <t>ASI-MAN20220108000000036</t>
  </si>
  <si>
    <t>Trabajos Eventuales - Labores de Campo - Semana #02</t>
  </si>
  <si>
    <t>ASI-MAN20220108000000041</t>
  </si>
  <si>
    <t>Trabajos Eventuales - Labores de Campo- Semana #03</t>
  </si>
  <si>
    <t>ASI-MAN20220122000000050</t>
  </si>
  <si>
    <t>Trabajos Eventuales - Labores de campo - Semana #03</t>
  </si>
  <si>
    <t>ASI-MAN20220122000000055</t>
  </si>
  <si>
    <t>Trabajos Eventuales - Labores de campo - Semana #04</t>
  </si>
  <si>
    <t>ASI-MAN20220122000000060</t>
  </si>
  <si>
    <t>Trabajos Eventuales - Labores de campo - Semana #05</t>
  </si>
  <si>
    <t>ASI-MAN20220205000000074</t>
  </si>
  <si>
    <t>Trabajos Eventuales - Labores de campo - Semana #06</t>
  </si>
  <si>
    <t>ASI-MAN20220205000000079</t>
  </si>
  <si>
    <t>Trabajos Eventuales - Labores de campo - Semana #07</t>
  </si>
  <si>
    <t>ASI-MAN20220218000000087</t>
  </si>
  <si>
    <t>ASI-MAN20220218000000091</t>
  </si>
  <si>
    <t>Trabajos Eventuales - Labores de campo - Semana #08</t>
  </si>
  <si>
    <t>ASI-MAN20220218000000112</t>
  </si>
  <si>
    <t>Trabajos Eventuales - Labores de campo - Semana #12</t>
  </si>
  <si>
    <t>ASI-MAN20220318000000111</t>
  </si>
  <si>
    <t>Trabajos Eventuales - Labores de campo - Semana #11</t>
  </si>
  <si>
    <t>ASI-MAN20220401000000116</t>
  </si>
  <si>
    <t>Trabajos Eventuales - Labores de campo - Semana #13</t>
  </si>
  <si>
    <t>ASI-MAN20220401000000118</t>
  </si>
  <si>
    <t>Trabajos Eventuales - Labores de campo - Semana #14</t>
  </si>
  <si>
    <t>ASI-MAN20220415000000131</t>
  </si>
  <si>
    <t>Trabajos Eventuales - Labores de campo - Semana #16</t>
  </si>
  <si>
    <t>ASI-MAN20220429000000139</t>
  </si>
  <si>
    <t>Trabajos Eventuales - Labores de campo - Semana #17</t>
  </si>
  <si>
    <t>ASI-MAN20220429000000141</t>
  </si>
  <si>
    <t>Trabajos Eventuales - Labores de campo - Semana #18</t>
  </si>
  <si>
    <t>ASI-MAN20220501000000069</t>
  </si>
  <si>
    <t>ASI-MAN20220513000000155</t>
  </si>
  <si>
    <t>Trabajos Eventuales - Labores campo - Semana #20</t>
  </si>
  <si>
    <t>ASI-MAN20220527000000170</t>
  </si>
  <si>
    <t>Trabajos Eventuales - Labores campo - Semana #21</t>
  </si>
  <si>
    <t>ASI-MAN20220527000000175</t>
  </si>
  <si>
    <t>Trabajos Eventuales - Labores campo - Semana #22</t>
  </si>
  <si>
    <t>ASI-MAN20220610000000189</t>
  </si>
  <si>
    <t>Trabajos Eventuales - Labores campo - Semana #23</t>
  </si>
  <si>
    <t>ASI-MAN20220610000000193</t>
  </si>
  <si>
    <t>Trabajos Eventuales - Labores campo - Semana #24</t>
  </si>
  <si>
    <t>ASI-MAN20220624000000211</t>
  </si>
  <si>
    <t>Trabajos Eventuales - Labores campo - Semana #26</t>
  </si>
  <si>
    <t>ASI-MAN20220624000000207</t>
  </si>
  <si>
    <t>Trabajos Eventuales - Labores campo - Semana #25</t>
  </si>
  <si>
    <t>ASI-MAN20220722000000224</t>
  </si>
  <si>
    <t>Trabajos Eventuales - Labores campo - Semana #27</t>
  </si>
  <si>
    <t>ASI-MAN20220722000000228</t>
  </si>
  <si>
    <t>Trabajos Eventuales - Labores campo - Semana #28</t>
  </si>
  <si>
    <t>ASI-MAN20220805000000242</t>
  </si>
  <si>
    <t>Trabajos Eventuales - Labores campo - Semana #29</t>
  </si>
  <si>
    <t>ASI-MAN20220805000000249</t>
  </si>
  <si>
    <t>Trabajos Eventuales - Labores campo - Semana #30</t>
  </si>
  <si>
    <t>ASI-MAN20220819000000264</t>
  </si>
  <si>
    <t>Trabajos Eventuales - Labores campo - Semana #31</t>
  </si>
  <si>
    <t>ASI-MAN20220819000000270</t>
  </si>
  <si>
    <t>Trabajos Eventuales - Labores campo - Semana #32</t>
  </si>
  <si>
    <t>ASI-MAN20220902000000285</t>
  </si>
  <si>
    <t>Trabajos Eventuales - Labores campo - Semana #33</t>
  </si>
  <si>
    <t>ASI-MAN20220902000000291</t>
  </si>
  <si>
    <t>Trabajos Eventuales - Labores campo - Semana #34</t>
  </si>
  <si>
    <t>ASI-MAN20220916000000307</t>
  </si>
  <si>
    <t>Trabajos Eventuales - Labores campo - Semana #35</t>
  </si>
  <si>
    <t>ASI-MAN20220916000000313</t>
  </si>
  <si>
    <t>Trabajos Eventuales - Labores campo - Semana #36</t>
  </si>
  <si>
    <t>ASI-MAN20220930000000336</t>
  </si>
  <si>
    <t>Trabajos Eventuales - Labores campo - Semana #38</t>
  </si>
  <si>
    <t>ASI-MAN20220930000000330</t>
  </si>
  <si>
    <t>Trabajos Eventuales - Labores campo - Semana #37</t>
  </si>
  <si>
    <t>ASI-MAN20221014000000358</t>
  </si>
  <si>
    <t>Trabajos Eventuales - Labores campo - Semana #39</t>
  </si>
  <si>
    <t>ASI-MAN20221014000000364</t>
  </si>
  <si>
    <t>Trabajos Eventuales - Labores campo - Semana #40</t>
  </si>
  <si>
    <t>ASI-MAN20221028000000387</t>
  </si>
  <si>
    <t>Trabajos Eventuales - Labores campo - Semana #41</t>
  </si>
  <si>
    <t>ASI-MAN20221028000000393</t>
  </si>
  <si>
    <t>Trabajos Eventuales - Labores Campo - Semana #42</t>
  </si>
  <si>
    <t>ASI-MAN20221111000000417</t>
  </si>
  <si>
    <t>Trabajos Eventuales - Labores campo- Semana #43</t>
  </si>
  <si>
    <t>ASI-MAN20221111000000423</t>
  </si>
  <si>
    <t>Trabajos Eventuales - Labores campo - Semana #44</t>
  </si>
  <si>
    <t>ASI-MAN20221125000000447</t>
  </si>
  <si>
    <t>Trabajos Eventuales - Labores campo - Semana #45</t>
  </si>
  <si>
    <t>ASI-MAN20221125000000451</t>
  </si>
  <si>
    <t>Trabajos Eventuales - Labores campo - Semana #46</t>
  </si>
  <si>
    <t>ASI-MAN20221209000000472</t>
  </si>
  <si>
    <t>Trabajos Eventuales - Labores campo - Semana #47</t>
  </si>
  <si>
    <t>ASI-MAN20221209000000478</t>
  </si>
  <si>
    <t>Trabajos Eventuales - Labores campo - Semana #48</t>
  </si>
  <si>
    <t>ASI-MAN20221223000000533</t>
  </si>
  <si>
    <t>Trabajos Eventuales - Labores campo - Semana #49</t>
  </si>
  <si>
    <t>1.01.03.03.01.01.45.04</t>
  </si>
  <si>
    <t>Cosecha</t>
  </si>
  <si>
    <t>ASI-MAN20220107000000031</t>
  </si>
  <si>
    <t>Trabajos Eventuales - Labores de Cosecha - Semana #01</t>
  </si>
  <si>
    <t>ASI-MAN20220805000000243</t>
  </si>
  <si>
    <t>Trabajos Eventuales - Labores cosecha - Semana #29</t>
  </si>
  <si>
    <t>ASI-MAN20220805000000250</t>
  </si>
  <si>
    <t>Trabajos Eventuales - Labores cosecha - Semana #30</t>
  </si>
  <si>
    <t>ASI-MAN20220819000000265</t>
  </si>
  <si>
    <t>Trabajos Eventuales - Labores cosecha - Semana #31</t>
  </si>
  <si>
    <t>ASI-MAN20220819000000271</t>
  </si>
  <si>
    <t>Trabajos Eventuales - Labores cosecha - Semana #32</t>
  </si>
  <si>
    <t>ASI-MAN20220902000000286</t>
  </si>
  <si>
    <t>Trabajos Eventuales - Labores cosecha - Semana #33</t>
  </si>
  <si>
    <t>ASI-MAN20220902000000292</t>
  </si>
  <si>
    <t>Trabajos Eventuales - Labores cosecha - Semana #34</t>
  </si>
  <si>
    <t>ASI-MAN20220916000000308</t>
  </si>
  <si>
    <t>Trabajos Eventuales - Labores cosecha - Semana #35</t>
  </si>
  <si>
    <t>ASI-MAN20220916000000314</t>
  </si>
  <si>
    <t>Trabajos Eventuales - Labores cosecha - Semana #36</t>
  </si>
  <si>
    <t>ASI-MAN20220930000000331</t>
  </si>
  <si>
    <t>Trabajos Eventuales - Labores cosecha - Semana #37</t>
  </si>
  <si>
    <t>ASI-MAN20221014000000359</t>
  </si>
  <si>
    <t>Trabajos Eventuales - Labores cosecha - Semana #39</t>
  </si>
  <si>
    <t>ASI-MAN20221014000000366</t>
  </si>
  <si>
    <t>Trabajos Eventuales - Labores cosecha - Semana #40</t>
  </si>
  <si>
    <t>ASI-MAN20221028000000388</t>
  </si>
  <si>
    <t>Trabajos Eventuales - Labores cosecha - Semana #41</t>
  </si>
  <si>
    <t>ASI-MAN20221028000000395</t>
  </si>
  <si>
    <t>Trabajos Eventuales - Labores Cosecha - Semana #42</t>
  </si>
  <si>
    <t>ASI-MAN20221111000000418</t>
  </si>
  <si>
    <t>Trabajos Eventuales - Labores cosecha - Semana #43</t>
  </si>
  <si>
    <t>ASI-MAN20221111000000425</t>
  </si>
  <si>
    <t>Trabajos Eventuales - Labores cosecha - Semana #44</t>
  </si>
  <si>
    <t>ASI-MAN20221209000000473</t>
  </si>
  <si>
    <t>Trabajos Eventuales - Labores cosecha - Semana #47</t>
  </si>
  <si>
    <t>ASI-MAN20221209000000480</t>
  </si>
  <si>
    <t>Trabajos Eventuales - Labores cosecha - Semana #48</t>
  </si>
  <si>
    <t>ASI-MAN20221223000000534</t>
  </si>
  <si>
    <t>Trabajos Eventuales - Labores cosecha - Semana #49</t>
  </si>
  <si>
    <t>1.01.03.03.01.01.45.05</t>
  </si>
  <si>
    <t>Cosida</t>
  </si>
  <si>
    <t>ASI-MAN20220108000000032</t>
  </si>
  <si>
    <t>Trabajos Eventuales - Labores de Cosida - Semana #01</t>
  </si>
  <si>
    <t>ASI-MAN20220805000000244</t>
  </si>
  <si>
    <t>Trabajos Eventuales - Labores de cosida - Semana #29</t>
  </si>
  <si>
    <t>ASI-MAN20220805000000251</t>
  </si>
  <si>
    <t>Trabajos Eventuales - Labores cosida - Semana #30</t>
  </si>
  <si>
    <t>ASI-MAN20220819000000266</t>
  </si>
  <si>
    <t>Trabajos Eventuales - Labores cosida - Semana #31</t>
  </si>
  <si>
    <t>ASI-MAN20220819000000272</t>
  </si>
  <si>
    <t>Trabajos Eventuales - Labores cosida - Semana #32</t>
  </si>
  <si>
    <t>ASI-MAN20220902000000287</t>
  </si>
  <si>
    <t>Trabajos Eventuales - Labores cosida - Semana #33</t>
  </si>
  <si>
    <t>ASI-MAN20220902000000293</t>
  </si>
  <si>
    <t>Trabajos Eventuales - Labores cosida - Semana #34</t>
  </si>
  <si>
    <t>ASI-MAN20220916000000309</t>
  </si>
  <si>
    <t>Trabajos Eventuales - Labores cosida - Semana #35</t>
  </si>
  <si>
    <t>ASI-MAN20220916000000315</t>
  </si>
  <si>
    <t>Trabajos Eventuales - Labores cosida - Semana #36</t>
  </si>
  <si>
    <t>ASI-MAN20220930000000332</t>
  </si>
  <si>
    <t>Trabajos Eventuales - Labores cosida - Semana #37</t>
  </si>
  <si>
    <t>ASI-MAN20221014000000360</t>
  </si>
  <si>
    <t>Trabajos Eventuales - Labores cosida - Semana #39</t>
  </si>
  <si>
    <t>ASI-MAN20221014000000367</t>
  </si>
  <si>
    <t>Trabajos Eventuales - Labores cosida - Semana #40</t>
  </si>
  <si>
    <t>ASI-MAN20221028000000389</t>
  </si>
  <si>
    <t>Trabajos Eventuales - Labores cosida - Semana #41</t>
  </si>
  <si>
    <t>ASI-MAN20221028000000396</t>
  </si>
  <si>
    <t>Trabajos Eventuales - Labores Cosida - Semana #42</t>
  </si>
  <si>
    <t>ASI-MAN20221111000000419</t>
  </si>
  <si>
    <t>Trabajos Eventuales - Labores cosida - Semana #43</t>
  </si>
  <si>
    <t>ASI-MAN20221111000000426</t>
  </si>
  <si>
    <t>Trabajos Eventuales - Labores cosida - Semana #44</t>
  </si>
  <si>
    <t>ASI-MAN20221209000000474</t>
  </si>
  <si>
    <t>Trabajos Eventuales - Labores cosida - Semana #47</t>
  </si>
  <si>
    <t>ASI-MAN20221209000000481</t>
  </si>
  <si>
    <t>Trabajos Eventuales - Labores cosida - Semana #48</t>
  </si>
  <si>
    <t>ASI-MAN20221223000000535</t>
  </si>
  <si>
    <t>Trabajos Eventuales - Labores cosida - Semana #49</t>
  </si>
  <si>
    <t>1.01.03.03.01.01.45.06</t>
  </si>
  <si>
    <t>Zafada</t>
  </si>
  <si>
    <t>ASI-MAN20220108000000042</t>
  </si>
  <si>
    <t>Trabajos Eventuales - Labores de zafada - Semana #03</t>
  </si>
  <si>
    <t>ASI-MAN20220108000000037</t>
  </si>
  <si>
    <t>Trabajos Eventuales - Labores de Zafada- Semana #02</t>
  </si>
  <si>
    <t>ASI-MAN20220122000000051</t>
  </si>
  <si>
    <t>ASI-MAN20220122000000056</t>
  </si>
  <si>
    <t>Trabajos Eventuales - Labores de zafada - Semana #04</t>
  </si>
  <si>
    <t>ASI-MAN20220122000000061</t>
  </si>
  <si>
    <t>Trabajos Eventuales - Labores de zafada - Semana #05</t>
  </si>
  <si>
    <t>ASI-MAN20220205000000070</t>
  </si>
  <si>
    <t>ASI-MAN20220205000000075</t>
  </si>
  <si>
    <t>Trabajos Eventuales - Labores de zafada - Semana #06</t>
  </si>
  <si>
    <t>ASI-MAN20220901000000482</t>
  </si>
  <si>
    <t>Trabajos Eventuales - Labores zafada - Semana #48</t>
  </si>
  <si>
    <t>ASI-MAN20220930000000333</t>
  </si>
  <si>
    <t>ASI-MAN20220930000000338</t>
  </si>
  <si>
    <t>Trabajos Eventuales - Labores zafada - Semana #38</t>
  </si>
  <si>
    <t>ASI-MAN20221014000000361</t>
  </si>
  <si>
    <t>Trabajos Eventuales - Labores zafada - Semana #39</t>
  </si>
  <si>
    <t>ASI-MAN20221028000000390</t>
  </si>
  <si>
    <t>Trabajos Eventuales - Labores zafada - Semana #41</t>
  </si>
  <si>
    <t>ASI-MAN20221028000000397</t>
  </si>
  <si>
    <t>Trabajos Eventuales - Labores Zafada - Semana #42</t>
  </si>
  <si>
    <t>ASI-MAN20221111000000420</t>
  </si>
  <si>
    <t>Trabajos Eventuales - Labores zafada - Semana #43</t>
  </si>
  <si>
    <t>ASI-MAN20221111000000427</t>
  </si>
  <si>
    <t>Trabajos Eventuales - Labores zafada - Semana #44</t>
  </si>
  <si>
    <t>ASI-MAN20221125000000448</t>
  </si>
  <si>
    <t>Trabajos Eventuales - Labores zafada - Semana #45</t>
  </si>
  <si>
    <t>ASI-MAN20221125000000453</t>
  </si>
  <si>
    <t>Trabajos Eventuales - Labores zafada - Semana #46</t>
  </si>
  <si>
    <t>ASI-MAN20221209000000475</t>
  </si>
  <si>
    <t>Trabajos Eventuales - Labores zafada - Semana #47</t>
  </si>
  <si>
    <t>ASI-MAN20221223000000536</t>
  </si>
  <si>
    <t>Trabajos Eventuales - Labores zafada - Semana #49</t>
  </si>
  <si>
    <t>ASI-MAN20221223000000540</t>
  </si>
  <si>
    <t>Trabajos Eventuales - Labores zafada - Semana #50</t>
  </si>
  <si>
    <t>1.01.03.03.01.01.45.07</t>
  </si>
  <si>
    <t>Fermentacion</t>
  </si>
  <si>
    <t>ASI-MAN20220108000000035</t>
  </si>
  <si>
    <t>Trabajos Eventuales - Labores de Fermentación - Semana #02</t>
  </si>
  <si>
    <t>ASI-MAN20220108000000040</t>
  </si>
  <si>
    <t>Trabajos Eventuales - Labores de Fermentación - Semana #03</t>
  </si>
  <si>
    <t>ASI-MAN20220122000000049</t>
  </si>
  <si>
    <t>Trabajos Eventuales - Labores de fermentación - Semana #03</t>
  </si>
  <si>
    <t>ASI-MAN20220122000000054</t>
  </si>
  <si>
    <t>Trabajos Eventuales - Labores de fermentacion - Semana #04</t>
  </si>
  <si>
    <t>ASI-MAN20220122000000059</t>
  </si>
  <si>
    <t>Trabajos Eventuales - Labores de fermentacion - Semana #05</t>
  </si>
  <si>
    <t>ASI-MAN20220205000000068</t>
  </si>
  <si>
    <t>ASI-MAN20220205000000073</t>
  </si>
  <si>
    <t>Trabajos Eventuales - Labores de fermentacion - Semana #06</t>
  </si>
  <si>
    <t>ASI-MAN20220205000000078</t>
  </si>
  <si>
    <t>Trabajos Eventuales - Labores de fermentacion - Semana #07</t>
  </si>
  <si>
    <t>ASI-MAN20220218000000086</t>
  </si>
  <si>
    <t>ASI-MAN20220218000000090</t>
  </si>
  <si>
    <t>Trabajos Eventuales - Labores de fermentacion - Semana #09</t>
  </si>
  <si>
    <t>ASI-MAN20220218000000094</t>
  </si>
  <si>
    <t>ASI-MAN20220801000000029</t>
  </si>
  <si>
    <t>Trabajos Eventuales - Labores de Fermentación - Semana #01</t>
  </si>
  <si>
    <t>ASI-MAN20220930000000337</t>
  </si>
  <si>
    <t>Trabajos Eventuales - Labores fermentacion - Semana #38</t>
  </si>
  <si>
    <t>ASI-MAN20220930000000329</t>
  </si>
  <si>
    <t>Trabajos Eventuales - Labores fermentacion - Semana #37</t>
  </si>
  <si>
    <t>ASI-MAN20221014000000357</t>
  </si>
  <si>
    <t>Trabajos Eventuales - Labores fermentacion - Semana #39</t>
  </si>
  <si>
    <t>ASI-MAN20221014000000365</t>
  </si>
  <si>
    <t>Trabajos Eventuales - Labores fermentacion - Semana #40</t>
  </si>
  <si>
    <t>ASI-MAN20221028000000386</t>
  </si>
  <si>
    <t>Trabajos Eventuales - Labores fermentacion - Semana #41</t>
  </si>
  <si>
    <t>ASI-MAN20221028000000394</t>
  </si>
  <si>
    <t>Trabajos Eventuales - Labores Fermentacion - Semana #42</t>
  </si>
  <si>
    <t>ASI-MAN20221111000000416</t>
  </si>
  <si>
    <t>Trabajos Eventuales - Labores fermentacion - Semana #43</t>
  </si>
  <si>
    <t>ASI-MAN20221111000000424</t>
  </si>
  <si>
    <t>Trabajos Eventuales - Labores fermentacion - Semana #44</t>
  </si>
  <si>
    <t>ASI-MAN20221125000000446</t>
  </si>
  <si>
    <t>Trabajos Eventuales - Labores fermentacion - Semana #45</t>
  </si>
  <si>
    <t>ASI-MAN20221125000000452</t>
  </si>
  <si>
    <t>Trabajos Eventuales - Labores fermentacion - Semana #46</t>
  </si>
  <si>
    <t>ASI-MAN20221209000000471</t>
  </si>
  <si>
    <t>Trabajos Eventuales - Labores fermentacion - Semana #47</t>
  </si>
  <si>
    <t>ASI-MAN20221209000000479</t>
  </si>
  <si>
    <t>Trabajos Eventuales - Labores fermentacion - Semana #48</t>
  </si>
  <si>
    <t>ASI-MAN20221223000000532</t>
  </si>
  <si>
    <t>Trabajos Eventuales - Labores fermentacion - Semana #49</t>
  </si>
  <si>
    <t>ASI-MAN20221223000000539</t>
  </si>
  <si>
    <t>Trabajos Eventuales - Labores fermentacion - Semana #50</t>
  </si>
  <si>
    <t>1.01.03.03.01.01.45.08</t>
  </si>
  <si>
    <t>Diario</t>
  </si>
  <si>
    <t>ASI-MAN20220513000000152</t>
  </si>
  <si>
    <t>Trabajos Eventuales - Labores diarias - Semana #20</t>
  </si>
  <si>
    <t>ASI-MAN20220513000000148</t>
  </si>
  <si>
    <t>Trabajos Eventuales - Labores diarias - Semana #19</t>
  </si>
  <si>
    <t>ASI-MAN20220523000000167</t>
  </si>
  <si>
    <t>Trabajos Eventuales - Labores diarias - Semana #21</t>
  </si>
  <si>
    <t>ASI-MAN20220527000000172</t>
  </si>
  <si>
    <t>Trabajos Eventuales - Labores diarias - Semana #22</t>
  </si>
  <si>
    <t>ASI-MAN20220610000000187</t>
  </si>
  <si>
    <t>Trabajos Eventuales - Labores diario - Semana #23</t>
  </si>
  <si>
    <t>ASI-MAN20220610000000191</t>
  </si>
  <si>
    <t>Trabajos Eventuales - Labores diario - Semana #24</t>
  </si>
  <si>
    <t>ASI-MAN20220624000000205</t>
  </si>
  <si>
    <t>Trabajos Eventuales - Labores diario - Semana #25</t>
  </si>
  <si>
    <t>ASI-MAN20220624000000209</t>
  </si>
  <si>
    <t>Trabajos Eventuales - Labores diario - Semana #26</t>
  </si>
  <si>
    <t>ASI-MAN20220722000000222</t>
  </si>
  <si>
    <t>Trabajos Eventuales - Labores diario - Semana #27</t>
  </si>
  <si>
    <t>ASI-MAN20220722000000226</t>
  </si>
  <si>
    <t>Trabajos Eventuales - Labores diario - Semana #28</t>
  </si>
  <si>
    <t>ASI-MAN20220805000000240</t>
  </si>
  <si>
    <t>Trabajos Eventuales - Labores diario - Semana #29</t>
  </si>
  <si>
    <t>ASI-MAN20220805000000246</t>
  </si>
  <si>
    <t>Trabajos Eventuales - Labores diarias - Semana #30</t>
  </si>
  <si>
    <t>ASI-MAN20220819000000263</t>
  </si>
  <si>
    <t>Trabajos Eventuales - Labores diarias - Semana #31</t>
  </si>
  <si>
    <t>ASI-MAN20220819000000268</t>
  </si>
  <si>
    <t>Trabajos Eventuales - Labores diarias - Semana #32</t>
  </si>
  <si>
    <t>ASI-MAN20220902000000284</t>
  </si>
  <si>
    <t>Trabajos Eventuales - Labores diarios - Semana #33</t>
  </si>
  <si>
    <t>ASI-MAN20220902000000289</t>
  </si>
  <si>
    <t>Trabajos Eventuales - Labores diarias - Semana #34</t>
  </si>
  <si>
    <t>ASI-MAN20220916000000306</t>
  </si>
  <si>
    <t>Trabajos Eventuales - Labores diario - Semana #35</t>
  </si>
  <si>
    <t>ASI-MAN20220916000000311</t>
  </si>
  <si>
    <t>Trabajos Eventuales - Labores diario - Semana #36</t>
  </si>
  <si>
    <t>ASI-MAN20220930000000328</t>
  </si>
  <si>
    <t>Trabajos Eventuales - Labores diario - Semana #37</t>
  </si>
  <si>
    <t>ASI-MAN20220930000000335</t>
  </si>
  <si>
    <t>Trabajos Eventuales - Labores diario - Semana #38</t>
  </si>
  <si>
    <t>ASI-MAN20221014000000356</t>
  </si>
  <si>
    <t>Trabajos Eventuales - Labores diario - Semana #39</t>
  </si>
  <si>
    <t>ASI-MAN20221014000000363</t>
  </si>
  <si>
    <t>Trabajos Eventuales - Labores diarias - Semana #40</t>
  </si>
  <si>
    <t>ASI-MAN20221028000000385</t>
  </si>
  <si>
    <t>Trabajos Eventuales - Labores diarias - Semana #41</t>
  </si>
  <si>
    <t>ASI-MAN20221028000000392</t>
  </si>
  <si>
    <t>Trabajos Eventuales - Labores Diarias - Semana #42</t>
  </si>
  <si>
    <t>ASI-MAN20221111000000415</t>
  </si>
  <si>
    <t>Trabajos Eventuales - Labores diarios - Semana #43</t>
  </si>
  <si>
    <t>ASI-MAN20221111000000422</t>
  </si>
  <si>
    <t>Trabajos Eventuales - Labores diarias - Semana #44</t>
  </si>
  <si>
    <t>ASI-MAN20221125000000445</t>
  </si>
  <si>
    <t>Trabajos Eventuales - Labores diarias - Semana #45</t>
  </si>
  <si>
    <t>ASI-MAN20221125000000450</t>
  </si>
  <si>
    <t>Trabajos Eventuales - Labores diarias - Semana #46</t>
  </si>
  <si>
    <t>ASI-MAN20221209000000470</t>
  </si>
  <si>
    <t>Trabajos Eventuales - Labores diario - Semana #47</t>
  </si>
  <si>
    <t>ASI-MAN20221209000000477</t>
  </si>
  <si>
    <t>Trabajos Eventuales - Labores diarias - Semana #48</t>
  </si>
  <si>
    <t>ASI-MAN20221223000000531</t>
  </si>
  <si>
    <t>Trabajos Eventuales - Labores diario - Semana #49</t>
  </si>
  <si>
    <t>ASI-MAN20221223000000538</t>
  </si>
  <si>
    <t>Trabajos Eventuales - Labores diario - Semana #50</t>
  </si>
  <si>
    <t>1.01.03.03.01.01.45.09</t>
  </si>
  <si>
    <t>Fijos</t>
  </si>
  <si>
    <t>ASI-MAN20220101000000028</t>
  </si>
  <si>
    <t>Trabajos Eventuales - Labores fijas - Semana #01</t>
  </si>
  <si>
    <t>ASI-MAN20220108000000034</t>
  </si>
  <si>
    <t>Trabajos Eventuales - Labores Fijas - Semana #02</t>
  </si>
  <si>
    <t>ASI-MAN20220108000000039</t>
  </si>
  <si>
    <t>Trabajos Eventuales - Labores Fijas - Semana #03</t>
  </si>
  <si>
    <t>ASI-MAN20220122000000048</t>
  </si>
  <si>
    <t>Trabajos Eventuales - Labores fijas - Semana #03</t>
  </si>
  <si>
    <t>ASI-MAN20220122000000053</t>
  </si>
  <si>
    <t>Trabajos Eventuales - Labores fijas - Semana #04</t>
  </si>
  <si>
    <t>ASI-MAN20220122000000058</t>
  </si>
  <si>
    <t>Trabajos Eventuales - Labores fijas - Semana #05</t>
  </si>
  <si>
    <t>ASI-MAN20220205000000067</t>
  </si>
  <si>
    <t>ASI-MAN20220205000000072</t>
  </si>
  <si>
    <t>Trabajos Eventuales - Labores de fijas - Semana #06</t>
  </si>
  <si>
    <t>ASI-MAN20220205000000077</t>
  </si>
  <si>
    <t>Trabajos Eventuales - Labores de fijas - Semana #07</t>
  </si>
  <si>
    <t>ASI-MAN20220218000000085</t>
  </si>
  <si>
    <t>ASI-MAN20220218000000089</t>
  </si>
  <si>
    <t>Trabajos Eventuales - Labores de fijas - Semana #08</t>
  </si>
  <si>
    <t>ASI-MAN20220218000000093</t>
  </si>
  <si>
    <t>Trabajos Eventuales - Labores de fijas - Semana #09</t>
  </si>
  <si>
    <t>ASI-MAN20220304000000099</t>
  </si>
  <si>
    <t>ASI-MAN20220304000000100</t>
  </si>
  <si>
    <t>Trabajos Eventuales - Labores de fijas - Semana #10</t>
  </si>
  <si>
    <t>ASI-MAN20220304000000101</t>
  </si>
  <si>
    <t>Trabajos Eventuales - Labores de fijas - Semana #11</t>
  </si>
  <si>
    <t>ASI-MAN20220318000000110</t>
  </si>
  <si>
    <t>ASI-MAN20220401000000113</t>
  </si>
  <si>
    <t>Trabajos Eventuales - Labores de fijas- Semana #13</t>
  </si>
  <si>
    <t>ASI-MAN20220401000000114</t>
  </si>
  <si>
    <t>Trabajos Eventuales - Labores de fijas- Semana #14</t>
  </si>
  <si>
    <t>ASI-MAN20220415000000126</t>
  </si>
  <si>
    <t>Trabajos Eventuales - Labores de fijas - Semana #15</t>
  </si>
  <si>
    <t>ASI-MAN20220415000000127</t>
  </si>
  <si>
    <t>Trabajos Eventuales - Labores de fijas - Semana #16</t>
  </si>
  <si>
    <t>ASI-MAN20220415000000129</t>
  </si>
  <si>
    <t>Trabajos Eventuales - Labores de campo - Semana #15</t>
  </si>
  <si>
    <t>ASI-MAN20220429000000136</t>
  </si>
  <si>
    <t>Trabajos Eventuales - Labores fijas - Semana #17</t>
  </si>
  <si>
    <t>ASI-MAN20220429000000137</t>
  </si>
  <si>
    <t>Trabajos Eventuales - Labores fijas - Semana #18</t>
  </si>
  <si>
    <t>ASI-MAN20220513000000146</t>
  </si>
  <si>
    <t>Trabajos Eventuales - Labores fijas - Semana #19</t>
  </si>
  <si>
    <t>ASI-MAN20220513000000147</t>
  </si>
  <si>
    <t>Trabajos Eventuales - Labores fijas - Semana #20</t>
  </si>
  <si>
    <t>ASI-MAN20220527000000165</t>
  </si>
  <si>
    <t>Trabajos Eventuales - Labores fijas - Semana #21</t>
  </si>
  <si>
    <t>ASI-MAN20220527000000166</t>
  </si>
  <si>
    <t>Trabajos Eventuales - Labores fijas - Semana #22</t>
  </si>
  <si>
    <t>ASI-MAN20220610000000185</t>
  </si>
  <si>
    <t>Trabajos Eventuales - Labores fijas - Semana #23</t>
  </si>
  <si>
    <t>ASI-MAN20220610000000186</t>
  </si>
  <si>
    <t>Trabajos Eventuales - Labores fijas - Semana #24</t>
  </si>
  <si>
    <t>ASI-MAN20220624000000203</t>
  </si>
  <si>
    <t>Trabajos Eventuales - Labores fijas - Semana #25</t>
  </si>
  <si>
    <t>ASI-MAN20220624000000204</t>
  </si>
  <si>
    <t>Trabajos Eventuales - Labores fijas - Semana #26</t>
  </si>
  <si>
    <t>ASI-MAN20220708000000220</t>
  </si>
  <si>
    <t>Trabajos Eventuales - Labores fijas - Semana #27</t>
  </si>
  <si>
    <t>ASI-MAN20220708000000221</t>
  </si>
  <si>
    <t>Trabajos Eventuales - Labores fijas - Semana #28</t>
  </si>
  <si>
    <t>ASI-MAN20220805000000238</t>
  </si>
  <si>
    <t>Trabajos Eventuales - Labores fijas - Semana #29</t>
  </si>
  <si>
    <t>ASI-MAN20220805000000239</t>
  </si>
  <si>
    <t>Trabajos Eventuales - Labores fijas - Semana #30</t>
  </si>
  <si>
    <t>ASI-MAN20220819000000261</t>
  </si>
  <si>
    <t>Trabajos Eventuales - Labores fijas - Semana #31</t>
  </si>
  <si>
    <t>ASI-MAN20220819000000262</t>
  </si>
  <si>
    <t>Trabajos Eventuales - Labores fijas - Semana #32</t>
  </si>
  <si>
    <t>ASI-MAN20220902000000282</t>
  </si>
  <si>
    <t>Trabajos Eventuales - Labores fijas - Semana #33</t>
  </si>
  <si>
    <t>ASI-MAN20220902000000283</t>
  </si>
  <si>
    <t>Trabajos Eventuales - Labores fijas - Semana #34</t>
  </si>
  <si>
    <t>ASI-MAN20220916000000303</t>
  </si>
  <si>
    <t>Trabajos Eventuales - Labores fjas - Semana #35</t>
  </si>
  <si>
    <t>ASI-MAN20220916000000304</t>
  </si>
  <si>
    <t>Trabajos Eventuales - Labores fijas - Semana #36</t>
  </si>
  <si>
    <t>ASI-MAN20220930000000324</t>
  </si>
  <si>
    <t>Trabajos Eventuales - Labores fijos - Semana #37</t>
  </si>
  <si>
    <t>ASI-MAN20220930000000325</t>
  </si>
  <si>
    <t>Trabajos Eventuales - Labores fijos - Semana #38</t>
  </si>
  <si>
    <t>ASI-MAN20221014000000354</t>
  </si>
  <si>
    <t>Trabajos Eventuales - Labores fijos - Semana #39</t>
  </si>
  <si>
    <t>ASI-MAN20221014000000355</t>
  </si>
  <si>
    <t>Trabajos Eventuales - Labores fijos - Semana #40</t>
  </si>
  <si>
    <t>ASI-MAN20221025000000443</t>
  </si>
  <si>
    <t>Trabajos Eventuales - Labores fijos - Semana #45</t>
  </si>
  <si>
    <t>ASI-MAN20221028000000383</t>
  </si>
  <si>
    <t>Trabajos Eventuales - Labores fijos - Semana #41</t>
  </si>
  <si>
    <t>ASI-MAN20221028000000384</t>
  </si>
  <si>
    <t>Trabajos Eventuales - Labores fijos - Semana #42</t>
  </si>
  <si>
    <t>ASI-MAN20221111000000413</t>
  </si>
  <si>
    <t>Trabajos Eventuales - Labores fijos - Semana #43</t>
  </si>
  <si>
    <t>ASI-MAN20221111000000414</t>
  </si>
  <si>
    <t>Trabajos Eventuales - Labores fijos - Semana #44</t>
  </si>
  <si>
    <t>ASI-MAN20221125000000444</t>
  </si>
  <si>
    <t>Trabajos Eventuales - Labores fijos - Semana #46</t>
  </si>
  <si>
    <t>ASI-MAN20221209000000468</t>
  </si>
  <si>
    <t>Trabajos Eventuales - Labores fijos - Semana #47</t>
  </si>
  <si>
    <t>ASI-MAN20221209000000469</t>
  </si>
  <si>
    <t>Trabajos Eventuales - Labores fijos - Semana #48</t>
  </si>
  <si>
    <t>ASI-MAN20221223000000529</t>
  </si>
  <si>
    <t>Trabajos Eventuales - Labores fijos - Semana #49</t>
  </si>
  <si>
    <t>ASI-MAN20221223000000530</t>
  </si>
  <si>
    <t>Trabajos Eventuales - Labores fijos - Semana #50</t>
  </si>
  <si>
    <t>1.01.03.03.01.01.45.10</t>
  </si>
  <si>
    <t>Extras</t>
  </si>
  <si>
    <t>ASI-MAN20220108000000038</t>
  </si>
  <si>
    <t>Trabajos Eventuales - Extras - Semana #02</t>
  </si>
  <si>
    <t>ASI-MAN20220108000000033</t>
  </si>
  <si>
    <t>Trabajos Eventuales - Extras - Semana #01</t>
  </si>
  <si>
    <t>ASI-MAN20220108000000043</t>
  </si>
  <si>
    <t>ASI-MAN20220122000000052</t>
  </si>
  <si>
    <t>Trabajos Eventuales - Extras - Semana #03</t>
  </si>
  <si>
    <t>ASI-MAN20220122000000057</t>
  </si>
  <si>
    <t>Trabajos Eventuales -Extras - Semana #04</t>
  </si>
  <si>
    <t>ASI-MAN20220122000000062</t>
  </si>
  <si>
    <t>Trabajos Eventuales - Extras - Semana #05</t>
  </si>
  <si>
    <t>ASI-MAN20220205000000071</t>
  </si>
  <si>
    <t>ASI-MAN20220205000000076</t>
  </si>
  <si>
    <t>Trabajos Eventuales - Extras - Semana #06</t>
  </si>
  <si>
    <t>ASI-MAN20220205000000080</t>
  </si>
  <si>
    <t>Trabajos Eventuales - Extras - Semana #07</t>
  </si>
  <si>
    <t>ASI-MAN20220218000000088</t>
  </si>
  <si>
    <t>ASI-MAN20220218000000092</t>
  </si>
  <si>
    <t>Trabajos Eventuales - extras - Semana #08</t>
  </si>
  <si>
    <t>ASI-MAN20220513000000156</t>
  </si>
  <si>
    <t>Trabajos Eventuales - Extras - Semana #20</t>
  </si>
  <si>
    <t>ASI-MAN20220513000000151</t>
  </si>
  <si>
    <t>Trabajos Eventuales - Extras - Semana #19</t>
  </si>
  <si>
    <t>ASI-MAN20220527000000171</t>
  </si>
  <si>
    <t>Trabajos Eventuales - Extras - Semana #21</t>
  </si>
  <si>
    <t>ASI-MAN20220527000000176</t>
  </si>
  <si>
    <t>Trabajos Eventuales - Extras - Semana #22</t>
  </si>
  <si>
    <t>ASI-MAN20220610000000190</t>
  </si>
  <si>
    <t>Trabajos Eventuales - Extras - Semana #23</t>
  </si>
  <si>
    <t>ASI-MAN20220610000000194</t>
  </si>
  <si>
    <t>Trabajos Eventuales - Extras - Semana #24</t>
  </si>
  <si>
    <t>ASI-MAN20220624000000208</t>
  </si>
  <si>
    <t>Trabajos Eventuales - Extras - Semana #25</t>
  </si>
  <si>
    <t>ASI-MAN20220624000000212</t>
  </si>
  <si>
    <t>Trabajos Eventuales - Extras - Semana #26</t>
  </si>
  <si>
    <t>ASI-MAN20220722000000225</t>
  </si>
  <si>
    <t>Trabajos Eventuales - Extras - Semana #27</t>
  </si>
  <si>
    <t>ASI-MAN20220722000000229</t>
  </si>
  <si>
    <t>Trabajos Eventuales - Extras - Semana #28</t>
  </si>
  <si>
    <t>ASI-MAN20220805000000245</t>
  </si>
  <si>
    <t>Trabajos Eventuales - Extras - Semana #29</t>
  </si>
  <si>
    <t>ASI-MAN20220805000000252</t>
  </si>
  <si>
    <t>Trabajos Eventuales - Extras - Semana #30</t>
  </si>
  <si>
    <t>ASI-MAN20220819000000267</t>
  </si>
  <si>
    <t>Trabajos Eventuales - Extras - Semana #31</t>
  </si>
  <si>
    <t>ASI-MAN20220819000000273</t>
  </si>
  <si>
    <t>Trabajos Eventuales - Extras - Semana #32</t>
  </si>
  <si>
    <t>ASI-MAN20220902000000288</t>
  </si>
  <si>
    <t>Trabajos Eventuales - Extras - Semana #33</t>
  </si>
  <si>
    <t>ASI-MAN20220902000000294</t>
  </si>
  <si>
    <t>Trabajos Eventuales - Extras - Semana #34</t>
  </si>
  <si>
    <t>ASI-MAN20220916000000310</t>
  </si>
  <si>
    <t>Trabajos Eventuales - Extras - Semana #35</t>
  </si>
  <si>
    <t>ASI-MAN20220916000000316</t>
  </si>
  <si>
    <t>Trabajos Eventuales - Extras - Semana #36</t>
  </si>
  <si>
    <t>ASI-MAN20220930000000334</t>
  </si>
  <si>
    <t>Trabajos Eventuales - Extras - Semana #37</t>
  </si>
  <si>
    <t>ASI-MAN20220930000000339</t>
  </si>
  <si>
    <t>Trabajos Eventuales - Extras - Semana #38</t>
  </si>
  <si>
    <t>ASI-MAN20221014000000368</t>
  </si>
  <si>
    <t>Trabajos Eventuales - Extras - Semana #40</t>
  </si>
  <si>
    <t>ASI-MAN20221014000000362</t>
  </si>
  <si>
    <t>Trabajos Eventuales - Extras - Semana #39</t>
  </si>
  <si>
    <t>ASI-MAN20221028000000391</t>
  </si>
  <si>
    <t>Trabajos Eventuales - Extras - Semana #41</t>
  </si>
  <si>
    <t>ASI-MAN20221028000000398</t>
  </si>
  <si>
    <t>Trabajos Eventuales - Extras - Semana #42</t>
  </si>
  <si>
    <t>ASI-MAN20221111000000421</t>
  </si>
  <si>
    <t>Trabajos Eventuales - Extras - Semana #43</t>
  </si>
  <si>
    <t>ASI-MAN20221111000000428</t>
  </si>
  <si>
    <t>Trabajos Eventuales - Extras - Semana #44</t>
  </si>
  <si>
    <t>ASI-MAN20221125000000449</t>
  </si>
  <si>
    <t>Trabajos Eventuales - Extras - Semana #45</t>
  </si>
  <si>
    <t>ASI-MAN20221125000000454</t>
  </si>
  <si>
    <t>Trabajos Eventuales - Extras - Semana #46</t>
  </si>
  <si>
    <t>ASI-MAN20221209000000476</t>
  </si>
  <si>
    <t>Trabajos Eventuales - Extras - Semana #47</t>
  </si>
  <si>
    <t>ASI-MAN20221209000000483</t>
  </si>
  <si>
    <t>Trabajos Eventuales - Extras - Semana #48</t>
  </si>
  <si>
    <t>ASI-MAN20221223000000537</t>
  </si>
  <si>
    <t>Trabajos Eventuales - Extras - Semana #49</t>
  </si>
  <si>
    <t>ASI-MAN20221223000000541</t>
  </si>
  <si>
    <t>Trabajos Eventuales - Extras - Semana #50</t>
  </si>
  <si>
    <t>COM-527</t>
  </si>
  <si>
    <t xml:space="preserve">ASIENTO DE COMPRA 002999008262375; EMPRESA ELECTRICA PUBLICA ESTRATEGICA CORPORACION </t>
  </si>
  <si>
    <t>COM-524</t>
  </si>
  <si>
    <t>ASIENTO DE COMPRA 004004000235611; Tercon Terminales de Contenedores C. Ltda</t>
  </si>
  <si>
    <t>COM-522</t>
  </si>
  <si>
    <t>ASIENTO DE COMPRA 001101000002448; IMEXPALCOM CIA LTDA</t>
  </si>
  <si>
    <t>COM-523</t>
  </si>
  <si>
    <t>ASIENTO DE COMPRA 001101000068456; DPWORLD POSORJA SA</t>
  </si>
  <si>
    <t>COM-520</t>
  </si>
  <si>
    <t>ASIENTO DE COMPRA 032001000049616; AGENCIA DE REGULACIÓN Y CONTROL FITO Y ZOOSANITARI</t>
  </si>
  <si>
    <t>COM-521</t>
  </si>
  <si>
    <t>ASIENTO DE COMPRA 001101000068758; DPWORLD POSORJA SA</t>
  </si>
  <si>
    <t>COM-516</t>
  </si>
  <si>
    <t>ASIENTO DE COMPRA 001002000000542; TRANSPORTE Y REPRESENTACIONES INTERNACIONALES SA</t>
  </si>
  <si>
    <t>COM-529</t>
  </si>
  <si>
    <t>ASIENTO DE COMPRA 001001000001633; JONATHAN RONNY ESCALANTE ROBALINO</t>
  </si>
  <si>
    <t>COM-570</t>
  </si>
  <si>
    <t>ASIENTO DE COMPRA 001001000083147; MINISTERIO DE PRODUCCION COMERCIO EXTERIOR INVERSI</t>
  </si>
  <si>
    <t>COM-565</t>
  </si>
  <si>
    <t>ASIENTO DE COMPRA 039001000073166; AGENCIA DE REGULACIÓN Y CONTROL FITO Y ZOOSANITARI</t>
  </si>
  <si>
    <t>COM-566</t>
  </si>
  <si>
    <t>ASIENTO DE COMPRA 001101000002553; IMEXPALCOM CIA LTDA</t>
  </si>
  <si>
    <t>COM-567</t>
  </si>
  <si>
    <t>ASIENTO DE COMPRA 001026000318286; MEDITERRANEAN SHIPPING COMPANY DEL ECUADOR COMPANI</t>
  </si>
  <si>
    <t>COM-568</t>
  </si>
  <si>
    <t>ASIENTO DE COMPRA 001026000318462; MEDITERRANEAN SHIPPING COMPANY DEL ECUADOR COMPANI</t>
  </si>
  <si>
    <t>COM-564</t>
  </si>
  <si>
    <t xml:space="preserve">ASIENTO DE COMPRA 002999008642947; EMPRESA ELECTRICA PUBLICA ESTRATEGICA CORPORACION </t>
  </si>
  <si>
    <t>COM-562</t>
  </si>
  <si>
    <t>ASIENTO DE COMPRA 001001000000389; INGENIERÍA Y APLICACIONES SYSTEMWORKS S.A</t>
  </si>
  <si>
    <t>COM-563</t>
  </si>
  <si>
    <t>ASIENTO DE COMPRA 002007000271899; NAPORTEC S.A.</t>
  </si>
  <si>
    <t>COM-561</t>
  </si>
  <si>
    <t>ASIENTO DE COMPRA 001001000083422; MINISTERIO DE PRODUCCION COMERCIO EXTERIOR INVERSI</t>
  </si>
  <si>
    <t>COM-555</t>
  </si>
  <si>
    <t>ASIENTO DE COMPRA 001101000002582; IMEXPALCOM CIA LTDA</t>
  </si>
  <si>
    <t>COM-556</t>
  </si>
  <si>
    <t>ASIENTO DE COMPRA 002002000056989; DHL EXPRESS (ECUADOR) S.A.</t>
  </si>
  <si>
    <t>COM-558</t>
  </si>
  <si>
    <t>ASIENTO DE COMPRA 033001000032943; AGENCIA DE REGULACIÓN Y CONTROL FITO Y ZOOSANITARI</t>
  </si>
  <si>
    <t>COM-579</t>
  </si>
  <si>
    <t>ASIENTO DE COMPRA 001022000000681; TRANSPORTE PESADOS GUAYAS S.A.</t>
  </si>
  <si>
    <t>COM-551</t>
  </si>
  <si>
    <t>ASIENTO DE COMPRA 001001000000409; INGENIERÍA Y APLICACIONES SYSTEMWORKS S.A</t>
  </si>
  <si>
    <t>COM-552</t>
  </si>
  <si>
    <t>ASIENTO DE COMPRA 001026000320511; MEDITERRANEAN SHIPPING COMPANY DEL ECUADOR COMPANI</t>
  </si>
  <si>
    <t>COM-553</t>
  </si>
  <si>
    <t>ASIENTO DE COMPRA 001026000320510; MEDITERRANEAN SHIPPING COMPANY DEL ECUADOR COMPANI</t>
  </si>
  <si>
    <t>COM-578</t>
  </si>
  <si>
    <t>ASIENTO DE COMPRA 001001000001651; JONATHAN RONNY ESCALANTE ROBALINO</t>
  </si>
  <si>
    <t>COM-549</t>
  </si>
  <si>
    <t>ASIENTO DE COMPRA 002007000273268; NAPORTEC S.A.</t>
  </si>
  <si>
    <t>COM-581</t>
  </si>
  <si>
    <t>ASIENTO DE COMPRA 001022000000682; TRANSPORTE PESADOS GUAYAS S.A.</t>
  </si>
  <si>
    <t>COM-580</t>
  </si>
  <si>
    <t>ASIENTO DE COMPRA 001001000001654; JONATHAN RONNY ESCALANTE ROBALINO</t>
  </si>
  <si>
    <t>COM-582</t>
  </si>
  <si>
    <t>ASIENTO DE COMPRA 001001000001655; JONATHAN RONNY ESCALANTE ROBALINO</t>
  </si>
  <si>
    <t>COM-596</t>
  </si>
  <si>
    <t>ASIENTO DE COMPRA 001001000000446; INGENIERÍA Y APLICACIONES SYSTEMWORKS S.A</t>
  </si>
  <si>
    <t>COM-594</t>
  </si>
  <si>
    <t>ASIENTO DE COMPRA 039001000074225; AGENCIA DE REGULACIÓN Y CONTROL FITO Y ZOOSANITARI</t>
  </si>
  <si>
    <t>COM-595</t>
  </si>
  <si>
    <t>ASIENTO DE COMPRA 039001000074240; AGENCIA DE REGULACIÓN Y CONTROL FITO Y ZOOSANITARI</t>
  </si>
  <si>
    <t>COM-589</t>
  </si>
  <si>
    <t>ASIENTO DE COMPRA 001026000325612; MEDITERRANEAN SHIPPING COMPANY DEL ECUADOR COMPANI</t>
  </si>
  <si>
    <t>COM-593</t>
  </si>
  <si>
    <t>ASIENTO DE COMPRA 001026000325614; MEDITERRANEAN SHIPPING COMPANY DEL ECUADOR COMPANI</t>
  </si>
  <si>
    <t>COM-587</t>
  </si>
  <si>
    <t>ASIENTO DE COMPRA 002002000057969; DHL EXPRESS (ECUADOR) S.A.</t>
  </si>
  <si>
    <t>COM-599</t>
  </si>
  <si>
    <t xml:space="preserve">ASIENTO DE COMPRA 002999009019814; EMPRESA ELECTRICA PUBLICA ESTRATEGICA CORPORACION </t>
  </si>
  <si>
    <t>COM-586</t>
  </si>
  <si>
    <t>ASIENTO DE COMPRA 002007000276288; NAPORTEC S.A.</t>
  </si>
  <si>
    <t>COM-600</t>
  </si>
  <si>
    <t>ASIENTO DE COMPRA 001022000000692; TRANSPORTE PESADOS GUAYAS S.A.</t>
  </si>
  <si>
    <t>COM-603</t>
  </si>
  <si>
    <t>ASIENTO DE COMPRA 001022000000691; TRANSPORTE PESADOS GUAYAS S.A.</t>
  </si>
  <si>
    <t>COM-597</t>
  </si>
  <si>
    <t>ASIENTO DE COMPRA 001001000001674; JONATHAN RONNY ESCALANTE ROBALINO</t>
  </si>
  <si>
    <t>COM-598</t>
  </si>
  <si>
    <t>ASIENTO DE COMPRA 001001000001675; JONATHAN RONNY ESCALANTE ROBALINO</t>
  </si>
  <si>
    <t>COM-601</t>
  </si>
  <si>
    <t>ASIENTO DE COMPRA 001001000001673; JONATHAN RONNY ESCALANTE ROBALINO</t>
  </si>
  <si>
    <t>COM-602</t>
  </si>
  <si>
    <t>ASIENTO DE COMPRA 001001000001676; JONATHAN RONNY ESCALANTE ROBALINO</t>
  </si>
  <si>
    <t>COM-612</t>
  </si>
  <si>
    <t>ASIENTO DE COMPRA 001001000000477; INGENIERÍA Y APLICACIONES SYSTEMWORKS S.A</t>
  </si>
  <si>
    <t>COM-628</t>
  </si>
  <si>
    <t>ASIENTO DE COMPRA 001002000056731; IGNACIO PASCUAL JIMENEZ VILLAMAR</t>
  </si>
  <si>
    <t>COM-629</t>
  </si>
  <si>
    <t>ASIENTO DE COMPRA 001002000056730; IGNACIO PASCUAL JIMENEZ VILLAMAR</t>
  </si>
  <si>
    <t>COM-630</t>
  </si>
  <si>
    <t>ASIENTO DE COMPRA 001002000056727; IGNACIO PASCUAL JIMENEZ VILLAMAR</t>
  </si>
  <si>
    <t>COM-631</t>
  </si>
  <si>
    <t>ASIENTO DE COMPRA 001001000000510; INGENIERÍA Y APLICACIONES SYSTEMWORKS S.A</t>
  </si>
  <si>
    <t>COM-660</t>
  </si>
  <si>
    <t>ASIENTO DE COMPRA 001001000000560; INGENIERÍA Y APLICACIONES SYSTEMWORKS S.A</t>
  </si>
  <si>
    <t>COM-659</t>
  </si>
  <si>
    <t xml:space="preserve">ASIENTO DE COMPRA 002999010101033; EMPRESA ELECTRICA PUBLICA ESTRATEGICA CORPORACION </t>
  </si>
  <si>
    <t>ASI-COM20220704000000021</t>
  </si>
  <si>
    <t>ASIENTO DE COMPRA DE FACTURA N° 001001000000605-INGENIERÍA Y APLICACIONES SYSTEMWORKS S.A</t>
  </si>
  <si>
    <t>ASI-COM20220903000000067</t>
  </si>
  <si>
    <t>ASIENTO DE FACTURA DE COMPRA A CREDITO FACTURA N° 003500000063572 - COMPANIA NACIONAL DE GAS CONGAS C.A.</t>
  </si>
  <si>
    <t>ASI-COM20220906000000068</t>
  </si>
  <si>
    <t>ASIENTO DE FACTURA DE COMPRA A CREDITO FACTURA N° 001001000000744 - INGENIERÍA Y APLICACIONES SYSTEMWORKS S.A</t>
  </si>
  <si>
    <t>ASI-COM20220917000000064</t>
  </si>
  <si>
    <t>ASIENTO DE FACTURA DE COMPRA A CREDITO FACTURA N° 003100000012017 - MALESANI SCACCO JOSE LUIS</t>
  </si>
  <si>
    <t>ASI-COM20220921000000061</t>
  </si>
  <si>
    <t>ASIENTO DE FACTURA DE COMPRA A CREDITO FACTURA N° 003500000064144 - COMPANIA NACIONAL DE GAS CONGAS C.A.</t>
  </si>
  <si>
    <t>ASI-COM20220928000000049</t>
  </si>
  <si>
    <t>ASIENTO DE FACTURA DE COMPRA A CREDITO FACTURA N° 003500000064384 - COMPANIA NACIONAL DE GAS CONGAS C.A.</t>
  </si>
  <si>
    <t>ASI-COM20221007000000090</t>
  </si>
  <si>
    <t>ASIENTO DE FACTURA DE COMPRA A CREDITO FACTURA N° 001001000000450 - 3 A.N.G. ADMINISTRACION DE NEGOCIOS GERENCIALES CI</t>
  </si>
  <si>
    <t>ASI-COM20221007000000091</t>
  </si>
  <si>
    <t>ASIENTO DE FACTURA DE COMPRA A CREDITO FACTURA N° 001001000000449 - 3 A.N.G. ADMINISTRACION DE NEGOCIOS GERENCIALES CI</t>
  </si>
  <si>
    <t>ASI-COM20221013000000089</t>
  </si>
  <si>
    <t>ASIENTO DE FACTURA DE COMPRA A CREDITO FACTURA N° 001001000000854 - INGENIERÍA Y APLICACIONES SYSTEMWORKS S.A</t>
  </si>
  <si>
    <t>ASI-COM20221104000000111</t>
  </si>
  <si>
    <t>ASIENTO DE FACTURA DE COMPRA A CREDITO FACTURA N° 001001000000901 - INGENIERÍA Y APLICACIONES SYSTEMWORKS S.A</t>
  </si>
  <si>
    <t>ASI-COM202212062.0221214e16</t>
  </si>
  <si>
    <t>ASIENTO DE FACTURA DE COMPRA A CREDITO FACTURA N° 001001000000967 - INGENIERÍA Y APLICACIONES SYSTEMWORKS S.A</t>
  </si>
  <si>
    <t>ASI-COM202212072.0221214e16</t>
  </si>
  <si>
    <t>ASIENTO DE FACTURA DE COMPRA A CREDITO FACTURA N° 001001000000461 - 3 A.N.G. ADMINISTRACION DE NEGOCIOS GERENCIALES CI</t>
  </si>
  <si>
    <t>ASI-COM20220728000000023</t>
  </si>
  <si>
    <t>ASIENTO DE COMPRA DE FACTURA N° 001001000030360-AGENCIA DE REGULACION Y CONTROL DE ENERGIA Y RECUR</t>
  </si>
  <si>
    <t>ASI-COM20221115000000118</t>
  </si>
  <si>
    <t xml:space="preserve">ASIENTO DE FACTURA DE COMPRA A CREDITO FACTURA N° 002999011997552 - EMPRESA ELECTRICA PUBLICA ESTRATEGICA CORPORACION </t>
  </si>
  <si>
    <t>ASI-COM202212092.0221214e16</t>
  </si>
  <si>
    <t xml:space="preserve">ASIENTO DE FACTURA DE COMPRA A CREDITO FACTURA N° 002999012282883 - EMPRESA ELECTRICA PUBLICA ESTRATEGICA CORPORACION </t>
  </si>
  <si>
    <t>ASI-MAN20220223000000528</t>
  </si>
  <si>
    <t>Pago de Oficinistas - Semana #50</t>
  </si>
  <si>
    <t>ASI-MAN20221028000000376</t>
  </si>
  <si>
    <t>Pago de Jefe de Sector - Semana #42</t>
  </si>
  <si>
    <t>ASI-MAN20221028000000382</t>
  </si>
  <si>
    <t>Pago de Oficinista - Semana #42</t>
  </si>
  <si>
    <t>ASI-MAN20221125000000436</t>
  </si>
  <si>
    <t>Pago de Jefe de Sector - Semana #46</t>
  </si>
  <si>
    <t>ASI-MAN20221125000000442</t>
  </si>
  <si>
    <t>Pago de Oficinista - Semana #46</t>
  </si>
  <si>
    <t>ASI-MAN20221223000000522</t>
  </si>
  <si>
    <t>Pago de Jefe de Sector - Semana #50</t>
  </si>
  <si>
    <t>ASI-MAN20220214000000345</t>
  </si>
  <si>
    <t>Pago de Administracion - Semana #40</t>
  </si>
  <si>
    <t>ASI-MAN20221014000000347</t>
  </si>
  <si>
    <t>Pago de Jefe de Sector - Semana #40</t>
  </si>
  <si>
    <t>ASI-MAN20221014000000353</t>
  </si>
  <si>
    <t>Pago a Oficinista - Semana #40</t>
  </si>
  <si>
    <t>ASI-MAN20221014000000349</t>
  </si>
  <si>
    <t>Pago a Gerente - Semana #40</t>
  </si>
  <si>
    <t>ASI-MAN20221014000000351</t>
  </si>
  <si>
    <t>Pago a Guardia - Semana #40</t>
  </si>
  <si>
    <t>ASI-MAN20221028000000374</t>
  </si>
  <si>
    <t>Pago de Administrador - Semana #42</t>
  </si>
  <si>
    <t>ASI-MAN20221028000000380</t>
  </si>
  <si>
    <t>Pago de Guardia - Semana #42</t>
  </si>
  <si>
    <t>ASI-MAN20221028000000378</t>
  </si>
  <si>
    <t>Pago de Gerente - Semana #42</t>
  </si>
  <si>
    <t>ASI-MAN20221111000000404</t>
  </si>
  <si>
    <t>Pago de Administrador - Semana #44</t>
  </si>
  <si>
    <t>ASI-MAN20221111000000412</t>
  </si>
  <si>
    <t>Pago de Oficinista - Semana #44</t>
  </si>
  <si>
    <t>ASI-MAN20221111000000410</t>
  </si>
  <si>
    <t>Pago de Guardia - Semana #44</t>
  </si>
  <si>
    <t>ASI-MAN20221111000000408</t>
  </si>
  <si>
    <t>Pago de Gerente - Semana #44</t>
  </si>
  <si>
    <t>ASI-MAN20221111000000406</t>
  </si>
  <si>
    <t>Pago de Jefe de Sector - Semana #44</t>
  </si>
  <si>
    <t>ASI-MAN20221125000000434</t>
  </si>
  <si>
    <t>Pago de Administrador - Semana #46</t>
  </si>
  <si>
    <t>ASI-MAN20221125000000440</t>
  </si>
  <si>
    <t>Pago de Guardia - Semana #46</t>
  </si>
  <si>
    <t>ASI-MAN20221125000000438</t>
  </si>
  <si>
    <t>Pago de Gerente - Semana #46</t>
  </si>
  <si>
    <t>ASI-MAN20221209000000460</t>
  </si>
  <si>
    <t>ASI-MAN20221209000000462</t>
  </si>
  <si>
    <t>Pago de Jefe de Sector - Semana #48</t>
  </si>
  <si>
    <t>ASI-MAN20221209000000464</t>
  </si>
  <si>
    <t>Pago de Gerente - Semana #48</t>
  </si>
  <si>
    <t>ASI-MAN20221209000000466</t>
  </si>
  <si>
    <t>Pago de Guardia - Semana #48</t>
  </si>
  <si>
    <t>ASI-MAN20221223000000520</t>
  </si>
  <si>
    <t>Pago de Administrador - Semana #50</t>
  </si>
  <si>
    <t>ASI-MAN20221223000000524</t>
  </si>
  <si>
    <t>Pago de Gerente - Semana #50</t>
  </si>
  <si>
    <t>ASI-MAN20221223000000526</t>
  </si>
  <si>
    <t>Pago de Guardia - Semana #50</t>
  </si>
  <si>
    <t>2.01.08.03.01.01</t>
  </si>
  <si>
    <t>Sueldos por pagar a empleados</t>
  </si>
  <si>
    <t>ASI-MAN20220108000000044</t>
  </si>
  <si>
    <t xml:space="preserve">Pago a Administrador - Semana #01 </t>
  </si>
  <si>
    <t>ASI-MAN20220108000000045</t>
  </si>
  <si>
    <t>Pago de Administrador - Semana #02</t>
  </si>
  <si>
    <t>ASI-MAN20220108000000046</t>
  </si>
  <si>
    <t>Pago de Jefe de sector - Semana #01</t>
  </si>
  <si>
    <t>ASI-MAN20220108000000047</t>
  </si>
  <si>
    <t>Pago de Jefe de Sector - Semana #02</t>
  </si>
  <si>
    <t>ASI-MAN20220122000000063</t>
  </si>
  <si>
    <t>Pago de Administrador - Semana #03</t>
  </si>
  <si>
    <t>ASI-MAN20220122000000064</t>
  </si>
  <si>
    <t>Pago de administrador - Semana #04</t>
  </si>
  <si>
    <t>ASI-MAN20220122000000065</t>
  </si>
  <si>
    <t>Pago de Jefe de Sector - Semana #03</t>
  </si>
  <si>
    <t>ASI-MAN20220205000000081</t>
  </si>
  <si>
    <t>Pago de Administrador -  Semana #06</t>
  </si>
  <si>
    <t>ASI-MAN20220205000000082</t>
  </si>
  <si>
    <t>Pago de Administrador -  Semana #07</t>
  </si>
  <si>
    <t>ASI-MAN20220205000000083</t>
  </si>
  <si>
    <t>Jefe de Sector -  Semana #06</t>
  </si>
  <si>
    <t>ASI-MAN20220205000000084</t>
  </si>
  <si>
    <t>Jefe de Sector -  Semana #07</t>
  </si>
  <si>
    <t>ASI-MAN20220218000000095</t>
  </si>
  <si>
    <t>Pago de Administrador - Semana #08</t>
  </si>
  <si>
    <t>ASI-MAN20220218000000096</t>
  </si>
  <si>
    <t>Pago de Administrador - Semana #09</t>
  </si>
  <si>
    <t>ASI-MAN20220218000000097</t>
  </si>
  <si>
    <t>Jefe de Sector - Semana #08</t>
  </si>
  <si>
    <t>ASI-MAN20220218000000098</t>
  </si>
  <si>
    <t>Pago de Jefe de Sector - Semana #09</t>
  </si>
  <si>
    <t>ASI-MAN20220304000000102</t>
  </si>
  <si>
    <t>Pago de Administrador - Semana #10</t>
  </si>
  <si>
    <t>ASI-MAN20220304000000103</t>
  </si>
  <si>
    <t>Pago de Administrador - Semana #11</t>
  </si>
  <si>
    <t>ASI-MAN20220304000000105</t>
  </si>
  <si>
    <t>Pago de Jefe de Sector - Semana #11</t>
  </si>
  <si>
    <t>ASI-MAN20220318000000106</t>
  </si>
  <si>
    <t>ASI-MAN20220318000000107</t>
  </si>
  <si>
    <t>Pago de Administrador - Semana #12</t>
  </si>
  <si>
    <t>ASI-MAN20220318000000109</t>
  </si>
  <si>
    <t>Pago de Jefe de Sector - Semana #12</t>
  </si>
  <si>
    <t>ASI-MAN20220318000000108</t>
  </si>
  <si>
    <t>ASI-MAN20220401000000119</t>
  </si>
  <si>
    <t>Pago de Administrador - Semana #13</t>
  </si>
  <si>
    <t>ASI-MAN20220401000000120</t>
  </si>
  <si>
    <t>Pago de Administrador - Semana #14</t>
  </si>
  <si>
    <t>ASI-MAN20220401000000121</t>
  </si>
  <si>
    <t>Pago de Jefe de sector - Semana #13</t>
  </si>
  <si>
    <t>ASI-MAN20220401000000122</t>
  </si>
  <si>
    <t>Pago de Jefe de sector - Semana #14</t>
  </si>
  <si>
    <t>ASI-MAN20220415000000124</t>
  </si>
  <si>
    <t>Pago de Administrador - Semana #16</t>
  </si>
  <si>
    <t>ASI-MAN20220415000000125</t>
  </si>
  <si>
    <t>Pago de Jefe de Sector - Semana #15</t>
  </si>
  <si>
    <t>ASI-MAN20220416000000123</t>
  </si>
  <si>
    <t>Pago de Administrador - Semana #15</t>
  </si>
  <si>
    <t>ASI-MAN20220429000000132</t>
  </si>
  <si>
    <t>Pago de Administrador - Semana #17</t>
  </si>
  <si>
    <t>ASI-MAN20220429000000133</t>
  </si>
  <si>
    <t>Pago de Administrador - Semana #18</t>
  </si>
  <si>
    <t>ASI-MAN20220429000000134</t>
  </si>
  <si>
    <t>Pago de Jefe de Sector - Semana #17</t>
  </si>
  <si>
    <t>ASI-MAN20220429000000135</t>
  </si>
  <si>
    <t>Pago de Jefe de Sector - Semana #18</t>
  </si>
  <si>
    <t>ASI-MAN20220513000000142</t>
  </si>
  <si>
    <t>Pago de Administrador - Semana #19</t>
  </si>
  <si>
    <t>ASI-MAN20220513000000143</t>
  </si>
  <si>
    <t>Pago de Administrador - Semana #20</t>
  </si>
  <si>
    <t>ASI-MAN20220513000000144</t>
  </si>
  <si>
    <t>Pago de Jefe de Sector - Semana #19</t>
  </si>
  <si>
    <t>ASI-MAN20220513000000145</t>
  </si>
  <si>
    <t>Pago de Jefe de Sector - Semana #20</t>
  </si>
  <si>
    <t>ASI-MAN20220527000000161</t>
  </si>
  <si>
    <t>Pago de Administrador - Semana #21</t>
  </si>
  <si>
    <t>ASI-MAN20220527000000162</t>
  </si>
  <si>
    <t>Pago de Administrador - Semana #22</t>
  </si>
  <si>
    <t>ASI-MAN20220527000000163</t>
  </si>
  <si>
    <t>Pago de Jefe de Sector - Semana #21</t>
  </si>
  <si>
    <t>ASI-MAN20220527000000164</t>
  </si>
  <si>
    <t>Pago de Jefe de Sector - Semana #22</t>
  </si>
  <si>
    <t>ASI-MAN20220610000000181</t>
  </si>
  <si>
    <t>Pago de Administrador - Semana #23</t>
  </si>
  <si>
    <t>ASI-MAN20220610000000182</t>
  </si>
  <si>
    <t>Pago de Administrador - Semana #24</t>
  </si>
  <si>
    <t>ASI-MAN20220610000000183</t>
  </si>
  <si>
    <t>Pago de Jefe de Sector - Semana #23</t>
  </si>
  <si>
    <t>ASI-MAN20220610000000184</t>
  </si>
  <si>
    <t>Pago de Jefe de Sector - Semana #24</t>
  </si>
  <si>
    <t>ASI-MAN20220624000000199</t>
  </si>
  <si>
    <t>Pago de Administrador - Semana #25</t>
  </si>
  <si>
    <t>ASI-MAN20220624000000201</t>
  </si>
  <si>
    <t>Pago deJefe de Sector - Semana #25</t>
  </si>
  <si>
    <t>ASI-MAN20220624000000202</t>
  </si>
  <si>
    <t>Pago de Jefe de Sector - Semana #26</t>
  </si>
  <si>
    <t>ASI-MAN20220708000000217</t>
  </si>
  <si>
    <t>Pago de Administrador - Semana #27</t>
  </si>
  <si>
    <t>ASI-MAN20220708000000218</t>
  </si>
  <si>
    <t>Pago de Administrador - Semana #28</t>
  </si>
  <si>
    <t>ASI-MAN20220708000000219</t>
  </si>
  <si>
    <t>Pago de Jefe de Sector - Semana #27</t>
  </si>
  <si>
    <t>ASI-MAN20220805000000234</t>
  </si>
  <si>
    <t>Pago de Administrador - Semana #29</t>
  </si>
  <si>
    <t>ASI-MAN20220805000000235</t>
  </si>
  <si>
    <t>Pago de Administrador - Semana #30</t>
  </si>
  <si>
    <t>ASI-MAN20220805000000237</t>
  </si>
  <si>
    <t>Pago de Jefe de Sector - Semana #30</t>
  </si>
  <si>
    <t>ASI-MAN20220805000000236</t>
  </si>
  <si>
    <t>Pago de Jefe de Sector - Semana #29</t>
  </si>
  <si>
    <t>ASI-MAN20220819000000257</t>
  </si>
  <si>
    <t>Pago de Administrador - Semana #31</t>
  </si>
  <si>
    <t>ASI-MAN20220819000000259</t>
  </si>
  <si>
    <t>Pago de Jefe de Sector - Semana #31</t>
  </si>
  <si>
    <t>ASI-MAN20220819000000260</t>
  </si>
  <si>
    <t>Pago de Jefe de Sector - Semana #32</t>
  </si>
  <si>
    <t>ASI-MAN20220902000000279</t>
  </si>
  <si>
    <t>Pago de Administrador - Semana #34</t>
  </si>
  <si>
    <t>ASI-MAN20220902000000280</t>
  </si>
  <si>
    <t>Pago de Jefe de Sector - Semana #33</t>
  </si>
  <si>
    <t>ASI-MAN20220902000000281</t>
  </si>
  <si>
    <t>Pago de Jefe de Sector - Semana #34</t>
  </si>
  <si>
    <t>ASI-MAN20220916000000299</t>
  </si>
  <si>
    <t>Pago de Administrador - Semana #35</t>
  </si>
  <si>
    <t>ASI-MAN20220916000000300</t>
  </si>
  <si>
    <t>Pago de Administrador - Semana #36</t>
  </si>
  <si>
    <t>ASI-MAN20220916000000301</t>
  </si>
  <si>
    <t>Pago de Jefe de Sector - Semana #35</t>
  </si>
  <si>
    <t>ASI-MAN20220916000000302</t>
  </si>
  <si>
    <t>Pago de Jefe de Sector - Semana #36</t>
  </si>
  <si>
    <t>ASI-MAN20220930000000321</t>
  </si>
  <si>
    <t>Pago de Administracion - Semana #37</t>
  </si>
  <si>
    <t>ASI-MAN20220930000000322</t>
  </si>
  <si>
    <t>Pago de Administracion - Semana #38</t>
  </si>
  <si>
    <t>ASI-MAN20220930000000323</t>
  </si>
  <si>
    <t>Pago de Jefe de Sector - Semana #38</t>
  </si>
  <si>
    <t>ASI-MAN20221014000000344</t>
  </si>
  <si>
    <t>Pago de Administrador - Semana #39</t>
  </si>
  <si>
    <t>ASI-MAN20221014000000346</t>
  </si>
  <si>
    <t>Pago de Jefe de Sector - Semana #39</t>
  </si>
  <si>
    <t>ASI-MAN20221014000000348</t>
  </si>
  <si>
    <t>Pago a Gerente - Semana #39</t>
  </si>
  <si>
    <t>ASI-MAN20221014000000350</t>
  </si>
  <si>
    <t>Pago a Guardia - Semana #39</t>
  </si>
  <si>
    <t>ASI-MAN20221014000000352</t>
  </si>
  <si>
    <t>Pago a Oficinista - Semana #39</t>
  </si>
  <si>
    <t>ASI-MAN20221014000000373</t>
  </si>
  <si>
    <t>Pago de Administrador - Semana #41</t>
  </si>
  <si>
    <t>ASI-MAN20221028000000375</t>
  </si>
  <si>
    <t>Pago de Jefe de Sector - Semana #41</t>
  </si>
  <si>
    <t>ASI-MAN20221028000000377</t>
  </si>
  <si>
    <t>Pago de Gerente - Semana #41</t>
  </si>
  <si>
    <t>ASI-MAN20221028000000379</t>
  </si>
  <si>
    <t>Pago de Guardia - Semana #41</t>
  </si>
  <si>
    <t>ASI-MAN20221028000000381</t>
  </si>
  <si>
    <t>Pago de Oficinista - Semana #41</t>
  </si>
  <si>
    <t>ASI-MAN20221111000000403</t>
  </si>
  <si>
    <t>Pago de Administrador - Semana #43</t>
  </si>
  <si>
    <t>ASI-MAN20221111000000405</t>
  </si>
  <si>
    <t>Pago de Jefe de Sector - Semana #43</t>
  </si>
  <si>
    <t>ASI-MAN20221111000000407</t>
  </si>
  <si>
    <t>Pago de Gerente - Semana #43</t>
  </si>
  <si>
    <t>ASI-MAN20221111000000409</t>
  </si>
  <si>
    <t>Pago de Guardia - Semana #43</t>
  </si>
  <si>
    <t>ASI-MAN20221111000000411</t>
  </si>
  <si>
    <t>Pago de Oficinista - Semana #43</t>
  </si>
  <si>
    <t>ASI-MAN20221125000000433</t>
  </si>
  <si>
    <t>Pago de Administrador - Semana #45</t>
  </si>
  <si>
    <t>ASI-MAN20221125000000435</t>
  </si>
  <si>
    <t>Pago de Jefe de Sector - Semana #45</t>
  </si>
  <si>
    <t>ASI-MAN20221125000000437</t>
  </si>
  <si>
    <t>Pago de Gerente - Semana #45</t>
  </si>
  <si>
    <t>ASI-MAN20221125000000439</t>
  </si>
  <si>
    <t>Pago de Guardia - Semana #45</t>
  </si>
  <si>
    <t>ASI-MAN20221125000000441</t>
  </si>
  <si>
    <t>Pago de Oficinista - Semana #45</t>
  </si>
  <si>
    <t>ASI-MAN20221209000000459</t>
  </si>
  <si>
    <t>Pago de Administrador - Semana #47</t>
  </si>
  <si>
    <t>ASI-MAN20221209000000461</t>
  </si>
  <si>
    <t>Pago de Jefe de Sector - Semana #47</t>
  </si>
  <si>
    <t>ASI-MAN20221209000000463</t>
  </si>
  <si>
    <t>Pago de Gerente - Semana #47</t>
  </si>
  <si>
    <t>ASI-MAN20221209000000465</t>
  </si>
  <si>
    <t>Pago de Guardia - Semana #47</t>
  </si>
  <si>
    <t>ASI-MAN20221209000000467</t>
  </si>
  <si>
    <t>Pago de Oficinista - Semana #47</t>
  </si>
  <si>
    <t>ASI-MAN20221223000000519</t>
  </si>
  <si>
    <t>Pago de Administrador - Semana #49</t>
  </si>
  <si>
    <t>ASI-MAN20221223000000521</t>
  </si>
  <si>
    <t>Pago de Jefe de Sector - Semana #49</t>
  </si>
  <si>
    <t>ASI-MAN20221223000000523</t>
  </si>
  <si>
    <t>Pago de Gerente - Semana #49</t>
  </si>
  <si>
    <t>ASI-MAN20221223000000525</t>
  </si>
  <si>
    <t>Pago de Guardia - Semana #49</t>
  </si>
  <si>
    <t>ASI-MAN20221223000000527</t>
  </si>
  <si>
    <t>Pago de Oficinistas - Semana #49</t>
  </si>
  <si>
    <t>2.01.08.03.01.02</t>
  </si>
  <si>
    <t>Sueldos por pagar por trabajos eventuales</t>
  </si>
  <si>
    <t>ASI-MAN20220122000000066</t>
  </si>
  <si>
    <t>Pago de Jefe de Sector - Semana #04</t>
  </si>
  <si>
    <t>ASI-MAN20220304000000104</t>
  </si>
  <si>
    <t>Pago de Jefe de Sector - Semana #10</t>
  </si>
  <si>
    <t>ASI-MAN20220519000000258</t>
  </si>
  <si>
    <t>Pago de Administrador - Semana #32</t>
  </si>
  <si>
    <t>ASI-MAN20220624000000200</t>
  </si>
  <si>
    <t>Pago de Administrador - Semana #26</t>
  </si>
  <si>
    <t>ASI-MAN20220903000000278</t>
  </si>
  <si>
    <t>Pago de Administrador - Semana #33</t>
  </si>
  <si>
    <t>5.03.01.01.01</t>
  </si>
  <si>
    <t>Administrador</t>
  </si>
  <si>
    <t>5.03.01.01.02</t>
  </si>
  <si>
    <t>Jefe de sector</t>
  </si>
  <si>
    <t>5.03.01.01.03</t>
  </si>
  <si>
    <t>Oficinista</t>
  </si>
  <si>
    <t>5.03.01.01.04</t>
  </si>
  <si>
    <t>Guardia</t>
  </si>
  <si>
    <t>5.03.01.01.05</t>
  </si>
  <si>
    <t>5.03.01.01.06</t>
  </si>
  <si>
    <t>NOMBRE</t>
  </si>
  <si>
    <t>1.01.03.03.01.01.45</t>
  </si>
  <si>
    <t>Trabajos Eventuales</t>
  </si>
  <si>
    <t>RESULTADO INTEGRAL ACUMULADOS (AUTOMATICA)</t>
  </si>
  <si>
    <t>RESULTADO DEL EJERCICIO INTEGRAL (AUTOMATICA)</t>
  </si>
  <si>
    <t>PASIVO + PATRIMONIO</t>
  </si>
  <si>
    <t>RESULTADO INTEGRAL</t>
  </si>
  <si>
    <t>----- ASI-EGR-CXP20221231000000163 -----</t>
  </si>
  <si>
    <t>31/12/2022</t>
  </si>
  <si>
    <t>CUENTA POR PAGAR (CXP)</t>
  </si>
  <si>
    <t>ASI-EGR-CXP20221231000000163</t>
  </si>
  <si>
    <t>0000002196</t>
  </si>
  <si>
    <t xml:space="preserve">        Cuentas por pagar Socios y Accionistas</t>
  </si>
  <si>
    <t xml:space="preserve">CUENTAS POR PAGAR - CUENTA CONTABLE # PAGO CON CUENTA CONTABLE 2.02.02.03.01 -- Cuentas por pagar Socios y Accionistas </t>
  </si>
  <si>
    <t>----- ASI-COM202212312.0221214e16 -----</t>
  </si>
  <si>
    <t>0000001734</t>
  </si>
  <si>
    <t>----- ASI-COM202212302.0221214e16 -----</t>
  </si>
  <si>
    <t>30/12/2022</t>
  </si>
  <si>
    <t>0000001733</t>
  </si>
  <si>
    <t>0000001735</t>
  </si>
  <si>
    <t>----- ASI-EGR-CXP20221230000000162 -----</t>
  </si>
  <si>
    <t>ASI-EGR-CXP20221230000000162</t>
  </si>
  <si>
    <t>0000002195</t>
  </si>
  <si>
    <t>----- ASI-BAN20221228000000072 -----</t>
  </si>
  <si>
    <t>28/12/2022</t>
  </si>
  <si>
    <t>0000002114</t>
  </si>
  <si>
    <t>----- ASI-COM202212272.0221214e16 -----</t>
  </si>
  <si>
    <t>27/12/2022</t>
  </si>
  <si>
    <t>0000001732</t>
  </si>
  <si>
    <t>----- ASI-BAN20221227000000083 -----</t>
  </si>
  <si>
    <t>0000001965</t>
  </si>
  <si>
    <t>----- ASI-MAN20221223000000519 -----</t>
  </si>
  <si>
    <t>23/12/2022</t>
  </si>
  <si>
    <t>0000001697</t>
  </si>
  <si>
    <t xml:space="preserve">        Sueldos por pagar a empleados</t>
  </si>
  <si>
    <t>----- ASI-MAN20221223000000520 -----</t>
  </si>
  <si>
    <t>0000001698</t>
  </si>
  <si>
    <t>----- ASI-MAN20221223000000521 -----</t>
  </si>
  <si>
    <t>0000001699</t>
  </si>
  <si>
    <t>----- ASI-MAN20221223000000522 -----</t>
  </si>
  <si>
    <t>0000001700</t>
  </si>
  <si>
    <t>----- ASI-MAN20221223000000523 -----</t>
  </si>
  <si>
    <t>0000001701</t>
  </si>
  <si>
    <t>----- ASI-MAN20221223000000524 -----</t>
  </si>
  <si>
    <t>0000001702</t>
  </si>
  <si>
    <t>----- ASI-MAN20221223000000525 -----</t>
  </si>
  <si>
    <t>0000001703</t>
  </si>
  <si>
    <t>----- ASI-MAN20221223000000526 -----</t>
  </si>
  <si>
    <t>0000001704</t>
  </si>
  <si>
    <t>----- ASI-MAN20221223000000527 -----</t>
  </si>
  <si>
    <t>0000001705</t>
  </si>
  <si>
    <t>----- ASI-MAN20221223000000529 -----</t>
  </si>
  <si>
    <t>0000001707</t>
  </si>
  <si>
    <t xml:space="preserve">        Sueldos por pagar por trabajos eventuales</t>
  </si>
  <si>
    <t>----- ASI-MAN20221223000000530 -----</t>
  </si>
  <si>
    <t>0000001708</t>
  </si>
  <si>
    <t>----- ASI-MAN20221223000000531 -----</t>
  </si>
  <si>
    <t>0000001709</t>
  </si>
  <si>
    <t>----- ASI-MAN20221223000000532 -----</t>
  </si>
  <si>
    <t>0000001710</t>
  </si>
  <si>
    <t>----- ASI-MAN20221223000000533 -----</t>
  </si>
  <si>
    <t>0000001711</t>
  </si>
  <si>
    <t>----- ASI-MAN20221223000000534 -----</t>
  </si>
  <si>
    <t>0000001712</t>
  </si>
  <si>
    <t>----- ASI-MAN20221223000000535 -----</t>
  </si>
  <si>
    <t>0000001713</t>
  </si>
  <si>
    <t>----- ASI-MAN20221223000000536 -----</t>
  </si>
  <si>
    <t>0000001714</t>
  </si>
  <si>
    <t>----- ASI-MAN20221223000000537 -----</t>
  </si>
  <si>
    <t>0000001715</t>
  </si>
  <si>
    <t>----- ASI-MAN20221223000000538 -----</t>
  </si>
  <si>
    <t>0000001716</t>
  </si>
  <si>
    <t>----- ASI-MAN20221223000000539 -----</t>
  </si>
  <si>
    <t>0000001717</t>
  </si>
  <si>
    <t>----- ASI-MAN20221223000000540 -----</t>
  </si>
  <si>
    <t>0000001718</t>
  </si>
  <si>
    <t>----- ASI-MAN20221223000000541 -----</t>
  </si>
  <si>
    <t>0000001719</t>
  </si>
  <si>
    <t>----- ASI-EGR-CXP20221223000000085 -----</t>
  </si>
  <si>
    <t>0000001926</t>
  </si>
  <si>
    <t>----- ASI-EGR-CXP20221223000000086 -----</t>
  </si>
  <si>
    <t>0000001927</t>
  </si>
  <si>
    <t>----- ASI-EGR-CXP20221223000000087 -----</t>
  </si>
  <si>
    <t>0000001928</t>
  </si>
  <si>
    <t>----- ASI-EGR-CXP20221223000000088 -----</t>
  </si>
  <si>
    <t>0000001929</t>
  </si>
  <si>
    <t>----- ASI-BAN20221223000000069 -----</t>
  </si>
  <si>
    <t>0000001936</t>
  </si>
  <si>
    <t>----- ASI-EGR-CXP20221223000000089 -----</t>
  </si>
  <si>
    <t>0000001946</t>
  </si>
  <si>
    <t>----- ASI-BAN20221223000000075 -----</t>
  </si>
  <si>
    <t>0000001957</t>
  </si>
  <si>
    <t>----- ASI-COM202212212.0221214e16 -----</t>
  </si>
  <si>
    <t>21/12/2022</t>
  </si>
  <si>
    <t>0000001731</t>
  </si>
  <si>
    <t>----- ASI-BAN20221219000000076 -----</t>
  </si>
  <si>
    <t>19/12/2022</t>
  </si>
  <si>
    <t>0000001958</t>
  </si>
  <si>
    <t>----- ASI-BAN20221219000000077 -----</t>
  </si>
  <si>
    <t>0000001959</t>
  </si>
  <si>
    <t>----- ASI-COM202212162.0221214e16 -----</t>
  </si>
  <si>
    <t>16/12/2022</t>
  </si>
  <si>
    <t>0000001729</t>
  </si>
  <si>
    <t>0000001730</t>
  </si>
  <si>
    <t>----- ASI-COM202212152.0221214e16 -----</t>
  </si>
  <si>
    <t>15/12/2022</t>
  </si>
  <si>
    <t>0000001727</t>
  </si>
  <si>
    <t>0000001728</t>
  </si>
  <si>
    <t>----- ASICOMP-NC-DESC20221214000000001 -----</t>
  </si>
  <si>
    <t>14/12/2022</t>
  </si>
  <si>
    <t>NOTA DE CREDITO</t>
  </si>
  <si>
    <t>NOTA DE CREDITO POR DESCUENTO (COMPRA)</t>
  </si>
  <si>
    <t>0000001234</t>
  </si>
  <si>
    <t>----- ASI-COM202212122.0221214e16 -----</t>
  </si>
  <si>
    <t>12/12/2022</t>
  </si>
  <si>
    <t>0000001726</t>
  </si>
  <si>
    <t>0000001736</t>
  </si>
  <si>
    <t>----- ASI-MAN20221209000000459 -----</t>
  </si>
  <si>
    <t>09/12/2022</t>
  </si>
  <si>
    <t>0000001637</t>
  </si>
  <si>
    <t>----- ASI-MAN20221209000000460 -----</t>
  </si>
  <si>
    <t>0000001638</t>
  </si>
  <si>
    <t>----- ASI-MAN20221209000000461 -----</t>
  </si>
  <si>
    <t>0000001639</t>
  </si>
  <si>
    <t>----- ASI-MAN20221209000000462 -----</t>
  </si>
  <si>
    <t>0000001640</t>
  </si>
  <si>
    <t>----- ASI-MAN20221209000000463 -----</t>
  </si>
  <si>
    <t>0000001641</t>
  </si>
  <si>
    <t>----- ASI-MAN20221209000000464 -----</t>
  </si>
  <si>
    <t>0000001642</t>
  </si>
  <si>
    <t>----- ASI-MAN20221209000000465 -----</t>
  </si>
  <si>
    <t>0000001643</t>
  </si>
  <si>
    <t>----- ASI-MAN20221209000000466 -----</t>
  </si>
  <si>
    <t>0000001644</t>
  </si>
  <si>
    <t>----- ASI-MAN20221209000000467 -----</t>
  </si>
  <si>
    <t>0000001645</t>
  </si>
  <si>
    <t>----- ASI-MAN20221209000000468 -----</t>
  </si>
  <si>
    <t>0000001646</t>
  </si>
  <si>
    <t>----- ASI-MAN20221209000000469 -----</t>
  </si>
  <si>
    <t>0000001647</t>
  </si>
  <si>
    <t>----- ASI-MAN20221209000000470 -----</t>
  </si>
  <si>
    <t>0000001648</t>
  </si>
  <si>
    <t>----- ASI-MAN20221209000000471 -----</t>
  </si>
  <si>
    <t>0000001649</t>
  </si>
  <si>
    <t>----- ASI-MAN20221209000000472 -----</t>
  </si>
  <si>
    <t>0000001650</t>
  </si>
  <si>
    <t>----- ASI-MAN20221209000000473 -----</t>
  </si>
  <si>
    <t>0000001651</t>
  </si>
  <si>
    <t>----- ASI-MAN20221209000000474 -----</t>
  </si>
  <si>
    <t>0000001652</t>
  </si>
  <si>
    <t>----- ASI-MAN20221209000000475 -----</t>
  </si>
  <si>
    <t>0000001653</t>
  </si>
  <si>
    <t>----- ASI-MAN20221209000000476 -----</t>
  </si>
  <si>
    <t>0000001654</t>
  </si>
  <si>
    <t>----- ASI-MAN20221209000000477 -----</t>
  </si>
  <si>
    <t>0000001655</t>
  </si>
  <si>
    <t>----- ASI-MAN20221209000000478 -----</t>
  </si>
  <si>
    <t>0000001656</t>
  </si>
  <si>
    <t>----- ASI-MAN20221209000000479 -----</t>
  </si>
  <si>
    <t>0000001657</t>
  </si>
  <si>
    <t>----- ASI-MAN20221209000000480 -----</t>
  </si>
  <si>
    <t>0000001658</t>
  </si>
  <si>
    <t>----- ASI-MAN20221209000000481 -----</t>
  </si>
  <si>
    <t>0000001659</t>
  </si>
  <si>
    <t>----- ASI-MAN20221209000000483 -----</t>
  </si>
  <si>
    <t>0000001661</t>
  </si>
  <si>
    <t>----- ASI-MAN20221209000000484 -----</t>
  </si>
  <si>
    <t>0000001662</t>
  </si>
  <si>
    <t>----- ASI-MAN20221209000000485 -----</t>
  </si>
  <si>
    <t>0000001663</t>
  </si>
  <si>
    <t>----- ASI-MAN20221209000000492 -----</t>
  </si>
  <si>
    <t>0000001670</t>
  </si>
  <si>
    <t>----- ASI-MAN20221209000000493 -----</t>
  </si>
  <si>
    <t>0000001671</t>
  </si>
  <si>
    <t>----- ASI-COM202212092.0221214e16 -----</t>
  </si>
  <si>
    <t>0000001725</t>
  </si>
  <si>
    <t>----- ASI-EGR-CXP20221209000000075 -----</t>
  </si>
  <si>
    <t>0000001916</t>
  </si>
  <si>
    <t>----- ASI-EGR-CXP20221209000000078 -----</t>
  </si>
  <si>
    <t>0000001919</t>
  </si>
  <si>
    <t>----- ASI-EGR-CXP20221209000000080 -----</t>
  </si>
  <si>
    <t>0000001921</t>
  </si>
  <si>
    <t>----- ASI-EGR-CXP20221209000000084 -----</t>
  </si>
  <si>
    <t>0000001925</t>
  </si>
  <si>
    <t>----- ASI-BAN20221209000000067 -----</t>
  </si>
  <si>
    <t>0000001934</t>
  </si>
  <si>
    <t>----- ASI-COM202212072.0221214e16 -----</t>
  </si>
  <si>
    <t>07/12/2022</t>
  </si>
  <si>
    <t>0000001724</t>
  </si>
  <si>
    <t>----- ASI-ING-CXC20221207000000002 -----</t>
  </si>
  <si>
    <t>CXC</t>
  </si>
  <si>
    <t>CUENTA POR COBRAR (CXC)</t>
  </si>
  <si>
    <t>ASI-ING-CXC20221207000000002</t>
  </si>
  <si>
    <t>0000002032</t>
  </si>
  <si>
    <t xml:space="preserve">        Clientes por cobrar nacionales</t>
  </si>
  <si>
    <t xml:space="preserve">CUENTAS POR COBRAR - TRANSFERENCIA#17097653 </t>
  </si>
  <si>
    <t>----- ASI-COM202212062.0221214e16 -----</t>
  </si>
  <si>
    <t>06/12/2022</t>
  </si>
  <si>
    <t>0000001723</t>
  </si>
  <si>
    <t>----- ASI-ING-CXC20221205000000003 -----</t>
  </si>
  <si>
    <t>05/12/2022</t>
  </si>
  <si>
    <t>ASI-ING-CXC20221205000000003</t>
  </si>
  <si>
    <t>0000002055</t>
  </si>
  <si>
    <t xml:space="preserve">CUENTAS POR COBRAR - EFECTIVO#PAGO DIRECTO </t>
  </si>
  <si>
    <t>----- ASI-VEN20221205000000001 -----</t>
  </si>
  <si>
    <t>VENTA ELECTRONICA.</t>
  </si>
  <si>
    <t>0000001208</t>
  </si>
  <si>
    <t xml:space="preserve">        Gravadas con tarifa 0 de iva o exentas de iva</t>
  </si>
  <si>
    <t>----- ASI-COM202212012.0221214e16 -----</t>
  </si>
  <si>
    <t>01/12/2022</t>
  </si>
  <si>
    <t>0000001722</t>
  </si>
  <si>
    <t>----- ASI-COM20221130000000100 -----</t>
  </si>
  <si>
    <t>30/11/2022</t>
  </si>
  <si>
    <t>0000001209</t>
  </si>
  <si>
    <t>----- ASI-EGR-CXP20221130000000107 -----</t>
  </si>
  <si>
    <t>ASI-EGR-CXP20221130000000107</t>
  </si>
  <si>
    <t>0000002140</t>
  </si>
  <si>
    <t>----- ASI-BAN20221129000000068 -----</t>
  </si>
  <si>
    <t>29/11/2022</t>
  </si>
  <si>
    <t>0000002113</t>
  </si>
  <si>
    <t>----- ASI-COM20221128000000110 -----</t>
  </si>
  <si>
    <t>28/11/2022</t>
  </si>
  <si>
    <t>0000001219</t>
  </si>
  <si>
    <t>----- ASI-COM20221125000000119 -----</t>
  </si>
  <si>
    <t>25/11/2022</t>
  </si>
  <si>
    <t>0000001228</t>
  </si>
  <si>
    <t>----- ASI-COM202211252.0221214e16 -----</t>
  </si>
  <si>
    <t>0000001236</t>
  </si>
  <si>
    <t>----- ASI-MAN20221125000000433 -----</t>
  </si>
  <si>
    <t>0000001611</t>
  </si>
  <si>
    <t>----- ASI-MAN20221125000000434 -----</t>
  </si>
  <si>
    <t>0000001612</t>
  </si>
  <si>
    <t>----- ASI-MAN20221125000000435 -----</t>
  </si>
  <si>
    <t>0000001613</t>
  </si>
  <si>
    <t>----- ASI-MAN20221125000000436 -----</t>
  </si>
  <si>
    <t>0000001614</t>
  </si>
  <si>
    <t>----- ASI-MAN20221125000000437 -----</t>
  </si>
  <si>
    <t>0000001615</t>
  </si>
  <si>
    <t>----- ASI-MAN20221125000000438 -----</t>
  </si>
  <si>
    <t>0000001616</t>
  </si>
  <si>
    <t>----- ASI-MAN20221125000000439 -----</t>
  </si>
  <si>
    <t>0000001617</t>
  </si>
  <si>
    <t>----- ASI-MAN20221125000000440 -----</t>
  </si>
  <si>
    <t>0000001618</t>
  </si>
  <si>
    <t>----- ASI-MAN20221125000000441 -----</t>
  </si>
  <si>
    <t>0000001619</t>
  </si>
  <si>
    <t>----- ASI-MAN20221125000000442 -----</t>
  </si>
  <si>
    <t>0000001620</t>
  </si>
  <si>
    <t>----- ASI-MAN20221125000000444 -----</t>
  </si>
  <si>
    <t>0000001622</t>
  </si>
  <si>
    <t>----- ASI-MAN20221125000000445 -----</t>
  </si>
  <si>
    <t>0000001623</t>
  </si>
  <si>
    <t>----- ASI-MAN20221125000000446 -----</t>
  </si>
  <si>
    <t>0000001624</t>
  </si>
  <si>
    <t>----- ASI-MAN20221125000000447 -----</t>
  </si>
  <si>
    <t>0000001625</t>
  </si>
  <si>
    <t>----- ASI-MAN20221125000000448 -----</t>
  </si>
  <si>
    <t>0000001626</t>
  </si>
  <si>
    <t>----- ASI-MAN20221125000000449 -----</t>
  </si>
  <si>
    <t>0000001627</t>
  </si>
  <si>
    <t>----- ASI-MAN20221125000000450 -----</t>
  </si>
  <si>
    <t>0000001628</t>
  </si>
  <si>
    <t>----- ASI-MAN20221125000000451 -----</t>
  </si>
  <si>
    <t>0000001629</t>
  </si>
  <si>
    <t>----- ASI-MAN20221125000000452 -----</t>
  </si>
  <si>
    <t>0000001630</t>
  </si>
  <si>
    <t>----- ASI-MAN20221125000000453 -----</t>
  </si>
  <si>
    <t>0000001631</t>
  </si>
  <si>
    <t>----- ASI-MAN20221125000000454 -----</t>
  </si>
  <si>
    <t>0000001632</t>
  </si>
  <si>
    <t>----- ASI-MAN20221125000000455 -----</t>
  </si>
  <si>
    <t>0000001633</t>
  </si>
  <si>
    <t>----- ASI-MAN20221125000000456 -----</t>
  </si>
  <si>
    <t>0000001634</t>
  </si>
  <si>
    <t>----- ASI-MAN20221125000000457 -----</t>
  </si>
  <si>
    <t>0000001635</t>
  </si>
  <si>
    <t>----- ASI-MAN20221125000000458 -----</t>
  </si>
  <si>
    <t>0000001636</t>
  </si>
  <si>
    <t>----- ASI-BAN20221125000000066 -----</t>
  </si>
  <si>
    <t>0000001933</t>
  </si>
  <si>
    <t>----- ASI-EGR-CXP20221125000000090 -----</t>
  </si>
  <si>
    <t>0000001940</t>
  </si>
  <si>
    <t>----- ASI-EGR-CXP20221125000000093 -----</t>
  </si>
  <si>
    <t>0000001943</t>
  </si>
  <si>
    <t>----- ASI-EGR-CXP20221125000000092 -----</t>
  </si>
  <si>
    <t>0000001944</t>
  </si>
  <si>
    <t>----- ASI-EGR-CXP20221125000000091 -----</t>
  </si>
  <si>
    <t>0000001945</t>
  </si>
  <si>
    <t>----- ASI-EGR-CXP20221125000000094 -----</t>
  </si>
  <si>
    <t>0000001948</t>
  </si>
  <si>
    <t>----- ASI-EGR-CXP20221125000000096 -----</t>
  </si>
  <si>
    <t>0000001954</t>
  </si>
  <si>
    <t>----- ASI-EGR-CXP20221125000000097 -----</t>
  </si>
  <si>
    <t>0000001956</t>
  </si>
  <si>
    <t>----- ASI-COM20221124000000123 -----</t>
  </si>
  <si>
    <t>24/11/2022</t>
  </si>
  <si>
    <t>0000001232</t>
  </si>
  <si>
    <t>----- ASI-COM20221123000000116 -----</t>
  </si>
  <si>
    <t>23/11/2022</t>
  </si>
  <si>
    <t>0000001225</t>
  </si>
  <si>
    <t>----- ASI-COM20221123000000121 -----</t>
  </si>
  <si>
    <t>0000001230</t>
  </si>
  <si>
    <t>----- ASI-COM20221123000000122 -----</t>
  </si>
  <si>
    <t>0000001231</t>
  </si>
  <si>
    <t>----- ASI-COM20221123000000124 -----</t>
  </si>
  <si>
    <t>0000001233</t>
  </si>
  <si>
    <t>----- ASI-COM20221122000000115 -----</t>
  </si>
  <si>
    <t>22/11/2022</t>
  </si>
  <si>
    <t>0000001224</t>
  </si>
  <si>
    <t>----- ASI-COM20221121000000113 -----</t>
  </si>
  <si>
    <t>21/11/2022</t>
  </si>
  <si>
    <t>0000001222</t>
  </si>
  <si>
    <t>----- ASI-COM20221121000000114 -----</t>
  </si>
  <si>
    <t>0000001223</t>
  </si>
  <si>
    <t>----- ASI-EGR-CXP20221121000000123 -----</t>
  </si>
  <si>
    <t>ASI-EGR-CXP20221121000000123</t>
  </si>
  <si>
    <t>0000002156</t>
  </si>
  <si>
    <t>----- ASI-COM20221116000000109 -----</t>
  </si>
  <si>
    <t>16/11/2022</t>
  </si>
  <si>
    <t>0000001218</t>
  </si>
  <si>
    <t>----- ASI-COM20221115000000117 -----</t>
  </si>
  <si>
    <t>15/11/2022</t>
  </si>
  <si>
    <t>0000001226</t>
  </si>
  <si>
    <t>----- ASI-COM20221115000000118 -----</t>
  </si>
  <si>
    <t>0000001227</t>
  </si>
  <si>
    <t>----- ASI-COM20221114000000108 -----</t>
  </si>
  <si>
    <t>14/11/2022</t>
  </si>
  <si>
    <t>0000001217</t>
  </si>
  <si>
    <t>----- ASI-BAN20221114000000071 -----</t>
  </si>
  <si>
    <t>0000001938</t>
  </si>
  <si>
    <t>----- ASI-MAN20221111000000403 -----</t>
  </si>
  <si>
    <t>11/11/2022</t>
  </si>
  <si>
    <t>0000001581</t>
  </si>
  <si>
    <t>----- ASI-MAN20221111000000404 -----</t>
  </si>
  <si>
    <t>0000001582</t>
  </si>
  <si>
    <t>----- ASI-MAN20221111000000405 -----</t>
  </si>
  <si>
    <t>0000001583</t>
  </si>
  <si>
    <t>----- ASI-MAN20221111000000406 -----</t>
  </si>
  <si>
    <t>0000001584</t>
  </si>
  <si>
    <t>----- ASI-MAN20221111000000407 -----</t>
  </si>
  <si>
    <t>0000001585</t>
  </si>
  <si>
    <t>----- ASI-MAN20221111000000408 -----</t>
  </si>
  <si>
    <t>0000001586</t>
  </si>
  <si>
    <t>----- ASI-MAN20221111000000409 -----</t>
  </si>
  <si>
    <t>0000001587</t>
  </si>
  <si>
    <t>----- ASI-MAN20221111000000410 -----</t>
  </si>
  <si>
    <t>0000001588</t>
  </si>
  <si>
    <t>----- ASI-MAN20221111000000411 -----</t>
  </si>
  <si>
    <t>0000001589</t>
  </si>
  <si>
    <t>----- ASI-MAN20221111000000412 -----</t>
  </si>
  <si>
    <t>0000001590</t>
  </si>
  <si>
    <t>----- ASI-MAN20221111000000413 -----</t>
  </si>
  <si>
    <t>0000001591</t>
  </si>
  <si>
    <t>----- ASI-MAN20221111000000414 -----</t>
  </si>
  <si>
    <t>0000001592</t>
  </si>
  <si>
    <t>----- ASI-MAN20221111000000415 -----</t>
  </si>
  <si>
    <t>0000001593</t>
  </si>
  <si>
    <t>----- ASI-MAN20221111000000416 -----</t>
  </si>
  <si>
    <t>0000001594</t>
  </si>
  <si>
    <t>----- ASI-MAN20221111000000417 -----</t>
  </si>
  <si>
    <t>0000001595</t>
  </si>
  <si>
    <t>----- ASI-MAN20221111000000418 -----</t>
  </si>
  <si>
    <t>0000001596</t>
  </si>
  <si>
    <t>----- ASI-MAN20221111000000419 -----</t>
  </si>
  <si>
    <t>0000001597</t>
  </si>
  <si>
    <t>----- ASI-MAN20221111000000420 -----</t>
  </si>
  <si>
    <t>0000001598</t>
  </si>
  <si>
    <t>----- ASI-MAN20221111000000421 -----</t>
  </si>
  <si>
    <t>0000001599</t>
  </si>
  <si>
    <t>----- ASI-MAN20221111000000422 -----</t>
  </si>
  <si>
    <t>0000001600</t>
  </si>
  <si>
    <t>----- ASI-MAN20221111000000423 -----</t>
  </si>
  <si>
    <t>0000001601</t>
  </si>
  <si>
    <t>----- ASI-MAN20221111000000424 -----</t>
  </si>
  <si>
    <t>0000001602</t>
  </si>
  <si>
    <t>----- ASI-MAN20221111000000425 -----</t>
  </si>
  <si>
    <t>0000001603</t>
  </si>
  <si>
    <t>----- ASI-MAN20221111000000426 -----</t>
  </si>
  <si>
    <t>0000001604</t>
  </si>
  <si>
    <t>----- ASI-MAN20221111000000427 -----</t>
  </si>
  <si>
    <t>0000001605</t>
  </si>
  <si>
    <t>----- ASI-MAN20221111000000428 -----</t>
  </si>
  <si>
    <t>0000001606</t>
  </si>
  <si>
    <t>----- ASI-MAN20221111000000429 -----</t>
  </si>
  <si>
    <t>0000001607</t>
  </si>
  <si>
    <t>----- ASI-MAN20221111000000430 -----</t>
  </si>
  <si>
    <t>0000001608</t>
  </si>
  <si>
    <t>----- ASI-MAN20221111000000431 -----</t>
  </si>
  <si>
    <t>0000001609</t>
  </si>
  <si>
    <t>----- ASI-MAN20221111000000432 -----</t>
  </si>
  <si>
    <t>0000001610</t>
  </si>
  <si>
    <t>----- ASI-EGR-CXP20221111000000076 -----</t>
  </si>
  <si>
    <t>0000001917</t>
  </si>
  <si>
    <t>----- ASI-EGR-CXP20221111000000079 -----</t>
  </si>
  <si>
    <t>0000001920</t>
  </si>
  <si>
    <t>----- ASI-EGR-CXP20221111000000081 -----</t>
  </si>
  <si>
    <t>0000001922</t>
  </si>
  <si>
    <t>----- ASI-EGR-CXP20221111000000082 -----</t>
  </si>
  <si>
    <t>0000001923</t>
  </si>
  <si>
    <t>----- ASI-EGR-CXP20221111000000083 -----</t>
  </si>
  <si>
    <t>0000001924</t>
  </si>
  <si>
    <t>----- ASI-BAN20221111000000065 -----</t>
  </si>
  <si>
    <t>0000001931</t>
  </si>
  <si>
    <t>----- ASI-BAN20221111000000070 -----</t>
  </si>
  <si>
    <t>0000001937</t>
  </si>
  <si>
    <t>----- ASI-BAN20221111000000080 -----</t>
  </si>
  <si>
    <t>0000001962</t>
  </si>
  <si>
    <t>----- ASI-COM20221109000000107 -----</t>
  </si>
  <si>
    <t>09/11/2022</t>
  </si>
  <si>
    <t>0000001216</t>
  </si>
  <si>
    <t>----- ASI-COM20221108000000103 -----</t>
  </si>
  <si>
    <t>08/11/2022</t>
  </si>
  <si>
    <t>0000001212</t>
  </si>
  <si>
    <t>----- ASI-COM20221108000000106 -----</t>
  </si>
  <si>
    <t>0000001215</t>
  </si>
  <si>
    <t>----- ASI-COM20221107000000105 -----</t>
  </si>
  <si>
    <t>07/11/2022</t>
  </si>
  <si>
    <t>0000001214</t>
  </si>
  <si>
    <t>----- ASI-COM20221104000000111 -----</t>
  </si>
  <si>
    <t>04/11/2022</t>
  </si>
  <si>
    <t>0000001220</t>
  </si>
  <si>
    <t>----- ASI-COM20221103000000104 -----</t>
  </si>
  <si>
    <t>03/11/2022</t>
  </si>
  <si>
    <t>0000001213</t>
  </si>
  <si>
    <t>----- ASI-COM20221103000000112 -----</t>
  </si>
  <si>
    <t>0000001221</t>
  </si>
  <si>
    <t>----- ASI-COM20221103000000120 -----</t>
  </si>
  <si>
    <t>0000001229</t>
  </si>
  <si>
    <t>----- ASI-EGR-CXP20221103000000143 -----</t>
  </si>
  <si>
    <t>ASI-EGR-CXP20221103000000143</t>
  </si>
  <si>
    <t>0000002176</t>
  </si>
  <si>
    <t>----- ASI-COM20221102000000102 -----</t>
  </si>
  <si>
    <t>02/11/2022</t>
  </si>
  <si>
    <t>0000001211</t>
  </si>
  <si>
    <t>----- ASI-COM20221101000000101 -----</t>
  </si>
  <si>
    <t>01/11/2022</t>
  </si>
  <si>
    <t>0000001210</t>
  </si>
  <si>
    <t>----- ASI-COM202211012.0221214e16 -----</t>
  </si>
  <si>
    <t>0000001235</t>
  </si>
  <si>
    <t>----- ASI-COM20221031000000077 -----</t>
  </si>
  <si>
    <t>31/10/2022</t>
  </si>
  <si>
    <t>0000001185</t>
  </si>
  <si>
    <t>----- ASI-COM20221031000000080 -----</t>
  </si>
  <si>
    <t>0000001188</t>
  </si>
  <si>
    <t>----- ASI-COM20221031000000085 -----</t>
  </si>
  <si>
    <t>0000001193</t>
  </si>
  <si>
    <t>----- ASI-BAN20221031000000056 -----</t>
  </si>
  <si>
    <t>0000001908</t>
  </si>
  <si>
    <t>----- ASI-MAN20221028000000374 -----</t>
  </si>
  <si>
    <t>28/10/2022</t>
  </si>
  <si>
    <t>0000001552</t>
  </si>
  <si>
    <t>----- ASI-MAN20221028000000375 -----</t>
  </si>
  <si>
    <t>0000001553</t>
  </si>
  <si>
    <t>----- ASI-MAN20221028000000376 -----</t>
  </si>
  <si>
    <t>0000001554</t>
  </si>
  <si>
    <t>----- ASI-MAN20221028000000377 -----</t>
  </si>
  <si>
    <t>0000001555</t>
  </si>
  <si>
    <t>----- ASI-MAN20221028000000378 -----</t>
  </si>
  <si>
    <t>0000001556</t>
  </si>
  <si>
    <t>----- ASI-MAN20221028000000379 -----</t>
  </si>
  <si>
    <t>0000001557</t>
  </si>
  <si>
    <t>----- ASI-MAN20221028000000380 -----</t>
  </si>
  <si>
    <t>0000001558</t>
  </si>
  <si>
    <t>----- ASI-MAN20221028000000381 -----</t>
  </si>
  <si>
    <t>0000001559</t>
  </si>
  <si>
    <t>----- ASI-MAN20221028000000382 -----</t>
  </si>
  <si>
    <t>0000001560</t>
  </si>
  <si>
    <t>----- ASI-MAN20221028000000383 -----</t>
  </si>
  <si>
    <t>0000001561</t>
  </si>
  <si>
    <t>----- ASI-MAN20221028000000384 -----</t>
  </si>
  <si>
    <t>0000001562</t>
  </si>
  <si>
    <t>----- ASI-MAN20221028000000385 -----</t>
  </si>
  <si>
    <t>0000001563</t>
  </si>
  <si>
    <t>----- ASI-MAN20221028000000386 -----</t>
  </si>
  <si>
    <t>0000001564</t>
  </si>
  <si>
    <t>----- ASI-MAN20221028000000387 -----</t>
  </si>
  <si>
    <t>0000001565</t>
  </si>
  <si>
    <t>----- ASI-MAN20221028000000388 -----</t>
  </si>
  <si>
    <t>0000001566</t>
  </si>
  <si>
    <t>----- ASI-MAN20221028000000389 -----</t>
  </si>
  <si>
    <t>0000001567</t>
  </si>
  <si>
    <t>----- ASI-MAN20221028000000390 -----</t>
  </si>
  <si>
    <t>0000001568</t>
  </si>
  <si>
    <t>----- ASI-MAN20221028000000391 -----</t>
  </si>
  <si>
    <t>0000001569</t>
  </si>
  <si>
    <t>----- ASI-MAN20221028000000392 -----</t>
  </si>
  <si>
    <t>0000001570</t>
  </si>
  <si>
    <t>----- ASI-MAN20221028000000393 -----</t>
  </si>
  <si>
    <t>0000001571</t>
  </si>
  <si>
    <t>----- ASI-MAN20221028000000394 -----</t>
  </si>
  <si>
    <t>0000001572</t>
  </si>
  <si>
    <t>----- ASI-MAN20221028000000395 -----</t>
  </si>
  <si>
    <t>0000001573</t>
  </si>
  <si>
    <t>----- ASI-MAN20221028000000396 -----</t>
  </si>
  <si>
    <t>0000001574</t>
  </si>
  <si>
    <t>----- ASI-MAN20221028000000397 -----</t>
  </si>
  <si>
    <t>0000001575</t>
  </si>
  <si>
    <t>----- ASI-MAN20221028000000398 -----</t>
  </si>
  <si>
    <t>0000001576</t>
  </si>
  <si>
    <t>----- ASI-MAN20221028000000399 -----</t>
  </si>
  <si>
    <t>0000001577</t>
  </si>
  <si>
    <t>----- ASI-MAN20221028000000400 -----</t>
  </si>
  <si>
    <t>0000001578</t>
  </si>
  <si>
    <t>----- ASI-MAN20221028000000401 -----</t>
  </si>
  <si>
    <t>0000001579</t>
  </si>
  <si>
    <t>----- ASI-MAN20221028000000402 -----</t>
  </si>
  <si>
    <t>0000001580</t>
  </si>
  <si>
    <t>----- ASI-EGR-CXP20221028000000055 -----</t>
  </si>
  <si>
    <t>0000001876</t>
  </si>
  <si>
    <t>----- ASI-EGR-CXP20221028000000056 -----</t>
  </si>
  <si>
    <t>0000001877</t>
  </si>
  <si>
    <t>----- ASI-EGR-CXP20221028000000058 -----</t>
  </si>
  <si>
    <t>0000001879</t>
  </si>
  <si>
    <t>----- ASI-EGR-CXP20221028000000059 -----</t>
  </si>
  <si>
    <t>0000001880</t>
  </si>
  <si>
    <t>----- ASI-EGR-CXP20221028000000063 -----</t>
  </si>
  <si>
    <t>0000001884</t>
  </si>
  <si>
    <t>----- ASI-EGR-CXP20221028000000071 -----</t>
  </si>
  <si>
    <t>0000001894</t>
  </si>
  <si>
    <t>----- ASI-BAN20221028000000051 -----</t>
  </si>
  <si>
    <t>0000001905</t>
  </si>
  <si>
    <t>----- ASI-EGR-CXP20221028000000077 -----</t>
  </si>
  <si>
    <t>0000001918</t>
  </si>
  <si>
    <t>----- ASI-COM20221027000000078 -----</t>
  </si>
  <si>
    <t>27/10/2022</t>
  </si>
  <si>
    <t>0000001186</t>
  </si>
  <si>
    <t>----- ASI-MAN20221025000000443 -----</t>
  </si>
  <si>
    <t>25/10/2022</t>
  </si>
  <si>
    <t>0000001621</t>
  </si>
  <si>
    <t>----- ASI-COM20221021000000086 -----</t>
  </si>
  <si>
    <t>21/10/2022</t>
  </si>
  <si>
    <t>0000001194</t>
  </si>
  <si>
    <t>----- ASI-COM20221019000000099 -----</t>
  </si>
  <si>
    <t>19/10/2022</t>
  </si>
  <si>
    <t>0000001207</t>
  </si>
  <si>
    <t>----- ASI-COM20221018000000096 -----</t>
  </si>
  <si>
    <t>18/10/2022</t>
  </si>
  <si>
    <t>0000001204</t>
  </si>
  <si>
    <t>----- ASI-COM20221018000000097 -----</t>
  </si>
  <si>
    <t>0000001205</t>
  </si>
  <si>
    <t>----- ASI-COM20221018000000098 -----</t>
  </si>
  <si>
    <t>0000001206</t>
  </si>
  <si>
    <t>----- ASI-EGR-CXP20221018000000159 -----</t>
  </si>
  <si>
    <t>ASI-EGR-CXP20221018000000159</t>
  </si>
  <si>
    <t>0000002192</t>
  </si>
  <si>
    <t>----- ASI-COM20221017000000079 -----</t>
  </si>
  <si>
    <t>17/10/2022</t>
  </si>
  <si>
    <t>0000001187</t>
  </si>
  <si>
    <t>----- ASI-COM20221017000000095 -----</t>
  </si>
  <si>
    <t>0000001203</t>
  </si>
  <si>
    <t>----- ASI-MAN20221014000000344 -----</t>
  </si>
  <si>
    <t>14/10/2022</t>
  </si>
  <si>
    <t>0000001522</t>
  </si>
  <si>
    <t>----- ASI-MAN20221014000000346 -----</t>
  </si>
  <si>
    <t>0000001524</t>
  </si>
  <si>
    <t>----- ASI-MAN20221014000000347 -----</t>
  </si>
  <si>
    <t>0000001525</t>
  </si>
  <si>
    <t>----- ASI-MAN20221014000000348 -----</t>
  </si>
  <si>
    <t>0000001526</t>
  </si>
  <si>
    <t>----- ASI-MAN20221014000000349 -----</t>
  </si>
  <si>
    <t>0000001527</t>
  </si>
  <si>
    <t>----- ASI-MAN20221014000000350 -----</t>
  </si>
  <si>
    <t>0000001528</t>
  </si>
  <si>
    <t>----- ASI-MAN20221014000000351 -----</t>
  </si>
  <si>
    <t>0000001529</t>
  </si>
  <si>
    <t>----- ASI-MAN20221014000000352 -----</t>
  </si>
  <si>
    <t>0000001530</t>
  </si>
  <si>
    <t>----- ASI-MAN20221014000000353 -----</t>
  </si>
  <si>
    <t>0000001531</t>
  </si>
  <si>
    <t>----- ASI-MAN20221014000000354 -----</t>
  </si>
  <si>
    <t>0000001532</t>
  </si>
  <si>
    <t>----- ASI-MAN20221014000000355 -----</t>
  </si>
  <si>
    <t>0000001533</t>
  </si>
  <si>
    <t>----- ASI-MAN20221014000000356 -----</t>
  </si>
  <si>
    <t>0000001534</t>
  </si>
  <si>
    <t>----- ASI-MAN20221014000000357 -----</t>
  </si>
  <si>
    <t>0000001535</t>
  </si>
  <si>
    <t>----- ASI-MAN20221014000000358 -----</t>
  </si>
  <si>
    <t>0000001536</t>
  </si>
  <si>
    <t>----- ASI-MAN20221014000000359 -----</t>
  </si>
  <si>
    <t>0000001537</t>
  </si>
  <si>
    <t>----- ASI-MAN20221014000000360 -----</t>
  </si>
  <si>
    <t>0000001538</t>
  </si>
  <si>
    <t>----- ASI-MAN20221014000000361 -----</t>
  </si>
  <si>
    <t>0000001539</t>
  </si>
  <si>
    <t>----- ASI-MAN20221014000000362 -----</t>
  </si>
  <si>
    <t>0000001540</t>
  </si>
  <si>
    <t>----- ASI-MAN20221014000000363 -----</t>
  </si>
  <si>
    <t>0000001541</t>
  </si>
  <si>
    <t>----- ASI-MAN20221014000000364 -----</t>
  </si>
  <si>
    <t>0000001542</t>
  </si>
  <si>
    <t>----- ASI-MAN20221014000000365 -----</t>
  </si>
  <si>
    <t>0000001543</t>
  </si>
  <si>
    <t>----- ASI-MAN20221014000000366 -----</t>
  </si>
  <si>
    <t>0000001544</t>
  </si>
  <si>
    <t>----- ASI-MAN20221014000000367 -----</t>
  </si>
  <si>
    <t>0000001545</t>
  </si>
  <si>
    <t>----- ASI-MAN20221014000000368 -----</t>
  </si>
  <si>
    <t>0000001546</t>
  </si>
  <si>
    <t>----- ASI-MAN20221014000000369 -----</t>
  </si>
  <si>
    <t>0000001547</t>
  </si>
  <si>
    <t>----- ASI-MAN20221014000000370 -----</t>
  </si>
  <si>
    <t>0000001548</t>
  </si>
  <si>
    <t>----- ASI-MAN20221014000000371 -----</t>
  </si>
  <si>
    <t>0000001549</t>
  </si>
  <si>
    <t>----- ASI-MAN20221014000000372 -----</t>
  </si>
  <si>
    <t>0000001550</t>
  </si>
  <si>
    <t>----- ASI-MAN20221014000000373 -----</t>
  </si>
  <si>
    <t>0000001551</t>
  </si>
  <si>
    <t>----- ASI-EGR-CXP20221014000000045 -----</t>
  </si>
  <si>
    <t>0000001863</t>
  </si>
  <si>
    <t>----- ASI-EGR-CXP20221014000000047 -----</t>
  </si>
  <si>
    <t>0000001865</t>
  </si>
  <si>
    <t>----- ASI-EGR-CXP20221014000000049 -----</t>
  </si>
  <si>
    <t>0000001867</t>
  </si>
  <si>
    <t>----- ASI-EGR-CXP20221014000000050 -----</t>
  </si>
  <si>
    <t>0000001868</t>
  </si>
  <si>
    <t>----- ASI-EGR-CXP20221014000000052 -----</t>
  </si>
  <si>
    <t>0000001870</t>
  </si>
  <si>
    <t>----- ASI-EGR-CXP20221014000000054 -----</t>
  </si>
  <si>
    <t>0000001873</t>
  </si>
  <si>
    <t>----- ASI-BAN20221014000000048 -----</t>
  </si>
  <si>
    <t>0000001906</t>
  </si>
  <si>
    <t>----- ASI-COM20221013000000081 -----</t>
  </si>
  <si>
    <t>13/10/2022</t>
  </si>
  <si>
    <t>0000001189</t>
  </si>
  <si>
    <t>----- ASI-COM20221013000000089 -----</t>
  </si>
  <si>
    <t>0000001197</t>
  </si>
  <si>
    <t>----- ASI-EGR-CXP20221013000000142 -----</t>
  </si>
  <si>
    <t>ASI-EGR-CXP20221013000000142</t>
  </si>
  <si>
    <t>0000002175</t>
  </si>
  <si>
    <t>----- ASI-BAN20221012000000042 -----</t>
  </si>
  <si>
    <t>12/10/2022</t>
  </si>
  <si>
    <t>0000001862</t>
  </si>
  <si>
    <t>----- ASI-COM20221012000000087 -----</t>
  </si>
  <si>
    <t>0000001195</t>
  </si>
  <si>
    <t>----- ASI-COM20221012000000088 -----</t>
  </si>
  <si>
    <t>0000001196</t>
  </si>
  <si>
    <t>----- ASI-COM20221012000000092 -----</t>
  </si>
  <si>
    <t>0000001200</t>
  </si>
  <si>
    <t>----- ASI-COM20221011000000082 -----</t>
  </si>
  <si>
    <t>11/10/2022</t>
  </si>
  <si>
    <t>0000001190</t>
  </si>
  <si>
    <t>----- ASI-COM20221010000000094 -----</t>
  </si>
  <si>
    <t>10/10/2022</t>
  </si>
  <si>
    <t>0000001202</t>
  </si>
  <si>
    <t>----- ASI-COM20221007000000090 -----</t>
  </si>
  <si>
    <t>07/10/2022</t>
  </si>
  <si>
    <t>0000001198</t>
  </si>
  <si>
    <t>----- ASI-COM20221007000000091 -----</t>
  </si>
  <si>
    <t>0000001199</t>
  </si>
  <si>
    <t>----- ASI-COM20221006000000083 -----</t>
  </si>
  <si>
    <t>06/10/2022</t>
  </si>
  <si>
    <t>0000001191</t>
  </si>
  <si>
    <t>----- ASI-COM20221005000000084 -----</t>
  </si>
  <si>
    <t>05/10/2022</t>
  </si>
  <si>
    <t>0000001192</t>
  </si>
  <si>
    <t>----- ASI-COM20221003000000093 -----</t>
  </si>
  <si>
    <t>03/10/2022</t>
  </si>
  <si>
    <t>0000001201</t>
  </si>
  <si>
    <t>----- ASI-COM20220930000000048 -----</t>
  </si>
  <si>
    <t>30/09/2022</t>
  </si>
  <si>
    <t>0000002112</t>
  </si>
  <si>
    <t>----- ASI-MAN20220930000000321 -----</t>
  </si>
  <si>
    <t>0000001499</t>
  </si>
  <si>
    <t>----- ASI-MAN20220930000000322 -----</t>
  </si>
  <si>
    <t>0000001500</t>
  </si>
  <si>
    <t>----- ASI-MAN20220930000000323 -----</t>
  </si>
  <si>
    <t>0000001501</t>
  </si>
  <si>
    <t>----- ASI-MAN20220930000000324 -----</t>
  </si>
  <si>
    <t>0000001502</t>
  </si>
  <si>
    <t>----- ASI-MAN20220930000000325 -----</t>
  </si>
  <si>
    <t>0000001503</t>
  </si>
  <si>
    <t>----- ASI-MAN20220930000000326 -----</t>
  </si>
  <si>
    <t>0000001504</t>
  </si>
  <si>
    <t>----- ASI-MAN20220930000000327 -----</t>
  </si>
  <si>
    <t>0000001505</t>
  </si>
  <si>
    <t>----- ASI-MAN20220930000000328 -----</t>
  </si>
  <si>
    <t>0000001506</t>
  </si>
  <si>
    <t>----- ASI-MAN20220930000000329 -----</t>
  </si>
  <si>
    <t>0000001507</t>
  </si>
  <si>
    <t>----- ASI-MAN20220930000000330 -----</t>
  </si>
  <si>
    <t>0000001508</t>
  </si>
  <si>
    <t>----- ASI-MAN20220930000000331 -----</t>
  </si>
  <si>
    <t>0000001509</t>
  </si>
  <si>
    <t>----- ASI-MAN20220930000000332 -----</t>
  </si>
  <si>
    <t>0000001510</t>
  </si>
  <si>
    <t>----- ASI-MAN20220930000000333 -----</t>
  </si>
  <si>
    <t>0000001511</t>
  </si>
  <si>
    <t>----- ASI-MAN20220930000000334 -----</t>
  </si>
  <si>
    <t>0000001512</t>
  </si>
  <si>
    <t>----- ASI-MAN20220930000000335 -----</t>
  </si>
  <si>
    <t>0000001513</t>
  </si>
  <si>
    <t>----- ASI-MAN20220930000000336 -----</t>
  </si>
  <si>
    <t>0000001514</t>
  </si>
  <si>
    <t>----- ASI-MAN20220930000000337 -----</t>
  </si>
  <si>
    <t>0000001515</t>
  </si>
  <si>
    <t>----- ASI-MAN20220930000000338 -----</t>
  </si>
  <si>
    <t>0000001516</t>
  </si>
  <si>
    <t>----- ASI-MAN20220930000000339 -----</t>
  </si>
  <si>
    <t>0000001517</t>
  </si>
  <si>
    <t>----- ASI-MAN20220930000000340 -----</t>
  </si>
  <si>
    <t>0000001518</t>
  </si>
  <si>
    <t>----- ASI-MAN20220930000000341 -----</t>
  </si>
  <si>
    <t>0000001519</t>
  </si>
  <si>
    <t>----- ASI-MAN20220930000000342 -----</t>
  </si>
  <si>
    <t>0000001520</t>
  </si>
  <si>
    <t>----- ASI-MAN20220930000000343 -----</t>
  </si>
  <si>
    <t>0000001521</t>
  </si>
  <si>
    <t>----- ASI-EGR-CXP20220930000000065 -----</t>
  </si>
  <si>
    <t>0000001887</t>
  </si>
  <si>
    <t>----- ASI-EGR-CXP20220930000000066 -----</t>
  </si>
  <si>
    <t>0000001888</t>
  </si>
  <si>
    <t>----- ASI-EGR-CXP20220930000000067 -----</t>
  </si>
  <si>
    <t>0000001889</t>
  </si>
  <si>
    <t>----- ASI-EGR-CXP20220930000000069 -----</t>
  </si>
  <si>
    <t>0000001891</t>
  </si>
  <si>
    <t>----- ASI-EGR-CXP20220930000000070 -----</t>
  </si>
  <si>
    <t>0000001893</t>
  </si>
  <si>
    <t>----- ASI-EGR-CXP20220930000000072 -----</t>
  </si>
  <si>
    <t>0000001896</t>
  </si>
  <si>
    <t>----- ASI-EGR-CXP20220930000000073 -----</t>
  </si>
  <si>
    <t>0000001899</t>
  </si>
  <si>
    <t>----- ASI-BAN20220930000000061 -----</t>
  </si>
  <si>
    <t>0000001913</t>
  </si>
  <si>
    <t>----- ASI-BAN20220930000000078 -----</t>
  </si>
  <si>
    <t>0000001960</t>
  </si>
  <si>
    <t>----- ASI-COM20220928000000049 -----</t>
  </si>
  <si>
    <t>28/09/2022</t>
  </si>
  <si>
    <t>0000001100</t>
  </si>
  <si>
    <t>----- ASI-COM20220927000000050 -----</t>
  </si>
  <si>
    <t>27/09/2022</t>
  </si>
  <si>
    <t>0000001101</t>
  </si>
  <si>
    <t>----- ASI-COM20220927000000062 -----</t>
  </si>
  <si>
    <t>0000001113</t>
  </si>
  <si>
    <t>----- ASI-COM20220926000000051 -----</t>
  </si>
  <si>
    <t>26/09/2022</t>
  </si>
  <si>
    <t>0000001102</t>
  </si>
  <si>
    <t>----- ASI-COM20220925000000073 -----</t>
  </si>
  <si>
    <t>25/09/2022</t>
  </si>
  <si>
    <t>0000001124</t>
  </si>
  <si>
    <t>----- ASI-EGR-CXP20220925000000153 -----</t>
  </si>
  <si>
    <t>ASI-EGR-CXP20220925000000153</t>
  </si>
  <si>
    <t>0000002186</t>
  </si>
  <si>
    <t>----- ASI-BAN20220921000000079 -----</t>
  </si>
  <si>
    <t>21/09/2022</t>
  </si>
  <si>
    <t>0000001961</t>
  </si>
  <si>
    <t>----- ASI-COM20220921000000052 -----</t>
  </si>
  <si>
    <t>0000001103</t>
  </si>
  <si>
    <t>----- ASI-COM20220921000000061 -----</t>
  </si>
  <si>
    <t>0000001112</t>
  </si>
  <si>
    <t>----- ASI-COM20220921000000072 -----</t>
  </si>
  <si>
    <t>0000001123</t>
  </si>
  <si>
    <t>----- ASI-COM20220920000000060 -----</t>
  </si>
  <si>
    <t>20/09/2022</t>
  </si>
  <si>
    <t>0000001111</t>
  </si>
  <si>
    <t>----- ASI-EGR-CXP20220920000000057 -----</t>
  </si>
  <si>
    <t>0000001878</t>
  </si>
  <si>
    <t>----- ASI-EGR-CXP20220920000000060 -----</t>
  </si>
  <si>
    <t>0000001881</t>
  </si>
  <si>
    <t>----- ASI-EGR-CXP20220920000000061 -----</t>
  </si>
  <si>
    <t>0000001882</t>
  </si>
  <si>
    <t>----- ASI-EGR-CXP20220920000000062 -----</t>
  </si>
  <si>
    <t>0000001883</t>
  </si>
  <si>
    <t>----- ASI-EGR-CXP20220920000000064 -----</t>
  </si>
  <si>
    <t>0000001885</t>
  </si>
  <si>
    <t>----- ASI-EGR-CXP20220920000000074 -----</t>
  </si>
  <si>
    <t>0000001903</t>
  </si>
  <si>
    <t>----- ASI-COM20220919000000053 -----</t>
  </si>
  <si>
    <t>19/09/2022</t>
  </si>
  <si>
    <t>0000001104</t>
  </si>
  <si>
    <t>----- ASI-COM20220919000000054 -----</t>
  </si>
  <si>
    <t>0000001105</t>
  </si>
  <si>
    <t>----- ASI-COM20220917000000063 -----</t>
  </si>
  <si>
    <t>17/09/2022</t>
  </si>
  <si>
    <t>0000001114</t>
  </si>
  <si>
    <t>----- ASI-COM20220917000000064 -----</t>
  </si>
  <si>
    <t>0000001115</t>
  </si>
  <si>
    <t>----- ASI-MAN20220916000000299 -----</t>
  </si>
  <si>
    <t>16/09/2022</t>
  </si>
  <si>
    <t>0000001477</t>
  </si>
  <si>
    <t>----- ASI-MAN20220916000000300 -----</t>
  </si>
  <si>
    <t>0000001478</t>
  </si>
  <si>
    <t>----- ASI-MAN20220916000000301 -----</t>
  </si>
  <si>
    <t>0000001479</t>
  </si>
  <si>
    <t>----- ASI-MAN20220916000000302 -----</t>
  </si>
  <si>
    <t>0000001480</t>
  </si>
  <si>
    <t>----- ASI-MAN20220916000000303 -----</t>
  </si>
  <si>
    <t>0000001481</t>
  </si>
  <si>
    <t>----- ASI-MAN20220916000000304 -----</t>
  </si>
  <si>
    <t>0000001482</t>
  </si>
  <si>
    <t>----- ASI-MAN20220916000000305 -----</t>
  </si>
  <si>
    <t>0000001483</t>
  </si>
  <si>
    <t>----- ASI-MAN20220916000000306 -----</t>
  </si>
  <si>
    <t>0000001484</t>
  </si>
  <si>
    <t>----- ASI-MAN20220916000000307 -----</t>
  </si>
  <si>
    <t>0000001485</t>
  </si>
  <si>
    <t>----- ASI-MAN20220916000000308 -----</t>
  </si>
  <si>
    <t>0000001486</t>
  </si>
  <si>
    <t>----- ASI-MAN20220916000000309 -----</t>
  </si>
  <si>
    <t>0000001487</t>
  </si>
  <si>
    <t>----- ASI-MAN20220916000000310 -----</t>
  </si>
  <si>
    <t>0000001488</t>
  </si>
  <si>
    <t>----- ASI-MAN20220916000000311 -----</t>
  </si>
  <si>
    <t>0000001489</t>
  </si>
  <si>
    <t>----- ASI-MAN20220916000000312 -----</t>
  </si>
  <si>
    <t>0000001490</t>
  </si>
  <si>
    <t>----- ASI-MAN20220916000000313 -----</t>
  </si>
  <si>
    <t>0000001491</t>
  </si>
  <si>
    <t>----- ASI-MAN20220916000000314 -----</t>
  </si>
  <si>
    <t>0000001492</t>
  </si>
  <si>
    <t>----- ASI-MAN20220916000000315 -----</t>
  </si>
  <si>
    <t>0000001493</t>
  </si>
  <si>
    <t>----- ASI-MAN20220916000000316 -----</t>
  </si>
  <si>
    <t>0000001494</t>
  </si>
  <si>
    <t>----- ASI-MAN20220916000000317 -----</t>
  </si>
  <si>
    <t>0000001495</t>
  </si>
  <si>
    <t>----- ASI-MAN20220916000000318 -----</t>
  </si>
  <si>
    <t>0000001496</t>
  </si>
  <si>
    <t>----- ASI-MAN20220916000000319 -----</t>
  </si>
  <si>
    <t>0000001497</t>
  </si>
  <si>
    <t>----- ASI-MAN20220916000000320 -----</t>
  </si>
  <si>
    <t>0000001498</t>
  </si>
  <si>
    <t>----- ASI-BAN20220916000000059 -----</t>
  </si>
  <si>
    <t>0000001911</t>
  </si>
  <si>
    <t>----- ASI-COM20220915000000055 -----</t>
  </si>
  <si>
    <t>15/09/2022</t>
  </si>
  <si>
    <t>0000001106</t>
  </si>
  <si>
    <t>----- ASI-COM20220915000000065 -----</t>
  </si>
  <si>
    <t>0000001116</t>
  </si>
  <si>
    <t>----- ASI-COM20220914000000066 -----</t>
  </si>
  <si>
    <t>14/09/2022</t>
  </si>
  <si>
    <t>0000001117</t>
  </si>
  <si>
    <t>----- ASI-COM20220914000000074 -----</t>
  </si>
  <si>
    <t>0000001125</t>
  </si>
  <si>
    <t>----- ASI-COM20220913000000075 -----</t>
  </si>
  <si>
    <t>13/09/2022</t>
  </si>
  <si>
    <t>0000001126</t>
  </si>
  <si>
    <t>----- ASI-COM20220912000000056 -----</t>
  </si>
  <si>
    <t>12/09/2022</t>
  </si>
  <si>
    <t>0000001107</t>
  </si>
  <si>
    <t>----- ASI-COM20220912000000071 -----</t>
  </si>
  <si>
    <t>0000001122</t>
  </si>
  <si>
    <t>----- ASI-COM20220910000000070 -----</t>
  </si>
  <si>
    <t>10/09/2022</t>
  </si>
  <si>
    <t>0000001121</t>
  </si>
  <si>
    <t>----- ASI-EGR-CXP20220910000000160 -----</t>
  </si>
  <si>
    <t>ASI-EGR-CXP20220910000000160</t>
  </si>
  <si>
    <t>0000002193</t>
  </si>
  <si>
    <t>----- ASI-COM20220908000000069 -----</t>
  </si>
  <si>
    <t>08/09/2022</t>
  </si>
  <si>
    <t>0000001120</t>
  </si>
  <si>
    <t>----- ASI-COM20220906000000057 -----</t>
  </si>
  <si>
    <t>06/09/2022</t>
  </si>
  <si>
    <t>0000001108</t>
  </si>
  <si>
    <t>----- ASI-COM20220906000000058 -----</t>
  </si>
  <si>
    <t>0000001109</t>
  </si>
  <si>
    <t>----- ASI-COM20220906000000068 -----</t>
  </si>
  <si>
    <t>0000001119</t>
  </si>
  <si>
    <t>----- ASI-COM20220905000000059 -----</t>
  </si>
  <si>
    <t>05/09/2022</t>
  </si>
  <si>
    <t>0000001110</t>
  </si>
  <si>
    <t>----- ASI-COM20220903000000067 -----</t>
  </si>
  <si>
    <t>03/09/2022</t>
  </si>
  <si>
    <t>0000001118</t>
  </si>
  <si>
    <t>----- ASI-MAN20220903000000278 -----</t>
  </si>
  <si>
    <t>0000001455</t>
  </si>
  <si>
    <t>----- ASI-MAN20220902000000279 -----</t>
  </si>
  <si>
    <t>02/09/2022</t>
  </si>
  <si>
    <t>0000001456</t>
  </si>
  <si>
    <t>----- ASI-MAN20220902000000280 -----</t>
  </si>
  <si>
    <t>0000001457</t>
  </si>
  <si>
    <t>----- ASI-MAN20220902000000281 -----</t>
  </si>
  <si>
    <t>0000001458</t>
  </si>
  <si>
    <t>----- ASI-MAN20220902000000282 -----</t>
  </si>
  <si>
    <t>0000001459</t>
  </si>
  <si>
    <t>----- ASI-MAN20220902000000283 -----</t>
  </si>
  <si>
    <t>0000001461</t>
  </si>
  <si>
    <t>----- ASI-MAN20220902000000284 -----</t>
  </si>
  <si>
    <t>0000001462</t>
  </si>
  <si>
    <t>----- ASI-MAN20220902000000285 -----</t>
  </si>
  <si>
    <t>0000001463</t>
  </si>
  <si>
    <t>----- ASI-MAN20220902000000286 -----</t>
  </si>
  <si>
    <t>0000001464</t>
  </si>
  <si>
    <t>----- ASI-MAN20220902000000287 -----</t>
  </si>
  <si>
    <t>0000001465</t>
  </si>
  <si>
    <t>----- ASI-MAN20220902000000288 -----</t>
  </si>
  <si>
    <t>0000001466</t>
  </si>
  <si>
    <t>----- ASI-MAN20220902000000289 -----</t>
  </si>
  <si>
    <t>0000001467</t>
  </si>
  <si>
    <t>----- ASI-MAN20220902000000290 -----</t>
  </si>
  <si>
    <t>0000001468</t>
  </si>
  <si>
    <t>----- ASI-MAN20220902000000291 -----</t>
  </si>
  <si>
    <t>0000001469</t>
  </si>
  <si>
    <t>----- ASI-MAN20220902000000292 -----</t>
  </si>
  <si>
    <t>0000001470</t>
  </si>
  <si>
    <t>----- ASI-MAN20220902000000293 -----</t>
  </si>
  <si>
    <t>0000001471</t>
  </si>
  <si>
    <t>----- ASI-MAN20220902000000294 -----</t>
  </si>
  <si>
    <t>0000001472</t>
  </si>
  <si>
    <t>----- ASI-MAN20220902000000295 -----</t>
  </si>
  <si>
    <t>0000001473</t>
  </si>
  <si>
    <t>----- ASI-MAN20220902000000296 -----</t>
  </si>
  <si>
    <t>0000001474</t>
  </si>
  <si>
    <t>----- ASI-MAN20220902000000297 -----</t>
  </si>
  <si>
    <t>0000001475</t>
  </si>
  <si>
    <t>----- ASI-MAN20220902000000298 -----</t>
  </si>
  <si>
    <t>0000001476</t>
  </si>
  <si>
    <t>----- ASI-EGR-CXP20220902000000046 -----</t>
  </si>
  <si>
    <t>0000001864</t>
  </si>
  <si>
    <t>----- ASI-EGR-CXP20220902000000048 -----</t>
  </si>
  <si>
    <t>0000001866</t>
  </si>
  <si>
    <t>----- ASI-EGR-CXP20220902000000051 -----</t>
  </si>
  <si>
    <t>0000001869</t>
  </si>
  <si>
    <t>----- ASI-EGR-CXP20220902000000053 -----</t>
  </si>
  <si>
    <t>0000001871</t>
  </si>
  <si>
    <t>----- ASI-BAN20220902000000043 -----</t>
  </si>
  <si>
    <t>0000001872</t>
  </si>
  <si>
    <t>----- ASI-BAN20220902000000044 -----</t>
  </si>
  <si>
    <t>0000001874</t>
  </si>
  <si>
    <t>----- ASI-BAN20220902000000057 -----</t>
  </si>
  <si>
    <t>0000001909</t>
  </si>
  <si>
    <t>----- ASI-MAN20220901000000482 -----</t>
  </si>
  <si>
    <t>01/09/2022</t>
  </si>
  <si>
    <t>0000001660</t>
  </si>
  <si>
    <t>----- ASI-COM20220831000000027 -----</t>
  </si>
  <si>
    <t>31/08/2022</t>
  </si>
  <si>
    <t>0000002097</t>
  </si>
  <si>
    <t>----- ASI-COM20220830000000028 -----</t>
  </si>
  <si>
    <t>30/08/2022</t>
  </si>
  <si>
    <t>0000001066</t>
  </si>
  <si>
    <t>----- ASI-COM20220829000000034 -----</t>
  </si>
  <si>
    <t>29/08/2022</t>
  </si>
  <si>
    <t>0000001072</t>
  </si>
  <si>
    <t>----- ASI-COM20220829000000035 -----</t>
  </si>
  <si>
    <t>0000001073</t>
  </si>
  <si>
    <t>----- ASI-COM20220825000000029 -----</t>
  </si>
  <si>
    <t>25/08/2022</t>
  </si>
  <si>
    <t>0000001067</t>
  </si>
  <si>
    <t>----- ASI-COM20220824000000036 -----</t>
  </si>
  <si>
    <t>24/08/2022</t>
  </si>
  <si>
    <t>0000001074</t>
  </si>
  <si>
    <t>----- ASI-COM20220823000000037 -----</t>
  </si>
  <si>
    <t>23/08/2022</t>
  </si>
  <si>
    <t>0000001075</t>
  </si>
  <si>
    <t>----- ASI-BAN20220823000000055 -----</t>
  </si>
  <si>
    <t>0000001907</t>
  </si>
  <si>
    <t>----- ASI-COM20220822000000030 -----</t>
  </si>
  <si>
    <t>22/08/2022</t>
  </si>
  <si>
    <t>0000001068</t>
  </si>
  <si>
    <t>----- ASI-MAN20220819000000257 -----</t>
  </si>
  <si>
    <t>19/08/2022</t>
  </si>
  <si>
    <t>0000001434</t>
  </si>
  <si>
    <t>----- ASI-MAN20220819000000259 -----</t>
  </si>
  <si>
    <t>0000001436</t>
  </si>
  <si>
    <t>----- ASI-MAN20220819000000260 -----</t>
  </si>
  <si>
    <t>0000001437</t>
  </si>
  <si>
    <t>----- ASI-MAN20220819000000261 -----</t>
  </si>
  <si>
    <t>0000001438</t>
  </si>
  <si>
    <t>----- ASI-MAN20220819000000262 -----</t>
  </si>
  <si>
    <t>0000001439</t>
  </si>
  <si>
    <t>----- ASI-MAN20220819000000263 -----</t>
  </si>
  <si>
    <t>0000001440</t>
  </si>
  <si>
    <t>----- ASI-MAN20220819000000264 -----</t>
  </si>
  <si>
    <t>0000001441</t>
  </si>
  <si>
    <t>----- ASI-MAN20220819000000265 -----</t>
  </si>
  <si>
    <t>0000001442</t>
  </si>
  <si>
    <t>----- ASI-MAN20220819000000266 -----</t>
  </si>
  <si>
    <t>0000001443</t>
  </si>
  <si>
    <t>----- ASI-MAN20220819000000267 -----</t>
  </si>
  <si>
    <t>0000001444</t>
  </si>
  <si>
    <t>----- ASI-MAN20220819000000268 -----</t>
  </si>
  <si>
    <t>0000001445</t>
  </si>
  <si>
    <t>----- ASI-MAN20220819000000269 -----</t>
  </si>
  <si>
    <t>0000001446</t>
  </si>
  <si>
    <t>----- ASI-MAN20220819000000270 -----</t>
  </si>
  <si>
    <t>0000001447</t>
  </si>
  <si>
    <t>----- ASI-MAN20220819000000271 -----</t>
  </si>
  <si>
    <t>0000001448</t>
  </si>
  <si>
    <t>----- ASI-MAN20220819000000272 -----</t>
  </si>
  <si>
    <t>0000001449</t>
  </si>
  <si>
    <t>----- ASI-MAN20220819000000273 -----</t>
  </si>
  <si>
    <t>0000001450</t>
  </si>
  <si>
    <t>----- ASI-MAN20220819000000274 -----</t>
  </si>
  <si>
    <t>0000001451</t>
  </si>
  <si>
    <t>----- ASI-MAN20220819000000275 -----</t>
  </si>
  <si>
    <t>0000001452</t>
  </si>
  <si>
    <t>----- ASI-MAN20220819000000276 -----</t>
  </si>
  <si>
    <t>0000001453</t>
  </si>
  <si>
    <t>----- ASI-MAN20220819000000277 -----</t>
  </si>
  <si>
    <t>0000001454</t>
  </si>
  <si>
    <t>----- ASI-EGR-CXP20220819000000044 -----</t>
  </si>
  <si>
    <t>0000001861</t>
  </si>
  <si>
    <t>----- ASI-EGR-CXP20220819000000068 -----</t>
  </si>
  <si>
    <t>0000001890</t>
  </si>
  <si>
    <t>----- ASI-BAN20220819000000050 -----</t>
  </si>
  <si>
    <t>0000001898</t>
  </si>
  <si>
    <t>----- ASI-BAN20220819000000054 -----</t>
  </si>
  <si>
    <t>0000001904</t>
  </si>
  <si>
    <t>----- ASI-BAN20220819000000081 -----</t>
  </si>
  <si>
    <t>0000001963</t>
  </si>
  <si>
    <t>----- ASI-COM20220818000000045 -----</t>
  </si>
  <si>
    <t>18/08/2022</t>
  </si>
  <si>
    <t>0000001083</t>
  </si>
  <si>
    <t>----- ASI-COM20220815000000038 -----</t>
  </si>
  <si>
    <t>15/08/2022</t>
  </si>
  <si>
    <t>0000001076</t>
  </si>
  <si>
    <t>----- ASI-COM20220815000000039 -----</t>
  </si>
  <si>
    <t>0000001077</t>
  </si>
  <si>
    <t>----- ASI-COM20220812000000040 -----</t>
  </si>
  <si>
    <t>12/08/2022</t>
  </si>
  <si>
    <t>0000001078</t>
  </si>
  <si>
    <t>----- ASI-COM20220810000000041 -----</t>
  </si>
  <si>
    <t>10/08/2022</t>
  </si>
  <si>
    <t>0000001079</t>
  </si>
  <si>
    <t>----- ASI-EGR-CXP20230320000000036 -----</t>
  </si>
  <si>
    <t>09/08/2022</t>
  </si>
  <si>
    <t>0000001842</t>
  </si>
  <si>
    <t>----- ASI-EGR-CXP20220809000000038 -----</t>
  </si>
  <si>
    <t>0000001845</t>
  </si>
  <si>
    <t>----- ASI-EGR-CXP20220809000000040 -----</t>
  </si>
  <si>
    <t>0000001848</t>
  </si>
  <si>
    <t>----- ASI-EGR-CXP20220809000000041 -----</t>
  </si>
  <si>
    <t>0000001850</t>
  </si>
  <si>
    <t>----- ASI-BAN20220809000000052 -----</t>
  </si>
  <si>
    <t>0000001901</t>
  </si>
  <si>
    <t>----- ASI-COM20220809000000031 -----</t>
  </si>
  <si>
    <t>0000002083</t>
  </si>
  <si>
    <t>----- ASI-COM20220808000000032 -----</t>
  </si>
  <si>
    <t>08/08/2022</t>
  </si>
  <si>
    <t>0000001070</t>
  </si>
  <si>
    <t>----- ASI-COM20220808000000042 -----</t>
  </si>
  <si>
    <t>0000001080</t>
  </si>
  <si>
    <t>----- ASI-COM20220808000000046 -----</t>
  </si>
  <si>
    <t>0000001084</t>
  </si>
  <si>
    <t>----- ASI-MAN20220805000000234 -----</t>
  </si>
  <si>
    <t>05/08/2022</t>
  </si>
  <si>
    <t>0000001411</t>
  </si>
  <si>
    <t>----- ASI-MAN20220805000000235 -----</t>
  </si>
  <si>
    <t>0000001412</t>
  </si>
  <si>
    <t>----- ASI-MAN20220805000000236 -----</t>
  </si>
  <si>
    <t>0000001413</t>
  </si>
  <si>
    <t>----- ASI-MAN20220805000000237 -----</t>
  </si>
  <si>
    <t>0000001414</t>
  </si>
  <si>
    <t>----- ASI-MAN20220805000000238 -----</t>
  </si>
  <si>
    <t>0000001415</t>
  </si>
  <si>
    <t>----- ASI-MAN20220805000000239 -----</t>
  </si>
  <si>
    <t>0000001416</t>
  </si>
  <si>
    <t>----- ASI-MAN20220805000000240 -----</t>
  </si>
  <si>
    <t>0000001417</t>
  </si>
  <si>
    <t>----- ASI-MAN20220805000000241 -----</t>
  </si>
  <si>
    <t>0000001418</t>
  </si>
  <si>
    <t>----- ASI-MAN20220805000000242 -----</t>
  </si>
  <si>
    <t>0000001419</t>
  </si>
  <si>
    <t>----- ASI-MAN20220805000000243 -----</t>
  </si>
  <si>
    <t>0000001420</t>
  </si>
  <si>
    <t>----- ASI-MAN20220805000000244 -----</t>
  </si>
  <si>
    <t>0000001421</t>
  </si>
  <si>
    <t>----- ASI-MAN20220805000000245 -----</t>
  </si>
  <si>
    <t>0000001422</t>
  </si>
  <si>
    <t>----- ASI-MAN20220805000000246 -----</t>
  </si>
  <si>
    <t>0000001423</t>
  </si>
  <si>
    <t>----- ASI-MAN20220805000000247 -----</t>
  </si>
  <si>
    <t>0000001424</t>
  </si>
  <si>
    <t>----- ASI-MAN20220805000000248 -----</t>
  </si>
  <si>
    <t>0000001425</t>
  </si>
  <si>
    <t>----- ASI-MAN20220805000000249 -----</t>
  </si>
  <si>
    <t>0000001426</t>
  </si>
  <si>
    <t>----- ASI-MAN20220805000000250 -----</t>
  </si>
  <si>
    <t>0000001427</t>
  </si>
  <si>
    <t>----- ASI-MAN20220805000000251 -----</t>
  </si>
  <si>
    <t>0000001428</t>
  </si>
  <si>
    <t>----- ASI-MAN20220805000000252 -----</t>
  </si>
  <si>
    <t>0000001429</t>
  </si>
  <si>
    <t>----- ASI-MAN20220805000000253 -----</t>
  </si>
  <si>
    <t>0000001430</t>
  </si>
  <si>
    <t>----- ASI-MAN20220805000000254 -----</t>
  </si>
  <si>
    <t>0000001431</t>
  </si>
  <si>
    <t>----- ASI-MAN20220805000000255 -----</t>
  </si>
  <si>
    <t>0000001432</t>
  </si>
  <si>
    <t>----- ASI-MAN20220805000000256 -----</t>
  </si>
  <si>
    <t>0000001433</t>
  </si>
  <si>
    <t>----- ASI-BAN20220805000000049 -----</t>
  </si>
  <si>
    <t>0000001897</t>
  </si>
  <si>
    <t>----- ASI-BAN20220804000000053 -----</t>
  </si>
  <si>
    <t>04/08/2022</t>
  </si>
  <si>
    <t>0000001902</t>
  </si>
  <si>
    <t>----- ASI-COM20220802000000033 -----</t>
  </si>
  <si>
    <t>02/08/2022</t>
  </si>
  <si>
    <t>0000002084</t>
  </si>
  <si>
    <t>----- ASI-COM20220802000000047 -----</t>
  </si>
  <si>
    <t>0000002082</t>
  </si>
  <si>
    <t>ASIENTO DE COMPRA DE FACTURA N° 001001000005324 - COMPAÑIA DE TRANSPORTE DE CARGA PASADA BUENA FE S.</t>
  </si>
  <si>
    <t>----- ASI-COM20220802000000043 -----</t>
  </si>
  <si>
    <t>0000001081</t>
  </si>
  <si>
    <t>----- ASI-COM20220802000000044 -----</t>
  </si>
  <si>
    <t>0000001082</t>
  </si>
  <si>
    <t>----- ASI-MAN20220801000000029 -----</t>
  </si>
  <si>
    <t>01/08/2022</t>
  </si>
  <si>
    <t>0000001096</t>
  </si>
  <si>
    <t>----- ASI-COM20220731000000001 -----</t>
  </si>
  <si>
    <t>31/07/2022</t>
  </si>
  <si>
    <t>0000001024</t>
  </si>
  <si>
    <t>----- ASI-COM20220729000000002 -----</t>
  </si>
  <si>
    <t>29/07/2022</t>
  </si>
  <si>
    <t>0000001025</t>
  </si>
  <si>
    <t>----- ASI-COM20220729000000016 -----</t>
  </si>
  <si>
    <t>0000001039</t>
  </si>
  <si>
    <t>----- ASI-COM20220728000000023 -----</t>
  </si>
  <si>
    <t>28/07/2022</t>
  </si>
  <si>
    <t>0000001046</t>
  </si>
  <si>
    <t>----- ASI-BAN20220728000000037 -----</t>
  </si>
  <si>
    <t>0000002111</t>
  </si>
  <si>
    <t>----- ASI-EGR-CXP20220728000000161 -----</t>
  </si>
  <si>
    <t>ASI-EGR-CXP20220728000000161</t>
  </si>
  <si>
    <t>0000002194</t>
  </si>
  <si>
    <t>----- ASI-BAN20220727000000040 -----</t>
  </si>
  <si>
    <t>27/07/2022</t>
  </si>
  <si>
    <t>0000001858</t>
  </si>
  <si>
    <t>----- ASI-EGR-CXP20220726000000101 -----</t>
  </si>
  <si>
    <t>26/07/2022</t>
  </si>
  <si>
    <t>ASI-EGR-CXP20220726000000101</t>
  </si>
  <si>
    <t>0000002134</t>
  </si>
  <si>
    <t>----- ASI-COM20220726000000003 -----</t>
  </si>
  <si>
    <t>0000001026</t>
  </si>
  <si>
    <t>----- ASI-COM20220726000000017 -----</t>
  </si>
  <si>
    <t>0000001040</t>
  </si>
  <si>
    <t>----- ASI-COM20220725000000004 -----</t>
  </si>
  <si>
    <t>25/07/2022</t>
  </si>
  <si>
    <t>0000001027</t>
  </si>
  <si>
    <t>----- ASI-COM20220725000000018 -----</t>
  </si>
  <si>
    <t>0000001041</t>
  </si>
  <si>
    <t>----- ASI-COM20220725000000024 -----</t>
  </si>
  <si>
    <t>0000001047</t>
  </si>
  <si>
    <t>----- ASI-COM20220722000000005 -----</t>
  </si>
  <si>
    <t>22/07/2022</t>
  </si>
  <si>
    <t>0000001028</t>
  </si>
  <si>
    <t>----- ASI-COM20220722000000006 -----</t>
  </si>
  <si>
    <t>0000001029</t>
  </si>
  <si>
    <t>----- ASI-COM20220722000000007 -----</t>
  </si>
  <si>
    <t>0000001030</t>
  </si>
  <si>
    <t>----- ASI-COM20220722000000026 -----</t>
  </si>
  <si>
    <t>0000001049</t>
  </si>
  <si>
    <t>----- ASI-MAN20220722000000222 -----</t>
  </si>
  <si>
    <t>0000001399</t>
  </si>
  <si>
    <t>----- ASI-MAN20220722000000223 -----</t>
  </si>
  <si>
    <t>0000001400</t>
  </si>
  <si>
    <t>----- ASI-MAN20220722000000224 -----</t>
  </si>
  <si>
    <t>0000001401</t>
  </si>
  <si>
    <t>----- ASI-MAN20220722000000225 -----</t>
  </si>
  <si>
    <t>0000001402</t>
  </si>
  <si>
    <t>----- ASI-MAN20220722000000226 -----</t>
  </si>
  <si>
    <t>0000001403</t>
  </si>
  <si>
    <t>----- ASI-MAN20220722000000227 -----</t>
  </si>
  <si>
    <t>0000001404</t>
  </si>
  <si>
    <t>----- ASI-MAN20220722000000228 -----</t>
  </si>
  <si>
    <t>0000001405</t>
  </si>
  <si>
    <t>----- ASI-MAN20220722000000229 -----</t>
  </si>
  <si>
    <t>0000001406</t>
  </si>
  <si>
    <t>----- ASI-MAN20220722000000230 -----</t>
  </si>
  <si>
    <t>0000001407</t>
  </si>
  <si>
    <t>----- ASI-MAN20220722000000231 -----</t>
  </si>
  <si>
    <t>0000001408</t>
  </si>
  <si>
    <t>----- ASI-MAN20220722000000232 -----</t>
  </si>
  <si>
    <t>0000001409</t>
  </si>
  <si>
    <t>----- ASI-MAN20220722000000233 -----</t>
  </si>
  <si>
    <t>0000001410</t>
  </si>
  <si>
    <t>----- ASI-EGR-CXP20220722000000013 -----</t>
  </si>
  <si>
    <t>0000001787</t>
  </si>
  <si>
    <t>----- ASI-EGR-CXP20220722000000034 -----</t>
  </si>
  <si>
    <t>0000001836</t>
  </si>
  <si>
    <t>----- ASI-EGR-CXP20220722000000035 -----</t>
  </si>
  <si>
    <t>0000001840</t>
  </si>
  <si>
    <t>----- ASI-EGR-CXP20220722000000037 -----</t>
  </si>
  <si>
    <t>0000001844</t>
  </si>
  <si>
    <t>----- ASI-EGR-CXP20220722000000039 -----</t>
  </si>
  <si>
    <t>0000001846</t>
  </si>
  <si>
    <t>----- ASI-BAN20220722000000035 -----</t>
  </si>
  <si>
    <t>0000001852</t>
  </si>
  <si>
    <t>----- ASI-COM20220721000000008 -----</t>
  </si>
  <si>
    <t>21/07/2022</t>
  </si>
  <si>
    <t>0000001031</t>
  </si>
  <si>
    <t>----- ASI-COM20220720000000009 -----</t>
  </si>
  <si>
    <t>20/07/2022</t>
  </si>
  <si>
    <t>0000001032</t>
  </si>
  <si>
    <t>----- ASI-COM20220719000000025 -----</t>
  </si>
  <si>
    <t>19/07/2022</t>
  </si>
  <si>
    <t>0000001048</t>
  </si>
  <si>
    <t>----- ASI-COM20220718000000010 -----</t>
  </si>
  <si>
    <t>18/07/2022</t>
  </si>
  <si>
    <t>0000001033</t>
  </si>
  <si>
    <t>----- ASI-BAN20220715000000041 -----</t>
  </si>
  <si>
    <t>15/07/2022</t>
  </si>
  <si>
    <t>0000001859</t>
  </si>
  <si>
    <t>----- ASI-COM20220714000000011 -----</t>
  </si>
  <si>
    <t>14/07/2022</t>
  </si>
  <si>
    <t>0000001034</t>
  </si>
  <si>
    <t>----- ASI-COM20220712000000012 -----</t>
  </si>
  <si>
    <t>12/07/2022</t>
  </si>
  <si>
    <t>0000001035</t>
  </si>
  <si>
    <t>----- ASI-COM20220712000000019 -----</t>
  </si>
  <si>
    <t>0000001042</t>
  </si>
  <si>
    <t>----- ASI-COM20220711000000022 -----</t>
  </si>
  <si>
    <t>----- ASI-MAN20220708000000217 -----</t>
  </si>
  <si>
    <t>08/07/2022</t>
  </si>
  <si>
    <t>0000001394</t>
  </si>
  <si>
    <t>----- ASI-MAN20220708000000218 -----</t>
  </si>
  <si>
    <t>0000001395</t>
  </si>
  <si>
    <t>----- ASI-MAN20220708000000219 -----</t>
  </si>
  <si>
    <t>0000001396</t>
  </si>
  <si>
    <t>----- ASI-MAN20220708000000220 -----</t>
  </si>
  <si>
    <t>0000001397</t>
  </si>
  <si>
    <t>----- ASI-MAN20220708000000221 -----</t>
  </si>
  <si>
    <t>0000001398</t>
  </si>
  <si>
    <t>----- ASI-EGR-CXP20220708000000009 -----</t>
  </si>
  <si>
    <t>0000001782</t>
  </si>
  <si>
    <t>----- ASI-EGR-CXP20220708000000010 -----</t>
  </si>
  <si>
    <t>0000001783</t>
  </si>
  <si>
    <t>----- ASI-BAN20220708000000034 -----</t>
  </si>
  <si>
    <t>0000001851</t>
  </si>
  <si>
    <t>----- ASI-BAN20220708000000038 -----</t>
  </si>
  <si>
    <t>0000001855</t>
  </si>
  <si>
    <t>----- ASI-BAN20220708000000045 -----</t>
  </si>
  <si>
    <t>0000001875</t>
  </si>
  <si>
    <t>----- ASI-COM20220707000000013 -----</t>
  </si>
  <si>
    <t>07/07/2022</t>
  </si>
  <si>
    <t>0000001036</t>
  </si>
  <si>
    <t>----- ASI-COM20220707000000014 -----</t>
  </si>
  <si>
    <t>0000001037</t>
  </si>
  <si>
    <t>----- ASI-COM20220706000000020 -----</t>
  </si>
  <si>
    <t>06/07/2022</t>
  </si>
  <si>
    <t>0000001043</t>
  </si>
  <si>
    <t>----- ASI-COM20220704000000015 -----</t>
  </si>
  <si>
    <t>04/07/2022</t>
  </si>
  <si>
    <t>0000001038</t>
  </si>
  <si>
    <t>----- ASI-COM20220704000000021 -----</t>
  </si>
  <si>
    <t>0000001044</t>
  </si>
  <si>
    <t>----- COM-643 -----</t>
  </si>
  <si>
    <t>30/06/2022</t>
  </si>
  <si>
    <t>0000000994</t>
  </si>
  <si>
    <t>----- ASI-BAN20220630000000031 -----</t>
  </si>
  <si>
    <t>0000002110</t>
  </si>
  <si>
    <t>----- ASI-EGR-CXP20220627000000130 -----</t>
  </si>
  <si>
    <t>27/06/2022</t>
  </si>
  <si>
    <t>ASI-EGR-CXP20220627000000130</t>
  </si>
  <si>
    <t>0000002163</t>
  </si>
  <si>
    <t>----- COM-644 -----</t>
  </si>
  <si>
    <t>0000000995</t>
  </si>
  <si>
    <t>----- COM-658 -----</t>
  </si>
  <si>
    <t>0000001009</t>
  </si>
  <si>
    <t>----- COM-664 -----</t>
  </si>
  <si>
    <t>0000001015</t>
  </si>
  <si>
    <t>----- COM-645 -----</t>
  </si>
  <si>
    <t>24/06/2022</t>
  </si>
  <si>
    <t>0000000996</t>
  </si>
  <si>
    <t>----- ASI-MAN20220624000000199 -----</t>
  </si>
  <si>
    <t>0000001376</t>
  </si>
  <si>
    <t>----- ASI-MAN20220624000000200 -----</t>
  </si>
  <si>
    <t>0000001377</t>
  </si>
  <si>
    <t>----- ASI-MAN20220624000000201 -----</t>
  </si>
  <si>
    <t>0000001378</t>
  </si>
  <si>
    <t>----- ASI-MAN20220624000000202 -----</t>
  </si>
  <si>
    <t>0000001379</t>
  </si>
  <si>
    <t>----- ASI-MAN20220624000000203 -----</t>
  </si>
  <si>
    <t>0000001380</t>
  </si>
  <si>
    <t>----- ASI-MAN20220624000000204 -----</t>
  </si>
  <si>
    <t>0000001381</t>
  </si>
  <si>
    <t>----- ASI-MAN20220624000000205 -----</t>
  </si>
  <si>
    <t>0000001382</t>
  </si>
  <si>
    <t>----- ASI-MAN20220624000000206 -----</t>
  </si>
  <si>
    <t>0000001383</t>
  </si>
  <si>
    <t>----- ASI-MAN20220624000000207 -----</t>
  </si>
  <si>
    <t>0000001384</t>
  </si>
  <si>
    <t>----- ASI-MAN20220624000000208 -----</t>
  </si>
  <si>
    <t>0000001385</t>
  </si>
  <si>
    <t>----- ASI-MAN20220624000000209 -----</t>
  </si>
  <si>
    <t>0000001386</t>
  </si>
  <si>
    <t>----- ASI-MAN20220624000000210 -----</t>
  </si>
  <si>
    <t>0000001387</t>
  </si>
  <si>
    <t>----- ASI-MAN20220624000000211 -----</t>
  </si>
  <si>
    <t>0000001388</t>
  </si>
  <si>
    <t>----- ASI-MAN20220624000000212 -----</t>
  </si>
  <si>
    <t>0000001389</t>
  </si>
  <si>
    <t>----- ASI-MAN20220624000000213 -----</t>
  </si>
  <si>
    <t>0000001390</t>
  </si>
  <si>
    <t>----- ASI-MAN20220624000000214 -----</t>
  </si>
  <si>
    <t>0000001391</t>
  </si>
  <si>
    <t>----- ASI-MAN20220624000000215 -----</t>
  </si>
  <si>
    <t>0000001392</t>
  </si>
  <si>
    <t>----- ASI-MAN20220624000000216 -----</t>
  </si>
  <si>
    <t>0000001393</t>
  </si>
  <si>
    <t>----- ASI-BAN20220624000000039 -----</t>
  </si>
  <si>
    <t>0000001857</t>
  </si>
  <si>
    <t>----- ASI-BAN20220624000000036 -----</t>
  </si>
  <si>
    <t>0000001952</t>
  </si>
  <si>
    <t>----- COM-646 -----</t>
  </si>
  <si>
    <t>22/06/2022</t>
  </si>
  <si>
    <t>0000000997</t>
  </si>
  <si>
    <t>----- COM-647 -----</t>
  </si>
  <si>
    <t>20/06/2022</t>
  </si>
  <si>
    <t>0000000998</t>
  </si>
  <si>
    <t>----- COM-648 -----</t>
  </si>
  <si>
    <t>0000000999</t>
  </si>
  <si>
    <t>----- COM-649 -----</t>
  </si>
  <si>
    <t>14/06/2022</t>
  </si>
  <si>
    <t>0000001000</t>
  </si>
  <si>
    <t>----- COM-650 -----</t>
  </si>
  <si>
    <t>0000001001</t>
  </si>
  <si>
    <t>----- COM-651 -----</t>
  </si>
  <si>
    <t>13/06/2022</t>
  </si>
  <si>
    <t>0000001002</t>
  </si>
  <si>
    <t>----- COM-652 -----</t>
  </si>
  <si>
    <t>0000001003</t>
  </si>
  <si>
    <t>----- ASI-BAN20220613000000033 -----</t>
  </si>
  <si>
    <t>0000001849</t>
  </si>
  <si>
    <t>----- ASI-MAN20220610000000190 -----</t>
  </si>
  <si>
    <t>10/06/2022</t>
  </si>
  <si>
    <t>0000001367</t>
  </si>
  <si>
    <t>----- ASI-MAN20220610000000191 -----</t>
  </si>
  <si>
    <t>0000001368</t>
  </si>
  <si>
    <t>----- ASI-MAN20220610000000192 -----</t>
  </si>
  <si>
    <t>0000001369</t>
  </si>
  <si>
    <t>----- ASI-MAN20220610000000193 -----</t>
  </si>
  <si>
    <t>0000001370</t>
  </si>
  <si>
    <t>----- ASI-MAN20220610000000194 -----</t>
  </si>
  <si>
    <t>0000001371</t>
  </si>
  <si>
    <t>----- ASI-MAN20220610000000195 -----</t>
  </si>
  <si>
    <t>0000001372</t>
  </si>
  <si>
    <t>----- ASI-MAN20220610000000196 -----</t>
  </si>
  <si>
    <t>0000001373</t>
  </si>
  <si>
    <t>----- ASI-MAN20220610000000197 -----</t>
  </si>
  <si>
    <t>0000001374</t>
  </si>
  <si>
    <t>----- ASI-MAN20220610000000198 -----</t>
  </si>
  <si>
    <t>0000001375</t>
  </si>
  <si>
    <t>----- ASI-MAN20220610000000181 -----</t>
  </si>
  <si>
    <t>0000001358</t>
  </si>
  <si>
    <t>----- ASI-MAN20220610000000182 -----</t>
  </si>
  <si>
    <t>0000001359</t>
  </si>
  <si>
    <t>----- ASI-MAN20220610000000183 -----</t>
  </si>
  <si>
    <t>0000001360</t>
  </si>
  <si>
    <t>----- ASI-MAN20220610000000184 -----</t>
  </si>
  <si>
    <t>0000001361</t>
  </si>
  <si>
    <t>----- ASI-MAN20220610000000185 -----</t>
  </si>
  <si>
    <t>0000001362</t>
  </si>
  <si>
    <t>----- ASI-MAN20220610000000186 -----</t>
  </si>
  <si>
    <t>0000001363</t>
  </si>
  <si>
    <t>----- ASI-MAN20220610000000187 -----</t>
  </si>
  <si>
    <t>0000001364</t>
  </si>
  <si>
    <t>----- ASI-MAN20220610000000188 -----</t>
  </si>
  <si>
    <t>0000001365</t>
  </si>
  <si>
    <t>----- ASI-MAN20220610000000189 -----</t>
  </si>
  <si>
    <t>0000001366</t>
  </si>
  <si>
    <t>----- COM-659 -----</t>
  </si>
  <si>
    <t>09/06/2022</t>
  </si>
  <si>
    <t>0000001010</t>
  </si>
  <si>
    <t>----- COM-653 -----</t>
  </si>
  <si>
    <t>06/06/2022</t>
  </si>
  <si>
    <t>0000001004</t>
  </si>
  <si>
    <t>----- COM-654 -----</t>
  </si>
  <si>
    <t>0000001005</t>
  </si>
  <si>
    <t>----- COM-660 -----</t>
  </si>
  <si>
    <t>0000001011</t>
  </si>
  <si>
    <t>----- ASI-EGR-CXP20220606000000012 -----</t>
  </si>
  <si>
    <t>0000001785</t>
  </si>
  <si>
    <t>----- ASI-EGR-CXP20230320000000011 -----</t>
  </si>
  <si>
    <t>0000001786</t>
  </si>
  <si>
    <t>----- ASI-BAN20220606000000032 -----</t>
  </si>
  <si>
    <t>0000001847</t>
  </si>
  <si>
    <t>----- ASI-BAN20220606000000074 -----</t>
  </si>
  <si>
    <t>0000001949</t>
  </si>
  <si>
    <t>----- ASI-EGR-CXP20220606000000095 -----</t>
  </si>
  <si>
    <t>0000001953</t>
  </si>
  <si>
    <t>----- COM-655 -----</t>
  </si>
  <si>
    <t>03/06/2022</t>
  </si>
  <si>
    <t>0000001006</t>
  </si>
  <si>
    <t>----- COM-661 -----</t>
  </si>
  <si>
    <t>0000001012</t>
  </si>
  <si>
    <t>----- COM-656 -----</t>
  </si>
  <si>
    <t>02/06/2022</t>
  </si>
  <si>
    <t>0000001007</t>
  </si>
  <si>
    <t>----- COM-657 -----</t>
  </si>
  <si>
    <t>0000001008</t>
  </si>
  <si>
    <t>----- COM-662 -----</t>
  </si>
  <si>
    <t>01/06/2022</t>
  </si>
  <si>
    <t>0000001013</t>
  </si>
  <si>
    <t>----- COM-626 -----</t>
  </si>
  <si>
    <t>31/05/2022</t>
  </si>
  <si>
    <t>0000000915</t>
  </si>
  <si>
    <t>----- COM-632 -----</t>
  </si>
  <si>
    <t>0000000921</t>
  </si>
  <si>
    <t>----- COM-633 -----</t>
  </si>
  <si>
    <t>0000000922</t>
  </si>
  <si>
    <t>----- COM-635 -----</t>
  </si>
  <si>
    <t>0000000924</t>
  </si>
  <si>
    <t>----- ASI-BAN20220531000000030 -----</t>
  </si>
  <si>
    <t>0000002109</t>
  </si>
  <si>
    <t>----- COM-625 -----</t>
  </si>
  <si>
    <t>30/05/2022</t>
  </si>
  <si>
    <t>0000000914</t>
  </si>
  <si>
    <t>----- COM-636 -----</t>
  </si>
  <si>
    <t>0000000925</t>
  </si>
  <si>
    <t>----- COM-637 -----</t>
  </si>
  <si>
    <t>0000000926</t>
  </si>
  <si>
    <t>----- COM-638 -----</t>
  </si>
  <si>
    <t>0000000927</t>
  </si>
  <si>
    <t>----- COM-624 -----</t>
  </si>
  <si>
    <t>27/05/2022</t>
  </si>
  <si>
    <t>0000000913</t>
  </si>
  <si>
    <t>----- ASI-MAN20220527000000161 -----</t>
  </si>
  <si>
    <t>0000001338</t>
  </si>
  <si>
    <t>----- ASI-MAN20220527000000162 -----</t>
  </si>
  <si>
    <t>0000001339</t>
  </si>
  <si>
    <t>----- ASI-MAN20220527000000163 -----</t>
  </si>
  <si>
    <t>0000001340</t>
  </si>
  <si>
    <t>----- ASI-MAN20220527000000164 -----</t>
  </si>
  <si>
    <t>0000001341</t>
  </si>
  <si>
    <t>----- ASI-MAN20220527000000165 -----</t>
  </si>
  <si>
    <t>0000001342</t>
  </si>
  <si>
    <t>----- ASI-MAN20220527000000166 -----</t>
  </si>
  <si>
    <t>0000001343</t>
  </si>
  <si>
    <t>----- ASI-MAN20220527000000168 -----</t>
  </si>
  <si>
    <t>0000001345</t>
  </si>
  <si>
    <t>----- ASI-MAN20220527000000169 -----</t>
  </si>
  <si>
    <t>0000001346</t>
  </si>
  <si>
    <t>----- ASI-MAN20220527000000170 -----</t>
  </si>
  <si>
    <t>0000001347</t>
  </si>
  <si>
    <t>----- ASI-MAN20220527000000171 -----</t>
  </si>
  <si>
    <t>0000001348</t>
  </si>
  <si>
    <t>----- ASI-MAN20220527000000172 -----</t>
  </si>
  <si>
    <t>0000001349</t>
  </si>
  <si>
    <t>----- ASI-MAN20220527000000173 -----</t>
  </si>
  <si>
    <t>0000001350</t>
  </si>
  <si>
    <t>----- ASI-MAN20220527000000174 -----</t>
  </si>
  <si>
    <t>0000001351</t>
  </si>
  <si>
    <t>----- ASI-MAN20220527000000175 -----</t>
  </si>
  <si>
    <t>0000001352</t>
  </si>
  <si>
    <t>----- ASI-MAN20220527000000176 -----</t>
  </si>
  <si>
    <t>0000001353</t>
  </si>
  <si>
    <t>----- ASI-MAN20220527000000177 -----</t>
  </si>
  <si>
    <t>0000001354</t>
  </si>
  <si>
    <t>----- ASI-MAN20220527000000178 -----</t>
  </si>
  <si>
    <t>0000001355</t>
  </si>
  <si>
    <t>----- ASI-MAN20220527000000179 -----</t>
  </si>
  <si>
    <t>0000001356</t>
  </si>
  <si>
    <t>----- ASI-MAN20220527000000180 -----</t>
  </si>
  <si>
    <t>0000001357</t>
  </si>
  <si>
    <t>----- COM-641 -----</t>
  </si>
  <si>
    <t>26/05/2022</t>
  </si>
  <si>
    <t>0000000930</t>
  </si>
  <si>
    <t>----- ASI-EGR-CXP20220526000000157 -----</t>
  </si>
  <si>
    <t>ASI-EGR-CXP20220526000000157</t>
  </si>
  <si>
    <t>0000002190</t>
  </si>
  <si>
    <t>----- ASI-EGR-CXP20220525000000158 -----</t>
  </si>
  <si>
    <t>25/05/2022</t>
  </si>
  <si>
    <t>ASI-EGR-CXP20220525000000158</t>
  </si>
  <si>
    <t>0000002191</t>
  </si>
  <si>
    <t>----- COM-640 -----</t>
  </si>
  <si>
    <t>0000000929</t>
  </si>
  <si>
    <t>----- COM-623 -----</t>
  </si>
  <si>
    <t>24/05/2022</t>
  </si>
  <si>
    <t>0000000912</t>
  </si>
  <si>
    <t>----- ASI-EGR-CXP20220524000000026 -----</t>
  </si>
  <si>
    <t>0000001809</t>
  </si>
  <si>
    <t>----- ASI-EGR-CXP20220524000000027 -----</t>
  </si>
  <si>
    <t>0000001810</t>
  </si>
  <si>
    <t>----- ASI-BAN20220524000000012 -----</t>
  </si>
  <si>
    <t>0000001813</t>
  </si>
  <si>
    <t>----- ASI-EGR-CXP20220524000000028 -----</t>
  </si>
  <si>
    <t>0000001820</t>
  </si>
  <si>
    <t>----- ASI-EGR-CXP20220524000000029 -----</t>
  </si>
  <si>
    <t>0000001822</t>
  </si>
  <si>
    <t>----- ASI-EGR-CXP20220524000000032 -----</t>
  </si>
  <si>
    <t>0000001826</t>
  </si>
  <si>
    <t>----- COM-622 -----</t>
  </si>
  <si>
    <t>23/05/2022</t>
  </si>
  <si>
    <t>0000000911</t>
  </si>
  <si>
    <t>----- ASI-MAN20220523000000167 -----</t>
  </si>
  <si>
    <t>0000001344</t>
  </si>
  <si>
    <t>----- COM-620 -----</t>
  </si>
  <si>
    <t>20/05/2022</t>
  </si>
  <si>
    <t>0000000909</t>
  </si>
  <si>
    <t>----- COM-621 -----</t>
  </si>
  <si>
    <t>0000000910</t>
  </si>
  <si>
    <t>----- COM-634 -----</t>
  </si>
  <si>
    <t>19/05/2022</t>
  </si>
  <si>
    <t>0000000923</t>
  </si>
  <si>
    <t>----- ASI-MAN20220519000000258 -----</t>
  </si>
  <si>
    <t>0000001435</t>
  </si>
  <si>
    <t>----- COM-639 -----</t>
  </si>
  <si>
    <t>18/05/2022</t>
  </si>
  <si>
    <t>0000000928</t>
  </si>
  <si>
    <t>----- ASI-EGR-CXP20220518000000155 -----</t>
  </si>
  <si>
    <t>ASI-EGR-CXP20220518000000155</t>
  </si>
  <si>
    <t>0000002188</t>
  </si>
  <si>
    <t>----- COM-619 -----</t>
  </si>
  <si>
    <t>17/05/2022</t>
  </si>
  <si>
    <t>0000000908</t>
  </si>
  <si>
    <t>----- COM-617 -----</t>
  </si>
  <si>
    <t>16/05/2022</t>
  </si>
  <si>
    <t>0000000906</t>
  </si>
  <si>
    <t>----- COM-618 -----</t>
  </si>
  <si>
    <t>0000000907</t>
  </si>
  <si>
    <t>----- ASI-MAN20220513000000142 -----</t>
  </si>
  <si>
    <t>13/05/2022</t>
  </si>
  <si>
    <t>0000001319</t>
  </si>
  <si>
    <t>----- ASI-MAN20220513000000143 -----</t>
  </si>
  <si>
    <t>0000001320</t>
  </si>
  <si>
    <t>----- ASI-MAN20220513000000144 -----</t>
  </si>
  <si>
    <t>0000001321</t>
  </si>
  <si>
    <t>----- ASI-MAN20220513000000145 -----</t>
  </si>
  <si>
    <t>0000001322</t>
  </si>
  <si>
    <t>----- ASI-MAN20220513000000146 -----</t>
  </si>
  <si>
    <t>0000001323</t>
  </si>
  <si>
    <t>----- ASI-MAN20220513000000147 -----</t>
  </si>
  <si>
    <t>0000001324</t>
  </si>
  <si>
    <t>----- ASI-MAN20220513000000148 -----</t>
  </si>
  <si>
    <t>0000001325</t>
  </si>
  <si>
    <t>----- ASI-MAN20220513000000149 -----</t>
  </si>
  <si>
    <t>0000001326</t>
  </si>
  <si>
    <t>----- ASI-MAN20220513000000150 -----</t>
  </si>
  <si>
    <t>0000001327</t>
  </si>
  <si>
    <t>----- ASI-MAN20220513000000151 -----</t>
  </si>
  <si>
    <t>0000001328</t>
  </si>
  <si>
    <t>----- ASI-MAN20220513000000152 -----</t>
  </si>
  <si>
    <t>0000001329</t>
  </si>
  <si>
    <t>----- ASI-MAN20220513000000153 -----</t>
  </si>
  <si>
    <t>0000001330</t>
  </si>
  <si>
    <t>----- ASI-MAN20220513000000154 -----</t>
  </si>
  <si>
    <t>0000001331</t>
  </si>
  <si>
    <t>----- ASI-MAN20220513000000155 -----</t>
  </si>
  <si>
    <t>0000001332</t>
  </si>
  <si>
    <t>----- ASI-MAN20220513000000156 -----</t>
  </si>
  <si>
    <t>0000001333</t>
  </si>
  <si>
    <t>----- ASI-MAN20220513000000157 -----</t>
  </si>
  <si>
    <t>0000001334</t>
  </si>
  <si>
    <t>----- ASI-MAN20220513000000158 -----</t>
  </si>
  <si>
    <t>0000001335</t>
  </si>
  <si>
    <t>----- ASI-MAN20220513000000159 -----</t>
  </si>
  <si>
    <t>0000001336</t>
  </si>
  <si>
    <t>----- ASI-MAN20220513000000160 -----</t>
  </si>
  <si>
    <t>0000001337</t>
  </si>
  <si>
    <t>----- COM-616 -----</t>
  </si>
  <si>
    <t>11/05/2022</t>
  </si>
  <si>
    <t>0000000905</t>
  </si>
  <si>
    <t>----- COM-627 -----</t>
  </si>
  <si>
    <t>10/05/2022</t>
  </si>
  <si>
    <t>0000000916</t>
  </si>
  <si>
    <t>----- COM-631 -----</t>
  </si>
  <si>
    <t>09/05/2022</t>
  </si>
  <si>
    <t>0000000920</t>
  </si>
  <si>
    <t>----- ASI-BAN20220505000000015 -----</t>
  </si>
  <si>
    <t>05/05/2022</t>
  </si>
  <si>
    <t>0000001816</t>
  </si>
  <si>
    <t>----- COM-628 -----</t>
  </si>
  <si>
    <t>03/05/2022</t>
  </si>
  <si>
    <t>0000000917</t>
  </si>
  <si>
    <t>----- COM-629 -----</t>
  </si>
  <si>
    <t>0000000918</t>
  </si>
  <si>
    <t>----- COM-630 -----</t>
  </si>
  <si>
    <t>0000000919</t>
  </si>
  <si>
    <t>----- COM-642 -----</t>
  </si>
  <si>
    <t>0000000931</t>
  </si>
  <si>
    <t>----- ASI-MAN20220501000000069 -----</t>
  </si>
  <si>
    <t>01/05/2022</t>
  </si>
  <si>
    <t>0000001239</t>
  </si>
  <si>
    <t>----- ASI-MAN20220501000000502 -----</t>
  </si>
  <si>
    <t>0000001680</t>
  </si>
  <si>
    <t>----- COM-606 -----</t>
  </si>
  <si>
    <t>30/04/2022</t>
  </si>
  <si>
    <t>0000000895</t>
  </si>
  <si>
    <t>----- ASI-MAN20220429000000132 -----</t>
  </si>
  <si>
    <t>29/04/2022</t>
  </si>
  <si>
    <t>0000001308</t>
  </si>
  <si>
    <t>----- ASI-MAN20220429000000133 -----</t>
  </si>
  <si>
    <t>0000001309</t>
  </si>
  <si>
    <t>----- ASI-MAN20220429000000134 -----</t>
  </si>
  <si>
    <t>0000001310</t>
  </si>
  <si>
    <t>----- ASI-MAN20220429000000135 -----</t>
  </si>
  <si>
    <t>0000001311</t>
  </si>
  <si>
    <t>----- ASI-MAN20220429000000136 -----</t>
  </si>
  <si>
    <t>0000001312</t>
  </si>
  <si>
    <t>----- ASI-MAN20220429000000137 -----</t>
  </si>
  <si>
    <t>0000001313</t>
  </si>
  <si>
    <t>----- ASI-MAN20220429000000138 -----</t>
  </si>
  <si>
    <t>0000001314</t>
  </si>
  <si>
    <t>----- ASI-MAN20220429000000139 -----</t>
  </si>
  <si>
    <t>0000001315</t>
  </si>
  <si>
    <t>----- ASI-MAN20220429000000140 -----</t>
  </si>
  <si>
    <t>0000001316</t>
  </si>
  <si>
    <t>----- ASI-MAN20220429000000141 -----</t>
  </si>
  <si>
    <t>0000001317</t>
  </si>
  <si>
    <t>----- ASI-MAN20220428000000517 -----</t>
  </si>
  <si>
    <t>28/04/2022</t>
  </si>
  <si>
    <t>0000001695</t>
  </si>
  <si>
    <t>----- COM-607 -----</t>
  </si>
  <si>
    <t>26/04/2022</t>
  </si>
  <si>
    <t>0000000896</t>
  </si>
  <si>
    <t>----- COM-608 -----</t>
  </si>
  <si>
    <t>22/04/2022</t>
  </si>
  <si>
    <t>0000000897</t>
  </si>
  <si>
    <t>----- ASI-EGR-CXP20220422000000116 -----</t>
  </si>
  <si>
    <t>ASI-EGR-CXP20220422000000116</t>
  </si>
  <si>
    <t>0000002149</t>
  </si>
  <si>
    <t>----- ASI-BAN20220422000000084 -----</t>
  </si>
  <si>
    <t>0000002108</t>
  </si>
  <si>
    <t>----- ASI-BAN20220421000000026 -----</t>
  </si>
  <si>
    <t>21/04/2022</t>
  </si>
  <si>
    <t>0000001834</t>
  </si>
  <si>
    <t>----- COM-609 -----</t>
  </si>
  <si>
    <t>19/04/2022</t>
  </si>
  <si>
    <t>0000000898</t>
  </si>
  <si>
    <t>----- ASI-MAN20220416000000123 -----</t>
  </si>
  <si>
    <t>16/04/2022</t>
  </si>
  <si>
    <t>0000001296</t>
  </si>
  <si>
    <t>----- ASI-MAN20220415000000124 -----</t>
  </si>
  <si>
    <t>15/04/2022</t>
  </si>
  <si>
    <t>0000001297</t>
  </si>
  <si>
    <t>----- ASI-MAN20220415000000125 -----</t>
  </si>
  <si>
    <t>0000001298</t>
  </si>
  <si>
    <t>----- ASI-MAN20220415000000126 -----</t>
  </si>
  <si>
    <t>0000001299</t>
  </si>
  <si>
    <t>----- ASI-MAN20220415000000127 -----</t>
  </si>
  <si>
    <t>0000001301</t>
  </si>
  <si>
    <t>----- ASI-MAN20220415000000128 -----</t>
  </si>
  <si>
    <t>0000001302</t>
  </si>
  <si>
    <t>----- ASI-MAN20220415000000129 -----</t>
  </si>
  <si>
    <t>0000001303</t>
  </si>
  <si>
    <t>----- ASI-MAN20220415000000130 -----</t>
  </si>
  <si>
    <t>0000001304</t>
  </si>
  <si>
    <t>----- ASI-MAN20220415000000131 -----</t>
  </si>
  <si>
    <t>0000001305</t>
  </si>
  <si>
    <t>----- ASI-MAN20220415000000515 -----</t>
  </si>
  <si>
    <t>0000001693</t>
  </si>
  <si>
    <t>----- ASI-MAN20220415000000516 -----</t>
  </si>
  <si>
    <t>0000001694</t>
  </si>
  <si>
    <t>----- ASI-EGR-CXP20220414000000022 -----</t>
  </si>
  <si>
    <t>14/04/2022</t>
  </si>
  <si>
    <t>0000001803</t>
  </si>
  <si>
    <t>----- ASI-EGR-CXP20220414000000030 -----</t>
  </si>
  <si>
    <t>0000001823</t>
  </si>
  <si>
    <t>----- ASI-EGR-CXP20220414000000031 -----</t>
  </si>
  <si>
    <t>0000001825</t>
  </si>
  <si>
    <t>----- ASI-EGR-CXP20220414000000033 -----</t>
  </si>
  <si>
    <t>0000001828</t>
  </si>
  <si>
    <t>----- ASI-EGR-CXP20230320000000024 -----</t>
  </si>
  <si>
    <t>0000001970</t>
  </si>
  <si>
    <t>----- COM-615 -----</t>
  </si>
  <si>
    <t>13/04/2022</t>
  </si>
  <si>
    <t>0000000904</t>
  </si>
  <si>
    <t>----- COM-610 -----</t>
  </si>
  <si>
    <t>12/04/2022</t>
  </si>
  <si>
    <t>0000000899</t>
  </si>
  <si>
    <t>----- ASI-BAN20220411000000023 -----</t>
  </si>
  <si>
    <t>11/04/2022</t>
  </si>
  <si>
    <t>0000001831</t>
  </si>
  <si>
    <t>----- ASI-BAN20220411000000025 -----</t>
  </si>
  <si>
    <t>0000001833</t>
  </si>
  <si>
    <t>----- COM-612 -----</t>
  </si>
  <si>
    <t>09/04/2022</t>
  </si>
  <si>
    <t>0000000901</t>
  </si>
  <si>
    <t>----- ASI-ING-CXC20220406000000008 -----</t>
  </si>
  <si>
    <t>06/04/2022</t>
  </si>
  <si>
    <t>ASI-ING-CXC20220406000000008</t>
  </si>
  <si>
    <t>0000002115</t>
  </si>
  <si>
    <t>----- ASI-VEN20220406000000006 -----</t>
  </si>
  <si>
    <t>VENTA FIC.</t>
  </si>
  <si>
    <t>ASI-VEN20220406000000006</t>
  </si>
  <si>
    <t>0000002066</t>
  </si>
  <si>
    <t>VENTA CREDITO-001-001-000000010</t>
  </si>
  <si>
    <t>----- COM-611 -----</t>
  </si>
  <si>
    <t>05/04/2022</t>
  </si>
  <si>
    <t>0000000900</t>
  </si>
  <si>
    <t>----- ASI-ING-CXC20220405000000007 -----</t>
  </si>
  <si>
    <t>ASI-ING-CXC20220405000000007</t>
  </si>
  <si>
    <t>0000002074</t>
  </si>
  <si>
    <t xml:space="preserve">CUENTAS POR COBRAR - TRANSFERENCIA#20723036 </t>
  </si>
  <si>
    <t>----- ASI-MAN20220401000000513 -----</t>
  </si>
  <si>
    <t>01/04/2022</t>
  </si>
  <si>
    <t>0000001691</t>
  </si>
  <si>
    <t>----- ASI-MAN20220401000000514 -----</t>
  </si>
  <si>
    <t>0000001692</t>
  </si>
  <si>
    <t>----- COM-613 -----</t>
  </si>
  <si>
    <t>0000000902</t>
  </si>
  <si>
    <t>----- COM-614 -----</t>
  </si>
  <si>
    <t>0000000903</t>
  </si>
  <si>
    <t>----- ASI-MAN20220401000000113 -----</t>
  </si>
  <si>
    <t>0000001285</t>
  </si>
  <si>
    <t>----- ASI-MAN20220401000000114 -----</t>
  </si>
  <si>
    <t>0000001287</t>
  </si>
  <si>
    <t>----- ASI-MAN20220401000000115 -----</t>
  </si>
  <si>
    <t>0000001288</t>
  </si>
  <si>
    <t>----- ASI-MAN20220401000000116 -----</t>
  </si>
  <si>
    <t>0000001289</t>
  </si>
  <si>
    <t>----- ASI-MAN20220401000000117 -----</t>
  </si>
  <si>
    <t>0000001290</t>
  </si>
  <si>
    <t>----- ASI-MAN20220401000000118 -----</t>
  </si>
  <si>
    <t>0000001291</t>
  </si>
  <si>
    <t>----- ASI-MAN20220401000000119 -----</t>
  </si>
  <si>
    <t>0000001292</t>
  </si>
  <si>
    <t>----- ASI-MAN20220401000000120 -----</t>
  </si>
  <si>
    <t>0000001293</t>
  </si>
  <si>
    <t>----- ASI-MAN20220401000000121 -----</t>
  </si>
  <si>
    <t>0000001294</t>
  </si>
  <si>
    <t>----- ASI-MAN20220401000000122 -----</t>
  </si>
  <si>
    <t>0000001295</t>
  </si>
  <si>
    <t>----- COM-583 -----</t>
  </si>
  <si>
    <t>31/03/2022</t>
  </si>
  <si>
    <t>0000000872</t>
  </si>
  <si>
    <t>----- ASI-BAN20220331000000022 -----</t>
  </si>
  <si>
    <t>0000002104</t>
  </si>
  <si>
    <t>----- ASI-BAN20220331000000017 -----</t>
  </si>
  <si>
    <t>0000001819</t>
  </si>
  <si>
    <t>----- ASI-BAN20220331000000018 -----</t>
  </si>
  <si>
    <t>0000001821</t>
  </si>
  <si>
    <t>----- ASI-COM20220330000000076 -----</t>
  </si>
  <si>
    <t>30/03/2022</t>
  </si>
  <si>
    <t>0000001127</t>
  </si>
  <si>
    <t>----- COM-584 -----</t>
  </si>
  <si>
    <t>21/03/2022</t>
  </si>
  <si>
    <t>0000000873</t>
  </si>
  <si>
    <t>----- COM-585 -----</t>
  </si>
  <si>
    <t>0000000874</t>
  </si>
  <si>
    <t>----- ASI-EGR-CXP20220321000000025 -----</t>
  </si>
  <si>
    <t>0000001808</t>
  </si>
  <si>
    <t>----- ASI-BAN20220321000000016 -----</t>
  </si>
  <si>
    <t>0000001817</t>
  </si>
  <si>
    <t>----- ASI-MAN20220318000000511 -----</t>
  </si>
  <si>
    <t>18/03/2022</t>
  </si>
  <si>
    <t>0000001689</t>
  </si>
  <si>
    <t>----- ASI-MAN20220318000000512 -----</t>
  </si>
  <si>
    <t>0000001690</t>
  </si>
  <si>
    <t>----- COM-604 -----</t>
  </si>
  <si>
    <t>0000000893</t>
  </si>
  <si>
    <t>----- ASI-MAN20220318000000106 -----</t>
  </si>
  <si>
    <t>0000001277</t>
  </si>
  <si>
    <t>----- ASI-MAN20220318000000107 -----</t>
  </si>
  <si>
    <t>0000001279</t>
  </si>
  <si>
    <t>----- ASI-MAN20220318000000108 -----</t>
  </si>
  <si>
    <t>0000001280</t>
  </si>
  <si>
    <t>----- ASI-MAN20220318000000109 -----</t>
  </si>
  <si>
    <t>0000001281</t>
  </si>
  <si>
    <t>----- ASI-MAN20220318000000110 -----</t>
  </si>
  <si>
    <t>0000001282</t>
  </si>
  <si>
    <t>----- ASI-MAN20220318000000111 -----</t>
  </si>
  <si>
    <t>0000001283</t>
  </si>
  <si>
    <t>----- COM-597 -----</t>
  </si>
  <si>
    <t>16/03/2022</t>
  </si>
  <si>
    <t>0000000886</t>
  </si>
  <si>
    <t>----- COM-598 -----</t>
  </si>
  <si>
    <t>0000000887</t>
  </si>
  <si>
    <t>----- COM-601 -----</t>
  </si>
  <si>
    <t>0000000890</t>
  </si>
  <si>
    <t>----- COM-602 -----</t>
  </si>
  <si>
    <t>0000000891</t>
  </si>
  <si>
    <t>----- COM-586 -----</t>
  </si>
  <si>
    <t>14/03/2022</t>
  </si>
  <si>
    <t>0000000875</t>
  </si>
  <si>
    <t>----- COM-600 -----</t>
  </si>
  <si>
    <t>0000000889</t>
  </si>
  <si>
    <t>----- COM-603 -----</t>
  </si>
  <si>
    <t>0000000892</t>
  </si>
  <si>
    <t>----- ASI-EGR-CXP20220314000000138 -----</t>
  </si>
  <si>
    <t>ASI-EGR-CXP20220314000000138</t>
  </si>
  <si>
    <t>0000002171</t>
  </si>
  <si>
    <t>----- ASI-EGR-CXP20220314000000111 -----</t>
  </si>
  <si>
    <t>ASI-EGR-CXP20220314000000111</t>
  </si>
  <si>
    <t>0000002144</t>
  </si>
  <si>
    <t>----- COM-663 -----</t>
  </si>
  <si>
    <t>13/03/2022</t>
  </si>
  <si>
    <t>0000001014</t>
  </si>
  <si>
    <t>----- COM-587 -----</t>
  </si>
  <si>
    <t>11/03/2022</t>
  </si>
  <si>
    <t>0000000876</t>
  </si>
  <si>
    <t>----- COM-599 -----</t>
  </si>
  <si>
    <t>0000000888</t>
  </si>
  <si>
    <t>----- ASI-EGR-CXP20220311000000140 -----</t>
  </si>
  <si>
    <t>ASI-EGR-CXP20220311000000140</t>
  </si>
  <si>
    <t>0000002173</t>
  </si>
  <si>
    <t>----- ASI-BAN20220308000000010 -----</t>
  </si>
  <si>
    <t>08/03/2022</t>
  </si>
  <si>
    <t>0000001811</t>
  </si>
  <si>
    <t>----- ASI-BAN20220308000000013 -----</t>
  </si>
  <si>
    <t>0000001814</t>
  </si>
  <si>
    <t>----- COM-588 -----</t>
  </si>
  <si>
    <t>0000000877</t>
  </si>
  <si>
    <t>----- COM-589 -----</t>
  </si>
  <si>
    <t>07/03/2022</t>
  </si>
  <si>
    <t>0000000878</t>
  </si>
  <si>
    <t>----- COM-590 -----</t>
  </si>
  <si>
    <t>0000000879</t>
  </si>
  <si>
    <t>----- COM-591 -----</t>
  </si>
  <si>
    <t>0000000880</t>
  </si>
  <si>
    <t>----- COM-592 -----</t>
  </si>
  <si>
    <t>0000000881</t>
  </si>
  <si>
    <t>----- COM-593 -----</t>
  </si>
  <si>
    <t>0000000882</t>
  </si>
  <si>
    <t>----- ASI-ING-CXC20220307000000006 -----</t>
  </si>
  <si>
    <t>ASI-ING-CXC20220307000000006</t>
  </si>
  <si>
    <t>0000002072</t>
  </si>
  <si>
    <t xml:space="preserve">CUENTAS POR COBRAR - TRANSFERENCIA#115934957 </t>
  </si>
  <si>
    <t>----- ASI-EGR-CXP20220307000000139 -----</t>
  </si>
  <si>
    <t>ASI-EGR-CXP20220307000000139</t>
  </si>
  <si>
    <t>0000002172</t>
  </si>
  <si>
    <t>----- ASI-MAN20220305000000509 -----</t>
  </si>
  <si>
    <t>05/03/2022</t>
  </si>
  <si>
    <t>0000001687</t>
  </si>
  <si>
    <t>----- ASI-MAN20220305000000510 -----</t>
  </si>
  <si>
    <t>0000001688</t>
  </si>
  <si>
    <t>----- ASI-EGR-CXP20220304000000023 -----</t>
  </si>
  <si>
    <t>04/03/2022</t>
  </si>
  <si>
    <t>0000001805</t>
  </si>
  <si>
    <t>----- ASI-MAN20220304000000099 -----</t>
  </si>
  <si>
    <t>0000001270</t>
  </si>
  <si>
    <t>----- ASI-MAN20220304000000100 -----</t>
  </si>
  <si>
    <t>0000001271</t>
  </si>
  <si>
    <t>----- ASI-MAN20220304000000101 -----</t>
  </si>
  <si>
    <t>0000001272</t>
  </si>
  <si>
    <t>----- ASI-MAN20220304000000102 -----</t>
  </si>
  <si>
    <t>0000001273</t>
  </si>
  <si>
    <t>----- ASI-MAN20220304000000103 -----</t>
  </si>
  <si>
    <t>0000001274</t>
  </si>
  <si>
    <t>----- ASI-MAN20220304000000104 -----</t>
  </si>
  <si>
    <t>0000001275</t>
  </si>
  <si>
    <t>----- ASI-MAN20220304000000105 -----</t>
  </si>
  <si>
    <t>0000001276</t>
  </si>
  <si>
    <t>----- COM-594 -----</t>
  </si>
  <si>
    <t>03/03/2022</t>
  </si>
  <si>
    <t>0000000883</t>
  </si>
  <si>
    <t>----- COM-595 -----</t>
  </si>
  <si>
    <t>0000000884</t>
  </si>
  <si>
    <t>----- ASI-EGR-CXP20220303000000137 -----</t>
  </si>
  <si>
    <t>ASI-EGR-CXP20220303000000137</t>
  </si>
  <si>
    <t>0000002170</t>
  </si>
  <si>
    <t>----- ASI-EGR-CXP20220302000000018 -----</t>
  </si>
  <si>
    <t>02/03/2022</t>
  </si>
  <si>
    <t>0000001793</t>
  </si>
  <si>
    <t>----- ASI-EGR-CXP20220302000000020 -----</t>
  </si>
  <si>
    <t>0000001795</t>
  </si>
  <si>
    <t>----- ASI-EGR-CXP20220302000000021 -----</t>
  </si>
  <si>
    <t>0000001796</t>
  </si>
  <si>
    <t>----- ASI-BAN20220302000000019 -----</t>
  </si>
  <si>
    <t>0000001824</t>
  </si>
  <si>
    <t>----- ASI-BAN20220302000000020 -----</t>
  </si>
  <si>
    <t>0000001827</t>
  </si>
  <si>
    <t>----- ASI-BAN20220302000000021 -----</t>
  </si>
  <si>
    <t>0000001829</t>
  </si>
  <si>
    <t>----- COM-596 -----</t>
  </si>
  <si>
    <t>0000000885</t>
  </si>
  <si>
    <t>----- COM-605 -----</t>
  </si>
  <si>
    <t>01/03/2022</t>
  </si>
  <si>
    <t>0000000894</t>
  </si>
  <si>
    <t>----- COM-548 -----</t>
  </si>
  <si>
    <t>28/02/2022</t>
  </si>
  <si>
    <t>0000000836</t>
  </si>
  <si>
    <t>----- ASI-BAN20220228000000029 -----</t>
  </si>
  <si>
    <t>0000002100</t>
  </si>
  <si>
    <t>----- ASI-BAN20220224000000009 -----</t>
  </si>
  <si>
    <t>24/02/2022</t>
  </si>
  <si>
    <t>0000001806</t>
  </si>
  <si>
    <t>----- ASI-MAN20220223000000528 -----</t>
  </si>
  <si>
    <t>23/02/2022</t>
  </si>
  <si>
    <t>0000001706</t>
  </si>
  <si>
    <t>----- COM-580 -----</t>
  </si>
  <si>
    <t>22/02/2022</t>
  </si>
  <si>
    <t>0000000868</t>
  </si>
  <si>
    <t>----- COM-582 -----</t>
  </si>
  <si>
    <t>0000000870</t>
  </si>
  <si>
    <t>----- ASI-EGR-CXP20220221000000126 -----</t>
  </si>
  <si>
    <t>21/02/2022</t>
  </si>
  <si>
    <t>ASI-EGR-CXP20220221000000126</t>
  </si>
  <si>
    <t>0000002159</t>
  </si>
  <si>
    <t>----- ASI-MAN20220219000000504 -----</t>
  </si>
  <si>
    <t>19/02/2022</t>
  </si>
  <si>
    <t>0000001682</t>
  </si>
  <si>
    <t>----- ASI-MAN20220219000000505 -----</t>
  </si>
  <si>
    <t>0000001683</t>
  </si>
  <si>
    <t>----- ASI-MAN20220219000000506 -----</t>
  </si>
  <si>
    <t>0000001684</t>
  </si>
  <si>
    <t>----- ASI-MAN20220219000000507 -----</t>
  </si>
  <si>
    <t>0000001685</t>
  </si>
  <si>
    <t>----- ASI-MAN20220219000000508 -----</t>
  </si>
  <si>
    <t>0000001686</t>
  </si>
  <si>
    <t>----- COM-549 -----</t>
  </si>
  <si>
    <t>18/02/2022</t>
  </si>
  <si>
    <t>0000000837</t>
  </si>
  <si>
    <t>----- COM-550 -----</t>
  </si>
  <si>
    <t>0000000838</t>
  </si>
  <si>
    <t>----- COM-581 -----</t>
  </si>
  <si>
    <t>0000000869</t>
  </si>
  <si>
    <t>----- ASI-MAN20220218000000085 -----</t>
  </si>
  <si>
    <t>0000001256</t>
  </si>
  <si>
    <t>----- ASI-MAN20220218000000086 -----</t>
  </si>
  <si>
    <t>0000001257</t>
  </si>
  <si>
    <t>----- ASI-MAN20220218000000087 -----</t>
  </si>
  <si>
    <t>0000001258</t>
  </si>
  <si>
    <t>----- ASI-MAN20220218000000088 -----</t>
  </si>
  <si>
    <t>0000001259</t>
  </si>
  <si>
    <t>----- ASI-MAN20220218000000089 -----</t>
  </si>
  <si>
    <t>0000001260</t>
  </si>
  <si>
    <t>----- ASI-MAN20220218000000090 -----</t>
  </si>
  <si>
    <t>0000001261</t>
  </si>
  <si>
    <t>----- ASI-MAN20220218000000091 -----</t>
  </si>
  <si>
    <t>0000001262</t>
  </si>
  <si>
    <t>----- ASI-MAN20220218000000092 -----</t>
  </si>
  <si>
    <t>0000001263</t>
  </si>
  <si>
    <t>----- ASI-MAN20220218000000093 -----</t>
  </si>
  <si>
    <t>0000001264</t>
  </si>
  <si>
    <t>----- ASI-MAN20220218000000094 -----</t>
  </si>
  <si>
    <t>0000001265</t>
  </si>
  <si>
    <t>----- ASI-MAN20220218000000095 -----</t>
  </si>
  <si>
    <t>0000001266</t>
  </si>
  <si>
    <t>----- ASI-MAN20220218000000096 -----</t>
  </si>
  <si>
    <t>0000001267</t>
  </si>
  <si>
    <t>----- ASI-MAN20220218000000097 -----</t>
  </si>
  <si>
    <t>0000001268</t>
  </si>
  <si>
    <t>----- ASI-MAN20220218000000098 -----</t>
  </si>
  <si>
    <t>0000001269</t>
  </si>
  <si>
    <t>----- ASI-MAN20220218000000112 -----</t>
  </si>
  <si>
    <t>0000001284</t>
  </si>
  <si>
    <t>----- COM-551 -----</t>
  </si>
  <si>
    <t>15/02/2022</t>
  </si>
  <si>
    <t>0000000839</t>
  </si>
  <si>
    <t>----- COM-552 -----</t>
  </si>
  <si>
    <t>0000000840</t>
  </si>
  <si>
    <t>----- COM-553 -----</t>
  </si>
  <si>
    <t>0000000841</t>
  </si>
  <si>
    <t>----- COM-554 -----</t>
  </si>
  <si>
    <t>0000000842</t>
  </si>
  <si>
    <t>----- COM-578 -----</t>
  </si>
  <si>
    <t>0000000866</t>
  </si>
  <si>
    <t>----- ASI-BAN20220215000000006 -----</t>
  </si>
  <si>
    <t>0000001801</t>
  </si>
  <si>
    <t>----- ASI-BAN20220215000000008 -----</t>
  </si>
  <si>
    <t>0000001804</t>
  </si>
  <si>
    <t>----- ASI-MAN20220214000000345 -----</t>
  </si>
  <si>
    <t>14/02/2022</t>
  </si>
  <si>
    <t>0000001523</t>
  </si>
  <si>
    <t>----- COM-574 -----</t>
  </si>
  <si>
    <t>13/02/2022</t>
  </si>
  <si>
    <t>0000000862</t>
  </si>
  <si>
    <t>----- COM-576 -----</t>
  </si>
  <si>
    <t>0000000864</t>
  </si>
  <si>
    <t>----- COM-579 -----</t>
  </si>
  <si>
    <t>12/02/2022</t>
  </si>
  <si>
    <t>0000000867</t>
  </si>
  <si>
    <t>----- COM-555 -----</t>
  </si>
  <si>
    <t>11/02/2022</t>
  </si>
  <si>
    <t>0000000843</t>
  </si>
  <si>
    <t>----- COM-556 -----</t>
  </si>
  <si>
    <t>0000000844</t>
  </si>
  <si>
    <t>----- COM-557 -----</t>
  </si>
  <si>
    <t>0000000845</t>
  </si>
  <si>
    <t>----- COM-558 -----</t>
  </si>
  <si>
    <t>0000000846</t>
  </si>
  <si>
    <t>----- COM-575 -----</t>
  </si>
  <si>
    <t>0000000863</t>
  </si>
  <si>
    <t>----- COM-577 -----</t>
  </si>
  <si>
    <t>0000000865</t>
  </si>
  <si>
    <t>----- ASI-EGR-CXP20220211000000154 -----</t>
  </si>
  <si>
    <t>ASI-EGR-CXP20220211000000154</t>
  </si>
  <si>
    <t>0000002187</t>
  </si>
  <si>
    <t>----- ASI-EGR-CXP20220211000000146 -----</t>
  </si>
  <si>
    <t>ASI-EGR-CXP20220211000000146</t>
  </si>
  <si>
    <t>0000002179</t>
  </si>
  <si>
    <t>----- ASI-EGR-CXP20220211000000151 -----</t>
  </si>
  <si>
    <t>ASI-EGR-CXP20220211000000151</t>
  </si>
  <si>
    <t>0000002184</t>
  </si>
  <si>
    <t>----- ASI-EGR-CXP20220210000000152 -----</t>
  </si>
  <si>
    <t>10/02/2022</t>
  </si>
  <si>
    <t>ASI-EGR-CXP20220210000000152</t>
  </si>
  <si>
    <t>0000002185</t>
  </si>
  <si>
    <t>----- ASI-EGR-CXP20220210000000135 -----</t>
  </si>
  <si>
    <t>ASI-EGR-CXP20220210000000135</t>
  </si>
  <si>
    <t>0000002168</t>
  </si>
  <si>
    <t>----- COM-559 -----</t>
  </si>
  <si>
    <t>0000000847</t>
  </si>
  <si>
    <t>----- COM-560 -----</t>
  </si>
  <si>
    <t>0000000848</t>
  </si>
  <si>
    <t>----- COM-561 -----</t>
  </si>
  <si>
    <t>0000000849</t>
  </si>
  <si>
    <t>----- COM-562 -----</t>
  </si>
  <si>
    <t>09/02/2022</t>
  </si>
  <si>
    <t>0000000850</t>
  </si>
  <si>
    <t>----- COM-563 -----</t>
  </si>
  <si>
    <t>0000000851</t>
  </si>
  <si>
    <t>----- ASI-BAN20220209000000002 -----</t>
  </si>
  <si>
    <t>0000001797</t>
  </si>
  <si>
    <t>----- ASI-BAN20220209000000007 -----</t>
  </si>
  <si>
    <t>0000001802</t>
  </si>
  <si>
    <t>----- ASI-EGR-CXP20220208000000124 -----</t>
  </si>
  <si>
    <t>08/02/2022</t>
  </si>
  <si>
    <t>ASI-EGR-CXP20220208000000124</t>
  </si>
  <si>
    <t>0000002157</t>
  </si>
  <si>
    <t>----- COM-564 -----</t>
  </si>
  <si>
    <t>0000000852</t>
  </si>
  <si>
    <t>----- COM-572 -----</t>
  </si>
  <si>
    <t>0000000860</t>
  </si>
  <si>
    <t>----- COM-566 -----</t>
  </si>
  <si>
    <t>07/02/2022</t>
  </si>
  <si>
    <t>0000000854</t>
  </si>
  <si>
    <t>----- COM-567 -----</t>
  </si>
  <si>
    <t>0000000855</t>
  </si>
  <si>
    <t>----- COM-568 -----</t>
  </si>
  <si>
    <t>0000000856</t>
  </si>
  <si>
    <t>----- COM-569 -----</t>
  </si>
  <si>
    <t>0000000857</t>
  </si>
  <si>
    <t>----- ASI-MAN20220205000000067 -----</t>
  </si>
  <si>
    <t>05/02/2022</t>
  </si>
  <si>
    <t>0000001237</t>
  </si>
  <si>
    <t>----- ASI-MAN20220205000000068 -----</t>
  </si>
  <si>
    <t>0000001238</t>
  </si>
  <si>
    <t>----- ASI-MAN20220205000000070 -----</t>
  </si>
  <si>
    <t>0000001240</t>
  </si>
  <si>
    <t>----- ASI-MAN20220205000000071 -----</t>
  </si>
  <si>
    <t>0000001241</t>
  </si>
  <si>
    <t>----- ASI-MAN20220205000000072 -----</t>
  </si>
  <si>
    <t>0000001242</t>
  </si>
  <si>
    <t>----- ASI-MAN20220205000000073 -----</t>
  </si>
  <si>
    <t>0000001244</t>
  </si>
  <si>
    <t>----- ASI-MAN20220205000000074 -----</t>
  </si>
  <si>
    <t>0000001245</t>
  </si>
  <si>
    <t>----- ASI-MAN20220205000000075 -----</t>
  </si>
  <si>
    <t>0000001246</t>
  </si>
  <si>
    <t>----- ASI-MAN20220205000000076 -----</t>
  </si>
  <si>
    <t>0000001247</t>
  </si>
  <si>
    <t>----- ASI-MAN20220205000000077 -----</t>
  </si>
  <si>
    <t>0000001248</t>
  </si>
  <si>
    <t>----- ASI-MAN20220205000000078 -----</t>
  </si>
  <si>
    <t>0000001249</t>
  </si>
  <si>
    <t>----- ASI-MAN20220205000000079 -----</t>
  </si>
  <si>
    <t>0000001250</t>
  </si>
  <si>
    <t>----- ASI-MAN20220205000000080 -----</t>
  </si>
  <si>
    <t>0000001251</t>
  </si>
  <si>
    <t>----- ASI-MAN20220205000000081 -----</t>
  </si>
  <si>
    <t>0000001252</t>
  </si>
  <si>
    <t>----- ASI-MAN20220205000000082 -----</t>
  </si>
  <si>
    <t>0000001253</t>
  </si>
  <si>
    <t>----- ASI-MAN20220205000000083 -----</t>
  </si>
  <si>
    <t>0000001254</t>
  </si>
  <si>
    <t>----- ASI-MAN20220205000000084 -----</t>
  </si>
  <si>
    <t>0000001255</t>
  </si>
  <si>
    <t>----- ASI-MAN20220205000000499 -----</t>
  </si>
  <si>
    <t>0000001677</t>
  </si>
  <si>
    <t>----- ASI-MAN20220205000000500 -----</t>
  </si>
  <si>
    <t>0000001678</t>
  </si>
  <si>
    <t>----- ASI-MAN20220205000000501 -----</t>
  </si>
  <si>
    <t>0000001679</t>
  </si>
  <si>
    <t>----- ASI-MAN20220205000000503 -----</t>
  </si>
  <si>
    <t>0000001681</t>
  </si>
  <si>
    <t>----- ASI-EGR-CXP20220204000000017 -----</t>
  </si>
  <si>
    <t>04/02/2022</t>
  </si>
  <si>
    <t>0000001791</t>
  </si>
  <si>
    <t>----- ASI-EGR-CXP20220204000000015 -----</t>
  </si>
  <si>
    <t>0000001792</t>
  </si>
  <si>
    <t>----- ASI-EGR-CXP20220204000000019 -----</t>
  </si>
  <si>
    <t>0000001794</t>
  </si>
  <si>
    <t>----- ASI-BAN20220204000000005 -----</t>
  </si>
  <si>
    <t>0000001800</t>
  </si>
  <si>
    <t>----- COM-565 -----</t>
  </si>
  <si>
    <t>0000000853</t>
  </si>
  <si>
    <t>----- COM-573 -----</t>
  </si>
  <si>
    <t>0000000861</t>
  </si>
  <si>
    <t>----- ASI-EGR-CXP20220204000000150 -----</t>
  </si>
  <si>
    <t>ASI-EGR-CXP20220204000000150</t>
  </si>
  <si>
    <t>0000002183</t>
  </si>
  <si>
    <t>----- COM-570 -----</t>
  </si>
  <si>
    <t>03/02/2022</t>
  </si>
  <si>
    <t>0000000858</t>
  </si>
  <si>
    <t>----- COM-571 -----</t>
  </si>
  <si>
    <t>02/02/2022</t>
  </si>
  <si>
    <t>0000000859</t>
  </si>
  <si>
    <t>----- ASI-ING-CXC20230511000000004 -----</t>
  </si>
  <si>
    <t>01/02/2022</t>
  </si>
  <si>
    <t>ASI-ING-CXC20230511000000004</t>
  </si>
  <si>
    <t>0000002069</t>
  </si>
  <si>
    <t xml:space="preserve">CUENTAS POR COBRAR - TRANSFERENCIA#12022350 </t>
  </si>
  <si>
    <t>----- ASI-BAN20220131000000004 -----</t>
  </si>
  <si>
    <t>31/01/2022</t>
  </si>
  <si>
    <t>0000001799</t>
  </si>
  <si>
    <t>----- COM-512 -----</t>
  </si>
  <si>
    <t>0000000795</t>
  </si>
  <si>
    <t>----- ASI-BAN20220131000000027 -----</t>
  </si>
  <si>
    <t>0000002106</t>
  </si>
  <si>
    <t>----- ASI-MAN20220129000000518 -----</t>
  </si>
  <si>
    <t>29/01/2022</t>
  </si>
  <si>
    <t>0000001696</t>
  </si>
  <si>
    <t>----- COM-534 -----</t>
  </si>
  <si>
    <t>28/01/2022</t>
  </si>
  <si>
    <t>0000000817</t>
  </si>
  <si>
    <t>----- ASI-EGR-CXP20220127000000014 -----</t>
  </si>
  <si>
    <t>27/01/2022</t>
  </si>
  <si>
    <t>0000001788</t>
  </si>
  <si>
    <t>----- ASI-EGR-CXP20220127000000016 -----</t>
  </si>
  <si>
    <t>0000001790</t>
  </si>
  <si>
    <t>----- COM-529 -----</t>
  </si>
  <si>
    <t>26/01/2022</t>
  </si>
  <si>
    <t>0000000812</t>
  </si>
  <si>
    <t>----- COM-541 -----</t>
  </si>
  <si>
    <t>25/01/2022</t>
  </si>
  <si>
    <t>0000000824</t>
  </si>
  <si>
    <t>----- COM-513 -----</t>
  </si>
  <si>
    <t>24/01/2022</t>
  </si>
  <si>
    <t>0000000796</t>
  </si>
  <si>
    <t>----- COM-514 -----</t>
  </si>
  <si>
    <t>0000000797</t>
  </si>
  <si>
    <t>----- COM-539 -----</t>
  </si>
  <si>
    <t>0000000822</t>
  </si>
  <si>
    <t>----- COM-544 -----</t>
  </si>
  <si>
    <t>0000000827</t>
  </si>
  <si>
    <t>----- ASI-EGR-CXP20220124000000149 -----</t>
  </si>
  <si>
    <t>ASI-EGR-CXP20220124000000149</t>
  </si>
  <si>
    <t>0000002182</t>
  </si>
  <si>
    <t>----- ASI-MAN20220122000000048 -----</t>
  </si>
  <si>
    <t>22/01/2022</t>
  </si>
  <si>
    <t>0000001158</t>
  </si>
  <si>
    <t>----- ASI-MAN20220122000000049 -----</t>
  </si>
  <si>
    <t>0000001164</t>
  </si>
  <si>
    <t>----- ASI-MAN20220122000000050 -----</t>
  </si>
  <si>
    <t>0000001165</t>
  </si>
  <si>
    <t>----- ASI-MAN20220122000000051 -----</t>
  </si>
  <si>
    <t>0000001168</t>
  </si>
  <si>
    <t>----- ASI-MAN20220122000000052 -----</t>
  </si>
  <si>
    <t>0000001170</t>
  </si>
  <si>
    <t>----- ASI-MAN20220122000000053 -----</t>
  </si>
  <si>
    <t>0000001171</t>
  </si>
  <si>
    <t>----- ASI-MAN20220122000000054 -----</t>
  </si>
  <si>
    <t>0000001172</t>
  </si>
  <si>
    <t>----- ASI-MAN20220122000000055 -----</t>
  </si>
  <si>
    <t>0000001173</t>
  </si>
  <si>
    <t>----- ASI-MAN20220122000000056 -----</t>
  </si>
  <si>
    <t>0000001174</t>
  </si>
  <si>
    <t>----- ASI-MAN20220122000000057 -----</t>
  </si>
  <si>
    <t>0000001175</t>
  </si>
  <si>
    <t>----- ASI-MAN20220122000000058 -----</t>
  </si>
  <si>
    <t>0000001176</t>
  </si>
  <si>
    <t>----- ASI-MAN20220122000000059 -----</t>
  </si>
  <si>
    <t>0000001177</t>
  </si>
  <si>
    <t>----- ASI-MAN20220122000000060 -----</t>
  </si>
  <si>
    <t>0000001178</t>
  </si>
  <si>
    <t>----- ASI-MAN20220122000000061 -----</t>
  </si>
  <si>
    <t>0000001179</t>
  </si>
  <si>
    <t>----- ASI-MAN20220122000000062 -----</t>
  </si>
  <si>
    <t>0000001180</t>
  </si>
  <si>
    <t>----- ASI-MAN20220122000000063 -----</t>
  </si>
  <si>
    <t>0000001181</t>
  </si>
  <si>
    <t>----- ASI-MAN20220122000000064 -----</t>
  </si>
  <si>
    <t>0000001182</t>
  </si>
  <si>
    <t>----- ASI-MAN20220122000000065 -----</t>
  </si>
  <si>
    <t>0000001183</t>
  </si>
  <si>
    <t>----- ASI-MAN20220122000000066 -----</t>
  </si>
  <si>
    <t>0000001184</t>
  </si>
  <si>
    <t>----- ASI-MAN20220122000000494 -----</t>
  </si>
  <si>
    <t>0000001672</t>
  </si>
  <si>
    <t>----- ASI-MAN20220122000000495 -----</t>
  </si>
  <si>
    <t>0000001673</t>
  </si>
  <si>
    <t>----- ASI-MAN20220122000000496 -----</t>
  </si>
  <si>
    <t>0000001674</t>
  </si>
  <si>
    <t>----- ASI-MAN20220122000000497 -----</t>
  </si>
  <si>
    <t>0000001675</t>
  </si>
  <si>
    <t>----- ASI-MAN20220122000000498 -----</t>
  </si>
  <si>
    <t>0000001676</t>
  </si>
  <si>
    <t>----- ASI-BAN20220121000000014 -----</t>
  </si>
  <si>
    <t>21/01/2022</t>
  </si>
  <si>
    <t>0000001815</t>
  </si>
  <si>
    <t>----- ASI-EGR-CXP20220121000000129 -----</t>
  </si>
  <si>
    <t>ASI-EGR-CXP20220121000000129</t>
  </si>
  <si>
    <t>0000002162</t>
  </si>
  <si>
    <t>----- COM-538 -----</t>
  </si>
  <si>
    <t>0000000821</t>
  </si>
  <si>
    <t>----- COM-543 -----</t>
  </si>
  <si>
    <t>0000000826</t>
  </si>
  <si>
    <t>----- COM-515 -----</t>
  </si>
  <si>
    <t>20/01/2022</t>
  </si>
  <si>
    <t>0000000798</t>
  </si>
  <si>
    <t>----- COM-532 -----</t>
  </si>
  <si>
    <t>0000000815</t>
  </si>
  <si>
    <t>----- ASI-ING-CXC20220120000000005 -----</t>
  </si>
  <si>
    <t>ASI-ING-CXC20220120000000005</t>
  </si>
  <si>
    <t>0000002070</t>
  </si>
  <si>
    <t xml:space="preserve">CUENTAS POR COBRAR - TRANSFERENCIA#13016153 </t>
  </si>
  <si>
    <t>----- ASI-BAN20220118000000003 -----</t>
  </si>
  <si>
    <t>18/01/2022</t>
  </si>
  <si>
    <t>0000001798</t>
  </si>
  <si>
    <t>----- COM-516 -----</t>
  </si>
  <si>
    <t>0000000799</t>
  </si>
  <si>
    <t>----- COM-517 -----</t>
  </si>
  <si>
    <t>0000000800</t>
  </si>
  <si>
    <t>----- ASI-EGR-CXP20220118000000148 -----</t>
  </si>
  <si>
    <t>ASI-EGR-CXP20220118000000148</t>
  </si>
  <si>
    <t>0000002181</t>
  </si>
  <si>
    <t>----- ASI-EGR-CXP20220117000000147 -----</t>
  </si>
  <si>
    <t>17/01/2022</t>
  </si>
  <si>
    <t>ASI-EGR-CXP20220117000000147</t>
  </si>
  <si>
    <t>0000002180</t>
  </si>
  <si>
    <t>----- COM-518 -----</t>
  </si>
  <si>
    <t>0000000801</t>
  </si>
  <si>
    <t>----- COM-519 -----</t>
  </si>
  <si>
    <t>14/01/2022</t>
  </si>
  <si>
    <t>0000000802</t>
  </si>
  <si>
    <t>----- COM-520 -----</t>
  </si>
  <si>
    <t>13/01/2022</t>
  </si>
  <si>
    <t>0000000803</t>
  </si>
  <si>
    <t>----- COM-521 -----</t>
  </si>
  <si>
    <t>0000000804</t>
  </si>
  <si>
    <t>----- ASI-EGR-CXP20220113000000004 -----</t>
  </si>
  <si>
    <t>0000001777</t>
  </si>
  <si>
    <t>----- ASI-EGR-CXP20220113000000005 -----</t>
  </si>
  <si>
    <t>0000001778</t>
  </si>
  <si>
    <t>----- ASI-EGR-CXP20220113000000006 -----</t>
  </si>
  <si>
    <t>0000001779</t>
  </si>
  <si>
    <t>----- ASI-EGR-CXP20220113000000007 -----</t>
  </si>
  <si>
    <t>0000001780</t>
  </si>
  <si>
    <t>----- ASI-BAN20220113000000082 -----</t>
  </si>
  <si>
    <t>0000001964</t>
  </si>
  <si>
    <t>----- ASI-EGR-CXP20220113000000145 -----</t>
  </si>
  <si>
    <t>ASI-EGR-CXP20220113000000145</t>
  </si>
  <si>
    <t>0000002178</t>
  </si>
  <si>
    <t>----- COM-522 -----</t>
  </si>
  <si>
    <t>12/01/2022</t>
  </si>
  <si>
    <t>0000000805</t>
  </si>
  <si>
    <t>----- COM-523 -----</t>
  </si>
  <si>
    <t>0000000806</t>
  </si>
  <si>
    <t>----- COM-537 -----</t>
  </si>
  <si>
    <t>0000000820</t>
  </si>
  <si>
    <t>----- COM-524 -----</t>
  </si>
  <si>
    <t>11/01/2022</t>
  </si>
  <si>
    <t>0000000807</t>
  </si>
  <si>
    <t>----- COM-525 -----</t>
  </si>
  <si>
    <t>0000000808</t>
  </si>
  <si>
    <t>----- COM-526 -----</t>
  </si>
  <si>
    <t>0000000809</t>
  </si>
  <si>
    <t>----- ASI-EGR-CXP20220111000000144 -----</t>
  </si>
  <si>
    <t>ASI-EGR-CXP20220111000000144</t>
  </si>
  <si>
    <t>0000002177</t>
  </si>
  <si>
    <t>----- ASI-BAN20220110000000011 -----</t>
  </si>
  <si>
    <t>10/01/2022</t>
  </si>
  <si>
    <t>0000001812</t>
  </si>
  <si>
    <t>----- COM-527 -----</t>
  </si>
  <si>
    <t>0000000810</t>
  </si>
  <si>
    <t>----- COM-540 -----</t>
  </si>
  <si>
    <t>0000000823</t>
  </si>
  <si>
    <t>----- ASI-MAN20220108000000032 -----</t>
  </si>
  <si>
    <t>08/01/2022</t>
  </si>
  <si>
    <t>0000001128</t>
  </si>
  <si>
    <t>----- ASI-MAN20220108000000033 -----</t>
  </si>
  <si>
    <t>0000001131</t>
  </si>
  <si>
    <t>----- ASI-MAN20220108000000034 -----</t>
  </si>
  <si>
    <t>0000001132</t>
  </si>
  <si>
    <t>----- ASI-MAN20220108000000035 -----</t>
  </si>
  <si>
    <t>0000001133</t>
  </si>
  <si>
    <t>----- ASI-MAN20220108000000036 -----</t>
  </si>
  <si>
    <t>0000001134</t>
  </si>
  <si>
    <t>----- ASI-MAN20220108000000037 -----</t>
  </si>
  <si>
    <t>0000001135</t>
  </si>
  <si>
    <t>----- ASI-MAN20220108000000038 -----</t>
  </si>
  <si>
    <t>0000001136</t>
  </si>
  <si>
    <t>----- ASI-MAN20220108000000039 -----</t>
  </si>
  <si>
    <t>0000001137</t>
  </si>
  <si>
    <t>----- ASI-MAN20220108000000040 -----</t>
  </si>
  <si>
    <t>0000001138</t>
  </si>
  <si>
    <t>----- ASI-MAN20220108000000041 -----</t>
  </si>
  <si>
    <t>0000001139</t>
  </si>
  <si>
    <t>----- ASI-MAN20220108000000042 -----</t>
  </si>
  <si>
    <t>0000001143</t>
  </si>
  <si>
    <t>----- ASI-MAN20220108000000043 -----</t>
  </si>
  <si>
    <t>0000001148</t>
  </si>
  <si>
    <t>----- ASI-MAN20220108000000044 -----</t>
  </si>
  <si>
    <t>0000001149</t>
  </si>
  <si>
    <t>----- ASI-MAN20220108000000045 -----</t>
  </si>
  <si>
    <t>0000001150</t>
  </si>
  <si>
    <t>----- ASI-MAN20220108000000046 -----</t>
  </si>
  <si>
    <t>0000001152</t>
  </si>
  <si>
    <t>----- ASI-MAN20220108000000047 -----</t>
  </si>
  <si>
    <t>0000001153</t>
  </si>
  <si>
    <t>----- ASI-MAN20220108000000486 -----</t>
  </si>
  <si>
    <t>0000001664</t>
  </si>
  <si>
    <t>----- ASI-MAN20220108000000487 -----</t>
  </si>
  <si>
    <t>0000001665</t>
  </si>
  <si>
    <t>----- ASI-MAN20220108000000488 -----</t>
  </si>
  <si>
    <t>0000001666</t>
  </si>
  <si>
    <t>----- ASI-MAN20220108000000489 -----</t>
  </si>
  <si>
    <t>0000001667</t>
  </si>
  <si>
    <t>----- ASI-MAN20220108000000490 -----</t>
  </si>
  <si>
    <t>0000001668</t>
  </si>
  <si>
    <t>----- ASI-MAN20220108000000491 -----</t>
  </si>
  <si>
    <t>0000001669</t>
  </si>
  <si>
    <t>----- ASI-EGR-CXP20230320000000001 -----</t>
  </si>
  <si>
    <t>07/01/2022</t>
  </si>
  <si>
    <t>0000001770</t>
  </si>
  <si>
    <t>----- ASI-EGR-CXP20220107000000002 -----</t>
  </si>
  <si>
    <t>0000001772</t>
  </si>
  <si>
    <t>----- ASI-EGR-CXP20220107000000003 -----</t>
  </si>
  <si>
    <t>0000001775</t>
  </si>
  <si>
    <t>----- COM-536 -----</t>
  </si>
  <si>
    <t>0000000819</t>
  </si>
  <si>
    <t>----- ASI-MAN20220101000000028 -----</t>
  </si>
  <si>
    <t>0000001086</t>
  </si>
  <si>
    <t>----- ASI-MAN20220107000000030 -----</t>
  </si>
  <si>
    <t>0000001097</t>
  </si>
  <si>
    <t>----- ASI-MAN20220107000000031 -----</t>
  </si>
  <si>
    <t>0000001098</t>
  </si>
  <si>
    <t>----- COM-542 -----</t>
  </si>
  <si>
    <t>06/01/2022</t>
  </si>
  <si>
    <t>0000000825</t>
  </si>
  <si>
    <t>----- COM-528 -----</t>
  </si>
  <si>
    <t>05/01/2022</t>
  </si>
  <si>
    <t>0000000811</t>
  </si>
  <si>
    <t>----- COM-535 -----</t>
  </si>
  <si>
    <t>0000000818</t>
  </si>
  <si>
    <t>----- COM-533 -----</t>
  </si>
  <si>
    <t>03/01/2022</t>
  </si>
  <si>
    <t>0000000816</t>
  </si>
  <si>
    <t>----- ASI-MAN20220102000000589 -----</t>
  </si>
  <si>
    <t>02/01/2022</t>
  </si>
  <si>
    <t>ASI-MAN20220102000000589</t>
  </si>
  <si>
    <t>0000002045</t>
  </si>
  <si>
    <t>Costos de produccin de tabaco mtodo de acumulacin</t>
  </si>
  <si>
    <t xml:space="preserve">        Transporte de plantas</t>
  </si>
  <si>
    <t xml:space="preserve">        Intereses y comisiones bancarias</t>
  </si>
  <si>
    <t xml:space="preserve">        Mant De maquinaria</t>
  </si>
  <si>
    <t xml:space="preserve">        Mant De  llantas de vehculos</t>
  </si>
  <si>
    <t xml:space="preserve">        Materiales de riego</t>
  </si>
  <si>
    <t xml:space="preserve">        Transporte de cartn</t>
  </si>
  <si>
    <t xml:space="preserve">        Mant elctrico</t>
  </si>
  <si>
    <t xml:space="preserve">        Hilos para proceso de tabaco</t>
  </si>
  <si>
    <t xml:space="preserve">        Mant de equipos de riego</t>
  </si>
  <si>
    <t xml:space="preserve">        Levantamiento planimtrico</t>
  </si>
  <si>
    <t xml:space="preserve">        Compra de agua</t>
  </si>
  <si>
    <t xml:space="preserve">        Insumos agrcolas</t>
  </si>
  <si>
    <t xml:space="preserve">        Transporte de material</t>
  </si>
  <si>
    <t xml:space="preserve">        Servicios Pblicos Agua Energa Elctrica Telfono</t>
  </si>
  <si>
    <t xml:space="preserve">        tiles de oficina</t>
  </si>
  <si>
    <t xml:space="preserve">        Const Para cruce de tubera</t>
  </si>
  <si>
    <t xml:space="preserve">        Repuestos</t>
  </si>
  <si>
    <t xml:space="preserve">        Mant y Rep equipos</t>
  </si>
  <si>
    <t xml:space="preserve">        Materiales de ferretera</t>
  </si>
  <si>
    <t xml:space="preserve">        Instalaciones y otros</t>
  </si>
  <si>
    <t xml:space="preserve">        Suministro materiales y otros</t>
  </si>
  <si>
    <t xml:space="preserve">        Compra de motor sumergible</t>
  </si>
  <si>
    <t xml:space="preserve">        Compra de bandejas</t>
  </si>
  <si>
    <t xml:space="preserve">        Compra de humidificador</t>
  </si>
  <si>
    <t xml:space="preserve">        Mant De equipos y maquinaria</t>
  </si>
  <si>
    <t xml:space="preserve">        Materiales para proceso de tabaco</t>
  </si>
  <si>
    <t xml:space="preserve">        transporte de personal</t>
  </si>
  <si>
    <t xml:space="preserve">        compra de caas</t>
  </si>
  <si>
    <t xml:space="preserve">        Alimentacin y refrigerios</t>
  </si>
  <si>
    <t xml:space="preserve">        Depreciacin de Propiedad Planta y equipo</t>
  </si>
  <si>
    <t xml:space="preserve">        Compra de madera para la construccin</t>
  </si>
  <si>
    <t xml:space="preserve">        GLP industrial</t>
  </si>
  <si>
    <t>distribución del costo del año 2021</t>
  </si>
  <si>
    <t>Proveedores por pagar local RELACIONADA</t>
  </si>
  <si>
    <t>diario inicial</t>
  </si>
  <si>
    <t>clave sistema</t>
  </si>
  <si>
    <t>ISRAEL1291</t>
  </si>
  <si>
    <t>0000002211</t>
  </si>
  <si>
    <t>0000002209</t>
  </si>
  <si>
    <t>0000002203</t>
  </si>
  <si>
    <t>0000002206</t>
  </si>
  <si>
    <t>----- ASI-MAN20220101000000596 -----</t>
  </si>
  <si>
    <t>01/01/2022</t>
  </si>
  <si>
    <t>APERTURA AUTOMÁTICA</t>
  </si>
  <si>
    <t>ASI-MAN20220101000000596</t>
  </si>
  <si>
    <t>0000002202</t>
  </si>
  <si>
    <t xml:space="preserve">        Resultados acumulados</t>
  </si>
  <si>
    <t>DIARIO INICIAL 2022</t>
  </si>
  <si>
    <t>SALDO INICIAL</t>
  </si>
  <si>
    <t>DEBE</t>
  </si>
  <si>
    <t>HABER</t>
  </si>
  <si>
    <t>https://empresarial.contamatic-erp.com/sistema/</t>
  </si>
  <si>
    <t>no dedu</t>
  </si>
  <si>
    <t>REVERSO pagos sin soportes</t>
  </si>
  <si>
    <t>PARA AJUSTAR LA CUENTA POR PAGAR</t>
  </si>
  <si>
    <t>PARA RECONOCER EL COSTO DE VENTAS</t>
  </si>
  <si>
    <t>PARA RECONOCER LAS DEPRECIACIONES</t>
  </si>
  <si>
    <t>El impuesto a la renta corriente es el impuesto a la renta que se espera pagar o recuperar de las autoridades tributarias por la utilidad o pérdida imponible del período corriente, usando las tasas impositivas vigentes a la fecha de cierre de cada año, siendo de un 22% en el 2022 y 2021, más cualquier ajuste al impuesto por pagar en relación con años anteriores.</t>
  </si>
  <si>
    <t>Otros resultados integrales representan partidas de ingresos y gastos que no son reconocidas en el resultado del período, si no directamente en el patrimonio (por ejemplo, el superávit por revalorización, ganancias y pérdidas actuariales en planes de pensiones, ganancia y pérdida en conversión de estados financieros de negocios en el extranjero), según lo requerido por las NIIF.  Durante los años terminados el 31 de Diciembre del 2022 y 2021 no ha habido otros resultados integrales por ganancias y pérdidas actuariales en jubilación patronal y desahucio.</t>
  </si>
  <si>
    <t>Al 31 de Diciembre del 2022 y 2021 el capital pagado consiste de 800 acciones ordinarias con un valor nominal unitario de US$ 1.00.</t>
  </si>
  <si>
    <t>Costo de salarios y otras remuneraciones</t>
  </si>
  <si>
    <t>comisiones</t>
  </si>
  <si>
    <t>verificado 2022</t>
  </si>
  <si>
    <t>según 101</t>
  </si>
  <si>
    <t xml:space="preserve"> Bodega principal </t>
  </si>
  <si>
    <t xml:space="preserve">Sr. Eduardo Mendoza Hurtado </t>
  </si>
  <si>
    <t xml:space="preserve">                311220223009202202450,</t>
  </si>
  <si>
    <t xml:space="preserve">              Econ. Roy Cisneros Mejía</t>
  </si>
  <si>
    <t xml:space="preserve">              SOCIO</t>
  </si>
  <si>
    <t>Al 31 de Diciembre del 2022, la Compañía no mantenía financiamiento con entidades financieras.  Los flujos de caja operativos de la Compañía son sustancialmente independientes de los cambios de las tasas de interés del mercado, por lo cual, en opinión de la gerencia, la Compañía no tiene una exposición importante a los riesgos de tasas de interés.</t>
  </si>
  <si>
    <t>Al 31 de diciembre del 2022 y 2021, no se ha identificado la necesidad de calcular o reconocer perdidas por deterioro de activos, debido a que, la Administración considera que no existen indicios de deterioro en las operaciones de la empresa.</t>
  </si>
  <si>
    <t xml:space="preserve">Pasan </t>
  </si>
  <si>
    <t>Vienen</t>
  </si>
  <si>
    <t>Ing. Maria Elizabeth Palacios</t>
  </si>
  <si>
    <t>Esta cuenta por cobrar son los montos que se generan en el curso normal del negocio por los clientes. Si se esperan cobrar en un año o menos se clasifica como activos corrientes, de lo contrario se presenta como activo no corriente, se presentan a su valor nominal menos los cobros realizados. se registra una provisión para cubrir el deterioro de los mismo el cual se carga a los resultados del año. Dicho provisión se constituye en función de un análisis de la probabilidad de recuperación de las cuentas a criterio de la gerencia.</t>
  </si>
  <si>
    <t>Agosto, 18 del 2023</t>
  </si>
  <si>
    <t>Buena Fe, 18 de agosto de 2023</t>
  </si>
  <si>
    <t>En mi calidad de Gerente General    y en cumplimiento a la función que se me asigna el numeral 4 del Art. 321 de la Ley de Compañías, cúmpleme informarles que he examinado el balance de la Compañía al 31 de Diciembre del 2022 y el correspondiente estado de resultados,  los flujos de efectivo, el estado de evolución del patrimonio, que le es relativo por el año terminado en esa fecha.</t>
  </si>
  <si>
    <t>Por lo expuesto someto a consideración la aprobación final del balance general de a, al 31 de Diciembre del 2022 y el correspondiente estado de resultados por el año terminado en esa fecha.</t>
  </si>
  <si>
    <t>…..........................................................</t>
  </si>
  <si>
    <r>
      <rPr>
        <b/>
        <sz val="12"/>
        <rFont val="Cambria"/>
        <family val="1"/>
        <scheme val="major"/>
      </rPr>
      <t>6.1. Sobre el Cumplimiento  de  objetivos  previstos  para  el  ejercicio  económico  materia  del  informe.</t>
    </r>
    <r>
      <rPr>
        <sz val="12"/>
        <rFont val="Cambria"/>
        <family val="1"/>
        <scheme val="major"/>
      </rPr>
      <t xml:space="preserve"> Las operaciones  realizadas  en  el  período  reflejan  el  cumplimiento  de los objetivos  planteados por mi administración.</t>
    </r>
  </si>
  <si>
    <t>Debo informar a la junta que se han cumplido con las disposiciones de la Junta General y el Directorio de la compañía durante el periodo de gestión. Las operaciones  realizadas  en  el  año  2022 reflejan  el  cumplimiento  de  objetivos  interpuestos  a  la administración.</t>
  </si>
  <si>
    <t>Agosto 18 de 2023</t>
  </si>
  <si>
    <t>Pongo a su consideración el informe de Comisario por el año 2022, de acuerdo a los lineamientos y disposiciones legales:</t>
  </si>
  <si>
    <t xml:space="preserve">He  obtenido  de  los  administradores,  información  de  las operaciones, registros contables y documentación sustentadora de las transacciones Adicionalmente, he revisado el estado de situación financiera al 31 de diciembre del 2022 y  el  correspondiente  estado  de  resultados  por  el  año  terminado  en  esa  fecha,  así como  los  libros  sociales, las  actas  de  Junta  de  Accionistas. Considero  que  los  resultados  de  la  revisión  proveen  bases  apropiadas  para  expresar  mi opinión.
</t>
  </si>
  <si>
    <t xml:space="preserve">En  Cumpliendo con lo que establece el Art 321 de la ley de compañías, la compañía TABACALERA MENHURSA S.A. informó en los plazos establecidos a la Superintendencia de Compañías, Valores y Seguros de la contratación de 3ANG ADMINISTRACION DE NEGOCIOS GERENCIALES CIA. LTDA. como auditores externos por el período 2022. </t>
  </si>
  <si>
    <t>En mi opinión, los estados financieros presentan razonablemente en todos los aspectos importantes, la situación financiera de TABACALERA MENHURSA S.A., al 31 de diciembre de 2022, de conformidad con las disposiciones de la Ley de Compañías y principios contables vigentes en el Ecuador.</t>
  </si>
  <si>
    <t>La composición del balance general del 2022 y 2021 es el siguiente:</t>
  </si>
  <si>
    <t>La composición del estado de resultados  del 2022 y 2021 es el siguiente:</t>
  </si>
  <si>
    <t>INFORME DE COMISARIO 2022</t>
  </si>
  <si>
    <t>En la provincia de Los Rios, a los dieciocho días del mes de agosto del dos mil veintitres, a las diez horas, en las oficinas de la compañía ubicadas en las calles Avenida 7 de agosto en la ciudad San Jacinto de Buena Fe, ciudadela Recinto Federico Intriago, comparece los siguientes accionistas de la compañía:</t>
  </si>
  <si>
    <t>1. Conocer y aprobar los estados financieros de la compañía, periodo 2022</t>
  </si>
  <si>
    <t>2. Conocer y aprobar el Informe de Gerente, periodo 2022</t>
  </si>
  <si>
    <t>3. Conocer y aprobar el Informe de Comisario, periodo 2022</t>
  </si>
  <si>
    <t>4. Conocer y aprobar el Informe de Auditoria, periodo 2022</t>
  </si>
  <si>
    <t>5. Conocer y resolver sobre el destino de los resultados del período 2022.</t>
  </si>
  <si>
    <r>
      <t>Por secretaría se confirma la presencia del 100% del Capital Suscrito y Pagado y procede a dar lectura del primer punto</t>
    </r>
    <r>
      <rPr>
        <b/>
        <sz val="12"/>
        <rFont val="Times New Roman"/>
        <family val="1"/>
      </rPr>
      <t>: 1. Conocer y aprobar los estados financieros de la compañía, periodo 2022.</t>
    </r>
  </si>
  <si>
    <t>Toma la palabra el presidente de la junta, quien manifiesta que el Estado de Situación Financiera, Estado de Resultados integrales, el Estado de Cambio en el Patrimonio, y el Estado de Flujo de Efectivo correspondientes al ejercicio económico del año 2022 se encuentra acorde a las Normas Internacional de Información Financieras NIIF, los accionistas han revisado los balances y aprueban por unanimidad.</t>
  </si>
  <si>
    <t>Se procede con el segundo punto del orden del día: 2. Conocer y aprobar el Informe de Gerente, periodo 2022, El Gerente Señor MENDOZA HURTADO EDUARDO ISRAEL, salva su voto debido a que es su gestion la que se pone en consideracion, toma la palabra el Señor MENDOZA PALMA ERWIN EDUARDO en calidad de Presidente y se procede aprobar la gestion del gerente.</t>
  </si>
  <si>
    <t>Se procede con el tercer punto del orden del día: 3. Conocer y aprobar el Informe de Comisario, periodo 2022. Para esto se da lectura al informe, la junta previamente recibió los informes y no tienen observaciones al mismo, y lo dan por aprobado.</t>
  </si>
  <si>
    <t>Se procede con el cuarto punto del orden del día: 4. Conocer y aprobar el Informe de Auditoria, periodo 2022 por parte de la compañía auditora 3ANG Administracion de Negocios Gerenciales Cia. Ltda.. Se procede a dar lectura del Informe de Auditoria, la junta previamente recibió los informes y no tienen observaciones al mismo lo dan por aprobado.</t>
  </si>
  <si>
    <t>Se procede con el quinto punto del orden del día: 5. Conocer y resolver sobre el destino de las perdidas del período 2022. La junta resuelve por unanimidad de todos los votos válidos, acumular las perdidas del presente año.</t>
  </si>
  <si>
    <t>AL 31 DE DICIEMBRE DEL 2023</t>
  </si>
  <si>
    <t>Hemos auditado los estados financieros  adjuntos de la  Compañía TABACALERA MENHURSA S.A.,  que comprenden el estado de situación financiera al  31 de diciembre del 2023, el estado de resultados integral, el estado de cambios del patrimonio neto y de flujos de efectivo por el año terminado en esa fecha así como las notas explicativas de los estados financieros que incluyen un resumen de las políticas contables significativas.</t>
  </si>
  <si>
    <t>En nuestra opinión, los estados financieros adjuntos presentan razonablemente, en todos sus aspectos importantes, la situación financiera de la Compañía TABACALERA MENHURSA S.A., al 31 de diciembre del 2023, así como sus resultados y flujos de efectivo correspondientes al ejercicio terminado en esa fecha, de conformidad con las Normas Internacionales de Información Financiera (NIIF PYMES).</t>
  </si>
  <si>
    <t>Año terminado en Diciembre 31, del 2023 y el 2022</t>
  </si>
  <si>
    <t>31 DE DICIEMBRE DE 2023</t>
  </si>
  <si>
    <t>Con posterioridad al 31 de diciembre del 2023 y hasta la fecha de emisión de estos estados financieros, no se tiene conocimiento de hechos de carácter financiero o de otra índole, que afecten en forma significativa los saldos o interpretación de los mismos.</t>
  </si>
  <si>
    <t>Esta carta de representación se provee en relación con sus auditorías de los estados financieros de la compañía TABACALERA MENHURSA S.A., los cuales comprenden los balances generales al 31 de diciembre de 2023 y los correspondientes estados de resultados, cambios en el patrimonio, flujos de efectivo y las notas a los estados financieros por los años terminados en esas fechas, cuyo examen se efectuó con el propósito de expresar una opinión sobre si dichos estados financieros presentan razonablemente, en todos los aspectos de importancia material, la situación financiera de la compañía TABACALERA MENHURSA S.A., los resultados de sus operaciones y sus flujos de efectivo de acuerdo con normas internacionales de contabilidad y las normas de información financiera generalmente aceptados en Ecuador y si dichos principios fueron aplicados de manera uniforme.</t>
  </si>
  <si>
    <t>Declaro que la información financiera bajo las Normas Internacionales de Información Financiera NIIF presentada a ustedes como auditores externos., revela todas las transacciones económicas realizadas por la compañía que yo represento en el periodo 2023 y me declaro responsable como representante legal de la compañía respecto a la veracidad de la información incorporada en los estados financieros referidos al ejercicio terminado al 31 de diciembre de 2023, de acuerdo al siguiente detalle.</t>
  </si>
  <si>
    <t>Por medio de la presente hago constar que la compañía 3 A.N.G ADMINISTRACION DE NEGOCIOS GERENCIALES  CIA. LTDA. Con Ruc 0992541504001, fue nuestro auditor externo en el año 2023. En la que participaron las siguientes Personas:</t>
  </si>
  <si>
    <t>AUDITORIA A LOS ESTADOS FINANCIEROS POR EL PERIODO 2023 DE LA COMPAÑÍA.</t>
  </si>
  <si>
    <t>A/T 31 DICIEMBRE DEL 2023</t>
  </si>
  <si>
    <t>Por medio del presente y una vez aprobado el borrador, estamos haciendo entrega de dos ejemplares del Informe de Auditoría Externa, y la Comunicación de Deficiencias de Control Interno, correspondiente al período auditado 2023, para que sean firmados por ustedes.</t>
  </si>
  <si>
    <t>Por favor, nuestro ejemplar procederemos a retirar cuando ustedes nos indiquen.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</si>
</sst>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4" formatCode="_ &quot;$&quot;* #,##0.00_ ;_ &quot;$&quot;* \-#,##0.00_ ;_ &quot;$&quot;* &quot;-&quot;??_ ;_ @_ "/>
    <numFmt numFmtId="43" formatCode="_ * #,##0.00_ ;_ * \-#,##0.00_ ;_ * &quot;-&quot;??_ ;_ @_ "/>
    <numFmt numFmtId="164" formatCode="_-* #,##0.00_-;\-* #,##0.00_-;_-* &quot;-&quot;??_-;_-@_-"/>
    <numFmt numFmtId="165" formatCode="_(* #,##0_);_(* \(#,##0\);_(* &quot;-&quot;_);_(@_)"/>
    <numFmt numFmtId="166" formatCode="_(* #,##0.00_);_(* \(#,##0.00\);_(* &quot;-&quot;??_);_(@_)"/>
    <numFmt numFmtId="167" formatCode="&quot;$&quot;\ #,##0_);[Red]\(&quot;$&quot;\ #,##0\)"/>
    <numFmt numFmtId="168" formatCode="_(&quot;$&quot;\ * #,##0.00_);_(&quot;$&quot;\ * \(#,##0.00\);_(&quot;$&quot;\ * &quot;-&quot;??_);_(@_)"/>
    <numFmt numFmtId="169" formatCode="_-* #,##0.00\ _€_-;\-* #,##0.00\ _€_-;_-* &quot;-&quot;??\ _€_-;_-@_-"/>
    <numFmt numFmtId="170" formatCode="#,##0\ ;\(#,##0\)"/>
    <numFmt numFmtId="171" formatCode="#,##0.00\ ;\(#,##0.00\)"/>
    <numFmt numFmtId="172" formatCode="#,##0.00000\ ;\(#,##0.00000\)"/>
    <numFmt numFmtId="173" formatCode="_-* #,##0\ _P_t_s_-;\-* #,##0\ _P_t_s_-;_-* &quot;-&quot;??\ _P_t_s_-;_-@_-"/>
    <numFmt numFmtId="174" formatCode="#,##0.00\ ;\(\ #,##0.00\)"/>
    <numFmt numFmtId="175" formatCode="#,##0.000000000000000000000\ ;\(#,##0.000000000000000000000\)"/>
    <numFmt numFmtId="176" formatCode="#,##0\ ;\(\ #,##0\)"/>
    <numFmt numFmtId="177" formatCode="\ #,##0.00\ _ ;_ * \-\(#,##0.00_ \);_ * &quot;-&quot;??_ ;_ @_ "/>
    <numFmt numFmtId="178" formatCode="#,##0.000000000000"/>
    <numFmt numFmtId="179" formatCode="0.0%"/>
    <numFmt numFmtId="180" formatCode="#,##0.00_ ;\-#,##0.00\ "/>
    <numFmt numFmtId="181" formatCode="&quot;$&quot;\ #,##0.00"/>
    <numFmt numFmtId="182" formatCode="_(* #,##0_);_(* \(#,##0\);_(* &quot;-&quot;??_);_(@_)"/>
    <numFmt numFmtId="183" formatCode="0_);\(0\)"/>
    <numFmt numFmtId="184" formatCode="yyyy\.mm\.dd"/>
    <numFmt numFmtId="185" formatCode="#,##0.0_);\(#,##0.0\)"/>
    <numFmt numFmtId="186" formatCode="#,##0.00000000000_ ;\-#,##0.00000000000\ "/>
    <numFmt numFmtId="187" formatCode="########0"/>
    <numFmt numFmtId="188" formatCode="#,##0.00000000000_);\(#,##0.00000000000\)"/>
    <numFmt numFmtId="189" formatCode="#,##0.0\ ;\(\ #,##0.0\)"/>
  </numFmts>
  <fonts count="38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i/>
      <sz val="10"/>
      <name val="Arial"/>
      <family val="2"/>
    </font>
    <font>
      <b/>
      <i/>
      <sz val="10"/>
      <name val="Arial"/>
      <family val="2"/>
    </font>
    <font>
      <sz val="10"/>
      <name val="Arial"/>
      <family val="2"/>
    </font>
    <font>
      <b/>
      <sz val="12"/>
      <name val="Arial"/>
      <family val="2"/>
    </font>
    <font>
      <sz val="8"/>
      <name val="Arial"/>
      <family val="2"/>
    </font>
    <font>
      <b/>
      <sz val="10"/>
      <name val="Arial"/>
      <family val="2"/>
    </font>
    <font>
      <sz val="10"/>
      <name val="Arial"/>
      <family val="2"/>
    </font>
    <font>
      <b/>
      <sz val="8"/>
      <name val="Arial"/>
      <family val="2"/>
    </font>
    <font>
      <sz val="12"/>
      <name val="Times New Roman"/>
      <family val="1"/>
    </font>
    <font>
      <sz val="10"/>
      <name val="Arial"/>
      <family val="2"/>
    </font>
    <font>
      <sz val="8"/>
      <name val="Arial"/>
      <family val="2"/>
    </font>
    <font>
      <b/>
      <sz val="24"/>
      <name val="Arial"/>
      <family val="2"/>
    </font>
    <font>
      <b/>
      <sz val="26"/>
      <name val="Arial"/>
      <family val="2"/>
    </font>
    <font>
      <b/>
      <sz val="28"/>
      <name val="Arial"/>
      <family val="2"/>
    </font>
    <font>
      <b/>
      <sz val="26"/>
      <name val="Arial"/>
      <family val="2"/>
    </font>
    <font>
      <sz val="10"/>
      <name val="Times New Roman"/>
      <family val="1"/>
    </font>
    <font>
      <sz val="8"/>
      <name val="Times New Roman"/>
      <family val="1"/>
    </font>
    <font>
      <b/>
      <sz val="22"/>
      <name val="Arial"/>
      <family val="2"/>
    </font>
    <font>
      <sz val="10"/>
      <name val="Arial"/>
      <family val="2"/>
    </font>
    <font>
      <sz val="11"/>
      <name val="Calibri"/>
      <family val="2"/>
    </font>
    <font>
      <sz val="22"/>
      <name val="Calibri"/>
      <family val="2"/>
    </font>
    <font>
      <b/>
      <sz val="11"/>
      <name val="Calibri"/>
      <family val="2"/>
    </font>
    <font>
      <b/>
      <sz val="14"/>
      <name val="Verdana"/>
      <family val="2"/>
    </font>
    <font>
      <sz val="12"/>
      <name val="Calibri"/>
      <family val="2"/>
    </font>
    <font>
      <sz val="36"/>
      <name val="Calibri"/>
      <family val="2"/>
    </font>
    <font>
      <b/>
      <sz val="20"/>
      <name val="Verdana"/>
      <family val="2"/>
    </font>
    <font>
      <b/>
      <sz val="11"/>
      <name val="Verdana"/>
      <family val="2"/>
    </font>
    <font>
      <sz val="26"/>
      <name val="Calibri"/>
      <family val="2"/>
    </font>
    <font>
      <b/>
      <sz val="10"/>
      <color rgb="FF008000"/>
      <name val="Verdana"/>
      <family val="2"/>
    </font>
    <font>
      <b/>
      <sz val="10"/>
      <name val="Calibri"/>
      <family val="2"/>
    </font>
    <font>
      <b/>
      <sz val="12"/>
      <name val="Verdana"/>
      <family val="2"/>
    </font>
    <font>
      <sz val="11"/>
      <name val="Times New Roman"/>
      <family val="1"/>
    </font>
    <font>
      <sz val="9"/>
      <name val="Arial"/>
      <family val="2"/>
    </font>
    <font>
      <b/>
      <sz val="20"/>
      <name val="Times New Roman"/>
      <family val="1"/>
    </font>
    <font>
      <sz val="9"/>
      <name val="Arial"/>
      <family val="2"/>
    </font>
    <font>
      <b/>
      <sz val="10"/>
      <name val="Times New Roman"/>
      <family val="1"/>
    </font>
    <font>
      <b/>
      <sz val="11"/>
      <name val="Arial"/>
      <family val="2"/>
    </font>
    <font>
      <sz val="9"/>
      <color indexed="8"/>
      <name val="Times New Roman"/>
      <family val="1"/>
    </font>
    <font>
      <sz val="8.0500000000000007"/>
      <color indexed="8"/>
      <name val="Times New Roman"/>
      <family val="1"/>
    </font>
    <font>
      <sz val="10"/>
      <color indexed="8"/>
      <name val="Times New Roman"/>
      <family val="1"/>
    </font>
    <font>
      <b/>
      <sz val="10"/>
      <name val="Arial"/>
      <family val="2"/>
    </font>
    <font>
      <b/>
      <sz val="8"/>
      <name val="Times New Roman"/>
      <family val="1"/>
    </font>
    <font>
      <b/>
      <sz val="9"/>
      <name val="Arial"/>
      <family val="2"/>
    </font>
    <font>
      <sz val="11"/>
      <color theme="1"/>
      <name val="Times New Roman"/>
      <family val="1"/>
    </font>
    <font>
      <sz val="11"/>
      <color rgb="FF000000"/>
      <name val="Calibri"/>
      <family val="2"/>
      <scheme val="minor"/>
    </font>
    <font>
      <b/>
      <sz val="11"/>
      <color theme="1"/>
      <name val="Calibri"/>
      <family val="2"/>
      <scheme val="minor"/>
    </font>
    <font>
      <sz val="11"/>
      <color rgb="FF1F497D"/>
      <name val="Calibri"/>
      <family val="2"/>
    </font>
    <font>
      <b/>
      <sz val="12"/>
      <color indexed="8"/>
      <name val="Bosis for Agfa Medium"/>
      <family val="2"/>
    </font>
    <font>
      <sz val="11"/>
      <color indexed="8"/>
      <name val="Calibri"/>
      <family val="2"/>
    </font>
    <font>
      <sz val="18"/>
      <color theme="3"/>
      <name val="Cambria"/>
      <family val="2"/>
      <scheme val="major"/>
    </font>
    <font>
      <b/>
      <sz val="11"/>
      <color rgb="FF000000"/>
      <name val="Calibri"/>
      <family val="2"/>
      <scheme val="minor"/>
    </font>
    <font>
      <sz val="11"/>
      <color rgb="FF000000"/>
      <name val="Calibri"/>
      <family val="2"/>
    </font>
    <font>
      <sz val="8"/>
      <color indexed="8"/>
      <name val="Tahoma"/>
      <family val="2"/>
    </font>
    <font>
      <sz val="8"/>
      <color indexed="12"/>
      <name val="Tahoma"/>
      <family val="2"/>
    </font>
    <font>
      <sz val="8"/>
      <color theme="1"/>
      <name val="Tahoma"/>
      <family val="2"/>
    </font>
    <font>
      <sz val="8"/>
      <name val="Tahoma"/>
      <family val="2"/>
    </font>
    <font>
      <sz val="11"/>
      <color indexed="8"/>
      <name val="Times New Roman"/>
      <family val="1"/>
    </font>
    <font>
      <sz val="10"/>
      <color rgb="FF000000"/>
      <name val="Calibri"/>
      <family val="2"/>
      <scheme val="minor"/>
    </font>
    <font>
      <sz val="12"/>
      <name val="Arial"/>
      <family val="2"/>
    </font>
    <font>
      <b/>
      <sz val="12"/>
      <name val="Times New Roman"/>
      <family val="1"/>
    </font>
    <font>
      <b/>
      <sz val="36"/>
      <name val="Arial"/>
      <family val="2"/>
    </font>
    <font>
      <sz val="15"/>
      <name val="Times New Roman"/>
      <family val="1"/>
    </font>
    <font>
      <b/>
      <sz val="22"/>
      <name val="Times New Roman"/>
      <family val="1"/>
    </font>
    <font>
      <b/>
      <i/>
      <sz val="12"/>
      <name val="Times New Roman"/>
      <family val="1"/>
    </font>
    <font>
      <i/>
      <sz val="10"/>
      <name val="Times New Roman"/>
      <family val="1"/>
    </font>
    <font>
      <b/>
      <i/>
      <sz val="10"/>
      <name val="Times New Roman"/>
      <family val="1"/>
    </font>
    <font>
      <b/>
      <sz val="11"/>
      <name val="Times New Roman"/>
      <family val="1"/>
    </font>
    <font>
      <b/>
      <sz val="13"/>
      <name val="Times New Roman"/>
      <family val="1"/>
    </font>
    <font>
      <b/>
      <sz val="14"/>
      <name val="Times New Roman"/>
      <family val="1"/>
    </font>
    <font>
      <b/>
      <sz val="9"/>
      <name val="Times New Roman"/>
      <family val="1"/>
    </font>
    <font>
      <sz val="12"/>
      <color indexed="10"/>
      <name val="Times New Roman"/>
      <family val="1"/>
    </font>
    <font>
      <sz val="12"/>
      <color indexed="8"/>
      <name val="Times New Roman"/>
      <family val="1"/>
    </font>
    <font>
      <sz val="12"/>
      <color theme="1"/>
      <name val="Times New Roman"/>
      <family val="1"/>
    </font>
    <font>
      <b/>
      <sz val="9"/>
      <color indexed="8"/>
      <name val="Times New Roman"/>
      <family val="1"/>
    </font>
    <font>
      <b/>
      <sz val="8"/>
      <color indexed="8"/>
      <name val="Times New Roman"/>
      <family val="1"/>
    </font>
    <font>
      <b/>
      <sz val="18"/>
      <name val="Times New Roman"/>
      <family val="1"/>
    </font>
    <font>
      <sz val="13"/>
      <name val="Times New Roman"/>
      <family val="1"/>
    </font>
    <font>
      <b/>
      <sz val="12"/>
      <color indexed="8"/>
      <name val="Times New Roman"/>
      <family val="1"/>
    </font>
    <font>
      <sz val="12"/>
      <color rgb="FF000000"/>
      <name val="Times New Roman"/>
      <family val="1"/>
    </font>
    <font>
      <sz val="13"/>
      <name val="Arial"/>
      <family val="2"/>
    </font>
    <font>
      <b/>
      <sz val="10"/>
      <name val="Cambria"/>
      <family val="1"/>
      <scheme val="major"/>
    </font>
    <font>
      <sz val="10"/>
      <name val="Cambria"/>
      <family val="1"/>
      <scheme val="major"/>
    </font>
    <font>
      <sz val="10"/>
      <color theme="1"/>
      <name val="Cambria"/>
      <family val="1"/>
      <scheme val="major"/>
    </font>
    <font>
      <b/>
      <sz val="14"/>
      <name val="Cambria"/>
      <family val="1"/>
      <scheme val="major"/>
    </font>
    <font>
      <b/>
      <sz val="11"/>
      <name val="Cambria"/>
      <family val="1"/>
      <scheme val="major"/>
    </font>
    <font>
      <sz val="12"/>
      <name val="Cambria"/>
      <family val="1"/>
      <scheme val="major"/>
    </font>
    <font>
      <b/>
      <sz val="10"/>
      <name val="Cambria"/>
      <family val="2"/>
      <scheme val="major"/>
    </font>
    <font>
      <sz val="9"/>
      <color theme="1"/>
      <name val="Cambria"/>
      <family val="1"/>
      <scheme val="major"/>
    </font>
    <font>
      <sz val="9"/>
      <color theme="1"/>
      <name val="Calibri"/>
      <family val="2"/>
      <scheme val="minor"/>
    </font>
    <font>
      <b/>
      <sz val="8"/>
      <name val="Calibri"/>
      <family val="2"/>
      <scheme val="minor"/>
    </font>
    <font>
      <sz val="13"/>
      <name val="Calibri"/>
      <family val="2"/>
      <scheme val="minor"/>
    </font>
    <font>
      <sz val="8"/>
      <name val="Calibri"/>
      <family val="2"/>
      <scheme val="minor"/>
    </font>
    <font>
      <sz val="5"/>
      <name val="Arial"/>
      <family val="2"/>
    </font>
    <font>
      <sz val="7"/>
      <name val="Arial"/>
      <family val="2"/>
    </font>
    <font>
      <sz val="6"/>
      <name val="Arial"/>
      <family val="2"/>
    </font>
    <font>
      <b/>
      <sz val="7"/>
      <name val="Arial"/>
      <family val="2"/>
    </font>
    <font>
      <b/>
      <sz val="6"/>
      <name val="Arial"/>
      <family val="2"/>
    </font>
    <font>
      <b/>
      <sz val="5"/>
      <name val="Arial"/>
      <family val="2"/>
    </font>
    <font>
      <b/>
      <sz val="13"/>
      <name val="Arial"/>
      <family val="2"/>
    </font>
    <font>
      <b/>
      <sz val="14"/>
      <color theme="1"/>
      <name val="Calibri"/>
      <family val="2"/>
      <scheme val="minor"/>
    </font>
    <font>
      <b/>
      <sz val="13"/>
      <color theme="1"/>
      <name val="Calibri"/>
      <family val="2"/>
      <scheme val="minor"/>
    </font>
    <font>
      <b/>
      <sz val="14"/>
      <name val="Arial"/>
      <family val="2"/>
    </font>
    <font>
      <b/>
      <sz val="7"/>
      <color theme="1"/>
      <name val="Calibri"/>
      <family val="2"/>
      <scheme val="minor"/>
    </font>
    <font>
      <b/>
      <sz val="6"/>
      <color theme="1"/>
      <name val="Calibri"/>
      <family val="2"/>
      <scheme val="minor"/>
    </font>
    <font>
      <i/>
      <sz val="9"/>
      <name val="Arial"/>
      <family val="2"/>
    </font>
    <font>
      <sz val="8"/>
      <name val="Verdana"/>
      <family val="2"/>
    </font>
    <font>
      <b/>
      <sz val="8"/>
      <name val="Verdana"/>
      <family val="2"/>
    </font>
    <font>
      <b/>
      <sz val="8"/>
      <color indexed="10"/>
      <name val="Arial"/>
      <family val="2"/>
    </font>
    <font>
      <b/>
      <sz val="12"/>
      <color indexed="10"/>
      <name val="Arial"/>
      <family val="2"/>
    </font>
    <font>
      <b/>
      <i/>
      <sz val="8"/>
      <name val="Verdana"/>
      <family val="2"/>
    </font>
    <font>
      <sz val="7"/>
      <color rgb="FF000000"/>
      <name val="Arial"/>
      <family val="2"/>
    </font>
    <font>
      <sz val="11"/>
      <name val="Arial"/>
      <family val="2"/>
    </font>
    <font>
      <i/>
      <sz val="8"/>
      <name val="Verdana"/>
      <family val="2"/>
    </font>
    <font>
      <b/>
      <sz val="20"/>
      <color theme="1"/>
      <name val="Calibri"/>
      <family val="2"/>
      <scheme val="minor"/>
    </font>
    <font>
      <sz val="20"/>
      <name val="Arial"/>
      <family val="2"/>
    </font>
    <font>
      <b/>
      <sz val="15"/>
      <name val="Arial"/>
      <family val="2"/>
    </font>
    <font>
      <b/>
      <sz val="15"/>
      <color theme="1"/>
      <name val="Calibri"/>
      <family val="2"/>
      <scheme val="minor"/>
    </font>
    <font>
      <b/>
      <sz val="13"/>
      <name val="Calibri"/>
      <family val="2"/>
      <scheme val="minor"/>
    </font>
    <font>
      <b/>
      <sz val="17"/>
      <color rgb="FF000000"/>
      <name val="Times New Roman"/>
      <family val="1"/>
    </font>
    <font>
      <sz val="12"/>
      <color indexed="8"/>
      <name val="Arial"/>
      <family val="2"/>
    </font>
    <font>
      <b/>
      <sz val="12"/>
      <name val="Cambria"/>
      <family val="1"/>
      <scheme val="major"/>
    </font>
    <font>
      <sz val="12"/>
      <color indexed="8"/>
      <name val="Calibri"/>
      <family val="2"/>
    </font>
    <font>
      <sz val="12"/>
      <color theme="1"/>
      <name val="Calibri"/>
      <family val="2"/>
      <scheme val="minor"/>
    </font>
    <font>
      <sz val="14"/>
      <name val="Arial"/>
      <family val="2"/>
    </font>
    <font>
      <sz val="14"/>
      <color theme="1"/>
      <name val="Calibri"/>
      <family val="2"/>
      <scheme val="minor"/>
    </font>
    <font>
      <sz val="8"/>
      <color indexed="8"/>
      <name val="Times New Roman"/>
      <family val="1"/>
    </font>
    <font>
      <sz val="10"/>
      <color rgb="FF000000"/>
      <name val="Times New Roman"/>
      <family val="1"/>
    </font>
    <font>
      <b/>
      <sz val="13"/>
      <name val="Cambria"/>
      <family val="1"/>
      <scheme val="major"/>
    </font>
    <font>
      <b/>
      <u/>
      <sz val="12"/>
      <color indexed="8"/>
      <name val="Times New Roman"/>
      <family val="1"/>
    </font>
    <font>
      <sz val="10"/>
      <color theme="1"/>
      <name val="Times New Roman"/>
      <family val="1"/>
    </font>
    <font>
      <sz val="10"/>
      <name val="Tahoma"/>
      <family val="2"/>
    </font>
    <font>
      <sz val="10"/>
      <color indexed="8"/>
      <name val="Tahoma"/>
      <family val="2"/>
    </font>
    <font>
      <sz val="7.5"/>
      <color indexed="8"/>
      <name val="Arial"/>
      <family val="2"/>
    </font>
    <font>
      <b/>
      <u/>
      <sz val="14"/>
      <name val="Arial"/>
      <family val="2"/>
    </font>
    <font>
      <b/>
      <u/>
      <sz val="11"/>
      <color indexed="8"/>
      <name val="Calibri"/>
      <family val="2"/>
    </font>
    <font>
      <b/>
      <u/>
      <sz val="11"/>
      <color indexed="10"/>
      <name val="Calibri"/>
      <family val="2"/>
    </font>
    <font>
      <sz val="10"/>
      <color indexed="8"/>
      <name val="Calibri"/>
      <family val="2"/>
    </font>
    <font>
      <b/>
      <sz val="10"/>
      <color indexed="8"/>
      <name val="Calibri"/>
      <family val="2"/>
    </font>
    <font>
      <sz val="8"/>
      <color indexed="8"/>
      <name val="Calibri"/>
      <family val="2"/>
    </font>
    <font>
      <b/>
      <sz val="11"/>
      <color indexed="8"/>
      <name val="Calibri"/>
      <family val="2"/>
    </font>
    <font>
      <b/>
      <sz val="10"/>
      <color indexed="8"/>
      <name val="Times New Roman"/>
      <family val="1"/>
    </font>
    <font>
      <b/>
      <sz val="11"/>
      <color indexed="8"/>
      <name val="Times New Roman"/>
      <family val="1"/>
    </font>
    <font>
      <b/>
      <u/>
      <sz val="12"/>
      <color indexed="8"/>
      <name val="Calibri Light"/>
      <family val="2"/>
    </font>
    <font>
      <b/>
      <sz val="20"/>
      <color indexed="62"/>
      <name val="Times New Roman"/>
      <family val="1"/>
    </font>
    <font>
      <b/>
      <sz val="17"/>
      <color indexed="8"/>
      <name val="Times New Roman"/>
      <family val="1"/>
    </font>
    <font>
      <b/>
      <sz val="24"/>
      <color indexed="10"/>
      <name val="Times New Roman"/>
      <family val="1"/>
    </font>
    <font>
      <sz val="8"/>
      <color indexed="8"/>
      <name val="Arial"/>
      <family val="2"/>
    </font>
    <font>
      <sz val="11"/>
      <name val="Cambria"/>
      <family val="1"/>
      <scheme val="major"/>
    </font>
    <font>
      <b/>
      <sz val="11"/>
      <color rgb="FF000000"/>
      <name val="Cambria"/>
      <family val="1"/>
      <scheme val="major"/>
    </font>
    <font>
      <sz val="11"/>
      <color rgb="FF000000"/>
      <name val="Cambria"/>
      <family val="1"/>
      <scheme val="major"/>
    </font>
    <font>
      <b/>
      <u/>
      <sz val="11"/>
      <color rgb="FF000000"/>
      <name val="Cambria"/>
      <family val="1"/>
      <scheme val="major"/>
    </font>
    <font>
      <b/>
      <sz val="8"/>
      <color theme="1"/>
      <name val="Courier New"/>
      <family val="3"/>
    </font>
    <font>
      <sz val="9"/>
      <color theme="1"/>
      <name val="Verdana"/>
      <family val="2"/>
    </font>
    <font>
      <sz val="8"/>
      <color theme="1"/>
      <name val="Courier New"/>
      <family val="3"/>
    </font>
    <font>
      <i/>
      <sz val="8"/>
      <color theme="1"/>
      <name val="Verdana"/>
      <family val="2"/>
    </font>
    <font>
      <b/>
      <sz val="10"/>
      <color rgb="FFFF0000"/>
      <name val="Arial"/>
      <family val="2"/>
    </font>
    <font>
      <i/>
      <sz val="12"/>
      <name val="Cambria"/>
      <family val="1"/>
      <scheme val="major"/>
    </font>
    <font>
      <b/>
      <i/>
      <u/>
      <sz val="12"/>
      <name val="Cambria"/>
      <family val="1"/>
      <scheme val="major"/>
    </font>
    <font>
      <sz val="12"/>
      <color indexed="8"/>
      <name val="Cambria"/>
      <family val="1"/>
      <scheme val="major"/>
    </font>
    <font>
      <b/>
      <sz val="12"/>
      <color indexed="8"/>
      <name val="Cambria"/>
      <family val="1"/>
      <scheme val="major"/>
    </font>
    <font>
      <b/>
      <i/>
      <sz val="12"/>
      <name val="Cambria"/>
      <family val="1"/>
      <scheme val="major"/>
    </font>
    <font>
      <sz val="10"/>
      <name val="Century Gothic"/>
      <family val="2"/>
    </font>
    <font>
      <b/>
      <sz val="11"/>
      <color rgb="FF000000"/>
      <name val="Arial Black"/>
      <family val="2"/>
    </font>
    <font>
      <b/>
      <i/>
      <sz val="11"/>
      <color rgb="FF000000"/>
      <name val="Arial"/>
      <family val="2"/>
    </font>
    <font>
      <sz val="9"/>
      <color rgb="FF000000"/>
      <name val="Times New Roman"/>
      <family val="1"/>
    </font>
    <font>
      <b/>
      <sz val="9"/>
      <color rgb="FF000000"/>
      <name val="Times New Roman"/>
      <family val="1"/>
    </font>
    <font>
      <i/>
      <sz val="9"/>
      <color rgb="FF000000"/>
      <name val="Times New Roman"/>
      <family val="1"/>
    </font>
    <font>
      <sz val="12"/>
      <color rgb="FF222222"/>
      <name val="Arial"/>
      <family val="2"/>
    </font>
    <font>
      <b/>
      <sz val="11"/>
      <color rgb="FF222222"/>
      <name val="Calibri"/>
      <family val="2"/>
    </font>
    <font>
      <b/>
      <sz val="12"/>
      <color rgb="FF222222"/>
      <name val="Arial"/>
      <family val="2"/>
    </font>
    <font>
      <sz val="10"/>
      <name val="Arial Narrow"/>
      <family val="2"/>
    </font>
    <font>
      <sz val="9"/>
      <name val="Draft 20cpi"/>
    </font>
    <font>
      <sz val="9"/>
      <name val="Arial Narrow"/>
      <family val="2"/>
    </font>
    <font>
      <b/>
      <sz val="10"/>
      <color rgb="FF002060"/>
      <name val="Arial"/>
      <family val="2"/>
    </font>
    <font>
      <u/>
      <sz val="10"/>
      <color indexed="12"/>
      <name val="Arial"/>
      <family val="2"/>
    </font>
    <font>
      <b/>
      <sz val="9"/>
      <color indexed="12"/>
      <name val="Arial"/>
      <family val="2"/>
    </font>
    <font>
      <sz val="9"/>
      <color rgb="FF000000"/>
      <name val="Arial"/>
      <family val="2"/>
    </font>
    <font>
      <b/>
      <u/>
      <sz val="8"/>
      <name val="Arial"/>
      <family val="2"/>
    </font>
    <font>
      <b/>
      <i/>
      <sz val="8"/>
      <name val="Arial"/>
      <family val="2"/>
    </font>
    <font>
      <b/>
      <sz val="8"/>
      <color indexed="56"/>
      <name val="Arial"/>
      <family val="2"/>
    </font>
    <font>
      <sz val="8"/>
      <color rgb="FFFF0000"/>
      <name val="Arial"/>
      <family val="2"/>
    </font>
    <font>
      <b/>
      <sz val="8"/>
      <color rgb="FFFF0000"/>
      <name val="Arial"/>
      <family val="2"/>
    </font>
    <font>
      <b/>
      <sz val="8"/>
      <color theme="3"/>
      <name val="Arial"/>
      <family val="2"/>
    </font>
    <font>
      <b/>
      <sz val="18"/>
      <name val="Arial"/>
      <family val="2"/>
    </font>
    <font>
      <sz val="120"/>
      <name val="Arial"/>
      <family val="2"/>
    </font>
    <font>
      <b/>
      <sz val="20"/>
      <name val="Arial"/>
      <family val="2"/>
    </font>
    <font>
      <b/>
      <sz val="20"/>
      <name val="Cambria"/>
      <family val="1"/>
      <scheme val="major"/>
    </font>
    <font>
      <i/>
      <sz val="12"/>
      <name val="Times New Roman"/>
      <family val="1"/>
    </font>
    <font>
      <sz val="10"/>
      <color rgb="FF4F4F4F"/>
      <name val="Arial"/>
      <family val="2"/>
    </font>
    <font>
      <sz val="10"/>
      <color theme="1"/>
      <name val="Calibri"/>
      <family val="2"/>
      <scheme val="minor"/>
    </font>
    <font>
      <sz val="8"/>
      <color indexed="64"/>
      <name val="Tahoma"/>
      <family val="2"/>
    </font>
    <font>
      <sz val="10"/>
      <name val="Cambria"/>
      <family val="1"/>
    </font>
    <font>
      <sz val="7"/>
      <name val="Times New Roman"/>
      <family val="1"/>
    </font>
    <font>
      <sz val="9"/>
      <name val="Times New Roman"/>
      <family val="1"/>
    </font>
    <font>
      <b/>
      <sz val="15"/>
      <name val="Arial Narrow"/>
      <family val="2"/>
    </font>
    <font>
      <b/>
      <sz val="9"/>
      <name val="Verdana"/>
      <family val="2"/>
    </font>
    <font>
      <sz val="11"/>
      <name val="Calibri"/>
      <family val="2"/>
      <scheme val="minor"/>
    </font>
    <font>
      <sz val="9"/>
      <name val="Verdana"/>
      <family val="2"/>
    </font>
    <font>
      <sz val="11"/>
      <color indexed="10"/>
      <name val="Calibri"/>
      <family val="2"/>
    </font>
    <font>
      <b/>
      <sz val="12"/>
      <color rgb="FF000000"/>
      <name val="Times New Roman"/>
      <family val="1"/>
    </font>
    <font>
      <b/>
      <u/>
      <sz val="12"/>
      <name val="Times New Roman"/>
      <family val="1"/>
    </font>
    <font>
      <b/>
      <sz val="18"/>
      <color theme="1"/>
      <name val="Calibri"/>
      <family val="2"/>
      <scheme val="minor"/>
    </font>
    <font>
      <sz val="14"/>
      <color indexed="8"/>
      <name val="Tahoma"/>
      <family val="2"/>
    </font>
    <font>
      <sz val="13"/>
      <color indexed="8"/>
      <name val="Times New Roman"/>
      <family val="1"/>
    </font>
    <font>
      <sz val="10"/>
      <color rgb="FFFF0000"/>
      <name val="Arial"/>
      <family val="2"/>
    </font>
    <font>
      <sz val="8"/>
      <color theme="1"/>
      <name val="Times New Roman"/>
      <family val="1"/>
    </font>
    <font>
      <b/>
      <sz val="20"/>
      <color rgb="FF1B2D60"/>
      <name val="Georgia"/>
      <family val="1"/>
    </font>
    <font>
      <sz val="8"/>
      <color rgb="FF333333"/>
      <name val="Verdana"/>
      <family val="2"/>
    </font>
    <font>
      <b/>
      <sz val="8"/>
      <color rgb="FF000000"/>
      <name val="Arial"/>
      <family val="2"/>
    </font>
    <font>
      <sz val="8"/>
      <color rgb="FF000000"/>
      <name val="Arial"/>
      <family val="2"/>
    </font>
    <font>
      <sz val="8"/>
      <color rgb="FF222222"/>
      <name val="Arial"/>
      <family val="2"/>
    </font>
    <font>
      <sz val="10"/>
      <color rgb="FF333333"/>
      <name val="Arial"/>
      <family val="2"/>
    </font>
    <font>
      <b/>
      <sz val="8"/>
      <color theme="0"/>
      <name val="Calibri"/>
      <family val="2"/>
      <scheme val="minor"/>
    </font>
    <font>
      <b/>
      <sz val="8"/>
      <color theme="1"/>
      <name val="Calibri"/>
      <family val="2"/>
      <scheme val="minor"/>
    </font>
    <font>
      <b/>
      <sz val="8"/>
      <color rgb="FFFFFFFF"/>
      <name val="Calibri"/>
      <family val="2"/>
      <scheme val="minor"/>
    </font>
    <font>
      <sz val="8"/>
      <color theme="1"/>
      <name val="Calibri"/>
      <family val="2"/>
      <scheme val="minor"/>
    </font>
    <font>
      <sz val="8"/>
      <color rgb="FFFFFFFF"/>
      <name val="Calibri"/>
      <family val="2"/>
      <scheme val="minor"/>
    </font>
    <font>
      <sz val="8"/>
      <color theme="0"/>
      <name val="Calibri"/>
      <family val="2"/>
      <scheme val="minor"/>
    </font>
    <font>
      <b/>
      <u/>
      <sz val="11"/>
      <name val="Times New Roman"/>
      <family val="1"/>
    </font>
    <font>
      <b/>
      <u/>
      <sz val="10"/>
      <name val="Times New Roman"/>
      <family val="1"/>
    </font>
    <font>
      <b/>
      <sz val="14"/>
      <color theme="3"/>
      <name val="Calibri"/>
      <family val="2"/>
      <scheme val="minor"/>
    </font>
    <font>
      <b/>
      <sz val="12"/>
      <color rgb="FFC40606"/>
      <name val="Times New Roman"/>
      <family val="1"/>
    </font>
    <font>
      <sz val="12"/>
      <color rgb="FFC40606"/>
      <name val="Times New Roman"/>
      <family val="1"/>
    </font>
    <font>
      <sz val="24"/>
      <color theme="1"/>
      <name val="Calibri"/>
      <family val="2"/>
      <scheme val="minor"/>
    </font>
    <font>
      <sz val="8"/>
      <color rgb="FF444444"/>
      <name val="Arial"/>
      <family val="2"/>
    </font>
    <font>
      <b/>
      <sz val="8"/>
      <color rgb="FF3366FF"/>
      <name val="Arial"/>
      <family val="2"/>
    </font>
    <font>
      <b/>
      <sz val="8"/>
      <color rgb="FF444444"/>
      <name val="Arial"/>
      <family val="2"/>
    </font>
    <font>
      <sz val="8"/>
      <color rgb="FF8E939C"/>
      <name val="Arial"/>
      <family val="2"/>
    </font>
    <font>
      <sz val="11"/>
      <color rgb="FF475262"/>
      <name val="Arial"/>
      <family val="2"/>
    </font>
    <font>
      <b/>
      <sz val="20"/>
      <color rgb="FFFFFFFF"/>
      <name val="Calibri"/>
      <family val="2"/>
    </font>
    <font>
      <sz val="20"/>
      <color rgb="FF000000"/>
      <name val="Calibri"/>
      <family val="2"/>
    </font>
    <font>
      <u/>
      <sz val="20"/>
      <color rgb="FF000000"/>
      <name val="Calibri"/>
      <family val="2"/>
    </font>
    <font>
      <sz val="18"/>
      <name val="Arial"/>
      <family val="2"/>
    </font>
    <font>
      <sz val="8"/>
      <name val="Cambria"/>
      <family val="1"/>
      <scheme val="major"/>
    </font>
    <font>
      <b/>
      <sz val="10"/>
      <name val="Calibri"/>
      <family val="2"/>
      <scheme val="minor"/>
    </font>
    <font>
      <sz val="12"/>
      <color rgb="FF002060"/>
      <name val="Times New Roman"/>
      <family val="1"/>
    </font>
    <font>
      <sz val="7"/>
      <color rgb="FF002060"/>
      <name val="Times New Roman"/>
      <family val="1"/>
    </font>
    <font>
      <sz val="1"/>
      <name val="Times New Roman"/>
      <family val="1"/>
    </font>
    <font>
      <sz val="10"/>
      <color theme="1"/>
      <name val="Arial"/>
      <family val="2"/>
    </font>
    <font>
      <sz val="14"/>
      <name val="Times New Roman"/>
      <family val="1"/>
    </font>
    <font>
      <sz val="8"/>
      <color indexed="8"/>
      <name val="Calibri"/>
      <family val="2"/>
      <scheme val="minor"/>
    </font>
    <font>
      <b/>
      <sz val="8"/>
      <color indexed="12"/>
      <name val="Calibri"/>
      <family val="2"/>
      <scheme val="minor"/>
    </font>
    <font>
      <b/>
      <sz val="8"/>
      <color indexed="10"/>
      <name val="Calibri"/>
      <family val="2"/>
      <scheme val="minor"/>
    </font>
    <font>
      <sz val="10"/>
      <color theme="1"/>
      <name val="Arial Narrow"/>
      <family val="2"/>
    </font>
    <font>
      <sz val="9"/>
      <color theme="1"/>
      <name val="Arial Narrow"/>
      <family val="2"/>
    </font>
    <font>
      <sz val="9"/>
      <color theme="1"/>
      <name val="Times New Roman"/>
      <family val="1"/>
    </font>
    <font>
      <sz val="10"/>
      <name val="Courier New"/>
      <family val="3"/>
    </font>
    <font>
      <sz val="10"/>
      <color rgb="FF343434"/>
      <name val="Arial"/>
      <family val="2"/>
    </font>
    <font>
      <b/>
      <sz val="7"/>
      <name val="Times New Roman"/>
      <family val="1"/>
    </font>
    <font>
      <sz val="10"/>
      <name val="Symbol"/>
      <family val="1"/>
      <charset val="2"/>
    </font>
    <font>
      <sz val="13"/>
      <name val="Cambria"/>
      <family val="1"/>
      <scheme val="major"/>
    </font>
    <font>
      <b/>
      <u/>
      <sz val="14"/>
      <name val="Cambria"/>
      <family val="1"/>
      <scheme val="major"/>
    </font>
    <font>
      <sz val="8"/>
      <color rgb="FF000000"/>
      <name val="Calibri"/>
      <family val="2"/>
    </font>
    <font>
      <b/>
      <sz val="12"/>
      <color rgb="FF000000"/>
      <name val="Cambria"/>
      <family val="1"/>
      <scheme val="major"/>
    </font>
    <font>
      <sz val="12"/>
      <color theme="1"/>
      <name val="Cambria"/>
      <family val="1"/>
      <scheme val="major"/>
    </font>
    <font>
      <b/>
      <sz val="11"/>
      <color rgb="FF000000"/>
      <name val="Calibri"/>
      <family val="2"/>
    </font>
    <font>
      <sz val="10"/>
      <color rgb="FF000000"/>
      <name val="Arial"/>
      <family val="2"/>
    </font>
    <font>
      <sz val="9"/>
      <color rgb="FF000000"/>
      <name val="Arial Narrow"/>
      <family val="2"/>
    </font>
    <font>
      <sz val="11"/>
      <color theme="1"/>
      <name val="Cambria"/>
      <family val="1"/>
      <scheme val="major"/>
    </font>
    <font>
      <sz val="13"/>
      <color theme="1"/>
      <name val="Arial"/>
      <family val="2"/>
    </font>
    <font>
      <sz val="11"/>
      <color theme="1"/>
      <name val="Arial"/>
      <family val="2"/>
    </font>
    <font>
      <b/>
      <sz val="13"/>
      <color theme="1"/>
      <name val="Arial"/>
      <family val="2"/>
    </font>
    <font>
      <sz val="8"/>
      <color rgb="FFFF0000"/>
      <name val="Calibri"/>
      <family val="2"/>
      <scheme val="minor"/>
    </font>
    <font>
      <b/>
      <sz val="12"/>
      <color theme="1"/>
      <name val="Calibri"/>
      <family val="2"/>
      <scheme val="minor"/>
    </font>
    <font>
      <sz val="9"/>
      <name val="Calibri"/>
      <family val="2"/>
      <scheme val="minor"/>
    </font>
    <font>
      <sz val="7"/>
      <name val="Cambria"/>
      <family val="1"/>
      <scheme val="major"/>
    </font>
    <font>
      <sz val="14"/>
      <color indexed="10"/>
      <name val="Times New Roman"/>
      <family val="1"/>
    </font>
    <font>
      <b/>
      <sz val="12"/>
      <name val="Cambria"/>
      <family val="2"/>
      <scheme val="major"/>
    </font>
    <font>
      <sz val="12"/>
      <name val="Cambria"/>
      <family val="2"/>
      <scheme val="major"/>
    </font>
    <font>
      <sz val="14"/>
      <name val="Cambria"/>
      <family val="1"/>
      <scheme val="major"/>
    </font>
    <font>
      <b/>
      <i/>
      <u/>
      <sz val="13"/>
      <name val="Cambria"/>
      <family val="1"/>
      <scheme val="major"/>
    </font>
    <font>
      <sz val="13"/>
      <color indexed="10"/>
      <name val="Times New Roman"/>
      <family val="1"/>
    </font>
    <font>
      <sz val="13"/>
      <color theme="1"/>
      <name val="Times New Roman"/>
      <family val="1"/>
    </font>
    <font>
      <sz val="11"/>
      <color rgb="FFFFFFFF"/>
      <name val="Calibri"/>
      <family val="2"/>
      <scheme val="minor"/>
    </font>
    <font>
      <b/>
      <sz val="12"/>
      <color rgb="FF000000"/>
      <name val="Arial"/>
      <family val="2"/>
    </font>
    <font>
      <i/>
      <sz val="12"/>
      <color rgb="FF000000"/>
      <name val="Arial"/>
      <family val="2"/>
    </font>
    <font>
      <sz val="12"/>
      <color rgb="FF000000"/>
      <name val="Arial"/>
      <family val="2"/>
    </font>
    <font>
      <b/>
      <sz val="9"/>
      <color theme="0"/>
      <name val="Calibri"/>
      <family val="2"/>
      <scheme val="minor"/>
    </font>
    <font>
      <b/>
      <sz val="9"/>
      <name val="Calibri"/>
      <family val="2"/>
    </font>
    <font>
      <sz val="9"/>
      <name val="Calibri"/>
      <family val="2"/>
    </font>
    <font>
      <b/>
      <i/>
      <sz val="12"/>
      <color rgb="FF000000"/>
      <name val="Arial"/>
      <family val="2"/>
    </font>
    <font>
      <b/>
      <sz val="12"/>
      <color theme="1"/>
      <name val="Times New Roman"/>
      <family val="1"/>
    </font>
    <font>
      <i/>
      <sz val="12"/>
      <color theme="1"/>
      <name val="Times New Roman"/>
      <family val="1"/>
    </font>
    <font>
      <b/>
      <sz val="28"/>
      <name val="Times New Roman"/>
      <family val="1"/>
    </font>
    <font>
      <b/>
      <sz val="14"/>
      <color rgb="FF000000"/>
      <name val="Arial"/>
      <family val="2"/>
    </font>
    <font>
      <i/>
      <sz val="10"/>
      <color rgb="FF000000"/>
      <name val="Arial"/>
      <family val="2"/>
    </font>
    <font>
      <sz val="8"/>
      <color rgb="FF313131"/>
      <name val="Arial"/>
      <family val="2"/>
    </font>
    <font>
      <b/>
      <sz val="11"/>
      <color rgb="FF000000"/>
      <name val="Arial"/>
      <family val="2"/>
    </font>
    <font>
      <sz val="11"/>
      <color rgb="FF000000"/>
      <name val="Arial"/>
      <family val="2"/>
    </font>
    <font>
      <sz val="11"/>
      <color indexed="8"/>
      <name val="Calibri"/>
      <family val="2"/>
      <scheme val="minor"/>
    </font>
    <font>
      <sz val="11"/>
      <name val="Courier New"/>
      <family val="3"/>
    </font>
    <font>
      <b/>
      <sz val="34"/>
      <name val="Cambria"/>
      <family val="1"/>
      <scheme val="major"/>
    </font>
    <font>
      <b/>
      <sz val="10.5"/>
      <name val="Times New Roman"/>
      <family val="1"/>
    </font>
    <font>
      <b/>
      <sz val="7.5"/>
      <name val="Times New Roman"/>
      <family val="1"/>
    </font>
    <font>
      <sz val="10"/>
      <name val="Arial"/>
      <family val="2"/>
    </font>
    <font>
      <sz val="12"/>
      <color theme="0"/>
      <name val="Cambria"/>
      <family val="1"/>
      <scheme val="major"/>
    </font>
    <font>
      <b/>
      <sz val="20"/>
      <color theme="1"/>
      <name val="Times New Roman"/>
      <family val="1"/>
    </font>
    <font>
      <sz val="20"/>
      <name val="Times New Roman"/>
      <family val="1"/>
    </font>
    <font>
      <b/>
      <sz val="14"/>
      <color theme="1"/>
      <name val="Times New Roman"/>
      <family val="1"/>
    </font>
    <font>
      <sz val="14"/>
      <color theme="1"/>
      <name val="Times New Roman"/>
      <family val="1"/>
    </font>
    <font>
      <b/>
      <i/>
      <sz val="14"/>
      <color theme="1"/>
      <name val="Times New Roman"/>
      <family val="1"/>
    </font>
    <font>
      <b/>
      <i/>
      <sz val="11"/>
      <color theme="1"/>
      <name val="Times New Roman"/>
      <family val="1"/>
    </font>
    <font>
      <sz val="11"/>
      <color rgb="FF000000"/>
      <name val="Times New Roman"/>
      <family val="1"/>
    </font>
    <font>
      <b/>
      <sz val="11"/>
      <color theme="1"/>
      <name val="Times New Roman"/>
      <family val="1"/>
    </font>
    <font>
      <sz val="11"/>
      <name val="Cambria"/>
      <family val="1"/>
    </font>
    <font>
      <sz val="12"/>
      <color theme="1"/>
      <name val="Cambria"/>
      <family val="1"/>
    </font>
    <font>
      <b/>
      <sz val="12"/>
      <color theme="1"/>
      <name val="Cambria"/>
      <family val="1"/>
    </font>
    <font>
      <sz val="11"/>
      <color theme="1"/>
      <name val="Cambria"/>
      <family val="1"/>
    </font>
    <font>
      <b/>
      <sz val="12"/>
      <color rgb="FF000000"/>
      <name val="Cambria"/>
      <family val="1"/>
    </font>
    <font>
      <b/>
      <sz val="12"/>
      <color rgb="FFFF0000"/>
      <name val="Cambria"/>
      <family val="1"/>
    </font>
    <font>
      <b/>
      <sz val="11"/>
      <color rgb="FFFF0000"/>
      <name val="Cambria"/>
      <family val="1"/>
    </font>
    <font>
      <sz val="11"/>
      <color rgb="FF000000"/>
      <name val="Cambria"/>
      <family val="1"/>
    </font>
    <font>
      <b/>
      <u/>
      <sz val="11"/>
      <color rgb="FF000000"/>
      <name val="Cambria"/>
      <family val="1"/>
    </font>
    <font>
      <sz val="11"/>
      <color rgb="FF202124"/>
      <name val="Cambria"/>
      <family val="1"/>
    </font>
    <font>
      <b/>
      <sz val="11"/>
      <color rgb="FF000000"/>
      <name val="Cambria"/>
      <family val="1"/>
    </font>
    <font>
      <sz val="12"/>
      <color rgb="FF000000"/>
      <name val="Cambria"/>
      <family val="1"/>
    </font>
    <font>
      <b/>
      <sz val="12"/>
      <color rgb="FF222222"/>
      <name val="Cambria"/>
      <family val="1"/>
    </font>
    <font>
      <sz val="11"/>
      <color rgb="FF222222"/>
      <name val="Cambria"/>
      <family val="1"/>
    </font>
    <font>
      <sz val="12"/>
      <color rgb="FFFF0000"/>
      <name val="Cambria"/>
      <family val="1"/>
    </font>
    <font>
      <sz val="9.5"/>
      <color theme="1"/>
      <name val="Cambria"/>
      <family val="1"/>
    </font>
    <font>
      <sz val="10"/>
      <color theme="1"/>
      <name val="Cambria"/>
      <family val="1"/>
    </font>
    <font>
      <b/>
      <sz val="12"/>
      <name val="Cambria"/>
      <family val="1"/>
    </font>
    <font>
      <sz val="11"/>
      <color rgb="FF252525"/>
      <name val="Cambria"/>
      <family val="1"/>
    </font>
    <font>
      <b/>
      <sz val="11"/>
      <color theme="1"/>
      <name val="Cambria"/>
      <family val="1"/>
    </font>
    <font>
      <i/>
      <u/>
      <sz val="12"/>
      <color theme="1"/>
      <name val="Cambria"/>
      <family val="1"/>
    </font>
    <font>
      <b/>
      <sz val="11"/>
      <name val="Cambria"/>
      <family val="1"/>
    </font>
    <font>
      <sz val="11"/>
      <color rgb="FFFF0000"/>
      <name val="Cambria"/>
      <family val="1"/>
    </font>
    <font>
      <sz val="12"/>
      <name val="Cambria"/>
      <family val="1"/>
    </font>
    <font>
      <b/>
      <sz val="10"/>
      <name val="Cambria"/>
      <family val="1"/>
    </font>
    <font>
      <sz val="12"/>
      <color rgb="FF252525"/>
      <name val="Cambria"/>
      <family val="1"/>
    </font>
    <font>
      <b/>
      <i/>
      <sz val="12"/>
      <color theme="1"/>
      <name val="Cambria"/>
      <family val="1"/>
    </font>
    <font>
      <sz val="9"/>
      <color theme="1"/>
      <name val="Cambria"/>
      <family val="1"/>
    </font>
    <font>
      <b/>
      <sz val="10"/>
      <color rgb="FFFF0000"/>
      <name val="Cambria"/>
      <family val="1"/>
    </font>
    <font>
      <sz val="8"/>
      <color theme="1"/>
      <name val="Cambria"/>
      <family val="1"/>
    </font>
    <font>
      <i/>
      <sz val="9.5"/>
      <color theme="1"/>
      <name val="Cambria"/>
      <family val="1"/>
    </font>
    <font>
      <sz val="11"/>
      <color rgb="FF000000"/>
      <name val="Calibri"/>
      <family val="2"/>
    </font>
    <font>
      <b/>
      <sz val="11"/>
      <color rgb="FF000000"/>
      <name val="Calibri"/>
      <family val="2"/>
    </font>
    <font>
      <b/>
      <sz val="10"/>
      <color rgb="FF000000"/>
      <name val="Arial"/>
      <family val="2"/>
    </font>
    <font>
      <b/>
      <sz val="10"/>
      <color indexed="8"/>
      <name val="Tahoma"/>
      <family val="2"/>
    </font>
  </fonts>
  <fills count="5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44"/>
        <bgColor indexed="64"/>
      </patternFill>
    </fill>
    <fill>
      <patternFill patternType="solid">
        <fgColor rgb="FFFFFFCC"/>
      </patternFill>
    </fill>
    <fill>
      <patternFill patternType="solid">
        <fgColor theme="4" tint="0.79998168889431442"/>
        <bgColor indexed="64"/>
      </patternFill>
    </fill>
    <fill>
      <patternFill patternType="solid">
        <fgColor indexed="8"/>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indexed="50"/>
        <bgColor indexed="34"/>
      </patternFill>
    </fill>
    <fill>
      <patternFill patternType="solid">
        <fgColor theme="6" tint="0.39997558519241921"/>
        <bgColor indexed="64"/>
      </patternFill>
    </fill>
    <fill>
      <patternFill patternType="solid">
        <fgColor rgb="FFFFFF00"/>
        <bgColor indexed="34"/>
      </patternFill>
    </fill>
    <fill>
      <patternFill patternType="solid">
        <fgColor rgb="FF92D050"/>
        <bgColor indexed="34"/>
      </patternFill>
    </fill>
    <fill>
      <patternFill patternType="solid">
        <fgColor indexed="9"/>
        <bgColor indexed="26"/>
      </patternFill>
    </fill>
    <fill>
      <patternFill patternType="solid">
        <fgColor indexed="50"/>
        <bgColor indexed="64"/>
      </patternFill>
    </fill>
    <fill>
      <patternFill patternType="solid">
        <fgColor indexed="27"/>
        <bgColor indexed="26"/>
      </patternFill>
    </fill>
    <fill>
      <patternFill patternType="solid">
        <fgColor indexed="9"/>
        <bgColor indexed="34"/>
      </patternFill>
    </fill>
    <fill>
      <patternFill patternType="solid">
        <fgColor rgb="FFFFFF00"/>
        <bgColor indexed="26"/>
      </patternFill>
    </fill>
    <fill>
      <patternFill patternType="solid">
        <fgColor indexed="31"/>
        <bgColor indexed="64"/>
      </patternFill>
    </fill>
    <fill>
      <patternFill patternType="solid">
        <fgColor indexed="9"/>
        <bgColor indexed="64"/>
      </patternFill>
    </fill>
    <fill>
      <patternFill patternType="solid">
        <fgColor theme="4" tint="0.59999389629810485"/>
        <bgColor indexed="64"/>
      </patternFill>
    </fill>
    <fill>
      <patternFill patternType="solid">
        <fgColor indexed="49"/>
        <bgColor indexed="64"/>
      </patternFill>
    </fill>
    <fill>
      <patternFill patternType="solid">
        <fgColor indexed="42"/>
        <bgColor indexed="64"/>
      </patternFill>
    </fill>
    <fill>
      <patternFill patternType="solid">
        <fgColor indexed="26"/>
        <bgColor indexed="64"/>
      </patternFill>
    </fill>
    <fill>
      <patternFill patternType="solid">
        <fgColor indexed="55"/>
        <bgColor indexed="64"/>
      </patternFill>
    </fill>
    <fill>
      <patternFill patternType="solid">
        <fgColor rgb="FFFFFFFF"/>
        <bgColor indexed="64"/>
      </patternFill>
    </fill>
    <fill>
      <patternFill patternType="solid">
        <fgColor rgb="FF00B0F0"/>
        <bgColor indexed="26"/>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2F5F9"/>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003399"/>
        <bgColor indexed="64"/>
      </patternFill>
    </fill>
    <fill>
      <patternFill patternType="solid">
        <fgColor rgb="FFFFCC66"/>
        <bgColor indexed="64"/>
      </patternFill>
    </fill>
    <fill>
      <patternFill patternType="solid">
        <fgColor rgb="FFCCECFF"/>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4F81BD"/>
        <bgColor indexed="64"/>
      </patternFill>
    </fill>
    <fill>
      <patternFill patternType="solid">
        <fgColor rgb="FFD0D8E8"/>
        <bgColor indexed="64"/>
      </patternFill>
    </fill>
    <fill>
      <patternFill patternType="solid">
        <fgColor theme="2" tint="-9.9978637043366805E-2"/>
        <bgColor indexed="64"/>
      </patternFill>
    </fill>
    <fill>
      <patternFill patternType="solid">
        <fgColor theme="0"/>
        <bgColor indexed="34"/>
      </patternFill>
    </fill>
    <fill>
      <patternFill patternType="solid">
        <fgColor theme="9" tint="0.59999389629810485"/>
        <bgColor indexed="64"/>
      </patternFill>
    </fill>
    <fill>
      <patternFill patternType="solid">
        <fgColor theme="7" tint="0.59999389629810485"/>
        <bgColor indexed="64"/>
      </patternFill>
    </fill>
  </fills>
  <borders count="27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48"/>
      </left>
      <right style="thin">
        <color indexed="48"/>
      </right>
      <top style="thin">
        <color indexed="48"/>
      </top>
      <bottom style="thin">
        <color indexed="48"/>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bottom style="thick">
        <color indexed="64"/>
      </bottom>
      <diagonal/>
    </border>
    <border>
      <left style="medium">
        <color indexed="64"/>
      </left>
      <right style="medium">
        <color indexed="64"/>
      </right>
      <top/>
      <bottom style="medium">
        <color indexed="64"/>
      </bottom>
      <diagonal/>
    </border>
    <border>
      <left/>
      <right/>
      <top style="thin">
        <color indexed="64"/>
      </top>
      <bottom style="double">
        <color indexed="64"/>
      </bottom>
      <diagonal/>
    </border>
    <border>
      <left style="medium">
        <color indexed="64"/>
      </left>
      <right style="thick">
        <color rgb="FF0070C0"/>
      </right>
      <top style="medium">
        <color indexed="64"/>
      </top>
      <bottom style="medium">
        <color indexed="64"/>
      </bottom>
      <diagonal/>
    </border>
    <border>
      <left style="thick">
        <color theme="5"/>
      </left>
      <right style="medium">
        <color indexed="64"/>
      </right>
      <top style="thick">
        <color theme="5"/>
      </top>
      <bottom style="medium">
        <color indexed="64"/>
      </bottom>
      <diagonal/>
    </border>
    <border>
      <left style="medium">
        <color indexed="64"/>
      </left>
      <right style="medium">
        <color indexed="64"/>
      </right>
      <top style="thick">
        <color theme="5"/>
      </top>
      <bottom style="medium">
        <color indexed="64"/>
      </bottom>
      <diagonal/>
    </border>
    <border>
      <left style="medium">
        <color indexed="64"/>
      </left>
      <right style="thick">
        <color theme="5"/>
      </right>
      <top style="thick">
        <color theme="5"/>
      </top>
      <bottom style="medium">
        <color indexed="64"/>
      </bottom>
      <diagonal/>
    </border>
    <border>
      <left style="thick">
        <color auto="1"/>
      </left>
      <right style="thick">
        <color auto="1"/>
      </right>
      <top/>
      <bottom/>
      <diagonal/>
    </border>
    <border>
      <left/>
      <right style="thin">
        <color indexed="64"/>
      </right>
      <top style="thin">
        <color indexed="64"/>
      </top>
      <bottom style="medium">
        <color indexed="64"/>
      </bottom>
      <diagonal/>
    </border>
    <border>
      <left style="thick">
        <color auto="1"/>
      </left>
      <right style="thick">
        <color auto="1"/>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top/>
      <bottom/>
      <diagonal/>
    </border>
    <border>
      <left style="thin">
        <color indexed="8"/>
      </left>
      <right/>
      <top/>
      <bottom style="medium">
        <color indexed="64"/>
      </bottom>
      <diagonal/>
    </border>
    <border>
      <left style="medium">
        <color indexed="64"/>
      </left>
      <right style="thick">
        <color rgb="FF0070C0"/>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style="medium">
        <color indexed="8"/>
      </left>
      <right style="medium">
        <color indexed="8"/>
      </right>
      <top style="medium">
        <color indexed="64"/>
      </top>
      <bottom style="medium">
        <color indexed="64"/>
      </bottom>
      <diagonal/>
    </border>
    <border>
      <left style="thin">
        <color indexed="8"/>
      </left>
      <right style="thin">
        <color indexed="8"/>
      </right>
      <top/>
      <bottom/>
      <diagonal/>
    </border>
    <border>
      <left style="medium">
        <color indexed="64"/>
      </left>
      <right style="thin">
        <color indexed="8"/>
      </right>
      <top/>
      <bottom style="medium">
        <color indexed="64"/>
      </bottom>
      <diagonal/>
    </border>
    <border>
      <left/>
      <right style="thick">
        <color indexed="64"/>
      </right>
      <top/>
      <bottom style="thin">
        <color indexed="64"/>
      </bottom>
      <diagonal/>
    </border>
    <border>
      <left/>
      <right style="thick">
        <color indexed="64"/>
      </right>
      <top style="thin">
        <color indexed="64"/>
      </top>
      <bottom style="thick">
        <color indexed="64"/>
      </bottom>
      <diagonal/>
    </border>
    <border>
      <left/>
      <right style="thick">
        <color indexed="64"/>
      </right>
      <top/>
      <bottom style="medium">
        <color indexed="64"/>
      </bottom>
      <diagonal/>
    </border>
    <border>
      <left/>
      <right style="thick">
        <color indexed="64"/>
      </right>
      <top/>
      <bottom style="thick">
        <color indexed="64"/>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medium">
        <color indexed="62"/>
      </left>
      <right/>
      <top style="medium">
        <color indexed="62"/>
      </top>
      <bottom style="medium">
        <color indexed="62"/>
      </bottom>
      <diagonal/>
    </border>
    <border>
      <left/>
      <right/>
      <top style="medium">
        <color indexed="62"/>
      </top>
      <bottom style="medium">
        <color indexed="62"/>
      </bottom>
      <diagonal/>
    </border>
    <border>
      <left/>
      <right style="medium">
        <color indexed="62"/>
      </right>
      <top style="medium">
        <color indexed="62"/>
      </top>
      <bottom style="medium">
        <color indexed="62"/>
      </bottom>
      <diagonal/>
    </border>
    <border>
      <left style="medium">
        <color indexed="62"/>
      </left>
      <right style="medium">
        <color indexed="62"/>
      </right>
      <top style="medium">
        <color indexed="62"/>
      </top>
      <bottom/>
      <diagonal/>
    </border>
    <border>
      <left/>
      <right/>
      <top style="medium">
        <color indexed="62"/>
      </top>
      <bottom/>
      <diagonal/>
    </border>
    <border>
      <left/>
      <right style="medium">
        <color indexed="62"/>
      </right>
      <top style="medium">
        <color indexed="62"/>
      </top>
      <bottom/>
      <diagonal/>
    </border>
    <border>
      <left style="medium">
        <color indexed="62"/>
      </left>
      <right/>
      <top style="medium">
        <color indexed="62"/>
      </top>
      <bottom/>
      <diagonal/>
    </border>
    <border>
      <left style="medium">
        <color indexed="62"/>
      </left>
      <right style="medium">
        <color indexed="62"/>
      </right>
      <top/>
      <bottom style="medium">
        <color indexed="62"/>
      </bottom>
      <diagonal/>
    </border>
    <border>
      <left/>
      <right/>
      <top/>
      <bottom style="medium">
        <color indexed="62"/>
      </bottom>
      <diagonal/>
    </border>
    <border>
      <left/>
      <right style="medium">
        <color indexed="62"/>
      </right>
      <top/>
      <bottom style="medium">
        <color indexed="62"/>
      </bottom>
      <diagonal/>
    </border>
    <border>
      <left style="medium">
        <color indexed="62"/>
      </left>
      <right/>
      <top/>
      <bottom style="medium">
        <color indexed="62"/>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rgb="FF000000"/>
      </left>
      <right style="medium">
        <color rgb="FF000000"/>
      </right>
      <top style="medium">
        <color rgb="FF000000"/>
      </top>
      <bottom style="medium">
        <color rgb="FF000000"/>
      </bottom>
      <diagonal/>
    </border>
    <border>
      <left/>
      <right/>
      <top style="medium">
        <color auto="1"/>
      </top>
      <bottom/>
      <diagonal/>
    </border>
    <border>
      <left/>
      <right/>
      <top style="thin">
        <color auto="1"/>
      </top>
      <bottom style="medium">
        <color auto="1"/>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auto="1"/>
      </top>
      <bottom/>
      <diagonal/>
    </border>
    <border>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ck">
        <color theme="5"/>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ck">
        <color rgb="FF0070C0"/>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style="medium">
        <color indexed="64"/>
      </bottom>
      <diagonal/>
    </border>
    <border>
      <left/>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top style="medium">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hair">
        <color indexed="64"/>
      </right>
      <top/>
      <bottom style="hair">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ck">
        <color rgb="FF0070C0"/>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medium">
        <color indexed="64"/>
      </bottom>
      <diagonal/>
    </border>
    <border>
      <left/>
      <right style="thick">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auto="1"/>
      </top>
      <bottom style="medium">
        <color auto="1"/>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8"/>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style="thick">
        <color indexed="64"/>
      </right>
      <top style="medium">
        <color indexed="64"/>
      </top>
      <bottom/>
      <diagonal/>
    </border>
    <border>
      <left style="thin">
        <color indexed="64"/>
      </left>
      <right style="thin">
        <color indexed="8"/>
      </right>
      <top style="medium">
        <color indexed="64"/>
      </top>
      <bottom style="thin">
        <color indexed="8"/>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right/>
      <top style="medium">
        <color auto="1"/>
      </top>
      <bottom/>
      <diagonal/>
    </border>
    <border>
      <left/>
      <right/>
      <top style="thin">
        <color auto="1"/>
      </top>
      <bottom style="medium">
        <color auto="1"/>
      </bottom>
      <diagonal/>
    </border>
    <border>
      <left/>
      <right/>
      <top/>
      <bottom style="medium">
        <color auto="1"/>
      </bottom>
      <diagonal/>
    </border>
    <border>
      <left/>
      <right/>
      <top style="medium">
        <color auto="1"/>
      </top>
      <bottom/>
      <diagonal/>
    </border>
    <border>
      <left/>
      <right/>
      <top/>
      <bottom style="thin">
        <color auto="1"/>
      </bottom>
      <diagonal/>
    </border>
    <border>
      <left style="thin">
        <color indexed="64"/>
      </left>
      <right/>
      <top style="medium">
        <color indexed="64"/>
      </top>
      <bottom/>
      <diagonal/>
    </border>
    <border>
      <left style="medium">
        <color indexed="8"/>
      </left>
      <right style="thin">
        <color indexed="8"/>
      </right>
      <top style="medium">
        <color indexed="8"/>
      </top>
      <bottom style="medium">
        <color indexed="8"/>
      </bottom>
      <diagonal/>
    </border>
    <border>
      <left/>
      <right/>
      <top style="medium">
        <color auto="1"/>
      </top>
      <bottom style="medium">
        <color auto="1"/>
      </bottom>
      <diagonal/>
    </border>
    <border>
      <left style="hair">
        <color indexed="64"/>
      </left>
      <right style="hair">
        <color indexed="64"/>
      </right>
      <top style="hair">
        <color indexed="64"/>
      </top>
      <bottom/>
      <diagonal/>
    </border>
    <border>
      <left style="medium">
        <color auto="1"/>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right/>
      <top style="thin">
        <color indexed="8"/>
      </top>
      <bottom style="thin">
        <color indexed="64"/>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64"/>
      </top>
      <bottom style="thin">
        <color indexed="8"/>
      </bottom>
      <diagonal/>
    </border>
    <border>
      <left/>
      <right/>
      <top style="thin">
        <color auto="1"/>
      </top>
      <bottom style="medium">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56">
    <xf numFmtId="0" fontId="0" fillId="0" borderId="0"/>
    <xf numFmtId="174" fontId="52" fillId="0" borderId="0" applyFont="0" applyFill="0" applyBorder="0" applyAlignment="0" applyProtection="0"/>
    <xf numFmtId="9" fontId="68" fillId="0" borderId="0" applyFont="0" applyFill="0" applyBorder="0" applyAlignment="0" applyProtection="0"/>
    <xf numFmtId="0" fontId="48" fillId="0" borderId="0"/>
    <xf numFmtId="9" fontId="48" fillId="0" borderId="0" applyFont="0" applyFill="0" applyBorder="0" applyAlignment="0" applyProtection="0"/>
    <xf numFmtId="0" fontId="52" fillId="0" borderId="0"/>
    <xf numFmtId="169" fontId="48" fillId="0" borderId="0" applyFont="0" applyFill="0" applyBorder="0" applyAlignment="0" applyProtection="0"/>
    <xf numFmtId="174" fontId="52" fillId="0" borderId="0" applyFont="0" applyFill="0" applyBorder="0" applyAlignment="0" applyProtection="0"/>
    <xf numFmtId="0" fontId="52" fillId="0" borderId="0"/>
    <xf numFmtId="0" fontId="52" fillId="0" borderId="0"/>
    <xf numFmtId="9" fontId="52" fillId="0" borderId="0" applyFont="0" applyFill="0" applyBorder="0" applyAlignment="0" applyProtection="0"/>
    <xf numFmtId="0" fontId="47" fillId="0" borderId="0"/>
    <xf numFmtId="9" fontId="47" fillId="0" borderId="0" applyFont="0" applyFill="0" applyBorder="0" applyAlignment="0" applyProtection="0"/>
    <xf numFmtId="0" fontId="82" fillId="0" borderId="0"/>
    <xf numFmtId="174" fontId="84" fillId="0" borderId="0" applyFont="0" applyFill="0" applyBorder="0" applyAlignment="0" applyProtection="0"/>
    <xf numFmtId="165" fontId="84" fillId="0" borderId="0" applyFont="0" applyFill="0" applyBorder="0" applyAlignment="0" applyProtection="0"/>
    <xf numFmtId="0" fontId="46" fillId="0" borderId="0"/>
    <xf numFmtId="0" fontId="45" fillId="0" borderId="0"/>
    <xf numFmtId="0" fontId="44" fillId="0" borderId="0"/>
    <xf numFmtId="0" fontId="43" fillId="0" borderId="0"/>
    <xf numFmtId="0" fontId="43" fillId="0" borderId="0"/>
    <xf numFmtId="0" fontId="42" fillId="0" borderId="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166" fontId="42" fillId="0" borderId="0" applyFont="0" applyFill="0" applyBorder="0" applyAlignment="0" applyProtection="0"/>
    <xf numFmtId="0" fontId="52" fillId="0" borderId="0"/>
    <xf numFmtId="4" fontId="97" fillId="4" borderId="53" applyNumberFormat="0" applyProtection="0">
      <alignment horizontal="left" vertical="center" wrapText="1"/>
    </xf>
    <xf numFmtId="0" fontId="52" fillId="0" borderId="0"/>
    <xf numFmtId="165" fontId="82"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69" fontId="98" fillId="0" borderId="0" applyFont="0" applyFill="0" applyBorder="0" applyAlignment="0" applyProtection="0"/>
    <xf numFmtId="169" fontId="98"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174" fontId="82" fillId="0" borderId="0" applyFont="0" applyFill="0" applyBorder="0" applyAlignment="0" applyProtection="0"/>
    <xf numFmtId="168" fontId="52" fillId="0" borderId="0" applyFont="0" applyFill="0" applyBorder="0" applyAlignment="0" applyProtection="0"/>
    <xf numFmtId="0" fontId="40" fillId="0" borderId="0"/>
    <xf numFmtId="0" fontId="40" fillId="0" borderId="0"/>
    <xf numFmtId="0" fontId="40" fillId="0" borderId="0"/>
    <xf numFmtId="0" fontId="40" fillId="0" borderId="0"/>
    <xf numFmtId="0" fontId="40" fillId="5" borderId="54" applyNumberFormat="0" applyFont="0" applyAlignment="0" applyProtection="0"/>
    <xf numFmtId="9" fontId="52"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0" fontId="99" fillId="0" borderId="0" applyNumberFormat="0" applyFill="0" applyBorder="0" applyAlignment="0" applyProtection="0"/>
    <xf numFmtId="174" fontId="52" fillId="0" borderId="0" applyFont="0" applyFill="0" applyBorder="0" applyAlignment="0" applyProtection="0"/>
    <xf numFmtId="0" fontId="39" fillId="0" borderId="0"/>
    <xf numFmtId="169" fontId="98" fillId="0" borderId="0" applyFont="0" applyFill="0" applyBorder="0" applyAlignment="0" applyProtection="0"/>
    <xf numFmtId="174" fontId="52" fillId="0" borderId="0" applyFont="0" applyFill="0" applyBorder="0" applyAlignment="0" applyProtection="0"/>
    <xf numFmtId="165" fontId="82" fillId="0" borderId="0" applyFont="0" applyFill="0" applyBorder="0" applyAlignment="0" applyProtection="0"/>
    <xf numFmtId="169" fontId="39" fillId="0" borderId="0" applyFont="0" applyFill="0" applyBorder="0" applyAlignment="0" applyProtection="0"/>
    <xf numFmtId="174" fontId="82"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0" fontId="39" fillId="0" borderId="0"/>
    <xf numFmtId="0" fontId="39" fillId="0" borderId="0"/>
    <xf numFmtId="0" fontId="52" fillId="0" borderId="0" applyNumberFormat="0" applyFill="0" applyBorder="0" applyAlignment="0" applyProtection="0"/>
    <xf numFmtId="0" fontId="39" fillId="0" borderId="0"/>
    <xf numFmtId="0" fontId="52" fillId="0" borderId="0" applyNumberFormat="0" applyFill="0" applyBorder="0" applyAlignment="0" applyProtection="0"/>
    <xf numFmtId="0" fontId="52" fillId="0" borderId="0"/>
    <xf numFmtId="0" fontId="39" fillId="0" borderId="0"/>
    <xf numFmtId="0" fontId="39" fillId="0" borderId="0"/>
    <xf numFmtId="0" fontId="52"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9" fontId="52"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37" fillId="0" borderId="0"/>
    <xf numFmtId="166" fontId="37" fillId="0" borderId="0" applyFont="0" applyFill="0" applyBorder="0" applyAlignment="0" applyProtection="0"/>
    <xf numFmtId="0" fontId="34" fillId="0" borderId="0"/>
    <xf numFmtId="0" fontId="33" fillId="0" borderId="0"/>
    <xf numFmtId="174"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32" fillId="0" borderId="0"/>
    <xf numFmtId="0" fontId="32" fillId="0" borderId="0"/>
    <xf numFmtId="0" fontId="31" fillId="0" borderId="0"/>
    <xf numFmtId="0" fontId="52" fillId="0" borderId="0"/>
    <xf numFmtId="0" fontId="29" fillId="0" borderId="0"/>
    <xf numFmtId="174" fontId="52" fillId="0" borderId="0" applyFont="0" applyFill="0" applyBorder="0" applyAlignment="0" applyProtection="0"/>
    <xf numFmtId="43" fontId="98" fillId="0" borderId="0" applyFont="0" applyFill="0" applyBorder="0" applyAlignment="0" applyProtection="0"/>
    <xf numFmtId="0" fontId="52"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26" fillId="0" borderId="0"/>
    <xf numFmtId="0" fontId="26" fillId="0" borderId="0"/>
    <xf numFmtId="0" fontId="26" fillId="0" borderId="0"/>
    <xf numFmtId="0" fontId="26" fillId="0" borderId="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166" fontId="23" fillId="0" borderId="0" applyFont="0" applyFill="0" applyBorder="0" applyAlignment="0" applyProtection="0"/>
    <xf numFmtId="0" fontId="21" fillId="0" borderId="0"/>
    <xf numFmtId="0" fontId="20" fillId="0" borderId="0"/>
    <xf numFmtId="0" fontId="20" fillId="0" borderId="0"/>
    <xf numFmtId="0" fontId="19" fillId="0" borderId="0"/>
    <xf numFmtId="0" fontId="19" fillId="0" borderId="0"/>
    <xf numFmtId="0" fontId="18" fillId="0" borderId="0"/>
    <xf numFmtId="0" fontId="224" fillId="0" borderId="0" applyNumberFormat="0" applyFill="0" applyBorder="0" applyAlignment="0" applyProtection="0">
      <alignment vertical="top"/>
      <protection locked="0"/>
    </xf>
    <xf numFmtId="0" fontId="17" fillId="0" borderId="0"/>
    <xf numFmtId="43" fontId="52" fillId="0" borderId="0" applyFont="0" applyFill="0" applyBorder="0" applyAlignment="0" applyProtection="0"/>
    <xf numFmtId="166" fontId="98" fillId="0" borderId="0" applyFont="0" applyFill="0" applyBorder="0" applyAlignment="0" applyProtection="0"/>
    <xf numFmtId="166" fontId="98" fillId="0" borderId="0" applyFont="0" applyFill="0" applyBorder="0" applyAlignment="0" applyProtection="0"/>
    <xf numFmtId="0" fontId="16" fillId="0" borderId="0"/>
    <xf numFmtId="0" fontId="15" fillId="0" borderId="0"/>
    <xf numFmtId="0" fontId="14" fillId="0" borderId="0"/>
    <xf numFmtId="0" fontId="52" fillId="0" borderId="0"/>
    <xf numFmtId="0" fontId="13" fillId="0" borderId="0"/>
    <xf numFmtId="44" fontId="52" fillId="0" borderId="0" applyFont="0" applyFill="0" applyBorder="0" applyAlignment="0" applyProtection="0"/>
    <xf numFmtId="0" fontId="12" fillId="0" borderId="0"/>
    <xf numFmtId="0" fontId="12" fillId="0" borderId="0"/>
    <xf numFmtId="166" fontId="52" fillId="0" borderId="0" applyFont="0" applyFill="0" applyBorder="0" applyAlignment="0" applyProtection="0"/>
    <xf numFmtId="0" fontId="11" fillId="0" borderId="0"/>
    <xf numFmtId="0" fontId="10" fillId="0" borderId="0"/>
    <xf numFmtId="0" fontId="10" fillId="0" borderId="0"/>
    <xf numFmtId="0" fontId="9" fillId="0" borderId="0"/>
    <xf numFmtId="0" fontId="8" fillId="0" borderId="0"/>
    <xf numFmtId="0" fontId="8" fillId="0" borderId="0"/>
    <xf numFmtId="0" fontId="7" fillId="0" borderId="0"/>
    <xf numFmtId="0" fontId="6" fillId="0" borderId="0"/>
    <xf numFmtId="0" fontId="5" fillId="0" borderId="0"/>
    <xf numFmtId="0" fontId="4" fillId="0" borderId="0"/>
    <xf numFmtId="0" fontId="52" fillId="0" borderId="0"/>
    <xf numFmtId="0" fontId="101" fillId="0" borderId="0"/>
    <xf numFmtId="44" fontId="344"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385" fillId="0" borderId="0"/>
  </cellStyleXfs>
  <cellXfs count="3748">
    <xf numFmtId="0" fontId="0" fillId="0" borderId="0" xfId="0"/>
    <xf numFmtId="170" fontId="49" fillId="0" borderId="0" xfId="0" applyNumberFormat="1" applyFont="1" applyAlignment="1">
      <alignment horizontal="centerContinuous"/>
    </xf>
    <xf numFmtId="170" fontId="0" fillId="0" borderId="0" xfId="0" applyNumberFormat="1" applyAlignment="1">
      <alignment horizontal="centerContinuous"/>
    </xf>
    <xf numFmtId="170" fontId="0" fillId="0" borderId="0" xfId="0" applyNumberFormat="1"/>
    <xf numFmtId="170" fontId="0" fillId="0" borderId="1" xfId="0" applyNumberFormat="1" applyBorder="1" applyAlignment="1">
      <alignment horizontal="centerContinuous"/>
    </xf>
    <xf numFmtId="170" fontId="0" fillId="0" borderId="2" xfId="0" applyNumberFormat="1" applyBorder="1" applyAlignment="1">
      <alignment horizontal="centerContinuous"/>
    </xf>
    <xf numFmtId="170" fontId="0" fillId="0" borderId="2" xfId="0" applyNumberFormat="1" applyBorder="1"/>
    <xf numFmtId="170" fontId="0" fillId="0" borderId="3" xfId="0" applyNumberFormat="1" applyBorder="1"/>
    <xf numFmtId="170" fontId="0" fillId="0" borderId="4" xfId="0" applyNumberFormat="1" applyBorder="1"/>
    <xf numFmtId="170" fontId="0" fillId="0" borderId="5" xfId="0" applyNumberFormat="1" applyBorder="1"/>
    <xf numFmtId="170" fontId="0" fillId="0" borderId="5" xfId="0" quotePrefix="1" applyNumberFormat="1" applyBorder="1" applyAlignment="1">
      <alignment horizontal="left"/>
    </xf>
    <xf numFmtId="170" fontId="0" fillId="0" borderId="6" xfId="0" applyNumberFormat="1" applyBorder="1"/>
    <xf numFmtId="170" fontId="0" fillId="0" borderId="7" xfId="0" applyNumberFormat="1" applyBorder="1"/>
    <xf numFmtId="170" fontId="0" fillId="0" borderId="1" xfId="0" applyNumberFormat="1" applyBorder="1"/>
    <xf numFmtId="170" fontId="0" fillId="0" borderId="8" xfId="0" applyNumberFormat="1" applyBorder="1"/>
    <xf numFmtId="170" fontId="0" fillId="0" borderId="2" xfId="0" quotePrefix="1" applyNumberFormat="1" applyBorder="1" applyAlignment="1">
      <alignment horizontal="left"/>
    </xf>
    <xf numFmtId="170" fontId="0" fillId="0" borderId="0" xfId="0" applyNumberFormat="1" applyAlignment="1">
      <alignment horizontal="left"/>
    </xf>
    <xf numFmtId="170" fontId="49" fillId="0" borderId="0" xfId="0" applyNumberFormat="1" applyFont="1" applyAlignment="1">
      <alignment horizontal="center"/>
    </xf>
    <xf numFmtId="170" fontId="0" fillId="0" borderId="2" xfId="0" applyNumberFormat="1" applyBorder="1" applyAlignment="1">
      <alignment horizontal="center"/>
    </xf>
    <xf numFmtId="170" fontId="0" fillId="0" borderId="7" xfId="0" applyNumberFormat="1" applyBorder="1" applyAlignment="1">
      <alignment horizontal="centerContinuous"/>
    </xf>
    <xf numFmtId="170" fontId="0" fillId="0" borderId="9" xfId="0" applyNumberFormat="1" applyBorder="1" applyAlignment="1">
      <alignment horizontal="centerContinuous"/>
    </xf>
    <xf numFmtId="170" fontId="0" fillId="0" borderId="10" xfId="0" applyNumberFormat="1" applyBorder="1"/>
    <xf numFmtId="170" fontId="55" fillId="0" borderId="0" xfId="0" applyNumberFormat="1" applyFont="1"/>
    <xf numFmtId="170" fontId="55" fillId="0" borderId="2" xfId="0" applyNumberFormat="1" applyFont="1" applyBorder="1"/>
    <xf numFmtId="170" fontId="55" fillId="0" borderId="0" xfId="0" applyNumberFormat="1" applyFont="1" applyAlignment="1">
      <alignment horizontal="center"/>
    </xf>
    <xf numFmtId="170" fontId="55" fillId="0" borderId="2" xfId="0" applyNumberFormat="1" applyFont="1" applyBorder="1" applyAlignment="1">
      <alignment horizontal="center"/>
    </xf>
    <xf numFmtId="170" fontId="0" fillId="0" borderId="0" xfId="0" applyNumberFormat="1" applyAlignment="1">
      <alignment horizontal="center"/>
    </xf>
    <xf numFmtId="170" fontId="0" fillId="0" borderId="8" xfId="0" applyNumberFormat="1" applyBorder="1" applyAlignment="1">
      <alignment horizontal="center"/>
    </xf>
    <xf numFmtId="171" fontId="0" fillId="0" borderId="0" xfId="0" applyNumberFormat="1"/>
    <xf numFmtId="171" fontId="0" fillId="0" borderId="4" xfId="0" applyNumberFormat="1" applyBorder="1"/>
    <xf numFmtId="171" fontId="0" fillId="0" borderId="5" xfId="0" applyNumberFormat="1" applyBorder="1"/>
    <xf numFmtId="0" fontId="0" fillId="0" borderId="1" xfId="0" applyBorder="1"/>
    <xf numFmtId="0" fontId="0" fillId="0" borderId="3" xfId="0" applyBorder="1"/>
    <xf numFmtId="170" fontId="54" fillId="0" borderId="5" xfId="0" applyNumberFormat="1" applyFont="1" applyBorder="1"/>
    <xf numFmtId="170" fontId="54" fillId="0" borderId="5" xfId="0" applyNumberFormat="1" applyFont="1" applyBorder="1" applyAlignment="1">
      <alignment horizontal="left"/>
    </xf>
    <xf numFmtId="170" fontId="50" fillId="0" borderId="0" xfId="0" applyNumberFormat="1" applyFont="1" applyAlignment="1">
      <alignment horizontal="center"/>
    </xf>
    <xf numFmtId="170" fontId="0" fillId="0" borderId="1" xfId="0" applyNumberFormat="1" applyBorder="1" applyAlignment="1">
      <alignment horizontal="center"/>
    </xf>
    <xf numFmtId="171" fontId="0" fillId="0" borderId="7" xfId="0" quotePrefix="1" applyNumberFormat="1" applyBorder="1" applyAlignment="1">
      <alignment horizontal="centerContinuous"/>
    </xf>
    <xf numFmtId="171" fontId="0" fillId="0" borderId="11" xfId="0" applyNumberFormat="1" applyBorder="1" applyAlignment="1">
      <alignment horizontal="centerContinuous"/>
    </xf>
    <xf numFmtId="0" fontId="55" fillId="0" borderId="0" xfId="0" applyFont="1" applyAlignment="1">
      <alignment horizontal="centerContinuous"/>
    </xf>
    <xf numFmtId="170" fontId="55" fillId="0" borderId="0" xfId="0" applyNumberFormat="1" applyFont="1" applyAlignment="1">
      <alignment horizontal="centerContinuous"/>
    </xf>
    <xf numFmtId="170" fontId="55" fillId="0" borderId="2" xfId="0" applyNumberFormat="1" applyFont="1" applyBorder="1" applyAlignment="1">
      <alignment horizontal="centerContinuous"/>
    </xf>
    <xf numFmtId="170" fontId="0" fillId="0" borderId="12" xfId="0" applyNumberFormat="1" applyBorder="1"/>
    <xf numFmtId="170" fontId="52" fillId="0" borderId="8" xfId="0" applyNumberFormat="1" applyFont="1" applyBorder="1" applyAlignment="1">
      <alignment horizontal="center"/>
    </xf>
    <xf numFmtId="170" fontId="52" fillId="0" borderId="1" xfId="0" applyNumberFormat="1" applyFont="1" applyBorder="1"/>
    <xf numFmtId="170" fontId="52" fillId="0" borderId="0" xfId="0" applyNumberFormat="1" applyFont="1" applyAlignment="1">
      <alignment horizontal="left"/>
    </xf>
    <xf numFmtId="170" fontId="52" fillId="0" borderId="8" xfId="0" applyNumberFormat="1" applyFont="1" applyBorder="1"/>
    <xf numFmtId="170" fontId="0" fillId="0" borderId="13" xfId="0" applyNumberFormat="1" applyBorder="1" applyAlignment="1">
      <alignment horizontal="center"/>
    </xf>
    <xf numFmtId="170" fontId="0" fillId="0" borderId="10" xfId="0" applyNumberFormat="1" applyBorder="1" applyAlignment="1">
      <alignment horizontal="left"/>
    </xf>
    <xf numFmtId="170" fontId="0" fillId="0" borderId="9" xfId="0" quotePrefix="1" applyNumberFormat="1" applyBorder="1" applyAlignment="1">
      <alignment horizontal="center"/>
    </xf>
    <xf numFmtId="170" fontId="0" fillId="0" borderId="4" xfId="0" applyNumberFormat="1" applyBorder="1" applyAlignment="1">
      <alignment horizontal="centerContinuous"/>
    </xf>
    <xf numFmtId="171" fontId="0" fillId="0" borderId="4" xfId="0" quotePrefix="1" applyNumberFormat="1" applyBorder="1" applyAlignment="1">
      <alignment horizontal="centerContinuous"/>
    </xf>
    <xf numFmtId="171" fontId="0" fillId="0" borderId="14" xfId="0" applyNumberFormat="1" applyBorder="1" applyAlignment="1">
      <alignment horizontal="centerContinuous"/>
    </xf>
    <xf numFmtId="0" fontId="0" fillId="0" borderId="2" xfId="0" applyBorder="1"/>
    <xf numFmtId="170" fontId="57" fillId="0" borderId="5" xfId="0" applyNumberFormat="1" applyFont="1" applyBorder="1"/>
    <xf numFmtId="170" fontId="54" fillId="0" borderId="2" xfId="0" applyNumberFormat="1" applyFont="1" applyBorder="1"/>
    <xf numFmtId="170" fontId="0" fillId="0" borderId="14" xfId="0" applyNumberFormat="1" applyBorder="1" applyAlignment="1">
      <alignment horizontal="centerContinuous"/>
    </xf>
    <xf numFmtId="0" fontId="0" fillId="0" borderId="0" xfId="0" applyAlignment="1">
      <alignment horizontal="right"/>
    </xf>
    <xf numFmtId="0" fontId="0" fillId="0" borderId="0" xfId="0" applyAlignment="1">
      <alignment wrapText="1"/>
    </xf>
    <xf numFmtId="170" fontId="54" fillId="0" borderId="10" xfId="0" applyNumberFormat="1" applyFont="1" applyBorder="1" applyAlignment="1">
      <alignment wrapText="1"/>
    </xf>
    <xf numFmtId="170" fontId="52" fillId="0" borderId="0" xfId="0" applyNumberFormat="1" applyFont="1" applyAlignment="1">
      <alignment horizontal="left" wrapText="1"/>
    </xf>
    <xf numFmtId="170" fontId="0" fillId="0" borderId="5" xfId="0" applyNumberFormat="1" applyBorder="1" applyAlignment="1">
      <alignment horizontal="center"/>
    </xf>
    <xf numFmtId="0" fontId="0" fillId="0" borderId="5" xfId="0" applyBorder="1"/>
    <xf numFmtId="0" fontId="0" fillId="0" borderId="8" xfId="0" applyBorder="1"/>
    <xf numFmtId="173" fontId="0" fillId="0" borderId="0" xfId="1" applyNumberFormat="1" applyFont="1"/>
    <xf numFmtId="173" fontId="0" fillId="0" borderId="0" xfId="1" applyNumberFormat="1" applyFont="1" applyAlignment="1">
      <alignment horizontal="right"/>
    </xf>
    <xf numFmtId="174" fontId="0" fillId="0" borderId="0" xfId="1" applyFont="1"/>
    <xf numFmtId="15" fontId="0" fillId="0" borderId="2" xfId="0" applyNumberFormat="1" applyBorder="1" applyAlignment="1">
      <alignment horizontal="center"/>
    </xf>
    <xf numFmtId="10" fontId="0" fillId="0" borderId="8" xfId="0" applyNumberFormat="1" applyBorder="1"/>
    <xf numFmtId="170" fontId="51" fillId="0" borderId="1" xfId="0" applyNumberFormat="1" applyFont="1" applyBorder="1" applyAlignment="1">
      <alignment horizontal="center"/>
    </xf>
    <xf numFmtId="171" fontId="51" fillId="0" borderId="1" xfId="0" applyNumberFormat="1" applyFont="1" applyBorder="1" applyAlignment="1">
      <alignment horizontal="center"/>
    </xf>
    <xf numFmtId="171" fontId="0" fillId="0" borderId="8" xfId="0" applyNumberFormat="1" applyBorder="1"/>
    <xf numFmtId="170" fontId="49" fillId="0" borderId="8" xfId="0" applyNumberFormat="1" applyFont="1" applyBorder="1" applyAlignment="1">
      <alignment horizontal="center"/>
    </xf>
    <xf numFmtId="170" fontId="51" fillId="0" borderId="5" xfId="0" applyNumberFormat="1" applyFont="1" applyBorder="1" applyAlignment="1">
      <alignment horizontal="center"/>
    </xf>
    <xf numFmtId="170" fontId="49" fillId="0" borderId="5" xfId="0" applyNumberFormat="1" applyFont="1" applyBorder="1" applyAlignment="1">
      <alignment horizontal="center"/>
    </xf>
    <xf numFmtId="171" fontId="49" fillId="0" borderId="5" xfId="0" applyNumberFormat="1" applyFont="1" applyBorder="1" applyAlignment="1">
      <alignment horizontal="center"/>
    </xf>
    <xf numFmtId="171" fontId="51" fillId="0" borderId="5" xfId="0" applyNumberFormat="1" applyFont="1" applyBorder="1" applyAlignment="1">
      <alignment horizontal="center"/>
    </xf>
    <xf numFmtId="170" fontId="49" fillId="0" borderId="6" xfId="0" applyNumberFormat="1" applyFont="1" applyBorder="1" applyAlignment="1">
      <alignment horizontal="center"/>
    </xf>
    <xf numFmtId="171" fontId="49" fillId="0" borderId="6" xfId="0" applyNumberFormat="1" applyFont="1" applyBorder="1" applyAlignment="1">
      <alignment horizontal="center"/>
    </xf>
    <xf numFmtId="171" fontId="49" fillId="0" borderId="0" xfId="0" applyNumberFormat="1" applyFont="1" applyAlignment="1">
      <alignment horizontal="center"/>
    </xf>
    <xf numFmtId="174" fontId="0" fillId="0" borderId="8" xfId="1" applyFont="1" applyBorder="1"/>
    <xf numFmtId="170" fontId="0" fillId="0" borderId="5" xfId="0" applyNumberFormat="1" applyBorder="1" applyAlignment="1">
      <alignment horizontal="centerContinuous"/>
    </xf>
    <xf numFmtId="170" fontId="0" fillId="0" borderId="8" xfId="0" quotePrefix="1" applyNumberFormat="1" applyBorder="1" applyAlignment="1">
      <alignment horizontal="left"/>
    </xf>
    <xf numFmtId="175" fontId="49" fillId="0" borderId="0" xfId="0" applyNumberFormat="1" applyFont="1" applyAlignment="1">
      <alignment horizontal="center"/>
    </xf>
    <xf numFmtId="170" fontId="0" fillId="0" borderId="10" xfId="0" applyNumberFormat="1" applyBorder="1" applyAlignment="1">
      <alignment horizontal="center"/>
    </xf>
    <xf numFmtId="170" fontId="52" fillId="0" borderId="5" xfId="0" applyNumberFormat="1" applyFont="1" applyBorder="1" applyAlignment="1">
      <alignment horizontal="center"/>
    </xf>
    <xf numFmtId="170" fontId="52" fillId="0" borderId="0" xfId="0" applyNumberFormat="1" applyFont="1" applyAlignment="1">
      <alignment horizontal="center"/>
    </xf>
    <xf numFmtId="0" fontId="0" fillId="0" borderId="8" xfId="0" applyBorder="1" applyAlignment="1">
      <alignment wrapText="1"/>
    </xf>
    <xf numFmtId="174" fontId="0" fillId="0" borderId="7" xfId="1" applyFont="1" applyBorder="1"/>
    <xf numFmtId="174" fontId="0" fillId="0" borderId="5" xfId="1" applyFont="1" applyBorder="1"/>
    <xf numFmtId="174" fontId="0" fillId="0" borderId="3" xfId="1" applyFont="1" applyBorder="1"/>
    <xf numFmtId="174" fontId="0" fillId="0" borderId="0" xfId="1" applyFont="1" applyBorder="1"/>
    <xf numFmtId="0" fontId="52" fillId="0" borderId="1" xfId="0" applyFont="1" applyBorder="1"/>
    <xf numFmtId="0" fontId="52" fillId="0" borderId="2" xfId="0" applyFont="1" applyBorder="1"/>
    <xf numFmtId="171" fontId="52" fillId="0" borderId="8" xfId="0" applyNumberFormat="1" applyFont="1" applyBorder="1"/>
    <xf numFmtId="174" fontId="0" fillId="0" borderId="8" xfId="1" applyFont="1" applyFill="1" applyBorder="1"/>
    <xf numFmtId="174" fontId="0" fillId="0" borderId="7" xfId="1" applyFont="1" applyFill="1" applyBorder="1"/>
    <xf numFmtId="174" fontId="0" fillId="0" borderId="2" xfId="1" applyFont="1" applyFill="1" applyBorder="1"/>
    <xf numFmtId="174" fontId="0" fillId="0" borderId="0" xfId="0" applyNumberFormat="1"/>
    <xf numFmtId="174" fontId="0" fillId="0" borderId="2" xfId="1" applyFont="1" applyBorder="1"/>
    <xf numFmtId="174" fontId="0" fillId="0" borderId="6" xfId="1" applyFont="1" applyBorder="1"/>
    <xf numFmtId="174" fontId="0" fillId="0" borderId="8" xfId="1" quotePrefix="1" applyFont="1" applyBorder="1" applyAlignment="1">
      <alignment horizontal="left"/>
    </xf>
    <xf numFmtId="174" fontId="0" fillId="0" borderId="5" xfId="1" quotePrefix="1" applyFont="1" applyBorder="1" applyAlignment="1">
      <alignment horizontal="left"/>
    </xf>
    <xf numFmtId="174" fontId="0" fillId="0" borderId="1" xfId="1" applyFont="1" applyBorder="1"/>
    <xf numFmtId="174" fontId="0" fillId="0" borderId="10" xfId="1" applyFont="1" applyBorder="1"/>
    <xf numFmtId="15" fontId="0" fillId="0" borderId="2" xfId="1" applyNumberFormat="1" applyFont="1" applyBorder="1"/>
    <xf numFmtId="170" fontId="49" fillId="0" borderId="0" xfId="0" applyNumberFormat="1" applyFont="1"/>
    <xf numFmtId="171" fontId="49" fillId="0" borderId="0" xfId="0" applyNumberFormat="1" applyFont="1"/>
    <xf numFmtId="170" fontId="52" fillId="0" borderId="0" xfId="0" applyNumberFormat="1" applyFont="1"/>
    <xf numFmtId="173" fontId="52" fillId="0" borderId="0" xfId="1" applyNumberFormat="1" applyFont="1" applyFill="1" applyAlignment="1">
      <alignment horizontal="right"/>
    </xf>
    <xf numFmtId="0" fontId="52" fillId="0" borderId="0" xfId="0" applyFont="1"/>
    <xf numFmtId="170" fontId="52" fillId="0" borderId="0" xfId="0" applyNumberFormat="1" applyFont="1" applyAlignment="1">
      <alignment horizontal="centerContinuous"/>
    </xf>
    <xf numFmtId="0" fontId="49" fillId="0" borderId="0" xfId="0" applyFont="1" applyAlignment="1">
      <alignment horizontal="centerContinuous"/>
    </xf>
    <xf numFmtId="170" fontId="52" fillId="0" borderId="0" xfId="0" quotePrefix="1" applyNumberFormat="1" applyFont="1" applyAlignment="1">
      <alignment horizontal="left"/>
    </xf>
    <xf numFmtId="170" fontId="52" fillId="0" borderId="12" xfId="0" applyNumberFormat="1" applyFont="1" applyBorder="1" applyAlignment="1">
      <alignment horizontal="center"/>
    </xf>
    <xf numFmtId="170" fontId="52" fillId="0" borderId="1" xfId="0" applyNumberFormat="1" applyFont="1" applyBorder="1" applyAlignment="1">
      <alignment horizontal="centerContinuous"/>
    </xf>
    <xf numFmtId="170" fontId="52" fillId="0" borderId="4" xfId="0" applyNumberFormat="1" applyFont="1" applyBorder="1" applyAlignment="1">
      <alignment horizontal="centerContinuous"/>
    </xf>
    <xf numFmtId="15" fontId="52" fillId="0" borderId="3" xfId="0" applyNumberFormat="1" applyFont="1" applyBorder="1" applyAlignment="1">
      <alignment horizontal="center"/>
    </xf>
    <xf numFmtId="170" fontId="52" fillId="0" borderId="2" xfId="0" applyNumberFormat="1" applyFont="1" applyBorder="1" applyAlignment="1">
      <alignment horizontal="centerContinuous"/>
    </xf>
    <xf numFmtId="170" fontId="52" fillId="0" borderId="2" xfId="0" applyNumberFormat="1" applyFont="1" applyBorder="1"/>
    <xf numFmtId="170" fontId="52" fillId="0" borderId="3" xfId="0" applyNumberFormat="1" applyFont="1" applyBorder="1"/>
    <xf numFmtId="170" fontId="52" fillId="0" borderId="13" xfId="0" applyNumberFormat="1" applyFont="1" applyBorder="1"/>
    <xf numFmtId="170" fontId="59" fillId="0" borderId="2" xfId="0" applyNumberFormat="1" applyFont="1" applyBorder="1" applyAlignment="1">
      <alignment horizontal="centerContinuous"/>
    </xf>
    <xf numFmtId="0" fontId="59" fillId="0" borderId="0" xfId="0" applyFont="1"/>
    <xf numFmtId="170" fontId="59" fillId="0" borderId="0" xfId="0" applyNumberFormat="1" applyFont="1"/>
    <xf numFmtId="171" fontId="52" fillId="0" borderId="1" xfId="0" applyNumberFormat="1" applyFont="1" applyBorder="1"/>
    <xf numFmtId="171" fontId="52" fillId="0" borderId="3" xfId="0" applyNumberFormat="1" applyFont="1" applyBorder="1"/>
    <xf numFmtId="171" fontId="52" fillId="0" borderId="2" xfId="0" applyNumberFormat="1" applyFont="1" applyBorder="1"/>
    <xf numFmtId="171" fontId="52" fillId="0" borderId="5" xfId="0" applyNumberFormat="1" applyFont="1" applyBorder="1" applyAlignment="1">
      <alignment horizontal="center"/>
    </xf>
    <xf numFmtId="171" fontId="52" fillId="0" borderId="0" xfId="0" applyNumberFormat="1" applyFont="1"/>
    <xf numFmtId="173" fontId="52" fillId="0" borderId="0" xfId="1" applyNumberFormat="1" applyFont="1" applyFill="1" applyBorder="1" applyAlignment="1">
      <alignment horizontal="right"/>
    </xf>
    <xf numFmtId="171" fontId="49" fillId="0" borderId="0" xfId="0" applyNumberFormat="1" applyFont="1" applyAlignment="1">
      <alignment horizontal="left"/>
    </xf>
    <xf numFmtId="173" fontId="49" fillId="0" borderId="0" xfId="1" applyNumberFormat="1" applyFont="1" applyFill="1" applyBorder="1" applyAlignment="1">
      <alignment horizontal="right"/>
    </xf>
    <xf numFmtId="170" fontId="49" fillId="0" borderId="0" xfId="0" applyNumberFormat="1" applyFont="1" applyAlignment="1">
      <alignment horizontal="left"/>
    </xf>
    <xf numFmtId="171" fontId="0" fillId="0" borderId="0" xfId="0" applyNumberFormat="1" applyAlignment="1">
      <alignment horizontal="centerContinuous"/>
    </xf>
    <xf numFmtId="170" fontId="56" fillId="0" borderId="5" xfId="0" applyNumberFormat="1" applyFont="1" applyBorder="1" applyAlignment="1">
      <alignment horizontal="left"/>
    </xf>
    <xf numFmtId="171" fontId="0" fillId="0" borderId="6" xfId="0" applyNumberFormat="1" applyBorder="1"/>
    <xf numFmtId="174" fontId="0" fillId="0" borderId="0" xfId="1" applyFont="1" applyFill="1"/>
    <xf numFmtId="170" fontId="0" fillId="0" borderId="15" xfId="0" applyNumberFormat="1" applyBorder="1"/>
    <xf numFmtId="170" fontId="0" fillId="0" borderId="9" xfId="0" applyNumberFormat="1" applyBorder="1"/>
    <xf numFmtId="170" fontId="54" fillId="0" borderId="3" xfId="0" applyNumberFormat="1" applyFont="1" applyBorder="1"/>
    <xf numFmtId="174" fontId="55" fillId="0" borderId="0" xfId="1" applyFont="1" applyAlignment="1">
      <alignment horizontal="centerContinuous"/>
    </xf>
    <xf numFmtId="174" fontId="55" fillId="0" borderId="0" xfId="1" applyFont="1"/>
    <xf numFmtId="171" fontId="52" fillId="0" borderId="2" xfId="0" applyNumberFormat="1" applyFont="1" applyBorder="1" applyAlignment="1">
      <alignment horizontal="centerContinuous"/>
    </xf>
    <xf numFmtId="171" fontId="0" fillId="0" borderId="3" xfId="1" applyNumberFormat="1" applyFont="1" applyBorder="1"/>
    <xf numFmtId="171" fontId="0" fillId="0" borderId="8" xfId="1" applyNumberFormat="1" applyFont="1" applyBorder="1"/>
    <xf numFmtId="171" fontId="0" fillId="0" borderId="3" xfId="0" applyNumberFormat="1" applyBorder="1"/>
    <xf numFmtId="174" fontId="55" fillId="0" borderId="2" xfId="1" applyFont="1" applyBorder="1" applyAlignment="1">
      <alignment horizontal="centerContinuous"/>
    </xf>
    <xf numFmtId="174" fontId="55" fillId="0" borderId="2" xfId="1" applyFont="1" applyBorder="1"/>
    <xf numFmtId="174" fontId="52" fillId="0" borderId="8" xfId="1" applyFont="1" applyBorder="1"/>
    <xf numFmtId="174" fontId="52" fillId="0" borderId="1" xfId="1" applyFont="1" applyBorder="1"/>
    <xf numFmtId="174" fontId="0" fillId="0" borderId="16" xfId="1" applyFont="1" applyBorder="1"/>
    <xf numFmtId="174" fontId="52" fillId="0" borderId="12" xfId="1" applyFont="1" applyBorder="1"/>
    <xf numFmtId="174" fontId="52" fillId="0" borderId="10" xfId="1" applyFont="1" applyBorder="1"/>
    <xf numFmtId="174" fontId="52" fillId="0" borderId="8" xfId="1" applyFont="1" applyFill="1" applyBorder="1"/>
    <xf numFmtId="170" fontId="0" fillId="0" borderId="17" xfId="0" applyNumberFormat="1" applyBorder="1"/>
    <xf numFmtId="171" fontId="0" fillId="0" borderId="2" xfId="1" applyNumberFormat="1" applyFont="1" applyBorder="1"/>
    <xf numFmtId="170" fontId="60" fillId="0" borderId="1" xfId="0" applyNumberFormat="1" applyFont="1" applyBorder="1"/>
    <xf numFmtId="0" fontId="60" fillId="0" borderId="2" xfId="0" applyFont="1" applyBorder="1"/>
    <xf numFmtId="170" fontId="60" fillId="0" borderId="3" xfId="0" applyNumberFormat="1" applyFont="1" applyBorder="1"/>
    <xf numFmtId="174" fontId="52" fillId="0" borderId="1" xfId="1" applyFont="1" applyFill="1" applyBorder="1"/>
    <xf numFmtId="176" fontId="52" fillId="0" borderId="1" xfId="1" applyNumberFormat="1" applyFont="1" applyFill="1" applyBorder="1"/>
    <xf numFmtId="176" fontId="0" fillId="0" borderId="7" xfId="1" applyNumberFormat="1" applyFont="1" applyFill="1" applyBorder="1"/>
    <xf numFmtId="173" fontId="0" fillId="0" borderId="0" xfId="1" applyNumberFormat="1" applyFont="1" applyBorder="1"/>
    <xf numFmtId="174" fontId="0" fillId="0" borderId="13" xfId="1" applyFont="1" applyBorder="1"/>
    <xf numFmtId="170" fontId="50" fillId="0" borderId="5" xfId="0" applyNumberFormat="1" applyFont="1" applyBorder="1"/>
    <xf numFmtId="174" fontId="55" fillId="0" borderId="0" xfId="1" applyFont="1" applyFill="1" applyAlignment="1">
      <alignment horizontal="centerContinuous"/>
    </xf>
    <xf numFmtId="174" fontId="55" fillId="0" borderId="0" xfId="1" applyFont="1" applyFill="1"/>
    <xf numFmtId="174" fontId="55" fillId="0" borderId="2" xfId="1" applyFont="1" applyFill="1" applyBorder="1" applyAlignment="1">
      <alignment horizontal="centerContinuous"/>
    </xf>
    <xf numFmtId="174" fontId="55" fillId="0" borderId="2" xfId="1" applyFont="1" applyFill="1" applyBorder="1"/>
    <xf numFmtId="170" fontId="56" fillId="0" borderId="8" xfId="0" applyNumberFormat="1" applyFont="1" applyBorder="1" applyAlignment="1">
      <alignment horizontal="center"/>
    </xf>
    <xf numFmtId="170" fontId="56" fillId="0" borderId="10" xfId="0" applyNumberFormat="1" applyFont="1" applyBorder="1"/>
    <xf numFmtId="170" fontId="56" fillId="0" borderId="8" xfId="0" applyNumberFormat="1" applyFont="1" applyBorder="1"/>
    <xf numFmtId="174" fontId="56" fillId="0" borderId="8" xfId="1" applyFont="1" applyFill="1" applyBorder="1"/>
    <xf numFmtId="170" fontId="56" fillId="0" borderId="1" xfId="0" applyNumberFormat="1" applyFont="1" applyBorder="1"/>
    <xf numFmtId="174" fontId="56" fillId="0" borderId="1" xfId="1" applyFont="1" applyFill="1" applyBorder="1"/>
    <xf numFmtId="170" fontId="56" fillId="0" borderId="1" xfId="0" applyNumberFormat="1" applyFont="1" applyBorder="1" applyAlignment="1">
      <alignment horizontal="center"/>
    </xf>
    <xf numFmtId="0" fontId="56" fillId="0" borderId="8" xfId="0" applyFont="1" applyBorder="1"/>
    <xf numFmtId="174" fontId="0" fillId="0" borderId="5" xfId="1" applyFont="1" applyFill="1" applyBorder="1"/>
    <xf numFmtId="174" fontId="0" fillId="0" borderId="10" xfId="1" applyFont="1" applyFill="1" applyBorder="1"/>
    <xf numFmtId="176" fontId="0" fillId="0" borderId="8" xfId="0" applyNumberFormat="1" applyBorder="1"/>
    <xf numFmtId="176" fontId="0" fillId="0" borderId="8" xfId="1" applyNumberFormat="1" applyFont="1" applyFill="1" applyBorder="1"/>
    <xf numFmtId="177" fontId="56" fillId="0" borderId="8" xfId="1" applyNumberFormat="1" applyFont="1" applyBorder="1"/>
    <xf numFmtId="4" fontId="0" fillId="0" borderId="0" xfId="0" applyNumberFormat="1"/>
    <xf numFmtId="177" fontId="55" fillId="0" borderId="8" xfId="1" applyNumberFormat="1" applyFont="1" applyBorder="1"/>
    <xf numFmtId="1" fontId="0" fillId="0" borderId="8" xfId="0" applyNumberFormat="1" applyBorder="1"/>
    <xf numFmtId="1" fontId="0" fillId="0" borderId="8" xfId="1" applyNumberFormat="1" applyFont="1" applyBorder="1"/>
    <xf numFmtId="0" fontId="58" fillId="0" borderId="0" xfId="0" applyFont="1" applyAlignment="1">
      <alignment horizontal="right" vertical="top" wrapText="1"/>
    </xf>
    <xf numFmtId="37" fontId="52" fillId="0" borderId="8" xfId="1" applyNumberFormat="1" applyFont="1" applyFill="1" applyBorder="1"/>
    <xf numFmtId="49" fontId="0" fillId="0" borderId="0" xfId="0" applyNumberFormat="1"/>
    <xf numFmtId="0" fontId="55" fillId="0" borderId="5" xfId="0" applyFont="1" applyBorder="1"/>
    <xf numFmtId="174" fontId="49" fillId="0" borderId="0" xfId="1" applyFont="1" applyFill="1" applyAlignment="1">
      <alignment horizontal="centerContinuous"/>
    </xf>
    <xf numFmtId="174" fontId="0" fillId="0" borderId="4" xfId="1" applyFont="1" applyFill="1" applyBorder="1"/>
    <xf numFmtId="174" fontId="0" fillId="0" borderId="1" xfId="1" applyFont="1" applyFill="1" applyBorder="1"/>
    <xf numFmtId="174" fontId="0" fillId="0" borderId="6" xfId="1" applyFont="1" applyFill="1" applyBorder="1"/>
    <xf numFmtId="174" fontId="0" fillId="0" borderId="3" xfId="1" applyFont="1" applyFill="1" applyBorder="1"/>
    <xf numFmtId="174" fontId="0" fillId="0" borderId="0" xfId="1" applyFont="1" applyFill="1" applyAlignment="1">
      <alignment horizontal="right"/>
    </xf>
    <xf numFmtId="170" fontId="53" fillId="0" borderId="0" xfId="0" applyNumberFormat="1" applyFont="1" applyAlignment="1">
      <alignment horizontal="left"/>
    </xf>
    <xf numFmtId="174" fontId="0" fillId="0" borderId="0" xfId="1" applyFont="1" applyFill="1" applyBorder="1" applyAlignment="1">
      <alignment horizontal="right"/>
    </xf>
    <xf numFmtId="174" fontId="0" fillId="0" borderId="0" xfId="1" applyFont="1" applyFill="1" applyBorder="1" applyAlignment="1">
      <alignment horizontal="left"/>
    </xf>
    <xf numFmtId="174" fontId="0" fillId="0" borderId="0" xfId="1" applyFont="1" applyFill="1" applyBorder="1"/>
    <xf numFmtId="174" fontId="0" fillId="0" borderId="0" xfId="1" quotePrefix="1" applyFont="1" applyFill="1" applyBorder="1" applyAlignment="1">
      <alignment horizontal="left"/>
    </xf>
    <xf numFmtId="2" fontId="0" fillId="0" borderId="0" xfId="0" applyNumberFormat="1"/>
    <xf numFmtId="170" fontId="56" fillId="0" borderId="0" xfId="0" applyNumberFormat="1" applyFont="1"/>
    <xf numFmtId="0" fontId="0" fillId="0" borderId="15" xfId="0" applyBorder="1"/>
    <xf numFmtId="174" fontId="0" fillId="0" borderId="4" xfId="1" applyFont="1" applyFill="1" applyBorder="1" applyAlignment="1">
      <alignment horizontal="center"/>
    </xf>
    <xf numFmtId="170" fontId="56" fillId="0" borderId="0" xfId="0" applyNumberFormat="1" applyFont="1" applyAlignment="1">
      <alignment horizontal="left"/>
    </xf>
    <xf numFmtId="174" fontId="56" fillId="0" borderId="0" xfId="1" applyFont="1" applyFill="1"/>
    <xf numFmtId="174" fontId="56" fillId="0" borderId="0" xfId="1" applyFont="1" applyFill="1" applyBorder="1"/>
    <xf numFmtId="4" fontId="58" fillId="0" borderId="0" xfId="0" applyNumberFormat="1" applyFont="1" applyAlignment="1">
      <alignment horizontal="right" vertical="top" wrapText="1"/>
    </xf>
    <xf numFmtId="170" fontId="60" fillId="0" borderId="4" xfId="0" applyNumberFormat="1" applyFont="1" applyBorder="1" applyAlignment="1">
      <alignment horizontal="centerContinuous"/>
    </xf>
    <xf numFmtId="0" fontId="58" fillId="0" borderId="0" xfId="0" applyFont="1" applyAlignment="1">
      <alignment horizontal="justify" vertical="top" wrapText="1"/>
    </xf>
    <xf numFmtId="4" fontId="58" fillId="0" borderId="0" xfId="0" applyNumberFormat="1" applyFont="1" applyAlignment="1">
      <alignment horizontal="right" vertical="top" wrapText="1" indent="4"/>
    </xf>
    <xf numFmtId="0" fontId="58" fillId="0" borderId="0" xfId="0" applyFont="1" applyAlignment="1">
      <alignment horizontal="right" vertical="top" wrapText="1" indent="4"/>
    </xf>
    <xf numFmtId="174" fontId="52" fillId="0" borderId="0" xfId="1" applyFont="1" applyFill="1"/>
    <xf numFmtId="170" fontId="0" fillId="0" borderId="0" xfId="0" applyNumberFormat="1" applyAlignment="1">
      <alignment horizontal="right"/>
    </xf>
    <xf numFmtId="174" fontId="55" fillId="0" borderId="17" xfId="1" applyFont="1" applyFill="1" applyBorder="1"/>
    <xf numFmtId="174" fontId="55" fillId="0" borderId="0" xfId="1" applyFont="1" applyFill="1" applyBorder="1"/>
    <xf numFmtId="174" fontId="58" fillId="0" borderId="0" xfId="1" applyFont="1" applyFill="1" applyBorder="1" applyAlignment="1">
      <alignment horizontal="right" vertical="top" wrapText="1"/>
    </xf>
    <xf numFmtId="0" fontId="70" fillId="0" borderId="0" xfId="0" applyFont="1" applyAlignment="1">
      <alignment horizontal="center"/>
    </xf>
    <xf numFmtId="0" fontId="72" fillId="0" borderId="0" xfId="0" applyFont="1"/>
    <xf numFmtId="0" fontId="69" fillId="0" borderId="0" xfId="0" applyFont="1"/>
    <xf numFmtId="0" fontId="73" fillId="0" borderId="0" xfId="0" applyFont="1"/>
    <xf numFmtId="0" fontId="75" fillId="0" borderId="0" xfId="0" applyFont="1"/>
    <xf numFmtId="0" fontId="76" fillId="0" borderId="0" xfId="0" applyFont="1"/>
    <xf numFmtId="0" fontId="71" fillId="0" borderId="0" xfId="0" applyFont="1"/>
    <xf numFmtId="0" fontId="80" fillId="0" borderId="0" xfId="0" applyFont="1"/>
    <xf numFmtId="49" fontId="52" fillId="0" borderId="0" xfId="0" applyNumberFormat="1" applyFont="1"/>
    <xf numFmtId="174" fontId="0" fillId="0" borderId="12" xfId="1" applyFont="1" applyBorder="1"/>
    <xf numFmtId="171" fontId="0" fillId="0" borderId="1" xfId="0" applyNumberFormat="1" applyBorder="1"/>
    <xf numFmtId="170" fontId="54" fillId="0" borderId="1" xfId="0" applyNumberFormat="1" applyFont="1" applyBorder="1"/>
    <xf numFmtId="4" fontId="81" fillId="0" borderId="0" xfId="0" applyNumberFormat="1" applyFont="1" applyAlignment="1">
      <alignment horizontal="right" vertical="top" wrapText="1"/>
    </xf>
    <xf numFmtId="0" fontId="81" fillId="0" borderId="0" xfId="0" applyFont="1" applyAlignment="1">
      <alignment horizontal="right" vertical="top" wrapText="1"/>
    </xf>
    <xf numFmtId="4" fontId="58" fillId="0" borderId="0" xfId="0" applyNumberFormat="1" applyFont="1" applyAlignment="1">
      <alignment horizontal="justify" vertical="top" wrapText="1"/>
    </xf>
    <xf numFmtId="43" fontId="0" fillId="0" borderId="0" xfId="0" applyNumberFormat="1"/>
    <xf numFmtId="0" fontId="49" fillId="0" borderId="0" xfId="0" applyFont="1"/>
    <xf numFmtId="0" fontId="49" fillId="0" borderId="0" xfId="0" applyFont="1" applyAlignment="1">
      <alignment horizontal="right"/>
    </xf>
    <xf numFmtId="170" fontId="86" fillId="0" borderId="0" xfId="0" applyNumberFormat="1" applyFont="1"/>
    <xf numFmtId="170" fontId="86" fillId="0" borderId="0" xfId="0" applyNumberFormat="1" applyFont="1" applyAlignment="1">
      <alignment horizontal="center"/>
    </xf>
    <xf numFmtId="0" fontId="87" fillId="0" borderId="0" xfId="0" applyFont="1" applyAlignment="1">
      <alignment vertical="center"/>
    </xf>
    <xf numFmtId="0" fontId="65" fillId="0" borderId="0" xfId="0" applyFont="1"/>
    <xf numFmtId="0" fontId="88" fillId="0" borderId="0" xfId="0" applyFont="1" applyAlignment="1">
      <alignment vertical="center"/>
    </xf>
    <xf numFmtId="0" fontId="90" fillId="0" borderId="0" xfId="0" applyFont="1" applyAlignment="1">
      <alignment horizontal="centerContinuous"/>
    </xf>
    <xf numFmtId="171" fontId="90" fillId="0" borderId="0" xfId="0" applyNumberFormat="1" applyFont="1" applyAlignment="1">
      <alignment horizontal="centerContinuous"/>
    </xf>
    <xf numFmtId="0" fontId="65" fillId="0" borderId="8" xfId="0" applyFont="1" applyBorder="1"/>
    <xf numFmtId="0" fontId="0" fillId="0" borderId="0" xfId="0" applyAlignment="1">
      <alignment horizontal="left"/>
    </xf>
    <xf numFmtId="178" fontId="58" fillId="0" borderId="0" xfId="0" applyNumberFormat="1" applyFont="1" applyAlignment="1">
      <alignment horizontal="right" vertical="top" wrapText="1"/>
    </xf>
    <xf numFmtId="4" fontId="65" fillId="0" borderId="0" xfId="0" applyNumberFormat="1" applyFont="1" applyAlignment="1">
      <alignment horizontal="right" vertical="top" wrapText="1" indent="4"/>
    </xf>
    <xf numFmtId="0" fontId="65" fillId="0" borderId="0" xfId="0" applyFont="1" applyAlignment="1">
      <alignment horizontal="right" vertical="top" wrapText="1" indent="4"/>
    </xf>
    <xf numFmtId="4" fontId="52" fillId="0" borderId="0" xfId="0" applyNumberFormat="1" applyFont="1" applyAlignment="1">
      <alignment horizontal="right" vertical="top" wrapText="1"/>
    </xf>
    <xf numFmtId="0" fontId="65" fillId="0" borderId="0" xfId="0" applyFont="1" applyAlignment="1">
      <alignment horizontal="center" vertical="top" wrapText="1"/>
    </xf>
    <xf numFmtId="4" fontId="65" fillId="0" borderId="0" xfId="0" applyNumberFormat="1" applyFont="1" applyAlignment="1">
      <alignment horizontal="center" vertical="top" wrapText="1"/>
    </xf>
    <xf numFmtId="170" fontId="55" fillId="0" borderId="0" xfId="0" applyNumberFormat="1" applyFont="1" applyAlignment="1">
      <alignment horizontal="left"/>
    </xf>
    <xf numFmtId="0" fontId="46" fillId="0" borderId="8" xfId="16" applyBorder="1"/>
    <xf numFmtId="0" fontId="46" fillId="0" borderId="0" xfId="16"/>
    <xf numFmtId="176" fontId="52" fillId="0" borderId="8" xfId="1" applyNumberFormat="1" applyFont="1" applyFill="1" applyBorder="1"/>
    <xf numFmtId="174" fontId="0" fillId="0" borderId="0" xfId="1" applyFont="1" applyFill="1" applyBorder="1" applyAlignment="1">
      <alignment horizontal="center"/>
    </xf>
    <xf numFmtId="170" fontId="52" fillId="0" borderId="9" xfId="0" quotePrefix="1" applyNumberFormat="1" applyFont="1" applyBorder="1" applyAlignment="1">
      <alignment horizontal="left"/>
    </xf>
    <xf numFmtId="170" fontId="52" fillId="0" borderId="2" xfId="0" quotePrefix="1" applyNumberFormat="1" applyFont="1" applyBorder="1" applyAlignment="1">
      <alignment horizontal="left"/>
    </xf>
    <xf numFmtId="170" fontId="52" fillId="0" borderId="7" xfId="0" applyNumberFormat="1" applyFont="1" applyBorder="1"/>
    <xf numFmtId="0" fontId="65" fillId="0" borderId="3" xfId="0" applyFont="1" applyBorder="1"/>
    <xf numFmtId="0" fontId="49" fillId="0" borderId="5" xfId="0" applyFont="1" applyBorder="1"/>
    <xf numFmtId="171" fontId="0" fillId="0" borderId="8" xfId="1" applyNumberFormat="1" applyFont="1" applyFill="1" applyBorder="1"/>
    <xf numFmtId="0" fontId="46" fillId="0" borderId="3" xfId="16" applyBorder="1"/>
    <xf numFmtId="170" fontId="57" fillId="0" borderId="1" xfId="0" applyNumberFormat="1" applyFont="1" applyBorder="1"/>
    <xf numFmtId="174" fontId="49" fillId="0" borderId="0" xfId="1" applyFont="1" applyFill="1" applyBorder="1"/>
    <xf numFmtId="15" fontId="52" fillId="0" borderId="2" xfId="0" applyNumberFormat="1" applyFont="1" applyBorder="1" applyAlignment="1">
      <alignment horizontal="center"/>
    </xf>
    <xf numFmtId="9" fontId="49" fillId="0" borderId="5" xfId="0" applyNumberFormat="1" applyFont="1" applyBorder="1"/>
    <xf numFmtId="170" fontId="60" fillId="0" borderId="1" xfId="0" applyNumberFormat="1" applyFont="1" applyBorder="1" applyAlignment="1">
      <alignment horizontal="center" vertical="center"/>
    </xf>
    <xf numFmtId="170" fontId="0" fillId="0" borderId="2" xfId="0" applyNumberFormat="1" applyBorder="1" applyAlignment="1">
      <alignment horizontal="center" vertical="center"/>
    </xf>
    <xf numFmtId="0" fontId="60" fillId="0" borderId="2" xfId="0" applyFont="1" applyBorder="1" applyAlignment="1">
      <alignment horizontal="center" vertical="center"/>
    </xf>
    <xf numFmtId="170" fontId="60" fillId="0" borderId="3" xfId="0" applyNumberFormat="1" applyFont="1" applyBorder="1" applyAlignment="1">
      <alignment horizontal="center" vertical="center"/>
    </xf>
    <xf numFmtId="170" fontId="55" fillId="0" borderId="0" xfId="0" applyNumberFormat="1" applyFont="1" applyAlignment="1">
      <alignment vertical="center"/>
    </xf>
    <xf numFmtId="170" fontId="55" fillId="0" borderId="0" xfId="0" applyNumberFormat="1" applyFont="1" applyAlignment="1">
      <alignment horizontal="right" vertical="center"/>
    </xf>
    <xf numFmtId="170" fontId="59" fillId="0" borderId="0" xfId="0" applyNumberFormat="1" applyFont="1" applyAlignment="1">
      <alignment horizontal="right" vertical="center"/>
    </xf>
    <xf numFmtId="10" fontId="0" fillId="0" borderId="0" xfId="2" applyNumberFormat="1" applyFont="1"/>
    <xf numFmtId="179" fontId="0" fillId="0" borderId="0" xfId="2" applyNumberFormat="1" applyFont="1"/>
    <xf numFmtId="170" fontId="63" fillId="0" borderId="0" xfId="0" applyNumberFormat="1" applyFont="1"/>
    <xf numFmtId="170" fontId="55" fillId="0" borderId="0" xfId="0" applyNumberFormat="1" applyFont="1" applyAlignment="1">
      <alignment horizontal="right"/>
    </xf>
    <xf numFmtId="0" fontId="65" fillId="0" borderId="0" xfId="0" applyFont="1" applyAlignment="1">
      <alignment horizontal="right" vertical="top" wrapText="1"/>
    </xf>
    <xf numFmtId="0" fontId="81" fillId="0" borderId="0" xfId="0" applyFont="1" applyAlignment="1">
      <alignment horizontal="justify" vertical="top" wrapText="1"/>
    </xf>
    <xf numFmtId="170" fontId="60" fillId="0" borderId="8" xfId="0" applyNumberFormat="1" applyFont="1" applyBorder="1"/>
    <xf numFmtId="174" fontId="65" fillId="0" borderId="0" xfId="1" applyFont="1" applyBorder="1"/>
    <xf numFmtId="171" fontId="0" fillId="0" borderId="0" xfId="1" applyNumberFormat="1" applyFont="1" applyFill="1" applyBorder="1"/>
    <xf numFmtId="0" fontId="42" fillId="0" borderId="0" xfId="21"/>
    <xf numFmtId="39" fontId="0" fillId="0" borderId="0" xfId="0" applyNumberFormat="1"/>
    <xf numFmtId="0" fontId="94" fillId="0" borderId="8" xfId="21" applyFont="1" applyBorder="1" applyAlignment="1">
      <alignment vertical="center"/>
    </xf>
    <xf numFmtId="174" fontId="0" fillId="0" borderId="14" xfId="1" applyFont="1" applyFill="1" applyBorder="1"/>
    <xf numFmtId="0" fontId="0" fillId="0" borderId="3" xfId="0" applyBorder="1" applyAlignment="1">
      <alignment wrapText="1"/>
    </xf>
    <xf numFmtId="170" fontId="85" fillId="0" borderId="0" xfId="0" applyNumberFormat="1" applyFont="1"/>
    <xf numFmtId="170" fontId="65" fillId="0" borderId="0" xfId="0" applyNumberFormat="1" applyFont="1"/>
    <xf numFmtId="170" fontId="85" fillId="0" borderId="0" xfId="0" applyNumberFormat="1" applyFont="1" applyAlignment="1">
      <alignment horizontal="centerContinuous"/>
    </xf>
    <xf numFmtId="170" fontId="65" fillId="0" borderId="0" xfId="0" applyNumberFormat="1" applyFont="1" applyAlignment="1">
      <alignment horizontal="centerContinuous"/>
    </xf>
    <xf numFmtId="170" fontId="65" fillId="0" borderId="1" xfId="0" applyNumberFormat="1" applyFont="1" applyBorder="1" applyAlignment="1">
      <alignment horizontal="centerContinuous"/>
    </xf>
    <xf numFmtId="170" fontId="65" fillId="0" borderId="4" xfId="0" applyNumberFormat="1" applyFont="1" applyBorder="1" applyAlignment="1">
      <alignment horizontal="centerContinuous"/>
    </xf>
    <xf numFmtId="171" fontId="65" fillId="0" borderId="7" xfId="0" quotePrefix="1" applyNumberFormat="1" applyFont="1" applyBorder="1" applyAlignment="1">
      <alignment horizontal="centerContinuous"/>
    </xf>
    <xf numFmtId="171" fontId="65" fillId="0" borderId="11" xfId="0" applyNumberFormat="1" applyFont="1" applyBorder="1" applyAlignment="1">
      <alignment horizontal="centerContinuous"/>
    </xf>
    <xf numFmtId="170" fontId="65" fillId="0" borderId="2" xfId="0" applyNumberFormat="1" applyFont="1" applyBorder="1" applyAlignment="1">
      <alignment horizontal="center"/>
    </xf>
    <xf numFmtId="170" fontId="65" fillId="0" borderId="2" xfId="0" applyNumberFormat="1" applyFont="1" applyBorder="1" applyAlignment="1">
      <alignment horizontal="centerContinuous"/>
    </xf>
    <xf numFmtId="170" fontId="65" fillId="0" borderId="7" xfId="0" applyNumberFormat="1" applyFont="1" applyBorder="1"/>
    <xf numFmtId="0" fontId="65" fillId="0" borderId="1" xfId="0" applyFont="1" applyBorder="1"/>
    <xf numFmtId="170" fontId="66" fillId="0" borderId="1" xfId="0" applyNumberFormat="1" applyFont="1" applyBorder="1"/>
    <xf numFmtId="170" fontId="65" fillId="0" borderId="6" xfId="0" applyNumberFormat="1" applyFont="1" applyBorder="1"/>
    <xf numFmtId="170" fontId="65" fillId="0" borderId="2" xfId="0" applyNumberFormat="1" applyFont="1" applyBorder="1"/>
    <xf numFmtId="15" fontId="65" fillId="0" borderId="2" xfId="0" applyNumberFormat="1" applyFont="1" applyBorder="1" applyAlignment="1">
      <alignment horizontal="center"/>
    </xf>
    <xf numFmtId="170" fontId="65" fillId="0" borderId="2" xfId="0" quotePrefix="1" applyNumberFormat="1" applyFont="1" applyBorder="1" applyAlignment="1">
      <alignment horizontal="left"/>
    </xf>
    <xf numFmtId="0" fontId="66" fillId="0" borderId="2" xfId="0" applyFont="1" applyBorder="1"/>
    <xf numFmtId="170" fontId="66" fillId="0" borderId="3" xfId="0" applyNumberFormat="1" applyFont="1" applyBorder="1"/>
    <xf numFmtId="170" fontId="65" fillId="0" borderId="1" xfId="0" applyNumberFormat="1" applyFont="1" applyBorder="1"/>
    <xf numFmtId="170" fontId="65" fillId="0" borderId="4" xfId="0" applyNumberFormat="1" applyFont="1" applyBorder="1"/>
    <xf numFmtId="171" fontId="65" fillId="0" borderId="4" xfId="0" applyNumberFormat="1" applyFont="1" applyBorder="1"/>
    <xf numFmtId="170" fontId="65" fillId="0" borderId="5" xfId="0" applyNumberFormat="1" applyFont="1" applyBorder="1"/>
    <xf numFmtId="170" fontId="65" fillId="0" borderId="8" xfId="0" applyNumberFormat="1" applyFont="1" applyBorder="1"/>
    <xf numFmtId="174" fontId="65" fillId="0" borderId="8" xfId="1" applyFont="1" applyFill="1" applyBorder="1"/>
    <xf numFmtId="174" fontId="65" fillId="0" borderId="8" xfId="1" applyFont="1" applyBorder="1"/>
    <xf numFmtId="174" fontId="65" fillId="0" borderId="5" xfId="1" applyFont="1" applyBorder="1"/>
    <xf numFmtId="174" fontId="65" fillId="0" borderId="5" xfId="1" applyFont="1" applyFill="1" applyBorder="1"/>
    <xf numFmtId="170" fontId="65" fillId="0" borderId="3" xfId="0" applyNumberFormat="1" applyFont="1" applyBorder="1"/>
    <xf numFmtId="174" fontId="65" fillId="0" borderId="6" xfId="1" applyFont="1" applyBorder="1"/>
    <xf numFmtId="174" fontId="65" fillId="0" borderId="3" xfId="1" applyFont="1" applyBorder="1"/>
    <xf numFmtId="171" fontId="65" fillId="0" borderId="8" xfId="0" applyNumberFormat="1" applyFont="1" applyBorder="1"/>
    <xf numFmtId="174" fontId="65" fillId="0" borderId="7" xfId="1" applyFont="1" applyBorder="1"/>
    <xf numFmtId="176" fontId="65" fillId="0" borderId="7" xfId="1" applyNumberFormat="1" applyFont="1" applyBorder="1"/>
    <xf numFmtId="4" fontId="65" fillId="0" borderId="0" xfId="0" applyNumberFormat="1" applyFont="1"/>
    <xf numFmtId="171" fontId="65" fillId="0" borderId="0" xfId="0" applyNumberFormat="1" applyFont="1"/>
    <xf numFmtId="170" fontId="66" fillId="0" borderId="0" xfId="0" applyNumberFormat="1" applyFont="1" applyAlignment="1">
      <alignment horizontal="left"/>
    </xf>
    <xf numFmtId="170" fontId="65" fillId="0" borderId="0" xfId="0" quotePrefix="1" applyNumberFormat="1" applyFont="1" applyAlignment="1">
      <alignment horizontal="left"/>
    </xf>
    <xf numFmtId="174" fontId="65" fillId="0" borderId="0" xfId="1" quotePrefix="1" applyFont="1" applyBorder="1" applyAlignment="1">
      <alignment horizontal="right"/>
    </xf>
    <xf numFmtId="170" fontId="65" fillId="0" borderId="0" xfId="0" quotePrefix="1" applyNumberFormat="1" applyFont="1" applyAlignment="1">
      <alignment horizontal="right"/>
    </xf>
    <xf numFmtId="0" fontId="52" fillId="0" borderId="0" xfId="0" applyFont="1" applyAlignment="1">
      <alignment horizontal="left"/>
    </xf>
    <xf numFmtId="0" fontId="94" fillId="0" borderId="1" xfId="21" applyFont="1" applyBorder="1" applyAlignment="1">
      <alignment vertical="center"/>
    </xf>
    <xf numFmtId="0" fontId="42" fillId="0" borderId="8" xfId="21" applyBorder="1"/>
    <xf numFmtId="170" fontId="0" fillId="0" borderId="14" xfId="0" applyNumberFormat="1" applyBorder="1"/>
    <xf numFmtId="0" fontId="41" fillId="0" borderId="8" xfId="21" applyFont="1" applyBorder="1"/>
    <xf numFmtId="0" fontId="88" fillId="0" borderId="3" xfId="0" applyFont="1" applyBorder="1" applyAlignment="1">
      <alignment vertical="center"/>
    </xf>
    <xf numFmtId="0" fontId="46" fillId="0" borderId="0" xfId="16" applyAlignment="1">
      <alignment horizontal="left"/>
    </xf>
    <xf numFmtId="174" fontId="0" fillId="0" borderId="0" xfId="1" applyFont="1" applyFill="1" applyAlignment="1">
      <alignment horizontal="left"/>
    </xf>
    <xf numFmtId="0" fontId="100" fillId="0" borderId="8" xfId="21" applyFont="1" applyBorder="1" applyAlignment="1">
      <alignment vertical="center"/>
    </xf>
    <xf numFmtId="0" fontId="49" fillId="0" borderId="8" xfId="0" applyFont="1" applyBorder="1"/>
    <xf numFmtId="0" fontId="93" fillId="0" borderId="0" xfId="21" applyFont="1"/>
    <xf numFmtId="170" fontId="91" fillId="0" borderId="1" xfId="0" applyNumberFormat="1" applyFont="1" applyBorder="1" applyAlignment="1">
      <alignment horizontal="center"/>
    </xf>
    <xf numFmtId="0" fontId="93" fillId="0" borderId="8" xfId="21" applyFont="1" applyBorder="1" applyAlignment="1">
      <alignment wrapText="1"/>
    </xf>
    <xf numFmtId="170" fontId="54" fillId="0" borderId="8" xfId="0" applyNumberFormat="1" applyFont="1" applyBorder="1"/>
    <xf numFmtId="0" fontId="42" fillId="0" borderId="3" xfId="21" applyBorder="1"/>
    <xf numFmtId="0" fontId="52" fillId="0" borderId="8" xfId="0" applyFont="1" applyBorder="1"/>
    <xf numFmtId="0" fontId="38" fillId="0" borderId="0" xfId="21" applyFont="1"/>
    <xf numFmtId="0" fontId="0" fillId="6" borderId="8" xfId="0" applyFill="1" applyBorder="1"/>
    <xf numFmtId="170" fontId="53" fillId="0" borderId="0" xfId="0" applyNumberFormat="1" applyFont="1" applyAlignment="1">
      <alignment horizontal="centerContinuous"/>
    </xf>
    <xf numFmtId="170" fontId="55" fillId="0" borderId="4" xfId="0" applyNumberFormat="1" applyFont="1" applyBorder="1" applyAlignment="1">
      <alignment horizontal="left"/>
    </xf>
    <xf numFmtId="170" fontId="49" fillId="0" borderId="5" xfId="0" applyNumberFormat="1" applyFont="1" applyBorder="1" applyAlignment="1">
      <alignment horizontal="left"/>
    </xf>
    <xf numFmtId="170" fontId="55" fillId="0" borderId="5" xfId="0" applyNumberFormat="1" applyFont="1" applyBorder="1" applyAlignment="1">
      <alignment horizontal="left"/>
    </xf>
    <xf numFmtId="172" fontId="49" fillId="0" borderId="6" xfId="0" applyNumberFormat="1" applyFont="1" applyBorder="1" applyAlignment="1">
      <alignment horizontal="left"/>
    </xf>
    <xf numFmtId="172" fontId="49" fillId="0" borderId="0" xfId="0" applyNumberFormat="1" applyFont="1" applyAlignment="1">
      <alignment horizontal="left"/>
    </xf>
    <xf numFmtId="173" fontId="52" fillId="0" borderId="15" xfId="1" applyNumberFormat="1" applyFont="1" applyFill="1" applyBorder="1" applyAlignment="1">
      <alignment horizontal="left"/>
    </xf>
    <xf numFmtId="173" fontId="52" fillId="0" borderId="13" xfId="1" applyNumberFormat="1" applyFont="1" applyFill="1" applyBorder="1" applyAlignment="1">
      <alignment horizontal="left"/>
    </xf>
    <xf numFmtId="170" fontId="52" fillId="0" borderId="0" xfId="0" applyNumberFormat="1" applyFont="1" applyAlignment="1">
      <alignment wrapText="1"/>
    </xf>
    <xf numFmtId="170" fontId="0" fillId="0" borderId="0" xfId="0" applyNumberFormat="1" applyAlignment="1">
      <alignment wrapText="1"/>
    </xf>
    <xf numFmtId="15" fontId="0" fillId="0" borderId="8" xfId="0" applyNumberFormat="1" applyBorder="1" applyAlignment="1">
      <alignment horizontal="center"/>
    </xf>
    <xf numFmtId="0" fontId="60" fillId="0" borderId="8" xfId="0" applyFont="1" applyBorder="1"/>
    <xf numFmtId="0" fontId="69" fillId="0" borderId="0" xfId="0" applyFont="1" applyAlignment="1">
      <alignment vertical="center"/>
    </xf>
    <xf numFmtId="170" fontId="57" fillId="0" borderId="8" xfId="0" applyNumberFormat="1" applyFont="1" applyBorder="1"/>
    <xf numFmtId="0" fontId="36" fillId="0" borderId="0" xfId="21" applyFont="1"/>
    <xf numFmtId="0" fontId="36" fillId="0" borderId="8" xfId="21" applyFont="1" applyBorder="1"/>
    <xf numFmtId="0" fontId="71" fillId="0" borderId="0" xfId="0" applyFont="1" applyAlignment="1">
      <alignment vertical="center"/>
    </xf>
    <xf numFmtId="0" fontId="95" fillId="0" borderId="8" xfId="21" applyFont="1" applyBorder="1"/>
    <xf numFmtId="0" fontId="52" fillId="0" borderId="0" xfId="0" applyFont="1" applyAlignment="1">
      <alignment vertical="center"/>
    </xf>
    <xf numFmtId="0" fontId="85" fillId="0" borderId="0" xfId="0" applyFont="1"/>
    <xf numFmtId="0" fontId="94" fillId="0" borderId="0" xfId="0" applyFont="1" applyAlignment="1">
      <alignment vertical="center"/>
    </xf>
    <xf numFmtId="0" fontId="101" fillId="0" borderId="0" xfId="0" applyFont="1" applyAlignment="1">
      <alignment vertical="center"/>
    </xf>
    <xf numFmtId="0" fontId="94" fillId="0" borderId="0" xfId="0" applyFont="1" applyAlignment="1">
      <alignment horizontal="right" vertical="center"/>
    </xf>
    <xf numFmtId="0" fontId="95" fillId="0" borderId="0" xfId="21" applyFont="1"/>
    <xf numFmtId="0" fontId="60" fillId="0" borderId="9" xfId="0" applyFont="1" applyBorder="1" applyAlignment="1">
      <alignment horizontal="center" vertical="center"/>
    </xf>
    <xf numFmtId="170" fontId="0" fillId="0" borderId="7" xfId="0" applyNumberFormat="1" applyBorder="1" applyAlignment="1">
      <alignment horizontal="center" vertical="center"/>
    </xf>
    <xf numFmtId="170" fontId="0" fillId="0" borderId="9" xfId="0" applyNumberFormat="1" applyBorder="1" applyAlignment="1">
      <alignment horizontal="center" vertical="center"/>
    </xf>
    <xf numFmtId="0" fontId="100" fillId="0" borderId="0" xfId="0" applyFont="1" applyAlignment="1">
      <alignment vertical="center"/>
    </xf>
    <xf numFmtId="170" fontId="60" fillId="0" borderId="8" xfId="0" applyNumberFormat="1" applyFont="1" applyBorder="1" applyAlignment="1">
      <alignment horizontal="center" vertical="center"/>
    </xf>
    <xf numFmtId="170" fontId="0" fillId="0" borderId="11" xfId="0" applyNumberFormat="1" applyBorder="1" applyAlignment="1">
      <alignment horizontal="center" vertical="center"/>
    </xf>
    <xf numFmtId="0" fontId="60" fillId="0" borderId="11" xfId="0" applyFont="1" applyBorder="1" applyAlignment="1">
      <alignment horizontal="center" vertical="center"/>
    </xf>
    <xf numFmtId="170" fontId="0" fillId="0" borderId="39" xfId="0" applyNumberFormat="1" applyBorder="1"/>
    <xf numFmtId="170" fontId="0" fillId="0" borderId="57" xfId="0" applyNumberFormat="1" applyBorder="1" applyAlignment="1">
      <alignment horizontal="center" vertical="center"/>
    </xf>
    <xf numFmtId="170" fontId="0" fillId="0" borderId="52" xfId="0" applyNumberFormat="1" applyBorder="1" applyAlignment="1">
      <alignment horizontal="center" vertical="center"/>
    </xf>
    <xf numFmtId="174" fontId="0" fillId="0" borderId="11" xfId="1" applyFont="1" applyBorder="1" applyAlignment="1">
      <alignment horizontal="center" vertical="center"/>
    </xf>
    <xf numFmtId="171" fontId="0" fillId="0" borderId="39" xfId="0" applyNumberFormat="1" applyBorder="1"/>
    <xf numFmtId="171" fontId="0" fillId="0" borderId="57" xfId="0" applyNumberFormat="1" applyBorder="1" applyAlignment="1">
      <alignment horizontal="center" vertical="center"/>
    </xf>
    <xf numFmtId="15" fontId="0" fillId="0" borderId="58" xfId="1" applyNumberFormat="1" applyFont="1" applyBorder="1" applyAlignment="1">
      <alignment horizontal="center" vertical="center"/>
    </xf>
    <xf numFmtId="174" fontId="0" fillId="0" borderId="39" xfId="1" applyFont="1" applyBorder="1"/>
    <xf numFmtId="174" fontId="52" fillId="0" borderId="48" xfId="1" applyFont="1" applyBorder="1" applyAlignment="1">
      <alignment horizontal="center" vertical="center"/>
    </xf>
    <xf numFmtId="174" fontId="0" fillId="0" borderId="35" xfId="1" applyFont="1" applyBorder="1" applyAlignment="1">
      <alignment horizontal="center" vertical="center"/>
    </xf>
    <xf numFmtId="174" fontId="0" fillId="0" borderId="37" xfId="1" applyFont="1" applyBorder="1" applyAlignment="1">
      <alignment horizontal="center" vertical="center"/>
    </xf>
    <xf numFmtId="15" fontId="0" fillId="0" borderId="21" xfId="1" applyNumberFormat="1" applyFont="1" applyBorder="1" applyAlignment="1">
      <alignment horizontal="center" vertical="center"/>
    </xf>
    <xf numFmtId="170" fontId="0" fillId="0" borderId="22" xfId="0" applyNumberFormat="1" applyBorder="1"/>
    <xf numFmtId="15" fontId="0" fillId="0" borderId="33" xfId="1" applyNumberFormat="1" applyFont="1" applyBorder="1" applyAlignment="1">
      <alignment horizontal="center" vertical="center"/>
    </xf>
    <xf numFmtId="0" fontId="49" fillId="0" borderId="51" xfId="0" applyFont="1" applyBorder="1"/>
    <xf numFmtId="0" fontId="49" fillId="0" borderId="56" xfId="0" applyFont="1" applyBorder="1"/>
    <xf numFmtId="174" fontId="0" fillId="0" borderId="58" xfId="1" applyFont="1" applyFill="1" applyBorder="1"/>
    <xf numFmtId="170" fontId="49" fillId="0" borderId="14" xfId="0" applyNumberFormat="1" applyFont="1" applyBorder="1" applyAlignment="1">
      <alignment horizontal="centerContinuous"/>
    </xf>
    <xf numFmtId="174" fontId="49" fillId="0" borderId="46" xfId="1" applyFont="1" applyFill="1" applyBorder="1" applyAlignment="1">
      <alignment horizontal="center"/>
    </xf>
    <xf numFmtId="170" fontId="49" fillId="0" borderId="2" xfId="0" applyNumberFormat="1" applyFont="1" applyBorder="1" applyAlignment="1">
      <alignment horizontal="centerContinuous"/>
    </xf>
    <xf numFmtId="174" fontId="49" fillId="0" borderId="49" xfId="1" applyFont="1" applyFill="1" applyBorder="1"/>
    <xf numFmtId="15" fontId="49" fillId="0" borderId="33" xfId="0" applyNumberFormat="1" applyFont="1" applyBorder="1" applyAlignment="1">
      <alignment horizontal="center"/>
    </xf>
    <xf numFmtId="15" fontId="49" fillId="0" borderId="52" xfId="0" applyNumberFormat="1" applyFont="1" applyBorder="1" applyAlignment="1">
      <alignment horizontal="center"/>
    </xf>
    <xf numFmtId="174" fontId="49" fillId="0" borderId="58" xfId="1" applyFont="1" applyFill="1" applyBorder="1"/>
    <xf numFmtId="170" fontId="57" fillId="0" borderId="49" xfId="0" applyNumberFormat="1" applyFont="1" applyBorder="1"/>
    <xf numFmtId="0" fontId="57" fillId="0" borderId="33" xfId="0" applyFont="1" applyBorder="1"/>
    <xf numFmtId="0" fontId="57" fillId="0" borderId="34" xfId="0" applyFont="1" applyBorder="1"/>
    <xf numFmtId="170" fontId="57" fillId="0" borderId="58" xfId="0" applyNumberFormat="1" applyFont="1" applyBorder="1"/>
    <xf numFmtId="0" fontId="49" fillId="0" borderId="43" xfId="0" applyFont="1" applyBorder="1"/>
    <xf numFmtId="174" fontId="49" fillId="0" borderId="7" xfId="1" applyFont="1" applyFill="1" applyBorder="1" applyAlignment="1">
      <alignment horizontal="center"/>
    </xf>
    <xf numFmtId="15" fontId="49" fillId="0" borderId="42" xfId="0" applyNumberFormat="1" applyFont="1" applyBorder="1" applyAlignment="1">
      <alignment horizontal="center"/>
    </xf>
    <xf numFmtId="0" fontId="49" fillId="0" borderId="40" xfId="0" applyFont="1" applyBorder="1"/>
    <xf numFmtId="174" fontId="49" fillId="0" borderId="44" xfId="1" applyFont="1" applyFill="1" applyBorder="1"/>
    <xf numFmtId="174" fontId="49" fillId="0" borderId="21" xfId="1" applyFont="1" applyFill="1" applyBorder="1"/>
    <xf numFmtId="174" fontId="0" fillId="0" borderId="50" xfId="1" applyFont="1" applyFill="1" applyBorder="1"/>
    <xf numFmtId="171" fontId="0" fillId="0" borderId="59" xfId="0" applyNumberFormat="1" applyBorder="1"/>
    <xf numFmtId="171" fontId="0" fillId="3" borderId="59" xfId="0" applyNumberFormat="1" applyFill="1" applyBorder="1"/>
    <xf numFmtId="174" fontId="0" fillId="0" borderId="55" xfId="1" applyFont="1" applyFill="1" applyBorder="1"/>
    <xf numFmtId="171" fontId="0" fillId="0" borderId="58" xfId="0" applyNumberFormat="1" applyBorder="1"/>
    <xf numFmtId="174" fontId="52" fillId="0" borderId="10" xfId="1" applyFont="1" applyFill="1" applyBorder="1"/>
    <xf numFmtId="174" fontId="0" fillId="0" borderId="22" xfId="1" applyFont="1" applyFill="1" applyBorder="1"/>
    <xf numFmtId="174" fontId="0" fillId="0" borderId="56" xfId="1" applyFont="1" applyFill="1" applyBorder="1"/>
    <xf numFmtId="174" fontId="0" fillId="0" borderId="24" xfId="1" applyFont="1" applyFill="1" applyBorder="1"/>
    <xf numFmtId="174" fontId="0" fillId="0" borderId="59" xfId="1" applyFont="1" applyFill="1" applyBorder="1"/>
    <xf numFmtId="174" fontId="0" fillId="0" borderId="31" xfId="1" applyFont="1" applyFill="1" applyBorder="1"/>
    <xf numFmtId="174" fontId="0" fillId="0" borderId="11" xfId="1" applyFont="1" applyFill="1" applyBorder="1"/>
    <xf numFmtId="170" fontId="0" fillId="0" borderId="41" xfId="0" applyNumberFormat="1" applyBorder="1"/>
    <xf numFmtId="174" fontId="0" fillId="3" borderId="0" xfId="0" applyNumberFormat="1" applyFill="1"/>
    <xf numFmtId="174" fontId="0" fillId="6" borderId="0" xfId="0" applyNumberFormat="1" applyFill="1"/>
    <xf numFmtId="174" fontId="0" fillId="0" borderId="11" xfId="1" applyFont="1" applyFill="1" applyBorder="1" applyAlignment="1">
      <alignment horizontal="right"/>
    </xf>
    <xf numFmtId="174" fontId="0" fillId="0" borderId="50" xfId="0" applyNumberFormat="1" applyBorder="1"/>
    <xf numFmtId="170" fontId="0" fillId="0" borderId="31" xfId="0" applyNumberFormat="1" applyBorder="1"/>
    <xf numFmtId="0" fontId="0" fillId="0" borderId="55" xfId="0" applyBorder="1"/>
    <xf numFmtId="0" fontId="52" fillId="0" borderId="0" xfId="0" applyFont="1" applyAlignment="1">
      <alignment horizontal="right"/>
    </xf>
    <xf numFmtId="0" fontId="42" fillId="0" borderId="0" xfId="21" applyAlignment="1">
      <alignment horizontal="right"/>
    </xf>
    <xf numFmtId="0" fontId="65" fillId="0" borderId="0" xfId="0" applyFont="1" applyAlignment="1">
      <alignment horizontal="right"/>
    </xf>
    <xf numFmtId="0" fontId="46" fillId="0" borderId="0" xfId="16" applyAlignment="1">
      <alignment horizontal="right"/>
    </xf>
    <xf numFmtId="0" fontId="35" fillId="0" borderId="8" xfId="21" applyFont="1" applyBorder="1"/>
    <xf numFmtId="170" fontId="0" fillId="0" borderId="7" xfId="0" applyNumberFormat="1" applyBorder="1" applyAlignment="1">
      <alignment horizontal="center"/>
    </xf>
    <xf numFmtId="170" fontId="54" fillId="0" borderId="7" xfId="0" applyNumberFormat="1" applyFont="1" applyBorder="1" applyAlignment="1">
      <alignment horizontal="center"/>
    </xf>
    <xf numFmtId="1" fontId="102" fillId="0" borderId="0" xfId="0" applyNumberFormat="1" applyFont="1" applyAlignment="1">
      <alignment horizontal="left" vertical="top" wrapText="1"/>
    </xf>
    <xf numFmtId="0" fontId="102" fillId="0" borderId="0" xfId="0" applyFont="1" applyAlignment="1">
      <alignment vertical="top" wrapText="1"/>
    </xf>
    <xf numFmtId="170" fontId="56" fillId="0" borderId="0" xfId="0" applyNumberFormat="1" applyFont="1" applyAlignment="1">
      <alignment horizontal="right"/>
    </xf>
    <xf numFmtId="174" fontId="0" fillId="0" borderId="47" xfId="1" applyFont="1" applyFill="1" applyBorder="1"/>
    <xf numFmtId="174" fontId="0" fillId="0" borderId="18" xfId="1" applyFont="1" applyFill="1" applyBorder="1"/>
    <xf numFmtId="174" fontId="0" fillId="0" borderId="43" xfId="1" applyFont="1" applyFill="1" applyBorder="1"/>
    <xf numFmtId="174" fontId="52" fillId="0" borderId="47" xfId="1" applyFont="1" applyFill="1" applyBorder="1"/>
    <xf numFmtId="174" fontId="0" fillId="0" borderId="20" xfId="1" applyFont="1" applyFill="1" applyBorder="1"/>
    <xf numFmtId="174" fontId="0" fillId="0" borderId="26" xfId="1" applyFont="1" applyFill="1" applyBorder="1"/>
    <xf numFmtId="174" fontId="0" fillId="0" borderId="25" xfId="1" applyFont="1" applyFill="1" applyBorder="1"/>
    <xf numFmtId="174" fontId="52" fillId="0" borderId="20" xfId="1" applyFont="1" applyFill="1" applyBorder="1"/>
    <xf numFmtId="49" fontId="52" fillId="0" borderId="5" xfId="0" applyNumberFormat="1" applyFont="1" applyBorder="1"/>
    <xf numFmtId="0" fontId="52" fillId="0" borderId="5" xfId="0" applyFont="1" applyBorder="1"/>
    <xf numFmtId="174" fontId="52" fillId="0" borderId="56" xfId="1" applyFont="1" applyFill="1" applyBorder="1"/>
    <xf numFmtId="170" fontId="0" fillId="0" borderId="24" xfId="0" applyNumberFormat="1" applyBorder="1"/>
    <xf numFmtId="174" fontId="52" fillId="0" borderId="59" xfId="1" applyFont="1" applyFill="1" applyBorder="1"/>
    <xf numFmtId="170" fontId="0" fillId="0" borderId="19" xfId="0" applyNumberFormat="1" applyBorder="1"/>
    <xf numFmtId="174" fontId="0" fillId="0" borderId="36" xfId="1" applyFont="1" applyFill="1" applyBorder="1"/>
    <xf numFmtId="174" fontId="0" fillId="0" borderId="30" xfId="1" applyFont="1" applyFill="1" applyBorder="1"/>
    <xf numFmtId="174" fontId="0" fillId="0" borderId="60" xfId="1" applyFont="1" applyFill="1" applyBorder="1"/>
    <xf numFmtId="170" fontId="0" fillId="0" borderId="47" xfId="0" applyNumberFormat="1" applyBorder="1"/>
    <xf numFmtId="15" fontId="0" fillId="0" borderId="36" xfId="0" applyNumberFormat="1" applyBorder="1" applyAlignment="1">
      <alignment horizontal="center"/>
    </xf>
    <xf numFmtId="170" fontId="0" fillId="0" borderId="36" xfId="0" applyNumberFormat="1" applyBorder="1"/>
    <xf numFmtId="170" fontId="0" fillId="0" borderId="30" xfId="0" applyNumberFormat="1" applyBorder="1"/>
    <xf numFmtId="170" fontId="0" fillId="0" borderId="30" xfId="0" quotePrefix="1" applyNumberFormat="1" applyBorder="1" applyAlignment="1">
      <alignment horizontal="left"/>
    </xf>
    <xf numFmtId="170" fontId="0" fillId="0" borderId="36" xfId="0" quotePrefix="1" applyNumberFormat="1" applyBorder="1" applyAlignment="1">
      <alignment horizontal="left"/>
    </xf>
    <xf numFmtId="174" fontId="0" fillId="0" borderId="36" xfId="1" applyFont="1" applyBorder="1" applyAlignment="1">
      <alignment horizontal="center"/>
    </xf>
    <xf numFmtId="170" fontId="65" fillId="0" borderId="5" xfId="0" quotePrefix="1" applyNumberFormat="1" applyFont="1" applyBorder="1" applyAlignment="1">
      <alignment horizontal="left"/>
    </xf>
    <xf numFmtId="0" fontId="65" fillId="0" borderId="5" xfId="0" applyFont="1" applyBorder="1"/>
    <xf numFmtId="174" fontId="65" fillId="0" borderId="47" xfId="1" applyFont="1" applyFill="1" applyBorder="1"/>
    <xf numFmtId="170" fontId="65" fillId="0" borderId="56" xfId="0" applyNumberFormat="1" applyFont="1" applyBorder="1"/>
    <xf numFmtId="174" fontId="65" fillId="0" borderId="16" xfId="1" applyFont="1" applyFill="1" applyBorder="1"/>
    <xf numFmtId="174" fontId="65" fillId="0" borderId="36" xfId="1" applyFont="1" applyBorder="1"/>
    <xf numFmtId="174" fontId="65" fillId="0" borderId="30" xfId="1" applyFont="1" applyBorder="1"/>
    <xf numFmtId="174" fontId="65" fillId="0" borderId="36" xfId="1" applyFont="1" applyFill="1" applyBorder="1"/>
    <xf numFmtId="174" fontId="65" fillId="0" borderId="30" xfId="1" applyFont="1" applyFill="1" applyBorder="1"/>
    <xf numFmtId="174" fontId="52" fillId="0" borderId="58" xfId="1" applyFont="1" applyFill="1" applyBorder="1"/>
    <xf numFmtId="171" fontId="0" fillId="0" borderId="30" xfId="0" applyNumberFormat="1" applyBorder="1"/>
    <xf numFmtId="170" fontId="0" fillId="0" borderId="60" xfId="0" applyNumberFormat="1" applyBorder="1"/>
    <xf numFmtId="174" fontId="0" fillId="0" borderId="19" xfId="1" applyFont="1" applyFill="1" applyBorder="1"/>
    <xf numFmtId="174" fontId="0" fillId="0" borderId="28" xfId="1" applyFont="1" applyFill="1" applyBorder="1"/>
    <xf numFmtId="174" fontId="52" fillId="0" borderId="36" xfId="1" applyFont="1" applyFill="1" applyBorder="1"/>
    <xf numFmtId="170" fontId="0" fillId="0" borderId="43" xfId="0" applyNumberFormat="1" applyBorder="1"/>
    <xf numFmtId="171" fontId="0" fillId="0" borderId="43" xfId="0" applyNumberFormat="1" applyBorder="1"/>
    <xf numFmtId="174" fontId="0" fillId="0" borderId="16" xfId="1" applyFont="1" applyFill="1" applyBorder="1"/>
    <xf numFmtId="171" fontId="0" fillId="0" borderId="36" xfId="0" applyNumberFormat="1" applyBorder="1"/>
    <xf numFmtId="174" fontId="52" fillId="0" borderId="60" xfId="1" applyFont="1" applyFill="1" applyBorder="1"/>
    <xf numFmtId="174" fontId="0" fillId="0" borderId="36" xfId="1" applyFont="1" applyBorder="1"/>
    <xf numFmtId="174" fontId="0" fillId="0" borderId="30" xfId="1" applyFont="1" applyBorder="1"/>
    <xf numFmtId="174" fontId="0" fillId="0" borderId="29" xfId="1" applyFont="1" applyFill="1" applyBorder="1"/>
    <xf numFmtId="174" fontId="0" fillId="0" borderId="18" xfId="1" applyFont="1" applyFill="1" applyBorder="1" applyAlignment="1">
      <alignment horizontal="center"/>
    </xf>
    <xf numFmtId="174" fontId="0" fillId="0" borderId="40" xfId="1" applyFont="1" applyFill="1" applyBorder="1"/>
    <xf numFmtId="174" fontId="0" fillId="0" borderId="51" xfId="0" applyNumberFormat="1" applyBorder="1"/>
    <xf numFmtId="174" fontId="0" fillId="0" borderId="51" xfId="1" applyFont="1" applyFill="1" applyBorder="1"/>
    <xf numFmtId="171" fontId="0" fillId="0" borderId="56" xfId="0" applyNumberFormat="1" applyBorder="1"/>
    <xf numFmtId="174" fontId="0" fillId="0" borderId="55" xfId="0" applyNumberFormat="1" applyBorder="1"/>
    <xf numFmtId="174" fontId="0" fillId="0" borderId="27" xfId="1" applyFont="1" applyFill="1" applyBorder="1"/>
    <xf numFmtId="174" fontId="0" fillId="0" borderId="16" xfId="0" applyNumberFormat="1" applyBorder="1"/>
    <xf numFmtId="171" fontId="0" fillId="0" borderId="60" xfId="0" applyNumberFormat="1" applyBorder="1"/>
    <xf numFmtId="171" fontId="0" fillId="3" borderId="60" xfId="0" applyNumberFormat="1" applyFill="1" applyBorder="1"/>
    <xf numFmtId="174" fontId="0" fillId="0" borderId="23" xfId="1" applyFont="1" applyFill="1" applyBorder="1"/>
    <xf numFmtId="174" fontId="0" fillId="0" borderId="17" xfId="1" applyFont="1" applyFill="1" applyBorder="1"/>
    <xf numFmtId="174" fontId="0" fillId="0" borderId="8" xfId="1" applyFont="1" applyBorder="1" applyAlignment="1">
      <alignment horizontal="right"/>
    </xf>
    <xf numFmtId="174" fontId="0" fillId="0" borderId="3" xfId="1" applyFont="1" applyBorder="1" applyAlignment="1">
      <alignment horizontal="right"/>
    </xf>
    <xf numFmtId="174" fontId="52" fillId="0" borderId="5" xfId="1" applyFont="1" applyBorder="1" applyAlignment="1">
      <alignment horizontal="right"/>
    </xf>
    <xf numFmtId="174" fontId="0" fillId="0" borderId="2" xfId="1" applyFont="1" applyBorder="1" applyAlignment="1">
      <alignment horizontal="right"/>
    </xf>
    <xf numFmtId="174" fontId="0" fillId="0" borderId="1" xfId="1" applyFont="1" applyBorder="1" applyAlignment="1">
      <alignment horizontal="right"/>
    </xf>
    <xf numFmtId="174" fontId="0" fillId="0" borderId="0" xfId="1" applyFont="1" applyBorder="1" applyAlignment="1">
      <alignment horizontal="right"/>
    </xf>
    <xf numFmtId="170" fontId="49" fillId="0" borderId="5" xfId="0" applyNumberFormat="1" applyFont="1" applyBorder="1" applyAlignment="1">
      <alignment horizontal="right"/>
    </xf>
    <xf numFmtId="170" fontId="51" fillId="0" borderId="5" xfId="0" applyNumberFormat="1" applyFont="1" applyBorder="1" applyAlignment="1">
      <alignment horizontal="right"/>
    </xf>
    <xf numFmtId="170" fontId="52" fillId="0" borderId="0" xfId="0" applyNumberFormat="1" applyFont="1" applyAlignment="1">
      <alignment horizontal="right"/>
    </xf>
    <xf numFmtId="170" fontId="52" fillId="0" borderId="1" xfId="0" applyNumberFormat="1" applyFont="1" applyBorder="1" applyAlignment="1">
      <alignment horizontal="right"/>
    </xf>
    <xf numFmtId="170" fontId="52" fillId="0" borderId="3" xfId="0" applyNumberFormat="1" applyFont="1" applyBorder="1" applyAlignment="1">
      <alignment horizontal="right"/>
    </xf>
    <xf numFmtId="170" fontId="59" fillId="0" borderId="8" xfId="0" applyNumberFormat="1" applyFont="1" applyBorder="1" applyAlignment="1">
      <alignment horizontal="right"/>
    </xf>
    <xf numFmtId="170" fontId="52" fillId="0" borderId="8" xfId="0" applyNumberFormat="1" applyFont="1" applyBorder="1" applyAlignment="1">
      <alignment horizontal="right"/>
    </xf>
    <xf numFmtId="170" fontId="59" fillId="0" borderId="0" xfId="0" applyNumberFormat="1" applyFont="1" applyAlignment="1">
      <alignment horizontal="right"/>
    </xf>
    <xf numFmtId="1" fontId="105" fillId="0" borderId="0" xfId="0" applyNumberFormat="1" applyFont="1" applyAlignment="1">
      <alignment horizontal="right"/>
    </xf>
    <xf numFmtId="0" fontId="105" fillId="0" borderId="8" xfId="0" applyFont="1" applyBorder="1" applyAlignment="1">
      <alignment vertical="center"/>
    </xf>
    <xf numFmtId="15" fontId="52" fillId="0" borderId="2" xfId="0" applyNumberFormat="1" applyFont="1" applyBorder="1" applyAlignment="1">
      <alignment horizontal="center" wrapText="1"/>
    </xf>
    <xf numFmtId="170" fontId="49" fillId="0" borderId="7" xfId="0" applyNumberFormat="1" applyFont="1" applyBorder="1" applyAlignment="1">
      <alignment horizontal="center"/>
    </xf>
    <xf numFmtId="174" fontId="52" fillId="0" borderId="7" xfId="1" applyFont="1" applyBorder="1" applyAlignment="1">
      <alignment horizontal="right"/>
    </xf>
    <xf numFmtId="170" fontId="0" fillId="0" borderId="4" xfId="0" applyNumberFormat="1" applyBorder="1" applyAlignment="1">
      <alignment horizontal="center"/>
    </xf>
    <xf numFmtId="170" fontId="60" fillId="0" borderId="6" xfId="0" applyNumberFormat="1" applyFont="1" applyBorder="1"/>
    <xf numFmtId="170" fontId="60" fillId="0" borderId="62" xfId="0" applyNumberFormat="1" applyFont="1" applyBorder="1" applyAlignment="1">
      <alignment horizontal="center"/>
    </xf>
    <xf numFmtId="170" fontId="0" fillId="0" borderId="43" xfId="0" applyNumberFormat="1" applyBorder="1" applyAlignment="1">
      <alignment horizontal="centerContinuous"/>
    </xf>
    <xf numFmtId="170" fontId="0" fillId="0" borderId="43" xfId="0" applyNumberFormat="1" applyBorder="1" applyAlignment="1">
      <alignment horizontal="center"/>
    </xf>
    <xf numFmtId="171" fontId="0" fillId="0" borderId="43" xfId="0" quotePrefix="1" applyNumberFormat="1" applyBorder="1" applyAlignment="1">
      <alignment horizontal="centerContinuous"/>
    </xf>
    <xf numFmtId="170" fontId="0" fillId="0" borderId="47" xfId="0" applyNumberFormat="1" applyBorder="1" applyAlignment="1">
      <alignment horizontal="center"/>
    </xf>
    <xf numFmtId="170" fontId="0" fillId="0" borderId="47" xfId="0" applyNumberFormat="1" applyBorder="1" applyAlignment="1">
      <alignment horizontal="centerContinuous"/>
    </xf>
    <xf numFmtId="0" fontId="52" fillId="0" borderId="47" xfId="0" applyFont="1" applyBorder="1"/>
    <xf numFmtId="170" fontId="60" fillId="0" borderId="56" xfId="0" applyNumberFormat="1" applyFont="1" applyBorder="1"/>
    <xf numFmtId="170" fontId="54" fillId="0" borderId="55" xfId="0" applyNumberFormat="1" applyFont="1" applyBorder="1"/>
    <xf numFmtId="15" fontId="0" fillId="0" borderId="34" xfId="0" applyNumberFormat="1" applyBorder="1" applyAlignment="1">
      <alignment horizontal="center"/>
    </xf>
    <xf numFmtId="170" fontId="0" fillId="0" borderId="34" xfId="0" applyNumberFormat="1" applyBorder="1"/>
    <xf numFmtId="15" fontId="52" fillId="0" borderId="34" xfId="0" applyNumberFormat="1" applyFont="1" applyBorder="1" applyAlignment="1">
      <alignment horizontal="center" wrapText="1"/>
    </xf>
    <xf numFmtId="170" fontId="0" fillId="0" borderId="34" xfId="0" quotePrefix="1" applyNumberFormat="1" applyBorder="1" applyAlignment="1">
      <alignment horizontal="left"/>
    </xf>
    <xf numFmtId="0" fontId="52" fillId="0" borderId="34" xfId="0" applyFont="1" applyBorder="1"/>
    <xf numFmtId="0" fontId="60" fillId="0" borderId="34" xfId="0" applyFont="1" applyBorder="1"/>
    <xf numFmtId="170" fontId="60" fillId="0" borderId="58" xfId="0" applyNumberFormat="1" applyFont="1" applyBorder="1"/>
    <xf numFmtId="0" fontId="49" fillId="0" borderId="18" xfId="0" applyFont="1" applyBorder="1"/>
    <xf numFmtId="171" fontId="49" fillId="0" borderId="11" xfId="0" applyNumberFormat="1" applyFont="1" applyBorder="1" applyAlignment="1">
      <alignment horizontal="center"/>
    </xf>
    <xf numFmtId="0" fontId="49" fillId="0" borderId="50" xfId="0" applyFont="1" applyBorder="1"/>
    <xf numFmtId="0" fontId="49" fillId="0" borderId="59" xfId="0" applyFont="1" applyBorder="1"/>
    <xf numFmtId="170" fontId="49" fillId="0" borderId="18" xfId="0" applyNumberFormat="1" applyFont="1" applyBorder="1"/>
    <xf numFmtId="0" fontId="49" fillId="0" borderId="67" xfId="0" applyFont="1" applyBorder="1"/>
    <xf numFmtId="174" fontId="49" fillId="0" borderId="67" xfId="1" applyFont="1" applyFill="1" applyBorder="1"/>
    <xf numFmtId="170" fontId="57" fillId="0" borderId="65" xfId="0" applyNumberFormat="1" applyFont="1" applyBorder="1" applyAlignment="1">
      <alignment horizontal="center"/>
    </xf>
    <xf numFmtId="170" fontId="49" fillId="0" borderId="34" xfId="0" quotePrefix="1" applyNumberFormat="1" applyFont="1" applyBorder="1" applyAlignment="1">
      <alignment horizontal="left"/>
    </xf>
    <xf numFmtId="174" fontId="49" fillId="0" borderId="34" xfId="1" quotePrefix="1" applyFont="1" applyFill="1" applyBorder="1" applyAlignment="1">
      <alignment horizontal="left"/>
    </xf>
    <xf numFmtId="174" fontId="0" fillId="0" borderId="41" xfId="1" applyFont="1" applyFill="1" applyBorder="1"/>
    <xf numFmtId="0" fontId="0" fillId="0" borderId="0" xfId="0" applyAlignment="1">
      <alignment vertical="top"/>
    </xf>
    <xf numFmtId="0" fontId="107" fillId="0" borderId="0" xfId="0" applyFont="1" applyAlignment="1">
      <alignment vertical="center"/>
    </xf>
    <xf numFmtId="174" fontId="49" fillId="0" borderId="56" xfId="1" applyFont="1" applyFill="1" applyBorder="1"/>
    <xf numFmtId="0" fontId="108" fillId="0" borderId="0" xfId="0" applyFont="1" applyAlignment="1">
      <alignment horizontal="left" wrapText="1"/>
    </xf>
    <xf numFmtId="0" fontId="58" fillId="0" borderId="0" xfId="0" applyFont="1" applyAlignment="1">
      <alignment horizontal="justify"/>
    </xf>
    <xf numFmtId="0" fontId="58" fillId="0" borderId="0" xfId="0" applyFont="1"/>
    <xf numFmtId="174" fontId="65" fillId="0" borderId="0" xfId="1" applyFont="1"/>
    <xf numFmtId="176" fontId="109" fillId="0" borderId="0" xfId="1" applyNumberFormat="1" applyFont="1"/>
    <xf numFmtId="0" fontId="111" fillId="0" borderId="0" xfId="0" applyFont="1"/>
    <xf numFmtId="0" fontId="113" fillId="0" borderId="0" xfId="0" applyFont="1" applyAlignment="1">
      <alignment vertical="top"/>
    </xf>
    <xf numFmtId="0" fontId="109" fillId="0" borderId="0" xfId="0" applyFont="1" applyAlignment="1">
      <alignment vertical="top"/>
    </xf>
    <xf numFmtId="0" fontId="114" fillId="0" borderId="0" xfId="0" applyFont="1"/>
    <xf numFmtId="37" fontId="109" fillId="0" borderId="31" xfId="13" applyNumberFormat="1" applyFont="1" applyBorder="1"/>
    <xf numFmtId="37" fontId="58" fillId="0" borderId="26" xfId="13" applyNumberFormat="1" applyFont="1" applyBorder="1" applyAlignment="1">
      <alignment horizontal="center"/>
    </xf>
    <xf numFmtId="49" fontId="109" fillId="0" borderId="26" xfId="13" applyNumberFormat="1" applyFont="1" applyBorder="1" applyAlignment="1">
      <alignment horizontal="right"/>
    </xf>
    <xf numFmtId="37" fontId="109" fillId="0" borderId="26" xfId="13" applyNumberFormat="1" applyFont="1" applyBorder="1" applyAlignment="1">
      <alignment horizontal="right"/>
    </xf>
    <xf numFmtId="37" fontId="58" fillId="0" borderId="26" xfId="13" applyNumberFormat="1" applyFont="1" applyBorder="1" applyAlignment="1">
      <alignment horizontal="right"/>
    </xf>
    <xf numFmtId="14" fontId="109" fillId="0" borderId="26" xfId="13" applyNumberFormat="1" applyFont="1" applyBorder="1" applyAlignment="1">
      <alignment horizontal="right"/>
    </xf>
    <xf numFmtId="14" fontId="109" fillId="0" borderId="21" xfId="13" applyNumberFormat="1" applyFont="1" applyBorder="1" applyAlignment="1">
      <alignment horizontal="right"/>
    </xf>
    <xf numFmtId="0" fontId="65" fillId="0" borderId="24" xfId="0" applyFont="1" applyBorder="1"/>
    <xf numFmtId="174" fontId="65" fillId="0" borderId="23" xfId="1" applyFont="1" applyBorder="1"/>
    <xf numFmtId="37" fontId="109" fillId="0" borderId="24" xfId="0" applyNumberFormat="1" applyFont="1" applyBorder="1"/>
    <xf numFmtId="0" fontId="109" fillId="0" borderId="0" xfId="0" applyFont="1" applyAlignment="1">
      <alignment horizontal="justify"/>
    </xf>
    <xf numFmtId="174" fontId="58" fillId="0" borderId="0" xfId="1" applyFont="1" applyBorder="1"/>
    <xf numFmtId="174" fontId="58" fillId="0" borderId="23" xfId="1" applyFont="1" applyBorder="1"/>
    <xf numFmtId="37" fontId="58" fillId="0" borderId="24" xfId="0" applyNumberFormat="1" applyFont="1" applyBorder="1"/>
    <xf numFmtId="37" fontId="58" fillId="0" borderId="0" xfId="0" applyNumberFormat="1" applyFont="1" applyAlignment="1">
      <alignment horizontal="right"/>
    </xf>
    <xf numFmtId="174" fontId="81" fillId="0" borderId="0" xfId="1" applyFont="1" applyBorder="1"/>
    <xf numFmtId="174" fontId="81" fillId="0" borderId="23" xfId="1" applyFont="1" applyBorder="1"/>
    <xf numFmtId="37" fontId="58" fillId="0" borderId="31" xfId="0" applyNumberFormat="1" applyFont="1" applyBorder="1"/>
    <xf numFmtId="0" fontId="58" fillId="0" borderId="26" xfId="0" applyFont="1" applyBorder="1" applyAlignment="1">
      <alignment horizontal="justify"/>
    </xf>
    <xf numFmtId="37" fontId="58" fillId="0" borderId="26" xfId="0" applyNumberFormat="1" applyFont="1" applyBorder="1" applyAlignment="1">
      <alignment horizontal="right"/>
    </xf>
    <xf numFmtId="174" fontId="81" fillId="0" borderId="26" xfId="1" applyFont="1" applyBorder="1"/>
    <xf numFmtId="174" fontId="81" fillId="0" borderId="21" xfId="1" applyFont="1" applyBorder="1"/>
    <xf numFmtId="37" fontId="109" fillId="0" borderId="19" xfId="0" applyNumberFormat="1" applyFont="1" applyBorder="1"/>
    <xf numFmtId="0" fontId="58" fillId="0" borderId="28" xfId="0" applyFont="1" applyBorder="1" applyAlignment="1">
      <alignment horizontal="justify"/>
    </xf>
    <xf numFmtId="37" fontId="58" fillId="0" borderId="28" xfId="0" applyNumberFormat="1" applyFont="1" applyBorder="1" applyAlignment="1">
      <alignment horizontal="right"/>
    </xf>
    <xf numFmtId="174" fontId="81" fillId="0" borderId="28" xfId="1" applyFont="1" applyBorder="1"/>
    <xf numFmtId="174" fontId="81" fillId="0" borderId="41" xfId="1" applyFont="1" applyBorder="1"/>
    <xf numFmtId="37" fontId="58" fillId="0" borderId="24" xfId="13" applyNumberFormat="1" applyFont="1" applyBorder="1"/>
    <xf numFmtId="174" fontId="58" fillId="0" borderId="26" xfId="1" applyFont="1" applyBorder="1" applyAlignment="1">
      <alignment horizontal="right"/>
    </xf>
    <xf numFmtId="37" fontId="109" fillId="0" borderId="31" xfId="0" applyNumberFormat="1" applyFont="1" applyBorder="1"/>
    <xf numFmtId="37" fontId="58" fillId="0" borderId="5" xfId="0" applyNumberFormat="1" applyFont="1" applyBorder="1"/>
    <xf numFmtId="0" fontId="65" fillId="0" borderId="31" xfId="0" applyFont="1" applyBorder="1"/>
    <xf numFmtId="0" fontId="58" fillId="0" borderId="26" xfId="0" applyFont="1" applyBorder="1"/>
    <xf numFmtId="174" fontId="85" fillId="0" borderId="0" xfId="1" applyFont="1" applyBorder="1" applyAlignment="1">
      <alignment horizontal="right"/>
    </xf>
    <xf numFmtId="0" fontId="109" fillId="0" borderId="0" xfId="0" applyFont="1"/>
    <xf numFmtId="174" fontId="109" fillId="0" borderId="0" xfId="1" applyFont="1" applyBorder="1"/>
    <xf numFmtId="37" fontId="109" fillId="0" borderId="26" xfId="13" applyNumberFormat="1" applyFont="1" applyBorder="1" applyAlignment="1">
      <alignment horizontal="left"/>
    </xf>
    <xf numFmtId="37" fontId="109" fillId="0" borderId="24" xfId="13" applyNumberFormat="1" applyFont="1" applyBorder="1"/>
    <xf numFmtId="37" fontId="58" fillId="0" borderId="0" xfId="13" applyNumberFormat="1" applyFont="1" applyAlignment="1">
      <alignment horizontal="center"/>
    </xf>
    <xf numFmtId="37" fontId="109" fillId="0" borderId="0" xfId="13" applyNumberFormat="1" applyFont="1" applyAlignment="1">
      <alignment horizontal="left"/>
    </xf>
    <xf numFmtId="37" fontId="58" fillId="0" borderId="0" xfId="13" applyNumberFormat="1" applyFont="1" applyAlignment="1">
      <alignment horizontal="right"/>
    </xf>
    <xf numFmtId="14" fontId="109" fillId="0" borderId="0" xfId="13" applyNumberFormat="1" applyFont="1" applyAlignment="1">
      <alignment horizontal="right"/>
    </xf>
    <xf numFmtId="49" fontId="109" fillId="0" borderId="23" xfId="13" applyNumberFormat="1" applyFont="1" applyBorder="1" applyAlignment="1">
      <alignment horizontal="right"/>
    </xf>
    <xf numFmtId="2" fontId="65" fillId="0" borderId="23" xfId="1" applyNumberFormat="1" applyFont="1" applyBorder="1"/>
    <xf numFmtId="174" fontId="116" fillId="0" borderId="0" xfId="1" applyFont="1" applyBorder="1"/>
    <xf numFmtId="174" fontId="116" fillId="0" borderId="23" xfId="1" applyFont="1" applyBorder="1"/>
    <xf numFmtId="2" fontId="81" fillId="0" borderId="23" xfId="1" applyNumberFormat="1" applyFont="1" applyBorder="1"/>
    <xf numFmtId="174" fontId="52" fillId="0" borderId="0" xfId="1" applyFont="1"/>
    <xf numFmtId="174" fontId="58" fillId="0" borderId="26" xfId="1" applyFont="1" applyBorder="1"/>
    <xf numFmtId="2" fontId="58" fillId="0" borderId="21" xfId="1" applyNumberFormat="1" applyFont="1" applyBorder="1"/>
    <xf numFmtId="37" fontId="58" fillId="0" borderId="0" xfId="0" applyNumberFormat="1" applyFont="1"/>
    <xf numFmtId="2" fontId="58" fillId="0" borderId="0" xfId="1" applyNumberFormat="1" applyFont="1" applyBorder="1"/>
    <xf numFmtId="2" fontId="65" fillId="0" borderId="0" xfId="1" applyNumberFormat="1" applyFont="1" applyBorder="1"/>
    <xf numFmtId="174" fontId="109" fillId="0" borderId="0" xfId="1" applyFont="1" applyBorder="1" applyAlignment="1">
      <alignment horizontal="right"/>
    </xf>
    <xf numFmtId="37" fontId="109" fillId="0" borderId="0" xfId="13" applyNumberFormat="1" applyFont="1" applyAlignment="1">
      <alignment horizontal="right"/>
    </xf>
    <xf numFmtId="0" fontId="109" fillId="0" borderId="26" xfId="0" applyFont="1" applyBorder="1"/>
    <xf numFmtId="37" fontId="58" fillId="0" borderId="28" xfId="13" applyNumberFormat="1" applyFont="1" applyBorder="1" applyAlignment="1">
      <alignment horizontal="right"/>
    </xf>
    <xf numFmtId="0" fontId="65" fillId="0" borderId="28" xfId="0" applyFont="1" applyBorder="1"/>
    <xf numFmtId="37" fontId="58" fillId="0" borderId="0" xfId="13" applyNumberFormat="1" applyFont="1"/>
    <xf numFmtId="37" fontId="109" fillId="0" borderId="0" xfId="13" applyNumberFormat="1" applyFont="1"/>
    <xf numFmtId="0" fontId="58" fillId="0" borderId="0" xfId="0" applyFont="1" applyAlignment="1">
      <alignment vertical="top"/>
    </xf>
    <xf numFmtId="39" fontId="65" fillId="0" borderId="0" xfId="0" applyNumberFormat="1" applyFont="1"/>
    <xf numFmtId="176" fontId="0" fillId="0" borderId="0" xfId="1" applyNumberFormat="1" applyFont="1"/>
    <xf numFmtId="176" fontId="110" fillId="0" borderId="0" xfId="0" applyNumberFormat="1" applyFont="1"/>
    <xf numFmtId="176" fontId="58" fillId="0" borderId="0" xfId="0" applyNumberFormat="1" applyFont="1" applyAlignment="1">
      <alignment horizontal="justify"/>
    </xf>
    <xf numFmtId="176" fontId="61" fillId="0" borderId="0" xfId="0" applyNumberFormat="1" applyFont="1"/>
    <xf numFmtId="176" fontId="52" fillId="0" borderId="0" xfId="1" applyNumberFormat="1" applyFont="1"/>
    <xf numFmtId="176" fontId="0" fillId="0" borderId="0" xfId="1" applyNumberFormat="1" applyFont="1" applyBorder="1"/>
    <xf numFmtId="176" fontId="0" fillId="0" borderId="0" xfId="0" applyNumberFormat="1"/>
    <xf numFmtId="176" fontId="0" fillId="0" borderId="0" xfId="1" applyNumberFormat="1" applyFont="1" applyAlignment="1">
      <alignment horizontal="right"/>
    </xf>
    <xf numFmtId="174" fontId="109" fillId="0" borderId="0" xfId="1" applyFont="1"/>
    <xf numFmtId="174" fontId="110" fillId="0" borderId="0" xfId="1" applyFont="1" applyAlignment="1"/>
    <xf numFmtId="174" fontId="58" fillId="0" borderId="0" xfId="1" applyFont="1" applyAlignment="1">
      <alignment horizontal="justify"/>
    </xf>
    <xf numFmtId="174" fontId="61" fillId="0" borderId="0" xfId="1" applyFont="1" applyAlignment="1"/>
    <xf numFmtId="174" fontId="0" fillId="0" borderId="0" xfId="1" applyFont="1" applyAlignment="1">
      <alignment horizontal="right"/>
    </xf>
    <xf numFmtId="0" fontId="109" fillId="0" borderId="21" xfId="0" applyFont="1" applyBorder="1"/>
    <xf numFmtId="0" fontId="0" fillId="0" borderId="26" xfId="0" applyBorder="1"/>
    <xf numFmtId="0" fontId="0" fillId="0" borderId="31" xfId="0" applyBorder="1"/>
    <xf numFmtId="0" fontId="0" fillId="0" borderId="23" xfId="0" applyBorder="1"/>
    <xf numFmtId="0" fontId="0" fillId="0" borderId="24" xfId="0" applyBorder="1"/>
    <xf numFmtId="0" fontId="120" fillId="0" borderId="0" xfId="88" applyFont="1" applyAlignment="1">
      <alignment horizontal="center"/>
    </xf>
    <xf numFmtId="0" fontId="106" fillId="0" borderId="26" xfId="88" applyFont="1" applyBorder="1"/>
    <xf numFmtId="0" fontId="58" fillId="0" borderId="0" xfId="88" applyFont="1"/>
    <xf numFmtId="0" fontId="58" fillId="0" borderId="18" xfId="88" applyFont="1" applyBorder="1"/>
    <xf numFmtId="39" fontId="109" fillId="0" borderId="18" xfId="88" applyNumberFormat="1" applyFont="1" applyBorder="1"/>
    <xf numFmtId="39" fontId="109" fillId="0" borderId="22" xfId="88" applyNumberFormat="1" applyFont="1" applyBorder="1"/>
    <xf numFmtId="39" fontId="109" fillId="0" borderId="75" xfId="88" applyNumberFormat="1" applyFont="1" applyBorder="1"/>
    <xf numFmtId="0" fontId="121" fillId="0" borderId="71" xfId="88" applyFont="1" applyBorder="1"/>
    <xf numFmtId="0" fontId="121" fillId="0" borderId="67" xfId="88" applyFont="1" applyBorder="1"/>
    <xf numFmtId="0" fontId="121" fillId="0" borderId="62" xfId="88" applyFont="1" applyBorder="1"/>
    <xf numFmtId="0" fontId="58" fillId="0" borderId="24" xfId="88" applyFont="1" applyBorder="1"/>
    <xf numFmtId="0" fontId="106" fillId="0" borderId="0" xfId="88" applyFont="1"/>
    <xf numFmtId="37" fontId="83" fillId="0" borderId="24" xfId="88" applyNumberFormat="1" applyFont="1" applyBorder="1" applyAlignment="1">
      <alignment horizontal="center"/>
    </xf>
    <xf numFmtId="0" fontId="65" fillId="0" borderId="23" xfId="0" applyFont="1" applyBorder="1"/>
    <xf numFmtId="174" fontId="65" fillId="0" borderId="0" xfId="1" applyFont="1" applyFill="1" applyBorder="1"/>
    <xf numFmtId="174" fontId="58" fillId="0" borderId="0" xfId="1" applyFont="1" applyFill="1" applyBorder="1"/>
    <xf numFmtId="37" fontId="118" fillId="0" borderId="0" xfId="13" applyNumberFormat="1" applyFont="1"/>
    <xf numFmtId="37" fontId="118" fillId="0" borderId="24" xfId="13" applyNumberFormat="1" applyFont="1" applyBorder="1"/>
    <xf numFmtId="37" fontId="125" fillId="0" borderId="0" xfId="13" applyNumberFormat="1" applyFont="1"/>
    <xf numFmtId="37" fontId="125" fillId="0" borderId="24" xfId="13" applyNumberFormat="1" applyFont="1" applyBorder="1"/>
    <xf numFmtId="0" fontId="132" fillId="8" borderId="0" xfId="5" applyFont="1" applyFill="1" applyAlignment="1">
      <alignment vertical="center"/>
    </xf>
    <xf numFmtId="0" fontId="132" fillId="8" borderId="0" xfId="5" applyFont="1" applyFill="1"/>
    <xf numFmtId="0" fontId="131" fillId="0" borderId="0" xfId="5" applyFont="1"/>
    <xf numFmtId="0" fontId="133" fillId="0" borderId="0" xfId="5" applyFont="1" applyAlignment="1">
      <alignment vertical="center"/>
    </xf>
    <xf numFmtId="0" fontId="134" fillId="0" borderId="0" xfId="5" applyFont="1" applyAlignment="1">
      <alignment vertical="center"/>
    </xf>
    <xf numFmtId="0" fontId="135" fillId="0" borderId="0" xfId="5" applyFont="1" applyAlignment="1">
      <alignment vertical="center"/>
    </xf>
    <xf numFmtId="0" fontId="130" fillId="0" borderId="51" xfId="5" applyFont="1" applyBorder="1" applyAlignment="1">
      <alignment horizontal="center" vertical="center" wrapText="1"/>
    </xf>
    <xf numFmtId="0" fontId="130" fillId="0" borderId="68" xfId="5" applyFont="1" applyBorder="1" applyAlignment="1">
      <alignment horizontal="center" wrapText="1"/>
    </xf>
    <xf numFmtId="14" fontId="130" fillId="0" borderId="50" xfId="5" applyNumberFormat="1" applyFont="1" applyBorder="1" applyAlignment="1">
      <alignment horizontal="center" vertical="center" wrapText="1"/>
    </xf>
    <xf numFmtId="14" fontId="130" fillId="0" borderId="61" xfId="5" applyNumberFormat="1" applyFont="1" applyBorder="1" applyAlignment="1">
      <alignment horizontal="center" wrapText="1"/>
    </xf>
    <xf numFmtId="0" fontId="136" fillId="0" borderId="38" xfId="5" applyFont="1" applyBorder="1" applyAlignment="1">
      <alignment vertical="center"/>
    </xf>
    <xf numFmtId="174" fontId="131" fillId="0" borderId="62" xfId="89" applyFont="1" applyBorder="1"/>
    <xf numFmtId="180" fontId="137" fillId="0" borderId="67" xfId="90" applyNumberFormat="1" applyFont="1" applyFill="1" applyBorder="1" applyAlignment="1">
      <alignment horizontal="right"/>
    </xf>
    <xf numFmtId="180" fontId="137" fillId="0" borderId="67" xfId="90" applyNumberFormat="1" applyFont="1" applyFill="1" applyBorder="1"/>
    <xf numFmtId="180" fontId="137" fillId="0" borderId="71" xfId="90" applyNumberFormat="1" applyFont="1" applyFill="1" applyBorder="1"/>
    <xf numFmtId="180" fontId="131" fillId="0" borderId="39" xfId="90" applyNumberFormat="1" applyFont="1" applyBorder="1"/>
    <xf numFmtId="0" fontId="131" fillId="0" borderId="35" xfId="5" applyFont="1" applyBorder="1" applyAlignment="1">
      <alignment vertical="center"/>
    </xf>
    <xf numFmtId="174" fontId="131" fillId="0" borderId="46" xfId="89" applyFont="1" applyBorder="1"/>
    <xf numFmtId="180" fontId="137" fillId="0" borderId="2" xfId="90" applyNumberFormat="1" applyFont="1" applyFill="1" applyBorder="1" applyAlignment="1">
      <alignment horizontal="right"/>
    </xf>
    <xf numFmtId="174" fontId="137" fillId="0" borderId="2" xfId="1" applyFont="1" applyFill="1" applyBorder="1" applyAlignment="1">
      <alignment horizontal="right"/>
    </xf>
    <xf numFmtId="180" fontId="137" fillId="0" borderId="72" xfId="90" applyNumberFormat="1" applyFont="1" applyFill="1" applyBorder="1"/>
    <xf numFmtId="180" fontId="131" fillId="0" borderId="37" xfId="90" applyNumberFormat="1" applyFont="1" applyBorder="1"/>
    <xf numFmtId="0" fontId="131" fillId="0" borderId="35" xfId="5" applyFont="1" applyBorder="1" applyAlignment="1">
      <alignment vertical="center" wrapText="1"/>
    </xf>
    <xf numFmtId="174" fontId="131" fillId="0" borderId="46" xfId="89" applyFont="1" applyBorder="1" applyAlignment="1">
      <alignment vertical="center"/>
    </xf>
    <xf numFmtId="180" fontId="137" fillId="0" borderId="72" xfId="90" applyNumberFormat="1" applyFont="1" applyFill="1" applyBorder="1" applyAlignment="1">
      <alignment vertical="center"/>
    </xf>
    <xf numFmtId="0" fontId="130" fillId="0" borderId="35" xfId="5" applyFont="1" applyBorder="1" applyAlignment="1">
      <alignment vertical="center"/>
    </xf>
    <xf numFmtId="180" fontId="137" fillId="0" borderId="2" xfId="90" applyNumberFormat="1" applyFont="1" applyFill="1" applyBorder="1" applyAlignment="1">
      <alignment horizontal="right" vertical="center"/>
    </xf>
    <xf numFmtId="180" fontId="137" fillId="0" borderId="2" xfId="90" applyNumberFormat="1" applyFont="1" applyFill="1" applyBorder="1"/>
    <xf numFmtId="174" fontId="131" fillId="0" borderId="2" xfId="89" applyFont="1" applyBorder="1" applyAlignment="1">
      <alignment wrapText="1"/>
    </xf>
    <xf numFmtId="0" fontId="131" fillId="0" borderId="66" xfId="5" applyFont="1" applyBorder="1" applyAlignment="1">
      <alignment vertical="center"/>
    </xf>
    <xf numFmtId="174" fontId="131" fillId="0" borderId="33" xfId="89" applyFont="1" applyBorder="1"/>
    <xf numFmtId="180" fontId="138" fillId="0" borderId="34" xfId="90" applyNumberFormat="1" applyFont="1" applyFill="1" applyBorder="1" applyAlignment="1">
      <alignment horizontal="right"/>
    </xf>
    <xf numFmtId="180" fontId="138" fillId="0" borderId="34" xfId="90" applyNumberFormat="1" applyFont="1" applyFill="1" applyBorder="1"/>
    <xf numFmtId="180" fontId="138" fillId="0" borderId="52" xfId="90" applyNumberFormat="1" applyFont="1" applyFill="1" applyBorder="1"/>
    <xf numFmtId="180" fontId="131" fillId="0" borderId="70" xfId="90" applyNumberFormat="1" applyFont="1" applyBorder="1"/>
    <xf numFmtId="0" fontId="130" fillId="0" borderId="19" xfId="5" applyFont="1" applyBorder="1" applyAlignment="1">
      <alignment vertical="center" wrapText="1"/>
    </xf>
    <xf numFmtId="174" fontId="131" fillId="0" borderId="16" xfId="5" applyNumberFormat="1" applyFont="1" applyBorder="1"/>
    <xf numFmtId="174" fontId="131" fillId="0" borderId="17" xfId="5" applyNumberFormat="1" applyFont="1" applyBorder="1"/>
    <xf numFmtId="0" fontId="130" fillId="0" borderId="38" xfId="5" applyFont="1" applyBorder="1" applyAlignment="1">
      <alignment horizontal="left" vertical="center"/>
    </xf>
    <xf numFmtId="14" fontId="130" fillId="0" borderId="62" xfId="5" applyNumberFormat="1" applyFont="1" applyBorder="1" applyAlignment="1">
      <alignment horizontal="center" vertical="center" wrapText="1"/>
    </xf>
    <xf numFmtId="0" fontId="130" fillId="0" borderId="67" xfId="5" applyFont="1" applyBorder="1" applyAlignment="1">
      <alignment horizontal="center" vertical="center"/>
    </xf>
    <xf numFmtId="0" fontId="130" fillId="0" borderId="67" xfId="5" applyFont="1" applyBorder="1" applyAlignment="1">
      <alignment horizontal="center" vertical="center" wrapText="1"/>
    </xf>
    <xf numFmtId="0" fontId="130" fillId="0" borderId="71" xfId="5" applyFont="1" applyBorder="1" applyAlignment="1">
      <alignment horizontal="center" vertical="center"/>
    </xf>
    <xf numFmtId="174" fontId="131" fillId="0" borderId="46" xfId="89" applyFont="1" applyBorder="1" applyAlignment="1">
      <alignment wrapText="1"/>
    </xf>
    <xf numFmtId="174" fontId="131" fillId="0" borderId="2" xfId="89" applyFont="1" applyBorder="1" applyAlignment="1">
      <alignment horizontal="right" vertical="center"/>
    </xf>
    <xf numFmtId="180" fontId="137" fillId="0" borderId="72" xfId="90" applyNumberFormat="1" applyFont="1" applyFill="1" applyBorder="1" applyAlignment="1">
      <alignment horizontal="right"/>
    </xf>
    <xf numFmtId="174" fontId="131" fillId="0" borderId="37" xfId="89" applyFont="1" applyBorder="1" applyAlignment="1">
      <alignment horizontal="right" wrapText="1"/>
    </xf>
    <xf numFmtId="174" fontId="131" fillId="0" borderId="33" xfId="89" applyFont="1" applyBorder="1" applyAlignment="1">
      <alignment wrapText="1"/>
    </xf>
    <xf numFmtId="174" fontId="131" fillId="0" borderId="34" xfId="89" applyFont="1" applyBorder="1" applyAlignment="1">
      <alignment horizontal="right" vertical="center"/>
    </xf>
    <xf numFmtId="180" fontId="137" fillId="0" borderId="34" xfId="90" applyNumberFormat="1" applyFont="1" applyFill="1" applyBorder="1" applyAlignment="1">
      <alignment horizontal="right"/>
    </xf>
    <xf numFmtId="180" fontId="137" fillId="0" borderId="52" xfId="90" applyNumberFormat="1" applyFont="1" applyFill="1" applyBorder="1" applyAlignment="1">
      <alignment horizontal="right"/>
    </xf>
    <xf numFmtId="0" fontId="130" fillId="0" borderId="19" xfId="5" applyFont="1" applyBorder="1" applyAlignment="1">
      <alignment vertical="center"/>
    </xf>
    <xf numFmtId="4" fontId="130" fillId="0" borderId="17" xfId="5" applyNumberFormat="1" applyFont="1" applyBorder="1"/>
    <xf numFmtId="0" fontId="131" fillId="0" borderId="0" xfId="5" applyFont="1" applyAlignment="1">
      <alignment vertical="center"/>
    </xf>
    <xf numFmtId="4" fontId="131" fillId="0" borderId="0" xfId="5" applyNumberFormat="1" applyFont="1"/>
    <xf numFmtId="174" fontId="52" fillId="0" borderId="0" xfId="1" applyFont="1" applyFill="1" applyBorder="1"/>
    <xf numFmtId="1" fontId="102" fillId="0" borderId="0" xfId="0" applyNumberFormat="1" applyFont="1" applyAlignment="1">
      <alignment horizontal="right" vertical="top" wrapText="1"/>
    </xf>
    <xf numFmtId="0" fontId="104" fillId="0" borderId="0" xfId="0" applyFont="1" applyAlignment="1">
      <alignment vertical="top"/>
    </xf>
    <xf numFmtId="49" fontId="0" fillId="0" borderId="0" xfId="0" applyNumberFormat="1" applyAlignment="1">
      <alignment horizontal="left"/>
    </xf>
    <xf numFmtId="174" fontId="53" fillId="0" borderId="0" xfId="1" applyFont="1" applyFill="1" applyBorder="1" applyAlignment="1">
      <alignment horizontal="right"/>
    </xf>
    <xf numFmtId="174" fontId="0" fillId="9" borderId="0" xfId="1" applyFont="1" applyFill="1"/>
    <xf numFmtId="170" fontId="0" fillId="9" borderId="0" xfId="0" applyNumberFormat="1" applyFill="1"/>
    <xf numFmtId="174" fontId="52" fillId="9" borderId="0" xfId="1" applyFont="1" applyFill="1"/>
    <xf numFmtId="170" fontId="52" fillId="9" borderId="0" xfId="0" applyNumberFormat="1" applyFont="1" applyFill="1"/>
    <xf numFmtId="176" fontId="0" fillId="9" borderId="0" xfId="1" applyNumberFormat="1" applyFont="1" applyFill="1"/>
    <xf numFmtId="174" fontId="139" fillId="0" borderId="79" xfId="1" applyFont="1" applyFill="1" applyBorder="1" applyAlignment="1" applyProtection="1">
      <alignment horizontal="center" vertical="center" wrapText="1"/>
    </xf>
    <xf numFmtId="174" fontId="139" fillId="0" borderId="17" xfId="1" applyFont="1" applyFill="1" applyBorder="1" applyAlignment="1" applyProtection="1">
      <alignment horizontal="center" vertical="center" wrapText="1"/>
    </xf>
    <xf numFmtId="174" fontId="139" fillId="10" borderId="80" xfId="1" applyFont="1" applyFill="1" applyBorder="1" applyAlignment="1" applyProtection="1">
      <alignment horizontal="center" vertical="center" wrapText="1"/>
    </xf>
    <xf numFmtId="174" fontId="139" fillId="0" borderId="81" xfId="1" applyFont="1" applyFill="1" applyBorder="1" applyAlignment="1" applyProtection="1">
      <alignment horizontal="center" vertical="center" wrapText="1"/>
    </xf>
    <xf numFmtId="174" fontId="139" fillId="0" borderId="82" xfId="1" applyFont="1" applyFill="1" applyBorder="1" applyAlignment="1" applyProtection="1">
      <alignment horizontal="center" vertical="center" wrapText="1"/>
    </xf>
    <xf numFmtId="174" fontId="139" fillId="10" borderId="17" xfId="1" applyFont="1" applyFill="1" applyBorder="1" applyAlignment="1" applyProtection="1">
      <alignment horizontal="center" vertical="center" wrapText="1"/>
    </xf>
    <xf numFmtId="174" fontId="52" fillId="0" borderId="0" xfId="1" applyFont="1" applyBorder="1"/>
    <xf numFmtId="174" fontId="139" fillId="12" borderId="0" xfId="1" applyFont="1" applyFill="1" applyBorder="1" applyAlignment="1" applyProtection="1">
      <alignment horizontal="center" vertical="center"/>
    </xf>
    <xf numFmtId="174" fontId="139" fillId="0" borderId="0" xfId="1" applyFont="1" applyFill="1" applyBorder="1" applyAlignment="1" applyProtection="1">
      <alignment horizontal="center" vertical="center" wrapText="1"/>
    </xf>
    <xf numFmtId="174" fontId="139" fillId="10" borderId="0" xfId="1" applyFont="1" applyFill="1" applyBorder="1" applyAlignment="1" applyProtection="1">
      <alignment horizontal="center" vertical="center" wrapText="1"/>
    </xf>
    <xf numFmtId="0" fontId="108" fillId="0" borderId="0" xfId="0" applyFont="1"/>
    <xf numFmtId="166" fontId="52" fillId="0" borderId="83" xfId="0" applyNumberFormat="1" applyFont="1" applyBorder="1"/>
    <xf numFmtId="0" fontId="108" fillId="0" borderId="83" xfId="0" applyFont="1" applyBorder="1"/>
    <xf numFmtId="166" fontId="108" fillId="0" borderId="83" xfId="0" applyNumberFormat="1" applyFont="1" applyBorder="1"/>
    <xf numFmtId="174" fontId="108" fillId="0" borderId="83" xfId="0" applyNumberFormat="1" applyFont="1" applyBorder="1"/>
    <xf numFmtId="0" fontId="82" fillId="11" borderId="34" xfId="0" applyFont="1" applyFill="1" applyBorder="1" applyAlignment="1">
      <alignment horizontal="center" vertical="center"/>
    </xf>
    <xf numFmtId="0" fontId="92" fillId="0" borderId="34" xfId="0" applyFont="1" applyBorder="1" applyAlignment="1">
      <alignment horizontal="center" vertical="center"/>
    </xf>
    <xf numFmtId="0" fontId="52" fillId="0" borderId="83" xfId="0" applyFont="1" applyBorder="1"/>
    <xf numFmtId="166" fontId="108" fillId="2" borderId="83" xfId="0" applyNumberFormat="1" applyFont="1" applyFill="1" applyBorder="1"/>
    <xf numFmtId="0" fontId="82" fillId="0" borderId="34" xfId="0" applyFont="1" applyBorder="1" applyAlignment="1">
      <alignment horizontal="center" vertical="center"/>
    </xf>
    <xf numFmtId="0" fontId="92" fillId="0" borderId="17" xfId="0" applyFont="1" applyBorder="1" applyAlignment="1">
      <alignment horizontal="center" vertical="center"/>
    </xf>
    <xf numFmtId="0" fontId="92" fillId="11" borderId="17" xfId="0" applyFont="1" applyFill="1" applyBorder="1" applyAlignment="1">
      <alignment horizontal="center" vertical="center"/>
    </xf>
    <xf numFmtId="0" fontId="92" fillId="11" borderId="34" xfId="0" quotePrefix="1" applyFont="1" applyFill="1" applyBorder="1" applyAlignment="1">
      <alignment horizontal="center" vertical="center"/>
    </xf>
    <xf numFmtId="49" fontId="49" fillId="17" borderId="85" xfId="0" applyNumberFormat="1" applyFont="1" applyFill="1" applyBorder="1" applyAlignment="1">
      <alignment vertical="center" wrapText="1"/>
    </xf>
    <xf numFmtId="49" fontId="53" fillId="17" borderId="85" xfId="0" applyNumberFormat="1" applyFont="1" applyFill="1" applyBorder="1" applyAlignment="1">
      <alignment vertical="center" wrapText="1"/>
    </xf>
    <xf numFmtId="0" fontId="129" fillId="0" borderId="0" xfId="0" applyFont="1"/>
    <xf numFmtId="0" fontId="82" fillId="11" borderId="13" xfId="0" applyFont="1" applyFill="1" applyBorder="1" applyAlignment="1">
      <alignment horizontal="center" vertical="center"/>
    </xf>
    <xf numFmtId="0" fontId="82" fillId="0" borderId="3" xfId="0" quotePrefix="1" applyFont="1" applyBorder="1" applyAlignment="1">
      <alignment horizontal="center" vertical="center"/>
    </xf>
    <xf numFmtId="0" fontId="82" fillId="11" borderId="84" xfId="0" applyFont="1" applyFill="1" applyBorder="1" applyAlignment="1">
      <alignment horizontal="center" vertical="center"/>
    </xf>
    <xf numFmtId="0" fontId="82" fillId="0" borderId="34" xfId="0" quotePrefix="1" applyFont="1" applyBorder="1" applyAlignment="1">
      <alignment horizontal="center" vertical="center"/>
    </xf>
    <xf numFmtId="174" fontId="52" fillId="0" borderId="83" xfId="0" applyNumberFormat="1" applyFont="1" applyBorder="1"/>
    <xf numFmtId="0" fontId="92" fillId="11" borderId="24" xfId="0" applyFont="1" applyFill="1" applyBorder="1" applyAlignment="1">
      <alignment horizontal="center" vertical="center"/>
    </xf>
    <xf numFmtId="0" fontId="92" fillId="11" borderId="77" xfId="0" applyFont="1" applyFill="1" applyBorder="1" applyAlignment="1">
      <alignment horizontal="center" vertical="center"/>
    </xf>
    <xf numFmtId="0" fontId="92" fillId="11" borderId="87" xfId="0" applyFont="1" applyFill="1" applyBorder="1" applyAlignment="1">
      <alignment horizontal="center" vertical="center"/>
    </xf>
    <xf numFmtId="174" fontId="49" fillId="17" borderId="85" xfId="1" applyFont="1" applyFill="1" applyBorder="1" applyAlignment="1" applyProtection="1">
      <alignment horizontal="right" vertical="center" wrapText="1"/>
    </xf>
    <xf numFmtId="174" fontId="53" fillId="17" borderId="85" xfId="1" applyFont="1" applyFill="1" applyBorder="1" applyAlignment="1" applyProtection="1">
      <alignment horizontal="right" vertical="center" wrapText="1"/>
    </xf>
    <xf numFmtId="0" fontId="92" fillId="11" borderId="3" xfId="0" applyFont="1" applyFill="1" applyBorder="1" applyAlignment="1">
      <alignment horizontal="center" vertical="center"/>
    </xf>
    <xf numFmtId="0" fontId="92" fillId="11" borderId="3" xfId="0" quotePrefix="1" applyFont="1" applyFill="1" applyBorder="1" applyAlignment="1">
      <alignment horizontal="center" vertical="center"/>
    </xf>
    <xf numFmtId="0" fontId="92" fillId="11" borderId="88" xfId="0" quotePrefix="1" applyFont="1" applyFill="1" applyBorder="1" applyAlignment="1">
      <alignment horizontal="center" vertical="center"/>
    </xf>
    <xf numFmtId="174" fontId="108" fillId="0" borderId="83" xfId="1" applyFont="1" applyBorder="1"/>
    <xf numFmtId="0" fontId="0" fillId="0" borderId="83" xfId="0" applyBorder="1"/>
    <xf numFmtId="0" fontId="92" fillId="11" borderId="89" xfId="0" quotePrefix="1" applyFont="1" applyFill="1" applyBorder="1" applyAlignment="1">
      <alignment horizontal="center" vertical="center"/>
    </xf>
    <xf numFmtId="0" fontId="149" fillId="0" borderId="0" xfId="0" applyFont="1"/>
    <xf numFmtId="174" fontId="148" fillId="17" borderId="0" xfId="1" applyFont="1" applyFill="1" applyBorder="1" applyAlignment="1" applyProtection="1">
      <alignment horizontal="right" vertical="center" wrapText="1"/>
    </xf>
    <xf numFmtId="0" fontId="82" fillId="11" borderId="34" xfId="0" applyFont="1" applyFill="1" applyBorder="1" applyAlignment="1">
      <alignment horizontal="center" vertical="center" wrapText="1"/>
    </xf>
    <xf numFmtId="0" fontId="151" fillId="0" borderId="42" xfId="0" quotePrefix="1" applyFont="1" applyBorder="1" applyAlignment="1">
      <alignment horizontal="center" vertical="center" wrapText="1"/>
    </xf>
    <xf numFmtId="166" fontId="0" fillId="0" borderId="0" xfId="0" applyNumberFormat="1"/>
    <xf numFmtId="174" fontId="141" fillId="0" borderId="90" xfId="1" applyFont="1" applyFill="1" applyBorder="1" applyProtection="1"/>
    <xf numFmtId="0" fontId="151" fillId="16" borderId="42" xfId="0" quotePrefix="1" applyFont="1" applyFill="1" applyBorder="1" applyAlignment="1">
      <alignment horizontal="center" vertical="center" wrapText="1"/>
    </xf>
    <xf numFmtId="0" fontId="82" fillId="11" borderId="20" xfId="0" applyFont="1" applyFill="1" applyBorder="1" applyAlignment="1">
      <alignment horizontal="center" vertical="center" wrapText="1"/>
    </xf>
    <xf numFmtId="0" fontId="95" fillId="0" borderId="0" xfId="0" applyFont="1"/>
    <xf numFmtId="0" fontId="82" fillId="16" borderId="18" xfId="0" applyFont="1" applyFill="1" applyBorder="1" applyAlignment="1">
      <alignment vertical="center" wrapText="1"/>
    </xf>
    <xf numFmtId="0" fontId="82" fillId="16" borderId="13" xfId="0" applyFont="1" applyFill="1" applyBorder="1" applyAlignment="1">
      <alignment vertical="center" wrapText="1"/>
    </xf>
    <xf numFmtId="174" fontId="0" fillId="2" borderId="0" xfId="0" applyNumberFormat="1" applyFill="1"/>
    <xf numFmtId="0" fontId="151" fillId="0" borderId="0" xfId="0" quotePrefix="1" applyFont="1" applyAlignment="1">
      <alignment horizontal="center" vertical="center" wrapText="1"/>
    </xf>
    <xf numFmtId="174" fontId="141" fillId="0" borderId="0" xfId="1" applyFont="1" applyFill="1" applyBorder="1" applyProtection="1"/>
    <xf numFmtId="0" fontId="92" fillId="11" borderId="50" xfId="0" applyFont="1" applyFill="1" applyBorder="1" applyAlignment="1">
      <alignment vertical="center" wrapText="1"/>
    </xf>
    <xf numFmtId="49" fontId="82" fillId="11" borderId="13" xfId="0" applyNumberFormat="1" applyFont="1" applyFill="1" applyBorder="1" applyAlignment="1">
      <alignment horizontal="center" vertical="center"/>
    </xf>
    <xf numFmtId="0" fontId="82" fillId="0" borderId="6" xfId="0" quotePrefix="1" applyFont="1" applyBorder="1" applyAlignment="1">
      <alignment horizontal="center" vertical="center"/>
    </xf>
    <xf numFmtId="0" fontId="82" fillId="0" borderId="92" xfId="0" quotePrefix="1" applyFont="1" applyBorder="1" applyAlignment="1">
      <alignment horizontal="center" vertical="center"/>
    </xf>
    <xf numFmtId="174" fontId="148" fillId="19" borderId="0" xfId="1" applyFont="1" applyFill="1" applyBorder="1" applyAlignment="1" applyProtection="1">
      <alignment horizontal="right" vertical="center" wrapText="1"/>
    </xf>
    <xf numFmtId="0" fontId="154" fillId="16" borderId="0" xfId="0" applyFont="1" applyFill="1" applyAlignment="1">
      <alignment vertical="center" wrapText="1"/>
    </xf>
    <xf numFmtId="0" fontId="82" fillId="0" borderId="0" xfId="0" applyFont="1" applyAlignment="1">
      <alignment vertical="center"/>
    </xf>
    <xf numFmtId="0" fontId="82" fillId="11" borderId="91" xfId="0" applyFont="1" applyFill="1" applyBorder="1" applyAlignment="1">
      <alignment horizontal="center" vertical="center"/>
    </xf>
    <xf numFmtId="0" fontId="82" fillId="11" borderId="42" xfId="0" applyFont="1" applyFill="1" applyBorder="1" applyAlignment="1">
      <alignment horizontal="center" vertical="center"/>
    </xf>
    <xf numFmtId="166" fontId="0" fillId="0" borderId="17" xfId="0" applyNumberFormat="1" applyBorder="1"/>
    <xf numFmtId="0" fontId="155" fillId="20" borderId="93" xfId="0" applyFont="1" applyFill="1" applyBorder="1"/>
    <xf numFmtId="174" fontId="54" fillId="20" borderId="93" xfId="1" applyFont="1" applyFill="1" applyBorder="1"/>
    <xf numFmtId="174" fontId="157" fillId="0" borderId="94" xfId="1" applyFont="1" applyBorder="1" applyAlignment="1">
      <alignment horizontal="center"/>
    </xf>
    <xf numFmtId="0" fontId="155" fillId="20" borderId="24" xfId="0" applyFont="1" applyFill="1" applyBorder="1"/>
    <xf numFmtId="0" fontId="156" fillId="20" borderId="0" xfId="0" applyFont="1" applyFill="1"/>
    <xf numFmtId="0" fontId="156" fillId="20" borderId="23" xfId="0" applyFont="1" applyFill="1" applyBorder="1"/>
    <xf numFmtId="0" fontId="155" fillId="20" borderId="0" xfId="0" applyFont="1" applyFill="1"/>
    <xf numFmtId="174" fontId="54" fillId="20" borderId="0" xfId="1" applyFont="1" applyFill="1" applyBorder="1"/>
    <xf numFmtId="174" fontId="157" fillId="0" borderId="95" xfId="1" applyFont="1" applyBorder="1" applyAlignment="1">
      <alignment horizontal="center"/>
    </xf>
    <xf numFmtId="0" fontId="155" fillId="0" borderId="0" xfId="0" applyFont="1"/>
    <xf numFmtId="0" fontId="57" fillId="21" borderId="0" xfId="0" applyFont="1" applyFill="1"/>
    <xf numFmtId="174" fontId="57" fillId="21" borderId="0" xfId="1" applyFont="1" applyFill="1" applyBorder="1" applyAlignment="1">
      <alignment horizontal="left" vertical="center"/>
    </xf>
    <xf numFmtId="174" fontId="57" fillId="21" borderId="95" xfId="1" applyFont="1" applyFill="1" applyBorder="1" applyAlignment="1">
      <alignment horizontal="left" vertical="center"/>
    </xf>
    <xf numFmtId="174" fontId="57" fillId="21" borderId="0" xfId="1" applyFont="1" applyFill="1" applyBorder="1" applyAlignment="1">
      <alignment vertical="center"/>
    </xf>
    <xf numFmtId="174" fontId="155" fillId="0" borderId="0" xfId="1" applyFont="1" applyBorder="1"/>
    <xf numFmtId="174" fontId="57" fillId="0" borderId="95" xfId="1" applyFont="1" applyBorder="1" applyAlignment="1">
      <alignment horizontal="center"/>
    </xf>
    <xf numFmtId="0" fontId="156" fillId="20" borderId="66" xfId="0" applyFont="1" applyFill="1" applyBorder="1"/>
    <xf numFmtId="0" fontId="156" fillId="20" borderId="21" xfId="0" applyFont="1" applyFill="1" applyBorder="1"/>
    <xf numFmtId="0" fontId="85" fillId="22" borderId="0" xfId="0" applyFont="1" applyFill="1" applyAlignment="1">
      <alignment horizontal="center"/>
    </xf>
    <xf numFmtId="174" fontId="54" fillId="0" borderId="0" xfId="1" applyFont="1" applyBorder="1"/>
    <xf numFmtId="174" fontId="108" fillId="0" borderId="0" xfId="1" applyFont="1" applyBorder="1"/>
    <xf numFmtId="174" fontId="158" fillId="0" borderId="95" xfId="1" applyFont="1" applyBorder="1" applyAlignment="1">
      <alignment horizontal="center"/>
    </xf>
    <xf numFmtId="174" fontId="57" fillId="20" borderId="8" xfId="1" applyFont="1" applyFill="1" applyBorder="1" applyAlignment="1">
      <alignment horizontal="center"/>
    </xf>
    <xf numFmtId="174" fontId="57" fillId="20" borderId="3" xfId="1" applyFont="1" applyFill="1" applyBorder="1" applyAlignment="1">
      <alignment horizontal="center"/>
    </xf>
    <xf numFmtId="0" fontId="156" fillId="0" borderId="10" xfId="0" applyFont="1" applyBorder="1" applyAlignment="1">
      <alignment horizontal="left" vertical="justify"/>
    </xf>
    <xf numFmtId="0" fontId="159" fillId="0" borderId="0" xfId="0" applyFont="1" applyAlignment="1">
      <alignment horizontal="left" indent="5"/>
    </xf>
    <xf numFmtId="0" fontId="92" fillId="11" borderId="96" xfId="0" applyFont="1" applyFill="1" applyBorder="1" applyAlignment="1">
      <alignment horizontal="center" vertical="center"/>
    </xf>
    <xf numFmtId="49" fontId="160" fillId="0" borderId="0" xfId="0" applyNumberFormat="1" applyFont="1" applyAlignment="1">
      <alignment vertical="top"/>
    </xf>
    <xf numFmtId="174" fontId="160" fillId="0" borderId="0" xfId="1" applyFont="1" applyFill="1" applyBorder="1" applyAlignment="1">
      <alignment vertical="top"/>
    </xf>
    <xf numFmtId="174" fontId="160" fillId="0" borderId="0" xfId="1" applyFont="1" applyFill="1" applyAlignment="1">
      <alignment vertical="top"/>
    </xf>
    <xf numFmtId="49" fontId="82" fillId="11" borderId="91" xfId="0" applyNumberFormat="1" applyFont="1" applyFill="1" applyBorder="1" applyAlignment="1">
      <alignment horizontal="center" vertical="center" wrapText="1"/>
    </xf>
    <xf numFmtId="49" fontId="82" fillId="11" borderId="97" xfId="0" applyNumberFormat="1" applyFont="1" applyFill="1" applyBorder="1" applyAlignment="1">
      <alignment horizontal="center" vertical="center" wrapText="1"/>
    </xf>
    <xf numFmtId="0" fontId="82" fillId="11" borderId="98" xfId="0" applyFont="1" applyFill="1" applyBorder="1" applyAlignment="1">
      <alignment horizontal="center" vertical="center" wrapText="1"/>
    </xf>
    <xf numFmtId="174" fontId="57" fillId="0" borderId="99" xfId="1" applyFont="1" applyBorder="1" applyAlignment="1">
      <alignment horizontal="center"/>
    </xf>
    <xf numFmtId="0" fontId="159" fillId="0" borderId="0" xfId="0" applyFont="1"/>
    <xf numFmtId="0" fontId="156" fillId="0" borderId="0" xfId="0" applyFont="1"/>
    <xf numFmtId="0" fontId="57" fillId="0" borderId="0" xfId="0" applyFont="1" applyAlignment="1">
      <alignment horizontal="right"/>
    </xf>
    <xf numFmtId="0" fontId="156" fillId="0" borderId="76" xfId="0" applyFont="1" applyBorder="1"/>
    <xf numFmtId="0" fontId="57" fillId="0" borderId="76" xfId="0" applyFont="1" applyBorder="1" applyAlignment="1">
      <alignment horizontal="right"/>
    </xf>
    <xf numFmtId="174" fontId="57" fillId="0" borderId="100" xfId="1" applyFont="1" applyBorder="1" applyAlignment="1">
      <alignment horizontal="center"/>
    </xf>
    <xf numFmtId="0" fontId="156" fillId="0" borderId="0" xfId="0" applyFont="1" applyAlignment="1">
      <alignment horizontal="left" indent="7"/>
    </xf>
    <xf numFmtId="174" fontId="57" fillId="0" borderId="0" xfId="1" applyFont="1" applyBorder="1" applyAlignment="1">
      <alignment horizontal="center"/>
    </xf>
    <xf numFmtId="174" fontId="54" fillId="0" borderId="0" xfId="1" applyFont="1" applyFill="1" applyBorder="1"/>
    <xf numFmtId="0" fontId="76" fillId="20" borderId="19" xfId="0" applyFont="1" applyFill="1" applyBorder="1" applyAlignment="1">
      <alignment horizontal="center"/>
    </xf>
    <xf numFmtId="174" fontId="86" fillId="0" borderId="99" xfId="1" applyFont="1" applyBorder="1" applyAlignment="1">
      <alignment horizontal="center"/>
    </xf>
    <xf numFmtId="0" fontId="161" fillId="0" borderId="0" xfId="0" applyFont="1"/>
    <xf numFmtId="0" fontId="156" fillId="0" borderId="0" xfId="0" applyFont="1" applyAlignment="1">
      <alignment horizontal="left"/>
    </xf>
    <xf numFmtId="0" fontId="57" fillId="0" borderId="0" xfId="0" applyFont="1" applyAlignment="1">
      <alignment horizontal="left" indent="7"/>
    </xf>
    <xf numFmtId="0" fontId="156" fillId="0" borderId="0" xfId="0" applyFont="1" applyAlignment="1">
      <alignment horizontal="left" indent="1"/>
    </xf>
    <xf numFmtId="0" fontId="155" fillId="0" borderId="0" xfId="0" applyFont="1" applyAlignment="1">
      <alignment horizontal="left" indent="3"/>
    </xf>
    <xf numFmtId="0" fontId="54" fillId="0" borderId="0" xfId="0" applyFont="1" applyAlignment="1">
      <alignment horizontal="right"/>
    </xf>
    <xf numFmtId="0" fontId="155" fillId="0" borderId="0" xfId="0" applyFont="1" applyAlignment="1">
      <alignment horizontal="left"/>
    </xf>
    <xf numFmtId="0" fontId="156" fillId="0" borderId="0" xfId="0" applyFont="1" applyAlignment="1">
      <alignment horizontal="center"/>
    </xf>
    <xf numFmtId="174" fontId="157" fillId="0" borderId="101" xfId="1" applyFont="1" applyBorder="1" applyAlignment="1">
      <alignment horizontal="center"/>
    </xf>
    <xf numFmtId="0" fontId="162" fillId="0" borderId="76" xfId="0" applyFont="1" applyBorder="1"/>
    <xf numFmtId="174" fontId="54" fillId="0" borderId="76" xfId="1" applyFont="1" applyBorder="1"/>
    <xf numFmtId="174" fontId="157" fillId="0" borderId="102" xfId="1" applyFont="1" applyBorder="1" applyAlignment="1">
      <alignment horizontal="center"/>
    </xf>
    <xf numFmtId="0" fontId="0" fillId="0" borderId="50" xfId="0" applyBorder="1" applyAlignment="1">
      <alignment vertical="center" wrapText="1"/>
    </xf>
    <xf numFmtId="0" fontId="0" fillId="0" borderId="33" xfId="0" applyBorder="1" applyAlignment="1">
      <alignment vertical="center" wrapText="1"/>
    </xf>
    <xf numFmtId="0" fontId="82" fillId="11" borderId="33" xfId="0" applyFont="1" applyFill="1" applyBorder="1" applyAlignment="1">
      <alignment vertical="center"/>
    </xf>
    <xf numFmtId="49" fontId="82" fillId="11" borderId="55" xfId="0" applyNumberFormat="1" applyFont="1" applyFill="1" applyBorder="1" applyAlignment="1">
      <alignment vertical="center"/>
    </xf>
    <xf numFmtId="0" fontId="108" fillId="0" borderId="0" xfId="32" applyFont="1"/>
    <xf numFmtId="0" fontId="108" fillId="0" borderId="0" xfId="32" applyFont="1" applyAlignment="1">
      <alignment horizontal="left" wrapText="1"/>
    </xf>
    <xf numFmtId="0" fontId="135" fillId="0" borderId="0" xfId="32" applyFont="1"/>
    <xf numFmtId="0" fontId="52" fillId="0" borderId="0" xfId="32"/>
    <xf numFmtId="0" fontId="168" fillId="0" borderId="0" xfId="32" applyFont="1" applyAlignment="1">
      <alignment horizontal="center" vertical="center"/>
    </xf>
    <xf numFmtId="0" fontId="58" fillId="0" borderId="0" xfId="32" applyFont="1" applyAlignment="1">
      <alignment horizontal="center" vertical="center"/>
    </xf>
    <xf numFmtId="0" fontId="52" fillId="0" borderId="0" xfId="32" applyAlignment="1">
      <alignment wrapText="1"/>
    </xf>
    <xf numFmtId="0" fontId="128" fillId="0" borderId="0" xfId="32" applyFont="1" applyAlignment="1">
      <alignment horizontal="justify" vertical="center"/>
    </xf>
    <xf numFmtId="0" fontId="169" fillId="0" borderId="0" xfId="5" applyFont="1" applyAlignment="1">
      <alignment vertical="top" wrapText="1"/>
    </xf>
    <xf numFmtId="0" fontId="108" fillId="0" borderId="0" xfId="5" applyFont="1"/>
    <xf numFmtId="0" fontId="135" fillId="0" borderId="0" xfId="5" applyFont="1" applyAlignment="1">
      <alignment horizontal="justify" vertical="top" wrapText="1"/>
    </xf>
    <xf numFmtId="0" fontId="170" fillId="0" borderId="0" xfId="32" applyFont="1" applyAlignment="1">
      <alignment vertical="top"/>
    </xf>
    <xf numFmtId="0" fontId="171" fillId="0" borderId="0" xfId="32" applyFont="1"/>
    <xf numFmtId="0" fontId="172" fillId="0" borderId="0" xfId="32" applyFont="1"/>
    <xf numFmtId="0" fontId="52" fillId="0" borderId="0" xfId="5"/>
    <xf numFmtId="0" fontId="173" fillId="0" borderId="0" xfId="32" applyFont="1"/>
    <xf numFmtId="0" fontId="149" fillId="0" borderId="0" xfId="32" applyFont="1" applyAlignment="1">
      <alignment vertical="center"/>
    </xf>
    <xf numFmtId="0" fontId="174" fillId="0" borderId="0" xfId="32" applyFont="1" applyAlignment="1">
      <alignment vertical="center"/>
    </xf>
    <xf numFmtId="0" fontId="173" fillId="0" borderId="0" xfId="32" applyFont="1" applyAlignment="1">
      <alignment vertical="top" wrapText="1"/>
    </xf>
    <xf numFmtId="0" fontId="174" fillId="0" borderId="0" xfId="32" applyFont="1" applyAlignment="1">
      <alignment horizontal="justify" vertical="top" wrapText="1"/>
    </xf>
    <xf numFmtId="0" fontId="174" fillId="0" borderId="0" xfId="32" applyFont="1" applyAlignment="1">
      <alignment horizontal="justify" vertical="center" wrapText="1"/>
    </xf>
    <xf numFmtId="0" fontId="173" fillId="0" borderId="0" xfId="32" applyFont="1" applyAlignment="1">
      <alignment wrapText="1"/>
    </xf>
    <xf numFmtId="0" fontId="174" fillId="0" borderId="0" xfId="32" applyFont="1" applyAlignment="1">
      <alignment vertical="top"/>
    </xf>
    <xf numFmtId="0" fontId="53" fillId="0" borderId="0" xfId="32" applyFont="1" applyAlignment="1">
      <alignment horizontal="justify" vertical="top" wrapText="1"/>
    </xf>
    <xf numFmtId="1" fontId="65" fillId="0" borderId="0" xfId="0" applyNumberFormat="1" applyFont="1"/>
    <xf numFmtId="0" fontId="65" fillId="0" borderId="8" xfId="0" applyFont="1" applyBorder="1" applyAlignment="1">
      <alignment vertical="center"/>
    </xf>
    <xf numFmtId="1" fontId="65" fillId="0" borderId="0" xfId="0" applyNumberFormat="1" applyFont="1" applyAlignment="1">
      <alignment horizontal="right" vertical="center" wrapText="1" indent="1"/>
    </xf>
    <xf numFmtId="0" fontId="65" fillId="0" borderId="8" xfId="0" applyFont="1" applyBorder="1" applyAlignment="1">
      <alignment vertical="center" wrapText="1"/>
    </xf>
    <xf numFmtId="1" fontId="65" fillId="0" borderId="5" xfId="0" applyNumberFormat="1" applyFont="1" applyBorder="1" applyAlignment="1">
      <alignment horizontal="right"/>
    </xf>
    <xf numFmtId="170" fontId="0" fillId="0" borderId="103" xfId="0" applyNumberFormat="1" applyBorder="1"/>
    <xf numFmtId="174" fontId="0" fillId="0" borderId="103" xfId="1" applyFont="1" applyFill="1" applyBorder="1"/>
    <xf numFmtId="0" fontId="131" fillId="0" borderId="8" xfId="0" applyFont="1" applyBorder="1" applyAlignment="1">
      <alignment vertical="center"/>
    </xf>
    <xf numFmtId="1" fontId="131" fillId="0" borderId="0" xfId="0" applyNumberFormat="1" applyFont="1" applyAlignment="1">
      <alignment horizontal="right"/>
    </xf>
    <xf numFmtId="0" fontId="130" fillId="0" borderId="8" xfId="0" applyFont="1" applyBorder="1" applyAlignment="1">
      <alignment vertical="center" wrapText="1"/>
    </xf>
    <xf numFmtId="0" fontId="131" fillId="0" borderId="8" xfId="0" applyFont="1" applyBorder="1" applyAlignment="1">
      <alignment vertical="center" wrapText="1"/>
    </xf>
    <xf numFmtId="1" fontId="179" fillId="0" borderId="0" xfId="21" applyNumberFormat="1" applyFont="1" applyAlignment="1">
      <alignment horizontal="right"/>
    </xf>
    <xf numFmtId="171" fontId="0" fillId="0" borderId="103" xfId="0" applyNumberFormat="1" applyBorder="1"/>
    <xf numFmtId="1" fontId="0" fillId="0" borderId="0" xfId="0" applyNumberFormat="1" applyAlignment="1">
      <alignment horizontal="right"/>
    </xf>
    <xf numFmtId="1" fontId="49" fillId="0" borderId="0" xfId="0" applyNumberFormat="1" applyFont="1" applyAlignment="1">
      <alignment horizontal="right"/>
    </xf>
    <xf numFmtId="1" fontId="30" fillId="0" borderId="0" xfId="21" applyNumberFormat="1" applyFont="1" applyAlignment="1">
      <alignment horizontal="right"/>
    </xf>
    <xf numFmtId="1" fontId="131" fillId="0" borderId="0" xfId="0" applyNumberFormat="1" applyFont="1" applyAlignment="1">
      <alignment horizontal="left"/>
    </xf>
    <xf numFmtId="174" fontId="131" fillId="0" borderId="8" xfId="1" applyFont="1" applyBorder="1"/>
    <xf numFmtId="0" fontId="131" fillId="0" borderId="69" xfId="5" applyFont="1" applyBorder="1" applyAlignment="1">
      <alignment vertical="center"/>
    </xf>
    <xf numFmtId="174" fontId="131" fillId="0" borderId="0" xfId="5" applyNumberFormat="1" applyFont="1"/>
    <xf numFmtId="0" fontId="29" fillId="0" borderId="0" xfId="96"/>
    <xf numFmtId="0" fontId="52" fillId="0" borderId="22" xfId="5" applyBorder="1"/>
    <xf numFmtId="0" fontId="52" fillId="0" borderId="18" xfId="5" applyBorder="1"/>
    <xf numFmtId="0" fontId="52" fillId="0" borderId="24" xfId="5" applyBorder="1"/>
    <xf numFmtId="0" fontId="118" fillId="0" borderId="0" xfId="5" applyFont="1" applyAlignment="1">
      <alignment horizontal="center"/>
    </xf>
    <xf numFmtId="0" fontId="118" fillId="0" borderId="23" xfId="5" applyFont="1" applyBorder="1" applyAlignment="1">
      <alignment horizontal="center"/>
    </xf>
    <xf numFmtId="0" fontId="52" fillId="0" borderId="23" xfId="5" applyBorder="1"/>
    <xf numFmtId="170" fontId="173" fillId="0" borderId="0" xfId="5" applyNumberFormat="1" applyFont="1"/>
    <xf numFmtId="170" fontId="173" fillId="0" borderId="24" xfId="5" applyNumberFormat="1" applyFont="1" applyBorder="1"/>
    <xf numFmtId="173" fontId="173" fillId="0" borderId="0" xfId="97" applyNumberFormat="1" applyFont="1" applyFill="1" applyAlignment="1">
      <alignment horizontal="right"/>
    </xf>
    <xf numFmtId="0" fontId="173" fillId="0" borderId="0" xfId="5" applyFont="1"/>
    <xf numFmtId="170" fontId="52" fillId="0" borderId="0" xfId="5" applyNumberFormat="1"/>
    <xf numFmtId="170" fontId="52" fillId="0" borderId="24" xfId="5" applyNumberFormat="1" applyBorder="1"/>
    <xf numFmtId="0" fontId="49" fillId="0" borderId="0" xfId="5" applyFont="1" applyAlignment="1">
      <alignment horizontal="center"/>
    </xf>
    <xf numFmtId="171" fontId="49" fillId="0" borderId="0" xfId="5" applyNumberFormat="1" applyFont="1" applyAlignment="1">
      <alignment horizontal="center"/>
    </xf>
    <xf numFmtId="0" fontId="49" fillId="0" borderId="23" xfId="5" applyFont="1" applyBorder="1" applyAlignment="1">
      <alignment horizontal="center"/>
    </xf>
    <xf numFmtId="170" fontId="49" fillId="0" borderId="0" xfId="5" applyNumberFormat="1" applyFont="1" applyAlignment="1">
      <alignment horizontal="center"/>
    </xf>
    <xf numFmtId="170" fontId="49" fillId="0" borderId="0" xfId="5" applyNumberFormat="1" applyFont="1"/>
    <xf numFmtId="170" fontId="52" fillId="0" borderId="0" xfId="5" quotePrefix="1" applyNumberFormat="1" applyAlignment="1">
      <alignment horizontal="left"/>
    </xf>
    <xf numFmtId="172" fontId="49" fillId="0" borderId="0" xfId="5" applyNumberFormat="1" applyFont="1"/>
    <xf numFmtId="173" fontId="52" fillId="0" borderId="0" xfId="97" applyNumberFormat="1" applyFont="1" applyFill="1" applyAlignment="1">
      <alignment horizontal="right"/>
    </xf>
    <xf numFmtId="170" fontId="85" fillId="0" borderId="0" xfId="5" applyNumberFormat="1" applyFont="1"/>
    <xf numFmtId="0" fontId="52" fillId="0" borderId="0" xfId="5" applyAlignment="1">
      <alignment horizontal="left"/>
    </xf>
    <xf numFmtId="14" fontId="52" fillId="0" borderId="23" xfId="5" applyNumberFormat="1" applyBorder="1" applyAlignment="1">
      <alignment horizontal="left"/>
    </xf>
    <xf numFmtId="170" fontId="52" fillId="0" borderId="31" xfId="5" applyNumberFormat="1" applyBorder="1"/>
    <xf numFmtId="170" fontId="85" fillId="0" borderId="26" xfId="5" applyNumberFormat="1" applyFont="1" applyBorder="1"/>
    <xf numFmtId="0" fontId="52" fillId="0" borderId="26" xfId="5" applyBorder="1" applyAlignment="1">
      <alignment horizontal="left"/>
    </xf>
    <xf numFmtId="0" fontId="49" fillId="0" borderId="26" xfId="5" applyFont="1" applyBorder="1" applyAlignment="1">
      <alignment horizontal="center"/>
    </xf>
    <xf numFmtId="171" fontId="49" fillId="0" borderId="26" xfId="5" applyNumberFormat="1" applyFont="1" applyBorder="1" applyAlignment="1">
      <alignment horizontal="center"/>
    </xf>
    <xf numFmtId="14" fontId="52" fillId="0" borderId="21" xfId="5" applyNumberFormat="1" applyBorder="1" applyAlignment="1">
      <alignment horizontal="left"/>
    </xf>
    <xf numFmtId="0" fontId="49" fillId="0" borderId="0" xfId="5" applyFont="1" applyAlignment="1">
      <alignment horizontal="left"/>
    </xf>
    <xf numFmtId="0" fontId="52" fillId="0" borderId="0" xfId="5" applyAlignment="1">
      <alignment vertical="center" wrapText="1"/>
    </xf>
    <xf numFmtId="0" fontId="52" fillId="0" borderId="0" xfId="5" applyAlignment="1">
      <alignment vertical="center"/>
    </xf>
    <xf numFmtId="0" fontId="49" fillId="0" borderId="0" xfId="5" applyFont="1" applyAlignment="1">
      <alignment vertical="center"/>
    </xf>
    <xf numFmtId="0" fontId="108" fillId="0" borderId="0" xfId="5" applyFont="1" applyAlignment="1">
      <alignment horizontal="justify" vertical="center"/>
    </xf>
    <xf numFmtId="0" fontId="49" fillId="0" borderId="0" xfId="5" applyFont="1" applyAlignment="1">
      <alignment horizontal="left" vertical="center" wrapText="1"/>
    </xf>
    <xf numFmtId="0" fontId="108" fillId="0" borderId="0" xfId="5" applyFont="1" applyAlignment="1">
      <alignment horizontal="justify" vertical="center" wrapText="1"/>
    </xf>
    <xf numFmtId="0" fontId="49" fillId="0" borderId="0" xfId="5" applyFont="1"/>
    <xf numFmtId="174" fontId="29" fillId="0" borderId="0" xfId="97" applyFont="1" applyFill="1"/>
    <xf numFmtId="9" fontId="52" fillId="0" borderId="26" xfId="5" applyNumberFormat="1" applyBorder="1"/>
    <xf numFmtId="174" fontId="29" fillId="0" borderId="0" xfId="97" applyFont="1"/>
    <xf numFmtId="4" fontId="52" fillId="0" borderId="0" xfId="5" applyNumberFormat="1"/>
    <xf numFmtId="174" fontId="52" fillId="0" borderId="0" xfId="5" applyNumberFormat="1"/>
    <xf numFmtId="174" fontId="29" fillId="0" borderId="0" xfId="97" applyFont="1" applyBorder="1"/>
    <xf numFmtId="174" fontId="49" fillId="0" borderId="0" xfId="97" applyFont="1" applyBorder="1"/>
    <xf numFmtId="9" fontId="52" fillId="0" borderId="0" xfId="5" applyNumberFormat="1"/>
    <xf numFmtId="0" fontId="49" fillId="0" borderId="78" xfId="5" applyFont="1" applyBorder="1"/>
    <xf numFmtId="174" fontId="49" fillId="0" borderId="78" xfId="5" applyNumberFormat="1" applyFont="1" applyBorder="1"/>
    <xf numFmtId="9" fontId="29" fillId="0" borderId="0" xfId="52" applyFont="1"/>
    <xf numFmtId="4" fontId="49" fillId="0" borderId="0" xfId="5" applyNumberFormat="1" applyFont="1"/>
    <xf numFmtId="10" fontId="29" fillId="0" borderId="0" xfId="52" applyNumberFormat="1" applyFont="1"/>
    <xf numFmtId="174" fontId="52" fillId="0" borderId="0" xfId="97"/>
    <xf numFmtId="174" fontId="49" fillId="0" borderId="0" xfId="97" applyFont="1"/>
    <xf numFmtId="0" fontId="171" fillId="0" borderId="0" xfId="96" applyFont="1" applyAlignment="1">
      <alignment textRotation="255"/>
    </xf>
    <xf numFmtId="0" fontId="29" fillId="0" borderId="110" xfId="96" applyBorder="1"/>
    <xf numFmtId="0" fontId="185" fillId="0" borderId="113" xfId="96" applyFont="1" applyBorder="1" applyAlignment="1">
      <alignment horizontal="right"/>
    </xf>
    <xf numFmtId="0" fontId="186" fillId="0" borderId="114" xfId="96" applyFont="1" applyBorder="1"/>
    <xf numFmtId="0" fontId="171" fillId="0" borderId="114" xfId="96" applyFont="1" applyBorder="1"/>
    <xf numFmtId="0" fontId="171" fillId="0" borderId="115" xfId="96" applyFont="1" applyBorder="1"/>
    <xf numFmtId="0" fontId="185" fillId="0" borderId="116" xfId="96" applyFont="1" applyBorder="1" applyAlignment="1">
      <alignment horizontal="right"/>
    </xf>
    <xf numFmtId="0" fontId="185" fillId="0" borderId="117" xfId="96" applyFont="1" applyBorder="1" applyAlignment="1">
      <alignment horizontal="right"/>
    </xf>
    <xf numFmtId="0" fontId="186" fillId="0" borderId="118" xfId="96" applyFont="1" applyBorder="1"/>
    <xf numFmtId="0" fontId="171" fillId="0" borderId="118" xfId="96" applyFont="1" applyBorder="1"/>
    <xf numFmtId="0" fontId="171" fillId="0" borderId="119" xfId="96" applyFont="1" applyBorder="1"/>
    <xf numFmtId="0" fontId="185" fillId="0" borderId="120" xfId="96" applyFont="1" applyBorder="1" applyAlignment="1">
      <alignment horizontal="right"/>
    </xf>
    <xf numFmtId="49" fontId="186" fillId="0" borderId="0" xfId="96" applyNumberFormat="1" applyFont="1"/>
    <xf numFmtId="49" fontId="187" fillId="24" borderId="104" xfId="96" applyNumberFormat="1" applyFont="1" applyFill="1" applyBorder="1" applyAlignment="1">
      <alignment horizontal="center" vertical="center" wrapText="1"/>
    </xf>
    <xf numFmtId="0" fontId="186" fillId="0" borderId="0" xfId="96" applyFont="1"/>
    <xf numFmtId="0" fontId="187" fillId="24" borderId="104" xfId="96" applyFont="1" applyFill="1" applyBorder="1" applyAlignment="1">
      <alignment vertical="center"/>
    </xf>
    <xf numFmtId="0" fontId="186" fillId="0" borderId="104" xfId="96" applyFont="1" applyBorder="1"/>
    <xf numFmtId="0" fontId="186" fillId="0" borderId="104" xfId="96" applyFont="1" applyBorder="1" applyAlignment="1">
      <alignment horizontal="right"/>
    </xf>
    <xf numFmtId="0" fontId="186" fillId="25" borderId="104" xfId="96" applyFont="1" applyFill="1" applyBorder="1" applyAlignment="1">
      <alignment wrapText="1"/>
    </xf>
    <xf numFmtId="0" fontId="186" fillId="25" borderId="104" xfId="96" applyFont="1" applyFill="1" applyBorder="1"/>
    <xf numFmtId="9" fontId="186" fillId="0" borderId="104" xfId="96" applyNumberFormat="1" applyFont="1" applyBorder="1" applyAlignment="1">
      <alignment horizontal="right"/>
    </xf>
    <xf numFmtId="0" fontId="186" fillId="0" borderId="104" xfId="96" applyFont="1" applyBorder="1" applyAlignment="1">
      <alignment horizontal="right" wrapText="1"/>
    </xf>
    <xf numFmtId="43" fontId="186" fillId="0" borderId="0" xfId="98" applyFont="1"/>
    <xf numFmtId="0" fontId="188" fillId="0" borderId="104" xfId="96" applyFont="1" applyBorder="1" applyAlignment="1">
      <alignment horizontal="center" vertical="center" wrapText="1"/>
    </xf>
    <xf numFmtId="0" fontId="186" fillId="0" borderId="104" xfId="96" applyFont="1" applyBorder="1" applyAlignment="1">
      <alignment wrapText="1"/>
    </xf>
    <xf numFmtId="166" fontId="186" fillId="0" borderId="104" xfId="34" applyFont="1" applyBorder="1"/>
    <xf numFmtId="166" fontId="29" fillId="0" borderId="104" xfId="34" applyFont="1" applyBorder="1"/>
    <xf numFmtId="0" fontId="189" fillId="0" borderId="0" xfId="96" applyFont="1"/>
    <xf numFmtId="49" fontId="187" fillId="0" borderId="0" xfId="96" applyNumberFormat="1" applyFont="1"/>
    <xf numFmtId="43" fontId="187" fillId="0" borderId="0" xfId="98" applyFont="1"/>
    <xf numFmtId="0" fontId="187" fillId="0" borderId="0" xfId="96" applyFont="1"/>
    <xf numFmtId="0" fontId="106" fillId="0" borderId="0" xfId="96" applyFont="1"/>
    <xf numFmtId="0" fontId="127" fillId="0" borderId="0" xfId="96" applyFont="1"/>
    <xf numFmtId="0" fontId="121" fillId="0" borderId="0" xfId="96" applyFont="1"/>
    <xf numFmtId="0" fontId="191" fillId="0" borderId="0" xfId="96" applyFont="1"/>
    <xf numFmtId="0" fontId="178" fillId="0" borderId="0" xfId="96" applyFont="1"/>
    <xf numFmtId="0" fontId="127" fillId="0" borderId="0" xfId="96" applyFont="1" applyAlignment="1">
      <alignment vertical="center"/>
    </xf>
    <xf numFmtId="0" fontId="127" fillId="0" borderId="0" xfId="96" applyFont="1" applyAlignment="1">
      <alignment horizontal="center" vertical="center"/>
    </xf>
    <xf numFmtId="0" fontId="127" fillId="0" borderId="17" xfId="96" applyFont="1" applyBorder="1" applyAlignment="1">
      <alignment horizontal="center" vertical="center" wrapText="1"/>
    </xf>
    <xf numFmtId="0" fontId="121" fillId="0" borderId="0" xfId="96" applyFont="1" applyAlignment="1">
      <alignment vertical="center"/>
    </xf>
    <xf numFmtId="0" fontId="127" fillId="0" borderId="17" xfId="96" applyFont="1" applyBorder="1" applyAlignment="1">
      <alignment vertical="center" wrapText="1"/>
    </xf>
    <xf numFmtId="0" fontId="191" fillId="0" borderId="0" xfId="96" applyFont="1" applyAlignment="1">
      <alignment horizontal="right"/>
    </xf>
    <xf numFmtId="0" fontId="123" fillId="0" borderId="104" xfId="96" applyFont="1" applyBorder="1"/>
    <xf numFmtId="181" fontId="89" fillId="0" borderId="0" xfId="96" applyNumberFormat="1" applyFont="1"/>
    <xf numFmtId="0" fontId="121" fillId="0" borderId="122" xfId="96" applyFont="1" applyBorder="1"/>
    <xf numFmtId="0" fontId="121" fillId="0" borderId="123" xfId="96" applyFont="1" applyBorder="1" applyAlignment="1">
      <alignment horizontal="center"/>
    </xf>
    <xf numFmtId="181" fontId="106" fillId="0" borderId="123" xfId="96" applyNumberFormat="1" applyFont="1" applyBorder="1"/>
    <xf numFmtId="0" fontId="52" fillId="0" borderId="0" xfId="5" applyAlignment="1">
      <alignment wrapText="1"/>
    </xf>
    <xf numFmtId="0" fontId="191" fillId="0" borderId="0" xfId="96" applyFont="1" applyAlignment="1">
      <alignment horizontal="right" wrapText="1"/>
    </xf>
    <xf numFmtId="0" fontId="123" fillId="0" borderId="104" xfId="96" applyFont="1" applyBorder="1" applyAlignment="1">
      <alignment wrapText="1"/>
    </xf>
    <xf numFmtId="181" fontId="89" fillId="0" borderId="0" xfId="96" applyNumberFormat="1" applyFont="1" applyAlignment="1">
      <alignment wrapText="1"/>
    </xf>
    <xf numFmtId="0" fontId="121" fillId="0" borderId="123" xfId="96" applyFont="1" applyBorder="1" applyAlignment="1">
      <alignment wrapText="1"/>
    </xf>
    <xf numFmtId="0" fontId="121" fillId="0" borderId="0" xfId="96" applyFont="1" applyAlignment="1">
      <alignment wrapText="1"/>
    </xf>
    <xf numFmtId="0" fontId="121" fillId="0" borderId="124" xfId="96" applyFont="1" applyBorder="1"/>
    <xf numFmtId="0" fontId="106" fillId="0" borderId="0" xfId="96" applyFont="1" applyAlignment="1">
      <alignment horizontal="right"/>
    </xf>
    <xf numFmtId="0" fontId="127" fillId="0" borderId="105" xfId="96" applyFont="1" applyBorder="1"/>
    <xf numFmtId="0" fontId="121" fillId="0" borderId="107" xfId="96" applyFont="1" applyBorder="1"/>
    <xf numFmtId="10" fontId="121" fillId="0" borderId="104" xfId="96" applyNumberFormat="1" applyFont="1" applyBorder="1"/>
    <xf numFmtId="181" fontId="121" fillId="0" borderId="104" xfId="96" applyNumberFormat="1" applyFont="1" applyBorder="1"/>
    <xf numFmtId="0" fontId="121" fillId="0" borderId="104" xfId="96" applyFont="1" applyBorder="1"/>
    <xf numFmtId="181" fontId="121" fillId="25" borderId="104" xfId="96" applyNumberFormat="1" applyFont="1" applyFill="1" applyBorder="1"/>
    <xf numFmtId="0" fontId="191" fillId="0" borderId="0" xfId="96" applyFont="1" applyAlignment="1">
      <alignment vertical="center"/>
    </xf>
    <xf numFmtId="0" fontId="127" fillId="0" borderId="0" xfId="96" applyFont="1" applyAlignment="1">
      <alignment horizontal="justify" vertical="justify" wrapText="1"/>
    </xf>
    <xf numFmtId="0" fontId="127" fillId="0" borderId="0" xfId="96" applyFont="1" applyAlignment="1">
      <alignment horizontal="left" vertical="justify"/>
    </xf>
    <xf numFmtId="0" fontId="127" fillId="0" borderId="121" xfId="96" applyFont="1" applyBorder="1" applyAlignment="1">
      <alignment horizontal="center"/>
    </xf>
    <xf numFmtId="0" fontId="121" fillId="0" borderId="105" xfId="96" applyFont="1" applyBorder="1"/>
    <xf numFmtId="0" fontId="121" fillId="0" borderId="106" xfId="96" applyFont="1" applyBorder="1"/>
    <xf numFmtId="0" fontId="127" fillId="0" borderId="107" xfId="96" applyFont="1" applyBorder="1" applyAlignment="1">
      <alignment horizontal="left"/>
    </xf>
    <xf numFmtId="9" fontId="121" fillId="0" borderId="0" xfId="96" applyNumberFormat="1" applyFont="1" applyAlignment="1">
      <alignment horizontal="center"/>
    </xf>
    <xf numFmtId="0" fontId="127" fillId="0" borderId="0" xfId="96" applyFont="1" applyAlignment="1">
      <alignment horizontal="right"/>
    </xf>
    <xf numFmtId="166" fontId="121" fillId="25" borderId="3" xfId="34" applyFont="1" applyFill="1" applyBorder="1"/>
    <xf numFmtId="0" fontId="121" fillId="0" borderId="0" xfId="96" applyFont="1" applyAlignment="1">
      <alignment horizontal="justify" vertical="justify"/>
    </xf>
    <xf numFmtId="0" fontId="121" fillId="0" borderId="0" xfId="96" applyFont="1" applyAlignment="1">
      <alignment horizontal="left" vertical="top" wrapText="1"/>
    </xf>
    <xf numFmtId="0" fontId="192" fillId="0" borderId="0" xfId="96" applyFont="1"/>
    <xf numFmtId="9" fontId="121" fillId="0" borderId="105" xfId="96" applyNumberFormat="1" applyFont="1" applyBorder="1"/>
    <xf numFmtId="167" fontId="127" fillId="0" borderId="0" xfId="96" applyNumberFormat="1" applyFont="1"/>
    <xf numFmtId="167" fontId="127" fillId="25" borderId="0" xfId="96" applyNumberFormat="1" applyFont="1" applyFill="1"/>
    <xf numFmtId="0" fontId="127" fillId="26" borderId="104" xfId="96" applyFont="1" applyFill="1" applyBorder="1"/>
    <xf numFmtId="0" fontId="127" fillId="26" borderId="105" xfId="96" applyFont="1" applyFill="1" applyBorder="1"/>
    <xf numFmtId="0" fontId="121" fillId="26" borderId="107" xfId="96" applyFont="1" applyFill="1" applyBorder="1"/>
    <xf numFmtId="0" fontId="127" fillId="26" borderId="107" xfId="96" applyFont="1" applyFill="1" applyBorder="1"/>
    <xf numFmtId="0" fontId="127" fillId="0" borderId="104" xfId="96" applyFont="1" applyBorder="1"/>
    <xf numFmtId="166" fontId="106" fillId="0" borderId="104" xfId="34" applyFont="1" applyBorder="1" applyAlignment="1">
      <alignment vertical="center"/>
    </xf>
    <xf numFmtId="166" fontId="106" fillId="0" borderId="107" xfId="34" applyFont="1" applyBorder="1" applyAlignment="1">
      <alignment vertical="center"/>
    </xf>
    <xf numFmtId="0" fontId="127" fillId="0" borderId="104" xfId="96" applyFont="1" applyBorder="1" applyAlignment="1">
      <alignment wrapText="1"/>
    </xf>
    <xf numFmtId="166" fontId="121" fillId="0" borderId="104" xfId="34" applyFont="1" applyBorder="1" applyAlignment="1">
      <alignment vertical="center"/>
    </xf>
    <xf numFmtId="166" fontId="121" fillId="0" borderId="107" xfId="34" applyFont="1" applyBorder="1" applyAlignment="1">
      <alignment vertical="center"/>
    </xf>
    <xf numFmtId="0" fontId="127" fillId="0" borderId="6" xfId="96" applyFont="1" applyBorder="1"/>
    <xf numFmtId="0" fontId="121" fillId="0" borderId="13" xfId="96" applyFont="1" applyBorder="1"/>
    <xf numFmtId="166" fontId="121" fillId="0" borderId="0" xfId="34" applyFont="1"/>
    <xf numFmtId="0" fontId="188" fillId="0" borderId="0" xfId="96" applyFont="1"/>
    <xf numFmtId="0" fontId="194" fillId="0" borderId="0" xfId="96" applyFont="1" applyAlignment="1">
      <alignment horizontal="center"/>
    </xf>
    <xf numFmtId="0" fontId="109" fillId="0" borderId="0" xfId="5" applyFont="1"/>
    <xf numFmtId="0" fontId="195" fillId="0" borderId="0" xfId="5" applyFont="1" applyAlignment="1">
      <alignment horizontal="center" vertical="center" wrapText="1"/>
    </xf>
    <xf numFmtId="0" fontId="65" fillId="0" borderId="0" xfId="5" applyFont="1" applyAlignment="1">
      <alignment wrapText="1"/>
    </xf>
    <xf numFmtId="0" fontId="109" fillId="0" borderId="0" xfId="5" applyFont="1" applyAlignment="1">
      <alignment vertical="center"/>
    </xf>
    <xf numFmtId="0" fontId="65" fillId="0" borderId="0" xfId="5" applyFont="1"/>
    <xf numFmtId="0" fontId="65" fillId="0" borderId="0" xfId="5" applyFont="1" applyAlignment="1">
      <alignment horizontal="center"/>
    </xf>
    <xf numFmtId="0" fontId="194" fillId="0" borderId="15" xfId="96" applyFont="1" applyBorder="1" applyAlignment="1">
      <alignment horizontal="center"/>
    </xf>
    <xf numFmtId="0" fontId="196" fillId="0" borderId="0" xfId="96" applyFont="1"/>
    <xf numFmtId="166" fontId="124" fillId="0" borderId="104" xfId="34" applyFont="1" applyBorder="1" applyAlignment="1">
      <alignment horizontal="center" vertical="center" wrapText="1"/>
    </xf>
    <xf numFmtId="0" fontId="124" fillId="0" borderId="104" xfId="96" applyFont="1" applyBorder="1" applyAlignment="1">
      <alignment horizontal="center" vertical="center" wrapText="1"/>
    </xf>
    <xf numFmtId="0" fontId="175" fillId="0" borderId="104" xfId="96" applyFont="1" applyBorder="1" applyAlignment="1">
      <alignment vertical="top"/>
    </xf>
    <xf numFmtId="0" fontId="175" fillId="0" borderId="104" xfId="96" applyFont="1" applyBorder="1" applyAlignment="1">
      <alignment vertical="center" wrapText="1"/>
    </xf>
    <xf numFmtId="0" fontId="175" fillId="0" borderId="104" xfId="96" applyFont="1" applyBorder="1" applyAlignment="1">
      <alignment horizontal="justify" vertical="center" wrapText="1"/>
    </xf>
    <xf numFmtId="166" fontId="175" fillId="0" borderId="104" xfId="34" applyFont="1" applyBorder="1" applyAlignment="1">
      <alignment vertical="center" wrapText="1"/>
    </xf>
    <xf numFmtId="166" fontId="175" fillId="0" borderId="104" xfId="96" applyNumberFormat="1" applyFont="1" applyBorder="1" applyAlignment="1">
      <alignment vertical="center" wrapText="1"/>
    </xf>
    <xf numFmtId="0" fontId="175" fillId="0" borderId="104" xfId="96" applyFont="1" applyBorder="1"/>
    <xf numFmtId="0" fontId="175" fillId="0" borderId="104" xfId="96" applyFont="1" applyBorder="1" applyAlignment="1">
      <alignment wrapText="1"/>
    </xf>
    <xf numFmtId="0" fontId="175" fillId="0" borderId="104" xfId="96" applyFont="1" applyBorder="1" applyAlignment="1">
      <alignment horizontal="justify" wrapText="1"/>
    </xf>
    <xf numFmtId="0" fontId="175" fillId="0" borderId="104" xfId="96" applyFont="1" applyBorder="1" applyAlignment="1">
      <alignment vertical="top" wrapText="1"/>
    </xf>
    <xf numFmtId="166" fontId="175" fillId="0" borderId="104" xfId="34" applyFont="1" applyBorder="1" applyAlignment="1">
      <alignment vertical="center"/>
    </xf>
    <xf numFmtId="0" fontId="175" fillId="0" borderId="104" xfId="96" applyFont="1" applyBorder="1" applyAlignment="1">
      <alignment horizontal="justify" vertical="top" wrapText="1"/>
    </xf>
    <xf numFmtId="0" fontId="106" fillId="0" borderId="104" xfId="96" applyFont="1" applyBorder="1"/>
    <xf numFmtId="0" fontId="175" fillId="0" borderId="104" xfId="96" applyFont="1" applyBorder="1" applyAlignment="1">
      <alignment horizontal="left" vertical="top" wrapText="1"/>
    </xf>
    <xf numFmtId="166" fontId="29" fillId="0" borderId="0" xfId="34" applyFont="1" applyAlignment="1">
      <alignment vertical="center"/>
    </xf>
    <xf numFmtId="0" fontId="29" fillId="0" borderId="0" xfId="96" applyAlignment="1">
      <alignment vertical="center"/>
    </xf>
    <xf numFmtId="166" fontId="29" fillId="0" borderId="0" xfId="34" applyFont="1"/>
    <xf numFmtId="170" fontId="0" fillId="0" borderId="19" xfId="0" applyNumberFormat="1" applyBorder="1" applyAlignment="1">
      <alignment horizontal="left"/>
    </xf>
    <xf numFmtId="170" fontId="54" fillId="0" borderId="36" xfId="0" applyNumberFormat="1" applyFont="1" applyBorder="1"/>
    <xf numFmtId="0" fontId="52" fillId="0" borderId="103" xfId="0" applyFont="1" applyBorder="1"/>
    <xf numFmtId="174" fontId="0" fillId="0" borderId="29" xfId="1" applyFont="1" applyBorder="1" applyAlignment="1">
      <alignment horizontal="center"/>
    </xf>
    <xf numFmtId="0" fontId="0" fillId="0" borderId="19" xfId="0" applyBorder="1"/>
    <xf numFmtId="174" fontId="65" fillId="0" borderId="29" xfId="1" applyFont="1" applyBorder="1"/>
    <xf numFmtId="0" fontId="65" fillId="0" borderId="103" xfId="0" applyFont="1" applyBorder="1"/>
    <xf numFmtId="0" fontId="65" fillId="0" borderId="30" xfId="0" applyFont="1" applyBorder="1"/>
    <xf numFmtId="174" fontId="65" fillId="0" borderId="17" xfId="1" applyFont="1" applyFill="1" applyBorder="1"/>
    <xf numFmtId="170" fontId="65" fillId="0" borderId="103" xfId="0" applyNumberFormat="1" applyFont="1" applyBorder="1"/>
    <xf numFmtId="170" fontId="0" fillId="0" borderId="28" xfId="0" applyNumberFormat="1" applyBorder="1"/>
    <xf numFmtId="0" fontId="0" fillId="0" borderId="28" xfId="0" applyBorder="1"/>
    <xf numFmtId="0" fontId="0" fillId="0" borderId="103" xfId="0" applyBorder="1"/>
    <xf numFmtId="0" fontId="0" fillId="0" borderId="30" xfId="0" applyBorder="1"/>
    <xf numFmtId="0" fontId="0" fillId="0" borderId="36" xfId="0" applyBorder="1"/>
    <xf numFmtId="174" fontId="0" fillId="0" borderId="29" xfId="1" applyFont="1" applyBorder="1"/>
    <xf numFmtId="0" fontId="46" fillId="0" borderId="28" xfId="16" applyBorder="1"/>
    <xf numFmtId="170" fontId="57" fillId="0" borderId="36" xfId="0" applyNumberFormat="1" applyFont="1" applyBorder="1"/>
    <xf numFmtId="0" fontId="180" fillId="0" borderId="8" xfId="0" applyFont="1" applyBorder="1" applyAlignment="1">
      <alignment vertical="center"/>
    </xf>
    <xf numFmtId="0" fontId="0" fillId="0" borderId="60" xfId="0" applyBorder="1"/>
    <xf numFmtId="174" fontId="0" fillId="0" borderId="28" xfId="0" applyNumberFormat="1" applyBorder="1"/>
    <xf numFmtId="174" fontId="0" fillId="0" borderId="17" xfId="0" applyNumberFormat="1" applyBorder="1"/>
    <xf numFmtId="174" fontId="0" fillId="0" borderId="21" xfId="1" applyFont="1" applyFill="1" applyBorder="1"/>
    <xf numFmtId="174" fontId="0" fillId="0" borderId="41" xfId="0" applyNumberFormat="1" applyBorder="1"/>
    <xf numFmtId="174" fontId="0" fillId="3" borderId="28" xfId="0" applyNumberFormat="1" applyFill="1" applyBorder="1"/>
    <xf numFmtId="174" fontId="0" fillId="3" borderId="17" xfId="0" applyNumberFormat="1" applyFill="1" applyBorder="1"/>
    <xf numFmtId="174" fontId="0" fillId="9" borderId="8" xfId="1" applyFont="1" applyFill="1" applyBorder="1"/>
    <xf numFmtId="174" fontId="0" fillId="9" borderId="5" xfId="1" applyFont="1" applyFill="1" applyBorder="1"/>
    <xf numFmtId="0" fontId="182" fillId="0" borderId="0" xfId="99" applyFont="1" applyAlignment="1">
      <alignment horizontal="left" vertical="top"/>
    </xf>
    <xf numFmtId="174" fontId="0" fillId="9" borderId="20" xfId="1" applyFont="1" applyFill="1" applyBorder="1"/>
    <xf numFmtId="174" fontId="0" fillId="9" borderId="25" xfId="1" applyFont="1" applyFill="1" applyBorder="1"/>
    <xf numFmtId="9" fontId="186" fillId="0" borderId="104" xfId="2" applyFont="1" applyBorder="1"/>
    <xf numFmtId="10" fontId="106" fillId="0" borderId="0" xfId="2" applyNumberFormat="1" applyFont="1"/>
    <xf numFmtId="167" fontId="121" fillId="0" borderId="0" xfId="96" applyNumberFormat="1" applyFont="1"/>
    <xf numFmtId="0" fontId="191" fillId="0" borderId="0" xfId="96" applyFont="1" applyAlignment="1">
      <alignment vertical="center" textRotation="255"/>
    </xf>
    <xf numFmtId="174" fontId="175" fillId="0" borderId="104" xfId="1" applyFont="1" applyBorder="1" applyAlignment="1">
      <alignment horizontal="right" vertical="center" wrapText="1"/>
    </xf>
    <xf numFmtId="0" fontId="175" fillId="0" borderId="105" xfId="96" applyFont="1" applyBorder="1" applyAlignment="1">
      <alignment vertical="top" wrapText="1"/>
    </xf>
    <xf numFmtId="1" fontId="0" fillId="0" borderId="0" xfId="1" applyNumberFormat="1" applyFont="1" applyFill="1" applyBorder="1" applyAlignment="1">
      <alignment horizontal="right"/>
    </xf>
    <xf numFmtId="1" fontId="0" fillId="0" borderId="0" xfId="1" applyNumberFormat="1" applyFont="1" applyFill="1"/>
    <xf numFmtId="174" fontId="58" fillId="0" borderId="0" xfId="1" applyFont="1" applyBorder="1" applyAlignment="1">
      <alignment horizontal="right" vertical="top" wrapText="1"/>
    </xf>
    <xf numFmtId="174" fontId="52" fillId="0" borderId="47" xfId="1" applyFont="1" applyFill="1" applyBorder="1" applyAlignment="1">
      <alignment horizontal="right"/>
    </xf>
    <xf numFmtId="174" fontId="52" fillId="0" borderId="34" xfId="1" applyFont="1" applyFill="1" applyBorder="1" applyAlignment="1">
      <alignment horizontal="right"/>
    </xf>
    <xf numFmtId="174" fontId="0" fillId="0" borderId="5" xfId="1" applyFont="1" applyBorder="1" applyAlignment="1">
      <alignment horizontal="right"/>
    </xf>
    <xf numFmtId="174" fontId="52" fillId="0" borderId="8" xfId="1" applyFont="1" applyFill="1" applyBorder="1" applyAlignment="1">
      <alignment horizontal="right"/>
    </xf>
    <xf numFmtId="174" fontId="52" fillId="0" borderId="20" xfId="1" applyFont="1" applyFill="1" applyBorder="1" applyAlignment="1">
      <alignment horizontal="right"/>
    </xf>
    <xf numFmtId="174" fontId="0" fillId="0" borderId="36" xfId="1" applyFont="1" applyBorder="1" applyAlignment="1">
      <alignment horizontal="right"/>
    </xf>
    <xf numFmtId="174" fontId="0" fillId="0" borderId="7" xfId="1" applyFont="1" applyBorder="1" applyAlignment="1">
      <alignment horizontal="right"/>
    </xf>
    <xf numFmtId="0" fontId="131" fillId="0" borderId="109" xfId="5" applyFont="1" applyBorder="1" applyAlignment="1">
      <alignment vertical="center"/>
    </xf>
    <xf numFmtId="174" fontId="131" fillId="0" borderId="125" xfId="89" applyFont="1" applyBorder="1"/>
    <xf numFmtId="174" fontId="0" fillId="9" borderId="24" xfId="1" applyFont="1" applyFill="1" applyBorder="1"/>
    <xf numFmtId="174" fontId="94" fillId="0" borderId="36" xfId="21" applyNumberFormat="1" applyFont="1" applyBorder="1" applyAlignment="1">
      <alignment vertical="center"/>
    </xf>
    <xf numFmtId="174" fontId="0" fillId="0" borderId="36" xfId="0" applyNumberFormat="1" applyBorder="1"/>
    <xf numFmtId="174" fontId="69" fillId="0" borderId="28" xfId="0" applyNumberFormat="1" applyFont="1" applyBorder="1" applyAlignment="1">
      <alignment vertical="center"/>
    </xf>
    <xf numFmtId="166" fontId="65" fillId="0" borderId="0" xfId="0" applyNumberFormat="1" applyFont="1" applyAlignment="1">
      <alignment horizontal="left"/>
    </xf>
    <xf numFmtId="0" fontId="65" fillId="0" borderId="8" xfId="0" applyFont="1" applyBorder="1" applyAlignment="1">
      <alignment horizontal="left"/>
    </xf>
    <xf numFmtId="39" fontId="94" fillId="0" borderId="28" xfId="0" applyNumberFormat="1" applyFont="1" applyBorder="1" applyAlignment="1">
      <alignment vertical="center"/>
    </xf>
    <xf numFmtId="174" fontId="0" fillId="2" borderId="0" xfId="1" applyFont="1" applyFill="1"/>
    <xf numFmtId="1" fontId="0" fillId="0" borderId="0" xfId="1" applyNumberFormat="1" applyFont="1" applyFill="1" applyBorder="1"/>
    <xf numFmtId="39" fontId="95" fillId="0" borderId="28" xfId="21" applyNumberFormat="1" applyFont="1" applyBorder="1"/>
    <xf numFmtId="170" fontId="42" fillId="0" borderId="36" xfId="21" applyNumberFormat="1" applyBorder="1"/>
    <xf numFmtId="174" fontId="65" fillId="0" borderId="36" xfId="0" applyNumberFormat="1" applyFont="1" applyBorder="1"/>
    <xf numFmtId="39" fontId="0" fillId="0" borderId="36" xfId="0" applyNumberFormat="1" applyBorder="1"/>
    <xf numFmtId="0" fontId="49" fillId="0" borderId="0" xfId="0" applyFont="1" applyAlignment="1">
      <alignment horizontal="left"/>
    </xf>
    <xf numFmtId="170" fontId="0" fillId="0" borderId="1" xfId="0" applyNumberFormat="1" applyBorder="1" applyAlignment="1">
      <alignment horizontal="left"/>
    </xf>
    <xf numFmtId="170" fontId="0" fillId="0" borderId="8" xfId="0" applyNumberFormat="1" applyBorder="1" applyAlignment="1">
      <alignment horizontal="left"/>
    </xf>
    <xf numFmtId="0" fontId="0" fillId="0" borderId="8" xfId="0" applyBorder="1" applyAlignment="1">
      <alignment horizontal="left"/>
    </xf>
    <xf numFmtId="0" fontId="46" fillId="0" borderId="3" xfId="16" applyBorder="1" applyAlignment="1">
      <alignment horizontal="left"/>
    </xf>
    <xf numFmtId="176" fontId="0" fillId="2" borderId="0" xfId="1" applyNumberFormat="1" applyFont="1" applyFill="1"/>
    <xf numFmtId="176" fontId="52" fillId="2" borderId="0" xfId="1" applyNumberFormat="1" applyFont="1" applyFill="1"/>
    <xf numFmtId="37" fontId="81" fillId="0" borderId="69" xfId="0" applyNumberFormat="1" applyFont="1" applyBorder="1"/>
    <xf numFmtId="0" fontId="58" fillId="0" borderId="15" xfId="0" applyFont="1" applyBorder="1" applyAlignment="1">
      <alignment horizontal="justify"/>
    </xf>
    <xf numFmtId="37" fontId="58" fillId="0" borderId="15" xfId="0" applyNumberFormat="1" applyFont="1" applyBorder="1" applyAlignment="1">
      <alignment horizontal="right"/>
    </xf>
    <xf numFmtId="174" fontId="81" fillId="0" borderId="15" xfId="1" applyFont="1" applyBorder="1"/>
    <xf numFmtId="174" fontId="81" fillId="0" borderId="48" xfId="1" applyFont="1" applyBorder="1"/>
    <xf numFmtId="180" fontId="137" fillId="0" borderId="104" xfId="90" applyNumberFormat="1" applyFont="1" applyFill="1" applyBorder="1" applyAlignment="1">
      <alignment horizontal="right"/>
    </xf>
    <xf numFmtId="174" fontId="137" fillId="0" borderId="104" xfId="1" applyFont="1" applyFill="1" applyBorder="1" applyAlignment="1">
      <alignment horizontal="right"/>
    </xf>
    <xf numFmtId="1" fontId="0" fillId="0" borderId="0" xfId="1" applyNumberFormat="1" applyFont="1" applyFill="1" applyAlignment="1">
      <alignment horizontal="right"/>
    </xf>
    <xf numFmtId="171" fontId="52" fillId="0" borderId="104" xfId="0" applyNumberFormat="1" applyFont="1" applyBorder="1"/>
    <xf numFmtId="170" fontId="52" fillId="0" borderId="104" xfId="0" applyNumberFormat="1" applyFont="1" applyBorder="1"/>
    <xf numFmtId="39" fontId="65" fillId="0" borderId="28" xfId="0" applyNumberFormat="1" applyFont="1" applyBorder="1"/>
    <xf numFmtId="174" fontId="52" fillId="0" borderId="36" xfId="0" applyNumberFormat="1" applyFont="1" applyBorder="1"/>
    <xf numFmtId="1" fontId="0" fillId="0" borderId="0" xfId="1" applyNumberFormat="1" applyFont="1"/>
    <xf numFmtId="1" fontId="0" fillId="0" borderId="19" xfId="1" applyNumberFormat="1" applyFont="1" applyFill="1" applyBorder="1"/>
    <xf numFmtId="1" fontId="65" fillId="0" borderId="0" xfId="1" applyNumberFormat="1" applyFont="1" applyFill="1" applyAlignment="1">
      <alignment horizontal="right"/>
    </xf>
    <xf numFmtId="1" fontId="88" fillId="0" borderId="0" xfId="1" applyNumberFormat="1" applyFont="1" applyFill="1" applyAlignment="1">
      <alignment vertical="center"/>
    </xf>
    <xf numFmtId="1" fontId="55" fillId="0" borderId="0" xfId="1" applyNumberFormat="1" applyFont="1" applyFill="1"/>
    <xf numFmtId="174" fontId="49" fillId="0" borderId="51" xfId="1" applyFont="1" applyFill="1" applyBorder="1"/>
    <xf numFmtId="174" fontId="49" fillId="0" borderId="33" xfId="1" applyFont="1" applyFill="1" applyBorder="1" applyAlignment="1">
      <alignment horizontal="center"/>
    </xf>
    <xf numFmtId="174" fontId="49" fillId="0" borderId="52" xfId="1" applyFont="1" applyFill="1" applyBorder="1" applyAlignment="1">
      <alignment horizontal="center"/>
    </xf>
    <xf numFmtId="1" fontId="52" fillId="0" borderId="0" xfId="0" applyNumberFormat="1" applyFont="1" applyAlignment="1">
      <alignment horizontal="right"/>
    </xf>
    <xf numFmtId="1" fontId="42" fillId="0" borderId="0" xfId="21" applyNumberFormat="1" applyAlignment="1">
      <alignment horizontal="right"/>
    </xf>
    <xf numFmtId="1" fontId="55" fillId="0" borderId="0" xfId="0" applyNumberFormat="1" applyFont="1" applyAlignment="1">
      <alignment horizontal="right"/>
    </xf>
    <xf numFmtId="1" fontId="0" fillId="0" borderId="0" xfId="1" applyNumberFormat="1" applyFont="1" applyFill="1" applyAlignment="1"/>
    <xf numFmtId="1" fontId="52" fillId="0" borderId="0" xfId="1" applyNumberFormat="1" applyFont="1" applyFill="1" applyAlignment="1"/>
    <xf numFmtId="1" fontId="52" fillId="0" borderId="0" xfId="1" applyNumberFormat="1" applyFont="1" applyFill="1" applyAlignment="1">
      <alignment horizontal="right"/>
    </xf>
    <xf numFmtId="1" fontId="42" fillId="0" borderId="0" xfId="1" applyNumberFormat="1" applyFont="1" applyFill="1" applyAlignment="1">
      <alignment horizontal="right"/>
    </xf>
    <xf numFmtId="1" fontId="55" fillId="0" borderId="0" xfId="1" applyNumberFormat="1" applyFont="1" applyFill="1" applyAlignment="1">
      <alignment horizontal="right"/>
    </xf>
    <xf numFmtId="170" fontId="41" fillId="0" borderId="36" xfId="21" applyNumberFormat="1" applyFont="1" applyBorder="1"/>
    <xf numFmtId="0" fontId="81" fillId="0" borderId="0" xfId="0" applyFont="1" applyAlignment="1">
      <alignment vertical="center"/>
    </xf>
    <xf numFmtId="0" fontId="203" fillId="0" borderId="0" xfId="0" applyFont="1" applyAlignment="1">
      <alignment vertical="top" wrapText="1"/>
    </xf>
    <xf numFmtId="176" fontId="0" fillId="0" borderId="2" xfId="1" applyNumberFormat="1" applyFont="1" applyFill="1" applyBorder="1"/>
    <xf numFmtId="0" fontId="131" fillId="9" borderId="8" xfId="0" applyFont="1" applyFill="1" applyBorder="1" applyAlignment="1">
      <alignment vertical="center"/>
    </xf>
    <xf numFmtId="0" fontId="201" fillId="0" borderId="0" xfId="0" applyFont="1" applyAlignment="1">
      <alignment vertical="top" wrapText="1"/>
    </xf>
    <xf numFmtId="1" fontId="0" fillId="0" borderId="0" xfId="0" applyNumberFormat="1"/>
    <xf numFmtId="170" fontId="0" fillId="0" borderId="28" xfId="0" applyNumberFormat="1" applyBorder="1" applyAlignment="1">
      <alignment horizontal="right"/>
    </xf>
    <xf numFmtId="39" fontId="0" fillId="0" borderId="28" xfId="0" applyNumberFormat="1" applyBorder="1" applyAlignment="1">
      <alignment horizontal="right"/>
    </xf>
    <xf numFmtId="39" fontId="42" fillId="0" borderId="28" xfId="21" applyNumberFormat="1" applyBorder="1" applyAlignment="1">
      <alignment horizontal="right"/>
    </xf>
    <xf numFmtId="170" fontId="42" fillId="0" borderId="28" xfId="21" applyNumberFormat="1" applyBorder="1" applyAlignment="1">
      <alignment horizontal="right"/>
    </xf>
    <xf numFmtId="39" fontId="42" fillId="0" borderId="36" xfId="21" applyNumberFormat="1" applyBorder="1"/>
    <xf numFmtId="39" fontId="42" fillId="0" borderId="19" xfId="21" applyNumberFormat="1" applyBorder="1" applyAlignment="1">
      <alignment horizontal="right"/>
    </xf>
    <xf numFmtId="174" fontId="52" fillId="9" borderId="0" xfId="1" applyFont="1" applyFill="1" applyAlignment="1">
      <alignment horizontal="left"/>
    </xf>
    <xf numFmtId="174" fontId="0" fillId="0" borderId="8" xfId="1" applyFont="1" applyBorder="1" applyAlignment="1">
      <alignment horizontal="left"/>
    </xf>
    <xf numFmtId="170" fontId="52" fillId="0" borderId="8" xfId="0" applyNumberFormat="1" applyFont="1" applyBorder="1" applyAlignment="1">
      <alignment horizontal="left"/>
    </xf>
    <xf numFmtId="170" fontId="52" fillId="0" borderId="2" xfId="0" applyNumberFormat="1" applyFont="1" applyBorder="1" applyAlignment="1">
      <alignment horizontal="left"/>
    </xf>
    <xf numFmtId="174" fontId="52" fillId="0" borderId="5" xfId="1" applyFont="1" applyBorder="1" applyAlignment="1">
      <alignment horizontal="left"/>
    </xf>
    <xf numFmtId="170" fontId="59" fillId="0" borderId="0" xfId="0" applyNumberFormat="1" applyFont="1" applyAlignment="1">
      <alignment horizontal="left"/>
    </xf>
    <xf numFmtId="174" fontId="52" fillId="0" borderId="8" xfId="1" applyFont="1" applyFill="1" applyBorder="1" applyAlignment="1">
      <alignment horizontal="left"/>
    </xf>
    <xf numFmtId="171" fontId="52" fillId="0" borderId="8" xfId="0" applyNumberFormat="1" applyFont="1" applyBorder="1" applyAlignment="1">
      <alignment horizontal="left"/>
    </xf>
    <xf numFmtId="170" fontId="52" fillId="0" borderId="104" xfId="0" applyNumberFormat="1" applyFont="1" applyBorder="1" applyAlignment="1">
      <alignment horizontal="left"/>
    </xf>
    <xf numFmtId="170" fontId="0" fillId="0" borderId="3" xfId="0" applyNumberFormat="1" applyBorder="1" applyAlignment="1">
      <alignment horizontal="left"/>
    </xf>
    <xf numFmtId="39" fontId="65" fillId="0" borderId="19" xfId="0" applyNumberFormat="1" applyFont="1" applyBorder="1"/>
    <xf numFmtId="174" fontId="0" fillId="0" borderId="19" xfId="0" applyNumberFormat="1" applyBorder="1"/>
    <xf numFmtId="174" fontId="0" fillId="0" borderId="19" xfId="0" applyNumberFormat="1" applyBorder="1" applyAlignment="1">
      <alignment horizontal="left"/>
    </xf>
    <xf numFmtId="176" fontId="199" fillId="27" borderId="0" xfId="1" applyNumberFormat="1" applyFont="1" applyFill="1" applyBorder="1" applyAlignment="1">
      <alignment horizontal="right" vertical="center" wrapText="1"/>
    </xf>
    <xf numFmtId="0" fontId="135" fillId="0" borderId="0" xfId="5" applyFont="1"/>
    <xf numFmtId="0" fontId="135" fillId="0" borderId="0" xfId="0" applyFont="1"/>
    <xf numFmtId="0" fontId="207" fillId="0" borderId="0" xfId="0" applyFont="1" applyAlignment="1">
      <alignment horizontal="center" vertical="center"/>
    </xf>
    <xf numFmtId="174" fontId="208" fillId="0" borderId="0" xfId="1" applyFont="1"/>
    <xf numFmtId="0" fontId="208" fillId="0" borderId="0" xfId="5" applyFont="1"/>
    <xf numFmtId="0" fontId="209" fillId="0" borderId="0" xfId="5" applyFont="1" applyAlignment="1">
      <alignment horizontal="center"/>
    </xf>
    <xf numFmtId="0" fontId="209" fillId="0" borderId="0" xfId="5" applyFont="1"/>
    <xf numFmtId="49" fontId="135" fillId="0" borderId="0" xfId="7" applyNumberFormat="1" applyFont="1" applyAlignment="1">
      <alignment horizontal="right"/>
    </xf>
    <xf numFmtId="0" fontId="208" fillId="0" borderId="0" xfId="5" applyFont="1" applyAlignment="1">
      <alignment horizontal="center"/>
    </xf>
    <xf numFmtId="0" fontId="135" fillId="0" borderId="0" xfId="5" applyFont="1" applyAlignment="1">
      <alignment horizontal="left" vertical="center" wrapText="1"/>
    </xf>
    <xf numFmtId="0" fontId="172" fillId="0" borderId="0" xfId="115" applyFont="1"/>
    <xf numFmtId="0" fontId="170" fillId="0" borderId="0" xfId="0" applyFont="1" applyAlignment="1">
      <alignment vertical="top"/>
    </xf>
    <xf numFmtId="0" fontId="135" fillId="0" borderId="0" xfId="0" applyFont="1" applyAlignment="1">
      <alignment horizontal="justify"/>
    </xf>
    <xf numFmtId="0" fontId="206" fillId="0" borderId="0" xfId="115" applyFont="1" applyAlignment="1">
      <alignment horizontal="justify"/>
    </xf>
    <xf numFmtId="174" fontId="135" fillId="0" borderId="0" xfId="7" applyFont="1"/>
    <xf numFmtId="0" fontId="210" fillId="0" borderId="0" xfId="0" applyFont="1" applyAlignment="1">
      <alignment vertical="top"/>
    </xf>
    <xf numFmtId="174" fontId="170" fillId="0" borderId="0" xfId="7" applyFont="1" applyBorder="1" applyAlignment="1">
      <alignment horizontal="right"/>
    </xf>
    <xf numFmtId="0" fontId="23" fillId="0" borderId="0" xfId="117"/>
    <xf numFmtId="0" fontId="131" fillId="0" borderId="0" xfId="0" applyFont="1"/>
    <xf numFmtId="0" fontId="211" fillId="0" borderId="0" xfId="117" applyFont="1"/>
    <xf numFmtId="0" fontId="212" fillId="0" borderId="0" xfId="117" applyFont="1" applyAlignment="1">
      <alignment vertical="center"/>
    </xf>
    <xf numFmtId="0" fontId="213" fillId="0" borderId="0" xfId="117" applyFont="1" applyAlignment="1">
      <alignment vertical="center"/>
    </xf>
    <xf numFmtId="0" fontId="214" fillId="0" borderId="0" xfId="117" applyFont="1" applyAlignment="1">
      <alignment vertical="center"/>
    </xf>
    <xf numFmtId="0" fontId="122" fillId="0" borderId="0" xfId="117" applyFont="1" applyAlignment="1">
      <alignment vertical="center"/>
    </xf>
    <xf numFmtId="0" fontId="216" fillId="0" borderId="0" xfId="117" applyFont="1" applyAlignment="1">
      <alignment vertical="center"/>
    </xf>
    <xf numFmtId="0" fontId="217" fillId="0" borderId="0" xfId="0" applyFont="1" applyAlignment="1">
      <alignment vertical="center"/>
    </xf>
    <xf numFmtId="0" fontId="218" fillId="0" borderId="0" xfId="0" applyFont="1" applyAlignment="1">
      <alignment vertical="center"/>
    </xf>
    <xf numFmtId="0" fontId="219" fillId="0" borderId="0" xfId="0" applyFont="1" applyAlignment="1">
      <alignment vertical="center"/>
    </xf>
    <xf numFmtId="174" fontId="42" fillId="0" borderId="19" xfId="21" applyNumberFormat="1" applyBorder="1"/>
    <xf numFmtId="39" fontId="94" fillId="0" borderId="19" xfId="0" applyNumberFormat="1" applyFont="1" applyBorder="1" applyAlignment="1">
      <alignment horizontal="right" vertical="center"/>
    </xf>
    <xf numFmtId="39" fontId="69" fillId="0" borderId="28" xfId="0" applyNumberFormat="1" applyFont="1" applyBorder="1" applyAlignment="1">
      <alignment vertical="center"/>
    </xf>
    <xf numFmtId="39" fontId="0" fillId="0" borderId="19" xfId="0" applyNumberFormat="1" applyBorder="1"/>
    <xf numFmtId="174" fontId="95" fillId="0" borderId="36" xfId="21" applyNumberFormat="1" applyFont="1" applyBorder="1"/>
    <xf numFmtId="39" fontId="52" fillId="0" borderId="28" xfId="0" applyNumberFormat="1" applyFont="1" applyBorder="1"/>
    <xf numFmtId="39" fontId="52" fillId="0" borderId="19" xfId="0" applyNumberFormat="1" applyFont="1" applyBorder="1"/>
    <xf numFmtId="0" fontId="22" fillId="0" borderId="8" xfId="21" applyFont="1" applyBorder="1"/>
    <xf numFmtId="176" fontId="49" fillId="9" borderId="0" xfId="1" applyNumberFormat="1" applyFont="1" applyFill="1" applyBorder="1"/>
    <xf numFmtId="176" fontId="49" fillId="9" borderId="0" xfId="1" applyNumberFormat="1" applyFont="1" applyFill="1"/>
    <xf numFmtId="0" fontId="221" fillId="0" borderId="0" xfId="32" applyFont="1" applyAlignment="1">
      <alignment horizontal="left"/>
    </xf>
    <xf numFmtId="174" fontId="222" fillId="0" borderId="0" xfId="1" applyFont="1" applyFill="1" applyBorder="1" applyAlignment="1" applyProtection="1">
      <alignment horizontal="left"/>
    </xf>
    <xf numFmtId="183" fontId="0" fillId="0" borderId="0" xfId="1" applyNumberFormat="1" applyFont="1" applyFill="1"/>
    <xf numFmtId="174" fontId="220" fillId="0" borderId="0" xfId="1" applyFont="1" applyFill="1" applyBorder="1" applyAlignment="1" applyProtection="1">
      <alignment horizontal="left"/>
    </xf>
    <xf numFmtId="174" fontId="96" fillId="0" borderId="0" xfId="1" applyFont="1" applyAlignment="1">
      <alignment horizontal="right"/>
    </xf>
    <xf numFmtId="174" fontId="148" fillId="28" borderId="0" xfId="1" applyFont="1" applyFill="1" applyBorder="1" applyAlignment="1" applyProtection="1">
      <alignment horizontal="right" vertical="center" wrapText="1"/>
    </xf>
    <xf numFmtId="174" fontId="42" fillId="0" borderId="28" xfId="1" applyFont="1" applyFill="1" applyBorder="1" applyAlignment="1">
      <alignment horizontal="right"/>
    </xf>
    <xf numFmtId="174" fontId="197" fillId="0" borderId="0" xfId="1" applyFont="1"/>
    <xf numFmtId="39" fontId="42" fillId="0" borderId="19" xfId="21" applyNumberFormat="1" applyBorder="1"/>
    <xf numFmtId="174" fontId="131" fillId="0" borderId="0" xfId="1" applyFont="1"/>
    <xf numFmtId="0" fontId="130" fillId="0" borderId="0" xfId="0" applyFont="1"/>
    <xf numFmtId="0" fontId="210" fillId="0" borderId="0" xfId="0" applyFont="1" applyAlignment="1">
      <alignment horizontal="justify"/>
    </xf>
    <xf numFmtId="0" fontId="131" fillId="0" borderId="109" xfId="5" applyFont="1" applyBorder="1" applyAlignment="1">
      <alignment vertical="center" wrapText="1"/>
    </xf>
    <xf numFmtId="174" fontId="131" fillId="0" borderId="125" xfId="89" applyFont="1" applyBorder="1" applyAlignment="1">
      <alignment vertical="center"/>
    </xf>
    <xf numFmtId="174" fontId="0" fillId="29" borderId="17" xfId="0" applyNumberFormat="1" applyFill="1" applyBorder="1"/>
    <xf numFmtId="39" fontId="85" fillId="0" borderId="0" xfId="88" applyNumberFormat="1" applyFont="1" applyAlignment="1">
      <alignment horizontal="center"/>
    </xf>
    <xf numFmtId="0" fontId="92" fillId="3" borderId="0" xfId="5" applyFont="1" applyFill="1"/>
    <xf numFmtId="0" fontId="82" fillId="3" borderId="0" xfId="0" applyFont="1" applyFill="1"/>
    <xf numFmtId="0" fontId="82" fillId="3" borderId="0" xfId="5" applyFont="1" applyFill="1"/>
    <xf numFmtId="0" fontId="92" fillId="3" borderId="0" xfId="0" applyFont="1" applyFill="1"/>
    <xf numFmtId="0" fontId="82" fillId="3" borderId="105" xfId="0" applyFont="1" applyFill="1" applyBorder="1" applyAlignment="1">
      <alignment horizontal="justify" vertical="center" wrapText="1"/>
    </xf>
    <xf numFmtId="0" fontId="92" fillId="3" borderId="106" xfId="0" applyFont="1" applyFill="1" applyBorder="1" applyAlignment="1">
      <alignment horizontal="center" vertical="center" wrapText="1"/>
    </xf>
    <xf numFmtId="0" fontId="225" fillId="3" borderId="104" xfId="125" applyFont="1" applyFill="1" applyBorder="1" applyAlignment="1" applyProtection="1">
      <alignment horizontal="center" vertical="center" wrapText="1"/>
    </xf>
    <xf numFmtId="0" fontId="225" fillId="3" borderId="121" xfId="125" applyFont="1" applyFill="1" applyBorder="1" applyAlignment="1" applyProtection="1">
      <alignment horizontal="center" vertical="center" wrapText="1"/>
    </xf>
    <xf numFmtId="0" fontId="92" fillId="30" borderId="104" xfId="5" applyFont="1" applyFill="1" applyBorder="1" applyAlignment="1">
      <alignment vertical="center" wrapText="1"/>
    </xf>
    <xf numFmtId="0" fontId="82" fillId="3" borderId="104" xfId="0" applyFont="1" applyFill="1" applyBorder="1" applyAlignment="1">
      <alignment vertical="center" wrapText="1"/>
    </xf>
    <xf numFmtId="0" fontId="225" fillId="3" borderId="104" xfId="125" applyFont="1" applyFill="1" applyBorder="1" applyAlignment="1" applyProtection="1">
      <alignment vertical="center" wrapText="1"/>
    </xf>
    <xf numFmtId="0" fontId="92" fillId="3" borderId="104" xfId="5" applyFont="1" applyFill="1" applyBorder="1" applyAlignment="1">
      <alignment vertical="center" wrapText="1"/>
    </xf>
    <xf numFmtId="0" fontId="226" fillId="0" borderId="0" xfId="0" applyFont="1" applyAlignment="1">
      <alignment horizontal="justify" vertical="center" wrapText="1"/>
    </xf>
    <xf numFmtId="10" fontId="0" fillId="0" borderId="0" xfId="0" applyNumberFormat="1"/>
    <xf numFmtId="0" fontId="54" fillId="3" borderId="0" xfId="5" applyFont="1" applyFill="1"/>
    <xf numFmtId="0" fontId="227" fillId="3" borderId="0" xfId="5" applyFont="1" applyFill="1"/>
    <xf numFmtId="0" fontId="57" fillId="3" borderId="0" xfId="5" applyFont="1" applyFill="1"/>
    <xf numFmtId="0" fontId="57" fillId="3" borderId="0" xfId="5" applyFont="1" applyFill="1" applyAlignment="1">
      <alignment horizontal="right"/>
    </xf>
    <xf numFmtId="0" fontId="228" fillId="3" borderId="0" xfId="5" applyFont="1" applyFill="1"/>
    <xf numFmtId="0" fontId="57" fillId="3" borderId="0" xfId="5" applyFont="1" applyFill="1" applyAlignment="1">
      <alignment horizontal="center"/>
    </xf>
    <xf numFmtId="0" fontId="57" fillId="31" borderId="104" xfId="5" applyFont="1" applyFill="1" applyBorder="1" applyAlignment="1">
      <alignment horizontal="center" vertical="center" wrapText="1"/>
    </xf>
    <xf numFmtId="0" fontId="54" fillId="3" borderId="104" xfId="5" applyFont="1" applyFill="1" applyBorder="1" applyAlignment="1">
      <alignment horizontal="center" vertical="center" wrapText="1"/>
    </xf>
    <xf numFmtId="0" fontId="230" fillId="3" borderId="104" xfId="5" applyFont="1" applyFill="1" applyBorder="1" applyAlignment="1">
      <alignment horizontal="center" vertical="center" wrapText="1"/>
    </xf>
    <xf numFmtId="4" fontId="54" fillId="3" borderId="104" xfId="5" applyNumberFormat="1" applyFont="1" applyFill="1" applyBorder="1" applyAlignment="1">
      <alignment horizontal="right" vertical="center" wrapText="1"/>
    </xf>
    <xf numFmtId="0" fontId="57" fillId="3" borderId="104" xfId="5" applyFont="1" applyFill="1" applyBorder="1" applyAlignment="1">
      <alignment horizontal="center" vertical="center" wrapText="1"/>
    </xf>
    <xf numFmtId="0" fontId="231" fillId="3" borderId="104" xfId="5" applyFont="1" applyFill="1" applyBorder="1" applyAlignment="1">
      <alignment horizontal="center" vertical="center" wrapText="1"/>
    </xf>
    <xf numFmtId="4" fontId="57" fillId="3" borderId="104" xfId="5" applyNumberFormat="1" applyFont="1" applyFill="1" applyBorder="1" applyAlignment="1">
      <alignment horizontal="right" vertical="center" wrapText="1"/>
    </xf>
    <xf numFmtId="10" fontId="54" fillId="3" borderId="104" xfId="52" applyNumberFormat="1" applyFont="1" applyFill="1" applyBorder="1" applyAlignment="1" applyProtection="1">
      <alignment horizontal="right" vertical="center" wrapText="1"/>
      <protection locked="0"/>
    </xf>
    <xf numFmtId="4" fontId="57" fillId="3" borderId="104" xfId="5" applyNumberFormat="1" applyFont="1" applyFill="1" applyBorder="1" applyAlignment="1" applyProtection="1">
      <alignment horizontal="right" vertical="center" wrapText="1"/>
      <protection locked="0"/>
    </xf>
    <xf numFmtId="0" fontId="54" fillId="3" borderId="105" xfId="5" applyFont="1" applyFill="1" applyBorder="1" applyAlignment="1">
      <alignment horizontal="center" vertical="center" wrapText="1"/>
    </xf>
    <xf numFmtId="0" fontId="230" fillId="3" borderId="106" xfId="5" applyFont="1" applyFill="1" applyBorder="1" applyAlignment="1">
      <alignment horizontal="center" vertical="center" wrapText="1"/>
    </xf>
    <xf numFmtId="4" fontId="54" fillId="3" borderId="107" xfId="5" applyNumberFormat="1" applyFont="1" applyFill="1" applyBorder="1" applyAlignment="1">
      <alignment horizontal="right" vertical="center" wrapText="1"/>
    </xf>
    <xf numFmtId="4" fontId="54" fillId="3" borderId="104" xfId="5" applyNumberFormat="1" applyFont="1" applyFill="1" applyBorder="1" applyAlignment="1" applyProtection="1">
      <alignment horizontal="right" vertical="center" wrapText="1"/>
      <protection locked="0"/>
    </xf>
    <xf numFmtId="4" fontId="54" fillId="3" borderId="107" xfId="5" applyNumberFormat="1" applyFont="1" applyFill="1" applyBorder="1" applyAlignment="1" applyProtection="1">
      <alignment horizontal="right" vertical="center" wrapText="1"/>
      <protection locked="0"/>
    </xf>
    <xf numFmtId="0" fontId="231" fillId="31" borderId="104" xfId="5" applyFont="1" applyFill="1" applyBorder="1" applyAlignment="1">
      <alignment horizontal="center" vertical="center" wrapText="1"/>
    </xf>
    <xf numFmtId="4" fontId="57" fillId="31" borderId="104" xfId="5" applyNumberFormat="1" applyFont="1" applyFill="1" applyBorder="1" applyAlignment="1" applyProtection="1">
      <alignment horizontal="right" vertical="center" wrapText="1"/>
      <protection locked="0"/>
    </xf>
    <xf numFmtId="0" fontId="54" fillId="3" borderId="0" xfId="5" applyFont="1" applyFill="1" applyAlignment="1">
      <alignment horizontal="center"/>
    </xf>
    <xf numFmtId="0" fontId="54" fillId="3" borderId="104" xfId="5" applyFont="1" applyFill="1" applyBorder="1" applyAlignment="1">
      <alignment horizontal="center" vertical="top"/>
    </xf>
    <xf numFmtId="4" fontId="54" fillId="3" borderId="104" xfId="5" applyNumberFormat="1" applyFont="1" applyFill="1" applyBorder="1" applyProtection="1">
      <protection locked="0"/>
    </xf>
    <xf numFmtId="10" fontId="54" fillId="3" borderId="104" xfId="52" applyNumberFormat="1" applyFont="1" applyFill="1" applyBorder="1" applyProtection="1">
      <protection locked="0"/>
    </xf>
    <xf numFmtId="4" fontId="57" fillId="3" borderId="104" xfId="5" applyNumberFormat="1" applyFont="1" applyFill="1" applyBorder="1" applyProtection="1">
      <protection locked="0"/>
    </xf>
    <xf numFmtId="0" fontId="54" fillId="3" borderId="105" xfId="5" applyFont="1" applyFill="1" applyBorder="1" applyAlignment="1">
      <alignment horizontal="justify" vertical="top"/>
    </xf>
    <xf numFmtId="0" fontId="231" fillId="3" borderId="106" xfId="5" applyFont="1" applyFill="1" applyBorder="1" applyAlignment="1">
      <alignment horizontal="center" vertical="center" wrapText="1"/>
    </xf>
    <xf numFmtId="4" fontId="54" fillId="3" borderId="107" xfId="5" applyNumberFormat="1" applyFont="1" applyFill="1" applyBorder="1" applyProtection="1">
      <protection locked="0"/>
    </xf>
    <xf numFmtId="0" fontId="57" fillId="31" borderId="104" xfId="5" applyFont="1" applyFill="1" applyBorder="1" applyAlignment="1">
      <alignment horizontal="center" vertical="top"/>
    </xf>
    <xf numFmtId="0" fontId="54" fillId="3" borderId="106" xfId="5" applyFont="1" applyFill="1" applyBorder="1" applyAlignment="1">
      <alignment horizontal="center" vertical="center" wrapText="1"/>
    </xf>
    <xf numFmtId="0" fontId="57" fillId="3" borderId="104" xfId="5" applyFont="1" applyFill="1" applyBorder="1" applyAlignment="1">
      <alignment horizontal="center" vertical="top"/>
    </xf>
    <xf numFmtId="10" fontId="57" fillId="3" borderId="104" xfId="5" applyNumberFormat="1" applyFont="1" applyFill="1" applyBorder="1" applyProtection="1">
      <protection locked="0"/>
    </xf>
    <xf numFmtId="0" fontId="54" fillId="3" borderId="105" xfId="5" applyFont="1" applyFill="1" applyBorder="1" applyAlignment="1">
      <alignment horizontal="center" vertical="top"/>
    </xf>
    <xf numFmtId="0" fontId="54" fillId="3" borderId="0" xfId="5" applyFont="1" applyFill="1" applyAlignment="1">
      <alignment wrapText="1"/>
    </xf>
    <xf numFmtId="0" fontId="49" fillId="0" borderId="0" xfId="32" quotePrefix="1" applyFont="1" applyAlignment="1">
      <alignment horizontal="left"/>
    </xf>
    <xf numFmtId="0" fontId="49" fillId="0" borderId="0" xfId="32" applyFont="1" applyAlignment="1">
      <alignment horizontal="left"/>
    </xf>
    <xf numFmtId="0" fontId="233" fillId="0" borderId="0" xfId="32" applyFont="1" applyAlignment="1">
      <alignment horizontal="center"/>
    </xf>
    <xf numFmtId="0" fontId="151" fillId="0" borderId="0" xfId="32" applyFont="1" applyAlignment="1">
      <alignment horizontal="right"/>
    </xf>
    <xf numFmtId="0" fontId="234" fillId="0" borderId="0" xfId="32" applyFont="1" applyAlignment="1">
      <alignment horizontal="center"/>
    </xf>
    <xf numFmtId="0" fontId="235" fillId="0" borderId="0" xfId="32" applyFont="1" applyAlignment="1">
      <alignment horizontal="center" wrapText="1"/>
    </xf>
    <xf numFmtId="0" fontId="113" fillId="0" borderId="0" xfId="32" applyFont="1" applyAlignment="1">
      <alignment vertical="top"/>
    </xf>
    <xf numFmtId="0" fontId="17" fillId="0" borderId="0" xfId="126"/>
    <xf numFmtId="0" fontId="163" fillId="0" borderId="0" xfId="126" applyFont="1" applyAlignment="1">
      <alignment horizontal="center"/>
    </xf>
    <xf numFmtId="0" fontId="164" fillId="0" borderId="0" xfId="126" applyFont="1"/>
    <xf numFmtId="0" fontId="165" fillId="0" borderId="0" xfId="126" applyFont="1" applyAlignment="1">
      <alignment horizontal="justify" vertical="center"/>
    </xf>
    <xf numFmtId="0" fontId="95" fillId="0" borderId="0" xfId="126" applyFont="1"/>
    <xf numFmtId="0" fontId="167" fillId="0" borderId="0" xfId="126" applyFont="1" applyAlignment="1">
      <alignment vertical="center"/>
    </xf>
    <xf numFmtId="0" fontId="167" fillId="0" borderId="0" xfId="126" applyFont="1"/>
    <xf numFmtId="0" fontId="197" fillId="0" borderId="0" xfId="32" applyFont="1" applyAlignment="1">
      <alignment wrapText="1"/>
    </xf>
    <xf numFmtId="0" fontId="197" fillId="0" borderId="0" xfId="32" applyFont="1"/>
    <xf numFmtId="0" fontId="236" fillId="0" borderId="0" xfId="5" applyFont="1" applyAlignment="1">
      <alignment vertical="center"/>
    </xf>
    <xf numFmtId="0" fontId="237" fillId="0" borderId="0" xfId="32" applyFont="1"/>
    <xf numFmtId="174" fontId="113" fillId="0" borderId="0" xfId="1" applyFont="1" applyBorder="1" applyAlignment="1">
      <alignment horizontal="right"/>
    </xf>
    <xf numFmtId="0" fontId="58" fillId="0" borderId="0" xfId="32" applyFont="1" applyAlignment="1">
      <alignment horizontal="justify" vertical="top" wrapText="1"/>
    </xf>
    <xf numFmtId="0" fontId="135" fillId="0" borderId="0" xfId="0" applyFont="1" applyAlignment="1">
      <alignment horizontal="justify" vertical="top" wrapText="1"/>
    </xf>
    <xf numFmtId="0" fontId="238" fillId="27" borderId="130" xfId="0" applyFont="1" applyFill="1" applyBorder="1" applyAlignment="1">
      <alignment vertical="center" wrapText="1"/>
    </xf>
    <xf numFmtId="0" fontId="238" fillId="32" borderId="130" xfId="0" applyFont="1" applyFill="1" applyBorder="1" applyAlignment="1">
      <alignment vertical="center" wrapText="1"/>
    </xf>
    <xf numFmtId="1" fontId="52" fillId="0" borderId="0" xfId="1" applyNumberFormat="1" applyFont="1" applyAlignment="1"/>
    <xf numFmtId="1" fontId="239" fillId="0" borderId="0" xfId="1" applyNumberFormat="1" applyFont="1" applyFill="1" applyAlignment="1">
      <alignment horizontal="right"/>
    </xf>
    <xf numFmtId="1" fontId="239" fillId="0" borderId="0" xfId="21" applyNumberFormat="1" applyFont="1" applyAlignment="1">
      <alignment horizontal="right"/>
    </xf>
    <xf numFmtId="0" fontId="239" fillId="0" borderId="8" xfId="21" applyFont="1" applyBorder="1"/>
    <xf numFmtId="0" fontId="222" fillId="0" borderId="0" xfId="0" applyFont="1" applyAlignment="1">
      <alignment horizontal="left"/>
    </xf>
    <xf numFmtId="174" fontId="69" fillId="0" borderId="0" xfId="1" applyFont="1" applyFill="1" applyBorder="1"/>
    <xf numFmtId="0" fontId="240" fillId="0" borderId="0" xfId="0" applyFont="1" applyAlignment="1">
      <alignment vertical="top" wrapText="1"/>
    </xf>
    <xf numFmtId="174" fontId="57" fillId="0" borderId="0" xfId="1" applyFont="1" applyAlignment="1">
      <alignment wrapText="1"/>
    </xf>
    <xf numFmtId="37" fontId="109" fillId="0" borderId="0" xfId="0" applyNumberFormat="1" applyFont="1" applyAlignment="1">
      <alignment horizontal="right"/>
    </xf>
    <xf numFmtId="180" fontId="131" fillId="0" borderId="0" xfId="5" applyNumberFormat="1" applyFont="1"/>
    <xf numFmtId="39" fontId="131" fillId="0" borderId="0" xfId="5" applyNumberFormat="1" applyFont="1"/>
    <xf numFmtId="0" fontId="241" fillId="0" borderId="0" xfId="0" applyFont="1" applyAlignment="1">
      <alignment horizontal="left" vertical="center" indent="4"/>
    </xf>
    <xf numFmtId="0" fontId="69" fillId="0" borderId="0" xfId="0" applyFont="1" applyAlignment="1">
      <alignment horizontal="left" vertical="center" indent="4"/>
    </xf>
    <xf numFmtId="0" fontId="243" fillId="0" borderId="0" xfId="0" applyFont="1" applyAlignment="1">
      <alignment horizontal="left" vertical="center" indent="4"/>
    </xf>
    <xf numFmtId="0" fontId="244" fillId="0" borderId="0" xfId="0" applyFont="1" applyAlignment="1">
      <alignment horizontal="left"/>
    </xf>
    <xf numFmtId="0" fontId="61" fillId="0" borderId="0" xfId="32" applyFont="1" applyAlignment="1">
      <alignment horizontal="center" wrapText="1"/>
    </xf>
    <xf numFmtId="1" fontId="52" fillId="0" borderId="0" xfId="1" applyNumberFormat="1" applyFont="1" applyFill="1" applyBorder="1" applyAlignment="1">
      <alignment horizontal="right"/>
    </xf>
    <xf numFmtId="4" fontId="245" fillId="0" borderId="0" xfId="0" applyNumberFormat="1" applyFont="1" applyAlignment="1">
      <alignment horizontal="right" vertical="top" wrapText="1"/>
    </xf>
    <xf numFmtId="1" fontId="246" fillId="0" borderId="0" xfId="1" applyNumberFormat="1" applyFont="1" applyFill="1" applyBorder="1"/>
    <xf numFmtId="49" fontId="57" fillId="0" borderId="0" xfId="0" applyNumberFormat="1" applyFont="1"/>
    <xf numFmtId="4" fontId="57" fillId="0" borderId="0" xfId="0" applyNumberFormat="1" applyFont="1"/>
    <xf numFmtId="4" fontId="247" fillId="0" borderId="0" xfId="0" applyNumberFormat="1" applyFont="1" applyAlignment="1">
      <alignment horizontal="right" vertical="top" wrapText="1"/>
    </xf>
    <xf numFmtId="0" fontId="247" fillId="0" borderId="0" xfId="0" applyFont="1" applyAlignment="1">
      <alignment horizontal="right" vertical="top" wrapText="1"/>
    </xf>
    <xf numFmtId="171" fontId="49" fillId="0" borderId="0" xfId="1" applyNumberFormat="1" applyFont="1" applyFill="1" applyBorder="1"/>
    <xf numFmtId="0" fontId="0" fillId="0" borderId="0" xfId="0" applyAlignment="1">
      <alignment horizontal="center"/>
    </xf>
    <xf numFmtId="1" fontId="0" fillId="0" borderId="0" xfId="0" applyNumberFormat="1" applyAlignment="1">
      <alignment horizontal="center"/>
    </xf>
    <xf numFmtId="0" fontId="245" fillId="0" borderId="0" xfId="0" applyFont="1" applyAlignment="1">
      <alignment horizontal="right" vertical="top" wrapText="1"/>
    </xf>
    <xf numFmtId="174" fontId="52" fillId="0" borderId="0" xfId="1" applyFill="1" applyBorder="1"/>
    <xf numFmtId="1" fontId="52" fillId="0" borderId="0" xfId="1" applyNumberFormat="1" applyFont="1" applyFill="1" applyBorder="1" applyAlignment="1">
      <alignment horizontal="center"/>
    </xf>
    <xf numFmtId="174" fontId="98" fillId="0" borderId="0" xfId="1" applyFont="1" applyFill="1" applyBorder="1"/>
    <xf numFmtId="171" fontId="52" fillId="0" borderId="0" xfId="1" applyNumberFormat="1" applyFont="1" applyFill="1" applyBorder="1"/>
    <xf numFmtId="1" fontId="57" fillId="0" borderId="0" xfId="0" applyNumberFormat="1" applyFont="1" applyAlignment="1">
      <alignment horizontal="center"/>
    </xf>
    <xf numFmtId="0" fontId="57" fillId="0" borderId="0" xfId="0" applyFont="1"/>
    <xf numFmtId="176" fontId="247" fillId="0" borderId="0" xfId="1" applyNumberFormat="1" applyFont="1" applyFill="1" applyBorder="1" applyAlignment="1">
      <alignment horizontal="right" vertical="top" wrapText="1"/>
    </xf>
    <xf numFmtId="174" fontId="247" fillId="0" borderId="0" xfId="1" applyFont="1" applyFill="1" applyBorder="1" applyAlignment="1">
      <alignment horizontal="right" vertical="top" wrapText="1"/>
    </xf>
    <xf numFmtId="4" fontId="49" fillId="0" borderId="0" xfId="0" applyNumberFormat="1" applyFont="1" applyAlignment="1">
      <alignment horizontal="right"/>
    </xf>
    <xf numFmtId="4" fontId="52" fillId="0" borderId="0" xfId="0" applyNumberFormat="1" applyFont="1"/>
    <xf numFmtId="174" fontId="189" fillId="0" borderId="0" xfId="1" applyFont="1" applyFill="1" applyBorder="1"/>
    <xf numFmtId="4" fontId="69" fillId="0" borderId="0" xfId="0" applyNumberFormat="1" applyFont="1"/>
    <xf numFmtId="0" fontId="69" fillId="0" borderId="0" xfId="0" applyFont="1" applyAlignment="1">
      <alignment horizontal="center"/>
    </xf>
    <xf numFmtId="1" fontId="69" fillId="0" borderId="0" xfId="1" applyNumberFormat="1" applyFont="1" applyFill="1" applyBorder="1" applyAlignment="1">
      <alignment horizontal="right"/>
    </xf>
    <xf numFmtId="171" fontId="248" fillId="0" borderId="0" xfId="1" applyNumberFormat="1" applyFont="1" applyFill="1" applyBorder="1"/>
    <xf numFmtId="4" fontId="49" fillId="0" borderId="0" xfId="0" applyNumberFormat="1" applyFont="1"/>
    <xf numFmtId="0" fontId="82" fillId="0" borderId="0" xfId="5" applyFont="1" applyAlignment="1">
      <alignment horizontal="center" vertical="center"/>
    </xf>
    <xf numFmtId="176" fontId="247" fillId="0" borderId="0" xfId="0" applyNumberFormat="1" applyFont="1" applyAlignment="1">
      <alignment horizontal="right" vertical="top" wrapText="1"/>
    </xf>
    <xf numFmtId="174" fontId="248" fillId="0" borderId="0" xfId="1" applyFont="1" applyFill="1" applyBorder="1"/>
    <xf numFmtId="49" fontId="0" fillId="0" borderId="0" xfId="0" applyNumberFormat="1" applyAlignment="1">
      <alignment horizontal="right"/>
    </xf>
    <xf numFmtId="171" fontId="0" fillId="0" borderId="0" xfId="1" applyNumberFormat="1" applyFont="1" applyFill="1" applyBorder="1" applyAlignment="1">
      <alignment horizontal="right"/>
    </xf>
    <xf numFmtId="2" fontId="0" fillId="0" borderId="19" xfId="0" applyNumberFormat="1" applyBorder="1"/>
    <xf numFmtId="174" fontId="0" fillId="0" borderId="28" xfId="1" applyFont="1" applyFill="1" applyBorder="1" applyAlignment="1">
      <alignment horizontal="right"/>
    </xf>
    <xf numFmtId="0" fontId="58" fillId="0" borderId="0" xfId="32" applyFont="1"/>
    <xf numFmtId="174" fontId="58" fillId="0" borderId="0" xfId="1" applyFont="1"/>
    <xf numFmtId="0" fontId="115" fillId="0" borderId="0" xfId="0" applyFont="1"/>
    <xf numFmtId="174" fontId="81" fillId="0" borderId="0" xfId="1" applyFont="1" applyBorder="1" applyAlignment="1">
      <alignment horizontal="right"/>
    </xf>
    <xf numFmtId="174" fontId="81" fillId="0" borderId="23" xfId="1" applyFont="1" applyBorder="1" applyAlignment="1">
      <alignment horizontal="right"/>
    </xf>
    <xf numFmtId="174" fontId="81" fillId="0" borderId="21" xfId="1" applyFont="1" applyBorder="1" applyAlignment="1">
      <alignment horizontal="right"/>
    </xf>
    <xf numFmtId="0" fontId="251" fillId="0" borderId="0" xfId="126" applyFont="1" applyAlignment="1">
      <alignment horizontal="center" wrapText="1"/>
    </xf>
    <xf numFmtId="0" fontId="163" fillId="0" borderId="0" xfId="126" applyFont="1" applyAlignment="1">
      <alignment horizontal="center" vertical="center" wrapText="1"/>
    </xf>
    <xf numFmtId="0" fontId="233" fillId="0" borderId="0" xfId="32" applyFont="1" applyAlignment="1">
      <alignment horizontal="center" wrapText="1"/>
    </xf>
    <xf numFmtId="0" fontId="69" fillId="0" borderId="0" xfId="0" applyFont="1" applyAlignment="1">
      <alignment vertical="top"/>
    </xf>
    <xf numFmtId="1" fontId="42" fillId="0" borderId="0" xfId="21" applyNumberFormat="1"/>
    <xf numFmtId="184" fontId="0" fillId="0" borderId="0" xfId="0" applyNumberFormat="1"/>
    <xf numFmtId="0" fontId="82" fillId="11" borderId="104" xfId="0" applyFont="1" applyFill="1" applyBorder="1" applyAlignment="1">
      <alignment horizontal="center" vertical="center" wrapText="1"/>
    </xf>
    <xf numFmtId="49" fontId="82" fillId="0" borderId="104" xfId="0" applyNumberFormat="1" applyFont="1" applyBorder="1" applyAlignment="1">
      <alignment vertical="center" wrapText="1"/>
    </xf>
    <xf numFmtId="37" fontId="109" fillId="0" borderId="0" xfId="0" applyNumberFormat="1" applyFont="1" applyAlignment="1">
      <alignment wrapText="1"/>
    </xf>
    <xf numFmtId="174" fontId="0" fillId="0" borderId="121" xfId="1" applyFont="1" applyBorder="1"/>
    <xf numFmtId="0" fontId="0" fillId="0" borderId="121" xfId="0" applyBorder="1"/>
    <xf numFmtId="174" fontId="0" fillId="0" borderId="22" xfId="1" applyFont="1" applyBorder="1"/>
    <xf numFmtId="174" fontId="0" fillId="0" borderId="18" xfId="1" applyFont="1" applyBorder="1"/>
    <xf numFmtId="174" fontId="0" fillId="0" borderId="24" xfId="1" applyFont="1" applyBorder="1"/>
    <xf numFmtId="174" fontId="0" fillId="0" borderId="23" xfId="1" applyFont="1" applyBorder="1"/>
    <xf numFmtId="174" fontId="0" fillId="0" borderId="19" xfId="1" applyFont="1" applyBorder="1"/>
    <xf numFmtId="174" fontId="0" fillId="0" borderId="17" xfId="1" applyFont="1" applyBorder="1"/>
    <xf numFmtId="174" fontId="49" fillId="0" borderId="0" xfId="1" applyFont="1"/>
    <xf numFmtId="176" fontId="49" fillId="0" borderId="0" xfId="0" applyNumberFormat="1" applyFont="1"/>
    <xf numFmtId="176" fontId="52" fillId="0" borderId="0" xfId="0" applyNumberFormat="1" applyFont="1"/>
    <xf numFmtId="174" fontId="0" fillId="0" borderId="33" xfId="1" applyFont="1" applyBorder="1"/>
    <xf numFmtId="0" fontId="0" fillId="0" borderId="34" xfId="0" applyBorder="1"/>
    <xf numFmtId="174" fontId="52" fillId="0" borderId="34" xfId="1" applyFont="1" applyBorder="1"/>
    <xf numFmtId="174" fontId="52" fillId="0" borderId="52" xfId="1" applyFont="1" applyBorder="1" applyAlignment="1">
      <alignment wrapText="1"/>
    </xf>
    <xf numFmtId="174" fontId="52" fillId="0" borderId="34" xfId="1" applyFont="1" applyBorder="1" applyAlignment="1">
      <alignment wrapText="1"/>
    </xf>
    <xf numFmtId="174" fontId="52" fillId="0" borderId="26" xfId="1" applyFont="1" applyBorder="1"/>
    <xf numFmtId="174" fontId="52" fillId="0" borderId="26" xfId="1" applyFont="1" applyBorder="1" applyAlignment="1">
      <alignment wrapText="1"/>
    </xf>
    <xf numFmtId="174" fontId="52" fillId="0" borderId="21" xfId="1" applyFont="1" applyBorder="1" applyAlignment="1">
      <alignment wrapText="1"/>
    </xf>
    <xf numFmtId="174" fontId="0" fillId="0" borderId="4" xfId="1" applyFont="1" applyBorder="1"/>
    <xf numFmtId="174" fontId="0" fillId="0" borderId="50" xfId="1" applyFont="1" applyBorder="1"/>
    <xf numFmtId="0" fontId="0" fillId="0" borderId="21" xfId="0" applyBorder="1"/>
    <xf numFmtId="174" fontId="0" fillId="0" borderId="51" xfId="1" applyFont="1" applyBorder="1"/>
    <xf numFmtId="174" fontId="0" fillId="0" borderId="56" xfId="1" applyFont="1" applyBorder="1"/>
    <xf numFmtId="0" fontId="0" fillId="0" borderId="4" xfId="0" applyBorder="1"/>
    <xf numFmtId="1" fontId="0" fillId="0" borderId="0" xfId="1" applyNumberFormat="1" applyFont="1" applyAlignment="1">
      <alignment horizontal="left"/>
    </xf>
    <xf numFmtId="0" fontId="104" fillId="0" borderId="24" xfId="0" applyFont="1" applyBorder="1" applyAlignment="1">
      <alignment vertical="top"/>
    </xf>
    <xf numFmtId="174" fontId="49" fillId="0" borderId="0" xfId="1" applyFont="1" applyBorder="1" applyAlignment="1">
      <alignment horizontal="right"/>
    </xf>
    <xf numFmtId="0" fontId="128" fillId="0" borderId="0" xfId="32" applyFont="1" applyAlignment="1">
      <alignment horizontal="justify" vertical="top"/>
    </xf>
    <xf numFmtId="185" fontId="0" fillId="0" borderId="0" xfId="0" applyNumberFormat="1"/>
    <xf numFmtId="37" fontId="58" fillId="0" borderId="139" xfId="0" applyNumberFormat="1" applyFont="1" applyBorder="1"/>
    <xf numFmtId="0" fontId="58" fillId="0" borderId="131" xfId="0" applyFont="1" applyBorder="1" applyAlignment="1">
      <alignment horizontal="justify"/>
    </xf>
    <xf numFmtId="37" fontId="58" fillId="0" borderId="131" xfId="0" applyNumberFormat="1" applyFont="1" applyBorder="1" applyAlignment="1">
      <alignment horizontal="right"/>
    </xf>
    <xf numFmtId="174" fontId="81" fillId="0" borderId="131" xfId="1" applyFont="1" applyBorder="1"/>
    <xf numFmtId="174" fontId="81" fillId="0" borderId="140" xfId="1" applyFont="1" applyBorder="1"/>
    <xf numFmtId="174" fontId="52" fillId="0" borderId="0" xfId="0" applyNumberFormat="1" applyFont="1"/>
    <xf numFmtId="174" fontId="141" fillId="0" borderId="142" xfId="1" applyFont="1" applyFill="1" applyBorder="1" applyProtection="1"/>
    <xf numFmtId="174" fontId="140" fillId="0" borderId="149" xfId="1" applyFont="1" applyFill="1" applyBorder="1" applyProtection="1"/>
    <xf numFmtId="174" fontId="141" fillId="10" borderId="150" xfId="1" applyFont="1" applyFill="1" applyBorder="1" applyProtection="1"/>
    <xf numFmtId="174" fontId="141" fillId="0" borderId="138" xfId="1" applyFont="1" applyFill="1" applyBorder="1" applyProtection="1"/>
    <xf numFmtId="174" fontId="141" fillId="0" borderId="143" xfId="1" applyFont="1" applyFill="1" applyBorder="1" applyProtection="1"/>
    <xf numFmtId="0" fontId="82" fillId="0" borderId="155" xfId="0" quotePrefix="1" applyFont="1" applyBorder="1" applyAlignment="1">
      <alignment horizontal="center" vertical="center"/>
    </xf>
    <xf numFmtId="0" fontId="82" fillId="0" borderId="155" xfId="0" applyFont="1" applyBorder="1" applyAlignment="1">
      <alignment horizontal="center" vertical="center"/>
    </xf>
    <xf numFmtId="0" fontId="82" fillId="0" borderId="156" xfId="0" applyFont="1" applyBorder="1" applyAlignment="1">
      <alignment horizontal="center" vertical="center"/>
    </xf>
    <xf numFmtId="0" fontId="82" fillId="11" borderId="154" xfId="0" applyFont="1" applyFill="1" applyBorder="1" applyAlignment="1">
      <alignment horizontal="center" vertical="center"/>
    </xf>
    <xf numFmtId="0" fontId="82" fillId="11" borderId="158" xfId="0" applyFont="1" applyFill="1" applyBorder="1" applyAlignment="1">
      <alignment horizontal="center" vertical="center"/>
    </xf>
    <xf numFmtId="174" fontId="0" fillId="0" borderId="0" xfId="1" applyFont="1" applyFill="1" applyAlignment="1">
      <alignment vertical="top"/>
    </xf>
    <xf numFmtId="0" fontId="250" fillId="0" borderId="0" xfId="0" applyFont="1"/>
    <xf numFmtId="176" fontId="0" fillId="0" borderId="0" xfId="1" applyNumberFormat="1" applyFont="1" applyFill="1" applyAlignment="1">
      <alignment horizontal="right"/>
    </xf>
    <xf numFmtId="1" fontId="65" fillId="0" borderId="0" xfId="0" applyNumberFormat="1" applyFont="1" applyAlignment="1">
      <alignment horizontal="right"/>
    </xf>
    <xf numFmtId="174" fontId="0" fillId="0" borderId="19" xfId="1" applyFont="1" applyFill="1" applyBorder="1" applyAlignment="1"/>
    <xf numFmtId="174" fontId="137" fillId="0" borderId="72" xfId="1" applyFont="1" applyFill="1" applyBorder="1"/>
    <xf numFmtId="174" fontId="137" fillId="0" borderId="72" xfId="1" applyFont="1" applyFill="1" applyBorder="1" applyAlignment="1">
      <alignment vertical="center"/>
    </xf>
    <xf numFmtId="174" fontId="131" fillId="0" borderId="2" xfId="1" applyFont="1" applyBorder="1" applyAlignment="1">
      <alignment horizontal="right" vertical="center"/>
    </xf>
    <xf numFmtId="174" fontId="137" fillId="0" borderId="2" xfId="1" applyFont="1" applyFill="1" applyBorder="1" applyAlignment="1">
      <alignment horizontal="right" vertical="center"/>
    </xf>
    <xf numFmtId="174" fontId="137" fillId="0" borderId="2" xfId="1" applyFont="1" applyFill="1" applyBorder="1"/>
    <xf numFmtId="174" fontId="131" fillId="0" borderId="2" xfId="1" applyFont="1" applyBorder="1" applyAlignment="1">
      <alignment wrapText="1"/>
    </xf>
    <xf numFmtId="174" fontId="131" fillId="0" borderId="37" xfId="1" applyFont="1" applyBorder="1"/>
    <xf numFmtId="1" fontId="255" fillId="0" borderId="24" xfId="0" applyNumberFormat="1" applyFont="1" applyBorder="1"/>
    <xf numFmtId="0" fontId="66" fillId="0" borderId="61" xfId="0" applyFont="1" applyBorder="1"/>
    <xf numFmtId="174" fontId="255" fillId="0" borderId="61" xfId="1" applyFont="1" applyFill="1" applyBorder="1"/>
    <xf numFmtId="0" fontId="255" fillId="0" borderId="61" xfId="0" applyFont="1" applyBorder="1"/>
    <xf numFmtId="0" fontId="0" fillId="9" borderId="0" xfId="0" applyFill="1"/>
    <xf numFmtId="0" fontId="0" fillId="0" borderId="0" xfId="0" applyAlignment="1">
      <alignment vertical="center" wrapText="1"/>
    </xf>
    <xf numFmtId="0" fontId="256" fillId="0" borderId="0" xfId="0" applyFont="1" applyAlignment="1">
      <alignment vertical="center" wrapText="1"/>
    </xf>
    <xf numFmtId="0" fontId="257" fillId="0" borderId="0" xfId="0" applyFont="1" applyAlignment="1">
      <alignment vertical="center" wrapText="1"/>
    </xf>
    <xf numFmtId="174" fontId="58" fillId="0" borderId="0" xfId="1" applyFont="1" applyBorder="1" applyAlignment="1">
      <alignment horizontal="right"/>
    </xf>
    <xf numFmtId="0" fontId="0" fillId="0" borderId="0" xfId="0" applyProtection="1">
      <protection locked="0"/>
    </xf>
    <xf numFmtId="1" fontId="52" fillId="2" borderId="0" xfId="1" applyNumberFormat="1" applyFont="1" applyFill="1" applyBorder="1" applyAlignment="1" applyProtection="1">
      <alignment horizontal="right"/>
    </xf>
    <xf numFmtId="174" fontId="0" fillId="0" borderId="0" xfId="1" applyFont="1" applyFill="1" applyBorder="1" applyProtection="1"/>
    <xf numFmtId="3" fontId="245" fillId="10" borderId="0" xfId="0" applyNumberFormat="1" applyFont="1" applyFill="1" applyAlignment="1">
      <alignment horizontal="right" vertical="top" wrapText="1"/>
    </xf>
    <xf numFmtId="174" fontId="0" fillId="0" borderId="0" xfId="1" applyFont="1" applyFill="1" applyProtection="1"/>
    <xf numFmtId="174" fontId="52" fillId="0" borderId="0" xfId="1" applyFont="1" applyFill="1" applyBorder="1" applyProtection="1"/>
    <xf numFmtId="3" fontId="0" fillId="10" borderId="0" xfId="0" applyNumberFormat="1" applyFill="1"/>
    <xf numFmtId="4" fontId="245" fillId="10" borderId="0" xfId="0" applyNumberFormat="1" applyFont="1" applyFill="1" applyAlignment="1">
      <alignment horizontal="right" vertical="top" wrapText="1"/>
    </xf>
    <xf numFmtId="4" fontId="247" fillId="10" borderId="0" xfId="0" applyNumberFormat="1" applyFont="1" applyFill="1" applyAlignment="1">
      <alignment horizontal="right" vertical="top" wrapText="1"/>
    </xf>
    <xf numFmtId="0" fontId="247" fillId="10" borderId="0" xfId="0" applyFont="1" applyFill="1" applyAlignment="1">
      <alignment horizontal="right" vertical="top" wrapText="1"/>
    </xf>
    <xf numFmtId="0" fontId="0" fillId="10" borderId="0" xfId="0" applyFill="1"/>
    <xf numFmtId="174" fontId="49" fillId="0" borderId="0" xfId="1" applyFont="1" applyFill="1" applyBorder="1" applyProtection="1"/>
    <xf numFmtId="174" fontId="52" fillId="0" borderId="0" xfId="1" applyFill="1" applyBorder="1" applyProtection="1"/>
    <xf numFmtId="174" fontId="98" fillId="0" borderId="0" xfId="1" applyFont="1" applyFill="1" applyBorder="1" applyProtection="1"/>
    <xf numFmtId="1" fontId="52" fillId="0" borderId="0" xfId="1" applyNumberFormat="1" applyFont="1" applyFill="1" applyBorder="1" applyAlignment="1" applyProtection="1">
      <alignment horizontal="right"/>
    </xf>
    <xf numFmtId="171" fontId="0" fillId="0" borderId="0" xfId="1" applyNumberFormat="1" applyFont="1" applyFill="1" applyBorder="1" applyProtection="1"/>
    <xf numFmtId="171" fontId="49" fillId="0" borderId="0" xfId="1" applyNumberFormat="1" applyFont="1" applyFill="1" applyBorder="1" applyProtection="1"/>
    <xf numFmtId="171" fontId="52" fillId="0" borderId="0" xfId="1" applyNumberFormat="1" applyFont="1" applyFill="1" applyBorder="1" applyProtection="1"/>
    <xf numFmtId="174" fontId="189" fillId="0" borderId="0" xfId="1" applyFont="1" applyFill="1" applyBorder="1" applyProtection="1"/>
    <xf numFmtId="174" fontId="102" fillId="0" borderId="0" xfId="1" applyFont="1" applyFill="1" applyAlignment="1">
      <alignment vertical="top" wrapText="1"/>
    </xf>
    <xf numFmtId="174" fontId="103" fillId="0" borderId="0" xfId="1" applyFont="1" applyFill="1" applyAlignment="1">
      <alignment vertical="top" wrapText="1"/>
    </xf>
    <xf numFmtId="1" fontId="0" fillId="0" borderId="0" xfId="0" applyNumberFormat="1" applyAlignment="1">
      <alignment vertical="top"/>
    </xf>
    <xf numFmtId="0" fontId="130" fillId="0" borderId="8" xfId="0" applyFont="1" applyBorder="1" applyAlignment="1">
      <alignment vertical="center"/>
    </xf>
    <xf numFmtId="174" fontId="94" fillId="0" borderId="28" xfId="1" applyFont="1" applyFill="1" applyBorder="1" applyAlignment="1">
      <alignment vertical="center"/>
    </xf>
    <xf numFmtId="0" fontId="179" fillId="0" borderId="8" xfId="21" applyFont="1" applyBorder="1"/>
    <xf numFmtId="0" fontId="202" fillId="0" borderId="0" xfId="0" applyFont="1" applyAlignment="1">
      <alignment vertical="top" wrapText="1"/>
    </xf>
    <xf numFmtId="0" fontId="204" fillId="0" borderId="0" xfId="0" applyFont="1" applyAlignment="1">
      <alignment vertical="top" wrapText="1"/>
    </xf>
    <xf numFmtId="174" fontId="0" fillId="0" borderId="0" xfId="1" applyFont="1" applyFill="1" applyAlignment="1">
      <alignment horizontal="center"/>
    </xf>
    <xf numFmtId="0" fontId="0" fillId="35" borderId="0" xfId="0" applyFill="1"/>
    <xf numFmtId="174" fontId="130" fillId="0" borderId="17" xfId="1" applyFont="1" applyBorder="1"/>
    <xf numFmtId="0" fontId="130" fillId="0" borderId="0" xfId="5" applyFont="1"/>
    <xf numFmtId="174" fontId="0" fillId="0" borderId="0" xfId="1" applyFont="1" applyAlignment="1"/>
    <xf numFmtId="0" fontId="224" fillId="0" borderId="0" xfId="125" applyAlignment="1" applyProtection="1"/>
    <xf numFmtId="0" fontId="224" fillId="0" borderId="0" xfId="125" applyAlignment="1" applyProtection="1">
      <alignment vertical="center"/>
    </xf>
    <xf numFmtId="0" fontId="224" fillId="0" borderId="0" xfId="125" applyAlignment="1" applyProtection="1">
      <alignment horizontal="left" vertical="center"/>
    </xf>
    <xf numFmtId="174" fontId="92" fillId="11" borderId="31" xfId="1" applyFont="1" applyFill="1" applyBorder="1" applyAlignment="1" applyProtection="1">
      <alignment vertical="center"/>
    </xf>
    <xf numFmtId="174" fontId="92" fillId="14" borderId="19" xfId="1" applyFont="1" applyFill="1" applyBorder="1" applyAlignment="1" applyProtection="1">
      <alignment vertical="center"/>
    </xf>
    <xf numFmtId="176" fontId="0" fillId="0" borderId="0" xfId="1" applyNumberFormat="1" applyFont="1" applyFill="1"/>
    <xf numFmtId="0" fontId="0" fillId="2" borderId="0" xfId="0" applyFill="1"/>
    <xf numFmtId="1" fontId="0" fillId="10" borderId="0" xfId="0" applyNumberFormat="1" applyFill="1"/>
    <xf numFmtId="1" fontId="57" fillId="10" borderId="0" xfId="0" applyNumberFormat="1" applyFont="1" applyFill="1"/>
    <xf numFmtId="1" fontId="0" fillId="10" borderId="0" xfId="1" applyNumberFormat="1" applyFont="1" applyFill="1" applyBorder="1" applyProtection="1"/>
    <xf numFmtId="0" fontId="113" fillId="0" borderId="0" xfId="32" applyFont="1" applyAlignment="1">
      <alignment horizontal="left" vertical="center"/>
    </xf>
    <xf numFmtId="0" fontId="141" fillId="27" borderId="166" xfId="0" applyFont="1" applyFill="1" applyBorder="1" applyProtection="1">
      <protection locked="0"/>
    </xf>
    <xf numFmtId="0" fontId="263" fillId="38" borderId="166" xfId="0" applyFont="1" applyFill="1" applyBorder="1" applyAlignment="1" applyProtection="1">
      <alignment horizontal="center"/>
      <protection locked="0"/>
    </xf>
    <xf numFmtId="0" fontId="265" fillId="39" borderId="166" xfId="0" applyFont="1" applyFill="1" applyBorder="1" applyAlignment="1" applyProtection="1">
      <alignment horizontal="center"/>
      <protection locked="0"/>
    </xf>
    <xf numFmtId="0" fontId="265" fillId="27" borderId="166" xfId="0" applyFont="1" applyFill="1" applyBorder="1" applyAlignment="1" applyProtection="1">
      <alignment horizontal="right"/>
      <protection locked="0"/>
    </xf>
    <xf numFmtId="0" fontId="263" fillId="39" borderId="166" xfId="0" applyFont="1" applyFill="1" applyBorder="1" applyAlignment="1" applyProtection="1">
      <alignment horizontal="center"/>
      <protection locked="0"/>
    </xf>
    <xf numFmtId="0" fontId="139" fillId="38" borderId="166" xfId="0" applyFont="1" applyFill="1" applyBorder="1" applyAlignment="1" applyProtection="1">
      <alignment horizontal="center"/>
      <protection locked="0"/>
    </xf>
    <xf numFmtId="0" fontId="141" fillId="0" borderId="0" xfId="0" applyFont="1" applyProtection="1">
      <protection locked="0"/>
    </xf>
    <xf numFmtId="0" fontId="265" fillId="0" borderId="0" xfId="0" applyFont="1" applyProtection="1">
      <protection locked="0"/>
    </xf>
    <xf numFmtId="0" fontId="265" fillId="0" borderId="0" xfId="0" applyFont="1" applyAlignment="1" applyProtection="1">
      <alignment horizontal="center"/>
      <protection locked="0"/>
    </xf>
    <xf numFmtId="0" fontId="265" fillId="0" borderId="0" xfId="0" applyFont="1" applyAlignment="1" applyProtection="1">
      <alignment horizontal="right"/>
      <protection locked="0"/>
    </xf>
    <xf numFmtId="0" fontId="262" fillId="37" borderId="166" xfId="0" applyFont="1" applyFill="1" applyBorder="1" applyProtection="1">
      <protection locked="0"/>
    </xf>
    <xf numFmtId="0" fontId="263" fillId="38" borderId="166" xfId="0" applyFont="1" applyFill="1" applyBorder="1" applyProtection="1">
      <protection locked="0"/>
    </xf>
    <xf numFmtId="0" fontId="262" fillId="37" borderId="167" xfId="0" applyFont="1" applyFill="1" applyBorder="1" applyProtection="1">
      <protection locked="0"/>
    </xf>
    <xf numFmtId="0" fontId="262" fillId="37" borderId="168" xfId="0" applyFont="1" applyFill="1" applyBorder="1" applyProtection="1">
      <protection locked="0"/>
    </xf>
    <xf numFmtId="0" fontId="262" fillId="37" borderId="169" xfId="0" applyFont="1" applyFill="1" applyBorder="1" applyProtection="1">
      <protection locked="0"/>
    </xf>
    <xf numFmtId="0" fontId="264" fillId="37" borderId="166" xfId="0" applyFont="1" applyFill="1" applyBorder="1" applyProtection="1">
      <protection locked="0"/>
    </xf>
    <xf numFmtId="0" fontId="265" fillId="27" borderId="166" xfId="0" applyFont="1" applyFill="1" applyBorder="1" applyProtection="1">
      <protection locked="0"/>
    </xf>
    <xf numFmtId="0" fontId="266" fillId="27" borderId="166" xfId="0" applyFont="1" applyFill="1" applyBorder="1" applyProtection="1">
      <protection locked="0"/>
    </xf>
    <xf numFmtId="0" fontId="265" fillId="27" borderId="166" xfId="0" applyFont="1" applyFill="1" applyBorder="1" applyAlignment="1" applyProtection="1">
      <alignment wrapText="1"/>
      <protection locked="0"/>
    </xf>
    <xf numFmtId="0" fontId="265" fillId="0" borderId="166" xfId="0" applyFont="1" applyBorder="1" applyProtection="1">
      <protection locked="0"/>
    </xf>
    <xf numFmtId="0" fontId="265" fillId="27" borderId="167" xfId="0" applyFont="1" applyFill="1" applyBorder="1" applyProtection="1">
      <protection locked="0"/>
    </xf>
    <xf numFmtId="0" fontId="265" fillId="27" borderId="168" xfId="0" applyFont="1" applyFill="1" applyBorder="1" applyProtection="1">
      <protection locked="0"/>
    </xf>
    <xf numFmtId="0" fontId="265" fillId="27" borderId="169" xfId="0" applyFont="1" applyFill="1" applyBorder="1" applyProtection="1">
      <protection locked="0"/>
    </xf>
    <xf numFmtId="0" fontId="263" fillId="27" borderId="166" xfId="0" applyFont="1" applyFill="1" applyBorder="1" applyProtection="1">
      <protection locked="0"/>
    </xf>
    <xf numFmtId="0" fontId="139" fillId="38" borderId="166" xfId="0" applyFont="1" applyFill="1" applyBorder="1" applyProtection="1">
      <protection locked="0"/>
    </xf>
    <xf numFmtId="174" fontId="263" fillId="39" borderId="166" xfId="1" applyFont="1" applyFill="1" applyBorder="1" applyAlignment="1" applyProtection="1">
      <alignment horizontal="right"/>
      <protection locked="0"/>
    </xf>
    <xf numFmtId="1" fontId="0" fillId="0" borderId="0" xfId="1" applyNumberFormat="1" applyFont="1" applyAlignment="1">
      <alignment horizontal="right"/>
    </xf>
    <xf numFmtId="0" fontId="252" fillId="0" borderId="0" xfId="0" applyFont="1" applyAlignment="1">
      <alignment vertical="top" wrapText="1"/>
    </xf>
    <xf numFmtId="0" fontId="181" fillId="0" borderId="0" xfId="0" applyFont="1" applyAlignment="1">
      <alignment vertical="top" wrapText="1"/>
    </xf>
    <xf numFmtId="166" fontId="179" fillId="0" borderId="0" xfId="21" applyNumberFormat="1" applyFont="1" applyAlignment="1">
      <alignment horizontal="right"/>
    </xf>
    <xf numFmtId="0" fontId="141" fillId="27" borderId="170" xfId="0" applyFont="1" applyFill="1" applyBorder="1" applyProtection="1">
      <protection locked="0"/>
    </xf>
    <xf numFmtId="0" fontId="264" fillId="37" borderId="170" xfId="0" applyFont="1" applyFill="1" applyBorder="1" applyProtection="1">
      <protection locked="0"/>
    </xf>
    <xf numFmtId="0" fontId="141" fillId="2" borderId="166" xfId="0" applyFont="1" applyFill="1" applyBorder="1" applyProtection="1">
      <protection locked="0"/>
    </xf>
    <xf numFmtId="0" fontId="265" fillId="2" borderId="166" xfId="0" applyFont="1" applyFill="1" applyBorder="1" applyProtection="1">
      <protection locked="0"/>
    </xf>
    <xf numFmtId="0" fontId="82" fillId="0" borderId="3" xfId="0" applyFont="1" applyBorder="1" applyAlignment="1">
      <alignment horizontal="center" vertical="center"/>
    </xf>
    <xf numFmtId="0" fontId="82" fillId="11" borderId="3" xfId="0" applyFont="1" applyFill="1" applyBorder="1" applyAlignment="1">
      <alignment horizontal="center" vertical="center"/>
    </xf>
    <xf numFmtId="0" fontId="267" fillId="3" borderId="166" xfId="0" applyFont="1" applyFill="1" applyBorder="1" applyProtection="1">
      <protection locked="0"/>
    </xf>
    <xf numFmtId="0" fontId="265" fillId="27" borderId="171" xfId="0" applyFont="1" applyFill="1" applyBorder="1" applyProtection="1">
      <protection locked="0"/>
    </xf>
    <xf numFmtId="0" fontId="265" fillId="27" borderId="172" xfId="0" applyFont="1" applyFill="1" applyBorder="1" applyProtection="1">
      <protection locked="0"/>
    </xf>
    <xf numFmtId="0" fontId="265" fillId="27" borderId="173" xfId="0" applyFont="1" applyFill="1" applyBorder="1" applyProtection="1">
      <protection locked="0"/>
    </xf>
    <xf numFmtId="0" fontId="141" fillId="9" borderId="166" xfId="0" applyFont="1" applyFill="1" applyBorder="1" applyProtection="1">
      <protection locked="0"/>
    </xf>
    <xf numFmtId="0" fontId="82" fillId="11" borderId="0" xfId="0" applyFont="1" applyFill="1" applyAlignment="1">
      <alignment horizontal="center" vertical="center"/>
    </xf>
    <xf numFmtId="0" fontId="264" fillId="37" borderId="167" xfId="0" applyFont="1" applyFill="1" applyBorder="1" applyProtection="1">
      <protection locked="0"/>
    </xf>
    <xf numFmtId="0" fontId="264" fillId="37" borderId="168" xfId="0" applyFont="1" applyFill="1" applyBorder="1" applyProtection="1">
      <protection locked="0"/>
    </xf>
    <xf numFmtId="0" fontId="265" fillId="33" borderId="166" xfId="0" applyFont="1" applyFill="1" applyBorder="1" applyProtection="1">
      <protection locked="0"/>
    </xf>
    <xf numFmtId="0" fontId="92" fillId="11" borderId="0" xfId="0" quotePrefix="1" applyFont="1" applyFill="1" applyAlignment="1">
      <alignment horizontal="center" vertical="center"/>
    </xf>
    <xf numFmtId="0" fontId="264" fillId="37" borderId="169" xfId="0" applyFont="1" applyFill="1" applyBorder="1" applyProtection="1">
      <protection locked="0"/>
    </xf>
    <xf numFmtId="0" fontId="264" fillId="37" borderId="166" xfId="0" applyFont="1" applyFill="1" applyBorder="1" applyAlignment="1" applyProtection="1">
      <alignment vertical="top"/>
      <protection locked="0"/>
    </xf>
    <xf numFmtId="0" fontId="266" fillId="3" borderId="166" xfId="0" applyFont="1" applyFill="1" applyBorder="1" applyProtection="1">
      <protection locked="0"/>
    </xf>
    <xf numFmtId="0" fontId="262" fillId="3" borderId="166" xfId="0" applyFont="1" applyFill="1" applyBorder="1" applyProtection="1">
      <protection locked="0"/>
    </xf>
    <xf numFmtId="0" fontId="265" fillId="35" borderId="166" xfId="0" applyFont="1" applyFill="1" applyBorder="1" applyAlignment="1" applyProtection="1">
      <alignment horizontal="center"/>
      <protection locked="0"/>
    </xf>
    <xf numFmtId="0" fontId="265" fillId="0" borderId="166" xfId="0" applyFont="1" applyBorder="1" applyAlignment="1" applyProtection="1">
      <alignment horizontal="center"/>
      <protection locked="0"/>
    </xf>
    <xf numFmtId="0" fontId="262" fillId="0" borderId="166" xfId="0" applyFont="1" applyBorder="1" applyProtection="1">
      <protection locked="0"/>
    </xf>
    <xf numFmtId="174" fontId="49" fillId="0" borderId="0" xfId="0" applyNumberFormat="1" applyFont="1"/>
    <xf numFmtId="0" fontId="82" fillId="11" borderId="0" xfId="0" applyFont="1" applyFill="1" applyAlignment="1">
      <alignment horizontal="center" vertical="center" wrapText="1"/>
    </xf>
    <xf numFmtId="0" fontId="265" fillId="27" borderId="0" xfId="0" applyFont="1" applyFill="1" applyProtection="1">
      <protection locked="0"/>
    </xf>
    <xf numFmtId="0" fontId="265" fillId="39" borderId="0" xfId="0" applyFont="1" applyFill="1" applyAlignment="1" applyProtection="1">
      <alignment horizontal="center"/>
      <protection locked="0"/>
    </xf>
    <xf numFmtId="0" fontId="265" fillId="0" borderId="171" xfId="0" applyFont="1" applyBorder="1" applyProtection="1">
      <protection locked="0"/>
    </xf>
    <xf numFmtId="0" fontId="265" fillId="0" borderId="172" xfId="0" applyFont="1" applyBorder="1" applyProtection="1">
      <protection locked="0"/>
    </xf>
    <xf numFmtId="0" fontId="265" fillId="0" borderId="173" xfId="0" applyFont="1" applyBorder="1" applyProtection="1">
      <protection locked="0"/>
    </xf>
    <xf numFmtId="0" fontId="262" fillId="0" borderId="174" xfId="0" applyFont="1" applyBorder="1" applyProtection="1">
      <protection locked="0"/>
    </xf>
    <xf numFmtId="0" fontId="262" fillId="0" borderId="175" xfId="0" applyFont="1" applyBorder="1" applyProtection="1">
      <protection locked="0"/>
    </xf>
    <xf numFmtId="0" fontId="141" fillId="0" borderId="166" xfId="0" applyFont="1" applyBorder="1" applyProtection="1">
      <protection locked="0"/>
    </xf>
    <xf numFmtId="0" fontId="264" fillId="0" borderId="167" xfId="0" applyFont="1" applyBorder="1" applyProtection="1">
      <protection locked="0"/>
    </xf>
    <xf numFmtId="0" fontId="262" fillId="37" borderId="174" xfId="0" applyFont="1" applyFill="1" applyBorder="1" applyProtection="1">
      <protection locked="0"/>
    </xf>
    <xf numFmtId="0" fontId="262" fillId="37" borderId="175" xfId="0" applyFont="1" applyFill="1" applyBorder="1" applyProtection="1">
      <protection locked="0"/>
    </xf>
    <xf numFmtId="0" fontId="265" fillId="0" borderId="167" xfId="0" applyFont="1" applyBorder="1" applyProtection="1">
      <protection locked="0"/>
    </xf>
    <xf numFmtId="0" fontId="265" fillId="0" borderId="168" xfId="0" applyFont="1" applyBorder="1" applyProtection="1">
      <protection locked="0"/>
    </xf>
    <xf numFmtId="0" fontId="263" fillId="38" borderId="167" xfId="0" applyFont="1" applyFill="1" applyBorder="1" applyProtection="1">
      <protection locked="0"/>
    </xf>
    <xf numFmtId="0" fontId="263" fillId="38" borderId="168" xfId="0" applyFont="1" applyFill="1" applyBorder="1" applyProtection="1">
      <protection locked="0"/>
    </xf>
    <xf numFmtId="0" fontId="263" fillId="38" borderId="169" xfId="0" applyFont="1" applyFill="1" applyBorder="1" applyProtection="1">
      <protection locked="0"/>
    </xf>
    <xf numFmtId="0" fontId="82" fillId="11" borderId="50" xfId="0" applyFont="1" applyFill="1" applyBorder="1" applyAlignment="1">
      <alignment vertical="center"/>
    </xf>
    <xf numFmtId="0" fontId="82" fillId="11" borderId="25" xfId="0" applyFont="1" applyFill="1" applyBorder="1" applyAlignment="1">
      <alignment horizontal="center" vertical="center"/>
    </xf>
    <xf numFmtId="0" fontId="141" fillId="27" borderId="167" xfId="0" applyFont="1" applyFill="1" applyBorder="1" applyProtection="1">
      <protection locked="0"/>
    </xf>
    <xf numFmtId="0" fontId="52" fillId="9" borderId="0" xfId="0" applyFont="1" applyFill="1"/>
    <xf numFmtId="0" fontId="128" fillId="0" borderId="0" xfId="0" applyFont="1" applyAlignment="1">
      <alignment horizontal="left" vertical="top"/>
    </xf>
    <xf numFmtId="0" fontId="128" fillId="0" borderId="0" xfId="0" applyFont="1" applyAlignment="1">
      <alignment vertical="center"/>
    </xf>
    <xf numFmtId="0" fontId="122" fillId="0" borderId="0" xfId="0" applyFont="1" applyAlignment="1">
      <alignment horizontal="left"/>
    </xf>
    <xf numFmtId="0" fontId="109" fillId="0" borderId="0" xfId="32" applyFont="1" applyAlignment="1">
      <alignment vertical="top"/>
    </xf>
    <xf numFmtId="170" fontId="54" fillId="0" borderId="148" xfId="0" applyNumberFormat="1" applyFont="1" applyBorder="1"/>
    <xf numFmtId="170" fontId="54" fillId="0" borderId="176" xfId="0" applyNumberFormat="1" applyFont="1" applyBorder="1"/>
    <xf numFmtId="174" fontId="0" fillId="0" borderId="147" xfId="1" applyFont="1" applyFill="1" applyBorder="1"/>
    <xf numFmtId="174" fontId="52" fillId="0" borderId="163" xfId="0" applyNumberFormat="1" applyFont="1" applyBorder="1"/>
    <xf numFmtId="0" fontId="52" fillId="0" borderId="148" xfId="0" applyFont="1" applyBorder="1"/>
    <xf numFmtId="170" fontId="0" fillId="0" borderId="162" xfId="0" applyNumberFormat="1" applyBorder="1"/>
    <xf numFmtId="170" fontId="0" fillId="0" borderId="177" xfId="0" applyNumberFormat="1" applyBorder="1"/>
    <xf numFmtId="174" fontId="0" fillId="0" borderId="135" xfId="1" applyFont="1" applyBorder="1"/>
    <xf numFmtId="170" fontId="0" fillId="0" borderId="148" xfId="0" applyNumberFormat="1" applyBorder="1"/>
    <xf numFmtId="0" fontId="52" fillId="0" borderId="8" xfId="0" applyFont="1" applyBorder="1" applyAlignment="1">
      <alignment vertical="center"/>
    </xf>
    <xf numFmtId="170" fontId="0" fillId="0" borderId="176" xfId="0" applyNumberFormat="1" applyBorder="1"/>
    <xf numFmtId="174" fontId="0" fillId="0" borderId="147" xfId="1" applyFont="1" applyBorder="1"/>
    <xf numFmtId="170" fontId="91" fillId="0" borderId="148" xfId="0" applyNumberFormat="1" applyFont="1" applyBorder="1" applyAlignment="1">
      <alignment horizontal="center"/>
    </xf>
    <xf numFmtId="39" fontId="65" fillId="0" borderId="176" xfId="0" applyNumberFormat="1" applyFont="1" applyBorder="1"/>
    <xf numFmtId="49" fontId="0" fillId="0" borderId="8" xfId="0" applyNumberFormat="1" applyBorder="1"/>
    <xf numFmtId="0" fontId="105" fillId="0" borderId="147" xfId="0" applyFont="1" applyBorder="1" applyAlignment="1">
      <alignment vertical="center"/>
    </xf>
    <xf numFmtId="170" fontId="65" fillId="0" borderId="147" xfId="0" applyNumberFormat="1" applyFont="1" applyBorder="1"/>
    <xf numFmtId="174" fontId="65" fillId="0" borderId="134" xfId="1" applyFont="1" applyBorder="1"/>
    <xf numFmtId="0" fontId="94" fillId="0" borderId="8" xfId="0" applyFont="1" applyBorder="1" applyAlignment="1">
      <alignment vertical="center"/>
    </xf>
    <xf numFmtId="170" fontId="52" fillId="0" borderId="176" xfId="0" applyNumberFormat="1" applyFont="1" applyBorder="1"/>
    <xf numFmtId="174" fontId="94" fillId="0" borderId="159" xfId="21" applyNumberFormat="1" applyFont="1" applyBorder="1" applyAlignment="1">
      <alignment vertical="center"/>
    </xf>
    <xf numFmtId="0" fontId="94" fillId="0" borderId="148" xfId="21" applyFont="1" applyBorder="1" applyAlignment="1">
      <alignment vertical="center"/>
    </xf>
    <xf numFmtId="170" fontId="0" fillId="0" borderId="147" xfId="0" applyNumberFormat="1" applyBorder="1"/>
    <xf numFmtId="170" fontId="0" fillId="0" borderId="157" xfId="0" applyNumberFormat="1" applyBorder="1"/>
    <xf numFmtId="0" fontId="69" fillId="0" borderId="8" xfId="0" applyFont="1" applyBorder="1" applyAlignment="1">
      <alignment vertical="center"/>
    </xf>
    <xf numFmtId="0" fontId="128" fillId="0" borderId="8" xfId="0" applyFont="1" applyBorder="1" applyAlignment="1">
      <alignment vertical="center"/>
    </xf>
    <xf numFmtId="174" fontId="0" fillId="0" borderId="176" xfId="0" applyNumberFormat="1" applyBorder="1"/>
    <xf numFmtId="0" fontId="100" fillId="0" borderId="8" xfId="0" applyFont="1" applyBorder="1" applyAlignment="1">
      <alignment vertical="center"/>
    </xf>
    <xf numFmtId="49" fontId="92" fillId="0" borderId="148" xfId="32" applyNumberFormat="1" applyFont="1" applyBorder="1" applyAlignment="1">
      <alignment vertical="center"/>
    </xf>
    <xf numFmtId="174" fontId="49" fillId="0" borderId="176" xfId="0" applyNumberFormat="1" applyFont="1" applyBorder="1"/>
    <xf numFmtId="174" fontId="222" fillId="0" borderId="8" xfId="1" applyFont="1" applyFill="1" applyBorder="1" applyAlignment="1" applyProtection="1">
      <alignment horizontal="left"/>
    </xf>
    <xf numFmtId="174" fontId="69" fillId="0" borderId="176" xfId="0" applyNumberFormat="1" applyFont="1" applyBorder="1" applyAlignment="1">
      <alignment vertical="center"/>
    </xf>
    <xf numFmtId="0" fontId="0" fillId="0" borderId="10" xfId="0" applyBorder="1"/>
    <xf numFmtId="0" fontId="0" fillId="0" borderId="178" xfId="0" applyBorder="1"/>
    <xf numFmtId="170" fontId="57" fillId="0" borderId="148" xfId="0" applyNumberFormat="1" applyFont="1" applyBorder="1"/>
    <xf numFmtId="0" fontId="107" fillId="0" borderId="8" xfId="0" applyFont="1" applyBorder="1" applyAlignment="1">
      <alignment vertical="center"/>
    </xf>
    <xf numFmtId="174" fontId="94" fillId="0" borderId="176" xfId="0" applyNumberFormat="1" applyFont="1" applyBorder="1" applyAlignment="1">
      <alignment vertical="center"/>
    </xf>
    <xf numFmtId="0" fontId="52" fillId="0" borderId="8" xfId="0" applyFont="1" applyBorder="1" applyAlignment="1">
      <alignment horizontal="left"/>
    </xf>
    <xf numFmtId="39" fontId="0" fillId="0" borderId="176" xfId="0" applyNumberFormat="1" applyBorder="1"/>
    <xf numFmtId="174" fontId="0" fillId="0" borderId="177" xfId="0" applyNumberFormat="1" applyBorder="1"/>
    <xf numFmtId="170" fontId="0" fillId="0" borderId="135" xfId="0" applyNumberFormat="1" applyBorder="1"/>
    <xf numFmtId="170" fontId="57" fillId="0" borderId="148" xfId="0" applyNumberFormat="1" applyFont="1" applyBorder="1" applyAlignment="1">
      <alignment horizontal="left"/>
    </xf>
    <xf numFmtId="49" fontId="0" fillId="0" borderId="8" xfId="0" applyNumberFormat="1" applyBorder="1" applyAlignment="1">
      <alignment horizontal="left"/>
    </xf>
    <xf numFmtId="0" fontId="94" fillId="0" borderId="8" xfId="0" applyFont="1" applyBorder="1" applyAlignment="1">
      <alignment horizontal="left" vertical="center"/>
    </xf>
    <xf numFmtId="0" fontId="100" fillId="0" borderId="8" xfId="0" applyFont="1" applyBorder="1" applyAlignment="1">
      <alignment horizontal="left" vertical="center"/>
    </xf>
    <xf numFmtId="174" fontId="0" fillId="0" borderId="134" xfId="1" applyFont="1" applyFill="1" applyBorder="1"/>
    <xf numFmtId="174" fontId="0" fillId="0" borderId="133" xfId="1" applyFont="1" applyFill="1" applyBorder="1"/>
    <xf numFmtId="174" fontId="0" fillId="0" borderId="135" xfId="1" applyFont="1" applyFill="1" applyBorder="1"/>
    <xf numFmtId="174" fontId="0" fillId="0" borderId="136" xfId="1" applyFont="1" applyFill="1" applyBorder="1"/>
    <xf numFmtId="174" fontId="0" fillId="0" borderId="141" xfId="1" applyFont="1" applyFill="1" applyBorder="1"/>
    <xf numFmtId="174" fontId="0" fillId="0" borderId="151" xfId="1" applyFont="1" applyFill="1" applyBorder="1"/>
    <xf numFmtId="0" fontId="85" fillId="0" borderId="178" xfId="0" applyFont="1" applyBorder="1"/>
    <xf numFmtId="0" fontId="81" fillId="0" borderId="0" xfId="0" applyFont="1"/>
    <xf numFmtId="174" fontId="58" fillId="0" borderId="178" xfId="1" applyFont="1" applyBorder="1" applyAlignment="1">
      <alignment horizontal="right"/>
    </xf>
    <xf numFmtId="37" fontId="58" fillId="0" borderId="165" xfId="13" applyNumberFormat="1" applyFont="1" applyBorder="1" applyAlignment="1">
      <alignment horizontal="right"/>
    </xf>
    <xf numFmtId="37" fontId="58" fillId="0" borderId="178" xfId="13" applyNumberFormat="1" applyFont="1" applyBorder="1" applyAlignment="1">
      <alignment horizontal="right"/>
    </xf>
    <xf numFmtId="174" fontId="58" fillId="0" borderId="165" xfId="1" applyFont="1" applyBorder="1" applyAlignment="1">
      <alignment horizontal="right"/>
    </xf>
    <xf numFmtId="0" fontId="119" fillId="0" borderId="165" xfId="0" applyFont="1" applyBorder="1"/>
    <xf numFmtId="0" fontId="65" fillId="0" borderId="165" xfId="0" applyFont="1" applyBorder="1"/>
    <xf numFmtId="0" fontId="85" fillId="0" borderId="165" xfId="0" applyFont="1" applyBorder="1"/>
    <xf numFmtId="0" fontId="268" fillId="0" borderId="0" xfId="0" applyFont="1"/>
    <xf numFmtId="49" fontId="109" fillId="0" borderId="0" xfId="13" applyNumberFormat="1" applyFont="1" applyAlignment="1">
      <alignment horizontal="right"/>
    </xf>
    <xf numFmtId="0" fontId="58" fillId="0" borderId="165" xfId="0" applyFont="1" applyBorder="1" applyAlignment="1">
      <alignment horizontal="justify"/>
    </xf>
    <xf numFmtId="0" fontId="58" fillId="0" borderId="165" xfId="0" applyFont="1" applyBorder="1"/>
    <xf numFmtId="0" fontId="268" fillId="0" borderId="0" xfId="0" applyFont="1" applyAlignment="1">
      <alignment vertical="center"/>
    </xf>
    <xf numFmtId="0" fontId="269" fillId="0" borderId="0" xfId="0" applyFont="1"/>
    <xf numFmtId="37" fontId="58" fillId="0" borderId="160" xfId="0" applyNumberFormat="1" applyFont="1" applyBorder="1"/>
    <xf numFmtId="0" fontId="58" fillId="0" borderId="131" xfId="0" applyFont="1" applyBorder="1"/>
    <xf numFmtId="2" fontId="81" fillId="0" borderId="161" xfId="1" applyNumberFormat="1" applyFont="1" applyBorder="1"/>
    <xf numFmtId="186" fontId="0" fillId="0" borderId="0" xfId="0" applyNumberFormat="1"/>
    <xf numFmtId="0" fontId="122" fillId="0" borderId="0" xfId="32" applyFont="1" applyAlignment="1">
      <alignment horizontal="justify" vertical="center"/>
    </xf>
    <xf numFmtId="166" fontId="52" fillId="30" borderId="83" xfId="0" applyNumberFormat="1" applyFont="1" applyFill="1" applyBorder="1"/>
    <xf numFmtId="166" fontId="52" fillId="41" borderId="83" xfId="0" applyNumberFormat="1" applyFont="1" applyFill="1" applyBorder="1"/>
    <xf numFmtId="166" fontId="52" fillId="33" borderId="83" xfId="0" applyNumberFormat="1" applyFont="1" applyFill="1" applyBorder="1"/>
    <xf numFmtId="0" fontId="52" fillId="42" borderId="83" xfId="0" applyFont="1" applyFill="1" applyBorder="1"/>
    <xf numFmtId="166" fontId="52" fillId="42" borderId="83" xfId="0" applyNumberFormat="1" applyFont="1" applyFill="1" applyBorder="1"/>
    <xf numFmtId="174" fontId="52" fillId="42" borderId="83" xfId="0" applyNumberFormat="1" applyFont="1" applyFill="1" applyBorder="1"/>
    <xf numFmtId="166" fontId="52" fillId="43" borderId="83" xfId="0" applyNumberFormat="1" applyFont="1" applyFill="1" applyBorder="1"/>
    <xf numFmtId="166" fontId="52" fillId="44" borderId="83" xfId="0" applyNumberFormat="1" applyFont="1" applyFill="1" applyBorder="1"/>
    <xf numFmtId="166" fontId="52" fillId="34" borderId="83" xfId="0" applyNumberFormat="1" applyFont="1" applyFill="1" applyBorder="1"/>
    <xf numFmtId="0" fontId="52" fillId="34" borderId="83" xfId="0" applyFont="1" applyFill="1" applyBorder="1"/>
    <xf numFmtId="166" fontId="52" fillId="45" borderId="83" xfId="0" applyNumberFormat="1" applyFont="1" applyFill="1" applyBorder="1"/>
    <xf numFmtId="166" fontId="52" fillId="40" borderId="83" xfId="0" applyNumberFormat="1" applyFont="1" applyFill="1" applyBorder="1"/>
    <xf numFmtId="0" fontId="52" fillId="40" borderId="83" xfId="0" applyFont="1" applyFill="1" applyBorder="1"/>
    <xf numFmtId="174" fontId="52" fillId="40" borderId="83" xfId="0" applyNumberFormat="1" applyFont="1" applyFill="1" applyBorder="1"/>
    <xf numFmtId="174" fontId="52" fillId="45" borderId="83" xfId="0" applyNumberFormat="1" applyFont="1" applyFill="1" applyBorder="1"/>
    <xf numFmtId="0" fontId="151" fillId="0" borderId="103" xfId="0" quotePrefix="1" applyFont="1" applyBorder="1" applyAlignment="1">
      <alignment horizontal="center" vertical="center" wrapText="1"/>
    </xf>
    <xf numFmtId="0" fontId="92" fillId="11" borderId="103" xfId="0" applyFont="1" applyFill="1" applyBorder="1" applyAlignment="1">
      <alignment horizontal="center" vertical="center"/>
    </xf>
    <xf numFmtId="0" fontId="82" fillId="0" borderId="103" xfId="0" quotePrefix="1" applyFont="1" applyBorder="1" applyAlignment="1">
      <alignment horizontal="center" vertical="center"/>
    </xf>
    <xf numFmtId="0" fontId="85" fillId="0" borderId="103" xfId="0" applyFont="1" applyBorder="1"/>
    <xf numFmtId="49" fontId="160" fillId="35" borderId="0" xfId="0" applyNumberFormat="1" applyFont="1" applyFill="1" applyAlignment="1">
      <alignment vertical="top"/>
    </xf>
    <xf numFmtId="187" fontId="51" fillId="0" borderId="0" xfId="0" applyNumberFormat="1" applyFont="1" applyAlignment="1">
      <alignment horizontal="left"/>
    </xf>
    <xf numFmtId="0" fontId="51" fillId="0" borderId="0" xfId="0" applyFont="1" applyAlignment="1">
      <alignment horizontal="left"/>
    </xf>
    <xf numFmtId="0" fontId="82" fillId="11" borderId="146" xfId="32" applyFont="1" applyFill="1" applyBorder="1" applyAlignment="1">
      <alignment horizontal="center" vertical="center"/>
    </xf>
    <xf numFmtId="0" fontId="82" fillId="11" borderId="147" xfId="32" applyFont="1" applyFill="1" applyBorder="1" applyAlignment="1">
      <alignment horizontal="center" vertical="center"/>
    </xf>
    <xf numFmtId="0" fontId="265" fillId="39" borderId="166" xfId="32" applyFont="1" applyFill="1" applyBorder="1" applyAlignment="1" applyProtection="1">
      <alignment horizontal="center"/>
      <protection locked="0"/>
    </xf>
    <xf numFmtId="0" fontId="262" fillId="37" borderId="166" xfId="32" applyFont="1" applyFill="1" applyBorder="1" applyAlignment="1" applyProtection="1">
      <alignment wrapText="1"/>
      <protection locked="0"/>
    </xf>
    <xf numFmtId="49" fontId="82" fillId="16" borderId="0" xfId="32" applyNumberFormat="1" applyFont="1" applyFill="1" applyAlignment="1">
      <alignment horizontal="center" vertical="center" wrapText="1"/>
    </xf>
    <xf numFmtId="49" fontId="82" fillId="15" borderId="0" xfId="32" applyNumberFormat="1" applyFont="1" applyFill="1" applyAlignment="1">
      <alignment horizontal="left" vertical="center"/>
    </xf>
    <xf numFmtId="49" fontId="82" fillId="15" borderId="0" xfId="32" applyNumberFormat="1" applyFont="1" applyFill="1" applyAlignment="1">
      <alignment horizontal="left" vertical="center" wrapText="1"/>
    </xf>
    <xf numFmtId="0" fontId="82" fillId="11" borderId="0" xfId="32" applyFont="1" applyFill="1" applyAlignment="1">
      <alignment horizontal="center" vertical="center"/>
    </xf>
    <xf numFmtId="174" fontId="197" fillId="0" borderId="177" xfId="1" applyFont="1" applyBorder="1"/>
    <xf numFmtId="0" fontId="82" fillId="0" borderId="26" xfId="32" applyFont="1" applyBorder="1" applyAlignment="1">
      <alignment horizontal="center" vertical="center"/>
    </xf>
    <xf numFmtId="49" fontId="92" fillId="11" borderId="180" xfId="32" applyNumberFormat="1" applyFont="1" applyFill="1" applyBorder="1" applyAlignment="1">
      <alignment vertical="center"/>
    </xf>
    <xf numFmtId="49" fontId="92" fillId="11" borderId="86" xfId="32" applyNumberFormat="1" applyFont="1" applyFill="1" applyBorder="1" applyAlignment="1">
      <alignment vertical="center"/>
    </xf>
    <xf numFmtId="49" fontId="92" fillId="11" borderId="19" xfId="32" applyNumberFormat="1" applyFont="1" applyFill="1" applyBorder="1" applyAlignment="1">
      <alignment vertical="center"/>
    </xf>
    <xf numFmtId="0" fontId="82" fillId="11" borderId="186" xfId="32" applyFont="1" applyFill="1" applyBorder="1" applyAlignment="1">
      <alignment horizontal="center" vertical="center"/>
    </xf>
    <xf numFmtId="0" fontId="82" fillId="11" borderId="182" xfId="32" applyFont="1" applyFill="1" applyBorder="1" applyAlignment="1">
      <alignment horizontal="center" vertical="center"/>
    </xf>
    <xf numFmtId="49" fontId="82" fillId="0" borderId="0" xfId="32" applyNumberFormat="1" applyFont="1" applyAlignment="1">
      <alignment horizontal="left" vertical="center" wrapText="1"/>
    </xf>
    <xf numFmtId="49" fontId="82" fillId="11" borderId="0" xfId="32" applyNumberFormat="1" applyFont="1" applyFill="1" applyAlignment="1">
      <alignment horizontal="center" vertical="center" wrapText="1"/>
    </xf>
    <xf numFmtId="174" fontId="197" fillId="0" borderId="177" xfId="32" applyNumberFormat="1" applyFont="1" applyBorder="1"/>
    <xf numFmtId="174" fontId="197" fillId="0" borderId="19" xfId="32" applyNumberFormat="1" applyFont="1" applyBorder="1"/>
    <xf numFmtId="0" fontId="82" fillId="11" borderId="182" xfId="32" applyFont="1" applyFill="1" applyBorder="1" applyAlignment="1">
      <alignment horizontal="center" vertical="center" wrapText="1"/>
    </xf>
    <xf numFmtId="0" fontId="82" fillId="11" borderId="147" xfId="32" applyFont="1" applyFill="1" applyBorder="1" applyAlignment="1">
      <alignment horizontal="center" vertical="center" wrapText="1"/>
    </xf>
    <xf numFmtId="0" fontId="82" fillId="0" borderId="182" xfId="32" applyFont="1" applyBorder="1" applyAlignment="1">
      <alignment horizontal="left" vertical="center" wrapText="1"/>
    </xf>
    <xf numFmtId="0" fontId="82" fillId="0" borderId="147" xfId="32" applyFont="1" applyBorder="1" applyAlignment="1">
      <alignment horizontal="left" vertical="center" wrapText="1"/>
    </xf>
    <xf numFmtId="0" fontId="82" fillId="0" borderId="147" xfId="32" applyFont="1" applyBorder="1" applyAlignment="1">
      <alignment vertical="center" wrapText="1"/>
    </xf>
    <xf numFmtId="49" fontId="82" fillId="0" borderId="147" xfId="32" applyNumberFormat="1" applyFont="1" applyBorder="1" applyAlignment="1">
      <alignment horizontal="left" vertical="center" wrapText="1"/>
    </xf>
    <xf numFmtId="49" fontId="82" fillId="0" borderId="146" xfId="32" applyNumberFormat="1" applyFont="1" applyBorder="1" applyAlignment="1">
      <alignment horizontal="left" vertical="center" wrapText="1"/>
    </xf>
    <xf numFmtId="49" fontId="82" fillId="15" borderId="147" xfId="32" applyNumberFormat="1" applyFont="1" applyFill="1" applyBorder="1" applyAlignment="1">
      <alignment horizontal="left" vertical="center" wrapText="1"/>
    </xf>
    <xf numFmtId="0" fontId="52" fillId="0" borderId="147" xfId="32" applyBorder="1" applyAlignment="1">
      <alignment wrapText="1"/>
    </xf>
    <xf numFmtId="0" fontId="82" fillId="11" borderId="145" xfId="32" applyFont="1" applyFill="1" applyBorder="1" applyAlignment="1">
      <alignment vertical="center" wrapText="1"/>
    </xf>
    <xf numFmtId="0" fontId="82" fillId="11" borderId="134" xfId="32" applyFont="1" applyFill="1" applyBorder="1" applyAlignment="1">
      <alignment vertical="center" wrapText="1"/>
    </xf>
    <xf numFmtId="0" fontId="49" fillId="0" borderId="0" xfId="32" applyFont="1"/>
    <xf numFmtId="0" fontId="52" fillId="10" borderId="0" xfId="32" applyFill="1"/>
    <xf numFmtId="174" fontId="52" fillId="0" borderId="0" xfId="32" applyNumberFormat="1"/>
    <xf numFmtId="174" fontId="52" fillId="10" borderId="0" xfId="32" applyNumberFormat="1" applyFill="1"/>
    <xf numFmtId="49" fontId="144" fillId="16" borderId="24" xfId="32" applyNumberFormat="1" applyFont="1" applyFill="1" applyBorder="1" applyAlignment="1">
      <alignment horizontal="center" vertical="center" wrapText="1"/>
    </xf>
    <xf numFmtId="49" fontId="144" fillId="16" borderId="10" xfId="32" applyNumberFormat="1" applyFont="1" applyFill="1" applyBorder="1" applyAlignment="1">
      <alignment horizontal="center" vertical="center" wrapText="1"/>
    </xf>
    <xf numFmtId="49" fontId="82" fillId="15" borderId="145" xfId="32" applyNumberFormat="1" applyFont="1" applyFill="1" applyBorder="1" applyAlignment="1">
      <alignment horizontal="left" vertical="center" wrapText="1"/>
    </xf>
    <xf numFmtId="49" fontId="82" fillId="15" borderId="137" xfId="32" applyNumberFormat="1" applyFont="1" applyFill="1" applyBorder="1" applyAlignment="1">
      <alignment horizontal="left" vertical="center" wrapText="1"/>
    </xf>
    <xf numFmtId="49" fontId="82" fillId="15" borderId="135" xfId="32" applyNumberFormat="1" applyFont="1" applyFill="1" applyBorder="1" applyAlignment="1">
      <alignment horizontal="left" vertical="center" wrapText="1"/>
    </xf>
    <xf numFmtId="49" fontId="82" fillId="15" borderId="146" xfId="32" applyNumberFormat="1" applyFont="1" applyFill="1" applyBorder="1" applyAlignment="1">
      <alignment horizontal="left" vertical="center" wrapText="1"/>
    </xf>
    <xf numFmtId="174" fontId="52" fillId="36" borderId="0" xfId="32" applyNumberFormat="1" applyFill="1"/>
    <xf numFmtId="0" fontId="92" fillId="14" borderId="180" xfId="32" applyFont="1" applyFill="1" applyBorder="1" applyAlignment="1">
      <alignment horizontal="center" vertical="center"/>
    </xf>
    <xf numFmtId="2" fontId="92" fillId="14" borderId="19" xfId="32" applyNumberFormat="1" applyFont="1" applyFill="1" applyBorder="1" applyAlignment="1">
      <alignment vertical="center"/>
    </xf>
    <xf numFmtId="49" fontId="147" fillId="17" borderId="19" xfId="32" applyNumberFormat="1" applyFont="1" applyFill="1" applyBorder="1" applyAlignment="1">
      <alignment vertical="center" wrapText="1"/>
    </xf>
    <xf numFmtId="0" fontId="82" fillId="11" borderId="13" xfId="32" applyFont="1" applyFill="1" applyBorder="1" applyAlignment="1">
      <alignment horizontal="center" vertical="center"/>
    </xf>
    <xf numFmtId="0" fontId="82" fillId="11" borderId="84" xfId="32" applyFont="1" applyFill="1" applyBorder="1" applyAlignment="1">
      <alignment horizontal="center" vertical="center"/>
    </xf>
    <xf numFmtId="0" fontId="82" fillId="11" borderId="17" xfId="32" applyFont="1" applyFill="1" applyBorder="1" applyAlignment="1">
      <alignment horizontal="center" vertical="center"/>
    </xf>
    <xf numFmtId="49" fontId="92" fillId="11" borderId="26" xfId="32" applyNumberFormat="1" applyFont="1" applyFill="1" applyBorder="1" applyAlignment="1">
      <alignment vertical="center"/>
    </xf>
    <xf numFmtId="49" fontId="92" fillId="11" borderId="31" xfId="32" applyNumberFormat="1" applyFont="1" applyFill="1" applyBorder="1" applyAlignment="1">
      <alignment vertical="center"/>
    </xf>
    <xf numFmtId="0" fontId="82" fillId="11" borderId="34" xfId="32" applyFont="1" applyFill="1" applyBorder="1" applyAlignment="1">
      <alignment horizontal="center" vertical="center"/>
    </xf>
    <xf numFmtId="0" fontId="82" fillId="16" borderId="26" xfId="32" applyFont="1" applyFill="1" applyBorder="1" applyAlignment="1">
      <alignment horizontal="center" vertical="center" wrapText="1"/>
    </xf>
    <xf numFmtId="0" fontId="82" fillId="0" borderId="135" xfId="32" applyFont="1" applyBorder="1" applyAlignment="1">
      <alignment vertical="center"/>
    </xf>
    <xf numFmtId="0" fontId="82" fillId="0" borderId="146" xfId="32" applyFont="1" applyBorder="1" applyAlignment="1">
      <alignment vertical="center"/>
    </xf>
    <xf numFmtId="0" fontId="82" fillId="16" borderId="31" xfId="32" applyFont="1" applyFill="1" applyBorder="1" applyAlignment="1">
      <alignment horizontal="center" vertical="center" wrapText="1"/>
    </xf>
    <xf numFmtId="0" fontId="82" fillId="0" borderId="134" xfId="32" applyFont="1" applyBorder="1" applyAlignment="1">
      <alignment vertical="center"/>
    </xf>
    <xf numFmtId="0" fontId="82" fillId="0" borderId="26" xfId="32" applyFont="1" applyBorder="1" applyAlignment="1">
      <alignment horizontal="left" vertical="center"/>
    </xf>
    <xf numFmtId="0" fontId="92" fillId="11" borderId="24" xfId="32" applyFont="1" applyFill="1" applyBorder="1" applyAlignment="1">
      <alignment horizontal="center" vertical="center"/>
    </xf>
    <xf numFmtId="0" fontId="92" fillId="11" borderId="87" xfId="32" applyFont="1" applyFill="1" applyBorder="1" applyAlignment="1">
      <alignment horizontal="center" vertical="center"/>
    </xf>
    <xf numFmtId="0" fontId="92" fillId="0" borderId="0" xfId="32" applyFont="1" applyAlignment="1">
      <alignment horizontal="center" vertical="center"/>
    </xf>
    <xf numFmtId="39" fontId="52" fillId="0" borderId="0" xfId="32" applyNumberFormat="1"/>
    <xf numFmtId="0" fontId="260" fillId="0" borderId="0" xfId="32" applyFont="1" applyAlignment="1">
      <alignment vertical="center"/>
    </xf>
    <xf numFmtId="0" fontId="260" fillId="0" borderId="0" xfId="32" applyFont="1" applyAlignment="1">
      <alignment horizontal="left" vertical="center"/>
    </xf>
    <xf numFmtId="0" fontId="52" fillId="0" borderId="0" xfId="32" applyAlignment="1">
      <alignment horizontal="center"/>
    </xf>
    <xf numFmtId="0" fontId="256" fillId="0" borderId="0" xfId="32" applyFont="1" applyAlignment="1">
      <alignment vertical="center" wrapText="1"/>
    </xf>
    <xf numFmtId="0" fontId="257" fillId="0" borderId="0" xfId="32" applyFont="1" applyAlignment="1">
      <alignment vertical="center" wrapText="1"/>
    </xf>
    <xf numFmtId="0" fontId="52" fillId="0" borderId="0" xfId="32" applyAlignment="1">
      <alignment vertical="center" wrapText="1"/>
    </xf>
    <xf numFmtId="0" fontId="52" fillId="2" borderId="0" xfId="32" applyFill="1"/>
    <xf numFmtId="0" fontId="271" fillId="0" borderId="0" xfId="32" applyFont="1" applyAlignment="1">
      <alignment horizontal="justify" vertical="center"/>
    </xf>
    <xf numFmtId="0" fontId="52" fillId="0" borderId="0" xfId="32" applyAlignment="1">
      <alignment horizontal="justify" vertical="center"/>
    </xf>
    <xf numFmtId="0" fontId="122" fillId="0" borderId="0" xfId="32" applyFont="1"/>
    <xf numFmtId="0" fontId="272" fillId="0" borderId="0" xfId="32" applyFont="1" applyAlignment="1">
      <alignment horizontal="justify" vertical="center"/>
    </xf>
    <xf numFmtId="0" fontId="273" fillId="0" borderId="0" xfId="32" applyFont="1" applyAlignment="1">
      <alignment vertical="center"/>
    </xf>
    <xf numFmtId="0" fontId="274" fillId="0" borderId="0" xfId="32" applyFont="1" applyAlignment="1">
      <alignment vertical="center" wrapText="1"/>
    </xf>
    <xf numFmtId="0" fontId="275" fillId="0" borderId="0" xfId="32" applyFont="1" applyAlignment="1">
      <alignment vertical="center" wrapText="1"/>
    </xf>
    <xf numFmtId="0" fontId="276" fillId="0" borderId="0" xfId="32" applyFont="1" applyAlignment="1">
      <alignment vertical="center" wrapText="1"/>
    </xf>
    <xf numFmtId="0" fontId="52" fillId="0" borderId="0" xfId="32" applyAlignment="1">
      <alignment horizontal="left" vertical="center" wrapText="1" indent="1"/>
    </xf>
    <xf numFmtId="0" fontId="274" fillId="0" borderId="0" xfId="32" applyFont="1" applyAlignment="1">
      <alignment horizontal="left" vertical="center" wrapText="1" indent="1"/>
    </xf>
    <xf numFmtId="0" fontId="259" fillId="0" borderId="0" xfId="32" applyFont="1" applyAlignment="1">
      <alignment vertical="center" wrapText="1"/>
    </xf>
    <xf numFmtId="0" fontId="277" fillId="0" borderId="0" xfId="32" applyFont="1" applyAlignment="1">
      <alignment vertical="center" wrapText="1"/>
    </xf>
    <xf numFmtId="0" fontId="278" fillId="0" borderId="0" xfId="32" applyFont="1" applyAlignment="1">
      <alignment vertical="center" wrapText="1"/>
    </xf>
    <xf numFmtId="0" fontId="279" fillId="46" borderId="194" xfId="32" applyFont="1" applyFill="1" applyBorder="1" applyAlignment="1">
      <alignment horizontal="left" vertical="center" wrapText="1" readingOrder="1"/>
    </xf>
    <xf numFmtId="0" fontId="280" fillId="47" borderId="195" xfId="32" applyFont="1" applyFill="1" applyBorder="1" applyAlignment="1">
      <alignment horizontal="left" vertical="center" wrapText="1" readingOrder="1"/>
    </xf>
    <xf numFmtId="0" fontId="280" fillId="47" borderId="196" xfId="32" applyFont="1" applyFill="1" applyBorder="1" applyAlignment="1">
      <alignment horizontal="left" vertical="center" wrapText="1" readingOrder="1"/>
    </xf>
    <xf numFmtId="0" fontId="280" fillId="47" borderId="197" xfId="32" applyFont="1" applyFill="1" applyBorder="1" applyAlignment="1">
      <alignment horizontal="left" vertical="center" wrapText="1" readingOrder="1"/>
    </xf>
    <xf numFmtId="0" fontId="281" fillId="47" borderId="195" xfId="32" applyFont="1" applyFill="1" applyBorder="1" applyAlignment="1">
      <alignment horizontal="left" vertical="center" wrapText="1" readingOrder="1"/>
    </xf>
    <xf numFmtId="0" fontId="281" fillId="47" borderId="198" xfId="32" applyFont="1" applyFill="1" applyBorder="1" applyAlignment="1">
      <alignment horizontal="left" vertical="center" wrapText="1" readingOrder="1"/>
    </xf>
    <xf numFmtId="0" fontId="280" fillId="47" borderId="198" xfId="32" applyFont="1" applyFill="1" applyBorder="1" applyAlignment="1">
      <alignment horizontal="left" vertical="center" wrapText="1" readingOrder="1"/>
    </xf>
    <xf numFmtId="0" fontId="52" fillId="47" borderId="196" xfId="32" applyFill="1" applyBorder="1" applyAlignment="1">
      <alignment vertical="top" wrapText="1"/>
    </xf>
    <xf numFmtId="0" fontId="164" fillId="47" borderId="198" xfId="32" applyFont="1" applyFill="1" applyBorder="1" applyAlignment="1">
      <alignment horizontal="left" vertical="center" wrapText="1" indent="3" readingOrder="1"/>
    </xf>
    <xf numFmtId="0" fontId="164" fillId="47" borderId="196" xfId="32" applyFont="1" applyFill="1" applyBorder="1" applyAlignment="1">
      <alignment horizontal="left" vertical="center" wrapText="1" indent="3" readingOrder="1"/>
    </xf>
    <xf numFmtId="0" fontId="282" fillId="47" borderId="196" xfId="32" applyFont="1" applyFill="1" applyBorder="1" applyAlignment="1">
      <alignment vertical="top" wrapText="1"/>
    </xf>
    <xf numFmtId="0" fontId="280" fillId="47" borderId="195" xfId="32" applyFont="1" applyFill="1" applyBorder="1" applyAlignment="1">
      <alignment horizontal="justify" vertical="center" wrapText="1" readingOrder="1"/>
    </xf>
    <xf numFmtId="0" fontId="280" fillId="47" borderId="196" xfId="32" applyFont="1" applyFill="1" applyBorder="1" applyAlignment="1">
      <alignment horizontal="justify" vertical="center" wrapText="1" readingOrder="1"/>
    </xf>
    <xf numFmtId="0" fontId="177" fillId="0" borderId="0" xfId="32" applyFont="1" applyAlignment="1">
      <alignment wrapText="1"/>
    </xf>
    <xf numFmtId="0" fontId="198" fillId="27" borderId="0" xfId="32" applyFont="1" applyFill="1" applyAlignment="1">
      <alignment vertical="center" wrapText="1"/>
    </xf>
    <xf numFmtId="14" fontId="199" fillId="27" borderId="0" xfId="32" applyNumberFormat="1" applyFont="1" applyFill="1" applyAlignment="1">
      <alignment horizontal="center" vertical="center" wrapText="1"/>
    </xf>
    <xf numFmtId="0" fontId="199" fillId="27" borderId="0" xfId="32" applyFont="1" applyFill="1" applyAlignment="1">
      <alignment horizontal="center" vertical="center"/>
    </xf>
    <xf numFmtId="0" fontId="261" fillId="0" borderId="0" xfId="32" applyFont="1"/>
    <xf numFmtId="0" fontId="199" fillId="27" borderId="24" xfId="32" applyFont="1" applyFill="1" applyBorder="1" applyAlignment="1">
      <alignment horizontal="right" vertical="center"/>
    </xf>
    <xf numFmtId="0" fontId="199" fillId="27" borderId="0" xfId="32" applyFont="1" applyFill="1" applyAlignment="1">
      <alignment horizontal="right" vertical="center" wrapText="1"/>
    </xf>
    <xf numFmtId="0" fontId="199" fillId="27" borderId="23" xfId="32" applyFont="1" applyFill="1" applyBorder="1" applyAlignment="1">
      <alignment horizontal="right" vertical="center" wrapText="1"/>
    </xf>
    <xf numFmtId="0" fontId="199" fillId="27" borderId="24" xfId="32" applyFont="1" applyFill="1" applyBorder="1" applyAlignment="1">
      <alignment horizontal="right" vertical="center" wrapText="1"/>
    </xf>
    <xf numFmtId="0" fontId="199" fillId="27" borderId="0" xfId="32" applyFont="1" applyFill="1" applyAlignment="1">
      <alignment horizontal="right" vertical="center"/>
    </xf>
    <xf numFmtId="0" fontId="134" fillId="0" borderId="0" xfId="32" applyFont="1"/>
    <xf numFmtId="0" fontId="199" fillId="27" borderId="0" xfId="32" applyFont="1" applyFill="1" applyAlignment="1">
      <alignment horizontal="center" vertical="center" wrapText="1"/>
    </xf>
    <xf numFmtId="0" fontId="197" fillId="2" borderId="0" xfId="32" applyFont="1" applyFill="1" applyAlignment="1">
      <alignment wrapText="1"/>
    </xf>
    <xf numFmtId="0" fontId="197" fillId="2" borderId="0" xfId="32" applyFont="1" applyFill="1" applyAlignment="1">
      <alignment vertical="top"/>
    </xf>
    <xf numFmtId="0" fontId="197" fillId="0" borderId="0" xfId="32" applyFont="1" applyAlignment="1">
      <alignment vertical="center"/>
    </xf>
    <xf numFmtId="0" fontId="134" fillId="0" borderId="0" xfId="32" applyFont="1" applyAlignment="1">
      <alignment horizontal="center" wrapText="1"/>
    </xf>
    <xf numFmtId="0" fontId="134" fillId="2" borderId="0" xfId="32" applyFont="1" applyFill="1"/>
    <xf numFmtId="0" fontId="197" fillId="2" borderId="0" xfId="32" applyFont="1" applyFill="1" applyAlignment="1">
      <alignment vertical="top" wrapText="1"/>
    </xf>
    <xf numFmtId="0" fontId="200" fillId="27" borderId="0" xfId="32" applyFont="1" applyFill="1" applyAlignment="1">
      <alignment vertical="center"/>
    </xf>
    <xf numFmtId="0" fontId="199" fillId="27" borderId="0" xfId="32" applyFont="1" applyFill="1" applyAlignment="1">
      <alignment horizontal="left" vertical="center" wrapText="1"/>
    </xf>
    <xf numFmtId="0" fontId="197" fillId="35" borderId="0" xfId="32" applyFont="1" applyFill="1"/>
    <xf numFmtId="0" fontId="198" fillId="27" borderId="0" xfId="32" applyFont="1" applyFill="1" applyAlignment="1">
      <alignment horizontal="left" vertical="center" wrapText="1"/>
    </xf>
    <xf numFmtId="0" fontId="200" fillId="27" borderId="0" xfId="32" applyFont="1" applyFill="1" applyAlignment="1">
      <alignment vertical="center" wrapText="1"/>
    </xf>
    <xf numFmtId="0" fontId="134" fillId="35" borderId="0" xfId="32" applyFont="1" applyFill="1"/>
    <xf numFmtId="0" fontId="197" fillId="35" borderId="0" xfId="32" applyFont="1" applyFill="1" applyAlignment="1">
      <alignment vertical="top" wrapText="1"/>
    </xf>
    <xf numFmtId="0" fontId="197" fillId="27" borderId="0" xfId="32" applyFont="1" applyFill="1" applyAlignment="1">
      <alignment wrapText="1"/>
    </xf>
    <xf numFmtId="176" fontId="197" fillId="9" borderId="0" xfId="32" applyNumberFormat="1" applyFont="1" applyFill="1"/>
    <xf numFmtId="39" fontId="197" fillId="9" borderId="0" xfId="32" applyNumberFormat="1" applyFont="1" applyFill="1"/>
    <xf numFmtId="170" fontId="49" fillId="0" borderId="103" xfId="0" applyNumberFormat="1" applyFont="1" applyBorder="1" applyAlignment="1">
      <alignment horizontal="center"/>
    </xf>
    <xf numFmtId="0" fontId="0" fillId="0" borderId="0" xfId="1" applyNumberFormat="1" applyFont="1" applyFill="1" applyBorder="1" applyAlignment="1">
      <alignment horizontal="left"/>
    </xf>
    <xf numFmtId="1" fontId="105" fillId="0" borderId="0" xfId="0" applyNumberFormat="1" applyFont="1"/>
    <xf numFmtId="169" fontId="182" fillId="0" borderId="0" xfId="41" applyFont="1" applyFill="1" applyAlignment="1">
      <alignment horizontal="left" vertical="top"/>
    </xf>
    <xf numFmtId="1" fontId="102" fillId="16" borderId="0" xfId="0" applyNumberFormat="1" applyFont="1" applyFill="1" applyAlignment="1">
      <alignment horizontal="right" vertical="top" wrapText="1"/>
    </xf>
    <xf numFmtId="169" fontId="182" fillId="0" borderId="0" xfId="41" applyFont="1" applyFill="1" applyAlignment="1">
      <alignment vertical="top"/>
    </xf>
    <xf numFmtId="2" fontId="0" fillId="0" borderId="0" xfId="1" applyNumberFormat="1" applyFont="1" applyFill="1" applyBorder="1" applyAlignment="1">
      <alignment horizontal="left"/>
    </xf>
    <xf numFmtId="1" fontId="0" fillId="0" borderId="0" xfId="1" applyNumberFormat="1" applyFont="1" applyFill="1" applyAlignment="1">
      <alignment horizontal="left"/>
    </xf>
    <xf numFmtId="0" fontId="285" fillId="0" borderId="0" xfId="0" applyFont="1" applyAlignment="1">
      <alignment horizontal="justify" vertical="center"/>
    </xf>
    <xf numFmtId="0" fontId="285" fillId="0" borderId="0" xfId="0" applyFont="1" applyAlignment="1">
      <alignment horizontal="center" vertical="center"/>
    </xf>
    <xf numFmtId="0" fontId="285" fillId="0" borderId="0" xfId="0" applyFont="1" applyAlignment="1">
      <alignment horizontal="left" vertical="center" indent="2"/>
    </xf>
    <xf numFmtId="0" fontId="287" fillId="0" borderId="0" xfId="0" applyFont="1" applyAlignment="1">
      <alignment vertical="center"/>
    </xf>
    <xf numFmtId="0" fontId="91" fillId="27" borderId="188" xfId="0" applyFont="1" applyFill="1" applyBorder="1" applyAlignment="1">
      <alignment horizontal="center" vertical="center" wrapText="1"/>
    </xf>
    <xf numFmtId="0" fontId="91" fillId="27" borderId="21" xfId="0" applyFont="1" applyFill="1" applyBorder="1" applyAlignment="1">
      <alignment horizontal="center" vertical="center" wrapText="1"/>
    </xf>
    <xf numFmtId="0" fontId="66" fillId="27" borderId="77" xfId="0" applyFont="1" applyFill="1" applyBorder="1" applyAlignment="1">
      <alignment vertical="center" wrapText="1"/>
    </xf>
    <xf numFmtId="0" fontId="66" fillId="27" borderId="21" xfId="0" applyFont="1" applyFill="1" applyBorder="1" applyAlignment="1">
      <alignment horizontal="right" vertical="center" wrapText="1"/>
    </xf>
    <xf numFmtId="0" fontId="91" fillId="27" borderId="21" xfId="0" applyFont="1" applyFill="1" applyBorder="1" applyAlignment="1">
      <alignment horizontal="right" vertical="center" wrapText="1"/>
    </xf>
    <xf numFmtId="0" fontId="91" fillId="0" borderId="0" xfId="0" applyFont="1" applyAlignment="1">
      <alignment horizontal="left" vertical="center" indent="2"/>
    </xf>
    <xf numFmtId="0" fontId="66" fillId="27" borderId="17" xfId="0" applyFont="1" applyFill="1" applyBorder="1" applyAlignment="1">
      <alignment horizontal="justify" vertical="center" wrapText="1"/>
    </xf>
    <xf numFmtId="0" fontId="91" fillId="27" borderId="177" xfId="0" applyFont="1" applyFill="1" applyBorder="1" applyAlignment="1">
      <alignment horizontal="right" vertical="center" wrapText="1"/>
    </xf>
    <xf numFmtId="0" fontId="66" fillId="27" borderId="77" xfId="0" applyFont="1" applyFill="1" applyBorder="1" applyAlignment="1">
      <alignment horizontal="justify" vertical="center" wrapText="1"/>
    </xf>
    <xf numFmtId="0" fontId="66" fillId="27" borderId="17" xfId="0" applyFont="1" applyFill="1" applyBorder="1" applyAlignment="1">
      <alignment vertical="center" wrapText="1"/>
    </xf>
    <xf numFmtId="0" fontId="66" fillId="27" borderId="177" xfId="0" applyFont="1" applyFill="1" applyBorder="1" applyAlignment="1">
      <alignment horizontal="right" vertical="center" wrapText="1"/>
    </xf>
    <xf numFmtId="0" fontId="91" fillId="27" borderId="77" xfId="0" applyFont="1" applyFill="1" applyBorder="1" applyAlignment="1">
      <alignment vertical="center" wrapText="1"/>
    </xf>
    <xf numFmtId="0" fontId="66" fillId="27" borderId="77" xfId="0" applyFont="1" applyFill="1" applyBorder="1" applyAlignment="1">
      <alignment horizontal="right" vertical="center" wrapText="1"/>
    </xf>
    <xf numFmtId="0" fontId="220" fillId="0" borderId="0" xfId="1" applyNumberFormat="1" applyFont="1" applyFill="1" applyBorder="1" applyAlignment="1" applyProtection="1">
      <alignment horizontal="left"/>
    </xf>
    <xf numFmtId="0" fontId="222" fillId="0" borderId="0" xfId="1" applyNumberFormat="1" applyFont="1" applyFill="1" applyBorder="1" applyAlignment="1" applyProtection="1">
      <alignment horizontal="left"/>
    </xf>
    <xf numFmtId="0" fontId="292" fillId="0" borderId="0" xfId="0" applyFont="1" applyAlignment="1">
      <alignment horizontal="left" vertical="center"/>
    </xf>
    <xf numFmtId="0" fontId="290" fillId="0" borderId="0" xfId="0" applyFont="1" applyAlignment="1">
      <alignment vertical="center"/>
    </xf>
    <xf numFmtId="0" fontId="0" fillId="0" borderId="0" xfId="1" applyNumberFormat="1" applyFont="1" applyFill="1" applyAlignment="1">
      <alignment horizontal="left"/>
    </xf>
    <xf numFmtId="0" fontId="291" fillId="0" borderId="0" xfId="0" applyFont="1" applyAlignment="1">
      <alignment vertical="center"/>
    </xf>
    <xf numFmtId="0" fontId="265" fillId="0" borderId="0" xfId="0" applyFont="1" applyAlignment="1">
      <alignment vertical="center"/>
    </xf>
    <xf numFmtId="0" fontId="265" fillId="0" borderId="8" xfId="0" applyFont="1" applyBorder="1" applyAlignment="1">
      <alignment vertical="center"/>
    </xf>
    <xf numFmtId="0" fontId="265" fillId="0" borderId="10" xfId="0" applyFont="1" applyBorder="1" applyAlignment="1">
      <alignment horizontal="left" vertical="center"/>
    </xf>
    <xf numFmtId="0" fontId="265" fillId="0" borderId="10" xfId="0" applyFont="1" applyBorder="1" applyAlignment="1">
      <alignment vertical="center"/>
    </xf>
    <xf numFmtId="0" fontId="293" fillId="0" borderId="0" xfId="1" applyNumberFormat="1" applyFont="1" applyFill="1" applyBorder="1" applyAlignment="1" applyProtection="1">
      <alignment horizontal="left"/>
    </xf>
    <xf numFmtId="0" fontId="294" fillId="0" borderId="0" xfId="1" applyNumberFormat="1" applyFont="1" applyFill="1" applyBorder="1" applyAlignment="1" applyProtection="1">
      <alignment horizontal="left"/>
    </xf>
    <xf numFmtId="0" fontId="263" fillId="0" borderId="10" xfId="0" applyFont="1" applyBorder="1" applyAlignment="1">
      <alignment horizontal="left" vertical="center"/>
    </xf>
    <xf numFmtId="1" fontId="104" fillId="0" borderId="10" xfId="0" applyNumberFormat="1" applyFont="1" applyBorder="1" applyAlignment="1">
      <alignment horizontal="left" vertical="top" wrapText="1"/>
    </xf>
    <xf numFmtId="0" fontId="104" fillId="0" borderId="0" xfId="0" applyFont="1" applyAlignment="1">
      <alignment vertical="top" wrapText="1"/>
    </xf>
    <xf numFmtId="0" fontId="82" fillId="11" borderId="200" xfId="0" applyFont="1" applyFill="1" applyBorder="1" applyAlignment="1">
      <alignment horizontal="center" vertical="center"/>
    </xf>
    <xf numFmtId="0" fontId="82" fillId="0" borderId="201" xfId="0" quotePrefix="1" applyFont="1" applyBorder="1" applyAlignment="1">
      <alignment horizontal="center" vertical="center"/>
    </xf>
    <xf numFmtId="174" fontId="141" fillId="0" borderId="202" xfId="1" applyFont="1" applyFill="1" applyBorder="1" applyProtection="1"/>
    <xf numFmtId="174" fontId="141" fillId="0" borderId="203" xfId="1" applyFont="1" applyFill="1" applyBorder="1" applyProtection="1"/>
    <xf numFmtId="174" fontId="141" fillId="0" borderId="204" xfId="1" applyFont="1" applyFill="1" applyBorder="1" applyProtection="1"/>
    <xf numFmtId="174" fontId="141" fillId="10" borderId="205" xfId="1" applyFont="1" applyFill="1" applyBorder="1" applyProtection="1"/>
    <xf numFmtId="0" fontId="82" fillId="11" borderId="206" xfId="0" applyFont="1" applyFill="1" applyBorder="1" applyAlignment="1">
      <alignment horizontal="center" vertical="center"/>
    </xf>
    <xf numFmtId="0" fontId="82" fillId="0" borderId="207" xfId="0" quotePrefix="1" applyFont="1" applyBorder="1" applyAlignment="1">
      <alignment horizontal="center" vertical="center"/>
    </xf>
    <xf numFmtId="0" fontId="82" fillId="11" borderId="208" xfId="0" applyFont="1" applyFill="1" applyBorder="1" applyAlignment="1">
      <alignment horizontal="center" vertical="center"/>
    </xf>
    <xf numFmtId="174" fontId="95" fillId="9" borderId="200" xfId="1" applyFont="1" applyFill="1" applyBorder="1"/>
    <xf numFmtId="0" fontId="82" fillId="11" borderId="209" xfId="0" applyFont="1" applyFill="1" applyBorder="1" applyAlignment="1">
      <alignment horizontal="center" vertical="center"/>
    </xf>
    <xf numFmtId="0" fontId="156" fillId="20" borderId="204" xfId="0" applyFont="1" applyFill="1" applyBorder="1"/>
    <xf numFmtId="174" fontId="57" fillId="20" borderId="206" xfId="1" applyFont="1" applyFill="1" applyBorder="1" applyAlignment="1">
      <alignment horizontal="center"/>
    </xf>
    <xf numFmtId="0" fontId="156" fillId="23" borderId="200" xfId="0" applyFont="1" applyFill="1" applyBorder="1" applyAlignment="1">
      <alignment horizontal="center"/>
    </xf>
    <xf numFmtId="174" fontId="57" fillId="0" borderId="210" xfId="1" applyFont="1" applyBorder="1" applyAlignment="1">
      <alignment horizontal="center"/>
    </xf>
    <xf numFmtId="174" fontId="57" fillId="20" borderId="200" xfId="1" applyFont="1" applyFill="1" applyBorder="1"/>
    <xf numFmtId="0" fontId="156" fillId="20" borderId="201" xfId="0" applyFont="1" applyFill="1" applyBorder="1"/>
    <xf numFmtId="0" fontId="57" fillId="20" borderId="200" xfId="0" applyFont="1" applyFill="1" applyBorder="1" applyAlignment="1">
      <alignment horizontal="left"/>
    </xf>
    <xf numFmtId="174" fontId="54" fillId="20" borderId="209" xfId="1" applyFont="1" applyFill="1" applyBorder="1"/>
    <xf numFmtId="0" fontId="156" fillId="0" borderId="201" xfId="0" applyFont="1" applyBorder="1" applyAlignment="1">
      <alignment horizontal="left" indent="2"/>
    </xf>
    <xf numFmtId="174" fontId="156" fillId="20" borderId="200" xfId="1" applyFont="1" applyFill="1" applyBorder="1" applyAlignment="1">
      <alignment horizontal="right"/>
    </xf>
    <xf numFmtId="0" fontId="155" fillId="0" borderId="201" xfId="0" applyFont="1" applyBorder="1" applyAlignment="1">
      <alignment horizontal="left" indent="3"/>
    </xf>
    <xf numFmtId="0" fontId="54" fillId="0" borderId="201" xfId="0" applyFont="1" applyBorder="1" applyAlignment="1">
      <alignment horizontal="right"/>
    </xf>
    <xf numFmtId="174" fontId="54" fillId="0" borderId="211" xfId="1" applyFont="1" applyBorder="1" applyProtection="1">
      <protection locked="0"/>
    </xf>
    <xf numFmtId="0" fontId="57" fillId="0" borderId="201" xfId="0" applyFont="1" applyBorder="1" applyAlignment="1">
      <alignment horizontal="left"/>
    </xf>
    <xf numFmtId="174" fontId="156" fillId="20" borderId="211" xfId="1" applyFont="1" applyFill="1" applyBorder="1" applyAlignment="1">
      <alignment horizontal="right"/>
    </xf>
    <xf numFmtId="174" fontId="54" fillId="2" borderId="211" xfId="1" applyFont="1" applyFill="1" applyBorder="1" applyProtection="1">
      <protection locked="0"/>
    </xf>
    <xf numFmtId="0" fontId="155" fillId="0" borderId="201" xfId="0" applyFont="1" applyBorder="1" applyAlignment="1">
      <alignment horizontal="left" indent="2"/>
    </xf>
    <xf numFmtId="0" fontId="57" fillId="20" borderId="200" xfId="0" applyFont="1" applyFill="1" applyBorder="1" applyAlignment="1">
      <alignment horizontal="right"/>
    </xf>
    <xf numFmtId="0" fontId="155" fillId="0" borderId="201" xfId="0" applyFont="1" applyBorder="1" applyAlignment="1">
      <alignment horizontal="left" indent="1"/>
    </xf>
    <xf numFmtId="0" fontId="57" fillId="0" borderId="201" xfId="0" applyFont="1" applyBorder="1" applyAlignment="1">
      <alignment horizontal="right"/>
    </xf>
    <xf numFmtId="0" fontId="82" fillId="11" borderId="212" xfId="0" applyFont="1" applyFill="1" applyBorder="1" applyAlignment="1">
      <alignment horizontal="center" vertical="center"/>
    </xf>
    <xf numFmtId="174" fontId="57" fillId="0" borderId="213" xfId="1" applyFont="1" applyBorder="1" applyAlignment="1">
      <alignment horizontal="center"/>
    </xf>
    <xf numFmtId="174" fontId="54" fillId="20" borderId="203" xfId="1" applyFont="1" applyFill="1" applyBorder="1"/>
    <xf numFmtId="174" fontId="54" fillId="0" borderId="205" xfId="1" applyFont="1" applyBorder="1" applyProtection="1">
      <protection locked="0"/>
    </xf>
    <xf numFmtId="174" fontId="54" fillId="0" borderId="214" xfId="1" applyFont="1" applyBorder="1" applyProtection="1">
      <protection locked="0"/>
    </xf>
    <xf numFmtId="174" fontId="57" fillId="20" borderId="200" xfId="1" applyFont="1" applyFill="1" applyBorder="1" applyAlignment="1">
      <alignment horizontal="right"/>
    </xf>
    <xf numFmtId="174" fontId="54" fillId="2" borderId="200" xfId="1" applyFont="1" applyFill="1" applyBorder="1" applyProtection="1">
      <protection locked="0"/>
    </xf>
    <xf numFmtId="174" fontId="54" fillId="0" borderId="200" xfId="1" applyFont="1" applyFill="1" applyBorder="1" applyProtection="1">
      <protection locked="0"/>
    </xf>
    <xf numFmtId="0" fontId="265" fillId="0" borderId="0" xfId="0" applyFont="1" applyAlignment="1">
      <alignment horizontal="right" vertical="center"/>
    </xf>
    <xf numFmtId="0" fontId="58" fillId="0" borderId="0" xfId="0" applyFont="1" applyAlignment="1">
      <alignment horizontal="right"/>
    </xf>
    <xf numFmtId="0" fontId="58" fillId="0" borderId="26" xfId="0" applyFont="1" applyBorder="1" applyAlignment="1">
      <alignment horizontal="right"/>
    </xf>
    <xf numFmtId="0" fontId="109" fillId="0" borderId="0" xfId="0" applyFont="1" applyAlignment="1">
      <alignment horizontal="right" vertical="top"/>
    </xf>
    <xf numFmtId="0" fontId="58" fillId="0" borderId="131" xfId="0" applyFont="1" applyBorder="1" applyAlignment="1">
      <alignment horizontal="right"/>
    </xf>
    <xf numFmtId="0" fontId="58" fillId="0" borderId="165" xfId="0" applyFont="1" applyBorder="1" applyAlignment="1">
      <alignment horizontal="right"/>
    </xf>
    <xf numFmtId="0" fontId="58" fillId="0" borderId="0" xfId="0" applyFont="1" applyAlignment="1">
      <alignment horizontal="right" vertical="top"/>
    </xf>
    <xf numFmtId="174" fontId="139" fillId="12" borderId="205" xfId="1" applyFont="1" applyFill="1" applyBorder="1" applyAlignment="1" applyProtection="1">
      <alignment horizontal="center" vertical="center"/>
    </xf>
    <xf numFmtId="174" fontId="140" fillId="0" borderId="204" xfId="1" applyFont="1" applyFill="1" applyBorder="1" applyProtection="1"/>
    <xf numFmtId="0" fontId="82" fillId="0" borderId="200" xfId="0" applyFont="1" applyBorder="1" applyAlignment="1">
      <alignment horizontal="center" vertical="center"/>
    </xf>
    <xf numFmtId="0" fontId="82" fillId="0" borderId="200" xfId="0" quotePrefix="1" applyFont="1" applyBorder="1" applyAlignment="1">
      <alignment horizontal="center" vertical="center"/>
    </xf>
    <xf numFmtId="49" fontId="82" fillId="0" borderId="200" xfId="0" applyNumberFormat="1" applyFont="1" applyBorder="1" applyAlignment="1">
      <alignment horizontal="center" vertical="center" wrapText="1"/>
    </xf>
    <xf numFmtId="0" fontId="82" fillId="3" borderId="200" xfId="0" applyFont="1" applyFill="1" applyBorder="1" applyAlignment="1">
      <alignment horizontal="center" vertical="center"/>
    </xf>
    <xf numFmtId="0" fontId="92" fillId="11" borderId="200" xfId="0" quotePrefix="1" applyFont="1" applyFill="1" applyBorder="1" applyAlignment="1">
      <alignment horizontal="center" vertical="center"/>
    </xf>
    <xf numFmtId="0" fontId="92" fillId="11" borderId="206" xfId="0" applyFont="1" applyFill="1" applyBorder="1" applyAlignment="1">
      <alignment horizontal="center" vertical="center"/>
    </xf>
    <xf numFmtId="174" fontId="140" fillId="0" borderId="216" xfId="1" applyFont="1" applyFill="1" applyBorder="1" applyProtection="1"/>
    <xf numFmtId="174" fontId="141" fillId="10" borderId="216" xfId="1" applyFont="1" applyFill="1" applyBorder="1" applyProtection="1"/>
    <xf numFmtId="164" fontId="95" fillId="9" borderId="200" xfId="0" applyNumberFormat="1" applyFont="1" applyFill="1" applyBorder="1"/>
    <xf numFmtId="166" fontId="150" fillId="9" borderId="200" xfId="0" applyNumberFormat="1" applyFont="1" applyFill="1" applyBorder="1"/>
    <xf numFmtId="166" fontId="95" fillId="9" borderId="200" xfId="0" applyNumberFormat="1" applyFont="1" applyFill="1" applyBorder="1"/>
    <xf numFmtId="174" fontId="139" fillId="10" borderId="217" xfId="1" applyFont="1" applyFill="1" applyBorder="1" applyAlignment="1" applyProtection="1">
      <alignment horizontal="center" vertical="center" wrapText="1"/>
    </xf>
    <xf numFmtId="0" fontId="92" fillId="11" borderId="218" xfId="0" applyFont="1" applyFill="1" applyBorder="1" applyAlignment="1">
      <alignment vertical="center"/>
    </xf>
    <xf numFmtId="174" fontId="141" fillId="2" borderId="202" xfId="1" applyFont="1" applyFill="1" applyBorder="1" applyProtection="1"/>
    <xf numFmtId="0" fontId="151" fillId="0" borderId="201" xfId="0" quotePrefix="1" applyFont="1" applyBorder="1" applyAlignment="1">
      <alignment horizontal="center" vertical="center" wrapText="1"/>
    </xf>
    <xf numFmtId="0" fontId="82" fillId="11" borderId="200" xfId="0" applyFont="1" applyFill="1" applyBorder="1" applyAlignment="1">
      <alignment horizontal="center" vertical="center" wrapText="1"/>
    </xf>
    <xf numFmtId="0" fontId="151" fillId="0" borderId="207" xfId="0" quotePrefix="1" applyFont="1" applyBorder="1" applyAlignment="1">
      <alignment horizontal="center" vertical="center" wrapText="1"/>
    </xf>
    <xf numFmtId="0" fontId="82" fillId="11" borderId="206" xfId="0" applyFont="1" applyFill="1" applyBorder="1" applyAlignment="1">
      <alignment horizontal="center" vertical="center" wrapText="1"/>
    </xf>
    <xf numFmtId="0" fontId="151" fillId="16" borderId="201" xfId="0" quotePrefix="1" applyFont="1" applyFill="1" applyBorder="1" applyAlignment="1">
      <alignment horizontal="center" vertical="center" wrapText="1"/>
    </xf>
    <xf numFmtId="0" fontId="0" fillId="0" borderId="200" xfId="0" applyBorder="1"/>
    <xf numFmtId="174" fontId="0" fillId="0" borderId="200" xfId="0" applyNumberFormat="1" applyBorder="1"/>
    <xf numFmtId="174" fontId="49" fillId="0" borderId="200" xfId="0" applyNumberFormat="1" applyFont="1" applyBorder="1"/>
    <xf numFmtId="0" fontId="151" fillId="0" borderId="201" xfId="0" applyFont="1" applyBorder="1" applyAlignment="1">
      <alignment horizontal="center" vertical="center"/>
    </xf>
    <xf numFmtId="0" fontId="151" fillId="11" borderId="216" xfId="0" applyFont="1" applyFill="1" applyBorder="1" applyAlignment="1">
      <alignment vertical="center" wrapText="1"/>
    </xf>
    <xf numFmtId="0" fontId="151" fillId="11" borderId="215" xfId="0" applyFont="1" applyFill="1" applyBorder="1" applyAlignment="1">
      <alignment vertical="center" wrapText="1"/>
    </xf>
    <xf numFmtId="0" fontId="151" fillId="0" borderId="215" xfId="0" quotePrefix="1" applyFont="1" applyBorder="1" applyAlignment="1">
      <alignment horizontal="center" vertical="center" wrapText="1"/>
    </xf>
    <xf numFmtId="0" fontId="82" fillId="0" borderId="201" xfId="0" applyFont="1" applyBorder="1" applyAlignment="1">
      <alignment horizontal="center" vertical="center"/>
    </xf>
    <xf numFmtId="0" fontId="82" fillId="0" borderId="207" xfId="0" applyFont="1" applyBorder="1" applyAlignment="1">
      <alignment horizontal="center" vertical="center"/>
    </xf>
    <xf numFmtId="174" fontId="141" fillId="2" borderId="203" xfId="1" applyFont="1" applyFill="1" applyBorder="1" applyProtection="1"/>
    <xf numFmtId="174" fontId="141" fillId="2" borderId="204" xfId="1" applyFont="1" applyFill="1" applyBorder="1" applyProtection="1"/>
    <xf numFmtId="0" fontId="82" fillId="0" borderId="216" xfId="0" applyFont="1" applyBorder="1" applyAlignment="1">
      <alignment horizontal="center" vertical="center"/>
    </xf>
    <xf numFmtId="0" fontId="82" fillId="11" borderId="216" xfId="0" applyFont="1" applyFill="1" applyBorder="1" applyAlignment="1">
      <alignment vertical="center"/>
    </xf>
    <xf numFmtId="49" fontId="82" fillId="11" borderId="206" xfId="0" applyNumberFormat="1" applyFont="1" applyFill="1" applyBorder="1" applyAlignment="1">
      <alignment horizontal="center" vertical="center" wrapText="1"/>
    </xf>
    <xf numFmtId="0" fontId="92" fillId="11" borderId="219" xfId="0" applyFont="1" applyFill="1" applyBorder="1" applyAlignment="1">
      <alignment horizontal="center" vertical="center"/>
    </xf>
    <xf numFmtId="0" fontId="92" fillId="11" borderId="201" xfId="0" quotePrefix="1" applyFont="1" applyFill="1" applyBorder="1" applyAlignment="1">
      <alignment horizontal="center" vertical="center"/>
    </xf>
    <xf numFmtId="49" fontId="82" fillId="11" borderId="209" xfId="0" applyNumberFormat="1" applyFont="1" applyFill="1" applyBorder="1" applyAlignment="1">
      <alignment horizontal="center" vertical="center"/>
    </xf>
    <xf numFmtId="0" fontId="92" fillId="11" borderId="201" xfId="0" applyFont="1" applyFill="1" applyBorder="1" applyAlignment="1">
      <alignment horizontal="center" vertical="center"/>
    </xf>
    <xf numFmtId="0" fontId="82" fillId="11" borderId="201" xfId="0" applyFont="1" applyFill="1" applyBorder="1" applyAlignment="1">
      <alignment horizontal="center" vertical="center"/>
    </xf>
    <xf numFmtId="0" fontId="92" fillId="13" borderId="219" xfId="0" quotePrefix="1" applyFont="1" applyFill="1" applyBorder="1" applyAlignment="1">
      <alignment horizontal="center" vertical="center"/>
    </xf>
    <xf numFmtId="0" fontId="92" fillId="11" borderId="219" xfId="0" quotePrefix="1" applyFont="1" applyFill="1" applyBorder="1" applyAlignment="1">
      <alignment horizontal="center" vertical="center"/>
    </xf>
    <xf numFmtId="0" fontId="92" fillId="11" borderId="220" xfId="0" applyFont="1" applyFill="1" applyBorder="1" applyAlignment="1">
      <alignment horizontal="center" vertical="center"/>
    </xf>
    <xf numFmtId="176" fontId="53" fillId="17" borderId="218" xfId="1" applyNumberFormat="1" applyFont="1" applyFill="1" applyBorder="1" applyAlignment="1" applyProtection="1">
      <alignment horizontal="center" vertical="center" wrapText="1"/>
    </xf>
    <xf numFmtId="174" fontId="76" fillId="20" borderId="217" xfId="1" applyFont="1" applyFill="1" applyBorder="1" applyAlignment="1">
      <alignment horizontal="center"/>
    </xf>
    <xf numFmtId="174" fontId="54" fillId="30" borderId="200" xfId="1" applyFont="1" applyFill="1" applyBorder="1" applyProtection="1">
      <protection locked="0"/>
    </xf>
    <xf numFmtId="174" fontId="54" fillId="41" borderId="200" xfId="1" applyFont="1" applyFill="1" applyBorder="1" applyProtection="1">
      <protection locked="0"/>
    </xf>
    <xf numFmtId="174" fontId="54" fillId="42" borderId="200" xfId="1" applyFont="1" applyFill="1" applyBorder="1" applyProtection="1">
      <protection locked="0"/>
    </xf>
    <xf numFmtId="174" fontId="54" fillId="22" borderId="200" xfId="1" applyFont="1" applyFill="1" applyBorder="1" applyProtection="1">
      <protection locked="0"/>
    </xf>
    <xf numFmtId="174" fontId="54" fillId="33" borderId="200" xfId="1" applyFont="1" applyFill="1" applyBorder="1" applyProtection="1">
      <protection locked="0"/>
    </xf>
    <xf numFmtId="174" fontId="54" fillId="43" borderId="200" xfId="1" applyFont="1" applyFill="1" applyBorder="1" applyProtection="1">
      <protection locked="0"/>
    </xf>
    <xf numFmtId="174" fontId="54" fillId="44" borderId="200" xfId="1" applyFont="1" applyFill="1" applyBorder="1" applyProtection="1">
      <protection locked="0"/>
    </xf>
    <xf numFmtId="174" fontId="54" fillId="34" borderId="200" xfId="1" applyFont="1" applyFill="1" applyBorder="1" applyProtection="1">
      <protection locked="0"/>
    </xf>
    <xf numFmtId="174" fontId="54" fillId="40" borderId="200" xfId="1" applyFont="1" applyFill="1" applyBorder="1" applyProtection="1">
      <protection locked="0"/>
    </xf>
    <xf numFmtId="174" fontId="54" fillId="45" borderId="200" xfId="1" applyFont="1" applyFill="1" applyBorder="1" applyProtection="1">
      <protection locked="0"/>
    </xf>
    <xf numFmtId="0" fontId="94" fillId="2" borderId="0" xfId="0" applyFont="1" applyFill="1" applyAlignment="1">
      <alignment vertical="center"/>
    </xf>
    <xf numFmtId="0" fontId="109" fillId="0" borderId="0" xfId="0" applyFont="1" applyAlignment="1">
      <alignment horizontal="left" vertical="top"/>
    </xf>
    <xf numFmtId="174" fontId="49" fillId="9" borderId="0" xfId="1" applyFont="1" applyFill="1"/>
    <xf numFmtId="0" fontId="87" fillId="0" borderId="0" xfId="8" applyFont="1" applyAlignment="1">
      <alignment horizontal="right" vertical="center"/>
    </xf>
    <xf numFmtId="0" fontId="214" fillId="0" borderId="8" xfId="0" applyFont="1" applyBorder="1" applyAlignment="1">
      <alignment vertical="center"/>
    </xf>
    <xf numFmtId="1" fontId="87" fillId="0" borderId="0" xfId="8" applyNumberFormat="1" applyFont="1" applyAlignment="1">
      <alignment horizontal="right" vertical="center"/>
    </xf>
    <xf numFmtId="49" fontId="254" fillId="0" borderId="8" xfId="0" applyNumberFormat="1" applyFont="1" applyBorder="1"/>
    <xf numFmtId="0" fontId="105" fillId="0" borderId="8" xfId="0" applyFont="1" applyBorder="1" applyAlignment="1">
      <alignment horizontal="left" wrapText="1"/>
    </xf>
    <xf numFmtId="1" fontId="65" fillId="0" borderId="0" xfId="1" applyNumberFormat="1" applyFont="1" applyAlignment="1">
      <alignment horizontal="right"/>
    </xf>
    <xf numFmtId="49" fontId="0" fillId="2" borderId="0" xfId="0" applyNumberFormat="1" applyFill="1"/>
    <xf numFmtId="49" fontId="0" fillId="2" borderId="8" xfId="0" applyNumberFormat="1" applyFill="1" applyBorder="1"/>
    <xf numFmtId="0" fontId="102" fillId="0" borderId="8" xfId="0" applyFont="1" applyBorder="1" applyAlignment="1">
      <alignment vertical="top" wrapText="1"/>
    </xf>
    <xf numFmtId="174" fontId="222" fillId="0" borderId="8" xfId="1" applyFont="1" applyBorder="1" applyAlignment="1">
      <alignment horizontal="left"/>
    </xf>
    <xf numFmtId="0" fontId="135" fillId="0" borderId="0" xfId="0" applyFont="1" applyAlignment="1">
      <alignment vertical="center"/>
    </xf>
    <xf numFmtId="0" fontId="135" fillId="0" borderId="0" xfId="0" applyFont="1" applyAlignment="1">
      <alignment wrapText="1"/>
    </xf>
    <xf numFmtId="0" fontId="135" fillId="0" borderId="0" xfId="0" applyFont="1" applyAlignment="1">
      <alignment horizontal="justify" vertical="center"/>
    </xf>
    <xf numFmtId="1" fontId="106" fillId="0" borderId="0" xfId="0" applyNumberFormat="1" applyFont="1" applyAlignment="1">
      <alignment horizontal="right" vertical="center"/>
    </xf>
    <xf numFmtId="1" fontId="69" fillId="0" borderId="0" xfId="1" applyNumberFormat="1" applyFont="1" applyFill="1"/>
    <xf numFmtId="0" fontId="296" fillId="0" borderId="0" xfId="0" applyFont="1"/>
    <xf numFmtId="1" fontId="0" fillId="0" borderId="10" xfId="0" applyNumberFormat="1" applyBorder="1"/>
    <xf numFmtId="1" fontId="94" fillId="0" borderId="10" xfId="0" applyNumberFormat="1" applyFont="1" applyBorder="1" applyAlignment="1">
      <alignment horizontal="right" vertical="center"/>
    </xf>
    <xf numFmtId="0" fontId="94" fillId="0" borderId="10" xfId="0" applyFont="1" applyBorder="1" applyAlignment="1">
      <alignment vertical="center"/>
    </xf>
    <xf numFmtId="1" fontId="65" fillId="0" borderId="10" xfId="0" applyNumberFormat="1" applyFont="1" applyBorder="1" applyAlignment="1">
      <alignment horizontal="right" vertical="center" wrapText="1" indent="1"/>
    </xf>
    <xf numFmtId="0" fontId="65" fillId="0" borderId="0" xfId="0" applyFont="1" applyAlignment="1">
      <alignment vertical="center" wrapText="1"/>
    </xf>
    <xf numFmtId="1" fontId="65" fillId="0" borderId="0" xfId="0" applyNumberFormat="1" applyFont="1" applyAlignment="1">
      <alignment horizontal="left" vertical="center" indent="1"/>
    </xf>
    <xf numFmtId="0" fontId="176" fillId="0" borderId="0" xfId="0" applyFont="1" applyAlignment="1">
      <alignment vertical="center" wrapText="1"/>
    </xf>
    <xf numFmtId="1" fontId="89" fillId="0" borderId="8" xfId="0" applyNumberFormat="1" applyFont="1" applyBorder="1" applyAlignment="1">
      <alignment horizontal="right" vertical="top" wrapText="1"/>
    </xf>
    <xf numFmtId="1" fontId="65" fillId="0" borderId="8" xfId="0" applyNumberFormat="1" applyFont="1" applyBorder="1"/>
    <xf numFmtId="0" fontId="65" fillId="0" borderId="10" xfId="0" applyFont="1" applyBorder="1" applyAlignment="1">
      <alignment vertical="center"/>
    </xf>
    <xf numFmtId="1" fontId="0" fillId="0" borderId="10" xfId="0" applyNumberFormat="1" applyBorder="1" applyAlignment="1">
      <alignment vertical="top"/>
    </xf>
    <xf numFmtId="1" fontId="65" fillId="0" borderId="8" xfId="1" applyNumberFormat="1" applyFont="1" applyFill="1" applyBorder="1" applyAlignment="1"/>
    <xf numFmtId="0" fontId="65" fillId="0" borderId="0" xfId="0" applyFont="1" applyAlignment="1">
      <alignment vertical="center"/>
    </xf>
    <xf numFmtId="1" fontId="221" fillId="0" borderId="10" xfId="32" applyNumberFormat="1" applyFont="1" applyBorder="1" applyAlignment="1">
      <alignment horizontal="right"/>
    </xf>
    <xf numFmtId="0" fontId="8" fillId="0" borderId="0" xfId="21" applyFont="1"/>
    <xf numFmtId="1" fontId="65" fillId="0" borderId="8" xfId="0" applyNumberFormat="1" applyFont="1" applyBorder="1" applyAlignment="1">
      <alignment horizontal="right"/>
    </xf>
    <xf numFmtId="1" fontId="283" fillId="0" borderId="10" xfId="0" applyNumberFormat="1" applyFont="1" applyBorder="1"/>
    <xf numFmtId="1" fontId="65" fillId="0" borderId="10" xfId="1" applyNumberFormat="1" applyFont="1" applyBorder="1"/>
    <xf numFmtId="1" fontId="65" fillId="0" borderId="10" xfId="0" applyNumberFormat="1" applyFont="1" applyBorder="1"/>
    <xf numFmtId="1" fontId="52" fillId="0" borderId="10" xfId="1" applyNumberFormat="1" applyBorder="1" applyAlignment="1">
      <alignment horizontal="right"/>
    </xf>
    <xf numFmtId="49" fontId="52" fillId="0" borderId="0" xfId="0" applyNumberFormat="1" applyFont="1" applyAlignment="1">
      <alignment horizontal="left"/>
    </xf>
    <xf numFmtId="0" fontId="65" fillId="0" borderId="10" xfId="0" applyFont="1" applyBorder="1"/>
    <xf numFmtId="0" fontId="52" fillId="0" borderId="0" xfId="0" applyFont="1" applyAlignment="1">
      <alignment horizontal="center" vertical="center"/>
    </xf>
    <xf numFmtId="0" fontId="52" fillId="0" borderId="0" xfId="0" applyFont="1" applyAlignment="1">
      <alignment wrapText="1"/>
    </xf>
    <xf numFmtId="0" fontId="52" fillId="0" borderId="0" xfId="0" applyFont="1" applyAlignment="1">
      <alignment horizontal="justify" vertical="center" wrapText="1"/>
    </xf>
    <xf numFmtId="0" fontId="0" fillId="0" borderId="0" xfId="0" applyAlignment="1">
      <alignment horizontal="justify" wrapText="1"/>
    </xf>
    <xf numFmtId="0" fontId="49" fillId="0" borderId="0" xfId="0" applyFont="1" applyAlignment="1">
      <alignment horizontal="justify" vertical="center" wrapText="1"/>
    </xf>
    <xf numFmtId="0" fontId="299" fillId="0" borderId="0" xfId="0" applyFont="1" applyAlignment="1">
      <alignment horizontal="justify" vertical="center" wrapText="1"/>
    </xf>
    <xf numFmtId="0" fontId="140" fillId="0" borderId="0" xfId="143" applyFont="1" applyAlignment="1">
      <alignment vertical="center"/>
    </xf>
    <xf numFmtId="0" fontId="86" fillId="0" borderId="0" xfId="0" applyFont="1" applyAlignment="1">
      <alignment horizontal="justify" vertical="center" wrapText="1"/>
    </xf>
    <xf numFmtId="0" fontId="167" fillId="0" borderId="0" xfId="143" applyFont="1" applyAlignment="1">
      <alignment vertical="center"/>
    </xf>
    <xf numFmtId="0" fontId="300" fillId="0" borderId="0" xfId="0" applyFont="1" applyAlignment="1">
      <alignment wrapText="1"/>
    </xf>
    <xf numFmtId="0" fontId="300" fillId="0" borderId="0" xfId="0" applyFont="1"/>
    <xf numFmtId="0" fontId="170" fillId="0" borderId="0" xfId="0" applyFont="1"/>
    <xf numFmtId="0" fontId="135" fillId="0" borderId="0" xfId="0" applyFont="1" applyAlignment="1">
      <alignment horizontal="center" vertical="top"/>
    </xf>
    <xf numFmtId="0" fontId="170" fillId="0" borderId="0" xfId="0" applyFont="1" applyAlignment="1">
      <alignment horizontal="justify"/>
    </xf>
    <xf numFmtId="0" fontId="135" fillId="0" borderId="216" xfId="0" applyFont="1" applyBorder="1"/>
    <xf numFmtId="0" fontId="170" fillId="0" borderId="0" xfId="0" applyFont="1" applyAlignment="1">
      <alignment vertical="center"/>
    </xf>
    <xf numFmtId="169" fontId="0" fillId="0" borderId="0" xfId="59" applyFont="1"/>
    <xf numFmtId="169" fontId="0" fillId="0" borderId="0" xfId="59" applyFont="1" applyBorder="1"/>
    <xf numFmtId="169" fontId="289" fillId="0" borderId="0" xfId="59" applyFont="1" applyAlignment="1">
      <alignment horizontal="right"/>
    </xf>
    <xf numFmtId="0" fontId="0" fillId="35" borderId="0" xfId="0" applyFill="1" applyProtection="1">
      <protection locked="0"/>
    </xf>
    <xf numFmtId="4" fontId="245" fillId="35" borderId="0" xfId="0" applyNumberFormat="1" applyFont="1" applyFill="1" applyAlignment="1">
      <alignment horizontal="right" vertical="top" wrapText="1"/>
    </xf>
    <xf numFmtId="174" fontId="139" fillId="0" borderId="218" xfId="1" applyFont="1" applyFill="1" applyBorder="1" applyAlignment="1" applyProtection="1">
      <alignment horizontal="center" vertical="center" wrapText="1"/>
    </xf>
    <xf numFmtId="0" fontId="92" fillId="13" borderId="221" xfId="0" applyFont="1" applyFill="1" applyBorder="1" applyAlignment="1">
      <alignment vertical="center"/>
    </xf>
    <xf numFmtId="0" fontId="92" fillId="11" borderId="221" xfId="0" applyFont="1" applyFill="1" applyBorder="1" applyAlignment="1">
      <alignment vertical="center"/>
    </xf>
    <xf numFmtId="0" fontId="92" fillId="14" borderId="221" xfId="0" applyFont="1" applyFill="1" applyBorder="1" applyAlignment="1">
      <alignment horizontal="center" vertical="center"/>
    </xf>
    <xf numFmtId="0" fontId="82" fillId="11" borderId="222" xfId="0" applyFont="1" applyFill="1" applyBorder="1" applyAlignment="1">
      <alignment horizontal="center" vertical="center"/>
    </xf>
    <xf numFmtId="0" fontId="82" fillId="0" borderId="222" xfId="0" applyFont="1" applyBorder="1" applyAlignment="1">
      <alignment horizontal="center" vertical="center"/>
    </xf>
    <xf numFmtId="0" fontId="92" fillId="11" borderId="221" xfId="0" applyFont="1" applyFill="1" applyBorder="1" applyAlignment="1">
      <alignment horizontal="center" vertical="center"/>
    </xf>
    <xf numFmtId="0" fontId="82" fillId="11" borderId="223" xfId="0" applyFont="1" applyFill="1" applyBorder="1" applyAlignment="1">
      <alignment horizontal="center" vertical="center"/>
    </xf>
    <xf numFmtId="0" fontId="92" fillId="11" borderId="222" xfId="0" quotePrefix="1" applyFont="1" applyFill="1" applyBorder="1" applyAlignment="1">
      <alignment horizontal="center" vertical="center"/>
    </xf>
    <xf numFmtId="49" fontId="147" fillId="17" borderId="218" xfId="0" applyNumberFormat="1" applyFont="1" applyFill="1" applyBorder="1" applyAlignment="1">
      <alignment vertical="center" wrapText="1"/>
    </xf>
    <xf numFmtId="174" fontId="53" fillId="17" borderId="218" xfId="1" applyFont="1" applyFill="1" applyBorder="1" applyAlignment="1" applyProtection="1">
      <alignment horizontal="right" vertical="center" wrapText="1"/>
    </xf>
    <xf numFmtId="174" fontId="148" fillId="17" borderId="218" xfId="1" applyFont="1" applyFill="1" applyBorder="1" applyAlignment="1" applyProtection="1">
      <alignment horizontal="right" vertical="center" wrapText="1"/>
    </xf>
    <xf numFmtId="49" fontId="147" fillId="17" borderId="221" xfId="0" applyNumberFormat="1" applyFont="1" applyFill="1" applyBorder="1" applyAlignment="1">
      <alignment vertical="center" wrapText="1"/>
    </xf>
    <xf numFmtId="49" fontId="92" fillId="11" borderId="221" xfId="0" applyNumberFormat="1" applyFont="1" applyFill="1" applyBorder="1" applyAlignment="1">
      <alignment vertical="center"/>
    </xf>
    <xf numFmtId="0" fontId="82" fillId="0" borderId="222" xfId="0" quotePrefix="1" applyFont="1" applyBorder="1" applyAlignment="1">
      <alignment horizontal="center" vertical="center"/>
    </xf>
    <xf numFmtId="174" fontId="53" fillId="17" borderId="221" xfId="1" applyFont="1" applyFill="1" applyBorder="1" applyAlignment="1" applyProtection="1">
      <alignment horizontal="right" vertical="center" wrapText="1"/>
    </xf>
    <xf numFmtId="0" fontId="92" fillId="11" borderId="224" xfId="0" applyFont="1" applyFill="1" applyBorder="1" applyAlignment="1">
      <alignment vertical="center"/>
    </xf>
    <xf numFmtId="0" fontId="92" fillId="11" borderId="225" xfId="0" applyFont="1" applyFill="1" applyBorder="1" applyAlignment="1">
      <alignment vertical="center"/>
    </xf>
    <xf numFmtId="0" fontId="82" fillId="11" borderId="227" xfId="0" applyFont="1" applyFill="1" applyBorder="1" applyAlignment="1">
      <alignment horizontal="center" vertical="center" wrapText="1"/>
    </xf>
    <xf numFmtId="0" fontId="151" fillId="0" borderId="228" xfId="0" quotePrefix="1" applyFont="1" applyBorder="1" applyAlignment="1">
      <alignment horizontal="center" vertical="center" wrapText="1"/>
    </xf>
    <xf numFmtId="0" fontId="151" fillId="16" borderId="228" xfId="0" quotePrefix="1" applyFont="1" applyFill="1" applyBorder="1" applyAlignment="1">
      <alignment horizontal="center" vertical="center" wrapText="1"/>
    </xf>
    <xf numFmtId="49" fontId="92" fillId="11" borderId="225" xfId="0" applyNumberFormat="1" applyFont="1" applyFill="1" applyBorder="1" applyAlignment="1">
      <alignment vertical="center" wrapText="1"/>
    </xf>
    <xf numFmtId="0" fontId="82" fillId="11" borderId="227" xfId="0" applyFont="1" applyFill="1" applyBorder="1" applyAlignment="1">
      <alignment horizontal="center" vertical="center"/>
    </xf>
    <xf numFmtId="0" fontId="82" fillId="0" borderId="228" xfId="0" applyFont="1" applyBorder="1" applyAlignment="1">
      <alignment horizontal="center" vertical="center"/>
    </xf>
    <xf numFmtId="0" fontId="82" fillId="11" borderId="229" xfId="0" applyFont="1" applyFill="1" applyBorder="1" applyAlignment="1">
      <alignment horizontal="center" vertical="center"/>
    </xf>
    <xf numFmtId="0" fontId="92" fillId="11" borderId="228" xfId="0" quotePrefix="1" applyFont="1" applyFill="1" applyBorder="1" applyAlignment="1">
      <alignment horizontal="center" vertical="center"/>
    </xf>
    <xf numFmtId="0" fontId="82" fillId="0" borderId="228" xfId="0" quotePrefix="1" applyFont="1" applyBorder="1" applyAlignment="1">
      <alignment horizontal="center" vertical="center"/>
    </xf>
    <xf numFmtId="0" fontId="155" fillId="20" borderId="230" xfId="0" applyFont="1" applyFill="1" applyBorder="1"/>
    <xf numFmtId="0" fontId="156" fillId="20" borderId="232" xfId="0" applyFont="1" applyFill="1" applyBorder="1"/>
    <xf numFmtId="174" fontId="57" fillId="21" borderId="233" xfId="1" applyFont="1" applyFill="1" applyBorder="1" applyAlignment="1">
      <alignment horizontal="left" vertical="center" wrapText="1"/>
    </xf>
    <xf numFmtId="0" fontId="92" fillId="11" borderId="225" xfId="0" applyFont="1" applyFill="1" applyBorder="1" applyAlignment="1">
      <alignment horizontal="left" vertical="center"/>
    </xf>
    <xf numFmtId="0" fontId="82" fillId="11" borderId="234" xfId="0" applyFont="1" applyFill="1" applyBorder="1" applyAlignment="1">
      <alignment horizontal="center" vertical="center"/>
    </xf>
    <xf numFmtId="3" fontId="131" fillId="0" borderId="0" xfId="5" applyNumberFormat="1" applyFont="1"/>
    <xf numFmtId="0" fontId="121" fillId="0" borderId="227" xfId="88" applyFont="1" applyBorder="1"/>
    <xf numFmtId="0" fontId="240" fillId="0" borderId="0" xfId="0" applyFont="1" applyAlignment="1">
      <alignment vertical="top"/>
    </xf>
    <xf numFmtId="1" fontId="65" fillId="0" borderId="0" xfId="0" applyNumberFormat="1" applyFont="1" applyAlignment="1">
      <alignment horizontal="left"/>
    </xf>
    <xf numFmtId="1" fontId="87" fillId="0" borderId="0" xfId="8" applyNumberFormat="1" applyFont="1" applyAlignment="1">
      <alignment horizontal="left" vertical="center"/>
    </xf>
    <xf numFmtId="176" fontId="0" fillId="0" borderId="0" xfId="1" applyNumberFormat="1" applyFont="1" applyFill="1" applyBorder="1" applyProtection="1"/>
    <xf numFmtId="176" fontId="0" fillId="0" borderId="0" xfId="1" applyNumberFormat="1" applyFont="1" applyProtection="1"/>
    <xf numFmtId="176" fontId="0" fillId="0" borderId="0" xfId="1" applyNumberFormat="1" applyFont="1" applyFill="1" applyProtection="1"/>
    <xf numFmtId="0" fontId="65" fillId="0" borderId="61" xfId="0" applyFont="1" applyBorder="1" applyAlignment="1">
      <alignment vertical="center"/>
    </xf>
    <xf numFmtId="0" fontId="214" fillId="0" borderId="61" xfId="0" applyFont="1" applyBorder="1" applyAlignment="1">
      <alignment vertical="center"/>
    </xf>
    <xf numFmtId="0" fontId="302" fillId="0" borderId="0" xfId="0" applyFont="1" applyAlignment="1">
      <alignment vertical="center"/>
    </xf>
    <xf numFmtId="0" fontId="52" fillId="0" borderId="61" xfId="0" applyFont="1" applyBorder="1" applyAlignment="1">
      <alignment vertical="center"/>
    </xf>
    <xf numFmtId="0" fontId="108" fillId="0" borderId="0" xfId="145" applyFont="1" applyAlignment="1">
      <alignment horizontal="left" wrapText="1"/>
    </xf>
    <xf numFmtId="0" fontId="7" fillId="0" borderId="0" xfId="145"/>
    <xf numFmtId="0" fontId="7" fillId="0" borderId="0" xfId="145" applyAlignment="1">
      <alignment vertical="top"/>
    </xf>
    <xf numFmtId="0" fontId="52" fillId="0" borderId="0" xfId="145" applyFont="1"/>
    <xf numFmtId="0" fontId="249" fillId="0" borderId="0" xfId="0" applyFont="1" applyAlignment="1">
      <alignment horizontal="left" vertical="center" wrapText="1"/>
    </xf>
    <xf numFmtId="0" fontId="65" fillId="0" borderId="8" xfId="0" applyFont="1" applyBorder="1" applyAlignment="1">
      <alignment horizontal="right"/>
    </xf>
    <xf numFmtId="0" fontId="131" fillId="0" borderId="0" xfId="32" applyFont="1"/>
    <xf numFmtId="174" fontId="197" fillId="27" borderId="24" xfId="1" applyFont="1" applyFill="1" applyBorder="1"/>
    <xf numFmtId="174" fontId="199" fillId="27" borderId="0" xfId="1" applyFont="1" applyFill="1" applyBorder="1" applyAlignment="1">
      <alignment horizontal="right" vertical="center" wrapText="1"/>
    </xf>
    <xf numFmtId="174" fontId="199" fillId="27" borderId="23" xfId="1" applyFont="1" applyFill="1" applyBorder="1" applyAlignment="1">
      <alignment horizontal="right" vertical="center" wrapText="1"/>
    </xf>
    <xf numFmtId="174" fontId="199" fillId="27" borderId="24" xfId="1" applyFont="1" applyFill="1" applyBorder="1" applyAlignment="1">
      <alignment horizontal="right" vertical="center" wrapText="1"/>
    </xf>
    <xf numFmtId="174" fontId="197" fillId="27" borderId="0" xfId="1" applyFont="1" applyFill="1" applyBorder="1"/>
    <xf numFmtId="174" fontId="199" fillId="27" borderId="24" xfId="1" applyFont="1" applyFill="1" applyBorder="1" applyAlignment="1">
      <alignment horizontal="right" vertical="center"/>
    </xf>
    <xf numFmtId="174" fontId="199" fillId="27" borderId="0" xfId="1" applyFont="1" applyFill="1" applyBorder="1" applyAlignment="1">
      <alignment horizontal="right" vertical="center"/>
    </xf>
    <xf numFmtId="174" fontId="199" fillId="27" borderId="128" xfId="1" applyFont="1" applyFill="1" applyBorder="1" applyAlignment="1">
      <alignment horizontal="right" vertical="center"/>
    </xf>
    <xf numFmtId="174" fontId="199" fillId="27" borderId="93" xfId="1" applyFont="1" applyFill="1" applyBorder="1" applyAlignment="1">
      <alignment horizontal="right" vertical="center" wrapText="1"/>
    </xf>
    <xf numFmtId="174" fontId="199" fillId="27" borderId="129" xfId="1" applyFont="1" applyFill="1" applyBorder="1" applyAlignment="1">
      <alignment horizontal="right" vertical="center" wrapText="1"/>
    </xf>
    <xf numFmtId="174" fontId="199" fillId="27" borderId="128" xfId="1" applyFont="1" applyFill="1" applyBorder="1" applyAlignment="1">
      <alignment horizontal="right" vertical="center" wrapText="1"/>
    </xf>
    <xf numFmtId="174" fontId="199" fillId="27" borderId="93" xfId="1" applyFont="1" applyFill="1" applyBorder="1" applyAlignment="1">
      <alignment horizontal="right" vertical="center"/>
    </xf>
    <xf numFmtId="174" fontId="199" fillId="27" borderId="126" xfId="1" applyFont="1" applyFill="1" applyBorder="1" applyAlignment="1">
      <alignment horizontal="right" vertical="center" wrapText="1"/>
    </xf>
    <xf numFmtId="174" fontId="199" fillId="27" borderId="76" xfId="1" applyFont="1" applyFill="1" applyBorder="1" applyAlignment="1">
      <alignment horizontal="right" vertical="center" wrapText="1"/>
    </xf>
    <xf numFmtId="174" fontId="199" fillId="27" borderId="127" xfId="1" applyFont="1" applyFill="1" applyBorder="1" applyAlignment="1">
      <alignment horizontal="right" vertical="center" wrapText="1"/>
    </xf>
    <xf numFmtId="174" fontId="197" fillId="27" borderId="128" xfId="1" applyFont="1" applyFill="1" applyBorder="1"/>
    <xf numFmtId="174" fontId="197" fillId="27" borderId="93" xfId="1" applyFont="1" applyFill="1" applyBorder="1"/>
    <xf numFmtId="174" fontId="199" fillId="27" borderId="218" xfId="1" applyFont="1" applyFill="1" applyBorder="1" applyAlignment="1">
      <alignment horizontal="right" vertical="center" wrapText="1"/>
    </xf>
    <xf numFmtId="174" fontId="199" fillId="27" borderId="221" xfId="1" applyFont="1" applyFill="1" applyBorder="1" applyAlignment="1">
      <alignment horizontal="right" vertical="center" wrapText="1"/>
    </xf>
    <xf numFmtId="174" fontId="199" fillId="27" borderId="217" xfId="1" applyFont="1" applyFill="1" applyBorder="1" applyAlignment="1">
      <alignment horizontal="right" vertical="center" wrapText="1"/>
    </xf>
    <xf numFmtId="0" fontId="109" fillId="0" borderId="0" xfId="32" applyFont="1" applyAlignment="1">
      <alignment horizontal="justify" vertical="top" wrapText="1"/>
    </xf>
    <xf numFmtId="0" fontId="109" fillId="0" borderId="0" xfId="32" applyFont="1" applyAlignment="1">
      <alignment horizontal="left"/>
    </xf>
    <xf numFmtId="0" fontId="109" fillId="0" borderId="0" xfId="32" applyFont="1"/>
    <xf numFmtId="0" fontId="135" fillId="0" borderId="0" xfId="5" applyFont="1" applyAlignment="1">
      <alignment wrapText="1"/>
    </xf>
    <xf numFmtId="0" fontId="208" fillId="0" borderId="0" xfId="5" applyFont="1" applyAlignment="1">
      <alignment vertical="top" wrapText="1"/>
    </xf>
    <xf numFmtId="0" fontId="208" fillId="0" borderId="0" xfId="115" applyFont="1"/>
    <xf numFmtId="0" fontId="52" fillId="0" borderId="0" xfId="0" applyFont="1" applyAlignment="1">
      <alignment vertical="center" wrapText="1"/>
    </xf>
    <xf numFmtId="0" fontId="52" fillId="0" borderId="0" xfId="0" applyFont="1" applyAlignment="1">
      <alignment horizontal="left" vertical="center"/>
    </xf>
    <xf numFmtId="0" fontId="161" fillId="0" borderId="0" xfId="0" applyFont="1" applyAlignment="1">
      <alignment horizontal="left" vertical="center"/>
    </xf>
    <xf numFmtId="0" fontId="52" fillId="0" borderId="0" xfId="1" applyNumberFormat="1" applyFont="1"/>
    <xf numFmtId="49" fontId="65" fillId="0" borderId="8" xfId="0" applyNumberFormat="1" applyFont="1" applyBorder="1" applyAlignment="1">
      <alignment vertical="center"/>
    </xf>
    <xf numFmtId="49" fontId="65" fillId="0" borderId="0" xfId="0" applyNumberFormat="1" applyFont="1" applyAlignment="1">
      <alignment vertical="center" wrapText="1"/>
    </xf>
    <xf numFmtId="49" fontId="65" fillId="0" borderId="5" xfId="0" applyNumberFormat="1" applyFont="1" applyBorder="1" applyAlignment="1">
      <alignment vertical="center" wrapText="1"/>
    </xf>
    <xf numFmtId="1" fontId="65" fillId="0" borderId="8" xfId="0" applyNumberFormat="1" applyFont="1" applyBorder="1" applyAlignment="1">
      <alignment horizontal="right" vertical="center"/>
    </xf>
    <xf numFmtId="1" fontId="52" fillId="0" borderId="0" xfId="0" applyNumberFormat="1" applyFont="1"/>
    <xf numFmtId="49" fontId="222" fillId="0" borderId="0" xfId="1" applyNumberFormat="1" applyFont="1" applyFill="1" applyBorder="1" applyAlignment="1" applyProtection="1">
      <alignment horizontal="left"/>
    </xf>
    <xf numFmtId="1" fontId="263" fillId="0" borderId="10" xfId="0" applyNumberFormat="1" applyFont="1" applyBorder="1" applyAlignment="1">
      <alignment horizontal="left" vertical="center"/>
    </xf>
    <xf numFmtId="49" fontId="293" fillId="0" borderId="0" xfId="1" applyNumberFormat="1" applyFont="1" applyFill="1" applyBorder="1" applyAlignment="1" applyProtection="1">
      <alignment horizontal="left"/>
    </xf>
    <xf numFmtId="1" fontId="265" fillId="0" borderId="10" xfId="0" applyNumberFormat="1" applyFont="1" applyBorder="1" applyAlignment="1">
      <alignment vertical="center"/>
    </xf>
    <xf numFmtId="49" fontId="294" fillId="0" borderId="0" xfId="1" applyNumberFormat="1" applyFont="1" applyFill="1" applyBorder="1" applyAlignment="1" applyProtection="1">
      <alignment horizontal="left"/>
    </xf>
    <xf numFmtId="49" fontId="65" fillId="0" borderId="0" xfId="0" applyNumberFormat="1" applyFont="1"/>
    <xf numFmtId="49" fontId="104" fillId="0" borderId="0" xfId="0" applyNumberFormat="1" applyFont="1" applyAlignment="1">
      <alignment vertical="top"/>
    </xf>
    <xf numFmtId="1" fontId="65" fillId="0" borderId="0" xfId="1" applyNumberFormat="1" applyFont="1" applyFill="1"/>
    <xf numFmtId="1" fontId="51" fillId="0" borderId="0" xfId="1" applyNumberFormat="1" applyFont="1" applyFill="1" applyBorder="1" applyAlignment="1" applyProtection="1">
      <alignment horizontal="left"/>
    </xf>
    <xf numFmtId="1" fontId="288" fillId="0" borderId="0" xfId="1" applyNumberFormat="1" applyFont="1"/>
    <xf numFmtId="1" fontId="263" fillId="0" borderId="0" xfId="1" applyNumberFormat="1" applyFont="1" applyAlignment="1">
      <alignment horizontal="left" vertical="center"/>
    </xf>
    <xf numFmtId="1" fontId="265" fillId="0" borderId="0" xfId="1" applyNumberFormat="1" applyFont="1" applyAlignment="1">
      <alignment vertical="center"/>
    </xf>
    <xf numFmtId="49" fontId="65" fillId="0" borderId="8" xfId="0" applyNumberFormat="1" applyFont="1" applyBorder="1"/>
    <xf numFmtId="49" fontId="0" fillId="0" borderId="24" xfId="0" applyNumberFormat="1" applyBorder="1"/>
    <xf numFmtId="171" fontId="52" fillId="2" borderId="8" xfId="0" applyNumberFormat="1" applyFont="1" applyFill="1" applyBorder="1"/>
    <xf numFmtId="0" fontId="105" fillId="0" borderId="61" xfId="0" applyFont="1" applyBorder="1" applyAlignment="1">
      <alignment vertical="center"/>
    </xf>
    <xf numFmtId="0" fontId="176" fillId="0" borderId="61" xfId="0" applyFont="1" applyBorder="1" applyAlignment="1">
      <alignment vertical="center"/>
    </xf>
    <xf numFmtId="0" fontId="65" fillId="0" borderId="24" xfId="0" applyFont="1" applyBorder="1" applyAlignment="1">
      <alignment vertical="center"/>
    </xf>
    <xf numFmtId="0" fontId="65" fillId="0" borderId="23" xfId="0" applyFont="1" applyBorder="1" applyAlignment="1">
      <alignment vertical="center"/>
    </xf>
    <xf numFmtId="0" fontId="52" fillId="0" borderId="23" xfId="0" applyFont="1" applyBorder="1" applyAlignment="1">
      <alignment vertical="center"/>
    </xf>
    <xf numFmtId="0" fontId="65" fillId="0" borderId="23" xfId="0" applyFont="1" applyBorder="1" applyAlignment="1">
      <alignment vertical="center" wrapText="1"/>
    </xf>
    <xf numFmtId="0" fontId="51" fillId="0" borderId="0" xfId="0" applyFont="1" applyAlignment="1">
      <alignment vertical="center"/>
    </xf>
    <xf numFmtId="0" fontId="306" fillId="0" borderId="0" xfId="0" applyFont="1" applyAlignment="1">
      <alignment vertical="center"/>
    </xf>
    <xf numFmtId="0" fontId="307" fillId="0" borderId="0" xfId="0" applyFont="1" applyAlignment="1">
      <alignment vertical="center"/>
    </xf>
    <xf numFmtId="49" fontId="82" fillId="11" borderId="200" xfId="0" applyNumberFormat="1" applyFont="1" applyFill="1" applyBorder="1" applyAlignment="1">
      <alignment horizontal="center" vertical="center" wrapText="1"/>
    </xf>
    <xf numFmtId="49" fontId="82" fillId="11" borderId="227" xfId="0" applyNumberFormat="1" applyFont="1" applyFill="1" applyBorder="1" applyAlignment="1">
      <alignment horizontal="center" vertical="center" wrapText="1"/>
    </xf>
    <xf numFmtId="49" fontId="82" fillId="11" borderId="34" xfId="0" applyNumberFormat="1" applyFont="1" applyFill="1" applyBorder="1" applyAlignment="1">
      <alignment horizontal="center" vertical="center" wrapText="1"/>
    </xf>
    <xf numFmtId="49" fontId="82" fillId="11" borderId="33" xfId="0" applyNumberFormat="1" applyFont="1" applyFill="1" applyBorder="1" applyAlignment="1">
      <alignment horizontal="center" vertical="center"/>
    </xf>
    <xf numFmtId="0" fontId="92" fillId="11" borderId="50" xfId="0" applyFont="1" applyFill="1" applyBorder="1" applyAlignment="1">
      <alignment horizontal="center" vertical="center" wrapText="1"/>
    </xf>
    <xf numFmtId="0" fontId="135" fillId="0" borderId="242" xfId="0" applyFont="1" applyBorder="1"/>
    <xf numFmtId="37" fontId="58" fillId="0" borderId="23" xfId="13" applyNumberFormat="1" applyFont="1" applyBorder="1"/>
    <xf numFmtId="0" fontId="92" fillId="11" borderId="240" xfId="0" applyFont="1" applyFill="1" applyBorder="1" applyAlignment="1">
      <alignment vertical="center"/>
    </xf>
    <xf numFmtId="174" fontId="6" fillId="0" borderId="0" xfId="1" applyFont="1"/>
    <xf numFmtId="0" fontId="92" fillId="11" borderId="241" xfId="0" applyFont="1" applyFill="1" applyBorder="1" applyAlignment="1">
      <alignment horizontal="center" vertical="center"/>
    </xf>
    <xf numFmtId="0" fontId="92" fillId="11" borderId="241" xfId="0" applyFont="1" applyFill="1" applyBorder="1" applyAlignment="1">
      <alignment vertical="center"/>
    </xf>
    <xf numFmtId="174" fontId="6" fillId="9" borderId="0" xfId="1" applyFont="1" applyFill="1"/>
    <xf numFmtId="0" fontId="92" fillId="11" borderId="240" xfId="0" applyFont="1" applyFill="1" applyBorder="1" applyAlignment="1">
      <alignment horizontal="center" vertical="center"/>
    </xf>
    <xf numFmtId="49" fontId="92" fillId="11" borderId="240" xfId="0" applyNumberFormat="1" applyFont="1" applyFill="1" applyBorder="1" applyAlignment="1">
      <alignment vertical="center"/>
    </xf>
    <xf numFmtId="0" fontId="82" fillId="11" borderId="241" xfId="0" applyFont="1" applyFill="1" applyBorder="1" applyAlignment="1">
      <alignment horizontal="center" vertical="center"/>
    </xf>
    <xf numFmtId="0" fontId="92" fillId="11" borderId="226" xfId="0" applyFont="1" applyFill="1" applyBorder="1" applyAlignment="1">
      <alignment vertical="center" wrapText="1"/>
    </xf>
    <xf numFmtId="0" fontId="82" fillId="11" borderId="226" xfId="0" applyFont="1" applyFill="1" applyBorder="1" applyAlignment="1">
      <alignment vertical="center"/>
    </xf>
    <xf numFmtId="49" fontId="82" fillId="11" borderId="231" xfId="0" applyNumberFormat="1" applyFont="1" applyFill="1" applyBorder="1" applyAlignment="1">
      <alignment vertical="center"/>
    </xf>
    <xf numFmtId="0" fontId="92" fillId="11" borderId="243" xfId="0" applyFont="1" applyFill="1" applyBorder="1" applyAlignment="1">
      <alignment horizontal="center" vertical="center"/>
    </xf>
    <xf numFmtId="0" fontId="92" fillId="13" borderId="243" xfId="0" quotePrefix="1" applyFont="1" applyFill="1" applyBorder="1" applyAlignment="1">
      <alignment horizontal="center" vertical="center"/>
    </xf>
    <xf numFmtId="0" fontId="156" fillId="20" borderId="241" xfId="0" applyFont="1" applyFill="1" applyBorder="1"/>
    <xf numFmtId="0" fontId="57" fillId="21" borderId="241" xfId="0" applyFont="1" applyFill="1" applyBorder="1" applyAlignment="1">
      <alignment horizontal="left" vertical="center" wrapText="1"/>
    </xf>
    <xf numFmtId="174" fontId="57" fillId="21" borderId="241" xfId="1" applyFont="1" applyFill="1" applyBorder="1" applyAlignment="1">
      <alignment horizontal="left" vertical="center" wrapText="1"/>
    </xf>
    <xf numFmtId="0" fontId="156" fillId="20" borderId="240" xfId="0" applyFont="1" applyFill="1" applyBorder="1"/>
    <xf numFmtId="188" fontId="0" fillId="35" borderId="0" xfId="0" applyNumberFormat="1" applyFill="1"/>
    <xf numFmtId="0" fontId="82" fillId="11" borderId="244" xfId="0" applyFont="1" applyFill="1" applyBorder="1" applyAlignment="1">
      <alignment horizontal="center" vertical="center"/>
    </xf>
    <xf numFmtId="0" fontId="76" fillId="20" borderId="245" xfId="0" applyFont="1" applyFill="1" applyBorder="1" applyAlignment="1">
      <alignment horizontal="center"/>
    </xf>
    <xf numFmtId="0" fontId="156" fillId="0" borderId="240" xfId="0" applyFont="1" applyBorder="1" applyAlignment="1">
      <alignment horizontal="left" indent="7"/>
    </xf>
    <xf numFmtId="174" fontId="54" fillId="0" borderId="240" xfId="1" applyFont="1" applyFill="1" applyBorder="1"/>
    <xf numFmtId="0" fontId="156" fillId="0" borderId="241" xfId="0" applyFont="1" applyBorder="1" applyAlignment="1">
      <alignment horizontal="center"/>
    </xf>
    <xf numFmtId="174" fontId="156" fillId="0" borderId="241" xfId="1" applyFont="1" applyBorder="1" applyAlignment="1">
      <alignment horizontal="center"/>
    </xf>
    <xf numFmtId="0" fontId="162" fillId="0" borderId="240" xfId="0" applyFont="1" applyBorder="1"/>
    <xf numFmtId="0" fontId="0" fillId="0" borderId="240" xfId="0" applyBorder="1"/>
    <xf numFmtId="0" fontId="115" fillId="22" borderId="240" xfId="0" applyFont="1" applyFill="1" applyBorder="1" applyAlignment="1">
      <alignment horizontal="center"/>
    </xf>
    <xf numFmtId="0" fontId="7" fillId="0" borderId="240" xfId="145" applyBorder="1"/>
    <xf numFmtId="169" fontId="0" fillId="0" borderId="240" xfId="59" applyFont="1" applyBorder="1"/>
    <xf numFmtId="0" fontId="309" fillId="0" borderId="0" xfId="147" applyFont="1" applyAlignment="1">
      <alignment textRotation="255"/>
    </xf>
    <xf numFmtId="0" fontId="309" fillId="0" borderId="0" xfId="147" applyFont="1"/>
    <xf numFmtId="0" fontId="309" fillId="0" borderId="0" xfId="147" applyFont="1" applyAlignment="1">
      <alignment horizontal="right"/>
    </xf>
    <xf numFmtId="0" fontId="310" fillId="0" borderId="0" xfId="147" applyFont="1"/>
    <xf numFmtId="0" fontId="311" fillId="0" borderId="0" xfId="147" applyFont="1"/>
    <xf numFmtId="0" fontId="309" fillId="0" borderId="0" xfId="147" applyFont="1" applyAlignment="1">
      <alignment vertical="center" wrapText="1"/>
    </xf>
    <xf numFmtId="0" fontId="309" fillId="0" borderId="0" xfId="147" applyFont="1" applyAlignment="1">
      <alignment horizontal="center" textRotation="255"/>
    </xf>
    <xf numFmtId="0" fontId="197" fillId="0" borderId="0" xfId="0" applyFont="1" applyAlignment="1">
      <alignment horizontal="justify" vertical="justify" wrapText="1"/>
    </xf>
    <xf numFmtId="0" fontId="141" fillId="0" borderId="0" xfId="5" applyFont="1" applyProtection="1">
      <protection locked="0"/>
    </xf>
    <xf numFmtId="0" fontId="265" fillId="0" borderId="0" xfId="5" applyFont="1" applyProtection="1">
      <protection locked="0"/>
    </xf>
    <xf numFmtId="0" fontId="265" fillId="0" borderId="0" xfId="5" applyFont="1" applyAlignment="1" applyProtection="1">
      <alignment horizontal="center"/>
      <protection locked="0"/>
    </xf>
    <xf numFmtId="174" fontId="265" fillId="0" borderId="0" xfId="89" applyFont="1" applyFill="1" applyBorder="1" applyAlignment="1" applyProtection="1">
      <alignment horizontal="right"/>
      <protection locked="0"/>
    </xf>
    <xf numFmtId="0" fontId="4" fillId="0" borderId="0" xfId="148"/>
    <xf numFmtId="0" fontId="52" fillId="0" borderId="0" xfId="149"/>
    <xf numFmtId="0" fontId="264" fillId="37" borderId="166" xfId="5" applyFont="1" applyFill="1" applyBorder="1" applyProtection="1">
      <protection locked="0"/>
    </xf>
    <xf numFmtId="174" fontId="52" fillId="2" borderId="0" xfId="89" applyFill="1"/>
    <xf numFmtId="0" fontId="52" fillId="10" borderId="0" xfId="5" applyFill="1"/>
    <xf numFmtId="0" fontId="270" fillId="0" borderId="0" xfId="5" applyFont="1" applyAlignment="1" applyProtection="1">
      <alignment vertical="center"/>
      <protection locked="0"/>
    </xf>
    <xf numFmtId="174" fontId="270" fillId="0" borderId="0" xfId="89" applyFont="1" applyFill="1" applyBorder="1" applyAlignment="1" applyProtection="1">
      <alignment vertical="center"/>
      <protection locked="0"/>
    </xf>
    <xf numFmtId="0" fontId="262" fillId="37" borderId="166" xfId="5" applyFont="1" applyFill="1" applyBorder="1" applyProtection="1">
      <protection locked="0"/>
    </xf>
    <xf numFmtId="174" fontId="262" fillId="37" borderId="166" xfId="89" applyFont="1" applyFill="1" applyBorder="1" applyAlignment="1" applyProtection="1">
      <protection locked="0"/>
    </xf>
    <xf numFmtId="0" fontId="141" fillId="27" borderId="166" xfId="5" applyFont="1" applyFill="1" applyBorder="1" applyProtection="1">
      <protection locked="0"/>
    </xf>
    <xf numFmtId="0" fontId="141" fillId="0" borderId="166" xfId="5" applyFont="1" applyBorder="1" applyProtection="1">
      <protection locked="0"/>
    </xf>
    <xf numFmtId="0" fontId="265" fillId="27" borderId="166" xfId="5" applyFont="1" applyFill="1" applyBorder="1" applyProtection="1">
      <protection locked="0"/>
    </xf>
    <xf numFmtId="174" fontId="265" fillId="27" borderId="166" xfId="89" applyFont="1" applyFill="1" applyBorder="1" applyAlignment="1" applyProtection="1">
      <protection locked="0"/>
    </xf>
    <xf numFmtId="0" fontId="265" fillId="39" borderId="166" xfId="5" applyFont="1" applyFill="1" applyBorder="1" applyAlignment="1" applyProtection="1">
      <alignment horizontal="center"/>
      <protection locked="0"/>
    </xf>
    <xf numFmtId="174" fontId="0" fillId="0" borderId="0" xfId="89" applyFont="1"/>
    <xf numFmtId="174" fontId="52" fillId="10" borderId="0" xfId="5" applyNumberFormat="1" applyFill="1"/>
    <xf numFmtId="0" fontId="263" fillId="38" borderId="166" xfId="5" applyFont="1" applyFill="1" applyBorder="1" applyProtection="1">
      <protection locked="0"/>
    </xf>
    <xf numFmtId="174" fontId="263" fillId="38" borderId="166" xfId="89" applyFont="1" applyFill="1" applyBorder="1" applyAlignment="1" applyProtection="1">
      <protection locked="0"/>
    </xf>
    <xf numFmtId="0" fontId="263" fillId="38" borderId="166" xfId="5" applyFont="1" applyFill="1" applyBorder="1" applyAlignment="1" applyProtection="1">
      <alignment horizontal="center"/>
      <protection locked="0"/>
    </xf>
    <xf numFmtId="174" fontId="263" fillId="38" borderId="166" xfId="89" applyFont="1" applyFill="1" applyBorder="1" applyAlignment="1" applyProtection="1">
      <alignment horizontal="right"/>
      <protection locked="0"/>
    </xf>
    <xf numFmtId="174" fontId="264" fillId="37" borderId="166" xfId="89" applyFont="1" applyFill="1" applyBorder="1" applyAlignment="1" applyProtection="1">
      <protection locked="0"/>
    </xf>
    <xf numFmtId="0" fontId="141" fillId="27" borderId="170" xfId="5" applyFont="1" applyFill="1" applyBorder="1" applyProtection="1">
      <protection locked="0"/>
    </xf>
    <xf numFmtId="0" fontId="264" fillId="37" borderId="170" xfId="5" applyFont="1" applyFill="1" applyBorder="1" applyProtection="1">
      <protection locked="0"/>
    </xf>
    <xf numFmtId="174" fontId="264" fillId="37" borderId="170" xfId="89" applyFont="1" applyFill="1" applyBorder="1" applyAlignment="1" applyProtection="1">
      <protection locked="0"/>
    </xf>
    <xf numFmtId="0" fontId="267" fillId="3" borderId="166" xfId="5" applyFont="1" applyFill="1" applyBorder="1" applyProtection="1">
      <protection locked="0"/>
    </xf>
    <xf numFmtId="0" fontId="265" fillId="27" borderId="171" xfId="5" applyFont="1" applyFill="1" applyBorder="1" applyProtection="1">
      <protection locked="0"/>
    </xf>
    <xf numFmtId="0" fontId="265" fillId="27" borderId="172" xfId="5" applyFont="1" applyFill="1" applyBorder="1" applyProtection="1">
      <protection locked="0"/>
    </xf>
    <xf numFmtId="174" fontId="265" fillId="27" borderId="172" xfId="89" applyFont="1" applyFill="1" applyBorder="1" applyAlignment="1" applyProtection="1">
      <protection locked="0"/>
    </xf>
    <xf numFmtId="174" fontId="265" fillId="27" borderId="173" xfId="89" applyFont="1" applyFill="1" applyBorder="1" applyAlignment="1" applyProtection="1">
      <protection locked="0"/>
    </xf>
    <xf numFmtId="174" fontId="52" fillId="0" borderId="0" xfId="149" applyNumberFormat="1"/>
    <xf numFmtId="39" fontId="52" fillId="0" borderId="0" xfId="5" applyNumberFormat="1"/>
    <xf numFmtId="174" fontId="141" fillId="27" borderId="166" xfId="89" applyFont="1" applyFill="1" applyBorder="1" applyAlignment="1" applyProtection="1">
      <protection locked="0"/>
    </xf>
    <xf numFmtId="166" fontId="4" fillId="0" borderId="0" xfId="148" applyNumberFormat="1"/>
    <xf numFmtId="174" fontId="205" fillId="0" borderId="0" xfId="89" applyFont="1" applyAlignment="1">
      <alignment horizontal="left"/>
    </xf>
    <xf numFmtId="166" fontId="52" fillId="0" borderId="0" xfId="5" applyNumberFormat="1"/>
    <xf numFmtId="0" fontId="262" fillId="37" borderId="167" xfId="5" applyFont="1" applyFill="1" applyBorder="1" applyProtection="1">
      <protection locked="0"/>
    </xf>
    <xf numFmtId="0" fontId="262" fillId="37" borderId="168" xfId="5" applyFont="1" applyFill="1" applyBorder="1" applyProtection="1">
      <protection locked="0"/>
    </xf>
    <xf numFmtId="174" fontId="262" fillId="37" borderId="168" xfId="89" applyFont="1" applyFill="1" applyBorder="1" applyAlignment="1" applyProtection="1">
      <protection locked="0"/>
    </xf>
    <xf numFmtId="174" fontId="262" fillId="37" borderId="169" xfId="89" applyFont="1" applyFill="1" applyBorder="1" applyAlignment="1" applyProtection="1">
      <protection locked="0"/>
    </xf>
    <xf numFmtId="174" fontId="52" fillId="0" borderId="0" xfId="89" applyFont="1"/>
    <xf numFmtId="174" fontId="205" fillId="0" borderId="0" xfId="149" applyNumberFormat="1" applyFont="1" applyAlignment="1">
      <alignment horizontal="left"/>
    </xf>
    <xf numFmtId="0" fontId="265" fillId="27" borderId="167" xfId="5" applyFont="1" applyFill="1" applyBorder="1" applyProtection="1">
      <protection locked="0"/>
    </xf>
    <xf numFmtId="0" fontId="265" fillId="27" borderId="168" xfId="5" applyFont="1" applyFill="1" applyBorder="1" applyProtection="1">
      <protection locked="0"/>
    </xf>
    <xf numFmtId="174" fontId="265" fillId="27" borderId="168" xfId="89" applyFont="1" applyFill="1" applyBorder="1" applyAlignment="1" applyProtection="1">
      <protection locked="0"/>
    </xf>
    <xf numFmtId="174" fontId="265" fillId="27" borderId="169" xfId="89" applyFont="1" applyFill="1" applyBorder="1" applyAlignment="1" applyProtection="1">
      <protection locked="0"/>
    </xf>
    <xf numFmtId="0" fontId="264" fillId="37" borderId="167" xfId="5" applyFont="1" applyFill="1" applyBorder="1" applyProtection="1">
      <protection locked="0"/>
    </xf>
    <xf numFmtId="0" fontId="264" fillId="37" borderId="168" xfId="5" applyFont="1" applyFill="1" applyBorder="1" applyProtection="1">
      <protection locked="0"/>
    </xf>
    <xf numFmtId="174" fontId="264" fillId="37" borderId="168" xfId="89" applyFont="1" applyFill="1" applyBorder="1" applyAlignment="1" applyProtection="1">
      <protection locked="0"/>
    </xf>
    <xf numFmtId="174" fontId="264" fillId="37" borderId="169" xfId="89" applyFont="1" applyFill="1" applyBorder="1" applyAlignment="1" applyProtection="1">
      <protection locked="0"/>
    </xf>
    <xf numFmtId="169" fontId="205" fillId="35" borderId="0" xfId="149" applyNumberFormat="1" applyFont="1" applyFill="1" applyAlignment="1">
      <alignment horizontal="left"/>
    </xf>
    <xf numFmtId="174" fontId="263" fillId="38" borderId="166" xfId="5" applyNumberFormat="1" applyFont="1" applyFill="1" applyBorder="1" applyAlignment="1" applyProtection="1">
      <alignment horizontal="center"/>
      <protection locked="0"/>
    </xf>
    <xf numFmtId="0" fontId="264" fillId="37" borderId="0" xfId="5" applyFont="1" applyFill="1" applyProtection="1">
      <protection locked="0"/>
    </xf>
    <xf numFmtId="0" fontId="122" fillId="0" borderId="0" xfId="148" applyFont="1"/>
    <xf numFmtId="0" fontId="266" fillId="3" borderId="166" xfId="5" applyFont="1" applyFill="1" applyBorder="1" applyProtection="1">
      <protection locked="0"/>
    </xf>
    <xf numFmtId="174" fontId="266" fillId="3" borderId="166" xfId="89" applyFont="1" applyFill="1" applyBorder="1" applyAlignment="1" applyProtection="1">
      <protection locked="0"/>
    </xf>
    <xf numFmtId="0" fontId="262" fillId="3" borderId="166" xfId="5" applyFont="1" applyFill="1" applyBorder="1" applyProtection="1">
      <protection locked="0"/>
    </xf>
    <xf numFmtId="174" fontId="262" fillId="3" borderId="166" xfId="89" applyFont="1" applyFill="1" applyBorder="1" applyAlignment="1" applyProtection="1">
      <protection locked="0"/>
    </xf>
    <xf numFmtId="0" fontId="141" fillId="9" borderId="166" xfId="5" applyFont="1" applyFill="1" applyBorder="1" applyProtection="1">
      <protection locked="0"/>
    </xf>
    <xf numFmtId="174" fontId="0" fillId="2" borderId="0" xfId="89" applyFont="1" applyFill="1"/>
    <xf numFmtId="174" fontId="0" fillId="35" borderId="0" xfId="89" applyFont="1" applyFill="1"/>
    <xf numFmtId="0" fontId="262" fillId="37" borderId="169" xfId="5" applyFont="1" applyFill="1" applyBorder="1" applyProtection="1">
      <protection locked="0"/>
    </xf>
    <xf numFmtId="0" fontId="312" fillId="39" borderId="166" xfId="5" applyFont="1" applyFill="1" applyBorder="1" applyAlignment="1" applyProtection="1">
      <alignment horizontal="center"/>
      <protection locked="0"/>
    </xf>
    <xf numFmtId="0" fontId="265" fillId="27" borderId="173" xfId="5" applyFont="1" applyFill="1" applyBorder="1" applyProtection="1">
      <protection locked="0"/>
    </xf>
    <xf numFmtId="0" fontId="205" fillId="0" borderId="0" xfId="148" applyFont="1"/>
    <xf numFmtId="0" fontId="262" fillId="37" borderId="174" xfId="5" applyFont="1" applyFill="1" applyBorder="1" applyProtection="1">
      <protection locked="0"/>
    </xf>
    <xf numFmtId="0" fontId="262" fillId="37" borderId="175" xfId="5" applyFont="1" applyFill="1" applyBorder="1" applyProtection="1">
      <protection locked="0"/>
    </xf>
    <xf numFmtId="174" fontId="262" fillId="37" borderId="175" xfId="89" applyFont="1" applyFill="1" applyBorder="1" applyAlignment="1" applyProtection="1">
      <protection locked="0"/>
    </xf>
    <xf numFmtId="174" fontId="262" fillId="37" borderId="193" xfId="89" applyFont="1" applyFill="1" applyBorder="1" applyAlignment="1" applyProtection="1">
      <protection locked="0"/>
    </xf>
    <xf numFmtId="0" fontId="264" fillId="37" borderId="169" xfId="5" applyFont="1" applyFill="1" applyBorder="1" applyProtection="1">
      <protection locked="0"/>
    </xf>
    <xf numFmtId="0" fontId="263" fillId="38" borderId="167" xfId="5" applyFont="1" applyFill="1" applyBorder="1" applyProtection="1">
      <protection locked="0"/>
    </xf>
    <xf numFmtId="0" fontId="263" fillId="38" borderId="168" xfId="5" applyFont="1" applyFill="1" applyBorder="1" applyProtection="1">
      <protection locked="0"/>
    </xf>
    <xf numFmtId="174" fontId="263" fillId="2" borderId="166" xfId="89" applyFont="1" applyFill="1" applyBorder="1" applyAlignment="1" applyProtection="1">
      <alignment horizontal="right"/>
      <protection locked="0"/>
    </xf>
    <xf numFmtId="0" fontId="263" fillId="3" borderId="171" xfId="5" applyFont="1" applyFill="1" applyBorder="1" applyProtection="1">
      <protection locked="0"/>
    </xf>
    <xf numFmtId="0" fontId="263" fillId="3" borderId="172" xfId="5" applyFont="1" applyFill="1" applyBorder="1" applyProtection="1">
      <protection locked="0"/>
    </xf>
    <xf numFmtId="4" fontId="205" fillId="0" borderId="0" xfId="149" applyNumberFormat="1" applyFont="1" applyAlignment="1">
      <alignment horizontal="left"/>
    </xf>
    <xf numFmtId="174" fontId="263" fillId="38" borderId="168" xfId="89" applyFont="1" applyFill="1" applyBorder="1" applyAlignment="1" applyProtection="1">
      <protection locked="0"/>
    </xf>
    <xf numFmtId="0" fontId="263" fillId="3" borderId="167" xfId="5" applyFont="1" applyFill="1" applyBorder="1" applyProtection="1">
      <protection locked="0"/>
    </xf>
    <xf numFmtId="174" fontId="263" fillId="3" borderId="168" xfId="89" applyFont="1" applyFill="1" applyBorder="1" applyAlignment="1" applyProtection="1">
      <protection locked="0"/>
    </xf>
    <xf numFmtId="4" fontId="4" fillId="0" borderId="0" xfId="148" applyNumberFormat="1"/>
    <xf numFmtId="174" fontId="205" fillId="0" borderId="0" xfId="89" applyFont="1"/>
    <xf numFmtId="0" fontId="265" fillId="27" borderId="166" xfId="5" applyFont="1" applyFill="1" applyBorder="1" applyAlignment="1" applyProtection="1">
      <alignment wrapText="1"/>
      <protection locked="0"/>
    </xf>
    <xf numFmtId="174" fontId="52" fillId="9" borderId="0" xfId="89" applyFont="1" applyFill="1"/>
    <xf numFmtId="174" fontId="0" fillId="9" borderId="0" xfId="89" applyFont="1" applyFill="1"/>
    <xf numFmtId="174" fontId="284" fillId="38" borderId="166" xfId="89" applyFont="1" applyFill="1" applyBorder="1" applyAlignment="1" applyProtection="1">
      <alignment horizontal="right"/>
      <protection locked="0"/>
    </xf>
    <xf numFmtId="174" fontId="313" fillId="38" borderId="166" xfId="89" applyFont="1" applyFill="1" applyBorder="1" applyAlignment="1" applyProtection="1">
      <alignment horizontal="right"/>
      <protection locked="0"/>
    </xf>
    <xf numFmtId="174" fontId="4" fillId="0" borderId="0" xfId="148" applyNumberFormat="1"/>
    <xf numFmtId="0" fontId="265" fillId="0" borderId="166" xfId="5" applyFont="1" applyBorder="1" applyProtection="1">
      <protection locked="0"/>
    </xf>
    <xf numFmtId="174" fontId="265" fillId="0" borderId="166" xfId="89" applyFont="1" applyFill="1" applyBorder="1" applyAlignment="1" applyProtection="1">
      <protection locked="0"/>
    </xf>
    <xf numFmtId="174" fontId="265" fillId="27" borderId="166" xfId="89" applyFont="1" applyFill="1" applyBorder="1" applyAlignment="1" applyProtection="1">
      <alignment horizontal="right"/>
      <protection locked="0"/>
    </xf>
    <xf numFmtId="0" fontId="254" fillId="9" borderId="0" xfId="148" applyFont="1" applyFill="1"/>
    <xf numFmtId="0" fontId="265" fillId="27" borderId="166" xfId="5" applyFont="1" applyFill="1" applyBorder="1" applyAlignment="1" applyProtection="1">
      <alignment horizontal="left" vertical="top"/>
      <protection locked="0"/>
    </xf>
    <xf numFmtId="0" fontId="141" fillId="27" borderId="166" xfId="148" applyFont="1" applyFill="1" applyBorder="1" applyProtection="1">
      <protection locked="0"/>
    </xf>
    <xf numFmtId="0" fontId="263" fillId="27" borderId="166" xfId="5" applyFont="1" applyFill="1" applyBorder="1" applyProtection="1">
      <protection locked="0"/>
    </xf>
    <xf numFmtId="174" fontId="263" fillId="27" borderId="166" xfId="89" applyFont="1" applyFill="1" applyBorder="1" applyAlignment="1" applyProtection="1">
      <protection locked="0"/>
    </xf>
    <xf numFmtId="49" fontId="138" fillId="39" borderId="200" xfId="148" applyNumberFormat="1" applyFont="1" applyFill="1" applyBorder="1" applyAlignment="1" applyProtection="1">
      <alignment horizontal="center"/>
      <protection locked="0"/>
    </xf>
    <xf numFmtId="4" fontId="4" fillId="9" borderId="0" xfId="148" applyNumberFormat="1" applyFill="1"/>
    <xf numFmtId="174" fontId="284" fillId="38" borderId="166" xfId="89" applyFont="1" applyFill="1" applyBorder="1" applyAlignment="1" applyProtection="1">
      <alignment horizontal="left"/>
      <protection locked="0"/>
    </xf>
    <xf numFmtId="176" fontId="284" fillId="38" borderId="166" xfId="89" applyNumberFormat="1" applyFont="1" applyFill="1" applyBorder="1" applyAlignment="1" applyProtection="1">
      <alignment horizontal="center"/>
      <protection locked="0"/>
    </xf>
    <xf numFmtId="4" fontId="4" fillId="2" borderId="0" xfId="148" applyNumberFormat="1" applyFill="1"/>
    <xf numFmtId="0" fontId="4" fillId="2" borderId="0" xfId="148" applyFill="1"/>
    <xf numFmtId="0" fontId="52" fillId="2" borderId="0" xfId="149" applyFill="1"/>
    <xf numFmtId="0" fontId="4" fillId="9" borderId="0" xfId="148" applyFill="1"/>
    <xf numFmtId="0" fontId="139" fillId="38" borderId="166" xfId="5" applyFont="1" applyFill="1" applyBorder="1" applyProtection="1">
      <protection locked="0"/>
    </xf>
    <xf numFmtId="174" fontId="139" fillId="38" borderId="166" xfId="89" applyFont="1" applyFill="1" applyBorder="1" applyAlignment="1" applyProtection="1">
      <protection locked="0"/>
    </xf>
    <xf numFmtId="0" fontId="139" fillId="38" borderId="166" xfId="5" applyFont="1" applyFill="1" applyBorder="1" applyAlignment="1" applyProtection="1">
      <alignment horizontal="center"/>
      <protection locked="0"/>
    </xf>
    <xf numFmtId="0" fontId="49" fillId="0" borderId="0" xfId="148" applyFont="1"/>
    <xf numFmtId="174" fontId="265" fillId="0" borderId="0" xfId="89" applyFont="1" applyFill="1" applyBorder="1" applyAlignment="1" applyProtection="1">
      <protection locked="0"/>
    </xf>
    <xf numFmtId="174" fontId="0" fillId="0" borderId="0" xfId="89" applyFont="1" applyFill="1" applyBorder="1"/>
    <xf numFmtId="0" fontId="259" fillId="0" borderId="0" xfId="148" applyFont="1"/>
    <xf numFmtId="0" fontId="139" fillId="0" borderId="0" xfId="5" applyFont="1" applyProtection="1">
      <protection locked="0"/>
    </xf>
    <xf numFmtId="174" fontId="139" fillId="0" borderId="0" xfId="89" applyFont="1" applyFill="1" applyBorder="1" applyAlignment="1" applyProtection="1">
      <protection locked="0"/>
    </xf>
    <xf numFmtId="0" fontId="265" fillId="39" borderId="166" xfId="148" applyFont="1" applyFill="1" applyBorder="1" applyAlignment="1" applyProtection="1">
      <alignment horizontal="center"/>
      <protection locked="0"/>
    </xf>
    <xf numFmtId="0" fontId="258" fillId="0" borderId="0" xfId="148" applyFont="1"/>
    <xf numFmtId="0" fontId="52" fillId="0" borderId="0" xfId="149" applyAlignment="1">
      <alignment horizontal="left"/>
    </xf>
    <xf numFmtId="174" fontId="52" fillId="0" borderId="0" xfId="89"/>
    <xf numFmtId="0" fontId="141" fillId="27" borderId="246" xfId="5" applyFont="1" applyFill="1" applyBorder="1" applyProtection="1">
      <protection locked="0"/>
    </xf>
    <xf numFmtId="0" fontId="139" fillId="38" borderId="246" xfId="5" applyFont="1" applyFill="1" applyBorder="1" applyProtection="1">
      <protection locked="0"/>
    </xf>
    <xf numFmtId="174" fontId="139" fillId="38" borderId="246" xfId="89" applyFont="1" applyFill="1" applyBorder="1" applyAlignment="1" applyProtection="1">
      <protection locked="0"/>
    </xf>
    <xf numFmtId="0" fontId="139" fillId="38" borderId="246" xfId="5" applyFont="1" applyFill="1" applyBorder="1" applyAlignment="1" applyProtection="1">
      <alignment horizontal="center"/>
      <protection locked="0"/>
    </xf>
    <xf numFmtId="174" fontId="139" fillId="38" borderId="246" xfId="89" applyFont="1" applyFill="1" applyBorder="1" applyAlignment="1" applyProtection="1">
      <alignment horizontal="right"/>
      <protection locked="0"/>
    </xf>
    <xf numFmtId="174" fontId="139" fillId="38" borderId="246" xfId="5" applyNumberFormat="1" applyFont="1" applyFill="1" applyBorder="1" applyProtection="1">
      <protection locked="0"/>
    </xf>
    <xf numFmtId="0" fontId="141" fillId="9" borderId="0" xfId="5" applyFont="1" applyFill="1" applyProtection="1">
      <protection locked="0"/>
    </xf>
    <xf numFmtId="174" fontId="52" fillId="0" borderId="0" xfId="89" applyFill="1" applyBorder="1"/>
    <xf numFmtId="0" fontId="52" fillId="9" borderId="0" xfId="5" applyFill="1"/>
    <xf numFmtId="0" fontId="265" fillId="35" borderId="166" xfId="5" applyFont="1" applyFill="1" applyBorder="1" applyAlignment="1" applyProtection="1">
      <alignment horizontal="center"/>
      <protection locked="0"/>
    </xf>
    <xf numFmtId="0" fontId="265" fillId="35" borderId="166" xfId="149" applyFont="1" applyFill="1" applyBorder="1" applyAlignment="1" applyProtection="1">
      <alignment horizontal="center"/>
      <protection locked="0"/>
    </xf>
    <xf numFmtId="1" fontId="0" fillId="2" borderId="0" xfId="89" applyNumberFormat="1" applyFont="1" applyFill="1"/>
    <xf numFmtId="0" fontId="265" fillId="27" borderId="0" xfId="149" applyFont="1" applyFill="1" applyProtection="1">
      <protection locked="0"/>
    </xf>
    <xf numFmtId="0" fontId="265" fillId="39" borderId="0" xfId="5" applyFont="1" applyFill="1" applyAlignment="1" applyProtection="1">
      <alignment horizontal="center"/>
      <protection locked="0"/>
    </xf>
    <xf numFmtId="0" fontId="265" fillId="27" borderId="0" xfId="5" applyFont="1" applyFill="1" applyProtection="1">
      <protection locked="0"/>
    </xf>
    <xf numFmtId="0" fontId="95" fillId="0" borderId="0" xfId="5" applyFont="1"/>
    <xf numFmtId="0" fontId="95" fillId="0" borderId="0" xfId="149" applyFont="1"/>
    <xf numFmtId="183" fontId="0" fillId="9" borderId="0" xfId="89" applyNumberFormat="1" applyFont="1" applyFill="1"/>
    <xf numFmtId="49" fontId="52" fillId="9" borderId="0" xfId="5" applyNumberFormat="1" applyFill="1" applyAlignment="1">
      <alignment horizontal="right"/>
    </xf>
    <xf numFmtId="49" fontId="52" fillId="9" borderId="0" xfId="149" applyNumberFormat="1" applyFill="1" applyAlignment="1">
      <alignment horizontal="right"/>
    </xf>
    <xf numFmtId="49" fontId="52" fillId="9" borderId="0" xfId="149" applyNumberFormat="1" applyFill="1" applyAlignment="1">
      <alignment horizontal="left"/>
    </xf>
    <xf numFmtId="174" fontId="0" fillId="0" borderId="0" xfId="89" applyFont="1" applyFill="1"/>
    <xf numFmtId="0" fontId="52" fillId="35" borderId="0" xfId="5" applyFill="1"/>
    <xf numFmtId="0" fontId="52" fillId="35" borderId="0" xfId="149" applyFill="1"/>
    <xf numFmtId="0" fontId="263" fillId="35" borderId="166" xfId="5" applyFont="1" applyFill="1" applyBorder="1" applyProtection="1">
      <protection locked="0"/>
    </xf>
    <xf numFmtId="0" fontId="263" fillId="35" borderId="0" xfId="149" applyFont="1" applyFill="1" applyProtection="1">
      <protection locked="0"/>
    </xf>
    <xf numFmtId="0" fontId="265" fillId="31" borderId="166" xfId="5" applyFont="1" applyFill="1" applyBorder="1" applyAlignment="1" applyProtection="1">
      <alignment horizontal="center"/>
      <protection locked="0"/>
    </xf>
    <xf numFmtId="0" fontId="263" fillId="31" borderId="166" xfId="5" applyFont="1" applyFill="1" applyBorder="1" applyProtection="1">
      <protection locked="0"/>
    </xf>
    <xf numFmtId="0" fontId="263" fillId="31" borderId="0" xfId="149" applyFont="1" applyFill="1" applyProtection="1">
      <protection locked="0"/>
    </xf>
    <xf numFmtId="0" fontId="52" fillId="31" borderId="0" xfId="149" applyFill="1"/>
    <xf numFmtId="174" fontId="0" fillId="31" borderId="0" xfId="89" applyFont="1" applyFill="1"/>
    <xf numFmtId="0" fontId="265" fillId="0" borderId="0" xfId="149" applyFont="1" applyProtection="1">
      <protection locked="0"/>
    </xf>
    <xf numFmtId="0" fontId="52" fillId="0" borderId="0" xfId="5" applyAlignment="1">
      <alignment horizontal="right"/>
    </xf>
    <xf numFmtId="0" fontId="52" fillId="0" borderId="0" xfId="149" applyAlignment="1">
      <alignment horizontal="right"/>
    </xf>
    <xf numFmtId="0" fontId="135" fillId="0" borderId="0" xfId="146" applyFont="1" applyAlignment="1">
      <alignment horizontal="justify" vertical="top" wrapText="1"/>
    </xf>
    <xf numFmtId="0" fontId="135" fillId="0" borderId="0" xfId="0" applyFont="1" applyAlignment="1">
      <alignment horizontal="justify" vertical="top"/>
    </xf>
    <xf numFmtId="0" fontId="170" fillId="0" borderId="0" xfId="0" applyFont="1" applyAlignment="1">
      <alignment horizontal="center" vertical="center" wrapText="1"/>
    </xf>
    <xf numFmtId="0" fontId="170" fillId="0" borderId="0" xfId="0" applyFont="1" applyAlignment="1">
      <alignment horizontal="justify" vertical="center" wrapText="1"/>
    </xf>
    <xf numFmtId="0" fontId="135" fillId="0" borderId="0" xfId="0" applyFont="1" applyAlignment="1">
      <alignment horizontal="justify" vertical="center" wrapText="1"/>
    </xf>
    <xf numFmtId="0" fontId="135" fillId="0" borderId="0" xfId="145" applyFont="1" applyAlignment="1">
      <alignment horizontal="left" wrapText="1"/>
    </xf>
    <xf numFmtId="0" fontId="135" fillId="0" borderId="0" xfId="145" applyFont="1"/>
    <xf numFmtId="169" fontId="300" fillId="0" borderId="0" xfId="59" applyFont="1"/>
    <xf numFmtId="169" fontId="300" fillId="0" borderId="0" xfId="59" applyFont="1" applyBorder="1"/>
    <xf numFmtId="0" fontId="300" fillId="0" borderId="0" xfId="145" applyFont="1"/>
    <xf numFmtId="0" fontId="135" fillId="0" borderId="0" xfId="145" applyFont="1" applyAlignment="1">
      <alignment vertical="top"/>
    </xf>
    <xf numFmtId="0" fontId="207" fillId="0" borderId="0" xfId="145" applyFont="1" applyAlignment="1">
      <alignment horizontal="center" vertical="center"/>
    </xf>
    <xf numFmtId="169" fontId="135" fillId="0" borderId="0" xfId="59" applyFont="1"/>
    <xf numFmtId="169" fontId="135" fillId="0" borderId="0" xfId="59" applyFont="1" applyFill="1"/>
    <xf numFmtId="0" fontId="135" fillId="0" borderId="0" xfId="145" applyFont="1" applyAlignment="1">
      <alignment horizontal="right" vertical="center"/>
    </xf>
    <xf numFmtId="0" fontId="135" fillId="0" borderId="0" xfId="145" applyFont="1" applyAlignment="1">
      <alignment vertical="center"/>
    </xf>
    <xf numFmtId="0" fontId="135" fillId="0" borderId="0" xfId="145" applyFont="1" applyAlignment="1">
      <alignment horizontal="left" vertical="center"/>
    </xf>
    <xf numFmtId="0" fontId="170" fillId="0" borderId="0" xfId="145" applyFont="1" applyAlignment="1">
      <alignment vertical="top"/>
    </xf>
    <xf numFmtId="0" fontId="170" fillId="0" borderId="0" xfId="145" applyFont="1" applyAlignment="1">
      <alignment vertical="center"/>
    </xf>
    <xf numFmtId="169" fontId="315" fillId="0" borderId="0" xfId="59" applyFont="1"/>
    <xf numFmtId="169" fontId="315" fillId="0" borderId="0" xfId="59" applyFont="1" applyBorder="1"/>
    <xf numFmtId="0" fontId="315" fillId="0" borderId="0" xfId="145" applyFont="1"/>
    <xf numFmtId="0" fontId="135" fillId="0" borderId="0" xfId="146" applyFont="1" applyAlignment="1">
      <alignment horizontal="left" vertical="center" wrapText="1"/>
    </xf>
    <xf numFmtId="0" fontId="300" fillId="0" borderId="0" xfId="146" applyFont="1"/>
    <xf numFmtId="0" fontId="303" fillId="0" borderId="0" xfId="146" applyFont="1"/>
    <xf numFmtId="0" fontId="135" fillId="0" borderId="0" xfId="146" applyFont="1"/>
    <xf numFmtId="0" fontId="170" fillId="0" borderId="0" xfId="146" applyFont="1" applyAlignment="1">
      <alignment vertical="center"/>
    </xf>
    <xf numFmtId="0" fontId="315" fillId="0" borderId="0" xfId="146" applyFont="1"/>
    <xf numFmtId="0" fontId="170" fillId="0" borderId="0" xfId="146" applyFont="1" applyAlignment="1">
      <alignment vertical="top"/>
    </xf>
    <xf numFmtId="0" fontId="210" fillId="0" borderId="0" xfId="146" applyFont="1"/>
    <xf numFmtId="0" fontId="135" fillId="0" borderId="0" xfId="146" applyFont="1" applyAlignment="1">
      <alignment horizontal="left" vertical="center"/>
    </xf>
    <xf numFmtId="0" fontId="135" fillId="0" borderId="0" xfId="146" applyFont="1" applyAlignment="1">
      <alignment horizontal="justify" vertical="top"/>
    </xf>
    <xf numFmtId="169" fontId="300" fillId="0" borderId="0" xfId="59" applyFont="1" applyAlignment="1"/>
    <xf numFmtId="169" fontId="300" fillId="0" borderId="0" xfId="59" applyFont="1" applyBorder="1" applyAlignment="1"/>
    <xf numFmtId="0" fontId="135" fillId="0" borderId="0" xfId="32" applyFont="1" applyAlignment="1">
      <alignment horizontal="left" vertical="center" wrapText="1"/>
    </xf>
    <xf numFmtId="0" fontId="300" fillId="0" borderId="0" xfId="32" applyFont="1"/>
    <xf numFmtId="174" fontId="135" fillId="0" borderId="0" xfId="60" applyFont="1"/>
    <xf numFmtId="174" fontId="300" fillId="0" borderId="0" xfId="60" applyFont="1"/>
    <xf numFmtId="174" fontId="300" fillId="0" borderId="0" xfId="60" applyFont="1" applyBorder="1"/>
    <xf numFmtId="0" fontId="135" fillId="0" borderId="0" xfId="146" applyFont="1" applyAlignment="1">
      <alignment horizontal="justify" vertical="center" wrapText="1"/>
    </xf>
    <xf numFmtId="0" fontId="135" fillId="0" borderId="0" xfId="146" applyFont="1" applyAlignment="1">
      <alignment vertical="center"/>
    </xf>
    <xf numFmtId="0" fontId="135" fillId="0" borderId="0" xfId="146" applyFont="1" applyAlignment="1">
      <alignment horizontal="center" vertical="center" wrapText="1"/>
    </xf>
    <xf numFmtId="0" fontId="135" fillId="0" borderId="0" xfId="146" applyFont="1" applyAlignment="1">
      <alignment horizontal="justify" vertical="center"/>
    </xf>
    <xf numFmtId="169" fontId="131" fillId="0" borderId="0" xfId="59" applyFont="1"/>
    <xf numFmtId="169" fontId="131" fillId="0" borderId="0" xfId="59" applyFont="1" applyBorder="1"/>
    <xf numFmtId="0" fontId="308" fillId="0" borderId="0" xfId="145" applyFont="1"/>
    <xf numFmtId="0" fontId="135" fillId="0" borderId="0" xfId="145" applyFont="1" applyAlignment="1">
      <alignment horizontal="justify" vertical="center"/>
    </xf>
    <xf numFmtId="1" fontId="135" fillId="0" borderId="0" xfId="59" applyNumberFormat="1" applyFont="1" applyAlignment="1">
      <alignment horizontal="center"/>
    </xf>
    <xf numFmtId="0" fontId="304" fillId="0" borderId="0" xfId="145" applyFont="1"/>
    <xf numFmtId="0" fontId="304" fillId="0" borderId="0" xfId="145" applyFont="1" applyAlignment="1">
      <alignment vertical="top"/>
    </xf>
    <xf numFmtId="174" fontId="65" fillId="0" borderId="0" xfId="1" applyFont="1" applyBorder="1" applyAlignment="1"/>
    <xf numFmtId="176" fontId="0" fillId="0" borderId="0" xfId="1" applyNumberFormat="1" applyFont="1" applyAlignment="1"/>
    <xf numFmtId="174" fontId="0" fillId="0" borderId="0" xfId="1" applyFont="1" applyBorder="1" applyAlignment="1"/>
    <xf numFmtId="0" fontId="58" fillId="0" borderId="0" xfId="0" applyFont="1" applyAlignment="1">
      <alignment horizontal="center"/>
    </xf>
    <xf numFmtId="0" fontId="173" fillId="0" borderId="24" xfId="0" applyFont="1" applyBorder="1"/>
    <xf numFmtId="0" fontId="173" fillId="0" borderId="0" xfId="0" applyFont="1"/>
    <xf numFmtId="0" fontId="316" fillId="0" borderId="0" xfId="88" applyFont="1" applyAlignment="1">
      <alignment horizontal="center"/>
    </xf>
    <xf numFmtId="0" fontId="173" fillId="0" borderId="23" xfId="0" applyFont="1" applyBorder="1"/>
    <xf numFmtId="0" fontId="118" fillId="0" borderId="0" xfId="0" applyFont="1"/>
    <xf numFmtId="0" fontId="113" fillId="0" borderId="0" xfId="32" applyFont="1" applyAlignment="1">
      <alignment horizontal="left"/>
    </xf>
    <xf numFmtId="0" fontId="198" fillId="27" borderId="24" xfId="32" applyFont="1" applyFill="1" applyBorder="1" applyAlignment="1">
      <alignment horizontal="center" vertical="center"/>
    </xf>
    <xf numFmtId="0" fontId="198" fillId="27" borderId="0" xfId="32" applyFont="1" applyFill="1" applyAlignment="1">
      <alignment horizontal="center" vertical="center" wrapText="1"/>
    </xf>
    <xf numFmtId="0" fontId="198" fillId="27" borderId="23" xfId="32" applyFont="1" applyFill="1" applyBorder="1" applyAlignment="1">
      <alignment horizontal="center" vertical="center" wrapText="1"/>
    </xf>
    <xf numFmtId="0" fontId="198" fillId="27" borderId="24" xfId="32" applyFont="1" applyFill="1" applyBorder="1" applyAlignment="1">
      <alignment horizontal="center" vertical="center" wrapText="1"/>
    </xf>
    <xf numFmtId="0" fontId="198" fillId="27" borderId="0" xfId="32" applyFont="1" applyFill="1" applyAlignment="1">
      <alignment horizontal="center" vertical="center"/>
    </xf>
    <xf numFmtId="0" fontId="198" fillId="27" borderId="199" xfId="32" applyFont="1" applyFill="1" applyBorder="1" applyAlignment="1">
      <alignment horizontal="center" vertical="center" wrapText="1"/>
    </xf>
    <xf numFmtId="0" fontId="198" fillId="27" borderId="77" xfId="32" applyFont="1" applyFill="1" applyBorder="1" applyAlignment="1">
      <alignment horizontal="center" vertical="center" wrapText="1"/>
    </xf>
    <xf numFmtId="0" fontId="208" fillId="0" borderId="0" xfId="5" applyFont="1" applyAlignment="1">
      <alignment horizontal="left" vertical="top"/>
    </xf>
    <xf numFmtId="0" fontId="108" fillId="0" borderId="0" xfId="5" applyFont="1" applyAlignment="1">
      <alignment horizontal="left"/>
    </xf>
    <xf numFmtId="0" fontId="135" fillId="0" borderId="0" xfId="5" applyFont="1" applyAlignment="1">
      <alignment horizontal="left" vertical="top"/>
    </xf>
    <xf numFmtId="0" fontId="172" fillId="0" borderId="0" xfId="115" applyFont="1" applyAlignment="1">
      <alignment horizontal="left"/>
    </xf>
    <xf numFmtId="0" fontId="317" fillId="0" borderId="0" xfId="0" applyFont="1" applyAlignment="1">
      <alignment horizontal="center" vertical="top"/>
    </xf>
    <xf numFmtId="0" fontId="318" fillId="0" borderId="0" xfId="0" applyFont="1" applyAlignment="1">
      <alignment horizontal="justify" vertical="justify"/>
    </xf>
    <xf numFmtId="0" fontId="135" fillId="0" borderId="0" xfId="0" applyFont="1" applyAlignment="1">
      <alignment horizontal="justify" vertical="justify"/>
    </xf>
    <xf numFmtId="0" fontId="95" fillId="0" borderId="0" xfId="0" applyFont="1" applyAlignment="1">
      <alignment horizontal="center"/>
    </xf>
    <xf numFmtId="4" fontId="0" fillId="0" borderId="0" xfId="0" applyNumberFormat="1" applyAlignment="1">
      <alignment vertical="top"/>
    </xf>
    <xf numFmtId="1" fontId="65" fillId="0" borderId="10" xfId="0" applyNumberFormat="1" applyFont="1" applyBorder="1" applyAlignment="1">
      <alignment horizontal="right" vertical="center" wrapText="1"/>
    </xf>
    <xf numFmtId="0" fontId="58" fillId="0" borderId="0" xfId="32" applyFont="1" applyAlignment="1">
      <alignment horizontal="left" wrapText="1"/>
    </xf>
    <xf numFmtId="16" fontId="58" fillId="0" borderId="0" xfId="32" applyNumberFormat="1" applyFont="1"/>
    <xf numFmtId="0" fontId="135" fillId="0" borderId="15" xfId="0" applyFont="1" applyBorder="1"/>
    <xf numFmtId="166" fontId="0" fillId="35" borderId="0" xfId="0" applyNumberFormat="1" applyFill="1"/>
    <xf numFmtId="0" fontId="308" fillId="0" borderId="0" xfId="145" applyFont="1" applyAlignment="1">
      <alignment vertical="top"/>
    </xf>
    <xf numFmtId="169" fontId="319" fillId="0" borderId="0" xfId="59" applyFont="1" applyAlignment="1">
      <alignment horizontal="right"/>
    </xf>
    <xf numFmtId="174" fontId="131" fillId="0" borderId="0" xfId="60" applyFont="1"/>
    <xf numFmtId="0" fontId="177" fillId="0" borderId="0" xfId="32" applyFont="1"/>
    <xf numFmtId="1" fontId="300" fillId="0" borderId="0" xfId="60" applyNumberFormat="1" applyFont="1"/>
    <xf numFmtId="1" fontId="300" fillId="0" borderId="0" xfId="60" applyNumberFormat="1" applyFont="1" applyAlignment="1">
      <alignment horizontal="right"/>
    </xf>
    <xf numFmtId="169" fontId="133" fillId="0" borderId="0" xfId="59" applyFont="1" applyAlignment="1">
      <alignment horizontal="right" vertical="center"/>
    </xf>
    <xf numFmtId="169" fontId="319" fillId="0" borderId="0" xfId="59" applyFont="1" applyAlignment="1">
      <alignment horizontal="right" vertical="center"/>
    </xf>
    <xf numFmtId="0" fontId="126" fillId="0" borderId="24" xfId="88" applyFont="1" applyBorder="1"/>
    <xf numFmtId="0" fontId="253" fillId="0" borderId="31" xfId="88" applyFont="1" applyBorder="1"/>
    <xf numFmtId="0" fontId="109" fillId="0" borderId="24" xfId="88" applyFont="1" applyBorder="1"/>
    <xf numFmtId="0" fontId="58" fillId="0" borderId="22" xfId="88" applyFont="1" applyBorder="1"/>
    <xf numFmtId="0" fontId="190" fillId="0" borderId="17" xfId="88" applyFont="1" applyBorder="1" applyAlignment="1">
      <alignment vertical="center" wrapText="1"/>
    </xf>
    <xf numFmtId="0" fontId="89" fillId="0" borderId="17" xfId="88" applyFont="1" applyBorder="1" applyAlignment="1">
      <alignment vertical="center"/>
    </xf>
    <xf numFmtId="0" fontId="190" fillId="0" borderId="17" xfId="88" applyFont="1" applyBorder="1" applyAlignment="1">
      <alignment horizontal="center" vertical="center" wrapText="1"/>
    </xf>
    <xf numFmtId="0" fontId="190" fillId="0" borderId="75" xfId="88" applyFont="1" applyBorder="1" applyAlignment="1">
      <alignment horizontal="center"/>
    </xf>
    <xf numFmtId="0" fontId="190" fillId="0" borderId="236" xfId="88" applyFont="1" applyBorder="1" applyAlignment="1">
      <alignment horizontal="center"/>
    </xf>
    <xf numFmtId="0" fontId="190" fillId="0" borderId="75" xfId="88" applyFont="1" applyBorder="1" applyAlignment="1">
      <alignment horizontal="center" vertical="center" wrapText="1"/>
    </xf>
    <xf numFmtId="39" fontId="126" fillId="0" borderId="46" xfId="88" applyNumberFormat="1" applyFont="1" applyBorder="1" applyAlignment="1">
      <alignment horizontal="right"/>
    </xf>
    <xf numFmtId="39" fontId="126" fillId="0" borderId="2" xfId="88" applyNumberFormat="1" applyFont="1" applyBorder="1"/>
    <xf numFmtId="174" fontId="126" fillId="0" borderId="147" xfId="1" applyFont="1" applyBorder="1"/>
    <xf numFmtId="174" fontId="126" fillId="0" borderId="2" xfId="1" applyFont="1" applyBorder="1"/>
    <xf numFmtId="174" fontId="126" fillId="0" borderId="72" xfId="1" applyFont="1" applyBorder="1"/>
    <xf numFmtId="0" fontId="253" fillId="0" borderId="74" xfId="88" applyFont="1" applyBorder="1" applyAlignment="1">
      <alignment horizontal="right"/>
    </xf>
    <xf numFmtId="0" fontId="253" fillId="0" borderId="1" xfId="88" applyFont="1" applyBorder="1"/>
    <xf numFmtId="39" fontId="126" fillId="0" borderId="1" xfId="88" applyNumberFormat="1" applyFont="1" applyBorder="1"/>
    <xf numFmtId="174" fontId="253" fillId="0" borderId="1" xfId="1" applyFont="1" applyBorder="1"/>
    <xf numFmtId="174" fontId="253" fillId="0" borderId="49" xfId="1" applyFont="1" applyBorder="1"/>
    <xf numFmtId="39" fontId="126" fillId="0" borderId="16" xfId="88" applyNumberFormat="1" applyFont="1" applyBorder="1" applyAlignment="1">
      <alignment horizontal="right"/>
    </xf>
    <xf numFmtId="39" fontId="126" fillId="0" borderId="36" xfId="88" applyNumberFormat="1" applyFont="1" applyBorder="1"/>
    <xf numFmtId="174" fontId="126" fillId="0" borderId="36" xfId="1" applyFont="1" applyBorder="1"/>
    <xf numFmtId="174" fontId="126" fillId="0" borderId="60" xfId="1" applyFont="1" applyBorder="1"/>
    <xf numFmtId="0" fontId="253" fillId="0" borderId="73" xfId="88" applyFont="1" applyBorder="1" applyAlignment="1">
      <alignment horizontal="right"/>
    </xf>
    <xf numFmtId="0" fontId="253" fillId="0" borderId="3" xfId="88" applyFont="1" applyBorder="1"/>
    <xf numFmtId="39" fontId="126" fillId="0" borderId="3" xfId="88" applyNumberFormat="1" applyFont="1" applyBorder="1"/>
    <xf numFmtId="174" fontId="253" fillId="0" borderId="3" xfId="1" applyFont="1" applyBorder="1"/>
    <xf numFmtId="174" fontId="253" fillId="0" borderId="57" xfId="1" applyFont="1" applyBorder="1"/>
    <xf numFmtId="0" fontId="126" fillId="0" borderId="46" xfId="88" applyFont="1" applyBorder="1" applyAlignment="1">
      <alignment horizontal="right"/>
    </xf>
    <xf numFmtId="39" fontId="126" fillId="0" borderId="200" xfId="88" applyNumberFormat="1" applyFont="1" applyBorder="1"/>
    <xf numFmtId="0" fontId="126" fillId="0" borderId="2" xfId="88" applyFont="1" applyBorder="1"/>
    <xf numFmtId="0" fontId="253" fillId="0" borderId="72" xfId="88" applyFont="1" applyBorder="1"/>
    <xf numFmtId="0" fontId="126" fillId="0" borderId="74" xfId="88" applyFont="1" applyBorder="1" applyAlignment="1">
      <alignment horizontal="right"/>
    </xf>
    <xf numFmtId="0" fontId="126" fillId="0" borderId="1" xfId="88" applyFont="1" applyBorder="1"/>
    <xf numFmtId="0" fontId="126" fillId="0" borderId="206" xfId="88" applyFont="1" applyBorder="1"/>
    <xf numFmtId="0" fontId="253" fillId="0" borderId="49" xfId="88" applyFont="1" applyBorder="1"/>
    <xf numFmtId="39" fontId="126" fillId="0" borderId="220" xfId="88" applyNumberFormat="1" applyFont="1" applyBorder="1"/>
    <xf numFmtId="39" fontId="126" fillId="0" borderId="164" xfId="88" applyNumberFormat="1" applyFont="1" applyBorder="1" applyAlignment="1">
      <alignment horizontal="right"/>
    </xf>
    <xf numFmtId="39" fontId="126" fillId="0" borderId="159" xfId="88" applyNumberFormat="1" applyFont="1" applyBorder="1"/>
    <xf numFmtId="39" fontId="126" fillId="0" borderId="237" xfId="88" applyNumberFormat="1" applyFont="1" applyBorder="1"/>
    <xf numFmtId="39" fontId="126" fillId="0" borderId="179" xfId="88" applyNumberFormat="1" applyFont="1" applyBorder="1"/>
    <xf numFmtId="39" fontId="126" fillId="0" borderId="151" xfId="88" applyNumberFormat="1" applyFont="1" applyBorder="1" applyAlignment="1">
      <alignment horizontal="right"/>
    </xf>
    <xf numFmtId="39" fontId="126" fillId="0" borderId="147" xfId="88" applyNumberFormat="1" applyFont="1" applyBorder="1"/>
    <xf numFmtId="0" fontId="321" fillId="0" borderId="147" xfId="88" applyFont="1" applyBorder="1" applyAlignment="1">
      <alignment horizontal="center"/>
    </xf>
    <xf numFmtId="0" fontId="321" fillId="0" borderId="200" xfId="88" applyFont="1" applyBorder="1" applyAlignment="1">
      <alignment horizontal="center"/>
    </xf>
    <xf numFmtId="0" fontId="126" fillId="0" borderId="147" xfId="88" applyFont="1" applyBorder="1"/>
    <xf numFmtId="0" fontId="253" fillId="0" borderId="153" xfId="88" applyFont="1" applyBorder="1"/>
    <xf numFmtId="0" fontId="321" fillId="0" borderId="151" xfId="88" applyFont="1" applyBorder="1" applyAlignment="1">
      <alignment horizontal="center"/>
    </xf>
    <xf numFmtId="174" fontId="126" fillId="0" borderId="147" xfId="1" applyFont="1" applyBorder="1" applyAlignment="1">
      <alignment horizontal="center"/>
    </xf>
    <xf numFmtId="39" fontId="126" fillId="0" borderId="151" xfId="88" applyNumberFormat="1" applyFont="1" applyBorder="1"/>
    <xf numFmtId="39" fontId="126" fillId="0" borderId="147" xfId="88" applyNumberFormat="1" applyFont="1" applyBorder="1" applyAlignment="1">
      <alignment horizontal="right"/>
    </xf>
    <xf numFmtId="174" fontId="253" fillId="0" borderId="147" xfId="1" applyFont="1" applyBorder="1" applyAlignment="1">
      <alignment horizontal="right"/>
    </xf>
    <xf numFmtId="174" fontId="253" fillId="0" borderId="200" xfId="1" applyFont="1" applyBorder="1" applyAlignment="1">
      <alignment horizontal="right"/>
    </xf>
    <xf numFmtId="0" fontId="129" fillId="0" borderId="147" xfId="0" applyFont="1" applyBorder="1"/>
    <xf numFmtId="39" fontId="126" fillId="0" borderId="73" xfId="88" applyNumberFormat="1" applyFont="1" applyBorder="1"/>
    <xf numFmtId="0" fontId="321" fillId="0" borderId="33" xfId="88" applyFont="1" applyBorder="1" applyAlignment="1">
      <alignment horizontal="center"/>
    </xf>
    <xf numFmtId="0" fontId="321" fillId="0" borderId="34" xfId="88" applyFont="1" applyBorder="1" applyAlignment="1">
      <alignment horizontal="center"/>
    </xf>
    <xf numFmtId="174" fontId="322" fillId="0" borderId="34" xfId="1" applyFont="1" applyBorder="1" applyAlignment="1">
      <alignment horizontal="center"/>
    </xf>
    <xf numFmtId="39" fontId="126" fillId="0" borderId="34" xfId="88" applyNumberFormat="1" applyFont="1" applyBorder="1"/>
    <xf numFmtId="0" fontId="126" fillId="0" borderId="34" xfId="88" applyFont="1" applyBorder="1"/>
    <xf numFmtId="0" fontId="253" fillId="0" borderId="52" xfId="88" applyFont="1" applyBorder="1"/>
    <xf numFmtId="4" fontId="0" fillId="9" borderId="0" xfId="0" applyNumberFormat="1" applyFill="1"/>
    <xf numFmtId="0" fontId="109" fillId="0" borderId="0" xfId="32" applyFont="1" applyAlignment="1">
      <alignment horizontal="left" vertical="center"/>
    </xf>
    <xf numFmtId="0" fontId="127" fillId="0" borderId="0" xfId="32" applyFont="1" applyAlignment="1">
      <alignment vertical="center"/>
    </xf>
    <xf numFmtId="0" fontId="58" fillId="0" borderId="0" xfId="32" applyFont="1" applyAlignment="1">
      <alignment horizontal="left" vertical="center"/>
    </xf>
    <xf numFmtId="0" fontId="127" fillId="0" borderId="0" xfId="32" applyFont="1" applyAlignment="1">
      <alignment horizontal="justify" vertical="center"/>
    </xf>
    <xf numFmtId="0" fontId="121" fillId="0" borderId="0" xfId="32" applyFont="1" applyAlignment="1">
      <alignment horizontal="justify" vertical="top"/>
    </xf>
    <xf numFmtId="170" fontId="143" fillId="0" borderId="0" xfId="0" applyNumberFormat="1" applyFont="1"/>
    <xf numFmtId="174" fontId="143" fillId="0" borderId="0" xfId="1" applyFont="1" applyFill="1"/>
    <xf numFmtId="0" fontId="143" fillId="0" borderId="0" xfId="0" applyFont="1"/>
    <xf numFmtId="174" fontId="143" fillId="0" borderId="0" xfId="0" applyNumberFormat="1" applyFont="1"/>
    <xf numFmtId="174" fontId="242" fillId="0" borderId="0" xfId="1" applyFont="1" applyFill="1" applyBorder="1" applyAlignment="1">
      <alignment horizontal="right" vertical="top" wrapText="1"/>
    </xf>
    <xf numFmtId="174" fontId="143" fillId="0" borderId="0" xfId="1" applyFont="1" applyFill="1" applyBorder="1"/>
    <xf numFmtId="170" fontId="145" fillId="0" borderId="0" xfId="0" applyNumberFormat="1" applyFont="1"/>
    <xf numFmtId="4" fontId="145" fillId="0" borderId="0" xfId="0" applyNumberFormat="1" applyFont="1"/>
    <xf numFmtId="0" fontId="128" fillId="0" borderId="0" xfId="0" applyFont="1" applyAlignment="1">
      <alignment horizontal="center" wrapText="1"/>
    </xf>
    <xf numFmtId="2" fontId="58" fillId="0" borderId="0" xfId="1" applyNumberFormat="1" applyFont="1"/>
    <xf numFmtId="176" fontId="58" fillId="0" borderId="0" xfId="1" applyNumberFormat="1" applyFont="1" applyAlignment="1">
      <alignment horizontal="right" wrapText="1"/>
    </xf>
    <xf numFmtId="0" fontId="3" fillId="0" borderId="0" xfId="136" applyFont="1"/>
    <xf numFmtId="0" fontId="3" fillId="0" borderId="0" xfId="0" applyFont="1" applyAlignment="1">
      <alignment horizontal="left"/>
    </xf>
    <xf numFmtId="174" fontId="323" fillId="0" borderId="0" xfId="1" applyFont="1" applyFill="1" applyBorder="1"/>
    <xf numFmtId="0" fontId="12" fillId="0" borderId="0" xfId="136"/>
    <xf numFmtId="174" fontId="94" fillId="0" borderId="0" xfId="1" applyFont="1" applyFill="1" applyBorder="1"/>
    <xf numFmtId="0" fontId="324" fillId="0" borderId="0" xfId="0" applyFont="1" applyAlignment="1">
      <alignment horizontal="left"/>
    </xf>
    <xf numFmtId="0" fontId="325" fillId="0" borderId="0" xfId="0" applyFont="1" applyAlignment="1">
      <alignment horizontal="left"/>
    </xf>
    <xf numFmtId="1" fontId="42" fillId="0" borderId="0" xfId="21" applyNumberFormat="1" applyAlignment="1">
      <alignment horizontal="left"/>
    </xf>
    <xf numFmtId="0" fontId="305" fillId="0" borderId="61" xfId="0" applyFont="1" applyBorder="1" applyAlignment="1">
      <alignment vertical="center" wrapText="1"/>
    </xf>
    <xf numFmtId="1" fontId="85" fillId="0" borderId="0" xfId="0" applyNumberFormat="1" applyFont="1"/>
    <xf numFmtId="0" fontId="141" fillId="27" borderId="167" xfId="5" applyFont="1" applyFill="1" applyBorder="1" applyProtection="1">
      <protection locked="0"/>
    </xf>
    <xf numFmtId="0" fontId="314" fillId="3" borderId="200" xfId="0" applyFont="1" applyFill="1" applyBorder="1" applyProtection="1">
      <protection locked="0"/>
    </xf>
    <xf numFmtId="0" fontId="327" fillId="37" borderId="207" xfId="0" applyFont="1" applyFill="1" applyBorder="1" applyProtection="1">
      <protection locked="0"/>
    </xf>
    <xf numFmtId="0" fontId="327" fillId="37" borderId="216" xfId="0" applyFont="1" applyFill="1" applyBorder="1" applyProtection="1">
      <protection locked="0"/>
    </xf>
    <xf numFmtId="0" fontId="328" fillId="49" borderId="250" xfId="0" applyFont="1" applyFill="1" applyBorder="1" applyAlignment="1" applyProtection="1">
      <alignment vertical="center"/>
      <protection locked="0"/>
    </xf>
    <xf numFmtId="49" fontId="314" fillId="3" borderId="215" xfId="0" applyNumberFormat="1" applyFont="1" applyFill="1" applyBorder="1" applyAlignment="1" applyProtection="1">
      <alignment horizontal="center"/>
      <protection locked="0"/>
    </xf>
    <xf numFmtId="0" fontId="329" fillId="49" borderId="251" xfId="0" applyFont="1" applyFill="1" applyBorder="1" applyAlignment="1" applyProtection="1">
      <alignment vertical="center"/>
      <protection locked="0"/>
    </xf>
    <xf numFmtId="0" fontId="329" fillId="49" borderId="252" xfId="0" applyFont="1" applyFill="1" applyBorder="1" applyAlignment="1" applyProtection="1">
      <alignment vertical="center"/>
      <protection locked="0"/>
    </xf>
    <xf numFmtId="0" fontId="329" fillId="49" borderId="253" xfId="0" applyFont="1" applyFill="1" applyBorder="1" applyAlignment="1" applyProtection="1">
      <alignment vertical="center"/>
      <protection locked="0"/>
    </xf>
    <xf numFmtId="49" fontId="138" fillId="39" borderId="200" xfId="0" applyNumberFormat="1" applyFont="1" applyFill="1" applyBorder="1" applyAlignment="1" applyProtection="1">
      <alignment horizontal="center"/>
      <protection locked="0"/>
    </xf>
    <xf numFmtId="0" fontId="329" fillId="49" borderId="155" xfId="0" applyFont="1" applyFill="1" applyBorder="1" applyAlignment="1" applyProtection="1">
      <alignment vertical="center"/>
      <protection locked="0"/>
    </xf>
    <xf numFmtId="0" fontId="329" fillId="49" borderId="254" xfId="0" applyFont="1" applyFill="1" applyBorder="1" applyAlignment="1" applyProtection="1">
      <alignment vertical="center"/>
      <protection locked="0"/>
    </xf>
    <xf numFmtId="0" fontId="329" fillId="49" borderId="255" xfId="0" applyFont="1" applyFill="1" applyBorder="1" applyAlignment="1" applyProtection="1">
      <alignment vertical="center"/>
      <protection locked="0"/>
    </xf>
    <xf numFmtId="0" fontId="328" fillId="49" borderId="256" xfId="0" applyFont="1" applyFill="1" applyBorder="1" applyAlignment="1" applyProtection="1">
      <alignment vertical="center"/>
      <protection locked="0"/>
    </xf>
    <xf numFmtId="0" fontId="329" fillId="49" borderId="257" xfId="0" applyFont="1" applyFill="1" applyBorder="1" applyAlignment="1" applyProtection="1">
      <alignment vertical="center"/>
      <protection locked="0"/>
    </xf>
    <xf numFmtId="49" fontId="138" fillId="39" borderId="201" xfId="0" applyNumberFormat="1" applyFont="1" applyFill="1" applyBorder="1" applyAlignment="1" applyProtection="1">
      <alignment horizontal="center"/>
      <protection locked="0"/>
    </xf>
    <xf numFmtId="174" fontId="0" fillId="0" borderId="200" xfId="89" applyFont="1" applyBorder="1"/>
    <xf numFmtId="0" fontId="138" fillId="27" borderId="200" xfId="0" applyFont="1" applyFill="1" applyBorder="1" applyProtection="1">
      <protection locked="0"/>
    </xf>
    <xf numFmtId="9" fontId="52" fillId="43" borderId="0" xfId="5" applyNumberFormat="1" applyFill="1"/>
    <xf numFmtId="0" fontId="121" fillId="0" borderId="0" xfId="0" applyFont="1" applyAlignment="1">
      <alignment horizontal="justify" vertical="center"/>
    </xf>
    <xf numFmtId="0" fontId="58" fillId="0" borderId="0" xfId="0" applyFont="1" applyAlignment="1">
      <alignment horizontal="center" wrapText="1"/>
    </xf>
    <xf numFmtId="49" fontId="109" fillId="7" borderId="5" xfId="0" applyNumberFormat="1" applyFont="1" applyFill="1" applyBorder="1" applyAlignment="1">
      <alignment vertical="center" wrapText="1"/>
    </xf>
    <xf numFmtId="0" fontId="109" fillId="7" borderId="0" xfId="0" applyFont="1" applyFill="1" applyAlignment="1">
      <alignment horizontal="center" vertical="center" wrapText="1"/>
    </xf>
    <xf numFmtId="0" fontId="109" fillId="7" borderId="0" xfId="0" applyFont="1" applyFill="1" applyAlignment="1">
      <alignment vertical="center" wrapText="1"/>
    </xf>
    <xf numFmtId="0" fontId="58" fillId="7" borderId="0" xfId="0" applyFont="1" applyFill="1"/>
    <xf numFmtId="174" fontId="58" fillId="7" borderId="0" xfId="1" applyFont="1" applyFill="1"/>
    <xf numFmtId="0" fontId="109" fillId="7" borderId="5" xfId="0" applyFont="1" applyFill="1" applyBorder="1" applyAlignment="1">
      <alignment vertical="center" wrapText="1"/>
    </xf>
    <xf numFmtId="0" fontId="109" fillId="0" borderId="0" xfId="0" applyFont="1" applyAlignment="1">
      <alignment vertical="center" wrapText="1"/>
    </xf>
    <xf numFmtId="174" fontId="58" fillId="0" borderId="0" xfId="1" applyFont="1" applyFill="1"/>
    <xf numFmtId="176" fontId="58" fillId="0" borderId="0" xfId="1" applyNumberFormat="1" applyFont="1" applyFill="1" applyAlignment="1">
      <alignment horizontal="right" wrapText="1"/>
    </xf>
    <xf numFmtId="0" fontId="122" fillId="0" borderId="0" xfId="0" applyFont="1"/>
    <xf numFmtId="174" fontId="122" fillId="0" borderId="0" xfId="1" applyFont="1"/>
    <xf numFmtId="49" fontId="109" fillId="0" borderId="0" xfId="0" applyNumberFormat="1" applyFont="1" applyAlignment="1">
      <alignment vertical="center" wrapText="1"/>
    </xf>
    <xf numFmtId="0" fontId="109" fillId="0" borderId="0" xfId="0" applyFont="1" applyAlignment="1">
      <alignment horizontal="center" vertical="center" wrapText="1"/>
    </xf>
    <xf numFmtId="0" fontId="128" fillId="0" borderId="0" xfId="0" applyFont="1"/>
    <xf numFmtId="49" fontId="249" fillId="0" borderId="0" xfId="0" applyNumberFormat="1" applyFont="1" applyAlignment="1">
      <alignment horizontal="left"/>
    </xf>
    <xf numFmtId="0" fontId="127" fillId="0" borderId="0" xfId="0" applyFont="1" applyAlignment="1">
      <alignment vertical="center" wrapText="1"/>
    </xf>
    <xf numFmtId="0" fontId="249" fillId="0" borderId="0" xfId="0" applyFont="1" applyAlignment="1">
      <alignment horizontal="left"/>
    </xf>
    <xf numFmtId="0" fontId="127" fillId="0" borderId="0" xfId="0" applyFont="1" applyAlignment="1">
      <alignment horizontal="left" vertical="center" wrapText="1"/>
    </xf>
    <xf numFmtId="0" fontId="331" fillId="0" borderId="0" xfId="0" applyFont="1"/>
    <xf numFmtId="0" fontId="58" fillId="0" borderId="0" xfId="32" applyFont="1" applyAlignment="1">
      <alignment horizontal="center" vertical="top" wrapText="1"/>
    </xf>
    <xf numFmtId="0" fontId="128" fillId="0" borderId="0" xfId="32" applyFont="1" applyAlignment="1">
      <alignment vertical="top" wrapText="1"/>
    </xf>
    <xf numFmtId="0" fontId="128" fillId="0" borderId="0" xfId="32" applyFont="1" applyAlignment="1">
      <alignment horizontal="justify" vertical="top" wrapText="1"/>
    </xf>
    <xf numFmtId="0" fontId="128" fillId="0" borderId="0" xfId="0" applyFont="1" applyAlignment="1">
      <alignment horizontal="center" vertical="top" textRotation="255" wrapText="1"/>
    </xf>
    <xf numFmtId="49" fontId="109" fillId="0" borderId="0" xfId="0" applyNumberFormat="1" applyFont="1" applyAlignment="1">
      <alignment horizontal="left" vertical="center"/>
    </xf>
    <xf numFmtId="0" fontId="58" fillId="0" borderId="0" xfId="0" applyFont="1" applyAlignment="1">
      <alignment horizontal="center" textRotation="255" wrapText="1"/>
    </xf>
    <xf numFmtId="0" fontId="109" fillId="0" borderId="0" xfId="0" applyFont="1" applyAlignment="1">
      <alignment horizontal="center" vertical="center"/>
    </xf>
    <xf numFmtId="49" fontId="127" fillId="0" borderId="0" xfId="0" applyNumberFormat="1" applyFont="1" applyAlignment="1">
      <alignment horizontal="left" vertical="center" wrapText="1"/>
    </xf>
    <xf numFmtId="0" fontId="121" fillId="0" borderId="0" xfId="0" applyFont="1" applyAlignment="1">
      <alignment horizontal="justify" vertical="top" wrapText="1"/>
    </xf>
    <xf numFmtId="49" fontId="109" fillId="0" borderId="0" xfId="0" applyNumberFormat="1" applyFont="1" applyAlignment="1">
      <alignment horizontal="left" vertical="center" wrapText="1"/>
    </xf>
    <xf numFmtId="0" fontId="109" fillId="0" borderId="26" xfId="0" applyFont="1" applyBorder="1" applyAlignment="1">
      <alignment horizontal="justify" vertical="center" wrapText="1"/>
    </xf>
    <xf numFmtId="0" fontId="58" fillId="0" borderId="0" xfId="0" applyFont="1" applyAlignment="1">
      <alignment horizontal="justify" vertical="center" wrapText="1"/>
    </xf>
    <xf numFmtId="0" fontId="58" fillId="0" borderId="0" xfId="0" applyFont="1" applyAlignment="1">
      <alignment vertical="center"/>
    </xf>
    <xf numFmtId="176" fontId="58" fillId="0" borderId="0" xfId="1" applyNumberFormat="1" applyFont="1" applyAlignment="1">
      <alignment horizontal="right" vertical="center" wrapText="1"/>
    </xf>
    <xf numFmtId="10" fontId="58" fillId="0" borderId="0" xfId="52" applyNumberFormat="1" applyFont="1" applyAlignment="1">
      <alignment horizontal="center" vertical="center" wrapText="1"/>
    </xf>
    <xf numFmtId="0" fontId="58" fillId="0" borderId="240" xfId="0" applyFont="1" applyBorder="1" applyAlignment="1">
      <alignment horizontal="justify" vertical="center" wrapText="1"/>
    </xf>
    <xf numFmtId="0" fontId="109" fillId="0" borderId="0" xfId="0" applyFont="1" applyAlignment="1">
      <alignment horizontal="left" vertical="center"/>
    </xf>
    <xf numFmtId="9" fontId="109" fillId="0" borderId="0" xfId="0" applyNumberFormat="1" applyFont="1" applyAlignment="1">
      <alignment horizontal="center" vertical="center" wrapText="1"/>
    </xf>
    <xf numFmtId="0" fontId="128" fillId="0" borderId="0" xfId="32" applyFont="1" applyAlignment="1">
      <alignment vertical="center"/>
    </xf>
    <xf numFmtId="174" fontId="128" fillId="0" borderId="0" xfId="1" applyFont="1" applyAlignment="1">
      <alignment horizontal="center" vertical="top" wrapText="1"/>
    </xf>
    <xf numFmtId="9" fontId="128" fillId="0" borderId="0" xfId="52" applyFont="1" applyAlignment="1">
      <alignment horizontal="center" vertical="top" wrapText="1"/>
    </xf>
    <xf numFmtId="0" fontId="249" fillId="0" borderId="0" xfId="0" applyFont="1" applyAlignment="1">
      <alignment horizontal="justify" vertical="center" wrapText="1"/>
    </xf>
    <xf numFmtId="0" fontId="128" fillId="0" borderId="0" xfId="0" applyFont="1" applyAlignment="1">
      <alignment horizontal="justify" vertical="top" wrapText="1"/>
    </xf>
    <xf numFmtId="0" fontId="127" fillId="0" borderId="0" xfId="0" applyFont="1" applyAlignment="1">
      <alignment horizontal="left" vertical="top"/>
    </xf>
    <xf numFmtId="0" fontId="58" fillId="0" borderId="0" xfId="0" applyFont="1" applyAlignment="1">
      <alignment vertical="center" wrapText="1"/>
    </xf>
    <xf numFmtId="49" fontId="127" fillId="0" borderId="0" xfId="0" applyNumberFormat="1" applyFont="1" applyAlignment="1">
      <alignment vertical="center"/>
    </xf>
    <xf numFmtId="0" fontId="127" fillId="0" borderId="0" xfId="0" applyFont="1" applyAlignment="1">
      <alignment vertical="center"/>
    </xf>
    <xf numFmtId="0" fontId="178" fillId="0" borderId="0" xfId="0" applyFont="1" applyAlignment="1">
      <alignment vertical="center"/>
    </xf>
    <xf numFmtId="0" fontId="250" fillId="0" borderId="0" xfId="32" applyFont="1"/>
    <xf numFmtId="0" fontId="121" fillId="0" borderId="0" xfId="0" applyFont="1" applyAlignment="1">
      <alignment horizontal="justify" vertical="top"/>
    </xf>
    <xf numFmtId="0" fontId="127" fillId="0" borderId="0" xfId="0" applyFont="1" applyAlignment="1">
      <alignment vertical="top"/>
    </xf>
    <xf numFmtId="0" fontId="249" fillId="0" borderId="0" xfId="0" applyFont="1" applyAlignment="1">
      <alignment horizontal="center" vertical="center"/>
    </xf>
    <xf numFmtId="0" fontId="128" fillId="0" borderId="0" xfId="0" applyFont="1" applyAlignment="1">
      <alignment horizontal="justify" vertical="center" wrapText="1"/>
    </xf>
    <xf numFmtId="0" fontId="128" fillId="0" borderId="0" xfId="0" applyFont="1" applyAlignment="1">
      <alignment horizontal="center" vertical="top" wrapText="1"/>
    </xf>
    <xf numFmtId="0" fontId="122" fillId="0" borderId="0" xfId="0" applyFont="1" applyAlignment="1">
      <alignment horizontal="justify"/>
    </xf>
    <xf numFmtId="49" fontId="331" fillId="0" borderId="0" xfId="0" applyNumberFormat="1" applyFont="1"/>
    <xf numFmtId="0" fontId="331" fillId="0" borderId="0" xfId="0" applyFont="1" applyAlignment="1">
      <alignment vertical="center"/>
    </xf>
    <xf numFmtId="0" fontId="122" fillId="2" borderId="0" xfId="0" applyFont="1" applyFill="1"/>
    <xf numFmtId="0" fontId="121" fillId="0" borderId="0" xfId="0" applyFont="1" applyAlignment="1">
      <alignment horizontal="center" vertical="top" textRotation="255" wrapText="1"/>
    </xf>
    <xf numFmtId="49" fontId="109" fillId="0" borderId="0" xfId="0" applyNumberFormat="1" applyFont="1" applyAlignment="1">
      <alignment horizontal="left" vertical="top" wrapText="1"/>
    </xf>
    <xf numFmtId="0" fontId="58" fillId="0" borderId="0" xfId="0" applyFont="1" applyAlignment="1">
      <alignment horizontal="left" wrapText="1"/>
    </xf>
    <xf numFmtId="0" fontId="127" fillId="0" borderId="0" xfId="0" applyFont="1" applyAlignment="1">
      <alignment horizontal="justify" vertical="center"/>
    </xf>
    <xf numFmtId="0" fontId="58" fillId="0" borderId="0" xfId="0" applyFont="1" applyAlignment="1">
      <alignment wrapText="1"/>
    </xf>
    <xf numFmtId="0" fontId="121" fillId="0" borderId="0" xfId="0" applyFont="1" applyAlignment="1">
      <alignment vertical="center"/>
    </xf>
    <xf numFmtId="0" fontId="127" fillId="0" borderId="0" xfId="0" applyFont="1" applyAlignment="1">
      <alignment horizontal="justify" vertical="top"/>
    </xf>
    <xf numFmtId="49" fontId="128" fillId="0" borderId="0" xfId="0" applyNumberFormat="1" applyFont="1" applyAlignment="1">
      <alignment horizontal="left" vertical="center" wrapText="1"/>
    </xf>
    <xf numFmtId="0" fontId="121" fillId="0" borderId="0" xfId="0" applyFont="1" applyAlignment="1">
      <alignment vertical="top"/>
    </xf>
    <xf numFmtId="0" fontId="249" fillId="0" borderId="240" xfId="0" applyFont="1" applyBorder="1" applyAlignment="1">
      <alignment horizontal="left" vertical="center"/>
    </xf>
    <xf numFmtId="0" fontId="58" fillId="0" borderId="240" xfId="0" applyFont="1" applyBorder="1"/>
    <xf numFmtId="0" fontId="249" fillId="0" borderId="26" xfId="0" applyFont="1" applyBorder="1" applyAlignment="1">
      <alignment horizontal="center" vertical="center"/>
    </xf>
    <xf numFmtId="9" fontId="128" fillId="0" borderId="0" xfId="0" applyNumberFormat="1" applyFont="1" applyAlignment="1">
      <alignment horizontal="center" vertical="center" wrapText="1"/>
    </xf>
    <xf numFmtId="0" fontId="121" fillId="0" borderId="0" xfId="0" applyFont="1" applyAlignment="1">
      <alignment horizontal="left" vertical="top"/>
    </xf>
    <xf numFmtId="0" fontId="249" fillId="0" borderId="0" xfId="0" applyFont="1" applyAlignment="1">
      <alignment vertical="center"/>
    </xf>
    <xf numFmtId="9" fontId="128" fillId="0" borderId="0" xfId="0" applyNumberFormat="1" applyFont="1" applyAlignment="1">
      <alignment horizontal="center" vertical="center"/>
    </xf>
    <xf numFmtId="9" fontId="121" fillId="0" borderId="0" xfId="0" applyNumberFormat="1" applyFont="1" applyAlignment="1">
      <alignment horizontal="center" vertical="top"/>
    </xf>
    <xf numFmtId="0" fontId="121" fillId="0" borderId="0" xfId="0" applyFont="1" applyAlignment="1">
      <alignment horizontal="center" textRotation="255"/>
    </xf>
    <xf numFmtId="0" fontId="121" fillId="0" borderId="0" xfId="0" applyFont="1" applyAlignment="1">
      <alignment vertical="top" wrapText="1"/>
    </xf>
    <xf numFmtId="0" fontId="121" fillId="0" borderId="0" xfId="0" applyFont="1" applyAlignment="1">
      <alignment horizontal="center" vertical="top"/>
    </xf>
    <xf numFmtId="0" fontId="58" fillId="0" borderId="0" xfId="0" applyFont="1" applyAlignment="1">
      <alignment vertical="top" wrapText="1"/>
    </xf>
    <xf numFmtId="49" fontId="109" fillId="0" borderId="0" xfId="0" applyNumberFormat="1" applyFont="1" applyAlignment="1">
      <alignment horizontal="left"/>
    </xf>
    <xf numFmtId="0" fontId="249" fillId="0" borderId="0" xfId="0" applyFont="1" applyAlignment="1">
      <alignment vertical="top"/>
    </xf>
    <xf numFmtId="49" fontId="109" fillId="0" borderId="0" xfId="0" applyNumberFormat="1" applyFont="1" applyAlignment="1">
      <alignment horizontal="center"/>
    </xf>
    <xf numFmtId="0" fontId="58" fillId="0" borderId="0" xfId="0" applyFont="1" applyAlignment="1">
      <alignment horizontal="center" vertical="top" wrapText="1"/>
    </xf>
    <xf numFmtId="174" fontId="109" fillId="0" borderId="0" xfId="1" applyFont="1" applyAlignment="1">
      <alignment horizontal="right" vertical="center" wrapText="1"/>
    </xf>
    <xf numFmtId="0" fontId="109" fillId="0" borderId="0" xfId="0" applyFont="1" applyAlignment="1">
      <alignment vertical="center"/>
    </xf>
    <xf numFmtId="14" fontId="109" fillId="0" borderId="0" xfId="1" applyNumberFormat="1" applyFont="1" applyBorder="1" applyAlignment="1">
      <alignment horizontal="right" vertical="center" wrapText="1"/>
    </xf>
    <xf numFmtId="174" fontId="58" fillId="0" borderId="0" xfId="1" applyFont="1" applyBorder="1" applyAlignment="1">
      <alignment horizontal="right" vertical="center" wrapText="1"/>
    </xf>
    <xf numFmtId="174" fontId="58" fillId="0" borderId="239" xfId="1" applyFont="1" applyBorder="1" applyAlignment="1">
      <alignment horizontal="right" vertical="center" wrapText="1"/>
    </xf>
    <xf numFmtId="49" fontId="109" fillId="0" borderId="0" xfId="0" applyNumberFormat="1" applyFont="1" applyAlignment="1">
      <alignment horizontal="right" vertical="center" wrapText="1"/>
    </xf>
    <xf numFmtId="174" fontId="58" fillId="0" borderId="0" xfId="1" applyFont="1" applyAlignment="1">
      <alignment horizontal="right" vertical="center" wrapText="1"/>
    </xf>
    <xf numFmtId="174" fontId="58" fillId="0" borderId="240" xfId="1" applyFont="1" applyBorder="1" applyAlignment="1">
      <alignment horizontal="right" vertical="center" wrapText="1"/>
    </xf>
    <xf numFmtId="0" fontId="58" fillId="0" borderId="0" xfId="0" applyFont="1" applyAlignment="1">
      <alignment horizontal="left" vertical="center"/>
    </xf>
    <xf numFmtId="174" fontId="58" fillId="0" borderId="0" xfId="1" applyFont="1" applyBorder="1" applyAlignment="1">
      <alignment horizontal="left" vertical="center"/>
    </xf>
    <xf numFmtId="49" fontId="58" fillId="0" borderId="0" xfId="0" applyNumberFormat="1" applyFont="1" applyAlignment="1">
      <alignment vertical="center"/>
    </xf>
    <xf numFmtId="0" fontId="331" fillId="0" borderId="0" xfId="0" applyFont="1" applyAlignment="1">
      <alignment horizontal="left" vertical="top"/>
    </xf>
    <xf numFmtId="49" fontId="122" fillId="0" borderId="0" xfId="0" applyNumberFormat="1" applyFont="1" applyAlignment="1">
      <alignment horizontal="left"/>
    </xf>
    <xf numFmtId="174" fontId="58" fillId="0" borderId="0" xfId="1" applyFont="1" applyBorder="1" applyAlignment="1">
      <alignment horizontal="left"/>
    </xf>
    <xf numFmtId="0" fontId="128" fillId="0" borderId="0" xfId="32" applyFont="1" applyAlignment="1">
      <alignment horizontal="center" vertical="top" wrapText="1"/>
    </xf>
    <xf numFmtId="0" fontId="121" fillId="0" borderId="0" xfId="32" applyFont="1" applyAlignment="1">
      <alignment horizontal="center" vertical="top" wrapText="1"/>
    </xf>
    <xf numFmtId="49" fontId="109" fillId="0" borderId="0" xfId="32" applyNumberFormat="1" applyFont="1" applyAlignment="1">
      <alignment horizontal="left" vertical="center"/>
    </xf>
    <xf numFmtId="0" fontId="109" fillId="0" borderId="0" xfId="32" applyFont="1" applyAlignment="1">
      <alignment vertical="center"/>
    </xf>
    <xf numFmtId="4" fontId="128" fillId="0" borderId="0" xfId="32" applyNumberFormat="1" applyFont="1" applyAlignment="1">
      <alignment horizontal="right" vertical="center" wrapText="1"/>
    </xf>
    <xf numFmtId="0" fontId="250" fillId="0" borderId="0" xfId="32" applyFont="1" applyAlignment="1">
      <alignment vertical="center"/>
    </xf>
    <xf numFmtId="0" fontId="121" fillId="0" borderId="0" xfId="0" applyFont="1" applyAlignment="1">
      <alignment horizontal="center" vertical="top" wrapText="1"/>
    </xf>
    <xf numFmtId="49" fontId="58" fillId="0" borderId="0" xfId="0" applyNumberFormat="1" applyFont="1"/>
    <xf numFmtId="0" fontId="109" fillId="0" borderId="0" xfId="0" applyFont="1" applyAlignment="1">
      <alignment horizontal="justify" vertical="center" wrapText="1"/>
    </xf>
    <xf numFmtId="176" fontId="58" fillId="0" borderId="0" xfId="1" applyNumberFormat="1" applyFont="1" applyBorder="1" applyAlignment="1">
      <alignment horizontal="right" wrapText="1"/>
    </xf>
    <xf numFmtId="0" fontId="58" fillId="0" borderId="0" xfId="0" applyFont="1" applyAlignment="1">
      <alignment horizontal="left" textRotation="255"/>
    </xf>
    <xf numFmtId="174" fontId="58" fillId="0" borderId="0" xfId="0" applyNumberFormat="1" applyFont="1"/>
    <xf numFmtId="4" fontId="58" fillId="0" borderId="0" xfId="0" applyNumberFormat="1" applyFont="1" applyAlignment="1">
      <alignment horizontal="right" vertical="center" wrapText="1"/>
    </xf>
    <xf numFmtId="174" fontId="58" fillId="0" borderId="0" xfId="1" applyFont="1" applyFill="1" applyBorder="1" applyAlignment="1">
      <alignment horizontal="right" vertical="center" wrapText="1"/>
    </xf>
    <xf numFmtId="14" fontId="109" fillId="0" borderId="242" xfId="1" applyNumberFormat="1" applyFont="1" applyFill="1" applyBorder="1" applyAlignment="1">
      <alignment horizontal="center" vertical="center" wrapText="1"/>
    </xf>
    <xf numFmtId="174" fontId="58" fillId="0" borderId="15" xfId="1" applyFont="1" applyFill="1" applyBorder="1" applyAlignment="1">
      <alignment horizontal="right" vertical="center" wrapText="1"/>
    </xf>
    <xf numFmtId="4" fontId="58" fillId="0" borderId="0" xfId="0" applyNumberFormat="1" applyFont="1" applyAlignment="1">
      <alignment horizontal="left" vertical="center" wrapText="1"/>
    </xf>
    <xf numFmtId="174" fontId="58" fillId="0" borderId="239" xfId="1" applyFont="1" applyFill="1" applyBorder="1" applyAlignment="1">
      <alignment horizontal="right" vertical="center" wrapText="1"/>
    </xf>
    <xf numFmtId="174" fontId="128" fillId="0" borderId="0" xfId="1" applyFont="1" applyFill="1" applyBorder="1"/>
    <xf numFmtId="174" fontId="58" fillId="0" borderId="15" xfId="1" applyFont="1" applyFill="1" applyBorder="1" applyAlignment="1">
      <alignment vertical="center" wrapText="1"/>
    </xf>
    <xf numFmtId="174" fontId="58" fillId="0" borderId="26" xfId="1" applyFont="1" applyFill="1" applyBorder="1" applyAlignment="1">
      <alignment horizontal="right" vertical="center" wrapText="1"/>
    </xf>
    <xf numFmtId="49" fontId="109" fillId="0" borderId="0" xfId="0" applyNumberFormat="1" applyFont="1" applyAlignment="1">
      <alignment vertical="top" wrapText="1"/>
    </xf>
    <xf numFmtId="0" fontId="109" fillId="0" borderId="0" xfId="0" applyFont="1" applyAlignment="1">
      <alignment horizontal="justify" vertical="top" wrapText="1"/>
    </xf>
    <xf numFmtId="0" fontId="109" fillId="0" borderId="0" xfId="0" applyFont="1" applyAlignment="1">
      <alignment horizontal="left" vertical="center" wrapText="1"/>
    </xf>
    <xf numFmtId="174" fontId="122" fillId="0" borderId="0" xfId="1" applyFont="1" applyFill="1"/>
    <xf numFmtId="174" fontId="122" fillId="0" borderId="0" xfId="1" applyFont="1" applyBorder="1" applyAlignment="1"/>
    <xf numFmtId="49" fontId="122" fillId="0" borderId="0" xfId="0" applyNumberFormat="1" applyFont="1"/>
    <xf numFmtId="0" fontId="250" fillId="0" borderId="0" xfId="0" applyFont="1" applyAlignment="1">
      <alignment horizontal="left" vertical="center"/>
    </xf>
    <xf numFmtId="0" fontId="122" fillId="0" borderId="0" xfId="0" applyFont="1" applyAlignment="1">
      <alignment wrapText="1"/>
    </xf>
    <xf numFmtId="0" fontId="122" fillId="0" borderId="0" xfId="0" applyFont="1" applyAlignment="1">
      <alignment horizontal="justify" wrapText="1"/>
    </xf>
    <xf numFmtId="0" fontId="128" fillId="0" borderId="0" xfId="0" applyFont="1" applyAlignment="1">
      <alignment vertical="top" wrapText="1"/>
    </xf>
    <xf numFmtId="49" fontId="249" fillId="0" borderId="0" xfId="0" applyNumberFormat="1" applyFont="1" applyAlignment="1">
      <alignment vertical="center"/>
    </xf>
    <xf numFmtId="0" fontId="58" fillId="0" borderId="0" xfId="0" applyFont="1" applyAlignment="1">
      <alignment horizontal="justify" wrapText="1"/>
    </xf>
    <xf numFmtId="0" fontId="249" fillId="0" borderId="0" xfId="0" applyFont="1" applyAlignment="1">
      <alignment horizontal="justify" vertical="center"/>
    </xf>
    <xf numFmtId="0" fontId="58" fillId="0" borderId="0" xfId="0" applyFont="1" applyAlignment="1">
      <alignment horizontal="justify" vertical="top"/>
    </xf>
    <xf numFmtId="174" fontId="58" fillId="0" borderId="242" xfId="1" applyFont="1" applyFill="1" applyBorder="1" applyAlignment="1">
      <alignment horizontal="right" vertical="center" wrapText="1"/>
    </xf>
    <xf numFmtId="14" fontId="109" fillId="0" borderId="0" xfId="1" applyNumberFormat="1" applyFont="1" applyFill="1" applyBorder="1" applyAlignment="1">
      <alignment horizontal="center" vertical="center" wrapText="1"/>
    </xf>
    <xf numFmtId="0" fontId="109" fillId="0" borderId="0" xfId="0" applyFont="1" applyAlignment="1">
      <alignment horizontal="left" vertical="top" wrapText="1"/>
    </xf>
    <xf numFmtId="174" fontId="122" fillId="0" borderId="0" xfId="1" applyFont="1" applyBorder="1"/>
    <xf numFmtId="0" fontId="122" fillId="0" borderId="0" xfId="0" applyFont="1" applyAlignment="1">
      <alignment vertical="center" wrapText="1"/>
    </xf>
    <xf numFmtId="0" fontId="332" fillId="0" borderId="0" xfId="0" applyFont="1"/>
    <xf numFmtId="0" fontId="122" fillId="0" borderId="0" xfId="0" applyFont="1" applyAlignment="1">
      <alignment horizontal="justify" vertical="top" wrapText="1"/>
    </xf>
    <xf numFmtId="174" fontId="58" fillId="2" borderId="0" xfId="1" applyFont="1" applyFill="1" applyBorder="1"/>
    <xf numFmtId="0" fontId="58" fillId="2" borderId="0" xfId="0" applyFont="1" applyFill="1"/>
    <xf numFmtId="0" fontId="109" fillId="0" borderId="0" xfId="0" applyFont="1" applyAlignment="1">
      <alignment horizontal="right" vertical="center" wrapText="1"/>
    </xf>
    <xf numFmtId="14" fontId="58" fillId="0" borderId="0" xfId="1" applyNumberFormat="1" applyFont="1" applyAlignment="1">
      <alignment horizontal="center" vertical="center" wrapText="1"/>
    </xf>
    <xf numFmtId="14" fontId="58" fillId="0" borderId="0" xfId="1" applyNumberFormat="1" applyFont="1" applyFill="1" applyAlignment="1">
      <alignment horizontal="center" vertical="center" wrapText="1"/>
    </xf>
    <xf numFmtId="174" fontId="58" fillId="0" borderId="0" xfId="1" applyFont="1" applyFill="1" applyAlignment="1">
      <alignment horizontal="right" vertical="center" wrapText="1"/>
    </xf>
    <xf numFmtId="0" fontId="58" fillId="0" borderId="0" xfId="146" applyFont="1" applyAlignment="1">
      <alignment horizontal="left" vertical="top" wrapText="1"/>
    </xf>
    <xf numFmtId="0" fontId="109" fillId="0" borderId="0" xfId="0" applyFont="1" applyAlignment="1">
      <alignment horizontal="left"/>
    </xf>
    <xf numFmtId="174" fontId="58" fillId="0" borderId="0" xfId="1" applyFont="1" applyFill="1" applyAlignment="1">
      <alignment horizontal="center" vertical="center"/>
    </xf>
    <xf numFmtId="174" fontId="58" fillId="0" borderId="0" xfId="1" applyFont="1" applyAlignment="1">
      <alignment vertical="center" wrapText="1"/>
    </xf>
    <xf numFmtId="174" fontId="109" fillId="0" borderId="0" xfId="0" applyNumberFormat="1" applyFont="1" applyAlignment="1">
      <alignment vertical="top"/>
    </xf>
    <xf numFmtId="183" fontId="58" fillId="0" borderId="0" xfId="32" applyNumberFormat="1" applyFont="1"/>
    <xf numFmtId="10" fontId="58" fillId="0" borderId="240" xfId="52" applyNumberFormat="1" applyFont="1" applyBorder="1" applyAlignment="1">
      <alignment horizontal="center" vertical="center" wrapText="1"/>
    </xf>
    <xf numFmtId="0" fontId="121" fillId="0" borderId="238" xfId="0" applyFont="1" applyBorder="1" applyAlignment="1">
      <alignment horizontal="center" vertical="top"/>
    </xf>
    <xf numFmtId="0" fontId="85" fillId="0" borderId="61" xfId="0" applyFont="1" applyBorder="1" applyAlignment="1">
      <alignment vertical="center"/>
    </xf>
    <xf numFmtId="0" fontId="324" fillId="0" borderId="0" xfId="0" applyFont="1" applyAlignment="1">
      <alignment vertical="center"/>
    </xf>
    <xf numFmtId="0" fontId="325" fillId="0" borderId="0" xfId="0" applyFont="1" applyAlignment="1">
      <alignment vertical="center"/>
    </xf>
    <xf numFmtId="0" fontId="81" fillId="0" borderId="0" xfId="0" applyFont="1" applyAlignment="1">
      <alignment horizontal="left" vertical="center"/>
    </xf>
    <xf numFmtId="174" fontId="58" fillId="0" borderId="242" xfId="1" applyFont="1" applyBorder="1" applyAlignment="1">
      <alignment horizontal="right" vertical="center" wrapText="1"/>
    </xf>
    <xf numFmtId="0" fontId="93" fillId="0" borderId="0" xfId="0" applyFont="1"/>
    <xf numFmtId="0" fontId="2" fillId="0" borderId="0" xfId="0" applyFont="1" applyAlignment="1">
      <alignment horizontal="left"/>
    </xf>
    <xf numFmtId="2" fontId="58" fillId="0" borderId="0" xfId="1" applyNumberFormat="1" applyFont="1" applyBorder="1" applyAlignment="1">
      <alignment horizontal="right" vertical="center"/>
    </xf>
    <xf numFmtId="14" fontId="109" fillId="0" borderId="0" xfId="1" applyNumberFormat="1" applyFont="1" applyBorder="1" applyAlignment="1">
      <alignment horizontal="center" vertical="center" wrapText="1"/>
    </xf>
    <xf numFmtId="174" fontId="58" fillId="0" borderId="258" xfId="1" applyFont="1" applyFill="1" applyBorder="1" applyAlignment="1">
      <alignment horizontal="right" vertical="center" wrapText="1"/>
    </xf>
    <xf numFmtId="0" fontId="330" fillId="0" borderId="0" xfId="0" applyFont="1" applyAlignment="1">
      <alignment horizontal="left"/>
    </xf>
    <xf numFmtId="0" fontId="326" fillId="0" borderId="0" xfId="0" applyFont="1" applyAlignment="1">
      <alignment horizontal="left"/>
    </xf>
    <xf numFmtId="0" fontId="295" fillId="0" borderId="0" xfId="32" applyFont="1" applyAlignment="1">
      <alignment horizontal="left"/>
    </xf>
    <xf numFmtId="0" fontId="324" fillId="0" borderId="8" xfId="0" applyFont="1" applyBorder="1" applyAlignment="1">
      <alignment horizontal="left"/>
    </xf>
    <xf numFmtId="0" fontId="325" fillId="0" borderId="8" xfId="0" applyFont="1" applyBorder="1" applyAlignment="1">
      <alignment horizontal="left"/>
    </xf>
    <xf numFmtId="174" fontId="295" fillId="0" borderId="8" xfId="1" applyFont="1" applyFill="1" applyBorder="1" applyAlignment="1" applyProtection="1">
      <alignment horizontal="left"/>
    </xf>
    <xf numFmtId="0" fontId="102" fillId="0" borderId="3" xfId="0" applyFont="1" applyBorder="1" applyAlignment="1">
      <alignment vertical="top"/>
    </xf>
    <xf numFmtId="0" fontId="49" fillId="0" borderId="259" xfId="0" applyFont="1" applyBorder="1"/>
    <xf numFmtId="0" fontId="58" fillId="0" borderId="240" xfId="0" applyFont="1" applyBorder="1" applyAlignment="1">
      <alignment vertical="center"/>
    </xf>
    <xf numFmtId="174" fontId="0" fillId="0" borderId="0" xfId="1" applyFont="1" applyAlignment="1">
      <alignment horizontal="right" indent="2"/>
    </xf>
    <xf numFmtId="0" fontId="334" fillId="0" borderId="0" xfId="0" applyFont="1"/>
    <xf numFmtId="0" fontId="306" fillId="0" borderId="0" xfId="0" applyFont="1" applyAlignment="1">
      <alignment horizontal="center"/>
    </xf>
    <xf numFmtId="0" fontId="306" fillId="0" borderId="0" xfId="0" applyFont="1" applyAlignment="1">
      <alignment horizontal="left"/>
    </xf>
    <xf numFmtId="4" fontId="335" fillId="0" borderId="0" xfId="0" applyNumberFormat="1" applyFont="1" applyAlignment="1">
      <alignment horizontal="left"/>
    </xf>
    <xf numFmtId="0" fontId="324" fillId="0" borderId="0" xfId="0" applyFont="1"/>
    <xf numFmtId="0" fontId="324" fillId="0" borderId="0" xfId="0" applyFont="1" applyAlignment="1">
      <alignment horizontal="center"/>
    </xf>
    <xf numFmtId="14" fontId="306" fillId="0" borderId="0" xfId="0" applyNumberFormat="1" applyFont="1" applyAlignment="1">
      <alignment horizontal="left"/>
    </xf>
    <xf numFmtId="0" fontId="0" fillId="36" borderId="0" xfId="0" applyFill="1"/>
    <xf numFmtId="0" fontId="306" fillId="36" borderId="0" xfId="0" applyFont="1" applyFill="1" applyAlignment="1">
      <alignment horizontal="left"/>
    </xf>
    <xf numFmtId="174" fontId="334" fillId="0" borderId="0" xfId="0" applyNumberFormat="1" applyFont="1"/>
    <xf numFmtId="174" fontId="334" fillId="0" borderId="0" xfId="1" applyFont="1"/>
    <xf numFmtId="174" fontId="323" fillId="2" borderId="0" xfId="1" applyFont="1" applyFill="1" applyBorder="1"/>
    <xf numFmtId="174" fontId="58" fillId="0" borderId="8" xfId="1" applyFont="1" applyFill="1" applyBorder="1" applyAlignment="1">
      <alignment horizontal="right"/>
    </xf>
    <xf numFmtId="174" fontId="58" fillId="0" borderId="8" xfId="1" applyFont="1" applyFill="1" applyBorder="1" applyAlignment="1">
      <alignment horizontal="right" vertical="center" wrapText="1"/>
    </xf>
    <xf numFmtId="0" fontId="58" fillId="0" borderId="8" xfId="32" applyFont="1" applyBorder="1" applyAlignment="1">
      <alignment horizontal="right"/>
    </xf>
    <xf numFmtId="0" fontId="109" fillId="0" borderId="26" xfId="0" applyFont="1" applyBorder="1" applyAlignment="1">
      <alignment horizontal="center" vertical="center" wrapText="1"/>
    </xf>
    <xf numFmtId="174" fontId="52" fillId="0" borderId="0" xfId="1" applyFill="1" applyAlignment="1">
      <alignment horizontal="right"/>
    </xf>
    <xf numFmtId="0" fontId="336" fillId="0" borderId="0" xfId="0" applyFont="1"/>
    <xf numFmtId="0" fontId="337" fillId="0" borderId="0" xfId="0" applyFont="1" applyAlignment="1">
      <alignment horizontal="left"/>
    </xf>
    <xf numFmtId="0" fontId="338" fillId="0" borderId="0" xfId="0" applyFont="1" applyAlignment="1">
      <alignment horizontal="left"/>
    </xf>
    <xf numFmtId="0" fontId="338" fillId="0" borderId="0" xfId="150" applyFont="1" applyAlignment="1">
      <alignment horizontal="left"/>
    </xf>
    <xf numFmtId="1" fontId="339" fillId="0" borderId="0" xfId="0" applyNumberFormat="1" applyFont="1"/>
    <xf numFmtId="174" fontId="161" fillId="0" borderId="0" xfId="1" applyFont="1" applyFill="1"/>
    <xf numFmtId="1" fontId="161" fillId="0" borderId="0" xfId="0" applyNumberFormat="1" applyFont="1" applyAlignment="1">
      <alignment horizontal="right"/>
    </xf>
    <xf numFmtId="49" fontId="161" fillId="0" borderId="0" xfId="0" applyNumberFormat="1" applyFont="1" applyAlignment="1">
      <alignment horizontal="left"/>
    </xf>
    <xf numFmtId="1" fontId="340" fillId="0" borderId="0" xfId="0" applyNumberFormat="1" applyFont="1" applyAlignment="1">
      <alignment horizontal="right"/>
    </xf>
    <xf numFmtId="0" fontId="340" fillId="0" borderId="0" xfId="0" applyFont="1"/>
    <xf numFmtId="174" fontId="340" fillId="0" borderId="0" xfId="1" applyFont="1" applyFill="1" applyBorder="1" applyAlignment="1" applyProtection="1"/>
    <xf numFmtId="49" fontId="161" fillId="48" borderId="0" xfId="0" applyNumberFormat="1" applyFont="1" applyFill="1" applyAlignment="1">
      <alignment horizontal="left"/>
    </xf>
    <xf numFmtId="0" fontId="81" fillId="0" borderId="240" xfId="0" applyFont="1" applyBorder="1" applyAlignment="1">
      <alignment vertical="center"/>
    </xf>
    <xf numFmtId="176" fontId="58" fillId="0" borderId="0" xfId="1" applyNumberFormat="1" applyFont="1" applyAlignment="1">
      <alignment horizontal="center" vertical="center" wrapText="1"/>
    </xf>
    <xf numFmtId="176" fontId="58" fillId="0" borderId="240" xfId="1" applyNumberFormat="1" applyFont="1" applyBorder="1" applyAlignment="1">
      <alignment horizontal="center" vertical="center" wrapText="1"/>
    </xf>
    <xf numFmtId="176" fontId="109" fillId="0" borderId="0" xfId="1" applyNumberFormat="1" applyFont="1" applyAlignment="1">
      <alignment horizontal="center" vertical="center" wrapText="1"/>
    </xf>
    <xf numFmtId="0" fontId="58" fillId="0" borderId="0" xfId="32" applyFont="1" applyAlignment="1">
      <alignment horizontal="left" vertical="top" wrapText="1"/>
    </xf>
    <xf numFmtId="49" fontId="127" fillId="0" borderId="0" xfId="32" applyNumberFormat="1" applyFont="1" applyAlignment="1">
      <alignment vertical="center"/>
    </xf>
    <xf numFmtId="0" fontId="249" fillId="0" borderId="0" xfId="32" applyFont="1" applyAlignment="1">
      <alignment vertical="top"/>
    </xf>
    <xf numFmtId="0" fontId="128" fillId="0" borderId="0" xfId="32" applyFont="1" applyAlignment="1">
      <alignment horizontal="right" vertical="top"/>
    </xf>
    <xf numFmtId="0" fontId="58" fillId="0" borderId="0" xfId="32" applyFont="1" applyAlignment="1">
      <alignment vertical="top" wrapText="1"/>
    </xf>
    <xf numFmtId="0" fontId="109" fillId="0" borderId="0" xfId="32" applyFont="1" applyAlignment="1">
      <alignment vertical="center" wrapText="1"/>
    </xf>
    <xf numFmtId="174" fontId="135" fillId="0" borderId="0" xfId="1" applyFont="1" applyBorder="1"/>
    <xf numFmtId="14" fontId="109" fillId="0" borderId="242" xfId="1" applyNumberFormat="1" applyFont="1" applyBorder="1" applyAlignment="1">
      <alignment horizontal="center" vertical="center" wrapText="1"/>
    </xf>
    <xf numFmtId="14" fontId="109" fillId="0" borderId="242" xfId="1" applyNumberFormat="1" applyFont="1" applyBorder="1" applyAlignment="1">
      <alignment horizontal="center" vertical="center"/>
    </xf>
    <xf numFmtId="174" fontId="287" fillId="0" borderId="0" xfId="1" applyFont="1" applyAlignment="1">
      <alignment vertical="center" wrapText="1"/>
    </xf>
    <xf numFmtId="174" fontId="122" fillId="0" borderId="242" xfId="1" applyFont="1" applyBorder="1" applyAlignment="1"/>
    <xf numFmtId="37" fontId="58" fillId="0" borderId="0" xfId="0" applyNumberFormat="1" applyFont="1" applyAlignment="1">
      <alignment horizontal="center"/>
    </xf>
    <xf numFmtId="37" fontId="58" fillId="0" borderId="131" xfId="0" applyNumberFormat="1" applyFont="1" applyBorder="1" applyAlignment="1">
      <alignment horizontal="center"/>
    </xf>
    <xf numFmtId="37" fontId="58" fillId="0" borderId="26" xfId="0" applyNumberFormat="1" applyFont="1" applyBorder="1" applyAlignment="1">
      <alignment horizontal="center"/>
    </xf>
    <xf numFmtId="0" fontId="58" fillId="0" borderId="240" xfId="0" applyFont="1" applyBorder="1" applyAlignment="1">
      <alignment horizontal="center"/>
    </xf>
    <xf numFmtId="0" fontId="58" fillId="0" borderId="26" xfId="0" applyFont="1" applyBorder="1" applyAlignment="1">
      <alignment horizontal="center"/>
    </xf>
    <xf numFmtId="174" fontId="58" fillId="0" borderId="165" xfId="1" applyFont="1" applyBorder="1"/>
    <xf numFmtId="174" fontId="109" fillId="0" borderId="26" xfId="1" applyFont="1" applyBorder="1"/>
    <xf numFmtId="174" fontId="109" fillId="0" borderId="178" xfId="1" applyFont="1" applyBorder="1"/>
    <xf numFmtId="0" fontId="343" fillId="0" borderId="0" xfId="0" applyFont="1"/>
    <xf numFmtId="0" fontId="58" fillId="0" borderId="0" xfId="1" applyNumberFormat="1" applyFont="1"/>
    <xf numFmtId="0" fontId="58" fillId="0" borderId="13" xfId="0" applyFont="1" applyBorder="1" applyAlignment="1">
      <alignment horizontal="justify" vertical="center" wrapText="1"/>
    </xf>
    <xf numFmtId="174" fontId="58" fillId="0" borderId="10" xfId="1" applyFont="1" applyFill="1" applyBorder="1" applyAlignment="1">
      <alignment horizontal="right"/>
    </xf>
    <xf numFmtId="174" fontId="58" fillId="0" borderId="10" xfId="1" applyFont="1" applyFill="1" applyBorder="1" applyAlignment="1">
      <alignment horizontal="right" vertical="center" wrapText="1"/>
    </xf>
    <xf numFmtId="0" fontId="58" fillId="0" borderId="10" xfId="32" applyFont="1" applyBorder="1" applyAlignment="1">
      <alignment horizontal="right"/>
    </xf>
    <xf numFmtId="0" fontId="69" fillId="0" borderId="0" xfId="0" applyFont="1" applyAlignment="1">
      <alignment vertical="top" wrapText="1"/>
    </xf>
    <xf numFmtId="0" fontId="135" fillId="0" borderId="0" xfId="0" applyFont="1" applyAlignment="1">
      <alignment horizontal="left" wrapText="1"/>
    </xf>
    <xf numFmtId="174" fontId="304" fillId="0" borderId="0" xfId="1" applyFont="1"/>
    <xf numFmtId="182" fontId="304" fillId="0" borderId="0" xfId="1" applyNumberFormat="1" applyFont="1"/>
    <xf numFmtId="174" fontId="135" fillId="0" borderId="0" xfId="1" applyFont="1"/>
    <xf numFmtId="0" fontId="135" fillId="0" borderId="0" xfId="0" applyFont="1" applyAlignment="1">
      <alignment horizontal="left" vertical="top" wrapText="1"/>
    </xf>
    <xf numFmtId="14" fontId="170" fillId="0" borderId="105" xfId="0" applyNumberFormat="1" applyFont="1" applyBorder="1" applyAlignment="1">
      <alignment horizontal="center" vertical="center" wrapText="1"/>
    </xf>
    <xf numFmtId="14" fontId="170" fillId="0" borderId="107" xfId="0" applyNumberFormat="1" applyFont="1" applyBorder="1" applyAlignment="1">
      <alignment horizontal="center" vertical="center" wrapText="1"/>
    </xf>
    <xf numFmtId="0" fontId="345" fillId="3" borderId="0" xfId="0" applyFont="1" applyFill="1" applyAlignment="1">
      <alignment horizontal="left" vertical="center"/>
    </xf>
    <xf numFmtId="0" fontId="135" fillId="0" borderId="0" xfId="0" applyFont="1" applyAlignment="1">
      <alignment horizontal="left" vertical="center"/>
    </xf>
    <xf numFmtId="174" fontId="135" fillId="0" borderId="0" xfId="0" applyNumberFormat="1" applyFont="1" applyAlignment="1">
      <alignment horizontal="justify" vertical="center" wrapText="1"/>
    </xf>
    <xf numFmtId="0" fontId="135" fillId="0" borderId="0" xfId="0" applyFont="1" applyAlignment="1">
      <alignment horizontal="right" vertical="center" wrapText="1"/>
    </xf>
    <xf numFmtId="0" fontId="135" fillId="0" borderId="0" xfId="0" applyFont="1" applyAlignment="1">
      <alignment horizontal="center" vertical="top" wrapText="1"/>
    </xf>
    <xf numFmtId="0" fontId="135" fillId="0" borderId="0" xfId="0" applyFont="1" applyAlignment="1">
      <alignment horizontal="center" wrapText="1"/>
    </xf>
    <xf numFmtId="174" fontId="135" fillId="0" borderId="0" xfId="1" applyFont="1" applyBorder="1" applyAlignment="1">
      <alignment horizontal="right" vertical="top"/>
    </xf>
    <xf numFmtId="170" fontId="135" fillId="0" borderId="0" xfId="0" applyNumberFormat="1" applyFont="1"/>
    <xf numFmtId="0" fontId="135" fillId="0" borderId="0" xfId="0" applyFont="1" applyAlignment="1">
      <alignment vertical="center" wrapText="1"/>
    </xf>
    <xf numFmtId="174" fontId="135" fillId="0" borderId="0" xfId="1" applyFont="1" applyAlignment="1">
      <alignment horizontal="left"/>
    </xf>
    <xf numFmtId="0" fontId="170" fillId="0" borderId="0" xfId="0" applyFont="1" applyAlignment="1">
      <alignment horizontal="left" vertical="center"/>
    </xf>
    <xf numFmtId="0" fontId="135" fillId="0" borderId="0" xfId="0" applyFont="1" applyAlignment="1">
      <alignment horizontal="left"/>
    </xf>
    <xf numFmtId="174" fontId="135" fillId="0" borderId="0" xfId="1" applyFont="1" applyAlignment="1">
      <alignment horizontal="center" vertical="center" wrapText="1"/>
    </xf>
    <xf numFmtId="174" fontId="135" fillId="0" borderId="0" xfId="1" applyFont="1" applyBorder="1" applyAlignment="1">
      <alignment horizontal="center" vertical="center" wrapText="1"/>
    </xf>
    <xf numFmtId="174" fontId="135" fillId="0" borderId="0" xfId="1" applyFont="1" applyAlignment="1">
      <alignment horizontal="center" vertical="top"/>
    </xf>
    <xf numFmtId="174" fontId="135" fillId="0" borderId="0" xfId="1" applyFont="1" applyBorder="1" applyAlignment="1">
      <alignment horizontal="center" vertical="top"/>
    </xf>
    <xf numFmtId="174" fontId="135" fillId="0" borderId="105" xfId="1" applyFont="1" applyBorder="1" applyAlignment="1">
      <alignment horizontal="center" vertical="top"/>
    </xf>
    <xf numFmtId="0" fontId="135" fillId="0" borderId="0" xfId="0" applyFont="1" applyAlignment="1">
      <alignment horizontal="justify" vertical="justify" wrapText="1"/>
    </xf>
    <xf numFmtId="174" fontId="135" fillId="0" borderId="0" xfId="1" applyFont="1" applyBorder="1" applyAlignment="1">
      <alignment horizontal="justify" vertical="justify"/>
    </xf>
    <xf numFmtId="174" fontId="304" fillId="0" borderId="0" xfId="1" applyFont="1" applyAlignment="1">
      <alignment horizontal="right"/>
    </xf>
    <xf numFmtId="0" fontId="347" fillId="0" borderId="0" xfId="0" applyFont="1"/>
    <xf numFmtId="0" fontId="348" fillId="0" borderId="0" xfId="0" applyFont="1" applyAlignment="1">
      <alignment vertical="center"/>
    </xf>
    <xf numFmtId="0" fontId="289" fillId="0" borderId="0" xfId="0" applyFont="1"/>
    <xf numFmtId="0" fontId="350" fillId="0" borderId="0" xfId="0" applyFont="1" applyAlignment="1">
      <alignment vertical="center"/>
    </xf>
    <xf numFmtId="0" fontId="349" fillId="0" borderId="0" xfId="0" applyFont="1"/>
    <xf numFmtId="0" fontId="93" fillId="0" borderId="0" xfId="0" applyFont="1" applyAlignment="1">
      <alignment vertical="center"/>
    </xf>
    <xf numFmtId="0" fontId="351" fillId="0" borderId="0" xfId="0" applyFont="1" applyAlignment="1">
      <alignment vertical="center"/>
    </xf>
    <xf numFmtId="0" fontId="349" fillId="0" borderId="0" xfId="0" applyFont="1" applyAlignment="1">
      <alignment vertical="center"/>
    </xf>
    <xf numFmtId="0" fontId="81" fillId="0" borderId="0" xfId="0" applyFont="1" applyAlignment="1">
      <alignment horizontal="left" wrapText="1"/>
    </xf>
    <xf numFmtId="174" fontId="352" fillId="0" borderId="0" xfId="1" applyFont="1"/>
    <xf numFmtId="174" fontId="81" fillId="0" borderId="0" xfId="1" applyFont="1"/>
    <xf numFmtId="0" fontId="116" fillId="0" borderId="0" xfId="0" applyFont="1" applyAlignment="1">
      <alignment horizontal="left" vertical="center" wrapText="1"/>
    </xf>
    <xf numFmtId="0" fontId="116" fillId="0" borderId="0" xfId="0" applyFont="1" applyAlignment="1">
      <alignment vertical="center"/>
    </xf>
    <xf numFmtId="0" fontId="81" fillId="0" borderId="0" xfId="0" applyFont="1" applyAlignment="1">
      <alignment horizontal="left" vertical="top" wrapText="1"/>
    </xf>
    <xf numFmtId="0" fontId="116" fillId="0" borderId="0" xfId="0" applyFont="1" applyAlignment="1">
      <alignment horizontal="right" vertical="top" wrapText="1"/>
    </xf>
    <xf numFmtId="0" fontId="81" fillId="0" borderId="0" xfId="0" applyFont="1" applyAlignment="1">
      <alignment horizontal="justify" vertical="justify" wrapText="1"/>
    </xf>
    <xf numFmtId="0" fontId="81" fillId="0" borderId="0" xfId="0" applyFont="1" applyAlignment="1">
      <alignment horizontal="justify" vertical="center" wrapText="1"/>
    </xf>
    <xf numFmtId="174" fontId="81" fillId="0" borderId="0" xfId="0" applyNumberFormat="1" applyFont="1" applyAlignment="1">
      <alignment horizontal="justify" vertical="center" wrapText="1"/>
    </xf>
    <xf numFmtId="44" fontId="81" fillId="0" borderId="0" xfId="151" applyFont="1" applyAlignment="1">
      <alignment horizontal="right" vertical="center" wrapText="1"/>
    </xf>
    <xf numFmtId="0" fontId="353" fillId="0" borderId="0" xfId="0" applyFont="1" applyAlignment="1">
      <alignment vertical="center"/>
    </xf>
    <xf numFmtId="14" fontId="353" fillId="0" borderId="0" xfId="1" applyNumberFormat="1" applyFont="1" applyAlignment="1">
      <alignment horizontal="left"/>
    </xf>
    <xf numFmtId="0" fontId="354" fillId="0" borderId="0" xfId="0" applyFont="1"/>
    <xf numFmtId="0" fontId="116" fillId="0" borderId="0" xfId="0" applyFont="1" applyAlignment="1">
      <alignment horizontal="left"/>
    </xf>
    <xf numFmtId="0" fontId="81" fillId="0" borderId="0" xfId="0" applyFont="1" applyAlignment="1">
      <alignment horizontal="left"/>
    </xf>
    <xf numFmtId="9" fontId="81" fillId="0" borderId="0" xfId="2" applyFont="1" applyAlignment="1">
      <alignment horizontal="center"/>
    </xf>
    <xf numFmtId="44" fontId="81" fillId="0" borderId="0" xfId="151" applyFont="1" applyAlignment="1">
      <alignment horizontal="center"/>
    </xf>
    <xf numFmtId="9" fontId="354" fillId="0" borderId="0" xfId="2" applyFont="1"/>
    <xf numFmtId="9" fontId="354" fillId="0" borderId="0" xfId="2" applyFont="1" applyAlignment="1">
      <alignment horizontal="center"/>
    </xf>
    <xf numFmtId="44" fontId="93" fillId="0" borderId="0" xfId="151" applyFont="1"/>
    <xf numFmtId="14" fontId="353" fillId="0" borderId="0" xfId="1" applyNumberFormat="1" applyFont="1" applyAlignment="1">
      <alignment horizontal="center"/>
    </xf>
    <xf numFmtId="0" fontId="116" fillId="0" borderId="0" xfId="0" applyFont="1" applyAlignment="1">
      <alignment vertical="top"/>
    </xf>
    <xf numFmtId="0" fontId="81" fillId="0" borderId="0" xfId="0" applyFont="1" applyAlignment="1">
      <alignment horizontal="justify" vertical="center"/>
    </xf>
    <xf numFmtId="44" fontId="354" fillId="0" borderId="0" xfId="0" applyNumberFormat="1" applyFont="1"/>
    <xf numFmtId="37" fontId="354" fillId="0" borderId="0" xfId="0" applyNumberFormat="1" applyFont="1"/>
    <xf numFmtId="49" fontId="354" fillId="0" borderId="0" xfId="0" applyNumberFormat="1" applyFont="1"/>
    <xf numFmtId="14" fontId="354" fillId="0" borderId="0" xfId="0" applyNumberFormat="1" applyFont="1"/>
    <xf numFmtId="174" fontId="354" fillId="0" borderId="0" xfId="0" applyNumberFormat="1" applyFont="1"/>
    <xf numFmtId="37" fontId="129" fillId="0" borderId="0" xfId="0" applyNumberFormat="1" applyFont="1"/>
    <xf numFmtId="174" fontId="129" fillId="0" borderId="0" xfId="0" applyNumberFormat="1" applyFont="1"/>
    <xf numFmtId="37" fontId="93" fillId="0" borderId="0" xfId="0" applyNumberFormat="1" applyFont="1"/>
    <xf numFmtId="37" fontId="81" fillId="0" borderId="0" xfId="0" applyNumberFormat="1" applyFont="1"/>
    <xf numFmtId="37" fontId="116" fillId="0" borderId="0" xfId="0" applyNumberFormat="1" applyFont="1"/>
    <xf numFmtId="174" fontId="81" fillId="0" borderId="0" xfId="151" applyNumberFormat="1" applyFont="1"/>
    <xf numFmtId="174" fontId="81" fillId="0" borderId="0" xfId="151" applyNumberFormat="1" applyFont="1" applyAlignment="1">
      <alignment horizontal="center"/>
    </xf>
    <xf numFmtId="37" fontId="116" fillId="0" borderId="0" xfId="0" applyNumberFormat="1" applyFont="1" applyAlignment="1">
      <alignment horizontal="left" vertical="top"/>
    </xf>
    <xf numFmtId="37" fontId="93" fillId="0" borderId="0" xfId="0" applyNumberFormat="1" applyFont="1" applyAlignment="1">
      <alignment horizontal="left"/>
    </xf>
    <xf numFmtId="37" fontId="81" fillId="0" borderId="0" xfId="0" applyNumberFormat="1" applyFont="1" applyAlignment="1">
      <alignment horizontal="left"/>
    </xf>
    <xf numFmtId="37" fontId="353" fillId="0" borderId="0" xfId="1" applyNumberFormat="1" applyFont="1" applyAlignment="1">
      <alignment horizontal="left"/>
    </xf>
    <xf numFmtId="37" fontId="116" fillId="0" borderId="0" xfId="0" applyNumberFormat="1" applyFont="1" applyAlignment="1">
      <alignment horizontal="left"/>
    </xf>
    <xf numFmtId="0" fontId="116" fillId="0" borderId="0" xfId="0" applyFont="1" applyAlignment="1">
      <alignment horizontal="left" vertical="top"/>
    </xf>
    <xf numFmtId="37" fontId="81" fillId="0" borderId="0" xfId="0" applyNumberFormat="1" applyFont="1" applyAlignment="1">
      <alignment horizontal="left" vertical="center"/>
    </xf>
    <xf numFmtId="37" fontId="353" fillId="0" borderId="0" xfId="0" applyNumberFormat="1" applyFont="1" applyAlignment="1">
      <alignment horizontal="left" vertical="center"/>
    </xf>
    <xf numFmtId="0" fontId="81" fillId="0" borderId="0" xfId="0" applyFont="1" applyAlignment="1">
      <alignment horizontal="left" vertical="justify"/>
    </xf>
    <xf numFmtId="37" fontId="81" fillId="0" borderId="0" xfId="0" applyNumberFormat="1" applyFont="1" applyAlignment="1">
      <alignment horizontal="left" vertical="justify"/>
    </xf>
    <xf numFmtId="0" fontId="353" fillId="0" borderId="0" xfId="0" applyFont="1" applyAlignment="1">
      <alignment horizontal="left" vertical="center"/>
    </xf>
    <xf numFmtId="37" fontId="81" fillId="0" borderId="0" xfId="0" applyNumberFormat="1" applyFont="1" applyAlignment="1">
      <alignment horizontal="left" vertical="top"/>
    </xf>
    <xf numFmtId="37" fontId="93" fillId="0" borderId="0" xfId="0" applyNumberFormat="1" applyFont="1" applyAlignment="1">
      <alignment horizontal="left" vertical="center"/>
    </xf>
    <xf numFmtId="174" fontId="81" fillId="0" borderId="0" xfId="0" applyNumberFormat="1" applyFont="1" applyAlignment="1">
      <alignment horizontal="center"/>
    </xf>
    <xf numFmtId="0" fontId="81" fillId="0" borderId="0" xfId="0" applyFont="1" applyAlignment="1">
      <alignment vertical="justify"/>
    </xf>
    <xf numFmtId="14" fontId="116" fillId="0" borderId="78" xfId="0" applyNumberFormat="1" applyFont="1" applyBorder="1" applyAlignment="1">
      <alignment horizontal="center"/>
    </xf>
    <xf numFmtId="14" fontId="81" fillId="0" borderId="0" xfId="151" applyNumberFormat="1" applyFont="1"/>
    <xf numFmtId="49" fontId="81" fillId="0" borderId="0" xfId="151" applyNumberFormat="1" applyFont="1"/>
    <xf numFmtId="2" fontId="81" fillId="0" borderId="0" xfId="151" applyNumberFormat="1" applyFont="1"/>
    <xf numFmtId="0" fontId="93" fillId="0" borderId="0" xfId="151" applyNumberFormat="1" applyFont="1"/>
    <xf numFmtId="37" fontId="93" fillId="0" borderId="0" xfId="151" applyNumberFormat="1" applyFont="1"/>
    <xf numFmtId="37" fontId="116" fillId="0" borderId="260" xfId="0" applyNumberFormat="1" applyFont="1" applyBorder="1"/>
    <xf numFmtId="0" fontId="116" fillId="0" borderId="260" xfId="0" applyFont="1" applyBorder="1"/>
    <xf numFmtId="174" fontId="116" fillId="0" borderId="260" xfId="151" applyNumberFormat="1" applyFont="1" applyBorder="1"/>
    <xf numFmtId="0" fontId="353" fillId="0" borderId="260" xfId="0" applyFont="1" applyBorder="1"/>
    <xf numFmtId="0" fontId="353" fillId="0" borderId="260" xfId="151" applyNumberFormat="1" applyFont="1" applyBorder="1"/>
    <xf numFmtId="37" fontId="116" fillId="0" borderId="260" xfId="0" applyNumberFormat="1" applyFont="1" applyBorder="1" applyAlignment="1">
      <alignment horizontal="left" vertical="top"/>
    </xf>
    <xf numFmtId="0" fontId="81" fillId="0" borderId="260" xfId="0" applyFont="1" applyBorder="1" applyAlignment="1">
      <alignment horizontal="left"/>
    </xf>
    <xf numFmtId="37" fontId="81" fillId="0" borderId="260" xfId="0" applyNumberFormat="1" applyFont="1" applyBorder="1" applyAlignment="1">
      <alignment horizontal="left"/>
    </xf>
    <xf numFmtId="37" fontId="353" fillId="0" borderId="260" xfId="0" applyNumberFormat="1" applyFont="1" applyBorder="1" applyAlignment="1">
      <alignment horizontal="left" vertical="center"/>
    </xf>
    <xf numFmtId="0" fontId="81" fillId="0" borderId="260" xfId="0" applyFont="1" applyBorder="1" applyAlignment="1">
      <alignment horizontal="left" vertical="justify"/>
    </xf>
    <xf numFmtId="37" fontId="81" fillId="0" borderId="260" xfId="0" applyNumberFormat="1" applyFont="1" applyBorder="1" applyAlignment="1">
      <alignment horizontal="left" vertical="justify"/>
    </xf>
    <xf numFmtId="0" fontId="81" fillId="0" borderId="260" xfId="0" applyFont="1" applyBorder="1" applyAlignment="1">
      <alignment vertical="justify"/>
    </xf>
    <xf numFmtId="174" fontId="81" fillId="0" borderId="0" xfId="151" applyNumberFormat="1" applyFont="1" applyAlignment="1">
      <alignment horizontal="right"/>
    </xf>
    <xf numFmtId="174" fontId="116" fillId="0" borderId="260" xfId="151" applyNumberFormat="1" applyFont="1" applyBorder="1" applyAlignment="1">
      <alignment horizontal="right"/>
    </xf>
    <xf numFmtId="174" fontId="81" fillId="0" borderId="0" xfId="0" applyNumberFormat="1" applyFont="1" applyAlignment="1">
      <alignment horizontal="right" vertical="justify"/>
    </xf>
    <xf numFmtId="174" fontId="116" fillId="0" borderId="260" xfId="0" applyNumberFormat="1" applyFont="1" applyBorder="1" applyAlignment="1">
      <alignment horizontal="right" vertical="justify"/>
    </xf>
    <xf numFmtId="14" fontId="353" fillId="0" borderId="0" xfId="0" applyNumberFormat="1" applyFont="1" applyAlignment="1">
      <alignment horizontal="center"/>
    </xf>
    <xf numFmtId="2" fontId="81" fillId="0" borderId="0" xfId="151" applyNumberFormat="1" applyFont="1" applyAlignment="1">
      <alignment horizontal="right"/>
    </xf>
    <xf numFmtId="174" fontId="93" fillId="0" borderId="0" xfId="151" applyNumberFormat="1" applyFont="1" applyAlignment="1">
      <alignment horizontal="right"/>
    </xf>
    <xf numFmtId="174" fontId="353" fillId="0" borderId="260" xfId="151" applyNumberFormat="1" applyFont="1" applyBorder="1" applyAlignment="1">
      <alignment horizontal="right"/>
    </xf>
    <xf numFmtId="0" fontId="355" fillId="0" borderId="0" xfId="152" applyFont="1" applyAlignment="1">
      <alignment textRotation="255"/>
    </xf>
    <xf numFmtId="0" fontId="355" fillId="0" borderId="0" xfId="152" applyFont="1"/>
    <xf numFmtId="0" fontId="357" fillId="0" borderId="0" xfId="152" applyFont="1"/>
    <xf numFmtId="49" fontId="356" fillId="0" borderId="0" xfId="152" applyNumberFormat="1" applyFont="1" applyAlignment="1">
      <alignment vertical="center"/>
    </xf>
    <xf numFmtId="49" fontId="358" fillId="0" borderId="0" xfId="152" applyNumberFormat="1" applyFont="1"/>
    <xf numFmtId="0" fontId="359" fillId="0" borderId="0" xfId="152" applyFont="1"/>
    <xf numFmtId="0" fontId="357" fillId="0" borderId="0" xfId="152" applyFont="1" applyAlignment="1">
      <alignment textRotation="255"/>
    </xf>
    <xf numFmtId="49" fontId="360" fillId="0" borderId="0" xfId="152" applyNumberFormat="1" applyFont="1" applyAlignment="1">
      <alignment horizontal="right"/>
    </xf>
    <xf numFmtId="0" fontId="363" fillId="0" borderId="0" xfId="152" applyFont="1" applyAlignment="1">
      <alignment vertical="center" wrapText="1"/>
    </xf>
    <xf numFmtId="49" fontId="359" fillId="0" borderId="0" xfId="152" applyNumberFormat="1" applyFont="1" applyAlignment="1">
      <alignment horizontal="right"/>
    </xf>
    <xf numFmtId="0" fontId="365" fillId="0" borderId="0" xfId="152" applyFont="1"/>
    <xf numFmtId="49" fontId="356" fillId="0" borderId="0" xfId="152" applyNumberFormat="1" applyFont="1"/>
    <xf numFmtId="49" fontId="366" fillId="0" borderId="0" xfId="152" applyNumberFormat="1" applyFont="1" applyAlignment="1">
      <alignment vertical="center"/>
    </xf>
    <xf numFmtId="0" fontId="367" fillId="0" borderId="0" xfId="152" applyFont="1" applyAlignment="1">
      <alignment vertical="center"/>
    </xf>
    <xf numFmtId="49" fontId="355" fillId="0" borderId="0" xfId="152" applyNumberFormat="1" applyFont="1"/>
    <xf numFmtId="0" fontId="357" fillId="50" borderId="17" xfId="152" applyFont="1" applyFill="1" applyBorder="1"/>
    <xf numFmtId="0" fontId="356" fillId="0" borderId="0" xfId="152" applyFont="1"/>
    <xf numFmtId="49" fontId="357" fillId="0" borderId="0" xfId="152" applyNumberFormat="1" applyFont="1"/>
    <xf numFmtId="0" fontId="355" fillId="0" borderId="0" xfId="152" applyFont="1" applyAlignment="1">
      <alignment vertical="center"/>
    </xf>
    <xf numFmtId="0" fontId="368" fillId="50" borderId="17" xfId="152" applyFont="1" applyFill="1" applyBorder="1"/>
    <xf numFmtId="0" fontId="368" fillId="34" borderId="17" xfId="152" applyFont="1" applyFill="1" applyBorder="1"/>
    <xf numFmtId="0" fontId="369" fillId="0" borderId="0" xfId="152" applyFont="1" applyAlignment="1">
      <alignment textRotation="255"/>
    </xf>
    <xf numFmtId="49" fontId="369" fillId="0" borderId="0" xfId="152" applyNumberFormat="1" applyFont="1"/>
    <xf numFmtId="0" fontId="369" fillId="0" borderId="0" xfId="152" applyFont="1"/>
    <xf numFmtId="0" fontId="370" fillId="0" borderId="0" xfId="152" applyFont="1" applyAlignment="1">
      <alignment textRotation="255"/>
    </xf>
    <xf numFmtId="0" fontId="370" fillId="0" borderId="0" xfId="152" applyFont="1" applyAlignment="1">
      <alignment horizontal="justify" vertical="justify" wrapText="1"/>
    </xf>
    <xf numFmtId="0" fontId="356" fillId="0" borderId="0" xfId="152" applyFont="1" applyAlignment="1">
      <alignment vertical="center"/>
    </xf>
    <xf numFmtId="0" fontId="355" fillId="34" borderId="17" xfId="152" applyFont="1" applyFill="1" applyBorder="1"/>
    <xf numFmtId="0" fontId="355" fillId="50" borderId="17" xfId="152" applyFont="1" applyFill="1" applyBorder="1"/>
    <xf numFmtId="0" fontId="360" fillId="50" borderId="17" xfId="152" applyFont="1" applyFill="1" applyBorder="1" applyAlignment="1">
      <alignment vertical="justify" wrapText="1"/>
    </xf>
    <xf numFmtId="49" fontId="370" fillId="0" borderId="0" xfId="152" applyNumberFormat="1" applyFont="1"/>
    <xf numFmtId="0" fontId="370" fillId="0" borderId="0" xfId="152" applyFont="1"/>
    <xf numFmtId="0" fontId="355" fillId="0" borderId="0" xfId="152" applyFont="1" applyAlignment="1">
      <alignment horizontal="justify" vertical="justify" wrapText="1"/>
    </xf>
    <xf numFmtId="0" fontId="355" fillId="34" borderId="0" xfId="152" applyFont="1" applyFill="1" applyAlignment="1">
      <alignment horizontal="center"/>
    </xf>
    <xf numFmtId="0" fontId="371" fillId="0" borderId="0" xfId="152" applyFont="1" applyAlignment="1">
      <alignment horizontal="left" vertical="center"/>
    </xf>
    <xf numFmtId="0" fontId="354" fillId="0" borderId="0" xfId="152" applyFont="1" applyAlignment="1">
      <alignment horizontal="left" vertical="center"/>
    </xf>
    <xf numFmtId="0" fontId="357" fillId="34" borderId="17" xfId="152" applyFont="1" applyFill="1" applyBorder="1"/>
    <xf numFmtId="0" fontId="372" fillId="0" borderId="0" xfId="152" applyFont="1" applyAlignment="1">
      <alignment horizontal="left" vertical="center"/>
    </xf>
    <xf numFmtId="49" fontId="364" fillId="0" borderId="0" xfId="152" applyNumberFormat="1" applyFont="1"/>
    <xf numFmtId="0" fontId="356" fillId="0" borderId="261" xfId="152" applyFont="1" applyBorder="1"/>
    <xf numFmtId="0" fontId="373" fillId="50" borderId="17" xfId="152" applyFont="1" applyFill="1" applyBorder="1"/>
    <xf numFmtId="0" fontId="373" fillId="0" borderId="0" xfId="152" applyFont="1"/>
    <xf numFmtId="0" fontId="373" fillId="34" borderId="17" xfId="152" applyFont="1" applyFill="1" applyBorder="1"/>
    <xf numFmtId="0" fontId="356" fillId="0" borderId="0" xfId="152" applyFont="1" applyAlignment="1">
      <alignment horizontal="center" wrapText="1"/>
    </xf>
    <xf numFmtId="0" fontId="356" fillId="0" borderId="240" xfId="152" applyFont="1" applyBorder="1"/>
    <xf numFmtId="0" fontId="355" fillId="0" borderId="240" xfId="152" applyFont="1" applyBorder="1"/>
    <xf numFmtId="0" fontId="355" fillId="34" borderId="77" xfId="152" applyFont="1" applyFill="1" applyBorder="1"/>
    <xf numFmtId="0" fontId="374" fillId="0" borderId="0" xfId="152" applyFont="1"/>
    <xf numFmtId="0" fontId="358" fillId="0" borderId="247" xfId="152" applyFont="1" applyBorder="1"/>
    <xf numFmtId="164" fontId="355" fillId="34" borderId="17" xfId="153" applyFont="1" applyFill="1" applyBorder="1"/>
    <xf numFmtId="9" fontId="356" fillId="0" borderId="247" xfId="154" applyFont="1" applyBorder="1" applyAlignment="1">
      <alignment horizontal="right"/>
    </xf>
    <xf numFmtId="0" fontId="355" fillId="0" borderId="77" xfId="152" applyFont="1" applyBorder="1"/>
    <xf numFmtId="0" fontId="356" fillId="0" borderId="17" xfId="152" applyFont="1" applyBorder="1"/>
    <xf numFmtId="0" fontId="354" fillId="0" borderId="24" xfId="152" applyFont="1" applyBorder="1" applyAlignment="1">
      <alignment vertical="center"/>
    </xf>
    <xf numFmtId="0" fontId="354" fillId="34" borderId="17" xfId="152" applyFont="1" applyFill="1" applyBorder="1"/>
    <xf numFmtId="0" fontId="354" fillId="50" borderId="17" xfId="152" applyFont="1" applyFill="1" applyBorder="1"/>
    <xf numFmtId="0" fontId="354" fillId="0" borderId="31" xfId="152" applyFont="1" applyBorder="1" applyAlignment="1">
      <alignment vertical="center"/>
    </xf>
    <xf numFmtId="0" fontId="357" fillId="0" borderId="240" xfId="152" applyFont="1" applyBorder="1"/>
    <xf numFmtId="0" fontId="356" fillId="0" borderId="0" xfId="152" applyFont="1" applyAlignment="1">
      <alignment horizontal="justify" vertical="justify" wrapText="1"/>
    </xf>
    <xf numFmtId="0" fontId="373" fillId="0" borderId="261" xfId="152" applyFont="1" applyBorder="1"/>
    <xf numFmtId="0" fontId="357" fillId="0" borderId="23" xfId="152" applyFont="1" applyBorder="1"/>
    <xf numFmtId="0" fontId="357" fillId="34" borderId="261" xfId="152" applyFont="1" applyFill="1" applyBorder="1"/>
    <xf numFmtId="0" fontId="357" fillId="0" borderId="21" xfId="152" applyFont="1" applyBorder="1"/>
    <xf numFmtId="0" fontId="376" fillId="51" borderId="61" xfId="152" applyFont="1" applyFill="1" applyBorder="1"/>
    <xf numFmtId="49" fontId="357" fillId="0" borderId="24" xfId="152" applyNumberFormat="1" applyFont="1" applyBorder="1"/>
    <xf numFmtId="49" fontId="373" fillId="0" borderId="0" xfId="152" applyNumberFormat="1" applyFont="1" applyAlignment="1">
      <alignment horizontal="justify" vertical="justify" wrapText="1"/>
    </xf>
    <xf numFmtId="0" fontId="373" fillId="0" borderId="0" xfId="152" applyFont="1" applyAlignment="1">
      <alignment horizontal="justify" vertical="justify" wrapText="1"/>
    </xf>
    <xf numFmtId="0" fontId="357" fillId="0" borderId="24" xfId="152" applyFont="1" applyBorder="1" applyAlignment="1">
      <alignment vertical="center"/>
    </xf>
    <xf numFmtId="0" fontId="357" fillId="0" borderId="31" xfId="152" applyFont="1" applyBorder="1" applyAlignment="1">
      <alignment vertical="center"/>
    </xf>
    <xf numFmtId="49" fontId="356" fillId="0" borderId="0" xfId="152" applyNumberFormat="1" applyFont="1" applyAlignment="1">
      <alignment horizontal="justify" vertical="justify" wrapText="1"/>
    </xf>
    <xf numFmtId="49" fontId="356" fillId="0" borderId="0" xfId="152" applyNumberFormat="1" applyFont="1" applyAlignment="1">
      <alignment horizontal="left" wrapText="1"/>
    </xf>
    <xf numFmtId="0" fontId="356" fillId="0" borderId="0" xfId="152" applyFont="1" applyAlignment="1">
      <alignment horizontal="left" wrapText="1"/>
    </xf>
    <xf numFmtId="0" fontId="377" fillId="0" borderId="0" xfId="152" applyFont="1" applyAlignment="1">
      <alignment textRotation="255"/>
    </xf>
    <xf numFmtId="49" fontId="371" fillId="0" borderId="17" xfId="152" applyNumberFormat="1" applyFont="1" applyBorder="1" applyAlignment="1">
      <alignment horizontal="center" vertical="center" wrapText="1"/>
    </xf>
    <xf numFmtId="0" fontId="378" fillId="0" borderId="17" xfId="152" applyFont="1" applyBorder="1" applyAlignment="1">
      <alignment horizontal="center" vertical="center" wrapText="1"/>
    </xf>
    <xf numFmtId="0" fontId="377" fillId="0" borderId="0" xfId="152" applyFont="1"/>
    <xf numFmtId="0" fontId="354" fillId="0" borderId="0" xfId="152" applyFont="1"/>
    <xf numFmtId="49" fontId="379" fillId="34" borderId="61" xfId="152" applyNumberFormat="1" applyFont="1" applyFill="1" applyBorder="1" applyAlignment="1">
      <alignment horizontal="left" vertical="center"/>
    </xf>
    <xf numFmtId="0" fontId="355" fillId="34" borderId="61" xfId="152" applyFont="1" applyFill="1" applyBorder="1"/>
    <xf numFmtId="49" fontId="379" fillId="3" borderId="61" xfId="152" applyNumberFormat="1" applyFont="1" applyFill="1" applyBorder="1" applyAlignment="1">
      <alignment horizontal="left" vertical="center"/>
    </xf>
    <xf numFmtId="0" fontId="355" fillId="3" borderId="61" xfId="152" applyFont="1" applyFill="1" applyBorder="1"/>
    <xf numFmtId="0" fontId="379" fillId="34" borderId="0" xfId="152" applyFont="1" applyFill="1" applyAlignment="1">
      <alignment vertical="center"/>
    </xf>
    <xf numFmtId="0" fontId="355" fillId="34" borderId="0" xfId="152" applyFont="1" applyFill="1"/>
    <xf numFmtId="49" fontId="379" fillId="34" borderId="77" xfId="152" applyNumberFormat="1" applyFont="1" applyFill="1" applyBorder="1" applyAlignment="1">
      <alignment horizontal="left" vertical="center"/>
    </xf>
    <xf numFmtId="0" fontId="355" fillId="3" borderId="0" xfId="152" applyFont="1" applyFill="1" applyAlignment="1">
      <alignment textRotation="255"/>
    </xf>
    <xf numFmtId="49" fontId="357" fillId="3" borderId="0" xfId="152" applyNumberFormat="1" applyFont="1" applyFill="1"/>
    <xf numFmtId="0" fontId="355" fillId="3" borderId="0" xfId="152" applyFont="1" applyFill="1"/>
    <xf numFmtId="0" fontId="357" fillId="3" borderId="0" xfId="152" applyFont="1" applyFill="1"/>
    <xf numFmtId="49" fontId="355" fillId="3" borderId="0" xfId="152" applyNumberFormat="1" applyFont="1" applyFill="1"/>
    <xf numFmtId="0" fontId="368" fillId="51" borderId="17" xfId="152" applyFont="1" applyFill="1" applyBorder="1"/>
    <xf numFmtId="49" fontId="364" fillId="0" borderId="0" xfId="152" applyNumberFormat="1" applyFont="1" applyAlignment="1">
      <alignment horizontal="justify" vertical="justify" wrapText="1"/>
    </xf>
    <xf numFmtId="0" fontId="364" fillId="0" borderId="0" xfId="152" applyFont="1" applyAlignment="1">
      <alignment horizontal="justify" vertical="justify" wrapText="1"/>
    </xf>
    <xf numFmtId="0" fontId="355" fillId="34" borderId="57" xfId="152" applyFont="1" applyFill="1" applyBorder="1"/>
    <xf numFmtId="0" fontId="355" fillId="0" borderId="264" xfId="152" applyFont="1" applyBorder="1"/>
    <xf numFmtId="0" fontId="355" fillId="34" borderId="264" xfId="152" applyFont="1" applyFill="1" applyBorder="1"/>
    <xf numFmtId="0" fontId="355" fillId="0" borderId="52" xfId="152" applyFont="1" applyBorder="1"/>
    <xf numFmtId="0" fontId="354" fillId="0" borderId="0" xfId="152" applyFont="1" applyAlignment="1">
      <alignment horizontal="justify" vertical="justify" wrapText="1"/>
    </xf>
    <xf numFmtId="0" fontId="357" fillId="34" borderId="265" xfId="152" applyFont="1" applyFill="1" applyBorder="1"/>
    <xf numFmtId="0" fontId="357" fillId="50" borderId="266" xfId="152" applyFont="1" applyFill="1" applyBorder="1"/>
    <xf numFmtId="0" fontId="357" fillId="34" borderId="266" xfId="152" applyFont="1" applyFill="1" applyBorder="1"/>
    <xf numFmtId="0" fontId="357" fillId="50" borderId="124" xfId="152" applyFont="1" applyFill="1" applyBorder="1"/>
    <xf numFmtId="0" fontId="356" fillId="0" borderId="248" xfId="152" applyFont="1" applyBorder="1"/>
    <xf numFmtId="0" fontId="356" fillId="0" borderId="249" xfId="152" applyFont="1" applyBorder="1"/>
    <xf numFmtId="0" fontId="356" fillId="0" borderId="263" xfId="152" applyFont="1" applyBorder="1"/>
    <xf numFmtId="0" fontId="361" fillId="34" borderId="24" xfId="152" applyFont="1" applyFill="1" applyBorder="1" applyAlignment="1">
      <alignment vertical="center"/>
    </xf>
    <xf numFmtId="0" fontId="361" fillId="34" borderId="0" xfId="152" applyFont="1" applyFill="1" applyAlignment="1">
      <alignment vertical="center"/>
    </xf>
    <xf numFmtId="0" fontId="357" fillId="34" borderId="0" xfId="152" applyFont="1" applyFill="1"/>
    <xf numFmtId="0" fontId="357" fillId="34" borderId="264" xfId="152" applyFont="1" applyFill="1" applyBorder="1"/>
    <xf numFmtId="0" fontId="361" fillId="0" borderId="24" xfId="152" applyFont="1" applyBorder="1" applyAlignment="1">
      <alignment vertical="center"/>
    </xf>
    <xf numFmtId="0" fontId="361" fillId="0" borderId="0" xfId="152" applyFont="1" applyAlignment="1">
      <alignment vertical="center"/>
    </xf>
    <xf numFmtId="0" fontId="357" fillId="0" borderId="264" xfId="152" applyFont="1" applyBorder="1"/>
    <xf numFmtId="0" fontId="361" fillId="0" borderId="31" xfId="152" applyFont="1" applyBorder="1" applyAlignment="1">
      <alignment vertical="center"/>
    </xf>
    <xf numFmtId="0" fontId="361" fillId="0" borderId="240" xfId="152" applyFont="1" applyBorder="1" applyAlignment="1">
      <alignment vertical="center"/>
    </xf>
    <xf numFmtId="0" fontId="357" fillId="0" borderId="52" xfId="152" applyFont="1" applyBorder="1"/>
    <xf numFmtId="0" fontId="357" fillId="34" borderId="24" xfId="152" applyFont="1" applyFill="1" applyBorder="1"/>
    <xf numFmtId="0" fontId="357" fillId="34" borderId="57" xfId="152" applyFont="1" applyFill="1" applyBorder="1"/>
    <xf numFmtId="0" fontId="357" fillId="0" borderId="24" xfId="152" applyFont="1" applyBorder="1"/>
    <xf numFmtId="0" fontId="357" fillId="34" borderId="31" xfId="152" applyFont="1" applyFill="1" applyBorder="1"/>
    <xf numFmtId="0" fontId="357" fillId="34" borderId="240" xfId="152" applyFont="1" applyFill="1" applyBorder="1"/>
    <xf numFmtId="0" fontId="357" fillId="34" borderId="52" xfId="152" applyFont="1" applyFill="1" applyBorder="1"/>
    <xf numFmtId="0" fontId="357" fillId="34" borderId="122" xfId="152" applyFont="1" applyFill="1" applyBorder="1"/>
    <xf numFmtId="0" fontId="357" fillId="0" borderId="266" xfId="152" applyFont="1" applyBorder="1"/>
    <xf numFmtId="0" fontId="357" fillId="34" borderId="124" xfId="152" applyFont="1" applyFill="1" applyBorder="1"/>
    <xf numFmtId="0" fontId="355" fillId="0" borderId="247" xfId="152" applyFont="1" applyBorder="1"/>
    <xf numFmtId="0" fontId="355" fillId="0" borderId="31" xfId="152" applyFont="1" applyBorder="1"/>
    <xf numFmtId="0" fontId="355" fillId="50" borderId="77" xfId="152" applyFont="1" applyFill="1" applyBorder="1"/>
    <xf numFmtId="0" fontId="355" fillId="50" borderId="249" xfId="152" applyFont="1" applyFill="1" applyBorder="1"/>
    <xf numFmtId="49" fontId="359" fillId="0" borderId="0" xfId="152" applyNumberFormat="1" applyFont="1"/>
    <xf numFmtId="0" fontId="357" fillId="0" borderId="17" xfId="152" applyFont="1" applyBorder="1"/>
    <xf numFmtId="0" fontId="357" fillId="50" borderId="61" xfId="152" applyFont="1" applyFill="1" applyBorder="1"/>
    <xf numFmtId="0" fontId="381" fillId="50" borderId="122" xfId="152" applyFont="1" applyFill="1" applyBorder="1" applyAlignment="1">
      <alignment wrapText="1"/>
    </xf>
    <xf numFmtId="49" fontId="382" fillId="0" borderId="61" xfId="152" applyNumberFormat="1" applyFont="1" applyBorder="1" applyAlignment="1">
      <alignment horizontal="right"/>
    </xf>
    <xf numFmtId="0" fontId="355" fillId="0" borderId="266" xfId="152" applyFont="1" applyBorder="1"/>
    <xf numFmtId="49" fontId="382" fillId="34" borderId="61" xfId="152" applyNumberFormat="1" applyFont="1" applyFill="1" applyBorder="1" applyAlignment="1">
      <alignment horizontal="right"/>
    </xf>
    <xf numFmtId="0" fontId="355" fillId="34" borderId="266" xfId="152" applyFont="1" applyFill="1" applyBorder="1"/>
    <xf numFmtId="0" fontId="357" fillId="34" borderId="61" xfId="152" applyFont="1" applyFill="1" applyBorder="1" applyAlignment="1">
      <alignment wrapText="1"/>
    </xf>
    <xf numFmtId="49" fontId="355" fillId="0" borderId="61" xfId="152" applyNumberFormat="1" applyFont="1" applyBorder="1"/>
    <xf numFmtId="0" fontId="355" fillId="0" borderId="61" xfId="152" applyFont="1" applyBorder="1"/>
    <xf numFmtId="49" fontId="382" fillId="34" borderId="77" xfId="152" applyNumberFormat="1" applyFont="1" applyFill="1" applyBorder="1" applyAlignment="1">
      <alignment horizontal="right"/>
    </xf>
    <xf numFmtId="0" fontId="355" fillId="34" borderId="124" xfId="152" applyFont="1" applyFill="1" applyBorder="1"/>
    <xf numFmtId="0" fontId="357" fillId="0" borderId="247" xfId="152" applyFont="1" applyBorder="1"/>
    <xf numFmtId="0" fontId="357" fillId="50" borderId="0" xfId="152" applyFont="1" applyFill="1"/>
    <xf numFmtId="0" fontId="383" fillId="50" borderId="48" xfId="152" applyFont="1" applyFill="1" applyBorder="1" applyAlignment="1">
      <alignment wrapText="1"/>
    </xf>
    <xf numFmtId="49" fontId="382" fillId="0" borderId="24" xfId="152" applyNumberFormat="1" applyFont="1" applyBorder="1" applyAlignment="1">
      <alignment horizontal="right"/>
    </xf>
    <xf numFmtId="0" fontId="355" fillId="0" borderId="267" xfId="152" applyFont="1" applyBorder="1"/>
    <xf numFmtId="49" fontId="382" fillId="34" borderId="24" xfId="152" applyNumberFormat="1" applyFont="1" applyFill="1" applyBorder="1" applyAlignment="1">
      <alignment horizontal="right"/>
    </xf>
    <xf numFmtId="0" fontId="355" fillId="34" borderId="267" xfId="152" applyFont="1" applyFill="1" applyBorder="1"/>
    <xf numFmtId="0" fontId="370" fillId="34" borderId="23" xfId="152" applyFont="1" applyFill="1" applyBorder="1" applyAlignment="1">
      <alignment wrapText="1"/>
    </xf>
    <xf numFmtId="0" fontId="356" fillId="0" borderId="24" xfId="152" applyFont="1" applyBorder="1"/>
    <xf numFmtId="0" fontId="355" fillId="0" borderId="23" xfId="152" applyFont="1" applyBorder="1"/>
    <xf numFmtId="49" fontId="382" fillId="34" borderId="31" xfId="152" applyNumberFormat="1" applyFont="1" applyFill="1" applyBorder="1" applyAlignment="1">
      <alignment horizontal="right"/>
    </xf>
    <xf numFmtId="0" fontId="355" fillId="34" borderId="70" xfId="152" applyFont="1" applyFill="1" applyBorder="1"/>
    <xf numFmtId="0" fontId="355" fillId="34" borderId="265" xfId="152" applyFont="1" applyFill="1" applyBorder="1"/>
    <xf numFmtId="0" fontId="355" fillId="50" borderId="124" xfId="152" applyFont="1" applyFill="1" applyBorder="1"/>
    <xf numFmtId="49" fontId="358" fillId="0" borderId="0" xfId="152" applyNumberFormat="1" applyFont="1" applyAlignment="1">
      <alignment horizontal="left"/>
    </xf>
    <xf numFmtId="49" fontId="368" fillId="0" borderId="0" xfId="152" applyNumberFormat="1" applyFont="1" applyAlignment="1">
      <alignment horizontal="justify" vertical="justify"/>
    </xf>
    <xf numFmtId="49" fontId="356" fillId="0" borderId="262" xfId="152" applyNumberFormat="1" applyFont="1" applyBorder="1"/>
    <xf numFmtId="0" fontId="356" fillId="0" borderId="241" xfId="152" applyFont="1" applyBorder="1"/>
    <xf numFmtId="0" fontId="355" fillId="0" borderId="241" xfId="152" applyFont="1" applyBorder="1"/>
    <xf numFmtId="49" fontId="382" fillId="0" borderId="0" xfId="152" applyNumberFormat="1" applyFont="1" applyAlignment="1">
      <alignment horizontal="right"/>
    </xf>
    <xf numFmtId="0" fontId="380" fillId="0" borderId="0" xfId="152" applyFont="1"/>
    <xf numFmtId="0" fontId="357" fillId="0" borderId="241" xfId="152" applyFont="1" applyBorder="1"/>
    <xf numFmtId="0" fontId="355" fillId="0" borderId="263" xfId="152" applyFont="1" applyBorder="1"/>
    <xf numFmtId="49" fontId="356" fillId="0" borderId="24" xfId="152" applyNumberFormat="1" applyFont="1" applyBorder="1"/>
    <xf numFmtId="49" fontId="356" fillId="34" borderId="0" xfId="152" applyNumberFormat="1" applyFont="1" applyFill="1"/>
    <xf numFmtId="0" fontId="356" fillId="34" borderId="0" xfId="152" applyFont="1" applyFill="1"/>
    <xf numFmtId="0" fontId="355" fillId="34" borderId="23" xfId="152" applyFont="1" applyFill="1" applyBorder="1"/>
    <xf numFmtId="49" fontId="356" fillId="34" borderId="24" xfId="152" applyNumberFormat="1" applyFont="1" applyFill="1" applyBorder="1"/>
    <xf numFmtId="2" fontId="356" fillId="34" borderId="0" xfId="152" applyNumberFormat="1" applyFont="1" applyFill="1"/>
    <xf numFmtId="49" fontId="355" fillId="0" borderId="31" xfId="152" applyNumberFormat="1" applyFont="1" applyBorder="1"/>
    <xf numFmtId="0" fontId="355" fillId="0" borderId="21" xfId="152" applyFont="1" applyBorder="1"/>
    <xf numFmtId="0" fontId="305" fillId="0" borderId="0" xfId="0" applyFont="1"/>
    <xf numFmtId="174" fontId="338" fillId="0" borderId="0" xfId="1" applyFont="1" applyAlignment="1">
      <alignment horizontal="right"/>
    </xf>
    <xf numFmtId="174" fontId="337" fillId="0" borderId="0" xfId="1" applyFont="1" applyAlignment="1">
      <alignment horizontal="right"/>
    </xf>
    <xf numFmtId="174" fontId="161" fillId="0" borderId="0" xfId="1" applyFont="1"/>
    <xf numFmtId="0" fontId="337" fillId="9" borderId="0" xfId="0" applyFont="1" applyFill="1" applyAlignment="1">
      <alignment horizontal="left"/>
    </xf>
    <xf numFmtId="174" fontId="338" fillId="9" borderId="0" xfId="1" applyFont="1" applyFill="1" applyAlignment="1">
      <alignment horizontal="right"/>
    </xf>
    <xf numFmtId="174" fontId="0" fillId="10" borderId="0" xfId="1" applyFont="1" applyFill="1"/>
    <xf numFmtId="0" fontId="305" fillId="10" borderId="0" xfId="0" applyFont="1" applyFill="1"/>
    <xf numFmtId="174" fontId="305" fillId="10" borderId="0" xfId="1" applyFont="1" applyFill="1"/>
    <xf numFmtId="0" fontId="305" fillId="10" borderId="0" xfId="0" applyFont="1" applyFill="1" applyAlignment="1">
      <alignment horizontal="left"/>
    </xf>
    <xf numFmtId="0" fontId="0" fillId="10" borderId="0" xfId="0" applyFill="1" applyAlignment="1">
      <alignment horizontal="left"/>
    </xf>
    <xf numFmtId="0" fontId="306" fillId="10" borderId="0" xfId="0" applyFont="1" applyFill="1" applyAlignment="1">
      <alignment horizontal="left"/>
    </xf>
    <xf numFmtId="174" fontId="324" fillId="0" borderId="0" xfId="1" applyFont="1" applyAlignment="1">
      <alignment horizontal="left"/>
    </xf>
    <xf numFmtId="0" fontId="101" fillId="0" borderId="0" xfId="150"/>
    <xf numFmtId="0" fontId="305" fillId="0" borderId="0" xfId="150" applyFont="1"/>
    <xf numFmtId="0" fontId="101" fillId="0" borderId="0" xfId="150" applyAlignment="1">
      <alignment horizontal="left"/>
    </xf>
    <xf numFmtId="174" fontId="335" fillId="0" borderId="0" xfId="1" applyFont="1" applyAlignment="1">
      <alignment horizontal="left"/>
    </xf>
    <xf numFmtId="174" fontId="52" fillId="2" borderId="0" xfId="1" applyFill="1"/>
    <xf numFmtId="174" fontId="305" fillId="0" borderId="0" xfId="1" applyFont="1"/>
    <xf numFmtId="174" fontId="101" fillId="0" borderId="0" xfId="1" applyFont="1"/>
    <xf numFmtId="0" fontId="79" fillId="0" borderId="0" xfId="0" applyFont="1" applyAlignment="1">
      <alignment vertical="center"/>
    </xf>
    <xf numFmtId="0" fontId="52" fillId="36" borderId="0" xfId="0" applyFont="1" applyFill="1"/>
    <xf numFmtId="174" fontId="0" fillId="36" borderId="0" xfId="1" applyFont="1" applyFill="1"/>
    <xf numFmtId="0" fontId="12" fillId="36" borderId="0" xfId="136" applyFill="1"/>
    <xf numFmtId="0" fontId="306" fillId="2" borderId="0" xfId="0" applyFont="1" applyFill="1" applyAlignment="1">
      <alignment horizontal="left"/>
    </xf>
    <xf numFmtId="174" fontId="335" fillId="2" borderId="0" xfId="1" applyFont="1" applyFill="1" applyAlignment="1">
      <alignment horizontal="left"/>
    </xf>
    <xf numFmtId="0" fontId="385" fillId="0" borderId="0" xfId="155"/>
    <xf numFmtId="0" fontId="385" fillId="0" borderId="0" xfId="155" applyAlignment="1">
      <alignment horizontal="left"/>
    </xf>
    <xf numFmtId="0" fontId="386" fillId="0" borderId="0" xfId="155" quotePrefix="1" applyFont="1"/>
    <xf numFmtId="0" fontId="386" fillId="0" borderId="0" xfId="155" quotePrefix="1" applyFont="1" applyAlignment="1">
      <alignment horizontal="left"/>
    </xf>
    <xf numFmtId="189" fontId="49" fillId="9" borderId="0" xfId="1" applyNumberFormat="1" applyFont="1" applyFill="1" applyBorder="1"/>
    <xf numFmtId="174" fontId="324" fillId="0" borderId="0" xfId="1" applyFont="1" applyAlignment="1">
      <alignment horizontal="right"/>
    </xf>
    <xf numFmtId="174" fontId="326" fillId="0" borderId="0" xfId="1" applyFont="1" applyAlignment="1">
      <alignment horizontal="right"/>
    </xf>
    <xf numFmtId="174" fontId="337" fillId="0" borderId="0" xfId="1" applyFont="1" applyAlignment="1">
      <alignment horizontal="center"/>
    </xf>
    <xf numFmtId="174" fontId="52" fillId="0" borderId="242" xfId="1" applyFill="1" applyBorder="1" applyAlignment="1">
      <alignment horizontal="right"/>
    </xf>
    <xf numFmtId="0" fontId="387" fillId="0" borderId="0" xfId="0" applyFont="1" applyAlignment="1">
      <alignment horizontal="left"/>
    </xf>
    <xf numFmtId="0" fontId="305" fillId="0" borderId="0" xfId="155" quotePrefix="1" applyFont="1"/>
    <xf numFmtId="0" fontId="337" fillId="0" borderId="0" xfId="150" applyFont="1" applyAlignment="1">
      <alignment horizontal="left"/>
    </xf>
    <xf numFmtId="0" fontId="101" fillId="0" borderId="0" xfId="0" applyFont="1"/>
    <xf numFmtId="0" fontId="101" fillId="0" borderId="0" xfId="155" applyFont="1"/>
    <xf numFmtId="174" fontId="326" fillId="2" borderId="0" xfId="1" applyFont="1" applyFill="1" applyAlignment="1">
      <alignment horizontal="right"/>
    </xf>
    <xf numFmtId="174" fontId="181" fillId="0" borderId="0" xfId="1" applyFont="1" applyAlignment="1">
      <alignment vertical="top" wrapText="1"/>
    </xf>
    <xf numFmtId="174" fontId="388" fillId="0" borderId="78" xfId="1" applyFont="1" applyBorder="1" applyAlignment="1">
      <alignment vertical="top" wrapText="1"/>
    </xf>
    <xf numFmtId="0" fontId="58" fillId="0" borderId="0" xfId="0" applyFont="1" applyAlignment="1">
      <alignment horizontal="justify" vertical="center" wrapText="1"/>
    </xf>
    <xf numFmtId="0" fontId="135" fillId="0" borderId="0" xfId="146" applyFont="1" applyAlignment="1">
      <alignment horizontal="justify" vertical="top" wrapText="1"/>
    </xf>
    <xf numFmtId="0" fontId="122" fillId="0" borderId="0" xfId="0" applyFont="1" applyAlignment="1">
      <alignment horizontal="justify" wrapText="1"/>
    </xf>
    <xf numFmtId="0" fontId="121" fillId="0" borderId="0" xfId="0" applyFont="1" applyAlignment="1">
      <alignment horizontal="justify" vertical="top"/>
    </xf>
    <xf numFmtId="0" fontId="121" fillId="0" borderId="0" xfId="0" applyFont="1" applyAlignment="1">
      <alignment horizontal="justify" vertical="center"/>
    </xf>
    <xf numFmtId="0" fontId="121" fillId="0" borderId="0" xfId="0" applyFont="1" applyFill="1" applyAlignment="1">
      <alignment horizontal="center" textRotation="255"/>
    </xf>
    <xf numFmtId="0" fontId="58" fillId="0" borderId="0" xfId="0" applyFont="1" applyFill="1"/>
    <xf numFmtId="49" fontId="109" fillId="0" borderId="0" xfId="0" applyNumberFormat="1" applyFont="1" applyFill="1" applyAlignment="1">
      <alignment horizontal="left" vertical="top" wrapText="1"/>
    </xf>
    <xf numFmtId="0" fontId="131" fillId="0" borderId="0" xfId="146" applyFont="1" applyAlignment="1">
      <alignment horizontal="right" vertical="top" wrapText="1"/>
    </xf>
    <xf numFmtId="0" fontId="135" fillId="0" borderId="0" xfId="145" applyFont="1" applyAlignment="1"/>
    <xf numFmtId="1" fontId="135" fillId="0" borderId="0" xfId="59" applyNumberFormat="1" applyFont="1" applyFill="1" applyAlignment="1"/>
    <xf numFmtId="0" fontId="197" fillId="0" borderId="0" xfId="146" applyFont="1" applyAlignment="1">
      <alignment vertical="center"/>
    </xf>
    <xf numFmtId="0" fontId="197" fillId="0" borderId="0" xfId="146" applyFont="1"/>
    <xf numFmtId="0" fontId="197" fillId="0" borderId="0" xfId="146" applyFont="1" applyAlignment="1">
      <alignment horizontal="left" vertical="center"/>
    </xf>
    <xf numFmtId="37" fontId="81" fillId="0" borderId="66" xfId="0" applyNumberFormat="1" applyFont="1" applyBorder="1"/>
    <xf numFmtId="0" fontId="58" fillId="0" borderId="258" xfId="0" applyFont="1" applyBorder="1" applyAlignment="1">
      <alignment horizontal="justify"/>
    </xf>
    <xf numFmtId="37" fontId="58" fillId="0" borderId="258" xfId="0" applyNumberFormat="1" applyFont="1" applyBorder="1" applyAlignment="1">
      <alignment horizontal="right"/>
    </xf>
    <xf numFmtId="174" fontId="81" fillId="0" borderId="258" xfId="1" applyFont="1" applyBorder="1"/>
    <xf numFmtId="174" fontId="81" fillId="0" borderId="70" xfId="1" applyFont="1" applyBorder="1"/>
    <xf numFmtId="0" fontId="250" fillId="0" borderId="0" xfId="0" applyFont="1" applyAlignment="1">
      <alignment horizontal="right"/>
    </xf>
    <xf numFmtId="49" fontId="109" fillId="0" borderId="269" xfId="0" applyNumberFormat="1" applyFont="1" applyBorder="1" applyAlignment="1">
      <alignment horizontal="left" vertical="center"/>
    </xf>
    <xf numFmtId="0" fontId="58" fillId="0" borderId="260" xfId="0" applyFont="1" applyBorder="1" applyAlignment="1">
      <alignment vertical="center" wrapText="1"/>
    </xf>
    <xf numFmtId="14" fontId="109" fillId="0" borderId="270" xfId="0" applyNumberFormat="1" applyFont="1" applyBorder="1" applyAlignment="1">
      <alignment horizontal="center" vertical="center"/>
    </xf>
    <xf numFmtId="14" fontId="109" fillId="0" borderId="268" xfId="0" applyNumberFormat="1" applyFont="1" applyBorder="1" applyAlignment="1">
      <alignment horizontal="center" vertical="center"/>
    </xf>
    <xf numFmtId="49" fontId="109" fillId="0" borderId="6" xfId="0" applyNumberFormat="1" applyFont="1" applyBorder="1" applyAlignment="1">
      <alignment horizontal="left" vertical="center"/>
    </xf>
    <xf numFmtId="0" fontId="58" fillId="0" borderId="0" xfId="0" applyFont="1" applyBorder="1"/>
    <xf numFmtId="174" fontId="109" fillId="0" borderId="270" xfId="1" applyFont="1" applyFill="1" applyBorder="1" applyAlignment="1">
      <alignment horizontal="right" vertical="center"/>
    </xf>
    <xf numFmtId="174" fontId="109" fillId="0" borderId="268" xfId="1" applyFont="1" applyFill="1" applyBorder="1" applyAlignment="1">
      <alignment horizontal="right" vertical="center"/>
    </xf>
    <xf numFmtId="0" fontId="58" fillId="0" borderId="5" xfId="32" applyFont="1" applyBorder="1"/>
    <xf numFmtId="0" fontId="109" fillId="0" borderId="0" xfId="0" applyFont="1" applyBorder="1" applyAlignment="1">
      <alignment vertical="center" wrapText="1"/>
    </xf>
    <xf numFmtId="0" fontId="109" fillId="0" borderId="5" xfId="32" applyFont="1" applyBorder="1"/>
    <xf numFmtId="49" fontId="58" fillId="0" borderId="5" xfId="32" applyNumberFormat="1" applyFont="1" applyBorder="1"/>
    <xf numFmtId="0" fontId="58" fillId="0" borderId="0" xfId="32" applyFont="1" applyBorder="1" applyAlignment="1">
      <alignment horizontal="center" vertical="center" wrapText="1"/>
    </xf>
    <xf numFmtId="0" fontId="58" fillId="0" borderId="0" xfId="32" applyFont="1" applyBorder="1"/>
    <xf numFmtId="174" fontId="58" fillId="0" borderId="5" xfId="32" applyNumberFormat="1" applyFont="1" applyBorder="1"/>
    <xf numFmtId="9" fontId="109" fillId="0" borderId="260" xfId="0" applyNumberFormat="1" applyFont="1" applyBorder="1" applyAlignment="1">
      <alignment vertical="center" wrapText="1"/>
    </xf>
    <xf numFmtId="0" fontId="128" fillId="0" borderId="0" xfId="32" applyFont="1" applyAlignment="1">
      <alignment horizontal="right" vertical="center"/>
    </xf>
    <xf numFmtId="0" fontId="58" fillId="0" borderId="0" xfId="0" applyFont="1" applyAlignment="1">
      <alignment horizontal="justify" vertical="top" wrapText="1"/>
    </xf>
    <xf numFmtId="0" fontId="58" fillId="0" borderId="0" xfId="0" applyFont="1" applyAlignment="1">
      <alignment horizontal="left" vertical="center" wrapText="1"/>
    </xf>
    <xf numFmtId="0" fontId="249" fillId="0" borderId="0" xfId="0" applyFont="1" applyAlignment="1">
      <alignment horizontal="left" vertical="center" wrapText="1"/>
    </xf>
    <xf numFmtId="0" fontId="121" fillId="0" borderId="0" xfId="0" applyFont="1" applyAlignment="1">
      <alignment horizontal="justify" vertical="center"/>
    </xf>
    <xf numFmtId="0" fontId="135" fillId="0" borderId="0" xfId="0" applyFont="1" applyAlignment="1">
      <alignment horizontal="justify" vertical="center" wrapText="1"/>
    </xf>
    <xf numFmtId="0" fontId="304" fillId="0" borderId="0" xfId="0" applyFont="1" applyAlignment="1">
      <alignment horizontal="justify" vertical="justify" wrapText="1"/>
    </xf>
    <xf numFmtId="174" fontId="337" fillId="0" borderId="0" xfId="0" applyNumberFormat="1" applyFont="1" applyAlignment="1">
      <alignment horizontal="right"/>
    </xf>
    <xf numFmtId="174" fontId="324" fillId="0" borderId="0" xfId="0" applyNumberFormat="1" applyFont="1" applyAlignment="1">
      <alignment horizontal="right"/>
    </xf>
    <xf numFmtId="174" fontId="338" fillId="0" borderId="0" xfId="0" applyNumberFormat="1" applyFont="1" applyAlignment="1">
      <alignment horizontal="right"/>
    </xf>
    <xf numFmtId="174" fontId="326" fillId="0" borderId="0" xfId="0" applyNumberFormat="1" applyFont="1" applyAlignment="1">
      <alignment horizontal="right"/>
    </xf>
    <xf numFmtId="174" fontId="336" fillId="0" borderId="0" xfId="0" applyNumberFormat="1" applyFont="1"/>
    <xf numFmtId="174" fontId="336" fillId="27" borderId="0" xfId="0" applyNumberFormat="1" applyFont="1" applyFill="1" applyAlignment="1">
      <alignment horizontal="right" vertical="top" wrapText="1"/>
    </xf>
    <xf numFmtId="0" fontId="69" fillId="0" borderId="0" xfId="1" applyNumberFormat="1" applyFont="1" applyFill="1"/>
    <xf numFmtId="0" fontId="339" fillId="0" borderId="0" xfId="0" applyFont="1"/>
    <xf numFmtId="0" fontId="161" fillId="0" borderId="0" xfId="0" applyFont="1" applyAlignment="1">
      <alignment horizontal="right"/>
    </xf>
    <xf numFmtId="0" fontId="161" fillId="0" borderId="0" xfId="0" applyFont="1" applyAlignment="1">
      <alignment horizontal="left"/>
    </xf>
    <xf numFmtId="0" fontId="340" fillId="0" borderId="0" xfId="0" applyFont="1" applyAlignment="1">
      <alignment horizontal="right"/>
    </xf>
    <xf numFmtId="0" fontId="106" fillId="0" borderId="0" xfId="0" applyFont="1" applyAlignment="1">
      <alignment horizontal="right" vertical="center"/>
    </xf>
    <xf numFmtId="0" fontId="161" fillId="48" borderId="0" xfId="0" applyFont="1" applyFill="1" applyAlignment="1">
      <alignment horizontal="left"/>
    </xf>
    <xf numFmtId="174" fontId="161" fillId="0" borderId="0" xfId="0" applyNumberFormat="1" applyFont="1"/>
    <xf numFmtId="1" fontId="296" fillId="0" borderId="0" xfId="0" applyNumberFormat="1" applyFont="1"/>
    <xf numFmtId="1" fontId="340" fillId="0" borderId="0" xfId="0" applyNumberFormat="1" applyFont="1"/>
    <xf numFmtId="49" fontId="340" fillId="0" borderId="0" xfId="0" applyNumberFormat="1" applyFont="1"/>
    <xf numFmtId="0" fontId="175" fillId="0" borderId="104" xfId="96" applyFont="1" applyBorder="1" applyAlignment="1">
      <alignment horizontal="left" vertical="center" wrapText="1"/>
    </xf>
    <xf numFmtId="0" fontId="175" fillId="0" borderId="104" xfId="96" applyFont="1" applyBorder="1" applyAlignment="1">
      <alignment horizontal="justify" vertical="center" wrapText="1"/>
    </xf>
    <xf numFmtId="0" fontId="193" fillId="0" borderId="0" xfId="96" applyFont="1" applyAlignment="1">
      <alignment horizontal="center" vertical="center" wrapText="1"/>
    </xf>
    <xf numFmtId="0" fontId="194" fillId="0" borderId="0" xfId="96" applyFont="1" applyAlignment="1">
      <alignment horizontal="center"/>
    </xf>
    <xf numFmtId="0" fontId="109" fillId="0" borderId="0" xfId="5" applyFont="1" applyAlignment="1">
      <alignment horizontal="left" wrapText="1"/>
    </xf>
    <xf numFmtId="0" fontId="195" fillId="0" borderId="0" xfId="5" quotePrefix="1" applyFont="1" applyAlignment="1">
      <alignment horizontal="center" vertical="center" wrapText="1"/>
    </xf>
    <xf numFmtId="0" fontId="124" fillId="0" borderId="104" xfId="96" applyFont="1" applyBorder="1" applyAlignment="1">
      <alignment horizontal="center" vertical="center" wrapText="1"/>
    </xf>
    <xf numFmtId="170" fontId="52" fillId="0" borderId="0" xfId="5" applyNumberFormat="1" applyAlignment="1">
      <alignment horizontal="center"/>
    </xf>
    <xf numFmtId="0" fontId="184" fillId="0" borderId="111" xfId="96" applyFont="1" applyBorder="1" applyAlignment="1">
      <alignment horizontal="center"/>
    </xf>
    <xf numFmtId="0" fontId="184" fillId="0" borderId="112" xfId="96" applyFont="1" applyBorder="1" applyAlignment="1">
      <alignment horizontal="center"/>
    </xf>
    <xf numFmtId="0" fontId="118" fillId="0" borderId="18" xfId="5" applyFont="1" applyBorder="1" applyAlignment="1">
      <alignment horizontal="center"/>
    </xf>
    <xf numFmtId="0" fontId="118" fillId="0" borderId="68" xfId="5" applyFont="1" applyBorder="1" applyAlignment="1">
      <alignment horizontal="center"/>
    </xf>
    <xf numFmtId="0" fontId="118" fillId="0" borderId="0" xfId="5" applyFont="1" applyAlignment="1">
      <alignment horizontal="center"/>
    </xf>
    <xf numFmtId="0" fontId="118" fillId="0" borderId="23" xfId="5" applyFont="1" applyBorder="1" applyAlignment="1">
      <alignment horizontal="center"/>
    </xf>
    <xf numFmtId="0" fontId="49" fillId="0" borderId="24" xfId="5" applyFont="1" applyBorder="1" applyAlignment="1">
      <alignment horizontal="center"/>
    </xf>
    <xf numFmtId="0" fontId="49" fillId="0" borderId="0" xfId="5" applyFont="1" applyAlignment="1">
      <alignment horizontal="center"/>
    </xf>
    <xf numFmtId="170" fontId="183" fillId="0" borderId="0" xfId="5" applyNumberFormat="1" applyFont="1" applyAlignment="1">
      <alignment horizontal="center" wrapText="1"/>
    </xf>
    <xf numFmtId="170" fontId="183" fillId="0" borderId="23" xfId="5" applyNumberFormat="1" applyFont="1" applyBorder="1" applyAlignment="1">
      <alignment horizontal="center" wrapText="1"/>
    </xf>
    <xf numFmtId="0" fontId="108" fillId="0" borderId="0" xfId="5" applyFont="1" applyAlignment="1">
      <alignment horizontal="justify" vertical="center" wrapText="1"/>
    </xf>
    <xf numFmtId="0" fontId="49" fillId="0" borderId="0" xfId="5" applyFont="1" applyAlignment="1">
      <alignment horizontal="left" vertical="center" wrapText="1"/>
    </xf>
    <xf numFmtId="0" fontId="187" fillId="24" borderId="105" xfId="96" applyFont="1" applyFill="1" applyBorder="1" applyAlignment="1">
      <alignment horizontal="center" vertical="center"/>
    </xf>
    <xf numFmtId="0" fontId="187" fillId="24" borderId="106" xfId="96" applyFont="1" applyFill="1" applyBorder="1" applyAlignment="1">
      <alignment horizontal="center" vertical="center"/>
    </xf>
    <xf numFmtId="0" fontId="187" fillId="24" borderId="107" xfId="96" applyFont="1" applyFill="1" applyBorder="1" applyAlignment="1">
      <alignment horizontal="center" vertical="center"/>
    </xf>
    <xf numFmtId="0" fontId="188" fillId="0" borderId="121" xfId="96" applyFont="1" applyBorder="1" applyAlignment="1">
      <alignment horizontal="center" vertical="center" wrapText="1"/>
    </xf>
    <xf numFmtId="0" fontId="188" fillId="0" borderId="3" xfId="96" applyFont="1" applyBorder="1" applyAlignment="1">
      <alignment horizontal="center" vertical="center" wrapText="1"/>
    </xf>
    <xf numFmtId="43" fontId="188" fillId="0" borderId="121" xfId="98" applyFont="1" applyBorder="1" applyAlignment="1">
      <alignment horizontal="center" vertical="center"/>
    </xf>
    <xf numFmtId="43" fontId="188" fillId="0" borderId="3" xfId="98" applyFont="1" applyBorder="1" applyAlignment="1">
      <alignment horizontal="center" vertical="center"/>
    </xf>
    <xf numFmtId="0" fontId="188" fillId="0" borderId="105" xfId="96" applyFont="1" applyBorder="1" applyAlignment="1">
      <alignment horizontal="center" vertical="center" wrapText="1"/>
    </xf>
    <xf numFmtId="0" fontId="188" fillId="0" borderId="107" xfId="96" applyFont="1" applyBorder="1" applyAlignment="1">
      <alignment horizontal="center" vertical="center" wrapText="1"/>
    </xf>
    <xf numFmtId="0" fontId="188" fillId="0" borderId="105" xfId="96" applyFont="1" applyBorder="1" applyAlignment="1">
      <alignment horizontal="center" wrapText="1"/>
    </xf>
    <xf numFmtId="0" fontId="188" fillId="0" borderId="107" xfId="96" applyFont="1" applyBorder="1" applyAlignment="1">
      <alignment horizontal="center" wrapText="1"/>
    </xf>
    <xf numFmtId="0" fontId="121" fillId="0" borderId="0" xfId="96" applyFont="1" applyAlignment="1">
      <alignment horizontal="justify" vertical="top" wrapText="1"/>
    </xf>
    <xf numFmtId="0" fontId="190" fillId="0" borderId="0" xfId="96" applyFont="1" applyAlignment="1">
      <alignment horizontal="center" textRotation="255"/>
    </xf>
    <xf numFmtId="49" fontId="186" fillId="0" borderId="0" xfId="96" applyNumberFormat="1" applyFont="1" applyAlignment="1">
      <alignment horizontal="left" vertical="center" wrapText="1"/>
    </xf>
    <xf numFmtId="0" fontId="121" fillId="0" borderId="0" xfId="96" applyFont="1" applyAlignment="1">
      <alignment horizontal="justify" vertical="justify" wrapText="1"/>
    </xf>
    <xf numFmtId="0" fontId="127" fillId="0" borderId="105" xfId="96" applyFont="1" applyBorder="1" applyAlignment="1">
      <alignment horizontal="left" wrapText="1"/>
    </xf>
    <xf numFmtId="0" fontId="127" fillId="0" borderId="106" xfId="96" applyFont="1" applyBorder="1" applyAlignment="1">
      <alignment horizontal="left" wrapText="1"/>
    </xf>
    <xf numFmtId="0" fontId="178" fillId="0" borderId="0" xfId="96" applyFont="1" applyAlignment="1">
      <alignment horizontal="left" vertical="justify"/>
    </xf>
    <xf numFmtId="0" fontId="121" fillId="0" borderId="0" xfId="96" applyFont="1" applyAlignment="1">
      <alignment horizontal="justify" vertical="top"/>
    </xf>
    <xf numFmtId="0" fontId="127" fillId="0" borderId="0" xfId="96" applyFont="1" applyAlignment="1">
      <alignment horizontal="justify" vertical="justify" wrapText="1"/>
    </xf>
    <xf numFmtId="0" fontId="191" fillId="0" borderId="0" xfId="96" applyFont="1" applyAlignment="1">
      <alignment horizontal="center" textRotation="255"/>
    </xf>
    <xf numFmtId="0" fontId="121" fillId="0" borderId="0" xfId="96" applyFont="1" applyAlignment="1">
      <alignment horizontal="left" vertical="top" wrapText="1"/>
    </xf>
    <xf numFmtId="0" fontId="127" fillId="0" borderId="107" xfId="96" applyFont="1" applyBorder="1" applyAlignment="1">
      <alignment horizontal="left" wrapText="1"/>
    </xf>
    <xf numFmtId="0" fontId="135" fillId="0" borderId="0" xfId="0" applyFont="1" applyAlignment="1">
      <alignment horizontal="center"/>
    </xf>
    <xf numFmtId="0" fontId="135" fillId="0" borderId="0" xfId="0" applyFont="1" applyAlignment="1">
      <alignment horizontal="center" vertical="center"/>
    </xf>
    <xf numFmtId="0" fontId="135" fillId="0" borderId="0" xfId="0" applyFont="1" applyAlignment="1">
      <alignment horizontal="justify" vertical="top"/>
    </xf>
    <xf numFmtId="0" fontId="301" fillId="0" borderId="0" xfId="0" applyFont="1" applyAlignment="1">
      <alignment horizontal="center" vertical="top" wrapText="1"/>
    </xf>
    <xf numFmtId="0" fontId="135" fillId="0" borderId="0" xfId="0" applyFont="1" applyAlignment="1">
      <alignment horizontal="justify" vertical="top" wrapText="1"/>
    </xf>
    <xf numFmtId="0" fontId="170" fillId="0" borderId="0" xfId="0" applyFont="1" applyAlignment="1">
      <alignment horizontal="justify" vertical="center" wrapText="1"/>
    </xf>
    <xf numFmtId="0" fontId="135" fillId="0" borderId="0" xfId="0" applyFont="1" applyAlignment="1">
      <alignment horizontal="justify" vertical="center" wrapText="1"/>
    </xf>
    <xf numFmtId="0" fontId="318" fillId="0" borderId="0" xfId="0" applyFont="1" applyAlignment="1">
      <alignment horizontal="justify" vertical="top"/>
    </xf>
    <xf numFmtId="0" fontId="170" fillId="0" borderId="0" xfId="0" applyFont="1" applyAlignment="1">
      <alignment horizontal="center" vertical="center" wrapText="1"/>
    </xf>
    <xf numFmtId="0" fontId="318" fillId="0" borderId="0" xfId="0" applyFont="1" applyAlignment="1">
      <alignment horizontal="justify" vertical="justify"/>
    </xf>
    <xf numFmtId="0" fontId="135" fillId="0" borderId="0" xfId="0" applyFont="1" applyAlignment="1">
      <alignment horizontal="justify" vertical="justify"/>
    </xf>
    <xf numFmtId="0" fontId="299" fillId="0" borderId="0" xfId="0" applyFont="1" applyAlignment="1">
      <alignment horizontal="justify" vertical="center" wrapText="1"/>
    </xf>
    <xf numFmtId="0" fontId="151" fillId="0" borderId="0" xfId="0" applyFont="1" applyAlignment="1">
      <alignment horizontal="center" vertical="center" wrapText="1"/>
    </xf>
    <xf numFmtId="0" fontId="52" fillId="0" borderId="0" xfId="0" applyFont="1" applyAlignment="1">
      <alignment horizontal="justify" vertical="center" wrapText="1"/>
    </xf>
    <xf numFmtId="0" fontId="53" fillId="0" borderId="0" xfId="0" applyFont="1" applyAlignment="1">
      <alignment horizontal="justify" vertical="center" wrapText="1"/>
    </xf>
    <xf numFmtId="0" fontId="49" fillId="0" borderId="0" xfId="0" applyFont="1" applyAlignment="1">
      <alignment horizontal="justify" vertical="center" wrapText="1"/>
    </xf>
    <xf numFmtId="0" fontId="86" fillId="0" borderId="0" xfId="0" applyFont="1" applyAlignment="1">
      <alignment horizontal="justify" vertical="center" wrapText="1"/>
    </xf>
    <xf numFmtId="1" fontId="140" fillId="0" borderId="0" xfId="143" applyNumberFormat="1" applyFont="1" applyAlignment="1">
      <alignment horizontal="center" vertical="center"/>
    </xf>
    <xf numFmtId="0" fontId="309" fillId="0" borderId="0" xfId="147" applyFont="1" applyAlignment="1">
      <alignment horizontal="justify" vertical="justify" wrapText="1"/>
    </xf>
    <xf numFmtId="0" fontId="135" fillId="0" borderId="0" xfId="0" applyFont="1" applyAlignment="1">
      <alignment horizontal="justify" vertical="justify" wrapText="1"/>
    </xf>
    <xf numFmtId="0" fontId="304" fillId="0" borderId="0" xfId="0" applyFont="1" applyAlignment="1">
      <alignment horizontal="justify" vertical="justify" wrapText="1"/>
    </xf>
    <xf numFmtId="0" fontId="135" fillId="0" borderId="0" xfId="0" applyFont="1" applyAlignment="1">
      <alignment horizontal="justify" vertical="center"/>
    </xf>
    <xf numFmtId="0" fontId="304" fillId="0" borderId="0" xfId="0" applyFont="1" applyAlignment="1">
      <alignment horizontal="justify" vertical="top" wrapText="1"/>
    </xf>
    <xf numFmtId="0" fontId="135" fillId="0" borderId="0" xfId="0" applyFont="1" applyAlignment="1">
      <alignment horizontal="left" vertical="top" wrapText="1"/>
    </xf>
    <xf numFmtId="0" fontId="81" fillId="0" borderId="0" xfId="0" applyFont="1" applyAlignment="1">
      <alignment horizontal="justify" vertical="justify" wrapText="1"/>
    </xf>
    <xf numFmtId="0" fontId="346" fillId="0" borderId="0" xfId="0" applyFont="1" applyAlignment="1">
      <alignment horizontal="center" vertical="center"/>
    </xf>
    <xf numFmtId="0" fontId="116" fillId="0" borderId="0" xfId="0" applyFont="1" applyAlignment="1">
      <alignment horizontal="left" vertical="center" wrapText="1"/>
    </xf>
    <xf numFmtId="0" fontId="81" fillId="0" borderId="0" xfId="0" applyFont="1" applyAlignment="1">
      <alignment horizontal="left" vertical="center"/>
    </xf>
    <xf numFmtId="0" fontId="352" fillId="0" borderId="0" xfId="0" applyFont="1" applyAlignment="1">
      <alignment horizontal="justify" vertical="top" wrapText="1"/>
    </xf>
    <xf numFmtId="0" fontId="116" fillId="0" borderId="0" xfId="0" applyFont="1" applyAlignment="1">
      <alignment horizontal="justify" vertical="justify" wrapText="1"/>
    </xf>
    <xf numFmtId="37" fontId="116" fillId="0" borderId="260" xfId="0" applyNumberFormat="1" applyFont="1" applyBorder="1" applyAlignment="1">
      <alignment horizontal="left" wrapText="1"/>
    </xf>
    <xf numFmtId="0" fontId="58" fillId="0" borderId="0" xfId="0" applyFont="1" applyAlignment="1">
      <alignment horizontal="justify" vertical="center" wrapText="1"/>
    </xf>
    <xf numFmtId="0" fontId="58" fillId="0" borderId="0" xfId="0" applyFont="1" applyAlignment="1">
      <alignment horizontal="center" vertical="center"/>
    </xf>
    <xf numFmtId="0" fontId="109" fillId="0" borderId="0" xfId="0" applyFont="1" applyAlignment="1">
      <alignment horizontal="center" vertical="center" wrapText="1"/>
    </xf>
    <xf numFmtId="0" fontId="128" fillId="0" borderId="0" xfId="0" applyFont="1" applyAlignment="1">
      <alignment vertical="center"/>
    </xf>
    <xf numFmtId="0" fontId="58" fillId="0" borderId="0" xfId="0" applyFont="1" applyAlignment="1">
      <alignment horizontal="justify" vertical="center"/>
    </xf>
    <xf numFmtId="0" fontId="135" fillId="0" borderId="0" xfId="5" applyFont="1" applyAlignment="1">
      <alignment horizontal="justify" vertical="top" wrapText="1"/>
    </xf>
    <xf numFmtId="0" fontId="209" fillId="0" borderId="0" xfId="5" applyFont="1" applyAlignment="1">
      <alignment horizontal="center"/>
    </xf>
    <xf numFmtId="0" fontId="314" fillId="0" borderId="201" xfId="148" applyFont="1" applyBorder="1" applyAlignment="1" applyProtection="1">
      <alignment horizontal="justify" vertical="top" wrapText="1"/>
      <protection locked="0"/>
    </xf>
    <xf numFmtId="0" fontId="314" fillId="0" borderId="215" xfId="148" applyFont="1" applyBorder="1" applyAlignment="1" applyProtection="1">
      <alignment horizontal="justify" vertical="top" wrapText="1"/>
      <protection locked="0"/>
    </xf>
    <xf numFmtId="0" fontId="314" fillId="0" borderId="209" xfId="148" applyFont="1" applyBorder="1" applyAlignment="1" applyProtection="1">
      <alignment horizontal="justify" vertical="top" wrapText="1"/>
      <protection locked="0"/>
    </xf>
    <xf numFmtId="0" fontId="314" fillId="0" borderId="201" xfId="148" applyFont="1" applyBorder="1" applyAlignment="1" applyProtection="1">
      <alignment horizontal="left"/>
      <protection locked="0"/>
    </xf>
    <xf numFmtId="0" fontId="314" fillId="0" borderId="215" xfId="148" applyFont="1" applyBorder="1" applyAlignment="1" applyProtection="1">
      <alignment horizontal="left"/>
      <protection locked="0"/>
    </xf>
    <xf numFmtId="0" fontId="314" fillId="0" borderId="209" xfId="148" applyFont="1" applyBorder="1" applyAlignment="1" applyProtection="1">
      <alignment horizontal="left"/>
      <protection locked="0"/>
    </xf>
    <xf numFmtId="0" fontId="361" fillId="0" borderId="0" xfId="152" applyFont="1" applyAlignment="1">
      <alignment horizontal="justify" vertical="justify" wrapText="1"/>
    </xf>
    <xf numFmtId="0" fontId="357" fillId="34" borderId="0" xfId="152" applyFont="1" applyFill="1" applyAlignment="1">
      <alignment horizontal="center" wrapText="1"/>
    </xf>
    <xf numFmtId="0" fontId="369" fillId="34" borderId="0" xfId="152" applyFont="1" applyFill="1" applyAlignment="1">
      <alignment horizontal="justify" vertical="justify" wrapText="1"/>
    </xf>
    <xf numFmtId="0" fontId="356" fillId="0" borderId="0" xfId="152" applyFont="1" applyAlignment="1">
      <alignment horizontal="left" vertical="center"/>
    </xf>
    <xf numFmtId="0" fontId="355" fillId="34" borderId="0" xfId="152" applyFont="1" applyFill="1" applyAlignment="1">
      <alignment horizontal="center"/>
    </xf>
    <xf numFmtId="1" fontId="355" fillId="50" borderId="0" xfId="152" applyNumberFormat="1" applyFont="1" applyFill="1" applyAlignment="1">
      <alignment horizontal="center"/>
    </xf>
    <xf numFmtId="14" fontId="355" fillId="51" borderId="247" xfId="152" applyNumberFormat="1" applyFont="1" applyFill="1" applyBorder="1" applyAlignment="1">
      <alignment horizontal="center"/>
    </xf>
    <xf numFmtId="0" fontId="355" fillId="51" borderId="248" xfId="152" applyFont="1" applyFill="1" applyBorder="1" applyAlignment="1">
      <alignment horizontal="center"/>
    </xf>
    <xf numFmtId="0" fontId="355" fillId="51" borderId="249" xfId="152" applyFont="1" applyFill="1" applyBorder="1" applyAlignment="1">
      <alignment horizontal="center"/>
    </xf>
    <xf numFmtId="0" fontId="357" fillId="51" borderId="0" xfId="152" applyFont="1" applyFill="1" applyAlignment="1">
      <alignment horizontal="justify" vertical="justify" wrapText="1"/>
    </xf>
    <xf numFmtId="49" fontId="356" fillId="0" borderId="0" xfId="152" applyNumberFormat="1" applyFont="1" applyAlignment="1">
      <alignment horizontal="justify" vertical="justify" wrapText="1"/>
    </xf>
    <xf numFmtId="0" fontId="355" fillId="34" borderId="0" xfId="152" applyFont="1" applyFill="1" applyAlignment="1">
      <alignment horizontal="left"/>
    </xf>
    <xf numFmtId="0" fontId="355" fillId="50" borderId="0" xfId="152" applyFont="1" applyFill="1" applyAlignment="1">
      <alignment horizontal="left"/>
    </xf>
    <xf numFmtId="0" fontId="373" fillId="0" borderId="0" xfId="152" applyFont="1" applyAlignment="1">
      <alignment horizontal="left" vertical="justify" wrapText="1"/>
    </xf>
    <xf numFmtId="49" fontId="356" fillId="0" borderId="0" xfId="152" applyNumberFormat="1" applyFont="1" applyAlignment="1">
      <alignment horizontal="left" vertical="center" wrapText="1"/>
    </xf>
    <xf numFmtId="0" fontId="357" fillId="0" borderId="0" xfId="152" applyFont="1" applyAlignment="1">
      <alignment horizontal="left" vertical="justify" wrapText="1"/>
    </xf>
    <xf numFmtId="0" fontId="357" fillId="0" borderId="23" xfId="152" applyFont="1" applyBorder="1" applyAlignment="1">
      <alignment horizontal="left" vertical="justify" wrapText="1"/>
    </xf>
    <xf numFmtId="0" fontId="370" fillId="34" borderId="0" xfId="152" applyFont="1" applyFill="1" applyAlignment="1">
      <alignment horizontal="justify" vertical="justify" wrapText="1"/>
    </xf>
    <xf numFmtId="0" fontId="356" fillId="0" borderId="0" xfId="152" applyFont="1" applyAlignment="1">
      <alignment horizontal="left" wrapText="1"/>
    </xf>
    <xf numFmtId="0" fontId="356" fillId="0" borderId="23" xfId="152" applyFont="1" applyBorder="1" applyAlignment="1">
      <alignment horizontal="left" wrapText="1"/>
    </xf>
    <xf numFmtId="0" fontId="356" fillId="0" borderId="247" xfId="152" applyFont="1" applyBorder="1" applyAlignment="1">
      <alignment horizontal="left"/>
    </xf>
    <xf numFmtId="0" fontId="356" fillId="0" borderId="248" xfId="152" applyFont="1" applyBorder="1" applyAlignment="1">
      <alignment horizontal="left"/>
    </xf>
    <xf numFmtId="0" fontId="355" fillId="50" borderId="248" xfId="152" applyFont="1" applyFill="1" applyBorder="1" applyAlignment="1">
      <alignment horizontal="center"/>
    </xf>
    <xf numFmtId="0" fontId="355" fillId="50" borderId="249" xfId="152" applyFont="1" applyFill="1" applyBorder="1" applyAlignment="1">
      <alignment horizontal="center"/>
    </xf>
    <xf numFmtId="0" fontId="355" fillId="34" borderId="248" xfId="152" applyFont="1" applyFill="1" applyBorder="1" applyAlignment="1">
      <alignment horizontal="center"/>
    </xf>
    <xf numFmtId="0" fontId="355" fillId="34" borderId="249" xfId="152" applyFont="1" applyFill="1" applyBorder="1" applyAlignment="1">
      <alignment horizontal="center"/>
    </xf>
    <xf numFmtId="9" fontId="371" fillId="50" borderId="247" xfId="154" applyFont="1" applyFill="1" applyBorder="1" applyAlignment="1">
      <alignment horizontal="center"/>
    </xf>
    <xf numFmtId="9" fontId="371" fillId="50" borderId="249" xfId="154" applyFont="1" applyFill="1" applyBorder="1" applyAlignment="1">
      <alignment horizontal="center"/>
    </xf>
    <xf numFmtId="0" fontId="358" fillId="0" borderId="0" xfId="152" applyFont="1" applyAlignment="1">
      <alignment vertical="center" wrapText="1"/>
    </xf>
    <xf numFmtId="0" fontId="358" fillId="0" borderId="23" xfId="152" applyFont="1" applyBorder="1" applyAlignment="1">
      <alignment vertical="center" wrapText="1"/>
    </xf>
    <xf numFmtId="164" fontId="355" fillId="0" borderId="247" xfId="153" applyFont="1" applyBorder="1" applyAlignment="1">
      <alignment horizontal="center"/>
    </xf>
    <xf numFmtId="164" fontId="355" fillId="0" borderId="249" xfId="153" applyFont="1" applyBorder="1" applyAlignment="1">
      <alignment horizontal="center"/>
    </xf>
    <xf numFmtId="0" fontId="356" fillId="34" borderId="0" xfId="152" applyFont="1" applyFill="1" applyAlignment="1">
      <alignment horizontal="center" wrapText="1"/>
    </xf>
    <xf numFmtId="0" fontId="355" fillId="50" borderId="248" xfId="152" applyFont="1" applyFill="1" applyBorder="1" applyAlignment="1">
      <alignment horizontal="left"/>
    </xf>
    <xf numFmtId="0" fontId="355" fillId="50" borderId="249" xfId="152" applyFont="1" applyFill="1" applyBorder="1" applyAlignment="1">
      <alignment horizontal="left"/>
    </xf>
    <xf numFmtId="0" fontId="356" fillId="0" borderId="24" xfId="152" applyFont="1" applyBorder="1" applyAlignment="1">
      <alignment horizontal="left"/>
    </xf>
    <xf numFmtId="0" fontId="356" fillId="0" borderId="0" xfId="152" applyFont="1" applyAlignment="1">
      <alignment horizontal="left"/>
    </xf>
    <xf numFmtId="0" fontId="355" fillId="34" borderId="23" xfId="152" applyFont="1" applyFill="1" applyBorder="1" applyAlignment="1">
      <alignment horizontal="center"/>
    </xf>
    <xf numFmtId="0" fontId="373" fillId="0" borderId="262" xfId="152" applyFont="1" applyBorder="1" applyAlignment="1">
      <alignment horizontal="justify" vertical="justify" wrapText="1"/>
    </xf>
    <xf numFmtId="0" fontId="373" fillId="0" borderId="241" xfId="152" applyFont="1" applyBorder="1" applyAlignment="1">
      <alignment horizontal="justify" vertical="justify" wrapText="1"/>
    </xf>
    <xf numFmtId="0" fontId="373" fillId="0" borderId="263" xfId="152" applyFont="1" applyBorder="1" applyAlignment="1">
      <alignment horizontal="justify" vertical="justify" wrapText="1"/>
    </xf>
    <xf numFmtId="0" fontId="373" fillId="0" borderId="24" xfId="152" applyFont="1" applyBorder="1" applyAlignment="1">
      <alignment horizontal="justify" vertical="justify" wrapText="1"/>
    </xf>
    <xf numFmtId="0" fontId="373" fillId="0" borderId="0" xfId="152" applyFont="1" applyAlignment="1">
      <alignment horizontal="justify" vertical="justify" wrapText="1"/>
    </xf>
    <xf numFmtId="0" fontId="373" fillId="0" borderId="23" xfId="152" applyFont="1" applyBorder="1" applyAlignment="1">
      <alignment horizontal="justify" vertical="justify" wrapText="1"/>
    </xf>
    <xf numFmtId="0" fontId="373" fillId="0" borderId="31" xfId="152" applyFont="1" applyBorder="1" applyAlignment="1">
      <alignment horizontal="justify" vertical="justify" wrapText="1"/>
    </xf>
    <xf numFmtId="0" fontId="373" fillId="0" borderId="240" xfId="152" applyFont="1" applyBorder="1" applyAlignment="1">
      <alignment horizontal="justify" vertical="justify" wrapText="1"/>
    </xf>
    <xf numFmtId="0" fontId="373" fillId="0" borderId="21" xfId="152" applyFont="1" applyBorder="1" applyAlignment="1">
      <alignment horizontal="justify" vertical="justify" wrapText="1"/>
    </xf>
    <xf numFmtId="0" fontId="356" fillId="0" borderId="262" xfId="152" applyFont="1" applyBorder="1" applyAlignment="1">
      <alignment horizontal="center"/>
    </xf>
    <xf numFmtId="0" fontId="356" fillId="0" borderId="241" xfId="152" applyFont="1" applyBorder="1" applyAlignment="1">
      <alignment horizontal="center"/>
    </xf>
    <xf numFmtId="0" fontId="356" fillId="0" borderId="263" xfId="152" applyFont="1" applyBorder="1" applyAlignment="1">
      <alignment horizontal="center"/>
    </xf>
    <xf numFmtId="0" fontId="373" fillId="0" borderId="262" xfId="152" applyFont="1" applyBorder="1" applyAlignment="1">
      <alignment horizontal="justify" vertical="justify"/>
    </xf>
    <xf numFmtId="0" fontId="373" fillId="0" borderId="241" xfId="152" applyFont="1" applyBorder="1" applyAlignment="1">
      <alignment horizontal="justify" vertical="justify"/>
    </xf>
    <xf numFmtId="0" fontId="373" fillId="0" borderId="24" xfId="152" applyFont="1" applyBorder="1" applyAlignment="1">
      <alignment horizontal="justify" vertical="justify"/>
    </xf>
    <xf numFmtId="0" fontId="373" fillId="0" borderId="0" xfId="152" applyFont="1" applyAlignment="1">
      <alignment horizontal="justify" vertical="justify"/>
    </xf>
    <xf numFmtId="0" fontId="358" fillId="0" borderId="0" xfId="152" applyFont="1" applyAlignment="1">
      <alignment horizontal="justify" vertical="justify" wrapText="1"/>
    </xf>
    <xf numFmtId="0" fontId="375" fillId="0" borderId="247" xfId="152" applyFont="1" applyBorder="1" applyAlignment="1">
      <alignment horizontal="center" vertical="center"/>
    </xf>
    <xf numFmtId="0" fontId="375" fillId="0" borderId="248" xfId="152" applyFont="1" applyBorder="1" applyAlignment="1">
      <alignment horizontal="center" vertical="center"/>
    </xf>
    <xf numFmtId="0" fontId="375" fillId="0" borderId="249" xfId="152" applyFont="1" applyBorder="1" applyAlignment="1">
      <alignment horizontal="center" vertical="center"/>
    </xf>
    <xf numFmtId="0" fontId="371" fillId="0" borderId="248" xfId="152" applyFont="1" applyBorder="1" applyAlignment="1">
      <alignment horizontal="center" vertical="center" wrapText="1"/>
    </xf>
    <xf numFmtId="0" fontId="379" fillId="34" borderId="0" xfId="152" applyFont="1" applyFill="1" applyAlignment="1">
      <alignment horizontal="left" vertical="center"/>
    </xf>
    <xf numFmtId="0" fontId="373" fillId="0" borderId="24" xfId="152" applyFont="1" applyBorder="1" applyAlignment="1">
      <alignment horizontal="left" vertical="justify" wrapText="1"/>
    </xf>
    <xf numFmtId="0" fontId="360" fillId="51" borderId="31" xfId="152" applyFont="1" applyFill="1" applyBorder="1" applyAlignment="1">
      <alignment horizontal="center" vertical="justify" wrapText="1"/>
    </xf>
    <xf numFmtId="0" fontId="360" fillId="51" borderId="240" xfId="152" applyFont="1" applyFill="1" applyBorder="1" applyAlignment="1">
      <alignment horizontal="center" vertical="justify" wrapText="1"/>
    </xf>
    <xf numFmtId="0" fontId="360" fillId="51" borderId="21" xfId="152" applyFont="1" applyFill="1" applyBorder="1" applyAlignment="1">
      <alignment horizontal="center" vertical="justify" wrapText="1"/>
    </xf>
    <xf numFmtId="0" fontId="356" fillId="0" borderId="247" xfId="152" applyFont="1" applyBorder="1" applyAlignment="1">
      <alignment horizontal="center" vertical="center"/>
    </xf>
    <xf numFmtId="0" fontId="356" fillId="0" borderId="248" xfId="152" applyFont="1" applyBorder="1" applyAlignment="1">
      <alignment horizontal="center" vertical="center"/>
    </xf>
    <xf numFmtId="0" fontId="356" fillId="0" borderId="249" xfId="152" applyFont="1" applyBorder="1" applyAlignment="1">
      <alignment horizontal="center" vertical="center"/>
    </xf>
    <xf numFmtId="0" fontId="379" fillId="3" borderId="0" xfId="152" applyFont="1" applyFill="1" applyAlignment="1">
      <alignment horizontal="left" vertical="center"/>
    </xf>
    <xf numFmtId="0" fontId="356" fillId="3" borderId="247" xfId="152" applyFont="1" applyFill="1" applyBorder="1" applyAlignment="1">
      <alignment horizontal="left"/>
    </xf>
    <xf numFmtId="0" fontId="356" fillId="3" borderId="249" xfId="152" applyFont="1" applyFill="1" applyBorder="1" applyAlignment="1">
      <alignment horizontal="left"/>
    </xf>
    <xf numFmtId="164" fontId="355" fillId="51" borderId="247" xfId="153" applyFont="1" applyFill="1" applyBorder="1" applyAlignment="1">
      <alignment horizontal="center"/>
    </xf>
    <xf numFmtId="164" fontId="355" fillId="51" borderId="249" xfId="153" applyFont="1" applyFill="1" applyBorder="1" applyAlignment="1">
      <alignment horizontal="center"/>
    </xf>
    <xf numFmtId="0" fontId="373" fillId="3" borderId="0" xfId="152" applyFont="1" applyFill="1" applyAlignment="1">
      <alignment horizontal="justify" vertical="justify"/>
    </xf>
    <xf numFmtId="0" fontId="364" fillId="0" borderId="262" xfId="152" applyFont="1" applyBorder="1" applyAlignment="1">
      <alignment horizontal="justify" vertical="justify" wrapText="1"/>
    </xf>
    <xf numFmtId="0" fontId="364" fillId="0" borderId="241" xfId="152" applyFont="1" applyBorder="1" applyAlignment="1">
      <alignment horizontal="justify" vertical="justify" wrapText="1"/>
    </xf>
    <xf numFmtId="0" fontId="364" fillId="0" borderId="263" xfId="152" applyFont="1" applyBorder="1" applyAlignment="1">
      <alignment horizontal="justify" vertical="justify" wrapText="1"/>
    </xf>
    <xf numFmtId="0" fontId="364" fillId="0" borderId="24" xfId="152" applyFont="1" applyBorder="1" applyAlignment="1">
      <alignment horizontal="justify" vertical="justify" wrapText="1"/>
    </xf>
    <xf numFmtId="0" fontId="364" fillId="0" borderId="0" xfId="152" applyFont="1" applyAlignment="1">
      <alignment horizontal="justify" vertical="justify" wrapText="1"/>
    </xf>
    <xf numFmtId="0" fontId="364" fillId="0" borderId="23" xfId="152" applyFont="1" applyBorder="1" applyAlignment="1">
      <alignment horizontal="justify" vertical="justify" wrapText="1"/>
    </xf>
    <xf numFmtId="0" fontId="379" fillId="34" borderId="240" xfId="152" applyFont="1" applyFill="1" applyBorder="1" applyAlignment="1">
      <alignment horizontal="left" vertical="center"/>
    </xf>
    <xf numFmtId="0" fontId="356" fillId="0" borderId="0" xfId="152" applyFont="1" applyAlignment="1">
      <alignment horizontal="justify" vertical="justify" wrapText="1"/>
    </xf>
    <xf numFmtId="14" fontId="368" fillId="51" borderId="247" xfId="152" applyNumberFormat="1" applyFont="1" applyFill="1" applyBorder="1" applyAlignment="1">
      <alignment horizontal="center"/>
    </xf>
    <xf numFmtId="14" fontId="368" fillId="51" borderId="249" xfId="152" applyNumberFormat="1" applyFont="1" applyFill="1" applyBorder="1" applyAlignment="1">
      <alignment horizontal="center"/>
    </xf>
    <xf numFmtId="0" fontId="354" fillId="34" borderId="24" xfId="152" applyFont="1" applyFill="1" applyBorder="1" applyAlignment="1">
      <alignment horizontal="justify" vertical="justify" wrapText="1"/>
    </xf>
    <xf numFmtId="0" fontId="354" fillId="34" borderId="0" xfId="152" applyFont="1" applyFill="1" applyAlignment="1">
      <alignment horizontal="justify" vertical="justify" wrapText="1"/>
    </xf>
    <xf numFmtId="0" fontId="354" fillId="34" borderId="10" xfId="152" applyFont="1" applyFill="1" applyBorder="1" applyAlignment="1">
      <alignment horizontal="justify" vertical="justify" wrapText="1"/>
    </xf>
    <xf numFmtId="0" fontId="354" fillId="0" borderId="24" xfId="152" applyFont="1" applyBorder="1" applyAlignment="1">
      <alignment horizontal="justify" vertical="justify" wrapText="1"/>
    </xf>
    <xf numFmtId="0" fontId="354" fillId="0" borderId="0" xfId="152" applyFont="1" applyAlignment="1">
      <alignment horizontal="justify" vertical="justify" wrapText="1"/>
    </xf>
    <xf numFmtId="0" fontId="354" fillId="0" borderId="10" xfId="152" applyFont="1" applyBorder="1" applyAlignment="1">
      <alignment horizontal="justify" vertical="justify" wrapText="1"/>
    </xf>
    <xf numFmtId="0" fontId="364" fillId="0" borderId="31" xfId="152" applyFont="1" applyBorder="1" applyAlignment="1">
      <alignment horizontal="justify" vertical="justify" wrapText="1"/>
    </xf>
    <xf numFmtId="0" fontId="364" fillId="0" borderId="240" xfId="152" applyFont="1" applyBorder="1" applyAlignment="1">
      <alignment horizontal="justify" vertical="justify" wrapText="1"/>
    </xf>
    <xf numFmtId="0" fontId="364" fillId="0" borderId="21" xfId="152" applyFont="1" applyBorder="1" applyAlignment="1">
      <alignment horizontal="justify" vertical="justify" wrapText="1"/>
    </xf>
    <xf numFmtId="0" fontId="358" fillId="0" borderId="0" xfId="152" applyFont="1" applyAlignment="1">
      <alignment horizontal="left" wrapText="1"/>
    </xf>
    <xf numFmtId="0" fontId="358" fillId="0" borderId="23" xfId="152" applyFont="1" applyBorder="1" applyAlignment="1">
      <alignment horizontal="left" wrapText="1"/>
    </xf>
    <xf numFmtId="0" fontId="358" fillId="0" borderId="247" xfId="152" applyFont="1" applyBorder="1" applyAlignment="1">
      <alignment horizontal="center" vertical="center" wrapText="1"/>
    </xf>
    <xf numFmtId="0" fontId="358" fillId="0" borderId="248" xfId="152" applyFont="1" applyBorder="1" applyAlignment="1">
      <alignment horizontal="center" vertical="center" wrapText="1"/>
    </xf>
    <xf numFmtId="0" fontId="356" fillId="0" borderId="247" xfId="152" applyFont="1" applyBorder="1" applyAlignment="1">
      <alignment horizontal="center"/>
    </xf>
    <xf numFmtId="0" fontId="356" fillId="0" borderId="248" xfId="152" applyFont="1" applyBorder="1" applyAlignment="1">
      <alignment horizontal="center"/>
    </xf>
    <xf numFmtId="0" fontId="373" fillId="34" borderId="24" xfId="152" applyFont="1" applyFill="1" applyBorder="1" applyAlignment="1">
      <alignment horizontal="justify" vertical="justify" wrapText="1"/>
    </xf>
    <xf numFmtId="0" fontId="373" fillId="34" borderId="0" xfId="152" applyFont="1" applyFill="1" applyAlignment="1">
      <alignment horizontal="justify" vertical="justify" wrapText="1"/>
    </xf>
    <xf numFmtId="0" fontId="354" fillId="0" borderId="31" xfId="152" applyFont="1" applyBorder="1" applyAlignment="1">
      <alignment horizontal="justify" vertical="justify" wrapText="1"/>
    </xf>
    <xf numFmtId="0" fontId="354" fillId="0" borderId="240" xfId="152" applyFont="1" applyBorder="1" applyAlignment="1">
      <alignment horizontal="justify" vertical="justify" wrapText="1"/>
    </xf>
    <xf numFmtId="0" fontId="354" fillId="0" borderId="27" xfId="152" applyFont="1" applyBorder="1" applyAlignment="1">
      <alignment horizontal="justify" vertical="justify" wrapText="1"/>
    </xf>
    <xf numFmtId="0" fontId="355" fillId="34" borderId="0" xfId="152" applyFont="1" applyFill="1" applyAlignment="1">
      <alignment horizontal="justify" vertical="justify"/>
    </xf>
    <xf numFmtId="0" fontId="355" fillId="0" borderId="0" xfId="152" applyFont="1" applyAlignment="1">
      <alignment horizontal="justify" vertical="justify"/>
    </xf>
    <xf numFmtId="0" fontId="373" fillId="34" borderId="31" xfId="152" applyFont="1" applyFill="1" applyBorder="1" applyAlignment="1">
      <alignment horizontal="justify" vertical="justify" wrapText="1"/>
    </xf>
    <xf numFmtId="0" fontId="373" fillId="34" borderId="240" xfId="152" applyFont="1" applyFill="1" applyBorder="1" applyAlignment="1">
      <alignment horizontal="justify" vertical="justify" wrapText="1"/>
    </xf>
    <xf numFmtId="0" fontId="380" fillId="50" borderId="0" xfId="152" applyFont="1" applyFill="1" applyAlignment="1">
      <alignment horizontal="justify" vertical="justify"/>
    </xf>
    <xf numFmtId="0" fontId="355" fillId="0" borderId="24" xfId="152" applyFont="1" applyBorder="1" applyAlignment="1">
      <alignment horizontal="justify" vertical="justify"/>
    </xf>
    <xf numFmtId="0" fontId="355" fillId="0" borderId="23" xfId="152" applyFont="1" applyBorder="1" applyAlignment="1">
      <alignment horizontal="justify" vertical="justify"/>
    </xf>
    <xf numFmtId="0" fontId="355" fillId="34" borderId="24" xfId="152" applyFont="1" applyFill="1" applyBorder="1" applyAlignment="1">
      <alignment horizontal="justify" vertical="justify"/>
    </xf>
    <xf numFmtId="0" fontId="355" fillId="34" borderId="23" xfId="152" applyFont="1" applyFill="1" applyBorder="1" applyAlignment="1">
      <alignment horizontal="justify" vertical="justify"/>
    </xf>
    <xf numFmtId="0" fontId="355" fillId="34" borderId="240" xfId="152" applyFont="1" applyFill="1" applyBorder="1" applyAlignment="1">
      <alignment horizontal="justify" vertical="justify"/>
    </xf>
    <xf numFmtId="49" fontId="356" fillId="0" borderId="247" xfId="152" applyNumberFormat="1" applyFont="1" applyBorder="1" applyAlignment="1">
      <alignment horizontal="center"/>
    </xf>
    <xf numFmtId="49" fontId="356" fillId="0" borderId="248" xfId="152" applyNumberFormat="1" applyFont="1" applyBorder="1" applyAlignment="1">
      <alignment horizontal="center"/>
    </xf>
    <xf numFmtId="49" fontId="356" fillId="0" borderId="249" xfId="152" applyNumberFormat="1" applyFont="1" applyBorder="1" applyAlignment="1">
      <alignment horizontal="center"/>
    </xf>
    <xf numFmtId="49" fontId="356" fillId="50" borderId="24" xfId="152" applyNumberFormat="1" applyFont="1" applyFill="1" applyBorder="1" applyAlignment="1">
      <alignment horizontal="left" wrapText="1"/>
    </xf>
    <xf numFmtId="49" fontId="356" fillId="50" borderId="0" xfId="152" applyNumberFormat="1" applyFont="1" applyFill="1" applyAlignment="1">
      <alignment horizontal="left" wrapText="1"/>
    </xf>
    <xf numFmtId="49" fontId="356" fillId="50" borderId="23" xfId="152" applyNumberFormat="1" applyFont="1" applyFill="1" applyBorder="1" applyAlignment="1">
      <alignment horizontal="left" wrapText="1"/>
    </xf>
    <xf numFmtId="49" fontId="356" fillId="34" borderId="240" xfId="152" applyNumberFormat="1" applyFont="1" applyFill="1" applyBorder="1" applyAlignment="1">
      <alignment horizontal="center"/>
    </xf>
    <xf numFmtId="0" fontId="355" fillId="34" borderId="31" xfId="152" applyFont="1" applyFill="1" applyBorder="1" applyAlignment="1">
      <alignment horizontal="justify" vertical="justify"/>
    </xf>
    <xf numFmtId="0" fontId="355" fillId="34" borderId="21" xfId="152" applyFont="1" applyFill="1" applyBorder="1" applyAlignment="1">
      <alignment horizontal="justify" vertical="justify"/>
    </xf>
    <xf numFmtId="49" fontId="358" fillId="0" borderId="262" xfId="152" applyNumberFormat="1" applyFont="1" applyBorder="1" applyAlignment="1">
      <alignment horizontal="left" vertical="center" wrapText="1"/>
    </xf>
    <xf numFmtId="49" fontId="358" fillId="0" borderId="241" xfId="152" applyNumberFormat="1" applyFont="1" applyBorder="1" applyAlignment="1">
      <alignment horizontal="left" vertical="center" wrapText="1"/>
    </xf>
    <xf numFmtId="49" fontId="358" fillId="0" borderId="31" xfId="152" applyNumberFormat="1" applyFont="1" applyBorder="1" applyAlignment="1">
      <alignment horizontal="left"/>
    </xf>
    <xf numFmtId="49" fontId="358" fillId="0" borderId="240" xfId="152" applyNumberFormat="1" applyFont="1" applyBorder="1" applyAlignment="1">
      <alignment horizontal="left"/>
    </xf>
    <xf numFmtId="49" fontId="368" fillId="50" borderId="0" xfId="152" applyNumberFormat="1" applyFont="1" applyFill="1" applyAlignment="1">
      <alignment horizontal="justify" vertical="justify"/>
    </xf>
    <xf numFmtId="14" fontId="355" fillId="34" borderId="247" xfId="152" applyNumberFormat="1" applyFont="1" applyFill="1" applyBorder="1" applyAlignment="1">
      <alignment horizontal="center"/>
    </xf>
    <xf numFmtId="49" fontId="384" fillId="0" borderId="31" xfId="152" applyNumberFormat="1" applyFont="1" applyBorder="1" applyAlignment="1">
      <alignment horizontal="left"/>
    </xf>
    <xf numFmtId="49" fontId="384" fillId="0" borderId="240" xfId="152" applyNumberFormat="1" applyFont="1" applyBorder="1" applyAlignment="1">
      <alignment horizontal="left"/>
    </xf>
    <xf numFmtId="49" fontId="384" fillId="0" borderId="21" xfId="152" applyNumberFormat="1" applyFont="1" applyBorder="1" applyAlignment="1">
      <alignment horizontal="left"/>
    </xf>
    <xf numFmtId="0" fontId="92" fillId="11" borderId="243" xfId="0" applyFont="1" applyFill="1" applyBorder="1" applyAlignment="1">
      <alignment horizontal="center" vertical="center"/>
    </xf>
    <xf numFmtId="0" fontId="92" fillId="11" borderId="25" xfId="0" applyFont="1" applyFill="1" applyBorder="1" applyAlignment="1">
      <alignment horizontal="center" vertical="center"/>
    </xf>
    <xf numFmtId="0" fontId="90" fillId="0" borderId="0" xfId="0" applyFont="1" applyAlignment="1">
      <alignment horizontal="center"/>
    </xf>
    <xf numFmtId="0" fontId="223" fillId="0" borderId="0" xfId="0" applyFont="1" applyAlignment="1">
      <alignment horizontal="center"/>
    </xf>
    <xf numFmtId="0" fontId="54" fillId="0" borderId="6" xfId="0" applyFont="1" applyBorder="1" applyAlignment="1">
      <alignment horizontal="center"/>
    </xf>
    <xf numFmtId="0" fontId="60" fillId="0" borderId="15" xfId="0" applyFont="1" applyBorder="1" applyAlignment="1">
      <alignment horizontal="center"/>
    </xf>
    <xf numFmtId="0" fontId="60" fillId="0" borderId="13" xfId="0" applyFont="1" applyBorder="1" applyAlignment="1">
      <alignment horizontal="center"/>
    </xf>
    <xf numFmtId="0" fontId="60" fillId="0" borderId="7" xfId="0" applyFont="1" applyBorder="1" applyAlignment="1">
      <alignment horizontal="center"/>
    </xf>
    <xf numFmtId="0" fontId="60" fillId="0" borderId="9" xfId="0" applyFont="1" applyBorder="1" applyAlignment="1">
      <alignment horizontal="center"/>
    </xf>
    <xf numFmtId="173" fontId="52" fillId="0" borderId="0" xfId="1" applyNumberFormat="1" applyFont="1" applyFill="1" applyBorder="1" applyAlignment="1">
      <alignment horizontal="left"/>
    </xf>
    <xf numFmtId="173" fontId="52" fillId="0" borderId="10" xfId="1" applyNumberFormat="1" applyFont="1" applyFill="1" applyBorder="1" applyAlignment="1">
      <alignment horizontal="left"/>
    </xf>
    <xf numFmtId="173" fontId="52" fillId="0" borderId="14" xfId="1" applyNumberFormat="1" applyFont="1" applyFill="1" applyBorder="1" applyAlignment="1">
      <alignment horizontal="left"/>
    </xf>
    <xf numFmtId="173" fontId="52" fillId="0" borderId="12" xfId="1" applyNumberFormat="1" applyFont="1" applyFill="1" applyBorder="1" applyAlignment="1">
      <alignment horizontal="left"/>
    </xf>
    <xf numFmtId="170" fontId="52" fillId="0" borderId="0" xfId="0" applyNumberFormat="1" applyFont="1" applyAlignment="1">
      <alignment horizontal="left"/>
    </xf>
    <xf numFmtId="170" fontId="52" fillId="0" borderId="10" xfId="0" applyNumberFormat="1" applyFont="1" applyBorder="1" applyAlignment="1">
      <alignment horizontal="left"/>
    </xf>
    <xf numFmtId="173" fontId="52" fillId="0" borderId="15" xfId="1" applyNumberFormat="1" applyFont="1" applyFill="1" applyBorder="1" applyAlignment="1">
      <alignment horizontal="left"/>
    </xf>
    <xf numFmtId="173" fontId="52" fillId="0" borderId="13" xfId="1" applyNumberFormat="1" applyFont="1" applyFill="1" applyBorder="1" applyAlignment="1">
      <alignment horizontal="left"/>
    </xf>
    <xf numFmtId="0" fontId="60" fillId="0" borderId="11" xfId="0" applyFont="1" applyBorder="1" applyAlignment="1">
      <alignment horizontal="center"/>
    </xf>
    <xf numFmtId="0" fontId="60" fillId="0" borderId="11" xfId="0" applyFont="1" applyBorder="1" applyAlignment="1">
      <alignment horizontal="center" vertical="center"/>
    </xf>
    <xf numFmtId="0" fontId="60" fillId="0" borderId="9" xfId="0" applyFont="1" applyBorder="1" applyAlignment="1">
      <alignment horizontal="center" vertical="center"/>
    </xf>
    <xf numFmtId="170" fontId="49" fillId="0" borderId="0" xfId="0" applyNumberFormat="1" applyFont="1" applyAlignment="1">
      <alignment horizontal="center"/>
    </xf>
    <xf numFmtId="170" fontId="0" fillId="0" borderId="4" xfId="0" applyNumberFormat="1" applyBorder="1" applyAlignment="1">
      <alignment horizontal="center" vertical="center"/>
    </xf>
    <xf numFmtId="170" fontId="0" fillId="0" borderId="5" xfId="0" applyNumberFormat="1" applyBorder="1" applyAlignment="1">
      <alignment horizontal="center" vertical="center"/>
    </xf>
    <xf numFmtId="170" fontId="0" fillId="0" borderId="6" xfId="0" applyNumberFormat="1" applyBorder="1" applyAlignment="1">
      <alignment horizontal="center" vertical="center"/>
    </xf>
    <xf numFmtId="170" fontId="0" fillId="0" borderId="1" xfId="0" applyNumberFormat="1" applyBorder="1" applyAlignment="1">
      <alignment horizontal="center" vertical="center"/>
    </xf>
    <xf numFmtId="170" fontId="0" fillId="0" borderId="8" xfId="0" applyNumberFormat="1" applyBorder="1" applyAlignment="1">
      <alignment horizontal="center" vertical="center"/>
    </xf>
    <xf numFmtId="170" fontId="0" fillId="0" borderId="3" xfId="0" applyNumberFormat="1" applyBorder="1" applyAlignment="1">
      <alignment horizontal="center" vertical="center"/>
    </xf>
    <xf numFmtId="170" fontId="0" fillId="0" borderId="11" xfId="0" applyNumberFormat="1" applyBorder="1" applyAlignment="1">
      <alignment horizontal="center" vertical="center"/>
    </xf>
    <xf numFmtId="170" fontId="0" fillId="0" borderId="9" xfId="0" applyNumberFormat="1" applyBorder="1" applyAlignment="1">
      <alignment horizontal="center" vertical="center"/>
    </xf>
    <xf numFmtId="170" fontId="0" fillId="0" borderId="7" xfId="0" applyNumberFormat="1" applyBorder="1" applyAlignment="1">
      <alignment horizontal="center" vertical="center"/>
    </xf>
    <xf numFmtId="0" fontId="135" fillId="0" borderId="0" xfId="146" applyFont="1" applyAlignment="1">
      <alignment horizontal="justify" vertical="top" wrapText="1"/>
    </xf>
    <xf numFmtId="0" fontId="135" fillId="0" borderId="0" xfId="32" applyFont="1" applyAlignment="1">
      <alignment horizontal="justify" vertical="top" wrapText="1"/>
    </xf>
    <xf numFmtId="0" fontId="341" fillId="0" borderId="0" xfId="32" applyFont="1" applyAlignment="1">
      <alignment horizontal="center" vertical="center" wrapText="1"/>
    </xf>
    <xf numFmtId="0" fontId="133" fillId="0" borderId="0" xfId="32" applyFont="1" applyAlignment="1">
      <alignment horizontal="center"/>
    </xf>
    <xf numFmtId="0" fontId="320" fillId="0" borderId="0" xfId="145" applyFont="1" applyAlignment="1">
      <alignment horizontal="center" vertical="center"/>
    </xf>
    <xf numFmtId="0" fontId="170" fillId="0" borderId="0" xfId="145" applyFont="1" applyAlignment="1">
      <alignment horizontal="center" vertical="center"/>
    </xf>
    <xf numFmtId="0" fontId="135" fillId="0" borderId="0" xfId="145" applyFont="1" applyAlignment="1">
      <alignment horizontal="center"/>
    </xf>
    <xf numFmtId="1" fontId="135" fillId="0" borderId="0" xfId="59" applyNumberFormat="1" applyFont="1" applyFill="1" applyAlignment="1">
      <alignment horizontal="center"/>
    </xf>
    <xf numFmtId="37" fontId="109" fillId="0" borderId="38" xfId="0" applyNumberFormat="1" applyFont="1" applyBorder="1" applyAlignment="1">
      <alignment horizontal="center" wrapText="1"/>
    </xf>
    <xf numFmtId="37" fontId="109" fillId="0" borderId="32" xfId="0" applyNumberFormat="1" applyFont="1" applyBorder="1" applyAlignment="1">
      <alignment horizontal="center" wrapText="1"/>
    </xf>
    <xf numFmtId="37" fontId="109" fillId="0" borderId="39" xfId="0" applyNumberFormat="1" applyFont="1" applyBorder="1" applyAlignment="1">
      <alignment horizontal="center" wrapText="1"/>
    </xf>
    <xf numFmtId="37" fontId="109" fillId="0" borderId="105" xfId="0" applyNumberFormat="1" applyFont="1" applyBorder="1" applyAlignment="1">
      <alignment horizontal="center" wrapText="1"/>
    </xf>
    <xf numFmtId="37" fontId="109" fillId="0" borderId="106" xfId="0" applyNumberFormat="1" applyFont="1" applyBorder="1" applyAlignment="1">
      <alignment horizontal="center" wrapText="1"/>
    </xf>
    <xf numFmtId="37" fontId="109" fillId="0" borderId="109" xfId="0" applyNumberFormat="1" applyFont="1" applyBorder="1" applyAlignment="1">
      <alignment horizontal="center" wrapText="1"/>
    </xf>
    <xf numFmtId="37" fontId="109" fillId="0" borderId="108" xfId="0" applyNumberFormat="1" applyFont="1" applyBorder="1" applyAlignment="1">
      <alignment horizontal="center" wrapText="1"/>
    </xf>
    <xf numFmtId="37" fontId="109" fillId="0" borderId="12" xfId="0" applyNumberFormat="1" applyFont="1" applyBorder="1" applyAlignment="1">
      <alignment horizontal="center" wrapText="1"/>
    </xf>
    <xf numFmtId="37" fontId="109" fillId="0" borderId="107" xfId="0" applyNumberFormat="1" applyFont="1" applyBorder="1" applyAlignment="1">
      <alignment horizontal="center" wrapText="1"/>
    </xf>
    <xf numFmtId="37" fontId="109" fillId="0" borderId="19" xfId="0" applyNumberFormat="1" applyFont="1" applyBorder="1" applyAlignment="1">
      <alignment horizontal="center" wrapText="1"/>
    </xf>
    <xf numFmtId="37" fontId="109" fillId="0" borderId="28" xfId="0" applyNumberFormat="1" applyFont="1" applyBorder="1" applyAlignment="1">
      <alignment horizontal="center" wrapText="1"/>
    </xf>
    <xf numFmtId="37" fontId="109" fillId="0" borderId="41" xfId="0" applyNumberFormat="1" applyFont="1" applyBorder="1" applyAlignment="1">
      <alignment horizontal="center" wrapText="1"/>
    </xf>
    <xf numFmtId="49" fontId="82" fillId="0" borderId="104" xfId="0" applyNumberFormat="1" applyFont="1" applyBorder="1" applyAlignment="1">
      <alignment horizontal="left" vertical="center" wrapText="1"/>
    </xf>
    <xf numFmtId="49" fontId="145" fillId="0" borderId="104" xfId="0" applyNumberFormat="1" applyFont="1" applyBorder="1" applyAlignment="1">
      <alignment horizontal="left" vertical="center" wrapText="1"/>
    </xf>
    <xf numFmtId="0" fontId="152" fillId="0" borderId="104" xfId="0" applyFont="1" applyBorder="1"/>
    <xf numFmtId="49" fontId="82" fillId="0" borderId="33" xfId="0" applyNumberFormat="1" applyFont="1" applyBorder="1" applyAlignment="1">
      <alignment horizontal="left" vertical="center" wrapText="1"/>
    </xf>
    <xf numFmtId="0" fontId="0" fillId="0" borderId="34" xfId="0" applyBorder="1"/>
    <xf numFmtId="49" fontId="82" fillId="11" borderId="125" xfId="0" applyNumberFormat="1" applyFont="1" applyFill="1" applyBorder="1" applyAlignment="1">
      <alignment horizontal="center" vertical="center" wrapText="1"/>
    </xf>
    <xf numFmtId="49" fontId="82" fillId="11" borderId="104" xfId="0" applyNumberFormat="1" applyFont="1" applyFill="1" applyBorder="1" applyAlignment="1">
      <alignment horizontal="center" vertical="center" wrapText="1"/>
    </xf>
    <xf numFmtId="0" fontId="82" fillId="16" borderId="104" xfId="0" applyFont="1" applyFill="1" applyBorder="1" applyAlignment="1">
      <alignment horizontal="center" vertical="center" wrapText="1"/>
    </xf>
    <xf numFmtId="49" fontId="145" fillId="11" borderId="104" xfId="0" applyNumberFormat="1" applyFont="1" applyFill="1" applyBorder="1" applyAlignment="1">
      <alignment horizontal="center" vertical="center" wrapText="1"/>
    </xf>
    <xf numFmtId="0" fontId="145" fillId="0" borderId="104" xfId="0" applyFont="1" applyBorder="1" applyAlignment="1">
      <alignment horizontal="center" vertical="center" wrapText="1"/>
    </xf>
    <xf numFmtId="49" fontId="82" fillId="16" borderId="104" xfId="0" applyNumberFormat="1" applyFont="1" applyFill="1" applyBorder="1" applyAlignment="1">
      <alignment horizontal="center" vertical="center" wrapText="1"/>
    </xf>
    <xf numFmtId="49" fontId="146" fillId="0" borderId="104" xfId="0" applyNumberFormat="1" applyFont="1" applyBorder="1" applyAlignment="1">
      <alignment horizontal="left" vertical="center" wrapText="1"/>
    </xf>
    <xf numFmtId="0" fontId="153" fillId="0" borderId="104" xfId="0" applyFont="1" applyBorder="1"/>
    <xf numFmtId="0" fontId="82" fillId="0" borderId="104" xfId="0" applyFont="1" applyBorder="1" applyAlignment="1">
      <alignment horizontal="left" vertical="center" wrapText="1"/>
    </xf>
    <xf numFmtId="0" fontId="82" fillId="0" borderId="104" xfId="0" applyFont="1" applyBorder="1" applyAlignment="1">
      <alignment horizontal="center" vertical="center" wrapText="1"/>
    </xf>
    <xf numFmtId="49" fontId="54" fillId="16" borderId="104" xfId="0" applyNumberFormat="1" applyFont="1" applyFill="1" applyBorder="1" applyAlignment="1">
      <alignment horizontal="center" vertical="center" wrapText="1"/>
    </xf>
    <xf numFmtId="49" fontId="82" fillId="11" borderId="107" xfId="0" applyNumberFormat="1" applyFont="1" applyFill="1" applyBorder="1" applyAlignment="1">
      <alignment horizontal="center" vertical="center" wrapText="1"/>
    </xf>
    <xf numFmtId="0" fontId="82" fillId="16" borderId="107" xfId="0" applyFont="1" applyFill="1" applyBorder="1" applyAlignment="1">
      <alignment horizontal="center" vertical="center" wrapText="1"/>
    </xf>
    <xf numFmtId="0" fontId="82" fillId="16" borderId="125" xfId="0" applyFont="1" applyFill="1" applyBorder="1" applyAlignment="1">
      <alignment horizontal="center" vertical="center" wrapText="1"/>
    </xf>
    <xf numFmtId="0" fontId="82" fillId="0" borderId="104" xfId="0" applyFont="1" applyBorder="1" applyAlignment="1">
      <alignment vertical="center" wrapText="1"/>
    </xf>
    <xf numFmtId="49" fontId="82" fillId="16" borderId="125" xfId="0" applyNumberFormat="1" applyFont="1" applyFill="1" applyBorder="1" applyAlignment="1">
      <alignment horizontal="center" vertical="center" wrapText="1"/>
    </xf>
    <xf numFmtId="49" fontId="82" fillId="16" borderId="107" xfId="0" applyNumberFormat="1" applyFont="1" applyFill="1" applyBorder="1" applyAlignment="1">
      <alignment horizontal="center" vertical="center" wrapText="1"/>
    </xf>
    <xf numFmtId="49" fontId="145" fillId="0" borderId="105" xfId="0" applyNumberFormat="1" applyFont="1" applyBorder="1" applyAlignment="1">
      <alignment horizontal="left" vertical="center" wrapText="1"/>
    </xf>
    <xf numFmtId="49" fontId="145" fillId="0" borderId="106" xfId="0" applyNumberFormat="1" applyFont="1" applyBorder="1" applyAlignment="1">
      <alignment horizontal="left" vertical="center" wrapText="1"/>
    </xf>
    <xf numFmtId="49" fontId="145" fillId="0" borderId="107" xfId="0" applyNumberFormat="1" applyFont="1" applyBorder="1" applyAlignment="1">
      <alignment horizontal="left" vertical="center" wrapText="1"/>
    </xf>
    <xf numFmtId="49" fontId="82" fillId="16" borderId="104" xfId="0" applyNumberFormat="1" applyFont="1" applyFill="1" applyBorder="1" applyAlignment="1">
      <alignment horizontal="center" vertical="center" wrapText="1" shrinkToFit="1"/>
    </xf>
    <xf numFmtId="0" fontId="0" fillId="0" borderId="104" xfId="0" applyBorder="1" applyAlignment="1">
      <alignment wrapText="1"/>
    </xf>
    <xf numFmtId="0" fontId="145" fillId="0" borderId="104" xfId="0" applyFont="1" applyBorder="1" applyAlignment="1">
      <alignment horizontal="left" vertical="center" wrapText="1"/>
    </xf>
    <xf numFmtId="49" fontId="82" fillId="0" borderId="105" xfId="0" applyNumberFormat="1" applyFont="1" applyBorder="1" applyAlignment="1">
      <alignment horizontal="left" vertical="center" wrapText="1"/>
    </xf>
    <xf numFmtId="49" fontId="82" fillId="0" borderId="106" xfId="0" applyNumberFormat="1" applyFont="1" applyBorder="1" applyAlignment="1">
      <alignment horizontal="left" vertical="center" wrapText="1"/>
    </xf>
    <xf numFmtId="49" fontId="82" fillId="0" borderId="107" xfId="0" applyNumberFormat="1" applyFont="1" applyBorder="1" applyAlignment="1">
      <alignment horizontal="left" vertical="center" wrapText="1"/>
    </xf>
    <xf numFmtId="49" fontId="82" fillId="15" borderId="104" xfId="0" applyNumberFormat="1" applyFont="1" applyFill="1" applyBorder="1" applyAlignment="1">
      <alignment horizontal="left" vertical="center" wrapText="1"/>
    </xf>
    <xf numFmtId="49" fontId="54" fillId="11" borderId="104" xfId="0" applyNumberFormat="1" applyFont="1" applyFill="1" applyBorder="1" applyAlignment="1">
      <alignment horizontal="center" vertical="center" wrapText="1"/>
    </xf>
    <xf numFmtId="49" fontId="54" fillId="16" borderId="104" xfId="0" applyNumberFormat="1" applyFont="1" applyFill="1" applyBorder="1" applyAlignment="1">
      <alignment horizontal="center" vertical="center" wrapText="1" shrinkToFit="1"/>
    </xf>
    <xf numFmtId="174" fontId="52" fillId="0" borderId="0" xfId="1" applyFont="1" applyAlignment="1">
      <alignment horizontal="center" wrapText="1"/>
    </xf>
    <xf numFmtId="174" fontId="333" fillId="0" borderId="0" xfId="0" applyNumberFormat="1" applyFont="1" applyAlignment="1">
      <alignment horizontal="center" vertical="center" wrapText="1"/>
    </xf>
    <xf numFmtId="0" fontId="333" fillId="0" borderId="0" xfId="0" applyFont="1" applyAlignment="1">
      <alignment horizontal="center" vertical="center" wrapText="1"/>
    </xf>
    <xf numFmtId="0" fontId="83" fillId="0" borderId="0" xfId="0" applyFont="1" applyAlignment="1">
      <alignment horizontal="center"/>
    </xf>
    <xf numFmtId="174" fontId="112" fillId="0" borderId="0" xfId="0" applyNumberFormat="1" applyFont="1" applyAlignment="1">
      <alignment horizontal="center"/>
    </xf>
    <xf numFmtId="0" fontId="117" fillId="0" borderId="0" xfId="0" applyFont="1" applyAlignment="1">
      <alignment horizontal="center" vertical="center"/>
    </xf>
    <xf numFmtId="37" fontId="118" fillId="0" borderId="240" xfId="13" applyNumberFormat="1" applyFont="1" applyBorder="1" applyAlignment="1">
      <alignment horizontal="center"/>
    </xf>
    <xf numFmtId="37" fontId="342" fillId="0" borderId="0" xfId="13" applyNumberFormat="1" applyFont="1" applyAlignment="1">
      <alignment horizontal="center"/>
    </xf>
    <xf numFmtId="37" fontId="117" fillId="0" borderId="0" xfId="13" applyNumberFormat="1" applyFont="1" applyAlignment="1">
      <alignment horizontal="center"/>
    </xf>
    <xf numFmtId="37" fontId="118" fillId="0" borderId="218" xfId="13" applyNumberFormat="1" applyFont="1" applyBorder="1" applyAlignment="1">
      <alignment horizontal="center"/>
    </xf>
    <xf numFmtId="37" fontId="118" fillId="0" borderId="221" xfId="13" applyNumberFormat="1" applyFont="1" applyBorder="1" applyAlignment="1">
      <alignment horizontal="center"/>
    </xf>
    <xf numFmtId="37" fontId="118" fillId="0" borderId="217" xfId="13" applyNumberFormat="1" applyFont="1" applyBorder="1" applyAlignment="1">
      <alignment horizontal="center"/>
    </xf>
    <xf numFmtId="37" fontId="109" fillId="0" borderId="247" xfId="13" applyNumberFormat="1" applyFont="1" applyBorder="1" applyAlignment="1">
      <alignment horizontal="center"/>
    </xf>
    <xf numFmtId="37" fontId="109" fillId="0" borderId="248" xfId="13" applyNumberFormat="1" applyFont="1" applyBorder="1" applyAlignment="1">
      <alignment horizontal="center"/>
    </xf>
    <xf numFmtId="37" fontId="109" fillId="0" borderId="249" xfId="13" applyNumberFormat="1" applyFont="1" applyBorder="1" applyAlignment="1">
      <alignment horizontal="center"/>
    </xf>
    <xf numFmtId="0" fontId="58" fillId="0" borderId="0" xfId="0" applyFont="1" applyAlignment="1">
      <alignment horizontal="justify" vertical="top" wrapText="1"/>
    </xf>
    <xf numFmtId="0" fontId="122" fillId="0" borderId="0" xfId="0" applyFont="1" applyAlignment="1">
      <alignment horizontal="justify" wrapText="1"/>
    </xf>
    <xf numFmtId="0" fontId="122" fillId="0" borderId="0" xfId="0" applyFont="1" applyAlignment="1">
      <alignment horizontal="justify" vertical="top" wrapText="1"/>
    </xf>
    <xf numFmtId="0" fontId="122" fillId="0" borderId="0" xfId="0" applyFont="1" applyAlignment="1">
      <alignment horizontal="justify" vertical="center" wrapText="1"/>
    </xf>
    <xf numFmtId="0" fontId="58" fillId="0" borderId="0" xfId="0" applyFont="1" applyAlignment="1">
      <alignment horizontal="justify" wrapText="1"/>
    </xf>
    <xf numFmtId="0" fontId="58" fillId="0" borderId="0" xfId="0" applyFont="1" applyAlignment="1">
      <alignment horizontal="left" vertical="center" wrapText="1"/>
    </xf>
    <xf numFmtId="0" fontId="128" fillId="0" borderId="0" xfId="0" applyFont="1" applyAlignment="1">
      <alignment horizontal="justify" vertical="top" wrapText="1"/>
    </xf>
    <xf numFmtId="0" fontId="128" fillId="0" borderId="0" xfId="0" applyFont="1" applyAlignment="1">
      <alignment horizontal="justify" vertical="center" wrapText="1"/>
    </xf>
    <xf numFmtId="0" fontId="121" fillId="0" borderId="0" xfId="0" applyFont="1" applyFill="1" applyAlignment="1">
      <alignment horizontal="justify" vertical="top"/>
    </xf>
    <xf numFmtId="0" fontId="121" fillId="0" borderId="0" xfId="0" applyFont="1" applyAlignment="1">
      <alignment horizontal="justify" vertical="top"/>
    </xf>
    <xf numFmtId="0" fontId="249" fillId="0" borderId="0" xfId="0" applyFont="1" applyAlignment="1">
      <alignment horizontal="justify" vertical="center" wrapText="1"/>
    </xf>
    <xf numFmtId="0" fontId="128" fillId="0" borderId="0" xfId="32" applyFont="1" applyAlignment="1">
      <alignment horizontal="justify" vertical="top" wrapText="1"/>
    </xf>
    <xf numFmtId="0" fontId="249" fillId="0" borderId="0" xfId="0" applyFont="1" applyAlignment="1">
      <alignment horizontal="left" vertical="center" wrapText="1"/>
    </xf>
    <xf numFmtId="0" fontId="109" fillId="0" borderId="26" xfId="0" applyFont="1" applyBorder="1" applyAlignment="1">
      <alignment horizontal="center" vertical="center" wrapText="1"/>
    </xf>
    <xf numFmtId="0" fontId="121" fillId="0" borderId="0" xfId="0" applyFont="1" applyAlignment="1">
      <alignment horizontal="justify" vertical="center"/>
    </xf>
    <xf numFmtId="0" fontId="121" fillId="0" borderId="0" xfId="0" applyFont="1" applyAlignment="1">
      <alignment horizontal="justify" vertical="top" wrapText="1"/>
    </xf>
    <xf numFmtId="0" fontId="121" fillId="0" borderId="0" xfId="0" applyFont="1" applyAlignment="1">
      <alignment horizontal="justify" vertical="center" wrapText="1"/>
    </xf>
    <xf numFmtId="0" fontId="249" fillId="0" borderId="0" xfId="0" applyFont="1" applyAlignment="1">
      <alignment horizontal="justify" vertical="top" wrapText="1"/>
    </xf>
    <xf numFmtId="0" fontId="127" fillId="0" borderId="0" xfId="0" applyFont="1" applyAlignment="1">
      <alignment horizontal="justify" vertical="center"/>
    </xf>
    <xf numFmtId="174" fontId="58" fillId="0" borderId="0" xfId="1" applyFont="1" applyFill="1" applyAlignment="1">
      <alignment horizontal="right" vertical="center"/>
    </xf>
    <xf numFmtId="39" fontId="109" fillId="0" borderId="19" xfId="88" applyNumberFormat="1" applyFont="1" applyBorder="1" applyAlignment="1">
      <alignment horizontal="left"/>
    </xf>
    <xf numFmtId="39" fontId="109" fillId="0" borderId="28" xfId="88" applyNumberFormat="1" applyFont="1" applyBorder="1" applyAlignment="1">
      <alignment horizontal="left"/>
    </xf>
    <xf numFmtId="39" fontId="109" fillId="0" borderId="41" xfId="88" applyNumberFormat="1" applyFont="1" applyBorder="1" applyAlignment="1">
      <alignment horizontal="left"/>
    </xf>
    <xf numFmtId="174" fontId="112" fillId="0" borderId="22" xfId="1" applyFont="1" applyFill="1" applyBorder="1" applyAlignment="1">
      <alignment horizontal="center"/>
    </xf>
    <xf numFmtId="174" fontId="112" fillId="0" borderId="18" xfId="1" applyFont="1" applyFill="1" applyBorder="1" applyAlignment="1">
      <alignment horizontal="center"/>
    </xf>
    <xf numFmtId="174" fontId="112" fillId="0" borderId="235" xfId="1" applyFont="1" applyFill="1" applyBorder="1" applyAlignment="1">
      <alignment horizontal="center"/>
    </xf>
    <xf numFmtId="174" fontId="112" fillId="0" borderId="68" xfId="1" applyFont="1" applyFill="1" applyBorder="1" applyAlignment="1">
      <alignment horizontal="center"/>
    </xf>
    <xf numFmtId="37" fontId="118" fillId="0" borderId="24" xfId="88" applyNumberFormat="1" applyFont="1" applyBorder="1" applyAlignment="1">
      <alignment horizontal="center" vertical="center"/>
    </xf>
    <xf numFmtId="37" fontId="118" fillId="0" borderId="0" xfId="88" applyNumberFormat="1" applyFont="1" applyAlignment="1">
      <alignment horizontal="center" vertical="center"/>
    </xf>
    <xf numFmtId="37" fontId="118" fillId="0" borderId="23" xfId="88" applyNumberFormat="1" applyFont="1" applyBorder="1" applyAlignment="1">
      <alignment horizontal="center" vertical="center"/>
    </xf>
    <xf numFmtId="37" fontId="109" fillId="0" borderId="24" xfId="88" applyNumberFormat="1" applyFont="1" applyBorder="1" applyAlignment="1">
      <alignment horizontal="center" vertical="center"/>
    </xf>
    <xf numFmtId="37" fontId="109" fillId="0" borderId="0" xfId="88" applyNumberFormat="1" applyFont="1" applyAlignment="1">
      <alignment horizontal="center" vertical="center"/>
    </xf>
    <xf numFmtId="37" fontId="109" fillId="0" borderId="23" xfId="88" applyNumberFormat="1" applyFont="1" applyBorder="1" applyAlignment="1">
      <alignment horizontal="center" vertical="center"/>
    </xf>
    <xf numFmtId="0" fontId="190" fillId="0" borderId="218" xfId="88" applyFont="1" applyBorder="1" applyAlignment="1">
      <alignment horizontal="center" vertical="center"/>
    </xf>
    <xf numFmtId="0" fontId="190" fillId="0" borderId="221" xfId="88" applyFont="1" applyBorder="1" applyAlignment="1">
      <alignment horizontal="center" vertical="center"/>
    </xf>
    <xf numFmtId="0" fontId="190" fillId="0" borderId="217" xfId="88" applyFont="1" applyBorder="1" applyAlignment="1">
      <alignment horizontal="center" vertical="center"/>
    </xf>
    <xf numFmtId="0" fontId="190" fillId="0" borderId="17" xfId="88" applyFont="1" applyBorder="1" applyAlignment="1">
      <alignment horizontal="center" vertical="center" wrapText="1"/>
    </xf>
    <xf numFmtId="0" fontId="85" fillId="0" borderId="221" xfId="88" applyFont="1" applyBorder="1" applyAlignment="1">
      <alignment horizontal="center" vertical="center"/>
    </xf>
    <xf numFmtId="0" fontId="85" fillId="0" borderId="217" xfId="88" applyFont="1" applyBorder="1" applyAlignment="1">
      <alignment horizontal="center" vertical="center"/>
    </xf>
    <xf numFmtId="0" fontId="85" fillId="0" borderId="247" xfId="88" applyFont="1" applyBorder="1" applyAlignment="1">
      <alignment horizontal="center" vertical="center"/>
    </xf>
    <xf numFmtId="0" fontId="85" fillId="0" borderId="248" xfId="88" applyFont="1" applyBorder="1" applyAlignment="1">
      <alignment horizontal="center" vertical="center"/>
    </xf>
    <xf numFmtId="0" fontId="85" fillId="0" borderId="249" xfId="88" applyFont="1" applyBorder="1" applyAlignment="1">
      <alignment horizontal="center" vertical="center"/>
    </xf>
    <xf numFmtId="0" fontId="197" fillId="0" borderId="0" xfId="0" applyFont="1" applyAlignment="1">
      <alignment horizontal="justify" vertical="justify" wrapText="1"/>
    </xf>
    <xf numFmtId="0" fontId="130" fillId="0" borderId="47" xfId="5" applyFont="1" applyBorder="1" applyAlignment="1">
      <alignment horizontal="center" vertical="center" wrapText="1"/>
    </xf>
    <xf numFmtId="0" fontId="130" fillId="0" borderId="20" xfId="5" applyFont="1" applyBorder="1" applyAlignment="1">
      <alignment horizontal="center" vertical="center" wrapText="1"/>
    </xf>
    <xf numFmtId="0" fontId="130" fillId="0" borderId="56" xfId="5" applyFont="1" applyBorder="1" applyAlignment="1">
      <alignment horizontal="center" vertical="center"/>
    </xf>
    <xf numFmtId="0" fontId="130" fillId="0" borderId="58" xfId="5" applyFont="1" applyBorder="1" applyAlignment="1">
      <alignment horizontal="center" vertical="center"/>
    </xf>
    <xf numFmtId="0" fontId="130" fillId="0" borderId="75" xfId="5" applyFont="1" applyBorder="1" applyAlignment="1">
      <alignment horizontal="center" vertical="center"/>
    </xf>
    <xf numFmtId="0" fontId="130" fillId="0" borderId="77" xfId="5" applyFont="1" applyBorder="1" applyAlignment="1">
      <alignment horizontal="center" vertical="center"/>
    </xf>
    <xf numFmtId="0" fontId="130" fillId="0" borderId="47" xfId="5" applyFont="1" applyBorder="1" applyAlignment="1">
      <alignment horizontal="center" vertical="center"/>
    </xf>
    <xf numFmtId="0" fontId="130" fillId="0" borderId="20" xfId="5" applyFont="1" applyBorder="1" applyAlignment="1">
      <alignment horizontal="center" vertical="center"/>
    </xf>
    <xf numFmtId="0" fontId="130" fillId="0" borderId="67" xfId="5" applyFont="1" applyBorder="1" applyAlignment="1">
      <alignment horizontal="center" vertical="center" wrapText="1"/>
    </xf>
    <xf numFmtId="0" fontId="130" fillId="0" borderId="1" xfId="5" applyFont="1" applyBorder="1" applyAlignment="1">
      <alignment horizontal="center" vertical="center" wrapText="1"/>
    </xf>
    <xf numFmtId="0" fontId="130" fillId="0" borderId="71" xfId="5" applyFont="1" applyBorder="1" applyAlignment="1">
      <alignment horizontal="center" vertical="center"/>
    </xf>
    <xf numFmtId="0" fontId="130" fillId="0" borderId="49" xfId="5" applyFont="1" applyBorder="1" applyAlignment="1">
      <alignment horizontal="center" vertical="center"/>
    </xf>
    <xf numFmtId="0" fontId="130" fillId="0" borderId="22" xfId="5" applyFont="1" applyBorder="1" applyAlignment="1">
      <alignment horizontal="center" vertical="center"/>
    </xf>
    <xf numFmtId="0" fontId="130" fillId="0" borderId="24" xfId="5" applyFont="1" applyBorder="1" applyAlignment="1">
      <alignment horizontal="center" vertical="center"/>
    </xf>
    <xf numFmtId="0" fontId="130" fillId="0" borderId="67" xfId="5" applyFont="1" applyBorder="1" applyAlignment="1">
      <alignment horizontal="center" vertical="center"/>
    </xf>
    <xf numFmtId="0" fontId="130" fillId="0" borderId="1" xfId="5" applyFont="1" applyBorder="1" applyAlignment="1">
      <alignment horizontal="center" vertical="center"/>
    </xf>
    <xf numFmtId="0" fontId="236" fillId="0" borderId="0" xfId="5" applyFont="1" applyAlignment="1">
      <alignment horizontal="center" vertical="center"/>
    </xf>
    <xf numFmtId="14" fontId="198" fillId="27" borderId="19" xfId="32" applyNumberFormat="1" applyFont="1" applyFill="1" applyBorder="1" applyAlignment="1">
      <alignment horizontal="center" vertical="center"/>
    </xf>
    <xf numFmtId="0" fontId="198" fillId="27" borderId="180" xfId="32" applyFont="1" applyFill="1" applyBorder="1" applyAlignment="1">
      <alignment horizontal="center" vertical="center"/>
    </xf>
    <xf numFmtId="0" fontId="198" fillId="27" borderId="177" xfId="32" applyFont="1" applyFill="1" applyBorder="1" applyAlignment="1">
      <alignment horizontal="center" vertical="center"/>
    </xf>
    <xf numFmtId="14" fontId="198" fillId="27" borderId="19" xfId="32" applyNumberFormat="1" applyFont="1" applyFill="1" applyBorder="1" applyAlignment="1">
      <alignment horizontal="center" vertical="center" wrapText="1"/>
    </xf>
    <xf numFmtId="14" fontId="198" fillId="27" borderId="180" xfId="32" applyNumberFormat="1" applyFont="1" applyFill="1" applyBorder="1" applyAlignment="1">
      <alignment horizontal="center" vertical="center" wrapText="1"/>
    </xf>
    <xf numFmtId="14" fontId="198" fillId="27" borderId="177" xfId="32" applyNumberFormat="1" applyFont="1" applyFill="1" applyBorder="1" applyAlignment="1">
      <alignment horizontal="center" vertical="center" wrapText="1"/>
    </xf>
    <xf numFmtId="0" fontId="198" fillId="27" borderId="19" xfId="32" applyFont="1" applyFill="1" applyBorder="1" applyAlignment="1">
      <alignment horizontal="center" vertical="center"/>
    </xf>
    <xf numFmtId="0" fontId="198" fillId="27" borderId="19" xfId="32" applyFont="1" applyFill="1" applyBorder="1" applyAlignment="1">
      <alignment horizontal="center" vertical="center" wrapText="1"/>
    </xf>
    <xf numFmtId="0" fontId="198" fillId="27" borderId="177" xfId="32" applyFont="1" applyFill="1" applyBorder="1" applyAlignment="1">
      <alignment horizontal="center" vertical="center" wrapText="1"/>
    </xf>
    <xf numFmtId="0" fontId="198" fillId="27" borderId="0" xfId="32" applyFont="1" applyFill="1" applyAlignment="1">
      <alignment vertical="center" wrapText="1"/>
    </xf>
    <xf numFmtId="0" fontId="198" fillId="27" borderId="199" xfId="32" applyFont="1" applyFill="1" applyBorder="1" applyAlignment="1">
      <alignment horizontal="center" vertical="center"/>
    </xf>
    <xf numFmtId="0" fontId="198" fillId="27" borderId="77" xfId="32" applyFont="1" applyFill="1" applyBorder="1" applyAlignment="1">
      <alignment horizontal="center" vertical="center"/>
    </xf>
    <xf numFmtId="0" fontId="198" fillId="27" borderId="199" xfId="32" applyFont="1" applyFill="1" applyBorder="1" applyAlignment="1">
      <alignment horizontal="center" vertical="center" wrapText="1"/>
    </xf>
    <xf numFmtId="0" fontId="198" fillId="27" borderId="77" xfId="32" applyFont="1" applyFill="1" applyBorder="1" applyAlignment="1">
      <alignment horizontal="center" vertical="center" wrapText="1"/>
    </xf>
    <xf numFmtId="170" fontId="61" fillId="0" borderId="0" xfId="0" applyNumberFormat="1" applyFont="1" applyAlignment="1">
      <alignment horizontal="center" vertical="center"/>
    </xf>
    <xf numFmtId="170" fontId="0" fillId="0" borderId="7" xfId="0" applyNumberFormat="1" applyBorder="1" applyAlignment="1">
      <alignment horizontal="center"/>
    </xf>
    <xf numFmtId="170" fontId="0" fillId="0" borderId="9" xfId="0" applyNumberFormat="1" applyBorder="1" applyAlignment="1">
      <alignment horizontal="center"/>
    </xf>
    <xf numFmtId="0" fontId="54" fillId="0" borderId="7" xfId="0" applyFont="1" applyBorder="1" applyAlignment="1">
      <alignment horizontal="center"/>
    </xf>
    <xf numFmtId="0" fontId="60" fillId="0" borderId="63" xfId="0" applyFont="1" applyBorder="1" applyAlignment="1">
      <alignment horizontal="center"/>
    </xf>
    <xf numFmtId="0" fontId="60" fillId="0" borderId="64" xfId="0" applyFont="1" applyBorder="1" applyAlignment="1">
      <alignment horizontal="center"/>
    </xf>
    <xf numFmtId="170" fontId="62" fillId="0" borderId="0" xfId="0" applyNumberFormat="1" applyFont="1" applyAlignment="1">
      <alignment horizontal="center"/>
    </xf>
    <xf numFmtId="0" fontId="54" fillId="0" borderId="4" xfId="0" applyFont="1" applyBorder="1" applyAlignment="1">
      <alignment horizontal="center"/>
    </xf>
    <xf numFmtId="0" fontId="60" fillId="0" borderId="14" xfId="0" applyFont="1" applyBorder="1" applyAlignment="1">
      <alignment horizontal="center"/>
    </xf>
    <xf numFmtId="0" fontId="60" fillId="0" borderId="12" xfId="0" applyFont="1" applyBorder="1" applyAlignment="1">
      <alignment horizontal="center"/>
    </xf>
    <xf numFmtId="170" fontId="0" fillId="0" borderId="63" xfId="0" applyNumberFormat="1" applyBorder="1" applyAlignment="1">
      <alignment horizontal="center"/>
    </xf>
    <xf numFmtId="170" fontId="0" fillId="0" borderId="64" xfId="0" applyNumberFormat="1" applyBorder="1" applyAlignment="1">
      <alignment horizontal="center"/>
    </xf>
    <xf numFmtId="0" fontId="52" fillId="0" borderId="5" xfId="0" applyFont="1" applyBorder="1" applyAlignment="1">
      <alignment horizontal="justify"/>
    </xf>
    <xf numFmtId="0" fontId="52" fillId="0" borderId="0" xfId="0" applyFont="1" applyAlignment="1">
      <alignment horizontal="justify"/>
    </xf>
    <xf numFmtId="176" fontId="63" fillId="0" borderId="0" xfId="1" applyNumberFormat="1" applyFont="1" applyAlignment="1">
      <alignment horizontal="right"/>
    </xf>
    <xf numFmtId="0" fontId="58" fillId="0" borderId="0" xfId="0" applyFont="1" applyAlignment="1">
      <alignment horizontal="right" vertical="top" wrapText="1"/>
    </xf>
    <xf numFmtId="4" fontId="58" fillId="0" borderId="0" xfId="0" applyNumberFormat="1" applyFont="1" applyAlignment="1">
      <alignment horizontal="right" vertical="top" wrapText="1"/>
    </xf>
    <xf numFmtId="0" fontId="66" fillId="0" borderId="7" xfId="0" applyFont="1" applyBorder="1" applyAlignment="1">
      <alignment horizontal="center"/>
    </xf>
    <xf numFmtId="0" fontId="66" fillId="0" borderId="11" xfId="0" applyFont="1" applyBorder="1" applyAlignment="1">
      <alignment horizontal="center"/>
    </xf>
    <xf numFmtId="0" fontId="66" fillId="0" borderId="9" xfId="0" applyFont="1" applyBorder="1" applyAlignment="1">
      <alignment horizontal="center"/>
    </xf>
    <xf numFmtId="170" fontId="65" fillId="0" borderId="7" xfId="0" applyNumberFormat="1" applyFont="1" applyBorder="1" applyAlignment="1">
      <alignment horizontal="center"/>
    </xf>
    <xf numFmtId="170" fontId="65" fillId="0" borderId="9" xfId="0" applyNumberFormat="1" applyFont="1" applyBorder="1" applyAlignment="1">
      <alignment horizontal="center"/>
    </xf>
    <xf numFmtId="170" fontId="63" fillId="0" borderId="0" xfId="0" applyNumberFormat="1" applyFont="1" applyAlignment="1">
      <alignment horizontal="center"/>
    </xf>
    <xf numFmtId="0" fontId="64" fillId="0" borderId="0" xfId="0" applyFont="1" applyAlignment="1">
      <alignment horizontal="center"/>
    </xf>
    <xf numFmtId="0" fontId="65" fillId="0" borderId="0" xfId="0" applyFont="1" applyAlignment="1">
      <alignment horizontal="center" vertical="top" wrapText="1"/>
    </xf>
    <xf numFmtId="4" fontId="65" fillId="0" borderId="0" xfId="0" applyNumberFormat="1" applyFont="1" applyAlignment="1">
      <alignment horizontal="right" vertical="top" wrapText="1" indent="4"/>
    </xf>
    <xf numFmtId="0" fontId="65" fillId="0" borderId="0" xfId="0" applyFont="1" applyAlignment="1">
      <alignment horizontal="right" vertical="top" wrapText="1" indent="4"/>
    </xf>
    <xf numFmtId="170" fontId="67" fillId="0" borderId="0" xfId="0" applyNumberFormat="1" applyFont="1" applyAlignment="1">
      <alignment horizontal="center"/>
    </xf>
    <xf numFmtId="0" fontId="57" fillId="0" borderId="38" xfId="0" applyFont="1" applyBorder="1" applyAlignment="1">
      <alignment horizontal="center"/>
    </xf>
    <xf numFmtId="0" fontId="57" fillId="0" borderId="32" xfId="0" applyFont="1" applyBorder="1" applyAlignment="1">
      <alignment horizontal="center"/>
    </xf>
    <xf numFmtId="0" fontId="57" fillId="0" borderId="39" xfId="0" applyFont="1" applyBorder="1" applyAlignment="1">
      <alignment horizontal="center"/>
    </xf>
    <xf numFmtId="0" fontId="57" fillId="0" borderId="35" xfId="0" applyFont="1" applyBorder="1" applyAlignment="1">
      <alignment horizontal="center"/>
    </xf>
    <xf numFmtId="0" fontId="57" fillId="0" borderId="9" xfId="0" applyFont="1" applyBorder="1" applyAlignment="1">
      <alignment horizontal="center"/>
    </xf>
    <xf numFmtId="170" fontId="49" fillId="0" borderId="45" xfId="0" applyNumberFormat="1" applyFont="1" applyBorder="1" applyAlignment="1">
      <alignment horizontal="center"/>
    </xf>
    <xf numFmtId="170" fontId="49" fillId="0" borderId="44" xfId="0" applyNumberFormat="1" applyFont="1" applyBorder="1" applyAlignment="1">
      <alignment horizontal="center"/>
    </xf>
    <xf numFmtId="171" fontId="49" fillId="0" borderId="35" xfId="0" applyNumberFormat="1" applyFont="1" applyBorder="1" applyAlignment="1">
      <alignment horizontal="center"/>
    </xf>
    <xf numFmtId="171" fontId="49" fillId="0" borderId="37" xfId="0" applyNumberFormat="1" applyFont="1" applyBorder="1" applyAlignment="1">
      <alignment horizontal="center"/>
    </xf>
    <xf numFmtId="174" fontId="49" fillId="0" borderId="2" xfId="1" applyFont="1" applyFill="1" applyBorder="1" applyAlignment="1">
      <alignment horizontal="center"/>
    </xf>
    <xf numFmtId="174" fontId="49" fillId="0" borderId="45" xfId="1" applyFont="1" applyFill="1" applyBorder="1" applyAlignment="1">
      <alignment horizontal="center"/>
    </xf>
    <xf numFmtId="174" fontId="49" fillId="0" borderId="44" xfId="1" applyFont="1" applyFill="1" applyBorder="1" applyAlignment="1">
      <alignment horizontal="center"/>
    </xf>
    <xf numFmtId="0" fontId="82" fillId="0" borderId="134" xfId="32" applyFont="1" applyBorder="1" applyAlignment="1">
      <alignment horizontal="left" vertical="center" wrapText="1"/>
    </xf>
    <xf numFmtId="0" fontId="82" fillId="0" borderId="135" xfId="32" applyFont="1" applyBorder="1" applyAlignment="1">
      <alignment horizontal="left" vertical="center" wrapText="1"/>
    </xf>
    <xf numFmtId="0" fontId="82" fillId="0" borderId="146" xfId="32" applyFont="1" applyBorder="1" applyAlignment="1">
      <alignment horizontal="left" vertical="center" wrapText="1"/>
    </xf>
    <xf numFmtId="0" fontId="54" fillId="0" borderId="134" xfId="32" applyFont="1" applyBorder="1" applyAlignment="1">
      <alignment horizontal="left" vertical="center" wrapText="1"/>
    </xf>
    <xf numFmtId="0" fontId="54" fillId="0" borderId="135" xfId="32" applyFont="1" applyBorder="1" applyAlignment="1">
      <alignment horizontal="left" vertical="center" wrapText="1"/>
    </xf>
    <xf numFmtId="0" fontId="54" fillId="0" borderId="146" xfId="32" applyFont="1" applyBorder="1" applyAlignment="1">
      <alignment horizontal="left" vertical="center" wrapText="1"/>
    </xf>
    <xf numFmtId="49" fontId="82" fillId="0" borderId="145" xfId="32" applyNumberFormat="1" applyFont="1" applyBorder="1" applyAlignment="1">
      <alignment horizontal="center" vertical="center" wrapText="1"/>
    </xf>
    <xf numFmtId="49" fontId="82" fillId="0" borderId="137" xfId="32" applyNumberFormat="1" applyFont="1" applyBorder="1" applyAlignment="1">
      <alignment horizontal="center" vertical="center" wrapText="1"/>
    </xf>
    <xf numFmtId="49" fontId="82" fillId="0" borderId="144" xfId="32" applyNumberFormat="1" applyFont="1" applyBorder="1" applyAlignment="1">
      <alignment horizontal="center" vertical="center" wrapText="1"/>
    </xf>
    <xf numFmtId="49" fontId="82" fillId="0" borderId="6" xfId="32" applyNumberFormat="1" applyFont="1" applyBorder="1" applyAlignment="1">
      <alignment horizontal="center" vertical="center" wrapText="1"/>
    </xf>
    <xf numFmtId="49" fontId="82" fillId="0" borderId="15" xfId="32" applyNumberFormat="1" applyFont="1" applyBorder="1" applyAlignment="1">
      <alignment horizontal="center" vertical="center" wrapText="1"/>
    </xf>
    <xf numFmtId="49" fontId="82" fillId="0" borderId="13" xfId="32" applyNumberFormat="1" applyFont="1" applyBorder="1" applyAlignment="1">
      <alignment horizontal="center" vertical="center" wrapText="1"/>
    </xf>
    <xf numFmtId="49" fontId="82" fillId="11" borderId="143" xfId="32" applyNumberFormat="1" applyFont="1" applyFill="1" applyBorder="1" applyAlignment="1">
      <alignment horizontal="center" vertical="center" wrapText="1"/>
    </xf>
    <xf numFmtId="49" fontId="82" fillId="11" borderId="144" xfId="32" applyNumberFormat="1" applyFont="1" applyFill="1" applyBorder="1" applyAlignment="1">
      <alignment horizontal="center" vertical="center" wrapText="1"/>
    </xf>
    <xf numFmtId="49" fontId="82" fillId="11" borderId="24" xfId="32" applyNumberFormat="1" applyFont="1" applyFill="1" applyBorder="1" applyAlignment="1">
      <alignment horizontal="center" vertical="center" wrapText="1"/>
    </xf>
    <xf numFmtId="49" fontId="82" fillId="11" borderId="10" xfId="32" applyNumberFormat="1" applyFont="1" applyFill="1" applyBorder="1" applyAlignment="1">
      <alignment horizontal="center" vertical="center" wrapText="1"/>
    </xf>
    <xf numFmtId="0" fontId="82" fillId="16" borderId="145" xfId="32" applyFont="1" applyFill="1" applyBorder="1" applyAlignment="1">
      <alignment horizontal="center" vertical="center" wrapText="1"/>
    </xf>
    <xf numFmtId="0" fontId="82" fillId="16" borderId="144" xfId="32" applyFont="1" applyFill="1" applyBorder="1" applyAlignment="1">
      <alignment horizontal="center" vertical="center" wrapText="1"/>
    </xf>
    <xf numFmtId="0" fontId="82" fillId="16" borderId="6" xfId="32" applyFont="1" applyFill="1" applyBorder="1" applyAlignment="1">
      <alignment horizontal="center" vertical="center" wrapText="1"/>
    </xf>
    <xf numFmtId="0" fontId="82" fillId="16" borderId="13" xfId="32" applyFont="1" applyFill="1" applyBorder="1" applyAlignment="1">
      <alignment horizontal="center" vertical="center" wrapText="1"/>
    </xf>
    <xf numFmtId="0" fontId="146" fillId="0" borderId="134" xfId="32" applyFont="1" applyBorder="1" applyAlignment="1">
      <alignment horizontal="left" vertical="center" wrapText="1"/>
    </xf>
    <xf numFmtId="0" fontId="146" fillId="0" borderId="135" xfId="32" applyFont="1" applyBorder="1" applyAlignment="1">
      <alignment horizontal="left" vertical="center" wrapText="1"/>
    </xf>
    <xf numFmtId="0" fontId="146" fillId="0" borderId="146" xfId="32" applyFont="1" applyBorder="1" applyAlignment="1">
      <alignment horizontal="left" vertical="center" wrapText="1"/>
    </xf>
    <xf numFmtId="49" fontId="82" fillId="16" borderId="143" xfId="32" applyNumberFormat="1" applyFont="1" applyFill="1" applyBorder="1" applyAlignment="1">
      <alignment horizontal="center" vertical="center" wrapText="1"/>
    </xf>
    <xf numFmtId="49" fontId="82" fillId="16" borderId="144" xfId="32" applyNumberFormat="1" applyFont="1" applyFill="1" applyBorder="1" applyAlignment="1">
      <alignment horizontal="center" vertical="center" wrapText="1"/>
    </xf>
    <xf numFmtId="49" fontId="82" fillId="16" borderId="24" xfId="32" applyNumberFormat="1" applyFont="1" applyFill="1" applyBorder="1" applyAlignment="1">
      <alignment horizontal="center" vertical="center" wrapText="1"/>
    </xf>
    <xf numFmtId="49" fontId="82" fillId="16" borderId="10" xfId="32" applyNumberFormat="1" applyFont="1" applyFill="1" applyBorder="1" applyAlignment="1">
      <alignment horizontal="center" vertical="center" wrapText="1"/>
    </xf>
    <xf numFmtId="0" fontId="82" fillId="11" borderId="145" xfId="32" applyFont="1" applyFill="1" applyBorder="1" applyAlignment="1">
      <alignment horizontal="center" vertical="center" wrapText="1"/>
    </xf>
    <xf numFmtId="0" fontId="82" fillId="11" borderId="144" xfId="32" applyFont="1" applyFill="1" applyBorder="1" applyAlignment="1">
      <alignment horizontal="center" vertical="center" wrapText="1"/>
    </xf>
    <xf numFmtId="0" fontId="82" fillId="11" borderId="103" xfId="32" applyFont="1" applyFill="1" applyBorder="1" applyAlignment="1">
      <alignment horizontal="center" vertical="center" wrapText="1"/>
    </xf>
    <xf numFmtId="0" fontId="82" fillId="11" borderId="10" xfId="32" applyFont="1" applyFill="1" applyBorder="1" applyAlignment="1">
      <alignment horizontal="center" vertical="center" wrapText="1"/>
    </xf>
    <xf numFmtId="49" fontId="82" fillId="11" borderId="145" xfId="32" applyNumberFormat="1" applyFont="1" applyFill="1" applyBorder="1" applyAlignment="1">
      <alignment horizontal="center" vertical="center" wrapText="1"/>
    </xf>
    <xf numFmtId="49" fontId="82" fillId="11" borderId="103" xfId="32" applyNumberFormat="1" applyFont="1" applyFill="1" applyBorder="1" applyAlignment="1">
      <alignment horizontal="center" vertical="center" wrapText="1"/>
    </xf>
    <xf numFmtId="49" fontId="142" fillId="0" borderId="145" xfId="32" applyNumberFormat="1" applyFont="1" applyBorder="1" applyAlignment="1">
      <alignment horizontal="center" vertical="center" wrapText="1"/>
    </xf>
    <xf numFmtId="49" fontId="142" fillId="0" borderId="137" xfId="32" applyNumberFormat="1" applyFont="1" applyBorder="1" applyAlignment="1">
      <alignment horizontal="center" vertical="center" wrapText="1"/>
    </xf>
    <xf numFmtId="49" fontId="142" fillId="0" borderId="144" xfId="32" applyNumberFormat="1" applyFont="1" applyBorder="1" applyAlignment="1">
      <alignment horizontal="center" vertical="center" wrapText="1"/>
    </xf>
    <xf numFmtId="49" fontId="142" fillId="0" borderId="6" xfId="32" applyNumberFormat="1" applyFont="1" applyBorder="1" applyAlignment="1">
      <alignment horizontal="center" vertical="center" wrapText="1"/>
    </xf>
    <xf numFmtId="49" fontId="142" fillId="0" borderId="15" xfId="32" applyNumberFormat="1" applyFont="1" applyBorder="1" applyAlignment="1">
      <alignment horizontal="center" vertical="center" wrapText="1"/>
    </xf>
    <xf numFmtId="49" fontId="142" fillId="0" borderId="13" xfId="32" applyNumberFormat="1" applyFont="1" applyBorder="1" applyAlignment="1">
      <alignment horizontal="center" vertical="center" wrapText="1"/>
    </xf>
    <xf numFmtId="49" fontId="82" fillId="0" borderId="134" xfId="32" applyNumberFormat="1" applyFont="1" applyBorder="1" applyAlignment="1">
      <alignment horizontal="left" vertical="center" wrapText="1"/>
    </xf>
    <xf numFmtId="49" fontId="82" fillId="0" borderId="135" xfId="32" applyNumberFormat="1" applyFont="1" applyBorder="1" applyAlignment="1">
      <alignment horizontal="left" vertical="center" wrapText="1"/>
    </xf>
    <xf numFmtId="49" fontId="82" fillId="0" borderId="146" xfId="32" applyNumberFormat="1" applyFont="1" applyBorder="1" applyAlignment="1">
      <alignment horizontal="left" vertical="center" wrapText="1"/>
    </xf>
    <xf numFmtId="0" fontId="146" fillId="0" borderId="134" xfId="32" applyFont="1" applyBorder="1" applyAlignment="1">
      <alignment horizontal="left"/>
    </xf>
    <xf numFmtId="0" fontId="146" fillId="0" borderId="135" xfId="32" applyFont="1" applyBorder="1" applyAlignment="1">
      <alignment horizontal="left"/>
    </xf>
    <xf numFmtId="0" fontId="146" fillId="0" borderId="146" xfId="32" applyFont="1" applyBorder="1" applyAlignment="1">
      <alignment horizontal="left"/>
    </xf>
    <xf numFmtId="0" fontId="82" fillId="16" borderId="143" xfId="32" applyFont="1" applyFill="1" applyBorder="1" applyAlignment="1">
      <alignment horizontal="center" vertical="center" wrapText="1"/>
    </xf>
    <xf numFmtId="0" fontId="82" fillId="16" borderId="24" xfId="32" applyFont="1" applyFill="1" applyBorder="1" applyAlignment="1">
      <alignment horizontal="center" vertical="center" wrapText="1"/>
    </xf>
    <xf numFmtId="0" fontId="82" fillId="16" borderId="10" xfId="32" applyFont="1" applyFill="1" applyBorder="1" applyAlignment="1">
      <alignment horizontal="center" vertical="center" wrapText="1"/>
    </xf>
    <xf numFmtId="49" fontId="147" fillId="0" borderId="145" xfId="32" applyNumberFormat="1" applyFont="1" applyBorder="1" applyAlignment="1">
      <alignment horizontal="center" vertical="top" wrapText="1"/>
    </xf>
    <xf numFmtId="49" fontId="147" fillId="0" borderId="137" xfId="32" applyNumberFormat="1" applyFont="1" applyBorder="1" applyAlignment="1">
      <alignment horizontal="center" vertical="top" wrapText="1"/>
    </xf>
    <xf numFmtId="49" fontId="147" fillId="0" borderId="144" xfId="32" applyNumberFormat="1" applyFont="1" applyBorder="1" applyAlignment="1">
      <alignment horizontal="center" vertical="top" wrapText="1"/>
    </xf>
    <xf numFmtId="49" fontId="147" fillId="0" borderId="6" xfId="32" applyNumberFormat="1" applyFont="1" applyBorder="1" applyAlignment="1">
      <alignment horizontal="center" vertical="top" wrapText="1"/>
    </xf>
    <xf numFmtId="49" fontId="147" fillId="0" borderId="15" xfId="32" applyNumberFormat="1" applyFont="1" applyBorder="1" applyAlignment="1">
      <alignment horizontal="center" vertical="top" wrapText="1"/>
    </xf>
    <xf numFmtId="49" fontId="147" fillId="0" borderId="13" xfId="32" applyNumberFormat="1" applyFont="1" applyBorder="1" applyAlignment="1">
      <alignment horizontal="center" vertical="top" wrapText="1"/>
    </xf>
    <xf numFmtId="0" fontId="82" fillId="0" borderId="134" xfId="32" applyFont="1" applyBorder="1" applyAlignment="1">
      <alignment horizontal="left" vertical="center"/>
    </xf>
    <xf numFmtId="0" fontId="82" fillId="0" borderId="135" xfId="32" applyFont="1" applyBorder="1" applyAlignment="1">
      <alignment horizontal="left" vertical="center"/>
    </xf>
    <xf numFmtId="0" fontId="82" fillId="0" borderId="136" xfId="32" applyFont="1" applyBorder="1" applyAlignment="1">
      <alignment horizontal="left" vertical="center"/>
    </xf>
    <xf numFmtId="49" fontId="57" fillId="0" borderId="145" xfId="32" applyNumberFormat="1" applyFont="1" applyBorder="1" applyAlignment="1">
      <alignment horizontal="center" vertical="center" wrapText="1"/>
    </xf>
    <xf numFmtId="49" fontId="57" fillId="0" borderId="137" xfId="32" applyNumberFormat="1" applyFont="1" applyBorder="1" applyAlignment="1">
      <alignment horizontal="center" vertical="center" wrapText="1"/>
    </xf>
    <xf numFmtId="49" fontId="57" fillId="0" borderId="144" xfId="32" applyNumberFormat="1" applyFont="1" applyBorder="1" applyAlignment="1">
      <alignment horizontal="center" vertical="center" wrapText="1"/>
    </xf>
    <xf numFmtId="49" fontId="57" fillId="0" borderId="6" xfId="32" applyNumberFormat="1" applyFont="1" applyBorder="1" applyAlignment="1">
      <alignment horizontal="center" vertical="center" wrapText="1"/>
    </xf>
    <xf numFmtId="49" fontId="57" fillId="0" borderId="15" xfId="32" applyNumberFormat="1" applyFont="1" applyBorder="1" applyAlignment="1">
      <alignment horizontal="center" vertical="center" wrapText="1"/>
    </xf>
    <xf numFmtId="49" fontId="57" fillId="0" borderId="13" xfId="32" applyNumberFormat="1" applyFont="1" applyBorder="1" applyAlignment="1">
      <alignment horizontal="center" vertical="center" wrapText="1"/>
    </xf>
    <xf numFmtId="49" fontId="82" fillId="15" borderId="134" xfId="32" applyNumberFormat="1" applyFont="1" applyFill="1" applyBorder="1" applyAlignment="1">
      <alignment horizontal="left" vertical="center" wrapText="1"/>
    </xf>
    <xf numFmtId="49" fontId="82" fillId="15" borderId="135" xfId="32" applyNumberFormat="1" applyFont="1" applyFill="1" applyBorder="1" applyAlignment="1">
      <alignment horizontal="left" vertical="center" wrapText="1"/>
    </xf>
    <xf numFmtId="49" fontId="82" fillId="15" borderId="146" xfId="32" applyNumberFormat="1" applyFont="1" applyFill="1" applyBorder="1" applyAlignment="1">
      <alignment horizontal="left" vertical="center" wrapText="1"/>
    </xf>
    <xf numFmtId="0" fontId="82" fillId="16" borderId="187" xfId="32" applyFont="1" applyFill="1" applyBorder="1" applyAlignment="1">
      <alignment horizontal="center" vertical="center" wrapText="1"/>
    </xf>
    <xf numFmtId="0" fontId="82" fillId="16" borderId="189" xfId="32" applyFont="1" applyFill="1" applyBorder="1" applyAlignment="1">
      <alignment horizontal="center" vertical="center" wrapText="1"/>
    </xf>
    <xf numFmtId="49" fontId="82" fillId="11" borderId="185" xfId="32" applyNumberFormat="1" applyFont="1" applyFill="1" applyBorder="1" applyAlignment="1">
      <alignment horizontal="center" vertical="center" wrapText="1"/>
    </xf>
    <xf numFmtId="49" fontId="82" fillId="11" borderId="189" xfId="32" applyNumberFormat="1" applyFont="1" applyFill="1" applyBorder="1" applyAlignment="1">
      <alignment horizontal="center" vertical="center" wrapText="1"/>
    </xf>
    <xf numFmtId="49" fontId="82" fillId="0" borderId="185" xfId="32" applyNumberFormat="1" applyFont="1" applyBorder="1" applyAlignment="1">
      <alignment horizontal="center" vertical="center"/>
    </xf>
    <xf numFmtId="49" fontId="82" fillId="0" borderId="131" xfId="32" applyNumberFormat="1" applyFont="1" applyBorder="1" applyAlignment="1">
      <alignment horizontal="center" vertical="center"/>
    </xf>
    <xf numFmtId="49" fontId="82" fillId="0" borderId="189" xfId="32" applyNumberFormat="1" applyFont="1" applyBorder="1" applyAlignment="1">
      <alignment horizontal="center" vertical="center"/>
    </xf>
    <xf numFmtId="49" fontId="82" fillId="0" borderId="6" xfId="32" applyNumberFormat="1" applyFont="1" applyBorder="1" applyAlignment="1">
      <alignment horizontal="center" vertical="center"/>
    </xf>
    <xf numFmtId="49" fontId="82" fillId="0" borderId="15" xfId="32" applyNumberFormat="1" applyFont="1" applyBorder="1" applyAlignment="1">
      <alignment horizontal="center" vertical="center"/>
    </xf>
    <xf numFmtId="49" fontId="82" fillId="0" borderId="13" xfId="32" applyNumberFormat="1" applyFont="1" applyBorder="1" applyAlignment="1">
      <alignment horizontal="center" vertical="center"/>
    </xf>
    <xf numFmtId="0" fontId="82" fillId="0" borderId="183" xfId="32" applyFont="1" applyBorder="1" applyAlignment="1">
      <alignment horizontal="left" vertical="center"/>
    </xf>
    <xf numFmtId="0" fontId="82" fillId="0" borderId="190" xfId="32" applyFont="1" applyBorder="1" applyAlignment="1">
      <alignment horizontal="left" vertical="center"/>
    </xf>
    <xf numFmtId="0" fontId="82" fillId="0" borderId="191" xfId="32" applyFont="1" applyBorder="1" applyAlignment="1">
      <alignment horizontal="left" vertical="center"/>
    </xf>
    <xf numFmtId="49" fontId="145" fillId="0" borderId="145" xfId="32" applyNumberFormat="1" applyFont="1" applyBorder="1" applyAlignment="1">
      <alignment horizontal="center" vertical="top" wrapText="1"/>
    </xf>
    <xf numFmtId="49" fontId="145" fillId="0" borderId="137" xfId="32" applyNumberFormat="1" applyFont="1" applyBorder="1" applyAlignment="1">
      <alignment horizontal="center" vertical="top" wrapText="1"/>
    </xf>
    <xf numFmtId="49" fontId="145" fillId="0" borderId="144" xfId="32" applyNumberFormat="1" applyFont="1" applyBorder="1" applyAlignment="1">
      <alignment horizontal="center" vertical="top" wrapText="1"/>
    </xf>
    <xf numFmtId="49" fontId="145" fillId="0" borderId="6" xfId="32" applyNumberFormat="1" applyFont="1" applyBorder="1" applyAlignment="1">
      <alignment horizontal="center" vertical="top" wrapText="1"/>
    </xf>
    <xf numFmtId="49" fontId="145" fillId="0" borderId="15" xfId="32" applyNumberFormat="1" applyFont="1" applyBorder="1" applyAlignment="1">
      <alignment horizontal="center" vertical="top" wrapText="1"/>
    </xf>
    <xf numFmtId="49" fontId="145" fillId="0" borderId="13" xfId="32" applyNumberFormat="1" applyFont="1" applyBorder="1" applyAlignment="1">
      <alignment horizontal="center" vertical="top" wrapText="1"/>
    </xf>
    <xf numFmtId="0" fontId="82" fillId="16" borderId="137" xfId="32" applyFont="1" applyFill="1" applyBorder="1" applyAlignment="1">
      <alignment horizontal="center" vertical="center" wrapText="1"/>
    </xf>
    <xf numFmtId="0" fontId="82" fillId="16" borderId="0" xfId="32" applyFont="1" applyFill="1" applyAlignment="1">
      <alignment horizontal="center" vertical="center" wrapText="1"/>
    </xf>
    <xf numFmtId="0" fontId="82" fillId="16" borderId="15" xfId="32" applyFont="1" applyFill="1" applyBorder="1" applyAlignment="1">
      <alignment horizontal="center" vertical="center" wrapText="1"/>
    </xf>
    <xf numFmtId="49" fontId="82" fillId="11" borderId="6" xfId="32" applyNumberFormat="1" applyFont="1" applyFill="1" applyBorder="1" applyAlignment="1">
      <alignment horizontal="center" vertical="center" wrapText="1"/>
    </xf>
    <xf numFmtId="49" fontId="82" fillId="11" borderId="13" xfId="32" applyNumberFormat="1" applyFont="1" applyFill="1" applyBorder="1" applyAlignment="1">
      <alignment horizontal="center" vertical="center" wrapText="1"/>
    </xf>
    <xf numFmtId="49" fontId="146" fillId="0" borderId="145" xfId="32" applyNumberFormat="1" applyFont="1" applyBorder="1" applyAlignment="1">
      <alignment horizontal="left" vertical="top" wrapText="1"/>
    </xf>
    <xf numFmtId="49" fontId="146" fillId="0" borderId="137" xfId="32" applyNumberFormat="1" applyFont="1" applyBorder="1" applyAlignment="1">
      <alignment horizontal="left" vertical="top" wrapText="1"/>
    </xf>
    <xf numFmtId="49" fontId="146" fillId="0" borderId="144" xfId="32" applyNumberFormat="1" applyFont="1" applyBorder="1" applyAlignment="1">
      <alignment horizontal="left" vertical="top" wrapText="1"/>
    </xf>
    <xf numFmtId="49" fontId="146" fillId="0" borderId="6" xfId="32" applyNumberFormat="1" applyFont="1" applyBorder="1" applyAlignment="1">
      <alignment horizontal="left" vertical="top" wrapText="1"/>
    </xf>
    <xf numFmtId="49" fontId="146" fillId="0" borderId="15" xfId="32" applyNumberFormat="1" applyFont="1" applyBorder="1" applyAlignment="1">
      <alignment horizontal="left" vertical="top" wrapText="1"/>
    </xf>
    <xf numFmtId="49" fontId="146" fillId="0" borderId="13" xfId="32" applyNumberFormat="1" applyFont="1" applyBorder="1" applyAlignment="1">
      <alignment horizontal="left" vertical="top" wrapText="1"/>
    </xf>
    <xf numFmtId="0" fontId="82" fillId="0" borderId="146" xfId="32" applyFont="1" applyBorder="1" applyAlignment="1">
      <alignment horizontal="left" vertical="center"/>
    </xf>
    <xf numFmtId="49" fontId="82" fillId="0" borderId="145" xfId="32" applyNumberFormat="1" applyFont="1" applyBorder="1" applyAlignment="1">
      <alignment horizontal="center" vertical="center"/>
    </xf>
    <xf numFmtId="49" fontId="82" fillId="0" borderId="137" xfId="32" applyNumberFormat="1" applyFont="1" applyBorder="1" applyAlignment="1">
      <alignment horizontal="center" vertical="center"/>
    </xf>
    <xf numFmtId="49" fontId="82" fillId="0" borderId="144" xfId="32" applyNumberFormat="1" applyFont="1" applyBorder="1" applyAlignment="1">
      <alignment horizontal="center" vertical="center"/>
    </xf>
    <xf numFmtId="49" fontId="82" fillId="0" borderId="136" xfId="32" applyNumberFormat="1" applyFont="1" applyBorder="1" applyAlignment="1">
      <alignment horizontal="left" vertical="center" wrapText="1"/>
    </xf>
    <xf numFmtId="0" fontId="82" fillId="0" borderId="186" xfId="32" applyFont="1" applyBorder="1" applyAlignment="1">
      <alignment horizontal="left" vertical="center"/>
    </xf>
    <xf numFmtId="0" fontId="82" fillId="0" borderId="147" xfId="32" applyFont="1" applyBorder="1" applyAlignment="1">
      <alignment horizontal="left" vertical="center" wrapText="1"/>
    </xf>
    <xf numFmtId="49" fontId="82" fillId="16" borderId="147" xfId="32" applyNumberFormat="1" applyFont="1" applyFill="1" applyBorder="1" applyAlignment="1">
      <alignment horizontal="center" vertical="center" wrapText="1"/>
    </xf>
    <xf numFmtId="49" fontId="82" fillId="0" borderId="147" xfId="32" applyNumberFormat="1" applyFont="1" applyBorder="1" applyAlignment="1">
      <alignment horizontal="left" vertical="center" wrapText="1"/>
    </xf>
    <xf numFmtId="49" fontId="82" fillId="16" borderId="184" xfId="32" applyNumberFormat="1" applyFont="1" applyFill="1" applyBorder="1" applyAlignment="1">
      <alignment horizontal="center" vertical="center" wrapText="1"/>
    </xf>
    <xf numFmtId="49" fontId="82" fillId="16" borderId="182" xfId="32" applyNumberFormat="1" applyFont="1" applyFill="1" applyBorder="1" applyAlignment="1">
      <alignment horizontal="center" vertical="center" wrapText="1"/>
    </xf>
    <xf numFmtId="49" fontId="82" fillId="16" borderId="151" xfId="32" applyNumberFormat="1" applyFont="1" applyFill="1" applyBorder="1" applyAlignment="1">
      <alignment horizontal="center" vertical="center" wrapText="1"/>
    </xf>
    <xf numFmtId="49" fontId="82" fillId="16" borderId="152" xfId="32" applyNumberFormat="1" applyFont="1" applyFill="1" applyBorder="1" applyAlignment="1">
      <alignment horizontal="center" vertical="center" wrapText="1"/>
    </xf>
    <xf numFmtId="49" fontId="82" fillId="16" borderId="148" xfId="32" applyNumberFormat="1" applyFont="1" applyFill="1" applyBorder="1" applyAlignment="1">
      <alignment horizontal="center" vertical="center" wrapText="1"/>
    </xf>
    <xf numFmtId="0" fontId="82" fillId="16" borderId="182" xfId="32" applyFont="1" applyFill="1" applyBorder="1" applyAlignment="1">
      <alignment horizontal="center" vertical="center" wrapText="1"/>
    </xf>
    <xf numFmtId="0" fontId="82" fillId="16" borderId="147" xfId="32" applyFont="1" applyFill="1" applyBorder="1" applyAlignment="1">
      <alignment horizontal="center" vertical="center" wrapText="1"/>
    </xf>
    <xf numFmtId="49" fontId="82" fillId="15" borderId="182" xfId="32" applyNumberFormat="1" applyFont="1" applyFill="1" applyBorder="1" applyAlignment="1">
      <alignment horizontal="left" vertical="center" wrapText="1"/>
    </xf>
    <xf numFmtId="49" fontId="82" fillId="15" borderId="147" xfId="32" applyNumberFormat="1" applyFont="1" applyFill="1" applyBorder="1" applyAlignment="1">
      <alignment horizontal="left" vertical="center" wrapText="1"/>
    </xf>
    <xf numFmtId="49" fontId="82" fillId="0" borderId="148" xfId="32" applyNumberFormat="1" applyFont="1" applyBorder="1" applyAlignment="1">
      <alignment horizontal="left" vertical="center" wrapText="1"/>
    </xf>
    <xf numFmtId="0" fontId="82" fillId="16" borderId="186" xfId="32" applyFont="1" applyFill="1" applyBorder="1" applyAlignment="1">
      <alignment horizontal="center" vertical="center" wrapText="1"/>
    </xf>
    <xf numFmtId="0" fontId="82" fillId="16" borderId="146" xfId="32" applyFont="1" applyFill="1" applyBorder="1" applyAlignment="1">
      <alignment horizontal="center" vertical="center" wrapText="1"/>
    </xf>
    <xf numFmtId="0" fontId="145" fillId="0" borderId="182" xfId="32" applyFont="1" applyBorder="1" applyAlignment="1">
      <alignment horizontal="left" vertical="center" wrapText="1"/>
    </xf>
    <xf numFmtId="0" fontId="145" fillId="0" borderId="147" xfId="32" applyFont="1" applyBorder="1" applyAlignment="1">
      <alignment horizontal="left" vertical="center" wrapText="1"/>
    </xf>
    <xf numFmtId="49" fontId="143" fillId="16" borderId="147" xfId="32" applyNumberFormat="1" applyFont="1" applyFill="1" applyBorder="1" applyAlignment="1">
      <alignment horizontal="center" vertical="center" wrapText="1" shrinkToFit="1"/>
    </xf>
    <xf numFmtId="49" fontId="145" fillId="0" borderId="147" xfId="32" applyNumberFormat="1" applyFont="1" applyBorder="1" applyAlignment="1">
      <alignment horizontal="left" vertical="center" wrapText="1"/>
    </xf>
    <xf numFmtId="0" fontId="82" fillId="0" borderId="147" xfId="32" applyFont="1" applyBorder="1" applyAlignment="1">
      <alignment vertical="center" wrapText="1"/>
    </xf>
    <xf numFmtId="49" fontId="143" fillId="11" borderId="147" xfId="32" applyNumberFormat="1" applyFont="1" applyFill="1" applyBorder="1" applyAlignment="1">
      <alignment horizontal="center" vertical="center" wrapText="1"/>
    </xf>
    <xf numFmtId="49" fontId="82" fillId="11" borderId="146" xfId="32" applyNumberFormat="1" applyFont="1" applyFill="1" applyBorder="1" applyAlignment="1">
      <alignment horizontal="center" vertical="center" wrapText="1"/>
    </xf>
    <xf numFmtId="49" fontId="82" fillId="11" borderId="147" xfId="32" applyNumberFormat="1" applyFont="1" applyFill="1" applyBorder="1" applyAlignment="1">
      <alignment horizontal="center" vertical="center" wrapText="1"/>
    </xf>
    <xf numFmtId="0" fontId="52" fillId="0" borderId="147" xfId="32" applyBorder="1" applyAlignment="1">
      <alignment wrapText="1"/>
    </xf>
    <xf numFmtId="49" fontId="82" fillId="16" borderId="146" xfId="32" applyNumberFormat="1" applyFont="1" applyFill="1" applyBorder="1" applyAlignment="1">
      <alignment horizontal="center" vertical="center" wrapText="1"/>
    </xf>
    <xf numFmtId="0" fontId="82" fillId="16" borderId="151" xfId="32" applyFont="1" applyFill="1" applyBorder="1" applyAlignment="1">
      <alignment horizontal="center" vertical="center" wrapText="1"/>
    </xf>
    <xf numFmtId="49" fontId="54" fillId="16" borderId="147" xfId="32" applyNumberFormat="1" applyFont="1" applyFill="1" applyBorder="1" applyAlignment="1">
      <alignment horizontal="center" vertical="center" wrapText="1"/>
    </xf>
    <xf numFmtId="0" fontId="82" fillId="0" borderId="147" xfId="32" applyFont="1" applyBorder="1" applyAlignment="1">
      <alignment horizontal="center" vertical="center" wrapText="1"/>
    </xf>
    <xf numFmtId="49" fontId="82" fillId="15" borderId="192" xfId="32" applyNumberFormat="1" applyFont="1" applyFill="1" applyBorder="1" applyAlignment="1">
      <alignment horizontal="left" vertical="center" wrapText="1"/>
    </xf>
    <xf numFmtId="49" fontId="82" fillId="15" borderId="190" xfId="32" applyNumberFormat="1" applyFont="1" applyFill="1" applyBorder="1" applyAlignment="1">
      <alignment horizontal="left" vertical="center" wrapText="1"/>
    </xf>
    <xf numFmtId="49" fontId="82" fillId="15" borderId="186" xfId="32" applyNumberFormat="1" applyFont="1" applyFill="1" applyBorder="1" applyAlignment="1">
      <alignment horizontal="left" vertical="center" wrapText="1"/>
    </xf>
    <xf numFmtId="49" fontId="145" fillId="11" borderId="147" xfId="32" applyNumberFormat="1" applyFont="1" applyFill="1" applyBorder="1" applyAlignment="1">
      <alignment horizontal="center" vertical="center" wrapText="1"/>
    </xf>
    <xf numFmtId="49" fontId="82" fillId="16" borderId="69" xfId="32" applyNumberFormat="1" applyFont="1" applyFill="1" applyBorder="1" applyAlignment="1">
      <alignment horizontal="center" vertical="center" wrapText="1"/>
    </xf>
    <xf numFmtId="49" fontId="82" fillId="16" borderId="13" xfId="32" applyNumberFormat="1" applyFont="1" applyFill="1" applyBorder="1" applyAlignment="1">
      <alignment horizontal="center" vertical="center" wrapText="1"/>
    </xf>
    <xf numFmtId="0" fontId="82" fillId="11" borderId="6" xfId="32" applyFont="1" applyFill="1" applyBorder="1" applyAlignment="1">
      <alignment horizontal="center" vertical="center" wrapText="1"/>
    </xf>
    <xf numFmtId="0" fontId="82" fillId="11" borderId="13" xfId="32" applyFont="1" applyFill="1" applyBorder="1" applyAlignment="1">
      <alignment horizontal="center" vertical="center" wrapText="1"/>
    </xf>
    <xf numFmtId="0" fontId="142" fillId="0" borderId="134" xfId="32" applyFont="1" applyBorder="1" applyAlignment="1">
      <alignment horizontal="left" vertical="center" wrapText="1"/>
    </xf>
    <xf numFmtId="0" fontId="142" fillId="0" borderId="135" xfId="32" applyFont="1" applyBorder="1" applyAlignment="1">
      <alignment horizontal="left" vertical="center" wrapText="1"/>
    </xf>
    <xf numFmtId="0" fontId="142" fillId="0" borderId="146" xfId="32" applyFont="1" applyBorder="1" applyAlignment="1">
      <alignment horizontal="left" vertical="center" wrapText="1"/>
    </xf>
    <xf numFmtId="0" fontId="143" fillId="0" borderId="134" xfId="32" applyFont="1" applyBorder="1" applyAlignment="1">
      <alignment horizontal="left" vertical="center" wrapText="1"/>
    </xf>
    <xf numFmtId="0" fontId="143" fillId="0" borderId="135" xfId="32" applyFont="1" applyBorder="1" applyAlignment="1">
      <alignment horizontal="left" vertical="center" wrapText="1"/>
    </xf>
    <xf numFmtId="0" fontId="143" fillId="0" borderId="146" xfId="32" applyFont="1" applyBorder="1" applyAlignment="1">
      <alignment horizontal="left" vertical="center" wrapText="1"/>
    </xf>
    <xf numFmtId="49" fontId="54" fillId="16" borderId="143" xfId="32" applyNumberFormat="1" applyFont="1" applyFill="1" applyBorder="1" applyAlignment="1">
      <alignment horizontal="center" vertical="center" wrapText="1"/>
    </xf>
    <xf numFmtId="49" fontId="54" fillId="16" borderId="144" xfId="32" applyNumberFormat="1" applyFont="1" applyFill="1" applyBorder="1" applyAlignment="1">
      <alignment horizontal="center" vertical="center" wrapText="1"/>
    </xf>
    <xf numFmtId="49" fontId="54" fillId="16" borderId="69" xfId="32" applyNumberFormat="1" applyFont="1" applyFill="1" applyBorder="1" applyAlignment="1">
      <alignment horizontal="center" vertical="center" wrapText="1"/>
    </xf>
    <xf numFmtId="49" fontId="54" fillId="16" borderId="13" xfId="32" applyNumberFormat="1" applyFont="1" applyFill="1" applyBorder="1" applyAlignment="1">
      <alignment horizontal="center" vertical="center" wrapText="1"/>
    </xf>
    <xf numFmtId="49" fontId="144" fillId="16" borderId="143" xfId="32" applyNumberFormat="1" applyFont="1" applyFill="1" applyBorder="1" applyAlignment="1">
      <alignment horizontal="center" vertical="center" wrapText="1"/>
    </xf>
    <xf numFmtId="49" fontId="144" fillId="16" borderId="144" xfId="32" applyNumberFormat="1" applyFont="1" applyFill="1" applyBorder="1" applyAlignment="1">
      <alignment horizontal="center" vertical="center" wrapText="1"/>
    </xf>
    <xf numFmtId="49" fontId="144" fillId="16" borderId="69" xfId="32" applyNumberFormat="1" applyFont="1" applyFill="1" applyBorder="1" applyAlignment="1">
      <alignment horizontal="center" vertical="center" wrapText="1"/>
    </xf>
    <xf numFmtId="49" fontId="144" fillId="16" borderId="13" xfId="32" applyNumberFormat="1" applyFont="1" applyFill="1" applyBorder="1" applyAlignment="1">
      <alignment horizontal="center" vertical="center" wrapText="1"/>
    </xf>
    <xf numFmtId="0" fontId="147" fillId="0" borderId="134" xfId="32" applyFont="1" applyBorder="1" applyAlignment="1">
      <alignment horizontal="left" vertical="center" wrapText="1"/>
    </xf>
    <xf numFmtId="0" fontId="147" fillId="0" borderId="135" xfId="32" applyFont="1" applyBorder="1" applyAlignment="1">
      <alignment horizontal="left" vertical="center" wrapText="1"/>
    </xf>
    <xf numFmtId="0" fontId="147" fillId="0" borderId="146" xfId="32" applyFont="1" applyBorder="1" applyAlignment="1">
      <alignment horizontal="left" vertical="center" wrapText="1"/>
    </xf>
    <xf numFmtId="49" fontId="92" fillId="15" borderId="19" xfId="32" applyNumberFormat="1" applyFont="1" applyFill="1" applyBorder="1" applyAlignment="1">
      <alignment horizontal="left" vertical="center" wrapText="1"/>
    </xf>
    <xf numFmtId="49" fontId="92" fillId="15" borderId="180" xfId="32" applyNumberFormat="1" applyFont="1" applyFill="1" applyBorder="1" applyAlignment="1">
      <alignment horizontal="left" vertical="center" wrapText="1"/>
    </xf>
    <xf numFmtId="49" fontId="92" fillId="15" borderId="177" xfId="32" applyNumberFormat="1" applyFont="1" applyFill="1" applyBorder="1" applyAlignment="1">
      <alignment horizontal="left" vertical="center" wrapText="1"/>
    </xf>
    <xf numFmtId="49" fontId="92" fillId="14" borderId="19" xfId="32" applyNumberFormat="1" applyFont="1" applyFill="1" applyBorder="1" applyAlignment="1">
      <alignment horizontal="left" vertical="center"/>
    </xf>
    <xf numFmtId="49" fontId="92" fillId="14" borderId="180" xfId="32" applyNumberFormat="1" applyFont="1" applyFill="1" applyBorder="1" applyAlignment="1">
      <alignment horizontal="left" vertical="center"/>
    </xf>
    <xf numFmtId="49" fontId="92" fillId="11" borderId="177" xfId="32" applyNumberFormat="1" applyFont="1" applyFill="1" applyBorder="1" applyAlignment="1">
      <alignment horizontal="left" vertical="center"/>
    </xf>
    <xf numFmtId="0" fontId="52" fillId="0" borderId="0" xfId="32" applyAlignment="1">
      <alignment horizontal="center"/>
    </xf>
    <xf numFmtId="49" fontId="147" fillId="0" borderId="134" xfId="32" applyNumberFormat="1" applyFont="1" applyBorder="1" applyAlignment="1">
      <alignment horizontal="left" vertical="center" wrapText="1"/>
    </xf>
    <xf numFmtId="49" fontId="147" fillId="0" borderId="135" xfId="32" applyNumberFormat="1" applyFont="1" applyBorder="1" applyAlignment="1">
      <alignment horizontal="left" vertical="center" wrapText="1"/>
    </xf>
    <xf numFmtId="49" fontId="147" fillId="0" borderId="146" xfId="32" applyNumberFormat="1" applyFont="1" applyBorder="1" applyAlignment="1">
      <alignment horizontal="left" vertical="center" wrapText="1"/>
    </xf>
    <xf numFmtId="0" fontId="82" fillId="16" borderId="69" xfId="32" applyFont="1" applyFill="1" applyBorder="1" applyAlignment="1">
      <alignment horizontal="center" vertical="center" wrapText="1"/>
    </xf>
    <xf numFmtId="0" fontId="82" fillId="0" borderId="133" xfId="32" applyFont="1" applyBorder="1" applyAlignment="1">
      <alignment horizontal="left" vertical="center"/>
    </xf>
    <xf numFmtId="49" fontId="82" fillId="18" borderId="143" xfId="32" applyNumberFormat="1" applyFont="1" applyFill="1" applyBorder="1" applyAlignment="1">
      <alignment horizontal="left" vertical="center" wrapText="1"/>
    </xf>
    <xf numFmtId="49" fontId="82" fillId="18" borderId="137" xfId="32" applyNumberFormat="1" applyFont="1" applyFill="1" applyBorder="1" applyAlignment="1">
      <alignment horizontal="left" vertical="center" wrapText="1"/>
    </xf>
    <xf numFmtId="49" fontId="82" fillId="18" borderId="138" xfId="32" applyNumberFormat="1" applyFont="1" applyFill="1" applyBorder="1" applyAlignment="1">
      <alignment horizontal="left" vertical="center" wrapText="1"/>
    </xf>
    <xf numFmtId="0" fontId="82" fillId="16" borderId="188" xfId="32" applyFont="1" applyFill="1" applyBorder="1" applyAlignment="1">
      <alignment horizontal="center" vertical="center" wrapText="1"/>
    </xf>
    <xf numFmtId="0" fontId="82" fillId="16" borderId="31" xfId="32" applyFont="1" applyFill="1" applyBorder="1" applyAlignment="1">
      <alignment horizontal="center" vertical="center" wrapText="1"/>
    </xf>
    <xf numFmtId="0" fontId="82" fillId="16" borderId="21" xfId="32" applyFont="1" applyFill="1" applyBorder="1" applyAlignment="1">
      <alignment horizontal="center" vertical="center" wrapText="1"/>
    </xf>
    <xf numFmtId="0" fontId="82" fillId="16" borderId="27" xfId="32" applyFont="1" applyFill="1" applyBorder="1" applyAlignment="1">
      <alignment horizontal="center" vertical="center" wrapText="1"/>
    </xf>
    <xf numFmtId="0" fontId="82" fillId="0" borderId="42" xfId="32" applyFont="1" applyBorder="1" applyAlignment="1">
      <alignment horizontal="left" vertical="center"/>
    </xf>
    <xf numFmtId="0" fontId="82" fillId="0" borderId="132" xfId="32" applyFont="1" applyBorder="1" applyAlignment="1">
      <alignment horizontal="left" vertical="center"/>
    </xf>
    <xf numFmtId="0" fontId="82" fillId="0" borderId="70" xfId="32" applyFont="1" applyBorder="1" applyAlignment="1">
      <alignment horizontal="left" vertical="center"/>
    </xf>
    <xf numFmtId="49" fontId="82" fillId="11" borderId="69" xfId="32" applyNumberFormat="1" applyFont="1" applyFill="1" applyBorder="1" applyAlignment="1">
      <alignment horizontal="center" vertical="center" wrapText="1"/>
    </xf>
    <xf numFmtId="49" fontId="92" fillId="0" borderId="86" xfId="32" applyNumberFormat="1" applyFont="1" applyBorder="1" applyAlignment="1">
      <alignment horizontal="left" vertical="center"/>
    </xf>
    <xf numFmtId="49" fontId="92" fillId="0" borderId="180" xfId="32" applyNumberFormat="1" applyFont="1" applyBorder="1" applyAlignment="1">
      <alignment horizontal="left" vertical="center"/>
    </xf>
    <xf numFmtId="49" fontId="92" fillId="0" borderId="177" xfId="32" applyNumberFormat="1" applyFont="1" applyBorder="1" applyAlignment="1">
      <alignment horizontal="left" vertical="center"/>
    </xf>
    <xf numFmtId="49" fontId="92" fillId="15" borderId="19" xfId="32" applyNumberFormat="1" applyFont="1" applyFill="1" applyBorder="1" applyAlignment="1">
      <alignment horizontal="left" vertical="center"/>
    </xf>
    <xf numFmtId="49" fontId="92" fillId="15" borderId="180" xfId="32" applyNumberFormat="1" applyFont="1" applyFill="1" applyBorder="1" applyAlignment="1">
      <alignment horizontal="left" vertical="center"/>
    </xf>
    <xf numFmtId="49" fontId="92" fillId="15" borderId="177" xfId="32" applyNumberFormat="1" applyFont="1" applyFill="1" applyBorder="1" applyAlignment="1">
      <alignment horizontal="left" vertical="center"/>
    </xf>
    <xf numFmtId="49" fontId="82" fillId="18" borderId="133" xfId="32" applyNumberFormat="1" applyFont="1" applyFill="1" applyBorder="1" applyAlignment="1">
      <alignment horizontal="left" vertical="center" wrapText="1"/>
    </xf>
    <xf numFmtId="49" fontId="82" fillId="18" borderId="135" xfId="32" applyNumberFormat="1" applyFont="1" applyFill="1" applyBorder="1" applyAlignment="1">
      <alignment horizontal="left" vertical="center" wrapText="1"/>
    </xf>
    <xf numFmtId="49" fontId="82" fillId="18" borderId="146" xfId="32" applyNumberFormat="1" applyFont="1" applyFill="1" applyBorder="1" applyAlignment="1">
      <alignment horizontal="left" vertical="center" wrapText="1"/>
    </xf>
    <xf numFmtId="0" fontId="82" fillId="0" borderId="84" xfId="32" applyFont="1" applyBorder="1" applyAlignment="1">
      <alignment horizontal="left" vertical="center"/>
    </xf>
    <xf numFmtId="0" fontId="280" fillId="47" borderId="195" xfId="32" applyFont="1" applyFill="1" applyBorder="1" applyAlignment="1">
      <alignment horizontal="left" vertical="center" wrapText="1" readingOrder="1"/>
    </xf>
    <xf numFmtId="0" fontId="280" fillId="47" borderId="196" xfId="32" applyFont="1" applyFill="1" applyBorder="1" applyAlignment="1">
      <alignment horizontal="left" vertical="center" wrapText="1" readingOrder="1"/>
    </xf>
    <xf numFmtId="0" fontId="280" fillId="47" borderId="198" xfId="32" applyFont="1" applyFill="1" applyBorder="1" applyAlignment="1">
      <alignment horizontal="left" vertical="center" wrapText="1" readingOrder="1"/>
    </xf>
    <xf numFmtId="0" fontId="54" fillId="3" borderId="8" xfId="5" applyFont="1" applyFill="1" applyBorder="1" applyAlignment="1">
      <alignment horizontal="justify" vertical="top" wrapText="1"/>
    </xf>
    <xf numFmtId="0" fontId="54" fillId="3" borderId="3" xfId="5" applyFont="1" applyFill="1" applyBorder="1" applyAlignment="1">
      <alignment horizontal="justify" vertical="top" wrapText="1"/>
    </xf>
    <xf numFmtId="0" fontId="54" fillId="3" borderId="121" xfId="5" applyFont="1" applyFill="1" applyBorder="1" applyAlignment="1">
      <alignment horizontal="justify" vertical="top" wrapText="1"/>
    </xf>
    <xf numFmtId="0" fontId="54" fillId="3" borderId="104" xfId="5" applyFont="1" applyFill="1" applyBorder="1" applyAlignment="1">
      <alignment horizontal="justify" vertical="center" wrapText="1"/>
    </xf>
    <xf numFmtId="0" fontId="57" fillId="3" borderId="104" xfId="5" applyFont="1" applyFill="1" applyBorder="1" applyAlignment="1">
      <alignment horizontal="justify" vertical="center" wrapText="1"/>
    </xf>
    <xf numFmtId="0" fontId="54" fillId="3" borderId="106" xfId="5" applyFont="1" applyFill="1" applyBorder="1" applyAlignment="1">
      <alignment horizontal="justify" vertical="center" wrapText="1"/>
    </xf>
    <xf numFmtId="0" fontId="57" fillId="31" borderId="104" xfId="5" applyFont="1" applyFill="1" applyBorder="1" applyAlignment="1">
      <alignment horizontal="justify" vertical="center" wrapText="1"/>
    </xf>
    <xf numFmtId="0" fontId="57" fillId="3" borderId="104" xfId="5" applyFont="1" applyFill="1" applyBorder="1" applyAlignment="1">
      <alignment horizontal="justify" vertical="top" wrapText="1"/>
    </xf>
    <xf numFmtId="0" fontId="57" fillId="31" borderId="104" xfId="5" applyFont="1" applyFill="1" applyBorder="1" applyAlignment="1">
      <alignment horizontal="center" vertical="center" wrapText="1"/>
    </xf>
    <xf numFmtId="0" fontId="91" fillId="27" borderId="199" xfId="0" applyFont="1" applyFill="1" applyBorder="1" applyAlignment="1">
      <alignment horizontal="center" vertical="center" wrapText="1"/>
    </xf>
    <xf numFmtId="0" fontId="91" fillId="27" borderId="77" xfId="0" applyFont="1" applyFill="1" applyBorder="1" applyAlignment="1">
      <alignment horizontal="center" vertical="center" wrapText="1"/>
    </xf>
    <xf numFmtId="0" fontId="91" fillId="27" borderId="181" xfId="0" applyFont="1" applyFill="1" applyBorder="1" applyAlignment="1">
      <alignment vertical="center" wrapText="1"/>
    </xf>
    <xf numFmtId="0" fontId="91" fillId="27" borderId="180" xfId="0" applyFont="1" applyFill="1" applyBorder="1" applyAlignment="1">
      <alignment vertical="center" wrapText="1"/>
    </xf>
    <xf numFmtId="0" fontId="91" fillId="27" borderId="177" xfId="0" applyFont="1" applyFill="1" applyBorder="1" applyAlignment="1">
      <alignment vertical="center" wrapText="1"/>
    </xf>
  </cellXfs>
  <cellStyles count="156">
    <cellStyle name="%" xfId="30" xr:uid="{00000000-0005-0000-0000-000000000000}"/>
    <cellStyle name="Hipervínculo" xfId="125" builtinId="8"/>
    <cellStyle name="Millares" xfId="1" builtinId="3"/>
    <cellStyle name="Millares [0] 2" xfId="15" xr:uid="{00000000-0005-0000-0000-000003000000}"/>
    <cellStyle name="Millares [0] 2 2" xfId="33" xr:uid="{00000000-0005-0000-0000-000004000000}"/>
    <cellStyle name="Millares [0] 2 3" xfId="61" xr:uid="{00000000-0005-0000-0000-000005000000}"/>
    <cellStyle name="Millares 10" xfId="27" xr:uid="{00000000-0005-0000-0000-000006000000}"/>
    <cellStyle name="Millares 11" xfId="28" xr:uid="{00000000-0005-0000-0000-000007000000}"/>
    <cellStyle name="Millares 12" xfId="29" xr:uid="{00000000-0005-0000-0000-000008000000}"/>
    <cellStyle name="Millares 13" xfId="34" xr:uid="{00000000-0005-0000-0000-000009000000}"/>
    <cellStyle name="Millares 14" xfId="35" xr:uid="{00000000-0005-0000-0000-00000A000000}"/>
    <cellStyle name="Millares 15" xfId="36" xr:uid="{00000000-0005-0000-0000-00000B000000}"/>
    <cellStyle name="Millares 16" xfId="37" xr:uid="{00000000-0005-0000-0000-00000C000000}"/>
    <cellStyle name="Millares 17" xfId="38" xr:uid="{00000000-0005-0000-0000-00000D000000}"/>
    <cellStyle name="Millares 18" xfId="39" xr:uid="{00000000-0005-0000-0000-00000E000000}"/>
    <cellStyle name="Millares 19" xfId="40" xr:uid="{00000000-0005-0000-0000-00000F000000}"/>
    <cellStyle name="Millares 2" xfId="6" xr:uid="{00000000-0005-0000-0000-000010000000}"/>
    <cellStyle name="Millares 2 2" xfId="41" xr:uid="{00000000-0005-0000-0000-000011000000}"/>
    <cellStyle name="Millares 2 2 2" xfId="62" xr:uid="{00000000-0005-0000-0000-000012000000}"/>
    <cellStyle name="Millares 2 2 3" xfId="59" xr:uid="{00000000-0005-0000-0000-000013000000}"/>
    <cellStyle name="Millares 2 2 4" xfId="89" xr:uid="{00000000-0005-0000-0000-000014000000}"/>
    <cellStyle name="Millares 2 3" xfId="42" xr:uid="{00000000-0005-0000-0000-000015000000}"/>
    <cellStyle name="Millares 2 3 2" xfId="60" xr:uid="{00000000-0005-0000-0000-000016000000}"/>
    <cellStyle name="Millares 2 3 3" xfId="98" xr:uid="{00000000-0005-0000-0000-000017000000}"/>
    <cellStyle name="Millares 2 4" xfId="57" xr:uid="{00000000-0005-0000-0000-000018000000}"/>
    <cellStyle name="Millares 2 5" xfId="138" xr:uid="{00000000-0005-0000-0000-000019000000}"/>
    <cellStyle name="Millares 20" xfId="43" xr:uid="{00000000-0005-0000-0000-00001A000000}"/>
    <cellStyle name="Millares 21" xfId="44" xr:uid="{00000000-0005-0000-0000-00001B000000}"/>
    <cellStyle name="Millares 22" xfId="86" xr:uid="{00000000-0005-0000-0000-00001C000000}"/>
    <cellStyle name="Millares 22 2" xfId="90" xr:uid="{00000000-0005-0000-0000-00001D000000}"/>
    <cellStyle name="Millares 23" xfId="99" xr:uid="{00000000-0005-0000-0000-00001E000000}"/>
    <cellStyle name="Millares 24" xfId="118" xr:uid="{00000000-0005-0000-0000-00001F000000}"/>
    <cellStyle name="Millares 25" xfId="153" xr:uid="{18656C05-4807-41BC-B5B7-5A752EC775EC}"/>
    <cellStyle name="Millares 3" xfId="14" xr:uid="{00000000-0005-0000-0000-000020000000}"/>
    <cellStyle name="Millares 3 2" xfId="45" xr:uid="{00000000-0005-0000-0000-000021000000}"/>
    <cellStyle name="Millares 3 3" xfId="63" xr:uid="{00000000-0005-0000-0000-000022000000}"/>
    <cellStyle name="Millares 4" xfId="7" xr:uid="{00000000-0005-0000-0000-000023000000}"/>
    <cellStyle name="Millares 5" xfId="22" xr:uid="{00000000-0005-0000-0000-000024000000}"/>
    <cellStyle name="Millares 5 2" xfId="64" xr:uid="{00000000-0005-0000-0000-000025000000}"/>
    <cellStyle name="Millares 6" xfId="23" xr:uid="{00000000-0005-0000-0000-000026000000}"/>
    <cellStyle name="Millares 6 2" xfId="65" xr:uid="{00000000-0005-0000-0000-000027000000}"/>
    <cellStyle name="Millares 6 3" xfId="97" xr:uid="{00000000-0005-0000-0000-000028000000}"/>
    <cellStyle name="Millares 6 4" xfId="127" xr:uid="{00000000-0005-0000-0000-000029000000}"/>
    <cellStyle name="Millares 7" xfId="24" xr:uid="{00000000-0005-0000-0000-00002A000000}"/>
    <cellStyle name="Millares 7 2" xfId="128" xr:uid="{00000000-0005-0000-0000-00002B000000}"/>
    <cellStyle name="Millares 8" xfId="25" xr:uid="{00000000-0005-0000-0000-00002C000000}"/>
    <cellStyle name="Millares 8 2" xfId="129" xr:uid="{00000000-0005-0000-0000-00002D000000}"/>
    <cellStyle name="Millares 9" xfId="26" xr:uid="{00000000-0005-0000-0000-00002E000000}"/>
    <cellStyle name="Moneda" xfId="151" builtinId="4"/>
    <cellStyle name="Moneda 2" xfId="46" xr:uid="{00000000-0005-0000-0000-000030000000}"/>
    <cellStyle name="Moneda 3" xfId="135" xr:uid="{00000000-0005-0000-0000-000031000000}"/>
    <cellStyle name="Normal" xfId="0" builtinId="0"/>
    <cellStyle name="Normal 10" xfId="20" xr:uid="{00000000-0005-0000-0000-000033000000}"/>
    <cellStyle name="Normal 10 2" xfId="32" xr:uid="{00000000-0005-0000-0000-000034000000}"/>
    <cellStyle name="Normal 10 2 2" xfId="66" xr:uid="{00000000-0005-0000-0000-000035000000}"/>
    <cellStyle name="Normal 10 2 2 2" xfId="58" xr:uid="{00000000-0005-0000-0000-000036000000}"/>
    <cellStyle name="Normal 10 2 2 2 10" xfId="121" xr:uid="{00000000-0005-0000-0000-000037000000}"/>
    <cellStyle name="Normal 10 2 2 2 11" xfId="122" xr:uid="{00000000-0005-0000-0000-000038000000}"/>
    <cellStyle name="Normal 10 2 2 2 12" xfId="124" xr:uid="{00000000-0005-0000-0000-000039000000}"/>
    <cellStyle name="Normal 10 2 2 2 13" xfId="132" xr:uid="{00000000-0005-0000-0000-00003A000000}"/>
    <cellStyle name="Normal 10 2 2 2 13 2" xfId="143" xr:uid="{00000000-0005-0000-0000-00003B000000}"/>
    <cellStyle name="Normal 10 2 2 2 14" xfId="134" xr:uid="{00000000-0005-0000-0000-00003C000000}"/>
    <cellStyle name="Normal 10 2 2 2 15" xfId="142" xr:uid="{00000000-0005-0000-0000-00003D000000}"/>
    <cellStyle name="Normal 10 2 2 2 16" xfId="146" xr:uid="{00000000-0005-0000-0000-00003E000000}"/>
    <cellStyle name="Normal 10 2 2 2 2" xfId="94" xr:uid="{00000000-0005-0000-0000-00003F000000}"/>
    <cellStyle name="Normal 10 2 2 2 2 2" xfId="145" xr:uid="{00000000-0005-0000-0000-000040000000}"/>
    <cellStyle name="Normal 10 2 2 2 3" xfId="96" xr:uid="{00000000-0005-0000-0000-000041000000}"/>
    <cellStyle name="Normal 10 2 2 2 4" xfId="102" xr:uid="{00000000-0005-0000-0000-000042000000}"/>
    <cellStyle name="Normal 10 2 2 2 5" xfId="103" xr:uid="{00000000-0005-0000-0000-000043000000}"/>
    <cellStyle name="Normal 10 2 2 2 6" xfId="107" xr:uid="{00000000-0005-0000-0000-000044000000}"/>
    <cellStyle name="Normal 10 2 2 2 7" xfId="112" xr:uid="{00000000-0005-0000-0000-000045000000}"/>
    <cellStyle name="Normal 10 2 2 2 8" xfId="117" xr:uid="{00000000-0005-0000-0000-000046000000}"/>
    <cellStyle name="Normal 10 2 2 2 9" xfId="119" xr:uid="{00000000-0005-0000-0000-000047000000}"/>
    <cellStyle name="Normal 10 2 2 3" xfId="92" xr:uid="{00000000-0005-0000-0000-000048000000}"/>
    <cellStyle name="Normal 10 2 2 3 2" xfId="126" xr:uid="{00000000-0005-0000-0000-000049000000}"/>
    <cellStyle name="Normal 10 2 2 3 3" xfId="133" xr:uid="{00000000-0005-0000-0000-00004A000000}"/>
    <cellStyle name="Normal 10 2 2 4" xfId="95" xr:uid="{00000000-0005-0000-0000-00004B000000}"/>
    <cellStyle name="Normal 10 2 3" xfId="115" xr:uid="{00000000-0005-0000-0000-00004C000000}"/>
    <cellStyle name="Normal 10 2 4" xfId="130" xr:uid="{00000000-0005-0000-0000-00004D000000}"/>
    <cellStyle name="Normal 10 3" xfId="67" xr:uid="{00000000-0005-0000-0000-00004E000000}"/>
    <cellStyle name="Normal 10 4" xfId="114" xr:uid="{00000000-0005-0000-0000-00004F000000}"/>
    <cellStyle name="Normal 11" xfId="21" xr:uid="{00000000-0005-0000-0000-000050000000}"/>
    <cellStyle name="Normal 11 2" xfId="68" xr:uid="{00000000-0005-0000-0000-000051000000}"/>
    <cellStyle name="Normal 11 3" xfId="106" xr:uid="{00000000-0005-0000-0000-000052000000}"/>
    <cellStyle name="Normal 11 4" xfId="110" xr:uid="{00000000-0005-0000-0000-000053000000}"/>
    <cellStyle name="Normal 12" xfId="19" xr:uid="{00000000-0005-0000-0000-000054000000}"/>
    <cellStyle name="Normal 12 2" xfId="47" xr:uid="{00000000-0005-0000-0000-000055000000}"/>
    <cellStyle name="Normal 12 3" xfId="69" xr:uid="{00000000-0005-0000-0000-000056000000}"/>
    <cellStyle name="Normal 12 3 2" xfId="131" xr:uid="{00000000-0005-0000-0000-000057000000}"/>
    <cellStyle name="Normal 12 3 2 2" xfId="137" xr:uid="{00000000-0005-0000-0000-000058000000}"/>
    <cellStyle name="Normal 12 4" xfId="88" xr:uid="{00000000-0005-0000-0000-000059000000}"/>
    <cellStyle name="Normal 12 5" xfId="111" xr:uid="{00000000-0005-0000-0000-00005A000000}"/>
    <cellStyle name="Normal 13" xfId="48" xr:uid="{00000000-0005-0000-0000-00005B000000}"/>
    <cellStyle name="Normal 13 2" xfId="70" xr:uid="{00000000-0005-0000-0000-00005C000000}"/>
    <cellStyle name="Normal 13 3" xfId="93" xr:uid="{00000000-0005-0000-0000-00005D000000}"/>
    <cellStyle name="Normal 13 3 2" xfId="144" xr:uid="{00000000-0005-0000-0000-00005E000000}"/>
    <cellStyle name="Normal 14" xfId="71" xr:uid="{00000000-0005-0000-0000-00005F000000}"/>
    <cellStyle name="Normal 15" xfId="85" xr:uid="{00000000-0005-0000-0000-000060000000}"/>
    <cellStyle name="Normal 16" xfId="139" xr:uid="{00000000-0005-0000-0000-000061000000}"/>
    <cellStyle name="Normal 16 2" xfId="148" xr:uid="{00000000-0005-0000-0000-000062000000}"/>
    <cellStyle name="Normal 17" xfId="136" xr:uid="{00000000-0005-0000-0000-000063000000}"/>
    <cellStyle name="Normal 18" xfId="147" xr:uid="{00000000-0005-0000-0000-000064000000}"/>
    <cellStyle name="Normal 19" xfId="150" xr:uid="{92F2C9DB-4CA7-4B9D-893D-0362A7BEF1C7}"/>
    <cellStyle name="Normal 2" xfId="3" xr:uid="{00000000-0005-0000-0000-000065000000}"/>
    <cellStyle name="Normal 2 2" xfId="5" xr:uid="{00000000-0005-0000-0000-000066000000}"/>
    <cellStyle name="Normal 2 2 2" xfId="149" xr:uid="{00000000-0005-0000-0000-000067000000}"/>
    <cellStyle name="Normal 2 3" xfId="72" xr:uid="{00000000-0005-0000-0000-000068000000}"/>
    <cellStyle name="Normal 2 4" xfId="73" xr:uid="{00000000-0005-0000-0000-000069000000}"/>
    <cellStyle name="Normal 2 5" xfId="116" xr:uid="{00000000-0005-0000-0000-00006A000000}"/>
    <cellStyle name="Normal 20" xfId="152" xr:uid="{E37D394C-76ED-4D64-8E7C-E4A5FD36A458}"/>
    <cellStyle name="Normal 21" xfId="155" xr:uid="{1324A0A5-C0B8-4DC7-B6AD-7CCA7DE63CFB}"/>
    <cellStyle name="Normal 3" xfId="8" xr:uid="{00000000-0005-0000-0000-00006B000000}"/>
    <cellStyle name="Normal 3 2" xfId="74" xr:uid="{00000000-0005-0000-0000-00006C000000}"/>
    <cellStyle name="Normal 4" xfId="11" xr:uid="{00000000-0005-0000-0000-00006D000000}"/>
    <cellStyle name="Normal 4 2" xfId="75" xr:uid="{00000000-0005-0000-0000-00006E000000}"/>
    <cellStyle name="Normal 4 3" xfId="76" xr:uid="{00000000-0005-0000-0000-00006F000000}"/>
    <cellStyle name="Normal 4 4" xfId="109" xr:uid="{00000000-0005-0000-0000-000070000000}"/>
    <cellStyle name="Normal 5" xfId="9" xr:uid="{00000000-0005-0000-0000-000071000000}"/>
    <cellStyle name="Normal 6" xfId="13" xr:uid="{00000000-0005-0000-0000-000072000000}"/>
    <cellStyle name="Normal 7" xfId="16" xr:uid="{00000000-0005-0000-0000-000073000000}"/>
    <cellStyle name="Normal 7 10" xfId="120" xr:uid="{00000000-0005-0000-0000-000074000000}"/>
    <cellStyle name="Normal 7 11" xfId="123" xr:uid="{00000000-0005-0000-0000-000075000000}"/>
    <cellStyle name="Normal 7 2" xfId="49" xr:uid="{00000000-0005-0000-0000-000076000000}"/>
    <cellStyle name="Normal 7 3" xfId="50" xr:uid="{00000000-0005-0000-0000-000077000000}"/>
    <cellStyle name="Normal 7 4" xfId="77" xr:uid="{00000000-0005-0000-0000-000078000000}"/>
    <cellStyle name="Normal 7 5" xfId="87" xr:uid="{00000000-0005-0000-0000-000079000000}"/>
    <cellStyle name="Normal 7 6" xfId="100" xr:uid="{00000000-0005-0000-0000-00007A000000}"/>
    <cellStyle name="Normal 7 6 2" xfId="140" xr:uid="{00000000-0005-0000-0000-00007B000000}"/>
    <cellStyle name="Normal 7 7" xfId="104" xr:uid="{00000000-0005-0000-0000-00007C000000}"/>
    <cellStyle name="Normal 7 8" xfId="108" xr:uid="{00000000-0005-0000-0000-00007D000000}"/>
    <cellStyle name="Normal 7 9" xfId="113" xr:uid="{00000000-0005-0000-0000-00007E000000}"/>
    <cellStyle name="Normal 8" xfId="17" xr:uid="{00000000-0005-0000-0000-00007F000000}"/>
    <cellStyle name="Normal 8 2" xfId="78" xr:uid="{00000000-0005-0000-0000-000080000000}"/>
    <cellStyle name="Normal 8 3" xfId="79" xr:uid="{00000000-0005-0000-0000-000081000000}"/>
    <cellStyle name="Normal 8 4" xfId="101" xr:uid="{00000000-0005-0000-0000-000082000000}"/>
    <cellStyle name="Normal 8 4 2" xfId="141" xr:uid="{00000000-0005-0000-0000-000083000000}"/>
    <cellStyle name="Normal 8 5" xfId="105" xr:uid="{00000000-0005-0000-0000-000084000000}"/>
    <cellStyle name="Normal 9" xfId="18" xr:uid="{00000000-0005-0000-0000-000085000000}"/>
    <cellStyle name="Normal 9 2" xfId="80" xr:uid="{00000000-0005-0000-0000-000086000000}"/>
    <cellStyle name="Normal 9 3" xfId="81" xr:uid="{00000000-0005-0000-0000-000087000000}"/>
    <cellStyle name="Notas 2" xfId="51" xr:uid="{00000000-0005-0000-0000-000088000000}"/>
    <cellStyle name="Porcentaje" xfId="2" builtinId="5"/>
    <cellStyle name="Porcentaje 2" xfId="52" xr:uid="{00000000-0005-0000-0000-00008A000000}"/>
    <cellStyle name="Porcentaje 2 2" xfId="91" xr:uid="{00000000-0005-0000-0000-00008B000000}"/>
    <cellStyle name="Porcentaje 3" xfId="53" xr:uid="{00000000-0005-0000-0000-00008C000000}"/>
    <cellStyle name="Porcentaje 4" xfId="82" xr:uid="{00000000-0005-0000-0000-00008D000000}"/>
    <cellStyle name="Porcentaje 5" xfId="154" xr:uid="{CFE12881-8827-487A-81FB-975705C1FAE3}"/>
    <cellStyle name="Porcentual 2" xfId="4" xr:uid="{00000000-0005-0000-0000-00008E000000}"/>
    <cellStyle name="Porcentual 2 2" xfId="12" xr:uid="{00000000-0005-0000-0000-00008F000000}"/>
    <cellStyle name="Porcentual 2 2 2" xfId="54" xr:uid="{00000000-0005-0000-0000-000090000000}"/>
    <cellStyle name="Porcentual 2 2 3" xfId="83" xr:uid="{00000000-0005-0000-0000-000091000000}"/>
    <cellStyle name="Porcentual 2 3" xfId="55" xr:uid="{00000000-0005-0000-0000-000092000000}"/>
    <cellStyle name="Porcentual 2 4" xfId="84" xr:uid="{00000000-0005-0000-0000-000093000000}"/>
    <cellStyle name="Porcentual 4" xfId="10" xr:uid="{00000000-0005-0000-0000-000094000000}"/>
    <cellStyle name="SAPBEXstdItem" xfId="31" xr:uid="{00000000-0005-0000-0000-000095000000}"/>
    <cellStyle name="Título 4" xfId="56" xr:uid="{00000000-0005-0000-0000-00009600000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png"/></Relationships>
</file>

<file path=xl/drawings/_rels/drawing31.xml.rels><?xml version="1.0" encoding="UTF-8" standalone="yes"?>
<Relationships xmlns="http://schemas.openxmlformats.org/package/2006/relationships"><Relationship Id="rId1" Type="http://schemas.openxmlformats.org/officeDocument/2006/relationships/image" Target="../media/image9.png"/></Relationships>
</file>

<file path=xl/drawings/_rels/drawing3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png"/></Relationships>
</file>

<file path=xl/drawings/_rels/drawing34.xml.rels><?xml version="1.0" encoding="UTF-8" standalone="yes"?>
<Relationships xmlns="http://schemas.openxmlformats.org/package/2006/relationships"><Relationship Id="rId1" Type="http://schemas.openxmlformats.org/officeDocument/2006/relationships/image" Target="../media/image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9525</xdr:rowOff>
    </xdr:from>
    <xdr:to>
      <xdr:col>0</xdr:col>
      <xdr:colOff>133350</xdr:colOff>
      <xdr:row>5</xdr:row>
      <xdr:rowOff>0</xdr:rowOff>
    </xdr:to>
    <xdr:sp macro="" textlink="">
      <xdr:nvSpPr>
        <xdr:cNvPr id="3075" name="Oval 3">
          <a:extLst>
            <a:ext uri="{FF2B5EF4-FFF2-40B4-BE49-F238E27FC236}">
              <a16:creationId xmlns:a16="http://schemas.microsoft.com/office/drawing/2014/main" id="{00000000-0008-0000-0100-0000030C0000}"/>
            </a:ext>
          </a:extLst>
        </xdr:cNvPr>
        <xdr:cNvSpPr>
          <a:spLocks noChangeArrowheads="1"/>
        </xdr:cNvSpPr>
      </xdr:nvSpPr>
      <xdr:spPr bwMode="auto">
        <a:xfrm>
          <a:off x="9525" y="981075"/>
          <a:ext cx="123825" cy="190500"/>
        </a:xfrm>
        <a:prstGeom prst="ellipse">
          <a:avLst/>
        </a:prstGeom>
        <a:solidFill>
          <a:srgbClr val="FFFFFF"/>
        </a:solidFill>
        <a:ln w="9525">
          <a:solidFill>
            <a:srgbClr val="000000"/>
          </a:solidFill>
          <a:round/>
          <a:headEnd/>
          <a:tailEnd/>
        </a:ln>
      </xdr:spPr>
    </xdr:sp>
    <xdr:clientData/>
  </xdr:twoCellAnchor>
  <xdr:twoCellAnchor>
    <xdr:from>
      <xdr:col>0</xdr:col>
      <xdr:colOff>28575</xdr:colOff>
      <xdr:row>4</xdr:row>
      <xdr:rowOff>57150</xdr:rowOff>
    </xdr:from>
    <xdr:to>
      <xdr:col>0</xdr:col>
      <xdr:colOff>85725</xdr:colOff>
      <xdr:row>4</xdr:row>
      <xdr:rowOff>123825</xdr:rowOff>
    </xdr:to>
    <xdr:sp macro="" textlink="">
      <xdr:nvSpPr>
        <xdr:cNvPr id="3076" name="AutoShape 4">
          <a:extLst>
            <a:ext uri="{FF2B5EF4-FFF2-40B4-BE49-F238E27FC236}">
              <a16:creationId xmlns:a16="http://schemas.microsoft.com/office/drawing/2014/main" id="{00000000-0008-0000-0100-0000040C0000}"/>
            </a:ext>
          </a:extLst>
        </xdr:cNvPr>
        <xdr:cNvSpPr>
          <a:spLocks noChangeShapeType="1"/>
        </xdr:cNvSpPr>
      </xdr:nvSpPr>
      <xdr:spPr bwMode="auto">
        <a:xfrm>
          <a:off x="28575" y="1028700"/>
          <a:ext cx="57150" cy="66675"/>
        </a:xfrm>
        <a:prstGeom prst="straightConnector1">
          <a:avLst/>
        </a:prstGeom>
        <a:noFill/>
        <a:ln w="22225">
          <a:solidFill>
            <a:srgbClr val="000000"/>
          </a:solidFill>
          <a:round/>
          <a:headEnd/>
          <a:tailEnd/>
        </a:ln>
      </xdr:spPr>
    </xdr:sp>
    <xdr:clientData/>
  </xdr:twoCellAnchor>
  <xdr:twoCellAnchor>
    <xdr:from>
      <xdr:col>0</xdr:col>
      <xdr:colOff>85725</xdr:colOff>
      <xdr:row>2</xdr:row>
      <xdr:rowOff>95250</xdr:rowOff>
    </xdr:from>
    <xdr:to>
      <xdr:col>0</xdr:col>
      <xdr:colOff>238125</xdr:colOff>
      <xdr:row>3</xdr:row>
      <xdr:rowOff>114300</xdr:rowOff>
    </xdr:to>
    <xdr:sp macro="" textlink="">
      <xdr:nvSpPr>
        <xdr:cNvPr id="3077" name="AutoShape 5">
          <a:extLst>
            <a:ext uri="{FF2B5EF4-FFF2-40B4-BE49-F238E27FC236}">
              <a16:creationId xmlns:a16="http://schemas.microsoft.com/office/drawing/2014/main" id="{00000000-0008-0000-0100-0000050C0000}"/>
            </a:ext>
          </a:extLst>
        </xdr:cNvPr>
        <xdr:cNvSpPr>
          <a:spLocks noChangeShapeType="1"/>
        </xdr:cNvSpPr>
      </xdr:nvSpPr>
      <xdr:spPr bwMode="auto">
        <a:xfrm flipV="1">
          <a:off x="85725" y="685800"/>
          <a:ext cx="152400" cy="209550"/>
        </a:xfrm>
        <a:prstGeom prst="straightConnector1">
          <a:avLst/>
        </a:prstGeom>
        <a:noFill/>
        <a:ln w="22225">
          <a:solidFill>
            <a:srgbClr val="000000"/>
          </a:solidFill>
          <a:round/>
          <a:headEnd/>
          <a:tailEnd/>
        </a:ln>
      </xdr:spPr>
    </xdr:sp>
    <xdr:clientData/>
  </xdr:twoCellAnchor>
  <xdr:twoCellAnchor>
    <xdr:from>
      <xdr:col>0</xdr:col>
      <xdr:colOff>0</xdr:colOff>
      <xdr:row>10</xdr:row>
      <xdr:rowOff>76200</xdr:rowOff>
    </xdr:from>
    <xdr:to>
      <xdr:col>0</xdr:col>
      <xdr:colOff>257175</xdr:colOff>
      <xdr:row>10</xdr:row>
      <xdr:rowOff>247650</xdr:rowOff>
    </xdr:to>
    <xdr:sp macro="" textlink="">
      <xdr:nvSpPr>
        <xdr:cNvPr id="3074" name="Oval 2">
          <a:extLst>
            <a:ext uri="{FF2B5EF4-FFF2-40B4-BE49-F238E27FC236}">
              <a16:creationId xmlns:a16="http://schemas.microsoft.com/office/drawing/2014/main" id="{00000000-0008-0000-0100-0000020C0000}"/>
            </a:ext>
          </a:extLst>
        </xdr:cNvPr>
        <xdr:cNvSpPr>
          <a:spLocks noChangeArrowheads="1"/>
        </xdr:cNvSpPr>
      </xdr:nvSpPr>
      <xdr:spPr bwMode="auto">
        <a:xfrm>
          <a:off x="0" y="2752725"/>
          <a:ext cx="257175" cy="171450"/>
        </a:xfrm>
        <a:prstGeom prst="ellipse">
          <a:avLst/>
        </a:prstGeom>
        <a:solidFill>
          <a:srgbClr val="FFFFFF"/>
        </a:solidFill>
        <a:ln w="19050">
          <a:solidFill>
            <a:srgbClr val="000000"/>
          </a:solidFill>
          <a:round/>
          <a:headEnd/>
          <a:tailEnd/>
        </a:ln>
      </xdr:spPr>
    </xdr:sp>
    <xdr:clientData/>
  </xdr:twoCellAnchor>
  <xdr:twoCellAnchor>
    <xdr:from>
      <xdr:col>0</xdr:col>
      <xdr:colOff>114300</xdr:colOff>
      <xdr:row>10</xdr:row>
      <xdr:rowOff>66675</xdr:rowOff>
    </xdr:from>
    <xdr:to>
      <xdr:col>0</xdr:col>
      <xdr:colOff>371475</xdr:colOff>
      <xdr:row>10</xdr:row>
      <xdr:rowOff>190500</xdr:rowOff>
    </xdr:to>
    <xdr:sp macro="" textlink="">
      <xdr:nvSpPr>
        <xdr:cNvPr id="3073" name="AutoShape 1">
          <a:extLst>
            <a:ext uri="{FF2B5EF4-FFF2-40B4-BE49-F238E27FC236}">
              <a16:creationId xmlns:a16="http://schemas.microsoft.com/office/drawing/2014/main" id="{00000000-0008-0000-0100-0000010C0000}"/>
            </a:ext>
          </a:extLst>
        </xdr:cNvPr>
        <xdr:cNvSpPr>
          <a:spLocks noChangeShapeType="1"/>
        </xdr:cNvSpPr>
      </xdr:nvSpPr>
      <xdr:spPr bwMode="auto">
        <a:xfrm flipV="1">
          <a:off x="114300" y="2743200"/>
          <a:ext cx="257175" cy="123825"/>
        </a:xfrm>
        <a:prstGeom prst="straightConnector1">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47625</xdr:colOff>
      <xdr:row>4</xdr:row>
      <xdr:rowOff>171450</xdr:rowOff>
    </xdr:to>
    <xdr:pic>
      <xdr:nvPicPr>
        <xdr:cNvPr id="4" name="Imagen 3" descr="PDF033">
          <a:extLst>
            <a:ext uri="{FF2B5EF4-FFF2-40B4-BE49-F238E27FC236}">
              <a16:creationId xmlns:a16="http://schemas.microsoft.com/office/drawing/2014/main" id="{00000000-0008-0000-0B00-0000C0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804" t="938" r="67767" b="88490"/>
        <a:stretch>
          <a:fillRect/>
        </a:stretch>
      </xdr:blipFill>
      <xdr:spPr bwMode="auto">
        <a:xfrm>
          <a:off x="0" y="0"/>
          <a:ext cx="2752725" cy="925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41413</xdr:colOff>
      <xdr:row>0</xdr:row>
      <xdr:rowOff>0</xdr:rowOff>
    </xdr:from>
    <xdr:to>
      <xdr:col>2</xdr:col>
      <xdr:colOff>1209261</xdr:colOff>
      <xdr:row>4</xdr:row>
      <xdr:rowOff>41412</xdr:rowOff>
    </xdr:to>
    <xdr:pic>
      <xdr:nvPicPr>
        <xdr:cNvPr id="3" name="Imagen 2">
          <a:extLst>
            <a:ext uri="{FF2B5EF4-FFF2-40B4-BE49-F238E27FC236}">
              <a16:creationId xmlns:a16="http://schemas.microsoft.com/office/drawing/2014/main" id="{CE896E47-88B2-4E46-AE86-3417FB1D9CA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935" y="0"/>
          <a:ext cx="1490869" cy="100219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2667000</xdr:colOff>
      <xdr:row>655</xdr:row>
      <xdr:rowOff>76200</xdr:rowOff>
    </xdr:from>
    <xdr:to>
      <xdr:col>25</xdr:col>
      <xdr:colOff>769620</xdr:colOff>
      <xdr:row>668</xdr:row>
      <xdr:rowOff>68580</xdr:rowOff>
    </xdr:to>
    <xdr:pic>
      <xdr:nvPicPr>
        <xdr:cNvPr id="2" name="Imagen 1">
          <a:extLst>
            <a:ext uri="{FF2B5EF4-FFF2-40B4-BE49-F238E27FC236}">
              <a16:creationId xmlns:a16="http://schemas.microsoft.com/office/drawing/2014/main" id="{337C86BD-F538-4D20-8D8D-415C2C920B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29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669</xdr:row>
      <xdr:rowOff>68580</xdr:rowOff>
    </xdr:to>
    <xdr:pic>
      <xdr:nvPicPr>
        <xdr:cNvPr id="3" name="Imagen 2">
          <a:extLst>
            <a:ext uri="{FF2B5EF4-FFF2-40B4-BE49-F238E27FC236}">
              <a16:creationId xmlns:a16="http://schemas.microsoft.com/office/drawing/2014/main" id="{ACC25898-A92C-4574-9175-A35E55456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29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669</xdr:row>
      <xdr:rowOff>68580</xdr:rowOff>
    </xdr:to>
    <xdr:pic>
      <xdr:nvPicPr>
        <xdr:cNvPr id="4" name="Imagen 3">
          <a:extLst>
            <a:ext uri="{FF2B5EF4-FFF2-40B4-BE49-F238E27FC236}">
              <a16:creationId xmlns:a16="http://schemas.microsoft.com/office/drawing/2014/main" id="{90B7A32C-E2BA-48CC-A148-1E2FF30FC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29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669</xdr:row>
      <xdr:rowOff>68580</xdr:rowOff>
    </xdr:to>
    <xdr:pic>
      <xdr:nvPicPr>
        <xdr:cNvPr id="5" name="Imagen 4">
          <a:extLst>
            <a:ext uri="{FF2B5EF4-FFF2-40B4-BE49-F238E27FC236}">
              <a16:creationId xmlns:a16="http://schemas.microsoft.com/office/drawing/2014/main" id="{6B38A9A2-1CBF-431E-B773-2A5D4760D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29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655</xdr:row>
      <xdr:rowOff>76200</xdr:rowOff>
    </xdr:from>
    <xdr:to>
      <xdr:col>25</xdr:col>
      <xdr:colOff>769620</xdr:colOff>
      <xdr:row>667</xdr:row>
      <xdr:rowOff>129540</xdr:rowOff>
    </xdr:to>
    <xdr:pic>
      <xdr:nvPicPr>
        <xdr:cNvPr id="6" name="Imagen 5">
          <a:extLst>
            <a:ext uri="{FF2B5EF4-FFF2-40B4-BE49-F238E27FC236}">
              <a16:creationId xmlns:a16="http://schemas.microsoft.com/office/drawing/2014/main" id="{B6AAA010-1C4A-4A0E-8F40-FA16BFD6B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668</xdr:row>
      <xdr:rowOff>129540</xdr:rowOff>
    </xdr:to>
    <xdr:pic>
      <xdr:nvPicPr>
        <xdr:cNvPr id="7" name="Imagen 6">
          <a:extLst>
            <a:ext uri="{FF2B5EF4-FFF2-40B4-BE49-F238E27FC236}">
              <a16:creationId xmlns:a16="http://schemas.microsoft.com/office/drawing/2014/main" id="{43AE987E-06A3-47B4-9723-39E8B19FE9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668</xdr:row>
      <xdr:rowOff>129540</xdr:rowOff>
    </xdr:to>
    <xdr:pic>
      <xdr:nvPicPr>
        <xdr:cNvPr id="8" name="Imagen 7">
          <a:extLst>
            <a:ext uri="{FF2B5EF4-FFF2-40B4-BE49-F238E27FC236}">
              <a16:creationId xmlns:a16="http://schemas.microsoft.com/office/drawing/2014/main" id="{BCAA92B7-03DB-47AA-B05D-6359B30B4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769620</xdr:colOff>
      <xdr:row>668</xdr:row>
      <xdr:rowOff>129540</xdr:rowOff>
    </xdr:to>
    <xdr:pic>
      <xdr:nvPicPr>
        <xdr:cNvPr id="9" name="Imagen 8">
          <a:extLst>
            <a:ext uri="{FF2B5EF4-FFF2-40B4-BE49-F238E27FC236}">
              <a16:creationId xmlns:a16="http://schemas.microsoft.com/office/drawing/2014/main" id="{6EB48338-E161-4BBB-9326-B94C0B560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201168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2667000</xdr:colOff>
      <xdr:row>655</xdr:row>
      <xdr:rowOff>76200</xdr:rowOff>
    </xdr:from>
    <xdr:to>
      <xdr:col>25</xdr:col>
      <xdr:colOff>7620</xdr:colOff>
      <xdr:row>668</xdr:row>
      <xdr:rowOff>68580</xdr:rowOff>
    </xdr:to>
    <xdr:pic>
      <xdr:nvPicPr>
        <xdr:cNvPr id="2" name="Imagen 1">
          <a:extLst>
            <a:ext uri="{FF2B5EF4-FFF2-40B4-BE49-F238E27FC236}">
              <a16:creationId xmlns:a16="http://schemas.microsoft.com/office/drawing/2014/main" id="{6F9436EF-73C7-4FCE-801C-A0A39F1222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11988546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2667000</xdr:colOff>
      <xdr:row>656</xdr:row>
      <xdr:rowOff>76200</xdr:rowOff>
    </xdr:from>
    <xdr:to>
      <xdr:col>25</xdr:col>
      <xdr:colOff>7620</xdr:colOff>
      <xdr:row>669</xdr:row>
      <xdr:rowOff>68580</xdr:rowOff>
    </xdr:to>
    <xdr:pic>
      <xdr:nvPicPr>
        <xdr:cNvPr id="3" name="Imagen 2">
          <a:extLst>
            <a:ext uri="{FF2B5EF4-FFF2-40B4-BE49-F238E27FC236}">
              <a16:creationId xmlns:a16="http://schemas.microsoft.com/office/drawing/2014/main" id="{7A7FAE31-A027-4B31-BE0F-E84A492A8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17040" y="120068340"/>
          <a:ext cx="798576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220980</xdr:colOff>
      <xdr:row>658</xdr:row>
      <xdr:rowOff>45720</xdr:rowOff>
    </xdr:from>
    <xdr:to>
      <xdr:col>39</xdr:col>
      <xdr:colOff>190500</xdr:colOff>
      <xdr:row>670</xdr:row>
      <xdr:rowOff>83820</xdr:rowOff>
    </xdr:to>
    <xdr:pic>
      <xdr:nvPicPr>
        <xdr:cNvPr id="7" name="Imagen 6">
          <a:extLst>
            <a:ext uri="{FF2B5EF4-FFF2-40B4-BE49-F238E27FC236}">
              <a16:creationId xmlns:a16="http://schemas.microsoft.com/office/drawing/2014/main" id="{EBD0E29F-F220-4CCD-A18D-E99E5BC9F5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92200" y="120388380"/>
          <a:ext cx="799338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365760</xdr:colOff>
      <xdr:row>656</xdr:row>
      <xdr:rowOff>76200</xdr:rowOff>
    </xdr:from>
    <xdr:to>
      <xdr:col>38</xdr:col>
      <xdr:colOff>198120</xdr:colOff>
      <xdr:row>668</xdr:row>
      <xdr:rowOff>129540</xdr:rowOff>
    </xdr:to>
    <xdr:pic>
      <xdr:nvPicPr>
        <xdr:cNvPr id="8" name="Imagen 7">
          <a:extLst>
            <a:ext uri="{FF2B5EF4-FFF2-40B4-BE49-F238E27FC236}">
              <a16:creationId xmlns:a16="http://schemas.microsoft.com/office/drawing/2014/main" id="{D2A83F4E-AF5A-4267-BD8B-F339D4D5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07340" y="120068340"/>
          <a:ext cx="799338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754380</xdr:colOff>
      <xdr:row>657</xdr:row>
      <xdr:rowOff>30480</xdr:rowOff>
    </xdr:from>
    <xdr:to>
      <xdr:col>38</xdr:col>
      <xdr:colOff>586740</xdr:colOff>
      <xdr:row>669</xdr:row>
      <xdr:rowOff>83820</xdr:rowOff>
    </xdr:to>
    <xdr:pic>
      <xdr:nvPicPr>
        <xdr:cNvPr id="9" name="Imagen 8">
          <a:extLst>
            <a:ext uri="{FF2B5EF4-FFF2-40B4-BE49-F238E27FC236}">
              <a16:creationId xmlns:a16="http://schemas.microsoft.com/office/drawing/2014/main" id="{624204CD-391F-4F67-A86F-305BC246E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5960" y="120205500"/>
          <a:ext cx="7993380"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50800</xdr:colOff>
      <xdr:row>402</xdr:row>
      <xdr:rowOff>76200</xdr:rowOff>
    </xdr:from>
    <xdr:to>
      <xdr:col>0</xdr:col>
      <xdr:colOff>2343150</xdr:colOff>
      <xdr:row>406</xdr:row>
      <xdr:rowOff>101600</xdr:rowOff>
    </xdr:to>
    <xdr:pic>
      <xdr:nvPicPr>
        <xdr:cNvPr id="2" name="Picture 126" descr="image00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3" name="Picture 126" descr="image001">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 name="Picture 126" descr="image001">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5" name="Picture 126" descr="image00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 name="Picture 126" descr="image00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 name="Picture 126" descr="image001">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8" name="Picture 126" descr="image001">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9" name="Picture 126" descr="image001">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0" name="Picture 126" descr="image001">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1" name="Picture 126" descr="image001">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2" name="Picture 126" descr="image00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3" name="Picture 126" descr="image001">
          <a:extLst>
            <a:ext uri="{FF2B5EF4-FFF2-40B4-BE49-F238E27FC236}">
              <a16:creationId xmlns:a16="http://schemas.microsoft.com/office/drawing/2014/main" id="{00000000-0008-0000-08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14" name="Picture 126" descr="image001">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15" name="Picture 126" descr="image001">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16" name="Picture 126" descr="image001">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17" name="Picture 126" descr="image001">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8" name="Picture 126" descr="image001">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19" name="Picture 126" descr="image001">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20" name="Picture 126" descr="image001">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21" name="Picture 126" descr="image001">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2" name="Picture 126" descr="image001">
          <a:extLst>
            <a:ext uri="{FF2B5EF4-FFF2-40B4-BE49-F238E27FC236}">
              <a16:creationId xmlns:a16="http://schemas.microsoft.com/office/drawing/2014/main" id="{00000000-0008-0000-08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3" name="Picture 126" descr="image001">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4" name="Picture 126" descr="image001">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5" name="Picture 126" descr="image001">
          <a:extLst>
            <a:ext uri="{FF2B5EF4-FFF2-40B4-BE49-F238E27FC236}">
              <a16:creationId xmlns:a16="http://schemas.microsoft.com/office/drawing/2014/main" id="{00000000-0008-0000-08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6" name="Picture 126" descr="image001">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5455740"/>
          <a:ext cx="280670" cy="93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7" name="Picture 126" descr="image001">
          <a:extLst>
            <a:ext uri="{FF2B5EF4-FFF2-40B4-BE49-F238E27FC236}">
              <a16:creationId xmlns:a16="http://schemas.microsoft.com/office/drawing/2014/main" id="{00000000-0008-0000-08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5455740"/>
          <a:ext cx="280670" cy="93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8" name="Picture 126" descr="image001">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5455740"/>
          <a:ext cx="280670" cy="93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29" name="Picture 126" descr="image001">
          <a:extLst>
            <a:ext uri="{FF2B5EF4-FFF2-40B4-BE49-F238E27FC236}">
              <a16:creationId xmlns:a16="http://schemas.microsoft.com/office/drawing/2014/main" id="{00000000-0008-0000-08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5455740"/>
          <a:ext cx="280670" cy="932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30" name="Picture 126" descr="image001">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5862040"/>
          <a:ext cx="281940" cy="709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31" name="Picture 126" descr="image001">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5862040"/>
          <a:ext cx="281940" cy="709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32" name="Picture 126" descr="image001">
          <a:extLst>
            <a:ext uri="{FF2B5EF4-FFF2-40B4-BE49-F238E27FC236}">
              <a16:creationId xmlns:a16="http://schemas.microsoft.com/office/drawing/2014/main" id="{00000000-0008-0000-08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5862040"/>
          <a:ext cx="281940" cy="709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33" name="Picture 126" descr="image001">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5862040"/>
          <a:ext cx="281940" cy="709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402</xdr:row>
      <xdr:rowOff>76200</xdr:rowOff>
    </xdr:from>
    <xdr:to>
      <xdr:col>0</xdr:col>
      <xdr:colOff>2238375</xdr:colOff>
      <xdr:row>406</xdr:row>
      <xdr:rowOff>104775</xdr:rowOff>
    </xdr:to>
    <xdr:pic>
      <xdr:nvPicPr>
        <xdr:cNvPr id="34" name="Picture 126" descr="image001">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1668600"/>
          <a:ext cx="3429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47625</xdr:colOff>
      <xdr:row>402</xdr:row>
      <xdr:rowOff>76200</xdr:rowOff>
    </xdr:from>
    <xdr:to>
      <xdr:col>0</xdr:col>
      <xdr:colOff>2238375</xdr:colOff>
      <xdr:row>406</xdr:row>
      <xdr:rowOff>104775</xdr:rowOff>
    </xdr:to>
    <xdr:pic>
      <xdr:nvPicPr>
        <xdr:cNvPr id="35" name="Picture 126" descr="image001">
          <a:extLst>
            <a:ext uri="{FF2B5EF4-FFF2-40B4-BE49-F238E27FC236}">
              <a16:creationId xmlns:a16="http://schemas.microsoft.com/office/drawing/2014/main" id="{00000000-0008-0000-08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91668600"/>
          <a:ext cx="3429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354</xdr:row>
      <xdr:rowOff>76200</xdr:rowOff>
    </xdr:from>
    <xdr:to>
      <xdr:col>0</xdr:col>
      <xdr:colOff>2260600</xdr:colOff>
      <xdr:row>358</xdr:row>
      <xdr:rowOff>107950</xdr:rowOff>
    </xdr:to>
    <xdr:pic>
      <xdr:nvPicPr>
        <xdr:cNvPr id="36" name="Picture 126" descr="image001">
          <a:extLst>
            <a:ext uri="{FF2B5EF4-FFF2-40B4-BE49-F238E27FC236}">
              <a16:creationId xmlns:a16="http://schemas.microsoft.com/office/drawing/2014/main" id="{00000000-0008-0000-08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0200500"/>
          <a:ext cx="3429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354</xdr:row>
      <xdr:rowOff>76200</xdr:rowOff>
    </xdr:from>
    <xdr:to>
      <xdr:col>0</xdr:col>
      <xdr:colOff>2260600</xdr:colOff>
      <xdr:row>358</xdr:row>
      <xdr:rowOff>107950</xdr:rowOff>
    </xdr:to>
    <xdr:pic>
      <xdr:nvPicPr>
        <xdr:cNvPr id="37" name="Picture 126" descr="image001">
          <a:extLst>
            <a:ext uri="{FF2B5EF4-FFF2-40B4-BE49-F238E27FC236}">
              <a16:creationId xmlns:a16="http://schemas.microsoft.com/office/drawing/2014/main" id="{00000000-0008-0000-0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0200500"/>
          <a:ext cx="3429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354</xdr:row>
      <xdr:rowOff>76200</xdr:rowOff>
    </xdr:from>
    <xdr:to>
      <xdr:col>0</xdr:col>
      <xdr:colOff>2260600</xdr:colOff>
      <xdr:row>358</xdr:row>
      <xdr:rowOff>107950</xdr:rowOff>
    </xdr:to>
    <xdr:pic>
      <xdr:nvPicPr>
        <xdr:cNvPr id="38" name="Picture 126" descr="image001">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0200500"/>
          <a:ext cx="3429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354</xdr:row>
      <xdr:rowOff>76200</xdr:rowOff>
    </xdr:from>
    <xdr:to>
      <xdr:col>0</xdr:col>
      <xdr:colOff>2260600</xdr:colOff>
      <xdr:row>358</xdr:row>
      <xdr:rowOff>107950</xdr:rowOff>
    </xdr:to>
    <xdr:pic>
      <xdr:nvPicPr>
        <xdr:cNvPr id="39" name="Picture 126" descr="image001">
          <a:extLst>
            <a:ext uri="{FF2B5EF4-FFF2-40B4-BE49-F238E27FC236}">
              <a16:creationId xmlns:a16="http://schemas.microsoft.com/office/drawing/2014/main" id="{00000000-0008-0000-08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0200500"/>
          <a:ext cx="3429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0" name="Picture 126" descr="image001">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1" name="Picture 126" descr="image001">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2" name="Picture 126" descr="image001">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3" name="Picture 126" descr="image001">
          <a:extLst>
            <a:ext uri="{FF2B5EF4-FFF2-40B4-BE49-F238E27FC236}">
              <a16:creationId xmlns:a16="http://schemas.microsoft.com/office/drawing/2014/main" id="{00000000-0008-0000-08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4" name="Picture 126" descr="image001">
          <a:extLst>
            <a:ext uri="{FF2B5EF4-FFF2-40B4-BE49-F238E27FC236}">
              <a16:creationId xmlns:a16="http://schemas.microsoft.com/office/drawing/2014/main" id="{00000000-0008-0000-08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5" name="Picture 126" descr="image001">
          <a:extLst>
            <a:ext uri="{FF2B5EF4-FFF2-40B4-BE49-F238E27FC236}">
              <a16:creationId xmlns:a16="http://schemas.microsoft.com/office/drawing/2014/main" id="{00000000-0008-0000-08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6" name="Picture 126" descr="image001">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47" name="Picture 126" descr="image001">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48" name="Picture 126" descr="image001">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49" name="Picture 126" descr="image001">
          <a:extLst>
            <a:ext uri="{FF2B5EF4-FFF2-40B4-BE49-F238E27FC236}">
              <a16:creationId xmlns:a16="http://schemas.microsoft.com/office/drawing/2014/main" id="{00000000-0008-0000-08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0" name="Picture 126" descr="image001">
          <a:extLst>
            <a:ext uri="{FF2B5EF4-FFF2-40B4-BE49-F238E27FC236}">
              <a16:creationId xmlns:a16="http://schemas.microsoft.com/office/drawing/2014/main" id="{00000000-0008-0000-08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1" name="Picture 126" descr="image001">
          <a:extLst>
            <a:ext uri="{FF2B5EF4-FFF2-40B4-BE49-F238E27FC236}">
              <a16:creationId xmlns:a16="http://schemas.microsoft.com/office/drawing/2014/main" id="{00000000-0008-0000-08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52" name="Picture 126" descr="image00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53" name="Picture 126" descr="image001">
          <a:extLst>
            <a:ext uri="{FF2B5EF4-FFF2-40B4-BE49-F238E27FC236}">
              <a16:creationId xmlns:a16="http://schemas.microsoft.com/office/drawing/2014/main" id="{00000000-0008-0000-08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54" name="Picture 126" descr="image001">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55" name="Picture 126" descr="image001">
          <a:extLst>
            <a:ext uri="{FF2B5EF4-FFF2-40B4-BE49-F238E27FC236}">
              <a16:creationId xmlns:a16="http://schemas.microsoft.com/office/drawing/2014/main" id="{00000000-0008-0000-08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6" name="Picture 126" descr="image001">
          <a:extLst>
            <a:ext uri="{FF2B5EF4-FFF2-40B4-BE49-F238E27FC236}">
              <a16:creationId xmlns:a16="http://schemas.microsoft.com/office/drawing/2014/main" id="{00000000-0008-0000-08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7" name="Picture 126" descr="image001">
          <a:extLst>
            <a:ext uri="{FF2B5EF4-FFF2-40B4-BE49-F238E27FC236}">
              <a16:creationId xmlns:a16="http://schemas.microsoft.com/office/drawing/2014/main" id="{00000000-0008-0000-08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8" name="Picture 126" descr="image001">
          <a:extLst>
            <a:ext uri="{FF2B5EF4-FFF2-40B4-BE49-F238E27FC236}">
              <a16:creationId xmlns:a16="http://schemas.microsoft.com/office/drawing/2014/main" id="{00000000-0008-0000-08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59" name="Picture 126" descr="image001">
          <a:extLst>
            <a:ext uri="{FF2B5EF4-FFF2-40B4-BE49-F238E27FC236}">
              <a16:creationId xmlns:a16="http://schemas.microsoft.com/office/drawing/2014/main" id="{00000000-0008-0000-08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0" name="Picture 126" descr="image001">
          <a:extLst>
            <a:ext uri="{FF2B5EF4-FFF2-40B4-BE49-F238E27FC236}">
              <a16:creationId xmlns:a16="http://schemas.microsoft.com/office/drawing/2014/main" id="{00000000-0008-0000-08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1" name="Picture 126" descr="image001">
          <a:extLst>
            <a:ext uri="{FF2B5EF4-FFF2-40B4-BE49-F238E27FC236}">
              <a16:creationId xmlns:a16="http://schemas.microsoft.com/office/drawing/2014/main" id="{00000000-0008-0000-08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2" name="Picture 126" descr="image001">
          <a:extLst>
            <a:ext uri="{FF2B5EF4-FFF2-40B4-BE49-F238E27FC236}">
              <a16:creationId xmlns:a16="http://schemas.microsoft.com/office/drawing/2014/main" id="{00000000-0008-0000-08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3" name="Picture 126" descr="image001">
          <a:extLst>
            <a:ext uri="{FF2B5EF4-FFF2-40B4-BE49-F238E27FC236}">
              <a16:creationId xmlns:a16="http://schemas.microsoft.com/office/drawing/2014/main" id="{00000000-0008-0000-08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4" name="Picture 126" descr="image001">
          <a:extLst>
            <a:ext uri="{FF2B5EF4-FFF2-40B4-BE49-F238E27FC236}">
              <a16:creationId xmlns:a16="http://schemas.microsoft.com/office/drawing/2014/main" id="{00000000-0008-0000-08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5" name="Picture 126" descr="image001">
          <a:extLst>
            <a:ext uri="{FF2B5EF4-FFF2-40B4-BE49-F238E27FC236}">
              <a16:creationId xmlns:a16="http://schemas.microsoft.com/office/drawing/2014/main" id="{00000000-0008-0000-08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6" name="Picture 126" descr="image001">
          <a:extLst>
            <a:ext uri="{FF2B5EF4-FFF2-40B4-BE49-F238E27FC236}">
              <a16:creationId xmlns:a16="http://schemas.microsoft.com/office/drawing/2014/main" id="{00000000-0008-0000-08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7" name="Picture 126" descr="image001">
          <a:extLst>
            <a:ext uri="{FF2B5EF4-FFF2-40B4-BE49-F238E27FC236}">
              <a16:creationId xmlns:a16="http://schemas.microsoft.com/office/drawing/2014/main" id="{00000000-0008-0000-08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8" name="Picture 126" descr="image001">
          <a:extLst>
            <a:ext uri="{FF2B5EF4-FFF2-40B4-BE49-F238E27FC236}">
              <a16:creationId xmlns:a16="http://schemas.microsoft.com/office/drawing/2014/main" id="{00000000-0008-0000-08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69" name="Picture 126" descr="image001">
          <a:extLst>
            <a:ext uri="{FF2B5EF4-FFF2-40B4-BE49-F238E27FC236}">
              <a16:creationId xmlns:a16="http://schemas.microsoft.com/office/drawing/2014/main" id="{00000000-0008-0000-08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0" name="Picture 126" descr="image001">
          <a:extLst>
            <a:ext uri="{FF2B5EF4-FFF2-40B4-BE49-F238E27FC236}">
              <a16:creationId xmlns:a16="http://schemas.microsoft.com/office/drawing/2014/main" id="{00000000-0008-0000-08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1" name="Picture 126" descr="image001">
          <a:extLst>
            <a:ext uri="{FF2B5EF4-FFF2-40B4-BE49-F238E27FC236}">
              <a16:creationId xmlns:a16="http://schemas.microsoft.com/office/drawing/2014/main" id="{00000000-0008-0000-08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72" name="Picture 126" descr="image001">
          <a:extLst>
            <a:ext uri="{FF2B5EF4-FFF2-40B4-BE49-F238E27FC236}">
              <a16:creationId xmlns:a16="http://schemas.microsoft.com/office/drawing/2014/main" id="{00000000-0008-0000-08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73" name="Picture 126" descr="image001">
          <a:extLst>
            <a:ext uri="{FF2B5EF4-FFF2-40B4-BE49-F238E27FC236}">
              <a16:creationId xmlns:a16="http://schemas.microsoft.com/office/drawing/2014/main" id="{00000000-0008-0000-08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74" name="Picture 126" descr="image001">
          <a:extLst>
            <a:ext uri="{FF2B5EF4-FFF2-40B4-BE49-F238E27FC236}">
              <a16:creationId xmlns:a16="http://schemas.microsoft.com/office/drawing/2014/main" id="{00000000-0008-0000-08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75" name="Picture 126" descr="image001">
          <a:extLst>
            <a:ext uri="{FF2B5EF4-FFF2-40B4-BE49-F238E27FC236}">
              <a16:creationId xmlns:a16="http://schemas.microsoft.com/office/drawing/2014/main" id="{00000000-0008-0000-08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6" name="Picture 126" descr="image001">
          <a:extLst>
            <a:ext uri="{FF2B5EF4-FFF2-40B4-BE49-F238E27FC236}">
              <a16:creationId xmlns:a16="http://schemas.microsoft.com/office/drawing/2014/main" id="{00000000-0008-0000-08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7" name="Picture 126" descr="image001">
          <a:extLst>
            <a:ext uri="{FF2B5EF4-FFF2-40B4-BE49-F238E27FC236}">
              <a16:creationId xmlns:a16="http://schemas.microsoft.com/office/drawing/2014/main" id="{00000000-0008-0000-08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8" name="Picture 126" descr="image001">
          <a:extLst>
            <a:ext uri="{FF2B5EF4-FFF2-40B4-BE49-F238E27FC236}">
              <a16:creationId xmlns:a16="http://schemas.microsoft.com/office/drawing/2014/main" id="{00000000-0008-0000-08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402</xdr:row>
      <xdr:rowOff>76200</xdr:rowOff>
    </xdr:from>
    <xdr:to>
      <xdr:col>0</xdr:col>
      <xdr:colOff>2343150</xdr:colOff>
      <xdr:row>406</xdr:row>
      <xdr:rowOff>101600</xdr:rowOff>
    </xdr:to>
    <xdr:pic>
      <xdr:nvPicPr>
        <xdr:cNvPr id="79" name="Picture 126" descr="image001">
          <a:extLst>
            <a:ext uri="{FF2B5EF4-FFF2-40B4-BE49-F238E27FC236}">
              <a16:creationId xmlns:a16="http://schemas.microsoft.com/office/drawing/2014/main" id="{00000000-0008-0000-08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9115900"/>
          <a:ext cx="349250" cy="90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80" name="Picture 126" descr="image001">
          <a:extLst>
            <a:ext uri="{FF2B5EF4-FFF2-40B4-BE49-F238E27FC236}">
              <a16:creationId xmlns:a16="http://schemas.microsoft.com/office/drawing/2014/main" id="{00000000-0008-0000-08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81" name="Picture 126" descr="image001">
          <a:extLst>
            <a:ext uri="{FF2B5EF4-FFF2-40B4-BE49-F238E27FC236}">
              <a16:creationId xmlns:a16="http://schemas.microsoft.com/office/drawing/2014/main" id="{00000000-0008-0000-08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82" name="Picture 126" descr="image001">
          <a:extLst>
            <a:ext uri="{FF2B5EF4-FFF2-40B4-BE49-F238E27FC236}">
              <a16:creationId xmlns:a16="http://schemas.microsoft.com/office/drawing/2014/main" id="{00000000-0008-0000-08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618</xdr:row>
      <xdr:rowOff>76200</xdr:rowOff>
    </xdr:from>
    <xdr:to>
      <xdr:col>0</xdr:col>
      <xdr:colOff>2260600</xdr:colOff>
      <xdr:row>622</xdr:row>
      <xdr:rowOff>107950</xdr:rowOff>
    </xdr:to>
    <xdr:pic>
      <xdr:nvPicPr>
        <xdr:cNvPr id="83" name="Picture 126" descr="image001">
          <a:extLst>
            <a:ext uri="{FF2B5EF4-FFF2-40B4-BE49-F238E27FC236}">
              <a16:creationId xmlns:a16="http://schemas.microsoft.com/office/drawing/2014/main" id="{00000000-0008-0000-08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0002260"/>
          <a:ext cx="350520" cy="2874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600635</xdr:colOff>
      <xdr:row>6</xdr:row>
      <xdr:rowOff>161364</xdr:rowOff>
    </xdr:from>
    <xdr:to>
      <xdr:col>26</xdr:col>
      <xdr:colOff>45142</xdr:colOff>
      <xdr:row>39</xdr:row>
      <xdr:rowOff>54779</xdr:rowOff>
    </xdr:to>
    <xdr:pic>
      <xdr:nvPicPr>
        <xdr:cNvPr id="2" name="Imagen 1">
          <a:extLst>
            <a:ext uri="{FF2B5EF4-FFF2-40B4-BE49-F238E27FC236}">
              <a16:creationId xmlns:a16="http://schemas.microsoft.com/office/drawing/2014/main" id="{BB6EEE20-0E27-42FA-B43C-3D6FBAABCDC6}"/>
            </a:ext>
          </a:extLst>
        </xdr:cNvPr>
        <xdr:cNvPicPr>
          <a:picLocks noChangeAspect="1"/>
        </xdr:cNvPicPr>
      </xdr:nvPicPr>
      <xdr:blipFill>
        <a:blip xmlns:r="http://schemas.openxmlformats.org/officeDocument/2006/relationships" r:embed="rId1"/>
        <a:stretch>
          <a:fillRect/>
        </a:stretch>
      </xdr:blipFill>
      <xdr:spPr>
        <a:xfrm>
          <a:off x="21721482" y="1317811"/>
          <a:ext cx="6419048" cy="55142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204842</xdr:colOff>
      <xdr:row>6</xdr:row>
      <xdr:rowOff>1792</xdr:rowOff>
    </xdr:from>
    <xdr:to>
      <xdr:col>24</xdr:col>
      <xdr:colOff>8834</xdr:colOff>
      <xdr:row>6010</xdr:row>
      <xdr:rowOff>48504</xdr:rowOff>
    </xdr:to>
    <xdr:pic>
      <xdr:nvPicPr>
        <xdr:cNvPr id="2" name="Imagen 1">
          <a:extLst>
            <a:ext uri="{FF2B5EF4-FFF2-40B4-BE49-F238E27FC236}">
              <a16:creationId xmlns:a16="http://schemas.microsoft.com/office/drawing/2014/main" id="{A51F5196-FFF3-4032-9D1F-74214FE890B0}"/>
            </a:ext>
          </a:extLst>
        </xdr:cNvPr>
        <xdr:cNvPicPr>
          <a:picLocks noChangeAspect="1"/>
        </xdr:cNvPicPr>
      </xdr:nvPicPr>
      <xdr:blipFill>
        <a:blip xmlns:r="http://schemas.openxmlformats.org/officeDocument/2006/relationships" r:embed="rId1"/>
        <a:stretch>
          <a:fillRect/>
        </a:stretch>
      </xdr:blipFill>
      <xdr:spPr>
        <a:xfrm>
          <a:off x="22165682" y="1144792"/>
          <a:ext cx="4947492" cy="5428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885826</xdr:colOff>
      <xdr:row>81</xdr:row>
      <xdr:rowOff>66675</xdr:rowOff>
    </xdr:from>
    <xdr:to>
      <xdr:col>7</xdr:col>
      <xdr:colOff>0</xdr:colOff>
      <xdr:row>97</xdr:row>
      <xdr:rowOff>38101</xdr:rowOff>
    </xdr:to>
    <xdr:sp macro="" textlink="">
      <xdr:nvSpPr>
        <xdr:cNvPr id="2" name="1 CuadroTexto">
          <a:extLst>
            <a:ext uri="{FF2B5EF4-FFF2-40B4-BE49-F238E27FC236}">
              <a16:creationId xmlns:a16="http://schemas.microsoft.com/office/drawing/2014/main" id="{00000000-0008-0000-1700-000002000000}"/>
            </a:ext>
          </a:extLst>
        </xdr:cNvPr>
        <xdr:cNvSpPr txBox="1"/>
      </xdr:nvSpPr>
      <xdr:spPr>
        <a:xfrm>
          <a:off x="1295401" y="9791700"/>
          <a:ext cx="5753099" cy="2562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s-ES" b="1"/>
            <a:t>Para las personas naturales y sucesiones indivisas obligadas a llevar contabilidad y las sociedades</a:t>
          </a:r>
          <a:r>
            <a:rPr lang="es-ES"/>
            <a:t>.- La suma matemática del 0.2% del patrimonio total + 0.2% del total de costos y gastos deducibles a efecto del Impuesto a la Renta + 0.4% del activo total + 0.4% del total de ingresos gravables a efecto del impuesto a la renta.</a:t>
          </a:r>
        </a:p>
        <a:p>
          <a:r>
            <a:rPr lang="es-ES"/>
            <a:t>Se deberá incluir dentro de los activos de las arrendadoras mercantiles los bienes dados por ellas en arrendamiento mercantil</a:t>
          </a:r>
        </a:p>
        <a:p>
          <a:r>
            <a:rPr lang="es-ES"/>
            <a:t>Las instituciones sujetas al control de la Superintendencia de Bancos y Seguros y cooperativas de ahorro y crédito y similares, no considerarán en el cálculo del anticipo los activos monetarios.</a:t>
          </a:r>
        </a:p>
        <a:p>
          <a:r>
            <a:rPr lang="es-ES"/>
            <a:t>No se considerará el valor del terreno sobre el que desarrollen actividades agropecuarias.</a:t>
          </a:r>
        </a:p>
        <a:p>
          <a:r>
            <a:rPr lang="es-ES"/>
            <a:t>No se considerará para el cálculo las cuentas por cobrar salvo aquellas que mantengan con relacionadas.</a:t>
          </a:r>
        </a:p>
        <a:p>
          <a:r>
            <a:rPr lang="es-ES"/>
            <a:t>El anticipo constituye crédito tributario para el pago de Impuesto a la Renta y se lo pagará en dos cuotas en los meses de julio y septiembre de acuerdo al noveno dígito del RUC o cédula.</a:t>
          </a:r>
        </a:p>
        <a:p>
          <a:r>
            <a:rPr lang="es-ES"/>
            <a:t>Referencia: Artículo 41, Ley Orgánica de Régimen Tributario Interno</a:t>
          </a:r>
        </a:p>
        <a:p>
          <a:endParaRPr lang="es-ES" sz="1100"/>
        </a:p>
      </xdr:txBody>
    </xdr:sp>
    <xdr:clientData/>
  </xdr:twoCellAnchor>
  <xdr:twoCellAnchor editAs="oneCell">
    <xdr:from>
      <xdr:col>0</xdr:col>
      <xdr:colOff>877389</xdr:colOff>
      <xdr:row>0</xdr:row>
      <xdr:rowOff>0</xdr:rowOff>
    </xdr:from>
    <xdr:to>
      <xdr:col>1</xdr:col>
      <xdr:colOff>1821180</xdr:colOff>
      <xdr:row>5</xdr:row>
      <xdr:rowOff>9525</xdr:rowOff>
    </xdr:to>
    <xdr:pic>
      <xdr:nvPicPr>
        <xdr:cNvPr id="3" name="Imagen 2" descr="C:\Users\Usuario\Desktop\A AUDITORIAS\A AUDITORIAS\2018\LOGOS\Logo 1\3ANG_LOGO.png">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7389" y="0"/>
          <a:ext cx="1827711" cy="85534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2076450</xdr:colOff>
      <xdr:row>5</xdr:row>
      <xdr:rowOff>116205</xdr:rowOff>
    </xdr:to>
    <xdr:pic>
      <xdr:nvPicPr>
        <xdr:cNvPr id="2" name="Imagen 1" descr="C:\Users\Usuario\Desktop\A AUDITORIAS\A AUDITORIAS\2018\LOGOS\Logo 1\3ANG_LOGO.png">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0"/>
          <a:ext cx="2028825" cy="962025"/>
        </a:xfrm>
        <a:prstGeom prst="rect">
          <a:avLst/>
        </a:prstGeom>
        <a:noFill/>
        <a:ln>
          <a:noFill/>
        </a:ln>
      </xdr:spPr>
    </xdr:pic>
    <xdr:clientData/>
  </xdr:twoCellAnchor>
  <xdr:twoCellAnchor editAs="oneCell">
    <xdr:from>
      <xdr:col>11</xdr:col>
      <xdr:colOff>0</xdr:colOff>
      <xdr:row>52</xdr:row>
      <xdr:rowOff>0</xdr:rowOff>
    </xdr:from>
    <xdr:to>
      <xdr:col>11</xdr:col>
      <xdr:colOff>742857</xdr:colOff>
      <xdr:row>55</xdr:row>
      <xdr:rowOff>11366</xdr:rowOff>
    </xdr:to>
    <xdr:pic>
      <xdr:nvPicPr>
        <xdr:cNvPr id="3" name="Imagen 2">
          <a:extLst>
            <a:ext uri="{FF2B5EF4-FFF2-40B4-BE49-F238E27FC236}">
              <a16:creationId xmlns:a16="http://schemas.microsoft.com/office/drawing/2014/main" id="{668F055E-34A4-4AEC-AF8E-BFBE0C6377AA}"/>
            </a:ext>
          </a:extLst>
        </xdr:cNvPr>
        <xdr:cNvPicPr>
          <a:picLocks noChangeAspect="1"/>
        </xdr:cNvPicPr>
      </xdr:nvPicPr>
      <xdr:blipFill>
        <a:blip xmlns:r="http://schemas.openxmlformats.org/officeDocument/2006/relationships" r:embed="rId2"/>
        <a:stretch>
          <a:fillRect/>
        </a:stretch>
      </xdr:blipFill>
      <xdr:spPr>
        <a:xfrm>
          <a:off x="10988040" y="8755380"/>
          <a:ext cx="742857" cy="5142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333376</xdr:colOff>
      <xdr:row>6</xdr:row>
      <xdr:rowOff>0</xdr:rowOff>
    </xdr:from>
    <xdr:to>
      <xdr:col>16</xdr:col>
      <xdr:colOff>314326</xdr:colOff>
      <xdr:row>11</xdr:row>
      <xdr:rowOff>91440</xdr:rowOff>
    </xdr:to>
    <xdr:pic>
      <xdr:nvPicPr>
        <xdr:cNvPr id="3" name="Imagen 2">
          <a:extLst>
            <a:ext uri="{FF2B5EF4-FFF2-40B4-BE49-F238E27FC236}">
              <a16:creationId xmlns:a16="http://schemas.microsoft.com/office/drawing/2014/main" id="{7016D92C-CBB6-440D-9B60-DE4973383711}"/>
            </a:ext>
          </a:extLst>
        </xdr:cNvPr>
        <xdr:cNvPicPr>
          <a:picLocks noChangeAspect="1"/>
        </xdr:cNvPicPr>
      </xdr:nvPicPr>
      <xdr:blipFill rotWithShape="1">
        <a:blip xmlns:r="http://schemas.openxmlformats.org/officeDocument/2006/relationships" r:embed="rId1"/>
        <a:srcRect l="15769" t="46277" r="5715" b="18614"/>
        <a:stretch/>
      </xdr:blipFill>
      <xdr:spPr>
        <a:xfrm>
          <a:off x="6819901" y="1057275"/>
          <a:ext cx="6781800" cy="16916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23815</xdr:colOff>
      <xdr:row>1</xdr:row>
      <xdr:rowOff>142875</xdr:rowOff>
    </xdr:from>
    <xdr:to>
      <xdr:col>1</xdr:col>
      <xdr:colOff>1714501</xdr:colOff>
      <xdr:row>5</xdr:row>
      <xdr:rowOff>178594</xdr:rowOff>
    </xdr:to>
    <xdr:pic>
      <xdr:nvPicPr>
        <xdr:cNvPr id="2" name="Imagen 1" descr="C:\Users\Usuario\Desktop\A AUDITORIAS\A AUDITORIAS\2018\LOGOS\Logo 1\3ANG_LOGO.png">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4440" y="309563"/>
          <a:ext cx="1690686" cy="833437"/>
        </a:xfrm>
        <a:prstGeom prst="rect">
          <a:avLst/>
        </a:prstGeom>
        <a:noFill/>
        <a:ln>
          <a:solidFill>
            <a:schemeClr val="accent1"/>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0</xdr:row>
      <xdr:rowOff>19051</xdr:rowOff>
    </xdr:from>
    <xdr:to>
      <xdr:col>1</xdr:col>
      <xdr:colOff>1524000</xdr:colOff>
      <xdr:row>3</xdr:row>
      <xdr:rowOff>93346</xdr:rowOff>
    </xdr:to>
    <xdr:pic>
      <xdr:nvPicPr>
        <xdr:cNvPr id="2" name="Imagen 1" descr="C:\Users\Usuario\Desktop\A AUDITORIAS\A AUDITORIAS\2018\LOGOS\Logo 1\3ANG_LOGO.png">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19051"/>
          <a:ext cx="1495425" cy="666750"/>
        </a:xfrm>
        <a:prstGeom prst="rect">
          <a:avLst/>
        </a:prstGeom>
        <a:noFill/>
        <a:ln>
          <a:solidFill>
            <a:schemeClr val="accent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1013573</xdr:colOff>
      <xdr:row>1</xdr:row>
      <xdr:rowOff>73960</xdr:rowOff>
    </xdr:from>
    <xdr:to>
      <xdr:col>1</xdr:col>
      <xdr:colOff>1768289</xdr:colOff>
      <xdr:row>6</xdr:row>
      <xdr:rowOff>73959</xdr:rowOff>
    </xdr:to>
    <xdr:pic>
      <xdr:nvPicPr>
        <xdr:cNvPr id="2" name="Imagen 1" descr="C:\Users\Usuario\Desktop\A AUDITORIAS\A AUDITORIAS\2018\LOGOS\Logo 1\3ANG_LOGO.png">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573" y="244289"/>
          <a:ext cx="1794622" cy="851646"/>
        </a:xfrm>
        <a:prstGeom prst="rect">
          <a:avLst/>
        </a:prstGeom>
        <a:noFill/>
        <a:ln>
          <a:solidFill>
            <a:schemeClr val="accent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1156334</xdr:colOff>
      <xdr:row>0</xdr:row>
      <xdr:rowOff>150496</xdr:rowOff>
    </xdr:from>
    <xdr:to>
      <xdr:col>1</xdr:col>
      <xdr:colOff>2585085</xdr:colOff>
      <xdr:row>5</xdr:row>
      <xdr:rowOff>121921</xdr:rowOff>
    </xdr:to>
    <xdr:pic>
      <xdr:nvPicPr>
        <xdr:cNvPr id="2" name="Imagen 1" descr="C:\Users\Usuario\Desktop\A AUDITORIAS\A AUDITORIAS\2018\LOGOS\Logo 1\3ANG_LOGO.png">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8874" y="318136"/>
          <a:ext cx="1428751" cy="809625"/>
        </a:xfrm>
        <a:prstGeom prst="rect">
          <a:avLst/>
        </a:prstGeom>
        <a:noFill/>
        <a:ln>
          <a:solidFill>
            <a:schemeClr val="accent1"/>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28574</xdr:colOff>
      <xdr:row>0</xdr:row>
      <xdr:rowOff>28576</xdr:rowOff>
    </xdr:from>
    <xdr:to>
      <xdr:col>1</xdr:col>
      <xdr:colOff>1457325</xdr:colOff>
      <xdr:row>5</xdr:row>
      <xdr:rowOff>1</xdr:rowOff>
    </xdr:to>
    <xdr:pic>
      <xdr:nvPicPr>
        <xdr:cNvPr id="2" name="Imagen 1" descr="C:\Users\Usuario\Desktop\A AUDITORIAS\A AUDITORIAS\2018\LOGOS\Logo 1\3ANG_LOGO.png">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1114" y="28576"/>
          <a:ext cx="1428751" cy="809625"/>
        </a:xfrm>
        <a:prstGeom prst="rect">
          <a:avLst/>
        </a:prstGeom>
        <a:noFill/>
        <a:ln>
          <a:solidFill>
            <a:schemeClr val="accent1"/>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57175"/>
          <a:ext cx="1514475" cy="771525"/>
        </a:xfrm>
        <a:prstGeom prst="rect">
          <a:avLst/>
        </a:prstGeom>
        <a:noFill/>
        <a:ln>
          <a:solidFill>
            <a:schemeClr val="accent1"/>
          </a:solid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171450</xdr:colOff>
      <xdr:row>1</xdr:row>
      <xdr:rowOff>95250</xdr:rowOff>
    </xdr:from>
    <xdr:to>
      <xdr:col>1</xdr:col>
      <xdr:colOff>1685925</xdr:colOff>
      <xdr:row>6</xdr:row>
      <xdr:rowOff>57150</xdr:rowOff>
    </xdr:to>
    <xdr:pic>
      <xdr:nvPicPr>
        <xdr:cNvPr id="2" name="Imagen 1" descr="C:\Users\Usuario\Desktop\A AUDITORIAS\A AUDITORIAS\2018\LOGOS\Logo 1\3ANG_LOGO.png">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470" y="262890"/>
          <a:ext cx="1514475" cy="800100"/>
        </a:xfrm>
        <a:prstGeom prst="rect">
          <a:avLst/>
        </a:prstGeom>
        <a:noFill/>
        <a:ln>
          <a:solidFill>
            <a:schemeClr val="accent1"/>
          </a:solid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1794622</xdr:colOff>
      <xdr:row>4</xdr:row>
      <xdr:rowOff>186</xdr:rowOff>
    </xdr:to>
    <xdr:pic>
      <xdr:nvPicPr>
        <xdr:cNvPr id="2" name="Imagen 1" descr="C:\Users\Usuario\Desktop\A AUDITORIAS\A AUDITORIAS\2018\LOGOS\Logo 1\3ANG_LOGO.png">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0"/>
          <a:ext cx="1794622" cy="784411"/>
        </a:xfrm>
        <a:prstGeom prst="rect">
          <a:avLst/>
        </a:prstGeom>
        <a:noFill/>
        <a:ln>
          <a:solidFill>
            <a:schemeClr val="accent1"/>
          </a:solid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28575</xdr:colOff>
      <xdr:row>1</xdr:row>
      <xdr:rowOff>19050</xdr:rowOff>
    </xdr:from>
    <xdr:to>
      <xdr:col>1</xdr:col>
      <xdr:colOff>1666875</xdr:colOff>
      <xdr:row>5</xdr:row>
      <xdr:rowOff>123825</xdr:rowOff>
    </xdr:to>
    <xdr:pic>
      <xdr:nvPicPr>
        <xdr:cNvPr id="2" name="Imagen 1" descr="C:\Users\Usuario\Desktop\A AUDITORIAS\A AUDITORIAS\2018\LOGOS\Logo 1\3ANG_LOGO.png">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180975"/>
          <a:ext cx="1638300" cy="752475"/>
        </a:xfrm>
        <a:prstGeom prst="rect">
          <a:avLst/>
        </a:prstGeom>
        <a:noFill/>
        <a:ln>
          <a:solidFill>
            <a:schemeClr val="accent1"/>
          </a:solid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38100</xdr:colOff>
      <xdr:row>0</xdr:row>
      <xdr:rowOff>15240</xdr:rowOff>
    </xdr:from>
    <xdr:to>
      <xdr:col>1</xdr:col>
      <xdr:colOff>2066925</xdr:colOff>
      <xdr:row>5</xdr:row>
      <xdr:rowOff>146685</xdr:rowOff>
    </xdr:to>
    <xdr:pic>
      <xdr:nvPicPr>
        <xdr:cNvPr id="2" name="Imagen 1" descr="C:\Users\Usuario\Desktop\A AUDITORIAS\A AUDITORIAS\2018\LOGOS\Logo 1\3ANG_LOGO.png">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 y="15240"/>
          <a:ext cx="2028825" cy="969645"/>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2028825</xdr:colOff>
      <xdr:row>5</xdr:row>
      <xdr:rowOff>131445</xdr:rowOff>
    </xdr:to>
    <xdr:pic>
      <xdr:nvPicPr>
        <xdr:cNvPr id="2" name="Imagen 1" descr="C:\Users\Usuario\Desktop\A AUDITORIAS\A AUDITORIAS\2018\LOGOS\Logo 1\3ANG_LOGO.png">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0"/>
          <a:ext cx="2028825" cy="96964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748665</xdr:colOff>
      <xdr:row>6</xdr:row>
      <xdr:rowOff>131445</xdr:rowOff>
    </xdr:to>
    <xdr:pic>
      <xdr:nvPicPr>
        <xdr:cNvPr id="2" name="Imagen 1" descr="C:\Users\Usuario\Desktop\A AUDITORIAS\A AUDITORIAS\2018\LOGOS\Logo 1\3ANG_LOGO.png">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7640"/>
          <a:ext cx="2028825" cy="96964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748665</xdr:colOff>
      <xdr:row>5</xdr:row>
      <xdr:rowOff>131445</xdr:rowOff>
    </xdr:to>
    <xdr:pic>
      <xdr:nvPicPr>
        <xdr:cNvPr id="2" name="Imagen 1" descr="C:\Users\Usuario\Desktop\A AUDITORIAS\A AUDITORIAS\2018\LOGOS\Logo 1\3ANG_LOGO.png">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28825" cy="96964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748665</xdr:colOff>
      <xdr:row>5</xdr:row>
      <xdr:rowOff>131445</xdr:rowOff>
    </xdr:to>
    <xdr:pic>
      <xdr:nvPicPr>
        <xdr:cNvPr id="2" name="Imagen 1" descr="C:\Users\Usuario\Desktop\A AUDITORIAS\A AUDITORIAS\2018\LOGOS\Logo 1\3ANG_LOGO.png">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28825" cy="96964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748665</xdr:colOff>
      <xdr:row>5</xdr:row>
      <xdr:rowOff>131445</xdr:rowOff>
    </xdr:to>
    <xdr:pic>
      <xdr:nvPicPr>
        <xdr:cNvPr id="2" name="Imagen 1" descr="C:\Users\Usuario\Desktop\A AUDITORIAS\A AUDITORIAS\2018\LOGOS\Logo 1\3ANG_LOGO.png">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28825" cy="96964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167640"/>
          <a:ext cx="1794622" cy="782506"/>
        </a:xfrm>
        <a:prstGeom prst="rect">
          <a:avLst/>
        </a:prstGeom>
        <a:noFill/>
        <a:ln>
          <a:solidFill>
            <a:schemeClr val="accent1"/>
          </a:solid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167640"/>
          <a:ext cx="1794622" cy="782506"/>
        </a:xfrm>
        <a:prstGeom prst="rect">
          <a:avLst/>
        </a:prstGeom>
        <a:noFill/>
        <a:ln>
          <a:solidFill>
            <a:schemeClr val="accent1"/>
          </a:solid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167640"/>
          <a:ext cx="1794622" cy="782506"/>
        </a:xfrm>
        <a:prstGeom prst="rect">
          <a:avLst/>
        </a:prstGeom>
        <a:noFill/>
        <a:ln>
          <a:solidFill>
            <a:schemeClr val="accent1"/>
          </a:solid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167640"/>
          <a:ext cx="1794622" cy="782506"/>
        </a:xfrm>
        <a:prstGeom prst="rect">
          <a:avLst/>
        </a:prstGeom>
        <a:noFill/>
        <a:ln>
          <a:solidFill>
            <a:schemeClr val="accent1"/>
          </a:solid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3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4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4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1794622</xdr:colOff>
      <xdr:row>6</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4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0160" y="335280"/>
          <a:ext cx="1794622" cy="782506"/>
        </a:xfrm>
        <a:prstGeom prst="rect">
          <a:avLst/>
        </a:prstGeom>
        <a:noFill/>
        <a:ln>
          <a:solidFill>
            <a:schemeClr val="accent1"/>
          </a:solidFill>
        </a:ln>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111946</xdr:rowOff>
    </xdr:to>
    <xdr:pic>
      <xdr:nvPicPr>
        <xdr:cNvPr id="2" name="Imagen 1" descr="C:\Users\Usuario\Desktop\A AUDITORIAS\A AUDITORIAS\2018\LOGOS\Logo 1\3ANG_LOGO.png">
          <a:extLst>
            <a:ext uri="{FF2B5EF4-FFF2-40B4-BE49-F238E27FC236}">
              <a16:creationId xmlns:a16="http://schemas.microsoft.com/office/drawing/2014/main" id="{00000000-0008-0000-4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4440" y="167640"/>
          <a:ext cx="1794622" cy="782506"/>
        </a:xfrm>
        <a:prstGeom prst="rect">
          <a:avLst/>
        </a:prstGeom>
        <a:noFill/>
        <a:ln>
          <a:solidFill>
            <a:schemeClr val="accent1"/>
          </a:solidFill>
        </a:ln>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15240</xdr:colOff>
      <xdr:row>0</xdr:row>
      <xdr:rowOff>0</xdr:rowOff>
    </xdr:from>
    <xdr:to>
      <xdr:col>1</xdr:col>
      <xdr:colOff>1809862</xdr:colOff>
      <xdr:row>4</xdr:row>
      <xdr:rowOff>134806</xdr:rowOff>
    </xdr:to>
    <xdr:pic>
      <xdr:nvPicPr>
        <xdr:cNvPr id="2" name="Imagen 1" descr="C:\Users\Usuario\Desktop\A AUDITORIAS\A AUDITORIAS\2018\LOGOS\Logo 1\3ANG_LOGO.png">
          <a:extLst>
            <a:ext uri="{FF2B5EF4-FFF2-40B4-BE49-F238E27FC236}">
              <a16:creationId xmlns:a16="http://schemas.microsoft.com/office/drawing/2014/main" id="{00000000-0008-0000-4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0"/>
          <a:ext cx="1794622" cy="782506"/>
        </a:xfrm>
        <a:prstGeom prst="rect">
          <a:avLst/>
        </a:prstGeom>
        <a:noFill/>
        <a:ln>
          <a:solidFill>
            <a:schemeClr val="accent1"/>
          </a:solidFill>
        </a:ln>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134806</xdr:rowOff>
    </xdr:to>
    <xdr:pic>
      <xdr:nvPicPr>
        <xdr:cNvPr id="2" name="Imagen 1" descr="C:\Users\Usuario\Desktop\A AUDITORIAS\A AUDITORIAS\2018\LOGOS\Logo 1\3ANG_LOGO.png">
          <a:extLst>
            <a:ext uri="{FF2B5EF4-FFF2-40B4-BE49-F238E27FC236}">
              <a16:creationId xmlns:a16="http://schemas.microsoft.com/office/drawing/2014/main" id="{00000000-0008-0000-4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2060" y="167640"/>
          <a:ext cx="1794622" cy="782506"/>
        </a:xfrm>
        <a:prstGeom prst="rect">
          <a:avLst/>
        </a:prstGeom>
        <a:noFill/>
        <a:ln>
          <a:solidFill>
            <a:schemeClr val="accent1"/>
          </a:solidFill>
        </a:ln>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134806</xdr:rowOff>
    </xdr:to>
    <xdr:pic>
      <xdr:nvPicPr>
        <xdr:cNvPr id="2" name="Imagen 1" descr="C:\Users\Usuario\Desktop\A AUDITORIAS\A AUDITORIAS\2018\LOGOS\Logo 1\3ANG_LOGO.png">
          <a:extLst>
            <a:ext uri="{FF2B5EF4-FFF2-40B4-BE49-F238E27FC236}">
              <a16:creationId xmlns:a16="http://schemas.microsoft.com/office/drawing/2014/main" id="{00000000-0008-0000-4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2060" y="167640"/>
          <a:ext cx="1794622" cy="782506"/>
        </a:xfrm>
        <a:prstGeom prst="rect">
          <a:avLst/>
        </a:prstGeom>
        <a:noFill/>
        <a:ln>
          <a:solidFill>
            <a:schemeClr val="accent1"/>
          </a:solidFill>
        </a:ln>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1794622</xdr:colOff>
      <xdr:row>5</xdr:row>
      <xdr:rowOff>134806</xdr:rowOff>
    </xdr:to>
    <xdr:pic>
      <xdr:nvPicPr>
        <xdr:cNvPr id="2" name="Imagen 1" descr="C:\Users\Usuario\Desktop\A AUDITORIAS\A AUDITORIAS\2018\LOGOS\Logo 1\3ANG_LOGO.png">
          <a:extLst>
            <a:ext uri="{FF2B5EF4-FFF2-40B4-BE49-F238E27FC236}">
              <a16:creationId xmlns:a16="http://schemas.microsoft.com/office/drawing/2014/main" id="{00000000-0008-0000-4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2060" y="167640"/>
          <a:ext cx="1794622" cy="782506"/>
        </a:xfrm>
        <a:prstGeom prst="rect">
          <a:avLst/>
        </a:prstGeom>
        <a:noFill/>
        <a:ln>
          <a:solidFill>
            <a:schemeClr val="accent1"/>
          </a:solidFill>
        </a:ln>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96706</xdr:rowOff>
    </xdr:to>
    <xdr:pic>
      <xdr:nvPicPr>
        <xdr:cNvPr id="2" name="Imagen 1" descr="C:\Users\Usuario\Desktop\A AUDITORIAS\A AUDITORIAS\2018\LOGOS\Logo 1\3ANG_LOGO.png">
          <a:extLst>
            <a:ext uri="{FF2B5EF4-FFF2-40B4-BE49-F238E27FC236}">
              <a16:creationId xmlns:a16="http://schemas.microsoft.com/office/drawing/2014/main" id="{00000000-0008-0000-4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50" y="171450"/>
          <a:ext cx="1794622" cy="782506"/>
        </a:xfrm>
        <a:prstGeom prst="rect">
          <a:avLst/>
        </a:prstGeom>
        <a:noFill/>
        <a:ln>
          <a:solidFill>
            <a:schemeClr val="accent1"/>
          </a:solidFill>
        </a:ln>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5360" y="167640"/>
          <a:ext cx="1794622" cy="782506"/>
        </a:xfrm>
        <a:prstGeom prst="rect">
          <a:avLst/>
        </a:prstGeom>
        <a:noFill/>
        <a:ln>
          <a:solidFill>
            <a:schemeClr val="accent1"/>
          </a:solidFill>
        </a:ln>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95250</xdr:colOff>
      <xdr:row>0</xdr:row>
      <xdr:rowOff>142875</xdr:rowOff>
    </xdr:from>
    <xdr:to>
      <xdr:col>1</xdr:col>
      <xdr:colOff>880222</xdr:colOff>
      <xdr:row>5</xdr:row>
      <xdr:rowOff>85276</xdr:rowOff>
    </xdr:to>
    <xdr:pic>
      <xdr:nvPicPr>
        <xdr:cNvPr id="2" name="Imagen 1" descr="C:\Users\Usuario\Desktop\A AUDITORIAS\A AUDITORIAS\2018\LOGOS\Logo 1\3ANG_LOGO.png">
          <a:extLst>
            <a:ext uri="{FF2B5EF4-FFF2-40B4-BE49-F238E27FC236}">
              <a16:creationId xmlns:a16="http://schemas.microsoft.com/office/drawing/2014/main" id="{00000000-0008-0000-4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42875"/>
          <a:ext cx="1794622" cy="761551"/>
        </a:xfrm>
        <a:prstGeom prst="rect">
          <a:avLst/>
        </a:prstGeom>
        <a:noFill/>
        <a:ln>
          <a:solidFill>
            <a:schemeClr val="accent1"/>
          </a:solidFill>
        </a:ln>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5440" y="167640"/>
          <a:ext cx="1794622" cy="782506"/>
        </a:xfrm>
        <a:prstGeom prst="rect">
          <a:avLst/>
        </a:prstGeom>
        <a:noFill/>
        <a:ln>
          <a:solidFill>
            <a:schemeClr val="accent1"/>
          </a:solidFill>
        </a:ln>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2560" y="167640"/>
          <a:ext cx="1794622" cy="782506"/>
        </a:xfrm>
        <a:prstGeom prst="rect">
          <a:avLst/>
        </a:prstGeom>
        <a:noFill/>
        <a:ln>
          <a:solidFill>
            <a:schemeClr val="accent1"/>
          </a:solidFill>
        </a:ln>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8280" y="167640"/>
          <a:ext cx="1794622" cy="782506"/>
        </a:xfrm>
        <a:prstGeom prst="rect">
          <a:avLst/>
        </a:prstGeom>
        <a:noFill/>
        <a:ln>
          <a:solidFill>
            <a:schemeClr val="accent1"/>
          </a:solidFill>
        </a:ln>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380" y="167640"/>
          <a:ext cx="1794622" cy="782506"/>
        </a:xfrm>
        <a:prstGeom prst="rect">
          <a:avLst/>
        </a:prstGeom>
        <a:noFill/>
        <a:ln>
          <a:solidFill>
            <a:schemeClr val="accent1"/>
          </a:solidFill>
        </a:ln>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4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2980" y="167640"/>
          <a:ext cx="1794622" cy="782506"/>
        </a:xfrm>
        <a:prstGeom prst="rect">
          <a:avLst/>
        </a:prstGeom>
        <a:noFill/>
        <a:ln>
          <a:solidFill>
            <a:schemeClr val="accent1"/>
          </a:solidFill>
        </a:ln>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1794622</xdr:colOff>
      <xdr:row>5</xdr:row>
      <xdr:rowOff>104326</xdr:rowOff>
    </xdr:to>
    <xdr:pic>
      <xdr:nvPicPr>
        <xdr:cNvPr id="2" name="Imagen 1" descr="C:\Users\Usuario\Desktop\A AUDITORIAS\A AUDITORIAS\2018\LOGOS\Logo 1\3ANG_LOGO.png">
          <a:extLst>
            <a:ext uri="{FF2B5EF4-FFF2-40B4-BE49-F238E27FC236}">
              <a16:creationId xmlns:a16="http://schemas.microsoft.com/office/drawing/2014/main" id="{00000000-0008-0000-5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2980" y="167640"/>
          <a:ext cx="1794622" cy="782506"/>
        </a:xfrm>
        <a:prstGeom prst="rect">
          <a:avLst/>
        </a:prstGeom>
        <a:noFill/>
        <a:ln>
          <a:solidFill>
            <a:schemeClr val="accent1"/>
          </a:solidFill>
        </a:ln>
      </xdr:spPr>
    </xdr:pic>
    <xdr:clientData/>
  </xdr:twoCellAnchor>
</xdr:wsDr>
</file>

<file path=xl/drawings/drawing60.xml><?xml version="1.0" encoding="utf-8"?>
<xdr:wsDr xmlns:xdr="http://schemas.openxmlformats.org/drawingml/2006/spreadsheetDrawing" xmlns:a="http://schemas.openxmlformats.org/drawingml/2006/main">
  <xdr:twoCellAnchor>
    <xdr:from>
      <xdr:col>0</xdr:col>
      <xdr:colOff>2495550</xdr:colOff>
      <xdr:row>285</xdr:row>
      <xdr:rowOff>152400</xdr:rowOff>
    </xdr:from>
    <xdr:to>
      <xdr:col>0</xdr:col>
      <xdr:colOff>1123950</xdr:colOff>
      <xdr:row>285</xdr:row>
      <xdr:rowOff>152400</xdr:rowOff>
    </xdr:to>
    <xdr:sp macro="" textlink="">
      <xdr:nvSpPr>
        <xdr:cNvPr id="2" name="Line 2">
          <a:extLst>
            <a:ext uri="{FF2B5EF4-FFF2-40B4-BE49-F238E27FC236}">
              <a16:creationId xmlns:a16="http://schemas.microsoft.com/office/drawing/2014/main" id="{00000000-0008-0000-5800-000002000000}"/>
            </a:ext>
          </a:extLst>
        </xdr:cNvPr>
        <xdr:cNvSpPr>
          <a:spLocks noChangeShapeType="1"/>
        </xdr:cNvSpPr>
      </xdr:nvSpPr>
      <xdr:spPr bwMode="auto">
        <a:xfrm flipV="1">
          <a:off x="849630" y="24262080"/>
          <a:ext cx="0" cy="0"/>
        </a:xfrm>
        <a:prstGeom prst="line">
          <a:avLst/>
        </a:prstGeom>
        <a:noFill/>
        <a:ln w="9525">
          <a:solidFill>
            <a:srgbClr val="000000"/>
          </a:solidFill>
          <a:round/>
          <a:headEnd/>
          <a:tailEnd/>
        </a:ln>
      </xdr:spPr>
    </xdr:sp>
    <xdr:clientData/>
  </xdr:twoCellAnchor>
  <xdr:twoCellAnchor>
    <xdr:from>
      <xdr:col>0</xdr:col>
      <xdr:colOff>2495550</xdr:colOff>
      <xdr:row>289</xdr:row>
      <xdr:rowOff>152400</xdr:rowOff>
    </xdr:from>
    <xdr:to>
      <xdr:col>0</xdr:col>
      <xdr:colOff>1123950</xdr:colOff>
      <xdr:row>289</xdr:row>
      <xdr:rowOff>152400</xdr:rowOff>
    </xdr:to>
    <xdr:sp macro="" textlink="">
      <xdr:nvSpPr>
        <xdr:cNvPr id="3" name="Line 2">
          <a:extLst>
            <a:ext uri="{FF2B5EF4-FFF2-40B4-BE49-F238E27FC236}">
              <a16:creationId xmlns:a16="http://schemas.microsoft.com/office/drawing/2014/main" id="{00000000-0008-0000-5800-000003000000}"/>
            </a:ext>
          </a:extLst>
        </xdr:cNvPr>
        <xdr:cNvSpPr>
          <a:spLocks noChangeShapeType="1"/>
        </xdr:cNvSpPr>
      </xdr:nvSpPr>
      <xdr:spPr bwMode="auto">
        <a:xfrm flipV="1">
          <a:off x="849630" y="25085040"/>
          <a:ext cx="0" cy="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8.bin"/><Relationship Id="rId1" Type="http://schemas.openxmlformats.org/officeDocument/2006/relationships/hyperlink" Target="https://empresarial.contamatic-erp.com/sistema/"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0.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1.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43.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5.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6.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8.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9.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50.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51.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3.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54.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2.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3.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4.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5.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67.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8.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9.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70.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71.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72.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73.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74.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75.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76.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77.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78.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79.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80.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81.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82.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83.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90.xml.rels><?xml version="1.0" encoding="UTF-8" standalone="yes"?>
<Relationships xmlns="http://schemas.openxmlformats.org/package/2006/relationships"><Relationship Id="rId3" Type="http://schemas.openxmlformats.org/officeDocument/2006/relationships/hyperlink" Target="https://es.wikipedia.org/wiki/Derivados_financieros" TargetMode="External"/><Relationship Id="rId2" Type="http://schemas.openxmlformats.org/officeDocument/2006/relationships/hyperlink" Target="https://es.wikipedia.org/w/index.php?title=Instrumento_financiero&amp;action=edit&amp;section=2" TargetMode="External"/><Relationship Id="rId1" Type="http://schemas.openxmlformats.org/officeDocument/2006/relationships/hyperlink" Target="https://es.wikipedia.org/wiki/Plan_General_de_Contabilidad_(Espa%C3%B1a)" TargetMode="External"/></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4.xml.rels><?xml version="1.0" encoding="UTF-8" standalone="yes"?>
<Relationships xmlns="http://schemas.openxmlformats.org/package/2006/relationships"><Relationship Id="rId2" Type="http://schemas.openxmlformats.org/officeDocument/2006/relationships/printerSettings" Target="../printerSettings/printerSettings87.bin"/><Relationship Id="rId1" Type="http://schemas.openxmlformats.org/officeDocument/2006/relationships/hyperlink" Target="http://blog.pucp.edu.pe/blog/joseluisrodriguez/2015/06/16/diferencias-entre-las-niif-completas-y-las-niif-para-pymes/" TargetMode="External"/></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88.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2"/>
  <sheetViews>
    <sheetView workbookViewId="0"/>
  </sheetViews>
  <sheetFormatPr baseColWidth="10" defaultColWidth="11.5703125" defaultRowHeight="15"/>
  <cols>
    <col min="1" max="1" width="11.5703125" style="1208"/>
    <col min="2" max="2" width="59.140625" style="1208" customWidth="1"/>
    <col min="3" max="16384" width="11.5703125" style="1208"/>
  </cols>
  <sheetData>
    <row r="2" spans="2:2" ht="18.75">
      <c r="B2" s="1211"/>
    </row>
    <row r="3" spans="2:2" ht="18.75">
      <c r="B3" s="1211" t="s">
        <v>1429</v>
      </c>
    </row>
    <row r="4" spans="2:2">
      <c r="B4" s="1212" t="s">
        <v>1430</v>
      </c>
    </row>
    <row r="5" spans="2:2" ht="18.75">
      <c r="B5" s="1211"/>
    </row>
    <row r="6" spans="2:2" ht="18.75">
      <c r="B6" s="1211" t="s">
        <v>1431</v>
      </c>
    </row>
    <row r="7" spans="2:2">
      <c r="B7" s="1213" t="s">
        <v>1432</v>
      </c>
    </row>
    <row r="8" spans="2:2">
      <c r="B8" s="1213" t="s">
        <v>1433</v>
      </c>
    </row>
    <row r="9" spans="2:2">
      <c r="B9" s="1213" t="s">
        <v>1434</v>
      </c>
    </row>
    <row r="10" spans="2:2">
      <c r="B10" s="1213" t="s">
        <v>1435</v>
      </c>
    </row>
    <row r="11" spans="2:2">
      <c r="B11" s="1213" t="s">
        <v>1436</v>
      </c>
    </row>
    <row r="12" spans="2:2">
      <c r="B12" s="1213" t="s">
        <v>1437</v>
      </c>
    </row>
    <row r="13" spans="2:2">
      <c r="B13" s="1213" t="s">
        <v>1438</v>
      </c>
    </row>
    <row r="14" spans="2:2">
      <c r="B14" s="1213" t="s">
        <v>1439</v>
      </c>
    </row>
    <row r="15" spans="2:2">
      <c r="B15" s="1213" t="s">
        <v>1440</v>
      </c>
    </row>
    <row r="16" spans="2:2">
      <c r="B16" s="1213" t="s">
        <v>1441</v>
      </c>
    </row>
    <row r="17" spans="2:2">
      <c r="B17" s="1213" t="s">
        <v>1442</v>
      </c>
    </row>
    <row r="18" spans="2:2">
      <c r="B18" s="1213" t="s">
        <v>1443</v>
      </c>
    </row>
    <row r="19" spans="2:2">
      <c r="B19" s="1213" t="s">
        <v>1444</v>
      </c>
    </row>
    <row r="20" spans="2:2">
      <c r="B20" s="1213" t="s">
        <v>1445</v>
      </c>
    </row>
    <row r="21" spans="2:2">
      <c r="B21" s="1213" t="s">
        <v>1446</v>
      </c>
    </row>
    <row r="22" spans="2:2">
      <c r="B22" s="1213" t="s">
        <v>1447</v>
      </c>
    </row>
    <row r="23" spans="2:2">
      <c r="B23" s="1213" t="s">
        <v>1448</v>
      </c>
    </row>
    <row r="24" spans="2:2">
      <c r="B24" s="1213" t="s">
        <v>1449</v>
      </c>
    </row>
    <row r="25" spans="2:2">
      <c r="B25" s="1213" t="s">
        <v>1450</v>
      </c>
    </row>
    <row r="26" spans="2:2">
      <c r="B26" s="1213"/>
    </row>
    <row r="27" spans="2:2" ht="18.75">
      <c r="B27" s="1211"/>
    </row>
    <row r="28" spans="2:2" ht="18.75">
      <c r="B28" s="1211" t="s">
        <v>1451</v>
      </c>
    </row>
    <row r="29" spans="2:2" ht="18.75">
      <c r="B29" s="1212" t="s">
        <v>1452</v>
      </c>
    </row>
    <row r="30" spans="2:2" ht="18.75">
      <c r="B30" s="1211"/>
    </row>
    <row r="31" spans="2:2" ht="18.75">
      <c r="B31" s="1211" t="s">
        <v>1431</v>
      </c>
    </row>
    <row r="32" spans="2:2">
      <c r="B32" s="1213" t="s">
        <v>1453</v>
      </c>
    </row>
    <row r="33" spans="2:2">
      <c r="B33" s="1213" t="s">
        <v>1454</v>
      </c>
    </row>
    <row r="34" spans="2:2">
      <c r="B34" s="1213" t="s">
        <v>1455</v>
      </c>
    </row>
    <row r="35" spans="2:2">
      <c r="B35" s="1213" t="s">
        <v>1456</v>
      </c>
    </row>
    <row r="36" spans="2:2">
      <c r="B36" s="1213" t="s">
        <v>1457</v>
      </c>
    </row>
    <row r="37" spans="2:2">
      <c r="B37" s="1213" t="s">
        <v>1458</v>
      </c>
    </row>
    <row r="38" spans="2:2" ht="18.75">
      <c r="B38" s="1211" t="s">
        <v>1459</v>
      </c>
    </row>
    <row r="39" spans="2:2" ht="18.75">
      <c r="B39" s="1211" t="s">
        <v>1460</v>
      </c>
    </row>
    <row r="40" spans="2:2">
      <c r="B40" s="1213" t="s">
        <v>1461</v>
      </c>
    </row>
    <row r="41" spans="2:2">
      <c r="B41" s="1213" t="s">
        <v>1462</v>
      </c>
    </row>
    <row r="42" spans="2:2">
      <c r="B42" s="1213" t="s">
        <v>1463</v>
      </c>
    </row>
    <row r="43" spans="2:2">
      <c r="B43" s="1213" t="s">
        <v>1464</v>
      </c>
    </row>
    <row r="44" spans="2:2" ht="18.75">
      <c r="B44" s="1211" t="s">
        <v>1465</v>
      </c>
    </row>
    <row r="45" spans="2:2" ht="18.75">
      <c r="B45" s="1211" t="s">
        <v>1466</v>
      </c>
    </row>
    <row r="46" spans="2:2">
      <c r="B46" s="1213" t="s">
        <v>1467</v>
      </c>
    </row>
    <row r="47" spans="2:2">
      <c r="B47" s="1213" t="s">
        <v>1468</v>
      </c>
    </row>
    <row r="48" spans="2:2">
      <c r="B48" s="1213" t="s">
        <v>1469</v>
      </c>
    </row>
    <row r="49" spans="2:2">
      <c r="B49" s="1213" t="s">
        <v>1470</v>
      </c>
    </row>
    <row r="50" spans="2:2">
      <c r="B50" s="1213" t="s">
        <v>1471</v>
      </c>
    </row>
    <row r="51" spans="2:2">
      <c r="B51" s="1213" t="s">
        <v>1472</v>
      </c>
    </row>
    <row r="52" spans="2:2">
      <c r="B52" s="1213" t="s">
        <v>1473</v>
      </c>
    </row>
    <row r="53" spans="2:2">
      <c r="B53" s="1213" t="s">
        <v>1474</v>
      </c>
    </row>
    <row r="54" spans="2:2">
      <c r="B54" s="1213" t="s">
        <v>1475</v>
      </c>
    </row>
    <row r="55" spans="2:2">
      <c r="B55" s="1213" t="s">
        <v>1476</v>
      </c>
    </row>
    <row r="56" spans="2:2">
      <c r="B56" s="1213" t="s">
        <v>1477</v>
      </c>
    </row>
    <row r="57" spans="2:2">
      <c r="B57" s="1213" t="s">
        <v>1478</v>
      </c>
    </row>
    <row r="58" spans="2:2">
      <c r="B58" s="1213" t="s">
        <v>1479</v>
      </c>
    </row>
    <row r="59" spans="2:2">
      <c r="B59" s="1213" t="s">
        <v>1480</v>
      </c>
    </row>
    <row r="60" spans="2:2">
      <c r="B60" s="1213" t="s">
        <v>1481</v>
      </c>
    </row>
    <row r="61" spans="2:2">
      <c r="B61" s="1213" t="s">
        <v>1482</v>
      </c>
    </row>
    <row r="62" spans="2:2">
      <c r="B62" s="1213" t="s">
        <v>1483</v>
      </c>
    </row>
    <row r="63" spans="2:2">
      <c r="B63" s="1213" t="s">
        <v>1484</v>
      </c>
    </row>
    <row r="64" spans="2:2">
      <c r="B64" s="1213" t="s">
        <v>1485</v>
      </c>
    </row>
    <row r="65" spans="2:2">
      <c r="B65" s="1213" t="s">
        <v>1486</v>
      </c>
    </row>
    <row r="66" spans="2:2">
      <c r="B66" s="1213" t="s">
        <v>1487</v>
      </c>
    </row>
    <row r="67" spans="2:2">
      <c r="B67" s="1213" t="s">
        <v>1488</v>
      </c>
    </row>
    <row r="68" spans="2:2">
      <c r="B68" s="1213" t="s">
        <v>1489</v>
      </c>
    </row>
    <row r="69" spans="2:2">
      <c r="B69" s="1213" t="s">
        <v>1490</v>
      </c>
    </row>
    <row r="70" spans="2:2">
      <c r="B70" s="1213" t="s">
        <v>1491</v>
      </c>
    </row>
    <row r="71" spans="2:2">
      <c r="B71" s="1213" t="s">
        <v>1492</v>
      </c>
    </row>
    <row r="72" spans="2:2">
      <c r="B72" s="1213" t="s">
        <v>1493</v>
      </c>
    </row>
    <row r="73" spans="2:2">
      <c r="B73" s="1213" t="s">
        <v>1494</v>
      </c>
    </row>
    <row r="74" spans="2:2">
      <c r="B74" s="1213" t="s">
        <v>1495</v>
      </c>
    </row>
    <row r="75" spans="2:2">
      <c r="B75" s="1213" t="s">
        <v>1496</v>
      </c>
    </row>
    <row r="76" spans="2:2">
      <c r="B76" s="1213" t="s">
        <v>1497</v>
      </c>
    </row>
    <row r="77" spans="2:2">
      <c r="B77" s="1213" t="s">
        <v>1498</v>
      </c>
    </row>
    <row r="78" spans="2:2" ht="18.75">
      <c r="B78" s="1211" t="s">
        <v>1499</v>
      </c>
    </row>
    <row r="79" spans="2:2">
      <c r="B79" s="1213" t="s">
        <v>1500</v>
      </c>
    </row>
    <row r="80" spans="2:2">
      <c r="B80" s="1213" t="s">
        <v>1501</v>
      </c>
    </row>
    <row r="81" spans="2:2">
      <c r="B81" s="1213" t="s">
        <v>1502</v>
      </c>
    </row>
    <row r="82" spans="2:2">
      <c r="B82" s="1213" t="s">
        <v>1503</v>
      </c>
    </row>
    <row r="83" spans="2:2">
      <c r="B83" s="1213" t="s">
        <v>1504</v>
      </c>
    </row>
    <row r="84" spans="2:2">
      <c r="B84" s="1213" t="s">
        <v>1505</v>
      </c>
    </row>
    <row r="85" spans="2:2">
      <c r="B85" s="1213" t="s">
        <v>1506</v>
      </c>
    </row>
    <row r="86" spans="2:2">
      <c r="B86" s="1213" t="s">
        <v>1507</v>
      </c>
    </row>
    <row r="87" spans="2:2">
      <c r="B87" s="1213" t="s">
        <v>1508</v>
      </c>
    </row>
    <row r="88" spans="2:2" ht="18.75">
      <c r="B88" s="1211" t="s">
        <v>1509</v>
      </c>
    </row>
    <row r="89" spans="2:2" ht="15.75">
      <c r="B89" s="1214"/>
    </row>
    <row r="90" spans="2:2">
      <c r="B90" s="1213" t="s">
        <v>1510</v>
      </c>
    </row>
    <row r="91" spans="2:2">
      <c r="B91" s="1213" t="s">
        <v>1511</v>
      </c>
    </row>
    <row r="92" spans="2:2">
      <c r="B92" s="1213" t="s">
        <v>1512</v>
      </c>
    </row>
    <row r="93" spans="2:2">
      <c r="B93" s="1213" t="s">
        <v>1513</v>
      </c>
    </row>
    <row r="94" spans="2:2" ht="18.75">
      <c r="B94" s="1211" t="s">
        <v>1514</v>
      </c>
    </row>
    <row r="95" spans="2:2" ht="18.75">
      <c r="B95" s="1211" t="s">
        <v>1515</v>
      </c>
    </row>
    <row r="96" spans="2:2">
      <c r="B96" s="1213" t="s">
        <v>1516</v>
      </c>
    </row>
    <row r="97" spans="2:2">
      <c r="B97" s="1213" t="s">
        <v>1517</v>
      </c>
    </row>
    <row r="98" spans="2:2">
      <c r="B98" s="1213" t="s">
        <v>1518</v>
      </c>
    </row>
    <row r="99" spans="2:2">
      <c r="B99" s="1213" t="s">
        <v>1519</v>
      </c>
    </row>
    <row r="100" spans="2:2">
      <c r="B100" s="1213" t="s">
        <v>1520</v>
      </c>
    </row>
    <row r="101" spans="2:2">
      <c r="B101" s="1213" t="s">
        <v>1521</v>
      </c>
    </row>
    <row r="102" spans="2:2">
      <c r="B102" s="1213" t="s">
        <v>1522</v>
      </c>
    </row>
    <row r="103" spans="2:2">
      <c r="B103" s="1213" t="s">
        <v>1523</v>
      </c>
    </row>
    <row r="104" spans="2:2">
      <c r="B104" s="1213" t="s">
        <v>1524</v>
      </c>
    </row>
    <row r="105" spans="2:2">
      <c r="B105" s="1213" t="s">
        <v>1525</v>
      </c>
    </row>
    <row r="106" spans="2:2" ht="18.75">
      <c r="B106" s="1211" t="s">
        <v>1526</v>
      </c>
    </row>
    <row r="107" spans="2:2">
      <c r="B107" s="1213" t="s">
        <v>1527</v>
      </c>
    </row>
    <row r="108" spans="2:2">
      <c r="B108" s="1213" t="s">
        <v>1528</v>
      </c>
    </row>
    <row r="109" spans="2:2">
      <c r="B109" s="1213" t="s">
        <v>1529</v>
      </c>
    </row>
    <row r="110" spans="2:2">
      <c r="B110" s="1213" t="s">
        <v>1530</v>
      </c>
    </row>
    <row r="111" spans="2:2">
      <c r="B111" s="1213" t="s">
        <v>1531</v>
      </c>
    </row>
    <row r="112" spans="2:2">
      <c r="B112" s="1213" t="s">
        <v>1532</v>
      </c>
    </row>
    <row r="113" spans="2:2">
      <c r="B113" s="1213" t="s">
        <v>1533</v>
      </c>
    </row>
    <row r="114" spans="2:2">
      <c r="B114" s="1213" t="s">
        <v>1532</v>
      </c>
    </row>
    <row r="115" spans="2:2">
      <c r="B115" s="1213" t="s">
        <v>1534</v>
      </c>
    </row>
    <row r="116" spans="2:2">
      <c r="B116" s="1213" t="s">
        <v>1535</v>
      </c>
    </row>
    <row r="117" spans="2:2">
      <c r="B117" s="1213" t="s">
        <v>1536</v>
      </c>
    </row>
    <row r="118" spans="2:2">
      <c r="B118" s="1213" t="s">
        <v>1537</v>
      </c>
    </row>
    <row r="119" spans="2:2">
      <c r="B119" s="1213" t="s">
        <v>1538</v>
      </c>
    </row>
    <row r="120" spans="2:2">
      <c r="B120" s="1213" t="s">
        <v>1539</v>
      </c>
    </row>
    <row r="121" spans="2:2">
      <c r="B121" s="1213" t="s">
        <v>1540</v>
      </c>
    </row>
    <row r="122" spans="2:2">
      <c r="B122" s="1213"/>
    </row>
    <row r="123" spans="2:2" ht="18.75">
      <c r="B123" s="1211"/>
    </row>
    <row r="124" spans="2:2" ht="18.75">
      <c r="B124" s="1211" t="s">
        <v>1541</v>
      </c>
    </row>
    <row r="125" spans="2:2">
      <c r="B125" s="1212" t="s">
        <v>1542</v>
      </c>
    </row>
    <row r="126" spans="2:2" ht="18.75">
      <c r="B126" s="1211" t="s">
        <v>1431</v>
      </c>
    </row>
    <row r="127" spans="2:2">
      <c r="B127" s="1213" t="s">
        <v>1543</v>
      </c>
    </row>
    <row r="128" spans="2:2">
      <c r="B128" s="1213" t="s">
        <v>1544</v>
      </c>
    </row>
    <row r="129" spans="2:2">
      <c r="B129" s="1213" t="s">
        <v>1545</v>
      </c>
    </row>
    <row r="130" spans="2:2">
      <c r="B130" s="1213" t="s">
        <v>1546</v>
      </c>
    </row>
    <row r="131" spans="2:2">
      <c r="B131" s="1213" t="s">
        <v>1547</v>
      </c>
    </row>
    <row r="132" spans="2:2">
      <c r="B132" s="1213" t="s">
        <v>1548</v>
      </c>
    </row>
    <row r="133" spans="2:2">
      <c r="B133" s="1213" t="s">
        <v>1549</v>
      </c>
    </row>
    <row r="134" spans="2:2">
      <c r="B134" s="1213" t="s">
        <v>1550</v>
      </c>
    </row>
    <row r="135" spans="2:2">
      <c r="B135" s="1213" t="s">
        <v>1551</v>
      </c>
    </row>
    <row r="136" spans="2:2">
      <c r="B136" s="1213" t="s">
        <v>1552</v>
      </c>
    </row>
    <row r="137" spans="2:2">
      <c r="B137" s="1213" t="s">
        <v>1553</v>
      </c>
    </row>
    <row r="138" spans="2:2">
      <c r="B138" s="1213" t="s">
        <v>1554</v>
      </c>
    </row>
    <row r="139" spans="2:2">
      <c r="B139" s="1213" t="s">
        <v>1555</v>
      </c>
    </row>
    <row r="140" spans="2:2">
      <c r="B140" s="1213" t="s">
        <v>1556</v>
      </c>
    </row>
    <row r="141" spans="2:2">
      <c r="B141" s="1213" t="s">
        <v>1557</v>
      </c>
    </row>
    <row r="142" spans="2:2">
      <c r="B142" s="1213" t="s">
        <v>1558</v>
      </c>
    </row>
    <row r="143" spans="2:2">
      <c r="B143" s="1213" t="s">
        <v>1559</v>
      </c>
    </row>
    <row r="144" spans="2:2">
      <c r="B144" s="1213" t="s">
        <v>1560</v>
      </c>
    </row>
    <row r="145" spans="2:2">
      <c r="B145" s="1213" t="s">
        <v>1561</v>
      </c>
    </row>
    <row r="146" spans="2:2">
      <c r="B146" s="1213" t="s">
        <v>1562</v>
      </c>
    </row>
    <row r="147" spans="2:2">
      <c r="B147" s="1213" t="s">
        <v>1563</v>
      </c>
    </row>
    <row r="148" spans="2:2">
      <c r="B148" s="1213" t="s">
        <v>1564</v>
      </c>
    </row>
    <row r="149" spans="2:2">
      <c r="B149" s="1213" t="s">
        <v>1565</v>
      </c>
    </row>
    <row r="150" spans="2:2">
      <c r="B150" s="1213" t="s">
        <v>1566</v>
      </c>
    </row>
    <row r="151" spans="2:2">
      <c r="B151" s="1213" t="s">
        <v>1567</v>
      </c>
    </row>
    <row r="152" spans="2:2">
      <c r="B152" s="1213" t="s">
        <v>1568</v>
      </c>
    </row>
    <row r="153" spans="2:2">
      <c r="B153" s="1213" t="s">
        <v>1569</v>
      </c>
    </row>
    <row r="154" spans="2:2">
      <c r="B154" s="1213" t="s">
        <v>1570</v>
      </c>
    </row>
    <row r="155" spans="2:2">
      <c r="B155" s="1213" t="s">
        <v>1571</v>
      </c>
    </row>
    <row r="156" spans="2:2">
      <c r="B156" s="1213" t="s">
        <v>1572</v>
      </c>
    </row>
    <row r="157" spans="2:2">
      <c r="B157" s="1213" t="s">
        <v>1573</v>
      </c>
    </row>
    <row r="158" spans="2:2">
      <c r="B158" s="1213" t="s">
        <v>1574</v>
      </c>
    </row>
    <row r="159" spans="2:2">
      <c r="B159" s="1213" t="s">
        <v>1575</v>
      </c>
    </row>
    <row r="160" spans="2:2">
      <c r="B160" s="1213" t="s">
        <v>1576</v>
      </c>
    </row>
    <row r="161" spans="2:2">
      <c r="B161" s="1213" t="s">
        <v>1577</v>
      </c>
    </row>
    <row r="162" spans="2:2">
      <c r="B162" s="1213" t="s">
        <v>1578</v>
      </c>
    </row>
    <row r="163" spans="2:2">
      <c r="B163" s="1213" t="s">
        <v>1579</v>
      </c>
    </row>
    <row r="164" spans="2:2">
      <c r="B164" s="1213" t="s">
        <v>1580</v>
      </c>
    </row>
    <row r="165" spans="2:2">
      <c r="B165" s="1213"/>
    </row>
    <row r="166" spans="2:2" ht="18.75">
      <c r="B166" s="1211" t="s">
        <v>1581</v>
      </c>
    </row>
    <row r="167" spans="2:2">
      <c r="B167" s="1212" t="s">
        <v>1582</v>
      </c>
    </row>
    <row r="168" spans="2:2">
      <c r="B168" s="1212"/>
    </row>
    <row r="169" spans="2:2" ht="18.75">
      <c r="B169" s="1211" t="s">
        <v>1431</v>
      </c>
    </row>
    <row r="170" spans="2:2" ht="15.75">
      <c r="B170" s="1214"/>
    </row>
    <row r="171" spans="2:2">
      <c r="B171" s="1213" t="s">
        <v>1583</v>
      </c>
    </row>
    <row r="172" spans="2:2">
      <c r="B172" s="1213" t="s">
        <v>1584</v>
      </c>
    </row>
    <row r="173" spans="2:2">
      <c r="B173" s="1213" t="s">
        <v>1585</v>
      </c>
    </row>
    <row r="174" spans="2:2">
      <c r="B174" s="1213" t="s">
        <v>1586</v>
      </c>
    </row>
    <row r="175" spans="2:2">
      <c r="B175" s="1213" t="s">
        <v>1587</v>
      </c>
    </row>
    <row r="176" spans="2:2">
      <c r="B176" s="1213" t="s">
        <v>1588</v>
      </c>
    </row>
    <row r="177" spans="2:2">
      <c r="B177" s="1213" t="s">
        <v>1589</v>
      </c>
    </row>
    <row r="178" spans="2:2">
      <c r="B178" s="1213" t="s">
        <v>1590</v>
      </c>
    </row>
    <row r="179" spans="2:2">
      <c r="B179" s="1213" t="s">
        <v>1591</v>
      </c>
    </row>
    <row r="180" spans="2:2">
      <c r="B180" s="1213" t="s">
        <v>1592</v>
      </c>
    </row>
    <row r="181" spans="2:2">
      <c r="B181" s="1213" t="s">
        <v>1593</v>
      </c>
    </row>
    <row r="182" spans="2:2">
      <c r="B182" s="1213" t="s">
        <v>1594</v>
      </c>
    </row>
    <row r="183" spans="2:2">
      <c r="B183" s="1213" t="s">
        <v>1595</v>
      </c>
    </row>
    <row r="184" spans="2:2">
      <c r="B184" s="1213" t="s">
        <v>1596</v>
      </c>
    </row>
    <row r="185" spans="2:2">
      <c r="B185" s="1213" t="s">
        <v>1597</v>
      </c>
    </row>
    <row r="186" spans="2:2">
      <c r="B186" s="1213" t="s">
        <v>1598</v>
      </c>
    </row>
    <row r="187" spans="2:2">
      <c r="B187" s="1213" t="s">
        <v>1599</v>
      </c>
    </row>
    <row r="188" spans="2:2">
      <c r="B188" s="1213" t="s">
        <v>1600</v>
      </c>
    </row>
    <row r="189" spans="2:2">
      <c r="B189" s="1213" t="s">
        <v>1601</v>
      </c>
    </row>
    <row r="190" spans="2:2">
      <c r="B190" s="1213" t="s">
        <v>1602</v>
      </c>
    </row>
    <row r="191" spans="2:2">
      <c r="B191" s="1213" t="s">
        <v>1603</v>
      </c>
    </row>
    <row r="192" spans="2:2">
      <c r="B192" s="1213" t="s">
        <v>1604</v>
      </c>
    </row>
    <row r="193" spans="2:2">
      <c r="B193" s="1213" t="s">
        <v>1605</v>
      </c>
    </row>
    <row r="194" spans="2:2">
      <c r="B194" s="1215" t="s">
        <v>1606</v>
      </c>
    </row>
    <row r="195" spans="2:2">
      <c r="B195" s="1213" t="s">
        <v>1607</v>
      </c>
    </row>
    <row r="196" spans="2:2">
      <c r="B196" s="1213" t="s">
        <v>1608</v>
      </c>
    </row>
    <row r="197" spans="2:2">
      <c r="B197" s="1213" t="s">
        <v>1609</v>
      </c>
    </row>
    <row r="198" spans="2:2">
      <c r="B198" s="1213" t="s">
        <v>1610</v>
      </c>
    </row>
    <row r="199" spans="2:2">
      <c r="B199" s="1213" t="s">
        <v>1611</v>
      </c>
    </row>
    <row r="200" spans="2:2">
      <c r="B200" s="1213" t="s">
        <v>1612</v>
      </c>
    </row>
    <row r="201" spans="2:2">
      <c r="B201" s="1213" t="s">
        <v>1613</v>
      </c>
    </row>
    <row r="202" spans="2:2">
      <c r="B202" s="1213" t="s">
        <v>1614</v>
      </c>
    </row>
    <row r="203" spans="2:2">
      <c r="B203" s="1213" t="s">
        <v>1615</v>
      </c>
    </row>
    <row r="204" spans="2:2">
      <c r="B204" s="1213" t="s">
        <v>1616</v>
      </c>
    </row>
    <row r="205" spans="2:2">
      <c r="B205" s="1213" t="s">
        <v>1617</v>
      </c>
    </row>
    <row r="206" spans="2:2">
      <c r="B206" s="1213" t="s">
        <v>1618</v>
      </c>
    </row>
    <row r="207" spans="2:2">
      <c r="B207" s="1213" t="s">
        <v>1619</v>
      </c>
    </row>
    <row r="208" spans="2:2">
      <c r="B208" s="1213" t="s">
        <v>1620</v>
      </c>
    </row>
    <row r="209" spans="2:2">
      <c r="B209" s="1213" t="s">
        <v>1621</v>
      </c>
    </row>
    <row r="210" spans="2:2">
      <c r="B210" s="1213" t="s">
        <v>1622</v>
      </c>
    </row>
    <row r="211" spans="2:2">
      <c r="B211" s="1213" t="s">
        <v>1623</v>
      </c>
    </row>
    <row r="212" spans="2:2">
      <c r="B212" s="1213" t="s">
        <v>1624</v>
      </c>
    </row>
    <row r="213" spans="2:2">
      <c r="B213" s="1213" t="s">
        <v>1625</v>
      </c>
    </row>
    <row r="214" spans="2:2">
      <c r="B214" s="1213" t="s">
        <v>1626</v>
      </c>
    </row>
    <row r="215" spans="2:2">
      <c r="B215" s="1213"/>
    </row>
    <row r="216" spans="2:2" ht="18.75">
      <c r="B216" s="1211" t="s">
        <v>1627</v>
      </c>
    </row>
    <row r="217" spans="2:2">
      <c r="B217" s="1212" t="s">
        <v>1628</v>
      </c>
    </row>
    <row r="218" spans="2:2">
      <c r="B218" s="1212"/>
    </row>
    <row r="219" spans="2:2" ht="18.75">
      <c r="B219" s="1211" t="s">
        <v>1431</v>
      </c>
    </row>
    <row r="220" spans="2:2" ht="18.75">
      <c r="B220" s="1211" t="s">
        <v>1629</v>
      </c>
    </row>
    <row r="221" spans="2:2" ht="18.75">
      <c r="B221" s="1211" t="s">
        <v>1630</v>
      </c>
    </row>
    <row r="222" spans="2:2">
      <c r="B222" s="1213" t="s">
        <v>1631</v>
      </c>
    </row>
    <row r="223" spans="2:2">
      <c r="B223" s="1213" t="s">
        <v>1632</v>
      </c>
    </row>
    <row r="224" spans="2:2">
      <c r="B224" s="1213" t="s">
        <v>1633</v>
      </c>
    </row>
    <row r="225" spans="2:2">
      <c r="B225" s="1213" t="s">
        <v>1634</v>
      </c>
    </row>
    <row r="226" spans="2:2">
      <c r="B226" s="1213" t="s">
        <v>1635</v>
      </c>
    </row>
    <row r="227" spans="2:2">
      <c r="B227" s="1213" t="s">
        <v>1636</v>
      </c>
    </row>
    <row r="228" spans="2:2">
      <c r="B228" s="1213" t="s">
        <v>1637</v>
      </c>
    </row>
    <row r="229" spans="2:2" ht="18.75">
      <c r="B229" s="1211" t="s">
        <v>1638</v>
      </c>
    </row>
    <row r="230" spans="2:2" ht="18.75">
      <c r="B230" s="1211" t="s">
        <v>1639</v>
      </c>
    </row>
    <row r="231" spans="2:2">
      <c r="B231" s="1213" t="s">
        <v>1640</v>
      </c>
    </row>
    <row r="232" spans="2:2">
      <c r="B232" s="1213" t="s">
        <v>1641</v>
      </c>
    </row>
    <row r="233" spans="2:2">
      <c r="B233" s="1213" t="s">
        <v>1642</v>
      </c>
    </row>
    <row r="234" spans="2:2" ht="15.75">
      <c r="B234" s="1214"/>
    </row>
    <row r="235" spans="2:2" ht="15.75">
      <c r="B235" s="1214"/>
    </row>
    <row r="236" spans="2:2">
      <c r="B236" s="1213" t="s">
        <v>1643</v>
      </c>
    </row>
    <row r="237" spans="2:2">
      <c r="B237" s="1213" t="s">
        <v>1644</v>
      </c>
    </row>
    <row r="238" spans="2:2">
      <c r="B238" s="1215" t="s">
        <v>1645</v>
      </c>
    </row>
    <row r="239" spans="2:2">
      <c r="B239" s="1213" t="s">
        <v>1646</v>
      </c>
    </row>
    <row r="240" spans="2:2">
      <c r="B240" s="1213" t="s">
        <v>1647</v>
      </c>
    </row>
    <row r="241" spans="2:2">
      <c r="B241" s="1213" t="s">
        <v>1648</v>
      </c>
    </row>
    <row r="242" spans="2:2">
      <c r="B242" s="1213" t="s">
        <v>1649</v>
      </c>
    </row>
    <row r="243" spans="2:2">
      <c r="B243" s="1213" t="s">
        <v>1650</v>
      </c>
    </row>
    <row r="244" spans="2:2">
      <c r="B244" s="1213" t="s">
        <v>1651</v>
      </c>
    </row>
    <row r="245" spans="2:2">
      <c r="B245" s="1213" t="s">
        <v>1652</v>
      </c>
    </row>
    <row r="246" spans="2:2">
      <c r="B246" s="1213" t="s">
        <v>1653</v>
      </c>
    </row>
    <row r="247" spans="2:2">
      <c r="B247" s="1213" t="s">
        <v>1654</v>
      </c>
    </row>
    <row r="248" spans="2:2" ht="18.75">
      <c r="B248" s="1211" t="s">
        <v>1655</v>
      </c>
    </row>
    <row r="249" spans="2:2" ht="18.75">
      <c r="B249" s="1211" t="s">
        <v>1656</v>
      </c>
    </row>
    <row r="250" spans="2:2">
      <c r="B250" s="1213" t="s">
        <v>1657</v>
      </c>
    </row>
    <row r="251" spans="2:2">
      <c r="B251" s="1213" t="s">
        <v>1658</v>
      </c>
    </row>
    <row r="252" spans="2:2">
      <c r="B252" s="1213" t="s">
        <v>1659</v>
      </c>
    </row>
    <row r="253" spans="2:2">
      <c r="B253" s="1213" t="s">
        <v>1660</v>
      </c>
    </row>
    <row r="254" spans="2:2">
      <c r="B254" s="1213" t="s">
        <v>1661</v>
      </c>
    </row>
    <row r="255" spans="2:2">
      <c r="B255" s="1213" t="s">
        <v>1662</v>
      </c>
    </row>
    <row r="256" spans="2:2">
      <c r="B256" s="1213" t="s">
        <v>1663</v>
      </c>
    </row>
    <row r="257" spans="2:2">
      <c r="B257" s="1213" t="s">
        <v>1664</v>
      </c>
    </row>
    <row r="258" spans="2:2">
      <c r="B258" s="1213" t="s">
        <v>1665</v>
      </c>
    </row>
    <row r="259" spans="2:2">
      <c r="B259" s="1213" t="s">
        <v>1666</v>
      </c>
    </row>
    <row r="260" spans="2:2">
      <c r="B260" s="1213" t="s">
        <v>1667</v>
      </c>
    </row>
    <row r="261" spans="2:2">
      <c r="B261" s="1213" t="s">
        <v>1668</v>
      </c>
    </row>
    <row r="262" spans="2:2">
      <c r="B262" s="1213" t="s">
        <v>1669</v>
      </c>
    </row>
    <row r="263" spans="2:2">
      <c r="B263" s="1213" t="s">
        <v>1670</v>
      </c>
    </row>
    <row r="264" spans="2:2">
      <c r="B264" s="1213" t="s">
        <v>1671</v>
      </c>
    </row>
    <row r="265" spans="2:2">
      <c r="B265" s="1213" t="s">
        <v>1672</v>
      </c>
    </row>
    <row r="266" spans="2:2">
      <c r="B266" s="1213" t="s">
        <v>1673</v>
      </c>
    </row>
    <row r="267" spans="2:2">
      <c r="B267" s="1213" t="s">
        <v>1674</v>
      </c>
    </row>
    <row r="268" spans="2:2">
      <c r="B268" s="1213" t="s">
        <v>1675</v>
      </c>
    </row>
    <row r="269" spans="2:2">
      <c r="B269" s="1213" t="s">
        <v>1676</v>
      </c>
    </row>
    <row r="270" spans="2:2">
      <c r="B270" s="1213" t="s">
        <v>1677</v>
      </c>
    </row>
    <row r="271" spans="2:2">
      <c r="B271" s="1213" t="s">
        <v>1678</v>
      </c>
    </row>
    <row r="272" spans="2:2">
      <c r="B272" s="1213" t="s">
        <v>1679</v>
      </c>
    </row>
    <row r="273" spans="2:2">
      <c r="B273" s="1213" t="s">
        <v>1680</v>
      </c>
    </row>
    <row r="274" spans="2:2">
      <c r="B274" s="1213" t="s">
        <v>1681</v>
      </c>
    </row>
    <row r="275" spans="2:2">
      <c r="B275" s="1213" t="s">
        <v>1682</v>
      </c>
    </row>
    <row r="276" spans="2:2">
      <c r="B276" s="1213" t="s">
        <v>1683</v>
      </c>
    </row>
    <row r="277" spans="2:2">
      <c r="B277" s="1213" t="s">
        <v>1684</v>
      </c>
    </row>
    <row r="278" spans="2:2">
      <c r="B278" s="1213" t="s">
        <v>1685</v>
      </c>
    </row>
    <row r="279" spans="2:2">
      <c r="B279" s="1213" t="s">
        <v>1686</v>
      </c>
    </row>
    <row r="280" spans="2:2">
      <c r="B280" s="1213" t="s">
        <v>1687</v>
      </c>
    </row>
    <row r="281" spans="2:2" ht="15.75">
      <c r="B281" s="1214"/>
    </row>
    <row r="282" spans="2:2" ht="15.75">
      <c r="B282" s="1214"/>
    </row>
    <row r="283" spans="2:2">
      <c r="B283" s="1213" t="s">
        <v>1643</v>
      </c>
    </row>
    <row r="284" spans="2:2">
      <c r="B284" s="1213" t="s">
        <v>1644</v>
      </c>
    </row>
    <row r="285" spans="2:2">
      <c r="B285" s="1215" t="s">
        <v>1645</v>
      </c>
    </row>
    <row r="286" spans="2:2">
      <c r="B286" s="1213" t="s">
        <v>1646</v>
      </c>
    </row>
    <row r="287" spans="2:2">
      <c r="B287" s="1213" t="s">
        <v>1647</v>
      </c>
    </row>
    <row r="288" spans="2:2">
      <c r="B288" s="1213" t="s">
        <v>1648</v>
      </c>
    </row>
    <row r="289" spans="2:2">
      <c r="B289" s="1213" t="s">
        <v>1649</v>
      </c>
    </row>
    <row r="290" spans="2:2">
      <c r="B290" s="1213" t="s">
        <v>1650</v>
      </c>
    </row>
    <row r="291" spans="2:2">
      <c r="B291" s="1213" t="s">
        <v>1651</v>
      </c>
    </row>
    <row r="292" spans="2:2">
      <c r="B292" s="1213" t="s">
        <v>1652</v>
      </c>
    </row>
    <row r="293" spans="2:2">
      <c r="B293" s="1213" t="s">
        <v>1653</v>
      </c>
    </row>
    <row r="294" spans="2:2">
      <c r="B294" s="1213" t="s">
        <v>1654</v>
      </c>
    </row>
    <row r="295" spans="2:2" ht="18.75">
      <c r="B295" s="1211" t="s">
        <v>1655</v>
      </c>
    </row>
    <row r="296" spans="2:2" ht="18.75">
      <c r="B296" s="1211" t="s">
        <v>1656</v>
      </c>
    </row>
    <row r="297" spans="2:2">
      <c r="B297" s="1213" t="s">
        <v>1657</v>
      </c>
    </row>
    <row r="298" spans="2:2">
      <c r="B298" s="1213" t="s">
        <v>1658</v>
      </c>
    </row>
    <row r="299" spans="2:2">
      <c r="B299" s="1213" t="s">
        <v>1659</v>
      </c>
    </row>
    <row r="300" spans="2:2">
      <c r="B300" s="1213" t="s">
        <v>1660</v>
      </c>
    </row>
    <row r="301" spans="2:2">
      <c r="B301" s="1213" t="s">
        <v>1661</v>
      </c>
    </row>
    <row r="302" spans="2:2">
      <c r="B302" s="1213" t="s">
        <v>1662</v>
      </c>
    </row>
    <row r="303" spans="2:2">
      <c r="B303" s="1213" t="s">
        <v>1663</v>
      </c>
    </row>
    <row r="304" spans="2:2">
      <c r="B304" s="1213" t="s">
        <v>1664</v>
      </c>
    </row>
    <row r="305" spans="2:2">
      <c r="B305" s="1213" t="s">
        <v>1665</v>
      </c>
    </row>
    <row r="306" spans="2:2">
      <c r="B306" s="1213" t="s">
        <v>1666</v>
      </c>
    </row>
    <row r="307" spans="2:2">
      <c r="B307" s="1213" t="s">
        <v>1667</v>
      </c>
    </row>
    <row r="308" spans="2:2">
      <c r="B308" s="1213" t="s">
        <v>1668</v>
      </c>
    </row>
    <row r="309" spans="2:2">
      <c r="B309" s="1213" t="s">
        <v>1669</v>
      </c>
    </row>
    <row r="310" spans="2:2">
      <c r="B310" s="1213" t="s">
        <v>1670</v>
      </c>
    </row>
    <row r="311" spans="2:2">
      <c r="B311" s="1213" t="s">
        <v>1671</v>
      </c>
    </row>
    <row r="312" spans="2:2">
      <c r="B312" s="1213" t="s">
        <v>1672</v>
      </c>
    </row>
    <row r="313" spans="2:2">
      <c r="B313" s="1213" t="s">
        <v>1673</v>
      </c>
    </row>
    <row r="314" spans="2:2">
      <c r="B314" s="1213" t="s">
        <v>1674</v>
      </c>
    </row>
    <row r="315" spans="2:2">
      <c r="B315" s="1213" t="s">
        <v>1675</v>
      </c>
    </row>
    <row r="316" spans="2:2">
      <c r="B316" s="1213" t="s">
        <v>1676</v>
      </c>
    </row>
    <row r="317" spans="2:2">
      <c r="B317" s="1213" t="s">
        <v>1677</v>
      </c>
    </row>
    <row r="318" spans="2:2">
      <c r="B318" s="1213" t="s">
        <v>1678</v>
      </c>
    </row>
    <row r="319" spans="2:2">
      <c r="B319" s="1213" t="s">
        <v>1679</v>
      </c>
    </row>
    <row r="320" spans="2:2">
      <c r="B320" s="1213" t="s">
        <v>1680</v>
      </c>
    </row>
    <row r="321" spans="2:2">
      <c r="B321" s="1213" t="s">
        <v>1681</v>
      </c>
    </row>
    <row r="322" spans="2:2">
      <c r="B322" s="1213" t="s">
        <v>1682</v>
      </c>
    </row>
    <row r="323" spans="2:2">
      <c r="B323" s="1213" t="s">
        <v>1683</v>
      </c>
    </row>
    <row r="324" spans="2:2">
      <c r="B324" s="1213" t="s">
        <v>1684</v>
      </c>
    </row>
    <row r="325" spans="2:2">
      <c r="B325" s="1213" t="s">
        <v>1685</v>
      </c>
    </row>
    <row r="326" spans="2:2">
      <c r="B326" s="1213" t="s">
        <v>1686</v>
      </c>
    </row>
    <row r="327" spans="2:2">
      <c r="B327" s="1213" t="s">
        <v>1687</v>
      </c>
    </row>
    <row r="328" spans="2:2">
      <c r="B328" s="1213"/>
    </row>
    <row r="329" spans="2:2">
      <c r="B329" s="1213"/>
    </row>
    <row r="330" spans="2:2" ht="18.75">
      <c r="B330" s="1211" t="s">
        <v>1688</v>
      </c>
    </row>
    <row r="331" spans="2:2">
      <c r="B331" s="1212" t="s">
        <v>1689</v>
      </c>
    </row>
    <row r="332" spans="2:2">
      <c r="B332" s="1212"/>
    </row>
    <row r="333" spans="2:2" ht="18.75">
      <c r="B333" s="1211" t="s">
        <v>1690</v>
      </c>
    </row>
    <row r="334" spans="2:2">
      <c r="B334" s="1213" t="s">
        <v>1691</v>
      </c>
    </row>
    <row r="335" spans="2:2">
      <c r="B335" s="1213" t="s">
        <v>1692</v>
      </c>
    </row>
    <row r="336" spans="2:2">
      <c r="B336" s="1213" t="s">
        <v>1693</v>
      </c>
    </row>
    <row r="337" spans="2:2">
      <c r="B337" s="1213" t="s">
        <v>1694</v>
      </c>
    </row>
    <row r="338" spans="2:2">
      <c r="B338" s="1213" t="s">
        <v>1695</v>
      </c>
    </row>
    <row r="339" spans="2:2">
      <c r="B339" s="1213" t="s">
        <v>1696</v>
      </c>
    </row>
    <row r="340" spans="2:2">
      <c r="B340" s="1213" t="s">
        <v>1697</v>
      </c>
    </row>
    <row r="341" spans="2:2">
      <c r="B341" s="1213" t="s">
        <v>1698</v>
      </c>
    </row>
    <row r="342" spans="2:2">
      <c r="B342" s="1213" t="s">
        <v>1699</v>
      </c>
    </row>
    <row r="343" spans="2:2">
      <c r="B343" s="1213" t="s">
        <v>1700</v>
      </c>
    </row>
    <row r="344" spans="2:2" ht="18.75">
      <c r="B344" s="1211" t="s">
        <v>1701</v>
      </c>
    </row>
    <row r="345" spans="2:2">
      <c r="B345" s="1213" t="s">
        <v>1702</v>
      </c>
    </row>
    <row r="346" spans="2:2">
      <c r="B346" s="1213" t="s">
        <v>1703</v>
      </c>
    </row>
    <row r="347" spans="2:2">
      <c r="B347" s="1213" t="s">
        <v>1704</v>
      </c>
    </row>
    <row r="348" spans="2:2">
      <c r="B348" s="1213" t="s">
        <v>1705</v>
      </c>
    </row>
    <row r="349" spans="2:2">
      <c r="B349" s="1215" t="s">
        <v>1706</v>
      </c>
    </row>
    <row r="350" spans="2:2">
      <c r="B350" s="1213" t="s">
        <v>1707</v>
      </c>
    </row>
    <row r="351" spans="2:2">
      <c r="B351" s="1213" t="s">
        <v>1708</v>
      </c>
    </row>
    <row r="352" spans="2:2">
      <c r="B352" s="1215" t="s">
        <v>1709</v>
      </c>
    </row>
    <row r="353" spans="2:2" ht="18.75">
      <c r="B353" s="1211" t="s">
        <v>1710</v>
      </c>
    </row>
    <row r="354" spans="2:2">
      <c r="B354" s="1213" t="s">
        <v>1711</v>
      </c>
    </row>
    <row r="355" spans="2:2">
      <c r="B355" s="1213" t="s">
        <v>1712</v>
      </c>
    </row>
    <row r="356" spans="2:2">
      <c r="B356" s="1213" t="s">
        <v>1713</v>
      </c>
    </row>
    <row r="357" spans="2:2">
      <c r="B357" s="1213" t="s">
        <v>1714</v>
      </c>
    </row>
    <row r="358" spans="2:2">
      <c r="B358" s="1213" t="s">
        <v>1715</v>
      </c>
    </row>
    <row r="359" spans="2:2">
      <c r="B359" s="1213" t="s">
        <v>1716</v>
      </c>
    </row>
    <row r="360" spans="2:2">
      <c r="B360" s="1213" t="s">
        <v>1717</v>
      </c>
    </row>
    <row r="361" spans="2:2">
      <c r="B361" s="1213" t="s">
        <v>1718</v>
      </c>
    </row>
    <row r="362" spans="2:2">
      <c r="B362" s="1213" t="s">
        <v>1719</v>
      </c>
    </row>
    <row r="363" spans="2:2">
      <c r="B363" s="1213" t="s">
        <v>1720</v>
      </c>
    </row>
    <row r="364" spans="2:2">
      <c r="B364" s="1213" t="s">
        <v>1721</v>
      </c>
    </row>
    <row r="365" spans="2:2">
      <c r="B365" s="1213" t="s">
        <v>1722</v>
      </c>
    </row>
    <row r="366" spans="2:2">
      <c r="B366" s="1213" t="s">
        <v>1723</v>
      </c>
    </row>
    <row r="367" spans="2:2">
      <c r="B367" s="1213" t="s">
        <v>1724</v>
      </c>
    </row>
    <row r="368" spans="2:2">
      <c r="B368" s="1213" t="s">
        <v>1725</v>
      </c>
    </row>
    <row r="369" spans="2:2">
      <c r="B369" s="1213" t="s">
        <v>1726</v>
      </c>
    </row>
    <row r="370" spans="2:2">
      <c r="B370" s="1213" t="s">
        <v>1727</v>
      </c>
    </row>
    <row r="371" spans="2:2">
      <c r="B371" s="1213" t="s">
        <v>1728</v>
      </c>
    </row>
    <row r="372" spans="2:2">
      <c r="B372" s="1213" t="s">
        <v>1729</v>
      </c>
    </row>
    <row r="373" spans="2:2">
      <c r="B373" s="1213" t="s">
        <v>1730</v>
      </c>
    </row>
    <row r="374" spans="2:2">
      <c r="B374" s="1213" t="s">
        <v>1731</v>
      </c>
    </row>
    <row r="375" spans="2:2">
      <c r="B375" s="1213" t="s">
        <v>1732</v>
      </c>
    </row>
    <row r="376" spans="2:2">
      <c r="B376" s="1213" t="s">
        <v>1733</v>
      </c>
    </row>
    <row r="377" spans="2:2">
      <c r="B377" s="1213" t="s">
        <v>1734</v>
      </c>
    </row>
    <row r="378" spans="2:2">
      <c r="B378" s="1213" t="s">
        <v>1735</v>
      </c>
    </row>
    <row r="379" spans="2:2">
      <c r="B379" s="1213" t="s">
        <v>1736</v>
      </c>
    </row>
    <row r="380" spans="2:2">
      <c r="B380" s="1213" t="s">
        <v>1737</v>
      </c>
    </row>
    <row r="381" spans="2:2">
      <c r="B381" s="1213" t="s">
        <v>1738</v>
      </c>
    </row>
    <row r="382" spans="2:2">
      <c r="B382" s="1213" t="s">
        <v>1739</v>
      </c>
    </row>
    <row r="383" spans="2:2" ht="18.75">
      <c r="B383" s="1211" t="s">
        <v>1740</v>
      </c>
    </row>
    <row r="384" spans="2:2">
      <c r="B384" s="1213" t="s">
        <v>1741</v>
      </c>
    </row>
    <row r="385" spans="2:2">
      <c r="B385" s="1213" t="s">
        <v>1742</v>
      </c>
    </row>
    <row r="386" spans="2:2">
      <c r="B386" s="1213" t="s">
        <v>1743</v>
      </c>
    </row>
    <row r="387" spans="2:2">
      <c r="B387" s="1213" t="s">
        <v>1744</v>
      </c>
    </row>
    <row r="388" spans="2:2">
      <c r="B388" s="1213" t="s">
        <v>1745</v>
      </c>
    </row>
    <row r="389" spans="2:2">
      <c r="B389" s="1213" t="s">
        <v>1746</v>
      </c>
    </row>
    <row r="390" spans="2:2">
      <c r="B390" s="1215" t="s">
        <v>1747</v>
      </c>
    </row>
    <row r="391" spans="2:2" ht="18.75">
      <c r="B391" s="1211" t="s">
        <v>1748</v>
      </c>
    </row>
    <row r="392" spans="2:2">
      <c r="B392" s="1213" t="s">
        <v>1749</v>
      </c>
    </row>
    <row r="393" spans="2:2">
      <c r="B393" s="1213" t="s">
        <v>1750</v>
      </c>
    </row>
    <row r="394" spans="2:2">
      <c r="B394" s="1213" t="s">
        <v>1751</v>
      </c>
    </row>
    <row r="395" spans="2:2">
      <c r="B395" s="1213" t="s">
        <v>1752</v>
      </c>
    </row>
    <row r="396" spans="2:2" ht="18.75">
      <c r="B396" s="1211" t="s">
        <v>1753</v>
      </c>
    </row>
    <row r="397" spans="2:2">
      <c r="B397" s="1213" t="s">
        <v>1754</v>
      </c>
    </row>
    <row r="398" spans="2:2">
      <c r="B398" s="1213" t="s">
        <v>1755</v>
      </c>
    </row>
    <row r="399" spans="2:2">
      <c r="B399" s="1213" t="s">
        <v>1756</v>
      </c>
    </row>
    <row r="400" spans="2:2">
      <c r="B400" s="1213"/>
    </row>
    <row r="401" spans="2:2" ht="18.75">
      <c r="B401" s="1211"/>
    </row>
    <row r="402" spans="2:2" ht="18.75">
      <c r="B402" s="1211" t="s">
        <v>1757</v>
      </c>
    </row>
    <row r="403" spans="2:2">
      <c r="B403" s="1212" t="s">
        <v>1428</v>
      </c>
    </row>
    <row r="404" spans="2:2" ht="18.75">
      <c r="B404" s="1211" t="s">
        <v>1758</v>
      </c>
    </row>
    <row r="405" spans="2:2" ht="18.75">
      <c r="B405" s="1211" t="s">
        <v>1759</v>
      </c>
    </row>
    <row r="406" spans="2:2" ht="18.75">
      <c r="B406" s="1211" t="s">
        <v>1760</v>
      </c>
    </row>
    <row r="407" spans="2:2">
      <c r="B407" s="1213" t="s">
        <v>1761</v>
      </c>
    </row>
    <row r="408" spans="2:2">
      <c r="B408" s="1213" t="s">
        <v>1762</v>
      </c>
    </row>
    <row r="409" spans="2:2">
      <c r="B409" s="1213" t="s">
        <v>1763</v>
      </c>
    </row>
    <row r="410" spans="2:2">
      <c r="B410" s="1213" t="s">
        <v>1764</v>
      </c>
    </row>
    <row r="411" spans="2:2">
      <c r="B411" s="1213" t="s">
        <v>1765</v>
      </c>
    </row>
    <row r="412" spans="2:2">
      <c r="B412" s="1213" t="s">
        <v>1766</v>
      </c>
    </row>
    <row r="413" spans="2:2">
      <c r="B413" s="1213" t="s">
        <v>1767</v>
      </c>
    </row>
    <row r="414" spans="2:2">
      <c r="B414" s="1213"/>
    </row>
    <row r="415" spans="2:2">
      <c r="B415" s="1213" t="s">
        <v>1768</v>
      </c>
    </row>
    <row r="416" spans="2:2">
      <c r="B416" s="1213" t="s">
        <v>1769</v>
      </c>
    </row>
    <row r="417" spans="2:2">
      <c r="B417" s="1213" t="s">
        <v>1770</v>
      </c>
    </row>
    <row r="418" spans="2:2">
      <c r="B418" s="1213" t="s">
        <v>1771</v>
      </c>
    </row>
    <row r="419" spans="2:2">
      <c r="B419" s="1213" t="s">
        <v>1772</v>
      </c>
    </row>
    <row r="424" spans="2:2">
      <c r="B424" s="1216" t="s">
        <v>1773</v>
      </c>
    </row>
    <row r="425" spans="2:2">
      <c r="B425" s="1216"/>
    </row>
    <row r="426" spans="2:2">
      <c r="B426" s="1217" t="s">
        <v>1774</v>
      </c>
    </row>
    <row r="427" spans="2:2">
      <c r="B427" s="1216"/>
    </row>
    <row r="428" spans="2:2">
      <c r="B428" s="1216" t="s">
        <v>1775</v>
      </c>
    </row>
    <row r="429" spans="2:2">
      <c r="B429" s="1216" t="s">
        <v>1776</v>
      </c>
    </row>
    <row r="430" spans="2:2">
      <c r="B430" s="1216" t="s">
        <v>1777</v>
      </c>
    </row>
    <row r="431" spans="2:2">
      <c r="B431" s="1216" t="s">
        <v>1778</v>
      </c>
    </row>
    <row r="432" spans="2:2">
      <c r="B432" s="1216" t="s">
        <v>1779</v>
      </c>
    </row>
    <row r="433" spans="2:2">
      <c r="B433" s="1216" t="s">
        <v>1780</v>
      </c>
    </row>
    <row r="434" spans="2:2">
      <c r="B434" s="1216" t="s">
        <v>1781</v>
      </c>
    </row>
    <row r="435" spans="2:2">
      <c r="B435" s="1216" t="s">
        <v>1782</v>
      </c>
    </row>
    <row r="436" spans="2:2">
      <c r="B436" s="1216" t="s">
        <v>1783</v>
      </c>
    </row>
    <row r="437" spans="2:2">
      <c r="B437" s="1216"/>
    </row>
    <row r="438" spans="2:2">
      <c r="B438" s="1216"/>
    </row>
    <row r="439" spans="2:2">
      <c r="B439" s="1216"/>
    </row>
    <row r="440" spans="2:2" ht="15.75">
      <c r="B440" s="1218" t="s">
        <v>1784</v>
      </c>
    </row>
    <row r="441" spans="2:2" ht="15.75">
      <c r="B441" s="1218" t="s">
        <v>1785</v>
      </c>
    </row>
    <row r="442" spans="2:2">
      <c r="B442" s="1216" t="s">
        <v>1786</v>
      </c>
    </row>
    <row r="443" spans="2:2">
      <c r="B443" s="1216" t="s">
        <v>1787</v>
      </c>
    </row>
    <row r="444" spans="2:2">
      <c r="B444" s="1216" t="s">
        <v>1788</v>
      </c>
    </row>
    <row r="445" spans="2:2">
      <c r="B445" s="1216"/>
    </row>
    <row r="446" spans="2:2" ht="15.75">
      <c r="B446" s="1218" t="s">
        <v>1789</v>
      </c>
    </row>
    <row r="447" spans="2:2">
      <c r="B447" s="1216" t="s">
        <v>1790</v>
      </c>
    </row>
    <row r="448" spans="2:2">
      <c r="B448" s="1216" t="s">
        <v>1791</v>
      </c>
    </row>
    <row r="449" spans="2:2">
      <c r="B449" s="1216" t="s">
        <v>1792</v>
      </c>
    </row>
    <row r="450" spans="2:2">
      <c r="B450"/>
    </row>
    <row r="451" spans="2:2">
      <c r="B451"/>
    </row>
    <row r="452" spans="2:2" ht="15.75">
      <c r="B452" s="1218" t="s">
        <v>1793</v>
      </c>
    </row>
    <row r="453" spans="2:2">
      <c r="B453" s="1216" t="s">
        <v>1794</v>
      </c>
    </row>
    <row r="454" spans="2:2">
      <c r="B454" s="1216" t="s">
        <v>1795</v>
      </c>
    </row>
    <row r="455" spans="2:2">
      <c r="B455" s="1216" t="s">
        <v>1796</v>
      </c>
    </row>
    <row r="456" spans="2:2">
      <c r="B456" s="1216" t="s">
        <v>1797</v>
      </c>
    </row>
    <row r="457" spans="2:2">
      <c r="B457" s="1216" t="s">
        <v>1798</v>
      </c>
    </row>
    <row r="458" spans="2:2">
      <c r="B458"/>
    </row>
    <row r="459" spans="2:2">
      <c r="B459"/>
    </row>
    <row r="460" spans="2:2">
      <c r="B460"/>
    </row>
    <row r="461" spans="2:2">
      <c r="B461"/>
    </row>
    <row r="462" spans="2:2">
      <c r="B46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0"/>
  <dimension ref="A1:A47"/>
  <sheetViews>
    <sheetView workbookViewId="0"/>
  </sheetViews>
  <sheetFormatPr baseColWidth="10" defaultRowHeight="12.75"/>
  <cols>
    <col min="1" max="1" width="75.140625" customWidth="1"/>
  </cols>
  <sheetData>
    <row r="1" spans="1:1" ht="28.5">
      <c r="A1" s="219" t="s">
        <v>74</v>
      </c>
    </row>
    <row r="2" spans="1:1" ht="18">
      <c r="A2" s="220" t="s">
        <v>75</v>
      </c>
    </row>
    <row r="3" spans="1:1" ht="15">
      <c r="A3" s="221"/>
    </row>
    <row r="4" spans="1:1" ht="15">
      <c r="A4" s="221"/>
    </row>
    <row r="5" spans="1:1" ht="15.75">
      <c r="A5" s="221" t="s">
        <v>76</v>
      </c>
    </row>
    <row r="6" spans="1:1" ht="15.75">
      <c r="A6" s="222"/>
    </row>
    <row r="7" spans="1:1" ht="46.5">
      <c r="A7" s="220" t="s">
        <v>77</v>
      </c>
    </row>
    <row r="8" spans="1:1" ht="15.75">
      <c r="A8" s="222"/>
    </row>
    <row r="9" spans="1:1" ht="24.75">
      <c r="A9" s="220" t="s">
        <v>78</v>
      </c>
    </row>
    <row r="10" spans="1:1" ht="15.75">
      <c r="A10" s="222"/>
    </row>
    <row r="11" spans="1:1" ht="24.75">
      <c r="A11" s="223" t="s">
        <v>79</v>
      </c>
    </row>
    <row r="12" spans="1:1" ht="15.75">
      <c r="A12" s="222"/>
    </row>
    <row r="13" spans="1:1" ht="33.75">
      <c r="A13" s="220" t="s">
        <v>80</v>
      </c>
    </row>
    <row r="14" spans="1:1" ht="15.75">
      <c r="A14" s="222"/>
    </row>
    <row r="15" spans="1:1" ht="24.75">
      <c r="A15" s="220" t="s">
        <v>81</v>
      </c>
    </row>
    <row r="16" spans="1:1" ht="15.75">
      <c r="A16" s="222"/>
    </row>
    <row r="17" spans="1:1" ht="24.75">
      <c r="A17" s="220" t="s">
        <v>82</v>
      </c>
    </row>
    <row r="18" spans="1:1" ht="15.75">
      <c r="A18" s="222"/>
    </row>
    <row r="19" spans="1:1" ht="24.75">
      <c r="A19" s="220" t="s">
        <v>83</v>
      </c>
    </row>
    <row r="20" spans="1:1" ht="15.75">
      <c r="A20" s="222"/>
    </row>
    <row r="21" spans="1:1" ht="24.75">
      <c r="A21" s="220" t="s">
        <v>84</v>
      </c>
    </row>
    <row r="22" spans="1:1" ht="15.75">
      <c r="A22" s="222"/>
    </row>
    <row r="23" spans="1:1" ht="24.75">
      <c r="A23" s="220" t="s">
        <v>85</v>
      </c>
    </row>
    <row r="24" spans="1:1" ht="15.75">
      <c r="A24" s="222"/>
    </row>
    <row r="25" spans="1:1" ht="24.75">
      <c r="A25" s="220" t="s">
        <v>86</v>
      </c>
    </row>
    <row r="26" spans="1:1" ht="15.75">
      <c r="A26" s="222"/>
    </row>
    <row r="27" spans="1:1" ht="24.75">
      <c r="A27" s="220" t="s">
        <v>87</v>
      </c>
    </row>
    <row r="28" spans="1:1" ht="15.75">
      <c r="A28" s="222"/>
    </row>
    <row r="29" spans="1:1" ht="18">
      <c r="A29" s="220" t="s">
        <v>88</v>
      </c>
    </row>
    <row r="30" spans="1:1" ht="15.75">
      <c r="A30" s="222"/>
    </row>
    <row r="31" spans="1:1" ht="24.75">
      <c r="A31" s="220" t="s">
        <v>89</v>
      </c>
    </row>
    <row r="32" spans="1:1" ht="15.75">
      <c r="A32" s="222"/>
    </row>
    <row r="33" spans="1:1" ht="24.75">
      <c r="A33" s="220" t="s">
        <v>90</v>
      </c>
    </row>
    <row r="34" spans="1:1" ht="15.75">
      <c r="A34" s="222"/>
    </row>
    <row r="35" spans="1:1" ht="24.75">
      <c r="A35" s="220" t="s">
        <v>91</v>
      </c>
    </row>
    <row r="36" spans="1:1" ht="15.75">
      <c r="A36" s="222"/>
    </row>
    <row r="37" spans="1:1" ht="24.75">
      <c r="A37" s="224" t="s">
        <v>92</v>
      </c>
    </row>
    <row r="38" spans="1:1" ht="15.75">
      <c r="A38" s="222"/>
    </row>
    <row r="39" spans="1:1" ht="15.75">
      <c r="A39" s="224" t="s">
        <v>93</v>
      </c>
    </row>
    <row r="40" spans="1:1" ht="15">
      <c r="A40" s="225"/>
    </row>
    <row r="41" spans="1:1" ht="15.75">
      <c r="A41" s="224" t="s">
        <v>94</v>
      </c>
    </row>
    <row r="42" spans="1:1" ht="15.75">
      <c r="A42" s="222"/>
    </row>
    <row r="43" spans="1:1" ht="15.75">
      <c r="A43" s="224" t="s">
        <v>95</v>
      </c>
    </row>
    <row r="44" spans="1:1" ht="15.75">
      <c r="A44" s="224" t="s">
        <v>96</v>
      </c>
    </row>
    <row r="45" spans="1:1" ht="14.25">
      <c r="A45" s="224"/>
    </row>
    <row r="46" spans="1:1" ht="15.75">
      <c r="A46" s="226" t="s">
        <v>97</v>
      </c>
    </row>
    <row r="47" spans="1:1" ht="15.75">
      <c r="A47" s="226" t="s">
        <v>98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6">
    <tabColor rgb="FFCCCC00"/>
  </sheetPr>
  <dimension ref="A1:O26"/>
  <sheetViews>
    <sheetView workbookViewId="0"/>
  </sheetViews>
  <sheetFormatPr baseColWidth="10" defaultColWidth="11.42578125" defaultRowHeight="15"/>
  <cols>
    <col min="1" max="1" width="14.42578125" style="896" customWidth="1"/>
    <col min="2" max="2" width="25" style="896" customWidth="1"/>
    <col min="3" max="3" width="40" style="896" customWidth="1"/>
    <col min="4" max="4" width="10.5703125" style="1066" customWidth="1"/>
    <col min="5" max="5" width="12.140625" style="896" customWidth="1"/>
    <col min="6" max="6" width="12.5703125" style="896" customWidth="1"/>
    <col min="7" max="7" width="11.42578125" style="896"/>
    <col min="8" max="8" width="12.5703125" style="896" customWidth="1"/>
    <col min="9" max="16384" width="11.42578125" style="896"/>
  </cols>
  <sheetData>
    <row r="1" spans="1:15" ht="15" customHeight="1">
      <c r="A1" s="980"/>
      <c r="B1" s="980"/>
      <c r="C1" s="3114"/>
      <c r="D1" s="3114"/>
      <c r="E1" s="3114"/>
      <c r="F1" s="3114"/>
      <c r="G1" s="3114"/>
      <c r="H1" s="3114"/>
      <c r="I1" s="3114"/>
    </row>
    <row r="2" spans="1:15" ht="15" customHeight="1">
      <c r="A2" s="980"/>
      <c r="B2" s="980"/>
      <c r="C2" s="3114"/>
      <c r="D2" s="3114"/>
      <c r="E2" s="3114"/>
      <c r="F2" s="3114"/>
      <c r="G2" s="3114"/>
      <c r="H2" s="3114"/>
      <c r="I2" s="3114"/>
    </row>
    <row r="3" spans="1:15" ht="15" customHeight="1">
      <c r="A3" s="980"/>
      <c r="B3" s="980"/>
      <c r="C3" s="3114"/>
      <c r="D3" s="3114"/>
      <c r="E3" s="3114"/>
      <c r="F3" s="3114"/>
      <c r="G3" s="3114"/>
      <c r="H3" s="3114"/>
      <c r="I3" s="3114"/>
    </row>
    <row r="4" spans="1:15">
      <c r="A4" s="980"/>
      <c r="B4" s="980"/>
      <c r="C4" s="3114"/>
      <c r="D4" s="3114"/>
      <c r="E4" s="3114"/>
      <c r="F4" s="3114"/>
      <c r="G4" s="3114"/>
      <c r="H4" s="3114"/>
      <c r="I4" s="3114"/>
    </row>
    <row r="5" spans="1:15">
      <c r="A5" s="980"/>
      <c r="B5" s="980"/>
      <c r="C5" s="3114"/>
      <c r="D5" s="3114"/>
      <c r="E5" s="3114"/>
      <c r="F5" s="3114"/>
      <c r="G5" s="3114"/>
      <c r="H5" s="3114"/>
      <c r="I5" s="3114"/>
    </row>
    <row r="6" spans="1:15" s="1039" customFormat="1" ht="21.75">
      <c r="A6" s="3115" t="s">
        <v>1324</v>
      </c>
      <c r="B6" s="3115"/>
      <c r="C6" s="3115"/>
      <c r="D6" s="3115"/>
      <c r="E6" s="3115"/>
      <c r="F6" s="3115"/>
      <c r="G6" s="3115"/>
      <c r="H6" s="3115"/>
      <c r="I6" s="3115"/>
    </row>
    <row r="7" spans="1:15" s="1039" customFormat="1" ht="21.75">
      <c r="A7" s="1040"/>
      <c r="B7" s="1040"/>
      <c r="C7" s="1040"/>
      <c r="D7" s="1040"/>
      <c r="E7" s="1040"/>
      <c r="F7" s="1040"/>
      <c r="G7" s="1040"/>
      <c r="H7" s="1040"/>
      <c r="I7" s="1040"/>
    </row>
    <row r="8" spans="1:15" s="996" customFormat="1" ht="15.75" customHeight="1">
      <c r="A8" s="3116" t="s">
        <v>1325</v>
      </c>
      <c r="B8" s="3116"/>
      <c r="D8" s="1042"/>
      <c r="H8" s="3117" t="s">
        <v>1326</v>
      </c>
      <c r="I8" s="3117"/>
      <c r="O8" s="1043"/>
    </row>
    <row r="9" spans="1:15" s="866" customFormat="1" ht="15.75" customHeight="1">
      <c r="A9" s="1041" t="s">
        <v>1327</v>
      </c>
      <c r="B9" s="1044"/>
      <c r="C9" s="1042"/>
      <c r="D9" s="1042"/>
      <c r="H9" s="3117"/>
      <c r="I9" s="3117"/>
      <c r="O9" s="1045"/>
    </row>
    <row r="10" spans="1:15" s="866" customFormat="1" ht="15.75" customHeight="1">
      <c r="A10" s="1041" t="s">
        <v>1328</v>
      </c>
      <c r="B10" s="1044"/>
      <c r="C10" s="1042"/>
      <c r="D10" s="1042"/>
      <c r="H10" s="3117"/>
      <c r="I10" s="3117"/>
      <c r="O10" s="1045"/>
    </row>
    <row r="11" spans="1:15" s="866" customFormat="1" ht="15.75" customHeight="1">
      <c r="A11" s="1041" t="s">
        <v>1329</v>
      </c>
      <c r="B11" s="1044"/>
      <c r="C11" s="1053"/>
      <c r="D11" s="1102" t="s">
        <v>104</v>
      </c>
      <c r="E11" s="1102" t="s">
        <v>118</v>
      </c>
      <c r="H11" s="3117"/>
      <c r="I11" s="3117"/>
      <c r="K11" s="1046"/>
      <c r="L11" s="1046"/>
      <c r="M11" s="1046"/>
      <c r="N11" s="1046"/>
      <c r="O11" s="1045"/>
    </row>
    <row r="12" spans="1:15" s="866" customFormat="1" ht="15.75">
      <c r="A12" s="1041" t="s">
        <v>1330</v>
      </c>
      <c r="B12" s="1044"/>
      <c r="C12" s="1053" t="s">
        <v>1370</v>
      </c>
      <c r="D12" s="1102">
        <f>SUM('4 BG101'!D11:D14)</f>
        <v>21075.330000000075</v>
      </c>
      <c r="E12" s="1102">
        <f>SUM('4 BG101'!M11:M13)</f>
        <v>0</v>
      </c>
      <c r="F12" s="1045"/>
      <c r="G12" s="1045"/>
      <c r="H12" s="1045"/>
      <c r="I12" s="1045"/>
      <c r="J12" s="1045"/>
      <c r="K12" s="1046"/>
      <c r="L12" s="1046"/>
      <c r="M12" s="1046"/>
      <c r="N12" s="1046"/>
      <c r="O12" s="1045"/>
    </row>
    <row r="13" spans="1:15" s="1039" customFormat="1" ht="21.75">
      <c r="A13" s="1047"/>
      <c r="B13" s="1047"/>
      <c r="C13" s="1053" t="s">
        <v>1363</v>
      </c>
      <c r="D13" s="1102">
        <f>SUM('4 BG101'!D30:D36)</f>
        <v>502.04999999975553</v>
      </c>
      <c r="E13" s="1102">
        <f>SUM('4 BG101'!M30:M36)</f>
        <v>0</v>
      </c>
      <c r="F13" s="1047"/>
      <c r="G13" s="1047"/>
      <c r="H13" s="1047"/>
      <c r="I13" s="1047"/>
    </row>
    <row r="14" spans="1:15" s="1048" customFormat="1" ht="51" customHeight="1">
      <c r="A14" s="3118" t="s">
        <v>1331</v>
      </c>
      <c r="B14" s="3118" t="s">
        <v>1332</v>
      </c>
      <c r="C14" s="3118" t="s">
        <v>1333</v>
      </c>
      <c r="D14" s="3118" t="s">
        <v>1334</v>
      </c>
      <c r="E14" s="3118"/>
      <c r="F14" s="3118" t="s">
        <v>1335</v>
      </c>
      <c r="G14" s="3118" t="s">
        <v>1336</v>
      </c>
      <c r="H14" s="3118"/>
      <c r="I14" s="3118"/>
    </row>
    <row r="15" spans="1:15" s="1048" customFormat="1" ht="51" customHeight="1">
      <c r="A15" s="3118"/>
      <c r="B15" s="3118"/>
      <c r="C15" s="3118"/>
      <c r="D15" s="1049" t="s">
        <v>1337</v>
      </c>
      <c r="E15" s="1050" t="s">
        <v>1338</v>
      </c>
      <c r="F15" s="3118"/>
      <c r="G15" s="1050" t="s">
        <v>1339</v>
      </c>
      <c r="H15" s="1050" t="s">
        <v>1340</v>
      </c>
      <c r="I15" s="1050" t="s">
        <v>1341</v>
      </c>
    </row>
    <row r="16" spans="1:15" s="1039" customFormat="1" ht="11.25">
      <c r="A16" s="1051" t="s">
        <v>1342</v>
      </c>
      <c r="B16" s="1052" t="s">
        <v>1343</v>
      </c>
      <c r="C16" s="1053" t="s">
        <v>1371</v>
      </c>
      <c r="D16" s="1054">
        <f>+D12/D13</f>
        <v>41.978547953411685</v>
      </c>
      <c r="E16" s="1054" t="e">
        <f>+E12/E13</f>
        <v>#DIV/0!</v>
      </c>
      <c r="F16" s="1056"/>
      <c r="G16" s="1056"/>
      <c r="H16" s="1056"/>
      <c r="I16" s="1056"/>
    </row>
    <row r="17" spans="1:9" s="1039" customFormat="1" ht="22.5">
      <c r="A17" s="1051" t="s">
        <v>1344</v>
      </c>
      <c r="B17" s="1057" t="s">
        <v>1345</v>
      </c>
      <c r="C17" s="1058" t="s">
        <v>1372</v>
      </c>
      <c r="D17" s="1054">
        <f>+(D12-'4 BG101'!D14)/D13</f>
        <v>41.978547953411685</v>
      </c>
      <c r="E17" s="1055" t="e">
        <f>+(E12-'4 BG101'!M14)/E13</f>
        <v>#DIV/0!</v>
      </c>
      <c r="F17" s="1056"/>
      <c r="G17" s="1056"/>
      <c r="H17" s="1056"/>
      <c r="I17" s="1056"/>
    </row>
    <row r="18" spans="1:9" s="1039" customFormat="1" ht="22.5">
      <c r="A18" s="1051" t="s">
        <v>1346</v>
      </c>
      <c r="B18" s="1057" t="s">
        <v>1347</v>
      </c>
      <c r="C18" s="1058" t="s">
        <v>1372</v>
      </c>
      <c r="D18" s="1054">
        <f>+'4 BG101'!D11/'12RATIOS FINANCIEROS '!D13</f>
        <v>41.978547953411685</v>
      </c>
      <c r="E18" s="1055" t="e">
        <f>+'4 BG101'!M11/'12RATIOS FINANCIEROS '!E13</f>
        <v>#DIV/0!</v>
      </c>
      <c r="F18" s="1056"/>
      <c r="G18" s="1056"/>
      <c r="H18" s="1056"/>
      <c r="I18" s="1056"/>
    </row>
    <row r="19" spans="1:9" s="1039" customFormat="1" ht="67.900000000000006" customHeight="1">
      <c r="A19" s="1051" t="s">
        <v>1348</v>
      </c>
      <c r="B19" s="1059" t="s">
        <v>1349</v>
      </c>
      <c r="C19" s="1061" t="s">
        <v>1373</v>
      </c>
      <c r="D19" s="1060">
        <f>+D12-D13</f>
        <v>20573.280000000319</v>
      </c>
      <c r="E19" s="1055">
        <f>+E12-E13</f>
        <v>0</v>
      </c>
      <c r="F19" s="1056"/>
      <c r="G19" s="1056"/>
      <c r="H19" s="1056"/>
      <c r="I19" s="1056"/>
    </row>
    <row r="20" spans="1:9" ht="21.75" customHeight="1">
      <c r="A20" s="1059" t="s">
        <v>1350</v>
      </c>
      <c r="B20" s="1059" t="s">
        <v>1351</v>
      </c>
      <c r="C20" s="1061" t="s">
        <v>1352</v>
      </c>
      <c r="D20" s="1054">
        <f>(+'4 BG101'!D12*360)/'5 PG101'!D19</f>
        <v>0</v>
      </c>
      <c r="E20" s="1055" t="e">
        <f>(+'4 BG101'!M12*360)/'5 PG101'!L19</f>
        <v>#DIV/0!</v>
      </c>
      <c r="F20" s="1062"/>
      <c r="G20" s="1062"/>
      <c r="H20" s="1062"/>
      <c r="I20" s="1062"/>
    </row>
    <row r="21" spans="1:9" ht="45">
      <c r="A21" s="1059" t="s">
        <v>1353</v>
      </c>
      <c r="B21" s="1059" t="s">
        <v>1354</v>
      </c>
      <c r="C21" s="1061" t="s">
        <v>1355</v>
      </c>
      <c r="D21" s="1054" t="e">
        <f>+'5 PG101'!D19/'4 BG101'!D12</f>
        <v>#DIV/0!</v>
      </c>
      <c r="E21" s="1055" t="e">
        <f>+'5 PG101'!L19/'4 BG101'!M12</f>
        <v>#DIV/0!</v>
      </c>
      <c r="F21" s="1062"/>
      <c r="G21" s="1062"/>
      <c r="H21" s="1062"/>
      <c r="I21" s="1062"/>
    </row>
    <row r="22" spans="1:9" ht="42" customHeight="1">
      <c r="A22" s="3112" t="s">
        <v>1356</v>
      </c>
      <c r="B22" s="1059" t="s">
        <v>1357</v>
      </c>
      <c r="C22" s="3113" t="s">
        <v>1358</v>
      </c>
      <c r="E22" s="1031">
        <f>((+'4 BG101'!D14+'4 BG101'!M14)/2)/360</f>
        <v>0</v>
      </c>
      <c r="F22" s="1062"/>
      <c r="G22" s="1062"/>
      <c r="H22" s="1062"/>
      <c r="I22" s="1062"/>
    </row>
    <row r="23" spans="1:9" ht="48.75" customHeight="1">
      <c r="A23" s="3112"/>
      <c r="B23" s="1059" t="s">
        <v>1359</v>
      </c>
      <c r="C23" s="3113"/>
      <c r="D23" s="1031"/>
      <c r="E23" s="1055"/>
      <c r="F23" s="1062"/>
      <c r="G23" s="1062"/>
      <c r="H23" s="1062"/>
      <c r="I23" s="1062"/>
    </row>
    <row r="24" spans="1:9" ht="45" customHeight="1">
      <c r="A24" s="3112"/>
      <c r="B24" s="1103" t="s">
        <v>1360</v>
      </c>
      <c r="C24" s="3113"/>
      <c r="D24" s="1031"/>
      <c r="E24" s="1055" t="e">
        <f xml:space="preserve"> SUM('5 PG101'!L22:L28)/((+'4 BG101'!D14+'4 BG101'!M14)/2)</f>
        <v>#DIV/0!</v>
      </c>
      <c r="G24" s="1062"/>
      <c r="H24" s="1062"/>
      <c r="I24" s="1062"/>
    </row>
    <row r="25" spans="1:9" ht="56.25">
      <c r="A25" s="1063" t="s">
        <v>1361</v>
      </c>
      <c r="B25" s="1059" t="s">
        <v>1362</v>
      </c>
      <c r="C25" s="1061"/>
      <c r="D25" s="1054"/>
      <c r="E25" s="1055" t="e">
        <f>(+'4 BG101'!D30+'4 BG101'!M30)/2*360/'5 PG101'!L22</f>
        <v>#DIV/0!</v>
      </c>
      <c r="F25" s="1062"/>
      <c r="G25" s="1062"/>
      <c r="H25" s="1062"/>
      <c r="I25" s="1062"/>
    </row>
    <row r="26" spans="1:9">
      <c r="D26" s="1064"/>
      <c r="E26" s="1065"/>
    </row>
  </sheetData>
  <mergeCells count="12">
    <mergeCell ref="A22:A24"/>
    <mergeCell ref="C22:C24"/>
    <mergeCell ref="C1:I5"/>
    <mergeCell ref="A6:I6"/>
    <mergeCell ref="A8:B8"/>
    <mergeCell ref="H8:I11"/>
    <mergeCell ref="A14:A15"/>
    <mergeCell ref="B14:B15"/>
    <mergeCell ref="C14:C15"/>
    <mergeCell ref="D14:E14"/>
    <mergeCell ref="F14:F15"/>
    <mergeCell ref="G14:I14"/>
  </mergeCells>
  <pageMargins left="0.7" right="0.7" top="0.75" bottom="0.75" header="0.3" footer="0.3"/>
  <pageSetup paperSize="9" scale="62" orientation="landscape" r:id="rId1"/>
  <rowBreaks count="1" manualBreakCount="1">
    <brk id="26"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7">
    <tabColor rgb="FFCCCC00"/>
    <pageSetUpPr fitToPage="1"/>
  </sheetPr>
  <dimension ref="A1:U131"/>
  <sheetViews>
    <sheetView topLeftCell="A13" workbookViewId="0">
      <selection activeCell="F39" sqref="F39"/>
    </sheetView>
  </sheetViews>
  <sheetFormatPr baseColWidth="10" defaultColWidth="2" defaultRowHeight="12.75"/>
  <cols>
    <col min="1" max="1" width="2" style="866" customWidth="1"/>
    <col min="2" max="2" width="4.85546875" style="866" customWidth="1"/>
    <col min="3" max="3" width="19.5703125" style="866" customWidth="1"/>
    <col min="4" max="4" width="15.7109375" style="866" customWidth="1"/>
    <col min="5" max="5" width="14.42578125" style="866" customWidth="1"/>
    <col min="6" max="6" width="19" style="866" customWidth="1"/>
    <col min="7" max="7" width="14.140625" style="866" customWidth="1"/>
    <col min="8" max="8" width="19.140625" style="866" customWidth="1"/>
    <col min="9" max="9" width="14.85546875" style="866" customWidth="1"/>
    <col min="10" max="10" width="11.42578125" style="866" customWidth="1"/>
    <col min="11" max="11" width="20.28515625" style="866" customWidth="1"/>
    <col min="12" max="12" width="27.42578125" style="866" customWidth="1"/>
    <col min="13" max="255" width="11.42578125" style="866" customWidth="1"/>
    <col min="256" max="16384" width="2" style="866"/>
  </cols>
  <sheetData>
    <row r="1" spans="1:21" ht="18.75">
      <c r="B1" s="897"/>
      <c r="C1" s="898"/>
      <c r="D1" s="3122" t="s">
        <v>1179</v>
      </c>
      <c r="E1" s="3122"/>
      <c r="F1" s="3122"/>
      <c r="G1" s="3122"/>
      <c r="H1" s="3122"/>
      <c r="I1" s="3122"/>
      <c r="J1" s="3122"/>
      <c r="K1" s="3122"/>
      <c r="L1" s="3123"/>
    </row>
    <row r="2" spans="1:21" ht="18.75">
      <c r="B2" s="899"/>
      <c r="D2" s="900"/>
      <c r="E2" s="900"/>
      <c r="F2" s="900"/>
      <c r="G2" s="900"/>
      <c r="H2" s="900"/>
      <c r="I2" s="900"/>
      <c r="J2" s="900"/>
      <c r="K2" s="900"/>
      <c r="L2" s="901"/>
    </row>
    <row r="3" spans="1:21" ht="18.75">
      <c r="B3" s="899"/>
      <c r="D3" s="3124" t="str">
        <f>+'4 BG101'!B2</f>
        <v>TABACALERA MENHURSA S.A.</v>
      </c>
      <c r="E3" s="3124"/>
      <c r="F3" s="3124"/>
      <c r="G3" s="3124"/>
      <c r="H3" s="3124"/>
      <c r="I3" s="3124"/>
      <c r="J3" s="3124"/>
      <c r="K3" s="3124"/>
      <c r="L3" s="3125"/>
    </row>
    <row r="4" spans="1:21" ht="18.75">
      <c r="B4" s="899"/>
      <c r="D4" s="900"/>
      <c r="E4" s="900"/>
      <c r="F4" s="900"/>
      <c r="G4" s="900"/>
      <c r="H4" s="900"/>
      <c r="I4" s="900"/>
      <c r="J4" s="900"/>
      <c r="K4" s="900"/>
      <c r="L4" s="901"/>
    </row>
    <row r="5" spans="1:21" ht="18.75">
      <c r="B5" s="3126"/>
      <c r="C5" s="3127"/>
      <c r="D5" s="3124" t="s">
        <v>11431</v>
      </c>
      <c r="E5" s="3124"/>
      <c r="F5" s="3124"/>
      <c r="G5" s="3124"/>
      <c r="H5" s="3124"/>
      <c r="I5" s="3124"/>
      <c r="J5" s="3124"/>
      <c r="K5" s="3124"/>
      <c r="L5" s="3125"/>
    </row>
    <row r="6" spans="1:21">
      <c r="B6" s="899"/>
      <c r="L6" s="902"/>
    </row>
    <row r="7" spans="1:21" s="903" customFormat="1" ht="18" customHeight="1">
      <c r="B7" s="904"/>
      <c r="D7" s="3128" t="s">
        <v>1180</v>
      </c>
      <c r="E7" s="3128"/>
      <c r="F7" s="3128"/>
      <c r="G7" s="3128"/>
      <c r="H7" s="3128"/>
      <c r="I7" s="3128"/>
      <c r="J7" s="3128"/>
      <c r="K7" s="3128"/>
      <c r="L7" s="3129"/>
      <c r="R7" s="905"/>
      <c r="T7" s="906"/>
      <c r="U7" s="906"/>
    </row>
    <row r="8" spans="1:21" s="907" customFormat="1">
      <c r="B8" s="908"/>
      <c r="D8" s="909"/>
      <c r="E8" s="909"/>
      <c r="F8" s="909"/>
      <c r="G8" s="909"/>
      <c r="H8" s="909"/>
      <c r="I8" s="909"/>
      <c r="J8" s="909"/>
      <c r="K8" s="910"/>
      <c r="L8" s="911"/>
      <c r="M8" s="909"/>
      <c r="N8" s="909"/>
      <c r="O8" s="909"/>
      <c r="Q8" s="912"/>
      <c r="R8" s="3119"/>
      <c r="S8" s="3119"/>
      <c r="T8" s="3119"/>
      <c r="U8" s="866"/>
    </row>
    <row r="9" spans="1:21" s="907" customFormat="1">
      <c r="B9" s="908"/>
      <c r="C9" s="913"/>
      <c r="D9" s="909"/>
      <c r="E9" s="909"/>
      <c r="F9" s="909"/>
      <c r="G9" s="909"/>
      <c r="H9" s="909"/>
      <c r="I9" s="909"/>
      <c r="J9" s="909"/>
      <c r="K9" s="910"/>
      <c r="L9" s="911"/>
      <c r="M9" s="909"/>
      <c r="N9" s="909"/>
      <c r="O9" s="909"/>
      <c r="P9" s="914"/>
      <c r="Q9" s="915"/>
      <c r="R9" s="916"/>
      <c r="T9" s="866"/>
      <c r="U9" s="866"/>
    </row>
    <row r="10" spans="1:21" s="907" customFormat="1">
      <c r="B10" s="908"/>
      <c r="C10" s="917" t="s">
        <v>1181</v>
      </c>
      <c r="D10" s="918" t="str">
        <f>+'28 Certif del equipo (2)'!C22</f>
        <v>Ing. Maria Elizabeth Palacios</v>
      </c>
      <c r="E10" s="909"/>
      <c r="F10" s="909"/>
      <c r="G10" s="909"/>
      <c r="H10" s="909"/>
      <c r="I10" s="909"/>
      <c r="J10" s="909" t="s">
        <v>1182</v>
      </c>
      <c r="K10" s="910"/>
      <c r="L10" s="919">
        <v>44768</v>
      </c>
      <c r="M10" s="909"/>
      <c r="N10" s="909"/>
      <c r="O10" s="909"/>
      <c r="P10" s="914"/>
      <c r="Q10" s="915"/>
      <c r="R10" s="916"/>
      <c r="T10" s="866"/>
      <c r="U10" s="866"/>
    </row>
    <row r="11" spans="1:21" s="907" customFormat="1" ht="13.5" thickBot="1">
      <c r="B11" s="920"/>
      <c r="C11" s="921" t="s">
        <v>1183</v>
      </c>
      <c r="D11" s="922" t="s">
        <v>1184</v>
      </c>
      <c r="E11" s="923"/>
      <c r="F11" s="923"/>
      <c r="G11" s="923"/>
      <c r="H11" s="923"/>
      <c r="I11" s="923"/>
      <c r="J11" s="923" t="s">
        <v>1182</v>
      </c>
      <c r="K11" s="924"/>
      <c r="L11" s="925">
        <f>+L10+2</f>
        <v>44770</v>
      </c>
      <c r="M11" s="909"/>
      <c r="N11" s="909"/>
      <c r="O11" s="909"/>
      <c r="P11" s="914"/>
      <c r="Q11" s="915"/>
      <c r="R11" s="916"/>
      <c r="T11" s="866"/>
      <c r="U11" s="866"/>
    </row>
    <row r="12" spans="1:21" s="907" customFormat="1">
      <c r="C12" s="913"/>
      <c r="D12" s="926"/>
      <c r="E12" s="909"/>
      <c r="F12" s="909"/>
      <c r="G12" s="909"/>
      <c r="H12" s="909"/>
      <c r="I12" s="909"/>
      <c r="J12" s="909"/>
      <c r="K12" s="910"/>
      <c r="L12" s="909"/>
      <c r="M12" s="909"/>
      <c r="N12" s="909"/>
      <c r="O12" s="909"/>
      <c r="P12" s="914"/>
      <c r="Q12" s="915"/>
      <c r="R12" s="916"/>
      <c r="T12" s="866"/>
      <c r="U12" s="866"/>
    </row>
    <row r="13" spans="1:21" s="928" customFormat="1" ht="33" customHeight="1">
      <c r="A13" s="927" t="s">
        <v>1185</v>
      </c>
      <c r="C13" s="929" t="s">
        <v>1186</v>
      </c>
      <c r="D13" s="3130" t="s">
        <v>1187</v>
      </c>
      <c r="E13" s="3130"/>
      <c r="F13" s="3130"/>
      <c r="G13" s="3130"/>
      <c r="H13" s="3130"/>
      <c r="I13" s="3130"/>
      <c r="J13" s="3130"/>
      <c r="K13" s="3130"/>
      <c r="L13" s="3130"/>
    </row>
    <row r="14" spans="1:21" s="928" customFormat="1" ht="15">
      <c r="C14" s="929"/>
      <c r="D14" s="930"/>
      <c r="E14" s="930"/>
      <c r="F14" s="930"/>
      <c r="G14" s="930"/>
      <c r="H14" s="930"/>
      <c r="I14" s="930"/>
      <c r="J14" s="930"/>
      <c r="K14" s="930"/>
      <c r="L14" s="930"/>
    </row>
    <row r="15" spans="1:21" s="928" customFormat="1" ht="51">
      <c r="A15" s="927" t="s">
        <v>1188</v>
      </c>
      <c r="C15" s="3131" t="s">
        <v>1189</v>
      </c>
      <c r="D15" s="3130" t="s">
        <v>1190</v>
      </c>
      <c r="E15" s="3130"/>
      <c r="F15" s="3130"/>
      <c r="G15" s="3130"/>
      <c r="H15" s="3130"/>
      <c r="I15" s="3130"/>
      <c r="J15" s="3130"/>
      <c r="K15" s="3130"/>
      <c r="L15" s="3130"/>
    </row>
    <row r="16" spans="1:21" s="928" customFormat="1" ht="51">
      <c r="A16" s="927" t="s">
        <v>1188</v>
      </c>
      <c r="C16" s="3131"/>
      <c r="D16" s="3130" t="s">
        <v>1191</v>
      </c>
      <c r="E16" s="3130"/>
      <c r="F16" s="3130"/>
      <c r="G16" s="3130"/>
      <c r="H16" s="3130"/>
      <c r="I16" s="3130"/>
      <c r="J16" s="3130"/>
      <c r="K16" s="3130"/>
      <c r="L16" s="3130"/>
    </row>
    <row r="17" spans="1:12" s="928" customFormat="1" ht="51">
      <c r="A17" s="927" t="s">
        <v>1188</v>
      </c>
      <c r="C17" s="3131"/>
      <c r="D17" s="3130" t="s">
        <v>1192</v>
      </c>
      <c r="E17" s="3130"/>
      <c r="F17" s="3130"/>
      <c r="G17" s="3130"/>
      <c r="H17" s="3130"/>
      <c r="I17" s="3130"/>
      <c r="J17" s="3130"/>
      <c r="K17" s="3130"/>
      <c r="L17" s="3130"/>
    </row>
    <row r="18" spans="1:12" s="928" customFormat="1" ht="15">
      <c r="A18" s="927"/>
      <c r="C18" s="931"/>
      <c r="D18" s="932"/>
      <c r="E18" s="932"/>
      <c r="F18" s="932"/>
      <c r="G18" s="932"/>
      <c r="H18" s="932"/>
      <c r="I18" s="932"/>
      <c r="J18" s="932"/>
      <c r="K18" s="932"/>
      <c r="L18" s="932"/>
    </row>
    <row r="19" spans="1:12" ht="15">
      <c r="B19" s="933">
        <v>1</v>
      </c>
      <c r="C19" s="933" t="s">
        <v>1193</v>
      </c>
      <c r="I19" s="933">
        <v>3</v>
      </c>
      <c r="J19" s="933" t="s">
        <v>1194</v>
      </c>
      <c r="L19" s="934">
        <f>+'5 PG101'!L19</f>
        <v>0</v>
      </c>
    </row>
    <row r="20" spans="1:12" ht="15.75" thickBot="1">
      <c r="B20" s="933"/>
      <c r="D20" s="866" t="s">
        <v>1195</v>
      </c>
      <c r="F20" s="934">
        <f>+'4 BG101'!M27</f>
        <v>0</v>
      </c>
      <c r="I20" s="933"/>
      <c r="J20" s="866" t="s">
        <v>1089</v>
      </c>
      <c r="L20" s="935">
        <v>0.01</v>
      </c>
    </row>
    <row r="21" spans="1:12" ht="15.75" thickBot="1">
      <c r="B21" s="933"/>
      <c r="D21" s="866" t="s">
        <v>1089</v>
      </c>
      <c r="F21" s="935">
        <v>0.01</v>
      </c>
      <c r="I21" s="933"/>
      <c r="L21" s="934">
        <f>+L20*L19</f>
        <v>0</v>
      </c>
    </row>
    <row r="22" spans="1:12" ht="15">
      <c r="B22" s="933"/>
      <c r="F22" s="936">
        <f>+F20*F21</f>
        <v>0</v>
      </c>
      <c r="I22" s="933"/>
    </row>
    <row r="23" spans="1:12" ht="15">
      <c r="B23" s="933">
        <v>2</v>
      </c>
      <c r="C23" s="933" t="s">
        <v>1196</v>
      </c>
      <c r="I23" s="933">
        <v>4</v>
      </c>
      <c r="J23" s="933" t="s">
        <v>1197</v>
      </c>
      <c r="L23" s="936">
        <f>+'5 PG101'!L41</f>
        <v>0</v>
      </c>
    </row>
    <row r="24" spans="1:12" ht="15.75" thickBot="1">
      <c r="B24" s="933"/>
      <c r="D24" s="866" t="s">
        <v>1198</v>
      </c>
      <c r="F24" s="936">
        <f>+'4 BG101'!M46</f>
        <v>0</v>
      </c>
      <c r="H24" s="937"/>
      <c r="I24" s="933"/>
      <c r="J24" s="866" t="s">
        <v>1089</v>
      </c>
      <c r="L24" s="935">
        <v>0.01</v>
      </c>
    </row>
    <row r="25" spans="1:12" ht="15.75" thickBot="1">
      <c r="B25" s="933"/>
      <c r="D25" s="866" t="s">
        <v>1089</v>
      </c>
      <c r="F25" s="935">
        <v>0.01</v>
      </c>
      <c r="L25" s="936">
        <f>+L23*L24</f>
        <v>0</v>
      </c>
    </row>
    <row r="26" spans="1:12" ht="15">
      <c r="B26" s="933"/>
      <c r="F26" s="936">
        <f>+F25*F24</f>
        <v>0</v>
      </c>
    </row>
    <row r="27" spans="1:12">
      <c r="B27" s="933"/>
      <c r="I27" s="933">
        <v>1</v>
      </c>
      <c r="J27" s="866" t="str">
        <f>+C19</f>
        <v>Materialidad Sobre los Activos</v>
      </c>
      <c r="L27" s="938">
        <f>+F22</f>
        <v>0</v>
      </c>
    </row>
    <row r="28" spans="1:12">
      <c r="B28" s="933">
        <v>5</v>
      </c>
      <c r="C28" s="933" t="s">
        <v>1199</v>
      </c>
      <c r="I28" s="933">
        <v>2</v>
      </c>
      <c r="J28" s="866" t="str">
        <f>+C23</f>
        <v>Materialidad Sobre los pasivos</v>
      </c>
      <c r="L28" s="938">
        <f>+F26</f>
        <v>0</v>
      </c>
    </row>
    <row r="29" spans="1:12" ht="15">
      <c r="D29" s="866" t="s">
        <v>1200</v>
      </c>
      <c r="F29" s="939">
        <f>SUM('4 BG101'!M11:M14)</f>
        <v>0</v>
      </c>
      <c r="I29" s="933">
        <v>3</v>
      </c>
      <c r="J29" s="866" t="str">
        <f>+J19</f>
        <v>Materialidad Sobre los Ingresos</v>
      </c>
      <c r="L29" s="938">
        <f>+L21</f>
        <v>0</v>
      </c>
    </row>
    <row r="30" spans="1:12" ht="15">
      <c r="D30" s="866" t="s">
        <v>1201</v>
      </c>
      <c r="F30" s="939">
        <f>SUM('4 BG101'!M30:M36)</f>
        <v>0</v>
      </c>
      <c r="I30" s="933">
        <v>4</v>
      </c>
      <c r="J30" s="866" t="str">
        <f>+J23</f>
        <v>Materialidad Sobre los Gastos</v>
      </c>
      <c r="L30" s="938">
        <f>+L25</f>
        <v>0</v>
      </c>
    </row>
    <row r="31" spans="1:12">
      <c r="D31" s="933" t="s">
        <v>1202</v>
      </c>
      <c r="E31" s="933"/>
      <c r="F31" s="940">
        <f>+F29-F30</f>
        <v>0</v>
      </c>
      <c r="I31" s="933">
        <v>5</v>
      </c>
      <c r="J31" s="866" t="str">
        <f>+C28</f>
        <v>Materialidad Sobre Capital de Trabajo</v>
      </c>
      <c r="L31" s="938">
        <f>+F33</f>
        <v>0</v>
      </c>
    </row>
    <row r="32" spans="1:12">
      <c r="D32" s="866" t="s">
        <v>1089</v>
      </c>
      <c r="F32" s="941">
        <v>0.01</v>
      </c>
    </row>
    <row r="33" spans="1:12" ht="15.75" thickBot="1">
      <c r="F33" s="939">
        <f>+F31*F32</f>
        <v>0</v>
      </c>
      <c r="J33" s="942" t="s">
        <v>1203</v>
      </c>
      <c r="K33" s="942"/>
      <c r="L33" s="943">
        <f>SUM(L27:L31)</f>
        <v>0</v>
      </c>
    </row>
    <row r="34" spans="1:12" ht="15.75" thickTop="1">
      <c r="K34" s="944"/>
    </row>
    <row r="35" spans="1:12" ht="15">
      <c r="B35" s="933">
        <v>6</v>
      </c>
      <c r="C35" s="933" t="s">
        <v>1204</v>
      </c>
      <c r="F35" s="945">
        <f>+'5 PG101'!L42</f>
        <v>0</v>
      </c>
      <c r="K35" s="933" t="s">
        <v>1205</v>
      </c>
      <c r="L35" s="946">
        <v>0.03</v>
      </c>
    </row>
    <row r="37" spans="1:12">
      <c r="L37" s="947"/>
    </row>
    <row r="38" spans="1:12">
      <c r="J38" s="933" t="s">
        <v>1177</v>
      </c>
      <c r="K38" s="948">
        <f>+F20</f>
        <v>0</v>
      </c>
      <c r="L38" s="948">
        <f>+K38*L35</f>
        <v>0</v>
      </c>
    </row>
    <row r="39" spans="1:12">
      <c r="J39" s="933" t="s">
        <v>49</v>
      </c>
      <c r="K39" s="948"/>
      <c r="L39" s="948"/>
    </row>
    <row r="40" spans="1:12">
      <c r="J40" s="933"/>
      <c r="K40" s="948"/>
      <c r="L40" s="948"/>
    </row>
    <row r="41" spans="1:12" ht="13.5" thickBot="1">
      <c r="J41" s="933"/>
      <c r="K41" s="948"/>
      <c r="L41" s="948"/>
    </row>
    <row r="42" spans="1:12" s="896" customFormat="1" ht="15.75" thickBot="1">
      <c r="A42" s="949"/>
      <c r="C42" s="950"/>
      <c r="D42" s="3120" t="s">
        <v>1206</v>
      </c>
      <c r="E42" s="3120"/>
      <c r="F42" s="3120"/>
      <c r="G42" s="3120"/>
      <c r="H42" s="3120"/>
      <c r="I42" s="3120"/>
      <c r="J42" s="3121"/>
    </row>
    <row r="43" spans="1:12" s="896" customFormat="1" ht="15.75">
      <c r="A43" s="949"/>
      <c r="C43" s="951" t="s">
        <v>1207</v>
      </c>
      <c r="D43" s="952" t="s">
        <v>1208</v>
      </c>
      <c r="E43" s="953"/>
      <c r="F43" s="954"/>
      <c r="G43" s="955" t="s">
        <v>1209</v>
      </c>
      <c r="H43" s="952" t="s">
        <v>1210</v>
      </c>
      <c r="I43" s="953"/>
      <c r="J43" s="954"/>
    </row>
    <row r="44" spans="1:12" s="896" customFormat="1" ht="16.5" thickBot="1">
      <c r="A44" s="949"/>
      <c r="C44" s="956" t="s">
        <v>1211</v>
      </c>
      <c r="D44" s="957" t="s">
        <v>1212</v>
      </c>
      <c r="E44" s="958"/>
      <c r="F44" s="959"/>
      <c r="G44" s="960" t="s">
        <v>1213</v>
      </c>
      <c r="H44" s="957" t="s">
        <v>1214</v>
      </c>
      <c r="I44" s="958"/>
      <c r="J44" s="959"/>
    </row>
    <row r="45" spans="1:12">
      <c r="J45" s="933"/>
      <c r="K45" s="948"/>
      <c r="L45" s="948"/>
    </row>
    <row r="47" spans="1:12" s="896" customFormat="1" ht="25.5">
      <c r="B47" s="961"/>
      <c r="C47" s="962" t="s">
        <v>1215</v>
      </c>
      <c r="D47" s="3132" t="s">
        <v>1216</v>
      </c>
      <c r="E47" s="3133"/>
      <c r="F47" s="3133"/>
      <c r="G47" s="3133"/>
      <c r="H47" s="3133"/>
      <c r="I47" s="3134"/>
      <c r="J47" s="963"/>
    </row>
    <row r="48" spans="1:12" s="896" customFormat="1" ht="15">
      <c r="B48" s="961"/>
      <c r="C48" s="962"/>
      <c r="D48" s="964" t="s">
        <v>1217</v>
      </c>
      <c r="E48" s="964" t="s">
        <v>1218</v>
      </c>
      <c r="F48" s="964" t="s">
        <v>1219</v>
      </c>
      <c r="G48" s="964" t="s">
        <v>1220</v>
      </c>
      <c r="H48" s="964" t="s">
        <v>1221</v>
      </c>
      <c r="I48" s="964" t="s">
        <v>1222</v>
      </c>
      <c r="J48" s="963"/>
    </row>
    <row r="49" spans="2:10" s="896" customFormat="1" ht="15" hidden="1" customHeight="1">
      <c r="B49" s="961"/>
      <c r="C49" s="965" t="s">
        <v>1223</v>
      </c>
      <c r="D49" s="966" t="s">
        <v>1224</v>
      </c>
      <c r="E49" s="966" t="s">
        <v>1224</v>
      </c>
      <c r="F49" s="966" t="s">
        <v>1225</v>
      </c>
      <c r="G49" s="966" t="s">
        <v>1225</v>
      </c>
      <c r="H49" s="966" t="s">
        <v>1226</v>
      </c>
      <c r="I49" s="966" t="s">
        <v>1227</v>
      </c>
      <c r="J49" s="963"/>
    </row>
    <row r="50" spans="2:10" s="896" customFormat="1" ht="39">
      <c r="B50" s="961"/>
      <c r="C50" s="967" t="s">
        <v>1228</v>
      </c>
      <c r="D50" s="966" t="s">
        <v>1224</v>
      </c>
      <c r="E50" s="966" t="s">
        <v>1224</v>
      </c>
      <c r="F50" s="966" t="s">
        <v>1225</v>
      </c>
      <c r="G50" s="966" t="s">
        <v>1225</v>
      </c>
      <c r="H50" s="966" t="s">
        <v>1224</v>
      </c>
      <c r="I50" s="966" t="s">
        <v>1229</v>
      </c>
      <c r="J50" s="963"/>
    </row>
    <row r="51" spans="2:10" s="896" customFormat="1" ht="26.25" hidden="1" customHeight="1">
      <c r="B51" s="961"/>
      <c r="C51" s="968" t="s">
        <v>1230</v>
      </c>
      <c r="D51" s="966" t="s">
        <v>1231</v>
      </c>
      <c r="E51" s="969">
        <v>0</v>
      </c>
      <c r="F51" s="969">
        <v>0</v>
      </c>
      <c r="G51" s="966" t="s">
        <v>1225</v>
      </c>
      <c r="H51" s="966" t="s">
        <v>1232</v>
      </c>
      <c r="I51" s="970" t="s">
        <v>1233</v>
      </c>
      <c r="J51" s="963"/>
    </row>
    <row r="52" spans="2:10" s="896" customFormat="1" ht="26.25" hidden="1" customHeight="1">
      <c r="B52" s="961"/>
      <c r="C52" s="968" t="s">
        <v>1234</v>
      </c>
      <c r="D52" s="966" t="s">
        <v>1235</v>
      </c>
      <c r="E52" s="969">
        <v>0</v>
      </c>
      <c r="F52" s="969">
        <v>0</v>
      </c>
      <c r="G52" s="966" t="s">
        <v>1225</v>
      </c>
      <c r="H52" s="966" t="s">
        <v>1236</v>
      </c>
      <c r="I52" s="970" t="s">
        <v>1233</v>
      </c>
      <c r="J52" s="963"/>
    </row>
    <row r="53" spans="2:10" s="896" customFormat="1" ht="15" hidden="1" customHeight="1">
      <c r="B53" s="961"/>
      <c r="C53" s="968" t="s">
        <v>1237</v>
      </c>
      <c r="D53" s="966" t="s">
        <v>1238</v>
      </c>
      <c r="E53" s="966" t="s">
        <v>1238</v>
      </c>
      <c r="F53" s="966" t="s">
        <v>1239</v>
      </c>
      <c r="G53" s="966" t="s">
        <v>1240</v>
      </c>
      <c r="H53" s="966" t="s">
        <v>1241</v>
      </c>
      <c r="I53" s="966" t="s">
        <v>1242</v>
      </c>
      <c r="J53" s="963"/>
    </row>
    <row r="54" spans="2:10" s="896" customFormat="1" ht="15" hidden="1" customHeight="1">
      <c r="B54" s="961"/>
      <c r="C54" s="968" t="s">
        <v>1243</v>
      </c>
      <c r="D54" s="966" t="s">
        <v>1244</v>
      </c>
      <c r="E54" s="966" t="s">
        <v>1245</v>
      </c>
      <c r="F54" s="966" t="s">
        <v>1246</v>
      </c>
      <c r="G54" s="966" t="s">
        <v>1247</v>
      </c>
      <c r="H54" s="966" t="s">
        <v>1248</v>
      </c>
      <c r="I54" s="966" t="s">
        <v>1242</v>
      </c>
      <c r="J54" s="963"/>
    </row>
    <row r="55" spans="2:10" s="896" customFormat="1" ht="26.25" hidden="1" customHeight="1">
      <c r="B55" s="961"/>
      <c r="C55" s="968" t="s">
        <v>1249</v>
      </c>
      <c r="D55" s="966" t="s">
        <v>1250</v>
      </c>
      <c r="E55" s="966" t="s">
        <v>1251</v>
      </c>
      <c r="F55" s="966" t="s">
        <v>1252</v>
      </c>
      <c r="G55" s="966" t="s">
        <v>1253</v>
      </c>
      <c r="H55" s="966" t="s">
        <v>1245</v>
      </c>
      <c r="I55" s="970" t="s">
        <v>1254</v>
      </c>
      <c r="J55" s="963"/>
    </row>
    <row r="56" spans="2:10" s="896" customFormat="1" ht="26.25">
      <c r="B56" s="961"/>
      <c r="C56" s="967" t="s">
        <v>1255</v>
      </c>
      <c r="D56" s="966" t="s">
        <v>1256</v>
      </c>
      <c r="E56" s="966" t="s">
        <v>1251</v>
      </c>
      <c r="F56" s="966" t="s">
        <v>1252</v>
      </c>
      <c r="G56" s="966" t="s">
        <v>1253</v>
      </c>
      <c r="H56" s="966" t="s">
        <v>1257</v>
      </c>
      <c r="I56" s="970" t="s">
        <v>1254</v>
      </c>
      <c r="J56" s="963"/>
    </row>
    <row r="57" spans="2:10" s="896" customFormat="1" ht="15" hidden="1" customHeight="1">
      <c r="B57" s="961"/>
      <c r="C57" s="968" t="s">
        <v>1258</v>
      </c>
      <c r="D57" s="966" t="s">
        <v>1259</v>
      </c>
      <c r="E57" s="966" t="s">
        <v>1260</v>
      </c>
      <c r="F57" s="966" t="s">
        <v>1261</v>
      </c>
      <c r="G57" s="966" t="s">
        <v>1253</v>
      </c>
      <c r="H57" s="966" t="s">
        <v>1245</v>
      </c>
      <c r="I57" s="969">
        <v>0</v>
      </c>
      <c r="J57" s="963"/>
    </row>
    <row r="58" spans="2:10" s="896" customFormat="1" ht="26.25">
      <c r="B58" s="961"/>
      <c r="C58" s="967" t="s">
        <v>1262</v>
      </c>
      <c r="D58" s="966" t="s">
        <v>1263</v>
      </c>
      <c r="E58" s="966" t="s">
        <v>1257</v>
      </c>
      <c r="F58" s="966" t="s">
        <v>1241</v>
      </c>
      <c r="G58" s="966" t="s">
        <v>1253</v>
      </c>
      <c r="H58" s="966" t="s">
        <v>1257</v>
      </c>
      <c r="I58" s="969">
        <v>0</v>
      </c>
      <c r="J58" s="963"/>
    </row>
    <row r="60" spans="2:10" s="896" customFormat="1" ht="15">
      <c r="B60" s="961" t="s">
        <v>1264</v>
      </c>
      <c r="C60" s="963"/>
      <c r="D60" s="971"/>
      <c r="E60" s="971"/>
      <c r="G60" s="963"/>
      <c r="H60" s="963"/>
      <c r="I60" s="963"/>
      <c r="J60" s="963"/>
    </row>
    <row r="61" spans="2:10" s="896" customFormat="1" ht="15">
      <c r="B61" s="961"/>
      <c r="C61" s="963"/>
      <c r="D61" s="971"/>
      <c r="E61" s="971"/>
      <c r="G61" s="963"/>
      <c r="H61" s="963"/>
      <c r="I61" s="963"/>
      <c r="J61" s="963"/>
    </row>
    <row r="62" spans="2:10" s="896" customFormat="1" ht="33" customHeight="1">
      <c r="B62" s="961"/>
      <c r="C62" s="3135" t="s">
        <v>1265</v>
      </c>
      <c r="D62" s="3137" t="s">
        <v>1266</v>
      </c>
      <c r="E62" s="3137" t="s">
        <v>1089</v>
      </c>
      <c r="F62" s="3135" t="s">
        <v>1267</v>
      </c>
      <c r="G62" s="3139" t="s">
        <v>1268</v>
      </c>
      <c r="H62" s="3140"/>
      <c r="I62" s="3141" t="s">
        <v>1269</v>
      </c>
      <c r="J62" s="3142"/>
    </row>
    <row r="63" spans="2:10" s="896" customFormat="1" ht="37.5" customHeight="1">
      <c r="B63" s="961"/>
      <c r="C63" s="3136"/>
      <c r="D63" s="3138"/>
      <c r="E63" s="3138"/>
      <c r="F63" s="3136"/>
      <c r="G63" s="972" t="s">
        <v>1270</v>
      </c>
      <c r="H63" s="972" t="s">
        <v>1271</v>
      </c>
      <c r="I63" s="972" t="s">
        <v>1272</v>
      </c>
      <c r="J63" s="972" t="s">
        <v>1273</v>
      </c>
    </row>
    <row r="64" spans="2:10" s="896" customFormat="1" ht="26.25">
      <c r="B64" s="961"/>
      <c r="C64" s="973" t="s">
        <v>1274</v>
      </c>
      <c r="D64" s="974">
        <f>+F35</f>
        <v>0</v>
      </c>
      <c r="E64" s="1098">
        <v>0.05</v>
      </c>
      <c r="F64" s="975">
        <f>+D64*E64</f>
        <v>0</v>
      </c>
      <c r="G64" s="974">
        <f>+F64*50%</f>
        <v>0</v>
      </c>
      <c r="H64" s="974">
        <f>+F64*75%</f>
        <v>0</v>
      </c>
      <c r="I64" s="974">
        <f>+G64*5%</f>
        <v>0</v>
      </c>
      <c r="J64" s="974">
        <f>+H64*3%</f>
        <v>0</v>
      </c>
    </row>
    <row r="65" spans="1:11" s="896" customFormat="1" ht="26.25">
      <c r="B65" s="961"/>
      <c r="C65" s="973" t="s">
        <v>1274</v>
      </c>
      <c r="D65" s="974">
        <f>+F35</f>
        <v>0</v>
      </c>
      <c r="E65" s="1098">
        <v>0.1</v>
      </c>
      <c r="F65" s="975">
        <f>+D65*E65</f>
        <v>0</v>
      </c>
      <c r="G65" s="974">
        <f>+F65*50%</f>
        <v>0</v>
      </c>
      <c r="H65" s="974">
        <f>+F65*75%</f>
        <v>0</v>
      </c>
      <c r="I65" s="974">
        <f>+G65*5%</f>
        <v>0</v>
      </c>
      <c r="J65" s="974">
        <f>+H65*3%</f>
        <v>0</v>
      </c>
    </row>
    <row r="66" spans="1:11" s="896" customFormat="1" ht="15">
      <c r="B66" s="961"/>
      <c r="C66" s="973" t="s">
        <v>1275</v>
      </c>
      <c r="D66" s="974">
        <f>+F20</f>
        <v>0</v>
      </c>
      <c r="E66" s="1098">
        <v>0.02</v>
      </c>
      <c r="F66" s="975">
        <f>+D66*E66</f>
        <v>0</v>
      </c>
      <c r="G66" s="974">
        <f>+F66*50%</f>
        <v>0</v>
      </c>
      <c r="H66" s="974">
        <f>+F66*75%</f>
        <v>0</v>
      </c>
      <c r="I66" s="974">
        <f>+G66*5%</f>
        <v>0</v>
      </c>
      <c r="J66" s="974">
        <f>+H66*3%</f>
        <v>0</v>
      </c>
    </row>
    <row r="67" spans="1:11" s="896" customFormat="1" ht="15">
      <c r="B67" s="961"/>
      <c r="C67" s="965" t="s">
        <v>1276</v>
      </c>
      <c r="D67" s="974">
        <f>+L19</f>
        <v>0</v>
      </c>
      <c r="E67" s="1098">
        <v>0.02</v>
      </c>
      <c r="F67" s="975">
        <f>+D67*E67</f>
        <v>0</v>
      </c>
      <c r="G67" s="974">
        <f>+F67*50%</f>
        <v>0</v>
      </c>
      <c r="H67" s="974">
        <f>+F67*75%</f>
        <v>0</v>
      </c>
      <c r="I67" s="974">
        <f>+G67*5%</f>
        <v>0</v>
      </c>
      <c r="J67" s="974">
        <f>+H67*3%</f>
        <v>0</v>
      </c>
    </row>
    <row r="68" spans="1:11" s="976" customFormat="1" ht="15">
      <c r="C68" s="977"/>
      <c r="D68" s="978"/>
      <c r="E68" s="978"/>
      <c r="G68" s="979"/>
      <c r="H68" s="979"/>
      <c r="I68" s="979"/>
      <c r="J68" s="979"/>
    </row>
    <row r="69" spans="1:11" s="896" customFormat="1" ht="30" customHeight="1">
      <c r="B69" s="3144" t="s">
        <v>1277</v>
      </c>
      <c r="C69" s="3145" t="s">
        <v>1278</v>
      </c>
      <c r="D69" s="3145"/>
      <c r="E69" s="3145"/>
      <c r="F69" s="3145"/>
      <c r="G69" s="3145"/>
      <c r="H69" s="3145"/>
      <c r="I69" s="3145"/>
      <c r="J69" s="3145"/>
      <c r="K69" s="3145"/>
    </row>
    <row r="70" spans="1:11" s="896" customFormat="1" ht="27" customHeight="1">
      <c r="B70" s="3144"/>
      <c r="C70" s="961" t="s">
        <v>1279</v>
      </c>
      <c r="D70" s="971"/>
      <c r="E70" s="971"/>
      <c r="G70" s="963"/>
      <c r="H70" s="963"/>
      <c r="I70" s="963"/>
      <c r="J70" s="963"/>
    </row>
    <row r="71" spans="1:11" s="896" customFormat="1" ht="22.5" customHeight="1">
      <c r="B71" s="3144"/>
      <c r="C71" s="961" t="s">
        <v>1280</v>
      </c>
      <c r="D71" s="971"/>
      <c r="E71" s="971"/>
      <c r="G71" s="963"/>
      <c r="H71" s="963"/>
      <c r="I71" s="963"/>
      <c r="J71" s="963"/>
    </row>
    <row r="73" spans="1:11" ht="15.75">
      <c r="B73" s="980"/>
      <c r="C73" s="981" t="s">
        <v>1281</v>
      </c>
      <c r="D73" s="982"/>
      <c r="E73" s="982"/>
      <c r="F73" s="982"/>
      <c r="G73" s="982"/>
      <c r="H73" s="982"/>
      <c r="I73" s="982"/>
      <c r="J73" s="982"/>
      <c r="K73" s="982"/>
    </row>
    <row r="74" spans="1:11" ht="15.75">
      <c r="B74" s="983">
        <v>1</v>
      </c>
      <c r="C74" s="984" t="s">
        <v>1282</v>
      </c>
      <c r="D74" s="982"/>
      <c r="E74" s="982"/>
      <c r="F74" s="982"/>
      <c r="G74" s="982"/>
      <c r="H74" s="982"/>
      <c r="I74" s="982"/>
      <c r="J74" s="982"/>
      <c r="K74" s="982"/>
    </row>
    <row r="75" spans="1:11" ht="15.75">
      <c r="B75" s="983">
        <v>2</v>
      </c>
      <c r="C75" s="984" t="s">
        <v>1283</v>
      </c>
      <c r="D75" s="982"/>
      <c r="E75" s="982"/>
      <c r="F75" s="982"/>
      <c r="G75" s="982"/>
      <c r="H75" s="982"/>
      <c r="I75" s="982"/>
      <c r="J75" s="982"/>
      <c r="K75" s="982"/>
    </row>
    <row r="76" spans="1:11" ht="16.5" thickBot="1">
      <c r="B76" s="983"/>
      <c r="C76" s="984"/>
      <c r="D76" s="982"/>
      <c r="E76" s="982"/>
      <c r="F76" s="982"/>
      <c r="G76" s="982"/>
      <c r="H76" s="982"/>
      <c r="I76" s="982"/>
      <c r="J76" s="982"/>
      <c r="K76" s="982"/>
    </row>
    <row r="77" spans="1:11" ht="32.25" thickBot="1">
      <c r="B77" s="980"/>
      <c r="C77" s="985"/>
      <c r="D77" s="986" t="s">
        <v>1284</v>
      </c>
      <c r="E77" s="987" t="s">
        <v>1285</v>
      </c>
      <c r="F77" s="988"/>
      <c r="G77" s="986" t="s">
        <v>1089</v>
      </c>
      <c r="H77" s="989" t="s">
        <v>1286</v>
      </c>
      <c r="I77" s="982"/>
      <c r="J77" s="982"/>
      <c r="K77" s="982"/>
    </row>
    <row r="78" spans="1:11" ht="15.75">
      <c r="B78" s="990" t="s">
        <v>1136</v>
      </c>
      <c r="C78" s="991" t="s">
        <v>32</v>
      </c>
      <c r="D78" s="992">
        <f>+L19</f>
        <v>0</v>
      </c>
      <c r="E78" s="993"/>
      <c r="F78" s="982"/>
      <c r="G78" s="982"/>
      <c r="H78" s="993"/>
      <c r="I78" s="982"/>
      <c r="J78" s="982"/>
      <c r="K78" s="982"/>
    </row>
    <row r="79" spans="1:11" ht="15.75">
      <c r="B79" s="990" t="s">
        <v>1287</v>
      </c>
      <c r="C79" s="991" t="s">
        <v>23</v>
      </c>
      <c r="D79" s="992">
        <f>+F20</f>
        <v>0</v>
      </c>
      <c r="E79" s="994" t="s">
        <v>1288</v>
      </c>
      <c r="F79" s="982"/>
      <c r="G79" s="1099">
        <v>5.0000000000000001E-3</v>
      </c>
      <c r="H79" s="995">
        <f>+D79*G79</f>
        <v>0</v>
      </c>
      <c r="I79" s="982"/>
      <c r="J79" s="982"/>
      <c r="K79" s="982"/>
    </row>
    <row r="80" spans="1:11" s="996" customFormat="1" ht="31.5" customHeight="1">
      <c r="A80" s="996" t="s">
        <v>1289</v>
      </c>
      <c r="B80" s="997" t="s">
        <v>1290</v>
      </c>
      <c r="C80" s="998" t="s">
        <v>925</v>
      </c>
      <c r="D80" s="999">
        <f>SUM('4 BG101'!M48:M50)</f>
        <v>0</v>
      </c>
      <c r="E80" s="1000"/>
      <c r="F80" s="1001"/>
      <c r="G80" s="1001"/>
      <c r="H80" s="1000"/>
      <c r="I80" s="1001"/>
      <c r="J80" s="1001"/>
      <c r="K80" s="1001"/>
    </row>
    <row r="81" spans="1:12" ht="44.25" customHeight="1" thickBot="1">
      <c r="A81" s="866" t="s">
        <v>1289</v>
      </c>
      <c r="B81" s="990" t="s">
        <v>1291</v>
      </c>
      <c r="C81" s="998" t="s">
        <v>1292</v>
      </c>
      <c r="D81" s="992">
        <f>+F35</f>
        <v>0</v>
      </c>
      <c r="E81" s="1002"/>
      <c r="F81" s="982"/>
      <c r="G81" s="982"/>
      <c r="H81" s="1002"/>
      <c r="I81" s="982"/>
      <c r="J81" s="982"/>
      <c r="K81" s="982"/>
    </row>
    <row r="82" spans="1:12" ht="15.75">
      <c r="B82" s="980"/>
      <c r="C82" s="982"/>
      <c r="D82" s="982"/>
      <c r="E82" s="982"/>
      <c r="F82" s="982"/>
      <c r="G82" s="982"/>
      <c r="H82" s="982"/>
      <c r="I82" s="982"/>
      <c r="J82" s="982"/>
      <c r="K82" s="982"/>
    </row>
    <row r="83" spans="1:12" ht="15.75">
      <c r="B83" s="980"/>
      <c r="C83" s="3146" t="s">
        <v>1293</v>
      </c>
      <c r="D83" s="3146"/>
      <c r="E83" s="3146"/>
      <c r="F83" s="3146"/>
      <c r="G83" s="3146"/>
      <c r="H83" s="3146"/>
      <c r="I83" s="3146"/>
      <c r="J83" s="3146"/>
      <c r="K83" s="3146"/>
    </row>
    <row r="84" spans="1:12" ht="15.75">
      <c r="B84" s="980"/>
      <c r="C84" s="982"/>
      <c r="D84" s="982"/>
      <c r="E84" s="982"/>
      <c r="F84" s="982"/>
      <c r="G84" s="982"/>
      <c r="H84" s="982"/>
      <c r="I84" s="982"/>
      <c r="J84" s="982"/>
      <c r="K84" s="982"/>
    </row>
    <row r="85" spans="1:12" ht="15.75">
      <c r="B85" s="980">
        <v>3</v>
      </c>
      <c r="C85" s="984" t="s">
        <v>1294</v>
      </c>
      <c r="D85" s="982"/>
      <c r="E85" s="982"/>
      <c r="F85" s="982"/>
      <c r="G85" s="982" t="s">
        <v>1295</v>
      </c>
      <c r="H85" s="982"/>
      <c r="I85" s="982"/>
      <c r="J85" s="982"/>
      <c r="K85" s="982"/>
    </row>
    <row r="86" spans="1:12" ht="15.75">
      <c r="B86" s="980"/>
      <c r="C86" s="984"/>
      <c r="D86" s="982"/>
      <c r="E86" s="982"/>
      <c r="F86" s="982"/>
      <c r="G86" s="982"/>
      <c r="H86" s="982"/>
      <c r="I86" s="982"/>
      <c r="J86" s="982"/>
      <c r="K86" s="982"/>
    </row>
    <row r="87" spans="1:12" ht="15.75">
      <c r="B87" s="1003" t="s">
        <v>1136</v>
      </c>
      <c r="C87" s="1004" t="s">
        <v>1195</v>
      </c>
      <c r="D87" s="1005"/>
      <c r="E87" s="1006">
        <v>5.0000000000000001E-3</v>
      </c>
      <c r="F87" s="982"/>
      <c r="G87" s="1007">
        <f>+H79</f>
        <v>0</v>
      </c>
      <c r="H87" s="982"/>
      <c r="I87" s="982"/>
      <c r="J87" s="982"/>
      <c r="K87" s="982"/>
    </row>
    <row r="88" spans="1:12" ht="15.75">
      <c r="B88" s="980"/>
      <c r="C88" s="3147" t="s">
        <v>1296</v>
      </c>
      <c r="D88" s="3148"/>
      <c r="E88" s="1008" t="s">
        <v>1297</v>
      </c>
      <c r="F88" s="982"/>
      <c r="G88" s="1009">
        <f>+G87</f>
        <v>0</v>
      </c>
      <c r="H88" s="982"/>
      <c r="I88" s="982"/>
      <c r="J88" s="982"/>
      <c r="K88" s="982"/>
    </row>
    <row r="89" spans="1:12" ht="15.75">
      <c r="B89" s="980"/>
      <c r="C89" s="982"/>
      <c r="D89" s="982"/>
      <c r="E89" s="982"/>
      <c r="F89" s="982"/>
      <c r="G89" s="982"/>
      <c r="H89" s="982"/>
      <c r="I89" s="982"/>
      <c r="J89" s="982"/>
      <c r="K89" s="982"/>
    </row>
    <row r="90" spans="1:12" ht="30.75" customHeight="1">
      <c r="C90" s="1010" t="s">
        <v>1298</v>
      </c>
      <c r="D90" s="3146" t="s">
        <v>1299</v>
      </c>
      <c r="E90" s="3146"/>
      <c r="F90" s="3146"/>
      <c r="G90" s="3146"/>
      <c r="H90" s="3146"/>
      <c r="I90" s="3146"/>
      <c r="J90" s="3146"/>
      <c r="K90" s="3146"/>
      <c r="L90" s="3146"/>
    </row>
    <row r="91" spans="1:12" ht="15.75">
      <c r="B91" s="983"/>
      <c r="C91" s="1011"/>
      <c r="D91" s="1011"/>
      <c r="E91" s="1011"/>
      <c r="F91" s="1011"/>
      <c r="G91" s="1011"/>
      <c r="H91" s="1011"/>
      <c r="I91" s="1011"/>
      <c r="J91" s="1011"/>
      <c r="K91" s="1011"/>
    </row>
    <row r="92" spans="1:12" ht="15.75">
      <c r="B92" s="983"/>
      <c r="C92" s="3149" t="s">
        <v>1300</v>
      </c>
      <c r="D92" s="3149"/>
      <c r="E92" s="3149"/>
      <c r="F92" s="3149"/>
      <c r="G92" s="3149"/>
      <c r="H92" s="3149"/>
      <c r="I92" s="3149"/>
      <c r="J92" s="3149"/>
      <c r="K92" s="3149"/>
    </row>
    <row r="93" spans="1:12" ht="15.75">
      <c r="B93" s="983"/>
      <c r="C93" s="1012"/>
      <c r="D93" s="1012"/>
      <c r="E93" s="1012"/>
      <c r="F93" s="1012"/>
      <c r="G93" s="1012"/>
      <c r="H93" s="1012"/>
      <c r="I93" s="1012"/>
      <c r="J93" s="1012"/>
      <c r="K93" s="1012"/>
    </row>
    <row r="94" spans="1:12" ht="51">
      <c r="A94" s="996" t="s">
        <v>1301</v>
      </c>
      <c r="B94" s="983">
        <v>4</v>
      </c>
      <c r="C94" s="3149" t="s">
        <v>1302</v>
      </c>
      <c r="D94" s="3149"/>
      <c r="E94" s="3149"/>
      <c r="F94" s="3149"/>
      <c r="G94" s="3149"/>
      <c r="H94" s="3149"/>
      <c r="I94" s="3149"/>
      <c r="J94" s="3149"/>
      <c r="K94" s="3149"/>
    </row>
    <row r="95" spans="1:12" ht="15.75">
      <c r="B95" s="980"/>
      <c r="C95" s="982"/>
      <c r="D95" s="982"/>
      <c r="E95" s="982"/>
      <c r="F95" s="982"/>
      <c r="G95" s="982"/>
      <c r="H95" s="982"/>
      <c r="I95" s="1013" t="s">
        <v>1295</v>
      </c>
      <c r="J95" s="982"/>
      <c r="K95" s="982"/>
    </row>
    <row r="96" spans="1:12" ht="15.75">
      <c r="B96" s="980"/>
      <c r="C96" s="1014" t="s">
        <v>1303</v>
      </c>
      <c r="D96" s="1015"/>
      <c r="E96" s="1015"/>
      <c r="F96" s="1016" t="s">
        <v>1304</v>
      </c>
      <c r="G96" s="1017">
        <v>0.5</v>
      </c>
      <c r="H96" s="1018" t="s">
        <v>1305</v>
      </c>
      <c r="I96" s="1019">
        <f>+G88*G96</f>
        <v>0</v>
      </c>
      <c r="J96" s="982"/>
      <c r="K96" s="982"/>
    </row>
    <row r="97" spans="1:11" ht="15.75">
      <c r="B97" s="980"/>
      <c r="C97" s="982"/>
      <c r="D97" s="982"/>
      <c r="E97" s="982"/>
      <c r="F97" s="982"/>
      <c r="G97" s="982"/>
      <c r="H97" s="982"/>
      <c r="I97" s="982"/>
      <c r="J97" s="982"/>
      <c r="K97" s="982"/>
    </row>
    <row r="98" spans="1:11" ht="42" customHeight="1">
      <c r="A98" s="996" t="s">
        <v>828</v>
      </c>
      <c r="B98" s="980"/>
      <c r="C98" s="3150" t="s">
        <v>1306</v>
      </c>
      <c r="D98" s="3150"/>
      <c r="E98" s="3150"/>
      <c r="F98" s="3150"/>
      <c r="G98" s="3150"/>
      <c r="H98" s="3150"/>
      <c r="I98" s="3150"/>
      <c r="J98" s="3150"/>
      <c r="K98" s="3150"/>
    </row>
    <row r="99" spans="1:11" ht="15.75">
      <c r="B99" s="980"/>
      <c r="C99" s="1020"/>
      <c r="D99" s="1020"/>
      <c r="E99" s="1020"/>
      <c r="F99" s="1020"/>
      <c r="G99" s="1020"/>
      <c r="H99" s="1020"/>
      <c r="I99" s="1020"/>
      <c r="J99" s="1020"/>
      <c r="K99" s="1020"/>
    </row>
    <row r="100" spans="1:11" ht="39">
      <c r="A100" s="996" t="s">
        <v>828</v>
      </c>
      <c r="B100" s="980"/>
      <c r="C100" s="3143" t="s">
        <v>1307</v>
      </c>
      <c r="D100" s="3143"/>
      <c r="E100" s="3143"/>
      <c r="F100" s="3143"/>
      <c r="G100" s="3143"/>
      <c r="H100" s="3143"/>
      <c r="I100" s="3143"/>
      <c r="J100" s="3143"/>
      <c r="K100" s="3143"/>
    </row>
    <row r="101" spans="1:11" ht="15.75">
      <c r="B101" s="980"/>
      <c r="C101" s="3151"/>
      <c r="D101" s="3151"/>
      <c r="E101" s="3151"/>
      <c r="F101" s="3151"/>
      <c r="G101" s="3151"/>
      <c r="H101" s="3151"/>
      <c r="I101" s="3151"/>
      <c r="J101" s="3151"/>
      <c r="K101" s="3151"/>
    </row>
    <row r="102" spans="1:11" ht="51.75">
      <c r="A102" s="996" t="s">
        <v>831</v>
      </c>
      <c r="B102" s="980"/>
      <c r="C102" s="3143" t="s">
        <v>1308</v>
      </c>
      <c r="D102" s="3143"/>
      <c r="E102" s="3143"/>
      <c r="F102" s="3143"/>
      <c r="G102" s="3143"/>
      <c r="H102" s="3143"/>
      <c r="I102" s="3143"/>
      <c r="J102" s="3143"/>
      <c r="K102" s="3143"/>
    </row>
    <row r="103" spans="1:11" ht="15.75">
      <c r="B103" s="980"/>
      <c r="C103" s="1020"/>
      <c r="D103" s="1020"/>
      <c r="E103" s="1020"/>
      <c r="F103" s="1020"/>
      <c r="G103" s="1020"/>
      <c r="H103" s="1020"/>
      <c r="I103" s="1020"/>
      <c r="J103" s="1020"/>
      <c r="K103" s="1020"/>
    </row>
    <row r="104" spans="1:11" ht="51.75">
      <c r="A104" s="996" t="s">
        <v>831</v>
      </c>
      <c r="B104" s="980"/>
      <c r="C104" s="3143" t="s">
        <v>1309</v>
      </c>
      <c r="D104" s="3143"/>
      <c r="E104" s="3143"/>
      <c r="F104" s="3143"/>
      <c r="G104" s="3143"/>
      <c r="H104" s="3143"/>
      <c r="I104" s="3143"/>
      <c r="J104" s="3143"/>
      <c r="K104" s="3143"/>
    </row>
    <row r="105" spans="1:11" ht="15.75">
      <c r="B105" s="980"/>
      <c r="C105" s="1021"/>
      <c r="D105" s="1021"/>
      <c r="E105" s="1021"/>
      <c r="F105" s="1021"/>
      <c r="G105" s="1021"/>
      <c r="H105" s="1021"/>
      <c r="I105" s="1021"/>
      <c r="J105" s="1021"/>
      <c r="K105" s="1021"/>
    </row>
    <row r="106" spans="1:11" ht="15.75">
      <c r="B106" s="990">
        <v>5</v>
      </c>
      <c r="C106" s="1022" t="s">
        <v>1310</v>
      </c>
      <c r="D106" s="982"/>
      <c r="E106" s="982"/>
      <c r="F106" s="982"/>
      <c r="G106" s="982"/>
      <c r="H106" s="982"/>
      <c r="I106" s="982"/>
      <c r="J106" s="982"/>
      <c r="K106" s="982"/>
    </row>
    <row r="107" spans="1:11" ht="15.75">
      <c r="B107" s="990"/>
      <c r="C107" s="984"/>
      <c r="D107" s="982"/>
      <c r="E107" s="982"/>
      <c r="F107" s="982"/>
      <c r="G107" s="982"/>
      <c r="H107" s="982"/>
      <c r="I107" s="982"/>
      <c r="J107" s="982"/>
      <c r="K107" s="982"/>
    </row>
    <row r="108" spans="1:11" ht="15.75">
      <c r="B108" s="990" t="s">
        <v>1136</v>
      </c>
      <c r="C108" s="982" t="s">
        <v>1311</v>
      </c>
      <c r="D108" s="982"/>
      <c r="E108" s="982"/>
      <c r="F108" s="982"/>
      <c r="G108" s="982"/>
      <c r="H108" s="982"/>
      <c r="I108" s="982"/>
      <c r="J108" s="982"/>
      <c r="K108" s="982"/>
    </row>
    <row r="109" spans="1:11" ht="15.75">
      <c r="B109" s="990" t="s">
        <v>1287</v>
      </c>
      <c r="C109" s="982" t="s">
        <v>1312</v>
      </c>
      <c r="D109" s="982"/>
      <c r="E109" s="982"/>
      <c r="F109" s="982"/>
      <c r="G109" s="982"/>
      <c r="H109" s="982"/>
      <c r="I109" s="982"/>
      <c r="J109" s="982"/>
      <c r="K109" s="982"/>
    </row>
    <row r="110" spans="1:11" ht="15.75">
      <c r="B110" s="990"/>
      <c r="C110" s="982"/>
      <c r="D110" s="982"/>
      <c r="E110" s="982"/>
      <c r="F110" s="982"/>
      <c r="G110" s="982"/>
      <c r="H110" s="982"/>
      <c r="I110" s="982"/>
      <c r="J110" s="982"/>
      <c r="K110" s="982"/>
    </row>
    <row r="111" spans="1:11" ht="39">
      <c r="A111" s="996" t="s">
        <v>828</v>
      </c>
      <c r="B111" s="980"/>
      <c r="C111" s="3143" t="s">
        <v>1369</v>
      </c>
      <c r="D111" s="3143"/>
      <c r="E111" s="3143"/>
      <c r="F111" s="3143"/>
      <c r="G111" s="3143"/>
      <c r="H111" s="3143"/>
      <c r="I111" s="3143"/>
      <c r="J111" s="3143"/>
      <c r="K111" s="3143"/>
    </row>
    <row r="112" spans="1:11" ht="13.9" customHeight="1">
      <c r="B112" s="980"/>
      <c r="C112" s="1001"/>
      <c r="D112" s="1001"/>
      <c r="E112" s="1001"/>
      <c r="F112" s="1001"/>
      <c r="G112" s="1001"/>
      <c r="H112" s="1001"/>
      <c r="I112" s="1001"/>
      <c r="J112" s="1001"/>
      <c r="K112" s="1001"/>
    </row>
    <row r="113" spans="2:11" ht="15.75">
      <c r="B113" s="980"/>
      <c r="C113" s="982"/>
      <c r="D113" s="982"/>
      <c r="E113" s="982"/>
      <c r="F113" s="982"/>
      <c r="G113" s="982"/>
      <c r="H113" s="982"/>
      <c r="I113" s="982"/>
      <c r="J113" s="982"/>
      <c r="K113" s="982"/>
    </row>
    <row r="114" spans="2:11" ht="15.75">
      <c r="B114" s="980"/>
      <c r="C114" s="1014" t="s">
        <v>1313</v>
      </c>
      <c r="D114" s="1015"/>
      <c r="E114" s="1015"/>
      <c r="F114" s="1005"/>
      <c r="G114" s="1023">
        <v>0.05</v>
      </c>
      <c r="H114" s="1005" t="s">
        <v>1314</v>
      </c>
      <c r="I114" s="1024">
        <f>+I96*G114</f>
        <v>0</v>
      </c>
      <c r="J114" s="982"/>
      <c r="K114" s="982"/>
    </row>
    <row r="115" spans="2:11" ht="15.75">
      <c r="B115" s="980"/>
      <c r="C115" s="982"/>
      <c r="D115" s="982"/>
      <c r="E115" s="982"/>
      <c r="F115" s="982"/>
      <c r="G115" s="982"/>
      <c r="H115" s="982"/>
      <c r="I115" s="981"/>
      <c r="J115" s="982"/>
      <c r="K115" s="982"/>
    </row>
    <row r="116" spans="2:11" ht="15.75">
      <c r="B116" s="980"/>
      <c r="C116" s="1014" t="s">
        <v>1315</v>
      </c>
      <c r="D116" s="1015"/>
      <c r="E116" s="1015"/>
      <c r="F116" s="1015"/>
      <c r="G116" s="1005"/>
      <c r="H116" s="982" t="s">
        <v>900</v>
      </c>
      <c r="I116" s="1025">
        <f>+I114</f>
        <v>0</v>
      </c>
      <c r="J116" s="982"/>
      <c r="K116" s="982"/>
    </row>
    <row r="117" spans="2:11" ht="15.75">
      <c r="B117" s="980"/>
      <c r="C117" s="982"/>
      <c r="D117" s="982"/>
      <c r="E117" s="982"/>
      <c r="F117" s="982"/>
      <c r="G117" s="982"/>
      <c r="H117" s="982"/>
      <c r="I117" s="982"/>
      <c r="J117" s="982"/>
      <c r="K117" s="982"/>
    </row>
    <row r="118" spans="2:11" ht="15.75">
      <c r="B118" s="980"/>
      <c r="C118" s="982" t="s">
        <v>1366</v>
      </c>
      <c r="D118" s="1100">
        <f>+I116</f>
        <v>0</v>
      </c>
      <c r="E118" s="982" t="s">
        <v>1365</v>
      </c>
      <c r="F118" s="982"/>
      <c r="G118" s="982"/>
      <c r="H118" s="982"/>
      <c r="I118" s="982"/>
      <c r="J118" s="982"/>
      <c r="K118" s="982"/>
    </row>
    <row r="119" spans="2:11" ht="15.75">
      <c r="B119" s="980"/>
      <c r="C119" s="982"/>
      <c r="D119" s="982"/>
      <c r="E119" s="982"/>
      <c r="F119" s="982"/>
      <c r="G119" s="982"/>
      <c r="H119" s="982"/>
      <c r="I119" s="982"/>
      <c r="J119" s="982"/>
      <c r="K119" s="982"/>
    </row>
    <row r="120" spans="2:11" ht="33" customHeight="1">
      <c r="B120" s="3152" t="s">
        <v>1277</v>
      </c>
      <c r="C120" s="3153" t="s">
        <v>1316</v>
      </c>
      <c r="D120" s="3153"/>
      <c r="E120" s="3153"/>
      <c r="F120" s="3153"/>
      <c r="G120" s="3153"/>
      <c r="H120" s="3153"/>
      <c r="I120" s="3153"/>
      <c r="J120" s="3153"/>
      <c r="K120" s="3153"/>
    </row>
    <row r="121" spans="2:11" ht="15.75">
      <c r="B121" s="3152"/>
      <c r="C121" s="3153"/>
      <c r="D121" s="3153"/>
      <c r="E121" s="3153"/>
      <c r="F121" s="3153"/>
      <c r="G121" s="3153"/>
      <c r="H121" s="3153"/>
      <c r="I121" s="3153"/>
      <c r="J121" s="3153"/>
      <c r="K121" s="3153"/>
    </row>
    <row r="122" spans="2:11" ht="52.5" customHeight="1">
      <c r="B122" s="3152"/>
      <c r="C122" s="3153" t="s">
        <v>1317</v>
      </c>
      <c r="D122" s="3153"/>
      <c r="E122" s="3153"/>
      <c r="F122" s="3153"/>
      <c r="G122" s="3153"/>
      <c r="H122" s="3153"/>
      <c r="I122" s="3153"/>
      <c r="J122" s="3153"/>
      <c r="K122" s="3153"/>
    </row>
    <row r="123" spans="2:11" ht="15.75">
      <c r="B123" s="980"/>
      <c r="C123" s="982"/>
      <c r="D123" s="982"/>
      <c r="E123" s="982"/>
      <c r="F123" s="982"/>
      <c r="G123" s="982"/>
      <c r="H123" s="982"/>
      <c r="I123" s="982"/>
      <c r="J123" s="982"/>
      <c r="K123" s="982"/>
    </row>
    <row r="124" spans="2:11" ht="15.75">
      <c r="B124" s="980"/>
      <c r="C124" s="1026" t="s">
        <v>1318</v>
      </c>
      <c r="D124" s="1026" t="s">
        <v>1368</v>
      </c>
      <c r="E124" s="982"/>
      <c r="F124" s="982"/>
      <c r="G124" s="1027" t="s">
        <v>1318</v>
      </c>
      <c r="H124" s="1028"/>
      <c r="I124" s="1029" t="s">
        <v>1367</v>
      </c>
      <c r="J124" s="982"/>
      <c r="K124" s="982"/>
    </row>
    <row r="125" spans="2:11" ht="15.75">
      <c r="B125" s="980"/>
      <c r="C125" s="1030" t="s">
        <v>1319</v>
      </c>
      <c r="D125" s="1031">
        <f>+'4 BG101'!F27</f>
        <v>0</v>
      </c>
      <c r="E125" s="982"/>
      <c r="F125" s="982"/>
      <c r="G125" s="1004" t="s">
        <v>1319</v>
      </c>
      <c r="H125" s="1005"/>
      <c r="I125" s="1032">
        <f>+'4 BG101'!M27</f>
        <v>0</v>
      </c>
      <c r="J125" s="982"/>
      <c r="K125" s="982"/>
    </row>
    <row r="126" spans="2:11" ht="31.5">
      <c r="B126" s="980"/>
      <c r="C126" s="1033" t="s">
        <v>1320</v>
      </c>
      <c r="D126" s="1034">
        <f>+D125*0.005</f>
        <v>0</v>
      </c>
      <c r="E126" s="982"/>
      <c r="F126" s="982"/>
      <c r="G126" s="3147" t="s">
        <v>1320</v>
      </c>
      <c r="H126" s="3154"/>
      <c r="I126" s="1035">
        <f>+I125*0.005</f>
        <v>0</v>
      </c>
      <c r="J126" s="982"/>
      <c r="K126" s="982"/>
    </row>
    <row r="127" spans="2:11" ht="15.75">
      <c r="B127" s="980"/>
      <c r="C127" s="1030" t="s">
        <v>1321</v>
      </c>
      <c r="D127" s="1034">
        <f>+D126*50%</f>
        <v>0</v>
      </c>
      <c r="E127" s="982"/>
      <c r="F127" s="982"/>
      <c r="G127" s="1004" t="s">
        <v>1321</v>
      </c>
      <c r="H127" s="1005"/>
      <c r="I127" s="1035">
        <f>+I126*50%</f>
        <v>0</v>
      </c>
      <c r="J127" s="982"/>
      <c r="K127" s="982"/>
    </row>
    <row r="128" spans="2:11" ht="15.75">
      <c r="B128" s="980"/>
      <c r="C128" s="1030" t="s">
        <v>1322</v>
      </c>
      <c r="D128" s="1034">
        <f>+D127*5%</f>
        <v>0</v>
      </c>
      <c r="E128" s="982"/>
      <c r="F128" s="982"/>
      <c r="G128" s="1036" t="s">
        <v>1322</v>
      </c>
      <c r="H128" s="1037"/>
      <c r="I128" s="1035">
        <f>+I127*5%</f>
        <v>0</v>
      </c>
      <c r="J128" s="982"/>
      <c r="K128" s="982"/>
    </row>
    <row r="129" spans="1:11" ht="15.75">
      <c r="B129" s="980"/>
      <c r="C129" s="982"/>
      <c r="D129" s="1038"/>
      <c r="E129" s="982"/>
      <c r="F129" s="982"/>
      <c r="G129" s="982"/>
      <c r="H129" s="982"/>
      <c r="I129" s="982"/>
      <c r="J129" s="982"/>
      <c r="K129" s="982"/>
    </row>
    <row r="130" spans="1:11" ht="15.75">
      <c r="B130" s="1101"/>
      <c r="C130" s="1020"/>
      <c r="D130" s="1020"/>
      <c r="E130" s="1020"/>
      <c r="F130" s="1020"/>
      <c r="G130" s="1020"/>
      <c r="H130" s="1020"/>
      <c r="I130" s="1020"/>
      <c r="J130" s="1020"/>
      <c r="K130" s="1020"/>
    </row>
    <row r="131" spans="1:11" ht="67.5" customHeight="1">
      <c r="A131" s="996" t="s">
        <v>829</v>
      </c>
      <c r="B131" s="1101"/>
      <c r="C131" s="3143" t="s">
        <v>1323</v>
      </c>
      <c r="D131" s="3143"/>
      <c r="E131" s="3143"/>
      <c r="F131" s="3143"/>
      <c r="G131" s="3143"/>
      <c r="H131" s="3143"/>
      <c r="I131" s="3143"/>
      <c r="J131" s="3143"/>
      <c r="K131" s="3143"/>
    </row>
  </sheetData>
  <mergeCells count="38">
    <mergeCell ref="C111:K111"/>
    <mergeCell ref="C131:K131"/>
    <mergeCell ref="B120:B122"/>
    <mergeCell ref="C120:K120"/>
    <mergeCell ref="C121:K121"/>
    <mergeCell ref="C122:K122"/>
    <mergeCell ref="G126:H126"/>
    <mergeCell ref="C104:K104"/>
    <mergeCell ref="B69:B71"/>
    <mergeCell ref="C69:K69"/>
    <mergeCell ref="C83:K83"/>
    <mergeCell ref="C88:D88"/>
    <mergeCell ref="D90:L90"/>
    <mergeCell ref="C92:K92"/>
    <mergeCell ref="C94:K94"/>
    <mergeCell ref="C98:K98"/>
    <mergeCell ref="C100:K100"/>
    <mergeCell ref="C101:K101"/>
    <mergeCell ref="C102:K102"/>
    <mergeCell ref="D47:I47"/>
    <mergeCell ref="C62:C63"/>
    <mergeCell ref="D62:D63"/>
    <mergeCell ref="E62:E63"/>
    <mergeCell ref="F62:F63"/>
    <mergeCell ref="G62:H62"/>
    <mergeCell ref="I62:J62"/>
    <mergeCell ref="R8:T8"/>
    <mergeCell ref="D42:J42"/>
    <mergeCell ref="D1:L1"/>
    <mergeCell ref="D3:L3"/>
    <mergeCell ref="B5:C5"/>
    <mergeCell ref="D5:L5"/>
    <mergeCell ref="D7:L7"/>
    <mergeCell ref="D13:L13"/>
    <mergeCell ref="C15:C17"/>
    <mergeCell ref="D15:L15"/>
    <mergeCell ref="D16:L16"/>
    <mergeCell ref="D17:L17"/>
  </mergeCells>
  <pageMargins left="0.31496062992125984" right="0.35433070866141736" top="0.35433070866141736" bottom="0.35433070866141736" header="0.31496062992125984" footer="0.31496062992125984"/>
  <pageSetup paperSize="9" scale="7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249977111117893"/>
  </sheetPr>
  <dimension ref="A1:T115"/>
  <sheetViews>
    <sheetView workbookViewId="0"/>
  </sheetViews>
  <sheetFormatPr baseColWidth="10" defaultColWidth="11.42578125" defaultRowHeight="16.5"/>
  <cols>
    <col min="1" max="1" width="1.7109375" style="1977" customWidth="1"/>
    <col min="2" max="2" width="4.42578125" style="1978" customWidth="1"/>
    <col min="3" max="3" width="4" style="1978" customWidth="1"/>
    <col min="4" max="7" width="3.5703125" style="1978" customWidth="1"/>
    <col min="8" max="8" width="8.28515625" style="1978" customWidth="1"/>
    <col min="9" max="11" width="6.140625" style="1978" customWidth="1"/>
    <col min="12" max="12" width="2.28515625" style="1978" customWidth="1"/>
    <col min="13" max="15" width="6.140625" style="1978" customWidth="1"/>
    <col min="16" max="16" width="7.140625" style="1978" customWidth="1"/>
    <col min="17" max="18" width="8" style="1978" customWidth="1"/>
    <col min="19" max="16384" width="11.42578125" style="1978"/>
  </cols>
  <sheetData>
    <row r="1" spans="1:19" ht="16.5" customHeight="1"/>
    <row r="2" spans="1:19" ht="66" customHeight="1">
      <c r="A2" s="1977" t="s">
        <v>831</v>
      </c>
      <c r="C2" s="3158" t="s">
        <v>4508</v>
      </c>
      <c r="D2" s="3158"/>
      <c r="E2" s="3158"/>
      <c r="F2" s="3158"/>
      <c r="G2" s="3158"/>
      <c r="H2" s="3158"/>
      <c r="I2" s="3158"/>
      <c r="J2" s="3158"/>
      <c r="K2" s="3158"/>
      <c r="L2" s="3158"/>
      <c r="M2" s="3158"/>
      <c r="N2" s="3158"/>
      <c r="O2" s="3158"/>
      <c r="P2" s="3158"/>
      <c r="Q2" s="3158"/>
      <c r="R2" s="3158"/>
    </row>
    <row r="3" spans="1:19" s="1192" customFormat="1" ht="15.75">
      <c r="A3" s="1941"/>
    </row>
    <row r="4" spans="1:19" s="1192" customFormat="1" ht="15.75">
      <c r="A4" s="1941"/>
      <c r="C4" s="1192" t="s">
        <v>4842</v>
      </c>
    </row>
    <row r="5" spans="1:19" s="1192" customFormat="1" ht="15.75">
      <c r="A5" s="1941"/>
      <c r="C5" s="1979" t="s">
        <v>4592</v>
      </c>
    </row>
    <row r="6" spans="1:19" s="1192" customFormat="1" ht="15.75">
      <c r="A6" s="1941"/>
      <c r="C6" s="1942"/>
    </row>
    <row r="7" spans="1:19" s="1192" customFormat="1" ht="15.75">
      <c r="A7" s="1941"/>
      <c r="C7" s="1940" t="s">
        <v>4593</v>
      </c>
    </row>
    <row r="8" spans="1:19" s="1192" customFormat="1" ht="15.75">
      <c r="A8" s="1941"/>
      <c r="S8" s="1192" t="str">
        <f>+'OPINION pymes con anexo '!I72</f>
        <v>Agosto, 18 del 2023</v>
      </c>
    </row>
    <row r="9" spans="1:19" s="1192" customFormat="1" ht="141.75">
      <c r="A9" s="1941" t="s">
        <v>1802</v>
      </c>
      <c r="C9" s="3159" t="s">
        <v>4845</v>
      </c>
      <c r="D9" s="3159"/>
      <c r="E9" s="3159"/>
      <c r="F9" s="3159"/>
      <c r="G9" s="3159"/>
      <c r="H9" s="3159"/>
      <c r="I9" s="3159"/>
      <c r="J9" s="3159"/>
      <c r="K9" s="3159"/>
      <c r="L9" s="3159"/>
      <c r="M9" s="3159"/>
      <c r="N9" s="3159"/>
      <c r="O9" s="3159"/>
      <c r="P9" s="3159"/>
      <c r="Q9" s="3159"/>
      <c r="R9" s="3159"/>
    </row>
    <row r="10" spans="1:19" s="1192" customFormat="1" ht="15.75">
      <c r="A10" s="1941"/>
      <c r="C10" s="1315"/>
      <c r="D10" s="1315"/>
      <c r="E10" s="1315"/>
      <c r="F10" s="1315"/>
      <c r="G10" s="1315"/>
      <c r="H10" s="1315"/>
      <c r="I10" s="1315"/>
      <c r="J10" s="1315"/>
      <c r="K10" s="1315"/>
      <c r="L10" s="1315"/>
      <c r="M10" s="1315"/>
      <c r="N10" s="1315"/>
      <c r="O10" s="1315"/>
      <c r="P10" s="1315"/>
      <c r="Q10" s="1315"/>
      <c r="R10" s="1315"/>
    </row>
    <row r="11" spans="1:19" s="1192" customFormat="1" ht="94.5" customHeight="1">
      <c r="A11" s="1941" t="s">
        <v>829</v>
      </c>
      <c r="C11" s="1980">
        <v>1</v>
      </c>
      <c r="D11" s="3159" t="s">
        <v>1139</v>
      </c>
      <c r="E11" s="3159"/>
      <c r="F11" s="3159"/>
      <c r="G11" s="3159"/>
      <c r="H11" s="3159"/>
      <c r="I11" s="3159"/>
      <c r="J11" s="3159"/>
      <c r="K11" s="3159"/>
      <c r="L11" s="3159"/>
      <c r="M11" s="3159"/>
      <c r="N11" s="3159"/>
      <c r="O11" s="3159"/>
      <c r="P11" s="3159"/>
      <c r="Q11" s="3159"/>
      <c r="R11" s="3159"/>
    </row>
    <row r="12" spans="1:19" s="1192" customFormat="1" ht="15.75">
      <c r="A12" s="1941"/>
      <c r="C12" s="1980"/>
      <c r="D12" s="1315"/>
      <c r="E12" s="1315"/>
      <c r="F12" s="1315"/>
      <c r="G12" s="1315"/>
      <c r="H12" s="1315"/>
      <c r="I12" s="1315"/>
      <c r="J12" s="1315"/>
      <c r="K12" s="1315"/>
      <c r="L12" s="1315"/>
      <c r="M12" s="1315"/>
      <c r="N12" s="1315"/>
      <c r="O12" s="1315"/>
      <c r="P12" s="1315"/>
      <c r="Q12" s="1315"/>
      <c r="R12" s="1315"/>
    </row>
    <row r="13" spans="1:19" s="1192" customFormat="1" ht="31.5" customHeight="1">
      <c r="A13" s="1941" t="s">
        <v>832</v>
      </c>
      <c r="C13" s="1980">
        <v>2</v>
      </c>
      <c r="D13" s="3159" t="s">
        <v>1140</v>
      </c>
      <c r="E13" s="3159"/>
      <c r="F13" s="3159"/>
      <c r="G13" s="3159"/>
      <c r="H13" s="3159"/>
      <c r="I13" s="3159"/>
      <c r="J13" s="3159"/>
      <c r="K13" s="3159"/>
      <c r="L13" s="3159"/>
      <c r="M13" s="3159"/>
      <c r="N13" s="3159"/>
      <c r="O13" s="3159"/>
      <c r="P13" s="3159"/>
      <c r="Q13" s="3159"/>
      <c r="R13" s="3159"/>
    </row>
    <row r="14" spans="1:19" s="1192" customFormat="1" ht="15.75">
      <c r="A14" s="1941"/>
      <c r="C14" s="1980"/>
      <c r="D14" s="1315"/>
      <c r="E14" s="1315"/>
      <c r="F14" s="1315"/>
      <c r="G14" s="1315"/>
      <c r="H14" s="1315"/>
      <c r="I14" s="1315"/>
      <c r="J14" s="1315"/>
      <c r="K14" s="1315"/>
      <c r="L14" s="1315"/>
      <c r="M14" s="1315"/>
      <c r="N14" s="1315"/>
      <c r="O14" s="1315"/>
      <c r="P14" s="1315"/>
      <c r="Q14" s="1315"/>
      <c r="R14" s="1315"/>
    </row>
    <row r="15" spans="1:19" s="1192" customFormat="1" ht="31.5" customHeight="1">
      <c r="A15" s="1941" t="s">
        <v>832</v>
      </c>
      <c r="D15" s="1980" t="s">
        <v>4234</v>
      </c>
      <c r="E15" s="3157" t="s">
        <v>1141</v>
      </c>
      <c r="F15" s="3157"/>
      <c r="G15" s="3157"/>
      <c r="H15" s="3157"/>
      <c r="I15" s="3157"/>
      <c r="J15" s="3157"/>
      <c r="K15" s="3157"/>
      <c r="L15" s="3157"/>
      <c r="M15" s="3157"/>
      <c r="N15" s="3157"/>
      <c r="O15" s="3157"/>
      <c r="P15" s="3157"/>
      <c r="Q15" s="3157"/>
      <c r="R15" s="3157"/>
    </row>
    <row r="16" spans="1:19" s="1192" customFormat="1" ht="15.75" customHeight="1">
      <c r="A16" s="1941" t="s">
        <v>833</v>
      </c>
      <c r="D16" s="1980" t="s">
        <v>4234</v>
      </c>
      <c r="E16" s="3157" t="s">
        <v>1142</v>
      </c>
      <c r="F16" s="3157"/>
      <c r="G16" s="3157"/>
      <c r="H16" s="3157"/>
      <c r="I16" s="3157"/>
      <c r="J16" s="3157"/>
      <c r="K16" s="3157"/>
      <c r="L16" s="3157"/>
      <c r="M16" s="3157"/>
      <c r="N16" s="3157"/>
      <c r="O16" s="3157"/>
      <c r="P16" s="3157"/>
      <c r="Q16" s="3157"/>
      <c r="R16" s="3157"/>
    </row>
    <row r="17" spans="1:18" s="1192" customFormat="1" ht="63">
      <c r="A17" s="1941" t="s">
        <v>831</v>
      </c>
      <c r="D17" s="1980" t="s">
        <v>4234</v>
      </c>
      <c r="E17" s="3157" t="s">
        <v>1143</v>
      </c>
      <c r="F17" s="3157"/>
      <c r="G17" s="3157"/>
      <c r="H17" s="3157"/>
      <c r="I17" s="3157"/>
      <c r="J17" s="3157"/>
      <c r="K17" s="3157"/>
      <c r="L17" s="3157"/>
      <c r="M17" s="3157"/>
      <c r="N17" s="3157"/>
      <c r="O17" s="3157"/>
      <c r="P17" s="3157"/>
      <c r="Q17" s="3157"/>
      <c r="R17" s="3157"/>
    </row>
    <row r="18" spans="1:18" s="1192" customFormat="1" ht="31.5" customHeight="1">
      <c r="A18" s="1941" t="s">
        <v>832</v>
      </c>
      <c r="D18" s="1980" t="s">
        <v>4234</v>
      </c>
      <c r="E18" s="3157" t="s">
        <v>1144</v>
      </c>
      <c r="F18" s="3157"/>
      <c r="G18" s="3157"/>
      <c r="H18" s="3157"/>
      <c r="I18" s="3157"/>
      <c r="J18" s="3157"/>
      <c r="K18" s="3157"/>
      <c r="L18" s="3157"/>
      <c r="M18" s="3157"/>
      <c r="N18" s="3157"/>
      <c r="O18" s="3157"/>
      <c r="P18" s="3157"/>
      <c r="Q18" s="3157"/>
      <c r="R18" s="3157"/>
    </row>
    <row r="19" spans="1:18" s="1192" customFormat="1" ht="31.5" customHeight="1">
      <c r="A19" s="1941" t="s">
        <v>832</v>
      </c>
      <c r="D19" s="1980" t="s">
        <v>4234</v>
      </c>
      <c r="E19" s="3157" t="s">
        <v>1145</v>
      </c>
      <c r="F19" s="3157"/>
      <c r="G19" s="3157"/>
      <c r="H19" s="3157"/>
      <c r="I19" s="3157"/>
      <c r="J19" s="3157"/>
      <c r="K19" s="3157"/>
      <c r="L19" s="3157"/>
      <c r="M19" s="3157"/>
      <c r="N19" s="3157"/>
      <c r="O19" s="3157"/>
      <c r="P19" s="3157"/>
      <c r="Q19" s="3157"/>
      <c r="R19" s="3157"/>
    </row>
    <row r="20" spans="1:18" s="1192" customFormat="1" ht="47.25" customHeight="1">
      <c r="A20" s="1941" t="s">
        <v>828</v>
      </c>
      <c r="D20" s="1980" t="s">
        <v>4234</v>
      </c>
      <c r="E20" s="3157" t="s">
        <v>1146</v>
      </c>
      <c r="F20" s="3157"/>
      <c r="G20" s="3157"/>
      <c r="H20" s="3157"/>
      <c r="I20" s="3157"/>
      <c r="J20" s="3157"/>
      <c r="K20" s="3157"/>
      <c r="L20" s="3157"/>
      <c r="M20" s="3157"/>
      <c r="N20" s="3157"/>
      <c r="O20" s="3157"/>
      <c r="P20" s="3157"/>
      <c r="Q20" s="3157"/>
      <c r="R20" s="3157"/>
    </row>
    <row r="21" spans="1:18" s="1192" customFormat="1" ht="15.75">
      <c r="A21" s="1941"/>
      <c r="D21" s="1980"/>
      <c r="E21" s="2297"/>
      <c r="F21" s="2297"/>
      <c r="G21" s="2297"/>
      <c r="H21" s="2297"/>
      <c r="I21" s="2297"/>
      <c r="J21" s="2297"/>
      <c r="K21" s="2297"/>
      <c r="L21" s="2297"/>
      <c r="M21" s="2297"/>
      <c r="N21" s="2297"/>
      <c r="O21" s="2297"/>
      <c r="P21" s="2297"/>
      <c r="Q21" s="2297"/>
      <c r="R21" s="2297"/>
    </row>
    <row r="22" spans="1:18" s="1192" customFormat="1" ht="31.5" customHeight="1">
      <c r="A22" s="1941" t="s">
        <v>832</v>
      </c>
      <c r="C22" s="1980">
        <v>3</v>
      </c>
      <c r="D22" s="3159" t="s">
        <v>4565</v>
      </c>
      <c r="E22" s="3159"/>
      <c r="F22" s="3159"/>
      <c r="G22" s="3159"/>
      <c r="H22" s="3159"/>
      <c r="I22" s="3159"/>
      <c r="J22" s="3159"/>
      <c r="K22" s="3159"/>
      <c r="L22" s="3159"/>
      <c r="M22" s="3159"/>
      <c r="N22" s="3159"/>
      <c r="O22" s="3159"/>
      <c r="P22" s="3159"/>
      <c r="Q22" s="3159"/>
      <c r="R22" s="3159"/>
    </row>
    <row r="23" spans="1:18" s="1192" customFormat="1" ht="15.75">
      <c r="A23" s="1941"/>
      <c r="C23" s="1980"/>
      <c r="D23" s="1315"/>
      <c r="E23" s="1315"/>
      <c r="F23" s="1315"/>
      <c r="G23" s="1315"/>
      <c r="H23" s="1315"/>
      <c r="I23" s="1315"/>
      <c r="J23" s="1315"/>
      <c r="K23" s="1315"/>
      <c r="L23" s="1315"/>
      <c r="M23" s="1315"/>
      <c r="N23" s="1315"/>
      <c r="O23" s="1315"/>
      <c r="P23" s="1315"/>
      <c r="Q23" s="1315"/>
      <c r="R23" s="1315"/>
    </row>
    <row r="24" spans="1:18" s="1192" customFormat="1" ht="47.25" customHeight="1">
      <c r="A24" s="1941" t="s">
        <v>828</v>
      </c>
      <c r="D24" s="1980" t="s">
        <v>4234</v>
      </c>
      <c r="E24" s="3157" t="s">
        <v>4564</v>
      </c>
      <c r="F24" s="3157"/>
      <c r="G24" s="3157"/>
      <c r="H24" s="3157"/>
      <c r="I24" s="3157"/>
      <c r="J24" s="3157"/>
      <c r="K24" s="3157"/>
      <c r="L24" s="3157"/>
      <c r="M24" s="3157"/>
      <c r="N24" s="3157"/>
      <c r="O24" s="3157"/>
      <c r="P24" s="3157"/>
      <c r="Q24" s="3157"/>
      <c r="R24" s="3157"/>
    </row>
    <row r="25" spans="1:18" s="1192" customFormat="1" ht="47.25" customHeight="1">
      <c r="A25" s="1941" t="s">
        <v>828</v>
      </c>
      <c r="D25" s="1980" t="s">
        <v>4234</v>
      </c>
      <c r="E25" s="3157" t="s">
        <v>4566</v>
      </c>
      <c r="F25" s="3157"/>
      <c r="G25" s="3157"/>
      <c r="H25" s="3157"/>
      <c r="I25" s="3157"/>
      <c r="J25" s="3157"/>
      <c r="K25" s="3157"/>
      <c r="L25" s="3157"/>
      <c r="M25" s="3157"/>
      <c r="N25" s="3157"/>
      <c r="O25" s="3157"/>
      <c r="P25" s="3157"/>
      <c r="Q25" s="3157"/>
      <c r="R25" s="3157"/>
    </row>
    <row r="26" spans="1:18" s="1192" customFormat="1" ht="47.25" customHeight="1">
      <c r="A26" s="1941" t="s">
        <v>828</v>
      </c>
      <c r="D26" s="1980" t="s">
        <v>4234</v>
      </c>
      <c r="E26" s="3157" t="s">
        <v>4567</v>
      </c>
      <c r="F26" s="3157"/>
      <c r="G26" s="3157"/>
      <c r="H26" s="3157"/>
      <c r="I26" s="3157"/>
      <c r="J26" s="3157"/>
      <c r="K26" s="3157"/>
      <c r="L26" s="3157"/>
      <c r="M26" s="3157"/>
      <c r="N26" s="3157"/>
      <c r="O26" s="3157"/>
      <c r="P26" s="3157"/>
      <c r="Q26" s="3157"/>
      <c r="R26" s="3157"/>
    </row>
    <row r="27" spans="1:18" s="1192" customFormat="1" ht="31.5" customHeight="1">
      <c r="A27" s="1941" t="s">
        <v>832</v>
      </c>
      <c r="D27" s="1980" t="s">
        <v>4234</v>
      </c>
      <c r="E27" s="3157" t="s">
        <v>4568</v>
      </c>
      <c r="F27" s="3157"/>
      <c r="G27" s="3157"/>
      <c r="H27" s="3157"/>
      <c r="I27" s="3157"/>
      <c r="J27" s="3157"/>
      <c r="K27" s="3157"/>
      <c r="L27" s="3157"/>
      <c r="M27" s="3157"/>
      <c r="N27" s="3157"/>
      <c r="O27" s="3157"/>
      <c r="P27" s="3157"/>
      <c r="Q27" s="3157"/>
      <c r="R27" s="3157"/>
    </row>
    <row r="28" spans="1:18" s="1192" customFormat="1" ht="15.75">
      <c r="A28" s="1941"/>
    </row>
    <row r="29" spans="1:18" s="1192" customFormat="1" ht="78.75" customHeight="1">
      <c r="A29" s="1941" t="s">
        <v>830</v>
      </c>
      <c r="C29" s="1980">
        <v>4</v>
      </c>
      <c r="D29" s="3159" t="s">
        <v>1147</v>
      </c>
      <c r="E29" s="3159"/>
      <c r="F29" s="3159"/>
      <c r="G29" s="3159"/>
      <c r="H29" s="3159"/>
      <c r="I29" s="3159"/>
      <c r="J29" s="3159"/>
      <c r="K29" s="3159"/>
      <c r="L29" s="3159"/>
      <c r="M29" s="3159"/>
      <c r="N29" s="3159"/>
      <c r="O29" s="3159"/>
      <c r="P29" s="3159"/>
      <c r="Q29" s="3159"/>
      <c r="R29" s="3159"/>
    </row>
    <row r="30" spans="1:18" s="1192" customFormat="1" ht="15.75">
      <c r="A30" s="1941"/>
    </row>
    <row r="31" spans="1:18" s="1192" customFormat="1" ht="47.25" customHeight="1">
      <c r="A31" s="1941" t="s">
        <v>828</v>
      </c>
      <c r="C31" s="1980">
        <v>5</v>
      </c>
      <c r="D31" s="3159" t="s">
        <v>1148</v>
      </c>
      <c r="E31" s="3159"/>
      <c r="F31" s="3159"/>
      <c r="G31" s="3159"/>
      <c r="H31" s="3159"/>
      <c r="I31" s="3159"/>
      <c r="J31" s="3159"/>
      <c r="K31" s="3159"/>
      <c r="L31" s="3159"/>
      <c r="M31" s="3159"/>
      <c r="N31" s="3159"/>
      <c r="O31" s="3159"/>
      <c r="P31" s="3159"/>
      <c r="Q31" s="3159"/>
      <c r="R31" s="3159"/>
    </row>
    <row r="32" spans="1:18" s="1192" customFormat="1" ht="15.75">
      <c r="A32" s="1941"/>
      <c r="C32" s="1980"/>
      <c r="D32" s="1315"/>
      <c r="E32" s="1315"/>
      <c r="F32" s="1315"/>
      <c r="G32" s="1315"/>
      <c r="H32" s="1315"/>
      <c r="I32" s="1315"/>
      <c r="J32" s="1315"/>
      <c r="K32" s="1315"/>
      <c r="L32" s="1315"/>
      <c r="M32" s="1315"/>
      <c r="N32" s="1315"/>
      <c r="O32" s="1315"/>
      <c r="P32" s="1315"/>
      <c r="Q32" s="1315"/>
      <c r="R32" s="1315"/>
    </row>
    <row r="33" spans="1:18" s="1192" customFormat="1" ht="31.5" customHeight="1">
      <c r="A33" s="1941" t="s">
        <v>832</v>
      </c>
      <c r="D33" s="1980" t="s">
        <v>4234</v>
      </c>
      <c r="E33" s="3157" t="s">
        <v>1149</v>
      </c>
      <c r="F33" s="3157"/>
      <c r="G33" s="3157"/>
      <c r="H33" s="3157"/>
      <c r="I33" s="3157"/>
      <c r="J33" s="3157"/>
      <c r="K33" s="3157"/>
      <c r="L33" s="3157"/>
      <c r="M33" s="3157"/>
      <c r="N33" s="3157"/>
      <c r="O33" s="3157"/>
      <c r="P33" s="3157"/>
      <c r="Q33" s="3157"/>
      <c r="R33" s="3157"/>
    </row>
    <row r="34" spans="1:18" s="1192" customFormat="1" ht="31.5" customHeight="1">
      <c r="A34" s="1941" t="s">
        <v>832</v>
      </c>
      <c r="D34" s="1980" t="s">
        <v>4234</v>
      </c>
      <c r="E34" s="3157" t="s">
        <v>4509</v>
      </c>
      <c r="F34" s="3157"/>
      <c r="G34" s="3157"/>
      <c r="H34" s="3157"/>
      <c r="I34" s="3157"/>
      <c r="J34" s="3157"/>
      <c r="K34" s="3157"/>
      <c r="L34" s="3157"/>
      <c r="M34" s="3157"/>
      <c r="N34" s="3157"/>
      <c r="O34" s="3157"/>
      <c r="P34" s="3157"/>
      <c r="Q34" s="3157"/>
      <c r="R34" s="3157"/>
    </row>
    <row r="35" spans="1:18" s="1192" customFormat="1" ht="31.5" customHeight="1">
      <c r="A35" s="1941" t="s">
        <v>832</v>
      </c>
      <c r="D35" s="1980" t="s">
        <v>4234</v>
      </c>
      <c r="E35" s="3157" t="s">
        <v>1150</v>
      </c>
      <c r="F35" s="3157"/>
      <c r="G35" s="3157"/>
      <c r="H35" s="3157"/>
      <c r="I35" s="3157"/>
      <c r="J35" s="3157"/>
      <c r="K35" s="3157"/>
      <c r="L35" s="3157"/>
      <c r="M35" s="3157"/>
      <c r="N35" s="3157"/>
      <c r="O35" s="3157"/>
      <c r="P35" s="3157"/>
      <c r="Q35" s="3157"/>
      <c r="R35" s="3157"/>
    </row>
    <row r="36" spans="1:18" s="1192" customFormat="1" ht="15.75" customHeight="1">
      <c r="A36" s="1941" t="s">
        <v>833</v>
      </c>
      <c r="D36" s="1980" t="s">
        <v>4234</v>
      </c>
      <c r="E36" s="3157" t="s">
        <v>1151</v>
      </c>
      <c r="F36" s="3157"/>
      <c r="G36" s="3157"/>
      <c r="H36" s="3157"/>
      <c r="I36" s="3157"/>
      <c r="J36" s="3157"/>
      <c r="K36" s="3157"/>
      <c r="L36" s="3157"/>
      <c r="M36" s="3157"/>
      <c r="N36" s="3157"/>
      <c r="O36" s="3157"/>
      <c r="P36" s="3157"/>
      <c r="Q36" s="3157"/>
      <c r="R36" s="3157"/>
    </row>
    <row r="37" spans="1:18" s="1192" customFormat="1" ht="31.5" customHeight="1">
      <c r="A37" s="1941" t="s">
        <v>832</v>
      </c>
      <c r="D37" s="1980" t="s">
        <v>4234</v>
      </c>
      <c r="E37" s="3157" t="s">
        <v>1152</v>
      </c>
      <c r="F37" s="3157"/>
      <c r="G37" s="3157"/>
      <c r="H37" s="3157"/>
      <c r="I37" s="3157"/>
      <c r="J37" s="3157"/>
      <c r="K37" s="3157"/>
      <c r="L37" s="3157"/>
      <c r="M37" s="3157"/>
      <c r="N37" s="3157"/>
      <c r="O37" s="3157"/>
      <c r="P37" s="3157"/>
      <c r="Q37" s="3157"/>
      <c r="R37" s="3157"/>
    </row>
    <row r="38" spans="1:18" s="1192" customFormat="1" ht="15.75" customHeight="1">
      <c r="A38" s="1941" t="s">
        <v>833</v>
      </c>
      <c r="D38" s="1980" t="s">
        <v>4234</v>
      </c>
      <c r="E38" s="3157" t="s">
        <v>1153</v>
      </c>
      <c r="F38" s="3157"/>
      <c r="G38" s="3157"/>
      <c r="H38" s="3157"/>
      <c r="I38" s="3157"/>
      <c r="J38" s="3157"/>
      <c r="K38" s="3157"/>
      <c r="L38" s="3157"/>
      <c r="M38" s="3157"/>
      <c r="N38" s="3157"/>
      <c r="O38" s="3157"/>
      <c r="P38" s="3157"/>
      <c r="Q38" s="3157"/>
      <c r="R38" s="3157"/>
    </row>
    <row r="39" spans="1:18" s="1192" customFormat="1" ht="47.25" customHeight="1">
      <c r="A39" s="1941" t="s">
        <v>828</v>
      </c>
      <c r="D39" s="1980" t="s">
        <v>4234</v>
      </c>
      <c r="E39" s="3157" t="s">
        <v>4569</v>
      </c>
      <c r="F39" s="3157"/>
      <c r="G39" s="3157"/>
      <c r="H39" s="3157"/>
      <c r="I39" s="3157"/>
      <c r="J39" s="3157"/>
      <c r="K39" s="3157"/>
      <c r="L39" s="3157"/>
      <c r="M39" s="3157"/>
      <c r="N39" s="3157"/>
      <c r="O39" s="3157"/>
      <c r="P39" s="3157"/>
      <c r="Q39" s="3157"/>
      <c r="R39" s="3157"/>
    </row>
    <row r="40" spans="1:18" s="1192" customFormat="1" ht="31.5" customHeight="1">
      <c r="A40" s="1941" t="s">
        <v>832</v>
      </c>
      <c r="C40" s="1980">
        <v>6</v>
      </c>
      <c r="D40" s="3159" t="s">
        <v>1154</v>
      </c>
      <c r="E40" s="3159"/>
      <c r="F40" s="3159"/>
      <c r="G40" s="3159"/>
      <c r="H40" s="3159"/>
      <c r="I40" s="3159"/>
      <c r="J40" s="3159"/>
      <c r="K40" s="3159"/>
      <c r="L40" s="3159"/>
      <c r="M40" s="3159"/>
      <c r="N40" s="3159"/>
      <c r="O40" s="3159"/>
      <c r="P40" s="3159"/>
      <c r="Q40" s="3159"/>
      <c r="R40" s="3159"/>
    </row>
    <row r="41" spans="1:18" s="1192" customFormat="1" ht="15.75">
      <c r="A41" s="1941"/>
      <c r="C41" s="1980"/>
      <c r="D41" s="1315"/>
      <c r="E41" s="1315"/>
      <c r="F41" s="1315"/>
      <c r="G41" s="1315"/>
      <c r="H41" s="1315"/>
      <c r="I41" s="1315"/>
      <c r="J41" s="1315"/>
      <c r="K41" s="1315"/>
      <c r="L41" s="1315"/>
      <c r="M41" s="1315"/>
      <c r="N41" s="1315"/>
      <c r="O41" s="1315"/>
      <c r="P41" s="1315"/>
      <c r="Q41" s="1315"/>
      <c r="R41" s="1315"/>
    </row>
    <row r="42" spans="1:18" s="1192" customFormat="1" ht="63">
      <c r="A42" s="1941" t="s">
        <v>831</v>
      </c>
      <c r="C42" s="1980">
        <v>7</v>
      </c>
      <c r="D42" s="3159" t="s">
        <v>1155</v>
      </c>
      <c r="E42" s="3159"/>
      <c r="F42" s="3159"/>
      <c r="G42" s="3159"/>
      <c r="H42" s="3159"/>
      <c r="I42" s="3159"/>
      <c r="J42" s="3159"/>
      <c r="K42" s="3159"/>
      <c r="L42" s="3159"/>
      <c r="M42" s="3159"/>
      <c r="N42" s="3159"/>
      <c r="O42" s="3159"/>
      <c r="P42" s="3159"/>
      <c r="Q42" s="3159"/>
      <c r="R42" s="3159"/>
    </row>
    <row r="43" spans="1:18" s="1192" customFormat="1" ht="15.75">
      <c r="A43" s="1941"/>
      <c r="C43" s="1980"/>
      <c r="D43" s="1315"/>
      <c r="E43" s="1315"/>
      <c r="F43" s="1315"/>
      <c r="G43" s="1315"/>
      <c r="H43" s="1315"/>
      <c r="I43" s="1315"/>
      <c r="J43" s="1315"/>
      <c r="K43" s="1315"/>
      <c r="L43" s="1315"/>
      <c r="M43" s="1315"/>
      <c r="N43" s="1315"/>
      <c r="O43" s="1315"/>
      <c r="P43" s="1315"/>
      <c r="Q43" s="1315"/>
      <c r="R43" s="1315"/>
    </row>
    <row r="44" spans="1:18" s="1192" customFormat="1" ht="63">
      <c r="A44" s="1941" t="s">
        <v>831</v>
      </c>
      <c r="C44" s="1980">
        <v>8</v>
      </c>
      <c r="D44" s="3159" t="s">
        <v>1156</v>
      </c>
      <c r="E44" s="3159"/>
      <c r="F44" s="3159"/>
      <c r="G44" s="3159"/>
      <c r="H44" s="3159"/>
      <c r="I44" s="3159"/>
      <c r="J44" s="3159"/>
      <c r="K44" s="3159"/>
      <c r="L44" s="3159"/>
      <c r="M44" s="3159"/>
      <c r="N44" s="3159"/>
      <c r="O44" s="3159"/>
      <c r="P44" s="3159"/>
      <c r="Q44" s="3159"/>
      <c r="R44" s="3159"/>
    </row>
    <row r="45" spans="1:18" s="1192" customFormat="1" ht="8.4499999999999993" customHeight="1">
      <c r="A45" s="1941"/>
      <c r="C45" s="1980"/>
      <c r="D45" s="1315"/>
      <c r="E45" s="1315"/>
      <c r="F45" s="1315"/>
      <c r="G45" s="1315"/>
      <c r="H45" s="1315"/>
      <c r="I45" s="1315"/>
      <c r="J45" s="1315"/>
      <c r="K45" s="1315"/>
      <c r="L45" s="1315"/>
      <c r="M45" s="1315"/>
      <c r="N45" s="1315"/>
      <c r="O45" s="1315"/>
      <c r="P45" s="1315"/>
      <c r="Q45" s="1315"/>
      <c r="R45" s="1315"/>
    </row>
    <row r="46" spans="1:18" s="1192" customFormat="1" ht="189">
      <c r="A46" s="1941" t="s">
        <v>4406</v>
      </c>
      <c r="C46" s="1980">
        <v>9</v>
      </c>
      <c r="D46" s="3159" t="s">
        <v>1157</v>
      </c>
      <c r="E46" s="3159"/>
      <c r="F46" s="3159"/>
      <c r="G46" s="3159"/>
      <c r="H46" s="3159"/>
      <c r="I46" s="3159"/>
      <c r="J46" s="3159"/>
      <c r="K46" s="3159"/>
      <c r="L46" s="3159"/>
      <c r="M46" s="3159"/>
      <c r="N46" s="3159"/>
      <c r="O46" s="3159"/>
      <c r="P46" s="3159"/>
      <c r="Q46" s="3159"/>
      <c r="R46" s="3159"/>
    </row>
    <row r="47" spans="1:18" s="1192" customFormat="1" ht="10.9" customHeight="1">
      <c r="A47" s="1941"/>
      <c r="C47" s="1980"/>
      <c r="D47" s="1315"/>
      <c r="E47" s="1315"/>
      <c r="F47" s="1315"/>
      <c r="G47" s="1315"/>
      <c r="H47" s="1315"/>
      <c r="I47" s="1315"/>
      <c r="J47" s="1315"/>
      <c r="K47" s="1315"/>
      <c r="L47" s="1315"/>
      <c r="M47" s="1315"/>
      <c r="N47" s="1315"/>
      <c r="O47" s="1315"/>
      <c r="P47" s="1315"/>
      <c r="Q47" s="1315"/>
      <c r="R47" s="1315"/>
    </row>
    <row r="48" spans="1:18" s="1192" customFormat="1" ht="94.5">
      <c r="A48" s="1941" t="s">
        <v>829</v>
      </c>
      <c r="C48" s="1980">
        <v>10</v>
      </c>
      <c r="D48" s="3159" t="s">
        <v>1158</v>
      </c>
      <c r="E48" s="3159"/>
      <c r="F48" s="3159"/>
      <c r="G48" s="3159"/>
      <c r="H48" s="3159"/>
      <c r="I48" s="3159"/>
      <c r="J48" s="3159"/>
      <c r="K48" s="3159"/>
      <c r="L48" s="3159"/>
      <c r="M48" s="3159"/>
      <c r="N48" s="3159"/>
      <c r="O48" s="3159"/>
      <c r="P48" s="3159"/>
      <c r="Q48" s="3159"/>
      <c r="R48" s="3159"/>
    </row>
    <row r="49" spans="1:18" s="1192" customFormat="1" ht="9" customHeight="1">
      <c r="A49" s="1941"/>
      <c r="C49" s="1980"/>
      <c r="D49" s="1315"/>
      <c r="E49" s="1315"/>
      <c r="F49" s="1315"/>
      <c r="G49" s="1315"/>
      <c r="H49" s="1315"/>
      <c r="I49" s="1315"/>
      <c r="J49" s="1315"/>
      <c r="K49" s="1315"/>
      <c r="L49" s="1315"/>
      <c r="M49" s="1315"/>
      <c r="N49" s="1315"/>
      <c r="O49" s="1315"/>
      <c r="P49" s="1315"/>
      <c r="Q49" s="1315"/>
      <c r="R49" s="1315"/>
    </row>
    <row r="50" spans="1:18" s="1192" customFormat="1" ht="47.25" customHeight="1">
      <c r="A50" s="1941" t="s">
        <v>828</v>
      </c>
      <c r="D50" s="1980" t="s">
        <v>4234</v>
      </c>
      <c r="E50" s="3157" t="s">
        <v>1159</v>
      </c>
      <c r="F50" s="3157"/>
      <c r="G50" s="3157"/>
      <c r="H50" s="3157"/>
      <c r="I50" s="3157"/>
      <c r="J50" s="3157"/>
      <c r="K50" s="3157"/>
      <c r="L50" s="3157"/>
      <c r="M50" s="3157"/>
      <c r="N50" s="3157"/>
      <c r="O50" s="3157"/>
      <c r="P50" s="3157"/>
      <c r="Q50" s="3157"/>
      <c r="R50" s="3157"/>
    </row>
    <row r="51" spans="1:18" s="1192" customFormat="1" ht="15.75" customHeight="1">
      <c r="A51" s="1941"/>
      <c r="D51" s="1980" t="s">
        <v>4234</v>
      </c>
      <c r="E51" s="3157" t="s">
        <v>1160</v>
      </c>
      <c r="F51" s="3157"/>
      <c r="G51" s="3157"/>
      <c r="H51" s="3157"/>
      <c r="I51" s="3157"/>
      <c r="J51" s="3157"/>
      <c r="K51" s="3157"/>
      <c r="L51" s="3157"/>
      <c r="M51" s="3157"/>
      <c r="N51" s="3157"/>
      <c r="O51" s="3157"/>
      <c r="P51" s="3157"/>
      <c r="Q51" s="3157"/>
      <c r="R51" s="3157"/>
    </row>
    <row r="52" spans="1:18" s="1192" customFormat="1" ht="15.75" customHeight="1">
      <c r="A52" s="1941"/>
      <c r="D52" s="1980" t="s">
        <v>4234</v>
      </c>
      <c r="E52" s="3157" t="s">
        <v>1161</v>
      </c>
      <c r="F52" s="3157"/>
      <c r="G52" s="3157"/>
      <c r="H52" s="3157"/>
      <c r="I52" s="3157"/>
      <c r="J52" s="3157"/>
      <c r="K52" s="3157"/>
      <c r="L52" s="3157"/>
      <c r="M52" s="3157"/>
      <c r="N52" s="3157"/>
      <c r="O52" s="3157"/>
      <c r="P52" s="3157"/>
      <c r="Q52" s="3157"/>
      <c r="R52" s="3157"/>
    </row>
    <row r="53" spans="1:18" s="1192" customFormat="1" ht="47.25" customHeight="1">
      <c r="A53" s="1941" t="s">
        <v>828</v>
      </c>
      <c r="D53" s="1980" t="s">
        <v>4234</v>
      </c>
      <c r="E53" s="3157" t="s">
        <v>1162</v>
      </c>
      <c r="F53" s="3157"/>
      <c r="G53" s="3157"/>
      <c r="H53" s="3157"/>
      <c r="I53" s="3157"/>
      <c r="J53" s="3157"/>
      <c r="K53" s="3157"/>
      <c r="L53" s="3157"/>
      <c r="M53" s="3157"/>
      <c r="N53" s="3157"/>
      <c r="O53" s="3157"/>
      <c r="P53" s="3157"/>
      <c r="Q53" s="3157"/>
      <c r="R53" s="3157"/>
    </row>
    <row r="54" spans="1:18" s="1192" customFormat="1" ht="47.25" customHeight="1">
      <c r="A54" s="1941" t="s">
        <v>828</v>
      </c>
      <c r="D54" s="1980" t="s">
        <v>4234</v>
      </c>
      <c r="E54" s="3157" t="s">
        <v>1163</v>
      </c>
      <c r="F54" s="3157"/>
      <c r="G54" s="3157"/>
      <c r="H54" s="3157"/>
      <c r="I54" s="3157"/>
      <c r="J54" s="3157"/>
      <c r="K54" s="3157"/>
      <c r="L54" s="3157"/>
      <c r="M54" s="3157"/>
      <c r="N54" s="3157"/>
      <c r="O54" s="3157"/>
      <c r="P54" s="3157"/>
      <c r="Q54" s="3157"/>
      <c r="R54" s="3157"/>
    </row>
    <row r="55" spans="1:18" s="1192" customFormat="1" ht="12.75" customHeight="1">
      <c r="A55" s="1941"/>
      <c r="D55" s="1980"/>
      <c r="E55" s="2297"/>
      <c r="F55" s="2297"/>
      <c r="G55" s="2297"/>
      <c r="H55" s="2297"/>
      <c r="I55" s="2297"/>
      <c r="J55" s="2297"/>
      <c r="K55" s="2297"/>
      <c r="L55" s="2297"/>
      <c r="M55" s="2297"/>
      <c r="N55" s="2297"/>
      <c r="O55" s="2297"/>
      <c r="P55" s="2297"/>
      <c r="Q55" s="2297"/>
      <c r="R55" s="2297"/>
    </row>
    <row r="56" spans="1:18" s="1192" customFormat="1" ht="47.25" customHeight="1">
      <c r="A56" s="1941" t="s">
        <v>828</v>
      </c>
      <c r="C56" s="1980">
        <v>11</v>
      </c>
      <c r="D56" s="3159" t="s">
        <v>1164</v>
      </c>
      <c r="E56" s="3159"/>
      <c r="F56" s="3159"/>
      <c r="G56" s="3159"/>
      <c r="H56" s="3159"/>
      <c r="I56" s="3159"/>
      <c r="J56" s="3159"/>
      <c r="K56" s="3159"/>
      <c r="L56" s="3159"/>
      <c r="M56" s="3159"/>
      <c r="N56" s="3159"/>
      <c r="O56" s="3159"/>
      <c r="P56" s="3159"/>
      <c r="Q56" s="3159"/>
      <c r="R56" s="3159"/>
    </row>
    <row r="57" spans="1:18" s="1192" customFormat="1" ht="13.5" customHeight="1">
      <c r="A57" s="1941"/>
      <c r="C57" s="1980"/>
      <c r="D57" s="1315"/>
      <c r="E57" s="1315"/>
      <c r="F57" s="1315"/>
      <c r="G57" s="1315"/>
      <c r="H57" s="1315"/>
      <c r="I57" s="1315"/>
      <c r="J57" s="1315"/>
      <c r="K57" s="1315"/>
      <c r="L57" s="1315"/>
      <c r="M57" s="1315"/>
      <c r="N57" s="1315"/>
      <c r="O57" s="1315"/>
      <c r="P57" s="1315"/>
      <c r="Q57" s="1315"/>
      <c r="R57" s="1315"/>
    </row>
    <row r="58" spans="1:18" s="1192" customFormat="1" ht="47.25" customHeight="1">
      <c r="A58" s="1941" t="s">
        <v>828</v>
      </c>
      <c r="D58" s="1980" t="s">
        <v>4234</v>
      </c>
      <c r="E58" s="3157" t="s">
        <v>1165</v>
      </c>
      <c r="F58" s="3157"/>
      <c r="G58" s="3157"/>
      <c r="H58" s="3157"/>
      <c r="I58" s="3157"/>
      <c r="J58" s="3157"/>
      <c r="K58" s="3157"/>
      <c r="L58" s="3157"/>
      <c r="M58" s="3157"/>
      <c r="N58" s="3157"/>
      <c r="O58" s="3157"/>
      <c r="P58" s="3157"/>
      <c r="Q58" s="3157"/>
      <c r="R58" s="3157"/>
    </row>
    <row r="59" spans="1:18" s="1192" customFormat="1" ht="47.25" customHeight="1">
      <c r="A59" s="1941" t="s">
        <v>828</v>
      </c>
      <c r="D59" s="1980" t="s">
        <v>4234</v>
      </c>
      <c r="E59" s="3157" t="s">
        <v>1166</v>
      </c>
      <c r="F59" s="3157"/>
      <c r="G59" s="3157"/>
      <c r="H59" s="3157"/>
      <c r="I59" s="3157"/>
      <c r="J59" s="3157"/>
      <c r="K59" s="3157"/>
      <c r="L59" s="3157"/>
      <c r="M59" s="3157"/>
      <c r="N59" s="3157"/>
      <c r="O59" s="3157"/>
      <c r="P59" s="3157"/>
      <c r="Q59" s="3157"/>
      <c r="R59" s="3157"/>
    </row>
    <row r="60" spans="1:18" s="1192" customFormat="1" ht="9.6" customHeight="1">
      <c r="A60" s="1941"/>
      <c r="D60" s="1980"/>
      <c r="E60" s="2297"/>
      <c r="F60" s="2297"/>
      <c r="G60" s="2297"/>
      <c r="H60" s="2297"/>
      <c r="I60" s="2297"/>
      <c r="J60" s="2297"/>
      <c r="K60" s="2297"/>
      <c r="L60" s="2297"/>
      <c r="M60" s="2297"/>
      <c r="N60" s="2297"/>
      <c r="O60" s="2297"/>
      <c r="P60" s="2297"/>
      <c r="Q60" s="2297"/>
      <c r="R60" s="2297"/>
    </row>
    <row r="61" spans="1:18" s="1192" customFormat="1" ht="15.75" customHeight="1">
      <c r="A61" s="1941"/>
      <c r="C61" s="3163" t="s">
        <v>1167</v>
      </c>
      <c r="D61" s="3163"/>
      <c r="E61" s="3163"/>
      <c r="F61" s="3163"/>
      <c r="G61" s="3163"/>
      <c r="H61" s="3163"/>
      <c r="I61" s="3163"/>
      <c r="J61" s="3163"/>
      <c r="K61" s="3163"/>
      <c r="L61" s="3163"/>
      <c r="M61" s="3163"/>
      <c r="N61" s="3163"/>
      <c r="O61" s="3163"/>
      <c r="P61" s="3163"/>
      <c r="Q61" s="3163"/>
      <c r="R61" s="3163"/>
    </row>
    <row r="62" spans="1:18" s="1192" customFormat="1" ht="11.25" customHeight="1">
      <c r="A62" s="1941"/>
      <c r="C62" s="2298"/>
      <c r="D62" s="2298"/>
      <c r="E62" s="2298"/>
      <c r="F62" s="2298"/>
      <c r="G62" s="2298"/>
      <c r="H62" s="2298"/>
      <c r="I62" s="2298"/>
      <c r="J62" s="2298"/>
      <c r="K62" s="2298"/>
      <c r="L62" s="2298"/>
      <c r="M62" s="2298"/>
      <c r="N62" s="2298"/>
      <c r="O62" s="2298"/>
      <c r="P62" s="2298"/>
      <c r="Q62" s="2298"/>
      <c r="R62" s="2298"/>
    </row>
    <row r="63" spans="1:18" s="1192" customFormat="1" ht="63">
      <c r="A63" s="1941" t="s">
        <v>831</v>
      </c>
      <c r="D63" s="2367" t="s">
        <v>21</v>
      </c>
      <c r="E63" s="3157" t="s">
        <v>4868</v>
      </c>
      <c r="F63" s="3157"/>
      <c r="G63" s="3157"/>
      <c r="H63" s="3157"/>
      <c r="I63" s="3157"/>
      <c r="J63" s="3157"/>
      <c r="K63" s="3157"/>
      <c r="L63" s="3157"/>
      <c r="M63" s="3157"/>
      <c r="N63" s="3157"/>
      <c r="O63" s="3157"/>
      <c r="P63" s="3157"/>
      <c r="Q63" s="3157"/>
      <c r="R63" s="3157"/>
    </row>
    <row r="64" spans="1:18" s="1192" customFormat="1" ht="12" customHeight="1">
      <c r="A64" s="1941"/>
      <c r="D64" s="2367"/>
      <c r="E64" s="2297"/>
      <c r="F64" s="2297"/>
      <c r="G64" s="2297"/>
      <c r="H64" s="2297"/>
      <c r="I64" s="2297"/>
      <c r="J64" s="2297"/>
      <c r="K64" s="2297"/>
      <c r="L64" s="2297"/>
      <c r="M64" s="2297"/>
      <c r="N64" s="2297"/>
      <c r="O64" s="2297"/>
      <c r="P64" s="2297"/>
      <c r="Q64" s="2297"/>
      <c r="R64" s="2297"/>
    </row>
    <row r="65" spans="1:20" s="1192" customFormat="1" ht="15.75" customHeight="1">
      <c r="A65" s="1941"/>
      <c r="E65" s="1980" t="s">
        <v>4234</v>
      </c>
      <c r="F65" s="3160" t="s">
        <v>1168</v>
      </c>
      <c r="G65" s="3161"/>
      <c r="H65" s="3161"/>
      <c r="I65" s="3161"/>
      <c r="J65" s="3161"/>
      <c r="K65" s="3161"/>
      <c r="L65" s="3161"/>
      <c r="M65" s="3161"/>
      <c r="N65" s="3161"/>
      <c r="O65" s="3161"/>
      <c r="P65" s="3161"/>
      <c r="Q65" s="3161"/>
      <c r="R65" s="3161"/>
    </row>
    <row r="66" spans="1:20" s="1192" customFormat="1" ht="15.75">
      <c r="A66" s="1941"/>
      <c r="E66" s="1980"/>
      <c r="F66" s="2299"/>
      <c r="G66" s="2300"/>
      <c r="H66" s="2300"/>
      <c r="I66" s="2300"/>
      <c r="J66" s="2300"/>
      <c r="K66" s="2300"/>
      <c r="L66" s="2300"/>
      <c r="M66" s="2300"/>
      <c r="N66" s="2300"/>
      <c r="O66" s="2300"/>
      <c r="P66" s="2300"/>
      <c r="Q66" s="2300"/>
      <c r="R66" s="2300"/>
    </row>
    <row r="67" spans="1:20" s="1192" customFormat="1" ht="47.25">
      <c r="A67" s="1941" t="s">
        <v>828</v>
      </c>
      <c r="E67" s="3157" t="s">
        <v>4869</v>
      </c>
      <c r="F67" s="3157"/>
      <c r="G67" s="3157"/>
      <c r="H67" s="3157"/>
      <c r="I67" s="3157"/>
      <c r="J67" s="3157"/>
      <c r="K67" s="3157"/>
      <c r="L67" s="3157"/>
      <c r="M67" s="3157"/>
      <c r="N67" s="3157"/>
      <c r="O67" s="3157"/>
      <c r="P67" s="3157"/>
      <c r="Q67" s="3157"/>
      <c r="R67" s="3157"/>
    </row>
    <row r="68" spans="1:20" s="1192" customFormat="1" ht="15.75">
      <c r="A68" s="1941"/>
    </row>
    <row r="69" spans="1:20" s="1192" customFormat="1" ht="15.75">
      <c r="A69" s="1941"/>
    </row>
    <row r="70" spans="1:20" s="1192" customFormat="1" ht="15.75">
      <c r="A70" s="1941"/>
      <c r="M70" s="2375"/>
      <c r="N70" s="2375"/>
      <c r="O70" s="2375"/>
      <c r="P70" s="2375"/>
      <c r="Q70" s="2375"/>
    </row>
    <row r="71" spans="1:20" s="1192" customFormat="1" ht="15.75">
      <c r="A71" s="1941"/>
      <c r="E71" s="1982" t="s">
        <v>4710</v>
      </c>
      <c r="F71" s="1982"/>
      <c r="G71" s="1982"/>
      <c r="H71" s="1982"/>
      <c r="I71" s="1982"/>
      <c r="J71" s="1982"/>
      <c r="M71" s="1192" t="s">
        <v>4721</v>
      </c>
      <c r="N71" s="1940"/>
      <c r="T71" s="1192" t="s">
        <v>4710</v>
      </c>
    </row>
    <row r="72" spans="1:20" s="1192" customFormat="1" ht="15.75">
      <c r="A72" s="1941"/>
      <c r="E72" s="1983" t="s">
        <v>3266</v>
      </c>
      <c r="M72" s="1979" t="s">
        <v>4722</v>
      </c>
      <c r="N72" s="1983"/>
    </row>
    <row r="73" spans="1:20" s="1192" customFormat="1" ht="15.75">
      <c r="A73" s="1941"/>
      <c r="E73" s="1983"/>
      <c r="M73" s="1979"/>
      <c r="N73" s="1983"/>
    </row>
    <row r="74" spans="1:20" s="1192" customFormat="1" ht="78.75">
      <c r="A74" s="1941" t="s">
        <v>830</v>
      </c>
      <c r="D74" s="2367" t="s">
        <v>4826</v>
      </c>
      <c r="E74" s="3162" t="s">
        <v>4843</v>
      </c>
      <c r="F74" s="3162"/>
      <c r="G74" s="3162"/>
      <c r="H74" s="3162"/>
      <c r="I74" s="3162"/>
      <c r="J74" s="3162"/>
      <c r="K74" s="3162"/>
      <c r="L74" s="3162"/>
      <c r="M74" s="3162"/>
      <c r="N74" s="3162"/>
      <c r="O74" s="3162"/>
      <c r="P74" s="3162"/>
      <c r="Q74" s="3162"/>
      <c r="R74" s="3162"/>
    </row>
    <row r="75" spans="1:20" s="1192" customFormat="1" ht="10.15" customHeight="1">
      <c r="A75" s="1941"/>
      <c r="D75" s="1980"/>
      <c r="E75" s="2297"/>
      <c r="F75" s="2297"/>
      <c r="G75" s="2297"/>
      <c r="H75" s="2297"/>
      <c r="I75" s="2297"/>
      <c r="J75" s="2297"/>
      <c r="K75" s="2297"/>
      <c r="L75" s="2297"/>
      <c r="M75" s="2297"/>
      <c r="N75" s="2297"/>
      <c r="O75" s="2297"/>
      <c r="P75" s="2297"/>
      <c r="Q75" s="2297"/>
      <c r="R75" s="2297"/>
    </row>
    <row r="76" spans="1:20" s="1192" customFormat="1" ht="15.75">
      <c r="A76" s="1941"/>
      <c r="E76" s="1980" t="s">
        <v>4234</v>
      </c>
      <c r="F76" s="3160" t="s">
        <v>1168</v>
      </c>
      <c r="G76" s="3161"/>
      <c r="H76" s="3161"/>
      <c r="I76" s="3161"/>
      <c r="J76" s="3161"/>
      <c r="K76" s="3161"/>
      <c r="L76" s="3161"/>
      <c r="M76" s="3161"/>
      <c r="N76" s="3161"/>
      <c r="O76" s="3161"/>
      <c r="P76" s="3161"/>
      <c r="Q76" s="3161"/>
      <c r="R76" s="3161"/>
    </row>
    <row r="77" spans="1:20" s="1192" customFormat="1" ht="13.9" customHeight="1">
      <c r="A77" s="1941"/>
      <c r="E77" s="1980"/>
      <c r="F77" s="2299"/>
      <c r="G77" s="2300"/>
      <c r="H77" s="2300"/>
      <c r="I77" s="2300"/>
      <c r="J77" s="2300"/>
      <c r="K77" s="2300"/>
      <c r="L77" s="2300"/>
      <c r="M77" s="2300"/>
      <c r="N77" s="2300"/>
      <c r="O77" s="2300"/>
      <c r="P77" s="2300"/>
      <c r="Q77" s="2300"/>
      <c r="R77" s="2300"/>
    </row>
    <row r="78" spans="1:20" s="1192" customFormat="1" ht="31.5">
      <c r="A78" s="1941" t="s">
        <v>832</v>
      </c>
      <c r="E78" s="3157" t="s">
        <v>4828</v>
      </c>
      <c r="F78" s="3157"/>
      <c r="G78" s="3157"/>
      <c r="H78" s="3157"/>
      <c r="I78" s="3157"/>
      <c r="J78" s="3157"/>
      <c r="K78" s="3157"/>
      <c r="L78" s="3157"/>
      <c r="M78" s="3157"/>
      <c r="N78" s="3157"/>
      <c r="O78" s="3157"/>
      <c r="P78" s="3157"/>
      <c r="Q78" s="3157"/>
      <c r="R78" s="3157"/>
    </row>
    <row r="79" spans="1:20" s="1192" customFormat="1" ht="15.75">
      <c r="A79" s="1941"/>
    </row>
    <row r="80" spans="1:20" s="1192" customFormat="1" ht="15.75">
      <c r="A80" s="1941"/>
    </row>
    <row r="81" spans="1:18" s="1192" customFormat="1" ht="15.75">
      <c r="A81" s="1941"/>
      <c r="E81" s="1981"/>
      <c r="M81" s="2104"/>
      <c r="N81" s="2104"/>
      <c r="O81" s="2104"/>
      <c r="P81" s="2104"/>
      <c r="Q81" s="2104"/>
    </row>
    <row r="82" spans="1:18" s="1192" customFormat="1" ht="15.75">
      <c r="A82" s="1941"/>
      <c r="E82" s="1982" t="str">
        <f>+E71</f>
        <v>Pachar Celi Marcia Edith</v>
      </c>
      <c r="F82" s="1982"/>
      <c r="G82" s="1982"/>
      <c r="H82" s="1982"/>
      <c r="I82" s="1982"/>
      <c r="J82" s="1982"/>
      <c r="M82" s="1192" t="s">
        <v>4721</v>
      </c>
      <c r="N82" s="1940"/>
    </row>
    <row r="83" spans="1:18" s="1192" customFormat="1" ht="15.75">
      <c r="A83" s="1941"/>
      <c r="E83" s="1983" t="s">
        <v>3266</v>
      </c>
      <c r="M83" s="1979" t="s">
        <v>4722</v>
      </c>
      <c r="N83" s="1983"/>
    </row>
    <row r="84" spans="1:18" s="1192" customFormat="1" ht="15.75">
      <c r="A84" s="1941"/>
      <c r="E84" s="1983"/>
      <c r="M84" s="1979"/>
      <c r="N84" s="1983"/>
    </row>
    <row r="85" spans="1:18" s="1192" customFormat="1" ht="31.5">
      <c r="A85" s="1941" t="s">
        <v>832</v>
      </c>
      <c r="D85" s="2367" t="s">
        <v>4827</v>
      </c>
      <c r="E85" s="3162" t="s">
        <v>4829</v>
      </c>
      <c r="F85" s="3162"/>
      <c r="G85" s="3162"/>
      <c r="H85" s="3162"/>
      <c r="I85" s="3162"/>
      <c r="J85" s="3162"/>
      <c r="K85" s="3162"/>
      <c r="L85" s="3162"/>
      <c r="M85" s="3162"/>
      <c r="N85" s="3162"/>
      <c r="O85" s="3162"/>
      <c r="P85" s="3162"/>
      <c r="Q85" s="3162"/>
      <c r="R85" s="3162"/>
    </row>
    <row r="86" spans="1:18" s="1192" customFormat="1" ht="15.75">
      <c r="A86" s="1941"/>
      <c r="D86" s="1980"/>
      <c r="E86" s="2297"/>
      <c r="F86" s="2297"/>
      <c r="G86" s="2297"/>
      <c r="H86" s="2297"/>
      <c r="I86" s="2297"/>
      <c r="J86" s="2297"/>
      <c r="K86" s="2297"/>
      <c r="L86" s="2297"/>
      <c r="M86" s="2297"/>
      <c r="N86" s="2297"/>
      <c r="O86" s="2297"/>
      <c r="P86" s="2297"/>
      <c r="Q86" s="2297"/>
      <c r="R86" s="2297"/>
    </row>
    <row r="87" spans="1:18" s="1192" customFormat="1" ht="47.25">
      <c r="A87" s="1941" t="s">
        <v>4830</v>
      </c>
      <c r="F87" s="3164" t="s">
        <v>4831</v>
      </c>
      <c r="G87" s="3165"/>
      <c r="H87" s="3165"/>
      <c r="I87" s="3165"/>
      <c r="J87" s="3165"/>
      <c r="K87" s="3165"/>
      <c r="L87" s="3165"/>
      <c r="M87" s="3165"/>
      <c r="N87" s="3165"/>
      <c r="O87" s="3165"/>
      <c r="P87" s="3165"/>
      <c r="Q87" s="3165"/>
      <c r="R87" s="3165"/>
    </row>
    <row r="88" spans="1:18" s="1192" customFormat="1" ht="15.75">
      <c r="A88" s="1941"/>
      <c r="F88" s="2368"/>
      <c r="G88" s="2369"/>
      <c r="H88" s="2369"/>
      <c r="I88" s="2369"/>
      <c r="J88" s="2369"/>
      <c r="K88" s="2369"/>
      <c r="L88" s="2369"/>
      <c r="M88" s="2369"/>
      <c r="N88" s="2369"/>
      <c r="O88" s="2369"/>
      <c r="P88" s="2369"/>
      <c r="Q88" s="2369"/>
      <c r="R88" s="2369"/>
    </row>
    <row r="89" spans="1:18" s="1192" customFormat="1" ht="47.25">
      <c r="A89" s="1941" t="s">
        <v>4830</v>
      </c>
      <c r="F89" s="3164" t="s">
        <v>4846</v>
      </c>
      <c r="G89" s="3165"/>
      <c r="H89" s="3165"/>
      <c r="I89" s="3165"/>
      <c r="J89" s="3165"/>
      <c r="K89" s="3165"/>
      <c r="L89" s="3165"/>
      <c r="M89" s="3165"/>
      <c r="N89" s="3165"/>
      <c r="O89" s="3165"/>
      <c r="P89" s="3165"/>
      <c r="Q89" s="3165"/>
      <c r="R89" s="3165"/>
    </row>
    <row r="90" spans="1:18" s="1192" customFormat="1" ht="15.75">
      <c r="A90" s="1941"/>
      <c r="F90" s="2368"/>
      <c r="G90" s="2369"/>
      <c r="H90" s="2369"/>
      <c r="I90" s="2369"/>
      <c r="J90" s="2369"/>
      <c r="K90" s="2369"/>
      <c r="L90" s="2369"/>
      <c r="M90" s="2369"/>
      <c r="N90" s="2369"/>
      <c r="O90" s="2369"/>
      <c r="P90" s="2369"/>
      <c r="Q90" s="2369"/>
      <c r="R90" s="2369"/>
    </row>
    <row r="91" spans="1:18" s="1192" customFormat="1" ht="47.25">
      <c r="A91" s="1941" t="s">
        <v>828</v>
      </c>
      <c r="F91" s="3164" t="s">
        <v>4844</v>
      </c>
      <c r="G91" s="3165"/>
      <c r="H91" s="3165"/>
      <c r="I91" s="3165"/>
      <c r="J91" s="3165"/>
      <c r="K91" s="3165"/>
      <c r="L91" s="3165"/>
      <c r="M91" s="3165"/>
      <c r="N91" s="3165"/>
      <c r="O91" s="3165"/>
      <c r="P91" s="3165"/>
      <c r="Q91" s="3165"/>
      <c r="R91" s="3165"/>
    </row>
    <row r="92" spans="1:18" s="1192" customFormat="1" ht="15.75">
      <c r="A92" s="1941"/>
    </row>
    <row r="93" spans="1:18" s="1192" customFormat="1" ht="15.75">
      <c r="A93" s="1941"/>
    </row>
    <row r="94" spans="1:18" s="1192" customFormat="1" ht="15.75">
      <c r="A94" s="1941"/>
      <c r="E94" s="1980" t="s">
        <v>4234</v>
      </c>
      <c r="F94" s="3160" t="s">
        <v>1168</v>
      </c>
      <c r="G94" s="3161"/>
      <c r="H94" s="3161"/>
      <c r="I94" s="3161"/>
      <c r="J94" s="3161"/>
      <c r="K94" s="3161"/>
      <c r="L94" s="3161"/>
      <c r="M94" s="3161"/>
      <c r="N94" s="3161"/>
      <c r="O94" s="3161"/>
      <c r="P94" s="3161"/>
      <c r="Q94" s="3161"/>
      <c r="R94" s="3161"/>
    </row>
    <row r="95" spans="1:18" s="1192" customFormat="1" ht="15.75">
      <c r="A95" s="1941"/>
      <c r="E95" s="1980"/>
      <c r="F95" s="2299"/>
      <c r="G95" s="2300"/>
      <c r="H95" s="2300"/>
      <c r="I95" s="2300"/>
      <c r="J95" s="2300"/>
      <c r="K95" s="2300"/>
      <c r="L95" s="2300"/>
      <c r="M95" s="2300"/>
      <c r="N95" s="2300"/>
      <c r="O95" s="2300"/>
      <c r="P95" s="2300"/>
      <c r="Q95" s="2300"/>
      <c r="R95" s="2300"/>
    </row>
    <row r="96" spans="1:18" s="1192" customFormat="1" ht="31.5">
      <c r="A96" s="1941" t="s">
        <v>832</v>
      </c>
      <c r="E96" s="3157" t="s">
        <v>4832</v>
      </c>
      <c r="F96" s="3157"/>
      <c r="G96" s="3157"/>
      <c r="H96" s="3157"/>
      <c r="I96" s="3157"/>
      <c r="J96" s="3157"/>
      <c r="K96" s="3157"/>
      <c r="L96" s="3157"/>
      <c r="M96" s="3157"/>
      <c r="N96" s="3157"/>
      <c r="O96" s="3157"/>
      <c r="P96" s="3157"/>
      <c r="Q96" s="3157"/>
      <c r="R96" s="3157"/>
    </row>
    <row r="97" spans="1:18" s="1192" customFormat="1" ht="15.75">
      <c r="A97" s="1941"/>
      <c r="E97" s="2297"/>
      <c r="F97" s="2297"/>
      <c r="G97" s="2297"/>
      <c r="H97" s="2297"/>
      <c r="I97" s="2297"/>
      <c r="J97" s="2297"/>
      <c r="K97" s="2297"/>
      <c r="L97" s="2297"/>
      <c r="M97" s="2297"/>
      <c r="N97" s="2297"/>
      <c r="O97" s="2297"/>
      <c r="P97" s="2297"/>
      <c r="Q97" s="2297"/>
      <c r="R97" s="2297"/>
    </row>
    <row r="98" spans="1:18" s="1192" customFormat="1" ht="15.75">
      <c r="A98" s="1941"/>
      <c r="E98" s="2297"/>
      <c r="F98" s="2297"/>
      <c r="G98" s="2297"/>
      <c r="H98" s="2297"/>
      <c r="I98" s="2297"/>
      <c r="J98" s="2297"/>
      <c r="K98" s="2297"/>
      <c r="L98" s="2297"/>
      <c r="M98" s="2297"/>
      <c r="N98" s="2297"/>
      <c r="O98" s="2297"/>
      <c r="P98" s="2297"/>
      <c r="Q98" s="2297"/>
      <c r="R98" s="2297"/>
    </row>
    <row r="99" spans="1:18">
      <c r="A99" s="1941"/>
      <c r="B99" s="1192"/>
      <c r="C99" s="1192"/>
      <c r="D99" s="1192"/>
      <c r="E99" s="1981"/>
      <c r="F99" s="1192"/>
      <c r="G99" s="1192"/>
      <c r="H99" s="1192"/>
      <c r="I99" s="1192"/>
      <c r="J99" s="1192"/>
      <c r="K99" s="1192"/>
      <c r="L99" s="1192"/>
      <c r="M99" s="2104"/>
      <c r="N99" s="2104"/>
      <c r="O99" s="2104"/>
      <c r="P99" s="2104"/>
      <c r="Q99" s="2104"/>
      <c r="R99" s="1192"/>
    </row>
    <row r="100" spans="1:18">
      <c r="A100" s="1941"/>
      <c r="B100" s="1192"/>
      <c r="C100" s="1192"/>
      <c r="D100" s="1192"/>
      <c r="E100" s="1982" t="str">
        <f>+E82</f>
        <v>Pachar Celi Marcia Edith</v>
      </c>
      <c r="F100" s="1982"/>
      <c r="G100" s="1982"/>
      <c r="H100" s="1982"/>
      <c r="I100" s="1982"/>
      <c r="J100" s="1982"/>
      <c r="K100" s="1192"/>
      <c r="L100" s="1192"/>
      <c r="M100" s="1192" t="s">
        <v>4721</v>
      </c>
      <c r="N100" s="1940"/>
      <c r="O100" s="1192"/>
      <c r="P100" s="1192"/>
      <c r="Q100" s="1192"/>
      <c r="R100" s="1192"/>
    </row>
    <row r="101" spans="1:18">
      <c r="A101" s="1941"/>
      <c r="B101" s="1192"/>
      <c r="C101" s="1192"/>
      <c r="D101" s="1192"/>
      <c r="E101" s="1983" t="s">
        <v>3266</v>
      </c>
      <c r="F101" s="1192"/>
      <c r="G101" s="1192"/>
      <c r="H101" s="1192"/>
      <c r="I101" s="1192"/>
      <c r="J101" s="1192"/>
      <c r="K101" s="1192"/>
      <c r="L101" s="1192"/>
      <c r="M101" s="1979" t="s">
        <v>4722</v>
      </c>
      <c r="N101" s="1983"/>
      <c r="O101" s="1192"/>
      <c r="P101" s="1192"/>
      <c r="Q101" s="1192"/>
      <c r="R101" s="1192"/>
    </row>
    <row r="102" spans="1:18">
      <c r="A102" s="1941"/>
      <c r="B102" s="1192"/>
      <c r="C102" s="1192"/>
      <c r="D102" s="1192"/>
      <c r="E102" s="1983"/>
      <c r="F102" s="1192"/>
      <c r="G102" s="1192"/>
      <c r="H102" s="1192"/>
      <c r="I102" s="1192"/>
      <c r="J102" s="1192"/>
      <c r="K102" s="1192"/>
      <c r="L102" s="1192"/>
      <c r="M102" s="1192"/>
      <c r="N102" s="1983"/>
      <c r="O102" s="1192"/>
      <c r="P102" s="1192"/>
      <c r="Q102" s="1192"/>
      <c r="R102" s="1192"/>
    </row>
    <row r="103" spans="1:18">
      <c r="A103" s="1941"/>
      <c r="B103" s="1192"/>
      <c r="C103" s="1192"/>
      <c r="D103" s="1192"/>
      <c r="E103" s="1983"/>
      <c r="F103" s="1192"/>
      <c r="G103" s="1192"/>
      <c r="H103" s="1192"/>
      <c r="I103" s="1192"/>
      <c r="J103" s="1192"/>
      <c r="K103" s="1192"/>
      <c r="L103" s="1192"/>
      <c r="M103" s="1192"/>
      <c r="N103" s="1983"/>
      <c r="O103" s="1192"/>
      <c r="P103" s="1192"/>
      <c r="Q103" s="1192"/>
      <c r="R103" s="1192"/>
    </row>
    <row r="104" spans="1:18" ht="63">
      <c r="A104" s="1941" t="s">
        <v>831</v>
      </c>
      <c r="B104" s="1192"/>
      <c r="C104" s="3159" t="s">
        <v>4718</v>
      </c>
      <c r="D104" s="3159"/>
      <c r="E104" s="3159"/>
      <c r="F104" s="3159"/>
      <c r="G104" s="3159"/>
      <c r="H104" s="3159"/>
      <c r="I104" s="3159"/>
      <c r="J104" s="3159"/>
      <c r="K104" s="3159"/>
      <c r="L104" s="3159"/>
      <c r="M104" s="3159"/>
      <c r="N104" s="3159"/>
      <c r="O104" s="3159"/>
      <c r="P104" s="3159"/>
      <c r="Q104" s="3159"/>
      <c r="R104" s="3159"/>
    </row>
    <row r="105" spans="1:18">
      <c r="A105" s="1941"/>
      <c r="B105" s="1192"/>
      <c r="C105" s="1315"/>
      <c r="D105" s="1315"/>
      <c r="E105" s="1315"/>
      <c r="F105" s="1315"/>
      <c r="G105" s="1315"/>
      <c r="H105" s="1315"/>
      <c r="I105" s="1315"/>
      <c r="J105" s="1315"/>
      <c r="K105" s="1315"/>
      <c r="L105" s="1315"/>
      <c r="M105" s="1315"/>
      <c r="N105" s="1315"/>
      <c r="O105" s="1315"/>
      <c r="P105" s="1315"/>
      <c r="Q105" s="1315"/>
      <c r="R105" s="1315"/>
    </row>
    <row r="106" spans="1:18">
      <c r="A106" s="1941"/>
      <c r="B106" s="1192"/>
      <c r="C106" s="1192"/>
      <c r="D106" s="1192"/>
      <c r="E106" s="1192"/>
      <c r="F106" s="1192"/>
      <c r="G106" s="1192"/>
      <c r="H106" s="1192"/>
      <c r="I106" s="1192"/>
      <c r="J106" s="1192"/>
      <c r="K106" s="1192"/>
      <c r="L106" s="1192"/>
      <c r="M106" s="1192"/>
      <c r="N106" s="1192"/>
      <c r="O106" s="1192"/>
      <c r="P106" s="1192"/>
      <c r="Q106" s="1192"/>
      <c r="R106" s="1192"/>
    </row>
    <row r="107" spans="1:18">
      <c r="A107" s="1941"/>
      <c r="B107" s="1192"/>
      <c r="C107" s="1192"/>
      <c r="D107" s="1192"/>
      <c r="E107" s="1192"/>
      <c r="F107" s="1192"/>
      <c r="G107" s="1192"/>
      <c r="H107" s="1192"/>
      <c r="I107" s="1192"/>
      <c r="J107" s="1192"/>
      <c r="K107" s="1192"/>
      <c r="L107" s="1192"/>
      <c r="M107" s="1192"/>
      <c r="N107" s="1192"/>
      <c r="O107" s="1192"/>
      <c r="P107" s="1192"/>
      <c r="Q107" s="1192"/>
      <c r="R107" s="1192"/>
    </row>
    <row r="108" spans="1:18">
      <c r="A108" s="1941"/>
      <c r="B108" s="1192"/>
      <c r="C108" s="1192"/>
      <c r="D108" s="1192"/>
      <c r="E108" s="1192"/>
      <c r="F108" s="1192"/>
      <c r="G108" s="1192"/>
      <c r="H108" s="1192"/>
      <c r="I108" s="1192"/>
      <c r="J108" s="1192"/>
      <c r="K108" s="1192"/>
      <c r="L108" s="1192"/>
      <c r="M108" s="1192"/>
      <c r="N108" s="1192"/>
      <c r="O108" s="1192"/>
      <c r="P108" s="1192"/>
      <c r="Q108" s="1192"/>
      <c r="R108" s="1192"/>
    </row>
    <row r="109" spans="1:18">
      <c r="A109" s="1941"/>
      <c r="B109" s="1192"/>
      <c r="C109" s="1192"/>
      <c r="D109" s="1940" t="s">
        <v>4510</v>
      </c>
      <c r="E109" s="1940"/>
      <c r="F109" s="1192"/>
      <c r="G109" s="1192"/>
      <c r="H109" s="1192"/>
      <c r="I109" s="1192"/>
      <c r="J109" s="1192"/>
      <c r="K109" s="1192"/>
      <c r="L109" s="1192"/>
      <c r="M109" s="1192"/>
      <c r="N109" s="1192"/>
      <c r="O109" s="1192"/>
      <c r="P109" s="1192"/>
      <c r="Q109" s="1192"/>
      <c r="R109" s="1192"/>
    </row>
    <row r="110" spans="1:18">
      <c r="A110" s="1941"/>
      <c r="B110" s="1192"/>
      <c r="C110" s="1192"/>
      <c r="D110" s="1192" t="s">
        <v>1169</v>
      </c>
      <c r="E110" s="1192"/>
      <c r="F110" s="1192"/>
      <c r="G110" s="1192"/>
      <c r="H110" s="1192"/>
      <c r="I110" s="1192"/>
      <c r="J110" s="1192"/>
      <c r="K110" s="1192"/>
      <c r="L110" s="1192"/>
      <c r="M110" s="1192"/>
      <c r="N110" s="1192"/>
      <c r="O110" s="1192"/>
      <c r="P110" s="1192"/>
      <c r="Q110" s="1192"/>
      <c r="R110" s="1192"/>
    </row>
    <row r="111" spans="1:18">
      <c r="A111" s="1941"/>
      <c r="B111" s="1192"/>
      <c r="C111" s="1192"/>
      <c r="D111" s="1940" t="s">
        <v>1170</v>
      </c>
      <c r="E111" s="1192"/>
      <c r="F111" s="1192"/>
      <c r="G111" s="1192"/>
      <c r="H111" s="1192"/>
      <c r="I111" s="1192"/>
      <c r="J111" s="1192"/>
      <c r="K111" s="1192"/>
      <c r="L111" s="1192"/>
      <c r="M111" s="1192"/>
      <c r="N111" s="1192"/>
      <c r="O111" s="1192"/>
      <c r="P111" s="1192"/>
      <c r="Q111" s="1192"/>
      <c r="R111" s="1192"/>
    </row>
    <row r="112" spans="1:18">
      <c r="A112" s="1941"/>
      <c r="B112" s="1192"/>
      <c r="C112" s="1192"/>
      <c r="D112" s="1192"/>
      <c r="E112" s="1192"/>
      <c r="F112" s="1192"/>
      <c r="G112" s="1192"/>
      <c r="H112" s="1192"/>
      <c r="I112" s="1192"/>
      <c r="J112" s="1192"/>
      <c r="K112" s="1192"/>
      <c r="L112" s="1192"/>
      <c r="M112" s="1192"/>
      <c r="N112" s="1192"/>
      <c r="O112" s="1192"/>
      <c r="P112" s="1192"/>
      <c r="Q112" s="1192"/>
      <c r="R112" s="1192"/>
    </row>
    <row r="113" spans="1:18">
      <c r="A113" s="1941"/>
      <c r="B113" s="1192"/>
      <c r="C113" s="1192"/>
      <c r="D113" s="1192"/>
      <c r="E113" s="1192"/>
      <c r="F113" s="1192"/>
      <c r="G113" s="1192"/>
      <c r="H113" s="1192"/>
      <c r="I113" s="1192"/>
      <c r="J113" s="1192"/>
      <c r="K113" s="1192"/>
      <c r="L113" s="1192"/>
      <c r="M113" s="1192"/>
      <c r="N113" s="1192"/>
      <c r="O113" s="1192" t="s">
        <v>4870</v>
      </c>
      <c r="P113" s="1192"/>
      <c r="Q113" s="1192"/>
      <c r="R113" s="1192"/>
    </row>
    <row r="114" spans="1:18">
      <c r="A114" s="1941"/>
      <c r="B114" s="1192"/>
      <c r="C114" s="1192"/>
      <c r="D114" s="1192"/>
      <c r="E114" s="1192"/>
      <c r="F114" s="1192"/>
      <c r="G114" s="1192"/>
      <c r="H114" s="1192"/>
      <c r="I114" s="1192"/>
      <c r="J114" s="1192"/>
      <c r="K114" s="1192"/>
      <c r="L114" s="1192"/>
      <c r="M114" s="1192"/>
      <c r="O114" s="3156" t="s">
        <v>4723</v>
      </c>
      <c r="P114" s="3156"/>
      <c r="Q114" s="3156"/>
      <c r="R114" s="3156"/>
    </row>
    <row r="115" spans="1:18">
      <c r="A115" s="1941"/>
      <c r="B115" s="1192"/>
      <c r="C115" s="1192"/>
      <c r="D115" s="1192"/>
      <c r="E115" s="1192"/>
      <c r="F115" s="1192"/>
      <c r="G115" s="1192"/>
      <c r="H115" s="1192"/>
      <c r="I115" s="1192"/>
      <c r="J115" s="1192"/>
      <c r="K115" s="1192"/>
      <c r="L115" s="1192"/>
      <c r="M115" s="1192"/>
      <c r="O115" s="3155" t="s">
        <v>1096</v>
      </c>
      <c r="P115" s="3155"/>
      <c r="Q115" s="3155"/>
      <c r="R115" s="3155"/>
    </row>
  </sheetData>
  <mergeCells count="53">
    <mergeCell ref="F94:R94"/>
    <mergeCell ref="E96:R96"/>
    <mergeCell ref="C104:R104"/>
    <mergeCell ref="E78:R78"/>
    <mergeCell ref="E85:R85"/>
    <mergeCell ref="F87:R87"/>
    <mergeCell ref="F89:R89"/>
    <mergeCell ref="F91:R91"/>
    <mergeCell ref="E34:R34"/>
    <mergeCell ref="E35:R35"/>
    <mergeCell ref="E36:R36"/>
    <mergeCell ref="E74:R74"/>
    <mergeCell ref="E58:R58"/>
    <mergeCell ref="E59:R59"/>
    <mergeCell ref="C61:R61"/>
    <mergeCell ref="E63:R63"/>
    <mergeCell ref="F65:R65"/>
    <mergeCell ref="F76:R76"/>
    <mergeCell ref="D56:R56"/>
    <mergeCell ref="E38:R38"/>
    <mergeCell ref="D40:R40"/>
    <mergeCell ref="D42:R42"/>
    <mergeCell ref="D44:R44"/>
    <mergeCell ref="D46:R46"/>
    <mergeCell ref="D48:R48"/>
    <mergeCell ref="E50:R50"/>
    <mergeCell ref="E51:R51"/>
    <mergeCell ref="E52:R52"/>
    <mergeCell ref="E53:R53"/>
    <mergeCell ref="E54:R54"/>
    <mergeCell ref="E39:R39"/>
    <mergeCell ref="E67:R67"/>
    <mergeCell ref="E26:R26"/>
    <mergeCell ref="E27:R27"/>
    <mergeCell ref="D29:R29"/>
    <mergeCell ref="D31:R31"/>
    <mergeCell ref="E33:R33"/>
    <mergeCell ref="O115:R115"/>
    <mergeCell ref="O114:R114"/>
    <mergeCell ref="E24:R24"/>
    <mergeCell ref="C2:R2"/>
    <mergeCell ref="C9:R9"/>
    <mergeCell ref="D11:R11"/>
    <mergeCell ref="D13:R13"/>
    <mergeCell ref="E15:R15"/>
    <mergeCell ref="E16:R16"/>
    <mergeCell ref="E17:R17"/>
    <mergeCell ref="E18:R18"/>
    <mergeCell ref="E19:R19"/>
    <mergeCell ref="E20:R20"/>
    <mergeCell ref="D22:R22"/>
    <mergeCell ref="E37:R37"/>
    <mergeCell ref="E25:R25"/>
  </mergeCells>
  <pageMargins left="0.70866141732283472" right="0.70866141732283472" top="1.3779527559055118" bottom="1.3385826771653544" header="0.31496062992125984" footer="0.47244094488188981"/>
  <pageSetup paperSize="9" pageOrder="overThenDown" orientation="portrait" r:id="rId1"/>
  <headerFooter scaleWithDoc="0">
    <oddFooter>&amp;R&amp;"Arial,Negrita"&amp;12&amp;P de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sheetPr>
  <dimension ref="A2:K130"/>
  <sheetViews>
    <sheetView workbookViewId="0"/>
  </sheetViews>
  <sheetFormatPr baseColWidth="10" defaultColWidth="11.42578125" defaultRowHeight="12.75"/>
  <cols>
    <col min="1" max="1" width="2.42578125" style="58" customWidth="1"/>
    <col min="7" max="7" width="10.28515625" customWidth="1"/>
    <col min="8" max="8" width="8.28515625" customWidth="1"/>
    <col min="9" max="9" width="10.85546875" customWidth="1"/>
    <col min="10" max="10" width="12.42578125" customWidth="1"/>
  </cols>
  <sheetData>
    <row r="2" spans="1:10" s="58" customFormat="1" ht="92.25" customHeight="1">
      <c r="C2" s="3167" t="s">
        <v>4452</v>
      </c>
      <c r="D2" s="3167"/>
      <c r="E2" s="3167"/>
      <c r="F2" s="3167"/>
      <c r="G2" s="3167"/>
      <c r="H2" s="3167"/>
      <c r="I2" s="3167"/>
      <c r="J2" s="3167"/>
    </row>
    <row r="3" spans="1:10" ht="6" customHeight="1">
      <c r="C3" s="1968"/>
    </row>
    <row r="4" spans="1:10" ht="63.75">
      <c r="A4" s="1969" t="s">
        <v>830</v>
      </c>
      <c r="C4" s="3168" t="s">
        <v>4453</v>
      </c>
      <c r="D4" s="3168"/>
      <c r="E4" s="3168"/>
      <c r="F4" s="3168"/>
      <c r="G4" s="3168"/>
      <c r="H4" s="3168"/>
      <c r="I4" s="3168"/>
      <c r="J4" s="3168"/>
    </row>
    <row r="5" spans="1:10" ht="4.5" customHeight="1">
      <c r="C5" s="1970"/>
      <c r="D5" s="1971"/>
      <c r="E5" s="1971"/>
      <c r="F5" s="1971"/>
      <c r="G5" s="1971"/>
      <c r="H5" s="1971"/>
      <c r="I5" s="1971"/>
      <c r="J5" s="1971"/>
    </row>
    <row r="6" spans="1:10" ht="63.75">
      <c r="A6" s="1969" t="s">
        <v>830</v>
      </c>
      <c r="C6" s="3168" t="s">
        <v>4720</v>
      </c>
      <c r="D6" s="3168"/>
      <c r="E6" s="3168"/>
      <c r="F6" s="3168"/>
      <c r="G6" s="3168"/>
      <c r="H6" s="3168"/>
      <c r="I6" s="3168"/>
      <c r="J6" s="3168"/>
    </row>
    <row r="7" spans="1:10" ht="8.25" customHeight="1">
      <c r="C7" s="1970"/>
      <c r="D7" s="1971"/>
      <c r="E7" s="1971"/>
      <c r="F7" s="1971"/>
      <c r="G7" s="1971"/>
      <c r="H7" s="1971"/>
      <c r="I7" s="1971"/>
      <c r="J7" s="1971"/>
    </row>
    <row r="8" spans="1:10" ht="15.75">
      <c r="C8" s="3169" t="s">
        <v>4454</v>
      </c>
      <c r="D8" s="3169"/>
      <c r="E8" s="3169"/>
      <c r="F8" s="3169"/>
      <c r="G8" s="3169"/>
      <c r="H8" s="3169"/>
      <c r="I8" s="3169"/>
      <c r="J8" s="3169"/>
    </row>
    <row r="9" spans="1:10" ht="6.75" customHeight="1">
      <c r="C9" s="1970"/>
      <c r="D9" s="1971"/>
      <c r="E9" s="1971"/>
      <c r="F9" s="1971"/>
      <c r="G9" s="1971"/>
      <c r="H9" s="1971"/>
      <c r="I9" s="1971"/>
      <c r="J9" s="1971"/>
    </row>
    <row r="10" spans="1:10">
      <c r="C10" s="3168" t="s">
        <v>4455</v>
      </c>
      <c r="D10" s="3168"/>
      <c r="E10" s="3168"/>
      <c r="F10" s="3168"/>
      <c r="G10" s="3168"/>
      <c r="H10" s="3168"/>
      <c r="I10" s="3168"/>
      <c r="J10" s="3168"/>
    </row>
    <row r="11" spans="1:10" ht="8.25" customHeight="1">
      <c r="C11" s="1970"/>
      <c r="D11" s="1971"/>
      <c r="E11" s="1971"/>
      <c r="F11" s="1971"/>
      <c r="G11" s="1971"/>
      <c r="H11" s="1971"/>
      <c r="I11" s="1971"/>
      <c r="J11" s="1971"/>
    </row>
    <row r="12" spans="1:10" ht="63.75">
      <c r="A12" s="1969" t="s">
        <v>830</v>
      </c>
      <c r="C12" s="3168" t="s">
        <v>4719</v>
      </c>
      <c r="D12" s="3168"/>
      <c r="E12" s="3168"/>
      <c r="F12" s="3168"/>
      <c r="G12" s="3168"/>
      <c r="H12" s="3168"/>
      <c r="I12" s="3168"/>
      <c r="J12" s="3168"/>
    </row>
    <row r="13" spans="1:10" ht="7.5" customHeight="1">
      <c r="C13" s="1970"/>
      <c r="D13" s="1971"/>
      <c r="E13" s="1971"/>
      <c r="F13" s="1971"/>
      <c r="G13" s="1971"/>
      <c r="H13" s="1971"/>
      <c r="I13" s="1971"/>
      <c r="J13" s="1971"/>
    </row>
    <row r="14" spans="1:10" ht="63.75">
      <c r="A14" s="1969" t="s">
        <v>830</v>
      </c>
      <c r="C14" s="3168" t="s">
        <v>4588</v>
      </c>
      <c r="D14" s="3168"/>
      <c r="E14" s="3168"/>
      <c r="F14" s="3168"/>
      <c r="G14" s="3168"/>
      <c r="H14" s="3168"/>
      <c r="I14" s="3168"/>
      <c r="J14" s="3168"/>
    </row>
    <row r="15" spans="1:10" ht="6.75" customHeight="1">
      <c r="C15" s="1970"/>
      <c r="D15" s="1971"/>
      <c r="E15" s="1971"/>
      <c r="F15" s="1971"/>
      <c r="G15" s="1971"/>
      <c r="H15" s="1971"/>
      <c r="I15" s="1971"/>
      <c r="J15" s="1971"/>
    </row>
    <row r="16" spans="1:10" ht="51">
      <c r="A16" s="1969" t="s">
        <v>831</v>
      </c>
      <c r="C16" s="3169" t="s">
        <v>4589</v>
      </c>
      <c r="D16" s="3169"/>
      <c r="E16" s="3169"/>
      <c r="F16" s="3169"/>
      <c r="G16" s="3169"/>
      <c r="H16" s="3169"/>
      <c r="I16" s="3169"/>
      <c r="J16" s="3169"/>
    </row>
    <row r="17" spans="1:10" ht="7.5" customHeight="1">
      <c r="C17" s="1970"/>
      <c r="D17" s="1971"/>
      <c r="E17" s="1971"/>
      <c r="F17" s="1971"/>
      <c r="G17" s="1971"/>
      <c r="H17" s="1971"/>
      <c r="I17" s="1971"/>
      <c r="J17" s="1971"/>
    </row>
    <row r="18" spans="1:10" ht="69.75" customHeight="1">
      <c r="A18" s="1969" t="s">
        <v>829</v>
      </c>
      <c r="C18" s="3170" t="s">
        <v>4456</v>
      </c>
      <c r="D18" s="3170"/>
      <c r="E18" s="3170"/>
      <c r="F18" s="3170"/>
      <c r="G18" s="3170"/>
      <c r="H18" s="3170"/>
      <c r="I18" s="3170"/>
      <c r="J18" s="3170"/>
    </row>
    <row r="19" spans="1:10" ht="6.75" customHeight="1">
      <c r="C19" s="1970"/>
      <c r="D19" s="1971"/>
      <c r="E19" s="1971"/>
      <c r="F19" s="1971"/>
      <c r="G19" s="1971"/>
      <c r="H19" s="1971"/>
      <c r="I19" s="1971"/>
      <c r="J19" s="1971"/>
    </row>
    <row r="20" spans="1:10" ht="38.25">
      <c r="A20" s="1969" t="s">
        <v>828</v>
      </c>
      <c r="C20" s="3170" t="s">
        <v>4457</v>
      </c>
      <c r="D20" s="3170"/>
      <c r="E20" s="3170"/>
      <c r="F20" s="3170"/>
      <c r="G20" s="3170"/>
      <c r="H20" s="3170"/>
      <c r="I20" s="3170"/>
      <c r="J20" s="3170"/>
    </row>
    <row r="21" spans="1:10" ht="8.25" customHeight="1">
      <c r="A21" s="1969"/>
      <c r="C21" s="1972"/>
      <c r="D21" s="1972"/>
      <c r="E21" s="1972"/>
      <c r="F21" s="1972"/>
      <c r="G21" s="1972"/>
      <c r="H21" s="1972"/>
      <c r="I21" s="1972"/>
      <c r="J21" s="1972"/>
    </row>
    <row r="22" spans="1:10" ht="25.5">
      <c r="A22" s="1969" t="s">
        <v>832</v>
      </c>
      <c r="C22" s="3166" t="s">
        <v>4458</v>
      </c>
      <c r="D22" s="3166"/>
      <c r="E22" s="3166"/>
      <c r="F22" s="3166"/>
      <c r="G22" s="3166"/>
      <c r="H22" s="3166"/>
      <c r="I22" s="3166"/>
      <c r="J22" s="3166"/>
    </row>
    <row r="23" spans="1:10">
      <c r="A23" s="1969"/>
      <c r="C23" s="1973"/>
      <c r="D23" s="1973"/>
      <c r="E23" s="1973"/>
      <c r="F23" s="1973"/>
      <c r="G23" s="1973"/>
      <c r="H23" s="1973"/>
      <c r="I23" s="1973"/>
      <c r="J23" s="1973"/>
    </row>
    <row r="24" spans="1:10">
      <c r="A24" s="1969"/>
      <c r="C24" s="1973"/>
      <c r="D24" s="1973"/>
      <c r="E24" s="1973"/>
      <c r="F24" s="1973"/>
      <c r="G24" s="1973"/>
      <c r="H24" s="1973"/>
      <c r="I24" s="1973"/>
      <c r="J24" s="1973"/>
    </row>
    <row r="25" spans="1:10" ht="19.5" customHeight="1">
      <c r="A25" s="1969" t="s">
        <v>832</v>
      </c>
      <c r="C25" s="3166" t="s">
        <v>4459</v>
      </c>
      <c r="D25" s="3166"/>
      <c r="E25" s="3166"/>
      <c r="F25" s="3166"/>
      <c r="G25" s="3166"/>
      <c r="H25" s="3166"/>
      <c r="I25" s="3166"/>
      <c r="J25" s="3166"/>
    </row>
    <row r="26" spans="1:10" ht="9" customHeight="1">
      <c r="A26" s="1969"/>
      <c r="C26" s="1973"/>
      <c r="D26" s="1973"/>
      <c r="E26" s="1973"/>
      <c r="F26" s="1973"/>
      <c r="G26" s="1973"/>
      <c r="H26" s="1973"/>
      <c r="I26" s="1973"/>
      <c r="J26" s="1973"/>
    </row>
    <row r="27" spans="1:10" ht="38.25">
      <c r="A27" s="1969" t="s">
        <v>828</v>
      </c>
      <c r="C27" s="3166" t="s">
        <v>4460</v>
      </c>
      <c r="D27" s="3166"/>
      <c r="E27" s="3166"/>
      <c r="F27" s="3166"/>
      <c r="G27" s="3166"/>
      <c r="H27" s="3166"/>
      <c r="I27" s="3166"/>
      <c r="J27" s="3166"/>
    </row>
    <row r="28" spans="1:10" ht="7.5" customHeight="1">
      <c r="A28" s="1969"/>
      <c r="C28" s="1973"/>
      <c r="D28" s="1973"/>
      <c r="E28" s="1973"/>
      <c r="F28" s="1973"/>
      <c r="G28" s="1973"/>
      <c r="H28" s="1973"/>
      <c r="I28" s="1973"/>
      <c r="J28" s="1973"/>
    </row>
    <row r="29" spans="1:10" ht="25.5">
      <c r="A29" s="1969" t="s">
        <v>832</v>
      </c>
      <c r="C29" s="3166" t="s">
        <v>4461</v>
      </c>
      <c r="D29" s="3166"/>
      <c r="E29" s="3166"/>
      <c r="F29" s="3166"/>
      <c r="G29" s="3166"/>
      <c r="H29" s="3166"/>
      <c r="I29" s="3166"/>
      <c r="J29" s="3166"/>
    </row>
    <row r="30" spans="1:10" ht="25.5">
      <c r="A30" s="1969" t="s">
        <v>832</v>
      </c>
      <c r="C30" s="3166" t="s">
        <v>4462</v>
      </c>
      <c r="D30" s="3166"/>
      <c r="E30" s="3166"/>
      <c r="F30" s="3166"/>
      <c r="G30" s="3166"/>
      <c r="H30" s="3166"/>
      <c r="I30" s="3166"/>
      <c r="J30" s="3166"/>
    </row>
    <row r="31" spans="1:10" ht="38.25">
      <c r="A31" s="1969" t="s">
        <v>828</v>
      </c>
      <c r="C31" s="3166" t="s">
        <v>4463</v>
      </c>
      <c r="D31" s="3166"/>
      <c r="E31" s="3166"/>
      <c r="F31" s="3166"/>
      <c r="G31" s="3166"/>
      <c r="H31" s="3166"/>
      <c r="I31" s="3166"/>
      <c r="J31" s="3166"/>
    </row>
    <row r="32" spans="1:10" ht="11.25" customHeight="1">
      <c r="A32" s="1969"/>
      <c r="C32" s="1973"/>
      <c r="D32" s="1973"/>
      <c r="E32" s="1973"/>
      <c r="F32" s="1973"/>
      <c r="G32" s="1973"/>
      <c r="H32" s="1973"/>
      <c r="I32" s="1973"/>
      <c r="J32" s="1973"/>
    </row>
    <row r="33" spans="1:10" ht="32.25" customHeight="1">
      <c r="A33" s="1969" t="s">
        <v>828</v>
      </c>
      <c r="C33" s="3170" t="s">
        <v>4464</v>
      </c>
      <c r="D33" s="3170"/>
      <c r="E33" s="3170"/>
      <c r="F33" s="3170"/>
      <c r="G33" s="3170"/>
      <c r="H33" s="3170"/>
      <c r="I33" s="3170"/>
      <c r="J33" s="3170"/>
    </row>
    <row r="34" spans="1:10" ht="38.25">
      <c r="A34" s="1969" t="s">
        <v>828</v>
      </c>
      <c r="C34" s="3166" t="s">
        <v>4465</v>
      </c>
      <c r="D34" s="3166"/>
      <c r="E34" s="3166"/>
      <c r="F34" s="3166"/>
      <c r="G34" s="3166"/>
      <c r="H34" s="3166"/>
      <c r="I34" s="3166"/>
      <c r="J34" s="3166"/>
    </row>
    <row r="35" spans="1:10" ht="38.25">
      <c r="A35" s="1969" t="s">
        <v>828</v>
      </c>
      <c r="C35" s="3166" t="s">
        <v>4466</v>
      </c>
      <c r="D35" s="3166"/>
      <c r="E35" s="3166"/>
      <c r="F35" s="3166"/>
      <c r="G35" s="3166"/>
      <c r="H35" s="3166"/>
      <c r="I35" s="3166"/>
      <c r="J35" s="3166"/>
    </row>
    <row r="36" spans="1:10" ht="38.25">
      <c r="A36" s="1969" t="s">
        <v>828</v>
      </c>
      <c r="C36" s="3166" t="s">
        <v>4467</v>
      </c>
      <c r="D36" s="3166"/>
      <c r="E36" s="3166"/>
      <c r="F36" s="3166"/>
      <c r="G36" s="3166"/>
      <c r="H36" s="3166"/>
      <c r="I36" s="3166"/>
      <c r="J36" s="3166"/>
    </row>
    <row r="37" spans="1:10">
      <c r="C37" s="3166" t="s">
        <v>4468</v>
      </c>
      <c r="D37" s="3166"/>
      <c r="E37" s="3166"/>
      <c r="F37" s="3166"/>
      <c r="G37" s="3166"/>
      <c r="H37" s="3166"/>
      <c r="I37" s="3166"/>
      <c r="J37" s="3166"/>
    </row>
    <row r="38" spans="1:10" ht="12.75" customHeight="1">
      <c r="C38" s="1973"/>
      <c r="D38" s="1973"/>
      <c r="E38" s="1973"/>
      <c r="F38" s="1973"/>
      <c r="G38" s="1973"/>
      <c r="H38" s="1973"/>
      <c r="I38" s="1973"/>
      <c r="J38" s="1973"/>
    </row>
    <row r="39" spans="1:10" ht="60" customHeight="1">
      <c r="A39" s="1969" t="s">
        <v>830</v>
      </c>
      <c r="C39" s="3170" t="s">
        <v>4469</v>
      </c>
      <c r="D39" s="3170"/>
      <c r="E39" s="3170"/>
      <c r="F39" s="3170"/>
      <c r="G39" s="3170"/>
      <c r="H39" s="3170"/>
      <c r="I39" s="3170"/>
      <c r="J39" s="3170"/>
    </row>
    <row r="40" spans="1:10" ht="51">
      <c r="A40" s="1969" t="s">
        <v>831</v>
      </c>
      <c r="C40" s="3170" t="s">
        <v>4470</v>
      </c>
      <c r="D40" s="3170"/>
      <c r="E40" s="3170"/>
      <c r="F40" s="3170"/>
      <c r="G40" s="3170"/>
      <c r="H40" s="3170"/>
      <c r="I40" s="3170"/>
      <c r="J40" s="3170"/>
    </row>
    <row r="41" spans="1:10" ht="38.25">
      <c r="A41" s="1969" t="s">
        <v>828</v>
      </c>
      <c r="C41" s="3166" t="s">
        <v>4471</v>
      </c>
      <c r="D41" s="3166"/>
      <c r="E41" s="3166"/>
      <c r="F41" s="3166"/>
      <c r="G41" s="3166"/>
      <c r="H41" s="3166"/>
      <c r="I41" s="3166"/>
      <c r="J41" s="3166"/>
    </row>
    <row r="42" spans="1:10" ht="38.25">
      <c r="A42" s="1969" t="s">
        <v>828</v>
      </c>
      <c r="C42" s="3166" t="s">
        <v>4472</v>
      </c>
      <c r="D42" s="3166"/>
      <c r="E42" s="3166"/>
      <c r="F42" s="3166"/>
      <c r="G42" s="3166"/>
      <c r="H42" s="3166"/>
      <c r="I42" s="3166"/>
      <c r="J42" s="3166"/>
    </row>
    <row r="43" spans="1:10" ht="38.25">
      <c r="A43" s="1969" t="s">
        <v>828</v>
      </c>
      <c r="C43" s="3166" t="s">
        <v>4473</v>
      </c>
      <c r="D43" s="3166"/>
      <c r="E43" s="3166"/>
      <c r="F43" s="3166"/>
      <c r="G43" s="3166"/>
      <c r="H43" s="3166"/>
      <c r="I43" s="3166"/>
      <c r="J43" s="3166"/>
    </row>
    <row r="44" spans="1:10">
      <c r="A44" s="1969"/>
      <c r="C44" s="3166" t="s">
        <v>4474</v>
      </c>
      <c r="D44" s="3166"/>
      <c r="E44" s="3166"/>
      <c r="F44" s="3166"/>
      <c r="G44" s="3166"/>
      <c r="H44" s="3166"/>
      <c r="I44" s="3166"/>
      <c r="J44" s="3166"/>
    </row>
    <row r="45" spans="1:10" ht="38.25">
      <c r="A45" s="1969" t="s">
        <v>828</v>
      </c>
      <c r="C45" s="3166" t="s">
        <v>4475</v>
      </c>
      <c r="D45" s="3166"/>
      <c r="E45" s="3166"/>
      <c r="F45" s="3166"/>
      <c r="G45" s="3166"/>
      <c r="H45" s="3166"/>
      <c r="I45" s="3166"/>
      <c r="J45" s="3166"/>
    </row>
    <row r="46" spans="1:10">
      <c r="A46" s="1969"/>
      <c r="C46" s="3166" t="s">
        <v>4476</v>
      </c>
      <c r="D46" s="3166"/>
      <c r="E46" s="3166"/>
      <c r="F46" s="3166"/>
      <c r="G46" s="3166"/>
      <c r="H46" s="3166"/>
      <c r="I46" s="3166"/>
      <c r="J46" s="3166"/>
    </row>
    <row r="47" spans="1:10">
      <c r="A47" s="1969"/>
      <c r="C47" s="1973"/>
      <c r="D47" s="1973"/>
      <c r="E47" s="1973"/>
      <c r="F47" s="1973"/>
      <c r="G47" s="1973"/>
      <c r="H47" s="1973"/>
      <c r="I47" s="1973"/>
      <c r="J47" s="1973"/>
    </row>
    <row r="48" spans="1:10">
      <c r="A48" s="1969"/>
      <c r="C48" s="1972"/>
      <c r="D48" s="1972"/>
      <c r="E48" s="1972"/>
      <c r="F48" s="1972"/>
      <c r="G48" s="1972"/>
      <c r="H48" s="1972"/>
      <c r="I48" s="1972"/>
      <c r="J48" s="1972"/>
    </row>
    <row r="49" spans="1:10" ht="25.5">
      <c r="A49" s="1969" t="s">
        <v>832</v>
      </c>
      <c r="C49" s="3170" t="s">
        <v>4477</v>
      </c>
      <c r="D49" s="3170"/>
      <c r="E49" s="3170"/>
      <c r="F49" s="3170"/>
      <c r="G49" s="3170"/>
      <c r="H49" s="3170"/>
      <c r="I49" s="3170"/>
      <c r="J49" s="3170"/>
    </row>
    <row r="50" spans="1:10" ht="8.25" customHeight="1">
      <c r="A50" s="1969"/>
      <c r="C50" s="1972"/>
      <c r="D50" s="1972"/>
      <c r="E50" s="1972"/>
      <c r="F50" s="1972"/>
      <c r="G50" s="1972"/>
      <c r="H50" s="1972"/>
      <c r="I50" s="1972"/>
      <c r="J50" s="1972"/>
    </row>
    <row r="51" spans="1:10" ht="63.75">
      <c r="A51" s="1969" t="s">
        <v>830</v>
      </c>
      <c r="C51" s="3170" t="s">
        <v>4478</v>
      </c>
      <c r="D51" s="3170"/>
      <c r="E51" s="3170"/>
      <c r="F51" s="3170"/>
      <c r="G51" s="3170"/>
      <c r="H51" s="3170"/>
      <c r="I51" s="3170"/>
      <c r="J51" s="3170"/>
    </row>
    <row r="52" spans="1:10" ht="63.75">
      <c r="A52" s="1969" t="s">
        <v>830</v>
      </c>
      <c r="C52" s="3170" t="s">
        <v>4479</v>
      </c>
      <c r="D52" s="3170"/>
      <c r="E52" s="3170"/>
      <c r="F52" s="3170"/>
      <c r="G52" s="3170"/>
      <c r="H52" s="3170"/>
      <c r="I52" s="3170"/>
      <c r="J52" s="3170"/>
    </row>
    <row r="53" spans="1:10">
      <c r="A53" s="1969"/>
      <c r="C53" s="1972"/>
      <c r="D53" s="1972"/>
      <c r="E53" s="1972"/>
      <c r="F53" s="1972"/>
      <c r="G53" s="1972"/>
      <c r="H53" s="1972"/>
      <c r="I53" s="1972"/>
      <c r="J53" s="1972"/>
    </row>
    <row r="54" spans="1:10" ht="140.25">
      <c r="A54" s="1969" t="s">
        <v>4439</v>
      </c>
      <c r="C54" s="3170" t="s">
        <v>4480</v>
      </c>
      <c r="D54" s="3170"/>
      <c r="E54" s="3170"/>
      <c r="F54" s="3170"/>
      <c r="G54" s="3170"/>
      <c r="H54" s="3170"/>
      <c r="I54" s="3170"/>
      <c r="J54" s="3170"/>
    </row>
    <row r="55" spans="1:10">
      <c r="A55" s="1969"/>
      <c r="C55" s="1972"/>
      <c r="D55" s="1972"/>
      <c r="E55" s="1972"/>
      <c r="F55" s="1972"/>
      <c r="G55" s="1972"/>
      <c r="H55" s="1972"/>
      <c r="I55" s="1972"/>
      <c r="J55" s="1972"/>
    </row>
    <row r="56" spans="1:10" ht="76.5">
      <c r="A56" s="1969" t="s">
        <v>829</v>
      </c>
      <c r="C56" s="3170" t="s">
        <v>4481</v>
      </c>
      <c r="D56" s="3170"/>
      <c r="E56" s="3170"/>
      <c r="F56" s="3170"/>
      <c r="G56" s="3170"/>
      <c r="H56" s="3170"/>
      <c r="I56" s="3170"/>
      <c r="J56" s="3170"/>
    </row>
    <row r="57" spans="1:10" ht="33.75" customHeight="1">
      <c r="A57" s="1969" t="s">
        <v>828</v>
      </c>
      <c r="C57" s="3166" t="s">
        <v>4482</v>
      </c>
      <c r="D57" s="3166"/>
      <c r="E57" s="3166"/>
      <c r="F57" s="3166"/>
      <c r="G57" s="3166"/>
      <c r="H57" s="3166"/>
      <c r="I57" s="3166"/>
      <c r="J57" s="3166"/>
    </row>
    <row r="58" spans="1:10" ht="12.75" customHeight="1">
      <c r="C58" s="3166" t="s">
        <v>4483</v>
      </c>
      <c r="D58" s="3166"/>
      <c r="E58" s="3166"/>
      <c r="F58" s="3166"/>
      <c r="G58" s="3166"/>
      <c r="H58" s="3166"/>
      <c r="I58" s="3166"/>
      <c r="J58" s="3166"/>
    </row>
    <row r="59" spans="1:10" ht="12.75" customHeight="1">
      <c r="C59" s="3166" t="s">
        <v>4484</v>
      </c>
      <c r="D59" s="3166"/>
      <c r="E59" s="3166"/>
      <c r="F59" s="3166"/>
      <c r="G59" s="3166"/>
      <c r="H59" s="3166"/>
      <c r="I59" s="3166"/>
      <c r="J59" s="3166"/>
    </row>
    <row r="60" spans="1:10" ht="48" customHeight="1">
      <c r="A60" s="1969" t="s">
        <v>831</v>
      </c>
      <c r="C60" s="3166" t="s">
        <v>4485</v>
      </c>
      <c r="D60" s="3166"/>
      <c r="E60" s="3166"/>
      <c r="F60" s="3166"/>
      <c r="G60" s="3166"/>
      <c r="H60" s="3166"/>
      <c r="I60" s="3166"/>
      <c r="J60" s="3166"/>
    </row>
    <row r="61" spans="1:10" ht="34.5" customHeight="1">
      <c r="A61" s="1969" t="s">
        <v>828</v>
      </c>
      <c r="C61" s="3166" t="s">
        <v>4486</v>
      </c>
      <c r="D61" s="3166"/>
      <c r="E61" s="3166"/>
      <c r="F61" s="3166"/>
      <c r="G61" s="3166"/>
      <c r="H61" s="3166"/>
      <c r="I61" s="3166"/>
      <c r="J61" s="3166"/>
    </row>
    <row r="62" spans="1:10" ht="51">
      <c r="A62" s="2066" t="s">
        <v>831</v>
      </c>
      <c r="C62" s="3170" t="s">
        <v>4487</v>
      </c>
      <c r="D62" s="3170"/>
      <c r="E62" s="3170"/>
      <c r="F62" s="3170"/>
      <c r="G62" s="3170"/>
      <c r="H62" s="3170"/>
      <c r="I62" s="3170"/>
      <c r="J62" s="3170"/>
    </row>
    <row r="63" spans="1:10" ht="38.25" customHeight="1">
      <c r="A63" s="1969" t="s">
        <v>828</v>
      </c>
      <c r="C63" s="3166" t="s">
        <v>4488</v>
      </c>
      <c r="D63" s="3166"/>
      <c r="E63" s="3166"/>
      <c r="F63" s="3166"/>
      <c r="G63" s="3166"/>
      <c r="H63" s="3166"/>
      <c r="I63" s="3166"/>
      <c r="J63" s="3166"/>
    </row>
    <row r="64" spans="1:10">
      <c r="A64" s="1969"/>
      <c r="C64" s="1973"/>
      <c r="D64" s="1973"/>
      <c r="E64" s="1973"/>
      <c r="F64" s="1973"/>
      <c r="G64" s="1973"/>
      <c r="H64" s="1973"/>
      <c r="I64" s="1973"/>
      <c r="J64" s="1973"/>
    </row>
    <row r="65" spans="1:10">
      <c r="A65" s="1969"/>
      <c r="C65" s="1973"/>
      <c r="D65" s="1973"/>
      <c r="E65" s="1973"/>
      <c r="F65" s="1973"/>
      <c r="G65" s="1973"/>
      <c r="H65" s="1973"/>
      <c r="I65" s="1973"/>
      <c r="J65" s="1973"/>
    </row>
    <row r="66" spans="1:10" ht="38.25">
      <c r="A66" s="1969" t="s">
        <v>828</v>
      </c>
      <c r="C66" s="3166" t="s">
        <v>4489</v>
      </c>
      <c r="D66" s="3166"/>
      <c r="E66" s="3166"/>
      <c r="F66" s="3166"/>
      <c r="G66" s="3166"/>
      <c r="H66" s="3166"/>
      <c r="I66" s="3166"/>
      <c r="J66" s="3166"/>
    </row>
    <row r="67" spans="1:10">
      <c r="A67" s="1969"/>
      <c r="C67" s="1973"/>
      <c r="D67" s="1973"/>
      <c r="E67" s="1973"/>
      <c r="F67" s="1973"/>
      <c r="G67" s="1973"/>
      <c r="H67" s="1973"/>
      <c r="I67" s="1973"/>
      <c r="J67" s="1973"/>
    </row>
    <row r="68" spans="1:10" ht="15">
      <c r="C68" s="3171" t="s">
        <v>4490</v>
      </c>
      <c r="D68" s="3171"/>
      <c r="E68" s="3171"/>
      <c r="F68" s="3171"/>
      <c r="G68" s="3171"/>
      <c r="H68" s="3171"/>
      <c r="I68" s="3171"/>
      <c r="J68" s="3171"/>
    </row>
    <row r="69" spans="1:10" ht="9" customHeight="1">
      <c r="C69" s="1972"/>
      <c r="D69" s="1971"/>
      <c r="E69" s="1971"/>
      <c r="F69" s="1971"/>
      <c r="G69" s="1971"/>
      <c r="H69" s="1971"/>
      <c r="I69" s="1971"/>
      <c r="J69" s="1971"/>
    </row>
    <row r="70" spans="1:10" ht="51">
      <c r="A70" s="1969" t="s">
        <v>831</v>
      </c>
      <c r="C70" s="3166" t="s">
        <v>4491</v>
      </c>
      <c r="D70" s="3166"/>
      <c r="E70" s="3166"/>
      <c r="F70" s="3166"/>
      <c r="G70" s="3166"/>
      <c r="H70" s="3166"/>
      <c r="I70" s="3166"/>
      <c r="J70" s="3166"/>
    </row>
    <row r="71" spans="1:10">
      <c r="A71" s="1969"/>
      <c r="C71" s="1973"/>
      <c r="D71" s="1973"/>
      <c r="E71" s="1973"/>
      <c r="F71" s="1973"/>
      <c r="G71" s="1973"/>
      <c r="H71" s="1973"/>
      <c r="I71" s="1973"/>
      <c r="J71" s="1973"/>
    </row>
    <row r="72" spans="1:10">
      <c r="C72" s="3170" t="s">
        <v>4492</v>
      </c>
      <c r="D72" s="3170"/>
      <c r="E72" s="3170"/>
      <c r="F72" s="3170"/>
      <c r="G72" s="3170"/>
      <c r="H72" s="3170"/>
      <c r="I72" s="3170"/>
      <c r="J72" s="3170"/>
    </row>
    <row r="73" spans="1:10" ht="9" customHeight="1">
      <c r="C73" s="1972"/>
      <c r="D73" s="1972"/>
      <c r="E73" s="1972"/>
      <c r="F73" s="1972"/>
      <c r="G73" s="1972"/>
      <c r="H73" s="1972"/>
      <c r="I73" s="1972"/>
      <c r="J73" s="1972"/>
    </row>
    <row r="74" spans="1:10" ht="63.75">
      <c r="A74" s="1969" t="s">
        <v>830</v>
      </c>
      <c r="C74" s="3166" t="s">
        <v>4493</v>
      </c>
      <c r="D74" s="3166"/>
      <c r="E74" s="3166"/>
      <c r="F74" s="3166"/>
      <c r="G74" s="3166"/>
      <c r="H74" s="3166"/>
      <c r="I74" s="3166"/>
      <c r="J74" s="3166"/>
    </row>
    <row r="75" spans="1:10" ht="6.75" customHeight="1">
      <c r="C75" s="3170"/>
      <c r="D75" s="3170"/>
      <c r="E75" s="3170"/>
      <c r="F75" s="3170"/>
      <c r="G75" s="3170"/>
      <c r="H75" s="3170"/>
      <c r="I75" s="3170"/>
      <c r="J75" s="3170"/>
    </row>
    <row r="76" spans="1:10" ht="15">
      <c r="C76" s="3171" t="s">
        <v>4494</v>
      </c>
      <c r="D76" s="3171"/>
      <c r="E76" s="3171"/>
      <c r="F76" s="3171"/>
      <c r="G76" s="3171"/>
      <c r="H76" s="3171"/>
      <c r="I76" s="3171"/>
      <c r="J76" s="3171"/>
    </row>
    <row r="77" spans="1:10" ht="10.5" customHeight="1">
      <c r="C77" s="1972"/>
      <c r="D77" s="1972"/>
      <c r="E77" s="1972"/>
      <c r="F77" s="1972"/>
      <c r="G77" s="1972"/>
      <c r="H77" s="1972"/>
      <c r="I77" s="1972"/>
      <c r="J77" s="1972"/>
    </row>
    <row r="78" spans="1:10" ht="63.75">
      <c r="A78" s="1969" t="s">
        <v>830</v>
      </c>
      <c r="C78" s="3168" t="s">
        <v>4495</v>
      </c>
      <c r="D78" s="3168"/>
      <c r="E78" s="3168"/>
      <c r="F78" s="3168"/>
      <c r="G78" s="3168"/>
      <c r="H78" s="3168"/>
      <c r="I78" s="3168"/>
      <c r="J78" s="3168"/>
    </row>
    <row r="79" spans="1:10" ht="8.25" customHeight="1">
      <c r="C79" s="1972"/>
      <c r="D79" s="1972"/>
      <c r="E79" s="1972"/>
      <c r="F79" s="1972"/>
      <c r="G79" s="1972"/>
      <c r="H79" s="1972"/>
      <c r="I79" s="1972"/>
      <c r="J79" s="1972"/>
    </row>
    <row r="80" spans="1:10" ht="15">
      <c r="C80" s="3171" t="s">
        <v>4496</v>
      </c>
      <c r="D80" s="3171"/>
      <c r="E80" s="3171"/>
      <c r="F80" s="3171"/>
      <c r="G80" s="3171"/>
      <c r="H80" s="3171"/>
      <c r="I80" s="3171"/>
      <c r="J80" s="3171"/>
    </row>
    <row r="81" spans="1:10" ht="8.25" customHeight="1">
      <c r="C81" s="3170"/>
      <c r="D81" s="3170"/>
      <c r="E81" s="3170"/>
      <c r="F81" s="3170"/>
      <c r="G81" s="3170"/>
      <c r="H81" s="3170"/>
      <c r="I81" s="3170"/>
      <c r="J81" s="3170"/>
    </row>
    <row r="82" spans="1:10" ht="51">
      <c r="A82" s="1969" t="s">
        <v>831</v>
      </c>
      <c r="C82" s="3168" t="s">
        <v>4497</v>
      </c>
      <c r="D82" s="3168"/>
      <c r="E82" s="3168"/>
      <c r="F82" s="3168"/>
      <c r="G82" s="3168"/>
      <c r="H82" s="3168"/>
      <c r="I82" s="3168"/>
      <c r="J82" s="3168"/>
    </row>
    <row r="83" spans="1:10" ht="8.25" customHeight="1">
      <c r="C83" s="3170"/>
      <c r="D83" s="3170"/>
      <c r="E83" s="3170"/>
      <c r="F83" s="3170"/>
      <c r="G83" s="3170"/>
      <c r="H83" s="3170"/>
      <c r="I83" s="3170"/>
      <c r="J83" s="3170"/>
    </row>
    <row r="84" spans="1:10" ht="15">
      <c r="C84" s="3171" t="s">
        <v>4498</v>
      </c>
      <c r="D84" s="3171"/>
      <c r="E84" s="3171"/>
      <c r="F84" s="3171"/>
      <c r="G84" s="3171"/>
      <c r="H84" s="3171"/>
      <c r="I84" s="3171"/>
      <c r="J84" s="3171"/>
    </row>
    <row r="85" spans="1:10" ht="8.25" customHeight="1">
      <c r="C85" s="3170"/>
      <c r="D85" s="3170"/>
      <c r="E85" s="3170"/>
      <c r="F85" s="3170"/>
      <c r="G85" s="3170"/>
      <c r="H85" s="3170"/>
      <c r="I85" s="3170"/>
      <c r="J85" s="3170"/>
    </row>
    <row r="86" spans="1:10" ht="51">
      <c r="A86" s="1969" t="s">
        <v>831</v>
      </c>
      <c r="C86" s="3168" t="s">
        <v>4499</v>
      </c>
      <c r="D86" s="3168"/>
      <c r="E86" s="3168"/>
      <c r="F86" s="3168"/>
      <c r="G86" s="3168"/>
      <c r="H86" s="3168"/>
      <c r="I86" s="3168"/>
      <c r="J86" s="3168"/>
    </row>
    <row r="87" spans="1:10" ht="9" customHeight="1">
      <c r="C87" s="3170"/>
      <c r="D87" s="3170"/>
      <c r="E87" s="3170"/>
      <c r="F87" s="3170"/>
      <c r="G87" s="3170"/>
      <c r="H87" s="3170"/>
      <c r="I87" s="3170"/>
      <c r="J87" s="3170"/>
    </row>
    <row r="88" spans="1:10" ht="15">
      <c r="C88" s="3171" t="s">
        <v>4500</v>
      </c>
      <c r="D88" s="3171"/>
      <c r="E88" s="3171"/>
      <c r="F88" s="3171"/>
      <c r="G88" s="3171"/>
      <c r="H88" s="3171"/>
      <c r="I88" s="3171"/>
      <c r="J88" s="3171"/>
    </row>
    <row r="89" spans="1:10" ht="9" customHeight="1">
      <c r="C89" s="3170"/>
      <c r="D89" s="3170"/>
      <c r="E89" s="3170"/>
      <c r="F89" s="3170"/>
      <c r="G89" s="3170"/>
      <c r="H89" s="3170"/>
      <c r="I89" s="3170"/>
      <c r="J89" s="3170"/>
    </row>
    <row r="90" spans="1:10" ht="51">
      <c r="A90" s="1969" t="s">
        <v>831</v>
      </c>
      <c r="C90" s="3168" t="s">
        <v>4501</v>
      </c>
      <c r="D90" s="3168"/>
      <c r="E90" s="3168"/>
      <c r="F90" s="3168"/>
      <c r="G90" s="3168"/>
      <c r="H90" s="3168"/>
      <c r="I90" s="3168"/>
      <c r="J90" s="3168"/>
    </row>
    <row r="91" spans="1:10" ht="8.25" customHeight="1">
      <c r="C91" s="3170"/>
      <c r="D91" s="3170"/>
      <c r="E91" s="3170"/>
      <c r="F91" s="3170"/>
      <c r="G91" s="3170"/>
      <c r="H91" s="3170"/>
      <c r="I91" s="3170"/>
      <c r="J91" s="3170"/>
    </row>
    <row r="92" spans="1:10" ht="15">
      <c r="C92" s="3171" t="s">
        <v>4502</v>
      </c>
      <c r="D92" s="3171"/>
      <c r="E92" s="3171"/>
      <c r="F92" s="3171"/>
      <c r="G92" s="3171"/>
      <c r="H92" s="3171"/>
      <c r="I92" s="3171"/>
      <c r="J92" s="3171"/>
    </row>
    <row r="93" spans="1:10" ht="6.75" customHeight="1">
      <c r="C93" s="3170"/>
      <c r="D93" s="3170"/>
      <c r="E93" s="3170"/>
      <c r="F93" s="3170"/>
      <c r="G93" s="3170"/>
      <c r="H93" s="3170"/>
      <c r="I93" s="3170"/>
      <c r="J93" s="3170"/>
    </row>
    <row r="94" spans="1:10" ht="51">
      <c r="A94" s="1969" t="s">
        <v>831</v>
      </c>
      <c r="C94" s="3168" t="s">
        <v>4503</v>
      </c>
      <c r="D94" s="3168"/>
      <c r="E94" s="3168"/>
      <c r="F94" s="3168"/>
      <c r="G94" s="3168"/>
      <c r="H94" s="3168"/>
      <c r="I94" s="3168"/>
      <c r="J94" s="3168"/>
    </row>
    <row r="95" spans="1:10" ht="7.5" customHeight="1">
      <c r="C95" s="3170"/>
      <c r="D95" s="3170"/>
      <c r="E95" s="3170"/>
      <c r="F95" s="3170"/>
      <c r="G95" s="3170"/>
      <c r="H95" s="3170"/>
      <c r="I95" s="3170"/>
      <c r="J95" s="3170"/>
    </row>
    <row r="96" spans="1:10" ht="52.9" customHeight="1">
      <c r="A96" s="1969" t="s">
        <v>831</v>
      </c>
      <c r="C96" s="3168" t="s">
        <v>4871</v>
      </c>
      <c r="D96" s="3168"/>
      <c r="E96" s="3168"/>
      <c r="F96" s="3168"/>
      <c r="G96" s="3168"/>
      <c r="H96" s="3168"/>
      <c r="I96" s="3168"/>
      <c r="J96" s="3168"/>
    </row>
    <row r="97" spans="3:10">
      <c r="C97" s="1970"/>
      <c r="D97" s="1971"/>
      <c r="E97" s="1971"/>
      <c r="F97" s="1971"/>
      <c r="G97" s="1971"/>
      <c r="H97" s="1971"/>
      <c r="I97" s="1971"/>
      <c r="J97" s="1971"/>
    </row>
    <row r="98" spans="3:10">
      <c r="C98" s="1970"/>
      <c r="D98" s="1971"/>
      <c r="E98" s="1971"/>
      <c r="F98" s="1971"/>
      <c r="G98" s="1971"/>
      <c r="H98" s="1971"/>
      <c r="I98" s="1971"/>
      <c r="J98" s="1971"/>
    </row>
    <row r="99" spans="3:10">
      <c r="C99" s="1970"/>
      <c r="D99" s="1971"/>
      <c r="E99" s="1971"/>
      <c r="F99" s="1971"/>
      <c r="G99" s="1971"/>
      <c r="H99" s="1971"/>
      <c r="I99" s="1971"/>
      <c r="J99" s="1971"/>
    </row>
    <row r="100" spans="3:10">
      <c r="C100" s="1970"/>
      <c r="D100" s="1971"/>
      <c r="E100" s="1971"/>
      <c r="F100" s="1971"/>
      <c r="G100" s="1971"/>
      <c r="H100" s="1971"/>
      <c r="I100" s="1971"/>
      <c r="J100" s="1971"/>
    </row>
    <row r="101" spans="3:10">
      <c r="C101" s="1970"/>
      <c r="D101" s="1971"/>
      <c r="E101" s="1971"/>
      <c r="F101" s="1971"/>
      <c r="G101" s="1971"/>
      <c r="H101" s="1971"/>
      <c r="I101" s="1971"/>
      <c r="J101" s="1971"/>
    </row>
    <row r="102" spans="3:10">
      <c r="C102" s="1970"/>
      <c r="D102" s="1971"/>
      <c r="E102" s="1971"/>
      <c r="F102" s="1971"/>
      <c r="G102" s="1971"/>
      <c r="H102" s="1971"/>
      <c r="I102" s="1971"/>
      <c r="J102" s="1971"/>
    </row>
    <row r="103" spans="3:10">
      <c r="C103" s="2067" t="s">
        <v>4590</v>
      </c>
      <c r="D103" s="1971"/>
      <c r="E103" s="1971"/>
      <c r="F103" s="1971"/>
      <c r="G103" s="1971"/>
      <c r="H103" s="1971"/>
      <c r="I103" s="1971"/>
      <c r="J103" s="1971"/>
    </row>
    <row r="104" spans="3:10" ht="17.25">
      <c r="C104" s="1976" t="str">
        <f>+'6 INFORME BALANCES'!L24</f>
        <v xml:space="preserve">Sr. Eduardo Mendoza Hurtado </v>
      </c>
      <c r="D104" s="1971"/>
      <c r="E104" s="1971"/>
      <c r="F104" s="1971"/>
      <c r="G104" s="1971"/>
      <c r="H104" s="1971"/>
      <c r="I104" s="1971"/>
      <c r="J104" s="1971"/>
    </row>
    <row r="105" spans="3:10" ht="17.25">
      <c r="C105" s="1976" t="str">
        <f>+'6 INFORME BALANCES'!L9</f>
        <v>TABACALERA MENHURSA S.A.</v>
      </c>
      <c r="D105" s="1971"/>
      <c r="E105" s="1971"/>
      <c r="F105" s="1971"/>
      <c r="G105" s="1971"/>
      <c r="H105" s="1971"/>
      <c r="I105" s="1971"/>
      <c r="J105" s="1971"/>
    </row>
    <row r="106" spans="3:10" ht="17.25">
      <c r="C106" s="1976" t="s">
        <v>4504</v>
      </c>
      <c r="D106" s="1971"/>
      <c r="E106" s="1971"/>
      <c r="F106" s="1971"/>
      <c r="G106" s="1971"/>
      <c r="H106" s="1971"/>
      <c r="I106" s="1971"/>
      <c r="J106" s="1971"/>
    </row>
    <row r="107" spans="3:10" ht="15">
      <c r="C107" s="1975"/>
      <c r="D107" s="1971"/>
      <c r="E107" s="1971"/>
      <c r="F107" s="1971"/>
      <c r="G107" s="1971"/>
      <c r="H107" s="1971"/>
      <c r="I107" s="1971"/>
      <c r="J107" s="1971"/>
    </row>
    <row r="108" spans="3:10" ht="15">
      <c r="C108" s="1975"/>
      <c r="D108" s="1971"/>
      <c r="E108" s="1971"/>
      <c r="F108" s="1971"/>
      <c r="G108" s="1971"/>
      <c r="H108" s="1971"/>
      <c r="I108" s="1971"/>
      <c r="J108" s="1971"/>
    </row>
    <row r="109" spans="3:10" ht="15">
      <c r="C109" s="1975"/>
      <c r="D109" s="1971"/>
      <c r="E109" s="1971"/>
      <c r="F109" s="1971"/>
      <c r="G109" s="1971"/>
      <c r="H109" s="1971"/>
      <c r="I109" s="1971"/>
      <c r="J109" s="1971"/>
    </row>
    <row r="110" spans="3:10" ht="15">
      <c r="C110" s="1975"/>
      <c r="D110" s="1971"/>
      <c r="E110" s="1971"/>
      <c r="F110" s="1971"/>
      <c r="G110" s="1971"/>
      <c r="H110" s="1971"/>
      <c r="I110" s="1971"/>
      <c r="J110" s="1971"/>
    </row>
    <row r="111" spans="3:10" ht="15">
      <c r="C111" s="1975"/>
      <c r="D111" s="1971"/>
      <c r="E111" s="1971"/>
      <c r="F111" s="1971"/>
      <c r="G111" s="1971"/>
      <c r="H111" s="1971"/>
      <c r="I111" s="1971"/>
      <c r="J111" s="1971"/>
    </row>
    <row r="112" spans="3:10" ht="14.25">
      <c r="C112" s="2068" t="s">
        <v>4591</v>
      </c>
      <c r="D112" s="1971"/>
      <c r="E112" s="1971"/>
      <c r="F112" s="1971"/>
      <c r="G112" s="1971"/>
      <c r="H112" s="1971"/>
      <c r="I112" s="1971"/>
      <c r="J112" s="1971"/>
    </row>
    <row r="113" spans="3:10" ht="17.25">
      <c r="C113" s="1976" t="s">
        <v>4723</v>
      </c>
      <c r="D113" s="1971"/>
      <c r="E113" s="1971"/>
      <c r="F113" s="1971"/>
      <c r="G113" s="1971"/>
      <c r="H113" s="1971"/>
      <c r="I113" s="1971"/>
      <c r="J113" s="1971"/>
    </row>
    <row r="114" spans="3:10" ht="17.25">
      <c r="C114" s="1976" t="s">
        <v>3266</v>
      </c>
      <c r="D114" s="1971"/>
      <c r="E114" s="1971"/>
      <c r="F114" s="1971"/>
      <c r="G114" s="1971"/>
      <c r="H114" s="1971"/>
      <c r="I114" s="1971"/>
      <c r="J114" s="1971"/>
    </row>
    <row r="115" spans="3:10" ht="17.25">
      <c r="C115" s="1976"/>
      <c r="D115" s="1971"/>
      <c r="E115" s="1971"/>
      <c r="F115" s="1971"/>
      <c r="G115" s="1971"/>
      <c r="H115" s="1971"/>
      <c r="I115" s="1971"/>
      <c r="J115" s="1971"/>
    </row>
    <row r="116" spans="3:10" ht="17.25">
      <c r="C116" s="1976"/>
      <c r="D116" s="1971"/>
      <c r="E116" s="1971"/>
      <c r="F116" s="1971"/>
      <c r="G116" s="1971"/>
      <c r="H116" s="1971"/>
      <c r="I116" s="1971"/>
      <c r="J116" s="1971"/>
    </row>
    <row r="117" spans="3:10" ht="17.25">
      <c r="C117" s="1974" t="s">
        <v>1101</v>
      </c>
      <c r="D117" s="1971"/>
      <c r="E117" s="1971"/>
      <c r="F117" s="1971"/>
      <c r="G117" s="1971"/>
      <c r="H117" s="1971"/>
      <c r="I117" s="1971"/>
      <c r="J117" s="1971"/>
    </row>
    <row r="118" spans="3:10" ht="17.25">
      <c r="C118" s="1974" t="s">
        <v>4505</v>
      </c>
      <c r="D118" s="1971"/>
      <c r="E118" s="1971"/>
      <c r="F118" s="1971"/>
      <c r="G118" s="1971"/>
      <c r="H118" s="1971"/>
      <c r="I118" s="1971"/>
      <c r="J118" s="1971"/>
    </row>
    <row r="119" spans="3:10" ht="17.25">
      <c r="C119" s="1974" t="s">
        <v>4506</v>
      </c>
      <c r="D119" s="1971"/>
      <c r="E119" s="1971"/>
      <c r="F119" s="1971"/>
      <c r="G119" s="1971"/>
      <c r="H119" s="1971"/>
      <c r="I119" s="1971"/>
      <c r="J119" s="1971"/>
    </row>
    <row r="120" spans="3:10" ht="17.25">
      <c r="C120" s="1974" t="s">
        <v>4507</v>
      </c>
      <c r="D120" s="1971"/>
      <c r="E120" s="1971"/>
      <c r="F120" s="1971"/>
      <c r="G120" s="1971"/>
      <c r="H120" s="1971"/>
      <c r="I120" s="1971"/>
      <c r="J120" s="1971"/>
    </row>
    <row r="121" spans="3:10">
      <c r="D121" s="1971"/>
      <c r="E121" s="1971"/>
      <c r="F121" s="1971"/>
      <c r="G121" s="1971"/>
      <c r="H121" s="1971"/>
    </row>
    <row r="130" spans="8:11" ht="17.25">
      <c r="H130" s="3172">
        <f>+K130</f>
        <v>0</v>
      </c>
      <c r="I130" s="3172"/>
      <c r="J130" s="3172"/>
      <c r="K130" s="1170">
        <f>+'OPINION pymes con anexo '!J137</f>
        <v>0</v>
      </c>
    </row>
  </sheetData>
  <mergeCells count="67">
    <mergeCell ref="H130:J130"/>
    <mergeCell ref="C96:J96"/>
    <mergeCell ref="C90:J90"/>
    <mergeCell ref="C91:J91"/>
    <mergeCell ref="C92:J92"/>
    <mergeCell ref="C93:J93"/>
    <mergeCell ref="C94:J94"/>
    <mergeCell ref="C95:J95"/>
    <mergeCell ref="C89:J89"/>
    <mergeCell ref="C78:J78"/>
    <mergeCell ref="C80:J80"/>
    <mergeCell ref="C81:J81"/>
    <mergeCell ref="C82:J82"/>
    <mergeCell ref="C83:J83"/>
    <mergeCell ref="C84:J84"/>
    <mergeCell ref="C85:J85"/>
    <mergeCell ref="C86:J86"/>
    <mergeCell ref="C87:J87"/>
    <mergeCell ref="C88:J88"/>
    <mergeCell ref="C76:J76"/>
    <mergeCell ref="C59:J59"/>
    <mergeCell ref="C60:J60"/>
    <mergeCell ref="C61:J61"/>
    <mergeCell ref="C62:J62"/>
    <mergeCell ref="C63:J63"/>
    <mergeCell ref="C66:J66"/>
    <mergeCell ref="C68:J68"/>
    <mergeCell ref="C70:J70"/>
    <mergeCell ref="C72:J72"/>
    <mergeCell ref="C74:J74"/>
    <mergeCell ref="C75:J75"/>
    <mergeCell ref="C58:J58"/>
    <mergeCell ref="C42:J42"/>
    <mergeCell ref="C43:J43"/>
    <mergeCell ref="C44:J44"/>
    <mergeCell ref="C45:J45"/>
    <mergeCell ref="C46:J46"/>
    <mergeCell ref="C49:J49"/>
    <mergeCell ref="C51:J51"/>
    <mergeCell ref="C52:J52"/>
    <mergeCell ref="C54:J54"/>
    <mergeCell ref="C56:J56"/>
    <mergeCell ref="C57:J57"/>
    <mergeCell ref="C41:J41"/>
    <mergeCell ref="C27:J27"/>
    <mergeCell ref="C29:J29"/>
    <mergeCell ref="C30:J30"/>
    <mergeCell ref="C31:J31"/>
    <mergeCell ref="C33:J33"/>
    <mergeCell ref="C34:J34"/>
    <mergeCell ref="C35:J35"/>
    <mergeCell ref="C36:J36"/>
    <mergeCell ref="C37:J37"/>
    <mergeCell ref="C39:J39"/>
    <mergeCell ref="C40:J40"/>
    <mergeCell ref="C25:J25"/>
    <mergeCell ref="C2:J2"/>
    <mergeCell ref="C4:J4"/>
    <mergeCell ref="C6:J6"/>
    <mergeCell ref="C8:J8"/>
    <mergeCell ref="C10:J10"/>
    <mergeCell ref="C12:J12"/>
    <mergeCell ref="C14:J14"/>
    <mergeCell ref="C16:J16"/>
    <mergeCell ref="C18:J18"/>
    <mergeCell ref="C20:J20"/>
    <mergeCell ref="C22:J22"/>
  </mergeCells>
  <pageMargins left="0.70866141732283472" right="0.78740157480314965" top="1.3779527559055118" bottom="1.3779527559055118"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249977111117893"/>
  </sheetPr>
  <dimension ref="A3:I34"/>
  <sheetViews>
    <sheetView workbookViewId="0"/>
  </sheetViews>
  <sheetFormatPr baseColWidth="10" defaultColWidth="11.42578125" defaultRowHeight="16.5"/>
  <cols>
    <col min="1" max="1" width="3.42578125" style="2135" customWidth="1"/>
    <col min="2" max="5" width="11.42578125" style="2136"/>
    <col min="6" max="6" width="14" style="2136" customWidth="1"/>
    <col min="7" max="7" width="11.42578125" style="2136"/>
    <col min="8" max="8" width="15" style="2136" customWidth="1"/>
    <col min="9" max="16384" width="11.42578125" style="2138"/>
  </cols>
  <sheetData>
    <row r="3" spans="1:9">
      <c r="H3" s="2137" t="s">
        <v>4847</v>
      </c>
      <c r="I3" s="2138" t="str">
        <f>+'OPINION pymes con anexo '!I72</f>
        <v>Agosto, 18 del 2023</v>
      </c>
    </row>
    <row r="4" spans="1:9">
      <c r="H4" s="2137"/>
    </row>
    <row r="5" spans="1:9">
      <c r="H5" s="2137"/>
    </row>
    <row r="6" spans="1:9">
      <c r="B6" s="2139" t="str">
        <f>+'6 INFORME BALANCES'!L24</f>
        <v xml:space="preserve">Sr. Eduardo Mendoza Hurtado </v>
      </c>
    </row>
    <row r="7" spans="1:9">
      <c r="B7" s="2139" t="s">
        <v>4724</v>
      </c>
    </row>
    <row r="8" spans="1:9">
      <c r="B8" s="2136" t="str">
        <f>+'OPINION pymes con anexo '!C75</f>
        <v>TABACALERA MENHURSA S.A.</v>
      </c>
    </row>
    <row r="11" spans="1:9" ht="67.5">
      <c r="A11" s="2135" t="s">
        <v>831</v>
      </c>
      <c r="B11" s="3173" t="s">
        <v>4725</v>
      </c>
      <c r="C11" s="3173"/>
      <c r="D11" s="3173"/>
      <c r="E11" s="3173"/>
      <c r="F11" s="3173"/>
      <c r="G11" s="3173"/>
      <c r="H11" s="3173"/>
    </row>
    <row r="12" spans="1:9">
      <c r="B12" s="2140"/>
      <c r="C12" s="2140"/>
      <c r="D12" s="2140"/>
      <c r="E12" s="2140"/>
      <c r="F12" s="2140"/>
      <c r="G12" s="2140"/>
      <c r="H12" s="2140"/>
    </row>
    <row r="14" spans="1:9" ht="18">
      <c r="A14" s="2141" t="s">
        <v>833</v>
      </c>
      <c r="B14" s="3173" t="s">
        <v>4726</v>
      </c>
      <c r="C14" s="3173"/>
      <c r="D14" s="3173"/>
      <c r="E14" s="3173"/>
      <c r="F14" s="3173"/>
      <c r="G14" s="3173"/>
      <c r="H14" s="3173"/>
    </row>
    <row r="16" spans="1:9">
      <c r="B16" s="2136" t="s">
        <v>4727</v>
      </c>
    </row>
    <row r="23" spans="2:2">
      <c r="B23" s="2139" t="s">
        <v>4728</v>
      </c>
    </row>
    <row r="24" spans="2:2">
      <c r="B24" s="2139" t="s">
        <v>4723</v>
      </c>
    </row>
    <row r="25" spans="2:2">
      <c r="B25" s="2139" t="s">
        <v>3266</v>
      </c>
    </row>
    <row r="26" spans="2:2">
      <c r="B26" s="2139"/>
    </row>
    <row r="27" spans="2:2">
      <c r="B27" s="2139"/>
    </row>
    <row r="28" spans="2:2">
      <c r="B28" s="2139"/>
    </row>
    <row r="29" spans="2:2">
      <c r="B29" s="2139"/>
    </row>
    <row r="30" spans="2:2">
      <c r="B30" s="2139"/>
    </row>
    <row r="31" spans="2:2">
      <c r="B31" s="2139" t="s">
        <v>4729</v>
      </c>
    </row>
    <row r="32" spans="2:2">
      <c r="B32" s="2139" t="s">
        <v>4730</v>
      </c>
    </row>
    <row r="33" spans="2:2">
      <c r="B33" s="2139"/>
    </row>
    <row r="34" spans="2:2">
      <c r="B34" s="2139"/>
    </row>
  </sheetData>
  <mergeCells count="2">
    <mergeCell ref="B11:H11"/>
    <mergeCell ref="B14:H14"/>
  </mergeCells>
  <pageMargins left="0.70866141732283472" right="0.70866141732283472" top="1.3779527559055118" bottom="1.3779527559055118"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sheetPr>
  <dimension ref="A2:C21"/>
  <sheetViews>
    <sheetView workbookViewId="0"/>
  </sheetViews>
  <sheetFormatPr baseColWidth="10" defaultColWidth="11.42578125" defaultRowHeight="18"/>
  <cols>
    <col min="1" max="1" width="1.5703125" style="867" customWidth="1"/>
    <col min="2" max="2" width="11.42578125" style="855"/>
    <col min="3" max="3" width="96.7109375" style="855" customWidth="1"/>
    <col min="4" max="16384" width="11.42578125" style="855"/>
  </cols>
  <sheetData>
    <row r="2" spans="3:3" ht="23.25">
      <c r="C2" s="1297"/>
    </row>
    <row r="3" spans="3:3" ht="23.25">
      <c r="C3" s="1297"/>
    </row>
    <row r="4" spans="3:3" ht="23.25">
      <c r="C4" s="1297"/>
    </row>
    <row r="5" spans="3:3">
      <c r="C5" s="1298" t="s">
        <v>4561</v>
      </c>
    </row>
    <row r="6" spans="3:3" ht="23.25">
      <c r="C6" s="1297"/>
    </row>
    <row r="7" spans="3:3" ht="23.25">
      <c r="C7" s="1297"/>
    </row>
    <row r="8" spans="3:3" ht="23.25">
      <c r="C8" s="1297"/>
    </row>
    <row r="9" spans="3:3" ht="30">
      <c r="C9" s="1333" t="str">
        <f>+'25CAPI IV'!C8</f>
        <v>TABACALERA MENHURSA S.A.</v>
      </c>
    </row>
    <row r="10" spans="3:3" ht="23.25">
      <c r="C10" s="1297"/>
    </row>
    <row r="16" spans="3:3" ht="149.25">
      <c r="C16" s="1299" t="s">
        <v>2115</v>
      </c>
    </row>
    <row r="21" spans="3:3" ht="69.75">
      <c r="C21" s="1376" t="s">
        <v>2394</v>
      </c>
    </row>
  </sheetData>
  <pageMargins left="0.38" right="0.35" top="1.3779527559055118" bottom="1.3779527559055118" header="0.17" footer="0.17"/>
  <pageSetup paperSize="9" orientation="portrait" r:id="rId1"/>
  <headerFooter>
    <oddHeader>&amp;C&amp;G</oddHeader>
    <oddFooter>&amp;C&amp;G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30A0"/>
  </sheetPr>
  <dimension ref="A1:O267"/>
  <sheetViews>
    <sheetView workbookViewId="0"/>
  </sheetViews>
  <sheetFormatPr baseColWidth="10" defaultColWidth="11.5703125" defaultRowHeight="12.75"/>
  <cols>
    <col min="1" max="1" width="7.7109375" customWidth="1"/>
    <col min="2" max="2" width="10.140625" customWidth="1"/>
    <col min="3" max="3" width="54.85546875" customWidth="1"/>
    <col min="4" max="4" width="13.5703125" customWidth="1"/>
  </cols>
  <sheetData>
    <row r="1" spans="1:3" ht="15">
      <c r="A1" s="235" t="s">
        <v>2154</v>
      </c>
      <c r="C1" s="359" t="s">
        <v>2124</v>
      </c>
    </row>
    <row r="2" spans="1:3" ht="15">
      <c r="C2" s="359" t="s">
        <v>2119</v>
      </c>
    </row>
    <row r="3" spans="1:3" ht="15">
      <c r="A3" s="359">
        <v>101</v>
      </c>
    </row>
    <row r="4" spans="1:3" ht="15">
      <c r="B4" s="1329" t="s">
        <v>2125</v>
      </c>
    </row>
    <row r="5" spans="1:3" ht="15">
      <c r="A5" s="359">
        <v>102</v>
      </c>
    </row>
    <row r="6" spans="1:3" ht="15">
      <c r="B6" s="1330" t="s">
        <v>2126</v>
      </c>
    </row>
    <row r="7" spans="1:3" ht="15">
      <c r="B7" s="1330" t="s">
        <v>2127</v>
      </c>
    </row>
    <row r="8" spans="1:3" ht="15">
      <c r="B8" s="1330" t="s">
        <v>2128</v>
      </c>
    </row>
    <row r="9" spans="1:3" ht="15">
      <c r="B9" s="1330" t="s">
        <v>2129</v>
      </c>
    </row>
    <row r="10" spans="1:3" ht="15">
      <c r="A10" s="359">
        <v>111</v>
      </c>
    </row>
    <row r="11" spans="1:3" ht="15">
      <c r="B11" s="1330" t="s">
        <v>2155</v>
      </c>
    </row>
    <row r="12" spans="1:3" ht="15">
      <c r="B12" s="1330" t="s">
        <v>2130</v>
      </c>
    </row>
    <row r="13" spans="1:3" ht="15">
      <c r="B13" s="1330" t="s">
        <v>2131</v>
      </c>
    </row>
    <row r="14" spans="1:3" ht="15">
      <c r="B14" s="1330"/>
    </row>
    <row r="15" spans="1:3" ht="15">
      <c r="A15" s="359">
        <v>202</v>
      </c>
    </row>
    <row r="16" spans="1:3" ht="15">
      <c r="B16" s="1330" t="s">
        <v>2132</v>
      </c>
    </row>
    <row r="17" spans="1:3" ht="15">
      <c r="B17" s="1330" t="s">
        <v>2133</v>
      </c>
    </row>
    <row r="18" spans="1:3" ht="15">
      <c r="B18" s="1330" t="s">
        <v>2134</v>
      </c>
    </row>
    <row r="19" spans="1:3" ht="15">
      <c r="A19" s="1330"/>
    </row>
    <row r="20" spans="1:3" ht="15">
      <c r="A20" s="359">
        <v>204</v>
      </c>
    </row>
    <row r="21" spans="1:3" ht="15">
      <c r="B21" s="1330" t="s">
        <v>2135</v>
      </c>
    </row>
    <row r="22" spans="1:3" ht="15">
      <c r="B22" s="1331" t="s">
        <v>2136</v>
      </c>
    </row>
    <row r="23" spans="1:3" ht="15">
      <c r="B23" s="1330" t="s">
        <v>2137</v>
      </c>
    </row>
    <row r="24" spans="1:3" ht="15">
      <c r="A24" s="359">
        <v>205</v>
      </c>
    </row>
    <row r="25" spans="1:3" ht="15">
      <c r="B25" s="1330" t="s">
        <v>2138</v>
      </c>
    </row>
    <row r="26" spans="1:3" ht="15">
      <c r="B26" s="1330" t="s">
        <v>2139</v>
      </c>
    </row>
    <row r="27" spans="1:3" ht="15">
      <c r="A27" s="359">
        <v>217</v>
      </c>
    </row>
    <row r="28" spans="1:3" ht="15">
      <c r="B28" s="1330" t="s">
        <v>2140</v>
      </c>
    </row>
    <row r="29" spans="1:3" ht="15">
      <c r="B29" s="1330" t="s">
        <v>2141</v>
      </c>
    </row>
    <row r="30" spans="1:3" ht="15">
      <c r="A30" s="359">
        <v>303</v>
      </c>
    </row>
    <row r="31" spans="1:3" ht="38.25">
      <c r="B31" s="1330" t="s">
        <v>2144</v>
      </c>
      <c r="C31" s="58" t="s">
        <v>2143</v>
      </c>
    </row>
    <row r="32" spans="1:3" ht="15">
      <c r="B32" s="1330" t="s">
        <v>2142</v>
      </c>
    </row>
    <row r="33" spans="1:3" ht="15">
      <c r="A33" s="359"/>
    </row>
    <row r="34" spans="1:3" ht="15">
      <c r="A34" s="359">
        <v>601</v>
      </c>
    </row>
    <row r="35" spans="1:3">
      <c r="B35">
        <v>21</v>
      </c>
      <c r="C35" s="110" t="s">
        <v>2145</v>
      </c>
    </row>
    <row r="38" spans="1:3">
      <c r="A38">
        <v>707</v>
      </c>
    </row>
    <row r="39" spans="1:3" ht="15">
      <c r="B39">
        <v>23</v>
      </c>
      <c r="C39" s="359" t="s">
        <v>2147</v>
      </c>
    </row>
    <row r="40" spans="1:3" ht="15">
      <c r="B40">
        <v>24</v>
      </c>
      <c r="C40" s="359" t="s">
        <v>2146</v>
      </c>
    </row>
    <row r="41" spans="1:3">
      <c r="B41">
        <v>25</v>
      </c>
      <c r="C41" s="110" t="s">
        <v>2148</v>
      </c>
    </row>
    <row r="42" spans="1:3">
      <c r="B42">
        <v>26</v>
      </c>
      <c r="C42" s="110" t="s">
        <v>2149</v>
      </c>
    </row>
    <row r="43" spans="1:3">
      <c r="B43">
        <v>27</v>
      </c>
      <c r="C43" s="110" t="s">
        <v>2150</v>
      </c>
    </row>
    <row r="44" spans="1:3">
      <c r="B44">
        <v>28</v>
      </c>
      <c r="C44" s="110" t="s">
        <v>2151</v>
      </c>
    </row>
    <row r="45" spans="1:3">
      <c r="B45">
        <v>29</v>
      </c>
      <c r="C45" s="110" t="s">
        <v>2152</v>
      </c>
    </row>
    <row r="46" spans="1:3" ht="19.5">
      <c r="C46" s="1332" t="s">
        <v>2153</v>
      </c>
    </row>
    <row r="47" spans="1:3" ht="13.5">
      <c r="C47" s="1322" t="s">
        <v>2117</v>
      </c>
    </row>
    <row r="48" spans="1:3">
      <c r="C48" s="1324" t="s">
        <v>2116</v>
      </c>
    </row>
    <row r="50" spans="1:3">
      <c r="A50">
        <v>800</v>
      </c>
      <c r="C50" s="110" t="s">
        <v>2156</v>
      </c>
    </row>
    <row r="51" spans="1:3">
      <c r="B51">
        <v>30</v>
      </c>
      <c r="C51" s="110" t="s">
        <v>2157</v>
      </c>
    </row>
    <row r="52" spans="1:3">
      <c r="B52">
        <v>31</v>
      </c>
      <c r="C52" s="110" t="s">
        <v>2158</v>
      </c>
    </row>
    <row r="54" spans="1:3">
      <c r="A54">
        <v>801</v>
      </c>
      <c r="C54" s="110" t="s">
        <v>2118</v>
      </c>
    </row>
    <row r="55" spans="1:3">
      <c r="B55">
        <v>32</v>
      </c>
      <c r="C55" s="110" t="s">
        <v>2159</v>
      </c>
    </row>
    <row r="56" spans="1:3">
      <c r="B56">
        <v>33</v>
      </c>
      <c r="C56" s="110" t="s">
        <v>2160</v>
      </c>
    </row>
    <row r="57" spans="1:3">
      <c r="B57">
        <v>34</v>
      </c>
      <c r="C57" s="110" t="s">
        <v>2161</v>
      </c>
    </row>
    <row r="58" spans="1:3">
      <c r="C58" s="110"/>
    </row>
    <row r="59" spans="1:3">
      <c r="C59" s="110"/>
    </row>
    <row r="60" spans="1:3" ht="15">
      <c r="A60" s="235" t="s">
        <v>2154</v>
      </c>
      <c r="C60" s="359" t="s">
        <v>2399</v>
      </c>
    </row>
    <row r="61" spans="1:3" ht="15">
      <c r="C61" s="359" t="s">
        <v>2400</v>
      </c>
    </row>
    <row r="62" spans="1:3" ht="15">
      <c r="C62" s="359"/>
    </row>
    <row r="63" spans="1:3" ht="15">
      <c r="B63">
        <v>1</v>
      </c>
      <c r="C63" s="359" t="s">
        <v>2401</v>
      </c>
    </row>
    <row r="64" spans="1:3" ht="15">
      <c r="B64">
        <v>2</v>
      </c>
      <c r="C64" s="359" t="s">
        <v>2402</v>
      </c>
    </row>
    <row r="65" spans="1:3" ht="15">
      <c r="C65" s="359"/>
    </row>
    <row r="66" spans="1:3" ht="15">
      <c r="B66">
        <v>3</v>
      </c>
      <c r="C66" s="359" t="s">
        <v>2403</v>
      </c>
    </row>
    <row r="67" spans="1:3" ht="15">
      <c r="B67">
        <v>4</v>
      </c>
      <c r="C67" s="359" t="s">
        <v>2404</v>
      </c>
    </row>
    <row r="68" spans="1:3" ht="15">
      <c r="C68" s="359"/>
    </row>
    <row r="69" spans="1:3">
      <c r="A69">
        <v>204</v>
      </c>
      <c r="C69" s="110"/>
    </row>
    <row r="70" spans="1:3">
      <c r="B70">
        <v>5</v>
      </c>
      <c r="C70" s="110" t="s">
        <v>2405</v>
      </c>
    </row>
    <row r="71" spans="1:3">
      <c r="A71">
        <v>303</v>
      </c>
      <c r="C71" s="110"/>
    </row>
    <row r="72" spans="1:3">
      <c r="B72">
        <v>6</v>
      </c>
      <c r="C72" s="110" t="s">
        <v>2406</v>
      </c>
    </row>
    <row r="73" spans="1:3">
      <c r="C73" s="110"/>
    </row>
    <row r="74" spans="1:3">
      <c r="A74">
        <v>801</v>
      </c>
      <c r="C74" s="110" t="s">
        <v>2118</v>
      </c>
    </row>
    <row r="75" spans="1:3">
      <c r="B75">
        <v>7</v>
      </c>
      <c r="C75" s="110" t="s">
        <v>2159</v>
      </c>
    </row>
    <row r="76" spans="1:3">
      <c r="B76">
        <v>8</v>
      </c>
      <c r="C76" s="110" t="s">
        <v>2160</v>
      </c>
    </row>
    <row r="77" spans="1:3">
      <c r="B77">
        <v>9</v>
      </c>
      <c r="C77" s="110" t="s">
        <v>2407</v>
      </c>
    </row>
    <row r="80" spans="1:3" ht="15">
      <c r="A80" s="235" t="s">
        <v>2154</v>
      </c>
      <c r="C80" s="359" t="s">
        <v>2413</v>
      </c>
    </row>
    <row r="81" spans="1:11" ht="15">
      <c r="C81" s="359" t="s">
        <v>2411</v>
      </c>
    </row>
    <row r="82" spans="1:11">
      <c r="C82" t="s">
        <v>2412</v>
      </c>
    </row>
    <row r="83" spans="1:11">
      <c r="A83">
        <v>111</v>
      </c>
    </row>
    <row r="84" spans="1:11" ht="15">
      <c r="B84" s="1330">
        <v>1</v>
      </c>
      <c r="C84" t="s">
        <v>2409</v>
      </c>
    </row>
    <row r="85" spans="1:11" ht="15">
      <c r="B85" s="1330">
        <v>2</v>
      </c>
      <c r="C85" s="1377" t="s">
        <v>2408</v>
      </c>
    </row>
    <row r="86" spans="1:11" ht="15">
      <c r="B86" s="1330">
        <v>3</v>
      </c>
      <c r="C86" s="1377" t="s">
        <v>2146</v>
      </c>
    </row>
    <row r="88" spans="1:11">
      <c r="A88">
        <v>114</v>
      </c>
      <c r="C88" t="s">
        <v>2416</v>
      </c>
    </row>
    <row r="89" spans="1:11" ht="15">
      <c r="B89" s="1330">
        <v>1</v>
      </c>
      <c r="C89" t="s">
        <v>2409</v>
      </c>
    </row>
    <row r="90" spans="1:11" ht="15">
      <c r="B90" s="1330">
        <v>2</v>
      </c>
      <c r="C90" s="1377" t="s">
        <v>2415</v>
      </c>
    </row>
    <row r="91" spans="1:11" ht="15">
      <c r="B91" s="1330">
        <v>3</v>
      </c>
      <c r="C91" s="1377" t="s">
        <v>2146</v>
      </c>
    </row>
    <row r="93" spans="1:11" ht="15">
      <c r="A93">
        <v>214</v>
      </c>
      <c r="B93" s="1330">
        <v>1</v>
      </c>
      <c r="C93" t="s">
        <v>2423</v>
      </c>
    </row>
    <row r="94" spans="1:11">
      <c r="C94" s="189" t="s">
        <v>2417</v>
      </c>
      <c r="D94" s="1379">
        <v>43101</v>
      </c>
      <c r="E94" s="183">
        <v>0</v>
      </c>
      <c r="F94" s="183">
        <v>4486.3500000000004</v>
      </c>
      <c r="G94" s="183">
        <v>-4486.3500000000004</v>
      </c>
      <c r="H94" s="189" t="s">
        <v>2418</v>
      </c>
      <c r="I94" s="189" t="s">
        <v>2177</v>
      </c>
      <c r="J94" s="189" t="s">
        <v>2163</v>
      </c>
      <c r="K94" s="189" t="s">
        <v>2164</v>
      </c>
    </row>
    <row r="95" spans="1:11">
      <c r="C95" s="189" t="s">
        <v>2419</v>
      </c>
      <c r="D95" s="1379">
        <v>43465</v>
      </c>
      <c r="E95" s="183">
        <v>0</v>
      </c>
      <c r="F95" s="183">
        <v>1939.89</v>
      </c>
      <c r="G95" s="183">
        <v>-6426.24</v>
      </c>
      <c r="H95" s="189" t="s">
        <v>2418</v>
      </c>
      <c r="I95" s="189" t="s">
        <v>2420</v>
      </c>
      <c r="J95" s="189" t="s">
        <v>2163</v>
      </c>
      <c r="K95" s="189" t="s">
        <v>2164</v>
      </c>
    </row>
    <row r="96" spans="1:11">
      <c r="C96" s="189" t="s">
        <v>2421</v>
      </c>
      <c r="D96" s="1379">
        <v>43465</v>
      </c>
      <c r="E96" s="183">
        <v>485.42</v>
      </c>
      <c r="F96" s="183">
        <v>0</v>
      </c>
      <c r="G96" s="183">
        <v>-5940.82</v>
      </c>
      <c r="H96" s="189" t="s">
        <v>2418</v>
      </c>
      <c r="I96" s="189" t="s">
        <v>2422</v>
      </c>
      <c r="J96" s="189" t="s">
        <v>2163</v>
      </c>
      <c r="K96" s="189" t="s">
        <v>2164</v>
      </c>
    </row>
    <row r="97" spans="1:15">
      <c r="C97" s="189"/>
      <c r="D97" s="1379"/>
      <c r="E97" s="183"/>
      <c r="F97" s="183"/>
      <c r="G97" s="183"/>
      <c r="H97" s="189"/>
      <c r="I97" s="189"/>
      <c r="J97" s="189"/>
      <c r="K97" s="189"/>
    </row>
    <row r="98" spans="1:15">
      <c r="C98" t="s">
        <v>2162</v>
      </c>
      <c r="D98" t="s">
        <v>918</v>
      </c>
      <c r="F98">
        <v>0</v>
      </c>
      <c r="H98">
        <v>0</v>
      </c>
      <c r="J98">
        <v>0</v>
      </c>
      <c r="O98">
        <v>0</v>
      </c>
    </row>
    <row r="99" spans="1:15">
      <c r="C99" t="s">
        <v>2163</v>
      </c>
      <c r="D99" t="s">
        <v>2164</v>
      </c>
      <c r="F99">
        <v>4486.3500000000004</v>
      </c>
      <c r="H99">
        <v>5940.82</v>
      </c>
      <c r="J99">
        <v>5940.82</v>
      </c>
      <c r="O99">
        <v>5940.82</v>
      </c>
    </row>
    <row r="101" spans="1:15" ht="15">
      <c r="C101" s="1336">
        <v>7058</v>
      </c>
      <c r="D101" s="189" t="s">
        <v>2165</v>
      </c>
      <c r="E101" s="189" t="s">
        <v>2166</v>
      </c>
      <c r="F101" s="1123">
        <v>968.06</v>
      </c>
    </row>
    <row r="102" spans="1:15" ht="15">
      <c r="C102" s="1336">
        <v>7058</v>
      </c>
      <c r="D102" s="189" t="s">
        <v>2167</v>
      </c>
      <c r="E102" s="189" t="s">
        <v>2168</v>
      </c>
      <c r="F102" s="1123">
        <v>1854.82</v>
      </c>
    </row>
    <row r="103" spans="1:15" ht="15">
      <c r="C103" s="1336">
        <v>7059</v>
      </c>
      <c r="D103" s="189" t="s">
        <v>2169</v>
      </c>
      <c r="E103" s="189" t="s">
        <v>2170</v>
      </c>
      <c r="F103" s="137">
        <v>221.91</v>
      </c>
    </row>
    <row r="104" spans="1:15">
      <c r="G104" s="98">
        <f>SUM(F101:F103)</f>
        <v>3044.79</v>
      </c>
    </row>
    <row r="106" spans="1:15">
      <c r="G106" s="285">
        <f>+G94+G104</f>
        <v>-1441.5600000000004</v>
      </c>
    </row>
    <row r="107" spans="1:15">
      <c r="G107" s="285">
        <f>+G96-G106</f>
        <v>-4499.2599999999993</v>
      </c>
    </row>
    <row r="108" spans="1:15">
      <c r="G108" s="285">
        <f>+G107+G104</f>
        <v>-1454.4699999999993</v>
      </c>
    </row>
    <row r="110" spans="1:15">
      <c r="C110" s="110" t="s">
        <v>3244</v>
      </c>
    </row>
    <row r="111" spans="1:15">
      <c r="C111" s="110" t="s">
        <v>3245</v>
      </c>
    </row>
    <row r="112" spans="1:15">
      <c r="A112">
        <v>849</v>
      </c>
      <c r="C112" s="110" t="s">
        <v>3246</v>
      </c>
    </row>
    <row r="115" spans="1:5">
      <c r="C115" s="110" t="s">
        <v>3285</v>
      </c>
    </row>
    <row r="116" spans="1:5">
      <c r="A116">
        <v>800</v>
      </c>
      <c r="C116" s="110" t="s">
        <v>3286</v>
      </c>
    </row>
    <row r="119" spans="1:5">
      <c r="C119" s="110" t="s">
        <v>3294</v>
      </c>
    </row>
    <row r="120" spans="1:5">
      <c r="A120">
        <v>800</v>
      </c>
      <c r="C120" s="110" t="s">
        <v>3295</v>
      </c>
    </row>
    <row r="122" spans="1:5">
      <c r="C122" t="s">
        <v>3726</v>
      </c>
    </row>
    <row r="123" spans="1:5">
      <c r="B123">
        <v>1</v>
      </c>
      <c r="C123" t="s">
        <v>3296</v>
      </c>
    </row>
    <row r="124" spans="1:5">
      <c r="A124">
        <v>211</v>
      </c>
    </row>
    <row r="125" spans="1:5">
      <c r="B125">
        <v>2</v>
      </c>
      <c r="C125" s="110" t="s">
        <v>3308</v>
      </c>
    </row>
    <row r="126" spans="1:5">
      <c r="C126" s="1441">
        <v>2018</v>
      </c>
      <c r="D126" s="1442" t="s">
        <v>3309</v>
      </c>
      <c r="E126" s="1443">
        <v>47663.74</v>
      </c>
    </row>
    <row r="127" spans="1:5">
      <c r="C127" s="1441">
        <v>2019</v>
      </c>
      <c r="D127" s="1444" t="s">
        <v>3310</v>
      </c>
      <c r="E127" s="1443">
        <v>47663.74</v>
      </c>
    </row>
    <row r="128" spans="1:5">
      <c r="C128" s="1441">
        <v>2019</v>
      </c>
      <c r="D128" s="1444" t="s">
        <v>3311</v>
      </c>
      <c r="E128" s="1443">
        <v>47663.74</v>
      </c>
    </row>
    <row r="129" spans="1:5">
      <c r="C129" s="1441">
        <v>2019</v>
      </c>
      <c r="D129" s="1444" t="s">
        <v>3312</v>
      </c>
      <c r="E129" s="1443">
        <v>47663.74</v>
      </c>
    </row>
    <row r="130" spans="1:5">
      <c r="C130" s="1441">
        <v>2019</v>
      </c>
      <c r="D130" s="1444" t="s">
        <v>3309</v>
      </c>
      <c r="E130" s="1443">
        <v>47663.74</v>
      </c>
    </row>
    <row r="131" spans="1:5">
      <c r="E131" s="66"/>
    </row>
    <row r="132" spans="1:5">
      <c r="E132" s="66">
        <f>SUM(E126:E131)</f>
        <v>238318.69999999998</v>
      </c>
    </row>
    <row r="133" spans="1:5">
      <c r="C133" s="110" t="s">
        <v>3313</v>
      </c>
      <c r="E133" s="66">
        <v>5409.82</v>
      </c>
    </row>
    <row r="134" spans="1:5">
      <c r="C134" s="110" t="s">
        <v>3314</v>
      </c>
      <c r="E134" s="66">
        <f>+E132-E133</f>
        <v>232908.87999999998</v>
      </c>
    </row>
    <row r="135" spans="1:5">
      <c r="B135">
        <v>3</v>
      </c>
      <c r="C135" s="110" t="s">
        <v>3331</v>
      </c>
    </row>
    <row r="136" spans="1:5">
      <c r="B136">
        <v>4</v>
      </c>
      <c r="C136" s="110" t="s">
        <v>3332</v>
      </c>
    </row>
    <row r="137" spans="1:5">
      <c r="B137">
        <v>5</v>
      </c>
      <c r="C137" s="110" t="s">
        <v>3333</v>
      </c>
    </row>
    <row r="141" spans="1:5">
      <c r="B141" s="110" t="s">
        <v>3343</v>
      </c>
    </row>
    <row r="142" spans="1:5">
      <c r="C142" t="s">
        <v>3378</v>
      </c>
    </row>
    <row r="143" spans="1:5">
      <c r="C143" s="110" t="s">
        <v>3344</v>
      </c>
    </row>
    <row r="144" spans="1:5">
      <c r="A144">
        <v>302</v>
      </c>
      <c r="C144" s="110" t="s">
        <v>3345</v>
      </c>
    </row>
    <row r="145" spans="2:5">
      <c r="C145" s="110" t="s">
        <v>3346</v>
      </c>
    </row>
    <row r="146" spans="2:5">
      <c r="C146" s="110" t="s">
        <v>3347</v>
      </c>
    </row>
    <row r="147" spans="2:5">
      <c r="C147" s="110" t="s">
        <v>3377</v>
      </c>
    </row>
    <row r="148" spans="2:5">
      <c r="C148" s="110" t="s">
        <v>3379</v>
      </c>
    </row>
    <row r="149" spans="2:5">
      <c r="C149" s="110" t="s">
        <v>3380</v>
      </c>
    </row>
    <row r="150" spans="2:5">
      <c r="C150" s="57">
        <v>101112</v>
      </c>
      <c r="D150" s="245" t="s">
        <v>3337</v>
      </c>
      <c r="E150" s="1477">
        <v>-200</v>
      </c>
    </row>
    <row r="151" spans="2:5">
      <c r="C151" s="57">
        <v>1013923</v>
      </c>
      <c r="D151" s="245" t="s">
        <v>3340</v>
      </c>
      <c r="E151" s="1477">
        <v>-40.6</v>
      </c>
    </row>
    <row r="152" spans="2:5">
      <c r="C152" s="57">
        <v>103520</v>
      </c>
      <c r="D152" s="245" t="s">
        <v>3341</v>
      </c>
      <c r="E152" s="1477">
        <v>-1883.04</v>
      </c>
    </row>
    <row r="153" spans="2:5">
      <c r="C153" s="57">
        <v>103524</v>
      </c>
      <c r="D153" s="245" t="s">
        <v>3338</v>
      </c>
      <c r="E153" s="1477">
        <v>-550.05999999999995</v>
      </c>
    </row>
    <row r="154" spans="2:5">
      <c r="C154" s="57">
        <v>1042</v>
      </c>
      <c r="D154" s="245" t="s">
        <v>3339</v>
      </c>
      <c r="E154" s="1477">
        <v>-619.66</v>
      </c>
    </row>
    <row r="156" spans="2:5">
      <c r="C156" s="110" t="s">
        <v>3520</v>
      </c>
    </row>
    <row r="157" spans="2:5">
      <c r="B157" s="235"/>
      <c r="C157" s="235"/>
    </row>
    <row r="158" spans="2:5">
      <c r="B158" s="235" t="s">
        <v>3516</v>
      </c>
      <c r="C158" s="235"/>
    </row>
    <row r="159" spans="2:5">
      <c r="C159" s="1567" t="s">
        <v>3517</v>
      </c>
    </row>
    <row r="160" spans="2:5">
      <c r="C160" s="1567" t="s">
        <v>3518</v>
      </c>
    </row>
    <row r="161" spans="1:3">
      <c r="C161" s="1567" t="s">
        <v>3519</v>
      </c>
    </row>
    <row r="162" spans="1:3">
      <c r="C162" s="1567" t="s">
        <v>3521</v>
      </c>
    </row>
    <row r="164" spans="1:3">
      <c r="B164" t="s">
        <v>3707</v>
      </c>
    </row>
    <row r="165" spans="1:3">
      <c r="C165" s="1567" t="s">
        <v>3708</v>
      </c>
    </row>
    <row r="168" spans="1:3">
      <c r="B168" s="110" t="s">
        <v>3727</v>
      </c>
    </row>
    <row r="169" spans="1:3">
      <c r="A169">
        <v>216</v>
      </c>
      <c r="C169" s="110" t="s">
        <v>3728</v>
      </c>
    </row>
    <row r="170" spans="1:3">
      <c r="C170" s="110" t="s">
        <v>3729</v>
      </c>
    </row>
    <row r="171" spans="1:3">
      <c r="C171" s="110" t="s">
        <v>3730</v>
      </c>
    </row>
    <row r="172" spans="1:3">
      <c r="A172">
        <v>301</v>
      </c>
      <c r="C172" s="110" t="s">
        <v>3731</v>
      </c>
    </row>
    <row r="173" spans="1:3">
      <c r="A173">
        <v>302</v>
      </c>
      <c r="C173" s="110" t="s">
        <v>3731</v>
      </c>
    </row>
    <row r="174" spans="1:3">
      <c r="A174">
        <v>303</v>
      </c>
      <c r="C174" s="110" t="s">
        <v>3731</v>
      </c>
    </row>
    <row r="177" spans="2:4">
      <c r="B177" t="s">
        <v>3732</v>
      </c>
    </row>
    <row r="178" spans="2:4">
      <c r="C178" s="110" t="s">
        <v>3733</v>
      </c>
    </row>
    <row r="179" spans="2:4">
      <c r="C179" s="110" t="s">
        <v>3734</v>
      </c>
    </row>
    <row r="180" spans="2:4">
      <c r="C180" t="s">
        <v>3735</v>
      </c>
    </row>
    <row r="181" spans="2:4">
      <c r="C181" t="s">
        <v>3736</v>
      </c>
    </row>
    <row r="182" spans="2:4">
      <c r="C182" t="s">
        <v>3737</v>
      </c>
    </row>
    <row r="183" spans="2:4">
      <c r="C183" t="s">
        <v>3738</v>
      </c>
    </row>
    <row r="185" spans="2:4">
      <c r="B185" t="s">
        <v>3739</v>
      </c>
    </row>
    <row r="186" spans="2:4">
      <c r="C186" t="s">
        <v>3740</v>
      </c>
    </row>
    <row r="187" spans="2:4">
      <c r="C187" t="s">
        <v>3741</v>
      </c>
    </row>
    <row r="188" spans="2:4">
      <c r="C188" t="s">
        <v>3742</v>
      </c>
    </row>
    <row r="189" spans="2:4">
      <c r="C189" t="s">
        <v>3743</v>
      </c>
    </row>
    <row r="190" spans="2:4">
      <c r="C190" t="s">
        <v>3744</v>
      </c>
    </row>
    <row r="191" spans="2:4">
      <c r="C191" t="s">
        <v>3745</v>
      </c>
    </row>
    <row r="192" spans="2:4">
      <c r="C192" s="1663">
        <v>202070201002</v>
      </c>
      <c r="D192" s="1664" t="s">
        <v>3746</v>
      </c>
    </row>
    <row r="194" spans="2:4">
      <c r="C194" s="110" t="s">
        <v>3747</v>
      </c>
    </row>
    <row r="195" spans="2:4">
      <c r="C195" t="s">
        <v>3748</v>
      </c>
      <c r="D195">
        <v>1986108.92</v>
      </c>
    </row>
    <row r="196" spans="2:4">
      <c r="C196" t="s">
        <v>3749</v>
      </c>
      <c r="D196">
        <v>-2081153.98</v>
      </c>
    </row>
    <row r="197" spans="2:4">
      <c r="C197" t="s">
        <v>3750</v>
      </c>
      <c r="D197">
        <v>11814733.949999999</v>
      </c>
    </row>
    <row r="198" spans="2:4">
      <c r="D198">
        <v>0</v>
      </c>
    </row>
    <row r="199" spans="2:4">
      <c r="D199">
        <v>11719688.889999999</v>
      </c>
    </row>
    <row r="200" spans="2:4">
      <c r="C200" t="s">
        <v>3751</v>
      </c>
    </row>
    <row r="201" spans="2:4">
      <c r="C201" t="s">
        <v>3752</v>
      </c>
    </row>
    <row r="204" spans="2:4">
      <c r="B204" s="110" t="s">
        <v>3753</v>
      </c>
    </row>
    <row r="205" spans="2:4">
      <c r="C205" s="110" t="s">
        <v>3754</v>
      </c>
    </row>
    <row r="206" spans="2:4">
      <c r="C206" t="s">
        <v>3755</v>
      </c>
    </row>
    <row r="207" spans="2:4">
      <c r="C207" t="s">
        <v>3756</v>
      </c>
    </row>
    <row r="209" spans="2:3">
      <c r="B209" t="s">
        <v>3757</v>
      </c>
    </row>
    <row r="210" spans="2:3">
      <c r="C210" t="s">
        <v>3758</v>
      </c>
    </row>
    <row r="212" spans="2:3">
      <c r="B212" t="s">
        <v>3707</v>
      </c>
    </row>
    <row r="213" spans="2:3">
      <c r="C213" s="110" t="s">
        <v>3759</v>
      </c>
    </row>
    <row r="214" spans="2:3">
      <c r="C214" s="110" t="s">
        <v>3760</v>
      </c>
    </row>
    <row r="215" spans="2:3">
      <c r="C215" s="110" t="s">
        <v>3761</v>
      </c>
    </row>
    <row r="216" spans="2:3">
      <c r="C216" s="110" t="s">
        <v>3762</v>
      </c>
    </row>
    <row r="217" spans="2:3">
      <c r="C217" s="110" t="s">
        <v>3751</v>
      </c>
    </row>
    <row r="219" spans="2:3">
      <c r="B219" t="s">
        <v>4235</v>
      </c>
      <c r="C219" s="110"/>
    </row>
    <row r="220" spans="2:3">
      <c r="C220" s="110" t="s">
        <v>4236</v>
      </c>
    </row>
    <row r="221" spans="2:3">
      <c r="C221" s="110" t="s">
        <v>4237</v>
      </c>
    </row>
    <row r="222" spans="2:3">
      <c r="C222" s="110" t="s">
        <v>4239</v>
      </c>
    </row>
    <row r="223" spans="2:3">
      <c r="C223" s="110" t="s">
        <v>4233</v>
      </c>
    </row>
    <row r="224" spans="2:3">
      <c r="C224" s="110" t="s">
        <v>4240</v>
      </c>
    </row>
    <row r="225" spans="2:3">
      <c r="C225" t="s">
        <v>4238</v>
      </c>
    </row>
    <row r="226" spans="2:3">
      <c r="C226" t="s">
        <v>4241</v>
      </c>
    </row>
    <row r="227" spans="2:3">
      <c r="C227" t="s">
        <v>4242</v>
      </c>
    </row>
    <row r="229" spans="2:3">
      <c r="B229" t="s">
        <v>4435</v>
      </c>
    </row>
    <row r="230" spans="2:3">
      <c r="C230" t="s">
        <v>4436</v>
      </c>
    </row>
    <row r="231" spans="2:3">
      <c r="C231" t="s">
        <v>4437</v>
      </c>
    </row>
    <row r="233" spans="2:3">
      <c r="B233" t="s">
        <v>4440</v>
      </c>
    </row>
    <row r="234" spans="2:3">
      <c r="C234" t="s">
        <v>4441</v>
      </c>
    </row>
    <row r="236" spans="2:3">
      <c r="B236" t="s">
        <v>4442</v>
      </c>
    </row>
    <row r="237" spans="2:3">
      <c r="C237" t="s">
        <v>4443</v>
      </c>
    </row>
    <row r="238" spans="2:3">
      <c r="B238" t="s">
        <v>4444</v>
      </c>
    </row>
    <row r="239" spans="2:3">
      <c r="C239" s="1488" t="s">
        <v>4445</v>
      </c>
    </row>
    <row r="240" spans="2:3">
      <c r="C240" t="s">
        <v>4446</v>
      </c>
    </row>
    <row r="241" spans="2:5">
      <c r="C241" t="s">
        <v>4447</v>
      </c>
      <c r="D241" t="s">
        <v>4448</v>
      </c>
      <c r="E241">
        <v>1613534.55</v>
      </c>
    </row>
    <row r="242" spans="2:5">
      <c r="C242" t="s">
        <v>4449</v>
      </c>
    </row>
    <row r="243" spans="2:5" ht="38.25">
      <c r="C243" s="58" t="s">
        <v>3284</v>
      </c>
      <c r="D243" s="110" t="s">
        <v>4450</v>
      </c>
    </row>
    <row r="244" spans="2:5">
      <c r="C244" t="s">
        <v>4451</v>
      </c>
    </row>
    <row r="246" spans="2:5">
      <c r="B246" s="110" t="s">
        <v>4521</v>
      </c>
    </row>
    <row r="247" spans="2:5">
      <c r="C247" t="s">
        <v>4522</v>
      </c>
    </row>
    <row r="248" spans="2:5">
      <c r="C248" t="s">
        <v>4523</v>
      </c>
    </row>
    <row r="250" spans="2:5">
      <c r="B250" s="110" t="s">
        <v>4543</v>
      </c>
    </row>
    <row r="251" spans="2:5">
      <c r="C251" s="110" t="s">
        <v>4544</v>
      </c>
    </row>
    <row r="252" spans="2:5">
      <c r="C252" s="110" t="s">
        <v>4545</v>
      </c>
    </row>
    <row r="253" spans="2:5">
      <c r="C253" s="110" t="s">
        <v>4557</v>
      </c>
    </row>
    <row r="256" spans="2:5">
      <c r="B256" s="110" t="s">
        <v>4702</v>
      </c>
      <c r="C256" s="235" t="s">
        <v>4833</v>
      </c>
    </row>
    <row r="257" spans="2:4">
      <c r="B257">
        <v>601</v>
      </c>
      <c r="C257" s="110" t="s">
        <v>4850</v>
      </c>
      <c r="D257" s="66"/>
    </row>
    <row r="258" spans="2:4">
      <c r="B258">
        <v>104</v>
      </c>
      <c r="C258" s="110" t="s">
        <v>4855</v>
      </c>
      <c r="D258" s="66"/>
    </row>
    <row r="259" spans="2:4">
      <c r="B259">
        <v>105</v>
      </c>
      <c r="C259" s="110" t="s">
        <v>4856</v>
      </c>
      <c r="D259" s="607" t="s">
        <v>4863</v>
      </c>
    </row>
    <row r="260" spans="2:4">
      <c r="B260">
        <v>119</v>
      </c>
      <c r="C260" s="607" t="s">
        <v>4860</v>
      </c>
      <c r="D260" s="66"/>
    </row>
    <row r="261" spans="2:4">
      <c r="B261">
        <v>201</v>
      </c>
      <c r="C261" s="110" t="s">
        <v>4857</v>
      </c>
      <c r="D261" s="607" t="s">
        <v>4864</v>
      </c>
    </row>
    <row r="262" spans="2:4">
      <c r="B262">
        <v>600</v>
      </c>
      <c r="C262" s="110" t="s">
        <v>4858</v>
      </c>
      <c r="D262" s="66"/>
    </row>
    <row r="263" spans="2:4">
      <c r="C263" s="110" t="s">
        <v>4859</v>
      </c>
      <c r="D263" s="66"/>
    </row>
    <row r="264" spans="2:4">
      <c r="B264">
        <v>103</v>
      </c>
      <c r="C264" s="110" t="s">
        <v>4861</v>
      </c>
      <c r="D264" s="110" t="s">
        <v>4862</v>
      </c>
    </row>
    <row r="265" spans="2:4">
      <c r="B265">
        <v>800</v>
      </c>
      <c r="C265" s="110" t="s">
        <v>4865</v>
      </c>
    </row>
    <row r="266" spans="2:4">
      <c r="B266">
        <v>800</v>
      </c>
      <c r="C266" s="110" t="s">
        <v>4866</v>
      </c>
    </row>
    <row r="267" spans="2:4">
      <c r="B267">
        <v>800</v>
      </c>
      <c r="C267" s="110" t="s">
        <v>4867</v>
      </c>
    </row>
  </sheetData>
  <pageMargins left="0.7" right="0.7" top="0.75" bottom="0.75" header="0.3" footer="0.3"/>
  <pageSetup paperSize="9" scale="7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5">
    <tabColor rgb="FFFFC000"/>
  </sheetPr>
  <dimension ref="A1:H75"/>
  <sheetViews>
    <sheetView workbookViewId="0"/>
  </sheetViews>
  <sheetFormatPr baseColWidth="10" defaultRowHeight="15.75"/>
  <cols>
    <col min="1" max="1" width="2.28515625" style="1192" customWidth="1"/>
    <col min="2" max="2" width="9.85546875" style="1192" customWidth="1"/>
    <col min="3" max="3" width="4.7109375" style="1192" customWidth="1"/>
    <col min="4" max="4" width="15.28515625" style="1192" customWidth="1"/>
    <col min="5" max="5" width="3.7109375" style="1192" customWidth="1"/>
    <col min="6" max="6" width="22.85546875" style="1192" customWidth="1"/>
    <col min="7" max="7" width="18" style="1192" customWidth="1"/>
    <col min="8" max="8" width="17.7109375" style="1192" customWidth="1"/>
    <col min="10" max="10" width="12.7109375" customWidth="1"/>
    <col min="257" max="257" width="2.28515625" customWidth="1"/>
    <col min="258" max="258" width="5.7109375" customWidth="1"/>
    <col min="259" max="259" width="4.7109375" customWidth="1"/>
    <col min="260" max="260" width="15.28515625" customWidth="1"/>
    <col min="261" max="261" width="3.7109375" customWidth="1"/>
    <col min="262" max="262" width="38.5703125" customWidth="1"/>
    <col min="263" max="263" width="12.5703125" customWidth="1"/>
    <col min="264" max="264" width="12" customWidth="1"/>
    <col min="266" max="266" width="12.7109375" customWidth="1"/>
    <col min="513" max="513" width="2.28515625" customWidth="1"/>
    <col min="514" max="514" width="5.7109375" customWidth="1"/>
    <col min="515" max="515" width="4.7109375" customWidth="1"/>
    <col min="516" max="516" width="15.28515625" customWidth="1"/>
    <col min="517" max="517" width="3.7109375" customWidth="1"/>
    <col min="518" max="518" width="38.5703125" customWidth="1"/>
    <col min="519" max="519" width="12.5703125" customWidth="1"/>
    <col min="520" max="520" width="12" customWidth="1"/>
    <col min="522" max="522" width="12.7109375" customWidth="1"/>
    <col min="769" max="769" width="2.28515625" customWidth="1"/>
    <col min="770" max="770" width="5.7109375" customWidth="1"/>
    <col min="771" max="771" width="4.7109375" customWidth="1"/>
    <col min="772" max="772" width="15.28515625" customWidth="1"/>
    <col min="773" max="773" width="3.7109375" customWidth="1"/>
    <col min="774" max="774" width="38.5703125" customWidth="1"/>
    <col min="775" max="775" width="12.5703125" customWidth="1"/>
    <col min="776" max="776" width="12" customWidth="1"/>
    <col min="778" max="778" width="12.7109375" customWidth="1"/>
    <col min="1025" max="1025" width="2.28515625" customWidth="1"/>
    <col min="1026" max="1026" width="5.7109375" customWidth="1"/>
    <col min="1027" max="1027" width="4.7109375" customWidth="1"/>
    <col min="1028" max="1028" width="15.28515625" customWidth="1"/>
    <col min="1029" max="1029" width="3.7109375" customWidth="1"/>
    <col min="1030" max="1030" width="38.5703125" customWidth="1"/>
    <col min="1031" max="1031" width="12.5703125" customWidth="1"/>
    <col min="1032" max="1032" width="12" customWidth="1"/>
    <col min="1034" max="1034" width="12.7109375" customWidth="1"/>
    <col min="1281" max="1281" width="2.28515625" customWidth="1"/>
    <col min="1282" max="1282" width="5.7109375" customWidth="1"/>
    <col min="1283" max="1283" width="4.7109375" customWidth="1"/>
    <col min="1284" max="1284" width="15.28515625" customWidth="1"/>
    <col min="1285" max="1285" width="3.7109375" customWidth="1"/>
    <col min="1286" max="1286" width="38.5703125" customWidth="1"/>
    <col min="1287" max="1287" width="12.5703125" customWidth="1"/>
    <col min="1288" max="1288" width="12" customWidth="1"/>
    <col min="1290" max="1290" width="12.7109375" customWidth="1"/>
    <col min="1537" max="1537" width="2.28515625" customWidth="1"/>
    <col min="1538" max="1538" width="5.7109375" customWidth="1"/>
    <col min="1539" max="1539" width="4.7109375" customWidth="1"/>
    <col min="1540" max="1540" width="15.28515625" customWidth="1"/>
    <col min="1541" max="1541" width="3.7109375" customWidth="1"/>
    <col min="1542" max="1542" width="38.5703125" customWidth="1"/>
    <col min="1543" max="1543" width="12.5703125" customWidth="1"/>
    <col min="1544" max="1544" width="12" customWidth="1"/>
    <col min="1546" max="1546" width="12.7109375" customWidth="1"/>
    <col min="1793" max="1793" width="2.28515625" customWidth="1"/>
    <col min="1794" max="1794" width="5.7109375" customWidth="1"/>
    <col min="1795" max="1795" width="4.7109375" customWidth="1"/>
    <col min="1796" max="1796" width="15.28515625" customWidth="1"/>
    <col min="1797" max="1797" width="3.7109375" customWidth="1"/>
    <col min="1798" max="1798" width="38.5703125" customWidth="1"/>
    <col min="1799" max="1799" width="12.5703125" customWidth="1"/>
    <col min="1800" max="1800" width="12" customWidth="1"/>
    <col min="1802" max="1802" width="12.7109375" customWidth="1"/>
    <col min="2049" max="2049" width="2.28515625" customWidth="1"/>
    <col min="2050" max="2050" width="5.7109375" customWidth="1"/>
    <col min="2051" max="2051" width="4.7109375" customWidth="1"/>
    <col min="2052" max="2052" width="15.28515625" customWidth="1"/>
    <col min="2053" max="2053" width="3.7109375" customWidth="1"/>
    <col min="2054" max="2054" width="38.5703125" customWidth="1"/>
    <col min="2055" max="2055" width="12.5703125" customWidth="1"/>
    <col min="2056" max="2056" width="12" customWidth="1"/>
    <col min="2058" max="2058" width="12.7109375" customWidth="1"/>
    <col min="2305" max="2305" width="2.28515625" customWidth="1"/>
    <col min="2306" max="2306" width="5.7109375" customWidth="1"/>
    <col min="2307" max="2307" width="4.7109375" customWidth="1"/>
    <col min="2308" max="2308" width="15.28515625" customWidth="1"/>
    <col min="2309" max="2309" width="3.7109375" customWidth="1"/>
    <col min="2310" max="2310" width="38.5703125" customWidth="1"/>
    <col min="2311" max="2311" width="12.5703125" customWidth="1"/>
    <col min="2312" max="2312" width="12" customWidth="1"/>
    <col min="2314" max="2314" width="12.7109375" customWidth="1"/>
    <col min="2561" max="2561" width="2.28515625" customWidth="1"/>
    <col min="2562" max="2562" width="5.7109375" customWidth="1"/>
    <col min="2563" max="2563" width="4.7109375" customWidth="1"/>
    <col min="2564" max="2564" width="15.28515625" customWidth="1"/>
    <col min="2565" max="2565" width="3.7109375" customWidth="1"/>
    <col min="2566" max="2566" width="38.5703125" customWidth="1"/>
    <col min="2567" max="2567" width="12.5703125" customWidth="1"/>
    <col min="2568" max="2568" width="12" customWidth="1"/>
    <col min="2570" max="2570" width="12.7109375" customWidth="1"/>
    <col min="2817" max="2817" width="2.28515625" customWidth="1"/>
    <col min="2818" max="2818" width="5.7109375" customWidth="1"/>
    <col min="2819" max="2819" width="4.7109375" customWidth="1"/>
    <col min="2820" max="2820" width="15.28515625" customWidth="1"/>
    <col min="2821" max="2821" width="3.7109375" customWidth="1"/>
    <col min="2822" max="2822" width="38.5703125" customWidth="1"/>
    <col min="2823" max="2823" width="12.5703125" customWidth="1"/>
    <col min="2824" max="2824" width="12" customWidth="1"/>
    <col min="2826" max="2826" width="12.7109375" customWidth="1"/>
    <col min="3073" max="3073" width="2.28515625" customWidth="1"/>
    <col min="3074" max="3074" width="5.7109375" customWidth="1"/>
    <col min="3075" max="3075" width="4.7109375" customWidth="1"/>
    <col min="3076" max="3076" width="15.28515625" customWidth="1"/>
    <col min="3077" max="3077" width="3.7109375" customWidth="1"/>
    <col min="3078" max="3078" width="38.5703125" customWidth="1"/>
    <col min="3079" max="3079" width="12.5703125" customWidth="1"/>
    <col min="3080" max="3080" width="12" customWidth="1"/>
    <col min="3082" max="3082" width="12.7109375" customWidth="1"/>
    <col min="3329" max="3329" width="2.28515625" customWidth="1"/>
    <col min="3330" max="3330" width="5.7109375" customWidth="1"/>
    <col min="3331" max="3331" width="4.7109375" customWidth="1"/>
    <col min="3332" max="3332" width="15.28515625" customWidth="1"/>
    <col min="3333" max="3333" width="3.7109375" customWidth="1"/>
    <col min="3334" max="3334" width="38.5703125" customWidth="1"/>
    <col min="3335" max="3335" width="12.5703125" customWidth="1"/>
    <col min="3336" max="3336" width="12" customWidth="1"/>
    <col min="3338" max="3338" width="12.7109375" customWidth="1"/>
    <col min="3585" max="3585" width="2.28515625" customWidth="1"/>
    <col min="3586" max="3586" width="5.7109375" customWidth="1"/>
    <col min="3587" max="3587" width="4.7109375" customWidth="1"/>
    <col min="3588" max="3588" width="15.28515625" customWidth="1"/>
    <col min="3589" max="3589" width="3.7109375" customWidth="1"/>
    <col min="3590" max="3590" width="38.5703125" customWidth="1"/>
    <col min="3591" max="3591" width="12.5703125" customWidth="1"/>
    <col min="3592" max="3592" width="12" customWidth="1"/>
    <col min="3594" max="3594" width="12.7109375" customWidth="1"/>
    <col min="3841" max="3841" width="2.28515625" customWidth="1"/>
    <col min="3842" max="3842" width="5.7109375" customWidth="1"/>
    <col min="3843" max="3843" width="4.7109375" customWidth="1"/>
    <col min="3844" max="3844" width="15.28515625" customWidth="1"/>
    <col min="3845" max="3845" width="3.7109375" customWidth="1"/>
    <col min="3846" max="3846" width="38.5703125" customWidth="1"/>
    <col min="3847" max="3847" width="12.5703125" customWidth="1"/>
    <col min="3848" max="3848" width="12" customWidth="1"/>
    <col min="3850" max="3850" width="12.7109375" customWidth="1"/>
    <col min="4097" max="4097" width="2.28515625" customWidth="1"/>
    <col min="4098" max="4098" width="5.7109375" customWidth="1"/>
    <col min="4099" max="4099" width="4.7109375" customWidth="1"/>
    <col min="4100" max="4100" width="15.28515625" customWidth="1"/>
    <col min="4101" max="4101" width="3.7109375" customWidth="1"/>
    <col min="4102" max="4102" width="38.5703125" customWidth="1"/>
    <col min="4103" max="4103" width="12.5703125" customWidth="1"/>
    <col min="4104" max="4104" width="12" customWidth="1"/>
    <col min="4106" max="4106" width="12.7109375" customWidth="1"/>
    <col min="4353" max="4353" width="2.28515625" customWidth="1"/>
    <col min="4354" max="4354" width="5.7109375" customWidth="1"/>
    <col min="4355" max="4355" width="4.7109375" customWidth="1"/>
    <col min="4356" max="4356" width="15.28515625" customWidth="1"/>
    <col min="4357" max="4357" width="3.7109375" customWidth="1"/>
    <col min="4358" max="4358" width="38.5703125" customWidth="1"/>
    <col min="4359" max="4359" width="12.5703125" customWidth="1"/>
    <col min="4360" max="4360" width="12" customWidth="1"/>
    <col min="4362" max="4362" width="12.7109375" customWidth="1"/>
    <col min="4609" max="4609" width="2.28515625" customWidth="1"/>
    <col min="4610" max="4610" width="5.7109375" customWidth="1"/>
    <col min="4611" max="4611" width="4.7109375" customWidth="1"/>
    <col min="4612" max="4612" width="15.28515625" customWidth="1"/>
    <col min="4613" max="4613" width="3.7109375" customWidth="1"/>
    <col min="4614" max="4614" width="38.5703125" customWidth="1"/>
    <col min="4615" max="4615" width="12.5703125" customWidth="1"/>
    <col min="4616" max="4616" width="12" customWidth="1"/>
    <col min="4618" max="4618" width="12.7109375" customWidth="1"/>
    <col min="4865" max="4865" width="2.28515625" customWidth="1"/>
    <col min="4866" max="4866" width="5.7109375" customWidth="1"/>
    <col min="4867" max="4867" width="4.7109375" customWidth="1"/>
    <col min="4868" max="4868" width="15.28515625" customWidth="1"/>
    <col min="4869" max="4869" width="3.7109375" customWidth="1"/>
    <col min="4870" max="4870" width="38.5703125" customWidth="1"/>
    <col min="4871" max="4871" width="12.5703125" customWidth="1"/>
    <col min="4872" max="4872" width="12" customWidth="1"/>
    <col min="4874" max="4874" width="12.7109375" customWidth="1"/>
    <col min="5121" max="5121" width="2.28515625" customWidth="1"/>
    <col min="5122" max="5122" width="5.7109375" customWidth="1"/>
    <col min="5123" max="5123" width="4.7109375" customWidth="1"/>
    <col min="5124" max="5124" width="15.28515625" customWidth="1"/>
    <col min="5125" max="5125" width="3.7109375" customWidth="1"/>
    <col min="5126" max="5126" width="38.5703125" customWidth="1"/>
    <col min="5127" max="5127" width="12.5703125" customWidth="1"/>
    <col min="5128" max="5128" width="12" customWidth="1"/>
    <col min="5130" max="5130" width="12.7109375" customWidth="1"/>
    <col min="5377" max="5377" width="2.28515625" customWidth="1"/>
    <col min="5378" max="5378" width="5.7109375" customWidth="1"/>
    <col min="5379" max="5379" width="4.7109375" customWidth="1"/>
    <col min="5380" max="5380" width="15.28515625" customWidth="1"/>
    <col min="5381" max="5381" width="3.7109375" customWidth="1"/>
    <col min="5382" max="5382" width="38.5703125" customWidth="1"/>
    <col min="5383" max="5383" width="12.5703125" customWidth="1"/>
    <col min="5384" max="5384" width="12" customWidth="1"/>
    <col min="5386" max="5386" width="12.7109375" customWidth="1"/>
    <col min="5633" max="5633" width="2.28515625" customWidth="1"/>
    <col min="5634" max="5634" width="5.7109375" customWidth="1"/>
    <col min="5635" max="5635" width="4.7109375" customWidth="1"/>
    <col min="5636" max="5636" width="15.28515625" customWidth="1"/>
    <col min="5637" max="5637" width="3.7109375" customWidth="1"/>
    <col min="5638" max="5638" width="38.5703125" customWidth="1"/>
    <col min="5639" max="5639" width="12.5703125" customWidth="1"/>
    <col min="5640" max="5640" width="12" customWidth="1"/>
    <col min="5642" max="5642" width="12.7109375" customWidth="1"/>
    <col min="5889" max="5889" width="2.28515625" customWidth="1"/>
    <col min="5890" max="5890" width="5.7109375" customWidth="1"/>
    <col min="5891" max="5891" width="4.7109375" customWidth="1"/>
    <col min="5892" max="5892" width="15.28515625" customWidth="1"/>
    <col min="5893" max="5893" width="3.7109375" customWidth="1"/>
    <col min="5894" max="5894" width="38.5703125" customWidth="1"/>
    <col min="5895" max="5895" width="12.5703125" customWidth="1"/>
    <col min="5896" max="5896" width="12" customWidth="1"/>
    <col min="5898" max="5898" width="12.7109375" customWidth="1"/>
    <col min="6145" max="6145" width="2.28515625" customWidth="1"/>
    <col min="6146" max="6146" width="5.7109375" customWidth="1"/>
    <col min="6147" max="6147" width="4.7109375" customWidth="1"/>
    <col min="6148" max="6148" width="15.28515625" customWidth="1"/>
    <col min="6149" max="6149" width="3.7109375" customWidth="1"/>
    <col min="6150" max="6150" width="38.5703125" customWidth="1"/>
    <col min="6151" max="6151" width="12.5703125" customWidth="1"/>
    <col min="6152" max="6152" width="12" customWidth="1"/>
    <col min="6154" max="6154" width="12.7109375" customWidth="1"/>
    <col min="6401" max="6401" width="2.28515625" customWidth="1"/>
    <col min="6402" max="6402" width="5.7109375" customWidth="1"/>
    <col min="6403" max="6403" width="4.7109375" customWidth="1"/>
    <col min="6404" max="6404" width="15.28515625" customWidth="1"/>
    <col min="6405" max="6405" width="3.7109375" customWidth="1"/>
    <col min="6406" max="6406" width="38.5703125" customWidth="1"/>
    <col min="6407" max="6407" width="12.5703125" customWidth="1"/>
    <col min="6408" max="6408" width="12" customWidth="1"/>
    <col min="6410" max="6410" width="12.7109375" customWidth="1"/>
    <col min="6657" max="6657" width="2.28515625" customWidth="1"/>
    <col min="6658" max="6658" width="5.7109375" customWidth="1"/>
    <col min="6659" max="6659" width="4.7109375" customWidth="1"/>
    <col min="6660" max="6660" width="15.28515625" customWidth="1"/>
    <col min="6661" max="6661" width="3.7109375" customWidth="1"/>
    <col min="6662" max="6662" width="38.5703125" customWidth="1"/>
    <col min="6663" max="6663" width="12.5703125" customWidth="1"/>
    <col min="6664" max="6664" width="12" customWidth="1"/>
    <col min="6666" max="6666" width="12.7109375" customWidth="1"/>
    <col min="6913" max="6913" width="2.28515625" customWidth="1"/>
    <col min="6914" max="6914" width="5.7109375" customWidth="1"/>
    <col min="6915" max="6915" width="4.7109375" customWidth="1"/>
    <col min="6916" max="6916" width="15.28515625" customWidth="1"/>
    <col min="6917" max="6917" width="3.7109375" customWidth="1"/>
    <col min="6918" max="6918" width="38.5703125" customWidth="1"/>
    <col min="6919" max="6919" width="12.5703125" customWidth="1"/>
    <col min="6920" max="6920" width="12" customWidth="1"/>
    <col min="6922" max="6922" width="12.7109375" customWidth="1"/>
    <col min="7169" max="7169" width="2.28515625" customWidth="1"/>
    <col min="7170" max="7170" width="5.7109375" customWidth="1"/>
    <col min="7171" max="7171" width="4.7109375" customWidth="1"/>
    <col min="7172" max="7172" width="15.28515625" customWidth="1"/>
    <col min="7173" max="7173" width="3.7109375" customWidth="1"/>
    <col min="7174" max="7174" width="38.5703125" customWidth="1"/>
    <col min="7175" max="7175" width="12.5703125" customWidth="1"/>
    <col min="7176" max="7176" width="12" customWidth="1"/>
    <col min="7178" max="7178" width="12.7109375" customWidth="1"/>
    <col min="7425" max="7425" width="2.28515625" customWidth="1"/>
    <col min="7426" max="7426" width="5.7109375" customWidth="1"/>
    <col min="7427" max="7427" width="4.7109375" customWidth="1"/>
    <col min="7428" max="7428" width="15.28515625" customWidth="1"/>
    <col min="7429" max="7429" width="3.7109375" customWidth="1"/>
    <col min="7430" max="7430" width="38.5703125" customWidth="1"/>
    <col min="7431" max="7431" width="12.5703125" customWidth="1"/>
    <col min="7432" max="7432" width="12" customWidth="1"/>
    <col min="7434" max="7434" width="12.7109375" customWidth="1"/>
    <col min="7681" max="7681" width="2.28515625" customWidth="1"/>
    <col min="7682" max="7682" width="5.7109375" customWidth="1"/>
    <col min="7683" max="7683" width="4.7109375" customWidth="1"/>
    <col min="7684" max="7684" width="15.28515625" customWidth="1"/>
    <col min="7685" max="7685" width="3.7109375" customWidth="1"/>
    <col min="7686" max="7686" width="38.5703125" customWidth="1"/>
    <col min="7687" max="7687" width="12.5703125" customWidth="1"/>
    <col min="7688" max="7688" width="12" customWidth="1"/>
    <col min="7690" max="7690" width="12.7109375" customWidth="1"/>
    <col min="7937" max="7937" width="2.28515625" customWidth="1"/>
    <col min="7938" max="7938" width="5.7109375" customWidth="1"/>
    <col min="7939" max="7939" width="4.7109375" customWidth="1"/>
    <col min="7940" max="7940" width="15.28515625" customWidth="1"/>
    <col min="7941" max="7941" width="3.7109375" customWidth="1"/>
    <col min="7942" max="7942" width="38.5703125" customWidth="1"/>
    <col min="7943" max="7943" width="12.5703125" customWidth="1"/>
    <col min="7944" max="7944" width="12" customWidth="1"/>
    <col min="7946" max="7946" width="12.7109375" customWidth="1"/>
    <col min="8193" max="8193" width="2.28515625" customWidth="1"/>
    <col min="8194" max="8194" width="5.7109375" customWidth="1"/>
    <col min="8195" max="8195" width="4.7109375" customWidth="1"/>
    <col min="8196" max="8196" width="15.28515625" customWidth="1"/>
    <col min="8197" max="8197" width="3.7109375" customWidth="1"/>
    <col min="8198" max="8198" width="38.5703125" customWidth="1"/>
    <col min="8199" max="8199" width="12.5703125" customWidth="1"/>
    <col min="8200" max="8200" width="12" customWidth="1"/>
    <col min="8202" max="8202" width="12.7109375" customWidth="1"/>
    <col min="8449" max="8449" width="2.28515625" customWidth="1"/>
    <col min="8450" max="8450" width="5.7109375" customWidth="1"/>
    <col min="8451" max="8451" width="4.7109375" customWidth="1"/>
    <col min="8452" max="8452" width="15.28515625" customWidth="1"/>
    <col min="8453" max="8453" width="3.7109375" customWidth="1"/>
    <col min="8454" max="8454" width="38.5703125" customWidth="1"/>
    <col min="8455" max="8455" width="12.5703125" customWidth="1"/>
    <col min="8456" max="8456" width="12" customWidth="1"/>
    <col min="8458" max="8458" width="12.7109375" customWidth="1"/>
    <col min="8705" max="8705" width="2.28515625" customWidth="1"/>
    <col min="8706" max="8706" width="5.7109375" customWidth="1"/>
    <col min="8707" max="8707" width="4.7109375" customWidth="1"/>
    <col min="8708" max="8708" width="15.28515625" customWidth="1"/>
    <col min="8709" max="8709" width="3.7109375" customWidth="1"/>
    <col min="8710" max="8710" width="38.5703125" customWidth="1"/>
    <col min="8711" max="8711" width="12.5703125" customWidth="1"/>
    <col min="8712" max="8712" width="12" customWidth="1"/>
    <col min="8714" max="8714" width="12.7109375" customWidth="1"/>
    <col min="8961" max="8961" width="2.28515625" customWidth="1"/>
    <col min="8962" max="8962" width="5.7109375" customWidth="1"/>
    <col min="8963" max="8963" width="4.7109375" customWidth="1"/>
    <col min="8964" max="8964" width="15.28515625" customWidth="1"/>
    <col min="8965" max="8965" width="3.7109375" customWidth="1"/>
    <col min="8966" max="8966" width="38.5703125" customWidth="1"/>
    <col min="8967" max="8967" width="12.5703125" customWidth="1"/>
    <col min="8968" max="8968" width="12" customWidth="1"/>
    <col min="8970" max="8970" width="12.7109375" customWidth="1"/>
    <col min="9217" max="9217" width="2.28515625" customWidth="1"/>
    <col min="9218" max="9218" width="5.7109375" customWidth="1"/>
    <col min="9219" max="9219" width="4.7109375" customWidth="1"/>
    <col min="9220" max="9220" width="15.28515625" customWidth="1"/>
    <col min="9221" max="9221" width="3.7109375" customWidth="1"/>
    <col min="9222" max="9222" width="38.5703125" customWidth="1"/>
    <col min="9223" max="9223" width="12.5703125" customWidth="1"/>
    <col min="9224" max="9224" width="12" customWidth="1"/>
    <col min="9226" max="9226" width="12.7109375" customWidth="1"/>
    <col min="9473" max="9473" width="2.28515625" customWidth="1"/>
    <col min="9474" max="9474" width="5.7109375" customWidth="1"/>
    <col min="9475" max="9475" width="4.7109375" customWidth="1"/>
    <col min="9476" max="9476" width="15.28515625" customWidth="1"/>
    <col min="9477" max="9477" width="3.7109375" customWidth="1"/>
    <col min="9478" max="9478" width="38.5703125" customWidth="1"/>
    <col min="9479" max="9479" width="12.5703125" customWidth="1"/>
    <col min="9480" max="9480" width="12" customWidth="1"/>
    <col min="9482" max="9482" width="12.7109375" customWidth="1"/>
    <col min="9729" max="9729" width="2.28515625" customWidth="1"/>
    <col min="9730" max="9730" width="5.7109375" customWidth="1"/>
    <col min="9731" max="9731" width="4.7109375" customWidth="1"/>
    <col min="9732" max="9732" width="15.28515625" customWidth="1"/>
    <col min="9733" max="9733" width="3.7109375" customWidth="1"/>
    <col min="9734" max="9734" width="38.5703125" customWidth="1"/>
    <col min="9735" max="9735" width="12.5703125" customWidth="1"/>
    <col min="9736" max="9736" width="12" customWidth="1"/>
    <col min="9738" max="9738" width="12.7109375" customWidth="1"/>
    <col min="9985" max="9985" width="2.28515625" customWidth="1"/>
    <col min="9986" max="9986" width="5.7109375" customWidth="1"/>
    <col min="9987" max="9987" width="4.7109375" customWidth="1"/>
    <col min="9988" max="9988" width="15.28515625" customWidth="1"/>
    <col min="9989" max="9989" width="3.7109375" customWidth="1"/>
    <col min="9990" max="9990" width="38.5703125" customWidth="1"/>
    <col min="9991" max="9991" width="12.5703125" customWidth="1"/>
    <col min="9992" max="9992" width="12" customWidth="1"/>
    <col min="9994" max="9994" width="12.7109375" customWidth="1"/>
    <col min="10241" max="10241" width="2.28515625" customWidth="1"/>
    <col min="10242" max="10242" width="5.7109375" customWidth="1"/>
    <col min="10243" max="10243" width="4.7109375" customWidth="1"/>
    <col min="10244" max="10244" width="15.28515625" customWidth="1"/>
    <col min="10245" max="10245" width="3.7109375" customWidth="1"/>
    <col min="10246" max="10246" width="38.5703125" customWidth="1"/>
    <col min="10247" max="10247" width="12.5703125" customWidth="1"/>
    <col min="10248" max="10248" width="12" customWidth="1"/>
    <col min="10250" max="10250" width="12.7109375" customWidth="1"/>
    <col min="10497" max="10497" width="2.28515625" customWidth="1"/>
    <col min="10498" max="10498" width="5.7109375" customWidth="1"/>
    <col min="10499" max="10499" width="4.7109375" customWidth="1"/>
    <col min="10500" max="10500" width="15.28515625" customWidth="1"/>
    <col min="10501" max="10501" width="3.7109375" customWidth="1"/>
    <col min="10502" max="10502" width="38.5703125" customWidth="1"/>
    <col min="10503" max="10503" width="12.5703125" customWidth="1"/>
    <col min="10504" max="10504" width="12" customWidth="1"/>
    <col min="10506" max="10506" width="12.7109375" customWidth="1"/>
    <col min="10753" max="10753" width="2.28515625" customWidth="1"/>
    <col min="10754" max="10754" width="5.7109375" customWidth="1"/>
    <col min="10755" max="10755" width="4.7109375" customWidth="1"/>
    <col min="10756" max="10756" width="15.28515625" customWidth="1"/>
    <col min="10757" max="10757" width="3.7109375" customWidth="1"/>
    <col min="10758" max="10758" width="38.5703125" customWidth="1"/>
    <col min="10759" max="10759" width="12.5703125" customWidth="1"/>
    <col min="10760" max="10760" width="12" customWidth="1"/>
    <col min="10762" max="10762" width="12.7109375" customWidth="1"/>
    <col min="11009" max="11009" width="2.28515625" customWidth="1"/>
    <col min="11010" max="11010" width="5.7109375" customWidth="1"/>
    <col min="11011" max="11011" width="4.7109375" customWidth="1"/>
    <col min="11012" max="11012" width="15.28515625" customWidth="1"/>
    <col min="11013" max="11013" width="3.7109375" customWidth="1"/>
    <col min="11014" max="11014" width="38.5703125" customWidth="1"/>
    <col min="11015" max="11015" width="12.5703125" customWidth="1"/>
    <col min="11016" max="11016" width="12" customWidth="1"/>
    <col min="11018" max="11018" width="12.7109375" customWidth="1"/>
    <col min="11265" max="11265" width="2.28515625" customWidth="1"/>
    <col min="11266" max="11266" width="5.7109375" customWidth="1"/>
    <col min="11267" max="11267" width="4.7109375" customWidth="1"/>
    <col min="11268" max="11268" width="15.28515625" customWidth="1"/>
    <col min="11269" max="11269" width="3.7109375" customWidth="1"/>
    <col min="11270" max="11270" width="38.5703125" customWidth="1"/>
    <col min="11271" max="11271" width="12.5703125" customWidth="1"/>
    <col min="11272" max="11272" width="12" customWidth="1"/>
    <col min="11274" max="11274" width="12.7109375" customWidth="1"/>
    <col min="11521" max="11521" width="2.28515625" customWidth="1"/>
    <col min="11522" max="11522" width="5.7109375" customWidth="1"/>
    <col min="11523" max="11523" width="4.7109375" customWidth="1"/>
    <col min="11524" max="11524" width="15.28515625" customWidth="1"/>
    <col min="11525" max="11525" width="3.7109375" customWidth="1"/>
    <col min="11526" max="11526" width="38.5703125" customWidth="1"/>
    <col min="11527" max="11527" width="12.5703125" customWidth="1"/>
    <col min="11528" max="11528" width="12" customWidth="1"/>
    <col min="11530" max="11530" width="12.7109375" customWidth="1"/>
    <col min="11777" max="11777" width="2.28515625" customWidth="1"/>
    <col min="11778" max="11778" width="5.7109375" customWidth="1"/>
    <col min="11779" max="11779" width="4.7109375" customWidth="1"/>
    <col min="11780" max="11780" width="15.28515625" customWidth="1"/>
    <col min="11781" max="11781" width="3.7109375" customWidth="1"/>
    <col min="11782" max="11782" width="38.5703125" customWidth="1"/>
    <col min="11783" max="11783" width="12.5703125" customWidth="1"/>
    <col min="11784" max="11784" width="12" customWidth="1"/>
    <col min="11786" max="11786" width="12.7109375" customWidth="1"/>
    <col min="12033" max="12033" width="2.28515625" customWidth="1"/>
    <col min="12034" max="12034" width="5.7109375" customWidth="1"/>
    <col min="12035" max="12035" width="4.7109375" customWidth="1"/>
    <col min="12036" max="12036" width="15.28515625" customWidth="1"/>
    <col min="12037" max="12037" width="3.7109375" customWidth="1"/>
    <col min="12038" max="12038" width="38.5703125" customWidth="1"/>
    <col min="12039" max="12039" width="12.5703125" customWidth="1"/>
    <col min="12040" max="12040" width="12" customWidth="1"/>
    <col min="12042" max="12042" width="12.7109375" customWidth="1"/>
    <col min="12289" max="12289" width="2.28515625" customWidth="1"/>
    <col min="12290" max="12290" width="5.7109375" customWidth="1"/>
    <col min="12291" max="12291" width="4.7109375" customWidth="1"/>
    <col min="12292" max="12292" width="15.28515625" customWidth="1"/>
    <col min="12293" max="12293" width="3.7109375" customWidth="1"/>
    <col min="12294" max="12294" width="38.5703125" customWidth="1"/>
    <col min="12295" max="12295" width="12.5703125" customWidth="1"/>
    <col min="12296" max="12296" width="12" customWidth="1"/>
    <col min="12298" max="12298" width="12.7109375" customWidth="1"/>
    <col min="12545" max="12545" width="2.28515625" customWidth="1"/>
    <col min="12546" max="12546" width="5.7109375" customWidth="1"/>
    <col min="12547" max="12547" width="4.7109375" customWidth="1"/>
    <col min="12548" max="12548" width="15.28515625" customWidth="1"/>
    <col min="12549" max="12549" width="3.7109375" customWidth="1"/>
    <col min="12550" max="12550" width="38.5703125" customWidth="1"/>
    <col min="12551" max="12551" width="12.5703125" customWidth="1"/>
    <col min="12552" max="12552" width="12" customWidth="1"/>
    <col min="12554" max="12554" width="12.7109375" customWidth="1"/>
    <col min="12801" max="12801" width="2.28515625" customWidth="1"/>
    <col min="12802" max="12802" width="5.7109375" customWidth="1"/>
    <col min="12803" max="12803" width="4.7109375" customWidth="1"/>
    <col min="12804" max="12804" width="15.28515625" customWidth="1"/>
    <col min="12805" max="12805" width="3.7109375" customWidth="1"/>
    <col min="12806" max="12806" width="38.5703125" customWidth="1"/>
    <col min="12807" max="12807" width="12.5703125" customWidth="1"/>
    <col min="12808" max="12808" width="12" customWidth="1"/>
    <col min="12810" max="12810" width="12.7109375" customWidth="1"/>
    <col min="13057" max="13057" width="2.28515625" customWidth="1"/>
    <col min="13058" max="13058" width="5.7109375" customWidth="1"/>
    <col min="13059" max="13059" width="4.7109375" customWidth="1"/>
    <col min="13060" max="13060" width="15.28515625" customWidth="1"/>
    <col min="13061" max="13061" width="3.7109375" customWidth="1"/>
    <col min="13062" max="13062" width="38.5703125" customWidth="1"/>
    <col min="13063" max="13063" width="12.5703125" customWidth="1"/>
    <col min="13064" max="13064" width="12" customWidth="1"/>
    <col min="13066" max="13066" width="12.7109375" customWidth="1"/>
    <col min="13313" max="13313" width="2.28515625" customWidth="1"/>
    <col min="13314" max="13314" width="5.7109375" customWidth="1"/>
    <col min="13315" max="13315" width="4.7109375" customWidth="1"/>
    <col min="13316" max="13316" width="15.28515625" customWidth="1"/>
    <col min="13317" max="13317" width="3.7109375" customWidth="1"/>
    <col min="13318" max="13318" width="38.5703125" customWidth="1"/>
    <col min="13319" max="13319" width="12.5703125" customWidth="1"/>
    <col min="13320" max="13320" width="12" customWidth="1"/>
    <col min="13322" max="13322" width="12.7109375" customWidth="1"/>
    <col min="13569" max="13569" width="2.28515625" customWidth="1"/>
    <col min="13570" max="13570" width="5.7109375" customWidth="1"/>
    <col min="13571" max="13571" width="4.7109375" customWidth="1"/>
    <col min="13572" max="13572" width="15.28515625" customWidth="1"/>
    <col min="13573" max="13573" width="3.7109375" customWidth="1"/>
    <col min="13574" max="13574" width="38.5703125" customWidth="1"/>
    <col min="13575" max="13575" width="12.5703125" customWidth="1"/>
    <col min="13576" max="13576" width="12" customWidth="1"/>
    <col min="13578" max="13578" width="12.7109375" customWidth="1"/>
    <col min="13825" max="13825" width="2.28515625" customWidth="1"/>
    <col min="13826" max="13826" width="5.7109375" customWidth="1"/>
    <col min="13827" max="13827" width="4.7109375" customWidth="1"/>
    <col min="13828" max="13828" width="15.28515625" customWidth="1"/>
    <col min="13829" max="13829" width="3.7109375" customWidth="1"/>
    <col min="13830" max="13830" width="38.5703125" customWidth="1"/>
    <col min="13831" max="13831" width="12.5703125" customWidth="1"/>
    <col min="13832" max="13832" width="12" customWidth="1"/>
    <col min="13834" max="13834" width="12.7109375" customWidth="1"/>
    <col min="14081" max="14081" width="2.28515625" customWidth="1"/>
    <col min="14082" max="14082" width="5.7109375" customWidth="1"/>
    <col min="14083" max="14083" width="4.7109375" customWidth="1"/>
    <col min="14084" max="14084" width="15.28515625" customWidth="1"/>
    <col min="14085" max="14085" width="3.7109375" customWidth="1"/>
    <col min="14086" max="14086" width="38.5703125" customWidth="1"/>
    <col min="14087" max="14087" width="12.5703125" customWidth="1"/>
    <col min="14088" max="14088" width="12" customWidth="1"/>
    <col min="14090" max="14090" width="12.7109375" customWidth="1"/>
    <col min="14337" max="14337" width="2.28515625" customWidth="1"/>
    <col min="14338" max="14338" width="5.7109375" customWidth="1"/>
    <col min="14339" max="14339" width="4.7109375" customWidth="1"/>
    <col min="14340" max="14340" width="15.28515625" customWidth="1"/>
    <col min="14341" max="14341" width="3.7109375" customWidth="1"/>
    <col min="14342" max="14342" width="38.5703125" customWidth="1"/>
    <col min="14343" max="14343" width="12.5703125" customWidth="1"/>
    <col min="14344" max="14344" width="12" customWidth="1"/>
    <col min="14346" max="14346" width="12.7109375" customWidth="1"/>
    <col min="14593" max="14593" width="2.28515625" customWidth="1"/>
    <col min="14594" max="14594" width="5.7109375" customWidth="1"/>
    <col min="14595" max="14595" width="4.7109375" customWidth="1"/>
    <col min="14596" max="14596" width="15.28515625" customWidth="1"/>
    <col min="14597" max="14597" width="3.7109375" customWidth="1"/>
    <col min="14598" max="14598" width="38.5703125" customWidth="1"/>
    <col min="14599" max="14599" width="12.5703125" customWidth="1"/>
    <col min="14600" max="14600" width="12" customWidth="1"/>
    <col min="14602" max="14602" width="12.7109375" customWidth="1"/>
    <col min="14849" max="14849" width="2.28515625" customWidth="1"/>
    <col min="14850" max="14850" width="5.7109375" customWidth="1"/>
    <col min="14851" max="14851" width="4.7109375" customWidth="1"/>
    <col min="14852" max="14852" width="15.28515625" customWidth="1"/>
    <col min="14853" max="14853" width="3.7109375" customWidth="1"/>
    <col min="14854" max="14854" width="38.5703125" customWidth="1"/>
    <col min="14855" max="14855" width="12.5703125" customWidth="1"/>
    <col min="14856" max="14856" width="12" customWidth="1"/>
    <col min="14858" max="14858" width="12.7109375" customWidth="1"/>
    <col min="15105" max="15105" width="2.28515625" customWidth="1"/>
    <col min="15106" max="15106" width="5.7109375" customWidth="1"/>
    <col min="15107" max="15107" width="4.7109375" customWidth="1"/>
    <col min="15108" max="15108" width="15.28515625" customWidth="1"/>
    <col min="15109" max="15109" width="3.7109375" customWidth="1"/>
    <col min="15110" max="15110" width="38.5703125" customWidth="1"/>
    <col min="15111" max="15111" width="12.5703125" customWidth="1"/>
    <col min="15112" max="15112" width="12" customWidth="1"/>
    <col min="15114" max="15114" width="12.7109375" customWidth="1"/>
    <col min="15361" max="15361" width="2.28515625" customWidth="1"/>
    <col min="15362" max="15362" width="5.7109375" customWidth="1"/>
    <col min="15363" max="15363" width="4.7109375" customWidth="1"/>
    <col min="15364" max="15364" width="15.28515625" customWidth="1"/>
    <col min="15365" max="15365" width="3.7109375" customWidth="1"/>
    <col min="15366" max="15366" width="38.5703125" customWidth="1"/>
    <col min="15367" max="15367" width="12.5703125" customWidth="1"/>
    <col min="15368" max="15368" width="12" customWidth="1"/>
    <col min="15370" max="15370" width="12.7109375" customWidth="1"/>
    <col min="15617" max="15617" width="2.28515625" customWidth="1"/>
    <col min="15618" max="15618" width="5.7109375" customWidth="1"/>
    <col min="15619" max="15619" width="4.7109375" customWidth="1"/>
    <col min="15620" max="15620" width="15.28515625" customWidth="1"/>
    <col min="15621" max="15621" width="3.7109375" customWidth="1"/>
    <col min="15622" max="15622" width="38.5703125" customWidth="1"/>
    <col min="15623" max="15623" width="12.5703125" customWidth="1"/>
    <col min="15624" max="15624" width="12" customWidth="1"/>
    <col min="15626" max="15626" width="12.7109375" customWidth="1"/>
    <col min="15873" max="15873" width="2.28515625" customWidth="1"/>
    <col min="15874" max="15874" width="5.7109375" customWidth="1"/>
    <col min="15875" max="15875" width="4.7109375" customWidth="1"/>
    <col min="15876" max="15876" width="15.28515625" customWidth="1"/>
    <col min="15877" max="15877" width="3.7109375" customWidth="1"/>
    <col min="15878" max="15878" width="38.5703125" customWidth="1"/>
    <col min="15879" max="15879" width="12.5703125" customWidth="1"/>
    <col min="15880" max="15880" width="12" customWidth="1"/>
    <col min="15882" max="15882" width="12.7109375" customWidth="1"/>
    <col min="16129" max="16129" width="2.28515625" customWidth="1"/>
    <col min="16130" max="16130" width="5.7109375" customWidth="1"/>
    <col min="16131" max="16131" width="4.7109375" customWidth="1"/>
    <col min="16132" max="16132" width="15.28515625" customWidth="1"/>
    <col min="16133" max="16133" width="3.7109375" customWidth="1"/>
    <col min="16134" max="16134" width="38.5703125" customWidth="1"/>
    <col min="16135" max="16135" width="12.5703125" customWidth="1"/>
    <col min="16136" max="16136" width="12" customWidth="1"/>
    <col min="16138" max="16138" width="12.7109375" customWidth="1"/>
  </cols>
  <sheetData>
    <row r="1" spans="1:8">
      <c r="A1" s="2726"/>
      <c r="G1" s="2727"/>
      <c r="H1" s="2728"/>
    </row>
    <row r="2" spans="1:8">
      <c r="A2" s="2726"/>
      <c r="F2" s="1193" t="s">
        <v>6809</v>
      </c>
      <c r="G2" s="2727"/>
      <c r="H2" s="2727"/>
    </row>
    <row r="3" spans="1:8">
      <c r="A3" s="2726"/>
      <c r="G3" s="2727"/>
      <c r="H3" s="2727"/>
    </row>
    <row r="4" spans="1:8">
      <c r="A4" s="2726"/>
      <c r="G4" s="2727"/>
      <c r="H4" s="2752" t="s">
        <v>11395</v>
      </c>
    </row>
    <row r="5" spans="1:8">
      <c r="A5" s="2726"/>
      <c r="G5" s="2727"/>
      <c r="H5" s="2752"/>
    </row>
    <row r="6" spans="1:8" s="750" customFormat="1" ht="16.5">
      <c r="A6" s="2726"/>
      <c r="B6" s="2734" t="s">
        <v>1409</v>
      </c>
      <c r="C6" s="2734"/>
      <c r="D6" s="2734"/>
      <c r="E6" s="2742"/>
      <c r="H6" s="2729"/>
    </row>
    <row r="7" spans="1:8" s="750" customFormat="1" ht="16.5">
      <c r="A7" s="2726"/>
      <c r="B7" s="2743" t="str">
        <f>+'6 INFORME BALANCES'!C9</f>
        <v>TABACALERA MENHURSA S.A.</v>
      </c>
      <c r="C7" s="2743"/>
      <c r="D7" s="2743"/>
      <c r="E7" s="2743"/>
      <c r="H7" s="2729"/>
    </row>
    <row r="8" spans="1:8" s="750" customFormat="1" ht="16.5">
      <c r="A8" s="2726"/>
      <c r="B8" s="1192"/>
      <c r="C8" s="1192"/>
      <c r="D8" s="1192"/>
      <c r="E8" s="1192"/>
      <c r="F8" s="1192"/>
      <c r="G8" s="2729"/>
      <c r="H8" s="2729"/>
    </row>
    <row r="9" spans="1:8" s="750" customFormat="1" ht="78.75">
      <c r="A9" s="2726" t="s">
        <v>830</v>
      </c>
      <c r="B9" s="3177" t="s">
        <v>11396</v>
      </c>
      <c r="C9" s="3177"/>
      <c r="D9" s="3177"/>
      <c r="E9" s="3177"/>
      <c r="F9" s="3177"/>
      <c r="G9" s="3177"/>
      <c r="H9" s="3177"/>
    </row>
    <row r="10" spans="1:8" s="750" customFormat="1" ht="16.5">
      <c r="A10" s="2726"/>
      <c r="B10" s="1192"/>
      <c r="C10" s="1192"/>
      <c r="D10" s="1192"/>
      <c r="E10" s="1192"/>
      <c r="F10" s="1192"/>
      <c r="G10" s="2729"/>
      <c r="H10" s="2729"/>
    </row>
    <row r="11" spans="1:8" s="750" customFormat="1" ht="16.5">
      <c r="A11" s="2726"/>
      <c r="B11" s="1983" t="s">
        <v>6816</v>
      </c>
      <c r="D11" s="1192"/>
      <c r="E11" s="1983"/>
      <c r="F11" s="1983"/>
      <c r="G11" s="2729"/>
      <c r="H11" s="2729"/>
    </row>
    <row r="12" spans="1:8" s="750" customFormat="1" ht="63">
      <c r="A12" s="2730" t="s">
        <v>831</v>
      </c>
      <c r="B12" s="3159" t="s">
        <v>1415</v>
      </c>
      <c r="C12" s="3159"/>
      <c r="D12" s="3159"/>
      <c r="E12" s="3159"/>
      <c r="F12" s="3159"/>
      <c r="G12" s="3159"/>
      <c r="H12" s="3159"/>
    </row>
    <row r="13" spans="1:8" s="750" customFormat="1" ht="10.5" customHeight="1">
      <c r="A13" s="2730"/>
      <c r="B13" s="1315"/>
      <c r="C13" s="1315"/>
      <c r="D13" s="1315"/>
      <c r="E13" s="1315"/>
      <c r="F13" s="1315"/>
      <c r="G13" s="1315"/>
      <c r="H13" s="1315"/>
    </row>
    <row r="14" spans="1:8" s="750" customFormat="1" ht="16.5">
      <c r="A14" s="2726"/>
      <c r="B14" s="1192"/>
      <c r="C14" s="2300"/>
      <c r="D14" s="2300"/>
      <c r="E14" s="2300"/>
      <c r="F14" s="2300"/>
      <c r="G14" s="2731">
        <f>+'6 INFORME BALANCES'!H38</f>
        <v>45291</v>
      </c>
      <c r="H14" s="2732">
        <f>+'6 INFORME BALANCES'!I38</f>
        <v>44926</v>
      </c>
    </row>
    <row r="15" spans="1:8" s="750" customFormat="1" ht="16.5">
      <c r="A15" s="2726"/>
      <c r="B15" s="2733"/>
      <c r="C15" s="2734" t="s">
        <v>1410</v>
      </c>
      <c r="D15" s="2734" t="s">
        <v>6810</v>
      </c>
      <c r="E15" s="2300"/>
      <c r="F15" s="2300"/>
      <c r="G15" s="2745">
        <f>+'5 PG101'!L11</f>
        <v>0</v>
      </c>
      <c r="H15" s="2745">
        <f>+'5 PG101'!D11</f>
        <v>1040371.61</v>
      </c>
    </row>
    <row r="16" spans="1:8" s="750" customFormat="1" ht="16.5">
      <c r="A16" s="2726"/>
      <c r="B16" s="1192"/>
      <c r="C16" s="2300"/>
      <c r="D16" s="2300"/>
      <c r="E16" s="2300"/>
      <c r="F16" s="2300"/>
      <c r="G16" s="2735"/>
      <c r="H16" s="2735"/>
    </row>
    <row r="17" spans="1:8" s="750" customFormat="1" ht="16.5">
      <c r="A17" s="2726"/>
      <c r="B17" s="2743" t="s">
        <v>6817</v>
      </c>
      <c r="C17" s="2744"/>
      <c r="D17" s="2743"/>
      <c r="E17" s="2743"/>
      <c r="F17" s="2742"/>
      <c r="G17" s="2742"/>
    </row>
    <row r="18" spans="1:8" s="750" customFormat="1" ht="16.5" customHeight="1">
      <c r="A18" s="2726"/>
      <c r="B18" s="2734" t="s">
        <v>6812</v>
      </c>
      <c r="C18" s="2734"/>
      <c r="D18" s="2734"/>
      <c r="E18" s="2734"/>
      <c r="F18" s="2734"/>
      <c r="G18" s="2734"/>
    </row>
    <row r="19" spans="1:8" s="750" customFormat="1" ht="16.5">
      <c r="A19" s="2726"/>
      <c r="B19" s="1192"/>
      <c r="C19" s="2300"/>
      <c r="D19" s="2300"/>
      <c r="E19" s="2300"/>
      <c r="F19" s="2300"/>
      <c r="G19" s="2300"/>
      <c r="H19" s="2300"/>
    </row>
    <row r="20" spans="1:8" s="750" customFormat="1" ht="16.5">
      <c r="A20" s="2726"/>
      <c r="B20" s="1192"/>
      <c r="C20" s="2300"/>
      <c r="D20" s="2300"/>
      <c r="E20" s="2300"/>
      <c r="F20" s="2300"/>
      <c r="G20" s="2731">
        <f>+G14</f>
        <v>45291</v>
      </c>
      <c r="H20" s="2732">
        <f>+H14</f>
        <v>44926</v>
      </c>
    </row>
    <row r="21" spans="1:8" s="750" customFormat="1" ht="16.5">
      <c r="A21" s="2726"/>
      <c r="B21" s="2300"/>
      <c r="C21" s="2300"/>
      <c r="D21" s="1940" t="s">
        <v>6811</v>
      </c>
      <c r="E21" s="2300"/>
      <c r="F21" s="2300"/>
      <c r="G21" s="2745">
        <f>+'6 INFORME BALANCES'!H115</f>
        <v>0</v>
      </c>
      <c r="H21" s="2745">
        <f>+'6 INFORME BALANCES'!I115</f>
        <v>73889.817999999854</v>
      </c>
    </row>
    <row r="22" spans="1:8" s="750" customFormat="1" ht="16.5">
      <c r="A22" s="2726"/>
      <c r="B22" s="1192"/>
      <c r="C22" s="2300"/>
      <c r="D22" s="2300"/>
      <c r="E22" s="2300"/>
      <c r="F22" s="2300"/>
      <c r="G22" s="2735"/>
      <c r="H22" s="2735"/>
    </row>
    <row r="23" spans="1:8" s="750" customFormat="1" ht="16.5">
      <c r="A23" s="2726"/>
      <c r="B23" s="1983" t="s">
        <v>6818</v>
      </c>
      <c r="D23" s="1192"/>
      <c r="E23" s="1983"/>
      <c r="F23" s="1983"/>
      <c r="G23" s="2729"/>
      <c r="H23" s="2729"/>
    </row>
    <row r="24" spans="1:8" s="750" customFormat="1" ht="16.5" customHeight="1">
      <c r="A24" s="2726"/>
      <c r="B24" s="2734" t="s">
        <v>6813</v>
      </c>
      <c r="D24" s="2741"/>
      <c r="E24" s="2741"/>
      <c r="F24" s="2741"/>
      <c r="G24" s="2741"/>
      <c r="H24" s="2741"/>
    </row>
    <row r="25" spans="1:8" s="750" customFormat="1" ht="10.5" customHeight="1">
      <c r="A25" s="2726"/>
      <c r="B25" s="1192"/>
      <c r="C25" s="2300"/>
      <c r="D25" s="2300"/>
      <c r="E25" s="2300"/>
      <c r="F25" s="2300"/>
      <c r="G25" s="2300"/>
      <c r="H25" s="2300"/>
    </row>
    <row r="26" spans="1:8" s="750" customFormat="1" ht="16.5">
      <c r="A26" s="2726"/>
      <c r="B26" s="1192"/>
      <c r="C26" s="2300"/>
      <c r="D26" s="2300"/>
      <c r="E26" s="2300"/>
      <c r="F26" s="2300"/>
      <c r="G26" s="2731">
        <f>+G14</f>
        <v>45291</v>
      </c>
      <c r="H26" s="2732">
        <f>+H14</f>
        <v>44926</v>
      </c>
    </row>
    <row r="27" spans="1:8" s="750" customFormat="1" ht="16.5">
      <c r="A27" s="2726"/>
      <c r="B27" s="1192"/>
      <c r="D27" s="2734" t="s">
        <v>1416</v>
      </c>
      <c r="E27" s="2300"/>
      <c r="F27" s="2300"/>
      <c r="G27" s="2746">
        <f>+'101'!M12</f>
        <v>0</v>
      </c>
      <c r="H27" s="2745">
        <f>+'101'!D12</f>
        <v>21075.330000000075</v>
      </c>
    </row>
    <row r="28" spans="1:8" s="750" customFormat="1" ht="16.5">
      <c r="A28" s="2726"/>
      <c r="B28" s="1192"/>
      <c r="C28" s="2300"/>
      <c r="D28" s="2300"/>
      <c r="E28" s="2300"/>
      <c r="F28" s="2300"/>
      <c r="G28" s="2300"/>
      <c r="H28" s="2300"/>
    </row>
    <row r="29" spans="1:8" s="750" customFormat="1" ht="16.5">
      <c r="A29" s="2726"/>
      <c r="B29" s="1983" t="s">
        <v>6819</v>
      </c>
      <c r="D29" s="2300"/>
      <c r="E29" s="2300"/>
      <c r="F29" s="2300"/>
      <c r="G29" s="2300"/>
      <c r="H29" s="2300"/>
    </row>
    <row r="30" spans="1:8" s="750" customFormat="1" ht="31.5">
      <c r="A30" s="2737" t="s">
        <v>832</v>
      </c>
      <c r="B30" s="3159" t="s">
        <v>1411</v>
      </c>
      <c r="C30" s="3159"/>
      <c r="D30" s="3159"/>
      <c r="E30" s="3159"/>
      <c r="F30" s="3159"/>
      <c r="G30" s="3159"/>
      <c r="H30" s="3159"/>
    </row>
    <row r="31" spans="1:8" s="750" customFormat="1" ht="10.5" customHeight="1">
      <c r="A31" s="2737"/>
      <c r="B31" s="1315"/>
      <c r="C31" s="1315"/>
      <c r="D31" s="1315"/>
      <c r="E31" s="1315"/>
      <c r="F31" s="1315"/>
      <c r="G31" s="1315"/>
      <c r="H31" s="1315"/>
    </row>
    <row r="32" spans="1:8" s="750" customFormat="1" ht="16.5">
      <c r="A32" s="2738"/>
      <c r="B32" s="1192"/>
      <c r="C32" s="2300"/>
      <c r="D32" s="2300"/>
      <c r="E32" s="2300"/>
      <c r="F32" s="2300"/>
      <c r="G32" s="2731">
        <f>+G26</f>
        <v>45291</v>
      </c>
      <c r="H32" s="2732">
        <f>+H26</f>
        <v>44926</v>
      </c>
    </row>
    <row r="33" spans="1:8" s="750" customFormat="1" ht="16.5">
      <c r="A33" s="2738"/>
      <c r="B33" s="2733"/>
      <c r="C33" s="2734" t="s">
        <v>6814</v>
      </c>
      <c r="D33" s="2734"/>
      <c r="E33" s="2300"/>
      <c r="F33" s="2300"/>
      <c r="G33" s="2747">
        <f>+'6 INFORME BALANCES'!H66</f>
        <v>0</v>
      </c>
      <c r="H33" s="2747">
        <f>+'6 INFORME BALANCES'!I66</f>
        <v>502.04999999975553</v>
      </c>
    </row>
    <row r="34" spans="1:8" s="750" customFormat="1" ht="16.5">
      <c r="A34" s="2738"/>
      <c r="B34" s="2733"/>
      <c r="C34" s="2734" t="s">
        <v>6815</v>
      </c>
      <c r="D34" s="2734"/>
      <c r="E34" s="2300"/>
      <c r="F34" s="2300"/>
      <c r="G34" s="2747">
        <f>+'6 INFORME BALANCES'!H76</f>
        <v>0</v>
      </c>
      <c r="H34" s="2747">
        <f>+'6 INFORME BALANCES'!I76</f>
        <v>815103.45</v>
      </c>
    </row>
    <row r="35" spans="1:8" s="750" customFormat="1" ht="16.5">
      <c r="A35" s="2738"/>
      <c r="B35" s="1192"/>
      <c r="C35" s="2300"/>
      <c r="D35" s="2300"/>
      <c r="E35" s="2300"/>
      <c r="F35" s="2300"/>
      <c r="G35" s="2749">
        <f>SUM(G33:G34)</f>
        <v>0</v>
      </c>
      <c r="H35" s="2749">
        <f>SUM(H33:H34)</f>
        <v>815605.49999999977</v>
      </c>
    </row>
    <row r="36" spans="1:8" s="750" customFormat="1" ht="16.5">
      <c r="A36" s="2738"/>
      <c r="B36" s="1192"/>
      <c r="C36" s="3093"/>
      <c r="D36" s="3093"/>
      <c r="E36" s="3093"/>
      <c r="F36" s="3093"/>
      <c r="G36" s="2748"/>
      <c r="H36" s="2748"/>
    </row>
    <row r="37" spans="1:8" s="750" customFormat="1" ht="16.5">
      <c r="A37" s="2738"/>
      <c r="B37" s="1192"/>
      <c r="C37" s="3093"/>
      <c r="D37" s="3093"/>
      <c r="E37" s="3093"/>
      <c r="F37" s="3093"/>
      <c r="G37" s="2748"/>
      <c r="H37" s="2748"/>
    </row>
    <row r="38" spans="1:8" s="750" customFormat="1" ht="16.5">
      <c r="A38" s="2738"/>
      <c r="B38" s="1192"/>
      <c r="C38" s="3093"/>
      <c r="D38" s="3093"/>
      <c r="E38" s="3093"/>
      <c r="F38" s="3093"/>
      <c r="G38" s="2748"/>
      <c r="H38" s="2748"/>
    </row>
    <row r="39" spans="1:8" s="750" customFormat="1" ht="16.5" customHeight="1">
      <c r="A39" s="2726"/>
      <c r="B39" s="1983" t="s">
        <v>6820</v>
      </c>
      <c r="D39" s="2300"/>
      <c r="E39" s="2300"/>
      <c r="F39" s="2300"/>
      <c r="G39" s="2300"/>
      <c r="H39" s="2300"/>
    </row>
    <row r="40" spans="1:8" s="750" customFormat="1" ht="31.5">
      <c r="A40" s="2738" t="s">
        <v>832</v>
      </c>
      <c r="B40" s="3178" t="s">
        <v>1412</v>
      </c>
      <c r="C40" s="3178"/>
      <c r="D40" s="3178"/>
      <c r="E40" s="3178"/>
      <c r="F40" s="3178"/>
      <c r="G40" s="3178"/>
      <c r="H40" s="3178"/>
    </row>
    <row r="41" spans="1:8" s="750" customFormat="1" ht="16.5">
      <c r="A41" s="2738"/>
      <c r="B41" s="1192"/>
      <c r="C41" s="1315"/>
      <c r="D41" s="1315"/>
      <c r="E41" s="1315"/>
      <c r="F41" s="1315"/>
      <c r="G41" s="2731">
        <f>+G32</f>
        <v>45291</v>
      </c>
      <c r="H41" s="2732">
        <f>+H32</f>
        <v>44926</v>
      </c>
    </row>
    <row r="42" spans="1:8" s="750" customFormat="1" ht="16.5">
      <c r="A42" s="2738"/>
      <c r="B42" s="1192"/>
      <c r="C42" s="2740" t="s">
        <v>1413</v>
      </c>
      <c r="D42" s="1315"/>
      <c r="E42" s="1315"/>
      <c r="F42" s="1315"/>
      <c r="G42" s="2747">
        <f>+'5 PG101'!L44</f>
        <v>0</v>
      </c>
      <c r="H42" s="2747">
        <f>+'5 PG101'!D44</f>
        <v>0</v>
      </c>
    </row>
    <row r="43" spans="1:8" s="750" customFormat="1" ht="16.5" customHeight="1">
      <c r="A43" s="2738"/>
      <c r="B43" s="1192"/>
      <c r="C43" s="2740" t="s">
        <v>38</v>
      </c>
      <c r="D43" s="2300"/>
      <c r="E43" s="2300"/>
      <c r="F43" s="2300"/>
      <c r="G43" s="2747">
        <f>+'5 PG101'!L45</f>
        <v>0</v>
      </c>
      <c r="H43" s="2747">
        <f>+'5 PG101'!D45</f>
        <v>0</v>
      </c>
    </row>
    <row r="44" spans="1:8" s="750" customFormat="1" ht="16.5">
      <c r="A44" s="2738"/>
      <c r="B44" s="1192"/>
      <c r="C44" s="2740" t="s">
        <v>1417</v>
      </c>
      <c r="D44" s="2300"/>
      <c r="E44" s="2300"/>
      <c r="F44" s="2300"/>
      <c r="G44" s="2748">
        <f>+'5 PG101'!L48</f>
        <v>0</v>
      </c>
      <c r="H44" s="2748">
        <f>+'5 PG101'!D48</f>
        <v>-24472.241999999969</v>
      </c>
    </row>
    <row r="45" spans="1:8" s="750" customFormat="1" ht="12.75" customHeight="1">
      <c r="A45" s="2738"/>
      <c r="B45" s="1192"/>
      <c r="C45" s="1315"/>
      <c r="D45" s="1315"/>
      <c r="E45" s="1315"/>
      <c r="F45" s="1315"/>
      <c r="G45" s="1315"/>
      <c r="H45" s="1315"/>
    </row>
    <row r="46" spans="1:8" s="750" customFormat="1" ht="16.5">
      <c r="A46" s="2738"/>
      <c r="B46" s="1983" t="s">
        <v>6835</v>
      </c>
      <c r="D46" s="2300"/>
      <c r="E46" s="2300"/>
      <c r="F46" s="2300"/>
      <c r="G46" s="2739"/>
      <c r="H46" s="2739"/>
    </row>
    <row r="47" spans="1:8" s="750" customFormat="1" ht="7.5" customHeight="1">
      <c r="A47" s="2738"/>
      <c r="B47" s="1192"/>
      <c r="C47" s="1983"/>
      <c r="D47" s="2300"/>
      <c r="E47" s="2300"/>
      <c r="F47" s="2300"/>
      <c r="G47" s="2739"/>
      <c r="H47" s="2739"/>
    </row>
    <row r="48" spans="1:8" s="750" customFormat="1" ht="47.25">
      <c r="A48" s="2738" t="s">
        <v>828</v>
      </c>
      <c r="B48" s="3174" t="s">
        <v>11399</v>
      </c>
      <c r="C48" s="3174"/>
      <c r="D48" s="3174"/>
      <c r="E48" s="3174"/>
      <c r="F48" s="3174"/>
      <c r="G48" s="3174"/>
      <c r="H48" s="3174"/>
    </row>
    <row r="49" spans="1:8" s="750" customFormat="1" ht="7.5" customHeight="1">
      <c r="A49" s="2738"/>
      <c r="B49" s="2369"/>
      <c r="C49" s="2750"/>
      <c r="D49" s="2750"/>
      <c r="E49" s="2750"/>
      <c r="F49" s="2750"/>
      <c r="G49" s="2751"/>
      <c r="H49" s="2751"/>
    </row>
    <row r="50" spans="1:8" s="750" customFormat="1" ht="47.25">
      <c r="A50" s="2738" t="s">
        <v>828</v>
      </c>
      <c r="B50" s="3174" t="s">
        <v>11400</v>
      </c>
      <c r="C50" s="3174"/>
      <c r="D50" s="3174"/>
      <c r="E50" s="3174"/>
      <c r="F50" s="3174"/>
      <c r="G50" s="3174"/>
      <c r="H50" s="3174"/>
    </row>
    <row r="51" spans="1:8" s="750" customFormat="1" ht="7.5" customHeight="1">
      <c r="A51" s="2738"/>
      <c r="B51" s="2369"/>
      <c r="C51" s="2750"/>
      <c r="D51" s="2750"/>
      <c r="E51" s="2750"/>
      <c r="F51" s="2750"/>
      <c r="G51" s="2751"/>
      <c r="H51" s="2751"/>
    </row>
    <row r="52" spans="1:8" s="750" customFormat="1" ht="63">
      <c r="A52" s="2738" t="s">
        <v>831</v>
      </c>
      <c r="B52" s="3174" t="s">
        <v>6823</v>
      </c>
      <c r="C52" s="3174"/>
      <c r="D52" s="3174"/>
      <c r="E52" s="3174"/>
      <c r="F52" s="3174"/>
      <c r="G52" s="3174"/>
      <c r="H52" s="3174"/>
    </row>
    <row r="53" spans="1:8" s="750" customFormat="1" ht="7.5" customHeight="1">
      <c r="A53" s="2738"/>
      <c r="B53" s="2369"/>
      <c r="C53" s="2750"/>
      <c r="D53" s="2750"/>
      <c r="E53" s="2750"/>
      <c r="F53" s="2750"/>
      <c r="G53" s="2751"/>
      <c r="H53" s="2751"/>
    </row>
    <row r="54" spans="1:8" s="750" customFormat="1" ht="78.75">
      <c r="A54" s="2738" t="s">
        <v>830</v>
      </c>
      <c r="B54" s="3174" t="s">
        <v>6822</v>
      </c>
      <c r="C54" s="3174"/>
      <c r="D54" s="3174"/>
      <c r="E54" s="3174"/>
      <c r="F54" s="3174"/>
      <c r="G54" s="3174"/>
      <c r="H54" s="3174"/>
    </row>
    <row r="55" spans="1:8" s="750" customFormat="1" ht="7.5" customHeight="1">
      <c r="A55" s="2738"/>
      <c r="B55" s="2369"/>
      <c r="C55" s="2750"/>
      <c r="D55" s="2750"/>
      <c r="E55" s="2750"/>
      <c r="F55" s="2750"/>
      <c r="G55" s="2751"/>
      <c r="H55" s="2751"/>
    </row>
    <row r="56" spans="1:8" s="750" customFormat="1" ht="63">
      <c r="A56" s="2738" t="s">
        <v>831</v>
      </c>
      <c r="B56" s="3174" t="s">
        <v>6824</v>
      </c>
      <c r="C56" s="3174"/>
      <c r="D56" s="3174"/>
      <c r="E56" s="3174"/>
      <c r="F56" s="3174"/>
      <c r="G56" s="3174"/>
      <c r="H56" s="3174"/>
    </row>
    <row r="57" spans="1:8" s="750" customFormat="1" ht="7.5" customHeight="1">
      <c r="A57" s="2738"/>
      <c r="B57" s="2369"/>
      <c r="C57" s="2750"/>
      <c r="D57" s="2750"/>
      <c r="E57" s="2750"/>
      <c r="F57" s="2750"/>
      <c r="G57" s="2751"/>
      <c r="H57" s="2751"/>
    </row>
    <row r="58" spans="1:8" s="750" customFormat="1" ht="47.25" customHeight="1">
      <c r="A58" s="2738" t="s">
        <v>828</v>
      </c>
      <c r="B58" s="3174" t="s">
        <v>6821</v>
      </c>
      <c r="C58" s="3174"/>
      <c r="D58" s="3174"/>
      <c r="E58" s="3174"/>
      <c r="F58" s="3174"/>
      <c r="G58" s="3174"/>
      <c r="H58" s="3174"/>
    </row>
    <row r="59" spans="1:8" ht="7.5" customHeight="1">
      <c r="A59" s="2726"/>
      <c r="G59" s="2727"/>
      <c r="H59" s="2727"/>
    </row>
    <row r="60" spans="1:8" ht="16.5" customHeight="1">
      <c r="A60" s="2726"/>
      <c r="B60" s="1983" t="s">
        <v>1414</v>
      </c>
      <c r="F60" s="2729"/>
      <c r="G60" s="2729"/>
      <c r="H60"/>
    </row>
    <row r="61" spans="1:8" ht="47.25">
      <c r="A61" s="2738" t="s">
        <v>828</v>
      </c>
      <c r="B61" s="3175" t="s">
        <v>11397</v>
      </c>
      <c r="C61" s="3175"/>
      <c r="D61" s="3175"/>
      <c r="E61" s="3175"/>
      <c r="F61" s="3175"/>
      <c r="G61" s="3175"/>
      <c r="H61" s="3175"/>
    </row>
    <row r="62" spans="1:8">
      <c r="A62" s="2738"/>
      <c r="B62" s="3094"/>
      <c r="C62" s="3094"/>
      <c r="D62" s="3094"/>
      <c r="E62" s="3094"/>
      <c r="F62" s="3094"/>
      <c r="G62" s="3094"/>
      <c r="H62" s="3094"/>
    </row>
    <row r="63" spans="1:8">
      <c r="A63" s="2738"/>
      <c r="B63" s="3094"/>
      <c r="C63" s="3094"/>
      <c r="D63" s="3094"/>
      <c r="E63" s="3094"/>
      <c r="F63" s="3094"/>
      <c r="G63" s="3094"/>
      <c r="H63" s="3094"/>
    </row>
    <row r="64" spans="1:8">
      <c r="A64" s="2726"/>
      <c r="H64" s="2729"/>
    </row>
    <row r="65" spans="1:8">
      <c r="A65" s="2726"/>
      <c r="C65" s="1192" t="s">
        <v>11398</v>
      </c>
      <c r="D65"/>
      <c r="H65" s="2729"/>
    </row>
    <row r="66" spans="1:8">
      <c r="A66" s="2726"/>
      <c r="C66" s="1202" t="str">
        <f>+'6 INFORME BALANCES'!L24</f>
        <v xml:space="preserve">Sr. Eduardo Mendoza Hurtado </v>
      </c>
      <c r="D66"/>
      <c r="H66" s="2729"/>
    </row>
    <row r="67" spans="1:8">
      <c r="A67" s="2726"/>
      <c r="C67" s="1202" t="str">
        <f>+'6 INFORME BALANCES'!L25</f>
        <v>Gerente General</v>
      </c>
      <c r="D67"/>
      <c r="E67" s="1942"/>
      <c r="F67" s="1942"/>
      <c r="H67" s="2729"/>
    </row>
    <row r="68" spans="1:8">
      <c r="A68" s="2726"/>
      <c r="E68" s="1940"/>
      <c r="F68" s="1940"/>
      <c r="H68" s="2729"/>
    </row>
    <row r="69" spans="1:8">
      <c r="A69" s="2726"/>
      <c r="D69" s="1940"/>
      <c r="E69" s="1940"/>
      <c r="F69" s="1940"/>
      <c r="H69" s="2729"/>
    </row>
    <row r="70" spans="1:8">
      <c r="A70" s="2726"/>
      <c r="D70" s="1940"/>
      <c r="E70" s="1940"/>
      <c r="F70" s="1940"/>
      <c r="H70" s="2729"/>
    </row>
    <row r="71" spans="1:8">
      <c r="A71" s="2726"/>
      <c r="D71" s="1940"/>
      <c r="E71" s="1940"/>
      <c r="F71" s="1940"/>
      <c r="H71" s="2729"/>
    </row>
    <row r="72" spans="1:8">
      <c r="A72" s="2726"/>
      <c r="D72" s="1940"/>
      <c r="E72" s="1940"/>
      <c r="F72" s="1940"/>
      <c r="H72" s="2729"/>
    </row>
    <row r="73" spans="1:8">
      <c r="A73" s="2726"/>
      <c r="D73" s="1940"/>
      <c r="E73" s="1940"/>
      <c r="F73" s="1940"/>
      <c r="H73" s="2729"/>
    </row>
    <row r="74" spans="1:8">
      <c r="A74" s="2726"/>
      <c r="D74" s="1940"/>
      <c r="E74" s="1940"/>
      <c r="F74" s="1940"/>
      <c r="H74" s="2729"/>
    </row>
    <row r="75" spans="1:8">
      <c r="A75" s="2726"/>
      <c r="D75" s="3176"/>
      <c r="E75" s="3176"/>
      <c r="F75" s="3176"/>
      <c r="G75" s="2729"/>
      <c r="H75" s="2736"/>
    </row>
  </sheetData>
  <mergeCells count="12">
    <mergeCell ref="B56:H56"/>
    <mergeCell ref="B58:H58"/>
    <mergeCell ref="B61:H61"/>
    <mergeCell ref="D75:F75"/>
    <mergeCell ref="B9:H9"/>
    <mergeCell ref="B12:H12"/>
    <mergeCell ref="B30:H30"/>
    <mergeCell ref="B40:H40"/>
    <mergeCell ref="B48:H48"/>
    <mergeCell ref="B50:H50"/>
    <mergeCell ref="B52:H52"/>
    <mergeCell ref="B54:H54"/>
  </mergeCells>
  <pageMargins left="0.70866141732283472" right="0.70866141732283472" top="0.54" bottom="0.63" header="0.31496062992125984" footer="0.18"/>
  <pageSetup orientation="portrait" horizontalDpi="4294967293" r:id="rId1"/>
  <headerFooter>
    <oddFooter>&amp;R&amp;"Arial,Negrita"&amp;12&amp;P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631F-912D-48D4-B823-10C81A05BCB5}">
  <sheetPr>
    <tabColor rgb="FFFFC000"/>
  </sheetPr>
  <dimension ref="A9:Q161"/>
  <sheetViews>
    <sheetView workbookViewId="0"/>
  </sheetViews>
  <sheetFormatPr baseColWidth="10" defaultRowHeight="15"/>
  <cols>
    <col min="1" max="1" width="2.28515625" style="1624" customWidth="1"/>
    <col min="2" max="2" width="3.28515625" style="1624" customWidth="1"/>
    <col min="3" max="3" width="4.7109375" style="1624" customWidth="1"/>
    <col min="4" max="4" width="15.28515625" style="1624" customWidth="1"/>
    <col min="5" max="5" width="3.7109375" style="1624" customWidth="1"/>
    <col min="6" max="6" width="14.42578125" style="1624" customWidth="1"/>
    <col min="7" max="7" width="17.28515625" style="1624" customWidth="1"/>
    <col min="8" max="8" width="14.7109375" style="1624" bestFit="1" customWidth="1"/>
    <col min="9" max="9" width="15.42578125" style="1624" customWidth="1"/>
    <col min="10" max="10" width="13.140625" style="110" bestFit="1" customWidth="1"/>
    <col min="11" max="11" width="12.7109375" style="110" customWidth="1"/>
    <col min="12" max="257" width="11.42578125" style="110"/>
    <col min="258" max="258" width="2.28515625" style="110" customWidth="1"/>
    <col min="259" max="259" width="5.7109375" style="110" customWidth="1"/>
    <col min="260" max="260" width="4.7109375" style="110" customWidth="1"/>
    <col min="261" max="261" width="15.28515625" style="110" customWidth="1"/>
    <col min="262" max="262" width="3.7109375" style="110" customWidth="1"/>
    <col min="263" max="263" width="38.5703125" style="110" customWidth="1"/>
    <col min="264" max="264" width="12.5703125" style="110" customWidth="1"/>
    <col min="265" max="265" width="12" style="110" customWidth="1"/>
    <col min="266" max="266" width="11.42578125" style="110"/>
    <col min="267" max="267" width="12.7109375" style="110" customWidth="1"/>
    <col min="268" max="513" width="11.42578125" style="110"/>
    <col min="514" max="514" width="2.28515625" style="110" customWidth="1"/>
    <col min="515" max="515" width="5.7109375" style="110" customWidth="1"/>
    <col min="516" max="516" width="4.7109375" style="110" customWidth="1"/>
    <col min="517" max="517" width="15.28515625" style="110" customWidth="1"/>
    <col min="518" max="518" width="3.7109375" style="110" customWidth="1"/>
    <col min="519" max="519" width="38.5703125" style="110" customWidth="1"/>
    <col min="520" max="520" width="12.5703125" style="110" customWidth="1"/>
    <col min="521" max="521" width="12" style="110" customWidth="1"/>
    <col min="522" max="522" width="11.42578125" style="110"/>
    <col min="523" max="523" width="12.7109375" style="110" customWidth="1"/>
    <col min="524" max="769" width="11.42578125" style="110"/>
    <col min="770" max="770" width="2.28515625" style="110" customWidth="1"/>
    <col min="771" max="771" width="5.7109375" style="110" customWidth="1"/>
    <col min="772" max="772" width="4.7109375" style="110" customWidth="1"/>
    <col min="773" max="773" width="15.28515625" style="110" customWidth="1"/>
    <col min="774" max="774" width="3.7109375" style="110" customWidth="1"/>
    <col min="775" max="775" width="38.5703125" style="110" customWidth="1"/>
    <col min="776" max="776" width="12.5703125" style="110" customWidth="1"/>
    <col min="777" max="777" width="12" style="110" customWidth="1"/>
    <col min="778" max="778" width="11.42578125" style="110"/>
    <col min="779" max="779" width="12.7109375" style="110" customWidth="1"/>
    <col min="780" max="1025" width="11.42578125" style="110"/>
    <col min="1026" max="1026" width="2.28515625" style="110" customWidth="1"/>
    <col min="1027" max="1027" width="5.7109375" style="110" customWidth="1"/>
    <col min="1028" max="1028" width="4.7109375" style="110" customWidth="1"/>
    <col min="1029" max="1029" width="15.28515625" style="110" customWidth="1"/>
    <col min="1030" max="1030" width="3.7109375" style="110" customWidth="1"/>
    <col min="1031" max="1031" width="38.5703125" style="110" customWidth="1"/>
    <col min="1032" max="1032" width="12.5703125" style="110" customWidth="1"/>
    <col min="1033" max="1033" width="12" style="110" customWidth="1"/>
    <col min="1034" max="1034" width="11.42578125" style="110"/>
    <col min="1035" max="1035" width="12.7109375" style="110" customWidth="1"/>
    <col min="1036" max="1281" width="11.42578125" style="110"/>
    <col min="1282" max="1282" width="2.28515625" style="110" customWidth="1"/>
    <col min="1283" max="1283" width="5.7109375" style="110" customWidth="1"/>
    <col min="1284" max="1284" width="4.7109375" style="110" customWidth="1"/>
    <col min="1285" max="1285" width="15.28515625" style="110" customWidth="1"/>
    <col min="1286" max="1286" width="3.7109375" style="110" customWidth="1"/>
    <col min="1287" max="1287" width="38.5703125" style="110" customWidth="1"/>
    <col min="1288" max="1288" width="12.5703125" style="110" customWidth="1"/>
    <col min="1289" max="1289" width="12" style="110" customWidth="1"/>
    <col min="1290" max="1290" width="11.42578125" style="110"/>
    <col min="1291" max="1291" width="12.7109375" style="110" customWidth="1"/>
    <col min="1292" max="1537" width="11.42578125" style="110"/>
    <col min="1538" max="1538" width="2.28515625" style="110" customWidth="1"/>
    <col min="1539" max="1539" width="5.7109375" style="110" customWidth="1"/>
    <col min="1540" max="1540" width="4.7109375" style="110" customWidth="1"/>
    <col min="1541" max="1541" width="15.28515625" style="110" customWidth="1"/>
    <col min="1542" max="1542" width="3.7109375" style="110" customWidth="1"/>
    <col min="1543" max="1543" width="38.5703125" style="110" customWidth="1"/>
    <col min="1544" max="1544" width="12.5703125" style="110" customWidth="1"/>
    <col min="1545" max="1545" width="12" style="110" customWidth="1"/>
    <col min="1546" max="1546" width="11.42578125" style="110"/>
    <col min="1547" max="1547" width="12.7109375" style="110" customWidth="1"/>
    <col min="1548" max="1793" width="11.42578125" style="110"/>
    <col min="1794" max="1794" width="2.28515625" style="110" customWidth="1"/>
    <col min="1795" max="1795" width="5.7109375" style="110" customWidth="1"/>
    <col min="1796" max="1796" width="4.7109375" style="110" customWidth="1"/>
    <col min="1797" max="1797" width="15.28515625" style="110" customWidth="1"/>
    <col min="1798" max="1798" width="3.7109375" style="110" customWidth="1"/>
    <col min="1799" max="1799" width="38.5703125" style="110" customWidth="1"/>
    <col min="1800" max="1800" width="12.5703125" style="110" customWidth="1"/>
    <col min="1801" max="1801" width="12" style="110" customWidth="1"/>
    <col min="1802" max="1802" width="11.42578125" style="110"/>
    <col min="1803" max="1803" width="12.7109375" style="110" customWidth="1"/>
    <col min="1804" max="2049" width="11.42578125" style="110"/>
    <col min="2050" max="2050" width="2.28515625" style="110" customWidth="1"/>
    <col min="2051" max="2051" width="5.7109375" style="110" customWidth="1"/>
    <col min="2052" max="2052" width="4.7109375" style="110" customWidth="1"/>
    <col min="2053" max="2053" width="15.28515625" style="110" customWidth="1"/>
    <col min="2054" max="2054" width="3.7109375" style="110" customWidth="1"/>
    <col min="2055" max="2055" width="38.5703125" style="110" customWidth="1"/>
    <col min="2056" max="2056" width="12.5703125" style="110" customWidth="1"/>
    <col min="2057" max="2057" width="12" style="110" customWidth="1"/>
    <col min="2058" max="2058" width="11.42578125" style="110"/>
    <col min="2059" max="2059" width="12.7109375" style="110" customWidth="1"/>
    <col min="2060" max="2305" width="11.42578125" style="110"/>
    <col min="2306" max="2306" width="2.28515625" style="110" customWidth="1"/>
    <col min="2307" max="2307" width="5.7109375" style="110" customWidth="1"/>
    <col min="2308" max="2308" width="4.7109375" style="110" customWidth="1"/>
    <col min="2309" max="2309" width="15.28515625" style="110" customWidth="1"/>
    <col min="2310" max="2310" width="3.7109375" style="110" customWidth="1"/>
    <col min="2311" max="2311" width="38.5703125" style="110" customWidth="1"/>
    <col min="2312" max="2312" width="12.5703125" style="110" customWidth="1"/>
    <col min="2313" max="2313" width="12" style="110" customWidth="1"/>
    <col min="2314" max="2314" width="11.42578125" style="110"/>
    <col min="2315" max="2315" width="12.7109375" style="110" customWidth="1"/>
    <col min="2316" max="2561" width="11.42578125" style="110"/>
    <col min="2562" max="2562" width="2.28515625" style="110" customWidth="1"/>
    <col min="2563" max="2563" width="5.7109375" style="110" customWidth="1"/>
    <col min="2564" max="2564" width="4.7109375" style="110" customWidth="1"/>
    <col min="2565" max="2565" width="15.28515625" style="110" customWidth="1"/>
    <col min="2566" max="2566" width="3.7109375" style="110" customWidth="1"/>
    <col min="2567" max="2567" width="38.5703125" style="110" customWidth="1"/>
    <col min="2568" max="2568" width="12.5703125" style="110" customWidth="1"/>
    <col min="2569" max="2569" width="12" style="110" customWidth="1"/>
    <col min="2570" max="2570" width="11.42578125" style="110"/>
    <col min="2571" max="2571" width="12.7109375" style="110" customWidth="1"/>
    <col min="2572" max="2817" width="11.42578125" style="110"/>
    <col min="2818" max="2818" width="2.28515625" style="110" customWidth="1"/>
    <col min="2819" max="2819" width="5.7109375" style="110" customWidth="1"/>
    <col min="2820" max="2820" width="4.7109375" style="110" customWidth="1"/>
    <col min="2821" max="2821" width="15.28515625" style="110" customWidth="1"/>
    <col min="2822" max="2822" width="3.7109375" style="110" customWidth="1"/>
    <col min="2823" max="2823" width="38.5703125" style="110" customWidth="1"/>
    <col min="2824" max="2824" width="12.5703125" style="110" customWidth="1"/>
    <col min="2825" max="2825" width="12" style="110" customWidth="1"/>
    <col min="2826" max="2826" width="11.42578125" style="110"/>
    <col min="2827" max="2827" width="12.7109375" style="110" customWidth="1"/>
    <col min="2828" max="3073" width="11.42578125" style="110"/>
    <col min="3074" max="3074" width="2.28515625" style="110" customWidth="1"/>
    <col min="3075" max="3075" width="5.7109375" style="110" customWidth="1"/>
    <col min="3076" max="3076" width="4.7109375" style="110" customWidth="1"/>
    <col min="3077" max="3077" width="15.28515625" style="110" customWidth="1"/>
    <col min="3078" max="3078" width="3.7109375" style="110" customWidth="1"/>
    <col min="3079" max="3079" width="38.5703125" style="110" customWidth="1"/>
    <col min="3080" max="3080" width="12.5703125" style="110" customWidth="1"/>
    <col min="3081" max="3081" width="12" style="110" customWidth="1"/>
    <col min="3082" max="3082" width="11.42578125" style="110"/>
    <col min="3083" max="3083" width="12.7109375" style="110" customWidth="1"/>
    <col min="3084" max="3329" width="11.42578125" style="110"/>
    <col min="3330" max="3330" width="2.28515625" style="110" customWidth="1"/>
    <col min="3331" max="3331" width="5.7109375" style="110" customWidth="1"/>
    <col min="3332" max="3332" width="4.7109375" style="110" customWidth="1"/>
    <col min="3333" max="3333" width="15.28515625" style="110" customWidth="1"/>
    <col min="3334" max="3334" width="3.7109375" style="110" customWidth="1"/>
    <col min="3335" max="3335" width="38.5703125" style="110" customWidth="1"/>
    <col min="3336" max="3336" width="12.5703125" style="110" customWidth="1"/>
    <col min="3337" max="3337" width="12" style="110" customWidth="1"/>
    <col min="3338" max="3338" width="11.42578125" style="110"/>
    <col min="3339" max="3339" width="12.7109375" style="110" customWidth="1"/>
    <col min="3340" max="3585" width="11.42578125" style="110"/>
    <col min="3586" max="3586" width="2.28515625" style="110" customWidth="1"/>
    <col min="3587" max="3587" width="5.7109375" style="110" customWidth="1"/>
    <col min="3588" max="3588" width="4.7109375" style="110" customWidth="1"/>
    <col min="3589" max="3589" width="15.28515625" style="110" customWidth="1"/>
    <col min="3590" max="3590" width="3.7109375" style="110" customWidth="1"/>
    <col min="3591" max="3591" width="38.5703125" style="110" customWidth="1"/>
    <col min="3592" max="3592" width="12.5703125" style="110" customWidth="1"/>
    <col min="3593" max="3593" width="12" style="110" customWidth="1"/>
    <col min="3594" max="3594" width="11.42578125" style="110"/>
    <col min="3595" max="3595" width="12.7109375" style="110" customWidth="1"/>
    <col min="3596" max="3841" width="11.42578125" style="110"/>
    <col min="3842" max="3842" width="2.28515625" style="110" customWidth="1"/>
    <col min="3843" max="3843" width="5.7109375" style="110" customWidth="1"/>
    <col min="3844" max="3844" width="4.7109375" style="110" customWidth="1"/>
    <col min="3845" max="3845" width="15.28515625" style="110" customWidth="1"/>
    <col min="3846" max="3846" width="3.7109375" style="110" customWidth="1"/>
    <col min="3847" max="3847" width="38.5703125" style="110" customWidth="1"/>
    <col min="3848" max="3848" width="12.5703125" style="110" customWidth="1"/>
    <col min="3849" max="3849" width="12" style="110" customWidth="1"/>
    <col min="3850" max="3850" width="11.42578125" style="110"/>
    <col min="3851" max="3851" width="12.7109375" style="110" customWidth="1"/>
    <col min="3852" max="4097" width="11.42578125" style="110"/>
    <col min="4098" max="4098" width="2.28515625" style="110" customWidth="1"/>
    <col min="4099" max="4099" width="5.7109375" style="110" customWidth="1"/>
    <col min="4100" max="4100" width="4.7109375" style="110" customWidth="1"/>
    <col min="4101" max="4101" width="15.28515625" style="110" customWidth="1"/>
    <col min="4102" max="4102" width="3.7109375" style="110" customWidth="1"/>
    <col min="4103" max="4103" width="38.5703125" style="110" customWidth="1"/>
    <col min="4104" max="4104" width="12.5703125" style="110" customWidth="1"/>
    <col min="4105" max="4105" width="12" style="110" customWidth="1"/>
    <col min="4106" max="4106" width="11.42578125" style="110"/>
    <col min="4107" max="4107" width="12.7109375" style="110" customWidth="1"/>
    <col min="4108" max="4353" width="11.42578125" style="110"/>
    <col min="4354" max="4354" width="2.28515625" style="110" customWidth="1"/>
    <col min="4355" max="4355" width="5.7109375" style="110" customWidth="1"/>
    <col min="4356" max="4356" width="4.7109375" style="110" customWidth="1"/>
    <col min="4357" max="4357" width="15.28515625" style="110" customWidth="1"/>
    <col min="4358" max="4358" width="3.7109375" style="110" customWidth="1"/>
    <col min="4359" max="4359" width="38.5703125" style="110" customWidth="1"/>
    <col min="4360" max="4360" width="12.5703125" style="110" customWidth="1"/>
    <col min="4361" max="4361" width="12" style="110" customWidth="1"/>
    <col min="4362" max="4362" width="11.42578125" style="110"/>
    <col min="4363" max="4363" width="12.7109375" style="110" customWidth="1"/>
    <col min="4364" max="4609" width="11.42578125" style="110"/>
    <col min="4610" max="4610" width="2.28515625" style="110" customWidth="1"/>
    <col min="4611" max="4611" width="5.7109375" style="110" customWidth="1"/>
    <col min="4612" max="4612" width="4.7109375" style="110" customWidth="1"/>
    <col min="4613" max="4613" width="15.28515625" style="110" customWidth="1"/>
    <col min="4614" max="4614" width="3.7109375" style="110" customWidth="1"/>
    <col min="4615" max="4615" width="38.5703125" style="110" customWidth="1"/>
    <col min="4616" max="4616" width="12.5703125" style="110" customWidth="1"/>
    <col min="4617" max="4617" width="12" style="110" customWidth="1"/>
    <col min="4618" max="4618" width="11.42578125" style="110"/>
    <col min="4619" max="4619" width="12.7109375" style="110" customWidth="1"/>
    <col min="4620" max="4865" width="11.42578125" style="110"/>
    <col min="4866" max="4866" width="2.28515625" style="110" customWidth="1"/>
    <col min="4867" max="4867" width="5.7109375" style="110" customWidth="1"/>
    <col min="4868" max="4868" width="4.7109375" style="110" customWidth="1"/>
    <col min="4869" max="4869" width="15.28515625" style="110" customWidth="1"/>
    <col min="4870" max="4870" width="3.7109375" style="110" customWidth="1"/>
    <col min="4871" max="4871" width="38.5703125" style="110" customWidth="1"/>
    <col min="4872" max="4872" width="12.5703125" style="110" customWidth="1"/>
    <col min="4873" max="4873" width="12" style="110" customWidth="1"/>
    <col min="4874" max="4874" width="11.42578125" style="110"/>
    <col min="4875" max="4875" width="12.7109375" style="110" customWidth="1"/>
    <col min="4876" max="5121" width="11.42578125" style="110"/>
    <col min="5122" max="5122" width="2.28515625" style="110" customWidth="1"/>
    <col min="5123" max="5123" width="5.7109375" style="110" customWidth="1"/>
    <col min="5124" max="5124" width="4.7109375" style="110" customWidth="1"/>
    <col min="5125" max="5125" width="15.28515625" style="110" customWidth="1"/>
    <col min="5126" max="5126" width="3.7109375" style="110" customWidth="1"/>
    <col min="5127" max="5127" width="38.5703125" style="110" customWidth="1"/>
    <col min="5128" max="5128" width="12.5703125" style="110" customWidth="1"/>
    <col min="5129" max="5129" width="12" style="110" customWidth="1"/>
    <col min="5130" max="5130" width="11.42578125" style="110"/>
    <col min="5131" max="5131" width="12.7109375" style="110" customWidth="1"/>
    <col min="5132" max="5377" width="11.42578125" style="110"/>
    <col min="5378" max="5378" width="2.28515625" style="110" customWidth="1"/>
    <col min="5379" max="5379" width="5.7109375" style="110" customWidth="1"/>
    <col min="5380" max="5380" width="4.7109375" style="110" customWidth="1"/>
    <col min="5381" max="5381" width="15.28515625" style="110" customWidth="1"/>
    <col min="5382" max="5382" width="3.7109375" style="110" customWidth="1"/>
    <col min="5383" max="5383" width="38.5703125" style="110" customWidth="1"/>
    <col min="5384" max="5384" width="12.5703125" style="110" customWidth="1"/>
    <col min="5385" max="5385" width="12" style="110" customWidth="1"/>
    <col min="5386" max="5386" width="11.42578125" style="110"/>
    <col min="5387" max="5387" width="12.7109375" style="110" customWidth="1"/>
    <col min="5388" max="5633" width="11.42578125" style="110"/>
    <col min="5634" max="5634" width="2.28515625" style="110" customWidth="1"/>
    <col min="5635" max="5635" width="5.7109375" style="110" customWidth="1"/>
    <col min="5636" max="5636" width="4.7109375" style="110" customWidth="1"/>
    <col min="5637" max="5637" width="15.28515625" style="110" customWidth="1"/>
    <col min="5638" max="5638" width="3.7109375" style="110" customWidth="1"/>
    <col min="5639" max="5639" width="38.5703125" style="110" customWidth="1"/>
    <col min="5640" max="5640" width="12.5703125" style="110" customWidth="1"/>
    <col min="5641" max="5641" width="12" style="110" customWidth="1"/>
    <col min="5642" max="5642" width="11.42578125" style="110"/>
    <col min="5643" max="5643" width="12.7109375" style="110" customWidth="1"/>
    <col min="5644" max="5889" width="11.42578125" style="110"/>
    <col min="5890" max="5890" width="2.28515625" style="110" customWidth="1"/>
    <col min="5891" max="5891" width="5.7109375" style="110" customWidth="1"/>
    <col min="5892" max="5892" width="4.7109375" style="110" customWidth="1"/>
    <col min="5893" max="5893" width="15.28515625" style="110" customWidth="1"/>
    <col min="5894" max="5894" width="3.7109375" style="110" customWidth="1"/>
    <col min="5895" max="5895" width="38.5703125" style="110" customWidth="1"/>
    <col min="5896" max="5896" width="12.5703125" style="110" customWidth="1"/>
    <col min="5897" max="5897" width="12" style="110" customWidth="1"/>
    <col min="5898" max="5898" width="11.42578125" style="110"/>
    <col min="5899" max="5899" width="12.7109375" style="110" customWidth="1"/>
    <col min="5900" max="6145" width="11.42578125" style="110"/>
    <col min="6146" max="6146" width="2.28515625" style="110" customWidth="1"/>
    <col min="6147" max="6147" width="5.7109375" style="110" customWidth="1"/>
    <col min="6148" max="6148" width="4.7109375" style="110" customWidth="1"/>
    <col min="6149" max="6149" width="15.28515625" style="110" customWidth="1"/>
    <col min="6150" max="6150" width="3.7109375" style="110" customWidth="1"/>
    <col min="6151" max="6151" width="38.5703125" style="110" customWidth="1"/>
    <col min="6152" max="6152" width="12.5703125" style="110" customWidth="1"/>
    <col min="6153" max="6153" width="12" style="110" customWidth="1"/>
    <col min="6154" max="6154" width="11.42578125" style="110"/>
    <col min="6155" max="6155" width="12.7109375" style="110" customWidth="1"/>
    <col min="6156" max="6401" width="11.42578125" style="110"/>
    <col min="6402" max="6402" width="2.28515625" style="110" customWidth="1"/>
    <col min="6403" max="6403" width="5.7109375" style="110" customWidth="1"/>
    <col min="6404" max="6404" width="4.7109375" style="110" customWidth="1"/>
    <col min="6405" max="6405" width="15.28515625" style="110" customWidth="1"/>
    <col min="6406" max="6406" width="3.7109375" style="110" customWidth="1"/>
    <col min="6407" max="6407" width="38.5703125" style="110" customWidth="1"/>
    <col min="6408" max="6408" width="12.5703125" style="110" customWidth="1"/>
    <col min="6409" max="6409" width="12" style="110" customWidth="1"/>
    <col min="6410" max="6410" width="11.42578125" style="110"/>
    <col min="6411" max="6411" width="12.7109375" style="110" customWidth="1"/>
    <col min="6412" max="6657" width="11.42578125" style="110"/>
    <col min="6658" max="6658" width="2.28515625" style="110" customWidth="1"/>
    <col min="6659" max="6659" width="5.7109375" style="110" customWidth="1"/>
    <col min="6660" max="6660" width="4.7109375" style="110" customWidth="1"/>
    <col min="6661" max="6661" width="15.28515625" style="110" customWidth="1"/>
    <col min="6662" max="6662" width="3.7109375" style="110" customWidth="1"/>
    <col min="6663" max="6663" width="38.5703125" style="110" customWidth="1"/>
    <col min="6664" max="6664" width="12.5703125" style="110" customWidth="1"/>
    <col min="6665" max="6665" width="12" style="110" customWidth="1"/>
    <col min="6666" max="6666" width="11.42578125" style="110"/>
    <col min="6667" max="6667" width="12.7109375" style="110" customWidth="1"/>
    <col min="6668" max="6913" width="11.42578125" style="110"/>
    <col min="6914" max="6914" width="2.28515625" style="110" customWidth="1"/>
    <col min="6915" max="6915" width="5.7109375" style="110" customWidth="1"/>
    <col min="6916" max="6916" width="4.7109375" style="110" customWidth="1"/>
    <col min="6917" max="6917" width="15.28515625" style="110" customWidth="1"/>
    <col min="6918" max="6918" width="3.7109375" style="110" customWidth="1"/>
    <col min="6919" max="6919" width="38.5703125" style="110" customWidth="1"/>
    <col min="6920" max="6920" width="12.5703125" style="110" customWidth="1"/>
    <col min="6921" max="6921" width="12" style="110" customWidth="1"/>
    <col min="6922" max="6922" width="11.42578125" style="110"/>
    <col min="6923" max="6923" width="12.7109375" style="110" customWidth="1"/>
    <col min="6924" max="7169" width="11.42578125" style="110"/>
    <col min="7170" max="7170" width="2.28515625" style="110" customWidth="1"/>
    <col min="7171" max="7171" width="5.7109375" style="110" customWidth="1"/>
    <col min="7172" max="7172" width="4.7109375" style="110" customWidth="1"/>
    <col min="7173" max="7173" width="15.28515625" style="110" customWidth="1"/>
    <col min="7174" max="7174" width="3.7109375" style="110" customWidth="1"/>
    <col min="7175" max="7175" width="38.5703125" style="110" customWidth="1"/>
    <col min="7176" max="7176" width="12.5703125" style="110" customWidth="1"/>
    <col min="7177" max="7177" width="12" style="110" customWidth="1"/>
    <col min="7178" max="7178" width="11.42578125" style="110"/>
    <col min="7179" max="7179" width="12.7109375" style="110" customWidth="1"/>
    <col min="7180" max="7425" width="11.42578125" style="110"/>
    <col min="7426" max="7426" width="2.28515625" style="110" customWidth="1"/>
    <col min="7427" max="7427" width="5.7109375" style="110" customWidth="1"/>
    <col min="7428" max="7428" width="4.7109375" style="110" customWidth="1"/>
    <col min="7429" max="7429" width="15.28515625" style="110" customWidth="1"/>
    <col min="7430" max="7430" width="3.7109375" style="110" customWidth="1"/>
    <col min="7431" max="7431" width="38.5703125" style="110" customWidth="1"/>
    <col min="7432" max="7432" width="12.5703125" style="110" customWidth="1"/>
    <col min="7433" max="7433" width="12" style="110" customWidth="1"/>
    <col min="7434" max="7434" width="11.42578125" style="110"/>
    <col min="7435" max="7435" width="12.7109375" style="110" customWidth="1"/>
    <col min="7436" max="7681" width="11.42578125" style="110"/>
    <col min="7682" max="7682" width="2.28515625" style="110" customWidth="1"/>
    <col min="7683" max="7683" width="5.7109375" style="110" customWidth="1"/>
    <col min="7684" max="7684" width="4.7109375" style="110" customWidth="1"/>
    <col min="7685" max="7685" width="15.28515625" style="110" customWidth="1"/>
    <col min="7686" max="7686" width="3.7109375" style="110" customWidth="1"/>
    <col min="7687" max="7687" width="38.5703125" style="110" customWidth="1"/>
    <col min="7688" max="7688" width="12.5703125" style="110" customWidth="1"/>
    <col min="7689" max="7689" width="12" style="110" customWidth="1"/>
    <col min="7690" max="7690" width="11.42578125" style="110"/>
    <col min="7691" max="7691" width="12.7109375" style="110" customWidth="1"/>
    <col min="7692" max="7937" width="11.42578125" style="110"/>
    <col min="7938" max="7938" width="2.28515625" style="110" customWidth="1"/>
    <col min="7939" max="7939" width="5.7109375" style="110" customWidth="1"/>
    <col min="7940" max="7940" width="4.7109375" style="110" customWidth="1"/>
    <col min="7941" max="7941" width="15.28515625" style="110" customWidth="1"/>
    <col min="7942" max="7942" width="3.7109375" style="110" customWidth="1"/>
    <col min="7943" max="7943" width="38.5703125" style="110" customWidth="1"/>
    <col min="7944" max="7944" width="12.5703125" style="110" customWidth="1"/>
    <col min="7945" max="7945" width="12" style="110" customWidth="1"/>
    <col min="7946" max="7946" width="11.42578125" style="110"/>
    <col min="7947" max="7947" width="12.7109375" style="110" customWidth="1"/>
    <col min="7948" max="8193" width="11.42578125" style="110"/>
    <col min="8194" max="8194" width="2.28515625" style="110" customWidth="1"/>
    <col min="8195" max="8195" width="5.7109375" style="110" customWidth="1"/>
    <col min="8196" max="8196" width="4.7109375" style="110" customWidth="1"/>
    <col min="8197" max="8197" width="15.28515625" style="110" customWidth="1"/>
    <col min="8198" max="8198" width="3.7109375" style="110" customWidth="1"/>
    <col min="8199" max="8199" width="38.5703125" style="110" customWidth="1"/>
    <col min="8200" max="8200" width="12.5703125" style="110" customWidth="1"/>
    <col min="8201" max="8201" width="12" style="110" customWidth="1"/>
    <col min="8202" max="8202" width="11.42578125" style="110"/>
    <col min="8203" max="8203" width="12.7109375" style="110" customWidth="1"/>
    <col min="8204" max="8449" width="11.42578125" style="110"/>
    <col min="8450" max="8450" width="2.28515625" style="110" customWidth="1"/>
    <col min="8451" max="8451" width="5.7109375" style="110" customWidth="1"/>
    <col min="8452" max="8452" width="4.7109375" style="110" customWidth="1"/>
    <col min="8453" max="8453" width="15.28515625" style="110" customWidth="1"/>
    <col min="8454" max="8454" width="3.7109375" style="110" customWidth="1"/>
    <col min="8455" max="8455" width="38.5703125" style="110" customWidth="1"/>
    <col min="8456" max="8456" width="12.5703125" style="110" customWidth="1"/>
    <col min="8457" max="8457" width="12" style="110" customWidth="1"/>
    <col min="8458" max="8458" width="11.42578125" style="110"/>
    <col min="8459" max="8459" width="12.7109375" style="110" customWidth="1"/>
    <col min="8460" max="8705" width="11.42578125" style="110"/>
    <col min="8706" max="8706" width="2.28515625" style="110" customWidth="1"/>
    <col min="8707" max="8707" width="5.7109375" style="110" customWidth="1"/>
    <col min="8708" max="8708" width="4.7109375" style="110" customWidth="1"/>
    <col min="8709" max="8709" width="15.28515625" style="110" customWidth="1"/>
    <col min="8710" max="8710" width="3.7109375" style="110" customWidth="1"/>
    <col min="8711" max="8711" width="38.5703125" style="110" customWidth="1"/>
    <col min="8712" max="8712" width="12.5703125" style="110" customWidth="1"/>
    <col min="8713" max="8713" width="12" style="110" customWidth="1"/>
    <col min="8714" max="8714" width="11.42578125" style="110"/>
    <col min="8715" max="8715" width="12.7109375" style="110" customWidth="1"/>
    <col min="8716" max="8961" width="11.42578125" style="110"/>
    <col min="8962" max="8962" width="2.28515625" style="110" customWidth="1"/>
    <col min="8963" max="8963" width="5.7109375" style="110" customWidth="1"/>
    <col min="8964" max="8964" width="4.7109375" style="110" customWidth="1"/>
    <col min="8965" max="8965" width="15.28515625" style="110" customWidth="1"/>
    <col min="8966" max="8966" width="3.7109375" style="110" customWidth="1"/>
    <col min="8967" max="8967" width="38.5703125" style="110" customWidth="1"/>
    <col min="8968" max="8968" width="12.5703125" style="110" customWidth="1"/>
    <col min="8969" max="8969" width="12" style="110" customWidth="1"/>
    <col min="8970" max="8970" width="11.42578125" style="110"/>
    <col min="8971" max="8971" width="12.7109375" style="110" customWidth="1"/>
    <col min="8972" max="9217" width="11.42578125" style="110"/>
    <col min="9218" max="9218" width="2.28515625" style="110" customWidth="1"/>
    <col min="9219" max="9219" width="5.7109375" style="110" customWidth="1"/>
    <col min="9220" max="9220" width="4.7109375" style="110" customWidth="1"/>
    <col min="9221" max="9221" width="15.28515625" style="110" customWidth="1"/>
    <col min="9222" max="9222" width="3.7109375" style="110" customWidth="1"/>
    <col min="9223" max="9223" width="38.5703125" style="110" customWidth="1"/>
    <col min="9224" max="9224" width="12.5703125" style="110" customWidth="1"/>
    <col min="9225" max="9225" width="12" style="110" customWidth="1"/>
    <col min="9226" max="9226" width="11.42578125" style="110"/>
    <col min="9227" max="9227" width="12.7109375" style="110" customWidth="1"/>
    <col min="9228" max="9473" width="11.42578125" style="110"/>
    <col min="9474" max="9474" width="2.28515625" style="110" customWidth="1"/>
    <col min="9475" max="9475" width="5.7109375" style="110" customWidth="1"/>
    <col min="9476" max="9476" width="4.7109375" style="110" customWidth="1"/>
    <col min="9477" max="9477" width="15.28515625" style="110" customWidth="1"/>
    <col min="9478" max="9478" width="3.7109375" style="110" customWidth="1"/>
    <col min="9479" max="9479" width="38.5703125" style="110" customWidth="1"/>
    <col min="9480" max="9480" width="12.5703125" style="110" customWidth="1"/>
    <col min="9481" max="9481" width="12" style="110" customWidth="1"/>
    <col min="9482" max="9482" width="11.42578125" style="110"/>
    <col min="9483" max="9483" width="12.7109375" style="110" customWidth="1"/>
    <col min="9484" max="9729" width="11.42578125" style="110"/>
    <col min="9730" max="9730" width="2.28515625" style="110" customWidth="1"/>
    <col min="9731" max="9731" width="5.7109375" style="110" customWidth="1"/>
    <col min="9732" max="9732" width="4.7109375" style="110" customWidth="1"/>
    <col min="9733" max="9733" width="15.28515625" style="110" customWidth="1"/>
    <col min="9734" max="9734" width="3.7109375" style="110" customWidth="1"/>
    <col min="9735" max="9735" width="38.5703125" style="110" customWidth="1"/>
    <col min="9736" max="9736" width="12.5703125" style="110" customWidth="1"/>
    <col min="9737" max="9737" width="12" style="110" customWidth="1"/>
    <col min="9738" max="9738" width="11.42578125" style="110"/>
    <col min="9739" max="9739" width="12.7109375" style="110" customWidth="1"/>
    <col min="9740" max="9985" width="11.42578125" style="110"/>
    <col min="9986" max="9986" width="2.28515625" style="110" customWidth="1"/>
    <col min="9987" max="9987" width="5.7109375" style="110" customWidth="1"/>
    <col min="9988" max="9988" width="4.7109375" style="110" customWidth="1"/>
    <col min="9989" max="9989" width="15.28515625" style="110" customWidth="1"/>
    <col min="9990" max="9990" width="3.7109375" style="110" customWidth="1"/>
    <col min="9991" max="9991" width="38.5703125" style="110" customWidth="1"/>
    <col min="9992" max="9992" width="12.5703125" style="110" customWidth="1"/>
    <col min="9993" max="9993" width="12" style="110" customWidth="1"/>
    <col min="9994" max="9994" width="11.42578125" style="110"/>
    <col min="9995" max="9995" width="12.7109375" style="110" customWidth="1"/>
    <col min="9996" max="10241" width="11.42578125" style="110"/>
    <col min="10242" max="10242" width="2.28515625" style="110" customWidth="1"/>
    <col min="10243" max="10243" width="5.7109375" style="110" customWidth="1"/>
    <col min="10244" max="10244" width="4.7109375" style="110" customWidth="1"/>
    <col min="10245" max="10245" width="15.28515625" style="110" customWidth="1"/>
    <col min="10246" max="10246" width="3.7109375" style="110" customWidth="1"/>
    <col min="10247" max="10247" width="38.5703125" style="110" customWidth="1"/>
    <col min="10248" max="10248" width="12.5703125" style="110" customWidth="1"/>
    <col min="10249" max="10249" width="12" style="110" customWidth="1"/>
    <col min="10250" max="10250" width="11.42578125" style="110"/>
    <col min="10251" max="10251" width="12.7109375" style="110" customWidth="1"/>
    <col min="10252" max="10497" width="11.42578125" style="110"/>
    <col min="10498" max="10498" width="2.28515625" style="110" customWidth="1"/>
    <col min="10499" max="10499" width="5.7109375" style="110" customWidth="1"/>
    <col min="10500" max="10500" width="4.7109375" style="110" customWidth="1"/>
    <col min="10501" max="10501" width="15.28515625" style="110" customWidth="1"/>
    <col min="10502" max="10502" width="3.7109375" style="110" customWidth="1"/>
    <col min="10503" max="10503" width="38.5703125" style="110" customWidth="1"/>
    <col min="10504" max="10504" width="12.5703125" style="110" customWidth="1"/>
    <col min="10505" max="10505" width="12" style="110" customWidth="1"/>
    <col min="10506" max="10506" width="11.42578125" style="110"/>
    <col min="10507" max="10507" width="12.7109375" style="110" customWidth="1"/>
    <col min="10508" max="10753" width="11.42578125" style="110"/>
    <col min="10754" max="10754" width="2.28515625" style="110" customWidth="1"/>
    <col min="10755" max="10755" width="5.7109375" style="110" customWidth="1"/>
    <col min="10756" max="10756" width="4.7109375" style="110" customWidth="1"/>
    <col min="10757" max="10757" width="15.28515625" style="110" customWidth="1"/>
    <col min="10758" max="10758" width="3.7109375" style="110" customWidth="1"/>
    <col min="10759" max="10759" width="38.5703125" style="110" customWidth="1"/>
    <col min="10760" max="10760" width="12.5703125" style="110" customWidth="1"/>
    <col min="10761" max="10761" width="12" style="110" customWidth="1"/>
    <col min="10762" max="10762" width="11.42578125" style="110"/>
    <col min="10763" max="10763" width="12.7109375" style="110" customWidth="1"/>
    <col min="10764" max="11009" width="11.42578125" style="110"/>
    <col min="11010" max="11010" width="2.28515625" style="110" customWidth="1"/>
    <col min="11011" max="11011" width="5.7109375" style="110" customWidth="1"/>
    <col min="11012" max="11012" width="4.7109375" style="110" customWidth="1"/>
    <col min="11013" max="11013" width="15.28515625" style="110" customWidth="1"/>
    <col min="11014" max="11014" width="3.7109375" style="110" customWidth="1"/>
    <col min="11015" max="11015" width="38.5703125" style="110" customWidth="1"/>
    <col min="11016" max="11016" width="12.5703125" style="110" customWidth="1"/>
    <col min="11017" max="11017" width="12" style="110" customWidth="1"/>
    <col min="11018" max="11018" width="11.42578125" style="110"/>
    <col min="11019" max="11019" width="12.7109375" style="110" customWidth="1"/>
    <col min="11020" max="11265" width="11.42578125" style="110"/>
    <col min="11266" max="11266" width="2.28515625" style="110" customWidth="1"/>
    <col min="11267" max="11267" width="5.7109375" style="110" customWidth="1"/>
    <col min="11268" max="11268" width="4.7109375" style="110" customWidth="1"/>
    <col min="11269" max="11269" width="15.28515625" style="110" customWidth="1"/>
    <col min="11270" max="11270" width="3.7109375" style="110" customWidth="1"/>
    <col min="11271" max="11271" width="38.5703125" style="110" customWidth="1"/>
    <col min="11272" max="11272" width="12.5703125" style="110" customWidth="1"/>
    <col min="11273" max="11273" width="12" style="110" customWidth="1"/>
    <col min="11274" max="11274" width="11.42578125" style="110"/>
    <col min="11275" max="11275" width="12.7109375" style="110" customWidth="1"/>
    <col min="11276" max="11521" width="11.42578125" style="110"/>
    <col min="11522" max="11522" width="2.28515625" style="110" customWidth="1"/>
    <col min="11523" max="11523" width="5.7109375" style="110" customWidth="1"/>
    <col min="11524" max="11524" width="4.7109375" style="110" customWidth="1"/>
    <col min="11525" max="11525" width="15.28515625" style="110" customWidth="1"/>
    <col min="11526" max="11526" width="3.7109375" style="110" customWidth="1"/>
    <col min="11527" max="11527" width="38.5703125" style="110" customWidth="1"/>
    <col min="11528" max="11528" width="12.5703125" style="110" customWidth="1"/>
    <col min="11529" max="11529" width="12" style="110" customWidth="1"/>
    <col min="11530" max="11530" width="11.42578125" style="110"/>
    <col min="11531" max="11531" width="12.7109375" style="110" customWidth="1"/>
    <col min="11532" max="11777" width="11.42578125" style="110"/>
    <col min="11778" max="11778" width="2.28515625" style="110" customWidth="1"/>
    <col min="11779" max="11779" width="5.7109375" style="110" customWidth="1"/>
    <col min="11780" max="11780" width="4.7109375" style="110" customWidth="1"/>
    <col min="11781" max="11781" width="15.28515625" style="110" customWidth="1"/>
    <col min="11782" max="11782" width="3.7109375" style="110" customWidth="1"/>
    <col min="11783" max="11783" width="38.5703125" style="110" customWidth="1"/>
    <col min="11784" max="11784" width="12.5703125" style="110" customWidth="1"/>
    <col min="11785" max="11785" width="12" style="110" customWidth="1"/>
    <col min="11786" max="11786" width="11.42578125" style="110"/>
    <col min="11787" max="11787" width="12.7109375" style="110" customWidth="1"/>
    <col min="11788" max="12033" width="11.42578125" style="110"/>
    <col min="12034" max="12034" width="2.28515625" style="110" customWidth="1"/>
    <col min="12035" max="12035" width="5.7109375" style="110" customWidth="1"/>
    <col min="12036" max="12036" width="4.7109375" style="110" customWidth="1"/>
    <col min="12037" max="12037" width="15.28515625" style="110" customWidth="1"/>
    <col min="12038" max="12038" width="3.7109375" style="110" customWidth="1"/>
    <col min="12039" max="12039" width="38.5703125" style="110" customWidth="1"/>
    <col min="12040" max="12040" width="12.5703125" style="110" customWidth="1"/>
    <col min="12041" max="12041" width="12" style="110" customWidth="1"/>
    <col min="12042" max="12042" width="11.42578125" style="110"/>
    <col min="12043" max="12043" width="12.7109375" style="110" customWidth="1"/>
    <col min="12044" max="12289" width="11.42578125" style="110"/>
    <col min="12290" max="12290" width="2.28515625" style="110" customWidth="1"/>
    <col min="12291" max="12291" width="5.7109375" style="110" customWidth="1"/>
    <col min="12292" max="12292" width="4.7109375" style="110" customWidth="1"/>
    <col min="12293" max="12293" width="15.28515625" style="110" customWidth="1"/>
    <col min="12294" max="12294" width="3.7109375" style="110" customWidth="1"/>
    <col min="12295" max="12295" width="38.5703125" style="110" customWidth="1"/>
    <col min="12296" max="12296" width="12.5703125" style="110" customWidth="1"/>
    <col min="12297" max="12297" width="12" style="110" customWidth="1"/>
    <col min="12298" max="12298" width="11.42578125" style="110"/>
    <col min="12299" max="12299" width="12.7109375" style="110" customWidth="1"/>
    <col min="12300" max="12545" width="11.42578125" style="110"/>
    <col min="12546" max="12546" width="2.28515625" style="110" customWidth="1"/>
    <col min="12547" max="12547" width="5.7109375" style="110" customWidth="1"/>
    <col min="12548" max="12548" width="4.7109375" style="110" customWidth="1"/>
    <col min="12549" max="12549" width="15.28515625" style="110" customWidth="1"/>
    <col min="12550" max="12550" width="3.7109375" style="110" customWidth="1"/>
    <col min="12551" max="12551" width="38.5703125" style="110" customWidth="1"/>
    <col min="12552" max="12552" width="12.5703125" style="110" customWidth="1"/>
    <col min="12553" max="12553" width="12" style="110" customWidth="1"/>
    <col min="12554" max="12554" width="11.42578125" style="110"/>
    <col min="12555" max="12555" width="12.7109375" style="110" customWidth="1"/>
    <col min="12556" max="12801" width="11.42578125" style="110"/>
    <col min="12802" max="12802" width="2.28515625" style="110" customWidth="1"/>
    <col min="12803" max="12803" width="5.7109375" style="110" customWidth="1"/>
    <col min="12804" max="12804" width="4.7109375" style="110" customWidth="1"/>
    <col min="12805" max="12805" width="15.28515625" style="110" customWidth="1"/>
    <col min="12806" max="12806" width="3.7109375" style="110" customWidth="1"/>
    <col min="12807" max="12807" width="38.5703125" style="110" customWidth="1"/>
    <col min="12808" max="12808" width="12.5703125" style="110" customWidth="1"/>
    <col min="12809" max="12809" width="12" style="110" customWidth="1"/>
    <col min="12810" max="12810" width="11.42578125" style="110"/>
    <col min="12811" max="12811" width="12.7109375" style="110" customWidth="1"/>
    <col min="12812" max="13057" width="11.42578125" style="110"/>
    <col min="13058" max="13058" width="2.28515625" style="110" customWidth="1"/>
    <col min="13059" max="13059" width="5.7109375" style="110" customWidth="1"/>
    <col min="13060" max="13060" width="4.7109375" style="110" customWidth="1"/>
    <col min="13061" max="13061" width="15.28515625" style="110" customWidth="1"/>
    <col min="13062" max="13062" width="3.7109375" style="110" customWidth="1"/>
    <col min="13063" max="13063" width="38.5703125" style="110" customWidth="1"/>
    <col min="13064" max="13064" width="12.5703125" style="110" customWidth="1"/>
    <col min="13065" max="13065" width="12" style="110" customWidth="1"/>
    <col min="13066" max="13066" width="11.42578125" style="110"/>
    <col min="13067" max="13067" width="12.7109375" style="110" customWidth="1"/>
    <col min="13068" max="13313" width="11.42578125" style="110"/>
    <col min="13314" max="13314" width="2.28515625" style="110" customWidth="1"/>
    <col min="13315" max="13315" width="5.7109375" style="110" customWidth="1"/>
    <col min="13316" max="13316" width="4.7109375" style="110" customWidth="1"/>
    <col min="13317" max="13317" width="15.28515625" style="110" customWidth="1"/>
    <col min="13318" max="13318" width="3.7109375" style="110" customWidth="1"/>
    <col min="13319" max="13319" width="38.5703125" style="110" customWidth="1"/>
    <col min="13320" max="13320" width="12.5703125" style="110" customWidth="1"/>
    <col min="13321" max="13321" width="12" style="110" customWidth="1"/>
    <col min="13322" max="13322" width="11.42578125" style="110"/>
    <col min="13323" max="13323" width="12.7109375" style="110" customWidth="1"/>
    <col min="13324" max="13569" width="11.42578125" style="110"/>
    <col min="13570" max="13570" width="2.28515625" style="110" customWidth="1"/>
    <col min="13571" max="13571" width="5.7109375" style="110" customWidth="1"/>
    <col min="13572" max="13572" width="4.7109375" style="110" customWidth="1"/>
    <col min="13573" max="13573" width="15.28515625" style="110" customWidth="1"/>
    <col min="13574" max="13574" width="3.7109375" style="110" customWidth="1"/>
    <col min="13575" max="13575" width="38.5703125" style="110" customWidth="1"/>
    <col min="13576" max="13576" width="12.5703125" style="110" customWidth="1"/>
    <col min="13577" max="13577" width="12" style="110" customWidth="1"/>
    <col min="13578" max="13578" width="11.42578125" style="110"/>
    <col min="13579" max="13579" width="12.7109375" style="110" customWidth="1"/>
    <col min="13580" max="13825" width="11.42578125" style="110"/>
    <col min="13826" max="13826" width="2.28515625" style="110" customWidth="1"/>
    <col min="13827" max="13827" width="5.7109375" style="110" customWidth="1"/>
    <col min="13828" max="13828" width="4.7109375" style="110" customWidth="1"/>
    <col min="13829" max="13829" width="15.28515625" style="110" customWidth="1"/>
    <col min="13830" max="13830" width="3.7109375" style="110" customWidth="1"/>
    <col min="13831" max="13831" width="38.5703125" style="110" customWidth="1"/>
    <col min="13832" max="13832" width="12.5703125" style="110" customWidth="1"/>
    <col min="13833" max="13833" width="12" style="110" customWidth="1"/>
    <col min="13834" max="13834" width="11.42578125" style="110"/>
    <col min="13835" max="13835" width="12.7109375" style="110" customWidth="1"/>
    <col min="13836" max="14081" width="11.42578125" style="110"/>
    <col min="14082" max="14082" width="2.28515625" style="110" customWidth="1"/>
    <col min="14083" max="14083" width="5.7109375" style="110" customWidth="1"/>
    <col min="14084" max="14084" width="4.7109375" style="110" customWidth="1"/>
    <col min="14085" max="14085" width="15.28515625" style="110" customWidth="1"/>
    <col min="14086" max="14086" width="3.7109375" style="110" customWidth="1"/>
    <col min="14087" max="14087" width="38.5703125" style="110" customWidth="1"/>
    <col min="14088" max="14088" width="12.5703125" style="110" customWidth="1"/>
    <col min="14089" max="14089" width="12" style="110" customWidth="1"/>
    <col min="14090" max="14090" width="11.42578125" style="110"/>
    <col min="14091" max="14091" width="12.7109375" style="110" customWidth="1"/>
    <col min="14092" max="14337" width="11.42578125" style="110"/>
    <col min="14338" max="14338" width="2.28515625" style="110" customWidth="1"/>
    <col min="14339" max="14339" width="5.7109375" style="110" customWidth="1"/>
    <col min="14340" max="14340" width="4.7109375" style="110" customWidth="1"/>
    <col min="14341" max="14341" width="15.28515625" style="110" customWidth="1"/>
    <col min="14342" max="14342" width="3.7109375" style="110" customWidth="1"/>
    <col min="14343" max="14343" width="38.5703125" style="110" customWidth="1"/>
    <col min="14344" max="14344" width="12.5703125" style="110" customWidth="1"/>
    <col min="14345" max="14345" width="12" style="110" customWidth="1"/>
    <col min="14346" max="14346" width="11.42578125" style="110"/>
    <col min="14347" max="14347" width="12.7109375" style="110" customWidth="1"/>
    <col min="14348" max="14593" width="11.42578125" style="110"/>
    <col min="14594" max="14594" width="2.28515625" style="110" customWidth="1"/>
    <col min="14595" max="14595" width="5.7109375" style="110" customWidth="1"/>
    <col min="14596" max="14596" width="4.7109375" style="110" customWidth="1"/>
    <col min="14597" max="14597" width="15.28515625" style="110" customWidth="1"/>
    <col min="14598" max="14598" width="3.7109375" style="110" customWidth="1"/>
    <col min="14599" max="14599" width="38.5703125" style="110" customWidth="1"/>
    <col min="14600" max="14600" width="12.5703125" style="110" customWidth="1"/>
    <col min="14601" max="14601" width="12" style="110" customWidth="1"/>
    <col min="14602" max="14602" width="11.42578125" style="110"/>
    <col min="14603" max="14603" width="12.7109375" style="110" customWidth="1"/>
    <col min="14604" max="14849" width="11.42578125" style="110"/>
    <col min="14850" max="14850" width="2.28515625" style="110" customWidth="1"/>
    <col min="14851" max="14851" width="5.7109375" style="110" customWidth="1"/>
    <col min="14852" max="14852" width="4.7109375" style="110" customWidth="1"/>
    <col min="14853" max="14853" width="15.28515625" style="110" customWidth="1"/>
    <col min="14854" max="14854" width="3.7109375" style="110" customWidth="1"/>
    <col min="14855" max="14855" width="38.5703125" style="110" customWidth="1"/>
    <col min="14856" max="14856" width="12.5703125" style="110" customWidth="1"/>
    <col min="14857" max="14857" width="12" style="110" customWidth="1"/>
    <col min="14858" max="14858" width="11.42578125" style="110"/>
    <col min="14859" max="14859" width="12.7109375" style="110" customWidth="1"/>
    <col min="14860" max="15105" width="11.42578125" style="110"/>
    <col min="15106" max="15106" width="2.28515625" style="110" customWidth="1"/>
    <col min="15107" max="15107" width="5.7109375" style="110" customWidth="1"/>
    <col min="15108" max="15108" width="4.7109375" style="110" customWidth="1"/>
    <col min="15109" max="15109" width="15.28515625" style="110" customWidth="1"/>
    <col min="15110" max="15110" width="3.7109375" style="110" customWidth="1"/>
    <col min="15111" max="15111" width="38.5703125" style="110" customWidth="1"/>
    <col min="15112" max="15112" width="12.5703125" style="110" customWidth="1"/>
    <col min="15113" max="15113" width="12" style="110" customWidth="1"/>
    <col min="15114" max="15114" width="11.42578125" style="110"/>
    <col min="15115" max="15115" width="12.7109375" style="110" customWidth="1"/>
    <col min="15116" max="15361" width="11.42578125" style="110"/>
    <col min="15362" max="15362" width="2.28515625" style="110" customWidth="1"/>
    <col min="15363" max="15363" width="5.7109375" style="110" customWidth="1"/>
    <col min="15364" max="15364" width="4.7109375" style="110" customWidth="1"/>
    <col min="15365" max="15365" width="15.28515625" style="110" customWidth="1"/>
    <col min="15366" max="15366" width="3.7109375" style="110" customWidth="1"/>
    <col min="15367" max="15367" width="38.5703125" style="110" customWidth="1"/>
    <col min="15368" max="15368" width="12.5703125" style="110" customWidth="1"/>
    <col min="15369" max="15369" width="12" style="110" customWidth="1"/>
    <col min="15370" max="15370" width="11.42578125" style="110"/>
    <col min="15371" max="15371" width="12.7109375" style="110" customWidth="1"/>
    <col min="15372" max="15617" width="11.42578125" style="110"/>
    <col min="15618" max="15618" width="2.28515625" style="110" customWidth="1"/>
    <col min="15619" max="15619" width="5.7109375" style="110" customWidth="1"/>
    <col min="15620" max="15620" width="4.7109375" style="110" customWidth="1"/>
    <col min="15621" max="15621" width="15.28515625" style="110" customWidth="1"/>
    <col min="15622" max="15622" width="3.7109375" style="110" customWidth="1"/>
    <col min="15623" max="15623" width="38.5703125" style="110" customWidth="1"/>
    <col min="15624" max="15624" width="12.5703125" style="110" customWidth="1"/>
    <col min="15625" max="15625" width="12" style="110" customWidth="1"/>
    <col min="15626" max="15626" width="11.42578125" style="110"/>
    <col min="15627" max="15627" width="12.7109375" style="110" customWidth="1"/>
    <col min="15628" max="15873" width="11.42578125" style="110"/>
    <col min="15874" max="15874" width="2.28515625" style="110" customWidth="1"/>
    <col min="15875" max="15875" width="5.7109375" style="110" customWidth="1"/>
    <col min="15876" max="15876" width="4.7109375" style="110" customWidth="1"/>
    <col min="15877" max="15877" width="15.28515625" style="110" customWidth="1"/>
    <col min="15878" max="15878" width="3.7109375" style="110" customWidth="1"/>
    <col min="15879" max="15879" width="38.5703125" style="110" customWidth="1"/>
    <col min="15880" max="15880" width="12.5703125" style="110" customWidth="1"/>
    <col min="15881" max="15881" width="12" style="110" customWidth="1"/>
    <col min="15882" max="15882" width="11.42578125" style="110"/>
    <col min="15883" max="15883" width="12.7109375" style="110" customWidth="1"/>
    <col min="15884" max="16129" width="11.42578125" style="110"/>
    <col min="16130" max="16130" width="2.28515625" style="110" customWidth="1"/>
    <col min="16131" max="16131" width="5.7109375" style="110" customWidth="1"/>
    <col min="16132" max="16132" width="4.7109375" style="110" customWidth="1"/>
    <col min="16133" max="16133" width="15.28515625" style="110" customWidth="1"/>
    <col min="16134" max="16134" width="3.7109375" style="110" customWidth="1"/>
    <col min="16135" max="16135" width="38.5703125" style="110" customWidth="1"/>
    <col min="16136" max="16136" width="12.5703125" style="110" customWidth="1"/>
    <col min="16137" max="16137" width="12" style="110" customWidth="1"/>
    <col min="16138" max="16138" width="11.42578125" style="110"/>
    <col min="16139" max="16139" width="12.7109375" style="110" customWidth="1"/>
    <col min="16140" max="16384" width="11.42578125" style="110"/>
  </cols>
  <sheetData>
    <row r="9" spans="2:9" ht="44.45" customHeight="1">
      <c r="B9" s="3180" t="s">
        <v>11408</v>
      </c>
      <c r="C9" s="3180"/>
      <c r="D9" s="3180"/>
      <c r="E9" s="3180"/>
      <c r="F9" s="3180"/>
      <c r="G9" s="3180"/>
      <c r="H9" s="3180"/>
      <c r="I9" s="3180"/>
    </row>
    <row r="10" spans="2:9" ht="26.25">
      <c r="B10" s="2753"/>
      <c r="C10" s="2753"/>
      <c r="D10" s="2753"/>
      <c r="E10" s="2753"/>
      <c r="F10" s="2753"/>
      <c r="G10" s="2753"/>
      <c r="H10" s="2753"/>
      <c r="I10" s="2753"/>
    </row>
    <row r="11" spans="2:9" ht="44.45" customHeight="1">
      <c r="B11" s="3180" t="str">
        <f>+'INFORME GERENTE '!B7</f>
        <v>TABACALERA MENHURSA S.A.</v>
      </c>
      <c r="C11" s="3180"/>
      <c r="D11" s="3180"/>
      <c r="E11" s="3180"/>
      <c r="F11" s="3180"/>
      <c r="G11" s="3180"/>
      <c r="H11" s="3180"/>
      <c r="I11" s="3180"/>
    </row>
    <row r="17" spans="2:7" ht="19.5">
      <c r="B17" s="2754" t="s">
        <v>6836</v>
      </c>
      <c r="C17" s="2754"/>
      <c r="D17" s="2755"/>
      <c r="E17" s="2756" t="s">
        <v>6837</v>
      </c>
      <c r="F17" s="2755"/>
      <c r="G17" s="2755"/>
    </row>
    <row r="18" spans="2:7" ht="19.5">
      <c r="B18" s="2754" t="s">
        <v>6838</v>
      </c>
      <c r="C18" s="2757"/>
      <c r="D18" s="2755"/>
      <c r="E18" s="2756" t="s">
        <v>11401</v>
      </c>
      <c r="F18" s="2755"/>
      <c r="G18" s="2755"/>
    </row>
    <row r="19" spans="2:7">
      <c r="B19" s="2758"/>
      <c r="C19" s="2652"/>
      <c r="D19" s="2652"/>
    </row>
    <row r="20" spans="2:7">
      <c r="B20" s="2758"/>
      <c r="C20" s="2652"/>
      <c r="D20" s="2652"/>
    </row>
    <row r="21" spans="2:7">
      <c r="B21" s="2758"/>
      <c r="C21" s="2652"/>
      <c r="D21" s="2652"/>
    </row>
    <row r="22" spans="2:7">
      <c r="B22" s="2759" t="s">
        <v>6839</v>
      </c>
      <c r="C22" s="2652"/>
      <c r="D22" s="2652"/>
    </row>
    <row r="23" spans="2:7">
      <c r="B23" s="2758"/>
      <c r="C23" s="2652"/>
      <c r="D23" s="2652"/>
    </row>
    <row r="24" spans="2:7">
      <c r="B24" s="2758"/>
      <c r="C24" s="2652"/>
      <c r="D24" s="2652"/>
    </row>
    <row r="25" spans="2:7">
      <c r="B25" s="2758"/>
      <c r="C25" s="2652"/>
      <c r="D25" s="2652"/>
    </row>
    <row r="26" spans="2:7" ht="18.75">
      <c r="B26" s="2760"/>
      <c r="C26" s="2652"/>
      <c r="D26" s="2652"/>
    </row>
    <row r="27" spans="2:7" ht="18.75">
      <c r="B27" s="2760" t="s">
        <v>4853</v>
      </c>
      <c r="C27" s="2652"/>
      <c r="D27" s="2652"/>
    </row>
    <row r="28" spans="2:7" ht="18.75">
      <c r="B28" s="2754" t="s">
        <v>6859</v>
      </c>
      <c r="C28" s="2652"/>
      <c r="D28" s="2652"/>
    </row>
    <row r="29" spans="2:7" ht="18.75">
      <c r="B29" s="2754" t="s">
        <v>6840</v>
      </c>
      <c r="C29" s="2652"/>
      <c r="D29" s="2652"/>
    </row>
    <row r="30" spans="2:7" ht="18.75">
      <c r="B30" s="2755"/>
    </row>
    <row r="44" spans="1:9">
      <c r="A44" s="2761"/>
      <c r="G44" s="2762"/>
      <c r="H44" s="2762"/>
      <c r="I44" s="2762"/>
    </row>
    <row r="45" spans="1:9" s="750" customFormat="1" ht="16.5">
      <c r="A45" s="2761"/>
      <c r="B45" s="1624"/>
      <c r="C45" s="1624"/>
      <c r="D45" s="1165" t="s">
        <v>6841</v>
      </c>
      <c r="E45" s="1165"/>
      <c r="F45" s="1165"/>
      <c r="G45" s="2763"/>
      <c r="H45" s="2763"/>
      <c r="I45" s="2763"/>
    </row>
    <row r="46" spans="1:9" s="750" customFormat="1" ht="16.5">
      <c r="A46" s="2761" t="s">
        <v>833</v>
      </c>
      <c r="B46" s="1624"/>
      <c r="C46" s="1624"/>
      <c r="D46" s="3181" t="str">
        <f>+B11</f>
        <v>TABACALERA MENHURSA S.A.</v>
      </c>
      <c r="E46" s="3181"/>
      <c r="F46" s="3181"/>
      <c r="G46" s="3181"/>
      <c r="H46" s="2764"/>
      <c r="I46" s="2763"/>
    </row>
    <row r="47" spans="1:9" s="750" customFormat="1" ht="16.5">
      <c r="A47" s="2761"/>
      <c r="B47" s="1624"/>
      <c r="C47" s="1624"/>
      <c r="D47" s="3182" t="s">
        <v>6860</v>
      </c>
      <c r="E47" s="3182"/>
      <c r="F47" s="3182"/>
      <c r="G47" s="2763"/>
      <c r="H47" s="2763"/>
      <c r="I47" s="2763"/>
    </row>
    <row r="48" spans="1:9" s="750" customFormat="1" ht="7.15" customHeight="1">
      <c r="A48" s="2761"/>
      <c r="B48" s="1624"/>
      <c r="C48" s="1624"/>
      <c r="D48" s="1624"/>
      <c r="E48" s="1624"/>
      <c r="F48" s="1624"/>
      <c r="G48" s="2763"/>
      <c r="H48" s="2763"/>
      <c r="I48" s="2763"/>
    </row>
    <row r="49" spans="1:9" s="750" customFormat="1" ht="30">
      <c r="A49" s="2761" t="s">
        <v>832</v>
      </c>
      <c r="B49" s="3183" t="s">
        <v>11402</v>
      </c>
      <c r="C49" s="3183"/>
      <c r="D49" s="3183"/>
      <c r="E49" s="3183"/>
      <c r="F49" s="3183"/>
      <c r="G49" s="3183"/>
      <c r="H49" s="3183"/>
      <c r="I49" s="3183"/>
    </row>
    <row r="50" spans="1:9" s="750" customFormat="1" ht="7.15" customHeight="1">
      <c r="A50" s="2761"/>
      <c r="B50" s="1624"/>
      <c r="C50" s="1624"/>
      <c r="D50" s="1624"/>
      <c r="E50" s="1624"/>
      <c r="F50" s="1624"/>
      <c r="G50" s="2763"/>
      <c r="H50" s="2763"/>
      <c r="I50" s="2763"/>
    </row>
    <row r="51" spans="1:9" s="750" customFormat="1" ht="16.5">
      <c r="A51" s="2761"/>
      <c r="B51" s="2765" t="s">
        <v>6842</v>
      </c>
      <c r="C51" s="1624"/>
      <c r="D51" s="1624"/>
      <c r="E51" s="2765"/>
      <c r="F51" s="2765"/>
      <c r="G51" s="2763"/>
      <c r="H51" s="2763"/>
      <c r="I51" s="2763"/>
    </row>
    <row r="52" spans="1:9" s="750" customFormat="1" ht="60">
      <c r="A52" s="2766" t="s">
        <v>831</v>
      </c>
      <c r="B52" s="2767" t="s">
        <v>6843</v>
      </c>
      <c r="C52" s="3179" t="s">
        <v>6844</v>
      </c>
      <c r="D52" s="3179"/>
      <c r="E52" s="3179"/>
      <c r="F52" s="3179"/>
      <c r="G52" s="3179"/>
      <c r="H52" s="3179"/>
      <c r="I52" s="3179"/>
    </row>
    <row r="53" spans="1:9" s="750" customFormat="1" ht="7.15" customHeight="1">
      <c r="A53" s="2766"/>
      <c r="B53" s="2767"/>
      <c r="C53" s="2768"/>
      <c r="D53" s="2768"/>
      <c r="E53" s="2768"/>
      <c r="F53" s="2768"/>
      <c r="G53" s="2768"/>
      <c r="H53" s="2768"/>
      <c r="I53" s="2768"/>
    </row>
    <row r="54" spans="1:9" s="750" customFormat="1" ht="45">
      <c r="A54" s="2766" t="s">
        <v>828</v>
      </c>
      <c r="B54" s="2767" t="s">
        <v>6843</v>
      </c>
      <c r="C54" s="3179" t="s">
        <v>6845</v>
      </c>
      <c r="D54" s="3179"/>
      <c r="E54" s="3179"/>
      <c r="F54" s="3179"/>
      <c r="G54" s="3179"/>
      <c r="H54" s="3179"/>
      <c r="I54" s="3179"/>
    </row>
    <row r="55" spans="1:9" s="750" customFormat="1" ht="7.15" customHeight="1">
      <c r="A55" s="2766"/>
      <c r="B55" s="2767"/>
      <c r="C55" s="2768"/>
      <c r="D55" s="2768"/>
      <c r="E55" s="2768"/>
      <c r="F55" s="2768"/>
      <c r="G55" s="2768"/>
      <c r="H55" s="2768"/>
      <c r="I55" s="2768"/>
    </row>
    <row r="56" spans="1:9" s="750" customFormat="1" ht="30">
      <c r="A56" s="2766" t="s">
        <v>832</v>
      </c>
      <c r="B56" s="2767" t="s">
        <v>6843</v>
      </c>
      <c r="C56" s="3179" t="s">
        <v>6846</v>
      </c>
      <c r="D56" s="3179"/>
      <c r="E56" s="3179"/>
      <c r="F56" s="3179"/>
      <c r="G56" s="3179"/>
      <c r="H56" s="3179"/>
      <c r="I56" s="3179"/>
    </row>
    <row r="57" spans="1:9" s="750" customFormat="1" ht="7.15" customHeight="1">
      <c r="A57" s="2766"/>
      <c r="B57" s="2767"/>
      <c r="C57" s="2768"/>
      <c r="D57" s="2768"/>
      <c r="E57" s="2768"/>
      <c r="F57" s="2768"/>
      <c r="G57" s="2768"/>
      <c r="H57" s="2768"/>
      <c r="I57" s="2768"/>
    </row>
    <row r="58" spans="1:9" s="750" customFormat="1" ht="16.5">
      <c r="A58" s="2766" t="s">
        <v>833</v>
      </c>
      <c r="B58" s="2767" t="s">
        <v>6843</v>
      </c>
      <c r="C58" s="3179" t="s">
        <v>6865</v>
      </c>
      <c r="D58" s="3179"/>
      <c r="E58" s="3179"/>
      <c r="F58" s="3179"/>
      <c r="G58" s="3179"/>
      <c r="H58" s="3179"/>
      <c r="I58" s="3179"/>
    </row>
    <row r="59" spans="1:9" s="750" customFormat="1" ht="7.15" customHeight="1">
      <c r="A59" s="2761"/>
      <c r="B59" s="1624"/>
      <c r="C59" s="2769"/>
      <c r="D59" s="2769"/>
      <c r="E59" s="2769"/>
      <c r="F59" s="2769"/>
      <c r="G59" s="2770"/>
      <c r="H59" s="2770"/>
      <c r="I59" s="2770"/>
    </row>
    <row r="60" spans="1:9" s="750" customFormat="1" ht="16.5">
      <c r="A60" s="2761"/>
      <c r="B60" s="2765" t="s">
        <v>6847</v>
      </c>
      <c r="C60" s="2765"/>
      <c r="D60" s="1624"/>
      <c r="E60" s="2765"/>
      <c r="F60" s="2765"/>
      <c r="G60" s="2763"/>
      <c r="H60" s="2763"/>
      <c r="I60" s="2763"/>
    </row>
    <row r="61" spans="1:9" s="750" customFormat="1" ht="60">
      <c r="A61" s="2766" t="s">
        <v>831</v>
      </c>
      <c r="B61" s="2767"/>
      <c r="C61" s="3179" t="s">
        <v>6848</v>
      </c>
      <c r="D61" s="3179"/>
      <c r="E61" s="3179"/>
      <c r="F61" s="3179"/>
      <c r="G61" s="3179"/>
      <c r="H61" s="3179"/>
      <c r="I61" s="3179"/>
    </row>
    <row r="62" spans="1:9" s="750" customFormat="1" ht="7.15" customHeight="1">
      <c r="A62" s="2761"/>
      <c r="B62" s="1165"/>
      <c r="C62" s="2769"/>
      <c r="D62" s="2769"/>
      <c r="E62" s="2769"/>
      <c r="F62" s="2769"/>
      <c r="G62" s="2769"/>
      <c r="H62" s="2769"/>
      <c r="I62" s="1624"/>
    </row>
    <row r="63" spans="1:9" s="750" customFormat="1" ht="60">
      <c r="A63" s="2766" t="s">
        <v>831</v>
      </c>
      <c r="B63" s="2767"/>
      <c r="C63" s="3179" t="s">
        <v>6849</v>
      </c>
      <c r="D63" s="3179"/>
      <c r="E63" s="3179"/>
      <c r="F63" s="3179"/>
      <c r="G63" s="3179"/>
      <c r="H63" s="3179"/>
      <c r="I63" s="3179"/>
    </row>
    <row r="64" spans="1:9" s="750" customFormat="1" ht="7.15" customHeight="1">
      <c r="A64" s="2761"/>
      <c r="B64" s="2769"/>
      <c r="C64" s="2769"/>
      <c r="D64" s="1165"/>
      <c r="E64" s="2769"/>
      <c r="F64" s="2769"/>
      <c r="G64" s="2771"/>
      <c r="H64" s="2771"/>
      <c r="I64" s="2771"/>
    </row>
    <row r="65" spans="1:9" s="750" customFormat="1" ht="90">
      <c r="A65" s="2766" t="s">
        <v>829</v>
      </c>
      <c r="B65" s="2767"/>
      <c r="C65" s="3179" t="s">
        <v>11403</v>
      </c>
      <c r="D65" s="3179"/>
      <c r="E65" s="3179"/>
      <c r="F65" s="3179"/>
      <c r="G65" s="3179"/>
      <c r="H65" s="3179"/>
      <c r="I65" s="3179"/>
    </row>
    <row r="66" spans="1:9" s="750" customFormat="1" ht="9.6" customHeight="1">
      <c r="A66" s="2761"/>
      <c r="B66" s="1624"/>
      <c r="C66" s="2769"/>
      <c r="D66" s="2769"/>
      <c r="E66" s="2769"/>
      <c r="F66" s="2769"/>
      <c r="G66" s="2770"/>
      <c r="H66" s="2770"/>
      <c r="I66" s="2770"/>
    </row>
    <row r="67" spans="1:9" s="750" customFormat="1" ht="16.5">
      <c r="A67" s="2761"/>
      <c r="B67" s="2765" t="s">
        <v>6850</v>
      </c>
      <c r="C67" s="2765"/>
      <c r="D67" s="1624"/>
      <c r="E67" s="2765"/>
      <c r="F67" s="2765"/>
      <c r="G67" s="2763"/>
      <c r="H67" s="2763"/>
      <c r="I67" s="2763"/>
    </row>
    <row r="68" spans="1:9" s="750" customFormat="1" ht="60">
      <c r="A68" s="2766" t="s">
        <v>831</v>
      </c>
      <c r="B68" s="2767"/>
      <c r="C68" s="3179" t="s">
        <v>6851</v>
      </c>
      <c r="D68" s="3179"/>
      <c r="E68" s="3179"/>
      <c r="F68" s="3179"/>
      <c r="G68" s="3179"/>
      <c r="H68" s="3179"/>
      <c r="I68" s="3179"/>
    </row>
    <row r="69" spans="1:9" s="750" customFormat="1" ht="9" customHeight="1">
      <c r="A69" s="2761"/>
      <c r="B69" s="1624"/>
      <c r="C69" s="2769"/>
      <c r="D69" s="2769"/>
      <c r="E69" s="2769"/>
      <c r="F69" s="2769"/>
      <c r="G69" s="2770"/>
      <c r="H69" s="2770"/>
      <c r="I69" s="2770"/>
    </row>
    <row r="70" spans="1:9" s="750" customFormat="1" ht="16.5">
      <c r="A70" s="2761"/>
      <c r="B70" s="2765" t="s">
        <v>6852</v>
      </c>
      <c r="C70" s="2765"/>
      <c r="D70" s="1624"/>
      <c r="E70" s="2765"/>
      <c r="F70" s="2765"/>
      <c r="G70" s="2763"/>
      <c r="H70" s="2763"/>
      <c r="I70" s="2763"/>
    </row>
    <row r="71" spans="1:9" s="750" customFormat="1" ht="9" customHeight="1">
      <c r="A71" s="2761"/>
      <c r="B71" s="2765"/>
      <c r="C71" s="2765"/>
      <c r="D71" s="1624"/>
      <c r="E71" s="2765"/>
      <c r="F71" s="2765"/>
      <c r="G71" s="2763"/>
      <c r="H71" s="2763"/>
      <c r="I71" s="2763"/>
    </row>
    <row r="72" spans="1:9" s="750" customFormat="1" ht="60">
      <c r="A72" s="2766" t="s">
        <v>831</v>
      </c>
      <c r="B72" s="2767"/>
      <c r="C72" s="3179" t="s">
        <v>6862</v>
      </c>
      <c r="D72" s="3179"/>
      <c r="E72" s="3179"/>
      <c r="F72" s="3179"/>
      <c r="G72" s="3179"/>
      <c r="H72" s="3179"/>
      <c r="I72" s="3179"/>
    </row>
    <row r="73" spans="1:9" s="750" customFormat="1" ht="16.5">
      <c r="A73" s="2761"/>
      <c r="B73" s="1624"/>
      <c r="C73" s="2769"/>
      <c r="D73" s="2769"/>
      <c r="E73" s="2769"/>
      <c r="F73" s="2769"/>
      <c r="G73" s="2770"/>
      <c r="H73" s="2770"/>
      <c r="I73" s="2770"/>
    </row>
    <row r="74" spans="1:9" s="750" customFormat="1" ht="16.5">
      <c r="A74" s="2761"/>
      <c r="B74" s="2772" t="s">
        <v>6853</v>
      </c>
      <c r="C74" s="2769"/>
      <c r="D74" s="2769"/>
      <c r="E74" s="2769"/>
      <c r="F74" s="2769"/>
      <c r="G74" s="2770"/>
      <c r="H74" s="2770"/>
      <c r="I74" s="2770"/>
    </row>
    <row r="75" spans="1:9" s="750" customFormat="1" ht="9" customHeight="1">
      <c r="A75" s="2761"/>
      <c r="B75" s="1624"/>
      <c r="C75" s="2769"/>
      <c r="D75" s="2769"/>
      <c r="E75" s="2769"/>
      <c r="F75" s="2769"/>
      <c r="G75" s="2770"/>
      <c r="H75" s="2770"/>
      <c r="I75" s="2770"/>
    </row>
    <row r="76" spans="1:9" s="750" customFormat="1" ht="60">
      <c r="A76" s="2766" t="s">
        <v>831</v>
      </c>
      <c r="B76" s="2767"/>
      <c r="C76" s="3179" t="s">
        <v>11404</v>
      </c>
      <c r="D76" s="3179"/>
      <c r="E76" s="3179"/>
      <c r="F76" s="3179"/>
      <c r="G76" s="3179"/>
      <c r="H76" s="3179"/>
      <c r="I76" s="3179"/>
    </row>
    <row r="77" spans="1:9" s="750" customFormat="1" ht="9" customHeight="1">
      <c r="A77" s="2766"/>
      <c r="B77" s="2767"/>
      <c r="C77" s="2768"/>
      <c r="D77" s="2768"/>
      <c r="E77" s="2768"/>
      <c r="F77" s="2768"/>
      <c r="G77" s="2768"/>
      <c r="H77" s="2768"/>
      <c r="I77" s="2768"/>
    </row>
    <row r="78" spans="1:9" s="750" customFormat="1" ht="16.5">
      <c r="A78" s="2766"/>
      <c r="B78" s="2772" t="s">
        <v>6854</v>
      </c>
      <c r="C78" s="2768"/>
      <c r="D78" s="2768"/>
      <c r="E78" s="2768"/>
      <c r="F78" s="2768"/>
      <c r="G78" s="2768"/>
      <c r="H78" s="2768"/>
      <c r="I78" s="2768"/>
    </row>
    <row r="79" spans="1:9" s="750" customFormat="1" ht="9" customHeight="1">
      <c r="A79" s="2766"/>
      <c r="B79" s="2767"/>
      <c r="C79" s="2768"/>
      <c r="D79" s="2768"/>
      <c r="E79" s="2768"/>
      <c r="F79" s="2768"/>
      <c r="G79" s="2768"/>
      <c r="H79" s="2768"/>
      <c r="I79" s="2768"/>
    </row>
    <row r="80" spans="1:9" s="750" customFormat="1" ht="60">
      <c r="A80" s="2766" t="s">
        <v>831</v>
      </c>
      <c r="B80" s="2767"/>
      <c r="C80" s="3179" t="s">
        <v>11405</v>
      </c>
      <c r="D80" s="3179"/>
      <c r="E80" s="3179"/>
      <c r="F80" s="3179"/>
      <c r="G80" s="3179"/>
      <c r="H80" s="3179"/>
      <c r="I80" s="3179"/>
    </row>
    <row r="81" spans="1:17" s="750" customFormat="1" ht="11.45" customHeight="1">
      <c r="A81" s="2766"/>
      <c r="B81" s="2767"/>
      <c r="C81" s="2768"/>
      <c r="D81" s="2768"/>
      <c r="E81" s="2768"/>
      <c r="F81" s="2768"/>
      <c r="G81" s="2768"/>
      <c r="H81" s="2768"/>
      <c r="I81" s="2768"/>
    </row>
    <row r="82" spans="1:17" s="750" customFormat="1" ht="16.5">
      <c r="A82" s="2766"/>
      <c r="B82" s="2767"/>
      <c r="C82" s="3184" t="s">
        <v>11406</v>
      </c>
      <c r="D82" s="3184"/>
      <c r="E82" s="3184"/>
      <c r="F82" s="3184"/>
      <c r="G82" s="3184"/>
      <c r="H82" s="3184"/>
      <c r="I82" s="3184"/>
    </row>
    <row r="83" spans="1:17" s="2774" customFormat="1">
      <c r="A83" s="2766"/>
      <c r="B83" s="2797"/>
      <c r="C83" s="2798"/>
      <c r="D83" s="2798"/>
      <c r="E83" s="2798"/>
      <c r="F83" s="2799"/>
      <c r="G83" s="2800"/>
      <c r="H83" s="2800"/>
      <c r="I83" s="2773"/>
      <c r="K83" s="2786"/>
      <c r="L83" s="2786"/>
      <c r="M83" s="2786"/>
      <c r="N83" s="2786"/>
      <c r="O83" s="2786"/>
      <c r="P83" s="2786"/>
      <c r="Q83" s="2786"/>
    </row>
    <row r="84" spans="1:17" s="2774" customFormat="1" ht="15.75" thickBot="1">
      <c r="A84" s="2766"/>
      <c r="C84" s="2797"/>
      <c r="D84" s="2801"/>
      <c r="E84" s="2801"/>
      <c r="F84" s="2799"/>
      <c r="G84" s="2812">
        <v>44926</v>
      </c>
      <c r="H84" s="2812">
        <v>44561</v>
      </c>
      <c r="I84" s="2775"/>
      <c r="K84" s="2786"/>
      <c r="L84" s="2786"/>
      <c r="M84" s="2787"/>
      <c r="N84" s="2786"/>
      <c r="O84" s="2786"/>
      <c r="P84" s="2788"/>
      <c r="Q84" s="2788"/>
    </row>
    <row r="85" spans="1:17" s="2774" customFormat="1" ht="15.75" thickTop="1">
      <c r="A85" s="2766"/>
      <c r="C85" s="2802"/>
      <c r="D85" s="2776"/>
      <c r="E85" s="2776"/>
      <c r="F85" s="2776"/>
      <c r="G85" s="2810"/>
      <c r="H85" s="2810"/>
      <c r="I85" s="2776"/>
      <c r="P85" s="2789"/>
      <c r="Q85" s="2789"/>
    </row>
    <row r="86" spans="1:17" s="2774" customFormat="1">
      <c r="A86" s="2766"/>
      <c r="C86" s="2797" t="s">
        <v>675</v>
      </c>
      <c r="D86" s="2776"/>
      <c r="E86" s="2776"/>
      <c r="F86" s="2776"/>
      <c r="G86" s="2796"/>
      <c r="H86" s="2796"/>
      <c r="I86" s="2777"/>
      <c r="K86" s="2786"/>
      <c r="P86" s="2789"/>
      <c r="Q86" s="2789"/>
    </row>
    <row r="87" spans="1:17" s="2774" customFormat="1">
      <c r="A87" s="2766"/>
      <c r="C87" s="2797" t="s">
        <v>676</v>
      </c>
      <c r="D87" s="2776"/>
      <c r="E87" s="2776"/>
      <c r="F87" s="2776"/>
      <c r="G87" s="2830"/>
      <c r="H87" s="2830"/>
      <c r="I87" s="2779"/>
      <c r="K87" s="2786"/>
      <c r="P87" s="2789"/>
      <c r="Q87" s="2789"/>
    </row>
    <row r="88" spans="1:17" s="2774" customFormat="1">
      <c r="A88" s="2766"/>
      <c r="C88" s="2808" t="s">
        <v>677</v>
      </c>
      <c r="D88" s="2776"/>
      <c r="E88" s="2799"/>
      <c r="F88" s="2799"/>
      <c r="G88" s="2830">
        <f>+'6 INFORME BALANCES'!H42</f>
        <v>0</v>
      </c>
      <c r="H88" s="2830">
        <f>+'6 INFORME BALANCES'!I42</f>
        <v>21075.330000000075</v>
      </c>
      <c r="I88" s="2780"/>
      <c r="J88" s="2785"/>
      <c r="K88" s="2786"/>
      <c r="N88" s="2786"/>
      <c r="O88" s="2786"/>
      <c r="P88" s="2789"/>
      <c r="Q88" s="2789"/>
    </row>
    <row r="89" spans="1:17" s="2774" customFormat="1">
      <c r="A89" s="2766"/>
      <c r="C89" s="2808" t="s">
        <v>1364</v>
      </c>
      <c r="D89" s="2776"/>
      <c r="E89" s="2799"/>
      <c r="F89" s="2799"/>
      <c r="G89" s="2830">
        <f>+'6 INFORME BALANCES'!H44</f>
        <v>0</v>
      </c>
      <c r="H89" s="2830">
        <f>+'6 INFORME BALANCES'!I44</f>
        <v>0</v>
      </c>
      <c r="I89" s="2780"/>
      <c r="K89" s="2786"/>
      <c r="N89" s="2786"/>
      <c r="O89" s="2786"/>
      <c r="P89" s="2789"/>
      <c r="Q89" s="2789"/>
    </row>
    <row r="90" spans="1:17" s="2774" customFormat="1">
      <c r="A90" s="2766"/>
      <c r="C90" s="2808" t="s">
        <v>679</v>
      </c>
      <c r="D90" s="2776"/>
      <c r="E90" s="2799"/>
      <c r="F90" s="2799"/>
      <c r="G90" s="2830">
        <f>+'6 INFORME BALANCES'!H45</f>
        <v>0</v>
      </c>
      <c r="H90" s="2830">
        <f>+'6 INFORME BALANCES'!I45</f>
        <v>0</v>
      </c>
      <c r="I90" s="2780"/>
      <c r="K90" s="2786"/>
      <c r="N90" s="2786"/>
      <c r="O90" s="2786"/>
      <c r="P90" s="2789"/>
      <c r="Q90" s="2789"/>
    </row>
    <row r="91" spans="1:17" s="2774" customFormat="1">
      <c r="A91" s="2766"/>
      <c r="C91" s="2808"/>
      <c r="D91" s="2776"/>
      <c r="E91" s="2799"/>
      <c r="F91" s="2799"/>
      <c r="G91" s="2830"/>
      <c r="H91" s="2830"/>
      <c r="I91" s="2780"/>
      <c r="K91" s="2786"/>
      <c r="N91" s="2786"/>
      <c r="O91" s="2786"/>
      <c r="P91" s="2789"/>
      <c r="Q91" s="2789"/>
    </row>
    <row r="92" spans="1:17" s="2774" customFormat="1">
      <c r="A92" s="2766"/>
      <c r="C92" s="2823" t="s">
        <v>680</v>
      </c>
      <c r="D92" s="2824"/>
      <c r="E92" s="2825"/>
      <c r="F92" s="2825"/>
      <c r="G92" s="2831">
        <f>SUM(G88:G91)</f>
        <v>0</v>
      </c>
      <c r="H92" s="2831">
        <f>SUM(H88:H91)</f>
        <v>21075.330000000075</v>
      </c>
      <c r="I92" s="2780"/>
      <c r="K92" s="2786"/>
      <c r="N92" s="2786"/>
      <c r="O92" s="2786"/>
      <c r="P92" s="2789"/>
      <c r="Q92" s="2789"/>
    </row>
    <row r="93" spans="1:17" s="2774" customFormat="1" ht="11.25" customHeight="1">
      <c r="A93" s="2766"/>
      <c r="C93" s="2808" t="s">
        <v>49</v>
      </c>
      <c r="D93" s="2776"/>
      <c r="E93" s="2799"/>
      <c r="F93" s="2799"/>
      <c r="G93" s="2830"/>
      <c r="H93" s="2830"/>
      <c r="I93" s="2780"/>
      <c r="K93" s="2786"/>
      <c r="N93" s="2786"/>
      <c r="O93" s="2786"/>
      <c r="P93" s="2789"/>
      <c r="Q93" s="2789"/>
    </row>
    <row r="94" spans="1:17" s="2774" customFormat="1">
      <c r="A94" s="2766"/>
      <c r="C94" s="2797" t="s">
        <v>681</v>
      </c>
      <c r="D94" s="2776"/>
      <c r="E94" s="2799"/>
      <c r="F94" s="2799"/>
      <c r="G94" s="2830"/>
      <c r="H94" s="2830"/>
      <c r="I94" s="2780"/>
      <c r="K94" s="2786"/>
      <c r="N94" s="2786"/>
      <c r="O94" s="2786"/>
      <c r="P94" s="2789"/>
      <c r="Q94" s="2789"/>
    </row>
    <row r="95" spans="1:17" s="2774" customFormat="1">
      <c r="A95" s="2766"/>
      <c r="C95" s="2808" t="s">
        <v>682</v>
      </c>
      <c r="D95" s="2776"/>
      <c r="E95" s="2799"/>
      <c r="F95" s="2799"/>
      <c r="G95" s="2830">
        <f>+'6 INFORME BALANCES'!H51</f>
        <v>0</v>
      </c>
      <c r="H95" s="2830">
        <f>+'6 INFORME BALANCES'!I51</f>
        <v>770873.63799999992</v>
      </c>
      <c r="I95" s="2780"/>
      <c r="K95" s="2786"/>
      <c r="N95" s="2786"/>
      <c r="O95" s="2786"/>
      <c r="P95" s="2789"/>
      <c r="Q95" s="2789"/>
    </row>
    <row r="96" spans="1:17" s="2774" customFormat="1">
      <c r="A96" s="2766"/>
      <c r="C96" s="2808"/>
      <c r="D96" s="2776"/>
      <c r="E96" s="2799"/>
      <c r="F96" s="2799"/>
      <c r="G96" s="2830"/>
      <c r="H96" s="2830"/>
      <c r="I96" s="2780"/>
      <c r="K96" s="2786"/>
      <c r="N96" s="2786"/>
      <c r="O96" s="2786"/>
      <c r="P96" s="2789"/>
      <c r="Q96" s="2789"/>
    </row>
    <row r="97" spans="1:17" s="2774" customFormat="1">
      <c r="A97" s="2766"/>
      <c r="C97" s="2823" t="s">
        <v>687</v>
      </c>
      <c r="D97" s="2824"/>
      <c r="E97" s="2825"/>
      <c r="F97" s="2825"/>
      <c r="G97" s="2831">
        <f>SUM(G95:G96)</f>
        <v>0</v>
      </c>
      <c r="H97" s="2831">
        <f>SUM(H95:H96)</f>
        <v>770873.63799999992</v>
      </c>
      <c r="I97" s="2780"/>
      <c r="K97" s="2786"/>
      <c r="N97" s="2786"/>
      <c r="O97" s="2786"/>
      <c r="P97" s="2789"/>
      <c r="Q97" s="2789"/>
    </row>
    <row r="98" spans="1:17" s="2774" customFormat="1">
      <c r="A98" s="2766"/>
      <c r="C98" s="2823" t="s">
        <v>688</v>
      </c>
      <c r="D98" s="2824"/>
      <c r="E98" s="2825"/>
      <c r="F98" s="2825"/>
      <c r="G98" s="2831">
        <f>+G92+G97</f>
        <v>0</v>
      </c>
      <c r="H98" s="2831">
        <f>+H92+H97</f>
        <v>791948.96799999999</v>
      </c>
      <c r="I98" s="2780"/>
      <c r="K98" s="2786"/>
      <c r="N98" s="2786"/>
      <c r="O98" s="2786"/>
      <c r="P98" s="2789"/>
      <c r="Q98" s="2789"/>
    </row>
    <row r="99" spans="1:17" s="2774" customFormat="1">
      <c r="A99" s="2766"/>
      <c r="C99" s="2808"/>
      <c r="D99" s="2776"/>
      <c r="E99" s="2799"/>
      <c r="F99" s="2799"/>
      <c r="G99" s="2830"/>
      <c r="H99" s="2830"/>
      <c r="I99" s="2780"/>
      <c r="K99" s="2786"/>
      <c r="N99" s="2786"/>
      <c r="O99" s="2786"/>
      <c r="P99" s="2789"/>
      <c r="Q99" s="2789"/>
    </row>
    <row r="100" spans="1:17" s="2774" customFormat="1">
      <c r="A100" s="2766"/>
      <c r="C100" s="2797" t="s">
        <v>689</v>
      </c>
      <c r="D100" s="2776"/>
      <c r="E100" s="2799"/>
      <c r="F100" s="2799"/>
      <c r="G100" s="2830"/>
      <c r="H100" s="2830"/>
      <c r="I100" s="2780"/>
      <c r="K100" s="2786"/>
      <c r="N100" s="2786"/>
      <c r="O100" s="2786"/>
      <c r="P100" s="2789"/>
      <c r="Q100" s="2789"/>
    </row>
    <row r="101" spans="1:17" s="2774" customFormat="1">
      <c r="A101" s="2766"/>
      <c r="C101" s="2797" t="s">
        <v>690</v>
      </c>
      <c r="D101" s="2776"/>
      <c r="E101" s="2799"/>
      <c r="F101" s="2799"/>
      <c r="G101" s="2830"/>
      <c r="H101" s="2830"/>
      <c r="I101" s="2780"/>
      <c r="K101" s="2786"/>
      <c r="N101" s="2786"/>
      <c r="O101" s="2786"/>
      <c r="P101" s="2789"/>
      <c r="Q101" s="2789"/>
    </row>
    <row r="102" spans="1:17" s="2774" customFormat="1">
      <c r="A102" s="2766"/>
      <c r="C102" s="2808" t="s">
        <v>691</v>
      </c>
      <c r="D102" s="2776"/>
      <c r="E102" s="2799"/>
      <c r="F102" s="2799"/>
      <c r="G102" s="2830">
        <f>+'6 INFORME BALANCES'!H66</f>
        <v>0</v>
      </c>
      <c r="H102" s="2830">
        <f>+'6 INFORME BALANCES'!I66</f>
        <v>502.04999999975553</v>
      </c>
      <c r="I102" s="2780"/>
      <c r="K102" s="2786"/>
      <c r="N102" s="2786"/>
      <c r="O102" s="2786"/>
      <c r="P102" s="2789"/>
      <c r="Q102" s="2789"/>
    </row>
    <row r="103" spans="1:17" s="2774" customFormat="1">
      <c r="A103" s="2766"/>
      <c r="C103" s="2808" t="s">
        <v>692</v>
      </c>
      <c r="D103" s="2776"/>
      <c r="E103" s="2799"/>
      <c r="F103" s="2799"/>
      <c r="G103" s="2830">
        <v>0</v>
      </c>
      <c r="H103" s="2830">
        <v>0</v>
      </c>
      <c r="I103" s="2780"/>
      <c r="K103" s="2786"/>
      <c r="N103" s="2786"/>
      <c r="O103" s="2786"/>
      <c r="P103" s="2789"/>
      <c r="Q103" s="2789"/>
    </row>
    <row r="104" spans="1:17" s="2774" customFormat="1">
      <c r="A104" s="2766"/>
      <c r="C104" s="2808"/>
      <c r="D104" s="2776"/>
      <c r="E104" s="2799"/>
      <c r="F104" s="2799"/>
      <c r="G104" s="2830"/>
      <c r="H104" s="2830"/>
      <c r="I104" s="2780"/>
      <c r="K104" s="2786"/>
      <c r="N104" s="2786"/>
      <c r="O104" s="2786"/>
      <c r="P104" s="2789"/>
      <c r="Q104" s="2789"/>
    </row>
    <row r="105" spans="1:17" s="2774" customFormat="1">
      <c r="A105" s="2766"/>
      <c r="C105" s="2823" t="s">
        <v>693</v>
      </c>
      <c r="D105" s="2824"/>
      <c r="E105" s="2825"/>
      <c r="F105" s="2825"/>
      <c r="G105" s="2831">
        <f>SUM(G102:G104)</f>
        <v>0</v>
      </c>
      <c r="H105" s="2831">
        <f>SUM(H102:H104)</f>
        <v>502.04999999975553</v>
      </c>
      <c r="I105" s="2780"/>
      <c r="K105" s="2786"/>
      <c r="N105" s="2786"/>
      <c r="O105" s="2786"/>
      <c r="P105" s="2789"/>
      <c r="Q105" s="2789"/>
    </row>
    <row r="106" spans="1:17" s="2774" customFormat="1" ht="12.75" customHeight="1">
      <c r="A106" s="2766"/>
      <c r="C106" s="2808"/>
      <c r="D106" s="2776"/>
      <c r="E106" s="2799"/>
      <c r="F106" s="2799"/>
      <c r="G106" s="2830"/>
      <c r="H106" s="2830"/>
      <c r="I106" s="2780"/>
      <c r="K106" s="2786"/>
      <c r="N106" s="2786"/>
      <c r="O106" s="2786"/>
      <c r="P106" s="2789"/>
      <c r="Q106" s="2789"/>
    </row>
    <row r="107" spans="1:17" s="2774" customFormat="1">
      <c r="A107" s="2766"/>
      <c r="C107" s="2808" t="s">
        <v>691</v>
      </c>
      <c r="D107" s="2776"/>
      <c r="E107" s="2799"/>
      <c r="F107" s="2799"/>
      <c r="G107" s="2830">
        <f>+'6 INFORME BALANCES'!H76</f>
        <v>0</v>
      </c>
      <c r="H107" s="2830">
        <f>+'6 INFORME BALANCES'!I76</f>
        <v>815103.45</v>
      </c>
      <c r="I107" s="2780"/>
      <c r="K107" s="2786"/>
      <c r="N107" s="2786"/>
      <c r="O107" s="2786"/>
      <c r="P107" s="2789"/>
      <c r="Q107" s="2789"/>
    </row>
    <row r="108" spans="1:17" s="2774" customFormat="1" ht="10.5" customHeight="1">
      <c r="A108" s="2766"/>
      <c r="C108" s="2808"/>
      <c r="D108" s="2776"/>
      <c r="E108" s="2799"/>
      <c r="F108" s="2799"/>
      <c r="G108" s="2830"/>
      <c r="H108" s="2830"/>
      <c r="I108" s="2780"/>
      <c r="K108" s="2786"/>
      <c r="N108" s="2786"/>
      <c r="O108" s="2786"/>
      <c r="P108" s="2789"/>
      <c r="Q108" s="2789"/>
    </row>
    <row r="109" spans="1:17" s="2774" customFormat="1">
      <c r="A109" s="2766"/>
      <c r="C109" s="2823" t="s">
        <v>3342</v>
      </c>
      <c r="D109" s="2824"/>
      <c r="E109" s="2825"/>
      <c r="F109" s="2825"/>
      <c r="G109" s="2831">
        <f>SUM(G107:G108)</f>
        <v>0</v>
      </c>
      <c r="H109" s="2831">
        <f>SUM(H107:H108)</f>
        <v>815103.45</v>
      </c>
      <c r="I109" s="2780"/>
      <c r="K109" s="2786"/>
      <c r="N109" s="2786"/>
      <c r="O109" s="2786"/>
      <c r="P109" s="2789"/>
      <c r="Q109" s="2789"/>
    </row>
    <row r="110" spans="1:17" s="2774" customFormat="1">
      <c r="A110" s="2766"/>
      <c r="C110" s="2823" t="s">
        <v>696</v>
      </c>
      <c r="D110" s="2824"/>
      <c r="E110" s="2825"/>
      <c r="F110" s="2825"/>
      <c r="G110" s="2831">
        <f>+G105+G109</f>
        <v>0</v>
      </c>
      <c r="H110" s="2831">
        <f>+H105+H109</f>
        <v>815605.49999999977</v>
      </c>
      <c r="I110" s="2780"/>
      <c r="K110" s="2786"/>
      <c r="N110" s="2786"/>
      <c r="O110" s="2786"/>
      <c r="P110" s="2789"/>
      <c r="Q110" s="2789"/>
    </row>
    <row r="111" spans="1:17" s="2774" customFormat="1">
      <c r="A111" s="2761"/>
      <c r="C111" s="2799"/>
      <c r="D111" s="2776"/>
      <c r="E111" s="2799"/>
      <c r="F111" s="2799"/>
      <c r="G111" s="2830"/>
      <c r="H111" s="2830"/>
      <c r="I111" s="2780"/>
      <c r="K111" s="2786"/>
      <c r="N111" s="2786"/>
      <c r="O111" s="2786"/>
      <c r="P111" s="2789"/>
      <c r="Q111" s="2789"/>
    </row>
    <row r="112" spans="1:17" s="2774" customFormat="1">
      <c r="A112" s="2761"/>
      <c r="C112" s="2803" t="s">
        <v>697</v>
      </c>
      <c r="D112" s="2776"/>
      <c r="E112" s="2799"/>
      <c r="F112" s="2799"/>
      <c r="G112" s="2830"/>
      <c r="H112" s="2830"/>
      <c r="I112" s="2780"/>
      <c r="K112" s="2786"/>
      <c r="N112" s="2786"/>
      <c r="O112" s="2786"/>
      <c r="P112" s="2789"/>
      <c r="Q112" s="2789"/>
    </row>
    <row r="113" spans="1:17" s="2774" customFormat="1">
      <c r="A113" s="2761"/>
      <c r="C113" s="2803" t="s">
        <v>3290</v>
      </c>
      <c r="D113" s="2776"/>
      <c r="E113" s="2799"/>
      <c r="F113" s="2799"/>
      <c r="G113" s="2830">
        <f>+'6 INFORME BALANCES'!H88</f>
        <v>0</v>
      </c>
      <c r="H113" s="2830">
        <f>+'6 INFORME BALANCES'!I88</f>
        <v>800</v>
      </c>
      <c r="I113" s="2780"/>
      <c r="K113" s="2786"/>
      <c r="N113" s="2786"/>
      <c r="O113" s="2786"/>
      <c r="P113" s="2789"/>
      <c r="Q113" s="2789"/>
    </row>
    <row r="114" spans="1:17" s="2774" customFormat="1">
      <c r="A114" s="2761"/>
      <c r="C114" s="2803" t="s">
        <v>6803</v>
      </c>
      <c r="D114" s="2799"/>
      <c r="E114" s="2799"/>
      <c r="F114" s="2799"/>
      <c r="G114" s="2830">
        <f>+'6 INFORME BALANCES'!H91</f>
        <v>0</v>
      </c>
      <c r="H114" s="2830">
        <f>+'6 INFORME BALANCES'!I91</f>
        <v>-24456.530000000002</v>
      </c>
      <c r="I114" s="2777"/>
      <c r="K114" s="2786"/>
      <c r="L114" s="2786"/>
      <c r="N114" s="2786"/>
      <c r="O114" s="2786"/>
      <c r="P114" s="2789"/>
      <c r="Q114" s="2789"/>
    </row>
    <row r="115" spans="1:17" s="2774" customFormat="1">
      <c r="A115" s="2761"/>
      <c r="C115" s="2809"/>
      <c r="D115" s="2805"/>
      <c r="E115" s="2806"/>
      <c r="F115" s="2806"/>
      <c r="G115" s="2832"/>
      <c r="H115" s="2832"/>
      <c r="I115" s="2768"/>
      <c r="K115" s="2786"/>
      <c r="N115" s="2786"/>
      <c r="O115" s="2786"/>
      <c r="P115" s="2789"/>
      <c r="Q115" s="2789"/>
    </row>
    <row r="116" spans="1:17" s="2774" customFormat="1">
      <c r="A116" s="2761"/>
      <c r="C116" s="2826" t="s">
        <v>698</v>
      </c>
      <c r="D116" s="2827"/>
      <c r="E116" s="2828"/>
      <c r="F116" s="2828"/>
      <c r="G116" s="2833">
        <f>SUM(G113:G115)</f>
        <v>0</v>
      </c>
      <c r="H116" s="2833">
        <f>SUM(H113:H115)</f>
        <v>-23656.530000000002</v>
      </c>
      <c r="I116" s="2768"/>
      <c r="K116" s="2786"/>
      <c r="N116" s="2786"/>
      <c r="O116" s="2786"/>
      <c r="P116" s="2789"/>
      <c r="Q116" s="2789"/>
    </row>
    <row r="117" spans="1:17" s="2774" customFormat="1">
      <c r="A117" s="2761"/>
      <c r="B117" s="2804"/>
      <c r="C117" s="2805"/>
      <c r="D117" s="2805"/>
      <c r="E117" s="2806"/>
      <c r="F117" s="2806"/>
      <c r="G117" s="2832"/>
      <c r="H117" s="2832"/>
      <c r="I117" s="2768"/>
      <c r="K117" s="2786"/>
      <c r="N117" s="2786"/>
      <c r="O117" s="2786"/>
      <c r="P117" s="2789"/>
      <c r="Q117" s="2789"/>
    </row>
    <row r="118" spans="1:17" s="2774" customFormat="1">
      <c r="A118" s="2761"/>
      <c r="B118" s="2772"/>
      <c r="C118" s="2826" t="s">
        <v>6861</v>
      </c>
      <c r="D118" s="2829"/>
      <c r="E118" s="2829"/>
      <c r="F118" s="2829"/>
      <c r="G118" s="2833">
        <f>+G110+G116</f>
        <v>0</v>
      </c>
      <c r="H118" s="2833">
        <f>+H110+H116</f>
        <v>791948.96999999974</v>
      </c>
      <c r="I118" s="2811"/>
      <c r="K118" s="2786"/>
      <c r="N118" s="2786"/>
      <c r="O118" s="2786"/>
      <c r="P118" s="2789"/>
      <c r="Q118" s="2789"/>
    </row>
    <row r="119" spans="1:17" s="2774" customFormat="1">
      <c r="A119" s="2761"/>
      <c r="B119" s="2807"/>
      <c r="C119" s="2805"/>
      <c r="D119" s="2805"/>
      <c r="E119" s="2805"/>
      <c r="F119" s="2805"/>
      <c r="G119" s="2832">
        <f>+G98-G118</f>
        <v>0</v>
      </c>
      <c r="H119" s="2832">
        <f>+H98-H118</f>
        <v>-1.9999997457489371E-3</v>
      </c>
      <c r="I119" s="2768"/>
      <c r="K119" s="2786"/>
      <c r="N119" s="2786"/>
      <c r="O119" s="2786"/>
      <c r="P119" s="2789"/>
      <c r="Q119" s="2789"/>
    </row>
    <row r="120" spans="1:17" s="2774" customFormat="1">
      <c r="A120" s="2761"/>
      <c r="B120" s="2772"/>
      <c r="C120" s="2768"/>
      <c r="D120" s="2768"/>
      <c r="E120" s="2768"/>
      <c r="F120" s="2768"/>
      <c r="G120" s="2768"/>
      <c r="H120" s="2768"/>
      <c r="I120" s="2768"/>
      <c r="K120" s="2786"/>
      <c r="N120" s="2786"/>
      <c r="O120" s="2786"/>
      <c r="P120" s="2789"/>
      <c r="Q120" s="2789"/>
    </row>
    <row r="121" spans="1:17" s="750" customFormat="1" ht="16.5">
      <c r="A121" s="2766"/>
      <c r="B121" s="2772" t="s">
        <v>6855</v>
      </c>
      <c r="C121" s="3184" t="s">
        <v>11407</v>
      </c>
      <c r="D121" s="3184"/>
      <c r="E121" s="3184"/>
      <c r="F121" s="3184"/>
      <c r="G121" s="3184"/>
      <c r="H121" s="3184"/>
      <c r="I121" s="3184"/>
      <c r="K121" s="2790"/>
      <c r="N121" s="2790"/>
      <c r="O121" s="2790"/>
      <c r="P121" s="2791"/>
      <c r="Q121" s="2791"/>
    </row>
    <row r="122" spans="1:17" s="750" customFormat="1" ht="16.5">
      <c r="A122" s="2766"/>
      <c r="B122" s="2772"/>
      <c r="C122" s="2768"/>
      <c r="D122" s="2768"/>
      <c r="E122" s="2768"/>
      <c r="F122" s="2768"/>
      <c r="G122" s="2768"/>
      <c r="H122" s="2768"/>
      <c r="I122" s="2768"/>
      <c r="K122" s="2790"/>
      <c r="N122" s="2790"/>
      <c r="O122" s="2790"/>
      <c r="P122" s="2791"/>
      <c r="Q122" s="2791"/>
    </row>
    <row r="123" spans="1:17" s="2774" customFormat="1">
      <c r="A123" s="2761"/>
      <c r="B123" s="2793"/>
      <c r="C123" s="2792"/>
      <c r="D123" s="2792"/>
      <c r="E123" s="2792"/>
      <c r="F123" s="2793"/>
      <c r="G123" s="2834">
        <v>44926</v>
      </c>
      <c r="H123" s="2834">
        <v>44561</v>
      </c>
      <c r="I123" s="2782"/>
    </row>
    <row r="124" spans="1:17" s="2774" customFormat="1">
      <c r="A124" s="2761"/>
      <c r="B124" s="2793"/>
      <c r="C124" s="2793"/>
      <c r="D124" s="2793"/>
      <c r="E124" s="2793"/>
      <c r="F124" s="2793"/>
      <c r="G124" s="2813"/>
      <c r="H124" s="2814"/>
      <c r="I124" s="2779"/>
    </row>
    <row r="125" spans="1:17" s="2774" customFormat="1">
      <c r="A125" s="2761"/>
      <c r="C125" s="2793" t="s">
        <v>700</v>
      </c>
      <c r="D125" s="2793"/>
      <c r="E125" s="2793"/>
      <c r="F125" s="2793"/>
      <c r="G125" s="2795">
        <f>+'6 INFORME BALANCES'!H112</f>
        <v>0</v>
      </c>
      <c r="H125" s="2795">
        <f>+'6 INFORME BALANCES'!I112</f>
        <v>1040371.61</v>
      </c>
      <c r="I125" s="2779"/>
    </row>
    <row r="126" spans="1:17" s="2774" customFormat="1">
      <c r="A126" s="2761"/>
      <c r="C126" s="2793" t="s">
        <v>3227</v>
      </c>
      <c r="D126" s="2793"/>
      <c r="E126" s="2793"/>
      <c r="F126" s="2793"/>
      <c r="G126" s="2795">
        <f>+'6 INFORME BALANCES'!H113</f>
        <v>0</v>
      </c>
      <c r="H126" s="2795">
        <f>+'6 INFORME BALANCES'!I113</f>
        <v>966481.79200000013</v>
      </c>
      <c r="I126" s="2779"/>
    </row>
    <row r="127" spans="1:17" s="2774" customFormat="1">
      <c r="A127" s="2761"/>
      <c r="C127" s="2793"/>
      <c r="D127" s="1624"/>
      <c r="E127" s="1624"/>
      <c r="F127" s="1624"/>
      <c r="G127" s="2795"/>
      <c r="H127" s="2815"/>
      <c r="I127" s="2779"/>
    </row>
    <row r="128" spans="1:17" s="2774" customFormat="1">
      <c r="A128" s="2761"/>
      <c r="C128" s="2818" t="s">
        <v>701</v>
      </c>
      <c r="D128" s="2819"/>
      <c r="E128" s="2819"/>
      <c r="F128" s="2819"/>
      <c r="G128" s="2820">
        <f>+G125-G126</f>
        <v>0</v>
      </c>
      <c r="H128" s="2820">
        <f>+H125-H126</f>
        <v>73889.817999999854</v>
      </c>
      <c r="I128" s="2779"/>
    </row>
    <row r="129" spans="1:9" s="2774" customFormat="1">
      <c r="A129" s="2761"/>
      <c r="C129" s="2793"/>
      <c r="D129" s="1624"/>
      <c r="E129" s="1624"/>
      <c r="F129" s="1624"/>
      <c r="G129" s="2795"/>
      <c r="H129" s="2815"/>
      <c r="I129" s="2779"/>
    </row>
    <row r="130" spans="1:9" s="2774" customFormat="1">
      <c r="A130" s="2761"/>
      <c r="C130" s="2792" t="s">
        <v>4558</v>
      </c>
      <c r="D130" s="1624"/>
      <c r="E130" s="1624"/>
      <c r="F130" s="1624"/>
      <c r="G130" s="2795">
        <f>+'6 INFORME BALANCES'!H117</f>
        <v>0</v>
      </c>
      <c r="H130" s="2795">
        <f>+'6 INFORME BALANCES'!I117</f>
        <v>98055.139999999985</v>
      </c>
      <c r="I130" s="2779"/>
    </row>
    <row r="131" spans="1:9" s="2774" customFormat="1">
      <c r="A131" s="2761"/>
      <c r="C131" s="2793" t="s">
        <v>4926</v>
      </c>
      <c r="D131" s="1624"/>
      <c r="E131" s="1624"/>
      <c r="F131" s="1624"/>
      <c r="G131" s="2795">
        <f>+'6 INFORME BALANCES'!H118</f>
        <v>0</v>
      </c>
      <c r="H131" s="2795">
        <f>+'6 INFORME BALANCES'!I118</f>
        <v>0</v>
      </c>
      <c r="I131" s="2779"/>
    </row>
    <row r="132" spans="1:9" s="2774" customFormat="1">
      <c r="A132" s="2761"/>
      <c r="C132" s="2793"/>
      <c r="D132" s="1624"/>
      <c r="E132" s="1624"/>
      <c r="F132" s="1624"/>
      <c r="G132" s="2795"/>
      <c r="H132" s="2815"/>
      <c r="I132" s="2779"/>
    </row>
    <row r="133" spans="1:9" s="2774" customFormat="1">
      <c r="A133" s="2761"/>
      <c r="C133" s="2818" t="s">
        <v>702</v>
      </c>
      <c r="D133" s="2819"/>
      <c r="E133" s="2819"/>
      <c r="F133" s="2819"/>
      <c r="G133" s="2831">
        <f>+G128-G130-G131</f>
        <v>0</v>
      </c>
      <c r="H133" s="2831">
        <f>+H128-H130-H131</f>
        <v>-24165.322000000131</v>
      </c>
      <c r="I133" s="2779"/>
    </row>
    <row r="134" spans="1:9" s="2774" customFormat="1">
      <c r="A134" s="2761"/>
      <c r="C134" s="2794" t="s">
        <v>703</v>
      </c>
      <c r="D134" s="1624"/>
      <c r="E134" s="1624"/>
      <c r="F134" s="1624"/>
      <c r="G134" s="2830"/>
      <c r="H134" s="2835"/>
      <c r="I134" s="2779"/>
    </row>
    <row r="135" spans="1:9" s="2774" customFormat="1">
      <c r="A135" s="2761"/>
      <c r="C135" s="2793" t="s">
        <v>704</v>
      </c>
      <c r="D135" s="1624"/>
      <c r="E135" s="1624"/>
      <c r="F135" s="1624"/>
      <c r="G135" s="2830">
        <v>0</v>
      </c>
      <c r="H135" s="2830">
        <v>0</v>
      </c>
      <c r="I135" s="2779"/>
    </row>
    <row r="136" spans="1:9" s="2774" customFormat="1">
      <c r="A136" s="2761"/>
      <c r="C136" s="2794" t="s">
        <v>705</v>
      </c>
      <c r="D136" s="1624"/>
      <c r="E136" s="1624"/>
      <c r="F136" s="1624"/>
      <c r="G136" s="2830"/>
      <c r="H136" s="2835"/>
      <c r="I136" s="2779"/>
    </row>
    <row r="137" spans="1:9" s="2774" customFormat="1">
      <c r="A137" s="2761"/>
      <c r="C137" s="2793" t="s">
        <v>706</v>
      </c>
      <c r="D137" s="1624"/>
      <c r="E137" s="1624"/>
      <c r="F137" s="1624"/>
      <c r="G137" s="2830">
        <f>+'6 INFORME BALANCES'!H126</f>
        <v>0</v>
      </c>
      <c r="H137" s="2830">
        <f>+'6 INFORME BALANCES'!I126</f>
        <v>306.92000000000007</v>
      </c>
      <c r="I137" s="2779"/>
    </row>
    <row r="138" spans="1:9" s="2774" customFormat="1">
      <c r="A138" s="2761"/>
      <c r="C138" s="2793"/>
      <c r="D138" s="2652"/>
      <c r="E138" s="2652"/>
      <c r="F138" s="2816"/>
      <c r="G138" s="2836"/>
      <c r="H138" s="2835"/>
      <c r="I138" s="2779"/>
    </row>
    <row r="139" spans="1:9" s="2774" customFormat="1" ht="30.75" customHeight="1">
      <c r="A139" s="2761"/>
      <c r="C139" s="3185" t="s">
        <v>6863</v>
      </c>
      <c r="D139" s="3185"/>
      <c r="E139" s="3185"/>
      <c r="F139" s="3185"/>
      <c r="G139" s="2837">
        <f>+G133-G137</f>
        <v>0</v>
      </c>
      <c r="H139" s="2837">
        <f>+H133-H137</f>
        <v>-24472.242000000129</v>
      </c>
      <c r="I139" s="2779"/>
    </row>
    <row r="140" spans="1:9" s="2774" customFormat="1">
      <c r="A140" s="2761"/>
      <c r="C140" s="2793"/>
      <c r="D140" s="2652"/>
      <c r="E140" s="2652"/>
      <c r="F140" s="2816"/>
      <c r="G140" s="2836"/>
      <c r="H140" s="2835"/>
      <c r="I140" s="2779"/>
    </row>
    <row r="141" spans="1:9" s="2774" customFormat="1">
      <c r="A141" s="2761"/>
      <c r="C141" s="2793" t="s">
        <v>710</v>
      </c>
      <c r="D141" s="2652"/>
      <c r="E141" s="2792"/>
      <c r="F141" s="2817"/>
      <c r="G141" s="2836">
        <v>0</v>
      </c>
      <c r="H141" s="2830">
        <v>0</v>
      </c>
      <c r="I141" s="2779"/>
    </row>
    <row r="142" spans="1:9" s="2774" customFormat="1">
      <c r="A142" s="2761"/>
      <c r="C142" s="2793" t="s">
        <v>711</v>
      </c>
      <c r="D142" s="2652"/>
      <c r="E142" s="2792"/>
      <c r="F142" s="2817"/>
      <c r="G142" s="2836">
        <v>0</v>
      </c>
      <c r="H142" s="2830">
        <v>0</v>
      </c>
      <c r="I142" s="2779"/>
    </row>
    <row r="143" spans="1:9" s="2774" customFormat="1">
      <c r="A143" s="2761"/>
      <c r="C143" s="2793" t="s">
        <v>3243</v>
      </c>
      <c r="D143" s="2652"/>
      <c r="E143" s="2792"/>
      <c r="F143" s="2817"/>
      <c r="G143" s="2836">
        <v>0</v>
      </c>
      <c r="H143" s="2830">
        <v>0</v>
      </c>
      <c r="I143" s="2779"/>
    </row>
    <row r="144" spans="1:9" s="2774" customFormat="1">
      <c r="A144" s="2761"/>
      <c r="C144" s="2793"/>
      <c r="D144" s="2652"/>
      <c r="E144" s="2652"/>
      <c r="F144" s="2816"/>
      <c r="G144" s="2836"/>
      <c r="H144" s="2835"/>
      <c r="I144" s="2779"/>
    </row>
    <row r="145" spans="1:9" s="2774" customFormat="1">
      <c r="A145" s="2761"/>
      <c r="C145" s="2818" t="s">
        <v>712</v>
      </c>
      <c r="D145" s="2821"/>
      <c r="E145" s="2821"/>
      <c r="F145" s="2822"/>
      <c r="G145" s="2837">
        <f>+G139-G141-G142-G143</f>
        <v>0</v>
      </c>
      <c r="H145" s="2837">
        <f>+H139-H141-H142-H143</f>
        <v>-24472.242000000129</v>
      </c>
      <c r="I145" s="2779"/>
    </row>
    <row r="146" spans="1:9" s="2774" customFormat="1">
      <c r="A146" s="2761"/>
      <c r="C146" s="2793"/>
      <c r="D146" s="2652"/>
      <c r="E146" s="2652"/>
      <c r="F146" s="2816"/>
      <c r="G146" s="2836"/>
      <c r="H146" s="2835"/>
      <c r="I146" s="2779"/>
    </row>
    <row r="147" spans="1:9" s="2774" customFormat="1">
      <c r="A147" s="2761"/>
      <c r="B147" s="1624"/>
      <c r="C147" s="2652"/>
      <c r="D147" s="2652"/>
      <c r="E147" s="2652"/>
      <c r="F147" s="2781"/>
      <c r="G147" s="2781"/>
      <c r="H147" s="2778"/>
      <c r="I147" s="2779"/>
    </row>
    <row r="148" spans="1:9" s="750" customFormat="1" ht="16.5">
      <c r="A148" s="2766"/>
      <c r="B148" s="2807">
        <v>7</v>
      </c>
      <c r="C148" s="2772" t="s">
        <v>6856</v>
      </c>
      <c r="D148" s="2768"/>
      <c r="E148" s="2768"/>
      <c r="F148" s="2768"/>
      <c r="G148" s="2768"/>
      <c r="H148" s="2768"/>
      <c r="I148" s="2768"/>
    </row>
    <row r="149" spans="1:9" s="750" customFormat="1" ht="9" customHeight="1">
      <c r="A149" s="2766"/>
      <c r="B149" s="2772"/>
      <c r="C149" s="2768"/>
      <c r="D149" s="2768"/>
      <c r="E149" s="2768"/>
      <c r="F149" s="2768"/>
      <c r="G149" s="2768"/>
      <c r="H149" s="2768"/>
      <c r="I149" s="2768"/>
    </row>
    <row r="150" spans="1:9" s="750" customFormat="1" ht="30">
      <c r="A150" s="2766" t="s">
        <v>832</v>
      </c>
      <c r="B150" s="2767"/>
      <c r="C150" s="3179" t="s">
        <v>6857</v>
      </c>
      <c r="D150" s="3179"/>
      <c r="E150" s="3179"/>
      <c r="F150" s="3179"/>
      <c r="G150" s="3179"/>
      <c r="H150" s="3179"/>
      <c r="I150" s="3179"/>
    </row>
    <row r="151" spans="1:9" s="2774" customFormat="1" ht="9" customHeight="1">
      <c r="A151" s="2761"/>
      <c r="B151" s="1624"/>
      <c r="C151" s="2652"/>
      <c r="D151" s="2652"/>
      <c r="E151" s="2652"/>
      <c r="F151" s="2781"/>
      <c r="G151" s="1624"/>
      <c r="H151" s="1624"/>
      <c r="I151" s="1624"/>
    </row>
    <row r="152" spans="1:9" s="750" customFormat="1" ht="45">
      <c r="A152" s="2766" t="s">
        <v>828</v>
      </c>
      <c r="B152" s="2767"/>
      <c r="C152" s="3179" t="s">
        <v>6858</v>
      </c>
      <c r="D152" s="3179"/>
      <c r="E152" s="3179"/>
      <c r="F152" s="3179"/>
      <c r="G152" s="3179"/>
      <c r="H152" s="3179"/>
      <c r="I152" s="3179"/>
    </row>
    <row r="153" spans="1:9" s="2774" customFormat="1">
      <c r="A153" s="2761"/>
      <c r="B153" s="1624"/>
      <c r="C153" s="2652"/>
      <c r="D153" s="2652"/>
      <c r="E153" s="2652"/>
      <c r="F153" s="2652"/>
      <c r="G153" s="2781"/>
      <c r="H153" s="2781"/>
      <c r="I153" s="2781"/>
    </row>
    <row r="154" spans="1:9" ht="16.5" customHeight="1">
      <c r="A154" s="2761"/>
      <c r="G154" s="2762"/>
      <c r="H154" s="2762"/>
      <c r="I154" s="2762"/>
    </row>
    <row r="155" spans="1:9" ht="16.5" customHeight="1">
      <c r="A155" s="2761"/>
      <c r="G155" s="2763"/>
      <c r="H155" s="2763"/>
      <c r="I155" s="2763"/>
    </row>
    <row r="156" spans="1:9">
      <c r="A156" s="2761"/>
      <c r="G156" s="2763"/>
      <c r="H156" s="2763"/>
      <c r="I156" s="2763"/>
    </row>
    <row r="157" spans="1:9" ht="16.5" customHeight="1">
      <c r="A157" s="2761"/>
      <c r="I157" s="2763"/>
    </row>
    <row r="158" spans="1:9">
      <c r="A158" s="2761"/>
      <c r="I158" s="2763"/>
    </row>
    <row r="159" spans="1:9">
      <c r="A159" s="2761"/>
      <c r="D159" s="2783" t="str">
        <f>+B28</f>
        <v>Ing. Maricela Geoconda Pilligua</v>
      </c>
      <c r="I159" s="2763"/>
    </row>
    <row r="160" spans="1:9">
      <c r="A160" s="2761"/>
      <c r="D160" s="2783" t="s">
        <v>6840</v>
      </c>
      <c r="I160" s="2763"/>
    </row>
    <row r="161" spans="1:9">
      <c r="A161" s="2761"/>
      <c r="D161" s="1165" t="str">
        <f>+E18</f>
        <v>Agosto 18 de 2023</v>
      </c>
      <c r="E161" s="2784"/>
      <c r="F161" s="2784"/>
      <c r="I161" s="2763"/>
    </row>
  </sheetData>
  <mergeCells count="21">
    <mergeCell ref="C121:I121"/>
    <mergeCell ref="C150:I150"/>
    <mergeCell ref="C152:I152"/>
    <mergeCell ref="C139:F139"/>
    <mergeCell ref="C68:I68"/>
    <mergeCell ref="C72:I72"/>
    <mergeCell ref="C76:I76"/>
    <mergeCell ref="C80:I80"/>
    <mergeCell ref="C82:I82"/>
    <mergeCell ref="C65:I65"/>
    <mergeCell ref="B9:I9"/>
    <mergeCell ref="B11:I11"/>
    <mergeCell ref="D46:G46"/>
    <mergeCell ref="D47:F47"/>
    <mergeCell ref="B49:I49"/>
    <mergeCell ref="C52:I52"/>
    <mergeCell ref="C54:I54"/>
    <mergeCell ref="C56:I56"/>
    <mergeCell ref="C58:I58"/>
    <mergeCell ref="C61:I61"/>
    <mergeCell ref="C63:I63"/>
  </mergeCells>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D9EE-5A7D-41E3-9DC6-4E489AB24A1F}">
  <sheetPr>
    <tabColor rgb="FFFFC000"/>
  </sheetPr>
  <dimension ref="A1:L45"/>
  <sheetViews>
    <sheetView workbookViewId="0"/>
  </sheetViews>
  <sheetFormatPr baseColWidth="10" defaultRowHeight="12.75"/>
  <cols>
    <col min="1" max="1" width="2" customWidth="1"/>
    <col min="6" max="6" width="10.42578125" customWidth="1"/>
  </cols>
  <sheetData>
    <row r="1" spans="1:12" ht="31.5" customHeight="1">
      <c r="A1" s="2738" t="s">
        <v>832</v>
      </c>
      <c r="B1" s="3188" t="s">
        <v>6825</v>
      </c>
      <c r="C1" s="3188"/>
      <c r="D1" s="3188"/>
      <c r="E1" s="3188"/>
      <c r="F1" s="3188"/>
      <c r="G1" s="3188"/>
      <c r="H1" s="3188"/>
      <c r="I1" s="3188"/>
    </row>
    <row r="2" spans="1:12" ht="15">
      <c r="B2" s="2725"/>
      <c r="C2" s="2725"/>
      <c r="D2" s="2725"/>
      <c r="E2" s="2725"/>
      <c r="F2" s="2725"/>
      <c r="G2" s="2725"/>
      <c r="H2" s="2725"/>
      <c r="I2" s="2725"/>
    </row>
    <row r="3" spans="1:12" ht="63">
      <c r="A3" s="2738" t="s">
        <v>831</v>
      </c>
      <c r="B3" s="3186" t="s">
        <v>11409</v>
      </c>
      <c r="C3" s="3186"/>
      <c r="D3" s="3186"/>
      <c r="E3" s="3186"/>
      <c r="F3" s="3186"/>
      <c r="G3" s="3186"/>
      <c r="H3" s="3186"/>
      <c r="I3" s="3186"/>
      <c r="L3" s="110"/>
    </row>
    <row r="4" spans="1:12" ht="15">
      <c r="B4" s="1377"/>
      <c r="C4" s="1377"/>
      <c r="D4" s="1377"/>
      <c r="E4" s="1377"/>
      <c r="F4" s="1377"/>
      <c r="G4" s="1377"/>
      <c r="H4" s="1377"/>
      <c r="I4" s="1377"/>
    </row>
    <row r="5" spans="1:12" ht="94.5">
      <c r="A5" s="2738" t="s">
        <v>829</v>
      </c>
      <c r="B5" s="3186" t="s">
        <v>6807</v>
      </c>
      <c r="C5" s="3186"/>
      <c r="D5" s="3186"/>
      <c r="E5" s="3186"/>
      <c r="F5" s="3186"/>
      <c r="G5" s="3186"/>
      <c r="H5" s="3186"/>
      <c r="I5" s="3186"/>
    </row>
    <row r="6" spans="1:12" ht="15">
      <c r="B6" s="2725"/>
      <c r="C6" s="2725"/>
      <c r="D6" s="2725"/>
      <c r="E6" s="2725"/>
      <c r="F6" s="2725"/>
      <c r="G6" s="2725"/>
      <c r="H6" s="2725"/>
      <c r="I6" s="2725"/>
    </row>
    <row r="7" spans="1:12" ht="63">
      <c r="A7" s="2738" t="s">
        <v>831</v>
      </c>
      <c r="B7" s="3186" t="s">
        <v>6826</v>
      </c>
      <c r="C7" s="3186"/>
      <c r="D7" s="3186"/>
      <c r="E7" s="3186"/>
      <c r="F7" s="3186"/>
      <c r="G7" s="3186"/>
      <c r="H7" s="3186"/>
      <c r="I7" s="3186"/>
    </row>
    <row r="8" spans="1:12" ht="15.75">
      <c r="B8" s="2525"/>
      <c r="C8" s="2525"/>
      <c r="D8" s="2525"/>
      <c r="E8" s="2525"/>
      <c r="F8" s="2525"/>
      <c r="G8" s="2525"/>
      <c r="H8" s="2525"/>
      <c r="I8" s="2525"/>
    </row>
    <row r="9" spans="1:12" ht="15.75">
      <c r="B9" s="2585" t="s">
        <v>11410</v>
      </c>
      <c r="C9" s="2525"/>
      <c r="D9" s="2525"/>
      <c r="E9" s="2525"/>
      <c r="F9" s="2525"/>
      <c r="G9" s="2525"/>
      <c r="H9" s="2525"/>
      <c r="I9" s="2525"/>
    </row>
    <row r="10" spans="1:12" ht="15.75">
      <c r="B10" s="2585" t="s">
        <v>11411</v>
      </c>
      <c r="C10" s="2525"/>
      <c r="D10" s="2525"/>
      <c r="E10" s="2525"/>
      <c r="F10" s="2525"/>
      <c r="G10" s="2525"/>
      <c r="H10" s="2525"/>
      <c r="I10" s="2525"/>
    </row>
    <row r="11" spans="1:12" ht="15.75">
      <c r="B11" s="2585" t="s">
        <v>11412</v>
      </c>
      <c r="H11" s="1377"/>
      <c r="I11" s="1377"/>
    </row>
    <row r="12" spans="1:12" ht="15.75">
      <c r="B12" s="2585" t="s">
        <v>11413</v>
      </c>
      <c r="H12" s="1377"/>
      <c r="I12" s="1377"/>
    </row>
    <row r="13" spans="1:12" ht="15.75">
      <c r="B13" s="3189" t="s">
        <v>11414</v>
      </c>
      <c r="C13" s="3189"/>
      <c r="D13" s="3189"/>
      <c r="E13" s="3189"/>
      <c r="F13" s="3189"/>
      <c r="G13" s="3189"/>
      <c r="H13" s="3189"/>
      <c r="I13" s="2725"/>
    </row>
    <row r="14" spans="1:12" ht="15.75">
      <c r="B14" s="3189"/>
      <c r="C14" s="3189"/>
      <c r="D14" s="3189"/>
      <c r="E14" s="3189"/>
      <c r="F14" s="3189"/>
      <c r="G14" s="3189"/>
      <c r="H14" s="2725"/>
      <c r="I14" s="2725"/>
    </row>
    <row r="15" spans="1:12" ht="31.5">
      <c r="A15" s="2738" t="s">
        <v>832</v>
      </c>
      <c r="B15" s="3186" t="s">
        <v>11415</v>
      </c>
      <c r="C15" s="3186"/>
      <c r="D15" s="3186"/>
      <c r="E15" s="3186"/>
      <c r="F15" s="3186"/>
      <c r="G15" s="3186"/>
      <c r="H15" s="3186"/>
      <c r="I15" s="3186"/>
    </row>
    <row r="16" spans="1:12" ht="15">
      <c r="B16" s="1377"/>
      <c r="C16" s="1377"/>
      <c r="D16" s="1377"/>
      <c r="E16" s="1377"/>
      <c r="F16" s="1377"/>
      <c r="G16" s="1377"/>
      <c r="H16" s="1377"/>
      <c r="I16" s="1377"/>
    </row>
    <row r="17" spans="1:9" ht="63" customHeight="1">
      <c r="A17" s="2738" t="s">
        <v>831</v>
      </c>
      <c r="B17" s="3186" t="s">
        <v>11416</v>
      </c>
      <c r="C17" s="3186"/>
      <c r="D17" s="3186"/>
      <c r="E17" s="3186"/>
      <c r="F17" s="3186"/>
      <c r="G17" s="3186"/>
      <c r="H17" s="3186"/>
      <c r="I17" s="3186"/>
    </row>
    <row r="18" spans="1:9" ht="15">
      <c r="B18" s="1377"/>
      <c r="C18" s="2725"/>
      <c r="D18" s="2725"/>
      <c r="E18" s="2725"/>
      <c r="F18" s="2725"/>
      <c r="G18" s="2725"/>
      <c r="H18" s="2725"/>
      <c r="I18" s="2725"/>
    </row>
    <row r="19" spans="1:9" ht="63">
      <c r="A19" s="2738" t="s">
        <v>831</v>
      </c>
      <c r="B19" s="3190" t="s">
        <v>11417</v>
      </c>
      <c r="C19" s="3190"/>
      <c r="D19" s="3190"/>
      <c r="E19" s="3190"/>
      <c r="F19" s="3190"/>
      <c r="G19" s="3190"/>
      <c r="H19" s="3190"/>
      <c r="I19" s="3190"/>
    </row>
    <row r="20" spans="1:9" ht="15">
      <c r="B20" s="1377"/>
      <c r="C20" s="2725"/>
      <c r="D20" s="2725"/>
      <c r="E20" s="2725"/>
      <c r="F20" s="2725"/>
      <c r="G20" s="2725"/>
      <c r="H20" s="2725"/>
      <c r="I20" s="2725"/>
    </row>
    <row r="21" spans="1:9" ht="47.25">
      <c r="A21" s="2738" t="s">
        <v>828</v>
      </c>
      <c r="B21" s="3190" t="s">
        <v>11418</v>
      </c>
      <c r="C21" s="3190"/>
      <c r="D21" s="3190"/>
      <c r="E21" s="3190"/>
      <c r="F21" s="3190"/>
      <c r="G21" s="3190"/>
      <c r="H21" s="3190"/>
      <c r="I21" s="3190"/>
    </row>
    <row r="22" spans="1:9" ht="15">
      <c r="B22" s="1377"/>
      <c r="C22" s="2725"/>
      <c r="D22" s="2725"/>
      <c r="E22" s="2725"/>
      <c r="F22" s="2725"/>
      <c r="G22" s="2725"/>
      <c r="H22" s="2725"/>
      <c r="I22" s="2725"/>
    </row>
    <row r="23" spans="1:9" ht="63">
      <c r="A23" s="2738" t="s">
        <v>831</v>
      </c>
      <c r="B23" s="3190" t="s">
        <v>11419</v>
      </c>
      <c r="C23" s="3190"/>
      <c r="D23" s="3190"/>
      <c r="E23" s="3190"/>
      <c r="F23" s="3190"/>
      <c r="G23" s="3190"/>
      <c r="H23" s="3190"/>
      <c r="I23" s="3190"/>
    </row>
    <row r="24" spans="1:9" ht="15">
      <c r="B24" s="1377"/>
      <c r="C24" s="2725"/>
      <c r="D24" s="2725"/>
      <c r="E24" s="2725"/>
      <c r="F24" s="2725"/>
      <c r="G24" s="2725"/>
      <c r="H24" s="2725"/>
      <c r="I24" s="2725"/>
    </row>
    <row r="25" spans="1:9" ht="47.25">
      <c r="A25" s="2738" t="s">
        <v>828</v>
      </c>
      <c r="B25" s="3186" t="s">
        <v>11420</v>
      </c>
      <c r="C25" s="3186"/>
      <c r="D25" s="3186"/>
      <c r="E25" s="3186"/>
      <c r="F25" s="3186"/>
      <c r="G25" s="3186"/>
      <c r="H25" s="3186"/>
      <c r="I25" s="3186"/>
    </row>
    <row r="26" spans="1:9" ht="15">
      <c r="B26" s="1377"/>
      <c r="C26" s="2725"/>
      <c r="D26" s="2725"/>
      <c r="E26" s="2725"/>
      <c r="F26" s="2725"/>
      <c r="G26" s="2725"/>
      <c r="H26" s="2725"/>
      <c r="I26" s="2725"/>
    </row>
    <row r="27" spans="1:9" ht="47.25">
      <c r="A27" s="2738" t="s">
        <v>828</v>
      </c>
      <c r="B27" s="3186" t="s">
        <v>6827</v>
      </c>
      <c r="C27" s="3186"/>
      <c r="D27" s="3186"/>
      <c r="E27" s="3186"/>
      <c r="F27" s="3186"/>
      <c r="G27" s="3186"/>
      <c r="H27" s="3186"/>
      <c r="I27" s="3186"/>
    </row>
    <row r="28" spans="1:9" ht="15.75">
      <c r="A28" s="2738"/>
      <c r="B28" s="2525"/>
      <c r="C28" s="2525"/>
      <c r="D28" s="2525"/>
      <c r="E28" s="2525"/>
      <c r="F28" s="2525"/>
      <c r="G28" s="2525"/>
      <c r="H28" s="2525"/>
      <c r="I28" s="2525"/>
    </row>
    <row r="29" spans="1:9" ht="15.75">
      <c r="A29" s="2738"/>
      <c r="B29" s="2525"/>
      <c r="C29" s="2525"/>
      <c r="D29" s="2525"/>
      <c r="E29" s="2525"/>
      <c r="F29" s="2525"/>
      <c r="G29" s="2525"/>
      <c r="H29" s="2525"/>
      <c r="I29" s="2525"/>
    </row>
    <row r="30" spans="1:9" ht="15.75">
      <c r="A30" s="2738"/>
      <c r="B30" s="2525"/>
      <c r="C30" s="2525"/>
      <c r="D30" s="2525"/>
      <c r="E30" s="2525"/>
      <c r="F30" s="2525"/>
      <c r="G30" s="2525"/>
      <c r="H30" s="2525"/>
      <c r="I30" s="2525"/>
    </row>
    <row r="31" spans="1:9" ht="15.75">
      <c r="A31" s="2738"/>
      <c r="B31" s="2525"/>
      <c r="C31" s="2525"/>
      <c r="D31" s="2525"/>
      <c r="E31" s="2525"/>
      <c r="F31" s="2525"/>
      <c r="G31" s="2525"/>
      <c r="H31" s="2525"/>
      <c r="I31" s="2525"/>
    </row>
    <row r="32" spans="1:9" ht="15.75">
      <c r="A32" s="2738"/>
      <c r="B32" s="2525"/>
      <c r="C32" s="2525"/>
      <c r="D32" s="2525"/>
      <c r="E32" s="2525"/>
      <c r="F32" s="2525"/>
      <c r="G32" s="2525"/>
      <c r="H32" s="2525"/>
      <c r="I32" s="2525"/>
    </row>
    <row r="33" spans="2:9" ht="15">
      <c r="B33" s="2725"/>
      <c r="C33" s="2725"/>
      <c r="D33" s="2725"/>
      <c r="E33" s="2725"/>
      <c r="F33" s="2725"/>
      <c r="G33" s="2725"/>
      <c r="H33" s="2725"/>
      <c r="I33" s="2725"/>
    </row>
    <row r="34" spans="2:9" ht="15.75">
      <c r="B34" s="3187" t="s">
        <v>6808</v>
      </c>
      <c r="C34" s="3187"/>
      <c r="D34" s="3187"/>
      <c r="E34" s="3187"/>
      <c r="F34" s="3187" t="s">
        <v>6832</v>
      </c>
      <c r="G34" s="3187"/>
      <c r="H34" s="3187"/>
      <c r="I34" s="3187"/>
    </row>
    <row r="35" spans="2:9" ht="15.75">
      <c r="B35" s="3187" t="s">
        <v>6829</v>
      </c>
      <c r="C35" s="3187"/>
      <c r="D35" s="3187"/>
      <c r="E35" s="3187"/>
      <c r="F35" s="3187" t="s">
        <v>6830</v>
      </c>
      <c r="G35" s="3187"/>
      <c r="H35" s="3187"/>
      <c r="I35" s="3187"/>
    </row>
    <row r="36" spans="2:9" ht="15.75">
      <c r="B36" s="3187" t="s">
        <v>6828</v>
      </c>
      <c r="C36" s="3187"/>
      <c r="D36" s="3187"/>
      <c r="E36" s="3187"/>
      <c r="F36" s="3187" t="s">
        <v>6831</v>
      </c>
      <c r="G36" s="3187"/>
      <c r="H36" s="3187"/>
      <c r="I36" s="3187"/>
    </row>
    <row r="43" spans="2:9" ht="15.75">
      <c r="D43" s="3187" t="s">
        <v>6808</v>
      </c>
      <c r="E43" s="3187"/>
      <c r="F43" s="3187"/>
      <c r="G43" s="2526"/>
    </row>
    <row r="44" spans="2:9" ht="15.75">
      <c r="D44" s="3187" t="s">
        <v>6833</v>
      </c>
      <c r="E44" s="3187"/>
      <c r="F44" s="3187"/>
    </row>
    <row r="45" spans="2:9" ht="15.75">
      <c r="D45" s="3187" t="s">
        <v>6834</v>
      </c>
      <c r="E45" s="3187"/>
      <c r="F45" s="3187"/>
    </row>
  </sheetData>
  <mergeCells count="22">
    <mergeCell ref="D44:F44"/>
    <mergeCell ref="D45:F45"/>
    <mergeCell ref="D43:F43"/>
    <mergeCell ref="F34:I34"/>
    <mergeCell ref="F35:I35"/>
    <mergeCell ref="F36:I36"/>
    <mergeCell ref="B35:E35"/>
    <mergeCell ref="B36:E36"/>
    <mergeCell ref="B25:I25"/>
    <mergeCell ref="B27:I27"/>
    <mergeCell ref="B34:E34"/>
    <mergeCell ref="B1:I1"/>
    <mergeCell ref="B3:I3"/>
    <mergeCell ref="B5:I5"/>
    <mergeCell ref="B7:I7"/>
    <mergeCell ref="B14:G14"/>
    <mergeCell ref="B13:H13"/>
    <mergeCell ref="B19:I19"/>
    <mergeCell ref="B21:I21"/>
    <mergeCell ref="B23:I23"/>
    <mergeCell ref="B15:I15"/>
    <mergeCell ref="B17:I17"/>
  </mergeCells>
  <phoneticPr fontId="54" type="noConversion"/>
  <pageMargins left="0.70866141732283472" right="0.70866141732283472" top="1.6141732283464567" bottom="0.74803149606299213" header="0.31496062992125984" footer="0.31496062992125984"/>
  <pageSetup paperSize="9" scale="98" orientation="portrait" r:id="rId1"/>
  <headerFooter>
    <oddFooter>&amp;R&amp;"Arial,Negrita Cursiva"&amp;12&amp;P de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sheetPr>
  <dimension ref="A2:C26"/>
  <sheetViews>
    <sheetView topLeftCell="A2" workbookViewId="0">
      <selection activeCell="C10" sqref="C10"/>
    </sheetView>
  </sheetViews>
  <sheetFormatPr baseColWidth="10" defaultColWidth="11.42578125" defaultRowHeight="18"/>
  <cols>
    <col min="1" max="1" width="1.5703125" style="867" customWidth="1"/>
    <col min="2" max="2" width="11.42578125" style="855"/>
    <col min="3" max="3" width="101.28515625" style="855" customWidth="1"/>
    <col min="4" max="16384" width="11.42578125" style="855"/>
  </cols>
  <sheetData>
    <row r="2" spans="3:3" ht="23.25">
      <c r="C2" s="1297"/>
    </row>
    <row r="3" spans="3:3" ht="23.25">
      <c r="C3" s="1297"/>
    </row>
    <row r="4" spans="3:3" ht="23.25">
      <c r="C4" s="1297"/>
    </row>
    <row r="5" spans="3:3" ht="26.25">
      <c r="C5" s="1303" t="s">
        <v>1090</v>
      </c>
    </row>
    <row r="6" spans="3:3" ht="26.25">
      <c r="C6" s="1303"/>
    </row>
    <row r="7" spans="3:3" ht="26.25">
      <c r="C7" s="1303"/>
    </row>
    <row r="8" spans="3:3" ht="25.5">
      <c r="C8" s="1304"/>
    </row>
    <row r="9" spans="3:3" ht="26.25">
      <c r="C9" s="1303" t="s">
        <v>1091</v>
      </c>
    </row>
    <row r="10" spans="3:3" ht="26.25">
      <c r="C10" s="1303"/>
    </row>
    <row r="11" spans="3:3" ht="46.5">
      <c r="C11" s="1374" t="s">
        <v>11430</v>
      </c>
    </row>
    <row r="12" spans="3:3" ht="23.25">
      <c r="C12" s="1374"/>
    </row>
    <row r="13" spans="3:3" ht="26.25">
      <c r="C13" s="1375" t="s">
        <v>5034</v>
      </c>
    </row>
    <row r="14" spans="3:3">
      <c r="C14" s="1302"/>
    </row>
    <row r="15" spans="3:3">
      <c r="C15" s="1302"/>
    </row>
    <row r="16" spans="3:3">
      <c r="C16" s="1302"/>
    </row>
    <row r="17" spans="3:3" ht="97.5">
      <c r="C17" s="1305" t="s">
        <v>1092</v>
      </c>
    </row>
    <row r="18" spans="3:3">
      <c r="C18" s="1302"/>
    </row>
    <row r="19" spans="3:3">
      <c r="C19" s="1302"/>
    </row>
    <row r="20" spans="3:3">
      <c r="C20" s="1302"/>
    </row>
    <row r="21" spans="3:3">
      <c r="C21" s="1306"/>
    </row>
    <row r="22" spans="3:3">
      <c r="C22" s="1307" t="s">
        <v>1093</v>
      </c>
    </row>
    <row r="23" spans="3:3">
      <c r="C23" s="1307" t="s">
        <v>1094</v>
      </c>
    </row>
    <row r="24" spans="3:3">
      <c r="C24" s="1307" t="s">
        <v>1095</v>
      </c>
    </row>
    <row r="25" spans="3:3">
      <c r="C25" s="1307" t="s">
        <v>4723</v>
      </c>
    </row>
    <row r="26" spans="3:3" ht="18.75">
      <c r="C26" s="1308" t="s">
        <v>1096</v>
      </c>
    </row>
  </sheetData>
  <pageMargins left="0.70866141732283472" right="0.59055118110236227" top="1.3779527559055118" bottom="1.3779527559055118"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249977111117893"/>
  </sheetPr>
  <dimension ref="A1:C38"/>
  <sheetViews>
    <sheetView topLeftCell="A22" workbookViewId="0">
      <selection activeCell="C20" sqref="C20"/>
    </sheetView>
  </sheetViews>
  <sheetFormatPr baseColWidth="10" defaultColWidth="11.42578125" defaultRowHeight="12.75"/>
  <cols>
    <col min="1" max="1" width="1.85546875" style="855" customWidth="1"/>
    <col min="2" max="2" width="2.140625" style="855" customWidth="1"/>
    <col min="3" max="3" width="84" style="855" customWidth="1"/>
    <col min="4" max="16384" width="11.42578125" style="855"/>
  </cols>
  <sheetData>
    <row r="1" spans="1:3" ht="15.75">
      <c r="A1" s="852"/>
      <c r="B1" s="853"/>
      <c r="C1" s="854"/>
    </row>
    <row r="10" spans="1:3" ht="21.75">
      <c r="C10" s="856" t="s">
        <v>1097</v>
      </c>
    </row>
    <row r="11" spans="1:3" ht="21.75">
      <c r="C11" s="856"/>
    </row>
    <row r="12" spans="1:3" ht="21.75">
      <c r="C12" s="856"/>
    </row>
    <row r="13" spans="1:3" ht="21.75">
      <c r="C13" s="856"/>
    </row>
    <row r="14" spans="1:3" ht="21.75">
      <c r="C14" s="856"/>
    </row>
    <row r="15" spans="1:3" ht="21.75">
      <c r="C15" s="856"/>
    </row>
    <row r="16" spans="1:3" ht="21.75">
      <c r="C16" s="856"/>
    </row>
    <row r="17" spans="1:3" ht="15.75">
      <c r="C17" s="857"/>
    </row>
    <row r="18" spans="1:3" ht="51">
      <c r="A18" s="858" t="s">
        <v>831</v>
      </c>
      <c r="C18" s="1411" t="s">
        <v>11429</v>
      </c>
    </row>
    <row r="19" spans="1:3" ht="15.75">
      <c r="A19" s="858"/>
      <c r="C19" s="1411"/>
    </row>
    <row r="20" spans="1:3" ht="15.75">
      <c r="C20" s="859"/>
    </row>
    <row r="21" spans="1:3" ht="15.75">
      <c r="C21" s="859" t="s">
        <v>4848</v>
      </c>
    </row>
    <row r="22" spans="1:3" ht="15.75">
      <c r="C22" s="859" t="s">
        <v>11392</v>
      </c>
    </row>
    <row r="23" spans="1:3" ht="15.75">
      <c r="C23" s="859"/>
    </row>
    <row r="24" spans="1:3" ht="15.75">
      <c r="C24" s="859"/>
    </row>
    <row r="25" spans="1:3" ht="15.75">
      <c r="C25" s="859" t="s">
        <v>1098</v>
      </c>
    </row>
    <row r="26" spans="1:3" ht="15.75">
      <c r="C26" s="859"/>
    </row>
    <row r="27" spans="1:3" ht="15.75">
      <c r="C27" s="859"/>
    </row>
    <row r="28" spans="1:3" ht="31.5">
      <c r="C28" s="859" t="s">
        <v>1099</v>
      </c>
    </row>
    <row r="29" spans="1:3" ht="15.75">
      <c r="C29" s="3088" t="str">
        <f>+'OPINION pymes con anexo '!I72</f>
        <v>Agosto, 18 del 2023</v>
      </c>
    </row>
    <row r="30" spans="1:3" ht="15.75">
      <c r="C30" s="859"/>
    </row>
    <row r="31" spans="1:3" ht="15.75">
      <c r="A31" s="860"/>
      <c r="B31" s="861"/>
      <c r="C31" s="862"/>
    </row>
    <row r="32" spans="1:3" ht="15.75">
      <c r="A32" s="860"/>
      <c r="B32" s="861"/>
      <c r="C32" s="862"/>
    </row>
    <row r="33" spans="1:3" ht="15.75">
      <c r="A33" s="860"/>
      <c r="B33" s="861"/>
      <c r="C33" s="862"/>
    </row>
    <row r="34" spans="1:3" ht="15.75">
      <c r="A34" s="860"/>
      <c r="B34" s="861"/>
      <c r="C34" s="862"/>
    </row>
    <row r="35" spans="1:3" ht="15.75">
      <c r="A35" s="860"/>
      <c r="B35" s="861"/>
      <c r="C35" s="862" t="s">
        <v>5440</v>
      </c>
    </row>
    <row r="36" spans="1:3" ht="15.75">
      <c r="A36" s="860"/>
      <c r="B36" s="861"/>
      <c r="C36" s="863" t="str">
        <f>+'6 INFORME BALANCES'!L24</f>
        <v xml:space="preserve">Sr. Eduardo Mendoza Hurtado </v>
      </c>
    </row>
    <row r="37" spans="1:3" ht="15.75">
      <c r="A37" s="864"/>
      <c r="B37" s="865"/>
      <c r="C37" s="863" t="str">
        <f>+'6 INFORME BALANCES'!L25</f>
        <v>Gerente General</v>
      </c>
    </row>
    <row r="38" spans="1:3" ht="15.75">
      <c r="A38" s="864"/>
      <c r="B38" s="865"/>
      <c r="C38" s="863"/>
    </row>
  </sheetData>
  <pageMargins left="0.94" right="0.70866141732283472" top="0.86" bottom="1.1811023622047245"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2" tint="-0.249977111117893"/>
  </sheetPr>
  <dimension ref="A2:C21"/>
  <sheetViews>
    <sheetView workbookViewId="0"/>
  </sheetViews>
  <sheetFormatPr baseColWidth="10" defaultColWidth="11.42578125" defaultRowHeight="18"/>
  <cols>
    <col min="1" max="1" width="1.5703125" style="867" customWidth="1"/>
    <col min="2" max="2" width="11.42578125" style="855"/>
    <col min="3" max="3" width="102.140625" style="855" customWidth="1"/>
    <col min="4" max="16384" width="11.42578125" style="855"/>
  </cols>
  <sheetData>
    <row r="2" spans="3:3" ht="23.25">
      <c r="C2" s="1297"/>
    </row>
    <row r="3" spans="3:3" ht="23.25">
      <c r="C3" s="1297"/>
    </row>
    <row r="4" spans="3:3" ht="23.25">
      <c r="C4" s="1297"/>
    </row>
    <row r="5" spans="3:3">
      <c r="C5" s="1298" t="s">
        <v>4561</v>
      </c>
    </row>
    <row r="6" spans="3:3" ht="23.25">
      <c r="C6" s="1297"/>
    </row>
    <row r="7" spans="3:3" ht="23.25">
      <c r="C7" s="1297"/>
    </row>
    <row r="8" spans="3:3" ht="23.25">
      <c r="C8" s="1297"/>
    </row>
    <row r="9" spans="3:3" ht="30">
      <c r="C9" s="1333" t="s">
        <v>5034</v>
      </c>
    </row>
    <row r="10" spans="3:3" ht="23.25">
      <c r="C10" s="1297"/>
    </row>
    <row r="15" spans="3:3" ht="149.25">
      <c r="C15" s="1299" t="s">
        <v>2095</v>
      </c>
    </row>
    <row r="21" spans="3:3" ht="26.25">
      <c r="C21" s="1300" t="s">
        <v>4405</v>
      </c>
    </row>
  </sheetData>
  <pageMargins left="0.23" right="0.2" top="1.3779527559055118" bottom="1.3779527559055118" header="0.17" footer="0.17"/>
  <pageSetup paperSize="9" orientation="portrait" r:id="rId1"/>
  <headerFooter>
    <oddHeader>&amp;C&amp;G</oddHeader>
    <oddFooter>&amp;C&amp;G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3">
    <tabColor rgb="FF92D050"/>
  </sheetPr>
  <dimension ref="A1:I50"/>
  <sheetViews>
    <sheetView topLeftCell="A25" workbookViewId="0">
      <selection activeCell="C9" sqref="C9:I36"/>
    </sheetView>
  </sheetViews>
  <sheetFormatPr baseColWidth="10" defaultColWidth="11.5703125" defaultRowHeight="15.75"/>
  <cols>
    <col min="1" max="1" width="1.85546875" style="1192" customWidth="1"/>
    <col min="2" max="2" width="2.140625" style="735" customWidth="1"/>
    <col min="3" max="3" width="14.7109375" style="1192" customWidth="1"/>
    <col min="4" max="4" width="4.85546875" style="1192" customWidth="1"/>
    <col min="5" max="5" width="15.140625" style="1192" customWidth="1"/>
    <col min="6" max="6" width="6.5703125" style="1192" customWidth="1"/>
    <col min="7" max="7" width="17.28515625" style="1192" customWidth="1"/>
    <col min="8" max="8" width="15.42578125" style="1192" customWidth="1"/>
    <col min="9" max="9" width="17.42578125" style="1192" customWidth="1"/>
    <col min="10" max="10" width="11.5703125" style="735"/>
    <col min="11" max="11" width="12.85546875" style="735" customWidth="1"/>
    <col min="12" max="16384" width="11.5703125" style="735"/>
  </cols>
  <sheetData>
    <row r="1" spans="1:9" ht="9" customHeight="1">
      <c r="B1" s="551"/>
      <c r="G1" s="1193"/>
      <c r="H1" s="1194"/>
      <c r="I1" s="1194"/>
    </row>
    <row r="2" spans="1:9">
      <c r="A2" s="1191"/>
      <c r="B2" s="861"/>
      <c r="C2" s="3192" t="s">
        <v>5034</v>
      </c>
      <c r="D2" s="3192"/>
      <c r="E2" s="3192"/>
      <c r="F2" s="3192"/>
      <c r="G2" s="3192"/>
      <c r="H2" s="3192"/>
      <c r="I2" s="3192"/>
    </row>
    <row r="3" spans="1:9" ht="11.25" customHeight="1">
      <c r="A3" s="1191"/>
      <c r="B3" s="861"/>
      <c r="C3" s="1195"/>
      <c r="D3" s="1195"/>
      <c r="E3" s="1195"/>
      <c r="F3" s="1196"/>
      <c r="G3" s="1196"/>
      <c r="H3" s="1195"/>
      <c r="I3" s="1195"/>
    </row>
    <row r="4" spans="1:9">
      <c r="A4" s="1191"/>
      <c r="B4" s="861"/>
      <c r="C4" s="1197" t="s">
        <v>5289</v>
      </c>
      <c r="D4" s="1197"/>
      <c r="E4" s="1197"/>
      <c r="F4" s="1198"/>
      <c r="G4" s="1195"/>
      <c r="H4" s="1195"/>
      <c r="I4" s="1195"/>
    </row>
    <row r="5" spans="1:9" ht="10.5" customHeight="1">
      <c r="A5" s="1191"/>
      <c r="B5" s="861"/>
      <c r="C5" s="1195"/>
      <c r="D5" s="1195"/>
      <c r="E5" s="1195"/>
      <c r="F5" s="1195"/>
      <c r="G5" s="1195"/>
      <c r="H5" s="1195"/>
      <c r="I5" s="1195"/>
    </row>
    <row r="6" spans="1:9" ht="14.25" customHeight="1">
      <c r="A6" s="1191"/>
      <c r="B6" s="861"/>
      <c r="C6" s="1195" t="s">
        <v>1100</v>
      </c>
      <c r="D6" s="1195"/>
      <c r="E6" s="1195"/>
      <c r="F6" s="1195"/>
      <c r="G6" s="1195"/>
      <c r="H6" s="1195"/>
      <c r="I6" s="1195"/>
    </row>
    <row r="7" spans="1:9">
      <c r="A7" s="1191"/>
      <c r="B7" s="861"/>
      <c r="C7" s="1195" t="s">
        <v>1101</v>
      </c>
      <c r="D7" s="1195"/>
      <c r="E7" s="1195"/>
      <c r="F7" s="1195"/>
      <c r="G7" s="1195"/>
      <c r="H7" s="1195"/>
      <c r="I7" s="1195"/>
    </row>
    <row r="8" spans="1:9" ht="6.75" customHeight="1">
      <c r="A8" s="1191"/>
      <c r="B8" s="861"/>
      <c r="C8" s="1195"/>
      <c r="D8" s="1195"/>
      <c r="E8" s="1195"/>
      <c r="F8" s="1195"/>
      <c r="G8" s="1195"/>
      <c r="H8" s="1195"/>
      <c r="I8" s="1195"/>
    </row>
    <row r="9" spans="1:9" ht="173.25">
      <c r="A9" s="2063" t="s">
        <v>4439</v>
      </c>
      <c r="B9" s="861"/>
      <c r="C9" s="3191" t="s">
        <v>11427</v>
      </c>
      <c r="D9" s="3191"/>
      <c r="E9" s="3191"/>
      <c r="F9" s="3191"/>
      <c r="G9" s="3191"/>
      <c r="H9" s="3191"/>
      <c r="I9" s="3191"/>
    </row>
    <row r="10" spans="1:9" ht="0.75" customHeight="1">
      <c r="A10" s="1191"/>
      <c r="B10" s="861"/>
      <c r="C10" s="1191"/>
      <c r="D10" s="1191"/>
      <c r="E10" s="1191"/>
      <c r="F10" s="1191"/>
      <c r="G10" s="1191"/>
      <c r="H10" s="1191"/>
      <c r="I10" s="1191"/>
    </row>
    <row r="11" spans="1:9" ht="173.25">
      <c r="A11" s="2063" t="s">
        <v>4439</v>
      </c>
      <c r="B11" s="861"/>
      <c r="C11" s="3191" t="s">
        <v>1102</v>
      </c>
      <c r="D11" s="3191"/>
      <c r="E11" s="3191"/>
      <c r="F11" s="3191"/>
      <c r="G11" s="3191"/>
      <c r="H11" s="3191"/>
      <c r="I11" s="3191"/>
    </row>
    <row r="12" spans="1:9" ht="2.25" customHeight="1">
      <c r="A12" s="1191"/>
      <c r="B12" s="861"/>
      <c r="C12" s="1191"/>
      <c r="D12" s="1191"/>
      <c r="E12" s="1191"/>
      <c r="F12" s="1191"/>
      <c r="G12" s="1191"/>
      <c r="H12" s="1191"/>
      <c r="I12" s="1191"/>
    </row>
    <row r="13" spans="1:9" ht="105" customHeight="1">
      <c r="A13" s="2063" t="s">
        <v>1178</v>
      </c>
      <c r="B13" s="861"/>
      <c r="C13" s="3191" t="s">
        <v>11428</v>
      </c>
      <c r="D13" s="3191"/>
      <c r="E13" s="3191"/>
      <c r="F13" s="3191"/>
      <c r="G13" s="3191"/>
      <c r="H13" s="3191"/>
      <c r="I13" s="3191"/>
    </row>
    <row r="14" spans="1:9" ht="2.25" hidden="1" customHeight="1">
      <c r="A14" s="2063"/>
      <c r="B14" s="861"/>
      <c r="C14" s="665"/>
      <c r="D14" s="1191"/>
      <c r="E14" s="1191"/>
      <c r="F14" s="1191"/>
      <c r="G14" s="1191"/>
      <c r="H14" s="1191"/>
      <c r="I14" s="1191"/>
    </row>
    <row r="15" spans="1:9">
      <c r="A15" s="1191"/>
      <c r="B15" s="861"/>
      <c r="C15" s="1195"/>
      <c r="D15" s="1199" t="s">
        <v>664</v>
      </c>
      <c r="E15" s="1195" t="s">
        <v>1115</v>
      </c>
      <c r="F15" s="1195"/>
      <c r="G15" s="1195"/>
      <c r="H15" s="1195"/>
      <c r="I15" s="1195"/>
    </row>
    <row r="16" spans="1:9">
      <c r="A16" s="1191"/>
      <c r="B16" s="861"/>
      <c r="C16" s="1195"/>
      <c r="D16" s="1199" t="s">
        <v>664</v>
      </c>
      <c r="E16" s="1195" t="s">
        <v>1103</v>
      </c>
      <c r="F16" s="1195"/>
      <c r="G16" s="1195"/>
      <c r="H16" s="1195"/>
      <c r="I16" s="1195"/>
    </row>
    <row r="17" spans="1:9">
      <c r="A17" s="1191"/>
      <c r="B17" s="861"/>
      <c r="C17" s="1195"/>
      <c r="D17" s="1199" t="s">
        <v>664</v>
      </c>
      <c r="E17" s="1195" t="s">
        <v>1104</v>
      </c>
      <c r="F17" s="1195"/>
      <c r="G17" s="1195"/>
      <c r="H17" s="1195"/>
      <c r="I17" s="1195"/>
    </row>
    <row r="18" spans="1:9">
      <c r="A18" s="2064"/>
      <c r="B18" s="861"/>
      <c r="C18" s="1195"/>
      <c r="D18" s="1199" t="s">
        <v>664</v>
      </c>
      <c r="E18" s="1195" t="s">
        <v>1105</v>
      </c>
      <c r="F18" s="1195"/>
      <c r="G18" s="1195"/>
      <c r="H18" s="1195"/>
      <c r="I18" s="1195"/>
    </row>
    <row r="19" spans="1:9">
      <c r="A19" s="1191"/>
      <c r="B19" s="861"/>
      <c r="C19" s="1195"/>
      <c r="D19" s="1199" t="s">
        <v>664</v>
      </c>
      <c r="E19" s="1195" t="s">
        <v>1106</v>
      </c>
      <c r="F19" s="1195"/>
      <c r="G19" s="1195"/>
      <c r="H19" s="1195"/>
      <c r="I19" s="1195"/>
    </row>
    <row r="20" spans="1:9">
      <c r="A20" s="2064"/>
      <c r="B20" s="861"/>
      <c r="C20" s="1195"/>
      <c r="D20" s="1199" t="s">
        <v>664</v>
      </c>
      <c r="E20" s="1195" t="s">
        <v>1107</v>
      </c>
      <c r="F20" s="1195"/>
      <c r="G20" s="1195"/>
      <c r="H20" s="1195"/>
      <c r="I20" s="1195"/>
    </row>
    <row r="21" spans="1:9">
      <c r="A21" s="2064"/>
      <c r="B21" s="861"/>
      <c r="C21" s="1195"/>
      <c r="D21" s="1199"/>
      <c r="E21" s="1195"/>
      <c r="F21" s="1195"/>
      <c r="G21" s="1195"/>
      <c r="H21" s="1195"/>
      <c r="I21" s="1195"/>
    </row>
    <row r="22" spans="1:9" ht="31.5">
      <c r="A22" s="2064" t="s">
        <v>832</v>
      </c>
      <c r="B22" s="861"/>
      <c r="C22" s="3191" t="s">
        <v>1421</v>
      </c>
      <c r="D22" s="3191"/>
      <c r="E22" s="3191"/>
      <c r="F22" s="3191"/>
      <c r="G22" s="3191"/>
      <c r="H22" s="3191"/>
      <c r="I22" s="3191"/>
    </row>
    <row r="23" spans="1:9" ht="9.75" customHeight="1">
      <c r="A23" s="2064"/>
      <c r="B23" s="861"/>
      <c r="C23" s="1195"/>
      <c r="D23" s="1195"/>
      <c r="E23" s="1195"/>
      <c r="F23" s="1195"/>
      <c r="G23" s="1195"/>
      <c r="H23" s="1195"/>
      <c r="I23" s="1195"/>
    </row>
    <row r="24" spans="1:9" ht="63">
      <c r="A24" s="2063" t="s">
        <v>831</v>
      </c>
      <c r="B24" s="861"/>
      <c r="C24" s="3191" t="s">
        <v>1422</v>
      </c>
      <c r="D24" s="3191"/>
      <c r="E24" s="3191"/>
      <c r="F24" s="3191"/>
      <c r="G24" s="3191"/>
      <c r="H24" s="3191"/>
      <c r="I24" s="3191"/>
    </row>
    <row r="25" spans="1:9">
      <c r="A25" s="2063"/>
      <c r="B25" s="861"/>
      <c r="C25" s="862"/>
      <c r="D25" s="862"/>
      <c r="E25" s="862"/>
      <c r="F25" s="862"/>
      <c r="G25" s="862"/>
      <c r="H25" s="862"/>
      <c r="I25" s="862"/>
    </row>
    <row r="26" spans="1:9" ht="63">
      <c r="A26" s="2064" t="s">
        <v>831</v>
      </c>
      <c r="B26" s="861"/>
      <c r="C26" s="3191" t="s">
        <v>1423</v>
      </c>
      <c r="D26" s="3191"/>
      <c r="E26" s="3191"/>
      <c r="F26" s="3191"/>
      <c r="G26" s="3191"/>
      <c r="H26" s="3191"/>
      <c r="I26" s="3191"/>
    </row>
    <row r="27" spans="1:9" ht="9" customHeight="1">
      <c r="A27" s="2064"/>
      <c r="B27" s="861"/>
      <c r="C27" s="862"/>
      <c r="D27" s="862"/>
      <c r="E27" s="862"/>
      <c r="F27" s="862"/>
      <c r="G27" s="862"/>
      <c r="H27" s="862"/>
      <c r="I27" s="862"/>
    </row>
    <row r="28" spans="1:9" ht="31.5">
      <c r="A28" s="2064" t="s">
        <v>832</v>
      </c>
      <c r="B28" s="861"/>
      <c r="C28" s="3191" t="s">
        <v>1108</v>
      </c>
      <c r="D28" s="3191"/>
      <c r="E28" s="3191"/>
      <c r="F28" s="3191"/>
      <c r="G28" s="3191"/>
      <c r="H28" s="3191"/>
      <c r="I28" s="3191"/>
    </row>
    <row r="29" spans="1:9" ht="10.5" customHeight="1">
      <c r="A29" s="2064"/>
      <c r="B29" s="861"/>
      <c r="C29" s="862"/>
      <c r="D29" s="862"/>
      <c r="E29" s="862"/>
      <c r="F29" s="862"/>
      <c r="G29" s="862"/>
      <c r="H29" s="862"/>
      <c r="I29" s="862"/>
    </row>
    <row r="30" spans="1:9" ht="47.25">
      <c r="A30" s="2064" t="s">
        <v>828</v>
      </c>
      <c r="B30" s="861"/>
      <c r="C30" s="3191" t="s">
        <v>1109</v>
      </c>
      <c r="D30" s="3191"/>
      <c r="E30" s="3191"/>
      <c r="F30" s="3191"/>
      <c r="G30" s="3191"/>
      <c r="H30" s="3191"/>
      <c r="I30" s="3191"/>
    </row>
    <row r="31" spans="1:9" ht="8.1" customHeight="1">
      <c r="A31" s="2064"/>
      <c r="B31" s="861"/>
      <c r="C31" s="862"/>
      <c r="D31" s="862"/>
      <c r="E31" s="862"/>
      <c r="F31" s="862"/>
      <c r="G31" s="862"/>
      <c r="H31" s="862"/>
      <c r="I31" s="862"/>
    </row>
    <row r="32" spans="1:9" ht="31.5">
      <c r="A32" s="2064" t="s">
        <v>1424</v>
      </c>
      <c r="B32" s="861"/>
      <c r="C32" s="3191" t="s">
        <v>1110</v>
      </c>
      <c r="D32" s="3191"/>
      <c r="E32" s="3191"/>
      <c r="F32" s="3191"/>
      <c r="G32" s="3191"/>
      <c r="H32" s="3191"/>
      <c r="I32" s="3191"/>
    </row>
    <row r="33" spans="1:9" ht="9" customHeight="1">
      <c r="A33" s="2064"/>
      <c r="B33" s="861"/>
      <c r="C33" s="862"/>
      <c r="D33" s="862"/>
      <c r="E33" s="862"/>
      <c r="F33" s="862"/>
      <c r="G33" s="862"/>
      <c r="H33" s="862"/>
      <c r="I33" s="862"/>
    </row>
    <row r="34" spans="1:9" ht="31.5">
      <c r="A34" s="2064" t="s">
        <v>1424</v>
      </c>
      <c r="B34" s="861"/>
      <c r="C34" s="3191" t="s">
        <v>1425</v>
      </c>
      <c r="D34" s="3191"/>
      <c r="E34" s="3191"/>
      <c r="F34" s="3191"/>
      <c r="G34" s="3191"/>
      <c r="H34" s="3191"/>
      <c r="I34" s="3191"/>
    </row>
    <row r="35" spans="1:9" ht="7.5" customHeight="1">
      <c r="A35" s="2064"/>
      <c r="B35" s="861"/>
      <c r="C35" s="862"/>
      <c r="D35" s="862"/>
      <c r="E35" s="862"/>
      <c r="F35" s="862"/>
      <c r="G35" s="862"/>
      <c r="H35" s="862"/>
      <c r="I35" s="862"/>
    </row>
    <row r="36" spans="1:9" ht="31.5">
      <c r="A36" s="2064" t="s">
        <v>1424</v>
      </c>
      <c r="B36" s="861"/>
      <c r="C36" s="3191" t="s">
        <v>1426</v>
      </c>
      <c r="D36" s="3191"/>
      <c r="E36" s="3191"/>
      <c r="F36" s="3191"/>
      <c r="G36" s="3191"/>
      <c r="H36" s="3191"/>
      <c r="I36" s="3191"/>
    </row>
    <row r="37" spans="1:9" ht="6.95" customHeight="1">
      <c r="A37" s="2064"/>
      <c r="B37" s="861"/>
      <c r="C37" s="1200"/>
      <c r="D37" s="1200"/>
      <c r="E37" s="1200"/>
      <c r="F37" s="1200"/>
      <c r="G37" s="1200"/>
      <c r="H37" s="1200"/>
      <c r="I37" s="1200"/>
    </row>
    <row r="38" spans="1:9" ht="47.25">
      <c r="A38" s="2064" t="s">
        <v>828</v>
      </c>
      <c r="B38" s="861"/>
      <c r="C38" s="3191" t="s">
        <v>1427</v>
      </c>
      <c r="D38" s="3191"/>
      <c r="E38" s="3191"/>
      <c r="F38" s="3191"/>
      <c r="G38" s="3191"/>
      <c r="H38" s="3191"/>
      <c r="I38" s="3191"/>
    </row>
    <row r="39" spans="1:9" ht="8.1" customHeight="1">
      <c r="A39" s="2064"/>
      <c r="B39" s="861"/>
      <c r="C39" s="862"/>
      <c r="D39" s="862"/>
      <c r="E39" s="862"/>
      <c r="F39" s="862"/>
      <c r="G39" s="862"/>
      <c r="H39" s="862"/>
      <c r="I39" s="862"/>
    </row>
    <row r="40" spans="1:9" s="1201" customFormat="1" ht="47.25">
      <c r="A40" s="2064" t="s">
        <v>828</v>
      </c>
      <c r="B40" s="861"/>
      <c r="C40" s="3191" t="s">
        <v>1111</v>
      </c>
      <c r="D40" s="3191"/>
      <c r="E40" s="3191"/>
      <c r="F40" s="3191"/>
      <c r="G40" s="3191"/>
      <c r="H40" s="3191"/>
      <c r="I40" s="3191"/>
    </row>
    <row r="41" spans="1:9" s="1201" customFormat="1">
      <c r="A41" s="2064"/>
      <c r="B41" s="861"/>
      <c r="C41" s="862"/>
      <c r="D41" s="862"/>
      <c r="E41" s="862"/>
      <c r="F41" s="862"/>
      <c r="G41" s="862"/>
      <c r="H41" s="862"/>
      <c r="I41" s="862"/>
    </row>
    <row r="42" spans="1:9" s="1201" customFormat="1">
      <c r="A42" s="2064"/>
      <c r="B42" s="861"/>
      <c r="C42" s="862"/>
      <c r="D42" s="862"/>
      <c r="E42" s="862"/>
      <c r="F42" s="862"/>
      <c r="G42" s="862"/>
      <c r="H42" s="862"/>
      <c r="I42" s="862"/>
    </row>
    <row r="43" spans="1:9" s="1201" customFormat="1">
      <c r="A43" s="2064"/>
      <c r="B43" s="861"/>
      <c r="C43" s="862"/>
      <c r="D43" s="862"/>
      <c r="E43" s="862"/>
      <c r="F43" s="862"/>
      <c r="G43" s="862"/>
      <c r="H43" s="862"/>
      <c r="I43" s="862"/>
    </row>
    <row r="44" spans="1:9" s="1201" customFormat="1">
      <c r="A44" s="2064"/>
      <c r="B44" s="861"/>
      <c r="C44" s="862"/>
      <c r="D44" s="862"/>
      <c r="E44" s="862"/>
      <c r="F44" s="862"/>
      <c r="G44" s="862"/>
      <c r="H44" s="862"/>
      <c r="I44" s="862"/>
    </row>
    <row r="45" spans="1:9" s="1201" customFormat="1">
      <c r="A45" s="2064"/>
      <c r="B45" s="861"/>
      <c r="C45" s="862"/>
      <c r="D45" s="862"/>
      <c r="E45" s="862"/>
      <c r="F45" s="862"/>
      <c r="G45" s="862"/>
      <c r="H45" s="862"/>
      <c r="I45" s="862"/>
    </row>
    <row r="46" spans="1:9" s="1201" customFormat="1">
      <c r="A46" s="2064"/>
      <c r="B46" s="861"/>
      <c r="C46" s="862"/>
      <c r="D46" s="862"/>
      <c r="E46" s="862"/>
      <c r="F46" s="862"/>
      <c r="G46" s="862"/>
      <c r="H46" s="862"/>
      <c r="I46" s="862"/>
    </row>
    <row r="47" spans="1:9" s="2366" customFormat="1">
      <c r="A47" s="2363"/>
      <c r="B47" s="2364"/>
      <c r="C47" s="2365" t="s">
        <v>5441</v>
      </c>
      <c r="D47" s="2365"/>
      <c r="E47" s="2365"/>
      <c r="F47" s="2365"/>
      <c r="G47" s="2365"/>
      <c r="H47" s="2365" t="s">
        <v>5441</v>
      </c>
      <c r="I47" s="2365"/>
    </row>
    <row r="48" spans="1:9">
      <c r="A48" s="2064"/>
      <c r="B48" s="861"/>
      <c r="C48" s="1202" t="str">
        <f>+'6 INFORME BALANCES'!L24</f>
        <v xml:space="preserve">Sr. Eduardo Mendoza Hurtado </v>
      </c>
      <c r="D48" s="1203"/>
      <c r="G48" s="1204"/>
      <c r="H48" s="1202" t="str">
        <f>+'6 INFORME BALANCES'!L28</f>
        <v>Sr. Alfonso Solorzano Moncada</v>
      </c>
      <c r="I48" s="1200"/>
    </row>
    <row r="49" spans="1:9">
      <c r="A49" s="2065"/>
      <c r="B49" s="1201"/>
      <c r="C49" s="1202" t="str">
        <f>+'6 INFORME BALANCES'!L25</f>
        <v>Gerente General</v>
      </c>
      <c r="D49" s="1203"/>
      <c r="G49" s="1204"/>
      <c r="H49" s="1202" t="str">
        <f>+'6 INFORME BALANCES'!L29</f>
        <v>Contador</v>
      </c>
      <c r="I49" s="1205"/>
    </row>
    <row r="50" spans="1:9">
      <c r="A50" s="2065"/>
      <c r="B50" s="1201"/>
      <c r="C50" s="1203"/>
      <c r="D50" s="1203"/>
      <c r="G50" s="1206"/>
      <c r="H50" s="1202"/>
      <c r="I50" s="1207"/>
    </row>
  </sheetData>
  <mergeCells count="14">
    <mergeCell ref="C2:I2"/>
    <mergeCell ref="C26:I26"/>
    <mergeCell ref="C9:I9"/>
    <mergeCell ref="C11:I11"/>
    <mergeCell ref="C13:I13"/>
    <mergeCell ref="C22:I22"/>
    <mergeCell ref="C24:I24"/>
    <mergeCell ref="C40:I40"/>
    <mergeCell ref="C28:I28"/>
    <mergeCell ref="C30:I30"/>
    <mergeCell ref="C32:I32"/>
    <mergeCell ref="C34:I34"/>
    <mergeCell ref="C36:I36"/>
    <mergeCell ref="C38:I38"/>
  </mergeCells>
  <pageMargins left="0.70866141732283472" right="0.51181102362204722" top="1.6929133858267718" bottom="0.78740157480314965" header="0.31496062992125984" footer="0.15748031496062992"/>
  <pageSetup paperSize="9" scale="99" orientation="portrait" r:id="rId1"/>
  <headerFooter>
    <oddFooter>&amp;R&amp;"Arial,Negrita"&amp;12&amp;P de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tint="-0.249977111117893"/>
  </sheetPr>
  <dimension ref="A2:C20"/>
  <sheetViews>
    <sheetView workbookViewId="0"/>
  </sheetViews>
  <sheetFormatPr baseColWidth="10" defaultColWidth="11.42578125" defaultRowHeight="18"/>
  <cols>
    <col min="1" max="1" width="1.5703125" style="867" customWidth="1"/>
    <col min="2" max="2" width="11.42578125" style="855"/>
    <col min="3" max="3" width="101.85546875" style="855" customWidth="1"/>
    <col min="4" max="16384" width="11.42578125" style="855"/>
  </cols>
  <sheetData>
    <row r="2" spans="3:3" ht="23.25">
      <c r="C2" s="1297"/>
    </row>
    <row r="3" spans="3:3" ht="23.25">
      <c r="C3" s="1297"/>
    </row>
    <row r="4" spans="3:3">
      <c r="C4" s="1298" t="s">
        <v>4561</v>
      </c>
    </row>
    <row r="5" spans="3:3" ht="23.25">
      <c r="C5" s="1297"/>
    </row>
    <row r="6" spans="3:3" ht="23.25">
      <c r="C6" s="1297"/>
    </row>
    <row r="7" spans="3:3" ht="23.25">
      <c r="C7" s="1297"/>
    </row>
    <row r="8" spans="3:3" ht="30">
      <c r="C8" s="1333" t="s">
        <v>5034</v>
      </c>
    </row>
    <row r="9" spans="3:3" ht="23.25">
      <c r="C9" s="1297"/>
    </row>
    <row r="14" spans="3:3" ht="149.25">
      <c r="C14" s="1299" t="s">
        <v>2093</v>
      </c>
    </row>
    <row r="20" spans="3:3" ht="26.25">
      <c r="C20" s="1300" t="s">
        <v>2094</v>
      </c>
    </row>
  </sheetData>
  <pageMargins left="0.21" right="0.25" top="1.3779527559055118" bottom="1.3779527559055118" header="0.17" footer="0.17"/>
  <pageSetup paperSize="9" orientation="portrait" r:id="rId1"/>
  <headerFooter>
    <oddHeader>&amp;C&amp;G</oddHeader>
    <oddFooter>&amp;C&amp;G</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tint="-0.249977111117893"/>
  </sheetPr>
  <dimension ref="A2:C19"/>
  <sheetViews>
    <sheetView workbookViewId="0"/>
  </sheetViews>
  <sheetFormatPr baseColWidth="10" defaultColWidth="11.42578125" defaultRowHeight="18"/>
  <cols>
    <col min="1" max="1" width="1.5703125" style="867" customWidth="1"/>
    <col min="2" max="2" width="11.42578125" style="855"/>
    <col min="3" max="3" width="101.5703125" style="855" customWidth="1"/>
    <col min="4" max="16384" width="11.42578125" style="855"/>
  </cols>
  <sheetData>
    <row r="2" spans="3:3" ht="23.25">
      <c r="C2" s="1297"/>
    </row>
    <row r="3" spans="3:3">
      <c r="C3" s="1298" t="s">
        <v>4561</v>
      </c>
    </row>
    <row r="4" spans="3:3" ht="23.25">
      <c r="C4" s="1297"/>
    </row>
    <row r="5" spans="3:3" ht="23.25">
      <c r="C5" s="1297"/>
    </row>
    <row r="6" spans="3:3" ht="23.25">
      <c r="C6" s="1297"/>
    </row>
    <row r="7" spans="3:3" ht="30">
      <c r="C7" s="1333" t="str">
        <f>+'23CAPI II'!C9</f>
        <v>TABACALERA MENHURSA S.A.</v>
      </c>
    </row>
    <row r="8" spans="3:3" ht="23.25">
      <c r="C8" s="1297"/>
    </row>
    <row r="13" spans="3:3" ht="149.25">
      <c r="C13" s="1299" t="s">
        <v>2092</v>
      </c>
    </row>
    <row r="19" spans="3:3" ht="52.5">
      <c r="C19" s="1300" t="s">
        <v>4562</v>
      </c>
    </row>
  </sheetData>
  <pageMargins left="0.31" right="0.35" top="1.3779527559055118" bottom="1.3779527559055118" header="0.17" footer="0.17"/>
  <pageSetup paperSize="9" orientation="portrait" r:id="rId1"/>
  <headerFooter>
    <oddHeader>&amp;C&amp;G</oddHeader>
    <oddFooter>&amp;C&amp;G</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2:C19"/>
  <sheetViews>
    <sheetView workbookViewId="0"/>
  </sheetViews>
  <sheetFormatPr baseColWidth="10" defaultColWidth="11.42578125" defaultRowHeight="18"/>
  <cols>
    <col min="1" max="1" width="1.5703125" style="867" customWidth="1"/>
    <col min="2" max="2" width="11.42578125" style="855"/>
    <col min="3" max="3" width="101.85546875" style="855" customWidth="1"/>
    <col min="4" max="16384" width="11.42578125" style="855"/>
  </cols>
  <sheetData>
    <row r="2" spans="3:3" ht="23.25">
      <c r="C2" s="1297"/>
    </row>
    <row r="3" spans="3:3" ht="23.25">
      <c r="C3" s="1297"/>
    </row>
    <row r="4" spans="3:3">
      <c r="C4" s="1298" t="s">
        <v>4561</v>
      </c>
    </row>
    <row r="5" spans="3:3" ht="23.25">
      <c r="C5" s="1297"/>
    </row>
    <row r="6" spans="3:3" ht="23.25">
      <c r="C6" s="1297"/>
    </row>
    <row r="7" spans="3:3" ht="23.25">
      <c r="C7" s="1297"/>
    </row>
    <row r="8" spans="3:3" ht="23.25">
      <c r="C8" s="1297"/>
    </row>
    <row r="9" spans="3:3" ht="30">
      <c r="C9" s="1333" t="str">
        <f>+'22CAPI  I'!C10</f>
        <v>TABACALERA MENHURSA S.A.</v>
      </c>
    </row>
    <row r="14" spans="3:3" ht="149.25">
      <c r="C14" s="1299" t="s">
        <v>2090</v>
      </c>
    </row>
    <row r="19" spans="3:3" ht="26.25">
      <c r="C19" s="1300" t="s">
        <v>2091</v>
      </c>
    </row>
  </sheetData>
  <pageMargins left="0.3" right="0.32" top="1.3779527559055118" bottom="1.3779527559055118" header="0.17" footer="0.17"/>
  <pageSetup paperSize="9" orientation="portrait" r:id="rId1"/>
  <headerFooter>
    <oddHeader>&amp;C&amp;G</oddHeader>
    <oddFooter>&amp;C&amp;G</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2:C54"/>
  <sheetViews>
    <sheetView tabSelected="1" topLeftCell="A31" zoomScale="70" zoomScaleNormal="70" workbookViewId="0">
      <selection activeCell="C37" sqref="C37"/>
    </sheetView>
  </sheetViews>
  <sheetFormatPr baseColWidth="10" defaultColWidth="11.42578125" defaultRowHeight="18"/>
  <cols>
    <col min="1" max="1" width="1.5703125" style="867" customWidth="1"/>
    <col min="2" max="2" width="11.42578125" style="855"/>
    <col min="3" max="3" width="101.7109375" style="855" customWidth="1"/>
    <col min="4" max="16384" width="11.42578125" style="855"/>
  </cols>
  <sheetData>
    <row r="2" spans="3:3" ht="23.25">
      <c r="C2" s="1297"/>
    </row>
    <row r="3" spans="3:3" ht="23.25">
      <c r="C3" s="1297"/>
    </row>
    <row r="4" spans="3:3" ht="23.25">
      <c r="C4" s="1297"/>
    </row>
    <row r="5" spans="3:3">
      <c r="C5" s="1298" t="s">
        <v>4561</v>
      </c>
    </row>
    <row r="6" spans="3:3" ht="23.25">
      <c r="C6" s="1297"/>
    </row>
    <row r="7" spans="3:3" ht="23.25">
      <c r="C7" s="1297"/>
    </row>
    <row r="8" spans="3:3" ht="23.25">
      <c r="C8" s="1297"/>
    </row>
    <row r="9" spans="3:3" ht="23.25">
      <c r="C9" s="1297"/>
    </row>
    <row r="10" spans="3:3" ht="30">
      <c r="C10" s="1333" t="str">
        <f>+'8 CONCILIA DEL PATRIMONIO'!B2</f>
        <v>TABACALERA MENHURSA S.A.</v>
      </c>
    </row>
    <row r="11" spans="3:3" ht="23.25">
      <c r="C11" s="1297"/>
    </row>
    <row r="17" spans="3:3" ht="149.25">
      <c r="C17" s="1299" t="s">
        <v>2088</v>
      </c>
    </row>
    <row r="23" spans="3:3" ht="23.25">
      <c r="C23" s="1297" t="s">
        <v>2089</v>
      </c>
    </row>
    <row r="29" spans="3:3" ht="18.75">
      <c r="C29" s="868" t="str">
        <f>+'6 INFORME BALANCES'!L24</f>
        <v xml:space="preserve">Sr. Eduardo Mendoza Hurtado </v>
      </c>
    </row>
    <row r="30" spans="3:3" ht="18.75">
      <c r="C30" s="868" t="s">
        <v>671</v>
      </c>
    </row>
    <row r="31" spans="3:3" ht="18.75">
      <c r="C31" s="868"/>
    </row>
    <row r="32" spans="3:3" ht="18.75">
      <c r="C32" s="869"/>
    </row>
    <row r="33" spans="1:3" ht="18.75">
      <c r="C33" s="869"/>
    </row>
    <row r="34" spans="1:3" ht="75">
      <c r="A34" s="870" t="s">
        <v>828</v>
      </c>
      <c r="C34" s="871" t="s">
        <v>11432</v>
      </c>
    </row>
    <row r="35" spans="1:3" ht="18.75">
      <c r="C35" s="872"/>
    </row>
    <row r="36" spans="1:3" ht="18.75">
      <c r="C36" s="872"/>
    </row>
    <row r="37" spans="1:3" ht="36">
      <c r="A37" s="873" t="s">
        <v>832</v>
      </c>
      <c r="C37" s="871" t="s">
        <v>11433</v>
      </c>
    </row>
    <row r="38" spans="1:3" ht="18.75">
      <c r="C38" s="869"/>
    </row>
    <row r="39" spans="1:3" ht="18.75">
      <c r="C39" s="869"/>
    </row>
    <row r="40" spans="1:3" ht="36">
      <c r="A40" s="873" t="s">
        <v>832</v>
      </c>
      <c r="C40" s="874" t="s">
        <v>1130</v>
      </c>
    </row>
    <row r="41" spans="1:3" ht="18.75">
      <c r="A41" s="873"/>
      <c r="C41" s="874"/>
    </row>
    <row r="42" spans="1:3" ht="18.75">
      <c r="A42" s="873"/>
      <c r="C42" s="874"/>
    </row>
    <row r="43" spans="1:3" ht="18.75">
      <c r="C43" s="869"/>
    </row>
    <row r="44" spans="1:3">
      <c r="C44" s="1295" t="s">
        <v>4825</v>
      </c>
    </row>
    <row r="45" spans="1:3" ht="18.75">
      <c r="C45" s="869" t="s">
        <v>4849</v>
      </c>
    </row>
    <row r="46" spans="1:3" ht="18.75">
      <c r="C46" s="869" t="s">
        <v>1131</v>
      </c>
    </row>
    <row r="47" spans="1:3" ht="18.75">
      <c r="C47" s="869"/>
    </row>
    <row r="48" spans="1:3" ht="18.75">
      <c r="C48" s="869"/>
    </row>
    <row r="50" spans="1:3">
      <c r="C50" s="1295" t="s">
        <v>4825</v>
      </c>
    </row>
    <row r="51" spans="1:3">
      <c r="C51" s="1296" t="s">
        <v>1132</v>
      </c>
    </row>
    <row r="52" spans="1:3">
      <c r="C52" s="1296" t="str">
        <f>+'6 INFORME BALANCES'!L28</f>
        <v>Sr. Alfonso Solorzano Moncada</v>
      </c>
    </row>
    <row r="53" spans="1:3">
      <c r="C53" s="1296"/>
    </row>
    <row r="54" spans="1:3" ht="54">
      <c r="A54" s="873" t="s">
        <v>828</v>
      </c>
      <c r="C54" s="875" t="s">
        <v>1133</v>
      </c>
    </row>
  </sheetData>
  <pageMargins left="0.46" right="0.25" top="1.3779527559055118" bottom="1.3779527559055118" header="0.17" footer="0.17"/>
  <pageSetup paperSize="9" orientation="portrait" r:id="rId1"/>
  <headerFooter>
    <oddHeader>&amp;C&amp;G</oddHeader>
    <oddFooter>&amp;C&amp;G</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6">
    <tabColor rgb="FFFFFF00"/>
  </sheetPr>
  <dimension ref="A1:AU660"/>
  <sheetViews>
    <sheetView workbookViewId="0"/>
  </sheetViews>
  <sheetFormatPr baseColWidth="10" defaultColWidth="11.42578125" defaultRowHeight="12.75"/>
  <cols>
    <col min="1" max="1" width="22.28515625" style="1231" bestFit="1" customWidth="1"/>
    <col min="2" max="2" width="20.5703125" style="718" customWidth="1"/>
    <col min="3" max="3" width="55" style="718" customWidth="1"/>
    <col min="4" max="4" width="12.42578125" customWidth="1"/>
    <col min="5" max="5" width="13" style="137" bestFit="1" customWidth="1"/>
    <col min="6" max="6" width="11.7109375" style="137" bestFit="1" customWidth="1"/>
    <col min="7" max="7" width="12" bestFit="1" customWidth="1"/>
    <col min="8" max="8" width="19.28515625" bestFit="1" customWidth="1"/>
    <col min="9" max="9" width="10.7109375" bestFit="1" customWidth="1"/>
    <col min="10" max="10" width="15.7109375" bestFit="1" customWidth="1"/>
    <col min="11" max="11" width="50" bestFit="1" customWidth="1"/>
    <col min="13" max="13" width="10" bestFit="1" customWidth="1"/>
    <col min="14" max="14" width="12.7109375" bestFit="1" customWidth="1"/>
    <col min="15" max="15" width="10.140625" bestFit="1" customWidth="1"/>
  </cols>
  <sheetData>
    <row r="1" spans="1:47" ht="15">
      <c r="A1" s="548"/>
      <c r="B1" s="1170"/>
      <c r="C1" s="2370"/>
      <c r="E1"/>
      <c r="F1" s="548"/>
      <c r="G1" s="548"/>
      <c r="H1" s="1349"/>
      <c r="I1" s="1334"/>
      <c r="J1" s="1334"/>
      <c r="K1" s="189"/>
      <c r="L1" s="183"/>
      <c r="M1" s="1335"/>
      <c r="N1" s="1344"/>
      <c r="O1" s="28"/>
      <c r="P1" s="265"/>
      <c r="Q1" s="1345"/>
      <c r="R1" s="1347"/>
      <c r="S1" s="1347"/>
      <c r="T1" s="1345"/>
      <c r="U1" s="1347"/>
      <c r="V1" s="1350"/>
      <c r="W1" s="1334"/>
      <c r="X1" s="28"/>
      <c r="Y1" s="28"/>
      <c r="Z1" s="28"/>
      <c r="AA1" s="28"/>
      <c r="AB1" s="28"/>
      <c r="AC1" s="28"/>
      <c r="AD1" s="28"/>
      <c r="AE1" s="28"/>
      <c r="AF1" s="28"/>
      <c r="AG1" s="28"/>
      <c r="AH1" s="28"/>
      <c r="AI1" s="28"/>
      <c r="AJ1" s="28"/>
      <c r="AK1" s="28"/>
      <c r="AL1" s="28"/>
      <c r="AM1" s="28"/>
      <c r="AN1" s="28"/>
      <c r="AO1" s="28"/>
      <c r="AP1" s="28"/>
      <c r="AQ1" s="28"/>
      <c r="AR1" s="28"/>
      <c r="AS1" s="28"/>
      <c r="AT1" s="28"/>
      <c r="AU1" s="28"/>
    </row>
    <row r="2" spans="1:47" ht="15">
      <c r="A2" s="548"/>
      <c r="B2" s="1170"/>
      <c r="C2" s="2370"/>
      <c r="E2"/>
      <c r="F2" s="548"/>
      <c r="G2" s="548"/>
      <c r="H2" s="1342"/>
      <c r="I2" s="1334"/>
      <c r="J2" s="1334"/>
      <c r="K2" s="1337"/>
      <c r="L2" s="1338"/>
      <c r="M2" s="1335"/>
      <c r="N2" s="1344"/>
      <c r="O2" s="28"/>
      <c r="P2" s="183"/>
      <c r="Q2" s="183"/>
      <c r="R2" s="1347"/>
      <c r="S2" s="1347"/>
      <c r="T2" s="1345"/>
      <c r="U2" s="1347"/>
      <c r="V2" s="1342"/>
      <c r="W2" s="1334"/>
      <c r="X2" s="28"/>
      <c r="Y2" s="28"/>
      <c r="Z2" s="28"/>
      <c r="AA2" s="28"/>
      <c r="AB2" s="28"/>
      <c r="AC2" s="28"/>
      <c r="AD2" s="28"/>
      <c r="AE2" s="28"/>
      <c r="AF2" s="28"/>
      <c r="AG2" s="28"/>
      <c r="AH2" s="28"/>
      <c r="AI2" s="28"/>
      <c r="AJ2" s="28"/>
      <c r="AK2" s="28"/>
      <c r="AL2" s="28"/>
      <c r="AM2" s="28"/>
      <c r="AN2" s="28"/>
      <c r="AO2" s="28"/>
      <c r="AP2" s="28"/>
      <c r="AQ2" s="28"/>
      <c r="AR2" s="28"/>
      <c r="AS2" s="28"/>
      <c r="AT2" s="28"/>
      <c r="AU2" s="28"/>
    </row>
    <row r="3" spans="1:47" ht="15">
      <c r="A3" s="548"/>
      <c r="B3" s="1170"/>
      <c r="C3" s="2370"/>
      <c r="E3"/>
      <c r="F3" s="548"/>
      <c r="G3" s="548"/>
      <c r="H3" s="1342"/>
      <c r="I3" s="1334"/>
      <c r="J3" s="1334"/>
      <c r="K3" s="189"/>
      <c r="L3" s="183"/>
      <c r="M3" s="1335"/>
      <c r="N3" s="1344"/>
      <c r="O3" s="28"/>
      <c r="P3" s="183"/>
      <c r="Q3" s="183"/>
      <c r="R3" s="1347"/>
      <c r="S3" s="1347"/>
      <c r="T3" s="1345"/>
      <c r="U3" s="1347"/>
      <c r="V3" s="1342"/>
      <c r="W3" s="1334"/>
      <c r="X3" s="283"/>
      <c r="Y3" s="28"/>
      <c r="Z3" s="28"/>
      <c r="AA3" s="28"/>
      <c r="AB3" s="28"/>
      <c r="AC3" s="28"/>
      <c r="AD3" s="28"/>
      <c r="AE3" s="28"/>
      <c r="AF3" s="28"/>
      <c r="AG3" s="28"/>
      <c r="AH3" s="28"/>
      <c r="AI3" s="28"/>
      <c r="AJ3" s="28"/>
      <c r="AK3" s="28"/>
      <c r="AL3" s="28"/>
      <c r="AM3" s="28"/>
      <c r="AN3" s="28"/>
      <c r="AO3" s="28"/>
      <c r="AP3" s="28"/>
      <c r="AQ3" s="28"/>
      <c r="AR3" s="28"/>
      <c r="AS3" s="28"/>
      <c r="AT3" s="28"/>
      <c r="AU3" s="28"/>
    </row>
    <row r="4" spans="1:47" ht="15">
      <c r="A4" s="548"/>
      <c r="B4"/>
      <c r="C4"/>
      <c r="E4"/>
      <c r="F4" s="2371"/>
      <c r="G4" s="2371"/>
      <c r="H4" s="1342"/>
      <c r="I4" s="1334"/>
      <c r="J4" s="1334"/>
      <c r="K4" s="189"/>
      <c r="L4" s="183"/>
      <c r="M4" s="1339"/>
      <c r="N4" s="1351"/>
      <c r="O4" s="28"/>
      <c r="P4" s="183"/>
      <c r="Q4" s="183"/>
      <c r="R4" s="1347"/>
      <c r="S4" s="1347"/>
      <c r="T4" s="1345"/>
      <c r="U4" s="1347"/>
      <c r="V4" s="1342"/>
      <c r="W4" s="1334"/>
      <c r="X4" s="28"/>
      <c r="Y4" s="28"/>
      <c r="Z4" s="28"/>
      <c r="AA4" s="28"/>
      <c r="AB4" s="28"/>
      <c r="AC4" s="28"/>
      <c r="AD4" s="28"/>
      <c r="AE4" s="28"/>
      <c r="AF4" s="28"/>
      <c r="AG4" s="28"/>
      <c r="AH4" s="28"/>
      <c r="AI4" s="28"/>
      <c r="AJ4" s="28"/>
      <c r="AK4" s="28"/>
      <c r="AL4" s="28"/>
      <c r="AM4" s="28"/>
      <c r="AN4" s="28"/>
      <c r="AO4" s="28"/>
      <c r="AP4" s="28"/>
      <c r="AQ4" s="28"/>
      <c r="AR4" s="28"/>
      <c r="AS4" s="28"/>
      <c r="AT4" s="28"/>
      <c r="AU4" s="28"/>
    </row>
    <row r="5" spans="1:47" ht="15">
      <c r="A5" s="548"/>
      <c r="B5"/>
      <c r="C5"/>
      <c r="D5" s="183"/>
      <c r="E5" s="183"/>
      <c r="F5" s="548"/>
      <c r="G5" s="548"/>
      <c r="H5" s="1343"/>
      <c r="I5" s="1334"/>
      <c r="J5" s="1334"/>
      <c r="K5" s="189"/>
      <c r="L5" s="183"/>
      <c r="M5" s="1340"/>
      <c r="N5" s="1352"/>
      <c r="O5" s="28"/>
      <c r="P5" s="183"/>
      <c r="Q5" s="183"/>
      <c r="R5" s="1347"/>
      <c r="S5" s="1347"/>
      <c r="T5" s="1345"/>
      <c r="U5" s="1347"/>
      <c r="V5" s="1342"/>
      <c r="W5" s="1334"/>
      <c r="X5" s="283"/>
      <c r="Y5" s="28"/>
      <c r="Z5" s="28"/>
      <c r="AA5" s="28"/>
      <c r="AB5" s="28"/>
      <c r="AC5" s="28"/>
      <c r="AD5" s="28"/>
      <c r="AE5" s="28"/>
      <c r="AF5" s="28"/>
      <c r="AG5" s="28"/>
      <c r="AH5" s="28"/>
      <c r="AI5" s="28"/>
      <c r="AJ5" s="28"/>
      <c r="AK5" s="28"/>
      <c r="AL5" s="28"/>
      <c r="AM5" s="28"/>
      <c r="AN5" s="28"/>
      <c r="AO5" s="28"/>
      <c r="AP5" s="28"/>
      <c r="AQ5" s="28"/>
      <c r="AR5" s="28"/>
      <c r="AS5" s="28"/>
      <c r="AT5" s="28"/>
      <c r="AU5" s="28"/>
    </row>
    <row r="6" spans="1:47" ht="15">
      <c r="A6" s="548"/>
      <c r="B6"/>
      <c r="C6"/>
      <c r="D6" s="183"/>
      <c r="E6" s="183"/>
      <c r="F6" s="548"/>
      <c r="G6" s="548"/>
      <c r="H6" s="1342"/>
      <c r="I6" s="1334"/>
      <c r="J6" s="1334"/>
      <c r="K6" s="189"/>
      <c r="L6" s="183"/>
      <c r="M6" s="1340"/>
      <c r="N6" s="1352"/>
      <c r="O6" s="1341"/>
      <c r="P6" s="183"/>
      <c r="Q6" s="183"/>
      <c r="R6" s="1347"/>
      <c r="S6" s="1347"/>
      <c r="T6" s="1345"/>
      <c r="U6" s="1347"/>
      <c r="V6" s="1342"/>
      <c r="W6" s="1334"/>
      <c r="X6" s="283"/>
      <c r="Y6" s="1341"/>
      <c r="Z6" s="1341"/>
      <c r="AA6" s="1341"/>
      <c r="AB6" s="1341"/>
      <c r="AC6" s="1341"/>
      <c r="AD6" s="1341"/>
      <c r="AE6" s="1341"/>
      <c r="AF6" s="1341"/>
      <c r="AG6" s="1341"/>
      <c r="AH6" s="1341"/>
      <c r="AI6" s="1341"/>
      <c r="AJ6" s="1341"/>
      <c r="AK6" s="1341"/>
      <c r="AL6" s="1341"/>
      <c r="AM6" s="1341"/>
      <c r="AN6" s="1341"/>
      <c r="AO6" s="1341"/>
      <c r="AP6" s="1341"/>
      <c r="AQ6" s="1341"/>
      <c r="AR6" s="1341"/>
      <c r="AS6" s="1341"/>
      <c r="AT6" s="1341"/>
      <c r="AU6" s="1341"/>
    </row>
    <row r="7" spans="1:47" ht="15">
      <c r="A7" s="548"/>
      <c r="B7"/>
      <c r="C7"/>
      <c r="E7"/>
      <c r="F7" s="548"/>
      <c r="G7" s="548"/>
      <c r="H7" s="1342"/>
      <c r="I7" s="1334"/>
      <c r="J7" s="1334"/>
      <c r="K7" s="189"/>
      <c r="L7" s="183"/>
      <c r="M7" s="1339"/>
      <c r="N7" s="1351"/>
      <c r="O7" s="1341"/>
      <c r="P7" s="183"/>
      <c r="Q7" s="183"/>
      <c r="R7" s="1347"/>
      <c r="S7" s="1347"/>
      <c r="T7" s="1345"/>
      <c r="U7" s="1347"/>
      <c r="V7" s="1342"/>
      <c r="W7" s="1334"/>
      <c r="X7" s="283"/>
      <c r="Y7" s="1341"/>
      <c r="Z7" s="1341"/>
      <c r="AA7" s="1341"/>
      <c r="AB7" s="1341"/>
      <c r="AC7" s="1341"/>
      <c r="AD7" s="1341"/>
      <c r="AE7" s="1341"/>
      <c r="AF7" s="1341"/>
      <c r="AG7" s="1341"/>
      <c r="AH7" s="1341"/>
      <c r="AI7" s="1341"/>
      <c r="AJ7" s="1341"/>
      <c r="AK7" s="1341"/>
      <c r="AL7" s="1341"/>
      <c r="AM7" s="1341"/>
      <c r="AN7" s="1341"/>
      <c r="AO7" s="1341"/>
      <c r="AP7" s="1341"/>
      <c r="AQ7" s="1341"/>
      <c r="AR7" s="1341"/>
      <c r="AS7" s="1341"/>
      <c r="AT7" s="1341"/>
      <c r="AU7" s="1341"/>
    </row>
    <row r="8" spans="1:47" ht="15">
      <c r="A8" s="548"/>
      <c r="B8"/>
      <c r="C8"/>
      <c r="D8" s="183"/>
      <c r="E8" s="183"/>
      <c r="F8" s="548"/>
      <c r="G8" s="548"/>
      <c r="H8" s="1342"/>
      <c r="I8" s="1334"/>
      <c r="J8" s="1334"/>
      <c r="K8" s="189"/>
      <c r="L8" s="183"/>
      <c r="M8" s="1340"/>
      <c r="N8" s="1352"/>
      <c r="O8" s="283"/>
      <c r="P8" s="183"/>
      <c r="Q8" s="183"/>
      <c r="R8" s="1347"/>
      <c r="S8" s="1347"/>
      <c r="T8" s="1345"/>
      <c r="U8" s="1347"/>
      <c r="V8" s="1342"/>
      <c r="W8" s="1334"/>
      <c r="X8" s="283"/>
      <c r="Y8" s="283"/>
      <c r="Z8" s="283"/>
      <c r="AA8" s="283"/>
      <c r="AB8" s="283"/>
      <c r="AC8" s="283"/>
      <c r="AD8" s="283"/>
      <c r="AE8" s="283"/>
      <c r="AF8" s="283"/>
      <c r="AG8" s="283"/>
      <c r="AH8" s="283"/>
      <c r="AI8" s="283"/>
      <c r="AJ8" s="283"/>
      <c r="AK8" s="283"/>
      <c r="AL8" s="283"/>
      <c r="AM8" s="283"/>
      <c r="AN8" s="283"/>
      <c r="AO8" s="283"/>
      <c r="AP8" s="283"/>
      <c r="AQ8" s="283"/>
      <c r="AR8" s="283"/>
      <c r="AS8" s="283"/>
      <c r="AT8" s="283"/>
      <c r="AU8" s="283"/>
    </row>
    <row r="9" spans="1:47" ht="15">
      <c r="A9" s="548"/>
      <c r="B9"/>
      <c r="C9"/>
      <c r="D9" s="183"/>
      <c r="E9" s="183"/>
      <c r="F9" s="548"/>
      <c r="G9" s="548"/>
      <c r="H9" s="1342"/>
      <c r="I9" s="1334"/>
      <c r="J9" s="1334"/>
      <c r="K9" s="189"/>
      <c r="L9" s="183"/>
      <c r="M9" s="1335"/>
      <c r="N9" s="1352"/>
      <c r="O9" s="283"/>
      <c r="P9" s="183"/>
      <c r="Q9" s="183"/>
      <c r="R9" s="1347"/>
      <c r="S9" s="1347"/>
      <c r="T9" s="1345"/>
      <c r="U9" s="1347"/>
      <c r="V9" s="1342"/>
      <c r="W9" s="1334"/>
      <c r="X9" s="283"/>
      <c r="Y9" s="283"/>
      <c r="Z9" s="283"/>
      <c r="AA9" s="283"/>
      <c r="AB9" s="283"/>
      <c r="AC9" s="283"/>
      <c r="AD9" s="283"/>
      <c r="AE9" s="283"/>
      <c r="AF9" s="283"/>
      <c r="AG9" s="283"/>
      <c r="AH9" s="283"/>
      <c r="AI9" s="283"/>
      <c r="AJ9" s="283"/>
      <c r="AK9" s="283"/>
      <c r="AL9" s="283"/>
      <c r="AM9" s="283"/>
      <c r="AN9" s="283"/>
      <c r="AO9" s="283"/>
      <c r="AP9" s="283"/>
      <c r="AQ9" s="283"/>
      <c r="AR9" s="283"/>
      <c r="AS9" s="283"/>
      <c r="AT9" s="283"/>
      <c r="AU9" s="283"/>
    </row>
    <row r="10" spans="1:47" ht="15">
      <c r="A10" s="548"/>
      <c r="B10"/>
      <c r="C10"/>
      <c r="D10" s="183"/>
      <c r="E10"/>
      <c r="F10" s="548"/>
      <c r="G10" s="548"/>
      <c r="H10" s="1343"/>
      <c r="I10" s="1334"/>
      <c r="J10" s="1334"/>
      <c r="K10" s="189"/>
      <c r="L10" s="183"/>
      <c r="M10" s="1339"/>
      <c r="N10" s="1351"/>
      <c r="O10" s="283"/>
      <c r="P10" s="183"/>
      <c r="Q10" s="183"/>
      <c r="R10" s="1347"/>
      <c r="S10" s="1347"/>
      <c r="T10" s="1345"/>
      <c r="U10" s="1347"/>
      <c r="V10" s="1342"/>
      <c r="W10" s="1334"/>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row>
    <row r="11" spans="1:47" ht="15">
      <c r="A11" s="548"/>
      <c r="B11"/>
      <c r="C11"/>
      <c r="D11" s="183"/>
      <c r="E11" s="183"/>
      <c r="F11" s="548"/>
      <c r="G11" s="548"/>
      <c r="H11" s="1343"/>
      <c r="I11" s="1334"/>
      <c r="J11" s="1334"/>
      <c r="K11" s="189"/>
      <c r="L11" s="183"/>
      <c r="M11" s="1340"/>
      <c r="N11" s="1351"/>
      <c r="O11" s="283"/>
      <c r="P11" s="183"/>
      <c r="Q11" s="183"/>
      <c r="R11" s="1347"/>
      <c r="S11" s="1347"/>
      <c r="T11" s="1345"/>
      <c r="U11" s="1347"/>
      <c r="V11" s="1342"/>
      <c r="W11" s="1334"/>
      <c r="X11" s="283"/>
      <c r="Y11" s="283"/>
      <c r="Z11" s="283"/>
      <c r="AA11" s="283"/>
      <c r="AB11" s="283"/>
      <c r="AC11" s="283"/>
      <c r="AD11" s="283"/>
      <c r="AE11" s="283"/>
      <c r="AF11" s="283"/>
      <c r="AG11" s="283"/>
      <c r="AH11" s="283"/>
      <c r="AI11" s="283"/>
      <c r="AJ11" s="283"/>
      <c r="AK11" s="283"/>
      <c r="AL11" s="283"/>
      <c r="AM11" s="283"/>
      <c r="AN11" s="283"/>
      <c r="AO11" s="283"/>
      <c r="AP11" s="283"/>
      <c r="AQ11" s="283"/>
      <c r="AR11" s="283"/>
      <c r="AS11" s="283"/>
      <c r="AT11" s="283"/>
      <c r="AU11" s="283"/>
    </row>
    <row r="12" spans="1:47" ht="15">
      <c r="A12" s="548"/>
      <c r="B12"/>
      <c r="C12"/>
      <c r="D12" s="183"/>
      <c r="E12"/>
      <c r="F12" s="548"/>
      <c r="G12" s="548"/>
      <c r="H12" s="1342"/>
      <c r="I12" s="1334"/>
      <c r="J12" s="1334"/>
      <c r="K12" s="189"/>
      <c r="L12" s="183"/>
      <c r="M12" s="1344"/>
      <c r="N12" s="1352"/>
      <c r="O12" s="283"/>
      <c r="P12" s="183"/>
      <c r="Q12" s="183"/>
      <c r="R12" s="1347"/>
      <c r="S12" s="1347"/>
      <c r="T12" s="1345"/>
      <c r="U12" s="1347"/>
      <c r="V12" s="1342"/>
      <c r="W12" s="1334"/>
      <c r="X12" s="283"/>
      <c r="Y12" s="283"/>
      <c r="Z12" s="283"/>
      <c r="AA12" s="283"/>
      <c r="AB12" s="283"/>
      <c r="AC12" s="283"/>
      <c r="AD12" s="283"/>
      <c r="AE12" s="283"/>
      <c r="AF12" s="283"/>
      <c r="AG12" s="283"/>
      <c r="AH12" s="283"/>
      <c r="AI12" s="283"/>
      <c r="AJ12" s="283"/>
      <c r="AK12" s="283"/>
      <c r="AL12" s="283"/>
      <c r="AM12" s="283"/>
      <c r="AN12" s="283"/>
      <c r="AO12" s="283"/>
      <c r="AP12" s="283"/>
      <c r="AQ12" s="283"/>
      <c r="AR12" s="283"/>
      <c r="AS12" s="283"/>
      <c r="AT12" s="283"/>
      <c r="AU12" s="283"/>
    </row>
    <row r="13" spans="1:47" ht="15">
      <c r="A13" s="548"/>
      <c r="B13"/>
      <c r="C13"/>
      <c r="D13" s="183"/>
      <c r="E13"/>
      <c r="F13" s="548"/>
      <c r="G13" s="548"/>
      <c r="H13" s="1342"/>
      <c r="I13" s="1334"/>
      <c r="J13" s="1334"/>
      <c r="K13" s="189"/>
      <c r="L13" s="183"/>
      <c r="M13" s="1340"/>
      <c r="N13" s="1352"/>
      <c r="O13" s="283"/>
      <c r="P13" s="183"/>
      <c r="Q13" s="183"/>
      <c r="R13" s="1347"/>
      <c r="S13" s="1347"/>
      <c r="T13" s="1345"/>
      <c r="U13" s="1347"/>
      <c r="V13" s="1342"/>
      <c r="W13" s="1334"/>
      <c r="X13" s="283"/>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row>
    <row r="14" spans="1:47" ht="15">
      <c r="A14" s="548"/>
      <c r="B14"/>
      <c r="C14"/>
      <c r="D14" s="183"/>
      <c r="E14"/>
      <c r="F14" s="548"/>
      <c r="G14" s="548"/>
      <c r="H14" s="1342"/>
      <c r="I14" s="1334"/>
      <c r="J14" s="1334"/>
      <c r="K14" s="189"/>
      <c r="L14" s="183"/>
      <c r="M14" s="1340"/>
      <c r="N14" s="1352"/>
      <c r="O14" s="28"/>
      <c r="P14" s="183"/>
      <c r="Q14" s="183"/>
      <c r="R14" s="1347"/>
      <c r="S14" s="1347"/>
      <c r="T14" s="1345"/>
      <c r="U14" s="1347"/>
      <c r="V14" s="1342"/>
      <c r="W14" s="1334"/>
      <c r="X14" s="283"/>
      <c r="Y14" s="28"/>
      <c r="Z14" s="28"/>
      <c r="AA14" s="28"/>
      <c r="AB14" s="28"/>
      <c r="AC14" s="28"/>
      <c r="AD14" s="28"/>
      <c r="AE14" s="28"/>
      <c r="AF14" s="28"/>
      <c r="AG14" s="28"/>
      <c r="AH14" s="28"/>
      <c r="AI14" s="28"/>
      <c r="AJ14" s="28"/>
      <c r="AK14" s="28"/>
      <c r="AL14" s="28"/>
      <c r="AM14" s="28"/>
      <c r="AN14" s="28"/>
      <c r="AO14" s="28"/>
      <c r="AP14" s="28"/>
      <c r="AQ14" s="28"/>
      <c r="AR14" s="28"/>
      <c r="AS14" s="28"/>
      <c r="AT14" s="28"/>
      <c r="AU14" s="28"/>
    </row>
    <row r="15" spans="1:47" ht="15">
      <c r="A15" s="548"/>
      <c r="B15"/>
      <c r="C15"/>
      <c r="D15" s="183"/>
      <c r="E15" s="183"/>
      <c r="F15" s="548"/>
      <c r="G15" s="548"/>
      <c r="H15" s="1342"/>
      <c r="I15" s="1334"/>
      <c r="J15" s="1334"/>
      <c r="K15" s="189"/>
      <c r="L15" s="183"/>
      <c r="M15" s="1340"/>
      <c r="N15" s="1352"/>
      <c r="O15" s="28"/>
      <c r="P15" s="183"/>
      <c r="Q15" s="183"/>
      <c r="R15" s="1347"/>
      <c r="S15" s="1347"/>
      <c r="T15" s="1345"/>
      <c r="U15" s="1347"/>
      <c r="V15" s="1342"/>
      <c r="W15" s="1334"/>
      <c r="X15" s="283"/>
      <c r="Y15" s="28"/>
      <c r="Z15" s="28"/>
      <c r="AA15" s="28"/>
      <c r="AB15" s="28"/>
      <c r="AC15" s="28"/>
      <c r="AD15" s="28"/>
      <c r="AE15" s="28"/>
      <c r="AF15" s="28"/>
      <c r="AG15" s="28"/>
      <c r="AH15" s="28"/>
      <c r="AI15" s="28"/>
      <c r="AJ15" s="28"/>
      <c r="AK15" s="28"/>
      <c r="AL15" s="28"/>
      <c r="AM15" s="28"/>
      <c r="AN15" s="28"/>
      <c r="AO15" s="28"/>
      <c r="AP15" s="28"/>
      <c r="AQ15" s="28"/>
      <c r="AR15" s="28"/>
      <c r="AS15" s="28"/>
      <c r="AT15" s="28"/>
      <c r="AU15" s="28"/>
    </row>
    <row r="16" spans="1:47" ht="15">
      <c r="A16" s="548"/>
      <c r="B16"/>
      <c r="C16"/>
      <c r="D16" s="183"/>
      <c r="E16" s="183"/>
      <c r="F16" s="548"/>
      <c r="G16" s="548"/>
      <c r="H16" s="1342"/>
      <c r="I16" s="1334"/>
      <c r="J16" s="1334"/>
      <c r="K16" s="189"/>
      <c r="L16" s="183"/>
      <c r="M16" s="1340"/>
      <c r="N16" s="1352"/>
      <c r="O16" s="283"/>
      <c r="P16" s="183"/>
      <c r="Q16" s="183"/>
      <c r="R16" s="1347"/>
      <c r="S16" s="1347"/>
      <c r="T16" s="1345"/>
      <c r="U16" s="1347"/>
      <c r="V16" s="1342"/>
      <c r="W16" s="1334"/>
      <c r="X16" s="283"/>
      <c r="Y16" s="283"/>
      <c r="Z16" s="283"/>
      <c r="AA16" s="283"/>
      <c r="AB16" s="283"/>
      <c r="AC16" s="283"/>
      <c r="AD16" s="283"/>
      <c r="AE16" s="283"/>
      <c r="AF16" s="283"/>
      <c r="AG16" s="283"/>
      <c r="AH16" s="283"/>
      <c r="AI16" s="283"/>
      <c r="AJ16" s="283"/>
      <c r="AK16" s="283"/>
      <c r="AL16" s="283"/>
      <c r="AM16" s="283"/>
      <c r="AN16" s="283"/>
      <c r="AO16" s="283"/>
      <c r="AP16" s="283"/>
      <c r="AQ16" s="283"/>
      <c r="AR16" s="283"/>
      <c r="AS16" s="283"/>
      <c r="AT16" s="283"/>
      <c r="AU16" s="283"/>
    </row>
    <row r="17" spans="1:47" ht="15">
      <c r="A17" s="548"/>
      <c r="B17"/>
      <c r="C17"/>
      <c r="D17" s="183"/>
      <c r="E17" s="183"/>
      <c r="F17" s="548"/>
      <c r="G17" s="548"/>
      <c r="H17" s="1342"/>
      <c r="I17" s="1334"/>
      <c r="J17" s="1334"/>
      <c r="K17" s="189"/>
      <c r="L17" s="183"/>
      <c r="M17" s="1340"/>
      <c r="N17" s="1352"/>
      <c r="O17" s="283"/>
      <c r="P17" s="183"/>
      <c r="Q17" s="183"/>
      <c r="R17" s="1347"/>
      <c r="S17" s="1347"/>
      <c r="T17" s="1345"/>
      <c r="U17" s="1347"/>
      <c r="V17" s="1342"/>
      <c r="W17" s="1334"/>
      <c r="X17" s="283"/>
      <c r="Y17" s="283"/>
      <c r="Z17" s="283"/>
      <c r="AA17" s="283"/>
      <c r="AB17" s="283"/>
      <c r="AC17" s="283"/>
      <c r="AD17" s="283"/>
      <c r="AE17" s="283"/>
      <c r="AF17" s="283"/>
      <c r="AG17" s="283"/>
      <c r="AH17" s="283"/>
      <c r="AI17" s="283"/>
      <c r="AJ17" s="283"/>
      <c r="AK17" s="283"/>
      <c r="AL17" s="283"/>
      <c r="AM17" s="283"/>
      <c r="AN17" s="283"/>
      <c r="AO17" s="283"/>
      <c r="AP17" s="283"/>
      <c r="AQ17" s="283"/>
      <c r="AR17" s="283"/>
      <c r="AS17" s="283"/>
      <c r="AT17" s="283"/>
      <c r="AU17" s="283"/>
    </row>
    <row r="18" spans="1:47" ht="15">
      <c r="A18" s="548"/>
      <c r="B18"/>
      <c r="C18"/>
      <c r="D18" s="2447"/>
      <c r="E18"/>
      <c r="F18" s="548"/>
      <c r="G18" s="548"/>
      <c r="H18" s="1343"/>
      <c r="I18" s="1334"/>
      <c r="J18" s="1334"/>
      <c r="K18" s="189"/>
      <c r="L18" s="183"/>
      <c r="M18" s="1340"/>
      <c r="N18" s="1352"/>
      <c r="O18" s="283"/>
      <c r="P18" s="183"/>
      <c r="Q18" s="183"/>
      <c r="R18" s="1347"/>
      <c r="S18" s="1347"/>
      <c r="T18" s="1345"/>
      <c r="U18" s="1347"/>
      <c r="V18" s="1342"/>
      <c r="W18" s="1334"/>
      <c r="X18" s="283"/>
      <c r="Y18" s="283"/>
      <c r="Z18" s="283"/>
      <c r="AA18" s="283"/>
      <c r="AB18" s="283"/>
      <c r="AC18" s="283"/>
      <c r="AD18" s="283"/>
      <c r="AE18" s="283"/>
      <c r="AF18" s="283"/>
      <c r="AG18" s="283"/>
      <c r="AH18" s="283"/>
      <c r="AI18" s="283"/>
      <c r="AJ18" s="283"/>
      <c r="AK18" s="283"/>
      <c r="AL18" s="283"/>
      <c r="AM18" s="283"/>
      <c r="AN18" s="283"/>
      <c r="AO18" s="283"/>
      <c r="AP18" s="283"/>
      <c r="AQ18" s="283"/>
      <c r="AR18" s="283"/>
      <c r="AS18" s="283"/>
      <c r="AT18" s="283"/>
      <c r="AU18" s="283"/>
    </row>
    <row r="19" spans="1:47" ht="15">
      <c r="A19" s="548"/>
      <c r="B19" s="1170"/>
      <c r="C19"/>
      <c r="D19" s="183"/>
      <c r="E19" s="183"/>
      <c r="F19" s="548"/>
      <c r="G19" s="548"/>
      <c r="H19" s="1342"/>
      <c r="I19" s="1334"/>
      <c r="J19" s="1334"/>
      <c r="K19" s="189"/>
      <c r="L19" s="183"/>
      <c r="M19" s="1340"/>
      <c r="N19" s="1352"/>
      <c r="O19" s="283"/>
      <c r="P19" s="183"/>
      <c r="Q19" s="183"/>
      <c r="R19" s="1347"/>
      <c r="S19" s="1347"/>
      <c r="T19" s="1345"/>
      <c r="U19" s="1347"/>
      <c r="V19" s="1342"/>
      <c r="W19" s="1334"/>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row>
    <row r="20" spans="1:47" ht="15">
      <c r="A20" s="548"/>
      <c r="B20" s="1170"/>
      <c r="C20"/>
      <c r="D20" s="183"/>
      <c r="E20" s="183"/>
      <c r="F20" s="548"/>
      <c r="G20" s="548"/>
      <c r="H20" s="1342"/>
      <c r="I20" s="1334"/>
      <c r="J20" s="1334"/>
      <c r="K20" s="189"/>
      <c r="L20" s="183"/>
      <c r="M20" s="1340"/>
      <c r="N20" s="1352"/>
      <c r="O20" s="283"/>
      <c r="P20" s="1353"/>
      <c r="Q20" s="1353"/>
      <c r="R20" s="1347"/>
      <c r="S20" s="1347"/>
      <c r="T20" s="1345"/>
      <c r="U20" s="1347"/>
      <c r="V20" s="1342"/>
      <c r="W20" s="1334"/>
      <c r="X20" s="283"/>
      <c r="Y20" s="283"/>
      <c r="Z20" s="283"/>
      <c r="AA20" s="283"/>
      <c r="AB20" s="283"/>
      <c r="AC20" s="283"/>
      <c r="AD20" s="283"/>
      <c r="AE20" s="283"/>
      <c r="AF20" s="283"/>
      <c r="AG20" s="283"/>
      <c r="AH20" s="283"/>
      <c r="AI20" s="283"/>
      <c r="AJ20" s="283"/>
      <c r="AK20" s="283"/>
      <c r="AL20" s="283"/>
      <c r="AM20" s="283"/>
      <c r="AN20" s="283"/>
      <c r="AO20" s="283"/>
      <c r="AP20" s="283"/>
      <c r="AQ20" s="283"/>
      <c r="AR20" s="283"/>
      <c r="AS20" s="283"/>
      <c r="AT20" s="283"/>
      <c r="AU20" s="283"/>
    </row>
    <row r="21" spans="1:47" ht="15">
      <c r="A21" s="548"/>
      <c r="B21" s="1170"/>
      <c r="C21"/>
      <c r="D21" s="183"/>
      <c r="E21"/>
      <c r="F21" s="548"/>
      <c r="G21" s="548"/>
      <c r="H21" s="1342"/>
      <c r="I21" s="1334"/>
      <c r="J21" s="1334"/>
      <c r="K21" s="189"/>
      <c r="L21" s="183"/>
      <c r="M21" s="1340"/>
      <c r="N21" s="1352"/>
      <c r="O21" s="283"/>
      <c r="P21" s="183"/>
      <c r="Q21" s="183"/>
      <c r="R21" s="1347"/>
      <c r="S21" s="1347"/>
      <c r="T21" s="1345"/>
      <c r="U21" s="1347"/>
      <c r="V21" s="1342"/>
      <c r="W21" s="1334"/>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row>
    <row r="22" spans="1:47" ht="15">
      <c r="A22" s="548"/>
      <c r="B22" s="1170"/>
      <c r="C22"/>
      <c r="D22" s="183"/>
      <c r="E22"/>
      <c r="F22" s="548"/>
      <c r="G22" s="548"/>
      <c r="H22" s="1342"/>
      <c r="I22" s="1334"/>
      <c r="J22" s="1334"/>
      <c r="K22" s="189"/>
      <c r="L22" s="183"/>
      <c r="M22" s="1340"/>
      <c r="N22" s="1352"/>
      <c r="O22" s="283"/>
      <c r="P22" s="183"/>
      <c r="Q22" s="183"/>
      <c r="R22" s="1347"/>
      <c r="S22" s="1347"/>
      <c r="T22" s="1345"/>
      <c r="U22" s="1347"/>
      <c r="V22" s="1342"/>
      <c r="W22" s="1334"/>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row>
    <row r="23" spans="1:47" ht="15">
      <c r="A23" s="548"/>
      <c r="B23" s="1170"/>
      <c r="C23"/>
      <c r="D23" s="183"/>
      <c r="E23"/>
      <c r="F23" s="548"/>
      <c r="G23" s="548"/>
      <c r="H23" s="1342"/>
      <c r="I23" s="1334"/>
      <c r="J23" s="1334"/>
      <c r="K23" s="189"/>
      <c r="L23" s="183"/>
      <c r="M23" s="1335"/>
      <c r="N23" s="1352"/>
      <c r="O23" s="283"/>
      <c r="P23" s="183"/>
      <c r="Q23" s="183"/>
      <c r="R23" s="1347"/>
      <c r="S23" s="1347"/>
      <c r="T23" s="1345"/>
      <c r="U23" s="1347"/>
      <c r="V23" s="1342"/>
      <c r="W23" s="1334"/>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row>
    <row r="24" spans="1:47" ht="15">
      <c r="A24" s="548"/>
      <c r="B24" s="1170"/>
      <c r="C24"/>
      <c r="D24" s="183"/>
      <c r="E24"/>
      <c r="F24" s="548"/>
      <c r="G24" s="548"/>
      <c r="H24" s="1342"/>
      <c r="I24" s="1334"/>
      <c r="J24" s="1334"/>
      <c r="K24" s="189"/>
      <c r="L24" s="183"/>
      <c r="M24" s="1339"/>
      <c r="N24" s="1351"/>
      <c r="O24" s="283"/>
      <c r="P24" s="183"/>
      <c r="Q24" s="183"/>
      <c r="R24" s="1347"/>
      <c r="S24" s="1347"/>
      <c r="T24" s="1345"/>
      <c r="U24" s="1347"/>
      <c r="V24" s="1342"/>
      <c r="W24" s="1334"/>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row>
    <row r="25" spans="1:47" ht="15">
      <c r="A25" s="548"/>
      <c r="B25" s="1170"/>
      <c r="C25"/>
      <c r="D25" s="183"/>
      <c r="E25"/>
      <c r="F25" s="548"/>
      <c r="G25" s="548"/>
      <c r="H25" s="1342"/>
      <c r="I25" s="1334"/>
      <c r="J25" s="1334"/>
      <c r="K25" s="189"/>
      <c r="L25" s="183"/>
      <c r="M25" s="1340"/>
      <c r="N25" s="1352"/>
      <c r="O25" s="283"/>
      <c r="P25" s="183"/>
      <c r="Q25" s="183"/>
      <c r="R25" s="1347"/>
      <c r="S25" s="1347"/>
      <c r="T25" s="1345"/>
      <c r="U25" s="1347"/>
      <c r="V25" s="1342"/>
      <c r="W25" s="1334"/>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row>
    <row r="26" spans="1:47" ht="15">
      <c r="A26" s="548"/>
      <c r="B26" s="1170"/>
      <c r="C26"/>
      <c r="D26" s="1445"/>
      <c r="E26"/>
      <c r="F26" s="548"/>
      <c r="G26" s="548"/>
      <c r="H26" s="1342"/>
      <c r="I26" s="1334"/>
      <c r="J26" s="1334"/>
      <c r="K26" s="189"/>
      <c r="L26" s="183"/>
      <c r="M26" s="1340"/>
      <c r="N26" s="1352"/>
      <c r="O26" s="283"/>
      <c r="P26" s="183"/>
      <c r="Q26" s="183"/>
      <c r="R26" s="1347"/>
      <c r="S26" s="1347"/>
      <c r="T26" s="1345"/>
      <c r="U26" s="1347"/>
      <c r="V26" s="1342"/>
      <c r="W26" s="1334"/>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row>
    <row r="27" spans="1:47" ht="15">
      <c r="A27" s="548"/>
      <c r="B27" s="1170"/>
      <c r="C27"/>
      <c r="D27" s="183"/>
      <c r="E27"/>
      <c r="F27" s="548"/>
      <c r="G27" s="548"/>
      <c r="H27" s="1342"/>
      <c r="I27" s="1334"/>
      <c r="J27" s="1334"/>
      <c r="K27" s="189"/>
      <c r="L27" s="183"/>
      <c r="M27" s="1340"/>
      <c r="N27" s="1352"/>
      <c r="O27" s="283"/>
      <c r="P27" s="183"/>
      <c r="Q27" s="183"/>
      <c r="R27" s="1347"/>
      <c r="S27" s="1347"/>
      <c r="T27" s="1345"/>
      <c r="U27" s="1347"/>
      <c r="V27" s="1342"/>
      <c r="W27" s="1334"/>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row>
    <row r="28" spans="1:47" ht="15">
      <c r="A28" s="548"/>
      <c r="B28" s="1170"/>
      <c r="C28"/>
      <c r="D28" s="183"/>
      <c r="E28" s="183"/>
      <c r="F28" s="548"/>
      <c r="G28" s="548"/>
      <c r="H28" s="1342"/>
      <c r="I28" s="1334"/>
      <c r="J28" s="1334"/>
      <c r="K28" s="189"/>
      <c r="L28" s="183"/>
      <c r="M28" s="1340"/>
      <c r="N28" s="1352"/>
      <c r="O28" s="283"/>
      <c r="P28" s="183"/>
      <c r="Q28" s="183"/>
      <c r="R28" s="1347"/>
      <c r="S28" s="1347"/>
      <c r="T28" s="1345"/>
      <c r="U28" s="1347"/>
      <c r="V28" s="1342"/>
      <c r="W28" s="1334"/>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row>
    <row r="29" spans="1:47" ht="15">
      <c r="A29" s="548"/>
      <c r="B29" s="1170"/>
      <c r="C29"/>
      <c r="D29" s="183"/>
      <c r="E29"/>
      <c r="F29" s="548"/>
      <c r="G29" s="548"/>
      <c r="H29" s="1342"/>
      <c r="I29" s="1334"/>
      <c r="J29" s="1334"/>
      <c r="K29" s="189"/>
      <c r="L29" s="183"/>
      <c r="M29" s="1344"/>
      <c r="N29" s="1352"/>
      <c r="O29" s="283"/>
      <c r="P29" s="183"/>
      <c r="Q29" s="183"/>
      <c r="R29" s="1347"/>
      <c r="S29" s="1347"/>
      <c r="T29" s="1345"/>
      <c r="U29" s="1347"/>
      <c r="V29" s="1342"/>
      <c r="W29" s="1334"/>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row>
    <row r="30" spans="1:47" ht="15">
      <c r="A30" s="548"/>
      <c r="B30" s="1170"/>
      <c r="C30"/>
      <c r="D30" s="183"/>
      <c r="E30"/>
      <c r="F30" s="548"/>
      <c r="G30" s="548"/>
      <c r="H30" s="1342"/>
      <c r="I30" s="1334"/>
      <c r="J30" s="1334"/>
      <c r="K30" s="189"/>
      <c r="L30" s="183"/>
      <c r="M30" s="1340"/>
      <c r="N30" s="1352"/>
      <c r="O30" s="283"/>
      <c r="P30" s="183"/>
      <c r="Q30" s="183"/>
      <c r="R30" s="1347"/>
      <c r="S30" s="1347"/>
      <c r="T30" s="1345"/>
      <c r="U30" s="1347"/>
      <c r="V30" s="1342"/>
      <c r="W30" s="1334"/>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row>
    <row r="31" spans="1:47" ht="15">
      <c r="A31" s="548"/>
      <c r="B31" s="1170"/>
      <c r="C31"/>
      <c r="D31" s="183"/>
      <c r="E31"/>
      <c r="F31" s="548"/>
      <c r="G31" s="548"/>
      <c r="H31" s="1343"/>
      <c r="I31" s="1334"/>
      <c r="J31" s="1334"/>
      <c r="K31" s="189"/>
      <c r="L31" s="183"/>
      <c r="M31" s="1340"/>
      <c r="N31" s="1352"/>
      <c r="O31" s="283"/>
      <c r="P31" s="183"/>
      <c r="Q31" s="183"/>
      <c r="R31" s="1347"/>
      <c r="S31" s="1347"/>
      <c r="T31" s="1345"/>
      <c r="U31" s="1347"/>
      <c r="V31" s="1342"/>
      <c r="W31" s="1334"/>
      <c r="X31" s="1348"/>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row>
    <row r="32" spans="1:47" ht="15">
      <c r="A32" s="548"/>
      <c r="B32" s="1170"/>
      <c r="C32"/>
      <c r="D32" s="183"/>
      <c r="E32"/>
      <c r="F32" s="548"/>
      <c r="G32" s="548"/>
      <c r="H32" s="1342"/>
      <c r="I32" s="1334"/>
      <c r="J32" s="1334"/>
      <c r="K32" s="189"/>
      <c r="L32" s="183"/>
      <c r="M32" s="1344"/>
      <c r="N32" s="1352"/>
      <c r="O32" s="283"/>
      <c r="P32" s="183"/>
      <c r="Q32" s="183"/>
      <c r="R32" s="1347"/>
      <c r="S32" s="1347"/>
      <c r="T32" s="1345"/>
      <c r="U32" s="1347"/>
      <c r="V32" s="1342"/>
      <c r="W32" s="1334"/>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row>
    <row r="33" spans="1:47" ht="15">
      <c r="A33" s="548"/>
      <c r="B33" s="1170"/>
      <c r="C33"/>
      <c r="D33" s="183"/>
      <c r="E33" s="183"/>
      <c r="F33" s="548"/>
      <c r="G33" s="548"/>
      <c r="H33" s="1342"/>
      <c r="I33" s="1334"/>
      <c r="J33" s="1334"/>
      <c r="K33" s="189"/>
      <c r="L33" s="183"/>
      <c r="M33" s="1340"/>
      <c r="N33" s="1352"/>
      <c r="O33" s="283"/>
      <c r="P33" s="183"/>
      <c r="Q33" s="183"/>
      <c r="R33" s="1347"/>
      <c r="S33" s="1347"/>
      <c r="T33" s="1345"/>
      <c r="U33" s="1347"/>
      <c r="V33" s="1342"/>
      <c r="W33" s="1334"/>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row>
    <row r="34" spans="1:47">
      <c r="A34" s="548"/>
      <c r="B34" s="1170"/>
      <c r="C34"/>
      <c r="D34" s="183"/>
      <c r="E34" s="183"/>
      <c r="F34" s="548"/>
      <c r="G34" s="548"/>
      <c r="H34" s="1342"/>
      <c r="I34" s="1334"/>
      <c r="J34" s="1334"/>
      <c r="K34" s="189"/>
      <c r="L34" s="183"/>
      <c r="M34" s="1340"/>
      <c r="N34" s="1351"/>
      <c r="O34" s="283"/>
      <c r="P34" s="183"/>
      <c r="Q34" s="183"/>
      <c r="T34" s="1345"/>
      <c r="V34" s="1342"/>
      <c r="W34" s="1334"/>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row>
    <row r="35" spans="1:47" ht="15">
      <c r="A35" s="548"/>
      <c r="B35" s="1170"/>
      <c r="C35"/>
      <c r="D35" s="183"/>
      <c r="E35" s="183"/>
      <c r="F35" s="548"/>
      <c r="G35" s="548"/>
      <c r="H35" s="1342"/>
      <c r="I35" s="1334"/>
      <c r="J35" s="1334"/>
      <c r="K35" s="189"/>
      <c r="L35" s="183"/>
      <c r="M35" s="1340"/>
      <c r="N35" s="1352"/>
      <c r="O35" s="283"/>
      <c r="P35" s="183"/>
      <c r="Q35" s="183"/>
      <c r="R35" s="1347"/>
      <c r="S35" s="1347"/>
      <c r="T35" s="1345"/>
      <c r="U35" s="1347"/>
      <c r="V35" s="1342"/>
      <c r="W35" s="1334"/>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row>
    <row r="36" spans="1:47" ht="15">
      <c r="A36" s="548"/>
      <c r="B36" s="1170"/>
      <c r="C36"/>
      <c r="E36"/>
      <c r="F36" s="548"/>
      <c r="G36" s="548"/>
      <c r="H36" s="1342"/>
      <c r="I36" s="1334"/>
      <c r="J36" s="1334"/>
      <c r="K36" s="189"/>
      <c r="L36" s="183"/>
      <c r="M36" s="1340"/>
      <c r="N36" s="1352"/>
      <c r="O36" s="283"/>
      <c r="P36" s="183"/>
      <c r="Q36" s="183"/>
      <c r="R36" s="1347"/>
      <c r="S36" s="1347"/>
      <c r="T36" s="1345"/>
      <c r="U36" s="1347"/>
      <c r="V36" s="1342"/>
      <c r="W36" s="1334"/>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row>
    <row r="37" spans="1:47" ht="15">
      <c r="A37" s="548"/>
      <c r="B37" s="1170"/>
      <c r="C37"/>
      <c r="D37" s="1445"/>
      <c r="E37"/>
      <c r="F37" s="548"/>
      <c r="G37" s="548"/>
      <c r="H37" s="1342"/>
      <c r="I37" s="1334"/>
      <c r="J37" s="1334"/>
      <c r="K37" s="189"/>
      <c r="L37" s="183"/>
      <c r="M37" s="1340"/>
      <c r="N37" s="1352"/>
      <c r="O37" s="283"/>
      <c r="P37" s="183"/>
      <c r="Q37" s="183"/>
      <c r="R37" s="1347"/>
      <c r="S37" s="1347"/>
      <c r="T37" s="1345"/>
      <c r="U37" s="1347"/>
      <c r="V37" s="1342"/>
      <c r="W37" s="1334"/>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row>
    <row r="38" spans="1:47" ht="15">
      <c r="A38" s="548"/>
      <c r="B38" s="1170"/>
      <c r="C38"/>
      <c r="D38" s="183"/>
      <c r="E38" s="183"/>
      <c r="F38" s="548"/>
      <c r="G38" s="548"/>
      <c r="H38" s="1342"/>
      <c r="I38" s="1334"/>
      <c r="J38" s="1334"/>
      <c r="K38" s="189"/>
      <c r="L38" s="183"/>
      <c r="M38" s="1344"/>
      <c r="N38" s="1352"/>
      <c r="O38" s="283"/>
      <c r="P38" s="183"/>
      <c r="Q38" s="183"/>
      <c r="R38" s="1347"/>
      <c r="S38" s="1347"/>
      <c r="T38" s="1345"/>
      <c r="U38" s="1347"/>
      <c r="V38" s="1342"/>
      <c r="W38" s="1334"/>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row>
    <row r="39" spans="1:47" ht="15">
      <c r="A39" s="548"/>
      <c r="B39" s="1170"/>
      <c r="C39"/>
      <c r="D39" s="2447"/>
      <c r="E39"/>
      <c r="F39" s="548"/>
      <c r="G39" s="548"/>
      <c r="H39" s="1343"/>
      <c r="I39" s="1334"/>
      <c r="J39" s="1334"/>
      <c r="K39" s="189"/>
      <c r="L39" s="183"/>
      <c r="M39" s="1340"/>
      <c r="N39" s="1352"/>
      <c r="O39" s="283"/>
      <c r="P39" s="183"/>
      <c r="Q39" s="183"/>
      <c r="R39" s="1347"/>
      <c r="S39" s="1347"/>
      <c r="T39" s="1345"/>
      <c r="U39" s="1347"/>
      <c r="V39" s="1342"/>
      <c r="W39" s="1334"/>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row>
    <row r="40" spans="1:47" ht="15">
      <c r="A40" s="548"/>
      <c r="B40" s="1170"/>
      <c r="C40"/>
      <c r="D40" s="2447"/>
      <c r="E40"/>
      <c r="F40" s="548"/>
      <c r="G40" s="548"/>
      <c r="H40" s="1342"/>
      <c r="I40" s="1334"/>
      <c r="J40" s="1334"/>
      <c r="K40" s="189"/>
      <c r="L40" s="183"/>
      <c r="M40" s="1340"/>
      <c r="N40" s="1352"/>
      <c r="O40" s="283"/>
      <c r="P40" s="183"/>
      <c r="Q40" s="183"/>
      <c r="R40" s="1347"/>
      <c r="S40" s="1347"/>
      <c r="T40" s="1345"/>
      <c r="U40" s="1347"/>
      <c r="V40" s="1342"/>
      <c r="W40" s="1334"/>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row>
    <row r="41" spans="1:47" ht="15">
      <c r="A41" s="548"/>
      <c r="B41" s="1170"/>
      <c r="C41"/>
      <c r="D41" s="2447"/>
      <c r="E41"/>
      <c r="F41" s="548"/>
      <c r="G41" s="548"/>
      <c r="H41" s="1342"/>
      <c r="I41" s="1334"/>
      <c r="J41" s="1334"/>
      <c r="K41" s="189"/>
      <c r="L41" s="183"/>
      <c r="M41" s="1340"/>
      <c r="N41" s="1352"/>
      <c r="O41" s="283"/>
      <c r="P41" s="1354"/>
      <c r="Q41" s="1354"/>
      <c r="R41" s="1347"/>
      <c r="S41" s="1347"/>
      <c r="T41" s="1345"/>
      <c r="U41" s="1347"/>
      <c r="V41" s="1342"/>
      <c r="W41" s="1334"/>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row>
    <row r="42" spans="1:47" ht="15">
      <c r="A42" s="548"/>
      <c r="B42" s="1170"/>
      <c r="C42"/>
      <c r="D42" s="183"/>
      <c r="E42" s="183"/>
      <c r="F42" s="548"/>
      <c r="G42" s="548"/>
      <c r="H42" s="1342"/>
      <c r="I42" s="1334"/>
      <c r="J42" s="1334"/>
      <c r="K42" s="189"/>
      <c r="L42" s="183"/>
      <c r="M42" s="1340"/>
      <c r="N42" s="1352"/>
      <c r="O42" s="283"/>
      <c r="P42" s="1354"/>
      <c r="Q42" s="1354"/>
      <c r="R42" s="1347"/>
      <c r="S42" s="1347"/>
      <c r="T42" s="1345"/>
      <c r="U42" s="1347"/>
      <c r="V42" s="1342"/>
      <c r="W42" s="1334"/>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row>
    <row r="43" spans="1:47" ht="15">
      <c r="A43" s="548"/>
      <c r="B43" s="1170"/>
      <c r="C43"/>
      <c r="D43" s="183"/>
      <c r="E43" s="183"/>
      <c r="F43" s="548"/>
      <c r="G43" s="548"/>
      <c r="H43" s="1342"/>
      <c r="I43" s="1334"/>
      <c r="J43" s="1334"/>
      <c r="K43" s="189"/>
      <c r="L43" s="183"/>
      <c r="M43" s="1335"/>
      <c r="N43" s="1352"/>
      <c r="O43" s="283"/>
      <c r="P43" s="183"/>
      <c r="Q43" s="183"/>
      <c r="R43" s="1347"/>
      <c r="S43" s="1347"/>
      <c r="T43" s="1345"/>
      <c r="U43" s="1347"/>
      <c r="V43" s="1342"/>
      <c r="W43" s="1334"/>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row>
    <row r="44" spans="1:47" ht="15">
      <c r="A44" s="548"/>
      <c r="B44" s="1170"/>
      <c r="C44"/>
      <c r="D44" s="183"/>
      <c r="E44" s="183"/>
      <c r="F44" s="548"/>
      <c r="G44" s="548"/>
      <c r="H44" s="1342"/>
      <c r="I44" s="1334"/>
      <c r="J44" s="1334"/>
      <c r="K44" s="189"/>
      <c r="L44" s="183"/>
      <c r="M44" s="1335"/>
      <c r="N44" s="1352"/>
      <c r="O44" s="283"/>
      <c r="P44" s="183"/>
      <c r="Q44" s="183"/>
      <c r="R44" s="1347"/>
      <c r="S44" s="1347"/>
      <c r="T44" s="1345"/>
      <c r="U44" s="1347"/>
      <c r="V44" s="1342"/>
      <c r="W44" s="1334"/>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row>
    <row r="45" spans="1:47" ht="15">
      <c r="A45" s="548"/>
      <c r="B45" s="1170"/>
      <c r="C45"/>
      <c r="D45" s="183"/>
      <c r="E45" s="183"/>
      <c r="F45" s="548"/>
      <c r="G45" s="548"/>
      <c r="H45" s="1342"/>
      <c r="I45" s="1334"/>
      <c r="J45" s="1334"/>
      <c r="K45" s="189"/>
      <c r="L45" s="183"/>
      <c r="M45" s="1339"/>
      <c r="N45" s="1351"/>
      <c r="O45" s="283"/>
      <c r="P45" s="183"/>
      <c r="Q45" s="183"/>
      <c r="R45" s="1347"/>
      <c r="S45" s="1347"/>
      <c r="T45" s="1345"/>
      <c r="U45" s="1347"/>
      <c r="V45" s="1342"/>
      <c r="W45" s="1334"/>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row>
    <row r="46" spans="1:47" ht="15">
      <c r="A46" s="548"/>
      <c r="B46" s="1170"/>
      <c r="C46"/>
      <c r="D46" s="183"/>
      <c r="E46" s="183"/>
      <c r="F46" s="548"/>
      <c r="G46" s="548"/>
      <c r="H46" s="1342"/>
      <c r="I46" s="1334"/>
      <c r="J46" s="1334"/>
      <c r="K46" s="189"/>
      <c r="L46" s="183"/>
      <c r="M46" s="1339"/>
      <c r="N46" s="1351"/>
      <c r="O46" s="283"/>
      <c r="P46" s="183"/>
      <c r="Q46" s="183"/>
      <c r="R46" s="1347"/>
      <c r="S46" s="1347"/>
      <c r="T46" s="1345"/>
      <c r="U46" s="1347"/>
      <c r="V46" s="1342"/>
      <c r="W46" s="1334"/>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row>
    <row r="47" spans="1:47" ht="15">
      <c r="A47" s="548"/>
      <c r="B47" s="1170"/>
      <c r="C47"/>
      <c r="D47" s="183"/>
      <c r="E47" s="183"/>
      <c r="F47" s="548"/>
      <c r="G47" s="548"/>
      <c r="H47" s="1342"/>
      <c r="I47" s="1334"/>
      <c r="J47" s="1334"/>
      <c r="K47" s="189"/>
      <c r="L47" s="183"/>
      <c r="M47" s="1339"/>
      <c r="N47" s="1352"/>
      <c r="O47" s="283"/>
      <c r="P47" s="183"/>
      <c r="Q47" s="183"/>
      <c r="R47" s="1347"/>
      <c r="S47" s="1347"/>
      <c r="T47" s="1345"/>
      <c r="U47" s="1347"/>
      <c r="V47" s="1342"/>
      <c r="W47" s="1334"/>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row>
    <row r="48" spans="1:47" ht="15">
      <c r="A48" s="548"/>
      <c r="B48" s="1170"/>
      <c r="C48"/>
      <c r="D48" s="183"/>
      <c r="E48" s="183"/>
      <c r="F48" s="548"/>
      <c r="G48" s="548"/>
      <c r="H48" s="1342"/>
      <c r="I48" s="1334"/>
      <c r="J48" s="1334"/>
      <c r="K48" s="189"/>
      <c r="L48" s="183"/>
      <c r="M48" s="1339"/>
      <c r="N48" s="1352"/>
      <c r="O48" s="283"/>
      <c r="P48" s="183"/>
      <c r="Q48" s="183"/>
      <c r="R48" s="1347"/>
      <c r="S48" s="1347"/>
      <c r="T48" s="1345"/>
      <c r="U48" s="1347"/>
      <c r="V48" s="1342"/>
      <c r="W48" s="1334"/>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row>
    <row r="49" spans="1:47" ht="15">
      <c r="A49" s="548"/>
      <c r="B49" s="1170"/>
      <c r="C49"/>
      <c r="D49" s="183"/>
      <c r="E49" s="183"/>
      <c r="F49" s="548"/>
      <c r="G49" s="548"/>
      <c r="H49" s="1342"/>
      <c r="I49" s="1334"/>
      <c r="J49" s="1334"/>
      <c r="K49" s="189"/>
      <c r="L49" s="183"/>
      <c r="M49" s="1340"/>
      <c r="N49" s="1352"/>
      <c r="O49" s="283"/>
      <c r="P49" s="183"/>
      <c r="Q49" s="183"/>
      <c r="R49" s="1347"/>
      <c r="S49" s="1347"/>
      <c r="T49" s="1345"/>
      <c r="U49" s="1347"/>
      <c r="V49" s="1342"/>
      <c r="W49" s="1334"/>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row>
    <row r="50" spans="1:47" ht="15">
      <c r="A50" s="548"/>
      <c r="B50" s="1170"/>
      <c r="C50"/>
      <c r="D50" s="183"/>
      <c r="E50" s="183"/>
      <c r="F50" s="548"/>
      <c r="G50" s="548"/>
      <c r="H50" s="1342"/>
      <c r="I50" s="1334"/>
      <c r="J50" s="1334"/>
      <c r="K50" s="189"/>
      <c r="L50" s="183"/>
      <c r="M50" s="1340"/>
      <c r="N50" s="1352"/>
      <c r="O50" s="283"/>
      <c r="P50" s="183"/>
      <c r="Q50" s="183"/>
      <c r="R50" s="1347"/>
      <c r="S50" s="1347"/>
      <c r="T50" s="1345"/>
      <c r="U50" s="1347"/>
      <c r="V50" s="1342"/>
      <c r="W50" s="1334"/>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row>
    <row r="51" spans="1:47" ht="15">
      <c r="A51" s="548"/>
      <c r="B51" s="1170"/>
      <c r="C51"/>
      <c r="D51" s="183"/>
      <c r="E51" s="183"/>
      <c r="F51" s="548"/>
      <c r="G51" s="548"/>
      <c r="H51" s="1342"/>
      <c r="I51" s="1334"/>
      <c r="J51" s="1334"/>
      <c r="K51" s="189"/>
      <c r="L51" s="183"/>
      <c r="M51" s="1340"/>
      <c r="N51" s="1352"/>
      <c r="O51" s="283"/>
      <c r="P51" s="183"/>
      <c r="Q51" s="183"/>
      <c r="R51" s="1347"/>
      <c r="S51" s="1347"/>
      <c r="T51" s="1345"/>
      <c r="U51" s="1347"/>
      <c r="V51" s="1342"/>
      <c r="W51" s="1334"/>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row>
    <row r="52" spans="1:47" ht="15">
      <c r="A52" s="548"/>
      <c r="B52" s="1170"/>
      <c r="C52"/>
      <c r="D52" s="183"/>
      <c r="E52" s="183"/>
      <c r="F52" s="548"/>
      <c r="G52" s="548"/>
      <c r="H52" s="1342"/>
      <c r="I52" s="1334"/>
      <c r="J52" s="1334"/>
      <c r="K52" s="189"/>
      <c r="L52" s="183"/>
      <c r="M52" s="1340"/>
      <c r="N52" s="1352"/>
      <c r="O52" s="283"/>
      <c r="P52" s="183"/>
      <c r="Q52" s="183"/>
      <c r="R52" s="1347"/>
      <c r="S52" s="1347"/>
      <c r="T52" s="1345"/>
      <c r="U52" s="1347"/>
      <c r="V52" s="1342"/>
      <c r="W52" s="1334"/>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row>
    <row r="53" spans="1:47" ht="15">
      <c r="A53" s="548"/>
      <c r="B53" s="1170"/>
      <c r="C53"/>
      <c r="D53" s="183"/>
      <c r="E53" s="183"/>
      <c r="F53" s="548"/>
      <c r="G53" s="548"/>
      <c r="H53" s="1342"/>
      <c r="I53" s="1334"/>
      <c r="J53" s="1334"/>
      <c r="K53" s="189"/>
      <c r="L53" s="183"/>
      <c r="M53" s="1340"/>
      <c r="N53" s="1352"/>
      <c r="O53" s="283"/>
      <c r="P53" s="183"/>
      <c r="Q53" s="183"/>
      <c r="R53" s="1347"/>
      <c r="S53" s="1347"/>
      <c r="T53" s="1345"/>
      <c r="U53" s="1347"/>
      <c r="V53" s="1342"/>
      <c r="W53" s="1334"/>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row>
    <row r="54" spans="1:47" ht="15">
      <c r="A54" s="548"/>
      <c r="B54" s="1170"/>
      <c r="C54"/>
      <c r="D54" s="183"/>
      <c r="E54" s="183"/>
      <c r="F54" s="548"/>
      <c r="G54" s="548"/>
      <c r="H54" s="1342"/>
      <c r="I54" s="1334"/>
      <c r="J54" s="1334"/>
      <c r="K54" s="189"/>
      <c r="L54" s="183"/>
      <c r="M54" s="1340"/>
      <c r="N54" s="1352"/>
      <c r="O54" s="283"/>
      <c r="P54" s="183"/>
      <c r="Q54" s="183"/>
      <c r="R54" s="1347"/>
      <c r="S54" s="1347"/>
      <c r="T54" s="1345"/>
      <c r="U54" s="1347"/>
      <c r="V54" s="1342"/>
      <c r="W54" s="1334"/>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row>
    <row r="55" spans="1:47" ht="15">
      <c r="A55" s="548"/>
      <c r="B55" s="1170"/>
      <c r="C55"/>
      <c r="D55" s="183"/>
      <c r="E55" s="183"/>
      <c r="F55" s="548"/>
      <c r="G55" s="548"/>
      <c r="H55" s="1343"/>
      <c r="I55" s="1334"/>
      <c r="J55" s="1334"/>
      <c r="K55" s="189"/>
      <c r="L55" s="183"/>
      <c r="M55" s="1340"/>
      <c r="N55" s="1352"/>
      <c r="O55" s="283"/>
      <c r="P55" s="183"/>
      <c r="Q55" s="183"/>
      <c r="R55" s="1347"/>
      <c r="S55" s="1347"/>
      <c r="T55" s="1345"/>
      <c r="U55" s="1347"/>
      <c r="V55" s="1342"/>
      <c r="W55" s="1334"/>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row>
    <row r="56" spans="1:47" ht="15">
      <c r="A56" s="548"/>
      <c r="B56" s="1170"/>
      <c r="C56"/>
      <c r="D56" s="183"/>
      <c r="E56" s="183"/>
      <c r="F56" s="548"/>
      <c r="G56" s="548"/>
      <c r="H56" s="1342"/>
      <c r="I56" s="1334"/>
      <c r="J56" s="1334"/>
      <c r="K56" s="189"/>
      <c r="L56" s="183"/>
      <c r="M56" s="1340"/>
      <c r="N56" s="1352"/>
      <c r="O56" s="283"/>
      <c r="P56" s="183"/>
      <c r="Q56" s="183"/>
      <c r="R56" s="1347"/>
      <c r="S56" s="1347"/>
      <c r="T56" s="1345"/>
      <c r="U56" s="1347"/>
      <c r="V56" s="1342"/>
      <c r="W56" s="1334"/>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row>
    <row r="57" spans="1:47" ht="15">
      <c r="A57" s="548"/>
      <c r="B57" s="1170"/>
      <c r="C57"/>
      <c r="D57" s="183"/>
      <c r="E57" s="183"/>
      <c r="F57" s="548"/>
      <c r="G57" s="548"/>
      <c r="H57" s="1342"/>
      <c r="I57" s="1334"/>
      <c r="J57" s="1334"/>
      <c r="K57" s="189"/>
      <c r="L57" s="183"/>
      <c r="M57" s="1340"/>
      <c r="N57" s="1352"/>
      <c r="O57" s="283"/>
      <c r="P57" s="183"/>
      <c r="Q57" s="183"/>
      <c r="R57" s="1347"/>
      <c r="S57" s="1347"/>
      <c r="T57" s="1345"/>
      <c r="U57" s="1347"/>
      <c r="V57" s="1342"/>
      <c r="W57" s="1334"/>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row>
    <row r="58" spans="1:47" ht="15">
      <c r="A58" s="548"/>
      <c r="B58" s="1170"/>
      <c r="C58"/>
      <c r="D58" s="183"/>
      <c r="E58" s="183"/>
      <c r="F58" s="548"/>
      <c r="G58" s="548"/>
      <c r="H58" s="1342"/>
      <c r="I58" s="1334"/>
      <c r="J58" s="1334"/>
      <c r="K58" s="189"/>
      <c r="L58" s="183"/>
      <c r="M58" s="1340"/>
      <c r="N58" s="1352"/>
      <c r="O58" s="283"/>
      <c r="P58" s="183"/>
      <c r="Q58" s="183"/>
      <c r="R58" s="1347"/>
      <c r="S58" s="1347"/>
      <c r="T58" s="1345"/>
      <c r="U58" s="1347"/>
      <c r="V58" s="1342"/>
      <c r="W58" s="1334"/>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row>
    <row r="59" spans="1:47" ht="15">
      <c r="A59" s="548"/>
      <c r="B59" s="1170"/>
      <c r="C59"/>
      <c r="D59" s="183"/>
      <c r="E59" s="183"/>
      <c r="F59" s="548"/>
      <c r="G59" s="548"/>
      <c r="H59" s="1342"/>
      <c r="I59" s="1334"/>
      <c r="J59" s="1334"/>
      <c r="K59" s="189"/>
      <c r="L59" s="183"/>
      <c r="M59" s="1340"/>
      <c r="N59" s="1352"/>
      <c r="O59" s="283"/>
      <c r="P59" s="183"/>
      <c r="Q59" s="183"/>
      <c r="R59" s="1347"/>
      <c r="S59" s="1347"/>
      <c r="T59" s="1345"/>
      <c r="U59" s="1347"/>
      <c r="V59" s="1342"/>
      <c r="W59" s="1334"/>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row>
    <row r="60" spans="1:47" ht="15">
      <c r="A60" s="548"/>
      <c r="B60" s="1170"/>
      <c r="C60"/>
      <c r="D60" s="183"/>
      <c r="E60" s="183"/>
      <c r="F60" s="548"/>
      <c r="G60" s="548"/>
      <c r="H60" s="1342"/>
      <c r="I60" s="1334"/>
      <c r="J60" s="1334"/>
      <c r="K60" s="189"/>
      <c r="L60" s="183"/>
      <c r="M60" s="1340"/>
      <c r="N60" s="1352"/>
      <c r="O60" s="283"/>
      <c r="P60" s="183"/>
      <c r="Q60" s="183"/>
      <c r="R60" s="1347"/>
      <c r="S60" s="1347"/>
      <c r="T60" s="1345"/>
      <c r="U60" s="1347"/>
      <c r="V60" s="1342"/>
      <c r="W60" s="1334"/>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row>
    <row r="61" spans="1:47" ht="15">
      <c r="A61" s="548"/>
      <c r="B61" s="1170"/>
      <c r="C61"/>
      <c r="D61" s="183"/>
      <c r="E61" s="183"/>
      <c r="F61" s="548"/>
      <c r="G61" s="548"/>
      <c r="H61" s="1342"/>
      <c r="I61" s="1334"/>
      <c r="J61" s="1334"/>
      <c r="K61" s="189"/>
      <c r="L61" s="183"/>
      <c r="M61" s="1344"/>
      <c r="N61" s="1352"/>
      <c r="O61" s="283"/>
      <c r="P61" s="183"/>
      <c r="Q61" s="183"/>
      <c r="R61" s="1347"/>
      <c r="S61" s="1347"/>
      <c r="T61" s="1345"/>
      <c r="U61" s="1347"/>
      <c r="V61" s="1342"/>
      <c r="W61" s="1334"/>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row>
    <row r="62" spans="1:47" ht="15">
      <c r="A62" s="548"/>
      <c r="B62" s="1170"/>
      <c r="C62"/>
      <c r="D62" s="183"/>
      <c r="E62" s="183"/>
      <c r="F62" s="548"/>
      <c r="G62" s="548"/>
      <c r="H62" s="1342"/>
      <c r="I62" s="1334"/>
      <c r="J62" s="1334"/>
      <c r="K62" s="189"/>
      <c r="L62" s="183"/>
      <c r="M62" s="1340"/>
      <c r="N62" s="1352"/>
      <c r="O62" s="283"/>
      <c r="P62" s="183"/>
      <c r="Q62" s="183"/>
      <c r="R62" s="1347"/>
      <c r="S62" s="1347"/>
      <c r="T62" s="1345"/>
      <c r="U62" s="1347"/>
      <c r="V62" s="1342"/>
      <c r="W62" s="1334"/>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row>
    <row r="63" spans="1:47" ht="15">
      <c r="A63" s="548"/>
      <c r="B63" s="1170"/>
      <c r="C63"/>
      <c r="D63" s="183"/>
      <c r="E63" s="183"/>
      <c r="F63" s="548"/>
      <c r="G63" s="548"/>
      <c r="H63" s="1342"/>
      <c r="I63" s="1334"/>
      <c r="J63" s="1334"/>
      <c r="K63" s="189"/>
      <c r="L63" s="183"/>
      <c r="M63" s="1335"/>
      <c r="N63" s="1352"/>
      <c r="O63" s="283"/>
      <c r="P63" s="183"/>
      <c r="Q63" s="183"/>
      <c r="R63" s="1347"/>
      <c r="S63" s="1347"/>
      <c r="T63" s="1345"/>
      <c r="U63" s="1347"/>
      <c r="V63" s="1342"/>
      <c r="W63" s="1334"/>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row>
    <row r="64" spans="1:47" ht="15">
      <c r="A64" s="548"/>
      <c r="B64" s="1170"/>
      <c r="C64"/>
      <c r="D64" s="183"/>
      <c r="E64" s="183"/>
      <c r="F64" s="548"/>
      <c r="G64" s="548"/>
      <c r="H64" s="1342"/>
      <c r="I64" s="1334"/>
      <c r="J64" s="1334"/>
      <c r="K64" s="189"/>
      <c r="L64" s="183"/>
      <c r="M64" s="1344"/>
      <c r="N64" s="1352"/>
      <c r="O64" s="283"/>
      <c r="P64" s="183"/>
      <c r="Q64" s="183"/>
      <c r="R64" s="1347"/>
      <c r="S64" s="1347"/>
      <c r="T64" s="1345"/>
      <c r="U64" s="1347"/>
      <c r="V64" s="1342"/>
      <c r="W64" s="1334"/>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row>
    <row r="65" spans="1:47" ht="15">
      <c r="A65" s="548"/>
      <c r="B65" s="1170"/>
      <c r="C65"/>
      <c r="D65" s="183"/>
      <c r="E65" s="183"/>
      <c r="F65" s="548"/>
      <c r="G65" s="548"/>
      <c r="H65" s="1342"/>
      <c r="I65" s="1334"/>
      <c r="J65" s="1334"/>
      <c r="K65" s="189"/>
      <c r="L65" s="183"/>
      <c r="M65" s="1340"/>
      <c r="N65" s="1352"/>
      <c r="O65" s="283"/>
      <c r="P65" s="183"/>
      <c r="Q65" s="183"/>
      <c r="R65" s="1347"/>
      <c r="S65" s="1347"/>
      <c r="T65" s="1345"/>
      <c r="U65" s="1347"/>
      <c r="V65" s="1342"/>
      <c r="W65" s="1334"/>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row>
    <row r="66" spans="1:47" ht="15">
      <c r="A66" s="548"/>
      <c r="B66" s="1170"/>
      <c r="C66"/>
      <c r="D66" s="183"/>
      <c r="E66" s="183"/>
      <c r="F66" s="548"/>
      <c r="G66" s="548"/>
      <c r="H66" s="1342"/>
      <c r="I66" s="1334"/>
      <c r="J66" s="1334"/>
      <c r="K66" s="189"/>
      <c r="L66" s="183"/>
      <c r="M66" s="1344"/>
      <c r="N66" s="1352"/>
      <c r="O66" s="283"/>
      <c r="P66" s="183"/>
      <c r="Q66" s="183"/>
      <c r="R66" s="1347"/>
      <c r="S66" s="1347"/>
      <c r="T66" s="1345"/>
      <c r="U66" s="1347"/>
      <c r="V66" s="1342"/>
      <c r="W66" s="1334"/>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row>
    <row r="67" spans="1:47" ht="15">
      <c r="A67" s="548"/>
      <c r="B67" s="1170"/>
      <c r="C67"/>
      <c r="D67" s="183"/>
      <c r="E67" s="183"/>
      <c r="F67" s="548"/>
      <c r="G67" s="548"/>
      <c r="H67" s="1342"/>
      <c r="I67" s="1334"/>
      <c r="J67" s="1334"/>
      <c r="K67" s="189"/>
      <c r="L67" s="183"/>
      <c r="M67" s="1340"/>
      <c r="N67" s="1352"/>
      <c r="O67" s="283"/>
      <c r="P67" s="183"/>
      <c r="Q67" s="183"/>
      <c r="R67" s="1347"/>
      <c r="S67" s="1347"/>
      <c r="T67" s="1345"/>
      <c r="U67" s="1347"/>
      <c r="V67" s="1342"/>
      <c r="W67" s="1334"/>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row>
    <row r="68" spans="1:47" ht="15">
      <c r="A68" s="548"/>
      <c r="B68" s="1170"/>
      <c r="C68"/>
      <c r="D68" s="183"/>
      <c r="E68" s="183"/>
      <c r="F68" s="548"/>
      <c r="G68" s="548"/>
      <c r="H68" s="1343"/>
      <c r="I68" s="1334"/>
      <c r="J68" s="1334"/>
      <c r="K68" s="189"/>
      <c r="L68" s="183"/>
      <c r="M68" s="1344"/>
      <c r="N68" s="1352"/>
      <c r="O68" s="283"/>
      <c r="P68" s="183"/>
      <c r="Q68" s="183"/>
      <c r="R68" s="1347"/>
      <c r="S68" s="1347"/>
      <c r="T68" s="1345"/>
      <c r="U68" s="1347"/>
      <c r="V68" s="1342"/>
      <c r="W68" s="1334"/>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row>
    <row r="69" spans="1:47" ht="15">
      <c r="A69" s="548"/>
      <c r="B69" s="1170"/>
      <c r="C69"/>
      <c r="D69" s="183"/>
      <c r="E69" s="183"/>
      <c r="F69" s="548"/>
      <c r="G69" s="548"/>
      <c r="H69" s="1342"/>
      <c r="I69" s="1334"/>
      <c r="J69" s="1334"/>
      <c r="K69" s="189"/>
      <c r="L69" s="183"/>
      <c r="M69" s="1340"/>
      <c r="N69" s="1352"/>
      <c r="O69" s="283"/>
      <c r="P69" s="183"/>
      <c r="Q69" s="183"/>
      <c r="R69" s="1347"/>
      <c r="S69" s="1347"/>
      <c r="T69" s="1345"/>
      <c r="U69" s="1347"/>
      <c r="V69" s="1342"/>
      <c r="W69" s="1334"/>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row>
    <row r="70" spans="1:47" ht="15">
      <c r="A70" s="548"/>
      <c r="B70" s="1170"/>
      <c r="C70"/>
      <c r="D70" s="183"/>
      <c r="E70" s="183"/>
      <c r="F70" s="548"/>
      <c r="G70" s="548"/>
      <c r="H70" s="1342"/>
      <c r="I70" s="1334"/>
      <c r="J70" s="1334"/>
      <c r="K70" s="189"/>
      <c r="L70" s="183"/>
      <c r="M70" s="1344"/>
      <c r="N70" s="1352"/>
      <c r="O70" s="283"/>
      <c r="P70" s="183"/>
      <c r="Q70" s="183"/>
      <c r="R70" s="1347"/>
      <c r="S70" s="1347"/>
      <c r="T70" s="1345"/>
      <c r="U70" s="1347"/>
      <c r="V70" s="1342"/>
      <c r="W70" s="1334"/>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row>
    <row r="71" spans="1:47" ht="15">
      <c r="A71" s="548"/>
      <c r="B71" s="1170"/>
      <c r="C71"/>
      <c r="D71" s="183"/>
      <c r="E71" s="183"/>
      <c r="F71" s="548"/>
      <c r="G71" s="548"/>
      <c r="H71" s="1342"/>
      <c r="I71" s="1334"/>
      <c r="J71" s="1334"/>
      <c r="K71" s="189"/>
      <c r="L71" s="183"/>
      <c r="M71" s="1340"/>
      <c r="N71" s="1352"/>
      <c r="O71" s="283"/>
      <c r="P71" s="183"/>
      <c r="Q71" s="183"/>
      <c r="R71" s="1347"/>
      <c r="S71" s="1347"/>
      <c r="T71" s="1345"/>
      <c r="U71" s="1347"/>
      <c r="V71" s="1342"/>
      <c r="W71" s="1334"/>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row>
    <row r="72" spans="1:47" ht="15">
      <c r="A72" s="548"/>
      <c r="B72" s="1170"/>
      <c r="C72"/>
      <c r="D72" s="183"/>
      <c r="E72" s="183"/>
      <c r="F72" s="548"/>
      <c r="G72" s="548"/>
      <c r="H72" s="1342"/>
      <c r="I72" s="1334"/>
      <c r="J72" s="1334"/>
      <c r="K72" s="189"/>
      <c r="L72" s="183"/>
      <c r="M72" s="1344"/>
      <c r="N72" s="1352"/>
      <c r="O72" s="283"/>
      <c r="P72" s="183"/>
      <c r="Q72" s="183"/>
      <c r="R72" s="1347"/>
      <c r="S72" s="1347"/>
      <c r="T72" s="1345"/>
      <c r="U72" s="1347"/>
      <c r="V72" s="1342"/>
      <c r="W72" s="1334"/>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row>
    <row r="73" spans="1:47" ht="15">
      <c r="A73" s="548"/>
      <c r="B73" s="1170"/>
      <c r="C73"/>
      <c r="D73" s="183"/>
      <c r="E73" s="183"/>
      <c r="F73" s="548"/>
      <c r="G73" s="548"/>
      <c r="H73" s="1342"/>
      <c r="I73" s="1334"/>
      <c r="J73" s="1334"/>
      <c r="K73" s="189"/>
      <c r="L73" s="183"/>
      <c r="M73" s="1340"/>
      <c r="N73" s="1352"/>
      <c r="O73" s="283"/>
      <c r="P73" s="183"/>
      <c r="Q73" s="183"/>
      <c r="R73" s="1347"/>
      <c r="S73" s="1347"/>
      <c r="T73" s="1345"/>
      <c r="U73" s="1347"/>
      <c r="V73" s="1342"/>
      <c r="W73" s="1334"/>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row>
    <row r="74" spans="1:47" ht="15">
      <c r="A74" s="548"/>
      <c r="B74" s="1170"/>
      <c r="C74"/>
      <c r="D74" s="183"/>
      <c r="E74" s="183"/>
      <c r="F74" s="548"/>
      <c r="G74" s="548"/>
      <c r="H74" s="1342"/>
      <c r="I74" s="1334"/>
      <c r="J74" s="1334"/>
      <c r="K74" s="189"/>
      <c r="L74" s="183"/>
      <c r="M74" s="1335"/>
      <c r="N74" s="1352"/>
      <c r="O74" s="283"/>
      <c r="P74" s="183"/>
      <c r="Q74" s="183"/>
      <c r="R74" s="1347"/>
      <c r="S74" s="1347"/>
      <c r="T74" s="1345"/>
      <c r="U74" s="1347"/>
      <c r="V74" s="1342"/>
      <c r="W74" s="1334"/>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row>
    <row r="75" spans="1:47" ht="15">
      <c r="A75" s="548"/>
      <c r="B75" s="1170"/>
      <c r="C75"/>
      <c r="D75" s="183"/>
      <c r="E75" s="183"/>
      <c r="F75" s="548"/>
      <c r="G75" s="548"/>
      <c r="H75" s="1342"/>
      <c r="I75" s="1334"/>
      <c r="J75" s="1334"/>
      <c r="K75" s="189"/>
      <c r="L75" s="183"/>
      <c r="M75" s="1340"/>
      <c r="N75" s="1352"/>
      <c r="O75" s="283"/>
      <c r="P75" s="183"/>
      <c r="Q75" s="183"/>
      <c r="R75" s="1347"/>
      <c r="S75" s="1347"/>
      <c r="T75" s="1345"/>
      <c r="U75" s="1347"/>
      <c r="V75" s="1342"/>
      <c r="W75" s="1334"/>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row>
    <row r="76" spans="1:47" ht="15">
      <c r="A76" s="548"/>
      <c r="B76" s="1170"/>
      <c r="C76"/>
      <c r="D76" s="183"/>
      <c r="E76" s="183"/>
      <c r="F76" s="548"/>
      <c r="G76" s="548"/>
      <c r="H76" s="1342"/>
      <c r="I76" s="1334"/>
      <c r="J76" s="1334"/>
      <c r="K76" s="189"/>
      <c r="L76" s="183"/>
      <c r="M76" s="1340"/>
      <c r="N76" s="1352"/>
      <c r="O76" s="283"/>
      <c r="P76" s="183"/>
      <c r="Q76" s="183"/>
      <c r="R76" s="1347"/>
      <c r="S76" s="1347"/>
      <c r="T76" s="1345"/>
      <c r="U76" s="1347"/>
      <c r="V76" s="1342"/>
      <c r="W76" s="1334"/>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row>
    <row r="77" spans="1:47" ht="15">
      <c r="A77" s="548"/>
      <c r="B77" s="1170"/>
      <c r="C77"/>
      <c r="D77" s="183"/>
      <c r="E77" s="183"/>
      <c r="F77" s="548"/>
      <c r="G77" s="548"/>
      <c r="H77" s="1342"/>
      <c r="I77" s="1334"/>
      <c r="J77" s="1334"/>
      <c r="K77" s="189"/>
      <c r="L77" s="183"/>
      <c r="M77" s="1340"/>
      <c r="N77" s="1352"/>
      <c r="O77" s="283"/>
      <c r="P77" s="183"/>
      <c r="Q77" s="183"/>
      <c r="R77" s="1347"/>
      <c r="S77" s="1347"/>
      <c r="T77" s="1345"/>
      <c r="U77" s="1347"/>
      <c r="V77" s="1342"/>
      <c r="W77" s="1334"/>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row>
    <row r="78" spans="1:47" ht="15">
      <c r="A78" s="548"/>
      <c r="B78" s="1170"/>
      <c r="C78"/>
      <c r="D78" s="183"/>
      <c r="E78" s="183"/>
      <c r="F78" s="548"/>
      <c r="G78" s="548"/>
      <c r="H78" s="1342"/>
      <c r="I78" s="1334"/>
      <c r="J78" s="1334"/>
      <c r="K78" s="189"/>
      <c r="L78" s="183"/>
      <c r="M78" s="1339"/>
      <c r="N78" s="1351"/>
      <c r="O78" s="283"/>
      <c r="P78" s="183"/>
      <c r="Q78" s="183"/>
      <c r="R78" s="1347"/>
      <c r="S78" s="1347"/>
      <c r="T78" s="1345"/>
      <c r="U78" s="1347"/>
      <c r="V78" s="1342"/>
      <c r="W78" s="1334"/>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row>
    <row r="79" spans="1:47" ht="15">
      <c r="A79" s="548"/>
      <c r="B79" s="1170"/>
      <c r="C79"/>
      <c r="D79" s="183"/>
      <c r="E79" s="183"/>
      <c r="F79" s="548"/>
      <c r="G79" s="548"/>
      <c r="H79" s="1342"/>
      <c r="I79" s="1334"/>
      <c r="J79" s="1334"/>
      <c r="K79" s="189"/>
      <c r="L79" s="183"/>
      <c r="M79" s="1344"/>
      <c r="N79" s="1352"/>
      <c r="O79" s="283"/>
      <c r="P79" s="183"/>
      <c r="Q79" s="183"/>
      <c r="R79" s="1347"/>
      <c r="S79" s="1347"/>
      <c r="T79" s="1345"/>
      <c r="U79" s="1347"/>
      <c r="V79" s="1342"/>
      <c r="W79" s="1334"/>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row>
    <row r="80" spans="1:47" ht="15">
      <c r="A80" s="548"/>
      <c r="B80" s="1170"/>
      <c r="C80"/>
      <c r="D80" s="183"/>
      <c r="E80" s="183"/>
      <c r="F80" s="548"/>
      <c r="G80" s="548"/>
      <c r="H80" s="1342"/>
      <c r="I80" s="1334"/>
      <c r="J80" s="1334"/>
      <c r="K80" s="189"/>
      <c r="L80" s="183"/>
      <c r="M80" s="1340"/>
      <c r="N80" s="1352"/>
      <c r="O80" s="283"/>
      <c r="P80" s="183"/>
      <c r="Q80" s="183"/>
      <c r="R80" s="1347"/>
      <c r="S80" s="1347"/>
      <c r="T80" s="1345"/>
      <c r="U80" s="1347"/>
      <c r="V80" s="1342"/>
      <c r="W80" s="1334"/>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row>
    <row r="81" spans="1:47" ht="15">
      <c r="A81" s="548"/>
      <c r="B81" s="1170"/>
      <c r="C81"/>
      <c r="D81" s="183"/>
      <c r="E81" s="183"/>
      <c r="F81" s="548"/>
      <c r="G81" s="548"/>
      <c r="H81" s="1342"/>
      <c r="I81" s="1334"/>
      <c r="J81" s="1334"/>
      <c r="K81" s="189"/>
      <c r="L81" s="183"/>
      <c r="M81" s="1344"/>
      <c r="N81" s="1352"/>
      <c r="O81" s="283"/>
      <c r="P81" s="183"/>
      <c r="Q81" s="183"/>
      <c r="R81" s="1347"/>
      <c r="S81" s="1347"/>
      <c r="T81" s="1345"/>
      <c r="U81" s="1347"/>
      <c r="V81" s="1342"/>
      <c r="W81" s="1334"/>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row>
    <row r="82" spans="1:47" ht="15">
      <c r="A82" s="548"/>
      <c r="B82" s="1170"/>
      <c r="C82"/>
      <c r="D82" s="183"/>
      <c r="E82" s="183"/>
      <c r="F82" s="548"/>
      <c r="G82" s="548"/>
      <c r="H82" s="1342"/>
      <c r="I82" s="1334"/>
      <c r="J82" s="1334"/>
      <c r="K82" s="189"/>
      <c r="L82" s="183"/>
      <c r="M82" s="1340"/>
      <c r="N82" s="1352"/>
      <c r="O82" s="283"/>
      <c r="P82" s="1355"/>
      <c r="Q82" s="1345"/>
      <c r="R82" s="1347"/>
      <c r="S82" s="1347"/>
      <c r="T82" s="1345"/>
      <c r="U82" s="1347"/>
      <c r="V82" s="1342"/>
      <c r="W82" s="1334"/>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row>
    <row r="83" spans="1:47" ht="15">
      <c r="A83" s="548"/>
      <c r="B83" s="1170"/>
      <c r="C83"/>
      <c r="D83" s="183"/>
      <c r="E83" s="183"/>
      <c r="F83" s="548"/>
      <c r="G83" s="548"/>
      <c r="H83" s="1342"/>
      <c r="I83" s="1334"/>
      <c r="J83" s="1334"/>
      <c r="K83" s="189"/>
      <c r="L83" s="183"/>
      <c r="M83" s="1340"/>
      <c r="N83" s="1352"/>
      <c r="O83" s="283"/>
      <c r="P83" s="183"/>
      <c r="Q83" s="183"/>
      <c r="R83" s="1347"/>
      <c r="S83" s="1347"/>
      <c r="T83" s="1345"/>
      <c r="U83" s="1347"/>
      <c r="V83" s="1342"/>
      <c r="W83" s="1334"/>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row>
    <row r="84" spans="1:47" ht="15">
      <c r="A84" s="548"/>
      <c r="B84" s="1170"/>
      <c r="C84"/>
      <c r="D84" s="183"/>
      <c r="E84" s="183"/>
      <c r="F84" s="548"/>
      <c r="G84" s="548"/>
      <c r="H84" s="1342"/>
      <c r="I84" s="1334"/>
      <c r="J84" s="1334"/>
      <c r="K84" s="189"/>
      <c r="L84" s="183"/>
      <c r="M84" s="1344"/>
      <c r="N84" s="1352"/>
      <c r="O84" s="283"/>
      <c r="P84" s="183"/>
      <c r="Q84" s="183"/>
      <c r="R84" s="1347"/>
      <c r="S84" s="1347"/>
      <c r="T84" s="1345"/>
      <c r="U84" s="1347"/>
      <c r="V84" s="1342"/>
      <c r="W84" s="1334"/>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row>
    <row r="85" spans="1:47" ht="15">
      <c r="A85" s="548"/>
      <c r="B85" s="1170"/>
      <c r="C85"/>
      <c r="D85" s="183"/>
      <c r="E85" s="183"/>
      <c r="F85" s="548"/>
      <c r="G85" s="548"/>
      <c r="H85" s="1342"/>
      <c r="I85" s="1334"/>
      <c r="J85" s="1334"/>
      <c r="K85" s="189"/>
      <c r="L85" s="183"/>
      <c r="M85" s="1340"/>
      <c r="N85" s="1352"/>
      <c r="O85" s="283"/>
      <c r="P85" s="183"/>
      <c r="Q85" s="183"/>
      <c r="R85" s="1347"/>
      <c r="S85" s="1347"/>
      <c r="T85" s="1345"/>
      <c r="U85" s="1347"/>
      <c r="V85" s="1342"/>
      <c r="W85" s="1334"/>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row>
    <row r="86" spans="1:47" ht="15">
      <c r="A86" s="548"/>
      <c r="B86" s="1170"/>
      <c r="C86"/>
      <c r="D86" s="183"/>
      <c r="E86" s="183"/>
      <c r="F86" s="548"/>
      <c r="G86" s="548"/>
      <c r="H86" s="1342"/>
      <c r="I86" s="1334"/>
      <c r="J86" s="1334"/>
      <c r="K86" s="189"/>
      <c r="L86" s="183"/>
      <c r="M86" s="1340"/>
      <c r="N86" s="1352"/>
      <c r="O86" s="283"/>
      <c r="P86" s="183"/>
      <c r="Q86" s="183"/>
      <c r="R86" s="1347"/>
      <c r="S86" s="1347"/>
      <c r="T86" s="1345"/>
      <c r="U86" s="1347"/>
      <c r="V86" s="1342"/>
      <c r="W86" s="1334"/>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row>
    <row r="87" spans="1:47" ht="15">
      <c r="A87" s="548"/>
      <c r="B87" s="1170"/>
      <c r="C87"/>
      <c r="D87" s="183"/>
      <c r="E87" s="183"/>
      <c r="F87" s="548"/>
      <c r="G87" s="548"/>
      <c r="H87" s="1342"/>
      <c r="I87" s="1334"/>
      <c r="J87" s="1334"/>
      <c r="K87" s="189"/>
      <c r="L87" s="183"/>
      <c r="M87" s="1340"/>
      <c r="N87" s="1352"/>
      <c r="O87" s="283"/>
      <c r="P87" s="183"/>
      <c r="Q87" s="183"/>
      <c r="R87" s="1347"/>
      <c r="S87" s="1347"/>
      <c r="T87" s="1345"/>
      <c r="U87" s="1347"/>
      <c r="V87" s="1342"/>
      <c r="W87" s="1334"/>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row>
    <row r="88" spans="1:47" ht="15">
      <c r="A88" s="548"/>
      <c r="B88" s="1170"/>
      <c r="C88"/>
      <c r="D88" s="183"/>
      <c r="E88" s="183"/>
      <c r="F88" s="548"/>
      <c r="G88" s="548"/>
      <c r="H88" s="1342"/>
      <c r="I88" s="1334"/>
      <c r="J88" s="1334"/>
      <c r="K88" s="189"/>
      <c r="L88" s="183"/>
      <c r="M88" s="1340"/>
      <c r="N88" s="1352"/>
      <c r="O88" s="283"/>
      <c r="P88" s="183"/>
      <c r="Q88" s="183"/>
      <c r="R88" s="1347"/>
      <c r="S88" s="1347"/>
      <c r="T88" s="1345"/>
      <c r="U88" s="1347"/>
      <c r="V88" s="1342"/>
      <c r="W88" s="1334"/>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row>
    <row r="89" spans="1:47" ht="15">
      <c r="A89" s="548"/>
      <c r="B89" s="1170"/>
      <c r="C89"/>
      <c r="D89" s="183"/>
      <c r="E89" s="183"/>
      <c r="F89" s="548"/>
      <c r="G89" s="548"/>
      <c r="H89" s="1343"/>
      <c r="I89" s="1334"/>
      <c r="J89" s="1334"/>
      <c r="K89" s="189"/>
      <c r="L89" s="183"/>
      <c r="M89" s="1340"/>
      <c r="N89" s="1352"/>
      <c r="O89" s="283"/>
      <c r="P89" s="183"/>
      <c r="Q89" s="183"/>
      <c r="R89" s="1347"/>
      <c r="S89" s="1347"/>
      <c r="T89" s="1345"/>
      <c r="U89" s="1347"/>
      <c r="V89" s="1342"/>
      <c r="W89" s="1334"/>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row>
    <row r="90" spans="1:47" ht="15">
      <c r="A90" s="548"/>
      <c r="B90" s="1170"/>
      <c r="C90"/>
      <c r="D90" s="183"/>
      <c r="E90" s="183"/>
      <c r="F90" s="548"/>
      <c r="G90" s="548"/>
      <c r="H90" s="1342"/>
      <c r="I90" s="1334"/>
      <c r="J90" s="1334"/>
      <c r="K90" s="189"/>
      <c r="L90" s="183"/>
      <c r="M90" s="1344"/>
      <c r="N90" s="1352"/>
      <c r="O90" s="283"/>
      <c r="P90" s="183"/>
      <c r="Q90" s="183"/>
      <c r="R90" s="1347"/>
      <c r="S90" s="1347"/>
      <c r="T90" s="1345"/>
      <c r="U90" s="1347"/>
      <c r="V90" s="1342"/>
      <c r="W90" s="1334"/>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row>
    <row r="91" spans="1:47" ht="15">
      <c r="A91" s="548"/>
      <c r="B91" s="1170"/>
      <c r="C91"/>
      <c r="D91" s="183"/>
      <c r="E91" s="183"/>
      <c r="F91" s="548"/>
      <c r="G91" s="548"/>
      <c r="H91" s="1342"/>
      <c r="I91" s="1334"/>
      <c r="J91" s="1334"/>
      <c r="K91" s="189"/>
      <c r="L91" s="183"/>
      <c r="M91" s="1340"/>
      <c r="N91" s="1352"/>
      <c r="O91" s="283"/>
      <c r="P91" s="183"/>
      <c r="Q91" s="183"/>
      <c r="R91" s="1347"/>
      <c r="S91" s="1347"/>
      <c r="T91" s="1345"/>
      <c r="U91" s="1347"/>
      <c r="V91" s="1342"/>
      <c r="W91" s="1334"/>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row>
    <row r="92" spans="1:47" ht="15">
      <c r="A92" s="548"/>
      <c r="B92" s="1170"/>
      <c r="C92"/>
      <c r="D92" s="183"/>
      <c r="E92" s="183"/>
      <c r="F92" s="548"/>
      <c r="G92" s="548"/>
      <c r="H92" s="1342"/>
      <c r="I92" s="1334"/>
      <c r="J92" s="1334"/>
      <c r="K92" s="189"/>
      <c r="L92" s="183"/>
      <c r="M92" s="1340"/>
      <c r="N92" s="1352"/>
      <c r="O92" s="283"/>
      <c r="P92" s="183"/>
      <c r="Q92" s="183"/>
      <c r="R92" s="1347"/>
      <c r="S92" s="1347"/>
      <c r="T92" s="1345"/>
      <c r="U92" s="1347"/>
      <c r="V92" s="1342"/>
      <c r="W92" s="1334"/>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row>
    <row r="93" spans="1:47" ht="15">
      <c r="A93" s="548"/>
      <c r="B93" s="1170"/>
      <c r="C93"/>
      <c r="D93" s="183"/>
      <c r="E93" s="183"/>
      <c r="F93" s="548"/>
      <c r="G93" s="548"/>
      <c r="H93" s="1343"/>
      <c r="I93" s="1334"/>
      <c r="J93" s="1334"/>
      <c r="K93" s="189"/>
      <c r="L93" s="183"/>
      <c r="M93" s="1340"/>
      <c r="N93" s="1352"/>
      <c r="O93" s="283"/>
      <c r="P93" s="183"/>
      <c r="Q93" s="183"/>
      <c r="R93" s="1347"/>
      <c r="S93" s="1347"/>
      <c r="T93" s="1345"/>
      <c r="U93" s="1347"/>
      <c r="V93" s="1342"/>
      <c r="W93" s="1334"/>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row>
    <row r="94" spans="1:47" ht="15">
      <c r="A94" s="548"/>
      <c r="B94" s="1170"/>
      <c r="C94"/>
      <c r="D94" s="183"/>
      <c r="E94" s="183"/>
      <c r="F94" s="548"/>
      <c r="G94" s="548"/>
      <c r="H94" s="1343"/>
      <c r="I94" s="1334"/>
      <c r="J94" s="1334"/>
      <c r="K94" s="189"/>
      <c r="L94" s="183"/>
      <c r="M94" s="1335"/>
      <c r="N94" s="1352"/>
      <c r="O94" s="283"/>
      <c r="P94" s="183"/>
      <c r="Q94" s="183"/>
      <c r="R94" s="1347"/>
      <c r="S94" s="1347"/>
      <c r="T94" s="1345"/>
      <c r="U94" s="1347"/>
      <c r="V94" s="1342"/>
      <c r="W94" s="1334"/>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row>
    <row r="95" spans="1:47" ht="15">
      <c r="A95" s="548"/>
      <c r="B95" s="1170"/>
      <c r="C95"/>
      <c r="D95" s="183"/>
      <c r="E95"/>
      <c r="F95" s="548"/>
      <c r="G95" s="548"/>
      <c r="H95" s="1342"/>
      <c r="I95" s="1334"/>
      <c r="J95" s="1334"/>
      <c r="K95" s="189"/>
      <c r="L95" s="183"/>
      <c r="M95" s="1335"/>
      <c r="N95" s="1352"/>
      <c r="O95" s="283"/>
      <c r="P95" s="183"/>
      <c r="Q95" s="183"/>
      <c r="R95" s="1347"/>
      <c r="S95" s="1347"/>
      <c r="T95" s="1345"/>
      <c r="U95" s="1347"/>
      <c r="V95" s="1342"/>
      <c r="W95" s="1334"/>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row>
    <row r="96" spans="1:47" ht="15">
      <c r="A96" s="548"/>
      <c r="B96" s="1170"/>
      <c r="C96"/>
      <c r="D96" s="183"/>
      <c r="E96" s="183"/>
      <c r="F96" s="548"/>
      <c r="G96" s="548"/>
      <c r="H96" s="1342"/>
      <c r="I96" s="1334"/>
      <c r="J96" s="1334"/>
      <c r="K96" s="189"/>
      <c r="L96" s="183"/>
      <c r="M96" s="1339"/>
      <c r="N96" s="1351"/>
      <c r="O96" s="283"/>
      <c r="P96" s="183"/>
      <c r="Q96" s="183"/>
      <c r="R96" s="1347"/>
      <c r="S96" s="1347"/>
      <c r="T96" s="1345"/>
      <c r="U96" s="1347"/>
      <c r="V96" s="1342"/>
      <c r="W96" s="1334"/>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row>
    <row r="97" spans="1:47" ht="15">
      <c r="A97" s="548"/>
      <c r="B97" s="1170"/>
      <c r="C97"/>
      <c r="D97" s="183"/>
      <c r="E97" s="183"/>
      <c r="F97" s="548"/>
      <c r="G97" s="548"/>
      <c r="H97" s="1342"/>
      <c r="I97" s="1334"/>
      <c r="J97" s="1334"/>
      <c r="K97" s="189"/>
      <c r="L97" s="183"/>
      <c r="M97" s="1340"/>
      <c r="N97" s="1352"/>
      <c r="O97" s="283"/>
      <c r="P97" s="183"/>
      <c r="Q97" s="183"/>
      <c r="R97" s="1347"/>
      <c r="S97" s="1347"/>
      <c r="T97" s="1345"/>
      <c r="U97" s="1347"/>
      <c r="V97" s="1342"/>
      <c r="W97" s="1334"/>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row>
    <row r="98" spans="1:47" ht="15">
      <c r="A98" s="548"/>
      <c r="B98" s="1170"/>
      <c r="C98"/>
      <c r="D98" s="183"/>
      <c r="E98" s="183"/>
      <c r="F98" s="548"/>
      <c r="G98" s="548"/>
      <c r="H98" s="1342"/>
      <c r="I98" s="1334"/>
      <c r="J98" s="1334"/>
      <c r="K98" s="189"/>
      <c r="L98" s="183"/>
      <c r="M98" s="1340"/>
      <c r="N98" s="1352"/>
      <c r="O98" s="283"/>
      <c r="P98" s="183"/>
      <c r="Q98" s="183"/>
      <c r="R98" s="1347"/>
      <c r="S98" s="1347"/>
      <c r="T98" s="1345"/>
      <c r="U98" s="1347"/>
      <c r="V98" s="1342"/>
      <c r="W98" s="1334"/>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row>
    <row r="99" spans="1:47" ht="15">
      <c r="A99" s="548"/>
      <c r="B99" s="1170"/>
      <c r="C99"/>
      <c r="D99" s="183"/>
      <c r="E99" s="183"/>
      <c r="F99" s="548"/>
      <c r="G99" s="548"/>
      <c r="H99" s="1342"/>
      <c r="I99" s="1334"/>
      <c r="J99" s="1334"/>
      <c r="K99" s="189"/>
      <c r="L99" s="183"/>
      <c r="M99" s="1335"/>
      <c r="N99" s="1352"/>
      <c r="O99" s="283"/>
      <c r="P99" s="183"/>
      <c r="Q99" s="183"/>
      <c r="R99" s="1347"/>
      <c r="S99" s="1347"/>
      <c r="T99" s="1345"/>
      <c r="U99" s="1347"/>
      <c r="V99" s="1342"/>
      <c r="W99" s="1334"/>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row>
    <row r="100" spans="1:47" ht="15">
      <c r="A100" s="548"/>
      <c r="B100" s="1170"/>
      <c r="C100"/>
      <c r="D100" s="183"/>
      <c r="E100" s="183"/>
      <c r="F100" s="548"/>
      <c r="G100" s="548"/>
      <c r="H100" s="1342"/>
      <c r="I100" s="1334"/>
      <c r="J100" s="1334"/>
      <c r="K100" s="189"/>
      <c r="L100" s="183"/>
      <c r="M100" s="1339"/>
      <c r="N100" s="1351"/>
      <c r="O100" s="283"/>
      <c r="P100" s="183"/>
      <c r="Q100" s="183"/>
      <c r="R100" s="1347"/>
      <c r="S100" s="1347"/>
      <c r="T100" s="1345"/>
      <c r="U100" s="1347"/>
      <c r="V100" s="1342"/>
      <c r="W100" s="1334"/>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row>
    <row r="101" spans="1:47" ht="15">
      <c r="A101" s="548"/>
      <c r="B101" s="1170"/>
      <c r="C101"/>
      <c r="D101" s="183"/>
      <c r="E101" s="183"/>
      <c r="F101" s="548"/>
      <c r="G101" s="548"/>
      <c r="H101" s="1343"/>
      <c r="I101" s="1334"/>
      <c r="J101" s="1334"/>
      <c r="K101" s="189"/>
      <c r="L101" s="183"/>
      <c r="M101" s="1340"/>
      <c r="N101" s="1352"/>
      <c r="O101" s="283"/>
      <c r="P101" s="183"/>
      <c r="Q101" s="183"/>
      <c r="R101" s="1347"/>
      <c r="S101" s="1347"/>
      <c r="T101" s="1345"/>
      <c r="U101" s="1347"/>
      <c r="V101" s="1342"/>
      <c r="W101" s="1334"/>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row>
    <row r="102" spans="1:47" ht="15">
      <c r="A102" s="548"/>
      <c r="B102" s="1170"/>
      <c r="C102"/>
      <c r="D102" s="183"/>
      <c r="E102" s="183"/>
      <c r="F102" s="548"/>
      <c r="G102" s="548"/>
      <c r="H102" s="1343"/>
      <c r="I102" s="1334"/>
      <c r="J102" s="1334"/>
      <c r="K102" s="189"/>
      <c r="L102" s="183"/>
      <c r="M102" s="1339"/>
      <c r="N102" s="1351"/>
      <c r="O102" s="283"/>
      <c r="P102" s="183"/>
      <c r="Q102" s="183"/>
      <c r="R102" s="1347"/>
      <c r="S102" s="1347"/>
      <c r="T102" s="1345"/>
      <c r="U102" s="1347"/>
      <c r="V102" s="1342"/>
      <c r="W102" s="1334"/>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row>
    <row r="103" spans="1:47" ht="15">
      <c r="A103" s="548"/>
      <c r="B103" s="1170"/>
      <c r="C103"/>
      <c r="D103" s="183"/>
      <c r="E103" s="183"/>
      <c r="F103" s="548"/>
      <c r="G103" s="548"/>
      <c r="H103" s="1343"/>
      <c r="I103" s="1334"/>
      <c r="J103" s="1334"/>
      <c r="K103" s="189"/>
      <c r="L103" s="183"/>
      <c r="M103" s="1340"/>
      <c r="N103" s="1352"/>
      <c r="O103" s="283"/>
      <c r="P103" s="183"/>
      <c r="Q103" s="183"/>
      <c r="R103" s="1347"/>
      <c r="S103" s="1347"/>
      <c r="T103" s="1345"/>
      <c r="U103" s="1347"/>
      <c r="V103" s="1342"/>
      <c r="W103" s="1334"/>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row>
    <row r="104" spans="1:47" ht="15">
      <c r="A104" s="548"/>
      <c r="B104" s="1170"/>
      <c r="C104"/>
      <c r="D104" s="183"/>
      <c r="E104"/>
      <c r="F104" s="548"/>
      <c r="G104" s="548"/>
      <c r="H104" s="1343"/>
      <c r="I104" s="1334"/>
      <c r="J104" s="1334"/>
      <c r="K104" s="189"/>
      <c r="L104" s="183"/>
      <c r="M104" s="1340"/>
      <c r="N104" s="1352"/>
      <c r="O104" s="283"/>
      <c r="P104" s="183"/>
      <c r="Q104" s="183"/>
      <c r="R104" s="1347"/>
      <c r="S104" s="1347"/>
      <c r="T104" s="1345"/>
      <c r="U104" s="1347"/>
      <c r="V104" s="1342"/>
      <c r="W104" s="1334"/>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row>
    <row r="105" spans="1:47" ht="15">
      <c r="A105" s="548"/>
      <c r="B105" s="1170"/>
      <c r="C105"/>
      <c r="D105" s="183"/>
      <c r="E105" s="183"/>
      <c r="F105" s="548"/>
      <c r="G105" s="548"/>
      <c r="H105" s="1342"/>
      <c r="I105" s="1334"/>
      <c r="J105" s="1334"/>
      <c r="K105" s="189"/>
      <c r="L105" s="183"/>
      <c r="M105" s="1340"/>
      <c r="N105" s="1352"/>
      <c r="O105" s="283"/>
      <c r="P105" s="183"/>
      <c r="Q105" s="183"/>
      <c r="R105" s="1347"/>
      <c r="S105" s="1347"/>
      <c r="T105" s="1345"/>
      <c r="U105" s="1347"/>
      <c r="V105" s="1342"/>
      <c r="W105" s="1334"/>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row>
    <row r="106" spans="1:47" ht="15">
      <c r="A106" s="548"/>
      <c r="B106" s="1170"/>
      <c r="C106"/>
      <c r="D106" s="183"/>
      <c r="E106" s="183"/>
      <c r="F106" s="548"/>
      <c r="G106" s="548"/>
      <c r="H106" s="1342"/>
      <c r="I106" s="1334"/>
      <c r="J106" s="1334"/>
      <c r="K106" s="189"/>
      <c r="L106" s="183"/>
      <c r="M106" s="1340"/>
      <c r="N106" s="1352"/>
      <c r="O106" s="283"/>
      <c r="P106" s="183"/>
      <c r="Q106" s="183"/>
      <c r="R106" s="1347"/>
      <c r="S106" s="1347"/>
      <c r="T106" s="1345"/>
      <c r="U106" s="1347"/>
      <c r="V106" s="1342"/>
      <c r="W106" s="1334"/>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row>
    <row r="107" spans="1:47" ht="15">
      <c r="A107" s="548"/>
      <c r="B107" s="1170"/>
      <c r="C107"/>
      <c r="D107" s="183"/>
      <c r="E107" s="183"/>
      <c r="F107" s="548"/>
      <c r="G107" s="548"/>
      <c r="H107" s="1342"/>
      <c r="I107" s="1334"/>
      <c r="J107" s="1334"/>
      <c r="K107" s="189"/>
      <c r="L107" s="183"/>
      <c r="M107" s="1339"/>
      <c r="N107" s="1351"/>
      <c r="O107" s="283"/>
      <c r="P107" s="183"/>
      <c r="Q107" s="183"/>
      <c r="R107" s="1347"/>
      <c r="S107" s="1347"/>
      <c r="T107" s="1345"/>
      <c r="U107" s="1347"/>
      <c r="V107" s="1342"/>
      <c r="W107" s="1334"/>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row>
    <row r="108" spans="1:47" ht="15">
      <c r="A108" s="548"/>
      <c r="B108" s="1170"/>
      <c r="C108"/>
      <c r="D108" s="183"/>
      <c r="E108" s="183"/>
      <c r="F108" s="548"/>
      <c r="G108" s="548"/>
      <c r="H108" s="1342"/>
      <c r="I108" s="1334"/>
      <c r="J108" s="1334"/>
      <c r="K108" s="189"/>
      <c r="L108" s="183"/>
      <c r="M108" s="1340"/>
      <c r="N108" s="1352"/>
      <c r="O108" s="283"/>
      <c r="P108" s="183"/>
      <c r="Q108" s="183"/>
      <c r="R108" s="1347"/>
      <c r="S108" s="1347"/>
      <c r="T108" s="1345"/>
      <c r="U108" s="1347"/>
      <c r="V108" s="1342"/>
      <c r="W108" s="1334"/>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row>
    <row r="109" spans="1:47" ht="15">
      <c r="A109" s="548"/>
      <c r="B109"/>
      <c r="C109"/>
      <c r="D109" s="183"/>
      <c r="E109" s="183"/>
      <c r="F109" s="548"/>
      <c r="G109" s="548"/>
      <c r="H109" s="1342"/>
      <c r="I109" s="1334"/>
      <c r="J109" s="1334"/>
      <c r="K109" s="189"/>
      <c r="L109" s="183"/>
      <c r="M109" s="1339"/>
      <c r="N109" s="1351"/>
      <c r="O109" s="283"/>
      <c r="P109" s="183"/>
      <c r="Q109" s="183"/>
      <c r="R109" s="1347"/>
      <c r="S109" s="1347"/>
      <c r="T109" s="1345"/>
      <c r="U109" s="1347"/>
      <c r="V109" s="1342"/>
      <c r="W109" s="1334"/>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row>
    <row r="110" spans="1:47" ht="15">
      <c r="A110" s="548"/>
      <c r="B110"/>
      <c r="C110"/>
      <c r="D110" s="183"/>
      <c r="E110" s="183"/>
      <c r="F110" s="548"/>
      <c r="G110" s="548"/>
      <c r="H110" s="1342"/>
      <c r="I110" s="1334"/>
      <c r="J110" s="1334"/>
      <c r="K110" s="189"/>
      <c r="L110" s="183"/>
      <c r="M110" s="1339"/>
      <c r="N110" s="1351"/>
      <c r="O110" s="283"/>
      <c r="P110" s="183"/>
      <c r="Q110" s="183"/>
      <c r="R110" s="1347"/>
      <c r="S110" s="1347"/>
      <c r="T110" s="1345"/>
      <c r="U110" s="1347"/>
      <c r="V110" s="1342"/>
      <c r="W110" s="1334"/>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row>
    <row r="111" spans="1:47" ht="15">
      <c r="A111" s="548"/>
      <c r="B111"/>
      <c r="C111"/>
      <c r="D111" s="183"/>
      <c r="E111" s="183"/>
      <c r="F111" s="548"/>
      <c r="G111" s="548"/>
      <c r="H111" s="1342"/>
      <c r="I111" s="1334"/>
      <c r="J111" s="1334"/>
      <c r="K111" s="189"/>
      <c r="L111" s="183"/>
      <c r="M111" s="1339"/>
      <c r="N111" s="1351"/>
      <c r="O111" s="283"/>
      <c r="P111" s="183"/>
      <c r="Q111" s="183"/>
      <c r="R111" s="1347"/>
      <c r="S111" s="1347"/>
      <c r="T111" s="1345"/>
      <c r="U111" s="1347"/>
      <c r="V111" s="1342"/>
      <c r="W111" s="1334"/>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row>
    <row r="112" spans="1:47" ht="15">
      <c r="A112" s="548"/>
      <c r="B112"/>
      <c r="C112"/>
      <c r="D112" s="183"/>
      <c r="E112"/>
      <c r="F112" s="548"/>
      <c r="G112" s="548"/>
      <c r="H112" s="1342"/>
      <c r="I112" s="1334"/>
      <c r="J112" s="1334"/>
      <c r="K112" s="189"/>
      <c r="L112" s="183"/>
      <c r="M112" s="1339"/>
      <c r="N112" s="1351"/>
      <c r="O112" s="283"/>
      <c r="P112" s="183"/>
      <c r="Q112" s="183"/>
      <c r="R112" s="1347"/>
      <c r="S112" s="1347"/>
      <c r="T112" s="1345"/>
      <c r="U112" s="1347"/>
      <c r="V112" s="1342"/>
      <c r="W112" s="1334"/>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row>
    <row r="113" spans="1:47" ht="15">
      <c r="A113" s="548"/>
      <c r="B113"/>
      <c r="C113"/>
      <c r="D113" s="183"/>
      <c r="E113" s="183"/>
      <c r="F113" s="548"/>
      <c r="G113" s="548"/>
      <c r="H113" s="1343"/>
      <c r="I113" s="1334"/>
      <c r="J113" s="1334"/>
      <c r="K113" s="189"/>
      <c r="L113" s="183"/>
      <c r="M113" s="1335"/>
      <c r="N113" s="1352"/>
      <c r="O113" s="283"/>
      <c r="P113" s="183"/>
      <c r="Q113" s="183"/>
      <c r="R113" s="1347"/>
      <c r="S113" s="1347"/>
      <c r="T113" s="1345"/>
      <c r="U113" s="1347"/>
      <c r="V113" s="1342"/>
      <c r="W113" s="1334"/>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row>
    <row r="114" spans="1:47" ht="15">
      <c r="A114" s="548"/>
      <c r="B114"/>
      <c r="C114"/>
      <c r="D114" s="183"/>
      <c r="E114" s="183"/>
      <c r="F114" s="548"/>
      <c r="G114" s="548"/>
      <c r="H114" s="1343"/>
      <c r="I114" s="1334"/>
      <c r="J114" s="1334"/>
      <c r="K114" s="189"/>
      <c r="L114" s="183"/>
      <c r="M114" s="1339"/>
      <c r="N114" s="1351"/>
      <c r="O114" s="283"/>
      <c r="P114" s="183"/>
      <c r="Q114" s="183"/>
      <c r="R114" s="1347"/>
      <c r="S114" s="1347"/>
      <c r="T114" s="1345"/>
      <c r="U114" s="1347"/>
      <c r="V114" s="1342"/>
      <c r="W114" s="1334"/>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row>
    <row r="115" spans="1:47" ht="15">
      <c r="A115" s="548"/>
      <c r="B115"/>
      <c r="C115"/>
      <c r="D115" s="183"/>
      <c r="E115" s="183"/>
      <c r="F115" s="548"/>
      <c r="G115" s="548"/>
      <c r="H115" s="1342"/>
      <c r="I115" s="1334"/>
      <c r="J115" s="1334"/>
      <c r="K115" s="189"/>
      <c r="L115" s="183"/>
      <c r="M115" s="1339"/>
      <c r="N115" s="1351"/>
      <c r="O115" s="283"/>
      <c r="P115" s="183"/>
      <c r="Q115" s="183"/>
      <c r="R115" s="1347"/>
      <c r="S115" s="1347"/>
      <c r="T115" s="1345"/>
      <c r="U115" s="1347"/>
      <c r="V115" s="1342"/>
      <c r="W115" s="1334"/>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row>
    <row r="116" spans="1:47" ht="15">
      <c r="A116" s="548"/>
      <c r="B116"/>
      <c r="C116"/>
      <c r="D116" s="183"/>
      <c r="E116" s="183"/>
      <c r="F116" s="548"/>
      <c r="G116" s="548"/>
      <c r="H116" s="1343"/>
      <c r="I116" s="1334"/>
      <c r="J116" s="1334"/>
      <c r="K116" s="189"/>
      <c r="L116" s="183"/>
      <c r="M116" s="1339"/>
      <c r="N116" s="1351"/>
      <c r="O116" s="283"/>
      <c r="P116" s="183"/>
      <c r="Q116" s="183"/>
      <c r="R116" s="1347"/>
      <c r="S116" s="1347"/>
      <c r="T116" s="1345"/>
      <c r="U116" s="1347"/>
      <c r="V116" s="1342"/>
      <c r="W116" s="1334"/>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row>
    <row r="117" spans="1:47" ht="15">
      <c r="A117" s="548"/>
      <c r="B117"/>
      <c r="C117"/>
      <c r="D117" s="183"/>
      <c r="E117" s="183"/>
      <c r="F117" s="548"/>
      <c r="G117" s="548"/>
      <c r="H117" s="1342"/>
      <c r="I117" s="1334"/>
      <c r="J117" s="1334"/>
      <c r="K117" s="189"/>
      <c r="L117" s="183"/>
      <c r="M117" s="1344"/>
      <c r="N117" s="1352"/>
      <c r="O117" s="283"/>
      <c r="P117" s="183"/>
      <c r="Q117" s="183"/>
      <c r="R117" s="1347"/>
      <c r="S117" s="1347"/>
      <c r="T117" s="1345"/>
      <c r="U117" s="1347"/>
      <c r="V117" s="1342"/>
      <c r="W117" s="1334"/>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row>
    <row r="118" spans="1:47" ht="15">
      <c r="A118" s="548"/>
      <c r="B118"/>
      <c r="C118"/>
      <c r="D118" s="183"/>
      <c r="E118" s="183"/>
      <c r="F118" s="548"/>
      <c r="G118" s="548"/>
      <c r="H118" s="1342"/>
      <c r="I118" s="1334"/>
      <c r="J118" s="1334"/>
      <c r="K118" s="189"/>
      <c r="L118" s="183"/>
      <c r="M118" s="1340"/>
      <c r="N118" s="1352"/>
      <c r="O118" s="283"/>
      <c r="P118" s="183"/>
      <c r="Q118" s="183"/>
      <c r="R118" s="1347"/>
      <c r="S118" s="1347"/>
      <c r="T118" s="1345"/>
      <c r="U118" s="1347"/>
      <c r="V118" s="1342"/>
      <c r="W118" s="1334"/>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row>
    <row r="119" spans="1:47" ht="15">
      <c r="A119" s="548"/>
      <c r="B119"/>
      <c r="C119"/>
      <c r="D119" s="183"/>
      <c r="E119"/>
      <c r="F119" s="548"/>
      <c r="G119" s="548"/>
      <c r="H119" s="1342"/>
      <c r="I119" s="1334"/>
      <c r="J119" s="1334"/>
      <c r="K119" s="189"/>
      <c r="L119" s="183"/>
      <c r="M119" s="1340"/>
      <c r="N119" s="1352"/>
      <c r="O119" s="283"/>
      <c r="P119" s="183"/>
      <c r="Q119" s="183"/>
      <c r="R119" s="1347"/>
      <c r="S119" s="1347"/>
      <c r="T119" s="1345"/>
      <c r="U119" s="1347"/>
      <c r="V119" s="1342"/>
      <c r="W119" s="1334"/>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row>
    <row r="120" spans="1:47" ht="15">
      <c r="A120" s="548"/>
      <c r="B120"/>
      <c r="C120"/>
      <c r="D120" s="183"/>
      <c r="E120" s="183"/>
      <c r="F120" s="548"/>
      <c r="G120" s="548"/>
      <c r="H120" s="1342"/>
      <c r="I120" s="1334"/>
      <c r="J120" s="1334"/>
      <c r="K120" s="189"/>
      <c r="L120" s="183"/>
      <c r="M120" s="1340"/>
      <c r="N120" s="1352"/>
      <c r="O120" s="283"/>
      <c r="P120" s="183"/>
      <c r="Q120" s="183"/>
      <c r="R120" s="1347"/>
      <c r="S120" s="1347"/>
      <c r="T120" s="1345"/>
      <c r="U120" s="1347"/>
      <c r="V120" s="1342"/>
      <c r="W120" s="1334"/>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row>
    <row r="121" spans="1:47" ht="15">
      <c r="A121" s="548"/>
      <c r="B121"/>
      <c r="C121"/>
      <c r="D121" s="183"/>
      <c r="E121" s="183"/>
      <c r="F121" s="548"/>
      <c r="G121" s="548"/>
      <c r="H121" s="1342"/>
      <c r="I121" s="1334"/>
      <c r="J121" s="1334"/>
      <c r="K121" s="189"/>
      <c r="L121" s="183"/>
      <c r="M121" s="1340"/>
      <c r="N121" s="1352"/>
      <c r="O121" s="283"/>
      <c r="P121" s="183"/>
      <c r="Q121" s="183"/>
      <c r="R121" s="1347"/>
      <c r="S121" s="1347"/>
      <c r="T121" s="1345"/>
      <c r="U121" s="1347"/>
      <c r="V121" s="1342"/>
      <c r="W121" s="1334"/>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row>
    <row r="122" spans="1:47" ht="15">
      <c r="A122" s="548"/>
      <c r="B122"/>
      <c r="C122"/>
      <c r="D122" s="183"/>
      <c r="E122" s="183"/>
      <c r="F122" s="548"/>
      <c r="G122" s="548"/>
      <c r="H122" s="1342"/>
      <c r="I122" s="1334"/>
      <c r="J122" s="1334"/>
      <c r="K122" s="189"/>
      <c r="L122" s="183"/>
      <c r="M122" s="1340"/>
      <c r="N122" s="1352"/>
      <c r="O122" s="283"/>
      <c r="P122" s="1355"/>
      <c r="Q122" s="1345"/>
      <c r="R122" s="1347"/>
      <c r="S122" s="1347"/>
      <c r="T122" s="1345"/>
      <c r="U122" s="1347"/>
      <c r="V122" s="1342"/>
      <c r="W122" s="1334"/>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row>
    <row r="123" spans="1:47" ht="15">
      <c r="A123" s="548"/>
      <c r="B123"/>
      <c r="C123"/>
      <c r="D123" s="183"/>
      <c r="E123"/>
      <c r="F123" s="548"/>
      <c r="G123" s="548"/>
      <c r="H123" s="1342"/>
      <c r="I123" s="1334"/>
      <c r="J123" s="1334"/>
      <c r="K123" s="189"/>
      <c r="L123" s="183"/>
      <c r="M123" s="1340"/>
      <c r="N123" s="1352"/>
      <c r="O123" s="283"/>
      <c r="P123" s="183"/>
      <c r="Q123" s="183"/>
      <c r="R123" s="1347"/>
      <c r="S123" s="1347"/>
      <c r="T123" s="1345"/>
      <c r="U123" s="1347"/>
      <c r="V123" s="1342"/>
      <c r="W123" s="1334"/>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row>
    <row r="124" spans="1:47" ht="15">
      <c r="A124" s="548"/>
      <c r="B124"/>
      <c r="C124"/>
      <c r="D124" s="183"/>
      <c r="E124" s="183"/>
      <c r="F124" s="548"/>
      <c r="G124" s="548"/>
      <c r="H124" s="1342"/>
      <c r="I124" s="1334"/>
      <c r="J124" s="1334"/>
      <c r="K124" s="189"/>
      <c r="L124" s="183"/>
      <c r="M124" s="1344"/>
      <c r="N124" s="1352"/>
      <c r="O124" s="283"/>
      <c r="P124" s="183"/>
      <c r="Q124" s="183"/>
      <c r="R124" s="1347"/>
      <c r="S124" s="1347"/>
      <c r="T124" s="1345"/>
      <c r="U124" s="1347"/>
      <c r="V124" s="1342"/>
      <c r="W124" s="1334"/>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row>
    <row r="125" spans="1:47" ht="15">
      <c r="A125" s="548"/>
      <c r="B125"/>
      <c r="C125"/>
      <c r="D125" s="183"/>
      <c r="E125" s="183"/>
      <c r="F125" s="548"/>
      <c r="G125" s="548"/>
      <c r="H125" s="1342"/>
      <c r="I125" s="1334"/>
      <c r="J125" s="1334"/>
      <c r="K125" s="189"/>
      <c r="L125" s="183"/>
      <c r="M125" s="1344"/>
      <c r="N125" s="1352"/>
      <c r="O125" s="283"/>
      <c r="P125" s="183"/>
      <c r="Q125" s="183"/>
      <c r="R125" s="1347"/>
      <c r="S125" s="1347"/>
      <c r="T125" s="1345"/>
      <c r="U125" s="1347"/>
      <c r="V125" s="1342"/>
      <c r="W125" s="1334"/>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row>
    <row r="126" spans="1:47" ht="15">
      <c r="A126" s="548"/>
      <c r="B126"/>
      <c r="C126"/>
      <c r="D126" s="183"/>
      <c r="E126" s="183"/>
      <c r="F126" s="548"/>
      <c r="G126" s="548"/>
      <c r="H126" s="1342"/>
      <c r="I126" s="1334"/>
      <c r="J126" s="1334"/>
      <c r="K126" s="189"/>
      <c r="L126" s="183"/>
      <c r="M126" s="1340"/>
      <c r="N126" s="1352"/>
      <c r="O126" s="283"/>
      <c r="P126" s="183"/>
      <c r="Q126" s="183"/>
      <c r="R126" s="1347"/>
      <c r="S126" s="1347"/>
      <c r="T126" s="1345"/>
      <c r="U126" s="1347"/>
      <c r="V126" s="1342"/>
      <c r="W126" s="1334"/>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row>
    <row r="127" spans="1:47" ht="15">
      <c r="A127" s="548"/>
      <c r="B127"/>
      <c r="C127"/>
      <c r="D127" s="183"/>
      <c r="E127" s="183"/>
      <c r="F127" s="548"/>
      <c r="G127" s="548"/>
      <c r="H127" s="1342"/>
      <c r="I127" s="1334"/>
      <c r="J127" s="1334"/>
      <c r="K127" s="189"/>
      <c r="L127" s="183"/>
      <c r="M127" s="1340"/>
      <c r="N127" s="1352"/>
      <c r="O127" s="283"/>
      <c r="P127" s="183"/>
      <c r="Q127" s="183"/>
      <c r="R127" s="1347"/>
      <c r="S127" s="1347"/>
      <c r="T127" s="1345"/>
      <c r="U127" s="1347"/>
      <c r="V127" s="1342"/>
      <c r="W127" s="1334"/>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row>
    <row r="128" spans="1:47" ht="15">
      <c r="A128" s="548"/>
      <c r="B128"/>
      <c r="C128"/>
      <c r="D128" s="183"/>
      <c r="E128" s="183"/>
      <c r="F128" s="548"/>
      <c r="G128" s="548"/>
      <c r="H128" s="1342"/>
      <c r="I128" s="1334"/>
      <c r="J128" s="1334"/>
      <c r="K128" s="189"/>
      <c r="L128" s="183"/>
      <c r="M128" s="1344"/>
      <c r="N128" s="1352"/>
      <c r="O128" s="283"/>
      <c r="P128" s="183"/>
      <c r="Q128" s="183"/>
      <c r="R128" s="1347"/>
      <c r="S128" s="1347"/>
      <c r="T128" s="1345"/>
      <c r="U128" s="1347"/>
      <c r="V128" s="1342"/>
      <c r="W128" s="1334"/>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row>
    <row r="129" spans="1:47" ht="15">
      <c r="A129" s="548"/>
      <c r="B129"/>
      <c r="C129"/>
      <c r="D129" s="183"/>
      <c r="E129"/>
      <c r="F129" s="548"/>
      <c r="G129" s="548"/>
      <c r="H129" s="1342"/>
      <c r="I129" s="1334"/>
      <c r="J129" s="1334"/>
      <c r="K129" s="189"/>
      <c r="L129" s="183"/>
      <c r="M129" s="1344"/>
      <c r="N129" s="1352"/>
      <c r="O129" s="283"/>
      <c r="P129" s="183"/>
      <c r="Q129" s="183"/>
      <c r="R129" s="1347"/>
      <c r="S129" s="1347"/>
      <c r="T129" s="1345"/>
      <c r="U129" s="1347"/>
      <c r="V129" s="1342"/>
      <c r="W129" s="1334"/>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row>
    <row r="130" spans="1:47" ht="15">
      <c r="A130" s="548"/>
      <c r="B130"/>
      <c r="C130"/>
      <c r="D130" s="183"/>
      <c r="E130"/>
      <c r="F130" s="548"/>
      <c r="G130" s="548"/>
      <c r="H130" s="1342"/>
      <c r="I130" s="1334"/>
      <c r="J130" s="1334"/>
      <c r="K130" s="189"/>
      <c r="L130" s="183"/>
      <c r="M130" s="1344"/>
      <c r="N130" s="1352"/>
      <c r="O130" s="283"/>
      <c r="P130" s="183"/>
      <c r="Q130" s="183"/>
      <c r="R130" s="1347"/>
      <c r="S130" s="1347"/>
      <c r="T130" s="1345"/>
      <c r="U130" s="1347"/>
      <c r="V130" s="1342"/>
      <c r="W130" s="1334"/>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row>
    <row r="131" spans="1:47" ht="15">
      <c r="A131" s="548"/>
      <c r="B131"/>
      <c r="C131"/>
      <c r="D131" s="183"/>
      <c r="E131"/>
      <c r="F131" s="548"/>
      <c r="G131" s="548"/>
      <c r="H131" s="1342"/>
      <c r="I131" s="1334"/>
      <c r="J131" s="1334"/>
      <c r="K131" s="189"/>
      <c r="L131" s="183"/>
      <c r="M131" s="1344"/>
      <c r="N131" s="1352"/>
      <c r="O131" s="283"/>
      <c r="P131" s="183"/>
      <c r="Q131" s="183"/>
      <c r="R131" s="1347"/>
      <c r="S131" s="1347"/>
      <c r="T131" s="1345"/>
      <c r="U131" s="1347"/>
      <c r="V131" s="1342"/>
      <c r="W131" s="1334"/>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row>
    <row r="132" spans="1:47" ht="15">
      <c r="A132" s="548"/>
      <c r="B132"/>
      <c r="C132"/>
      <c r="D132" s="183"/>
      <c r="E132" s="183"/>
      <c r="F132" s="548"/>
      <c r="G132" s="548"/>
      <c r="H132" s="1342"/>
      <c r="I132" s="1334"/>
      <c r="J132" s="1334"/>
      <c r="K132" s="189"/>
      <c r="L132" s="183"/>
      <c r="M132" s="1340"/>
      <c r="N132" s="1352"/>
      <c r="O132" s="283"/>
      <c r="P132" s="183"/>
      <c r="Q132" s="183"/>
      <c r="R132" s="1347"/>
      <c r="S132" s="1347"/>
      <c r="T132" s="1345"/>
      <c r="U132" s="1347"/>
      <c r="V132" s="1342"/>
      <c r="W132" s="1334"/>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row>
    <row r="133" spans="1:47" ht="15">
      <c r="A133" s="548"/>
      <c r="B133"/>
      <c r="C133"/>
      <c r="D133" s="183"/>
      <c r="E133" s="183"/>
      <c r="F133" s="548"/>
      <c r="G133" s="548"/>
      <c r="H133" s="1342"/>
      <c r="I133" s="1334"/>
      <c r="J133" s="1334"/>
      <c r="K133" s="189"/>
      <c r="L133" s="183"/>
      <c r="M133" s="1340"/>
      <c r="N133" s="1352"/>
      <c r="O133" s="283"/>
      <c r="P133" s="183"/>
      <c r="Q133" s="183"/>
      <c r="R133" s="1347"/>
      <c r="S133" s="1347"/>
      <c r="T133" s="1345"/>
      <c r="U133" s="1347"/>
      <c r="V133" s="1342"/>
      <c r="W133" s="1334"/>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row>
    <row r="134" spans="1:47" ht="15">
      <c r="A134" s="548"/>
      <c r="B134"/>
      <c r="C134"/>
      <c r="D134" s="183"/>
      <c r="E134"/>
      <c r="F134" s="548"/>
      <c r="G134" s="548"/>
      <c r="H134" s="1342"/>
      <c r="I134" s="1334"/>
      <c r="J134" s="1334"/>
      <c r="K134" s="189"/>
      <c r="L134" s="183"/>
      <c r="M134" s="1344"/>
      <c r="N134" s="1352"/>
      <c r="O134" s="283"/>
      <c r="P134" s="183"/>
      <c r="Q134" s="183"/>
      <c r="R134" s="1347"/>
      <c r="S134" s="1347"/>
      <c r="T134" s="1345"/>
      <c r="U134" s="1347"/>
      <c r="V134" s="1342"/>
      <c r="W134" s="1334"/>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row>
    <row r="135" spans="1:47" ht="15">
      <c r="A135" s="548"/>
      <c r="B135"/>
      <c r="C135"/>
      <c r="D135" s="183"/>
      <c r="E135" s="183"/>
      <c r="F135" s="548"/>
      <c r="G135" s="548"/>
      <c r="H135" s="1342"/>
      <c r="I135" s="1334"/>
      <c r="J135" s="1334"/>
      <c r="K135" s="189"/>
      <c r="L135" s="183"/>
      <c r="M135" s="1340"/>
      <c r="N135" s="1352"/>
      <c r="O135" s="283"/>
      <c r="P135" s="183"/>
      <c r="Q135" s="183"/>
      <c r="R135" s="1347"/>
      <c r="S135" s="1347"/>
      <c r="T135" s="1345"/>
      <c r="U135" s="1347"/>
      <c r="V135" s="1342"/>
      <c r="W135" s="1334"/>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row>
    <row r="136" spans="1:47" ht="15">
      <c r="A136" s="548"/>
      <c r="B136"/>
      <c r="C136"/>
      <c r="D136" s="183"/>
      <c r="E136" s="183"/>
      <c r="F136" s="548"/>
      <c r="G136" s="548"/>
      <c r="H136" s="1342"/>
      <c r="I136" s="1334"/>
      <c r="J136" s="1334"/>
      <c r="K136" s="189"/>
      <c r="L136" s="183"/>
      <c r="M136" s="1340"/>
      <c r="N136" s="1352"/>
      <c r="O136" s="283"/>
      <c r="P136" s="183"/>
      <c r="Q136" s="183"/>
      <c r="R136" s="1347"/>
      <c r="S136" s="1347"/>
      <c r="T136" s="1345"/>
      <c r="U136" s="1347"/>
      <c r="V136" s="1342"/>
      <c r="W136" s="1334"/>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row>
    <row r="137" spans="1:47" ht="15">
      <c r="A137" s="548"/>
      <c r="B137"/>
      <c r="C137"/>
      <c r="D137" s="183"/>
      <c r="E137" s="183"/>
      <c r="F137" s="548"/>
      <c r="G137" s="548"/>
      <c r="H137" s="1342"/>
      <c r="I137" s="1334"/>
      <c r="J137" s="1334"/>
      <c r="K137" s="189"/>
      <c r="L137" s="183"/>
      <c r="M137" s="1344"/>
      <c r="N137" s="1352"/>
      <c r="O137" s="283"/>
      <c r="P137" s="183"/>
      <c r="Q137" s="183"/>
      <c r="R137" s="1347"/>
      <c r="S137" s="1347"/>
      <c r="T137" s="1345"/>
      <c r="U137" s="1347"/>
      <c r="V137" s="1342"/>
      <c r="W137" s="1334"/>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row>
    <row r="138" spans="1:47" ht="15">
      <c r="A138" s="548"/>
      <c r="B138"/>
      <c r="C138"/>
      <c r="D138" s="183"/>
      <c r="E138" s="183"/>
      <c r="F138" s="548"/>
      <c r="G138" s="548"/>
      <c r="H138" s="1342"/>
      <c r="I138" s="1334"/>
      <c r="J138" s="1334"/>
      <c r="K138" s="189"/>
      <c r="L138" s="183"/>
      <c r="M138" s="1340"/>
      <c r="N138" s="1352"/>
      <c r="O138" s="283"/>
      <c r="P138" s="183"/>
      <c r="Q138" s="183"/>
      <c r="R138" s="1347"/>
      <c r="S138" s="1347"/>
      <c r="T138" s="1345"/>
      <c r="U138" s="1347"/>
      <c r="V138" s="1342"/>
      <c r="W138" s="1334"/>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row>
    <row r="139" spans="1:47" ht="15">
      <c r="A139" s="548"/>
      <c r="B139"/>
      <c r="C139"/>
      <c r="D139" s="183"/>
      <c r="E139" s="183"/>
      <c r="F139" s="548"/>
      <c r="G139" s="548"/>
      <c r="H139" s="1342"/>
      <c r="I139" s="1334"/>
      <c r="J139" s="1334"/>
      <c r="K139" s="189"/>
      <c r="L139" s="183"/>
      <c r="M139" s="1335"/>
      <c r="N139" s="1352"/>
      <c r="O139" s="283"/>
      <c r="P139" s="183"/>
      <c r="Q139" s="183"/>
      <c r="R139" s="1347"/>
      <c r="S139" s="1347"/>
      <c r="T139" s="1345"/>
      <c r="U139" s="1347"/>
      <c r="V139" s="1342"/>
      <c r="W139" s="1334"/>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row>
    <row r="140" spans="1:47" ht="15">
      <c r="A140" s="548"/>
      <c r="B140"/>
      <c r="C140"/>
      <c r="D140" s="183"/>
      <c r="E140" s="183"/>
      <c r="F140" s="548"/>
      <c r="G140" s="548"/>
      <c r="H140" s="1342"/>
      <c r="I140" s="1334"/>
      <c r="J140" s="1334"/>
      <c r="K140" s="189"/>
      <c r="L140" s="183"/>
      <c r="M140" s="1335"/>
      <c r="N140" s="1352"/>
      <c r="O140" s="283"/>
      <c r="P140" s="183"/>
      <c r="Q140" s="183"/>
      <c r="R140" s="1347"/>
      <c r="S140" s="1347"/>
      <c r="T140" s="1345"/>
      <c r="U140" s="1347"/>
      <c r="V140" s="1342"/>
      <c r="W140" s="1334"/>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row>
    <row r="141" spans="1:47" ht="15">
      <c r="A141" s="548"/>
      <c r="B141"/>
      <c r="C141"/>
      <c r="D141" s="183"/>
      <c r="E141"/>
      <c r="F141" s="548"/>
      <c r="G141" s="548"/>
      <c r="H141" s="1342"/>
      <c r="I141" s="1334"/>
      <c r="J141" s="1334"/>
      <c r="K141" s="189"/>
      <c r="L141" s="183"/>
      <c r="M141" s="1339"/>
      <c r="N141" s="1351"/>
      <c r="O141" s="283"/>
      <c r="P141" s="183"/>
      <c r="Q141" s="183"/>
      <c r="R141" s="1347"/>
      <c r="S141" s="1347"/>
      <c r="T141" s="1345"/>
      <c r="U141" s="1347"/>
      <c r="V141" s="1342"/>
      <c r="W141" s="1334"/>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row>
    <row r="142" spans="1:47" ht="15">
      <c r="A142" s="548"/>
      <c r="B142"/>
      <c r="C142"/>
      <c r="D142" s="183"/>
      <c r="E142"/>
      <c r="F142" s="548"/>
      <c r="G142" s="548"/>
      <c r="H142" s="1342"/>
      <c r="I142" s="1334"/>
      <c r="J142" s="1334"/>
      <c r="K142" s="189"/>
      <c r="L142" s="183"/>
      <c r="M142" s="1340"/>
      <c r="N142" s="1352"/>
      <c r="O142" s="283"/>
      <c r="P142" s="183"/>
      <c r="Q142" s="183"/>
      <c r="R142" s="1347"/>
      <c r="S142" s="1347"/>
      <c r="T142" s="1345"/>
      <c r="U142" s="1347"/>
      <c r="V142" s="1342"/>
      <c r="W142" s="1334"/>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row>
    <row r="143" spans="1:47" ht="15">
      <c r="A143" s="548"/>
      <c r="B143"/>
      <c r="C143"/>
      <c r="D143" s="183"/>
      <c r="E143" s="183"/>
      <c r="F143" s="548"/>
      <c r="G143" s="548"/>
      <c r="H143" s="1342"/>
      <c r="I143" s="1334"/>
      <c r="J143" s="1334"/>
      <c r="K143" s="189"/>
      <c r="L143" s="183"/>
      <c r="M143" s="1340"/>
      <c r="N143" s="1352"/>
      <c r="O143" s="283"/>
      <c r="P143" s="183"/>
      <c r="Q143" s="183"/>
      <c r="R143" s="1347"/>
      <c r="S143" s="1347"/>
      <c r="T143" s="1345"/>
      <c r="U143" s="1347"/>
      <c r="V143" s="1342"/>
      <c r="W143" s="1334"/>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row>
    <row r="144" spans="1:47" ht="15">
      <c r="A144" s="548"/>
      <c r="B144"/>
      <c r="C144"/>
      <c r="D144" s="183"/>
      <c r="E144" s="183"/>
      <c r="F144" s="548"/>
      <c r="G144" s="548"/>
      <c r="H144" s="1342"/>
      <c r="I144" s="1334"/>
      <c r="J144" s="1334"/>
      <c r="K144" s="189"/>
      <c r="L144" s="183"/>
      <c r="M144" s="1340"/>
      <c r="N144" s="1352"/>
      <c r="O144" s="283"/>
      <c r="P144" s="183"/>
      <c r="Q144" s="183"/>
      <c r="R144" s="1347"/>
      <c r="S144" s="1347"/>
      <c r="T144" s="1345"/>
      <c r="U144" s="1347"/>
      <c r="V144" s="1342"/>
      <c r="W144" s="1334"/>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row>
    <row r="145" spans="1:47" ht="15">
      <c r="A145" s="548"/>
      <c r="B145"/>
      <c r="C145"/>
      <c r="D145" s="183"/>
      <c r="E145" s="183"/>
      <c r="F145" s="548"/>
      <c r="G145" s="548"/>
      <c r="H145" s="1343"/>
      <c r="I145" s="1334"/>
      <c r="J145" s="1334"/>
      <c r="K145" s="189"/>
      <c r="L145" s="183"/>
      <c r="M145" s="1340"/>
      <c r="N145" s="1352"/>
      <c r="O145" s="283"/>
      <c r="P145" s="1356"/>
      <c r="Q145" s="1356"/>
      <c r="R145" s="1323"/>
      <c r="S145" s="1323"/>
      <c r="T145" s="1323"/>
      <c r="U145" s="1323"/>
      <c r="V145" s="1357"/>
      <c r="W145" s="1358"/>
      <c r="X145" s="1359"/>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row>
    <row r="146" spans="1:47" ht="15">
      <c r="A146" s="548"/>
      <c r="B146"/>
      <c r="C146"/>
      <c r="D146" s="183"/>
      <c r="E146" s="183"/>
      <c r="F146" s="548"/>
      <c r="G146" s="548"/>
      <c r="H146" s="1342"/>
      <c r="I146" s="1334"/>
      <c r="J146" s="1334"/>
      <c r="K146" s="189"/>
      <c r="L146" s="183"/>
      <c r="M146" s="1340"/>
      <c r="N146" s="1352"/>
      <c r="O146" s="283"/>
      <c r="P146" s="1356"/>
      <c r="Q146" s="1356"/>
      <c r="R146" s="1323"/>
      <c r="S146" s="1323"/>
      <c r="T146" s="1323"/>
      <c r="U146" s="1323"/>
      <c r="V146" s="1357"/>
      <c r="W146" s="1358"/>
      <c r="X146" s="1359"/>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row>
    <row r="147" spans="1:47" ht="15">
      <c r="A147" s="548"/>
      <c r="B147"/>
      <c r="C147"/>
      <c r="D147" s="183"/>
      <c r="E147" s="183"/>
      <c r="F147" s="548"/>
      <c r="G147" s="548"/>
      <c r="H147" s="1342"/>
      <c r="I147" s="1334"/>
      <c r="J147" s="1334"/>
      <c r="K147" s="189"/>
      <c r="L147" s="183"/>
      <c r="M147" s="1340"/>
      <c r="N147" s="1352"/>
      <c r="O147" s="283"/>
      <c r="P147" s="1356"/>
      <c r="Q147" s="1356"/>
      <c r="R147" s="1323"/>
      <c r="S147" s="1323"/>
      <c r="T147" s="1323"/>
      <c r="U147" s="1323"/>
      <c r="V147" s="1357"/>
      <c r="W147" s="1358"/>
      <c r="X147" s="1359"/>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row>
    <row r="148" spans="1:47" ht="15">
      <c r="A148" s="548"/>
      <c r="B148"/>
      <c r="C148"/>
      <c r="D148" s="183"/>
      <c r="E148" s="183"/>
      <c r="F148" s="548"/>
      <c r="G148" s="548"/>
      <c r="H148" s="1342"/>
      <c r="I148" s="1334"/>
      <c r="J148" s="1334"/>
      <c r="K148" s="189"/>
      <c r="L148" s="183"/>
      <c r="M148" s="1344"/>
      <c r="N148" s="1352"/>
      <c r="O148" s="283"/>
      <c r="P148" s="1356"/>
      <c r="Q148" s="1356"/>
      <c r="R148" s="1323"/>
      <c r="S148" s="1323"/>
      <c r="T148" s="1323"/>
      <c r="U148" s="1323"/>
      <c r="V148" s="1357"/>
      <c r="W148" s="1358"/>
      <c r="X148" s="1359"/>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row>
    <row r="149" spans="1:47" ht="15">
      <c r="A149" s="548"/>
      <c r="B149"/>
      <c r="C149"/>
      <c r="D149" s="183"/>
      <c r="E149" s="183"/>
      <c r="F149" s="548"/>
      <c r="G149" s="548"/>
      <c r="H149" s="1342"/>
      <c r="I149" s="1334"/>
      <c r="J149" s="1334"/>
      <c r="K149" s="189"/>
      <c r="L149" s="183"/>
      <c r="M149" s="1344"/>
      <c r="N149" s="1352"/>
      <c r="O149" s="283"/>
      <c r="P149" s="1356"/>
      <c r="Q149" s="1356"/>
      <c r="R149" s="1323"/>
      <c r="S149" s="1323"/>
      <c r="T149" s="1323"/>
      <c r="U149" s="1323"/>
      <c r="V149" s="1357"/>
      <c r="W149" s="1358"/>
      <c r="X149" s="1359"/>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row>
    <row r="150" spans="1:47" ht="15">
      <c r="A150" s="548"/>
      <c r="B150"/>
      <c r="C150"/>
      <c r="D150" s="183"/>
      <c r="E150" s="183"/>
      <c r="F150" s="548"/>
      <c r="G150" s="548"/>
      <c r="H150" s="1342"/>
      <c r="I150" s="1334"/>
      <c r="J150" s="1334"/>
      <c r="K150" s="189"/>
      <c r="L150" s="183"/>
      <c r="M150" s="1340"/>
      <c r="N150" s="1352"/>
      <c r="O150" s="283"/>
      <c r="P150" s="1356"/>
      <c r="Q150" s="1356"/>
      <c r="R150" s="1323"/>
      <c r="S150" s="1323"/>
      <c r="T150" s="1323"/>
      <c r="U150" s="1323"/>
      <c r="V150" s="1357"/>
      <c r="W150" s="1358"/>
      <c r="X150" s="1359"/>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row>
    <row r="151" spans="1:47" ht="15">
      <c r="A151" s="548"/>
      <c r="B151"/>
      <c r="C151"/>
      <c r="D151" s="183"/>
      <c r="E151" s="183"/>
      <c r="F151" s="548"/>
      <c r="G151" s="548"/>
      <c r="H151" s="1342"/>
      <c r="I151" s="1334"/>
      <c r="J151" s="1334"/>
      <c r="K151" s="189"/>
      <c r="L151" s="183"/>
      <c r="M151" s="1340"/>
      <c r="N151" s="1352"/>
      <c r="O151" s="283"/>
      <c r="P151" s="1356"/>
      <c r="Q151" s="1356"/>
      <c r="R151" s="1323"/>
      <c r="S151" s="1323"/>
      <c r="T151" s="1323"/>
      <c r="U151" s="1323"/>
      <c r="V151" s="1357"/>
      <c r="W151" s="1358"/>
      <c r="X151" s="1359"/>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row>
    <row r="152" spans="1:47" ht="15">
      <c r="A152" s="548"/>
      <c r="B152"/>
      <c r="C152"/>
      <c r="D152" s="183"/>
      <c r="E152" s="183"/>
      <c r="F152" s="548"/>
      <c r="G152" s="548"/>
      <c r="H152" s="1342"/>
      <c r="I152" s="1334"/>
      <c r="J152" s="1334"/>
      <c r="K152" s="189"/>
      <c r="L152" s="183"/>
      <c r="M152" s="1340"/>
      <c r="N152" s="1352"/>
      <c r="O152" s="283"/>
      <c r="P152" s="1356"/>
      <c r="Q152" s="1356"/>
      <c r="R152" s="1323"/>
      <c r="S152" s="1323"/>
      <c r="T152" s="1323"/>
      <c r="U152" s="1323"/>
      <c r="V152" s="1357"/>
      <c r="W152" s="1358"/>
      <c r="X152" s="1359"/>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row>
    <row r="153" spans="1:47" ht="15">
      <c r="A153" s="548"/>
      <c r="B153"/>
      <c r="C153"/>
      <c r="D153" s="183"/>
      <c r="E153" s="183"/>
      <c r="F153" s="548"/>
      <c r="G153" s="548"/>
      <c r="H153" s="1342"/>
      <c r="I153" s="1334"/>
      <c r="J153" s="1334"/>
      <c r="K153" s="189"/>
      <c r="L153" s="183"/>
      <c r="M153" s="1344"/>
      <c r="N153" s="1352"/>
      <c r="O153" s="283"/>
      <c r="P153" s="1356"/>
      <c r="Q153" s="1356"/>
      <c r="R153" s="1323"/>
      <c r="S153" s="1323"/>
      <c r="T153" s="1323"/>
      <c r="U153" s="1323"/>
      <c r="V153" s="1357"/>
      <c r="W153" s="1358"/>
      <c r="X153" s="1359"/>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row>
    <row r="154" spans="1:47" ht="15">
      <c r="A154" s="548"/>
      <c r="B154"/>
      <c r="C154"/>
      <c r="D154" s="183"/>
      <c r="E154" s="183"/>
      <c r="F154" s="548"/>
      <c r="G154" s="548"/>
      <c r="H154" s="1342"/>
      <c r="I154" s="1334"/>
      <c r="J154" s="1334"/>
      <c r="K154" s="189"/>
      <c r="L154" s="183"/>
      <c r="M154" s="1340"/>
      <c r="N154" s="1352"/>
      <c r="O154" s="283"/>
      <c r="P154" s="1356"/>
      <c r="Q154" s="1356"/>
      <c r="R154" s="1323"/>
      <c r="S154" s="1323"/>
      <c r="T154" s="1323"/>
      <c r="U154" s="1323"/>
      <c r="V154" s="1357"/>
      <c r="W154" s="1358"/>
      <c r="X154" s="1359"/>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row>
    <row r="155" spans="1:47" ht="15">
      <c r="A155" s="548"/>
      <c r="B155"/>
      <c r="C155"/>
      <c r="D155" s="183"/>
      <c r="E155" s="183"/>
      <c r="F155" s="548"/>
      <c r="G155" s="548"/>
      <c r="H155" s="1342"/>
      <c r="I155" s="1334"/>
      <c r="J155" s="1334"/>
      <c r="K155" s="189"/>
      <c r="L155" s="183"/>
      <c r="M155" s="1340"/>
      <c r="N155" s="1352"/>
      <c r="O155" s="283"/>
      <c r="P155" s="1356"/>
      <c r="Q155" s="1356"/>
      <c r="R155" s="1323"/>
      <c r="S155" s="1323"/>
      <c r="T155" s="1323"/>
      <c r="U155" s="1323"/>
      <c r="V155" s="1357"/>
      <c r="W155" s="1358"/>
      <c r="X155" s="1359"/>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row>
    <row r="156" spans="1:47" ht="15">
      <c r="A156" s="548"/>
      <c r="B156"/>
      <c r="C156"/>
      <c r="D156" s="183"/>
      <c r="E156" s="183"/>
      <c r="F156" s="548"/>
      <c r="G156" s="548"/>
      <c r="H156" s="1342"/>
      <c r="I156" s="1334"/>
      <c r="J156" s="1334"/>
      <c r="K156" s="189"/>
      <c r="L156" s="183"/>
      <c r="M156" s="1344"/>
      <c r="N156" s="1352"/>
      <c r="O156" s="283"/>
      <c r="P156" s="1356"/>
      <c r="Q156" s="1356"/>
      <c r="R156" s="1323"/>
      <c r="S156" s="1323"/>
      <c r="T156" s="1323"/>
      <c r="U156" s="1323"/>
      <c r="V156" s="1357"/>
      <c r="W156" s="1358"/>
      <c r="X156" s="1359"/>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row>
    <row r="157" spans="1:47" ht="15">
      <c r="A157" s="548"/>
      <c r="B157"/>
      <c r="C157"/>
      <c r="D157" s="183"/>
      <c r="E157" s="183"/>
      <c r="F157" s="548"/>
      <c r="G157" s="548"/>
      <c r="H157" s="1342"/>
      <c r="I157" s="1334"/>
      <c r="J157" s="1334"/>
      <c r="K157" s="189"/>
      <c r="L157" s="183"/>
      <c r="M157" s="1344"/>
      <c r="N157" s="1352"/>
      <c r="O157" s="283"/>
      <c r="P157" s="1356"/>
      <c r="Q157" s="1356"/>
      <c r="R157" s="1323"/>
      <c r="S157" s="1323"/>
      <c r="T157" s="1323"/>
      <c r="U157" s="1323"/>
      <c r="V157" s="1357"/>
      <c r="W157" s="1358"/>
      <c r="X157" s="1359"/>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row>
    <row r="158" spans="1:47" ht="15">
      <c r="A158" s="548"/>
      <c r="B158"/>
      <c r="C158"/>
      <c r="D158" s="183"/>
      <c r="E158" s="183"/>
      <c r="F158" s="548"/>
      <c r="G158" s="548"/>
      <c r="H158" s="1342"/>
      <c r="I158" s="1334"/>
      <c r="J158" s="1334"/>
      <c r="K158" s="189"/>
      <c r="L158" s="183"/>
      <c r="M158" s="1344"/>
      <c r="N158" s="1352"/>
      <c r="O158" s="283"/>
      <c r="P158" s="1356"/>
      <c r="Q158" s="1356"/>
      <c r="R158" s="1323"/>
      <c r="S158" s="1323"/>
      <c r="T158" s="1323"/>
      <c r="U158" s="1323"/>
      <c r="V158" s="1357"/>
      <c r="W158" s="1358"/>
      <c r="X158" s="1359"/>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row>
    <row r="159" spans="1:47" ht="15">
      <c r="A159" s="548"/>
      <c r="B159"/>
      <c r="C159"/>
      <c r="D159" s="183"/>
      <c r="E159"/>
      <c r="F159" s="548"/>
      <c r="G159" s="548"/>
      <c r="H159" s="1342"/>
      <c r="I159" s="1334"/>
      <c r="J159" s="1334"/>
      <c r="K159" s="189"/>
      <c r="L159" s="183"/>
      <c r="M159" s="1340"/>
      <c r="N159" s="1352"/>
      <c r="O159" s="283"/>
      <c r="P159" s="1356"/>
      <c r="Q159" s="1356"/>
      <c r="R159" s="1323"/>
      <c r="S159" s="1323"/>
      <c r="T159" s="1323"/>
      <c r="U159" s="1323"/>
      <c r="V159" s="1357"/>
      <c r="W159" s="1358"/>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row>
    <row r="160" spans="1:47" ht="15">
      <c r="A160" s="548"/>
      <c r="B160"/>
      <c r="C160"/>
      <c r="D160" s="183"/>
      <c r="E160" s="183"/>
      <c r="F160" s="548"/>
      <c r="G160" s="548"/>
      <c r="H160" s="1343"/>
      <c r="I160" s="1334"/>
      <c r="J160" s="1334"/>
      <c r="K160" s="189"/>
      <c r="L160" s="183"/>
      <c r="M160" s="1340"/>
      <c r="N160" s="1352"/>
      <c r="O160" s="283"/>
      <c r="P160" s="1356"/>
      <c r="Q160" s="1356"/>
      <c r="R160" s="1323"/>
      <c r="S160" s="1323"/>
      <c r="T160" s="1323"/>
      <c r="U160" s="1323"/>
      <c r="V160" s="1357"/>
      <c r="W160" s="1358"/>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row>
    <row r="161" spans="1:47" ht="15">
      <c r="A161" s="548"/>
      <c r="B161"/>
      <c r="C161"/>
      <c r="D161" s="183"/>
      <c r="E161" s="183"/>
      <c r="F161" s="548"/>
      <c r="G161" s="548"/>
      <c r="H161" s="1343"/>
      <c r="I161" s="1334"/>
      <c r="J161" s="1334"/>
      <c r="K161" s="189"/>
      <c r="L161" s="183"/>
      <c r="M161" s="1340"/>
      <c r="N161" s="1352"/>
      <c r="O161" s="283"/>
      <c r="P161" s="1356"/>
      <c r="Q161" s="1356"/>
      <c r="R161" s="1323"/>
      <c r="S161" s="1323"/>
      <c r="T161" s="1323"/>
      <c r="U161" s="1323"/>
      <c r="V161" s="1357"/>
      <c r="W161" s="1358"/>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row>
    <row r="162" spans="1:47" ht="15">
      <c r="A162" s="548"/>
      <c r="B162"/>
      <c r="C162"/>
      <c r="D162" s="183"/>
      <c r="E162" s="183"/>
      <c r="F162" s="548"/>
      <c r="G162" s="548"/>
      <c r="H162" s="1342"/>
      <c r="I162" s="1334"/>
      <c r="J162" s="1334"/>
      <c r="K162" s="189"/>
      <c r="L162" s="183"/>
      <c r="M162" s="1340"/>
      <c r="N162" s="1352"/>
      <c r="O162" s="283"/>
      <c r="P162" s="1356"/>
      <c r="Q162" s="1356"/>
      <c r="R162" s="1323"/>
      <c r="S162" s="1323"/>
      <c r="T162" s="1323"/>
      <c r="U162" s="1323"/>
      <c r="V162" s="1357"/>
      <c r="W162" s="1358"/>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row>
    <row r="163" spans="1:47" ht="15">
      <c r="A163" s="548"/>
      <c r="B163"/>
      <c r="C163"/>
      <c r="D163" s="183"/>
      <c r="E163" s="183"/>
      <c r="F163" s="548"/>
      <c r="G163" s="548"/>
      <c r="H163" s="1342"/>
      <c r="I163" s="1334"/>
      <c r="J163" s="1334"/>
      <c r="K163" s="189"/>
      <c r="L163" s="183"/>
      <c r="M163" s="1344"/>
      <c r="N163" s="1352"/>
      <c r="O163" s="283"/>
      <c r="P163" s="1356"/>
      <c r="Q163" s="1356"/>
      <c r="R163" s="1323"/>
      <c r="S163" s="1323"/>
      <c r="T163" s="1323"/>
      <c r="U163" s="1323"/>
      <c r="V163" s="1357"/>
      <c r="W163" s="1358"/>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row>
    <row r="164" spans="1:47" ht="15">
      <c r="A164" s="548"/>
      <c r="B164"/>
      <c r="C164"/>
      <c r="D164" s="183"/>
      <c r="E164" s="183"/>
      <c r="F164" s="548"/>
      <c r="G164" s="548"/>
      <c r="H164" s="1342"/>
      <c r="I164" s="1334"/>
      <c r="J164" s="1334"/>
      <c r="K164" s="189"/>
      <c r="L164" s="183"/>
      <c r="M164" s="1340"/>
      <c r="N164" s="1352"/>
      <c r="O164" s="283"/>
      <c r="P164" s="1356"/>
      <c r="Q164" s="1356"/>
      <c r="R164" s="1323"/>
      <c r="S164" s="1323"/>
      <c r="T164" s="1323"/>
      <c r="U164" s="1323"/>
      <c r="V164" s="1357"/>
      <c r="W164" s="1358"/>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row>
    <row r="165" spans="1:47" ht="15">
      <c r="A165" s="548"/>
      <c r="B165"/>
      <c r="C165"/>
      <c r="D165" s="183"/>
      <c r="E165" s="183"/>
      <c r="F165" s="548"/>
      <c r="G165" s="548"/>
      <c r="H165" s="1342"/>
      <c r="I165" s="1334"/>
      <c r="J165" s="1334"/>
      <c r="K165" s="189"/>
      <c r="L165" s="183"/>
      <c r="M165" s="1340"/>
      <c r="N165" s="1352"/>
      <c r="O165" s="283"/>
      <c r="P165" s="1356"/>
      <c r="Q165" s="1356"/>
      <c r="R165" s="1323"/>
      <c r="S165" s="1323"/>
      <c r="T165" s="1323"/>
      <c r="U165" s="1323"/>
      <c r="V165" s="1357"/>
      <c r="W165" s="1358"/>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row>
    <row r="166" spans="1:47" ht="15">
      <c r="A166" s="548"/>
      <c r="B166"/>
      <c r="C166"/>
      <c r="D166" s="183"/>
      <c r="E166"/>
      <c r="F166" s="548"/>
      <c r="G166" s="548"/>
      <c r="H166" s="1342"/>
      <c r="I166" s="1334"/>
      <c r="J166" s="1334"/>
      <c r="K166" s="189"/>
      <c r="L166" s="183"/>
      <c r="M166" s="1340"/>
      <c r="N166" s="1352"/>
      <c r="O166" s="283"/>
      <c r="P166" s="1356"/>
      <c r="Q166" s="1356"/>
      <c r="R166" s="1323"/>
      <c r="S166" s="1323"/>
      <c r="T166" s="1323"/>
      <c r="U166" s="1323"/>
      <c r="V166" s="1357"/>
      <c r="W166" s="1358"/>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row>
    <row r="167" spans="1:47" ht="15">
      <c r="A167" s="548"/>
      <c r="B167"/>
      <c r="C167"/>
      <c r="D167" s="183"/>
      <c r="E167" s="183"/>
      <c r="F167" s="548"/>
      <c r="G167" s="548"/>
      <c r="H167" s="1342"/>
      <c r="I167" s="1334"/>
      <c r="J167" s="1334"/>
      <c r="K167" s="189"/>
      <c r="L167" s="183"/>
      <c r="M167" s="1340"/>
      <c r="N167" s="1352"/>
      <c r="O167" s="283"/>
      <c r="P167" s="1356"/>
      <c r="Q167" s="1356"/>
      <c r="R167" s="1323"/>
      <c r="S167" s="1323"/>
      <c r="T167" s="1323"/>
      <c r="U167" s="1323"/>
      <c r="V167" s="1357"/>
      <c r="W167" s="1358"/>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row>
    <row r="168" spans="1:47" ht="15">
      <c r="A168" s="548"/>
      <c r="B168"/>
      <c r="C168"/>
      <c r="D168" s="183"/>
      <c r="E168" s="183"/>
      <c r="F168" s="548"/>
      <c r="G168" s="548"/>
      <c r="H168" s="1342"/>
      <c r="I168" s="1334"/>
      <c r="J168" s="1334"/>
      <c r="K168" s="189"/>
      <c r="L168" s="183"/>
      <c r="M168" s="1344"/>
      <c r="N168" s="1352"/>
      <c r="O168" s="283"/>
      <c r="P168" s="1356"/>
      <c r="Q168" s="1356"/>
      <c r="R168" s="1323"/>
      <c r="S168" s="1323"/>
      <c r="T168" s="1323"/>
      <c r="U168" s="1323"/>
      <c r="V168" s="1357"/>
      <c r="W168" s="1358"/>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row>
    <row r="169" spans="1:47" ht="15">
      <c r="A169" s="548"/>
      <c r="B169"/>
      <c r="C169"/>
      <c r="D169" s="183"/>
      <c r="E169" s="183"/>
      <c r="F169" s="548"/>
      <c r="G169" s="548"/>
      <c r="H169" s="1342"/>
      <c r="I169" s="1334"/>
      <c r="J169" s="1334"/>
      <c r="K169" s="189"/>
      <c r="L169" s="183"/>
      <c r="M169" s="1340"/>
      <c r="N169" s="1351"/>
      <c r="O169" s="283"/>
      <c r="P169" s="1356"/>
      <c r="Q169" s="1356"/>
      <c r="R169" s="1323"/>
      <c r="S169" s="1323"/>
      <c r="T169" s="1323"/>
      <c r="U169" s="1323"/>
      <c r="V169" s="1357"/>
      <c r="W169" s="1358"/>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row>
    <row r="170" spans="1:47" ht="15">
      <c r="A170" s="548"/>
      <c r="B170"/>
      <c r="C170"/>
      <c r="D170" s="183"/>
      <c r="E170"/>
      <c r="F170" s="548"/>
      <c r="G170" s="548"/>
      <c r="H170" s="1343"/>
      <c r="I170" s="1334"/>
      <c r="J170" s="1334"/>
      <c r="K170" s="189"/>
      <c r="L170" s="183"/>
      <c r="M170" s="1340"/>
      <c r="N170" s="1352"/>
      <c r="O170" s="283"/>
      <c r="P170" s="1356"/>
      <c r="Q170" s="1356"/>
      <c r="R170" s="1323"/>
      <c r="S170" s="1323"/>
      <c r="T170" s="1323"/>
      <c r="U170" s="1323"/>
      <c r="V170" s="1357"/>
      <c r="W170" s="1358"/>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row>
    <row r="171" spans="1:47" ht="15">
      <c r="A171" s="548"/>
      <c r="B171"/>
      <c r="C171"/>
      <c r="D171" s="183"/>
      <c r="E171" s="183"/>
      <c r="F171" s="548"/>
      <c r="G171" s="548"/>
      <c r="H171" s="1342"/>
      <c r="I171" s="1334"/>
      <c r="J171" s="1334"/>
      <c r="K171" s="189"/>
      <c r="L171" s="183"/>
      <c r="M171" s="1340"/>
      <c r="N171" s="1352"/>
      <c r="O171" s="283"/>
      <c r="P171" s="1356"/>
      <c r="Q171" s="1356"/>
      <c r="R171" s="1323"/>
      <c r="S171" s="1323"/>
      <c r="T171" s="1323"/>
      <c r="U171" s="1323"/>
      <c r="V171" s="1357"/>
      <c r="W171" s="1358"/>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row>
    <row r="172" spans="1:47" ht="15">
      <c r="A172" s="548"/>
      <c r="B172"/>
      <c r="C172"/>
      <c r="D172" s="183"/>
      <c r="E172" s="183"/>
      <c r="F172" s="548"/>
      <c r="G172" s="548"/>
      <c r="H172" s="1342"/>
      <c r="I172" s="1334"/>
      <c r="J172" s="1334"/>
      <c r="K172" s="189"/>
      <c r="L172" s="183"/>
      <c r="M172" s="1340"/>
      <c r="N172" s="1352"/>
      <c r="O172" s="283"/>
      <c r="P172" s="1356"/>
      <c r="Q172" s="1356"/>
      <c r="R172" s="1323"/>
      <c r="S172" s="1323"/>
      <c r="T172" s="1323"/>
      <c r="U172" s="1323"/>
      <c r="V172" s="1357"/>
      <c r="W172" s="1358"/>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row>
    <row r="173" spans="1:47" ht="15">
      <c r="A173" s="548"/>
      <c r="B173"/>
      <c r="C173"/>
      <c r="D173" s="183"/>
      <c r="E173"/>
      <c r="F173" s="548"/>
      <c r="G173" s="548"/>
      <c r="H173" s="1342"/>
      <c r="I173" s="1334"/>
      <c r="J173" s="1334"/>
      <c r="K173" s="189"/>
      <c r="L173" s="183"/>
      <c r="M173" s="1340"/>
      <c r="N173" s="1352"/>
      <c r="O173" s="283"/>
      <c r="P173" s="1356"/>
      <c r="Q173" s="1356"/>
      <c r="R173" s="1323"/>
      <c r="S173" s="1323"/>
      <c r="T173" s="1323"/>
      <c r="U173" s="1323"/>
      <c r="V173" s="1357"/>
      <c r="W173" s="1358"/>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row>
    <row r="174" spans="1:47" ht="15">
      <c r="A174" s="548"/>
      <c r="B174"/>
      <c r="C174"/>
      <c r="D174" s="183"/>
      <c r="E174" s="183"/>
      <c r="F174" s="548"/>
      <c r="G174" s="548"/>
      <c r="H174" s="1342"/>
      <c r="I174" s="1334"/>
      <c r="J174" s="1334"/>
      <c r="K174" s="189"/>
      <c r="L174" s="183"/>
      <c r="M174" s="1344"/>
      <c r="N174" s="1352"/>
      <c r="O174" s="283"/>
      <c r="P174" s="1356"/>
      <c r="Q174" s="1356"/>
      <c r="R174" s="1323"/>
      <c r="S174" s="1323"/>
      <c r="T174" s="1323"/>
      <c r="U174" s="1323"/>
      <c r="V174" s="1357"/>
      <c r="W174" s="1358"/>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row>
    <row r="175" spans="1:47" ht="15">
      <c r="A175" s="548"/>
      <c r="B175"/>
      <c r="C175"/>
      <c r="D175" s="183"/>
      <c r="E175" s="183"/>
      <c r="F175" s="548"/>
      <c r="G175" s="548"/>
      <c r="H175" s="1342"/>
      <c r="I175" s="1334"/>
      <c r="J175" s="1334"/>
      <c r="K175" s="189"/>
      <c r="L175" s="183"/>
      <c r="M175" s="1340"/>
      <c r="N175" s="1352"/>
      <c r="O175" s="283"/>
      <c r="P175" s="1356"/>
      <c r="Q175" s="1356"/>
      <c r="R175" s="1323"/>
      <c r="S175" s="1323"/>
      <c r="T175" s="1323"/>
      <c r="U175" s="1323"/>
      <c r="V175" s="1357"/>
      <c r="W175" s="1358"/>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row>
    <row r="176" spans="1:47" ht="15">
      <c r="A176" s="548"/>
      <c r="B176"/>
      <c r="C176"/>
      <c r="D176" s="183"/>
      <c r="E176" s="183"/>
      <c r="F176" s="548"/>
      <c r="G176" s="548"/>
      <c r="H176" s="1342"/>
      <c r="I176" s="1334"/>
      <c r="J176" s="1334"/>
      <c r="K176" s="189"/>
      <c r="L176" s="183"/>
      <c r="M176" s="1340"/>
      <c r="N176" s="1352"/>
      <c r="O176" s="283"/>
      <c r="P176" s="1356"/>
      <c r="Q176" s="1356"/>
      <c r="R176" s="1323"/>
      <c r="S176" s="1323"/>
      <c r="T176" s="1323"/>
      <c r="U176" s="1323"/>
      <c r="V176" s="1357"/>
      <c r="W176" s="1358"/>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row>
    <row r="177" spans="1:47" ht="15">
      <c r="A177" s="548"/>
      <c r="B177"/>
      <c r="C177"/>
      <c r="D177" s="183"/>
      <c r="E177"/>
      <c r="F177" s="548"/>
      <c r="G177" s="548"/>
      <c r="H177" s="1342"/>
      <c r="I177" s="1334"/>
      <c r="J177" s="1334"/>
      <c r="K177" s="189"/>
      <c r="L177" s="183"/>
      <c r="M177" s="1340"/>
      <c r="N177" s="1352"/>
      <c r="O177" s="283"/>
      <c r="P177" s="1356"/>
      <c r="Q177" s="1356"/>
      <c r="R177" s="1323"/>
      <c r="S177" s="1323"/>
      <c r="T177" s="1323"/>
      <c r="U177" s="1323"/>
      <c r="V177" s="1357"/>
      <c r="W177" s="1358"/>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row>
    <row r="178" spans="1:47" ht="15">
      <c r="A178" s="548"/>
      <c r="B178"/>
      <c r="C178"/>
      <c r="D178" s="183"/>
      <c r="E178"/>
      <c r="F178" s="548"/>
      <c r="G178" s="548"/>
      <c r="H178" s="1342"/>
      <c r="I178" s="1334"/>
      <c r="J178" s="1334"/>
      <c r="K178" s="189"/>
      <c r="L178" s="183"/>
      <c r="M178" s="1340"/>
      <c r="N178" s="1352"/>
      <c r="O178" s="283"/>
      <c r="P178" s="1356"/>
      <c r="Q178" s="1356"/>
      <c r="R178" s="1323"/>
      <c r="S178" s="1323"/>
      <c r="T178" s="1323"/>
      <c r="U178" s="1323"/>
      <c r="V178" s="1357"/>
      <c r="W178" s="1358"/>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row>
    <row r="179" spans="1:47" ht="15">
      <c r="A179" s="548"/>
      <c r="B179"/>
      <c r="C179"/>
      <c r="D179" s="183"/>
      <c r="E179"/>
      <c r="F179" s="548"/>
      <c r="G179" s="548"/>
      <c r="H179" s="1342"/>
      <c r="I179" s="1334"/>
      <c r="J179" s="1334"/>
      <c r="K179" s="189"/>
      <c r="L179" s="183"/>
      <c r="M179" s="1340"/>
      <c r="N179" s="1352"/>
      <c r="O179" s="283"/>
      <c r="P179" s="1356"/>
      <c r="Q179" s="1356"/>
      <c r="R179" s="1323"/>
      <c r="S179" s="1323"/>
      <c r="T179" s="1323"/>
      <c r="U179" s="1323"/>
      <c r="V179" s="1357"/>
      <c r="W179" s="1358"/>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row>
    <row r="180" spans="1:47" ht="15">
      <c r="A180" s="548"/>
      <c r="B180"/>
      <c r="C180"/>
      <c r="D180" s="183"/>
      <c r="E180" s="183"/>
      <c r="F180" s="548"/>
      <c r="G180" s="548"/>
      <c r="H180" s="1342"/>
      <c r="I180" s="1334"/>
      <c r="J180" s="1334"/>
      <c r="K180" s="189"/>
      <c r="L180" s="183"/>
      <c r="M180" s="1340"/>
      <c r="N180" s="1352"/>
      <c r="O180" s="283"/>
      <c r="P180" s="1356"/>
      <c r="Q180" s="1356"/>
      <c r="R180" s="1323"/>
      <c r="S180" s="1323"/>
      <c r="T180" s="1323"/>
      <c r="U180" s="1323"/>
      <c r="V180" s="1357"/>
      <c r="W180" s="1358"/>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row>
    <row r="181" spans="1:47" ht="15">
      <c r="A181" s="548"/>
      <c r="B181"/>
      <c r="C181"/>
      <c r="D181" s="183"/>
      <c r="E181" s="183"/>
      <c r="F181" s="548"/>
      <c r="G181" s="548"/>
      <c r="H181" s="1342"/>
      <c r="I181" s="1334"/>
      <c r="J181" s="1334"/>
      <c r="K181" s="189"/>
      <c r="L181" s="183"/>
      <c r="M181" s="1340"/>
      <c r="N181" s="1352"/>
      <c r="O181" s="283"/>
      <c r="P181" s="1356"/>
      <c r="Q181" s="1356"/>
      <c r="R181" s="1323"/>
      <c r="S181" s="1323"/>
      <c r="T181" s="1323"/>
      <c r="U181" s="1323"/>
      <c r="V181" s="1357"/>
      <c r="W181" s="1358"/>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row>
    <row r="182" spans="1:47" ht="15">
      <c r="A182" s="548"/>
      <c r="B182"/>
      <c r="C182"/>
      <c r="D182" s="183"/>
      <c r="E182"/>
      <c r="F182" s="548"/>
      <c r="G182" s="548"/>
      <c r="H182" s="1342"/>
      <c r="I182" s="1334"/>
      <c r="J182" s="1334"/>
      <c r="K182" s="189"/>
      <c r="L182" s="183"/>
      <c r="M182" s="1340"/>
      <c r="N182" s="1352"/>
      <c r="O182" s="283"/>
      <c r="P182" s="1356"/>
      <c r="Q182" s="1356"/>
      <c r="R182" s="1323"/>
      <c r="S182" s="1323"/>
      <c r="T182" s="1323"/>
      <c r="U182" s="1323"/>
      <c r="V182" s="1357"/>
      <c r="W182" s="1358"/>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row>
    <row r="183" spans="1:47" ht="15">
      <c r="A183" s="548"/>
      <c r="B183"/>
      <c r="C183"/>
      <c r="D183" s="183"/>
      <c r="E183" s="183"/>
      <c r="F183" s="548"/>
      <c r="G183" s="548"/>
      <c r="H183" s="1342"/>
      <c r="I183" s="1334"/>
      <c r="J183" s="1334"/>
      <c r="K183" s="189"/>
      <c r="L183" s="183"/>
      <c r="M183" s="1340"/>
      <c r="N183" s="1352"/>
      <c r="O183" s="283"/>
      <c r="P183" s="1356"/>
      <c r="Q183" s="1356"/>
      <c r="R183" s="1323"/>
      <c r="S183" s="1323"/>
      <c r="T183" s="1323"/>
      <c r="U183" s="1323"/>
      <c r="V183" s="1357"/>
      <c r="W183" s="1358"/>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row>
    <row r="184" spans="1:47" ht="15">
      <c r="A184" s="548"/>
      <c r="B184"/>
      <c r="C184"/>
      <c r="D184" s="183"/>
      <c r="E184" s="183"/>
      <c r="F184" s="548"/>
      <c r="G184" s="548"/>
      <c r="H184" s="1342"/>
      <c r="I184" s="1334"/>
      <c r="J184" s="1334"/>
      <c r="K184" s="189"/>
      <c r="L184" s="183"/>
      <c r="M184" s="1340"/>
      <c r="N184" s="1352"/>
      <c r="O184" s="283"/>
      <c r="P184" s="1356"/>
      <c r="Q184" s="1356"/>
      <c r="R184" s="1323"/>
      <c r="S184" s="1323"/>
      <c r="T184" s="1323"/>
      <c r="U184" s="1323"/>
      <c r="V184" s="1357"/>
      <c r="W184" s="1358"/>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row>
    <row r="185" spans="1:47" ht="15">
      <c r="A185" s="548"/>
      <c r="B185"/>
      <c r="C185"/>
      <c r="D185" s="183"/>
      <c r="E185" s="183"/>
      <c r="F185" s="548"/>
      <c r="G185" s="548"/>
      <c r="H185" s="1342"/>
      <c r="I185" s="1334"/>
      <c r="J185" s="1334"/>
      <c r="K185" s="189"/>
      <c r="L185" s="183"/>
      <c r="M185" s="1340"/>
      <c r="N185" s="1352"/>
      <c r="O185" s="283"/>
      <c r="P185" s="1356"/>
      <c r="Q185" s="1356"/>
      <c r="R185" s="1323"/>
      <c r="S185" s="1323"/>
      <c r="T185" s="1323"/>
      <c r="U185" s="1323"/>
      <c r="V185" s="1357"/>
      <c r="W185" s="1358"/>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row>
    <row r="186" spans="1:47" ht="15">
      <c r="A186" s="548"/>
      <c r="B186"/>
      <c r="C186"/>
      <c r="D186" s="183"/>
      <c r="E186" s="183"/>
      <c r="F186" s="548"/>
      <c r="G186" s="548"/>
      <c r="H186" s="1342"/>
      <c r="I186" s="1334"/>
      <c r="J186" s="1334"/>
      <c r="K186" s="189"/>
      <c r="L186" s="183"/>
      <c r="M186" s="1340"/>
      <c r="N186" s="1352"/>
      <c r="O186" s="283"/>
      <c r="P186" s="1356"/>
      <c r="Q186" s="1356"/>
      <c r="R186" s="1323"/>
      <c r="S186" s="1323"/>
      <c r="T186" s="1323"/>
      <c r="U186" s="1323"/>
      <c r="V186" s="1357"/>
      <c r="W186" s="1358"/>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row>
    <row r="187" spans="1:47" ht="15">
      <c r="A187" s="548"/>
      <c r="B187"/>
      <c r="C187"/>
      <c r="D187" s="183"/>
      <c r="E187" s="183"/>
      <c r="F187" s="548"/>
      <c r="G187" s="548"/>
      <c r="H187" s="1342"/>
      <c r="I187" s="1334"/>
      <c r="J187" s="1334"/>
      <c r="K187" s="189"/>
      <c r="L187" s="183"/>
      <c r="M187" s="1344"/>
      <c r="N187" s="1352"/>
      <c r="O187" s="283"/>
      <c r="P187" s="1356"/>
      <c r="Q187" s="1356"/>
      <c r="R187" s="1323"/>
      <c r="S187" s="1323"/>
      <c r="T187" s="1323"/>
      <c r="U187" s="1323"/>
      <c r="V187" s="1357"/>
      <c r="W187" s="1358"/>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row>
    <row r="188" spans="1:47" ht="15">
      <c r="A188" s="548"/>
      <c r="B188"/>
      <c r="C188"/>
      <c r="D188" s="183"/>
      <c r="E188" s="183"/>
      <c r="F188" s="548"/>
      <c r="G188" s="548"/>
      <c r="H188" s="1343"/>
      <c r="I188" s="1334"/>
      <c r="J188" s="1334"/>
      <c r="K188" s="189"/>
      <c r="L188" s="183"/>
      <c r="M188" s="1340"/>
      <c r="N188" s="1351"/>
      <c r="O188" s="283"/>
      <c r="P188" s="1356"/>
      <c r="Q188" s="1356"/>
      <c r="R188" s="1323"/>
      <c r="S188" s="1323"/>
      <c r="T188" s="1323"/>
      <c r="U188" s="1323"/>
      <c r="V188" s="1357"/>
      <c r="W188" s="1358"/>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row>
    <row r="189" spans="1:47" ht="15">
      <c r="A189" s="548"/>
      <c r="B189"/>
      <c r="C189"/>
      <c r="D189" s="183"/>
      <c r="E189" s="183"/>
      <c r="F189" s="548"/>
      <c r="G189" s="548"/>
      <c r="H189" s="1342"/>
      <c r="I189" s="1334"/>
      <c r="J189" s="1334"/>
      <c r="K189" s="189"/>
      <c r="L189" s="183"/>
      <c r="M189" s="1340"/>
      <c r="N189" s="1351"/>
      <c r="O189" s="283"/>
      <c r="P189" s="1356"/>
      <c r="Q189" s="1356"/>
      <c r="R189" s="1323"/>
      <c r="S189" s="1323"/>
      <c r="T189" s="1323"/>
      <c r="U189" s="1323"/>
      <c r="V189" s="1357"/>
      <c r="W189" s="1358"/>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row>
    <row r="190" spans="1:47" ht="15">
      <c r="A190" s="548"/>
      <c r="B190"/>
      <c r="C190"/>
      <c r="D190" s="183"/>
      <c r="E190"/>
      <c r="F190" s="548"/>
      <c r="G190" s="548"/>
      <c r="H190" s="1342"/>
      <c r="I190" s="1334"/>
      <c r="J190" s="1334"/>
      <c r="K190" s="189"/>
      <c r="L190" s="183"/>
      <c r="M190" s="1340"/>
      <c r="N190" s="1351"/>
      <c r="O190" s="283"/>
      <c r="P190" s="1356"/>
      <c r="Q190" s="1356"/>
      <c r="R190" s="1323"/>
      <c r="S190" s="1323"/>
      <c r="T190" s="1323"/>
      <c r="U190" s="1323"/>
      <c r="V190" s="1357"/>
      <c r="W190" s="1358"/>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row>
    <row r="191" spans="1:47" ht="15">
      <c r="A191" s="548"/>
      <c r="B191"/>
      <c r="C191"/>
      <c r="D191" s="183"/>
      <c r="E191" s="183"/>
      <c r="F191" s="548"/>
      <c r="G191" s="548"/>
      <c r="H191" s="1342"/>
      <c r="I191" s="1334"/>
      <c r="J191" s="1334"/>
      <c r="K191" s="189"/>
      <c r="L191" s="183"/>
      <c r="M191" s="1340"/>
      <c r="N191" s="1351"/>
      <c r="O191" s="283"/>
      <c r="P191" s="1356"/>
      <c r="Q191" s="1356"/>
      <c r="R191" s="1323"/>
      <c r="S191" s="1323"/>
      <c r="T191" s="1323"/>
      <c r="U191" s="1323"/>
      <c r="V191" s="1357"/>
      <c r="W191" s="1358"/>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row>
    <row r="192" spans="1:47" ht="15">
      <c r="A192" s="548"/>
      <c r="B192"/>
      <c r="C192"/>
      <c r="D192" s="183"/>
      <c r="E192" s="183"/>
      <c r="F192" s="548"/>
      <c r="G192" s="548"/>
      <c r="H192" s="1342"/>
      <c r="I192" s="1334"/>
      <c r="J192" s="1334"/>
      <c r="K192" s="189"/>
      <c r="L192" s="183"/>
      <c r="M192" s="1340"/>
      <c r="N192" s="1352"/>
      <c r="O192" s="283"/>
      <c r="P192" s="1356"/>
      <c r="Q192" s="1356"/>
      <c r="R192" s="1323"/>
      <c r="S192" s="1323"/>
      <c r="T192" s="1323"/>
      <c r="U192" s="1323"/>
      <c r="V192" s="1357"/>
      <c r="W192" s="1358"/>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row>
    <row r="193" spans="1:47" ht="15">
      <c r="A193" s="548"/>
      <c r="B193"/>
      <c r="C193"/>
      <c r="D193" s="183"/>
      <c r="E193"/>
      <c r="F193" s="548"/>
      <c r="G193" s="548"/>
      <c r="H193" s="1342"/>
      <c r="I193" s="1334"/>
      <c r="J193" s="1334"/>
      <c r="K193" s="189"/>
      <c r="L193" s="183"/>
      <c r="M193" s="1340"/>
      <c r="N193" s="1352"/>
      <c r="O193" s="283"/>
      <c r="P193" s="1356"/>
      <c r="Q193" s="1356"/>
      <c r="R193" s="1323"/>
      <c r="S193" s="1323"/>
      <c r="T193" s="1323"/>
      <c r="U193" s="1323"/>
      <c r="V193" s="1357"/>
      <c r="W193" s="1358"/>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row>
    <row r="194" spans="1:47" ht="15">
      <c r="A194" s="548"/>
      <c r="B194"/>
      <c r="C194"/>
      <c r="D194" s="183"/>
      <c r="E194" s="183"/>
      <c r="F194" s="548"/>
      <c r="G194" s="548"/>
      <c r="H194" s="1342"/>
      <c r="I194" s="1334"/>
      <c r="J194" s="1334"/>
      <c r="K194" s="189"/>
      <c r="L194" s="183"/>
      <c r="M194" s="1340"/>
      <c r="N194" s="1352"/>
      <c r="O194" s="283"/>
      <c r="P194" s="1356"/>
      <c r="Q194" s="1356"/>
      <c r="R194" s="1323"/>
      <c r="S194" s="1323"/>
      <c r="T194" s="1323"/>
      <c r="U194" s="1323"/>
      <c r="V194" s="1357"/>
      <c r="W194" s="1358"/>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row>
    <row r="195" spans="1:47" ht="15">
      <c r="A195" s="548"/>
      <c r="B195"/>
      <c r="C195"/>
      <c r="D195" s="183"/>
      <c r="E195" s="183"/>
      <c r="F195" s="548"/>
      <c r="G195" s="548"/>
      <c r="H195" s="1342"/>
      <c r="I195" s="1334"/>
      <c r="J195" s="1334"/>
      <c r="K195" s="189"/>
      <c r="L195" s="183"/>
      <c r="M195" s="1344"/>
      <c r="N195" s="1352"/>
      <c r="O195" s="283"/>
      <c r="P195" s="1356"/>
      <c r="Q195" s="1356"/>
      <c r="R195" s="1323"/>
      <c r="S195" s="1323"/>
      <c r="T195" s="1323"/>
      <c r="U195" s="1323"/>
      <c r="V195" s="1357"/>
      <c r="W195" s="1358"/>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row>
    <row r="196" spans="1:47" ht="15">
      <c r="A196" s="548"/>
      <c r="B196"/>
      <c r="C196"/>
      <c r="D196" s="183"/>
      <c r="E196" s="183"/>
      <c r="F196" s="548"/>
      <c r="G196" s="548"/>
      <c r="H196" s="1342"/>
      <c r="I196" s="1334"/>
      <c r="J196" s="1334"/>
      <c r="K196" s="189"/>
      <c r="L196" s="183"/>
      <c r="M196" s="1344"/>
      <c r="N196" s="1352"/>
      <c r="O196" s="283"/>
      <c r="P196" s="1356"/>
      <c r="Q196" s="1356"/>
      <c r="R196" s="1323"/>
      <c r="S196" s="1323"/>
      <c r="T196" s="1323"/>
      <c r="U196" s="1323"/>
      <c r="V196" s="1357"/>
      <c r="W196" s="1358"/>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row>
    <row r="197" spans="1:47" ht="15">
      <c r="A197" s="548"/>
      <c r="B197"/>
      <c r="C197"/>
      <c r="D197" s="183"/>
      <c r="E197" s="183"/>
      <c r="F197" s="548"/>
      <c r="G197" s="548"/>
      <c r="H197" s="1342"/>
      <c r="I197" s="1334"/>
      <c r="J197" s="1334"/>
      <c r="K197" s="189"/>
      <c r="L197" s="183"/>
      <c r="M197" s="1340"/>
      <c r="N197" s="1352"/>
      <c r="O197" s="283"/>
      <c r="P197" s="1356"/>
      <c r="Q197" s="1356"/>
      <c r="R197" s="1323"/>
      <c r="S197" s="1323"/>
      <c r="T197" s="1323"/>
      <c r="U197" s="1323"/>
      <c r="V197" s="1357"/>
      <c r="W197" s="1358"/>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row>
    <row r="198" spans="1:47" ht="15">
      <c r="A198" s="548"/>
      <c r="B198"/>
      <c r="C198"/>
      <c r="D198" s="183"/>
      <c r="E198" s="183"/>
      <c r="F198" s="548"/>
      <c r="G198" s="548"/>
      <c r="H198" s="1343"/>
      <c r="I198" s="1334"/>
      <c r="J198" s="1334"/>
      <c r="K198" s="189"/>
      <c r="L198" s="183"/>
      <c r="M198" s="1340"/>
      <c r="N198" s="1351"/>
      <c r="O198" s="283"/>
      <c r="P198" s="1356"/>
      <c r="Q198" s="1356"/>
      <c r="R198" s="1323"/>
      <c r="S198" s="1323"/>
      <c r="T198" s="1323"/>
      <c r="U198" s="1323"/>
      <c r="V198" s="1357"/>
      <c r="W198" s="1358"/>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row>
    <row r="199" spans="1:47" ht="15">
      <c r="A199" s="548"/>
      <c r="B199"/>
      <c r="C199"/>
      <c r="D199" s="183"/>
      <c r="E199" s="183"/>
      <c r="F199" s="548"/>
      <c r="G199" s="548"/>
      <c r="H199" s="1342"/>
      <c r="I199" s="1334"/>
      <c r="J199" s="1334"/>
      <c r="K199" s="189"/>
      <c r="L199" s="183"/>
      <c r="M199" s="1340"/>
      <c r="N199" s="1351"/>
      <c r="O199" s="283"/>
      <c r="P199" s="1356"/>
      <c r="Q199" s="1356"/>
      <c r="R199" s="1323"/>
      <c r="S199" s="1323"/>
      <c r="T199" s="1323"/>
      <c r="U199" s="1323"/>
      <c r="V199" s="1357"/>
      <c r="W199" s="1358"/>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row>
    <row r="200" spans="1:47" ht="15">
      <c r="A200" s="548"/>
      <c r="B200"/>
      <c r="C200"/>
      <c r="D200" s="183"/>
      <c r="E200" s="183"/>
      <c r="F200" s="548"/>
      <c r="G200" s="548"/>
      <c r="H200" s="1342"/>
      <c r="I200" s="1334"/>
      <c r="J200" s="1334"/>
      <c r="K200" s="189"/>
      <c r="L200" s="183"/>
      <c r="M200" s="1340"/>
      <c r="N200" s="1352"/>
      <c r="O200" s="283"/>
      <c r="P200" s="1356"/>
      <c r="Q200" s="1356"/>
      <c r="R200" s="1323"/>
      <c r="S200" s="1323"/>
      <c r="T200" s="1323"/>
      <c r="U200" s="1323"/>
      <c r="V200" s="1357"/>
      <c r="W200" s="1358"/>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row>
    <row r="201" spans="1:47" ht="15">
      <c r="A201" s="548"/>
      <c r="B201"/>
      <c r="C201"/>
      <c r="D201" s="183"/>
      <c r="E201" s="183"/>
      <c r="F201" s="548"/>
      <c r="G201" s="548"/>
      <c r="H201" s="1342"/>
      <c r="I201" s="1334"/>
      <c r="J201" s="1334"/>
      <c r="K201" s="189"/>
      <c r="L201" s="183"/>
      <c r="M201" s="1340"/>
      <c r="N201" s="1352"/>
      <c r="O201" s="283"/>
      <c r="P201" s="1356"/>
      <c r="Q201" s="1356"/>
      <c r="R201" s="1323"/>
      <c r="S201" s="1323"/>
      <c r="T201" s="1323"/>
      <c r="U201" s="1323"/>
      <c r="V201" s="1357"/>
      <c r="W201" s="1358"/>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row>
    <row r="202" spans="1:47" ht="15">
      <c r="A202" s="548"/>
      <c r="B202"/>
      <c r="C202"/>
      <c r="D202" s="183"/>
      <c r="E202" s="183"/>
      <c r="F202" s="548"/>
      <c r="G202" s="548"/>
      <c r="H202" s="1342"/>
      <c r="I202" s="1334"/>
      <c r="J202" s="1334"/>
      <c r="K202" s="189"/>
      <c r="L202" s="183"/>
      <c r="M202" s="1340"/>
      <c r="N202" s="1351"/>
      <c r="O202" s="283"/>
      <c r="P202" s="1356"/>
      <c r="Q202" s="1356"/>
      <c r="R202" s="1323"/>
      <c r="S202" s="1323"/>
      <c r="T202" s="1323"/>
      <c r="U202" s="1323"/>
      <c r="V202" s="1357"/>
      <c r="W202" s="1358"/>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row>
    <row r="203" spans="1:47" ht="15">
      <c r="A203" s="548"/>
      <c r="B203"/>
      <c r="C203"/>
      <c r="D203" s="183"/>
      <c r="E203" s="183"/>
      <c r="F203" s="548"/>
      <c r="G203" s="548"/>
      <c r="H203" s="1342"/>
      <c r="I203" s="1334"/>
      <c r="J203" s="1334"/>
      <c r="K203" s="189"/>
      <c r="L203" s="183"/>
      <c r="M203" s="1340"/>
      <c r="N203" s="1352"/>
      <c r="O203" s="283"/>
      <c r="P203" s="1356"/>
      <c r="Q203" s="1356"/>
      <c r="R203" s="1323"/>
      <c r="S203" s="1323"/>
      <c r="T203" s="1323"/>
      <c r="U203" s="1323"/>
      <c r="V203" s="1357"/>
      <c r="W203" s="1358"/>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row>
    <row r="204" spans="1:47" ht="15">
      <c r="A204" s="548"/>
      <c r="B204"/>
      <c r="C204"/>
      <c r="D204" s="183"/>
      <c r="E204" s="183"/>
      <c r="F204" s="548"/>
      <c r="G204" s="548"/>
      <c r="H204" s="1342"/>
      <c r="I204" s="1334"/>
      <c r="J204" s="1334"/>
      <c r="K204" s="189"/>
      <c r="L204" s="183"/>
      <c r="M204" s="1340"/>
      <c r="N204" s="1352"/>
      <c r="O204" s="283"/>
      <c r="P204" s="1356"/>
      <c r="Q204" s="1356"/>
      <c r="R204" s="1323"/>
      <c r="S204" s="1323"/>
      <c r="T204" s="1323"/>
      <c r="U204" s="1323"/>
      <c r="V204" s="1357"/>
      <c r="W204" s="1358"/>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row>
    <row r="205" spans="1:47" ht="15">
      <c r="A205" s="548"/>
      <c r="B205"/>
      <c r="C205"/>
      <c r="D205" s="183"/>
      <c r="E205" s="183"/>
      <c r="F205" s="548"/>
      <c r="G205" s="548"/>
      <c r="H205" s="1342"/>
      <c r="I205" s="1334"/>
      <c r="J205" s="1334"/>
      <c r="K205" s="189"/>
      <c r="L205" s="183"/>
      <c r="M205" s="1340"/>
      <c r="N205" s="1352"/>
      <c r="O205" s="283"/>
      <c r="P205" s="183"/>
      <c r="Q205" s="183"/>
      <c r="R205" s="1347"/>
      <c r="S205" s="1347"/>
      <c r="T205" s="1345"/>
      <c r="U205" s="1347"/>
      <c r="V205" s="1342"/>
      <c r="W205" s="1334"/>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row>
    <row r="206" spans="1:47">
      <c r="A206" s="548"/>
      <c r="B206"/>
      <c r="C206"/>
      <c r="D206" s="183"/>
      <c r="E206" s="183"/>
      <c r="F206" s="548"/>
      <c r="G206" s="548"/>
      <c r="H206" s="1342"/>
      <c r="I206" s="1334"/>
      <c r="J206" s="1334"/>
      <c r="K206" s="189"/>
      <c r="L206" s="183"/>
      <c r="M206" s="1340"/>
      <c r="N206" s="1352"/>
      <c r="O206" s="283"/>
      <c r="P206" s="183"/>
      <c r="Q206" s="183"/>
      <c r="T206" s="1345"/>
      <c r="V206" s="1342"/>
      <c r="W206" s="1334"/>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row>
    <row r="207" spans="1:47" ht="15">
      <c r="A207" s="548"/>
      <c r="B207"/>
      <c r="C207"/>
      <c r="D207" s="183"/>
      <c r="E207"/>
      <c r="F207" s="548"/>
      <c r="G207" s="548"/>
      <c r="H207" s="1342"/>
      <c r="I207" s="1334"/>
      <c r="J207" s="1334"/>
      <c r="K207" s="189"/>
      <c r="L207" s="183"/>
      <c r="M207" s="1340"/>
      <c r="N207" s="1351"/>
      <c r="O207" s="283"/>
      <c r="P207" s="183"/>
      <c r="Q207" s="183"/>
      <c r="R207" s="1347"/>
      <c r="S207" s="1347"/>
      <c r="T207" s="1345"/>
      <c r="U207" s="1347"/>
      <c r="V207" s="1342"/>
      <c r="W207" s="1334"/>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row>
    <row r="208" spans="1:47" ht="15">
      <c r="A208" s="548"/>
      <c r="B208"/>
      <c r="C208"/>
      <c r="D208" s="183"/>
      <c r="E208" s="183"/>
      <c r="F208" s="548"/>
      <c r="G208" s="548"/>
      <c r="H208" s="1342"/>
      <c r="I208" s="1334"/>
      <c r="J208" s="1334"/>
      <c r="K208" s="189"/>
      <c r="L208" s="183"/>
      <c r="M208" s="1340"/>
      <c r="N208" s="1351"/>
      <c r="O208" s="283"/>
      <c r="P208" s="183"/>
      <c r="Q208" s="183"/>
      <c r="R208" s="1347"/>
      <c r="S208" s="1347"/>
      <c r="T208" s="1345"/>
      <c r="U208" s="200"/>
      <c r="V208" s="1342"/>
      <c r="W208" s="1334"/>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row>
    <row r="209" spans="1:47" ht="15">
      <c r="A209" s="548"/>
      <c r="B209"/>
      <c r="C209"/>
      <c r="D209" s="183"/>
      <c r="E209" s="183"/>
      <c r="F209" s="548"/>
      <c r="G209" s="548"/>
      <c r="H209" s="1342"/>
      <c r="I209" s="1334"/>
      <c r="J209" s="1334"/>
      <c r="K209" s="189"/>
      <c r="L209" s="183"/>
      <c r="M209" s="1344"/>
      <c r="N209" s="1352"/>
      <c r="O209" s="283"/>
      <c r="P209" s="183"/>
      <c r="Q209" s="183"/>
      <c r="R209" s="1347"/>
      <c r="S209" s="1347"/>
      <c r="T209" s="1345"/>
      <c r="U209" s="200"/>
      <c r="V209" s="1342"/>
      <c r="W209" s="1334"/>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row>
    <row r="210" spans="1:47" ht="15">
      <c r="A210" s="548"/>
      <c r="B210"/>
      <c r="C210"/>
      <c r="D210" s="183"/>
      <c r="E210" s="183"/>
      <c r="F210" s="548"/>
      <c r="G210" s="548"/>
      <c r="H210" s="1342"/>
      <c r="I210" s="1334"/>
      <c r="J210" s="1334"/>
      <c r="K210" s="189"/>
      <c r="L210" s="183"/>
      <c r="M210" s="1340"/>
      <c r="N210" s="1351"/>
      <c r="O210" s="283"/>
      <c r="P210" s="183"/>
      <c r="Q210" s="183"/>
      <c r="R210" s="1347"/>
      <c r="S210" s="1347"/>
      <c r="T210" s="1345"/>
      <c r="U210" s="200"/>
      <c r="V210" s="1342"/>
      <c r="W210" s="1334"/>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row>
    <row r="211" spans="1:47" ht="15">
      <c r="A211" s="548"/>
      <c r="B211"/>
      <c r="C211"/>
      <c r="D211" s="183"/>
      <c r="E211" s="183"/>
      <c r="F211" s="548"/>
      <c r="G211" s="548"/>
      <c r="H211" s="1342"/>
      <c r="I211" s="1334"/>
      <c r="J211" s="1334"/>
      <c r="K211" s="189"/>
      <c r="L211" s="183"/>
      <c r="M211" s="1340"/>
      <c r="N211" s="1351"/>
      <c r="O211" s="283"/>
      <c r="P211" s="183"/>
      <c r="Q211" s="183"/>
      <c r="R211" s="1347"/>
      <c r="S211" s="1347"/>
      <c r="T211" s="1345"/>
      <c r="U211" s="200"/>
      <c r="V211" s="1342"/>
      <c r="W211" s="1334"/>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row>
    <row r="212" spans="1:47" ht="15">
      <c r="A212" s="548"/>
      <c r="B212"/>
      <c r="C212"/>
      <c r="D212" s="183"/>
      <c r="E212" s="183"/>
      <c r="F212" s="548"/>
      <c r="G212" s="548"/>
      <c r="H212" s="1342"/>
      <c r="I212" s="1334"/>
      <c r="J212" s="1334"/>
      <c r="K212" s="189"/>
      <c r="L212" s="183"/>
      <c r="M212" s="1340"/>
      <c r="N212" s="1351"/>
      <c r="O212" s="283"/>
      <c r="P212" s="183"/>
      <c r="Q212" s="183"/>
      <c r="R212" s="1347"/>
      <c r="S212" s="1347"/>
      <c r="T212" s="1345"/>
      <c r="U212" s="200"/>
      <c r="V212" s="1342"/>
      <c r="W212" s="1334"/>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row>
    <row r="213" spans="1:47" ht="15">
      <c r="A213" s="548"/>
      <c r="B213"/>
      <c r="C213"/>
      <c r="D213" s="183"/>
      <c r="E213" s="183"/>
      <c r="F213" s="548"/>
      <c r="G213" s="548"/>
      <c r="H213" s="1343"/>
      <c r="I213" s="1334"/>
      <c r="J213" s="1334"/>
      <c r="K213" s="189"/>
      <c r="L213" s="183"/>
      <c r="M213" s="1340"/>
      <c r="N213" s="1352"/>
      <c r="O213" s="283"/>
      <c r="P213" s="183"/>
      <c r="Q213" s="183"/>
      <c r="R213" s="1347"/>
      <c r="S213" s="1347"/>
      <c r="T213" s="1345"/>
      <c r="U213" s="200"/>
      <c r="V213" s="1342"/>
      <c r="W213" s="1334"/>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row>
    <row r="214" spans="1:47" ht="15">
      <c r="A214" s="548"/>
      <c r="B214"/>
      <c r="C214"/>
      <c r="D214" s="183"/>
      <c r="E214" s="183"/>
      <c r="F214" s="548"/>
      <c r="G214" s="548"/>
      <c r="H214" s="1342"/>
      <c r="I214" s="1334"/>
      <c r="J214" s="1334"/>
      <c r="K214" s="189"/>
      <c r="L214" s="183"/>
      <c r="M214" s="1340"/>
      <c r="N214" s="1351"/>
      <c r="O214" s="283"/>
      <c r="P214" s="183"/>
      <c r="Q214" s="183"/>
      <c r="R214" s="1347"/>
      <c r="S214" s="1347"/>
      <c r="T214" s="1345"/>
      <c r="U214" s="200"/>
      <c r="V214" s="1342"/>
      <c r="W214" s="1334"/>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row>
    <row r="215" spans="1:47" ht="15">
      <c r="A215" s="548"/>
      <c r="B215"/>
      <c r="C215"/>
      <c r="D215" s="183"/>
      <c r="E215" s="183"/>
      <c r="F215" s="548"/>
      <c r="G215" s="548"/>
      <c r="H215" s="1342"/>
      <c r="I215" s="1334"/>
      <c r="J215" s="1334"/>
      <c r="K215" s="189"/>
      <c r="L215" s="183"/>
      <c r="M215" s="1340"/>
      <c r="N215" s="1351"/>
      <c r="O215" s="283"/>
      <c r="P215" s="1360"/>
      <c r="Q215" s="1360"/>
      <c r="R215" s="1347"/>
      <c r="S215" s="1347"/>
      <c r="T215" s="1345"/>
      <c r="U215" s="200"/>
      <c r="V215" s="1342"/>
      <c r="W215" s="1334"/>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row>
    <row r="216" spans="1:47" ht="15">
      <c r="A216" s="548"/>
      <c r="B216"/>
      <c r="C216"/>
      <c r="D216" s="183"/>
      <c r="E216"/>
      <c r="F216" s="548"/>
      <c r="G216" s="548"/>
      <c r="H216" s="1342"/>
      <c r="I216" s="1334"/>
      <c r="J216" s="1334"/>
      <c r="K216" s="189"/>
      <c r="L216" s="183"/>
      <c r="M216" s="1344"/>
      <c r="N216" s="1352"/>
      <c r="O216" s="283"/>
      <c r="P216" s="183"/>
      <c r="Q216" s="183"/>
      <c r="R216" s="1347"/>
      <c r="S216" s="1347"/>
      <c r="T216" s="1345"/>
      <c r="U216" s="200"/>
      <c r="V216" s="1342"/>
      <c r="W216" s="1334"/>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row>
    <row r="217" spans="1:47" ht="15">
      <c r="A217" s="548"/>
      <c r="B217"/>
      <c r="C217"/>
      <c r="D217" s="183"/>
      <c r="E217" s="183"/>
      <c r="F217" s="548"/>
      <c r="G217" s="548"/>
      <c r="H217" s="1342"/>
      <c r="I217" s="1334"/>
      <c r="J217" s="1334"/>
      <c r="K217" s="189"/>
      <c r="L217" s="183"/>
      <c r="M217" s="1340"/>
      <c r="N217" s="1352"/>
      <c r="O217" s="283"/>
      <c r="P217" s="183"/>
      <c r="Q217" s="183"/>
      <c r="R217" s="1347"/>
      <c r="S217" s="1347"/>
      <c r="T217" s="1345"/>
      <c r="U217" s="715"/>
      <c r="V217" s="1342"/>
      <c r="W217" s="1334"/>
      <c r="X217" s="1348"/>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row>
    <row r="218" spans="1:47" ht="15">
      <c r="A218" s="548"/>
      <c r="B218"/>
      <c r="C218"/>
      <c r="D218" s="183"/>
      <c r="E218" s="183"/>
      <c r="F218" s="548"/>
      <c r="G218" s="548"/>
      <c r="H218" s="1343"/>
      <c r="I218" s="1334"/>
      <c r="J218" s="1334"/>
      <c r="K218" s="189"/>
      <c r="L218" s="183"/>
      <c r="M218" s="1340"/>
      <c r="N218" s="1352"/>
      <c r="O218" s="283"/>
      <c r="P218" s="183"/>
      <c r="Q218" s="183"/>
      <c r="R218" s="1347"/>
      <c r="S218" s="1347"/>
      <c r="T218" s="1345"/>
      <c r="U218" s="200"/>
      <c r="V218" s="1342"/>
      <c r="W218" s="1104"/>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row>
    <row r="219" spans="1:47" ht="15">
      <c r="A219" s="548"/>
      <c r="B219"/>
      <c r="C219"/>
      <c r="D219" s="183"/>
      <c r="E219" s="183"/>
      <c r="F219" s="548"/>
      <c r="G219" s="548"/>
      <c r="H219" s="1342"/>
      <c r="I219" s="1334"/>
      <c r="J219" s="1334"/>
      <c r="K219" s="189"/>
      <c r="L219" s="183"/>
      <c r="M219" s="1344"/>
      <c r="N219" s="1352"/>
      <c r="O219" s="283"/>
      <c r="P219" s="183"/>
      <c r="Q219" s="183"/>
      <c r="R219" s="1347"/>
      <c r="S219" s="1347"/>
      <c r="T219" s="1345"/>
      <c r="U219" s="715"/>
      <c r="V219" s="1342"/>
      <c r="W219" s="1334"/>
      <c r="X219" s="1348"/>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row>
    <row r="220" spans="1:47" ht="15">
      <c r="A220" s="548"/>
      <c r="B220"/>
      <c r="C220"/>
      <c r="D220" s="183"/>
      <c r="E220" s="183"/>
      <c r="F220" s="548"/>
      <c r="G220" s="548"/>
      <c r="H220" s="1342"/>
      <c r="I220" s="1334"/>
      <c r="J220" s="1334"/>
      <c r="K220" s="189"/>
      <c r="L220" s="183"/>
      <c r="M220" s="1344"/>
      <c r="N220" s="1352"/>
      <c r="O220" s="283"/>
      <c r="P220" s="183"/>
      <c r="Q220" s="183"/>
      <c r="R220" s="1347"/>
      <c r="S220" s="1347"/>
      <c r="T220" s="1345"/>
      <c r="U220" s="200"/>
      <c r="V220" s="1342"/>
      <c r="W220" s="1334"/>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row>
    <row r="221" spans="1:47" ht="15">
      <c r="A221" s="548"/>
      <c r="B221"/>
      <c r="C221"/>
      <c r="D221" s="183"/>
      <c r="E221" s="183"/>
      <c r="F221" s="548"/>
      <c r="G221" s="548"/>
      <c r="H221" s="1342"/>
      <c r="I221" s="1334"/>
      <c r="J221" s="1334"/>
      <c r="K221" s="189"/>
      <c r="L221" s="183"/>
      <c r="M221" s="1340"/>
      <c r="N221" s="1352"/>
      <c r="O221" s="283"/>
      <c r="P221" s="183"/>
      <c r="Q221" s="183"/>
      <c r="R221" s="1347"/>
      <c r="S221" s="1347"/>
      <c r="T221" s="1345"/>
      <c r="U221" s="200"/>
      <c r="V221" s="1342"/>
      <c r="W221" s="1334"/>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row>
    <row r="222" spans="1:47" ht="15">
      <c r="A222" s="548"/>
      <c r="B222"/>
      <c r="C222"/>
      <c r="D222" s="183"/>
      <c r="E222" s="183"/>
      <c r="F222" s="548"/>
      <c r="G222" s="548"/>
      <c r="H222" s="1342"/>
      <c r="I222" s="1334"/>
      <c r="J222" s="1334"/>
      <c r="K222" s="189"/>
      <c r="L222" s="183"/>
      <c r="M222" s="1340"/>
      <c r="N222" s="1352"/>
      <c r="O222" s="283"/>
      <c r="P222" s="183"/>
      <c r="Q222" s="183"/>
      <c r="R222" s="1347"/>
      <c r="S222" s="1347"/>
      <c r="T222" s="1345"/>
      <c r="U222" s="200"/>
      <c r="V222" s="1342"/>
      <c r="W222" s="1334"/>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row>
    <row r="223" spans="1:47" ht="15">
      <c r="A223" s="548"/>
      <c r="B223"/>
      <c r="C223"/>
      <c r="D223" s="183"/>
      <c r="E223"/>
      <c r="F223" s="548"/>
      <c r="G223" s="548"/>
      <c r="H223" s="1342"/>
      <c r="I223" s="1334"/>
      <c r="J223" s="1334"/>
      <c r="K223" s="189"/>
      <c r="L223" s="183"/>
      <c r="M223" s="1340"/>
      <c r="N223" s="1351"/>
      <c r="O223" s="283"/>
      <c r="P223" s="183"/>
      <c r="Q223" s="183"/>
      <c r="R223" s="1347"/>
      <c r="S223" s="1347"/>
      <c r="T223" s="1345"/>
      <c r="U223" s="200"/>
      <c r="V223" s="1342"/>
      <c r="W223" s="1334"/>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row>
    <row r="224" spans="1:47" ht="15">
      <c r="A224" s="548"/>
      <c r="B224"/>
      <c r="C224"/>
      <c r="D224" s="183"/>
      <c r="E224" s="183"/>
      <c r="F224" s="548"/>
      <c r="G224" s="548"/>
      <c r="H224" s="1342"/>
      <c r="I224" s="1334"/>
      <c r="J224" s="1334"/>
      <c r="K224" s="189"/>
      <c r="L224" s="183"/>
      <c r="M224" s="1340"/>
      <c r="N224" s="1351"/>
      <c r="O224" s="283"/>
      <c r="P224" s="183"/>
      <c r="Q224" s="183"/>
      <c r="R224" s="1347"/>
      <c r="S224" s="1347"/>
      <c r="T224" s="1345"/>
      <c r="U224" s="200"/>
      <c r="V224" s="1342"/>
      <c r="W224" s="1334"/>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row>
    <row r="225" spans="1:47" ht="15">
      <c r="A225" s="548"/>
      <c r="B225"/>
      <c r="C225"/>
      <c r="D225" s="183"/>
      <c r="E225" s="183"/>
      <c r="F225" s="548"/>
      <c r="G225" s="548"/>
      <c r="H225" s="1342"/>
      <c r="I225" s="1334"/>
      <c r="J225" s="1334"/>
      <c r="K225" s="189"/>
      <c r="L225" s="183"/>
      <c r="M225" s="1340"/>
      <c r="N225" s="1352"/>
      <c r="O225" s="283"/>
      <c r="P225" s="183"/>
      <c r="Q225" s="183"/>
      <c r="R225" s="1347"/>
      <c r="S225" s="1347"/>
      <c r="T225" s="1345"/>
      <c r="U225" s="200"/>
      <c r="V225" s="1342"/>
      <c r="W225" s="1334"/>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row>
    <row r="226" spans="1:47" ht="15">
      <c r="A226" s="548"/>
      <c r="B226"/>
      <c r="C226"/>
      <c r="D226" s="183"/>
      <c r="E226" s="183"/>
      <c r="F226" s="548"/>
      <c r="G226" s="548"/>
      <c r="H226" s="1342"/>
      <c r="I226" s="1334"/>
      <c r="J226" s="1334"/>
      <c r="K226" s="189"/>
      <c r="L226" s="183"/>
      <c r="M226" s="1340"/>
      <c r="N226" s="1351"/>
      <c r="O226" s="283"/>
      <c r="P226" s="183"/>
      <c r="Q226" s="183"/>
      <c r="R226" s="1347"/>
      <c r="S226" s="1347"/>
      <c r="T226" s="1345"/>
      <c r="U226" s="200"/>
      <c r="V226" s="1342"/>
      <c r="W226" s="1334"/>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row>
    <row r="227" spans="1:47" ht="15">
      <c r="A227" s="548"/>
      <c r="B227"/>
      <c r="C227"/>
      <c r="D227" s="183"/>
      <c r="E227" s="183"/>
      <c r="F227" s="548"/>
      <c r="G227" s="548"/>
      <c r="H227" s="1342"/>
      <c r="I227" s="1334"/>
      <c r="J227" s="1334"/>
      <c r="K227" s="189"/>
      <c r="L227" s="183"/>
      <c r="M227" s="1340"/>
      <c r="N227" s="1352"/>
      <c r="O227" s="283"/>
      <c r="P227" s="183"/>
      <c r="Q227" s="183"/>
      <c r="R227" s="1347"/>
      <c r="S227" s="1347"/>
      <c r="T227" s="1345"/>
      <c r="U227" s="200"/>
      <c r="V227" s="1342"/>
      <c r="W227" s="1334"/>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row>
    <row r="228" spans="1:47" ht="15">
      <c r="A228" s="548"/>
      <c r="B228"/>
      <c r="C228"/>
      <c r="D228" s="183"/>
      <c r="E228" s="183"/>
      <c r="F228" s="548"/>
      <c r="G228" s="548"/>
      <c r="H228" s="1342"/>
      <c r="I228" s="1334"/>
      <c r="J228" s="1334"/>
      <c r="K228" s="189"/>
      <c r="L228" s="183"/>
      <c r="M228" s="1344"/>
      <c r="N228" s="1352"/>
      <c r="O228" s="283"/>
      <c r="P228" s="183"/>
      <c r="Q228" s="183"/>
      <c r="R228" s="1347"/>
      <c r="S228" s="1347"/>
      <c r="T228" s="1345"/>
      <c r="U228" s="200"/>
      <c r="V228" s="1342"/>
      <c r="W228" s="1334"/>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row>
    <row r="229" spans="1:47" ht="15">
      <c r="A229" s="548"/>
      <c r="B229"/>
      <c r="C229"/>
      <c r="D229" s="183"/>
      <c r="E229" s="183"/>
      <c r="F229" s="548"/>
      <c r="G229" s="548"/>
      <c r="H229" s="1342"/>
      <c r="I229" s="1334"/>
      <c r="J229" s="1334"/>
      <c r="K229" s="189"/>
      <c r="L229" s="183"/>
      <c r="M229" s="1344"/>
      <c r="N229" s="1352"/>
      <c r="O229" s="283"/>
      <c r="P229" s="183"/>
      <c r="Q229" s="183"/>
      <c r="R229" s="1347"/>
      <c r="S229" s="1347"/>
      <c r="T229" s="1345"/>
      <c r="U229" s="200"/>
      <c r="V229" s="1342"/>
      <c r="W229" s="1334"/>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row>
    <row r="230" spans="1:47" ht="15">
      <c r="A230" s="548"/>
      <c r="B230"/>
      <c r="C230"/>
      <c r="D230" s="183"/>
      <c r="E230" s="183"/>
      <c r="F230" s="548"/>
      <c r="G230" s="548"/>
      <c r="H230" s="1342"/>
      <c r="I230" s="1334"/>
      <c r="J230" s="1334"/>
      <c r="K230" s="189"/>
      <c r="L230" s="183"/>
      <c r="M230" s="1340"/>
      <c r="N230" s="1352"/>
      <c r="O230" s="283"/>
      <c r="P230" s="183"/>
      <c r="Q230" s="183"/>
      <c r="R230" s="1347"/>
      <c r="S230" s="1347"/>
      <c r="T230" s="1345"/>
      <c r="U230" s="200"/>
      <c r="V230" s="1342"/>
      <c r="W230" s="1334"/>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row>
    <row r="231" spans="1:47" ht="15">
      <c r="A231" s="548"/>
      <c r="B231"/>
      <c r="C231"/>
      <c r="D231" s="183"/>
      <c r="E231"/>
      <c r="F231" s="548"/>
      <c r="G231" s="548"/>
      <c r="H231" s="1342"/>
      <c r="I231" s="1334"/>
      <c r="J231" s="1334"/>
      <c r="K231" s="189"/>
      <c r="L231" s="183"/>
      <c r="M231" s="1340"/>
      <c r="N231" s="1352"/>
      <c r="O231" s="283"/>
      <c r="P231" s="183"/>
      <c r="Q231" s="183"/>
      <c r="R231" s="1347"/>
      <c r="S231" s="1347"/>
      <c r="T231" s="1345"/>
      <c r="U231" s="200"/>
      <c r="V231" s="1342"/>
      <c r="W231" s="1334"/>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row>
    <row r="232" spans="1:47" ht="15">
      <c r="A232" s="548"/>
      <c r="B232"/>
      <c r="C232"/>
      <c r="D232" s="183"/>
      <c r="E232" s="183"/>
      <c r="F232" s="548"/>
      <c r="G232" s="548"/>
      <c r="H232" s="1342"/>
      <c r="I232" s="1334"/>
      <c r="J232" s="1334"/>
      <c r="K232" s="189"/>
      <c r="L232" s="183"/>
      <c r="M232" s="1340"/>
      <c r="N232" s="1352"/>
      <c r="O232" s="283"/>
      <c r="P232" s="183"/>
      <c r="Q232" s="183"/>
      <c r="R232" s="1347"/>
      <c r="S232" s="1347"/>
      <c r="T232" s="1345"/>
      <c r="U232" s="200"/>
      <c r="V232" s="1342"/>
      <c r="W232" s="1334"/>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row>
    <row r="233" spans="1:47" ht="15">
      <c r="A233" s="548"/>
      <c r="B233"/>
      <c r="C233"/>
      <c r="D233" s="183"/>
      <c r="E233" s="183"/>
      <c r="F233" s="548"/>
      <c r="G233" s="548"/>
      <c r="H233" s="1342"/>
      <c r="I233" s="1334"/>
      <c r="J233" s="1334"/>
      <c r="K233" s="189"/>
      <c r="L233" s="183"/>
      <c r="M233" s="1340"/>
      <c r="N233" s="1352"/>
      <c r="O233" s="283"/>
      <c r="P233" s="183"/>
      <c r="Q233" s="183"/>
      <c r="R233" s="1347"/>
      <c r="S233" s="1347"/>
      <c r="T233" s="1345"/>
      <c r="U233" s="200"/>
      <c r="V233" s="1342"/>
      <c r="W233" s="1334"/>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row>
    <row r="234" spans="1:47" ht="15">
      <c r="A234" s="548"/>
      <c r="B234"/>
      <c r="C234"/>
      <c r="E234"/>
      <c r="F234" s="548"/>
      <c r="G234" s="548"/>
      <c r="H234" s="1342"/>
      <c r="I234" s="1334"/>
      <c r="J234" s="1334"/>
      <c r="K234" s="189"/>
      <c r="L234" s="183"/>
      <c r="M234" s="1340"/>
      <c r="N234" s="1352"/>
      <c r="O234" s="283"/>
      <c r="P234" s="183"/>
      <c r="Q234" s="183"/>
      <c r="R234" s="1347"/>
      <c r="S234" s="1347"/>
      <c r="T234" s="1345"/>
      <c r="U234" s="200"/>
      <c r="V234" s="1342"/>
      <c r="W234" s="1334"/>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row>
    <row r="235" spans="1:47" ht="15">
      <c r="A235" s="548"/>
      <c r="B235"/>
      <c r="C235"/>
      <c r="D235" s="183"/>
      <c r="E235"/>
      <c r="F235" s="548"/>
      <c r="G235" s="548"/>
      <c r="H235" s="1342"/>
      <c r="I235" s="1334"/>
      <c r="J235" s="1334"/>
      <c r="K235" s="189"/>
      <c r="L235" s="183"/>
      <c r="M235" s="1340"/>
      <c r="N235" s="1352"/>
      <c r="O235" s="283"/>
      <c r="P235" s="183"/>
      <c r="Q235" s="183"/>
      <c r="R235" s="1347"/>
      <c r="S235" s="1347"/>
      <c r="T235" s="1345"/>
      <c r="U235" s="200"/>
      <c r="V235" s="1342"/>
      <c r="W235" s="1334"/>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row>
    <row r="236" spans="1:47" ht="15">
      <c r="A236" s="548"/>
      <c r="B236"/>
      <c r="C236"/>
      <c r="D236" s="183"/>
      <c r="E236" s="183"/>
      <c r="F236" s="548"/>
      <c r="G236" s="548"/>
      <c r="H236" s="1342"/>
      <c r="I236" s="1334"/>
      <c r="J236" s="1334"/>
      <c r="K236" s="189"/>
      <c r="L236" s="183"/>
      <c r="M236" s="1340"/>
      <c r="N236" s="1352"/>
      <c r="O236" s="283"/>
      <c r="P236" s="183"/>
      <c r="Q236" s="183"/>
      <c r="R236" s="1347"/>
      <c r="S236" s="1347"/>
      <c r="T236" s="1345"/>
      <c r="U236" s="200"/>
      <c r="V236" s="1342"/>
      <c r="W236" s="1334"/>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row>
    <row r="237" spans="1:47" ht="15">
      <c r="A237" s="548"/>
      <c r="B237"/>
      <c r="C237"/>
      <c r="D237" s="183"/>
      <c r="E237" s="183"/>
      <c r="F237" s="548"/>
      <c r="G237" s="548"/>
      <c r="H237" s="1342"/>
      <c r="I237" s="1334"/>
      <c r="J237" s="1334"/>
      <c r="K237" s="189"/>
      <c r="L237" s="183"/>
      <c r="M237" s="1340"/>
      <c r="N237" s="1352"/>
      <c r="O237" s="283"/>
      <c r="P237" s="183"/>
      <c r="Q237" s="183"/>
      <c r="R237" s="1347"/>
      <c r="S237" s="1347"/>
      <c r="T237" s="1345"/>
      <c r="U237" s="200"/>
      <c r="V237" s="1342"/>
      <c r="W237" s="1334"/>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row>
    <row r="238" spans="1:47" ht="15">
      <c r="A238" s="548"/>
      <c r="B238"/>
      <c r="C238"/>
      <c r="D238" s="183"/>
      <c r="E238" s="183"/>
      <c r="F238" s="548"/>
      <c r="G238" s="548"/>
      <c r="H238" s="1342"/>
      <c r="I238" s="1334"/>
      <c r="J238" s="1334"/>
      <c r="K238" s="189"/>
      <c r="L238" s="183"/>
      <c r="M238" s="1340"/>
      <c r="N238" s="1352"/>
      <c r="O238" s="283"/>
      <c r="P238" s="183"/>
      <c r="Q238" s="183"/>
      <c r="R238" s="1347"/>
      <c r="S238" s="1347"/>
      <c r="T238" s="1345"/>
      <c r="U238" s="200"/>
      <c r="V238" s="1342"/>
      <c r="W238" s="1334"/>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row>
    <row r="239" spans="1:47" ht="15">
      <c r="A239" s="548"/>
      <c r="B239"/>
      <c r="C239"/>
      <c r="D239" s="183"/>
      <c r="E239" s="183"/>
      <c r="F239" s="548"/>
      <c r="G239" s="548"/>
      <c r="H239" s="1342"/>
      <c r="I239" s="1334"/>
      <c r="J239" s="1334"/>
      <c r="K239" s="189"/>
      <c r="L239" s="183"/>
      <c r="M239" s="1340"/>
      <c r="N239" s="1352"/>
      <c r="O239" s="283"/>
      <c r="P239" s="183"/>
      <c r="Q239" s="183"/>
      <c r="R239" s="1347"/>
      <c r="S239" s="1347"/>
      <c r="T239" s="1345"/>
      <c r="U239" s="200"/>
      <c r="V239" s="1342"/>
      <c r="W239" s="1334"/>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row>
    <row r="240" spans="1:47" ht="15">
      <c r="A240" s="548"/>
      <c r="B240"/>
      <c r="C240"/>
      <c r="D240" s="183"/>
      <c r="E240" s="183"/>
      <c r="F240" s="548"/>
      <c r="G240" s="548"/>
      <c r="H240" s="1342"/>
      <c r="I240" s="1334"/>
      <c r="J240" s="1334"/>
      <c r="K240" s="189"/>
      <c r="L240" s="183"/>
      <c r="M240" s="1344"/>
      <c r="N240" s="1352"/>
      <c r="O240" s="283"/>
      <c r="P240" s="183"/>
      <c r="Q240" s="183"/>
      <c r="R240" s="1347"/>
      <c r="S240" s="1347"/>
      <c r="T240" s="1345"/>
      <c r="U240" s="200"/>
      <c r="V240" s="1342"/>
      <c r="W240" s="1334"/>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row>
    <row r="241" spans="1:47" ht="15">
      <c r="A241" s="548"/>
      <c r="B241"/>
      <c r="C241"/>
      <c r="D241" s="183"/>
      <c r="E241" s="183"/>
      <c r="F241" s="548"/>
      <c r="G241" s="548"/>
      <c r="H241" s="1342"/>
      <c r="I241" s="1334"/>
      <c r="J241" s="1334"/>
      <c r="K241" s="189"/>
      <c r="L241" s="183"/>
      <c r="M241" s="1344"/>
      <c r="N241" s="1352"/>
      <c r="O241" s="283"/>
      <c r="P241" s="183"/>
      <c r="Q241" s="183"/>
      <c r="R241" s="1347"/>
      <c r="S241" s="1347"/>
      <c r="T241" s="1345"/>
      <c r="U241" s="200"/>
      <c r="V241" s="1342"/>
      <c r="W241" s="1334"/>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row>
    <row r="242" spans="1:47" ht="15">
      <c r="A242" s="548"/>
      <c r="B242"/>
      <c r="C242"/>
      <c r="D242" s="183"/>
      <c r="E242" s="183"/>
      <c r="F242" s="548"/>
      <c r="G242" s="548"/>
      <c r="H242" s="1342"/>
      <c r="I242" s="1334"/>
      <c r="J242" s="1334"/>
      <c r="K242" s="189"/>
      <c r="L242" s="183"/>
      <c r="M242" s="1340"/>
      <c r="N242" s="1352"/>
      <c r="O242" s="283"/>
      <c r="P242" s="183"/>
      <c r="Q242" s="183"/>
      <c r="R242" s="1347"/>
      <c r="S242" s="1347"/>
      <c r="T242" s="1345"/>
      <c r="U242" s="200"/>
      <c r="V242" s="1342"/>
      <c r="W242" s="1334"/>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row>
    <row r="243" spans="1:47" ht="15">
      <c r="A243" s="548"/>
      <c r="B243"/>
      <c r="C243"/>
      <c r="D243" s="183"/>
      <c r="E243"/>
      <c r="F243" s="548"/>
      <c r="G243" s="548"/>
      <c r="H243" s="1342"/>
      <c r="I243" s="1334"/>
      <c r="J243" s="1334"/>
      <c r="K243" s="189"/>
      <c r="L243" s="183"/>
      <c r="M243" s="1340"/>
      <c r="N243" s="1352"/>
      <c r="O243" s="283"/>
      <c r="P243" s="183"/>
      <c r="Q243" s="183"/>
      <c r="R243" s="1347"/>
      <c r="S243" s="1347"/>
      <c r="T243" s="1345"/>
      <c r="U243" s="200"/>
      <c r="V243" s="1342"/>
      <c r="W243" s="1334"/>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row>
    <row r="244" spans="1:47" ht="15">
      <c r="A244" s="548"/>
      <c r="B244"/>
      <c r="C244"/>
      <c r="D244" s="183"/>
      <c r="E244" s="183"/>
      <c r="F244" s="548"/>
      <c r="G244" s="548"/>
      <c r="H244" s="1342"/>
      <c r="I244" s="1334"/>
      <c r="J244" s="1334"/>
      <c r="K244" s="189"/>
      <c r="L244" s="183"/>
      <c r="M244" s="1340"/>
      <c r="N244" s="1352"/>
      <c r="O244" s="283"/>
      <c r="P244" s="183"/>
      <c r="Q244" s="183"/>
      <c r="R244" s="1347"/>
      <c r="S244" s="1347"/>
      <c r="T244" s="1345"/>
      <c r="U244" s="200"/>
      <c r="V244" s="1342"/>
      <c r="W244" s="1334"/>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row>
    <row r="245" spans="1:47" ht="15">
      <c r="A245" s="548"/>
      <c r="B245"/>
      <c r="C245"/>
      <c r="D245" s="183"/>
      <c r="E245" s="183"/>
      <c r="F245" s="548"/>
      <c r="G245" s="548"/>
      <c r="H245" s="1342"/>
      <c r="I245" s="1334"/>
      <c r="J245" s="1334"/>
      <c r="K245" s="189"/>
      <c r="L245" s="183"/>
      <c r="M245" s="1340"/>
      <c r="N245" s="1352"/>
      <c r="O245" s="283"/>
      <c r="P245" s="183"/>
      <c r="Q245" s="183"/>
      <c r="R245" s="1347"/>
      <c r="S245" s="1347"/>
      <c r="T245" s="1345"/>
      <c r="U245" s="200"/>
      <c r="V245" s="1342"/>
      <c r="W245" s="1334"/>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row>
    <row r="246" spans="1:47" ht="15">
      <c r="A246" s="548"/>
      <c r="B246"/>
      <c r="C246"/>
      <c r="D246" s="183"/>
      <c r="E246" s="183"/>
      <c r="F246" s="548"/>
      <c r="G246" s="548"/>
      <c r="H246" s="1342"/>
      <c r="I246" s="1334"/>
      <c r="J246" s="1334"/>
      <c r="K246" s="189"/>
      <c r="L246" s="183"/>
      <c r="M246" s="1340"/>
      <c r="N246" s="1352"/>
      <c r="O246" s="283"/>
      <c r="P246" s="183"/>
      <c r="Q246" s="183"/>
      <c r="R246" s="1347"/>
      <c r="S246" s="1347"/>
      <c r="T246" s="1345"/>
      <c r="U246" s="265"/>
      <c r="V246" s="1342"/>
      <c r="W246" s="1334"/>
      <c r="X246" s="1341"/>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row>
    <row r="247" spans="1:47" ht="15">
      <c r="A247" s="548"/>
      <c r="B247"/>
      <c r="C247"/>
      <c r="D247" s="183"/>
      <c r="E247" s="183"/>
      <c r="F247" s="548"/>
      <c r="G247" s="548"/>
      <c r="H247" s="1342"/>
      <c r="I247" s="1334"/>
      <c r="J247" s="1334"/>
      <c r="K247" s="189"/>
      <c r="L247" s="183"/>
      <c r="M247" s="1340"/>
      <c r="N247" s="1352"/>
      <c r="O247" s="283"/>
      <c r="P247" s="183"/>
      <c r="Q247" s="183"/>
      <c r="R247" s="1347"/>
      <c r="S247" s="1347"/>
      <c r="T247" s="1345"/>
      <c r="U247" s="200"/>
      <c r="V247" s="1342"/>
      <c r="W247" s="1334"/>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row>
    <row r="248" spans="1:47" ht="15">
      <c r="A248" s="548"/>
      <c r="B248"/>
      <c r="C248"/>
      <c r="D248" s="183"/>
      <c r="E248" s="183"/>
      <c r="F248" s="548"/>
      <c r="G248" s="548"/>
      <c r="H248" s="1342"/>
      <c r="I248" s="1334"/>
      <c r="J248" s="1334"/>
      <c r="K248" s="189"/>
      <c r="L248" s="183"/>
      <c r="M248" s="1340"/>
      <c r="N248" s="1352"/>
      <c r="O248" s="283"/>
      <c r="P248" s="183"/>
      <c r="Q248" s="183"/>
      <c r="R248" s="1347"/>
      <c r="S248" s="1347"/>
      <c r="T248" s="1345"/>
      <c r="U248" s="200"/>
      <c r="V248" s="1342"/>
      <c r="W248" s="1334"/>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row>
    <row r="249" spans="1:47" ht="15">
      <c r="A249" s="548"/>
      <c r="B249"/>
      <c r="C249"/>
      <c r="D249" s="183"/>
      <c r="E249"/>
      <c r="F249" s="548"/>
      <c r="G249" s="1471"/>
      <c r="H249" s="1342"/>
      <c r="I249" s="1334"/>
      <c r="J249" s="1334"/>
      <c r="K249" s="189"/>
      <c r="L249" s="183"/>
      <c r="M249" s="1340"/>
      <c r="N249" s="1352"/>
      <c r="O249" s="283"/>
      <c r="P249" s="183"/>
      <c r="Q249" s="183"/>
      <c r="R249" s="1347"/>
      <c r="S249" s="1347"/>
      <c r="T249" s="1345"/>
      <c r="U249" s="200"/>
      <c r="V249" s="1342"/>
      <c r="W249" s="1334"/>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row>
    <row r="250" spans="1:47" ht="15">
      <c r="A250" s="548"/>
      <c r="B250"/>
      <c r="C250"/>
      <c r="D250" s="183"/>
      <c r="E250" s="183"/>
      <c r="F250" s="548"/>
      <c r="G250" s="548"/>
      <c r="H250" s="1342"/>
      <c r="I250" s="1334"/>
      <c r="J250" s="1334"/>
      <c r="K250" s="189"/>
      <c r="L250" s="183"/>
      <c r="M250" s="1340"/>
      <c r="N250" s="1352"/>
      <c r="O250" s="283"/>
      <c r="P250" s="183"/>
      <c r="Q250" s="183"/>
      <c r="R250" s="1347"/>
      <c r="S250" s="1347"/>
      <c r="T250" s="1345"/>
      <c r="U250" s="200"/>
      <c r="V250" s="1342"/>
      <c r="W250" s="1334"/>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row>
    <row r="251" spans="1:47" ht="15">
      <c r="A251" s="548"/>
      <c r="B251"/>
      <c r="C251"/>
      <c r="D251" s="183"/>
      <c r="E251"/>
      <c r="F251" s="548"/>
      <c r="G251" s="548"/>
      <c r="H251" s="1342"/>
      <c r="I251" s="1334"/>
      <c r="J251" s="1334"/>
      <c r="K251" s="189"/>
      <c r="L251" s="183"/>
      <c r="M251" s="1340"/>
      <c r="N251" s="1352"/>
      <c r="O251" s="283"/>
      <c r="P251" s="183"/>
      <c r="Q251" s="183"/>
      <c r="R251" s="1347"/>
      <c r="S251" s="1347"/>
      <c r="T251" s="1345"/>
      <c r="U251" s="200"/>
      <c r="V251" s="1342"/>
      <c r="W251" s="1334"/>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row>
    <row r="252" spans="1:47" ht="15">
      <c r="A252" s="548"/>
      <c r="B252"/>
      <c r="C252"/>
      <c r="D252" s="183"/>
      <c r="E252" s="183"/>
      <c r="F252" s="548"/>
      <c r="G252" s="548"/>
      <c r="H252" s="1342"/>
      <c r="I252" s="1334"/>
      <c r="J252" s="1334"/>
      <c r="K252" s="189"/>
      <c r="L252" s="183"/>
      <c r="M252" s="1340"/>
      <c r="N252" s="1352"/>
      <c r="O252" s="283"/>
      <c r="P252" s="183"/>
      <c r="Q252" s="183"/>
      <c r="R252" s="1347"/>
      <c r="S252" s="1347"/>
      <c r="T252" s="1345"/>
      <c r="U252" s="200"/>
      <c r="V252" s="1342"/>
      <c r="W252" s="1334"/>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row>
    <row r="253" spans="1:47" ht="15">
      <c r="A253" s="548"/>
      <c r="B253"/>
      <c r="C253"/>
      <c r="D253" s="183"/>
      <c r="E253"/>
      <c r="F253" s="548"/>
      <c r="G253" s="548"/>
      <c r="H253" s="1342"/>
      <c r="I253" s="1334"/>
      <c r="J253" s="1334"/>
      <c r="K253" s="189"/>
      <c r="L253" s="183"/>
      <c r="M253" s="1340"/>
      <c r="N253" s="1352"/>
      <c r="O253" s="283"/>
      <c r="P253" s="183"/>
      <c r="Q253" s="183"/>
      <c r="R253" s="1347"/>
      <c r="S253" s="1347"/>
      <c r="T253" s="1345"/>
      <c r="U253" s="200"/>
      <c r="V253" s="1342"/>
      <c r="W253" s="1334"/>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row>
    <row r="254" spans="1:47" ht="15">
      <c r="A254" s="548"/>
      <c r="B254"/>
      <c r="C254"/>
      <c r="D254" s="183"/>
      <c r="E254" s="183"/>
      <c r="F254" s="548"/>
      <c r="G254" s="548"/>
      <c r="H254" s="1342"/>
      <c r="I254" s="1334"/>
      <c r="J254" s="1334"/>
      <c r="K254" s="189"/>
      <c r="L254" s="183"/>
      <c r="M254" s="1344"/>
      <c r="N254" s="1352"/>
      <c r="O254" s="283"/>
      <c r="P254" s="183"/>
      <c r="Q254" s="183"/>
      <c r="R254" s="1347"/>
      <c r="S254" s="1347"/>
      <c r="T254" s="1345"/>
      <c r="U254" s="200"/>
      <c r="V254" s="1342"/>
      <c r="W254" s="1334"/>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row>
    <row r="255" spans="1:47" ht="15">
      <c r="A255" s="548"/>
      <c r="B255"/>
      <c r="C255"/>
      <c r="D255" s="183"/>
      <c r="E255" s="183"/>
      <c r="F255" s="548"/>
      <c r="G255" s="548"/>
      <c r="H255" s="1342"/>
      <c r="I255" s="1334"/>
      <c r="J255" s="1334"/>
      <c r="K255" s="189"/>
      <c r="L255" s="183"/>
      <c r="M255" s="1344"/>
      <c r="N255" s="1352"/>
      <c r="O255" s="283"/>
      <c r="P255" s="183"/>
      <c r="Q255" s="183"/>
      <c r="R255" s="1347"/>
      <c r="S255" s="1347"/>
      <c r="T255" s="1345"/>
      <c r="U255" s="200"/>
      <c r="V255" s="1342"/>
      <c r="W255" s="1334"/>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row>
    <row r="256" spans="1:47" ht="15">
      <c r="A256" s="548"/>
      <c r="B256"/>
      <c r="C256"/>
      <c r="D256" s="183"/>
      <c r="E256" s="183"/>
      <c r="F256" s="548"/>
      <c r="G256" s="548"/>
      <c r="H256" s="1343"/>
      <c r="I256" s="1334"/>
      <c r="J256" s="1334"/>
      <c r="K256" s="189"/>
      <c r="L256" s="183"/>
      <c r="M256" s="1340"/>
      <c r="N256" s="1352"/>
      <c r="O256" s="283"/>
      <c r="P256" s="183"/>
      <c r="Q256" s="183"/>
      <c r="R256" s="1347"/>
      <c r="S256" s="1347"/>
      <c r="T256" s="1345"/>
      <c r="U256" s="200"/>
      <c r="V256" s="1342"/>
      <c r="W256" s="1334"/>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row>
    <row r="257" spans="1:47" ht="15">
      <c r="A257" s="548"/>
      <c r="B257"/>
      <c r="C257"/>
      <c r="D257" s="183"/>
      <c r="E257"/>
      <c r="F257" s="548"/>
      <c r="G257" s="548"/>
      <c r="H257" s="1342"/>
      <c r="I257" s="1334"/>
      <c r="J257" s="1334"/>
      <c r="K257" s="189"/>
      <c r="L257" s="183"/>
      <c r="M257" s="1340"/>
      <c r="N257" s="1352"/>
      <c r="O257" s="283"/>
      <c r="P257" s="183"/>
      <c r="Q257" s="183"/>
      <c r="R257" s="1347"/>
      <c r="S257" s="1347"/>
      <c r="T257" s="1345"/>
      <c r="U257" s="200"/>
      <c r="V257" s="1342"/>
      <c r="W257" s="1334"/>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row>
    <row r="258" spans="1:47" ht="15">
      <c r="A258" s="548"/>
      <c r="B258"/>
      <c r="C258"/>
      <c r="D258" s="183"/>
      <c r="E258"/>
      <c r="F258" s="548"/>
      <c r="G258" s="548"/>
      <c r="H258" s="1342"/>
      <c r="I258" s="1334"/>
      <c r="J258" s="1334"/>
      <c r="K258" s="189"/>
      <c r="L258" s="183"/>
      <c r="M258" s="1340"/>
      <c r="N258" s="1352"/>
      <c r="O258" s="283"/>
      <c r="P258" s="183"/>
      <c r="Q258" s="183"/>
      <c r="R258" s="1347"/>
      <c r="S258" s="1347"/>
      <c r="T258" s="1345"/>
      <c r="U258" s="200"/>
      <c r="V258" s="1342"/>
      <c r="W258" s="1334"/>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row>
    <row r="259" spans="1:47" ht="15">
      <c r="A259" s="548"/>
      <c r="B259"/>
      <c r="C259"/>
      <c r="D259" s="183"/>
      <c r="E259" s="183"/>
      <c r="F259" s="548"/>
      <c r="G259" s="548"/>
      <c r="H259" s="1342"/>
      <c r="I259" s="1334"/>
      <c r="J259" s="1334"/>
      <c r="K259" s="189"/>
      <c r="L259" s="183"/>
      <c r="M259" s="1340"/>
      <c r="N259" s="1352"/>
      <c r="O259" s="283"/>
      <c r="P259" s="183"/>
      <c r="Q259" s="183"/>
      <c r="R259" s="1347"/>
      <c r="S259" s="1347"/>
      <c r="T259" s="1345"/>
      <c r="U259" s="200"/>
      <c r="V259" s="1342"/>
      <c r="W259" s="1334"/>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row>
    <row r="260" spans="1:47" ht="15">
      <c r="A260" s="548"/>
      <c r="B260"/>
      <c r="C260"/>
      <c r="D260" s="183"/>
      <c r="E260" s="183"/>
      <c r="F260" s="548"/>
      <c r="G260" s="548"/>
      <c r="H260" s="1343"/>
      <c r="I260" s="1334"/>
      <c r="J260" s="1334"/>
      <c r="K260" s="189"/>
      <c r="L260" s="183"/>
      <c r="M260" s="1344"/>
      <c r="N260" s="1352"/>
      <c r="O260" s="283"/>
      <c r="P260" s="183"/>
      <c r="Q260" s="183"/>
      <c r="R260" s="1347"/>
      <c r="S260" s="1347"/>
      <c r="T260" s="1345"/>
      <c r="U260" s="200"/>
      <c r="V260" s="1342"/>
      <c r="W260" s="1334"/>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row>
    <row r="261" spans="1:47" ht="15">
      <c r="A261" s="548"/>
      <c r="B261"/>
      <c r="C261"/>
      <c r="D261" s="183"/>
      <c r="E261" s="183"/>
      <c r="F261" s="548"/>
      <c r="G261" s="548"/>
      <c r="H261" s="1343"/>
      <c r="I261" s="1334"/>
      <c r="J261" s="1334"/>
      <c r="K261" s="189"/>
      <c r="L261" s="183"/>
      <c r="M261" s="1344"/>
      <c r="N261" s="1352"/>
      <c r="O261" s="283"/>
      <c r="P261" s="183"/>
      <c r="Q261" s="183"/>
      <c r="R261" s="1347"/>
      <c r="S261" s="1347"/>
      <c r="T261" s="1345"/>
      <c r="U261" s="200"/>
      <c r="V261" s="1342"/>
      <c r="W261" s="1334"/>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row>
    <row r="262" spans="1:47" ht="15">
      <c r="A262" s="548"/>
      <c r="B262"/>
      <c r="C262"/>
      <c r="D262" s="183"/>
      <c r="E262" s="183"/>
      <c r="F262" s="548"/>
      <c r="G262" s="548"/>
      <c r="H262" s="1342"/>
      <c r="I262" s="1334"/>
      <c r="J262" s="1334"/>
      <c r="K262" s="189"/>
      <c r="L262" s="183"/>
      <c r="M262" s="1340"/>
      <c r="N262" s="1352"/>
      <c r="O262" s="283"/>
      <c r="P262" s="183"/>
      <c r="Q262" s="183"/>
      <c r="R262" s="1347"/>
      <c r="S262" s="1347"/>
      <c r="T262" s="1345"/>
      <c r="U262" s="200"/>
      <c r="V262" s="1342"/>
      <c r="W262" s="1334"/>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row>
    <row r="263" spans="1:47" ht="15">
      <c r="A263" s="548"/>
      <c r="B263"/>
      <c r="C263"/>
      <c r="D263" s="183"/>
      <c r="E263" s="183"/>
      <c r="F263" s="548"/>
      <c r="G263" s="548"/>
      <c r="H263" s="1343"/>
      <c r="I263" s="1334"/>
      <c r="J263" s="1334"/>
      <c r="K263" s="189"/>
      <c r="L263" s="183"/>
      <c r="M263" s="1340"/>
      <c r="N263" s="1351"/>
      <c r="O263" s="283"/>
      <c r="P263" s="183"/>
      <c r="Q263" s="183"/>
      <c r="R263" s="1347"/>
      <c r="S263" s="1347"/>
      <c r="T263" s="1345"/>
      <c r="U263" s="200"/>
      <c r="V263" s="1342"/>
      <c r="W263" s="1334"/>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row>
    <row r="264" spans="1:47" ht="15">
      <c r="A264" s="548"/>
      <c r="B264"/>
      <c r="C264"/>
      <c r="D264" s="183"/>
      <c r="E264" s="183"/>
      <c r="F264" s="548"/>
      <c r="G264" s="548"/>
      <c r="H264" s="1342"/>
      <c r="I264" s="1334"/>
      <c r="J264" s="1334"/>
      <c r="K264" s="189"/>
      <c r="L264" s="183"/>
      <c r="M264" s="1344"/>
      <c r="N264" s="1352"/>
      <c r="O264" s="283"/>
      <c r="P264" s="183"/>
      <c r="Q264" s="183"/>
      <c r="R264" s="1347"/>
      <c r="S264" s="1347"/>
      <c r="T264" s="1345"/>
      <c r="U264" s="200"/>
      <c r="V264" s="1342"/>
      <c r="W264" s="1334"/>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row>
    <row r="265" spans="1:47" ht="15">
      <c r="A265" s="548"/>
      <c r="B265"/>
      <c r="C265"/>
      <c r="E265"/>
      <c r="F265" s="548"/>
      <c r="G265" s="548"/>
      <c r="H265" s="1342"/>
      <c r="I265" s="1334"/>
      <c r="J265" s="1334"/>
      <c r="K265" s="189"/>
      <c r="L265" s="183"/>
      <c r="M265" s="1340"/>
      <c r="N265" s="1352"/>
      <c r="O265" s="283"/>
      <c r="P265" s="183"/>
      <c r="Q265" s="183"/>
      <c r="R265" s="1347"/>
      <c r="S265" s="1347"/>
      <c r="T265" s="1345"/>
      <c r="U265" s="200"/>
      <c r="V265" s="1342"/>
      <c r="W265" s="1334"/>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row>
    <row r="266" spans="1:47" ht="15">
      <c r="A266" s="548"/>
      <c r="B266"/>
      <c r="C266"/>
      <c r="D266" s="183"/>
      <c r="E266"/>
      <c r="F266" s="548"/>
      <c r="G266" s="548"/>
      <c r="H266" s="1342"/>
      <c r="I266" s="1334"/>
      <c r="J266" s="1334"/>
      <c r="K266" s="189"/>
      <c r="L266" s="183"/>
      <c r="M266" s="1340"/>
      <c r="N266" s="1352"/>
      <c r="O266" s="283"/>
      <c r="P266" s="183"/>
      <c r="Q266" s="183"/>
      <c r="R266" s="1347"/>
      <c r="S266" s="1347"/>
      <c r="T266" s="1345"/>
      <c r="U266" s="200"/>
      <c r="V266" s="1342"/>
      <c r="W266" s="1334"/>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row>
    <row r="267" spans="1:47" ht="15">
      <c r="A267" s="548"/>
      <c r="B267"/>
      <c r="C267"/>
      <c r="E267"/>
      <c r="F267" s="548"/>
      <c r="G267" s="548"/>
      <c r="H267" s="1342"/>
      <c r="I267" s="1334"/>
      <c r="J267" s="1334"/>
      <c r="K267" s="189"/>
      <c r="L267" s="183"/>
      <c r="M267" s="1340"/>
      <c r="N267" s="1352"/>
      <c r="O267" s="283"/>
      <c r="P267" s="183"/>
      <c r="Q267" s="183"/>
      <c r="R267" s="1347"/>
      <c r="S267" s="1347"/>
      <c r="T267" s="1345"/>
      <c r="U267" s="200"/>
      <c r="V267" s="1342"/>
      <c r="W267" s="1334"/>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row>
    <row r="268" spans="1:47" ht="15">
      <c r="A268" s="548"/>
      <c r="B268"/>
      <c r="C268"/>
      <c r="D268" s="183"/>
      <c r="E268"/>
      <c r="F268" s="548"/>
      <c r="G268" s="548"/>
      <c r="H268" s="1342"/>
      <c r="I268" s="1334"/>
      <c r="J268" s="1334"/>
      <c r="K268" s="189"/>
      <c r="L268" s="183"/>
      <c r="M268" s="1344"/>
      <c r="N268" s="1352"/>
      <c r="O268" s="283"/>
      <c r="P268" s="183"/>
      <c r="Q268" s="183"/>
      <c r="R268" s="1347"/>
      <c r="S268" s="1347"/>
      <c r="T268" s="1345"/>
      <c r="U268" s="200"/>
      <c r="V268" s="1342"/>
      <c r="W268" s="1334"/>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row>
    <row r="269" spans="1:47" ht="15">
      <c r="A269" s="548"/>
      <c r="B269"/>
      <c r="C269"/>
      <c r="D269" s="183"/>
      <c r="E269" s="183"/>
      <c r="F269" s="548"/>
      <c r="G269" s="548"/>
      <c r="H269" s="1342"/>
      <c r="I269" s="1334"/>
      <c r="J269" s="1334"/>
      <c r="K269" s="189"/>
      <c r="L269" s="183"/>
      <c r="M269" s="1340"/>
      <c r="N269" s="1352"/>
      <c r="O269" s="283"/>
      <c r="P269" s="183"/>
      <c r="Q269" s="183"/>
      <c r="R269" s="1347"/>
      <c r="S269" s="1347"/>
      <c r="T269" s="1345"/>
      <c r="U269" s="200"/>
      <c r="V269" s="1342"/>
      <c r="W269" s="1334"/>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row>
    <row r="270" spans="1:47" ht="15">
      <c r="A270" s="548"/>
      <c r="B270"/>
      <c r="C270"/>
      <c r="D270" s="183"/>
      <c r="E270" s="183"/>
      <c r="F270" s="548"/>
      <c r="G270" s="548"/>
      <c r="H270" s="1343"/>
      <c r="I270" s="1334"/>
      <c r="J270" s="1334"/>
      <c r="K270" s="189"/>
      <c r="L270" s="183"/>
      <c r="M270" s="1340"/>
      <c r="N270" s="1352"/>
      <c r="O270" s="283"/>
      <c r="P270" s="183"/>
      <c r="Q270" s="183"/>
      <c r="R270" s="1347"/>
      <c r="S270" s="1347"/>
      <c r="T270" s="1345"/>
      <c r="U270" s="200"/>
      <c r="V270" s="1342"/>
      <c r="W270" s="1334"/>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row>
    <row r="271" spans="1:47" ht="15">
      <c r="A271" s="548"/>
      <c r="B271"/>
      <c r="C271"/>
      <c r="D271" s="183"/>
      <c r="E271" s="183"/>
      <c r="F271" s="548"/>
      <c r="G271" s="548"/>
      <c r="H271" s="1342"/>
      <c r="I271" s="1334"/>
      <c r="J271" s="1334"/>
      <c r="K271" s="189"/>
      <c r="L271" s="183"/>
      <c r="M271" s="1344"/>
      <c r="N271" s="1352"/>
      <c r="O271" s="283"/>
      <c r="P271" s="183"/>
      <c r="Q271" s="183"/>
      <c r="R271" s="1347"/>
      <c r="S271" s="1347"/>
      <c r="T271" s="1345"/>
      <c r="U271" s="200"/>
      <c r="V271" s="1342"/>
      <c r="W271" s="1334"/>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row>
    <row r="272" spans="1:47" ht="15">
      <c r="A272" s="548"/>
      <c r="B272"/>
      <c r="C272"/>
      <c r="D272" s="183"/>
      <c r="E272" s="183"/>
      <c r="F272" s="548"/>
      <c r="G272" s="548"/>
      <c r="H272" s="1342"/>
      <c r="I272" s="1334"/>
      <c r="J272" s="1334"/>
      <c r="K272" s="189"/>
      <c r="L272" s="183"/>
      <c r="M272" s="1340"/>
      <c r="N272" s="1351"/>
      <c r="O272" s="283"/>
      <c r="P272" s="183"/>
      <c r="Q272" s="183"/>
      <c r="R272" s="1347"/>
      <c r="S272" s="1347"/>
      <c r="T272" s="1345"/>
      <c r="U272" s="200"/>
      <c r="V272" s="1342"/>
      <c r="W272" s="1334"/>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row>
    <row r="273" spans="1:47" ht="15">
      <c r="A273" s="548"/>
      <c r="B273"/>
      <c r="C273"/>
      <c r="D273" s="183"/>
      <c r="E273" s="183"/>
      <c r="F273" s="548"/>
      <c r="G273" s="548"/>
      <c r="H273" s="1342"/>
      <c r="I273" s="1334"/>
      <c r="J273" s="1334"/>
      <c r="K273" s="189"/>
      <c r="L273" s="183"/>
      <c r="M273" s="1340"/>
      <c r="N273" s="1352"/>
      <c r="O273" s="283"/>
      <c r="P273" s="183"/>
      <c r="Q273" s="183"/>
      <c r="R273" s="1347"/>
      <c r="S273" s="1347"/>
      <c r="T273" s="1345"/>
      <c r="U273" s="200"/>
      <c r="V273" s="1342"/>
      <c r="W273" s="1334"/>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row>
    <row r="274" spans="1:47" ht="15">
      <c r="A274" s="548"/>
      <c r="B274"/>
      <c r="C274"/>
      <c r="D274" s="183"/>
      <c r="E274" s="183"/>
      <c r="F274" s="548"/>
      <c r="G274" s="548"/>
      <c r="H274" s="1342"/>
      <c r="I274" s="1334"/>
      <c r="J274" s="1334"/>
      <c r="K274" s="189"/>
      <c r="L274" s="183"/>
      <c r="M274" s="1344"/>
      <c r="N274" s="1352"/>
      <c r="O274" s="283"/>
      <c r="P274" s="183"/>
      <c r="Q274" s="183"/>
      <c r="R274" s="1347"/>
      <c r="S274" s="1347"/>
      <c r="T274" s="1345"/>
      <c r="U274" s="200"/>
      <c r="V274" s="1342"/>
      <c r="W274" s="1334"/>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row>
    <row r="275" spans="1:47" ht="15">
      <c r="A275" s="548"/>
      <c r="B275"/>
      <c r="C275"/>
      <c r="D275" s="183"/>
      <c r="E275"/>
      <c r="F275" s="548"/>
      <c r="G275" s="548"/>
      <c r="H275" s="1342"/>
      <c r="I275" s="1334"/>
      <c r="J275" s="1334"/>
      <c r="K275" s="189"/>
      <c r="L275" s="183"/>
      <c r="M275" s="1340"/>
      <c r="N275" s="1352"/>
      <c r="O275" s="283"/>
      <c r="P275" s="183"/>
      <c r="Q275" s="183"/>
      <c r="R275" s="1347"/>
      <c r="S275" s="1347"/>
      <c r="T275" s="1345"/>
      <c r="U275" s="200"/>
      <c r="V275" s="1342"/>
      <c r="W275" s="1334"/>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row>
    <row r="276" spans="1:47" ht="15">
      <c r="A276" s="548"/>
      <c r="B276"/>
      <c r="C276"/>
      <c r="D276" s="183"/>
      <c r="E276" s="183"/>
      <c r="F276" s="548"/>
      <c r="G276" s="548"/>
      <c r="H276" s="1342"/>
      <c r="I276" s="1334"/>
      <c r="J276" s="1334"/>
      <c r="K276" s="189"/>
      <c r="L276" s="183"/>
      <c r="M276" s="1344"/>
      <c r="N276" s="1352"/>
      <c r="O276" s="283"/>
      <c r="P276" s="183"/>
      <c r="Q276" s="183"/>
      <c r="R276" s="1347"/>
      <c r="S276" s="1347"/>
      <c r="T276" s="1345"/>
      <c r="U276" s="200"/>
      <c r="V276" s="1342"/>
      <c r="W276" s="1334"/>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row>
    <row r="277" spans="1:47" ht="15">
      <c r="A277" s="548"/>
      <c r="B277"/>
      <c r="C277"/>
      <c r="D277" s="183"/>
      <c r="E277" s="183"/>
      <c r="F277" s="548"/>
      <c r="G277" s="548"/>
      <c r="H277" s="1343"/>
      <c r="I277" s="1334"/>
      <c r="J277" s="1334"/>
      <c r="K277" s="189"/>
      <c r="L277" s="183"/>
      <c r="M277" s="1344"/>
      <c r="N277" s="1352"/>
      <c r="O277" s="283"/>
      <c r="P277" s="183"/>
      <c r="Q277" s="183"/>
      <c r="R277" s="1347"/>
      <c r="S277" s="1347"/>
      <c r="T277" s="1345"/>
      <c r="U277" s="200"/>
      <c r="V277" s="1342"/>
      <c r="W277" s="1334"/>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row>
    <row r="278" spans="1:47" ht="15">
      <c r="A278" s="548"/>
      <c r="B278"/>
      <c r="C278"/>
      <c r="D278" s="183"/>
      <c r="E278" s="183"/>
      <c r="F278" s="548"/>
      <c r="G278" s="548"/>
      <c r="H278" s="1342"/>
      <c r="I278" s="1334"/>
      <c r="J278" s="1334"/>
      <c r="K278" s="189"/>
      <c r="L278" s="183"/>
      <c r="M278" s="1340"/>
      <c r="N278" s="1351"/>
      <c r="O278" s="283"/>
      <c r="P278" s="183"/>
      <c r="Q278" s="183"/>
      <c r="R278" s="1347"/>
      <c r="S278" s="1347"/>
      <c r="T278" s="1345"/>
      <c r="U278" s="200"/>
      <c r="V278" s="1342"/>
      <c r="W278" s="1334"/>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row>
    <row r="279" spans="1:47" ht="15">
      <c r="A279" s="548"/>
      <c r="B279"/>
      <c r="C279"/>
      <c r="D279" s="183"/>
      <c r="E279" s="183"/>
      <c r="F279" s="548"/>
      <c r="G279" s="548"/>
      <c r="H279" s="1342"/>
      <c r="I279" s="1334"/>
      <c r="J279" s="1334"/>
      <c r="K279" s="189"/>
      <c r="L279" s="183"/>
      <c r="M279" s="1340"/>
      <c r="N279" s="1352"/>
      <c r="O279" s="283"/>
      <c r="P279" s="183"/>
      <c r="Q279" s="183"/>
      <c r="R279" s="1347"/>
      <c r="S279" s="1347"/>
      <c r="T279" s="1345"/>
      <c r="U279" s="200"/>
      <c r="V279" s="1342"/>
      <c r="W279" s="1334"/>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row>
    <row r="280" spans="1:47" ht="15">
      <c r="A280" s="548"/>
      <c r="B280"/>
      <c r="C280"/>
      <c r="D280" s="183"/>
      <c r="E280" s="183"/>
      <c r="F280" s="548"/>
      <c r="G280" s="548"/>
      <c r="H280" s="1342"/>
      <c r="I280" s="1334"/>
      <c r="J280" s="1334"/>
      <c r="K280" s="189"/>
      <c r="L280" s="183"/>
      <c r="M280" s="1340"/>
      <c r="N280" s="1352"/>
      <c r="O280" s="283"/>
      <c r="P280" s="183"/>
      <c r="Q280" s="183"/>
      <c r="R280" s="1347"/>
      <c r="S280" s="1347"/>
      <c r="T280" s="1345"/>
      <c r="U280" s="200"/>
      <c r="V280" s="1342"/>
      <c r="W280" s="1334"/>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row>
    <row r="281" spans="1:47" ht="15">
      <c r="A281" s="548"/>
      <c r="B281"/>
      <c r="C281"/>
      <c r="D281" s="183"/>
      <c r="E281" s="183"/>
      <c r="F281" s="548"/>
      <c r="G281" s="548"/>
      <c r="H281" s="1342"/>
      <c r="I281" s="1334"/>
      <c r="J281" s="1334"/>
      <c r="K281" s="189"/>
      <c r="L281" s="183"/>
      <c r="M281" s="1344"/>
      <c r="N281" s="1352"/>
      <c r="O281" s="283"/>
      <c r="P281" s="265"/>
      <c r="Q281" s="200"/>
      <c r="R281" s="1347"/>
      <c r="S281" s="1347"/>
      <c r="T281" s="1345"/>
      <c r="U281" s="200"/>
      <c r="V281" s="1342"/>
      <c r="W281" s="1334"/>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row>
    <row r="282" spans="1:47" ht="15">
      <c r="A282" s="548"/>
      <c r="B282"/>
      <c r="C282"/>
      <c r="D282" s="183"/>
      <c r="E282" s="183"/>
      <c r="F282" s="548"/>
      <c r="G282" s="548"/>
      <c r="H282" s="1342"/>
      <c r="I282" s="1334"/>
      <c r="J282" s="1334"/>
      <c r="K282" s="189"/>
      <c r="L282" s="183"/>
      <c r="M282" s="1340"/>
      <c r="N282" s="1352"/>
      <c r="O282" s="283"/>
      <c r="P282" s="183"/>
      <c r="Q282" s="183"/>
      <c r="R282" s="1347"/>
      <c r="S282" s="1347"/>
      <c r="T282" s="1345"/>
      <c r="U282" s="200"/>
      <c r="V282" s="1342"/>
      <c r="W282" s="1334"/>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row>
    <row r="283" spans="1:47" ht="15">
      <c r="A283" s="548"/>
      <c r="B283"/>
      <c r="C283"/>
      <c r="D283" s="183"/>
      <c r="E283" s="183"/>
      <c r="F283" s="548"/>
      <c r="G283" s="548"/>
      <c r="H283" s="1342"/>
      <c r="I283" s="1334"/>
      <c r="J283" s="1334"/>
      <c r="K283" s="189"/>
      <c r="L283" s="183"/>
      <c r="M283" s="1344"/>
      <c r="N283" s="1352"/>
      <c r="O283" s="283"/>
      <c r="P283" s="183"/>
      <c r="Q283" s="183"/>
      <c r="R283" s="1347"/>
      <c r="S283" s="1347"/>
      <c r="T283" s="1345"/>
      <c r="U283" s="200"/>
      <c r="V283" s="1342"/>
      <c r="W283" s="1334"/>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row>
    <row r="284" spans="1:47" ht="15">
      <c r="A284" s="548"/>
      <c r="B284"/>
      <c r="C284"/>
      <c r="D284" s="183"/>
      <c r="E284" s="183"/>
      <c r="F284" s="548"/>
      <c r="G284" s="548"/>
      <c r="H284" s="1342"/>
      <c r="I284" s="1334"/>
      <c r="J284" s="1334"/>
      <c r="K284" s="189"/>
      <c r="L284" s="183"/>
      <c r="M284" s="1340"/>
      <c r="N284" s="1352"/>
      <c r="O284" s="283"/>
      <c r="P284" s="183"/>
      <c r="Q284" s="183"/>
      <c r="R284" s="1347"/>
      <c r="S284" s="1347"/>
      <c r="T284" s="1345"/>
      <c r="U284" s="200"/>
      <c r="V284" s="1342"/>
      <c r="W284" s="1334"/>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row>
    <row r="285" spans="1:47" ht="15">
      <c r="A285" s="548"/>
      <c r="B285"/>
      <c r="C285"/>
      <c r="D285" s="183"/>
      <c r="E285" s="183"/>
      <c r="F285" s="548"/>
      <c r="G285" s="548"/>
      <c r="H285" s="1342"/>
      <c r="I285" s="1334"/>
      <c r="J285" s="1334"/>
      <c r="K285" s="189"/>
      <c r="L285" s="183"/>
      <c r="M285" s="1344"/>
      <c r="N285" s="1352"/>
      <c r="O285" s="283"/>
      <c r="P285" s="183"/>
      <c r="Q285" s="183"/>
      <c r="R285" s="1347"/>
      <c r="S285" s="1347"/>
      <c r="T285" s="1345"/>
      <c r="U285" s="200"/>
      <c r="V285" s="1342"/>
      <c r="W285" s="1334"/>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row>
    <row r="286" spans="1:47" ht="15">
      <c r="A286" s="548"/>
      <c r="B286"/>
      <c r="C286"/>
      <c r="D286" s="183"/>
      <c r="E286"/>
      <c r="F286" s="548"/>
      <c r="G286" s="548"/>
      <c r="H286" s="1342"/>
      <c r="I286" s="1334"/>
      <c r="J286" s="1334"/>
      <c r="K286" s="189"/>
      <c r="L286" s="183"/>
      <c r="M286" s="1340"/>
      <c r="N286" s="1351"/>
      <c r="O286" s="283"/>
      <c r="P286" s="183"/>
      <c r="Q286" s="183"/>
      <c r="R286" s="1347"/>
      <c r="S286" s="1347"/>
      <c r="T286" s="1345"/>
      <c r="U286" s="200"/>
      <c r="V286" s="1342"/>
      <c r="W286" s="1334"/>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row>
    <row r="287" spans="1:47">
      <c r="A287" s="548"/>
      <c r="B287"/>
      <c r="C287"/>
      <c r="D287" s="183"/>
      <c r="E287" s="183"/>
      <c r="F287" s="548"/>
      <c r="G287" s="548"/>
      <c r="H287" s="1342"/>
      <c r="I287" s="1334"/>
      <c r="J287" s="1334"/>
      <c r="K287" s="189"/>
      <c r="L287" s="183"/>
      <c r="M287" s="1340"/>
      <c r="N287" s="1352"/>
      <c r="O287" s="283"/>
      <c r="P287" s="200"/>
      <c r="Q287" s="200"/>
      <c r="R287" s="200"/>
      <c r="S287" s="200"/>
      <c r="T287" s="200"/>
      <c r="U287" s="200"/>
      <c r="V287" s="1342"/>
      <c r="W287" s="1334"/>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row>
    <row r="288" spans="1:47">
      <c r="A288" s="548"/>
      <c r="B288"/>
      <c r="C288"/>
      <c r="D288" s="183"/>
      <c r="E288" s="183"/>
      <c r="F288" s="548"/>
      <c r="G288" s="548"/>
      <c r="H288" s="1342"/>
      <c r="I288" s="1334"/>
      <c r="J288" s="1334"/>
      <c r="K288" s="189"/>
      <c r="L288" s="183"/>
      <c r="M288" s="1340"/>
      <c r="N288" s="1352"/>
      <c r="O288" s="283"/>
      <c r="P288" s="283"/>
      <c r="Q288" s="1348"/>
      <c r="R288" s="283"/>
      <c r="S288" s="283"/>
      <c r="T288" s="1345"/>
      <c r="U288" s="200"/>
      <c r="V288" s="1342"/>
      <c r="W288" s="1334"/>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row>
    <row r="289" spans="1:47" ht="15">
      <c r="A289" s="548"/>
      <c r="B289"/>
      <c r="C289"/>
      <c r="D289" s="183"/>
      <c r="E289" s="183"/>
      <c r="F289" s="548"/>
      <c r="G289" s="548"/>
      <c r="H289" s="1342"/>
      <c r="I289" s="1334"/>
      <c r="J289" s="1334"/>
      <c r="K289" s="189"/>
      <c r="L289" s="183"/>
      <c r="M289" s="1340"/>
      <c r="N289" s="1352"/>
      <c r="O289" s="283"/>
      <c r="P289" s="1355"/>
      <c r="Q289" s="200"/>
      <c r="R289" s="1347"/>
      <c r="S289" s="1347"/>
      <c r="T289" s="1345"/>
      <c r="U289" s="200"/>
      <c r="V289" s="1342"/>
      <c r="W289" s="1334"/>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row>
    <row r="290" spans="1:47" ht="15">
      <c r="A290" s="548"/>
      <c r="B290"/>
      <c r="C290"/>
      <c r="D290" s="183"/>
      <c r="E290" s="183"/>
      <c r="F290" s="548"/>
      <c r="G290" s="548"/>
      <c r="H290" s="1342"/>
      <c r="I290" s="1334"/>
      <c r="J290" s="1334"/>
      <c r="K290" s="189"/>
      <c r="L290" s="183"/>
      <c r="M290" s="1340"/>
      <c r="N290" s="1352"/>
      <c r="O290" s="283"/>
      <c r="P290" s="1355"/>
      <c r="Q290" s="200"/>
      <c r="R290" s="1347"/>
      <c r="S290" s="1347"/>
      <c r="T290" s="1345"/>
      <c r="U290" s="200"/>
      <c r="V290" s="1342"/>
      <c r="W290" s="1334"/>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row>
    <row r="291" spans="1:47" ht="15">
      <c r="A291" s="548"/>
      <c r="B291"/>
      <c r="C291"/>
      <c r="D291" s="183"/>
      <c r="E291"/>
      <c r="F291" s="548"/>
      <c r="G291" s="548"/>
      <c r="H291" s="1342"/>
      <c r="I291" s="1334"/>
      <c r="J291" s="1334"/>
      <c r="K291" s="189"/>
      <c r="L291" s="183"/>
      <c r="M291" s="1340"/>
      <c r="N291" s="1352"/>
      <c r="O291" s="283"/>
      <c r="P291" s="1355"/>
      <c r="Q291" s="200"/>
      <c r="R291" s="1347"/>
      <c r="S291" s="1347"/>
      <c r="T291" s="1345"/>
      <c r="U291" s="200"/>
      <c r="V291" s="1342"/>
      <c r="W291" s="1334"/>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row>
    <row r="292" spans="1:47" ht="15">
      <c r="A292" s="548"/>
      <c r="B292"/>
      <c r="C292"/>
      <c r="D292" s="183"/>
      <c r="E292" s="183"/>
      <c r="F292" s="548"/>
      <c r="G292" s="548"/>
      <c r="H292" s="1342"/>
      <c r="I292" s="1334"/>
      <c r="J292" s="1334"/>
      <c r="K292" s="189"/>
      <c r="L292" s="183"/>
      <c r="M292" s="1340"/>
      <c r="N292" s="1352"/>
      <c r="O292" s="283"/>
      <c r="P292" s="183"/>
      <c r="Q292" s="183"/>
      <c r="R292" s="1347"/>
      <c r="S292" s="1347"/>
      <c r="T292" s="1345"/>
      <c r="U292" s="200"/>
      <c r="V292" s="1342"/>
      <c r="W292" s="1334"/>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row>
    <row r="293" spans="1:47" ht="15">
      <c r="A293" s="548"/>
      <c r="B293"/>
      <c r="C293"/>
      <c r="D293" s="183"/>
      <c r="E293" s="183"/>
      <c r="F293" s="548"/>
      <c r="G293" s="548"/>
      <c r="H293" s="1342"/>
      <c r="I293" s="1334"/>
      <c r="J293" s="1334"/>
      <c r="K293" s="189"/>
      <c r="L293" s="183"/>
      <c r="M293" s="1340"/>
      <c r="N293" s="1352"/>
      <c r="O293" s="283"/>
      <c r="P293" s="183"/>
      <c r="Q293" s="183"/>
      <c r="R293" s="1347"/>
      <c r="S293" s="1347"/>
      <c r="T293" s="1345"/>
      <c r="U293" s="200"/>
      <c r="V293" s="1342"/>
      <c r="W293" s="1334"/>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row>
    <row r="294" spans="1:47" ht="15">
      <c r="A294" s="548"/>
      <c r="B294"/>
      <c r="C294"/>
      <c r="D294" s="183"/>
      <c r="E294" s="183"/>
      <c r="F294" s="548"/>
      <c r="G294" s="548"/>
      <c r="H294" s="1342"/>
      <c r="I294" s="1334"/>
      <c r="J294" s="1334"/>
      <c r="K294" s="189"/>
      <c r="L294" s="183"/>
      <c r="M294" s="1340"/>
      <c r="N294" s="1352"/>
      <c r="O294" s="283"/>
      <c r="P294" s="183"/>
      <c r="Q294" s="183"/>
      <c r="R294" s="1347"/>
      <c r="S294" s="1347"/>
      <c r="T294" s="1345"/>
      <c r="U294" s="200"/>
      <c r="V294" s="1342"/>
      <c r="W294" s="1334"/>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row>
    <row r="295" spans="1:47" ht="15">
      <c r="A295" s="548"/>
      <c r="B295"/>
      <c r="C295"/>
      <c r="D295" s="183"/>
      <c r="E295"/>
      <c r="F295" s="548"/>
      <c r="G295" s="548"/>
      <c r="H295" s="1342"/>
      <c r="I295" s="1334"/>
      <c r="J295" s="1334"/>
      <c r="K295" s="189"/>
      <c r="L295" s="183"/>
      <c r="M295" s="1340"/>
      <c r="N295" s="1352"/>
      <c r="O295" s="283"/>
      <c r="P295" s="183"/>
      <c r="Q295" s="183"/>
      <c r="R295" s="1347"/>
      <c r="S295" s="1347"/>
      <c r="T295" s="1345"/>
      <c r="U295" s="200"/>
      <c r="V295" s="1342"/>
      <c r="W295" s="1334"/>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row>
    <row r="296" spans="1:47" ht="15">
      <c r="A296" s="548"/>
      <c r="B296"/>
      <c r="C296"/>
      <c r="D296" s="183"/>
      <c r="E296" s="183"/>
      <c r="F296" s="548"/>
      <c r="G296" s="548"/>
      <c r="H296" s="1342"/>
      <c r="I296" s="1334"/>
      <c r="J296" s="1334"/>
      <c r="K296" s="189"/>
      <c r="L296" s="183"/>
      <c r="M296" s="1344"/>
      <c r="N296" s="1352"/>
      <c r="O296" s="283"/>
      <c r="P296" s="183"/>
      <c r="Q296" s="183"/>
      <c r="R296" s="1347"/>
      <c r="S296" s="1347"/>
      <c r="T296" s="1345"/>
      <c r="U296" s="200"/>
      <c r="V296" s="1342"/>
      <c r="W296" s="1334"/>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row>
    <row r="297" spans="1:47" ht="15">
      <c r="A297" s="548"/>
      <c r="B297"/>
      <c r="C297"/>
      <c r="D297" s="183"/>
      <c r="E297" s="183"/>
      <c r="F297" s="548"/>
      <c r="G297" s="548"/>
      <c r="H297" s="1342"/>
      <c r="I297" s="1334"/>
      <c r="J297" s="1334"/>
      <c r="K297" s="189"/>
      <c r="L297" s="183"/>
      <c r="M297" s="1340"/>
      <c r="N297" s="1352"/>
      <c r="O297" s="283"/>
      <c r="P297" s="183"/>
      <c r="Q297" s="183"/>
      <c r="R297" s="1347"/>
      <c r="S297" s="1347"/>
      <c r="T297" s="1345"/>
      <c r="U297" s="200"/>
      <c r="V297" s="1342"/>
      <c r="W297" s="1334"/>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row>
    <row r="298" spans="1:47" ht="15">
      <c r="A298" s="548"/>
      <c r="B298"/>
      <c r="C298"/>
      <c r="D298" s="183"/>
      <c r="E298" s="183"/>
      <c r="F298" s="548"/>
      <c r="G298" s="548"/>
      <c r="H298" s="1342"/>
      <c r="I298" s="1334"/>
      <c r="J298" s="1334"/>
      <c r="K298" s="189"/>
      <c r="L298" s="183"/>
      <c r="M298" s="1340"/>
      <c r="N298" s="1352"/>
      <c r="O298" s="283"/>
      <c r="P298" s="183"/>
      <c r="Q298" s="183"/>
      <c r="R298" s="1347"/>
      <c r="S298" s="1347"/>
      <c r="T298" s="1345"/>
      <c r="U298" s="200"/>
      <c r="V298" s="1342"/>
      <c r="W298" s="1334"/>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row>
    <row r="299" spans="1:47" ht="15">
      <c r="A299" s="548"/>
      <c r="B299"/>
      <c r="C299"/>
      <c r="D299" s="183"/>
      <c r="E299" s="183"/>
      <c r="F299" s="548"/>
      <c r="G299" s="548"/>
      <c r="H299" s="1342"/>
      <c r="I299" s="1334"/>
      <c r="J299" s="1334"/>
      <c r="K299" s="189"/>
      <c r="L299" s="183"/>
      <c r="M299" s="1340"/>
      <c r="N299" s="1352"/>
      <c r="O299" s="283"/>
      <c r="P299" s="183"/>
      <c r="Q299" s="183"/>
      <c r="R299" s="1347"/>
      <c r="S299" s="1347"/>
      <c r="T299" s="1345"/>
      <c r="U299" s="200"/>
      <c r="V299" s="1342"/>
      <c r="W299" s="1334"/>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row>
    <row r="300" spans="1:47" ht="15">
      <c r="A300" s="548"/>
      <c r="B300"/>
      <c r="C300"/>
      <c r="D300" s="183"/>
      <c r="E300" s="183"/>
      <c r="F300" s="548"/>
      <c r="G300" s="548"/>
      <c r="H300" s="1342"/>
      <c r="I300" s="1334"/>
      <c r="J300" s="1334"/>
      <c r="K300" s="189"/>
      <c r="L300" s="183"/>
      <c r="M300" s="1340"/>
      <c r="N300" s="1352"/>
      <c r="O300" s="283"/>
      <c r="P300" s="265"/>
      <c r="Q300" s="200"/>
      <c r="R300" s="1347"/>
      <c r="S300" s="1347"/>
      <c r="T300" s="1345"/>
      <c r="U300" s="200"/>
      <c r="V300" s="1342"/>
      <c r="W300" s="1334"/>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row>
    <row r="301" spans="1:47" ht="15">
      <c r="A301" s="548"/>
      <c r="B301"/>
      <c r="C301"/>
      <c r="D301" s="183"/>
      <c r="E301" s="183"/>
      <c r="F301" s="548"/>
      <c r="G301" s="548"/>
      <c r="H301" s="1342"/>
      <c r="I301" s="1334"/>
      <c r="J301" s="1334"/>
      <c r="K301" s="189"/>
      <c r="L301" s="183"/>
      <c r="M301" s="1340"/>
      <c r="N301" s="1352"/>
      <c r="O301" s="283"/>
      <c r="P301" s="265"/>
      <c r="Q301" s="200"/>
      <c r="R301" s="1347"/>
      <c r="S301" s="1347"/>
      <c r="T301" s="1345"/>
      <c r="U301" s="200"/>
      <c r="V301" s="1342"/>
      <c r="W301" s="1334"/>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row>
    <row r="302" spans="1:47" ht="15">
      <c r="A302" s="548"/>
      <c r="B302"/>
      <c r="C302"/>
      <c r="D302" s="183"/>
      <c r="E302"/>
      <c r="F302" s="548"/>
      <c r="G302" s="548"/>
      <c r="H302" s="1342"/>
      <c r="I302" s="1334"/>
      <c r="J302" s="1334"/>
      <c r="K302" s="189"/>
      <c r="L302" s="183"/>
      <c r="M302" s="1340"/>
      <c r="N302" s="1352"/>
      <c r="O302" s="283"/>
      <c r="P302" s="265"/>
      <c r="Q302" s="200"/>
      <c r="R302" s="1347"/>
      <c r="S302" s="1347"/>
      <c r="T302" s="1345"/>
      <c r="U302" s="200"/>
      <c r="V302" s="1342"/>
      <c r="W302" s="1334"/>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row>
    <row r="303" spans="1:47" ht="15">
      <c r="A303" s="548"/>
      <c r="B303"/>
      <c r="C303"/>
      <c r="D303" s="183"/>
      <c r="E303" s="183"/>
      <c r="F303" s="548"/>
      <c r="G303" s="548"/>
      <c r="H303" s="1342"/>
      <c r="I303" s="1334"/>
      <c r="J303" s="1334"/>
      <c r="K303" s="189"/>
      <c r="L303" s="183"/>
      <c r="M303" s="1340"/>
      <c r="N303" s="1352"/>
      <c r="O303" s="283"/>
      <c r="P303" s="265"/>
      <c r="Q303" s="200"/>
      <c r="R303" s="1347"/>
      <c r="S303" s="1347"/>
      <c r="T303" s="1345"/>
      <c r="U303" s="200"/>
      <c r="V303" s="1342"/>
      <c r="W303" s="1334"/>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row>
    <row r="304" spans="1:47" ht="15">
      <c r="A304" s="548"/>
      <c r="B304"/>
      <c r="C304"/>
      <c r="D304" s="183"/>
      <c r="E304"/>
      <c r="F304" s="548"/>
      <c r="G304" s="548"/>
      <c r="H304" s="1342"/>
      <c r="I304" s="1334"/>
      <c r="J304" s="1334"/>
      <c r="K304" s="189"/>
      <c r="L304" s="183"/>
      <c r="M304" s="1340"/>
      <c r="N304" s="1352"/>
      <c r="O304" s="283"/>
      <c r="P304" s="265"/>
      <c r="Q304" s="200"/>
      <c r="R304" s="1347"/>
      <c r="S304" s="1347"/>
      <c r="T304" s="1345"/>
      <c r="U304" s="200"/>
      <c r="V304" s="1342"/>
      <c r="W304" s="1334"/>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row>
    <row r="305" spans="1:47" ht="15">
      <c r="A305" s="548"/>
      <c r="B305"/>
      <c r="C305"/>
      <c r="D305" s="183"/>
      <c r="E305" s="183"/>
      <c r="F305" s="548"/>
      <c r="G305" s="548"/>
      <c r="H305" s="1342"/>
      <c r="I305" s="1334"/>
      <c r="J305" s="1334"/>
      <c r="K305" s="189"/>
      <c r="L305" s="183"/>
      <c r="M305" s="1340"/>
      <c r="N305" s="1352"/>
      <c r="O305" s="283"/>
      <c r="P305" s="265"/>
      <c r="Q305" s="200"/>
      <c r="R305" s="1347"/>
      <c r="S305" s="1347"/>
      <c r="T305" s="1345"/>
      <c r="U305" s="200"/>
      <c r="V305" s="1342"/>
      <c r="W305" s="1334"/>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row>
    <row r="306" spans="1:47" ht="15">
      <c r="A306" s="548"/>
      <c r="B306"/>
      <c r="C306"/>
      <c r="D306" s="183"/>
      <c r="E306" s="183"/>
      <c r="F306" s="548"/>
      <c r="G306" s="548"/>
      <c r="H306" s="1342"/>
      <c r="I306" s="1334"/>
      <c r="J306" s="1334"/>
      <c r="K306" s="189"/>
      <c r="L306" s="183"/>
      <c r="M306" s="1340"/>
      <c r="N306" s="1352"/>
      <c r="O306" s="283"/>
      <c r="P306" s="265"/>
      <c r="Q306" s="200"/>
      <c r="R306" s="1347"/>
      <c r="S306" s="1347"/>
      <c r="T306" s="1345"/>
      <c r="U306" s="200"/>
      <c r="V306" s="1342"/>
      <c r="W306" s="1334"/>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row>
    <row r="307" spans="1:47" ht="15">
      <c r="A307" s="548"/>
      <c r="B307"/>
      <c r="C307"/>
      <c r="D307" s="183"/>
      <c r="E307" s="183"/>
      <c r="F307" s="548"/>
      <c r="G307" s="548"/>
      <c r="H307" s="1342"/>
      <c r="I307" s="1334"/>
      <c r="J307" s="1334"/>
      <c r="K307" s="189"/>
      <c r="L307" s="183"/>
      <c r="M307" s="1340"/>
      <c r="N307" s="1352"/>
      <c r="O307" s="283"/>
      <c r="P307" s="265"/>
      <c r="Q307" s="200"/>
      <c r="R307" s="1347"/>
      <c r="S307" s="1347"/>
      <c r="T307" s="1345"/>
      <c r="U307" s="200"/>
      <c r="V307" s="1342"/>
      <c r="W307" s="1334"/>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row>
    <row r="308" spans="1:47" ht="15">
      <c r="A308" s="548"/>
      <c r="B308"/>
      <c r="C308"/>
      <c r="D308" s="183"/>
      <c r="E308" s="183"/>
      <c r="F308" s="548"/>
      <c r="G308" s="548"/>
      <c r="H308" s="1342"/>
      <c r="I308" s="1334"/>
      <c r="J308" s="1334"/>
      <c r="K308" s="189"/>
      <c r="L308" s="183"/>
      <c r="M308" s="1340"/>
      <c r="N308" s="1352"/>
      <c r="O308" s="283"/>
      <c r="P308" s="265"/>
      <c r="Q308" s="200"/>
      <c r="R308" s="1347"/>
      <c r="S308" s="1347"/>
      <c r="T308" s="1345"/>
      <c r="U308" s="200"/>
      <c r="V308" s="1342"/>
      <c r="W308" s="1334"/>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row>
    <row r="309" spans="1:47" ht="15">
      <c r="A309" s="548"/>
      <c r="B309"/>
      <c r="C309"/>
      <c r="D309" s="183"/>
      <c r="E309"/>
      <c r="F309" s="548"/>
      <c r="G309" s="548"/>
      <c r="H309" s="1342"/>
      <c r="I309" s="1334"/>
      <c r="J309" s="1334"/>
      <c r="K309" s="189"/>
      <c r="L309" s="183"/>
      <c r="M309" s="1340"/>
      <c r="N309" s="1352"/>
      <c r="O309" s="283"/>
      <c r="P309" s="265"/>
      <c r="Q309" s="200"/>
      <c r="R309" s="1347"/>
      <c r="S309" s="1347"/>
      <c r="T309" s="1345"/>
      <c r="U309" s="200"/>
      <c r="V309" s="1342"/>
      <c r="W309" s="1334"/>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row>
    <row r="310" spans="1:47" ht="15">
      <c r="A310" s="548"/>
      <c r="B310"/>
      <c r="C310"/>
      <c r="D310" s="183"/>
      <c r="E310" s="183"/>
      <c r="F310" s="548"/>
      <c r="G310" s="548"/>
      <c r="H310" s="1342"/>
      <c r="I310" s="1334"/>
      <c r="J310" s="1334"/>
      <c r="K310" s="189"/>
      <c r="L310" s="183"/>
      <c r="M310" s="1340"/>
      <c r="N310" s="1352"/>
      <c r="O310" s="283"/>
      <c r="P310" s="265"/>
      <c r="Q310" s="200"/>
      <c r="R310" s="1347"/>
      <c r="S310" s="1347"/>
      <c r="T310" s="1345"/>
      <c r="U310" s="200"/>
      <c r="V310" s="1342"/>
      <c r="W310" s="1334"/>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row>
    <row r="311" spans="1:47" ht="15">
      <c r="A311" s="548"/>
      <c r="B311"/>
      <c r="C311"/>
      <c r="D311" s="183"/>
      <c r="E311"/>
      <c r="F311" s="548"/>
      <c r="G311" s="548"/>
      <c r="H311" s="1342"/>
      <c r="I311" s="1334"/>
      <c r="J311" s="1334"/>
      <c r="K311" s="189"/>
      <c r="L311" s="183"/>
      <c r="M311" s="1340"/>
      <c r="N311" s="1352"/>
      <c r="O311" s="283"/>
      <c r="P311" s="265"/>
      <c r="Q311" s="200"/>
      <c r="R311" s="1347"/>
      <c r="S311" s="1347"/>
      <c r="T311" s="1345"/>
      <c r="U311" s="200"/>
      <c r="V311" s="1342"/>
      <c r="W311" s="1334"/>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row>
    <row r="312" spans="1:47" ht="15">
      <c r="A312" s="548"/>
      <c r="B312"/>
      <c r="C312"/>
      <c r="D312" s="183"/>
      <c r="E312" s="183"/>
      <c r="F312" s="548"/>
      <c r="G312" s="548"/>
      <c r="H312" s="1342"/>
      <c r="I312" s="1334"/>
      <c r="J312" s="1334"/>
      <c r="K312" s="189"/>
      <c r="L312" s="183"/>
      <c r="M312" s="1340"/>
      <c r="N312" s="1352"/>
      <c r="O312" s="283"/>
      <c r="P312" s="265"/>
      <c r="Q312" s="200"/>
      <c r="R312" s="1347"/>
      <c r="S312" s="1347"/>
      <c r="T312" s="1345"/>
      <c r="U312" s="200"/>
      <c r="V312" s="1342"/>
      <c r="W312" s="1334"/>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row>
    <row r="313" spans="1:47" ht="15">
      <c r="A313" s="548"/>
      <c r="B313"/>
      <c r="C313"/>
      <c r="D313" s="183"/>
      <c r="E313"/>
      <c r="F313" s="548"/>
      <c r="G313" s="548"/>
      <c r="H313" s="1342"/>
      <c r="I313" s="1334"/>
      <c r="J313" s="1334"/>
      <c r="K313" s="189"/>
      <c r="L313" s="183"/>
      <c r="M313" s="1340"/>
      <c r="N313" s="1352"/>
      <c r="O313" s="283"/>
      <c r="P313" s="265"/>
      <c r="Q313" s="200"/>
      <c r="R313" s="1347"/>
      <c r="S313" s="1347"/>
      <c r="T313" s="1345"/>
      <c r="U313" s="200"/>
      <c r="V313" s="1342"/>
      <c r="W313" s="1334"/>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row>
    <row r="314" spans="1:47" ht="15">
      <c r="A314" s="548"/>
      <c r="B314"/>
      <c r="C314"/>
      <c r="D314" s="183"/>
      <c r="E314" s="183"/>
      <c r="F314" s="548"/>
      <c r="G314" s="548"/>
      <c r="H314" s="1342"/>
      <c r="I314" s="1334"/>
      <c r="J314" s="1334"/>
      <c r="K314" s="189"/>
      <c r="L314" s="183"/>
      <c r="M314" s="1340"/>
      <c r="N314" s="1352"/>
      <c r="O314" s="283"/>
      <c r="P314" s="265"/>
      <c r="Q314" s="200"/>
      <c r="R314" s="1347"/>
      <c r="S314" s="1347"/>
      <c r="T314" s="1345"/>
      <c r="U314" s="200"/>
      <c r="V314" s="1342"/>
      <c r="W314" s="1334"/>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row>
    <row r="315" spans="1:47" ht="15">
      <c r="A315" s="548"/>
      <c r="B315"/>
      <c r="C315"/>
      <c r="D315" s="183"/>
      <c r="E315" s="183"/>
      <c r="F315" s="548"/>
      <c r="G315" s="548"/>
      <c r="H315" s="1342"/>
      <c r="I315" s="1334"/>
      <c r="J315" s="1334"/>
      <c r="K315" s="189"/>
      <c r="L315" s="183"/>
      <c r="M315" s="1340"/>
      <c r="N315" s="1352"/>
      <c r="O315" s="283"/>
      <c r="P315" s="265"/>
      <c r="Q315" s="200"/>
      <c r="R315" s="1347"/>
      <c r="S315" s="1347"/>
      <c r="T315" s="1345"/>
      <c r="U315" s="200"/>
      <c r="V315" s="1342"/>
      <c r="W315" s="1334"/>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row>
    <row r="316" spans="1:47" ht="15">
      <c r="A316" s="548"/>
      <c r="B316"/>
      <c r="C316"/>
      <c r="D316" s="183"/>
      <c r="E316"/>
      <c r="F316" s="548"/>
      <c r="G316" s="548"/>
      <c r="H316" s="1342"/>
      <c r="I316" s="1334"/>
      <c r="J316" s="1334"/>
      <c r="K316" s="189"/>
      <c r="L316" s="183"/>
      <c r="M316" s="1344"/>
      <c r="N316" s="1352"/>
      <c r="O316" s="283"/>
      <c r="P316" s="265"/>
      <c r="Q316" s="200"/>
      <c r="R316" s="1347"/>
      <c r="S316" s="1347"/>
      <c r="T316" s="1345"/>
      <c r="U316" s="200"/>
      <c r="V316" s="1342"/>
      <c r="W316" s="1334"/>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row>
    <row r="317" spans="1:47" ht="15">
      <c r="A317" s="548"/>
      <c r="B317"/>
      <c r="C317"/>
      <c r="D317" s="183"/>
      <c r="E317" s="183"/>
      <c r="F317" s="548"/>
      <c r="G317" s="548"/>
      <c r="H317" s="1342"/>
      <c r="I317" s="1334"/>
      <c r="J317" s="1334"/>
      <c r="K317" s="189"/>
      <c r="L317" s="183"/>
      <c r="M317" s="1340"/>
      <c r="N317" s="1352"/>
      <c r="O317" s="283"/>
      <c r="P317" s="265"/>
      <c r="Q317" s="200"/>
      <c r="R317" s="1347"/>
      <c r="S317" s="1347"/>
      <c r="T317" s="1345"/>
      <c r="U317" s="200"/>
      <c r="V317" s="1342"/>
      <c r="W317" s="1334"/>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row>
    <row r="318" spans="1:47" ht="15">
      <c r="A318" s="548"/>
      <c r="B318"/>
      <c r="C318"/>
      <c r="D318" s="183"/>
      <c r="E318" s="183"/>
      <c r="F318" s="548"/>
      <c r="G318" s="548"/>
      <c r="H318" s="1342"/>
      <c r="I318" s="1334"/>
      <c r="J318" s="1334"/>
      <c r="K318" s="189"/>
      <c r="L318" s="183"/>
      <c r="M318" s="1340"/>
      <c r="N318" s="1351"/>
      <c r="O318" s="283"/>
      <c r="P318" s="265"/>
      <c r="Q318" s="200"/>
      <c r="R318" s="1347"/>
      <c r="S318" s="1347"/>
      <c r="T318" s="1345"/>
      <c r="U318" s="200"/>
      <c r="V318" s="1342"/>
      <c r="W318" s="1334"/>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row>
    <row r="319" spans="1:47" ht="15">
      <c r="A319" s="548"/>
      <c r="B319"/>
      <c r="C319"/>
      <c r="E319"/>
      <c r="F319" s="548"/>
      <c r="G319" s="548"/>
      <c r="H319" s="1342"/>
      <c r="I319" s="1334"/>
      <c r="J319" s="1334"/>
      <c r="K319" s="189"/>
      <c r="L319" s="183"/>
      <c r="M319" s="1340"/>
      <c r="N319" s="1352"/>
      <c r="O319" s="283"/>
      <c r="P319" s="265"/>
      <c r="Q319" s="200"/>
      <c r="R319" s="1347"/>
      <c r="S319" s="1347"/>
      <c r="T319" s="1345"/>
      <c r="U319" s="200"/>
      <c r="V319" s="1342"/>
      <c r="W319" s="1334"/>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row>
    <row r="320" spans="1:47" ht="15">
      <c r="A320" s="548"/>
      <c r="B320"/>
      <c r="C320"/>
      <c r="D320" s="183"/>
      <c r="E320"/>
      <c r="F320" s="548"/>
      <c r="G320" s="548"/>
      <c r="H320" s="1342"/>
      <c r="I320" s="1334"/>
      <c r="J320" s="1334"/>
      <c r="K320" s="189"/>
      <c r="L320" s="183"/>
      <c r="M320" s="1340"/>
      <c r="N320" s="1352"/>
      <c r="O320" s="283"/>
      <c r="P320" s="265"/>
      <c r="Q320" s="200"/>
      <c r="R320" s="1347"/>
      <c r="S320" s="1347"/>
      <c r="T320" s="1345"/>
      <c r="U320" s="200"/>
      <c r="V320" s="1342"/>
      <c r="W320" s="1334"/>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row>
    <row r="321" spans="1:47" ht="15">
      <c r="A321" s="548"/>
      <c r="B321"/>
      <c r="C321"/>
      <c r="D321" s="183"/>
      <c r="E321" s="183"/>
      <c r="F321" s="548"/>
      <c r="G321" s="548"/>
      <c r="H321" s="1342"/>
      <c r="I321" s="1334"/>
      <c r="J321" s="1334"/>
      <c r="K321" s="189"/>
      <c r="L321" s="183"/>
      <c r="M321" s="1344"/>
      <c r="N321" s="1352"/>
      <c r="O321" s="283"/>
      <c r="P321" s="265"/>
      <c r="Q321" s="200"/>
      <c r="R321" s="1347"/>
      <c r="S321" s="1347"/>
      <c r="T321" s="1345"/>
      <c r="U321" s="200"/>
      <c r="V321" s="1342"/>
      <c r="W321" s="1334"/>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row>
    <row r="322" spans="1:47" ht="15">
      <c r="A322" s="548"/>
      <c r="B322"/>
      <c r="C322"/>
      <c r="D322" s="183"/>
      <c r="E322" s="183"/>
      <c r="F322" s="548"/>
      <c r="G322" s="548"/>
      <c r="H322" s="1342"/>
      <c r="I322" s="1334"/>
      <c r="J322" s="1334"/>
      <c r="K322" s="189"/>
      <c r="L322" s="183"/>
      <c r="M322" s="1340"/>
      <c r="N322" s="1352"/>
      <c r="O322" s="283"/>
      <c r="P322" s="265"/>
      <c r="Q322" s="200"/>
      <c r="R322" s="1347"/>
      <c r="S322" s="1347"/>
      <c r="T322" s="1345"/>
      <c r="U322" s="200"/>
      <c r="V322" s="1342"/>
      <c r="W322" s="1334"/>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row>
    <row r="323" spans="1:47" ht="15">
      <c r="A323" s="548"/>
      <c r="B323"/>
      <c r="C323"/>
      <c r="D323" s="183"/>
      <c r="E323" s="183"/>
      <c r="F323" s="548"/>
      <c r="G323" s="548"/>
      <c r="H323" s="1342"/>
      <c r="I323" s="1334"/>
      <c r="J323" s="1334"/>
      <c r="K323" s="189"/>
      <c r="L323" s="183"/>
      <c r="M323" s="1344"/>
      <c r="N323" s="1352"/>
      <c r="O323" s="283"/>
      <c r="P323" s="265"/>
      <c r="Q323" s="200"/>
      <c r="R323" s="1347"/>
      <c r="S323" s="1347"/>
      <c r="T323" s="1345"/>
      <c r="U323" s="200"/>
      <c r="V323" s="1342"/>
      <c r="W323" s="1334"/>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row>
    <row r="324" spans="1:47" ht="15">
      <c r="A324" s="548"/>
      <c r="B324"/>
      <c r="C324"/>
      <c r="D324" s="183"/>
      <c r="E324" s="183"/>
      <c r="F324" s="548"/>
      <c r="G324" s="548"/>
      <c r="H324" s="1342"/>
      <c r="I324" s="1334"/>
      <c r="J324" s="1334"/>
      <c r="K324" s="189"/>
      <c r="L324" s="183"/>
      <c r="M324" s="1340"/>
      <c r="N324" s="1352"/>
      <c r="O324" s="283"/>
      <c r="P324" s="265"/>
      <c r="Q324" s="200"/>
      <c r="R324" s="1347"/>
      <c r="S324" s="1347"/>
      <c r="T324" s="1345"/>
      <c r="U324" s="200"/>
      <c r="V324" s="1342"/>
      <c r="W324" s="1334"/>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row>
    <row r="325" spans="1:47" ht="15">
      <c r="A325" s="548"/>
      <c r="B325"/>
      <c r="C325"/>
      <c r="D325" s="183"/>
      <c r="E325"/>
      <c r="F325" s="548"/>
      <c r="G325" s="548"/>
      <c r="H325" s="1342"/>
      <c r="I325" s="1334"/>
      <c r="J325" s="1334"/>
      <c r="K325" s="189"/>
      <c r="L325" s="183"/>
      <c r="M325" s="1344"/>
      <c r="N325" s="1352"/>
      <c r="O325" s="283"/>
      <c r="P325" s="265"/>
      <c r="Q325" s="200"/>
      <c r="R325" s="1347"/>
      <c r="S325" s="1347"/>
      <c r="T325" s="1345"/>
      <c r="U325" s="200"/>
      <c r="V325" s="1342"/>
      <c r="W325" s="1334"/>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row>
    <row r="326" spans="1:47" ht="15">
      <c r="A326" s="548"/>
      <c r="B326"/>
      <c r="C326"/>
      <c r="D326" s="183"/>
      <c r="E326" s="183"/>
      <c r="F326" s="548"/>
      <c r="G326" s="548"/>
      <c r="H326" s="1342"/>
      <c r="I326" s="1334"/>
      <c r="J326" s="1334"/>
      <c r="K326" s="189"/>
      <c r="L326" s="183"/>
      <c r="M326" s="1340"/>
      <c r="N326" s="1352"/>
      <c r="O326" s="283"/>
      <c r="P326" s="265"/>
      <c r="Q326" s="200"/>
      <c r="R326" s="1347"/>
      <c r="S326" s="1347"/>
      <c r="T326" s="1345"/>
      <c r="U326" s="200"/>
      <c r="V326" s="1342"/>
      <c r="W326" s="1334"/>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row>
    <row r="327" spans="1:47" ht="15">
      <c r="A327" s="548"/>
      <c r="B327"/>
      <c r="C327"/>
      <c r="D327" s="183"/>
      <c r="E327" s="183"/>
      <c r="F327" s="548"/>
      <c r="G327" s="548"/>
      <c r="H327" s="1342"/>
      <c r="I327" s="1334"/>
      <c r="J327" s="1334"/>
      <c r="K327" s="189"/>
      <c r="L327" s="183"/>
      <c r="M327" s="1344"/>
      <c r="N327" s="1352"/>
      <c r="O327" s="283"/>
      <c r="P327" s="265"/>
      <c r="Q327" s="200"/>
      <c r="R327" s="1347"/>
      <c r="S327" s="1347"/>
      <c r="T327" s="1345"/>
      <c r="U327" s="200"/>
      <c r="V327" s="1342"/>
      <c r="W327" s="1334"/>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row>
    <row r="328" spans="1:47" ht="15">
      <c r="A328" s="548"/>
      <c r="B328"/>
      <c r="C328"/>
      <c r="D328" s="183"/>
      <c r="E328" s="183"/>
      <c r="F328" s="548"/>
      <c r="G328" s="548"/>
      <c r="H328" s="1342"/>
      <c r="I328" s="1334"/>
      <c r="J328" s="1334"/>
      <c r="K328" s="189"/>
      <c r="L328" s="183"/>
      <c r="M328" s="1340"/>
      <c r="N328" s="1352"/>
      <c r="O328" s="283"/>
      <c r="P328" s="265"/>
      <c r="Q328" s="200"/>
      <c r="R328" s="1347"/>
      <c r="S328" s="1347"/>
      <c r="T328" s="1345"/>
      <c r="U328" s="200"/>
      <c r="V328" s="1342"/>
      <c r="W328" s="1334"/>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row>
    <row r="329" spans="1:47" ht="15">
      <c r="A329" s="548"/>
      <c r="B329"/>
      <c r="C329"/>
      <c r="D329" s="183"/>
      <c r="E329"/>
      <c r="F329" s="548"/>
      <c r="G329" s="548"/>
      <c r="H329" s="1342"/>
      <c r="I329" s="1334"/>
      <c r="J329" s="1334"/>
      <c r="K329" s="189"/>
      <c r="L329" s="183"/>
      <c r="M329" s="1344"/>
      <c r="N329" s="1352"/>
      <c r="O329" s="283"/>
      <c r="P329" s="265"/>
      <c r="Q329" s="200"/>
      <c r="R329" s="1347"/>
      <c r="S329" s="1347"/>
      <c r="T329" s="1345"/>
      <c r="U329" s="200"/>
      <c r="V329" s="1342"/>
      <c r="W329" s="1334"/>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row>
    <row r="330" spans="1:47" ht="15">
      <c r="A330" s="548"/>
      <c r="B330"/>
      <c r="C330"/>
      <c r="D330" s="183"/>
      <c r="E330" s="183"/>
      <c r="F330" s="548"/>
      <c r="G330" s="548"/>
      <c r="H330" s="1342"/>
      <c r="I330" s="1334"/>
      <c r="J330" s="1334"/>
      <c r="K330" s="189"/>
      <c r="L330" s="183"/>
      <c r="M330" s="1340"/>
      <c r="N330" s="1352"/>
      <c r="O330" s="283"/>
      <c r="P330" s="265"/>
      <c r="Q330" s="200"/>
      <c r="R330" s="1347"/>
      <c r="S330" s="1347"/>
      <c r="T330" s="1345"/>
      <c r="U330" s="200"/>
      <c r="V330" s="1342"/>
      <c r="W330" s="1334"/>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row>
    <row r="331" spans="1:47" ht="15">
      <c r="A331" s="548"/>
      <c r="B331"/>
      <c r="C331"/>
      <c r="D331" s="183"/>
      <c r="E331" s="183"/>
      <c r="F331" s="548"/>
      <c r="G331" s="548"/>
      <c r="H331" s="1342"/>
      <c r="I331" s="1334"/>
      <c r="J331" s="1334"/>
      <c r="K331" s="189"/>
      <c r="L331" s="183"/>
      <c r="M331" s="1344"/>
      <c r="N331" s="1352"/>
      <c r="O331" s="283"/>
      <c r="P331" s="265"/>
      <c r="Q331" s="200"/>
      <c r="R331" s="1347"/>
      <c r="S331" s="1347"/>
      <c r="T331" s="1345"/>
      <c r="U331" s="200"/>
      <c r="V331" s="1342"/>
      <c r="W331" s="1334"/>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row>
    <row r="332" spans="1:47" ht="15">
      <c r="A332" s="548"/>
      <c r="B332"/>
      <c r="C332"/>
      <c r="D332" s="183"/>
      <c r="E332" s="183"/>
      <c r="F332" s="548"/>
      <c r="G332" s="548"/>
      <c r="H332" s="1342"/>
      <c r="I332" s="1334"/>
      <c r="J332" s="1334"/>
      <c r="K332" s="189"/>
      <c r="L332" s="183"/>
      <c r="M332" s="1340"/>
      <c r="N332" s="1352"/>
      <c r="O332" s="283"/>
      <c r="P332" s="265"/>
      <c r="Q332" s="200"/>
      <c r="R332" s="1347"/>
      <c r="S332" s="1347"/>
      <c r="T332" s="1345"/>
      <c r="U332" s="200"/>
      <c r="V332" s="1342"/>
      <c r="W332" s="1334"/>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row>
    <row r="333" spans="1:47" ht="15">
      <c r="A333" s="548"/>
      <c r="B333"/>
      <c r="C333"/>
      <c r="D333" s="183"/>
      <c r="E333" s="183"/>
      <c r="F333" s="548"/>
      <c r="G333" s="548"/>
      <c r="H333" s="1342"/>
      <c r="I333" s="1334"/>
      <c r="J333" s="1334"/>
      <c r="K333" s="189"/>
      <c r="L333" s="183"/>
      <c r="M333" s="1340"/>
      <c r="N333" s="1352"/>
      <c r="O333" s="283"/>
      <c r="P333" s="265"/>
      <c r="Q333" s="200"/>
      <c r="R333" s="1347"/>
      <c r="S333" s="1347"/>
      <c r="T333" s="1345"/>
      <c r="U333" s="200"/>
      <c r="V333" s="1342"/>
      <c r="W333" s="1334"/>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row>
    <row r="334" spans="1:47" ht="15">
      <c r="A334" s="548"/>
      <c r="B334"/>
      <c r="C334"/>
      <c r="D334" s="183"/>
      <c r="E334"/>
      <c r="F334" s="548"/>
      <c r="G334" s="548"/>
      <c r="H334" s="1342"/>
      <c r="I334" s="1334"/>
      <c r="J334" s="1334"/>
      <c r="K334" s="189"/>
      <c r="L334" s="183"/>
      <c r="M334" s="1340"/>
      <c r="N334" s="1352"/>
      <c r="O334" s="283"/>
      <c r="P334" s="265"/>
      <c r="Q334" s="200"/>
      <c r="R334" s="1347"/>
      <c r="S334" s="1347"/>
      <c r="T334" s="1345"/>
      <c r="U334" s="200"/>
      <c r="V334" s="1342"/>
      <c r="W334" s="1334"/>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row>
    <row r="335" spans="1:47" ht="15">
      <c r="A335" s="548"/>
      <c r="B335"/>
      <c r="C335"/>
      <c r="D335" s="183"/>
      <c r="E335" s="183"/>
      <c r="F335" s="548"/>
      <c r="G335" s="548"/>
      <c r="H335" s="1342"/>
      <c r="I335" s="1334"/>
      <c r="J335" s="1334"/>
      <c r="K335" s="189"/>
      <c r="L335" s="183"/>
      <c r="M335" s="1340"/>
      <c r="N335" s="1352"/>
      <c r="O335" s="283"/>
      <c r="P335" s="265"/>
      <c r="Q335" s="200"/>
      <c r="R335" s="1347"/>
      <c r="S335" s="1347"/>
      <c r="T335" s="1345"/>
      <c r="U335" s="200"/>
      <c r="V335" s="1342"/>
      <c r="W335" s="1334"/>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row>
    <row r="336" spans="1:47" ht="15">
      <c r="A336" s="548"/>
      <c r="B336"/>
      <c r="C336"/>
      <c r="D336" s="183"/>
      <c r="E336" s="183"/>
      <c r="F336" s="548"/>
      <c r="G336" s="548"/>
      <c r="H336" s="1342"/>
      <c r="I336" s="1334"/>
      <c r="J336" s="1334"/>
      <c r="K336" s="189"/>
      <c r="L336" s="183"/>
      <c r="M336" s="1344"/>
      <c r="N336" s="1352"/>
      <c r="O336" s="283"/>
      <c r="P336" s="265"/>
      <c r="Q336" s="200"/>
      <c r="R336" s="1347"/>
      <c r="S336" s="1347"/>
      <c r="T336" s="1345"/>
      <c r="U336" s="200"/>
      <c r="V336" s="1342"/>
      <c r="W336" s="1334"/>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row>
    <row r="337" spans="1:47" ht="15">
      <c r="A337" s="548"/>
      <c r="B337"/>
      <c r="C337"/>
      <c r="D337" s="183"/>
      <c r="E337" s="183"/>
      <c r="F337" s="548"/>
      <c r="G337" s="548"/>
      <c r="H337" s="1342"/>
      <c r="I337" s="1334"/>
      <c r="J337" s="1334"/>
      <c r="K337" s="189"/>
      <c r="L337" s="183"/>
      <c r="M337" s="1340"/>
      <c r="N337" s="1352"/>
      <c r="O337" s="283"/>
      <c r="P337" s="265"/>
      <c r="Q337" s="200"/>
      <c r="R337" s="1347"/>
      <c r="S337" s="1347"/>
      <c r="T337" s="1345"/>
      <c r="U337" s="200"/>
      <c r="V337" s="1342"/>
      <c r="W337" s="1334"/>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row>
    <row r="338" spans="1:47" ht="15">
      <c r="A338" s="548"/>
      <c r="B338"/>
      <c r="C338"/>
      <c r="D338" s="183"/>
      <c r="E338" s="183"/>
      <c r="F338" s="548"/>
      <c r="G338" s="548"/>
      <c r="H338" s="1342"/>
      <c r="I338" s="1334"/>
      <c r="J338" s="1334"/>
      <c r="K338" s="189"/>
      <c r="L338" s="183"/>
      <c r="M338" s="1340"/>
      <c r="N338" s="1352"/>
      <c r="O338" s="283"/>
      <c r="P338" s="265"/>
      <c r="Q338" s="200"/>
      <c r="R338" s="1347"/>
      <c r="S338" s="1347"/>
      <c r="T338" s="1345"/>
      <c r="U338" s="200"/>
      <c r="V338" s="1342"/>
      <c r="W338" s="1334"/>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row>
    <row r="339" spans="1:47" ht="15">
      <c r="A339" s="548"/>
      <c r="B339"/>
      <c r="C339"/>
      <c r="D339" s="183"/>
      <c r="E339" s="183"/>
      <c r="F339" s="548"/>
      <c r="G339" s="548"/>
      <c r="H339" s="1342"/>
      <c r="I339" s="1334"/>
      <c r="J339" s="1334"/>
      <c r="K339" s="189"/>
      <c r="L339" s="183"/>
      <c r="M339" s="1340"/>
      <c r="N339" s="1352"/>
      <c r="O339" s="283"/>
      <c r="P339" s="265"/>
      <c r="Q339" s="200"/>
      <c r="R339" s="1347"/>
      <c r="S339" s="1347"/>
      <c r="T339" s="1345"/>
      <c r="U339" s="200"/>
      <c r="V339" s="1342"/>
      <c r="W339" s="1334"/>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row>
    <row r="340" spans="1:47" ht="15">
      <c r="A340" s="548"/>
      <c r="B340"/>
      <c r="C340"/>
      <c r="D340" s="183"/>
      <c r="E340"/>
      <c r="F340" s="548"/>
      <c r="G340" s="548"/>
      <c r="H340" s="1334"/>
      <c r="I340" s="1334"/>
      <c r="J340" s="1334"/>
      <c r="K340" s="189"/>
      <c r="L340" s="183"/>
      <c r="M340" s="1340"/>
      <c r="N340" s="1352"/>
      <c r="O340" s="283"/>
      <c r="P340" s="265"/>
      <c r="Q340" s="200"/>
      <c r="R340" s="1347"/>
      <c r="S340" s="1347"/>
      <c r="T340" s="1345"/>
      <c r="U340" s="200"/>
      <c r="V340" s="1342"/>
      <c r="W340" s="1334"/>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row>
    <row r="341" spans="1:47" ht="15">
      <c r="A341" s="548"/>
      <c r="B341"/>
      <c r="C341"/>
      <c r="D341" s="183"/>
      <c r="E341"/>
      <c r="F341" s="548"/>
      <c r="G341" s="548"/>
      <c r="H341" s="1342"/>
      <c r="I341" s="1334"/>
      <c r="J341" s="1334"/>
      <c r="K341" s="189"/>
      <c r="L341" s="183"/>
      <c r="M341" s="1340"/>
      <c r="N341" s="1352"/>
      <c r="O341" s="283"/>
      <c r="P341" s="265"/>
      <c r="Q341" s="200"/>
      <c r="R341" s="1347"/>
      <c r="S341" s="1347"/>
      <c r="T341" s="1345"/>
      <c r="U341" s="200"/>
      <c r="V341" s="1342"/>
      <c r="W341" s="1334"/>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row>
    <row r="342" spans="1:47" ht="15">
      <c r="A342" s="548"/>
      <c r="B342"/>
      <c r="C342"/>
      <c r="D342" s="183"/>
      <c r="E342"/>
      <c r="F342" s="548"/>
      <c r="G342" s="548"/>
      <c r="H342" s="1334"/>
      <c r="I342" s="1334"/>
      <c r="J342" s="1334"/>
      <c r="K342" s="189"/>
      <c r="L342" s="183"/>
      <c r="M342" s="1344"/>
      <c r="N342" s="1352"/>
      <c r="O342" s="283"/>
      <c r="P342" s="265"/>
      <c r="Q342" s="200"/>
      <c r="R342" s="1347"/>
      <c r="S342" s="1347"/>
      <c r="T342" s="1345"/>
      <c r="U342" s="200"/>
      <c r="V342" s="1342"/>
      <c r="W342" s="1334"/>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row>
    <row r="343" spans="1:47" ht="15">
      <c r="A343" s="548"/>
      <c r="B343"/>
      <c r="C343"/>
      <c r="D343" s="183"/>
      <c r="E343" s="183"/>
      <c r="F343" s="548"/>
      <c r="G343" s="548"/>
      <c r="H343" s="1334"/>
      <c r="I343" s="1334"/>
      <c r="J343" s="1334"/>
      <c r="K343" s="189"/>
      <c r="L343" s="183"/>
      <c r="M343" s="1340"/>
      <c r="N343" s="1352"/>
      <c r="O343" s="283"/>
      <c r="P343" s="265"/>
      <c r="Q343" s="200"/>
      <c r="R343" s="1347"/>
      <c r="S343" s="1347"/>
      <c r="T343" s="1345"/>
      <c r="U343" s="200"/>
      <c r="V343" s="1342"/>
      <c r="W343" s="1334"/>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row>
    <row r="344" spans="1:47" ht="15">
      <c r="A344" s="548"/>
      <c r="B344"/>
      <c r="C344"/>
      <c r="D344" s="183"/>
      <c r="E344" s="183"/>
      <c r="F344" s="548"/>
      <c r="G344" s="548"/>
      <c r="H344" s="1334"/>
      <c r="I344" s="1334"/>
      <c r="J344" s="1334"/>
      <c r="K344" s="189"/>
      <c r="L344" s="183"/>
      <c r="M344" s="1344"/>
      <c r="N344" s="1352"/>
      <c r="O344" s="283"/>
      <c r="P344" s="265"/>
      <c r="Q344" s="200"/>
      <c r="R344" s="1347"/>
      <c r="S344" s="1347"/>
      <c r="T344" s="1345"/>
      <c r="U344" s="200"/>
      <c r="V344" s="1342"/>
      <c r="W344" s="1334"/>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row>
    <row r="345" spans="1:47" ht="15">
      <c r="A345" s="548"/>
      <c r="B345"/>
      <c r="C345"/>
      <c r="D345" s="183"/>
      <c r="E345" s="183"/>
      <c r="F345" s="548"/>
      <c r="G345" s="548"/>
      <c r="H345" s="1334"/>
      <c r="I345" s="1334"/>
      <c r="J345" s="1334"/>
      <c r="K345" s="189"/>
      <c r="L345" s="183"/>
      <c r="M345" s="1340"/>
      <c r="N345" s="1352"/>
      <c r="O345" s="283"/>
      <c r="P345" s="265"/>
      <c r="Q345" s="200"/>
      <c r="R345" s="1347"/>
      <c r="S345" s="1347"/>
      <c r="T345" s="1345"/>
      <c r="U345" s="200"/>
      <c r="V345" s="1342"/>
      <c r="W345" s="1334"/>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row>
    <row r="346" spans="1:47" ht="15">
      <c r="A346" s="548"/>
      <c r="B346"/>
      <c r="C346"/>
      <c r="D346" s="183"/>
      <c r="E346" s="183"/>
      <c r="F346" s="548"/>
      <c r="G346" s="548"/>
      <c r="H346" s="1334"/>
      <c r="I346" s="1334"/>
      <c r="J346" s="1334"/>
      <c r="K346" s="189"/>
      <c r="L346" s="183"/>
      <c r="M346" s="1340"/>
      <c r="N346" s="1352"/>
      <c r="O346" s="283"/>
      <c r="P346" s="265"/>
      <c r="Q346" s="200"/>
      <c r="R346" s="1347"/>
      <c r="S346" s="1347"/>
      <c r="T346" s="1345"/>
      <c r="U346" s="200"/>
      <c r="V346" s="1342"/>
      <c r="W346" s="1334"/>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row>
    <row r="347" spans="1:47" ht="15">
      <c r="A347" s="548"/>
      <c r="B347"/>
      <c r="C347"/>
      <c r="D347" s="183"/>
      <c r="E347" s="183"/>
      <c r="F347" s="548"/>
      <c r="G347" s="548"/>
      <c r="H347" s="1346"/>
      <c r="I347" s="1334"/>
      <c r="J347" s="1334"/>
      <c r="K347" s="189"/>
      <c r="L347" s="183"/>
      <c r="M347" s="1340"/>
      <c r="N347" s="1352"/>
      <c r="O347" s="283"/>
      <c r="P347" s="265"/>
      <c r="Q347" s="200"/>
      <c r="R347" s="1347"/>
      <c r="S347" s="1347"/>
      <c r="T347" s="1345"/>
      <c r="U347" s="200"/>
      <c r="V347" s="1342"/>
      <c r="W347" s="1334"/>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row>
    <row r="348" spans="1:47" ht="15">
      <c r="A348" s="548"/>
      <c r="B348"/>
      <c r="C348"/>
      <c r="D348" s="183"/>
      <c r="E348" s="183"/>
      <c r="F348" s="548"/>
      <c r="G348" s="548"/>
      <c r="H348" s="1334"/>
      <c r="I348" s="1334"/>
      <c r="J348" s="1334"/>
      <c r="K348" s="189"/>
      <c r="L348" s="183"/>
      <c r="M348" s="1340"/>
      <c r="N348" s="1352"/>
      <c r="O348" s="283"/>
      <c r="P348" s="265"/>
      <c r="Q348" s="200"/>
      <c r="R348" s="1347"/>
      <c r="S348" s="1347"/>
      <c r="T348" s="1345"/>
      <c r="U348" s="200"/>
      <c r="V348" s="1342"/>
      <c r="W348" s="1334"/>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row>
    <row r="349" spans="1:47" ht="15">
      <c r="A349" s="548"/>
      <c r="B349"/>
      <c r="C349"/>
      <c r="D349" s="183"/>
      <c r="E349" s="183"/>
      <c r="F349" s="548"/>
      <c r="G349" s="548"/>
      <c r="H349" s="1334"/>
      <c r="I349" s="1334"/>
      <c r="J349" s="1334"/>
      <c r="K349" s="189"/>
      <c r="L349" s="183"/>
      <c r="M349" s="1340"/>
      <c r="N349" s="1352"/>
      <c r="O349" s="283"/>
      <c r="P349" s="265"/>
      <c r="Q349" s="200"/>
      <c r="R349" s="1347"/>
      <c r="S349" s="1347"/>
      <c r="T349" s="1345"/>
      <c r="U349" s="200"/>
      <c r="V349" s="1342"/>
      <c r="W349" s="1334"/>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row>
    <row r="350" spans="1:47" ht="15">
      <c r="A350" s="548"/>
      <c r="B350"/>
      <c r="C350"/>
      <c r="D350" s="183"/>
      <c r="E350"/>
      <c r="F350" s="548"/>
      <c r="G350" s="548"/>
      <c r="H350" s="1334"/>
      <c r="I350" s="1334"/>
      <c r="J350" s="1334"/>
      <c r="K350" s="189"/>
      <c r="L350" s="183"/>
      <c r="M350" s="1340"/>
      <c r="N350" s="1352"/>
      <c r="O350" s="283"/>
      <c r="P350" s="265"/>
      <c r="Q350" s="200"/>
      <c r="R350" s="1347"/>
      <c r="S350" s="1347"/>
      <c r="T350" s="1345"/>
      <c r="U350" s="200"/>
      <c r="V350" s="1342"/>
      <c r="W350" s="1334"/>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row>
    <row r="351" spans="1:47" ht="15">
      <c r="A351" s="548"/>
      <c r="B351"/>
      <c r="C351"/>
      <c r="D351" s="183"/>
      <c r="E351" s="183"/>
      <c r="F351" s="548"/>
      <c r="G351" s="548"/>
      <c r="H351" s="1347"/>
      <c r="I351" s="1334"/>
      <c r="J351" s="1334"/>
      <c r="K351" s="189"/>
      <c r="L351" s="183"/>
      <c r="M351" s="1344"/>
      <c r="N351" s="1352"/>
      <c r="O351" s="283"/>
      <c r="P351" s="265"/>
      <c r="Q351" s="200"/>
      <c r="R351" s="1347"/>
      <c r="S351" s="1347"/>
      <c r="T351" s="1345"/>
      <c r="U351" s="200"/>
      <c r="V351" s="1342"/>
      <c r="W351" s="1334"/>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row>
    <row r="352" spans="1:47" ht="15">
      <c r="A352" s="548"/>
      <c r="B352"/>
      <c r="C352"/>
      <c r="D352" s="183"/>
      <c r="E352" s="183"/>
      <c r="F352" s="548"/>
      <c r="G352" s="548"/>
      <c r="H352" s="1347"/>
      <c r="I352" s="1334"/>
      <c r="J352" s="1334"/>
      <c r="K352" s="189"/>
      <c r="L352" s="183"/>
      <c r="M352" s="1340"/>
      <c r="N352" s="1352"/>
      <c r="O352" s="283"/>
      <c r="P352" s="265"/>
      <c r="Q352" s="200"/>
      <c r="R352" s="1347"/>
      <c r="S352" s="1347"/>
      <c r="T352" s="1345"/>
      <c r="U352" s="200"/>
      <c r="V352" s="1342"/>
      <c r="W352" s="1334"/>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row>
    <row r="353" spans="1:47" ht="15">
      <c r="A353" s="548"/>
      <c r="B353"/>
      <c r="C353"/>
      <c r="D353" s="183"/>
      <c r="E353" s="183"/>
      <c r="F353" s="548"/>
      <c r="G353" s="548"/>
      <c r="H353" s="1347"/>
      <c r="I353" s="1334"/>
      <c r="J353" s="1334"/>
      <c r="K353" s="189"/>
      <c r="L353" s="183"/>
      <c r="M353" s="1340"/>
      <c r="N353" s="1352"/>
      <c r="O353" s="283"/>
      <c r="P353" s="265"/>
      <c r="Q353" s="200"/>
      <c r="R353" s="1347"/>
      <c r="S353" s="1347"/>
      <c r="T353" s="1345"/>
      <c r="U353" s="200"/>
      <c r="V353" s="1342"/>
      <c r="W353" s="1334"/>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row>
    <row r="354" spans="1:47" ht="15">
      <c r="A354" s="548"/>
      <c r="B354"/>
      <c r="C354"/>
      <c r="D354" s="183"/>
      <c r="E354" s="183"/>
      <c r="F354" s="548"/>
      <c r="G354" s="548"/>
      <c r="H354" s="1347"/>
      <c r="I354" s="1334"/>
      <c r="J354" s="1334"/>
      <c r="K354" s="189"/>
      <c r="L354" s="183"/>
      <c r="M354" s="1340"/>
      <c r="N354" s="1352"/>
      <c r="O354" s="283"/>
      <c r="P354" s="265"/>
      <c r="Q354" s="200"/>
      <c r="R354" s="1347"/>
      <c r="S354" s="1347"/>
      <c r="T354" s="1345"/>
      <c r="U354" s="200"/>
      <c r="V354" s="1342"/>
      <c r="W354" s="1334"/>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row>
    <row r="355" spans="1:47" ht="15">
      <c r="A355" s="548"/>
      <c r="B355"/>
      <c r="C355"/>
      <c r="D355" s="183"/>
      <c r="E355" s="183"/>
      <c r="F355" s="548"/>
      <c r="G355" s="548"/>
      <c r="H355" s="1348"/>
      <c r="I355" s="1334"/>
      <c r="J355" s="1334"/>
      <c r="K355" s="189"/>
      <c r="L355" s="183"/>
      <c r="M355" s="1340"/>
      <c r="N355" s="1352"/>
      <c r="O355" s="283"/>
      <c r="P355" s="265"/>
      <c r="Q355" s="200"/>
      <c r="R355" s="1347"/>
      <c r="S355" s="1347"/>
      <c r="T355" s="1345"/>
      <c r="U355" s="200"/>
      <c r="V355" s="1342"/>
      <c r="W355" s="1334"/>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row>
    <row r="356" spans="1:47" ht="15">
      <c r="A356" s="548"/>
      <c r="B356"/>
      <c r="C356"/>
      <c r="D356" s="183"/>
      <c r="E356" s="183"/>
      <c r="F356" s="548"/>
      <c r="G356" s="548"/>
      <c r="H356" s="1348"/>
      <c r="I356" s="1334"/>
      <c r="J356" s="1334"/>
      <c r="K356" s="189"/>
      <c r="L356" s="183"/>
      <c r="M356" s="1344"/>
      <c r="N356" s="1352"/>
      <c r="O356" s="283"/>
      <c r="P356" s="265"/>
      <c r="Q356" s="200"/>
      <c r="R356" s="1347"/>
      <c r="S356" s="1347"/>
      <c r="T356" s="1345"/>
      <c r="U356" s="200"/>
      <c r="V356" s="1342"/>
      <c r="W356" s="1334"/>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row>
    <row r="357" spans="1:47" ht="15">
      <c r="A357" s="548"/>
      <c r="B357"/>
      <c r="C357"/>
      <c r="D357" s="183"/>
      <c r="E357" s="183"/>
      <c r="F357" s="548"/>
      <c r="G357" s="548"/>
      <c r="H357" s="1348"/>
      <c r="I357" s="1334"/>
      <c r="J357" s="1334"/>
      <c r="K357" s="189"/>
      <c r="L357" s="183"/>
      <c r="M357" s="1340"/>
      <c r="N357" s="1352"/>
      <c r="O357" s="283"/>
      <c r="P357" s="265"/>
      <c r="Q357" s="200"/>
      <c r="R357" s="1347"/>
      <c r="S357" s="1347"/>
      <c r="T357" s="1345"/>
      <c r="U357" s="200"/>
      <c r="V357" s="1342"/>
      <c r="W357" s="1334"/>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row>
    <row r="358" spans="1:47" ht="15">
      <c r="A358" s="548"/>
      <c r="B358"/>
      <c r="C358"/>
      <c r="D358" s="183"/>
      <c r="E358" s="183"/>
      <c r="F358" s="548"/>
      <c r="G358" s="548"/>
      <c r="H358" s="1348"/>
      <c r="I358" s="1334"/>
      <c r="J358" s="1334"/>
      <c r="K358" s="189"/>
      <c r="L358" s="183"/>
      <c r="M358" s="1340"/>
      <c r="N358" s="1352"/>
      <c r="O358" s="283"/>
      <c r="P358" s="265"/>
      <c r="Q358" s="200"/>
      <c r="R358" s="1347"/>
      <c r="S358" s="1347"/>
      <c r="T358" s="1345"/>
      <c r="U358" s="200"/>
      <c r="V358" s="1342"/>
      <c r="W358" s="1334"/>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row>
    <row r="359" spans="1:47" ht="15">
      <c r="A359" s="548"/>
      <c r="B359"/>
      <c r="C359"/>
      <c r="D359" s="183"/>
      <c r="E359"/>
      <c r="F359" s="548"/>
      <c r="G359" s="548"/>
      <c r="H359" s="1348"/>
      <c r="I359" s="1334"/>
      <c r="J359" s="1334"/>
      <c r="K359" s="189"/>
      <c r="L359" s="183"/>
      <c r="M359" s="1340"/>
      <c r="N359" s="1352"/>
      <c r="O359" s="283"/>
      <c r="P359" s="265"/>
      <c r="Q359" s="200"/>
      <c r="R359" s="1347"/>
      <c r="S359" s="1347"/>
      <c r="T359" s="1345"/>
      <c r="U359" s="200"/>
      <c r="V359" s="1342"/>
      <c r="W359" s="1334"/>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row>
    <row r="360" spans="1:47" ht="15">
      <c r="A360" s="548"/>
      <c r="B360"/>
      <c r="C360"/>
      <c r="D360" s="183"/>
      <c r="E360" s="183"/>
      <c r="F360" s="548"/>
      <c r="G360" s="548"/>
      <c r="H360" s="1346"/>
      <c r="I360" s="1334"/>
      <c r="J360" s="1334"/>
      <c r="K360" s="189"/>
      <c r="L360" s="183"/>
      <c r="M360" s="1340"/>
      <c r="N360" s="1352"/>
      <c r="O360" s="283"/>
      <c r="P360" s="265"/>
      <c r="Q360" s="200"/>
      <c r="R360" s="1347"/>
      <c r="S360" s="1347"/>
      <c r="T360" s="1345"/>
      <c r="U360" s="200"/>
      <c r="V360" s="1342"/>
      <c r="W360" s="1334"/>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row>
    <row r="361" spans="1:47" ht="15">
      <c r="A361" s="548"/>
      <c r="B361"/>
      <c r="C361"/>
      <c r="D361" s="183"/>
      <c r="E361" s="183"/>
      <c r="F361"/>
      <c r="H361" s="1348"/>
      <c r="I361" s="1334"/>
      <c r="J361" s="1334"/>
      <c r="K361" s="189"/>
      <c r="L361" s="183"/>
      <c r="M361" s="1340"/>
      <c r="N361" s="1352"/>
      <c r="O361" s="283"/>
      <c r="P361" s="265"/>
      <c r="Q361" s="200"/>
      <c r="R361" s="1347"/>
      <c r="S361" s="1347"/>
      <c r="T361" s="1345"/>
      <c r="U361" s="200"/>
      <c r="V361" s="1342"/>
      <c r="W361" s="1334"/>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row>
    <row r="362" spans="1:47" ht="15">
      <c r="A362" s="548"/>
      <c r="B362"/>
      <c r="C362"/>
      <c r="D362" s="183"/>
      <c r="E362" s="183"/>
      <c r="F362"/>
      <c r="H362" s="1348"/>
      <c r="I362" s="1334"/>
      <c r="J362" s="1334"/>
      <c r="K362" s="189"/>
      <c r="L362" s="183"/>
      <c r="M362" s="1340"/>
      <c r="N362" s="1352"/>
      <c r="O362" s="283"/>
      <c r="P362" s="265"/>
      <c r="Q362" s="200"/>
      <c r="R362" s="1347"/>
      <c r="S362" s="1347"/>
      <c r="T362" s="1345"/>
      <c r="U362" s="200"/>
      <c r="V362" s="1342"/>
      <c r="W362" s="1334"/>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row>
    <row r="363" spans="1:47" ht="15">
      <c r="A363" s="548"/>
      <c r="B363"/>
      <c r="C363"/>
      <c r="D363" s="183"/>
      <c r="E363" s="183"/>
      <c r="F363"/>
      <c r="H363" s="1348"/>
      <c r="I363" s="1334"/>
      <c r="J363" s="1334"/>
      <c r="K363" s="189"/>
      <c r="L363" s="183"/>
      <c r="M363" s="1340"/>
      <c r="N363" s="1352"/>
      <c r="O363" s="283"/>
      <c r="P363" s="265"/>
      <c r="Q363" s="200"/>
      <c r="R363" s="1347"/>
      <c r="S363" s="1347"/>
      <c r="T363" s="1345"/>
      <c r="U363" s="200"/>
      <c r="V363" s="1342"/>
      <c r="W363" s="1334"/>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row>
    <row r="364" spans="1:47" ht="15">
      <c r="A364" s="548"/>
      <c r="B364"/>
      <c r="C364"/>
      <c r="D364" s="183"/>
      <c r="E364" s="183"/>
      <c r="F364"/>
      <c r="H364" s="1348"/>
      <c r="I364" s="1334"/>
      <c r="J364" s="1334"/>
      <c r="K364" s="189"/>
      <c r="L364" s="183"/>
      <c r="M364" s="1340"/>
      <c r="N364" s="1352"/>
      <c r="O364" s="283"/>
      <c r="P364" s="265"/>
      <c r="Q364" s="200"/>
      <c r="R364" s="1347"/>
      <c r="S364" s="1347"/>
      <c r="T364" s="1345"/>
      <c r="U364" s="200"/>
      <c r="V364" s="1342"/>
      <c r="W364" s="1334"/>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row>
    <row r="365" spans="1:47" ht="15">
      <c r="A365" s="548"/>
      <c r="B365"/>
      <c r="C365"/>
      <c r="D365" s="183"/>
      <c r="E365" s="183"/>
      <c r="F365"/>
      <c r="H365" s="1348"/>
      <c r="I365" s="1334"/>
      <c r="J365" s="1334"/>
      <c r="K365" s="189"/>
      <c r="L365" s="183"/>
      <c r="M365" s="1344"/>
      <c r="N365" s="1352"/>
      <c r="O365" s="283"/>
      <c r="P365" s="265"/>
      <c r="Q365" s="200"/>
      <c r="R365" s="1347"/>
      <c r="S365" s="1347"/>
      <c r="T365" s="1345"/>
      <c r="U365" s="200"/>
      <c r="V365" s="1342"/>
      <c r="W365" s="1334"/>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row>
    <row r="366" spans="1:47" ht="15">
      <c r="A366" s="548"/>
      <c r="B366"/>
      <c r="C366"/>
      <c r="D366" s="183"/>
      <c r="E366" s="183"/>
      <c r="F366"/>
      <c r="H366" s="1348"/>
      <c r="I366" s="1334"/>
      <c r="J366" s="1334"/>
      <c r="K366" s="189"/>
      <c r="L366" s="183"/>
      <c r="M366" s="1340"/>
      <c r="N366" s="1352"/>
      <c r="O366" s="283"/>
      <c r="P366" s="265"/>
      <c r="Q366" s="200"/>
      <c r="R366" s="1347"/>
      <c r="S366" s="1347"/>
      <c r="T366" s="200"/>
      <c r="U366" s="200"/>
      <c r="V366" s="1342"/>
      <c r="W366" s="1334"/>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row>
    <row r="367" spans="1:47" ht="15">
      <c r="A367" s="548"/>
      <c r="B367"/>
      <c r="C367"/>
      <c r="D367" s="183"/>
      <c r="E367" s="183"/>
      <c r="F367"/>
      <c r="H367" s="1348"/>
      <c r="I367" s="1334"/>
      <c r="J367" s="1334"/>
      <c r="K367" s="189"/>
      <c r="L367" s="183"/>
      <c r="M367" s="1344"/>
      <c r="N367" s="1352"/>
      <c r="O367" s="283"/>
      <c r="P367" s="265"/>
      <c r="Q367" s="200"/>
      <c r="R367" s="1347"/>
      <c r="S367" s="1347"/>
      <c r="T367" s="200"/>
      <c r="U367" s="200"/>
      <c r="V367" s="1342"/>
      <c r="W367" s="1334"/>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row>
    <row r="368" spans="1:47" ht="15">
      <c r="A368" s="548"/>
      <c r="B368"/>
      <c r="C368"/>
      <c r="D368" s="183"/>
      <c r="E368" s="183"/>
      <c r="F368" s="200"/>
      <c r="H368" s="1348"/>
      <c r="I368" s="1334"/>
      <c r="J368" s="1334"/>
      <c r="K368" s="189"/>
      <c r="L368" s="183"/>
      <c r="M368" s="1340"/>
      <c r="N368" s="1352"/>
      <c r="O368" s="283"/>
      <c r="P368" s="265"/>
      <c r="Q368" s="200"/>
      <c r="R368" s="1347"/>
      <c r="S368" s="1347"/>
      <c r="T368" s="200"/>
      <c r="U368" s="200"/>
      <c r="V368" s="1342"/>
      <c r="W368" s="1334"/>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row>
    <row r="369" spans="1:47" ht="15">
      <c r="A369" s="548"/>
      <c r="B369"/>
      <c r="C369"/>
      <c r="D369" s="183"/>
      <c r="E369"/>
      <c r="F369" s="200"/>
      <c r="H369" s="1348"/>
      <c r="I369" s="1334"/>
      <c r="J369" s="1334"/>
      <c r="K369" s="189"/>
      <c r="L369" s="183"/>
      <c r="M369" s="1340"/>
      <c r="N369" s="1352"/>
      <c r="O369" s="283"/>
      <c r="P369" s="265"/>
      <c r="Q369" s="200"/>
      <c r="R369" s="1347"/>
      <c r="S369" s="1347"/>
      <c r="T369" s="200"/>
      <c r="U369" s="200"/>
      <c r="V369" s="1342"/>
      <c r="W369" s="1334"/>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row>
    <row r="370" spans="1:47" ht="15">
      <c r="A370" s="548"/>
      <c r="B370"/>
      <c r="C370"/>
      <c r="D370" s="183"/>
      <c r="E370" s="183"/>
      <c r="F370" s="1341"/>
      <c r="G370" s="200"/>
      <c r="H370" s="1348"/>
      <c r="I370" s="1334"/>
      <c r="J370" s="1334"/>
      <c r="K370" s="189"/>
      <c r="L370" s="183"/>
      <c r="M370" s="1340"/>
      <c r="N370" s="1352"/>
      <c r="O370" s="283"/>
      <c r="P370" s="265"/>
      <c r="Q370" s="200"/>
      <c r="R370" s="1347"/>
      <c r="S370" s="1347"/>
      <c r="T370" s="200"/>
      <c r="U370" s="200"/>
      <c r="V370" s="1342"/>
      <c r="W370" s="1334"/>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row>
    <row r="371" spans="1:47" ht="15">
      <c r="A371" s="548"/>
      <c r="B371"/>
      <c r="C371"/>
      <c r="D371" s="183"/>
      <c r="E371"/>
      <c r="F371" s="283"/>
      <c r="G371" s="200"/>
      <c r="H371" s="1348"/>
      <c r="I371" s="1334"/>
      <c r="J371" s="1334"/>
      <c r="K371" s="189"/>
      <c r="L371" s="183"/>
      <c r="M371" s="1340"/>
      <c r="N371" s="1352"/>
      <c r="O371" s="283"/>
      <c r="P371" s="265"/>
      <c r="Q371" s="200"/>
      <c r="R371" s="1347"/>
      <c r="S371" s="1347"/>
      <c r="T371" s="200"/>
      <c r="U371" s="200"/>
      <c r="V371" s="1342"/>
      <c r="W371" s="1334"/>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row>
    <row r="372" spans="1:47" ht="15">
      <c r="A372" s="548"/>
      <c r="B372"/>
      <c r="C372"/>
      <c r="D372" s="183"/>
      <c r="E372" s="183"/>
      <c r="F372" s="283"/>
      <c r="G372" s="200"/>
      <c r="H372" s="1348"/>
      <c r="I372" s="1334"/>
      <c r="J372" s="1334"/>
      <c r="K372" s="189"/>
      <c r="L372" s="183"/>
      <c r="M372" s="1344"/>
      <c r="N372" s="1352"/>
      <c r="O372" s="283"/>
      <c r="P372" s="265"/>
      <c r="Q372" s="200"/>
      <c r="R372" s="1347"/>
      <c r="S372" s="1347"/>
      <c r="T372" s="200"/>
      <c r="U372" s="200"/>
      <c r="V372" s="1342"/>
      <c r="W372" s="1334"/>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row>
    <row r="373" spans="1:47" ht="15">
      <c r="A373" s="548"/>
      <c r="B373"/>
      <c r="C373"/>
      <c r="D373" s="183"/>
      <c r="E373"/>
      <c r="F373" s="283"/>
      <c r="G373" s="200"/>
      <c r="H373" s="1348"/>
      <c r="I373" s="1334"/>
      <c r="J373" s="1334"/>
      <c r="K373" s="189"/>
      <c r="L373" s="183"/>
      <c r="M373" s="1340"/>
      <c r="N373" s="1352"/>
      <c r="O373" s="283"/>
      <c r="P373" s="265"/>
      <c r="Q373" s="200"/>
      <c r="R373" s="1347"/>
      <c r="S373" s="1347"/>
      <c r="T373" s="200"/>
      <c r="U373" s="200"/>
      <c r="V373" s="1342"/>
      <c r="W373" s="1334"/>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row>
    <row r="374" spans="1:47" ht="15">
      <c r="A374" s="548"/>
      <c r="B374"/>
      <c r="C374"/>
      <c r="D374" s="183"/>
      <c r="E374" s="183"/>
      <c r="F374" s="283"/>
      <c r="G374" s="200"/>
      <c r="H374" s="1348"/>
      <c r="I374" s="1334"/>
      <c r="J374" s="1334"/>
      <c r="K374" s="189"/>
      <c r="L374" s="183"/>
      <c r="M374" s="1340"/>
      <c r="N374" s="1352"/>
      <c r="O374" s="283"/>
      <c r="P374" s="265"/>
      <c r="Q374" s="200"/>
      <c r="R374" s="1347"/>
      <c r="S374" s="1347"/>
      <c r="T374" s="200"/>
      <c r="U374" s="200"/>
      <c r="V374" s="1342"/>
      <c r="W374" s="1334"/>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row>
    <row r="375" spans="1:47" ht="15">
      <c r="A375" s="548"/>
      <c r="B375"/>
      <c r="C375"/>
      <c r="D375" s="183"/>
      <c r="E375" s="183"/>
      <c r="F375" s="283"/>
      <c r="G375" s="200"/>
      <c r="H375" s="1348"/>
      <c r="I375" s="1334"/>
      <c r="J375" s="1334"/>
      <c r="K375" s="189"/>
      <c r="L375" s="183"/>
      <c r="M375" s="1340"/>
      <c r="N375" s="1352"/>
      <c r="O375" s="283"/>
      <c r="P375" s="265"/>
      <c r="Q375" s="200"/>
      <c r="R375" s="1347"/>
      <c r="S375" s="1347"/>
      <c r="T375" s="200"/>
      <c r="U375" s="200"/>
      <c r="V375" s="1342"/>
      <c r="W375" s="1334"/>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row>
    <row r="376" spans="1:47" ht="15">
      <c r="A376" s="548"/>
      <c r="B376"/>
      <c r="C376"/>
      <c r="D376" s="183"/>
      <c r="E376" s="183"/>
      <c r="F376" s="283"/>
      <c r="G376" s="200"/>
      <c r="H376" s="1348"/>
      <c r="I376" s="1334"/>
      <c r="J376" s="1334"/>
      <c r="K376" s="189"/>
      <c r="L376" s="183"/>
      <c r="M376" s="1344"/>
      <c r="N376" s="1352"/>
      <c r="O376" s="283"/>
      <c r="P376" s="200"/>
      <c r="Q376" s="200"/>
      <c r="R376" s="1347"/>
      <c r="S376" s="1347"/>
      <c r="T376" s="200"/>
      <c r="U376" s="200"/>
      <c r="V376" s="1342"/>
      <c r="W376" s="1334"/>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row>
    <row r="377" spans="1:47">
      <c r="A377" s="548"/>
      <c r="B377"/>
      <c r="C377"/>
      <c r="D377" s="183"/>
      <c r="E377" s="183"/>
      <c r="F377" s="283"/>
      <c r="G377" s="200"/>
      <c r="H377" s="1348"/>
      <c r="I377" s="1334"/>
      <c r="J377" s="1334"/>
      <c r="K377" s="189"/>
      <c r="L377" s="183"/>
      <c r="M377" s="1340"/>
      <c r="N377" s="1352"/>
      <c r="O377" s="283"/>
      <c r="P377" s="200"/>
      <c r="Q377" s="200"/>
      <c r="R377" s="200"/>
      <c r="S377" s="200"/>
      <c r="T377" s="200"/>
      <c r="U377" s="200"/>
      <c r="V377" s="1342"/>
      <c r="W377" s="1334"/>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row>
    <row r="378" spans="1:47">
      <c r="A378" s="548"/>
      <c r="B378"/>
      <c r="C378"/>
      <c r="D378" s="183"/>
      <c r="E378" s="183"/>
      <c r="F378" s="283"/>
      <c r="G378" s="200"/>
      <c r="H378" s="1348"/>
      <c r="I378" s="1334"/>
      <c r="J378" s="1334"/>
      <c r="K378" s="189"/>
      <c r="L378" s="183"/>
      <c r="M378" s="1340"/>
      <c r="N378" s="1352"/>
      <c r="O378" s="283"/>
      <c r="P378" s="200"/>
      <c r="Q378" s="200"/>
      <c r="R378" s="200"/>
      <c r="S378" s="200"/>
      <c r="T378" s="200"/>
      <c r="U378" s="200"/>
      <c r="V378" s="1342"/>
      <c r="W378" s="1334"/>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row>
    <row r="379" spans="1:47">
      <c r="A379" s="548"/>
      <c r="B379"/>
      <c r="C379"/>
      <c r="D379" s="183"/>
      <c r="E379" s="183"/>
      <c r="F379" s="283"/>
      <c r="G379" s="200"/>
      <c r="H379" s="1348"/>
      <c r="I379" s="1334"/>
      <c r="J379" s="1334"/>
      <c r="K379" s="189"/>
      <c r="L379" s="183"/>
      <c r="M379" s="1344"/>
      <c r="N379" s="1352"/>
      <c r="O379" s="283"/>
      <c r="P379" s="200"/>
      <c r="Q379" s="200"/>
      <c r="R379" s="200"/>
      <c r="S379" s="200"/>
      <c r="T379" s="200"/>
      <c r="U379" s="200"/>
      <c r="V379" s="1342"/>
      <c r="W379" s="1334"/>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row>
    <row r="380" spans="1:47">
      <c r="A380" s="548"/>
      <c r="B380"/>
      <c r="C380"/>
      <c r="D380" s="183"/>
      <c r="E380"/>
      <c r="F380" s="283"/>
      <c r="G380" s="200"/>
      <c r="H380" s="1348"/>
      <c r="I380" s="1334"/>
      <c r="J380" s="1334"/>
      <c r="K380" s="189"/>
      <c r="L380" s="183"/>
      <c r="M380" s="1340"/>
      <c r="N380" s="1351"/>
      <c r="O380" s="283"/>
      <c r="P380" s="200"/>
      <c r="Q380" s="200"/>
      <c r="R380" s="200"/>
      <c r="S380" s="200"/>
      <c r="T380" s="200"/>
      <c r="U380" s="200"/>
      <c r="V380" s="1361"/>
      <c r="W380" s="1334"/>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row>
    <row r="381" spans="1:47">
      <c r="A381" s="548"/>
      <c r="B381"/>
      <c r="C381"/>
      <c r="D381" s="183"/>
      <c r="E381" s="183"/>
      <c r="F381" s="283"/>
      <c r="G381" s="200"/>
      <c r="H381" s="1348"/>
      <c r="I381" s="1334"/>
      <c r="J381" s="1334"/>
      <c r="K381" s="189"/>
      <c r="L381" s="183"/>
      <c r="M381" s="1340"/>
      <c r="N381" s="1352"/>
      <c r="O381" s="283"/>
      <c r="P381" s="200"/>
      <c r="Q381" s="200"/>
      <c r="R381" s="200"/>
      <c r="S381" s="200"/>
      <c r="T381" s="200"/>
      <c r="U381" s="200"/>
      <c r="V381" s="1361"/>
      <c r="W381" s="1334"/>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row>
    <row r="382" spans="1:47">
      <c r="A382" s="548"/>
      <c r="B382"/>
      <c r="C382"/>
      <c r="D382" s="183"/>
      <c r="E382"/>
      <c r="F382" s="283"/>
      <c r="G382" s="200"/>
      <c r="H382" s="1348"/>
      <c r="I382" s="1334"/>
      <c r="J382" s="1334"/>
      <c r="K382" s="189"/>
      <c r="L382" s="183"/>
      <c r="M382" s="1340"/>
      <c r="N382" s="1352"/>
      <c r="O382" s="283"/>
      <c r="P382" s="200"/>
      <c r="Q382" s="200"/>
      <c r="R382" s="200"/>
      <c r="S382" s="200"/>
      <c r="T382" s="200"/>
      <c r="U382" s="200"/>
      <c r="V382" s="1342"/>
      <c r="W382" s="1334"/>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row>
    <row r="383" spans="1:47">
      <c r="A383" s="548"/>
      <c r="B383"/>
      <c r="C383"/>
      <c r="D383" s="183"/>
      <c r="E383" s="183"/>
      <c r="F383" s="283"/>
      <c r="G383" s="200"/>
      <c r="H383" s="1348"/>
      <c r="I383" s="1124"/>
      <c r="J383" s="1124"/>
      <c r="K383" s="189"/>
      <c r="L383" s="183"/>
      <c r="M383" s="1340"/>
      <c r="N383" s="1352"/>
      <c r="O383" s="283"/>
      <c r="P383" s="200"/>
      <c r="Q383" s="200"/>
      <c r="R383" s="200"/>
      <c r="S383" s="200"/>
      <c r="T383" s="200"/>
      <c r="U383" s="200"/>
      <c r="V383" s="1342"/>
      <c r="W383" s="1334"/>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row>
    <row r="384" spans="1:47">
      <c r="A384" s="548"/>
      <c r="B384"/>
      <c r="C384"/>
      <c r="D384" s="183"/>
      <c r="E384" s="183"/>
      <c r="F384" s="283"/>
      <c r="G384" s="200"/>
      <c r="H384" s="1348"/>
      <c r="I384" s="1124"/>
      <c r="J384" s="1124"/>
      <c r="K384" s="189"/>
      <c r="L384" s="183"/>
      <c r="M384" s="1340"/>
      <c r="N384" s="1352"/>
      <c r="O384" s="283"/>
      <c r="P384" s="200"/>
      <c r="Q384" s="200"/>
      <c r="R384" s="200"/>
      <c r="S384" s="200"/>
      <c r="T384" s="200"/>
      <c r="U384" s="200"/>
      <c r="V384" s="1342"/>
      <c r="W384" s="1334"/>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row>
    <row r="385" spans="1:47">
      <c r="A385" s="548"/>
      <c r="B385"/>
      <c r="C385"/>
      <c r="D385" s="183"/>
      <c r="E385" s="183"/>
      <c r="F385" s="283"/>
      <c r="G385" s="200"/>
      <c r="H385" s="1348"/>
      <c r="I385" s="1124"/>
      <c r="J385" s="1124"/>
      <c r="K385" s="189"/>
      <c r="L385" s="183"/>
      <c r="M385" s="1340"/>
      <c r="N385" s="1352"/>
      <c r="O385" s="283"/>
      <c r="P385" s="200"/>
      <c r="Q385" s="200"/>
      <c r="R385" s="200"/>
      <c r="S385" s="200"/>
      <c r="T385" s="200"/>
      <c r="U385" s="200"/>
      <c r="V385" s="1342"/>
      <c r="W385" s="1334"/>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row>
    <row r="386" spans="1:47">
      <c r="A386" s="548"/>
      <c r="B386"/>
      <c r="C386"/>
      <c r="D386" s="183"/>
      <c r="E386" s="183"/>
      <c r="F386" s="283"/>
      <c r="G386" s="200"/>
      <c r="H386" s="1348"/>
      <c r="I386" s="1124"/>
      <c r="J386" s="1124"/>
      <c r="K386" s="189"/>
      <c r="L386" s="183"/>
      <c r="M386" s="1340"/>
      <c r="N386" s="1352"/>
      <c r="O386" s="283"/>
      <c r="P386" s="200"/>
      <c r="Q386" s="200"/>
      <c r="R386" s="200"/>
      <c r="S386" s="200"/>
      <c r="T386" s="200"/>
      <c r="U386" s="200"/>
      <c r="V386" s="1342"/>
      <c r="W386" s="1334"/>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row>
    <row r="387" spans="1:47">
      <c r="A387" s="548"/>
      <c r="B387"/>
      <c r="C387"/>
      <c r="D387" s="183"/>
      <c r="E387" s="183"/>
      <c r="F387" s="283"/>
      <c r="G387" s="200"/>
      <c r="H387" s="1348"/>
      <c r="I387" s="1124"/>
      <c r="J387" s="1124"/>
      <c r="K387" s="189"/>
      <c r="L387" s="183"/>
      <c r="M387" s="1340"/>
      <c r="N387" s="1352"/>
      <c r="O387" s="283"/>
      <c r="P387" s="200"/>
      <c r="Q387" s="200"/>
      <c r="R387" s="200"/>
      <c r="S387" s="200"/>
      <c r="T387" s="200"/>
      <c r="U387" s="200"/>
      <c r="V387" s="1342"/>
      <c r="W387" s="1334"/>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row>
    <row r="388" spans="1:47">
      <c r="A388" s="548"/>
      <c r="B388"/>
      <c r="C388"/>
      <c r="D388" s="183"/>
      <c r="E388" s="183"/>
      <c r="F388" s="283"/>
      <c r="G388" s="1124"/>
      <c r="H388" s="1346"/>
      <c r="I388" s="1124"/>
      <c r="J388" s="1124"/>
      <c r="K388" s="189"/>
      <c r="L388" s="183"/>
      <c r="M388" s="1340"/>
      <c r="N388" s="1352"/>
      <c r="O388" s="283"/>
      <c r="P388" s="200"/>
      <c r="Q388" s="200"/>
      <c r="R388" s="200"/>
      <c r="S388" s="200"/>
      <c r="T388" s="200"/>
      <c r="U388" s="200"/>
      <c r="V388" s="1342"/>
      <c r="W388" s="1334"/>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row>
    <row r="389" spans="1:47">
      <c r="A389" s="548"/>
      <c r="B389"/>
      <c r="C389"/>
      <c r="D389" s="183"/>
      <c r="E389" s="183"/>
      <c r="F389" s="283"/>
      <c r="G389" s="1124"/>
      <c r="H389" s="1346"/>
      <c r="I389" s="1124"/>
      <c r="J389" s="1124"/>
      <c r="K389" s="189"/>
      <c r="L389" s="183"/>
      <c r="M389" s="1340"/>
      <c r="N389" s="1351"/>
      <c r="O389" s="283"/>
      <c r="P389" s="200"/>
      <c r="Q389" s="200"/>
      <c r="R389" s="200"/>
      <c r="S389" s="200"/>
      <c r="T389" s="200"/>
      <c r="U389" s="200"/>
      <c r="V389" s="1342"/>
      <c r="W389" s="1334"/>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row>
    <row r="390" spans="1:47">
      <c r="A390" s="548"/>
      <c r="B390"/>
      <c r="C390"/>
      <c r="D390" s="183"/>
      <c r="E390" s="183"/>
      <c r="F390" s="283"/>
      <c r="G390" s="1124"/>
      <c r="H390" s="1346"/>
      <c r="I390" s="1124"/>
      <c r="J390" s="1124"/>
      <c r="K390" s="189"/>
      <c r="L390" s="183"/>
      <c r="M390" s="1340"/>
      <c r="N390" s="1351"/>
      <c r="O390" s="283"/>
      <c r="P390" s="200"/>
      <c r="Q390" s="200"/>
      <c r="R390" s="200"/>
      <c r="S390" s="200"/>
      <c r="T390" s="200"/>
      <c r="U390" s="200"/>
      <c r="V390" s="1342"/>
      <c r="W390" s="1334"/>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row>
    <row r="391" spans="1:47">
      <c r="A391" s="548"/>
      <c r="B391"/>
      <c r="C391"/>
      <c r="D391" s="183"/>
      <c r="E391"/>
      <c r="F391" s="283"/>
      <c r="G391" s="200"/>
      <c r="H391" s="1348"/>
      <c r="I391" s="1124"/>
      <c r="J391" s="1124"/>
      <c r="K391" s="189"/>
      <c r="L391" s="183"/>
      <c r="M391" s="1344"/>
      <c r="N391" s="1335"/>
      <c r="O391" s="283"/>
      <c r="P391" s="200"/>
      <c r="Q391" s="200"/>
      <c r="R391" s="200"/>
      <c r="S391" s="200"/>
      <c r="T391" s="200"/>
      <c r="U391" s="200"/>
      <c r="V391" s="1342"/>
      <c r="W391" s="1334"/>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row>
    <row r="392" spans="1:47">
      <c r="A392" s="548"/>
      <c r="B392"/>
      <c r="C392"/>
      <c r="D392" s="183"/>
      <c r="E392" s="183"/>
      <c r="F392" s="283"/>
      <c r="G392" s="200"/>
      <c r="H392" s="1348"/>
      <c r="I392" s="1124"/>
      <c r="J392" s="1124"/>
      <c r="K392" s="189"/>
      <c r="L392" s="183"/>
      <c r="M392" s="1344"/>
      <c r="N392" s="1335"/>
      <c r="O392" s="283"/>
      <c r="P392" s="200"/>
      <c r="Q392" s="200"/>
      <c r="R392" s="200"/>
      <c r="S392" s="200"/>
      <c r="T392" s="200"/>
      <c r="U392" s="200"/>
      <c r="V392" s="1342"/>
      <c r="W392" s="1334"/>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row>
    <row r="393" spans="1:47">
      <c r="A393" s="548"/>
      <c r="B393"/>
      <c r="C393"/>
      <c r="D393" s="183"/>
      <c r="E393" s="183"/>
      <c r="F393" s="283"/>
      <c r="G393" s="1124"/>
      <c r="H393" s="1346"/>
      <c r="I393" s="1124"/>
      <c r="J393" s="1124"/>
      <c r="K393" s="189"/>
      <c r="L393" s="183"/>
      <c r="M393" s="1340"/>
      <c r="N393" s="1362"/>
      <c r="O393" s="283"/>
      <c r="P393" s="200"/>
      <c r="Q393" s="200"/>
      <c r="R393" s="200"/>
      <c r="S393" s="200"/>
      <c r="T393" s="200"/>
      <c r="U393" s="200"/>
      <c r="V393" s="1342"/>
      <c r="W393" s="1334"/>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row>
    <row r="394" spans="1:47">
      <c r="A394" s="548"/>
      <c r="B394"/>
      <c r="C394"/>
      <c r="D394" s="183"/>
      <c r="E394" s="183"/>
      <c r="F394" s="283"/>
      <c r="G394" s="200"/>
      <c r="H394" s="1348"/>
      <c r="I394" s="1124"/>
      <c r="J394" s="1124"/>
      <c r="K394" s="189"/>
      <c r="L394" s="183"/>
      <c r="M394" s="1340"/>
      <c r="N394" s="1340"/>
      <c r="O394" s="283"/>
      <c r="P394" s="200"/>
      <c r="Q394" s="200"/>
      <c r="R394" s="200"/>
      <c r="S394" s="200"/>
      <c r="T394" s="200"/>
      <c r="U394" s="200"/>
      <c r="V394" s="283"/>
      <c r="W394" s="1334"/>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row>
    <row r="395" spans="1:47">
      <c r="A395" s="548"/>
      <c r="B395"/>
      <c r="C395"/>
      <c r="D395" s="183"/>
      <c r="E395" s="183"/>
      <c r="F395" s="283"/>
      <c r="G395" s="200"/>
      <c r="H395" s="1348"/>
      <c r="I395" s="1124"/>
      <c r="J395" s="1124"/>
      <c r="K395" s="189"/>
      <c r="L395" s="183"/>
      <c r="M395" s="1340"/>
      <c r="N395" s="1340"/>
      <c r="O395" s="283"/>
      <c r="P395" s="200"/>
      <c r="Q395" s="200"/>
      <c r="R395" s="200"/>
      <c r="S395" s="200"/>
      <c r="T395" s="200"/>
      <c r="U395" s="200"/>
      <c r="V395" s="283"/>
      <c r="W395" s="1334"/>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row>
    <row r="396" spans="1:47">
      <c r="A396" s="548"/>
      <c r="B396"/>
      <c r="C396"/>
      <c r="D396" s="183"/>
      <c r="E396" s="183"/>
      <c r="F396" s="283"/>
      <c r="G396" s="200"/>
      <c r="H396" s="1348"/>
      <c r="I396" s="1124"/>
      <c r="J396" s="1124"/>
      <c r="K396" s="189"/>
      <c r="L396" s="183"/>
      <c r="M396" s="1340"/>
      <c r="N396" s="1340"/>
      <c r="O396" s="283"/>
      <c r="P396" s="200"/>
      <c r="Q396" s="200"/>
      <c r="R396" s="200"/>
      <c r="S396" s="200"/>
      <c r="T396" s="200"/>
      <c r="U396" s="200"/>
      <c r="V396" s="283"/>
      <c r="W396" s="1334"/>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row>
    <row r="397" spans="1:47">
      <c r="A397" s="548"/>
      <c r="B397"/>
      <c r="C397"/>
      <c r="D397" s="183"/>
      <c r="E397" s="183"/>
      <c r="F397" s="283"/>
      <c r="G397" s="200"/>
      <c r="H397" s="1348"/>
      <c r="I397" s="1124"/>
      <c r="J397" s="1124"/>
      <c r="K397" s="189"/>
      <c r="L397" s="183"/>
      <c r="M397" s="1340"/>
      <c r="N397" s="1340"/>
      <c r="O397" s="283"/>
      <c r="P397" s="200"/>
      <c r="Q397" s="200"/>
      <c r="R397" s="200"/>
      <c r="S397" s="200"/>
      <c r="T397" s="200"/>
      <c r="U397" s="200"/>
      <c r="V397" s="283"/>
      <c r="W397" s="1334"/>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row>
    <row r="398" spans="1:47">
      <c r="A398" s="548"/>
      <c r="B398"/>
      <c r="C398"/>
      <c r="D398" s="183"/>
      <c r="E398"/>
      <c r="F398" s="283"/>
      <c r="G398" s="200"/>
      <c r="H398" s="1348"/>
      <c r="I398" s="1124"/>
      <c r="J398" s="1124"/>
      <c r="K398" s="189"/>
      <c r="L398" s="183"/>
      <c r="M398" s="1340"/>
      <c r="N398" s="1340"/>
      <c r="O398" s="283"/>
      <c r="P398" s="200"/>
      <c r="Q398" s="200"/>
      <c r="R398" s="200"/>
      <c r="S398" s="200"/>
      <c r="T398" s="200"/>
      <c r="U398" s="200"/>
      <c r="V398" s="283"/>
      <c r="W398" s="1334"/>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row>
    <row r="399" spans="1:47">
      <c r="A399" s="548"/>
      <c r="B399"/>
      <c r="C399"/>
      <c r="D399" s="183"/>
      <c r="E399" s="183"/>
      <c r="F399" s="283"/>
      <c r="G399" s="200"/>
      <c r="H399" s="1348"/>
      <c r="I399" s="1124"/>
      <c r="J399" s="1124"/>
      <c r="K399" s="189"/>
      <c r="L399" s="183"/>
      <c r="M399" s="1340"/>
      <c r="N399" s="1340"/>
      <c r="O399" s="283"/>
      <c r="P399" s="200"/>
      <c r="Q399" s="200"/>
      <c r="R399" s="200"/>
      <c r="S399" s="200"/>
      <c r="T399" s="200"/>
      <c r="U399" s="200"/>
      <c r="V399" s="283"/>
      <c r="W399" s="1334"/>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row>
    <row r="400" spans="1:47">
      <c r="A400" s="548"/>
      <c r="B400"/>
      <c r="C400"/>
      <c r="D400" s="183"/>
      <c r="E400"/>
      <c r="F400" s="283"/>
      <c r="G400" s="200"/>
      <c r="H400" s="1348"/>
      <c r="I400" s="1124"/>
      <c r="J400" s="1124"/>
      <c r="K400" s="189"/>
      <c r="L400" s="183"/>
      <c r="M400" s="1340"/>
      <c r="N400" s="1340"/>
      <c r="O400" s="283"/>
      <c r="P400" s="200"/>
      <c r="Q400" s="200"/>
      <c r="R400" s="200"/>
      <c r="S400" s="200"/>
      <c r="T400" s="200"/>
      <c r="U400" s="200"/>
      <c r="V400" s="283"/>
      <c r="W400" s="1334"/>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row>
    <row r="401" spans="1:47">
      <c r="A401" s="548"/>
      <c r="B401"/>
      <c r="C401"/>
      <c r="D401" s="183"/>
      <c r="E401" s="183"/>
      <c r="F401" s="283"/>
      <c r="G401" s="200"/>
      <c r="H401" s="1348"/>
      <c r="I401" s="1124"/>
      <c r="J401" s="1124"/>
      <c r="K401" s="189"/>
      <c r="L401" s="183"/>
      <c r="M401" s="1344"/>
      <c r="N401" s="1344"/>
      <c r="O401" s="283"/>
      <c r="P401" s="200"/>
      <c r="Q401" s="200"/>
      <c r="R401" s="200"/>
      <c r="S401" s="200"/>
      <c r="T401" s="200"/>
      <c r="U401" s="200"/>
      <c r="V401" s="283"/>
      <c r="W401" s="1334"/>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row>
    <row r="402" spans="1:47">
      <c r="A402" s="548"/>
      <c r="B402"/>
      <c r="C402"/>
      <c r="D402" s="183"/>
      <c r="E402" s="183"/>
      <c r="F402" s="283"/>
      <c r="G402" s="200"/>
      <c r="H402" s="1348"/>
      <c r="I402" s="1124"/>
      <c r="J402" s="1124"/>
      <c r="K402" s="189"/>
      <c r="L402" s="183"/>
      <c r="M402" s="1340"/>
      <c r="N402" s="1340"/>
      <c r="O402" s="283"/>
      <c r="P402" s="200"/>
      <c r="Q402" s="200"/>
      <c r="R402" s="200"/>
      <c r="S402" s="200"/>
      <c r="T402" s="200"/>
      <c r="U402" s="200"/>
      <c r="V402" s="283"/>
      <c r="W402" s="1334"/>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row>
    <row r="403" spans="1:47">
      <c r="A403" s="548"/>
      <c r="B403"/>
      <c r="C403"/>
      <c r="D403" s="183"/>
      <c r="E403"/>
      <c r="F403" s="1341"/>
      <c r="G403" s="200"/>
      <c r="H403" s="1348"/>
      <c r="I403" s="1124"/>
      <c r="J403" s="1124"/>
      <c r="K403" s="189"/>
      <c r="L403" s="183"/>
      <c r="M403" s="1340"/>
      <c r="N403" s="1340"/>
      <c r="O403" s="1341"/>
      <c r="P403" s="200"/>
      <c r="Q403" s="200"/>
      <c r="R403" s="200"/>
      <c r="S403" s="200"/>
      <c r="T403" s="200"/>
      <c r="U403" s="200"/>
      <c r="V403" s="283"/>
      <c r="W403" s="1334"/>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row>
    <row r="404" spans="1:47">
      <c r="A404" s="548"/>
      <c r="B404"/>
      <c r="C404"/>
      <c r="D404" s="183"/>
      <c r="E404"/>
      <c r="F404" s="283"/>
      <c r="G404" s="1124"/>
      <c r="H404" s="1348"/>
      <c r="I404" s="1124"/>
      <c r="J404" s="1124"/>
      <c r="K404" s="189"/>
      <c r="L404" s="183"/>
      <c r="M404" s="1340"/>
      <c r="N404" s="1340"/>
      <c r="O404" s="283"/>
      <c r="P404" s="1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row>
    <row r="405" spans="1:47">
      <c r="A405" s="548"/>
      <c r="B405"/>
      <c r="C405"/>
      <c r="D405" s="183"/>
      <c r="E405" s="183"/>
      <c r="F405" s="1341"/>
      <c r="G405" s="200"/>
      <c r="H405" s="1348"/>
      <c r="I405" s="1124"/>
      <c r="J405" s="1124"/>
      <c r="K405" s="189"/>
      <c r="L405" s="183"/>
      <c r="M405" s="1340"/>
      <c r="N405" s="1340"/>
      <c r="O405" s="1341"/>
      <c r="P405" s="1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row>
    <row r="406" spans="1:47">
      <c r="A406" s="548"/>
      <c r="B406"/>
      <c r="C406"/>
      <c r="D406" s="183"/>
      <c r="E406" s="183"/>
      <c r="F406" s="1341"/>
      <c r="G406" s="200"/>
      <c r="H406" s="1348"/>
      <c r="I406" s="1124"/>
      <c r="J406" s="1124"/>
      <c r="K406" s="189"/>
      <c r="L406" s="183"/>
      <c r="M406" s="1344"/>
      <c r="N406" s="1344"/>
      <c r="O406" s="1341"/>
      <c r="P406" s="1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row>
    <row r="407" spans="1:47">
      <c r="A407" s="548"/>
      <c r="B407"/>
      <c r="C407"/>
      <c r="D407" s="183"/>
      <c r="E407"/>
      <c r="F407" s="283"/>
      <c r="G407" s="200"/>
      <c r="H407" s="1348"/>
      <c r="I407" s="1124"/>
      <c r="J407" s="1124"/>
      <c r="K407" s="189"/>
      <c r="L407" s="183"/>
      <c r="M407" s="1344"/>
      <c r="N407" s="1344"/>
      <c r="O407" s="283"/>
      <c r="P407" s="1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row>
    <row r="408" spans="1:47">
      <c r="A408" s="548"/>
      <c r="B408"/>
      <c r="C408"/>
      <c r="D408" s="183"/>
      <c r="E408"/>
      <c r="F408" s="283"/>
      <c r="G408" s="200"/>
      <c r="H408" s="1341"/>
      <c r="I408" s="1124"/>
      <c r="J408" s="1124"/>
      <c r="K408" s="189"/>
      <c r="L408" s="183"/>
      <c r="M408" s="1344"/>
      <c r="N408" s="1344"/>
      <c r="O408" s="283"/>
      <c r="P408" s="183"/>
      <c r="Q408" s="1341"/>
      <c r="R408" s="1341"/>
      <c r="S408" s="1341"/>
      <c r="T408" s="1341"/>
      <c r="U408" s="1341"/>
      <c r="V408" s="1341"/>
      <c r="W408" s="1341"/>
      <c r="X408" s="1341"/>
      <c r="Y408" s="1341"/>
      <c r="Z408" s="1341"/>
      <c r="AA408" s="1341"/>
      <c r="AB408" s="1341"/>
      <c r="AC408" s="1341"/>
      <c r="AD408" s="1341"/>
      <c r="AE408" s="1341"/>
      <c r="AF408" s="1341"/>
      <c r="AG408" s="1341"/>
      <c r="AH408" s="1341"/>
      <c r="AI408" s="1341"/>
      <c r="AJ408" s="1341"/>
      <c r="AK408" s="1341"/>
      <c r="AL408" s="1341"/>
      <c r="AM408" s="1341"/>
      <c r="AN408" s="1341"/>
      <c r="AO408" s="1341"/>
      <c r="AP408" s="1341"/>
      <c r="AQ408" s="1341"/>
      <c r="AR408" s="1341"/>
      <c r="AS408" s="1341"/>
      <c r="AT408" s="1341"/>
      <c r="AU408" s="1341"/>
    </row>
    <row r="409" spans="1:47">
      <c r="A409" s="548"/>
      <c r="B409"/>
      <c r="C409"/>
      <c r="D409" s="183"/>
      <c r="E409" s="183"/>
      <c r="F409" s="283"/>
      <c r="G409" s="200"/>
      <c r="H409" s="1348"/>
      <c r="I409" s="1124"/>
      <c r="J409" s="1124"/>
      <c r="K409" s="189"/>
      <c r="L409" s="183"/>
      <c r="M409" s="1340"/>
      <c r="N409" s="1340"/>
      <c r="O409" s="283"/>
      <c r="P409" s="1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row>
    <row r="410" spans="1:47">
      <c r="A410" s="548"/>
      <c r="B410"/>
      <c r="C410"/>
      <c r="D410" s="183"/>
      <c r="E410" s="183"/>
      <c r="F410" s="283"/>
      <c r="G410" s="200"/>
      <c r="H410" s="1341"/>
      <c r="I410" s="1124"/>
      <c r="J410" s="1124"/>
      <c r="K410" s="189"/>
      <c r="L410" s="183"/>
      <c r="M410" s="1340"/>
      <c r="N410" s="1340"/>
      <c r="O410" s="283"/>
      <c r="P410" s="183"/>
      <c r="Q410" s="1341"/>
      <c r="R410" s="1341"/>
      <c r="S410" s="1341"/>
      <c r="T410" s="1341"/>
      <c r="U410" s="1341"/>
      <c r="V410" s="1341"/>
      <c r="W410" s="1341"/>
      <c r="X410" s="1341"/>
      <c r="Y410" s="1341"/>
      <c r="Z410" s="1341"/>
      <c r="AA410" s="1341"/>
      <c r="AB410" s="1341"/>
      <c r="AC410" s="1341"/>
      <c r="AD410" s="1341"/>
      <c r="AE410" s="1341"/>
      <c r="AF410" s="1341"/>
      <c r="AG410" s="1341"/>
      <c r="AH410" s="1341"/>
      <c r="AI410" s="1341"/>
      <c r="AJ410" s="1341"/>
      <c r="AK410" s="1341"/>
      <c r="AL410" s="1341"/>
      <c r="AM410" s="1341"/>
      <c r="AN410" s="1341"/>
      <c r="AO410" s="1341"/>
      <c r="AP410" s="1341"/>
      <c r="AQ410" s="1341"/>
      <c r="AR410" s="1341"/>
      <c r="AS410" s="1341"/>
      <c r="AT410" s="1341"/>
      <c r="AU410" s="1341"/>
    </row>
    <row r="411" spans="1:47">
      <c r="A411" s="548"/>
      <c r="B411"/>
      <c r="C411"/>
      <c r="D411" s="183"/>
      <c r="E411"/>
      <c r="F411" s="283"/>
      <c r="G411" s="200"/>
      <c r="H411" s="1341"/>
      <c r="I411" s="1124"/>
      <c r="J411" s="1124"/>
      <c r="K411" s="189"/>
      <c r="L411" s="183"/>
      <c r="M411" s="1340"/>
      <c r="N411" s="1340"/>
      <c r="O411" s="283"/>
      <c r="P411" s="183"/>
      <c r="Q411" s="1341"/>
      <c r="R411" s="1341"/>
      <c r="S411" s="1341"/>
      <c r="T411" s="1341"/>
      <c r="U411" s="1341"/>
      <c r="V411" s="1341"/>
      <c r="W411" s="1341"/>
      <c r="X411" s="1341"/>
      <c r="Y411" s="1341"/>
      <c r="Z411" s="1341"/>
      <c r="AA411" s="1341"/>
      <c r="AB411" s="1341"/>
      <c r="AC411" s="1341"/>
      <c r="AD411" s="1341"/>
      <c r="AE411" s="1341"/>
      <c r="AF411" s="1341"/>
      <c r="AG411" s="1341"/>
      <c r="AH411" s="1341"/>
      <c r="AI411" s="1341"/>
      <c r="AJ411" s="1341"/>
      <c r="AK411" s="1341"/>
      <c r="AL411" s="1341"/>
      <c r="AM411" s="1341"/>
      <c r="AN411" s="1341"/>
      <c r="AO411" s="1341"/>
      <c r="AP411" s="1341"/>
      <c r="AQ411" s="1341"/>
      <c r="AR411" s="1341"/>
      <c r="AS411" s="1341"/>
      <c r="AT411" s="1341"/>
      <c r="AU411" s="1341"/>
    </row>
    <row r="412" spans="1:47">
      <c r="A412" s="548"/>
      <c r="B412"/>
      <c r="C412"/>
      <c r="D412" s="183"/>
      <c r="E412" s="183"/>
      <c r="F412" s="283"/>
      <c r="G412" s="200"/>
      <c r="H412" s="1348"/>
      <c r="I412" s="1124"/>
      <c r="J412" s="1124"/>
      <c r="K412" s="189"/>
      <c r="L412" s="183"/>
      <c r="M412" s="1340"/>
      <c r="N412" s="1340"/>
      <c r="O412" s="283"/>
      <c r="P412" s="1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row>
    <row r="413" spans="1:47">
      <c r="A413" s="548"/>
      <c r="B413"/>
      <c r="C413"/>
      <c r="D413" s="183"/>
      <c r="E413" s="183"/>
      <c r="F413" s="283"/>
      <c r="G413" s="200"/>
      <c r="H413" s="1348"/>
      <c r="I413" s="1124"/>
      <c r="J413" s="1124"/>
      <c r="K413" s="189"/>
      <c r="L413" s="183"/>
      <c r="M413" s="1340"/>
      <c r="N413" s="1340"/>
      <c r="O413" s="283"/>
      <c r="P413" s="183"/>
      <c r="Q413" s="1348"/>
      <c r="R413" s="1348"/>
      <c r="S413" s="1348"/>
      <c r="T413" s="1348"/>
      <c r="U413" s="1348"/>
      <c r="V413" s="1348"/>
      <c r="W413" s="1348"/>
      <c r="X413" s="1348"/>
      <c r="Y413" s="1348"/>
      <c r="Z413" s="1348"/>
      <c r="AA413" s="1348"/>
      <c r="AB413" s="1348"/>
      <c r="AC413" s="1348"/>
      <c r="AD413" s="1348"/>
      <c r="AE413" s="1348"/>
      <c r="AF413" s="1348"/>
      <c r="AG413" s="1348"/>
      <c r="AH413" s="1348"/>
      <c r="AI413" s="1348"/>
      <c r="AJ413" s="1348"/>
      <c r="AK413" s="1348"/>
      <c r="AL413" s="1348"/>
      <c r="AM413" s="1348"/>
      <c r="AN413" s="1348"/>
      <c r="AO413" s="1348"/>
      <c r="AP413" s="1348"/>
      <c r="AQ413" s="1348"/>
      <c r="AR413" s="1348"/>
      <c r="AS413" s="1348"/>
      <c r="AT413" s="1348"/>
      <c r="AU413" s="1348"/>
    </row>
    <row r="414" spans="1:47">
      <c r="A414" s="548"/>
      <c r="B414"/>
      <c r="C414"/>
      <c r="D414" s="183"/>
      <c r="E414"/>
      <c r="F414" s="283"/>
      <c r="G414" s="200"/>
      <c r="H414" s="1348"/>
      <c r="I414" s="1124"/>
      <c r="J414" s="1124"/>
      <c r="K414" s="189"/>
      <c r="L414" s="183"/>
      <c r="M414" s="1344"/>
      <c r="N414" s="1344"/>
      <c r="O414" s="283"/>
      <c r="P414" s="1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row>
    <row r="415" spans="1:47">
      <c r="A415" s="548"/>
      <c r="B415"/>
      <c r="C415"/>
      <c r="D415" s="183"/>
      <c r="E415" s="183"/>
      <c r="F415" s="283"/>
      <c r="G415" s="200"/>
      <c r="H415" s="1348"/>
      <c r="I415" s="1124"/>
      <c r="J415" s="1124"/>
      <c r="K415" s="189"/>
      <c r="L415" s="183"/>
      <c r="M415" s="1340"/>
      <c r="N415" s="1340"/>
      <c r="O415" s="283"/>
      <c r="P415" s="1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row>
    <row r="416" spans="1:47">
      <c r="A416" s="548"/>
      <c r="B416"/>
      <c r="C416"/>
      <c r="D416" s="183"/>
      <c r="E416" s="183"/>
      <c r="F416" s="283"/>
      <c r="G416" s="200"/>
      <c r="H416" s="1348"/>
      <c r="I416" s="1124"/>
      <c r="J416" s="1124"/>
      <c r="K416" s="189"/>
      <c r="L416" s="183"/>
      <c r="M416" s="1340"/>
      <c r="N416" s="1340"/>
      <c r="O416" s="283"/>
      <c r="P416" s="1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row>
    <row r="417" spans="1:47">
      <c r="A417" s="548"/>
      <c r="B417"/>
      <c r="C417"/>
      <c r="D417" s="183"/>
      <c r="E417" s="183"/>
      <c r="F417" s="283"/>
      <c r="G417" s="200"/>
      <c r="H417" s="1348"/>
      <c r="I417" s="1124"/>
      <c r="J417" s="1124"/>
      <c r="K417" s="189"/>
      <c r="L417" s="183"/>
      <c r="M417" s="1344"/>
      <c r="N417" s="1344"/>
      <c r="O417" s="283"/>
      <c r="P417" s="1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row>
    <row r="418" spans="1:47">
      <c r="A418" s="548"/>
      <c r="B418"/>
      <c r="C418"/>
      <c r="D418" s="183"/>
      <c r="E418" s="183"/>
      <c r="F418" s="283"/>
      <c r="G418" s="200"/>
      <c r="H418" s="1348"/>
      <c r="I418" s="1124"/>
      <c r="J418" s="1124"/>
      <c r="K418" s="189"/>
      <c r="L418" s="183"/>
      <c r="M418" s="1340"/>
      <c r="N418" s="1340"/>
      <c r="O418" s="283"/>
      <c r="P418" s="1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row>
    <row r="419" spans="1:47" ht="15">
      <c r="A419" s="548"/>
      <c r="B419"/>
      <c r="C419"/>
      <c r="D419" s="183"/>
      <c r="E419" s="183"/>
      <c r="F419" s="283"/>
      <c r="G419" s="200"/>
      <c r="H419" s="1347"/>
      <c r="I419" s="1124"/>
      <c r="J419" s="1124"/>
      <c r="K419" s="189"/>
      <c r="L419" s="183"/>
      <c r="M419" s="1340"/>
      <c r="N419" s="1340"/>
      <c r="O419" s="283"/>
      <c r="P419" s="1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row>
    <row r="420" spans="1:47" ht="15">
      <c r="A420" s="548"/>
      <c r="B420"/>
      <c r="C420"/>
      <c r="D420" s="183"/>
      <c r="E420"/>
      <c r="F420" s="283"/>
      <c r="G420" s="200"/>
      <c r="H420" s="1347"/>
      <c r="I420" s="1124"/>
      <c r="J420" s="1124"/>
      <c r="K420" s="189"/>
      <c r="L420" s="183"/>
      <c r="M420" s="1344"/>
      <c r="N420" s="1344"/>
      <c r="O420" s="283"/>
      <c r="P420" s="1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row>
    <row r="421" spans="1:47" ht="15">
      <c r="A421" s="548"/>
      <c r="B421"/>
      <c r="C421"/>
      <c r="D421" s="183"/>
      <c r="E421" s="183"/>
      <c r="F421" s="283"/>
      <c r="G421" s="200"/>
      <c r="H421" s="1347"/>
      <c r="I421" s="1124"/>
      <c r="J421" s="1124"/>
      <c r="K421" s="189"/>
      <c r="L421" s="183"/>
      <c r="M421" s="1340"/>
      <c r="N421" s="1340"/>
      <c r="O421" s="283"/>
      <c r="P421" s="1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row>
    <row r="422" spans="1:47" ht="15">
      <c r="A422" s="548"/>
      <c r="B422"/>
      <c r="C422"/>
      <c r="D422" s="183"/>
      <c r="E422" s="183"/>
      <c r="F422" s="283"/>
      <c r="G422" s="200"/>
      <c r="H422" s="1363"/>
      <c r="I422" s="1124"/>
      <c r="J422" s="1124"/>
      <c r="K422" s="189"/>
      <c r="L422" s="183"/>
      <c r="M422" s="1340"/>
      <c r="N422" s="1340"/>
      <c r="O422" s="283"/>
      <c r="P422" s="1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row>
    <row r="423" spans="1:47">
      <c r="A423" s="548"/>
      <c r="B423"/>
      <c r="C423"/>
      <c r="D423" s="183"/>
      <c r="E423" s="183"/>
      <c r="F423" s="283"/>
      <c r="G423" s="200"/>
      <c r="H423" s="1348"/>
      <c r="I423" s="1124"/>
      <c r="J423" s="1124"/>
      <c r="K423" s="189"/>
      <c r="L423" s="183"/>
      <c r="M423" s="1340"/>
      <c r="N423" s="1340"/>
      <c r="O423" s="283"/>
      <c r="P423" s="1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row>
    <row r="424" spans="1:47">
      <c r="A424" s="548"/>
      <c r="B424"/>
      <c r="C424"/>
      <c r="D424" s="183"/>
      <c r="E424" s="183"/>
      <c r="F424" s="283"/>
      <c r="G424" s="200"/>
      <c r="H424" s="1348"/>
      <c r="I424" s="1124"/>
      <c r="J424" s="1124"/>
      <c r="K424" s="189"/>
      <c r="L424" s="183"/>
      <c r="M424" s="1340"/>
      <c r="N424" s="1340"/>
      <c r="O424" s="283"/>
      <c r="P424" s="1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row>
    <row r="425" spans="1:47">
      <c r="A425" s="548"/>
      <c r="B425"/>
      <c r="C425"/>
      <c r="D425" s="183"/>
      <c r="E425"/>
      <c r="F425" s="283"/>
      <c r="G425" s="200"/>
      <c r="H425" s="1348"/>
      <c r="I425" s="1124"/>
      <c r="J425" s="1124"/>
      <c r="K425" s="189"/>
      <c r="L425" s="183"/>
      <c r="M425" s="1340"/>
      <c r="N425" s="1340"/>
      <c r="O425" s="283"/>
      <c r="P425" s="1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row>
    <row r="426" spans="1:47">
      <c r="A426" s="548"/>
      <c r="B426"/>
      <c r="C426"/>
      <c r="D426" s="183"/>
      <c r="E426" s="183"/>
      <c r="F426" s="283"/>
      <c r="G426" s="200"/>
      <c r="H426" s="1348"/>
      <c r="I426" s="1124"/>
      <c r="J426" s="1124"/>
      <c r="K426" s="189"/>
      <c r="L426" s="183"/>
      <c r="M426" s="1340"/>
      <c r="N426" s="1340"/>
      <c r="O426" s="283"/>
      <c r="P426" s="1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row>
    <row r="427" spans="1:47">
      <c r="A427" s="548"/>
      <c r="B427"/>
      <c r="C427"/>
      <c r="D427" s="183"/>
      <c r="E427" s="183"/>
      <c r="F427" s="283"/>
      <c r="G427" s="200"/>
      <c r="H427" s="1348"/>
      <c r="I427" s="1124"/>
      <c r="J427" s="1124"/>
      <c r="K427" s="189"/>
      <c r="L427" s="183"/>
      <c r="M427" s="1340"/>
      <c r="N427" s="1340"/>
      <c r="O427" s="283"/>
      <c r="P427" s="1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row>
    <row r="428" spans="1:47">
      <c r="A428" s="548"/>
      <c r="B428"/>
      <c r="C428"/>
      <c r="D428" s="183"/>
      <c r="E428" s="183"/>
      <c r="F428" s="1341"/>
      <c r="G428" s="1124"/>
      <c r="H428" s="1346"/>
      <c r="I428" s="1124"/>
      <c r="J428" s="1124"/>
      <c r="K428" s="189"/>
      <c r="L428" s="183"/>
      <c r="M428" s="1340"/>
      <c r="N428" s="1340"/>
      <c r="O428" s="1341"/>
      <c r="P428" s="1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row>
    <row r="429" spans="1:47">
      <c r="A429" s="548"/>
      <c r="B429"/>
      <c r="C429"/>
      <c r="D429" s="183"/>
      <c r="E429" s="183"/>
      <c r="F429" s="283"/>
      <c r="G429" s="1124"/>
      <c r="H429" s="1346"/>
      <c r="I429" s="1124"/>
      <c r="J429" s="1124"/>
      <c r="K429" s="189"/>
      <c r="L429" s="183"/>
      <c r="M429" s="1344"/>
      <c r="N429" s="1344"/>
      <c r="O429" s="283"/>
      <c r="P429" s="1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row>
    <row r="430" spans="1:47">
      <c r="A430" s="548"/>
      <c r="B430"/>
      <c r="C430"/>
      <c r="D430" s="183"/>
      <c r="E430" s="183"/>
      <c r="F430" s="283"/>
      <c r="G430" s="1124"/>
      <c r="H430" s="1346"/>
      <c r="I430" s="1124"/>
      <c r="J430" s="1124"/>
      <c r="K430" s="189"/>
      <c r="L430" s="183"/>
      <c r="M430" s="1340"/>
      <c r="N430" s="1340"/>
      <c r="O430" s="283"/>
      <c r="P430" s="1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row>
    <row r="431" spans="1:47">
      <c r="A431" s="548"/>
      <c r="B431"/>
      <c r="C431"/>
      <c r="D431" s="183"/>
      <c r="E431"/>
      <c r="F431" s="283"/>
      <c r="G431" s="200"/>
      <c r="H431" s="1348"/>
      <c r="I431" s="1124"/>
      <c r="J431" s="1124"/>
      <c r="K431" s="189"/>
      <c r="L431" s="183"/>
      <c r="M431" s="1340"/>
      <c r="N431" s="1340"/>
      <c r="O431" s="283"/>
      <c r="P431" s="1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row>
    <row r="432" spans="1:47">
      <c r="A432" s="548"/>
      <c r="B432"/>
      <c r="C432"/>
      <c r="D432" s="183"/>
      <c r="E432" s="183"/>
      <c r="F432" s="283"/>
      <c r="G432" s="200"/>
      <c r="H432" s="1348"/>
      <c r="I432" s="1124"/>
      <c r="J432" s="1124"/>
      <c r="K432" s="189"/>
      <c r="L432" s="183"/>
      <c r="M432" s="1344"/>
      <c r="N432" s="1344"/>
      <c r="O432" s="283"/>
      <c r="P432" s="1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row>
    <row r="433" spans="1:47">
      <c r="A433" s="548"/>
      <c r="B433"/>
      <c r="C433"/>
      <c r="D433" s="183"/>
      <c r="E433" s="183"/>
      <c r="F433" s="283"/>
      <c r="G433" s="200"/>
      <c r="H433" s="1348"/>
      <c r="I433" s="1124"/>
      <c r="J433" s="1124"/>
      <c r="K433" s="189"/>
      <c r="L433" s="183"/>
      <c r="M433" s="1344"/>
      <c r="N433" s="1344"/>
      <c r="O433" s="283"/>
      <c r="P433" s="1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row>
    <row r="434" spans="1:47">
      <c r="A434" s="548"/>
      <c r="B434"/>
      <c r="C434"/>
      <c r="D434" s="183"/>
      <c r="E434" s="183"/>
      <c r="F434" s="283"/>
      <c r="G434" s="200"/>
      <c r="H434" s="1348"/>
      <c r="I434" s="1124"/>
      <c r="J434" s="1124"/>
      <c r="K434" s="189"/>
      <c r="L434" s="183"/>
      <c r="M434" s="1340"/>
      <c r="N434" s="1340"/>
      <c r="O434" s="283"/>
      <c r="P434" s="1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row>
    <row r="435" spans="1:47">
      <c r="A435" s="548"/>
      <c r="B435"/>
      <c r="C435"/>
      <c r="D435" s="183"/>
      <c r="E435" s="183"/>
      <c r="F435" s="283"/>
      <c r="G435" s="200"/>
      <c r="H435" s="1341"/>
      <c r="I435" s="1124"/>
      <c r="J435" s="1124"/>
      <c r="K435" s="189"/>
      <c r="L435" s="183"/>
      <c r="M435" s="1340"/>
      <c r="N435" s="1340"/>
      <c r="O435" s="283"/>
      <c r="P435" s="183"/>
      <c r="Q435" s="1341"/>
      <c r="R435" s="1341"/>
      <c r="S435" s="1341"/>
      <c r="T435" s="1341"/>
      <c r="U435" s="1341"/>
      <c r="V435" s="1341"/>
      <c r="W435" s="1341"/>
      <c r="X435" s="1341"/>
      <c r="Y435" s="1341"/>
      <c r="Z435" s="1341"/>
      <c r="AA435" s="1341"/>
      <c r="AB435" s="1341"/>
      <c r="AC435" s="1341"/>
      <c r="AD435" s="1341"/>
      <c r="AE435" s="1341"/>
      <c r="AF435" s="1341"/>
      <c r="AG435" s="1341"/>
      <c r="AH435" s="1341"/>
      <c r="AI435" s="1341"/>
      <c r="AJ435" s="1341"/>
      <c r="AK435" s="1341"/>
      <c r="AL435" s="1341"/>
      <c r="AM435" s="1341"/>
      <c r="AN435" s="1341"/>
      <c r="AO435" s="1341"/>
      <c r="AP435" s="1341"/>
      <c r="AQ435" s="1341"/>
      <c r="AR435" s="1341"/>
      <c r="AS435" s="1341"/>
      <c r="AT435" s="1341"/>
      <c r="AU435" s="1341"/>
    </row>
    <row r="436" spans="1:47">
      <c r="A436" s="548"/>
      <c r="B436"/>
      <c r="C436"/>
      <c r="E436"/>
      <c r="F436" s="283"/>
      <c r="G436" s="200"/>
      <c r="H436" s="1348"/>
      <c r="I436" s="1124"/>
      <c r="J436" s="1124"/>
      <c r="K436" s="189"/>
      <c r="L436" s="183"/>
      <c r="M436" s="1340"/>
      <c r="N436" s="1340"/>
      <c r="O436" s="283"/>
      <c r="P436" s="1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row>
    <row r="437" spans="1:47">
      <c r="A437" s="548"/>
      <c r="B437"/>
      <c r="C437"/>
      <c r="D437" s="183"/>
      <c r="E437"/>
      <c r="F437" s="283"/>
      <c r="G437" s="1124"/>
      <c r="H437" s="1346"/>
      <c r="I437" s="1124"/>
      <c r="J437" s="1124"/>
      <c r="K437" s="189"/>
      <c r="L437" s="183"/>
      <c r="M437" s="1344"/>
      <c r="N437" s="1344"/>
      <c r="O437" s="283"/>
      <c r="P437" s="1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row>
    <row r="438" spans="1:47">
      <c r="A438" s="548"/>
      <c r="B438"/>
      <c r="C438"/>
      <c r="D438" s="183"/>
      <c r="E438" s="183"/>
      <c r="F438" s="283"/>
      <c r="G438" s="200"/>
      <c r="H438" s="1348"/>
      <c r="I438" s="1124"/>
      <c r="J438" s="1124"/>
      <c r="K438" s="189"/>
      <c r="L438" s="183"/>
      <c r="M438" s="1344"/>
      <c r="N438" s="1344"/>
      <c r="O438" s="283"/>
      <c r="P438" s="1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row>
    <row r="439" spans="1:47">
      <c r="A439" s="548"/>
      <c r="B439"/>
      <c r="C439"/>
      <c r="D439" s="183"/>
      <c r="E439" s="183"/>
      <c r="F439" s="283"/>
      <c r="G439" s="200"/>
      <c r="H439" s="1348"/>
      <c r="I439" s="1124"/>
      <c r="J439" s="1124"/>
      <c r="K439" s="189"/>
      <c r="L439" s="183"/>
      <c r="M439" s="1340"/>
      <c r="N439" s="1340"/>
      <c r="O439" s="283"/>
      <c r="P439" s="1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row>
    <row r="440" spans="1:47">
      <c r="A440" s="548"/>
      <c r="B440"/>
      <c r="C440"/>
      <c r="D440" s="183"/>
      <c r="E440" s="183"/>
      <c r="F440" s="283"/>
      <c r="G440" s="200"/>
      <c r="H440" s="1348"/>
      <c r="I440" s="1124"/>
      <c r="J440" s="1124"/>
      <c r="K440" s="189"/>
      <c r="L440" s="183"/>
      <c r="M440" s="1340"/>
      <c r="N440" s="1340"/>
      <c r="O440" s="283"/>
      <c r="P440" s="1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row>
    <row r="441" spans="1:47">
      <c r="A441" s="548"/>
      <c r="B441"/>
      <c r="C441"/>
      <c r="D441" s="183"/>
      <c r="E441" s="183"/>
      <c r="F441" s="283"/>
      <c r="G441" s="200"/>
      <c r="H441" s="1348"/>
      <c r="I441" s="1124"/>
      <c r="J441" s="1124"/>
      <c r="K441" s="189"/>
      <c r="L441" s="183"/>
      <c r="M441" s="1340"/>
      <c r="N441" s="1340"/>
      <c r="O441" s="283"/>
      <c r="P441" s="1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row>
    <row r="442" spans="1:47">
      <c r="A442" s="548"/>
      <c r="B442"/>
      <c r="C442"/>
      <c r="E442"/>
      <c r="F442" s="283"/>
      <c r="G442" s="200"/>
      <c r="H442" s="1348"/>
      <c r="I442" s="1124"/>
      <c r="J442" s="1124"/>
      <c r="K442" s="189"/>
      <c r="L442" s="183"/>
      <c r="M442" s="1344"/>
      <c r="N442" s="1344"/>
      <c r="O442" s="283"/>
      <c r="P442" s="1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row>
    <row r="443" spans="1:47">
      <c r="A443" s="548"/>
      <c r="B443"/>
      <c r="C443"/>
      <c r="D443" s="183"/>
      <c r="E443"/>
      <c r="F443" s="283"/>
      <c r="G443" s="200"/>
      <c r="H443" s="1348"/>
      <c r="I443" s="1124"/>
      <c r="J443" s="1124"/>
      <c r="K443" s="189"/>
      <c r="L443" s="183"/>
      <c r="M443" s="1340"/>
      <c r="N443" s="1340"/>
      <c r="O443" s="283"/>
      <c r="P443" s="1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row>
    <row r="444" spans="1:47">
      <c r="A444" s="548"/>
      <c r="B444"/>
      <c r="C444"/>
      <c r="D444" s="183"/>
      <c r="E444" s="183"/>
      <c r="F444" s="283"/>
      <c r="G444" s="200"/>
      <c r="H444" s="1348"/>
      <c r="I444" s="1124"/>
      <c r="J444" s="1124"/>
      <c r="K444" s="189"/>
      <c r="L444" s="183"/>
      <c r="M444" s="1340"/>
      <c r="N444" s="1340"/>
      <c r="O444" s="283"/>
      <c r="P444" s="1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row>
    <row r="445" spans="1:47">
      <c r="A445" s="548"/>
      <c r="B445"/>
      <c r="C445"/>
      <c r="D445" s="183"/>
      <c r="E445" s="183"/>
      <c r="F445" s="283"/>
      <c r="G445" s="200"/>
      <c r="H445" s="1348"/>
      <c r="I445" s="1124"/>
      <c r="J445" s="1124"/>
      <c r="K445" s="189"/>
      <c r="L445" s="183"/>
      <c r="M445" s="1340"/>
      <c r="N445" s="1340"/>
      <c r="O445" s="283"/>
      <c r="P445" s="1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row>
    <row r="446" spans="1:47">
      <c r="A446" s="548"/>
      <c r="B446"/>
      <c r="C446"/>
      <c r="D446" s="183"/>
      <c r="E446" s="183"/>
      <c r="F446" s="283"/>
      <c r="G446" s="200"/>
      <c r="H446" s="1348"/>
      <c r="I446" s="1124"/>
      <c r="J446" s="1124"/>
      <c r="K446" s="189"/>
      <c r="L446" s="183"/>
      <c r="M446" s="1340"/>
      <c r="N446" s="1340"/>
      <c r="O446" s="283"/>
      <c r="P446" s="1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row>
    <row r="447" spans="1:47">
      <c r="A447" s="548"/>
      <c r="B447"/>
      <c r="C447"/>
      <c r="D447" s="183"/>
      <c r="E447" s="183"/>
      <c r="F447" s="283"/>
      <c r="G447" s="200"/>
      <c r="H447" s="1348"/>
      <c r="I447" s="1124"/>
      <c r="J447" s="1124"/>
      <c r="K447" s="189"/>
      <c r="L447" s="183"/>
      <c r="M447" s="1344"/>
      <c r="N447" s="1344"/>
      <c r="O447" s="283"/>
      <c r="P447" s="1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row>
    <row r="448" spans="1:47">
      <c r="A448" s="548"/>
      <c r="B448"/>
      <c r="C448"/>
      <c r="D448" s="183"/>
      <c r="E448" s="183"/>
      <c r="F448" s="283"/>
      <c r="G448" s="200"/>
      <c r="H448" s="1348"/>
      <c r="I448" s="1124"/>
      <c r="J448" s="1124"/>
      <c r="K448" s="189"/>
      <c r="L448" s="183"/>
      <c r="M448" s="1344"/>
      <c r="N448" s="1344"/>
      <c r="O448" s="283"/>
      <c r="P448" s="1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row>
    <row r="449" spans="1:47">
      <c r="A449" s="548"/>
      <c r="B449"/>
      <c r="C449"/>
      <c r="D449" s="183"/>
      <c r="E449" s="183"/>
      <c r="F449" s="283"/>
      <c r="G449" s="200"/>
      <c r="H449" s="1348"/>
      <c r="I449" s="1124"/>
      <c r="J449" s="1124"/>
      <c r="K449" s="189"/>
      <c r="L449" s="183"/>
      <c r="M449" s="1340"/>
      <c r="N449" s="1340"/>
      <c r="O449" s="283"/>
      <c r="P449" s="1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row>
    <row r="450" spans="1:47">
      <c r="A450" s="548"/>
      <c r="B450"/>
      <c r="C450"/>
      <c r="E450"/>
      <c r="F450" s="283"/>
      <c r="G450" s="200"/>
      <c r="H450" s="1348"/>
      <c r="I450" s="1124"/>
      <c r="J450" s="1124"/>
      <c r="K450" s="189"/>
      <c r="L450" s="183"/>
      <c r="M450" s="1340"/>
      <c r="N450" s="1340"/>
      <c r="O450" s="283"/>
      <c r="P450" s="1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row>
    <row r="451" spans="1:47">
      <c r="A451" s="548"/>
      <c r="B451"/>
      <c r="C451"/>
      <c r="D451" s="183"/>
      <c r="E451"/>
      <c r="F451" s="283"/>
      <c r="G451" s="200"/>
      <c r="H451" s="1348"/>
      <c r="I451" s="1124"/>
      <c r="J451" s="1124"/>
      <c r="K451" s="189"/>
      <c r="L451" s="183"/>
      <c r="M451" s="1340"/>
      <c r="N451" s="1340"/>
      <c r="O451" s="283"/>
      <c r="P451" s="1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row>
    <row r="452" spans="1:47">
      <c r="A452" s="548"/>
      <c r="B452"/>
      <c r="C452"/>
      <c r="D452" s="183"/>
      <c r="E452" s="183"/>
      <c r="F452" s="283"/>
      <c r="G452" s="200"/>
      <c r="H452" s="1348"/>
      <c r="I452" s="1124"/>
      <c r="J452" s="1124"/>
      <c r="K452" s="189"/>
      <c r="L452" s="183"/>
      <c r="M452" s="1340"/>
      <c r="N452" s="1340"/>
      <c r="O452" s="283"/>
      <c r="P452" s="1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row>
    <row r="453" spans="1:47">
      <c r="A453" s="548"/>
      <c r="B453"/>
      <c r="C453"/>
      <c r="D453" s="183"/>
      <c r="E453" s="183"/>
      <c r="F453" s="283"/>
      <c r="G453" s="200"/>
      <c r="H453" s="1348"/>
      <c r="I453" s="1124"/>
      <c r="J453" s="1124"/>
      <c r="K453" s="189"/>
      <c r="L453" s="183"/>
      <c r="M453" s="1340"/>
      <c r="N453" s="1340"/>
      <c r="O453" s="283"/>
      <c r="P453" s="1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row>
    <row r="454" spans="1:47">
      <c r="A454" s="548"/>
      <c r="B454"/>
      <c r="C454"/>
      <c r="E454"/>
      <c r="F454" s="283"/>
      <c r="G454" s="200"/>
      <c r="H454" s="1348"/>
      <c r="I454" s="1124"/>
      <c r="J454" s="1124"/>
      <c r="K454" s="189"/>
      <c r="L454" s="183"/>
      <c r="M454" s="1340"/>
      <c r="N454" s="1340"/>
      <c r="O454" s="283"/>
      <c r="P454" s="1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row>
    <row r="455" spans="1:47">
      <c r="A455" s="548"/>
      <c r="B455"/>
      <c r="C455"/>
      <c r="D455" s="183"/>
      <c r="E455"/>
      <c r="F455" s="283"/>
      <c r="G455" s="200"/>
      <c r="H455" s="1348"/>
      <c r="I455" s="1124"/>
      <c r="J455" s="1124"/>
      <c r="K455" s="189"/>
      <c r="L455" s="183"/>
      <c r="M455" s="1340"/>
      <c r="N455" s="1340"/>
      <c r="O455" s="283"/>
      <c r="P455" s="1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row>
    <row r="456" spans="1:47">
      <c r="A456" s="548"/>
      <c r="B456"/>
      <c r="C456"/>
      <c r="E456"/>
      <c r="F456" s="283"/>
      <c r="G456" s="1124"/>
      <c r="H456" s="1346"/>
      <c r="I456" s="1124"/>
      <c r="J456" s="1124"/>
      <c r="K456" s="189"/>
      <c r="L456" s="183"/>
      <c r="M456" s="1340"/>
      <c r="N456" s="1340"/>
      <c r="O456" s="283"/>
      <c r="P456" s="1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row>
    <row r="457" spans="1:47">
      <c r="A457" s="548"/>
      <c r="B457"/>
      <c r="C457"/>
      <c r="D457" s="183"/>
      <c r="E457"/>
      <c r="F457" s="283"/>
      <c r="G457" s="200"/>
      <c r="H457" s="1348"/>
      <c r="I457" s="1124"/>
      <c r="J457" s="1124"/>
      <c r="K457" s="189"/>
      <c r="L457" s="183"/>
      <c r="M457" s="1335"/>
      <c r="N457" s="1344"/>
      <c r="O457" s="283"/>
      <c r="P457" s="1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row>
    <row r="458" spans="1:47">
      <c r="A458" s="548"/>
      <c r="B458"/>
      <c r="C458"/>
      <c r="E458"/>
      <c r="F458" s="283"/>
      <c r="G458" s="200"/>
      <c r="H458" s="1348"/>
      <c r="I458" s="1124"/>
      <c r="J458" s="1124"/>
      <c r="K458" s="189"/>
      <c r="L458" s="183"/>
      <c r="M458" s="1335"/>
      <c r="N458" s="1344"/>
      <c r="O458" s="283"/>
      <c r="P458" s="1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row>
    <row r="459" spans="1:47">
      <c r="A459" s="548"/>
      <c r="B459"/>
      <c r="C459"/>
      <c r="D459" s="183"/>
      <c r="E459"/>
      <c r="F459" s="283"/>
      <c r="G459" s="200"/>
      <c r="H459" s="1348"/>
      <c r="I459" s="1124"/>
      <c r="J459" s="1124"/>
      <c r="K459" s="189"/>
      <c r="L459" s="183"/>
      <c r="M459" s="1344"/>
      <c r="N459" s="1344"/>
      <c r="O459" s="283"/>
      <c r="P459" s="1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row>
    <row r="460" spans="1:47">
      <c r="A460" s="548"/>
      <c r="B460"/>
      <c r="C460"/>
      <c r="D460" s="183"/>
      <c r="E460" s="183"/>
      <c r="F460" s="283"/>
      <c r="G460" s="1124"/>
      <c r="H460" s="1346"/>
      <c r="I460" s="1124"/>
      <c r="J460" s="1124"/>
      <c r="K460" s="189"/>
      <c r="L460" s="183"/>
      <c r="M460" s="1340"/>
      <c r="N460" s="1340"/>
      <c r="O460" s="283"/>
      <c r="P460" s="1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row>
    <row r="461" spans="1:47">
      <c r="A461" s="548"/>
      <c r="B461"/>
      <c r="C461"/>
      <c r="D461" s="183"/>
      <c r="E461"/>
      <c r="F461" s="283"/>
      <c r="G461" s="200"/>
      <c r="H461" s="1348"/>
      <c r="I461" s="1124"/>
      <c r="J461" s="1124"/>
      <c r="K461" s="189"/>
      <c r="L461" s="183"/>
      <c r="M461" s="1335"/>
      <c r="N461" s="1344"/>
      <c r="O461" s="283"/>
      <c r="P461" s="1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row>
    <row r="462" spans="1:47">
      <c r="A462" s="548"/>
      <c r="B462"/>
      <c r="C462"/>
      <c r="D462" s="183"/>
      <c r="E462"/>
      <c r="F462" s="283"/>
      <c r="G462" s="1124"/>
      <c r="H462" s="1346"/>
      <c r="I462" s="1124"/>
      <c r="J462" s="1124"/>
      <c r="K462" s="189"/>
      <c r="L462" s="183"/>
      <c r="M462" s="1339"/>
      <c r="N462" s="1362"/>
      <c r="O462" s="283"/>
      <c r="P462" s="1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row>
    <row r="463" spans="1:47">
      <c r="A463" s="548"/>
      <c r="B463"/>
      <c r="C463"/>
      <c r="E463"/>
      <c r="F463" s="283"/>
      <c r="G463" s="200"/>
      <c r="H463" s="1348"/>
      <c r="I463" s="1124"/>
      <c r="J463" s="1124"/>
      <c r="K463" s="189"/>
      <c r="L463" s="183"/>
      <c r="M463" s="1339"/>
      <c r="N463" s="1362"/>
      <c r="O463" s="283"/>
      <c r="P463" s="1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row>
    <row r="464" spans="1:47">
      <c r="A464" s="548"/>
      <c r="B464"/>
      <c r="C464"/>
      <c r="D464" s="183"/>
      <c r="E464"/>
      <c r="F464" s="283"/>
      <c r="G464" s="200"/>
      <c r="H464" s="1348"/>
      <c r="I464" s="1124"/>
      <c r="J464" s="1124"/>
      <c r="K464" s="189"/>
      <c r="L464" s="183"/>
      <c r="M464" s="1340"/>
      <c r="N464" s="1340"/>
      <c r="O464" s="283"/>
      <c r="P464" s="1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row>
    <row r="465" spans="1:47">
      <c r="A465" s="548"/>
      <c r="B465"/>
      <c r="C465"/>
      <c r="E465"/>
      <c r="F465" s="283"/>
      <c r="G465" s="1124"/>
      <c r="H465" s="1346"/>
      <c r="I465" s="1124"/>
      <c r="J465" s="1124"/>
      <c r="K465" s="1364"/>
      <c r="L465" s="183"/>
      <c r="M465" s="1335"/>
      <c r="N465" s="1344"/>
      <c r="O465" s="283"/>
      <c r="P465" s="1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row>
    <row r="466" spans="1:47">
      <c r="A466" s="548"/>
      <c r="B466"/>
      <c r="C466"/>
      <c r="D466" s="183"/>
      <c r="E466"/>
      <c r="F466" s="283"/>
      <c r="G466" s="1124"/>
      <c r="H466" s="1346"/>
      <c r="I466" s="1124"/>
      <c r="J466" s="1124"/>
      <c r="K466" s="189"/>
      <c r="L466" s="183"/>
      <c r="M466" s="1339"/>
      <c r="N466" s="1362"/>
      <c r="O466" s="283"/>
      <c r="P466" s="1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row>
    <row r="467" spans="1:47">
      <c r="A467" s="548"/>
      <c r="B467"/>
      <c r="C467"/>
      <c r="E467"/>
      <c r="F467" s="283"/>
      <c r="G467" s="1124"/>
      <c r="H467" s="1346"/>
      <c r="I467" s="1124"/>
      <c r="J467" s="1124"/>
      <c r="K467" s="1364"/>
      <c r="L467" s="183"/>
      <c r="M467" s="1340"/>
      <c r="N467" s="1340"/>
      <c r="O467" s="283"/>
      <c r="P467" s="1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row>
    <row r="468" spans="1:47">
      <c r="A468" s="548"/>
      <c r="B468"/>
      <c r="C468"/>
      <c r="D468" s="183"/>
      <c r="E468"/>
      <c r="F468" s="283"/>
      <c r="G468" s="1124"/>
      <c r="H468" s="1346"/>
      <c r="I468" s="1124"/>
      <c r="J468" s="1124"/>
      <c r="K468" s="189"/>
      <c r="L468" s="183"/>
      <c r="M468" s="1339"/>
      <c r="N468" s="1362"/>
      <c r="O468" s="283"/>
      <c r="P468" s="1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row>
    <row r="469" spans="1:47">
      <c r="A469" s="548"/>
      <c r="B469"/>
      <c r="C469"/>
      <c r="E469"/>
      <c r="F469" s="283"/>
      <c r="G469" s="1124"/>
      <c r="H469" s="1346"/>
      <c r="I469" s="1124"/>
      <c r="J469" s="1124"/>
      <c r="K469" s="189"/>
      <c r="L469" s="183"/>
      <c r="M469" s="1340"/>
      <c r="N469" s="1340"/>
      <c r="O469" s="283"/>
      <c r="P469" s="1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row>
    <row r="470" spans="1:47">
      <c r="A470" s="548"/>
      <c r="B470"/>
      <c r="C470"/>
      <c r="D470" s="183"/>
      <c r="E470"/>
      <c r="F470" s="283"/>
      <c r="G470" s="200"/>
      <c r="H470" s="1348"/>
      <c r="I470" s="1124"/>
      <c r="J470" s="1124"/>
      <c r="K470" s="1364"/>
      <c r="L470" s="183"/>
      <c r="M470" s="1340"/>
      <c r="N470" s="1362"/>
      <c r="O470" s="283"/>
      <c r="P470" s="1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row>
    <row r="471" spans="1:47">
      <c r="A471" s="548"/>
      <c r="B471"/>
      <c r="C471"/>
      <c r="E471"/>
      <c r="F471" s="283"/>
      <c r="G471" s="200"/>
      <c r="H471" s="1348"/>
      <c r="I471" s="1124"/>
      <c r="J471" s="1124"/>
      <c r="K471" s="189"/>
      <c r="L471" s="183"/>
      <c r="M471" s="1335"/>
      <c r="N471" s="1344"/>
      <c r="O471" s="283"/>
      <c r="P471" s="1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row>
    <row r="472" spans="1:47">
      <c r="A472" s="548"/>
      <c r="B472"/>
      <c r="C472"/>
      <c r="D472" s="183"/>
      <c r="E472"/>
      <c r="F472" s="283"/>
      <c r="G472" s="200"/>
      <c r="H472" s="1348"/>
      <c r="I472" s="1124"/>
      <c r="J472" s="1124"/>
      <c r="K472" s="189"/>
      <c r="L472" s="183"/>
      <c r="M472" s="1339"/>
      <c r="N472" s="1362"/>
      <c r="O472" s="283"/>
      <c r="P472" s="1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row>
    <row r="473" spans="1:47">
      <c r="A473" s="548"/>
      <c r="B473"/>
      <c r="C473"/>
      <c r="D473" s="183"/>
      <c r="E473" s="183"/>
      <c r="F473" s="283"/>
      <c r="G473" s="1124"/>
      <c r="H473" s="1346"/>
      <c r="I473" s="1124"/>
      <c r="J473" s="1124"/>
      <c r="K473" s="189"/>
      <c r="L473" s="183"/>
      <c r="M473" s="1339"/>
      <c r="N473" s="1362"/>
      <c r="O473" s="283"/>
      <c r="P473" s="1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row>
    <row r="474" spans="1:47">
      <c r="A474" s="548"/>
      <c r="B474"/>
      <c r="C474"/>
      <c r="D474" s="183"/>
      <c r="E474" s="183"/>
      <c r="F474" s="283"/>
      <c r="G474" s="200"/>
      <c r="H474" s="1348"/>
      <c r="I474" s="1124"/>
      <c r="J474" s="1124"/>
      <c r="K474" s="189"/>
      <c r="L474" s="183"/>
      <c r="M474" s="1339"/>
      <c r="N474" s="1362"/>
      <c r="O474" s="283"/>
      <c r="P474" s="1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row>
    <row r="475" spans="1:47">
      <c r="A475" s="548"/>
      <c r="B475"/>
      <c r="C475"/>
      <c r="D475" s="183"/>
      <c r="E475" s="183"/>
      <c r="F475" s="283"/>
      <c r="G475" s="1124"/>
      <c r="H475" s="1346"/>
      <c r="I475" s="1124"/>
      <c r="J475" s="1124"/>
      <c r="K475" s="189"/>
      <c r="L475" s="183"/>
      <c r="M475" s="1340"/>
      <c r="N475" s="1340"/>
      <c r="O475" s="283"/>
      <c r="P475" s="1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row>
    <row r="476" spans="1:47">
      <c r="A476" s="548"/>
      <c r="B476"/>
      <c r="C476"/>
      <c r="D476" s="183"/>
      <c r="E476" s="183"/>
      <c r="F476" s="283"/>
      <c r="G476" s="1124"/>
      <c r="H476" s="1346"/>
      <c r="I476" s="1124"/>
      <c r="J476" s="1124"/>
      <c r="K476" s="189"/>
      <c r="L476" s="183"/>
      <c r="M476" s="1339"/>
      <c r="N476" s="1362"/>
      <c r="O476" s="283"/>
      <c r="P476" s="1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row>
    <row r="477" spans="1:47">
      <c r="A477" s="548"/>
      <c r="B477"/>
      <c r="C477"/>
      <c r="D477" s="183"/>
      <c r="E477" s="183"/>
      <c r="F477" s="283"/>
      <c r="G477" s="200"/>
      <c r="H477" s="1348"/>
      <c r="I477" s="1124"/>
      <c r="J477" s="1124"/>
      <c r="K477" s="189"/>
      <c r="L477" s="183"/>
      <c r="M477" s="1340"/>
      <c r="N477" s="1340"/>
      <c r="O477" s="283"/>
      <c r="P477" s="1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row>
    <row r="478" spans="1:47">
      <c r="A478" s="548"/>
      <c r="B478"/>
      <c r="C478"/>
      <c r="D478" s="183"/>
      <c r="E478" s="183"/>
      <c r="F478" s="283"/>
      <c r="G478" s="200"/>
      <c r="H478" s="1348"/>
      <c r="I478" s="1124"/>
      <c r="J478" s="1124"/>
      <c r="K478" s="189"/>
      <c r="L478" s="183"/>
      <c r="M478" s="1340"/>
      <c r="N478" s="1362"/>
      <c r="O478" s="283"/>
      <c r="P478" s="1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row>
    <row r="479" spans="1:47">
      <c r="A479" s="548"/>
      <c r="B479"/>
      <c r="C479"/>
      <c r="D479" s="183"/>
      <c r="E479" s="183"/>
      <c r="F479" s="283"/>
      <c r="G479" s="1124"/>
      <c r="H479" s="1346"/>
      <c r="I479" s="1124"/>
      <c r="J479" s="1124"/>
      <c r="K479" s="189"/>
      <c r="L479" s="183"/>
      <c r="M479" s="1340"/>
      <c r="N479" s="1340"/>
      <c r="O479" s="283"/>
      <c r="P479" s="1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row>
    <row r="480" spans="1:47">
      <c r="A480" s="548"/>
      <c r="B480"/>
      <c r="C480"/>
      <c r="D480" s="183"/>
      <c r="E480" s="183"/>
      <c r="F480" s="283"/>
      <c r="G480" s="200"/>
      <c r="H480" s="1348"/>
      <c r="I480" s="1124"/>
      <c r="J480" s="1124"/>
      <c r="K480" s="189"/>
      <c r="L480" s="183"/>
      <c r="M480" s="1339"/>
      <c r="N480" s="1362"/>
      <c r="O480" s="283"/>
      <c r="P480" s="1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row>
    <row r="481" spans="1:47">
      <c r="A481" s="548"/>
      <c r="B481"/>
      <c r="C481"/>
      <c r="D481" s="183"/>
      <c r="E481" s="183"/>
      <c r="F481" s="283"/>
      <c r="G481" s="1124"/>
      <c r="H481" s="1348"/>
      <c r="I481" s="1124"/>
      <c r="J481" s="1124"/>
      <c r="K481" s="189"/>
      <c r="L481" s="183"/>
      <c r="M481" s="1335"/>
      <c r="N481" s="1344"/>
      <c r="O481" s="283"/>
      <c r="P481" s="1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row>
    <row r="482" spans="1:47">
      <c r="A482" s="548"/>
      <c r="B482"/>
      <c r="C482"/>
      <c r="D482" s="183"/>
      <c r="E482" s="183"/>
      <c r="F482" s="283"/>
      <c r="G482" s="1124"/>
      <c r="H482" s="1346"/>
      <c r="I482" s="1124"/>
      <c r="J482" s="1124"/>
      <c r="K482" s="189"/>
      <c r="L482" s="183"/>
      <c r="M482" s="1340"/>
      <c r="N482" s="1340"/>
      <c r="O482" s="283"/>
      <c r="P482" s="1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row>
    <row r="483" spans="1:47">
      <c r="A483" s="548"/>
      <c r="B483"/>
      <c r="C483"/>
      <c r="D483" s="183"/>
      <c r="E483" s="183"/>
      <c r="F483" s="283"/>
      <c r="G483" s="1124"/>
      <c r="H483" s="1348"/>
      <c r="I483" s="1124"/>
      <c r="J483" s="1124"/>
      <c r="K483" s="1365"/>
      <c r="L483" s="183"/>
      <c r="M483" s="1339"/>
      <c r="N483" s="1362"/>
      <c r="O483" s="283"/>
      <c r="P483" s="1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row>
    <row r="484" spans="1:47">
      <c r="A484" s="548"/>
      <c r="B484"/>
      <c r="C484"/>
      <c r="D484" s="183"/>
      <c r="E484" s="183"/>
      <c r="F484" s="283"/>
      <c r="G484" s="1124"/>
      <c r="H484" s="1348"/>
      <c r="I484" s="1124"/>
      <c r="J484" s="1124"/>
      <c r="K484" s="1365"/>
      <c r="L484" s="183"/>
      <c r="M484" s="1335"/>
      <c r="N484" s="1344"/>
      <c r="O484" s="283"/>
      <c r="P484" s="1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row>
    <row r="485" spans="1:47">
      <c r="A485" s="548"/>
      <c r="B485"/>
      <c r="C485"/>
      <c r="D485" s="183"/>
      <c r="E485" s="183"/>
      <c r="F485" s="283"/>
      <c r="G485" s="1124"/>
      <c r="H485" s="1346"/>
      <c r="I485" s="1124"/>
      <c r="J485" s="1124"/>
      <c r="K485" s="189"/>
      <c r="L485" s="183"/>
      <c r="M485" s="1340"/>
      <c r="N485" s="1340"/>
      <c r="O485" s="283"/>
      <c r="P485" s="1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row>
    <row r="486" spans="1:47">
      <c r="A486" s="548"/>
      <c r="B486"/>
      <c r="C486"/>
      <c r="D486" s="183"/>
      <c r="E486" s="183"/>
      <c r="F486" s="283"/>
      <c r="G486" s="1124"/>
      <c r="H486" s="1346"/>
      <c r="I486" s="1124"/>
      <c r="J486" s="1124"/>
      <c r="K486" s="189"/>
      <c r="L486" s="183"/>
      <c r="M486" s="1340"/>
      <c r="N486" s="1340"/>
      <c r="O486" s="283"/>
      <c r="P486" s="1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row>
    <row r="487" spans="1:47">
      <c r="A487" s="548"/>
      <c r="B487"/>
      <c r="C487"/>
      <c r="D487" s="183"/>
      <c r="E487" s="183"/>
      <c r="F487" s="283"/>
      <c r="G487" s="1124"/>
      <c r="H487" s="1346"/>
      <c r="I487" s="1124"/>
      <c r="J487" s="1124"/>
      <c r="K487" s="189"/>
      <c r="L487" s="183"/>
      <c r="M487" s="1339"/>
      <c r="N487" s="1362"/>
      <c r="O487" s="283"/>
      <c r="P487" s="1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row>
    <row r="488" spans="1:47">
      <c r="A488" s="548"/>
      <c r="B488"/>
      <c r="C488"/>
      <c r="D488" s="183"/>
      <c r="E488" s="183"/>
      <c r="F488" s="283"/>
      <c r="G488" s="1124"/>
      <c r="H488" s="1346"/>
      <c r="I488" s="1124"/>
      <c r="J488" s="1124"/>
      <c r="K488" s="189"/>
      <c r="L488" s="183"/>
      <c r="M488" s="1339"/>
      <c r="N488" s="1362"/>
      <c r="O488" s="283"/>
      <c r="P488" s="1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row>
    <row r="489" spans="1:47">
      <c r="A489" s="548"/>
      <c r="B489"/>
      <c r="C489"/>
      <c r="D489" s="183"/>
      <c r="E489" s="183"/>
      <c r="F489" s="283"/>
      <c r="G489" s="200"/>
      <c r="H489" s="1348"/>
      <c r="I489" s="1124"/>
      <c r="J489" s="1124"/>
      <c r="K489" s="189"/>
      <c r="L489" s="183"/>
      <c r="M489" s="1335"/>
      <c r="N489" s="1344"/>
      <c r="O489" s="283"/>
      <c r="P489" s="1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row>
    <row r="490" spans="1:47">
      <c r="A490" s="548"/>
      <c r="B490"/>
      <c r="C490"/>
      <c r="D490" s="183"/>
      <c r="E490"/>
      <c r="F490" s="283"/>
      <c r="G490" s="200"/>
      <c r="H490" s="1348"/>
      <c r="I490" s="1124"/>
      <c r="J490" s="1124"/>
      <c r="K490" s="189"/>
      <c r="L490" s="183"/>
      <c r="M490" s="1340"/>
      <c r="N490" s="1362"/>
      <c r="O490" s="283"/>
      <c r="P490" s="1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row>
    <row r="491" spans="1:47">
      <c r="A491" s="548"/>
      <c r="B491"/>
      <c r="C491"/>
      <c r="D491" s="183"/>
      <c r="E491"/>
      <c r="F491" s="283"/>
      <c r="G491" s="200"/>
      <c r="H491" s="1348"/>
      <c r="I491" s="1124"/>
      <c r="J491" s="1124"/>
      <c r="K491" s="189"/>
      <c r="L491" s="183"/>
      <c r="M491" s="1340"/>
      <c r="N491" s="1362"/>
      <c r="O491" s="283"/>
      <c r="P491" s="1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row>
    <row r="492" spans="1:47">
      <c r="A492" s="548"/>
      <c r="B492"/>
      <c r="C492"/>
      <c r="D492" s="183"/>
      <c r="E492" s="183"/>
      <c r="F492" s="283"/>
      <c r="G492" s="200"/>
      <c r="H492" s="1348"/>
      <c r="I492" s="1124"/>
      <c r="J492" s="1124"/>
      <c r="K492" s="189"/>
      <c r="L492" s="183"/>
      <c r="M492" s="1339"/>
      <c r="N492" s="1362"/>
      <c r="O492" s="283"/>
      <c r="P492" s="1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row>
    <row r="493" spans="1:47">
      <c r="A493" s="548"/>
      <c r="B493"/>
      <c r="C493"/>
      <c r="D493" s="183"/>
      <c r="E493" s="183"/>
      <c r="F493" s="283"/>
      <c r="G493" s="200"/>
      <c r="H493" s="1348"/>
      <c r="I493" s="1124"/>
      <c r="J493" s="1124"/>
      <c r="K493" s="189"/>
      <c r="L493" s="183"/>
      <c r="M493" s="1340"/>
      <c r="N493" s="1340"/>
      <c r="O493" s="283"/>
      <c r="P493" s="1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row>
    <row r="494" spans="1:47">
      <c r="A494" s="548"/>
      <c r="B494"/>
      <c r="C494"/>
      <c r="D494" s="183"/>
      <c r="E494" s="183"/>
      <c r="F494" s="283"/>
      <c r="G494" s="200"/>
      <c r="H494" s="1348"/>
      <c r="I494" s="1124"/>
      <c r="J494" s="1124"/>
      <c r="K494" s="189"/>
      <c r="L494" s="183"/>
      <c r="M494" s="1339"/>
      <c r="N494" s="1362"/>
      <c r="O494" s="283"/>
      <c r="P494" s="1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row>
    <row r="495" spans="1:47">
      <c r="A495" s="548"/>
      <c r="B495"/>
      <c r="C495"/>
      <c r="D495" s="183"/>
      <c r="E495"/>
      <c r="F495" s="283"/>
      <c r="G495" s="200"/>
      <c r="H495" s="1348"/>
      <c r="I495" s="1124"/>
      <c r="J495" s="1124"/>
      <c r="K495" s="189"/>
      <c r="L495" s="183"/>
      <c r="M495" s="1344"/>
      <c r="N495" s="1344"/>
      <c r="O495" s="283"/>
      <c r="P495" s="1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row>
    <row r="496" spans="1:47">
      <c r="A496" s="548"/>
      <c r="B496"/>
      <c r="C496"/>
      <c r="D496" s="183"/>
      <c r="E496" s="183"/>
      <c r="F496" s="283"/>
      <c r="G496" s="1124"/>
      <c r="H496" s="1346"/>
      <c r="I496" s="1124"/>
      <c r="J496" s="1124"/>
      <c r="K496" s="189"/>
      <c r="L496" s="183"/>
      <c r="M496" s="1340"/>
      <c r="N496" s="1340"/>
      <c r="O496" s="283"/>
      <c r="P496" s="1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row>
    <row r="497" spans="1:47">
      <c r="A497" s="548"/>
      <c r="B497"/>
      <c r="C497"/>
      <c r="D497" s="183"/>
      <c r="E497" s="183"/>
      <c r="F497" s="283"/>
      <c r="G497" s="200"/>
      <c r="H497" s="1348"/>
      <c r="I497" s="1124"/>
      <c r="J497" s="1124"/>
      <c r="K497" s="189"/>
      <c r="L497" s="183"/>
      <c r="M497" s="1340"/>
      <c r="N497" s="1340"/>
      <c r="O497" s="283"/>
      <c r="P497" s="1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row>
    <row r="498" spans="1:47">
      <c r="A498" s="548"/>
      <c r="B498"/>
      <c r="C498"/>
      <c r="D498" s="183"/>
      <c r="E498" s="183"/>
      <c r="F498" s="283"/>
      <c r="G498" s="200"/>
      <c r="H498" s="1348"/>
      <c r="I498" s="1124"/>
      <c r="J498" s="1124"/>
      <c r="K498" s="189"/>
      <c r="L498" s="183"/>
      <c r="M498" s="1344"/>
      <c r="N498" s="1344"/>
      <c r="O498" s="283"/>
      <c r="P498" s="1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row>
    <row r="499" spans="1:47">
      <c r="A499" s="548"/>
      <c r="B499"/>
      <c r="C499"/>
      <c r="D499" s="183"/>
      <c r="E499" s="183"/>
      <c r="F499" s="283"/>
      <c r="G499" s="1124"/>
      <c r="H499" s="1346"/>
      <c r="I499" s="1124"/>
      <c r="J499" s="1124"/>
      <c r="K499" s="1364"/>
      <c r="L499" s="183"/>
      <c r="M499" s="1340"/>
      <c r="N499" s="1340"/>
      <c r="O499" s="283"/>
      <c r="P499" s="1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row>
    <row r="500" spans="1:47">
      <c r="A500" s="548"/>
      <c r="B500"/>
      <c r="C500"/>
      <c r="D500" s="183"/>
      <c r="E500" s="183"/>
      <c r="F500" s="283"/>
    </row>
    <row r="501" spans="1:47">
      <c r="A501" s="548"/>
      <c r="B501"/>
      <c r="C501"/>
      <c r="D501" s="183"/>
      <c r="E501" s="183"/>
      <c r="F501" s="283"/>
    </row>
    <row r="502" spans="1:47">
      <c r="A502" s="548"/>
      <c r="B502"/>
      <c r="C502"/>
      <c r="D502" s="183"/>
      <c r="E502" s="183"/>
      <c r="F502" s="283"/>
    </row>
    <row r="503" spans="1:47">
      <c r="A503" s="548"/>
      <c r="B503"/>
      <c r="C503"/>
      <c r="E503"/>
      <c r="F503" s="283"/>
    </row>
    <row r="504" spans="1:47">
      <c r="A504" s="548"/>
      <c r="B504"/>
      <c r="C504"/>
      <c r="D504" s="183"/>
      <c r="E504"/>
      <c r="F504" s="283"/>
    </row>
    <row r="505" spans="1:47">
      <c r="A505" s="548"/>
      <c r="B505"/>
      <c r="C505"/>
      <c r="D505" s="183"/>
      <c r="E505" s="183"/>
      <c r="F505" s="283"/>
    </row>
    <row r="506" spans="1:47">
      <c r="A506" s="548"/>
      <c r="B506"/>
      <c r="C506"/>
      <c r="D506" s="183"/>
      <c r="E506" s="183"/>
      <c r="F506" s="283"/>
    </row>
    <row r="507" spans="1:47">
      <c r="A507" s="548"/>
      <c r="B507"/>
      <c r="C507"/>
      <c r="D507" s="183"/>
      <c r="E507" s="183"/>
      <c r="F507" s="283"/>
    </row>
    <row r="508" spans="1:47">
      <c r="A508" s="548"/>
      <c r="B508"/>
      <c r="C508"/>
      <c r="D508" s="183"/>
      <c r="E508" s="183"/>
      <c r="F508" s="283"/>
    </row>
    <row r="509" spans="1:47">
      <c r="A509" s="548"/>
      <c r="B509"/>
      <c r="C509"/>
      <c r="D509" s="183"/>
      <c r="E509" s="183"/>
      <c r="F509" s="283"/>
    </row>
    <row r="510" spans="1:47">
      <c r="A510" s="548"/>
      <c r="B510"/>
      <c r="C510"/>
      <c r="D510" s="183"/>
      <c r="E510" s="183"/>
      <c r="F510" s="283"/>
    </row>
    <row r="511" spans="1:47">
      <c r="A511" s="548"/>
      <c r="B511"/>
      <c r="C511"/>
      <c r="D511" s="183"/>
      <c r="E511" s="183"/>
      <c r="F511" s="283"/>
    </row>
    <row r="512" spans="1:47">
      <c r="A512" s="548"/>
      <c r="B512"/>
      <c r="C512"/>
      <c r="D512" s="183"/>
      <c r="E512" s="183"/>
      <c r="F512" s="283"/>
    </row>
    <row r="513" spans="1:6">
      <c r="A513" s="548"/>
      <c r="B513"/>
      <c r="C513"/>
      <c r="D513" s="183"/>
      <c r="E513" s="183"/>
      <c r="F513" s="283"/>
    </row>
    <row r="514" spans="1:6">
      <c r="A514" s="548"/>
      <c r="B514"/>
      <c r="C514"/>
      <c r="D514" s="183"/>
      <c r="E514" s="183"/>
      <c r="F514" s="283"/>
    </row>
    <row r="515" spans="1:6">
      <c r="A515" s="548"/>
      <c r="B515"/>
      <c r="C515"/>
      <c r="D515" s="2447"/>
      <c r="E515"/>
      <c r="F515" s="283"/>
    </row>
    <row r="516" spans="1:6">
      <c r="A516" s="548"/>
      <c r="B516"/>
      <c r="C516"/>
      <c r="D516" s="183"/>
      <c r="E516" s="183"/>
      <c r="F516" s="283"/>
    </row>
    <row r="517" spans="1:6">
      <c r="A517" s="548"/>
      <c r="B517"/>
      <c r="C517"/>
      <c r="D517" s="183"/>
      <c r="E517" s="183"/>
      <c r="F517" s="283"/>
    </row>
    <row r="518" spans="1:6">
      <c r="A518" s="548"/>
      <c r="B518"/>
      <c r="C518"/>
      <c r="D518" s="183"/>
      <c r="E518" s="183"/>
      <c r="F518" s="283"/>
    </row>
    <row r="519" spans="1:6">
      <c r="A519" s="548"/>
      <c r="B519"/>
      <c r="C519"/>
      <c r="D519" s="183"/>
      <c r="E519" s="183"/>
      <c r="F519" s="283"/>
    </row>
    <row r="520" spans="1:6">
      <c r="A520" s="548"/>
      <c r="B520"/>
      <c r="C520"/>
      <c r="D520" s="183"/>
      <c r="E520" s="183"/>
      <c r="F520" s="283"/>
    </row>
    <row r="521" spans="1:6">
      <c r="A521" s="548"/>
      <c r="B521"/>
      <c r="C521"/>
      <c r="D521" s="183"/>
      <c r="E521" s="183"/>
      <c r="F521" s="283"/>
    </row>
    <row r="522" spans="1:6">
      <c r="A522" s="548"/>
      <c r="B522"/>
      <c r="C522"/>
      <c r="D522" s="183"/>
      <c r="E522" s="183"/>
      <c r="F522" s="283"/>
    </row>
    <row r="523" spans="1:6">
      <c r="A523" s="548"/>
      <c r="B523"/>
      <c r="C523"/>
      <c r="D523" s="183"/>
      <c r="E523" s="183"/>
      <c r="F523" s="283"/>
    </row>
    <row r="524" spans="1:6">
      <c r="A524" s="548"/>
      <c r="B524"/>
      <c r="C524"/>
      <c r="D524" s="183"/>
      <c r="E524" s="183"/>
      <c r="F524" s="283"/>
    </row>
    <row r="525" spans="1:6">
      <c r="A525" s="548"/>
      <c r="B525"/>
      <c r="C525"/>
      <c r="D525" s="183"/>
      <c r="E525" s="183"/>
      <c r="F525" s="283"/>
    </row>
    <row r="526" spans="1:6">
      <c r="A526" s="548"/>
      <c r="B526"/>
      <c r="C526"/>
      <c r="D526" s="183"/>
      <c r="E526" s="183"/>
      <c r="F526" s="283"/>
    </row>
    <row r="527" spans="1:6">
      <c r="A527" s="548"/>
      <c r="B527"/>
      <c r="C527"/>
      <c r="D527" s="183"/>
      <c r="E527" s="183"/>
      <c r="F527" s="283"/>
    </row>
    <row r="528" spans="1:6">
      <c r="A528" s="548"/>
      <c r="B528"/>
      <c r="C528"/>
      <c r="D528" s="183"/>
      <c r="E528" s="183"/>
      <c r="F528" s="283"/>
    </row>
    <row r="529" spans="1:6">
      <c r="A529" s="548"/>
      <c r="B529"/>
      <c r="C529"/>
      <c r="D529" s="183"/>
      <c r="E529" s="183"/>
      <c r="F529" s="283"/>
    </row>
    <row r="530" spans="1:6">
      <c r="A530" s="548"/>
      <c r="B530"/>
      <c r="C530"/>
      <c r="D530" s="183"/>
      <c r="E530" s="183"/>
      <c r="F530" s="283"/>
    </row>
    <row r="531" spans="1:6">
      <c r="A531" s="548"/>
      <c r="B531"/>
      <c r="C531"/>
      <c r="D531" s="183"/>
      <c r="E531" s="183"/>
      <c r="F531" s="283"/>
    </row>
    <row r="532" spans="1:6">
      <c r="A532" s="548"/>
      <c r="B532"/>
      <c r="C532"/>
      <c r="D532" s="183"/>
      <c r="E532" s="183"/>
      <c r="F532" s="283"/>
    </row>
    <row r="533" spans="1:6">
      <c r="A533" s="548"/>
      <c r="B533"/>
      <c r="C533"/>
      <c r="D533" s="183"/>
      <c r="E533" s="183"/>
      <c r="F533" s="283"/>
    </row>
    <row r="534" spans="1:6">
      <c r="A534" s="548"/>
      <c r="B534"/>
      <c r="C534"/>
      <c r="D534" s="183"/>
      <c r="E534" s="183"/>
      <c r="F534" s="283"/>
    </row>
    <row r="535" spans="1:6">
      <c r="A535" s="548"/>
      <c r="B535"/>
      <c r="C535"/>
      <c r="D535" s="183"/>
      <c r="E535" s="183"/>
      <c r="F535" s="283"/>
    </row>
    <row r="536" spans="1:6">
      <c r="A536" s="548"/>
      <c r="B536"/>
      <c r="C536"/>
      <c r="D536" s="183"/>
      <c r="E536" s="183"/>
      <c r="F536" s="283"/>
    </row>
    <row r="537" spans="1:6">
      <c r="A537" s="548"/>
      <c r="B537"/>
      <c r="C537"/>
      <c r="D537" s="183"/>
      <c r="E537" s="183"/>
      <c r="F537" s="283"/>
    </row>
    <row r="538" spans="1:6">
      <c r="A538" s="548"/>
      <c r="B538"/>
      <c r="C538"/>
      <c r="D538" s="183"/>
      <c r="E538" s="183"/>
      <c r="F538" s="283"/>
    </row>
    <row r="539" spans="1:6">
      <c r="A539" s="548"/>
      <c r="B539"/>
      <c r="C539"/>
      <c r="D539" s="183"/>
      <c r="E539" s="183"/>
      <c r="F539" s="283"/>
    </row>
    <row r="540" spans="1:6">
      <c r="A540" s="548"/>
      <c r="B540"/>
      <c r="C540"/>
      <c r="D540" s="183"/>
      <c r="E540"/>
      <c r="F540" s="283"/>
    </row>
    <row r="541" spans="1:6">
      <c r="A541" s="548"/>
      <c r="B541"/>
      <c r="C541"/>
      <c r="D541" s="183"/>
      <c r="E541" s="183"/>
      <c r="F541" s="283"/>
    </row>
    <row r="542" spans="1:6">
      <c r="A542" s="548"/>
      <c r="B542"/>
      <c r="C542"/>
      <c r="D542" s="183"/>
      <c r="E542" s="183"/>
      <c r="F542" s="283"/>
    </row>
    <row r="543" spans="1:6">
      <c r="A543" s="548"/>
      <c r="B543"/>
      <c r="C543"/>
      <c r="D543" s="183"/>
      <c r="E543" s="183"/>
      <c r="F543" s="283"/>
    </row>
    <row r="544" spans="1:6">
      <c r="A544" s="548"/>
      <c r="B544"/>
      <c r="C544"/>
      <c r="D544" s="183"/>
      <c r="E544" s="183"/>
      <c r="F544" s="283"/>
    </row>
    <row r="545" spans="1:6">
      <c r="A545" s="548"/>
      <c r="B545"/>
      <c r="C545"/>
      <c r="D545" s="2447"/>
      <c r="E545"/>
      <c r="F545" s="283"/>
    </row>
    <row r="546" spans="1:6">
      <c r="A546" s="548"/>
      <c r="B546"/>
      <c r="C546"/>
      <c r="D546" s="2447"/>
      <c r="E546"/>
      <c r="F546" s="283"/>
    </row>
    <row r="547" spans="1:6">
      <c r="A547" s="548"/>
      <c r="B547"/>
      <c r="C547"/>
      <c r="E547"/>
      <c r="F547" s="283"/>
    </row>
    <row r="548" spans="1:6">
      <c r="A548" s="548"/>
      <c r="B548"/>
      <c r="C548"/>
      <c r="D548" s="1445"/>
      <c r="E548"/>
      <c r="F548" s="283"/>
    </row>
    <row r="549" spans="1:6">
      <c r="A549" s="548"/>
      <c r="B549"/>
      <c r="C549"/>
      <c r="D549" s="1445"/>
      <c r="E549"/>
      <c r="F549" s="283"/>
    </row>
    <row r="550" spans="1:6">
      <c r="A550" s="548"/>
      <c r="B550"/>
      <c r="C550"/>
      <c r="D550" s="183"/>
      <c r="E550" s="183"/>
      <c r="F550" s="283"/>
    </row>
    <row r="551" spans="1:6">
      <c r="A551" s="548"/>
      <c r="B551"/>
      <c r="C551"/>
      <c r="D551" s="183"/>
      <c r="E551" s="183"/>
      <c r="F551" s="283"/>
    </row>
    <row r="552" spans="1:6">
      <c r="A552" s="548"/>
      <c r="B552"/>
      <c r="C552"/>
      <c r="D552" s="183"/>
      <c r="E552" s="183"/>
      <c r="F552" s="283"/>
    </row>
    <row r="553" spans="1:6">
      <c r="A553" s="548"/>
      <c r="B553"/>
      <c r="C553"/>
      <c r="D553" s="183"/>
      <c r="E553" s="183"/>
      <c r="F553" s="283"/>
    </row>
    <row r="554" spans="1:6">
      <c r="A554" s="548"/>
      <c r="B554"/>
      <c r="C554"/>
      <c r="D554" s="1445"/>
      <c r="E554"/>
      <c r="F554" s="283"/>
    </row>
    <row r="555" spans="1:6">
      <c r="A555" s="548"/>
      <c r="B555"/>
      <c r="C555"/>
      <c r="D555" s="183"/>
      <c r="E555" s="183"/>
      <c r="F555" s="283"/>
    </row>
    <row r="556" spans="1:6">
      <c r="A556" s="548"/>
      <c r="B556"/>
      <c r="C556"/>
      <c r="D556" s="183"/>
      <c r="E556" s="183"/>
      <c r="F556" s="283"/>
    </row>
    <row r="557" spans="1:6">
      <c r="A557" s="548"/>
      <c r="B557"/>
      <c r="C557"/>
      <c r="D557" s="1445"/>
      <c r="E557"/>
      <c r="F557" s="283"/>
    </row>
    <row r="558" spans="1:6">
      <c r="A558" s="548"/>
      <c r="B558"/>
      <c r="C558"/>
      <c r="D558" s="2447"/>
      <c r="E558"/>
      <c r="F558" s="283"/>
    </row>
    <row r="559" spans="1:6">
      <c r="A559" s="548"/>
      <c r="B559"/>
      <c r="C559"/>
      <c r="D559" s="183"/>
      <c r="E559" s="183"/>
      <c r="F559" s="283"/>
    </row>
    <row r="560" spans="1:6">
      <c r="A560" s="548"/>
      <c r="B560"/>
      <c r="C560"/>
      <c r="E560"/>
      <c r="F560" s="283"/>
    </row>
    <row r="561" spans="1:7">
      <c r="A561" s="548"/>
      <c r="B561"/>
      <c r="C561"/>
      <c r="D561" s="183"/>
      <c r="E561"/>
      <c r="F561" s="283"/>
    </row>
    <row r="562" spans="1:7">
      <c r="A562" s="548"/>
      <c r="B562"/>
      <c r="C562"/>
      <c r="D562" s="183"/>
      <c r="E562"/>
      <c r="F562" s="283"/>
    </row>
    <row r="563" spans="1:7">
      <c r="A563" s="548"/>
      <c r="B563"/>
      <c r="C563"/>
      <c r="D563" s="183"/>
      <c r="E563"/>
      <c r="F563" s="283"/>
    </row>
    <row r="564" spans="1:7">
      <c r="A564" s="548"/>
      <c r="B564"/>
      <c r="C564"/>
      <c r="D564" s="183"/>
      <c r="E564"/>
      <c r="F564" s="283"/>
    </row>
    <row r="565" spans="1:7">
      <c r="A565" s="548"/>
      <c r="B565"/>
      <c r="C565"/>
      <c r="D565" s="183"/>
      <c r="E565" s="183"/>
      <c r="F565" s="283"/>
    </row>
    <row r="566" spans="1:7">
      <c r="A566" s="548"/>
      <c r="B566"/>
      <c r="C566"/>
      <c r="D566" s="183"/>
      <c r="E566" s="183"/>
      <c r="F566" s="283"/>
    </row>
    <row r="567" spans="1:7">
      <c r="A567" s="548"/>
      <c r="B567"/>
      <c r="C567"/>
      <c r="D567" s="183"/>
      <c r="E567" s="183"/>
      <c r="F567" s="283"/>
    </row>
    <row r="568" spans="1:7">
      <c r="A568" s="548"/>
      <c r="B568"/>
      <c r="C568"/>
      <c r="D568" s="183"/>
      <c r="E568" s="183"/>
      <c r="F568" s="283"/>
    </row>
    <row r="569" spans="1:7">
      <c r="A569" s="548"/>
      <c r="B569"/>
      <c r="C569"/>
      <c r="D569" s="2447"/>
      <c r="E569"/>
      <c r="F569" s="283"/>
    </row>
    <row r="570" spans="1:7">
      <c r="A570" s="548"/>
      <c r="B570"/>
      <c r="C570"/>
      <c r="E570"/>
      <c r="F570" s="283"/>
    </row>
    <row r="571" spans="1:7">
      <c r="A571" s="548"/>
      <c r="B571"/>
      <c r="C571"/>
      <c r="D571" s="1445"/>
      <c r="E571"/>
      <c r="F571" s="283"/>
    </row>
    <row r="572" spans="1:7">
      <c r="A572" s="548"/>
      <c r="B572"/>
      <c r="C572"/>
      <c r="D572" s="183"/>
      <c r="E572"/>
      <c r="F572" s="283"/>
      <c r="G572" s="183"/>
    </row>
    <row r="573" spans="1:7">
      <c r="A573" s="548"/>
      <c r="B573"/>
      <c r="C573"/>
      <c r="E573"/>
      <c r="F573" s="283"/>
    </row>
    <row r="574" spans="1:7">
      <c r="A574" s="548"/>
      <c r="B574"/>
      <c r="C574"/>
      <c r="E574"/>
      <c r="F574" s="283"/>
    </row>
    <row r="575" spans="1:7">
      <c r="A575" s="548"/>
      <c r="B575"/>
      <c r="C575"/>
      <c r="D575" s="183"/>
      <c r="E575"/>
      <c r="F575" s="283"/>
    </row>
    <row r="576" spans="1:7">
      <c r="A576" s="548"/>
      <c r="B576"/>
      <c r="C576"/>
      <c r="D576" s="183"/>
      <c r="E576"/>
      <c r="F576" s="283"/>
    </row>
    <row r="577" spans="1:7">
      <c r="A577" s="548"/>
      <c r="B577"/>
      <c r="C577"/>
      <c r="D577" s="183"/>
      <c r="E577" s="183"/>
      <c r="F577" s="283"/>
    </row>
    <row r="578" spans="1:7">
      <c r="A578" s="548"/>
      <c r="B578"/>
      <c r="C578"/>
      <c r="D578" s="183"/>
      <c r="E578" s="183"/>
      <c r="F578" s="283"/>
    </row>
    <row r="579" spans="1:7">
      <c r="A579" s="548"/>
      <c r="B579"/>
      <c r="C579"/>
      <c r="D579" s="183"/>
      <c r="E579" s="183"/>
      <c r="F579" s="283"/>
    </row>
    <row r="580" spans="1:7">
      <c r="A580" s="548"/>
      <c r="B580"/>
      <c r="C580"/>
      <c r="D580" s="183"/>
      <c r="E580" s="183"/>
      <c r="F580" s="283"/>
    </row>
    <row r="581" spans="1:7">
      <c r="A581" s="548"/>
      <c r="B581"/>
      <c r="C581"/>
      <c r="D581" s="183"/>
      <c r="E581" s="183"/>
      <c r="F581" s="283"/>
    </row>
    <row r="582" spans="1:7">
      <c r="A582" s="548"/>
      <c r="B582"/>
      <c r="C582"/>
      <c r="D582" s="183"/>
      <c r="E582" s="183"/>
      <c r="F582" s="283"/>
    </row>
    <row r="583" spans="1:7">
      <c r="A583" s="548"/>
      <c r="B583"/>
      <c r="C583"/>
      <c r="D583" s="183"/>
      <c r="E583" s="183"/>
      <c r="F583" s="283"/>
    </row>
    <row r="584" spans="1:7">
      <c r="A584" s="548"/>
      <c r="B584"/>
      <c r="C584"/>
      <c r="D584" s="183"/>
      <c r="E584" s="183"/>
      <c r="F584" s="283"/>
    </row>
    <row r="585" spans="1:7">
      <c r="A585" s="548"/>
      <c r="B585"/>
      <c r="C585"/>
      <c r="E585"/>
      <c r="F585" s="283"/>
    </row>
    <row r="586" spans="1:7">
      <c r="A586" s="548"/>
      <c r="B586"/>
      <c r="C586"/>
      <c r="E586"/>
      <c r="F586" s="283"/>
    </row>
    <row r="587" spans="1:7">
      <c r="A587" s="548"/>
      <c r="B587"/>
      <c r="C587"/>
      <c r="D587" s="183"/>
      <c r="E587"/>
      <c r="F587" s="283"/>
      <c r="G587" s="183"/>
    </row>
    <row r="588" spans="1:7">
      <c r="A588" s="548"/>
      <c r="B588"/>
      <c r="C588"/>
      <c r="D588" s="183"/>
      <c r="E588" s="183"/>
      <c r="F588" s="283"/>
    </row>
    <row r="589" spans="1:7">
      <c r="A589" s="548"/>
      <c r="B589"/>
      <c r="C589"/>
      <c r="D589" s="183"/>
      <c r="E589" s="183"/>
      <c r="F589" s="283"/>
    </row>
    <row r="590" spans="1:7">
      <c r="A590" s="548"/>
      <c r="B590"/>
      <c r="C590"/>
      <c r="D590" s="183"/>
      <c r="E590" s="183"/>
      <c r="F590" s="283"/>
    </row>
    <row r="591" spans="1:7">
      <c r="A591" s="548"/>
      <c r="B591"/>
      <c r="C591"/>
      <c r="D591" s="183"/>
      <c r="E591" s="183"/>
      <c r="F591" s="283"/>
    </row>
    <row r="592" spans="1:7">
      <c r="A592" s="548"/>
      <c r="B592"/>
      <c r="C592"/>
      <c r="D592" s="183"/>
      <c r="E592" s="183"/>
      <c r="F592" s="283"/>
    </row>
    <row r="593" spans="1:7">
      <c r="A593" s="548"/>
      <c r="B593"/>
      <c r="C593"/>
      <c r="D593" s="183"/>
      <c r="E593" s="183"/>
      <c r="F593" s="283"/>
    </row>
    <row r="594" spans="1:7">
      <c r="A594" s="548"/>
      <c r="B594"/>
      <c r="C594"/>
      <c r="D594" s="183"/>
      <c r="E594" s="183"/>
      <c r="F594" s="283"/>
    </row>
    <row r="595" spans="1:7">
      <c r="A595" s="548"/>
      <c r="B595"/>
      <c r="C595"/>
      <c r="D595" s="183"/>
      <c r="E595" s="183"/>
      <c r="F595" s="200"/>
      <c r="G595" s="183"/>
    </row>
    <row r="596" spans="1:7">
      <c r="A596" s="548"/>
      <c r="B596"/>
      <c r="C596"/>
      <c r="E596"/>
      <c r="F596" s="200"/>
    </row>
    <row r="597" spans="1:7">
      <c r="A597" s="548"/>
      <c r="B597"/>
      <c r="C597"/>
      <c r="E597"/>
      <c r="F597" s="200"/>
    </row>
    <row r="598" spans="1:7">
      <c r="A598" s="548"/>
      <c r="B598"/>
      <c r="C598"/>
      <c r="E598"/>
      <c r="F598" s="200"/>
    </row>
    <row r="599" spans="1:7">
      <c r="A599" s="548"/>
      <c r="B599"/>
      <c r="C599"/>
      <c r="D599" s="1445"/>
      <c r="E599"/>
      <c r="F599" s="200"/>
    </row>
    <row r="600" spans="1:7">
      <c r="A600" s="548"/>
      <c r="B600"/>
      <c r="C600"/>
      <c r="D600" s="183"/>
      <c r="E600" s="183"/>
      <c r="F600" s="200"/>
    </row>
    <row r="601" spans="1:7">
      <c r="A601" s="548"/>
      <c r="B601"/>
      <c r="C601"/>
      <c r="D601" s="183"/>
      <c r="E601" s="183"/>
      <c r="F601" s="200"/>
    </row>
    <row r="602" spans="1:7">
      <c r="A602" s="548"/>
      <c r="B602"/>
      <c r="C602"/>
      <c r="D602" s="183"/>
      <c r="E602" s="183"/>
      <c r="F602" s="200"/>
    </row>
    <row r="603" spans="1:7">
      <c r="A603" s="548"/>
      <c r="B603"/>
      <c r="C603"/>
      <c r="D603" s="183"/>
      <c r="E603" s="183"/>
      <c r="F603" s="200"/>
    </row>
    <row r="604" spans="1:7">
      <c r="A604" s="548"/>
      <c r="B604"/>
      <c r="C604"/>
      <c r="D604" s="183"/>
      <c r="E604" s="183"/>
      <c r="F604" s="200"/>
    </row>
    <row r="605" spans="1:7">
      <c r="A605" s="548"/>
      <c r="B605"/>
      <c r="C605"/>
      <c r="D605" s="183"/>
      <c r="E605" s="183"/>
      <c r="F605" s="200"/>
    </row>
    <row r="606" spans="1:7">
      <c r="A606" s="548"/>
      <c r="B606"/>
      <c r="C606"/>
      <c r="D606" s="1445"/>
      <c r="E606"/>
      <c r="F606" s="200"/>
    </row>
    <row r="607" spans="1:7">
      <c r="A607" s="548"/>
      <c r="B607"/>
      <c r="C607"/>
      <c r="D607" s="183"/>
      <c r="E607" s="183"/>
      <c r="F607" s="200"/>
      <c r="G607" s="183"/>
    </row>
    <row r="608" spans="1:7">
      <c r="A608" s="548"/>
      <c r="B608"/>
      <c r="C608"/>
      <c r="D608" s="183"/>
      <c r="E608" s="183"/>
      <c r="F608" s="200"/>
    </row>
    <row r="609" spans="1:6">
      <c r="A609" s="548"/>
      <c r="B609"/>
      <c r="C609"/>
      <c r="D609" s="183"/>
      <c r="E609" s="183"/>
      <c r="F609" s="200"/>
    </row>
    <row r="610" spans="1:6">
      <c r="A610" s="548"/>
      <c r="B610"/>
      <c r="C610"/>
      <c r="D610" s="183"/>
      <c r="E610" s="183"/>
      <c r="F610" s="200"/>
    </row>
    <row r="611" spans="1:6">
      <c r="A611" s="548"/>
      <c r="B611"/>
      <c r="C611"/>
      <c r="D611" s="183"/>
      <c r="E611" s="183"/>
      <c r="F611" s="200"/>
    </row>
    <row r="612" spans="1:6">
      <c r="A612" s="548"/>
      <c r="B612"/>
      <c r="C612"/>
      <c r="D612" s="183"/>
      <c r="E612" s="183"/>
      <c r="F612" s="200"/>
    </row>
    <row r="613" spans="1:6">
      <c r="A613" s="548"/>
      <c r="B613"/>
      <c r="C613"/>
      <c r="D613" s="183"/>
      <c r="E613" s="183"/>
      <c r="F613" s="200"/>
    </row>
    <row r="614" spans="1:6">
      <c r="A614" s="548"/>
      <c r="B614"/>
      <c r="C614"/>
      <c r="D614" s="183"/>
      <c r="E614"/>
      <c r="F614" s="200"/>
    </row>
    <row r="615" spans="1:6">
      <c r="A615" s="548"/>
      <c r="B615"/>
      <c r="C615"/>
      <c r="D615" s="183"/>
      <c r="E615" s="183"/>
      <c r="F615" s="200"/>
    </row>
    <row r="616" spans="1:6">
      <c r="A616" s="548"/>
      <c r="B616"/>
      <c r="C616"/>
      <c r="D616" s="183"/>
      <c r="E616" s="183"/>
      <c r="F616" s="200"/>
    </row>
    <row r="617" spans="1:6">
      <c r="A617" s="548"/>
      <c r="B617"/>
      <c r="C617"/>
      <c r="D617" s="183"/>
      <c r="E617"/>
      <c r="F617" s="200"/>
    </row>
    <row r="618" spans="1:6">
      <c r="A618" s="548"/>
      <c r="B618"/>
      <c r="C618"/>
      <c r="E618"/>
      <c r="F618" s="200"/>
    </row>
    <row r="619" spans="1:6">
      <c r="A619" s="548"/>
      <c r="B619"/>
      <c r="C619"/>
      <c r="D619" s="183"/>
      <c r="E619"/>
      <c r="F619" s="200"/>
    </row>
    <row r="620" spans="1:6">
      <c r="A620" s="548"/>
      <c r="B620"/>
      <c r="C620"/>
      <c r="D620" s="183"/>
      <c r="E620"/>
      <c r="F620" s="200"/>
    </row>
    <row r="621" spans="1:6">
      <c r="A621" s="548"/>
      <c r="B621"/>
      <c r="C621"/>
      <c r="D621" s="183"/>
      <c r="E621"/>
      <c r="F621" s="200"/>
    </row>
    <row r="622" spans="1:6">
      <c r="A622" s="548"/>
      <c r="B622"/>
      <c r="C622"/>
      <c r="D622" s="183"/>
      <c r="E622" s="183"/>
      <c r="F622" s="200"/>
    </row>
    <row r="623" spans="1:6">
      <c r="A623" s="548"/>
      <c r="B623"/>
      <c r="C623"/>
      <c r="D623" s="183"/>
      <c r="E623" s="183"/>
      <c r="F623" s="200"/>
    </row>
    <row r="624" spans="1:6">
      <c r="A624" s="548"/>
      <c r="B624"/>
      <c r="C624"/>
      <c r="D624" s="183"/>
      <c r="E624"/>
      <c r="F624" s="200"/>
    </row>
    <row r="625" spans="1:6">
      <c r="A625" s="548"/>
      <c r="B625"/>
      <c r="C625"/>
      <c r="D625" s="183"/>
      <c r="E625" s="183"/>
      <c r="F625" s="200"/>
    </row>
    <row r="626" spans="1:6">
      <c r="A626" s="548"/>
      <c r="B626"/>
      <c r="C626"/>
      <c r="D626" s="183"/>
      <c r="E626" s="183"/>
      <c r="F626" s="200"/>
    </row>
    <row r="627" spans="1:6">
      <c r="A627" s="548"/>
      <c r="B627"/>
      <c r="C627"/>
      <c r="D627" s="183"/>
      <c r="E627" s="183"/>
      <c r="F627" s="200"/>
    </row>
    <row r="628" spans="1:6">
      <c r="A628" s="548"/>
      <c r="B628"/>
      <c r="C628"/>
      <c r="D628" s="183"/>
      <c r="E628"/>
      <c r="F628" s="200"/>
    </row>
    <row r="629" spans="1:6">
      <c r="A629" s="548"/>
      <c r="B629"/>
      <c r="C629"/>
      <c r="D629" s="183"/>
      <c r="E629" s="183"/>
      <c r="F629" s="200"/>
    </row>
    <row r="630" spans="1:6">
      <c r="A630" s="548"/>
      <c r="B630"/>
      <c r="C630"/>
      <c r="D630" s="183"/>
      <c r="E630" s="183"/>
      <c r="F630" s="200"/>
    </row>
    <row r="631" spans="1:6">
      <c r="A631" s="548"/>
      <c r="B631"/>
      <c r="C631"/>
      <c r="D631" s="183"/>
      <c r="E631"/>
      <c r="F631" s="200"/>
    </row>
    <row r="632" spans="1:6">
      <c r="A632" s="548"/>
      <c r="B632"/>
      <c r="C632"/>
      <c r="D632" s="183"/>
      <c r="E632"/>
      <c r="F632" s="200"/>
    </row>
    <row r="633" spans="1:6">
      <c r="A633" s="548"/>
      <c r="B633"/>
      <c r="C633"/>
      <c r="D633" s="183"/>
      <c r="E633"/>
      <c r="F633" s="200"/>
    </row>
    <row r="634" spans="1:6">
      <c r="A634" s="548"/>
      <c r="B634"/>
      <c r="C634"/>
      <c r="D634" s="183"/>
      <c r="E634"/>
      <c r="F634" s="200"/>
    </row>
    <row r="635" spans="1:6">
      <c r="A635" s="548"/>
      <c r="B635"/>
      <c r="C635"/>
      <c r="D635" s="183"/>
      <c r="E635"/>
      <c r="F635" s="200"/>
    </row>
    <row r="636" spans="1:6">
      <c r="A636" s="548"/>
      <c r="B636"/>
      <c r="C636"/>
      <c r="D636" s="183"/>
      <c r="E636"/>
      <c r="F636" s="200"/>
    </row>
    <row r="637" spans="1:6">
      <c r="A637" s="548"/>
      <c r="B637"/>
      <c r="C637"/>
      <c r="D637" s="1445"/>
      <c r="E637"/>
      <c r="F637" s="200"/>
    </row>
    <row r="638" spans="1:6">
      <c r="A638" s="548"/>
      <c r="B638"/>
      <c r="C638"/>
      <c r="D638" s="183"/>
      <c r="E638" s="183"/>
      <c r="F638" s="200"/>
    </row>
    <row r="639" spans="1:6">
      <c r="A639" s="548"/>
      <c r="B639"/>
      <c r="C639"/>
      <c r="D639" s="183"/>
      <c r="E639" s="183"/>
      <c r="F639" s="200"/>
    </row>
    <row r="640" spans="1:6">
      <c r="A640" s="548"/>
      <c r="B640"/>
      <c r="C640"/>
      <c r="D640" s="183"/>
      <c r="E640" s="183"/>
      <c r="F640" s="200"/>
    </row>
    <row r="641" spans="1:6">
      <c r="A641" s="548"/>
      <c r="B641"/>
      <c r="C641"/>
      <c r="D641" s="183"/>
      <c r="E641" s="183"/>
      <c r="F641" s="200"/>
    </row>
    <row r="642" spans="1:6">
      <c r="A642" s="548"/>
      <c r="B642"/>
      <c r="C642"/>
      <c r="D642" s="183"/>
      <c r="E642" s="183"/>
      <c r="F642" s="200"/>
    </row>
    <row r="643" spans="1:6">
      <c r="A643" s="548"/>
      <c r="B643"/>
      <c r="C643"/>
      <c r="E643"/>
      <c r="F643" s="200"/>
    </row>
    <row r="644" spans="1:6">
      <c r="A644" s="548"/>
      <c r="B644"/>
      <c r="C644"/>
      <c r="D644" s="1445"/>
      <c r="E644"/>
      <c r="F644" s="200"/>
    </row>
    <row r="645" spans="1:6">
      <c r="A645" s="548"/>
      <c r="B645"/>
      <c r="C645"/>
      <c r="E645"/>
      <c r="F645" s="200"/>
    </row>
    <row r="646" spans="1:6">
      <c r="A646" s="548"/>
      <c r="B646"/>
      <c r="C646"/>
      <c r="D646" s="183"/>
      <c r="E646"/>
      <c r="F646" s="200"/>
    </row>
    <row r="647" spans="1:6">
      <c r="A647" s="548"/>
      <c r="B647"/>
      <c r="C647"/>
      <c r="E647"/>
      <c r="F647" s="200"/>
    </row>
    <row r="648" spans="1:6">
      <c r="A648" s="548"/>
      <c r="B648"/>
      <c r="C648"/>
      <c r="D648" s="1445"/>
      <c r="E648"/>
      <c r="F648" s="200"/>
    </row>
    <row r="649" spans="1:6">
      <c r="A649" s="548"/>
      <c r="B649"/>
      <c r="C649"/>
      <c r="E649"/>
      <c r="F649" s="200"/>
    </row>
    <row r="650" spans="1:6">
      <c r="A650" s="548"/>
      <c r="B650"/>
      <c r="C650"/>
      <c r="D650" s="183"/>
      <c r="E650"/>
      <c r="F650" s="200"/>
    </row>
    <row r="651" spans="1:6">
      <c r="A651" s="548"/>
      <c r="B651" s="1170"/>
      <c r="C651"/>
      <c r="E651" s="183"/>
      <c r="F651" s="200"/>
    </row>
    <row r="652" spans="1:6">
      <c r="A652" s="548"/>
      <c r="B652" s="1170"/>
      <c r="C652"/>
      <c r="E652" s="183"/>
      <c r="F652" s="200"/>
    </row>
    <row r="653" spans="1:6">
      <c r="A653" s="548"/>
      <c r="B653" s="1170"/>
      <c r="C653"/>
      <c r="E653"/>
      <c r="F653" s="200"/>
    </row>
    <row r="654" spans="1:6">
      <c r="A654" s="548"/>
      <c r="B654" s="1170"/>
      <c r="C654"/>
      <c r="E654"/>
      <c r="F654" s="200"/>
    </row>
    <row r="655" spans="1:6">
      <c r="A655" s="548"/>
      <c r="B655" s="1170"/>
      <c r="C655"/>
      <c r="E655"/>
      <c r="F655" s="200"/>
    </row>
    <row r="656" spans="1:6">
      <c r="A656" s="548"/>
      <c r="B656" s="1170"/>
      <c r="C656"/>
      <c r="E656" s="183"/>
      <c r="F656" s="200"/>
    </row>
    <row r="657" spans="1:6">
      <c r="A657" s="548"/>
      <c r="B657" s="1170"/>
      <c r="C657"/>
      <c r="D657" s="183"/>
      <c r="E657" s="183"/>
      <c r="F657" s="200"/>
    </row>
    <row r="658" spans="1:6">
      <c r="A658" s="548"/>
      <c r="B658" s="1170"/>
      <c r="C658"/>
      <c r="D658" s="183"/>
      <c r="E658" s="183"/>
      <c r="F658" s="200"/>
    </row>
    <row r="659" spans="1:6">
      <c r="A659" s="548"/>
      <c r="B659" s="1170"/>
      <c r="C659"/>
      <c r="D659" s="183"/>
      <c r="E659"/>
      <c r="F659" s="200"/>
    </row>
    <row r="660" spans="1:6">
      <c r="A660" s="548"/>
      <c r="B660" s="1170"/>
      <c r="C660"/>
      <c r="D660" s="183"/>
      <c r="E660" s="183"/>
      <c r="F660" s="200"/>
    </row>
  </sheetData>
  <autoFilter ref="A1:AU660" xr:uid="{00000000-0001-0000-1500-000000000000}"/>
  <pageMargins left="0.75" right="0.75" top="1" bottom="1" header="0" footer="0"/>
  <pageSetup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5178-E79A-44D9-B514-5CA16F7109C6}">
  <sheetPr>
    <tabColor theme="9" tint="0.39997558519241921"/>
  </sheetPr>
  <dimension ref="A1:AC928"/>
  <sheetViews>
    <sheetView workbookViewId="0"/>
  </sheetViews>
  <sheetFormatPr baseColWidth="10" defaultColWidth="11.5703125" defaultRowHeight="12.75"/>
  <cols>
    <col min="1" max="1" width="11.5703125" style="866"/>
    <col min="2" max="6" width="6.85546875" style="866" customWidth="1"/>
    <col min="7" max="10" width="11.5703125" style="866"/>
    <col min="11" max="11" width="13.140625" style="2161" bestFit="1" customWidth="1"/>
    <col min="12" max="12" width="11.5703125" style="866"/>
    <col min="13" max="13" width="13.140625" style="2161" bestFit="1" customWidth="1"/>
    <col min="14" max="14" width="11.5703125" style="866"/>
    <col min="15" max="16" width="14.85546875" style="2161" customWidth="1"/>
    <col min="17" max="17" width="45.42578125" style="2148" customWidth="1"/>
    <col min="18" max="18" width="13.85546875" style="866" customWidth="1"/>
    <col min="19" max="22" width="11.5703125" style="866"/>
    <col min="23" max="23" width="15.42578125" style="866" customWidth="1"/>
    <col min="24" max="26" width="11.5703125" style="866"/>
    <col min="27" max="27" width="13.5703125" style="2261" bestFit="1" customWidth="1"/>
    <col min="28" max="28" width="11.5703125" style="2261"/>
    <col min="29" max="29" width="13.5703125" style="866" bestFit="1" customWidth="1"/>
    <col min="30" max="16384" width="11.5703125" style="866"/>
  </cols>
  <sheetData>
    <row r="1" spans="1:29" ht="15">
      <c r="A1" s="2143"/>
      <c r="B1" s="2143"/>
      <c r="C1" s="2143"/>
      <c r="D1" s="2143"/>
      <c r="E1" s="2143"/>
      <c r="F1" s="2143"/>
      <c r="G1" s="2144"/>
      <c r="H1" s="2144"/>
      <c r="I1" s="2144"/>
      <c r="J1" s="2145"/>
      <c r="K1" s="2146"/>
      <c r="L1" s="2145"/>
      <c r="M1" s="2146"/>
      <c r="N1" s="2145"/>
      <c r="O1" s="2146"/>
      <c r="P1" s="2147"/>
      <c r="S1" s="2149" t="s">
        <v>3786</v>
      </c>
      <c r="AA1" s="2150"/>
      <c r="AB1" s="2150"/>
      <c r="AC1" s="2151"/>
    </row>
    <row r="2" spans="1:29" ht="18.75">
      <c r="A2" s="2152" t="s">
        <v>3763</v>
      </c>
      <c r="B2" s="2152"/>
      <c r="C2" s="2152"/>
      <c r="D2" s="2152"/>
      <c r="E2" s="2152"/>
      <c r="F2" s="2152"/>
      <c r="G2" s="2152"/>
      <c r="H2" s="2152"/>
      <c r="I2" s="2152"/>
      <c r="J2" s="2152"/>
      <c r="K2" s="2153"/>
      <c r="L2" s="2152"/>
      <c r="M2" s="2153"/>
      <c r="N2" s="2152"/>
      <c r="O2" s="2153"/>
      <c r="P2" s="2147"/>
      <c r="AA2" s="2150"/>
      <c r="AB2" s="2150"/>
      <c r="AC2" s="2151"/>
    </row>
    <row r="3" spans="1:29" ht="15">
      <c r="A3" s="2143"/>
      <c r="B3" s="2143"/>
      <c r="C3" s="2143"/>
      <c r="D3" s="2143"/>
      <c r="E3" s="2143"/>
      <c r="F3" s="2143"/>
      <c r="G3" s="2144"/>
      <c r="H3" s="2144"/>
      <c r="I3" s="2144"/>
      <c r="J3" s="2145"/>
      <c r="K3" s="2146"/>
      <c r="L3" s="2145"/>
      <c r="M3" s="2146"/>
      <c r="N3" s="2145"/>
      <c r="O3" s="2146"/>
      <c r="P3" s="2147"/>
      <c r="AA3" s="2150"/>
      <c r="AB3" s="2150"/>
      <c r="AC3" s="2151"/>
    </row>
    <row r="4" spans="1:29" ht="15">
      <c r="A4" s="2154" t="s">
        <v>3764</v>
      </c>
      <c r="B4" s="2154"/>
      <c r="C4" s="2154"/>
      <c r="D4" s="2154"/>
      <c r="E4" s="2154"/>
      <c r="F4" s="2154"/>
      <c r="G4" s="2154"/>
      <c r="H4" s="2154"/>
      <c r="I4" s="2154"/>
      <c r="J4" s="2154"/>
      <c r="K4" s="2155"/>
      <c r="L4" s="2154"/>
      <c r="M4" s="2155"/>
      <c r="N4" s="2154"/>
      <c r="O4" s="2155"/>
      <c r="P4" s="2147"/>
      <c r="AA4" s="2150"/>
      <c r="AB4" s="2150"/>
      <c r="AC4" s="2151"/>
    </row>
    <row r="5" spans="1:29" ht="15">
      <c r="A5" s="2156"/>
      <c r="B5" s="2154" t="s">
        <v>3765</v>
      </c>
      <c r="C5" s="2154"/>
      <c r="D5" s="2154"/>
      <c r="E5" s="2154"/>
      <c r="F5" s="2154"/>
      <c r="G5" s="2154"/>
      <c r="H5" s="2154"/>
      <c r="I5" s="2154"/>
      <c r="J5" s="2154"/>
      <c r="K5" s="2155"/>
      <c r="L5" s="2154"/>
      <c r="M5" s="2155"/>
      <c r="N5" s="2154"/>
      <c r="O5" s="2155"/>
      <c r="P5" s="2147"/>
      <c r="AA5" s="2150"/>
      <c r="AB5" s="2150"/>
      <c r="AC5" s="2151"/>
    </row>
    <row r="6" spans="1:29" ht="15">
      <c r="A6" s="2156"/>
      <c r="B6" s="2157"/>
      <c r="C6" s="2158" t="s">
        <v>3766</v>
      </c>
      <c r="D6" s="2158"/>
      <c r="E6" s="2158"/>
      <c r="F6" s="2158"/>
      <c r="G6" s="2158"/>
      <c r="H6" s="2158"/>
      <c r="I6" s="2158"/>
      <c r="J6" s="2158"/>
      <c r="K6" s="2159"/>
      <c r="L6" s="2158"/>
      <c r="M6" s="2159"/>
      <c r="N6" s="2160">
        <v>3</v>
      </c>
      <c r="O6" s="2186" t="s">
        <v>4879</v>
      </c>
      <c r="P6" s="2147"/>
      <c r="AA6" s="2150"/>
      <c r="AB6" s="2150"/>
      <c r="AC6" s="2162"/>
    </row>
    <row r="7" spans="1:29" ht="15">
      <c r="A7" s="2156"/>
      <c r="B7" s="2157"/>
      <c r="C7" s="2158" t="s">
        <v>3767</v>
      </c>
      <c r="D7" s="2158"/>
      <c r="E7" s="2158"/>
      <c r="F7" s="2158"/>
      <c r="G7" s="2158"/>
      <c r="H7" s="2158"/>
      <c r="I7" s="2158"/>
      <c r="J7" s="2158"/>
      <c r="K7" s="2159"/>
      <c r="L7" s="2158"/>
      <c r="M7" s="2159"/>
      <c r="N7" s="2160">
        <v>4</v>
      </c>
      <c r="O7" s="2161">
        <f>SUMIF('1 BL anterior'!A:A,N7,'1 BL anterior'!E:E)</f>
        <v>0</v>
      </c>
      <c r="P7" s="2147"/>
      <c r="AA7" s="2150"/>
      <c r="AB7" s="2150"/>
      <c r="AC7" s="2162">
        <f t="shared" ref="AC7:AC69" si="0">+O7-AA7-AB7</f>
        <v>0</v>
      </c>
    </row>
    <row r="8" spans="1:29" ht="15">
      <c r="A8" s="2156"/>
      <c r="B8" s="2157"/>
      <c r="C8" s="2158" t="s">
        <v>3768</v>
      </c>
      <c r="D8" s="2158"/>
      <c r="E8" s="2158"/>
      <c r="F8" s="2158"/>
      <c r="G8" s="2158"/>
      <c r="H8" s="2158"/>
      <c r="I8" s="2158"/>
      <c r="J8" s="2158"/>
      <c r="K8" s="2159"/>
      <c r="L8" s="2158"/>
      <c r="M8" s="2159"/>
      <c r="N8" s="2160">
        <v>5</v>
      </c>
      <c r="O8" s="2161">
        <f>SUMIF('1 BL anterior'!A:A,N8,'1 BL anterior'!E:E)</f>
        <v>0</v>
      </c>
      <c r="P8" s="2147"/>
      <c r="AA8" s="2150"/>
      <c r="AB8" s="2150"/>
      <c r="AC8" s="2162">
        <f t="shared" si="0"/>
        <v>0</v>
      </c>
    </row>
    <row r="9" spans="1:29" ht="15">
      <c r="A9" s="2156"/>
      <c r="B9" s="2157"/>
      <c r="C9" s="2158" t="s">
        <v>3769</v>
      </c>
      <c r="D9" s="2158"/>
      <c r="E9" s="2158"/>
      <c r="F9" s="2158"/>
      <c r="G9" s="2158"/>
      <c r="H9" s="2158"/>
      <c r="I9" s="2158"/>
      <c r="J9" s="2158"/>
      <c r="K9" s="2159"/>
      <c r="L9" s="2158"/>
      <c r="M9" s="2159"/>
      <c r="N9" s="2160">
        <v>6</v>
      </c>
      <c r="O9" s="2161">
        <f>SUMIF('1 BL anterior'!A:A,N9,'1 BL anterior'!E:E)</f>
        <v>0</v>
      </c>
      <c r="P9" s="2147"/>
      <c r="AA9" s="2150"/>
      <c r="AB9" s="2150"/>
      <c r="AC9" s="2162">
        <f t="shared" si="0"/>
        <v>0</v>
      </c>
    </row>
    <row r="10" spans="1:29" ht="15">
      <c r="A10" s="2156"/>
      <c r="B10" s="2157"/>
      <c r="C10" s="2158" t="s">
        <v>550</v>
      </c>
      <c r="D10" s="2158"/>
      <c r="E10" s="2158"/>
      <c r="F10" s="2158"/>
      <c r="G10" s="2158"/>
      <c r="H10" s="2158"/>
      <c r="I10" s="2158"/>
      <c r="J10" s="2158"/>
      <c r="K10" s="2159"/>
      <c r="L10" s="2158"/>
      <c r="M10" s="2159"/>
      <c r="N10" s="2160">
        <v>7</v>
      </c>
      <c r="O10" s="2161">
        <f>SUMIF('1 BL anterior'!A:A,N10,'1 BL anterior'!E:E)</f>
        <v>0</v>
      </c>
      <c r="P10" s="2147"/>
      <c r="AA10" s="2150"/>
      <c r="AB10" s="2150"/>
      <c r="AC10" s="2162">
        <f t="shared" si="0"/>
        <v>0</v>
      </c>
    </row>
    <row r="11" spans="1:29" ht="15">
      <c r="A11" s="2156"/>
      <c r="B11" s="2154" t="s">
        <v>3770</v>
      </c>
      <c r="C11" s="2154"/>
      <c r="D11" s="2154"/>
      <c r="E11" s="2154"/>
      <c r="F11" s="2154"/>
      <c r="G11" s="2154"/>
      <c r="H11" s="2154"/>
      <c r="I11" s="2154"/>
      <c r="J11" s="2154"/>
      <c r="K11" s="2155"/>
      <c r="L11" s="2154"/>
      <c r="M11" s="2155"/>
      <c r="N11" s="2154"/>
      <c r="O11" s="2155"/>
      <c r="P11" s="2147"/>
      <c r="AA11" s="2150"/>
      <c r="AB11" s="2150"/>
      <c r="AC11" s="2162">
        <f t="shared" si="0"/>
        <v>0</v>
      </c>
    </row>
    <row r="12" spans="1:29" ht="15">
      <c r="A12" s="2156"/>
      <c r="B12" s="2157"/>
      <c r="C12" s="2158" t="s">
        <v>3766</v>
      </c>
      <c r="D12" s="2158"/>
      <c r="E12" s="2158"/>
      <c r="F12" s="2158"/>
      <c r="G12" s="2158"/>
      <c r="H12" s="2158"/>
      <c r="I12" s="2158"/>
      <c r="J12" s="2158"/>
      <c r="K12" s="2159"/>
      <c r="L12" s="2158"/>
      <c r="M12" s="2159"/>
      <c r="N12" s="2160">
        <v>8</v>
      </c>
      <c r="O12" s="2161">
        <f>SUMIF('1 BL anterior'!A:A,N12,'1 BL anterior'!E:E)</f>
        <v>0</v>
      </c>
      <c r="P12" s="2147"/>
      <c r="AA12" s="2150"/>
      <c r="AB12" s="2150"/>
      <c r="AC12" s="2162">
        <f t="shared" si="0"/>
        <v>0</v>
      </c>
    </row>
    <row r="13" spans="1:29" ht="15">
      <c r="A13" s="2156"/>
      <c r="B13" s="2157"/>
      <c r="C13" s="2158" t="s">
        <v>3767</v>
      </c>
      <c r="D13" s="2158"/>
      <c r="E13" s="2158"/>
      <c r="F13" s="2158"/>
      <c r="G13" s="2158"/>
      <c r="H13" s="2158"/>
      <c r="I13" s="2158"/>
      <c r="J13" s="2158"/>
      <c r="K13" s="2159"/>
      <c r="L13" s="2158"/>
      <c r="M13" s="2159"/>
      <c r="N13" s="2160">
        <v>9</v>
      </c>
      <c r="O13" s="2161">
        <f>SUMIF('1 BL anterior'!A:A,N13,'1 BL anterior'!E:E)</f>
        <v>0</v>
      </c>
      <c r="P13" s="2147"/>
      <c r="AA13" s="2150"/>
      <c r="AB13" s="2150"/>
      <c r="AC13" s="2162">
        <f t="shared" si="0"/>
        <v>0</v>
      </c>
    </row>
    <row r="14" spans="1:29" ht="15">
      <c r="A14" s="2156"/>
      <c r="B14" s="2157"/>
      <c r="C14" s="2158" t="s">
        <v>3768</v>
      </c>
      <c r="D14" s="2158"/>
      <c r="E14" s="2158"/>
      <c r="F14" s="2158"/>
      <c r="G14" s="2158"/>
      <c r="H14" s="2158"/>
      <c r="I14" s="2158"/>
      <c r="J14" s="2158"/>
      <c r="K14" s="2159"/>
      <c r="L14" s="2158"/>
      <c r="M14" s="2159"/>
      <c r="N14" s="2160">
        <v>10</v>
      </c>
      <c r="O14" s="2161">
        <f>SUMIF('1 BL anterior'!A:A,N14,'1 BL anterior'!E:E)</f>
        <v>0</v>
      </c>
      <c r="P14" s="2147"/>
      <c r="AA14" s="2150"/>
      <c r="AB14" s="2150"/>
      <c r="AC14" s="2162">
        <f t="shared" si="0"/>
        <v>0</v>
      </c>
    </row>
    <row r="15" spans="1:29" ht="15">
      <c r="A15" s="2156"/>
      <c r="B15" s="2157"/>
      <c r="C15" s="2158" t="s">
        <v>3769</v>
      </c>
      <c r="D15" s="2158"/>
      <c r="E15" s="2158"/>
      <c r="F15" s="2158"/>
      <c r="G15" s="2158"/>
      <c r="H15" s="2158"/>
      <c r="I15" s="2158"/>
      <c r="J15" s="2158"/>
      <c r="K15" s="2159"/>
      <c r="L15" s="2158"/>
      <c r="M15" s="2159"/>
      <c r="N15" s="2160">
        <v>11</v>
      </c>
      <c r="O15" s="2161">
        <f>SUMIF('1 BL anterior'!A:A,N15,'1 BL anterior'!E:E)</f>
        <v>0</v>
      </c>
      <c r="P15" s="2147"/>
      <c r="AA15" s="2150"/>
      <c r="AB15" s="2150"/>
      <c r="AC15" s="2162">
        <f t="shared" si="0"/>
        <v>0</v>
      </c>
    </row>
    <row r="16" spans="1:29" ht="15">
      <c r="A16" s="2156"/>
      <c r="B16" s="2157"/>
      <c r="C16" s="2158" t="s">
        <v>550</v>
      </c>
      <c r="D16" s="2158"/>
      <c r="E16" s="2158"/>
      <c r="F16" s="2158"/>
      <c r="G16" s="2158"/>
      <c r="H16" s="2158"/>
      <c r="I16" s="2158"/>
      <c r="J16" s="2158"/>
      <c r="K16" s="2159"/>
      <c r="L16" s="2158"/>
      <c r="M16" s="2159"/>
      <c r="N16" s="2160">
        <v>12</v>
      </c>
      <c r="O16" s="2161">
        <f>SUMIF('1 BL anterior'!A:A,N16,'1 BL anterior'!E:E)</f>
        <v>0</v>
      </c>
      <c r="P16" s="2147"/>
      <c r="AA16" s="2150"/>
      <c r="AB16" s="2150"/>
      <c r="AC16" s="2162">
        <f t="shared" si="0"/>
        <v>0</v>
      </c>
    </row>
    <row r="17" spans="1:29" ht="15">
      <c r="A17" s="2156"/>
      <c r="B17" s="2154" t="s">
        <v>3771</v>
      </c>
      <c r="C17" s="2154"/>
      <c r="D17" s="2154"/>
      <c r="E17" s="2154"/>
      <c r="F17" s="2154"/>
      <c r="G17" s="2154"/>
      <c r="H17" s="2154"/>
      <c r="I17" s="2154"/>
      <c r="J17" s="2154"/>
      <c r="K17" s="2155"/>
      <c r="L17" s="2154"/>
      <c r="M17" s="2155"/>
      <c r="N17" s="2154"/>
      <c r="O17" s="2155"/>
      <c r="P17" s="2147"/>
      <c r="AA17" s="2150"/>
      <c r="AB17" s="2150"/>
      <c r="AC17" s="2162">
        <f t="shared" si="0"/>
        <v>0</v>
      </c>
    </row>
    <row r="18" spans="1:29" ht="15">
      <c r="A18" s="2156"/>
      <c r="B18" s="2157"/>
      <c r="C18" s="2158" t="s">
        <v>3766</v>
      </c>
      <c r="D18" s="2158"/>
      <c r="E18" s="2158"/>
      <c r="F18" s="2158"/>
      <c r="G18" s="2158"/>
      <c r="H18" s="2158"/>
      <c r="I18" s="2158"/>
      <c r="J18" s="2158"/>
      <c r="K18" s="2159"/>
      <c r="L18" s="2158"/>
      <c r="M18" s="2159"/>
      <c r="N18" s="2160">
        <v>13</v>
      </c>
      <c r="O18" s="2161">
        <f>SUMIF('1 BL anterior'!A:A,N18,'1 BL anterior'!E:E)</f>
        <v>0</v>
      </c>
      <c r="P18" s="2147"/>
      <c r="AA18" s="2150"/>
      <c r="AB18" s="2150"/>
      <c r="AC18" s="2162">
        <f t="shared" si="0"/>
        <v>0</v>
      </c>
    </row>
    <row r="19" spans="1:29" ht="15">
      <c r="A19" s="2156"/>
      <c r="B19" s="2157"/>
      <c r="C19" s="2158" t="s">
        <v>3767</v>
      </c>
      <c r="D19" s="2158"/>
      <c r="E19" s="2158"/>
      <c r="F19" s="2158"/>
      <c r="G19" s="2158"/>
      <c r="H19" s="2158"/>
      <c r="I19" s="2158"/>
      <c r="J19" s="2158"/>
      <c r="K19" s="2159"/>
      <c r="L19" s="2158"/>
      <c r="M19" s="2159"/>
      <c r="N19" s="2160">
        <v>14</v>
      </c>
      <c r="O19" s="2161">
        <f>SUMIF('1 BL anterior'!A:A,N19,'1 BL anterior'!E:E)</f>
        <v>0</v>
      </c>
      <c r="P19" s="2147"/>
      <c r="AA19" s="2150"/>
      <c r="AB19" s="2150"/>
      <c r="AC19" s="2162">
        <f t="shared" si="0"/>
        <v>0</v>
      </c>
    </row>
    <row r="20" spans="1:29" ht="15">
      <c r="A20" s="2156"/>
      <c r="B20" s="2157"/>
      <c r="C20" s="2158" t="s">
        <v>3768</v>
      </c>
      <c r="D20" s="2158"/>
      <c r="E20" s="2158"/>
      <c r="F20" s="2158"/>
      <c r="G20" s="2158"/>
      <c r="H20" s="2158"/>
      <c r="I20" s="2158"/>
      <c r="J20" s="2158"/>
      <c r="K20" s="2159"/>
      <c r="L20" s="2158"/>
      <c r="M20" s="2159"/>
      <c r="N20" s="2160">
        <v>15</v>
      </c>
      <c r="O20" s="2161">
        <f>SUMIF('1 BL anterior'!A:A,N20,'1 BL anterior'!E:E)</f>
        <v>0</v>
      </c>
      <c r="P20" s="2147"/>
      <c r="AA20" s="2150"/>
      <c r="AB20" s="2150"/>
      <c r="AC20" s="2162">
        <f t="shared" si="0"/>
        <v>0</v>
      </c>
    </row>
    <row r="21" spans="1:29" ht="15">
      <c r="A21" s="2156"/>
      <c r="B21" s="2157"/>
      <c r="C21" s="2158" t="s">
        <v>3769</v>
      </c>
      <c r="D21" s="2158"/>
      <c r="E21" s="2158"/>
      <c r="F21" s="2158"/>
      <c r="G21" s="2158"/>
      <c r="H21" s="2158"/>
      <c r="I21" s="2158"/>
      <c r="J21" s="2158"/>
      <c r="K21" s="2159"/>
      <c r="L21" s="2158"/>
      <c r="M21" s="2159"/>
      <c r="N21" s="2160">
        <v>16</v>
      </c>
      <c r="O21" s="2161">
        <f>SUMIF('1 BL anterior'!A:A,N21,'1 BL anterior'!E:E)</f>
        <v>0</v>
      </c>
      <c r="P21" s="2147"/>
      <c r="AA21" s="2150"/>
      <c r="AB21" s="2150"/>
      <c r="AC21" s="2162">
        <f t="shared" si="0"/>
        <v>0</v>
      </c>
    </row>
    <row r="22" spans="1:29" ht="15">
      <c r="A22" s="2156"/>
      <c r="B22" s="2157"/>
      <c r="C22" s="2158" t="s">
        <v>550</v>
      </c>
      <c r="D22" s="2158"/>
      <c r="E22" s="2158"/>
      <c r="F22" s="2158"/>
      <c r="G22" s="2158"/>
      <c r="H22" s="2158"/>
      <c r="I22" s="2158"/>
      <c r="J22" s="2158"/>
      <c r="K22" s="2159"/>
      <c r="L22" s="2158"/>
      <c r="M22" s="2159"/>
      <c r="N22" s="2160">
        <v>17</v>
      </c>
      <c r="O22" s="2161">
        <f>SUMIF('1 BL anterior'!A:A,N22,'1 BL anterior'!E:E)</f>
        <v>0</v>
      </c>
      <c r="P22" s="2147"/>
      <c r="AA22" s="2150"/>
      <c r="AB22" s="2150"/>
      <c r="AC22" s="2162">
        <f t="shared" si="0"/>
        <v>0</v>
      </c>
    </row>
    <row r="23" spans="1:29" ht="15">
      <c r="A23" s="2156"/>
      <c r="B23" s="2163" t="s">
        <v>3772</v>
      </c>
      <c r="C23" s="2163"/>
      <c r="D23" s="2163"/>
      <c r="E23" s="2163"/>
      <c r="F23" s="2163"/>
      <c r="G23" s="2163"/>
      <c r="H23" s="2163"/>
      <c r="I23" s="2163"/>
      <c r="J23" s="2163"/>
      <c r="K23" s="2164"/>
      <c r="L23" s="2163"/>
      <c r="M23" s="2164"/>
      <c r="N23" s="2165" t="s">
        <v>3773</v>
      </c>
      <c r="O23" s="2166"/>
      <c r="P23" s="2147"/>
      <c r="AA23" s="2150"/>
      <c r="AB23" s="2150"/>
      <c r="AC23" s="2162">
        <f t="shared" si="0"/>
        <v>0</v>
      </c>
    </row>
    <row r="24" spans="1:29" ht="15">
      <c r="A24" s="2156"/>
      <c r="B24" s="2158" t="s">
        <v>3774</v>
      </c>
      <c r="C24" s="2158"/>
      <c r="D24" s="2158"/>
      <c r="E24" s="2158"/>
      <c r="F24" s="2158"/>
      <c r="G24" s="2158"/>
      <c r="H24" s="2158"/>
      <c r="I24" s="2158"/>
      <c r="J24" s="2158"/>
      <c r="K24" s="2159"/>
      <c r="L24" s="2158"/>
      <c r="M24" s="2159"/>
      <c r="N24" s="2160">
        <v>30</v>
      </c>
      <c r="O24" s="2161">
        <f>SUMIF('1 BL anterior'!A:A,N24,'1 BL anterior'!E:E)</f>
        <v>0</v>
      </c>
      <c r="P24" s="2147"/>
      <c r="AA24" s="2150"/>
      <c r="AB24" s="2150"/>
      <c r="AC24" s="2162">
        <f t="shared" si="0"/>
        <v>0</v>
      </c>
    </row>
    <row r="25" spans="1:29" ht="15">
      <c r="A25" s="2154" t="s">
        <v>3522</v>
      </c>
      <c r="B25" s="2154"/>
      <c r="C25" s="2154"/>
      <c r="D25" s="2154"/>
      <c r="E25" s="2154"/>
      <c r="F25" s="2154"/>
      <c r="G25" s="2154"/>
      <c r="H25" s="2154"/>
      <c r="I25" s="2154"/>
      <c r="J25" s="2154"/>
      <c r="K25" s="2155"/>
      <c r="L25" s="2154"/>
      <c r="M25" s="2155"/>
      <c r="N25" s="2154"/>
      <c r="O25" s="2155"/>
      <c r="P25" s="2147"/>
      <c r="AA25" s="2150"/>
      <c r="AB25" s="2150"/>
      <c r="AC25" s="2162">
        <f t="shared" si="0"/>
        <v>0</v>
      </c>
    </row>
    <row r="26" spans="1:29" ht="15">
      <c r="A26" s="2156"/>
      <c r="B26" s="2149" t="s">
        <v>867</v>
      </c>
      <c r="C26" s="2149"/>
      <c r="D26" s="2149"/>
      <c r="E26" s="2149"/>
      <c r="F26" s="2149"/>
      <c r="G26" s="2149"/>
      <c r="H26" s="2149"/>
      <c r="I26" s="2149"/>
      <c r="J26" s="2149"/>
      <c r="K26" s="2167"/>
      <c r="L26" s="2149"/>
      <c r="M26" s="2167"/>
      <c r="N26" s="2149"/>
      <c r="O26" s="2167"/>
      <c r="P26" s="2147"/>
      <c r="AA26" s="2150"/>
      <c r="AB26" s="2150"/>
      <c r="AC26" s="2162">
        <f t="shared" si="0"/>
        <v>0</v>
      </c>
    </row>
    <row r="27" spans="1:29" ht="15">
      <c r="A27" s="2168"/>
      <c r="B27" s="2168"/>
      <c r="C27" s="2169" t="s">
        <v>868</v>
      </c>
      <c r="D27" s="2169"/>
      <c r="E27" s="2169"/>
      <c r="F27" s="2169"/>
      <c r="G27" s="2169"/>
      <c r="H27" s="2169"/>
      <c r="I27" s="2169"/>
      <c r="J27" s="2169"/>
      <c r="K27" s="2170"/>
      <c r="L27" s="2169"/>
      <c r="M27" s="2170"/>
      <c r="N27" s="2169"/>
      <c r="O27" s="2170"/>
      <c r="P27" s="2147"/>
      <c r="AA27" s="2150"/>
      <c r="AB27" s="2150"/>
      <c r="AC27" s="2162">
        <f t="shared" si="0"/>
        <v>0</v>
      </c>
    </row>
    <row r="28" spans="1:29" ht="15">
      <c r="A28" s="2156"/>
      <c r="B28" s="2156"/>
      <c r="C28" s="2156"/>
      <c r="D28" s="2158" t="s">
        <v>3411</v>
      </c>
      <c r="E28" s="2158"/>
      <c r="F28" s="2158"/>
      <c r="G28" s="2158"/>
      <c r="H28" s="2158"/>
      <c r="I28" s="2158"/>
      <c r="J28" s="2158"/>
      <c r="K28" s="2159"/>
      <c r="L28" s="2158"/>
      <c r="M28" s="2159"/>
      <c r="N28" s="2160">
        <v>311</v>
      </c>
      <c r="O28" s="2186">
        <f>SUMIF('1 BL anterior'!B:B,N28,'1 BL anterior'!E:E)</f>
        <v>21075.330000000075</v>
      </c>
      <c r="P28" s="2147"/>
      <c r="AA28" s="2150"/>
      <c r="AB28" s="2150">
        <v>4632.67</v>
      </c>
      <c r="AC28" s="2162">
        <f t="shared" si="0"/>
        <v>16442.660000000076</v>
      </c>
    </row>
    <row r="29" spans="1:29" ht="15">
      <c r="A29" s="2156"/>
      <c r="B29" s="2156"/>
      <c r="C29" s="2156"/>
      <c r="D29" s="2149" t="s">
        <v>870</v>
      </c>
      <c r="E29" s="2149"/>
      <c r="F29" s="2149"/>
      <c r="G29" s="2149"/>
      <c r="H29" s="2149"/>
      <c r="I29" s="2149"/>
      <c r="J29" s="2149"/>
      <c r="K29" s="2167"/>
      <c r="L29" s="2149"/>
      <c r="M29" s="2167"/>
      <c r="N29" s="2149"/>
      <c r="O29" s="2167"/>
      <c r="P29" s="2147"/>
      <c r="AA29" s="2150"/>
      <c r="AB29" s="2150"/>
      <c r="AC29" s="2162">
        <f t="shared" si="0"/>
        <v>0</v>
      </c>
    </row>
    <row r="30" spans="1:29" ht="15">
      <c r="A30" s="2156"/>
      <c r="B30" s="2156"/>
      <c r="C30" s="2156"/>
      <c r="D30" s="2156"/>
      <c r="E30" s="2154" t="s">
        <v>871</v>
      </c>
      <c r="F30" s="2154"/>
      <c r="G30" s="2154"/>
      <c r="H30" s="2154"/>
      <c r="I30" s="2154"/>
      <c r="J30" s="2154"/>
      <c r="K30" s="2155"/>
      <c r="L30" s="2154"/>
      <c r="M30" s="2155"/>
      <c r="N30" s="2154"/>
      <c r="O30" s="2155"/>
      <c r="P30" s="2147"/>
      <c r="AA30" s="2150"/>
      <c r="AB30" s="2150"/>
      <c r="AC30" s="2162">
        <f t="shared" si="0"/>
        <v>0</v>
      </c>
    </row>
    <row r="31" spans="1:29" ht="15">
      <c r="A31" s="2156"/>
      <c r="B31" s="2156"/>
      <c r="C31" s="2156"/>
      <c r="D31" s="2156"/>
      <c r="E31" s="2156"/>
      <c r="F31" s="2149" t="s">
        <v>127</v>
      </c>
      <c r="G31" s="2149"/>
      <c r="H31" s="2149"/>
      <c r="I31" s="2149"/>
      <c r="J31" s="2149"/>
      <c r="K31" s="2167"/>
      <c r="L31" s="2149"/>
      <c r="M31" s="2167"/>
      <c r="N31" s="2149"/>
      <c r="O31" s="2167"/>
      <c r="P31" s="2147"/>
      <c r="AA31" s="2150"/>
      <c r="AB31" s="2150"/>
      <c r="AC31" s="2162">
        <f t="shared" si="0"/>
        <v>0</v>
      </c>
    </row>
    <row r="32" spans="1:29" ht="15">
      <c r="A32" s="2171" t="s">
        <v>3523</v>
      </c>
      <c r="B32" s="2171" t="s">
        <v>3523</v>
      </c>
      <c r="C32" s="2171" t="s">
        <v>3523</v>
      </c>
      <c r="D32" s="2171" t="s">
        <v>3523</v>
      </c>
      <c r="E32" s="2171" t="s">
        <v>3523</v>
      </c>
      <c r="F32" s="2171" t="s">
        <v>3523</v>
      </c>
      <c r="G32" s="2172" t="s">
        <v>246</v>
      </c>
      <c r="H32" s="2173"/>
      <c r="I32" s="2173"/>
      <c r="J32" s="2173"/>
      <c r="K32" s="2174"/>
      <c r="L32" s="2173"/>
      <c r="M32" s="2175"/>
      <c r="N32" s="2160">
        <v>312</v>
      </c>
      <c r="O32" s="2161">
        <f>SUMIF('1 BL anterior'!B:B,N32,'1 BL anterior'!E:E)</f>
        <v>0</v>
      </c>
      <c r="P32" s="2147"/>
      <c r="AA32" s="2150"/>
      <c r="AB32" s="2150"/>
      <c r="AC32" s="2162">
        <f t="shared" si="0"/>
        <v>0</v>
      </c>
    </row>
    <row r="33" spans="1:29" ht="15">
      <c r="A33" s="2156"/>
      <c r="B33" s="2156"/>
      <c r="C33" s="2156"/>
      <c r="D33" s="2156"/>
      <c r="E33" s="2156"/>
      <c r="F33" s="2156"/>
      <c r="G33" s="2172" t="s">
        <v>3413</v>
      </c>
      <c r="H33" s="2173"/>
      <c r="I33" s="2173"/>
      <c r="J33" s="2173"/>
      <c r="K33" s="2174"/>
      <c r="L33" s="2173"/>
      <c r="M33" s="2175"/>
      <c r="N33" s="2160">
        <v>313</v>
      </c>
      <c r="O33" s="2161">
        <f>SUMIF('1 BL anterior'!B:B,N33,'1 BL anterior'!E:E)</f>
        <v>0</v>
      </c>
      <c r="P33" s="2147"/>
      <c r="AA33" s="2150"/>
      <c r="AB33" s="2150"/>
      <c r="AC33" s="2162">
        <f t="shared" si="0"/>
        <v>0</v>
      </c>
    </row>
    <row r="34" spans="1:29" ht="15">
      <c r="A34" s="2156"/>
      <c r="B34" s="2156"/>
      <c r="C34" s="2156"/>
      <c r="D34" s="2156"/>
      <c r="E34" s="2156"/>
      <c r="F34" s="2156"/>
      <c r="G34" s="2172" t="s">
        <v>3524</v>
      </c>
      <c r="H34" s="2173"/>
      <c r="I34" s="2173"/>
      <c r="J34" s="2173"/>
      <c r="K34" s="2174"/>
      <c r="L34" s="2173"/>
      <c r="M34" s="2175"/>
      <c r="N34" s="2160">
        <v>314</v>
      </c>
      <c r="O34" s="2161">
        <f>SUMIF('1 BL anterior'!B:B,N34,'1 BL anterior'!E:E)</f>
        <v>0</v>
      </c>
      <c r="P34" s="2147"/>
      <c r="AA34" s="2150"/>
      <c r="AB34" s="2150"/>
      <c r="AC34" s="2162">
        <f t="shared" si="0"/>
        <v>0</v>
      </c>
    </row>
    <row r="35" spans="1:29" ht="15">
      <c r="A35" s="2156"/>
      <c r="B35" s="2156"/>
      <c r="C35" s="2156"/>
      <c r="D35" s="2156"/>
      <c r="E35" s="2156"/>
      <c r="F35" s="2149" t="s">
        <v>128</v>
      </c>
      <c r="G35" s="2149"/>
      <c r="H35" s="2149"/>
      <c r="I35" s="2149"/>
      <c r="J35" s="2149"/>
      <c r="K35" s="2167"/>
      <c r="L35" s="2149"/>
      <c r="M35" s="2167"/>
      <c r="N35" s="2149"/>
      <c r="O35" s="2167"/>
      <c r="P35" s="2147"/>
      <c r="AA35" s="2150"/>
      <c r="AB35" s="2150"/>
      <c r="AC35" s="2162">
        <f t="shared" si="0"/>
        <v>0</v>
      </c>
    </row>
    <row r="36" spans="1:29" ht="15">
      <c r="A36" s="2156"/>
      <c r="B36" s="2156"/>
      <c r="C36" s="2156"/>
      <c r="D36" s="2156"/>
      <c r="E36" s="2156"/>
      <c r="F36" s="2156"/>
      <c r="G36" s="2172" t="s">
        <v>246</v>
      </c>
      <c r="H36" s="2173"/>
      <c r="I36" s="2173"/>
      <c r="J36" s="2173"/>
      <c r="K36" s="2174"/>
      <c r="L36" s="2173"/>
      <c r="M36" s="2175"/>
      <c r="N36" s="2160">
        <v>315</v>
      </c>
      <c r="O36" s="2161">
        <f>SUMIF('1 BL anterior'!B:B,N36,'1 BL anterior'!E:E)</f>
        <v>0</v>
      </c>
      <c r="P36" s="2147"/>
      <c r="AA36" s="2150"/>
      <c r="AB36" s="2150"/>
      <c r="AC36" s="2162">
        <f t="shared" si="0"/>
        <v>0</v>
      </c>
    </row>
    <row r="37" spans="1:29" ht="15">
      <c r="A37" s="2156"/>
      <c r="B37" s="2156"/>
      <c r="C37" s="2156"/>
      <c r="D37" s="2156"/>
      <c r="E37" s="2156"/>
      <c r="F37" s="2156"/>
      <c r="G37" s="2172" t="s">
        <v>3413</v>
      </c>
      <c r="H37" s="2173"/>
      <c r="I37" s="2173"/>
      <c r="J37" s="2173"/>
      <c r="K37" s="2174"/>
      <c r="L37" s="2173"/>
      <c r="M37" s="2175"/>
      <c r="N37" s="2160">
        <v>316</v>
      </c>
      <c r="O37" s="2161">
        <f>SUMIF('1 BL anterior'!B:B,N37,'1 BL anterior'!E:E)</f>
        <v>0</v>
      </c>
      <c r="P37" s="2147"/>
      <c r="AA37" s="2150"/>
      <c r="AB37" s="2150"/>
      <c r="AC37" s="2162">
        <f t="shared" si="0"/>
        <v>0</v>
      </c>
    </row>
    <row r="38" spans="1:29" ht="15">
      <c r="A38" s="2156"/>
      <c r="B38" s="2156"/>
      <c r="C38" s="2156"/>
      <c r="D38" s="2156"/>
      <c r="E38" s="2156"/>
      <c r="F38" s="2156"/>
      <c r="G38" s="2172" t="s">
        <v>3524</v>
      </c>
      <c r="H38" s="2173"/>
      <c r="I38" s="2173"/>
      <c r="J38" s="2173"/>
      <c r="K38" s="2174"/>
      <c r="L38" s="2173"/>
      <c r="M38" s="2175"/>
      <c r="N38" s="2160">
        <v>317</v>
      </c>
      <c r="O38" s="2161">
        <f>SUMIF('1 BL anterior'!B:B,N38,'1 BL anterior'!E:E)</f>
        <v>0</v>
      </c>
      <c r="P38" s="2147"/>
      <c r="Q38" s="2148" t="s">
        <v>4731</v>
      </c>
      <c r="R38" s="866" t="s">
        <v>4732</v>
      </c>
      <c r="AA38" s="2150"/>
      <c r="AB38" s="2150"/>
      <c r="AC38" s="2162">
        <f t="shared" si="0"/>
        <v>0</v>
      </c>
    </row>
    <row r="39" spans="1:29" ht="15">
      <c r="A39" s="2156"/>
      <c r="B39" s="2156"/>
      <c r="C39" s="2156"/>
      <c r="D39" s="2156"/>
      <c r="E39" s="2154" t="s">
        <v>141</v>
      </c>
      <c r="F39" s="2154"/>
      <c r="G39" s="2154"/>
      <c r="H39" s="2154"/>
      <c r="I39" s="2154"/>
      <c r="J39" s="2154"/>
      <c r="K39" s="2155"/>
      <c r="L39" s="2154"/>
      <c r="M39" s="2155"/>
      <c r="N39" s="2154"/>
      <c r="O39" s="2155"/>
      <c r="P39" s="2147"/>
      <c r="AA39" s="2150"/>
      <c r="AB39" s="2150"/>
      <c r="AC39" s="2162">
        <f t="shared" si="0"/>
        <v>0</v>
      </c>
    </row>
    <row r="40" spans="1:29" ht="15">
      <c r="A40" s="2156"/>
      <c r="B40" s="2156"/>
      <c r="C40" s="2156"/>
      <c r="D40" s="2156"/>
      <c r="E40" s="2156"/>
      <c r="F40" s="2149" t="s">
        <v>3525</v>
      </c>
      <c r="G40" s="2149"/>
      <c r="H40" s="2149"/>
      <c r="I40" s="2149"/>
      <c r="J40" s="2149"/>
      <c r="K40" s="2167"/>
      <c r="L40" s="2149"/>
      <c r="M40" s="2167"/>
      <c r="N40" s="2149"/>
      <c r="O40" s="2167"/>
      <c r="P40" s="2147"/>
      <c r="AA40" s="2150"/>
      <c r="AB40" s="2150"/>
      <c r="AC40" s="2162">
        <f t="shared" si="0"/>
        <v>0</v>
      </c>
    </row>
    <row r="41" spans="1:29" ht="15">
      <c r="A41" s="2156"/>
      <c r="B41" s="2156"/>
      <c r="C41" s="2156"/>
      <c r="D41" s="2156"/>
      <c r="E41" s="2156"/>
      <c r="F41" s="2156"/>
      <c r="G41" s="2172" t="s">
        <v>246</v>
      </c>
      <c r="H41" s="2173"/>
      <c r="I41" s="2173"/>
      <c r="J41" s="2173"/>
      <c r="K41" s="2174"/>
      <c r="L41" s="2173"/>
      <c r="M41" s="2175"/>
      <c r="N41" s="2160">
        <v>318</v>
      </c>
      <c r="O41" s="2161">
        <f>SUMIF('1 BL anterior'!B:B,N41,'1 BL anterior'!E:E)</f>
        <v>0</v>
      </c>
      <c r="P41" s="2147"/>
      <c r="AA41" s="2150"/>
      <c r="AB41" s="2150"/>
      <c r="AC41" s="2162">
        <f t="shared" si="0"/>
        <v>0</v>
      </c>
    </row>
    <row r="42" spans="1:29" ht="15">
      <c r="A42" s="2156"/>
      <c r="B42" s="2156"/>
      <c r="C42" s="2156"/>
      <c r="D42" s="2156"/>
      <c r="E42" s="2156"/>
      <c r="F42" s="2156"/>
      <c r="G42" s="2172" t="s">
        <v>3413</v>
      </c>
      <c r="H42" s="2173"/>
      <c r="I42" s="2173"/>
      <c r="J42" s="2173"/>
      <c r="K42" s="2174"/>
      <c r="L42" s="2173"/>
      <c r="M42" s="2175"/>
      <c r="N42" s="2160">
        <v>319</v>
      </c>
      <c r="O42" s="2161">
        <f>SUMIF('1 BL anterior'!B:B,N42,'1 BL anterior'!E:E)</f>
        <v>0</v>
      </c>
      <c r="P42" s="2147"/>
      <c r="AA42" s="2150"/>
      <c r="AB42" s="2150"/>
      <c r="AC42" s="2162">
        <f t="shared" si="0"/>
        <v>0</v>
      </c>
    </row>
    <row r="43" spans="1:29" ht="15">
      <c r="A43" s="2156"/>
      <c r="B43" s="2156"/>
      <c r="C43" s="2156"/>
      <c r="D43" s="2156"/>
      <c r="E43" s="2156"/>
      <c r="F43" s="2149" t="s">
        <v>151</v>
      </c>
      <c r="G43" s="2149"/>
      <c r="H43" s="2149"/>
      <c r="I43" s="2149"/>
      <c r="J43" s="2149"/>
      <c r="K43" s="2167"/>
      <c r="L43" s="2149"/>
      <c r="M43" s="2167"/>
      <c r="N43" s="2149"/>
      <c r="O43" s="2167"/>
      <c r="P43" s="2147"/>
      <c r="AA43" s="2150"/>
      <c r="AB43" s="2150"/>
      <c r="AC43" s="2162">
        <f t="shared" si="0"/>
        <v>0</v>
      </c>
    </row>
    <row r="44" spans="1:29" ht="15">
      <c r="A44" s="2156"/>
      <c r="B44" s="2156"/>
      <c r="C44" s="2156"/>
      <c r="D44" s="2156"/>
      <c r="E44" s="2156"/>
      <c r="F44" s="2156"/>
      <c r="G44" s="2172" t="s">
        <v>3526</v>
      </c>
      <c r="H44" s="2173"/>
      <c r="I44" s="2173"/>
      <c r="J44" s="2173"/>
      <c r="K44" s="2174"/>
      <c r="L44" s="2173"/>
      <c r="M44" s="2175"/>
      <c r="N44" s="2160">
        <v>320</v>
      </c>
      <c r="O44" s="2161">
        <f>SUMIF('1 BL anterior'!B:B,N44,'1 BL anterior'!E:E)</f>
        <v>0</v>
      </c>
      <c r="P44" s="2147"/>
      <c r="AA44" s="2150"/>
      <c r="AB44" s="2150"/>
      <c r="AC44" s="2162">
        <f t="shared" si="0"/>
        <v>0</v>
      </c>
    </row>
    <row r="45" spans="1:29" ht="15">
      <c r="A45" s="2156"/>
      <c r="B45" s="2156"/>
      <c r="C45" s="2156"/>
      <c r="D45" s="2156"/>
      <c r="E45" s="2156"/>
      <c r="F45" s="2156"/>
      <c r="G45" s="2172" t="s">
        <v>3527</v>
      </c>
      <c r="H45" s="2173"/>
      <c r="I45" s="2173"/>
      <c r="J45" s="2173"/>
      <c r="K45" s="2174"/>
      <c r="L45" s="2173"/>
      <c r="M45" s="2175"/>
      <c r="N45" s="2160">
        <v>321</v>
      </c>
      <c r="O45" s="2161">
        <f>SUMIF('1 BL anterior'!B:B,N45,'1 BL anterior'!E:E)</f>
        <v>0</v>
      </c>
      <c r="P45" s="2147"/>
      <c r="AA45" s="2150"/>
      <c r="AB45" s="2150"/>
      <c r="AC45" s="2162">
        <f t="shared" si="0"/>
        <v>0</v>
      </c>
    </row>
    <row r="46" spans="1:29" ht="15">
      <c r="A46" s="2156"/>
      <c r="B46" s="2156"/>
      <c r="C46" s="2156"/>
      <c r="D46" s="2156"/>
      <c r="E46" s="2156"/>
      <c r="F46" s="2149" t="s">
        <v>152</v>
      </c>
      <c r="G46" s="2149"/>
      <c r="H46" s="2149"/>
      <c r="I46" s="2149"/>
      <c r="J46" s="2149"/>
      <c r="K46" s="2167"/>
      <c r="L46" s="2149"/>
      <c r="M46" s="2167"/>
      <c r="N46" s="2149"/>
      <c r="O46" s="2167"/>
      <c r="P46" s="2147"/>
      <c r="AA46" s="2150"/>
      <c r="AB46" s="2150"/>
      <c r="AC46" s="2162">
        <f t="shared" si="0"/>
        <v>0</v>
      </c>
    </row>
    <row r="47" spans="1:29" ht="15">
      <c r="A47" s="2156"/>
      <c r="B47" s="2156"/>
      <c r="C47" s="2156"/>
      <c r="D47" s="2156"/>
      <c r="E47" s="2156"/>
      <c r="F47" s="2156"/>
      <c r="G47" s="2172" t="s">
        <v>246</v>
      </c>
      <c r="H47" s="2173"/>
      <c r="I47" s="2173"/>
      <c r="J47" s="2173"/>
      <c r="K47" s="2174"/>
      <c r="L47" s="2173"/>
      <c r="M47" s="2175"/>
      <c r="N47" s="2160">
        <v>322</v>
      </c>
      <c r="O47" s="2161">
        <f>SUMIF('1 BL anterior'!B:B,N47,'1 BL anterior'!E:E)</f>
        <v>0</v>
      </c>
      <c r="P47" s="2147"/>
      <c r="AA47" s="2150"/>
      <c r="AB47" s="2150"/>
      <c r="AC47" s="2162">
        <f t="shared" si="0"/>
        <v>0</v>
      </c>
    </row>
    <row r="48" spans="1:29" ht="15">
      <c r="A48" s="2156"/>
      <c r="B48" s="2156"/>
      <c r="C48" s="2156"/>
      <c r="D48" s="2156"/>
      <c r="E48" s="2156"/>
      <c r="F48" s="2156"/>
      <c r="G48" s="2172" t="s">
        <v>3413</v>
      </c>
      <c r="H48" s="2173"/>
      <c r="I48" s="2173"/>
      <c r="J48" s="2173"/>
      <c r="K48" s="2174"/>
      <c r="L48" s="2173"/>
      <c r="M48" s="2175"/>
      <c r="N48" s="2160">
        <v>323</v>
      </c>
      <c r="O48" s="2161">
        <f>SUMIF('1 BL anterior'!B:B,N48,'1 BL anterior'!E:E)</f>
        <v>0</v>
      </c>
      <c r="P48" s="2147"/>
      <c r="AA48" s="2150"/>
      <c r="AB48" s="2150"/>
      <c r="AC48" s="2162">
        <f t="shared" si="0"/>
        <v>0</v>
      </c>
    </row>
    <row r="49" spans="1:29" ht="15">
      <c r="A49" s="2156"/>
      <c r="B49" s="2156"/>
      <c r="C49" s="2156"/>
      <c r="D49" s="2156"/>
      <c r="E49" s="2156"/>
      <c r="F49" s="2156"/>
      <c r="G49" s="2172" t="s">
        <v>3528</v>
      </c>
      <c r="H49" s="2173"/>
      <c r="I49" s="2173"/>
      <c r="J49" s="2173"/>
      <c r="K49" s="2174"/>
      <c r="L49" s="2173"/>
      <c r="M49" s="2175"/>
      <c r="N49" s="2160">
        <v>324</v>
      </c>
      <c r="O49" s="2161">
        <f>SUMIF('1 BL anterior'!B:B,N49,'1 BL anterior'!E:E)</f>
        <v>0</v>
      </c>
      <c r="P49" s="2147"/>
      <c r="AA49" s="2150"/>
      <c r="AB49" s="2150"/>
      <c r="AC49" s="2162">
        <f t="shared" si="0"/>
        <v>0</v>
      </c>
    </row>
    <row r="50" spans="1:29" ht="15">
      <c r="A50" s="2156"/>
      <c r="B50" s="2156"/>
      <c r="C50" s="2156"/>
      <c r="D50" s="2156"/>
      <c r="E50" s="2156"/>
      <c r="F50" s="2149" t="s">
        <v>252</v>
      </c>
      <c r="G50" s="2149"/>
      <c r="H50" s="2149"/>
      <c r="I50" s="2149"/>
      <c r="J50" s="2149"/>
      <c r="K50" s="2167"/>
      <c r="L50" s="2149"/>
      <c r="M50" s="2167"/>
      <c r="N50" s="2149"/>
      <c r="O50" s="2167"/>
      <c r="P50" s="2147"/>
      <c r="AA50" s="2150"/>
      <c r="AB50" s="2150"/>
      <c r="AC50" s="2162">
        <f t="shared" si="0"/>
        <v>0</v>
      </c>
    </row>
    <row r="51" spans="1:29" ht="15">
      <c r="A51" s="2156"/>
      <c r="B51" s="2156"/>
      <c r="C51" s="2156"/>
      <c r="D51" s="2156"/>
      <c r="E51" s="2156"/>
      <c r="F51" s="2156"/>
      <c r="G51" s="2172" t="s">
        <v>246</v>
      </c>
      <c r="H51" s="2173"/>
      <c r="I51" s="2173"/>
      <c r="J51" s="2173"/>
      <c r="K51" s="2174"/>
      <c r="L51" s="2173"/>
      <c r="M51" s="2175"/>
      <c r="N51" s="2160">
        <v>325</v>
      </c>
      <c r="O51" s="2161">
        <f>SUMIF('1 BL anterior'!B:B,N51,'1 BL anterior'!E:E)</f>
        <v>0</v>
      </c>
      <c r="P51" s="2147"/>
      <c r="AA51" s="2150"/>
      <c r="AB51" s="2150"/>
      <c r="AC51" s="2162">
        <f t="shared" si="0"/>
        <v>0</v>
      </c>
    </row>
    <row r="52" spans="1:29" ht="15">
      <c r="A52" s="2156"/>
      <c r="B52" s="2156"/>
      <c r="C52" s="2156"/>
      <c r="D52" s="2156"/>
      <c r="E52" s="2156"/>
      <c r="F52" s="2156"/>
      <c r="G52" s="2172" t="s">
        <v>3413</v>
      </c>
      <c r="H52" s="2173"/>
      <c r="I52" s="2173"/>
      <c r="J52" s="2173"/>
      <c r="K52" s="2174"/>
      <c r="L52" s="2173"/>
      <c r="M52" s="2175"/>
      <c r="N52" s="2160">
        <v>326</v>
      </c>
      <c r="O52" s="2161">
        <f>SUMIF('1 BL anterior'!B:B,N52,'1 BL anterior'!E:E)</f>
        <v>0</v>
      </c>
      <c r="P52" s="2147"/>
      <c r="AA52" s="2150"/>
      <c r="AB52" s="2150"/>
      <c r="AC52" s="2162">
        <f t="shared" si="0"/>
        <v>0</v>
      </c>
    </row>
    <row r="53" spans="1:29" ht="15">
      <c r="A53" s="2156"/>
      <c r="B53" s="2156"/>
      <c r="C53" s="2156"/>
      <c r="D53" s="2156"/>
      <c r="E53" s="2156"/>
      <c r="F53" s="2156"/>
      <c r="G53" s="2172" t="s">
        <v>3528</v>
      </c>
      <c r="H53" s="2173"/>
      <c r="I53" s="2173"/>
      <c r="J53" s="2173"/>
      <c r="K53" s="2174"/>
      <c r="L53" s="2173"/>
      <c r="M53" s="2175"/>
      <c r="N53" s="2160">
        <v>327</v>
      </c>
      <c r="O53" s="2161">
        <f>SUMIF('1 BL anterior'!B:B,N53,'1 BL anterior'!E:E)</f>
        <v>0</v>
      </c>
      <c r="P53" s="2147"/>
      <c r="AA53" s="2150"/>
      <c r="AB53" s="2150"/>
      <c r="AC53" s="2162">
        <f t="shared" si="0"/>
        <v>0</v>
      </c>
    </row>
    <row r="54" spans="1:29" ht="15">
      <c r="A54" s="2156"/>
      <c r="B54" s="2156"/>
      <c r="C54" s="2156"/>
      <c r="D54" s="2149" t="s">
        <v>3529</v>
      </c>
      <c r="E54" s="2149"/>
      <c r="F54" s="2149"/>
      <c r="G54" s="2149"/>
      <c r="H54" s="2149"/>
      <c r="I54" s="2149"/>
      <c r="J54" s="2149"/>
      <c r="K54" s="2167"/>
      <c r="L54" s="2149"/>
      <c r="M54" s="2167"/>
      <c r="N54" s="2149"/>
      <c r="O54" s="2167"/>
      <c r="P54" s="2147"/>
      <c r="AA54" s="2150"/>
      <c r="AB54" s="2150"/>
      <c r="AC54" s="2162">
        <f t="shared" si="0"/>
        <v>0</v>
      </c>
    </row>
    <row r="55" spans="1:29" ht="15">
      <c r="A55" s="2156"/>
      <c r="B55" s="2156"/>
      <c r="C55" s="2156"/>
      <c r="D55" s="2156"/>
      <c r="E55" s="2158" t="s">
        <v>261</v>
      </c>
      <c r="F55" s="2158"/>
      <c r="G55" s="2158"/>
      <c r="H55" s="2158"/>
      <c r="I55" s="2158"/>
      <c r="J55" s="2158"/>
      <c r="K55" s="2159"/>
      <c r="L55" s="2158"/>
      <c r="M55" s="2159"/>
      <c r="N55" s="2160">
        <v>328</v>
      </c>
      <c r="O55" s="2161">
        <f>SUMIF('1 BL anterior'!B:B,N55,'1 BL anterior'!E:E)</f>
        <v>0</v>
      </c>
      <c r="P55" s="2147"/>
      <c r="AA55" s="2150"/>
      <c r="AB55" s="2150"/>
      <c r="AC55" s="2162">
        <f t="shared" si="0"/>
        <v>0</v>
      </c>
    </row>
    <row r="56" spans="1:29" ht="15">
      <c r="A56" s="2156"/>
      <c r="B56" s="2156"/>
      <c r="C56" s="2156"/>
      <c r="D56" s="2156"/>
      <c r="E56" s="2158" t="s">
        <v>262</v>
      </c>
      <c r="F56" s="2158"/>
      <c r="G56" s="2158"/>
      <c r="H56" s="2158"/>
      <c r="I56" s="2158"/>
      <c r="J56" s="2158"/>
      <c r="K56" s="2159"/>
      <c r="L56" s="2158"/>
      <c r="M56" s="2159"/>
      <c r="N56" s="2160">
        <v>329</v>
      </c>
      <c r="O56" s="2161">
        <f>SUMIF('1 BL anterior'!B:B,N56,'1 BL anterior'!E:E)</f>
        <v>0</v>
      </c>
      <c r="P56" s="2147"/>
      <c r="AA56" s="2150"/>
      <c r="AB56" s="2150"/>
      <c r="AC56" s="2162">
        <f t="shared" si="0"/>
        <v>0</v>
      </c>
    </row>
    <row r="57" spans="1:29" ht="15">
      <c r="A57" s="2156"/>
      <c r="B57" s="2156"/>
      <c r="C57" s="2156"/>
      <c r="D57" s="2156"/>
      <c r="E57" s="2158" t="s">
        <v>263</v>
      </c>
      <c r="F57" s="2158"/>
      <c r="G57" s="2158"/>
      <c r="H57" s="2158"/>
      <c r="I57" s="2158"/>
      <c r="J57" s="2158"/>
      <c r="K57" s="2159"/>
      <c r="L57" s="2158"/>
      <c r="M57" s="2159"/>
      <c r="N57" s="2160">
        <v>330</v>
      </c>
      <c r="O57" s="2161">
        <f>SUMIF('1 BL anterior'!B:B,N57,'1 BL anterior'!E:E)</f>
        <v>0</v>
      </c>
      <c r="P57" s="2147"/>
      <c r="AA57" s="2150"/>
      <c r="AB57" s="2150"/>
      <c r="AC57" s="2162">
        <f t="shared" si="0"/>
        <v>0</v>
      </c>
    </row>
    <row r="58" spans="1:29" ht="15">
      <c r="A58" s="2156"/>
      <c r="B58" s="2156"/>
      <c r="C58" s="2156"/>
      <c r="D58" s="2149" t="s">
        <v>155</v>
      </c>
      <c r="E58" s="2149"/>
      <c r="F58" s="2149"/>
      <c r="G58" s="2149"/>
      <c r="H58" s="2149"/>
      <c r="I58" s="2149"/>
      <c r="J58" s="2149"/>
      <c r="K58" s="2167"/>
      <c r="L58" s="2149"/>
      <c r="M58" s="2167"/>
      <c r="N58" s="2149"/>
      <c r="O58" s="2167"/>
      <c r="P58" s="2147"/>
      <c r="AA58" s="2150"/>
      <c r="AB58" s="2150"/>
      <c r="AC58" s="2162">
        <f t="shared" si="0"/>
        <v>0</v>
      </c>
    </row>
    <row r="59" spans="1:29" ht="15">
      <c r="A59" s="2156"/>
      <c r="B59" s="2156"/>
      <c r="C59" s="2156"/>
      <c r="D59" s="2156"/>
      <c r="E59" s="2158" t="s">
        <v>264</v>
      </c>
      <c r="F59" s="2158"/>
      <c r="G59" s="2158"/>
      <c r="H59" s="2158"/>
      <c r="I59" s="2158"/>
      <c r="J59" s="2158"/>
      <c r="K59" s="2159"/>
      <c r="L59" s="2158"/>
      <c r="M59" s="2159"/>
      <c r="N59" s="2160">
        <v>331</v>
      </c>
      <c r="O59" s="2161">
        <f>SUMIF('1 BL anterior'!B:B,N59,'1 BL anterior'!E:E)</f>
        <v>0</v>
      </c>
      <c r="P59" s="2147"/>
      <c r="AA59" s="2150"/>
      <c r="AB59" s="2150"/>
      <c r="AC59" s="2162">
        <f t="shared" si="0"/>
        <v>0</v>
      </c>
    </row>
    <row r="60" spans="1:29" ht="15">
      <c r="A60" s="2156"/>
      <c r="B60" s="2156"/>
      <c r="C60" s="2156"/>
      <c r="D60" s="2156"/>
      <c r="E60" s="2158" t="s">
        <v>265</v>
      </c>
      <c r="F60" s="2158"/>
      <c r="G60" s="2158"/>
      <c r="H60" s="2158"/>
      <c r="I60" s="2158"/>
      <c r="J60" s="2158"/>
      <c r="K60" s="2159"/>
      <c r="L60" s="2158"/>
      <c r="M60" s="2159"/>
      <c r="N60" s="2160">
        <v>332</v>
      </c>
      <c r="O60" s="2161">
        <f>SUMIF('1 BL anterior'!B:B,N60,'1 BL anterior'!E:E)</f>
        <v>0</v>
      </c>
      <c r="P60" s="2147"/>
      <c r="AA60" s="2150"/>
      <c r="AB60" s="2150"/>
      <c r="AC60" s="2162">
        <f t="shared" si="0"/>
        <v>0</v>
      </c>
    </row>
    <row r="61" spans="1:29" ht="15">
      <c r="A61" s="2156"/>
      <c r="B61" s="2156"/>
      <c r="C61" s="2156"/>
      <c r="D61" s="2149" t="s">
        <v>3530</v>
      </c>
      <c r="E61" s="2149"/>
      <c r="F61" s="2149"/>
      <c r="G61" s="2149"/>
      <c r="H61" s="2149"/>
      <c r="I61" s="2149"/>
      <c r="J61" s="2149"/>
      <c r="K61" s="2167"/>
      <c r="L61" s="2149"/>
      <c r="M61" s="2167"/>
      <c r="N61" s="2149"/>
      <c r="O61" s="2167"/>
      <c r="P61" s="2147"/>
      <c r="AA61" s="2150"/>
      <c r="AB61" s="2150"/>
      <c r="AC61" s="2162">
        <f t="shared" si="0"/>
        <v>0</v>
      </c>
    </row>
    <row r="62" spans="1:29" ht="15">
      <c r="A62" s="2156"/>
      <c r="B62" s="2156"/>
      <c r="C62" s="2156"/>
      <c r="D62" s="2156"/>
      <c r="E62" s="2158" t="s">
        <v>264</v>
      </c>
      <c r="F62" s="2158"/>
      <c r="G62" s="2158"/>
      <c r="H62" s="2158"/>
      <c r="I62" s="2158"/>
      <c r="J62" s="2158"/>
      <c r="K62" s="2159"/>
      <c r="L62" s="2158"/>
      <c r="M62" s="2159"/>
      <c r="N62" s="2160">
        <v>333</v>
      </c>
      <c r="O62" s="2161">
        <f>SUMIF('1 BL anterior'!B:B,N62,'1 BL anterior'!E:E)</f>
        <v>0</v>
      </c>
      <c r="P62" s="2147"/>
      <c r="AA62" s="2150"/>
      <c r="AB62" s="2150"/>
      <c r="AC62" s="2162">
        <f t="shared" si="0"/>
        <v>0</v>
      </c>
    </row>
    <row r="63" spans="1:29" ht="15">
      <c r="A63" s="2156"/>
      <c r="B63" s="2156"/>
      <c r="C63" s="2156"/>
      <c r="D63" s="2156"/>
      <c r="E63" s="2158" t="s">
        <v>265</v>
      </c>
      <c r="F63" s="2158"/>
      <c r="G63" s="2158"/>
      <c r="H63" s="2158"/>
      <c r="I63" s="2158"/>
      <c r="J63" s="2158"/>
      <c r="K63" s="2159"/>
      <c r="L63" s="2158"/>
      <c r="M63" s="2159"/>
      <c r="N63" s="2160">
        <v>334</v>
      </c>
      <c r="O63" s="2161">
        <f>SUMIF('1 BL anterior'!B:B,N63,'1 BL anterior'!E:E)</f>
        <v>0</v>
      </c>
      <c r="P63" s="2147"/>
      <c r="AA63" s="2150"/>
      <c r="AB63" s="2150"/>
      <c r="AC63" s="2162">
        <f t="shared" si="0"/>
        <v>0</v>
      </c>
    </row>
    <row r="64" spans="1:29" ht="15">
      <c r="A64" s="2156"/>
      <c r="B64" s="2156"/>
      <c r="C64" s="2156"/>
      <c r="D64" s="2149" t="s">
        <v>157</v>
      </c>
      <c r="E64" s="2149"/>
      <c r="F64" s="2149"/>
      <c r="G64" s="2149"/>
      <c r="H64" s="2149"/>
      <c r="I64" s="2149"/>
      <c r="J64" s="2149"/>
      <c r="K64" s="2167"/>
      <c r="L64" s="2149"/>
      <c r="M64" s="2167"/>
      <c r="N64" s="2149"/>
      <c r="O64" s="2167"/>
      <c r="P64" s="2147"/>
      <c r="AA64" s="2150"/>
      <c r="AB64" s="2150"/>
      <c r="AC64" s="2162">
        <f t="shared" si="0"/>
        <v>0</v>
      </c>
    </row>
    <row r="65" spans="1:29" ht="15">
      <c r="A65" s="2156"/>
      <c r="B65" s="2156"/>
      <c r="C65" s="2156"/>
      <c r="D65" s="2156"/>
      <c r="E65" s="2158" t="s">
        <v>3287</v>
      </c>
      <c r="F65" s="2158"/>
      <c r="G65" s="2158"/>
      <c r="H65" s="2158"/>
      <c r="I65" s="2158"/>
      <c r="J65" s="2158"/>
      <c r="K65" s="2159"/>
      <c r="L65" s="2158"/>
      <c r="M65" s="2159"/>
      <c r="N65" s="2160">
        <v>335</v>
      </c>
      <c r="O65" s="2161">
        <f>SUMIF('1 BL anterior'!B:B,N65,'1 BL anterior'!E:E)</f>
        <v>0</v>
      </c>
      <c r="P65" s="2147"/>
      <c r="AA65" s="2150"/>
      <c r="AB65" s="2150"/>
      <c r="AC65" s="2162">
        <f t="shared" si="0"/>
        <v>0</v>
      </c>
    </row>
    <row r="66" spans="1:29" ht="15">
      <c r="A66" s="2156"/>
      <c r="B66" s="2156"/>
      <c r="C66" s="2156"/>
      <c r="D66" s="2156"/>
      <c r="E66" s="2158" t="s">
        <v>3288</v>
      </c>
      <c r="F66" s="2158"/>
      <c r="G66" s="2158"/>
      <c r="H66" s="2158"/>
      <c r="I66" s="2158"/>
      <c r="J66" s="2158"/>
      <c r="K66" s="2159"/>
      <c r="L66" s="2158"/>
      <c r="M66" s="2159"/>
      <c r="N66" s="2160">
        <v>336</v>
      </c>
      <c r="O66" s="2161">
        <f>SUMIF('1 BL anterior'!B:B,N66,'1 BL anterior'!E:E)</f>
        <v>0</v>
      </c>
      <c r="P66" s="2147"/>
      <c r="AA66" s="2150"/>
      <c r="AB66" s="2150"/>
      <c r="AC66" s="2162">
        <f t="shared" si="0"/>
        <v>0</v>
      </c>
    </row>
    <row r="67" spans="1:29" ht="15">
      <c r="A67" s="2156"/>
      <c r="B67" s="2156"/>
      <c r="C67" s="2156"/>
      <c r="D67" s="2156"/>
      <c r="E67" s="2158" t="s">
        <v>3531</v>
      </c>
      <c r="F67" s="2158"/>
      <c r="G67" s="2158"/>
      <c r="H67" s="2158"/>
      <c r="I67" s="2158"/>
      <c r="J67" s="2158"/>
      <c r="K67" s="2159"/>
      <c r="L67" s="2158"/>
      <c r="M67" s="2159"/>
      <c r="N67" s="2160">
        <v>337</v>
      </c>
      <c r="O67" s="2161">
        <f>SUMIF('1 BL anterior'!B:B,N67,'1 BL anterior'!E:E)</f>
        <v>0</v>
      </c>
      <c r="P67" s="2147"/>
      <c r="AA67" s="2150"/>
      <c r="AB67" s="2150"/>
      <c r="AC67" s="2162">
        <f t="shared" si="0"/>
        <v>0</v>
      </c>
    </row>
    <row r="68" spans="1:29" ht="15">
      <c r="A68" s="2156"/>
      <c r="B68" s="2156"/>
      <c r="C68" s="2156"/>
      <c r="D68" s="2156"/>
      <c r="E68" s="2158" t="s">
        <v>238</v>
      </c>
      <c r="F68" s="2158"/>
      <c r="G68" s="2158"/>
      <c r="H68" s="2158"/>
      <c r="I68" s="2158"/>
      <c r="J68" s="2158"/>
      <c r="K68" s="2159"/>
      <c r="L68" s="2158"/>
      <c r="M68" s="2159"/>
      <c r="N68" s="2160">
        <v>338</v>
      </c>
      <c r="O68" s="2161">
        <f>SUMIF('1 BL anterior'!B:B,N68,'1 BL anterior'!E:E)</f>
        <v>0</v>
      </c>
      <c r="P68" s="2147"/>
      <c r="AA68" s="2150"/>
      <c r="AB68" s="2150"/>
      <c r="AC68" s="2162">
        <f t="shared" si="0"/>
        <v>0</v>
      </c>
    </row>
    <row r="69" spans="1:29" ht="15">
      <c r="A69" s="2156"/>
      <c r="B69" s="2156"/>
      <c r="C69" s="2156"/>
      <c r="D69" s="2149" t="s">
        <v>22</v>
      </c>
      <c r="E69" s="2149"/>
      <c r="F69" s="2149"/>
      <c r="G69" s="2149"/>
      <c r="H69" s="2149"/>
      <c r="I69" s="2149"/>
      <c r="J69" s="2149"/>
      <c r="K69" s="2167"/>
      <c r="L69" s="2149"/>
      <c r="M69" s="2167"/>
      <c r="N69" s="2149"/>
      <c r="O69" s="2167"/>
      <c r="P69" s="2147"/>
      <c r="AA69" s="2150"/>
      <c r="AB69" s="2150"/>
      <c r="AC69" s="2162">
        <f t="shared" si="0"/>
        <v>0</v>
      </c>
    </row>
    <row r="70" spans="1:29" ht="15">
      <c r="A70" s="2156"/>
      <c r="B70" s="2156"/>
      <c r="C70" s="2156"/>
      <c r="D70" s="2156"/>
      <c r="E70" s="2158" t="s">
        <v>269</v>
      </c>
      <c r="F70" s="2158"/>
      <c r="G70" s="2158"/>
      <c r="H70" s="2158"/>
      <c r="I70" s="2158"/>
      <c r="J70" s="2158"/>
      <c r="K70" s="2159"/>
      <c r="L70" s="2158"/>
      <c r="M70" s="2159"/>
      <c r="N70" s="2160">
        <v>339</v>
      </c>
      <c r="O70" s="2161">
        <f>SUMIF('1 BL anterior'!B:B,N70,'1 BL anterior'!E:E)</f>
        <v>0</v>
      </c>
      <c r="P70" s="2147"/>
      <c r="AA70" s="2150"/>
      <c r="AB70" s="2150"/>
      <c r="AC70" s="2162">
        <f t="shared" ref="AC70:AC133" si="1">+O70-AA70-AB70</f>
        <v>0</v>
      </c>
    </row>
    <row r="71" spans="1:29" ht="15">
      <c r="A71" s="2156"/>
      <c r="B71" s="2156"/>
      <c r="C71" s="2156"/>
      <c r="D71" s="2156"/>
      <c r="E71" s="2158" t="s">
        <v>270</v>
      </c>
      <c r="F71" s="2158"/>
      <c r="G71" s="2158"/>
      <c r="H71" s="2158"/>
      <c r="I71" s="2158"/>
      <c r="J71" s="2158"/>
      <c r="K71" s="2159"/>
      <c r="L71" s="2158"/>
      <c r="M71" s="2159"/>
      <c r="N71" s="2160">
        <v>340</v>
      </c>
      <c r="O71" s="2161">
        <f>SUMIF('1 BL anterior'!B:B,N71,'1 BL anterior'!E:E)</f>
        <v>0</v>
      </c>
      <c r="P71" s="2147"/>
      <c r="AA71" s="2150"/>
      <c r="AB71" s="2150"/>
      <c r="AC71" s="2162">
        <f t="shared" si="1"/>
        <v>0</v>
      </c>
    </row>
    <row r="72" spans="1:29" ht="15">
      <c r="A72" s="2156"/>
      <c r="B72" s="2156"/>
      <c r="C72" s="2156"/>
      <c r="D72" s="2156"/>
      <c r="E72" s="2158" t="s">
        <v>271</v>
      </c>
      <c r="F72" s="2158"/>
      <c r="G72" s="2158"/>
      <c r="H72" s="2158"/>
      <c r="I72" s="2158"/>
      <c r="J72" s="2158"/>
      <c r="K72" s="2159"/>
      <c r="L72" s="2158"/>
      <c r="M72" s="2159"/>
      <c r="N72" s="2160">
        <v>341</v>
      </c>
      <c r="O72" s="2161">
        <f>SUMIF('1 BL anterior'!B:B,N72,'1 BL anterior'!E:E)</f>
        <v>0</v>
      </c>
      <c r="P72" s="2147"/>
      <c r="AA72" s="2150"/>
      <c r="AB72" s="2150">
        <v>281088.75</v>
      </c>
      <c r="AC72" s="2162">
        <f t="shared" si="1"/>
        <v>-281088.75</v>
      </c>
    </row>
    <row r="73" spans="1:29" ht="15">
      <c r="A73" s="2156"/>
      <c r="B73" s="2156"/>
      <c r="C73" s="2156"/>
      <c r="D73" s="2156"/>
      <c r="E73" s="2158" t="s">
        <v>3532</v>
      </c>
      <c r="F73" s="2158"/>
      <c r="G73" s="2158"/>
      <c r="H73" s="2158"/>
      <c r="I73" s="2158"/>
      <c r="J73" s="2158"/>
      <c r="K73" s="2159"/>
      <c r="L73" s="2158"/>
      <c r="M73" s="2159"/>
      <c r="N73" s="2160">
        <v>342</v>
      </c>
      <c r="O73" s="2161">
        <f>SUMIF('1 BL anterior'!B:B,N73,'1 BL anterior'!E:E)</f>
        <v>0</v>
      </c>
      <c r="P73" s="2147"/>
      <c r="AA73" s="2150"/>
      <c r="AB73" s="2150"/>
      <c r="AC73" s="2162">
        <f t="shared" si="1"/>
        <v>0</v>
      </c>
    </row>
    <row r="74" spans="1:29" ht="15">
      <c r="A74" s="2156"/>
      <c r="B74" s="2156"/>
      <c r="C74" s="2156"/>
      <c r="D74" s="2156"/>
      <c r="E74" s="2158" t="s">
        <v>273</v>
      </c>
      <c r="F74" s="2158"/>
      <c r="G74" s="2158"/>
      <c r="H74" s="2158"/>
      <c r="I74" s="2158"/>
      <c r="J74" s="2158"/>
      <c r="K74" s="2159"/>
      <c r="L74" s="2158"/>
      <c r="M74" s="2159"/>
      <c r="N74" s="2160">
        <v>343</v>
      </c>
      <c r="O74" s="2161">
        <f>SUMIF('1 BL anterior'!B:B,N74,'1 BL anterior'!E:E)</f>
        <v>0</v>
      </c>
      <c r="P74" s="2147"/>
      <c r="AA74" s="2150"/>
      <c r="AB74" s="2150"/>
      <c r="AC74" s="2162">
        <f t="shared" si="1"/>
        <v>0</v>
      </c>
    </row>
    <row r="75" spans="1:29" ht="15">
      <c r="A75" s="2156"/>
      <c r="B75" s="2156"/>
      <c r="C75" s="2156"/>
      <c r="D75" s="2156"/>
      <c r="E75" s="2158" t="s">
        <v>274</v>
      </c>
      <c r="F75" s="2158"/>
      <c r="G75" s="2158"/>
      <c r="H75" s="2158"/>
      <c r="I75" s="2158"/>
      <c r="J75" s="2158"/>
      <c r="K75" s="2159"/>
      <c r="L75" s="2158"/>
      <c r="M75" s="2159"/>
      <c r="N75" s="2160">
        <v>344</v>
      </c>
      <c r="O75" s="2161">
        <f>SUMIF('1 BL anterior'!B:B,N75,'1 BL anterior'!E:E)</f>
        <v>0</v>
      </c>
      <c r="P75" s="2147"/>
      <c r="AA75" s="2150"/>
      <c r="AB75" s="2150"/>
      <c r="AC75" s="2162">
        <f t="shared" si="1"/>
        <v>0</v>
      </c>
    </row>
    <row r="76" spans="1:29" ht="15">
      <c r="A76" s="2156"/>
      <c r="B76" s="2156"/>
      <c r="C76" s="2156"/>
      <c r="D76" s="2156"/>
      <c r="E76" s="2158" t="s">
        <v>275</v>
      </c>
      <c r="F76" s="2158"/>
      <c r="G76" s="2158"/>
      <c r="H76" s="2158"/>
      <c r="I76" s="2158"/>
      <c r="J76" s="2158"/>
      <c r="K76" s="2159"/>
      <c r="L76" s="2158"/>
      <c r="M76" s="2159"/>
      <c r="N76" s="2160">
        <v>345</v>
      </c>
      <c r="O76" s="2161">
        <f>SUMIF('1 BL anterior'!B:B,N76,'1 BL anterior'!E:E)</f>
        <v>0</v>
      </c>
      <c r="P76" s="2147"/>
      <c r="AA76" s="2150"/>
      <c r="AB76" s="2150"/>
      <c r="AC76" s="2162">
        <f t="shared" si="1"/>
        <v>0</v>
      </c>
    </row>
    <row r="77" spans="1:29" ht="15">
      <c r="A77" s="2156"/>
      <c r="B77" s="2156"/>
      <c r="C77" s="2156"/>
      <c r="D77" s="2156"/>
      <c r="E77" s="2158" t="s">
        <v>276</v>
      </c>
      <c r="F77" s="2158"/>
      <c r="G77" s="2158"/>
      <c r="H77" s="2158"/>
      <c r="I77" s="2158"/>
      <c r="J77" s="2158"/>
      <c r="K77" s="2159"/>
      <c r="L77" s="2158"/>
      <c r="M77" s="2159"/>
      <c r="N77" s="2160">
        <v>346</v>
      </c>
      <c r="O77" s="2161">
        <f>SUMIF('1 BL anterior'!B:B,N77,'1 BL anterior'!E:E)</f>
        <v>0</v>
      </c>
      <c r="P77" s="2147"/>
      <c r="AA77" s="2150"/>
      <c r="AB77" s="2150"/>
      <c r="AC77" s="2162">
        <f t="shared" si="1"/>
        <v>0</v>
      </c>
    </row>
    <row r="78" spans="1:29" ht="15">
      <c r="A78" s="2156"/>
      <c r="B78" s="2156"/>
      <c r="C78" s="2156"/>
      <c r="D78" s="2156"/>
      <c r="E78" s="2158" t="s">
        <v>3533</v>
      </c>
      <c r="F78" s="2158"/>
      <c r="G78" s="2158"/>
      <c r="H78" s="2158"/>
      <c r="I78" s="2158"/>
      <c r="J78" s="2158"/>
      <c r="K78" s="2159"/>
      <c r="L78" s="2158"/>
      <c r="M78" s="2159"/>
      <c r="N78" s="2160">
        <v>347</v>
      </c>
      <c r="O78" s="2161">
        <f>SUMIF('1 BL anterior'!B:B,N78,'1 BL anterior'!E:E)</f>
        <v>0</v>
      </c>
      <c r="P78" s="2147"/>
      <c r="AA78" s="2150"/>
      <c r="AB78" s="2150"/>
      <c r="AC78" s="2162">
        <f t="shared" si="1"/>
        <v>0</v>
      </c>
    </row>
    <row r="79" spans="1:29" ht="15">
      <c r="A79" s="2156"/>
      <c r="B79" s="2156"/>
      <c r="C79" s="2156"/>
      <c r="D79" s="2149" t="s">
        <v>159</v>
      </c>
      <c r="E79" s="2149"/>
      <c r="F79" s="2149"/>
      <c r="G79" s="2149"/>
      <c r="H79" s="2149"/>
      <c r="I79" s="2149"/>
      <c r="J79" s="2149"/>
      <c r="K79" s="2167"/>
      <c r="L79" s="2149"/>
      <c r="M79" s="2167"/>
      <c r="N79" s="2149"/>
      <c r="O79" s="2167"/>
      <c r="P79" s="2147"/>
      <c r="AA79" s="2150"/>
      <c r="AB79" s="2150"/>
      <c r="AC79" s="2162">
        <f t="shared" si="1"/>
        <v>0</v>
      </c>
    </row>
    <row r="80" spans="1:29" ht="15">
      <c r="A80" s="2156"/>
      <c r="B80" s="2156"/>
      <c r="C80" s="2156"/>
      <c r="D80" s="2156"/>
      <c r="E80" s="2158" t="s">
        <v>3534</v>
      </c>
      <c r="F80" s="2158"/>
      <c r="G80" s="2158"/>
      <c r="H80" s="2158"/>
      <c r="I80" s="2158"/>
      <c r="J80" s="2158"/>
      <c r="K80" s="2159"/>
      <c r="L80" s="2158"/>
      <c r="M80" s="2159"/>
      <c r="N80" s="2160">
        <v>348</v>
      </c>
      <c r="O80" s="2161">
        <f>SUMIF('1 BL anterior'!B:B,N80,'1 BL anterior'!E:E)</f>
        <v>0</v>
      </c>
      <c r="P80" s="2147"/>
      <c r="AA80" s="2150"/>
      <c r="AB80" s="2150"/>
      <c r="AC80" s="2162">
        <f t="shared" si="1"/>
        <v>0</v>
      </c>
    </row>
    <row r="81" spans="1:29" ht="15">
      <c r="A81" s="2156"/>
      <c r="B81" s="2156"/>
      <c r="C81" s="2156"/>
      <c r="D81" s="2156"/>
      <c r="E81" s="2158" t="s">
        <v>3535</v>
      </c>
      <c r="F81" s="2158"/>
      <c r="G81" s="2158"/>
      <c r="H81" s="2158"/>
      <c r="I81" s="2158"/>
      <c r="J81" s="2158"/>
      <c r="K81" s="2159"/>
      <c r="L81" s="2158"/>
      <c r="M81" s="2159"/>
      <c r="N81" s="2160">
        <v>349</v>
      </c>
      <c r="O81" s="2161">
        <f>SUMIF('1 BL anterior'!B:B,N81,'1 BL anterior'!E:E)</f>
        <v>0</v>
      </c>
      <c r="P81" s="2147"/>
      <c r="AA81" s="2150"/>
      <c r="AB81" s="2150"/>
      <c r="AC81" s="2162">
        <f t="shared" si="1"/>
        <v>0</v>
      </c>
    </row>
    <row r="82" spans="1:29" ht="15">
      <c r="A82" s="2156"/>
      <c r="B82" s="2156"/>
      <c r="C82" s="2156"/>
      <c r="D82" s="2149" t="s">
        <v>143</v>
      </c>
      <c r="E82" s="2149"/>
      <c r="F82" s="2149"/>
      <c r="G82" s="2149"/>
      <c r="H82" s="2149"/>
      <c r="I82" s="2149"/>
      <c r="J82" s="2149"/>
      <c r="K82" s="2167"/>
      <c r="L82" s="2149"/>
      <c r="M82" s="2167"/>
      <c r="N82" s="2149"/>
      <c r="O82" s="2167"/>
      <c r="P82" s="2147"/>
      <c r="AA82" s="2150"/>
      <c r="AB82" s="2150"/>
      <c r="AC82" s="2162">
        <f t="shared" si="1"/>
        <v>0</v>
      </c>
    </row>
    <row r="83" spans="1:29" ht="15">
      <c r="A83" s="2156"/>
      <c r="B83" s="2156"/>
      <c r="C83" s="2156"/>
      <c r="D83" s="2156"/>
      <c r="E83" s="2154" t="s">
        <v>160</v>
      </c>
      <c r="F83" s="2154"/>
      <c r="G83" s="2154"/>
      <c r="H83" s="2154"/>
      <c r="I83" s="2154"/>
      <c r="J83" s="2154"/>
      <c r="K83" s="2155"/>
      <c r="L83" s="2154"/>
      <c r="M83" s="2155"/>
      <c r="N83" s="2154"/>
      <c r="O83" s="2155"/>
      <c r="P83" s="2147"/>
      <c r="AA83" s="2150"/>
      <c r="AB83" s="2150"/>
      <c r="AC83" s="2162">
        <f t="shared" si="1"/>
        <v>0</v>
      </c>
    </row>
    <row r="84" spans="1:29" ht="15">
      <c r="A84" s="2156"/>
      <c r="B84" s="2156"/>
      <c r="C84" s="2156"/>
      <c r="D84" s="2156"/>
      <c r="E84" s="2156"/>
      <c r="F84" s="2158" t="s">
        <v>3536</v>
      </c>
      <c r="G84" s="2158"/>
      <c r="H84" s="2158"/>
      <c r="I84" s="2158"/>
      <c r="J84" s="2158"/>
      <c r="K84" s="2159"/>
      <c r="L84" s="2158"/>
      <c r="M84" s="2159"/>
      <c r="N84" s="2160">
        <v>350</v>
      </c>
      <c r="O84" s="2161">
        <f>SUMIF('1 BL anterior'!B:B,N84,'1 BL anterior'!E:E)</f>
        <v>0</v>
      </c>
      <c r="P84" s="2147"/>
      <c r="AA84" s="2150"/>
      <c r="AB84" s="2150"/>
      <c r="AC84" s="2162">
        <f t="shared" si="1"/>
        <v>0</v>
      </c>
    </row>
    <row r="85" spans="1:29" ht="15">
      <c r="A85" s="2156"/>
      <c r="B85" s="2156"/>
      <c r="C85" s="2156"/>
      <c r="D85" s="2156"/>
      <c r="E85" s="2156"/>
      <c r="F85" s="2158" t="s">
        <v>3537</v>
      </c>
      <c r="G85" s="2158"/>
      <c r="H85" s="2158"/>
      <c r="I85" s="2158"/>
      <c r="J85" s="2158"/>
      <c r="K85" s="2159"/>
      <c r="L85" s="2158"/>
      <c r="M85" s="2159"/>
      <c r="N85" s="2160">
        <v>351</v>
      </c>
      <c r="O85" s="2161">
        <f>SUMIF('1 BL anterior'!B:B,N85,'1 BL anterior'!E:E)</f>
        <v>0</v>
      </c>
      <c r="P85" s="2147"/>
      <c r="AA85" s="2150"/>
      <c r="AB85" s="2150"/>
      <c r="AC85" s="2162">
        <f t="shared" si="1"/>
        <v>0</v>
      </c>
    </row>
    <row r="86" spans="1:29" ht="15">
      <c r="A86" s="2156"/>
      <c r="B86" s="2156"/>
      <c r="C86" s="2156"/>
      <c r="D86" s="2156"/>
      <c r="E86" s="2156"/>
      <c r="F86" s="2158" t="s">
        <v>281</v>
      </c>
      <c r="G86" s="2158"/>
      <c r="H86" s="2158"/>
      <c r="I86" s="2158"/>
      <c r="J86" s="2158"/>
      <c r="K86" s="2159"/>
      <c r="L86" s="2158"/>
      <c r="M86" s="2159"/>
      <c r="N86" s="2160">
        <v>352</v>
      </c>
      <c r="O86" s="2161">
        <f>SUMIF('1 BL anterior'!B:B,N86,'1 BL anterior'!E:E)</f>
        <v>0</v>
      </c>
      <c r="P86" s="2147"/>
      <c r="AA86" s="2150"/>
      <c r="AB86" s="2150"/>
      <c r="AC86" s="2162">
        <f t="shared" si="1"/>
        <v>0</v>
      </c>
    </row>
    <row r="87" spans="1:29" ht="15">
      <c r="A87" s="2156"/>
      <c r="B87" s="2156"/>
      <c r="C87" s="2156"/>
      <c r="D87" s="2156"/>
      <c r="E87" s="2154" t="s">
        <v>883</v>
      </c>
      <c r="F87" s="2154"/>
      <c r="G87" s="2154"/>
      <c r="H87" s="2154"/>
      <c r="I87" s="2154"/>
      <c r="J87" s="2154"/>
      <c r="K87" s="2155"/>
      <c r="L87" s="2154"/>
      <c r="M87" s="2155"/>
      <c r="N87" s="2154"/>
      <c r="O87" s="2155"/>
      <c r="P87" s="2147"/>
      <c r="AA87" s="2150"/>
      <c r="AB87" s="2150"/>
      <c r="AC87" s="2162">
        <f t="shared" si="1"/>
        <v>0</v>
      </c>
    </row>
    <row r="88" spans="1:29" ht="15">
      <c r="A88" s="2156"/>
      <c r="B88" s="2156"/>
      <c r="C88" s="2156"/>
      <c r="D88" s="2156"/>
      <c r="E88" s="2156"/>
      <c r="F88" s="2158" t="s">
        <v>3536</v>
      </c>
      <c r="G88" s="2158"/>
      <c r="H88" s="2158"/>
      <c r="I88" s="2158"/>
      <c r="J88" s="2158"/>
      <c r="K88" s="2159"/>
      <c r="L88" s="2158"/>
      <c r="M88" s="2159"/>
      <c r="N88" s="2160">
        <v>353</v>
      </c>
      <c r="O88" s="2161">
        <f>SUMIF('1 BL anterior'!B:B,N88,'1 BL anterior'!E:E)</f>
        <v>0</v>
      </c>
      <c r="P88" s="2147"/>
      <c r="AA88" s="2150"/>
      <c r="AB88" s="2150"/>
      <c r="AC88" s="2162">
        <f t="shared" si="1"/>
        <v>0</v>
      </c>
    </row>
    <row r="89" spans="1:29" ht="15">
      <c r="A89" s="2156"/>
      <c r="B89" s="2156"/>
      <c r="C89" s="2156"/>
      <c r="D89" s="2156"/>
      <c r="E89" s="2156"/>
      <c r="F89" s="2158" t="s">
        <v>3537</v>
      </c>
      <c r="G89" s="2158"/>
      <c r="H89" s="2158"/>
      <c r="I89" s="2158"/>
      <c r="J89" s="2158"/>
      <c r="K89" s="2159"/>
      <c r="L89" s="2158"/>
      <c r="M89" s="2159"/>
      <c r="N89" s="2160">
        <v>354</v>
      </c>
      <c r="O89" s="2161">
        <f>SUMIF('1 BL anterior'!B:B,N89,'1 BL anterior'!E:E)</f>
        <v>0</v>
      </c>
      <c r="P89" s="2147"/>
      <c r="AA89" s="2150"/>
      <c r="AB89" s="2150"/>
      <c r="AC89" s="2162">
        <f t="shared" si="1"/>
        <v>0</v>
      </c>
    </row>
    <row r="90" spans="1:29" ht="15">
      <c r="A90" s="2156"/>
      <c r="B90" s="2156"/>
      <c r="C90" s="2156"/>
      <c r="D90" s="2156"/>
      <c r="E90" s="2156"/>
      <c r="F90" s="2158" t="s">
        <v>281</v>
      </c>
      <c r="G90" s="2158"/>
      <c r="H90" s="2158"/>
      <c r="I90" s="2158"/>
      <c r="J90" s="2158"/>
      <c r="K90" s="2159"/>
      <c r="L90" s="2158"/>
      <c r="M90" s="2159"/>
      <c r="N90" s="2160">
        <v>355</v>
      </c>
      <c r="O90" s="2161">
        <f>SUMIF('1 BL anterior'!B:B,N90,'1 BL anterior'!E:E)</f>
        <v>0</v>
      </c>
      <c r="P90" s="2147"/>
      <c r="AA90" s="2150"/>
      <c r="AB90" s="2150"/>
      <c r="AC90" s="2162">
        <f t="shared" si="1"/>
        <v>0</v>
      </c>
    </row>
    <row r="91" spans="1:29" ht="15">
      <c r="A91" s="2156"/>
      <c r="B91" s="2156"/>
      <c r="C91" s="2156"/>
      <c r="D91" s="2149" t="s">
        <v>161</v>
      </c>
      <c r="E91" s="2149"/>
      <c r="F91" s="2149"/>
      <c r="G91" s="2149"/>
      <c r="H91" s="2149"/>
      <c r="I91" s="2149"/>
      <c r="J91" s="2149"/>
      <c r="K91" s="2167"/>
      <c r="L91" s="2149"/>
      <c r="M91" s="2167"/>
      <c r="N91" s="2149"/>
      <c r="O91" s="2167"/>
      <c r="P91" s="2147"/>
      <c r="AA91" s="2150"/>
      <c r="AB91" s="2150"/>
      <c r="AC91" s="2162">
        <f t="shared" si="1"/>
        <v>0</v>
      </c>
    </row>
    <row r="92" spans="1:29" ht="15">
      <c r="A92" s="2156"/>
      <c r="B92" s="2156"/>
      <c r="C92" s="2156"/>
      <c r="D92" s="2156"/>
      <c r="E92" s="2158" t="s">
        <v>287</v>
      </c>
      <c r="F92" s="2158"/>
      <c r="G92" s="2158"/>
      <c r="H92" s="2158"/>
      <c r="I92" s="2158"/>
      <c r="J92" s="2158"/>
      <c r="K92" s="2159"/>
      <c r="L92" s="2158"/>
      <c r="M92" s="2159"/>
      <c r="N92" s="2160">
        <v>356</v>
      </c>
      <c r="O92" s="2161">
        <f>SUMIF('1 BL anterior'!B:B,N92,'1 BL anterior'!E:E)</f>
        <v>0</v>
      </c>
      <c r="P92" s="2147"/>
      <c r="AA92" s="2150"/>
      <c r="AB92" s="2150"/>
      <c r="AC92" s="2162">
        <f t="shared" si="1"/>
        <v>0</v>
      </c>
    </row>
    <row r="93" spans="1:29" ht="15">
      <c r="A93" s="2156"/>
      <c r="B93" s="2156"/>
      <c r="C93" s="2156"/>
      <c r="D93" s="2156"/>
      <c r="E93" s="2158" t="s">
        <v>288</v>
      </c>
      <c r="F93" s="2158"/>
      <c r="G93" s="2158"/>
      <c r="H93" s="2158"/>
      <c r="I93" s="2158"/>
      <c r="J93" s="2158"/>
      <c r="K93" s="2159"/>
      <c r="L93" s="2158"/>
      <c r="M93" s="2159"/>
      <c r="N93" s="2160">
        <v>357</v>
      </c>
      <c r="O93" s="2161">
        <f>SUMIF('1 BL anterior'!B:B,N93,'1 BL anterior'!E:E)</f>
        <v>0</v>
      </c>
      <c r="P93" s="2147"/>
      <c r="AA93" s="2150"/>
      <c r="AB93" s="2150"/>
      <c r="AC93" s="2162">
        <f t="shared" si="1"/>
        <v>0</v>
      </c>
    </row>
    <row r="94" spans="1:29" ht="15">
      <c r="A94" s="2156"/>
      <c r="B94" s="2156"/>
      <c r="C94" s="2156"/>
      <c r="D94" s="2156"/>
      <c r="E94" s="2158" t="s">
        <v>289</v>
      </c>
      <c r="F94" s="2158"/>
      <c r="G94" s="2158"/>
      <c r="H94" s="2158"/>
      <c r="I94" s="2158"/>
      <c r="J94" s="2158"/>
      <c r="K94" s="2159"/>
      <c r="L94" s="2158"/>
      <c r="M94" s="2159"/>
      <c r="N94" s="2160">
        <v>358</v>
      </c>
      <c r="O94" s="2161">
        <f>SUMIF('1 BL anterior'!B:B,N94,'1 BL anterior'!E:E)</f>
        <v>0</v>
      </c>
      <c r="P94" s="2147"/>
      <c r="AA94" s="2150"/>
      <c r="AB94" s="2150"/>
      <c r="AC94" s="2162">
        <f t="shared" si="1"/>
        <v>0</v>
      </c>
    </row>
    <row r="95" spans="1:29" ht="15">
      <c r="A95" s="2156"/>
      <c r="B95" s="2156"/>
      <c r="C95" s="2156"/>
      <c r="D95" s="2156"/>
      <c r="E95" s="2158" t="s">
        <v>238</v>
      </c>
      <c r="F95" s="2158"/>
      <c r="G95" s="2158"/>
      <c r="H95" s="2158"/>
      <c r="I95" s="2158"/>
      <c r="J95" s="2158"/>
      <c r="K95" s="2159"/>
      <c r="L95" s="2158"/>
      <c r="M95" s="2159"/>
      <c r="N95" s="2160">
        <v>359</v>
      </c>
      <c r="O95" s="2161">
        <f>SUMIF('1 BL anterior'!B:B,N95,'1 BL anterior'!E:E)</f>
        <v>0</v>
      </c>
      <c r="P95" s="2147"/>
      <c r="AA95" s="2150"/>
      <c r="AB95" s="2150"/>
      <c r="AC95" s="2162">
        <f t="shared" si="1"/>
        <v>0</v>
      </c>
    </row>
    <row r="96" spans="1:29" ht="15">
      <c r="A96" s="2156"/>
      <c r="B96" s="2156"/>
      <c r="C96" s="2156"/>
      <c r="D96" s="2158" t="s">
        <v>3515</v>
      </c>
      <c r="E96" s="2158"/>
      <c r="F96" s="2158"/>
      <c r="G96" s="2158"/>
      <c r="H96" s="2158"/>
      <c r="I96" s="2158"/>
      <c r="J96" s="2158"/>
      <c r="K96" s="2159"/>
      <c r="L96" s="2158"/>
      <c r="M96" s="2159"/>
      <c r="N96" s="2160">
        <v>360</v>
      </c>
      <c r="O96" s="2161">
        <f>SUMIF('1 BL anterior'!B:B,N96,'1 BL anterior'!E:E)</f>
        <v>0</v>
      </c>
      <c r="P96" s="2147"/>
      <c r="Q96" s="2148" t="s">
        <v>4733</v>
      </c>
      <c r="R96" s="866" t="s">
        <v>4734</v>
      </c>
      <c r="AA96" s="2150"/>
      <c r="AB96" s="2150"/>
      <c r="AC96" s="2162">
        <f t="shared" si="1"/>
        <v>0</v>
      </c>
    </row>
    <row r="97" spans="1:29" ht="15">
      <c r="A97" s="2156"/>
      <c r="B97" s="2156"/>
      <c r="C97" s="2163" t="s">
        <v>884</v>
      </c>
      <c r="D97" s="2163"/>
      <c r="E97" s="2163"/>
      <c r="F97" s="2163"/>
      <c r="G97" s="2163"/>
      <c r="H97" s="2163"/>
      <c r="I97" s="2163"/>
      <c r="J97" s="2163"/>
      <c r="K97" s="2164"/>
      <c r="L97" s="2163"/>
      <c r="M97" s="2164"/>
      <c r="N97" s="2165" t="s">
        <v>3775</v>
      </c>
      <c r="O97" s="2166">
        <f>SUM(O28:O96)</f>
        <v>21075.330000000075</v>
      </c>
      <c r="P97" s="2147">
        <f>+'6 INFORME BALANCES'!I48</f>
        <v>21075.330000000075</v>
      </c>
      <c r="Q97" s="2176"/>
      <c r="R97" s="2177"/>
      <c r="AA97" s="2150"/>
      <c r="AB97" s="2150">
        <v>285721.42</v>
      </c>
      <c r="AC97" s="2162">
        <f t="shared" si="1"/>
        <v>-264646.08999999991</v>
      </c>
    </row>
    <row r="98" spans="1:29" ht="15">
      <c r="A98" s="2156"/>
      <c r="B98" s="2156"/>
      <c r="C98" s="2149" t="s">
        <v>3538</v>
      </c>
      <c r="D98" s="2149"/>
      <c r="E98" s="2149"/>
      <c r="F98" s="2149"/>
      <c r="G98" s="2149"/>
      <c r="H98" s="2149"/>
      <c r="I98" s="2149"/>
      <c r="J98" s="2149"/>
      <c r="K98" s="2167"/>
      <c r="L98" s="2149"/>
      <c r="M98" s="2167"/>
      <c r="N98" s="2149"/>
      <c r="O98" s="2167"/>
      <c r="P98" s="2147"/>
      <c r="AA98" s="2150"/>
      <c r="AB98" s="2150"/>
      <c r="AC98" s="2162">
        <f t="shared" si="1"/>
        <v>0</v>
      </c>
    </row>
    <row r="99" spans="1:29" ht="15">
      <c r="A99" s="2156"/>
      <c r="B99" s="2156"/>
      <c r="C99" s="2156"/>
      <c r="D99" s="2154" t="s">
        <v>131</v>
      </c>
      <c r="E99" s="2154"/>
      <c r="F99" s="2154"/>
      <c r="G99" s="2154"/>
      <c r="H99" s="2154"/>
      <c r="I99" s="2154"/>
      <c r="J99" s="2154"/>
      <c r="K99" s="2155"/>
      <c r="L99" s="2154"/>
      <c r="M99" s="2155"/>
      <c r="N99" s="2154"/>
      <c r="O99" s="2155"/>
      <c r="P99" s="2147"/>
      <c r="AA99" s="2150"/>
      <c r="AB99" s="2150"/>
      <c r="AC99" s="2162">
        <f t="shared" si="1"/>
        <v>0</v>
      </c>
    </row>
    <row r="100" spans="1:29" ht="15">
      <c r="A100" s="2156"/>
      <c r="B100" s="2156"/>
      <c r="C100" s="2156"/>
      <c r="D100" s="2156"/>
      <c r="E100" s="2149" t="s">
        <v>885</v>
      </c>
      <c r="F100" s="2149"/>
      <c r="G100" s="2149"/>
      <c r="H100" s="2149"/>
      <c r="I100" s="2149"/>
      <c r="J100" s="2149"/>
      <c r="K100" s="2167"/>
      <c r="L100" s="2149"/>
      <c r="M100" s="2167"/>
      <c r="N100" s="2149"/>
      <c r="O100" s="2167"/>
      <c r="P100" s="2147"/>
      <c r="AA100" s="2150"/>
      <c r="AB100" s="2150"/>
      <c r="AC100" s="2162">
        <f t="shared" si="1"/>
        <v>0</v>
      </c>
    </row>
    <row r="101" spans="1:29" ht="15">
      <c r="A101" s="2156"/>
      <c r="B101" s="2156"/>
      <c r="C101" s="2156"/>
      <c r="D101" s="2156"/>
      <c r="E101" s="2156"/>
      <c r="F101" s="2158" t="s">
        <v>3539</v>
      </c>
      <c r="G101" s="2158"/>
      <c r="H101" s="2158"/>
      <c r="I101" s="2158"/>
      <c r="J101" s="2158"/>
      <c r="K101" s="2159"/>
      <c r="L101" s="2158"/>
      <c r="M101" s="2159"/>
      <c r="N101" s="2160">
        <v>362</v>
      </c>
      <c r="O101" s="2161">
        <f>SUMIF('1 BL anterior'!B:B,N101,'1 BL anterior'!E:E)</f>
        <v>0</v>
      </c>
      <c r="P101" s="2147"/>
      <c r="AA101" s="2150"/>
      <c r="AB101" s="2150"/>
      <c r="AC101" s="2162">
        <f t="shared" si="1"/>
        <v>0</v>
      </c>
    </row>
    <row r="102" spans="1:29" ht="15">
      <c r="A102" s="2156"/>
      <c r="B102" s="2156"/>
      <c r="C102" s="2156"/>
      <c r="D102" s="2156"/>
      <c r="E102" s="2156"/>
      <c r="F102" s="2158" t="s">
        <v>3540</v>
      </c>
      <c r="G102" s="2158" t="s">
        <v>3541</v>
      </c>
      <c r="H102" s="2158"/>
      <c r="I102" s="2158"/>
      <c r="J102" s="2158"/>
      <c r="K102" s="2159" t="s">
        <v>3541</v>
      </c>
      <c r="L102" s="2158"/>
      <c r="M102" s="2159"/>
      <c r="N102" s="2160">
        <v>363</v>
      </c>
      <c r="O102" s="2161">
        <f>SUMIF('1 BL anterior'!B:B,N102,'1 BL anterior'!E:E)</f>
        <v>0</v>
      </c>
      <c r="P102" s="2147"/>
      <c r="AA102" s="2150"/>
      <c r="AB102" s="2150"/>
      <c r="AC102" s="2162">
        <f t="shared" si="1"/>
        <v>0</v>
      </c>
    </row>
    <row r="103" spans="1:29" ht="15">
      <c r="A103" s="2156"/>
      <c r="B103" s="2156"/>
      <c r="C103" s="2156"/>
      <c r="D103" s="2156"/>
      <c r="E103" s="2149" t="s">
        <v>886</v>
      </c>
      <c r="F103" s="2149"/>
      <c r="G103" s="2149"/>
      <c r="H103" s="2149"/>
      <c r="I103" s="2149"/>
      <c r="J103" s="2149"/>
      <c r="K103" s="2167"/>
      <c r="L103" s="2149"/>
      <c r="M103" s="2167"/>
      <c r="N103" s="2149"/>
      <c r="O103" s="2167"/>
      <c r="P103" s="2147"/>
      <c r="AA103" s="2150"/>
      <c r="AB103" s="2150"/>
      <c r="AC103" s="2162">
        <f t="shared" si="1"/>
        <v>0</v>
      </c>
    </row>
    <row r="104" spans="1:29" ht="15">
      <c r="A104" s="2156"/>
      <c r="B104" s="2156"/>
      <c r="C104" s="2156"/>
      <c r="D104" s="2156"/>
      <c r="E104" s="2156"/>
      <c r="F104" s="2158" t="s">
        <v>3542</v>
      </c>
      <c r="G104" s="2158"/>
      <c r="H104" s="2158"/>
      <c r="I104" s="2158"/>
      <c r="J104" s="2158"/>
      <c r="K104" s="2159"/>
      <c r="L104" s="2158"/>
      <c r="M104" s="2159"/>
      <c r="N104" s="2160">
        <v>364</v>
      </c>
      <c r="O104" s="2161">
        <f>SUMIF('1 BL anterior'!B:B,N104,'1 BL anterior'!E:E)</f>
        <v>0</v>
      </c>
      <c r="P104" s="2147"/>
      <c r="AA104" s="2150"/>
      <c r="AB104" s="2150"/>
      <c r="AC104" s="2162">
        <f t="shared" si="1"/>
        <v>0</v>
      </c>
    </row>
    <row r="105" spans="1:29" ht="15">
      <c r="A105" s="2156"/>
      <c r="B105" s="2156"/>
      <c r="C105" s="2156"/>
      <c r="D105" s="2156"/>
      <c r="E105" s="2156"/>
      <c r="F105" s="2158" t="s">
        <v>3540</v>
      </c>
      <c r="G105" s="2158" t="s">
        <v>3541</v>
      </c>
      <c r="H105" s="2158"/>
      <c r="I105" s="2158"/>
      <c r="J105" s="2158"/>
      <c r="K105" s="2159" t="s">
        <v>3541</v>
      </c>
      <c r="L105" s="2158"/>
      <c r="M105" s="2159"/>
      <c r="N105" s="2160">
        <v>365</v>
      </c>
      <c r="O105" s="2161">
        <f>SUMIF('1 BL anterior'!B:B,N105,'1 BL anterior'!E:E)</f>
        <v>0</v>
      </c>
      <c r="P105" s="2147"/>
      <c r="AA105" s="2150"/>
      <c r="AB105" s="2150"/>
      <c r="AC105" s="2162">
        <f t="shared" si="1"/>
        <v>0</v>
      </c>
    </row>
    <row r="106" spans="1:29" ht="15">
      <c r="A106" s="2156"/>
      <c r="B106" s="2156"/>
      <c r="C106" s="2156"/>
      <c r="D106" s="2156"/>
      <c r="E106" s="2149" t="s">
        <v>887</v>
      </c>
      <c r="F106" s="2149"/>
      <c r="G106" s="2149"/>
      <c r="H106" s="2149"/>
      <c r="I106" s="2149"/>
      <c r="J106" s="2149"/>
      <c r="K106" s="2167"/>
      <c r="L106" s="2149"/>
      <c r="M106" s="2167"/>
      <c r="N106" s="2149"/>
      <c r="O106" s="2167"/>
      <c r="P106" s="2147"/>
      <c r="AA106" s="2150"/>
      <c r="AB106" s="2150"/>
      <c r="AC106" s="2162">
        <f t="shared" si="1"/>
        <v>0</v>
      </c>
    </row>
    <row r="107" spans="1:29" ht="15">
      <c r="A107" s="2156"/>
      <c r="B107" s="2156"/>
      <c r="C107" s="2156"/>
      <c r="D107" s="2156"/>
      <c r="E107" s="2156"/>
      <c r="F107" s="2158" t="s">
        <v>3539</v>
      </c>
      <c r="G107" s="2158"/>
      <c r="H107" s="2158"/>
      <c r="I107" s="2158"/>
      <c r="J107" s="2158"/>
      <c r="K107" s="2159"/>
      <c r="L107" s="2158"/>
      <c r="M107" s="2159"/>
      <c r="N107" s="2160">
        <v>366</v>
      </c>
      <c r="O107" s="2161">
        <f>SUMIF('1 BL anterior'!B:B,N107,'1 BL anterior'!E:E)</f>
        <v>0</v>
      </c>
      <c r="P107" s="2147"/>
      <c r="AA107" s="2150"/>
      <c r="AB107" s="2150"/>
      <c r="AC107" s="2162">
        <f t="shared" si="1"/>
        <v>0</v>
      </c>
    </row>
    <row r="108" spans="1:29" ht="15">
      <c r="A108" s="2156"/>
      <c r="B108" s="2156"/>
      <c r="C108" s="2156"/>
      <c r="D108" s="2156"/>
      <c r="E108" s="2156"/>
      <c r="F108" s="2158" t="s">
        <v>3540</v>
      </c>
      <c r="G108" s="2158" t="s">
        <v>3541</v>
      </c>
      <c r="H108" s="2158"/>
      <c r="I108" s="2158"/>
      <c r="J108" s="2158"/>
      <c r="K108" s="2159" t="s">
        <v>3541</v>
      </c>
      <c r="L108" s="2158"/>
      <c r="M108" s="2159"/>
      <c r="N108" s="2160">
        <v>367</v>
      </c>
      <c r="O108" s="2161">
        <f>SUMIF('1 BL anterior'!B:B,N108,'1 BL anterior'!E:E)</f>
        <v>0</v>
      </c>
      <c r="P108" s="2147"/>
      <c r="AA108" s="2150"/>
      <c r="AB108" s="2150"/>
      <c r="AC108" s="2162">
        <f t="shared" si="1"/>
        <v>0</v>
      </c>
    </row>
    <row r="109" spans="1:29" ht="15">
      <c r="A109" s="2156"/>
      <c r="B109" s="2156"/>
      <c r="C109" s="2156"/>
      <c r="D109" s="2156"/>
      <c r="E109" s="2149" t="s">
        <v>889</v>
      </c>
      <c r="F109" s="2149"/>
      <c r="G109" s="2149"/>
      <c r="H109" s="2149"/>
      <c r="I109" s="2149"/>
      <c r="J109" s="2149"/>
      <c r="K109" s="2167"/>
      <c r="L109" s="2149"/>
      <c r="M109" s="2167"/>
      <c r="N109" s="2149"/>
      <c r="O109" s="2167"/>
      <c r="P109" s="2147"/>
      <c r="AA109" s="2150"/>
      <c r="AB109" s="2150"/>
      <c r="AC109" s="2162">
        <f t="shared" si="1"/>
        <v>0</v>
      </c>
    </row>
    <row r="110" spans="1:29" ht="15">
      <c r="A110" s="2156"/>
      <c r="B110" s="2156"/>
      <c r="C110" s="2156"/>
      <c r="D110" s="2156"/>
      <c r="E110" s="2156"/>
      <c r="F110" s="2158" t="s">
        <v>3542</v>
      </c>
      <c r="G110" s="2158"/>
      <c r="H110" s="2158"/>
      <c r="I110" s="2158"/>
      <c r="J110" s="2158"/>
      <c r="K110" s="2159"/>
      <c r="L110" s="2158"/>
      <c r="M110" s="2159"/>
      <c r="N110" s="2160">
        <v>368</v>
      </c>
      <c r="O110" s="2161">
        <f>SUMIF('1 BL anterior'!B:B,N110,'1 BL anterior'!E:E)</f>
        <v>408105.13</v>
      </c>
      <c r="P110" s="2147"/>
      <c r="AA110" s="2150"/>
      <c r="AB110" s="2150">
        <v>583364.49</v>
      </c>
      <c r="AC110" s="2162">
        <f t="shared" si="1"/>
        <v>-175259.36</v>
      </c>
    </row>
    <row r="111" spans="1:29" ht="15">
      <c r="A111" s="2156"/>
      <c r="B111" s="2156"/>
      <c r="C111" s="2156"/>
      <c r="D111" s="2156"/>
      <c r="E111" s="2156"/>
      <c r="F111" s="2158" t="s">
        <v>3540</v>
      </c>
      <c r="G111" s="2158"/>
      <c r="H111" s="2158"/>
      <c r="I111" s="2158"/>
      <c r="J111" s="2158"/>
      <c r="K111" s="2159" t="s">
        <v>3541</v>
      </c>
      <c r="L111" s="2158"/>
      <c r="M111" s="2159"/>
      <c r="N111" s="2160">
        <v>369</v>
      </c>
      <c r="O111" s="2161">
        <f>SUMIF('1 BL anterior'!B:B,N111,'1 BL anterior'!E:E)</f>
        <v>0</v>
      </c>
      <c r="P111" s="2147"/>
      <c r="AA111" s="2150"/>
      <c r="AB111" s="2150"/>
      <c r="AC111" s="2162">
        <f t="shared" si="1"/>
        <v>0</v>
      </c>
    </row>
    <row r="112" spans="1:29" ht="15">
      <c r="A112" s="2156"/>
      <c r="B112" s="2156"/>
      <c r="C112" s="2156"/>
      <c r="D112" s="2156"/>
      <c r="E112" s="2149" t="s">
        <v>888</v>
      </c>
      <c r="F112" s="2149"/>
      <c r="G112" s="2149"/>
      <c r="H112" s="2149"/>
      <c r="I112" s="2149"/>
      <c r="J112" s="2149"/>
      <c r="K112" s="2167"/>
      <c r="L112" s="2149"/>
      <c r="M112" s="2167"/>
      <c r="N112" s="2149"/>
      <c r="O112" s="2167"/>
      <c r="P112" s="2147"/>
      <c r="AA112" s="2150"/>
      <c r="AB112" s="2150"/>
      <c r="AC112" s="2162">
        <f t="shared" si="1"/>
        <v>0</v>
      </c>
    </row>
    <row r="113" spans="1:29" ht="15">
      <c r="A113" s="2156"/>
      <c r="B113" s="2156"/>
      <c r="C113" s="2156"/>
      <c r="D113" s="2156"/>
      <c r="E113" s="2156"/>
      <c r="F113" s="2158" t="s">
        <v>3539</v>
      </c>
      <c r="G113" s="2158"/>
      <c r="H113" s="2158"/>
      <c r="I113" s="2158"/>
      <c r="J113" s="2158"/>
      <c r="K113" s="2159"/>
      <c r="L113" s="2158"/>
      <c r="M113" s="2159"/>
      <c r="N113" s="2160">
        <v>370</v>
      </c>
      <c r="O113" s="2161">
        <f>SUMIF('1 BL anterior'!B:B,N113,'1 BL anterior'!E:E)</f>
        <v>0</v>
      </c>
      <c r="P113" s="2147"/>
      <c r="AA113" s="2150"/>
      <c r="AB113" s="2150"/>
      <c r="AC113" s="2162">
        <f t="shared" si="1"/>
        <v>0</v>
      </c>
    </row>
    <row r="114" spans="1:29" ht="15">
      <c r="A114" s="2156"/>
      <c r="B114" s="2156"/>
      <c r="C114" s="2156"/>
      <c r="D114" s="2156"/>
      <c r="E114" s="2156"/>
      <c r="F114" s="2158" t="s">
        <v>3540</v>
      </c>
      <c r="G114" s="2158"/>
      <c r="H114" s="2158"/>
      <c r="I114" s="2158"/>
      <c r="J114" s="2158"/>
      <c r="K114" s="2159"/>
      <c r="L114" s="2158"/>
      <c r="M114" s="2159"/>
      <c r="N114" s="2160">
        <v>371</v>
      </c>
      <c r="O114" s="2161">
        <f>SUMIF('1 BL anterior'!B:B,N114,'1 BL anterior'!E:E)</f>
        <v>0</v>
      </c>
      <c r="P114" s="2147"/>
      <c r="AA114" s="2150"/>
      <c r="AB114" s="2150"/>
      <c r="AC114" s="2162">
        <f t="shared" si="1"/>
        <v>0</v>
      </c>
    </row>
    <row r="115" spans="1:29" ht="15">
      <c r="A115" s="2156"/>
      <c r="B115" s="2156"/>
      <c r="C115" s="2156"/>
      <c r="D115" s="2156"/>
      <c r="E115" s="2156" t="s">
        <v>3543</v>
      </c>
      <c r="F115" s="2156"/>
      <c r="G115" s="2156"/>
      <c r="H115" s="2156"/>
      <c r="I115" s="2156"/>
      <c r="J115" s="2156"/>
      <c r="K115" s="2178"/>
      <c r="L115" s="2156"/>
      <c r="M115" s="2178"/>
      <c r="N115" s="2160">
        <v>372</v>
      </c>
      <c r="O115" s="2161">
        <f>SUMIF('1 BL anterior'!B:B,N115,'1 BL anterior'!E:E)</f>
        <v>454254.09</v>
      </c>
      <c r="P115" s="2147"/>
      <c r="AA115" s="2150"/>
      <c r="AB115" s="2150"/>
      <c r="AC115" s="2162">
        <f t="shared" si="1"/>
        <v>454254.09</v>
      </c>
    </row>
    <row r="116" spans="1:29" ht="15">
      <c r="A116" s="2156"/>
      <c r="B116" s="2156"/>
      <c r="C116" s="2156"/>
      <c r="D116" s="2156"/>
      <c r="E116" s="2156" t="s">
        <v>292</v>
      </c>
      <c r="F116" s="2156"/>
      <c r="G116" s="2156"/>
      <c r="H116" s="2156"/>
      <c r="I116" s="2156"/>
      <c r="J116" s="2156"/>
      <c r="K116" s="2178"/>
      <c r="L116" s="2156"/>
      <c r="M116" s="2178"/>
      <c r="N116" s="2160">
        <v>373</v>
      </c>
      <c r="O116" s="2161">
        <f>SUMIF('1 BL anterior'!B:B,N116,'1 BL anterior'!E:E)</f>
        <v>0</v>
      </c>
      <c r="P116" s="2147"/>
      <c r="AA116" s="2150"/>
      <c r="AB116" s="2150"/>
      <c r="AC116" s="2162">
        <f t="shared" si="1"/>
        <v>0</v>
      </c>
    </row>
    <row r="117" spans="1:29" ht="15">
      <c r="A117" s="2156"/>
      <c r="B117" s="2156"/>
      <c r="C117" s="2156"/>
      <c r="D117" s="2156"/>
      <c r="E117" s="2156" t="s">
        <v>3544</v>
      </c>
      <c r="F117" s="2156"/>
      <c r="G117" s="2156"/>
      <c r="H117" s="2156"/>
      <c r="I117" s="2156"/>
      <c r="J117" s="2156"/>
      <c r="K117" s="2178"/>
      <c r="L117" s="2156"/>
      <c r="M117" s="2178"/>
      <c r="N117" s="2160">
        <v>374</v>
      </c>
      <c r="O117" s="2161">
        <f>SUMIF('1 BL anterior'!B:B,N117,'1 BL anterior'!E:E)</f>
        <v>500</v>
      </c>
      <c r="P117" s="2147"/>
      <c r="AA117" s="2150"/>
      <c r="AB117" s="2150"/>
      <c r="AC117" s="2162">
        <f t="shared" si="1"/>
        <v>500</v>
      </c>
    </row>
    <row r="118" spans="1:29" ht="15">
      <c r="A118" s="2156"/>
      <c r="B118" s="2156"/>
      <c r="C118" s="2156"/>
      <c r="D118" s="2156"/>
      <c r="E118" s="2156" t="s">
        <v>3546</v>
      </c>
      <c r="F118" s="2156"/>
      <c r="G118" s="2156"/>
      <c r="H118" s="2156"/>
      <c r="I118" s="2156"/>
      <c r="J118" s="2156"/>
      <c r="K118" s="2178"/>
      <c r="L118" s="2156"/>
      <c r="M118" s="2178"/>
      <c r="N118" s="2160">
        <v>375</v>
      </c>
      <c r="O118" s="2161">
        <f>SUMIF('1 BL anterior'!B:B,N118,'1 BL anterior'!E:E)</f>
        <v>26500</v>
      </c>
      <c r="P118" s="2147"/>
      <c r="AA118" s="2150"/>
      <c r="AB118" s="2150"/>
      <c r="AC118" s="2162">
        <f t="shared" si="1"/>
        <v>26500</v>
      </c>
    </row>
    <row r="119" spans="1:29" ht="15">
      <c r="A119" s="2156"/>
      <c r="B119" s="2156"/>
      <c r="C119" s="2156"/>
      <c r="D119" s="2156"/>
      <c r="E119" s="2149" t="s">
        <v>3547</v>
      </c>
      <c r="F119" s="2149"/>
      <c r="G119" s="2149"/>
      <c r="H119" s="2149"/>
      <c r="I119" s="2149"/>
      <c r="J119" s="2149"/>
      <c r="K119" s="2167"/>
      <c r="L119" s="2149"/>
      <c r="M119" s="2167"/>
      <c r="N119" s="2149"/>
      <c r="O119" s="2167"/>
      <c r="P119" s="2147"/>
      <c r="AA119" s="2150"/>
      <c r="AB119" s="2150"/>
      <c r="AC119" s="2162">
        <f t="shared" si="1"/>
        <v>0</v>
      </c>
    </row>
    <row r="120" spans="1:29" ht="15">
      <c r="A120" s="2156"/>
      <c r="B120" s="2156"/>
      <c r="C120" s="2156"/>
      <c r="D120" s="2156"/>
      <c r="E120" s="2156"/>
      <c r="F120" s="2158" t="s">
        <v>3410</v>
      </c>
      <c r="G120" s="2158"/>
      <c r="H120" s="2158"/>
      <c r="I120" s="2158"/>
      <c r="J120" s="2158"/>
      <c r="K120" s="2159"/>
      <c r="L120" s="2158"/>
      <c r="M120" s="2159"/>
      <c r="N120" s="2160">
        <v>376</v>
      </c>
      <c r="O120" s="2161">
        <f>SUMIF('1 BL anterior'!B:B,N120,'1 BL anterior'!E:E)</f>
        <v>0</v>
      </c>
      <c r="P120" s="2147"/>
      <c r="AA120" s="2150"/>
      <c r="AB120" s="2150"/>
      <c r="AC120" s="2162">
        <f t="shared" si="1"/>
        <v>0</v>
      </c>
    </row>
    <row r="121" spans="1:29" ht="15">
      <c r="A121" s="2156"/>
      <c r="B121" s="2156"/>
      <c r="C121" s="2156"/>
      <c r="D121" s="2156"/>
      <c r="E121" s="2156"/>
      <c r="F121" s="2158" t="s">
        <v>3548</v>
      </c>
      <c r="G121" s="2158" t="s">
        <v>3549</v>
      </c>
      <c r="H121" s="2158"/>
      <c r="I121" s="2158"/>
      <c r="J121" s="2158"/>
      <c r="K121" s="2159" t="s">
        <v>3549</v>
      </c>
      <c r="L121" s="2158"/>
      <c r="M121" s="2159"/>
      <c r="N121" s="2160">
        <v>377</v>
      </c>
      <c r="O121" s="2161">
        <f>SUMIF('1 BL anterior'!B:B,N121,'1 BL anterior'!E:E)</f>
        <v>0</v>
      </c>
      <c r="P121" s="2147"/>
      <c r="AA121" s="2150"/>
      <c r="AB121" s="2150"/>
      <c r="AC121" s="2162">
        <f t="shared" si="1"/>
        <v>0</v>
      </c>
    </row>
    <row r="122" spans="1:29" ht="15">
      <c r="A122" s="2156"/>
      <c r="B122" s="2156"/>
      <c r="C122" s="2156"/>
      <c r="D122" s="2156"/>
      <c r="E122" s="2156"/>
      <c r="F122" s="2158" t="s">
        <v>3550</v>
      </c>
      <c r="G122" s="2158" t="s">
        <v>3551</v>
      </c>
      <c r="H122" s="2158"/>
      <c r="I122" s="2158"/>
      <c r="J122" s="2158"/>
      <c r="K122" s="2159" t="s">
        <v>3551</v>
      </c>
      <c r="L122" s="2158"/>
      <c r="M122" s="2159"/>
      <c r="N122" s="2160">
        <v>378</v>
      </c>
      <c r="O122" s="2161">
        <f>SUMIF('1 BL anterior'!B:B,N122,'1 BL anterior'!E:E)</f>
        <v>0</v>
      </c>
      <c r="P122" s="2147"/>
      <c r="AA122" s="2150"/>
      <c r="AB122" s="2150"/>
      <c r="AC122" s="2162">
        <f t="shared" si="1"/>
        <v>0</v>
      </c>
    </row>
    <row r="123" spans="1:29" ht="15">
      <c r="A123" s="2156"/>
      <c r="B123" s="2156"/>
      <c r="C123" s="2156"/>
      <c r="D123" s="2156"/>
      <c r="E123" s="2156"/>
      <c r="F123" s="2158" t="s">
        <v>3552</v>
      </c>
      <c r="G123" s="2158" t="s">
        <v>3553</v>
      </c>
      <c r="H123" s="2158"/>
      <c r="I123" s="2158"/>
      <c r="J123" s="2158"/>
      <c r="K123" s="2159" t="s">
        <v>3553</v>
      </c>
      <c r="L123" s="2158"/>
      <c r="M123" s="2159"/>
      <c r="N123" s="2160">
        <v>379</v>
      </c>
      <c r="O123" s="2161">
        <f>SUMIF('1 BL anterior'!B:B,N123,'1 BL anterior'!E:E)</f>
        <v>0</v>
      </c>
      <c r="P123" s="2147"/>
      <c r="AA123" s="2150"/>
      <c r="AB123" s="2150"/>
      <c r="AC123" s="2162">
        <f t="shared" si="1"/>
        <v>0</v>
      </c>
    </row>
    <row r="124" spans="1:29" ht="15">
      <c r="A124" s="2156"/>
      <c r="B124" s="2156"/>
      <c r="C124" s="2156"/>
      <c r="D124" s="2156"/>
      <c r="E124" s="2156"/>
      <c r="F124" s="2158" t="s">
        <v>293</v>
      </c>
      <c r="G124" s="2158" t="s">
        <v>3545</v>
      </c>
      <c r="H124" s="2158"/>
      <c r="I124" s="2158"/>
      <c r="J124" s="2158"/>
      <c r="K124" s="2159" t="s">
        <v>3545</v>
      </c>
      <c r="L124" s="2158" t="s">
        <v>3545</v>
      </c>
      <c r="M124" s="2159"/>
      <c r="N124" s="2160">
        <v>380</v>
      </c>
      <c r="O124" s="2161">
        <f>SUMIF('1 BL anterior'!B:B,N124,'1 BL anterior'!E:E)</f>
        <v>0</v>
      </c>
      <c r="P124" s="2147"/>
      <c r="AA124" s="2150"/>
      <c r="AB124" s="2150"/>
      <c r="AC124" s="2162">
        <f t="shared" si="1"/>
        <v>0</v>
      </c>
    </row>
    <row r="125" spans="1:29" ht="15">
      <c r="A125" s="2156"/>
      <c r="B125" s="2156"/>
      <c r="C125" s="2156"/>
      <c r="D125" s="2156"/>
      <c r="E125" s="2156"/>
      <c r="F125" s="2158" t="s">
        <v>294</v>
      </c>
      <c r="G125" s="2158" t="s">
        <v>3554</v>
      </c>
      <c r="H125" s="2158"/>
      <c r="I125" s="2158"/>
      <c r="J125" s="2158"/>
      <c r="K125" s="2159" t="s">
        <v>3554</v>
      </c>
      <c r="L125" s="2158"/>
      <c r="M125" s="2159"/>
      <c r="N125" s="2160">
        <v>381</v>
      </c>
      <c r="O125" s="2161">
        <f>SUMIF('1 BL anterior'!B:B,N125,'1 BL anterior'!E:E)</f>
        <v>0</v>
      </c>
      <c r="P125" s="2147"/>
      <c r="AA125" s="2150"/>
      <c r="AB125" s="2150"/>
      <c r="AC125" s="2162">
        <f t="shared" si="1"/>
        <v>0</v>
      </c>
    </row>
    <row r="126" spans="1:29" ht="15">
      <c r="A126" s="2156"/>
      <c r="B126" s="2156"/>
      <c r="C126" s="2156"/>
      <c r="D126" s="2156"/>
      <c r="E126" s="2156"/>
      <c r="F126" s="2158" t="s">
        <v>238</v>
      </c>
      <c r="G126" s="2158" t="s">
        <v>3555</v>
      </c>
      <c r="H126" s="2158"/>
      <c r="I126" s="2158"/>
      <c r="J126" s="2158"/>
      <c r="K126" s="2159" t="s">
        <v>3555</v>
      </c>
      <c r="L126" s="2158"/>
      <c r="M126" s="2159"/>
      <c r="N126" s="2160">
        <v>382</v>
      </c>
      <c r="O126" s="2161">
        <f>SUMIF('1 BL anterior'!B:B,N126,'1 BL anterior'!E:E)</f>
        <v>0</v>
      </c>
      <c r="P126" s="2147"/>
      <c r="AA126" s="2150"/>
      <c r="AB126" s="2150"/>
      <c r="AC126" s="2162">
        <f t="shared" si="1"/>
        <v>0</v>
      </c>
    </row>
    <row r="127" spans="1:29" ht="15">
      <c r="A127" s="2156"/>
      <c r="B127" s="2156"/>
      <c r="C127" s="2156"/>
      <c r="D127" s="2156"/>
      <c r="E127" s="2156" t="s">
        <v>3556</v>
      </c>
      <c r="F127" s="2156"/>
      <c r="G127" s="2156"/>
      <c r="H127" s="2156"/>
      <c r="I127" s="2156"/>
      <c r="J127" s="2156"/>
      <c r="K127" s="2178"/>
      <c r="L127" s="2156"/>
      <c r="M127" s="2178"/>
      <c r="N127" s="2160">
        <v>383</v>
      </c>
      <c r="O127" s="2161">
        <f>SUMIF('1 BL anterior'!B:B,N127,'1 BL anterior'!E:E)</f>
        <v>2950</v>
      </c>
      <c r="P127" s="2147"/>
      <c r="AA127" s="2150"/>
      <c r="AB127" s="2150"/>
      <c r="AC127" s="2162">
        <f t="shared" si="1"/>
        <v>2950</v>
      </c>
    </row>
    <row r="128" spans="1:29" ht="15">
      <c r="A128" s="2156"/>
      <c r="B128" s="2156"/>
      <c r="C128" s="2156"/>
      <c r="D128" s="2156"/>
      <c r="E128" s="2149" t="s">
        <v>3557</v>
      </c>
      <c r="F128" s="2149"/>
      <c r="G128" s="2149"/>
      <c r="H128" s="2149"/>
      <c r="I128" s="2149"/>
      <c r="J128" s="2149"/>
      <c r="K128" s="2167"/>
      <c r="L128" s="2149"/>
      <c r="M128" s="2167"/>
      <c r="N128" s="2149"/>
      <c r="O128" s="2167"/>
      <c r="P128" s="2147"/>
      <c r="AA128" s="2150"/>
      <c r="AB128" s="2150"/>
      <c r="AC128" s="2162">
        <f t="shared" si="1"/>
        <v>0</v>
      </c>
    </row>
    <row r="129" spans="1:29" ht="15">
      <c r="A129" s="2156"/>
      <c r="B129" s="2156"/>
      <c r="C129" s="2156"/>
      <c r="D129" s="2156"/>
      <c r="E129" s="2156"/>
      <c r="F129" s="2158" t="s">
        <v>3558</v>
      </c>
      <c r="G129" s="2158"/>
      <c r="H129" s="2158"/>
      <c r="I129" s="2158"/>
      <c r="J129" s="2158"/>
      <c r="K129" s="2159"/>
      <c r="L129" s="2158"/>
      <c r="M129" s="2159"/>
      <c r="N129" s="2160">
        <v>384</v>
      </c>
      <c r="O129" s="2161">
        <f>SUMIF('1 BL anterior'!B:B,N129,'1 BL anterior'!E:E)</f>
        <v>-121435.58199999999</v>
      </c>
      <c r="P129" s="2147"/>
      <c r="AA129" s="2150"/>
      <c r="AB129" s="2150"/>
      <c r="AC129" s="2162">
        <f t="shared" si="1"/>
        <v>-121435.58199999999</v>
      </c>
    </row>
    <row r="130" spans="1:29" ht="15">
      <c r="A130" s="2156"/>
      <c r="B130" s="2156"/>
      <c r="C130" s="2156"/>
      <c r="D130" s="2156"/>
      <c r="E130" s="2156"/>
      <c r="F130" s="2158" t="s">
        <v>523</v>
      </c>
      <c r="G130" s="2158"/>
      <c r="H130" s="2158"/>
      <c r="I130" s="2158"/>
      <c r="J130" s="2158"/>
      <c r="K130" s="2159"/>
      <c r="L130" s="2158"/>
      <c r="M130" s="2159"/>
      <c r="N130" s="2160">
        <v>385</v>
      </c>
      <c r="O130" s="2161">
        <f>SUMIF('1 BL anterior'!B:B,N130,'1 BL anterior'!E:E)</f>
        <v>0</v>
      </c>
      <c r="P130" s="2147"/>
      <c r="AA130" s="2150"/>
      <c r="AB130" s="2150"/>
      <c r="AC130" s="2162">
        <f t="shared" si="1"/>
        <v>0</v>
      </c>
    </row>
    <row r="131" spans="1:29" ht="15">
      <c r="A131" s="2156"/>
      <c r="B131" s="2156"/>
      <c r="C131" s="2156"/>
      <c r="D131" s="2156"/>
      <c r="E131" s="2156" t="s">
        <v>3559</v>
      </c>
      <c r="F131" s="2156"/>
      <c r="G131" s="2156"/>
      <c r="H131" s="2156"/>
      <c r="I131" s="2156"/>
      <c r="J131" s="2156"/>
      <c r="K131" s="2178"/>
      <c r="L131" s="2156"/>
      <c r="M131" s="2178"/>
      <c r="N131" s="2160">
        <v>386</v>
      </c>
      <c r="O131" s="2161">
        <f>SUMIF('1 BL anterior'!B:B,N131,'1 BL anterior'!E:E)</f>
        <v>0</v>
      </c>
      <c r="P131" s="2147"/>
      <c r="AA131" s="2150"/>
      <c r="AB131" s="2150"/>
      <c r="AC131" s="2162">
        <f t="shared" si="1"/>
        <v>0</v>
      </c>
    </row>
    <row r="132" spans="1:29" ht="15">
      <c r="A132" s="2156"/>
      <c r="B132" s="2156"/>
      <c r="C132" s="2156"/>
      <c r="D132" s="2154" t="s">
        <v>891</v>
      </c>
      <c r="E132" s="2154"/>
      <c r="F132" s="2154"/>
      <c r="G132" s="2154"/>
      <c r="H132" s="2154"/>
      <c r="I132" s="2154"/>
      <c r="J132" s="2154"/>
      <c r="K132" s="2155"/>
      <c r="L132" s="2154"/>
      <c r="M132" s="2155"/>
      <c r="N132" s="2154"/>
      <c r="O132" s="2155"/>
      <c r="P132" s="2147"/>
      <c r="AA132" s="2150"/>
      <c r="AB132" s="2150"/>
      <c r="AC132" s="2162">
        <f t="shared" si="1"/>
        <v>0</v>
      </c>
    </row>
    <row r="133" spans="1:29" ht="15">
      <c r="A133" s="2156"/>
      <c r="B133" s="2156"/>
      <c r="C133" s="2156"/>
      <c r="D133" s="2156"/>
      <c r="E133" s="2158" t="s">
        <v>310</v>
      </c>
      <c r="F133" s="2158"/>
      <c r="G133" s="2158"/>
      <c r="H133" s="2158"/>
      <c r="I133" s="2158"/>
      <c r="J133" s="2158"/>
      <c r="K133" s="2159"/>
      <c r="L133" s="2158"/>
      <c r="M133" s="2159"/>
      <c r="N133" s="2160">
        <v>387</v>
      </c>
      <c r="O133" s="2161">
        <f>SUMIF('1 BL anterior'!B:B,N133,'1 BL anterior'!E:E)</f>
        <v>0</v>
      </c>
      <c r="P133" s="2147"/>
      <c r="AA133" s="2150"/>
      <c r="AB133" s="2150"/>
      <c r="AC133" s="2162">
        <f t="shared" si="1"/>
        <v>0</v>
      </c>
    </row>
    <row r="134" spans="1:29" ht="15">
      <c r="A134" s="2156"/>
      <c r="B134" s="2156"/>
      <c r="C134" s="2156"/>
      <c r="D134" s="2156"/>
      <c r="E134" s="2158" t="s">
        <v>311</v>
      </c>
      <c r="F134" s="2158"/>
      <c r="G134" s="2158"/>
      <c r="H134" s="2158"/>
      <c r="I134" s="2158"/>
      <c r="J134" s="2158"/>
      <c r="K134" s="2159"/>
      <c r="L134" s="2158"/>
      <c r="M134" s="2159"/>
      <c r="N134" s="2160">
        <v>388</v>
      </c>
      <c r="O134" s="2161">
        <f>SUMIF('1 BL anterior'!B:B,N134,'1 BL anterior'!E:E)</f>
        <v>0</v>
      </c>
      <c r="P134" s="2147"/>
      <c r="AA134" s="2150"/>
      <c r="AB134" s="2150"/>
      <c r="AC134" s="2162">
        <f t="shared" ref="AC134:AC197" si="2">+O134-AA134-AB134</f>
        <v>0</v>
      </c>
    </row>
    <row r="135" spans="1:29" ht="15">
      <c r="A135" s="2156"/>
      <c r="B135" s="2156"/>
      <c r="C135" s="2156"/>
      <c r="D135" s="2156"/>
      <c r="E135" s="2158" t="s">
        <v>312</v>
      </c>
      <c r="F135" s="2158"/>
      <c r="G135" s="2158"/>
      <c r="H135" s="2158"/>
      <c r="I135" s="2158"/>
      <c r="J135" s="2158"/>
      <c r="K135" s="2159"/>
      <c r="L135" s="2158"/>
      <c r="M135" s="2159"/>
      <c r="N135" s="2160">
        <v>389</v>
      </c>
      <c r="O135" s="2161">
        <f>SUMIF('1 BL anterior'!B:B,N135,'1 BL anterior'!E:E)</f>
        <v>0</v>
      </c>
      <c r="P135" s="2147"/>
      <c r="AA135" s="2150"/>
      <c r="AB135" s="2150"/>
      <c r="AC135" s="2162">
        <f t="shared" si="2"/>
        <v>0</v>
      </c>
    </row>
    <row r="136" spans="1:29" ht="15">
      <c r="A136" s="2156"/>
      <c r="B136" s="2156"/>
      <c r="C136" s="2156"/>
      <c r="D136" s="2156"/>
      <c r="E136" s="2158" t="s">
        <v>313</v>
      </c>
      <c r="F136" s="2158"/>
      <c r="G136" s="2158"/>
      <c r="H136" s="2158"/>
      <c r="I136" s="2158"/>
      <c r="J136" s="2158"/>
      <c r="K136" s="2159"/>
      <c r="L136" s="2158"/>
      <c r="M136" s="2159"/>
      <c r="N136" s="2160">
        <v>390</v>
      </c>
      <c r="O136" s="2161">
        <f>SUMIF('1 BL anterior'!B:B,N136,'1 BL anterior'!E:E)</f>
        <v>0</v>
      </c>
      <c r="P136" s="2147"/>
      <c r="AA136" s="2150"/>
      <c r="AB136" s="2150"/>
      <c r="AC136" s="2162">
        <f t="shared" si="2"/>
        <v>0</v>
      </c>
    </row>
    <row r="137" spans="1:29" ht="15">
      <c r="A137" s="2156"/>
      <c r="B137" s="2156"/>
      <c r="C137" s="2156"/>
      <c r="D137" s="2156"/>
      <c r="E137" s="2158" t="s">
        <v>238</v>
      </c>
      <c r="F137" s="2158"/>
      <c r="G137" s="2158"/>
      <c r="H137" s="2158"/>
      <c r="I137" s="2158"/>
      <c r="J137" s="2158"/>
      <c r="K137" s="2159"/>
      <c r="L137" s="2158"/>
      <c r="M137" s="2159"/>
      <c r="N137" s="2160">
        <v>391</v>
      </c>
      <c r="O137" s="2161">
        <f>SUMIF('1 BL anterior'!B:B,N137,'1 BL anterior'!E:E)</f>
        <v>0</v>
      </c>
      <c r="P137" s="2147"/>
      <c r="AA137" s="2150"/>
      <c r="AB137" s="2150"/>
      <c r="AC137" s="2162">
        <f t="shared" si="2"/>
        <v>0</v>
      </c>
    </row>
    <row r="138" spans="1:29" ht="15">
      <c r="A138" s="2156"/>
      <c r="B138" s="2156"/>
      <c r="C138" s="2156"/>
      <c r="D138" s="2156"/>
      <c r="E138" s="2158" t="s">
        <v>3560</v>
      </c>
      <c r="F138" s="2158"/>
      <c r="G138" s="2158"/>
      <c r="H138" s="2158"/>
      <c r="I138" s="2158"/>
      <c r="J138" s="2158"/>
      <c r="K138" s="2159"/>
      <c r="L138" s="2158"/>
      <c r="M138" s="2159"/>
      <c r="N138" s="2160">
        <v>392</v>
      </c>
      <c r="O138" s="2161">
        <f>SUMIF('1 BL anterior'!B:B,N138,'1 BL anterior'!E:E)</f>
        <v>0</v>
      </c>
      <c r="P138" s="2147"/>
      <c r="AA138" s="2150"/>
      <c r="AB138" s="2150"/>
      <c r="AC138" s="2162">
        <f t="shared" si="2"/>
        <v>0</v>
      </c>
    </row>
    <row r="139" spans="1:29" ht="15">
      <c r="A139" s="2156"/>
      <c r="B139" s="2156"/>
      <c r="C139" s="2156"/>
      <c r="D139" s="2156"/>
      <c r="E139" s="2158" t="s">
        <v>3561</v>
      </c>
      <c r="F139" s="2158"/>
      <c r="G139" s="2158"/>
      <c r="H139" s="2158"/>
      <c r="I139" s="2158"/>
      <c r="J139" s="2158"/>
      <c r="K139" s="2159"/>
      <c r="L139" s="2158"/>
      <c r="M139" s="2159"/>
      <c r="N139" s="2160">
        <v>393</v>
      </c>
      <c r="O139" s="2161">
        <f>SUMIF('1 BL anterior'!B:B,N139,'1 BL anterior'!E:E)</f>
        <v>0</v>
      </c>
      <c r="P139" s="2147"/>
      <c r="AA139" s="2150"/>
      <c r="AB139" s="2150"/>
      <c r="AC139" s="2162">
        <f t="shared" si="2"/>
        <v>0</v>
      </c>
    </row>
    <row r="140" spans="1:29" ht="15">
      <c r="A140" s="2156"/>
      <c r="B140" s="2156"/>
      <c r="C140" s="2156"/>
      <c r="D140" s="2154" t="s">
        <v>892</v>
      </c>
      <c r="E140" s="2154"/>
      <c r="F140" s="2154"/>
      <c r="G140" s="2154"/>
      <c r="H140" s="2154"/>
      <c r="I140" s="2154"/>
      <c r="J140" s="2154"/>
      <c r="K140" s="2155"/>
      <c r="L140" s="2154"/>
      <c r="M140" s="2155"/>
      <c r="N140" s="2154"/>
      <c r="O140" s="2155"/>
      <c r="P140" s="2147"/>
      <c r="AA140" s="2150"/>
      <c r="AB140" s="2150"/>
      <c r="AC140" s="2162">
        <f t="shared" si="2"/>
        <v>0</v>
      </c>
    </row>
    <row r="141" spans="1:29" ht="15">
      <c r="A141" s="2156"/>
      <c r="B141" s="2156"/>
      <c r="C141" s="2156"/>
      <c r="D141" s="2156"/>
      <c r="E141" s="2149" t="s">
        <v>885</v>
      </c>
      <c r="F141" s="2149"/>
      <c r="G141" s="2149"/>
      <c r="H141" s="2149"/>
      <c r="I141" s="2149"/>
      <c r="J141" s="2149"/>
      <c r="K141" s="2167"/>
      <c r="L141" s="2149"/>
      <c r="M141" s="2167"/>
      <c r="N141" s="2149"/>
      <c r="O141" s="2167"/>
      <c r="P141" s="2147"/>
      <c r="AA141" s="2150"/>
      <c r="AB141" s="2150"/>
      <c r="AC141" s="2162">
        <f t="shared" si="2"/>
        <v>0</v>
      </c>
    </row>
    <row r="142" spans="1:29" ht="15">
      <c r="A142" s="2156"/>
      <c r="B142" s="2156"/>
      <c r="C142" s="2156"/>
      <c r="D142" s="2156"/>
      <c r="E142" s="2156"/>
      <c r="F142" s="2158" t="s">
        <v>3536</v>
      </c>
      <c r="G142" s="2158"/>
      <c r="H142" s="2158"/>
      <c r="I142" s="2158"/>
      <c r="J142" s="2158"/>
      <c r="K142" s="2159"/>
      <c r="L142" s="2158"/>
      <c r="M142" s="2159"/>
      <c r="N142" s="2160">
        <v>394</v>
      </c>
      <c r="O142" s="2161">
        <f>SUMIF('1 BL anterior'!B:B,N142,'1 BL anterior'!E:E)</f>
        <v>0</v>
      </c>
      <c r="P142" s="2147"/>
      <c r="AA142" s="2150"/>
      <c r="AB142" s="2150"/>
      <c r="AC142" s="2162">
        <f t="shared" si="2"/>
        <v>0</v>
      </c>
    </row>
    <row r="143" spans="1:29" ht="15">
      <c r="A143" s="2156"/>
      <c r="B143" s="2156"/>
      <c r="C143" s="2156"/>
      <c r="D143" s="2156"/>
      <c r="E143" s="2156"/>
      <c r="F143" s="2158" t="s">
        <v>263</v>
      </c>
      <c r="G143" s="2158"/>
      <c r="H143" s="2158"/>
      <c r="I143" s="2158"/>
      <c r="J143" s="2158"/>
      <c r="K143" s="2159"/>
      <c r="L143" s="2158"/>
      <c r="M143" s="2159"/>
      <c r="N143" s="2160">
        <v>395</v>
      </c>
      <c r="O143" s="2161">
        <f>SUMIF('1 BL anterior'!B:B,N143,'1 BL anterior'!E:E)</f>
        <v>0</v>
      </c>
      <c r="P143" s="2147"/>
      <c r="AA143" s="2150"/>
      <c r="AB143" s="2150"/>
      <c r="AC143" s="2162">
        <f t="shared" si="2"/>
        <v>0</v>
      </c>
    </row>
    <row r="144" spans="1:29" ht="15">
      <c r="A144" s="2156"/>
      <c r="B144" s="2156"/>
      <c r="C144" s="2156"/>
      <c r="D144" s="2156"/>
      <c r="E144" s="2149" t="s">
        <v>103</v>
      </c>
      <c r="F144" s="2149"/>
      <c r="G144" s="2149"/>
      <c r="H144" s="2149"/>
      <c r="I144" s="2149"/>
      <c r="J144" s="2149"/>
      <c r="K144" s="2167"/>
      <c r="L144" s="2149"/>
      <c r="M144" s="2167"/>
      <c r="N144" s="2149"/>
      <c r="O144" s="2167"/>
      <c r="P144" s="2147"/>
      <c r="AA144" s="2150"/>
      <c r="AB144" s="2150"/>
      <c r="AC144" s="2162">
        <f t="shared" si="2"/>
        <v>0</v>
      </c>
    </row>
    <row r="145" spans="1:29" ht="15">
      <c r="A145" s="2156"/>
      <c r="B145" s="2156"/>
      <c r="C145" s="2156"/>
      <c r="D145" s="2156"/>
      <c r="E145" s="2156"/>
      <c r="F145" s="2158" t="s">
        <v>3536</v>
      </c>
      <c r="G145" s="2158"/>
      <c r="H145" s="2158"/>
      <c r="I145" s="2158"/>
      <c r="J145" s="2158"/>
      <c r="K145" s="2159"/>
      <c r="L145" s="2158"/>
      <c r="M145" s="2159"/>
      <c r="N145" s="2160">
        <v>396</v>
      </c>
      <c r="O145" s="2161">
        <f>SUMIF('1 BL anterior'!B:B,N145,'1 BL anterior'!E:E)</f>
        <v>0</v>
      </c>
      <c r="P145" s="2147"/>
      <c r="AA145" s="2150"/>
      <c r="AB145" s="2150"/>
      <c r="AC145" s="2162">
        <f t="shared" si="2"/>
        <v>0</v>
      </c>
    </row>
    <row r="146" spans="1:29" ht="15">
      <c r="A146" s="2156"/>
      <c r="B146" s="2156"/>
      <c r="C146" s="2156"/>
      <c r="D146" s="2156"/>
      <c r="E146" s="2156"/>
      <c r="F146" s="2158" t="s">
        <v>263</v>
      </c>
      <c r="G146" s="2158"/>
      <c r="H146" s="2158"/>
      <c r="I146" s="2158"/>
      <c r="J146" s="2158"/>
      <c r="K146" s="2159"/>
      <c r="L146" s="2158"/>
      <c r="M146" s="2159"/>
      <c r="N146" s="2160">
        <v>397</v>
      </c>
      <c r="O146" s="2161">
        <f>SUMIF('1 BL anterior'!B:B,N146,'1 BL anterior'!E:E)</f>
        <v>0</v>
      </c>
      <c r="P146" s="2147"/>
      <c r="AA146" s="2150"/>
      <c r="AB146" s="2150"/>
      <c r="AC146" s="2162">
        <f t="shared" si="2"/>
        <v>0</v>
      </c>
    </row>
    <row r="147" spans="1:29" ht="15">
      <c r="A147" s="2156"/>
      <c r="B147" s="2156"/>
      <c r="C147" s="2156"/>
      <c r="D147" s="2156"/>
      <c r="E147" s="2156" t="s">
        <v>3562</v>
      </c>
      <c r="F147" s="2156"/>
      <c r="G147" s="2156"/>
      <c r="H147" s="2156"/>
      <c r="I147" s="2156"/>
      <c r="J147" s="2156"/>
      <c r="K147" s="2178"/>
      <c r="L147" s="2156"/>
      <c r="M147" s="2178"/>
      <c r="N147" s="2160">
        <v>398</v>
      </c>
      <c r="O147" s="2161">
        <f>SUMIF('1 BL anterior'!B:B,N147,'1 BL anterior'!E:E)</f>
        <v>0</v>
      </c>
      <c r="P147" s="2147"/>
      <c r="AA147" s="2150"/>
      <c r="AB147" s="2150"/>
      <c r="AC147" s="2162">
        <f t="shared" si="2"/>
        <v>0</v>
      </c>
    </row>
    <row r="148" spans="1:29" ht="15">
      <c r="A148" s="2156"/>
      <c r="B148" s="2156"/>
      <c r="C148" s="2156"/>
      <c r="D148" s="2156"/>
      <c r="E148" s="2156" t="s">
        <v>3563</v>
      </c>
      <c r="F148" s="2156"/>
      <c r="G148" s="2156"/>
      <c r="H148" s="2156"/>
      <c r="I148" s="2156"/>
      <c r="J148" s="2156"/>
      <c r="K148" s="2178"/>
      <c r="L148" s="2156"/>
      <c r="M148" s="2178"/>
      <c r="N148" s="2160">
        <v>399</v>
      </c>
      <c r="O148" s="2161">
        <f>SUMIF('1 BL anterior'!B:B,N148,'1 BL anterior'!E:E)</f>
        <v>0</v>
      </c>
      <c r="P148" s="2147"/>
      <c r="AA148" s="2150"/>
      <c r="AB148" s="2150"/>
      <c r="AC148" s="2162">
        <f t="shared" si="2"/>
        <v>0</v>
      </c>
    </row>
    <row r="149" spans="1:29" ht="15">
      <c r="A149" s="2156"/>
      <c r="B149" s="2156"/>
      <c r="C149" s="2156"/>
      <c r="D149" s="2154" t="s">
        <v>143</v>
      </c>
      <c r="E149" s="2154"/>
      <c r="F149" s="2154"/>
      <c r="G149" s="2154"/>
      <c r="H149" s="2154"/>
      <c r="I149" s="2154"/>
      <c r="J149" s="2154"/>
      <c r="K149" s="2155"/>
      <c r="L149" s="2154"/>
      <c r="M149" s="2155"/>
      <c r="N149" s="2154"/>
      <c r="O149" s="2155"/>
      <c r="P149" s="2147"/>
      <c r="AA149" s="2150"/>
      <c r="AB149" s="2150"/>
      <c r="AC149" s="2162">
        <f t="shared" si="2"/>
        <v>0</v>
      </c>
    </row>
    <row r="150" spans="1:29" ht="15">
      <c r="A150" s="2156"/>
      <c r="B150" s="2156"/>
      <c r="C150" s="2156"/>
      <c r="D150" s="2156"/>
      <c r="E150" s="2149" t="s">
        <v>160</v>
      </c>
      <c r="F150" s="2149"/>
      <c r="G150" s="2149"/>
      <c r="H150" s="2149"/>
      <c r="I150" s="2149"/>
      <c r="J150" s="2149"/>
      <c r="K150" s="2167"/>
      <c r="L150" s="2149"/>
      <c r="M150" s="2167"/>
      <c r="N150" s="2149"/>
      <c r="O150" s="2167"/>
      <c r="P150" s="2147"/>
      <c r="AA150" s="2150"/>
      <c r="AB150" s="2150"/>
      <c r="AC150" s="2162">
        <f t="shared" si="2"/>
        <v>0</v>
      </c>
    </row>
    <row r="151" spans="1:29" ht="15">
      <c r="A151" s="2156"/>
      <c r="B151" s="2156"/>
      <c r="C151" s="2156"/>
      <c r="D151" s="2156"/>
      <c r="E151" s="2156"/>
      <c r="F151" s="2158" t="s">
        <v>3536</v>
      </c>
      <c r="G151" s="2158"/>
      <c r="H151" s="2158"/>
      <c r="I151" s="2158"/>
      <c r="J151" s="2158"/>
      <c r="K151" s="2159"/>
      <c r="L151" s="2158"/>
      <c r="M151" s="2159"/>
      <c r="N151" s="2160">
        <v>400</v>
      </c>
      <c r="O151" s="2161">
        <f>SUMIF('1 BL anterior'!B:B,N151,'1 BL anterior'!E:E)</f>
        <v>0</v>
      </c>
      <c r="P151" s="2147"/>
      <c r="AA151" s="2150"/>
      <c r="AB151" s="2150"/>
      <c r="AC151" s="2162">
        <f t="shared" si="2"/>
        <v>0</v>
      </c>
    </row>
    <row r="152" spans="1:29" ht="15">
      <c r="A152" s="2156"/>
      <c r="B152" s="2156"/>
      <c r="C152" s="2156"/>
      <c r="D152" s="2156"/>
      <c r="E152" s="2156"/>
      <c r="F152" s="2158" t="s">
        <v>3564</v>
      </c>
      <c r="G152" s="2158"/>
      <c r="H152" s="2158"/>
      <c r="I152" s="2158"/>
      <c r="J152" s="2158"/>
      <c r="K152" s="2159"/>
      <c r="L152" s="2158"/>
      <c r="M152" s="2159"/>
      <c r="N152" s="2160">
        <v>401</v>
      </c>
      <c r="O152" s="2161">
        <f>SUMIF('1 BL anterior'!B:B,N152,'1 BL anterior'!E:E)</f>
        <v>0</v>
      </c>
      <c r="P152" s="2147"/>
      <c r="AA152" s="2150"/>
      <c r="AB152" s="2150"/>
      <c r="AC152" s="2162">
        <f t="shared" si="2"/>
        <v>0</v>
      </c>
    </row>
    <row r="153" spans="1:29" ht="15">
      <c r="A153" s="2156"/>
      <c r="B153" s="2156"/>
      <c r="C153" s="2156"/>
      <c r="D153" s="2156"/>
      <c r="E153" s="2156"/>
      <c r="F153" s="2158" t="s">
        <v>3537</v>
      </c>
      <c r="G153" s="2158"/>
      <c r="H153" s="2158"/>
      <c r="I153" s="2158"/>
      <c r="J153" s="2158"/>
      <c r="K153" s="2159"/>
      <c r="L153" s="2158"/>
      <c r="M153" s="2159"/>
      <c r="N153" s="2160">
        <v>402</v>
      </c>
      <c r="O153" s="2161">
        <f>SUMIF('1 BL anterior'!B:B,N153,'1 BL anterior'!E:E)</f>
        <v>0</v>
      </c>
      <c r="P153" s="2147"/>
      <c r="AA153" s="2150"/>
      <c r="AB153" s="2150"/>
      <c r="AC153" s="2162">
        <f t="shared" si="2"/>
        <v>0</v>
      </c>
    </row>
    <row r="154" spans="1:29" ht="15">
      <c r="A154" s="2156"/>
      <c r="B154" s="2156"/>
      <c r="C154" s="2156"/>
      <c r="D154" s="2156"/>
      <c r="E154" s="2156"/>
      <c r="F154" s="2158" t="s">
        <v>281</v>
      </c>
      <c r="G154" s="2158"/>
      <c r="H154" s="2158"/>
      <c r="I154" s="2158"/>
      <c r="J154" s="2158"/>
      <c r="K154" s="2159"/>
      <c r="L154" s="2158"/>
      <c r="M154" s="2159"/>
      <c r="N154" s="2160">
        <v>403</v>
      </c>
      <c r="O154" s="2161">
        <f>SUMIF('1 BL anterior'!B:B,N154,'1 BL anterior'!E:E)</f>
        <v>0</v>
      </c>
      <c r="P154" s="2147"/>
      <c r="AA154" s="2150"/>
      <c r="AB154" s="2150"/>
      <c r="AC154" s="2162">
        <f t="shared" si="2"/>
        <v>0</v>
      </c>
    </row>
    <row r="155" spans="1:29" ht="15">
      <c r="A155" s="2156"/>
      <c r="B155" s="2156"/>
      <c r="C155" s="2156"/>
      <c r="D155" s="2156"/>
      <c r="E155" s="2149" t="s">
        <v>883</v>
      </c>
      <c r="F155" s="2149"/>
      <c r="G155" s="2149"/>
      <c r="H155" s="2149"/>
      <c r="I155" s="2149"/>
      <c r="J155" s="2149"/>
      <c r="K155" s="2167"/>
      <c r="L155" s="2149"/>
      <c r="M155" s="2167"/>
      <c r="N155" s="2149"/>
      <c r="O155" s="2167"/>
      <c r="P155" s="2147"/>
      <c r="AA155" s="2150"/>
      <c r="AB155" s="2150"/>
      <c r="AC155" s="2162">
        <f t="shared" si="2"/>
        <v>0</v>
      </c>
    </row>
    <row r="156" spans="1:29" ht="15">
      <c r="A156" s="2156"/>
      <c r="B156" s="2156"/>
      <c r="C156" s="2156"/>
      <c r="D156" s="2156"/>
      <c r="E156" s="2156"/>
      <c r="F156" s="2158" t="s">
        <v>3536</v>
      </c>
      <c r="G156" s="2158"/>
      <c r="H156" s="2158"/>
      <c r="I156" s="2158"/>
      <c r="J156" s="2158"/>
      <c r="K156" s="2159"/>
      <c r="L156" s="2158"/>
      <c r="M156" s="2159"/>
      <c r="N156" s="2160">
        <v>404</v>
      </c>
      <c r="O156" s="2161">
        <f>SUMIF('1 BL anterior'!B:B,N156,'1 BL anterior'!E:E)</f>
        <v>0</v>
      </c>
      <c r="P156" s="2147"/>
      <c r="AA156" s="2150"/>
      <c r="AB156" s="2150"/>
      <c r="AC156" s="2162">
        <f t="shared" si="2"/>
        <v>0</v>
      </c>
    </row>
    <row r="157" spans="1:29" ht="15">
      <c r="A157" s="2156"/>
      <c r="B157" s="2156"/>
      <c r="C157" s="2156"/>
      <c r="D157" s="2156"/>
      <c r="E157" s="2156"/>
      <c r="F157" s="2158" t="s">
        <v>3564</v>
      </c>
      <c r="G157" s="2158"/>
      <c r="H157" s="2158"/>
      <c r="I157" s="2158"/>
      <c r="J157" s="2158"/>
      <c r="K157" s="2159"/>
      <c r="L157" s="2158"/>
      <c r="M157" s="2159"/>
      <c r="N157" s="2160">
        <v>405</v>
      </c>
      <c r="O157" s="2161">
        <f>SUMIF('1 BL anterior'!B:B,N157,'1 BL anterior'!E:E)</f>
        <v>0</v>
      </c>
      <c r="P157" s="2147"/>
      <c r="AA157" s="2150"/>
      <c r="AB157" s="2150"/>
      <c r="AC157" s="2162">
        <f t="shared" si="2"/>
        <v>0</v>
      </c>
    </row>
    <row r="158" spans="1:29" ht="15">
      <c r="A158" s="2156"/>
      <c r="B158" s="2156"/>
      <c r="C158" s="2156"/>
      <c r="D158" s="2156"/>
      <c r="E158" s="2156"/>
      <c r="F158" s="2158" t="s">
        <v>3537</v>
      </c>
      <c r="G158" s="2158"/>
      <c r="H158" s="2158"/>
      <c r="I158" s="2158"/>
      <c r="J158" s="2158"/>
      <c r="K158" s="2159"/>
      <c r="L158" s="2158"/>
      <c r="M158" s="2159"/>
      <c r="N158" s="2160">
        <v>406</v>
      </c>
      <c r="O158" s="2161">
        <f>SUMIF('1 BL anterior'!B:B,N158,'1 BL anterior'!E:E)</f>
        <v>0</v>
      </c>
      <c r="P158" s="2147"/>
      <c r="AA158" s="2150"/>
      <c r="AB158" s="2150"/>
      <c r="AC158" s="2162">
        <f t="shared" si="2"/>
        <v>0</v>
      </c>
    </row>
    <row r="159" spans="1:29" ht="15">
      <c r="A159" s="2156"/>
      <c r="B159" s="2156"/>
      <c r="C159" s="2156"/>
      <c r="D159" s="2156"/>
      <c r="E159" s="2156"/>
      <c r="F159" s="2158" t="s">
        <v>281</v>
      </c>
      <c r="G159" s="2158"/>
      <c r="H159" s="2158"/>
      <c r="I159" s="2158"/>
      <c r="J159" s="2158"/>
      <c r="K159" s="2159"/>
      <c r="L159" s="2158"/>
      <c r="M159" s="2159"/>
      <c r="N159" s="2160">
        <v>407</v>
      </c>
      <c r="O159" s="2161">
        <f>SUMIF('1 BL anterior'!B:B,N159,'1 BL anterior'!E:E)</f>
        <v>0</v>
      </c>
      <c r="P159" s="2147"/>
      <c r="AA159" s="2150"/>
      <c r="AB159" s="2150"/>
      <c r="AC159" s="2162">
        <f t="shared" si="2"/>
        <v>0</v>
      </c>
    </row>
    <row r="160" spans="1:29" ht="15">
      <c r="A160" s="2156"/>
      <c r="B160" s="2156"/>
      <c r="C160" s="2156"/>
      <c r="D160" s="2154" t="s">
        <v>893</v>
      </c>
      <c r="E160" s="2154"/>
      <c r="F160" s="2154"/>
      <c r="G160" s="2154"/>
      <c r="H160" s="2154"/>
      <c r="I160" s="2154"/>
      <c r="J160" s="2154"/>
      <c r="K160" s="2155"/>
      <c r="L160" s="2154"/>
      <c r="M160" s="2155"/>
      <c r="N160" s="2154"/>
      <c r="O160" s="2155"/>
      <c r="P160" s="2147"/>
      <c r="AA160" s="2150"/>
      <c r="AB160" s="2150"/>
      <c r="AC160" s="2162">
        <f t="shared" si="2"/>
        <v>0</v>
      </c>
    </row>
    <row r="161" spans="1:29" ht="15">
      <c r="A161" s="2156"/>
      <c r="B161" s="2156"/>
      <c r="C161" s="2156"/>
      <c r="D161" s="2156"/>
      <c r="E161" s="2158" t="s">
        <v>3565</v>
      </c>
      <c r="F161" s="2158"/>
      <c r="G161" s="2158"/>
      <c r="H161" s="2158"/>
      <c r="I161" s="2158"/>
      <c r="J161" s="2158"/>
      <c r="K161" s="2159"/>
      <c r="L161" s="2158"/>
      <c r="M161" s="2159"/>
      <c r="N161" s="2160">
        <v>408</v>
      </c>
      <c r="O161" s="2161">
        <f>SUMIF('1 BL anterior'!B:B,N161,'1 BL anterior'!E:E)</f>
        <v>0</v>
      </c>
      <c r="P161" s="2147"/>
      <c r="AA161" s="2150"/>
      <c r="AB161" s="2150"/>
      <c r="AC161" s="2162">
        <f t="shared" si="2"/>
        <v>0</v>
      </c>
    </row>
    <row r="162" spans="1:29" ht="15">
      <c r="A162" s="2156"/>
      <c r="B162" s="2156"/>
      <c r="C162" s="2156"/>
      <c r="D162" s="2156"/>
      <c r="E162" s="2158" t="s">
        <v>3566</v>
      </c>
      <c r="F162" s="2158"/>
      <c r="G162" s="2158"/>
      <c r="H162" s="2158"/>
      <c r="I162" s="2158"/>
      <c r="J162" s="2158"/>
      <c r="K162" s="2159"/>
      <c r="L162" s="2158"/>
      <c r="M162" s="2159"/>
      <c r="N162" s="2160">
        <v>409</v>
      </c>
      <c r="O162" s="2161">
        <f>SUMIF('1 BL anterior'!B:B,N162,'1 BL anterior'!E:E)</f>
        <v>0</v>
      </c>
      <c r="P162" s="2147"/>
      <c r="AA162" s="2150"/>
      <c r="AB162" s="2150"/>
      <c r="AC162" s="2162">
        <f t="shared" si="2"/>
        <v>0</v>
      </c>
    </row>
    <row r="163" spans="1:29" ht="15">
      <c r="A163" s="2156"/>
      <c r="B163" s="2156"/>
      <c r="C163" s="2156"/>
      <c r="D163" s="2156"/>
      <c r="E163" s="2158" t="s">
        <v>3567</v>
      </c>
      <c r="F163" s="2158"/>
      <c r="G163" s="2158"/>
      <c r="H163" s="2158"/>
      <c r="I163" s="2158"/>
      <c r="J163" s="2158"/>
      <c r="K163" s="2159"/>
      <c r="L163" s="2158"/>
      <c r="M163" s="2159"/>
      <c r="N163" s="2160">
        <v>410</v>
      </c>
      <c r="O163" s="2161">
        <f>SUMIF('1 BL anterior'!B:B,N163,'1 BL anterior'!E:E)</f>
        <v>0</v>
      </c>
      <c r="P163" s="2147"/>
      <c r="AA163" s="2150"/>
      <c r="AB163" s="2150"/>
      <c r="AC163" s="2162">
        <f t="shared" si="2"/>
        <v>0</v>
      </c>
    </row>
    <row r="164" spans="1:29" ht="15">
      <c r="A164" s="2156"/>
      <c r="B164" s="2156"/>
      <c r="C164" s="2156"/>
      <c r="D164" s="2156"/>
      <c r="E164" s="2158" t="s">
        <v>3568</v>
      </c>
      <c r="F164" s="2158"/>
      <c r="G164" s="2158"/>
      <c r="H164" s="2158"/>
      <c r="I164" s="2158"/>
      <c r="J164" s="2158"/>
      <c r="K164" s="2159"/>
      <c r="L164" s="2158"/>
      <c r="M164" s="2159"/>
      <c r="N164" s="2160">
        <v>411</v>
      </c>
      <c r="O164" s="2161">
        <f>SUMIF('1 BL anterior'!B:B,N164,'1 BL anterior'!E:E)</f>
        <v>0</v>
      </c>
      <c r="P164" s="2147"/>
      <c r="AA164" s="2150"/>
      <c r="AB164" s="2150"/>
      <c r="AC164" s="2162">
        <f t="shared" si="2"/>
        <v>0</v>
      </c>
    </row>
    <row r="165" spans="1:29" ht="15">
      <c r="A165" s="2156"/>
      <c r="B165" s="2156"/>
      <c r="C165" s="2156"/>
      <c r="D165" s="2154" t="s">
        <v>3569</v>
      </c>
      <c r="E165" s="2154"/>
      <c r="F165" s="2154"/>
      <c r="G165" s="2154"/>
      <c r="H165" s="2154"/>
      <c r="I165" s="2154"/>
      <c r="J165" s="2154"/>
      <c r="K165" s="2155"/>
      <c r="L165" s="2154"/>
      <c r="M165" s="2155"/>
      <c r="N165" s="2154"/>
      <c r="O165" s="2155"/>
      <c r="P165" s="2147"/>
      <c r="AA165" s="2150"/>
      <c r="AB165" s="2150"/>
      <c r="AC165" s="2162">
        <f t="shared" si="2"/>
        <v>0</v>
      </c>
    </row>
    <row r="166" spans="1:29" ht="15">
      <c r="A166" s="2156"/>
      <c r="B166" s="2156"/>
      <c r="C166" s="2156"/>
      <c r="D166" s="2156"/>
      <c r="E166" s="2149" t="s">
        <v>172</v>
      </c>
      <c r="F166" s="2149"/>
      <c r="G166" s="2149"/>
      <c r="H166" s="2149"/>
      <c r="I166" s="2149"/>
      <c r="J166" s="2149"/>
      <c r="K166" s="2167"/>
      <c r="L166" s="2149"/>
      <c r="M166" s="2167"/>
      <c r="N166" s="2149"/>
      <c r="O166" s="2167"/>
      <c r="P166" s="2147"/>
      <c r="AA166" s="2150"/>
      <c r="AB166" s="2150"/>
      <c r="AC166" s="2162">
        <f t="shared" si="2"/>
        <v>0</v>
      </c>
    </row>
    <row r="167" spans="1:29" ht="15">
      <c r="A167" s="2156"/>
      <c r="B167" s="2156"/>
      <c r="C167" s="2156"/>
      <c r="D167" s="2156"/>
      <c r="E167" s="2156"/>
      <c r="F167" s="2158" t="s">
        <v>3534</v>
      </c>
      <c r="G167" s="2158"/>
      <c r="H167" s="2158"/>
      <c r="I167" s="2158"/>
      <c r="J167" s="2158"/>
      <c r="K167" s="2159"/>
      <c r="L167" s="2158"/>
      <c r="M167" s="2159"/>
      <c r="N167" s="2160">
        <v>412</v>
      </c>
      <c r="O167" s="2161">
        <f>SUMIF('1 BL anterior'!B:B,N167,'1 BL anterior'!E:E)</f>
        <v>0</v>
      </c>
      <c r="P167" s="2147"/>
      <c r="AA167" s="2150"/>
      <c r="AB167" s="2150"/>
      <c r="AC167" s="2162">
        <f t="shared" si="2"/>
        <v>0</v>
      </c>
    </row>
    <row r="168" spans="1:29" ht="15">
      <c r="A168" s="2156"/>
      <c r="B168" s="2156"/>
      <c r="C168" s="2156"/>
      <c r="D168" s="2156"/>
      <c r="E168" s="2156"/>
      <c r="F168" s="2158" t="s">
        <v>3570</v>
      </c>
      <c r="G168" s="2158"/>
      <c r="H168" s="2158"/>
      <c r="I168" s="2158"/>
      <c r="J168" s="2158"/>
      <c r="K168" s="2159"/>
      <c r="L168" s="2158"/>
      <c r="M168" s="2159"/>
      <c r="N168" s="2160">
        <v>413</v>
      </c>
      <c r="O168" s="2161">
        <f>SUMIF('1 BL anterior'!B:B,N168,'1 BL anterior'!E:E)</f>
        <v>0</v>
      </c>
      <c r="P168" s="2147"/>
      <c r="AA168" s="2150"/>
      <c r="AB168" s="2150"/>
      <c r="AC168" s="2162">
        <f t="shared" si="2"/>
        <v>0</v>
      </c>
    </row>
    <row r="169" spans="1:29" ht="15">
      <c r="A169" s="2156"/>
      <c r="B169" s="2156"/>
      <c r="C169" s="2156"/>
      <c r="D169" s="2156"/>
      <c r="E169" s="2149" t="s">
        <v>173</v>
      </c>
      <c r="F169" s="2149"/>
      <c r="G169" s="2149"/>
      <c r="H169" s="2149"/>
      <c r="I169" s="2149"/>
      <c r="J169" s="2149"/>
      <c r="K169" s="2167"/>
      <c r="L169" s="2149"/>
      <c r="M169" s="2167"/>
      <c r="N169" s="2149"/>
      <c r="O169" s="2167"/>
      <c r="P169" s="2147"/>
      <c r="AA169" s="2150"/>
      <c r="AB169" s="2150"/>
      <c r="AC169" s="2162">
        <f t="shared" si="2"/>
        <v>0</v>
      </c>
    </row>
    <row r="170" spans="1:29" ht="15">
      <c r="A170" s="2156"/>
      <c r="B170" s="2156"/>
      <c r="C170" s="2156"/>
      <c r="D170" s="2156"/>
      <c r="E170" s="2156"/>
      <c r="F170" s="2158" t="s">
        <v>3534</v>
      </c>
      <c r="G170" s="2158"/>
      <c r="H170" s="2158"/>
      <c r="I170" s="2158"/>
      <c r="J170" s="2158"/>
      <c r="K170" s="2159"/>
      <c r="L170" s="2158"/>
      <c r="M170" s="2159"/>
      <c r="N170" s="2160">
        <v>414</v>
      </c>
      <c r="O170" s="2161">
        <f>SUMIF('1 BL anterior'!B:B,N170,'1 BL anterior'!E:E)</f>
        <v>0</v>
      </c>
      <c r="P170" s="2147"/>
      <c r="AA170" s="2150"/>
      <c r="AB170" s="2150"/>
      <c r="AC170" s="2162">
        <f t="shared" si="2"/>
        <v>0</v>
      </c>
    </row>
    <row r="171" spans="1:29" ht="15">
      <c r="A171" s="2156"/>
      <c r="B171" s="2156"/>
      <c r="C171" s="2156"/>
      <c r="D171" s="2156"/>
      <c r="E171" s="2156"/>
      <c r="F171" s="2158" t="s">
        <v>3570</v>
      </c>
      <c r="G171" s="2158"/>
      <c r="H171" s="2158"/>
      <c r="I171" s="2158"/>
      <c r="J171" s="2158"/>
      <c r="K171" s="2159"/>
      <c r="L171" s="2158"/>
      <c r="M171" s="2159"/>
      <c r="N171" s="2160">
        <v>415</v>
      </c>
      <c r="O171" s="2161">
        <f>SUMIF('1 BL anterior'!B:B,N171,'1 BL anterior'!E:E)</f>
        <v>0</v>
      </c>
      <c r="P171" s="2147"/>
      <c r="AA171" s="2150"/>
      <c r="AB171" s="2150"/>
      <c r="AC171" s="2162">
        <f t="shared" si="2"/>
        <v>0</v>
      </c>
    </row>
    <row r="172" spans="1:29" ht="15">
      <c r="A172" s="2156"/>
      <c r="B172" s="2156"/>
      <c r="C172" s="2156"/>
      <c r="D172" s="2156"/>
      <c r="E172" s="2149" t="s">
        <v>144</v>
      </c>
      <c r="F172" s="2149"/>
      <c r="G172" s="2149"/>
      <c r="H172" s="2149"/>
      <c r="I172" s="2149"/>
      <c r="J172" s="2149"/>
      <c r="K172" s="2167"/>
      <c r="L172" s="2149"/>
      <c r="M172" s="2167"/>
      <c r="N172" s="2149"/>
      <c r="O172" s="2167"/>
      <c r="P172" s="2147"/>
      <c r="AA172" s="2150"/>
      <c r="AB172" s="2150"/>
      <c r="AC172" s="2162">
        <f t="shared" si="2"/>
        <v>0</v>
      </c>
    </row>
    <row r="173" spans="1:29" ht="15">
      <c r="A173" s="2156"/>
      <c r="B173" s="2156"/>
      <c r="C173" s="2156"/>
      <c r="D173" s="2156"/>
      <c r="E173" s="2156"/>
      <c r="F173" s="2158" t="s">
        <v>3534</v>
      </c>
      <c r="G173" s="2158"/>
      <c r="H173" s="2158"/>
      <c r="I173" s="2158"/>
      <c r="J173" s="2158"/>
      <c r="K173" s="2159"/>
      <c r="L173" s="2158"/>
      <c r="M173" s="2159"/>
      <c r="N173" s="2160">
        <v>416</v>
      </c>
      <c r="O173" s="2161">
        <f>SUMIF('1 BL anterior'!B:B,N173,'1 BL anterior'!E:E)</f>
        <v>0</v>
      </c>
      <c r="P173" s="2147"/>
      <c r="AA173" s="2150"/>
      <c r="AB173" s="2150"/>
      <c r="AC173" s="2162">
        <f t="shared" si="2"/>
        <v>0</v>
      </c>
    </row>
    <row r="174" spans="1:29" ht="15">
      <c r="A174" s="2156"/>
      <c r="B174" s="2156"/>
      <c r="C174" s="2156"/>
      <c r="D174" s="2156"/>
      <c r="E174" s="2156"/>
      <c r="F174" s="2158" t="s">
        <v>3570</v>
      </c>
      <c r="G174" s="2158"/>
      <c r="H174" s="2158"/>
      <c r="I174" s="2158"/>
      <c r="J174" s="2158"/>
      <c r="K174" s="2159"/>
      <c r="L174" s="2158"/>
      <c r="M174" s="2159"/>
      <c r="N174" s="2160">
        <v>417</v>
      </c>
      <c r="O174" s="2161">
        <f>SUMIF('1 BL anterior'!B:B,N174,'1 BL anterior'!E:E)</f>
        <v>0</v>
      </c>
      <c r="P174" s="2147"/>
      <c r="AA174" s="2150"/>
      <c r="AB174" s="2150"/>
      <c r="AC174" s="2162">
        <f t="shared" si="2"/>
        <v>0</v>
      </c>
    </row>
    <row r="175" spans="1:29" ht="15">
      <c r="A175" s="2156"/>
      <c r="B175" s="2156"/>
      <c r="C175" s="2156"/>
      <c r="D175" s="2156"/>
      <c r="E175" s="2156" t="s">
        <v>3571</v>
      </c>
      <c r="F175" s="2156"/>
      <c r="G175" s="2156"/>
      <c r="H175" s="2156"/>
      <c r="I175" s="2156"/>
      <c r="J175" s="2156"/>
      <c r="K175" s="2178"/>
      <c r="L175" s="2156"/>
      <c r="M175" s="2178"/>
      <c r="N175" s="2160">
        <v>418</v>
      </c>
      <c r="O175" s="2161">
        <f>SUMIF('1 BL anterior'!B:B,N175,'1 BL anterior'!E:E)</f>
        <v>0</v>
      </c>
      <c r="P175" s="2147"/>
      <c r="AA175" s="2150"/>
      <c r="AB175" s="2150"/>
      <c r="AC175" s="2162">
        <f t="shared" si="2"/>
        <v>0</v>
      </c>
    </row>
    <row r="176" spans="1:29" ht="15">
      <c r="A176" s="2156"/>
      <c r="B176" s="2156"/>
      <c r="C176" s="2156"/>
      <c r="D176" s="2156"/>
      <c r="E176" s="2156" t="s">
        <v>3572</v>
      </c>
      <c r="F176" s="2156"/>
      <c r="G176" s="2156"/>
      <c r="H176" s="2156"/>
      <c r="I176" s="2156"/>
      <c r="J176" s="2156"/>
      <c r="K176" s="2178"/>
      <c r="L176" s="2156"/>
      <c r="M176" s="2178"/>
      <c r="N176" s="2160">
        <v>419</v>
      </c>
      <c r="O176" s="2161">
        <f>SUMIF('1 BL anterior'!B:B,N176,'1 BL anterior'!E:E)</f>
        <v>0</v>
      </c>
      <c r="P176" s="2147"/>
      <c r="AA176" s="2150"/>
      <c r="AB176" s="2150"/>
      <c r="AC176" s="2162">
        <f t="shared" si="2"/>
        <v>0</v>
      </c>
    </row>
    <row r="177" spans="1:29" ht="15">
      <c r="A177" s="2156"/>
      <c r="B177" s="2156"/>
      <c r="C177" s="2156"/>
      <c r="D177" s="2154" t="s">
        <v>174</v>
      </c>
      <c r="E177" s="2154"/>
      <c r="F177" s="2154"/>
      <c r="G177" s="2154"/>
      <c r="H177" s="2154"/>
      <c r="I177" s="2154"/>
      <c r="J177" s="2154"/>
      <c r="K177" s="2155"/>
      <c r="L177" s="2154"/>
      <c r="M177" s="2155"/>
      <c r="N177" s="2154"/>
      <c r="O177" s="2155"/>
      <c r="P177" s="2147"/>
      <c r="AA177" s="2150"/>
      <c r="AB177" s="2150"/>
      <c r="AC177" s="2162">
        <f t="shared" si="2"/>
        <v>0</v>
      </c>
    </row>
    <row r="178" spans="1:29" ht="15">
      <c r="A178" s="2156"/>
      <c r="B178" s="2156"/>
      <c r="C178" s="2156"/>
      <c r="D178" s="2156"/>
      <c r="E178" s="2154" t="s">
        <v>175</v>
      </c>
      <c r="F178" s="2154"/>
      <c r="G178" s="2154"/>
      <c r="H178" s="2154"/>
      <c r="I178" s="2154"/>
      <c r="J178" s="2154"/>
      <c r="K178" s="2155"/>
      <c r="L178" s="2154"/>
      <c r="M178" s="2155"/>
      <c r="N178" s="2154"/>
      <c r="O178" s="2155"/>
      <c r="P178" s="2147"/>
      <c r="AA178" s="2150"/>
      <c r="AB178" s="2150"/>
      <c r="AC178" s="2162">
        <f t="shared" si="2"/>
        <v>0</v>
      </c>
    </row>
    <row r="179" spans="1:29" ht="15">
      <c r="A179" s="2156"/>
      <c r="B179" s="2156"/>
      <c r="C179" s="2156"/>
      <c r="D179" s="2156"/>
      <c r="E179" s="2156"/>
      <c r="F179" s="2149" t="s">
        <v>127</v>
      </c>
      <c r="G179" s="2149"/>
      <c r="H179" s="2149"/>
      <c r="I179" s="2149"/>
      <c r="J179" s="2149"/>
      <c r="K179" s="2167"/>
      <c r="L179" s="2149"/>
      <c r="M179" s="2167"/>
      <c r="N179" s="2149"/>
      <c r="O179" s="2167"/>
      <c r="P179" s="2147"/>
      <c r="AA179" s="2150"/>
      <c r="AB179" s="2150"/>
      <c r="AC179" s="2162">
        <f t="shared" si="2"/>
        <v>0</v>
      </c>
    </row>
    <row r="180" spans="1:29" ht="15">
      <c r="A180" s="2156"/>
      <c r="B180" s="2156"/>
      <c r="C180" s="2156"/>
      <c r="D180" s="2156"/>
      <c r="E180" s="2156"/>
      <c r="F180" s="2156"/>
      <c r="G180" s="2158" t="s">
        <v>246</v>
      </c>
      <c r="H180" s="2158"/>
      <c r="I180" s="2158"/>
      <c r="J180" s="2158"/>
      <c r="K180" s="2159"/>
      <c r="L180" s="2158"/>
      <c r="M180" s="2159"/>
      <c r="N180" s="2160">
        <v>420</v>
      </c>
      <c r="O180" s="2161">
        <f>SUMIF('1 BL anterior'!B:B,N180,'1 BL anterior'!E:E)</f>
        <v>0</v>
      </c>
      <c r="P180" s="2147"/>
      <c r="AA180" s="2150"/>
      <c r="AB180" s="2150"/>
      <c r="AC180" s="2162">
        <f t="shared" si="2"/>
        <v>0</v>
      </c>
    </row>
    <row r="181" spans="1:29" ht="15">
      <c r="A181" s="2156"/>
      <c r="B181" s="2156"/>
      <c r="C181" s="2156"/>
      <c r="D181" s="2156"/>
      <c r="E181" s="2156"/>
      <c r="F181" s="2156"/>
      <c r="G181" s="2158" t="s">
        <v>3413</v>
      </c>
      <c r="H181" s="2158"/>
      <c r="I181" s="2158"/>
      <c r="J181" s="2158"/>
      <c r="K181" s="2159"/>
      <c r="L181" s="2158"/>
      <c r="M181" s="2159"/>
      <c r="N181" s="2160">
        <v>421</v>
      </c>
      <c r="O181" s="2161">
        <f>SUMIF('1 BL anterior'!B:B,N181,'1 BL anterior'!E:E)</f>
        <v>0</v>
      </c>
      <c r="P181" s="2147"/>
      <c r="AA181" s="2150"/>
      <c r="AB181" s="2150"/>
      <c r="AC181" s="2162">
        <f t="shared" si="2"/>
        <v>0</v>
      </c>
    </row>
    <row r="182" spans="1:29" ht="15">
      <c r="A182" s="2156"/>
      <c r="B182" s="2156"/>
      <c r="C182" s="2156"/>
      <c r="D182" s="2156"/>
      <c r="E182" s="2156"/>
      <c r="F182" s="2156"/>
      <c r="G182" s="2158" t="s">
        <v>3524</v>
      </c>
      <c r="H182" s="2158"/>
      <c r="I182" s="2158"/>
      <c r="J182" s="2158"/>
      <c r="K182" s="2159"/>
      <c r="L182" s="2158"/>
      <c r="M182" s="2159"/>
      <c r="N182" s="2160">
        <v>422</v>
      </c>
      <c r="O182" s="2161">
        <f>SUMIF('1 BL anterior'!B:B,N182,'1 BL anterior'!E:E)</f>
        <v>0</v>
      </c>
      <c r="P182" s="2147"/>
      <c r="AA182" s="2150"/>
      <c r="AB182" s="2150"/>
      <c r="AC182" s="2162">
        <f t="shared" si="2"/>
        <v>0</v>
      </c>
    </row>
    <row r="183" spans="1:29" ht="15">
      <c r="A183" s="2156"/>
      <c r="B183" s="2156"/>
      <c r="C183" s="2156"/>
      <c r="D183" s="2156"/>
      <c r="E183" s="2156"/>
      <c r="F183" s="2149" t="s">
        <v>128</v>
      </c>
      <c r="G183" s="2149"/>
      <c r="H183" s="2149"/>
      <c r="I183" s="2149"/>
      <c r="J183" s="2149"/>
      <c r="K183" s="2167"/>
      <c r="L183" s="2149"/>
      <c r="M183" s="2167"/>
      <c r="N183" s="2149"/>
      <c r="O183" s="2167"/>
      <c r="P183" s="2147"/>
      <c r="AA183" s="2150"/>
      <c r="AB183" s="2150"/>
      <c r="AC183" s="2162">
        <f t="shared" si="2"/>
        <v>0</v>
      </c>
    </row>
    <row r="184" spans="1:29" ht="15">
      <c r="A184" s="2156"/>
      <c r="B184" s="2156"/>
      <c r="C184" s="2156"/>
      <c r="D184" s="2156"/>
      <c r="E184" s="2156"/>
      <c r="F184" s="2156"/>
      <c r="G184" s="2158" t="s">
        <v>246</v>
      </c>
      <c r="H184" s="2158"/>
      <c r="I184" s="2158"/>
      <c r="J184" s="2158"/>
      <c r="K184" s="2159"/>
      <c r="L184" s="2158"/>
      <c r="M184" s="2159"/>
      <c r="N184" s="2160">
        <v>423</v>
      </c>
      <c r="O184" s="2161">
        <f>SUMIF('1 BL anterior'!B:B,N184,'1 BL anterior'!E:E)</f>
        <v>0</v>
      </c>
      <c r="P184" s="2147"/>
      <c r="AA184" s="2150"/>
      <c r="AB184" s="2150"/>
      <c r="AC184" s="2162">
        <f t="shared" si="2"/>
        <v>0</v>
      </c>
    </row>
    <row r="185" spans="1:29" ht="15">
      <c r="A185" s="2156"/>
      <c r="B185" s="2156"/>
      <c r="C185" s="2156"/>
      <c r="D185" s="2156"/>
      <c r="E185" s="2156"/>
      <c r="F185" s="2156"/>
      <c r="G185" s="2158" t="s">
        <v>3413</v>
      </c>
      <c r="H185" s="2158"/>
      <c r="I185" s="2158"/>
      <c r="J185" s="2158"/>
      <c r="K185" s="2159"/>
      <c r="L185" s="2158"/>
      <c r="M185" s="2159"/>
      <c r="N185" s="2160">
        <v>424</v>
      </c>
      <c r="O185" s="2161">
        <f>SUMIF('1 BL anterior'!B:B,N185,'1 BL anterior'!E:E)</f>
        <v>0</v>
      </c>
      <c r="P185" s="2147"/>
      <c r="AA185" s="2150"/>
      <c r="AB185" s="2150"/>
      <c r="AC185" s="2162">
        <f t="shared" si="2"/>
        <v>0</v>
      </c>
    </row>
    <row r="186" spans="1:29" ht="15">
      <c r="A186" s="2156"/>
      <c r="B186" s="2156"/>
      <c r="C186" s="2156"/>
      <c r="D186" s="2156"/>
      <c r="E186" s="2156"/>
      <c r="F186" s="2156"/>
      <c r="G186" s="2158" t="s">
        <v>3524</v>
      </c>
      <c r="H186" s="2158"/>
      <c r="I186" s="2158"/>
      <c r="J186" s="2158"/>
      <c r="K186" s="2159"/>
      <c r="L186" s="2158"/>
      <c r="M186" s="2159"/>
      <c r="N186" s="2160">
        <v>425</v>
      </c>
      <c r="O186" s="2161">
        <f>SUMIF('1 BL anterior'!B:B,N186,'1 BL anterior'!E:E)</f>
        <v>0</v>
      </c>
      <c r="P186" s="2147"/>
      <c r="AA186" s="2150"/>
      <c r="AB186" s="2150"/>
      <c r="AC186" s="2162">
        <f t="shared" si="2"/>
        <v>0</v>
      </c>
    </row>
    <row r="187" spans="1:29" ht="15">
      <c r="A187" s="2156"/>
      <c r="B187" s="2156"/>
      <c r="C187" s="2156"/>
      <c r="D187" s="2156"/>
      <c r="E187" s="2154" t="s">
        <v>176</v>
      </c>
      <c r="F187" s="2154"/>
      <c r="G187" s="2154"/>
      <c r="H187" s="2154"/>
      <c r="I187" s="2154"/>
      <c r="J187" s="2154"/>
      <c r="K187" s="2155"/>
      <c r="L187" s="2154"/>
      <c r="M187" s="2155"/>
      <c r="N187" s="2154"/>
      <c r="O187" s="2155"/>
      <c r="P187" s="2147"/>
      <c r="AA187" s="2150"/>
      <c r="AB187" s="2150"/>
      <c r="AC187" s="2162">
        <f t="shared" si="2"/>
        <v>0</v>
      </c>
    </row>
    <row r="188" spans="1:29" ht="15">
      <c r="A188" s="2156"/>
      <c r="B188" s="2156"/>
      <c r="C188" s="2156"/>
      <c r="D188" s="2156"/>
      <c r="E188" s="2156"/>
      <c r="F188" s="2149" t="s">
        <v>3573</v>
      </c>
      <c r="G188" s="2149"/>
      <c r="H188" s="2149"/>
      <c r="I188" s="2149"/>
      <c r="J188" s="2149"/>
      <c r="K188" s="2167"/>
      <c r="L188" s="2149"/>
      <c r="M188" s="2167"/>
      <c r="N188" s="2149"/>
      <c r="O188" s="2167"/>
      <c r="P188" s="2147"/>
      <c r="AA188" s="2150"/>
      <c r="AB188" s="2150"/>
      <c r="AC188" s="2162">
        <f t="shared" si="2"/>
        <v>0</v>
      </c>
    </row>
    <row r="189" spans="1:29" ht="15">
      <c r="A189" s="2156"/>
      <c r="B189" s="2156"/>
      <c r="C189" s="2156"/>
      <c r="D189" s="2156"/>
      <c r="E189" s="2156"/>
      <c r="F189" s="2156"/>
      <c r="G189" s="2158" t="s">
        <v>246</v>
      </c>
      <c r="H189" s="2158"/>
      <c r="I189" s="2158"/>
      <c r="J189" s="2158"/>
      <c r="K189" s="2159"/>
      <c r="L189" s="2158"/>
      <c r="M189" s="2159"/>
      <c r="N189" s="2160">
        <v>426</v>
      </c>
      <c r="O189" s="2161">
        <f>SUMIF('1 BL anterior'!B:B,N189,'1 BL anterior'!E:E)</f>
        <v>0</v>
      </c>
      <c r="P189" s="2147"/>
      <c r="AA189" s="2150"/>
      <c r="AB189" s="2150"/>
      <c r="AC189" s="2162">
        <f t="shared" si="2"/>
        <v>0</v>
      </c>
    </row>
    <row r="190" spans="1:29" ht="15">
      <c r="A190" s="2156"/>
      <c r="B190" s="2156"/>
      <c r="C190" s="2156"/>
      <c r="D190" s="2156"/>
      <c r="E190" s="2156"/>
      <c r="F190" s="2156"/>
      <c r="G190" s="2158" t="s">
        <v>3413</v>
      </c>
      <c r="H190" s="2158"/>
      <c r="I190" s="2158"/>
      <c r="J190" s="2158"/>
      <c r="K190" s="2159"/>
      <c r="L190" s="2158"/>
      <c r="M190" s="2159"/>
      <c r="N190" s="2160">
        <v>427</v>
      </c>
      <c r="O190" s="2161">
        <f>SUMIF('1 BL anterior'!B:B,N190,'1 BL anterior'!E:E)</f>
        <v>0</v>
      </c>
      <c r="P190" s="2147"/>
      <c r="AA190" s="2150"/>
      <c r="AB190" s="2150"/>
      <c r="AC190" s="2162">
        <f t="shared" si="2"/>
        <v>0</v>
      </c>
    </row>
    <row r="191" spans="1:29" ht="15">
      <c r="A191" s="2156"/>
      <c r="B191" s="2156"/>
      <c r="C191" s="2156"/>
      <c r="D191" s="2156"/>
      <c r="E191" s="2156"/>
      <c r="F191" s="2156"/>
      <c r="G191" s="2158" t="s">
        <v>3574</v>
      </c>
      <c r="H191" s="2158"/>
      <c r="I191" s="2158"/>
      <c r="J191" s="2158"/>
      <c r="K191" s="2159"/>
      <c r="L191" s="2158"/>
      <c r="M191" s="2159"/>
      <c r="N191" s="2160">
        <v>428</v>
      </c>
      <c r="O191" s="2161">
        <f>SUMIF('1 BL anterior'!B:B,N191,'1 BL anterior'!E:E)</f>
        <v>0</v>
      </c>
      <c r="P191" s="2147"/>
      <c r="AA191" s="2150"/>
      <c r="AB191" s="2150"/>
      <c r="AC191" s="2162">
        <f t="shared" si="2"/>
        <v>0</v>
      </c>
    </row>
    <row r="192" spans="1:29" ht="15">
      <c r="A192" s="2156"/>
      <c r="B192" s="2156"/>
      <c r="C192" s="2156"/>
      <c r="D192" s="2156"/>
      <c r="E192" s="2156"/>
      <c r="F192" s="2149" t="s">
        <v>152</v>
      </c>
      <c r="G192" s="2149"/>
      <c r="H192" s="2149"/>
      <c r="I192" s="2149"/>
      <c r="J192" s="2149"/>
      <c r="K192" s="2167"/>
      <c r="L192" s="2149"/>
      <c r="M192" s="2167"/>
      <c r="N192" s="2149"/>
      <c r="O192" s="2167"/>
      <c r="P192" s="2147"/>
      <c r="AA192" s="2150"/>
      <c r="AB192" s="2150"/>
      <c r="AC192" s="2162">
        <f t="shared" si="2"/>
        <v>0</v>
      </c>
    </row>
    <row r="193" spans="1:29" ht="15">
      <c r="A193" s="2156"/>
      <c r="B193" s="2156"/>
      <c r="C193" s="2156"/>
      <c r="D193" s="2156"/>
      <c r="E193" s="2156"/>
      <c r="F193" s="2156"/>
      <c r="G193" s="2158" t="s">
        <v>246</v>
      </c>
      <c r="H193" s="2158"/>
      <c r="I193" s="2158"/>
      <c r="J193" s="2158"/>
      <c r="K193" s="2159"/>
      <c r="L193" s="2158"/>
      <c r="M193" s="2159"/>
      <c r="N193" s="2160">
        <v>429</v>
      </c>
      <c r="O193" s="2161">
        <f>SUMIF('1 BL anterior'!B:B,N193,'1 BL anterior'!E:E)</f>
        <v>0</v>
      </c>
      <c r="P193" s="2147"/>
      <c r="AA193" s="2150"/>
      <c r="AB193" s="2150"/>
      <c r="AC193" s="2162">
        <f t="shared" si="2"/>
        <v>0</v>
      </c>
    </row>
    <row r="194" spans="1:29" ht="15">
      <c r="A194" s="2156"/>
      <c r="B194" s="2156"/>
      <c r="C194" s="2156"/>
      <c r="D194" s="2156"/>
      <c r="E194" s="2156"/>
      <c r="F194" s="2156"/>
      <c r="G194" s="2158" t="s">
        <v>3413</v>
      </c>
      <c r="H194" s="2158"/>
      <c r="I194" s="2158"/>
      <c r="J194" s="2158"/>
      <c r="K194" s="2159"/>
      <c r="L194" s="2158"/>
      <c r="M194" s="2159"/>
      <c r="N194" s="2160">
        <v>430</v>
      </c>
      <c r="O194" s="2161">
        <f>SUMIF('1 BL anterior'!B:B,N194,'1 BL anterior'!E:E)</f>
        <v>0</v>
      </c>
      <c r="P194" s="2147"/>
      <c r="AA194" s="2150"/>
      <c r="AB194" s="2150"/>
      <c r="AC194" s="2162">
        <f t="shared" si="2"/>
        <v>0</v>
      </c>
    </row>
    <row r="195" spans="1:29" ht="15">
      <c r="A195" s="2156"/>
      <c r="B195" s="2156"/>
      <c r="C195" s="2156"/>
      <c r="D195" s="2156"/>
      <c r="E195" s="2156"/>
      <c r="F195" s="2156"/>
      <c r="G195" s="2158" t="s">
        <v>3574</v>
      </c>
      <c r="H195" s="2158"/>
      <c r="I195" s="2158"/>
      <c r="J195" s="2158"/>
      <c r="K195" s="2159"/>
      <c r="L195" s="2158"/>
      <c r="M195" s="2159"/>
      <c r="N195" s="2160">
        <v>431</v>
      </c>
      <c r="O195" s="2161">
        <f>SUMIF('1 BL anterior'!B:B,N195,'1 BL anterior'!E:E)</f>
        <v>0</v>
      </c>
      <c r="P195" s="2147"/>
      <c r="AA195" s="2150"/>
      <c r="AB195" s="2150"/>
      <c r="AC195" s="2162">
        <f t="shared" si="2"/>
        <v>0</v>
      </c>
    </row>
    <row r="196" spans="1:29" ht="15">
      <c r="A196" s="2156"/>
      <c r="B196" s="2156"/>
      <c r="C196" s="2156"/>
      <c r="D196" s="2156"/>
      <c r="E196" s="2156"/>
      <c r="F196" s="2149" t="s">
        <v>252</v>
      </c>
      <c r="G196" s="2149"/>
      <c r="H196" s="2149"/>
      <c r="I196" s="2149"/>
      <c r="J196" s="2149"/>
      <c r="K196" s="2167"/>
      <c r="L196" s="2149"/>
      <c r="M196" s="2167"/>
      <c r="N196" s="2149"/>
      <c r="O196" s="2167"/>
      <c r="P196" s="2147"/>
      <c r="AA196" s="2150"/>
      <c r="AB196" s="2150"/>
      <c r="AC196" s="2162">
        <f t="shared" si="2"/>
        <v>0</v>
      </c>
    </row>
    <row r="197" spans="1:29" ht="15">
      <c r="A197" s="2156"/>
      <c r="B197" s="2156"/>
      <c r="C197" s="2156"/>
      <c r="D197" s="2156"/>
      <c r="E197" s="2156"/>
      <c r="F197" s="2156"/>
      <c r="G197" s="2158" t="s">
        <v>246</v>
      </c>
      <c r="H197" s="2158"/>
      <c r="I197" s="2158"/>
      <c r="J197" s="2158"/>
      <c r="K197" s="2159"/>
      <c r="L197" s="2158"/>
      <c r="M197" s="2159"/>
      <c r="N197" s="2160">
        <v>432</v>
      </c>
      <c r="O197" s="2161">
        <f>SUMIF('1 BL anterior'!B:B,N197,'1 BL anterior'!E:E)</f>
        <v>0</v>
      </c>
      <c r="P197" s="2147"/>
      <c r="AA197" s="2150"/>
      <c r="AB197" s="2150"/>
      <c r="AC197" s="2162">
        <f t="shared" si="2"/>
        <v>0</v>
      </c>
    </row>
    <row r="198" spans="1:29" ht="15">
      <c r="A198" s="2156"/>
      <c r="B198" s="2156"/>
      <c r="C198" s="2156"/>
      <c r="D198" s="2156"/>
      <c r="E198" s="2156"/>
      <c r="F198" s="2156"/>
      <c r="G198" s="2158" t="s">
        <v>3413</v>
      </c>
      <c r="H198" s="2158"/>
      <c r="I198" s="2158"/>
      <c r="J198" s="2158"/>
      <c r="K198" s="2159"/>
      <c r="L198" s="2158"/>
      <c r="M198" s="2159"/>
      <c r="N198" s="2160">
        <v>433</v>
      </c>
      <c r="O198" s="2161">
        <f>SUMIF('1 BL anterior'!B:B,N198,'1 BL anterior'!E:E)</f>
        <v>0</v>
      </c>
      <c r="P198" s="2147"/>
      <c r="AA198" s="2150"/>
      <c r="AB198" s="2150"/>
      <c r="AC198" s="2162">
        <f t="shared" ref="AC198:AC261" si="3">+O198-AA198-AB198</f>
        <v>0</v>
      </c>
    </row>
    <row r="199" spans="1:29" ht="15">
      <c r="A199" s="2156"/>
      <c r="B199" s="2156"/>
      <c r="C199" s="2156"/>
      <c r="D199" s="2156"/>
      <c r="E199" s="2156"/>
      <c r="F199" s="2156"/>
      <c r="G199" s="2158" t="s">
        <v>3528</v>
      </c>
      <c r="H199" s="2158"/>
      <c r="I199" s="2158"/>
      <c r="J199" s="2158"/>
      <c r="K199" s="2159"/>
      <c r="L199" s="2158"/>
      <c r="M199" s="2159"/>
      <c r="N199" s="2160">
        <v>434</v>
      </c>
      <c r="O199" s="2161">
        <f>SUMIF('1 BL anterior'!B:B,N199,'1 BL anterior'!E:E)</f>
        <v>0</v>
      </c>
      <c r="P199" s="2147"/>
      <c r="AA199" s="2150"/>
      <c r="AB199" s="2150"/>
      <c r="AC199" s="2162">
        <f t="shared" si="3"/>
        <v>0</v>
      </c>
    </row>
    <row r="200" spans="1:29" ht="15">
      <c r="A200" s="2156"/>
      <c r="B200" s="2156"/>
      <c r="C200" s="2156"/>
      <c r="D200" s="2154" t="s">
        <v>3575</v>
      </c>
      <c r="E200" s="2154"/>
      <c r="F200" s="2154"/>
      <c r="G200" s="2154"/>
      <c r="H200" s="2154"/>
      <c r="I200" s="2154"/>
      <c r="J200" s="2154"/>
      <c r="K200" s="2155"/>
      <c r="L200" s="2154"/>
      <c r="M200" s="2155"/>
      <c r="N200" s="2154"/>
      <c r="O200" s="2155"/>
      <c r="P200" s="2147"/>
      <c r="AA200" s="2150"/>
      <c r="AB200" s="2150"/>
      <c r="AC200" s="2162">
        <f t="shared" si="3"/>
        <v>0</v>
      </c>
    </row>
    <row r="201" spans="1:29" ht="15">
      <c r="A201" s="2156"/>
      <c r="B201" s="2156"/>
      <c r="C201" s="2156"/>
      <c r="D201" s="2156"/>
      <c r="E201" s="2158" t="s">
        <v>261</v>
      </c>
      <c r="F201" s="2158"/>
      <c r="G201" s="2158"/>
      <c r="H201" s="2158"/>
      <c r="I201" s="2158"/>
      <c r="J201" s="2158"/>
      <c r="K201" s="2159"/>
      <c r="L201" s="2158"/>
      <c r="M201" s="2159"/>
      <c r="N201" s="2160">
        <v>435</v>
      </c>
      <c r="O201" s="2161">
        <f>SUMIF('1 BL anterior'!B:B,N201,'1 BL anterior'!E:E)</f>
        <v>0</v>
      </c>
      <c r="P201" s="2147"/>
      <c r="AA201" s="2150"/>
      <c r="AB201" s="2150"/>
      <c r="AC201" s="2162">
        <f t="shared" si="3"/>
        <v>0</v>
      </c>
    </row>
    <row r="202" spans="1:29" ht="15">
      <c r="A202" s="2156"/>
      <c r="B202" s="2156"/>
      <c r="C202" s="2156"/>
      <c r="D202" s="2156"/>
      <c r="E202" s="2158" t="s">
        <v>3576</v>
      </c>
      <c r="F202" s="2158"/>
      <c r="G202" s="2158"/>
      <c r="H202" s="2158"/>
      <c r="I202" s="2158"/>
      <c r="J202" s="2158"/>
      <c r="K202" s="2159"/>
      <c r="L202" s="2158"/>
      <c r="M202" s="2159"/>
      <c r="N202" s="2160">
        <v>436</v>
      </c>
      <c r="O202" s="2161">
        <f>SUMIF('1 BL anterior'!B:B,N202,'1 BL anterior'!E:E)</f>
        <v>0</v>
      </c>
      <c r="P202" s="2147"/>
      <c r="AA202" s="2150"/>
      <c r="AB202" s="2150"/>
      <c r="AC202" s="2162">
        <f t="shared" si="3"/>
        <v>0</v>
      </c>
    </row>
    <row r="203" spans="1:29" ht="15">
      <c r="A203" s="2156"/>
      <c r="B203" s="2156"/>
      <c r="C203" s="2156"/>
      <c r="D203" s="2156"/>
      <c r="E203" s="2158" t="s">
        <v>263</v>
      </c>
      <c r="F203" s="2158"/>
      <c r="G203" s="2158"/>
      <c r="H203" s="2158"/>
      <c r="I203" s="2158"/>
      <c r="J203" s="2158"/>
      <c r="K203" s="2159"/>
      <c r="L203" s="2158"/>
      <c r="M203" s="2159"/>
      <c r="N203" s="2160">
        <v>437</v>
      </c>
      <c r="O203" s="2161">
        <f>SUMIF('1 BL anterior'!B:B,N203,'1 BL anterior'!E:E)</f>
        <v>0</v>
      </c>
      <c r="P203" s="2147"/>
      <c r="AA203" s="2150"/>
      <c r="AB203" s="2150"/>
      <c r="AC203" s="2162">
        <f t="shared" si="3"/>
        <v>0</v>
      </c>
    </row>
    <row r="204" spans="1:29" ht="15">
      <c r="A204" s="2156"/>
      <c r="B204" s="2156"/>
      <c r="C204" s="2156"/>
      <c r="D204" s="2154" t="s">
        <v>179</v>
      </c>
      <c r="E204" s="2154"/>
      <c r="F204" s="2154"/>
      <c r="G204" s="2154"/>
      <c r="H204" s="2154"/>
      <c r="I204" s="2154"/>
      <c r="J204" s="2154"/>
      <c r="K204" s="2155"/>
      <c r="L204" s="2154"/>
      <c r="M204" s="2155"/>
      <c r="N204" s="2154"/>
      <c r="O204" s="2155"/>
      <c r="P204" s="2147"/>
      <c r="AA204" s="2150"/>
      <c r="AB204" s="2150"/>
      <c r="AC204" s="2162">
        <f t="shared" si="3"/>
        <v>0</v>
      </c>
    </row>
    <row r="205" spans="1:29" ht="15">
      <c r="A205" s="2156"/>
      <c r="B205" s="2156"/>
      <c r="C205" s="2156"/>
      <c r="D205" s="2156"/>
      <c r="E205" s="2158" t="s">
        <v>264</v>
      </c>
      <c r="F205" s="2158"/>
      <c r="G205" s="2158"/>
      <c r="H205" s="2158"/>
      <c r="I205" s="2158"/>
      <c r="J205" s="2158"/>
      <c r="K205" s="2159"/>
      <c r="L205" s="2158"/>
      <c r="M205" s="2159"/>
      <c r="N205" s="2160">
        <v>438</v>
      </c>
      <c r="O205" s="2161">
        <f>SUMIF('1 BL anterior'!B:B,N205,'1 BL anterior'!E:E)</f>
        <v>0</v>
      </c>
      <c r="P205" s="2147"/>
      <c r="AA205" s="2150"/>
      <c r="AB205" s="2150"/>
      <c r="AC205" s="2162">
        <f t="shared" si="3"/>
        <v>0</v>
      </c>
    </row>
    <row r="206" spans="1:29" ht="15">
      <c r="A206" s="2156"/>
      <c r="B206" s="2156"/>
      <c r="C206" s="2156"/>
      <c r="D206" s="2156"/>
      <c r="E206" s="2158" t="s">
        <v>3577</v>
      </c>
      <c r="F206" s="2158"/>
      <c r="G206" s="2158"/>
      <c r="H206" s="2158"/>
      <c r="I206" s="2158"/>
      <c r="J206" s="2158"/>
      <c r="K206" s="2159"/>
      <c r="L206" s="2158"/>
      <c r="M206" s="2159"/>
      <c r="N206" s="2160">
        <v>439</v>
      </c>
      <c r="O206" s="2161">
        <f>SUMIF('1 BL anterior'!B:B,N206,'1 BL anterior'!E:E)</f>
        <v>0</v>
      </c>
      <c r="P206" s="2147"/>
      <c r="AA206" s="2150"/>
      <c r="AB206" s="2150"/>
      <c r="AC206" s="2162">
        <f t="shared" si="3"/>
        <v>0</v>
      </c>
    </row>
    <row r="207" spans="1:29" ht="15">
      <c r="A207" s="2156"/>
      <c r="B207" s="2156"/>
      <c r="C207" s="2156"/>
      <c r="D207" s="2154" t="s">
        <v>132</v>
      </c>
      <c r="E207" s="2154"/>
      <c r="F207" s="2154"/>
      <c r="G207" s="2154"/>
      <c r="H207" s="2154"/>
      <c r="I207" s="2154"/>
      <c r="J207" s="2154"/>
      <c r="K207" s="2155"/>
      <c r="L207" s="2154"/>
      <c r="M207" s="2155"/>
      <c r="N207" s="2154"/>
      <c r="O207" s="2155"/>
      <c r="P207" s="2147"/>
      <c r="AA207" s="2150"/>
      <c r="AB207" s="2150"/>
      <c r="AC207" s="2162">
        <f t="shared" si="3"/>
        <v>0</v>
      </c>
    </row>
    <row r="208" spans="1:29" ht="15">
      <c r="A208" s="2156"/>
      <c r="B208" s="2156"/>
      <c r="C208" s="2156"/>
      <c r="D208" s="2156"/>
      <c r="E208" s="2158" t="s">
        <v>3578</v>
      </c>
      <c r="F208" s="2158"/>
      <c r="G208" s="2158"/>
      <c r="H208" s="2158"/>
      <c r="I208" s="2158"/>
      <c r="J208" s="2158"/>
      <c r="K208" s="2159"/>
      <c r="L208" s="2158"/>
      <c r="M208" s="2159"/>
      <c r="N208" s="2160">
        <v>440</v>
      </c>
      <c r="O208" s="2161">
        <f>SUMIF('1 BL anterior'!B:B,N208,'1 BL anterior'!E:E)</f>
        <v>0</v>
      </c>
      <c r="P208" s="2147"/>
      <c r="AA208" s="2150"/>
      <c r="AB208" s="2150"/>
      <c r="AC208" s="2162">
        <f t="shared" si="3"/>
        <v>0</v>
      </c>
    </row>
    <row r="209" spans="1:29" ht="15">
      <c r="A209" s="2156"/>
      <c r="B209" s="2156"/>
      <c r="C209" s="2156"/>
      <c r="D209" s="2156"/>
      <c r="E209" s="2158" t="s">
        <v>3579</v>
      </c>
      <c r="F209" s="2158"/>
      <c r="G209" s="2158"/>
      <c r="H209" s="2158"/>
      <c r="I209" s="2158"/>
      <c r="J209" s="2158"/>
      <c r="K209" s="2159"/>
      <c r="L209" s="2158"/>
      <c r="M209" s="2159"/>
      <c r="N209" s="2160">
        <v>441</v>
      </c>
      <c r="O209" s="2161">
        <f>SUMIF('1 BL anterior'!B:B,N209,'1 BL anterior'!E:E)</f>
        <v>0</v>
      </c>
      <c r="P209" s="2147"/>
      <c r="AA209" s="2150"/>
      <c r="AB209" s="2150"/>
      <c r="AC209" s="2162">
        <f t="shared" si="3"/>
        <v>0</v>
      </c>
    </row>
    <row r="210" spans="1:29" ht="15">
      <c r="A210" s="2156"/>
      <c r="B210" s="2156"/>
      <c r="C210" s="2156"/>
      <c r="D210" s="2156"/>
      <c r="E210" s="2149" t="s">
        <v>898</v>
      </c>
      <c r="F210" s="2149"/>
      <c r="G210" s="2149"/>
      <c r="H210" s="2149"/>
      <c r="I210" s="2149"/>
      <c r="J210" s="2149"/>
      <c r="K210" s="2167"/>
      <c r="L210" s="2149"/>
      <c r="M210" s="2167"/>
      <c r="N210" s="2149"/>
      <c r="O210" s="2167"/>
      <c r="P210" s="2147"/>
      <c r="AA210" s="2150"/>
      <c r="AB210" s="2150"/>
      <c r="AC210" s="2162">
        <f t="shared" si="3"/>
        <v>0</v>
      </c>
    </row>
    <row r="211" spans="1:29" ht="15">
      <c r="A211" s="2156"/>
      <c r="B211" s="2156"/>
      <c r="C211" s="2156"/>
      <c r="D211" s="2156"/>
      <c r="E211" s="2156"/>
      <c r="F211" s="2158" t="s">
        <v>3287</v>
      </c>
      <c r="G211" s="2158"/>
      <c r="H211" s="2158"/>
      <c r="I211" s="2158"/>
      <c r="J211" s="2158"/>
      <c r="K211" s="2159"/>
      <c r="L211" s="2158"/>
      <c r="M211" s="2159"/>
      <c r="N211" s="2160">
        <v>442</v>
      </c>
      <c r="O211" s="2161">
        <f>SUMIF('1 BL anterior'!B:B,N211,'1 BL anterior'!E:E)</f>
        <v>0</v>
      </c>
      <c r="P211" s="2147"/>
      <c r="AA211" s="2150"/>
      <c r="AB211" s="2150"/>
      <c r="AC211" s="2162">
        <f t="shared" si="3"/>
        <v>0</v>
      </c>
    </row>
    <row r="212" spans="1:29" ht="15">
      <c r="A212" s="2156"/>
      <c r="B212" s="2156"/>
      <c r="C212" s="2156"/>
      <c r="D212" s="2156"/>
      <c r="E212" s="2156"/>
      <c r="F212" s="2158" t="s">
        <v>3531</v>
      </c>
      <c r="G212" s="2158"/>
      <c r="H212" s="2158"/>
      <c r="I212" s="2158"/>
      <c r="J212" s="2158"/>
      <c r="K212" s="2159"/>
      <c r="L212" s="2158"/>
      <c r="M212" s="2159"/>
      <c r="N212" s="2160">
        <v>443</v>
      </c>
      <c r="O212" s="2161">
        <f>SUMIF('1 BL anterior'!B:B,N212,'1 BL anterior'!E:E)</f>
        <v>0</v>
      </c>
      <c r="P212" s="2147"/>
      <c r="AA212" s="2150"/>
      <c r="AB212" s="2150"/>
      <c r="AC212" s="2162">
        <f t="shared" si="3"/>
        <v>0</v>
      </c>
    </row>
    <row r="213" spans="1:29" ht="15">
      <c r="A213" s="2156"/>
      <c r="B213" s="2156"/>
      <c r="C213" s="2156"/>
      <c r="D213" s="2156"/>
      <c r="E213" s="2156"/>
      <c r="F213" s="2158" t="s">
        <v>238</v>
      </c>
      <c r="G213" s="2158"/>
      <c r="H213" s="2158"/>
      <c r="I213" s="2158"/>
      <c r="J213" s="2158"/>
      <c r="K213" s="2159"/>
      <c r="L213" s="2158"/>
      <c r="M213" s="2159"/>
      <c r="N213" s="2160">
        <v>444</v>
      </c>
      <c r="O213" s="2161">
        <f>SUMIF('1 BL anterior'!B:B,N213,'1 BL anterior'!E:E)</f>
        <v>0</v>
      </c>
      <c r="P213" s="2147"/>
      <c r="AA213" s="2150"/>
      <c r="AB213" s="2150"/>
      <c r="AC213" s="2162">
        <f t="shared" si="3"/>
        <v>0</v>
      </c>
    </row>
    <row r="214" spans="1:29" ht="15">
      <c r="A214" s="2156"/>
      <c r="B214" s="2156"/>
      <c r="C214" s="2156"/>
      <c r="D214" s="2156" t="s">
        <v>3580</v>
      </c>
      <c r="E214" s="2156"/>
      <c r="F214" s="2156"/>
      <c r="G214" s="2156"/>
      <c r="H214" s="2156"/>
      <c r="I214" s="2156"/>
      <c r="J214" s="2156"/>
      <c r="K214" s="2178"/>
      <c r="L214" s="2156"/>
      <c r="M214" s="2178"/>
      <c r="N214" s="2160">
        <v>445</v>
      </c>
      <c r="O214" s="2161">
        <f>SUMIF('1 BL anterior'!B:B,N214,'1 BL anterior'!E:E)</f>
        <v>0</v>
      </c>
      <c r="P214" s="2147"/>
      <c r="AA214" s="2150"/>
      <c r="AB214" s="2150"/>
      <c r="AC214" s="2162">
        <f t="shared" si="3"/>
        <v>0</v>
      </c>
    </row>
    <row r="215" spans="1:29" ht="15">
      <c r="A215" s="2156"/>
      <c r="B215" s="2156"/>
      <c r="C215" s="2163" t="s">
        <v>899</v>
      </c>
      <c r="D215" s="2163"/>
      <c r="E215" s="2163"/>
      <c r="F215" s="2163"/>
      <c r="G215" s="2163"/>
      <c r="H215" s="2163"/>
      <c r="I215" s="2163"/>
      <c r="J215" s="2163"/>
      <c r="K215" s="2164"/>
      <c r="L215" s="2163"/>
      <c r="M215" s="2164"/>
      <c r="N215" s="2165" t="s">
        <v>3776</v>
      </c>
      <c r="O215" s="2166">
        <f>SUM(O98:O214)</f>
        <v>770873.63800000004</v>
      </c>
      <c r="P215" s="2147"/>
      <c r="AA215" s="2150"/>
      <c r="AB215" s="2150">
        <v>583364.49</v>
      </c>
      <c r="AC215" s="2162">
        <f t="shared" si="3"/>
        <v>187509.14800000004</v>
      </c>
    </row>
    <row r="216" spans="1:29" ht="15">
      <c r="A216" s="2156"/>
      <c r="B216" s="2156"/>
      <c r="C216" s="2149" t="s">
        <v>181</v>
      </c>
      <c r="D216" s="2149"/>
      <c r="E216" s="2149"/>
      <c r="F216" s="2149"/>
      <c r="G216" s="2149"/>
      <c r="H216" s="2149"/>
      <c r="I216" s="2149"/>
      <c r="J216" s="2149"/>
      <c r="K216" s="2167"/>
      <c r="L216" s="2149"/>
      <c r="M216" s="2167"/>
      <c r="N216" s="2149"/>
      <c r="O216" s="2167"/>
      <c r="P216" s="2147"/>
      <c r="AA216" s="2150"/>
      <c r="AB216" s="2150"/>
      <c r="AC216" s="2162">
        <f t="shared" si="3"/>
        <v>0</v>
      </c>
    </row>
    <row r="217" spans="1:29" ht="15">
      <c r="A217" s="2156"/>
      <c r="B217" s="2156"/>
      <c r="C217" s="2156"/>
      <c r="D217" s="2158" t="s">
        <v>3582</v>
      </c>
      <c r="E217" s="2158"/>
      <c r="F217" s="2158"/>
      <c r="G217" s="2158"/>
      <c r="H217" s="2158"/>
      <c r="I217" s="2158"/>
      <c r="J217" s="2158"/>
      <c r="K217" s="2159"/>
      <c r="L217" s="2158"/>
      <c r="M217" s="2159"/>
      <c r="N217" s="2160">
        <v>460</v>
      </c>
      <c r="O217" s="2161">
        <f>SUMIF('1 BL anterior'!B:B,N217,'1 BL anterior'!E:E)</f>
        <v>0</v>
      </c>
      <c r="P217" s="2147"/>
      <c r="AA217" s="2150"/>
      <c r="AB217" s="2150"/>
      <c r="AC217" s="2162">
        <f t="shared" si="3"/>
        <v>0</v>
      </c>
    </row>
    <row r="218" spans="1:29" ht="15">
      <c r="A218" s="2156"/>
      <c r="B218" s="2156"/>
      <c r="C218" s="2156"/>
      <c r="D218" s="2158" t="s">
        <v>3583</v>
      </c>
      <c r="E218" s="2158"/>
      <c r="F218" s="2158"/>
      <c r="G218" s="2158"/>
      <c r="H218" s="2158"/>
      <c r="I218" s="2158"/>
      <c r="J218" s="2158"/>
      <c r="K218" s="2159"/>
      <c r="L218" s="2158"/>
      <c r="M218" s="2159"/>
      <c r="N218" s="2160">
        <v>461</v>
      </c>
      <c r="O218" s="2161">
        <f>SUMIF('1 BL anterior'!B:B,N218,'1 BL anterior'!E:E)</f>
        <v>0</v>
      </c>
      <c r="P218" s="2147"/>
      <c r="AA218" s="2150"/>
      <c r="AB218" s="2150"/>
      <c r="AC218" s="2162">
        <f t="shared" si="3"/>
        <v>0</v>
      </c>
    </row>
    <row r="219" spans="1:29" ht="15">
      <c r="A219" s="2156"/>
      <c r="B219" s="2156"/>
      <c r="C219" s="2156"/>
      <c r="D219" s="2158" t="s">
        <v>3584</v>
      </c>
      <c r="E219" s="2158"/>
      <c r="F219" s="2158"/>
      <c r="G219" s="2158"/>
      <c r="H219" s="2158"/>
      <c r="I219" s="2158"/>
      <c r="J219" s="2158"/>
      <c r="K219" s="2159"/>
      <c r="L219" s="2158"/>
      <c r="M219" s="2159"/>
      <c r="N219" s="2160">
        <v>462</v>
      </c>
      <c r="O219" s="2161">
        <f>SUMIF('1 BL anterior'!B:B,N219,'1 BL anterior'!E:E)</f>
        <v>0</v>
      </c>
      <c r="P219" s="2147"/>
      <c r="AA219" s="2150"/>
      <c r="AB219" s="2150"/>
      <c r="AC219" s="2162">
        <f t="shared" si="3"/>
        <v>0</v>
      </c>
    </row>
    <row r="220" spans="1:29" ht="15">
      <c r="A220" s="2156"/>
      <c r="B220" s="2156"/>
      <c r="C220" s="2156"/>
      <c r="D220" s="2158" t="s">
        <v>3585</v>
      </c>
      <c r="E220" s="2158"/>
      <c r="F220" s="2158"/>
      <c r="G220" s="2158"/>
      <c r="H220" s="2158"/>
      <c r="I220" s="2158"/>
      <c r="J220" s="2158"/>
      <c r="K220" s="2159"/>
      <c r="L220" s="2158"/>
      <c r="M220" s="2159"/>
      <c r="N220" s="2160">
        <v>463</v>
      </c>
      <c r="O220" s="2161">
        <f>SUMIF('1 BL anterior'!B:B,N220,'1 BL anterior'!E:E)</f>
        <v>0</v>
      </c>
      <c r="P220" s="2147"/>
      <c r="AA220" s="2150"/>
      <c r="AB220" s="2150"/>
      <c r="AC220" s="2162">
        <f t="shared" si="3"/>
        <v>0</v>
      </c>
    </row>
    <row r="221" spans="1:29" ht="15">
      <c r="A221" s="2156"/>
      <c r="B221" s="2156"/>
      <c r="C221" s="2156"/>
      <c r="D221" s="2158" t="s">
        <v>3586</v>
      </c>
      <c r="E221" s="2158"/>
      <c r="F221" s="2158"/>
      <c r="G221" s="2158"/>
      <c r="H221" s="2158"/>
      <c r="I221" s="2158"/>
      <c r="J221" s="2158"/>
      <c r="K221" s="2159"/>
      <c r="L221" s="2158"/>
      <c r="M221" s="2159"/>
      <c r="N221" s="2160">
        <v>464</v>
      </c>
      <c r="O221" s="2161">
        <f>SUMIF('1 BL anterior'!B:B,N221,'1 BL anterior'!E:E)</f>
        <v>0</v>
      </c>
      <c r="P221" s="2147"/>
      <c r="AA221" s="2150"/>
      <c r="AB221" s="2150"/>
      <c r="AC221" s="2162">
        <f t="shared" si="3"/>
        <v>0</v>
      </c>
    </row>
    <row r="222" spans="1:29" ht="15">
      <c r="A222" s="2156"/>
      <c r="B222" s="2156"/>
      <c r="C222" s="2156"/>
      <c r="D222" s="2158" t="s">
        <v>3587</v>
      </c>
      <c r="E222" s="2158"/>
      <c r="F222" s="2158"/>
      <c r="G222" s="2158"/>
      <c r="H222" s="2158"/>
      <c r="I222" s="2158"/>
      <c r="J222" s="2158"/>
      <c r="K222" s="2159"/>
      <c r="L222" s="2158"/>
      <c r="M222" s="2159"/>
      <c r="N222" s="2160">
        <v>465</v>
      </c>
      <c r="O222" s="2161">
        <f>SUMIF('1 BL anterior'!B:B,N222,'1 BL anterior'!E:E)</f>
        <v>0</v>
      </c>
      <c r="P222" s="2147"/>
      <c r="AA222" s="2150"/>
      <c r="AB222" s="2150"/>
      <c r="AC222" s="2162">
        <f t="shared" si="3"/>
        <v>0</v>
      </c>
    </row>
    <row r="223" spans="1:29" ht="15">
      <c r="A223" s="2156"/>
      <c r="B223" s="2156"/>
      <c r="C223" s="2156"/>
      <c r="D223" s="2158" t="s">
        <v>3588</v>
      </c>
      <c r="E223" s="2158"/>
      <c r="F223" s="2158"/>
      <c r="G223" s="2158"/>
      <c r="H223" s="2158"/>
      <c r="I223" s="2158"/>
      <c r="J223" s="2158"/>
      <c r="K223" s="2159"/>
      <c r="L223" s="2158"/>
      <c r="M223" s="2159"/>
      <c r="N223" s="2160">
        <v>466</v>
      </c>
      <c r="O223" s="2161">
        <f>SUMIF('1 BL anterior'!B:B,N223,'1 BL anterior'!E:E)</f>
        <v>0</v>
      </c>
      <c r="P223" s="2147"/>
      <c r="AA223" s="2150"/>
      <c r="AB223" s="2150"/>
      <c r="AC223" s="2162">
        <f t="shared" si="3"/>
        <v>0</v>
      </c>
    </row>
    <row r="224" spans="1:29" ht="15">
      <c r="A224" s="2156"/>
      <c r="B224" s="2156"/>
      <c r="C224" s="2156"/>
      <c r="D224" s="2158" t="s">
        <v>3589</v>
      </c>
      <c r="E224" s="2158"/>
      <c r="F224" s="2158"/>
      <c r="G224" s="2158"/>
      <c r="H224" s="2158"/>
      <c r="I224" s="2158"/>
      <c r="J224" s="2158"/>
      <c r="K224" s="2159"/>
      <c r="L224" s="2158"/>
      <c r="M224" s="2159"/>
      <c r="N224" s="2160">
        <v>467</v>
      </c>
      <c r="O224" s="2161">
        <f>SUMIF('1 BL anterior'!B:B,N224,'1 BL anterior'!E:E)</f>
        <v>0</v>
      </c>
      <c r="P224" s="2147"/>
      <c r="AA224" s="2150"/>
      <c r="AB224" s="2150"/>
      <c r="AC224" s="2162">
        <f t="shared" si="3"/>
        <v>0</v>
      </c>
    </row>
    <row r="225" spans="1:29" ht="15">
      <c r="A225" s="2156"/>
      <c r="B225" s="2156"/>
      <c r="C225" s="2156"/>
      <c r="D225" s="2158" t="s">
        <v>3590</v>
      </c>
      <c r="E225" s="2158"/>
      <c r="F225" s="2158"/>
      <c r="G225" s="2158"/>
      <c r="H225" s="2158"/>
      <c r="I225" s="2158"/>
      <c r="J225" s="2158"/>
      <c r="K225" s="2159"/>
      <c r="L225" s="2158"/>
      <c r="M225" s="2159"/>
      <c r="N225" s="2160">
        <v>468</v>
      </c>
      <c r="O225" s="2161">
        <f>SUMIF('1 BL anterior'!B:B,N225,'1 BL anterior'!E:E)</f>
        <v>0</v>
      </c>
      <c r="P225" s="2147"/>
      <c r="AA225" s="2150"/>
      <c r="AB225" s="2150"/>
      <c r="AC225" s="2162">
        <f t="shared" si="3"/>
        <v>0</v>
      </c>
    </row>
    <row r="226" spans="1:29" ht="15">
      <c r="A226" s="2156"/>
      <c r="B226" s="2156"/>
      <c r="C226" s="2156"/>
      <c r="D226" s="2158" t="s">
        <v>3591</v>
      </c>
      <c r="E226" s="2158"/>
      <c r="F226" s="2158"/>
      <c r="G226" s="2158"/>
      <c r="H226" s="2158"/>
      <c r="I226" s="2158"/>
      <c r="J226" s="2158"/>
      <c r="K226" s="2159"/>
      <c r="L226" s="2158"/>
      <c r="M226" s="2159"/>
      <c r="N226" s="2160">
        <v>469</v>
      </c>
      <c r="O226" s="2161">
        <f>SUMIF('1 BL anterior'!B:B,N226,'1 BL anterior'!E:E)</f>
        <v>0</v>
      </c>
      <c r="P226" s="2147"/>
      <c r="AA226" s="2150"/>
      <c r="AB226" s="2150"/>
      <c r="AC226" s="2162">
        <f t="shared" si="3"/>
        <v>0</v>
      </c>
    </row>
    <row r="227" spans="1:29" ht="15">
      <c r="A227" s="2156"/>
      <c r="B227" s="2156"/>
      <c r="C227" s="2149" t="s">
        <v>902</v>
      </c>
      <c r="D227" s="2149"/>
      <c r="E227" s="2149"/>
      <c r="F227" s="2149"/>
      <c r="G227" s="2149"/>
      <c r="H227" s="2149"/>
      <c r="I227" s="2149"/>
      <c r="J227" s="2149"/>
      <c r="K227" s="2167"/>
      <c r="L227" s="2149"/>
      <c r="M227" s="2167"/>
      <c r="N227" s="2149"/>
      <c r="O227" s="2167"/>
      <c r="P227" s="2147"/>
      <c r="AA227" s="2150"/>
      <c r="AB227" s="2150"/>
      <c r="AC227" s="2162">
        <f t="shared" si="3"/>
        <v>0</v>
      </c>
    </row>
    <row r="228" spans="1:29" ht="15">
      <c r="A228" s="2156"/>
      <c r="B228" s="2156"/>
      <c r="C228" s="2156"/>
      <c r="D228" s="2158" t="s">
        <v>3592</v>
      </c>
      <c r="E228" s="2158"/>
      <c r="F228" s="2158"/>
      <c r="G228" s="2158"/>
      <c r="H228" s="2158"/>
      <c r="I228" s="2158"/>
      <c r="J228" s="2158"/>
      <c r="K228" s="2159"/>
      <c r="L228" s="2158"/>
      <c r="M228" s="2159"/>
      <c r="N228" s="2160">
        <v>470</v>
      </c>
      <c r="O228" s="2161">
        <f>SUMIF('1 BL anterior'!B:B,N228,'1 BL anterior'!E:E)</f>
        <v>0</v>
      </c>
      <c r="P228" s="2147"/>
      <c r="AA228" s="2150"/>
      <c r="AB228" s="2150"/>
      <c r="AC228" s="2162">
        <f t="shared" si="3"/>
        <v>0</v>
      </c>
    </row>
    <row r="229" spans="1:29" ht="15">
      <c r="A229" s="2156"/>
      <c r="B229" s="2156"/>
      <c r="C229" s="2156"/>
      <c r="D229" s="2158" t="s">
        <v>3593</v>
      </c>
      <c r="E229" s="2158"/>
      <c r="F229" s="2158"/>
      <c r="G229" s="2158"/>
      <c r="H229" s="2158"/>
      <c r="I229" s="2158"/>
      <c r="J229" s="2158"/>
      <c r="K229" s="2159"/>
      <c r="L229" s="2158"/>
      <c r="M229" s="2159"/>
      <c r="N229" s="2160">
        <v>471</v>
      </c>
      <c r="O229" s="2161">
        <f>SUMIF('1 BL anterior'!B:B,N229,'1 BL anterior'!E:E)</f>
        <v>0</v>
      </c>
      <c r="P229" s="2147"/>
      <c r="AA229" s="2150"/>
      <c r="AB229" s="2150"/>
      <c r="AC229" s="2162">
        <f t="shared" si="3"/>
        <v>0</v>
      </c>
    </row>
    <row r="230" spans="1:29" ht="15">
      <c r="A230" s="2156"/>
      <c r="B230" s="2156"/>
      <c r="C230" s="2156"/>
      <c r="D230" s="2158" t="s">
        <v>3594</v>
      </c>
      <c r="E230" s="2158"/>
      <c r="F230" s="2158"/>
      <c r="G230" s="2158"/>
      <c r="H230" s="2158"/>
      <c r="I230" s="2158"/>
      <c r="J230" s="2158"/>
      <c r="K230" s="2159"/>
      <c r="L230" s="2158"/>
      <c r="M230" s="2159"/>
      <c r="N230" s="2160">
        <v>472</v>
      </c>
      <c r="O230" s="2161">
        <f>SUMIF('1 BL anterior'!B:B,N230,'1 BL anterior'!E:E)</f>
        <v>0</v>
      </c>
      <c r="P230" s="2147"/>
      <c r="AA230" s="2150"/>
      <c r="AB230" s="2150"/>
      <c r="AC230" s="2162">
        <f t="shared" si="3"/>
        <v>0</v>
      </c>
    </row>
    <row r="231" spans="1:29" ht="15">
      <c r="A231" s="2156"/>
      <c r="B231" s="2156"/>
      <c r="C231" s="2156"/>
      <c r="D231" s="2158" t="s">
        <v>3595</v>
      </c>
      <c r="E231" s="2158"/>
      <c r="F231" s="2158"/>
      <c r="G231" s="2158"/>
      <c r="H231" s="2158"/>
      <c r="I231" s="2158"/>
      <c r="J231" s="2158"/>
      <c r="K231" s="2159"/>
      <c r="L231" s="2158"/>
      <c r="M231" s="2159"/>
      <c r="N231" s="2160">
        <v>473</v>
      </c>
      <c r="O231" s="2161">
        <f>SUMIF('1 BL anterior'!B:B,N231,'1 BL anterior'!E:E)</f>
        <v>0</v>
      </c>
      <c r="P231" s="2147"/>
      <c r="AA231" s="2150"/>
      <c r="AB231" s="2150"/>
      <c r="AC231" s="2162">
        <f t="shared" si="3"/>
        <v>0</v>
      </c>
    </row>
    <row r="232" spans="1:29" ht="15">
      <c r="A232" s="2156"/>
      <c r="B232" s="2156"/>
      <c r="C232" s="2158" t="s">
        <v>3596</v>
      </c>
      <c r="D232" s="2158"/>
      <c r="E232" s="2158"/>
      <c r="F232" s="2158"/>
      <c r="G232" s="2158"/>
      <c r="H232" s="2158"/>
      <c r="I232" s="2158"/>
      <c r="J232" s="2158"/>
      <c r="K232" s="2159"/>
      <c r="L232" s="2158"/>
      <c r="M232" s="2159"/>
      <c r="N232" s="2160">
        <v>474</v>
      </c>
      <c r="O232" s="2161">
        <f>SUMIF('1 BL anterior'!B:B,N232,'1 BL anterior'!E:E)</f>
        <v>0</v>
      </c>
      <c r="P232" s="2147"/>
      <c r="AA232" s="2150"/>
      <c r="AB232" s="2150"/>
      <c r="AC232" s="2162">
        <f t="shared" si="3"/>
        <v>0</v>
      </c>
    </row>
    <row r="233" spans="1:29" ht="15">
      <c r="A233" s="2156"/>
      <c r="B233" s="2156"/>
      <c r="C233" s="2158" t="s">
        <v>3597</v>
      </c>
      <c r="D233" s="2158"/>
      <c r="E233" s="2158"/>
      <c r="F233" s="2158"/>
      <c r="G233" s="2158"/>
      <c r="H233" s="2158"/>
      <c r="I233" s="2158"/>
      <c r="J233" s="2158"/>
      <c r="K233" s="2159"/>
      <c r="L233" s="2158"/>
      <c r="M233" s="2159"/>
      <c r="N233" s="2160">
        <v>475</v>
      </c>
      <c r="O233" s="2161">
        <f>SUMIF('1 BL anterior'!B:B,N233,'1 BL anterior'!E:E)</f>
        <v>0</v>
      </c>
      <c r="P233" s="2147"/>
      <c r="AA233" s="2150"/>
      <c r="AB233" s="2150"/>
      <c r="AC233" s="2162">
        <f t="shared" si="3"/>
        <v>0</v>
      </c>
    </row>
    <row r="234" spans="1:29" ht="15">
      <c r="A234" s="2156"/>
      <c r="B234" s="2156"/>
      <c r="C234" s="2158" t="s">
        <v>3598</v>
      </c>
      <c r="D234" s="2158"/>
      <c r="E234" s="2158"/>
      <c r="F234" s="2158"/>
      <c r="G234" s="2158"/>
      <c r="H234" s="2158"/>
      <c r="I234" s="2158"/>
      <c r="J234" s="2158"/>
      <c r="K234" s="2159"/>
      <c r="L234" s="2158"/>
      <c r="M234" s="2159"/>
      <c r="N234" s="2160">
        <v>476</v>
      </c>
      <c r="O234" s="2161">
        <f>SUMIF('1 BL anterior'!B:B,N234,'1 BL anterior'!E:E)</f>
        <v>0</v>
      </c>
      <c r="P234" s="2147"/>
      <c r="Q234" s="2148" t="s">
        <v>4733</v>
      </c>
      <c r="R234" s="866" t="s">
        <v>4734</v>
      </c>
      <c r="AA234" s="2150"/>
      <c r="AB234" s="2150"/>
      <c r="AC234" s="2162">
        <f t="shared" si="3"/>
        <v>0</v>
      </c>
    </row>
    <row r="235" spans="1:29" ht="15">
      <c r="A235" s="2156"/>
      <c r="B235" s="2163" t="s">
        <v>3581</v>
      </c>
      <c r="C235" s="2163"/>
      <c r="D235" s="2163"/>
      <c r="E235" s="2163"/>
      <c r="F235" s="2163"/>
      <c r="G235" s="2163"/>
      <c r="H235" s="2163"/>
      <c r="I235" s="2163"/>
      <c r="J235" s="2163"/>
      <c r="K235" s="2164"/>
      <c r="L235" s="2163"/>
      <c r="M235" s="2164"/>
      <c r="N235" s="2165" t="s">
        <v>3777</v>
      </c>
      <c r="O235" s="2166">
        <f>+O215+O97</f>
        <v>791948.96800000011</v>
      </c>
      <c r="P235" s="2179">
        <f>+'6 INFORME BALANCES'!I62</f>
        <v>791948.96799999999</v>
      </c>
      <c r="Q235" s="2180">
        <f>+O235-P235</f>
        <v>0</v>
      </c>
      <c r="R235" s="2181"/>
      <c r="AA235" s="2150"/>
      <c r="AB235" s="2150">
        <v>869085.91</v>
      </c>
      <c r="AC235" s="2162">
        <f t="shared" si="3"/>
        <v>-77136.941999999923</v>
      </c>
    </row>
    <row r="236" spans="1:29" ht="15">
      <c r="A236" s="2156"/>
      <c r="B236" s="2149" t="s">
        <v>903</v>
      </c>
      <c r="C236" s="2149"/>
      <c r="D236" s="2149"/>
      <c r="E236" s="2149"/>
      <c r="F236" s="2149"/>
      <c r="G236" s="2149"/>
      <c r="H236" s="2149"/>
      <c r="I236" s="2149"/>
      <c r="J236" s="2149"/>
      <c r="K236" s="2167"/>
      <c r="L236" s="2149"/>
      <c r="M236" s="2167"/>
      <c r="N236" s="2149"/>
      <c r="O236" s="2167"/>
      <c r="P236" s="2147"/>
      <c r="AA236" s="2150"/>
      <c r="AB236" s="2150"/>
      <c r="AC236" s="2162">
        <f t="shared" si="3"/>
        <v>0</v>
      </c>
    </row>
    <row r="237" spans="1:29" ht="15">
      <c r="A237" s="2156"/>
      <c r="B237" s="2156"/>
      <c r="C237" s="2182" t="s">
        <v>904</v>
      </c>
      <c r="D237" s="2183"/>
      <c r="E237" s="2183"/>
      <c r="F237" s="2183"/>
      <c r="G237" s="2183"/>
      <c r="H237" s="2183"/>
      <c r="I237" s="2183"/>
      <c r="J237" s="2183"/>
      <c r="K237" s="2184"/>
      <c r="L237" s="2183"/>
      <c r="M237" s="2184"/>
      <c r="N237" s="2183"/>
      <c r="O237" s="2185"/>
      <c r="P237" s="2147"/>
      <c r="AA237" s="2150"/>
      <c r="AB237" s="2150"/>
      <c r="AC237" s="2162">
        <f t="shared" si="3"/>
        <v>0</v>
      </c>
    </row>
    <row r="238" spans="1:29" ht="15">
      <c r="A238" s="2156"/>
      <c r="B238" s="2156"/>
      <c r="C238" s="2156"/>
      <c r="D238" s="2154" t="s">
        <v>185</v>
      </c>
      <c r="E238" s="2154"/>
      <c r="F238" s="2154"/>
      <c r="G238" s="2154"/>
      <c r="H238" s="2154"/>
      <c r="I238" s="2154"/>
      <c r="J238" s="2154"/>
      <c r="K238" s="2155"/>
      <c r="L238" s="2154"/>
      <c r="M238" s="2155"/>
      <c r="N238" s="2154"/>
      <c r="O238" s="2155"/>
      <c r="P238" s="2147"/>
      <c r="AA238" s="2150"/>
      <c r="AB238" s="2150"/>
      <c r="AC238" s="2162">
        <f t="shared" si="3"/>
        <v>0</v>
      </c>
    </row>
    <row r="239" spans="1:29" ht="15">
      <c r="A239" s="2156"/>
      <c r="B239" s="2156"/>
      <c r="C239" s="2156"/>
      <c r="D239" s="2156"/>
      <c r="E239" s="2154" t="s">
        <v>186</v>
      </c>
      <c r="F239" s="2154"/>
      <c r="G239" s="2154"/>
      <c r="H239" s="2154"/>
      <c r="I239" s="2154"/>
      <c r="J239" s="2154"/>
      <c r="K239" s="2155"/>
      <c r="L239" s="2154"/>
      <c r="M239" s="2155"/>
      <c r="N239" s="2154"/>
      <c r="O239" s="2155"/>
      <c r="P239" s="2147"/>
      <c r="AA239" s="2150"/>
      <c r="AB239" s="2150"/>
      <c r="AC239" s="2162">
        <f t="shared" si="3"/>
        <v>0</v>
      </c>
    </row>
    <row r="240" spans="1:29" ht="15">
      <c r="A240" s="2156"/>
      <c r="B240" s="2156"/>
      <c r="C240" s="2156"/>
      <c r="D240" s="2156"/>
      <c r="E240" s="2156"/>
      <c r="F240" s="2149" t="s">
        <v>127</v>
      </c>
      <c r="G240" s="2149"/>
      <c r="H240" s="2149"/>
      <c r="I240" s="2149"/>
      <c r="J240" s="2149"/>
      <c r="K240" s="2167"/>
      <c r="L240" s="2149"/>
      <c r="M240" s="2167"/>
      <c r="N240" s="2149"/>
      <c r="O240" s="2167"/>
      <c r="P240" s="2147"/>
      <c r="AA240" s="2150"/>
      <c r="AB240" s="2150"/>
      <c r="AC240" s="2162">
        <f t="shared" si="3"/>
        <v>0</v>
      </c>
    </row>
    <row r="241" spans="1:29" ht="15">
      <c r="A241" s="2156"/>
      <c r="B241" s="2156"/>
      <c r="C241" s="2156"/>
      <c r="D241" s="2156"/>
      <c r="E241" s="2156"/>
      <c r="F241" s="2156"/>
      <c r="G241" s="2158" t="s">
        <v>246</v>
      </c>
      <c r="H241" s="2158"/>
      <c r="I241" s="2158"/>
      <c r="J241" s="2158"/>
      <c r="K241" s="2159"/>
      <c r="L241" s="2158"/>
      <c r="M241" s="2159"/>
      <c r="N241" s="2160">
        <v>511</v>
      </c>
      <c r="O241" s="2161">
        <f>SUMIF('1 BL anterior'!B:B,N241,'1 BL anterior'!E:E)</f>
        <v>0</v>
      </c>
      <c r="P241" s="2147"/>
      <c r="AA241" s="2150"/>
      <c r="AB241" s="2150"/>
      <c r="AC241" s="2162">
        <f t="shared" si="3"/>
        <v>0</v>
      </c>
    </row>
    <row r="242" spans="1:29" ht="15">
      <c r="A242" s="2156"/>
      <c r="B242" s="2156"/>
      <c r="C242" s="2156"/>
      <c r="D242" s="2156"/>
      <c r="E242" s="2156"/>
      <c r="F242" s="2156"/>
      <c r="G242" s="2158" t="s">
        <v>3413</v>
      </c>
      <c r="H242" s="2158"/>
      <c r="I242" s="2158"/>
      <c r="J242" s="2158"/>
      <c r="K242" s="2159"/>
      <c r="L242" s="2158"/>
      <c r="M242" s="2159"/>
      <c r="N242" s="2160">
        <v>512</v>
      </c>
      <c r="O242" s="2161">
        <f>SUMIF('1 BL anterior'!B:B,N242,'1 BL anterior'!E:E)</f>
        <v>0</v>
      </c>
      <c r="P242" s="2147"/>
      <c r="AA242" s="2150"/>
      <c r="AB242" s="2150"/>
      <c r="AC242" s="2162">
        <f t="shared" si="3"/>
        <v>0</v>
      </c>
    </row>
    <row r="243" spans="1:29" ht="15">
      <c r="A243" s="2156"/>
      <c r="B243" s="2156"/>
      <c r="C243" s="2156"/>
      <c r="D243" s="2156"/>
      <c r="E243" s="2156"/>
      <c r="F243" s="2149" t="s">
        <v>128</v>
      </c>
      <c r="G243" s="2149"/>
      <c r="H243" s="2149"/>
      <c r="I243" s="2149"/>
      <c r="J243" s="2149"/>
      <c r="K243" s="2167"/>
      <c r="L243" s="2149"/>
      <c r="M243" s="2167"/>
      <c r="N243" s="2149"/>
      <c r="O243" s="2167"/>
      <c r="P243" s="2147"/>
      <c r="AA243" s="2150"/>
      <c r="AB243" s="2150"/>
      <c r="AC243" s="2162">
        <f t="shared" si="3"/>
        <v>0</v>
      </c>
    </row>
    <row r="244" spans="1:29" ht="15">
      <c r="A244" s="2156"/>
      <c r="B244" s="2156"/>
      <c r="C244" s="2156"/>
      <c r="D244" s="2156"/>
      <c r="E244" s="2156"/>
      <c r="F244" s="2156"/>
      <c r="G244" s="2158" t="s">
        <v>246</v>
      </c>
      <c r="H244" s="2158"/>
      <c r="I244" s="2158"/>
      <c r="J244" s="2158"/>
      <c r="K244" s="2159"/>
      <c r="L244" s="2158"/>
      <c r="M244" s="2159"/>
      <c r="N244" s="2160">
        <v>513</v>
      </c>
      <c r="O244" s="2161">
        <f>SUMIF('1 BL anterior'!B:B,N244,'1 BL anterior'!E:E)</f>
        <v>502.04999999975553</v>
      </c>
      <c r="P244" s="2147"/>
      <c r="AA244" s="2150"/>
      <c r="AB244" s="2150"/>
      <c r="AC244" s="2162">
        <f t="shared" si="3"/>
        <v>502.04999999975553</v>
      </c>
    </row>
    <row r="245" spans="1:29" ht="15">
      <c r="A245" s="2156"/>
      <c r="B245" s="2156"/>
      <c r="C245" s="2156"/>
      <c r="D245" s="2156"/>
      <c r="E245" s="2156"/>
      <c r="F245" s="2156"/>
      <c r="G245" s="2158" t="s">
        <v>3413</v>
      </c>
      <c r="H245" s="2158"/>
      <c r="I245" s="2158"/>
      <c r="J245" s="2158"/>
      <c r="K245" s="2159"/>
      <c r="L245" s="2158"/>
      <c r="M245" s="2159"/>
      <c r="N245" s="2160">
        <v>514</v>
      </c>
      <c r="O245" s="2161">
        <f>SUMIF('1 BL anterior'!B:B,N245,'1 BL anterior'!E:E)</f>
        <v>0</v>
      </c>
      <c r="P245" s="2147"/>
      <c r="AA245" s="2150"/>
      <c r="AB245" s="2150"/>
      <c r="AC245" s="2162">
        <f t="shared" si="3"/>
        <v>0</v>
      </c>
    </row>
    <row r="246" spans="1:29" ht="15">
      <c r="A246" s="2156"/>
      <c r="B246" s="2156"/>
      <c r="C246" s="2156"/>
      <c r="D246" s="2156"/>
      <c r="E246" s="2154" t="s">
        <v>905</v>
      </c>
      <c r="F246" s="2154"/>
      <c r="G246" s="2154"/>
      <c r="H246" s="2154"/>
      <c r="I246" s="2154"/>
      <c r="J246" s="2154"/>
      <c r="K246" s="2155"/>
      <c r="L246" s="2154"/>
      <c r="M246" s="2155"/>
      <c r="N246" s="2154"/>
      <c r="O246" s="2155"/>
      <c r="P246" s="2147"/>
      <c r="AA246" s="2150"/>
      <c r="AB246" s="2150"/>
      <c r="AC246" s="2162">
        <f t="shared" si="3"/>
        <v>0</v>
      </c>
    </row>
    <row r="247" spans="1:29" ht="15">
      <c r="A247" s="2156"/>
      <c r="B247" s="2156"/>
      <c r="C247" s="2156"/>
      <c r="D247" s="2156"/>
      <c r="E247" s="2156"/>
      <c r="F247" s="2149" t="s">
        <v>3599</v>
      </c>
      <c r="G247" s="2149"/>
      <c r="H247" s="2149"/>
      <c r="I247" s="2149"/>
      <c r="J247" s="2149"/>
      <c r="K247" s="2167"/>
      <c r="L247" s="2149"/>
      <c r="M247" s="2167"/>
      <c r="N247" s="2149"/>
      <c r="O247" s="2167"/>
      <c r="P247" s="2147"/>
      <c r="AA247" s="2150"/>
      <c r="AB247" s="2150"/>
      <c r="AC247" s="2162">
        <f t="shared" si="3"/>
        <v>0</v>
      </c>
    </row>
    <row r="248" spans="1:29" ht="15">
      <c r="A248" s="2156"/>
      <c r="B248" s="2156"/>
      <c r="C248" s="2156"/>
      <c r="D248" s="2156"/>
      <c r="E248" s="2156"/>
      <c r="F248" s="2156"/>
      <c r="G248" s="2158" t="s">
        <v>246</v>
      </c>
      <c r="H248" s="2158"/>
      <c r="I248" s="2158"/>
      <c r="J248" s="2158"/>
      <c r="K248" s="2159"/>
      <c r="L248" s="2158"/>
      <c r="M248" s="2159"/>
      <c r="N248" s="2160">
        <v>515</v>
      </c>
      <c r="O248" s="2161">
        <f>SUMIF('1 BL anterior'!B:B,N248,'1 BL anterior'!E:E)</f>
        <v>0</v>
      </c>
      <c r="P248" s="2147"/>
      <c r="AA248" s="2150"/>
      <c r="AB248" s="2150"/>
      <c r="AC248" s="2162">
        <f t="shared" si="3"/>
        <v>0</v>
      </c>
    </row>
    <row r="249" spans="1:29" ht="15">
      <c r="A249" s="2156"/>
      <c r="B249" s="2156"/>
      <c r="C249" s="2156"/>
      <c r="D249" s="2156"/>
      <c r="E249" s="2156"/>
      <c r="F249" s="2156"/>
      <c r="G249" s="2158" t="s">
        <v>3413</v>
      </c>
      <c r="H249" s="2158"/>
      <c r="I249" s="2158"/>
      <c r="J249" s="2158"/>
      <c r="K249" s="2159"/>
      <c r="L249" s="2158"/>
      <c r="M249" s="2159"/>
      <c r="N249" s="2160">
        <v>516</v>
      </c>
      <c r="O249" s="2161">
        <f>SUMIF('1 BL anterior'!B:B,N249,'1 BL anterior'!E:E)</f>
        <v>0</v>
      </c>
      <c r="P249" s="2147"/>
      <c r="AA249" s="2150"/>
      <c r="AB249" s="2150"/>
      <c r="AC249" s="2162">
        <f t="shared" si="3"/>
        <v>0</v>
      </c>
    </row>
    <row r="250" spans="1:29" ht="15">
      <c r="A250" s="2156"/>
      <c r="B250" s="2156"/>
      <c r="C250" s="2156"/>
      <c r="D250" s="2156"/>
      <c r="E250" s="2156"/>
      <c r="F250" s="2149" t="s">
        <v>906</v>
      </c>
      <c r="G250" s="2149"/>
      <c r="H250" s="2149"/>
      <c r="I250" s="2149"/>
      <c r="J250" s="2149"/>
      <c r="K250" s="2167"/>
      <c r="L250" s="2149"/>
      <c r="M250" s="2167"/>
      <c r="N250" s="2149"/>
      <c r="O250" s="2167"/>
      <c r="P250" s="2147"/>
      <c r="AA250" s="2150"/>
      <c r="AB250" s="2150"/>
      <c r="AC250" s="2162">
        <f t="shared" si="3"/>
        <v>0</v>
      </c>
    </row>
    <row r="251" spans="1:29" ht="15">
      <c r="A251" s="2156"/>
      <c r="B251" s="2156"/>
      <c r="C251" s="2156"/>
      <c r="D251" s="2156"/>
      <c r="E251" s="2156"/>
      <c r="F251" s="2156"/>
      <c r="G251" s="2158" t="s">
        <v>3526</v>
      </c>
      <c r="H251" s="2158"/>
      <c r="I251" s="2158"/>
      <c r="J251" s="2158"/>
      <c r="K251" s="2159"/>
      <c r="L251" s="2158"/>
      <c r="M251" s="2159"/>
      <c r="N251" s="2160">
        <v>517</v>
      </c>
      <c r="O251" s="2161">
        <f>SUMIF('1 BL anterior'!B:B,N251,'1 BL anterior'!E:E)</f>
        <v>0</v>
      </c>
      <c r="P251" s="2147"/>
      <c r="AA251" s="2150"/>
      <c r="AB251" s="2150"/>
      <c r="AC251" s="2162">
        <f t="shared" si="3"/>
        <v>0</v>
      </c>
    </row>
    <row r="252" spans="1:29" ht="15">
      <c r="A252" s="2156"/>
      <c r="B252" s="2156"/>
      <c r="C252" s="2156"/>
      <c r="D252" s="2156"/>
      <c r="E252" s="2156"/>
      <c r="F252" s="2156"/>
      <c r="G252" s="2158" t="s">
        <v>3527</v>
      </c>
      <c r="H252" s="2158"/>
      <c r="I252" s="2158"/>
      <c r="J252" s="2158"/>
      <c r="K252" s="2159"/>
      <c r="L252" s="2158"/>
      <c r="M252" s="2159"/>
      <c r="N252" s="2160">
        <v>518</v>
      </c>
      <c r="O252" s="2161">
        <f>SUMIF('1 BL anterior'!B:B,N252,'1 BL anterior'!E:E)</f>
        <v>0</v>
      </c>
      <c r="P252" s="2147"/>
      <c r="AA252" s="2150"/>
      <c r="AB252" s="2150"/>
      <c r="AC252" s="2162">
        <f t="shared" si="3"/>
        <v>0</v>
      </c>
    </row>
    <row r="253" spans="1:29" ht="15">
      <c r="A253" s="2156"/>
      <c r="B253" s="2156"/>
      <c r="C253" s="2156"/>
      <c r="D253" s="2156"/>
      <c r="E253" s="2156"/>
      <c r="F253" s="2149" t="s">
        <v>152</v>
      </c>
      <c r="G253" s="2149"/>
      <c r="H253" s="2149"/>
      <c r="I253" s="2149"/>
      <c r="J253" s="2149"/>
      <c r="K253" s="2167"/>
      <c r="L253" s="2149"/>
      <c r="M253" s="2167"/>
      <c r="N253" s="2149"/>
      <c r="O253" s="2167"/>
      <c r="P253" s="2147"/>
      <c r="AA253" s="2150"/>
      <c r="AB253" s="2150"/>
      <c r="AC253" s="2162">
        <f t="shared" si="3"/>
        <v>0</v>
      </c>
    </row>
    <row r="254" spans="1:29" ht="15">
      <c r="A254" s="2156"/>
      <c r="B254" s="2156"/>
      <c r="C254" s="2156"/>
      <c r="D254" s="2156"/>
      <c r="E254" s="2156"/>
      <c r="F254" s="2156"/>
      <c r="G254" s="2158" t="s">
        <v>246</v>
      </c>
      <c r="H254" s="2158"/>
      <c r="I254" s="2158"/>
      <c r="J254" s="2158"/>
      <c r="K254" s="2159"/>
      <c r="L254" s="2158"/>
      <c r="M254" s="2159"/>
      <c r="N254" s="2160">
        <v>519</v>
      </c>
      <c r="O254" s="2161">
        <f>SUMIF('1 BL anterior'!B:B,N254,'1 BL anterior'!E:E)</f>
        <v>0</v>
      </c>
      <c r="P254" s="2147"/>
      <c r="AA254" s="2150"/>
      <c r="AB254" s="2150"/>
      <c r="AC254" s="2162">
        <f t="shared" si="3"/>
        <v>0</v>
      </c>
    </row>
    <row r="255" spans="1:29" ht="15">
      <c r="A255" s="2156"/>
      <c r="B255" s="2156"/>
      <c r="C255" s="2156"/>
      <c r="D255" s="2156"/>
      <c r="E255" s="2156"/>
      <c r="F255" s="2156"/>
      <c r="G255" s="2158" t="s">
        <v>3413</v>
      </c>
      <c r="H255" s="2158"/>
      <c r="I255" s="2158"/>
      <c r="J255" s="2158"/>
      <c r="K255" s="2159"/>
      <c r="L255" s="2158"/>
      <c r="M255" s="2159"/>
      <c r="N255" s="2160">
        <v>520</v>
      </c>
      <c r="O255" s="2161">
        <f>SUMIF('1 BL anterior'!B:B,N255,'1 BL anterior'!E:E)</f>
        <v>0</v>
      </c>
      <c r="P255" s="2147"/>
      <c r="AA255" s="2150"/>
      <c r="AB255" s="2150"/>
      <c r="AC255" s="2162">
        <f t="shared" si="3"/>
        <v>0</v>
      </c>
    </row>
    <row r="256" spans="1:29" ht="15">
      <c r="A256" s="2156"/>
      <c r="B256" s="2156"/>
      <c r="C256" s="2156"/>
      <c r="D256" s="2156"/>
      <c r="E256" s="2156"/>
      <c r="F256" s="2149" t="s">
        <v>252</v>
      </c>
      <c r="G256" s="2149"/>
      <c r="H256" s="2149"/>
      <c r="I256" s="2149"/>
      <c r="J256" s="2149"/>
      <c r="K256" s="2167"/>
      <c r="L256" s="2149"/>
      <c r="M256" s="2167"/>
      <c r="N256" s="2149"/>
      <c r="O256" s="2167"/>
      <c r="P256" s="2147"/>
      <c r="AA256" s="2150"/>
      <c r="AB256" s="2150"/>
      <c r="AC256" s="2162">
        <f t="shared" si="3"/>
        <v>0</v>
      </c>
    </row>
    <row r="257" spans="1:29" ht="15">
      <c r="A257" s="2156"/>
      <c r="B257" s="2156"/>
      <c r="C257" s="2156"/>
      <c r="D257" s="2156"/>
      <c r="E257" s="2156"/>
      <c r="F257" s="2156"/>
      <c r="G257" s="2158" t="s">
        <v>246</v>
      </c>
      <c r="H257" s="2158"/>
      <c r="I257" s="2158"/>
      <c r="J257" s="2158"/>
      <c r="K257" s="2159"/>
      <c r="L257" s="2158"/>
      <c r="M257" s="2159"/>
      <c r="N257" s="2160">
        <v>521</v>
      </c>
      <c r="O257" s="2161">
        <f>SUMIF('1 BL anterior'!B:B,N257,'1 BL anterior'!E:E)</f>
        <v>0</v>
      </c>
      <c r="P257" s="2147"/>
      <c r="AA257" s="2150"/>
      <c r="AB257" s="2150"/>
      <c r="AC257" s="2162">
        <f t="shared" si="3"/>
        <v>0</v>
      </c>
    </row>
    <row r="258" spans="1:29" ht="15">
      <c r="A258" s="2156"/>
      <c r="B258" s="2156"/>
      <c r="C258" s="2156"/>
      <c r="D258" s="2156"/>
      <c r="E258" s="2156"/>
      <c r="F258" s="2156"/>
      <c r="G258" s="2158" t="s">
        <v>3413</v>
      </c>
      <c r="H258" s="2158"/>
      <c r="I258" s="2158"/>
      <c r="J258" s="2158"/>
      <c r="K258" s="2159"/>
      <c r="L258" s="2158"/>
      <c r="M258" s="2159"/>
      <c r="N258" s="2160">
        <v>522</v>
      </c>
      <c r="O258" s="2161">
        <f>SUMIF('1 BL anterior'!B:B,N258,'1 BL anterior'!E:E)</f>
        <v>0</v>
      </c>
      <c r="P258" s="2147"/>
      <c r="AA258" s="2150"/>
      <c r="AB258" s="2150"/>
      <c r="AC258" s="2162">
        <f t="shared" si="3"/>
        <v>0</v>
      </c>
    </row>
    <row r="259" spans="1:29" ht="15">
      <c r="A259" s="2156"/>
      <c r="B259" s="2156"/>
      <c r="C259" s="2156"/>
      <c r="D259" s="2154" t="s">
        <v>3600</v>
      </c>
      <c r="E259" s="2154"/>
      <c r="F259" s="2154"/>
      <c r="G259" s="2154"/>
      <c r="H259" s="2154"/>
      <c r="I259" s="2154"/>
      <c r="J259" s="2154"/>
      <c r="K259" s="2155"/>
      <c r="L259" s="2154"/>
      <c r="M259" s="2155"/>
      <c r="N259" s="2154"/>
      <c r="O259" s="2155"/>
      <c r="P259" s="2147"/>
      <c r="AA259" s="2150"/>
      <c r="AB259" s="2150"/>
      <c r="AC259" s="2162">
        <f t="shared" si="3"/>
        <v>0</v>
      </c>
    </row>
    <row r="260" spans="1:29" ht="15">
      <c r="A260" s="2156"/>
      <c r="B260" s="2156"/>
      <c r="C260" s="2156"/>
      <c r="D260" s="2156"/>
      <c r="E260" s="2149" t="s">
        <v>127</v>
      </c>
      <c r="F260" s="2149"/>
      <c r="G260" s="2149"/>
      <c r="H260" s="2149"/>
      <c r="I260" s="2149"/>
      <c r="J260" s="2149"/>
      <c r="K260" s="2167"/>
      <c r="L260" s="2149"/>
      <c r="M260" s="2167"/>
      <c r="N260" s="2149"/>
      <c r="O260" s="2167"/>
      <c r="P260" s="2147"/>
      <c r="AA260" s="2150"/>
      <c r="AB260" s="2150"/>
      <c r="AC260" s="2162">
        <f t="shared" si="3"/>
        <v>0</v>
      </c>
    </row>
    <row r="261" spans="1:29" ht="15">
      <c r="A261" s="2156"/>
      <c r="B261" s="2156"/>
      <c r="C261" s="2156"/>
      <c r="D261" s="2156"/>
      <c r="E261" s="2156"/>
      <c r="F261" s="2158" t="s">
        <v>246</v>
      </c>
      <c r="G261" s="2158"/>
      <c r="H261" s="2158"/>
      <c r="I261" s="2158"/>
      <c r="J261" s="2158"/>
      <c r="K261" s="2159"/>
      <c r="L261" s="2158"/>
      <c r="M261" s="2159"/>
      <c r="N261" s="2160">
        <v>523</v>
      </c>
      <c r="O261" s="2161">
        <f>SUMIF('1 BL anterior'!B:B,N261,'1 BL anterior'!E:E)</f>
        <v>0</v>
      </c>
      <c r="P261" s="2147"/>
      <c r="AA261" s="2150"/>
      <c r="AB261" s="2150"/>
      <c r="AC261" s="2162">
        <f t="shared" si="3"/>
        <v>0</v>
      </c>
    </row>
    <row r="262" spans="1:29" ht="15">
      <c r="A262" s="2156"/>
      <c r="B262" s="2156"/>
      <c r="C262" s="2156"/>
      <c r="D262" s="2156"/>
      <c r="E262" s="2156"/>
      <c r="F262" s="2158" t="s">
        <v>3413</v>
      </c>
      <c r="G262" s="2158"/>
      <c r="H262" s="2158"/>
      <c r="I262" s="2158"/>
      <c r="J262" s="2158"/>
      <c r="K262" s="2159"/>
      <c r="L262" s="2158"/>
      <c r="M262" s="2159"/>
      <c r="N262" s="2160">
        <v>524</v>
      </c>
      <c r="O262" s="2161">
        <f>SUMIF('1 BL anterior'!B:B,N262,'1 BL anterior'!E:E)</f>
        <v>0</v>
      </c>
      <c r="P262" s="2147"/>
      <c r="AA262" s="2150"/>
      <c r="AB262" s="2150"/>
      <c r="AC262" s="2162">
        <f t="shared" ref="AC262:AC325" si="4">+O262-AA262-AB262</f>
        <v>0</v>
      </c>
    </row>
    <row r="263" spans="1:29" ht="15">
      <c r="A263" s="2156"/>
      <c r="B263" s="2156"/>
      <c r="C263" s="2156"/>
      <c r="D263" s="2156"/>
      <c r="E263" s="2149" t="s">
        <v>128</v>
      </c>
      <c r="F263" s="2149"/>
      <c r="G263" s="2149"/>
      <c r="H263" s="2149"/>
      <c r="I263" s="2149"/>
      <c r="J263" s="2149"/>
      <c r="K263" s="2167"/>
      <c r="L263" s="2149"/>
      <c r="M263" s="2167"/>
      <c r="N263" s="2149"/>
      <c r="O263" s="2167"/>
      <c r="P263" s="2147"/>
      <c r="AA263" s="2150"/>
      <c r="AB263" s="2150"/>
      <c r="AC263" s="2162">
        <f t="shared" si="4"/>
        <v>0</v>
      </c>
    </row>
    <row r="264" spans="1:29" ht="15">
      <c r="A264" s="2156"/>
      <c r="B264" s="2156"/>
      <c r="C264" s="2156"/>
      <c r="D264" s="2156"/>
      <c r="E264" s="2156"/>
      <c r="F264" s="2158" t="s">
        <v>246</v>
      </c>
      <c r="G264" s="2158"/>
      <c r="H264" s="2158"/>
      <c r="I264" s="2158"/>
      <c r="J264" s="2158"/>
      <c r="K264" s="2159"/>
      <c r="L264" s="2158"/>
      <c r="M264" s="2159"/>
      <c r="N264" s="2160">
        <v>525</v>
      </c>
      <c r="O264" s="2161">
        <f>SUMIF('1 BL anterior'!B:B,N264,'1 BL anterior'!E:E)</f>
        <v>0</v>
      </c>
      <c r="P264" s="2147"/>
      <c r="AA264" s="2150"/>
      <c r="AB264" s="2150">
        <v>41453.53</v>
      </c>
      <c r="AC264" s="2162">
        <f t="shared" si="4"/>
        <v>-41453.53</v>
      </c>
    </row>
    <row r="265" spans="1:29" ht="15">
      <c r="A265" s="2156"/>
      <c r="B265" s="2156"/>
      <c r="C265" s="2156"/>
      <c r="D265" s="2156"/>
      <c r="E265" s="2156"/>
      <c r="F265" s="2158" t="s">
        <v>3413</v>
      </c>
      <c r="G265" s="2158"/>
      <c r="H265" s="2158"/>
      <c r="I265" s="2158"/>
      <c r="J265" s="2158"/>
      <c r="K265" s="2159"/>
      <c r="L265" s="2158"/>
      <c r="M265" s="2159"/>
      <c r="N265" s="2160">
        <v>526</v>
      </c>
      <c r="O265" s="2161">
        <f>SUMIF('1 BL anterior'!B:B,N265,'1 BL anterior'!E:E)</f>
        <v>0</v>
      </c>
      <c r="P265" s="2147"/>
      <c r="AA265" s="2150"/>
      <c r="AB265" s="2150"/>
      <c r="AC265" s="2162">
        <f t="shared" si="4"/>
        <v>0</v>
      </c>
    </row>
    <row r="266" spans="1:29" ht="15">
      <c r="A266" s="2156"/>
      <c r="B266" s="2156"/>
      <c r="C266" s="2156"/>
      <c r="D266" s="2156" t="s">
        <v>3601</v>
      </c>
      <c r="E266" s="2156"/>
      <c r="F266" s="2156"/>
      <c r="G266" s="2156"/>
      <c r="H266" s="2156"/>
      <c r="I266" s="2156"/>
      <c r="J266" s="2156"/>
      <c r="K266" s="2178"/>
      <c r="L266" s="2156"/>
      <c r="M266" s="2178"/>
      <c r="N266" s="2160">
        <v>527</v>
      </c>
      <c r="O266" s="2161">
        <f>SUMIF('1 BL anterior'!B:B,N266,'1 BL anterior'!E:E)</f>
        <v>0</v>
      </c>
      <c r="P266" s="2147"/>
      <c r="AA266" s="2150"/>
      <c r="AB266" s="2150"/>
      <c r="AC266" s="2162">
        <f t="shared" si="4"/>
        <v>0</v>
      </c>
    </row>
    <row r="267" spans="1:29" ht="15">
      <c r="A267" s="2156"/>
      <c r="B267" s="2156"/>
      <c r="C267" s="2156"/>
      <c r="D267" s="2156" t="s">
        <v>3602</v>
      </c>
      <c r="E267" s="2156"/>
      <c r="F267" s="2156"/>
      <c r="G267" s="2156"/>
      <c r="H267" s="2156"/>
      <c r="I267" s="2156"/>
      <c r="J267" s="2156"/>
      <c r="K267" s="2178"/>
      <c r="L267" s="2156"/>
      <c r="M267" s="2178"/>
      <c r="N267" s="2160">
        <v>528</v>
      </c>
      <c r="O267" s="2161">
        <f>SUMIF('1 BL anterior'!B:B,N267,'1 BL anterior'!E:E)</f>
        <v>0</v>
      </c>
      <c r="P267" s="2147"/>
      <c r="AA267" s="2150"/>
      <c r="AB267" s="2150"/>
      <c r="AC267" s="2162">
        <f t="shared" si="4"/>
        <v>0</v>
      </c>
    </row>
    <row r="268" spans="1:29" ht="15">
      <c r="A268" s="2156"/>
      <c r="B268" s="2156"/>
      <c r="C268" s="2156"/>
      <c r="D268" s="2154" t="s">
        <v>148</v>
      </c>
      <c r="E268" s="2154"/>
      <c r="F268" s="2154"/>
      <c r="G268" s="2154"/>
      <c r="H268" s="2154"/>
      <c r="I268" s="2154"/>
      <c r="J268" s="2154"/>
      <c r="K268" s="2155"/>
      <c r="L268" s="2154"/>
      <c r="M268" s="2155"/>
      <c r="N268" s="2154"/>
      <c r="O268" s="2155"/>
      <c r="P268" s="2147"/>
      <c r="AA268" s="2150"/>
      <c r="AB268" s="2150"/>
      <c r="AC268" s="2162">
        <f t="shared" si="4"/>
        <v>0</v>
      </c>
    </row>
    <row r="269" spans="1:29" ht="15">
      <c r="A269" s="2156"/>
      <c r="B269" s="2156"/>
      <c r="C269" s="2156"/>
      <c r="D269" s="2156"/>
      <c r="E269" s="2158" t="s">
        <v>261</v>
      </c>
      <c r="F269" s="2158"/>
      <c r="G269" s="2158"/>
      <c r="H269" s="2158"/>
      <c r="I269" s="2158"/>
      <c r="J269" s="2158"/>
      <c r="K269" s="2159"/>
      <c r="L269" s="2158"/>
      <c r="M269" s="2159"/>
      <c r="N269" s="2160">
        <v>529</v>
      </c>
      <c r="O269" s="2161">
        <f>SUMIF('1 BL anterior'!B:B,N269,'1 BL anterior'!E:E)</f>
        <v>0</v>
      </c>
      <c r="P269" s="2147"/>
      <c r="AA269" s="2150"/>
      <c r="AB269" s="2150"/>
      <c r="AC269" s="2162">
        <f t="shared" si="4"/>
        <v>0</v>
      </c>
    </row>
    <row r="270" spans="1:29" ht="15">
      <c r="A270" s="2156"/>
      <c r="B270" s="2156"/>
      <c r="C270" s="2156"/>
      <c r="D270" s="2156"/>
      <c r="E270" s="2158" t="s">
        <v>263</v>
      </c>
      <c r="F270" s="2158"/>
      <c r="G270" s="2158"/>
      <c r="H270" s="2158"/>
      <c r="I270" s="2158"/>
      <c r="J270" s="2158"/>
      <c r="K270" s="2159"/>
      <c r="L270" s="2158"/>
      <c r="M270" s="2159"/>
      <c r="N270" s="2160">
        <v>530</v>
      </c>
      <c r="O270" s="2161">
        <f>SUMIF('1 BL anterior'!B:B,N270,'1 BL anterior'!E:E)</f>
        <v>0</v>
      </c>
      <c r="P270" s="2147"/>
      <c r="AA270" s="2150"/>
      <c r="AB270" s="2150"/>
      <c r="AC270" s="2162">
        <f t="shared" si="4"/>
        <v>0</v>
      </c>
    </row>
    <row r="271" spans="1:29" ht="15">
      <c r="A271" s="2156"/>
      <c r="B271" s="2156"/>
      <c r="C271" s="2156"/>
      <c r="D271" s="2156" t="s">
        <v>3603</v>
      </c>
      <c r="E271" s="2156"/>
      <c r="F271" s="2156"/>
      <c r="G271" s="2156"/>
      <c r="H271" s="2156"/>
      <c r="I271" s="2156"/>
      <c r="J271" s="2156"/>
      <c r="K271" s="2178"/>
      <c r="L271" s="2156"/>
      <c r="M271" s="2178"/>
      <c r="N271" s="2160">
        <v>531</v>
      </c>
      <c r="O271" s="2161">
        <f>SUMIF('1 BL anterior'!B:B,N271,'1 BL anterior'!E:E)</f>
        <v>0</v>
      </c>
      <c r="P271" s="2147"/>
      <c r="AA271" s="2150"/>
      <c r="AB271" s="2150"/>
      <c r="AC271" s="2162">
        <f t="shared" si="4"/>
        <v>0</v>
      </c>
    </row>
    <row r="272" spans="1:29" ht="15">
      <c r="A272" s="2156"/>
      <c r="B272" s="2156"/>
      <c r="C272" s="2156"/>
      <c r="D272" s="2156" t="s">
        <v>3604</v>
      </c>
      <c r="E272" s="2156"/>
      <c r="F272" s="2156"/>
      <c r="G272" s="2156"/>
      <c r="H272" s="2156"/>
      <c r="I272" s="2156"/>
      <c r="J272" s="2156"/>
      <c r="K272" s="2178"/>
      <c r="L272" s="2156"/>
      <c r="M272" s="2178"/>
      <c r="N272" s="2160">
        <v>532</v>
      </c>
      <c r="O272" s="2161">
        <f>SUMIF('1 BL anterior'!B:B,N272,'1 BL anterior'!E:E)</f>
        <v>0</v>
      </c>
      <c r="P272" s="2147"/>
      <c r="AA272" s="2150"/>
      <c r="AB272" s="2150"/>
      <c r="AC272" s="2162">
        <f t="shared" si="4"/>
        <v>0</v>
      </c>
    </row>
    <row r="273" spans="1:29" ht="15">
      <c r="A273" s="2156"/>
      <c r="B273" s="2156"/>
      <c r="C273" s="2156"/>
      <c r="D273" s="2154" t="s">
        <v>190</v>
      </c>
      <c r="E273" s="2154"/>
      <c r="F273" s="2154"/>
      <c r="G273" s="2154"/>
      <c r="H273" s="2154"/>
      <c r="I273" s="2154"/>
      <c r="J273" s="2154"/>
      <c r="K273" s="2155"/>
      <c r="L273" s="2154"/>
      <c r="M273" s="2155"/>
      <c r="N273" s="2154"/>
      <c r="O273" s="2155"/>
      <c r="P273" s="2147"/>
      <c r="AA273" s="2150"/>
      <c r="AB273" s="2150"/>
      <c r="AC273" s="2162">
        <f t="shared" si="4"/>
        <v>0</v>
      </c>
    </row>
    <row r="274" spans="1:29" ht="15">
      <c r="A274" s="2156"/>
      <c r="B274" s="2156"/>
      <c r="C274" s="2156"/>
      <c r="D274" s="2156"/>
      <c r="E274" s="2158" t="s">
        <v>3605</v>
      </c>
      <c r="F274" s="2158"/>
      <c r="G274" s="2158"/>
      <c r="H274" s="2158"/>
      <c r="I274" s="2158"/>
      <c r="J274" s="2158"/>
      <c r="K274" s="2159"/>
      <c r="L274" s="2158"/>
      <c r="M274" s="2159"/>
      <c r="N274" s="2160">
        <v>533</v>
      </c>
      <c r="O274" s="2161">
        <f>SUMIF('1 BL anterior'!B:B,N274,'1 BL anterior'!E:E)</f>
        <v>0</v>
      </c>
      <c r="P274" s="2147"/>
      <c r="AA274" s="2150"/>
      <c r="AB274" s="2150"/>
      <c r="AC274" s="2162">
        <f t="shared" si="4"/>
        <v>0</v>
      </c>
    </row>
    <row r="275" spans="1:29" ht="15">
      <c r="A275" s="2156"/>
      <c r="B275" s="2156"/>
      <c r="C275" s="2156"/>
      <c r="D275" s="2156"/>
      <c r="E275" s="2158" t="s">
        <v>3606</v>
      </c>
      <c r="F275" s="2158"/>
      <c r="G275" s="2158"/>
      <c r="H275" s="2158"/>
      <c r="I275" s="2158"/>
      <c r="J275" s="2158"/>
      <c r="K275" s="2159"/>
      <c r="L275" s="2158"/>
      <c r="M275" s="2159"/>
      <c r="N275" s="2160">
        <v>534</v>
      </c>
      <c r="O275" s="2161">
        <f>SUMIF('1 BL anterior'!B:B,N275,'1 BL anterior'!E:E)</f>
        <v>0</v>
      </c>
      <c r="P275" s="2147"/>
      <c r="AA275" s="2150"/>
      <c r="AB275" s="2150"/>
      <c r="AC275" s="2162">
        <f t="shared" si="4"/>
        <v>0</v>
      </c>
    </row>
    <row r="276" spans="1:29" ht="15">
      <c r="A276" s="2156"/>
      <c r="B276" s="2156"/>
      <c r="C276" s="2156"/>
      <c r="D276" s="2156"/>
      <c r="E276" s="2158" t="s">
        <v>259</v>
      </c>
      <c r="F276" s="2158"/>
      <c r="G276" s="2158"/>
      <c r="H276" s="2158"/>
      <c r="I276" s="2158"/>
      <c r="J276" s="2158"/>
      <c r="K276" s="2159"/>
      <c r="L276" s="2158"/>
      <c r="M276" s="2159"/>
      <c r="N276" s="2160">
        <v>535</v>
      </c>
      <c r="O276" s="2161">
        <f>SUMIF('1 BL anterior'!B:B,N276,'1 BL anterior'!E:E)</f>
        <v>0</v>
      </c>
      <c r="P276" s="2147"/>
      <c r="AA276" s="2150"/>
      <c r="AB276" s="2150"/>
      <c r="AC276" s="2162">
        <f t="shared" si="4"/>
        <v>0</v>
      </c>
    </row>
    <row r="277" spans="1:29" ht="15">
      <c r="A277" s="2156"/>
      <c r="B277" s="2156"/>
      <c r="C277" s="2156"/>
      <c r="D277" s="2156"/>
      <c r="E277" s="2158" t="s">
        <v>3607</v>
      </c>
      <c r="F277" s="2158"/>
      <c r="G277" s="2158"/>
      <c r="H277" s="2158"/>
      <c r="I277" s="2158"/>
      <c r="J277" s="2158"/>
      <c r="K277" s="2159"/>
      <c r="L277" s="2158"/>
      <c r="M277" s="2159"/>
      <c r="N277" s="2160">
        <v>536</v>
      </c>
      <c r="O277" s="2161">
        <f>SUMIF('1 BL anterior'!B:B,N277,'1 BL anterior'!E:E)</f>
        <v>0</v>
      </c>
      <c r="P277" s="2147"/>
      <c r="AA277" s="2150"/>
      <c r="AB277" s="2150"/>
      <c r="AC277" s="2162">
        <f t="shared" si="4"/>
        <v>0</v>
      </c>
    </row>
    <row r="278" spans="1:29" ht="15">
      <c r="A278" s="2156"/>
      <c r="B278" s="2156"/>
      <c r="C278" s="2156"/>
      <c r="D278" s="2182" t="s">
        <v>191</v>
      </c>
      <c r="E278" s="2183"/>
      <c r="F278" s="2183"/>
      <c r="G278" s="2183"/>
      <c r="H278" s="2183"/>
      <c r="I278" s="2183"/>
      <c r="J278" s="2183"/>
      <c r="K278" s="2184"/>
      <c r="L278" s="2183"/>
      <c r="M278" s="2184"/>
      <c r="N278" s="2183"/>
      <c r="O278" s="2185"/>
      <c r="P278" s="2147"/>
      <c r="AA278" s="2150"/>
      <c r="AB278" s="2150"/>
      <c r="AC278" s="2162">
        <f t="shared" si="4"/>
        <v>0</v>
      </c>
    </row>
    <row r="279" spans="1:29" ht="15">
      <c r="A279" s="2156"/>
      <c r="B279" s="2156"/>
      <c r="C279" s="2156"/>
      <c r="D279" s="2156"/>
      <c r="E279" s="2158" t="s">
        <v>380</v>
      </c>
      <c r="F279" s="2158"/>
      <c r="G279" s="2158"/>
      <c r="H279" s="2158"/>
      <c r="I279" s="2158"/>
      <c r="J279" s="2158"/>
      <c r="K279" s="2159"/>
      <c r="L279" s="2158"/>
      <c r="M279" s="2159"/>
      <c r="N279" s="2160">
        <v>537</v>
      </c>
      <c r="O279" s="2161">
        <f>SUMIF('1 BL anterior'!B:B,N279,'1 BL anterior'!E:E)</f>
        <v>0</v>
      </c>
      <c r="P279" s="2147"/>
      <c r="AA279" s="2150"/>
      <c r="AB279" s="2150"/>
      <c r="AC279" s="2162">
        <f t="shared" si="4"/>
        <v>0</v>
      </c>
    </row>
    <row r="280" spans="1:29" ht="15">
      <c r="A280" s="2156"/>
      <c r="B280" s="2156"/>
      <c r="C280" s="2156"/>
      <c r="D280" s="2156"/>
      <c r="E280" s="2158" t="s">
        <v>381</v>
      </c>
      <c r="F280" s="2158"/>
      <c r="G280" s="2158"/>
      <c r="H280" s="2158"/>
      <c r="I280" s="2158"/>
      <c r="J280" s="2158"/>
      <c r="K280" s="2159"/>
      <c r="L280" s="2158"/>
      <c r="M280" s="2159"/>
      <c r="N280" s="2160">
        <v>538</v>
      </c>
      <c r="O280" s="2161">
        <f>SUMIF('1 BL anterior'!B:B,N280,'1 BL anterior'!E:E)</f>
        <v>0</v>
      </c>
      <c r="P280" s="2147"/>
      <c r="AA280" s="2150"/>
      <c r="AB280" s="2150"/>
      <c r="AC280" s="2162">
        <f t="shared" si="4"/>
        <v>0</v>
      </c>
    </row>
    <row r="281" spans="1:29" ht="15">
      <c r="A281" s="2156"/>
      <c r="B281" s="2156"/>
      <c r="C281" s="2156"/>
      <c r="D281" s="2156"/>
      <c r="E281" s="2158" t="s">
        <v>382</v>
      </c>
      <c r="F281" s="2158"/>
      <c r="G281" s="2158"/>
      <c r="H281" s="2158"/>
      <c r="I281" s="2158"/>
      <c r="J281" s="2158"/>
      <c r="K281" s="2159"/>
      <c r="L281" s="2158"/>
      <c r="M281" s="2159"/>
      <c r="N281" s="2160">
        <v>539</v>
      </c>
      <c r="O281" s="2161">
        <f>SUMIF('1 BL anterior'!B:B,N281,'1 BL anterior'!E:E)</f>
        <v>0</v>
      </c>
      <c r="P281" s="2147"/>
      <c r="AA281" s="2150"/>
      <c r="AB281" s="2150"/>
      <c r="AC281" s="2162">
        <f t="shared" si="4"/>
        <v>0</v>
      </c>
    </row>
    <row r="282" spans="1:29" ht="15">
      <c r="A282" s="2156"/>
      <c r="B282" s="2156"/>
      <c r="C282" s="2156"/>
      <c r="D282" s="2156"/>
      <c r="E282" s="2158" t="s">
        <v>383</v>
      </c>
      <c r="F282" s="2158"/>
      <c r="G282" s="2158"/>
      <c r="H282" s="2158"/>
      <c r="I282" s="2158"/>
      <c r="J282" s="2158"/>
      <c r="K282" s="2159"/>
      <c r="L282" s="2158"/>
      <c r="M282" s="2159"/>
      <c r="N282" s="2160">
        <v>540</v>
      </c>
      <c r="O282" s="2161">
        <f>SUMIF('1 BL anterior'!B:B,N282,'1 BL anterior'!E:E)</f>
        <v>0</v>
      </c>
      <c r="P282" s="2147"/>
      <c r="AA282" s="2150"/>
      <c r="AB282" s="2150"/>
      <c r="AC282" s="2162">
        <f t="shared" si="4"/>
        <v>0</v>
      </c>
    </row>
    <row r="283" spans="1:29" ht="15">
      <c r="A283" s="2156"/>
      <c r="B283" s="2156"/>
      <c r="C283" s="2156"/>
      <c r="D283" s="2156"/>
      <c r="E283" s="2158" t="s">
        <v>384</v>
      </c>
      <c r="F283" s="2158"/>
      <c r="G283" s="2158"/>
      <c r="H283" s="2158"/>
      <c r="I283" s="2158"/>
      <c r="J283" s="2158"/>
      <c r="K283" s="2159"/>
      <c r="L283" s="2158"/>
      <c r="M283" s="2159"/>
      <c r="N283" s="2160">
        <v>541</v>
      </c>
      <c r="O283" s="2161">
        <f>SUMIF('1 BL anterior'!B:B,N283,'1 BL anterior'!E:E)</f>
        <v>0</v>
      </c>
      <c r="P283" s="2147"/>
      <c r="AA283" s="2150"/>
      <c r="AB283" s="2150"/>
      <c r="AC283" s="2162">
        <f t="shared" si="4"/>
        <v>0</v>
      </c>
    </row>
    <row r="284" spans="1:29" ht="15">
      <c r="A284" s="2156"/>
      <c r="B284" s="2156"/>
      <c r="C284" s="2156"/>
      <c r="D284" s="2156"/>
      <c r="E284" s="2158" t="s">
        <v>385</v>
      </c>
      <c r="F284" s="2158"/>
      <c r="G284" s="2158"/>
      <c r="H284" s="2158"/>
      <c r="I284" s="2158"/>
      <c r="J284" s="2158"/>
      <c r="K284" s="2159"/>
      <c r="L284" s="2158"/>
      <c r="M284" s="2159"/>
      <c r="N284" s="2160">
        <v>542</v>
      </c>
      <c r="O284" s="2161">
        <f>SUMIF('1 BL anterior'!B:B,N284,'1 BL anterior'!E:E)</f>
        <v>0</v>
      </c>
      <c r="P284" s="2147"/>
      <c r="AA284" s="2150"/>
      <c r="AB284" s="2150"/>
      <c r="AC284" s="2162">
        <f t="shared" si="4"/>
        <v>0</v>
      </c>
    </row>
    <row r="285" spans="1:29" ht="15">
      <c r="A285" s="2156"/>
      <c r="B285" s="2156"/>
      <c r="C285" s="2156"/>
      <c r="D285" s="2156"/>
      <c r="E285" s="2158" t="s">
        <v>386</v>
      </c>
      <c r="F285" s="2158"/>
      <c r="G285" s="2158"/>
      <c r="H285" s="2158"/>
      <c r="I285" s="2158"/>
      <c r="J285" s="2158"/>
      <c r="K285" s="2159"/>
      <c r="L285" s="2158"/>
      <c r="M285" s="2159"/>
      <c r="N285" s="2160">
        <v>543</v>
      </c>
      <c r="O285" s="2161">
        <f>SUMIF('1 BL anterior'!B:B,N285,'1 BL anterior'!E:E)</f>
        <v>0</v>
      </c>
      <c r="P285" s="2147"/>
      <c r="AA285" s="2150"/>
      <c r="AB285" s="2150"/>
      <c r="AC285" s="2162">
        <f t="shared" si="4"/>
        <v>0</v>
      </c>
    </row>
    <row r="286" spans="1:29" ht="15">
      <c r="A286" s="2156"/>
      <c r="B286" s="2156"/>
      <c r="C286" s="2156"/>
      <c r="D286" s="2156"/>
      <c r="E286" s="2158" t="s">
        <v>387</v>
      </c>
      <c r="F286" s="2158"/>
      <c r="G286" s="2158"/>
      <c r="H286" s="2158"/>
      <c r="I286" s="2158"/>
      <c r="J286" s="2158"/>
      <c r="K286" s="2159"/>
      <c r="L286" s="2158"/>
      <c r="M286" s="2159"/>
      <c r="N286" s="2160">
        <v>544</v>
      </c>
      <c r="O286" s="2161">
        <f>SUMIF('1 BL anterior'!B:B,N286,'1 BL anterior'!E:E)</f>
        <v>0</v>
      </c>
      <c r="P286" s="2147"/>
      <c r="AA286" s="2150"/>
      <c r="AB286" s="2150"/>
      <c r="AC286" s="2162">
        <f t="shared" si="4"/>
        <v>0</v>
      </c>
    </row>
    <row r="287" spans="1:29" ht="15">
      <c r="A287" s="2156"/>
      <c r="B287" s="2156"/>
      <c r="C287" s="2156"/>
      <c r="D287" s="2154" t="s">
        <v>192</v>
      </c>
      <c r="E287" s="2154"/>
      <c r="F287" s="2154"/>
      <c r="G287" s="2154"/>
      <c r="H287" s="2154"/>
      <c r="I287" s="2154"/>
      <c r="J287" s="2154"/>
      <c r="K287" s="2155"/>
      <c r="L287" s="2154"/>
      <c r="M287" s="2155"/>
      <c r="N287" s="2154"/>
      <c r="O287" s="2155"/>
      <c r="P287" s="2147"/>
      <c r="AA287" s="2150"/>
      <c r="AB287" s="2150"/>
      <c r="AC287" s="2162">
        <f t="shared" si="4"/>
        <v>0</v>
      </c>
    </row>
    <row r="288" spans="1:29" ht="15">
      <c r="A288" s="2156"/>
      <c r="B288" s="2156"/>
      <c r="C288" s="2156"/>
      <c r="D288" s="2156"/>
      <c r="E288" s="2158" t="s">
        <v>388</v>
      </c>
      <c r="F288" s="2158"/>
      <c r="G288" s="2158"/>
      <c r="H288" s="2158"/>
      <c r="I288" s="2158"/>
      <c r="J288" s="2158"/>
      <c r="K288" s="2159"/>
      <c r="L288" s="2158"/>
      <c r="M288" s="2159"/>
      <c r="N288" s="2160">
        <v>545</v>
      </c>
      <c r="O288" s="2161">
        <f>SUMIF('1 BL anterior'!B:B,N288,'1 BL anterior'!E:E)</f>
        <v>0</v>
      </c>
      <c r="P288" s="2147"/>
      <c r="AA288" s="2150"/>
      <c r="AB288" s="2150"/>
      <c r="AC288" s="2162">
        <f t="shared" si="4"/>
        <v>0</v>
      </c>
    </row>
    <row r="289" spans="1:29" ht="15">
      <c r="A289" s="2156"/>
      <c r="B289" s="2156"/>
      <c r="C289" s="2156"/>
      <c r="D289" s="2156"/>
      <c r="E289" s="2158" t="s">
        <v>3608</v>
      </c>
      <c r="F289" s="2158"/>
      <c r="G289" s="2158"/>
      <c r="H289" s="2158"/>
      <c r="I289" s="2158"/>
      <c r="J289" s="2158"/>
      <c r="K289" s="2159"/>
      <c r="L289" s="2158"/>
      <c r="M289" s="2159"/>
      <c r="N289" s="2160">
        <v>546</v>
      </c>
      <c r="O289" s="2161">
        <f>SUMIF('1 BL anterior'!B:B,N289,'1 BL anterior'!E:E)</f>
        <v>0</v>
      </c>
      <c r="P289" s="2147"/>
      <c r="AA289" s="2150"/>
      <c r="AB289" s="2150"/>
      <c r="AC289" s="2162">
        <f t="shared" si="4"/>
        <v>0</v>
      </c>
    </row>
    <row r="290" spans="1:29" ht="15">
      <c r="A290" s="2156"/>
      <c r="B290" s="2156"/>
      <c r="C290" s="2156"/>
      <c r="D290" s="2156"/>
      <c r="E290" s="2158" t="s">
        <v>238</v>
      </c>
      <c r="F290" s="2158"/>
      <c r="G290" s="2158"/>
      <c r="H290" s="2158"/>
      <c r="I290" s="2158"/>
      <c r="J290" s="2158"/>
      <c r="K290" s="2159"/>
      <c r="L290" s="2158"/>
      <c r="M290" s="2159"/>
      <c r="N290" s="2160">
        <v>547</v>
      </c>
      <c r="O290" s="2161">
        <f>SUMIF('1 BL anterior'!B:B,N290,'1 BL anterior'!E:E)</f>
        <v>0</v>
      </c>
      <c r="P290" s="2147"/>
      <c r="AA290" s="2150"/>
      <c r="AB290" s="2150"/>
      <c r="AC290" s="2162">
        <f t="shared" si="4"/>
        <v>0</v>
      </c>
    </row>
    <row r="291" spans="1:29" ht="15">
      <c r="A291" s="2156"/>
      <c r="B291" s="2156"/>
      <c r="C291" s="2156"/>
      <c r="D291" s="2154" t="s">
        <v>134</v>
      </c>
      <c r="E291" s="2154"/>
      <c r="F291" s="2154"/>
      <c r="G291" s="2154"/>
      <c r="H291" s="2154"/>
      <c r="I291" s="2154"/>
      <c r="J291" s="2154"/>
      <c r="K291" s="2155"/>
      <c r="L291" s="2154"/>
      <c r="M291" s="2155"/>
      <c r="N291" s="2154"/>
      <c r="O291" s="2155"/>
      <c r="P291" s="2147"/>
      <c r="AA291" s="2150"/>
      <c r="AB291" s="2150"/>
      <c r="AC291" s="2162">
        <f t="shared" si="4"/>
        <v>0</v>
      </c>
    </row>
    <row r="292" spans="1:29" ht="15">
      <c r="A292" s="2156"/>
      <c r="B292" s="2156"/>
      <c r="C292" s="2156"/>
      <c r="D292" s="2156"/>
      <c r="E292" s="2158" t="s">
        <v>3609</v>
      </c>
      <c r="F292" s="2158"/>
      <c r="G292" s="2158"/>
      <c r="H292" s="2158"/>
      <c r="I292" s="2158"/>
      <c r="J292" s="2158"/>
      <c r="K292" s="2159"/>
      <c r="L292" s="2158"/>
      <c r="M292" s="2159"/>
      <c r="N292" s="2160">
        <v>548</v>
      </c>
      <c r="O292" s="2161">
        <f>SUMIF('1 BL anterior'!B:B,N292,'1 BL anterior'!E:E)</f>
        <v>0</v>
      </c>
      <c r="P292" s="2147"/>
      <c r="AA292" s="2150"/>
      <c r="AB292" s="2150"/>
      <c r="AC292" s="2162">
        <f t="shared" si="4"/>
        <v>0</v>
      </c>
    </row>
    <row r="293" spans="1:29" ht="15">
      <c r="A293" s="2156"/>
      <c r="B293" s="2156"/>
      <c r="C293" s="2156"/>
      <c r="D293" s="2156"/>
      <c r="E293" s="2158" t="s">
        <v>238</v>
      </c>
      <c r="F293" s="2158"/>
      <c r="G293" s="2158"/>
      <c r="H293" s="2158"/>
      <c r="I293" s="2158"/>
      <c r="J293" s="2158"/>
      <c r="K293" s="2159"/>
      <c r="L293" s="2158"/>
      <c r="M293" s="2159"/>
      <c r="N293" s="2160">
        <v>549</v>
      </c>
      <c r="O293" s="2161">
        <f>SUMIF('1 BL anterior'!B:B,N293,'1 BL anterior'!E:E)</f>
        <v>0</v>
      </c>
      <c r="P293" s="2147"/>
      <c r="Q293" s="2148" t="s">
        <v>4733</v>
      </c>
      <c r="R293" s="866" t="s">
        <v>4734</v>
      </c>
      <c r="AA293" s="2150"/>
      <c r="AB293" s="2150"/>
      <c r="AC293" s="2162">
        <f t="shared" si="4"/>
        <v>0</v>
      </c>
    </row>
    <row r="294" spans="1:29">
      <c r="A294" s="2156"/>
      <c r="B294" s="2156"/>
      <c r="C294" s="2163" t="s">
        <v>915</v>
      </c>
      <c r="D294" s="2163"/>
      <c r="E294" s="2163"/>
      <c r="F294" s="2163"/>
      <c r="G294" s="2163"/>
      <c r="H294" s="2163"/>
      <c r="I294" s="2163"/>
      <c r="J294" s="2163"/>
      <c r="K294" s="2164"/>
      <c r="L294" s="2163"/>
      <c r="M294" s="2164"/>
      <c r="N294" s="2165" t="s">
        <v>3778</v>
      </c>
      <c r="O294" s="2166">
        <f>SUM(O241:O293)</f>
        <v>502.04999999975553</v>
      </c>
      <c r="P294" s="2186">
        <f>+'6 INFORME BALANCES'!I74</f>
        <v>502.04999999975553</v>
      </c>
      <c r="Q294" s="2187">
        <f>+O294-P294</f>
        <v>0</v>
      </c>
      <c r="R294" s="2177"/>
      <c r="AA294" s="2150"/>
      <c r="AB294" s="2150">
        <v>41453.53</v>
      </c>
      <c r="AC294" s="2162">
        <f t="shared" si="4"/>
        <v>-40951.480000000243</v>
      </c>
    </row>
    <row r="295" spans="1:29" ht="15">
      <c r="A295" s="2156"/>
      <c r="B295" s="2156"/>
      <c r="C295" s="2182" t="s">
        <v>140</v>
      </c>
      <c r="D295" s="2183"/>
      <c r="E295" s="2183"/>
      <c r="F295" s="2183"/>
      <c r="G295" s="2183"/>
      <c r="H295" s="2183"/>
      <c r="I295" s="2183"/>
      <c r="J295" s="2183"/>
      <c r="K295" s="2184"/>
      <c r="L295" s="2183"/>
      <c r="M295" s="2184"/>
      <c r="N295" s="2183"/>
      <c r="O295" s="2185"/>
      <c r="P295" s="2147"/>
      <c r="AA295" s="2150"/>
      <c r="AB295" s="2150"/>
      <c r="AC295" s="2162">
        <f t="shared" si="4"/>
        <v>0</v>
      </c>
    </row>
    <row r="296" spans="1:29" ht="15">
      <c r="A296" s="2156"/>
      <c r="B296" s="2156"/>
      <c r="C296" s="2156"/>
      <c r="D296" s="2149" t="s">
        <v>195</v>
      </c>
      <c r="E296" s="2149"/>
      <c r="F296" s="2149"/>
      <c r="G296" s="2149"/>
      <c r="H296" s="2149"/>
      <c r="I296" s="2149"/>
      <c r="J296" s="2149"/>
      <c r="K296" s="2167"/>
      <c r="L296" s="2149"/>
      <c r="M296" s="2167"/>
      <c r="N296" s="2149"/>
      <c r="O296" s="2167"/>
      <c r="P296" s="2147"/>
      <c r="AA296" s="2150"/>
      <c r="AB296" s="2150"/>
      <c r="AC296" s="2162">
        <f t="shared" si="4"/>
        <v>0</v>
      </c>
    </row>
    <row r="297" spans="1:29" ht="15">
      <c r="A297" s="2156"/>
      <c r="B297" s="2156"/>
      <c r="C297" s="2156"/>
      <c r="D297" s="2156"/>
      <c r="E297" s="2154" t="s">
        <v>916</v>
      </c>
      <c r="F297" s="2154"/>
      <c r="G297" s="2154"/>
      <c r="H297" s="2154"/>
      <c r="I297" s="2154"/>
      <c r="J297" s="2154"/>
      <c r="K297" s="2155"/>
      <c r="L297" s="2154"/>
      <c r="M297" s="2155"/>
      <c r="N297" s="2154"/>
      <c r="O297" s="2155"/>
      <c r="P297" s="2147"/>
      <c r="AA297" s="2150"/>
      <c r="AB297" s="2150"/>
      <c r="AC297" s="2162">
        <f t="shared" si="4"/>
        <v>0</v>
      </c>
    </row>
    <row r="298" spans="1:29" ht="15">
      <c r="A298" s="2156"/>
      <c r="B298" s="2156"/>
      <c r="C298" s="2156"/>
      <c r="D298" s="2156"/>
      <c r="E298" s="2156"/>
      <c r="F298" s="2154" t="s">
        <v>127</v>
      </c>
      <c r="G298" s="2154"/>
      <c r="H298" s="2154"/>
      <c r="I298" s="2154"/>
      <c r="J298" s="2154"/>
      <c r="K298" s="2155"/>
      <c r="L298" s="2154"/>
      <c r="M298" s="2155"/>
      <c r="N298" s="2154"/>
      <c r="O298" s="2155"/>
      <c r="P298" s="2147"/>
      <c r="AA298" s="2150"/>
      <c r="AB298" s="2150"/>
      <c r="AC298" s="2162">
        <f t="shared" si="4"/>
        <v>0</v>
      </c>
    </row>
    <row r="299" spans="1:29" ht="15">
      <c r="A299" s="2156"/>
      <c r="B299" s="2156"/>
      <c r="C299" s="2156"/>
      <c r="D299" s="2156"/>
      <c r="E299" s="2156"/>
      <c r="F299" s="2156"/>
      <c r="G299" s="2158" t="s">
        <v>246</v>
      </c>
      <c r="H299" s="2158"/>
      <c r="I299" s="2158"/>
      <c r="J299" s="2158"/>
      <c r="K299" s="2159"/>
      <c r="L299" s="2158"/>
      <c r="M299" s="2159"/>
      <c r="N299" s="2160">
        <v>553</v>
      </c>
      <c r="O299" s="2161">
        <f>SUMIF('1 BL anterior'!B:B,N299,'1 BL anterior'!E:E)</f>
        <v>0</v>
      </c>
      <c r="P299" s="2147"/>
      <c r="AA299" s="2150"/>
      <c r="AB299" s="2150"/>
      <c r="AC299" s="2162">
        <f t="shared" si="4"/>
        <v>0</v>
      </c>
    </row>
    <row r="300" spans="1:29" ht="15">
      <c r="A300" s="2156"/>
      <c r="B300" s="2156"/>
      <c r="C300" s="2156"/>
      <c r="D300" s="2156"/>
      <c r="E300" s="2156"/>
      <c r="F300" s="2156"/>
      <c r="G300" s="2158" t="s">
        <v>3413</v>
      </c>
      <c r="H300" s="2158"/>
      <c r="I300" s="2158"/>
      <c r="J300" s="2158"/>
      <c r="K300" s="2159"/>
      <c r="L300" s="2158"/>
      <c r="M300" s="2159"/>
      <c r="N300" s="2160">
        <v>554</v>
      </c>
      <c r="O300" s="2161">
        <f>SUMIF('1 BL anterior'!B:B,N300,'1 BL anterior'!E:E)</f>
        <v>0</v>
      </c>
      <c r="P300" s="2147"/>
      <c r="AA300" s="2150"/>
      <c r="AB300" s="2150"/>
      <c r="AC300" s="2162">
        <f t="shared" si="4"/>
        <v>0</v>
      </c>
    </row>
    <row r="301" spans="1:29" ht="15">
      <c r="A301" s="2156"/>
      <c r="B301" s="2156"/>
      <c r="C301" s="2156"/>
      <c r="D301" s="2156"/>
      <c r="E301" s="2156"/>
      <c r="F301" s="2154" t="s">
        <v>128</v>
      </c>
      <c r="G301" s="2154" t="s">
        <v>2418</v>
      </c>
      <c r="H301" s="2154"/>
      <c r="I301" s="2154"/>
      <c r="J301" s="2154"/>
      <c r="K301" s="2155"/>
      <c r="L301" s="2154"/>
      <c r="M301" s="2155"/>
      <c r="N301" s="2154"/>
      <c r="O301" s="2155"/>
      <c r="P301" s="2147"/>
      <c r="AA301" s="2150"/>
      <c r="AB301" s="2150"/>
      <c r="AC301" s="2162">
        <f t="shared" si="4"/>
        <v>0</v>
      </c>
    </row>
    <row r="302" spans="1:29" ht="15">
      <c r="A302" s="2156"/>
      <c r="B302" s="2156"/>
      <c r="C302" s="2156"/>
      <c r="D302" s="2156"/>
      <c r="E302" s="2156"/>
      <c r="F302" s="2156"/>
      <c r="G302" s="2158" t="s">
        <v>246</v>
      </c>
      <c r="H302" s="2158"/>
      <c r="I302" s="2158"/>
      <c r="J302" s="2158"/>
      <c r="K302" s="2159"/>
      <c r="L302" s="2158"/>
      <c r="M302" s="2159"/>
      <c r="N302" s="2160">
        <v>555</v>
      </c>
      <c r="O302" s="2161">
        <f>SUMIF('1 BL anterior'!B:B,N302,'1 BL anterior'!E:E)</f>
        <v>0</v>
      </c>
      <c r="P302" s="2147"/>
      <c r="AA302" s="2150"/>
      <c r="AB302" s="2150"/>
      <c r="AC302" s="2162">
        <f t="shared" si="4"/>
        <v>0</v>
      </c>
    </row>
    <row r="303" spans="1:29" ht="15">
      <c r="A303" s="2156"/>
      <c r="B303" s="2156"/>
      <c r="C303" s="2156"/>
      <c r="D303" s="2156"/>
      <c r="E303" s="2156"/>
      <c r="F303" s="2156"/>
      <c r="G303" s="2158" t="s">
        <v>3413</v>
      </c>
      <c r="H303" s="2158"/>
      <c r="I303" s="2158"/>
      <c r="J303" s="2158"/>
      <c r="K303" s="2159"/>
      <c r="L303" s="2158"/>
      <c r="M303" s="2159"/>
      <c r="N303" s="2160">
        <v>556</v>
      </c>
      <c r="O303" s="2161">
        <f>SUMIF('1 BL anterior'!B:B,N303,'1 BL anterior'!E:E)</f>
        <v>0</v>
      </c>
      <c r="P303" s="2147"/>
      <c r="AA303" s="2150"/>
      <c r="AB303" s="2150"/>
      <c r="AC303" s="2162">
        <f t="shared" si="4"/>
        <v>0</v>
      </c>
    </row>
    <row r="304" spans="1:29" ht="15">
      <c r="A304" s="2156"/>
      <c r="B304" s="2156"/>
      <c r="C304" s="2156"/>
      <c r="D304" s="2156"/>
      <c r="E304" s="2154" t="s">
        <v>917</v>
      </c>
      <c r="F304" s="2154"/>
      <c r="G304" s="2154"/>
      <c r="H304" s="2154"/>
      <c r="I304" s="2154"/>
      <c r="J304" s="2154"/>
      <c r="K304" s="2155"/>
      <c r="L304" s="2154"/>
      <c r="M304" s="2155"/>
      <c r="N304" s="2154"/>
      <c r="O304" s="2155"/>
      <c r="P304" s="2147"/>
      <c r="AA304" s="2150"/>
      <c r="AB304" s="2150"/>
      <c r="AC304" s="2162">
        <f t="shared" si="4"/>
        <v>0</v>
      </c>
    </row>
    <row r="305" spans="1:29" ht="15">
      <c r="A305" s="2156"/>
      <c r="B305" s="2156"/>
      <c r="C305" s="2156"/>
      <c r="D305" s="2156"/>
      <c r="E305" s="2156"/>
      <c r="F305" s="2154" t="s">
        <v>3610</v>
      </c>
      <c r="G305" s="2154"/>
      <c r="H305" s="2154"/>
      <c r="I305" s="2154"/>
      <c r="J305" s="2154"/>
      <c r="K305" s="2155"/>
      <c r="L305" s="2154"/>
      <c r="M305" s="2155"/>
      <c r="N305" s="2154"/>
      <c r="O305" s="2155"/>
      <c r="P305" s="2147"/>
      <c r="AA305" s="2150"/>
      <c r="AB305" s="2150"/>
      <c r="AC305" s="2162">
        <f t="shared" si="4"/>
        <v>0</v>
      </c>
    </row>
    <row r="306" spans="1:29" ht="15">
      <c r="A306" s="2156"/>
      <c r="B306" s="2156"/>
      <c r="C306" s="2156"/>
      <c r="D306" s="2156"/>
      <c r="E306" s="2156"/>
      <c r="F306" s="2156"/>
      <c r="G306" s="2158" t="s">
        <v>246</v>
      </c>
      <c r="H306" s="2158"/>
      <c r="I306" s="2158"/>
      <c r="J306" s="2158"/>
      <c r="K306" s="2159"/>
      <c r="L306" s="2158"/>
      <c r="M306" s="2159"/>
      <c r="N306" s="2160">
        <v>557</v>
      </c>
      <c r="O306" s="2161">
        <f>SUMIF('1 BL anterior'!B:B,N306,'1 BL anterior'!E:E)</f>
        <v>815103.45</v>
      </c>
      <c r="P306" s="2147"/>
      <c r="AA306" s="2150"/>
      <c r="AB306" s="2150">
        <v>826832.38</v>
      </c>
      <c r="AC306" s="2162">
        <f t="shared" si="4"/>
        <v>-11728.930000000051</v>
      </c>
    </row>
    <row r="307" spans="1:29" ht="15">
      <c r="A307" s="2156"/>
      <c r="B307" s="2156"/>
      <c r="C307" s="2156"/>
      <c r="D307" s="2156"/>
      <c r="E307" s="2156"/>
      <c r="F307" s="2156"/>
      <c r="G307" s="2158" t="s">
        <v>3413</v>
      </c>
      <c r="H307" s="2158"/>
      <c r="I307" s="2158"/>
      <c r="J307" s="2158"/>
      <c r="K307" s="2159"/>
      <c r="L307" s="2158"/>
      <c r="M307" s="2159"/>
      <c r="N307" s="2160">
        <v>558</v>
      </c>
      <c r="O307" s="2161">
        <f>SUMIF('1 BL anterior'!B:B,N307,'1 BL anterior'!E:E)</f>
        <v>0</v>
      </c>
      <c r="P307" s="2147"/>
      <c r="AA307" s="2150"/>
      <c r="AB307" s="2150"/>
      <c r="AC307" s="2162">
        <f t="shared" si="4"/>
        <v>0</v>
      </c>
    </row>
    <row r="308" spans="1:29" ht="15">
      <c r="A308" s="2156"/>
      <c r="B308" s="2156"/>
      <c r="C308" s="2156"/>
      <c r="D308" s="2156"/>
      <c r="E308" s="2156"/>
      <c r="F308" s="2154" t="s">
        <v>152</v>
      </c>
      <c r="G308" s="2154"/>
      <c r="H308" s="2154"/>
      <c r="I308" s="2154"/>
      <c r="J308" s="2154"/>
      <c r="K308" s="2155"/>
      <c r="L308" s="2154"/>
      <c r="M308" s="2155"/>
      <c r="N308" s="2154"/>
      <c r="O308" s="2155"/>
      <c r="P308" s="2147"/>
      <c r="AA308" s="2150"/>
      <c r="AB308" s="2150"/>
      <c r="AC308" s="2162">
        <f t="shared" si="4"/>
        <v>0</v>
      </c>
    </row>
    <row r="309" spans="1:29" ht="15">
      <c r="A309" s="2156"/>
      <c r="B309" s="2156"/>
      <c r="C309" s="2156"/>
      <c r="D309" s="2156"/>
      <c r="E309" s="2156"/>
      <c r="F309" s="2156"/>
      <c r="G309" s="2158" t="s">
        <v>246</v>
      </c>
      <c r="H309" s="2158"/>
      <c r="I309" s="2158"/>
      <c r="J309" s="2158"/>
      <c r="K309" s="2159"/>
      <c r="L309" s="2158"/>
      <c r="M309" s="2159"/>
      <c r="N309" s="2160">
        <v>559</v>
      </c>
      <c r="O309" s="2161">
        <f>SUMIF('1 BL anterior'!B:B,N309,'1 BL anterior'!E:E)</f>
        <v>0</v>
      </c>
      <c r="P309" s="2147"/>
      <c r="AA309" s="2150"/>
      <c r="AB309" s="2150"/>
      <c r="AC309" s="2162">
        <f t="shared" si="4"/>
        <v>0</v>
      </c>
    </row>
    <row r="310" spans="1:29" ht="15">
      <c r="A310" s="2156"/>
      <c r="B310" s="2156"/>
      <c r="C310" s="2156"/>
      <c r="D310" s="2156"/>
      <c r="E310" s="2156"/>
      <c r="F310" s="2156"/>
      <c r="G310" s="2158" t="s">
        <v>3413</v>
      </c>
      <c r="H310" s="2158"/>
      <c r="I310" s="2158"/>
      <c r="J310" s="2158"/>
      <c r="K310" s="2159"/>
      <c r="L310" s="2158"/>
      <c r="M310" s="2159"/>
      <c r="N310" s="2160">
        <v>560</v>
      </c>
      <c r="O310" s="2161">
        <f>SUMIF('1 BL anterior'!B:B,N310,'1 BL anterior'!E:E)</f>
        <v>0</v>
      </c>
      <c r="P310" s="2147"/>
      <c r="AA310" s="2150"/>
      <c r="AB310" s="2150"/>
      <c r="AC310" s="2162">
        <f t="shared" si="4"/>
        <v>0</v>
      </c>
    </row>
    <row r="311" spans="1:29" ht="15">
      <c r="A311" s="2156"/>
      <c r="B311" s="2156"/>
      <c r="C311" s="2156"/>
      <c r="D311" s="2156"/>
      <c r="E311" s="2156"/>
      <c r="F311" s="2154" t="s">
        <v>252</v>
      </c>
      <c r="G311" s="2154"/>
      <c r="H311" s="2154"/>
      <c r="I311" s="2154"/>
      <c r="J311" s="2154"/>
      <c r="K311" s="2155"/>
      <c r="L311" s="2154"/>
      <c r="M311" s="2155"/>
      <c r="N311" s="2154"/>
      <c r="O311" s="2155"/>
      <c r="P311" s="2147"/>
      <c r="AA311" s="2150"/>
      <c r="AB311" s="2150"/>
      <c r="AC311" s="2162">
        <f t="shared" si="4"/>
        <v>0</v>
      </c>
    </row>
    <row r="312" spans="1:29" ht="15">
      <c r="A312" s="2156"/>
      <c r="B312" s="2156"/>
      <c r="C312" s="2156"/>
      <c r="D312" s="2156"/>
      <c r="E312" s="2156"/>
      <c r="F312" s="2156"/>
      <c r="G312" s="2158" t="s">
        <v>246</v>
      </c>
      <c r="H312" s="2158"/>
      <c r="I312" s="2158"/>
      <c r="J312" s="2158"/>
      <c r="K312" s="2159"/>
      <c r="L312" s="2158"/>
      <c r="M312" s="2159"/>
      <c r="N312" s="2160">
        <v>561</v>
      </c>
      <c r="O312" s="2161">
        <f>SUMIF('1 BL anterior'!B:B,N312,'1 BL anterior'!E:E)</f>
        <v>0</v>
      </c>
      <c r="P312" s="2147"/>
      <c r="AA312" s="2150"/>
      <c r="AB312" s="2150"/>
      <c r="AC312" s="2162">
        <f t="shared" si="4"/>
        <v>0</v>
      </c>
    </row>
    <row r="313" spans="1:29" ht="15">
      <c r="A313" s="2156"/>
      <c r="B313" s="2156"/>
      <c r="C313" s="2156"/>
      <c r="D313" s="2156"/>
      <c r="E313" s="2156"/>
      <c r="F313" s="2156"/>
      <c r="G313" s="2158" t="s">
        <v>3413</v>
      </c>
      <c r="H313" s="2158"/>
      <c r="I313" s="2158"/>
      <c r="J313" s="2158"/>
      <c r="K313" s="2159"/>
      <c r="L313" s="2158"/>
      <c r="M313" s="2159"/>
      <c r="N313" s="2160">
        <v>562</v>
      </c>
      <c r="O313" s="2161">
        <f>SUMIF('1 BL anterior'!B:B,N313,'1 BL anterior'!E:E)</f>
        <v>0</v>
      </c>
      <c r="P313" s="2147"/>
      <c r="AA313" s="2150"/>
      <c r="AB313" s="2150"/>
      <c r="AC313" s="2162">
        <f t="shared" si="4"/>
        <v>0</v>
      </c>
    </row>
    <row r="314" spans="1:29" ht="15">
      <c r="A314" s="2156"/>
      <c r="B314" s="2156"/>
      <c r="C314" s="2156"/>
      <c r="D314" s="2154" t="s">
        <v>3611</v>
      </c>
      <c r="E314" s="2154"/>
      <c r="F314" s="2154"/>
      <c r="G314" s="2154"/>
      <c r="H314" s="2154"/>
      <c r="I314" s="2154"/>
      <c r="J314" s="2154"/>
      <c r="K314" s="2155"/>
      <c r="L314" s="2154"/>
      <c r="M314" s="2155"/>
      <c r="N314" s="2154"/>
      <c r="O314" s="2155"/>
      <c r="P314" s="2147"/>
      <c r="AA314" s="2150"/>
      <c r="AB314" s="2150"/>
      <c r="AC314" s="2162">
        <f t="shared" si="4"/>
        <v>0</v>
      </c>
    </row>
    <row r="315" spans="1:29" ht="15">
      <c r="A315" s="2156"/>
      <c r="B315" s="2156"/>
      <c r="C315" s="2156"/>
      <c r="D315" s="2156"/>
      <c r="E315" s="2149" t="s">
        <v>127</v>
      </c>
      <c r="F315" s="2149"/>
      <c r="G315" s="2149"/>
      <c r="H315" s="2149"/>
      <c r="I315" s="2149"/>
      <c r="J315" s="2149"/>
      <c r="K315" s="2167"/>
      <c r="L315" s="2149"/>
      <c r="M315" s="2167"/>
      <c r="N315" s="2149"/>
      <c r="O315" s="2167"/>
      <c r="P315" s="2147"/>
      <c r="AA315" s="2150"/>
      <c r="AB315" s="2150"/>
      <c r="AC315" s="2162">
        <f t="shared" si="4"/>
        <v>0</v>
      </c>
    </row>
    <row r="316" spans="1:29" ht="15">
      <c r="A316" s="2156"/>
      <c r="B316" s="2156"/>
      <c r="C316" s="2156"/>
      <c r="D316" s="2156"/>
      <c r="E316" s="2156"/>
      <c r="F316" s="2158" t="s">
        <v>246</v>
      </c>
      <c r="G316" s="2158"/>
      <c r="H316" s="2158"/>
      <c r="I316" s="2158"/>
      <c r="J316" s="2158"/>
      <c r="K316" s="2159"/>
      <c r="L316" s="2158"/>
      <c r="M316" s="2159"/>
      <c r="N316" s="2160">
        <v>563</v>
      </c>
      <c r="O316" s="2161">
        <f>SUMIF('1 BL anterior'!B:B,N316,'1 BL anterior'!E:E)</f>
        <v>0</v>
      </c>
      <c r="P316" s="2147"/>
      <c r="AA316" s="2150"/>
      <c r="AB316" s="2150"/>
      <c r="AC316" s="2162">
        <f t="shared" si="4"/>
        <v>0</v>
      </c>
    </row>
    <row r="317" spans="1:29" ht="15">
      <c r="A317" s="2156"/>
      <c r="B317" s="2156"/>
      <c r="C317" s="2156"/>
      <c r="D317" s="2156"/>
      <c r="E317" s="2156"/>
      <c r="F317" s="2158" t="s">
        <v>3413</v>
      </c>
      <c r="G317" s="2158"/>
      <c r="H317" s="2158"/>
      <c r="I317" s="2158"/>
      <c r="J317" s="2158"/>
      <c r="K317" s="2159"/>
      <c r="L317" s="2158"/>
      <c r="M317" s="2159"/>
      <c r="N317" s="2160">
        <v>564</v>
      </c>
      <c r="O317" s="2161">
        <f>SUMIF('1 BL anterior'!B:B,N317,'1 BL anterior'!E:E)</f>
        <v>0</v>
      </c>
      <c r="P317" s="2147"/>
      <c r="AA317" s="2150"/>
      <c r="AB317" s="2150"/>
      <c r="AC317" s="2162">
        <f t="shared" si="4"/>
        <v>0</v>
      </c>
    </row>
    <row r="318" spans="1:29" ht="15">
      <c r="A318" s="2156"/>
      <c r="B318" s="2156"/>
      <c r="C318" s="2156"/>
      <c r="D318" s="2156"/>
      <c r="E318" s="2149" t="s">
        <v>128</v>
      </c>
      <c r="F318" s="2149"/>
      <c r="G318" s="2149"/>
      <c r="H318" s="2149"/>
      <c r="I318" s="2149"/>
      <c r="J318" s="2149"/>
      <c r="K318" s="2167"/>
      <c r="L318" s="2149"/>
      <c r="M318" s="2167"/>
      <c r="N318" s="2149"/>
      <c r="O318" s="2167"/>
      <c r="P318" s="2147"/>
      <c r="AA318" s="2150"/>
      <c r="AB318" s="2150"/>
      <c r="AC318" s="2162">
        <f t="shared" si="4"/>
        <v>0</v>
      </c>
    </row>
    <row r="319" spans="1:29" ht="15">
      <c r="A319" s="2156"/>
      <c r="B319" s="2156"/>
      <c r="C319" s="2156"/>
      <c r="D319" s="2156"/>
      <c r="E319" s="2156"/>
      <c r="F319" s="2158" t="s">
        <v>246</v>
      </c>
      <c r="G319" s="2158"/>
      <c r="H319" s="2158"/>
      <c r="I319" s="2158"/>
      <c r="J319" s="2158"/>
      <c r="K319" s="2159"/>
      <c r="L319" s="2158"/>
      <c r="M319" s="2159"/>
      <c r="N319" s="2160">
        <v>565</v>
      </c>
      <c r="O319" s="2161">
        <f>SUMIF('1 BL anterior'!B:B,N319,'1 BL anterior'!E:E)</f>
        <v>0</v>
      </c>
      <c r="P319" s="2147"/>
      <c r="AA319" s="2150"/>
      <c r="AB319" s="2150"/>
      <c r="AC319" s="2162">
        <f t="shared" si="4"/>
        <v>0</v>
      </c>
    </row>
    <row r="320" spans="1:29" ht="15">
      <c r="A320" s="2156"/>
      <c r="B320" s="2156"/>
      <c r="C320" s="2156"/>
      <c r="D320" s="2156"/>
      <c r="E320" s="2156"/>
      <c r="F320" s="2158" t="s">
        <v>3413</v>
      </c>
      <c r="G320" s="2158"/>
      <c r="H320" s="2158"/>
      <c r="I320" s="2158"/>
      <c r="J320" s="2158"/>
      <c r="K320" s="2159"/>
      <c r="L320" s="2158"/>
      <c r="M320" s="2159"/>
      <c r="N320" s="2160">
        <v>566</v>
      </c>
      <c r="O320" s="2161">
        <f>SUMIF('1 BL anterior'!B:B,N320,'1 BL anterior'!E:E)</f>
        <v>0</v>
      </c>
      <c r="P320" s="2147"/>
      <c r="AA320" s="2150"/>
      <c r="AB320" s="2150"/>
      <c r="AC320" s="2162">
        <f t="shared" si="4"/>
        <v>0</v>
      </c>
    </row>
    <row r="321" spans="1:29" ht="15">
      <c r="A321" s="2156"/>
      <c r="B321" s="2156"/>
      <c r="C321" s="2156"/>
      <c r="D321" s="2158" t="s">
        <v>3612</v>
      </c>
      <c r="E321" s="2158"/>
      <c r="F321" s="2158"/>
      <c r="G321" s="2158"/>
      <c r="H321" s="2158"/>
      <c r="I321" s="2158"/>
      <c r="J321" s="2158"/>
      <c r="K321" s="2159"/>
      <c r="L321" s="2158"/>
      <c r="M321" s="2159"/>
      <c r="N321" s="2160">
        <v>567</v>
      </c>
      <c r="O321" s="2161">
        <f>SUMIF('1 BL anterior'!B:B,N321,'1 BL anterior'!E:E)</f>
        <v>0</v>
      </c>
      <c r="P321" s="2147"/>
      <c r="AA321" s="2150"/>
      <c r="AB321" s="2150"/>
      <c r="AC321" s="2162">
        <f t="shared" si="4"/>
        <v>0</v>
      </c>
    </row>
    <row r="322" spans="1:29" ht="15">
      <c r="A322" s="2156"/>
      <c r="B322" s="2156"/>
      <c r="C322" s="2156"/>
      <c r="D322" s="2158" t="s">
        <v>3613</v>
      </c>
      <c r="E322" s="2158"/>
      <c r="F322" s="2158"/>
      <c r="G322" s="2158"/>
      <c r="H322" s="2158"/>
      <c r="I322" s="2158"/>
      <c r="J322" s="2158"/>
      <c r="K322" s="2159"/>
      <c r="L322" s="2158"/>
      <c r="M322" s="2159"/>
      <c r="N322" s="2160">
        <v>568</v>
      </c>
      <c r="O322" s="2161">
        <f>SUMIF('1 BL anterior'!B:B,N322,'1 BL anterior'!E:E)</f>
        <v>0</v>
      </c>
      <c r="P322" s="2147"/>
      <c r="AA322" s="2150"/>
      <c r="AB322" s="2150"/>
      <c r="AC322" s="2162">
        <f t="shared" si="4"/>
        <v>0</v>
      </c>
    </row>
    <row r="323" spans="1:29" ht="15">
      <c r="A323" s="2156"/>
      <c r="B323" s="2156"/>
      <c r="C323" s="2156"/>
      <c r="D323" s="2154" t="s">
        <v>197</v>
      </c>
      <c r="E323" s="2154"/>
      <c r="F323" s="2154"/>
      <c r="G323" s="2154"/>
      <c r="H323" s="2154"/>
      <c r="I323" s="2154"/>
      <c r="J323" s="2154"/>
      <c r="K323" s="2155"/>
      <c r="L323" s="2154"/>
      <c r="M323" s="2155"/>
      <c r="N323" s="2154"/>
      <c r="O323" s="2155"/>
      <c r="P323" s="2147"/>
      <c r="AA323" s="2150"/>
      <c r="AB323" s="2150"/>
      <c r="AC323" s="2162">
        <f t="shared" si="4"/>
        <v>0</v>
      </c>
    </row>
    <row r="324" spans="1:29" ht="15">
      <c r="A324" s="2156"/>
      <c r="B324" s="2156"/>
      <c r="C324" s="2156"/>
      <c r="D324" s="2156"/>
      <c r="E324" s="2158" t="s">
        <v>261</v>
      </c>
      <c r="F324" s="2158"/>
      <c r="G324" s="2158"/>
      <c r="H324" s="2158"/>
      <c r="I324" s="2158"/>
      <c r="J324" s="2158"/>
      <c r="K324" s="2159"/>
      <c r="L324" s="2158"/>
      <c r="M324" s="2159"/>
      <c r="N324" s="2160">
        <v>569</v>
      </c>
      <c r="O324" s="2161">
        <f>SUMIF('1 BL anterior'!B:B,N324,'1 BL anterior'!E:E)</f>
        <v>0</v>
      </c>
      <c r="P324" s="2147"/>
      <c r="AA324" s="2150"/>
      <c r="AB324" s="2150"/>
      <c r="AC324" s="2162">
        <f t="shared" si="4"/>
        <v>0</v>
      </c>
    </row>
    <row r="325" spans="1:29" ht="15">
      <c r="A325" s="2156"/>
      <c r="B325" s="2156"/>
      <c r="C325" s="2156"/>
      <c r="D325" s="2156"/>
      <c r="E325" s="2158" t="s">
        <v>263</v>
      </c>
      <c r="F325" s="2158"/>
      <c r="G325" s="2158"/>
      <c r="H325" s="2158"/>
      <c r="I325" s="2158"/>
      <c r="J325" s="2158"/>
      <c r="K325" s="2159"/>
      <c r="L325" s="2158"/>
      <c r="M325" s="2159"/>
      <c r="N325" s="2160">
        <v>570</v>
      </c>
      <c r="O325" s="2161">
        <f>SUMIF('1 BL anterior'!B:B,N325,'1 BL anterior'!E:E)</f>
        <v>0</v>
      </c>
      <c r="P325" s="2147"/>
      <c r="AA325" s="2150"/>
      <c r="AB325" s="2150"/>
      <c r="AC325" s="2162">
        <f t="shared" si="4"/>
        <v>0</v>
      </c>
    </row>
    <row r="326" spans="1:29" ht="15">
      <c r="A326" s="2156"/>
      <c r="B326" s="2156"/>
      <c r="C326" s="2156"/>
      <c r="D326" s="2158" t="s">
        <v>3614</v>
      </c>
      <c r="E326" s="2158"/>
      <c r="F326" s="2158"/>
      <c r="G326" s="2158"/>
      <c r="H326" s="2158"/>
      <c r="I326" s="2158"/>
      <c r="J326" s="2158"/>
      <c r="K326" s="2159"/>
      <c r="L326" s="2158"/>
      <c r="M326" s="2159"/>
      <c r="N326" s="2160">
        <v>571</v>
      </c>
      <c r="O326" s="2161">
        <f>SUMIF('1 BL anterior'!B:B,N326,'1 BL anterior'!E:E)</f>
        <v>0</v>
      </c>
      <c r="P326" s="2147"/>
      <c r="AA326" s="2150"/>
      <c r="AB326" s="2150"/>
      <c r="AC326" s="2162">
        <f t="shared" ref="AC326:AC389" si="5">+O326-AA326-AB326</f>
        <v>0</v>
      </c>
    </row>
    <row r="327" spans="1:29" ht="15">
      <c r="A327" s="2156"/>
      <c r="B327" s="2156"/>
      <c r="C327" s="2156"/>
      <c r="D327" s="2158" t="s">
        <v>3615</v>
      </c>
      <c r="E327" s="2158"/>
      <c r="F327" s="2158"/>
      <c r="G327" s="2158"/>
      <c r="H327" s="2158"/>
      <c r="I327" s="2158"/>
      <c r="J327" s="2158"/>
      <c r="K327" s="2159"/>
      <c r="L327" s="2158"/>
      <c r="M327" s="2159"/>
      <c r="N327" s="2160">
        <v>572</v>
      </c>
      <c r="O327" s="2161">
        <f>SUMIF('1 BL anterior'!B:B,N327,'1 BL anterior'!E:E)</f>
        <v>0</v>
      </c>
      <c r="P327" s="2147"/>
      <c r="AA327" s="2150"/>
      <c r="AB327" s="2150"/>
      <c r="AC327" s="2162">
        <f t="shared" si="5"/>
        <v>0</v>
      </c>
    </row>
    <row r="328" spans="1:29" ht="15">
      <c r="A328" s="2156"/>
      <c r="B328" s="2156"/>
      <c r="C328" s="2156"/>
      <c r="D328" s="2154" t="s">
        <v>200</v>
      </c>
      <c r="E328" s="2154"/>
      <c r="F328" s="2154"/>
      <c r="G328" s="2154"/>
      <c r="H328" s="2154"/>
      <c r="I328" s="2154"/>
      <c r="J328" s="2154"/>
      <c r="K328" s="2155"/>
      <c r="L328" s="2154"/>
      <c r="M328" s="2155"/>
      <c r="N328" s="2154"/>
      <c r="O328" s="2155"/>
      <c r="P328" s="2147"/>
      <c r="AA328" s="2150"/>
      <c r="AB328" s="2150"/>
      <c r="AC328" s="2162">
        <f t="shared" si="5"/>
        <v>0</v>
      </c>
    </row>
    <row r="329" spans="1:29" ht="15">
      <c r="A329" s="2156"/>
      <c r="B329" s="2156"/>
      <c r="C329" s="2156"/>
      <c r="D329" s="2156"/>
      <c r="E329" s="2158" t="s">
        <v>259</v>
      </c>
      <c r="F329" s="2158"/>
      <c r="G329" s="2158"/>
      <c r="H329" s="2158"/>
      <c r="I329" s="2158"/>
      <c r="J329" s="2158"/>
      <c r="K329" s="2159"/>
      <c r="L329" s="2158"/>
      <c r="M329" s="2159"/>
      <c r="N329" s="2160">
        <v>573</v>
      </c>
      <c r="O329" s="2161">
        <f>SUMIF('1 BL anterior'!B:B,N329,'1 BL anterior'!E:E)</f>
        <v>0</v>
      </c>
      <c r="P329" s="2147"/>
      <c r="AA329" s="2150"/>
      <c r="AB329" s="2150"/>
      <c r="AC329" s="2162">
        <f t="shared" si="5"/>
        <v>0</v>
      </c>
    </row>
    <row r="330" spans="1:29" ht="15">
      <c r="A330" s="2156"/>
      <c r="B330" s="2156"/>
      <c r="C330" s="2156"/>
      <c r="D330" s="2156"/>
      <c r="E330" s="2158" t="s">
        <v>397</v>
      </c>
      <c r="F330" s="2158"/>
      <c r="G330" s="2158"/>
      <c r="H330" s="2158"/>
      <c r="I330" s="2158"/>
      <c r="J330" s="2158"/>
      <c r="K330" s="2159"/>
      <c r="L330" s="2158"/>
      <c r="M330" s="2159"/>
      <c r="N330" s="2160">
        <v>574</v>
      </c>
      <c r="O330" s="2161">
        <f>SUMIF('1 BL anterior'!B:B,N330,'1 BL anterior'!E:E)</f>
        <v>0</v>
      </c>
      <c r="P330" s="2147"/>
      <c r="AA330" s="2150"/>
      <c r="AB330" s="2150"/>
      <c r="AC330" s="2162">
        <f t="shared" si="5"/>
        <v>0</v>
      </c>
    </row>
    <row r="331" spans="1:29" ht="15">
      <c r="A331" s="2156"/>
      <c r="B331" s="2156"/>
      <c r="C331" s="2156"/>
      <c r="D331" s="2156"/>
      <c r="E331" s="2158" t="s">
        <v>3616</v>
      </c>
      <c r="F331" s="2158"/>
      <c r="G331" s="2158"/>
      <c r="H331" s="2158"/>
      <c r="I331" s="2158"/>
      <c r="J331" s="2158"/>
      <c r="K331" s="2159"/>
      <c r="L331" s="2158"/>
      <c r="M331" s="2159"/>
      <c r="N331" s="2160">
        <v>575</v>
      </c>
      <c r="O331" s="2161">
        <f>SUMIF('1 BL anterior'!B:B,N331,'1 BL anterior'!E:E)</f>
        <v>0</v>
      </c>
      <c r="P331" s="2147"/>
      <c r="AA331" s="2150"/>
      <c r="AB331" s="2150"/>
      <c r="AC331" s="2162">
        <f t="shared" si="5"/>
        <v>0</v>
      </c>
    </row>
    <row r="332" spans="1:29" ht="15">
      <c r="A332" s="2156"/>
      <c r="B332" s="2156"/>
      <c r="C332" s="2156"/>
      <c r="D332" s="2182" t="s">
        <v>201</v>
      </c>
      <c r="E332" s="2183"/>
      <c r="F332" s="2183"/>
      <c r="G332" s="2183"/>
      <c r="H332" s="2183"/>
      <c r="I332" s="2183"/>
      <c r="J332" s="2183"/>
      <c r="K332" s="2184"/>
      <c r="L332" s="2183"/>
      <c r="M332" s="2184"/>
      <c r="N332" s="2183"/>
      <c r="O332" s="2185"/>
      <c r="P332" s="2147"/>
      <c r="AA332" s="2150"/>
      <c r="AB332" s="2150"/>
      <c r="AC332" s="2162">
        <f t="shared" si="5"/>
        <v>0</v>
      </c>
    </row>
    <row r="333" spans="1:29" ht="15">
      <c r="A333" s="2156"/>
      <c r="B333" s="2156"/>
      <c r="C333" s="2156"/>
      <c r="D333" s="2156"/>
      <c r="E333" s="2158" t="s">
        <v>380</v>
      </c>
      <c r="F333" s="2158"/>
      <c r="G333" s="2158"/>
      <c r="H333" s="2158"/>
      <c r="I333" s="2158"/>
      <c r="J333" s="2158"/>
      <c r="K333" s="2159"/>
      <c r="L333" s="2158"/>
      <c r="M333" s="2159"/>
      <c r="N333" s="2160">
        <v>576</v>
      </c>
      <c r="O333" s="2161">
        <f>SUMIF('1 BL anterior'!B:B,N333,'1 BL anterior'!E:E)</f>
        <v>0</v>
      </c>
      <c r="P333" s="2147"/>
      <c r="AA333" s="2150"/>
      <c r="AB333" s="2150"/>
      <c r="AC333" s="2162">
        <f t="shared" si="5"/>
        <v>0</v>
      </c>
    </row>
    <row r="334" spans="1:29" ht="15">
      <c r="A334" s="2156"/>
      <c r="B334" s="2156"/>
      <c r="C334" s="2156"/>
      <c r="D334" s="2156"/>
      <c r="E334" s="2158" t="s">
        <v>381</v>
      </c>
      <c r="F334" s="2158"/>
      <c r="G334" s="2158"/>
      <c r="H334" s="2158"/>
      <c r="I334" s="2158"/>
      <c r="J334" s="2158"/>
      <c r="K334" s="2159"/>
      <c r="L334" s="2158"/>
      <c r="M334" s="2159"/>
      <c r="N334" s="2160">
        <v>577</v>
      </c>
      <c r="O334" s="2161">
        <f>SUMIF('1 BL anterior'!B:B,N334,'1 BL anterior'!E:E)</f>
        <v>0</v>
      </c>
      <c r="P334" s="2147"/>
      <c r="AA334" s="2150"/>
      <c r="AB334" s="2150"/>
      <c r="AC334" s="2162">
        <f t="shared" si="5"/>
        <v>0</v>
      </c>
    </row>
    <row r="335" spans="1:29" ht="15">
      <c r="A335" s="2156"/>
      <c r="B335" s="2156"/>
      <c r="C335" s="2156"/>
      <c r="D335" s="2156"/>
      <c r="E335" s="2158" t="s">
        <v>382</v>
      </c>
      <c r="F335" s="2158"/>
      <c r="G335" s="2158"/>
      <c r="H335" s="2158"/>
      <c r="I335" s="2158"/>
      <c r="J335" s="2158"/>
      <c r="K335" s="2159"/>
      <c r="L335" s="2158"/>
      <c r="M335" s="2159"/>
      <c r="N335" s="2160">
        <v>578</v>
      </c>
      <c r="O335" s="2161">
        <f>SUMIF('1 BL anterior'!B:B,N335,'1 BL anterior'!E:E)</f>
        <v>0</v>
      </c>
      <c r="P335" s="2147"/>
      <c r="AA335" s="2150"/>
      <c r="AB335" s="2150"/>
      <c r="AC335" s="2162">
        <f t="shared" si="5"/>
        <v>0</v>
      </c>
    </row>
    <row r="336" spans="1:29" ht="15">
      <c r="A336" s="2156"/>
      <c r="B336" s="2156"/>
      <c r="C336" s="2156"/>
      <c r="D336" s="2156"/>
      <c r="E336" s="2158" t="s">
        <v>383</v>
      </c>
      <c r="F336" s="2158"/>
      <c r="G336" s="2158"/>
      <c r="H336" s="2158"/>
      <c r="I336" s="2158"/>
      <c r="J336" s="2158"/>
      <c r="K336" s="2159"/>
      <c r="L336" s="2158"/>
      <c r="M336" s="2159"/>
      <c r="N336" s="2160">
        <v>579</v>
      </c>
      <c r="O336" s="2161">
        <f>SUMIF('1 BL anterior'!B:B,N336,'1 BL anterior'!E:E)</f>
        <v>0</v>
      </c>
      <c r="P336" s="2147"/>
      <c r="AA336" s="2150"/>
      <c r="AB336" s="2150"/>
      <c r="AC336" s="2162">
        <f t="shared" si="5"/>
        <v>0</v>
      </c>
    </row>
    <row r="337" spans="1:29" ht="15">
      <c r="A337" s="2156"/>
      <c r="B337" s="2156"/>
      <c r="C337" s="2156"/>
      <c r="D337" s="2156"/>
      <c r="E337" s="2158" t="s">
        <v>384</v>
      </c>
      <c r="F337" s="2158"/>
      <c r="G337" s="2158"/>
      <c r="H337" s="2158"/>
      <c r="I337" s="2158"/>
      <c r="J337" s="2158"/>
      <c r="K337" s="2159"/>
      <c r="L337" s="2158"/>
      <c r="M337" s="2159"/>
      <c r="N337" s="2160">
        <v>580</v>
      </c>
      <c r="O337" s="2161">
        <f>SUMIF('1 BL anterior'!B:B,N337,'1 BL anterior'!E:E)</f>
        <v>0</v>
      </c>
      <c r="P337" s="2147"/>
      <c r="AA337" s="2150"/>
      <c r="AB337" s="2150"/>
      <c r="AC337" s="2162">
        <f t="shared" si="5"/>
        <v>0</v>
      </c>
    </row>
    <row r="338" spans="1:29" ht="15">
      <c r="A338" s="2156"/>
      <c r="B338" s="2156"/>
      <c r="C338" s="2156"/>
      <c r="D338" s="2156"/>
      <c r="E338" s="2158" t="s">
        <v>385</v>
      </c>
      <c r="F338" s="2158"/>
      <c r="G338" s="2158"/>
      <c r="H338" s="2158"/>
      <c r="I338" s="2158"/>
      <c r="J338" s="2158"/>
      <c r="K338" s="2159"/>
      <c r="L338" s="2158"/>
      <c r="M338" s="2159"/>
      <c r="N338" s="2160">
        <v>581</v>
      </c>
      <c r="O338" s="2161">
        <f>SUMIF('1 BL anterior'!B:B,N338,'1 BL anterior'!E:E)</f>
        <v>0</v>
      </c>
      <c r="P338" s="2147"/>
      <c r="AA338" s="2150"/>
      <c r="AB338" s="2150"/>
      <c r="AC338" s="2162">
        <f t="shared" si="5"/>
        <v>0</v>
      </c>
    </row>
    <row r="339" spans="1:29" ht="15">
      <c r="A339" s="2156"/>
      <c r="B339" s="2156"/>
      <c r="C339" s="2156"/>
      <c r="D339" s="2156"/>
      <c r="E339" s="2158" t="s">
        <v>386</v>
      </c>
      <c r="F339" s="2158"/>
      <c r="G339" s="2158"/>
      <c r="H339" s="2158"/>
      <c r="I339" s="2158"/>
      <c r="J339" s="2158"/>
      <c r="K339" s="2159"/>
      <c r="L339" s="2158"/>
      <c r="M339" s="2159"/>
      <c r="N339" s="2160">
        <v>582</v>
      </c>
      <c r="O339" s="2161">
        <f>SUMIF('1 BL anterior'!B:B,N339,'1 BL anterior'!E:E)</f>
        <v>0</v>
      </c>
      <c r="P339" s="2147"/>
      <c r="AA339" s="2150"/>
      <c r="AB339" s="2150"/>
      <c r="AC339" s="2162">
        <f t="shared" si="5"/>
        <v>0</v>
      </c>
    </row>
    <row r="340" spans="1:29" ht="15">
      <c r="A340" s="2156"/>
      <c r="B340" s="2156"/>
      <c r="C340" s="2156"/>
      <c r="D340" s="2156"/>
      <c r="E340" s="2158" t="s">
        <v>387</v>
      </c>
      <c r="F340" s="2158"/>
      <c r="G340" s="2158"/>
      <c r="H340" s="2158"/>
      <c r="I340" s="2158"/>
      <c r="J340" s="2158"/>
      <c r="K340" s="2159"/>
      <c r="L340" s="2158"/>
      <c r="M340" s="2159"/>
      <c r="N340" s="2160">
        <v>583</v>
      </c>
      <c r="O340" s="2161">
        <f>SUMIF('1 BL anterior'!B:B,N340,'1 BL anterior'!E:E)</f>
        <v>0</v>
      </c>
      <c r="P340" s="2147"/>
      <c r="AA340" s="2150"/>
      <c r="AB340" s="2150"/>
      <c r="AC340" s="2162">
        <f t="shared" si="5"/>
        <v>0</v>
      </c>
    </row>
    <row r="341" spans="1:29" ht="15">
      <c r="A341" s="2156"/>
      <c r="B341" s="2156"/>
      <c r="C341" s="2156"/>
      <c r="D341" s="2154" t="s">
        <v>192</v>
      </c>
      <c r="E341" s="2154"/>
      <c r="F341" s="2154"/>
      <c r="G341" s="2154"/>
      <c r="H341" s="2154"/>
      <c r="I341" s="2154"/>
      <c r="J341" s="2154"/>
      <c r="K341" s="2155"/>
      <c r="L341" s="2154"/>
      <c r="M341" s="2155"/>
      <c r="N341" s="2154"/>
      <c r="O341" s="2155"/>
      <c r="P341" s="2147"/>
      <c r="AA341" s="2150"/>
      <c r="AB341" s="2150"/>
      <c r="AC341" s="2162">
        <f t="shared" si="5"/>
        <v>0</v>
      </c>
    </row>
    <row r="342" spans="1:29" ht="15">
      <c r="A342" s="2156"/>
      <c r="B342" s="2156"/>
      <c r="C342" s="2156"/>
      <c r="D342" s="2156"/>
      <c r="E342" s="2158" t="s">
        <v>388</v>
      </c>
      <c r="F342" s="2158"/>
      <c r="G342" s="2158"/>
      <c r="H342" s="2158"/>
      <c r="I342" s="2158"/>
      <c r="J342" s="2158"/>
      <c r="K342" s="2159"/>
      <c r="L342" s="2158"/>
      <c r="M342" s="2159"/>
      <c r="N342" s="2160">
        <v>584</v>
      </c>
      <c r="O342" s="2161">
        <f>SUMIF('1 BL anterior'!B:B,N342,'1 BL anterior'!E:E)</f>
        <v>0</v>
      </c>
      <c r="P342" s="2147"/>
      <c r="AA342" s="2150"/>
      <c r="AB342" s="2150"/>
      <c r="AC342" s="2162">
        <f t="shared" si="5"/>
        <v>0</v>
      </c>
    </row>
    <row r="343" spans="1:29" ht="15">
      <c r="A343" s="2156"/>
      <c r="B343" s="2156"/>
      <c r="C343" s="2156"/>
      <c r="D343" s="2156"/>
      <c r="E343" s="2158" t="s">
        <v>389</v>
      </c>
      <c r="F343" s="2158"/>
      <c r="G343" s="2158"/>
      <c r="H343" s="2158"/>
      <c r="I343" s="2158"/>
      <c r="J343" s="2158"/>
      <c r="K343" s="2159"/>
      <c r="L343" s="2158"/>
      <c r="M343" s="2159"/>
      <c r="N343" s="2160">
        <v>585</v>
      </c>
      <c r="O343" s="2161">
        <f>SUMIF('1 BL anterior'!B:B,N343,'1 BL anterior'!E:E)</f>
        <v>0</v>
      </c>
      <c r="P343" s="2147"/>
      <c r="AA343" s="2150"/>
      <c r="AB343" s="2150"/>
      <c r="AC343" s="2162">
        <f t="shared" si="5"/>
        <v>0</v>
      </c>
    </row>
    <row r="344" spans="1:29" ht="15">
      <c r="A344" s="2156"/>
      <c r="B344" s="2156"/>
      <c r="C344" s="2156"/>
      <c r="D344" s="2156"/>
      <c r="E344" s="2158" t="s">
        <v>238</v>
      </c>
      <c r="F344" s="2158"/>
      <c r="G344" s="2158"/>
      <c r="H344" s="2158"/>
      <c r="I344" s="2158"/>
      <c r="J344" s="2158"/>
      <c r="K344" s="2159"/>
      <c r="L344" s="2158"/>
      <c r="M344" s="2159"/>
      <c r="N344" s="2160">
        <v>586</v>
      </c>
      <c r="O344" s="2161">
        <f>SUMIF('1 BL anterior'!B:B,N344,'1 BL anterior'!E:E)</f>
        <v>0</v>
      </c>
      <c r="P344" s="2147"/>
      <c r="AA344" s="2150"/>
      <c r="AB344" s="2150"/>
      <c r="AC344" s="2162">
        <f t="shared" si="5"/>
        <v>0</v>
      </c>
    </row>
    <row r="345" spans="1:29" ht="15">
      <c r="A345" s="2156"/>
      <c r="B345" s="2156"/>
      <c r="C345" s="2156"/>
      <c r="D345" s="2154" t="s">
        <v>3617</v>
      </c>
      <c r="E345" s="2154"/>
      <c r="F345" s="2154"/>
      <c r="G345" s="2154"/>
      <c r="H345" s="2154"/>
      <c r="I345" s="2154"/>
      <c r="J345" s="2154"/>
      <c r="K345" s="2155"/>
      <c r="L345" s="2154"/>
      <c r="M345" s="2155"/>
      <c r="N345" s="2154"/>
      <c r="O345" s="2155"/>
      <c r="P345" s="2147"/>
      <c r="AA345" s="2150"/>
      <c r="AB345" s="2150"/>
      <c r="AC345" s="2162">
        <f t="shared" si="5"/>
        <v>0</v>
      </c>
    </row>
    <row r="346" spans="1:29" ht="15">
      <c r="A346" s="2156"/>
      <c r="B346" s="2156"/>
      <c r="C346" s="2156"/>
      <c r="D346" s="2156"/>
      <c r="E346" s="2158" t="s">
        <v>3609</v>
      </c>
      <c r="F346" s="2158"/>
      <c r="G346" s="2158"/>
      <c r="H346" s="2158"/>
      <c r="I346" s="2158"/>
      <c r="J346" s="2158"/>
      <c r="K346" s="2159"/>
      <c r="L346" s="2158"/>
      <c r="M346" s="2159"/>
      <c r="N346" s="2160">
        <v>587</v>
      </c>
      <c r="O346" s="2161">
        <f>SUMIF('1 BL anterior'!B:B,N346,'1 BL anterior'!E:E)</f>
        <v>0</v>
      </c>
      <c r="P346" s="2147"/>
      <c r="AA346" s="2150"/>
      <c r="AB346" s="2150"/>
      <c r="AC346" s="2162">
        <f t="shared" si="5"/>
        <v>0</v>
      </c>
    </row>
    <row r="347" spans="1:29" ht="15">
      <c r="A347" s="2156"/>
      <c r="B347" s="2156"/>
      <c r="C347" s="2156"/>
      <c r="D347" s="2156"/>
      <c r="E347" s="2158" t="s">
        <v>238</v>
      </c>
      <c r="F347" s="2158"/>
      <c r="G347" s="2158"/>
      <c r="H347" s="2158"/>
      <c r="I347" s="2158"/>
      <c r="J347" s="2158"/>
      <c r="K347" s="2159"/>
      <c r="L347" s="2158"/>
      <c r="M347" s="2159"/>
      <c r="N347" s="2160">
        <v>588</v>
      </c>
      <c r="O347" s="2161">
        <f>SUMIF('1 BL anterior'!B:B,N347,'1 BL anterior'!E:E)</f>
        <v>0</v>
      </c>
      <c r="P347" s="2147"/>
      <c r="AA347" s="2150"/>
      <c r="AB347" s="2150"/>
      <c r="AC347" s="2162">
        <f t="shared" si="5"/>
        <v>0</v>
      </c>
    </row>
    <row r="348" spans="1:29" ht="15">
      <c r="A348" s="2156"/>
      <c r="B348" s="2156"/>
      <c r="C348" s="2163" t="s">
        <v>919</v>
      </c>
      <c r="D348" s="2163"/>
      <c r="E348" s="2163"/>
      <c r="F348" s="2163"/>
      <c r="G348" s="2163"/>
      <c r="H348" s="2163"/>
      <c r="I348" s="2163"/>
      <c r="J348" s="2163"/>
      <c r="K348" s="2164"/>
      <c r="L348" s="2163"/>
      <c r="M348" s="2164"/>
      <c r="N348" s="2165" t="s">
        <v>3779</v>
      </c>
      <c r="O348" s="2166">
        <f>SUM(O299:O346)</f>
        <v>815103.45</v>
      </c>
      <c r="P348" s="2147"/>
      <c r="AA348" s="2150"/>
      <c r="AB348" s="2150">
        <v>826832.38</v>
      </c>
      <c r="AC348" s="2162">
        <f t="shared" si="5"/>
        <v>-11728.930000000051</v>
      </c>
    </row>
    <row r="349" spans="1:29" ht="15">
      <c r="A349" s="2156"/>
      <c r="B349" s="2156"/>
      <c r="C349" s="2158" t="s">
        <v>3618</v>
      </c>
      <c r="D349" s="2158"/>
      <c r="E349" s="2158"/>
      <c r="F349" s="2158"/>
      <c r="G349" s="2158"/>
      <c r="H349" s="2158"/>
      <c r="I349" s="2158"/>
      <c r="J349" s="2158"/>
      <c r="K349" s="2159"/>
      <c r="L349" s="2158"/>
      <c r="M349" s="2159"/>
      <c r="N349" s="2160">
        <v>591</v>
      </c>
      <c r="O349" s="2161">
        <f>SUMIF('1 BL anterior'!B:B,N349,'1 BL anterior'!E:E)</f>
        <v>0</v>
      </c>
      <c r="P349" s="2147"/>
      <c r="AA349" s="2150"/>
      <c r="AB349" s="2150"/>
      <c r="AC349" s="2162">
        <f t="shared" si="5"/>
        <v>0</v>
      </c>
    </row>
    <row r="350" spans="1:29" ht="15">
      <c r="A350" s="2156"/>
      <c r="B350" s="2156"/>
      <c r="C350" s="2158" t="s">
        <v>3619</v>
      </c>
      <c r="D350" s="2158"/>
      <c r="E350" s="2158"/>
      <c r="F350" s="2158"/>
      <c r="G350" s="2158"/>
      <c r="H350" s="2158"/>
      <c r="I350" s="2158"/>
      <c r="J350" s="2158"/>
      <c r="K350" s="2159"/>
      <c r="L350" s="2158"/>
      <c r="M350" s="2159"/>
      <c r="N350" s="2160">
        <v>592</v>
      </c>
      <c r="O350" s="2161">
        <f>SUMIF('1 BL anterior'!B:B,N350,'1 BL anterior'!E:E)</f>
        <v>0</v>
      </c>
      <c r="P350" s="2147"/>
      <c r="Q350" s="2148" t="s">
        <v>4733</v>
      </c>
      <c r="R350" s="866" t="s">
        <v>4734</v>
      </c>
      <c r="AA350" s="2150"/>
      <c r="AB350" s="2150"/>
      <c r="AC350" s="2162">
        <f t="shared" si="5"/>
        <v>0</v>
      </c>
    </row>
    <row r="351" spans="1:29" ht="15">
      <c r="A351" s="2156"/>
      <c r="B351" s="2163" t="s">
        <v>920</v>
      </c>
      <c r="C351" s="2163"/>
      <c r="D351" s="2163"/>
      <c r="E351" s="2163"/>
      <c r="F351" s="2163"/>
      <c r="G351" s="2163"/>
      <c r="H351" s="2163"/>
      <c r="I351" s="2163"/>
      <c r="J351" s="2163"/>
      <c r="K351" s="2164"/>
      <c r="L351" s="2163"/>
      <c r="M351" s="2164"/>
      <c r="N351" s="2165" t="s">
        <v>3780</v>
      </c>
      <c r="O351" s="2166">
        <f>SUM(O294:O350)-O348</f>
        <v>815605.49999999977</v>
      </c>
      <c r="P351" s="2179">
        <f>+'6 INFORME BALANCES'!I85</f>
        <v>815605.49999999977</v>
      </c>
      <c r="Q351" s="2180">
        <f>+O351-P351</f>
        <v>0</v>
      </c>
      <c r="R351" s="2177"/>
      <c r="AA351" s="2150"/>
      <c r="AB351" s="2150">
        <v>868285.91</v>
      </c>
      <c r="AC351" s="2162">
        <f t="shared" si="5"/>
        <v>-52680.410000000265</v>
      </c>
    </row>
    <row r="352" spans="1:29" ht="15">
      <c r="A352" s="2156"/>
      <c r="B352" s="2149" t="s">
        <v>26</v>
      </c>
      <c r="C352" s="2149"/>
      <c r="D352" s="2149"/>
      <c r="E352" s="2149"/>
      <c r="F352" s="2149"/>
      <c r="G352" s="2149"/>
      <c r="H352" s="2149"/>
      <c r="I352" s="2149"/>
      <c r="J352" s="2149"/>
      <c r="K352" s="2167"/>
      <c r="L352" s="2149"/>
      <c r="M352" s="2167"/>
      <c r="N352" s="2149"/>
      <c r="O352" s="2167"/>
      <c r="P352" s="2147"/>
      <c r="AA352" s="2150"/>
      <c r="AB352" s="2150"/>
      <c r="AC352" s="2162">
        <f t="shared" si="5"/>
        <v>0</v>
      </c>
    </row>
    <row r="353" spans="1:29" ht="15">
      <c r="A353" s="2156"/>
      <c r="B353" s="2156"/>
      <c r="C353" s="2158" t="s">
        <v>3620</v>
      </c>
      <c r="D353" s="2158"/>
      <c r="E353" s="2158"/>
      <c r="F353" s="2158"/>
      <c r="G353" s="2158"/>
      <c r="H353" s="2158"/>
      <c r="I353" s="2158"/>
      <c r="J353" s="2158"/>
      <c r="K353" s="2159"/>
      <c r="L353" s="2158"/>
      <c r="M353" s="2159"/>
      <c r="N353" s="2160">
        <v>601</v>
      </c>
      <c r="O353" s="2161">
        <f>SUMIF('1 BL anterior'!B:B,N353,'1 BL anterior'!E:E)</f>
        <v>800</v>
      </c>
      <c r="P353" s="2147"/>
      <c r="AA353" s="2150"/>
      <c r="AB353" s="2150">
        <v>800</v>
      </c>
      <c r="AC353" s="2162">
        <f t="shared" si="5"/>
        <v>0</v>
      </c>
    </row>
    <row r="354" spans="1:29" ht="15">
      <c r="A354" s="2156"/>
      <c r="B354" s="2156"/>
      <c r="C354" s="2158" t="s">
        <v>3621</v>
      </c>
      <c r="D354" s="2158"/>
      <c r="E354" s="2158"/>
      <c r="F354" s="2158"/>
      <c r="G354" s="2158"/>
      <c r="H354" s="2158"/>
      <c r="I354" s="2158"/>
      <c r="J354" s="2158"/>
      <c r="K354" s="2159"/>
      <c r="L354" s="2158"/>
      <c r="M354" s="2159"/>
      <c r="N354" s="2160">
        <v>602</v>
      </c>
      <c r="O354" s="2161">
        <f>SUMIF('1 BL anterior'!B:B,N354,'1 BL anterior'!E:E)</f>
        <v>0</v>
      </c>
      <c r="P354" s="2147"/>
      <c r="AA354" s="2150"/>
      <c r="AB354" s="2150"/>
      <c r="AC354" s="2162">
        <f t="shared" si="5"/>
        <v>0</v>
      </c>
    </row>
    <row r="355" spans="1:29" ht="15">
      <c r="A355" s="2156"/>
      <c r="B355" s="2156"/>
      <c r="C355" s="2158" t="s">
        <v>3622</v>
      </c>
      <c r="D355" s="2158"/>
      <c r="E355" s="2158"/>
      <c r="F355" s="2158"/>
      <c r="G355" s="2158"/>
      <c r="H355" s="2158"/>
      <c r="I355" s="2158"/>
      <c r="J355" s="2158"/>
      <c r="K355" s="2159"/>
      <c r="L355" s="2158"/>
      <c r="M355" s="2159"/>
      <c r="N355" s="2160">
        <v>603</v>
      </c>
      <c r="O355" s="2161">
        <f>SUMIF('1 BL anterior'!B:B,N355,'1 BL anterior'!E:E)</f>
        <v>0</v>
      </c>
      <c r="P355" s="2147"/>
      <c r="AA355" s="2150"/>
      <c r="AB355" s="2150"/>
      <c r="AC355" s="2162">
        <f t="shared" si="5"/>
        <v>0</v>
      </c>
    </row>
    <row r="356" spans="1:29" ht="15">
      <c r="A356" s="2156"/>
      <c r="B356" s="2156"/>
      <c r="C356" s="2149" t="s">
        <v>99</v>
      </c>
      <c r="D356" s="2149"/>
      <c r="E356" s="2149"/>
      <c r="F356" s="2149"/>
      <c r="G356" s="2149"/>
      <c r="H356" s="2149"/>
      <c r="I356" s="2149"/>
      <c r="J356" s="2149"/>
      <c r="K356" s="2167"/>
      <c r="L356" s="2149"/>
      <c r="M356" s="2167"/>
      <c r="N356" s="2149"/>
      <c r="O356" s="2167"/>
      <c r="P356" s="2147"/>
      <c r="AA356" s="2150"/>
      <c r="AB356" s="2150"/>
      <c r="AC356" s="2162">
        <f t="shared" si="5"/>
        <v>0</v>
      </c>
    </row>
    <row r="357" spans="1:29" ht="15">
      <c r="A357" s="2156"/>
      <c r="B357" s="2156"/>
      <c r="C357" s="2156"/>
      <c r="D357" s="2188" t="s">
        <v>404</v>
      </c>
      <c r="E357" s="2189"/>
      <c r="F357" s="2189"/>
      <c r="G357" s="2189"/>
      <c r="H357" s="2189"/>
      <c r="I357" s="2189"/>
      <c r="J357" s="2189"/>
      <c r="K357" s="2190"/>
      <c r="L357" s="2189"/>
      <c r="M357" s="2191"/>
      <c r="N357" s="2160">
        <v>604</v>
      </c>
      <c r="O357" s="2161">
        <f>SUMIF('1 BL anterior'!B:B,N357,'1 BL anterior'!E:E)</f>
        <v>0</v>
      </c>
      <c r="P357" s="2147"/>
      <c r="AA357" s="2150"/>
      <c r="AB357" s="2150"/>
      <c r="AC357" s="2162">
        <f t="shared" si="5"/>
        <v>0</v>
      </c>
    </row>
    <row r="358" spans="1:29" ht="15">
      <c r="A358" s="2156"/>
      <c r="B358" s="2156"/>
      <c r="C358" s="2156"/>
      <c r="D358" s="2188" t="s">
        <v>405</v>
      </c>
      <c r="E358" s="2189"/>
      <c r="F358" s="2189"/>
      <c r="G358" s="2189"/>
      <c r="H358" s="2189"/>
      <c r="I358" s="2189"/>
      <c r="J358" s="2189"/>
      <c r="K358" s="2190"/>
      <c r="L358" s="2189"/>
      <c r="M358" s="2191"/>
      <c r="N358" s="2160">
        <v>605</v>
      </c>
      <c r="O358" s="2161">
        <f>SUMIF('1 BL anterior'!B:B,N358,'1 BL anterior'!E:E)</f>
        <v>0</v>
      </c>
      <c r="P358" s="2147"/>
      <c r="AA358" s="2150"/>
      <c r="AB358" s="2150"/>
      <c r="AC358" s="2162">
        <f t="shared" si="5"/>
        <v>0</v>
      </c>
    </row>
    <row r="359" spans="1:29" ht="15">
      <c r="A359" s="2156"/>
      <c r="B359" s="2156"/>
      <c r="C359" s="2156"/>
      <c r="D359" s="2188" t="s">
        <v>387</v>
      </c>
      <c r="E359" s="2189"/>
      <c r="F359" s="2189"/>
      <c r="G359" s="2189"/>
      <c r="H359" s="2189"/>
      <c r="I359" s="2189"/>
      <c r="J359" s="2189"/>
      <c r="K359" s="2190"/>
      <c r="L359" s="2189"/>
      <c r="M359" s="2191"/>
      <c r="N359" s="2160">
        <v>606</v>
      </c>
      <c r="O359" s="2161">
        <f>SUMIF('1 BL anterior'!B:B,N359,'1 BL anterior'!E:E)</f>
        <v>0</v>
      </c>
      <c r="P359" s="2147"/>
      <c r="AA359" s="2150"/>
      <c r="AB359" s="2150"/>
      <c r="AC359" s="2162">
        <f t="shared" si="5"/>
        <v>0</v>
      </c>
    </row>
    <row r="360" spans="1:29" ht="15">
      <c r="A360" s="2156"/>
      <c r="B360" s="2156"/>
      <c r="C360" s="2192" t="s">
        <v>100</v>
      </c>
      <c r="D360" s="2193"/>
      <c r="E360" s="2193"/>
      <c r="F360" s="2193"/>
      <c r="G360" s="2193"/>
      <c r="H360" s="2193"/>
      <c r="I360" s="2193"/>
      <c r="J360" s="2193"/>
      <c r="K360" s="2194"/>
      <c r="L360" s="2193"/>
      <c r="M360" s="2194"/>
      <c r="N360" s="2193"/>
      <c r="O360" s="2195"/>
      <c r="P360" s="2147"/>
      <c r="AA360" s="2150"/>
      <c r="AB360" s="2150"/>
      <c r="AC360" s="2162">
        <f t="shared" si="5"/>
        <v>0</v>
      </c>
    </row>
    <row r="361" spans="1:29" ht="15">
      <c r="A361" s="2156"/>
      <c r="B361" s="2156"/>
      <c r="C361" s="2156"/>
      <c r="D361" s="2158" t="s">
        <v>406</v>
      </c>
      <c r="E361" s="2158"/>
      <c r="F361" s="2158"/>
      <c r="G361" s="2158"/>
      <c r="H361" s="2158"/>
      <c r="I361" s="2158"/>
      <c r="J361" s="2158"/>
      <c r="K361" s="2159"/>
      <c r="L361" s="2158"/>
      <c r="M361" s="2159"/>
      <c r="N361" s="2160">
        <v>607</v>
      </c>
      <c r="O361" s="2161">
        <f>SUMIF('1 BL anterior'!B:B,N361,'1 BL anterior'!E:E)</f>
        <v>0</v>
      </c>
      <c r="P361" s="2147"/>
      <c r="AA361" s="2150"/>
      <c r="AB361" s="2150"/>
      <c r="AC361" s="2162">
        <f t="shared" si="5"/>
        <v>0</v>
      </c>
    </row>
    <row r="362" spans="1:29" ht="15">
      <c r="A362" s="2156"/>
      <c r="B362" s="2156"/>
      <c r="C362" s="2156"/>
      <c r="D362" s="2158" t="s">
        <v>407</v>
      </c>
      <c r="E362" s="2158"/>
      <c r="F362" s="2158"/>
      <c r="G362" s="2158"/>
      <c r="H362" s="2158"/>
      <c r="I362" s="2158"/>
      <c r="J362" s="2158"/>
      <c r="K362" s="2159"/>
      <c r="L362" s="2158"/>
      <c r="M362" s="2159"/>
      <c r="N362" s="2160">
        <v>608</v>
      </c>
      <c r="O362" s="2161">
        <f>SUMIF('1 BL anterior'!B:B,N362,'1 BL anterior'!E:E)</f>
        <v>0</v>
      </c>
      <c r="P362" s="2147"/>
      <c r="AA362" s="2150"/>
      <c r="AB362" s="2150"/>
      <c r="AC362" s="2162">
        <f t="shared" si="5"/>
        <v>0</v>
      </c>
    </row>
    <row r="363" spans="1:29" ht="15">
      <c r="A363" s="2156"/>
      <c r="B363" s="2156"/>
      <c r="C363" s="2156"/>
      <c r="D363" s="2158" t="s">
        <v>3623</v>
      </c>
      <c r="E363" s="2158"/>
      <c r="F363" s="2158"/>
      <c r="G363" s="2158"/>
      <c r="H363" s="2158"/>
      <c r="I363" s="2158"/>
      <c r="J363" s="2158"/>
      <c r="K363" s="2159"/>
      <c r="L363" s="2158"/>
      <c r="M363" s="2159"/>
      <c r="N363" s="2160">
        <v>609</v>
      </c>
      <c r="O363" s="2161">
        <f>SUMIF('1 BL anterior'!B:B,N363,'1 BL anterior'!E:E)</f>
        <v>0</v>
      </c>
      <c r="P363" s="2147"/>
      <c r="AA363" s="2150"/>
      <c r="AB363" s="2150"/>
      <c r="AC363" s="2162">
        <f t="shared" si="5"/>
        <v>0</v>
      </c>
    </row>
    <row r="364" spans="1:29" ht="15">
      <c r="A364" s="2156"/>
      <c r="B364" s="2156"/>
      <c r="C364" s="2156"/>
      <c r="D364" s="2158" t="s">
        <v>3624</v>
      </c>
      <c r="E364" s="2158"/>
      <c r="F364" s="2158"/>
      <c r="G364" s="2158"/>
      <c r="H364" s="2158"/>
      <c r="I364" s="2158"/>
      <c r="J364" s="2158"/>
      <c r="K364" s="2159"/>
      <c r="L364" s="2158"/>
      <c r="M364" s="2159"/>
      <c r="N364" s="2160">
        <v>610</v>
      </c>
      <c r="O364" s="2161">
        <f>SUMIF('1 BL anterior'!B:B,N364,'1 BL anterior'!E:E)</f>
        <v>0</v>
      </c>
      <c r="P364" s="2147"/>
      <c r="AA364" s="2150"/>
      <c r="AB364" s="2150"/>
      <c r="AC364" s="2162">
        <f t="shared" si="5"/>
        <v>0</v>
      </c>
    </row>
    <row r="365" spans="1:29" ht="15">
      <c r="A365" s="2156"/>
      <c r="B365" s="2156"/>
      <c r="C365" s="2156"/>
      <c r="D365" s="2158" t="s">
        <v>410</v>
      </c>
      <c r="E365" s="2158"/>
      <c r="F365" s="2158"/>
      <c r="G365" s="2158"/>
      <c r="H365" s="2158"/>
      <c r="I365" s="2158"/>
      <c r="J365" s="2158"/>
      <c r="K365" s="2159"/>
      <c r="L365" s="2158"/>
      <c r="M365" s="2159"/>
      <c r="N365" s="2160">
        <v>611</v>
      </c>
      <c r="O365" s="2161">
        <f>SUMIF('1 BL anterior'!B:B,N365,'1 BL anterior'!E:E)</f>
        <v>15.71</v>
      </c>
      <c r="P365" s="2147"/>
      <c r="AA365" s="2150"/>
      <c r="AB365" s="2150"/>
      <c r="AC365" s="2162">
        <f t="shared" si="5"/>
        <v>15.71</v>
      </c>
    </row>
    <row r="366" spans="1:29" ht="15">
      <c r="A366" s="2156"/>
      <c r="B366" s="2156"/>
      <c r="C366" s="2156"/>
      <c r="D366" s="2158" t="s">
        <v>411</v>
      </c>
      <c r="E366" s="2158"/>
      <c r="F366" s="2158"/>
      <c r="G366" s="2158"/>
      <c r="H366" s="2158"/>
      <c r="I366" s="2158"/>
      <c r="J366" s="2158"/>
      <c r="K366" s="2159"/>
      <c r="L366" s="2158"/>
      <c r="M366" s="2159"/>
      <c r="N366" s="2160">
        <v>612</v>
      </c>
      <c r="O366" s="2161">
        <f>SUMIF('1 BL anterior'!B:B,N366,'1 BL anterior'!E:E)</f>
        <v>0</v>
      </c>
      <c r="P366" s="2147"/>
      <c r="AA366" s="2150"/>
      <c r="AB366" s="2150"/>
      <c r="AC366" s="2162">
        <f t="shared" si="5"/>
        <v>0</v>
      </c>
    </row>
    <row r="367" spans="1:29" ht="15">
      <c r="A367" s="2156"/>
      <c r="B367" s="2156"/>
      <c r="C367" s="2156"/>
      <c r="D367" s="2158" t="s">
        <v>3625</v>
      </c>
      <c r="E367" s="2158"/>
      <c r="F367" s="2158"/>
      <c r="G367" s="2158"/>
      <c r="H367" s="2158"/>
      <c r="I367" s="2158"/>
      <c r="J367" s="2158"/>
      <c r="K367" s="2159"/>
      <c r="L367" s="2158"/>
      <c r="M367" s="2159"/>
      <c r="N367" s="2160">
        <v>613</v>
      </c>
      <c r="O367" s="2161">
        <f>SUMIF('1 BL anterior'!B:B,N367,'1 BL anterior'!E:E)</f>
        <v>0</v>
      </c>
      <c r="P367" s="2147"/>
      <c r="AA367" s="2150"/>
      <c r="AB367" s="2150"/>
      <c r="AC367" s="2162">
        <f t="shared" si="5"/>
        <v>0</v>
      </c>
    </row>
    <row r="368" spans="1:29" ht="15">
      <c r="A368" s="2156"/>
      <c r="B368" s="2156"/>
      <c r="C368" s="2156"/>
      <c r="D368" s="2158" t="s">
        <v>3626</v>
      </c>
      <c r="E368" s="2158"/>
      <c r="F368" s="2158"/>
      <c r="G368" s="2158"/>
      <c r="H368" s="2158"/>
      <c r="I368" s="2158"/>
      <c r="J368" s="2158"/>
      <c r="K368" s="2159"/>
      <c r="L368" s="2158"/>
      <c r="M368" s="2159"/>
      <c r="N368" s="2160">
        <v>614</v>
      </c>
      <c r="O368" s="2161">
        <f>SUMIF('1 BL anterior'!B:B,N368,'1 BL anterior'!E:E)</f>
        <v>0</v>
      </c>
      <c r="P368" s="2147"/>
      <c r="AA368" s="2150"/>
      <c r="AB368" s="2150"/>
      <c r="AC368" s="2162">
        <f t="shared" si="5"/>
        <v>0</v>
      </c>
    </row>
    <row r="369" spans="1:29" ht="15">
      <c r="A369" s="2156"/>
      <c r="B369" s="2156"/>
      <c r="C369" s="2156"/>
      <c r="D369" s="2158" t="s">
        <v>413</v>
      </c>
      <c r="E369" s="2158"/>
      <c r="F369" s="2158"/>
      <c r="G369" s="2158"/>
      <c r="H369" s="2158"/>
      <c r="I369" s="2158"/>
      <c r="J369" s="2158"/>
      <c r="K369" s="2159"/>
      <c r="L369" s="2158"/>
      <c r="M369" s="2159"/>
      <c r="N369" s="2160">
        <v>615</v>
      </c>
      <c r="O369" s="2161">
        <f>SUMIF('1 BL anterior'!B:B,N369,'1 BL anterior'!E:E)</f>
        <v>0</v>
      </c>
      <c r="P369" s="2147"/>
      <c r="AA369" s="2150"/>
      <c r="AB369" s="2150"/>
      <c r="AC369" s="2162">
        <f t="shared" si="5"/>
        <v>0</v>
      </c>
    </row>
    <row r="370" spans="1:29" ht="15">
      <c r="A370" s="2156"/>
      <c r="B370" s="2156"/>
      <c r="C370" s="2156"/>
      <c r="D370" s="2158" t="s">
        <v>3627</v>
      </c>
      <c r="E370" s="2158"/>
      <c r="F370" s="2158"/>
      <c r="G370" s="2158"/>
      <c r="H370" s="2158"/>
      <c r="I370" s="2158"/>
      <c r="J370" s="2158"/>
      <c r="K370" s="2159"/>
      <c r="L370" s="2158"/>
      <c r="M370" s="2159"/>
      <c r="N370" s="2160">
        <v>616</v>
      </c>
      <c r="O370" s="2161">
        <f>SUMIF('1 BL anterior'!B:B,N370,'1 BL anterior'!E:E)</f>
        <v>-24472.240000000002</v>
      </c>
      <c r="P370" s="2147"/>
      <c r="AA370" s="2150"/>
      <c r="AB370" s="2150"/>
      <c r="AC370" s="2162">
        <f t="shared" si="5"/>
        <v>-24472.240000000002</v>
      </c>
    </row>
    <row r="371" spans="1:29" ht="15">
      <c r="A371" s="2156"/>
      <c r="B371" s="2156"/>
      <c r="C371" s="2156"/>
      <c r="D371" s="2158" t="s">
        <v>3628</v>
      </c>
      <c r="E371" s="2158"/>
      <c r="F371" s="2158"/>
      <c r="G371" s="2158"/>
      <c r="H371" s="2158"/>
      <c r="I371" s="2158"/>
      <c r="J371" s="2158"/>
      <c r="K371" s="2159"/>
      <c r="L371" s="2158"/>
      <c r="M371" s="2159"/>
      <c r="N371" s="2160">
        <v>617</v>
      </c>
      <c r="O371" s="2161">
        <f>SUMIF('1 BL anterior'!B:B,N371,'1 BL anterior'!E:E)</f>
        <v>0</v>
      </c>
      <c r="P371" s="2147"/>
      <c r="AA371" s="2150"/>
      <c r="AB371" s="2150"/>
      <c r="AC371" s="2162">
        <f t="shared" si="5"/>
        <v>0</v>
      </c>
    </row>
    <row r="372" spans="1:29" ht="15">
      <c r="A372" s="2156"/>
      <c r="B372" s="2156"/>
      <c r="C372" s="2192" t="s">
        <v>923</v>
      </c>
      <c r="D372" s="2193"/>
      <c r="E372" s="2193"/>
      <c r="F372" s="2193"/>
      <c r="G372" s="2193"/>
      <c r="H372" s="2193"/>
      <c r="I372" s="2193"/>
      <c r="J372" s="2193"/>
      <c r="K372" s="2194"/>
      <c r="L372" s="2193"/>
      <c r="M372" s="2194"/>
      <c r="N372" s="2193"/>
      <c r="O372" s="2195"/>
      <c r="P372" s="2147"/>
      <c r="AA372" s="2150"/>
      <c r="AB372" s="2150"/>
      <c r="AC372" s="2162">
        <f t="shared" si="5"/>
        <v>0</v>
      </c>
    </row>
    <row r="373" spans="1:29" ht="15">
      <c r="A373" s="2156"/>
      <c r="B373" s="2156"/>
      <c r="C373" s="2156"/>
      <c r="D373" s="2149" t="s">
        <v>924</v>
      </c>
      <c r="E373" s="2149"/>
      <c r="F373" s="2149"/>
      <c r="G373" s="2149"/>
      <c r="H373" s="2149"/>
      <c r="I373" s="2149"/>
      <c r="J373" s="2149"/>
      <c r="K373" s="2167"/>
      <c r="L373" s="2149"/>
      <c r="M373" s="2167"/>
      <c r="N373" s="2149"/>
      <c r="O373" s="2167"/>
      <c r="P373" s="2147"/>
      <c r="AA373" s="2150"/>
      <c r="AB373" s="2150"/>
      <c r="AC373" s="2162">
        <f t="shared" si="5"/>
        <v>0</v>
      </c>
    </row>
    <row r="374" spans="1:29" ht="15">
      <c r="A374" s="2156"/>
      <c r="B374" s="2156"/>
      <c r="C374" s="2156"/>
      <c r="D374" s="2156"/>
      <c r="E374" s="2158" t="s">
        <v>3629</v>
      </c>
      <c r="F374" s="2158"/>
      <c r="G374" s="2158"/>
      <c r="H374" s="2158"/>
      <c r="I374" s="2158"/>
      <c r="J374" s="2158"/>
      <c r="K374" s="2159"/>
      <c r="L374" s="2158"/>
      <c r="M374" s="2159"/>
      <c r="N374" s="2160">
        <v>618</v>
      </c>
      <c r="O374" s="2161">
        <f>SUMIF('1 BL anterior'!B:B,N374,'1 BL anterior'!E:E)</f>
        <v>0</v>
      </c>
      <c r="P374" s="2147"/>
      <c r="AA374" s="2150"/>
      <c r="AB374" s="2150"/>
      <c r="AC374" s="2162">
        <f t="shared" si="5"/>
        <v>0</v>
      </c>
    </row>
    <row r="375" spans="1:29" ht="15">
      <c r="A375" s="2156"/>
      <c r="B375" s="2156"/>
      <c r="C375" s="2156"/>
      <c r="D375" s="2156"/>
      <c r="E375" s="2158" t="s">
        <v>309</v>
      </c>
      <c r="F375" s="2158"/>
      <c r="G375" s="2158"/>
      <c r="H375" s="2158"/>
      <c r="I375" s="2158"/>
      <c r="J375" s="2158"/>
      <c r="K375" s="2159"/>
      <c r="L375" s="2158"/>
      <c r="M375" s="2159"/>
      <c r="N375" s="2160">
        <v>619</v>
      </c>
      <c r="O375" s="2161">
        <f>SUMIF('1 BL anterior'!B:B,N375,'1 BL anterior'!E:E)</f>
        <v>0</v>
      </c>
      <c r="P375" s="2147"/>
      <c r="AA375" s="2150"/>
      <c r="AB375" s="2150"/>
      <c r="AC375" s="2162">
        <f t="shared" si="5"/>
        <v>0</v>
      </c>
    </row>
    <row r="376" spans="1:29" ht="15">
      <c r="A376" s="2156"/>
      <c r="B376" s="2156"/>
      <c r="C376" s="2156"/>
      <c r="D376" s="2156"/>
      <c r="E376" s="2158" t="s">
        <v>238</v>
      </c>
      <c r="F376" s="2158"/>
      <c r="G376" s="2158"/>
      <c r="H376" s="2158"/>
      <c r="I376" s="2158"/>
      <c r="J376" s="2158"/>
      <c r="K376" s="2159"/>
      <c r="L376" s="2158"/>
      <c r="M376" s="2159"/>
      <c r="N376" s="2160">
        <v>620</v>
      </c>
      <c r="O376" s="2161">
        <f>SUMIF('1 BL anterior'!B:B,N376,'1 BL anterior'!E:E)</f>
        <v>0</v>
      </c>
      <c r="P376" s="2147"/>
      <c r="AA376" s="2150"/>
      <c r="AB376" s="2150"/>
      <c r="AC376" s="2162">
        <f t="shared" si="5"/>
        <v>0</v>
      </c>
    </row>
    <row r="377" spans="1:29" ht="15">
      <c r="A377" s="2156"/>
      <c r="B377" s="2156"/>
      <c r="C377" s="2156"/>
      <c r="D377" s="2158" t="s">
        <v>418</v>
      </c>
      <c r="E377" s="2158"/>
      <c r="F377" s="2158"/>
      <c r="G377" s="2158"/>
      <c r="H377" s="2158"/>
      <c r="I377" s="2158"/>
      <c r="J377" s="2158"/>
      <c r="K377" s="2159"/>
      <c r="L377" s="2158"/>
      <c r="M377" s="2159"/>
      <c r="N377" s="2160">
        <v>621</v>
      </c>
      <c r="O377" s="2161">
        <f>SUMIF('1 BL anterior'!B:B,N377,'1 BL anterior'!E:E)</f>
        <v>0</v>
      </c>
      <c r="P377" s="2147"/>
      <c r="AA377" s="2150"/>
      <c r="AB377" s="2150"/>
      <c r="AC377" s="2162">
        <f t="shared" si="5"/>
        <v>0</v>
      </c>
    </row>
    <row r="378" spans="1:29" ht="15">
      <c r="A378" s="2156"/>
      <c r="B378" s="2156"/>
      <c r="C378" s="2156"/>
      <c r="D378" s="2158" t="s">
        <v>419</v>
      </c>
      <c r="E378" s="2158"/>
      <c r="F378" s="2158"/>
      <c r="G378" s="2158"/>
      <c r="H378" s="2158"/>
      <c r="I378" s="2158"/>
      <c r="J378" s="2158"/>
      <c r="K378" s="2159"/>
      <c r="L378" s="2158"/>
      <c r="M378" s="2159"/>
      <c r="N378" s="2160">
        <v>622</v>
      </c>
      <c r="O378" s="2161">
        <f>SUMIF('1 BL anterior'!B:B,N378,'1 BL anterior'!E:E)</f>
        <v>0</v>
      </c>
      <c r="P378" s="2147"/>
      <c r="AA378" s="2150"/>
      <c r="AB378" s="2150"/>
      <c r="AC378" s="2162">
        <f t="shared" si="5"/>
        <v>0</v>
      </c>
    </row>
    <row r="379" spans="1:29" ht="15">
      <c r="A379" s="2156"/>
      <c r="B379" s="2156"/>
      <c r="C379" s="2156"/>
      <c r="D379" s="2158" t="s">
        <v>420</v>
      </c>
      <c r="E379" s="2158"/>
      <c r="F379" s="2158"/>
      <c r="G379" s="2158"/>
      <c r="H379" s="2158"/>
      <c r="I379" s="2158"/>
      <c r="J379" s="2158"/>
      <c r="K379" s="2159"/>
      <c r="L379" s="2158"/>
      <c r="M379" s="2159"/>
      <c r="N379" s="2160">
        <v>623</v>
      </c>
      <c r="O379" s="2161">
        <f>SUMIF('1 BL anterior'!B:B,N379,'1 BL anterior'!E:E)</f>
        <v>0</v>
      </c>
      <c r="P379" s="2147"/>
      <c r="AA379" s="2150"/>
      <c r="AB379" s="2150"/>
      <c r="AC379" s="2162">
        <f t="shared" si="5"/>
        <v>0</v>
      </c>
    </row>
    <row r="380" spans="1:29" ht="15">
      <c r="A380" s="2156"/>
      <c r="B380" s="2156"/>
      <c r="C380" s="2156"/>
      <c r="D380" s="2158" t="s">
        <v>421</v>
      </c>
      <c r="E380" s="2158"/>
      <c r="F380" s="2158"/>
      <c r="G380" s="2158"/>
      <c r="H380" s="2158"/>
      <c r="I380" s="2158"/>
      <c r="J380" s="2158"/>
      <c r="K380" s="2159"/>
      <c r="L380" s="2158"/>
      <c r="M380" s="2159"/>
      <c r="N380" s="2160">
        <v>624</v>
      </c>
      <c r="O380" s="2161">
        <f>SUMIF('1 BL anterior'!B:B,N380,'1 BL anterior'!E:E)</f>
        <v>0</v>
      </c>
      <c r="P380" s="2147"/>
      <c r="AA380" s="2150"/>
      <c r="AB380" s="2150"/>
      <c r="AC380" s="2162">
        <f t="shared" si="5"/>
        <v>0</v>
      </c>
    </row>
    <row r="381" spans="1:29" ht="15">
      <c r="A381" s="2156"/>
      <c r="B381" s="2156"/>
      <c r="C381" s="2156"/>
      <c r="D381" s="2158" t="s">
        <v>238</v>
      </c>
      <c r="E381" s="2158"/>
      <c r="F381" s="2158"/>
      <c r="G381" s="2158"/>
      <c r="H381" s="2158"/>
      <c r="I381" s="2158"/>
      <c r="J381" s="2158"/>
      <c r="K381" s="2159"/>
      <c r="L381" s="2158"/>
      <c r="M381" s="2159"/>
      <c r="N381" s="2160">
        <v>625</v>
      </c>
      <c r="O381" s="2161">
        <f>SUMIF('1 BL anterior'!B:B,N381,'1 BL anterior'!E:E)</f>
        <v>0</v>
      </c>
      <c r="P381" s="2147"/>
      <c r="AA381" s="2150"/>
      <c r="AB381" s="2150"/>
      <c r="AC381" s="2162">
        <f t="shared" si="5"/>
        <v>0</v>
      </c>
    </row>
    <row r="382" spans="1:29" ht="15">
      <c r="A382" s="2156"/>
      <c r="B382" s="2156"/>
      <c r="C382" s="2158" t="s">
        <v>3631</v>
      </c>
      <c r="D382" s="2158"/>
      <c r="E382" s="2158"/>
      <c r="F382" s="2158"/>
      <c r="G382" s="2158"/>
      <c r="H382" s="2158"/>
      <c r="I382" s="2158"/>
      <c r="J382" s="2158"/>
      <c r="K382" s="2159"/>
      <c r="L382" s="2158"/>
      <c r="M382" s="2159"/>
      <c r="N382" s="2160">
        <v>626</v>
      </c>
      <c r="O382" s="2161">
        <f>SUMIF('1 BL anterior'!B:B,N382,'1 BL anterior'!E:E)</f>
        <v>0</v>
      </c>
      <c r="P382" s="2147"/>
      <c r="AA382" s="2150"/>
      <c r="AB382" s="2150"/>
      <c r="AC382" s="2162">
        <f t="shared" si="5"/>
        <v>0</v>
      </c>
    </row>
    <row r="383" spans="1:29" ht="15">
      <c r="A383" s="2156"/>
      <c r="B383" s="2156"/>
      <c r="C383" s="2158" t="s">
        <v>3632</v>
      </c>
      <c r="D383" s="2158"/>
      <c r="E383" s="2158"/>
      <c r="F383" s="2158"/>
      <c r="G383" s="2158"/>
      <c r="H383" s="2158"/>
      <c r="I383" s="2158"/>
      <c r="J383" s="2158"/>
      <c r="K383" s="2159"/>
      <c r="L383" s="2158"/>
      <c r="M383" s="2159"/>
      <c r="N383" s="2160">
        <v>627</v>
      </c>
      <c r="O383" s="2161">
        <f>SUMIF('1 BL anterior'!B:B,N383,'1 BL anterior'!E:E)</f>
        <v>0</v>
      </c>
      <c r="P383" s="2147"/>
      <c r="Q383" s="2148" t="s">
        <v>4733</v>
      </c>
      <c r="R383" s="866" t="s">
        <v>4734</v>
      </c>
      <c r="AA383" s="2150"/>
      <c r="AB383" s="2150"/>
      <c r="AC383" s="2162">
        <f t="shared" si="5"/>
        <v>0</v>
      </c>
    </row>
    <row r="384" spans="1:29" ht="15">
      <c r="A384" s="2156"/>
      <c r="B384" s="2163" t="s">
        <v>3630</v>
      </c>
      <c r="C384" s="2163"/>
      <c r="D384" s="2163"/>
      <c r="E384" s="2163"/>
      <c r="F384" s="2163"/>
      <c r="G384" s="2163"/>
      <c r="H384" s="2163"/>
      <c r="I384" s="2163"/>
      <c r="J384" s="2163"/>
      <c r="K384" s="2164"/>
      <c r="L384" s="2163"/>
      <c r="M384" s="2164"/>
      <c r="N384" s="2165" t="s">
        <v>3781</v>
      </c>
      <c r="O384" s="2166">
        <f>SUM(O353:O383)</f>
        <v>-23656.530000000002</v>
      </c>
      <c r="P384" s="2179">
        <f>+'6 INFORME BALANCES'!H92</f>
        <v>0</v>
      </c>
      <c r="Q384" s="2180">
        <f>+O384-P384</f>
        <v>-23656.530000000002</v>
      </c>
      <c r="R384" s="2181"/>
      <c r="AA384" s="2150"/>
      <c r="AB384" s="2150">
        <v>800</v>
      </c>
      <c r="AC384" s="2162">
        <f t="shared" si="5"/>
        <v>-24456.530000000002</v>
      </c>
    </row>
    <row r="385" spans="1:29" ht="15">
      <c r="A385" s="2156"/>
      <c r="B385" s="2163" t="s">
        <v>28</v>
      </c>
      <c r="C385" s="2163"/>
      <c r="D385" s="2163"/>
      <c r="E385" s="2163"/>
      <c r="F385" s="2163"/>
      <c r="G385" s="2163"/>
      <c r="H385" s="2163"/>
      <c r="I385" s="2163"/>
      <c r="J385" s="2163"/>
      <c r="K385" s="2164"/>
      <c r="L385" s="2163"/>
      <c r="M385" s="2164"/>
      <c r="N385" s="2165" t="s">
        <v>3782</v>
      </c>
      <c r="O385" s="2166">
        <f>+O384+O351</f>
        <v>791948.96999999974</v>
      </c>
      <c r="P385" s="2179">
        <f>+'6 INFORME BALANCES'!I62</f>
        <v>791948.96799999999</v>
      </c>
      <c r="Q385" s="2180">
        <f>+O385-P385</f>
        <v>1.9999997457489371E-3</v>
      </c>
      <c r="R385" s="2181"/>
      <c r="AA385" s="2150"/>
      <c r="AB385" s="2150">
        <v>869085.91</v>
      </c>
      <c r="AC385" s="2162">
        <f t="shared" si="5"/>
        <v>-77136.940000000293</v>
      </c>
    </row>
    <row r="386" spans="1:29" ht="15">
      <c r="A386" s="2154" t="s">
        <v>137</v>
      </c>
      <c r="B386" s="2154"/>
      <c r="C386" s="2154"/>
      <c r="D386" s="2154"/>
      <c r="E386" s="2154"/>
      <c r="F386" s="2154"/>
      <c r="G386" s="2154"/>
      <c r="H386" s="2154"/>
      <c r="I386" s="2154"/>
      <c r="J386" s="2154"/>
      <c r="K386" s="2155"/>
      <c r="L386" s="2154"/>
      <c r="M386" s="2155"/>
      <c r="N386" s="2154"/>
      <c r="O386" s="2155"/>
      <c r="P386" s="2147"/>
      <c r="Q386" s="2196">
        <f>+P385-P235</f>
        <v>0</v>
      </c>
      <c r="AA386" s="2150"/>
      <c r="AB386" s="2150"/>
      <c r="AC386" s="2162">
        <f t="shared" si="5"/>
        <v>0</v>
      </c>
    </row>
    <row r="387" spans="1:29" ht="15">
      <c r="A387" s="2156"/>
      <c r="B387" s="2154" t="s">
        <v>31</v>
      </c>
      <c r="C387" s="2154"/>
      <c r="D387" s="2154"/>
      <c r="E387" s="2154"/>
      <c r="F387" s="2154"/>
      <c r="G387" s="2154"/>
      <c r="H387" s="2154"/>
      <c r="I387" s="2154"/>
      <c r="J387" s="2154"/>
      <c r="K387" s="2155"/>
      <c r="L387" s="2154"/>
      <c r="M387" s="2155"/>
      <c r="N387" s="2154"/>
      <c r="O387" s="2155"/>
      <c r="P387" s="2147"/>
      <c r="AA387" s="2150"/>
      <c r="AB387" s="2150"/>
      <c r="AC387" s="2162">
        <f t="shared" si="5"/>
        <v>0</v>
      </c>
    </row>
    <row r="388" spans="1:29" ht="15">
      <c r="A388" s="2156"/>
      <c r="B388" s="2156"/>
      <c r="C388" s="2154" t="s">
        <v>135</v>
      </c>
      <c r="D388" s="2154"/>
      <c r="E388" s="2154"/>
      <c r="F388" s="2154"/>
      <c r="G388" s="2154"/>
      <c r="H388" s="2154"/>
      <c r="I388" s="2154"/>
      <c r="J388" s="2154"/>
      <c r="K388" s="2155"/>
      <c r="L388" s="2154"/>
      <c r="M388" s="2155"/>
      <c r="N388" s="2154"/>
      <c r="O388" s="2155"/>
      <c r="P388" s="2147"/>
      <c r="AA388" s="2150"/>
      <c r="AB388" s="2150"/>
      <c r="AC388" s="2162">
        <f t="shared" si="5"/>
        <v>0</v>
      </c>
    </row>
    <row r="389" spans="1:29" ht="15">
      <c r="A389" s="2156"/>
      <c r="B389" s="2156"/>
      <c r="C389" s="2156"/>
      <c r="D389" s="2149" t="s">
        <v>3633</v>
      </c>
      <c r="E389" s="2149"/>
      <c r="F389" s="2149"/>
      <c r="G389" s="2149"/>
      <c r="H389" s="2149"/>
      <c r="I389" s="2149"/>
      <c r="J389" s="2149"/>
      <c r="K389" s="2167"/>
      <c r="L389" s="2154" t="s">
        <v>3634</v>
      </c>
      <c r="M389" s="2155"/>
      <c r="N389" s="2154" t="s">
        <v>3783</v>
      </c>
      <c r="O389" s="2155"/>
      <c r="P389" s="2147"/>
      <c r="AA389" s="2150"/>
      <c r="AB389" s="2150"/>
      <c r="AC389" s="2162">
        <f t="shared" si="5"/>
        <v>0</v>
      </c>
    </row>
    <row r="390" spans="1:29" ht="15">
      <c r="A390" s="2156"/>
      <c r="B390" s="2156"/>
      <c r="C390" s="2156"/>
      <c r="D390" s="2156"/>
      <c r="E390" s="2158" t="s">
        <v>3635</v>
      </c>
      <c r="F390" s="2158"/>
      <c r="G390" s="2158"/>
      <c r="H390" s="2158"/>
      <c r="I390" s="2158"/>
      <c r="J390" s="2158"/>
      <c r="K390" s="2159"/>
      <c r="L390" s="2160">
        <v>6001</v>
      </c>
      <c r="M390" s="2161">
        <f>SUMIF('1 BL anterior'!B:B,L390,'1 BL anterior'!E:E)</f>
        <v>0</v>
      </c>
      <c r="N390" s="2160">
        <v>6002</v>
      </c>
      <c r="O390" s="2161">
        <f>SUMIF('1 BL anterior'!A:A,N390,'1 BL anterior'!E:E)</f>
        <v>0</v>
      </c>
      <c r="P390" s="2147"/>
      <c r="AA390" s="2150"/>
      <c r="AB390" s="2150"/>
      <c r="AC390" s="2162">
        <f>+M390-AA390-AB390</f>
        <v>0</v>
      </c>
    </row>
    <row r="391" spans="1:29" ht="15">
      <c r="A391" s="2156"/>
      <c r="B391" s="2156"/>
      <c r="C391" s="2156"/>
      <c r="D391" s="2156"/>
      <c r="E391" s="2158" t="s">
        <v>3636</v>
      </c>
      <c r="F391" s="2158"/>
      <c r="G391" s="2158"/>
      <c r="H391" s="2158"/>
      <c r="I391" s="2158"/>
      <c r="J391" s="2158"/>
      <c r="K391" s="2159"/>
      <c r="L391" s="2160">
        <v>6003</v>
      </c>
      <c r="M391" s="2161">
        <f>SUMIF('1 BL anterior'!B:B,L391,'1 BL anterior'!E:E)</f>
        <v>0</v>
      </c>
      <c r="N391" s="2160">
        <v>6004</v>
      </c>
      <c r="O391" s="2161">
        <f>SUMIF('1 BL anterior'!A:A,N391,'1 BL anterior'!E:E)</f>
        <v>0</v>
      </c>
      <c r="P391" s="2147"/>
      <c r="AA391" s="2150"/>
      <c r="AB391" s="2150"/>
      <c r="AC391" s="2162">
        <f>+M391-AA391-AB391</f>
        <v>0</v>
      </c>
    </row>
    <row r="392" spans="1:29" ht="15">
      <c r="A392" s="2156"/>
      <c r="B392" s="2156"/>
      <c r="C392" s="2156"/>
      <c r="D392" s="2149" t="s">
        <v>930</v>
      </c>
      <c r="E392" s="2149"/>
      <c r="F392" s="2149"/>
      <c r="G392" s="2149"/>
      <c r="H392" s="2149"/>
      <c r="I392" s="2149"/>
      <c r="J392" s="2149"/>
      <c r="K392" s="2167"/>
      <c r="L392" s="2149" t="s">
        <v>3634</v>
      </c>
      <c r="M392" s="2167"/>
      <c r="N392" s="2149" t="s">
        <v>3783</v>
      </c>
      <c r="O392" s="2167"/>
      <c r="P392" s="2147"/>
      <c r="AA392" s="2150"/>
      <c r="AB392" s="2150"/>
      <c r="AC392" s="2162">
        <f t="shared" ref="AC392:AC455" si="6">+M392-AA392-AB392</f>
        <v>0</v>
      </c>
    </row>
    <row r="393" spans="1:29" ht="15">
      <c r="A393" s="2156"/>
      <c r="B393" s="2156"/>
      <c r="C393" s="2156"/>
      <c r="D393" s="2156"/>
      <c r="E393" s="2158" t="s">
        <v>3635</v>
      </c>
      <c r="F393" s="2158"/>
      <c r="G393" s="2158"/>
      <c r="H393" s="2158"/>
      <c r="I393" s="2158"/>
      <c r="J393" s="2158"/>
      <c r="K393" s="2159"/>
      <c r="L393" s="2160">
        <v>6005</v>
      </c>
      <c r="M393" s="2161">
        <f>SUMIF('1 BL anterior'!B:B,L393,'1 BL anterior'!E:E)</f>
        <v>0</v>
      </c>
      <c r="N393" s="2160">
        <v>6006</v>
      </c>
      <c r="O393" s="2161">
        <f>SUMIF('1 BL anterior'!A:A,N393,'1 BL anterior'!E:E)</f>
        <v>0</v>
      </c>
      <c r="P393" s="2147"/>
      <c r="AA393" s="2150"/>
      <c r="AB393" s="2150"/>
      <c r="AC393" s="2162">
        <f t="shared" si="6"/>
        <v>0</v>
      </c>
    </row>
    <row r="394" spans="1:29" ht="15">
      <c r="A394" s="2156"/>
      <c r="B394" s="2156"/>
      <c r="C394" s="2156"/>
      <c r="D394" s="2156"/>
      <c r="E394" s="2158" t="s">
        <v>3636</v>
      </c>
      <c r="F394" s="2158"/>
      <c r="G394" s="2158"/>
      <c r="H394" s="2158"/>
      <c r="I394" s="2158"/>
      <c r="J394" s="2158"/>
      <c r="K394" s="2159"/>
      <c r="L394" s="2160">
        <v>6007</v>
      </c>
      <c r="M394" s="2161">
        <f>SUMIF('1 BL anterior'!B:B,L394,'1 BL anterior'!E:E)</f>
        <v>0</v>
      </c>
      <c r="N394" s="2160">
        <v>6008</v>
      </c>
      <c r="O394" s="2161">
        <f>SUMIF('1 BL anterior'!A:A,N394,'1 BL anterior'!E:E)</f>
        <v>0</v>
      </c>
      <c r="P394" s="2147"/>
      <c r="AA394" s="2150"/>
      <c r="AB394" s="2150"/>
      <c r="AC394" s="2162">
        <f t="shared" si="6"/>
        <v>0</v>
      </c>
    </row>
    <row r="395" spans="1:29" ht="15">
      <c r="A395" s="2156"/>
      <c r="B395" s="2156"/>
      <c r="C395" s="2156"/>
      <c r="D395" s="2149" t="s">
        <v>3637</v>
      </c>
      <c r="E395" s="2149"/>
      <c r="F395" s="2149"/>
      <c r="G395" s="2149"/>
      <c r="H395" s="2149"/>
      <c r="I395" s="2149"/>
      <c r="J395" s="2149"/>
      <c r="K395" s="2167"/>
      <c r="L395" s="2149" t="s">
        <v>3634</v>
      </c>
      <c r="M395" s="2167"/>
      <c r="N395" s="2149" t="s">
        <v>3783</v>
      </c>
      <c r="O395" s="2167"/>
      <c r="P395" s="2147"/>
      <c r="AA395" s="2150"/>
      <c r="AB395" s="2150"/>
      <c r="AC395" s="2162">
        <f t="shared" si="6"/>
        <v>0</v>
      </c>
    </row>
    <row r="396" spans="1:29" ht="15">
      <c r="A396" s="2156"/>
      <c r="B396" s="2156"/>
      <c r="C396" s="2156"/>
      <c r="D396" s="2156"/>
      <c r="E396" s="2158" t="s">
        <v>3638</v>
      </c>
      <c r="F396" s="2158"/>
      <c r="G396" s="2158"/>
      <c r="H396" s="2158"/>
      <c r="I396" s="2158"/>
      <c r="J396" s="2158"/>
      <c r="K396" s="2159"/>
      <c r="L396" s="2160">
        <v>6009</v>
      </c>
      <c r="M396" s="2161">
        <f>SUMIF('1 BL anterior'!B:B,L396,'1 BL anterior'!E:E)</f>
        <v>1040371.61</v>
      </c>
      <c r="N396" s="2160">
        <v>6010</v>
      </c>
      <c r="O396" s="2161">
        <f>SUMIF('1 BL anterior'!A:A,N396,'1 BL anterior'!E:E)</f>
        <v>0</v>
      </c>
      <c r="P396" s="2147"/>
      <c r="AA396" s="2150"/>
      <c r="AB396" s="2150"/>
      <c r="AC396" s="2162">
        <f t="shared" si="6"/>
        <v>1040371.61</v>
      </c>
    </row>
    <row r="397" spans="1:29" ht="15">
      <c r="A397" s="2156"/>
      <c r="B397" s="2156"/>
      <c r="C397" s="2156"/>
      <c r="D397" s="2156"/>
      <c r="E397" s="2158" t="s">
        <v>3639</v>
      </c>
      <c r="F397" s="2158"/>
      <c r="G397" s="2158"/>
      <c r="H397" s="2158"/>
      <c r="I397" s="2158"/>
      <c r="J397" s="2158"/>
      <c r="K397" s="2159"/>
      <c r="L397" s="2160">
        <v>6011</v>
      </c>
      <c r="M397" s="2161">
        <f>SUMIF('1 BL anterior'!B:B,L397,'1 BL anterior'!E:E)</f>
        <v>0</v>
      </c>
      <c r="N397" s="2160">
        <v>6012</v>
      </c>
      <c r="O397" s="2161">
        <f>SUMIF('1 BL anterior'!A:A,N397,'1 BL anterior'!E:E)</f>
        <v>0</v>
      </c>
      <c r="P397" s="2147"/>
      <c r="AA397" s="2150"/>
      <c r="AB397" s="2150"/>
      <c r="AC397" s="2162">
        <f t="shared" si="6"/>
        <v>0</v>
      </c>
    </row>
    <row r="398" spans="1:29" ht="15">
      <c r="A398" s="2156"/>
      <c r="B398" s="2156"/>
      <c r="C398" s="2156"/>
      <c r="D398" s="2158" t="s">
        <v>428</v>
      </c>
      <c r="E398" s="2158"/>
      <c r="F398" s="2158"/>
      <c r="G398" s="2158"/>
      <c r="H398" s="2158"/>
      <c r="I398" s="2158"/>
      <c r="J398" s="2158"/>
      <c r="K398" s="2159"/>
      <c r="L398" s="2160">
        <v>6013</v>
      </c>
      <c r="M398" s="2161">
        <f>SUMIF('1 BL anterior'!B:B,L398,'1 BL anterior'!E:E)</f>
        <v>0</v>
      </c>
      <c r="N398" s="2160">
        <v>6014</v>
      </c>
      <c r="O398" s="2161">
        <f>SUMIF('1 BL anterior'!A:A,N398,'1 BL anterior'!E:E)</f>
        <v>0</v>
      </c>
      <c r="P398" s="2147"/>
      <c r="AA398" s="2150"/>
      <c r="AB398" s="2150"/>
      <c r="AC398" s="2162">
        <f t="shared" si="6"/>
        <v>0</v>
      </c>
    </row>
    <row r="399" spans="1:29" ht="15">
      <c r="A399" s="2156"/>
      <c r="B399" s="2156"/>
      <c r="C399" s="2156"/>
      <c r="D399" s="2158" t="s">
        <v>429</v>
      </c>
      <c r="E399" s="2158"/>
      <c r="F399" s="2158"/>
      <c r="G399" s="2158"/>
      <c r="H399" s="2158"/>
      <c r="I399" s="2158"/>
      <c r="J399" s="2158"/>
      <c r="K399" s="2159"/>
      <c r="L399" s="2160">
        <v>6015</v>
      </c>
      <c r="M399" s="2161">
        <f>SUMIF('1 BL anterior'!B:B,L399,'1 BL anterior'!E:E)</f>
        <v>0</v>
      </c>
      <c r="N399" s="2160">
        <v>6016</v>
      </c>
      <c r="O399" s="2161">
        <f>SUMIF('1 BL anterior'!A:A,N399,'1 BL anterior'!E:E)</f>
        <v>0</v>
      </c>
      <c r="P399" s="2147"/>
      <c r="AA399" s="2150"/>
      <c r="AB399" s="2150"/>
      <c r="AC399" s="2162">
        <f t="shared" si="6"/>
        <v>0</v>
      </c>
    </row>
    <row r="400" spans="1:29" ht="15">
      <c r="A400" s="2156"/>
      <c r="B400" s="2156"/>
      <c r="C400" s="2156"/>
      <c r="D400" s="2158" t="s">
        <v>430</v>
      </c>
      <c r="E400" s="2158"/>
      <c r="F400" s="2158"/>
      <c r="G400" s="2158"/>
      <c r="H400" s="2158"/>
      <c r="I400" s="2158"/>
      <c r="J400" s="2158"/>
      <c r="K400" s="2159"/>
      <c r="L400" s="2160">
        <v>6017</v>
      </c>
      <c r="M400" s="2161">
        <f>SUMIF('1 BL anterior'!B:B,L400,'1 BL anterior'!E:E)</f>
        <v>0</v>
      </c>
      <c r="N400" s="2160">
        <v>6018</v>
      </c>
      <c r="O400" s="2161">
        <f>SUMIF('1 BL anterior'!A:A,N400,'1 BL anterior'!E:E)</f>
        <v>0</v>
      </c>
      <c r="P400" s="2147"/>
      <c r="AA400" s="2150"/>
      <c r="AB400" s="2150"/>
      <c r="AC400" s="2162">
        <f t="shared" si="6"/>
        <v>0</v>
      </c>
    </row>
    <row r="401" spans="1:29" ht="15">
      <c r="A401" s="2156"/>
      <c r="B401" s="2156"/>
      <c r="C401" s="2165"/>
      <c r="D401" s="2165"/>
      <c r="E401" s="2165"/>
      <c r="F401" s="2165"/>
      <c r="G401" s="2165"/>
      <c r="H401" s="2165"/>
      <c r="I401" s="2165"/>
      <c r="J401" s="2165"/>
      <c r="K401" s="2165"/>
      <c r="L401" s="2165">
        <v>1005</v>
      </c>
      <c r="M401" s="2197">
        <f>SUM(M390:M400)</f>
        <v>1040371.61</v>
      </c>
      <c r="N401" s="2154"/>
      <c r="O401" s="2155"/>
      <c r="P401" s="2147"/>
      <c r="S401" s="2149" t="s">
        <v>3786</v>
      </c>
      <c r="AA401" s="2150"/>
      <c r="AB401" s="2150"/>
      <c r="AC401" s="2162">
        <f t="shared" si="6"/>
        <v>1040371.61</v>
      </c>
    </row>
    <row r="402" spans="1:29" ht="15">
      <c r="A402" s="2156"/>
      <c r="B402" s="2149"/>
      <c r="C402" s="2149" t="s">
        <v>48</v>
      </c>
      <c r="D402" s="2149"/>
      <c r="E402" s="2149"/>
      <c r="F402" s="2149"/>
      <c r="G402" s="2149"/>
      <c r="H402" s="2149"/>
      <c r="I402" s="2149"/>
      <c r="J402" s="2149"/>
      <c r="K402" s="2149"/>
      <c r="L402" s="2149"/>
      <c r="M402" s="2155"/>
      <c r="N402" s="2154"/>
      <c r="O402" s="2155"/>
      <c r="P402" s="2147"/>
      <c r="S402" s="2198"/>
      <c r="AA402" s="2150"/>
      <c r="AB402" s="2150"/>
      <c r="AC402" s="2162">
        <f t="shared" si="6"/>
        <v>0</v>
      </c>
    </row>
    <row r="403" spans="1:29" ht="15">
      <c r="A403" s="2156"/>
      <c r="B403" s="2156"/>
      <c r="C403" s="2156"/>
      <c r="D403" s="2149" t="s">
        <v>937</v>
      </c>
      <c r="E403" s="2149"/>
      <c r="F403" s="2149"/>
      <c r="G403" s="2149"/>
      <c r="H403" s="2149"/>
      <c r="I403" s="2149"/>
      <c r="J403" s="2149"/>
      <c r="K403" s="2167"/>
      <c r="L403" s="2149" t="s">
        <v>3634</v>
      </c>
      <c r="M403" s="2167"/>
      <c r="N403" s="2149" t="s">
        <v>3783</v>
      </c>
      <c r="O403" s="2167"/>
      <c r="P403" s="2147"/>
      <c r="S403" s="866">
        <v>7001</v>
      </c>
      <c r="T403" s="866" t="s">
        <v>3424</v>
      </c>
      <c r="AA403" s="2150"/>
      <c r="AB403" s="2150"/>
      <c r="AC403" s="2162">
        <f t="shared" si="6"/>
        <v>0</v>
      </c>
    </row>
    <row r="404" spans="1:29" ht="15">
      <c r="A404" s="2156"/>
      <c r="B404" s="2156"/>
      <c r="C404" s="2156"/>
      <c r="D404" s="2156"/>
      <c r="E404" s="2158" t="s">
        <v>3640</v>
      </c>
      <c r="F404" s="2158"/>
      <c r="G404" s="2158"/>
      <c r="H404" s="2158"/>
      <c r="I404" s="2158"/>
      <c r="J404" s="2158"/>
      <c r="K404" s="2159"/>
      <c r="L404" s="2160">
        <v>6019</v>
      </c>
      <c r="M404" s="2161">
        <f>SUMIF('1 BL anterior'!B:B,L404,'1 BL anterior'!E:E)</f>
        <v>0</v>
      </c>
      <c r="N404" s="2160">
        <v>6020</v>
      </c>
      <c r="O404" s="2161">
        <f>SUMIF('1 BL anterior'!A:A,N404,'1 BL anterior'!E:E)</f>
        <v>0</v>
      </c>
      <c r="P404" s="2147"/>
      <c r="S404" s="866">
        <v>7004</v>
      </c>
      <c r="T404" s="866">
        <v>7006</v>
      </c>
      <c r="AA404" s="2150"/>
      <c r="AB404" s="2150"/>
      <c r="AC404" s="2162">
        <f t="shared" si="6"/>
        <v>0</v>
      </c>
    </row>
    <row r="405" spans="1:29" ht="15">
      <c r="A405" s="2156"/>
      <c r="B405" s="2156"/>
      <c r="C405" s="2156"/>
      <c r="D405" s="2156"/>
      <c r="E405" s="2158" t="s">
        <v>3641</v>
      </c>
      <c r="F405" s="2158"/>
      <c r="G405" s="2158"/>
      <c r="H405" s="2158"/>
      <c r="I405" s="2158"/>
      <c r="J405" s="2158"/>
      <c r="K405" s="2159"/>
      <c r="L405" s="2160">
        <v>6021</v>
      </c>
      <c r="M405" s="2161">
        <f>SUMIF('1 BL anterior'!B:B,L405,'1 BL anterior'!E:E)</f>
        <v>0</v>
      </c>
      <c r="N405" s="2160">
        <v>6022</v>
      </c>
      <c r="O405" s="2161">
        <f>SUMIF('1 BL anterior'!A:A,N405,'1 BL anterior'!E:E)</f>
        <v>0</v>
      </c>
      <c r="P405" s="2147"/>
      <c r="S405" s="866">
        <v>7007</v>
      </c>
      <c r="T405" s="866">
        <v>7009</v>
      </c>
      <c r="AA405" s="2150"/>
      <c r="AB405" s="2150"/>
      <c r="AC405" s="2162">
        <f t="shared" si="6"/>
        <v>0</v>
      </c>
    </row>
    <row r="406" spans="1:29" ht="15">
      <c r="A406" s="2156"/>
      <c r="B406" s="2156"/>
      <c r="C406" s="2156"/>
      <c r="D406" s="2149" t="s">
        <v>153</v>
      </c>
      <c r="E406" s="2149"/>
      <c r="F406" s="2149"/>
      <c r="G406" s="2149"/>
      <c r="H406" s="2149"/>
      <c r="I406" s="2149"/>
      <c r="J406" s="2149"/>
      <c r="K406" s="2167"/>
      <c r="L406" s="2149" t="s">
        <v>3634</v>
      </c>
      <c r="M406" s="2167"/>
      <c r="N406" s="2149" t="s">
        <v>3783</v>
      </c>
      <c r="O406" s="2167"/>
      <c r="P406" s="2147"/>
      <c r="S406" s="866">
        <v>7010</v>
      </c>
      <c r="T406" s="866" t="s">
        <v>3424</v>
      </c>
      <c r="AA406" s="2150"/>
      <c r="AB406" s="2150"/>
      <c r="AC406" s="2162">
        <f t="shared" si="6"/>
        <v>0</v>
      </c>
    </row>
    <row r="407" spans="1:29" ht="15">
      <c r="A407" s="2156"/>
      <c r="B407" s="2156"/>
      <c r="C407" s="2156"/>
      <c r="D407" s="2156"/>
      <c r="E407" s="2158" t="s">
        <v>3642</v>
      </c>
      <c r="F407" s="2158"/>
      <c r="G407" s="2158"/>
      <c r="H407" s="2158"/>
      <c r="I407" s="2158"/>
      <c r="J407" s="2158"/>
      <c r="K407" s="2159"/>
      <c r="L407" s="2160">
        <v>6023</v>
      </c>
      <c r="M407" s="2161">
        <f>SUMIF('1 BL anterior'!B:B,L407,'1 BL anterior'!E:E)</f>
        <v>0</v>
      </c>
      <c r="N407" s="2160">
        <v>6024</v>
      </c>
      <c r="O407" s="2161">
        <f>SUMIF('1 BL anterior'!A:A,N407,'1 BL anterior'!E:E)</f>
        <v>0</v>
      </c>
      <c r="P407" s="2147"/>
      <c r="S407" s="866">
        <v>7013</v>
      </c>
      <c r="T407" s="866" t="s">
        <v>3424</v>
      </c>
      <c r="AA407" s="2150"/>
      <c r="AB407" s="2150"/>
      <c r="AC407" s="2162">
        <f t="shared" si="6"/>
        <v>0</v>
      </c>
    </row>
    <row r="408" spans="1:29" ht="15">
      <c r="A408" s="2156"/>
      <c r="B408" s="2156"/>
      <c r="C408" s="2156"/>
      <c r="D408" s="2156"/>
      <c r="E408" s="2158" t="s">
        <v>3643</v>
      </c>
      <c r="F408" s="2158"/>
      <c r="G408" s="2158"/>
      <c r="H408" s="2158"/>
      <c r="I408" s="2158"/>
      <c r="J408" s="2158"/>
      <c r="K408" s="2159"/>
      <c r="L408" s="2160">
        <v>6025</v>
      </c>
      <c r="M408" s="2161">
        <f>SUMIF('1 BL anterior'!B:B,L408,'1 BL anterior'!E:E)</f>
        <v>0</v>
      </c>
      <c r="N408" s="2160">
        <v>6026</v>
      </c>
      <c r="O408" s="2161">
        <f>SUMIF('1 BL anterior'!A:A,N408,'1 BL anterior'!E:E)</f>
        <v>0</v>
      </c>
      <c r="P408" s="2147"/>
      <c r="S408" s="866">
        <v>7016</v>
      </c>
      <c r="T408" s="866">
        <v>7018</v>
      </c>
      <c r="AA408" s="2150"/>
      <c r="AB408" s="2150"/>
      <c r="AC408" s="2162">
        <f t="shared" si="6"/>
        <v>0</v>
      </c>
    </row>
    <row r="409" spans="1:29" ht="15">
      <c r="A409" s="2156"/>
      <c r="B409" s="2156"/>
      <c r="C409" s="2156"/>
      <c r="D409" s="2158" t="s">
        <v>436</v>
      </c>
      <c r="E409" s="2158"/>
      <c r="F409" s="2158"/>
      <c r="G409" s="2158"/>
      <c r="H409" s="2158"/>
      <c r="I409" s="2158"/>
      <c r="J409" s="2158"/>
      <c r="K409" s="2159"/>
      <c r="L409" s="2160">
        <v>6027</v>
      </c>
      <c r="M409" s="2161">
        <f>SUMIF('1 BL anterior'!B:B,L409,'1 BL anterior'!E:E)</f>
        <v>0</v>
      </c>
      <c r="N409" s="2160">
        <v>6028</v>
      </c>
      <c r="O409" s="2161">
        <f>SUMIF('1 BL anterior'!A:A,N409,'1 BL anterior'!E:E)</f>
        <v>0</v>
      </c>
      <c r="P409" s="2147"/>
      <c r="S409" s="866">
        <v>7019</v>
      </c>
      <c r="T409" s="866">
        <v>7021</v>
      </c>
      <c r="AA409" s="2150"/>
      <c r="AB409" s="2150"/>
      <c r="AC409" s="2162">
        <f t="shared" si="6"/>
        <v>0</v>
      </c>
    </row>
    <row r="410" spans="1:29" ht="15">
      <c r="A410" s="2156"/>
      <c r="B410" s="2156"/>
      <c r="C410" s="2156"/>
      <c r="D410" s="2158" t="s">
        <v>437</v>
      </c>
      <c r="E410" s="2158"/>
      <c r="F410" s="2158"/>
      <c r="G410" s="2158"/>
      <c r="H410" s="2158"/>
      <c r="I410" s="2158"/>
      <c r="J410" s="2158"/>
      <c r="K410" s="2159"/>
      <c r="L410" s="2160">
        <v>6029</v>
      </c>
      <c r="M410" s="2161">
        <f>SUMIF('1 BL anterior'!B:B,L410,'1 BL anterior'!E:E)</f>
        <v>0</v>
      </c>
      <c r="N410" s="2160">
        <v>6030</v>
      </c>
      <c r="O410" s="2161">
        <f>SUMIF('1 BL anterior'!A:A,N410,'1 BL anterior'!E:E)</f>
        <v>0</v>
      </c>
      <c r="P410" s="2147"/>
      <c r="S410" s="866">
        <v>7022</v>
      </c>
      <c r="T410" s="866" t="s">
        <v>3424</v>
      </c>
      <c r="AA410" s="2150"/>
      <c r="AB410" s="2150"/>
      <c r="AC410" s="2162">
        <f t="shared" si="6"/>
        <v>0</v>
      </c>
    </row>
    <row r="411" spans="1:29" ht="15">
      <c r="A411" s="2156"/>
      <c r="B411" s="2156"/>
      <c r="C411" s="2156"/>
      <c r="D411" s="2158" t="s">
        <v>438</v>
      </c>
      <c r="E411" s="2158"/>
      <c r="F411" s="2158"/>
      <c r="G411" s="2158"/>
      <c r="H411" s="2158"/>
      <c r="I411" s="2158"/>
      <c r="J411" s="2158"/>
      <c r="K411" s="2159"/>
      <c r="L411" s="2160">
        <v>6031</v>
      </c>
      <c r="M411" s="2161">
        <f>SUMIF('1 BL anterior'!B:B,L411,'1 BL anterior'!E:E)</f>
        <v>0</v>
      </c>
      <c r="N411" s="2160">
        <v>6032</v>
      </c>
      <c r="O411" s="2161">
        <f>SUMIF('1 BL anterior'!A:A,N411,'1 BL anterior'!E:E)</f>
        <v>0</v>
      </c>
      <c r="P411" s="2147"/>
      <c r="S411" s="866">
        <v>7025</v>
      </c>
      <c r="T411" s="866" t="s">
        <v>3424</v>
      </c>
      <c r="AA411" s="2150"/>
      <c r="AB411" s="2150"/>
      <c r="AC411" s="2162">
        <f t="shared" si="6"/>
        <v>0</v>
      </c>
    </row>
    <row r="412" spans="1:29" ht="15">
      <c r="A412" s="2156"/>
      <c r="B412" s="2156"/>
      <c r="C412" s="2156"/>
      <c r="D412" s="2158" t="s">
        <v>439</v>
      </c>
      <c r="E412" s="2158"/>
      <c r="F412" s="2158"/>
      <c r="G412" s="2158"/>
      <c r="H412" s="2158"/>
      <c r="I412" s="2158"/>
      <c r="J412" s="2158"/>
      <c r="K412" s="2159"/>
      <c r="L412" s="2160">
        <v>6033</v>
      </c>
      <c r="M412" s="2161">
        <f>SUMIF('1 BL anterior'!B:B,L412,'1 BL anterior'!E:E)</f>
        <v>0</v>
      </c>
      <c r="N412" s="2160">
        <v>6034</v>
      </c>
      <c r="O412" s="2161">
        <f>SUMIF('1 BL anterior'!A:A,N412,'1 BL anterior'!E:E)</f>
        <v>0</v>
      </c>
      <c r="P412" s="2147"/>
      <c r="S412" s="866">
        <v>7028</v>
      </c>
      <c r="T412" s="866" t="s">
        <v>3424</v>
      </c>
      <c r="AA412" s="2150"/>
      <c r="AB412" s="2150"/>
      <c r="AC412" s="2162">
        <f t="shared" si="6"/>
        <v>0</v>
      </c>
    </row>
    <row r="413" spans="1:29" ht="15">
      <c r="A413" s="2156"/>
      <c r="B413" s="2156"/>
      <c r="C413" s="2156"/>
      <c r="D413" s="2158" t="s">
        <v>440</v>
      </c>
      <c r="E413" s="2158"/>
      <c r="F413" s="2158"/>
      <c r="G413" s="2158"/>
      <c r="H413" s="2158"/>
      <c r="I413" s="2158"/>
      <c r="J413" s="2158"/>
      <c r="K413" s="2159"/>
      <c r="L413" s="2160">
        <v>6035</v>
      </c>
      <c r="M413" s="2161">
        <f>SUMIF('1 BL anterior'!B:B,L413,'1 BL anterior'!E:E)</f>
        <v>0</v>
      </c>
      <c r="N413" s="2160">
        <v>6036</v>
      </c>
      <c r="O413" s="2161">
        <f>SUMIF('1 BL anterior'!A:A,N413,'1 BL anterior'!E:E)</f>
        <v>0</v>
      </c>
      <c r="P413" s="2147"/>
      <c r="S413" s="866">
        <v>7031</v>
      </c>
      <c r="T413" s="866" t="s">
        <v>3424</v>
      </c>
      <c r="AA413" s="2150"/>
      <c r="AB413" s="2150"/>
      <c r="AC413" s="2162">
        <f t="shared" si="6"/>
        <v>0</v>
      </c>
    </row>
    <row r="414" spans="1:29" ht="15">
      <c r="A414" s="2156"/>
      <c r="B414" s="2156"/>
      <c r="C414" s="2156"/>
      <c r="D414" s="2158" t="s">
        <v>441</v>
      </c>
      <c r="E414" s="2158"/>
      <c r="F414" s="2158"/>
      <c r="G414" s="2158"/>
      <c r="H414" s="2158"/>
      <c r="I414" s="2158"/>
      <c r="J414" s="2158"/>
      <c r="K414" s="2159"/>
      <c r="L414" s="2160">
        <v>6037</v>
      </c>
      <c r="M414" s="2161">
        <f>SUMIF('1 BL anterior'!B:B,L414,'1 BL anterior'!E:E)</f>
        <v>0</v>
      </c>
      <c r="N414" s="2160">
        <v>6038</v>
      </c>
      <c r="O414" s="2161">
        <f>SUMIF('1 BL anterior'!A:A,N414,'1 BL anterior'!E:E)</f>
        <v>0</v>
      </c>
      <c r="P414" s="2147"/>
      <c r="S414" s="866">
        <v>7034</v>
      </c>
      <c r="T414" s="866" t="s">
        <v>3424</v>
      </c>
      <c r="AA414" s="2150"/>
      <c r="AB414" s="2150"/>
      <c r="AC414" s="2162">
        <f t="shared" si="6"/>
        <v>0</v>
      </c>
    </row>
    <row r="415" spans="1:29" ht="15">
      <c r="A415" s="2156"/>
      <c r="B415" s="2156"/>
      <c r="C415" s="2156"/>
      <c r="D415" s="2158" t="s">
        <v>442</v>
      </c>
      <c r="E415" s="2158"/>
      <c r="F415" s="2158"/>
      <c r="G415" s="2158"/>
      <c r="H415" s="2158"/>
      <c r="I415" s="2158"/>
      <c r="J415" s="2158"/>
      <c r="K415" s="2159"/>
      <c r="L415" s="2160">
        <v>6039</v>
      </c>
      <c r="M415" s="2161">
        <f>SUMIF('1 BL anterior'!B:B,L415,'1 BL anterior'!E:E)</f>
        <v>0</v>
      </c>
      <c r="N415" s="2160">
        <v>6040</v>
      </c>
      <c r="O415" s="2161">
        <f>SUMIF('1 BL anterior'!A:A,N415,'1 BL anterior'!E:E)</f>
        <v>0</v>
      </c>
      <c r="P415" s="2147"/>
      <c r="S415" s="866">
        <v>7037</v>
      </c>
      <c r="T415" s="866">
        <v>7039</v>
      </c>
      <c r="AA415" s="2150"/>
      <c r="AB415" s="2150"/>
      <c r="AC415" s="2162">
        <f t="shared" si="6"/>
        <v>0</v>
      </c>
    </row>
    <row r="416" spans="1:29" ht="15">
      <c r="A416" s="2156"/>
      <c r="B416" s="2156"/>
      <c r="C416" s="2156"/>
      <c r="D416" s="2192" t="s">
        <v>949</v>
      </c>
      <c r="E416" s="2193"/>
      <c r="F416" s="2193"/>
      <c r="G416" s="2193"/>
      <c r="H416" s="2193"/>
      <c r="I416" s="2193"/>
      <c r="J416" s="2193"/>
      <c r="K416" s="2195"/>
      <c r="L416" s="2149" t="s">
        <v>3634</v>
      </c>
      <c r="M416" s="2167"/>
      <c r="N416" s="2149" t="s">
        <v>3783</v>
      </c>
      <c r="O416" s="2167"/>
      <c r="P416" s="2147"/>
      <c r="S416" s="866" t="s">
        <v>3534</v>
      </c>
      <c r="T416" s="866" t="s">
        <v>3786</v>
      </c>
      <c r="AA416" s="2150"/>
      <c r="AB416" s="2150"/>
      <c r="AC416" s="2162">
        <f t="shared" si="6"/>
        <v>0</v>
      </c>
    </row>
    <row r="417" spans="1:29" ht="15">
      <c r="A417" s="2156"/>
      <c r="B417" s="2156"/>
      <c r="C417" s="2156"/>
      <c r="D417" s="2156"/>
      <c r="E417" s="2158" t="s">
        <v>3644</v>
      </c>
      <c r="F417" s="2158"/>
      <c r="G417" s="2158"/>
      <c r="H417" s="2158"/>
      <c r="I417" s="2158"/>
      <c r="J417" s="2158"/>
      <c r="K417" s="2159"/>
      <c r="L417" s="2160">
        <v>6041</v>
      </c>
      <c r="M417" s="2161">
        <f>SUMIF('1 BL anterior'!B:B,L417,'1 BL anterior'!E:E)</f>
        <v>0</v>
      </c>
      <c r="N417" s="2160">
        <v>6042</v>
      </c>
      <c r="O417" s="2161">
        <f>SUMIF('1 BL anterior'!A:A,N417,'1 BL anterior'!E:E)</f>
        <v>0</v>
      </c>
      <c r="P417" s="2147"/>
      <c r="S417" s="866">
        <v>7040</v>
      </c>
      <c r="T417" s="866">
        <v>7042</v>
      </c>
      <c r="AA417" s="2150"/>
      <c r="AB417" s="2150"/>
      <c r="AC417" s="2162">
        <f t="shared" si="6"/>
        <v>0</v>
      </c>
    </row>
    <row r="418" spans="1:29" ht="15">
      <c r="A418" s="2156"/>
      <c r="B418" s="2156"/>
      <c r="C418" s="2156"/>
      <c r="D418" s="2156"/>
      <c r="E418" s="2158" t="s">
        <v>526</v>
      </c>
      <c r="F418" s="2158"/>
      <c r="G418" s="2158"/>
      <c r="H418" s="2158"/>
      <c r="I418" s="2158"/>
      <c r="J418" s="2158"/>
      <c r="K418" s="2159"/>
      <c r="L418" s="2160">
        <v>6043</v>
      </c>
      <c r="M418" s="2161">
        <f>SUMIF('1 BL anterior'!B:B,L418,'1 BL anterior'!E:E)</f>
        <v>0</v>
      </c>
      <c r="N418" s="2160">
        <v>6044</v>
      </c>
      <c r="O418" s="2161">
        <f>SUMIF('1 BL anterior'!A:A,N418,'1 BL anterior'!E:E)</f>
        <v>0</v>
      </c>
      <c r="P418" s="2147"/>
      <c r="S418" s="866">
        <v>7043</v>
      </c>
      <c r="T418" s="866">
        <v>7045</v>
      </c>
      <c r="AA418" s="2150"/>
      <c r="AB418" s="2150"/>
      <c r="AC418" s="2162">
        <f t="shared" si="6"/>
        <v>0</v>
      </c>
    </row>
    <row r="419" spans="1:29" ht="15">
      <c r="A419" s="2156"/>
      <c r="B419" s="2156"/>
      <c r="C419" s="2156"/>
      <c r="D419" s="2156"/>
      <c r="E419" s="2158" t="s">
        <v>527</v>
      </c>
      <c r="F419" s="2158"/>
      <c r="G419" s="2158"/>
      <c r="H419" s="2158"/>
      <c r="I419" s="2158"/>
      <c r="J419" s="2158"/>
      <c r="K419" s="2159"/>
      <c r="L419" s="2160">
        <v>6045</v>
      </c>
      <c r="M419" s="2161">
        <f>SUMIF('1 BL anterior'!B:B,L419,'1 BL anterior'!E:E)</f>
        <v>0</v>
      </c>
      <c r="N419" s="2160">
        <v>6046</v>
      </c>
      <c r="O419" s="2161">
        <f>SUMIF('1 BL anterior'!A:A,N419,'1 BL anterior'!E:E)</f>
        <v>0</v>
      </c>
      <c r="P419" s="2147"/>
      <c r="S419" s="866">
        <v>7046</v>
      </c>
      <c r="T419" s="866">
        <v>7048</v>
      </c>
      <c r="AA419" s="2150"/>
      <c r="AB419" s="2150"/>
      <c r="AC419" s="2162">
        <f t="shared" si="6"/>
        <v>0</v>
      </c>
    </row>
    <row r="420" spans="1:29" ht="15">
      <c r="A420" s="2156"/>
      <c r="B420" s="2156"/>
      <c r="C420" s="2156"/>
      <c r="D420" s="2156"/>
      <c r="E420" s="2158" t="s">
        <v>519</v>
      </c>
      <c r="F420" s="2158"/>
      <c r="G420" s="2158"/>
      <c r="H420" s="2158"/>
      <c r="I420" s="2158"/>
      <c r="J420" s="2158"/>
      <c r="K420" s="2159"/>
      <c r="L420" s="2160">
        <v>6047</v>
      </c>
      <c r="M420" s="2161">
        <f>SUMIF('1 BL anterior'!B:B,L420,'1 BL anterior'!E:E)</f>
        <v>0</v>
      </c>
      <c r="N420" s="2160">
        <v>6048</v>
      </c>
      <c r="O420" s="2161">
        <f>SUMIF('1 BL anterior'!A:A,N420,'1 BL anterior'!E:E)</f>
        <v>0</v>
      </c>
      <c r="P420" s="2147"/>
      <c r="S420" s="866">
        <v>7049</v>
      </c>
      <c r="T420" s="866">
        <v>7051</v>
      </c>
      <c r="AA420" s="2150"/>
      <c r="AB420" s="2150"/>
      <c r="AC420" s="2162">
        <f t="shared" si="6"/>
        <v>0</v>
      </c>
    </row>
    <row r="421" spans="1:29" ht="15">
      <c r="A421" s="2156"/>
      <c r="B421" s="2156"/>
      <c r="C421" s="2156"/>
      <c r="D421" s="2156"/>
      <c r="E421" s="2158" t="s">
        <v>528</v>
      </c>
      <c r="F421" s="2158"/>
      <c r="G421" s="2158"/>
      <c r="H421" s="2158"/>
      <c r="I421" s="2158"/>
      <c r="J421" s="2158"/>
      <c r="K421" s="2159"/>
      <c r="L421" s="2160">
        <v>6049</v>
      </c>
      <c r="M421" s="2161">
        <f>SUMIF('1 BL anterior'!B:B,L421,'1 BL anterior'!E:E)</f>
        <v>0</v>
      </c>
      <c r="N421" s="2160">
        <v>6050</v>
      </c>
      <c r="O421" s="2161">
        <f>SUMIF('1 BL anterior'!A:A,N421,'1 BL anterior'!E:E)</f>
        <v>0</v>
      </c>
      <c r="P421" s="2147"/>
      <c r="S421" s="866">
        <v>7052</v>
      </c>
      <c r="T421" s="866">
        <v>7054</v>
      </c>
      <c r="AA421" s="2150"/>
      <c r="AB421" s="2150"/>
      <c r="AC421" s="2162">
        <f t="shared" si="6"/>
        <v>0</v>
      </c>
    </row>
    <row r="422" spans="1:29" ht="15">
      <c r="A422" s="2156"/>
      <c r="B422" s="2156"/>
      <c r="C422" s="2156"/>
      <c r="D422" s="2156"/>
      <c r="E422" s="2158" t="s">
        <v>529</v>
      </c>
      <c r="F422" s="2158"/>
      <c r="G422" s="2158"/>
      <c r="H422" s="2158"/>
      <c r="I422" s="2158"/>
      <c r="J422" s="2158"/>
      <c r="K422" s="2159"/>
      <c r="L422" s="2160">
        <v>6051</v>
      </c>
      <c r="M422" s="2161">
        <f>SUMIF('1 BL anterior'!B:B,L422,'1 BL anterior'!E:E)</f>
        <v>0</v>
      </c>
      <c r="N422" s="2160">
        <v>6052</v>
      </c>
      <c r="O422" s="2161">
        <f>SUMIF('1 BL anterior'!A:A,N422,'1 BL anterior'!E:E)</f>
        <v>0</v>
      </c>
      <c r="P422" s="2147"/>
      <c r="S422" s="866">
        <v>7055</v>
      </c>
      <c r="T422" s="866">
        <v>7057</v>
      </c>
      <c r="AA422" s="2150"/>
      <c r="AB422" s="2150"/>
      <c r="AC422" s="2162">
        <f t="shared" si="6"/>
        <v>0</v>
      </c>
    </row>
    <row r="423" spans="1:29" ht="15">
      <c r="A423" s="2156"/>
      <c r="B423" s="2156"/>
      <c r="C423" s="2156"/>
      <c r="D423" s="2156"/>
      <c r="E423" s="2158" t="s">
        <v>530</v>
      </c>
      <c r="F423" s="2158"/>
      <c r="G423" s="2158"/>
      <c r="H423" s="2158"/>
      <c r="I423" s="2158"/>
      <c r="J423" s="2158"/>
      <c r="K423" s="2159"/>
      <c r="L423" s="2160">
        <v>6053</v>
      </c>
      <c r="M423" s="2161">
        <f>SUMIF('1 BL anterior'!B:B,L423,'1 BL anterior'!E:E)</f>
        <v>0</v>
      </c>
      <c r="N423" s="2160">
        <v>6054</v>
      </c>
      <c r="O423" s="2161">
        <f>SUMIF('1 BL anterior'!A:A,N423,'1 BL anterior'!E:E)</f>
        <v>0</v>
      </c>
      <c r="P423" s="2147"/>
      <c r="S423" s="866">
        <v>7058</v>
      </c>
      <c r="T423" s="866">
        <v>7060</v>
      </c>
      <c r="AA423" s="2150"/>
      <c r="AB423" s="2150"/>
      <c r="AC423" s="2162">
        <f t="shared" si="6"/>
        <v>0</v>
      </c>
    </row>
    <row r="424" spans="1:29" ht="15">
      <c r="A424" s="2156"/>
      <c r="B424" s="2156"/>
      <c r="C424" s="2156"/>
      <c r="D424" s="2156"/>
      <c r="E424" s="2158" t="s">
        <v>3645</v>
      </c>
      <c r="F424" s="2158"/>
      <c r="G424" s="2158"/>
      <c r="H424" s="2158"/>
      <c r="I424" s="2158"/>
      <c r="J424" s="2158"/>
      <c r="K424" s="2159"/>
      <c r="L424" s="2160">
        <v>6055</v>
      </c>
      <c r="M424" s="2161">
        <f>SUMIF('1 BL anterior'!B:B,L424,'1 BL anterior'!E:E)</f>
        <v>0</v>
      </c>
      <c r="N424" s="2160">
        <v>6056</v>
      </c>
      <c r="O424" s="2161">
        <f>SUMIF('1 BL anterior'!A:A,N424,'1 BL anterior'!E:E)</f>
        <v>0</v>
      </c>
      <c r="P424" s="2147"/>
      <c r="S424" s="866">
        <v>7061</v>
      </c>
      <c r="T424" s="866">
        <v>7063</v>
      </c>
      <c r="AA424" s="2150"/>
      <c r="AB424" s="2150"/>
      <c r="AC424" s="2162">
        <f t="shared" si="6"/>
        <v>0</v>
      </c>
    </row>
    <row r="425" spans="1:29" ht="15">
      <c r="A425" s="2156"/>
      <c r="B425" s="2156"/>
      <c r="C425" s="2156"/>
      <c r="D425" s="2156"/>
      <c r="E425" s="2158" t="s">
        <v>532</v>
      </c>
      <c r="F425" s="2158"/>
      <c r="G425" s="2158"/>
      <c r="H425" s="2158"/>
      <c r="I425" s="2158"/>
      <c r="J425" s="2158"/>
      <c r="K425" s="2159"/>
      <c r="L425" s="2160">
        <v>6057</v>
      </c>
      <c r="M425" s="2161">
        <f>SUMIF('1 BL anterior'!B:B,L425,'1 BL anterior'!E:E)</f>
        <v>0</v>
      </c>
      <c r="N425" s="2160">
        <v>6058</v>
      </c>
      <c r="O425" s="2161">
        <f>SUMIF('1 BL anterior'!A:A,N425,'1 BL anterior'!E:E)</f>
        <v>0</v>
      </c>
      <c r="P425" s="2147"/>
      <c r="S425" s="866">
        <v>0</v>
      </c>
      <c r="T425" s="866">
        <v>0</v>
      </c>
      <c r="AA425" s="2150"/>
      <c r="AB425" s="2150"/>
      <c r="AC425" s="2162">
        <f t="shared" si="6"/>
        <v>0</v>
      </c>
    </row>
    <row r="426" spans="1:29" ht="15">
      <c r="A426" s="2156"/>
      <c r="B426" s="2156"/>
      <c r="C426" s="2156"/>
      <c r="D426" s="2156"/>
      <c r="E426" s="2158" t="s">
        <v>387</v>
      </c>
      <c r="F426" s="2158"/>
      <c r="G426" s="2158"/>
      <c r="H426" s="2158"/>
      <c r="I426" s="2158"/>
      <c r="J426" s="2158"/>
      <c r="K426" s="2159"/>
      <c r="L426" s="2160">
        <v>6059</v>
      </c>
      <c r="M426" s="2161">
        <f>SUMIF('1 BL anterior'!B:B,L426,'1 BL anterior'!E:E)</f>
        <v>0</v>
      </c>
      <c r="N426" s="2160">
        <v>6060</v>
      </c>
      <c r="O426" s="2161">
        <f>SUMIF('1 BL anterior'!A:A,N426,'1 BL anterior'!E:E)</f>
        <v>0</v>
      </c>
      <c r="P426" s="2147"/>
      <c r="S426" s="866" t="s">
        <v>3534</v>
      </c>
      <c r="T426" s="866" t="s">
        <v>3786</v>
      </c>
      <c r="AA426" s="2150"/>
      <c r="AB426" s="2150"/>
      <c r="AC426" s="2162">
        <f t="shared" si="6"/>
        <v>0</v>
      </c>
    </row>
    <row r="427" spans="1:29" ht="15">
      <c r="A427" s="2156"/>
      <c r="B427" s="2156"/>
      <c r="C427" s="2156"/>
      <c r="D427" s="2192" t="s">
        <v>158</v>
      </c>
      <c r="E427" s="2193"/>
      <c r="F427" s="2193"/>
      <c r="G427" s="2193"/>
      <c r="H427" s="2193"/>
      <c r="I427" s="2193"/>
      <c r="J427" s="2193"/>
      <c r="K427" s="2195"/>
      <c r="L427" s="2149" t="s">
        <v>3634</v>
      </c>
      <c r="M427" s="2167"/>
      <c r="N427" s="2149" t="s">
        <v>3783</v>
      </c>
      <c r="O427" s="2167"/>
      <c r="P427" s="2147"/>
      <c r="S427" s="866">
        <v>7064</v>
      </c>
      <c r="T427" s="866">
        <v>7066</v>
      </c>
      <c r="AA427" s="2150"/>
      <c r="AB427" s="2150"/>
      <c r="AC427" s="2162">
        <f t="shared" si="6"/>
        <v>0</v>
      </c>
    </row>
    <row r="428" spans="1:29" ht="15">
      <c r="A428" s="2156"/>
      <c r="B428" s="2156"/>
      <c r="C428" s="2156"/>
      <c r="D428" s="2156"/>
      <c r="E428" s="2158" t="s">
        <v>380</v>
      </c>
      <c r="F428" s="2158"/>
      <c r="G428" s="2158"/>
      <c r="H428" s="2158"/>
      <c r="I428" s="2158"/>
      <c r="J428" s="2158"/>
      <c r="K428" s="2159"/>
      <c r="L428" s="2160">
        <v>6061</v>
      </c>
      <c r="M428" s="2161">
        <f>SUMIF('1 BL anterior'!B:B,L428,'1 BL anterior'!E:E)</f>
        <v>0</v>
      </c>
      <c r="N428" s="2160">
        <v>6062</v>
      </c>
      <c r="O428" s="2161">
        <f>SUMIF('1 BL anterior'!A:A,N428,'1 BL anterior'!E:E)</f>
        <v>0</v>
      </c>
      <c r="P428" s="2147"/>
      <c r="S428" s="866">
        <v>7067</v>
      </c>
      <c r="T428" s="866">
        <v>7069</v>
      </c>
      <c r="AA428" s="2150"/>
      <c r="AB428" s="2150"/>
      <c r="AC428" s="2162">
        <f t="shared" si="6"/>
        <v>0</v>
      </c>
    </row>
    <row r="429" spans="1:29" ht="15">
      <c r="A429" s="2156"/>
      <c r="B429" s="2156"/>
      <c r="C429" s="2156"/>
      <c r="D429" s="2156"/>
      <c r="E429" s="2158" t="s">
        <v>533</v>
      </c>
      <c r="F429" s="2158"/>
      <c r="G429" s="2158"/>
      <c r="H429" s="2158"/>
      <c r="I429" s="2158"/>
      <c r="J429" s="2158"/>
      <c r="K429" s="2159"/>
      <c r="L429" s="2160">
        <v>6063</v>
      </c>
      <c r="M429" s="2161">
        <f>SUMIF('1 BL anterior'!B:B,L429,'1 BL anterior'!E:E)</f>
        <v>0</v>
      </c>
      <c r="N429" s="2160">
        <v>6064</v>
      </c>
      <c r="O429" s="2161">
        <f>SUMIF('1 BL anterior'!A:A,N429,'1 BL anterior'!E:E)</f>
        <v>0</v>
      </c>
      <c r="P429" s="2147"/>
      <c r="S429" s="866">
        <v>7070</v>
      </c>
      <c r="T429" s="866">
        <v>7072</v>
      </c>
      <c r="AA429" s="2150"/>
      <c r="AB429" s="2150"/>
      <c r="AC429" s="2162">
        <f t="shared" si="6"/>
        <v>0</v>
      </c>
    </row>
    <row r="430" spans="1:29" ht="15">
      <c r="A430" s="2156"/>
      <c r="B430" s="2156"/>
      <c r="C430" s="2156"/>
      <c r="D430" s="2156"/>
      <c r="E430" s="2158" t="s">
        <v>382</v>
      </c>
      <c r="F430" s="2158"/>
      <c r="G430" s="2158"/>
      <c r="H430" s="2158"/>
      <c r="I430" s="2158"/>
      <c r="J430" s="2158"/>
      <c r="K430" s="2159"/>
      <c r="L430" s="2160">
        <v>6065</v>
      </c>
      <c r="M430" s="2161">
        <f>SUMIF('1 BL anterior'!B:B,L430,'1 BL anterior'!E:E)</f>
        <v>0</v>
      </c>
      <c r="N430" s="2160">
        <v>6066</v>
      </c>
      <c r="O430" s="2161">
        <f>SUMIF('1 BL anterior'!A:A,N430,'1 BL anterior'!E:E)</f>
        <v>0</v>
      </c>
      <c r="P430" s="2147"/>
      <c r="S430" s="866">
        <v>7073</v>
      </c>
      <c r="T430" s="866">
        <v>7075</v>
      </c>
      <c r="AA430" s="2150"/>
      <c r="AB430" s="2150"/>
      <c r="AC430" s="2162">
        <f t="shared" si="6"/>
        <v>0</v>
      </c>
    </row>
    <row r="431" spans="1:29" ht="15">
      <c r="A431" s="2156"/>
      <c r="B431" s="2156"/>
      <c r="C431" s="2156"/>
      <c r="D431" s="2156"/>
      <c r="E431" s="2158" t="s">
        <v>383</v>
      </c>
      <c r="F431" s="2158"/>
      <c r="G431" s="2158"/>
      <c r="H431" s="2158"/>
      <c r="I431" s="2158"/>
      <c r="J431" s="2158"/>
      <c r="K431" s="2159"/>
      <c r="L431" s="2160">
        <v>6067</v>
      </c>
      <c r="M431" s="2161">
        <f>SUMIF('1 BL anterior'!B:B,L431,'1 BL anterior'!E:E)</f>
        <v>0</v>
      </c>
      <c r="N431" s="2160">
        <v>6068</v>
      </c>
      <c r="O431" s="2161">
        <f>SUMIF('1 BL anterior'!A:A,N431,'1 BL anterior'!E:E)</f>
        <v>0</v>
      </c>
      <c r="P431" s="2147"/>
      <c r="S431" s="866" t="s">
        <v>3534</v>
      </c>
      <c r="T431" s="866" t="s">
        <v>3786</v>
      </c>
      <c r="AA431" s="2150"/>
      <c r="AB431" s="2150"/>
      <c r="AC431" s="2162">
        <f t="shared" si="6"/>
        <v>0</v>
      </c>
    </row>
    <row r="432" spans="1:29" ht="15">
      <c r="A432" s="2156"/>
      <c r="B432" s="2156"/>
      <c r="C432" s="2156"/>
      <c r="D432" s="2156"/>
      <c r="E432" s="2158" t="s">
        <v>384</v>
      </c>
      <c r="F432" s="2158"/>
      <c r="G432" s="2158"/>
      <c r="H432" s="2158"/>
      <c r="I432" s="2158"/>
      <c r="J432" s="2158"/>
      <c r="K432" s="2159"/>
      <c r="L432" s="2160">
        <v>6069</v>
      </c>
      <c r="M432" s="2161">
        <f>SUMIF('1 BL anterior'!B:B,L432,'1 BL anterior'!E:E)</f>
        <v>0</v>
      </c>
      <c r="N432" s="2160">
        <v>6070</v>
      </c>
      <c r="O432" s="2161">
        <f>SUMIF('1 BL anterior'!A:A,N432,'1 BL anterior'!E:E)</f>
        <v>0</v>
      </c>
      <c r="P432" s="2147"/>
      <c r="S432" s="866">
        <v>7076</v>
      </c>
      <c r="T432" s="866">
        <v>7078</v>
      </c>
      <c r="AA432" s="2150"/>
      <c r="AB432" s="2150"/>
      <c r="AC432" s="2162">
        <f t="shared" si="6"/>
        <v>0</v>
      </c>
    </row>
    <row r="433" spans="1:29" ht="15">
      <c r="A433" s="2156"/>
      <c r="B433" s="2156"/>
      <c r="C433" s="2156"/>
      <c r="D433" s="2156"/>
      <c r="E433" s="2158" t="s">
        <v>385</v>
      </c>
      <c r="F433" s="2158"/>
      <c r="G433" s="2158"/>
      <c r="H433" s="2158"/>
      <c r="I433" s="2158"/>
      <c r="J433" s="2158"/>
      <c r="K433" s="2159"/>
      <c r="L433" s="2160">
        <v>6071</v>
      </c>
      <c r="M433" s="2161">
        <f>SUMIF('1 BL anterior'!B:B,L433,'1 BL anterior'!E:E)</f>
        <v>0</v>
      </c>
      <c r="N433" s="2160">
        <v>6072</v>
      </c>
      <c r="O433" s="2161">
        <f>SUMIF('1 BL anterior'!A:A,N433,'1 BL anterior'!E:E)</f>
        <v>0</v>
      </c>
      <c r="P433" s="2147"/>
      <c r="S433" s="866">
        <v>7079</v>
      </c>
      <c r="T433" s="866">
        <v>7081</v>
      </c>
      <c r="AA433" s="2150"/>
      <c r="AB433" s="2150"/>
      <c r="AC433" s="2162">
        <f t="shared" si="6"/>
        <v>0</v>
      </c>
    </row>
    <row r="434" spans="1:29" ht="15">
      <c r="A434" s="2156"/>
      <c r="B434" s="2156"/>
      <c r="C434" s="2156"/>
      <c r="D434" s="2156"/>
      <c r="E434" s="2158" t="s">
        <v>386</v>
      </c>
      <c r="F434" s="2158"/>
      <c r="G434" s="2158"/>
      <c r="H434" s="2158"/>
      <c r="I434" s="2158"/>
      <c r="J434" s="2158"/>
      <c r="K434" s="2159"/>
      <c r="L434" s="2160">
        <v>6073</v>
      </c>
      <c r="M434" s="2161">
        <f>SUMIF('1 BL anterior'!B:B,L434,'1 BL anterior'!E:E)</f>
        <v>0</v>
      </c>
      <c r="N434" s="2160">
        <v>6074</v>
      </c>
      <c r="O434" s="2161">
        <f>SUMIF('1 BL anterior'!A:A,N434,'1 BL anterior'!E:E)</f>
        <v>0</v>
      </c>
      <c r="P434" s="2147"/>
      <c r="S434" s="866">
        <v>7082</v>
      </c>
      <c r="T434" s="866">
        <v>7084</v>
      </c>
      <c r="AA434" s="2150"/>
      <c r="AB434" s="2150"/>
      <c r="AC434" s="2162">
        <f t="shared" si="6"/>
        <v>0</v>
      </c>
    </row>
    <row r="435" spans="1:29" ht="15">
      <c r="A435" s="2156"/>
      <c r="B435" s="2156"/>
      <c r="C435" s="2156"/>
      <c r="D435" s="2156"/>
      <c r="E435" s="2158" t="s">
        <v>387</v>
      </c>
      <c r="F435" s="2158"/>
      <c r="G435" s="2158"/>
      <c r="H435" s="2158"/>
      <c r="I435" s="2158"/>
      <c r="J435" s="2158"/>
      <c r="K435" s="2159"/>
      <c r="L435" s="2160">
        <v>6075</v>
      </c>
      <c r="M435" s="2161">
        <f>SUMIF('1 BL anterior'!B:B,L435,'1 BL anterior'!E:E)</f>
        <v>0</v>
      </c>
      <c r="N435" s="2160">
        <v>6076</v>
      </c>
      <c r="O435" s="2161">
        <f>SUMIF('1 BL anterior'!A:A,N435,'1 BL anterior'!E:E)</f>
        <v>0</v>
      </c>
      <c r="P435" s="2147"/>
      <c r="S435" s="866">
        <v>7085</v>
      </c>
      <c r="T435" s="866">
        <v>7087</v>
      </c>
      <c r="AA435" s="2150"/>
      <c r="AB435" s="2150"/>
      <c r="AC435" s="2162">
        <f t="shared" si="6"/>
        <v>0</v>
      </c>
    </row>
    <row r="436" spans="1:29" ht="15">
      <c r="A436" s="2156"/>
      <c r="B436" s="2156"/>
      <c r="C436" s="2156"/>
      <c r="D436" s="2149" t="s">
        <v>960</v>
      </c>
      <c r="E436" s="2149"/>
      <c r="F436" s="2149"/>
      <c r="G436" s="2149"/>
      <c r="H436" s="2149"/>
      <c r="I436" s="2149"/>
      <c r="J436" s="2149"/>
      <c r="K436" s="2167"/>
      <c r="L436" s="2149" t="s">
        <v>3634</v>
      </c>
      <c r="M436" s="2167"/>
      <c r="N436" s="2149" t="s">
        <v>3783</v>
      </c>
      <c r="O436" s="2167"/>
      <c r="P436" s="2147"/>
      <c r="S436" s="866">
        <v>7088</v>
      </c>
      <c r="T436" s="866">
        <v>7090</v>
      </c>
      <c r="AA436" s="2150"/>
      <c r="AB436" s="2150"/>
      <c r="AC436" s="2162">
        <f t="shared" si="6"/>
        <v>0</v>
      </c>
    </row>
    <row r="437" spans="1:29" ht="15.75">
      <c r="A437" s="2156"/>
      <c r="B437" s="2156"/>
      <c r="C437" s="2156"/>
      <c r="D437" s="2156"/>
      <c r="E437" s="2158" t="s">
        <v>3646</v>
      </c>
      <c r="F437" s="2158"/>
      <c r="G437" s="2158"/>
      <c r="H437" s="2158"/>
      <c r="I437" s="2158"/>
      <c r="J437" s="2158"/>
      <c r="K437" s="2159"/>
      <c r="L437" s="2160">
        <v>6077</v>
      </c>
      <c r="M437" s="2161">
        <f>SUMIF('1 BL anterior'!B:B,L437,'1 BL anterior'!E:E)</f>
        <v>0</v>
      </c>
      <c r="N437" s="2160">
        <v>6078</v>
      </c>
      <c r="O437" s="2161">
        <f>SUMIF('1 BL anterior'!A:A,N437,'1 BL anterior'!E:E)</f>
        <v>0</v>
      </c>
      <c r="P437" s="2147"/>
      <c r="Q437" s="2199" t="s">
        <v>4735</v>
      </c>
      <c r="S437" s="866">
        <v>7091</v>
      </c>
      <c r="T437" s="866">
        <v>7093</v>
      </c>
      <c r="AA437" s="2150"/>
      <c r="AB437" s="2150"/>
      <c r="AC437" s="2162">
        <f t="shared" si="6"/>
        <v>0</v>
      </c>
    </row>
    <row r="438" spans="1:29" ht="15">
      <c r="A438" s="2156"/>
      <c r="B438" s="2156"/>
      <c r="C438" s="2156"/>
      <c r="D438" s="2156"/>
      <c r="E438" s="2158" t="s">
        <v>238</v>
      </c>
      <c r="F438" s="2158"/>
      <c r="G438" s="2158"/>
      <c r="H438" s="2158"/>
      <c r="I438" s="2158"/>
      <c r="J438" s="2158"/>
      <c r="K438" s="2159"/>
      <c r="L438" s="2160">
        <v>6079</v>
      </c>
      <c r="M438" s="2161">
        <f>SUMIF('1 BL anterior'!B:B,L438,'1 BL anterior'!E:E)</f>
        <v>0</v>
      </c>
      <c r="N438" s="2160">
        <v>6080</v>
      </c>
      <c r="O438" s="2161">
        <f>SUMIF('1 BL anterior'!A:A,N438,'1 BL anterior'!E:E)</f>
        <v>0</v>
      </c>
      <c r="P438" s="2147"/>
      <c r="S438" s="866" t="s">
        <v>3534</v>
      </c>
      <c r="T438" s="866" t="s">
        <v>3786</v>
      </c>
      <c r="AA438" s="2150"/>
      <c r="AB438" s="2150"/>
      <c r="AC438" s="2162">
        <f t="shared" si="6"/>
        <v>0</v>
      </c>
    </row>
    <row r="439" spans="1:29" ht="15">
      <c r="A439" s="2156"/>
      <c r="B439" s="2156"/>
      <c r="C439" s="2156"/>
      <c r="D439" s="2149" t="s">
        <v>3647</v>
      </c>
      <c r="E439" s="2149"/>
      <c r="F439" s="2149"/>
      <c r="G439" s="2149"/>
      <c r="H439" s="2149"/>
      <c r="I439" s="2149"/>
      <c r="J439" s="2149"/>
      <c r="K439" s="2167"/>
      <c r="L439" s="2149" t="s">
        <v>3634</v>
      </c>
      <c r="M439" s="2167"/>
      <c r="N439" s="2149" t="s">
        <v>3783</v>
      </c>
      <c r="O439" s="2167"/>
      <c r="P439" s="2147"/>
      <c r="S439" s="866">
        <v>7094</v>
      </c>
      <c r="T439" s="866">
        <v>7096</v>
      </c>
      <c r="AA439" s="2150"/>
      <c r="AB439" s="2150"/>
      <c r="AC439" s="2162">
        <f t="shared" si="6"/>
        <v>0</v>
      </c>
    </row>
    <row r="440" spans="1:29" ht="15">
      <c r="A440" s="2156"/>
      <c r="B440" s="2156"/>
      <c r="C440" s="2156"/>
      <c r="D440" s="2156"/>
      <c r="E440" s="2158" t="s">
        <v>3648</v>
      </c>
      <c r="F440" s="2158"/>
      <c r="G440" s="2158"/>
      <c r="H440" s="2158"/>
      <c r="I440" s="2158"/>
      <c r="J440" s="2158"/>
      <c r="K440" s="2159"/>
      <c r="L440" s="2160">
        <v>6081</v>
      </c>
      <c r="M440" s="2161">
        <f>SUMIF('1 BL anterior'!B:B,L440,'1 BL anterior'!E:E)</f>
        <v>0</v>
      </c>
      <c r="N440" s="2160">
        <v>6082</v>
      </c>
      <c r="O440" s="2161">
        <f>SUMIF('1 BL anterior'!A:A,N440,'1 BL anterior'!E:E)</f>
        <v>0</v>
      </c>
      <c r="P440" s="2147"/>
      <c r="S440" s="866">
        <v>7097</v>
      </c>
      <c r="T440" s="866">
        <v>7099</v>
      </c>
      <c r="AA440" s="2150"/>
      <c r="AB440" s="2150"/>
      <c r="AC440" s="2162">
        <f t="shared" si="6"/>
        <v>0</v>
      </c>
    </row>
    <row r="441" spans="1:29" ht="15">
      <c r="A441" s="2156"/>
      <c r="B441" s="2156"/>
      <c r="C441" s="2156"/>
      <c r="D441" s="2156"/>
      <c r="E441" s="2158" t="s">
        <v>3649</v>
      </c>
      <c r="F441" s="2158"/>
      <c r="G441" s="2158"/>
      <c r="H441" s="2158"/>
      <c r="I441" s="2158"/>
      <c r="J441" s="2158"/>
      <c r="K441" s="2159"/>
      <c r="L441" s="2160">
        <v>6083</v>
      </c>
      <c r="M441" s="2161">
        <f>SUMIF('1 BL anterior'!B:B,L441,'1 BL anterior'!E:E)</f>
        <v>0</v>
      </c>
      <c r="N441" s="2160">
        <v>6084</v>
      </c>
      <c r="O441" s="2161">
        <f>SUMIF('1 BL anterior'!A:A,N441,'1 BL anterior'!E:E)</f>
        <v>0</v>
      </c>
      <c r="P441" s="2147"/>
      <c r="S441" s="866" t="s">
        <v>3534</v>
      </c>
      <c r="T441" s="866" t="s">
        <v>3786</v>
      </c>
      <c r="AA441" s="2150"/>
      <c r="AB441" s="2150"/>
      <c r="AC441" s="2162">
        <f t="shared" si="6"/>
        <v>0</v>
      </c>
    </row>
    <row r="442" spans="1:29" ht="15">
      <c r="A442" s="2156"/>
      <c r="B442" s="2156"/>
      <c r="C442" s="2156"/>
      <c r="D442" s="2156"/>
      <c r="E442" s="2158" t="s">
        <v>3413</v>
      </c>
      <c r="F442" s="2158"/>
      <c r="G442" s="2158"/>
      <c r="H442" s="2158"/>
      <c r="I442" s="2158"/>
      <c r="J442" s="2158"/>
      <c r="K442" s="2159"/>
      <c r="L442" s="2160">
        <v>6085</v>
      </c>
      <c r="M442" s="2161">
        <f>SUMIF('1 BL anterior'!B:B,L442,'1 BL anterior'!E:E)</f>
        <v>0</v>
      </c>
      <c r="N442" s="2160">
        <v>6086</v>
      </c>
      <c r="O442" s="2161">
        <f>SUMIF('1 BL anterior'!A:A,N442,'1 BL anterior'!E:E)</f>
        <v>0</v>
      </c>
      <c r="P442" s="2147"/>
      <c r="S442" s="866">
        <v>7100</v>
      </c>
      <c r="T442" s="866">
        <v>7102</v>
      </c>
      <c r="AA442" s="2150"/>
      <c r="AB442" s="2150"/>
      <c r="AC442" s="2162">
        <f t="shared" si="6"/>
        <v>0</v>
      </c>
    </row>
    <row r="443" spans="1:29" ht="15">
      <c r="A443" s="2156"/>
      <c r="B443" s="2156"/>
      <c r="C443" s="2156"/>
      <c r="D443" s="2149" t="s">
        <v>965</v>
      </c>
      <c r="E443" s="2149"/>
      <c r="F443" s="2149"/>
      <c r="G443" s="2149"/>
      <c r="H443" s="2149"/>
      <c r="I443" s="2149"/>
      <c r="J443" s="2149"/>
      <c r="K443" s="2167"/>
      <c r="L443" s="2149" t="s">
        <v>3634</v>
      </c>
      <c r="M443" s="2167"/>
      <c r="N443" s="2149" t="s">
        <v>3783</v>
      </c>
      <c r="O443" s="2167"/>
      <c r="P443" s="2147"/>
      <c r="S443" s="866">
        <v>7103</v>
      </c>
      <c r="T443" s="866">
        <v>7105</v>
      </c>
      <c r="AA443" s="2150"/>
      <c r="AB443" s="2150"/>
      <c r="AC443" s="2162">
        <f t="shared" si="6"/>
        <v>0</v>
      </c>
    </row>
    <row r="444" spans="1:29" ht="15">
      <c r="A444" s="2156"/>
      <c r="B444" s="2156"/>
      <c r="C444" s="2156"/>
      <c r="D444" s="2156"/>
      <c r="E444" s="2158" t="s">
        <v>3650</v>
      </c>
      <c r="F444" s="2158"/>
      <c r="G444" s="2158"/>
      <c r="H444" s="2158"/>
      <c r="I444" s="2158"/>
      <c r="J444" s="2158"/>
      <c r="K444" s="2159"/>
      <c r="L444" s="2160">
        <v>6087</v>
      </c>
      <c r="M444" s="2161">
        <f>SUMIF('1 BL anterior'!B:B,L444,'1 BL anterior'!E:E)</f>
        <v>0</v>
      </c>
      <c r="N444" s="2160">
        <v>6088</v>
      </c>
      <c r="O444" s="2161">
        <f>SUMIF('1 BL anterior'!A:A,N444,'1 BL anterior'!E:E)</f>
        <v>0</v>
      </c>
      <c r="P444" s="2147"/>
      <c r="S444" s="866">
        <v>7106</v>
      </c>
      <c r="T444" s="866">
        <v>7108</v>
      </c>
      <c r="AA444" s="2150"/>
      <c r="AB444" s="2150"/>
      <c r="AC444" s="2162">
        <f t="shared" si="6"/>
        <v>0</v>
      </c>
    </row>
    <row r="445" spans="1:29" ht="15">
      <c r="A445" s="2156"/>
      <c r="B445" s="2156"/>
      <c r="C445" s="2156"/>
      <c r="D445" s="2156"/>
      <c r="E445" s="2158" t="s">
        <v>238</v>
      </c>
      <c r="F445" s="2158"/>
      <c r="G445" s="2158"/>
      <c r="H445" s="2158"/>
      <c r="I445" s="2158"/>
      <c r="J445" s="2158"/>
      <c r="K445" s="2159"/>
      <c r="L445" s="2160">
        <v>6089</v>
      </c>
      <c r="M445" s="2161">
        <f>SUMIF('1 BL anterior'!B:B,L445,'1 BL anterior'!E:E)</f>
        <v>0</v>
      </c>
      <c r="N445" s="2160">
        <v>6090</v>
      </c>
      <c r="O445" s="2161">
        <f>SUMIF('1 BL anterior'!A:A,N445,'1 BL anterior'!E:E)</f>
        <v>0</v>
      </c>
      <c r="P445" s="2147"/>
      <c r="S445" s="866">
        <v>7109</v>
      </c>
      <c r="T445" s="866">
        <v>7111</v>
      </c>
      <c r="AA445" s="2150"/>
      <c r="AB445" s="2150"/>
      <c r="AC445" s="2162">
        <f t="shared" si="6"/>
        <v>0</v>
      </c>
    </row>
    <row r="446" spans="1:29" ht="15">
      <c r="A446" s="2156"/>
      <c r="B446" s="2156"/>
      <c r="C446" s="2156"/>
      <c r="D446" s="2158" t="s">
        <v>470</v>
      </c>
      <c r="E446" s="2158"/>
      <c r="F446" s="2158"/>
      <c r="G446" s="2158"/>
      <c r="H446" s="2158"/>
      <c r="I446" s="2158"/>
      <c r="J446" s="2158"/>
      <c r="K446" s="2159"/>
      <c r="L446" s="2160">
        <v>6091</v>
      </c>
      <c r="M446" s="2161">
        <f>SUMIF('1 BL anterior'!B:B,L446,'1 BL anterior'!E:E)</f>
        <v>0</v>
      </c>
      <c r="N446" s="2160">
        <v>6092</v>
      </c>
      <c r="O446" s="2161">
        <f>SUMIF('1 BL anterior'!A:A,N446,'1 BL anterior'!E:E)</f>
        <v>0</v>
      </c>
      <c r="P446" s="2147"/>
      <c r="S446" s="866" t="s">
        <v>3534</v>
      </c>
      <c r="T446" s="866" t="s">
        <v>3786</v>
      </c>
      <c r="AA446" s="2150"/>
      <c r="AB446" s="2150"/>
      <c r="AC446" s="2162">
        <f t="shared" si="6"/>
        <v>0</v>
      </c>
    </row>
    <row r="447" spans="1:29" ht="15">
      <c r="A447" s="2156"/>
      <c r="B447" s="2156"/>
      <c r="C447" s="2156"/>
      <c r="D447" s="2158" t="s">
        <v>238</v>
      </c>
      <c r="E447" s="2158"/>
      <c r="F447" s="2158"/>
      <c r="G447" s="2158"/>
      <c r="H447" s="2158"/>
      <c r="I447" s="2158"/>
      <c r="J447" s="2158"/>
      <c r="K447" s="2159"/>
      <c r="L447" s="2160">
        <v>6093</v>
      </c>
      <c r="M447" s="2161">
        <f>SUMIF('1 BL anterior'!B:B,L447,'1 BL anterior'!E:E)</f>
        <v>0</v>
      </c>
      <c r="N447" s="2160">
        <v>6094</v>
      </c>
      <c r="O447" s="2161">
        <f>SUMIF('1 BL anterior'!A:A,N447,'1 BL anterior'!E:E)</f>
        <v>0</v>
      </c>
      <c r="P447" s="2147"/>
      <c r="S447" s="866">
        <v>0</v>
      </c>
      <c r="T447" s="866">
        <v>7114</v>
      </c>
      <c r="AA447" s="2150"/>
      <c r="AB447" s="2150"/>
      <c r="AC447" s="2162">
        <f t="shared" si="6"/>
        <v>0</v>
      </c>
    </row>
    <row r="448" spans="1:29" ht="15">
      <c r="A448" s="2156"/>
      <c r="B448" s="2156"/>
      <c r="C448" s="2154" t="s">
        <v>3651</v>
      </c>
      <c r="D448" s="2154"/>
      <c r="E448" s="2154"/>
      <c r="F448" s="2154"/>
      <c r="G448" s="2154"/>
      <c r="H448" s="2154"/>
      <c r="I448" s="2154"/>
      <c r="J448" s="2154"/>
      <c r="K448" s="2155"/>
      <c r="L448" s="2154"/>
      <c r="M448" s="2155"/>
      <c r="N448" s="2154"/>
      <c r="O448" s="2155"/>
      <c r="P448" s="2147"/>
      <c r="S448" s="866">
        <v>7115</v>
      </c>
      <c r="T448" s="866">
        <v>7117</v>
      </c>
      <c r="AA448" s="2150"/>
      <c r="AB448" s="2150"/>
      <c r="AC448" s="2162">
        <f t="shared" si="6"/>
        <v>0</v>
      </c>
    </row>
    <row r="449" spans="1:29" ht="15">
      <c r="A449" s="2156"/>
      <c r="B449" s="2156"/>
      <c r="C449" s="2156"/>
      <c r="D449" s="2149" t="s">
        <v>968</v>
      </c>
      <c r="E449" s="2149"/>
      <c r="F449" s="2149"/>
      <c r="G449" s="2149"/>
      <c r="H449" s="2149"/>
      <c r="I449" s="2149"/>
      <c r="J449" s="2149"/>
      <c r="K449" s="2167"/>
      <c r="L449" s="2149"/>
      <c r="M449" s="2167"/>
      <c r="N449" s="2149"/>
      <c r="O449" s="2167"/>
      <c r="P449" s="2147"/>
      <c r="S449" s="866">
        <v>0</v>
      </c>
      <c r="T449" s="866">
        <v>7120</v>
      </c>
      <c r="AA449" s="2150"/>
      <c r="AB449" s="2150"/>
      <c r="AC449" s="2162">
        <f t="shared" si="6"/>
        <v>0</v>
      </c>
    </row>
    <row r="450" spans="1:29" ht="15">
      <c r="A450" s="2156"/>
      <c r="B450" s="2156"/>
      <c r="C450" s="2156"/>
      <c r="D450" s="2156"/>
      <c r="E450" s="2149" t="s">
        <v>3652</v>
      </c>
      <c r="F450" s="2149"/>
      <c r="G450" s="2149"/>
      <c r="H450" s="2149"/>
      <c r="I450" s="2149"/>
      <c r="J450" s="2149"/>
      <c r="K450" s="2167"/>
      <c r="L450" s="2149"/>
      <c r="M450" s="2167"/>
      <c r="N450" s="2149"/>
      <c r="O450" s="2167"/>
      <c r="P450" s="2147"/>
      <c r="S450" s="866">
        <v>0</v>
      </c>
      <c r="T450" s="866">
        <v>7123</v>
      </c>
      <c r="AA450" s="2150"/>
      <c r="AB450" s="2150"/>
      <c r="AC450" s="2162">
        <f t="shared" si="6"/>
        <v>0</v>
      </c>
    </row>
    <row r="451" spans="1:29" ht="15">
      <c r="A451" s="2156"/>
      <c r="B451" s="2156"/>
      <c r="C451" s="2156"/>
      <c r="D451" s="2156"/>
      <c r="E451" s="2156"/>
      <c r="F451" s="2149" t="s">
        <v>127</v>
      </c>
      <c r="G451" s="2149"/>
      <c r="H451" s="2149"/>
      <c r="I451" s="2149"/>
      <c r="J451" s="2149"/>
      <c r="K451" s="2167"/>
      <c r="L451" s="2149" t="s">
        <v>3634</v>
      </c>
      <c r="M451" s="2167"/>
      <c r="N451" s="2149" t="s">
        <v>3783</v>
      </c>
      <c r="O451" s="2167"/>
      <c r="P451" s="2147"/>
      <c r="S451" s="866">
        <v>7124</v>
      </c>
      <c r="T451" s="866">
        <v>7126</v>
      </c>
      <c r="AA451" s="2150"/>
      <c r="AB451" s="2150"/>
      <c r="AC451" s="2162">
        <f t="shared" si="6"/>
        <v>0</v>
      </c>
    </row>
    <row r="452" spans="1:29" ht="15">
      <c r="A452" s="2156"/>
      <c r="B452" s="2156"/>
      <c r="C452" s="2156"/>
      <c r="D452" s="2156"/>
      <c r="E452" s="2156"/>
      <c r="F452" s="2156"/>
      <c r="G452" s="2158" t="s">
        <v>3653</v>
      </c>
      <c r="H452" s="2158"/>
      <c r="I452" s="2158"/>
      <c r="J452" s="2158"/>
      <c r="K452" s="2159"/>
      <c r="L452" s="2160">
        <v>6095</v>
      </c>
      <c r="M452" s="2161">
        <f>SUMIF('1 BL anterior'!B:B,L452,'1 BL anterior'!E:E)</f>
        <v>0</v>
      </c>
      <c r="N452" s="2160">
        <v>6096</v>
      </c>
      <c r="O452" s="2161">
        <f>SUMIF('1 BL anterior'!A:A,N452,'1 BL anterior'!E:E)</f>
        <v>0</v>
      </c>
      <c r="P452" s="2147"/>
      <c r="S452" s="866">
        <v>7127</v>
      </c>
      <c r="T452" s="866">
        <v>7129</v>
      </c>
      <c r="AA452" s="2150"/>
      <c r="AB452" s="2150"/>
      <c r="AC452" s="2162">
        <f t="shared" si="6"/>
        <v>0</v>
      </c>
    </row>
    <row r="453" spans="1:29" ht="15">
      <c r="A453" s="2156"/>
      <c r="B453" s="2156"/>
      <c r="C453" s="2156"/>
      <c r="D453" s="2156"/>
      <c r="E453" s="2156"/>
      <c r="F453" s="2156"/>
      <c r="G453" s="2158" t="s">
        <v>3413</v>
      </c>
      <c r="H453" s="2158"/>
      <c r="I453" s="2158"/>
      <c r="J453" s="2158"/>
      <c r="K453" s="2159"/>
      <c r="L453" s="2160">
        <v>6097</v>
      </c>
      <c r="M453" s="2161">
        <f>SUMIF('1 BL anterior'!B:B,L453,'1 BL anterior'!E:E)</f>
        <v>0</v>
      </c>
      <c r="N453" s="2160">
        <v>6098</v>
      </c>
      <c r="O453" s="2161">
        <f>SUMIF('1 BL anterior'!A:A,N453,'1 BL anterior'!E:E)</f>
        <v>0</v>
      </c>
      <c r="P453" s="2147"/>
      <c r="S453" s="866">
        <v>0</v>
      </c>
      <c r="T453" s="866">
        <v>7132</v>
      </c>
      <c r="AA453" s="2150"/>
      <c r="AB453" s="2150"/>
      <c r="AC453" s="2162">
        <f t="shared" si="6"/>
        <v>0</v>
      </c>
    </row>
    <row r="454" spans="1:29" ht="15">
      <c r="A454" s="2156"/>
      <c r="B454" s="2156"/>
      <c r="C454" s="2156"/>
      <c r="D454" s="2156"/>
      <c r="E454" s="2156"/>
      <c r="F454" s="2149" t="s">
        <v>128</v>
      </c>
      <c r="G454" s="2149"/>
      <c r="H454" s="2149"/>
      <c r="I454" s="2149"/>
      <c r="J454" s="2149"/>
      <c r="K454" s="2167"/>
      <c r="L454" s="2149" t="s">
        <v>3634</v>
      </c>
      <c r="M454" s="2167"/>
      <c r="N454" s="2149" t="s">
        <v>3783</v>
      </c>
      <c r="O454" s="2167"/>
      <c r="P454" s="2147"/>
      <c r="S454" s="866">
        <v>0</v>
      </c>
      <c r="T454" s="866">
        <v>7135</v>
      </c>
      <c r="AA454" s="2150"/>
      <c r="AB454" s="2150"/>
      <c r="AC454" s="2162">
        <f t="shared" si="6"/>
        <v>0</v>
      </c>
    </row>
    <row r="455" spans="1:29" ht="15">
      <c r="A455" s="2156"/>
      <c r="B455" s="2156"/>
      <c r="C455" s="2156"/>
      <c r="D455" s="2156"/>
      <c r="E455" s="2156"/>
      <c r="F455" s="2156"/>
      <c r="G455" s="2158" t="s">
        <v>3653</v>
      </c>
      <c r="H455" s="2158"/>
      <c r="I455" s="2158"/>
      <c r="J455" s="2158"/>
      <c r="K455" s="2159"/>
      <c r="L455" s="2160">
        <v>6099</v>
      </c>
      <c r="M455" s="2161">
        <f>SUMIF('1 BL anterior'!B:B,L455,'1 BL anterior'!E:E)</f>
        <v>0</v>
      </c>
      <c r="N455" s="2160">
        <v>6100</v>
      </c>
      <c r="O455" s="2161">
        <f>SUMIF('1 BL anterior'!A:A,N455,'1 BL anterior'!E:E)</f>
        <v>0</v>
      </c>
      <c r="P455" s="2147"/>
      <c r="S455" s="866">
        <v>0</v>
      </c>
      <c r="T455" s="866">
        <v>7138</v>
      </c>
      <c r="AA455" s="2150"/>
      <c r="AB455" s="2150"/>
      <c r="AC455" s="2162">
        <f t="shared" si="6"/>
        <v>0</v>
      </c>
    </row>
    <row r="456" spans="1:29" ht="15">
      <c r="A456" s="2156"/>
      <c r="B456" s="2156"/>
      <c r="C456" s="2156"/>
      <c r="D456" s="2156"/>
      <c r="E456" s="2156"/>
      <c r="F456" s="2156"/>
      <c r="G456" s="2158" t="s">
        <v>3413</v>
      </c>
      <c r="H456" s="2158"/>
      <c r="I456" s="2158"/>
      <c r="J456" s="2158"/>
      <c r="K456" s="2159"/>
      <c r="L456" s="2160">
        <v>6101</v>
      </c>
      <c r="M456" s="2161">
        <f>SUMIF('1 BL anterior'!B:B,L456,'1 BL anterior'!E:E)</f>
        <v>0</v>
      </c>
      <c r="N456" s="2160">
        <v>6102</v>
      </c>
      <c r="O456" s="2161">
        <f>SUMIF('1 BL anterior'!A:A,N456,'1 BL anterior'!E:E)</f>
        <v>0</v>
      </c>
      <c r="P456" s="2147"/>
      <c r="S456" s="866">
        <v>7139</v>
      </c>
      <c r="T456" s="866">
        <v>7141</v>
      </c>
      <c r="AA456" s="2150"/>
      <c r="AB456" s="2150"/>
      <c r="AC456" s="2162">
        <f t="shared" ref="AC456:AC486" si="7">+M456-AA456-AB456</f>
        <v>0</v>
      </c>
    </row>
    <row r="457" spans="1:29" ht="15">
      <c r="A457" s="2156"/>
      <c r="B457" s="2156"/>
      <c r="C457" s="2156"/>
      <c r="D457" s="2156"/>
      <c r="E457" s="2149" t="s">
        <v>3654</v>
      </c>
      <c r="F457" s="2149"/>
      <c r="G457" s="2149"/>
      <c r="H457" s="2149"/>
      <c r="I457" s="2149"/>
      <c r="J457" s="2149"/>
      <c r="K457" s="2167"/>
      <c r="L457" s="2149"/>
      <c r="M457" s="2167"/>
      <c r="N457" s="2149"/>
      <c r="O457" s="2167"/>
      <c r="P457" s="2147"/>
      <c r="S457" s="866" t="s">
        <v>3534</v>
      </c>
      <c r="T457" s="866" t="s">
        <v>3786</v>
      </c>
      <c r="AA457" s="2150"/>
      <c r="AB457" s="2150"/>
      <c r="AC457" s="2162">
        <f t="shared" si="7"/>
        <v>0</v>
      </c>
    </row>
    <row r="458" spans="1:29" ht="15">
      <c r="A458" s="2156"/>
      <c r="B458" s="2156"/>
      <c r="C458" s="2156"/>
      <c r="D458" s="2156"/>
      <c r="E458" s="2156"/>
      <c r="F458" s="2149" t="s">
        <v>127</v>
      </c>
      <c r="G458" s="2149"/>
      <c r="H458" s="2149"/>
      <c r="I458" s="2149"/>
      <c r="J458" s="2149"/>
      <c r="K458" s="2167"/>
      <c r="L458" s="2149" t="s">
        <v>3634</v>
      </c>
      <c r="M458" s="2167"/>
      <c r="N458" s="2149" t="s">
        <v>3783</v>
      </c>
      <c r="O458" s="2167"/>
      <c r="P458" s="2147"/>
      <c r="S458" s="866">
        <v>7142</v>
      </c>
      <c r="T458" s="866">
        <v>7144</v>
      </c>
      <c r="AA458" s="2150"/>
      <c r="AB458" s="2150"/>
      <c r="AC458" s="2162">
        <f t="shared" si="7"/>
        <v>0</v>
      </c>
    </row>
    <row r="459" spans="1:29" ht="15">
      <c r="A459" s="2156"/>
      <c r="B459" s="2156"/>
      <c r="C459" s="2156"/>
      <c r="D459" s="2156"/>
      <c r="E459" s="2156"/>
      <c r="F459" s="2156"/>
      <c r="G459" s="2158" t="s">
        <v>3653</v>
      </c>
      <c r="H459" s="2158"/>
      <c r="I459" s="2158"/>
      <c r="J459" s="2158"/>
      <c r="K459" s="2159"/>
      <c r="L459" s="2160">
        <v>6103</v>
      </c>
      <c r="M459" s="2161">
        <f>SUMIF('1 BL anterior'!B:B,L459,'1 BL anterior'!E:E)</f>
        <v>0</v>
      </c>
      <c r="N459" s="2160">
        <v>6104</v>
      </c>
      <c r="O459" s="2161">
        <f>SUMIF('1 BL anterior'!A:A,N459,'1 BL anterior'!E:E)</f>
        <v>0</v>
      </c>
      <c r="P459" s="2147"/>
      <c r="S459" s="866">
        <v>7145</v>
      </c>
      <c r="T459" s="866">
        <v>7147</v>
      </c>
      <c r="AA459" s="2150"/>
      <c r="AB459" s="2150"/>
      <c r="AC459" s="2162">
        <f t="shared" si="7"/>
        <v>0</v>
      </c>
    </row>
    <row r="460" spans="1:29" ht="15">
      <c r="A460" s="2156"/>
      <c r="B460" s="2156"/>
      <c r="C460" s="2156"/>
      <c r="D460" s="2156"/>
      <c r="E460" s="2156"/>
      <c r="F460" s="2156"/>
      <c r="G460" s="2158" t="s">
        <v>3413</v>
      </c>
      <c r="H460" s="2158"/>
      <c r="I460" s="2158"/>
      <c r="J460" s="2158"/>
      <c r="K460" s="2159"/>
      <c r="L460" s="2160">
        <v>6105</v>
      </c>
      <c r="M460" s="2161">
        <f>SUMIF('1 BL anterior'!B:B,L460,'1 BL anterior'!E:E)</f>
        <v>0</v>
      </c>
      <c r="N460" s="2160">
        <v>6106</v>
      </c>
      <c r="O460" s="2161">
        <f>SUMIF('1 BL anterior'!A:A,N460,'1 BL anterior'!E:E)</f>
        <v>0</v>
      </c>
      <c r="P460" s="2147"/>
      <c r="S460" s="866">
        <v>0</v>
      </c>
      <c r="T460" s="866">
        <v>7150</v>
      </c>
      <c r="AA460" s="2150"/>
      <c r="AB460" s="2150"/>
      <c r="AC460" s="2162">
        <f t="shared" si="7"/>
        <v>0</v>
      </c>
    </row>
    <row r="461" spans="1:29" ht="15">
      <c r="A461" s="2156"/>
      <c r="B461" s="2156"/>
      <c r="C461" s="2156"/>
      <c r="D461" s="2156"/>
      <c r="E461" s="2156"/>
      <c r="F461" s="2149" t="s">
        <v>128</v>
      </c>
      <c r="G461" s="2149"/>
      <c r="H461" s="2149"/>
      <c r="I461" s="2149"/>
      <c r="J461" s="2149"/>
      <c r="K461" s="2167"/>
      <c r="L461" s="2149" t="s">
        <v>3634</v>
      </c>
      <c r="M461" s="2167"/>
      <c r="N461" s="2149" t="s">
        <v>3783</v>
      </c>
      <c r="O461" s="2167"/>
      <c r="P461" s="2147"/>
      <c r="S461" s="866">
        <v>0</v>
      </c>
      <c r="T461" s="866">
        <v>7153</v>
      </c>
      <c r="AA461" s="2150"/>
      <c r="AB461" s="2150"/>
      <c r="AC461" s="2162">
        <f t="shared" si="7"/>
        <v>0</v>
      </c>
    </row>
    <row r="462" spans="1:29" ht="15">
      <c r="A462" s="2156"/>
      <c r="B462" s="2156"/>
      <c r="C462" s="2156"/>
      <c r="D462" s="2156"/>
      <c r="E462" s="2156"/>
      <c r="F462" s="2156"/>
      <c r="G462" s="2158" t="s">
        <v>3653</v>
      </c>
      <c r="H462" s="2158"/>
      <c r="I462" s="2158"/>
      <c r="J462" s="2158"/>
      <c r="K462" s="2159"/>
      <c r="L462" s="2160">
        <v>6107</v>
      </c>
      <c r="M462" s="2161">
        <f>SUMIF('1 BL anterior'!B:B,L462,'1 BL anterior'!E:E)</f>
        <v>0</v>
      </c>
      <c r="N462" s="2160">
        <v>6108</v>
      </c>
      <c r="O462" s="2161">
        <f>SUMIF('1 BL anterior'!A:A,N462,'1 BL anterior'!E:E)</f>
        <v>0</v>
      </c>
      <c r="P462" s="2147"/>
      <c r="S462" s="866">
        <v>0</v>
      </c>
      <c r="T462" s="866">
        <v>7156</v>
      </c>
      <c r="AA462" s="2150"/>
      <c r="AB462" s="2150"/>
      <c r="AC462" s="2162">
        <f t="shared" si="7"/>
        <v>0</v>
      </c>
    </row>
    <row r="463" spans="1:29" ht="15">
      <c r="A463" s="2156"/>
      <c r="B463" s="2156"/>
      <c r="C463" s="2156"/>
      <c r="D463" s="2156"/>
      <c r="E463" s="2156"/>
      <c r="F463" s="2156"/>
      <c r="G463" s="2158" t="s">
        <v>3413</v>
      </c>
      <c r="H463" s="2158"/>
      <c r="I463" s="2158"/>
      <c r="J463" s="2158"/>
      <c r="K463" s="2159"/>
      <c r="L463" s="2160">
        <v>6109</v>
      </c>
      <c r="M463" s="2161">
        <f>SUMIF('1 BL anterior'!B:B,L463,'1 BL anterior'!E:E)</f>
        <v>0</v>
      </c>
      <c r="N463" s="2160">
        <v>6110</v>
      </c>
      <c r="O463" s="2161">
        <f>SUMIF('1 BL anterior'!A:A,N463,'1 BL anterior'!E:E)</f>
        <v>0</v>
      </c>
      <c r="P463" s="2147"/>
      <c r="S463" s="866">
        <v>0</v>
      </c>
      <c r="T463" s="866">
        <v>7159</v>
      </c>
      <c r="AA463" s="2150"/>
      <c r="AB463" s="2150"/>
      <c r="AC463" s="2162">
        <f t="shared" si="7"/>
        <v>0</v>
      </c>
    </row>
    <row r="464" spans="1:29" ht="15">
      <c r="A464" s="2156"/>
      <c r="B464" s="2156"/>
      <c r="C464" s="2156"/>
      <c r="D464" s="2156"/>
      <c r="E464" s="2149" t="s">
        <v>971</v>
      </c>
      <c r="F464" s="2149"/>
      <c r="G464" s="2149"/>
      <c r="H464" s="2149"/>
      <c r="I464" s="2149"/>
      <c r="J464" s="2149"/>
      <c r="K464" s="2167"/>
      <c r="L464" s="2149"/>
      <c r="M464" s="2167"/>
      <c r="N464" s="2149"/>
      <c r="O464" s="2167"/>
      <c r="P464" s="2147"/>
      <c r="S464" s="866">
        <v>7160</v>
      </c>
      <c r="T464" s="866">
        <v>7162</v>
      </c>
      <c r="AA464" s="2150"/>
      <c r="AB464" s="2150"/>
      <c r="AC464" s="2162">
        <f t="shared" si="7"/>
        <v>0</v>
      </c>
    </row>
    <row r="465" spans="1:29" ht="15">
      <c r="A465" s="2156"/>
      <c r="B465" s="2156"/>
      <c r="C465" s="2156"/>
      <c r="D465" s="2156"/>
      <c r="E465" s="2156"/>
      <c r="F465" s="2149" t="s">
        <v>127</v>
      </c>
      <c r="G465" s="2149"/>
      <c r="H465" s="2149"/>
      <c r="I465" s="2149"/>
      <c r="J465" s="2149"/>
      <c r="K465" s="2167"/>
      <c r="L465" s="2149" t="s">
        <v>3634</v>
      </c>
      <c r="M465" s="2167"/>
      <c r="N465" s="2149" t="s">
        <v>3783</v>
      </c>
      <c r="O465" s="2167"/>
      <c r="P465" s="2147"/>
      <c r="S465" s="866">
        <v>7163</v>
      </c>
      <c r="T465" s="866">
        <v>7165</v>
      </c>
      <c r="AA465" s="2150"/>
      <c r="AB465" s="2150"/>
      <c r="AC465" s="2162">
        <f t="shared" si="7"/>
        <v>0</v>
      </c>
    </row>
    <row r="466" spans="1:29" ht="15">
      <c r="A466" s="2156"/>
      <c r="B466" s="2156"/>
      <c r="C466" s="2156"/>
      <c r="D466" s="2156"/>
      <c r="E466" s="2156"/>
      <c r="F466" s="2156"/>
      <c r="G466" s="2158" t="s">
        <v>3653</v>
      </c>
      <c r="H466" s="2158"/>
      <c r="I466" s="2158"/>
      <c r="J466" s="2158"/>
      <c r="K466" s="2159"/>
      <c r="L466" s="2160">
        <v>6111</v>
      </c>
      <c r="M466" s="2161">
        <f>SUMIF('1 BL anterior'!B:B,L466,'1 BL anterior'!E:E)</f>
        <v>0</v>
      </c>
      <c r="N466" s="2160">
        <v>6112</v>
      </c>
      <c r="O466" s="2161">
        <f>SUMIF('1 BL anterior'!A:A,N466,'1 BL anterior'!E:E)</f>
        <v>0</v>
      </c>
      <c r="P466" s="2147"/>
      <c r="S466" s="866" t="s">
        <v>3534</v>
      </c>
      <c r="T466" s="866" t="s">
        <v>3786</v>
      </c>
      <c r="AA466" s="2150"/>
      <c r="AB466" s="2150"/>
      <c r="AC466" s="2162">
        <f t="shared" si="7"/>
        <v>0</v>
      </c>
    </row>
    <row r="467" spans="1:29" ht="15">
      <c r="A467" s="2156"/>
      <c r="B467" s="2156"/>
      <c r="C467" s="2156"/>
      <c r="D467" s="2156"/>
      <c r="E467" s="2156"/>
      <c r="F467" s="2156"/>
      <c r="G467" s="2158" t="s">
        <v>3413</v>
      </c>
      <c r="H467" s="2158"/>
      <c r="I467" s="2158"/>
      <c r="J467" s="2158"/>
      <c r="K467" s="2159"/>
      <c r="L467" s="2160">
        <v>6113</v>
      </c>
      <c r="M467" s="2161">
        <f>SUMIF('1 BL anterior'!B:B,L467,'1 BL anterior'!E:E)</f>
        <v>0</v>
      </c>
      <c r="N467" s="2160">
        <v>6114</v>
      </c>
      <c r="O467" s="2161">
        <f>SUMIF('1 BL anterior'!A:A,N467,'1 BL anterior'!E:E)</f>
        <v>0</v>
      </c>
      <c r="P467" s="2147"/>
      <c r="S467" s="866">
        <v>7166</v>
      </c>
      <c r="T467" s="866">
        <v>7168</v>
      </c>
      <c r="AA467" s="2150"/>
      <c r="AB467" s="2150"/>
      <c r="AC467" s="2162">
        <f t="shared" si="7"/>
        <v>0</v>
      </c>
    </row>
    <row r="468" spans="1:29" ht="15">
      <c r="A468" s="2156"/>
      <c r="B468" s="2156"/>
      <c r="C468" s="2156"/>
      <c r="D468" s="2156"/>
      <c r="E468" s="2156"/>
      <c r="F468" s="2149" t="s">
        <v>128</v>
      </c>
      <c r="G468" s="2149"/>
      <c r="H468" s="2149"/>
      <c r="I468" s="2149"/>
      <c r="J468" s="2149"/>
      <c r="K468" s="2167"/>
      <c r="L468" s="2149" t="s">
        <v>3634</v>
      </c>
      <c r="M468" s="2167"/>
      <c r="N468" s="2149" t="s">
        <v>3783</v>
      </c>
      <c r="O468" s="2167"/>
      <c r="P468" s="2147"/>
      <c r="S468" s="866">
        <v>7169</v>
      </c>
      <c r="T468" s="866">
        <v>7171</v>
      </c>
      <c r="AA468" s="2150"/>
      <c r="AB468" s="2150"/>
      <c r="AC468" s="2162">
        <f t="shared" si="7"/>
        <v>0</v>
      </c>
    </row>
    <row r="469" spans="1:29" ht="15">
      <c r="A469" s="2156"/>
      <c r="B469" s="2156"/>
      <c r="C469" s="2156"/>
      <c r="D469" s="2156"/>
      <c r="E469" s="2156"/>
      <c r="F469" s="2156"/>
      <c r="G469" s="2158" t="s">
        <v>3653</v>
      </c>
      <c r="H469" s="2158"/>
      <c r="I469" s="2158"/>
      <c r="J469" s="2158"/>
      <c r="K469" s="2159"/>
      <c r="L469" s="2160">
        <v>6115</v>
      </c>
      <c r="M469" s="2161">
        <f>SUMIF('1 BL anterior'!B:B,L469,'1 BL anterior'!E:E)</f>
        <v>0</v>
      </c>
      <c r="N469" s="2160">
        <v>6116</v>
      </c>
      <c r="O469" s="2161">
        <f>SUMIF('1 BL anterior'!A:A,N469,'1 BL anterior'!E:E)</f>
        <v>0</v>
      </c>
      <c r="P469" s="2147"/>
      <c r="S469" s="866" t="s">
        <v>3534</v>
      </c>
      <c r="T469" s="866" t="s">
        <v>3786</v>
      </c>
      <c r="AA469" s="2150"/>
      <c r="AB469" s="2150"/>
      <c r="AC469" s="2162">
        <f t="shared" si="7"/>
        <v>0</v>
      </c>
    </row>
    <row r="470" spans="1:29" ht="15">
      <c r="A470" s="2156"/>
      <c r="B470" s="2156"/>
      <c r="C470" s="2156"/>
      <c r="D470" s="2156"/>
      <c r="E470" s="2156"/>
      <c r="F470" s="2156"/>
      <c r="G470" s="2158" t="s">
        <v>3413</v>
      </c>
      <c r="H470" s="2158"/>
      <c r="I470" s="2158"/>
      <c r="J470" s="2158"/>
      <c r="K470" s="2159"/>
      <c r="L470" s="2160">
        <v>6117</v>
      </c>
      <c r="M470" s="2161">
        <f>SUMIF('1 BL anterior'!B:B,L470,'1 BL anterior'!E:E)</f>
        <v>0</v>
      </c>
      <c r="N470" s="2160">
        <v>6118</v>
      </c>
      <c r="O470" s="2161">
        <f>SUMIF('1 BL anterior'!A:A,N470,'1 BL anterior'!E:E)</f>
        <v>0</v>
      </c>
      <c r="P470" s="2147"/>
      <c r="S470" s="866">
        <v>0</v>
      </c>
      <c r="T470" s="866">
        <v>7174</v>
      </c>
      <c r="AA470" s="2150"/>
      <c r="AB470" s="2150"/>
      <c r="AC470" s="2162">
        <f t="shared" si="7"/>
        <v>0</v>
      </c>
    </row>
    <row r="471" spans="1:29" ht="15">
      <c r="A471" s="2156"/>
      <c r="B471" s="2156"/>
      <c r="C471" s="2156"/>
      <c r="D471" s="2156"/>
      <c r="E471" s="2149" t="s">
        <v>972</v>
      </c>
      <c r="F471" s="2149"/>
      <c r="G471" s="2149"/>
      <c r="H471" s="2149"/>
      <c r="I471" s="2149"/>
      <c r="J471" s="2149"/>
      <c r="K471" s="2167"/>
      <c r="L471" s="2149"/>
      <c r="M471" s="2149"/>
      <c r="N471" s="2149"/>
      <c r="O471" s="2167"/>
      <c r="P471" s="2147"/>
      <c r="AA471" s="2150"/>
      <c r="AB471" s="2150"/>
      <c r="AC471" s="2162">
        <f t="shared" si="7"/>
        <v>0</v>
      </c>
    </row>
    <row r="472" spans="1:29" ht="15">
      <c r="A472" s="2156"/>
      <c r="B472" s="2156"/>
      <c r="C472" s="2156"/>
      <c r="D472" s="2156"/>
      <c r="E472" s="2156"/>
      <c r="F472" s="2149" t="s">
        <v>127</v>
      </c>
      <c r="G472" s="2149"/>
      <c r="H472" s="2149"/>
      <c r="I472" s="2149"/>
      <c r="J472" s="2149"/>
      <c r="K472" s="2167"/>
      <c r="L472" s="2149" t="s">
        <v>3634</v>
      </c>
      <c r="M472" s="2167"/>
      <c r="N472" s="2149" t="s">
        <v>3783</v>
      </c>
      <c r="O472" s="2167"/>
      <c r="P472" s="2147"/>
      <c r="S472" s="866">
        <v>7178</v>
      </c>
      <c r="T472" s="866">
        <v>7180</v>
      </c>
      <c r="AA472" s="2150"/>
      <c r="AB472" s="2150"/>
      <c r="AC472" s="2162">
        <f t="shared" si="7"/>
        <v>0</v>
      </c>
    </row>
    <row r="473" spans="1:29" ht="15">
      <c r="A473" s="2156"/>
      <c r="B473" s="2156"/>
      <c r="C473" s="2156"/>
      <c r="D473" s="2156"/>
      <c r="E473" s="2156"/>
      <c r="F473" s="2156"/>
      <c r="G473" s="2158" t="s">
        <v>3653</v>
      </c>
      <c r="H473" s="2158"/>
      <c r="I473" s="2158"/>
      <c r="J473" s="2158"/>
      <c r="K473" s="2159"/>
      <c r="L473" s="2160">
        <v>6119</v>
      </c>
      <c r="M473" s="2161">
        <f>SUMIF('1 BL anterior'!B:B,L473,'1 BL anterior'!E:E)</f>
        <v>0</v>
      </c>
      <c r="N473" s="2160">
        <v>6120</v>
      </c>
      <c r="O473" s="2161">
        <f>SUMIF('1 BL anterior'!A:A,N473,'1 BL anterior'!E:E)</f>
        <v>0</v>
      </c>
      <c r="P473" s="2147"/>
      <c r="S473" s="866">
        <v>0</v>
      </c>
      <c r="T473" s="866">
        <v>7183</v>
      </c>
      <c r="AA473" s="2150"/>
      <c r="AB473" s="2150"/>
      <c r="AC473" s="2162">
        <f t="shared" si="7"/>
        <v>0</v>
      </c>
    </row>
    <row r="474" spans="1:29" ht="15">
      <c r="A474" s="2156"/>
      <c r="B474" s="2156"/>
      <c r="C474" s="2156"/>
      <c r="D474" s="2156"/>
      <c r="E474" s="2156"/>
      <c r="F474" s="2156"/>
      <c r="G474" s="2158" t="s">
        <v>3413</v>
      </c>
      <c r="H474" s="2158"/>
      <c r="I474" s="2158"/>
      <c r="J474" s="2158"/>
      <c r="K474" s="2159"/>
      <c r="L474" s="2160">
        <v>6121</v>
      </c>
      <c r="M474" s="2161">
        <f>SUMIF('1 BL anterior'!B:B,L474,'1 BL anterior'!E:E)</f>
        <v>0</v>
      </c>
      <c r="N474" s="2160">
        <v>6122</v>
      </c>
      <c r="O474" s="2161">
        <f>SUMIF('1 BL anterior'!A:A,N474,'1 BL anterior'!E:E)</f>
        <v>0</v>
      </c>
      <c r="P474" s="2147"/>
      <c r="S474" s="866">
        <v>0</v>
      </c>
      <c r="T474" s="866">
        <v>7186</v>
      </c>
      <c r="AA474" s="2150"/>
      <c r="AB474" s="2150"/>
      <c r="AC474" s="2162">
        <f t="shared" si="7"/>
        <v>0</v>
      </c>
    </row>
    <row r="475" spans="1:29" ht="15">
      <c r="A475" s="2156"/>
      <c r="B475" s="2156"/>
      <c r="C475" s="2156"/>
      <c r="D475" s="2156"/>
      <c r="E475" s="2156"/>
      <c r="F475" s="2149" t="s">
        <v>128</v>
      </c>
      <c r="G475" s="2149"/>
      <c r="H475" s="2149"/>
      <c r="I475" s="2149"/>
      <c r="J475" s="2149"/>
      <c r="K475" s="2167"/>
      <c r="L475" s="2149" t="s">
        <v>3634</v>
      </c>
      <c r="M475" s="2167"/>
      <c r="N475" s="2149" t="s">
        <v>3783</v>
      </c>
      <c r="O475" s="2167"/>
      <c r="P475" s="2147"/>
      <c r="S475" s="866">
        <v>0</v>
      </c>
      <c r="T475" s="866">
        <v>7189</v>
      </c>
      <c r="AA475" s="2150"/>
      <c r="AB475" s="2150"/>
      <c r="AC475" s="2162">
        <f t="shared" si="7"/>
        <v>0</v>
      </c>
    </row>
    <row r="476" spans="1:29" ht="15">
      <c r="A476" s="2156"/>
      <c r="B476" s="2156"/>
      <c r="C476" s="2156"/>
      <c r="D476" s="2156"/>
      <c r="E476" s="2156"/>
      <c r="F476" s="2156"/>
      <c r="G476" s="2158" t="s">
        <v>3653</v>
      </c>
      <c r="H476" s="2158"/>
      <c r="I476" s="2158"/>
      <c r="J476" s="2158"/>
      <c r="K476" s="2159"/>
      <c r="L476" s="2160">
        <v>6123</v>
      </c>
      <c r="M476" s="2161">
        <f>SUMIF('1 BL anterior'!B:B,L476,'1 BL anterior'!E:E)</f>
        <v>0</v>
      </c>
      <c r="N476" s="2160">
        <v>6124</v>
      </c>
      <c r="O476" s="2161">
        <f>SUMIF('1 BL anterior'!A:A,N476,'1 BL anterior'!E:E)</f>
        <v>0</v>
      </c>
      <c r="P476" s="2147"/>
      <c r="S476" s="866">
        <v>7190</v>
      </c>
      <c r="T476" s="866">
        <v>7192</v>
      </c>
      <c r="AA476" s="2150"/>
      <c r="AB476" s="2150"/>
      <c r="AC476" s="2162">
        <f t="shared" si="7"/>
        <v>0</v>
      </c>
    </row>
    <row r="477" spans="1:29" ht="15">
      <c r="A477" s="2156"/>
      <c r="B477" s="2156"/>
      <c r="C477" s="2156"/>
      <c r="D477" s="2156"/>
      <c r="E477" s="2156"/>
      <c r="F477" s="2156"/>
      <c r="G477" s="2158" t="s">
        <v>3413</v>
      </c>
      <c r="H477" s="2158"/>
      <c r="I477" s="2158"/>
      <c r="J477" s="2158"/>
      <c r="K477" s="2159"/>
      <c r="L477" s="2160">
        <v>6125</v>
      </c>
      <c r="M477" s="2161">
        <f>SUMIF('1 BL anterior'!B:B,L477,'1 BL anterior'!E:E)</f>
        <v>0</v>
      </c>
      <c r="N477" s="2160">
        <v>6126</v>
      </c>
      <c r="O477" s="2161">
        <f>SUMIF('1 BL anterior'!A:A,N477,'1 BL anterior'!E:E)</f>
        <v>0</v>
      </c>
      <c r="P477" s="2147"/>
      <c r="S477" s="866">
        <v>0</v>
      </c>
      <c r="T477" s="866">
        <v>7195</v>
      </c>
      <c r="AA477" s="2150"/>
      <c r="AB477" s="2150"/>
      <c r="AC477" s="2162">
        <f t="shared" si="7"/>
        <v>0</v>
      </c>
    </row>
    <row r="478" spans="1:29" ht="15">
      <c r="A478" s="2156"/>
      <c r="B478" s="2156"/>
      <c r="C478" s="2156"/>
      <c r="D478" s="2156"/>
      <c r="E478" s="2200" t="s">
        <v>3424</v>
      </c>
      <c r="F478" s="2200"/>
      <c r="G478" s="2200"/>
      <c r="H478" s="2200"/>
      <c r="I478" s="2200"/>
      <c r="J478" s="2200"/>
      <c r="K478" s="2201"/>
      <c r="L478" s="2149" t="s">
        <v>3634</v>
      </c>
      <c r="M478" s="2167"/>
      <c r="N478" s="2149" t="s">
        <v>3783</v>
      </c>
      <c r="O478" s="2167"/>
      <c r="P478" s="2147"/>
      <c r="S478" s="866">
        <v>7196</v>
      </c>
      <c r="T478" s="866">
        <v>7198</v>
      </c>
      <c r="AA478" s="2150"/>
      <c r="AB478" s="2150"/>
      <c r="AC478" s="2162">
        <f t="shared" si="7"/>
        <v>0</v>
      </c>
    </row>
    <row r="479" spans="1:29" ht="15">
      <c r="A479" s="2156"/>
      <c r="B479" s="2156"/>
      <c r="C479" s="2156"/>
      <c r="D479" s="2156"/>
      <c r="E479" s="2158" t="s">
        <v>3655</v>
      </c>
      <c r="F479" s="2158"/>
      <c r="G479" s="2158"/>
      <c r="H479" s="2158"/>
      <c r="I479" s="2158"/>
      <c r="J479" s="2158"/>
      <c r="K479" s="2159"/>
      <c r="L479" s="2160">
        <v>6127</v>
      </c>
      <c r="M479" s="2161">
        <f>SUMIF('1 BL anterior'!B:B,L479,'1 BL anterior'!E:E)</f>
        <v>0</v>
      </c>
      <c r="N479" s="2160">
        <v>6128</v>
      </c>
      <c r="O479" s="2161">
        <f>SUMIF('1 BL anterior'!A:A,N479,'1 BL anterior'!E:E)</f>
        <v>0</v>
      </c>
      <c r="P479" s="2147"/>
      <c r="S479" s="866">
        <v>7199</v>
      </c>
      <c r="T479" s="866">
        <v>7201</v>
      </c>
      <c r="AA479" s="2150"/>
      <c r="AB479" s="2150"/>
      <c r="AC479" s="2162">
        <f t="shared" si="7"/>
        <v>0</v>
      </c>
    </row>
    <row r="480" spans="1:29" ht="15">
      <c r="A480" s="2156"/>
      <c r="B480" s="2156"/>
      <c r="C480" s="2156"/>
      <c r="D480" s="2156"/>
      <c r="E480" s="2158" t="s">
        <v>238</v>
      </c>
      <c r="F480" s="2158"/>
      <c r="G480" s="2158"/>
      <c r="H480" s="2158"/>
      <c r="I480" s="2158"/>
      <c r="J480" s="2158"/>
      <c r="K480" s="2159"/>
      <c r="L480" s="2160">
        <v>6129</v>
      </c>
      <c r="M480" s="2161">
        <f>SUMIF('1 BL anterior'!B:B,L480,'1 BL anterior'!E:E)</f>
        <v>0</v>
      </c>
      <c r="N480" s="2160">
        <v>6130</v>
      </c>
      <c r="O480" s="2161">
        <f>SUMIF('1 BL anterior'!A:A,N480,'1 BL anterior'!E:E)</f>
        <v>0</v>
      </c>
      <c r="P480" s="2147"/>
      <c r="S480" s="866">
        <v>7202</v>
      </c>
      <c r="T480" s="866">
        <v>7204</v>
      </c>
      <c r="AA480" s="2150"/>
      <c r="AB480" s="2150"/>
      <c r="AC480" s="2162">
        <f t="shared" si="7"/>
        <v>0</v>
      </c>
    </row>
    <row r="481" spans="1:29" ht="15">
      <c r="A481" s="2156"/>
      <c r="B481" s="2156"/>
      <c r="C481" s="2156"/>
      <c r="D481" s="2158" t="s">
        <v>485</v>
      </c>
      <c r="E481" s="2158"/>
      <c r="F481" s="2158"/>
      <c r="G481" s="2158"/>
      <c r="H481" s="2158"/>
      <c r="I481" s="2158"/>
      <c r="J481" s="2158"/>
      <c r="K481" s="2159"/>
      <c r="L481" s="2160">
        <v>6131</v>
      </c>
      <c r="M481" s="2161">
        <f>SUMIF('1 BL anterior'!B:B,L481,'1 BL anterior'!E:E)</f>
        <v>0</v>
      </c>
      <c r="N481" s="2160">
        <v>6132</v>
      </c>
      <c r="O481" s="2161">
        <f>SUMIF('1 BL anterior'!A:A,N481,'1 BL anterior'!E:E)</f>
        <v>0</v>
      </c>
      <c r="P481" s="2147"/>
      <c r="S481" s="866">
        <v>7205</v>
      </c>
      <c r="T481" s="866">
        <v>7207</v>
      </c>
      <c r="AA481" s="2150"/>
      <c r="AB481" s="2150"/>
      <c r="AC481" s="2162">
        <f t="shared" si="7"/>
        <v>0</v>
      </c>
    </row>
    <row r="482" spans="1:29" ht="15.75">
      <c r="A482" s="2156"/>
      <c r="B482" s="2156"/>
      <c r="C482" s="2156"/>
      <c r="D482" s="2158" t="s">
        <v>238</v>
      </c>
      <c r="E482" s="2158"/>
      <c r="F482" s="2158"/>
      <c r="G482" s="2158"/>
      <c r="H482" s="2158"/>
      <c r="I482" s="2158"/>
      <c r="J482" s="2158"/>
      <c r="K482" s="2159"/>
      <c r="L482" s="2160">
        <v>6133</v>
      </c>
      <c r="M482" s="2161">
        <f>SUMIF('1 BL anterior'!B:B,L482,'1 BL anterior'!E:E)</f>
        <v>0</v>
      </c>
      <c r="N482" s="2160">
        <v>6134</v>
      </c>
      <c r="O482" s="2161">
        <f>SUMIF('1 BL anterior'!A:A,N482,'1 BL anterior'!E:E)</f>
        <v>0</v>
      </c>
      <c r="P482" s="2147"/>
      <c r="Q482" s="2199" t="s">
        <v>4736</v>
      </c>
      <c r="S482" s="866">
        <v>7208</v>
      </c>
      <c r="T482" s="866">
        <v>7210</v>
      </c>
      <c r="AA482" s="2150"/>
      <c r="AB482" s="2150"/>
      <c r="AC482" s="2162">
        <f t="shared" si="7"/>
        <v>0</v>
      </c>
    </row>
    <row r="483" spans="1:29" ht="15">
      <c r="A483" s="2156"/>
      <c r="B483" s="2156"/>
      <c r="C483" s="2202" t="s">
        <v>3656</v>
      </c>
      <c r="D483" s="2202"/>
      <c r="E483" s="2202"/>
      <c r="F483" s="2202"/>
      <c r="G483" s="2202"/>
      <c r="H483" s="2202"/>
      <c r="I483" s="2202"/>
      <c r="J483" s="2202"/>
      <c r="K483" s="2203"/>
      <c r="L483" s="2149" t="s">
        <v>3634</v>
      </c>
      <c r="M483" s="2167"/>
      <c r="N483" s="2149" t="s">
        <v>3784</v>
      </c>
      <c r="O483" s="2167"/>
      <c r="P483" s="2147"/>
      <c r="S483" s="866">
        <v>0</v>
      </c>
      <c r="T483" s="866">
        <v>0</v>
      </c>
      <c r="AA483" s="2150"/>
      <c r="AB483" s="2150"/>
      <c r="AC483" s="2162">
        <f t="shared" si="7"/>
        <v>0</v>
      </c>
    </row>
    <row r="484" spans="1:29" ht="15">
      <c r="A484" s="2156"/>
      <c r="B484" s="2156"/>
      <c r="C484" s="2158" t="s">
        <v>3657</v>
      </c>
      <c r="D484" s="2158"/>
      <c r="E484" s="2158"/>
      <c r="F484" s="2158"/>
      <c r="G484" s="2158"/>
      <c r="H484" s="2158"/>
      <c r="I484" s="2158"/>
      <c r="J484" s="2158"/>
      <c r="K484" s="2159"/>
      <c r="L484" s="2160">
        <v>6135</v>
      </c>
      <c r="M484" s="2161">
        <f>SUMIF('1 BL anterior'!B:B,L484,'1 BL anterior'!E:E)</f>
        <v>0</v>
      </c>
      <c r="N484" s="2160">
        <v>6136</v>
      </c>
      <c r="O484" s="2161">
        <f>SUMIF('1 BL anterior'!A:A,N484,'1 BL anterior'!E:E)</f>
        <v>0</v>
      </c>
      <c r="P484" s="2147"/>
      <c r="Q484" s="2148" t="s">
        <v>4733</v>
      </c>
      <c r="R484" s="866" t="s">
        <v>4734</v>
      </c>
      <c r="S484" s="866" t="s">
        <v>3534</v>
      </c>
      <c r="T484" s="866" t="s">
        <v>3786</v>
      </c>
      <c r="AA484" s="2150"/>
      <c r="AB484" s="2150"/>
      <c r="AC484" s="2162">
        <f t="shared" si="7"/>
        <v>0</v>
      </c>
    </row>
    <row r="485" spans="1:29" ht="15">
      <c r="A485" s="2156"/>
      <c r="B485" s="2156"/>
      <c r="C485" s="2158"/>
      <c r="D485" s="2158"/>
      <c r="E485" s="2158"/>
      <c r="F485" s="2158"/>
      <c r="G485" s="2158"/>
      <c r="H485" s="2158"/>
      <c r="I485" s="2158"/>
      <c r="J485" s="2158"/>
      <c r="K485" s="2159"/>
      <c r="L485" s="2163">
        <v>1045</v>
      </c>
      <c r="M485" s="2161">
        <f>SUM(M444:M484)</f>
        <v>0</v>
      </c>
      <c r="N485" s="2160"/>
      <c r="P485" s="2147"/>
      <c r="AA485" s="2150"/>
      <c r="AB485" s="2150"/>
      <c r="AC485" s="2162">
        <f t="shared" si="7"/>
        <v>0</v>
      </c>
    </row>
    <row r="486" spans="1:29">
      <c r="A486" s="2156"/>
      <c r="B486" s="2163" t="s">
        <v>32</v>
      </c>
      <c r="C486" s="2163"/>
      <c r="D486" s="2163"/>
      <c r="E486" s="2163"/>
      <c r="F486" s="2163"/>
      <c r="G486" s="2163"/>
      <c r="H486" s="2163"/>
      <c r="I486" s="2163"/>
      <c r="J486" s="2163"/>
      <c r="K486" s="2164"/>
      <c r="L486" s="2163"/>
      <c r="M486" s="2164">
        <f>SUM(M390:M484)-M401</f>
        <v>1040371.61</v>
      </c>
      <c r="N486" s="2165" t="s">
        <v>3785</v>
      </c>
      <c r="O486" s="2164">
        <f>SUM(O390:O484)</f>
        <v>0</v>
      </c>
      <c r="P486" s="2161">
        <f>+'6 INFORME BALANCES'!I112</f>
        <v>1040371.61</v>
      </c>
      <c r="Q486" s="2180">
        <f>+M486-P486</f>
        <v>0</v>
      </c>
      <c r="R486" s="2177"/>
      <c r="S486" s="866">
        <v>7211</v>
      </c>
      <c r="T486" s="866">
        <v>7213</v>
      </c>
      <c r="AA486" s="2150"/>
      <c r="AB486" s="2150"/>
      <c r="AC486" s="2162">
        <f t="shared" si="7"/>
        <v>1040371.61</v>
      </c>
    </row>
    <row r="487" spans="1:29" ht="15">
      <c r="A487" s="2156"/>
      <c r="B487" s="2158" t="s">
        <v>3658</v>
      </c>
      <c r="C487" s="2158"/>
      <c r="D487" s="2158"/>
      <c r="E487" s="2158"/>
      <c r="F487" s="2158"/>
      <c r="G487" s="2158"/>
      <c r="H487" s="2158"/>
      <c r="I487" s="2158"/>
      <c r="J487" s="2158"/>
      <c r="K487" s="2159"/>
      <c r="L487" s="2158"/>
      <c r="M487" s="2159"/>
      <c r="N487" s="2160">
        <v>6140</v>
      </c>
      <c r="O487" s="2161">
        <f>SUMIF('1 BL anterior'!B:B,N487,'1 BL anterior'!E:E)</f>
        <v>0</v>
      </c>
      <c r="P487" s="2147"/>
      <c r="S487" s="866">
        <v>7214</v>
      </c>
      <c r="T487" s="866">
        <v>7216</v>
      </c>
      <c r="AA487" s="2150"/>
      <c r="AB487" s="2150"/>
      <c r="AC487" s="2162">
        <f t="shared" ref="AC487:AC503" si="8">+O487-AA487-AB487</f>
        <v>0</v>
      </c>
    </row>
    <row r="488" spans="1:29" ht="15">
      <c r="A488" s="2156"/>
      <c r="B488" s="2158" t="s">
        <v>3659</v>
      </c>
      <c r="C488" s="2158"/>
      <c r="D488" s="2158"/>
      <c r="E488" s="2158"/>
      <c r="F488" s="2158"/>
      <c r="G488" s="2158"/>
      <c r="H488" s="2158"/>
      <c r="I488" s="2158"/>
      <c r="J488" s="2158"/>
      <c r="K488" s="2159"/>
      <c r="L488" s="2158"/>
      <c r="M488" s="2159"/>
      <c r="N488" s="2160">
        <v>6141</v>
      </c>
      <c r="O488" s="2161">
        <f>SUMIF('1 BL anterior'!B:B,N488,'1 BL anterior'!E:E)</f>
        <v>0</v>
      </c>
      <c r="P488" s="2147"/>
      <c r="S488" s="866" t="s">
        <v>3534</v>
      </c>
      <c r="T488" s="866" t="s">
        <v>3786</v>
      </c>
      <c r="AA488" s="2150"/>
      <c r="AB488" s="2150"/>
      <c r="AC488" s="2162">
        <f t="shared" si="8"/>
        <v>0</v>
      </c>
    </row>
    <row r="489" spans="1:29" ht="15">
      <c r="A489" s="2156"/>
      <c r="B489" s="2158" t="s">
        <v>3660</v>
      </c>
      <c r="C489" s="2158"/>
      <c r="D489" s="2158"/>
      <c r="E489" s="2158"/>
      <c r="F489" s="2158"/>
      <c r="G489" s="2158"/>
      <c r="H489" s="2158"/>
      <c r="I489" s="2158"/>
      <c r="J489" s="2158"/>
      <c r="K489" s="2159"/>
      <c r="L489" s="2158"/>
      <c r="M489" s="2159"/>
      <c r="N489" s="2160">
        <v>6142</v>
      </c>
      <c r="O489" s="2161">
        <f>SUMIF('1 BL anterior'!B:B,N489,'1 BL anterior'!E:E)</f>
        <v>0</v>
      </c>
      <c r="P489" s="2147"/>
      <c r="S489" s="866">
        <v>7217</v>
      </c>
      <c r="T489" s="866">
        <v>7219</v>
      </c>
      <c r="AA489" s="2150"/>
      <c r="AB489" s="2150"/>
      <c r="AC489" s="2162">
        <f t="shared" si="8"/>
        <v>0</v>
      </c>
    </row>
    <row r="490" spans="1:29" ht="15">
      <c r="A490" s="2156"/>
      <c r="B490" s="2158" t="s">
        <v>3661</v>
      </c>
      <c r="C490" s="2158"/>
      <c r="D490" s="2158"/>
      <c r="E490" s="2158"/>
      <c r="F490" s="2158"/>
      <c r="G490" s="2158"/>
      <c r="H490" s="2158"/>
      <c r="I490" s="2158"/>
      <c r="J490" s="2158"/>
      <c r="K490" s="2159"/>
      <c r="L490" s="2158"/>
      <c r="M490" s="2159"/>
      <c r="N490" s="2160">
        <v>6143</v>
      </c>
      <c r="O490" s="2161">
        <f>SUMIF('1 BL anterior'!B:B,N490,'1 BL anterior'!E:E)</f>
        <v>0</v>
      </c>
      <c r="P490" s="2147"/>
      <c r="S490" s="866">
        <v>7220</v>
      </c>
      <c r="T490" s="866">
        <v>7222</v>
      </c>
      <c r="AA490" s="2150"/>
      <c r="AB490" s="2150"/>
      <c r="AC490" s="2162">
        <f t="shared" si="8"/>
        <v>0</v>
      </c>
    </row>
    <row r="491" spans="1:29" ht="15">
      <c r="A491" s="2156"/>
      <c r="B491" s="2154" t="s">
        <v>3662</v>
      </c>
      <c r="C491" s="2154"/>
      <c r="D491" s="2154"/>
      <c r="E491" s="2154"/>
      <c r="F491" s="2154"/>
      <c r="G491" s="2154"/>
      <c r="H491" s="2154"/>
      <c r="I491" s="2154"/>
      <c r="J491" s="2154"/>
      <c r="K491" s="2155"/>
      <c r="L491" s="2154"/>
      <c r="M491" s="2155"/>
      <c r="N491" s="2154"/>
      <c r="O491" s="2155"/>
      <c r="P491" s="2147"/>
      <c r="S491" s="866">
        <v>0</v>
      </c>
      <c r="T491" s="866">
        <v>0</v>
      </c>
      <c r="AA491" s="2150"/>
      <c r="AB491" s="2150"/>
      <c r="AC491" s="2162">
        <f t="shared" si="8"/>
        <v>0</v>
      </c>
    </row>
    <row r="492" spans="1:29" ht="15">
      <c r="A492" s="2156"/>
      <c r="B492" s="2156"/>
      <c r="C492" s="2158" t="s">
        <v>3663</v>
      </c>
      <c r="D492" s="2158"/>
      <c r="E492" s="2158"/>
      <c r="F492" s="2158"/>
      <c r="G492" s="2158"/>
      <c r="H492" s="2158"/>
      <c r="I492" s="2158"/>
      <c r="J492" s="2158"/>
      <c r="K492" s="2159"/>
      <c r="L492" s="2158"/>
      <c r="M492" s="2159"/>
      <c r="N492" s="2160">
        <v>6144</v>
      </c>
      <c r="O492" s="2161">
        <f>SUMIF('1 BL anterior'!B:B,N492,'1 BL anterior'!E:E)</f>
        <v>0</v>
      </c>
      <c r="P492" s="2147"/>
      <c r="S492" s="866" t="s">
        <v>3534</v>
      </c>
      <c r="T492" s="866" t="s">
        <v>3786</v>
      </c>
      <c r="AA492" s="2150"/>
      <c r="AB492" s="2150"/>
      <c r="AC492" s="2162">
        <f t="shared" si="8"/>
        <v>0</v>
      </c>
    </row>
    <row r="493" spans="1:29" ht="15">
      <c r="A493" s="2156"/>
      <c r="B493" s="2156"/>
      <c r="C493" s="2158" t="s">
        <v>3664</v>
      </c>
      <c r="D493" s="2158"/>
      <c r="E493" s="2158"/>
      <c r="F493" s="2158"/>
      <c r="G493" s="2158"/>
      <c r="H493" s="2158"/>
      <c r="I493" s="2158"/>
      <c r="J493" s="2158"/>
      <c r="K493" s="2159"/>
      <c r="L493" s="2158"/>
      <c r="M493" s="2159"/>
      <c r="N493" s="2160">
        <v>6145</v>
      </c>
      <c r="O493" s="2161">
        <f>SUMIF('1 BL anterior'!B:B,N493,'1 BL anterior'!E:E)</f>
        <v>0</v>
      </c>
      <c r="P493" s="2147"/>
      <c r="S493" s="866">
        <v>7223</v>
      </c>
      <c r="T493" s="866">
        <v>7225</v>
      </c>
      <c r="AA493" s="2150"/>
      <c r="AB493" s="2150"/>
      <c r="AC493" s="2162">
        <f t="shared" si="8"/>
        <v>0</v>
      </c>
    </row>
    <row r="494" spans="1:29" ht="15">
      <c r="A494" s="2156"/>
      <c r="B494" s="2154" t="s">
        <v>3665</v>
      </c>
      <c r="C494" s="2154"/>
      <c r="D494" s="2154"/>
      <c r="E494" s="2154"/>
      <c r="F494" s="2154"/>
      <c r="G494" s="2154"/>
      <c r="H494" s="2154"/>
      <c r="I494" s="2154"/>
      <c r="J494" s="2154"/>
      <c r="K494" s="2155"/>
      <c r="L494" s="2154"/>
      <c r="M494" s="2155"/>
      <c r="N494" s="2154"/>
      <c r="O494" s="2155"/>
      <c r="P494" s="2147"/>
      <c r="S494" s="866">
        <v>7226</v>
      </c>
      <c r="T494" s="866">
        <v>7228</v>
      </c>
      <c r="AA494" s="2150"/>
      <c r="AB494" s="2150"/>
      <c r="AC494" s="2162">
        <f t="shared" si="8"/>
        <v>0</v>
      </c>
    </row>
    <row r="495" spans="1:29" ht="15">
      <c r="A495" s="2156"/>
      <c r="B495" s="2156"/>
      <c r="C495" s="2158" t="s">
        <v>3666</v>
      </c>
      <c r="D495" s="2158"/>
      <c r="E495" s="2158"/>
      <c r="F495" s="2158"/>
      <c r="G495" s="2158"/>
      <c r="H495" s="2158"/>
      <c r="I495" s="2158"/>
      <c r="J495" s="2158"/>
      <c r="K495" s="2159"/>
      <c r="L495" s="2158"/>
      <c r="M495" s="2159"/>
      <c r="N495" s="2160">
        <v>6146</v>
      </c>
      <c r="O495" s="2161">
        <f>SUMIF('1 BL anterior'!B:B,N495,'1 BL anterior'!E:E)</f>
        <v>0</v>
      </c>
      <c r="P495" s="2147"/>
      <c r="S495" s="866" t="s">
        <v>3534</v>
      </c>
      <c r="T495" s="866" t="s">
        <v>3786</v>
      </c>
      <c r="AA495" s="2150"/>
      <c r="AB495" s="2150"/>
      <c r="AC495" s="2162">
        <f t="shared" si="8"/>
        <v>0</v>
      </c>
    </row>
    <row r="496" spans="1:29" ht="15">
      <c r="A496" s="2156"/>
      <c r="B496" s="2156"/>
      <c r="C496" s="2158" t="s">
        <v>3667</v>
      </c>
      <c r="D496" s="2158"/>
      <c r="E496" s="2158"/>
      <c r="F496" s="2158"/>
      <c r="G496" s="2158"/>
      <c r="H496" s="2158"/>
      <c r="I496" s="2158"/>
      <c r="J496" s="2158"/>
      <c r="K496" s="2159"/>
      <c r="L496" s="2158"/>
      <c r="M496" s="2159"/>
      <c r="N496" s="2160">
        <v>6147</v>
      </c>
      <c r="O496" s="2161">
        <f>SUMIF('1 BL anterior'!B:B,N496,'1 BL anterior'!E:E)</f>
        <v>0</v>
      </c>
      <c r="P496" s="2147"/>
      <c r="S496" s="866">
        <v>7229</v>
      </c>
      <c r="T496" s="866">
        <v>7231</v>
      </c>
      <c r="AA496" s="2150"/>
      <c r="AB496" s="2150"/>
      <c r="AC496" s="2162">
        <f t="shared" si="8"/>
        <v>0</v>
      </c>
    </row>
    <row r="497" spans="1:29" ht="15">
      <c r="A497" s="2156"/>
      <c r="B497" s="2158" t="s">
        <v>3668</v>
      </c>
      <c r="C497" s="2158"/>
      <c r="D497" s="2158"/>
      <c r="E497" s="2158"/>
      <c r="F497" s="2158"/>
      <c r="G497" s="2158"/>
      <c r="H497" s="2158"/>
      <c r="I497" s="2158"/>
      <c r="J497" s="2158"/>
      <c r="K497" s="2159"/>
      <c r="L497" s="2158"/>
      <c r="M497" s="2159"/>
      <c r="N497" s="2160">
        <v>6148</v>
      </c>
      <c r="O497" s="2161">
        <f>SUMIF('1 BL anterior'!B:B,N497,'1 BL anterior'!E:E)</f>
        <v>0</v>
      </c>
      <c r="P497" s="2147"/>
      <c r="S497" s="866">
        <v>7232</v>
      </c>
      <c r="T497" s="866">
        <v>7234</v>
      </c>
      <c r="AA497" s="2150"/>
      <c r="AB497" s="2150"/>
      <c r="AC497" s="2162">
        <f t="shared" si="8"/>
        <v>0</v>
      </c>
    </row>
    <row r="498" spans="1:29" ht="15">
      <c r="A498" s="2156"/>
      <c r="B498" s="2158" t="s">
        <v>3669</v>
      </c>
      <c r="C498" s="2158"/>
      <c r="D498" s="2158"/>
      <c r="E498" s="2158"/>
      <c r="F498" s="2158"/>
      <c r="G498" s="2158"/>
      <c r="H498" s="2158"/>
      <c r="I498" s="2158"/>
      <c r="J498" s="2158"/>
      <c r="K498" s="2159"/>
      <c r="L498" s="2158"/>
      <c r="M498" s="2159"/>
      <c r="N498" s="2160">
        <v>6149</v>
      </c>
      <c r="O498" s="2161">
        <f>SUMIF('1 BL anterior'!B:B,N498,'1 BL anterior'!E:E)</f>
        <v>0</v>
      </c>
      <c r="P498" s="2147"/>
      <c r="S498" s="866">
        <v>7235</v>
      </c>
      <c r="T498" s="866">
        <v>7237</v>
      </c>
      <c r="AA498" s="2150"/>
      <c r="AB498" s="2150"/>
      <c r="AC498" s="2162">
        <f t="shared" si="8"/>
        <v>0</v>
      </c>
    </row>
    <row r="499" spans="1:29" ht="15">
      <c r="A499" s="2156"/>
      <c r="B499" s="2158" t="s">
        <v>3670</v>
      </c>
      <c r="C499" s="2158"/>
      <c r="D499" s="2158"/>
      <c r="E499" s="2158"/>
      <c r="F499" s="2158"/>
      <c r="G499" s="2158"/>
      <c r="H499" s="2158"/>
      <c r="I499" s="2158"/>
      <c r="J499" s="2158"/>
      <c r="K499" s="2159"/>
      <c r="L499" s="2158"/>
      <c r="M499" s="2159"/>
      <c r="N499" s="2160">
        <v>6150</v>
      </c>
      <c r="O499" s="2161">
        <f>SUMIF('1 BL anterior'!B:B,N499,'1 BL anterior'!E:E)</f>
        <v>0</v>
      </c>
      <c r="P499" s="2147"/>
      <c r="S499" s="866">
        <v>7238</v>
      </c>
      <c r="T499" s="866">
        <v>7240</v>
      </c>
      <c r="AA499" s="2150"/>
      <c r="AB499" s="2150"/>
      <c r="AC499" s="2162">
        <f t="shared" si="8"/>
        <v>0</v>
      </c>
    </row>
    <row r="500" spans="1:29" ht="15">
      <c r="A500" s="2156"/>
      <c r="B500" s="2158" t="s">
        <v>3671</v>
      </c>
      <c r="C500" s="2158"/>
      <c r="D500" s="2158"/>
      <c r="E500" s="2158"/>
      <c r="F500" s="2158"/>
      <c r="G500" s="2158"/>
      <c r="H500" s="2158"/>
      <c r="I500" s="2158"/>
      <c r="J500" s="2158"/>
      <c r="K500" s="2159"/>
      <c r="L500" s="2158"/>
      <c r="M500" s="2159"/>
      <c r="N500" s="2160">
        <v>6151</v>
      </c>
      <c r="O500" s="2161">
        <f>SUMIF('1 BL anterior'!B:B,N500,'1 BL anterior'!E:E)</f>
        <v>0</v>
      </c>
      <c r="P500" s="2147"/>
      <c r="S500" s="866">
        <v>7241</v>
      </c>
      <c r="T500" s="866">
        <v>7243</v>
      </c>
      <c r="AA500" s="2150"/>
      <c r="AB500" s="2150"/>
      <c r="AC500" s="2162">
        <f t="shared" si="8"/>
        <v>0</v>
      </c>
    </row>
    <row r="501" spans="1:29" ht="15">
      <c r="A501" s="2204"/>
      <c r="B501" s="2158" t="s">
        <v>4737</v>
      </c>
      <c r="C501" s="2158"/>
      <c r="D501" s="2158"/>
      <c r="E501" s="2158"/>
      <c r="F501" s="2158"/>
      <c r="G501" s="2158"/>
      <c r="H501" s="2158"/>
      <c r="I501" s="2158"/>
      <c r="J501" s="2158"/>
      <c r="K501" s="2159"/>
      <c r="L501" s="2158"/>
      <c r="M501" s="2159"/>
      <c r="N501" s="2160">
        <v>6152</v>
      </c>
      <c r="O501" s="2161">
        <f>+M486</f>
        <v>1040371.61</v>
      </c>
      <c r="P501" s="2147"/>
      <c r="AA501" s="2150"/>
      <c r="AB501" s="2150"/>
      <c r="AC501" s="2162">
        <f t="shared" si="8"/>
        <v>1040371.61</v>
      </c>
    </row>
    <row r="502" spans="1:29" ht="15">
      <c r="A502" s="2156"/>
      <c r="B502" s="2154" t="s">
        <v>3672</v>
      </c>
      <c r="C502" s="2154"/>
      <c r="D502" s="2154"/>
      <c r="E502" s="2154"/>
      <c r="F502" s="2154"/>
      <c r="G502" s="2154"/>
      <c r="H502" s="2154"/>
      <c r="I502" s="2154"/>
      <c r="J502" s="2154"/>
      <c r="K502" s="2155"/>
      <c r="L502" s="2154"/>
      <c r="M502" s="2155"/>
      <c r="N502" s="2154"/>
      <c r="O502" s="2155"/>
      <c r="P502" s="2147"/>
      <c r="S502" s="866">
        <v>0</v>
      </c>
      <c r="T502" s="866">
        <v>7246</v>
      </c>
      <c r="AA502" s="2150"/>
      <c r="AB502" s="2150"/>
      <c r="AC502" s="2162">
        <f t="shared" si="8"/>
        <v>0</v>
      </c>
    </row>
    <row r="503" spans="1:29" ht="15">
      <c r="A503" s="2156"/>
      <c r="B503" s="2156"/>
      <c r="C503" s="2182" t="s">
        <v>975</v>
      </c>
      <c r="D503" s="2183"/>
      <c r="E503" s="2183"/>
      <c r="F503" s="2183"/>
      <c r="G503" s="2183"/>
      <c r="H503" s="2183"/>
      <c r="I503" s="2183"/>
      <c r="J503" s="2149" t="s">
        <v>3534</v>
      </c>
      <c r="K503" s="2167"/>
      <c r="L503" s="2149" t="s">
        <v>3688</v>
      </c>
      <c r="M503" s="2167"/>
      <c r="N503" s="2149" t="s">
        <v>3786</v>
      </c>
      <c r="O503" s="2167"/>
      <c r="P503" s="2147"/>
      <c r="S503" s="866">
        <v>7247</v>
      </c>
      <c r="T503" s="866">
        <v>7249</v>
      </c>
      <c r="AA503" s="2150"/>
      <c r="AB503" s="2150"/>
      <c r="AC503" s="2162">
        <f t="shared" si="8"/>
        <v>0</v>
      </c>
    </row>
    <row r="504" spans="1:29" ht="15">
      <c r="A504" s="2156"/>
      <c r="B504" s="2156"/>
      <c r="C504" s="2156"/>
      <c r="D504" s="2158" t="s">
        <v>491</v>
      </c>
      <c r="E504" s="2158"/>
      <c r="F504" s="2158"/>
      <c r="G504" s="2158"/>
      <c r="H504" s="2158"/>
      <c r="I504" s="2158"/>
      <c r="J504" s="2160">
        <v>7001</v>
      </c>
      <c r="K504" s="2161">
        <f>SUMIF('1 BL anterior'!B:B,J504,'1 BL anterior'!E:E)</f>
        <v>0</v>
      </c>
      <c r="L504" s="2160" t="s">
        <v>3424</v>
      </c>
      <c r="N504" s="2160" t="s">
        <v>3424</v>
      </c>
      <c r="P504" s="2147"/>
      <c r="S504" s="866" t="s">
        <v>3424</v>
      </c>
      <c r="T504" s="866" t="s">
        <v>3424</v>
      </c>
      <c r="U504" s="866">
        <f>+J504</f>
        <v>7001</v>
      </c>
      <c r="AA504" s="2150"/>
      <c r="AB504" s="2150"/>
      <c r="AC504" s="2162">
        <f>+K504+M504-AA504-AB504</f>
        <v>0</v>
      </c>
    </row>
    <row r="505" spans="1:29" ht="15">
      <c r="A505" s="2156"/>
      <c r="B505" s="2156"/>
      <c r="C505" s="2156"/>
      <c r="D505" s="2158" t="s">
        <v>492</v>
      </c>
      <c r="E505" s="2158"/>
      <c r="F505" s="2158"/>
      <c r="G505" s="2158"/>
      <c r="H505" s="2158"/>
      <c r="I505" s="2158"/>
      <c r="J505" s="2160">
        <v>7004</v>
      </c>
      <c r="K505" s="2161">
        <f>SUMIF('1 BL anterior'!B:B,J505,'1 BL anterior'!E:E)</f>
        <v>871692.95000000007</v>
      </c>
      <c r="L505" s="2160" t="s">
        <v>3424</v>
      </c>
      <c r="N505" s="2160">
        <v>7006</v>
      </c>
      <c r="O505" s="2161">
        <f>SUMIF('1 BL anterior'!A:A,N505,'1 BL anterior'!E:E)</f>
        <v>0</v>
      </c>
      <c r="P505" s="2147"/>
      <c r="S505" s="866" t="s">
        <v>3424</v>
      </c>
      <c r="T505" s="866">
        <v>7006</v>
      </c>
      <c r="U505" s="866">
        <f t="shared" ref="U505:U568" si="9">+J505</f>
        <v>7004</v>
      </c>
      <c r="AA505" s="2150"/>
      <c r="AB505" s="2150"/>
      <c r="AC505" s="2162">
        <f t="shared" ref="AC505:AC568" si="10">+K505+M505-AA505-AB505</f>
        <v>871692.95000000007</v>
      </c>
    </row>
    <row r="506" spans="1:29" ht="15">
      <c r="A506" s="2156"/>
      <c r="B506" s="2156"/>
      <c r="C506" s="2156"/>
      <c r="D506" s="2158" t="s">
        <v>493</v>
      </c>
      <c r="E506" s="2158"/>
      <c r="F506" s="2158"/>
      <c r="G506" s="2158"/>
      <c r="H506" s="2158"/>
      <c r="I506" s="2158"/>
      <c r="J506" s="2160">
        <v>7007</v>
      </c>
      <c r="K506" s="2161">
        <f>SUMIF('1 BL anterior'!B:B,J506,'1 BL anterior'!E:E)</f>
        <v>0</v>
      </c>
      <c r="L506" s="2160">
        <v>7008</v>
      </c>
      <c r="M506" s="2161">
        <f>SUMIF('1 BL anterior'!B:B,L506,'1 BL anterior'!E:E)</f>
        <v>0</v>
      </c>
      <c r="N506" s="2160">
        <v>7009</v>
      </c>
      <c r="O506" s="2161">
        <f>SUMIF('1 BL anterior'!A:A,N506,'1 BL anterior'!E:E)</f>
        <v>0</v>
      </c>
      <c r="P506" s="2147"/>
      <c r="S506" s="866">
        <v>7008</v>
      </c>
      <c r="T506" s="866">
        <v>7009</v>
      </c>
      <c r="U506" s="866">
        <f t="shared" si="9"/>
        <v>7007</v>
      </c>
      <c r="AA506" s="2150"/>
      <c r="AB506" s="2150"/>
      <c r="AC506" s="2162">
        <f t="shared" si="10"/>
        <v>0</v>
      </c>
    </row>
    <row r="507" spans="1:29" ht="15">
      <c r="A507" s="2156"/>
      <c r="B507" s="2156"/>
      <c r="C507" s="2156"/>
      <c r="D507" s="2158" t="s">
        <v>494</v>
      </c>
      <c r="E507" s="2158"/>
      <c r="F507" s="2158"/>
      <c r="G507" s="2158"/>
      <c r="H507" s="2158"/>
      <c r="I507" s="2158"/>
      <c r="J507" s="2160">
        <v>7010</v>
      </c>
      <c r="K507" s="2161">
        <f>SUMIF('1 BL anterior'!B:B,J507,'1 BL anterior'!E:E)</f>
        <v>0</v>
      </c>
      <c r="L507" s="2160" t="s">
        <v>3424</v>
      </c>
      <c r="N507" s="2160" t="s">
        <v>3424</v>
      </c>
      <c r="P507" s="2147"/>
      <c r="S507" s="866" t="s">
        <v>3424</v>
      </c>
      <c r="T507" s="866" t="s">
        <v>3424</v>
      </c>
      <c r="U507" s="866">
        <f t="shared" si="9"/>
        <v>7010</v>
      </c>
      <c r="AA507" s="2150"/>
      <c r="AB507" s="2150"/>
      <c r="AC507" s="2162">
        <f t="shared" si="10"/>
        <v>0</v>
      </c>
    </row>
    <row r="508" spans="1:29" ht="15">
      <c r="A508" s="2156"/>
      <c r="B508" s="2156"/>
      <c r="C508" s="2156"/>
      <c r="D508" s="2158" t="s">
        <v>495</v>
      </c>
      <c r="E508" s="2158"/>
      <c r="F508" s="2158"/>
      <c r="G508" s="2158"/>
      <c r="H508" s="2158"/>
      <c r="I508" s="2158"/>
      <c r="J508" s="2160">
        <v>7013</v>
      </c>
      <c r="K508" s="2161">
        <f>SUMIF('1 BL anterior'!B:B,J508,'1 BL anterior'!E:E)</f>
        <v>0</v>
      </c>
      <c r="L508" s="2160" t="s">
        <v>3424</v>
      </c>
      <c r="N508" s="2160" t="s">
        <v>3424</v>
      </c>
      <c r="P508" s="2147"/>
      <c r="S508" s="866" t="s">
        <v>3424</v>
      </c>
      <c r="T508" s="866" t="s">
        <v>3424</v>
      </c>
      <c r="U508" s="866">
        <f t="shared" si="9"/>
        <v>7013</v>
      </c>
      <c r="AA508" s="2150"/>
      <c r="AB508" s="2150"/>
      <c r="AC508" s="2162">
        <f t="shared" si="10"/>
        <v>0</v>
      </c>
    </row>
    <row r="509" spans="1:29" ht="15">
      <c r="A509" s="2156"/>
      <c r="B509" s="2156"/>
      <c r="C509" s="2156"/>
      <c r="D509" s="2158" t="s">
        <v>496</v>
      </c>
      <c r="E509" s="2158"/>
      <c r="F509" s="2158"/>
      <c r="G509" s="2158"/>
      <c r="H509" s="2158"/>
      <c r="I509" s="2158"/>
      <c r="J509" s="2160">
        <v>7016</v>
      </c>
      <c r="K509" s="2205">
        <f>SUMIF('1 BL anterior'!B:B,J509,'1 BL anterior'!E:E)</f>
        <v>0</v>
      </c>
      <c r="L509" s="2160" t="s">
        <v>3424</v>
      </c>
      <c r="N509" s="2160">
        <v>7018</v>
      </c>
      <c r="O509" s="2161">
        <f>SUMIF('1 BL anterior'!A:A,N509,'1 BL anterior'!E:E)</f>
        <v>0</v>
      </c>
      <c r="P509" s="2147"/>
      <c r="S509" s="866" t="s">
        <v>3424</v>
      </c>
      <c r="T509" s="866">
        <v>7018</v>
      </c>
      <c r="U509" s="866">
        <f t="shared" si="9"/>
        <v>7016</v>
      </c>
      <c r="AA509" s="2150"/>
      <c r="AB509" s="2150"/>
      <c r="AC509" s="2162">
        <f t="shared" si="10"/>
        <v>0</v>
      </c>
    </row>
    <row r="510" spans="1:29" ht="15">
      <c r="A510" s="2156"/>
      <c r="B510" s="2156"/>
      <c r="C510" s="2156"/>
      <c r="D510" s="2158" t="s">
        <v>497</v>
      </c>
      <c r="E510" s="2158"/>
      <c r="F510" s="2158"/>
      <c r="G510" s="2158"/>
      <c r="H510" s="2158"/>
      <c r="I510" s="2158"/>
      <c r="J510" s="2160">
        <v>7019</v>
      </c>
      <c r="K510" s="2161">
        <f>SUMIF('1 BL anterior'!B:B,J510,'1 BL anterior'!E:E)</f>
        <v>0</v>
      </c>
      <c r="L510" s="2160" t="s">
        <v>3424</v>
      </c>
      <c r="N510" s="2160">
        <v>7021</v>
      </c>
      <c r="O510" s="2161">
        <f>SUMIF('1 BL anterior'!A:A,N510,'1 BL anterior'!E:E)</f>
        <v>0</v>
      </c>
      <c r="P510" s="2147"/>
      <c r="S510" s="866" t="s">
        <v>3424</v>
      </c>
      <c r="T510" s="866">
        <v>7021</v>
      </c>
      <c r="U510" s="866">
        <f t="shared" si="9"/>
        <v>7019</v>
      </c>
      <c r="AA510" s="2150"/>
      <c r="AB510" s="2150"/>
      <c r="AC510" s="2162">
        <f t="shared" si="10"/>
        <v>0</v>
      </c>
    </row>
    <row r="511" spans="1:29" ht="15">
      <c r="A511" s="2156"/>
      <c r="B511" s="2156"/>
      <c r="C511" s="2156"/>
      <c r="D511" s="2158" t="s">
        <v>498</v>
      </c>
      <c r="E511" s="2158"/>
      <c r="F511" s="2158"/>
      <c r="G511" s="2158"/>
      <c r="H511" s="2158"/>
      <c r="I511" s="2158"/>
      <c r="J511" s="2160">
        <v>7022</v>
      </c>
      <c r="K511" s="2161">
        <f>SUMIF('1 BL anterior'!B:B,J511,'1 BL anterior'!E:E)</f>
        <v>0</v>
      </c>
      <c r="L511" s="2160" t="s">
        <v>3424</v>
      </c>
      <c r="N511" s="2160" t="s">
        <v>3424</v>
      </c>
      <c r="P511" s="2147"/>
      <c r="S511" s="866" t="s">
        <v>3424</v>
      </c>
      <c r="T511" s="866" t="s">
        <v>3424</v>
      </c>
      <c r="U511" s="866">
        <f t="shared" si="9"/>
        <v>7022</v>
      </c>
      <c r="AA511" s="2150"/>
      <c r="AB511" s="2150"/>
      <c r="AC511" s="2162">
        <f t="shared" si="10"/>
        <v>0</v>
      </c>
    </row>
    <row r="512" spans="1:29" ht="15">
      <c r="A512" s="2156"/>
      <c r="B512" s="2156"/>
      <c r="C512" s="2156"/>
      <c r="D512" s="2158" t="s">
        <v>499</v>
      </c>
      <c r="E512" s="2158"/>
      <c r="F512" s="2158"/>
      <c r="G512" s="2158"/>
      <c r="H512" s="2158"/>
      <c r="I512" s="2158"/>
      <c r="J512" s="2160">
        <v>7025</v>
      </c>
      <c r="K512" s="2161">
        <f>SUMIF('1 BL anterior'!B:B,J512,'1 BL anterior'!E:E)</f>
        <v>0</v>
      </c>
      <c r="L512" s="2160" t="s">
        <v>3424</v>
      </c>
      <c r="N512" s="2160" t="s">
        <v>3424</v>
      </c>
      <c r="P512" s="2147"/>
      <c r="S512" s="866" t="s">
        <v>3424</v>
      </c>
      <c r="T512" s="866" t="s">
        <v>3424</v>
      </c>
      <c r="U512" s="866">
        <f t="shared" si="9"/>
        <v>7025</v>
      </c>
      <c r="AA512" s="2150"/>
      <c r="AB512" s="2150"/>
      <c r="AC512" s="2162">
        <f t="shared" si="10"/>
        <v>0</v>
      </c>
    </row>
    <row r="513" spans="1:29" ht="15">
      <c r="A513" s="2156"/>
      <c r="B513" s="2156"/>
      <c r="C513" s="2156"/>
      <c r="D513" s="2158" t="s">
        <v>500</v>
      </c>
      <c r="E513" s="2158"/>
      <c r="F513" s="2158"/>
      <c r="G513" s="2158"/>
      <c r="H513" s="2158"/>
      <c r="I513" s="2158"/>
      <c r="J513" s="2160">
        <v>7028</v>
      </c>
      <c r="K513" s="2161">
        <f>SUMIF('1 BL anterior'!B:B,J513,'1 BL anterior'!E:E)</f>
        <v>0</v>
      </c>
      <c r="L513" s="2160" t="s">
        <v>3424</v>
      </c>
      <c r="N513" s="2160" t="s">
        <v>3424</v>
      </c>
      <c r="P513" s="2147"/>
      <c r="S513" s="866" t="s">
        <v>3424</v>
      </c>
      <c r="T513" s="866" t="s">
        <v>3424</v>
      </c>
      <c r="U513" s="866">
        <f t="shared" si="9"/>
        <v>7028</v>
      </c>
      <c r="AA513" s="2150"/>
      <c r="AB513" s="2150"/>
      <c r="AC513" s="2162">
        <f t="shared" si="10"/>
        <v>0</v>
      </c>
    </row>
    <row r="514" spans="1:29" ht="15">
      <c r="A514" s="2156"/>
      <c r="B514" s="2156"/>
      <c r="C514" s="2156"/>
      <c r="D514" s="2158" t="s">
        <v>501</v>
      </c>
      <c r="E514" s="2158"/>
      <c r="F514" s="2158"/>
      <c r="G514" s="2158"/>
      <c r="H514" s="2158"/>
      <c r="I514" s="2158"/>
      <c r="J514" s="2160">
        <v>7031</v>
      </c>
      <c r="K514" s="2161">
        <f>SUMIF('1 BL anterior'!B:B,J514,'1 BL anterior'!E:E)</f>
        <v>0</v>
      </c>
      <c r="L514" s="2160" t="s">
        <v>3424</v>
      </c>
      <c r="N514" s="2160" t="s">
        <v>3424</v>
      </c>
      <c r="P514" s="2147"/>
      <c r="S514" s="866" t="s">
        <v>3424</v>
      </c>
      <c r="T514" s="866" t="s">
        <v>3424</v>
      </c>
      <c r="U514" s="866">
        <f t="shared" si="9"/>
        <v>7031</v>
      </c>
      <c r="AA514" s="2150"/>
      <c r="AB514" s="2150"/>
      <c r="AC514" s="2162">
        <f t="shared" si="10"/>
        <v>0</v>
      </c>
    </row>
    <row r="515" spans="1:29" ht="15">
      <c r="A515" s="2156"/>
      <c r="B515" s="2156"/>
      <c r="C515" s="2156"/>
      <c r="D515" s="2158" t="s">
        <v>502</v>
      </c>
      <c r="E515" s="2158"/>
      <c r="F515" s="2158"/>
      <c r="G515" s="2158"/>
      <c r="H515" s="2158"/>
      <c r="I515" s="2158"/>
      <c r="J515" s="2160">
        <v>7034</v>
      </c>
      <c r="K515" s="2161">
        <f>SUMIF('1 BL anterior'!B:B,J515,'1 BL anterior'!E:E)</f>
        <v>0</v>
      </c>
      <c r="L515" s="2160" t="s">
        <v>3424</v>
      </c>
      <c r="N515" s="2160" t="s">
        <v>3424</v>
      </c>
      <c r="P515" s="2147"/>
      <c r="S515" s="866" t="s">
        <v>3424</v>
      </c>
      <c r="T515" s="866" t="s">
        <v>3424</v>
      </c>
      <c r="U515" s="866">
        <f t="shared" si="9"/>
        <v>7034</v>
      </c>
      <c r="AA515" s="2150"/>
      <c r="AB515" s="2150"/>
      <c r="AC515" s="2162">
        <f t="shared" si="10"/>
        <v>0</v>
      </c>
    </row>
    <row r="516" spans="1:29" ht="15">
      <c r="A516" s="2156"/>
      <c r="B516" s="2156"/>
      <c r="C516" s="2156"/>
      <c r="D516" s="2158" t="s">
        <v>503</v>
      </c>
      <c r="E516" s="2158"/>
      <c r="F516" s="2158"/>
      <c r="G516" s="2158"/>
      <c r="H516" s="2158"/>
      <c r="I516" s="2158"/>
      <c r="J516" s="2160">
        <v>7037</v>
      </c>
      <c r="K516" s="2161">
        <f>SUMIF('1 BL anterior'!B:B,J516,'1 BL anterior'!E:E)</f>
        <v>0</v>
      </c>
      <c r="L516" s="2160">
        <v>7038</v>
      </c>
      <c r="M516" s="2161">
        <f>SUMIF('1 BL anterior'!B:B,L516,'1 BL anterior'!E:E)</f>
        <v>0</v>
      </c>
      <c r="N516" s="2160">
        <v>7039</v>
      </c>
      <c r="O516" s="2161">
        <f>SUMIF('1 BL anterior'!A:A,N516,'1 BL anterior'!E:E)</f>
        <v>0</v>
      </c>
      <c r="P516" s="2147"/>
      <c r="S516" s="866">
        <v>7038</v>
      </c>
      <c r="T516" s="866">
        <v>7039</v>
      </c>
      <c r="U516" s="866">
        <f t="shared" si="9"/>
        <v>7037</v>
      </c>
      <c r="AA516" s="2150"/>
      <c r="AB516" s="2150"/>
      <c r="AC516" s="2162">
        <f t="shared" si="10"/>
        <v>0</v>
      </c>
    </row>
    <row r="517" spans="1:29" ht="15">
      <c r="A517" s="2156"/>
      <c r="B517" s="2156"/>
      <c r="C517" s="2182" t="s">
        <v>3673</v>
      </c>
      <c r="D517" s="2183"/>
      <c r="E517" s="2183"/>
      <c r="F517" s="2183"/>
      <c r="G517" s="2183"/>
      <c r="H517" s="2183"/>
      <c r="I517" s="2183"/>
      <c r="J517" s="2149" t="s">
        <v>3534</v>
      </c>
      <c r="K517" s="2167"/>
      <c r="L517" s="2149" t="s">
        <v>3688</v>
      </c>
      <c r="M517" s="2167"/>
      <c r="N517" s="2149" t="s">
        <v>3786</v>
      </c>
      <c r="O517" s="2167"/>
      <c r="P517" s="2147"/>
      <c r="S517" s="866" t="s">
        <v>3688</v>
      </c>
      <c r="T517" s="866" t="s">
        <v>3786</v>
      </c>
      <c r="U517" s="866" t="str">
        <f t="shared" si="9"/>
        <v>Costo</v>
      </c>
      <c r="AA517" s="2150"/>
      <c r="AB517" s="2150"/>
      <c r="AC517" s="2162">
        <f t="shared" si="10"/>
        <v>0</v>
      </c>
    </row>
    <row r="518" spans="1:29" ht="15">
      <c r="A518" s="2156"/>
      <c r="B518" s="2156"/>
      <c r="C518" s="2156"/>
      <c r="D518" s="2158" t="s">
        <v>504</v>
      </c>
      <c r="E518" s="2158"/>
      <c r="F518" s="2158"/>
      <c r="G518" s="2158"/>
      <c r="H518" s="2158"/>
      <c r="I518" s="2158"/>
      <c r="J518" s="2160">
        <v>7040</v>
      </c>
      <c r="K518" s="2161">
        <f>SUMIF('1 BL anterior'!B:B,J518,'1 BL anterior'!E:E)</f>
        <v>0</v>
      </c>
      <c r="L518" s="2160">
        <v>7041</v>
      </c>
      <c r="M518" s="2161">
        <f>SUMIF('1 BL anterior'!B:B,L518,'1 BL anterior'!E:E)</f>
        <v>0</v>
      </c>
      <c r="N518" s="2160">
        <v>7042</v>
      </c>
      <c r="O518" s="2161">
        <f>SUMIF('1 BL anterior'!A:A,N518,'1 BL anterior'!E:E)</f>
        <v>0</v>
      </c>
      <c r="P518" s="2147"/>
      <c r="Q518" s="2148" t="s">
        <v>4738</v>
      </c>
      <c r="R518" s="866" t="s">
        <v>4739</v>
      </c>
      <c r="S518" s="866">
        <v>7041</v>
      </c>
      <c r="T518" s="866">
        <v>7042</v>
      </c>
      <c r="U518" s="866">
        <f t="shared" si="9"/>
        <v>7040</v>
      </c>
      <c r="AA518" s="2150"/>
      <c r="AB518" s="2150"/>
      <c r="AC518" s="2162">
        <f t="shared" si="10"/>
        <v>0</v>
      </c>
    </row>
    <row r="519" spans="1:29" ht="15">
      <c r="A519" s="2156"/>
      <c r="B519" s="2156"/>
      <c r="C519" s="2156"/>
      <c r="D519" s="2158" t="s">
        <v>3674</v>
      </c>
      <c r="E519" s="2158"/>
      <c r="F519" s="2158"/>
      <c r="G519" s="2158"/>
      <c r="H519" s="2158"/>
      <c r="I519" s="2158"/>
      <c r="J519" s="2160">
        <v>7043</v>
      </c>
      <c r="K519" s="2161">
        <f>SUMIF('1 BL anterior'!B:B,J519,'1 BL anterior'!E:E)</f>
        <v>0</v>
      </c>
      <c r="L519" s="2160">
        <v>7044</v>
      </c>
      <c r="M519" s="2161">
        <f>SUMIF('1 BL anterior'!B:B,L519,'1 BL anterior'!E:E)</f>
        <v>35464.869999999988</v>
      </c>
      <c r="N519" s="2160">
        <v>7045</v>
      </c>
      <c r="O519" s="2161">
        <f>SUMIF('1 BL anterior'!A:A,N519,'1 BL anterior'!E:E)</f>
        <v>0</v>
      </c>
      <c r="P519" s="2147"/>
      <c r="Q519" s="2148" t="s">
        <v>4740</v>
      </c>
      <c r="R519" s="866" t="s">
        <v>4741</v>
      </c>
      <c r="S519" s="866">
        <v>7044</v>
      </c>
      <c r="T519" s="866">
        <v>7045</v>
      </c>
      <c r="U519" s="866">
        <f t="shared" si="9"/>
        <v>7043</v>
      </c>
      <c r="AA519" s="2150"/>
      <c r="AB519" s="2150"/>
      <c r="AC519" s="2162">
        <f t="shared" si="10"/>
        <v>35464.869999999988</v>
      </c>
    </row>
    <row r="520" spans="1:29" ht="15">
      <c r="A520" s="2156"/>
      <c r="B520" s="2156"/>
      <c r="C520" s="2156"/>
      <c r="D520" s="2158" t="s">
        <v>506</v>
      </c>
      <c r="E520" s="2158"/>
      <c r="F520" s="2158"/>
      <c r="G520" s="2158"/>
      <c r="H520" s="2158"/>
      <c r="I520" s="2158"/>
      <c r="J520" s="2160">
        <v>7046</v>
      </c>
      <c r="K520" s="2161">
        <f>SUMIF('1 BL anterior'!B:B,J520,'1 BL anterior'!E:E)</f>
        <v>0</v>
      </c>
      <c r="L520" s="2160">
        <v>7047</v>
      </c>
      <c r="M520" s="2161">
        <f>SUMIF('1 BL anterior'!B:B,L520,'1 BL anterior'!E:E)</f>
        <v>677.92</v>
      </c>
      <c r="N520" s="2160">
        <v>7048</v>
      </c>
      <c r="O520" s="2161">
        <f>SUMIF('1 BL anterior'!A:A,N520,'1 BL anterior'!E:E)</f>
        <v>0</v>
      </c>
      <c r="P520" s="2147"/>
      <c r="Q520" s="2148" t="s">
        <v>4742</v>
      </c>
      <c r="R520" s="866" t="s">
        <v>4743</v>
      </c>
      <c r="S520" s="866">
        <v>7047</v>
      </c>
      <c r="T520" s="866">
        <v>7048</v>
      </c>
      <c r="U520" s="866">
        <f t="shared" si="9"/>
        <v>7046</v>
      </c>
      <c r="AA520" s="2150"/>
      <c r="AB520" s="2150"/>
      <c r="AC520" s="2162">
        <f t="shared" si="10"/>
        <v>677.92</v>
      </c>
    </row>
    <row r="521" spans="1:29" ht="15">
      <c r="A521" s="2156"/>
      <c r="B521" s="2156"/>
      <c r="C521" s="2156"/>
      <c r="D521" s="2158" t="s">
        <v>507</v>
      </c>
      <c r="E521" s="2158"/>
      <c r="F521" s="2158"/>
      <c r="G521" s="2158"/>
      <c r="H521" s="2158"/>
      <c r="I521" s="2158"/>
      <c r="J521" s="2160">
        <v>7049</v>
      </c>
      <c r="K521" s="2161">
        <f>SUMIF('1 BL anterior'!B:B,J521,'1 BL anterior'!E:E)</f>
        <v>45266.04</v>
      </c>
      <c r="L521" s="2160">
        <v>7050</v>
      </c>
      <c r="M521" s="2161">
        <f>SUMIF('1 BL anterior'!B:B,L521,'1 BL anterior'!E:E)</f>
        <v>0</v>
      </c>
      <c r="N521" s="2160">
        <v>7051</v>
      </c>
      <c r="O521" s="2161">
        <f>SUMIF('1 BL anterior'!A:A,N521,'1 BL anterior'!E:E)</f>
        <v>0</v>
      </c>
      <c r="P521" s="2147"/>
      <c r="S521" s="866">
        <v>7050</v>
      </c>
      <c r="T521" s="866">
        <v>7051</v>
      </c>
      <c r="U521" s="866">
        <f t="shared" si="9"/>
        <v>7049</v>
      </c>
      <c r="AA521" s="2150"/>
      <c r="AB521" s="2150"/>
      <c r="AC521" s="2162">
        <f t="shared" si="10"/>
        <v>45266.04</v>
      </c>
    </row>
    <row r="522" spans="1:29" ht="15">
      <c r="A522" s="2156"/>
      <c r="B522" s="2156"/>
      <c r="C522" s="2156"/>
      <c r="D522" s="2158" t="s">
        <v>508</v>
      </c>
      <c r="E522" s="2158"/>
      <c r="F522" s="2158"/>
      <c r="G522" s="2158"/>
      <c r="H522" s="2158"/>
      <c r="I522" s="2158"/>
      <c r="J522" s="2160">
        <v>7052</v>
      </c>
      <c r="K522" s="2161">
        <f>SUMIF('1 BL anterior'!B:B,J522,'1 BL anterior'!E:E)</f>
        <v>0</v>
      </c>
      <c r="L522" s="2160">
        <v>7053</v>
      </c>
      <c r="M522" s="2161">
        <f>SUMIF('1 BL anterior'!B:B,L522,'1 BL anterior'!E:E)</f>
        <v>0</v>
      </c>
      <c r="N522" s="2160">
        <v>7054</v>
      </c>
      <c r="O522" s="2161">
        <f>SUMIF('1 BL anterior'!A:A,N522,'1 BL anterior'!E:E)</f>
        <v>0</v>
      </c>
      <c r="P522" s="2147"/>
      <c r="S522" s="866">
        <v>7053</v>
      </c>
      <c r="T522" s="866">
        <v>7054</v>
      </c>
      <c r="U522" s="866">
        <f t="shared" si="9"/>
        <v>7052</v>
      </c>
      <c r="AA522" s="2150"/>
      <c r="AB522" s="2150"/>
      <c r="AC522" s="2162">
        <f t="shared" si="10"/>
        <v>0</v>
      </c>
    </row>
    <row r="523" spans="1:29" ht="15">
      <c r="A523" s="2156"/>
      <c r="B523" s="2156"/>
      <c r="C523" s="2156"/>
      <c r="D523" s="2158" t="s">
        <v>396</v>
      </c>
      <c r="E523" s="2158"/>
      <c r="F523" s="2158"/>
      <c r="G523" s="2158"/>
      <c r="H523" s="2158"/>
      <c r="I523" s="2158"/>
      <c r="J523" s="2160">
        <v>7055</v>
      </c>
      <c r="K523" s="2161">
        <f>SUMIF('1 BL anterior'!B:B,J523,'1 BL anterior'!E:E)</f>
        <v>0</v>
      </c>
      <c r="L523" s="2160">
        <v>7056</v>
      </c>
      <c r="M523" s="2206">
        <f>SUMIF('1 BL anterior'!B:B,L523,'1 BL anterior'!E:E)</f>
        <v>0</v>
      </c>
      <c r="N523" s="2160">
        <v>7057</v>
      </c>
      <c r="O523" s="2205">
        <f>SUMIF('1 BL anterior'!A:A,N523,'1 BL anterior'!E:E)</f>
        <v>0</v>
      </c>
      <c r="P523" s="2147"/>
      <c r="S523" s="866">
        <v>7056</v>
      </c>
      <c r="T523" s="866">
        <v>7057</v>
      </c>
      <c r="U523" s="866">
        <f t="shared" si="9"/>
        <v>7055</v>
      </c>
      <c r="AA523" s="2150"/>
      <c r="AB523" s="2150"/>
      <c r="AC523" s="2162">
        <f t="shared" si="10"/>
        <v>0</v>
      </c>
    </row>
    <row r="524" spans="1:29" ht="15">
      <c r="A524" s="2156"/>
      <c r="B524" s="2156"/>
      <c r="C524" s="2156"/>
      <c r="D524" s="2158" t="s">
        <v>397</v>
      </c>
      <c r="E524" s="2158"/>
      <c r="F524" s="2158"/>
      <c r="G524" s="2158"/>
      <c r="H524" s="2158"/>
      <c r="I524" s="2158"/>
      <c r="J524" s="2160">
        <v>7058</v>
      </c>
      <c r="K524" s="2161">
        <f>SUMIF('1 BL anterior'!B:B,J524,'1 BL anterior'!E:E)</f>
        <v>0</v>
      </c>
      <c r="L524" s="2160">
        <v>7059</v>
      </c>
      <c r="M524" s="2161">
        <f>SUMIF('1 BL anterior'!B:B,L524,'1 BL anterior'!E:E)</f>
        <v>0</v>
      </c>
      <c r="N524" s="2160">
        <v>7060</v>
      </c>
      <c r="O524" s="2161">
        <f>SUMIF('1 BL anterior'!A:A,N524,'1 BL anterior'!E:E)</f>
        <v>0</v>
      </c>
      <c r="P524" s="2147"/>
      <c r="S524" s="866">
        <v>7059</v>
      </c>
      <c r="T524" s="866">
        <v>7060</v>
      </c>
      <c r="U524" s="866">
        <f t="shared" si="9"/>
        <v>7058</v>
      </c>
      <c r="AA524" s="2150"/>
      <c r="AB524" s="2150"/>
      <c r="AC524" s="2162">
        <f t="shared" si="10"/>
        <v>0</v>
      </c>
    </row>
    <row r="525" spans="1:29" ht="17.45" customHeight="1">
      <c r="A525" s="2156"/>
      <c r="B525" s="2156"/>
      <c r="C525" s="2156"/>
      <c r="D525" s="2158" t="s">
        <v>238</v>
      </c>
      <c r="E525" s="2158"/>
      <c r="F525" s="2158"/>
      <c r="G525" s="2158"/>
      <c r="H525" s="2158"/>
      <c r="I525" s="2158"/>
      <c r="J525" s="2160">
        <v>7061</v>
      </c>
      <c r="K525" s="2161">
        <f>SUMIF('1 BL anterior'!B:B,J525,'1 BL anterior'!E:E)</f>
        <v>0</v>
      </c>
      <c r="L525" s="2160">
        <v>7062</v>
      </c>
      <c r="M525" s="2161">
        <f>SUMIF('1 BL anterior'!B:B,L525,'1 BL anterior'!E:E)</f>
        <v>0</v>
      </c>
      <c r="N525" s="2160">
        <v>7063</v>
      </c>
      <c r="O525" s="2161">
        <f>SUMIF('1 BL anterior'!A:A,N525,'1 BL anterior'!E:E)</f>
        <v>0</v>
      </c>
      <c r="P525" s="2147"/>
      <c r="S525" s="866">
        <v>7062</v>
      </c>
      <c r="T525" s="866">
        <v>7063</v>
      </c>
      <c r="U525" s="866">
        <f t="shared" si="9"/>
        <v>7061</v>
      </c>
      <c r="AA525" s="2150"/>
      <c r="AB525" s="2150"/>
      <c r="AC525" s="2162">
        <f t="shared" si="10"/>
        <v>0</v>
      </c>
    </row>
    <row r="526" spans="1:29" ht="12" customHeight="1">
      <c r="A526" s="2156"/>
      <c r="B526" s="2156"/>
      <c r="C526" s="2154" t="s">
        <v>995</v>
      </c>
      <c r="D526" s="2154"/>
      <c r="E526" s="2154"/>
      <c r="F526" s="2154"/>
      <c r="G526" s="2154"/>
      <c r="H526" s="2154"/>
      <c r="I526" s="2154"/>
      <c r="J526" s="2154"/>
      <c r="K526" s="2155"/>
      <c r="L526" s="2154"/>
      <c r="M526" s="2155"/>
      <c r="N526" s="2154"/>
      <c r="O526" s="2155"/>
      <c r="P526" s="2147"/>
      <c r="R526" s="996" t="s">
        <v>4744</v>
      </c>
      <c r="S526" s="866">
        <v>0</v>
      </c>
      <c r="T526" s="866">
        <v>0</v>
      </c>
      <c r="U526" s="866">
        <f t="shared" si="9"/>
        <v>0</v>
      </c>
      <c r="AA526" s="2150"/>
      <c r="AB526" s="2150"/>
      <c r="AC526" s="2162">
        <f t="shared" si="10"/>
        <v>0</v>
      </c>
    </row>
    <row r="527" spans="1:29" ht="15">
      <c r="A527" s="2156"/>
      <c r="B527" s="2156"/>
      <c r="C527" s="2156"/>
      <c r="D527" s="2149" t="s">
        <v>996</v>
      </c>
      <c r="E527" s="2149"/>
      <c r="F527" s="2149"/>
      <c r="G527" s="2149"/>
      <c r="H527" s="2149"/>
      <c r="I527" s="2149"/>
      <c r="J527" s="2149" t="s">
        <v>3534</v>
      </c>
      <c r="K527" s="2167"/>
      <c r="L527" s="2149" t="s">
        <v>3688</v>
      </c>
      <c r="M527" s="2167"/>
      <c r="N527" s="2149" t="s">
        <v>3786</v>
      </c>
      <c r="O527" s="2167"/>
      <c r="P527" s="2147"/>
      <c r="S527" s="866" t="s">
        <v>3688</v>
      </c>
      <c r="T527" s="866" t="s">
        <v>3786</v>
      </c>
      <c r="U527" s="866" t="str">
        <f t="shared" si="9"/>
        <v>Costo</v>
      </c>
      <c r="AA527" s="2150"/>
      <c r="AB527" s="2150"/>
      <c r="AC527" s="2162">
        <f t="shared" si="10"/>
        <v>0</v>
      </c>
    </row>
    <row r="528" spans="1:29" ht="15">
      <c r="A528" s="2156"/>
      <c r="B528" s="2156"/>
      <c r="C528" s="2156"/>
      <c r="D528" s="2156"/>
      <c r="E528" s="2158" t="s">
        <v>3675</v>
      </c>
      <c r="F528" s="2158"/>
      <c r="G528" s="2158"/>
      <c r="H528" s="2158"/>
      <c r="I528" s="2158"/>
      <c r="J528" s="2160">
        <v>7064</v>
      </c>
      <c r="K528" s="2161">
        <f>SUMIF('1 BL anterior'!B:B,J528,'1 BL anterior'!E:E)</f>
        <v>0</v>
      </c>
      <c r="L528" s="2160">
        <v>7065</v>
      </c>
      <c r="M528" s="2161">
        <f>SUMIF('1 BL anterior'!B:B,L528,'1 BL anterior'!E:E)</f>
        <v>0</v>
      </c>
      <c r="N528" s="2160">
        <v>7066</v>
      </c>
      <c r="O528" s="2161">
        <f>SUMIF('1 BL anterior'!A:A,N528,'1 BL anterior'!E:E)</f>
        <v>0</v>
      </c>
      <c r="P528" s="2147"/>
      <c r="Q528" s="2148" t="s">
        <v>4745</v>
      </c>
      <c r="R528" s="866" t="s">
        <v>4746</v>
      </c>
      <c r="S528" s="866">
        <v>7065</v>
      </c>
      <c r="T528" s="866">
        <v>7066</v>
      </c>
      <c r="U528" s="866">
        <f t="shared" si="9"/>
        <v>7064</v>
      </c>
      <c r="AA528" s="2150"/>
      <c r="AB528" s="2150"/>
      <c r="AC528" s="2162">
        <f t="shared" si="10"/>
        <v>0</v>
      </c>
    </row>
    <row r="529" spans="1:29" ht="15">
      <c r="A529" s="2156"/>
      <c r="B529" s="2156"/>
      <c r="C529" s="2156"/>
      <c r="D529" s="2156"/>
      <c r="E529" s="2158" t="s">
        <v>3676</v>
      </c>
      <c r="F529" s="2158"/>
      <c r="G529" s="2158"/>
      <c r="H529" s="2158"/>
      <c r="I529" s="2158"/>
      <c r="J529" s="2160">
        <v>7067</v>
      </c>
      <c r="K529" s="2161">
        <f>SUMIF('1 BL anterior'!B:B,J529,'1 BL anterior'!E:E)</f>
        <v>91880.922000000006</v>
      </c>
      <c r="L529" s="2160">
        <v>7068</v>
      </c>
      <c r="M529" s="2161">
        <f>SUMIF('1 BL anterior'!B:B,L529,'1 BL anterior'!E:E)</f>
        <v>0</v>
      </c>
      <c r="N529" s="2160">
        <v>7069</v>
      </c>
      <c r="O529" s="2161">
        <f>SUMIF('1 BL anterior'!A:A,N529,'1 BL anterior'!E:E)</f>
        <v>0</v>
      </c>
      <c r="P529" s="2147"/>
      <c r="S529" s="866">
        <v>7068</v>
      </c>
      <c r="T529" s="866">
        <v>7069</v>
      </c>
      <c r="U529" s="866">
        <f t="shared" si="9"/>
        <v>7067</v>
      </c>
      <c r="AA529" s="2150"/>
      <c r="AB529" s="2150"/>
      <c r="AC529" s="2162">
        <f t="shared" si="10"/>
        <v>91880.922000000006</v>
      </c>
    </row>
    <row r="530" spans="1:29" ht="15">
      <c r="A530" s="2156"/>
      <c r="B530" s="2156"/>
      <c r="C530" s="2156"/>
      <c r="D530" s="2158" t="s">
        <v>513</v>
      </c>
      <c r="E530" s="2158"/>
      <c r="F530" s="2158"/>
      <c r="G530" s="2158"/>
      <c r="H530" s="2158"/>
      <c r="I530" s="2158"/>
      <c r="J530" s="2160">
        <v>7070</v>
      </c>
      <c r="K530" s="2161">
        <f>SUMIF('1 BL anterior'!B:B,J530,'1 BL anterior'!E:E)</f>
        <v>0</v>
      </c>
      <c r="L530" s="2160">
        <v>7071</v>
      </c>
      <c r="M530" s="2161">
        <f>SUMIF('1 BL anterior'!B:B,L530,'1 BL anterior'!E:E)</f>
        <v>0</v>
      </c>
      <c r="N530" s="2160">
        <v>7072</v>
      </c>
      <c r="O530" s="2161">
        <f>SUMIF('1 BL anterior'!A:A,N530,'1 BL anterior'!E:E)</f>
        <v>0</v>
      </c>
      <c r="P530" s="2147"/>
      <c r="S530" s="866">
        <v>7071</v>
      </c>
      <c r="T530" s="866">
        <v>7072</v>
      </c>
      <c r="U530" s="866">
        <f t="shared" si="9"/>
        <v>7070</v>
      </c>
      <c r="AA530" s="2150"/>
      <c r="AB530" s="2150"/>
      <c r="AC530" s="2162">
        <f t="shared" si="10"/>
        <v>0</v>
      </c>
    </row>
    <row r="531" spans="1:29" ht="15">
      <c r="A531" s="2156"/>
      <c r="B531" s="2156"/>
      <c r="C531" s="2156"/>
      <c r="D531" s="2158" t="s">
        <v>3677</v>
      </c>
      <c r="E531" s="2158"/>
      <c r="F531" s="2158"/>
      <c r="G531" s="2158"/>
      <c r="H531" s="2158"/>
      <c r="I531" s="2158"/>
      <c r="J531" s="2160">
        <v>7073</v>
      </c>
      <c r="K531" s="2161">
        <f>SUMIF('1 BL anterior'!B:B,J531,'1 BL anterior'!E:E)</f>
        <v>0</v>
      </c>
      <c r="L531" s="2160">
        <v>7074</v>
      </c>
      <c r="M531" s="2161">
        <f>SUMIF('1 BL anterior'!B:B,L531,'1 BL anterior'!E:E)</f>
        <v>0</v>
      </c>
      <c r="N531" s="2160">
        <v>7075</v>
      </c>
      <c r="O531" s="2161">
        <f>SUMIF('1 BL anterior'!A:A,N531,'1 BL anterior'!E:E)</f>
        <v>0</v>
      </c>
      <c r="P531" s="2147"/>
      <c r="S531" s="866">
        <v>7074</v>
      </c>
      <c r="T531" s="866">
        <v>7075</v>
      </c>
      <c r="U531" s="866">
        <f t="shared" si="9"/>
        <v>7073</v>
      </c>
      <c r="AA531" s="2150"/>
      <c r="AB531" s="2150"/>
      <c r="AC531" s="2162">
        <f t="shared" si="10"/>
        <v>0</v>
      </c>
    </row>
    <row r="532" spans="1:29" ht="15">
      <c r="A532" s="2156"/>
      <c r="B532" s="2156"/>
      <c r="C532" s="2156"/>
      <c r="D532" s="2149" t="s">
        <v>890</v>
      </c>
      <c r="E532" s="2149"/>
      <c r="F532" s="2149"/>
      <c r="G532" s="2149"/>
      <c r="H532" s="2149"/>
      <c r="I532" s="2149"/>
      <c r="J532" s="2149" t="s">
        <v>3534</v>
      </c>
      <c r="K532" s="2167"/>
      <c r="L532" s="2149" t="s">
        <v>3688</v>
      </c>
      <c r="M532" s="2167"/>
      <c r="N532" s="2149" t="s">
        <v>3786</v>
      </c>
      <c r="O532" s="2167"/>
      <c r="P532" s="2147"/>
      <c r="S532" s="866" t="s">
        <v>3688</v>
      </c>
      <c r="T532" s="866" t="s">
        <v>3786</v>
      </c>
      <c r="U532" s="866" t="str">
        <f t="shared" si="9"/>
        <v>Costo</v>
      </c>
      <c r="AA532" s="2150"/>
      <c r="AB532" s="2150"/>
      <c r="AC532" s="2162">
        <f t="shared" si="10"/>
        <v>0</v>
      </c>
    </row>
    <row r="533" spans="1:29" ht="15">
      <c r="A533" s="2156"/>
      <c r="B533" s="2156"/>
      <c r="C533" s="2156"/>
      <c r="D533" s="2156"/>
      <c r="E533" s="2158" t="s">
        <v>3412</v>
      </c>
      <c r="F533" s="2158"/>
      <c r="G533" s="2158"/>
      <c r="H533" s="2158"/>
      <c r="I533" s="2158"/>
      <c r="J533" s="2160">
        <v>7076</v>
      </c>
      <c r="K533" s="2161">
        <f>SUMIF('1 BL anterior'!B:B,J533,'1 BL anterior'!E:E)</f>
        <v>0</v>
      </c>
      <c r="L533" s="2160">
        <v>7077</v>
      </c>
      <c r="M533" s="2161">
        <f>SUMIF('1 BL anterior'!B:B,L533,'1 BL anterior'!E:E)</f>
        <v>0</v>
      </c>
      <c r="N533" s="2160">
        <v>7078</v>
      </c>
      <c r="O533" s="2161">
        <f>SUMIF('1 BL anterior'!A:A,N533,'1 BL anterior'!E:E)</f>
        <v>0</v>
      </c>
      <c r="P533" s="2147"/>
      <c r="Q533" s="2148" t="s">
        <v>4747</v>
      </c>
      <c r="S533" s="866">
        <v>7077</v>
      </c>
      <c r="T533" s="866">
        <v>7078</v>
      </c>
      <c r="U533" s="866">
        <f t="shared" si="9"/>
        <v>7076</v>
      </c>
      <c r="AA533" s="2150"/>
      <c r="AB533" s="2150"/>
      <c r="AC533" s="2162">
        <f t="shared" si="10"/>
        <v>0</v>
      </c>
    </row>
    <row r="534" spans="1:29" ht="15">
      <c r="A534" s="2156"/>
      <c r="B534" s="2156"/>
      <c r="C534" s="2156"/>
      <c r="D534" s="2156"/>
      <c r="E534" s="2158" t="s">
        <v>316</v>
      </c>
      <c r="F534" s="2158"/>
      <c r="G534" s="2158"/>
      <c r="H534" s="2158"/>
      <c r="I534" s="2158"/>
      <c r="J534" s="2160">
        <v>7079</v>
      </c>
      <c r="K534" s="2161">
        <f>SUMIF('1 BL anterior'!B:B,J534,'1 BL anterior'!E:E)</f>
        <v>0</v>
      </c>
      <c r="L534" s="2160">
        <v>7080</v>
      </c>
      <c r="M534" s="2161">
        <f>SUMIF('1 BL anterior'!B:B,L534,'1 BL anterior'!E:E)</f>
        <v>0</v>
      </c>
      <c r="N534" s="2160">
        <v>7081</v>
      </c>
      <c r="O534" s="2161">
        <f>SUMIF('1 BL anterior'!A:A,N534,'1 BL anterior'!E:E)</f>
        <v>0</v>
      </c>
      <c r="P534" s="2147"/>
      <c r="S534" s="866">
        <v>7080</v>
      </c>
      <c r="T534" s="866">
        <v>7081</v>
      </c>
      <c r="U534" s="866">
        <f t="shared" si="9"/>
        <v>7079</v>
      </c>
      <c r="AA534" s="2150"/>
      <c r="AB534" s="2150"/>
      <c r="AC534" s="2162">
        <f t="shared" si="10"/>
        <v>0</v>
      </c>
    </row>
    <row r="535" spans="1:29" ht="15">
      <c r="A535" s="2156"/>
      <c r="B535" s="2156"/>
      <c r="C535" s="2156"/>
      <c r="D535" s="2156"/>
      <c r="E535" s="2158" t="s">
        <v>3678</v>
      </c>
      <c r="F535" s="2158"/>
      <c r="G535" s="2158"/>
      <c r="H535" s="2158"/>
      <c r="I535" s="2158"/>
      <c r="J535" s="2160">
        <v>7082</v>
      </c>
      <c r="K535" s="2161">
        <f>SUMIF('1 BL anterior'!B:B,J535,'1 BL anterior'!E:E)</f>
        <v>0</v>
      </c>
      <c r="L535" s="2160">
        <v>7083</v>
      </c>
      <c r="M535" s="2161">
        <f>SUMIF('1 BL anterior'!B:B,L535,'1 BL anterior'!E:E)</f>
        <v>0</v>
      </c>
      <c r="N535" s="2160">
        <v>7084</v>
      </c>
      <c r="O535" s="2161">
        <f>SUMIF('1 BL anterior'!A:A,N535,'1 BL anterior'!E:E)</f>
        <v>0</v>
      </c>
      <c r="P535" s="2147"/>
      <c r="S535" s="866">
        <v>7083</v>
      </c>
      <c r="T535" s="866">
        <v>7084</v>
      </c>
      <c r="U535" s="866">
        <f t="shared" si="9"/>
        <v>7082</v>
      </c>
      <c r="AA535" s="2150"/>
      <c r="AB535" s="2150"/>
      <c r="AC535" s="2162">
        <f t="shared" si="10"/>
        <v>0</v>
      </c>
    </row>
    <row r="536" spans="1:29" ht="15">
      <c r="A536" s="2156"/>
      <c r="B536" s="2156"/>
      <c r="C536" s="2156"/>
      <c r="D536" s="2156"/>
      <c r="E536" s="2158" t="s">
        <v>238</v>
      </c>
      <c r="F536" s="2158"/>
      <c r="G536" s="2158"/>
      <c r="H536" s="2158"/>
      <c r="I536" s="2158"/>
      <c r="J536" s="2160">
        <v>7085</v>
      </c>
      <c r="K536" s="2161">
        <f>SUMIF('1 BL anterior'!B:B,J536,'1 BL anterior'!E:E)</f>
        <v>0</v>
      </c>
      <c r="L536" s="2160">
        <v>7086</v>
      </c>
      <c r="M536" s="2161">
        <f>SUMIF('1 BL anterior'!B:B,L536,'1 BL anterior'!E:E)</f>
        <v>0</v>
      </c>
      <c r="N536" s="2160">
        <v>7087</v>
      </c>
      <c r="O536" s="2161">
        <f>SUMIF('1 BL anterior'!A:A,N536,'1 BL anterior'!E:E)</f>
        <v>0</v>
      </c>
      <c r="P536" s="2147"/>
      <c r="S536" s="866">
        <v>7086</v>
      </c>
      <c r="T536" s="866">
        <v>7087</v>
      </c>
      <c r="U536" s="866">
        <f t="shared" si="9"/>
        <v>7085</v>
      </c>
      <c r="AA536" s="2150"/>
      <c r="AB536" s="2150"/>
      <c r="AC536" s="2162">
        <f t="shared" si="10"/>
        <v>0</v>
      </c>
    </row>
    <row r="537" spans="1:29" ht="15">
      <c r="A537" s="2156"/>
      <c r="B537" s="2156"/>
      <c r="C537" s="2156"/>
      <c r="D537" s="2158" t="s">
        <v>3679</v>
      </c>
      <c r="E537" s="2158"/>
      <c r="F537" s="2158"/>
      <c r="G537" s="2158"/>
      <c r="H537" s="2158"/>
      <c r="I537" s="2158"/>
      <c r="J537" s="2160">
        <v>7088</v>
      </c>
      <c r="K537" s="2161">
        <f>SUMIF('1 BL anterior'!B:B,J537,'1 BL anterior'!E:E)</f>
        <v>0</v>
      </c>
      <c r="L537" s="2160">
        <v>7089</v>
      </c>
      <c r="M537" s="2161">
        <f>SUMIF('1 BL anterior'!B:B,L537,'1 BL anterior'!E:E)</f>
        <v>0</v>
      </c>
      <c r="N537" s="2160">
        <v>7090</v>
      </c>
      <c r="O537" s="2161">
        <f>SUMIF('1 BL anterior'!A:A,N537,'1 BL anterior'!E:E)</f>
        <v>0</v>
      </c>
      <c r="P537" s="2147"/>
      <c r="S537" s="866">
        <v>7089</v>
      </c>
      <c r="T537" s="866">
        <v>7090</v>
      </c>
      <c r="U537" s="866">
        <f t="shared" si="9"/>
        <v>7088</v>
      </c>
      <c r="AA537" s="2150"/>
      <c r="AB537" s="2150"/>
      <c r="AC537" s="2162">
        <f t="shared" si="10"/>
        <v>0</v>
      </c>
    </row>
    <row r="538" spans="1:29" ht="15">
      <c r="A538" s="2156"/>
      <c r="B538" s="2156"/>
      <c r="C538" s="2156"/>
      <c r="D538" s="2158" t="s">
        <v>520</v>
      </c>
      <c r="E538" s="2158"/>
      <c r="F538" s="2158"/>
      <c r="G538" s="2158"/>
      <c r="H538" s="2158"/>
      <c r="I538" s="2158"/>
      <c r="J538" s="2160">
        <v>7091</v>
      </c>
      <c r="K538" s="2161">
        <f>SUMIF('1 BL anterior'!B:B,J538,'1 BL anterior'!E:E)</f>
        <v>0</v>
      </c>
      <c r="L538" s="2160">
        <v>7092</v>
      </c>
      <c r="M538" s="2161">
        <f>SUMIF('1 BL anterior'!B:B,L538,'1 BL anterior'!E:E)</f>
        <v>0</v>
      </c>
      <c r="N538" s="2160">
        <v>7093</v>
      </c>
      <c r="O538" s="2161">
        <f>SUMIF('1 BL anterior'!A:A,N538,'1 BL anterior'!E:E)</f>
        <v>0</v>
      </c>
      <c r="P538" s="2147"/>
      <c r="S538" s="866">
        <v>7092</v>
      </c>
      <c r="T538" s="866">
        <v>7093</v>
      </c>
      <c r="U538" s="866">
        <f t="shared" si="9"/>
        <v>7091</v>
      </c>
      <c r="AA538" s="2150"/>
      <c r="AB538" s="2150"/>
      <c r="AC538" s="2162">
        <f t="shared" si="10"/>
        <v>0</v>
      </c>
    </row>
    <row r="539" spans="1:29" ht="15">
      <c r="A539" s="2156"/>
      <c r="B539" s="2156"/>
      <c r="C539" s="2149" t="s">
        <v>1003</v>
      </c>
      <c r="D539" s="2149"/>
      <c r="E539" s="2149"/>
      <c r="F539" s="2149"/>
      <c r="G539" s="2149"/>
      <c r="H539" s="2149"/>
      <c r="I539" s="2149"/>
      <c r="J539" s="2149" t="s">
        <v>3534</v>
      </c>
      <c r="K539" s="2167"/>
      <c r="L539" s="2149" t="s">
        <v>3688</v>
      </c>
      <c r="M539" s="2167"/>
      <c r="N539" s="2149" t="s">
        <v>3786</v>
      </c>
      <c r="O539" s="2167"/>
      <c r="P539" s="2147"/>
      <c r="S539" s="866" t="s">
        <v>3688</v>
      </c>
      <c r="T539" s="866" t="s">
        <v>3786</v>
      </c>
      <c r="U539" s="866" t="str">
        <f t="shared" si="9"/>
        <v>Costo</v>
      </c>
      <c r="AA539" s="2150"/>
      <c r="AB539" s="2150"/>
      <c r="AC539" s="2162">
        <f t="shared" si="10"/>
        <v>0</v>
      </c>
    </row>
    <row r="540" spans="1:29" ht="15">
      <c r="A540" s="2156"/>
      <c r="B540" s="2156"/>
      <c r="C540" s="2156"/>
      <c r="D540" s="2158" t="s">
        <v>3680</v>
      </c>
      <c r="E540" s="2158"/>
      <c r="F540" s="2158"/>
      <c r="G540" s="2158"/>
      <c r="H540" s="2158"/>
      <c r="I540" s="2158"/>
      <c r="J540" s="2160">
        <v>7094</v>
      </c>
      <c r="K540" s="2161">
        <f>SUMIF('1 BL anterior'!B:B,J540,'1 BL anterior'!E:E)</f>
        <v>0</v>
      </c>
      <c r="L540" s="2160">
        <v>7095</v>
      </c>
      <c r="M540" s="2161">
        <f>SUMIF('1 BL anterior'!B:B,L540,'1 BL anterior'!E:E)</f>
        <v>0</v>
      </c>
      <c r="N540" s="2160">
        <v>7096</v>
      </c>
      <c r="O540" s="2161">
        <f>SUMIF('1 BL anterior'!A:A,N540,'1 BL anterior'!E:E)</f>
        <v>0</v>
      </c>
      <c r="P540" s="2147"/>
      <c r="S540" s="866">
        <v>7095</v>
      </c>
      <c r="T540" s="866">
        <v>7096</v>
      </c>
      <c r="U540" s="866">
        <f t="shared" si="9"/>
        <v>7094</v>
      </c>
      <c r="AA540" s="2150"/>
      <c r="AB540" s="2150"/>
      <c r="AC540" s="2162">
        <f t="shared" si="10"/>
        <v>0</v>
      </c>
    </row>
    <row r="541" spans="1:29" ht="15">
      <c r="A541" s="2156"/>
      <c r="B541" s="2156"/>
      <c r="C541" s="2156"/>
      <c r="D541" s="2158" t="s">
        <v>3681</v>
      </c>
      <c r="E541" s="2158"/>
      <c r="F541" s="2158"/>
      <c r="G541" s="2158"/>
      <c r="H541" s="2158"/>
      <c r="I541" s="2158"/>
      <c r="J541" s="2160">
        <v>7097</v>
      </c>
      <c r="K541" s="2161">
        <f>SUMIF('1 BL anterior'!B:B,J541,'1 BL anterior'!E:E)</f>
        <v>0</v>
      </c>
      <c r="L541" s="2160">
        <v>7098</v>
      </c>
      <c r="M541" s="2161">
        <f>SUMIF('1 BL anterior'!B:B,L541,'1 BL anterior'!E:E)</f>
        <v>0</v>
      </c>
      <c r="N541" s="2160">
        <v>7099</v>
      </c>
      <c r="O541" s="2161">
        <f>SUMIF('1 BL anterior'!A:A,N541,'1 BL anterior'!E:E)</f>
        <v>0</v>
      </c>
      <c r="P541" s="2147"/>
      <c r="S541" s="866">
        <v>7098</v>
      </c>
      <c r="T541" s="866">
        <v>7099</v>
      </c>
      <c r="U541" s="866">
        <f t="shared" si="9"/>
        <v>7097</v>
      </c>
      <c r="AA541" s="2150"/>
      <c r="AB541" s="2150"/>
      <c r="AC541" s="2162">
        <f t="shared" si="10"/>
        <v>0</v>
      </c>
    </row>
    <row r="542" spans="1:29" ht="15">
      <c r="A542" s="2156"/>
      <c r="B542" s="2156"/>
      <c r="C542" s="2156"/>
      <c r="D542" s="2149" t="s">
        <v>890</v>
      </c>
      <c r="E542" s="2149"/>
      <c r="F542" s="2149"/>
      <c r="G542" s="2149"/>
      <c r="H542" s="2149"/>
      <c r="I542" s="2149"/>
      <c r="J542" s="2149" t="s">
        <v>3534</v>
      </c>
      <c r="K542" s="2167"/>
      <c r="L542" s="2149" t="s">
        <v>3688</v>
      </c>
      <c r="M542" s="2167"/>
      <c r="N542" s="2149" t="s">
        <v>3786</v>
      </c>
      <c r="O542" s="2167"/>
      <c r="P542" s="2147"/>
      <c r="S542" s="866" t="s">
        <v>3688</v>
      </c>
      <c r="T542" s="866" t="s">
        <v>3786</v>
      </c>
      <c r="U542" s="866" t="str">
        <f t="shared" si="9"/>
        <v>Costo</v>
      </c>
      <c r="AA542" s="2150"/>
      <c r="AB542" s="2150"/>
      <c r="AC542" s="2162">
        <f t="shared" si="10"/>
        <v>0</v>
      </c>
    </row>
    <row r="543" spans="1:29" ht="15">
      <c r="A543" s="2156"/>
      <c r="B543" s="2156"/>
      <c r="C543" s="2156"/>
      <c r="D543" s="2156"/>
      <c r="E543" s="2158" t="s">
        <v>309</v>
      </c>
      <c r="F543" s="2158"/>
      <c r="G543" s="2158"/>
      <c r="H543" s="2158"/>
      <c r="I543" s="2158"/>
      <c r="J543" s="2160">
        <v>7100</v>
      </c>
      <c r="K543" s="2161">
        <f>SUMIF('1 BL anterior'!B:B,J543,'1 BL anterior'!E:E)</f>
        <v>0</v>
      </c>
      <c r="L543" s="2160">
        <v>7101</v>
      </c>
      <c r="M543" s="2161">
        <f>SUMIF('1 BL anterior'!B:B,L543,'1 BL anterior'!E:E)</f>
        <v>0</v>
      </c>
      <c r="N543" s="2160">
        <v>7102</v>
      </c>
      <c r="O543" s="2161">
        <f>SUMIF('1 BL anterior'!A:A,N543,'1 BL anterior'!E:E)</f>
        <v>0</v>
      </c>
      <c r="P543" s="2147"/>
      <c r="S543" s="866">
        <v>7101</v>
      </c>
      <c r="T543" s="866">
        <v>7102</v>
      </c>
      <c r="U543" s="866">
        <f t="shared" si="9"/>
        <v>7100</v>
      </c>
      <c r="AA543" s="2150"/>
      <c r="AB543" s="2150"/>
      <c r="AC543" s="2162">
        <f t="shared" si="10"/>
        <v>0</v>
      </c>
    </row>
    <row r="544" spans="1:29" ht="15">
      <c r="A544" s="2156"/>
      <c r="B544" s="2156"/>
      <c r="C544" s="2156"/>
      <c r="D544" s="2156"/>
      <c r="E544" s="2158" t="s">
        <v>3682</v>
      </c>
      <c r="F544" s="2158"/>
      <c r="G544" s="2158"/>
      <c r="H544" s="2158"/>
      <c r="I544" s="2158"/>
      <c r="J544" s="2160">
        <v>7103</v>
      </c>
      <c r="K544" s="2161">
        <f>SUMIF('1 BL anterior'!B:B,J544,'1 BL anterior'!E:E)</f>
        <v>0</v>
      </c>
      <c r="L544" s="2160">
        <v>7104</v>
      </c>
      <c r="M544" s="2161">
        <f>SUMIF('1 BL anterior'!B:B,L544,'1 BL anterior'!E:E)</f>
        <v>0</v>
      </c>
      <c r="N544" s="2160">
        <v>7105</v>
      </c>
      <c r="O544" s="2161">
        <f>SUMIF('1 BL anterior'!A:A,N544,'1 BL anterior'!E:E)</f>
        <v>0</v>
      </c>
      <c r="P544" s="2147"/>
      <c r="S544" s="866">
        <v>7104</v>
      </c>
      <c r="T544" s="866">
        <v>7105</v>
      </c>
      <c r="U544" s="866">
        <f t="shared" si="9"/>
        <v>7103</v>
      </c>
      <c r="AA544" s="2150"/>
      <c r="AB544" s="2150"/>
      <c r="AC544" s="2162">
        <f t="shared" si="10"/>
        <v>0</v>
      </c>
    </row>
    <row r="545" spans="1:29" ht="15">
      <c r="A545" s="2156"/>
      <c r="B545" s="2156"/>
      <c r="C545" s="2156"/>
      <c r="D545" s="2156"/>
      <c r="E545" s="2158" t="s">
        <v>238</v>
      </c>
      <c r="F545" s="2158"/>
      <c r="G545" s="2158"/>
      <c r="H545" s="2158"/>
      <c r="I545" s="2158"/>
      <c r="J545" s="2160">
        <v>7106</v>
      </c>
      <c r="K545" s="2161">
        <f>SUMIF('1 BL anterior'!B:B,J545,'1 BL anterior'!E:E)</f>
        <v>0</v>
      </c>
      <c r="L545" s="2160">
        <v>7107</v>
      </c>
      <c r="M545" s="2161">
        <f>SUMIF('1 BL anterior'!B:B,L545,'1 BL anterior'!E:E)</f>
        <v>0</v>
      </c>
      <c r="N545" s="2160">
        <v>7108</v>
      </c>
      <c r="O545" s="2161">
        <f>SUMIF('1 BL anterior'!A:A,N545,'1 BL anterior'!E:E)</f>
        <v>0</v>
      </c>
      <c r="P545" s="2147"/>
      <c r="S545" s="866">
        <v>7107</v>
      </c>
      <c r="T545" s="866">
        <v>7108</v>
      </c>
      <c r="U545" s="866">
        <f t="shared" si="9"/>
        <v>7106</v>
      </c>
      <c r="AA545" s="2150"/>
      <c r="AB545" s="2150"/>
      <c r="AC545" s="2162">
        <f t="shared" si="10"/>
        <v>0</v>
      </c>
    </row>
    <row r="546" spans="1:29" ht="15">
      <c r="A546" s="2156"/>
      <c r="B546" s="2156"/>
      <c r="C546" s="2156"/>
      <c r="D546" s="2158" t="s">
        <v>525</v>
      </c>
      <c r="E546" s="2158"/>
      <c r="F546" s="2158"/>
      <c r="G546" s="2158"/>
      <c r="H546" s="2158"/>
      <c r="I546" s="2158"/>
      <c r="J546" s="2160">
        <v>7109</v>
      </c>
      <c r="K546" s="2161">
        <f>SUMIF('1 BL anterior'!B:B,J546,'1 BL anterior'!E:E)</f>
        <v>0</v>
      </c>
      <c r="L546" s="2160">
        <v>7110</v>
      </c>
      <c r="M546" s="2161">
        <f>SUMIF('1 BL anterior'!B:B,L546,'1 BL anterior'!E:E)</f>
        <v>0</v>
      </c>
      <c r="N546" s="2160">
        <v>7111</v>
      </c>
      <c r="O546" s="2161">
        <f>SUMIF('1 BL anterior'!A:A,N546,'1 BL anterior'!E:E)</f>
        <v>0</v>
      </c>
      <c r="P546" s="2147"/>
      <c r="S546" s="866">
        <v>7110</v>
      </c>
      <c r="T546" s="866">
        <v>7111</v>
      </c>
      <c r="U546" s="866">
        <f t="shared" si="9"/>
        <v>7109</v>
      </c>
      <c r="AA546" s="2150"/>
      <c r="AB546" s="2150"/>
      <c r="AC546" s="2162">
        <f t="shared" si="10"/>
        <v>0</v>
      </c>
    </row>
    <row r="547" spans="1:29" ht="15">
      <c r="A547" s="2156"/>
      <c r="B547" s="2156"/>
      <c r="C547" s="2182" t="s">
        <v>178</v>
      </c>
      <c r="D547" s="2183"/>
      <c r="E547" s="2183"/>
      <c r="F547" s="2183"/>
      <c r="G547" s="2183"/>
      <c r="H547" s="2183"/>
      <c r="I547" s="2207"/>
      <c r="J547" s="2149" t="s">
        <v>3534</v>
      </c>
      <c r="K547" s="2167"/>
      <c r="L547" s="2149" t="s">
        <v>3688</v>
      </c>
      <c r="M547" s="2167"/>
      <c r="N547" s="2149" t="s">
        <v>3786</v>
      </c>
      <c r="O547" s="2167"/>
      <c r="P547" s="2147"/>
      <c r="S547" s="866" t="s">
        <v>3688</v>
      </c>
      <c r="T547" s="866" t="s">
        <v>3786</v>
      </c>
      <c r="U547" s="866" t="str">
        <f t="shared" si="9"/>
        <v>Costo</v>
      </c>
      <c r="AA547" s="2150"/>
      <c r="AB547" s="2150"/>
      <c r="AC547" s="2162">
        <f t="shared" si="10"/>
        <v>0</v>
      </c>
    </row>
    <row r="548" spans="1:29" ht="15.75">
      <c r="A548" s="2156"/>
      <c r="B548" s="2156"/>
      <c r="C548" s="2156"/>
      <c r="D548" s="2158" t="s">
        <v>3689</v>
      </c>
      <c r="E548" s="2158"/>
      <c r="F548" s="2158"/>
      <c r="G548" s="2158"/>
      <c r="H548" s="2158"/>
      <c r="I548" s="2158"/>
      <c r="J548" s="2160"/>
      <c r="L548" s="2160">
        <v>7113</v>
      </c>
      <c r="M548" s="2161">
        <f>SUMIF('1 BL anterior'!B:B,L548,'1 BL anterior'!E:E)</f>
        <v>0</v>
      </c>
      <c r="N548" s="2160">
        <v>7114</v>
      </c>
      <c r="O548" s="2161">
        <f>SUMIF('1 BL anterior'!A:A,N548,'1 BL anterior'!E:E)</f>
        <v>0</v>
      </c>
      <c r="P548" s="2147"/>
      <c r="Q548" s="2148" t="s">
        <v>4748</v>
      </c>
      <c r="R548" s="2199" t="s">
        <v>4732</v>
      </c>
      <c r="S548" s="866">
        <v>7113</v>
      </c>
      <c r="T548" s="866">
        <v>7114</v>
      </c>
      <c r="U548" s="866">
        <f t="shared" si="9"/>
        <v>0</v>
      </c>
      <c r="AA548" s="2150"/>
      <c r="AB548" s="2150"/>
      <c r="AC548" s="2162">
        <f t="shared" si="10"/>
        <v>0</v>
      </c>
    </row>
    <row r="549" spans="1:29" ht="15">
      <c r="A549" s="2156"/>
      <c r="B549" s="2156"/>
      <c r="C549" s="2156"/>
      <c r="D549" s="2158" t="s">
        <v>526</v>
      </c>
      <c r="E549" s="2158"/>
      <c r="F549" s="2158"/>
      <c r="G549" s="2158"/>
      <c r="H549" s="2158"/>
      <c r="I549" s="2158"/>
      <c r="J549" s="2160">
        <v>7115</v>
      </c>
      <c r="K549" s="2161">
        <f>SUMIF('1 BL anterior'!B:B,J549,'1 BL anterior'!E:E)</f>
        <v>0</v>
      </c>
      <c r="L549" s="2160">
        <v>7116</v>
      </c>
      <c r="M549" s="2161">
        <f>SUMIF('1 BL anterior'!B:B,L549,'1 BL anterior'!E:E)</f>
        <v>0</v>
      </c>
      <c r="N549" s="2160">
        <v>7117</v>
      </c>
      <c r="O549" s="2161">
        <f>SUMIF('1 BL anterior'!A:A,N549,'1 BL anterior'!E:E)</f>
        <v>0</v>
      </c>
      <c r="P549" s="2147"/>
      <c r="S549" s="866">
        <v>7116</v>
      </c>
      <c r="T549" s="866">
        <v>7117</v>
      </c>
      <c r="U549" s="866">
        <f t="shared" si="9"/>
        <v>7115</v>
      </c>
      <c r="AA549" s="2150"/>
      <c r="AB549" s="2150"/>
      <c r="AC549" s="2162">
        <f t="shared" si="10"/>
        <v>0</v>
      </c>
    </row>
    <row r="550" spans="1:29" ht="15">
      <c r="A550" s="2156"/>
      <c r="B550" s="2156"/>
      <c r="C550" s="2156"/>
      <c r="D550" s="2158" t="s">
        <v>527</v>
      </c>
      <c r="E550" s="2158"/>
      <c r="F550" s="2158"/>
      <c r="G550" s="2158"/>
      <c r="H550" s="2158"/>
      <c r="I550" s="2158"/>
      <c r="J550" s="2160"/>
      <c r="L550" s="2160">
        <v>7119</v>
      </c>
      <c r="M550" s="2161">
        <f>SUMIF('1 BL anterior'!B:B,L550,'1 BL anterior'!E:E)</f>
        <v>0</v>
      </c>
      <c r="N550" s="2160">
        <v>7120</v>
      </c>
      <c r="O550" s="2161">
        <f>SUMIF('1 BL anterior'!A:A,N550,'1 BL anterior'!E:E)</f>
        <v>0</v>
      </c>
      <c r="P550" s="2147"/>
      <c r="S550" s="866">
        <v>7119</v>
      </c>
      <c r="T550" s="866">
        <v>7120</v>
      </c>
      <c r="U550" s="866">
        <f t="shared" si="9"/>
        <v>0</v>
      </c>
      <c r="AA550" s="2150"/>
      <c r="AB550" s="2150"/>
      <c r="AC550" s="2162">
        <f t="shared" si="10"/>
        <v>0</v>
      </c>
    </row>
    <row r="551" spans="1:29" ht="15">
      <c r="A551" s="2156"/>
      <c r="B551" s="2156"/>
      <c r="C551" s="2156"/>
      <c r="D551" s="2158" t="s">
        <v>519</v>
      </c>
      <c r="E551" s="2158"/>
      <c r="F551" s="2158"/>
      <c r="G551" s="2158"/>
      <c r="H551" s="2158"/>
      <c r="I551" s="2158"/>
      <c r="J551" s="2160"/>
      <c r="L551" s="2160">
        <v>7122</v>
      </c>
      <c r="M551" s="2161">
        <f>SUMIF('1 BL anterior'!B:B,L551,'1 BL anterior'!E:E)</f>
        <v>0</v>
      </c>
      <c r="N551" s="2160">
        <v>7123</v>
      </c>
      <c r="O551" s="2161">
        <f>SUMIF('1 BL anterior'!A:A,N551,'1 BL anterior'!E:E)</f>
        <v>0</v>
      </c>
      <c r="P551" s="2147"/>
      <c r="S551" s="866">
        <v>7122</v>
      </c>
      <c r="T551" s="866">
        <v>7123</v>
      </c>
      <c r="U551" s="866">
        <f t="shared" si="9"/>
        <v>0</v>
      </c>
      <c r="AA551" s="2150"/>
      <c r="AB551" s="2150"/>
      <c r="AC551" s="2162">
        <f t="shared" si="10"/>
        <v>0</v>
      </c>
    </row>
    <row r="552" spans="1:29" ht="15">
      <c r="A552" s="2156"/>
      <c r="B552" s="2156"/>
      <c r="C552" s="2156"/>
      <c r="D552" s="2158" t="s">
        <v>528</v>
      </c>
      <c r="E552" s="2158"/>
      <c r="F552" s="2158"/>
      <c r="G552" s="2158"/>
      <c r="H552" s="2158"/>
      <c r="I552" s="2158"/>
      <c r="J552" s="2160">
        <v>7124</v>
      </c>
      <c r="K552" s="2161">
        <f>SUMIF('1 BL anterior'!B:B,J552,'1 BL anterior'!E:E)</f>
        <v>0</v>
      </c>
      <c r="L552" s="2160">
        <v>7125</v>
      </c>
      <c r="M552" s="2161">
        <f>SUMIF('1 BL anterior'!B:B,L552,'1 BL anterior'!E:E)</f>
        <v>0</v>
      </c>
      <c r="N552" s="2160">
        <v>7126</v>
      </c>
      <c r="O552" s="2161">
        <f>SUMIF('1 BL anterior'!A:A,N552,'1 BL anterior'!E:E)</f>
        <v>0</v>
      </c>
      <c r="P552" s="2147"/>
      <c r="S552" s="866">
        <v>7125</v>
      </c>
      <c r="T552" s="866">
        <v>7126</v>
      </c>
      <c r="U552" s="866">
        <f t="shared" si="9"/>
        <v>7124</v>
      </c>
      <c r="AA552" s="2150"/>
      <c r="AB552" s="2150"/>
      <c r="AC552" s="2162">
        <f t="shared" si="10"/>
        <v>0</v>
      </c>
    </row>
    <row r="553" spans="1:29" ht="15">
      <c r="A553" s="2156"/>
      <c r="B553" s="2156"/>
      <c r="C553" s="2156"/>
      <c r="D553" s="2158" t="s">
        <v>529</v>
      </c>
      <c r="E553" s="2158"/>
      <c r="F553" s="2158"/>
      <c r="G553" s="2158"/>
      <c r="H553" s="2158"/>
      <c r="I553" s="2158"/>
      <c r="J553" s="2160">
        <v>7127</v>
      </c>
      <c r="K553" s="2161">
        <f>SUMIF('1 BL anterior'!B:B,J553,'1 BL anterior'!E:E)</f>
        <v>0</v>
      </c>
      <c r="L553" s="2160">
        <v>7128</v>
      </c>
      <c r="M553" s="2161">
        <f>SUMIF('1 BL anterior'!B:B,L553,'1 BL anterior'!E:E)</f>
        <v>0</v>
      </c>
      <c r="N553" s="2160">
        <v>7129</v>
      </c>
      <c r="O553" s="2161">
        <f>SUMIF('1 BL anterior'!A:A,N553,'1 BL anterior'!E:E)</f>
        <v>0</v>
      </c>
      <c r="P553" s="2147"/>
      <c r="S553" s="866">
        <v>7128</v>
      </c>
      <c r="T553" s="866">
        <v>7129</v>
      </c>
      <c r="U553" s="866">
        <f t="shared" si="9"/>
        <v>7127</v>
      </c>
      <c r="AA553" s="2150"/>
      <c r="AB553" s="2150"/>
      <c r="AC553" s="2162">
        <f t="shared" si="10"/>
        <v>0</v>
      </c>
    </row>
    <row r="554" spans="1:29" ht="15">
      <c r="A554" s="2156"/>
      <c r="B554" s="2156"/>
      <c r="C554" s="2156"/>
      <c r="D554" s="2158" t="s">
        <v>530</v>
      </c>
      <c r="E554" s="2158"/>
      <c r="F554" s="2158"/>
      <c r="G554" s="2158"/>
      <c r="H554" s="2158"/>
      <c r="I554" s="2158"/>
      <c r="J554" s="2160"/>
      <c r="L554" s="2160">
        <v>7131</v>
      </c>
      <c r="M554" s="2161">
        <f>SUMIF('1 BL anterior'!B:B,L554,'1 BL anterior'!E:E)</f>
        <v>0</v>
      </c>
      <c r="N554" s="2160">
        <v>7132</v>
      </c>
      <c r="O554" s="2161">
        <f>SUMIF('1 BL anterior'!A:A,N554,'1 BL anterior'!E:E)</f>
        <v>0</v>
      </c>
      <c r="P554" s="2147"/>
      <c r="S554" s="866">
        <v>7131</v>
      </c>
      <c r="T554" s="866">
        <v>7132</v>
      </c>
      <c r="U554" s="866">
        <f t="shared" si="9"/>
        <v>0</v>
      </c>
      <c r="AA554" s="2150"/>
      <c r="AB554" s="2150"/>
      <c r="AC554" s="2162">
        <f t="shared" si="10"/>
        <v>0</v>
      </c>
    </row>
    <row r="555" spans="1:29" ht="15">
      <c r="A555" s="2156"/>
      <c r="B555" s="2156"/>
      <c r="C555" s="2156"/>
      <c r="D555" s="2158" t="s">
        <v>3645</v>
      </c>
      <c r="E555" s="2158"/>
      <c r="F555" s="2158"/>
      <c r="G555" s="2158"/>
      <c r="H555" s="2158"/>
      <c r="I555" s="2158"/>
      <c r="J555" s="2160"/>
      <c r="L555" s="2160">
        <v>7134</v>
      </c>
      <c r="M555" s="2161">
        <f>SUMIF('1 BL anterior'!B:B,L555,'1 BL anterior'!E:E)</f>
        <v>0</v>
      </c>
      <c r="N555" s="2160">
        <v>7135</v>
      </c>
      <c r="O555" s="2161">
        <f>SUMIF('1 BL anterior'!A:A,N555,'1 BL anterior'!E:E)</f>
        <v>0</v>
      </c>
      <c r="P555" s="2147"/>
      <c r="S555" s="866">
        <v>7134</v>
      </c>
      <c r="T555" s="866">
        <v>7135</v>
      </c>
      <c r="U555" s="866">
        <f t="shared" si="9"/>
        <v>0</v>
      </c>
      <c r="AA555" s="2150"/>
      <c r="AB555" s="2150"/>
      <c r="AC555" s="2162">
        <f t="shared" si="10"/>
        <v>0</v>
      </c>
    </row>
    <row r="556" spans="1:29" ht="15">
      <c r="A556" s="2156"/>
      <c r="B556" s="2156"/>
      <c r="C556" s="2156"/>
      <c r="D556" s="2158" t="s">
        <v>532</v>
      </c>
      <c r="E556" s="2158"/>
      <c r="F556" s="2158"/>
      <c r="G556" s="2158"/>
      <c r="H556" s="2158"/>
      <c r="I556" s="2158"/>
      <c r="J556" s="2208"/>
      <c r="L556" s="2160">
        <v>7137</v>
      </c>
      <c r="M556" s="2161">
        <f>SUMIF('1 BL anterior'!B:B,L556,'1 BL anterior'!E:E)</f>
        <v>0</v>
      </c>
      <c r="N556" s="2160">
        <v>7138</v>
      </c>
      <c r="O556" s="2161">
        <f>SUMIF('1 BL anterior'!A:A,N556,'1 BL anterior'!E:E)</f>
        <v>0</v>
      </c>
      <c r="P556" s="2147"/>
      <c r="S556" s="866">
        <v>7137</v>
      </c>
      <c r="T556" s="866">
        <v>7138</v>
      </c>
      <c r="U556" s="866">
        <f t="shared" si="9"/>
        <v>0</v>
      </c>
      <c r="AA556" s="2150"/>
      <c r="AB556" s="2150"/>
      <c r="AC556" s="2162">
        <f t="shared" si="10"/>
        <v>0</v>
      </c>
    </row>
    <row r="557" spans="1:29" ht="15">
      <c r="A557" s="2156"/>
      <c r="B557" s="2156"/>
      <c r="C557" s="2156"/>
      <c r="D557" s="2158" t="s">
        <v>387</v>
      </c>
      <c r="E557" s="2158"/>
      <c r="F557" s="2158"/>
      <c r="G557" s="2158"/>
      <c r="H557" s="2158"/>
      <c r="I557" s="2158"/>
      <c r="J557" s="2160">
        <v>7139</v>
      </c>
      <c r="K557" s="2161">
        <f>SUMIF('1 BL anterior'!B:B,J557,'1 BL anterior'!E:E)</f>
        <v>0</v>
      </c>
      <c r="L557" s="2160">
        <v>7140</v>
      </c>
      <c r="M557" s="2161">
        <f>SUMIF('1 BL anterior'!B:B,L557,'1 BL anterior'!E:E)</f>
        <v>0</v>
      </c>
      <c r="N557" s="2160">
        <v>7141</v>
      </c>
      <c r="O557" s="2161">
        <f>SUMIF('1 BL anterior'!A:A,N557,'1 BL anterior'!E:E)</f>
        <v>0</v>
      </c>
      <c r="P557" s="2147"/>
      <c r="S557" s="866">
        <v>7140</v>
      </c>
      <c r="T557" s="866">
        <v>7141</v>
      </c>
      <c r="U557" s="866">
        <f t="shared" si="9"/>
        <v>7139</v>
      </c>
      <c r="AA557" s="2150"/>
      <c r="AB557" s="2150"/>
      <c r="AC557" s="2162">
        <f t="shared" si="10"/>
        <v>0</v>
      </c>
    </row>
    <row r="558" spans="1:29" ht="15">
      <c r="A558" s="2156"/>
      <c r="B558" s="2156"/>
      <c r="C558" s="2182" t="s">
        <v>180</v>
      </c>
      <c r="D558" s="2183"/>
      <c r="E558" s="2183"/>
      <c r="F558" s="2183"/>
      <c r="G558" s="2183"/>
      <c r="H558" s="2183"/>
      <c r="I558" s="2183"/>
      <c r="J558" s="2149" t="s">
        <v>3534</v>
      </c>
      <c r="K558" s="2167"/>
      <c r="L558" s="2149" t="s">
        <v>3688</v>
      </c>
      <c r="M558" s="2167"/>
      <c r="N558" s="2149" t="s">
        <v>3786</v>
      </c>
      <c r="O558" s="2167"/>
      <c r="P558" s="2147"/>
      <c r="S558" s="866" t="s">
        <v>3688</v>
      </c>
      <c r="T558" s="866" t="s">
        <v>3786</v>
      </c>
      <c r="U558" s="866" t="str">
        <f t="shared" si="9"/>
        <v>Costo</v>
      </c>
      <c r="AA558" s="2150"/>
      <c r="AB558" s="2150"/>
      <c r="AC558" s="2162">
        <f t="shared" si="10"/>
        <v>0</v>
      </c>
    </row>
    <row r="559" spans="1:29" ht="15">
      <c r="A559" s="2156"/>
      <c r="B559" s="2156"/>
      <c r="C559" s="2156"/>
      <c r="D559" s="2158" t="s">
        <v>380</v>
      </c>
      <c r="E559" s="2158"/>
      <c r="F559" s="2158"/>
      <c r="G559" s="2158"/>
      <c r="H559" s="2158"/>
      <c r="I559" s="2158"/>
      <c r="J559" s="2160">
        <v>7142</v>
      </c>
      <c r="K559" s="2161">
        <f>SUMIF('1 BL anterior'!B:B,J559,'1 BL anterior'!E:E)</f>
        <v>0</v>
      </c>
      <c r="L559" s="2160">
        <v>7143</v>
      </c>
      <c r="M559" s="2161">
        <f>SUMIF('1 BL anterior'!B:B,L559,'1 BL anterior'!E:E)</f>
        <v>0</v>
      </c>
      <c r="N559" s="2160">
        <v>7144</v>
      </c>
      <c r="O559" s="2161">
        <f>SUMIF('1 BL anterior'!A:A,N559,'1 BL anterior'!E:E)</f>
        <v>0</v>
      </c>
      <c r="P559" s="2147"/>
      <c r="S559" s="866">
        <v>7143</v>
      </c>
      <c r="T559" s="866">
        <v>7144</v>
      </c>
      <c r="U559" s="866">
        <f t="shared" si="9"/>
        <v>7142</v>
      </c>
      <c r="AA559" s="2150"/>
      <c r="AB559" s="2150"/>
      <c r="AC559" s="2162">
        <f t="shared" si="10"/>
        <v>0</v>
      </c>
    </row>
    <row r="560" spans="1:29" ht="15">
      <c r="A560" s="2156"/>
      <c r="B560" s="2156"/>
      <c r="C560" s="2156"/>
      <c r="D560" s="2158" t="s">
        <v>533</v>
      </c>
      <c r="E560" s="2158"/>
      <c r="F560" s="2158"/>
      <c r="G560" s="2158"/>
      <c r="H560" s="2158"/>
      <c r="I560" s="2158"/>
      <c r="J560" s="2160">
        <v>7145</v>
      </c>
      <c r="K560" s="2161">
        <f>SUMIF('1 BL anterior'!B:B,J560,'1 BL anterior'!E:E)</f>
        <v>0</v>
      </c>
      <c r="L560" s="2160">
        <v>7146</v>
      </c>
      <c r="M560" s="2161">
        <f>SUMIF('1 BL anterior'!B:B,L560,'1 BL anterior'!E:E)</f>
        <v>0</v>
      </c>
      <c r="N560" s="2160">
        <v>7147</v>
      </c>
      <c r="O560" s="2161">
        <f>SUMIF('1 BL anterior'!A:A,N560,'1 BL anterior'!E:E)</f>
        <v>0</v>
      </c>
      <c r="P560" s="2147"/>
      <c r="S560" s="866">
        <v>7146</v>
      </c>
      <c r="T560" s="866">
        <v>7147</v>
      </c>
      <c r="U560" s="866">
        <f t="shared" si="9"/>
        <v>7145</v>
      </c>
      <c r="AA560" s="2150"/>
      <c r="AB560" s="2150"/>
      <c r="AC560" s="2162">
        <f t="shared" si="10"/>
        <v>0</v>
      </c>
    </row>
    <row r="561" spans="1:29" ht="15">
      <c r="A561" s="2156"/>
      <c r="B561" s="2156"/>
      <c r="C561" s="2156"/>
      <c r="D561" s="2158" t="s">
        <v>382</v>
      </c>
      <c r="E561" s="2158"/>
      <c r="F561" s="2158"/>
      <c r="G561" s="2158"/>
      <c r="H561" s="2158"/>
      <c r="I561" s="2158"/>
      <c r="J561" s="2160"/>
      <c r="L561" s="2160">
        <v>7149</v>
      </c>
      <c r="M561" s="2161">
        <f>SUMIF('1 BL anterior'!B:B,L561,'1 BL anterior'!E:E)</f>
        <v>0</v>
      </c>
      <c r="N561" s="2160">
        <v>7150</v>
      </c>
      <c r="O561" s="2161">
        <f>SUMIF('1 BL anterior'!A:A,N561,'1 BL anterior'!E:E)</f>
        <v>0</v>
      </c>
      <c r="P561" s="2147"/>
      <c r="S561" s="866">
        <v>7149</v>
      </c>
      <c r="T561" s="866">
        <v>7150</v>
      </c>
      <c r="U561" s="866">
        <f t="shared" si="9"/>
        <v>0</v>
      </c>
      <c r="AA561" s="2150"/>
      <c r="AB561" s="2150"/>
      <c r="AC561" s="2162">
        <f t="shared" si="10"/>
        <v>0</v>
      </c>
    </row>
    <row r="562" spans="1:29" ht="15">
      <c r="A562" s="2156"/>
      <c r="B562" s="2156"/>
      <c r="C562" s="2156"/>
      <c r="D562" s="2158" t="s">
        <v>383</v>
      </c>
      <c r="E562" s="2158"/>
      <c r="F562" s="2158"/>
      <c r="G562" s="2158"/>
      <c r="H562" s="2158"/>
      <c r="I562" s="2158"/>
      <c r="J562" s="2160"/>
      <c r="L562" s="2160">
        <v>7152</v>
      </c>
      <c r="M562" s="2161">
        <f>SUMIF('1 BL anterior'!B:B,L562,'1 BL anterior'!E:E)</f>
        <v>0</v>
      </c>
      <c r="N562" s="2160">
        <v>7153</v>
      </c>
      <c r="O562" s="2161">
        <f>SUMIF('1 BL anterior'!A:A,N562,'1 BL anterior'!E:E)</f>
        <v>0</v>
      </c>
      <c r="P562" s="2147"/>
      <c r="S562" s="866">
        <v>7152</v>
      </c>
      <c r="T562" s="866">
        <v>7153</v>
      </c>
      <c r="U562" s="866">
        <f t="shared" si="9"/>
        <v>0</v>
      </c>
      <c r="AA562" s="2150"/>
      <c r="AB562" s="2150"/>
      <c r="AC562" s="2162">
        <f t="shared" si="10"/>
        <v>0</v>
      </c>
    </row>
    <row r="563" spans="1:29" ht="15">
      <c r="A563" s="2156"/>
      <c r="B563" s="2156"/>
      <c r="C563" s="2156"/>
      <c r="D563" s="2158" t="s">
        <v>384</v>
      </c>
      <c r="E563" s="2158"/>
      <c r="F563" s="2158"/>
      <c r="G563" s="2158"/>
      <c r="H563" s="2158"/>
      <c r="I563" s="2158"/>
      <c r="J563" s="2160"/>
      <c r="L563" s="2160">
        <v>7155</v>
      </c>
      <c r="M563" s="2161">
        <f>SUMIF('1 BL anterior'!B:B,L563,'1 BL anterior'!E:E)</f>
        <v>0</v>
      </c>
      <c r="N563" s="2160">
        <v>7156</v>
      </c>
      <c r="O563" s="2161">
        <f>SUMIF('1 BL anterior'!A:A,N563,'1 BL anterior'!E:E)</f>
        <v>0</v>
      </c>
      <c r="P563" s="2147"/>
      <c r="S563" s="866">
        <v>7155</v>
      </c>
      <c r="T563" s="866">
        <v>7156</v>
      </c>
      <c r="U563" s="866">
        <f t="shared" si="9"/>
        <v>0</v>
      </c>
      <c r="AA563" s="2150"/>
      <c r="AB563" s="2150"/>
      <c r="AC563" s="2162">
        <f t="shared" si="10"/>
        <v>0</v>
      </c>
    </row>
    <row r="564" spans="1:29" ht="15">
      <c r="A564" s="2156"/>
      <c r="B564" s="2156"/>
      <c r="C564" s="2156"/>
      <c r="D564" s="2158" t="s">
        <v>385</v>
      </c>
      <c r="E564" s="2158"/>
      <c r="F564" s="2158"/>
      <c r="G564" s="2158"/>
      <c r="H564" s="2158"/>
      <c r="I564" s="2158"/>
      <c r="J564" s="2160"/>
      <c r="L564" s="2160">
        <v>7158</v>
      </c>
      <c r="M564" s="2161">
        <f>SUMIF('1 BL anterior'!B:B,L564,'1 BL anterior'!E:E)</f>
        <v>0</v>
      </c>
      <c r="N564" s="2160">
        <v>7159</v>
      </c>
      <c r="O564" s="2161">
        <f>SUMIF('1 BL anterior'!A:A,N564,'1 BL anterior'!E:E)</f>
        <v>0</v>
      </c>
      <c r="P564" s="2147"/>
      <c r="S564" s="866">
        <v>7158</v>
      </c>
      <c r="T564" s="866">
        <v>7159</v>
      </c>
      <c r="U564" s="866">
        <f t="shared" si="9"/>
        <v>0</v>
      </c>
      <c r="AA564" s="2150"/>
      <c r="AB564" s="2150"/>
      <c r="AC564" s="2162">
        <f t="shared" si="10"/>
        <v>0</v>
      </c>
    </row>
    <row r="565" spans="1:29" ht="15">
      <c r="A565" s="2156"/>
      <c r="B565" s="2156"/>
      <c r="C565" s="2156"/>
      <c r="D565" s="2158" t="s">
        <v>386</v>
      </c>
      <c r="E565" s="2158"/>
      <c r="F565" s="2158"/>
      <c r="G565" s="2158"/>
      <c r="H565" s="2158"/>
      <c r="I565" s="2158"/>
      <c r="J565" s="2160">
        <v>7160</v>
      </c>
      <c r="K565" s="2161">
        <f>SUMIF('1 BL anterior'!B:B,J565,'1 BL anterior'!E:E)</f>
        <v>0</v>
      </c>
      <c r="L565" s="2160">
        <v>7161</v>
      </c>
      <c r="M565" s="2161">
        <f>SUMIF('1 BL anterior'!B:B,L565,'1 BL anterior'!E:E)</f>
        <v>0</v>
      </c>
      <c r="N565" s="2160">
        <v>7162</v>
      </c>
      <c r="O565" s="2161">
        <f>SUMIF('1 BL anterior'!A:A,N565,'1 BL anterior'!E:E)</f>
        <v>0</v>
      </c>
      <c r="P565" s="2147"/>
      <c r="S565" s="866">
        <v>7161</v>
      </c>
      <c r="T565" s="866">
        <v>7162</v>
      </c>
      <c r="U565" s="866">
        <f t="shared" si="9"/>
        <v>7160</v>
      </c>
      <c r="AA565" s="2150"/>
      <c r="AB565" s="2150"/>
      <c r="AC565" s="2162">
        <f t="shared" si="10"/>
        <v>0</v>
      </c>
    </row>
    <row r="566" spans="1:29" ht="15">
      <c r="A566" s="2156"/>
      <c r="B566" s="2156"/>
      <c r="C566" s="2156"/>
      <c r="D566" s="2158" t="s">
        <v>238</v>
      </c>
      <c r="E566" s="2158"/>
      <c r="F566" s="2158"/>
      <c r="G566" s="2158"/>
      <c r="H566" s="2158"/>
      <c r="I566" s="2158"/>
      <c r="J566" s="2160">
        <v>7163</v>
      </c>
      <c r="K566" s="2161">
        <f>SUMIF('1 BL anterior'!B:B,J566,'1 BL anterior'!E:E)</f>
        <v>0</v>
      </c>
      <c r="L566" s="2160">
        <v>7164</v>
      </c>
      <c r="M566" s="2161">
        <f>SUMIF('1 BL anterior'!B:B,L566,'1 BL anterior'!E:E)</f>
        <v>0</v>
      </c>
      <c r="N566" s="2160">
        <v>7165</v>
      </c>
      <c r="O566" s="2161">
        <f>SUMIF('1 BL anterior'!A:A,N566,'1 BL anterior'!E:E)</f>
        <v>0</v>
      </c>
      <c r="P566" s="2147"/>
      <c r="S566" s="866">
        <v>7164</v>
      </c>
      <c r="T566" s="866">
        <v>7165</v>
      </c>
      <c r="U566" s="866">
        <f t="shared" si="9"/>
        <v>7163</v>
      </c>
      <c r="AA566" s="2150"/>
      <c r="AB566" s="2150"/>
      <c r="AC566" s="2162">
        <f t="shared" si="10"/>
        <v>0</v>
      </c>
    </row>
    <row r="567" spans="1:29" ht="15">
      <c r="A567" s="2156"/>
      <c r="B567" s="2156"/>
      <c r="C567" s="2149" t="s">
        <v>3683</v>
      </c>
      <c r="D567" s="2149"/>
      <c r="E567" s="2149"/>
      <c r="F567" s="2149"/>
      <c r="G567" s="2149"/>
      <c r="H567" s="2149"/>
      <c r="I567" s="2149"/>
      <c r="J567" s="2149" t="s">
        <v>3534</v>
      </c>
      <c r="K567" s="2167"/>
      <c r="L567" s="2149" t="s">
        <v>3688</v>
      </c>
      <c r="M567" s="2167"/>
      <c r="N567" s="2149" t="s">
        <v>3786</v>
      </c>
      <c r="O567" s="2167"/>
      <c r="P567" s="2147"/>
      <c r="S567" s="866" t="s">
        <v>3688</v>
      </c>
      <c r="T567" s="866" t="s">
        <v>3786</v>
      </c>
      <c r="U567" s="866" t="str">
        <f t="shared" si="9"/>
        <v>Costo</v>
      </c>
      <c r="AA567" s="2150"/>
      <c r="AB567" s="2150"/>
      <c r="AC567" s="2162">
        <f t="shared" si="10"/>
        <v>0</v>
      </c>
    </row>
    <row r="568" spans="1:29" ht="15">
      <c r="A568" s="2156"/>
      <c r="B568" s="2156"/>
      <c r="C568" s="2156"/>
      <c r="D568" s="2158" t="s">
        <v>264</v>
      </c>
      <c r="E568" s="2158"/>
      <c r="F568" s="2158"/>
      <c r="G568" s="2158"/>
      <c r="H568" s="2158"/>
      <c r="I568" s="2158"/>
      <c r="J568" s="2160">
        <v>7166</v>
      </c>
      <c r="K568" s="2161">
        <f>SUMIF('1 BL anterior'!B:B,J568,'1 BL anterior'!E:E)</f>
        <v>0</v>
      </c>
      <c r="L568" s="2160">
        <v>7167</v>
      </c>
      <c r="M568" s="2161">
        <f>SUMIF('1 BL anterior'!B:B,L568,'1 BL anterior'!E:E)</f>
        <v>0</v>
      </c>
      <c r="N568" s="2160">
        <v>7168</v>
      </c>
      <c r="O568" s="2161">
        <f>SUMIF('1 BL anterior'!A:A,N568,'1 BL anterior'!E:E)</f>
        <v>0</v>
      </c>
      <c r="P568" s="2147"/>
      <c r="S568" s="866">
        <v>7167</v>
      </c>
      <c r="T568" s="866">
        <v>7168</v>
      </c>
      <c r="U568" s="866">
        <f t="shared" si="9"/>
        <v>7166</v>
      </c>
      <c r="AA568" s="2150"/>
      <c r="AB568" s="2150"/>
      <c r="AC568" s="2162">
        <f t="shared" si="10"/>
        <v>0</v>
      </c>
    </row>
    <row r="569" spans="1:29" ht="15">
      <c r="A569" s="2156"/>
      <c r="B569" s="2156"/>
      <c r="C569" s="2156"/>
      <c r="D569" s="2158" t="s">
        <v>265</v>
      </c>
      <c r="E569" s="2158"/>
      <c r="F569" s="2158"/>
      <c r="G569" s="2158"/>
      <c r="H569" s="2158"/>
      <c r="I569" s="2158"/>
      <c r="J569" s="2160">
        <v>7169</v>
      </c>
      <c r="K569" s="2161">
        <f>SUMIF('1 BL anterior'!B:B,J569,'1 BL anterior'!E:E)</f>
        <v>0</v>
      </c>
      <c r="L569" s="2160">
        <v>7170</v>
      </c>
      <c r="M569" s="2161">
        <f>SUMIF('1 BL anterior'!B:B,L569,'1 BL anterior'!E:E)</f>
        <v>0</v>
      </c>
      <c r="N569" s="2160">
        <v>7171</v>
      </c>
      <c r="O569" s="2161">
        <f>SUMIF('1 BL anterior'!A:A,N569,'1 BL anterior'!E:E)</f>
        <v>0</v>
      </c>
      <c r="P569" s="2147"/>
      <c r="S569" s="866">
        <v>7170</v>
      </c>
      <c r="T569" s="866">
        <v>7171</v>
      </c>
      <c r="U569" s="866">
        <f t="shared" ref="U569:U604" si="11">+J569</f>
        <v>7169</v>
      </c>
      <c r="AA569" s="2150"/>
      <c r="AB569" s="2150"/>
      <c r="AC569" s="2162">
        <f t="shared" ref="AC569:AC632" si="12">+K569+M569-AA569-AB569</f>
        <v>0</v>
      </c>
    </row>
    <row r="570" spans="1:29" ht="15">
      <c r="A570" s="2156"/>
      <c r="B570" s="2156"/>
      <c r="C570" s="2182" t="s">
        <v>1006</v>
      </c>
      <c r="D570" s="2183"/>
      <c r="E570" s="2183"/>
      <c r="F570" s="2183"/>
      <c r="G570" s="2183"/>
      <c r="H570" s="2183"/>
      <c r="I570" s="2183"/>
      <c r="J570" s="2149" t="s">
        <v>3534</v>
      </c>
      <c r="K570" s="2167"/>
      <c r="L570" s="2149" t="s">
        <v>3688</v>
      </c>
      <c r="M570" s="2167"/>
      <c r="N570" s="2149" t="s">
        <v>3786</v>
      </c>
      <c r="O570" s="2167"/>
      <c r="P570" s="2147"/>
      <c r="S570" s="866" t="s">
        <v>3688</v>
      </c>
      <c r="T570" s="866" t="s">
        <v>3786</v>
      </c>
      <c r="U570" s="866" t="str">
        <f t="shared" si="11"/>
        <v>Costo</v>
      </c>
      <c r="AA570" s="2150"/>
      <c r="AB570" s="2150"/>
      <c r="AC570" s="2162">
        <f t="shared" si="12"/>
        <v>0</v>
      </c>
    </row>
    <row r="571" spans="1:29" ht="15">
      <c r="A571" s="2156"/>
      <c r="B571" s="2156"/>
      <c r="C571" s="2156"/>
      <c r="D571" s="2172" t="s">
        <v>534</v>
      </c>
      <c r="E571" s="2173"/>
      <c r="F571" s="2173"/>
      <c r="G571" s="2173"/>
      <c r="H571" s="2173"/>
      <c r="I571" s="2209"/>
      <c r="J571" s="2160"/>
      <c r="L571" s="2160">
        <v>7173</v>
      </c>
      <c r="M571" s="2161">
        <f>SUMIF('1 BL anterior'!B:B,L571,'1 BL anterior'!E:E)</f>
        <v>0</v>
      </c>
      <c r="N571" s="2160">
        <v>7174</v>
      </c>
      <c r="O571" s="2161">
        <f>SUMIF('1 BL anterior'!A:A,N571,'1 BL anterior'!E:E)</f>
        <v>0</v>
      </c>
      <c r="P571" s="2147"/>
      <c r="S571" s="866">
        <v>7173</v>
      </c>
      <c r="T571" s="866">
        <v>7174</v>
      </c>
      <c r="U571" s="866">
        <f t="shared" si="11"/>
        <v>0</v>
      </c>
      <c r="AA571" s="2150"/>
      <c r="AB571" s="2150"/>
      <c r="AC571" s="2162">
        <f t="shared" si="12"/>
        <v>0</v>
      </c>
    </row>
    <row r="572" spans="1:29" ht="15">
      <c r="A572" s="2156"/>
      <c r="B572" s="2156"/>
      <c r="C572" s="2156"/>
      <c r="D572" s="2172" t="s">
        <v>207</v>
      </c>
      <c r="E572" s="2173"/>
      <c r="F572" s="2173" t="s">
        <v>2418</v>
      </c>
      <c r="G572" s="2173"/>
      <c r="H572" s="2173" t="s">
        <v>2418</v>
      </c>
      <c r="I572" s="2209"/>
      <c r="J572" s="2160"/>
      <c r="L572" s="2160">
        <v>7176</v>
      </c>
      <c r="M572" s="2161">
        <f>SUMIF('1 BL anterior'!B:B,L572,'1 BL anterior'!E:E)</f>
        <v>3555</v>
      </c>
      <c r="N572" s="2160">
        <v>7177</v>
      </c>
      <c r="O572" s="2161">
        <f>SUMIF('1 BL anterior'!A:A,N572,'1 BL anterior'!E:E)</f>
        <v>0</v>
      </c>
      <c r="P572" s="2147"/>
      <c r="S572" s="866">
        <v>7176</v>
      </c>
      <c r="T572" s="866">
        <v>7177</v>
      </c>
      <c r="U572" s="866">
        <f t="shared" si="11"/>
        <v>0</v>
      </c>
      <c r="AA572" s="2150"/>
      <c r="AB572" s="2150"/>
      <c r="AC572" s="2162">
        <f t="shared" si="12"/>
        <v>3555</v>
      </c>
    </row>
    <row r="573" spans="1:29" ht="15">
      <c r="A573" s="2156"/>
      <c r="B573" s="2156"/>
      <c r="C573" s="2156"/>
      <c r="D573" s="2172" t="s">
        <v>535</v>
      </c>
      <c r="E573" s="2173"/>
      <c r="F573" s="2173" t="s">
        <v>2418</v>
      </c>
      <c r="G573" s="2173"/>
      <c r="H573" s="2173" t="s">
        <v>2418</v>
      </c>
      <c r="I573" s="2209"/>
      <c r="J573" s="2160">
        <v>7178</v>
      </c>
      <c r="K573" s="2161">
        <f>SUMIF('1 BL anterior'!B:B,J573,'1 BL anterior'!E:E)</f>
        <v>14893.29</v>
      </c>
      <c r="L573" s="2160">
        <v>7179</v>
      </c>
      <c r="M573" s="2161">
        <f>SUMIF('1 BL anterior'!B:B,L573,'1 BL anterior'!E:E)</f>
        <v>0</v>
      </c>
      <c r="N573" s="2160">
        <v>7180</v>
      </c>
      <c r="O573" s="2161">
        <f>SUMIF('1 BL anterior'!A:A,N573,'1 BL anterior'!E:E)</f>
        <v>0</v>
      </c>
      <c r="P573" s="2147"/>
      <c r="S573" s="866">
        <v>7179</v>
      </c>
      <c r="T573" s="866">
        <v>7180</v>
      </c>
      <c r="U573" s="866">
        <f t="shared" si="11"/>
        <v>7178</v>
      </c>
      <c r="AA573" s="2150"/>
      <c r="AB573" s="2150"/>
      <c r="AC573" s="2162">
        <f t="shared" si="12"/>
        <v>14893.29</v>
      </c>
    </row>
    <row r="574" spans="1:29">
      <c r="A574" s="2156"/>
      <c r="B574" s="2156"/>
      <c r="C574" s="2156"/>
      <c r="D574" s="2172" t="s">
        <v>147</v>
      </c>
      <c r="E574" s="2173"/>
      <c r="F574" s="2173" t="s">
        <v>2418</v>
      </c>
      <c r="G574" s="2173"/>
      <c r="H574" s="2173" t="s">
        <v>2418</v>
      </c>
      <c r="I574" s="2209"/>
      <c r="J574" s="2160"/>
      <c r="L574" s="2160">
        <v>7182</v>
      </c>
      <c r="M574" s="2161">
        <f>SUMIF('1 BL anterior'!B:B,L574,'1 BL anterior'!E:E)</f>
        <v>0</v>
      </c>
      <c r="N574" s="2160">
        <v>7183</v>
      </c>
      <c r="O574" s="2161">
        <f>SUMIF('1 BL anterior'!A:A,N574,'1 BL anterior'!E:E)</f>
        <v>0</v>
      </c>
      <c r="P574" s="2210">
        <f>IF(M574&gt;=(M486*3%),"verifique",0)</f>
        <v>0</v>
      </c>
      <c r="Q574" s="2148" t="s">
        <v>4749</v>
      </c>
      <c r="R574" s="866" t="s">
        <v>4750</v>
      </c>
      <c r="S574" s="866">
        <v>7182</v>
      </c>
      <c r="T574" s="866">
        <v>7183</v>
      </c>
      <c r="U574" s="866">
        <f t="shared" si="11"/>
        <v>0</v>
      </c>
      <c r="AA574" s="2150"/>
      <c r="AB574" s="2150"/>
      <c r="AC574" s="2162">
        <f t="shared" si="12"/>
        <v>0</v>
      </c>
    </row>
    <row r="575" spans="1:29" ht="15">
      <c r="A575" s="2156"/>
      <c r="B575" s="2156"/>
      <c r="C575" s="2156"/>
      <c r="D575" s="2172" t="s">
        <v>536</v>
      </c>
      <c r="E575" s="2173"/>
      <c r="F575" s="2173" t="s">
        <v>2418</v>
      </c>
      <c r="G575" s="2173"/>
      <c r="H575" s="2173" t="s">
        <v>2418</v>
      </c>
      <c r="I575" s="2209"/>
      <c r="J575" s="2160"/>
      <c r="L575" s="2160">
        <v>7185</v>
      </c>
      <c r="M575" s="2161">
        <f>SUMIF('1 BL anterior'!B:B,L575,'1 BL anterior'!E:E)</f>
        <v>0</v>
      </c>
      <c r="N575" s="2160">
        <v>7186</v>
      </c>
      <c r="O575" s="2161">
        <f>SUMIF('1 BL anterior'!A:A,N575,'1 BL anterior'!E:E)</f>
        <v>0</v>
      </c>
      <c r="P575" s="2147"/>
      <c r="S575" s="866">
        <v>7185</v>
      </c>
      <c r="T575" s="866">
        <v>7186</v>
      </c>
      <c r="U575" s="866">
        <f t="shared" si="11"/>
        <v>0</v>
      </c>
      <c r="AA575" s="2150"/>
      <c r="AB575" s="2150"/>
      <c r="AC575" s="2162">
        <f t="shared" si="12"/>
        <v>0</v>
      </c>
    </row>
    <row r="576" spans="1:29" ht="15">
      <c r="A576" s="2156"/>
      <c r="B576" s="2156"/>
      <c r="C576" s="2156"/>
      <c r="D576" s="2172" t="s">
        <v>537</v>
      </c>
      <c r="E576" s="2173"/>
      <c r="F576" s="2173"/>
      <c r="G576" s="2173"/>
      <c r="H576" s="2173" t="s">
        <v>2418</v>
      </c>
      <c r="I576" s="2209"/>
      <c r="J576" s="2160"/>
      <c r="L576" s="2160">
        <v>7188</v>
      </c>
      <c r="M576" s="2161">
        <f>SUMIF('1 BL anterior'!B:B,L576,'1 BL anterior'!E:E)</f>
        <v>0</v>
      </c>
      <c r="N576" s="2160">
        <v>7189</v>
      </c>
      <c r="O576" s="2161">
        <f>SUMIF('1 BL anterior'!A:A,N576,'1 BL anterior'!E:E)</f>
        <v>0</v>
      </c>
      <c r="P576" s="2147"/>
      <c r="S576" s="866">
        <v>7188</v>
      </c>
      <c r="T576" s="866">
        <v>7189</v>
      </c>
      <c r="U576" s="866">
        <f t="shared" si="11"/>
        <v>0</v>
      </c>
      <c r="AA576" s="2150"/>
      <c r="AB576" s="2150"/>
      <c r="AC576" s="2162">
        <f t="shared" si="12"/>
        <v>0</v>
      </c>
    </row>
    <row r="577" spans="1:29" ht="15">
      <c r="A577" s="2156"/>
      <c r="B577" s="2156"/>
      <c r="C577" s="2156"/>
      <c r="D577" s="2172" t="s">
        <v>538</v>
      </c>
      <c r="E577" s="2173"/>
      <c r="F577" s="2173"/>
      <c r="G577" s="2173"/>
      <c r="H577" s="2173" t="s">
        <v>2418</v>
      </c>
      <c r="I577" s="2209"/>
      <c r="J577" s="2160">
        <v>7190</v>
      </c>
      <c r="K577" s="2161">
        <f>SUMIF('1 BL anterior'!B:B,J577,'1 BL anterior'!E:E)</f>
        <v>0</v>
      </c>
      <c r="L577" s="2160">
        <v>7191</v>
      </c>
      <c r="M577" s="2161">
        <f>SUMIF('1 BL anterior'!B:B,L577,'1 BL anterior'!E:E)</f>
        <v>303.17</v>
      </c>
      <c r="N577" s="2160">
        <v>7192</v>
      </c>
      <c r="O577" s="2205">
        <f>SUMIF('1 BL anterior'!A:A,N577,'1 BL anterior'!E:E)</f>
        <v>0</v>
      </c>
      <c r="P577" s="2147"/>
      <c r="Q577" s="2148" t="s">
        <v>4751</v>
      </c>
      <c r="S577" s="866">
        <v>7191</v>
      </c>
      <c r="T577" s="866">
        <v>7192</v>
      </c>
      <c r="U577" s="866">
        <f t="shared" si="11"/>
        <v>7190</v>
      </c>
      <c r="AA577" s="2150"/>
      <c r="AB577" s="2150"/>
      <c r="AC577" s="2162">
        <f t="shared" si="12"/>
        <v>303.17</v>
      </c>
    </row>
    <row r="578" spans="1:29" ht="15">
      <c r="A578" s="2156"/>
      <c r="B578" s="2156"/>
      <c r="C578" s="2156"/>
      <c r="D578" s="2172" t="s">
        <v>539</v>
      </c>
      <c r="E578" s="2173"/>
      <c r="F578" s="2173"/>
      <c r="G578" s="2173"/>
      <c r="H578" s="2173"/>
      <c r="I578" s="2209"/>
      <c r="J578" s="2160"/>
      <c r="L578" s="2160">
        <v>7194</v>
      </c>
      <c r="M578" s="2161">
        <f>SUMIF('1 BL anterior'!B:B,L578,'1 BL anterior'!E:E)</f>
        <v>0</v>
      </c>
      <c r="N578" s="2160">
        <v>7195</v>
      </c>
      <c r="O578" s="2161">
        <f>SUMIF('1 BL anterior'!A:A,N578,'1 BL anterior'!E:E)</f>
        <v>0</v>
      </c>
      <c r="P578" s="2147"/>
      <c r="S578" s="866">
        <v>7194</v>
      </c>
      <c r="T578" s="866">
        <v>7195</v>
      </c>
      <c r="U578" s="866">
        <f t="shared" si="11"/>
        <v>0</v>
      </c>
      <c r="AA578" s="2150"/>
      <c r="AB578" s="2150"/>
      <c r="AC578" s="2162">
        <f t="shared" si="12"/>
        <v>0</v>
      </c>
    </row>
    <row r="579" spans="1:29" ht="15">
      <c r="A579" s="2156"/>
      <c r="B579" s="2156"/>
      <c r="C579" s="2156"/>
      <c r="D579" s="2172" t="s">
        <v>3684</v>
      </c>
      <c r="E579" s="2173"/>
      <c r="F579" s="2173"/>
      <c r="G579" s="2173"/>
      <c r="H579" s="2173" t="s">
        <v>2418</v>
      </c>
      <c r="I579" s="2209"/>
      <c r="J579" s="2160">
        <v>7196</v>
      </c>
      <c r="K579" s="2161">
        <f>SUMIF('1 BL anterior'!B:B,J579,'1 BL anterior'!E:E)</f>
        <v>0</v>
      </c>
      <c r="L579" s="2160">
        <v>7197</v>
      </c>
      <c r="M579" s="2161">
        <f>SUMIF('1 BL anterior'!B:B,L579,'1 BL anterior'!E:E)</f>
        <v>0</v>
      </c>
      <c r="N579" s="2160">
        <v>7198</v>
      </c>
      <c r="O579" s="2205">
        <f>SUMIF('1 BL anterior'!A:A,N579,'1 BL anterior'!E:E)</f>
        <v>0</v>
      </c>
      <c r="P579" s="2147"/>
      <c r="Q579" s="2148" t="s">
        <v>4751</v>
      </c>
      <c r="S579" s="866">
        <v>7197</v>
      </c>
      <c r="T579" s="866">
        <v>7198</v>
      </c>
      <c r="U579" s="866">
        <f t="shared" si="11"/>
        <v>7196</v>
      </c>
      <c r="AA579" s="2150"/>
      <c r="AB579" s="2150"/>
      <c r="AC579" s="2162">
        <f t="shared" si="12"/>
        <v>0</v>
      </c>
    </row>
    <row r="580" spans="1:29" ht="15">
      <c r="A580" s="2156"/>
      <c r="B580" s="2156"/>
      <c r="C580" s="2156"/>
      <c r="D580" s="2172" t="s">
        <v>541</v>
      </c>
      <c r="E580" s="2173"/>
      <c r="F580" s="2173" t="s">
        <v>2418</v>
      </c>
      <c r="G580" s="2173"/>
      <c r="H580" s="2173" t="s">
        <v>2418</v>
      </c>
      <c r="I580" s="2209"/>
      <c r="J580" s="2160">
        <v>7199</v>
      </c>
      <c r="K580" s="2161">
        <f>SUMIF('1 BL anterior'!B:B,J580,'1 BL anterior'!E:E)</f>
        <v>0</v>
      </c>
      <c r="L580" s="2160">
        <v>7200</v>
      </c>
      <c r="M580" s="2161">
        <f>SUMIF('1 BL anterior'!B:B,L580,'1 BL anterior'!E:E)</f>
        <v>0</v>
      </c>
      <c r="N580" s="2160">
        <v>7201</v>
      </c>
      <c r="O580" s="2161">
        <f>SUMIF('1 BL anterior'!A:A,N580,'1 BL anterior'!E:E)</f>
        <v>0</v>
      </c>
      <c r="P580" s="2147"/>
      <c r="S580" s="866">
        <v>7200</v>
      </c>
      <c r="T580" s="866">
        <v>7201</v>
      </c>
      <c r="U580" s="866">
        <f t="shared" si="11"/>
        <v>7199</v>
      </c>
      <c r="AA580" s="2150"/>
      <c r="AB580" s="2150"/>
      <c r="AC580" s="2162">
        <f t="shared" si="12"/>
        <v>0</v>
      </c>
    </row>
    <row r="581" spans="1:29" ht="15">
      <c r="A581" s="2156"/>
      <c r="B581" s="2156"/>
      <c r="C581" s="2156"/>
      <c r="D581" s="2172" t="s">
        <v>542</v>
      </c>
      <c r="E581" s="2173"/>
      <c r="F581" s="2173"/>
      <c r="G581" s="2173"/>
      <c r="H581" s="2173" t="s">
        <v>2418</v>
      </c>
      <c r="I581" s="2209"/>
      <c r="J581" s="2160">
        <v>7202</v>
      </c>
      <c r="K581" s="2161">
        <f>SUMIF('1 BL anterior'!B:B,J581,'1 BL anterior'!E:E)</f>
        <v>0</v>
      </c>
      <c r="L581" s="2160">
        <v>7203</v>
      </c>
      <c r="M581" s="2161">
        <f>SUMIF('1 BL anterior'!B:B,L581,'1 BL anterior'!E:E)</f>
        <v>0</v>
      </c>
      <c r="N581" s="2160">
        <v>7204</v>
      </c>
      <c r="O581" s="2161">
        <f>SUMIF('1 BL anterior'!A:A,N581,'1 BL anterior'!E:E)</f>
        <v>0</v>
      </c>
      <c r="P581" s="2147"/>
      <c r="Q581" s="2148" t="s">
        <v>4752</v>
      </c>
      <c r="R581" s="866" t="s">
        <v>4753</v>
      </c>
      <c r="S581" s="866">
        <v>7203</v>
      </c>
      <c r="T581" s="866">
        <v>7204</v>
      </c>
      <c r="U581" s="866">
        <f t="shared" si="11"/>
        <v>7202</v>
      </c>
      <c r="AA581" s="2150"/>
      <c r="AB581" s="2150"/>
      <c r="AC581" s="2162">
        <f t="shared" si="12"/>
        <v>0</v>
      </c>
    </row>
    <row r="582" spans="1:29" ht="15">
      <c r="A582" s="2156"/>
      <c r="B582" s="2156"/>
      <c r="C582" s="2156"/>
      <c r="D582" s="2172" t="s">
        <v>543</v>
      </c>
      <c r="E582" s="2173"/>
      <c r="F582" s="2173"/>
      <c r="G582" s="2173"/>
      <c r="H582" s="2173"/>
      <c r="I582" s="2209"/>
      <c r="J582" s="2160">
        <v>7205</v>
      </c>
      <c r="K582" s="2161">
        <f>SUMIF('1 BL anterior'!B:B,J582,'1 BL anterior'!E:E)</f>
        <v>0</v>
      </c>
      <c r="L582" s="2160">
        <v>7206</v>
      </c>
      <c r="M582" s="2161">
        <f>SUMIF('1 BL anterior'!B:B,L582,'1 BL anterior'!E:E)</f>
        <v>0</v>
      </c>
      <c r="N582" s="2160">
        <v>7207</v>
      </c>
      <c r="O582" s="2161">
        <f>SUMIF('1 BL anterior'!A:A,N582,'1 BL anterior'!E:E)</f>
        <v>0</v>
      </c>
      <c r="P582" s="2147"/>
      <c r="S582" s="866">
        <v>7206</v>
      </c>
      <c r="T582" s="866">
        <v>7207</v>
      </c>
      <c r="U582" s="866">
        <f t="shared" si="11"/>
        <v>7205</v>
      </c>
      <c r="AA582" s="2150"/>
      <c r="AB582" s="2150"/>
      <c r="AC582" s="2162">
        <f t="shared" si="12"/>
        <v>0</v>
      </c>
    </row>
    <row r="583" spans="1:29" ht="15">
      <c r="A583" s="2156"/>
      <c r="B583" s="2156"/>
      <c r="C583" s="2156"/>
      <c r="D583" s="2172" t="s">
        <v>544</v>
      </c>
      <c r="E583" s="2173"/>
      <c r="F583" s="2173"/>
      <c r="G583" s="2173"/>
      <c r="H583" s="2173" t="s">
        <v>2418</v>
      </c>
      <c r="I583" s="2209"/>
      <c r="J583" s="2160">
        <v>7208</v>
      </c>
      <c r="K583" s="2161">
        <f>SUMIF('1 BL anterior'!B:B,J583,'1 BL anterior'!E:E)</f>
        <v>0</v>
      </c>
      <c r="L583" s="2160">
        <v>7209</v>
      </c>
      <c r="M583" s="2161">
        <f>SUMIF('1 BL anterior'!B:B,L583,'1 BL anterior'!E:E)</f>
        <v>0</v>
      </c>
      <c r="N583" s="2160">
        <v>7210</v>
      </c>
      <c r="O583" s="2205">
        <f>SUMIF('1 BL anterior'!A:A,N583,'1 BL anterior'!E:E)</f>
        <v>0</v>
      </c>
      <c r="P583" s="2147"/>
      <c r="Q583" s="2148" t="s">
        <v>4751</v>
      </c>
      <c r="S583" s="866">
        <v>7209</v>
      </c>
      <c r="T583" s="866">
        <v>7210</v>
      </c>
      <c r="U583" s="866">
        <f t="shared" si="11"/>
        <v>7208</v>
      </c>
      <c r="AA583" s="2150"/>
      <c r="AB583" s="2150"/>
      <c r="AC583" s="2162">
        <f t="shared" si="12"/>
        <v>0</v>
      </c>
    </row>
    <row r="584" spans="1:29" ht="15">
      <c r="A584" s="2156"/>
      <c r="B584" s="2156"/>
      <c r="C584" s="2156"/>
      <c r="D584" s="2211" t="s">
        <v>3685</v>
      </c>
      <c r="E584" s="2212"/>
      <c r="F584" s="2212"/>
      <c r="G584" s="2212"/>
      <c r="H584" s="2212"/>
      <c r="I584" s="2212"/>
      <c r="J584" s="2212"/>
      <c r="K584" s="2213"/>
      <c r="L584" s="2212"/>
      <c r="M584" s="2213"/>
      <c r="N584" s="2212"/>
      <c r="O584" s="2214"/>
      <c r="P584" s="2147"/>
      <c r="S584" s="866">
        <v>0</v>
      </c>
      <c r="T584" s="866">
        <v>0</v>
      </c>
      <c r="U584" s="866">
        <f t="shared" si="11"/>
        <v>0</v>
      </c>
      <c r="AA584" s="2150"/>
      <c r="AB584" s="2150"/>
      <c r="AC584" s="2162">
        <f t="shared" si="12"/>
        <v>0</v>
      </c>
    </row>
    <row r="585" spans="1:29" ht="15">
      <c r="A585" s="2156"/>
      <c r="B585" s="2156"/>
      <c r="C585" s="2156"/>
      <c r="D585" s="2156"/>
      <c r="E585" s="2192" t="s">
        <v>127</v>
      </c>
      <c r="F585" s="2193"/>
      <c r="G585" s="2193"/>
      <c r="H585" s="2193"/>
      <c r="I585" s="2215"/>
      <c r="J585" s="2149" t="s">
        <v>3534</v>
      </c>
      <c r="K585" s="2167"/>
      <c r="L585" s="2149" t="s">
        <v>3688</v>
      </c>
      <c r="M585" s="2167"/>
      <c r="N585" s="2149" t="s">
        <v>3786</v>
      </c>
      <c r="O585" s="2167"/>
      <c r="P585" s="2147"/>
      <c r="S585" s="866" t="s">
        <v>3688</v>
      </c>
      <c r="T585" s="866" t="s">
        <v>3786</v>
      </c>
      <c r="U585" s="866" t="str">
        <f t="shared" si="11"/>
        <v>Costo</v>
      </c>
      <c r="AA585" s="2150"/>
      <c r="AB585" s="2150"/>
      <c r="AC585" s="2162">
        <f t="shared" si="12"/>
        <v>0</v>
      </c>
    </row>
    <row r="586" spans="1:29" ht="15">
      <c r="A586" s="2156"/>
      <c r="B586" s="2156"/>
      <c r="C586" s="2156"/>
      <c r="D586" s="2156"/>
      <c r="E586" s="2156"/>
      <c r="F586" s="2172" t="s">
        <v>3653</v>
      </c>
      <c r="G586" s="2173"/>
      <c r="H586" s="2173"/>
      <c r="I586" s="2209"/>
      <c r="J586" s="2160">
        <v>7211</v>
      </c>
      <c r="K586" s="2161">
        <f>SUMIF('1 BL anterior'!B:B,J586,'1 BL anterior'!E:E)</f>
        <v>0</v>
      </c>
      <c r="L586" s="2160">
        <v>7212</v>
      </c>
      <c r="M586" s="2161">
        <f>SUMIF('1 BL anterior'!B:B,L586,'1 BL anterior'!E:E)</f>
        <v>0</v>
      </c>
      <c r="N586" s="2160">
        <v>7213</v>
      </c>
      <c r="O586" s="2161">
        <f>SUMIF('1 BL anterior'!A:A,N586,'1 BL anterior'!E:E)</f>
        <v>0</v>
      </c>
      <c r="P586" s="2147"/>
      <c r="S586" s="866">
        <v>7212</v>
      </c>
      <c r="T586" s="866">
        <v>7213</v>
      </c>
      <c r="U586" s="866">
        <f t="shared" si="11"/>
        <v>7211</v>
      </c>
      <c r="AA586" s="2150"/>
      <c r="AB586" s="2150"/>
      <c r="AC586" s="2162">
        <f t="shared" si="12"/>
        <v>0</v>
      </c>
    </row>
    <row r="587" spans="1:29" ht="15.75">
      <c r="A587" s="2156"/>
      <c r="B587" s="2156"/>
      <c r="C587" s="2156"/>
      <c r="D587" s="2156"/>
      <c r="E587" s="2156"/>
      <c r="F587" s="2172" t="s">
        <v>3413</v>
      </c>
      <c r="G587" s="2173"/>
      <c r="H587" s="2173"/>
      <c r="I587" s="2209"/>
      <c r="J587" s="2160">
        <v>7214</v>
      </c>
      <c r="K587" s="2161">
        <f>SUMIF('1 BL anterior'!B:B,J587,'1 BL anterior'!E:E)</f>
        <v>0</v>
      </c>
      <c r="L587" s="2160">
        <v>7215</v>
      </c>
      <c r="M587" s="2161">
        <f>SUMIF('1 BL anterior'!B:B,L587,'1 BL anterior'!E:E)</f>
        <v>0</v>
      </c>
      <c r="N587" s="2160">
        <v>7216</v>
      </c>
      <c r="O587" s="2161">
        <f>SUMIF('1 BL anterior'!A:A,N587,'1 BL anterior'!E:E)</f>
        <v>0</v>
      </c>
      <c r="P587" s="2147"/>
      <c r="Q587" s="2148" t="s">
        <v>4754</v>
      </c>
      <c r="R587" s="2199" t="s">
        <v>4755</v>
      </c>
      <c r="S587" s="866">
        <v>7215</v>
      </c>
      <c r="T587" s="866">
        <v>7216</v>
      </c>
      <c r="U587" s="866">
        <f t="shared" si="11"/>
        <v>7214</v>
      </c>
      <c r="AA587" s="2150"/>
      <c r="AB587" s="2150"/>
      <c r="AC587" s="2162">
        <f t="shared" si="12"/>
        <v>0</v>
      </c>
    </row>
    <row r="588" spans="1:29" ht="15">
      <c r="A588" s="2156"/>
      <c r="B588" s="2156"/>
      <c r="C588" s="2156"/>
      <c r="D588" s="2156"/>
      <c r="E588" s="2192" t="s">
        <v>128</v>
      </c>
      <c r="F588" s="2193"/>
      <c r="G588" s="2193"/>
      <c r="H588" s="2193"/>
      <c r="I588" s="2215"/>
      <c r="J588" s="2149" t="s">
        <v>3534</v>
      </c>
      <c r="K588" s="2167"/>
      <c r="L588" s="2149" t="s">
        <v>3688</v>
      </c>
      <c r="M588" s="2167"/>
      <c r="N588" s="2149" t="s">
        <v>3786</v>
      </c>
      <c r="O588" s="2167"/>
      <c r="P588" s="2147"/>
      <c r="S588" s="866" t="s">
        <v>3688</v>
      </c>
      <c r="T588" s="866" t="s">
        <v>3786</v>
      </c>
      <c r="U588" s="866" t="str">
        <f t="shared" si="11"/>
        <v>Costo</v>
      </c>
      <c r="AA588" s="2150"/>
      <c r="AB588" s="2150"/>
      <c r="AC588" s="2162">
        <f t="shared" si="12"/>
        <v>0</v>
      </c>
    </row>
    <row r="589" spans="1:29" ht="15">
      <c r="A589" s="2156"/>
      <c r="B589" s="2156"/>
      <c r="C589" s="2156"/>
      <c r="D589" s="2156"/>
      <c r="E589" s="2156"/>
      <c r="F589" s="2172" t="s">
        <v>3653</v>
      </c>
      <c r="G589" s="2173"/>
      <c r="H589" s="2173"/>
      <c r="I589" s="2209"/>
      <c r="J589" s="2160">
        <v>7217</v>
      </c>
      <c r="K589" s="2161">
        <f>SUMIF('1 BL anterior'!B:B,J589,'1 BL anterior'!E:E)</f>
        <v>0</v>
      </c>
      <c r="L589" s="2160">
        <v>7218</v>
      </c>
      <c r="M589" s="2161">
        <f>SUMIF('1 BL anterior'!B:B,L589,'1 BL anterior'!E:E)</f>
        <v>0</v>
      </c>
      <c r="N589" s="2160">
        <v>7219</v>
      </c>
      <c r="O589" s="2161">
        <f>SUMIF('1 BL anterior'!A:A,N589,'1 BL anterior'!E:E)</f>
        <v>0</v>
      </c>
      <c r="P589" s="2147"/>
      <c r="S589" s="866">
        <v>7218</v>
      </c>
      <c r="T589" s="866">
        <v>7219</v>
      </c>
      <c r="U589" s="866">
        <f t="shared" si="11"/>
        <v>7217</v>
      </c>
      <c r="AA589" s="2150"/>
      <c r="AB589" s="2150"/>
      <c r="AC589" s="2162">
        <f t="shared" si="12"/>
        <v>0</v>
      </c>
    </row>
    <row r="590" spans="1:29" ht="15">
      <c r="A590" s="2156"/>
      <c r="B590" s="2156"/>
      <c r="C590" s="2156"/>
      <c r="D590" s="2156"/>
      <c r="E590" s="2156"/>
      <c r="F590" s="2172" t="s">
        <v>3413</v>
      </c>
      <c r="G590" s="2173"/>
      <c r="H590" s="2173"/>
      <c r="I590" s="2209"/>
      <c r="J590" s="2160">
        <v>7220</v>
      </c>
      <c r="K590" s="2161">
        <f>SUMIF('1 BL anterior'!B:B,J590,'1 BL anterior'!E:E)</f>
        <v>0</v>
      </c>
      <c r="L590" s="2160">
        <v>7221</v>
      </c>
      <c r="M590" s="2161">
        <f>SUMIF('1 BL anterior'!B:B,L590,'1 BL anterior'!E:E)</f>
        <v>0</v>
      </c>
      <c r="N590" s="2160">
        <v>7222</v>
      </c>
      <c r="O590" s="2161">
        <f>SUMIF('1 BL anterior'!A:A,N590,'1 BL anterior'!E:E)</f>
        <v>0</v>
      </c>
      <c r="P590" s="2147"/>
      <c r="S590" s="866">
        <v>7221</v>
      </c>
      <c r="T590" s="866">
        <v>7222</v>
      </c>
      <c r="U590" s="866">
        <f t="shared" si="11"/>
        <v>7220</v>
      </c>
      <c r="AA590" s="2150"/>
      <c r="AB590" s="2150"/>
      <c r="AC590" s="2162">
        <f t="shared" si="12"/>
        <v>0</v>
      </c>
    </row>
    <row r="591" spans="1:29" ht="15">
      <c r="A591" s="2156"/>
      <c r="B591" s="2156"/>
      <c r="C591" s="2156"/>
      <c r="D591" s="2211" t="s">
        <v>3686</v>
      </c>
      <c r="E591" s="2212"/>
      <c r="F591" s="2212"/>
      <c r="G591" s="2212" t="s">
        <v>2418</v>
      </c>
      <c r="H591" s="2212"/>
      <c r="I591" s="2212"/>
      <c r="J591" s="2212"/>
      <c r="K591" s="2213"/>
      <c r="L591" s="2212"/>
      <c r="M591" s="2213"/>
      <c r="N591" s="2212"/>
      <c r="O591" s="2214"/>
      <c r="P591" s="2147"/>
      <c r="S591" s="866">
        <v>0</v>
      </c>
      <c r="T591" s="866">
        <v>0</v>
      </c>
      <c r="U591" s="866">
        <f t="shared" si="11"/>
        <v>0</v>
      </c>
      <c r="AA591" s="2150"/>
      <c r="AB591" s="2150"/>
      <c r="AC591" s="2162">
        <f t="shared" si="12"/>
        <v>0</v>
      </c>
    </row>
    <row r="592" spans="1:29" ht="15">
      <c r="A592" s="2156"/>
      <c r="B592" s="2156"/>
      <c r="C592" s="2156"/>
      <c r="D592" s="2156"/>
      <c r="E592" s="2192" t="s">
        <v>127</v>
      </c>
      <c r="F592" s="2193"/>
      <c r="G592" s="2193"/>
      <c r="H592" s="2193"/>
      <c r="I592" s="2215"/>
      <c r="J592" s="2149" t="s">
        <v>3534</v>
      </c>
      <c r="K592" s="2167"/>
      <c r="L592" s="2149" t="s">
        <v>3688</v>
      </c>
      <c r="M592" s="2167"/>
      <c r="N592" s="2149" t="s">
        <v>3786</v>
      </c>
      <c r="O592" s="2167"/>
      <c r="P592" s="2147"/>
      <c r="S592" s="866" t="s">
        <v>3688</v>
      </c>
      <c r="T592" s="866" t="s">
        <v>3786</v>
      </c>
      <c r="U592" s="866" t="str">
        <f t="shared" si="11"/>
        <v>Costo</v>
      </c>
      <c r="AA592" s="2150"/>
      <c r="AB592" s="2150"/>
      <c r="AC592" s="2162">
        <f t="shared" si="12"/>
        <v>0</v>
      </c>
    </row>
    <row r="593" spans="1:29" ht="15">
      <c r="A593" s="2156"/>
      <c r="B593" s="2156"/>
      <c r="C593" s="2156"/>
      <c r="D593" s="2156"/>
      <c r="E593" s="2156"/>
      <c r="F593" s="2172" t="s">
        <v>3653</v>
      </c>
      <c r="G593" s="2173"/>
      <c r="H593" s="2173"/>
      <c r="I593" s="2209"/>
      <c r="J593" s="2160">
        <v>7223</v>
      </c>
      <c r="K593" s="2161">
        <f>SUMIF('1 BL anterior'!B:B,J593,'1 BL anterior'!E:E)</f>
        <v>0</v>
      </c>
      <c r="L593" s="2160">
        <v>7224</v>
      </c>
      <c r="M593" s="2206">
        <f>SUMIF('1 BL anterior'!B:B,L593,'1 BL anterior'!E:E)</f>
        <v>0</v>
      </c>
      <c r="N593" s="2160">
        <v>7225</v>
      </c>
      <c r="O593" s="2205">
        <f>SUMIF('1 BL anterior'!A:A,N593,'1 BL anterior'!E:E)</f>
        <v>0</v>
      </c>
      <c r="P593" s="2147"/>
      <c r="Q593" s="2148" t="s">
        <v>4751</v>
      </c>
      <c r="S593" s="866">
        <v>7224</v>
      </c>
      <c r="T593" s="866">
        <v>7225</v>
      </c>
      <c r="U593" s="866">
        <f t="shared" si="11"/>
        <v>7223</v>
      </c>
      <c r="AA593" s="2150"/>
      <c r="AB593" s="2150"/>
      <c r="AC593" s="2162">
        <f t="shared" si="12"/>
        <v>0</v>
      </c>
    </row>
    <row r="594" spans="1:29" ht="15">
      <c r="A594" s="2156"/>
      <c r="B594" s="2156"/>
      <c r="C594" s="2156"/>
      <c r="D594" s="2156"/>
      <c r="E594" s="2156"/>
      <c r="F594" s="2172" t="s">
        <v>3413</v>
      </c>
      <c r="G594" s="2173"/>
      <c r="H594" s="2173"/>
      <c r="I594" s="2209"/>
      <c r="J594" s="2160">
        <v>7226</v>
      </c>
      <c r="K594" s="2161">
        <f>SUMIF('1 BL anterior'!B:B,J594,'1 BL anterior'!E:E)</f>
        <v>0</v>
      </c>
      <c r="L594" s="2160">
        <v>7227</v>
      </c>
      <c r="M594" s="2161">
        <f>SUMIF('1 BL anterior'!B:B,L594,'1 BL anterior'!E:E)</f>
        <v>0</v>
      </c>
      <c r="N594" s="2160">
        <v>7228</v>
      </c>
      <c r="O594" s="2161">
        <f>SUMIF('1 BL anterior'!A:A,N594,'1 BL anterior'!E:E)</f>
        <v>0</v>
      </c>
      <c r="P594" s="2147"/>
      <c r="S594" s="866">
        <v>7227</v>
      </c>
      <c r="T594" s="866">
        <v>7228</v>
      </c>
      <c r="U594" s="866">
        <f t="shared" si="11"/>
        <v>7226</v>
      </c>
      <c r="AA594" s="2150"/>
      <c r="AB594" s="2150"/>
      <c r="AC594" s="2162">
        <f t="shared" si="12"/>
        <v>0</v>
      </c>
    </row>
    <row r="595" spans="1:29" ht="15">
      <c r="A595" s="2156"/>
      <c r="B595" s="2156"/>
      <c r="C595" s="2156"/>
      <c r="D595" s="2156"/>
      <c r="E595" s="2192" t="s">
        <v>128</v>
      </c>
      <c r="F595" s="2193"/>
      <c r="G595" s="2193"/>
      <c r="H595" s="2193"/>
      <c r="I595" s="2215"/>
      <c r="J595" s="2149" t="s">
        <v>3534</v>
      </c>
      <c r="K595" s="2167"/>
      <c r="L595" s="2149" t="s">
        <v>3688</v>
      </c>
      <c r="M595" s="2167"/>
      <c r="N595" s="2149" t="s">
        <v>3786</v>
      </c>
      <c r="O595" s="2167"/>
      <c r="P595" s="2147"/>
      <c r="S595" s="866" t="s">
        <v>3688</v>
      </c>
      <c r="T595" s="866" t="s">
        <v>3786</v>
      </c>
      <c r="U595" s="866" t="str">
        <f t="shared" si="11"/>
        <v>Costo</v>
      </c>
      <c r="AA595" s="2150"/>
      <c r="AB595" s="2150"/>
      <c r="AC595" s="2162">
        <f t="shared" si="12"/>
        <v>0</v>
      </c>
    </row>
    <row r="596" spans="1:29" ht="15">
      <c r="A596" s="2156"/>
      <c r="B596" s="2156"/>
      <c r="C596" s="2156"/>
      <c r="D596" s="2156"/>
      <c r="E596" s="2156"/>
      <c r="F596" s="2172" t="s">
        <v>3653</v>
      </c>
      <c r="G596" s="2173"/>
      <c r="H596" s="2173"/>
      <c r="I596" s="2209"/>
      <c r="J596" s="2160">
        <v>7229</v>
      </c>
      <c r="K596" s="2161">
        <f>SUMIF('1 BL anterior'!B:B,J596,'1 BL anterior'!E:E)</f>
        <v>0</v>
      </c>
      <c r="L596" s="2160">
        <v>7230</v>
      </c>
      <c r="M596" s="2161">
        <f>SUMIF('1 BL anterior'!B:B,L596,'1 BL anterior'!E:E)</f>
        <v>0</v>
      </c>
      <c r="N596" s="2160">
        <v>7231</v>
      </c>
      <c r="O596" s="2161">
        <f>SUMIF('1 BL anterior'!A:A,N596,'1 BL anterior'!E:E)</f>
        <v>0</v>
      </c>
      <c r="P596" s="2147"/>
      <c r="S596" s="866">
        <v>7230</v>
      </c>
      <c r="T596" s="866">
        <v>7231</v>
      </c>
      <c r="U596" s="866">
        <f t="shared" si="11"/>
        <v>7229</v>
      </c>
      <c r="AA596" s="2150"/>
      <c r="AB596" s="2150"/>
      <c r="AC596" s="2162">
        <f t="shared" si="12"/>
        <v>0</v>
      </c>
    </row>
    <row r="597" spans="1:29" ht="15">
      <c r="A597" s="2156"/>
      <c r="B597" s="2156"/>
      <c r="C597" s="2156"/>
      <c r="D597" s="2156"/>
      <c r="E597" s="2156"/>
      <c r="F597" s="2172" t="s">
        <v>3413</v>
      </c>
      <c r="G597" s="2173"/>
      <c r="H597" s="2173"/>
      <c r="I597" s="2209"/>
      <c r="J597" s="2160">
        <v>7232</v>
      </c>
      <c r="K597" s="2161">
        <f>SUMIF('1 BL anterior'!B:B,J597,'1 BL anterior'!E:E)</f>
        <v>0</v>
      </c>
      <c r="L597" s="2160">
        <v>7233</v>
      </c>
      <c r="M597" s="2161">
        <f>SUMIF('1 BL anterior'!B:B,L597,'1 BL anterior'!E:E)</f>
        <v>0</v>
      </c>
      <c r="N597" s="2160">
        <v>7234</v>
      </c>
      <c r="O597" s="2161">
        <f>SUMIF('1 BL anterior'!A:A,N597,'1 BL anterior'!E:E)</f>
        <v>0</v>
      </c>
      <c r="P597" s="2147"/>
      <c r="S597" s="866">
        <v>7233</v>
      </c>
      <c r="T597" s="866">
        <v>7234</v>
      </c>
      <c r="U597" s="866">
        <f t="shared" si="11"/>
        <v>7232</v>
      </c>
      <c r="AA597" s="2150"/>
      <c r="AB597" s="2150"/>
      <c r="AC597" s="2162">
        <f t="shared" si="12"/>
        <v>0</v>
      </c>
    </row>
    <row r="598" spans="1:29" ht="15">
      <c r="A598" s="2156"/>
      <c r="B598" s="2156"/>
      <c r="C598" s="2156"/>
      <c r="D598" s="2172" t="s">
        <v>551</v>
      </c>
      <c r="E598" s="2173"/>
      <c r="F598" s="2173"/>
      <c r="G598" s="2173"/>
      <c r="H598" s="2173"/>
      <c r="I598" s="2209"/>
      <c r="J598" s="2160">
        <v>7235</v>
      </c>
      <c r="K598" s="2161">
        <f>SUMIF('1 BL anterior'!B:B,J598,'1 BL anterior'!E:E)</f>
        <v>0</v>
      </c>
      <c r="L598" s="2160">
        <v>7236</v>
      </c>
      <c r="M598" s="2161">
        <f>SUMIF('1 BL anterior'!B:B,L598,'1 BL anterior'!E:E)</f>
        <v>0</v>
      </c>
      <c r="N598" s="2160">
        <v>7237</v>
      </c>
      <c r="O598" s="2161">
        <f>SUMIF('1 BL anterior'!A:A,N598,'1 BL anterior'!E:E)</f>
        <v>0</v>
      </c>
      <c r="P598" s="2147"/>
      <c r="S598" s="866">
        <v>7236</v>
      </c>
      <c r="T598" s="866">
        <v>7237</v>
      </c>
      <c r="U598" s="866">
        <f t="shared" si="11"/>
        <v>7235</v>
      </c>
      <c r="AA598" s="2150"/>
      <c r="AB598" s="2150"/>
      <c r="AC598" s="2162">
        <f t="shared" si="12"/>
        <v>0</v>
      </c>
    </row>
    <row r="599" spans="1:29" ht="15">
      <c r="A599" s="2156"/>
      <c r="B599" s="2156"/>
      <c r="C599" s="2156"/>
      <c r="D599" s="2172" t="s">
        <v>3687</v>
      </c>
      <c r="E599" s="2173"/>
      <c r="F599" s="2173"/>
      <c r="G599" s="2173"/>
      <c r="H599" s="2173"/>
      <c r="I599" s="2209"/>
      <c r="J599" s="2160">
        <v>7238</v>
      </c>
      <c r="K599" s="2161">
        <f>SUMIF('1 BL anterior'!B:B,J599,'1 BL anterior'!E:E)</f>
        <v>0</v>
      </c>
      <c r="L599" s="2160">
        <v>7239</v>
      </c>
      <c r="M599" s="2161">
        <f>SUMIF('1 BL anterior'!B:B,L599,'1 BL anterior'!E:E)</f>
        <v>0</v>
      </c>
      <c r="N599" s="2160">
        <v>7240</v>
      </c>
      <c r="O599" s="2161">
        <f>SUMIF('1 BL anterior'!A:A,N599,'1 BL anterior'!E:E)</f>
        <v>0</v>
      </c>
      <c r="P599" s="2147"/>
      <c r="S599" s="866">
        <v>7239</v>
      </c>
      <c r="T599" s="866">
        <v>7240</v>
      </c>
      <c r="U599" s="866">
        <f t="shared" si="11"/>
        <v>7238</v>
      </c>
      <c r="AA599" s="2150"/>
      <c r="AB599" s="2150"/>
      <c r="AC599" s="2162">
        <f t="shared" si="12"/>
        <v>0</v>
      </c>
    </row>
    <row r="600" spans="1:29" ht="15">
      <c r="A600" s="2156"/>
      <c r="B600" s="2156"/>
      <c r="C600" s="2156"/>
      <c r="D600" s="2172" t="s">
        <v>553</v>
      </c>
      <c r="E600" s="2173"/>
      <c r="F600" s="2173"/>
      <c r="G600" s="2173"/>
      <c r="H600" s="2173"/>
      <c r="I600" s="2209"/>
      <c r="J600" s="2160">
        <v>7241</v>
      </c>
      <c r="K600" s="2161">
        <f>SUMIF('1 BL anterior'!B:B,J600,'1 BL anterior'!E:E)</f>
        <v>0</v>
      </c>
      <c r="L600" s="2160">
        <v>7242</v>
      </c>
      <c r="M600" s="2161">
        <f>SUMIF('1 BL anterior'!B:B,L600,'1 BL anterior'!E:E)</f>
        <v>525.68000000000006</v>
      </c>
      <c r="N600" s="2160">
        <v>7243</v>
      </c>
      <c r="O600" s="2161">
        <f>SUMIF('1 BL anterior'!A:A,N600,'1 BL anterior'!E:E)</f>
        <v>0</v>
      </c>
      <c r="P600" s="2147"/>
      <c r="S600" s="866">
        <v>7242</v>
      </c>
      <c r="T600" s="866">
        <v>7243</v>
      </c>
      <c r="U600" s="866">
        <f t="shared" si="11"/>
        <v>7241</v>
      </c>
      <c r="AA600" s="2150"/>
      <c r="AB600" s="2150"/>
      <c r="AC600" s="2162">
        <f t="shared" si="12"/>
        <v>525.68000000000006</v>
      </c>
    </row>
    <row r="601" spans="1:29" ht="15">
      <c r="A601" s="2156"/>
      <c r="B601" s="2156"/>
      <c r="C601" s="2156"/>
      <c r="D601" s="2172" t="s">
        <v>554</v>
      </c>
      <c r="E601" s="2173"/>
      <c r="F601" s="2173"/>
      <c r="G601" s="2173"/>
      <c r="H601" s="2173"/>
      <c r="I601" s="2209"/>
      <c r="J601" s="2160"/>
      <c r="L601" s="2160">
        <v>7245</v>
      </c>
      <c r="M601" s="2161">
        <f>SUMIF('1 BL anterior'!B:B,L601,'1 BL anterior'!E:E)</f>
        <v>0</v>
      </c>
      <c r="N601" s="2160">
        <v>7246</v>
      </c>
      <c r="O601" s="2161">
        <f>SUMIF('1 BL anterior'!A:A,N601,'1 BL anterior'!E:E)</f>
        <v>0</v>
      </c>
      <c r="P601" s="2147"/>
      <c r="S601" s="866">
        <v>7245</v>
      </c>
      <c r="T601" s="866">
        <v>7246</v>
      </c>
      <c r="U601" s="866">
        <f t="shared" si="11"/>
        <v>0</v>
      </c>
      <c r="AA601" s="2150"/>
      <c r="AB601" s="2150"/>
      <c r="AC601" s="2162">
        <f t="shared" si="12"/>
        <v>0</v>
      </c>
    </row>
    <row r="602" spans="1:29" ht="15">
      <c r="A602" s="2156"/>
      <c r="B602" s="2156"/>
      <c r="C602" s="2156"/>
      <c r="D602" s="2172" t="s">
        <v>238</v>
      </c>
      <c r="E602" s="2173"/>
      <c r="F602" s="2173"/>
      <c r="G602" s="2173"/>
      <c r="H602" s="2173" t="s">
        <v>2418</v>
      </c>
      <c r="I602" s="2209"/>
      <c r="J602" s="2160">
        <v>7247</v>
      </c>
      <c r="K602" s="2161">
        <f>SUMIF('1 BL anterior'!B:B,J602,'1 BL anterior'!E:E)</f>
        <v>0</v>
      </c>
      <c r="L602" s="2160">
        <v>7248</v>
      </c>
      <c r="M602" s="2161">
        <f>SUMIF('1 BL anterior'!B:B,L602,'1 BL anterior'!E:E)</f>
        <v>277.08999999999997</v>
      </c>
      <c r="N602" s="2160">
        <v>7249</v>
      </c>
      <c r="O602" s="2205">
        <f>SUMIF('1 BL anterior'!A:A,N602,'1 BL anterior'!E:E)</f>
        <v>0</v>
      </c>
      <c r="P602" s="2147"/>
      <c r="R602" s="938"/>
      <c r="S602" s="866">
        <v>7248</v>
      </c>
      <c r="T602" s="866">
        <v>7249</v>
      </c>
      <c r="U602" s="866">
        <f t="shared" si="11"/>
        <v>7247</v>
      </c>
      <c r="AA602" s="2150"/>
      <c r="AB602" s="2150"/>
      <c r="AC602" s="2162">
        <f t="shared" si="12"/>
        <v>277.08999999999997</v>
      </c>
    </row>
    <row r="603" spans="1:29" ht="15">
      <c r="A603" s="2156"/>
      <c r="B603" s="2156"/>
      <c r="C603" s="2182" t="s">
        <v>3690</v>
      </c>
      <c r="D603" s="2183"/>
      <c r="E603" s="2183"/>
      <c r="F603" s="2183"/>
      <c r="G603" s="2183"/>
      <c r="H603" s="2183"/>
      <c r="I603" s="2183"/>
      <c r="J603" s="2183"/>
      <c r="K603" s="2184"/>
      <c r="L603" s="2183"/>
      <c r="M603" s="2184"/>
      <c r="N603" s="2183"/>
      <c r="O603" s="2185"/>
      <c r="P603" s="2147"/>
      <c r="S603" s="866">
        <v>0</v>
      </c>
      <c r="T603" s="866">
        <v>0</v>
      </c>
      <c r="U603" s="866">
        <f t="shared" si="11"/>
        <v>0</v>
      </c>
      <c r="AA603" s="2150"/>
      <c r="AB603" s="2150"/>
      <c r="AC603" s="2162">
        <f t="shared" si="12"/>
        <v>0</v>
      </c>
    </row>
    <row r="604" spans="1:29" ht="15">
      <c r="A604" s="2156"/>
      <c r="B604" s="2156"/>
      <c r="C604" s="2156"/>
      <c r="D604" s="2154" t="s">
        <v>139</v>
      </c>
      <c r="E604" s="2154"/>
      <c r="F604" s="2154"/>
      <c r="G604" s="2154"/>
      <c r="H604" s="2154"/>
      <c r="I604" s="2154"/>
      <c r="J604" s="2154"/>
      <c r="K604" s="2155"/>
      <c r="L604" s="2154"/>
      <c r="M604" s="2155"/>
      <c r="N604" s="2154"/>
      <c r="O604" s="2155"/>
      <c r="P604" s="2147"/>
      <c r="S604" s="866">
        <v>0</v>
      </c>
      <c r="T604" s="866">
        <v>0</v>
      </c>
      <c r="U604" s="866">
        <f t="shared" si="11"/>
        <v>0</v>
      </c>
      <c r="AA604" s="2150"/>
      <c r="AB604" s="2150"/>
      <c r="AC604" s="2162">
        <f t="shared" si="12"/>
        <v>0</v>
      </c>
    </row>
    <row r="605" spans="1:29" ht="15">
      <c r="A605" s="2156"/>
      <c r="B605" s="2156"/>
      <c r="C605" s="2156"/>
      <c r="D605" s="2156"/>
      <c r="E605" s="2154" t="s">
        <v>3652</v>
      </c>
      <c r="F605" s="2154"/>
      <c r="G605" s="2154"/>
      <c r="H605" s="2154"/>
      <c r="I605" s="2154"/>
      <c r="J605" s="2154"/>
      <c r="K605" s="2155"/>
      <c r="L605" s="2154"/>
      <c r="M605" s="2155"/>
      <c r="N605" s="2154"/>
      <c r="O605" s="2155"/>
      <c r="P605" s="2147"/>
      <c r="S605" s="866">
        <v>0</v>
      </c>
      <c r="T605" s="866">
        <v>0</v>
      </c>
      <c r="AA605" s="2150"/>
      <c r="AB605" s="2150"/>
      <c r="AC605" s="2162">
        <f t="shared" si="12"/>
        <v>0</v>
      </c>
    </row>
    <row r="606" spans="1:29" ht="15">
      <c r="A606" s="2156"/>
      <c r="B606" s="2156"/>
      <c r="C606" s="2156"/>
      <c r="D606" s="2156"/>
      <c r="E606" s="2156"/>
      <c r="F606" s="2149" t="s">
        <v>127</v>
      </c>
      <c r="G606" s="2149"/>
      <c r="H606" s="2149"/>
      <c r="I606" s="2149"/>
      <c r="J606" s="2149"/>
      <c r="K606" s="2167"/>
      <c r="L606" s="2149" t="s">
        <v>3688</v>
      </c>
      <c r="M606" s="2167"/>
      <c r="N606" s="2149" t="s">
        <v>3786</v>
      </c>
      <c r="O606" s="2167"/>
      <c r="P606" s="2147"/>
      <c r="S606" s="866" t="s">
        <v>3688</v>
      </c>
      <c r="T606" s="866" t="s">
        <v>3786</v>
      </c>
      <c r="AA606" s="2150"/>
      <c r="AB606" s="2150"/>
      <c r="AC606" s="2162">
        <f t="shared" si="12"/>
        <v>0</v>
      </c>
    </row>
    <row r="607" spans="1:29" ht="15">
      <c r="A607" s="2156"/>
      <c r="B607" s="2156"/>
      <c r="C607" s="2156"/>
      <c r="D607" s="2156"/>
      <c r="E607" s="2156"/>
      <c r="F607" s="2156"/>
      <c r="G607" s="2158" t="s">
        <v>3653</v>
      </c>
      <c r="H607" s="2158"/>
      <c r="I607" s="2158"/>
      <c r="J607" s="2158"/>
      <c r="K607" s="2159"/>
      <c r="L607" s="2160">
        <v>7251</v>
      </c>
      <c r="M607" s="2161">
        <f>SUMIF('1 BL anterior'!B:B,L607,'1 BL anterior'!E:E)</f>
        <v>0</v>
      </c>
      <c r="N607" s="2160">
        <v>7252</v>
      </c>
      <c r="O607" s="2161">
        <f>SUMIF('1 BL anterior'!A:A,N607,'1 BL anterior'!E:E)</f>
        <v>0</v>
      </c>
      <c r="P607" s="2147"/>
      <c r="S607" s="866">
        <v>7251</v>
      </c>
      <c r="T607" s="866">
        <v>7252</v>
      </c>
      <c r="AA607" s="2150"/>
      <c r="AB607" s="2150"/>
      <c r="AC607" s="2162">
        <f t="shared" si="12"/>
        <v>0</v>
      </c>
    </row>
    <row r="608" spans="1:29" ht="15">
      <c r="A608" s="2156"/>
      <c r="B608" s="2156"/>
      <c r="C608" s="2156"/>
      <c r="D608" s="2156"/>
      <c r="E608" s="2156"/>
      <c r="F608" s="2156"/>
      <c r="G608" s="2158" t="s">
        <v>3413</v>
      </c>
      <c r="H608" s="2158"/>
      <c r="I608" s="2158"/>
      <c r="J608" s="2158"/>
      <c r="K608" s="2159"/>
      <c r="L608" s="2160">
        <v>7254</v>
      </c>
      <c r="M608" s="2161">
        <f>SUMIF('1 BL anterior'!B:B,L608,'1 BL anterior'!E:E)</f>
        <v>0</v>
      </c>
      <c r="N608" s="2160">
        <v>7255</v>
      </c>
      <c r="O608" s="2161">
        <f>SUMIF('1 BL anterior'!A:A,N608,'1 BL anterior'!E:E)</f>
        <v>0</v>
      </c>
      <c r="P608" s="2147"/>
      <c r="S608" s="866">
        <v>7254</v>
      </c>
      <c r="T608" s="866">
        <v>7255</v>
      </c>
      <c r="AA608" s="2150"/>
      <c r="AB608" s="2150"/>
      <c r="AC608" s="2162">
        <f t="shared" si="12"/>
        <v>0</v>
      </c>
    </row>
    <row r="609" spans="1:29" ht="15">
      <c r="A609" s="2156"/>
      <c r="B609" s="2156"/>
      <c r="C609" s="2156"/>
      <c r="D609" s="2156"/>
      <c r="E609" s="2156"/>
      <c r="F609" s="2149" t="s">
        <v>128</v>
      </c>
      <c r="G609" s="2149"/>
      <c r="H609" s="2149"/>
      <c r="I609" s="2149"/>
      <c r="J609" s="2149"/>
      <c r="K609" s="2167"/>
      <c r="L609" s="2149" t="s">
        <v>3688</v>
      </c>
      <c r="M609" s="2167"/>
      <c r="N609" s="2149" t="s">
        <v>3786</v>
      </c>
      <c r="O609" s="2167"/>
      <c r="P609" s="2147"/>
      <c r="S609" s="866" t="s">
        <v>3688</v>
      </c>
      <c r="T609" s="866" t="s">
        <v>3786</v>
      </c>
      <c r="AA609" s="2150"/>
      <c r="AB609" s="2150"/>
      <c r="AC609" s="2162">
        <f t="shared" si="12"/>
        <v>0</v>
      </c>
    </row>
    <row r="610" spans="1:29" ht="15">
      <c r="A610" s="2156"/>
      <c r="B610" s="2156"/>
      <c r="C610" s="2156"/>
      <c r="D610" s="2156"/>
      <c r="E610" s="2156"/>
      <c r="F610" s="2156"/>
      <c r="G610" s="2158" t="s">
        <v>3653</v>
      </c>
      <c r="H610" s="2158"/>
      <c r="I610" s="2158"/>
      <c r="J610" s="2158"/>
      <c r="K610" s="2159"/>
      <c r="L610" s="2160">
        <v>7257</v>
      </c>
      <c r="M610" s="2161">
        <f>SUMIF('1 BL anterior'!B:B,L610,'1 BL anterior'!E:E)</f>
        <v>0</v>
      </c>
      <c r="N610" s="2160">
        <v>7258</v>
      </c>
      <c r="O610" s="2161">
        <f>SUMIF('1 BL anterior'!A:A,N610,'1 BL anterior'!E:E)</f>
        <v>0</v>
      </c>
      <c r="P610" s="2147"/>
      <c r="S610" s="866">
        <v>7257</v>
      </c>
      <c r="T610" s="866">
        <v>7258</v>
      </c>
      <c r="AA610" s="2150"/>
      <c r="AB610" s="2150"/>
      <c r="AC610" s="2162">
        <f t="shared" si="12"/>
        <v>0</v>
      </c>
    </row>
    <row r="611" spans="1:29" ht="15">
      <c r="A611" s="2156"/>
      <c r="B611" s="2156"/>
      <c r="C611" s="2156"/>
      <c r="D611" s="2156"/>
      <c r="E611" s="2156"/>
      <c r="F611" s="2156"/>
      <c r="G611" s="2158" t="s">
        <v>3413</v>
      </c>
      <c r="H611" s="2158"/>
      <c r="I611" s="2158"/>
      <c r="J611" s="2158"/>
      <c r="K611" s="2159"/>
      <c r="L611" s="2160">
        <v>7260</v>
      </c>
      <c r="M611" s="2161">
        <f>SUMIF('1 BL anterior'!B:B,L611,'1 BL anterior'!E:E)</f>
        <v>0</v>
      </c>
      <c r="N611" s="2160">
        <v>7261</v>
      </c>
      <c r="O611" s="2161">
        <f>SUMIF('1 BL anterior'!A:A,N611,'1 BL anterior'!E:E)</f>
        <v>0</v>
      </c>
      <c r="P611" s="2147"/>
      <c r="S611" s="866">
        <v>7260</v>
      </c>
      <c r="T611" s="866">
        <v>7261</v>
      </c>
      <c r="AA611" s="2150"/>
      <c r="AB611" s="2150"/>
      <c r="AC611" s="2162">
        <f t="shared" si="12"/>
        <v>0</v>
      </c>
    </row>
    <row r="612" spans="1:29" ht="15">
      <c r="A612" s="2156"/>
      <c r="B612" s="2156"/>
      <c r="C612" s="2156"/>
      <c r="D612" s="2156"/>
      <c r="E612" s="2149" t="s">
        <v>3691</v>
      </c>
      <c r="F612" s="2149"/>
      <c r="G612" s="2149"/>
      <c r="H612" s="2149"/>
      <c r="I612" s="2149"/>
      <c r="J612" s="2149"/>
      <c r="K612" s="2167"/>
      <c r="L612" s="2149"/>
      <c r="M612" s="2167"/>
      <c r="N612" s="2149"/>
      <c r="O612" s="2167"/>
      <c r="P612" s="2147"/>
      <c r="S612" s="866">
        <v>0</v>
      </c>
      <c r="T612" s="866">
        <v>0</v>
      </c>
      <c r="AA612" s="2150"/>
      <c r="AB612" s="2150"/>
      <c r="AC612" s="2162">
        <f t="shared" si="12"/>
        <v>0</v>
      </c>
    </row>
    <row r="613" spans="1:29" ht="15">
      <c r="A613" s="2156"/>
      <c r="B613" s="2156"/>
      <c r="C613" s="2156"/>
      <c r="D613" s="2156"/>
      <c r="E613" s="2156"/>
      <c r="F613" s="2149" t="s">
        <v>127</v>
      </c>
      <c r="G613" s="2149"/>
      <c r="H613" s="2149"/>
      <c r="I613" s="2149"/>
      <c r="J613" s="2149"/>
      <c r="K613" s="2167"/>
      <c r="L613" s="2149" t="s">
        <v>3688</v>
      </c>
      <c r="M613" s="2167"/>
      <c r="N613" s="2149" t="s">
        <v>3786</v>
      </c>
      <c r="O613" s="2167"/>
      <c r="P613" s="2147"/>
      <c r="S613" s="866" t="s">
        <v>3688</v>
      </c>
      <c r="T613" s="866" t="s">
        <v>3786</v>
      </c>
      <c r="AA613" s="2150"/>
      <c r="AB613" s="2150"/>
      <c r="AC613" s="2162">
        <f t="shared" si="12"/>
        <v>0</v>
      </c>
    </row>
    <row r="614" spans="1:29" ht="15">
      <c r="A614" s="2156"/>
      <c r="B614" s="2156"/>
      <c r="C614" s="2156"/>
      <c r="D614" s="2156"/>
      <c r="E614" s="2156"/>
      <c r="F614" s="2156"/>
      <c r="G614" s="2158" t="s">
        <v>3653</v>
      </c>
      <c r="H614" s="2158"/>
      <c r="I614" s="2158"/>
      <c r="J614" s="2158"/>
      <c r="K614" s="2159"/>
      <c r="L614" s="2160">
        <v>7263</v>
      </c>
      <c r="M614" s="2161">
        <f>SUMIF('1 BL anterior'!B:B,L614,'1 BL anterior'!E:E)</f>
        <v>0</v>
      </c>
      <c r="N614" s="2160">
        <v>7264</v>
      </c>
      <c r="O614" s="2161">
        <f>SUMIF('1 BL anterior'!A:A,N614,'1 BL anterior'!E:E)</f>
        <v>0</v>
      </c>
      <c r="P614" s="2147"/>
      <c r="S614" s="866">
        <v>7263</v>
      </c>
      <c r="T614" s="866">
        <v>7264</v>
      </c>
      <c r="AA614" s="2150"/>
      <c r="AB614" s="2150"/>
      <c r="AC614" s="2162">
        <f t="shared" si="12"/>
        <v>0</v>
      </c>
    </row>
    <row r="615" spans="1:29" ht="15">
      <c r="A615" s="2156"/>
      <c r="B615" s="2156"/>
      <c r="C615" s="2156"/>
      <c r="D615" s="2156"/>
      <c r="E615" s="2156"/>
      <c r="F615" s="2156"/>
      <c r="G615" s="2158" t="s">
        <v>3413</v>
      </c>
      <c r="H615" s="2158"/>
      <c r="I615" s="2158"/>
      <c r="J615" s="2158"/>
      <c r="K615" s="2159"/>
      <c r="L615" s="2160">
        <v>7266</v>
      </c>
      <c r="M615" s="2161">
        <f>SUMIF('1 BL anterior'!B:B,L615,'1 BL anterior'!E:E)</f>
        <v>0</v>
      </c>
      <c r="N615" s="2160">
        <v>7267</v>
      </c>
      <c r="O615" s="2161">
        <f>SUMIF('1 BL anterior'!A:A,N615,'1 BL anterior'!E:E)</f>
        <v>0</v>
      </c>
      <c r="P615" s="2147"/>
      <c r="S615" s="866">
        <v>7266</v>
      </c>
      <c r="T615" s="866">
        <v>7267</v>
      </c>
      <c r="AA615" s="2150"/>
      <c r="AB615" s="2150"/>
      <c r="AC615" s="2162">
        <f t="shared" si="12"/>
        <v>0</v>
      </c>
    </row>
    <row r="616" spans="1:29" ht="15">
      <c r="A616" s="2156"/>
      <c r="B616" s="2156"/>
      <c r="C616" s="2156"/>
      <c r="D616" s="2156"/>
      <c r="E616" s="2156"/>
      <c r="F616" s="2149" t="s">
        <v>128</v>
      </c>
      <c r="G616" s="2149"/>
      <c r="H616" s="2149"/>
      <c r="I616" s="2149"/>
      <c r="J616" s="2149"/>
      <c r="K616" s="2167"/>
      <c r="L616" s="2149" t="s">
        <v>3688</v>
      </c>
      <c r="M616" s="2167"/>
      <c r="N616" s="2149" t="s">
        <v>3786</v>
      </c>
      <c r="O616" s="2167"/>
      <c r="P616" s="2147"/>
      <c r="S616" s="866" t="s">
        <v>3688</v>
      </c>
      <c r="T616" s="866" t="s">
        <v>3786</v>
      </c>
      <c r="AA616" s="2150"/>
      <c r="AB616" s="2150"/>
      <c r="AC616" s="2162">
        <f t="shared" si="12"/>
        <v>0</v>
      </c>
    </row>
    <row r="617" spans="1:29" ht="15">
      <c r="A617" s="2156"/>
      <c r="B617" s="2156"/>
      <c r="C617" s="2156"/>
      <c r="D617" s="2156"/>
      <c r="E617" s="2156"/>
      <c r="F617" s="2156"/>
      <c r="G617" s="2158" t="s">
        <v>3653</v>
      </c>
      <c r="H617" s="2158"/>
      <c r="I617" s="2158"/>
      <c r="J617" s="2158"/>
      <c r="K617" s="2159"/>
      <c r="L617" s="2160">
        <v>7269</v>
      </c>
      <c r="M617" s="2161">
        <f>SUMIF('1 BL anterior'!B:B,L617,'1 BL anterior'!E:E)</f>
        <v>306.92000000000007</v>
      </c>
      <c r="N617" s="2160">
        <v>7270</v>
      </c>
      <c r="O617" s="2161">
        <f>SUMIF('1 BL anterior'!A:A,N617,'1 BL anterior'!E:E)</f>
        <v>0</v>
      </c>
      <c r="P617" s="2147"/>
      <c r="S617" s="866">
        <v>7269</v>
      </c>
      <c r="T617" s="866">
        <v>7270</v>
      </c>
      <c r="AA617" s="2150"/>
      <c r="AB617" s="2150"/>
      <c r="AC617" s="2162">
        <f t="shared" si="12"/>
        <v>306.92000000000007</v>
      </c>
    </row>
    <row r="618" spans="1:29" ht="15">
      <c r="A618" s="2156"/>
      <c r="B618" s="2156"/>
      <c r="C618" s="2156"/>
      <c r="D618" s="2156"/>
      <c r="E618" s="2156"/>
      <c r="F618" s="2156"/>
      <c r="G618" s="2158" t="s">
        <v>3413</v>
      </c>
      <c r="H618" s="2158"/>
      <c r="I618" s="2158"/>
      <c r="J618" s="2158"/>
      <c r="K618" s="2159"/>
      <c r="L618" s="2160">
        <v>7272</v>
      </c>
      <c r="M618" s="2161">
        <f>SUMIF('1 BL anterior'!B:B,L618,'1 BL anterior'!E:E)</f>
        <v>0</v>
      </c>
      <c r="N618" s="2160">
        <v>7273</v>
      </c>
      <c r="O618" s="2161">
        <f>SUMIF('1 BL anterior'!A:A,N618,'1 BL anterior'!E:E)</f>
        <v>0</v>
      </c>
      <c r="P618" s="2147"/>
      <c r="S618" s="866">
        <v>7272</v>
      </c>
      <c r="T618" s="866">
        <v>7273</v>
      </c>
      <c r="AA618" s="2150"/>
      <c r="AB618" s="2150"/>
      <c r="AC618" s="2162">
        <f t="shared" si="12"/>
        <v>0</v>
      </c>
    </row>
    <row r="619" spans="1:29" ht="15">
      <c r="A619" s="2156"/>
      <c r="B619" s="2156"/>
      <c r="C619" s="2156"/>
      <c r="D619" s="2156"/>
      <c r="E619" s="2154" t="s">
        <v>971</v>
      </c>
      <c r="F619" s="2154"/>
      <c r="G619" s="2154"/>
      <c r="H619" s="2154"/>
      <c r="I619" s="2154"/>
      <c r="J619" s="2154"/>
      <c r="K619" s="2155"/>
      <c r="L619" s="2154"/>
      <c r="M619" s="2155"/>
      <c r="N619" s="2154"/>
      <c r="O619" s="2155"/>
      <c r="P619" s="2147"/>
      <c r="S619" s="866">
        <v>0</v>
      </c>
      <c r="T619" s="866">
        <v>0</v>
      </c>
      <c r="AA619" s="2150"/>
      <c r="AB619" s="2150"/>
      <c r="AC619" s="2162">
        <f t="shared" si="12"/>
        <v>0</v>
      </c>
    </row>
    <row r="620" spans="1:29" ht="15">
      <c r="A620" s="2156"/>
      <c r="B620" s="2156"/>
      <c r="C620" s="2156"/>
      <c r="D620" s="2156"/>
      <c r="E620" s="2156"/>
      <c r="F620" s="2149" t="s">
        <v>127</v>
      </c>
      <c r="G620" s="2149"/>
      <c r="H620" s="2149"/>
      <c r="I620" s="2149"/>
      <c r="J620" s="2149"/>
      <c r="K620" s="2167"/>
      <c r="L620" s="2149" t="s">
        <v>3688</v>
      </c>
      <c r="M620" s="2167"/>
      <c r="N620" s="2149" t="s">
        <v>3786</v>
      </c>
      <c r="O620" s="2167"/>
      <c r="P620" s="2147"/>
      <c r="S620" s="866" t="s">
        <v>3688</v>
      </c>
      <c r="T620" s="866" t="s">
        <v>3786</v>
      </c>
      <c r="AA620" s="2150"/>
      <c r="AB620" s="2150"/>
      <c r="AC620" s="2162">
        <f t="shared" si="12"/>
        <v>0</v>
      </c>
    </row>
    <row r="621" spans="1:29" ht="15">
      <c r="A621" s="2156"/>
      <c r="B621" s="2156"/>
      <c r="C621" s="2156"/>
      <c r="D621" s="2156"/>
      <c r="E621" s="2156"/>
      <c r="F621" s="2156"/>
      <c r="G621" s="2158" t="s">
        <v>3653</v>
      </c>
      <c r="H621" s="2158"/>
      <c r="I621" s="2158"/>
      <c r="J621" s="2158"/>
      <c r="K621" s="2159"/>
      <c r="L621" s="2160">
        <v>7275</v>
      </c>
      <c r="M621" s="2161">
        <f>SUMIF('1 BL anterior'!B:B,L621,'1 BL anterior'!E:E)</f>
        <v>0</v>
      </c>
      <c r="N621" s="2160">
        <v>7276</v>
      </c>
      <c r="O621" s="2161">
        <f>SUMIF('1 BL anterior'!A:A,N621,'1 BL anterior'!E:E)</f>
        <v>0</v>
      </c>
      <c r="P621" s="2147"/>
      <c r="Q621" s="2148" t="s">
        <v>4756</v>
      </c>
      <c r="R621" s="866" t="s">
        <v>4757</v>
      </c>
      <c r="S621" s="866">
        <v>7275</v>
      </c>
      <c r="T621" s="866">
        <v>7276</v>
      </c>
      <c r="AA621" s="2150"/>
      <c r="AB621" s="2150"/>
      <c r="AC621" s="2162">
        <f t="shared" si="12"/>
        <v>0</v>
      </c>
    </row>
    <row r="622" spans="1:29" ht="15">
      <c r="A622" s="2156"/>
      <c r="B622" s="2156"/>
      <c r="C622" s="2156"/>
      <c r="D622" s="2156"/>
      <c r="E622" s="2156"/>
      <c r="F622" s="2156"/>
      <c r="G622" s="2158" t="s">
        <v>3413</v>
      </c>
      <c r="H622" s="2158"/>
      <c r="I622" s="2158"/>
      <c r="J622" s="2158"/>
      <c r="K622" s="2159"/>
      <c r="L622" s="2160">
        <v>7278</v>
      </c>
      <c r="M622" s="2161">
        <f>SUMIF('1 BL anterior'!B:B,L622,'1 BL anterior'!E:E)</f>
        <v>0</v>
      </c>
      <c r="N622" s="2160">
        <v>7279</v>
      </c>
      <c r="O622" s="2161">
        <f>SUMIF('1 BL anterior'!A:A,N622,'1 BL anterior'!E:E)</f>
        <v>0</v>
      </c>
      <c r="P622" s="2147"/>
      <c r="S622" s="866">
        <v>7278</v>
      </c>
      <c r="T622" s="866">
        <v>7279</v>
      </c>
      <c r="AA622" s="2150"/>
      <c r="AB622" s="2150"/>
      <c r="AC622" s="2162">
        <f t="shared" si="12"/>
        <v>0</v>
      </c>
    </row>
    <row r="623" spans="1:29" ht="15">
      <c r="A623" s="2156"/>
      <c r="B623" s="2156"/>
      <c r="C623" s="2156"/>
      <c r="D623" s="2156"/>
      <c r="E623" s="2156"/>
      <c r="F623" s="2149" t="s">
        <v>128</v>
      </c>
      <c r="G623" s="2149"/>
      <c r="H623" s="2149"/>
      <c r="I623" s="2149"/>
      <c r="J623" s="2149"/>
      <c r="K623" s="2167"/>
      <c r="L623" s="2149" t="s">
        <v>3688</v>
      </c>
      <c r="M623" s="2167"/>
      <c r="N623" s="2149" t="s">
        <v>3786</v>
      </c>
      <c r="O623" s="2167"/>
      <c r="P623" s="2147"/>
      <c r="S623" s="866" t="s">
        <v>3688</v>
      </c>
      <c r="T623" s="866" t="s">
        <v>3786</v>
      </c>
      <c r="AA623" s="2150"/>
      <c r="AB623" s="2150"/>
      <c r="AC623" s="2162">
        <f t="shared" si="12"/>
        <v>0</v>
      </c>
    </row>
    <row r="624" spans="1:29" ht="15">
      <c r="A624" s="2156"/>
      <c r="B624" s="2156"/>
      <c r="C624" s="2156"/>
      <c r="D624" s="2156"/>
      <c r="E624" s="2156"/>
      <c r="F624" s="2156"/>
      <c r="G624" s="2158" t="s">
        <v>3653</v>
      </c>
      <c r="H624" s="2158"/>
      <c r="I624" s="2158"/>
      <c r="J624" s="2158"/>
      <c r="K624" s="2159"/>
      <c r="L624" s="2160">
        <v>7281</v>
      </c>
      <c r="M624" s="2161">
        <f>SUMIF('1 BL anterior'!B:B,L624,'1 BL anterior'!E:E)</f>
        <v>0</v>
      </c>
      <c r="N624" s="2160">
        <v>7282</v>
      </c>
      <c r="O624" s="2161">
        <f>SUMIF('1 BL anterior'!A:A,N624,'1 BL anterior'!E:E)</f>
        <v>0</v>
      </c>
      <c r="P624" s="2147"/>
      <c r="Q624" s="2148" t="s">
        <v>4758</v>
      </c>
      <c r="R624" s="866" t="s">
        <v>4759</v>
      </c>
      <c r="S624" s="866">
        <v>7281</v>
      </c>
      <c r="T624" s="866">
        <v>7282</v>
      </c>
      <c r="AA624" s="2150"/>
      <c r="AB624" s="2150"/>
      <c r="AC624" s="2162">
        <f t="shared" si="12"/>
        <v>0</v>
      </c>
    </row>
    <row r="625" spans="1:29" ht="15">
      <c r="A625" s="2156"/>
      <c r="B625" s="2156"/>
      <c r="C625" s="2156"/>
      <c r="D625" s="2156"/>
      <c r="E625" s="2156"/>
      <c r="F625" s="2156"/>
      <c r="G625" s="2158" t="s">
        <v>3413</v>
      </c>
      <c r="H625" s="2158"/>
      <c r="I625" s="2158"/>
      <c r="J625" s="2158"/>
      <c r="K625" s="2159"/>
      <c r="L625" s="2160">
        <v>7284</v>
      </c>
      <c r="M625" s="2161">
        <f>SUMIF('1 BL anterior'!B:B,L625,'1 BL anterior'!E:E)</f>
        <v>0</v>
      </c>
      <c r="N625" s="2160">
        <v>7285</v>
      </c>
      <c r="O625" s="2161">
        <f>SUMIF('1 BL anterior'!A:A,N625,'1 BL anterior'!E:E)</f>
        <v>0</v>
      </c>
      <c r="P625" s="2147"/>
      <c r="S625" s="866">
        <v>7284</v>
      </c>
      <c r="T625" s="866">
        <v>7285</v>
      </c>
      <c r="AA625" s="2150"/>
      <c r="AB625" s="2150"/>
      <c r="AC625" s="2162">
        <f t="shared" si="12"/>
        <v>0</v>
      </c>
    </row>
    <row r="626" spans="1:29" ht="15">
      <c r="A626" s="2156"/>
      <c r="B626" s="2156"/>
      <c r="C626" s="2156"/>
      <c r="D626" s="2156"/>
      <c r="E626" s="2154" t="s">
        <v>1027</v>
      </c>
      <c r="F626" s="2154"/>
      <c r="G626" s="2154"/>
      <c r="H626" s="2154"/>
      <c r="I626" s="2154"/>
      <c r="J626" s="2154"/>
      <c r="K626" s="2155"/>
      <c r="L626" s="2154"/>
      <c r="M626" s="2155"/>
      <c r="N626" s="2154"/>
      <c r="O626" s="2155"/>
      <c r="P626" s="2147"/>
      <c r="S626" s="866">
        <v>0</v>
      </c>
      <c r="T626" s="866">
        <v>0</v>
      </c>
      <c r="AA626" s="2150"/>
      <c r="AB626" s="2150"/>
      <c r="AC626" s="2162">
        <f t="shared" si="12"/>
        <v>0</v>
      </c>
    </row>
    <row r="627" spans="1:29" ht="15">
      <c r="A627" s="2156"/>
      <c r="B627" s="2156"/>
      <c r="C627" s="2156"/>
      <c r="D627" s="2156"/>
      <c r="E627" s="2156"/>
      <c r="F627" s="2149" t="s">
        <v>127</v>
      </c>
      <c r="G627" s="2149"/>
      <c r="H627" s="2149"/>
      <c r="I627" s="2149"/>
      <c r="J627" s="2149"/>
      <c r="K627" s="2167"/>
      <c r="L627" s="2149" t="s">
        <v>3688</v>
      </c>
      <c r="M627" s="2167"/>
      <c r="N627" s="2149" t="s">
        <v>3786</v>
      </c>
      <c r="O627" s="2167"/>
      <c r="P627" s="2147"/>
      <c r="S627" s="866" t="s">
        <v>3688</v>
      </c>
      <c r="T627" s="866" t="s">
        <v>3786</v>
      </c>
      <c r="AA627" s="2150"/>
      <c r="AB627" s="2150"/>
      <c r="AC627" s="2162">
        <f t="shared" si="12"/>
        <v>0</v>
      </c>
    </row>
    <row r="628" spans="1:29" ht="15">
      <c r="A628" s="2156"/>
      <c r="B628" s="2156"/>
      <c r="C628" s="2156"/>
      <c r="D628" s="2156"/>
      <c r="E628" s="2156"/>
      <c r="F628" s="2156"/>
      <c r="G628" s="2158" t="s">
        <v>3653</v>
      </c>
      <c r="H628" s="2158"/>
      <c r="I628" s="2158"/>
      <c r="J628" s="2158"/>
      <c r="K628" s="2159"/>
      <c r="L628" s="2160">
        <v>7287</v>
      </c>
      <c r="M628" s="2161">
        <f>SUMIF('1 BL anterior'!B:B,L628,'1 BL anterior'!E:E)</f>
        <v>0</v>
      </c>
      <c r="N628" s="2160">
        <v>7288</v>
      </c>
      <c r="O628" s="2161">
        <f>SUMIF('1 BL anterior'!A:A,N628,'1 BL anterior'!E:E)</f>
        <v>0</v>
      </c>
      <c r="P628" s="2147"/>
      <c r="S628" s="866">
        <v>7287</v>
      </c>
      <c r="T628" s="866">
        <v>7288</v>
      </c>
      <c r="AA628" s="2150"/>
      <c r="AB628" s="2150"/>
      <c r="AC628" s="2162">
        <f t="shared" si="12"/>
        <v>0</v>
      </c>
    </row>
    <row r="629" spans="1:29" ht="15">
      <c r="A629" s="2156"/>
      <c r="B629" s="2156"/>
      <c r="C629" s="2156"/>
      <c r="D629" s="2156"/>
      <c r="E629" s="2156"/>
      <c r="F629" s="2156"/>
      <c r="G629" s="2158" t="s">
        <v>3413</v>
      </c>
      <c r="H629" s="2158"/>
      <c r="I629" s="2158"/>
      <c r="J629" s="2158"/>
      <c r="K629" s="2159"/>
      <c r="L629" s="2160">
        <v>7290</v>
      </c>
      <c r="M629" s="2161">
        <f>SUMIF('1 BL anterior'!B:B,L629,'1 BL anterior'!E:E)</f>
        <v>0</v>
      </c>
      <c r="N629" s="2160">
        <v>7291</v>
      </c>
      <c r="O629" s="2161">
        <f>SUMIF('1 BL anterior'!A:A,N629,'1 BL anterior'!E:E)</f>
        <v>0</v>
      </c>
      <c r="P629" s="2147"/>
      <c r="S629" s="866">
        <v>7290</v>
      </c>
      <c r="T629" s="866">
        <v>7291</v>
      </c>
      <c r="AA629" s="2150"/>
      <c r="AB629" s="2150"/>
      <c r="AC629" s="2162">
        <f t="shared" si="12"/>
        <v>0</v>
      </c>
    </row>
    <row r="630" spans="1:29" ht="15">
      <c r="A630" s="2156"/>
      <c r="B630" s="2156"/>
      <c r="C630" s="2156"/>
      <c r="D630" s="2156"/>
      <c r="E630" s="2156"/>
      <c r="F630" s="2149" t="s">
        <v>128</v>
      </c>
      <c r="G630" s="2149"/>
      <c r="H630" s="2149"/>
      <c r="I630" s="2149"/>
      <c r="J630" s="2149"/>
      <c r="K630" s="2167"/>
      <c r="L630" s="2149" t="s">
        <v>3688</v>
      </c>
      <c r="M630" s="2167"/>
      <c r="N630" s="2149" t="s">
        <v>3786</v>
      </c>
      <c r="O630" s="2167"/>
      <c r="P630" s="2147"/>
      <c r="S630" s="866" t="s">
        <v>3688</v>
      </c>
      <c r="T630" s="866" t="s">
        <v>3786</v>
      </c>
      <c r="AA630" s="2150"/>
      <c r="AB630" s="2150"/>
      <c r="AC630" s="2162">
        <f t="shared" si="12"/>
        <v>0</v>
      </c>
    </row>
    <row r="631" spans="1:29" ht="15">
      <c r="A631" s="2156"/>
      <c r="B631" s="2156"/>
      <c r="C631" s="2156"/>
      <c r="D631" s="2156"/>
      <c r="E631" s="2156"/>
      <c r="F631" s="2156"/>
      <c r="G631" s="2158" t="s">
        <v>3653</v>
      </c>
      <c r="H631" s="2158"/>
      <c r="I631" s="2158"/>
      <c r="J631" s="2158"/>
      <c r="K631" s="2159"/>
      <c r="L631" s="2160">
        <v>7293</v>
      </c>
      <c r="M631" s="2161">
        <f>SUMIF('1 BL anterior'!B:B,L631,'1 BL anterior'!E:E)</f>
        <v>0</v>
      </c>
      <c r="N631" s="2160">
        <v>7294</v>
      </c>
      <c r="O631" s="2161">
        <f>SUMIF('1 BL anterior'!A:A,N631,'1 BL anterior'!E:E)</f>
        <v>0</v>
      </c>
      <c r="P631" s="2147"/>
      <c r="S631" s="866">
        <v>7293</v>
      </c>
      <c r="T631" s="866">
        <v>7294</v>
      </c>
      <c r="AA631" s="2150"/>
      <c r="AB631" s="2150"/>
      <c r="AC631" s="2162">
        <f t="shared" si="12"/>
        <v>0</v>
      </c>
    </row>
    <row r="632" spans="1:29" ht="15">
      <c r="A632" s="2156"/>
      <c r="B632" s="2156"/>
      <c r="C632" s="2156"/>
      <c r="D632" s="2156"/>
      <c r="E632" s="2156"/>
      <c r="F632" s="2156"/>
      <c r="G632" s="2158" t="s">
        <v>3413</v>
      </c>
      <c r="H632" s="2158"/>
      <c r="I632" s="2158"/>
      <c r="J632" s="2158"/>
      <c r="K632" s="2159"/>
      <c r="L632" s="2160">
        <v>7296</v>
      </c>
      <c r="M632" s="2161">
        <f>SUMIF('1 BL anterior'!B:B,L632,'1 BL anterior'!E:E)</f>
        <v>0</v>
      </c>
      <c r="N632" s="2160">
        <v>7297</v>
      </c>
      <c r="O632" s="2161">
        <f>SUMIF('1 BL anterior'!A:A,N632,'1 BL anterior'!E:E)</f>
        <v>0</v>
      </c>
      <c r="P632" s="2147"/>
      <c r="S632" s="866">
        <v>7296</v>
      </c>
      <c r="T632" s="866">
        <v>7297</v>
      </c>
      <c r="AA632" s="2150"/>
      <c r="AB632" s="2150"/>
      <c r="AC632" s="2162">
        <f t="shared" si="12"/>
        <v>0</v>
      </c>
    </row>
    <row r="633" spans="1:29" ht="15">
      <c r="A633" s="2156"/>
      <c r="B633" s="2156"/>
      <c r="C633" s="2156"/>
      <c r="D633" s="2156"/>
      <c r="E633" s="2158" t="s">
        <v>3692</v>
      </c>
      <c r="F633" s="2158"/>
      <c r="G633" s="2158"/>
      <c r="H633" s="2158"/>
      <c r="I633" s="2158"/>
      <c r="J633" s="2158"/>
      <c r="K633" s="2159"/>
      <c r="L633" s="2160">
        <v>7299</v>
      </c>
      <c r="M633" s="2161">
        <f>SUMIF('1 BL anterior'!B:B,L633,'1 BL anterior'!E:E)</f>
        <v>0</v>
      </c>
      <c r="N633" s="2160">
        <v>7300</v>
      </c>
      <c r="O633" s="2161">
        <f>SUMIF('1 BL anterior'!A:A,N633,'1 BL anterior'!E:E)</f>
        <v>0</v>
      </c>
      <c r="P633" s="2147"/>
      <c r="S633" s="866">
        <v>7299</v>
      </c>
      <c r="T633" s="866">
        <v>7300</v>
      </c>
      <c r="AA633" s="2150"/>
      <c r="AB633" s="2150"/>
      <c r="AC633" s="2162">
        <f t="shared" ref="AC633:AC640" si="13">+K633+M633-AA633-AB633</f>
        <v>0</v>
      </c>
    </row>
    <row r="634" spans="1:29" ht="15">
      <c r="A634" s="2156"/>
      <c r="B634" s="2156"/>
      <c r="C634" s="2156"/>
      <c r="D634" s="2156"/>
      <c r="E634" s="2158" t="s">
        <v>3693</v>
      </c>
      <c r="F634" s="2158"/>
      <c r="G634" s="2158"/>
      <c r="H634" s="2158"/>
      <c r="I634" s="2158"/>
      <c r="J634" s="2158"/>
      <c r="K634" s="2159"/>
      <c r="L634" s="2160">
        <v>7302</v>
      </c>
      <c r="M634" s="2161">
        <f>SUMIF('1 BL anterior'!B:B,L634,'1 BL anterior'!E:E)</f>
        <v>0</v>
      </c>
      <c r="N634" s="2160">
        <v>7303</v>
      </c>
      <c r="O634" s="2161">
        <f>SUMIF('1 BL anterior'!A:A,N634,'1 BL anterior'!E:E)</f>
        <v>0</v>
      </c>
      <c r="P634" s="2147"/>
      <c r="S634" s="866">
        <v>7302</v>
      </c>
      <c r="T634" s="866">
        <v>7303</v>
      </c>
      <c r="AA634" s="2150"/>
      <c r="AB634" s="2150"/>
      <c r="AC634" s="2162">
        <f t="shared" si="13"/>
        <v>0</v>
      </c>
    </row>
    <row r="635" spans="1:29" ht="15">
      <c r="A635" s="2156"/>
      <c r="B635" s="2156"/>
      <c r="C635" s="2156"/>
      <c r="D635" s="2156"/>
      <c r="E635" s="2158" t="s">
        <v>238</v>
      </c>
      <c r="F635" s="2158"/>
      <c r="G635" s="2158"/>
      <c r="H635" s="2158"/>
      <c r="I635" s="2158"/>
      <c r="J635" s="2158"/>
      <c r="K635" s="2159"/>
      <c r="L635" s="2160">
        <v>7305</v>
      </c>
      <c r="M635" s="2161">
        <f>SUMIF('1 BL anterior'!B:B,L635,'1 BL anterior'!E:E)</f>
        <v>0</v>
      </c>
      <c r="N635" s="2160">
        <v>7306</v>
      </c>
      <c r="O635" s="2161">
        <f>SUMIF('1 BL anterior'!A:A,N635,'1 BL anterior'!E:E)</f>
        <v>0</v>
      </c>
      <c r="P635" s="2147"/>
      <c r="S635" s="866">
        <v>7305</v>
      </c>
      <c r="T635" s="866">
        <v>7306</v>
      </c>
      <c r="AA635" s="2150"/>
      <c r="AB635" s="2150"/>
      <c r="AC635" s="2162">
        <f t="shared" si="13"/>
        <v>0</v>
      </c>
    </row>
    <row r="636" spans="1:29" ht="15">
      <c r="A636" s="2156"/>
      <c r="B636" s="2156"/>
      <c r="C636" s="2156"/>
      <c r="D636" s="2158" t="s">
        <v>573</v>
      </c>
      <c r="E636" s="2158"/>
      <c r="F636" s="2158"/>
      <c r="G636" s="2158"/>
      <c r="H636" s="2158"/>
      <c r="I636" s="2158"/>
      <c r="J636" s="2158"/>
      <c r="K636" s="2159"/>
      <c r="L636" s="2160">
        <v>7308</v>
      </c>
      <c r="M636" s="2161">
        <f>SUMIF('1 BL anterior'!B:B,L636,'1 BL anterior'!E:E)</f>
        <v>0</v>
      </c>
      <c r="N636" s="2160">
        <v>7309</v>
      </c>
      <c r="O636" s="2161">
        <f>SUMIF('1 BL anterior'!A:A,N636,'1 BL anterior'!E:E)</f>
        <v>0</v>
      </c>
      <c r="P636" s="2147"/>
      <c r="S636" s="866">
        <v>7308</v>
      </c>
      <c r="T636" s="866">
        <v>7309</v>
      </c>
      <c r="AA636" s="2150"/>
      <c r="AB636" s="2150"/>
      <c r="AC636" s="2162">
        <f t="shared" si="13"/>
        <v>0</v>
      </c>
    </row>
    <row r="637" spans="1:29" ht="15">
      <c r="A637" s="2156"/>
      <c r="B637" s="2156"/>
      <c r="C637" s="2156"/>
      <c r="D637" s="2158" t="s">
        <v>238</v>
      </c>
      <c r="E637" s="2158"/>
      <c r="F637" s="2158"/>
      <c r="G637" s="2158"/>
      <c r="H637" s="2158"/>
      <c r="I637" s="2158"/>
      <c r="J637" s="2158"/>
      <c r="K637" s="2159"/>
      <c r="L637" s="2160">
        <v>7311</v>
      </c>
      <c r="M637" s="2161">
        <f>SUMIF('1 BL anterior'!B:B,L637,'1 BL anterior'!E:E)</f>
        <v>0</v>
      </c>
      <c r="N637" s="2160">
        <v>7312</v>
      </c>
      <c r="O637" s="2161">
        <f>SUMIF('1 BL anterior'!A:A,N637,'1 BL anterior'!E:E)</f>
        <v>0</v>
      </c>
      <c r="P637" s="2147"/>
      <c r="S637" s="866">
        <v>7311</v>
      </c>
      <c r="T637" s="866">
        <v>7312</v>
      </c>
      <c r="AA637" s="2150"/>
      <c r="AB637" s="2150"/>
      <c r="AC637" s="2162">
        <f t="shared" si="13"/>
        <v>0</v>
      </c>
    </row>
    <row r="638" spans="1:29" ht="15">
      <c r="A638" s="2156"/>
      <c r="B638" s="2156"/>
      <c r="C638" s="2188" t="s">
        <v>3694</v>
      </c>
      <c r="D638" s="2189"/>
      <c r="E638" s="2189"/>
      <c r="F638" s="2189"/>
      <c r="G638" s="2189"/>
      <c r="H638" s="2189"/>
      <c r="I638" s="2189"/>
      <c r="J638" s="2189"/>
      <c r="K638" s="2191"/>
      <c r="L638" s="2160">
        <v>7314</v>
      </c>
      <c r="M638" s="2161">
        <f>SUMIF('1 BL anterior'!B:B,L638,'1 BL anterior'!E:E)</f>
        <v>0</v>
      </c>
      <c r="N638" s="2160">
        <v>7315</v>
      </c>
      <c r="O638" s="2161">
        <f>SUMIF('1 BL anterior'!A:A,N638,'1 BL anterior'!E:E)</f>
        <v>0</v>
      </c>
      <c r="P638" s="2147"/>
      <c r="S638" s="866">
        <v>7314</v>
      </c>
      <c r="T638" s="866">
        <v>7315</v>
      </c>
      <c r="AA638" s="2150"/>
      <c r="AB638" s="2150"/>
      <c r="AC638" s="2162">
        <f t="shared" si="13"/>
        <v>0</v>
      </c>
    </row>
    <row r="639" spans="1:29">
      <c r="A639" s="2156"/>
      <c r="B639" s="2216" t="s">
        <v>3695</v>
      </c>
      <c r="C639" s="2217"/>
      <c r="D639" s="2217"/>
      <c r="E639" s="2217"/>
      <c r="F639" s="2217"/>
      <c r="G639" s="2217"/>
      <c r="H639" s="2217"/>
      <c r="I639" s="2217"/>
      <c r="J639" s="2165" t="s">
        <v>3787</v>
      </c>
      <c r="K639" s="2218">
        <f>SUM(K504:K638)</f>
        <v>1023733.2020000002</v>
      </c>
      <c r="L639" s="2219"/>
      <c r="N639" s="2220"/>
      <c r="O639" s="2166">
        <f>SUM(O504:O638)</f>
        <v>0</v>
      </c>
      <c r="P639" s="2161">
        <f>+'6 INFORME BALANCES'!H111</f>
        <v>0</v>
      </c>
      <c r="Q639" s="2221">
        <f>+P639-K639</f>
        <v>-1023733.2020000002</v>
      </c>
      <c r="R639" s="2161"/>
      <c r="S639" s="866">
        <v>0</v>
      </c>
      <c r="T639" s="866">
        <v>0</v>
      </c>
      <c r="AA639" s="2150"/>
      <c r="AB639" s="2150"/>
      <c r="AC639" s="2162">
        <f t="shared" si="13"/>
        <v>1023733.2020000002</v>
      </c>
    </row>
    <row r="640" spans="1:29">
      <c r="A640" s="2156"/>
      <c r="B640" s="2216" t="s">
        <v>34</v>
      </c>
      <c r="C640" s="2217"/>
      <c r="D640" s="2217"/>
      <c r="E640" s="2217"/>
      <c r="F640" s="2217"/>
      <c r="G640" s="2217"/>
      <c r="H640" s="2217"/>
      <c r="I640" s="2217"/>
      <c r="J640" s="2217"/>
      <c r="K640" s="2222"/>
      <c r="L640" s="2165" t="s">
        <v>3788</v>
      </c>
      <c r="M640" s="2166">
        <f>SUM(M504:M639)</f>
        <v>41110.64999999998</v>
      </c>
      <c r="N640" s="2223"/>
      <c r="O640" s="2224"/>
      <c r="P640" s="2161">
        <f>+'6 INFORME BALANCES'!H115+'6 INFORME BALANCES'!H116+'6 INFORME BALANCES'!H124+'6 INFORME BALANCES'!H125</f>
        <v>0</v>
      </c>
      <c r="Q640" s="2221">
        <f>+P640-M640</f>
        <v>-41110.64999999998</v>
      </c>
      <c r="R640" s="866" t="s">
        <v>4734</v>
      </c>
      <c r="AA640" s="2150"/>
      <c r="AB640" s="2150"/>
      <c r="AC640" s="2162">
        <f t="shared" si="13"/>
        <v>41110.64999999998</v>
      </c>
    </row>
    <row r="641" spans="1:29" ht="15">
      <c r="A641" s="2156"/>
      <c r="B641" s="2163" t="s">
        <v>3696</v>
      </c>
      <c r="C641" s="2163"/>
      <c r="D641" s="2163"/>
      <c r="E641" s="2163"/>
      <c r="F641" s="2163"/>
      <c r="G641" s="2163"/>
      <c r="H641" s="2163"/>
      <c r="I641" s="2163"/>
      <c r="J641" s="2163"/>
      <c r="K641" s="2164"/>
      <c r="L641" s="2163"/>
      <c r="M641" s="866"/>
      <c r="N641" s="2165" t="s">
        <v>3789</v>
      </c>
      <c r="O641" s="2166">
        <f>+M640+K639</f>
        <v>1064843.8520000002</v>
      </c>
      <c r="P641" s="2225">
        <f>+P639+P640</f>
        <v>0</v>
      </c>
      <c r="Q641" s="2221">
        <f>+P641-O641</f>
        <v>-1064843.8520000002</v>
      </c>
      <c r="R641" s="2161"/>
      <c r="AA641" s="2150"/>
      <c r="AB641" s="2150"/>
      <c r="AC641" s="2162">
        <f t="shared" ref="AC641:AC724" si="14">+O641-AA641-AB641</f>
        <v>1064843.8520000002</v>
      </c>
    </row>
    <row r="642" spans="1:29" ht="15">
      <c r="A642" s="2156"/>
      <c r="B642" s="2158" t="s">
        <v>3697</v>
      </c>
      <c r="C642" s="2158"/>
      <c r="D642" s="2158"/>
      <c r="E642" s="2158"/>
      <c r="F642" s="2158"/>
      <c r="G642" s="2158"/>
      <c r="H642" s="2158"/>
      <c r="I642" s="2158"/>
      <c r="J642" s="2158"/>
      <c r="K642" s="2159"/>
      <c r="L642" s="2158"/>
      <c r="M642" s="2159"/>
      <c r="N642" s="2160">
        <v>7901</v>
      </c>
      <c r="O642" s="2161">
        <f>SUMIF('1 BL anterior'!B:B,N642,'1 BL anterior'!E:E)</f>
        <v>0</v>
      </c>
      <c r="P642" s="2147"/>
      <c r="AA642" s="2150"/>
      <c r="AB642" s="2150"/>
      <c r="AC642" s="2162">
        <f t="shared" si="14"/>
        <v>0</v>
      </c>
    </row>
    <row r="643" spans="1:29" ht="15">
      <c r="A643" s="2156"/>
      <c r="B643" s="2158" t="s">
        <v>3698</v>
      </c>
      <c r="C643" s="2158"/>
      <c r="D643" s="2158"/>
      <c r="E643" s="2158"/>
      <c r="F643" s="2158"/>
      <c r="G643" s="2158"/>
      <c r="H643" s="2158"/>
      <c r="I643" s="2158"/>
      <c r="J643" s="2158"/>
      <c r="K643" s="2159"/>
      <c r="L643" s="2158"/>
      <c r="M643" s="2159"/>
      <c r="N643" s="2160">
        <v>7902</v>
      </c>
      <c r="O643" s="2161">
        <f>SUMIF('1 BL anterior'!B:B,N643,'1 BL anterior'!E:E)</f>
        <v>0</v>
      </c>
      <c r="P643" s="2147"/>
      <c r="AA643" s="2150"/>
      <c r="AB643" s="2150"/>
      <c r="AC643" s="2162">
        <f t="shared" si="14"/>
        <v>0</v>
      </c>
    </row>
    <row r="644" spans="1:29" ht="15">
      <c r="A644" s="2156"/>
      <c r="B644" s="2158" t="s">
        <v>3699</v>
      </c>
      <c r="C644" s="2158"/>
      <c r="D644" s="2158"/>
      <c r="E644" s="2158"/>
      <c r="F644" s="2158"/>
      <c r="G644" s="2158"/>
      <c r="H644" s="2158"/>
      <c r="I644" s="2158"/>
      <c r="J644" s="2158"/>
      <c r="K644" s="2159"/>
      <c r="L644" s="2158"/>
      <c r="M644" s="2159"/>
      <c r="N644" s="2160">
        <v>7903</v>
      </c>
      <c r="O644" s="2161">
        <f>SUMIF('1 BL anterior'!B:B,N644,'1 BL anterior'!E:E)</f>
        <v>0</v>
      </c>
      <c r="P644" s="2147"/>
      <c r="AA644" s="2150"/>
      <c r="AB644" s="2150"/>
      <c r="AC644" s="2162">
        <f t="shared" si="14"/>
        <v>0</v>
      </c>
    </row>
    <row r="645" spans="1:29" ht="15">
      <c r="A645" s="2156"/>
      <c r="B645" s="2158" t="s">
        <v>3700</v>
      </c>
      <c r="C645" s="2158"/>
      <c r="D645" s="2158"/>
      <c r="E645" s="2158"/>
      <c r="F645" s="2158"/>
      <c r="G645" s="2158"/>
      <c r="H645" s="2158"/>
      <c r="I645" s="2158"/>
      <c r="J645" s="2158"/>
      <c r="K645" s="2159"/>
      <c r="L645" s="2158"/>
      <c r="M645" s="2159"/>
      <c r="N645" s="2160">
        <v>7904</v>
      </c>
      <c r="O645" s="2161">
        <f>SUMIF('1 BL anterior'!B:B,N645,'1 BL anterior'!E:E)</f>
        <v>0</v>
      </c>
      <c r="P645" s="2147"/>
      <c r="AA645" s="2150"/>
      <c r="AB645" s="2150"/>
      <c r="AC645" s="2162">
        <f t="shared" si="14"/>
        <v>0</v>
      </c>
    </row>
    <row r="646" spans="1:29" ht="15">
      <c r="A646" s="2156"/>
      <c r="B646" s="2158" t="s">
        <v>3701</v>
      </c>
      <c r="C646" s="2158"/>
      <c r="D646" s="2158"/>
      <c r="E646" s="2158"/>
      <c r="F646" s="2158"/>
      <c r="G646" s="2158"/>
      <c r="H646" s="2158"/>
      <c r="I646" s="2158"/>
      <c r="J646" s="2158"/>
      <c r="K646" s="2159"/>
      <c r="L646" s="2158"/>
      <c r="M646" s="2159"/>
      <c r="N646" s="2160">
        <v>7905</v>
      </c>
      <c r="O646" s="2161">
        <f>SUMIF('1 BL anterior'!B:B,N646,'1 BL anterior'!E:E)</f>
        <v>0</v>
      </c>
      <c r="P646" s="2147"/>
      <c r="AA646" s="2150"/>
      <c r="AB646" s="2150"/>
      <c r="AC646" s="2162">
        <f t="shared" si="14"/>
        <v>0</v>
      </c>
    </row>
    <row r="647" spans="1:29" ht="15">
      <c r="A647" s="2156"/>
      <c r="B647" s="2158" t="s">
        <v>3702</v>
      </c>
      <c r="C647" s="2158"/>
      <c r="D647" s="2158"/>
      <c r="E647" s="2158"/>
      <c r="F647" s="2158"/>
      <c r="G647" s="2158"/>
      <c r="H647" s="2158"/>
      <c r="I647" s="2158"/>
      <c r="J647" s="2158"/>
      <c r="K647" s="2159"/>
      <c r="L647" s="2158"/>
      <c r="M647" s="2159"/>
      <c r="N647" s="2160">
        <v>7906</v>
      </c>
      <c r="O647" s="2161">
        <f>SUMIF('1 BL anterior'!B:B,N647,'1 BL anterior'!E:E)</f>
        <v>0</v>
      </c>
      <c r="P647" s="2147"/>
      <c r="AA647" s="2150"/>
      <c r="AB647" s="2150"/>
      <c r="AC647" s="2162">
        <f t="shared" si="14"/>
        <v>0</v>
      </c>
    </row>
    <row r="648" spans="1:29" ht="15">
      <c r="A648" s="2156"/>
      <c r="B648" s="2158" t="s">
        <v>3703</v>
      </c>
      <c r="C648" s="2158"/>
      <c r="D648" s="2158"/>
      <c r="E648" s="2158"/>
      <c r="F648" s="2158"/>
      <c r="G648" s="2158"/>
      <c r="H648" s="2158"/>
      <c r="I648" s="2158"/>
      <c r="J648" s="2158"/>
      <c r="K648" s="2159"/>
      <c r="L648" s="2158"/>
      <c r="M648" s="2159"/>
      <c r="N648" s="2160">
        <v>7907</v>
      </c>
      <c r="O648" s="2161">
        <f>SUMIF('1 BL anterior'!B:B,N648,'1 BL anterior'!E:E)</f>
        <v>0</v>
      </c>
      <c r="P648" s="2147"/>
      <c r="AA648" s="2150"/>
      <c r="AB648" s="2150"/>
      <c r="AC648" s="2162">
        <f t="shared" si="14"/>
        <v>0</v>
      </c>
    </row>
    <row r="649" spans="1:29" ht="15">
      <c r="A649" s="2156"/>
      <c r="B649" s="2158" t="s">
        <v>3704</v>
      </c>
      <c r="C649" s="2158"/>
      <c r="D649" s="2158"/>
      <c r="E649" s="2158"/>
      <c r="F649" s="2158"/>
      <c r="G649" s="2158"/>
      <c r="H649" s="2158"/>
      <c r="I649" s="2158"/>
      <c r="J649" s="2158"/>
      <c r="K649" s="2159"/>
      <c r="L649" s="2158"/>
      <c r="M649" s="2159"/>
      <c r="N649" s="2160">
        <v>7908</v>
      </c>
      <c r="O649" s="2161">
        <f>SUMIF('1 BL anterior'!B:B,N649,'1 BL anterior'!E:E)</f>
        <v>0</v>
      </c>
      <c r="P649" s="2147"/>
      <c r="AA649" s="2150"/>
      <c r="AB649" s="2150"/>
      <c r="AC649" s="2162">
        <f t="shared" si="14"/>
        <v>0</v>
      </c>
    </row>
    <row r="650" spans="1:29" ht="15">
      <c r="A650" s="2154" t="s">
        <v>3417</v>
      </c>
      <c r="B650" s="2154"/>
      <c r="C650" s="2154"/>
      <c r="D650" s="2154"/>
      <c r="E650" s="2154"/>
      <c r="F650" s="2154"/>
      <c r="G650" s="2154"/>
      <c r="H650" s="2154"/>
      <c r="I650" s="2154"/>
      <c r="J650" s="2154"/>
      <c r="K650" s="2155"/>
      <c r="L650" s="2154"/>
      <c r="M650" s="2155"/>
      <c r="N650" s="2154"/>
      <c r="O650" s="2155"/>
      <c r="P650" s="2179"/>
      <c r="Q650" s="2148" t="s">
        <v>4733</v>
      </c>
      <c r="R650" s="866" t="s">
        <v>4734</v>
      </c>
      <c r="AA650" s="2150"/>
      <c r="AB650" s="2150"/>
      <c r="AC650" s="2162">
        <f t="shared" si="14"/>
        <v>0</v>
      </c>
    </row>
    <row r="651" spans="1:29">
      <c r="A651" s="2156"/>
      <c r="B651" s="2163" t="s">
        <v>922</v>
      </c>
      <c r="C651" s="2163"/>
      <c r="D651" s="2163"/>
      <c r="E651" s="2163"/>
      <c r="F651" s="2163"/>
      <c r="G651" s="2163"/>
      <c r="H651" s="2163"/>
      <c r="I651" s="2163"/>
      <c r="J651" s="2163"/>
      <c r="K651" s="2164"/>
      <c r="L651" s="2163"/>
      <c r="M651" s="2164"/>
      <c r="N651" s="2165" t="s">
        <v>3790</v>
      </c>
      <c r="O651" s="2166">
        <f>IF((+M486-O641)&gt;0,+M486-O641,0)</f>
        <v>0</v>
      </c>
      <c r="P651" s="2161">
        <f>+'6 INFORME BALANCES'!H127</f>
        <v>0</v>
      </c>
      <c r="Q651" s="2221">
        <f>+P651-O651</f>
        <v>0</v>
      </c>
      <c r="R651" s="2161"/>
      <c r="AA651" s="2150"/>
      <c r="AB651" s="2150"/>
      <c r="AC651" s="2162">
        <f t="shared" si="14"/>
        <v>0</v>
      </c>
    </row>
    <row r="652" spans="1:29" ht="15">
      <c r="A652" s="2156"/>
      <c r="B652" s="2163" t="s">
        <v>3418</v>
      </c>
      <c r="C652" s="2163"/>
      <c r="D652" s="2163"/>
      <c r="E652" s="2163"/>
      <c r="F652" s="2163"/>
      <c r="G652" s="2163"/>
      <c r="H652" s="2163"/>
      <c r="I652" s="2163"/>
      <c r="J652" s="2163"/>
      <c r="K652" s="2164"/>
      <c r="L652" s="2163"/>
      <c r="M652" s="2164"/>
      <c r="N652" s="2165" t="s">
        <v>3791</v>
      </c>
      <c r="O652" s="2166">
        <f>IF((+M486-O641)&lt;0,+M486-O641,0)</f>
        <v>-24472.242000000202</v>
      </c>
      <c r="P652" s="2147"/>
      <c r="AA652" s="2150"/>
      <c r="AB652" s="2150"/>
      <c r="AC652" s="2162">
        <f t="shared" si="14"/>
        <v>-24472.242000000202</v>
      </c>
    </row>
    <row r="653" spans="1:29" ht="15">
      <c r="A653" s="2156"/>
      <c r="B653" s="2156"/>
      <c r="C653" s="2182" t="s">
        <v>1038</v>
      </c>
      <c r="D653" s="2183"/>
      <c r="E653" s="2183"/>
      <c r="F653" s="2183"/>
      <c r="G653" s="2183"/>
      <c r="H653" s="2183"/>
      <c r="I653" s="2183"/>
      <c r="J653" s="2183"/>
      <c r="K653" s="2185"/>
      <c r="L653" s="2149" t="s">
        <v>3419</v>
      </c>
      <c r="M653" s="2167"/>
      <c r="N653" s="2149" t="s">
        <v>3420</v>
      </c>
      <c r="O653" s="2167"/>
      <c r="P653" s="2147"/>
      <c r="AA653" s="2150"/>
      <c r="AB653" s="2150"/>
      <c r="AC653" s="2162">
        <f t="shared" si="14"/>
        <v>0</v>
      </c>
    </row>
    <row r="654" spans="1:29" ht="15">
      <c r="A654" s="2156"/>
      <c r="B654" s="2156"/>
      <c r="C654" s="2156"/>
      <c r="D654" s="2158" t="s">
        <v>3421</v>
      </c>
      <c r="E654" s="2158"/>
      <c r="F654" s="2158"/>
      <c r="G654" s="2158"/>
      <c r="H654" s="2158"/>
      <c r="I654" s="2158"/>
      <c r="J654" s="2158"/>
      <c r="K654" s="2159"/>
      <c r="L654" s="2160">
        <v>94</v>
      </c>
      <c r="M654" s="2161">
        <f>SUMIF('1 BL anterior'!B:B,L654,'1 BL anterior'!E:E)</f>
        <v>0</v>
      </c>
      <c r="N654" s="2160">
        <v>95</v>
      </c>
      <c r="O654" s="2161">
        <f>SUMIF('1 BL anterior'!B:B,N654,'1 BL anterior'!E:E)</f>
        <v>0</v>
      </c>
      <c r="P654" s="2147"/>
      <c r="AA654" s="2150"/>
      <c r="AB654" s="2150"/>
      <c r="AC654" s="2162">
        <f t="shared" si="14"/>
        <v>0</v>
      </c>
    </row>
    <row r="655" spans="1:29" ht="15">
      <c r="A655" s="2156"/>
      <c r="B655" s="2156"/>
      <c r="C655" s="2156"/>
      <c r="D655" s="2158" t="s">
        <v>3422</v>
      </c>
      <c r="E655" s="2158"/>
      <c r="F655" s="2158"/>
      <c r="G655" s="2158"/>
      <c r="H655" s="2158"/>
      <c r="I655" s="2158"/>
      <c r="J655" s="2158"/>
      <c r="K655" s="2159"/>
      <c r="L655" s="2160">
        <v>96</v>
      </c>
      <c r="M655" s="2161">
        <f>SUMIF('1 BL anterior'!B:B,L655,'1 BL anterior'!E:E)</f>
        <v>0</v>
      </c>
      <c r="N655" s="2160">
        <v>97</v>
      </c>
      <c r="O655" s="2161">
        <f>SUMIF('1 BL anterior'!B:B,N655,'1 BL anterior'!E:E)</f>
        <v>0</v>
      </c>
      <c r="P655" s="2147"/>
      <c r="AA655" s="2150"/>
      <c r="AB655" s="2150"/>
      <c r="AC655" s="2162">
        <f t="shared" si="14"/>
        <v>0</v>
      </c>
    </row>
    <row r="656" spans="1:29" ht="15">
      <c r="A656" s="2156"/>
      <c r="B656" s="2156"/>
      <c r="C656" s="2156"/>
      <c r="D656" s="2158" t="s">
        <v>3423</v>
      </c>
      <c r="E656" s="2158"/>
      <c r="F656" s="2158"/>
      <c r="G656" s="2158"/>
      <c r="H656" s="2158"/>
      <c r="I656" s="2158"/>
      <c r="J656" s="2158"/>
      <c r="K656" s="2159"/>
      <c r="L656" s="2160"/>
      <c r="N656" s="2160">
        <v>98</v>
      </c>
      <c r="O656" s="2161">
        <f>+O651</f>
        <v>0</v>
      </c>
      <c r="P656" s="2147"/>
      <c r="AA656" s="2150"/>
      <c r="AB656" s="2150"/>
      <c r="AC656" s="2162">
        <f t="shared" si="14"/>
        <v>0</v>
      </c>
    </row>
    <row r="657" spans="1:29" ht="15">
      <c r="A657" s="2156"/>
      <c r="B657" s="2156"/>
      <c r="C657" s="2154" t="s">
        <v>1042</v>
      </c>
      <c r="D657" s="2154"/>
      <c r="E657" s="2154"/>
      <c r="F657" s="2154"/>
      <c r="G657" s="2154"/>
      <c r="H657" s="2154"/>
      <c r="I657" s="2154"/>
      <c r="J657" s="2154"/>
      <c r="K657" s="2155"/>
      <c r="L657" s="2154"/>
      <c r="M657" s="2155"/>
      <c r="N657" s="2154"/>
      <c r="O657" s="2155"/>
      <c r="P657" s="2147"/>
      <c r="AA657" s="2150"/>
      <c r="AB657" s="2150"/>
      <c r="AC657" s="2162">
        <f t="shared" si="14"/>
        <v>0</v>
      </c>
    </row>
    <row r="658" spans="1:29">
      <c r="A658" s="2156"/>
      <c r="B658" s="2156"/>
      <c r="C658" s="2156"/>
      <c r="D658" s="2158" t="s">
        <v>3425</v>
      </c>
      <c r="E658" s="2158"/>
      <c r="F658" s="2158"/>
      <c r="G658" s="2158"/>
      <c r="H658" s="2158"/>
      <c r="I658" s="2158"/>
      <c r="J658" s="2158"/>
      <c r="K658" s="2159"/>
      <c r="L658" s="2158"/>
      <c r="M658" s="2159"/>
      <c r="N658" s="2160">
        <v>803</v>
      </c>
      <c r="O658" s="2161">
        <f>-SUMIF('1 BL anterior'!B:B,N658,'1 BL anterior'!E:E)</f>
        <v>0</v>
      </c>
      <c r="P658" s="2226">
        <f>+'6 INFORME BALANCES'!H130</f>
        <v>0</v>
      </c>
      <c r="Q658" s="2221">
        <f>+O658-P658</f>
        <v>0</v>
      </c>
      <c r="AA658" s="2150"/>
      <c r="AB658" s="2150"/>
      <c r="AC658" s="2162">
        <f t="shared" si="14"/>
        <v>0</v>
      </c>
    </row>
    <row r="659" spans="1:29">
      <c r="A659" s="2156"/>
      <c r="B659" s="2156"/>
      <c r="C659" s="2156"/>
      <c r="D659" s="2158" t="s">
        <v>3426</v>
      </c>
      <c r="E659" s="2158"/>
      <c r="F659" s="2158"/>
      <c r="G659" s="2158"/>
      <c r="H659" s="2158"/>
      <c r="I659" s="2158"/>
      <c r="J659" s="2158"/>
      <c r="K659" s="2159"/>
      <c r="L659" s="2158"/>
      <c r="M659" s="2159"/>
      <c r="N659" s="2160">
        <v>804</v>
      </c>
      <c r="O659" s="2161">
        <f>SUMIF('1 BL anterior'!B:B,N659,'1 BL anterior'!E:E)</f>
        <v>0</v>
      </c>
      <c r="P659" s="2161">
        <f>+O651*15%</f>
        <v>0</v>
      </c>
      <c r="AA659" s="2150"/>
      <c r="AB659" s="2150"/>
      <c r="AC659" s="2162">
        <f t="shared" si="14"/>
        <v>0</v>
      </c>
    </row>
    <row r="660" spans="1:29" ht="15">
      <c r="A660" s="2156"/>
      <c r="B660" s="2156"/>
      <c r="C660" s="2156"/>
      <c r="D660" s="2158" t="s">
        <v>3427</v>
      </c>
      <c r="E660" s="2158"/>
      <c r="F660" s="2158"/>
      <c r="G660" s="2158"/>
      <c r="H660" s="2158"/>
      <c r="I660" s="2158"/>
      <c r="J660" s="2158"/>
      <c r="K660" s="2159"/>
      <c r="L660" s="2158"/>
      <c r="M660" s="2159"/>
      <c r="N660" s="2160">
        <v>805</v>
      </c>
      <c r="O660" s="2161">
        <f>-O486</f>
        <v>0</v>
      </c>
      <c r="P660" s="2147">
        <v>0</v>
      </c>
      <c r="AA660" s="2150"/>
      <c r="AB660" s="2150"/>
      <c r="AC660" s="2162">
        <f t="shared" si="14"/>
        <v>0</v>
      </c>
    </row>
    <row r="661" spans="1:29" ht="15">
      <c r="A661" s="2156"/>
      <c r="B661" s="2156"/>
      <c r="C661" s="2156"/>
      <c r="D661" s="2158" t="s">
        <v>3428</v>
      </c>
      <c r="E661" s="2158"/>
      <c r="F661" s="2158"/>
      <c r="G661" s="2158"/>
      <c r="H661" s="2158"/>
      <c r="I661" s="2158"/>
      <c r="J661" s="2158"/>
      <c r="K661" s="2159"/>
      <c r="L661" s="2158"/>
      <c r="M661" s="2159"/>
      <c r="N661" s="2160">
        <v>806</v>
      </c>
      <c r="O661" s="2161">
        <f>+O639</f>
        <v>0</v>
      </c>
      <c r="P661" s="2147">
        <v>0</v>
      </c>
      <c r="AA661" s="2150"/>
      <c r="AB661" s="2150"/>
      <c r="AC661" s="2162">
        <f t="shared" si="14"/>
        <v>0</v>
      </c>
    </row>
    <row r="662" spans="1:29" ht="13.15" customHeight="1">
      <c r="A662" s="2156"/>
      <c r="B662" s="2156"/>
      <c r="C662" s="2156"/>
      <c r="D662" s="2158" t="s">
        <v>3429</v>
      </c>
      <c r="E662" s="2158"/>
      <c r="F662" s="2158"/>
      <c r="G662" s="2158"/>
      <c r="H662" s="2158"/>
      <c r="I662" s="2158"/>
      <c r="J662" s="2158"/>
      <c r="K662" s="2159"/>
      <c r="L662" s="2158"/>
      <c r="M662" s="2159"/>
      <c r="N662" s="2160">
        <v>807</v>
      </c>
      <c r="O662" s="2161">
        <f>SUMIF('1 BL anterior'!B:B,N662,'1 BL anterior'!E:E)</f>
        <v>0</v>
      </c>
      <c r="P662" s="2147"/>
      <c r="AA662" s="2150"/>
      <c r="AB662" s="2150"/>
      <c r="AC662" s="2162">
        <f t="shared" si="14"/>
        <v>0</v>
      </c>
    </row>
    <row r="663" spans="1:29">
      <c r="A663" s="2156"/>
      <c r="B663" s="2156"/>
      <c r="C663" s="2156"/>
      <c r="D663" s="2158" t="s">
        <v>3430</v>
      </c>
      <c r="E663" s="2158"/>
      <c r="F663" s="2158"/>
      <c r="G663" s="2158"/>
      <c r="H663" s="2158"/>
      <c r="I663" s="2158"/>
      <c r="J663" s="2158"/>
      <c r="K663" s="2159"/>
      <c r="L663" s="2158"/>
      <c r="M663" s="2159"/>
      <c r="N663" s="2160">
        <v>808</v>
      </c>
      <c r="O663" s="2161">
        <f>SUMIF('1 BL anterior'!B:B,N663,'1 BL anterior'!E:E)</f>
        <v>0</v>
      </c>
      <c r="P663" s="2186" t="s">
        <v>4760</v>
      </c>
      <c r="AA663" s="2150"/>
      <c r="AB663" s="2150"/>
      <c r="AC663" s="2162">
        <f t="shared" si="14"/>
        <v>0</v>
      </c>
    </row>
    <row r="664" spans="1:29" ht="15">
      <c r="A664" s="2156"/>
      <c r="B664" s="2156"/>
      <c r="C664" s="2156"/>
      <c r="D664" s="2158" t="s">
        <v>3431</v>
      </c>
      <c r="E664" s="2227"/>
      <c r="F664" s="2227"/>
      <c r="G664" s="2158"/>
      <c r="H664" s="2158"/>
      <c r="I664" s="2158"/>
      <c r="J664" s="2158"/>
      <c r="K664" s="2159"/>
      <c r="L664" s="2158"/>
      <c r="M664" s="2159"/>
      <c r="N664" s="2160">
        <v>809</v>
      </c>
      <c r="O664" s="2228"/>
      <c r="P664" s="2147"/>
      <c r="Q664" s="2186" t="s">
        <v>4760</v>
      </c>
      <c r="AA664" s="2150"/>
      <c r="AB664" s="2150"/>
      <c r="AC664" s="2162">
        <f t="shared" si="14"/>
        <v>0</v>
      </c>
    </row>
    <row r="665" spans="1:29">
      <c r="A665" s="2156"/>
      <c r="B665" s="2156"/>
      <c r="C665" s="2156"/>
      <c r="D665" s="2158" t="s">
        <v>3432</v>
      </c>
      <c r="E665" s="2158"/>
      <c r="F665" s="2158"/>
      <c r="G665" s="2158"/>
      <c r="H665" s="2158"/>
      <c r="I665" s="2158"/>
      <c r="J665" s="2158"/>
      <c r="K665" s="2159"/>
      <c r="L665" s="2158"/>
      <c r="M665" s="2159"/>
      <c r="N665" s="2160">
        <v>810</v>
      </c>
      <c r="O665" s="2229">
        <f>SUMIF('1 BL anterior'!B:B,N665,'1 BL anterior'!E:E)</f>
        <v>0</v>
      </c>
      <c r="P665" s="2210">
        <f>IF(M486&gt;300000,0,"11310 art37 ")</f>
        <v>0</v>
      </c>
      <c r="Q665" s="2187">
        <f>+O665-P665</f>
        <v>0</v>
      </c>
      <c r="AA665" s="2150"/>
      <c r="AB665" s="2150"/>
      <c r="AC665" s="2162">
        <f t="shared" si="14"/>
        <v>0</v>
      </c>
    </row>
    <row r="666" spans="1:29" ht="15">
      <c r="A666" s="2156"/>
      <c r="B666" s="2156"/>
      <c r="C666" s="2156"/>
      <c r="D666" s="2158" t="s">
        <v>3433</v>
      </c>
      <c r="E666" s="2158"/>
      <c r="F666" s="2158"/>
      <c r="G666" s="2158"/>
      <c r="H666" s="2158"/>
      <c r="I666" s="2158"/>
      <c r="J666" s="2158"/>
      <c r="K666" s="2159"/>
      <c r="L666" s="2158"/>
      <c r="M666" s="2159"/>
      <c r="N666" s="2160">
        <v>811</v>
      </c>
      <c r="O666" s="2161">
        <f>SUMIF('1 BL anterior'!B:B,N666,'1 BL anterior'!E:E)</f>
        <v>0</v>
      </c>
      <c r="P666" s="2147"/>
      <c r="AA666" s="2150"/>
      <c r="AB666" s="2150"/>
      <c r="AC666" s="2162">
        <f t="shared" si="14"/>
        <v>0</v>
      </c>
    </row>
    <row r="667" spans="1:29" ht="15">
      <c r="A667" s="2156"/>
      <c r="B667" s="2156"/>
      <c r="C667" s="2156"/>
      <c r="D667" s="2158" t="s">
        <v>3434</v>
      </c>
      <c r="E667" s="2158"/>
      <c r="F667" s="2158"/>
      <c r="G667" s="2158"/>
      <c r="H667" s="2158"/>
      <c r="I667" s="2158"/>
      <c r="J667" s="2158"/>
      <c r="K667" s="2159"/>
      <c r="L667" s="2158"/>
      <c r="M667" s="2159"/>
      <c r="N667" s="2160">
        <v>812</v>
      </c>
      <c r="O667" s="2161">
        <f>SUMIF('1 BL anterior'!B:B,N667,'1 BL anterior'!E:E)</f>
        <v>0</v>
      </c>
      <c r="P667" s="2147"/>
      <c r="AA667" s="2150"/>
      <c r="AB667" s="2150"/>
      <c r="AC667" s="2162">
        <f t="shared" si="14"/>
        <v>0</v>
      </c>
    </row>
    <row r="668" spans="1:29" ht="15">
      <c r="A668" s="2156"/>
      <c r="B668" s="2156"/>
      <c r="C668" s="2156"/>
      <c r="D668" s="2158" t="s">
        <v>3435</v>
      </c>
      <c r="E668" s="2158"/>
      <c r="F668" s="2158"/>
      <c r="G668" s="2158"/>
      <c r="H668" s="2158"/>
      <c r="I668" s="2158"/>
      <c r="J668" s="2158"/>
      <c r="K668" s="2159"/>
      <c r="L668" s="2158"/>
      <c r="M668" s="2159"/>
      <c r="N668" s="2160">
        <v>813</v>
      </c>
      <c r="O668" s="2161">
        <f>SUMIF('1 BL anterior'!B:B,N668,'1 BL anterior'!E:E)</f>
        <v>0</v>
      </c>
      <c r="P668" s="2147"/>
      <c r="AA668" s="2150"/>
      <c r="AB668" s="2150"/>
      <c r="AC668" s="2162">
        <f t="shared" si="14"/>
        <v>0</v>
      </c>
    </row>
    <row r="669" spans="1:29" ht="15">
      <c r="A669" s="2156"/>
      <c r="B669" s="2156"/>
      <c r="C669" s="2474"/>
      <c r="D669" s="2475"/>
      <c r="E669" s="2476" t="s">
        <v>4880</v>
      </c>
      <c r="F669" s="2477"/>
      <c r="G669" s="2477"/>
      <c r="H669" s="2477"/>
      <c r="I669" s="2477"/>
      <c r="J669" s="2477"/>
      <c r="K669" s="2477"/>
      <c r="L669" s="2477"/>
      <c r="M669" s="2477"/>
      <c r="N669" s="2477"/>
      <c r="P669" s="2147"/>
      <c r="AA669" s="2150"/>
      <c r="AB669" s="2150"/>
      <c r="AC669" s="2162">
        <f t="shared" si="14"/>
        <v>0</v>
      </c>
    </row>
    <row r="670" spans="1:29" ht="15">
      <c r="A670" s="2156"/>
      <c r="B670" s="2156"/>
      <c r="C670" s="2474"/>
      <c r="D670" s="2475"/>
      <c r="E670" s="2478" t="s">
        <v>4881</v>
      </c>
      <c r="F670" s="2478"/>
      <c r="G670" s="2478"/>
      <c r="H670" s="2478"/>
      <c r="I670" s="2478"/>
      <c r="J670" s="2478"/>
      <c r="K670" s="2478"/>
      <c r="L670" s="2478"/>
      <c r="M670" s="2478"/>
      <c r="N670" s="2479"/>
      <c r="P670" s="2147"/>
      <c r="AA670" s="2150"/>
      <c r="AB670" s="2150"/>
      <c r="AC670" s="2162">
        <f t="shared" si="14"/>
        <v>0</v>
      </c>
    </row>
    <row r="671" spans="1:29" ht="15">
      <c r="A671" s="2156"/>
      <c r="B671" s="2156"/>
      <c r="C671" s="2474"/>
      <c r="D671" s="2475"/>
      <c r="E671" s="2480" t="s">
        <v>4882</v>
      </c>
      <c r="F671" s="2481"/>
      <c r="G671" s="2481"/>
      <c r="H671" s="2481"/>
      <c r="I671" s="2481"/>
      <c r="J671" s="2481"/>
      <c r="K671" s="2481"/>
      <c r="L671" s="2481"/>
      <c r="M671" s="2482"/>
      <c r="N671" s="2483" t="s">
        <v>4883</v>
      </c>
      <c r="P671" s="2147"/>
      <c r="AA671" s="2150"/>
      <c r="AB671" s="2150"/>
      <c r="AC671" s="2162">
        <f t="shared" si="14"/>
        <v>0</v>
      </c>
    </row>
    <row r="672" spans="1:29" ht="15">
      <c r="A672" s="2156"/>
      <c r="B672" s="2156"/>
      <c r="C672" s="2474"/>
      <c r="D672" s="2475"/>
      <c r="E672" s="2484" t="s">
        <v>4884</v>
      </c>
      <c r="F672" s="2485"/>
      <c r="G672" s="2485"/>
      <c r="H672" s="2485"/>
      <c r="I672" s="2485"/>
      <c r="J672" s="2485"/>
      <c r="K672" s="2485"/>
      <c r="L672" s="2485"/>
      <c r="M672" s="2486"/>
      <c r="N672" s="2483" t="s">
        <v>4885</v>
      </c>
      <c r="P672" s="2147"/>
      <c r="AA672" s="2150"/>
      <c r="AB672" s="2150"/>
      <c r="AC672" s="2162">
        <f t="shared" si="14"/>
        <v>0</v>
      </c>
    </row>
    <row r="673" spans="1:29" ht="15">
      <c r="A673" s="2156"/>
      <c r="B673" s="2156"/>
      <c r="C673" s="2474"/>
      <c r="D673" s="2475"/>
      <c r="E673" s="2484" t="s">
        <v>4886</v>
      </c>
      <c r="F673" s="2485"/>
      <c r="G673" s="2485"/>
      <c r="H673" s="2485"/>
      <c r="I673" s="2485"/>
      <c r="J673" s="2485"/>
      <c r="K673" s="2485"/>
      <c r="L673" s="2485"/>
      <c r="M673" s="2486"/>
      <c r="N673" s="2483" t="s">
        <v>4887</v>
      </c>
      <c r="P673" s="2147"/>
      <c r="AA673" s="2150"/>
      <c r="AB673" s="2150"/>
      <c r="AC673" s="2162">
        <f t="shared" si="14"/>
        <v>0</v>
      </c>
    </row>
    <row r="674" spans="1:29" ht="15">
      <c r="A674" s="2156"/>
      <c r="B674" s="2156"/>
      <c r="C674" s="2474"/>
      <c r="D674" s="2475"/>
      <c r="E674" s="2484" t="s">
        <v>4888</v>
      </c>
      <c r="F674" s="2485"/>
      <c r="G674" s="2485"/>
      <c r="H674" s="2485"/>
      <c r="I674" s="2485"/>
      <c r="J674" s="2485"/>
      <c r="K674" s="2485"/>
      <c r="L674" s="2485"/>
      <c r="M674" s="2486"/>
      <c r="N674" s="2483" t="s">
        <v>4889</v>
      </c>
      <c r="P674" s="2147"/>
      <c r="AA674" s="2150"/>
      <c r="AB674" s="2150"/>
      <c r="AC674" s="2162">
        <f t="shared" si="14"/>
        <v>0</v>
      </c>
    </row>
    <row r="675" spans="1:29" ht="15">
      <c r="A675" s="2156"/>
      <c r="B675" s="2156"/>
      <c r="C675" s="2474"/>
      <c r="D675" s="2475"/>
      <c r="E675" s="2487" t="s">
        <v>4890</v>
      </c>
      <c r="F675" s="2478"/>
      <c r="G675" s="2478"/>
      <c r="H675" s="2478"/>
      <c r="I675" s="2478"/>
      <c r="J675" s="2478"/>
      <c r="K675" s="2478"/>
      <c r="L675" s="2478"/>
      <c r="M675" s="2478"/>
      <c r="N675" s="2479"/>
      <c r="P675" s="2147"/>
      <c r="AA675" s="2150"/>
      <c r="AB675" s="2150"/>
      <c r="AC675" s="2162">
        <f t="shared" si="14"/>
        <v>0</v>
      </c>
    </row>
    <row r="676" spans="1:29" ht="15">
      <c r="A676" s="2156"/>
      <c r="B676" s="2156"/>
      <c r="C676" s="2474"/>
      <c r="D676" s="2475"/>
      <c r="E676" s="2480" t="s">
        <v>4891</v>
      </c>
      <c r="F676" s="2481"/>
      <c r="G676" s="2481"/>
      <c r="H676" s="2481"/>
      <c r="I676" s="2481"/>
      <c r="J676" s="2481"/>
      <c r="K676" s="2481"/>
      <c r="L676" s="2481"/>
      <c r="M676" s="2488"/>
      <c r="N676" s="2483" t="s">
        <v>4892</v>
      </c>
      <c r="P676" s="2147"/>
      <c r="AA676" s="2150"/>
      <c r="AB676" s="2150"/>
      <c r="AC676" s="2162">
        <f t="shared" si="14"/>
        <v>0</v>
      </c>
    </row>
    <row r="677" spans="1:29" ht="15">
      <c r="A677" s="2156"/>
      <c r="B677" s="2156"/>
      <c r="C677" s="2474"/>
      <c r="D677" s="2475"/>
      <c r="E677" s="2484" t="s">
        <v>4893</v>
      </c>
      <c r="F677" s="2485"/>
      <c r="G677" s="2485"/>
      <c r="H677" s="2485"/>
      <c r="I677" s="2485"/>
      <c r="J677" s="2485"/>
      <c r="K677" s="2485"/>
      <c r="L677" s="2485"/>
      <c r="M677" s="2486"/>
      <c r="N677" s="2483" t="s">
        <v>4894</v>
      </c>
      <c r="P677" s="2147"/>
      <c r="AA677" s="2150"/>
      <c r="AB677" s="2150"/>
      <c r="AC677" s="2162">
        <f t="shared" si="14"/>
        <v>0</v>
      </c>
    </row>
    <row r="678" spans="1:29" ht="15">
      <c r="A678" s="2156"/>
      <c r="B678" s="2156"/>
      <c r="C678" s="2474"/>
      <c r="D678" s="2475"/>
      <c r="E678" s="2484" t="s">
        <v>4895</v>
      </c>
      <c r="F678" s="2485"/>
      <c r="G678" s="2485"/>
      <c r="H678" s="2485"/>
      <c r="I678" s="2485"/>
      <c r="J678" s="2485"/>
      <c r="K678" s="2485"/>
      <c r="L678" s="2485"/>
      <c r="M678" s="2486"/>
      <c r="N678" s="2483" t="s">
        <v>4896</v>
      </c>
      <c r="P678" s="2147"/>
      <c r="Q678" s="2148" t="s">
        <v>4761</v>
      </c>
      <c r="AA678" s="2150"/>
      <c r="AB678" s="2150"/>
      <c r="AC678" s="2162">
        <f t="shared" si="14"/>
        <v>0</v>
      </c>
    </row>
    <row r="679" spans="1:29" ht="15">
      <c r="A679" s="2156"/>
      <c r="B679" s="2156"/>
      <c r="C679" s="2474"/>
      <c r="D679" s="2475"/>
      <c r="E679" s="2484" t="s">
        <v>4897</v>
      </c>
      <c r="F679" s="2485"/>
      <c r="G679" s="2485"/>
      <c r="H679" s="2485"/>
      <c r="I679" s="2485"/>
      <c r="J679" s="2485"/>
      <c r="K679" s="2485"/>
      <c r="L679" s="2485"/>
      <c r="M679" s="2486"/>
      <c r="N679" s="2483" t="s">
        <v>4898</v>
      </c>
      <c r="P679" s="2147"/>
      <c r="AA679" s="2150"/>
      <c r="AB679" s="2150"/>
      <c r="AC679" s="2162">
        <f t="shared" si="14"/>
        <v>0</v>
      </c>
    </row>
    <row r="680" spans="1:29" ht="15">
      <c r="A680" s="2156"/>
      <c r="B680" s="2156"/>
      <c r="C680" s="2474"/>
      <c r="D680" s="2475"/>
      <c r="E680" s="2487" t="s">
        <v>4899</v>
      </c>
      <c r="F680" s="2478"/>
      <c r="G680" s="2478"/>
      <c r="H680" s="2478"/>
      <c r="I680" s="2478"/>
      <c r="J680" s="2478"/>
      <c r="K680" s="2478"/>
      <c r="L680" s="2478"/>
      <c r="M680" s="2478"/>
      <c r="N680" s="2479"/>
      <c r="P680" s="2147"/>
      <c r="AA680" s="2150"/>
      <c r="AB680" s="2150"/>
      <c r="AC680" s="2162">
        <f t="shared" si="14"/>
        <v>0</v>
      </c>
    </row>
    <row r="681" spans="1:29" ht="15">
      <c r="A681" s="2156"/>
      <c r="B681" s="2156"/>
      <c r="C681" s="2474"/>
      <c r="D681" s="2475"/>
      <c r="E681" s="2480" t="s">
        <v>4900</v>
      </c>
      <c r="F681" s="2481"/>
      <c r="G681" s="2481"/>
      <c r="H681" s="2481"/>
      <c r="I681" s="2481"/>
      <c r="J681" s="2481"/>
      <c r="K681" s="2481"/>
      <c r="L681" s="2481"/>
      <c r="M681" s="2488"/>
      <c r="N681" s="2483" t="s">
        <v>4901</v>
      </c>
      <c r="P681" s="2147"/>
      <c r="AA681" s="2150"/>
      <c r="AB681" s="2150"/>
      <c r="AC681" s="2162">
        <f t="shared" si="14"/>
        <v>0</v>
      </c>
    </row>
    <row r="682" spans="1:29" ht="15">
      <c r="A682" s="2156"/>
      <c r="B682" s="2156"/>
      <c r="C682" s="2474"/>
      <c r="D682" s="2475"/>
      <c r="E682" s="2484" t="s">
        <v>4902</v>
      </c>
      <c r="F682" s="2485"/>
      <c r="G682" s="2485"/>
      <c r="H682" s="2485"/>
      <c r="I682" s="2485"/>
      <c r="J682" s="2485"/>
      <c r="K682" s="2485"/>
      <c r="L682" s="2485"/>
      <c r="M682" s="2486"/>
      <c r="N682" s="2483" t="s">
        <v>4903</v>
      </c>
      <c r="P682" s="2147"/>
      <c r="AA682" s="2150"/>
      <c r="AB682" s="2150"/>
      <c r="AC682" s="2162">
        <f t="shared" si="14"/>
        <v>0</v>
      </c>
    </row>
    <row r="683" spans="1:29" ht="15">
      <c r="A683" s="2156"/>
      <c r="B683" s="2156"/>
      <c r="C683" s="2474"/>
      <c r="D683" s="2475"/>
      <c r="E683" s="2487" t="s">
        <v>4904</v>
      </c>
      <c r="F683" s="2478"/>
      <c r="G683" s="2478"/>
      <c r="H683" s="2478"/>
      <c r="I683" s="2478"/>
      <c r="J683" s="2478"/>
      <c r="K683" s="2478"/>
      <c r="L683" s="2478"/>
      <c r="M683" s="2478"/>
      <c r="N683" s="2479"/>
      <c r="P683" s="2147"/>
      <c r="AA683" s="2150"/>
      <c r="AB683" s="2150"/>
      <c r="AC683" s="2162">
        <f t="shared" si="14"/>
        <v>0</v>
      </c>
    </row>
    <row r="684" spans="1:29" ht="15">
      <c r="A684" s="2156"/>
      <c r="B684" s="2156"/>
      <c r="C684" s="2474"/>
      <c r="D684" s="2475"/>
      <c r="E684" s="2480" t="s">
        <v>4905</v>
      </c>
      <c r="F684" s="2481"/>
      <c r="G684" s="2481"/>
      <c r="H684" s="2481"/>
      <c r="I684" s="2481"/>
      <c r="J684" s="2481"/>
      <c r="K684" s="2481"/>
      <c r="L684" s="2481"/>
      <c r="M684" s="2488"/>
      <c r="N684" s="2489" t="s">
        <v>4906</v>
      </c>
      <c r="O684" s="2490"/>
      <c r="P684" s="2147"/>
      <c r="AA684" s="2150"/>
      <c r="AB684" s="2150"/>
      <c r="AC684" s="2162">
        <f t="shared" si="14"/>
        <v>0</v>
      </c>
    </row>
    <row r="685" spans="1:29" ht="15">
      <c r="A685" s="2156"/>
      <c r="B685" s="2156"/>
      <c r="C685" s="2474"/>
      <c r="D685" s="2475"/>
      <c r="E685" s="2484" t="s">
        <v>4907</v>
      </c>
      <c r="F685" s="2485"/>
      <c r="G685" s="2485"/>
      <c r="H685" s="2485"/>
      <c r="I685" s="2485"/>
      <c r="J685" s="2485"/>
      <c r="K685" s="2485"/>
      <c r="L685" s="2485"/>
      <c r="M685" s="2486"/>
      <c r="N685" s="2489" t="s">
        <v>4908</v>
      </c>
      <c r="O685" s="2490"/>
      <c r="P685" s="2147"/>
      <c r="AA685" s="2150"/>
      <c r="AB685" s="2150"/>
      <c r="AC685" s="2162">
        <f t="shared" si="14"/>
        <v>0</v>
      </c>
    </row>
    <row r="686" spans="1:29" ht="15">
      <c r="A686" s="2156"/>
      <c r="B686" s="2156"/>
      <c r="C686" s="2474"/>
      <c r="D686" s="2491" t="s">
        <v>4909</v>
      </c>
      <c r="E686" s="2491"/>
      <c r="F686" s="2491"/>
      <c r="G686" s="2491"/>
      <c r="H686" s="2491"/>
      <c r="I686" s="2491"/>
      <c r="J686" s="2491"/>
      <c r="K686" s="2491"/>
      <c r="L686" s="2491"/>
      <c r="M686" s="2491"/>
      <c r="N686" s="2489" t="s">
        <v>4910</v>
      </c>
      <c r="O686" s="2490"/>
      <c r="P686" s="2147"/>
      <c r="R686" s="2492">
        <v>0.22</v>
      </c>
      <c r="AA686" s="2150"/>
      <c r="AB686" s="2150"/>
      <c r="AC686" s="2162">
        <f t="shared" si="14"/>
        <v>0</v>
      </c>
    </row>
    <row r="687" spans="1:29" ht="15">
      <c r="A687" s="2156"/>
      <c r="B687" s="2156"/>
      <c r="C687" s="2474"/>
      <c r="D687" s="2491" t="s">
        <v>4911</v>
      </c>
      <c r="E687" s="2491"/>
      <c r="F687" s="2491"/>
      <c r="G687" s="2491"/>
      <c r="H687" s="2491"/>
      <c r="I687" s="2491"/>
      <c r="J687" s="2491"/>
      <c r="K687" s="2491"/>
      <c r="L687" s="2491"/>
      <c r="M687" s="2491"/>
      <c r="N687" s="2489" t="s">
        <v>4912</v>
      </c>
      <c r="O687" s="2490"/>
      <c r="P687" s="2147"/>
      <c r="R687" s="866" t="s">
        <v>4762</v>
      </c>
      <c r="AA687" s="2150"/>
      <c r="AB687" s="2150"/>
      <c r="AC687" s="2162">
        <f t="shared" si="14"/>
        <v>0</v>
      </c>
    </row>
    <row r="688" spans="1:29" ht="15">
      <c r="A688" s="2156"/>
      <c r="B688" s="2156"/>
      <c r="C688" s="2474"/>
      <c r="D688" s="2189"/>
      <c r="E688" s="2189"/>
      <c r="F688" s="2189"/>
      <c r="G688" s="2189"/>
      <c r="H688" s="2189"/>
      <c r="I688" s="2189"/>
      <c r="J688" s="2189"/>
      <c r="K688" s="2191"/>
      <c r="L688" s="2158"/>
      <c r="M688" s="2159"/>
      <c r="N688" s="2160"/>
      <c r="P688" s="2147"/>
      <c r="AA688" s="2150"/>
      <c r="AB688" s="2150"/>
      <c r="AC688" s="2162">
        <f t="shared" si="14"/>
        <v>0</v>
      </c>
    </row>
    <row r="689" spans="1:29" ht="15">
      <c r="A689" s="2156"/>
      <c r="B689" s="2156"/>
      <c r="C689" s="2182" t="s">
        <v>3436</v>
      </c>
      <c r="D689" s="2183"/>
      <c r="E689" s="2183"/>
      <c r="F689" s="2183"/>
      <c r="G689" s="2183"/>
      <c r="H689" s="2183"/>
      <c r="I689" s="2183"/>
      <c r="J689" s="2183"/>
      <c r="K689" s="2185"/>
      <c r="L689" s="2149" t="s">
        <v>3419</v>
      </c>
      <c r="M689" s="2167"/>
      <c r="N689" s="2149" t="s">
        <v>3420</v>
      </c>
      <c r="O689" s="2167"/>
      <c r="P689" s="2147"/>
      <c r="AA689" s="2150"/>
      <c r="AB689" s="2150"/>
      <c r="AC689" s="2162">
        <f t="shared" si="14"/>
        <v>0</v>
      </c>
    </row>
    <row r="690" spans="1:29" ht="15">
      <c r="A690" s="2156"/>
      <c r="B690" s="2156"/>
      <c r="C690" s="2156"/>
      <c r="D690" s="2158" t="s">
        <v>3437</v>
      </c>
      <c r="E690" s="2158"/>
      <c r="F690" s="2158"/>
      <c r="G690" s="2158"/>
      <c r="H690" s="2158"/>
      <c r="I690" s="2158"/>
      <c r="J690" s="2158"/>
      <c r="K690" s="2159"/>
      <c r="L690" s="2160">
        <v>814</v>
      </c>
      <c r="M690" s="2161">
        <f>SUMIF('1 BL anterior'!B:B,L690,'1 BL anterior'!E:E)</f>
        <v>0</v>
      </c>
      <c r="N690" s="2160">
        <v>815</v>
      </c>
      <c r="O690" s="2161">
        <f>SUMIF('1 BL anterior'!B:B,N690,'1 BL anterior'!E:E)</f>
        <v>0</v>
      </c>
      <c r="P690" s="2147"/>
      <c r="AA690" s="2150"/>
      <c r="AB690" s="2150"/>
      <c r="AC690" s="2162">
        <f t="shared" si="14"/>
        <v>0</v>
      </c>
    </row>
    <row r="691" spans="1:29" ht="15">
      <c r="A691" s="2156"/>
      <c r="B691" s="2156"/>
      <c r="C691" s="2156"/>
      <c r="D691" s="2158" t="s">
        <v>3438</v>
      </c>
      <c r="E691" s="2158"/>
      <c r="F691" s="2158"/>
      <c r="G691" s="2158"/>
      <c r="H691" s="2158" t="s">
        <v>2418</v>
      </c>
      <c r="I691" s="2158"/>
      <c r="J691" s="2158"/>
      <c r="K691" s="2159"/>
      <c r="L691" s="2160">
        <v>816</v>
      </c>
      <c r="M691" s="2161">
        <f>SUMIF('1 BL anterior'!B:B,L691,'1 BL anterior'!E:E)</f>
        <v>0</v>
      </c>
      <c r="N691" s="2160">
        <v>817</v>
      </c>
      <c r="O691" s="2161">
        <f>SUMIF('1 BL anterior'!B:B,N691,'1 BL anterior'!E:E)</f>
        <v>0</v>
      </c>
      <c r="P691" s="2147"/>
      <c r="Q691" s="2148" t="s">
        <v>4761</v>
      </c>
      <c r="R691" s="866" t="s">
        <v>4762</v>
      </c>
      <c r="AA691" s="2150"/>
      <c r="AB691" s="2150"/>
      <c r="AC691" s="2162">
        <f t="shared" si="14"/>
        <v>0</v>
      </c>
    </row>
    <row r="692" spans="1:29" ht="15">
      <c r="A692" s="2156"/>
      <c r="B692" s="2156"/>
      <c r="C692" s="2156"/>
      <c r="D692" s="2158" t="s">
        <v>3439</v>
      </c>
      <c r="E692" s="2158"/>
      <c r="F692" s="2158"/>
      <c r="G692" s="2158"/>
      <c r="H692" s="2158" t="s">
        <v>2418</v>
      </c>
      <c r="I692" s="2158"/>
      <c r="J692" s="2158"/>
      <c r="K692" s="2159"/>
      <c r="L692" s="2160">
        <v>818</v>
      </c>
      <c r="M692" s="2161">
        <f>SUMIF('1 BL anterior'!B:B,L692,'1 BL anterior'!E:E)</f>
        <v>0</v>
      </c>
      <c r="N692" s="2160">
        <v>819</v>
      </c>
      <c r="O692" s="2161">
        <f>SUMIF('1 BL anterior'!B:B,N692,'1 BL anterior'!E:E)</f>
        <v>0</v>
      </c>
      <c r="P692" s="2147"/>
      <c r="AA692" s="2150"/>
      <c r="AB692" s="2150"/>
      <c r="AC692" s="2162">
        <f t="shared" si="14"/>
        <v>0</v>
      </c>
    </row>
    <row r="693" spans="1:29" ht="15">
      <c r="A693" s="2156"/>
      <c r="B693" s="2156"/>
      <c r="C693" s="2156"/>
      <c r="D693" s="2158" t="s">
        <v>3440</v>
      </c>
      <c r="E693" s="2158"/>
      <c r="F693" s="2158"/>
      <c r="G693" s="2158"/>
      <c r="H693" s="2158" t="s">
        <v>2418</v>
      </c>
      <c r="I693" s="2158"/>
      <c r="J693" s="2158"/>
      <c r="K693" s="2159"/>
      <c r="L693" s="2160">
        <v>820</v>
      </c>
      <c r="M693" s="2161">
        <f>SUMIF('1 BL anterior'!B:B,L693,'1 BL anterior'!E:E)</f>
        <v>0</v>
      </c>
      <c r="N693" s="2160">
        <v>821</v>
      </c>
      <c r="O693" s="2161">
        <f>SUMIF('1 BL anterior'!B:B,N693,'1 BL anterior'!E:E)</f>
        <v>0</v>
      </c>
      <c r="P693" s="2147"/>
      <c r="AA693" s="2150"/>
      <c r="AB693" s="2150"/>
      <c r="AC693" s="2162">
        <f t="shared" si="14"/>
        <v>0</v>
      </c>
    </row>
    <row r="694" spans="1:29" ht="15">
      <c r="A694" s="2156"/>
      <c r="B694" s="2156"/>
      <c r="C694" s="2156"/>
      <c r="D694" s="2158" t="s">
        <v>3441</v>
      </c>
      <c r="E694" s="2158"/>
      <c r="F694" s="2158"/>
      <c r="G694" s="2158"/>
      <c r="H694" s="2158" t="s">
        <v>2418</v>
      </c>
      <c r="I694" s="2158"/>
      <c r="J694" s="2158"/>
      <c r="K694" s="2159"/>
      <c r="L694" s="2160">
        <v>822</v>
      </c>
      <c r="M694" s="2161">
        <f>SUMIF('1 BL anterior'!B:B,L694,'1 BL anterior'!E:E)</f>
        <v>0</v>
      </c>
      <c r="N694" s="2160">
        <v>823</v>
      </c>
      <c r="O694" s="2161">
        <f>SUMIF('1 BL anterior'!B:B,N694,'1 BL anterior'!E:E)</f>
        <v>0</v>
      </c>
      <c r="P694" s="2147"/>
      <c r="AA694" s="2150"/>
      <c r="AB694" s="2150"/>
      <c r="AC694" s="2162">
        <f t="shared" si="14"/>
        <v>0</v>
      </c>
    </row>
    <row r="695" spans="1:29" ht="15">
      <c r="A695" s="2156"/>
      <c r="B695" s="2156"/>
      <c r="C695" s="2156"/>
      <c r="D695" s="2158" t="s">
        <v>3442</v>
      </c>
      <c r="E695" s="2158"/>
      <c r="F695" s="2158"/>
      <c r="G695" s="2158"/>
      <c r="H695" s="2158" t="s">
        <v>2418</v>
      </c>
      <c r="I695" s="2158"/>
      <c r="J695" s="2158"/>
      <c r="K695" s="2159"/>
      <c r="L695" s="2160">
        <v>824</v>
      </c>
      <c r="M695" s="2161">
        <f>SUMIF('1 BL anterior'!B:B,L695,'1 BL anterior'!E:E)</f>
        <v>0</v>
      </c>
      <c r="N695" s="2160">
        <v>825</v>
      </c>
      <c r="O695" s="2161">
        <f>SUMIF('1 BL anterior'!B:B,N695,'1 BL anterior'!E:E)</f>
        <v>0</v>
      </c>
      <c r="P695" s="2147"/>
      <c r="AA695" s="2150"/>
      <c r="AB695" s="2150"/>
      <c r="AC695" s="2162">
        <f t="shared" si="14"/>
        <v>0</v>
      </c>
    </row>
    <row r="696" spans="1:29" ht="15">
      <c r="A696" s="2156"/>
      <c r="B696" s="2156"/>
      <c r="C696" s="2156"/>
      <c r="D696" s="2158" t="s">
        <v>3443</v>
      </c>
      <c r="E696" s="2158"/>
      <c r="F696" s="2158"/>
      <c r="G696" s="2158"/>
      <c r="H696" s="2158" t="s">
        <v>2418</v>
      </c>
      <c r="I696" s="2158"/>
      <c r="J696" s="2158"/>
      <c r="K696" s="2159"/>
      <c r="L696" s="2160">
        <v>826</v>
      </c>
      <c r="M696" s="2161">
        <f>SUMIF('1 BL anterior'!B:B,L696,'1 BL anterior'!E:E)</f>
        <v>0</v>
      </c>
      <c r="N696" s="2160">
        <v>827</v>
      </c>
      <c r="O696" s="2161">
        <f>SUMIF('1 BL anterior'!B:B,N696,'1 BL anterior'!E:E)</f>
        <v>0</v>
      </c>
      <c r="P696" s="2147"/>
      <c r="AA696" s="2150"/>
      <c r="AB696" s="2150"/>
      <c r="AC696" s="2162">
        <f t="shared" si="14"/>
        <v>0</v>
      </c>
    </row>
    <row r="697" spans="1:29" ht="15">
      <c r="A697" s="2156"/>
      <c r="B697" s="2156"/>
      <c r="C697" s="2156"/>
      <c r="D697" s="2149" t="s">
        <v>3444</v>
      </c>
      <c r="E697" s="2149"/>
      <c r="F697" s="2149"/>
      <c r="G697" s="2149"/>
      <c r="H697" s="2149"/>
      <c r="I697" s="2149"/>
      <c r="J697" s="2149"/>
      <c r="K697" s="2167"/>
      <c r="L697" s="2149" t="s">
        <v>3419</v>
      </c>
      <c r="M697" s="2167"/>
      <c r="N697" s="2149" t="s">
        <v>3420</v>
      </c>
      <c r="O697" s="2167"/>
      <c r="P697" s="2147"/>
      <c r="AA697" s="2150"/>
      <c r="AB697" s="2150"/>
      <c r="AC697" s="2162">
        <f t="shared" si="14"/>
        <v>0</v>
      </c>
    </row>
    <row r="698" spans="1:29" ht="15">
      <c r="A698" s="2156"/>
      <c r="B698" s="2156"/>
      <c r="C698" s="2156"/>
      <c r="D698" s="2156"/>
      <c r="E698" s="2158" t="s">
        <v>3445</v>
      </c>
      <c r="F698" s="2158"/>
      <c r="G698" s="2158"/>
      <c r="H698" s="2158"/>
      <c r="I698" s="2158"/>
      <c r="J698" s="2158"/>
      <c r="K698" s="2159"/>
      <c r="L698" s="2160">
        <v>828</v>
      </c>
      <c r="M698" s="2161">
        <f>SUMIF('1 BL anterior'!B:B,L698,'1 BL anterior'!E:E)</f>
        <v>0</v>
      </c>
      <c r="N698" s="2160">
        <v>829</v>
      </c>
      <c r="O698" s="2161">
        <f>SUMIF('1 BL anterior'!B:B,N698,'1 BL anterior'!E:E)</f>
        <v>0</v>
      </c>
      <c r="P698" s="2147"/>
      <c r="AA698" s="2150"/>
      <c r="AB698" s="2150"/>
      <c r="AC698" s="2162">
        <f t="shared" si="14"/>
        <v>0</v>
      </c>
    </row>
    <row r="699" spans="1:29" ht="15">
      <c r="A699" s="2156"/>
      <c r="B699" s="2156"/>
      <c r="C699" s="2156"/>
      <c r="D699" s="2156"/>
      <c r="E699" s="2158" t="s">
        <v>3446</v>
      </c>
      <c r="F699" s="2158"/>
      <c r="G699" s="2158"/>
      <c r="H699" s="2158"/>
      <c r="I699" s="2158"/>
      <c r="J699" s="2158"/>
      <c r="K699" s="2159"/>
      <c r="L699" s="2160">
        <v>830</v>
      </c>
      <c r="M699" s="2161">
        <f>SUMIF('1 BL anterior'!B:B,L699,'1 BL anterior'!E:E)</f>
        <v>0</v>
      </c>
      <c r="N699" s="2160">
        <v>831</v>
      </c>
      <c r="O699" s="2161">
        <f>SUMIF('1 BL anterior'!B:B,N699,'1 BL anterior'!E:E)</f>
        <v>0</v>
      </c>
      <c r="P699" s="2147"/>
      <c r="AA699" s="2150"/>
      <c r="AB699" s="2150"/>
      <c r="AC699" s="2162">
        <f t="shared" si="14"/>
        <v>0</v>
      </c>
    </row>
    <row r="700" spans="1:29" ht="15">
      <c r="A700" s="2156"/>
      <c r="B700" s="2156"/>
      <c r="C700" s="2156"/>
      <c r="D700" s="2158" t="s">
        <v>3447</v>
      </c>
      <c r="E700" s="2158"/>
      <c r="F700" s="2158"/>
      <c r="G700" s="2158"/>
      <c r="H700" s="2158"/>
      <c r="I700" s="2158"/>
      <c r="J700" s="2158"/>
      <c r="K700" s="2159"/>
      <c r="L700" s="2160"/>
      <c r="N700" s="2160">
        <v>833</v>
      </c>
      <c r="O700" s="2161">
        <f>-SUMIF('1 BL anterior'!B:B,N700,'1 BL anterior'!E:E)</f>
        <v>0</v>
      </c>
      <c r="P700" s="2147"/>
      <c r="AA700" s="2150"/>
      <c r="AB700" s="2150"/>
      <c r="AC700" s="2162">
        <f t="shared" si="14"/>
        <v>0</v>
      </c>
    </row>
    <row r="701" spans="1:29" ht="15">
      <c r="A701" s="2156"/>
      <c r="B701" s="2156"/>
      <c r="C701" s="2156"/>
      <c r="D701" s="2158" t="s">
        <v>3448</v>
      </c>
      <c r="E701" s="2158"/>
      <c r="F701" s="2158"/>
      <c r="G701" s="2158"/>
      <c r="H701" s="2158" t="s">
        <v>2418</v>
      </c>
      <c r="I701" s="2158"/>
      <c r="J701" s="2158"/>
      <c r="K701" s="2159"/>
      <c r="L701" s="2160">
        <v>834</v>
      </c>
      <c r="M701" s="2161">
        <f>SUMIF('1 BL anterior'!B:B,L701,'1 BL anterior'!E:E)</f>
        <v>0</v>
      </c>
      <c r="N701" s="2160">
        <v>835</v>
      </c>
      <c r="O701" s="2161">
        <f>SUMIF('1 BL anterior'!B:B,N701,'1 BL anterior'!E:E)</f>
        <v>0</v>
      </c>
      <c r="P701" s="2147"/>
      <c r="AA701" s="2150"/>
      <c r="AB701" s="2150"/>
      <c r="AC701" s="2162">
        <f t="shared" si="14"/>
        <v>0</v>
      </c>
    </row>
    <row r="702" spans="1:29" ht="15.75">
      <c r="A702" s="2156"/>
      <c r="B702" s="2230" t="s">
        <v>3449</v>
      </c>
      <c r="C702" s="2230"/>
      <c r="D702" s="2230"/>
      <c r="E702" s="2230"/>
      <c r="F702" s="2230"/>
      <c r="G702" s="2230"/>
      <c r="H702" s="2230"/>
      <c r="I702" s="2230"/>
      <c r="J702" s="2230"/>
      <c r="K702" s="2230"/>
      <c r="L702" s="2230"/>
      <c r="M702" s="2230"/>
      <c r="N702" s="2160">
        <v>836</v>
      </c>
      <c r="O702" s="2231">
        <f>IF(SUM(O653:O701)&gt;0,SUM(O653:O701),0)</f>
        <v>0</v>
      </c>
      <c r="P702" s="2232"/>
      <c r="AA702" s="2150"/>
      <c r="AB702" s="2150"/>
      <c r="AC702" s="2162">
        <f t="shared" si="14"/>
        <v>0</v>
      </c>
    </row>
    <row r="703" spans="1:29" ht="15.75">
      <c r="A703" s="2156"/>
      <c r="B703" s="2233" t="s">
        <v>3450</v>
      </c>
      <c r="C703" s="2233"/>
      <c r="D703" s="2233"/>
      <c r="E703" s="2233"/>
      <c r="F703" s="2233"/>
      <c r="G703" s="2233"/>
      <c r="H703" s="2233"/>
      <c r="I703" s="2233"/>
      <c r="J703" s="2233"/>
      <c r="K703" s="2234"/>
      <c r="L703" s="2160"/>
      <c r="N703" s="2160">
        <v>837</v>
      </c>
      <c r="O703" s="2231">
        <f>IF(SUM(O651:O668)&lt;0,SUM(O651:O668),0)</f>
        <v>-24472.242000000202</v>
      </c>
      <c r="P703" s="2147"/>
      <c r="AA703" s="2150"/>
      <c r="AB703" s="2150"/>
      <c r="AC703" s="2162">
        <f t="shared" si="14"/>
        <v>-24472.242000000202</v>
      </c>
    </row>
    <row r="704" spans="1:29" ht="15">
      <c r="A704" s="2156"/>
      <c r="B704" s="2156"/>
      <c r="C704" s="2154" t="s">
        <v>3451</v>
      </c>
      <c r="D704" s="2154"/>
      <c r="E704" s="2154"/>
      <c r="F704" s="2154"/>
      <c r="G704" s="2154"/>
      <c r="H704" s="2154"/>
      <c r="I704" s="2154"/>
      <c r="J704" s="2154"/>
      <c r="K704" s="2155"/>
      <c r="L704" s="2154"/>
      <c r="M704" s="2155"/>
      <c r="N704" s="2154"/>
      <c r="O704" s="2155"/>
      <c r="P704" s="2147"/>
      <c r="AA704" s="2150"/>
      <c r="AB704" s="2150"/>
      <c r="AC704" s="2162">
        <f t="shared" si="14"/>
        <v>0</v>
      </c>
    </row>
    <row r="705" spans="1:29" ht="15">
      <c r="A705" s="2156"/>
      <c r="B705" s="2156"/>
      <c r="C705" s="2156"/>
      <c r="D705" s="2158" t="s">
        <v>3452</v>
      </c>
      <c r="E705" s="2158"/>
      <c r="F705" s="2158"/>
      <c r="G705" s="2158"/>
      <c r="H705" s="2158"/>
      <c r="I705" s="2158"/>
      <c r="J705" s="2158"/>
      <c r="K705" s="2159"/>
      <c r="L705" s="2158"/>
      <c r="M705" s="2159"/>
      <c r="N705" s="2160">
        <v>838</v>
      </c>
      <c r="O705" s="2161">
        <f>SUMIF('1 BL anterior'!B:B,N705,'1 BL anterior'!E:E)</f>
        <v>0</v>
      </c>
      <c r="P705" s="2147"/>
      <c r="AA705" s="2150"/>
      <c r="AB705" s="2150"/>
      <c r="AC705" s="2162">
        <f t="shared" si="14"/>
        <v>0</v>
      </c>
    </row>
    <row r="706" spans="1:29" ht="15">
      <c r="A706" s="2156"/>
      <c r="B706" s="2156"/>
      <c r="C706" s="2156"/>
      <c r="D706" s="2158" t="s">
        <v>3453</v>
      </c>
      <c r="E706" s="2158"/>
      <c r="F706" s="2158"/>
      <c r="G706" s="2158"/>
      <c r="H706" s="2158"/>
      <c r="I706" s="2158"/>
      <c r="J706" s="2158"/>
      <c r="K706" s="2159"/>
      <c r="L706" s="2158"/>
      <c r="M706" s="2159"/>
      <c r="N706" s="2160">
        <v>839</v>
      </c>
      <c r="O706" s="2161">
        <f>SUMIF('1 BL anterior'!B:B,N706,'1 BL anterior'!E:E)</f>
        <v>0</v>
      </c>
      <c r="P706" s="2147"/>
      <c r="AA706" s="2150"/>
      <c r="AB706" s="2150"/>
      <c r="AC706" s="2162">
        <f t="shared" si="14"/>
        <v>0</v>
      </c>
    </row>
    <row r="707" spans="1:29" ht="15">
      <c r="A707" s="2156"/>
      <c r="B707" s="2156"/>
      <c r="C707" s="2156"/>
      <c r="D707" s="2158" t="s">
        <v>3454</v>
      </c>
      <c r="E707" s="2158"/>
      <c r="F707" s="2158"/>
      <c r="G707" s="2158"/>
      <c r="H707" s="2158"/>
      <c r="I707" s="2158"/>
      <c r="J707" s="2158"/>
      <c r="K707" s="2159"/>
      <c r="L707" s="2158"/>
      <c r="M707" s="2159"/>
      <c r="N707" s="2160">
        <v>840</v>
      </c>
      <c r="O707" s="2161">
        <f>SUMIF('1 BL anterior'!B:B,N707,'1 BL anterior'!E:E)</f>
        <v>0</v>
      </c>
      <c r="P707" s="2147"/>
      <c r="AA707" s="2150"/>
      <c r="AB707" s="2150"/>
      <c r="AC707" s="2162">
        <f t="shared" si="14"/>
        <v>0</v>
      </c>
    </row>
    <row r="708" spans="1:29" ht="15">
      <c r="A708" s="2156"/>
      <c r="B708" s="2156"/>
      <c r="C708" s="2154" t="s">
        <v>3455</v>
      </c>
      <c r="D708" s="2154"/>
      <c r="E708" s="2154"/>
      <c r="F708" s="2154"/>
      <c r="G708" s="2154"/>
      <c r="H708" s="2154"/>
      <c r="I708" s="2154"/>
      <c r="J708" s="2154"/>
      <c r="K708" s="2155"/>
      <c r="L708" s="2154"/>
      <c r="M708" s="2155"/>
      <c r="N708" s="2154"/>
      <c r="O708" s="2155"/>
      <c r="P708" s="2147"/>
      <c r="AA708" s="2150"/>
      <c r="AB708" s="2150"/>
      <c r="AC708" s="2162">
        <f t="shared" si="14"/>
        <v>0</v>
      </c>
    </row>
    <row r="709" spans="1:29" ht="15">
      <c r="A709" s="2156"/>
      <c r="B709" s="2156"/>
      <c r="C709" s="2156"/>
      <c r="D709" s="2188" t="s">
        <v>3456</v>
      </c>
      <c r="E709" s="2189"/>
      <c r="F709" s="2189"/>
      <c r="G709" s="2189"/>
      <c r="H709" s="2189"/>
      <c r="I709" s="2189"/>
      <c r="J709" s="2189"/>
      <c r="K709" s="2190"/>
      <c r="L709" s="2189"/>
      <c r="M709" s="2191"/>
      <c r="N709" s="2160" t="s">
        <v>3792</v>
      </c>
      <c r="O709" s="2235"/>
      <c r="P709" s="2147"/>
      <c r="AA709" s="2150"/>
      <c r="AB709" s="2150"/>
      <c r="AC709" s="2162">
        <f t="shared" si="14"/>
        <v>0</v>
      </c>
    </row>
    <row r="710" spans="1:29" ht="15">
      <c r="A710" s="2156"/>
      <c r="B710" s="2156"/>
      <c r="C710" s="2156"/>
      <c r="D710" s="2149" t="s">
        <v>3457</v>
      </c>
      <c r="E710" s="2149"/>
      <c r="F710" s="2149"/>
      <c r="G710" s="2149"/>
      <c r="H710" s="2149" t="s">
        <v>2418</v>
      </c>
      <c r="I710" s="2149"/>
      <c r="J710" s="2149"/>
      <c r="K710" s="2167"/>
      <c r="L710" s="2154" t="s">
        <v>3458</v>
      </c>
      <c r="M710" s="2155"/>
      <c r="N710" s="2154" t="s">
        <v>3459</v>
      </c>
      <c r="O710" s="2155"/>
      <c r="P710" s="2147"/>
      <c r="AA710" s="2150"/>
      <c r="AB710" s="2150"/>
      <c r="AC710" s="2162">
        <f t="shared" si="14"/>
        <v>0</v>
      </c>
    </row>
    <row r="711" spans="1:29">
      <c r="A711" s="2156"/>
      <c r="B711" s="2156"/>
      <c r="C711" s="2156"/>
      <c r="D711" s="2156"/>
      <c r="E711" s="2158" t="s">
        <v>3449</v>
      </c>
      <c r="F711" s="2158"/>
      <c r="G711" s="2158"/>
      <c r="H711" s="2158"/>
      <c r="I711" s="2158"/>
      <c r="J711" s="2158"/>
      <c r="K711" s="2159"/>
      <c r="L711" s="2160">
        <v>842</v>
      </c>
      <c r="M711" s="2161">
        <f>SUMIF('1 BL anterior'!B:B,L711,'1 BL anterior'!E:E)</f>
        <v>0</v>
      </c>
      <c r="N711" s="2160">
        <v>843</v>
      </c>
      <c r="O711" s="2230">
        <f>IF(O702&gt;0,O702,0)</f>
        <v>0</v>
      </c>
      <c r="P711" s="2236"/>
      <c r="AA711" s="2150"/>
      <c r="AB711" s="2150"/>
      <c r="AC711" s="2162">
        <f t="shared" si="14"/>
        <v>0</v>
      </c>
    </row>
    <row r="712" spans="1:29">
      <c r="A712" s="2156"/>
      <c r="B712" s="2156"/>
      <c r="C712" s="2156"/>
      <c r="D712" s="2156"/>
      <c r="E712" s="2158" t="s">
        <v>3450</v>
      </c>
      <c r="F712" s="2158"/>
      <c r="G712" s="2158"/>
      <c r="H712" s="2158"/>
      <c r="I712" s="2158"/>
      <c r="J712" s="2158"/>
      <c r="K712" s="2159"/>
      <c r="L712" s="2160">
        <v>844</v>
      </c>
      <c r="M712" s="2161">
        <f>SUMIF('1 BL anterior'!B:B,L712,'1 BL anterior'!E:E)</f>
        <v>0</v>
      </c>
      <c r="N712" s="2160">
        <v>845</v>
      </c>
      <c r="O712" s="2230">
        <f>IF(O702&gt;0,0,O702)</f>
        <v>0</v>
      </c>
      <c r="P712" s="2236"/>
      <c r="AA712" s="2150"/>
      <c r="AB712" s="2150"/>
      <c r="AC712" s="2162">
        <f t="shared" si="14"/>
        <v>0</v>
      </c>
    </row>
    <row r="713" spans="1:29" ht="15">
      <c r="A713" s="2156"/>
      <c r="B713" s="2156"/>
      <c r="C713" s="2156"/>
      <c r="D713" s="2237" t="s">
        <v>3460</v>
      </c>
      <c r="E713" s="2158"/>
      <c r="F713" s="2158"/>
      <c r="G713" s="2158"/>
      <c r="H713" s="2158"/>
      <c r="I713" s="2158"/>
      <c r="J713" s="2158"/>
      <c r="K713" s="2159"/>
      <c r="L713" s="2160">
        <v>846</v>
      </c>
      <c r="M713" s="2161">
        <f>SUMIF('1 BL anterior'!B:B,L713,'1 BL anterior'!E:E)</f>
        <v>0</v>
      </c>
      <c r="N713" s="2160">
        <v>847</v>
      </c>
      <c r="O713" s="2161">
        <f>SUMIF('1 BL anterior'!B:B,N713,'1 BL anterior'!E:E)</f>
        <v>0</v>
      </c>
      <c r="P713" s="2147"/>
      <c r="AA713" s="2150"/>
      <c r="AB713" s="2150"/>
      <c r="AC713" s="2162">
        <f t="shared" si="14"/>
        <v>0</v>
      </c>
    </row>
    <row r="714" spans="1:29">
      <c r="A714" s="2156"/>
      <c r="B714" s="2156"/>
      <c r="C714" s="2156"/>
      <c r="D714" s="2158" t="s">
        <v>3461</v>
      </c>
      <c r="E714" s="2158"/>
      <c r="F714" s="2158"/>
      <c r="G714" s="2158"/>
      <c r="H714" s="2158" t="s">
        <v>2418</v>
      </c>
      <c r="I714" s="2158"/>
      <c r="J714" s="2158"/>
      <c r="K714" s="2159"/>
      <c r="L714" s="2160">
        <v>848</v>
      </c>
      <c r="M714" s="2161">
        <f>SUMIF('1 BL anterior'!B:B,L714,'1 BL anterior'!E:E)</f>
        <v>0</v>
      </c>
      <c r="N714" s="2160">
        <v>849</v>
      </c>
      <c r="O714" s="2230">
        <f>IF((+O711+-O713+O712)&gt;0,+O711+O712+-O713,0)</f>
        <v>0</v>
      </c>
      <c r="AA714" s="2150"/>
      <c r="AB714" s="2150"/>
      <c r="AC714" s="2162">
        <f t="shared" si="14"/>
        <v>0</v>
      </c>
    </row>
    <row r="715" spans="1:29" ht="15">
      <c r="A715" s="2156"/>
      <c r="B715" s="2156"/>
      <c r="C715" s="2238" t="s">
        <v>4763</v>
      </c>
      <c r="D715" s="2239"/>
      <c r="E715" s="2239"/>
      <c r="F715" s="2239"/>
      <c r="G715" s="2239"/>
      <c r="H715" s="2239"/>
      <c r="I715" s="2239"/>
      <c r="J715" s="2239"/>
      <c r="K715" s="2240"/>
      <c r="M715" s="866"/>
      <c r="N715" s="2241" t="s">
        <v>4764</v>
      </c>
      <c r="O715" s="2161">
        <f>SUMIF('1 BL anterior'!B:B,N715,'1 BL anterior'!E:E)</f>
        <v>0</v>
      </c>
      <c r="P715" s="2242"/>
      <c r="Q715" s="2238" t="s">
        <v>4765</v>
      </c>
      <c r="AA715" s="2150"/>
      <c r="AB715" s="2150"/>
      <c r="AC715" s="2162">
        <f t="shared" si="14"/>
        <v>0</v>
      </c>
    </row>
    <row r="716" spans="1:29" ht="15">
      <c r="A716" s="2156"/>
      <c r="B716" s="2156"/>
      <c r="C716" s="2238" t="s">
        <v>4765</v>
      </c>
      <c r="D716" s="2239"/>
      <c r="E716" s="2239"/>
      <c r="F716" s="2239"/>
      <c r="G716" s="2239"/>
      <c r="H716" s="2239"/>
      <c r="I716" s="2239"/>
      <c r="J716" s="2239"/>
      <c r="K716" s="2240"/>
      <c r="M716" s="866"/>
      <c r="N716" s="2241" t="s">
        <v>4766</v>
      </c>
      <c r="O716" s="2161">
        <f>SUMIF('1 BL anterior'!B:B,N716,'1 BL anterior'!E:E)</f>
        <v>0</v>
      </c>
      <c r="P716" s="2242"/>
      <c r="Q716" s="2238" t="s">
        <v>4767</v>
      </c>
      <c r="AA716" s="2150"/>
      <c r="AB716" s="2150"/>
      <c r="AC716" s="2162">
        <f t="shared" si="14"/>
        <v>0</v>
      </c>
    </row>
    <row r="717" spans="1:29" ht="15">
      <c r="A717" s="2156"/>
      <c r="B717" s="2156"/>
      <c r="C717" s="2238" t="s">
        <v>4767</v>
      </c>
      <c r="D717" s="2239"/>
      <c r="E717" s="2239"/>
      <c r="F717" s="2239"/>
      <c r="G717" s="2239"/>
      <c r="H717" s="2239"/>
      <c r="I717" s="2239"/>
      <c r="J717" s="2239"/>
      <c r="K717" s="2240"/>
      <c r="M717" s="866"/>
      <c r="N717" s="2241" t="s">
        <v>4768</v>
      </c>
      <c r="O717" s="2161">
        <f>SUMIF('1 BL anterior'!B:B,N717,'1 BL anterior'!E:E)</f>
        <v>0</v>
      </c>
      <c r="P717" s="2242"/>
      <c r="Q717" s="2238" t="s">
        <v>4769</v>
      </c>
      <c r="AA717" s="2150"/>
      <c r="AB717" s="2150"/>
      <c r="AC717" s="2162">
        <f t="shared" si="14"/>
        <v>0</v>
      </c>
    </row>
    <row r="718" spans="1:29" ht="15">
      <c r="A718" s="2156"/>
      <c r="B718" s="2156"/>
      <c r="C718" s="2238" t="s">
        <v>4769</v>
      </c>
      <c r="D718" s="2239"/>
      <c r="E718" s="2239"/>
      <c r="F718" s="2239"/>
      <c r="G718" s="2239"/>
      <c r="H718" s="2239"/>
      <c r="I718" s="2239"/>
      <c r="J718" s="2239"/>
      <c r="K718" s="2240"/>
      <c r="M718" s="866"/>
      <c r="N718" s="2241" t="s">
        <v>4770</v>
      </c>
      <c r="O718" s="2161">
        <f>SUMIF('1 BL anterior'!B:B,N718,'1 BL anterior'!E:E)</f>
        <v>0</v>
      </c>
      <c r="P718" s="2242"/>
      <c r="Q718" s="2238" t="s">
        <v>4771</v>
      </c>
      <c r="AA718" s="2150"/>
      <c r="AB718" s="2150"/>
      <c r="AC718" s="2162">
        <f t="shared" si="14"/>
        <v>0</v>
      </c>
    </row>
    <row r="719" spans="1:29" ht="15">
      <c r="A719" s="2156"/>
      <c r="B719" s="2156"/>
      <c r="C719" s="2238" t="s">
        <v>4771</v>
      </c>
      <c r="D719" s="2239"/>
      <c r="E719" s="2239"/>
      <c r="F719" s="2239"/>
      <c r="G719" s="2239"/>
      <c r="H719" s="2239"/>
      <c r="I719" s="2239"/>
      <c r="J719" s="2239"/>
      <c r="K719" s="2240"/>
      <c r="M719" s="866"/>
      <c r="N719" s="2241" t="s">
        <v>4772</v>
      </c>
      <c r="O719" s="2161">
        <f>SUMIF('1 BL anterior'!B:B,N719,'1 BL anterior'!E:E)</f>
        <v>0</v>
      </c>
      <c r="P719" s="2242"/>
      <c r="Q719" s="2238" t="s">
        <v>4773</v>
      </c>
      <c r="AA719" s="2150"/>
      <c r="AB719" s="2150"/>
      <c r="AC719" s="2162">
        <f t="shared" si="14"/>
        <v>0</v>
      </c>
    </row>
    <row r="720" spans="1:29" ht="15">
      <c r="A720" s="2156"/>
      <c r="B720" s="2156"/>
      <c r="C720" s="2238" t="s">
        <v>4773</v>
      </c>
      <c r="D720" s="2239"/>
      <c r="E720" s="2239"/>
      <c r="F720" s="2239"/>
      <c r="G720" s="2239"/>
      <c r="H720" s="2239"/>
      <c r="I720" s="2239"/>
      <c r="J720" s="2239"/>
      <c r="K720" s="2240"/>
      <c r="M720" s="866"/>
      <c r="N720" s="2241" t="s">
        <v>4774</v>
      </c>
      <c r="O720" s="2161">
        <f>SUMIF('1 BL anterior'!B:B,N720,'1 BL anterior'!E:E)</f>
        <v>0</v>
      </c>
      <c r="P720" s="2242"/>
      <c r="Q720" s="2238" t="s">
        <v>4775</v>
      </c>
      <c r="AA720" s="2150"/>
      <c r="AB720" s="2150"/>
      <c r="AC720" s="2162">
        <f t="shared" si="14"/>
        <v>0</v>
      </c>
    </row>
    <row r="721" spans="1:29" ht="15">
      <c r="A721" s="2156"/>
      <c r="B721" s="2156"/>
      <c r="C721" s="2238" t="s">
        <v>4775</v>
      </c>
      <c r="D721" s="2239"/>
      <c r="E721" s="2239"/>
      <c r="F721" s="2239"/>
      <c r="G721" s="2239"/>
      <c r="H721" s="2239"/>
      <c r="I721" s="2239"/>
      <c r="J721" s="2239"/>
      <c r="K721" s="2240"/>
      <c r="M721" s="866"/>
      <c r="N721" s="2241" t="s">
        <v>4776</v>
      </c>
      <c r="O721" s="2161">
        <f>SUMIF('1 BL anterior'!B:B,N721,'1 BL anterior'!E:E)</f>
        <v>0</v>
      </c>
      <c r="P721" s="2242"/>
      <c r="Q721" s="2238" t="s">
        <v>4777</v>
      </c>
      <c r="AA721" s="2150"/>
      <c r="AB721" s="2150"/>
      <c r="AC721" s="2162">
        <f t="shared" si="14"/>
        <v>0</v>
      </c>
    </row>
    <row r="722" spans="1:29" ht="15">
      <c r="A722" s="2156"/>
      <c r="B722" s="2156"/>
      <c r="C722" s="2238" t="s">
        <v>4777</v>
      </c>
      <c r="D722" s="2239"/>
      <c r="E722" s="2239"/>
      <c r="F722" s="2239"/>
      <c r="G722" s="2239"/>
      <c r="H722" s="2239"/>
      <c r="I722" s="2239"/>
      <c r="J722" s="2239"/>
      <c r="K722" s="2240"/>
      <c r="M722" s="866"/>
      <c r="N722" s="2241" t="s">
        <v>4778</v>
      </c>
      <c r="O722" s="2161">
        <f>SUMIF('1 BL anterior'!B:B,N722,'1 BL anterior'!E:E)</f>
        <v>0</v>
      </c>
      <c r="P722" s="2242"/>
      <c r="Q722" s="2238" t="s">
        <v>4779</v>
      </c>
      <c r="AA722" s="2150"/>
      <c r="AB722" s="2150"/>
      <c r="AC722" s="2162">
        <f t="shared" si="14"/>
        <v>0</v>
      </c>
    </row>
    <row r="723" spans="1:29" ht="15">
      <c r="A723" s="2156"/>
      <c r="B723" s="2156"/>
      <c r="C723" s="2238" t="s">
        <v>4779</v>
      </c>
      <c r="D723" s="2239"/>
      <c r="E723" s="2239"/>
      <c r="F723" s="2239"/>
      <c r="G723" s="2239"/>
      <c r="H723" s="2239"/>
      <c r="I723" s="2239"/>
      <c r="J723" s="2239"/>
      <c r="K723" s="2240"/>
      <c r="M723" s="866"/>
      <c r="N723" s="2241" t="s">
        <v>4780</v>
      </c>
      <c r="O723" s="2161">
        <f>SUMIF('1 BL anterior'!B:B,N723,'1 BL anterior'!E:E)</f>
        <v>0</v>
      </c>
      <c r="P723" s="2242"/>
      <c r="Q723" s="2158" t="s">
        <v>3463</v>
      </c>
      <c r="AA723" s="2150"/>
      <c r="AB723" s="2150"/>
      <c r="AC723" s="2162">
        <f t="shared" si="14"/>
        <v>0</v>
      </c>
    </row>
    <row r="724" spans="1:29" ht="15">
      <c r="A724" s="2156"/>
      <c r="B724" s="2156"/>
      <c r="C724" s="2243" t="s">
        <v>3462</v>
      </c>
      <c r="D724" s="2230"/>
      <c r="E724" s="2230"/>
      <c r="F724" s="2230"/>
      <c r="G724" s="2230"/>
      <c r="H724" s="2230"/>
      <c r="I724" s="2230"/>
      <c r="J724" s="2230"/>
      <c r="K724" s="2230"/>
      <c r="L724" s="2230">
        <v>0.15</v>
      </c>
      <c r="M724" s="2230">
        <v>0.22</v>
      </c>
      <c r="N724" s="2244">
        <v>850</v>
      </c>
      <c r="O724" s="2230">
        <f>(+O714*M724)+O713*L724</f>
        <v>0</v>
      </c>
      <c r="P724" s="2245">
        <f>+'6 INFORME BALANCES'!H131</f>
        <v>0</v>
      </c>
      <c r="Q724" s="2161"/>
      <c r="AA724" s="2150"/>
      <c r="AB724" s="2150"/>
      <c r="AC724" s="2162">
        <f t="shared" si="14"/>
        <v>0</v>
      </c>
    </row>
    <row r="725" spans="1:29" ht="15">
      <c r="A725" s="2156"/>
      <c r="B725" s="2156"/>
      <c r="C725" s="2238" t="s">
        <v>4781</v>
      </c>
      <c r="D725" s="2239"/>
      <c r="E725" s="2239"/>
      <c r="F725" s="2239"/>
      <c r="G725" s="2239"/>
      <c r="H725" s="2239"/>
      <c r="I725" s="2239"/>
      <c r="J725" s="2239"/>
      <c r="K725" s="2240"/>
      <c r="M725" s="866"/>
      <c r="N725" s="2241" t="s">
        <v>4782</v>
      </c>
      <c r="O725" s="2161">
        <f>SUMIF('1 BL anterior'!B:B,N725,'1 BL anterior'!E:E)</f>
        <v>0</v>
      </c>
      <c r="P725" s="2245"/>
      <c r="Q725" s="2161"/>
      <c r="AA725" s="2150"/>
      <c r="AB725" s="2150"/>
      <c r="AC725" s="2162">
        <f t="shared" ref="AC725:AC768" si="15">+O725-AA725-AB725</f>
        <v>0</v>
      </c>
    </row>
    <row r="726" spans="1:29" ht="15">
      <c r="A726" s="2156"/>
      <c r="B726" s="2156"/>
      <c r="C726" s="2238" t="s">
        <v>4783</v>
      </c>
      <c r="D726" s="2239"/>
      <c r="E726" s="2239"/>
      <c r="F726" s="2239"/>
      <c r="G726" s="2239"/>
      <c r="H726" s="2239"/>
      <c r="I726" s="2239"/>
      <c r="J726" s="2239"/>
      <c r="K726" s="2240"/>
      <c r="M726" s="866"/>
      <c r="N726" s="2241" t="s">
        <v>4784</v>
      </c>
      <c r="O726" s="2161">
        <f>SUMIF('1 BL anterior'!B:B,N726,'1 BL anterior'!E:E)</f>
        <v>0</v>
      </c>
      <c r="P726" s="2245"/>
      <c r="Q726" s="2161"/>
      <c r="AA726" s="2150"/>
      <c r="AB726" s="2150"/>
      <c r="AC726" s="2162">
        <f t="shared" si="15"/>
        <v>0</v>
      </c>
    </row>
    <row r="727" spans="1:29" ht="15">
      <c r="A727" s="2156"/>
      <c r="B727" s="2156"/>
      <c r="C727" s="2238" t="s">
        <v>4785</v>
      </c>
      <c r="D727" s="2239"/>
      <c r="E727" s="2239"/>
      <c r="F727" s="2239"/>
      <c r="G727" s="2239"/>
      <c r="H727" s="2239"/>
      <c r="I727" s="2239"/>
      <c r="J727" s="2239"/>
      <c r="K727" s="2240"/>
      <c r="M727" s="866"/>
      <c r="N727" s="2241" t="s">
        <v>4786</v>
      </c>
      <c r="O727" s="2161">
        <f>SUMIF('1 BL anterior'!B:B,N727,'1 BL anterior'!E:E)</f>
        <v>0</v>
      </c>
      <c r="P727" s="2245"/>
      <c r="Q727" s="2161"/>
      <c r="AA727" s="2150"/>
      <c r="AB727" s="2150"/>
      <c r="AC727" s="2162">
        <f t="shared" si="15"/>
        <v>0</v>
      </c>
    </row>
    <row r="728" spans="1:29" ht="15">
      <c r="A728" s="2156"/>
      <c r="B728" s="2156"/>
      <c r="C728" s="2158" t="s">
        <v>3463</v>
      </c>
      <c r="D728" s="2158"/>
      <c r="E728" s="2158"/>
      <c r="F728" s="2158"/>
      <c r="G728" s="2158"/>
      <c r="H728" s="2158"/>
      <c r="I728" s="2158"/>
      <c r="J728" s="2158"/>
      <c r="K728" s="2159"/>
      <c r="L728" s="2160"/>
      <c r="N728" s="2160">
        <v>800</v>
      </c>
      <c r="O728" s="2161">
        <f>SUMIF('1 BL anterior'!B:B,N728,'1 BL anterior'!E:E)</f>
        <v>0</v>
      </c>
      <c r="P728" s="2246"/>
      <c r="Q728" s="2158" t="s">
        <v>3464</v>
      </c>
      <c r="AA728" s="2150"/>
      <c r="AB728" s="2150"/>
      <c r="AC728" s="2162">
        <f t="shared" si="15"/>
        <v>0</v>
      </c>
    </row>
    <row r="729" spans="1:29" ht="15">
      <c r="A729" s="2156"/>
      <c r="B729" s="2156"/>
      <c r="C729" s="2158" t="s">
        <v>3464</v>
      </c>
      <c r="D729" s="2158"/>
      <c r="E729" s="2158"/>
      <c r="F729" s="2158"/>
      <c r="G729" s="2158"/>
      <c r="H729" s="2158"/>
      <c r="I729" s="2158"/>
      <c r="J729" s="2158"/>
      <c r="K729" s="2159"/>
      <c r="L729" s="2160"/>
      <c r="N729" s="2160">
        <v>851</v>
      </c>
      <c r="O729" s="2161">
        <f>SUMIF('1 BL anterior'!B:B,N729,'1 BL anterior'!E:E)</f>
        <v>0</v>
      </c>
      <c r="P729" s="2246"/>
      <c r="Q729" s="2247"/>
      <c r="AA729" s="2150"/>
      <c r="AB729" s="2150"/>
      <c r="AC729" s="2162">
        <f t="shared" si="15"/>
        <v>0</v>
      </c>
    </row>
    <row r="730" spans="1:29" ht="15">
      <c r="A730" s="2156"/>
      <c r="B730" s="2156"/>
      <c r="C730" s="2239" t="s">
        <v>3465</v>
      </c>
      <c r="D730" s="2239"/>
      <c r="E730" s="2239"/>
      <c r="F730" s="2239"/>
      <c r="G730" s="2239"/>
      <c r="H730" s="2239"/>
      <c r="I730" s="2239"/>
      <c r="J730" s="2239"/>
      <c r="K730" s="2240"/>
      <c r="L730" s="2160"/>
      <c r="N730" s="2160">
        <v>852</v>
      </c>
      <c r="O730" s="2161">
        <f>SUMIF('1 BL anterior'!B:B,N730,'1 BL anterior'!E:E)</f>
        <v>0</v>
      </c>
      <c r="P730" s="2246"/>
      <c r="Q730" s="2247"/>
      <c r="AA730" s="2150"/>
      <c r="AB730" s="2150"/>
      <c r="AC730" s="2162">
        <f t="shared" si="15"/>
        <v>0</v>
      </c>
    </row>
    <row r="731" spans="1:29" ht="15">
      <c r="A731" s="2156"/>
      <c r="B731" s="2156"/>
      <c r="C731" s="2239" t="s">
        <v>3466</v>
      </c>
      <c r="D731" s="2239"/>
      <c r="E731" s="2239"/>
      <c r="F731" s="2239"/>
      <c r="G731" s="2239"/>
      <c r="H731" s="2239"/>
      <c r="I731" s="2239"/>
      <c r="J731" s="2239"/>
      <c r="K731" s="2240"/>
      <c r="L731" s="2160"/>
      <c r="N731" s="2160">
        <v>853</v>
      </c>
      <c r="O731" s="2161">
        <f>SUMIF('1 BL anterior'!B:B,N731,'1 BL anterior'!E:E)</f>
        <v>0</v>
      </c>
      <c r="P731" s="2246"/>
      <c r="Q731" s="2247"/>
      <c r="AA731" s="2150"/>
      <c r="AB731" s="2150"/>
      <c r="AC731" s="2162">
        <f t="shared" si="15"/>
        <v>0</v>
      </c>
    </row>
    <row r="732" spans="1:29" ht="15">
      <c r="A732" s="2156"/>
      <c r="B732" s="2156"/>
      <c r="C732" s="2239" t="s">
        <v>3467</v>
      </c>
      <c r="D732" s="2239"/>
      <c r="E732" s="2239"/>
      <c r="F732" s="2239"/>
      <c r="G732" s="2239"/>
      <c r="H732" s="2239"/>
      <c r="I732" s="2239"/>
      <c r="J732" s="2239"/>
      <c r="K732" s="2240"/>
      <c r="L732" s="2160"/>
      <c r="N732" s="2160">
        <v>854</v>
      </c>
      <c r="O732" s="2161">
        <f>SUMIF('1 BL anterior'!B:B,N732,'1 BL anterior'!E:E)</f>
        <v>0</v>
      </c>
      <c r="P732" s="2246">
        <v>0</v>
      </c>
      <c r="Q732" s="2247"/>
      <c r="AA732" s="2150"/>
      <c r="AB732" s="2150"/>
      <c r="AC732" s="2162">
        <f t="shared" si="15"/>
        <v>0</v>
      </c>
    </row>
    <row r="733" spans="1:29" ht="15">
      <c r="A733" s="2156"/>
      <c r="B733" s="2156"/>
      <c r="C733" s="2239" t="s">
        <v>3468</v>
      </c>
      <c r="D733" s="2239"/>
      <c r="E733" s="2239"/>
      <c r="F733" s="2239"/>
      <c r="G733" s="2239"/>
      <c r="H733" s="2239"/>
      <c r="I733" s="2239"/>
      <c r="J733" s="2239"/>
      <c r="K733" s="2240"/>
      <c r="L733" s="2160"/>
      <c r="N733" s="2160">
        <v>855</v>
      </c>
      <c r="O733" s="2161">
        <f>SUMIF('1 BL anterior'!B:B,N733,'1 BL anterior'!E:E)</f>
        <v>0</v>
      </c>
      <c r="P733" s="2246"/>
      <c r="Q733" s="2247"/>
      <c r="AA733" s="2150"/>
      <c r="AB733" s="2150"/>
      <c r="AC733" s="2162">
        <f t="shared" si="15"/>
        <v>0</v>
      </c>
    </row>
    <row r="734" spans="1:29" ht="15">
      <c r="A734" s="2156"/>
      <c r="B734" s="2156"/>
      <c r="C734" s="2158" t="s">
        <v>3469</v>
      </c>
      <c r="D734" s="2158"/>
      <c r="E734" s="2158"/>
      <c r="F734" s="2158"/>
      <c r="G734" s="2158"/>
      <c r="H734" s="2158"/>
      <c r="I734" s="2158"/>
      <c r="J734" s="2158"/>
      <c r="K734" s="2159"/>
      <c r="L734" s="2160"/>
      <c r="N734" s="2160">
        <v>856</v>
      </c>
      <c r="O734" s="2161">
        <f>SUMIF('1 BL anterior'!B:B,N734,'1 BL anterior'!E:E)</f>
        <v>0</v>
      </c>
      <c r="P734" s="2246">
        <v>0</v>
      </c>
      <c r="Q734" s="2247"/>
      <c r="AA734" s="2150"/>
      <c r="AB734" s="2150"/>
      <c r="AC734" s="2162">
        <f t="shared" si="15"/>
        <v>0</v>
      </c>
    </row>
    <row r="735" spans="1:29" ht="15">
      <c r="A735" s="2156"/>
      <c r="B735" s="2156"/>
      <c r="C735" s="2158" t="s">
        <v>3470</v>
      </c>
      <c r="D735" s="2158"/>
      <c r="E735" s="2158"/>
      <c r="F735" s="2158"/>
      <c r="G735" s="2158"/>
      <c r="H735" s="2158"/>
      <c r="I735" s="2158"/>
      <c r="J735" s="2158"/>
      <c r="K735" s="2159"/>
      <c r="L735" s="2160"/>
      <c r="N735" s="2160">
        <v>857</v>
      </c>
      <c r="O735" s="2161">
        <f>-SUMIF('1 BL anterior'!B:B,N735,'1 BL anterior'!E:E)</f>
        <v>0</v>
      </c>
      <c r="P735" s="2246">
        <v>0</v>
      </c>
      <c r="Q735" s="2247"/>
      <c r="AA735" s="2150"/>
      <c r="AB735" s="2150"/>
      <c r="AC735" s="2162">
        <f t="shared" si="15"/>
        <v>0</v>
      </c>
    </row>
    <row r="736" spans="1:29" ht="15">
      <c r="A736" s="2156"/>
      <c r="B736" s="2156"/>
      <c r="C736" s="2158" t="s">
        <v>3471</v>
      </c>
      <c r="D736" s="2158"/>
      <c r="E736" s="2158"/>
      <c r="F736" s="2158"/>
      <c r="G736" s="2158"/>
      <c r="H736" s="2158"/>
      <c r="I736" s="2158"/>
      <c r="J736" s="2158"/>
      <c r="K736" s="2159"/>
      <c r="L736" s="2160"/>
      <c r="N736" s="2160">
        <v>858</v>
      </c>
      <c r="O736" s="2161">
        <f>-SUMIF('1 BL anterior'!B:B,N736,'1 BL anterior'!E:E)</f>
        <v>0</v>
      </c>
      <c r="P736" s="2246"/>
      <c r="Q736" s="2247"/>
      <c r="AA736" s="2150"/>
      <c r="AB736" s="2150"/>
      <c r="AC736" s="2162">
        <f t="shared" si="15"/>
        <v>0</v>
      </c>
    </row>
    <row r="737" spans="1:29" ht="15">
      <c r="A737" s="2156"/>
      <c r="B737" s="2156"/>
      <c r="C737" s="2158" t="s">
        <v>3472</v>
      </c>
      <c r="D737" s="2158"/>
      <c r="E737" s="2158"/>
      <c r="F737" s="2158"/>
      <c r="G737" s="2158"/>
      <c r="H737" s="2158"/>
      <c r="I737" s="2158"/>
      <c r="J737" s="2158"/>
      <c r="K737" s="2159"/>
      <c r="L737" s="2160"/>
      <c r="N737" s="2160">
        <v>859</v>
      </c>
      <c r="O737" s="2161">
        <f>-SUMIF('1 BL anterior'!B:B,N737,'1 BL anterior'!E:E)</f>
        <v>0</v>
      </c>
      <c r="P737" s="2246"/>
      <c r="Q737" s="2247"/>
      <c r="AA737" s="2150"/>
      <c r="AB737" s="2150"/>
      <c r="AC737" s="2162">
        <f t="shared" si="15"/>
        <v>0</v>
      </c>
    </row>
    <row r="738" spans="1:29" ht="15">
      <c r="A738" s="2156"/>
      <c r="B738" s="2156"/>
      <c r="C738" s="2233" t="s">
        <v>3473</v>
      </c>
      <c r="D738" s="2233"/>
      <c r="E738" s="2233"/>
      <c r="F738" s="2233"/>
      <c r="G738" s="2233"/>
      <c r="H738" s="2233"/>
      <c r="I738" s="2233"/>
      <c r="J738" s="2233"/>
      <c r="K738" s="2234"/>
      <c r="L738" s="2160"/>
      <c r="N738" s="2160">
        <v>860</v>
      </c>
      <c r="O738" s="2161">
        <f>-SUMIF('1 BL anterior'!B:B,N738,'1 BL anterior'!E:E)</f>
        <v>0</v>
      </c>
      <c r="P738" s="2246"/>
      <c r="Q738" s="2247"/>
      <c r="AA738" s="2150"/>
      <c r="AB738" s="2150"/>
      <c r="AC738" s="2162">
        <f t="shared" si="15"/>
        <v>0</v>
      </c>
    </row>
    <row r="739" spans="1:29" ht="15">
      <c r="A739" s="2156"/>
      <c r="B739" s="2156"/>
      <c r="C739" s="2158" t="s">
        <v>3474</v>
      </c>
      <c r="D739" s="2158"/>
      <c r="E739" s="2158"/>
      <c r="F739" s="2158"/>
      <c r="G739" s="2158"/>
      <c r="H739" s="2158"/>
      <c r="I739" s="2158"/>
      <c r="J739" s="2158"/>
      <c r="K739" s="2159"/>
      <c r="L739" s="2160"/>
      <c r="N739" s="2160">
        <v>861</v>
      </c>
      <c r="O739" s="2161">
        <f>-SUMIF('1 BL anterior'!B:B,N739,'1 BL anterior'!E:E)</f>
        <v>0</v>
      </c>
      <c r="P739" s="2147"/>
      <c r="Q739" s="2247"/>
      <c r="AA739" s="2150"/>
      <c r="AB739" s="2150"/>
      <c r="AC739" s="2162">
        <f t="shared" si="15"/>
        <v>0</v>
      </c>
    </row>
    <row r="740" spans="1:29" ht="15">
      <c r="A740" s="2156"/>
      <c r="B740" s="2156"/>
      <c r="C740" s="2154" t="s">
        <v>1044</v>
      </c>
      <c r="D740" s="2154"/>
      <c r="E740" s="2154"/>
      <c r="F740" s="2154"/>
      <c r="G740" s="2154"/>
      <c r="H740" s="2154"/>
      <c r="I740" s="2154"/>
      <c r="J740" s="2154"/>
      <c r="K740" s="2155"/>
      <c r="L740" s="2154"/>
      <c r="M740" s="2155"/>
      <c r="N740" s="2154"/>
      <c r="O740" s="2155"/>
      <c r="P740" s="2147"/>
      <c r="AA740" s="2150"/>
      <c r="AB740" s="2150"/>
      <c r="AC740" s="2162">
        <f t="shared" si="15"/>
        <v>0</v>
      </c>
    </row>
    <row r="741" spans="1:29" ht="15">
      <c r="A741" s="2156"/>
      <c r="B741" s="2156"/>
      <c r="C741" s="2156"/>
      <c r="D741" s="2158" t="s">
        <v>3475</v>
      </c>
      <c r="E741" s="2158"/>
      <c r="F741" s="2158"/>
      <c r="G741" s="2158"/>
      <c r="H741" s="2158"/>
      <c r="I741" s="2158"/>
      <c r="J741" s="2158"/>
      <c r="K741" s="2159"/>
      <c r="L741" s="2158"/>
      <c r="M741" s="2159"/>
      <c r="N741" s="2160">
        <v>862</v>
      </c>
      <c r="O741" s="2161">
        <f>-SUMIF('1 BL anterior'!B:B,N741,'1 BL anterior'!E:E)</f>
        <v>0</v>
      </c>
      <c r="P741" s="2147"/>
      <c r="AA741" s="2150"/>
      <c r="AB741" s="2150"/>
      <c r="AC741" s="2162">
        <f t="shared" si="15"/>
        <v>0</v>
      </c>
    </row>
    <row r="742" spans="1:29" ht="15">
      <c r="A742" s="2156"/>
      <c r="B742" s="2156"/>
      <c r="C742" s="2156"/>
      <c r="D742" s="2158" t="s">
        <v>3476</v>
      </c>
      <c r="E742" s="2158"/>
      <c r="F742" s="2158"/>
      <c r="G742" s="2158"/>
      <c r="H742" s="2158"/>
      <c r="I742" s="2158"/>
      <c r="J742" s="2158"/>
      <c r="K742" s="2159"/>
      <c r="L742" s="2158"/>
      <c r="M742" s="2159"/>
      <c r="N742" s="2160">
        <v>863</v>
      </c>
      <c r="O742" s="2161">
        <f>-SUMIF('1 BL anterior'!B:B,N742,'1 BL anterior'!E:E)</f>
        <v>0</v>
      </c>
      <c r="P742" s="2147"/>
      <c r="AA742" s="2150"/>
      <c r="AB742" s="2150"/>
      <c r="AC742" s="2162">
        <f t="shared" si="15"/>
        <v>0</v>
      </c>
    </row>
    <row r="743" spans="1:29" ht="15">
      <c r="A743" s="2156"/>
      <c r="B743" s="2156"/>
      <c r="C743" s="2158" t="s">
        <v>3477</v>
      </c>
      <c r="D743" s="2158"/>
      <c r="E743" s="2158"/>
      <c r="F743" s="2158"/>
      <c r="G743" s="2158"/>
      <c r="H743" s="2158"/>
      <c r="I743" s="2158"/>
      <c r="J743" s="2158"/>
      <c r="K743" s="2159"/>
      <c r="L743" s="2158"/>
      <c r="M743" s="2159"/>
      <c r="N743" s="2160">
        <v>864</v>
      </c>
      <c r="O743" s="2161">
        <f>-SUMIF('1 BL anterior'!B:B,N743,'1 BL anterior'!E:E)</f>
        <v>0</v>
      </c>
      <c r="P743" s="2147"/>
      <c r="AA743" s="2150"/>
      <c r="AB743" s="2150"/>
      <c r="AC743" s="2162">
        <f t="shared" si="15"/>
        <v>0</v>
      </c>
    </row>
    <row r="744" spans="1:29" ht="15">
      <c r="A744" s="2156"/>
      <c r="B744" s="2156"/>
      <c r="C744" s="3193" t="s">
        <v>4787</v>
      </c>
      <c r="D744" s="3194"/>
      <c r="E744" s="3194"/>
      <c r="F744" s="3194"/>
      <c r="G744" s="3194"/>
      <c r="H744" s="3194"/>
      <c r="I744" s="3194"/>
      <c r="J744" s="3194"/>
      <c r="K744" s="3194"/>
      <c r="L744" s="3194"/>
      <c r="M744" s="3195"/>
      <c r="N744" s="2160" t="s">
        <v>4788</v>
      </c>
      <c r="O744" s="2161">
        <f>-SUMIF('1 BL anterior'!B:B,N744,'1 BL anterior'!E:E)</f>
        <v>0</v>
      </c>
      <c r="P744" s="2248"/>
      <c r="AA744" s="2150"/>
      <c r="AB744" s="2150"/>
      <c r="AC744" s="2162">
        <f t="shared" si="15"/>
        <v>0</v>
      </c>
    </row>
    <row r="745" spans="1:29" ht="15">
      <c r="A745" s="2156"/>
      <c r="B745" s="2156"/>
      <c r="C745" s="3193" t="s">
        <v>4789</v>
      </c>
      <c r="D745" s="3194"/>
      <c r="E745" s="3194"/>
      <c r="F745" s="3194"/>
      <c r="G745" s="3194"/>
      <c r="H745" s="3194"/>
      <c r="I745" s="3194"/>
      <c r="J745" s="3194"/>
      <c r="K745" s="3194"/>
      <c r="L745" s="3194"/>
      <c r="M745" s="3195"/>
      <c r="N745" s="2160" t="s">
        <v>4790</v>
      </c>
      <c r="O745" s="2161">
        <f>-SUMIF('1 BL anterior'!B:B,N745,'1 BL anterior'!E:E)</f>
        <v>0</v>
      </c>
      <c r="P745" s="2248"/>
      <c r="AA745" s="2150"/>
      <c r="AB745" s="2150"/>
      <c r="AC745" s="2162">
        <f t="shared" si="15"/>
        <v>0</v>
      </c>
    </row>
    <row r="746" spans="1:29" ht="15">
      <c r="A746" s="2156"/>
      <c r="B746" s="2156"/>
      <c r="C746" s="3193" t="s">
        <v>4791</v>
      </c>
      <c r="D746" s="3194"/>
      <c r="E746" s="3194"/>
      <c r="F746" s="3194"/>
      <c r="G746" s="3194"/>
      <c r="H746" s="3194"/>
      <c r="I746" s="3194"/>
      <c r="J746" s="3194"/>
      <c r="K746" s="3194"/>
      <c r="L746" s="3194"/>
      <c r="M746" s="3195"/>
      <c r="N746" s="2160" t="s">
        <v>4792</v>
      </c>
      <c r="O746" s="2161">
        <f>-SUMIF('1 BL anterior'!B:B,N746,'1 BL anterior'!E:E)</f>
        <v>0</v>
      </c>
      <c r="P746" s="2248"/>
      <c r="AA746" s="2150"/>
      <c r="AB746" s="2150"/>
      <c r="AC746" s="2162">
        <f t="shared" si="15"/>
        <v>0</v>
      </c>
    </row>
    <row r="747" spans="1:29" ht="15">
      <c r="A747" s="2156"/>
      <c r="B747" s="2156"/>
      <c r="C747" s="3193" t="s">
        <v>4793</v>
      </c>
      <c r="D747" s="3194"/>
      <c r="E747" s="3194"/>
      <c r="F747" s="3194"/>
      <c r="G747" s="3194"/>
      <c r="H747" s="3194"/>
      <c r="I747" s="3194"/>
      <c r="J747" s="3194"/>
      <c r="K747" s="3194"/>
      <c r="L747" s="3194"/>
      <c r="M747" s="3195"/>
      <c r="N747" s="2160" t="s">
        <v>4794</v>
      </c>
      <c r="O747" s="2161">
        <f>-SUMIF('1 BL anterior'!B:B,N747,'1 BL anterior'!E:E)</f>
        <v>0</v>
      </c>
      <c r="P747" s="2248"/>
      <c r="AA747" s="2150"/>
      <c r="AB747" s="2150"/>
      <c r="AC747" s="2162">
        <f t="shared" si="15"/>
        <v>0</v>
      </c>
    </row>
    <row r="748" spans="1:29" ht="15">
      <c r="A748" s="2156"/>
      <c r="B748" s="2156"/>
      <c r="C748" s="3196" t="s">
        <v>4795</v>
      </c>
      <c r="D748" s="3197"/>
      <c r="E748" s="3197"/>
      <c r="F748" s="3197"/>
      <c r="G748" s="3197"/>
      <c r="H748" s="3197"/>
      <c r="I748" s="3197"/>
      <c r="J748" s="3197"/>
      <c r="K748" s="3197"/>
      <c r="L748" s="3197"/>
      <c r="M748" s="3198"/>
      <c r="N748" s="2160" t="s">
        <v>4796</v>
      </c>
      <c r="O748" s="2161">
        <f>-SUMIF('1 BL anterior'!B:B,N748,'1 BL anterior'!E:E)</f>
        <v>0</v>
      </c>
      <c r="P748" s="2248"/>
      <c r="AA748" s="2150"/>
      <c r="AB748" s="2150"/>
      <c r="AC748" s="2162">
        <f t="shared" si="15"/>
        <v>0</v>
      </c>
    </row>
    <row r="749" spans="1:29" ht="15">
      <c r="A749" s="2156"/>
      <c r="B749" s="2249" t="s">
        <v>3478</v>
      </c>
      <c r="C749" s="2249"/>
      <c r="D749" s="2249"/>
      <c r="E749" s="2249"/>
      <c r="F749" s="2249"/>
      <c r="G749" s="2249"/>
      <c r="H749" s="2249"/>
      <c r="I749" s="2249"/>
      <c r="J749" s="2249"/>
      <c r="K749" s="2250"/>
      <c r="L749" s="2249"/>
      <c r="M749" s="2250"/>
      <c r="N749" s="2251" t="s">
        <v>3793</v>
      </c>
      <c r="O749" s="2230">
        <f>IF(SUM(O732:O743)&gt;0,SUM(O732:O742),0)</f>
        <v>0</v>
      </c>
      <c r="P749" s="2147">
        <v>0</v>
      </c>
      <c r="W749" s="866" t="s">
        <v>4797</v>
      </c>
      <c r="X749" s="866" t="s">
        <v>4798</v>
      </c>
      <c r="AA749" s="2150"/>
      <c r="AB749" s="2150"/>
      <c r="AC749" s="2162">
        <f t="shared" si="15"/>
        <v>0</v>
      </c>
    </row>
    <row r="750" spans="1:29" ht="15">
      <c r="A750" s="2156"/>
      <c r="B750" s="2249" t="s">
        <v>3479</v>
      </c>
      <c r="C750" s="2249"/>
      <c r="D750" s="2249"/>
      <c r="E750" s="2249"/>
      <c r="F750" s="2249"/>
      <c r="G750" s="2249"/>
      <c r="H750" s="2249"/>
      <c r="I750" s="2249"/>
      <c r="J750" s="2249"/>
      <c r="K750" s="2250"/>
      <c r="L750" s="2249"/>
      <c r="M750" s="2250"/>
      <c r="N750" s="2251" t="s">
        <v>3794</v>
      </c>
      <c r="O750" s="2230">
        <f>IF(SUM(O733:O743)&lt;0,SUM(O733:O743),0)</f>
        <v>0</v>
      </c>
      <c r="P750" s="2147">
        <v>0</v>
      </c>
      <c r="W750" s="866" t="s">
        <v>4797</v>
      </c>
      <c r="X750" s="866" t="s">
        <v>4799</v>
      </c>
      <c r="AA750" s="2150"/>
      <c r="AB750" s="2150"/>
      <c r="AC750" s="2162">
        <f t="shared" si="15"/>
        <v>0</v>
      </c>
    </row>
    <row r="751" spans="1:29" ht="15">
      <c r="A751" s="2156"/>
      <c r="B751" s="2156"/>
      <c r="C751" s="2158" t="s">
        <v>3480</v>
      </c>
      <c r="D751" s="2158"/>
      <c r="E751" s="2158"/>
      <c r="F751" s="2158"/>
      <c r="G751" s="2158"/>
      <c r="H751" s="2158"/>
      <c r="I751" s="2158"/>
      <c r="J751" s="2158"/>
      <c r="K751" s="2159"/>
      <c r="L751" s="2158"/>
      <c r="M751" s="2159"/>
      <c r="N751" s="2160">
        <v>867</v>
      </c>
      <c r="O751" s="2161">
        <f>-SUMIF('1 BL anterior'!B:B,N751,'1 BL anterior'!E:E)</f>
        <v>0</v>
      </c>
      <c r="P751" s="2147"/>
      <c r="W751" s="866" t="s">
        <v>4797</v>
      </c>
      <c r="X751" s="866" t="s">
        <v>4800</v>
      </c>
      <c r="AA751" s="2150"/>
      <c r="AB751" s="2150"/>
      <c r="AC751" s="2162">
        <f t="shared" si="15"/>
        <v>0</v>
      </c>
    </row>
    <row r="752" spans="1:29" ht="15">
      <c r="A752" s="2156"/>
      <c r="B752" s="2156"/>
      <c r="C752" s="2158" t="s">
        <v>3481</v>
      </c>
      <c r="D752" s="2158"/>
      <c r="E752" s="2158"/>
      <c r="F752" s="2158"/>
      <c r="G752" s="2158"/>
      <c r="H752" s="2158"/>
      <c r="I752" s="2158"/>
      <c r="J752" s="2158"/>
      <c r="K752" s="2159"/>
      <c r="L752" s="2158"/>
      <c r="M752" s="2159"/>
      <c r="N752" s="2160">
        <v>868</v>
      </c>
      <c r="O752" s="2161">
        <f>-SUMIF('1 BL anterior'!B:B,N752,'1 BL anterior'!E:E)</f>
        <v>0</v>
      </c>
      <c r="P752" s="2147"/>
      <c r="AA752" s="2150"/>
      <c r="AB752" s="2150"/>
      <c r="AC752" s="2162">
        <f t="shared" si="15"/>
        <v>0</v>
      </c>
    </row>
    <row r="753" spans="1:29" ht="15">
      <c r="A753" s="2156"/>
      <c r="B753" s="2249" t="s">
        <v>3482</v>
      </c>
      <c r="C753" s="2249"/>
      <c r="D753" s="2249"/>
      <c r="E753" s="2249"/>
      <c r="F753" s="2249"/>
      <c r="G753" s="2249"/>
      <c r="H753" s="2249"/>
      <c r="I753" s="2249"/>
      <c r="J753" s="2249"/>
      <c r="K753" s="2250"/>
      <c r="L753" s="2249"/>
      <c r="M753" s="2250"/>
      <c r="N753" s="2251" t="s">
        <v>3795</v>
      </c>
      <c r="O753" s="2230">
        <f>IF(SUM(O749:O752)&gt;0,SUM(O749:O752),0)</f>
        <v>0</v>
      </c>
      <c r="P753" s="2147">
        <v>0</v>
      </c>
      <c r="AA753" s="2150"/>
      <c r="AB753" s="2150"/>
      <c r="AC753" s="2162">
        <f t="shared" si="15"/>
        <v>0</v>
      </c>
    </row>
    <row r="754" spans="1:29" ht="15">
      <c r="A754" s="2156"/>
      <c r="B754" s="2249" t="s">
        <v>3483</v>
      </c>
      <c r="C754" s="2249"/>
      <c r="D754" s="2249"/>
      <c r="E754" s="2249"/>
      <c r="F754" s="2249"/>
      <c r="G754" s="2249"/>
      <c r="H754" s="2249"/>
      <c r="I754" s="2249"/>
      <c r="J754" s="2249"/>
      <c r="K754" s="2250"/>
      <c r="L754" s="2249"/>
      <c r="M754" s="2250"/>
      <c r="N754" s="2251" t="s">
        <v>3796</v>
      </c>
      <c r="O754" s="2230">
        <f>IF(SUM(O749:O752)&lt;0,SUM(O749:O752),0)</f>
        <v>0</v>
      </c>
      <c r="P754" s="2147">
        <v>0</v>
      </c>
      <c r="AA754" s="2150"/>
      <c r="AB754" s="2150"/>
      <c r="AC754" s="2162">
        <f t="shared" si="15"/>
        <v>0</v>
      </c>
    </row>
    <row r="755" spans="1:29" ht="15">
      <c r="A755" s="2156"/>
      <c r="B755" s="2249"/>
      <c r="C755" s="2252" t="s">
        <v>4801</v>
      </c>
      <c r="D755" s="2144"/>
      <c r="E755" s="2144"/>
      <c r="F755" s="2144"/>
      <c r="G755" s="2144"/>
      <c r="H755" s="2144"/>
      <c r="I755" s="2144"/>
      <c r="J755" s="2144"/>
      <c r="K755" s="2253"/>
      <c r="L755" s="2144"/>
      <c r="N755" s="2147"/>
      <c r="O755" s="2254"/>
      <c r="P755" s="2147"/>
      <c r="AA755" s="2150"/>
      <c r="AB755" s="2150"/>
      <c r="AC755" s="2162">
        <f t="shared" si="15"/>
        <v>0</v>
      </c>
    </row>
    <row r="756" spans="1:29" ht="15">
      <c r="A756" s="2156"/>
      <c r="B756" s="2249"/>
      <c r="C756" s="2255" t="s">
        <v>4802</v>
      </c>
      <c r="D756" s="2256"/>
      <c r="E756" s="2256"/>
      <c r="F756" s="2256"/>
      <c r="G756" s="2256"/>
      <c r="H756" s="2256"/>
      <c r="I756" s="2256"/>
      <c r="J756" s="2256"/>
      <c r="K756" s="2257"/>
      <c r="L756" s="2256"/>
      <c r="N756" s="2258">
        <v>1005</v>
      </c>
      <c r="O756" s="2161">
        <f>SUM(M393:M450)</f>
        <v>2080743.22</v>
      </c>
      <c r="P756" s="2147"/>
      <c r="AA756" s="2150"/>
      <c r="AB756" s="2150"/>
      <c r="AC756" s="2162">
        <f t="shared" si="15"/>
        <v>2080743.22</v>
      </c>
    </row>
    <row r="757" spans="1:29" ht="15">
      <c r="A757" s="2156"/>
      <c r="B757" s="2249"/>
      <c r="C757" s="2255" t="s">
        <v>4803</v>
      </c>
      <c r="N757" s="2258">
        <v>7991</v>
      </c>
      <c r="O757" s="2161">
        <f>+K642</f>
        <v>0</v>
      </c>
      <c r="P757" s="2147"/>
      <c r="AA757" s="2150"/>
      <c r="AB757" s="2150"/>
      <c r="AC757" s="2162">
        <f t="shared" si="15"/>
        <v>0</v>
      </c>
    </row>
    <row r="758" spans="1:29" ht="15">
      <c r="A758" s="2156"/>
      <c r="B758" s="2249"/>
      <c r="C758" s="2259" t="s">
        <v>4804</v>
      </c>
      <c r="M758" s="2259" t="s">
        <v>4805</v>
      </c>
      <c r="N758" s="2258">
        <v>1025</v>
      </c>
      <c r="O758" s="2161">
        <f>+O756-O757</f>
        <v>2080743.22</v>
      </c>
      <c r="P758" s="2147"/>
      <c r="AA758" s="2150"/>
      <c r="AB758" s="2150"/>
      <c r="AC758" s="2162">
        <f t="shared" si="15"/>
        <v>2080743.22</v>
      </c>
    </row>
    <row r="759" spans="1:29" ht="15">
      <c r="A759" s="2156"/>
      <c r="B759" s="2249"/>
      <c r="C759" s="2255" t="s">
        <v>4806</v>
      </c>
      <c r="N759" s="2258">
        <v>1030</v>
      </c>
      <c r="O759" s="2161">
        <f>SUM(M521:M605)</f>
        <v>4660.9400000000005</v>
      </c>
      <c r="P759" s="2147"/>
      <c r="AA759" s="2150"/>
      <c r="AB759" s="2150"/>
      <c r="AC759" s="2162">
        <f t="shared" si="15"/>
        <v>4660.9400000000005</v>
      </c>
    </row>
    <row r="760" spans="1:29">
      <c r="A760" s="2156"/>
      <c r="B760" s="2249"/>
      <c r="C760" s="2259" t="s">
        <v>4807</v>
      </c>
      <c r="M760" s="2259" t="s">
        <v>4808</v>
      </c>
      <c r="N760" s="2258">
        <v>1040</v>
      </c>
      <c r="O760" s="2161">
        <f>+O758-O759</f>
        <v>2076082.28</v>
      </c>
      <c r="AA760" s="2150"/>
      <c r="AB760" s="2150"/>
      <c r="AC760" s="2162">
        <f t="shared" si="15"/>
        <v>2076082.28</v>
      </c>
    </row>
    <row r="761" spans="1:29">
      <c r="A761" s="2156"/>
      <c r="B761" s="2249"/>
      <c r="C761" s="2255" t="s">
        <v>4809</v>
      </c>
      <c r="N761" s="2258">
        <v>1045</v>
      </c>
      <c r="O761" s="2161">
        <f>SUM(M455:M488)</f>
        <v>1040371.61</v>
      </c>
      <c r="AA761" s="2150"/>
      <c r="AB761" s="2150"/>
      <c r="AC761" s="2162">
        <f t="shared" si="15"/>
        <v>1040371.61</v>
      </c>
    </row>
    <row r="762" spans="1:29">
      <c r="A762" s="2156"/>
      <c r="B762" s="2249"/>
      <c r="C762" s="2255" t="s">
        <v>4810</v>
      </c>
      <c r="N762" s="2258">
        <v>1055</v>
      </c>
      <c r="O762" s="2161">
        <f>SUM(M610:M641)</f>
        <v>41417.569999999978</v>
      </c>
      <c r="AA762" s="2150"/>
      <c r="AB762" s="2150"/>
      <c r="AC762" s="2162">
        <f t="shared" si="15"/>
        <v>41417.569999999978</v>
      </c>
    </row>
    <row r="763" spans="1:29">
      <c r="A763" s="2156"/>
      <c r="B763" s="2249"/>
      <c r="C763" s="2259" t="s">
        <v>4811</v>
      </c>
      <c r="M763" s="2259" t="s">
        <v>4812</v>
      </c>
      <c r="N763" s="2258">
        <v>1065</v>
      </c>
      <c r="O763" s="2161">
        <f>+O760+O761-O762</f>
        <v>3075036.3200000003</v>
      </c>
      <c r="Q763" s="2260"/>
      <c r="AA763" s="2150"/>
      <c r="AB763" s="2150"/>
      <c r="AC763" s="2162">
        <f t="shared" si="15"/>
        <v>3075036.3200000003</v>
      </c>
    </row>
    <row r="764" spans="1:29">
      <c r="A764" s="2156"/>
      <c r="B764" s="2249"/>
      <c r="C764" s="2255" t="s">
        <v>3425</v>
      </c>
      <c r="N764" s="2258">
        <v>803</v>
      </c>
      <c r="O764" s="2161">
        <f>-+O763*15%</f>
        <v>-461255.44800000003</v>
      </c>
      <c r="P764" s="2161" t="e">
        <f>+'6 INFORME BALANCES'!#REF!</f>
        <v>#REF!</v>
      </c>
      <c r="Q764" s="2180" t="e">
        <f>+O764+P764</f>
        <v>#REF!</v>
      </c>
      <c r="AA764" s="2150"/>
      <c r="AB764" s="2150"/>
      <c r="AC764" s="2162">
        <f t="shared" si="15"/>
        <v>-461255.44800000003</v>
      </c>
    </row>
    <row r="765" spans="1:29">
      <c r="A765" s="2156"/>
      <c r="B765" s="2249"/>
      <c r="C765" s="2259" t="s">
        <v>4813</v>
      </c>
      <c r="M765" s="2259" t="s">
        <v>4814</v>
      </c>
      <c r="N765" s="2258">
        <v>1075</v>
      </c>
      <c r="O765" s="2161">
        <f>+O763-O764</f>
        <v>3536291.7680000002</v>
      </c>
      <c r="Q765" s="2180"/>
      <c r="AA765" s="2150"/>
      <c r="AB765" s="2150"/>
      <c r="AC765" s="2162">
        <f t="shared" si="15"/>
        <v>3536291.7680000002</v>
      </c>
    </row>
    <row r="766" spans="1:29">
      <c r="A766" s="2156"/>
      <c r="B766" s="2249"/>
      <c r="C766" s="2255" t="s">
        <v>4815</v>
      </c>
      <c r="N766" s="2258">
        <v>850</v>
      </c>
      <c r="O766" s="2161">
        <f>-+O765*25%</f>
        <v>-884072.94200000004</v>
      </c>
      <c r="P766" s="2161" t="e">
        <f>+'6 INFORME BALANCES'!#REF!</f>
        <v>#REF!</v>
      </c>
      <c r="Q766" s="2180" t="e">
        <f>+O766+-P766</f>
        <v>#REF!</v>
      </c>
      <c r="AA766" s="2150"/>
      <c r="AB766" s="2150"/>
      <c r="AC766" s="2162">
        <f t="shared" si="15"/>
        <v>-884072.94200000004</v>
      </c>
    </row>
    <row r="767" spans="1:29">
      <c r="A767" s="2156"/>
      <c r="B767" s="2249"/>
      <c r="C767" s="2259" t="s">
        <v>4816</v>
      </c>
      <c r="M767" s="2259" t="s">
        <v>4817</v>
      </c>
      <c r="N767" s="2258">
        <v>1099</v>
      </c>
      <c r="O767" s="2161">
        <f>+O765+O766</f>
        <v>2652218.8260000004</v>
      </c>
      <c r="P767" s="2161" t="e">
        <f>+'6 INFORME BALANCES'!#REF!</f>
        <v>#REF!</v>
      </c>
      <c r="Q767" s="2180" t="e">
        <f>+O767-+P767</f>
        <v>#REF!</v>
      </c>
      <c r="AA767" s="2150"/>
      <c r="AB767" s="2150"/>
      <c r="AC767" s="2162">
        <f t="shared" si="15"/>
        <v>2652218.8260000004</v>
      </c>
    </row>
    <row r="768" spans="1:29" ht="15">
      <c r="A768" s="2156"/>
      <c r="B768" s="2154" t="s">
        <v>3484</v>
      </c>
      <c r="C768" s="2154"/>
      <c r="D768" s="2154"/>
      <c r="E768" s="2154"/>
      <c r="F768" s="2154"/>
      <c r="G768" s="2154"/>
      <c r="H768" s="2154"/>
      <c r="I768" s="2154"/>
      <c r="J768" s="2154"/>
      <c r="K768" s="2155"/>
      <c r="L768" s="2154"/>
      <c r="M768" s="2155"/>
      <c r="N768" s="2154"/>
      <c r="O768" s="2155"/>
      <c r="P768" s="2147"/>
      <c r="AA768" s="2150"/>
      <c r="AB768" s="2150"/>
      <c r="AC768" s="2162">
        <f t="shared" si="15"/>
        <v>0</v>
      </c>
    </row>
    <row r="769" spans="1:29" ht="15">
      <c r="A769" s="2156"/>
      <c r="B769" s="2156"/>
      <c r="C769" s="2149" t="s">
        <v>2113</v>
      </c>
      <c r="D769" s="2149"/>
      <c r="E769" s="2149"/>
      <c r="F769" s="2149"/>
      <c r="G769" s="2149"/>
      <c r="H769" s="2149"/>
      <c r="I769" s="2149"/>
      <c r="J769" s="2149"/>
      <c r="K769" s="2167"/>
      <c r="L769" s="2149"/>
      <c r="M769" s="2167"/>
      <c r="N769" s="2149"/>
      <c r="O769" s="2167"/>
      <c r="P769" s="2147"/>
      <c r="AA769" s="2150"/>
      <c r="AB769" s="2150"/>
      <c r="AC769" s="2162">
        <f t="shared" ref="AC769:AC801" si="16">+O769-AA769</f>
        <v>0</v>
      </c>
    </row>
    <row r="770" spans="1:29" ht="15">
      <c r="A770" s="2156"/>
      <c r="B770" s="2156"/>
      <c r="C770" s="2156"/>
      <c r="D770" s="2158" t="s">
        <v>3485</v>
      </c>
      <c r="E770" s="2158"/>
      <c r="F770" s="2158"/>
      <c r="G770" s="2158"/>
      <c r="H770" s="2158"/>
      <c r="I770" s="2158"/>
      <c r="J770" s="2158"/>
      <c r="K770" s="2159"/>
      <c r="L770" s="2158"/>
      <c r="M770" s="2159"/>
      <c r="N770" s="2160">
        <v>871</v>
      </c>
      <c r="O770" s="2161">
        <f>-SUMIF('1 BL anterior'!B:B,N770,'1 BL anterior'!E:E)</f>
        <v>0</v>
      </c>
      <c r="P770" s="2147"/>
      <c r="AA770" s="2150"/>
      <c r="AB770" s="2150"/>
      <c r="AC770" s="2162">
        <f t="shared" si="16"/>
        <v>0</v>
      </c>
    </row>
    <row r="771" spans="1:29" ht="15">
      <c r="A771" s="2156"/>
      <c r="B771" s="2156"/>
      <c r="C771" s="2156"/>
      <c r="D771" s="2158" t="s">
        <v>3486</v>
      </c>
      <c r="E771" s="2158"/>
      <c r="F771" s="2158"/>
      <c r="G771" s="2158"/>
      <c r="H771" s="2158"/>
      <c r="I771" s="2158"/>
      <c r="J771" s="2158"/>
      <c r="K771" s="2159"/>
      <c r="L771" s="2158"/>
      <c r="M771" s="2159"/>
      <c r="N771" s="2160">
        <v>872</v>
      </c>
      <c r="O771" s="2161">
        <f>-SUMIF('1 BL anterior'!B:B,N771,'1 BL anterior'!E:E)</f>
        <v>0</v>
      </c>
      <c r="P771" s="2147"/>
      <c r="AA771" s="2150"/>
      <c r="AB771" s="2150"/>
      <c r="AC771" s="2162">
        <f t="shared" si="16"/>
        <v>0</v>
      </c>
    </row>
    <row r="772" spans="1:29" ht="15">
      <c r="A772" s="2156"/>
      <c r="B772" s="2156"/>
      <c r="C772" s="2156"/>
      <c r="D772" s="2158" t="s">
        <v>3487</v>
      </c>
      <c r="E772" s="2158"/>
      <c r="F772" s="2158"/>
      <c r="G772" s="2158"/>
      <c r="H772" s="2158"/>
      <c r="I772" s="2158"/>
      <c r="J772" s="2158"/>
      <c r="K772" s="2159"/>
      <c r="L772" s="2158"/>
      <c r="M772" s="2159"/>
      <c r="N772" s="2160">
        <v>873</v>
      </c>
      <c r="O772" s="2161">
        <f>-SUMIF('1 BL anterior'!B:B,N772,'1 BL anterior'!E:E)</f>
        <v>0</v>
      </c>
      <c r="P772" s="2147"/>
      <c r="AA772" s="2150"/>
      <c r="AB772" s="2150"/>
      <c r="AC772" s="2162">
        <f t="shared" si="16"/>
        <v>0</v>
      </c>
    </row>
    <row r="773" spans="1:29" ht="15">
      <c r="A773" s="2156"/>
      <c r="B773" s="2156"/>
      <c r="C773" s="2156"/>
      <c r="D773" s="2158" t="s">
        <v>3488</v>
      </c>
      <c r="E773" s="2158"/>
      <c r="F773" s="2158"/>
      <c r="G773" s="2158"/>
      <c r="H773" s="2158"/>
      <c r="I773" s="2158"/>
      <c r="J773" s="2158"/>
      <c r="K773" s="2159"/>
      <c r="L773" s="2158"/>
      <c r="M773" s="2159"/>
      <c r="N773" s="2160">
        <v>879</v>
      </c>
      <c r="O773" s="2161">
        <f>-SUMIF('1 BL anterior'!B:B,N773,'1 BL anterior'!E:E)</f>
        <v>0</v>
      </c>
      <c r="P773" s="2147"/>
      <c r="AA773" s="2150"/>
      <c r="AB773" s="2150"/>
      <c r="AC773" s="2162">
        <f t="shared" si="16"/>
        <v>0</v>
      </c>
    </row>
    <row r="774" spans="1:29" ht="15">
      <c r="A774" s="2156"/>
      <c r="B774" s="2156"/>
      <c r="C774" s="2149" t="s">
        <v>2114</v>
      </c>
      <c r="D774" s="2149"/>
      <c r="E774" s="2149"/>
      <c r="F774" s="2149"/>
      <c r="G774" s="2149"/>
      <c r="H774" s="2149"/>
      <c r="I774" s="2149"/>
      <c r="J774" s="2149"/>
      <c r="K774" s="2167"/>
      <c r="L774" s="2149"/>
      <c r="M774" s="2167"/>
      <c r="N774" s="2149"/>
      <c r="O774" s="2167"/>
      <c r="P774" s="2147"/>
      <c r="AA774" s="2150"/>
      <c r="AB774" s="2150"/>
      <c r="AC774" s="2162">
        <f t="shared" si="16"/>
        <v>0</v>
      </c>
    </row>
    <row r="775" spans="1:29" ht="15">
      <c r="A775" s="2156"/>
      <c r="B775" s="2156"/>
      <c r="C775" s="2156"/>
      <c r="D775" s="2158" t="s">
        <v>3289</v>
      </c>
      <c r="E775" s="2158"/>
      <c r="F775" s="2158"/>
      <c r="G775" s="2158"/>
      <c r="H775" s="2158"/>
      <c r="I775" s="2158"/>
      <c r="J775" s="2158"/>
      <c r="K775" s="2159"/>
      <c r="L775" s="2158"/>
      <c r="M775" s="2159"/>
      <c r="N775" s="2160">
        <v>874</v>
      </c>
      <c r="O775" s="2161">
        <f>-SUMIF('1 BL anterior'!B:B,N775,'1 BL anterior'!E:E)</f>
        <v>0</v>
      </c>
      <c r="P775" s="2147"/>
      <c r="AA775" s="2150"/>
      <c r="AB775" s="2150"/>
      <c r="AC775" s="2162">
        <f t="shared" si="16"/>
        <v>0</v>
      </c>
    </row>
    <row r="776" spans="1:29" ht="15">
      <c r="A776" s="2156"/>
      <c r="B776" s="2156"/>
      <c r="C776" s="2156"/>
      <c r="D776" s="2158" t="s">
        <v>3489</v>
      </c>
      <c r="E776" s="2158"/>
      <c r="F776" s="2158"/>
      <c r="G776" s="2158"/>
      <c r="H776" s="2158"/>
      <c r="I776" s="2158"/>
      <c r="J776" s="2158"/>
      <c r="K776" s="2159"/>
      <c r="L776" s="2158"/>
      <c r="M776" s="2159"/>
      <c r="N776" s="2160">
        <v>875</v>
      </c>
      <c r="O776" s="2161">
        <f>-SUMIF('1 BL anterior'!B:B,N776,'1 BL anterior'!E:E)</f>
        <v>0</v>
      </c>
      <c r="P776" s="2147"/>
      <c r="AA776" s="2150"/>
      <c r="AB776" s="2150"/>
      <c r="AC776" s="2162">
        <f t="shared" si="16"/>
        <v>0</v>
      </c>
    </row>
    <row r="777" spans="1:29" ht="15">
      <c r="A777" s="2156"/>
      <c r="B777" s="2156"/>
      <c r="C777" s="2156"/>
      <c r="D777" s="2158" t="s">
        <v>3490</v>
      </c>
      <c r="E777" s="2158"/>
      <c r="F777" s="2158"/>
      <c r="G777" s="2158"/>
      <c r="H777" s="2158"/>
      <c r="I777" s="2158"/>
      <c r="J777" s="2158"/>
      <c r="K777" s="2159"/>
      <c r="L777" s="2158"/>
      <c r="M777" s="2159"/>
      <c r="N777" s="2160">
        <v>876</v>
      </c>
      <c r="O777" s="2161">
        <f>-SUMIF('1 BL anterior'!B:B,N777,'1 BL anterior'!E:E)</f>
        <v>0</v>
      </c>
      <c r="P777" s="2147"/>
      <c r="AA777" s="2150"/>
      <c r="AB777" s="2150"/>
      <c r="AC777" s="2162">
        <f t="shared" si="16"/>
        <v>0</v>
      </c>
    </row>
    <row r="778" spans="1:29" ht="15">
      <c r="A778" s="2156"/>
      <c r="B778" s="2154" t="s">
        <v>3491</v>
      </c>
      <c r="C778" s="2154"/>
      <c r="D778" s="2154"/>
      <c r="E778" s="2154"/>
      <c r="F778" s="2154"/>
      <c r="G778" s="2154"/>
      <c r="H778" s="2154"/>
      <c r="I778" s="2154"/>
      <c r="J778" s="2154"/>
      <c r="K778" s="2155"/>
      <c r="L778" s="2154"/>
      <c r="M778" s="2155"/>
      <c r="N778" s="2154"/>
      <c r="O778" s="2155"/>
      <c r="P778" s="2147"/>
      <c r="AA778" s="2150"/>
      <c r="AB778" s="2150"/>
      <c r="AC778" s="2162">
        <f t="shared" si="16"/>
        <v>0</v>
      </c>
    </row>
    <row r="779" spans="1:29" ht="15">
      <c r="A779" s="2156"/>
      <c r="B779" s="2156"/>
      <c r="C779" s="2149" t="s">
        <v>3492</v>
      </c>
      <c r="D779" s="2149"/>
      <c r="E779" s="2149"/>
      <c r="F779" s="2149"/>
      <c r="G779" s="2149"/>
      <c r="H779" s="2149"/>
      <c r="I779" s="2149"/>
      <c r="J779" s="2149"/>
      <c r="K779" s="2167"/>
      <c r="L779" s="2149"/>
      <c r="M779" s="2167"/>
      <c r="N779" s="2149"/>
      <c r="O779" s="2167"/>
      <c r="P779" s="2147"/>
      <c r="AA779" s="2150"/>
      <c r="AB779" s="2150"/>
      <c r="AC779" s="2162">
        <f t="shared" si="16"/>
        <v>0</v>
      </c>
    </row>
    <row r="780" spans="1:29" ht="15">
      <c r="A780" s="2156"/>
      <c r="B780" s="2156"/>
      <c r="C780" s="2156"/>
      <c r="D780" s="2158" t="s">
        <v>3412</v>
      </c>
      <c r="E780" s="2158"/>
      <c r="F780" s="2158"/>
      <c r="G780" s="2158"/>
      <c r="H780" s="2158"/>
      <c r="I780" s="2158"/>
      <c r="J780" s="2158"/>
      <c r="K780" s="2159"/>
      <c r="L780" s="2158"/>
      <c r="M780" s="2159"/>
      <c r="N780" s="2160">
        <v>880</v>
      </c>
      <c r="O780" s="2161">
        <f>-SUMIF('1 BL anterior'!B:B,N780,'1 BL anterior'!E:E)</f>
        <v>0</v>
      </c>
      <c r="P780" s="2147"/>
      <c r="AA780" s="2150"/>
      <c r="AB780" s="2150"/>
      <c r="AC780" s="2162">
        <f t="shared" si="16"/>
        <v>0</v>
      </c>
    </row>
    <row r="781" spans="1:29" ht="15">
      <c r="A781" s="2156"/>
      <c r="B781" s="2156"/>
      <c r="C781" s="2156"/>
      <c r="D781" s="2158" t="s">
        <v>309</v>
      </c>
      <c r="E781" s="2158"/>
      <c r="F781" s="2158"/>
      <c r="G781" s="2158"/>
      <c r="H781" s="2158"/>
      <c r="I781" s="2158"/>
      <c r="J781" s="2158"/>
      <c r="K781" s="2159"/>
      <c r="L781" s="2158"/>
      <c r="M781" s="2159"/>
      <c r="N781" s="2160">
        <v>881</v>
      </c>
      <c r="O781" s="2161">
        <f>-SUMIF('1 BL anterior'!B:B,N781,'1 BL anterior'!E:E)</f>
        <v>0</v>
      </c>
      <c r="P781" s="2147"/>
      <c r="AA781" s="2150"/>
      <c r="AB781" s="2150"/>
      <c r="AC781" s="2162">
        <f t="shared" si="16"/>
        <v>0</v>
      </c>
    </row>
    <row r="782" spans="1:29" ht="15">
      <c r="A782" s="2156"/>
      <c r="B782" s="2156"/>
      <c r="C782" s="2156"/>
      <c r="D782" s="2158" t="s">
        <v>238</v>
      </c>
      <c r="E782" s="2158"/>
      <c r="F782" s="2158"/>
      <c r="G782" s="2158"/>
      <c r="H782" s="2158"/>
      <c r="I782" s="2158"/>
      <c r="J782" s="2158"/>
      <c r="K782" s="2159"/>
      <c r="L782" s="2158"/>
      <c r="M782" s="2159"/>
      <c r="N782" s="2160">
        <v>882</v>
      </c>
      <c r="O782" s="2161">
        <f>-SUMIF('1 BL anterior'!B:B,N782,'1 BL anterior'!E:E)</f>
        <v>0</v>
      </c>
      <c r="P782" s="2147"/>
      <c r="AA782" s="2150"/>
      <c r="AB782" s="2150"/>
      <c r="AC782" s="2162">
        <f t="shared" si="16"/>
        <v>0</v>
      </c>
    </row>
    <row r="783" spans="1:29" ht="15">
      <c r="A783" s="2156"/>
      <c r="B783" s="2156"/>
      <c r="C783" s="2158" t="s">
        <v>3493</v>
      </c>
      <c r="D783" s="2158"/>
      <c r="E783" s="2158"/>
      <c r="F783" s="2158"/>
      <c r="G783" s="2158"/>
      <c r="H783" s="2158"/>
      <c r="I783" s="2158"/>
      <c r="J783" s="2158"/>
      <c r="K783" s="2159"/>
      <c r="L783" s="2158"/>
      <c r="M783" s="2159"/>
      <c r="N783" s="2160">
        <v>883</v>
      </c>
      <c r="O783" s="2161">
        <f>-SUMIF('1 BL anterior'!B:B,N783,'1 BL anterior'!E:E)</f>
        <v>0</v>
      </c>
      <c r="P783" s="2147"/>
      <c r="AA783" s="2150"/>
      <c r="AB783" s="2150"/>
      <c r="AC783" s="2162">
        <f t="shared" si="16"/>
        <v>0</v>
      </c>
    </row>
    <row r="784" spans="1:29" ht="15">
      <c r="A784" s="2156"/>
      <c r="B784" s="2156"/>
      <c r="C784" s="2158" t="s">
        <v>3494</v>
      </c>
      <c r="D784" s="2158"/>
      <c r="E784" s="2158"/>
      <c r="F784" s="2158"/>
      <c r="G784" s="2158"/>
      <c r="H784" s="2158"/>
      <c r="I784" s="2158"/>
      <c r="J784" s="2158"/>
      <c r="K784" s="2159"/>
      <c r="L784" s="2158"/>
      <c r="M784" s="2159"/>
      <c r="N784" s="2160">
        <v>884</v>
      </c>
      <c r="O784" s="2161">
        <f>-SUMIF('1 BL anterior'!B:B,N784,'1 BL anterior'!E:E)</f>
        <v>0</v>
      </c>
      <c r="P784" s="2147"/>
      <c r="AA784" s="2150"/>
      <c r="AB784" s="2150"/>
      <c r="AC784" s="2162">
        <f t="shared" si="16"/>
        <v>0</v>
      </c>
    </row>
    <row r="785" spans="1:29" ht="15">
      <c r="A785" s="2156"/>
      <c r="B785" s="2156"/>
      <c r="C785" s="2158" t="s">
        <v>3495</v>
      </c>
      <c r="D785" s="2158"/>
      <c r="E785" s="2158"/>
      <c r="F785" s="2158"/>
      <c r="G785" s="2158"/>
      <c r="H785" s="2158"/>
      <c r="I785" s="2158"/>
      <c r="J785" s="2158"/>
      <c r="K785" s="2159"/>
      <c r="L785" s="2158"/>
      <c r="M785" s="2159"/>
      <c r="N785" s="2160">
        <v>885</v>
      </c>
      <c r="O785" s="2161">
        <f>-SUMIF('1 BL anterior'!B:B,N785,'1 BL anterior'!E:E)</f>
        <v>0</v>
      </c>
      <c r="P785" s="2147"/>
      <c r="AA785" s="2150"/>
      <c r="AB785" s="2150"/>
      <c r="AC785" s="2162">
        <f t="shared" si="16"/>
        <v>0</v>
      </c>
    </row>
    <row r="786" spans="1:29" ht="15">
      <c r="A786" s="2156"/>
      <c r="B786" s="2156"/>
      <c r="C786" s="2158" t="s">
        <v>421</v>
      </c>
      <c r="D786" s="2158"/>
      <c r="E786" s="2158"/>
      <c r="F786" s="2158"/>
      <c r="G786" s="2158"/>
      <c r="H786" s="2158"/>
      <c r="I786" s="2158"/>
      <c r="J786" s="2158"/>
      <c r="K786" s="2159"/>
      <c r="L786" s="2158"/>
      <c r="M786" s="2159"/>
      <c r="N786" s="2160">
        <v>886</v>
      </c>
      <c r="O786" s="2161">
        <f>-SUMIF('1 BL anterior'!B:B,N786,'1 BL anterior'!E:E)</f>
        <v>0</v>
      </c>
      <c r="P786" s="2147"/>
      <c r="AA786" s="2150"/>
      <c r="AB786" s="2150"/>
      <c r="AC786" s="2162">
        <f t="shared" si="16"/>
        <v>0</v>
      </c>
    </row>
    <row r="787" spans="1:29" ht="15">
      <c r="A787" s="2156"/>
      <c r="B787" s="2156"/>
      <c r="C787" s="2158" t="s">
        <v>238</v>
      </c>
      <c r="D787" s="2158"/>
      <c r="E787" s="2158"/>
      <c r="F787" s="2158"/>
      <c r="G787" s="2158"/>
      <c r="H787" s="2158"/>
      <c r="I787" s="2158"/>
      <c r="J787" s="2158"/>
      <c r="K787" s="2159"/>
      <c r="L787" s="2158"/>
      <c r="M787" s="2159"/>
      <c r="N787" s="2160">
        <v>887</v>
      </c>
      <c r="O787" s="2161">
        <f>-SUMIF('1 BL anterior'!B:B,N787,'1 BL anterior'!E:E)</f>
        <v>0</v>
      </c>
      <c r="P787" s="2147"/>
      <c r="AA787" s="2150"/>
      <c r="AB787" s="2150"/>
      <c r="AC787" s="2162">
        <f t="shared" si="16"/>
        <v>0</v>
      </c>
    </row>
    <row r="788" spans="1:29" ht="15">
      <c r="A788" s="2156"/>
      <c r="B788" s="2154" t="s">
        <v>3496</v>
      </c>
      <c r="C788" s="2154"/>
      <c r="D788" s="2154"/>
      <c r="E788" s="2154"/>
      <c r="F788" s="2154"/>
      <c r="G788" s="2154"/>
      <c r="H788" s="2154"/>
      <c r="I788" s="2154"/>
      <c r="J788" s="2154"/>
      <c r="K788" s="2155"/>
      <c r="L788" s="2154"/>
      <c r="M788" s="2155"/>
      <c r="N788" s="2154"/>
      <c r="O788" s="2155"/>
      <c r="P788" s="2147"/>
      <c r="AA788" s="2150"/>
      <c r="AB788" s="2150"/>
      <c r="AC788" s="2162">
        <f t="shared" si="16"/>
        <v>0</v>
      </c>
    </row>
    <row r="789" spans="1:29" ht="15">
      <c r="A789" s="2156"/>
      <c r="B789" s="2156"/>
      <c r="C789" s="2158" t="s">
        <v>3497</v>
      </c>
      <c r="D789" s="2158"/>
      <c r="E789" s="2158"/>
      <c r="F789" s="2158"/>
      <c r="G789" s="2158"/>
      <c r="H789" s="2158"/>
      <c r="I789" s="2158"/>
      <c r="J789" s="2158"/>
      <c r="K789" s="2159"/>
      <c r="L789" s="2158"/>
      <c r="M789" s="2159"/>
      <c r="N789" s="2160">
        <v>888</v>
      </c>
      <c r="O789" s="2161">
        <f>-SUMIF('1 BL anterior'!B:B,N789,'1 BL anterior'!E:E)</f>
        <v>0</v>
      </c>
      <c r="P789" s="2147"/>
      <c r="AA789" s="2150"/>
      <c r="AB789" s="2150"/>
      <c r="AC789" s="2162">
        <f t="shared" si="16"/>
        <v>0</v>
      </c>
    </row>
    <row r="790" spans="1:29" ht="15">
      <c r="A790" s="2156"/>
      <c r="B790" s="2156"/>
      <c r="C790" s="2158" t="s">
        <v>3498</v>
      </c>
      <c r="D790" s="2158"/>
      <c r="E790" s="2158"/>
      <c r="F790" s="2158"/>
      <c r="G790" s="2158"/>
      <c r="H790" s="2158"/>
      <c r="I790" s="2158"/>
      <c r="J790" s="2158"/>
      <c r="K790" s="2159"/>
      <c r="L790" s="2158"/>
      <c r="M790" s="2159"/>
      <c r="N790" s="2160">
        <v>889</v>
      </c>
      <c r="O790" s="2161">
        <f>-SUMIF('1 BL anterior'!B:B,N790,'1 BL anterior'!E:E)</f>
        <v>0</v>
      </c>
      <c r="P790" s="2147"/>
      <c r="AA790" s="2150"/>
      <c r="AB790" s="2150"/>
      <c r="AC790" s="2162">
        <f t="shared" si="16"/>
        <v>0</v>
      </c>
    </row>
    <row r="791" spans="1:29" ht="15">
      <c r="A791" s="2156"/>
      <c r="B791" s="2154" t="s">
        <v>3499</v>
      </c>
      <c r="C791" s="2154"/>
      <c r="D791" s="2154"/>
      <c r="E791" s="2154"/>
      <c r="F791" s="2154"/>
      <c r="G791" s="2154"/>
      <c r="H791" s="2154"/>
      <c r="I791" s="2154"/>
      <c r="J791" s="2154"/>
      <c r="K791" s="2155"/>
      <c r="L791" s="2154"/>
      <c r="M791" s="2155"/>
      <c r="N791" s="2154"/>
      <c r="O791" s="2155"/>
      <c r="P791" s="2147"/>
      <c r="AC791" s="2162">
        <f t="shared" si="16"/>
        <v>0</v>
      </c>
    </row>
    <row r="792" spans="1:29" ht="15">
      <c r="A792" s="2156"/>
      <c r="B792" s="2156"/>
      <c r="C792" s="2158" t="s">
        <v>3500</v>
      </c>
      <c r="D792" s="2158"/>
      <c r="E792" s="2158"/>
      <c r="F792" s="2158"/>
      <c r="G792" s="2158"/>
      <c r="H792" s="2158"/>
      <c r="I792" s="2158"/>
      <c r="J792" s="2158"/>
      <c r="K792" s="2159"/>
      <c r="L792" s="2158"/>
      <c r="M792" s="2159"/>
      <c r="N792" s="2160">
        <v>890</v>
      </c>
      <c r="O792" s="2161">
        <f>-SUMIF('1 BL anterior'!B:B,N792,'1 BL anterior'!E:E)</f>
        <v>0</v>
      </c>
      <c r="P792" s="2147"/>
      <c r="AC792" s="2162">
        <f t="shared" si="16"/>
        <v>0</v>
      </c>
    </row>
    <row r="793" spans="1:29" ht="15">
      <c r="A793" s="2156"/>
      <c r="B793" s="2156"/>
      <c r="C793" s="2149" t="s">
        <v>3501</v>
      </c>
      <c r="D793" s="2149"/>
      <c r="E793" s="2149"/>
      <c r="F793" s="2149"/>
      <c r="G793" s="2149"/>
      <c r="H793" s="2149"/>
      <c r="I793" s="2149"/>
      <c r="J793" s="2149"/>
      <c r="K793" s="2167"/>
      <c r="L793" s="2149"/>
      <c r="M793" s="2167"/>
      <c r="N793" s="2149"/>
      <c r="O793" s="2167"/>
      <c r="P793" s="2147"/>
      <c r="AC793" s="2162">
        <f t="shared" si="16"/>
        <v>0</v>
      </c>
    </row>
    <row r="794" spans="1:29" ht="15">
      <c r="A794" s="2156"/>
      <c r="B794" s="2156"/>
      <c r="C794" s="2156"/>
      <c r="D794" s="2158" t="s">
        <v>3502</v>
      </c>
      <c r="E794" s="2158"/>
      <c r="F794" s="2158"/>
      <c r="G794" s="2158"/>
      <c r="H794" s="2158"/>
      <c r="I794" s="2158"/>
      <c r="J794" s="2158"/>
      <c r="K794" s="2159"/>
      <c r="L794" s="2158"/>
      <c r="M794" s="2159"/>
      <c r="N794" s="2160">
        <v>897</v>
      </c>
      <c r="O794" s="2161">
        <f>-SUMIF('1 BL anterior'!B:B,N794,'1 BL anterior'!E:E)</f>
        <v>0</v>
      </c>
      <c r="P794" s="2147"/>
      <c r="AC794" s="2162">
        <f t="shared" si="16"/>
        <v>0</v>
      </c>
    </row>
    <row r="795" spans="1:29" ht="15">
      <c r="A795" s="2156"/>
      <c r="B795" s="2156"/>
      <c r="C795" s="2156"/>
      <c r="D795" s="2158" t="s">
        <v>3503</v>
      </c>
      <c r="E795" s="2158"/>
      <c r="F795" s="2158"/>
      <c r="G795" s="2158"/>
      <c r="H795" s="2158"/>
      <c r="I795" s="2158"/>
      <c r="J795" s="2158"/>
      <c r="K795" s="2159"/>
      <c r="L795" s="2158"/>
      <c r="M795" s="2159"/>
      <c r="N795" s="2160">
        <v>898</v>
      </c>
      <c r="O795" s="2161">
        <f>-SUMIF('1 BL anterior'!B:B,N795,'1 BL anterior'!E:E)</f>
        <v>0</v>
      </c>
      <c r="P795" s="2147"/>
      <c r="AC795" s="2162">
        <f t="shared" si="16"/>
        <v>0</v>
      </c>
    </row>
    <row r="796" spans="1:29" ht="15">
      <c r="A796" s="2156"/>
      <c r="B796" s="2156"/>
      <c r="C796" s="2156"/>
      <c r="D796" s="2158" t="s">
        <v>3504</v>
      </c>
      <c r="E796" s="2158"/>
      <c r="F796" s="2158"/>
      <c r="G796" s="2158"/>
      <c r="H796" s="2158"/>
      <c r="I796" s="2158"/>
      <c r="J796" s="2158"/>
      <c r="K796" s="2159"/>
      <c r="L796" s="2158"/>
      <c r="M796" s="2159"/>
      <c r="N796" s="2160">
        <v>899</v>
      </c>
      <c r="O796" s="2161">
        <f>-SUMIF('1 BL anterior'!B:B,N796,'1 BL anterior'!E:E)</f>
        <v>0</v>
      </c>
      <c r="P796" s="2147"/>
      <c r="AC796" s="2162">
        <f t="shared" si="16"/>
        <v>0</v>
      </c>
    </row>
    <row r="797" spans="1:29" ht="15">
      <c r="A797" s="2156"/>
      <c r="B797" s="2156"/>
      <c r="C797" s="2149" t="s">
        <v>3505</v>
      </c>
      <c r="D797" s="2149"/>
      <c r="E797" s="2149"/>
      <c r="F797" s="2149"/>
      <c r="G797" s="2149"/>
      <c r="H797" s="2149"/>
      <c r="I797" s="2149"/>
      <c r="J797" s="2149"/>
      <c r="K797" s="2167"/>
      <c r="L797" s="2149"/>
      <c r="M797" s="2167"/>
      <c r="N797" s="2149"/>
      <c r="O797" s="2167"/>
      <c r="P797" s="2147"/>
      <c r="AC797" s="2162">
        <f t="shared" si="16"/>
        <v>0</v>
      </c>
    </row>
    <row r="798" spans="1:29" ht="15">
      <c r="A798" s="2262"/>
      <c r="B798" s="2262"/>
      <c r="C798" s="2262"/>
      <c r="D798" s="2263" t="s">
        <v>3506</v>
      </c>
      <c r="E798" s="2263"/>
      <c r="F798" s="2263"/>
      <c r="G798" s="2263"/>
      <c r="H798" s="2263"/>
      <c r="I798" s="2263"/>
      <c r="J798" s="2263"/>
      <c r="K798" s="2264"/>
      <c r="L798" s="2263"/>
      <c r="M798" s="2264"/>
      <c r="N798" s="2265" t="s">
        <v>3797</v>
      </c>
      <c r="O798" s="2266">
        <f>+O753</f>
        <v>0</v>
      </c>
      <c r="P798" s="2147"/>
      <c r="AC798" s="2162">
        <f t="shared" si="16"/>
        <v>0</v>
      </c>
    </row>
    <row r="799" spans="1:29" ht="15">
      <c r="A799" s="2156"/>
      <c r="B799" s="2156"/>
      <c r="C799" s="2156"/>
      <c r="D799" s="2158" t="s">
        <v>3502</v>
      </c>
      <c r="E799" s="2158"/>
      <c r="F799" s="2158"/>
      <c r="G799" s="2158"/>
      <c r="H799" s="2158"/>
      <c r="I799" s="2158"/>
      <c r="J799" s="2158"/>
      <c r="K799" s="2159"/>
      <c r="L799" s="2158"/>
      <c r="M799" s="2159"/>
      <c r="N799" s="2160">
        <v>898</v>
      </c>
      <c r="O799" s="2161">
        <v>0</v>
      </c>
      <c r="P799" s="2147"/>
      <c r="AC799" s="2162">
        <f t="shared" si="16"/>
        <v>0</v>
      </c>
    </row>
    <row r="800" spans="1:29" ht="15">
      <c r="A800" s="2156"/>
      <c r="B800" s="2156"/>
      <c r="C800" s="2156"/>
      <c r="D800" s="2158" t="s">
        <v>3504</v>
      </c>
      <c r="E800" s="2158"/>
      <c r="F800" s="2158"/>
      <c r="G800" s="2158"/>
      <c r="H800" s="2158"/>
      <c r="I800" s="2158"/>
      <c r="J800" s="2158"/>
      <c r="K800" s="2159"/>
      <c r="L800" s="2158"/>
      <c r="M800" s="2159"/>
      <c r="N800" s="2160">
        <v>899</v>
      </c>
      <c r="O800" s="2161">
        <v>0</v>
      </c>
      <c r="P800" s="2147"/>
      <c r="AC800" s="2162">
        <f t="shared" si="16"/>
        <v>0</v>
      </c>
    </row>
    <row r="801" spans="1:29" ht="15">
      <c r="A801" s="2156"/>
      <c r="B801" s="2156"/>
      <c r="C801" s="2262"/>
      <c r="D801" s="2263" t="s">
        <v>4818</v>
      </c>
      <c r="E801" s="2263"/>
      <c r="F801" s="2263"/>
      <c r="G801" s="2263"/>
      <c r="H801" s="2263"/>
      <c r="I801" s="2263"/>
      <c r="J801" s="2263"/>
      <c r="K801" s="2263"/>
      <c r="L801" s="2263"/>
      <c r="M801" s="2263"/>
      <c r="N801" s="2263">
        <v>999</v>
      </c>
      <c r="O801" s="2267">
        <f>SUM(O798:O800)</f>
        <v>0</v>
      </c>
      <c r="P801" s="2147"/>
      <c r="AC801" s="2162">
        <f t="shared" si="16"/>
        <v>0</v>
      </c>
    </row>
    <row r="802" spans="1:29" ht="15">
      <c r="A802" s="2268"/>
      <c r="B802" s="2143"/>
      <c r="C802" s="2252" t="s">
        <v>4801</v>
      </c>
      <c r="D802" s="2144"/>
      <c r="E802" s="2144"/>
      <c r="F802" s="2144"/>
      <c r="G802" s="2144"/>
      <c r="H802" s="2144"/>
      <c r="I802" s="2144"/>
      <c r="J802" s="2144"/>
      <c r="K802" s="2253"/>
      <c r="L802" s="2144"/>
      <c r="N802" s="2147"/>
      <c r="O802" s="2254"/>
      <c r="P802" s="2147"/>
      <c r="AA802" s="2269"/>
      <c r="AB802" s="2269"/>
    </row>
    <row r="803" spans="1:29" ht="15">
      <c r="A803" s="2268"/>
      <c r="B803" s="2143"/>
      <c r="C803" s="2255" t="s">
        <v>4802</v>
      </c>
      <c r="D803" s="2256"/>
      <c r="E803" s="2256"/>
      <c r="F803" s="2256"/>
      <c r="G803" s="2256"/>
      <c r="H803" s="2256"/>
      <c r="I803" s="2256"/>
      <c r="J803" s="2256"/>
      <c r="K803" s="2257"/>
      <c r="L803" s="2256"/>
      <c r="N803" s="2258">
        <v>1005</v>
      </c>
      <c r="O803" s="2161">
        <f>SUM(M390:M447)</f>
        <v>2080743.22</v>
      </c>
      <c r="P803" s="2147"/>
      <c r="AA803" s="2269"/>
      <c r="AB803" s="2269"/>
    </row>
    <row r="804" spans="1:29" ht="15">
      <c r="A804" s="2270"/>
      <c r="C804" s="2255" t="s">
        <v>4803</v>
      </c>
      <c r="N804" s="2258">
        <v>7991</v>
      </c>
      <c r="O804" s="2161">
        <f>+K639</f>
        <v>1023733.2020000002</v>
      </c>
      <c r="P804" s="2147"/>
    </row>
    <row r="805" spans="1:29" ht="15">
      <c r="A805" s="2270"/>
      <c r="C805" s="2259" t="s">
        <v>4804</v>
      </c>
      <c r="M805" s="2259" t="s">
        <v>4805</v>
      </c>
      <c r="N805" s="2258">
        <v>1025</v>
      </c>
      <c r="O805" s="2161">
        <f>+O803-O804</f>
        <v>1057010.0179999997</v>
      </c>
      <c r="P805" s="2147"/>
    </row>
    <row r="806" spans="1:29" ht="15">
      <c r="A806" s="2270"/>
      <c r="C806" s="2255" t="s">
        <v>4806</v>
      </c>
      <c r="N806" s="2258">
        <v>1030</v>
      </c>
      <c r="O806" s="2161">
        <f>SUM(M518:M602)</f>
        <v>40803.729999999981</v>
      </c>
      <c r="P806" s="2147"/>
    </row>
    <row r="807" spans="1:29">
      <c r="A807" s="2270"/>
      <c r="C807" s="2259" t="s">
        <v>4807</v>
      </c>
      <c r="M807" s="2259" t="s">
        <v>4808</v>
      </c>
      <c r="N807" s="2258">
        <v>1040</v>
      </c>
      <c r="O807" s="2161">
        <f>+O805-O806</f>
        <v>1016206.2879999997</v>
      </c>
    </row>
    <row r="808" spans="1:29">
      <c r="A808" s="2270"/>
      <c r="C808" s="2255" t="s">
        <v>4809</v>
      </c>
      <c r="N808" s="2258">
        <v>1045</v>
      </c>
      <c r="O808" s="2161">
        <f>SUM(M452:M484)</f>
        <v>0</v>
      </c>
    </row>
    <row r="809" spans="1:29">
      <c r="A809" s="2270"/>
      <c r="C809" s="2255" t="s">
        <v>4810</v>
      </c>
      <c r="N809" s="2258">
        <v>1055</v>
      </c>
      <c r="O809" s="2161">
        <f>SUM(M607:M638)</f>
        <v>306.92000000000007</v>
      </c>
    </row>
    <row r="810" spans="1:29">
      <c r="A810" s="2270"/>
      <c r="C810" s="2259" t="s">
        <v>4811</v>
      </c>
      <c r="M810" s="2259" t="s">
        <v>4812</v>
      </c>
      <c r="N810" s="2258">
        <v>1065</v>
      </c>
      <c r="O810" s="2161">
        <f>+O807+O808-O809</f>
        <v>1015899.3679999997</v>
      </c>
      <c r="Q810" s="2260"/>
    </row>
    <row r="811" spans="1:29">
      <c r="A811" s="2270"/>
      <c r="C811" s="2255" t="s">
        <v>3425</v>
      </c>
      <c r="N811" s="2258">
        <v>803</v>
      </c>
      <c r="O811" s="2161">
        <f>-+O810*15%</f>
        <v>-152384.90519999995</v>
      </c>
      <c r="P811" s="2161" t="e">
        <f>+'6 INFORME BALANCES'!#REF!</f>
        <v>#REF!</v>
      </c>
      <c r="Q811" s="2180" t="e">
        <f>+O811+P811</f>
        <v>#REF!</v>
      </c>
    </row>
    <row r="812" spans="1:29">
      <c r="A812" s="2270"/>
      <c r="C812" s="2259" t="s">
        <v>4813</v>
      </c>
      <c r="M812" s="2259" t="s">
        <v>4814</v>
      </c>
      <c r="N812" s="2258">
        <v>1075</v>
      </c>
      <c r="O812" s="2161">
        <f>+O810-O811</f>
        <v>1168284.2731999997</v>
      </c>
      <c r="Q812" s="2180"/>
    </row>
    <row r="813" spans="1:29">
      <c r="A813" s="2270"/>
      <c r="C813" s="2255" t="s">
        <v>4815</v>
      </c>
      <c r="N813" s="2258">
        <v>850</v>
      </c>
      <c r="O813" s="2161">
        <f>-+O812*25%</f>
        <v>-292071.06829999993</v>
      </c>
      <c r="P813" s="2161" t="e">
        <f>+'6 INFORME BALANCES'!#REF!</f>
        <v>#REF!</v>
      </c>
      <c r="Q813" s="2180" t="e">
        <f>+O813+-P813</f>
        <v>#REF!</v>
      </c>
    </row>
    <row r="814" spans="1:29">
      <c r="A814" s="2270"/>
      <c r="C814" s="2259" t="s">
        <v>4816</v>
      </c>
      <c r="M814" s="2259" t="s">
        <v>4817</v>
      </c>
      <c r="N814" s="2258">
        <v>1099</v>
      </c>
      <c r="O814" s="2161">
        <f>+O812+O813</f>
        <v>876213.20489999978</v>
      </c>
      <c r="P814" s="2161" t="e">
        <f>+'6 INFORME BALANCES'!#REF!</f>
        <v>#REF!</v>
      </c>
      <c r="Q814" s="2180" t="e">
        <f>+O814-+P814</f>
        <v>#REF!</v>
      </c>
    </row>
    <row r="815" spans="1:29">
      <c r="Q815" s="2260"/>
    </row>
    <row r="821" spans="11:19">
      <c r="N821" s="2271">
        <v>801</v>
      </c>
      <c r="O821" s="2271" t="s">
        <v>4433</v>
      </c>
      <c r="P821" s="2272"/>
      <c r="Q821" s="2272"/>
      <c r="R821" s="2205"/>
      <c r="S821" s="2273"/>
    </row>
    <row r="822" spans="11:19">
      <c r="N822" s="2160">
        <v>803</v>
      </c>
      <c r="O822" s="2158" t="s">
        <v>3425</v>
      </c>
      <c r="P822" s="2274"/>
      <c r="R822" s="2205"/>
      <c r="S822" s="2273"/>
    </row>
    <row r="823" spans="11:19">
      <c r="K823" s="866"/>
      <c r="M823" s="866"/>
      <c r="N823" s="2160">
        <v>804</v>
      </c>
      <c r="O823" s="2158" t="s">
        <v>3426</v>
      </c>
      <c r="P823" s="2274"/>
      <c r="R823" s="2205"/>
      <c r="S823" s="2273"/>
    </row>
    <row r="824" spans="11:19">
      <c r="K824" s="866"/>
      <c r="M824" s="866"/>
      <c r="N824" s="2160">
        <v>805</v>
      </c>
      <c r="O824" s="2158" t="s">
        <v>3427</v>
      </c>
      <c r="P824" s="2274"/>
      <c r="R824" s="2205"/>
      <c r="S824" s="2273"/>
    </row>
    <row r="825" spans="11:19">
      <c r="K825" s="866"/>
      <c r="M825" s="866"/>
      <c r="N825" s="2160">
        <v>806</v>
      </c>
      <c r="O825" s="2158" t="s">
        <v>3428</v>
      </c>
      <c r="P825" s="2274"/>
      <c r="R825" s="2205"/>
      <c r="S825" s="2273"/>
    </row>
    <row r="826" spans="11:19">
      <c r="K826" s="866"/>
      <c r="M826" s="866"/>
      <c r="N826" s="2160">
        <v>807</v>
      </c>
      <c r="O826" s="2158" t="s">
        <v>3429</v>
      </c>
      <c r="P826" s="2274"/>
      <c r="R826" s="2205"/>
      <c r="S826" s="2273"/>
    </row>
    <row r="827" spans="11:19">
      <c r="K827" s="866"/>
      <c r="M827" s="866"/>
      <c r="N827" s="2160">
        <v>808</v>
      </c>
      <c r="O827" s="2158" t="s">
        <v>3430</v>
      </c>
      <c r="P827" s="2274"/>
      <c r="R827" s="2205"/>
      <c r="S827" s="2273"/>
    </row>
    <row r="828" spans="11:19">
      <c r="K828" s="866"/>
      <c r="M828" s="866"/>
      <c r="N828" s="2160">
        <v>809</v>
      </c>
      <c r="O828" s="2158" t="s">
        <v>3431</v>
      </c>
      <c r="P828" s="2274"/>
      <c r="R828" s="2205"/>
      <c r="S828" s="2273"/>
    </row>
    <row r="829" spans="11:19">
      <c r="K829" s="866"/>
      <c r="M829" s="866"/>
      <c r="N829" s="2160">
        <v>810</v>
      </c>
      <c r="O829" s="2158" t="s">
        <v>3432</v>
      </c>
      <c r="P829" s="2274"/>
      <c r="R829" s="2205"/>
      <c r="S829" s="2273"/>
    </row>
    <row r="830" spans="11:19">
      <c r="K830" s="866"/>
      <c r="M830" s="866"/>
      <c r="N830" s="2160">
        <v>811</v>
      </c>
      <c r="O830" s="2158" t="s">
        <v>3433</v>
      </c>
      <c r="P830" s="2274"/>
      <c r="R830" s="2205"/>
      <c r="S830" s="2273"/>
    </row>
    <row r="831" spans="11:19">
      <c r="K831" s="866"/>
      <c r="M831" s="866"/>
      <c r="N831" s="2160">
        <v>812</v>
      </c>
      <c r="O831" s="2158" t="s">
        <v>3434</v>
      </c>
      <c r="P831" s="2274"/>
      <c r="R831" s="2205"/>
      <c r="S831" s="2273"/>
    </row>
    <row r="832" spans="11:19">
      <c r="K832" s="866"/>
      <c r="M832" s="866"/>
      <c r="N832" s="2160">
        <v>813</v>
      </c>
      <c r="O832" s="2158" t="s">
        <v>3435</v>
      </c>
      <c r="P832" s="2274"/>
      <c r="R832" s="2205"/>
      <c r="S832" s="2273"/>
    </row>
    <row r="833" spans="11:19">
      <c r="K833" s="866"/>
      <c r="M833" s="866"/>
      <c r="N833" s="2275"/>
      <c r="O833" s="2276"/>
      <c r="P833" s="2274"/>
      <c r="R833" s="2205"/>
      <c r="S833" s="2273"/>
    </row>
    <row r="834" spans="11:19" ht="15">
      <c r="K834" s="866"/>
      <c r="M834" s="866"/>
      <c r="N834" s="2160"/>
      <c r="O834" s="2277" t="s">
        <v>4420</v>
      </c>
      <c r="P834" s="2278"/>
      <c r="R834" s="2205"/>
      <c r="S834" s="2273"/>
    </row>
    <row r="835" spans="11:19">
      <c r="K835" s="866"/>
      <c r="M835" s="866"/>
      <c r="N835" s="2160">
        <v>814</v>
      </c>
      <c r="O835" s="866" t="s">
        <v>4421</v>
      </c>
      <c r="P835" s="2148"/>
      <c r="R835" s="2205"/>
      <c r="S835" s="2273"/>
    </row>
    <row r="836" spans="11:19">
      <c r="K836" s="866"/>
      <c r="M836" s="866"/>
      <c r="N836" s="2160">
        <v>816</v>
      </c>
      <c r="O836" s="866" t="s">
        <v>3438</v>
      </c>
      <c r="P836" s="2148"/>
      <c r="R836" s="2205"/>
      <c r="S836" s="2273"/>
    </row>
    <row r="837" spans="11:19">
      <c r="K837" s="866"/>
      <c r="M837" s="866"/>
      <c r="N837" s="2160">
        <v>818</v>
      </c>
      <c r="O837" s="866" t="s">
        <v>3439</v>
      </c>
      <c r="P837" s="2148"/>
      <c r="R837" s="2205"/>
      <c r="S837" s="2273"/>
    </row>
    <row r="838" spans="11:19">
      <c r="K838" s="866"/>
      <c r="M838" s="866"/>
      <c r="N838" s="2160">
        <v>820</v>
      </c>
      <c r="O838" s="866" t="s">
        <v>3440</v>
      </c>
      <c r="P838" s="2148"/>
      <c r="R838" s="2205"/>
      <c r="S838" s="2273"/>
    </row>
    <row r="839" spans="11:19">
      <c r="K839" s="866"/>
      <c r="M839" s="866"/>
      <c r="N839" s="2160">
        <v>822</v>
      </c>
      <c r="O839" s="866" t="s">
        <v>4422</v>
      </c>
      <c r="P839" s="2148"/>
      <c r="R839" s="2205"/>
      <c r="S839" s="2273"/>
    </row>
    <row r="840" spans="11:19">
      <c r="K840" s="866"/>
      <c r="M840" s="866"/>
      <c r="N840" s="2160">
        <v>824</v>
      </c>
      <c r="O840" s="866" t="s">
        <v>4423</v>
      </c>
      <c r="P840" s="2148"/>
      <c r="R840" s="2205"/>
      <c r="S840" s="2273"/>
    </row>
    <row r="841" spans="11:19">
      <c r="K841" s="866"/>
      <c r="M841" s="866"/>
      <c r="N841" s="2160">
        <v>826</v>
      </c>
      <c r="O841" s="866" t="s">
        <v>3443</v>
      </c>
      <c r="P841" s="2148"/>
      <c r="R841" s="2205"/>
      <c r="S841" s="2273"/>
    </row>
    <row r="842" spans="11:19">
      <c r="K842" s="866"/>
      <c r="M842" s="866"/>
      <c r="N842" s="2160"/>
      <c r="O842" s="866" t="s">
        <v>3444</v>
      </c>
      <c r="P842" s="2148"/>
      <c r="R842" s="2205"/>
      <c r="S842" s="2273"/>
    </row>
    <row r="843" spans="11:19">
      <c r="K843" s="866"/>
      <c r="M843" s="866"/>
      <c r="N843" s="2160">
        <v>828</v>
      </c>
      <c r="O843" s="866" t="s">
        <v>4424</v>
      </c>
      <c r="P843" s="2148"/>
      <c r="R843" s="2205"/>
      <c r="S843" s="2273"/>
    </row>
    <row r="844" spans="11:19">
      <c r="K844" s="866"/>
      <c r="M844" s="866"/>
      <c r="N844" s="2160">
        <v>830</v>
      </c>
      <c r="O844" s="866" t="s">
        <v>4425</v>
      </c>
      <c r="P844" s="2148"/>
      <c r="R844" s="2205"/>
      <c r="S844" s="2273"/>
    </row>
    <row r="845" spans="11:19">
      <c r="K845" s="866"/>
      <c r="M845" s="866"/>
      <c r="N845" s="2160"/>
      <c r="O845" s="866"/>
      <c r="P845" s="2148"/>
      <c r="R845" s="2205"/>
      <c r="S845" s="2273"/>
    </row>
    <row r="846" spans="11:19">
      <c r="K846" s="866"/>
      <c r="M846" s="866"/>
      <c r="N846" s="2160"/>
      <c r="O846" s="866" t="s">
        <v>3447</v>
      </c>
      <c r="P846" s="2148"/>
      <c r="R846" s="2205"/>
      <c r="S846" s="2273"/>
    </row>
    <row r="847" spans="11:19">
      <c r="K847" s="866"/>
      <c r="M847" s="866"/>
      <c r="N847" s="2160">
        <v>834</v>
      </c>
      <c r="O847" s="866" t="s">
        <v>4426</v>
      </c>
      <c r="P847" s="2148"/>
      <c r="R847" s="2205"/>
      <c r="S847" s="2273"/>
    </row>
    <row r="848" spans="11:19">
      <c r="K848" s="866"/>
      <c r="M848" s="866"/>
      <c r="N848" s="2279">
        <v>850</v>
      </c>
      <c r="O848" s="2280"/>
      <c r="P848" s="2281"/>
      <c r="Q848" s="2282"/>
      <c r="R848" s="2229"/>
      <c r="S848" s="2283"/>
    </row>
    <row r="849" spans="11:19" ht="15">
      <c r="K849" s="866"/>
      <c r="M849" s="866"/>
      <c r="N849" s="2160"/>
      <c r="O849" s="2277" t="s">
        <v>4427</v>
      </c>
      <c r="P849" s="2278"/>
      <c r="R849" s="2205"/>
      <c r="S849" s="2273"/>
    </row>
    <row r="850" spans="11:19">
      <c r="K850" s="866"/>
      <c r="M850" s="866"/>
      <c r="N850" s="2160">
        <v>815</v>
      </c>
      <c r="O850" s="866" t="s">
        <v>4421</v>
      </c>
      <c r="P850" s="2148"/>
      <c r="R850" s="2205"/>
      <c r="S850" s="2273"/>
    </row>
    <row r="851" spans="11:19">
      <c r="K851" s="866"/>
      <c r="M851" s="866"/>
      <c r="N851" s="2160">
        <v>817</v>
      </c>
      <c r="O851" s="866" t="s">
        <v>3438</v>
      </c>
      <c r="P851" s="2148"/>
      <c r="R851" s="2205"/>
      <c r="S851" s="2273"/>
    </row>
    <row r="852" spans="11:19">
      <c r="K852" s="866"/>
      <c r="M852" s="866"/>
      <c r="N852" s="2160">
        <v>819</v>
      </c>
      <c r="O852" s="866" t="s">
        <v>3439</v>
      </c>
      <c r="P852" s="2148"/>
      <c r="R852" s="2205"/>
      <c r="S852" s="2273"/>
    </row>
    <row r="853" spans="11:19">
      <c r="K853" s="866"/>
      <c r="M853" s="866"/>
      <c r="N853" s="2160">
        <v>821</v>
      </c>
      <c r="O853" s="866" t="s">
        <v>3440</v>
      </c>
      <c r="P853" s="2148"/>
      <c r="R853" s="2205"/>
      <c r="S853" s="2273"/>
    </row>
    <row r="854" spans="11:19">
      <c r="K854" s="866"/>
      <c r="M854" s="866"/>
      <c r="N854" s="2160">
        <v>823</v>
      </c>
      <c r="O854" s="866" t="s">
        <v>4422</v>
      </c>
      <c r="P854" s="2148"/>
      <c r="R854" s="2205"/>
      <c r="S854" s="2273"/>
    </row>
    <row r="855" spans="11:19">
      <c r="K855" s="866"/>
      <c r="M855" s="866"/>
      <c r="N855" s="2160">
        <v>825</v>
      </c>
      <c r="O855" s="866" t="s">
        <v>4423</v>
      </c>
      <c r="P855" s="2148"/>
      <c r="R855" s="2205"/>
      <c r="S855" s="2273"/>
    </row>
    <row r="856" spans="11:19">
      <c r="K856" s="866"/>
      <c r="M856" s="866"/>
      <c r="N856" s="2160">
        <v>827</v>
      </c>
      <c r="O856" s="866" t="s">
        <v>3443</v>
      </c>
      <c r="P856" s="2148"/>
      <c r="R856" s="2205"/>
      <c r="S856" s="2273"/>
    </row>
    <row r="857" spans="11:19">
      <c r="K857" s="866"/>
      <c r="M857" s="866"/>
      <c r="N857" s="2160"/>
      <c r="O857" s="866" t="s">
        <v>3444</v>
      </c>
      <c r="P857" s="2148"/>
      <c r="R857" s="2205"/>
      <c r="S857" s="2273"/>
    </row>
    <row r="858" spans="11:19">
      <c r="K858" s="866"/>
      <c r="M858" s="866"/>
      <c r="N858" s="2160">
        <v>829</v>
      </c>
      <c r="O858" s="866" t="s">
        <v>4424</v>
      </c>
      <c r="P858" s="2148"/>
      <c r="R858" s="2205"/>
      <c r="S858" s="2273"/>
    </row>
    <row r="859" spans="11:19">
      <c r="K859" s="866"/>
      <c r="M859" s="866"/>
      <c r="N859" s="2160">
        <v>831</v>
      </c>
      <c r="O859" s="866" t="s">
        <v>4425</v>
      </c>
      <c r="P859" s="2148"/>
      <c r="R859" s="2205"/>
      <c r="S859" s="2273"/>
    </row>
    <row r="860" spans="11:19">
      <c r="K860" s="866"/>
      <c r="M860" s="866"/>
      <c r="N860" s="2160"/>
      <c r="O860" s="866"/>
      <c r="P860" s="2148"/>
      <c r="R860" s="2205"/>
      <c r="S860" s="2273"/>
    </row>
    <row r="861" spans="11:19">
      <c r="K861" s="866"/>
      <c r="M861" s="866"/>
      <c r="N861" s="2160">
        <v>833</v>
      </c>
      <c r="O861" s="866" t="s">
        <v>3447</v>
      </c>
      <c r="P861" s="2148"/>
      <c r="R861" s="2205"/>
      <c r="S861" s="2273"/>
    </row>
    <row r="862" spans="11:19">
      <c r="K862" s="866"/>
      <c r="M862" s="866"/>
      <c r="N862" s="2160">
        <v>835</v>
      </c>
      <c r="O862" s="866" t="s">
        <v>4426</v>
      </c>
      <c r="P862" s="2148"/>
      <c r="R862" s="2205"/>
      <c r="S862" s="2273"/>
    </row>
    <row r="863" spans="11:19">
      <c r="K863" s="866"/>
      <c r="M863" s="866"/>
      <c r="N863" s="2279">
        <v>850</v>
      </c>
      <c r="O863" s="2280"/>
      <c r="P863" s="2281"/>
      <c r="Q863" s="2282"/>
      <c r="R863" s="2229"/>
      <c r="S863" s="2273"/>
    </row>
    <row r="864" spans="11:19">
      <c r="K864" s="866"/>
      <c r="M864" s="866"/>
      <c r="N864" s="2271">
        <v>836</v>
      </c>
      <c r="O864" s="2284" t="s">
        <v>4430</v>
      </c>
      <c r="P864" s="2285"/>
      <c r="Q864" s="2285"/>
      <c r="R864" s="2206"/>
      <c r="S864" s="2273"/>
    </row>
    <row r="865" spans="11:19">
      <c r="K865" s="866"/>
      <c r="M865" s="866"/>
      <c r="R865" s="2205"/>
      <c r="S865" s="2273"/>
    </row>
    <row r="866" spans="11:19">
      <c r="K866" s="866"/>
      <c r="M866" s="866"/>
      <c r="N866" s="2271">
        <v>850</v>
      </c>
      <c r="O866" s="2286" t="s">
        <v>3462</v>
      </c>
      <c r="P866" s="2287"/>
      <c r="Q866" s="2285"/>
      <c r="R866" s="2206"/>
      <c r="S866" s="2206"/>
    </row>
    <row r="867" spans="11:19">
      <c r="K867" s="866"/>
      <c r="M867" s="866"/>
      <c r="N867" s="2160">
        <v>800</v>
      </c>
      <c r="O867" s="2158" t="s">
        <v>3463</v>
      </c>
      <c r="P867" s="2274"/>
      <c r="R867" s="2205"/>
      <c r="S867" s="2273"/>
    </row>
    <row r="868" spans="11:19">
      <c r="K868" s="866"/>
      <c r="M868" s="866"/>
      <c r="N868" s="2160">
        <v>851</v>
      </c>
      <c r="O868" s="2158" t="s">
        <v>3464</v>
      </c>
      <c r="P868" s="2274"/>
      <c r="R868" s="2205"/>
      <c r="S868" s="2273"/>
    </row>
    <row r="869" spans="11:19">
      <c r="K869" s="866"/>
      <c r="M869" s="866"/>
      <c r="N869" s="2288">
        <v>852</v>
      </c>
      <c r="O869" s="2289" t="s">
        <v>3465</v>
      </c>
      <c r="P869" s="2290"/>
      <c r="Q869" s="2291"/>
      <c r="R869" s="2292"/>
      <c r="S869" s="2273"/>
    </row>
    <row r="870" spans="11:19">
      <c r="K870" s="866"/>
      <c r="M870" s="866"/>
      <c r="N870" s="2288">
        <v>853</v>
      </c>
      <c r="O870" s="2289" t="s">
        <v>3466</v>
      </c>
      <c r="P870" s="2290"/>
      <c r="Q870" s="2291"/>
      <c r="R870" s="2292"/>
      <c r="S870" s="2273"/>
    </row>
    <row r="871" spans="11:19">
      <c r="K871" s="866"/>
      <c r="M871" s="866"/>
      <c r="N871" s="2288">
        <v>854</v>
      </c>
      <c r="O871" s="2289" t="s">
        <v>3467</v>
      </c>
      <c r="P871" s="2290"/>
      <c r="Q871" s="2291"/>
      <c r="R871" s="2292"/>
      <c r="S871" s="2273"/>
    </row>
    <row r="872" spans="11:19">
      <c r="K872" s="866"/>
      <c r="M872" s="866"/>
      <c r="N872" s="2288">
        <v>855</v>
      </c>
      <c r="O872" s="2289" t="s">
        <v>3468</v>
      </c>
      <c r="P872" s="2290"/>
      <c r="Q872" s="2291"/>
      <c r="R872" s="2292"/>
      <c r="S872" s="2273"/>
    </row>
    <row r="873" spans="11:19">
      <c r="K873" s="866"/>
      <c r="M873" s="866"/>
      <c r="N873" s="2160">
        <v>856</v>
      </c>
      <c r="O873" s="2158" t="s">
        <v>3469</v>
      </c>
      <c r="P873" s="2274"/>
      <c r="R873" s="2205"/>
      <c r="S873" s="2273"/>
    </row>
    <row r="874" spans="11:19">
      <c r="K874" s="866"/>
      <c r="M874" s="866"/>
      <c r="N874" s="2160">
        <v>857</v>
      </c>
      <c r="O874" s="2158" t="s">
        <v>3470</v>
      </c>
      <c r="P874" s="2274"/>
      <c r="R874" s="2205"/>
      <c r="S874" s="2273"/>
    </row>
    <row r="875" spans="11:19">
      <c r="K875" s="866"/>
      <c r="M875" s="866"/>
      <c r="N875" s="2160">
        <v>858</v>
      </c>
      <c r="O875" s="2158" t="s">
        <v>3471</v>
      </c>
      <c r="P875" s="2274"/>
      <c r="R875" s="2205"/>
      <c r="S875" s="2273"/>
    </row>
    <row r="876" spans="11:19">
      <c r="K876" s="866"/>
      <c r="M876" s="866"/>
      <c r="N876" s="2160">
        <v>859</v>
      </c>
      <c r="O876" s="2158" t="s">
        <v>3472</v>
      </c>
      <c r="P876" s="2274"/>
      <c r="R876" s="2205"/>
      <c r="S876" s="2273"/>
    </row>
    <row r="877" spans="11:19">
      <c r="K877" s="866"/>
      <c r="M877" s="866"/>
      <c r="N877" s="2160">
        <v>860</v>
      </c>
      <c r="O877" s="2233" t="s">
        <v>3473</v>
      </c>
      <c r="P877" s="2293"/>
      <c r="R877" s="2205"/>
      <c r="S877" s="2273"/>
    </row>
    <row r="878" spans="11:19">
      <c r="K878" s="866"/>
      <c r="M878" s="866"/>
      <c r="N878" s="2160">
        <v>861</v>
      </c>
      <c r="O878" s="2158" t="s">
        <v>3474</v>
      </c>
      <c r="P878" s="2274"/>
      <c r="R878" s="2205"/>
      <c r="S878" s="2273"/>
    </row>
    <row r="879" spans="11:19">
      <c r="K879" s="866"/>
      <c r="M879" s="866"/>
      <c r="N879" s="2271">
        <v>865</v>
      </c>
      <c r="O879" s="2284" t="s">
        <v>4431</v>
      </c>
      <c r="P879" s="2285"/>
      <c r="Q879" s="2285"/>
      <c r="R879" s="2283"/>
      <c r="S879" s="2273"/>
    </row>
    <row r="880" spans="11:19">
      <c r="K880" s="866"/>
      <c r="M880" s="866"/>
      <c r="N880" s="2271">
        <v>866</v>
      </c>
      <c r="O880" s="2284" t="s">
        <v>4432</v>
      </c>
      <c r="P880" s="2285"/>
      <c r="Q880" s="2285"/>
      <c r="R880" s="2205"/>
      <c r="S880" s="2273"/>
    </row>
    <row r="881" spans="11:19">
      <c r="K881" s="866"/>
      <c r="M881" s="866"/>
      <c r="O881" s="2294"/>
      <c r="P881" s="2295"/>
      <c r="R881" s="2205"/>
      <c r="S881" s="2273"/>
    </row>
    <row r="882" spans="11:19">
      <c r="K882" s="866"/>
      <c r="M882" s="866"/>
      <c r="O882" s="2294"/>
      <c r="P882" s="2295"/>
      <c r="R882" s="2205"/>
      <c r="S882" s="2273"/>
    </row>
    <row r="883" spans="11:19">
      <c r="K883" s="866"/>
      <c r="M883" s="866"/>
      <c r="O883" s="2294"/>
      <c r="P883" s="2295"/>
      <c r="R883" s="2205"/>
      <c r="S883" s="2273"/>
    </row>
    <row r="884" spans="11:19">
      <c r="K884" s="866"/>
      <c r="M884" s="866"/>
      <c r="O884" s="2294"/>
      <c r="P884" s="2295"/>
      <c r="R884" s="2205"/>
      <c r="S884" s="2273"/>
    </row>
    <row r="885" spans="11:19">
      <c r="K885" s="866"/>
      <c r="M885" s="866"/>
      <c r="O885" s="2294"/>
      <c r="P885" s="2295"/>
      <c r="R885" s="2205"/>
      <c r="S885" s="2273"/>
    </row>
    <row r="886" spans="11:19">
      <c r="K886" s="866"/>
      <c r="M886" s="866"/>
      <c r="O886" s="2294"/>
      <c r="P886" s="2295"/>
      <c r="R886" s="2205"/>
      <c r="S886" s="2273"/>
    </row>
    <row r="887" spans="11:19">
      <c r="K887" s="866"/>
      <c r="M887" s="866"/>
      <c r="O887" s="2294"/>
      <c r="P887" s="2295"/>
      <c r="R887" s="2205"/>
      <c r="S887" s="2273"/>
    </row>
    <row r="888" spans="11:19">
      <c r="K888" s="866"/>
      <c r="M888" s="866"/>
      <c r="O888" s="2294"/>
      <c r="P888" s="2295"/>
      <c r="R888" s="2205"/>
      <c r="S888" s="2273"/>
    </row>
    <row r="889" spans="11:19">
      <c r="K889" s="866"/>
      <c r="M889" s="866"/>
      <c r="O889" s="2294"/>
      <c r="P889" s="2295"/>
      <c r="R889" s="2205"/>
      <c r="S889" s="2273"/>
    </row>
    <row r="890" spans="11:19">
      <c r="K890" s="866"/>
      <c r="M890" s="866"/>
      <c r="O890" s="2294"/>
      <c r="P890" s="2295"/>
      <c r="R890" s="2205"/>
      <c r="S890" s="2273"/>
    </row>
    <row r="891" spans="11:19">
      <c r="K891" s="866"/>
      <c r="M891" s="866"/>
      <c r="O891" s="2294"/>
      <c r="P891" s="2295"/>
      <c r="R891" s="2205"/>
      <c r="S891" s="2273"/>
    </row>
    <row r="892" spans="11:19">
      <c r="K892" s="866"/>
      <c r="M892" s="866"/>
      <c r="O892" s="2294"/>
      <c r="P892" s="2295"/>
      <c r="R892" s="2205"/>
      <c r="S892" s="2273"/>
    </row>
    <row r="893" spans="11:19">
      <c r="K893" s="866"/>
      <c r="M893" s="866"/>
      <c r="O893" s="2294"/>
      <c r="P893" s="2295"/>
      <c r="R893" s="2205"/>
      <c r="S893" s="2273"/>
    </row>
    <row r="894" spans="11:19">
      <c r="K894" s="866"/>
      <c r="M894" s="866"/>
      <c r="O894" s="2294"/>
      <c r="P894" s="2295"/>
      <c r="R894" s="2205"/>
      <c r="S894" s="2273"/>
    </row>
    <row r="895" spans="11:19">
      <c r="K895" s="866"/>
      <c r="M895" s="866"/>
      <c r="O895" s="2294"/>
      <c r="P895" s="2295"/>
      <c r="R895" s="2205"/>
      <c r="S895" s="2273"/>
    </row>
    <row r="896" spans="11:19">
      <c r="K896" s="866"/>
      <c r="M896" s="866"/>
      <c r="O896" s="2294"/>
      <c r="P896" s="2295"/>
      <c r="R896" s="2205"/>
      <c r="S896" s="2273"/>
    </row>
    <row r="897" spans="11:19">
      <c r="K897" s="866"/>
      <c r="M897" s="866"/>
      <c r="O897" s="2294"/>
      <c r="P897" s="2295"/>
      <c r="R897" s="2205"/>
      <c r="S897" s="2273"/>
    </row>
    <row r="898" spans="11:19">
      <c r="K898" s="866"/>
      <c r="M898" s="866"/>
      <c r="O898" s="2294"/>
      <c r="P898" s="2295"/>
      <c r="R898" s="2205"/>
      <c r="S898" s="2273"/>
    </row>
    <row r="899" spans="11:19">
      <c r="K899" s="866"/>
      <c r="M899" s="866"/>
      <c r="O899" s="2294"/>
      <c r="P899" s="2295"/>
      <c r="R899" s="2205"/>
      <c r="S899" s="2273"/>
    </row>
    <row r="900" spans="11:19">
      <c r="K900" s="866"/>
      <c r="M900" s="866"/>
      <c r="O900" s="2294"/>
      <c r="P900" s="2295"/>
      <c r="R900" s="2205"/>
      <c r="S900" s="2273"/>
    </row>
    <row r="901" spans="11:19">
      <c r="K901" s="866"/>
      <c r="M901" s="866"/>
      <c r="O901" s="2294"/>
      <c r="P901" s="2295"/>
      <c r="R901" s="2205"/>
      <c r="S901" s="2273"/>
    </row>
    <row r="902" spans="11:19">
      <c r="K902" s="866"/>
      <c r="M902" s="866"/>
      <c r="O902" s="2294"/>
      <c r="P902" s="2295"/>
      <c r="R902" s="2205"/>
      <c r="S902" s="2273"/>
    </row>
    <row r="903" spans="11:19">
      <c r="K903" s="866"/>
      <c r="M903" s="866"/>
      <c r="O903" s="2294"/>
      <c r="P903" s="2295"/>
      <c r="R903" s="2205"/>
      <c r="S903" s="2273"/>
    </row>
    <row r="904" spans="11:19">
      <c r="K904" s="866"/>
      <c r="M904" s="866"/>
      <c r="O904" s="2294"/>
      <c r="P904" s="2295"/>
      <c r="R904" s="2205"/>
    </row>
    <row r="905" spans="11:19">
      <c r="K905" s="866"/>
      <c r="M905" s="866"/>
      <c r="O905" s="2294"/>
      <c r="P905" s="2295"/>
      <c r="R905" s="2205"/>
    </row>
    <row r="906" spans="11:19">
      <c r="K906" s="866"/>
      <c r="M906" s="866"/>
      <c r="O906" s="2294"/>
      <c r="P906" s="2295"/>
      <c r="R906" s="2205"/>
    </row>
    <row r="907" spans="11:19">
      <c r="K907" s="866"/>
      <c r="M907" s="866"/>
      <c r="O907" s="2294"/>
      <c r="P907" s="2295"/>
      <c r="R907" s="2205"/>
    </row>
    <row r="908" spans="11:19">
      <c r="K908" s="866"/>
      <c r="M908" s="866"/>
      <c r="O908" s="2294"/>
      <c r="P908" s="2295"/>
      <c r="R908" s="2205"/>
    </row>
    <row r="909" spans="11:19">
      <c r="K909" s="866"/>
      <c r="M909" s="866"/>
      <c r="O909" s="2294"/>
      <c r="P909" s="2295"/>
      <c r="R909" s="2205"/>
    </row>
    <row r="910" spans="11:19">
      <c r="K910" s="866"/>
      <c r="M910" s="866"/>
      <c r="O910" s="2294"/>
      <c r="P910" s="2295"/>
      <c r="R910" s="2205"/>
    </row>
    <row r="911" spans="11:19">
      <c r="K911" s="866"/>
      <c r="M911" s="866"/>
      <c r="O911" s="2294"/>
      <c r="P911" s="2295"/>
      <c r="R911" s="2205"/>
    </row>
    <row r="912" spans="11:19">
      <c r="K912" s="866"/>
      <c r="M912" s="866"/>
      <c r="O912" s="2294"/>
      <c r="P912" s="2295"/>
      <c r="R912" s="2205"/>
    </row>
    <row r="913" spans="11:18">
      <c r="K913" s="866"/>
      <c r="M913" s="866"/>
      <c r="O913" s="2294"/>
      <c r="P913" s="2295"/>
      <c r="R913" s="2205"/>
    </row>
    <row r="914" spans="11:18">
      <c r="K914" s="866"/>
      <c r="M914" s="866"/>
      <c r="O914" s="2294"/>
      <c r="P914" s="2295"/>
      <c r="R914" s="2205"/>
    </row>
    <row r="915" spans="11:18">
      <c r="K915" s="866"/>
      <c r="M915" s="866"/>
      <c r="O915" s="2294"/>
      <c r="P915" s="2295"/>
      <c r="R915" s="2205"/>
    </row>
    <row r="916" spans="11:18">
      <c r="K916" s="866"/>
      <c r="M916" s="866"/>
      <c r="O916" s="2294"/>
      <c r="P916" s="2295"/>
      <c r="R916" s="2205"/>
    </row>
    <row r="917" spans="11:18">
      <c r="K917" s="866"/>
      <c r="M917" s="866"/>
      <c r="O917" s="2294"/>
      <c r="P917" s="2295"/>
      <c r="R917" s="2205"/>
    </row>
    <row r="918" spans="11:18">
      <c r="K918" s="866"/>
      <c r="M918" s="866"/>
      <c r="O918" s="2294"/>
      <c r="P918" s="2295"/>
      <c r="R918" s="2205"/>
    </row>
    <row r="919" spans="11:18">
      <c r="K919" s="866"/>
      <c r="M919" s="866"/>
      <c r="O919" s="2294"/>
      <c r="P919" s="2295"/>
      <c r="R919" s="2205"/>
    </row>
    <row r="920" spans="11:18">
      <c r="K920" s="866"/>
      <c r="M920" s="866"/>
      <c r="O920" s="2294"/>
      <c r="P920" s="2295"/>
      <c r="R920" s="2205"/>
    </row>
    <row r="921" spans="11:18">
      <c r="K921" s="866"/>
      <c r="M921" s="866"/>
      <c r="O921" s="2294"/>
      <c r="P921" s="2295"/>
      <c r="R921" s="2205"/>
    </row>
    <row r="922" spans="11:18">
      <c r="K922" s="866"/>
      <c r="M922" s="866"/>
      <c r="O922" s="2294"/>
      <c r="P922" s="2295"/>
      <c r="R922" s="2205"/>
    </row>
    <row r="923" spans="11:18">
      <c r="K923" s="866"/>
      <c r="M923" s="866"/>
      <c r="O923" s="2294"/>
      <c r="P923" s="2295"/>
      <c r="R923" s="2205"/>
    </row>
    <row r="924" spans="11:18">
      <c r="K924" s="866"/>
      <c r="M924" s="866"/>
      <c r="O924" s="2294"/>
      <c r="P924" s="2295"/>
      <c r="R924" s="2205"/>
    </row>
    <row r="925" spans="11:18">
      <c r="K925" s="866"/>
      <c r="M925" s="866"/>
      <c r="O925" s="2294"/>
      <c r="P925" s="2295"/>
      <c r="R925" s="2205"/>
    </row>
    <row r="926" spans="11:18">
      <c r="K926" s="866"/>
      <c r="M926" s="866"/>
      <c r="O926" s="2294"/>
      <c r="P926" s="2295"/>
      <c r="R926" s="2205"/>
    </row>
    <row r="927" spans="11:18">
      <c r="K927" s="866"/>
      <c r="M927" s="866"/>
      <c r="O927" s="2294"/>
      <c r="P927" s="2295"/>
      <c r="R927" s="2205"/>
    </row>
    <row r="928" spans="11:18">
      <c r="K928" s="866"/>
      <c r="M928" s="866"/>
      <c r="O928" s="2294"/>
      <c r="P928" s="2295"/>
      <c r="R928" s="2205"/>
    </row>
  </sheetData>
  <autoFilter ref="A1:AD928" xr:uid="{00000000-0009-0000-0000-000017000000}"/>
  <mergeCells count="5">
    <mergeCell ref="C744:M744"/>
    <mergeCell ref="C745:M745"/>
    <mergeCell ref="C746:M746"/>
    <mergeCell ref="C747:M747"/>
    <mergeCell ref="C748:M748"/>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C7C7-4388-4DFA-945B-AE631A49B4BC}">
  <dimension ref="A4:M158"/>
  <sheetViews>
    <sheetView workbookViewId="0"/>
  </sheetViews>
  <sheetFormatPr baseColWidth="10" defaultRowHeight="12.75"/>
  <cols>
    <col min="4" max="4" width="14.7109375" customWidth="1"/>
    <col min="12" max="12" width="14" bestFit="1" customWidth="1"/>
  </cols>
  <sheetData>
    <row r="4" spans="1:13" ht="18">
      <c r="A4" s="2667" t="s">
        <v>5034</v>
      </c>
      <c r="B4" s="2667"/>
      <c r="C4" s="2667"/>
      <c r="D4" s="2667"/>
      <c r="E4" s="2667"/>
      <c r="F4" s="2667"/>
      <c r="G4" s="2667"/>
      <c r="H4" s="2667"/>
      <c r="I4" s="2667"/>
      <c r="J4" s="2667"/>
      <c r="K4" s="2667"/>
      <c r="L4" s="66"/>
    </row>
    <row r="5" spans="1:13" ht="18">
      <c r="A5" s="2673">
        <v>44197</v>
      </c>
      <c r="B5" s="2669"/>
      <c r="C5" s="2667"/>
      <c r="D5" s="2676">
        <v>12239.480000000272</v>
      </c>
      <c r="E5" s="2667"/>
      <c r="F5" s="2667"/>
      <c r="G5" s="2667"/>
      <c r="H5" s="2674" t="s">
        <v>4943</v>
      </c>
      <c r="I5" t="s">
        <v>4944</v>
      </c>
      <c r="J5" s="2666"/>
      <c r="K5" s="2667"/>
      <c r="L5" s="2666">
        <v>251732.44</v>
      </c>
      <c r="M5" s="183">
        <v>256365.11000000002</v>
      </c>
    </row>
    <row r="6" spans="1:13" ht="18">
      <c r="A6" s="2673">
        <v>44197</v>
      </c>
      <c r="B6" s="2669"/>
      <c r="C6" s="2667"/>
      <c r="D6" s="2667"/>
      <c r="E6" s="2667"/>
      <c r="F6" s="2667"/>
      <c r="G6" s="2667"/>
      <c r="H6" s="2674" t="s">
        <v>4946</v>
      </c>
      <c r="I6" t="s">
        <v>4947</v>
      </c>
      <c r="J6" s="2666"/>
      <c r="K6" s="2667"/>
      <c r="L6" s="2666">
        <v>168.56</v>
      </c>
      <c r="M6" s="183">
        <v>256533.67</v>
      </c>
    </row>
    <row r="7" spans="1:13" ht="18">
      <c r="A7" s="2673">
        <v>44197</v>
      </c>
      <c r="B7" s="2669"/>
      <c r="C7" s="2667"/>
      <c r="D7" s="2667"/>
      <c r="E7" s="2667"/>
      <c r="F7" s="2667"/>
      <c r="G7" s="2667"/>
      <c r="H7" s="2674" t="s">
        <v>4948</v>
      </c>
      <c r="I7" t="s">
        <v>4949</v>
      </c>
      <c r="J7" s="2666"/>
      <c r="K7" s="2667"/>
      <c r="L7" s="2666">
        <v>21883.360000000001</v>
      </c>
      <c r="M7" s="183">
        <v>278417.03000000003</v>
      </c>
    </row>
    <row r="8" spans="1:13" ht="18">
      <c r="A8" s="2673">
        <v>44197</v>
      </c>
      <c r="B8" s="2669"/>
      <c r="C8" s="2667"/>
      <c r="D8" s="2667"/>
      <c r="E8" s="2667"/>
      <c r="F8" s="2667"/>
      <c r="G8" s="2667"/>
      <c r="H8" s="2674" t="s">
        <v>4951</v>
      </c>
      <c r="I8" t="s">
        <v>4952</v>
      </c>
      <c r="J8" s="2666"/>
      <c r="K8" s="2667"/>
      <c r="L8" s="2666">
        <v>26.95</v>
      </c>
      <c r="M8" s="183">
        <v>278443.98000000004</v>
      </c>
    </row>
    <row r="9" spans="1:13" ht="18">
      <c r="A9" s="2673">
        <v>44197</v>
      </c>
      <c r="B9" s="2669"/>
      <c r="C9" s="2667"/>
      <c r="D9" s="2667"/>
      <c r="E9" s="2667"/>
      <c r="F9" s="2667"/>
      <c r="G9" s="2667"/>
      <c r="H9" s="2674" t="s">
        <v>4965</v>
      </c>
      <c r="I9" t="s">
        <v>4966</v>
      </c>
      <c r="J9" s="2666"/>
      <c r="K9" s="2667"/>
      <c r="L9" s="2666">
        <v>450</v>
      </c>
      <c r="M9" s="183">
        <v>278893.98000000004</v>
      </c>
    </row>
    <row r="10" spans="1:13" ht="18">
      <c r="A10" s="2673">
        <v>44197</v>
      </c>
      <c r="B10" s="2669"/>
      <c r="C10" s="2667"/>
      <c r="D10" s="2667"/>
      <c r="E10" s="2667"/>
      <c r="F10" s="2667"/>
      <c r="G10" s="2667"/>
      <c r="H10" s="2674" t="s">
        <v>5043</v>
      </c>
      <c r="I10" t="s">
        <v>5044</v>
      </c>
      <c r="J10" s="2666"/>
      <c r="K10" s="2667"/>
      <c r="L10" s="2666">
        <v>625.11</v>
      </c>
      <c r="M10" s="183">
        <v>279519.09000000003</v>
      </c>
    </row>
    <row r="11" spans="1:13" ht="18">
      <c r="A11" s="2673">
        <v>44197</v>
      </c>
      <c r="B11" s="2669"/>
      <c r="C11" s="2667"/>
      <c r="D11" s="2667"/>
      <c r="E11" s="2667"/>
      <c r="F11" s="2667"/>
      <c r="G11" s="2667"/>
      <c r="H11" s="2674" t="s">
        <v>4967</v>
      </c>
      <c r="I11" t="s">
        <v>4968</v>
      </c>
      <c r="J11" s="2666"/>
      <c r="K11" s="2667"/>
      <c r="L11" s="2666">
        <v>49.14</v>
      </c>
      <c r="M11" s="183">
        <v>279568.23000000004</v>
      </c>
    </row>
    <row r="12" spans="1:13" ht="18">
      <c r="A12" s="2673">
        <v>44197</v>
      </c>
      <c r="B12" s="2669"/>
      <c r="C12" s="2667"/>
      <c r="D12" s="2667"/>
      <c r="E12" s="2667"/>
      <c r="F12" s="2667"/>
      <c r="G12" s="2667"/>
      <c r="H12" s="2674" t="s">
        <v>4970</v>
      </c>
      <c r="I12" t="s">
        <v>4971</v>
      </c>
      <c r="J12" s="2666"/>
      <c r="K12" s="2667"/>
      <c r="L12" s="2666">
        <v>223.21</v>
      </c>
      <c r="M12" s="183">
        <v>279791.44000000006</v>
      </c>
    </row>
    <row r="13" spans="1:13" ht="18">
      <c r="A13" s="2673">
        <v>44197</v>
      </c>
      <c r="B13" s="2669"/>
      <c r="C13" s="2667"/>
      <c r="D13" s="2667"/>
      <c r="E13" s="2667"/>
      <c r="F13" s="2667"/>
      <c r="G13" s="2667"/>
      <c r="H13" s="2674" t="s">
        <v>4976</v>
      </c>
      <c r="I13" t="s">
        <v>4977</v>
      </c>
      <c r="J13" s="2666"/>
      <c r="K13" s="2667"/>
      <c r="L13" s="2666">
        <v>664.29</v>
      </c>
      <c r="M13" s="183">
        <v>280455.73000000004</v>
      </c>
    </row>
    <row r="14" spans="1:13" ht="18">
      <c r="A14" s="2673">
        <v>44197</v>
      </c>
      <c r="B14" s="2669"/>
      <c r="C14" s="2667"/>
      <c r="D14" s="2667"/>
      <c r="E14" s="2667"/>
      <c r="F14" s="2667"/>
      <c r="G14" s="2667"/>
      <c r="H14" s="2674" t="s">
        <v>4978</v>
      </c>
      <c r="I14" t="s">
        <v>4979</v>
      </c>
      <c r="J14" s="2666"/>
      <c r="K14" s="2667"/>
      <c r="L14" s="2666">
        <v>264.76</v>
      </c>
      <c r="M14" s="183">
        <v>280720.49000000005</v>
      </c>
    </row>
    <row r="15" spans="1:13" ht="18">
      <c r="A15" s="2673">
        <v>44197</v>
      </c>
      <c r="B15" s="2669"/>
      <c r="C15" s="2667"/>
      <c r="D15" s="2667"/>
      <c r="E15" s="2667"/>
      <c r="F15" s="2667"/>
      <c r="G15" s="2667"/>
      <c r="H15" s="2674" t="s">
        <v>4980</v>
      </c>
      <c r="I15" t="s">
        <v>4981</v>
      </c>
      <c r="J15" s="2666"/>
      <c r="K15" s="2667"/>
      <c r="L15" s="2666">
        <v>120.62</v>
      </c>
      <c r="M15" s="183">
        <v>280841.11000000004</v>
      </c>
    </row>
    <row r="16" spans="1:13" ht="18">
      <c r="A16" s="2673">
        <v>44197</v>
      </c>
      <c r="B16" s="2669"/>
      <c r="C16" s="2667"/>
      <c r="D16" s="2667"/>
      <c r="E16" s="2667"/>
      <c r="F16" s="2667"/>
      <c r="G16" s="2667"/>
      <c r="H16" s="2674" t="s">
        <v>4982</v>
      </c>
      <c r="I16" t="s">
        <v>4983</v>
      </c>
      <c r="J16" s="2666"/>
      <c r="K16" s="2667"/>
      <c r="L16" s="2666">
        <v>3136.96</v>
      </c>
      <c r="M16" s="183">
        <v>283978.07000000007</v>
      </c>
    </row>
    <row r="17" spans="1:13" ht="18">
      <c r="A17" s="2673">
        <v>44197</v>
      </c>
      <c r="B17" s="2669"/>
      <c r="C17" s="2667"/>
      <c r="D17" s="2667"/>
      <c r="E17" s="2667"/>
      <c r="F17" s="2667"/>
      <c r="G17" s="2667"/>
      <c r="H17" s="2674" t="s">
        <v>4993</v>
      </c>
      <c r="I17" t="s">
        <v>4994</v>
      </c>
      <c r="J17" s="2666"/>
      <c r="K17" s="2667"/>
      <c r="L17" s="2666">
        <v>8.82</v>
      </c>
      <c r="M17" s="183">
        <v>283986.89000000007</v>
      </c>
    </row>
    <row r="18" spans="1:13" ht="18">
      <c r="A18" s="2673">
        <v>44197</v>
      </c>
      <c r="B18" s="2669"/>
      <c r="C18" s="2667"/>
      <c r="D18" s="2667"/>
      <c r="E18" s="2667"/>
      <c r="F18" s="2667"/>
      <c r="G18" s="2667"/>
      <c r="H18" s="2674" t="s">
        <v>4996</v>
      </c>
      <c r="I18" t="s">
        <v>4997</v>
      </c>
      <c r="J18" s="2666"/>
      <c r="K18" s="2667"/>
      <c r="L18" s="2666">
        <v>1068.3699999999999</v>
      </c>
      <c r="M18" s="183">
        <v>285055.26000000007</v>
      </c>
    </row>
    <row r="19" spans="1:13" ht="18">
      <c r="A19" s="2673">
        <v>44197</v>
      </c>
      <c r="B19" s="2669"/>
      <c r="C19" s="2667"/>
      <c r="D19" s="2667"/>
      <c r="E19" s="2667"/>
      <c r="F19" s="2667"/>
      <c r="G19" s="2667"/>
      <c r="H19" s="2674" t="s">
        <v>5005</v>
      </c>
      <c r="I19" t="s">
        <v>4921</v>
      </c>
      <c r="J19" s="2666">
        <v>666.16</v>
      </c>
      <c r="K19" s="2667"/>
      <c r="L19" s="2666">
        <v>666.16</v>
      </c>
      <c r="M19" s="183">
        <v>285721.42000000004</v>
      </c>
    </row>
    <row r="20" spans="1:13">
      <c r="A20" s="2673">
        <v>44197</v>
      </c>
      <c r="B20" s="2669"/>
      <c r="C20" s="2669" t="s">
        <v>4415</v>
      </c>
      <c r="D20" s="2669" t="s">
        <v>5059</v>
      </c>
      <c r="E20" s="2669" t="s">
        <v>5060</v>
      </c>
      <c r="F20" s="2669" t="s">
        <v>5061</v>
      </c>
      <c r="G20" s="2669" t="s">
        <v>5062</v>
      </c>
      <c r="H20" s="2675" t="s">
        <v>4951</v>
      </c>
      <c r="I20" s="2669" t="s">
        <v>4952</v>
      </c>
      <c r="J20" s="2670">
        <v>4579.3</v>
      </c>
      <c r="K20" s="2670">
        <v>0</v>
      </c>
      <c r="L20" s="66">
        <v>4579.3</v>
      </c>
      <c r="M20" s="183">
        <v>4579.3</v>
      </c>
    </row>
    <row r="21" spans="1:13">
      <c r="A21" s="2673">
        <v>44197</v>
      </c>
      <c r="B21" s="2669"/>
      <c r="C21" s="2669" t="s">
        <v>4415</v>
      </c>
      <c r="D21" s="2669" t="s">
        <v>5059</v>
      </c>
      <c r="E21" s="2669" t="s">
        <v>5060</v>
      </c>
      <c r="F21" s="2669" t="s">
        <v>5061</v>
      </c>
      <c r="G21" s="2669" t="s">
        <v>5062</v>
      </c>
      <c r="H21" s="2675" t="s">
        <v>5005</v>
      </c>
      <c r="I21" s="2669" t="s">
        <v>4921</v>
      </c>
      <c r="J21" s="2670">
        <v>549.52</v>
      </c>
      <c r="K21" s="2670">
        <v>0</v>
      </c>
      <c r="L21" s="183">
        <v>549.52</v>
      </c>
      <c r="M21" s="183">
        <v>5128.82</v>
      </c>
    </row>
    <row r="22" spans="1:13">
      <c r="A22" s="2673">
        <v>44202</v>
      </c>
      <c r="B22" s="2669"/>
      <c r="C22" s="2669" t="s">
        <v>4415</v>
      </c>
      <c r="D22" s="2669" t="s">
        <v>5059</v>
      </c>
      <c r="E22" s="2669" t="s">
        <v>5065</v>
      </c>
      <c r="F22" s="2669" t="s">
        <v>5066</v>
      </c>
      <c r="G22" s="2669" t="s">
        <v>5067</v>
      </c>
      <c r="H22" s="2675" t="s">
        <v>4948</v>
      </c>
      <c r="I22" s="2669" t="s">
        <v>4949</v>
      </c>
      <c r="J22" s="2670">
        <v>3079.57</v>
      </c>
      <c r="K22" s="2670">
        <v>0</v>
      </c>
      <c r="L22" s="66">
        <v>3079.57</v>
      </c>
      <c r="M22" s="183">
        <v>3079.57</v>
      </c>
    </row>
    <row r="23" spans="1:13">
      <c r="A23" s="2673">
        <v>44202</v>
      </c>
      <c r="B23" s="2669"/>
      <c r="C23" s="2669" t="s">
        <v>4415</v>
      </c>
      <c r="D23" s="2669" t="s">
        <v>5059</v>
      </c>
      <c r="E23" s="2669" t="s">
        <v>5065</v>
      </c>
      <c r="F23" s="2669" t="s">
        <v>5066</v>
      </c>
      <c r="G23" s="2669" t="s">
        <v>5067</v>
      </c>
      <c r="H23" s="2675" t="s">
        <v>5005</v>
      </c>
      <c r="I23" s="2669" t="s">
        <v>4921</v>
      </c>
      <c r="J23" s="2670">
        <v>369.55</v>
      </c>
      <c r="K23" s="2670">
        <v>0</v>
      </c>
      <c r="L23" s="183">
        <v>369.55</v>
      </c>
      <c r="M23" s="183">
        <v>3449.1200000000003</v>
      </c>
    </row>
    <row r="24" spans="1:13">
      <c r="A24" s="2673">
        <v>44203</v>
      </c>
      <c r="B24" s="2669"/>
      <c r="C24" s="2669" t="s">
        <v>4415</v>
      </c>
      <c r="D24" s="2669" t="s">
        <v>5059</v>
      </c>
      <c r="E24" s="2669" t="s">
        <v>5068</v>
      </c>
      <c r="F24" s="2669" t="s">
        <v>5069</v>
      </c>
      <c r="G24" s="2669" t="s">
        <v>5070</v>
      </c>
      <c r="H24" s="2675" t="s">
        <v>4978</v>
      </c>
      <c r="I24" s="2669" t="s">
        <v>4979</v>
      </c>
      <c r="J24" s="2670">
        <v>66.069999999999993</v>
      </c>
      <c r="K24" s="2670">
        <v>0</v>
      </c>
      <c r="L24" s="66">
        <v>66.069999999999993</v>
      </c>
      <c r="M24" s="183">
        <v>66.069999999999993</v>
      </c>
    </row>
    <row r="25" spans="1:13">
      <c r="A25" s="2673">
        <v>44203</v>
      </c>
      <c r="B25" s="2669"/>
      <c r="C25" s="2669" t="s">
        <v>4415</v>
      </c>
      <c r="D25" s="2669" t="s">
        <v>5059</v>
      </c>
      <c r="E25" s="2669" t="s">
        <v>5068</v>
      </c>
      <c r="F25" s="2669" t="s">
        <v>5069</v>
      </c>
      <c r="G25" s="2669" t="s">
        <v>5070</v>
      </c>
      <c r="H25" s="2675" t="s">
        <v>5005</v>
      </c>
      <c r="I25" s="2669" t="s">
        <v>4921</v>
      </c>
      <c r="J25" s="2670">
        <v>7.93</v>
      </c>
      <c r="K25" s="2670">
        <v>0</v>
      </c>
      <c r="L25" s="183">
        <v>7.93</v>
      </c>
      <c r="M25" s="183">
        <v>74</v>
      </c>
    </row>
    <row r="26" spans="1:13">
      <c r="A26" s="2673">
        <v>44208</v>
      </c>
      <c r="B26" s="2669"/>
      <c r="C26" s="2669" t="s">
        <v>4415</v>
      </c>
      <c r="D26" s="2669" t="s">
        <v>5059</v>
      </c>
      <c r="E26" s="2669" t="s">
        <v>5076</v>
      </c>
      <c r="F26" s="2669" t="s">
        <v>5077</v>
      </c>
      <c r="G26" s="2669" t="s">
        <v>5078</v>
      </c>
      <c r="H26" s="2675" t="s">
        <v>4951</v>
      </c>
      <c r="I26" s="2669" t="s">
        <v>4952</v>
      </c>
      <c r="J26" s="2670">
        <v>829.76</v>
      </c>
      <c r="K26" s="2670">
        <v>0</v>
      </c>
      <c r="L26" s="66">
        <v>829.76</v>
      </c>
      <c r="M26" s="183">
        <v>829.76</v>
      </c>
    </row>
    <row r="27" spans="1:13">
      <c r="A27" s="2673">
        <v>44208</v>
      </c>
      <c r="B27" s="2669"/>
      <c r="C27" s="2669" t="s">
        <v>4415</v>
      </c>
      <c r="D27" s="2669" t="s">
        <v>5059</v>
      </c>
      <c r="E27" s="2669" t="s">
        <v>5076</v>
      </c>
      <c r="F27" s="2669" t="s">
        <v>5077</v>
      </c>
      <c r="G27" s="2669" t="s">
        <v>5078</v>
      </c>
      <c r="H27" s="2675" t="s">
        <v>5005</v>
      </c>
      <c r="I27" s="2669" t="s">
        <v>4921</v>
      </c>
      <c r="J27" s="2670">
        <v>99.57</v>
      </c>
      <c r="K27" s="2670">
        <v>0</v>
      </c>
      <c r="L27" s="183">
        <v>99.57</v>
      </c>
      <c r="M27" s="183">
        <v>929.32999999999993</v>
      </c>
    </row>
    <row r="28" spans="1:13">
      <c r="A28" s="2673">
        <v>44209</v>
      </c>
      <c r="B28" s="2669"/>
      <c r="C28" s="2669" t="s">
        <v>4415</v>
      </c>
      <c r="D28" s="2669" t="s">
        <v>5059</v>
      </c>
      <c r="E28" s="2669" t="s">
        <v>5079</v>
      </c>
      <c r="F28" s="2669" t="s">
        <v>5080</v>
      </c>
      <c r="G28" s="2669" t="s">
        <v>5081</v>
      </c>
      <c r="H28" s="2675" t="s">
        <v>4948</v>
      </c>
      <c r="I28" s="2669" t="s">
        <v>4949</v>
      </c>
      <c r="J28" s="2670">
        <v>2775.7</v>
      </c>
      <c r="K28" s="2670">
        <v>0</v>
      </c>
      <c r="L28" s="66">
        <v>2775.7</v>
      </c>
      <c r="M28" s="183">
        <v>2775.7</v>
      </c>
    </row>
    <row r="29" spans="1:13">
      <c r="A29" s="2673">
        <v>44209</v>
      </c>
      <c r="B29" s="2669"/>
      <c r="C29" s="2669" t="s">
        <v>4415</v>
      </c>
      <c r="D29" s="2669" t="s">
        <v>5059</v>
      </c>
      <c r="E29" s="2669" t="s">
        <v>5079</v>
      </c>
      <c r="F29" s="2669" t="s">
        <v>5080</v>
      </c>
      <c r="G29" s="2669" t="s">
        <v>5081</v>
      </c>
      <c r="H29" s="2675" t="s">
        <v>5005</v>
      </c>
      <c r="I29" s="2669" t="s">
        <v>4921</v>
      </c>
      <c r="J29" s="2670">
        <v>333.08</v>
      </c>
      <c r="K29" s="2670">
        <v>0</v>
      </c>
      <c r="L29" s="183">
        <v>333.08</v>
      </c>
      <c r="M29" s="183">
        <v>3108.7799999999997</v>
      </c>
    </row>
    <row r="30" spans="1:13">
      <c r="A30" s="2673">
        <v>44209</v>
      </c>
      <c r="B30" s="2669"/>
      <c r="C30" s="2669" t="s">
        <v>4415</v>
      </c>
      <c r="D30" s="2669" t="s">
        <v>5059</v>
      </c>
      <c r="E30" s="2669" t="s">
        <v>5082</v>
      </c>
      <c r="F30" s="2669" t="s">
        <v>5083</v>
      </c>
      <c r="G30" s="2669" t="s">
        <v>5084</v>
      </c>
      <c r="H30" s="2675" t="s">
        <v>4948</v>
      </c>
      <c r="I30" s="2669" t="s">
        <v>4949</v>
      </c>
      <c r="J30" s="2670">
        <v>2775.7</v>
      </c>
      <c r="K30" s="2670">
        <v>0</v>
      </c>
      <c r="L30" s="66">
        <v>2775.7</v>
      </c>
      <c r="M30" s="183">
        <v>2775.7</v>
      </c>
    </row>
    <row r="31" spans="1:13">
      <c r="A31" s="2673">
        <v>44209</v>
      </c>
      <c r="B31" s="2669"/>
      <c r="C31" s="2669" t="s">
        <v>4415</v>
      </c>
      <c r="D31" s="2669" t="s">
        <v>5059</v>
      </c>
      <c r="E31" s="2669" t="s">
        <v>5082</v>
      </c>
      <c r="F31" s="2669" t="s">
        <v>5083</v>
      </c>
      <c r="G31" s="2669" t="s">
        <v>5084</v>
      </c>
      <c r="H31" s="2675" t="s">
        <v>5005</v>
      </c>
      <c r="I31" s="2669" t="s">
        <v>4921</v>
      </c>
      <c r="J31" s="2670">
        <v>333.08</v>
      </c>
      <c r="K31" s="2670">
        <v>0</v>
      </c>
      <c r="L31" s="183">
        <v>333.08</v>
      </c>
      <c r="M31" s="183">
        <v>3108.7799999999997</v>
      </c>
    </row>
    <row r="32" spans="1:13">
      <c r="A32" s="2673">
        <v>44216</v>
      </c>
      <c r="B32" s="2669"/>
      <c r="C32" s="2669" t="s">
        <v>4415</v>
      </c>
      <c r="D32" s="2669" t="s">
        <v>5059</v>
      </c>
      <c r="E32" s="2669" t="s">
        <v>5085</v>
      </c>
      <c r="F32" s="2669" t="s">
        <v>5086</v>
      </c>
      <c r="G32" s="2669" t="s">
        <v>5087</v>
      </c>
      <c r="H32" s="2675" t="s">
        <v>4951</v>
      </c>
      <c r="I32" s="2669" t="s">
        <v>4952</v>
      </c>
      <c r="J32" s="2670">
        <v>25.89</v>
      </c>
      <c r="K32" s="2670">
        <v>0</v>
      </c>
      <c r="L32" s="66">
        <v>25.89</v>
      </c>
      <c r="M32" s="183">
        <v>25.89</v>
      </c>
    </row>
    <row r="33" spans="1:13">
      <c r="A33" s="2673">
        <v>44216</v>
      </c>
      <c r="B33" s="2669"/>
      <c r="C33" s="2669" t="s">
        <v>4415</v>
      </c>
      <c r="D33" s="2669" t="s">
        <v>5059</v>
      </c>
      <c r="E33" s="2669" t="s">
        <v>5085</v>
      </c>
      <c r="F33" s="2669" t="s">
        <v>5086</v>
      </c>
      <c r="G33" s="2669" t="s">
        <v>5087</v>
      </c>
      <c r="H33" s="2675" t="s">
        <v>5005</v>
      </c>
      <c r="I33" s="2669" t="s">
        <v>4921</v>
      </c>
      <c r="J33" s="2670">
        <v>3.11</v>
      </c>
      <c r="K33" s="2670">
        <v>0</v>
      </c>
      <c r="L33" s="183">
        <v>3.11</v>
      </c>
      <c r="M33" s="183">
        <v>29</v>
      </c>
    </row>
    <row r="34" spans="1:13">
      <c r="A34" s="2673">
        <v>44216</v>
      </c>
      <c r="B34" s="2669"/>
      <c r="C34" s="2669" t="s">
        <v>4415</v>
      </c>
      <c r="D34" s="2669" t="s">
        <v>5059</v>
      </c>
      <c r="E34" s="2669" t="s">
        <v>5088</v>
      </c>
      <c r="F34" s="2669" t="s">
        <v>5089</v>
      </c>
      <c r="G34" s="2669" t="s">
        <v>5090</v>
      </c>
      <c r="H34" s="2675" t="s">
        <v>4951</v>
      </c>
      <c r="I34" s="2669" t="s">
        <v>4952</v>
      </c>
      <c r="J34" s="2670">
        <v>22.37</v>
      </c>
      <c r="K34" s="2670">
        <v>0</v>
      </c>
      <c r="L34" s="66">
        <v>22.37</v>
      </c>
      <c r="M34" s="183">
        <v>22.37</v>
      </c>
    </row>
    <row r="35" spans="1:13">
      <c r="A35" s="2673">
        <v>44216</v>
      </c>
      <c r="B35" s="2669"/>
      <c r="C35" s="2669" t="s">
        <v>4415</v>
      </c>
      <c r="D35" s="2669" t="s">
        <v>5059</v>
      </c>
      <c r="E35" s="2669" t="s">
        <v>5088</v>
      </c>
      <c r="F35" s="2669" t="s">
        <v>5089</v>
      </c>
      <c r="G35" s="2669" t="s">
        <v>5090</v>
      </c>
      <c r="H35" s="2675" t="s">
        <v>5005</v>
      </c>
      <c r="I35" s="2669" t="s">
        <v>4921</v>
      </c>
      <c r="J35" s="2670">
        <v>2.68</v>
      </c>
      <c r="K35" s="2670">
        <v>0</v>
      </c>
      <c r="L35" s="183">
        <v>2.68</v>
      </c>
      <c r="M35" s="183">
        <v>25.05</v>
      </c>
    </row>
    <row r="36" spans="1:13">
      <c r="A36" s="2673">
        <v>44216</v>
      </c>
      <c r="B36" s="2669"/>
      <c r="C36" s="2669" t="s">
        <v>4415</v>
      </c>
      <c r="D36" s="2669" t="s">
        <v>5059</v>
      </c>
      <c r="E36" s="2669" t="s">
        <v>5091</v>
      </c>
      <c r="F36" s="2669" t="s">
        <v>5092</v>
      </c>
      <c r="G36" s="2669" t="s">
        <v>5093</v>
      </c>
      <c r="H36" s="2675" t="s">
        <v>4948</v>
      </c>
      <c r="I36" s="2669" t="s">
        <v>4949</v>
      </c>
      <c r="J36" s="2670">
        <v>4057.72</v>
      </c>
      <c r="K36" s="2670">
        <v>0</v>
      </c>
      <c r="L36" s="66">
        <v>4057.72</v>
      </c>
      <c r="M36" s="183">
        <v>4057.72</v>
      </c>
    </row>
    <row r="37" spans="1:13">
      <c r="A37" s="2673">
        <v>44216</v>
      </c>
      <c r="B37" s="2669"/>
      <c r="C37" s="2669" t="s">
        <v>4415</v>
      </c>
      <c r="D37" s="2669" t="s">
        <v>5059</v>
      </c>
      <c r="E37" s="2669" t="s">
        <v>5091</v>
      </c>
      <c r="F37" s="2669" t="s">
        <v>5092</v>
      </c>
      <c r="G37" s="2669" t="s">
        <v>5093</v>
      </c>
      <c r="H37" s="2675" t="s">
        <v>5005</v>
      </c>
      <c r="I37" s="2669" t="s">
        <v>4921</v>
      </c>
      <c r="J37" s="2670">
        <v>486.93</v>
      </c>
      <c r="K37" s="2670">
        <v>0</v>
      </c>
      <c r="L37" s="183">
        <v>486.93</v>
      </c>
      <c r="M37" s="183">
        <v>4544.6499999999996</v>
      </c>
    </row>
    <row r="38" spans="1:13">
      <c r="A38" s="2673">
        <v>44218</v>
      </c>
      <c r="B38" s="2669"/>
      <c r="C38" s="2669" t="s">
        <v>4415</v>
      </c>
      <c r="D38" s="2669" t="s">
        <v>5059</v>
      </c>
      <c r="E38" s="2669" t="s">
        <v>5094</v>
      </c>
      <c r="F38" s="2669" t="s">
        <v>5095</v>
      </c>
      <c r="G38" s="2669" t="s">
        <v>5096</v>
      </c>
      <c r="H38" s="2675" t="s">
        <v>4967</v>
      </c>
      <c r="I38" s="2669" t="s">
        <v>4968</v>
      </c>
      <c r="J38" s="2670">
        <v>140</v>
      </c>
      <c r="K38" s="2670">
        <v>0</v>
      </c>
      <c r="L38" s="66">
        <v>140</v>
      </c>
      <c r="M38" s="183">
        <v>140</v>
      </c>
    </row>
    <row r="39" spans="1:13">
      <c r="A39" s="2673">
        <v>44218</v>
      </c>
      <c r="B39" s="2669"/>
      <c r="C39" s="2669" t="s">
        <v>4415</v>
      </c>
      <c r="D39" s="2669" t="s">
        <v>5059</v>
      </c>
      <c r="E39" s="2669" t="s">
        <v>5094</v>
      </c>
      <c r="F39" s="2669" t="s">
        <v>5095</v>
      </c>
      <c r="G39" s="2669" t="s">
        <v>5096</v>
      </c>
      <c r="H39" s="2675" t="s">
        <v>5005</v>
      </c>
      <c r="I39" s="2669" t="s">
        <v>5097</v>
      </c>
      <c r="J39" s="2670">
        <v>0</v>
      </c>
      <c r="K39" s="2670">
        <v>0</v>
      </c>
      <c r="L39" s="183">
        <v>0</v>
      </c>
      <c r="M39" s="183">
        <v>0</v>
      </c>
    </row>
    <row r="40" spans="1:13">
      <c r="A40" s="2673">
        <v>44218</v>
      </c>
      <c r="B40" s="2669"/>
      <c r="C40" s="2669" t="s">
        <v>4415</v>
      </c>
      <c r="D40" s="2669" t="s">
        <v>5059</v>
      </c>
      <c r="E40" s="2669" t="s">
        <v>5098</v>
      </c>
      <c r="F40" s="2669" t="s">
        <v>5099</v>
      </c>
      <c r="G40" s="2669" t="s">
        <v>5100</v>
      </c>
      <c r="H40" s="2675" t="s">
        <v>4967</v>
      </c>
      <c r="I40" s="2669" t="s">
        <v>4968</v>
      </c>
      <c r="J40" s="2670">
        <v>338.9</v>
      </c>
      <c r="K40" s="2670">
        <v>0</v>
      </c>
      <c r="L40" s="66">
        <v>338.9</v>
      </c>
      <c r="M40" s="183">
        <v>338.9</v>
      </c>
    </row>
    <row r="41" spans="1:13">
      <c r="A41" s="2673">
        <v>44218</v>
      </c>
      <c r="B41" s="2669"/>
      <c r="C41" s="2669" t="s">
        <v>4415</v>
      </c>
      <c r="D41" s="2669" t="s">
        <v>5059</v>
      </c>
      <c r="E41" s="2669" t="s">
        <v>5098</v>
      </c>
      <c r="F41" s="2669" t="s">
        <v>5099</v>
      </c>
      <c r="G41" s="2669" t="s">
        <v>5100</v>
      </c>
      <c r="H41" s="2675" t="s">
        <v>5005</v>
      </c>
      <c r="I41" s="2669" t="s">
        <v>5097</v>
      </c>
      <c r="J41" s="2670">
        <v>0</v>
      </c>
      <c r="K41" s="2670">
        <v>0</v>
      </c>
      <c r="L41" s="183">
        <v>0</v>
      </c>
      <c r="M41" s="183">
        <v>0</v>
      </c>
    </row>
    <row r="42" spans="1:13">
      <c r="A42" s="2673">
        <v>44221</v>
      </c>
      <c r="B42" s="2669"/>
      <c r="C42" s="2669" t="s">
        <v>4415</v>
      </c>
      <c r="D42" s="2669" t="s">
        <v>5059</v>
      </c>
      <c r="E42" s="2669" t="s">
        <v>5101</v>
      </c>
      <c r="F42" s="2669" t="s">
        <v>5102</v>
      </c>
      <c r="G42" s="2669" t="s">
        <v>5103</v>
      </c>
      <c r="H42" s="2675" t="s">
        <v>5005</v>
      </c>
      <c r="I42" s="2669" t="s">
        <v>5097</v>
      </c>
      <c r="J42" s="2670">
        <v>0</v>
      </c>
      <c r="K42" s="2670">
        <v>0</v>
      </c>
      <c r="L42" s="183">
        <v>0</v>
      </c>
      <c r="M42" s="183">
        <v>0</v>
      </c>
    </row>
    <row r="43" spans="1:13">
      <c r="A43" s="2673">
        <v>44221</v>
      </c>
      <c r="B43" s="2669"/>
      <c r="C43" s="2669" t="s">
        <v>4415</v>
      </c>
      <c r="D43" s="2669" t="s">
        <v>5059</v>
      </c>
      <c r="E43" s="2669" t="s">
        <v>5104</v>
      </c>
      <c r="F43" s="2669" t="s">
        <v>5105</v>
      </c>
      <c r="G43" s="2669" t="s">
        <v>5106</v>
      </c>
      <c r="H43" s="2675" t="s">
        <v>5005</v>
      </c>
      <c r="I43" s="2669" t="s">
        <v>5097</v>
      </c>
      <c r="J43" s="2670">
        <v>0</v>
      </c>
      <c r="K43" s="2670">
        <v>0</v>
      </c>
      <c r="L43" s="183">
        <v>0</v>
      </c>
      <c r="M43" s="183">
        <v>0</v>
      </c>
    </row>
    <row r="44" spans="1:13">
      <c r="A44" s="2673">
        <v>44223</v>
      </c>
      <c r="B44" s="2669"/>
      <c r="C44" s="2669" t="s">
        <v>4415</v>
      </c>
      <c r="D44" s="2669" t="s">
        <v>5059</v>
      </c>
      <c r="E44" s="2669" t="s">
        <v>5107</v>
      </c>
      <c r="F44" s="2669" t="s">
        <v>5108</v>
      </c>
      <c r="G44" s="2669" t="s">
        <v>5109</v>
      </c>
      <c r="H44" s="2675" t="s">
        <v>4948</v>
      </c>
      <c r="I44" s="2669" t="s">
        <v>4949</v>
      </c>
      <c r="J44" s="2670">
        <v>4059.07</v>
      </c>
      <c r="K44" s="2670">
        <v>0</v>
      </c>
      <c r="L44" s="66">
        <v>4059.07</v>
      </c>
      <c r="M44" s="183">
        <v>4059.07</v>
      </c>
    </row>
    <row r="45" spans="1:13">
      <c r="A45" s="2673">
        <v>44223</v>
      </c>
      <c r="B45" s="2669"/>
      <c r="C45" s="2669" t="s">
        <v>4415</v>
      </c>
      <c r="D45" s="2669" t="s">
        <v>5059</v>
      </c>
      <c r="E45" s="2669" t="s">
        <v>5107</v>
      </c>
      <c r="F45" s="2669" t="s">
        <v>5108</v>
      </c>
      <c r="G45" s="2669" t="s">
        <v>5109</v>
      </c>
      <c r="H45" s="2675" t="s">
        <v>5005</v>
      </c>
      <c r="I45" s="2669" t="s">
        <v>4921</v>
      </c>
      <c r="J45" s="2670">
        <v>487.09</v>
      </c>
      <c r="K45" s="2670">
        <v>0</v>
      </c>
      <c r="L45" s="183">
        <v>487.09</v>
      </c>
      <c r="M45" s="183">
        <v>4546.16</v>
      </c>
    </row>
    <row r="46" spans="1:13">
      <c r="A46" s="2673">
        <v>44227</v>
      </c>
      <c r="B46" s="2669"/>
      <c r="C46" s="2669" t="s">
        <v>4415</v>
      </c>
      <c r="D46" s="2669" t="s">
        <v>5059</v>
      </c>
      <c r="E46" s="2669" t="s">
        <v>5110</v>
      </c>
      <c r="F46" s="2669" t="s">
        <v>5111</v>
      </c>
      <c r="G46" s="2669" t="s">
        <v>5112</v>
      </c>
      <c r="H46" s="2675" t="s">
        <v>5005</v>
      </c>
      <c r="I46" s="2669" t="s">
        <v>4921</v>
      </c>
      <c r="J46" s="2670">
        <v>3.28</v>
      </c>
      <c r="K46" s="2670">
        <v>0</v>
      </c>
      <c r="L46" s="183">
        <v>3.28</v>
      </c>
      <c r="M46" s="183">
        <v>30.64</v>
      </c>
    </row>
    <row r="47" spans="1:13">
      <c r="A47" s="2673">
        <v>44229</v>
      </c>
      <c r="B47" s="2669"/>
      <c r="C47" s="2669" t="s">
        <v>4415</v>
      </c>
      <c r="D47" s="2669" t="s">
        <v>5059</v>
      </c>
      <c r="E47" s="2669" t="s">
        <v>5113</v>
      </c>
      <c r="F47" s="2669" t="s">
        <v>5114</v>
      </c>
      <c r="G47" s="2669" t="s">
        <v>5115</v>
      </c>
      <c r="H47" s="2675" t="s">
        <v>4967</v>
      </c>
      <c r="I47" s="2669" t="s">
        <v>4968</v>
      </c>
      <c r="J47" s="2670">
        <v>12.55</v>
      </c>
      <c r="K47" s="2670">
        <v>0</v>
      </c>
      <c r="L47" s="66">
        <v>12.55</v>
      </c>
      <c r="M47" s="183">
        <v>12.55</v>
      </c>
    </row>
    <row r="48" spans="1:13">
      <c r="A48" s="2673">
        <v>44229</v>
      </c>
      <c r="B48" s="2669"/>
      <c r="C48" s="2669" t="s">
        <v>4415</v>
      </c>
      <c r="D48" s="2669" t="s">
        <v>5059</v>
      </c>
      <c r="E48" s="2669" t="s">
        <v>5113</v>
      </c>
      <c r="F48" s="2669" t="s">
        <v>5114</v>
      </c>
      <c r="G48" s="2669" t="s">
        <v>5115</v>
      </c>
      <c r="H48" s="2675" t="s">
        <v>5005</v>
      </c>
      <c r="I48" s="2669" t="s">
        <v>5097</v>
      </c>
      <c r="J48" s="2670">
        <v>0</v>
      </c>
      <c r="K48" s="2670">
        <v>0</v>
      </c>
      <c r="L48" s="183">
        <v>0</v>
      </c>
      <c r="M48" s="183">
        <v>0</v>
      </c>
    </row>
    <row r="49" spans="1:13">
      <c r="A49" s="2673">
        <v>44230</v>
      </c>
      <c r="B49" s="2669"/>
      <c r="C49" s="2669" t="s">
        <v>4415</v>
      </c>
      <c r="D49" s="2669" t="s">
        <v>5059</v>
      </c>
      <c r="E49" s="2669" t="s">
        <v>5116</v>
      </c>
      <c r="F49" s="2669" t="s">
        <v>5117</v>
      </c>
      <c r="G49" s="2669" t="s">
        <v>5118</v>
      </c>
      <c r="H49" s="2675" t="s">
        <v>4948</v>
      </c>
      <c r="I49" s="2669" t="s">
        <v>4949</v>
      </c>
      <c r="J49" s="2670">
        <v>3587.1</v>
      </c>
      <c r="K49" s="2670">
        <v>0</v>
      </c>
      <c r="L49" s="66">
        <v>3587.1</v>
      </c>
      <c r="M49" s="183">
        <v>3587.1</v>
      </c>
    </row>
    <row r="50" spans="1:13">
      <c r="A50" s="2673">
        <v>44230</v>
      </c>
      <c r="B50" s="2669"/>
      <c r="C50" s="2669" t="s">
        <v>4415</v>
      </c>
      <c r="D50" s="2669" t="s">
        <v>5059</v>
      </c>
      <c r="E50" s="2669" t="s">
        <v>5116</v>
      </c>
      <c r="F50" s="2669" t="s">
        <v>5117</v>
      </c>
      <c r="G50" s="2669" t="s">
        <v>5118</v>
      </c>
      <c r="H50" s="2675" t="s">
        <v>5005</v>
      </c>
      <c r="I50" s="2669" t="s">
        <v>4921</v>
      </c>
      <c r="J50" s="2670">
        <v>430.45</v>
      </c>
      <c r="K50" s="2670">
        <v>0</v>
      </c>
      <c r="L50" s="183">
        <v>430.45</v>
      </c>
      <c r="M50" s="183">
        <v>4017.5499999999997</v>
      </c>
    </row>
    <row r="51" spans="1:13">
      <c r="A51" s="2673">
        <v>44231</v>
      </c>
      <c r="B51" s="2669"/>
      <c r="C51" s="2669" t="s">
        <v>4415</v>
      </c>
      <c r="D51" s="2669" t="s">
        <v>5059</v>
      </c>
      <c r="E51" s="2669" t="s">
        <v>5119</v>
      </c>
      <c r="F51" s="2669" t="s">
        <v>5120</v>
      </c>
      <c r="G51" s="2669" t="s">
        <v>5121</v>
      </c>
      <c r="H51" s="2675" t="s">
        <v>4987</v>
      </c>
      <c r="I51" s="2669" t="s">
        <v>4988</v>
      </c>
      <c r="J51" s="2670">
        <v>80</v>
      </c>
      <c r="K51" s="2670">
        <v>0</v>
      </c>
      <c r="L51" s="66">
        <v>80</v>
      </c>
      <c r="M51" s="183">
        <v>80</v>
      </c>
    </row>
    <row r="52" spans="1:13">
      <c r="A52" s="2673">
        <v>44231</v>
      </c>
      <c r="B52" s="2669"/>
      <c r="C52" s="2669" t="s">
        <v>4415</v>
      </c>
      <c r="D52" s="2669" t="s">
        <v>5059</v>
      </c>
      <c r="E52" s="2669" t="s">
        <v>5119</v>
      </c>
      <c r="F52" s="2669" t="s">
        <v>5120</v>
      </c>
      <c r="G52" s="2669" t="s">
        <v>5121</v>
      </c>
      <c r="H52" s="2675" t="s">
        <v>5005</v>
      </c>
      <c r="I52" s="2669" t="s">
        <v>5097</v>
      </c>
      <c r="J52" s="2670">
        <v>0</v>
      </c>
      <c r="K52" s="2670">
        <v>0</v>
      </c>
      <c r="L52" s="183">
        <v>0</v>
      </c>
      <c r="M52" s="183">
        <v>0</v>
      </c>
    </row>
    <row r="53" spans="1:13">
      <c r="A53" s="2673">
        <v>44232</v>
      </c>
      <c r="B53" s="2669"/>
      <c r="C53" s="2669" t="s">
        <v>4415</v>
      </c>
      <c r="D53" s="2669" t="s">
        <v>5059</v>
      </c>
      <c r="E53" s="2669" t="s">
        <v>5122</v>
      </c>
      <c r="F53" s="2669" t="s">
        <v>5123</v>
      </c>
      <c r="G53" s="2669" t="s">
        <v>5124</v>
      </c>
      <c r="H53" s="2675" t="s">
        <v>4965</v>
      </c>
      <c r="I53" s="2669" t="s">
        <v>4966</v>
      </c>
      <c r="J53" s="2670">
        <v>850</v>
      </c>
      <c r="K53" s="2670">
        <v>0</v>
      </c>
      <c r="L53" s="66">
        <v>850</v>
      </c>
      <c r="M53" s="183">
        <v>850</v>
      </c>
    </row>
    <row r="54" spans="1:13">
      <c r="A54" s="2673">
        <v>44232</v>
      </c>
      <c r="B54" s="2669"/>
      <c r="C54" s="2669" t="s">
        <v>4415</v>
      </c>
      <c r="D54" s="2669" t="s">
        <v>5059</v>
      </c>
      <c r="E54" s="2669" t="s">
        <v>5122</v>
      </c>
      <c r="F54" s="2669" t="s">
        <v>5123</v>
      </c>
      <c r="G54" s="2669" t="s">
        <v>5124</v>
      </c>
      <c r="H54" s="2675" t="s">
        <v>5005</v>
      </c>
      <c r="I54" s="2669" t="s">
        <v>5097</v>
      </c>
      <c r="J54" s="2670">
        <v>0</v>
      </c>
      <c r="K54" s="2670">
        <v>0</v>
      </c>
      <c r="L54" s="183">
        <v>0</v>
      </c>
      <c r="M54" s="183">
        <v>0</v>
      </c>
    </row>
    <row r="55" spans="1:13">
      <c r="A55" s="2673">
        <v>44237</v>
      </c>
      <c r="B55" s="2669"/>
      <c r="C55" s="2669" t="s">
        <v>4415</v>
      </c>
      <c r="D55" s="2669" t="s">
        <v>5059</v>
      </c>
      <c r="E55" s="2669" t="s">
        <v>5125</v>
      </c>
      <c r="F55" s="2669" t="s">
        <v>5126</v>
      </c>
      <c r="G55" s="2669" t="s">
        <v>5127</v>
      </c>
      <c r="H55" s="2675" t="s">
        <v>4948</v>
      </c>
      <c r="I55" s="2669" t="s">
        <v>4949</v>
      </c>
      <c r="J55" s="2670">
        <v>3855.54</v>
      </c>
      <c r="K55" s="2670">
        <v>0</v>
      </c>
      <c r="L55" s="66">
        <v>3855.54</v>
      </c>
      <c r="M55" s="183">
        <v>3855.54</v>
      </c>
    </row>
    <row r="56" spans="1:13">
      <c r="A56" s="2673">
        <v>44237</v>
      </c>
      <c r="B56" s="2669"/>
      <c r="C56" s="2669" t="s">
        <v>4415</v>
      </c>
      <c r="D56" s="2669" t="s">
        <v>5059</v>
      </c>
      <c r="E56" s="2669" t="s">
        <v>5125</v>
      </c>
      <c r="F56" s="2669" t="s">
        <v>5126</v>
      </c>
      <c r="G56" s="2669" t="s">
        <v>5127</v>
      </c>
      <c r="H56" s="2675" t="s">
        <v>5005</v>
      </c>
      <c r="I56" s="2669" t="s">
        <v>4921</v>
      </c>
      <c r="J56" s="2670">
        <v>462.66</v>
      </c>
      <c r="K56" s="2670">
        <v>0</v>
      </c>
      <c r="L56" s="183">
        <v>462.66</v>
      </c>
      <c r="M56" s="183">
        <v>4318.2</v>
      </c>
    </row>
    <row r="57" spans="1:13">
      <c r="A57" s="2673">
        <v>44237</v>
      </c>
      <c r="B57" s="2669"/>
      <c r="C57" s="2669" t="s">
        <v>4415</v>
      </c>
      <c r="D57" s="2669" t="s">
        <v>5059</v>
      </c>
      <c r="E57" s="2669" t="s">
        <v>5128</v>
      </c>
      <c r="F57" s="2669" t="s">
        <v>5129</v>
      </c>
      <c r="G57" s="2669" t="s">
        <v>5130</v>
      </c>
      <c r="H57" s="2675" t="s">
        <v>4984</v>
      </c>
      <c r="I57" s="2669" t="s">
        <v>4985</v>
      </c>
      <c r="J57" s="2670">
        <v>190</v>
      </c>
      <c r="K57" s="2670">
        <v>0</v>
      </c>
      <c r="L57" s="66">
        <v>190</v>
      </c>
      <c r="M57" s="183">
        <v>190</v>
      </c>
    </row>
    <row r="58" spans="1:13">
      <c r="A58" s="2673">
        <v>44237</v>
      </c>
      <c r="B58" s="2669"/>
      <c r="C58" s="2669" t="s">
        <v>4415</v>
      </c>
      <c r="D58" s="2669" t="s">
        <v>5059</v>
      </c>
      <c r="E58" s="2669" t="s">
        <v>5128</v>
      </c>
      <c r="F58" s="2669" t="s">
        <v>5129</v>
      </c>
      <c r="G58" s="2669" t="s">
        <v>5130</v>
      </c>
      <c r="H58" s="2675" t="s">
        <v>5005</v>
      </c>
      <c r="I58" s="2669" t="s">
        <v>5097</v>
      </c>
      <c r="J58" s="2670">
        <v>0</v>
      </c>
      <c r="K58" s="2670">
        <v>0</v>
      </c>
      <c r="L58" s="183">
        <v>0</v>
      </c>
      <c r="M58" s="183">
        <v>0</v>
      </c>
    </row>
    <row r="59" spans="1:13">
      <c r="A59" s="2673">
        <v>44244</v>
      </c>
      <c r="B59" s="2669"/>
      <c r="C59" s="2669" t="s">
        <v>4415</v>
      </c>
      <c r="D59" s="2669" t="s">
        <v>5059</v>
      </c>
      <c r="E59" s="2669" t="s">
        <v>5131</v>
      </c>
      <c r="F59" s="2669" t="s">
        <v>5132</v>
      </c>
      <c r="G59" s="2669" t="s">
        <v>5133</v>
      </c>
      <c r="H59" s="2675" t="s">
        <v>4948</v>
      </c>
      <c r="I59" s="2669" t="s">
        <v>4949</v>
      </c>
      <c r="J59" s="2670">
        <v>1503.15</v>
      </c>
      <c r="K59" s="2670">
        <v>0</v>
      </c>
      <c r="L59" s="66">
        <v>1503.15</v>
      </c>
      <c r="M59" s="183">
        <v>1503.15</v>
      </c>
    </row>
    <row r="60" spans="1:13">
      <c r="A60" s="2673">
        <v>44244</v>
      </c>
      <c r="B60" s="2669"/>
      <c r="C60" s="2669" t="s">
        <v>4415</v>
      </c>
      <c r="D60" s="2669" t="s">
        <v>5059</v>
      </c>
      <c r="E60" s="2669" t="s">
        <v>5131</v>
      </c>
      <c r="F60" s="2669" t="s">
        <v>5132</v>
      </c>
      <c r="G60" s="2669" t="s">
        <v>5133</v>
      </c>
      <c r="H60" s="2675" t="s">
        <v>5005</v>
      </c>
      <c r="I60" s="2669" t="s">
        <v>4921</v>
      </c>
      <c r="J60" s="2670">
        <v>180.38</v>
      </c>
      <c r="K60" s="2670">
        <v>0</v>
      </c>
      <c r="L60" s="183">
        <v>180.38</v>
      </c>
      <c r="M60" s="183">
        <v>1683.5300000000002</v>
      </c>
    </row>
    <row r="61" spans="1:13">
      <c r="A61" s="2673">
        <v>44245</v>
      </c>
      <c r="B61" s="2669"/>
      <c r="C61" s="2669" t="s">
        <v>4415</v>
      </c>
      <c r="D61" s="2669" t="s">
        <v>5059</v>
      </c>
      <c r="E61" s="2669" t="s">
        <v>5134</v>
      </c>
      <c r="F61" s="2669" t="s">
        <v>5135</v>
      </c>
      <c r="G61" s="2669" t="s">
        <v>5136</v>
      </c>
      <c r="H61" s="2675" t="s">
        <v>4972</v>
      </c>
      <c r="I61" s="2669" t="s">
        <v>4973</v>
      </c>
      <c r="J61" s="2670">
        <v>345</v>
      </c>
      <c r="K61" s="2670">
        <v>0</v>
      </c>
      <c r="L61" s="66">
        <v>345</v>
      </c>
      <c r="M61" s="183">
        <v>345</v>
      </c>
    </row>
    <row r="62" spans="1:13">
      <c r="A62" s="2673">
        <v>44245</v>
      </c>
      <c r="B62" s="2669"/>
      <c r="C62" s="2669" t="s">
        <v>4415</v>
      </c>
      <c r="D62" s="2669" t="s">
        <v>5059</v>
      </c>
      <c r="E62" s="2669" t="s">
        <v>5134</v>
      </c>
      <c r="F62" s="2669" t="s">
        <v>5135</v>
      </c>
      <c r="G62" s="2669" t="s">
        <v>5136</v>
      </c>
      <c r="H62" s="2675" t="s">
        <v>5005</v>
      </c>
      <c r="I62" s="2669" t="s">
        <v>5097</v>
      </c>
      <c r="J62" s="2670">
        <v>0</v>
      </c>
      <c r="K62" s="2670">
        <v>0</v>
      </c>
      <c r="L62" s="183">
        <v>0</v>
      </c>
      <c r="M62" s="183">
        <v>0</v>
      </c>
    </row>
    <row r="63" spans="1:13">
      <c r="A63" s="2673">
        <v>44246</v>
      </c>
      <c r="B63" s="2669"/>
      <c r="C63" s="2669" t="s">
        <v>4415</v>
      </c>
      <c r="D63" s="2669" t="s">
        <v>5059</v>
      </c>
      <c r="E63" s="2669" t="s">
        <v>5137</v>
      </c>
      <c r="F63" s="2669" t="s">
        <v>5138</v>
      </c>
      <c r="G63" s="2669" t="s">
        <v>5139</v>
      </c>
      <c r="H63" s="2675" t="s">
        <v>5005</v>
      </c>
      <c r="I63" s="2669" t="s">
        <v>4921</v>
      </c>
      <c r="J63" s="2670">
        <v>8.2799999999999994</v>
      </c>
      <c r="K63" s="2670">
        <v>0</v>
      </c>
      <c r="L63" s="183">
        <v>8.2799999999999994</v>
      </c>
      <c r="M63" s="183">
        <v>77.27</v>
      </c>
    </row>
    <row r="64" spans="1:13">
      <c r="A64" s="2673">
        <v>44247</v>
      </c>
      <c r="B64" s="2669"/>
      <c r="C64" s="2669" t="s">
        <v>4415</v>
      </c>
      <c r="D64" s="2669" t="s">
        <v>5059</v>
      </c>
      <c r="E64" s="2669" t="s">
        <v>5091</v>
      </c>
      <c r="F64" s="2669" t="s">
        <v>5140</v>
      </c>
      <c r="G64" s="2669" t="s">
        <v>5141</v>
      </c>
      <c r="H64" s="2675" t="s">
        <v>4948</v>
      </c>
      <c r="I64" s="2669" t="s">
        <v>4949</v>
      </c>
      <c r="J64" s="2670">
        <v>4057.72</v>
      </c>
      <c r="K64" s="2670">
        <v>0</v>
      </c>
      <c r="L64" s="66">
        <v>4057.72</v>
      </c>
      <c r="M64" s="183">
        <v>4057.72</v>
      </c>
    </row>
    <row r="65" spans="1:13">
      <c r="A65" s="2673">
        <v>44247</v>
      </c>
      <c r="B65" s="2669"/>
      <c r="C65" s="2669" t="s">
        <v>4415</v>
      </c>
      <c r="D65" s="2669" t="s">
        <v>5059</v>
      </c>
      <c r="E65" s="2669" t="s">
        <v>5091</v>
      </c>
      <c r="F65" s="2669" t="s">
        <v>5140</v>
      </c>
      <c r="G65" s="2669" t="s">
        <v>5141</v>
      </c>
      <c r="H65" s="2675" t="s">
        <v>5005</v>
      </c>
      <c r="I65" s="2669" t="s">
        <v>4921</v>
      </c>
      <c r="J65" s="2670">
        <v>486.93</v>
      </c>
      <c r="K65" s="2670">
        <v>0</v>
      </c>
      <c r="L65" s="183">
        <v>486.93</v>
      </c>
      <c r="M65" s="183">
        <v>4544.6499999999996</v>
      </c>
    </row>
    <row r="66" spans="1:13">
      <c r="A66" s="2673">
        <v>44249</v>
      </c>
      <c r="B66" s="2669"/>
      <c r="C66" s="2669" t="s">
        <v>4415</v>
      </c>
      <c r="D66" s="2669" t="s">
        <v>5059</v>
      </c>
      <c r="E66" s="2669" t="s">
        <v>5142</v>
      </c>
      <c r="F66" s="2669" t="s">
        <v>5143</v>
      </c>
      <c r="G66" s="2669" t="s">
        <v>5144</v>
      </c>
      <c r="H66" s="2675" t="s">
        <v>4951</v>
      </c>
      <c r="I66" s="2669" t="s">
        <v>4952</v>
      </c>
      <c r="J66" s="2670">
        <v>287.76</v>
      </c>
      <c r="K66" s="2670">
        <v>0</v>
      </c>
      <c r="L66" s="66">
        <v>287.76</v>
      </c>
      <c r="M66" s="183">
        <v>287.76</v>
      </c>
    </row>
    <row r="67" spans="1:13">
      <c r="A67" s="2673">
        <v>44249</v>
      </c>
      <c r="B67" s="2669"/>
      <c r="C67" s="2669" t="s">
        <v>4415</v>
      </c>
      <c r="D67" s="2669" t="s">
        <v>5059</v>
      </c>
      <c r="E67" s="2669" t="s">
        <v>5142</v>
      </c>
      <c r="F67" s="2669" t="s">
        <v>5143</v>
      </c>
      <c r="G67" s="2669" t="s">
        <v>5144</v>
      </c>
      <c r="H67" s="2675" t="s">
        <v>5005</v>
      </c>
      <c r="I67" s="2669" t="s">
        <v>4921</v>
      </c>
      <c r="J67" s="2670">
        <v>34.53</v>
      </c>
      <c r="K67" s="2670">
        <v>0</v>
      </c>
      <c r="L67" s="183">
        <v>34.53</v>
      </c>
      <c r="M67" s="183">
        <v>322.28999999999996</v>
      </c>
    </row>
    <row r="68" spans="1:13">
      <c r="A68" s="2673">
        <v>44249</v>
      </c>
      <c r="B68" s="2669"/>
      <c r="C68" s="2669" t="s">
        <v>4415</v>
      </c>
      <c r="D68" s="2669" t="s">
        <v>5059</v>
      </c>
      <c r="E68" s="2669" t="s">
        <v>5145</v>
      </c>
      <c r="F68" s="2669" t="s">
        <v>5146</v>
      </c>
      <c r="G68" s="2669" t="s">
        <v>5147</v>
      </c>
      <c r="H68" s="2675" t="s">
        <v>4991</v>
      </c>
      <c r="I68" s="2669" t="s">
        <v>4992</v>
      </c>
      <c r="J68" s="2670">
        <v>135</v>
      </c>
      <c r="K68" s="2670">
        <v>0</v>
      </c>
      <c r="L68" s="66">
        <v>135</v>
      </c>
      <c r="M68" s="183">
        <v>135</v>
      </c>
    </row>
    <row r="69" spans="1:13">
      <c r="A69" s="2673">
        <v>44249</v>
      </c>
      <c r="B69" s="2669"/>
      <c r="C69" s="2669" t="s">
        <v>4415</v>
      </c>
      <c r="D69" s="2669" t="s">
        <v>5059</v>
      </c>
      <c r="E69" s="2669" t="s">
        <v>5145</v>
      </c>
      <c r="F69" s="2669" t="s">
        <v>5146</v>
      </c>
      <c r="G69" s="2669" t="s">
        <v>5147</v>
      </c>
      <c r="H69" s="2675" t="s">
        <v>4991</v>
      </c>
      <c r="I69" s="2669" t="s">
        <v>4992</v>
      </c>
      <c r="J69" s="2670">
        <v>17.899999999999999</v>
      </c>
      <c r="K69" s="2670">
        <v>0</v>
      </c>
      <c r="L69" s="66">
        <v>17.899999999999999</v>
      </c>
      <c r="M69" s="183">
        <v>152.9</v>
      </c>
    </row>
    <row r="70" spans="1:13">
      <c r="A70" s="2673">
        <v>44249</v>
      </c>
      <c r="B70" s="2669"/>
      <c r="C70" s="2669" t="s">
        <v>4415</v>
      </c>
      <c r="D70" s="2669" t="s">
        <v>5059</v>
      </c>
      <c r="E70" s="2669" t="s">
        <v>5145</v>
      </c>
      <c r="F70" s="2669" t="s">
        <v>5146</v>
      </c>
      <c r="G70" s="2669" t="s">
        <v>5147</v>
      </c>
      <c r="H70" s="2675" t="s">
        <v>5005</v>
      </c>
      <c r="I70" s="2669" t="s">
        <v>4921</v>
      </c>
      <c r="J70" s="2670">
        <v>2.15</v>
      </c>
      <c r="K70" s="2670">
        <v>0</v>
      </c>
      <c r="L70" s="183">
        <v>2.15</v>
      </c>
      <c r="M70" s="183">
        <v>155.05000000000001</v>
      </c>
    </row>
    <row r="71" spans="1:13">
      <c r="A71" s="2673">
        <v>44250</v>
      </c>
      <c r="B71" s="2669"/>
      <c r="C71" s="2669" t="s">
        <v>4415</v>
      </c>
      <c r="D71" s="2669" t="s">
        <v>5059</v>
      </c>
      <c r="E71" s="2669" t="s">
        <v>5148</v>
      </c>
      <c r="F71" s="2669" t="s">
        <v>5149</v>
      </c>
      <c r="G71" s="2669" t="s">
        <v>5150</v>
      </c>
      <c r="H71" s="2675" t="s">
        <v>4951</v>
      </c>
      <c r="I71" s="2669" t="s">
        <v>4952</v>
      </c>
      <c r="J71" s="2670">
        <v>208.57</v>
      </c>
      <c r="K71" s="2670">
        <v>0</v>
      </c>
      <c r="L71" s="66">
        <v>208.57</v>
      </c>
      <c r="M71" s="183">
        <v>208.57</v>
      </c>
    </row>
    <row r="72" spans="1:13">
      <c r="A72" s="2673">
        <v>44250</v>
      </c>
      <c r="B72" s="2669"/>
      <c r="C72" s="2669" t="s">
        <v>4415</v>
      </c>
      <c r="D72" s="2669" t="s">
        <v>5059</v>
      </c>
      <c r="E72" s="2669" t="s">
        <v>5148</v>
      </c>
      <c r="F72" s="2669" t="s">
        <v>5149</v>
      </c>
      <c r="G72" s="2669" t="s">
        <v>5150</v>
      </c>
      <c r="H72" s="2675" t="s">
        <v>5005</v>
      </c>
      <c r="I72" s="2669" t="s">
        <v>4921</v>
      </c>
      <c r="J72" s="2670">
        <v>25.03</v>
      </c>
      <c r="K72" s="2670">
        <v>0</v>
      </c>
      <c r="L72" s="183">
        <v>25.03</v>
      </c>
      <c r="M72" s="183">
        <v>233.6</v>
      </c>
    </row>
    <row r="73" spans="1:13">
      <c r="A73" s="2673">
        <v>44251</v>
      </c>
      <c r="B73" s="2669"/>
      <c r="C73" s="2669" t="s">
        <v>4415</v>
      </c>
      <c r="D73" s="2669" t="s">
        <v>5059</v>
      </c>
      <c r="E73" s="2669" t="s">
        <v>5151</v>
      </c>
      <c r="F73" s="2669" t="s">
        <v>5152</v>
      </c>
      <c r="G73" s="2669" t="s">
        <v>5153</v>
      </c>
      <c r="H73" s="2675" t="s">
        <v>4965</v>
      </c>
      <c r="I73" s="2669" t="s">
        <v>4966</v>
      </c>
      <c r="J73" s="2670">
        <v>9707.32</v>
      </c>
      <c r="K73" s="2670">
        <v>0</v>
      </c>
      <c r="L73" s="66">
        <v>9707.32</v>
      </c>
      <c r="M73" s="183">
        <v>9707.32</v>
      </c>
    </row>
    <row r="74" spans="1:13">
      <c r="A74" s="2673">
        <v>44251</v>
      </c>
      <c r="B74" s="2669"/>
      <c r="C74" s="2669" t="s">
        <v>4415</v>
      </c>
      <c r="D74" s="2669" t="s">
        <v>5059</v>
      </c>
      <c r="E74" s="2669" t="s">
        <v>5151</v>
      </c>
      <c r="F74" s="2669" t="s">
        <v>5152</v>
      </c>
      <c r="G74" s="2669" t="s">
        <v>5153</v>
      </c>
      <c r="H74" s="2675" t="s">
        <v>4976</v>
      </c>
      <c r="I74" s="2669" t="s">
        <v>4977</v>
      </c>
      <c r="J74" s="2670">
        <v>2723.95</v>
      </c>
      <c r="K74" s="2670">
        <v>0</v>
      </c>
      <c r="L74" s="66">
        <v>2723.95</v>
      </c>
      <c r="M74" s="183">
        <v>12431.27</v>
      </c>
    </row>
    <row r="75" spans="1:13">
      <c r="A75" s="2673">
        <v>44251</v>
      </c>
      <c r="B75" s="2669"/>
      <c r="C75" s="2669" t="s">
        <v>4415</v>
      </c>
      <c r="D75" s="2669" t="s">
        <v>5059</v>
      </c>
      <c r="E75" s="2669" t="s">
        <v>5151</v>
      </c>
      <c r="F75" s="2669" t="s">
        <v>5152</v>
      </c>
      <c r="G75" s="2669" t="s">
        <v>5153</v>
      </c>
      <c r="H75" s="2675" t="s">
        <v>5005</v>
      </c>
      <c r="I75" s="2669" t="s">
        <v>5097</v>
      </c>
      <c r="J75" s="2670">
        <v>0</v>
      </c>
      <c r="K75" s="2670">
        <v>0</v>
      </c>
      <c r="L75" s="183">
        <v>0</v>
      </c>
      <c r="M75" s="183">
        <v>0</v>
      </c>
    </row>
    <row r="76" spans="1:13">
      <c r="A76" s="2673">
        <v>44254</v>
      </c>
      <c r="B76" s="2669"/>
      <c r="C76" s="2669" t="s">
        <v>4415</v>
      </c>
      <c r="D76" s="2669" t="s">
        <v>5059</v>
      </c>
      <c r="E76" s="2669" t="s">
        <v>5154</v>
      </c>
      <c r="F76" s="2669" t="s">
        <v>5155</v>
      </c>
      <c r="G76" s="2669" t="s">
        <v>5156</v>
      </c>
      <c r="H76" s="2675" t="s">
        <v>4953</v>
      </c>
      <c r="I76" s="2669" t="s">
        <v>4954</v>
      </c>
      <c r="J76" s="2670">
        <v>200</v>
      </c>
      <c r="K76" s="2670">
        <v>0</v>
      </c>
      <c r="L76" s="66">
        <v>200</v>
      </c>
      <c r="M76" s="183">
        <v>200</v>
      </c>
    </row>
    <row r="77" spans="1:13">
      <c r="A77" s="2673">
        <v>44254</v>
      </c>
      <c r="B77" s="2669"/>
      <c r="C77" s="2669" t="s">
        <v>4415</v>
      </c>
      <c r="D77" s="2669" t="s">
        <v>5059</v>
      </c>
      <c r="E77" s="2669" t="s">
        <v>5154</v>
      </c>
      <c r="F77" s="2669" t="s">
        <v>5155</v>
      </c>
      <c r="G77" s="2669" t="s">
        <v>5156</v>
      </c>
      <c r="H77" s="2675" t="s">
        <v>5005</v>
      </c>
      <c r="I77" s="2669" t="s">
        <v>5097</v>
      </c>
      <c r="J77" s="2670">
        <v>0</v>
      </c>
      <c r="K77" s="2670">
        <v>0</v>
      </c>
      <c r="L77" s="183">
        <v>0</v>
      </c>
      <c r="M77" s="183">
        <v>0</v>
      </c>
    </row>
    <row r="78" spans="1:13">
      <c r="A78" s="2673">
        <v>44258</v>
      </c>
      <c r="B78" s="2669"/>
      <c r="C78" s="2669" t="s">
        <v>4415</v>
      </c>
      <c r="D78" s="2669" t="s">
        <v>5059</v>
      </c>
      <c r="E78" s="2669" t="s">
        <v>5157</v>
      </c>
      <c r="F78" s="2669" t="s">
        <v>5158</v>
      </c>
      <c r="G78" s="2669" t="s">
        <v>5159</v>
      </c>
      <c r="H78" s="2675" t="s">
        <v>4946</v>
      </c>
      <c r="I78" s="2669" t="s">
        <v>4947</v>
      </c>
      <c r="J78" s="2670">
        <v>103.86</v>
      </c>
      <c r="K78" s="2670">
        <v>0</v>
      </c>
      <c r="L78" s="66">
        <v>103.86</v>
      </c>
      <c r="M78" s="183">
        <v>103.86</v>
      </c>
    </row>
    <row r="79" spans="1:13">
      <c r="A79" s="2673">
        <v>44258</v>
      </c>
      <c r="B79" s="2669"/>
      <c r="C79" s="2669" t="s">
        <v>4415</v>
      </c>
      <c r="D79" s="2669" t="s">
        <v>5059</v>
      </c>
      <c r="E79" s="2669" t="s">
        <v>5157</v>
      </c>
      <c r="F79" s="2669" t="s">
        <v>5158</v>
      </c>
      <c r="G79" s="2669" t="s">
        <v>5159</v>
      </c>
      <c r="H79" s="2675" t="s">
        <v>5005</v>
      </c>
      <c r="I79" s="2669" t="s">
        <v>5097</v>
      </c>
      <c r="J79" s="2670">
        <v>0</v>
      </c>
      <c r="K79" s="2670">
        <v>0</v>
      </c>
      <c r="L79" s="183">
        <v>0</v>
      </c>
      <c r="M79" s="183">
        <v>0</v>
      </c>
    </row>
    <row r="80" spans="1:13">
      <c r="A80" s="2673">
        <v>44259</v>
      </c>
      <c r="B80" s="2669"/>
      <c r="C80" s="2669" t="s">
        <v>4415</v>
      </c>
      <c r="D80" s="2669" t="s">
        <v>5059</v>
      </c>
      <c r="E80" s="2669" t="s">
        <v>5160</v>
      </c>
      <c r="F80" s="2669" t="s">
        <v>5161</v>
      </c>
      <c r="G80" s="2669" t="s">
        <v>5162</v>
      </c>
      <c r="H80" s="2675" t="s">
        <v>4951</v>
      </c>
      <c r="I80" s="2669" t="s">
        <v>4952</v>
      </c>
      <c r="J80" s="2670">
        <v>103.86</v>
      </c>
      <c r="K80" s="2670">
        <v>0</v>
      </c>
      <c r="L80" s="66">
        <v>103.86</v>
      </c>
      <c r="M80" s="183">
        <v>103.86</v>
      </c>
    </row>
    <row r="81" spans="1:13">
      <c r="A81" s="2673">
        <v>44259</v>
      </c>
      <c r="B81" s="2669"/>
      <c r="C81" s="2669" t="s">
        <v>4415</v>
      </c>
      <c r="D81" s="2669" t="s">
        <v>5059</v>
      </c>
      <c r="E81" s="2669" t="s">
        <v>5160</v>
      </c>
      <c r="F81" s="2669" t="s">
        <v>5161</v>
      </c>
      <c r="G81" s="2669" t="s">
        <v>5162</v>
      </c>
      <c r="H81" s="2675" t="s">
        <v>5005</v>
      </c>
      <c r="I81" s="2669" t="s">
        <v>5097</v>
      </c>
      <c r="J81" s="2670">
        <v>0</v>
      </c>
      <c r="K81" s="2670">
        <v>0</v>
      </c>
      <c r="L81" s="183">
        <v>0</v>
      </c>
      <c r="M81" s="183">
        <v>0</v>
      </c>
    </row>
    <row r="82" spans="1:13">
      <c r="A82" s="2673">
        <v>44270</v>
      </c>
      <c r="B82" s="2669"/>
      <c r="C82" s="2669" t="s">
        <v>4415</v>
      </c>
      <c r="D82" s="2669" t="s">
        <v>5059</v>
      </c>
      <c r="E82" s="2669" t="s">
        <v>5163</v>
      </c>
      <c r="F82" s="2669" t="s">
        <v>5164</v>
      </c>
      <c r="G82" s="2669" t="s">
        <v>5165</v>
      </c>
      <c r="H82" s="2675" t="s">
        <v>4972</v>
      </c>
      <c r="I82" s="2669" t="s">
        <v>4973</v>
      </c>
      <c r="J82" s="2670">
        <v>145</v>
      </c>
      <c r="K82" s="2670">
        <v>0</v>
      </c>
      <c r="L82" s="66">
        <v>145</v>
      </c>
      <c r="M82" s="183">
        <v>145</v>
      </c>
    </row>
    <row r="83" spans="1:13">
      <c r="A83" s="2673">
        <v>44270</v>
      </c>
      <c r="B83" s="2669"/>
      <c r="C83" s="2669" t="s">
        <v>4415</v>
      </c>
      <c r="D83" s="2669" t="s">
        <v>5059</v>
      </c>
      <c r="E83" s="2669" t="s">
        <v>5163</v>
      </c>
      <c r="F83" s="2669" t="s">
        <v>5164</v>
      </c>
      <c r="G83" s="2669" t="s">
        <v>5165</v>
      </c>
      <c r="H83" s="2675" t="s">
        <v>5005</v>
      </c>
      <c r="I83" s="2669" t="s">
        <v>5097</v>
      </c>
      <c r="J83" s="2670">
        <v>0</v>
      </c>
      <c r="K83" s="2670">
        <v>0</v>
      </c>
      <c r="L83" s="183">
        <v>0</v>
      </c>
      <c r="M83" s="183">
        <v>0</v>
      </c>
    </row>
    <row r="84" spans="1:13">
      <c r="A84" s="2673">
        <v>44274</v>
      </c>
      <c r="B84" s="2669"/>
      <c r="C84" s="2669" t="s">
        <v>4415</v>
      </c>
      <c r="D84" s="2669" t="s">
        <v>5059</v>
      </c>
      <c r="E84" s="2669" t="s">
        <v>5166</v>
      </c>
      <c r="F84" s="2669" t="s">
        <v>5167</v>
      </c>
      <c r="G84" s="2669" t="s">
        <v>5168</v>
      </c>
      <c r="H84" s="2675" t="s">
        <v>4967</v>
      </c>
      <c r="I84" s="2669" t="s">
        <v>4968</v>
      </c>
      <c r="J84" s="2670">
        <v>254.4</v>
      </c>
      <c r="K84" s="2670">
        <v>0</v>
      </c>
      <c r="L84" s="66">
        <v>254.4</v>
      </c>
      <c r="M84" s="183">
        <v>254.4</v>
      </c>
    </row>
    <row r="85" spans="1:13">
      <c r="A85" s="2673">
        <v>44274</v>
      </c>
      <c r="B85" s="2669"/>
      <c r="C85" s="2669" t="s">
        <v>4415</v>
      </c>
      <c r="D85" s="2669" t="s">
        <v>5059</v>
      </c>
      <c r="E85" s="2669" t="s">
        <v>5166</v>
      </c>
      <c r="F85" s="2669" t="s">
        <v>5167</v>
      </c>
      <c r="G85" s="2669" t="s">
        <v>5168</v>
      </c>
      <c r="H85" s="2675" t="s">
        <v>5005</v>
      </c>
      <c r="I85" s="2669" t="s">
        <v>5097</v>
      </c>
      <c r="J85" s="2670">
        <v>0</v>
      </c>
      <c r="K85" s="2670">
        <v>0</v>
      </c>
      <c r="L85" s="183">
        <v>0</v>
      </c>
      <c r="M85" s="183">
        <v>0</v>
      </c>
    </row>
    <row r="86" spans="1:13">
      <c r="A86" s="2673">
        <v>44279</v>
      </c>
      <c r="B86" s="2669"/>
      <c r="C86" s="2669" t="s">
        <v>4415</v>
      </c>
      <c r="D86" s="2669" t="s">
        <v>5059</v>
      </c>
      <c r="E86" s="2669" t="s">
        <v>5171</v>
      </c>
      <c r="F86" s="2669" t="s">
        <v>5172</v>
      </c>
      <c r="G86" s="2669" t="s">
        <v>5173</v>
      </c>
      <c r="H86" s="2675" t="s">
        <v>4967</v>
      </c>
      <c r="I86" s="2669" t="s">
        <v>4968</v>
      </c>
      <c r="J86" s="2670">
        <v>265</v>
      </c>
      <c r="K86" s="2670">
        <v>0</v>
      </c>
      <c r="L86" s="66">
        <v>265</v>
      </c>
      <c r="M86" s="183">
        <v>265</v>
      </c>
    </row>
    <row r="87" spans="1:13">
      <c r="A87" s="2673">
        <v>44279</v>
      </c>
      <c r="B87" s="2669"/>
      <c r="C87" s="2669" t="s">
        <v>4415</v>
      </c>
      <c r="D87" s="2669" t="s">
        <v>5059</v>
      </c>
      <c r="E87" s="2669" t="s">
        <v>5171</v>
      </c>
      <c r="F87" s="2669" t="s">
        <v>5172</v>
      </c>
      <c r="G87" s="2669" t="s">
        <v>5173</v>
      </c>
      <c r="H87" s="2675" t="s">
        <v>5005</v>
      </c>
      <c r="I87" s="2669" t="s">
        <v>5097</v>
      </c>
      <c r="J87" s="2670">
        <v>0</v>
      </c>
      <c r="K87" s="2670">
        <v>0</v>
      </c>
      <c r="L87" s="183">
        <v>0</v>
      </c>
      <c r="M87" s="183">
        <v>0</v>
      </c>
    </row>
    <row r="88" spans="1:13">
      <c r="A88" s="2673">
        <v>44282</v>
      </c>
      <c r="B88" s="2669"/>
      <c r="C88" s="2669" t="s">
        <v>4415</v>
      </c>
      <c r="D88" s="2669" t="s">
        <v>5059</v>
      </c>
      <c r="E88" s="2669" t="s">
        <v>5174</v>
      </c>
      <c r="F88" s="2669" t="s">
        <v>5175</v>
      </c>
      <c r="G88" s="2669" t="s">
        <v>5176</v>
      </c>
      <c r="H88" s="2675" t="s">
        <v>4978</v>
      </c>
      <c r="I88" s="2669" t="s">
        <v>4979</v>
      </c>
      <c r="J88" s="2670">
        <v>88.75</v>
      </c>
      <c r="K88" s="2670">
        <v>0</v>
      </c>
      <c r="L88" s="66">
        <v>88.75</v>
      </c>
      <c r="M88" s="183">
        <v>88.75</v>
      </c>
    </row>
    <row r="89" spans="1:13">
      <c r="A89" s="2673">
        <v>44282</v>
      </c>
      <c r="B89" s="2669"/>
      <c r="C89" s="2669" t="s">
        <v>4415</v>
      </c>
      <c r="D89" s="2669" t="s">
        <v>5059</v>
      </c>
      <c r="E89" s="2669" t="s">
        <v>5174</v>
      </c>
      <c r="F89" s="2669" t="s">
        <v>5175</v>
      </c>
      <c r="G89" s="2669" t="s">
        <v>5176</v>
      </c>
      <c r="H89" s="2675" t="s">
        <v>5005</v>
      </c>
      <c r="I89" s="2669" t="s">
        <v>4921</v>
      </c>
      <c r="J89" s="2670">
        <v>10.65</v>
      </c>
      <c r="K89" s="2670">
        <v>0</v>
      </c>
      <c r="L89" s="183">
        <v>10.65</v>
      </c>
      <c r="M89" s="183">
        <v>99.4</v>
      </c>
    </row>
    <row r="90" spans="1:13">
      <c r="A90" s="2673">
        <v>44285</v>
      </c>
      <c r="B90" s="2669"/>
      <c r="C90" s="2669" t="s">
        <v>5073</v>
      </c>
      <c r="D90" s="2669" t="s">
        <v>5074</v>
      </c>
      <c r="E90" s="2669" t="s">
        <v>5177</v>
      </c>
      <c r="F90" s="2669" t="s">
        <v>5178</v>
      </c>
      <c r="G90" s="2669" t="s">
        <v>5179</v>
      </c>
      <c r="H90" s="2675" t="s">
        <v>4993</v>
      </c>
      <c r="I90" s="2669" t="s">
        <v>4994</v>
      </c>
      <c r="J90" s="2670">
        <v>2.4</v>
      </c>
      <c r="K90" s="2670">
        <v>0</v>
      </c>
      <c r="L90" s="66">
        <v>2.4</v>
      </c>
      <c r="M90" s="183">
        <v>2.4</v>
      </c>
    </row>
    <row r="91" spans="1:13">
      <c r="A91" s="2673">
        <v>44291</v>
      </c>
      <c r="B91" s="2669"/>
      <c r="C91" s="2669" t="s">
        <v>4415</v>
      </c>
      <c r="D91" s="2669" t="s">
        <v>5059</v>
      </c>
      <c r="E91" s="2669" t="s">
        <v>5180</v>
      </c>
      <c r="F91" s="2669" t="s">
        <v>5181</v>
      </c>
      <c r="G91" s="2669" t="s">
        <v>5182</v>
      </c>
      <c r="H91" s="2675" t="s">
        <v>4957</v>
      </c>
      <c r="I91" s="2669" t="s">
        <v>4958</v>
      </c>
      <c r="J91" s="2670">
        <v>1646.6</v>
      </c>
      <c r="K91" s="2670">
        <v>0</v>
      </c>
      <c r="L91" s="66">
        <v>1646.6</v>
      </c>
      <c r="M91" s="183">
        <v>1646.6</v>
      </c>
    </row>
    <row r="92" spans="1:13">
      <c r="A92" s="2673">
        <v>44291</v>
      </c>
      <c r="B92" s="2669"/>
      <c r="C92" s="2669" t="s">
        <v>4415</v>
      </c>
      <c r="D92" s="2669" t="s">
        <v>5059</v>
      </c>
      <c r="E92" s="2669" t="s">
        <v>5180</v>
      </c>
      <c r="F92" s="2669" t="s">
        <v>5181</v>
      </c>
      <c r="G92" s="2669" t="s">
        <v>5182</v>
      </c>
      <c r="H92" s="2675" t="s">
        <v>5005</v>
      </c>
      <c r="I92" s="2669" t="s">
        <v>5097</v>
      </c>
      <c r="J92" s="2670">
        <v>0</v>
      </c>
      <c r="K92" s="2670">
        <v>0</v>
      </c>
      <c r="L92" s="183">
        <v>0</v>
      </c>
      <c r="M92" s="183">
        <v>0</v>
      </c>
    </row>
    <row r="93" spans="1:13">
      <c r="A93" s="2673">
        <v>44292</v>
      </c>
      <c r="B93" s="2669"/>
      <c r="C93" s="2669" t="s">
        <v>4415</v>
      </c>
      <c r="D93" s="2669" t="s">
        <v>5059</v>
      </c>
      <c r="E93" s="2669" t="s">
        <v>5183</v>
      </c>
      <c r="F93" s="2669" t="s">
        <v>5184</v>
      </c>
      <c r="G93" s="2669" t="s">
        <v>5185</v>
      </c>
      <c r="H93" s="2675" t="s">
        <v>4993</v>
      </c>
      <c r="I93" s="2669" t="s">
        <v>4994</v>
      </c>
      <c r="J93" s="2670">
        <v>2.16</v>
      </c>
      <c r="K93" s="2670">
        <v>0</v>
      </c>
      <c r="L93" s="66">
        <v>2.16</v>
      </c>
      <c r="M93" s="183">
        <v>2.16</v>
      </c>
    </row>
    <row r="94" spans="1:13">
      <c r="A94" s="2673">
        <v>44292</v>
      </c>
      <c r="B94" s="2669"/>
      <c r="C94" s="2669" t="s">
        <v>4415</v>
      </c>
      <c r="D94" s="2669" t="s">
        <v>5059</v>
      </c>
      <c r="E94" s="2669" t="s">
        <v>5183</v>
      </c>
      <c r="F94" s="2669" t="s">
        <v>5184</v>
      </c>
      <c r="G94" s="2669" t="s">
        <v>5185</v>
      </c>
      <c r="H94" s="2675" t="s">
        <v>5005</v>
      </c>
      <c r="I94" s="2669" t="s">
        <v>4921</v>
      </c>
      <c r="J94" s="2670">
        <v>0.26</v>
      </c>
      <c r="K94" s="2670">
        <v>0</v>
      </c>
      <c r="L94" s="183">
        <v>0.26</v>
      </c>
      <c r="M94" s="183">
        <v>2.42</v>
      </c>
    </row>
    <row r="95" spans="1:13">
      <c r="A95" s="2673">
        <v>44293</v>
      </c>
      <c r="B95" s="2669"/>
      <c r="C95" s="2669" t="s">
        <v>4415</v>
      </c>
      <c r="D95" s="2669" t="s">
        <v>5059</v>
      </c>
      <c r="E95" s="2669" t="s">
        <v>5186</v>
      </c>
      <c r="F95" s="2669" t="s">
        <v>5187</v>
      </c>
      <c r="G95" s="2669" t="s">
        <v>5188</v>
      </c>
      <c r="H95" s="2675" t="s">
        <v>4960</v>
      </c>
      <c r="I95" s="2669" t="s">
        <v>4961</v>
      </c>
      <c r="J95" s="2670">
        <v>589.29</v>
      </c>
      <c r="K95" s="2670">
        <v>0</v>
      </c>
      <c r="L95" s="66">
        <v>589.29</v>
      </c>
      <c r="M95" s="183">
        <v>589.29</v>
      </c>
    </row>
    <row r="96" spans="1:13">
      <c r="A96" s="2673">
        <v>44293</v>
      </c>
      <c r="B96" s="2669"/>
      <c r="C96" s="2669" t="s">
        <v>4415</v>
      </c>
      <c r="D96" s="2669" t="s">
        <v>5059</v>
      </c>
      <c r="E96" s="2669" t="s">
        <v>5186</v>
      </c>
      <c r="F96" s="2669" t="s">
        <v>5187</v>
      </c>
      <c r="G96" s="2669" t="s">
        <v>5188</v>
      </c>
      <c r="H96" s="2675" t="s">
        <v>5005</v>
      </c>
      <c r="I96" s="2669" t="s">
        <v>4921</v>
      </c>
      <c r="J96" s="2670">
        <v>70.709999999999994</v>
      </c>
      <c r="K96" s="2670">
        <v>0</v>
      </c>
      <c r="L96" s="183">
        <v>70.709999999999994</v>
      </c>
      <c r="M96" s="183">
        <v>660</v>
      </c>
    </row>
    <row r="97" spans="1:13">
      <c r="A97" s="2673">
        <v>44293</v>
      </c>
      <c r="B97" s="2669"/>
      <c r="C97" s="2669" t="s">
        <v>4415</v>
      </c>
      <c r="D97" s="2669" t="s">
        <v>5059</v>
      </c>
      <c r="E97" s="2669" t="s">
        <v>5190</v>
      </c>
      <c r="F97" s="2669" t="s">
        <v>5191</v>
      </c>
      <c r="G97" s="2669" t="s">
        <v>5192</v>
      </c>
      <c r="H97" s="2675" t="s">
        <v>4976</v>
      </c>
      <c r="I97" s="2669" t="s">
        <v>4977</v>
      </c>
      <c r="J97" s="2670">
        <v>3153.19</v>
      </c>
      <c r="K97" s="2670">
        <v>0</v>
      </c>
      <c r="L97" s="66">
        <v>3153.19</v>
      </c>
      <c r="M97" s="183">
        <v>3153.19</v>
      </c>
    </row>
    <row r="98" spans="1:13">
      <c r="A98" s="2673">
        <v>44293</v>
      </c>
      <c r="B98" s="2669"/>
      <c r="C98" s="2669" t="s">
        <v>4415</v>
      </c>
      <c r="D98" s="2669" t="s">
        <v>5059</v>
      </c>
      <c r="E98" s="2669" t="s">
        <v>5190</v>
      </c>
      <c r="F98" s="2669" t="s">
        <v>5191</v>
      </c>
      <c r="G98" s="2669" t="s">
        <v>5192</v>
      </c>
      <c r="H98" s="2675" t="s">
        <v>5005</v>
      </c>
      <c r="I98" s="2669" t="s">
        <v>4921</v>
      </c>
      <c r="J98" s="2670">
        <v>378.38</v>
      </c>
      <c r="K98" s="2670">
        <v>0</v>
      </c>
      <c r="L98" s="183">
        <v>378.38</v>
      </c>
      <c r="M98" s="183">
        <v>3531.57</v>
      </c>
    </row>
    <row r="99" spans="1:13">
      <c r="A99" s="2673">
        <v>44293</v>
      </c>
      <c r="B99" s="2669"/>
      <c r="C99" s="2669" t="s">
        <v>4415</v>
      </c>
      <c r="D99" s="2669" t="s">
        <v>5059</v>
      </c>
      <c r="E99" s="2669" t="s">
        <v>5190</v>
      </c>
      <c r="F99" s="2669" t="s">
        <v>5191</v>
      </c>
      <c r="G99" s="2669" t="s">
        <v>5192</v>
      </c>
      <c r="H99" s="2675" t="s">
        <v>4976</v>
      </c>
      <c r="I99" s="2669" t="s">
        <v>5193</v>
      </c>
      <c r="J99" s="2670">
        <v>0</v>
      </c>
      <c r="K99" s="2670">
        <v>0</v>
      </c>
      <c r="L99" s="66">
        <v>0</v>
      </c>
      <c r="M99" s="183">
        <v>0</v>
      </c>
    </row>
    <row r="100" spans="1:13">
      <c r="A100" s="2673">
        <v>44294</v>
      </c>
      <c r="B100" s="2669"/>
      <c r="C100" s="2669" t="s">
        <v>4415</v>
      </c>
      <c r="D100" s="2669" t="s">
        <v>5059</v>
      </c>
      <c r="E100" s="2669" t="s">
        <v>5194</v>
      </c>
      <c r="F100" s="2669" t="s">
        <v>5195</v>
      </c>
      <c r="G100" s="2669" t="s">
        <v>5196</v>
      </c>
      <c r="H100" s="2675" t="s">
        <v>4946</v>
      </c>
      <c r="I100" s="2669" t="s">
        <v>4947</v>
      </c>
      <c r="J100" s="2670">
        <v>1500</v>
      </c>
      <c r="K100" s="2670">
        <v>0</v>
      </c>
      <c r="L100" s="66">
        <v>1500</v>
      </c>
      <c r="M100" s="183">
        <v>1500</v>
      </c>
    </row>
    <row r="101" spans="1:13">
      <c r="A101" s="2673">
        <v>44294</v>
      </c>
      <c r="B101" s="2669"/>
      <c r="C101" s="2669" t="s">
        <v>4415</v>
      </c>
      <c r="D101" s="2669" t="s">
        <v>5059</v>
      </c>
      <c r="E101" s="2669" t="s">
        <v>5194</v>
      </c>
      <c r="F101" s="2669" t="s">
        <v>5195</v>
      </c>
      <c r="G101" s="2669" t="s">
        <v>5196</v>
      </c>
      <c r="H101" s="2675" t="s">
        <v>5005</v>
      </c>
      <c r="I101" s="2669" t="s">
        <v>5097</v>
      </c>
      <c r="J101" s="2670">
        <v>0</v>
      </c>
      <c r="K101" s="2670">
        <v>0</v>
      </c>
      <c r="L101" s="183">
        <v>0</v>
      </c>
      <c r="M101" s="183">
        <v>0</v>
      </c>
    </row>
    <row r="102" spans="1:13">
      <c r="A102" s="2673">
        <v>44295</v>
      </c>
      <c r="B102" s="2669"/>
      <c r="C102" s="2669" t="s">
        <v>4415</v>
      </c>
      <c r="D102" s="2669" t="s">
        <v>5059</v>
      </c>
      <c r="E102" s="2669" t="s">
        <v>5197</v>
      </c>
      <c r="F102" s="2669" t="s">
        <v>5198</v>
      </c>
      <c r="G102" s="2669" t="s">
        <v>5199</v>
      </c>
      <c r="H102" s="2675" t="s">
        <v>4965</v>
      </c>
      <c r="I102" s="2669" t="s">
        <v>4966</v>
      </c>
      <c r="J102" s="2670">
        <v>592</v>
      </c>
      <c r="K102" s="2670">
        <v>0</v>
      </c>
      <c r="L102" s="66">
        <v>592</v>
      </c>
      <c r="M102" s="183">
        <v>592</v>
      </c>
    </row>
    <row r="103" spans="1:13">
      <c r="A103" s="2673">
        <v>44295</v>
      </c>
      <c r="B103" s="2669"/>
      <c r="C103" s="2669" t="s">
        <v>4415</v>
      </c>
      <c r="D103" s="2669" t="s">
        <v>5059</v>
      </c>
      <c r="E103" s="2669" t="s">
        <v>5197</v>
      </c>
      <c r="F103" s="2669" t="s">
        <v>5198</v>
      </c>
      <c r="G103" s="2669" t="s">
        <v>5199</v>
      </c>
      <c r="H103" s="2675" t="s">
        <v>5005</v>
      </c>
      <c r="I103" s="2669" t="s">
        <v>5097</v>
      </c>
      <c r="J103" s="2670">
        <v>0</v>
      </c>
      <c r="K103" s="2670">
        <v>0</v>
      </c>
      <c r="L103" s="183">
        <v>0</v>
      </c>
      <c r="M103" s="183">
        <v>0</v>
      </c>
    </row>
    <row r="104" spans="1:13">
      <c r="A104" s="2673">
        <v>44295</v>
      </c>
      <c r="B104" s="2669"/>
      <c r="C104" s="2669" t="s">
        <v>4415</v>
      </c>
      <c r="D104" s="2669" t="s">
        <v>5059</v>
      </c>
      <c r="E104" s="2669" t="s">
        <v>5201</v>
      </c>
      <c r="F104" s="2669" t="s">
        <v>5202</v>
      </c>
      <c r="G104" s="2669" t="s">
        <v>5203</v>
      </c>
      <c r="H104" s="2675" t="s">
        <v>4965</v>
      </c>
      <c r="I104" s="2669" t="s">
        <v>4966</v>
      </c>
      <c r="J104" s="2670">
        <v>1100</v>
      </c>
      <c r="K104" s="2670">
        <v>0</v>
      </c>
      <c r="L104" s="66">
        <v>1100</v>
      </c>
      <c r="M104" s="183">
        <v>1100</v>
      </c>
    </row>
    <row r="105" spans="1:13">
      <c r="A105" s="2673">
        <v>44295</v>
      </c>
      <c r="B105" s="2669"/>
      <c r="C105" s="2669" t="s">
        <v>4415</v>
      </c>
      <c r="D105" s="2669" t="s">
        <v>5059</v>
      </c>
      <c r="E105" s="2669" t="s">
        <v>5201</v>
      </c>
      <c r="F105" s="2669" t="s">
        <v>5202</v>
      </c>
      <c r="G105" s="2669" t="s">
        <v>5203</v>
      </c>
      <c r="H105" s="2675" t="s">
        <v>5005</v>
      </c>
      <c r="I105" s="2669" t="s">
        <v>5097</v>
      </c>
      <c r="J105" s="2670">
        <v>0</v>
      </c>
      <c r="K105" s="2670">
        <v>0</v>
      </c>
      <c r="L105" s="183">
        <v>0</v>
      </c>
      <c r="M105" s="183">
        <v>0</v>
      </c>
    </row>
    <row r="106" spans="1:13">
      <c r="A106" s="2673">
        <v>44298</v>
      </c>
      <c r="B106" s="2669"/>
      <c r="C106" s="2669" t="s">
        <v>4415</v>
      </c>
      <c r="D106" s="2669" t="s">
        <v>5059</v>
      </c>
      <c r="E106" s="2669" t="s">
        <v>5204</v>
      </c>
      <c r="F106" s="2669" t="s">
        <v>5205</v>
      </c>
      <c r="G106" s="2669" t="s">
        <v>5206</v>
      </c>
      <c r="H106" s="2675" t="s">
        <v>4946</v>
      </c>
      <c r="I106" s="2669" t="s">
        <v>4947</v>
      </c>
      <c r="J106" s="2670">
        <v>280.08</v>
      </c>
      <c r="K106" s="2670">
        <v>0</v>
      </c>
      <c r="L106" s="66">
        <v>280.08</v>
      </c>
      <c r="M106" s="183">
        <v>280.08</v>
      </c>
    </row>
    <row r="107" spans="1:13">
      <c r="A107" s="2673">
        <v>44298</v>
      </c>
      <c r="B107" s="2669"/>
      <c r="C107" s="2669" t="s">
        <v>4415</v>
      </c>
      <c r="D107" s="2669" t="s">
        <v>5059</v>
      </c>
      <c r="E107" s="2669" t="s">
        <v>5204</v>
      </c>
      <c r="F107" s="2669" t="s">
        <v>5205</v>
      </c>
      <c r="G107" s="2669" t="s">
        <v>5206</v>
      </c>
      <c r="H107" s="2675" t="s">
        <v>5005</v>
      </c>
      <c r="I107" s="2669" t="s">
        <v>5097</v>
      </c>
      <c r="J107" s="2670">
        <v>0</v>
      </c>
      <c r="K107" s="2670">
        <v>0</v>
      </c>
      <c r="L107" s="183">
        <v>0</v>
      </c>
      <c r="M107" s="183">
        <v>0</v>
      </c>
    </row>
    <row r="108" spans="1:13">
      <c r="A108" s="2673">
        <v>44299</v>
      </c>
      <c r="B108" s="2669"/>
      <c r="C108" s="2669" t="s">
        <v>4415</v>
      </c>
      <c r="D108" s="2669" t="s">
        <v>5059</v>
      </c>
      <c r="E108" s="2669" t="s">
        <v>5207</v>
      </c>
      <c r="F108" s="2669" t="s">
        <v>5208</v>
      </c>
      <c r="G108" s="2669" t="s">
        <v>5209</v>
      </c>
      <c r="H108" s="2675" t="s">
        <v>4962</v>
      </c>
      <c r="I108" s="2669" t="s">
        <v>4963</v>
      </c>
      <c r="J108" s="2670">
        <v>3437.88</v>
      </c>
      <c r="K108" s="2670">
        <v>0</v>
      </c>
      <c r="L108" s="66">
        <v>3437.88</v>
      </c>
      <c r="M108" s="183">
        <v>3437.88</v>
      </c>
    </row>
    <row r="109" spans="1:13">
      <c r="A109" s="2673">
        <v>44299</v>
      </c>
      <c r="B109" s="2669"/>
      <c r="C109" s="2669" t="s">
        <v>4415</v>
      </c>
      <c r="D109" s="2669" t="s">
        <v>5059</v>
      </c>
      <c r="E109" s="2669" t="s">
        <v>5207</v>
      </c>
      <c r="F109" s="2669" t="s">
        <v>5208</v>
      </c>
      <c r="G109" s="2669" t="s">
        <v>5209</v>
      </c>
      <c r="H109" s="2675" t="s">
        <v>5005</v>
      </c>
      <c r="I109" s="2669" t="s">
        <v>4921</v>
      </c>
      <c r="J109" s="2670">
        <v>412.55</v>
      </c>
      <c r="K109" s="2670">
        <v>0</v>
      </c>
      <c r="L109" s="183">
        <v>412.55</v>
      </c>
      <c r="M109" s="183">
        <v>3850.4300000000003</v>
      </c>
    </row>
    <row r="110" spans="1:13">
      <c r="A110" s="2673">
        <v>44303</v>
      </c>
      <c r="B110" s="2669"/>
      <c r="C110" s="2669" t="s">
        <v>4415</v>
      </c>
      <c r="D110" s="2669" t="s">
        <v>5059</v>
      </c>
      <c r="E110" s="2669" t="s">
        <v>5210</v>
      </c>
      <c r="F110" s="2669" t="s">
        <v>5211</v>
      </c>
      <c r="G110" s="2669" t="s">
        <v>5212</v>
      </c>
      <c r="H110" s="2675" t="s">
        <v>4946</v>
      </c>
      <c r="I110" s="2669" t="s">
        <v>4947</v>
      </c>
      <c r="J110" s="2670">
        <v>220</v>
      </c>
      <c r="K110" s="2670">
        <v>0</v>
      </c>
      <c r="L110" s="66">
        <v>220</v>
      </c>
      <c r="M110" s="183">
        <v>220</v>
      </c>
    </row>
    <row r="111" spans="1:13">
      <c r="A111" s="2673">
        <v>44303</v>
      </c>
      <c r="B111" s="2669"/>
      <c r="C111" s="2669" t="s">
        <v>4415</v>
      </c>
      <c r="D111" s="2669" t="s">
        <v>5059</v>
      </c>
      <c r="E111" s="2669" t="s">
        <v>5210</v>
      </c>
      <c r="F111" s="2669" t="s">
        <v>5211</v>
      </c>
      <c r="G111" s="2669" t="s">
        <v>5212</v>
      </c>
      <c r="H111" s="2675" t="s">
        <v>5005</v>
      </c>
      <c r="I111" s="2669" t="s">
        <v>5097</v>
      </c>
      <c r="J111" s="2670">
        <v>0</v>
      </c>
      <c r="K111" s="2670">
        <v>0</v>
      </c>
      <c r="L111" s="183">
        <v>0</v>
      </c>
      <c r="M111" s="183">
        <v>0</v>
      </c>
    </row>
    <row r="112" spans="1:13">
      <c r="A112" s="2673">
        <v>44305</v>
      </c>
      <c r="B112" s="2669"/>
      <c r="C112" s="2669" t="s">
        <v>4415</v>
      </c>
      <c r="D112" s="2669" t="s">
        <v>5059</v>
      </c>
      <c r="E112" s="2669" t="s">
        <v>5213</v>
      </c>
      <c r="F112" s="2669" t="s">
        <v>5214</v>
      </c>
      <c r="G112" s="2669" t="s">
        <v>5215</v>
      </c>
      <c r="H112" s="2675" t="s">
        <v>4970</v>
      </c>
      <c r="I112" s="2669" t="s">
        <v>4971</v>
      </c>
      <c r="J112" s="2670">
        <v>16.59</v>
      </c>
      <c r="K112" s="2670">
        <v>0</v>
      </c>
      <c r="L112" s="66">
        <v>16.59</v>
      </c>
      <c r="M112" s="183">
        <v>16.59</v>
      </c>
    </row>
    <row r="113" spans="1:13">
      <c r="A113" s="2673">
        <v>44305</v>
      </c>
      <c r="B113" s="2669"/>
      <c r="C113" s="2669" t="s">
        <v>4415</v>
      </c>
      <c r="D113" s="2669" t="s">
        <v>5059</v>
      </c>
      <c r="E113" s="2669" t="s">
        <v>5213</v>
      </c>
      <c r="F113" s="2669" t="s">
        <v>5214</v>
      </c>
      <c r="G113" s="2669" t="s">
        <v>5215</v>
      </c>
      <c r="H113" s="2675" t="s">
        <v>5005</v>
      </c>
      <c r="I113" s="2669" t="s">
        <v>5097</v>
      </c>
      <c r="J113" s="2670">
        <v>0</v>
      </c>
      <c r="K113" s="2670">
        <v>0</v>
      </c>
      <c r="L113" s="183">
        <v>0</v>
      </c>
      <c r="M113" s="183">
        <v>0</v>
      </c>
    </row>
    <row r="114" spans="1:13">
      <c r="A114" s="2673">
        <v>44305</v>
      </c>
      <c r="B114" s="2669"/>
      <c r="C114" s="2669" t="s">
        <v>4415</v>
      </c>
      <c r="D114" s="2669" t="s">
        <v>5059</v>
      </c>
      <c r="E114" s="2669" t="s">
        <v>5216</v>
      </c>
      <c r="F114" s="2669" t="s">
        <v>5217</v>
      </c>
      <c r="G114" s="2669" t="s">
        <v>5218</v>
      </c>
      <c r="H114" s="2675" t="s">
        <v>5005</v>
      </c>
      <c r="I114" s="2669" t="s">
        <v>4921</v>
      </c>
      <c r="J114" s="2670">
        <v>20.73</v>
      </c>
      <c r="K114" s="2670">
        <v>0</v>
      </c>
      <c r="L114" s="183">
        <v>20.73</v>
      </c>
      <c r="M114" s="183">
        <v>193.45999999999998</v>
      </c>
    </row>
    <row r="115" spans="1:13">
      <c r="A115" s="2673">
        <v>44305</v>
      </c>
      <c r="B115" s="2669"/>
      <c r="C115" s="2669" t="s">
        <v>4415</v>
      </c>
      <c r="D115" s="2669" t="s">
        <v>5059</v>
      </c>
      <c r="E115" s="2669" t="s">
        <v>5219</v>
      </c>
      <c r="F115" s="2669" t="s">
        <v>5220</v>
      </c>
      <c r="G115" s="2669" t="s">
        <v>5221</v>
      </c>
      <c r="H115" s="2675" t="s">
        <v>5005</v>
      </c>
      <c r="I115" s="2669" t="s">
        <v>4921</v>
      </c>
      <c r="J115" s="2670">
        <v>13.67</v>
      </c>
      <c r="K115" s="2670">
        <v>0</v>
      </c>
      <c r="L115" s="183">
        <v>13.67</v>
      </c>
      <c r="M115" s="183">
        <v>270.09000000000003</v>
      </c>
    </row>
    <row r="116" spans="1:13">
      <c r="A116" s="2673">
        <v>44306</v>
      </c>
      <c r="B116" s="2669"/>
      <c r="C116" s="2669" t="s">
        <v>4415</v>
      </c>
      <c r="D116" s="2669" t="s">
        <v>5059</v>
      </c>
      <c r="E116" s="2669" t="s">
        <v>5222</v>
      </c>
      <c r="F116" s="2669" t="s">
        <v>5223</v>
      </c>
      <c r="G116" s="2669" t="s">
        <v>5224</v>
      </c>
      <c r="H116" s="2675" t="s">
        <v>4946</v>
      </c>
      <c r="I116" s="2669" t="s">
        <v>4947</v>
      </c>
      <c r="J116" s="2670">
        <v>315.3</v>
      </c>
      <c r="K116" s="2670">
        <v>0</v>
      </c>
      <c r="L116" s="66">
        <v>315.3</v>
      </c>
      <c r="M116" s="183">
        <v>315.3</v>
      </c>
    </row>
    <row r="117" spans="1:13">
      <c r="A117" s="2673">
        <v>44306</v>
      </c>
      <c r="B117" s="2669"/>
      <c r="C117" s="2669" t="s">
        <v>4415</v>
      </c>
      <c r="D117" s="2669" t="s">
        <v>5059</v>
      </c>
      <c r="E117" s="2669" t="s">
        <v>5222</v>
      </c>
      <c r="F117" s="2669" t="s">
        <v>5223</v>
      </c>
      <c r="G117" s="2669" t="s">
        <v>5224</v>
      </c>
      <c r="H117" s="2675" t="s">
        <v>5005</v>
      </c>
      <c r="I117" s="2669" t="s">
        <v>5097</v>
      </c>
      <c r="J117" s="2670">
        <v>0</v>
      </c>
      <c r="K117" s="2670">
        <v>0</v>
      </c>
      <c r="L117" s="183">
        <v>0</v>
      </c>
      <c r="M117" s="183">
        <v>0</v>
      </c>
    </row>
    <row r="118" spans="1:13">
      <c r="A118" s="2673">
        <v>44306</v>
      </c>
      <c r="B118" s="2669"/>
      <c r="C118" s="2669" t="s">
        <v>4415</v>
      </c>
      <c r="D118" s="2669" t="s">
        <v>5059</v>
      </c>
      <c r="E118" s="2669" t="s">
        <v>5225</v>
      </c>
      <c r="F118" s="2669" t="s">
        <v>5226</v>
      </c>
      <c r="G118" s="2669" t="s">
        <v>5227</v>
      </c>
      <c r="H118" s="2675" t="s">
        <v>5005</v>
      </c>
      <c r="I118" s="2669" t="s">
        <v>4921</v>
      </c>
      <c r="J118" s="2670">
        <v>11.02</v>
      </c>
      <c r="K118" s="2670">
        <v>0</v>
      </c>
      <c r="L118" s="183">
        <v>11.02</v>
      </c>
      <c r="M118" s="183">
        <v>102.85</v>
      </c>
    </row>
    <row r="119" spans="1:13">
      <c r="A119" s="2673">
        <v>44307</v>
      </c>
      <c r="B119" s="2669"/>
      <c r="C119" s="2669" t="s">
        <v>4415</v>
      </c>
      <c r="D119" s="2669" t="s">
        <v>5059</v>
      </c>
      <c r="E119" s="2669" t="s">
        <v>5228</v>
      </c>
      <c r="F119" s="2669" t="s">
        <v>5229</v>
      </c>
      <c r="G119" s="2669" t="s">
        <v>5230</v>
      </c>
      <c r="H119" s="2675" t="s">
        <v>5005</v>
      </c>
      <c r="I119" s="2669" t="s">
        <v>4921</v>
      </c>
      <c r="J119" s="2670">
        <v>11.05</v>
      </c>
      <c r="K119" s="2670">
        <v>0</v>
      </c>
      <c r="L119" s="183">
        <v>11.05</v>
      </c>
      <c r="M119" s="183">
        <v>103.17</v>
      </c>
    </row>
    <row r="120" spans="1:13">
      <c r="A120" s="2673">
        <v>44308</v>
      </c>
      <c r="B120" s="2669"/>
      <c r="C120" s="2669" t="s">
        <v>4415</v>
      </c>
      <c r="D120" s="2669" t="s">
        <v>5059</v>
      </c>
      <c r="E120" s="2669" t="s">
        <v>5231</v>
      </c>
      <c r="F120" s="2669" t="s">
        <v>5232</v>
      </c>
      <c r="G120" s="2669" t="s">
        <v>5233</v>
      </c>
      <c r="H120" s="2675" t="s">
        <v>4996</v>
      </c>
      <c r="I120" s="2669" t="s">
        <v>4997</v>
      </c>
      <c r="J120" s="2670">
        <v>21.7</v>
      </c>
      <c r="K120" s="2670">
        <v>0</v>
      </c>
      <c r="L120" s="66">
        <v>21.7</v>
      </c>
      <c r="M120" s="183">
        <v>21.7</v>
      </c>
    </row>
    <row r="121" spans="1:13">
      <c r="A121" s="2673">
        <v>44308</v>
      </c>
      <c r="B121" s="2669"/>
      <c r="C121" s="2669" t="s">
        <v>4415</v>
      </c>
      <c r="D121" s="2669" t="s">
        <v>5059</v>
      </c>
      <c r="E121" s="2669" t="s">
        <v>5231</v>
      </c>
      <c r="F121" s="2669" t="s">
        <v>5232</v>
      </c>
      <c r="G121" s="2669" t="s">
        <v>5233</v>
      </c>
      <c r="H121" s="2675" t="s">
        <v>5005</v>
      </c>
      <c r="I121" s="2669" t="s">
        <v>5097</v>
      </c>
      <c r="J121" s="2670">
        <v>0</v>
      </c>
      <c r="K121" s="2670">
        <v>0</v>
      </c>
      <c r="L121" s="183">
        <v>0</v>
      </c>
      <c r="M121" s="183">
        <v>0</v>
      </c>
    </row>
    <row r="122" spans="1:13">
      <c r="A122" s="2673">
        <v>44308</v>
      </c>
      <c r="B122" s="2669"/>
      <c r="C122" s="2669" t="s">
        <v>4415</v>
      </c>
      <c r="D122" s="2669" t="s">
        <v>5059</v>
      </c>
      <c r="E122" s="2669" t="s">
        <v>5234</v>
      </c>
      <c r="F122" s="2669" t="s">
        <v>5235</v>
      </c>
      <c r="G122" s="2669" t="s">
        <v>5236</v>
      </c>
      <c r="H122" s="2675" t="s">
        <v>4996</v>
      </c>
      <c r="I122" s="2669" t="s">
        <v>4997</v>
      </c>
      <c r="J122" s="2670">
        <v>20.98</v>
      </c>
      <c r="K122" s="2670">
        <v>0</v>
      </c>
      <c r="L122" s="66">
        <v>20.98</v>
      </c>
      <c r="M122" s="183">
        <v>20.98</v>
      </c>
    </row>
    <row r="123" spans="1:13">
      <c r="A123" s="2673">
        <v>44308</v>
      </c>
      <c r="B123" s="2669"/>
      <c r="C123" s="2669" t="s">
        <v>4415</v>
      </c>
      <c r="D123" s="2669" t="s">
        <v>5059</v>
      </c>
      <c r="E123" s="2669" t="s">
        <v>5234</v>
      </c>
      <c r="F123" s="2669" t="s">
        <v>5235</v>
      </c>
      <c r="G123" s="2669" t="s">
        <v>5236</v>
      </c>
      <c r="H123" s="2675" t="s">
        <v>5005</v>
      </c>
      <c r="I123" s="2669" t="s">
        <v>4921</v>
      </c>
      <c r="J123" s="2670">
        <v>2.52</v>
      </c>
      <c r="K123" s="2670">
        <v>0</v>
      </c>
      <c r="L123" s="183">
        <v>2.52</v>
      </c>
      <c r="M123" s="183">
        <v>23.5</v>
      </c>
    </row>
    <row r="124" spans="1:13">
      <c r="A124" s="2673">
        <v>44308</v>
      </c>
      <c r="B124" s="2669"/>
      <c r="C124" s="2669" t="s">
        <v>4415</v>
      </c>
      <c r="D124" s="2669" t="s">
        <v>5059</v>
      </c>
      <c r="E124" s="2669" t="s">
        <v>5237</v>
      </c>
      <c r="F124" s="2669" t="s">
        <v>5238</v>
      </c>
      <c r="G124" s="2669" t="s">
        <v>5239</v>
      </c>
      <c r="H124" s="2675" t="s">
        <v>4996</v>
      </c>
      <c r="I124" s="2669" t="s">
        <v>4997</v>
      </c>
      <c r="J124" s="2670">
        <v>21.7</v>
      </c>
      <c r="K124" s="2670">
        <v>0</v>
      </c>
      <c r="L124" s="66">
        <v>21.7</v>
      </c>
      <c r="M124" s="183">
        <v>21.7</v>
      </c>
    </row>
    <row r="125" spans="1:13">
      <c r="A125" s="2673">
        <v>44308</v>
      </c>
      <c r="B125" s="2669"/>
      <c r="C125" s="2669" t="s">
        <v>4415</v>
      </c>
      <c r="D125" s="2669" t="s">
        <v>5059</v>
      </c>
      <c r="E125" s="2669" t="s">
        <v>5237</v>
      </c>
      <c r="F125" s="2669" t="s">
        <v>5238</v>
      </c>
      <c r="G125" s="2669" t="s">
        <v>5239</v>
      </c>
      <c r="H125" s="2675" t="s">
        <v>5005</v>
      </c>
      <c r="I125" s="2669" t="s">
        <v>5097</v>
      </c>
      <c r="J125" s="2670">
        <v>0</v>
      </c>
      <c r="K125" s="2670">
        <v>0</v>
      </c>
      <c r="L125" s="183">
        <v>0</v>
      </c>
      <c r="M125" s="183">
        <v>0</v>
      </c>
    </row>
    <row r="126" spans="1:13">
      <c r="A126" s="2673">
        <v>44308</v>
      </c>
      <c r="B126" s="2669"/>
      <c r="C126" s="2669" t="s">
        <v>4415</v>
      </c>
      <c r="D126" s="2669" t="s">
        <v>5059</v>
      </c>
      <c r="E126" s="2669" t="s">
        <v>5240</v>
      </c>
      <c r="F126" s="2669" t="s">
        <v>5241</v>
      </c>
      <c r="G126" s="2669" t="s">
        <v>5242</v>
      </c>
      <c r="H126" s="2675" t="s">
        <v>4965</v>
      </c>
      <c r="I126" s="2669" t="s">
        <v>4966</v>
      </c>
      <c r="J126" s="2670">
        <v>2231.5</v>
      </c>
      <c r="K126" s="2670">
        <v>0</v>
      </c>
      <c r="L126" s="66">
        <v>2231.5</v>
      </c>
      <c r="M126" s="183">
        <v>2231.5</v>
      </c>
    </row>
    <row r="127" spans="1:13">
      <c r="A127" s="2673">
        <v>44308</v>
      </c>
      <c r="B127" s="2669"/>
      <c r="C127" s="2669" t="s">
        <v>4415</v>
      </c>
      <c r="D127" s="2669" t="s">
        <v>5059</v>
      </c>
      <c r="E127" s="2669" t="s">
        <v>5240</v>
      </c>
      <c r="F127" s="2669" t="s">
        <v>5241</v>
      </c>
      <c r="G127" s="2669" t="s">
        <v>5242</v>
      </c>
      <c r="H127" s="2675" t="s">
        <v>5005</v>
      </c>
      <c r="I127" s="2669" t="s">
        <v>5097</v>
      </c>
      <c r="J127" s="2670">
        <v>0</v>
      </c>
      <c r="K127" s="2670">
        <v>0</v>
      </c>
      <c r="L127" s="183">
        <v>0</v>
      </c>
      <c r="M127" s="183">
        <v>0</v>
      </c>
    </row>
    <row r="128" spans="1:13">
      <c r="A128" s="2673">
        <v>44309</v>
      </c>
      <c r="B128" s="2669"/>
      <c r="C128" s="2669" t="s">
        <v>4415</v>
      </c>
      <c r="D128" s="2669" t="s">
        <v>5059</v>
      </c>
      <c r="E128" s="2669" t="s">
        <v>5243</v>
      </c>
      <c r="F128" s="2669" t="s">
        <v>5244</v>
      </c>
      <c r="G128" s="2669" t="s">
        <v>5245</v>
      </c>
      <c r="H128" s="2675" t="s">
        <v>4946</v>
      </c>
      <c r="I128" s="2669" t="s">
        <v>4947</v>
      </c>
      <c r="J128" s="2670">
        <v>137.6</v>
      </c>
      <c r="K128" s="2670">
        <v>0</v>
      </c>
      <c r="L128" s="66">
        <v>137.6</v>
      </c>
      <c r="M128" s="183">
        <v>137.6</v>
      </c>
    </row>
    <row r="129" spans="1:13">
      <c r="A129" s="2673">
        <v>44309</v>
      </c>
      <c r="B129" s="2669"/>
      <c r="C129" s="2669" t="s">
        <v>4415</v>
      </c>
      <c r="D129" s="2669" t="s">
        <v>5059</v>
      </c>
      <c r="E129" s="2669" t="s">
        <v>5243</v>
      </c>
      <c r="F129" s="2669" t="s">
        <v>5244</v>
      </c>
      <c r="G129" s="2669" t="s">
        <v>5245</v>
      </c>
      <c r="H129" s="2675" t="s">
        <v>5005</v>
      </c>
      <c r="I129" s="2669" t="s">
        <v>5097</v>
      </c>
      <c r="J129" s="2670">
        <v>0</v>
      </c>
      <c r="K129" s="2670">
        <v>0</v>
      </c>
      <c r="L129" s="183">
        <v>0</v>
      </c>
      <c r="M129" s="183">
        <v>0</v>
      </c>
    </row>
    <row r="130" spans="1:13">
      <c r="A130" s="2673">
        <v>44309</v>
      </c>
      <c r="B130" s="2669"/>
      <c r="C130" s="2669" t="s">
        <v>4415</v>
      </c>
      <c r="D130" s="2669" t="s">
        <v>5059</v>
      </c>
      <c r="E130" s="2669" t="s">
        <v>5246</v>
      </c>
      <c r="F130" s="2669" t="s">
        <v>5247</v>
      </c>
      <c r="G130" s="2669" t="s">
        <v>5248</v>
      </c>
      <c r="H130" s="2675" t="s">
        <v>4946</v>
      </c>
      <c r="I130" s="2669" t="s">
        <v>4947</v>
      </c>
      <c r="J130" s="2670">
        <v>275.2</v>
      </c>
      <c r="K130" s="2670">
        <v>0</v>
      </c>
      <c r="L130" s="66">
        <v>275.2</v>
      </c>
      <c r="M130" s="183">
        <v>275.2</v>
      </c>
    </row>
    <row r="131" spans="1:13">
      <c r="A131" s="2673">
        <v>44309</v>
      </c>
      <c r="B131" s="2669"/>
      <c r="C131" s="2669" t="s">
        <v>4415</v>
      </c>
      <c r="D131" s="2669" t="s">
        <v>5059</v>
      </c>
      <c r="E131" s="2669" t="s">
        <v>5246</v>
      </c>
      <c r="F131" s="2669" t="s">
        <v>5247</v>
      </c>
      <c r="G131" s="2669" t="s">
        <v>5248</v>
      </c>
      <c r="H131" s="2675" t="s">
        <v>5005</v>
      </c>
      <c r="I131" s="2669" t="s">
        <v>5097</v>
      </c>
      <c r="J131" s="2670">
        <v>0</v>
      </c>
      <c r="K131" s="2670">
        <v>0</v>
      </c>
      <c r="L131" s="183">
        <v>0</v>
      </c>
      <c r="M131" s="183">
        <v>0</v>
      </c>
    </row>
    <row r="132" spans="1:13">
      <c r="A132" s="2673">
        <v>44312</v>
      </c>
      <c r="B132" s="2669"/>
      <c r="C132" s="2669" t="s">
        <v>4415</v>
      </c>
      <c r="D132" s="2669" t="s">
        <v>5059</v>
      </c>
      <c r="E132" s="2669" t="s">
        <v>5249</v>
      </c>
      <c r="F132" s="2669" t="s">
        <v>5250</v>
      </c>
      <c r="G132" s="2669" t="s">
        <v>5251</v>
      </c>
      <c r="H132" s="2675" t="s">
        <v>4946</v>
      </c>
      <c r="I132" s="2669" t="s">
        <v>4947</v>
      </c>
      <c r="J132" s="2670">
        <v>413.34</v>
      </c>
      <c r="K132" s="2670">
        <v>0</v>
      </c>
      <c r="L132" s="66">
        <v>413.34</v>
      </c>
      <c r="M132" s="183">
        <v>413.34</v>
      </c>
    </row>
    <row r="133" spans="1:13">
      <c r="A133" s="2673">
        <v>44312</v>
      </c>
      <c r="B133" s="2669"/>
      <c r="C133" s="2669" t="s">
        <v>4415</v>
      </c>
      <c r="D133" s="2669" t="s">
        <v>5059</v>
      </c>
      <c r="E133" s="2669" t="s">
        <v>5249</v>
      </c>
      <c r="F133" s="2669" t="s">
        <v>5250</v>
      </c>
      <c r="G133" s="2669" t="s">
        <v>5251</v>
      </c>
      <c r="H133" s="2675" t="s">
        <v>5005</v>
      </c>
      <c r="I133" s="2669" t="s">
        <v>4921</v>
      </c>
      <c r="J133" s="2670">
        <v>49.6</v>
      </c>
      <c r="K133" s="2670">
        <v>0</v>
      </c>
      <c r="L133" s="183">
        <v>49.6</v>
      </c>
      <c r="M133" s="183">
        <v>462.94</v>
      </c>
    </row>
    <row r="134" spans="1:13">
      <c r="A134" s="2673">
        <v>44315</v>
      </c>
      <c r="B134" s="2669"/>
      <c r="C134" s="2669" t="s">
        <v>4415</v>
      </c>
      <c r="D134" s="2669" t="s">
        <v>5059</v>
      </c>
      <c r="E134" s="2669" t="s">
        <v>5252</v>
      </c>
      <c r="F134" s="2669" t="s">
        <v>5253</v>
      </c>
      <c r="G134" s="2669" t="s">
        <v>5254</v>
      </c>
      <c r="H134" s="2675" t="s">
        <v>4951</v>
      </c>
      <c r="I134" s="2669" t="s">
        <v>4952</v>
      </c>
      <c r="J134" s="2670">
        <v>1897.76</v>
      </c>
      <c r="K134" s="2670">
        <v>0</v>
      </c>
      <c r="L134" s="66">
        <v>1897.76</v>
      </c>
      <c r="M134" s="183">
        <v>1897.76</v>
      </c>
    </row>
    <row r="135" spans="1:13">
      <c r="A135" s="2673">
        <v>44315</v>
      </c>
      <c r="B135" s="2669"/>
      <c r="C135" s="2669" t="s">
        <v>4415</v>
      </c>
      <c r="D135" s="2669" t="s">
        <v>5059</v>
      </c>
      <c r="E135" s="2669" t="s">
        <v>5252</v>
      </c>
      <c r="F135" s="2669" t="s">
        <v>5253</v>
      </c>
      <c r="G135" s="2669" t="s">
        <v>5254</v>
      </c>
      <c r="H135" s="2675" t="s">
        <v>5005</v>
      </c>
      <c r="I135" s="2669" t="s">
        <v>4921</v>
      </c>
      <c r="J135" s="2670">
        <v>227.73</v>
      </c>
      <c r="K135" s="2670">
        <v>0</v>
      </c>
      <c r="L135" s="183">
        <v>227.73</v>
      </c>
      <c r="M135" s="183">
        <v>2125.4899999999998</v>
      </c>
    </row>
    <row r="136" spans="1:13">
      <c r="A136" s="2673">
        <v>44315</v>
      </c>
      <c r="B136" s="2669"/>
      <c r="C136" s="2669" t="s">
        <v>4415</v>
      </c>
      <c r="D136" s="2669" t="s">
        <v>5059</v>
      </c>
      <c r="E136" s="2669" t="s">
        <v>5252</v>
      </c>
      <c r="F136" s="2669" t="s">
        <v>5253</v>
      </c>
      <c r="G136" s="2669" t="s">
        <v>5254</v>
      </c>
      <c r="H136" s="2675" t="s">
        <v>4951</v>
      </c>
      <c r="I136" s="2669" t="s">
        <v>4952</v>
      </c>
      <c r="J136" s="2670">
        <v>52</v>
      </c>
      <c r="K136" s="2670">
        <v>0</v>
      </c>
      <c r="L136" s="66">
        <v>52</v>
      </c>
      <c r="M136" s="183">
        <v>2177.4899999999998</v>
      </c>
    </row>
    <row r="137" spans="1:13">
      <c r="A137" s="2673">
        <v>44315</v>
      </c>
      <c r="B137" s="2669"/>
      <c r="C137" s="2669" t="s">
        <v>4415</v>
      </c>
      <c r="D137" s="2669" t="s">
        <v>5059</v>
      </c>
      <c r="E137" s="2669" t="s">
        <v>5255</v>
      </c>
      <c r="F137" s="2669" t="s">
        <v>5256</v>
      </c>
      <c r="G137" s="2669" t="s">
        <v>5257</v>
      </c>
      <c r="H137" s="2675" t="s">
        <v>4946</v>
      </c>
      <c r="I137" s="2669" t="s">
        <v>4947</v>
      </c>
      <c r="J137" s="2670">
        <v>46.95</v>
      </c>
      <c r="K137" s="2670">
        <v>0</v>
      </c>
      <c r="L137" s="66">
        <v>46.95</v>
      </c>
      <c r="M137" s="183">
        <v>46.95</v>
      </c>
    </row>
    <row r="138" spans="1:13">
      <c r="A138" s="2673">
        <v>44315</v>
      </c>
      <c r="B138" s="2669"/>
      <c r="C138" s="2669" t="s">
        <v>4415</v>
      </c>
      <c r="D138" s="2669" t="s">
        <v>5059</v>
      </c>
      <c r="E138" s="2669" t="s">
        <v>5255</v>
      </c>
      <c r="F138" s="2669" t="s">
        <v>5256</v>
      </c>
      <c r="G138" s="2669" t="s">
        <v>5257</v>
      </c>
      <c r="H138" s="2675" t="s">
        <v>5005</v>
      </c>
      <c r="I138" s="2669" t="s">
        <v>5097</v>
      </c>
      <c r="J138" s="2670">
        <v>0</v>
      </c>
      <c r="K138" s="2670">
        <v>0</v>
      </c>
      <c r="L138" s="183">
        <v>0</v>
      </c>
      <c r="M138" s="183">
        <v>0</v>
      </c>
    </row>
    <row r="139" spans="1:13">
      <c r="A139" s="2673">
        <v>44315</v>
      </c>
      <c r="B139" s="2669"/>
      <c r="C139" s="2669" t="s">
        <v>4415</v>
      </c>
      <c r="D139" s="2669" t="s">
        <v>5059</v>
      </c>
      <c r="E139" s="2669" t="s">
        <v>5258</v>
      </c>
      <c r="F139" s="2669" t="s">
        <v>5259</v>
      </c>
      <c r="G139" s="2669" t="s">
        <v>5260</v>
      </c>
      <c r="H139" s="2675" t="s">
        <v>4965</v>
      </c>
      <c r="I139" s="2669" t="s">
        <v>4966</v>
      </c>
      <c r="J139" s="2670">
        <v>440</v>
      </c>
      <c r="K139" s="2670">
        <v>0</v>
      </c>
      <c r="L139" s="66">
        <v>440</v>
      </c>
      <c r="M139" s="183">
        <v>440</v>
      </c>
    </row>
    <row r="140" spans="1:13">
      <c r="A140" s="2673">
        <v>44315</v>
      </c>
      <c r="B140" s="2669"/>
      <c r="C140" s="2669" t="s">
        <v>4415</v>
      </c>
      <c r="D140" s="2669" t="s">
        <v>5059</v>
      </c>
      <c r="E140" s="2669" t="s">
        <v>5258</v>
      </c>
      <c r="F140" s="2669" t="s">
        <v>5259</v>
      </c>
      <c r="G140" s="2669" t="s">
        <v>5260</v>
      </c>
      <c r="H140" s="2675" t="s">
        <v>5005</v>
      </c>
      <c r="I140" s="2669" t="s">
        <v>5097</v>
      </c>
      <c r="J140" s="2670">
        <v>0</v>
      </c>
      <c r="K140" s="2670">
        <v>0</v>
      </c>
      <c r="L140" s="183">
        <v>0</v>
      </c>
      <c r="M140" s="183">
        <v>0</v>
      </c>
    </row>
    <row r="141" spans="1:13">
      <c r="A141" s="2673">
        <v>44315</v>
      </c>
      <c r="B141" s="2669"/>
      <c r="C141" s="2669" t="s">
        <v>4415</v>
      </c>
      <c r="D141" s="2669" t="s">
        <v>5059</v>
      </c>
      <c r="E141" s="2669" t="s">
        <v>5261</v>
      </c>
      <c r="F141" s="2669" t="s">
        <v>5262</v>
      </c>
      <c r="G141" s="2669" t="s">
        <v>5263</v>
      </c>
      <c r="H141" s="2675" t="s">
        <v>4946</v>
      </c>
      <c r="I141" s="2669" t="s">
        <v>4947</v>
      </c>
      <c r="J141" s="2670">
        <v>275.2</v>
      </c>
      <c r="K141" s="2670">
        <v>0</v>
      </c>
      <c r="L141" s="66">
        <v>275.2</v>
      </c>
      <c r="M141" s="183">
        <v>275.2</v>
      </c>
    </row>
    <row r="142" spans="1:13">
      <c r="A142" s="2673">
        <v>44315</v>
      </c>
      <c r="B142" s="2669"/>
      <c r="C142" s="2669" t="s">
        <v>4415</v>
      </c>
      <c r="D142" s="2669" t="s">
        <v>5059</v>
      </c>
      <c r="E142" s="2669" t="s">
        <v>5261</v>
      </c>
      <c r="F142" s="2669" t="s">
        <v>5262</v>
      </c>
      <c r="G142" s="2669" t="s">
        <v>5263</v>
      </c>
      <c r="H142" s="2675" t="s">
        <v>5005</v>
      </c>
      <c r="I142" s="2669" t="s">
        <v>5097</v>
      </c>
      <c r="J142" s="2670">
        <v>0</v>
      </c>
      <c r="K142" s="2670">
        <v>0</v>
      </c>
      <c r="L142" s="183">
        <v>0</v>
      </c>
      <c r="M142" s="183">
        <v>0</v>
      </c>
    </row>
    <row r="143" spans="1:13">
      <c r="A143" s="2673">
        <v>44315</v>
      </c>
      <c r="B143" s="2669"/>
      <c r="C143" s="2669" t="s">
        <v>5073</v>
      </c>
      <c r="D143" s="2669" t="s">
        <v>5074</v>
      </c>
      <c r="E143" s="2669" t="s">
        <v>5264</v>
      </c>
      <c r="F143" s="2669" t="s">
        <v>5265</v>
      </c>
      <c r="G143" s="2669" t="s">
        <v>5266</v>
      </c>
      <c r="H143" s="2675" t="s">
        <v>4993</v>
      </c>
      <c r="I143" s="2669" t="s">
        <v>4994</v>
      </c>
      <c r="J143" s="2670">
        <v>7.2</v>
      </c>
      <c r="K143" s="2670">
        <v>0</v>
      </c>
      <c r="L143" s="66">
        <v>7.2</v>
      </c>
      <c r="M143" s="183">
        <v>7.2</v>
      </c>
    </row>
    <row r="144" spans="1:13">
      <c r="A144" s="2673">
        <v>44316</v>
      </c>
      <c r="B144" s="2669"/>
      <c r="C144" s="2669" t="s">
        <v>4415</v>
      </c>
      <c r="D144" s="2669" t="s">
        <v>5059</v>
      </c>
      <c r="E144" s="2669" t="s">
        <v>5267</v>
      </c>
      <c r="F144" s="2669" t="s">
        <v>5268</v>
      </c>
      <c r="G144" s="2669" t="s">
        <v>5269</v>
      </c>
      <c r="H144" s="2675" t="s">
        <v>4946</v>
      </c>
      <c r="I144" s="2669" t="s">
        <v>4947</v>
      </c>
      <c r="J144" s="2670">
        <v>26</v>
      </c>
      <c r="K144" s="2670">
        <v>0</v>
      </c>
      <c r="L144" s="66">
        <v>26</v>
      </c>
      <c r="M144" s="183">
        <v>26</v>
      </c>
    </row>
    <row r="145" spans="1:13">
      <c r="A145" s="2673">
        <v>44316</v>
      </c>
      <c r="B145" s="2669"/>
      <c r="C145" s="2669" t="s">
        <v>4415</v>
      </c>
      <c r="D145" s="2669" t="s">
        <v>5059</v>
      </c>
      <c r="E145" s="2669" t="s">
        <v>5267</v>
      </c>
      <c r="F145" s="2669" t="s">
        <v>5268</v>
      </c>
      <c r="G145" s="2669" t="s">
        <v>5269</v>
      </c>
      <c r="H145" s="2675" t="s">
        <v>5005</v>
      </c>
      <c r="I145" s="2669" t="s">
        <v>5097</v>
      </c>
      <c r="J145" s="2670">
        <v>0</v>
      </c>
      <c r="K145" s="2670">
        <v>0</v>
      </c>
      <c r="L145" s="183">
        <v>0</v>
      </c>
      <c r="M145" s="183">
        <v>0</v>
      </c>
    </row>
    <row r="146" spans="1:13">
      <c r="A146" s="2673">
        <v>44326</v>
      </c>
      <c r="B146" s="2669"/>
      <c r="C146" s="2669" t="s">
        <v>4415</v>
      </c>
      <c r="D146" s="2669" t="s">
        <v>5059</v>
      </c>
      <c r="E146" s="2669" t="s">
        <v>5270</v>
      </c>
      <c r="F146" s="2669" t="s">
        <v>5271</v>
      </c>
      <c r="G146" s="2669" t="s">
        <v>5272</v>
      </c>
      <c r="H146" s="2675" t="s">
        <v>4989</v>
      </c>
      <c r="I146" s="2669" t="s">
        <v>4990</v>
      </c>
      <c r="J146" s="2670">
        <v>17378.72</v>
      </c>
      <c r="K146" s="2670">
        <v>0</v>
      </c>
      <c r="L146" s="66">
        <v>17378.72</v>
      </c>
      <c r="M146" s="183">
        <v>17378.72</v>
      </c>
    </row>
    <row r="147" spans="1:13">
      <c r="A147" s="2673">
        <v>44326</v>
      </c>
      <c r="B147" s="2669"/>
      <c r="C147" s="2669" t="s">
        <v>4415</v>
      </c>
      <c r="D147" s="2669" t="s">
        <v>5059</v>
      </c>
      <c r="E147" s="2669" t="s">
        <v>5270</v>
      </c>
      <c r="F147" s="2669" t="s">
        <v>5271</v>
      </c>
      <c r="G147" s="2669" t="s">
        <v>5272</v>
      </c>
      <c r="H147" s="2675" t="s">
        <v>5005</v>
      </c>
      <c r="I147" s="2669" t="s">
        <v>4921</v>
      </c>
      <c r="J147" s="2670">
        <v>2085.4499999999998</v>
      </c>
      <c r="K147" s="2670">
        <v>0</v>
      </c>
      <c r="L147" s="183">
        <v>2085.4499999999998</v>
      </c>
      <c r="M147" s="183">
        <v>19464.170000000002</v>
      </c>
    </row>
    <row r="148" spans="1:13">
      <c r="A148" s="2673">
        <v>44326</v>
      </c>
      <c r="B148" s="2669"/>
      <c r="C148" s="2669" t="s">
        <v>4415</v>
      </c>
      <c r="D148" s="2669" t="s">
        <v>5059</v>
      </c>
      <c r="E148" s="2669" t="s">
        <v>5273</v>
      </c>
      <c r="F148" s="2669" t="s">
        <v>5274</v>
      </c>
      <c r="G148" s="2669" t="s">
        <v>5275</v>
      </c>
      <c r="H148" s="2675" t="s">
        <v>4989</v>
      </c>
      <c r="I148" s="2669" t="s">
        <v>4990</v>
      </c>
      <c r="J148" s="2670">
        <v>2886.84</v>
      </c>
      <c r="K148" s="2670">
        <v>0</v>
      </c>
      <c r="L148" s="66">
        <v>2886.84</v>
      </c>
      <c r="M148" s="183">
        <v>2886.84</v>
      </c>
    </row>
    <row r="149" spans="1:13">
      <c r="A149" s="2673">
        <v>44326</v>
      </c>
      <c r="B149" s="2669"/>
      <c r="C149" s="2669" t="s">
        <v>4415</v>
      </c>
      <c r="D149" s="2669" t="s">
        <v>5059</v>
      </c>
      <c r="E149" s="2669" t="s">
        <v>5273</v>
      </c>
      <c r="F149" s="2669" t="s">
        <v>5274</v>
      </c>
      <c r="G149" s="2669" t="s">
        <v>5275</v>
      </c>
      <c r="H149" s="2675" t="s">
        <v>5005</v>
      </c>
      <c r="I149" s="2669" t="s">
        <v>4921</v>
      </c>
      <c r="J149" s="183">
        <v>346.42</v>
      </c>
      <c r="K149" s="2670">
        <v>0</v>
      </c>
      <c r="L149" s="183">
        <v>346.42</v>
      </c>
      <c r="M149" s="183">
        <v>3233.26</v>
      </c>
    </row>
    <row r="150" spans="1:13">
      <c r="A150" s="2673">
        <v>44326</v>
      </c>
      <c r="B150" s="2669"/>
      <c r="C150" s="2669" t="s">
        <v>4415</v>
      </c>
      <c r="D150" s="2669" t="s">
        <v>5059</v>
      </c>
      <c r="E150" s="2669" t="s">
        <v>5276</v>
      </c>
      <c r="F150" s="2669" t="s">
        <v>5277</v>
      </c>
      <c r="G150" s="2669" t="s">
        <v>5200</v>
      </c>
      <c r="H150" s="2675" t="s">
        <v>5005</v>
      </c>
      <c r="I150" s="2669" t="s">
        <v>4921</v>
      </c>
      <c r="J150" s="2670"/>
      <c r="K150" s="2670">
        <v>0</v>
      </c>
      <c r="L150" s="183"/>
      <c r="M150" s="183">
        <v>13472.6</v>
      </c>
    </row>
    <row r="151" spans="1:13">
      <c r="A151" s="2673">
        <v>44216</v>
      </c>
      <c r="H151" s="2674" t="s">
        <v>4875</v>
      </c>
      <c r="L151" s="66"/>
    </row>
    <row r="152" spans="1:13">
      <c r="L152" s="66"/>
    </row>
    <row r="153" spans="1:13">
      <c r="J153">
        <f>SUBTOTAL(9,J19:J152)</f>
        <v>99073.79</v>
      </c>
      <c r="L153" s="66">
        <f>SUM(L2:L152)</f>
        <v>379496.3800000003</v>
      </c>
    </row>
    <row r="154" spans="1:13">
      <c r="L154" s="66">
        <v>396198</v>
      </c>
    </row>
    <row r="155" spans="1:13">
      <c r="J155" s="285">
        <f>+J153-L153</f>
        <v>-280422.59000000032</v>
      </c>
      <c r="L155" s="66">
        <f>+L153-L154</f>
        <v>-16701.619999999704</v>
      </c>
    </row>
    <row r="157" spans="1:13">
      <c r="J157">
        <f>+'5 PG101'!L48</f>
        <v>0</v>
      </c>
    </row>
    <row r="158" spans="1:13">
      <c r="J158" s="183">
        <f>+J157+J149</f>
        <v>346.42</v>
      </c>
    </row>
  </sheetData>
  <autoFilter ref="C5:M151" xr:uid="{D33E6599-E6CA-4446-9AEF-2C452952BCE4}"/>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1A0-3BE8-4F6C-8D82-534CEF68FCCD}">
  <dimension ref="A1:D949"/>
  <sheetViews>
    <sheetView workbookViewId="0"/>
  </sheetViews>
  <sheetFormatPr baseColWidth="10" defaultRowHeight="12.75"/>
  <cols>
    <col min="2" max="2" width="15" customWidth="1"/>
    <col min="3" max="3" width="64.5703125" customWidth="1"/>
    <col min="4" max="4" width="12" style="66" bestFit="1" customWidth="1"/>
  </cols>
  <sheetData>
    <row r="1" spans="1:4" ht="15.75">
      <c r="B1" s="2671" t="s">
        <v>5442</v>
      </c>
      <c r="C1" s="2671" t="s">
        <v>5034</v>
      </c>
    </row>
    <row r="2" spans="1:4" ht="15.75">
      <c r="B2" s="2671" t="s">
        <v>5443</v>
      </c>
      <c r="C2" s="2671" t="s">
        <v>5444</v>
      </c>
    </row>
    <row r="3" spans="1:4" ht="15.75">
      <c r="B3" s="2672" t="s">
        <v>5445</v>
      </c>
      <c r="C3" s="2672" t="s">
        <v>5446</v>
      </c>
    </row>
    <row r="4" spans="1:4" ht="15.75">
      <c r="B4" s="2469" t="s">
        <v>5447</v>
      </c>
      <c r="C4" s="2469" t="s">
        <v>5448</v>
      </c>
    </row>
    <row r="5" spans="1:4" ht="15.75">
      <c r="B5" s="2469"/>
      <c r="C5" s="2469"/>
    </row>
    <row r="6" spans="1:4" ht="15.75">
      <c r="B6" s="2469"/>
      <c r="C6" s="2469" t="s">
        <v>5449</v>
      </c>
    </row>
    <row r="7" spans="1:4" ht="15.75">
      <c r="B7" s="2469" t="s">
        <v>5450</v>
      </c>
      <c r="C7" s="2469" t="s">
        <v>5451</v>
      </c>
      <c r="D7" s="66" t="s">
        <v>14</v>
      </c>
    </row>
    <row r="8" spans="1:4" ht="15.75">
      <c r="A8">
        <v>311</v>
      </c>
      <c r="B8" s="2469">
        <v>1</v>
      </c>
      <c r="C8" s="2469" t="s">
        <v>675</v>
      </c>
      <c r="D8" s="66">
        <v>0</v>
      </c>
    </row>
    <row r="9" spans="1:4" ht="15">
      <c r="A9">
        <v>0</v>
      </c>
      <c r="B9" s="2470">
        <v>1.01</v>
      </c>
      <c r="C9" s="2470" t="s">
        <v>4927</v>
      </c>
      <c r="D9" s="66">
        <v>0</v>
      </c>
    </row>
    <row r="10" spans="1:4" ht="15">
      <c r="A10">
        <v>0</v>
      </c>
      <c r="B10" s="2470" t="s">
        <v>5452</v>
      </c>
      <c r="C10" s="2470" t="s">
        <v>4928</v>
      </c>
      <c r="D10" s="66">
        <v>0</v>
      </c>
    </row>
    <row r="11" spans="1:4" ht="15">
      <c r="A11">
        <v>0</v>
      </c>
      <c r="B11" s="2470" t="s">
        <v>5453</v>
      </c>
      <c r="C11" s="2470" t="s">
        <v>4929</v>
      </c>
      <c r="D11" s="66">
        <v>0</v>
      </c>
    </row>
    <row r="12" spans="1:4" ht="15">
      <c r="A12">
        <v>0</v>
      </c>
      <c r="B12" s="2470" t="s">
        <v>5454</v>
      </c>
      <c r="C12" s="2470" t="s">
        <v>4930</v>
      </c>
      <c r="D12" s="66">
        <v>0</v>
      </c>
    </row>
    <row r="13" spans="1:4" ht="15">
      <c r="A13">
        <v>311</v>
      </c>
      <c r="B13" s="2470" t="s">
        <v>5455</v>
      </c>
      <c r="C13" s="2470" t="s">
        <v>5456</v>
      </c>
      <c r="D13" s="66">
        <v>0</v>
      </c>
    </row>
    <row r="14" spans="1:4" ht="15.75">
      <c r="A14">
        <v>0</v>
      </c>
      <c r="B14" s="2469" t="s">
        <v>5457</v>
      </c>
      <c r="C14" s="2469" t="s">
        <v>5458</v>
      </c>
      <c r="D14" s="66">
        <v>0</v>
      </c>
    </row>
    <row r="15" spans="1:4" ht="15">
      <c r="A15">
        <v>0</v>
      </c>
      <c r="B15" s="2470" t="s">
        <v>5459</v>
      </c>
      <c r="C15" s="2470" t="s">
        <v>5460</v>
      </c>
      <c r="D15" s="66">
        <v>0</v>
      </c>
    </row>
    <row r="16" spans="1:4" ht="15">
      <c r="A16">
        <v>0</v>
      </c>
      <c r="B16" s="2470" t="s">
        <v>5461</v>
      </c>
      <c r="C16" s="2470" t="s">
        <v>5460</v>
      </c>
      <c r="D16" s="66">
        <v>0</v>
      </c>
    </row>
    <row r="17" spans="1:4" ht="15">
      <c r="A17">
        <v>0</v>
      </c>
      <c r="B17" s="2470" t="s">
        <v>5349</v>
      </c>
      <c r="C17" s="2470" t="s">
        <v>4931</v>
      </c>
      <c r="D17" s="66">
        <v>0</v>
      </c>
    </row>
    <row r="18" spans="1:4" ht="15.75">
      <c r="A18">
        <v>0</v>
      </c>
      <c r="B18" s="2469" t="s">
        <v>5462</v>
      </c>
      <c r="C18" s="2469" t="s">
        <v>5463</v>
      </c>
      <c r="D18" s="66">
        <v>0</v>
      </c>
    </row>
    <row r="19" spans="1:4" ht="15">
      <c r="A19">
        <v>0</v>
      </c>
      <c r="B19" s="2470" t="s">
        <v>5464</v>
      </c>
      <c r="C19" s="2470" t="s">
        <v>5465</v>
      </c>
      <c r="D19" s="66">
        <v>0</v>
      </c>
    </row>
    <row r="20" spans="1:4" ht="15">
      <c r="A20">
        <v>0</v>
      </c>
      <c r="B20" s="2470" t="s">
        <v>5466</v>
      </c>
      <c r="C20" s="2470" t="s">
        <v>5467</v>
      </c>
      <c r="D20" s="66">
        <v>0</v>
      </c>
    </row>
    <row r="21" spans="1:4" ht="15">
      <c r="A21">
        <v>0</v>
      </c>
      <c r="B21" s="2470" t="s">
        <v>5468</v>
      </c>
      <c r="C21" s="2470" t="s">
        <v>5469</v>
      </c>
      <c r="D21" s="66">
        <v>0</v>
      </c>
    </row>
    <row r="22" spans="1:4" ht="15">
      <c r="A22">
        <v>0</v>
      </c>
      <c r="B22" s="2470" t="s">
        <v>5470</v>
      </c>
      <c r="C22" s="2470" t="s">
        <v>5471</v>
      </c>
      <c r="D22" s="66">
        <v>0</v>
      </c>
    </row>
    <row r="23" spans="1:4" ht="15.75">
      <c r="A23">
        <v>0</v>
      </c>
      <c r="B23" s="2469" t="s">
        <v>5472</v>
      </c>
      <c r="C23" s="2469" t="s">
        <v>5473</v>
      </c>
      <c r="D23" s="66">
        <v>0</v>
      </c>
    </row>
    <row r="24" spans="1:4" ht="15">
      <c r="A24">
        <v>0</v>
      </c>
      <c r="B24" s="2470" t="s">
        <v>5474</v>
      </c>
      <c r="C24" s="2470" t="s">
        <v>5475</v>
      </c>
      <c r="D24" s="66">
        <v>0</v>
      </c>
    </row>
    <row r="25" spans="1:4" ht="15">
      <c r="A25">
        <v>0</v>
      </c>
      <c r="B25" s="2470" t="s">
        <v>5476</v>
      </c>
      <c r="C25" s="2470" t="s">
        <v>5477</v>
      </c>
      <c r="D25" s="66">
        <v>0</v>
      </c>
    </row>
    <row r="26" spans="1:4" ht="15">
      <c r="A26">
        <v>0</v>
      </c>
      <c r="B26" s="2470" t="s">
        <v>5478</v>
      </c>
      <c r="C26" s="2470" t="s">
        <v>5479</v>
      </c>
      <c r="D26" s="66">
        <v>0</v>
      </c>
    </row>
    <row r="27" spans="1:4" ht="15">
      <c r="A27">
        <v>0</v>
      </c>
      <c r="B27" s="2470" t="s">
        <v>5480</v>
      </c>
      <c r="C27" s="2470" t="s">
        <v>5481</v>
      </c>
      <c r="D27" s="66">
        <v>0</v>
      </c>
    </row>
    <row r="28" spans="1:4" ht="15.75">
      <c r="A28">
        <v>0</v>
      </c>
      <c r="B28" s="2469" t="s">
        <v>5482</v>
      </c>
      <c r="C28" s="2469" t="s">
        <v>5483</v>
      </c>
      <c r="D28" s="66">
        <v>0</v>
      </c>
    </row>
    <row r="29" spans="1:4" ht="15">
      <c r="A29">
        <v>0</v>
      </c>
      <c r="B29" s="2470" t="s">
        <v>5484</v>
      </c>
      <c r="C29" s="2470" t="s">
        <v>5485</v>
      </c>
      <c r="D29" s="66">
        <v>0</v>
      </c>
    </row>
    <row r="30" spans="1:4" ht="15">
      <c r="A30">
        <v>0</v>
      </c>
      <c r="B30" s="2470" t="s">
        <v>5486</v>
      </c>
      <c r="C30" s="2470" t="s">
        <v>5487</v>
      </c>
      <c r="D30" s="66">
        <v>0</v>
      </c>
    </row>
    <row r="31" spans="1:4" ht="15">
      <c r="A31">
        <v>0</v>
      </c>
      <c r="B31" s="2470" t="s">
        <v>5488</v>
      </c>
      <c r="C31" s="2470" t="s">
        <v>5489</v>
      </c>
      <c r="D31" s="66">
        <v>0</v>
      </c>
    </row>
    <row r="32" spans="1:4" ht="15">
      <c r="A32">
        <v>0</v>
      </c>
      <c r="B32" s="2470" t="s">
        <v>5490</v>
      </c>
      <c r="C32" s="2470" t="s">
        <v>5491</v>
      </c>
      <c r="D32" s="66">
        <v>0</v>
      </c>
    </row>
    <row r="33" spans="1:4" ht="15.75">
      <c r="A33">
        <v>0</v>
      </c>
      <c r="B33" s="2469" t="s">
        <v>5492</v>
      </c>
      <c r="C33" s="2469" t="s">
        <v>5493</v>
      </c>
      <c r="D33" s="66">
        <v>0</v>
      </c>
    </row>
    <row r="34" spans="1:4" ht="15">
      <c r="A34">
        <v>0</v>
      </c>
      <c r="B34" s="2470" t="s">
        <v>5494</v>
      </c>
      <c r="C34" s="2470" t="s">
        <v>5495</v>
      </c>
      <c r="D34" s="66">
        <v>0</v>
      </c>
    </row>
    <row r="35" spans="1:4" ht="15">
      <c r="A35">
        <v>0</v>
      </c>
      <c r="B35" s="2470" t="s">
        <v>5496</v>
      </c>
      <c r="C35" s="2470" t="s">
        <v>5497</v>
      </c>
      <c r="D35" s="66">
        <v>0</v>
      </c>
    </row>
    <row r="36" spans="1:4" ht="15.75">
      <c r="A36">
        <v>311</v>
      </c>
      <c r="B36" s="2469" t="s">
        <v>5498</v>
      </c>
      <c r="C36" s="2469" t="s">
        <v>5499</v>
      </c>
      <c r="D36" s="66">
        <v>0</v>
      </c>
    </row>
    <row r="37" spans="1:4" ht="15.75">
      <c r="A37">
        <v>311</v>
      </c>
      <c r="B37" s="2469" t="s">
        <v>5500</v>
      </c>
      <c r="C37" s="2469" t="s">
        <v>5501</v>
      </c>
      <c r="D37" s="66">
        <v>0</v>
      </c>
    </row>
    <row r="38" spans="1:4" ht="15">
      <c r="A38">
        <v>311</v>
      </c>
      <c r="B38" s="2470" t="s">
        <v>5502</v>
      </c>
      <c r="C38" s="2470" t="s">
        <v>5503</v>
      </c>
      <c r="D38" s="66">
        <v>0</v>
      </c>
    </row>
    <row r="39" spans="1:4" ht="15">
      <c r="A39">
        <v>0</v>
      </c>
      <c r="B39" s="2470" t="s">
        <v>5504</v>
      </c>
      <c r="C39" s="2470" t="s">
        <v>5505</v>
      </c>
      <c r="D39" s="66">
        <v>0</v>
      </c>
    </row>
    <row r="40" spans="1:4" ht="15">
      <c r="A40">
        <v>0</v>
      </c>
      <c r="B40" s="2470" t="s">
        <v>5506</v>
      </c>
      <c r="C40" s="2470" t="s">
        <v>4932</v>
      </c>
      <c r="D40" s="66">
        <v>0</v>
      </c>
    </row>
    <row r="41" spans="1:4" ht="15">
      <c r="A41">
        <v>0</v>
      </c>
      <c r="B41" s="2470" t="s">
        <v>5370</v>
      </c>
      <c r="C41" s="2470" t="s">
        <v>4933</v>
      </c>
      <c r="D41" s="66">
        <v>0</v>
      </c>
    </row>
    <row r="42" spans="1:4" ht="15">
      <c r="A42">
        <v>0</v>
      </c>
      <c r="B42" s="2470" t="s">
        <v>5297</v>
      </c>
      <c r="C42" s="2470" t="s">
        <v>4934</v>
      </c>
      <c r="D42" s="66">
        <v>0</v>
      </c>
    </row>
    <row r="43" spans="1:4" ht="15.75">
      <c r="A43">
        <v>0</v>
      </c>
      <c r="B43" s="2469" t="s">
        <v>5507</v>
      </c>
      <c r="C43" s="2469" t="s">
        <v>5508</v>
      </c>
      <c r="D43" s="66">
        <v>0</v>
      </c>
    </row>
    <row r="44" spans="1:4" ht="15.75">
      <c r="A44">
        <v>311</v>
      </c>
      <c r="B44" s="2469" t="s">
        <v>5509</v>
      </c>
      <c r="C44" s="2469" t="s">
        <v>5510</v>
      </c>
      <c r="D44" s="66">
        <v>0</v>
      </c>
    </row>
    <row r="45" spans="1:4" ht="15.75">
      <c r="A45">
        <v>0</v>
      </c>
      <c r="B45" s="2469" t="s">
        <v>5511</v>
      </c>
      <c r="C45" s="2469" t="s">
        <v>5512</v>
      </c>
      <c r="D45" s="66">
        <v>0</v>
      </c>
    </row>
    <row r="46" spans="1:4" ht="15">
      <c r="A46">
        <v>0</v>
      </c>
      <c r="B46" s="2470" t="s">
        <v>5513</v>
      </c>
      <c r="C46" s="2470" t="s">
        <v>5514</v>
      </c>
      <c r="D46" s="66">
        <v>0</v>
      </c>
    </row>
    <row r="47" spans="1:4" ht="15.75">
      <c r="A47">
        <v>0</v>
      </c>
      <c r="B47" s="2469" t="s">
        <v>5515</v>
      </c>
      <c r="C47" s="2469" t="s">
        <v>5516</v>
      </c>
      <c r="D47" s="66">
        <v>0</v>
      </c>
    </row>
    <row r="48" spans="1:4" ht="15">
      <c r="A48">
        <v>0</v>
      </c>
      <c r="B48" s="2470" t="s">
        <v>5517</v>
      </c>
      <c r="C48" s="2470" t="s">
        <v>5518</v>
      </c>
      <c r="D48" s="66">
        <v>0</v>
      </c>
    </row>
    <row r="49" spans="1:4" ht="15.75">
      <c r="A49">
        <v>0</v>
      </c>
      <c r="B49" s="2469" t="s">
        <v>5519</v>
      </c>
      <c r="C49" s="2469" t="s">
        <v>5520</v>
      </c>
      <c r="D49" s="66">
        <v>0</v>
      </c>
    </row>
    <row r="50" spans="1:4" ht="15">
      <c r="A50">
        <v>0</v>
      </c>
      <c r="B50" s="2470" t="s">
        <v>5521</v>
      </c>
      <c r="C50" s="2470" t="s">
        <v>4935</v>
      </c>
      <c r="D50" s="66">
        <v>0</v>
      </c>
    </row>
    <row r="51" spans="1:4" ht="15.75">
      <c r="A51">
        <v>0</v>
      </c>
      <c r="B51" s="2469" t="s">
        <v>5522</v>
      </c>
      <c r="C51" s="2469" t="s">
        <v>5523</v>
      </c>
      <c r="D51" s="66">
        <v>0</v>
      </c>
    </row>
    <row r="52" spans="1:4" ht="15">
      <c r="A52">
        <v>0</v>
      </c>
      <c r="B52" s="2470" t="s">
        <v>5524</v>
      </c>
      <c r="C52" s="2470" t="s">
        <v>5525</v>
      </c>
      <c r="D52" s="66">
        <v>0</v>
      </c>
    </row>
    <row r="53" spans="1:4" ht="15.75">
      <c r="A53">
        <v>311</v>
      </c>
      <c r="B53" s="2469" t="s">
        <v>5526</v>
      </c>
      <c r="C53" s="2469" t="s">
        <v>5527</v>
      </c>
      <c r="D53" s="66">
        <v>0</v>
      </c>
    </row>
    <row r="54" spans="1:4" ht="15.75">
      <c r="A54">
        <v>0</v>
      </c>
      <c r="B54" s="2469" t="s">
        <v>5528</v>
      </c>
      <c r="C54" s="2469" t="s">
        <v>5529</v>
      </c>
      <c r="D54" s="66">
        <v>0</v>
      </c>
    </row>
    <row r="55" spans="1:4" ht="15">
      <c r="A55">
        <v>0</v>
      </c>
      <c r="B55" s="2470" t="s">
        <v>5530</v>
      </c>
      <c r="C55" s="2470" t="s">
        <v>5531</v>
      </c>
      <c r="D55" s="66">
        <v>0</v>
      </c>
    </row>
    <row r="56" spans="1:4" ht="15">
      <c r="A56">
        <v>318</v>
      </c>
      <c r="B56" s="2470" t="s">
        <v>5532</v>
      </c>
      <c r="C56" s="2470" t="s">
        <v>5533</v>
      </c>
      <c r="D56" s="66">
        <v>0</v>
      </c>
    </row>
    <row r="57" spans="1:4" ht="15.75">
      <c r="A57">
        <v>0</v>
      </c>
      <c r="B57" s="2469" t="s">
        <v>5534</v>
      </c>
      <c r="C57" s="2469" t="s">
        <v>5535</v>
      </c>
      <c r="D57" s="66">
        <v>0</v>
      </c>
    </row>
    <row r="58" spans="1:4" ht="15">
      <c r="A58">
        <v>0</v>
      </c>
      <c r="B58" s="2470" t="s">
        <v>5536</v>
      </c>
      <c r="C58" s="2470" t="s">
        <v>5537</v>
      </c>
      <c r="D58" s="66">
        <v>0</v>
      </c>
    </row>
    <row r="59" spans="1:4" ht="15">
      <c r="A59">
        <v>0</v>
      </c>
      <c r="B59" s="2470" t="s">
        <v>5538</v>
      </c>
      <c r="C59" s="2470" t="s">
        <v>2172</v>
      </c>
      <c r="D59" s="66">
        <v>0</v>
      </c>
    </row>
    <row r="60" spans="1:4" ht="15">
      <c r="A60">
        <v>0</v>
      </c>
      <c r="B60" s="2470" t="s">
        <v>5539</v>
      </c>
      <c r="C60" s="2470" t="s">
        <v>5540</v>
      </c>
      <c r="D60" s="66">
        <v>0</v>
      </c>
    </row>
    <row r="61" spans="1:4" ht="15.75">
      <c r="A61">
        <v>0</v>
      </c>
      <c r="B61" s="2469" t="s">
        <v>5541</v>
      </c>
      <c r="C61" s="2469" t="s">
        <v>5542</v>
      </c>
      <c r="D61" s="66">
        <v>0</v>
      </c>
    </row>
    <row r="62" spans="1:4" ht="15">
      <c r="A62">
        <v>318</v>
      </c>
      <c r="B62" s="2470" t="s">
        <v>5350</v>
      </c>
      <c r="C62" s="2470" t="s">
        <v>5170</v>
      </c>
      <c r="D62" s="66">
        <v>0</v>
      </c>
    </row>
    <row r="63" spans="1:4" ht="15.75">
      <c r="A63">
        <v>0</v>
      </c>
      <c r="B63" s="2469" t="s">
        <v>5543</v>
      </c>
      <c r="C63" s="2469" t="s">
        <v>5544</v>
      </c>
      <c r="D63" s="66">
        <v>0</v>
      </c>
    </row>
    <row r="64" spans="1:4" ht="15">
      <c r="A64">
        <v>0</v>
      </c>
      <c r="B64" s="2470" t="s">
        <v>5545</v>
      </c>
      <c r="C64" s="2470" t="s">
        <v>5546</v>
      </c>
      <c r="D64" s="66">
        <v>0</v>
      </c>
    </row>
    <row r="65" spans="1:4" ht="15.75">
      <c r="A65">
        <v>318</v>
      </c>
      <c r="B65" s="2469" t="s">
        <v>5547</v>
      </c>
      <c r="C65" s="2469" t="s">
        <v>5548</v>
      </c>
      <c r="D65" s="66">
        <v>0</v>
      </c>
    </row>
    <row r="66" spans="1:4" ht="15.75">
      <c r="A66">
        <v>0</v>
      </c>
      <c r="B66" s="2469" t="s">
        <v>5549</v>
      </c>
      <c r="C66" s="2469" t="s">
        <v>5550</v>
      </c>
      <c r="D66" s="66">
        <v>0</v>
      </c>
    </row>
    <row r="67" spans="1:4" ht="15">
      <c r="A67">
        <v>318</v>
      </c>
      <c r="B67" s="2470" t="s">
        <v>5551</v>
      </c>
      <c r="C67" s="2470" t="s">
        <v>4936</v>
      </c>
      <c r="D67" s="66">
        <v>0</v>
      </c>
    </row>
    <row r="68" spans="1:4" ht="15">
      <c r="A68">
        <v>318</v>
      </c>
      <c r="B68" s="2470" t="s">
        <v>5306</v>
      </c>
      <c r="C68" s="2470" t="s">
        <v>4937</v>
      </c>
      <c r="D68" s="66">
        <v>0</v>
      </c>
    </row>
    <row r="69" spans="1:4" ht="15.75">
      <c r="A69">
        <v>0</v>
      </c>
      <c r="B69" s="2469" t="s">
        <v>5552</v>
      </c>
      <c r="C69" s="2469" t="s">
        <v>5553</v>
      </c>
      <c r="D69" s="66">
        <v>0</v>
      </c>
    </row>
    <row r="70" spans="1:4" ht="15.75">
      <c r="A70">
        <v>339</v>
      </c>
      <c r="B70" s="2469" t="s">
        <v>5554</v>
      </c>
      <c r="C70" s="2469" t="s">
        <v>5555</v>
      </c>
      <c r="D70" s="66">
        <v>0</v>
      </c>
    </row>
    <row r="71" spans="1:4" ht="15.75">
      <c r="A71">
        <v>0</v>
      </c>
      <c r="B71" s="2469" t="s">
        <v>5556</v>
      </c>
      <c r="C71" s="2469" t="s">
        <v>4938</v>
      </c>
      <c r="D71" s="66">
        <v>0</v>
      </c>
    </row>
    <row r="72" spans="1:4" ht="15.75">
      <c r="A72">
        <v>0</v>
      </c>
      <c r="B72" s="2469" t="s">
        <v>5557</v>
      </c>
      <c r="C72" s="2469" t="s">
        <v>4938</v>
      </c>
      <c r="D72" s="66">
        <v>0</v>
      </c>
    </row>
    <row r="73" spans="1:4" ht="15">
      <c r="A73">
        <v>0</v>
      </c>
      <c r="B73" s="2470" t="s">
        <v>5301</v>
      </c>
      <c r="C73" s="2470" t="s">
        <v>4939</v>
      </c>
      <c r="D73" s="66">
        <v>0</v>
      </c>
    </row>
    <row r="74" spans="1:4" ht="15.75">
      <c r="A74">
        <v>0</v>
      </c>
      <c r="B74" s="2469" t="s">
        <v>5302</v>
      </c>
      <c r="C74" s="2469" t="s">
        <v>5558</v>
      </c>
      <c r="D74" s="66">
        <v>0</v>
      </c>
    </row>
    <row r="75" spans="1:4" ht="15">
      <c r="A75">
        <v>0</v>
      </c>
      <c r="B75" s="2470" t="s">
        <v>5383</v>
      </c>
      <c r="C75" s="2470" t="s">
        <v>4704</v>
      </c>
      <c r="D75" s="66">
        <v>0</v>
      </c>
    </row>
    <row r="76" spans="1:4" ht="15.75">
      <c r="A76">
        <v>0</v>
      </c>
      <c r="B76" s="2469" t="s">
        <v>5393</v>
      </c>
      <c r="C76" s="2469" t="s">
        <v>4941</v>
      </c>
      <c r="D76" s="66">
        <v>0</v>
      </c>
    </row>
    <row r="77" spans="1:4" ht="15.75">
      <c r="A77">
        <v>0</v>
      </c>
      <c r="B77" s="2469" t="s">
        <v>5559</v>
      </c>
      <c r="C77" s="2469" t="s">
        <v>269</v>
      </c>
      <c r="D77" s="66">
        <v>0</v>
      </c>
    </row>
    <row r="78" spans="1:4" ht="15">
      <c r="A78">
        <v>0</v>
      </c>
      <c r="B78" s="2470" t="s">
        <v>5560</v>
      </c>
      <c r="C78" s="2470" t="s">
        <v>246</v>
      </c>
      <c r="D78" s="66">
        <v>0</v>
      </c>
    </row>
    <row r="79" spans="1:4" ht="15.75">
      <c r="A79">
        <v>0</v>
      </c>
      <c r="B79" s="2469" t="s">
        <v>5561</v>
      </c>
      <c r="C79" s="2469" t="s">
        <v>5555</v>
      </c>
      <c r="D79" s="66">
        <v>0</v>
      </c>
    </row>
    <row r="80" spans="1:4" ht="15">
      <c r="A80">
        <v>0</v>
      </c>
      <c r="B80" s="2470" t="s">
        <v>5562</v>
      </c>
      <c r="C80" s="2470" t="s">
        <v>5563</v>
      </c>
      <c r="D80" s="66">
        <v>0</v>
      </c>
    </row>
    <row r="81" spans="1:4" ht="15.75">
      <c r="A81">
        <v>0</v>
      </c>
      <c r="B81" s="2469" t="s">
        <v>5564</v>
      </c>
      <c r="C81" s="2469" t="s">
        <v>5555</v>
      </c>
      <c r="D81" s="66">
        <v>0</v>
      </c>
    </row>
    <row r="82" spans="1:4" ht="15.75">
      <c r="A82">
        <v>0</v>
      </c>
      <c r="B82" s="2469" t="s">
        <v>5565</v>
      </c>
      <c r="C82" s="2469" t="s">
        <v>270</v>
      </c>
      <c r="D82" s="66">
        <v>0</v>
      </c>
    </row>
    <row r="83" spans="1:4" ht="15">
      <c r="A83">
        <v>0</v>
      </c>
      <c r="B83" s="2470" t="s">
        <v>5566</v>
      </c>
      <c r="C83" s="2470" t="s">
        <v>246</v>
      </c>
      <c r="D83" s="66">
        <v>0</v>
      </c>
    </row>
    <row r="84" spans="1:4" ht="15">
      <c r="A84">
        <v>0</v>
      </c>
      <c r="B84" s="2470" t="s">
        <v>5567</v>
      </c>
      <c r="C84" s="2470" t="s">
        <v>5555</v>
      </c>
      <c r="D84" s="66">
        <v>0</v>
      </c>
    </row>
    <row r="85" spans="1:4" ht="15">
      <c r="A85">
        <v>0</v>
      </c>
      <c r="B85" s="2470" t="s">
        <v>5568</v>
      </c>
      <c r="C85" s="2470" t="s">
        <v>5563</v>
      </c>
      <c r="D85" s="66">
        <v>0</v>
      </c>
    </row>
    <row r="86" spans="1:4" ht="15">
      <c r="A86">
        <v>0</v>
      </c>
      <c r="B86" s="2470" t="s">
        <v>5569</v>
      </c>
      <c r="C86" s="2470" t="s">
        <v>5555</v>
      </c>
      <c r="D86" s="66">
        <v>0</v>
      </c>
    </row>
    <row r="87" spans="1:4" ht="15.75">
      <c r="A87">
        <v>342</v>
      </c>
      <c r="B87" s="2469" t="s">
        <v>5570</v>
      </c>
      <c r="C87" s="2469" t="s">
        <v>271</v>
      </c>
      <c r="D87" s="66">
        <v>0</v>
      </c>
    </row>
    <row r="88" spans="1:4" ht="15.75">
      <c r="A88">
        <v>0</v>
      </c>
      <c r="B88" s="2469" t="s">
        <v>5571</v>
      </c>
      <c r="C88" s="2469" t="s">
        <v>5572</v>
      </c>
      <c r="D88" s="66">
        <v>0</v>
      </c>
    </row>
    <row r="89" spans="1:4" ht="15">
      <c r="A89">
        <v>344</v>
      </c>
      <c r="B89" s="2470" t="s">
        <v>5573</v>
      </c>
      <c r="C89" s="2470" t="s">
        <v>5574</v>
      </c>
      <c r="D89" s="66">
        <v>0</v>
      </c>
    </row>
    <row r="90" spans="1:4" ht="15">
      <c r="A90">
        <v>0</v>
      </c>
      <c r="B90" s="2470" t="s">
        <v>5575</v>
      </c>
      <c r="C90" s="2470" t="s">
        <v>5576</v>
      </c>
      <c r="D90" s="66">
        <v>0</v>
      </c>
    </row>
    <row r="91" spans="1:4" ht="15.75">
      <c r="A91">
        <v>0</v>
      </c>
      <c r="B91" s="2469" t="s">
        <v>5577</v>
      </c>
      <c r="C91" s="2469" t="s">
        <v>5578</v>
      </c>
      <c r="D91" s="66">
        <v>0</v>
      </c>
    </row>
    <row r="92" spans="1:4" ht="15">
      <c r="A92">
        <v>0</v>
      </c>
      <c r="B92" s="2470" t="s">
        <v>5579</v>
      </c>
      <c r="C92" s="2470" t="s">
        <v>5580</v>
      </c>
      <c r="D92" s="66">
        <v>0</v>
      </c>
    </row>
    <row r="93" spans="1:4" ht="15.75">
      <c r="A93">
        <v>0</v>
      </c>
      <c r="B93" s="2469" t="s">
        <v>5581</v>
      </c>
      <c r="C93" s="2469" t="s">
        <v>3532</v>
      </c>
      <c r="D93" s="66">
        <v>0</v>
      </c>
    </row>
    <row r="94" spans="1:4" ht="15.75">
      <c r="A94">
        <v>0</v>
      </c>
      <c r="B94" s="2469" t="s">
        <v>5395</v>
      </c>
      <c r="C94" s="2469" t="s">
        <v>4942</v>
      </c>
      <c r="D94" s="66">
        <v>0</v>
      </c>
    </row>
    <row r="95" spans="1:4" ht="15">
      <c r="A95">
        <v>0</v>
      </c>
      <c r="B95" s="2470" t="s">
        <v>5326</v>
      </c>
      <c r="C95" s="2470" t="s">
        <v>5582</v>
      </c>
      <c r="D95" s="66">
        <v>0</v>
      </c>
    </row>
    <row r="96" spans="1:4" ht="15.75">
      <c r="A96">
        <v>0</v>
      </c>
      <c r="B96" s="2469" t="s">
        <v>5583</v>
      </c>
      <c r="C96" s="2469" t="s">
        <v>5584</v>
      </c>
      <c r="D96" s="66">
        <v>0</v>
      </c>
    </row>
    <row r="97" spans="1:4" ht="15.75">
      <c r="A97">
        <v>0</v>
      </c>
      <c r="B97" s="2469" t="s">
        <v>5585</v>
      </c>
      <c r="C97" s="2469" t="s">
        <v>5586</v>
      </c>
      <c r="D97" s="66">
        <v>0</v>
      </c>
    </row>
    <row r="98" spans="1:4" ht="15">
      <c r="A98">
        <v>0</v>
      </c>
      <c r="B98" s="2470" t="s">
        <v>5587</v>
      </c>
      <c r="C98" s="2470" t="s">
        <v>5588</v>
      </c>
      <c r="D98" s="66">
        <v>0</v>
      </c>
    </row>
    <row r="99" spans="1:4" ht="15.75">
      <c r="A99">
        <v>0</v>
      </c>
      <c r="B99" s="2469" t="s">
        <v>5589</v>
      </c>
      <c r="C99" s="2469" t="s">
        <v>273</v>
      </c>
      <c r="D99" s="66">
        <v>0</v>
      </c>
    </row>
    <row r="100" spans="1:4" ht="15.75">
      <c r="A100">
        <v>0</v>
      </c>
      <c r="B100" s="2469" t="s">
        <v>5590</v>
      </c>
      <c r="C100" s="2469" t="s">
        <v>5591</v>
      </c>
      <c r="D100" s="66">
        <v>0</v>
      </c>
    </row>
    <row r="101" spans="1:4" ht="15">
      <c r="A101">
        <v>0</v>
      </c>
      <c r="B101" s="2470" t="s">
        <v>5592</v>
      </c>
      <c r="C101" s="2470" t="s">
        <v>5593</v>
      </c>
      <c r="D101" s="66">
        <v>0</v>
      </c>
    </row>
    <row r="102" spans="1:4" ht="15.75">
      <c r="A102">
        <v>0</v>
      </c>
      <c r="B102" s="2469" t="s">
        <v>5594</v>
      </c>
      <c r="C102" s="2469" t="s">
        <v>274</v>
      </c>
      <c r="D102" s="66">
        <v>0</v>
      </c>
    </row>
    <row r="103" spans="1:4" ht="15.75">
      <c r="A103">
        <v>0</v>
      </c>
      <c r="B103" s="2469" t="s">
        <v>5595</v>
      </c>
      <c r="C103" s="2469" t="s">
        <v>5596</v>
      </c>
      <c r="D103" s="66">
        <v>0</v>
      </c>
    </row>
    <row r="104" spans="1:4" ht="15">
      <c r="A104">
        <v>0</v>
      </c>
      <c r="B104" s="2470" t="s">
        <v>5597</v>
      </c>
      <c r="C104" s="2470" t="s">
        <v>5598</v>
      </c>
      <c r="D104" s="66">
        <v>0</v>
      </c>
    </row>
    <row r="105" spans="1:4" ht="15.75">
      <c r="A105">
        <v>0</v>
      </c>
      <c r="B105" s="2469" t="s">
        <v>5599</v>
      </c>
      <c r="C105" s="2469" t="s">
        <v>275</v>
      </c>
      <c r="D105" s="66">
        <v>0</v>
      </c>
    </row>
    <row r="106" spans="1:4" ht="15">
      <c r="A106">
        <v>0</v>
      </c>
      <c r="B106" s="2470" t="s">
        <v>5600</v>
      </c>
      <c r="C106" s="2470" t="s">
        <v>5601</v>
      </c>
      <c r="D106" s="66">
        <v>0</v>
      </c>
    </row>
    <row r="107" spans="1:4" ht="15">
      <c r="A107">
        <v>0</v>
      </c>
      <c r="B107" s="2470" t="s">
        <v>5602</v>
      </c>
      <c r="C107" s="2470" t="s">
        <v>5603</v>
      </c>
      <c r="D107" s="66">
        <v>0</v>
      </c>
    </row>
    <row r="108" spans="1:4" ht="15.75">
      <c r="A108">
        <v>0</v>
      </c>
      <c r="B108" s="2469" t="s">
        <v>5604</v>
      </c>
      <c r="C108" s="2469" t="s">
        <v>276</v>
      </c>
      <c r="D108" s="66">
        <v>0</v>
      </c>
    </row>
    <row r="109" spans="1:4" ht="15.75">
      <c r="A109">
        <v>0</v>
      </c>
      <c r="B109" s="2469" t="s">
        <v>5605</v>
      </c>
      <c r="C109" s="2469" t="s">
        <v>5601</v>
      </c>
      <c r="D109" s="66">
        <v>0</v>
      </c>
    </row>
    <row r="110" spans="1:4" ht="15">
      <c r="A110">
        <v>0</v>
      </c>
      <c r="B110" s="2470" t="s">
        <v>5606</v>
      </c>
      <c r="C110" s="2470" t="s">
        <v>5607</v>
      </c>
      <c r="D110" s="66">
        <v>0</v>
      </c>
    </row>
    <row r="111" spans="1:4" ht="15.75">
      <c r="A111">
        <v>0</v>
      </c>
      <c r="B111" s="2469" t="s">
        <v>5608</v>
      </c>
      <c r="C111" s="2469" t="s">
        <v>3533</v>
      </c>
      <c r="D111" s="66">
        <v>0</v>
      </c>
    </row>
    <row r="112" spans="1:4" ht="15">
      <c r="A112">
        <v>0</v>
      </c>
      <c r="B112" s="2470" t="s">
        <v>5609</v>
      </c>
      <c r="C112" s="2470" t="s">
        <v>5610</v>
      </c>
      <c r="D112" s="66">
        <v>0</v>
      </c>
    </row>
    <row r="113" spans="1:4" ht="15.75">
      <c r="A113">
        <v>0</v>
      </c>
      <c r="B113" s="2469" t="s">
        <v>5611</v>
      </c>
      <c r="C113" s="2469" t="s">
        <v>5612</v>
      </c>
      <c r="D113" s="66">
        <v>0</v>
      </c>
    </row>
    <row r="114" spans="1:4" ht="15.75">
      <c r="A114">
        <v>0</v>
      </c>
      <c r="B114" s="2469" t="s">
        <v>5613</v>
      </c>
      <c r="C114" s="2469" t="s">
        <v>5614</v>
      </c>
      <c r="D114" s="66">
        <v>0</v>
      </c>
    </row>
    <row r="115" spans="1:4" ht="15.75">
      <c r="A115">
        <v>404</v>
      </c>
      <c r="B115" s="2469" t="s">
        <v>5615</v>
      </c>
      <c r="C115" s="2469" t="s">
        <v>5616</v>
      </c>
      <c r="D115" s="66">
        <v>0</v>
      </c>
    </row>
    <row r="116" spans="1:4" ht="15">
      <c r="A116">
        <v>370</v>
      </c>
      <c r="B116" s="2470" t="s">
        <v>5617</v>
      </c>
      <c r="C116" s="2470" t="s">
        <v>5618</v>
      </c>
      <c r="D116" s="66">
        <v>0</v>
      </c>
    </row>
    <row r="117" spans="1:4" ht="15">
      <c r="A117">
        <v>370</v>
      </c>
      <c r="B117" s="2470" t="s">
        <v>5619</v>
      </c>
      <c r="C117" s="2470" t="s">
        <v>3535</v>
      </c>
      <c r="D117" s="66">
        <v>0</v>
      </c>
    </row>
    <row r="118" spans="1:4" ht="15">
      <c r="A118">
        <v>370</v>
      </c>
      <c r="B118" s="2470" t="s">
        <v>5620</v>
      </c>
      <c r="C118" s="2470" t="s">
        <v>5618</v>
      </c>
      <c r="D118" s="66">
        <v>0</v>
      </c>
    </row>
    <row r="119" spans="1:4" ht="15">
      <c r="A119">
        <v>370</v>
      </c>
      <c r="B119" s="2470" t="s">
        <v>5380</v>
      </c>
      <c r="C119" s="2470" t="s">
        <v>4945</v>
      </c>
      <c r="D119" s="66">
        <v>0</v>
      </c>
    </row>
    <row r="120" spans="1:4" ht="15">
      <c r="A120">
        <v>370</v>
      </c>
      <c r="B120" s="2470" t="s">
        <v>5381</v>
      </c>
      <c r="C120" s="2470" t="s">
        <v>279</v>
      </c>
      <c r="D120" s="66">
        <v>0</v>
      </c>
    </row>
    <row r="121" spans="1:4" ht="15">
      <c r="A121">
        <v>370</v>
      </c>
      <c r="B121" s="2470" t="s">
        <v>5382</v>
      </c>
      <c r="C121" s="2470" t="s">
        <v>5621</v>
      </c>
      <c r="D121" s="66">
        <v>0</v>
      </c>
    </row>
    <row r="122" spans="1:4" ht="15">
      <c r="A122">
        <v>370</v>
      </c>
      <c r="B122" s="2470" t="s">
        <v>5309</v>
      </c>
      <c r="C122" s="2470" t="s">
        <v>4947</v>
      </c>
      <c r="D122" s="66">
        <v>0</v>
      </c>
    </row>
    <row r="123" spans="1:4" ht="15">
      <c r="A123">
        <v>370</v>
      </c>
      <c r="B123" s="2470" t="s">
        <v>5312</v>
      </c>
      <c r="C123" s="2470" t="s">
        <v>4949</v>
      </c>
      <c r="D123" s="66">
        <v>0</v>
      </c>
    </row>
    <row r="124" spans="1:4" ht="15">
      <c r="A124">
        <v>370</v>
      </c>
      <c r="B124" s="2470" t="s">
        <v>5313</v>
      </c>
      <c r="C124" s="2470" t="s">
        <v>4950</v>
      </c>
      <c r="D124" s="66">
        <v>0</v>
      </c>
    </row>
    <row r="125" spans="1:4" ht="15">
      <c r="A125">
        <v>370</v>
      </c>
      <c r="B125" s="2470" t="s">
        <v>5315</v>
      </c>
      <c r="C125" s="2470" t="s">
        <v>4952</v>
      </c>
      <c r="D125" s="66">
        <v>0</v>
      </c>
    </row>
    <row r="126" spans="1:4" ht="15">
      <c r="A126">
        <v>370</v>
      </c>
      <c r="B126" s="2470" t="s">
        <v>5317</v>
      </c>
      <c r="C126" s="2470" t="s">
        <v>4954</v>
      </c>
      <c r="D126" s="66">
        <v>0</v>
      </c>
    </row>
    <row r="127" spans="1:4" ht="15">
      <c r="A127">
        <v>0</v>
      </c>
      <c r="B127" s="2470" t="s">
        <v>5345</v>
      </c>
      <c r="C127" s="2470" t="s">
        <v>4955</v>
      </c>
      <c r="D127" s="66">
        <v>0</v>
      </c>
    </row>
    <row r="128" spans="1:4" ht="15">
      <c r="A128">
        <v>0</v>
      </c>
      <c r="B128" s="2470" t="s">
        <v>5341</v>
      </c>
      <c r="C128" s="2470" t="s">
        <v>4956</v>
      </c>
      <c r="D128" s="66">
        <v>0</v>
      </c>
    </row>
    <row r="129" spans="1:4" ht="15">
      <c r="A129">
        <v>0</v>
      </c>
      <c r="B129" s="2470" t="s">
        <v>5338</v>
      </c>
      <c r="C129" s="2470" t="s">
        <v>5622</v>
      </c>
      <c r="D129" s="66">
        <v>0</v>
      </c>
    </row>
    <row r="130" spans="1:4" ht="15">
      <c r="A130">
        <v>370</v>
      </c>
      <c r="B130" s="2470" t="s">
        <v>5330</v>
      </c>
      <c r="C130" s="2470" t="s">
        <v>4959</v>
      </c>
      <c r="D130" s="66">
        <v>0</v>
      </c>
    </row>
    <row r="131" spans="1:4" ht="15">
      <c r="A131">
        <v>0</v>
      </c>
      <c r="B131" s="2470" t="s">
        <v>5340</v>
      </c>
      <c r="C131" s="2470" t="s">
        <v>5623</v>
      </c>
      <c r="D131" s="66">
        <v>0</v>
      </c>
    </row>
    <row r="132" spans="1:4" ht="15">
      <c r="A132">
        <v>370</v>
      </c>
      <c r="B132" s="2470" t="s">
        <v>5329</v>
      </c>
      <c r="C132" s="2470" t="s">
        <v>4963</v>
      </c>
      <c r="D132" s="66">
        <v>0</v>
      </c>
    </row>
    <row r="133" spans="1:4" ht="15">
      <c r="A133">
        <v>0</v>
      </c>
      <c r="B133" s="2470" t="s">
        <v>5624</v>
      </c>
      <c r="C133" s="2470" t="s">
        <v>5625</v>
      </c>
      <c r="D133" s="66">
        <v>0</v>
      </c>
    </row>
    <row r="134" spans="1:4" ht="15">
      <c r="A134">
        <v>370</v>
      </c>
      <c r="B134" s="2470" t="s">
        <v>5626</v>
      </c>
      <c r="C134" s="2470" t="s">
        <v>5627</v>
      </c>
      <c r="D134" s="66">
        <v>0</v>
      </c>
    </row>
    <row r="135" spans="1:4" ht="15">
      <c r="A135">
        <v>370</v>
      </c>
      <c r="B135" s="2470" t="s">
        <v>5628</v>
      </c>
      <c r="C135" s="2470" t="s">
        <v>5629</v>
      </c>
      <c r="D135" s="66">
        <v>0</v>
      </c>
    </row>
    <row r="136" spans="1:4" ht="15">
      <c r="A136">
        <v>370</v>
      </c>
      <c r="B136" s="2470" t="s">
        <v>5344</v>
      </c>
      <c r="C136" s="2470" t="s">
        <v>5630</v>
      </c>
      <c r="D136" s="66">
        <v>0</v>
      </c>
    </row>
    <row r="137" spans="1:4" ht="15">
      <c r="A137">
        <v>370</v>
      </c>
      <c r="B137" s="2470" t="s">
        <v>5631</v>
      </c>
      <c r="C137" s="2470" t="s">
        <v>5632</v>
      </c>
      <c r="D137" s="66">
        <v>0</v>
      </c>
    </row>
    <row r="138" spans="1:4" ht="15">
      <c r="A138">
        <v>370</v>
      </c>
      <c r="B138" s="2470" t="s">
        <v>5336</v>
      </c>
      <c r="C138" s="2470" t="s">
        <v>4966</v>
      </c>
      <c r="D138" s="66">
        <v>0</v>
      </c>
    </row>
    <row r="139" spans="1:4" ht="15">
      <c r="A139">
        <v>370</v>
      </c>
      <c r="B139" s="2470" t="s">
        <v>5353</v>
      </c>
      <c r="C139" s="2470" t="s">
        <v>5044</v>
      </c>
      <c r="D139" s="66">
        <v>0</v>
      </c>
    </row>
    <row r="140" spans="1:4" ht="15">
      <c r="A140">
        <v>0</v>
      </c>
      <c r="B140" s="2470" t="s">
        <v>5322</v>
      </c>
      <c r="C140" s="2470" t="s">
        <v>5633</v>
      </c>
      <c r="D140" s="66">
        <v>0</v>
      </c>
    </row>
    <row r="141" spans="1:4" ht="15">
      <c r="A141">
        <v>370</v>
      </c>
      <c r="B141" s="2470" t="s">
        <v>5342</v>
      </c>
      <c r="C141" s="2470" t="s">
        <v>5634</v>
      </c>
      <c r="D141" s="66">
        <v>0</v>
      </c>
    </row>
    <row r="142" spans="1:4" ht="15">
      <c r="A142">
        <v>370</v>
      </c>
      <c r="B142" s="2470" t="s">
        <v>5316</v>
      </c>
      <c r="C142" s="2470" t="s">
        <v>4971</v>
      </c>
      <c r="D142" s="66">
        <v>0</v>
      </c>
    </row>
    <row r="143" spans="1:4" ht="15">
      <c r="A143">
        <v>370</v>
      </c>
      <c r="B143" s="2470" t="s">
        <v>5318</v>
      </c>
      <c r="C143" s="2470" t="s">
        <v>5635</v>
      </c>
      <c r="D143" s="66">
        <v>0</v>
      </c>
    </row>
    <row r="144" spans="1:4" ht="15">
      <c r="A144">
        <v>370</v>
      </c>
      <c r="B144" s="2470" t="s">
        <v>5334</v>
      </c>
      <c r="C144" s="2470" t="s">
        <v>5636</v>
      </c>
      <c r="D144" s="66">
        <v>0</v>
      </c>
    </row>
    <row r="145" spans="1:4" ht="15">
      <c r="A145">
        <v>0</v>
      </c>
      <c r="B145" s="2470" t="s">
        <v>5343</v>
      </c>
      <c r="C145" s="2470" t="s">
        <v>5637</v>
      </c>
      <c r="D145" s="66">
        <v>0</v>
      </c>
    </row>
    <row r="146" spans="1:4" ht="15">
      <c r="A146">
        <v>370</v>
      </c>
      <c r="B146" s="2470" t="s">
        <v>5366</v>
      </c>
      <c r="C146" s="2470" t="s">
        <v>5638</v>
      </c>
      <c r="D146" s="66">
        <v>0</v>
      </c>
    </row>
    <row r="147" spans="1:4" ht="15">
      <c r="A147">
        <v>370</v>
      </c>
      <c r="B147" s="2470" t="s">
        <v>5321</v>
      </c>
      <c r="C147" s="2470" t="s">
        <v>5639</v>
      </c>
      <c r="D147" s="66">
        <v>0</v>
      </c>
    </row>
    <row r="148" spans="1:4" ht="15">
      <c r="A148">
        <v>370</v>
      </c>
      <c r="B148" s="2470" t="s">
        <v>5325</v>
      </c>
      <c r="C148" s="2470" t="s">
        <v>5640</v>
      </c>
      <c r="D148" s="66">
        <v>0</v>
      </c>
    </row>
    <row r="149" spans="1:4" ht="15">
      <c r="A149">
        <v>370</v>
      </c>
      <c r="B149" s="2470" t="s">
        <v>5332</v>
      </c>
      <c r="C149" s="2470" t="s">
        <v>4981</v>
      </c>
      <c r="D149" s="66">
        <v>0</v>
      </c>
    </row>
    <row r="150" spans="1:4" ht="15">
      <c r="A150">
        <v>370</v>
      </c>
      <c r="B150" s="2470" t="s">
        <v>5348</v>
      </c>
      <c r="C150" s="2470" t="s">
        <v>4983</v>
      </c>
      <c r="D150" s="66">
        <v>0</v>
      </c>
    </row>
    <row r="151" spans="1:4" ht="15">
      <c r="A151">
        <v>370</v>
      </c>
      <c r="B151" s="2470" t="s">
        <v>5641</v>
      </c>
      <c r="C151" s="2470" t="s">
        <v>5642</v>
      </c>
      <c r="D151" s="66">
        <v>0</v>
      </c>
    </row>
    <row r="152" spans="1:4" ht="15">
      <c r="A152">
        <v>370</v>
      </c>
      <c r="B152" s="2470" t="s">
        <v>5333</v>
      </c>
      <c r="C152" s="2470" t="s">
        <v>5643</v>
      </c>
      <c r="D152" s="66">
        <v>0</v>
      </c>
    </row>
    <row r="153" spans="1:4" ht="15">
      <c r="A153">
        <v>370</v>
      </c>
      <c r="B153" s="2470" t="s">
        <v>5324</v>
      </c>
      <c r="C153" s="2470" t="s">
        <v>5644</v>
      </c>
      <c r="D153" s="66">
        <v>0</v>
      </c>
    </row>
    <row r="154" spans="1:4" ht="15">
      <c r="A154">
        <v>370</v>
      </c>
      <c r="B154" s="2470" t="s">
        <v>5319</v>
      </c>
      <c r="C154" s="2470" t="s">
        <v>4986</v>
      </c>
      <c r="D154" s="66">
        <v>0</v>
      </c>
    </row>
    <row r="155" spans="1:4" ht="15">
      <c r="A155">
        <v>370</v>
      </c>
      <c r="B155" s="2470" t="s">
        <v>5323</v>
      </c>
      <c r="C155" s="2470" t="s">
        <v>4988</v>
      </c>
      <c r="D155" s="66">
        <v>0</v>
      </c>
    </row>
    <row r="156" spans="1:4" ht="15">
      <c r="A156">
        <v>370</v>
      </c>
      <c r="B156" s="2470" t="s">
        <v>5320</v>
      </c>
      <c r="C156" s="2470" t="s">
        <v>5645</v>
      </c>
      <c r="D156" s="66">
        <v>0</v>
      </c>
    </row>
    <row r="157" spans="1:4" ht="15">
      <c r="A157">
        <v>0</v>
      </c>
      <c r="B157" s="2470" t="s">
        <v>5337</v>
      </c>
      <c r="C157" s="2470" t="s">
        <v>5646</v>
      </c>
      <c r="D157" s="66">
        <v>0</v>
      </c>
    </row>
    <row r="158" spans="1:4" ht="15">
      <c r="A158">
        <v>370</v>
      </c>
      <c r="B158" s="2470" t="s">
        <v>5328</v>
      </c>
      <c r="C158" s="2470" t="s">
        <v>4994</v>
      </c>
      <c r="D158" s="66">
        <v>0</v>
      </c>
    </row>
    <row r="159" spans="1:4" ht="15.75">
      <c r="A159">
        <v>0</v>
      </c>
      <c r="B159" s="2469" t="s">
        <v>5331</v>
      </c>
      <c r="C159" s="2469" t="s">
        <v>5647</v>
      </c>
      <c r="D159" s="66">
        <v>0</v>
      </c>
    </row>
    <row r="160" spans="1:4" ht="15">
      <c r="A160">
        <v>0</v>
      </c>
      <c r="B160" s="2470" t="s">
        <v>5339</v>
      </c>
      <c r="C160" s="2470" t="s">
        <v>5648</v>
      </c>
      <c r="D160" s="66">
        <v>0</v>
      </c>
    </row>
    <row r="161" spans="1:4" ht="15.75">
      <c r="A161">
        <v>0</v>
      </c>
      <c r="B161" s="2469" t="s">
        <v>5346</v>
      </c>
      <c r="C161" s="2469" t="s">
        <v>5649</v>
      </c>
      <c r="D161" s="66">
        <v>0</v>
      </c>
    </row>
    <row r="162" spans="1:4" ht="15">
      <c r="A162">
        <v>0</v>
      </c>
      <c r="B162" s="2470" t="s">
        <v>5347</v>
      </c>
      <c r="C162" s="2470" t="s">
        <v>5650</v>
      </c>
      <c r="D162" s="66">
        <v>0</v>
      </c>
    </row>
    <row r="163" spans="1:4" ht="15.75">
      <c r="A163">
        <v>0</v>
      </c>
      <c r="B163" s="2469" t="s">
        <v>5651</v>
      </c>
      <c r="C163" s="2469" t="s">
        <v>5652</v>
      </c>
      <c r="D163" s="66">
        <v>0</v>
      </c>
    </row>
    <row r="164" spans="1:4" ht="15.75">
      <c r="A164">
        <v>0</v>
      </c>
      <c r="B164" s="2469" t="s">
        <v>5359</v>
      </c>
      <c r="C164" s="2469" t="s">
        <v>5000</v>
      </c>
      <c r="D164" s="66">
        <v>0</v>
      </c>
    </row>
    <row r="165" spans="1:4" ht="15">
      <c r="A165">
        <v>0</v>
      </c>
      <c r="B165" s="2470" t="s">
        <v>5432</v>
      </c>
      <c r="C165" s="2470" t="s">
        <v>5653</v>
      </c>
      <c r="D165" s="66">
        <v>0</v>
      </c>
    </row>
    <row r="166" spans="1:4" ht="15.75">
      <c r="A166">
        <v>0</v>
      </c>
      <c r="B166" s="2469" t="s">
        <v>5654</v>
      </c>
      <c r="C166" s="2469" t="s">
        <v>5655</v>
      </c>
      <c r="D166" s="66">
        <v>0</v>
      </c>
    </row>
    <row r="167" spans="1:4" ht="15">
      <c r="A167">
        <v>0</v>
      </c>
      <c r="B167" s="2470" t="s">
        <v>5369</v>
      </c>
      <c r="C167" s="2470" t="s">
        <v>5655</v>
      </c>
      <c r="D167" s="66">
        <v>0</v>
      </c>
    </row>
    <row r="168" spans="1:4" ht="15.75">
      <c r="A168">
        <v>0</v>
      </c>
      <c r="B168" s="2469" t="s">
        <v>5656</v>
      </c>
      <c r="C168" s="2469" t="s">
        <v>5657</v>
      </c>
      <c r="D168" s="66">
        <v>0</v>
      </c>
    </row>
    <row r="169" spans="1:4" ht="15">
      <c r="A169">
        <v>0</v>
      </c>
      <c r="B169" s="2470" t="s">
        <v>5658</v>
      </c>
      <c r="C169" s="2470" t="s">
        <v>5657</v>
      </c>
      <c r="D169" s="66">
        <v>0</v>
      </c>
    </row>
    <row r="170" spans="1:4" ht="15">
      <c r="B170" s="2470" t="s">
        <v>5659</v>
      </c>
      <c r="C170" s="2470" t="s">
        <v>5660</v>
      </c>
      <c r="D170" s="66">
        <v>0</v>
      </c>
    </row>
    <row r="171" spans="1:4" ht="15.75">
      <c r="A171">
        <v>0</v>
      </c>
      <c r="B171" s="2469" t="s">
        <v>5661</v>
      </c>
      <c r="C171" s="2469" t="s">
        <v>5660</v>
      </c>
      <c r="D171" s="66">
        <v>0</v>
      </c>
    </row>
    <row r="172" spans="1:4" ht="15.75">
      <c r="A172">
        <v>0</v>
      </c>
      <c r="B172" s="2469" t="s">
        <v>5662</v>
      </c>
      <c r="C172" s="2469" t="s">
        <v>5663</v>
      </c>
      <c r="D172" s="66">
        <v>0</v>
      </c>
    </row>
    <row r="173" spans="1:4" ht="15.75">
      <c r="A173">
        <v>0</v>
      </c>
      <c r="B173" s="2469" t="s">
        <v>5664</v>
      </c>
      <c r="C173" s="2469" t="s">
        <v>5665</v>
      </c>
      <c r="D173" s="66">
        <v>0</v>
      </c>
    </row>
    <row r="174" spans="1:4" ht="15">
      <c r="A174">
        <v>359</v>
      </c>
      <c r="B174" s="2470" t="s">
        <v>5666</v>
      </c>
      <c r="C174" s="2470" t="s">
        <v>3534</v>
      </c>
      <c r="D174" s="66">
        <v>0</v>
      </c>
    </row>
    <row r="175" spans="1:4" ht="15">
      <c r="A175">
        <v>0</v>
      </c>
      <c r="B175" s="2470" t="s">
        <v>5667</v>
      </c>
      <c r="C175" s="2470" t="s">
        <v>5668</v>
      </c>
      <c r="D175" s="66">
        <v>0</v>
      </c>
    </row>
    <row r="176" spans="1:4" ht="15.75">
      <c r="A176">
        <v>0</v>
      </c>
      <c r="B176" s="2469" t="s">
        <v>5669</v>
      </c>
      <c r="C176" s="2469" t="s">
        <v>3537</v>
      </c>
      <c r="D176" s="66">
        <v>0</v>
      </c>
    </row>
    <row r="177" spans="1:4" ht="15.75">
      <c r="A177">
        <v>0</v>
      </c>
      <c r="B177" s="2469" t="s">
        <v>5670</v>
      </c>
      <c r="C177" s="2469" t="s">
        <v>5668</v>
      </c>
      <c r="D177" s="66">
        <v>0</v>
      </c>
    </row>
    <row r="178" spans="1:4" ht="15">
      <c r="A178">
        <v>336</v>
      </c>
      <c r="B178" s="2470" t="s">
        <v>5671</v>
      </c>
      <c r="C178" s="2470" t="s">
        <v>281</v>
      </c>
      <c r="D178" s="66">
        <v>0</v>
      </c>
    </row>
    <row r="179" spans="1:4" ht="15.75">
      <c r="A179">
        <v>0</v>
      </c>
      <c r="B179" s="2469" t="s">
        <v>5672</v>
      </c>
      <c r="C179" s="2469" t="s">
        <v>5668</v>
      </c>
      <c r="D179" s="66">
        <v>0</v>
      </c>
    </row>
    <row r="180" spans="1:4" ht="15">
      <c r="A180">
        <v>0</v>
      </c>
      <c r="B180" s="2470" t="s">
        <v>5673</v>
      </c>
      <c r="C180" s="2470" t="s">
        <v>5001</v>
      </c>
      <c r="D180" s="66">
        <v>0</v>
      </c>
    </row>
    <row r="181" spans="1:4" ht="15">
      <c r="A181">
        <v>0</v>
      </c>
      <c r="B181" s="2470" t="s">
        <v>5674</v>
      </c>
      <c r="C181" s="2470" t="s">
        <v>5002</v>
      </c>
      <c r="D181" s="66">
        <v>0</v>
      </c>
    </row>
    <row r="182" spans="1:4" ht="15">
      <c r="A182">
        <v>0</v>
      </c>
      <c r="B182" s="2470" t="s">
        <v>5675</v>
      </c>
      <c r="C182" s="2470" t="s">
        <v>5003</v>
      </c>
      <c r="D182" s="66">
        <v>0</v>
      </c>
    </row>
    <row r="183" spans="1:4" ht="15">
      <c r="A183">
        <v>0</v>
      </c>
      <c r="B183" s="2470" t="s">
        <v>5304</v>
      </c>
      <c r="C183" s="2470" t="s">
        <v>5004</v>
      </c>
      <c r="D183" s="66">
        <v>0</v>
      </c>
    </row>
    <row r="184" spans="1:4" ht="15">
      <c r="A184">
        <v>0</v>
      </c>
      <c r="B184" s="2470" t="s">
        <v>5676</v>
      </c>
      <c r="C184" s="2470" t="s">
        <v>5677</v>
      </c>
      <c r="D184" s="66">
        <v>0</v>
      </c>
    </row>
    <row r="185" spans="1:4" ht="15">
      <c r="A185">
        <v>0</v>
      </c>
      <c r="B185" s="2470" t="s">
        <v>5678</v>
      </c>
      <c r="C185" s="2470" t="s">
        <v>4920</v>
      </c>
      <c r="D185" s="66">
        <v>0</v>
      </c>
    </row>
    <row r="186" spans="1:4" ht="15">
      <c r="A186">
        <v>0</v>
      </c>
      <c r="B186" s="2470" t="s">
        <v>5679</v>
      </c>
      <c r="C186" s="2470" t="s">
        <v>4921</v>
      </c>
      <c r="D186" s="66">
        <v>0</v>
      </c>
    </row>
    <row r="187" spans="1:4" ht="15">
      <c r="A187">
        <v>0</v>
      </c>
      <c r="B187" s="2470" t="s">
        <v>5308</v>
      </c>
      <c r="C187" s="2470" t="s">
        <v>4921</v>
      </c>
      <c r="D187" s="66">
        <v>0</v>
      </c>
    </row>
    <row r="188" spans="1:4" ht="15">
      <c r="A188">
        <v>0</v>
      </c>
      <c r="B188" s="2470" t="s">
        <v>5680</v>
      </c>
      <c r="C188" s="2470" t="s">
        <v>5681</v>
      </c>
      <c r="D188" s="66">
        <v>0</v>
      </c>
    </row>
    <row r="189" spans="1:4" ht="15.75">
      <c r="A189">
        <v>0</v>
      </c>
      <c r="B189" s="2469" t="s">
        <v>5682</v>
      </c>
      <c r="C189" s="2469" t="s">
        <v>5683</v>
      </c>
      <c r="D189" s="66">
        <v>0</v>
      </c>
    </row>
    <row r="190" spans="1:4" ht="15">
      <c r="A190">
        <v>0</v>
      </c>
      <c r="B190" s="2470" t="s">
        <v>5684</v>
      </c>
      <c r="C190" s="2470" t="s">
        <v>5685</v>
      </c>
      <c r="D190" s="66">
        <v>0</v>
      </c>
    </row>
    <row r="191" spans="1:4" ht="15">
      <c r="A191">
        <v>0</v>
      </c>
      <c r="B191" s="2470" t="s">
        <v>5686</v>
      </c>
      <c r="C191" s="2470" t="s">
        <v>5687</v>
      </c>
      <c r="D191" s="66">
        <v>0</v>
      </c>
    </row>
    <row r="192" spans="1:4" ht="15">
      <c r="A192">
        <v>0</v>
      </c>
      <c r="B192" s="2470" t="s">
        <v>5688</v>
      </c>
      <c r="C192" s="2470" t="s">
        <v>5689</v>
      </c>
      <c r="D192" s="66">
        <v>0</v>
      </c>
    </row>
    <row r="193" spans="1:4" ht="15">
      <c r="A193">
        <v>0</v>
      </c>
      <c r="B193" s="2470" t="s">
        <v>5690</v>
      </c>
      <c r="C193" s="2470" t="s">
        <v>5691</v>
      </c>
      <c r="D193" s="66">
        <v>0</v>
      </c>
    </row>
    <row r="194" spans="1:4" ht="15">
      <c r="A194">
        <v>0</v>
      </c>
      <c r="B194" s="2470" t="s">
        <v>5692</v>
      </c>
      <c r="C194" s="2470" t="s">
        <v>5693</v>
      </c>
      <c r="D194" s="66">
        <v>0</v>
      </c>
    </row>
    <row r="195" spans="1:4" ht="15">
      <c r="A195">
        <v>0</v>
      </c>
      <c r="B195" s="2470" t="s">
        <v>5694</v>
      </c>
      <c r="C195" s="2470" t="s">
        <v>5695</v>
      </c>
      <c r="D195" s="66">
        <v>0</v>
      </c>
    </row>
    <row r="196" spans="1:4" ht="15">
      <c r="A196">
        <v>0</v>
      </c>
      <c r="B196" s="2470" t="s">
        <v>5696</v>
      </c>
      <c r="C196" s="2470" t="s">
        <v>5697</v>
      </c>
      <c r="D196" s="66">
        <v>0</v>
      </c>
    </row>
    <row r="197" spans="1:4" ht="15">
      <c r="A197">
        <v>0</v>
      </c>
      <c r="B197" s="2470" t="s">
        <v>5698</v>
      </c>
      <c r="C197" s="2470" t="s">
        <v>5699</v>
      </c>
      <c r="D197" s="66">
        <v>0</v>
      </c>
    </row>
    <row r="198" spans="1:4" ht="15">
      <c r="A198">
        <v>0</v>
      </c>
      <c r="B198" s="2470" t="s">
        <v>5700</v>
      </c>
      <c r="C198" s="2470" t="s">
        <v>5701</v>
      </c>
      <c r="D198" s="66">
        <v>0</v>
      </c>
    </row>
    <row r="199" spans="1:4" ht="15">
      <c r="A199">
        <v>0</v>
      </c>
      <c r="B199" s="2470" t="s">
        <v>5702</v>
      </c>
      <c r="C199" s="2470" t="s">
        <v>5703</v>
      </c>
      <c r="D199" s="66">
        <v>0</v>
      </c>
    </row>
    <row r="200" spans="1:4" ht="15">
      <c r="A200">
        <v>0</v>
      </c>
      <c r="B200" s="2470" t="s">
        <v>5704</v>
      </c>
      <c r="C200" s="2470" t="s">
        <v>5705</v>
      </c>
      <c r="D200" s="66">
        <v>0</v>
      </c>
    </row>
    <row r="201" spans="1:4" ht="15">
      <c r="A201">
        <v>0</v>
      </c>
      <c r="B201" s="2470" t="s">
        <v>5706</v>
      </c>
      <c r="C201" s="2470" t="s">
        <v>5707</v>
      </c>
      <c r="D201" s="66">
        <v>0</v>
      </c>
    </row>
    <row r="202" spans="1:4" ht="15">
      <c r="A202">
        <v>0</v>
      </c>
      <c r="B202" s="2470" t="s">
        <v>5708</v>
      </c>
      <c r="C202" s="2470" t="s">
        <v>5709</v>
      </c>
      <c r="D202" s="66">
        <v>0</v>
      </c>
    </row>
    <row r="203" spans="1:4" ht="15">
      <c r="A203">
        <v>0</v>
      </c>
      <c r="B203" s="2470" t="s">
        <v>5710</v>
      </c>
      <c r="C203" s="2470" t="s">
        <v>5711</v>
      </c>
      <c r="D203" s="66">
        <v>0</v>
      </c>
    </row>
    <row r="204" spans="1:4" ht="15">
      <c r="A204">
        <v>0</v>
      </c>
      <c r="B204" s="2470" t="s">
        <v>5712</v>
      </c>
      <c r="C204" s="2470" t="s">
        <v>5713</v>
      </c>
      <c r="D204" s="66">
        <v>0</v>
      </c>
    </row>
    <row r="205" spans="1:4" ht="15">
      <c r="A205">
        <v>0</v>
      </c>
      <c r="B205" s="2470" t="s">
        <v>5714</v>
      </c>
      <c r="C205" s="2470" t="s">
        <v>5715</v>
      </c>
      <c r="D205" s="66">
        <v>0</v>
      </c>
    </row>
    <row r="206" spans="1:4" ht="15">
      <c r="A206">
        <v>0</v>
      </c>
      <c r="B206" s="2470" t="s">
        <v>5716</v>
      </c>
      <c r="C206" s="2470" t="s">
        <v>5717</v>
      </c>
      <c r="D206" s="66">
        <v>0</v>
      </c>
    </row>
    <row r="207" spans="1:4" ht="15">
      <c r="A207">
        <v>0</v>
      </c>
      <c r="B207" s="2470" t="s">
        <v>5718</v>
      </c>
      <c r="C207" s="2470" t="s">
        <v>5719</v>
      </c>
      <c r="D207" s="66">
        <v>0</v>
      </c>
    </row>
    <row r="208" spans="1:4" ht="15">
      <c r="A208">
        <v>0</v>
      </c>
      <c r="B208" s="2470" t="s">
        <v>5720</v>
      </c>
      <c r="C208" s="2470" t="s">
        <v>5721</v>
      </c>
      <c r="D208" s="66">
        <v>0</v>
      </c>
    </row>
    <row r="209" spans="1:4" ht="15">
      <c r="A209">
        <v>0</v>
      </c>
      <c r="B209" s="2470" t="s">
        <v>5722</v>
      </c>
      <c r="C209" s="2470" t="s">
        <v>5723</v>
      </c>
      <c r="D209" s="66">
        <v>0</v>
      </c>
    </row>
    <row r="210" spans="1:4" ht="15">
      <c r="A210">
        <v>0</v>
      </c>
      <c r="B210" s="2470" t="s">
        <v>5724</v>
      </c>
      <c r="C210" s="2470" t="s">
        <v>5725</v>
      </c>
      <c r="D210" s="66">
        <v>0</v>
      </c>
    </row>
    <row r="211" spans="1:4" ht="15">
      <c r="A211">
        <v>0</v>
      </c>
      <c r="B211" s="2470" t="s">
        <v>5726</v>
      </c>
      <c r="C211" s="2470" t="s">
        <v>5727</v>
      </c>
      <c r="D211" s="66">
        <v>0</v>
      </c>
    </row>
    <row r="212" spans="1:4" ht="15">
      <c r="A212">
        <v>0</v>
      </c>
      <c r="B212" s="2470" t="s">
        <v>5728</v>
      </c>
      <c r="C212" s="2470" t="s">
        <v>5729</v>
      </c>
      <c r="D212" s="66">
        <v>0</v>
      </c>
    </row>
    <row r="213" spans="1:4" ht="15">
      <c r="A213">
        <v>0</v>
      </c>
      <c r="B213" s="2470" t="s">
        <v>5730</v>
      </c>
      <c r="C213" s="2470" t="s">
        <v>5731</v>
      </c>
      <c r="D213" s="66">
        <v>0</v>
      </c>
    </row>
    <row r="214" spans="1:4" ht="15">
      <c r="A214">
        <v>0</v>
      </c>
      <c r="B214" s="2470" t="s">
        <v>5732</v>
      </c>
      <c r="C214" s="2470" t="s">
        <v>5733</v>
      </c>
      <c r="D214" s="66">
        <v>0</v>
      </c>
    </row>
    <row r="215" spans="1:4" ht="15">
      <c r="A215">
        <v>0</v>
      </c>
      <c r="B215" s="2470" t="s">
        <v>5734</v>
      </c>
      <c r="C215" s="2470" t="s">
        <v>5735</v>
      </c>
      <c r="D215" s="66">
        <v>0</v>
      </c>
    </row>
    <row r="216" spans="1:4" ht="15">
      <c r="A216">
        <v>0</v>
      </c>
      <c r="B216" s="2470" t="s">
        <v>5736</v>
      </c>
      <c r="C216" s="2470" t="s">
        <v>5283</v>
      </c>
      <c r="D216" s="66">
        <v>0</v>
      </c>
    </row>
    <row r="217" spans="1:4" ht="15">
      <c r="A217">
        <v>0</v>
      </c>
      <c r="B217" s="2470" t="s">
        <v>5737</v>
      </c>
      <c r="C217" s="2470" t="s">
        <v>5738</v>
      </c>
      <c r="D217" s="66">
        <v>0</v>
      </c>
    </row>
    <row r="218" spans="1:4" ht="15">
      <c r="A218">
        <v>0</v>
      </c>
      <c r="B218" s="2470" t="s">
        <v>5739</v>
      </c>
      <c r="C218" s="2470" t="s">
        <v>5740</v>
      </c>
      <c r="D218" s="66">
        <v>0</v>
      </c>
    </row>
    <row r="219" spans="1:4" ht="15">
      <c r="A219">
        <v>0</v>
      </c>
      <c r="B219" s="2470" t="s">
        <v>5741</v>
      </c>
      <c r="C219" s="2470" t="s">
        <v>5742</v>
      </c>
      <c r="D219" s="66">
        <v>0</v>
      </c>
    </row>
    <row r="220" spans="1:4" ht="15.75">
      <c r="A220">
        <v>0</v>
      </c>
      <c r="B220" s="2469" t="s">
        <v>5743</v>
      </c>
      <c r="C220" s="2469" t="s">
        <v>5744</v>
      </c>
      <c r="D220" s="66">
        <v>0</v>
      </c>
    </row>
    <row r="221" spans="1:4" ht="15">
      <c r="A221">
        <v>0</v>
      </c>
      <c r="B221" s="2470" t="s">
        <v>5745</v>
      </c>
      <c r="C221" s="2470" t="s">
        <v>5746</v>
      </c>
      <c r="D221" s="66">
        <v>0</v>
      </c>
    </row>
    <row r="222" spans="1:4" ht="15">
      <c r="A222">
        <v>0</v>
      </c>
      <c r="B222" s="2470" t="s">
        <v>5747</v>
      </c>
      <c r="C222" s="2470" t="s">
        <v>5748</v>
      </c>
      <c r="D222" s="66">
        <v>0</v>
      </c>
    </row>
    <row r="223" spans="1:4" ht="15.75">
      <c r="A223">
        <v>0</v>
      </c>
      <c r="B223" s="2469" t="s">
        <v>5749</v>
      </c>
      <c r="C223" s="2469" t="s">
        <v>5750</v>
      </c>
      <c r="D223" s="66">
        <v>0</v>
      </c>
    </row>
    <row r="224" spans="1:4" ht="15.75">
      <c r="A224">
        <v>0</v>
      </c>
      <c r="B224" s="2469" t="s">
        <v>5751</v>
      </c>
      <c r="C224" s="2469" t="s">
        <v>5752</v>
      </c>
      <c r="D224" s="66">
        <v>0</v>
      </c>
    </row>
    <row r="225" spans="1:4" ht="15">
      <c r="A225">
        <v>0</v>
      </c>
      <c r="B225" s="2470" t="s">
        <v>5753</v>
      </c>
      <c r="C225" s="2470" t="s">
        <v>5754</v>
      </c>
      <c r="D225" s="66">
        <v>0</v>
      </c>
    </row>
    <row r="226" spans="1:4" ht="15.75">
      <c r="A226">
        <v>0</v>
      </c>
      <c r="B226" s="2469" t="s">
        <v>5755</v>
      </c>
      <c r="C226" s="2469" t="s">
        <v>5756</v>
      </c>
      <c r="D226" s="66">
        <v>0</v>
      </c>
    </row>
    <row r="227" spans="1:4" ht="15">
      <c r="A227">
        <v>0</v>
      </c>
      <c r="B227" s="2470" t="s">
        <v>5757</v>
      </c>
      <c r="C227" s="2470" t="s">
        <v>5758</v>
      </c>
      <c r="D227" s="66">
        <v>0</v>
      </c>
    </row>
    <row r="228" spans="1:4" ht="15.75">
      <c r="A228">
        <v>0</v>
      </c>
      <c r="B228" s="2469" t="s">
        <v>5759</v>
      </c>
      <c r="C228" s="2469" t="s">
        <v>5760</v>
      </c>
      <c r="D228" s="66">
        <v>0</v>
      </c>
    </row>
    <row r="229" spans="1:4" ht="15">
      <c r="A229">
        <v>0</v>
      </c>
      <c r="B229" s="2470" t="s">
        <v>5761</v>
      </c>
      <c r="C229" s="2470" t="s">
        <v>5762</v>
      </c>
      <c r="D229" s="66">
        <v>0</v>
      </c>
    </row>
    <row r="230" spans="1:4" ht="15.75">
      <c r="A230">
        <v>0</v>
      </c>
      <c r="B230" s="2469" t="s">
        <v>5763</v>
      </c>
      <c r="C230" s="2469" t="s">
        <v>5764</v>
      </c>
      <c r="D230" s="66">
        <v>0</v>
      </c>
    </row>
    <row r="231" spans="1:4" ht="15">
      <c r="A231">
        <v>0</v>
      </c>
      <c r="B231" s="2470" t="s">
        <v>5765</v>
      </c>
      <c r="C231" s="2470" t="s">
        <v>5766</v>
      </c>
      <c r="D231" s="66">
        <v>0</v>
      </c>
    </row>
    <row r="232" spans="1:4" ht="15">
      <c r="A232">
        <v>0</v>
      </c>
      <c r="B232" s="2470" t="s">
        <v>5767</v>
      </c>
      <c r="C232" s="2470" t="s">
        <v>5768</v>
      </c>
      <c r="D232" s="66">
        <v>0</v>
      </c>
    </row>
    <row r="233" spans="1:4" ht="15.75">
      <c r="A233">
        <v>0</v>
      </c>
      <c r="B233" s="2469" t="s">
        <v>5769</v>
      </c>
      <c r="C233" s="2469" t="s">
        <v>5770</v>
      </c>
      <c r="D233" s="66">
        <v>0</v>
      </c>
    </row>
    <row r="234" spans="1:4" ht="15.75">
      <c r="A234">
        <v>0</v>
      </c>
      <c r="B234" s="2469" t="s">
        <v>5771</v>
      </c>
      <c r="C234" s="2469" t="s">
        <v>577</v>
      </c>
      <c r="D234" s="66">
        <v>0</v>
      </c>
    </row>
    <row r="235" spans="1:4" ht="15.75">
      <c r="A235">
        <v>0</v>
      </c>
      <c r="B235" s="2469" t="s">
        <v>5772</v>
      </c>
      <c r="C235" s="2469" t="s">
        <v>287</v>
      </c>
      <c r="D235" s="66">
        <v>0</v>
      </c>
    </row>
    <row r="236" spans="1:4" ht="15">
      <c r="A236">
        <v>0</v>
      </c>
      <c r="B236" s="2470" t="s">
        <v>5773</v>
      </c>
      <c r="C236" s="2470" t="s">
        <v>5555</v>
      </c>
      <c r="D236" s="66">
        <v>0</v>
      </c>
    </row>
    <row r="237" spans="1:4" ht="15.75">
      <c r="A237">
        <v>0</v>
      </c>
      <c r="B237" s="2469" t="s">
        <v>5774</v>
      </c>
      <c r="C237" s="2469" t="s">
        <v>288</v>
      </c>
      <c r="D237" s="66">
        <v>0</v>
      </c>
    </row>
    <row r="238" spans="1:4" ht="15.75">
      <c r="A238">
        <v>0</v>
      </c>
      <c r="B238" s="2469" t="s">
        <v>5775</v>
      </c>
      <c r="C238" s="2469" t="s">
        <v>5555</v>
      </c>
      <c r="D238" s="66">
        <v>0</v>
      </c>
    </row>
    <row r="239" spans="1:4" ht="15">
      <c r="A239">
        <v>0</v>
      </c>
      <c r="B239" s="2470" t="s">
        <v>5776</v>
      </c>
      <c r="C239" s="2470" t="s">
        <v>289</v>
      </c>
      <c r="D239" s="66">
        <v>0</v>
      </c>
    </row>
    <row r="240" spans="1:4" ht="15.75">
      <c r="A240">
        <v>0</v>
      </c>
      <c r="B240" s="2469" t="s">
        <v>5777</v>
      </c>
      <c r="C240" s="2469" t="s">
        <v>5555</v>
      </c>
      <c r="D240" s="66">
        <v>0</v>
      </c>
    </row>
    <row r="241" spans="1:4" ht="15">
      <c r="A241">
        <v>0</v>
      </c>
      <c r="B241" s="2470" t="s">
        <v>5778</v>
      </c>
      <c r="C241" s="2470" t="s">
        <v>238</v>
      </c>
      <c r="D241" s="66">
        <v>0</v>
      </c>
    </row>
    <row r="242" spans="1:4" ht="15.75">
      <c r="A242">
        <v>0</v>
      </c>
      <c r="B242" s="2469" t="s">
        <v>5779</v>
      </c>
      <c r="C242" s="2469" t="s">
        <v>5555</v>
      </c>
      <c r="D242" s="66">
        <v>0</v>
      </c>
    </row>
    <row r="243" spans="1:4" ht="15.75">
      <c r="A243">
        <v>0</v>
      </c>
      <c r="B243" s="2469">
        <v>1.02</v>
      </c>
      <c r="C243" s="2469" t="s">
        <v>5006</v>
      </c>
      <c r="D243" s="66">
        <v>0</v>
      </c>
    </row>
    <row r="244" spans="1:4" ht="15">
      <c r="A244">
        <v>0</v>
      </c>
      <c r="B244" s="2470" t="s">
        <v>5390</v>
      </c>
      <c r="C244" s="2470" t="s">
        <v>5007</v>
      </c>
      <c r="D244" s="66">
        <v>0</v>
      </c>
    </row>
    <row r="245" spans="1:4" ht="15.75">
      <c r="A245">
        <v>0</v>
      </c>
      <c r="B245" s="2469" t="s">
        <v>5780</v>
      </c>
      <c r="C245" s="2469" t="s">
        <v>3410</v>
      </c>
      <c r="D245" s="66">
        <v>0</v>
      </c>
    </row>
    <row r="246" spans="1:4" ht="15">
      <c r="A246">
        <v>0</v>
      </c>
      <c r="B246" s="2470" t="s">
        <v>5781</v>
      </c>
      <c r="C246" s="2470" t="s">
        <v>5782</v>
      </c>
      <c r="D246" s="66">
        <v>0</v>
      </c>
    </row>
    <row r="247" spans="1:4" ht="15.75">
      <c r="A247">
        <v>0</v>
      </c>
      <c r="B247" s="2469" t="s">
        <v>5783</v>
      </c>
      <c r="C247" s="2469" t="s">
        <v>665</v>
      </c>
      <c r="D247" s="66">
        <v>0</v>
      </c>
    </row>
    <row r="248" spans="1:4" ht="15.75">
      <c r="A248">
        <v>0</v>
      </c>
      <c r="B248" s="2469" t="s">
        <v>5784</v>
      </c>
      <c r="C248" s="2469" t="s">
        <v>3539</v>
      </c>
      <c r="D248" s="66">
        <v>0</v>
      </c>
    </row>
    <row r="249" spans="1:4" ht="15">
      <c r="A249">
        <v>0</v>
      </c>
      <c r="B249" s="2470" t="s">
        <v>5785</v>
      </c>
      <c r="C249" s="2470" t="s">
        <v>5786</v>
      </c>
      <c r="D249" s="66">
        <v>0</v>
      </c>
    </row>
    <row r="250" spans="1:4" ht="15.75">
      <c r="A250">
        <v>0</v>
      </c>
      <c r="B250" s="2469" t="s">
        <v>5787</v>
      </c>
      <c r="C250" s="2469" t="s">
        <v>3540</v>
      </c>
      <c r="D250" s="66">
        <v>0</v>
      </c>
    </row>
    <row r="251" spans="1:4" ht="15">
      <c r="A251">
        <v>0</v>
      </c>
      <c r="B251" s="2470" t="s">
        <v>5788</v>
      </c>
      <c r="C251" s="2470" t="s">
        <v>5786</v>
      </c>
      <c r="D251" s="66">
        <v>0</v>
      </c>
    </row>
    <row r="252" spans="1:4" ht="15.75">
      <c r="A252">
        <v>0</v>
      </c>
      <c r="B252" s="2469" t="s">
        <v>5789</v>
      </c>
      <c r="C252" s="2469" t="s">
        <v>5790</v>
      </c>
      <c r="D252" s="66">
        <v>0</v>
      </c>
    </row>
    <row r="253" spans="1:4" ht="15.75">
      <c r="A253">
        <v>0</v>
      </c>
      <c r="B253" s="2469" t="s">
        <v>5791</v>
      </c>
      <c r="C253" s="2469" t="s">
        <v>3539</v>
      </c>
      <c r="D253" s="66">
        <v>0</v>
      </c>
    </row>
    <row r="254" spans="1:4" ht="15">
      <c r="A254">
        <v>0</v>
      </c>
      <c r="B254" s="2470" t="s">
        <v>5792</v>
      </c>
      <c r="C254" s="2470" t="s">
        <v>5793</v>
      </c>
      <c r="D254" s="66">
        <v>0</v>
      </c>
    </row>
    <row r="255" spans="1:4" ht="15.75">
      <c r="A255">
        <v>0</v>
      </c>
      <c r="B255" s="2469" t="s">
        <v>5794</v>
      </c>
      <c r="C255" s="2469" t="s">
        <v>3540</v>
      </c>
      <c r="D255" s="66">
        <v>0</v>
      </c>
    </row>
    <row r="256" spans="1:4" ht="15">
      <c r="A256">
        <v>0</v>
      </c>
      <c r="B256" s="2470" t="s">
        <v>5795</v>
      </c>
      <c r="C256" s="2470" t="s">
        <v>5793</v>
      </c>
      <c r="D256" s="66">
        <v>0</v>
      </c>
    </row>
    <row r="257" spans="1:4" ht="15.75">
      <c r="A257">
        <v>0</v>
      </c>
      <c r="B257" s="2469" t="s">
        <v>5392</v>
      </c>
      <c r="C257" s="2469" t="s">
        <v>5796</v>
      </c>
      <c r="D257" s="66">
        <v>0</v>
      </c>
    </row>
    <row r="258" spans="1:4" ht="15.75">
      <c r="A258">
        <v>0</v>
      </c>
      <c r="B258" s="2469" t="s">
        <v>5797</v>
      </c>
      <c r="C258" s="2469" t="s">
        <v>3539</v>
      </c>
      <c r="D258" s="66">
        <v>0</v>
      </c>
    </row>
    <row r="259" spans="1:4" ht="15">
      <c r="A259">
        <v>0</v>
      </c>
      <c r="B259" s="2470" t="s">
        <v>5362</v>
      </c>
      <c r="C259" s="2470" t="s">
        <v>5045</v>
      </c>
      <c r="D259" s="66">
        <v>0</v>
      </c>
    </row>
    <row r="260" spans="1:4" ht="15.75">
      <c r="A260">
        <v>0</v>
      </c>
      <c r="B260" s="2469" t="s">
        <v>5798</v>
      </c>
      <c r="C260" s="2469" t="s">
        <v>3540</v>
      </c>
      <c r="D260" s="66">
        <v>0</v>
      </c>
    </row>
    <row r="261" spans="1:4" ht="15.75">
      <c r="A261">
        <v>0</v>
      </c>
      <c r="B261" s="2469" t="s">
        <v>5799</v>
      </c>
      <c r="C261" s="2469" t="s">
        <v>5800</v>
      </c>
      <c r="D261" s="66">
        <v>0</v>
      </c>
    </row>
    <row r="262" spans="1:4" ht="15">
      <c r="A262">
        <v>0</v>
      </c>
      <c r="B262" s="2470" t="s">
        <v>5801</v>
      </c>
      <c r="C262" s="2470" t="s">
        <v>5802</v>
      </c>
      <c r="D262" s="66">
        <v>0</v>
      </c>
    </row>
    <row r="263" spans="1:4" ht="15.75">
      <c r="A263">
        <v>0</v>
      </c>
      <c r="B263" s="2469" t="s">
        <v>5803</v>
      </c>
      <c r="C263" s="2469" t="s">
        <v>3539</v>
      </c>
      <c r="D263" s="66">
        <v>0</v>
      </c>
    </row>
    <row r="264" spans="1:4" ht="15">
      <c r="A264">
        <v>383</v>
      </c>
      <c r="B264" s="2470" t="s">
        <v>5804</v>
      </c>
      <c r="C264" s="2470" t="s">
        <v>5805</v>
      </c>
      <c r="D264" s="66">
        <v>0</v>
      </c>
    </row>
    <row r="265" spans="1:4" ht="15.75">
      <c r="A265">
        <v>0</v>
      </c>
      <c r="B265" s="2469" t="s">
        <v>5806</v>
      </c>
      <c r="C265" s="2469" t="s">
        <v>3540</v>
      </c>
      <c r="D265" s="66">
        <v>0</v>
      </c>
    </row>
    <row r="266" spans="1:4" ht="15.75">
      <c r="A266">
        <v>0</v>
      </c>
      <c r="B266" s="2469" t="s">
        <v>5807</v>
      </c>
      <c r="C266" s="2469" t="s">
        <v>5805</v>
      </c>
      <c r="D266" s="66">
        <v>0</v>
      </c>
    </row>
    <row r="267" spans="1:4" ht="15">
      <c r="A267">
        <v>374</v>
      </c>
      <c r="B267" s="2470" t="s">
        <v>5808</v>
      </c>
      <c r="C267" s="2470" t="s">
        <v>3543</v>
      </c>
      <c r="D267" s="66">
        <v>0</v>
      </c>
    </row>
    <row r="268" spans="1:4" ht="15.75">
      <c r="A268">
        <v>0</v>
      </c>
      <c r="B268" s="2469" t="s">
        <v>5809</v>
      </c>
      <c r="C268" s="2469" t="s">
        <v>665</v>
      </c>
      <c r="D268" s="66">
        <v>0</v>
      </c>
    </row>
    <row r="269" spans="1:4" ht="15.75">
      <c r="A269">
        <v>0</v>
      </c>
      <c r="B269" s="2469" t="s">
        <v>5810</v>
      </c>
      <c r="C269" s="2469" t="s">
        <v>5811</v>
      </c>
      <c r="D269" s="66">
        <v>0</v>
      </c>
    </row>
    <row r="270" spans="1:4" ht="15">
      <c r="A270">
        <v>0</v>
      </c>
      <c r="B270" s="2470" t="s">
        <v>5812</v>
      </c>
      <c r="C270" s="2470" t="s">
        <v>5385</v>
      </c>
      <c r="D270" s="66">
        <v>0</v>
      </c>
    </row>
    <row r="271" spans="1:4" ht="15.75">
      <c r="A271">
        <v>0</v>
      </c>
      <c r="B271" s="2469" t="s">
        <v>5384</v>
      </c>
      <c r="C271" s="2469" t="s">
        <v>5385</v>
      </c>
      <c r="D271" s="66">
        <v>0</v>
      </c>
    </row>
    <row r="272" spans="1:4" ht="15">
      <c r="A272">
        <v>0</v>
      </c>
      <c r="B272" s="2470" t="s">
        <v>5813</v>
      </c>
      <c r="C272" s="2470" t="s">
        <v>5008</v>
      </c>
      <c r="D272" s="66">
        <v>0</v>
      </c>
    </row>
    <row r="273" spans="1:4" ht="15.75">
      <c r="A273">
        <v>0</v>
      </c>
      <c r="B273" s="2469" t="s">
        <v>5814</v>
      </c>
      <c r="C273" s="2469" t="s">
        <v>5815</v>
      </c>
      <c r="D273" s="66">
        <v>0</v>
      </c>
    </row>
    <row r="274" spans="1:4" ht="15.75">
      <c r="A274">
        <v>0</v>
      </c>
      <c r="B274" s="2469" t="s">
        <v>5816</v>
      </c>
      <c r="C274" s="2469" t="s">
        <v>5817</v>
      </c>
      <c r="D274" s="66">
        <v>0</v>
      </c>
    </row>
    <row r="275" spans="1:4" ht="15">
      <c r="A275">
        <v>0</v>
      </c>
      <c r="B275" s="2470" t="s">
        <v>5818</v>
      </c>
      <c r="C275" s="2470" t="s">
        <v>5009</v>
      </c>
      <c r="D275" s="66">
        <v>0</v>
      </c>
    </row>
    <row r="276" spans="1:4" ht="15.75">
      <c r="A276">
        <v>0</v>
      </c>
      <c r="B276" s="2469" t="s">
        <v>5335</v>
      </c>
      <c r="C276" s="2469" t="s">
        <v>5009</v>
      </c>
      <c r="D276" s="66">
        <v>0</v>
      </c>
    </row>
    <row r="277" spans="1:4" ht="15">
      <c r="A277">
        <v>0</v>
      </c>
      <c r="B277" s="2470" t="s">
        <v>5819</v>
      </c>
      <c r="C277" s="2470" t="s">
        <v>5010</v>
      </c>
      <c r="D277" s="66">
        <v>0</v>
      </c>
    </row>
    <row r="278" spans="1:4" ht="15.75">
      <c r="A278">
        <v>0</v>
      </c>
      <c r="B278" s="2469" t="s">
        <v>5820</v>
      </c>
      <c r="C278" s="2469" t="s">
        <v>5011</v>
      </c>
      <c r="D278" s="66">
        <v>0</v>
      </c>
    </row>
    <row r="279" spans="1:4" ht="15">
      <c r="A279">
        <v>0</v>
      </c>
      <c r="B279" s="2470" t="s">
        <v>5314</v>
      </c>
      <c r="C279" s="2470" t="s">
        <v>5012</v>
      </c>
      <c r="D279" s="66">
        <v>0</v>
      </c>
    </row>
    <row r="280" spans="1:4" ht="15.75">
      <c r="A280">
        <v>0</v>
      </c>
      <c r="B280" s="2469" t="s">
        <v>5821</v>
      </c>
      <c r="C280" s="2469" t="s">
        <v>5822</v>
      </c>
      <c r="D280" s="66">
        <v>0</v>
      </c>
    </row>
    <row r="281" spans="1:4" ht="15">
      <c r="A281">
        <v>0</v>
      </c>
      <c r="B281" s="2470" t="s">
        <v>5823</v>
      </c>
      <c r="C281" s="2470" t="s">
        <v>5824</v>
      </c>
      <c r="D281" s="66">
        <v>0</v>
      </c>
    </row>
    <row r="282" spans="1:4" ht="15.75">
      <c r="A282">
        <v>0</v>
      </c>
      <c r="B282" s="2469" t="s">
        <v>5386</v>
      </c>
      <c r="C282" s="2469" t="s">
        <v>5387</v>
      </c>
      <c r="D282" s="66">
        <v>0</v>
      </c>
    </row>
    <row r="283" spans="1:4" ht="15">
      <c r="A283">
        <v>0</v>
      </c>
      <c r="B283" s="2470" t="s">
        <v>5825</v>
      </c>
      <c r="C283" s="2470" t="s">
        <v>5826</v>
      </c>
      <c r="D283" s="66">
        <v>0</v>
      </c>
    </row>
    <row r="284" spans="1:4" ht="15.75">
      <c r="A284">
        <v>0</v>
      </c>
      <c r="B284" s="2469" t="s">
        <v>5827</v>
      </c>
      <c r="C284" s="2469" t="s">
        <v>5828</v>
      </c>
      <c r="D284" s="66">
        <v>0</v>
      </c>
    </row>
    <row r="285" spans="1:4" ht="15">
      <c r="A285">
        <v>0</v>
      </c>
      <c r="B285" s="2470" t="s">
        <v>5829</v>
      </c>
      <c r="C285" s="2470" t="s">
        <v>5830</v>
      </c>
      <c r="D285" s="66">
        <v>0</v>
      </c>
    </row>
    <row r="286" spans="1:4" ht="15.75">
      <c r="A286">
        <v>0</v>
      </c>
      <c r="B286" s="2469" t="s">
        <v>5831</v>
      </c>
      <c r="C286" s="2469" t="s">
        <v>3410</v>
      </c>
      <c r="D286" s="66">
        <v>0</v>
      </c>
    </row>
    <row r="287" spans="1:4" ht="15">
      <c r="A287">
        <v>0</v>
      </c>
      <c r="B287" s="2470" t="s">
        <v>5832</v>
      </c>
      <c r="C287" s="2470" t="s">
        <v>3410</v>
      </c>
      <c r="D287" s="66">
        <v>0</v>
      </c>
    </row>
    <row r="288" spans="1:4" ht="15.75">
      <c r="A288">
        <v>0</v>
      </c>
      <c r="B288" s="2469" t="s">
        <v>5833</v>
      </c>
      <c r="C288" s="2469" t="s">
        <v>3548</v>
      </c>
      <c r="D288" s="66">
        <v>0</v>
      </c>
    </row>
    <row r="289" spans="1:4" ht="15.75">
      <c r="A289">
        <v>0</v>
      </c>
      <c r="B289" s="2469" t="s">
        <v>5834</v>
      </c>
      <c r="C289" s="2469" t="s">
        <v>5786</v>
      </c>
      <c r="D289" s="66">
        <v>0</v>
      </c>
    </row>
    <row r="290" spans="1:4" ht="15.75">
      <c r="A290">
        <v>0</v>
      </c>
      <c r="B290" s="2469" t="s">
        <v>5835</v>
      </c>
      <c r="C290" s="2469" t="s">
        <v>3550</v>
      </c>
      <c r="D290" s="66">
        <v>0</v>
      </c>
    </row>
    <row r="291" spans="1:4" ht="15">
      <c r="A291">
        <v>0</v>
      </c>
      <c r="B291" s="2470" t="s">
        <v>5836</v>
      </c>
      <c r="C291" s="2470" t="s">
        <v>5837</v>
      </c>
      <c r="D291" s="66">
        <v>0</v>
      </c>
    </row>
    <row r="292" spans="1:4" ht="15">
      <c r="A292">
        <v>0</v>
      </c>
      <c r="B292" s="2470" t="s">
        <v>5838</v>
      </c>
      <c r="C292" s="2470" t="s">
        <v>3552</v>
      </c>
      <c r="D292" s="66">
        <v>0</v>
      </c>
    </row>
    <row r="293" spans="1:4" ht="15">
      <c r="A293">
        <v>0</v>
      </c>
      <c r="B293" s="2470" t="s">
        <v>5414</v>
      </c>
      <c r="C293" s="2470" t="s">
        <v>5413</v>
      </c>
      <c r="D293" s="66">
        <v>0</v>
      </c>
    </row>
    <row r="294" spans="1:4" ht="15">
      <c r="A294">
        <v>0</v>
      </c>
      <c r="B294" s="2470" t="s">
        <v>5839</v>
      </c>
      <c r="C294" s="2470" t="s">
        <v>293</v>
      </c>
      <c r="D294" s="66">
        <v>0</v>
      </c>
    </row>
    <row r="295" spans="1:4" ht="15.75">
      <c r="A295">
        <v>0</v>
      </c>
      <c r="B295" s="2469" t="s">
        <v>5840</v>
      </c>
      <c r="C295" s="2469" t="s">
        <v>5841</v>
      </c>
      <c r="D295" s="66">
        <v>0</v>
      </c>
    </row>
    <row r="296" spans="1:4" ht="15">
      <c r="A296">
        <v>0</v>
      </c>
      <c r="B296" s="2470" t="s">
        <v>5842</v>
      </c>
      <c r="C296" s="2470" t="s">
        <v>294</v>
      </c>
      <c r="D296" s="66">
        <v>0</v>
      </c>
    </row>
    <row r="297" spans="1:4" ht="15">
      <c r="A297">
        <v>0</v>
      </c>
      <c r="B297" s="2470" t="s">
        <v>5843</v>
      </c>
      <c r="C297" s="2470" t="s">
        <v>5844</v>
      </c>
      <c r="D297" s="66">
        <v>0</v>
      </c>
    </row>
    <row r="298" spans="1:4" ht="15">
      <c r="A298">
        <v>0</v>
      </c>
      <c r="B298" s="2470" t="s">
        <v>5845</v>
      </c>
      <c r="C298" s="2470" t="s">
        <v>238</v>
      </c>
      <c r="D298" s="66">
        <v>0</v>
      </c>
    </row>
    <row r="299" spans="1:4" ht="15">
      <c r="A299">
        <v>0</v>
      </c>
      <c r="B299" s="2470" t="s">
        <v>5846</v>
      </c>
      <c r="C299" s="2470" t="s">
        <v>5847</v>
      </c>
      <c r="D299" s="66">
        <v>0</v>
      </c>
    </row>
    <row r="300" spans="1:4" ht="15.75">
      <c r="A300">
        <v>0</v>
      </c>
      <c r="B300" s="2469" t="s">
        <v>5848</v>
      </c>
      <c r="C300" s="2469" t="s">
        <v>305</v>
      </c>
      <c r="D300" s="66">
        <v>0</v>
      </c>
    </row>
    <row r="301" spans="1:4" ht="15">
      <c r="A301">
        <v>0</v>
      </c>
      <c r="B301" s="2470" t="s">
        <v>5423</v>
      </c>
      <c r="C301" s="2470" t="s">
        <v>5422</v>
      </c>
      <c r="D301" s="66">
        <v>0</v>
      </c>
    </row>
    <row r="302" spans="1:4" ht="15">
      <c r="A302">
        <v>0</v>
      </c>
      <c r="B302" s="2470" t="s">
        <v>5430</v>
      </c>
      <c r="C302" s="2470" t="s">
        <v>5424</v>
      </c>
      <c r="D302" s="66">
        <v>0</v>
      </c>
    </row>
    <row r="303" spans="1:4" ht="15.75">
      <c r="A303">
        <v>0</v>
      </c>
      <c r="B303" s="2469" t="s">
        <v>5849</v>
      </c>
      <c r="C303" s="2469" t="s">
        <v>5850</v>
      </c>
      <c r="D303" s="66">
        <v>0</v>
      </c>
    </row>
    <row r="304" spans="1:4" ht="15.75">
      <c r="A304">
        <v>0</v>
      </c>
      <c r="B304" s="2469" t="s">
        <v>5851</v>
      </c>
      <c r="C304" s="2469" t="s">
        <v>5837</v>
      </c>
      <c r="D304" s="66">
        <v>0</v>
      </c>
    </row>
    <row r="305" spans="1:4" ht="15">
      <c r="A305">
        <v>0</v>
      </c>
      <c r="B305" s="2470" t="s">
        <v>5421</v>
      </c>
      <c r="C305" s="2470" t="s">
        <v>5425</v>
      </c>
      <c r="D305" s="66">
        <v>0</v>
      </c>
    </row>
    <row r="306" spans="1:4" ht="15.75">
      <c r="A306">
        <v>0</v>
      </c>
      <c r="B306" s="2469" t="s">
        <v>5419</v>
      </c>
      <c r="C306" s="2469" t="s">
        <v>5426</v>
      </c>
      <c r="D306" s="66">
        <v>0</v>
      </c>
    </row>
    <row r="307" spans="1:4" ht="15">
      <c r="A307">
        <v>0</v>
      </c>
      <c r="B307" s="2470" t="s">
        <v>5418</v>
      </c>
      <c r="C307" s="2470" t="s">
        <v>5427</v>
      </c>
      <c r="D307" s="66">
        <v>0</v>
      </c>
    </row>
    <row r="308" spans="1:4" ht="15.75">
      <c r="A308">
        <v>0</v>
      </c>
      <c r="B308" s="2469" t="s">
        <v>5417</v>
      </c>
      <c r="C308" s="2469" t="s">
        <v>5428</v>
      </c>
      <c r="D308" s="66">
        <v>0</v>
      </c>
    </row>
    <row r="309" spans="1:4" ht="15">
      <c r="A309">
        <v>0</v>
      </c>
      <c r="B309" s="2470" t="s">
        <v>5420</v>
      </c>
      <c r="C309" s="2470" t="s">
        <v>5429</v>
      </c>
      <c r="D309" s="66">
        <v>0</v>
      </c>
    </row>
    <row r="310" spans="1:4" ht="15.75">
      <c r="A310">
        <v>0</v>
      </c>
      <c r="B310" s="2469" t="s">
        <v>5852</v>
      </c>
      <c r="C310" s="2469" t="s">
        <v>5853</v>
      </c>
      <c r="D310" s="66">
        <v>0</v>
      </c>
    </row>
    <row r="311" spans="1:4" ht="15">
      <c r="A311">
        <v>0</v>
      </c>
      <c r="B311" s="2470" t="s">
        <v>5854</v>
      </c>
      <c r="C311" s="2470" t="s">
        <v>5811</v>
      </c>
      <c r="D311" s="66">
        <v>0</v>
      </c>
    </row>
    <row r="312" spans="1:4" ht="15.75">
      <c r="A312">
        <v>0</v>
      </c>
      <c r="B312" s="2469" t="s">
        <v>5855</v>
      </c>
      <c r="C312" s="2469" t="s">
        <v>5837</v>
      </c>
      <c r="D312" s="66">
        <v>0</v>
      </c>
    </row>
    <row r="313" spans="1:4" ht="15">
      <c r="A313">
        <v>0</v>
      </c>
      <c r="B313" s="2470" t="s">
        <v>5856</v>
      </c>
      <c r="C313" s="2470" t="s">
        <v>5857</v>
      </c>
      <c r="D313" s="66">
        <v>0</v>
      </c>
    </row>
    <row r="314" spans="1:4" ht="15.75">
      <c r="A314">
        <v>0</v>
      </c>
      <c r="B314" s="2469" t="s">
        <v>5858</v>
      </c>
      <c r="C314" s="2469" t="s">
        <v>5844</v>
      </c>
      <c r="D314" s="66">
        <v>0</v>
      </c>
    </row>
    <row r="315" spans="1:4" ht="15">
      <c r="A315">
        <v>0</v>
      </c>
      <c r="B315" s="2470" t="s">
        <v>5859</v>
      </c>
      <c r="C315" s="2470" t="s">
        <v>3559</v>
      </c>
      <c r="D315" s="66">
        <v>0</v>
      </c>
    </row>
    <row r="316" spans="1:4" ht="15.75">
      <c r="A316">
        <v>0</v>
      </c>
      <c r="B316" s="2469" t="s">
        <v>5860</v>
      </c>
      <c r="C316" s="2469" t="s">
        <v>5861</v>
      </c>
      <c r="D316" s="66">
        <v>0</v>
      </c>
    </row>
    <row r="317" spans="1:4" ht="15">
      <c r="A317">
        <v>0</v>
      </c>
      <c r="B317" s="2470" t="s">
        <v>5862</v>
      </c>
      <c r="C317" s="2470" t="s">
        <v>310</v>
      </c>
      <c r="D317" s="66">
        <v>0</v>
      </c>
    </row>
    <row r="318" spans="1:4" ht="15.75">
      <c r="A318">
        <v>0</v>
      </c>
      <c r="B318" s="2469" t="s">
        <v>5863</v>
      </c>
      <c r="C318" s="2469" t="s">
        <v>5864</v>
      </c>
      <c r="D318" s="66">
        <v>0</v>
      </c>
    </row>
    <row r="319" spans="1:4" ht="15.75">
      <c r="A319">
        <v>0</v>
      </c>
      <c r="B319" s="2469" t="s">
        <v>5865</v>
      </c>
      <c r="C319" s="2469" t="s">
        <v>311</v>
      </c>
      <c r="D319" s="66">
        <v>0</v>
      </c>
    </row>
    <row r="320" spans="1:4" ht="15">
      <c r="A320">
        <v>0</v>
      </c>
      <c r="B320" s="2470" t="s">
        <v>5866</v>
      </c>
      <c r="C320" s="2470" t="s">
        <v>5867</v>
      </c>
      <c r="D320" s="66">
        <v>0</v>
      </c>
    </row>
    <row r="321" spans="1:4" ht="15.75">
      <c r="A321">
        <v>0</v>
      </c>
      <c r="B321" s="2469" t="s">
        <v>5868</v>
      </c>
      <c r="C321" s="2469" t="s">
        <v>312</v>
      </c>
      <c r="D321" s="66">
        <v>0</v>
      </c>
    </row>
    <row r="322" spans="1:4" ht="15">
      <c r="A322">
        <v>0</v>
      </c>
      <c r="B322" s="2470" t="s">
        <v>5869</v>
      </c>
      <c r="C322" s="2470" t="s">
        <v>5870</v>
      </c>
      <c r="D322" s="66">
        <v>0</v>
      </c>
    </row>
    <row r="323" spans="1:4" ht="15.75">
      <c r="A323">
        <v>0</v>
      </c>
      <c r="B323" s="2469" t="s">
        <v>5871</v>
      </c>
      <c r="C323" s="2469" t="s">
        <v>313</v>
      </c>
      <c r="D323" s="66">
        <v>0</v>
      </c>
    </row>
    <row r="324" spans="1:4" ht="15.75">
      <c r="A324">
        <v>0</v>
      </c>
      <c r="B324" s="2469" t="s">
        <v>5872</v>
      </c>
      <c r="C324" s="2469" t="s">
        <v>5864</v>
      </c>
      <c r="D324" s="66">
        <v>0</v>
      </c>
    </row>
    <row r="325" spans="1:4" ht="15">
      <c r="A325">
        <v>0</v>
      </c>
      <c r="B325" s="2470" t="s">
        <v>5873</v>
      </c>
      <c r="C325" s="2470" t="s">
        <v>238</v>
      </c>
      <c r="D325" s="66">
        <v>0</v>
      </c>
    </row>
    <row r="326" spans="1:4" ht="15.75">
      <c r="A326">
        <v>0</v>
      </c>
      <c r="B326" s="2469" t="s">
        <v>5874</v>
      </c>
      <c r="C326" s="2469" t="s">
        <v>5875</v>
      </c>
      <c r="D326" s="66">
        <v>0</v>
      </c>
    </row>
    <row r="327" spans="1:4" ht="15">
      <c r="A327">
        <v>0</v>
      </c>
      <c r="B327" s="2470" t="s">
        <v>5876</v>
      </c>
      <c r="C327" s="2470" t="s">
        <v>3560</v>
      </c>
      <c r="D327" s="66">
        <v>0</v>
      </c>
    </row>
    <row r="328" spans="1:4" ht="15.75">
      <c r="A328">
        <v>0</v>
      </c>
      <c r="B328" s="2469" t="s">
        <v>5877</v>
      </c>
      <c r="C328" s="2469" t="s">
        <v>5878</v>
      </c>
      <c r="D328" s="66">
        <v>0</v>
      </c>
    </row>
    <row r="329" spans="1:4" ht="15.75">
      <c r="A329">
        <v>0</v>
      </c>
      <c r="B329" s="2469" t="s">
        <v>5879</v>
      </c>
      <c r="C329" s="2469" t="s">
        <v>3561</v>
      </c>
      <c r="D329" s="66">
        <v>0</v>
      </c>
    </row>
    <row r="330" spans="1:4" ht="15.75">
      <c r="A330">
        <v>0</v>
      </c>
      <c r="B330" s="2469" t="s">
        <v>5880</v>
      </c>
      <c r="C330" s="2469" t="s">
        <v>5881</v>
      </c>
      <c r="D330" s="66">
        <v>0</v>
      </c>
    </row>
    <row r="331" spans="1:4" ht="15">
      <c r="A331">
        <v>0</v>
      </c>
      <c r="B331" s="2470" t="s">
        <v>5882</v>
      </c>
      <c r="C331" s="2470" t="s">
        <v>5883</v>
      </c>
      <c r="D331" s="66">
        <v>0</v>
      </c>
    </row>
    <row r="332" spans="1:4" ht="15.75">
      <c r="A332">
        <v>0</v>
      </c>
      <c r="B332" s="2469" t="s">
        <v>5884</v>
      </c>
      <c r="C332" s="2469" t="s">
        <v>5885</v>
      </c>
      <c r="D332" s="66">
        <v>0</v>
      </c>
    </row>
    <row r="333" spans="1:4" ht="15">
      <c r="A333">
        <v>0</v>
      </c>
      <c r="B333" s="2470" t="s">
        <v>5886</v>
      </c>
      <c r="C333" s="2470" t="s">
        <v>5887</v>
      </c>
      <c r="D333" s="66">
        <v>0</v>
      </c>
    </row>
    <row r="334" spans="1:4" ht="15.75">
      <c r="A334">
        <v>0</v>
      </c>
      <c r="B334" s="2469" t="s">
        <v>5888</v>
      </c>
      <c r="C334" s="2469" t="s">
        <v>5889</v>
      </c>
      <c r="D334" s="66">
        <v>0</v>
      </c>
    </row>
    <row r="335" spans="1:4" ht="15">
      <c r="A335">
        <v>0</v>
      </c>
      <c r="B335" s="2470" t="s">
        <v>5890</v>
      </c>
      <c r="C335" s="2470" t="s">
        <v>5887</v>
      </c>
      <c r="D335" s="66">
        <v>0</v>
      </c>
    </row>
    <row r="336" spans="1:4" ht="15.75">
      <c r="A336">
        <v>0</v>
      </c>
      <c r="B336" s="2469" t="s">
        <v>5891</v>
      </c>
      <c r="C336" s="2469" t="s">
        <v>5892</v>
      </c>
      <c r="D336" s="66">
        <v>0</v>
      </c>
    </row>
    <row r="337" spans="1:4" ht="15">
      <c r="A337">
        <v>0</v>
      </c>
      <c r="B337" s="2470" t="s">
        <v>5893</v>
      </c>
      <c r="C337" s="2470" t="s">
        <v>3410</v>
      </c>
      <c r="D337" s="66">
        <v>0</v>
      </c>
    </row>
    <row r="338" spans="1:4" ht="15.75">
      <c r="A338">
        <v>0</v>
      </c>
      <c r="B338" s="2469" t="s">
        <v>5894</v>
      </c>
      <c r="C338" s="2469" t="s">
        <v>5618</v>
      </c>
      <c r="D338" s="66">
        <v>0</v>
      </c>
    </row>
    <row r="339" spans="1:4" ht="15.75">
      <c r="A339">
        <v>0</v>
      </c>
      <c r="B339" s="2469" t="s">
        <v>5895</v>
      </c>
      <c r="C339" s="2469" t="s">
        <v>263</v>
      </c>
      <c r="D339" s="66">
        <v>0</v>
      </c>
    </row>
    <row r="340" spans="1:4" ht="15">
      <c r="A340">
        <v>0</v>
      </c>
      <c r="B340" s="2470" t="s">
        <v>5896</v>
      </c>
      <c r="C340" s="2470" t="s">
        <v>5897</v>
      </c>
      <c r="D340" s="66">
        <v>0</v>
      </c>
    </row>
    <row r="341" spans="1:4" ht="15.75">
      <c r="A341">
        <v>0</v>
      </c>
      <c r="B341" s="2469" t="s">
        <v>5898</v>
      </c>
      <c r="C341" s="2469" t="s">
        <v>4945</v>
      </c>
      <c r="D341" s="66">
        <v>0</v>
      </c>
    </row>
    <row r="342" spans="1:4" ht="15">
      <c r="A342">
        <v>0</v>
      </c>
      <c r="B342" s="2470" t="s">
        <v>5899</v>
      </c>
      <c r="C342" s="2470" t="s">
        <v>5900</v>
      </c>
      <c r="D342" s="66">
        <v>0</v>
      </c>
    </row>
    <row r="343" spans="1:4" ht="15.75">
      <c r="A343">
        <v>0</v>
      </c>
      <c r="B343" s="2469" t="s">
        <v>5901</v>
      </c>
      <c r="C343" s="2469" t="s">
        <v>5902</v>
      </c>
      <c r="D343" s="66">
        <v>0</v>
      </c>
    </row>
    <row r="344" spans="1:4" ht="15">
      <c r="A344">
        <v>0</v>
      </c>
      <c r="B344" s="2470" t="s">
        <v>5903</v>
      </c>
      <c r="C344" s="2470" t="s">
        <v>5904</v>
      </c>
      <c r="D344" s="66">
        <v>0</v>
      </c>
    </row>
    <row r="345" spans="1:4" ht="15.75">
      <c r="A345">
        <v>0</v>
      </c>
      <c r="B345" s="2469" t="s">
        <v>5905</v>
      </c>
      <c r="C345" s="2469" t="s">
        <v>5906</v>
      </c>
      <c r="D345" s="66">
        <v>0</v>
      </c>
    </row>
    <row r="346" spans="1:4" ht="15">
      <c r="A346">
        <v>0</v>
      </c>
      <c r="B346" s="2470" t="s">
        <v>5907</v>
      </c>
      <c r="C346" s="2470" t="s">
        <v>5908</v>
      </c>
      <c r="D346" s="66">
        <v>0</v>
      </c>
    </row>
    <row r="347" spans="1:4" ht="15.75">
      <c r="A347">
        <v>0</v>
      </c>
      <c r="B347" s="2469" t="s">
        <v>5909</v>
      </c>
      <c r="C347" s="2469" t="s">
        <v>5910</v>
      </c>
      <c r="D347" s="66">
        <v>0</v>
      </c>
    </row>
    <row r="348" spans="1:4" ht="15.75">
      <c r="A348">
        <v>0</v>
      </c>
      <c r="B348" s="2469" t="s">
        <v>5911</v>
      </c>
      <c r="C348" s="2469" t="s">
        <v>5912</v>
      </c>
      <c r="D348" s="66">
        <v>0</v>
      </c>
    </row>
    <row r="349" spans="1:4" ht="15">
      <c r="A349">
        <v>0</v>
      </c>
      <c r="B349" s="2470" t="s">
        <v>5913</v>
      </c>
      <c r="C349" s="2470" t="s">
        <v>5914</v>
      </c>
      <c r="D349" s="66">
        <v>0</v>
      </c>
    </row>
    <row r="350" spans="1:4" ht="15.75">
      <c r="A350">
        <v>0</v>
      </c>
      <c r="B350" s="2469" t="s">
        <v>5915</v>
      </c>
      <c r="C350" s="2469" t="s">
        <v>5916</v>
      </c>
      <c r="D350" s="66">
        <v>0</v>
      </c>
    </row>
    <row r="351" spans="1:4" ht="15">
      <c r="A351">
        <v>0</v>
      </c>
      <c r="B351" s="2470" t="s">
        <v>5917</v>
      </c>
      <c r="C351" s="2470" t="s">
        <v>5918</v>
      </c>
      <c r="D351" s="66">
        <v>0</v>
      </c>
    </row>
    <row r="352" spans="1:4" ht="15.75">
      <c r="A352">
        <v>0</v>
      </c>
      <c r="B352" s="2469" t="s">
        <v>5919</v>
      </c>
      <c r="C352" s="2469" t="s">
        <v>5920</v>
      </c>
      <c r="D352" s="66">
        <v>0</v>
      </c>
    </row>
    <row r="353" spans="1:4" ht="15">
      <c r="A353">
        <v>0</v>
      </c>
      <c r="B353" s="2470" t="s">
        <v>5921</v>
      </c>
      <c r="C353" s="2470" t="s">
        <v>5922</v>
      </c>
      <c r="D353" s="66">
        <v>0</v>
      </c>
    </row>
    <row r="354" spans="1:4" ht="15.75">
      <c r="A354">
        <v>0</v>
      </c>
      <c r="B354" s="2469" t="s">
        <v>5923</v>
      </c>
      <c r="C354" s="2469" t="s">
        <v>3536</v>
      </c>
      <c r="D354" s="66">
        <v>0</v>
      </c>
    </row>
    <row r="355" spans="1:4" ht="15">
      <c r="A355">
        <v>0</v>
      </c>
      <c r="B355" s="2470" t="s">
        <v>5924</v>
      </c>
      <c r="C355" s="2470" t="s">
        <v>5925</v>
      </c>
      <c r="D355" s="66">
        <v>0</v>
      </c>
    </row>
    <row r="356" spans="1:4" ht="15.75">
      <c r="A356">
        <v>0</v>
      </c>
      <c r="B356" s="2469" t="s">
        <v>5926</v>
      </c>
      <c r="C356" s="2469" t="s">
        <v>3564</v>
      </c>
      <c r="D356" s="66">
        <v>0</v>
      </c>
    </row>
    <row r="357" spans="1:4" ht="15.75">
      <c r="A357">
        <v>0</v>
      </c>
      <c r="B357" s="2469" t="s">
        <v>5927</v>
      </c>
      <c r="C357" s="2469" t="s">
        <v>5925</v>
      </c>
      <c r="D357" s="66">
        <v>0</v>
      </c>
    </row>
    <row r="358" spans="1:4" ht="15">
      <c r="A358">
        <v>0</v>
      </c>
      <c r="B358" s="2470" t="s">
        <v>5928</v>
      </c>
      <c r="C358" s="2470" t="s">
        <v>3537</v>
      </c>
      <c r="D358" s="66">
        <v>0</v>
      </c>
    </row>
    <row r="359" spans="1:4" ht="15">
      <c r="A359">
        <v>0</v>
      </c>
      <c r="B359" s="2470" t="s">
        <v>5929</v>
      </c>
      <c r="C359" s="2470" t="s">
        <v>5925</v>
      </c>
      <c r="D359" s="66">
        <v>0</v>
      </c>
    </row>
    <row r="360" spans="1:4" ht="15.75">
      <c r="A360">
        <v>0</v>
      </c>
      <c r="B360" s="2469" t="s">
        <v>5930</v>
      </c>
      <c r="C360" s="2469" t="s">
        <v>281</v>
      </c>
      <c r="D360" s="66">
        <v>0</v>
      </c>
    </row>
    <row r="361" spans="1:4" ht="15">
      <c r="A361">
        <v>0</v>
      </c>
      <c r="B361" s="2470" t="s">
        <v>5931</v>
      </c>
      <c r="C361" s="2470" t="s">
        <v>5925</v>
      </c>
      <c r="D361" s="66">
        <v>0</v>
      </c>
    </row>
    <row r="362" spans="1:4" ht="15">
      <c r="A362">
        <v>0</v>
      </c>
      <c r="B362" s="2470" t="s">
        <v>5932</v>
      </c>
      <c r="C362" s="2470" t="s">
        <v>5933</v>
      </c>
      <c r="D362" s="66">
        <v>0</v>
      </c>
    </row>
    <row r="363" spans="1:4" ht="15.75">
      <c r="A363">
        <v>0</v>
      </c>
      <c r="B363" s="2469" t="s">
        <v>5934</v>
      </c>
      <c r="C363" s="2469" t="s">
        <v>3565</v>
      </c>
      <c r="D363" s="66">
        <v>0</v>
      </c>
    </row>
    <row r="364" spans="1:4" ht="15">
      <c r="A364">
        <v>0</v>
      </c>
      <c r="B364" s="2470" t="s">
        <v>5935</v>
      </c>
      <c r="C364" s="2470" t="s">
        <v>5936</v>
      </c>
      <c r="D364" s="66">
        <v>0</v>
      </c>
    </row>
    <row r="365" spans="1:4" ht="15">
      <c r="A365">
        <v>0</v>
      </c>
      <c r="B365" s="2470" t="s">
        <v>5937</v>
      </c>
      <c r="C365" s="2470" t="s">
        <v>3566</v>
      </c>
      <c r="D365" s="66">
        <v>0</v>
      </c>
    </row>
    <row r="366" spans="1:4" ht="15">
      <c r="A366">
        <v>0</v>
      </c>
      <c r="B366" s="2470" t="s">
        <v>5938</v>
      </c>
      <c r="C366" s="2470" t="s">
        <v>5939</v>
      </c>
      <c r="D366" s="66">
        <v>0</v>
      </c>
    </row>
    <row r="367" spans="1:4" ht="15">
      <c r="A367">
        <v>0</v>
      </c>
      <c r="B367" s="2470" t="s">
        <v>5940</v>
      </c>
      <c r="C367" s="2470" t="s">
        <v>5941</v>
      </c>
      <c r="D367" s="66">
        <v>0</v>
      </c>
    </row>
    <row r="368" spans="1:4" ht="15.75">
      <c r="A368">
        <v>0</v>
      </c>
      <c r="B368" s="2469" t="s">
        <v>5942</v>
      </c>
      <c r="C368" s="2469" t="s">
        <v>5936</v>
      </c>
      <c r="D368" s="66">
        <v>0</v>
      </c>
    </row>
    <row r="369" spans="1:4" ht="15.75">
      <c r="A369">
        <v>0</v>
      </c>
      <c r="B369" s="2469" t="s">
        <v>5943</v>
      </c>
      <c r="C369" s="2469" t="s">
        <v>5944</v>
      </c>
      <c r="D369" s="66">
        <v>0</v>
      </c>
    </row>
    <row r="370" spans="1:4" ht="15.75">
      <c r="A370">
        <v>0</v>
      </c>
      <c r="B370" s="2469" t="s">
        <v>5945</v>
      </c>
      <c r="C370" s="2469" t="s">
        <v>5936</v>
      </c>
      <c r="D370" s="66">
        <v>0</v>
      </c>
    </row>
    <row r="371" spans="1:4" ht="15.75">
      <c r="A371">
        <v>0</v>
      </c>
      <c r="B371" s="2469" t="s">
        <v>5946</v>
      </c>
      <c r="C371" s="2469" t="s">
        <v>584</v>
      </c>
      <c r="D371" s="66">
        <v>0</v>
      </c>
    </row>
    <row r="372" spans="1:4" ht="15">
      <c r="A372">
        <v>0</v>
      </c>
      <c r="B372" s="2470" t="s">
        <v>5947</v>
      </c>
      <c r="C372" s="2470" t="s">
        <v>5948</v>
      </c>
      <c r="D372" s="66">
        <v>0</v>
      </c>
    </row>
    <row r="373" spans="1:4" ht="15.75">
      <c r="A373">
        <v>0</v>
      </c>
      <c r="B373" s="2469" t="s">
        <v>5949</v>
      </c>
      <c r="C373" s="2469" t="s">
        <v>3534</v>
      </c>
      <c r="D373" s="66">
        <v>0</v>
      </c>
    </row>
    <row r="374" spans="1:4" ht="15">
      <c r="A374">
        <v>0</v>
      </c>
      <c r="B374" s="2470" t="s">
        <v>5950</v>
      </c>
      <c r="C374" s="2470" t="s">
        <v>3570</v>
      </c>
      <c r="D374" s="66">
        <v>0</v>
      </c>
    </row>
    <row r="375" spans="1:4" ht="15.75">
      <c r="A375">
        <v>0</v>
      </c>
      <c r="B375" s="2469" t="s">
        <v>5951</v>
      </c>
      <c r="C375" s="2469" t="s">
        <v>5952</v>
      </c>
      <c r="D375" s="66">
        <v>0</v>
      </c>
    </row>
    <row r="376" spans="1:4" ht="15">
      <c r="A376">
        <v>0</v>
      </c>
      <c r="B376" s="2470" t="s">
        <v>5953</v>
      </c>
      <c r="C376" s="2470" t="s">
        <v>3534</v>
      </c>
      <c r="D376" s="66">
        <v>0</v>
      </c>
    </row>
    <row r="377" spans="1:4" ht="15.75">
      <c r="A377">
        <v>0</v>
      </c>
      <c r="B377" s="2469" t="s">
        <v>5954</v>
      </c>
      <c r="C377" s="2469" t="s">
        <v>3570</v>
      </c>
      <c r="D377" s="66">
        <v>0</v>
      </c>
    </row>
    <row r="378" spans="1:4" ht="15.75">
      <c r="A378">
        <v>0</v>
      </c>
      <c r="B378" s="2469" t="s">
        <v>5955</v>
      </c>
      <c r="C378" s="2469" t="s">
        <v>5956</v>
      </c>
      <c r="D378" s="66">
        <v>0</v>
      </c>
    </row>
    <row r="379" spans="1:4" ht="15">
      <c r="A379">
        <v>0</v>
      </c>
      <c r="B379" s="2470" t="s">
        <v>5957</v>
      </c>
      <c r="C379" s="2470" t="s">
        <v>3534</v>
      </c>
      <c r="D379" s="66">
        <v>0</v>
      </c>
    </row>
    <row r="380" spans="1:4" ht="15.75">
      <c r="A380">
        <v>0</v>
      </c>
      <c r="B380" s="2469" t="s">
        <v>5958</v>
      </c>
      <c r="C380" s="2469" t="s">
        <v>3570</v>
      </c>
      <c r="D380" s="66">
        <v>0</v>
      </c>
    </row>
    <row r="381" spans="1:4" ht="15">
      <c r="A381">
        <v>0</v>
      </c>
      <c r="B381" s="2470" t="s">
        <v>5959</v>
      </c>
      <c r="C381" s="2470" t="s">
        <v>3571</v>
      </c>
      <c r="D381" s="66">
        <v>0</v>
      </c>
    </row>
    <row r="382" spans="1:4" ht="15.75">
      <c r="A382">
        <v>0</v>
      </c>
      <c r="B382" s="2469" t="s">
        <v>5960</v>
      </c>
      <c r="C382" s="2469" t="s">
        <v>3572</v>
      </c>
      <c r="D382" s="66">
        <v>0</v>
      </c>
    </row>
    <row r="383" spans="1:4" ht="15">
      <c r="A383">
        <v>0</v>
      </c>
      <c r="B383" s="2470" t="s">
        <v>5961</v>
      </c>
      <c r="C383" s="2470" t="s">
        <v>5962</v>
      </c>
      <c r="D383" s="66">
        <v>0</v>
      </c>
    </row>
    <row r="384" spans="1:4" ht="15.75">
      <c r="A384">
        <v>0</v>
      </c>
      <c r="B384" s="2469" t="s">
        <v>5963</v>
      </c>
      <c r="C384" s="2469" t="s">
        <v>5964</v>
      </c>
      <c r="D384" s="66">
        <v>0</v>
      </c>
    </row>
    <row r="385" spans="1:4" ht="15.75">
      <c r="A385">
        <v>0</v>
      </c>
      <c r="B385" s="2469" t="s">
        <v>5965</v>
      </c>
      <c r="C385" s="2469" t="s">
        <v>264</v>
      </c>
      <c r="D385" s="66">
        <v>0</v>
      </c>
    </row>
    <row r="386" spans="1:4" ht="15">
      <c r="A386">
        <v>0</v>
      </c>
      <c r="B386" s="2470" t="s">
        <v>5966</v>
      </c>
      <c r="C386" s="2470" t="s">
        <v>246</v>
      </c>
      <c r="D386" s="66">
        <v>0</v>
      </c>
    </row>
    <row r="387" spans="1:4" ht="15.75">
      <c r="A387">
        <v>0</v>
      </c>
      <c r="B387" s="2469" t="s">
        <v>5967</v>
      </c>
      <c r="C387" s="2469" t="s">
        <v>5968</v>
      </c>
      <c r="D387" s="66">
        <v>0</v>
      </c>
    </row>
    <row r="388" spans="1:4" ht="15">
      <c r="A388">
        <v>0</v>
      </c>
      <c r="B388" s="2470" t="s">
        <v>5969</v>
      </c>
      <c r="C388" s="2470" t="s">
        <v>3413</v>
      </c>
      <c r="D388" s="66">
        <v>0</v>
      </c>
    </row>
    <row r="389" spans="1:4" ht="15.75">
      <c r="A389">
        <v>0</v>
      </c>
      <c r="B389" s="2469" t="s">
        <v>5970</v>
      </c>
      <c r="C389" s="2469" t="s">
        <v>5968</v>
      </c>
      <c r="D389" s="66">
        <v>0</v>
      </c>
    </row>
    <row r="390" spans="1:4" ht="15">
      <c r="A390">
        <v>0</v>
      </c>
      <c r="B390" s="2470" t="s">
        <v>5971</v>
      </c>
      <c r="C390" s="2470" t="s">
        <v>3524</v>
      </c>
      <c r="D390" s="66">
        <v>0</v>
      </c>
    </row>
    <row r="391" spans="1:4" ht="15.75">
      <c r="A391">
        <v>0</v>
      </c>
      <c r="B391" s="2469" t="s">
        <v>5972</v>
      </c>
      <c r="C391" s="2469" t="s">
        <v>5968</v>
      </c>
      <c r="D391" s="66">
        <v>0</v>
      </c>
    </row>
    <row r="392" spans="1:4" ht="15.75">
      <c r="A392">
        <v>0</v>
      </c>
      <c r="B392" s="2469" t="s">
        <v>5973</v>
      </c>
      <c r="C392" s="2469" t="s">
        <v>265</v>
      </c>
      <c r="D392" s="66">
        <v>0</v>
      </c>
    </row>
    <row r="393" spans="1:4" ht="15">
      <c r="A393">
        <v>0</v>
      </c>
      <c r="B393" s="2470" t="s">
        <v>5974</v>
      </c>
      <c r="C393" s="2470" t="s">
        <v>246</v>
      </c>
      <c r="D393" s="66">
        <v>0</v>
      </c>
    </row>
    <row r="394" spans="1:4" ht="15.75">
      <c r="A394">
        <v>0</v>
      </c>
      <c r="B394" s="2469" t="s">
        <v>5975</v>
      </c>
      <c r="C394" s="2469" t="s">
        <v>5968</v>
      </c>
      <c r="D394" s="66">
        <v>0</v>
      </c>
    </row>
    <row r="395" spans="1:4" ht="15">
      <c r="A395">
        <v>0</v>
      </c>
      <c r="B395" s="2470" t="s">
        <v>5976</v>
      </c>
      <c r="C395" s="2470" t="s">
        <v>3413</v>
      </c>
      <c r="D395" s="66">
        <v>0</v>
      </c>
    </row>
    <row r="396" spans="1:4" ht="15.75">
      <c r="A396">
        <v>0</v>
      </c>
      <c r="B396" s="2469" t="s">
        <v>5977</v>
      </c>
      <c r="C396" s="2469" t="s">
        <v>5968</v>
      </c>
      <c r="D396" s="66">
        <v>0</v>
      </c>
    </row>
    <row r="397" spans="1:4" ht="15.75">
      <c r="A397">
        <v>0</v>
      </c>
      <c r="B397" s="2469" t="s">
        <v>5978</v>
      </c>
      <c r="C397" s="2469" t="s">
        <v>3524</v>
      </c>
      <c r="D397" s="66">
        <v>0</v>
      </c>
    </row>
    <row r="398" spans="1:4" ht="15">
      <c r="A398">
        <v>0</v>
      </c>
      <c r="B398" s="2470" t="s">
        <v>5979</v>
      </c>
      <c r="C398" s="2470" t="s">
        <v>5968</v>
      </c>
      <c r="D398" s="66">
        <v>0</v>
      </c>
    </row>
    <row r="399" spans="1:4" ht="15.75">
      <c r="A399">
        <v>0</v>
      </c>
      <c r="B399" s="2469" t="s">
        <v>5980</v>
      </c>
      <c r="C399" s="2469" t="s">
        <v>5981</v>
      </c>
      <c r="D399" s="66">
        <v>0</v>
      </c>
    </row>
    <row r="400" spans="1:4" ht="15">
      <c r="A400">
        <v>0</v>
      </c>
      <c r="B400" s="2470" t="s">
        <v>5982</v>
      </c>
      <c r="C400" s="2470" t="s">
        <v>261</v>
      </c>
      <c r="D400" s="66">
        <v>0</v>
      </c>
    </row>
    <row r="401" spans="1:4" ht="15.75">
      <c r="A401">
        <v>0</v>
      </c>
      <c r="B401" s="2469" t="s">
        <v>5983</v>
      </c>
      <c r="C401" s="2469" t="s">
        <v>5984</v>
      </c>
      <c r="D401" s="66">
        <v>0</v>
      </c>
    </row>
    <row r="402" spans="1:4" ht="15.75">
      <c r="A402">
        <v>0</v>
      </c>
      <c r="B402" s="2469" t="s">
        <v>5985</v>
      </c>
      <c r="C402" s="2469" t="s">
        <v>3576</v>
      </c>
      <c r="D402" s="66">
        <v>0</v>
      </c>
    </row>
    <row r="403" spans="1:4" ht="15">
      <c r="A403">
        <v>0</v>
      </c>
      <c r="B403" s="2470" t="s">
        <v>5986</v>
      </c>
      <c r="C403" s="2470" t="s">
        <v>5984</v>
      </c>
      <c r="D403" s="66">
        <v>0</v>
      </c>
    </row>
    <row r="404" spans="1:4" ht="15.75">
      <c r="A404">
        <v>0</v>
      </c>
      <c r="B404" s="2469" t="s">
        <v>5987</v>
      </c>
      <c r="C404" s="2469" t="s">
        <v>263</v>
      </c>
      <c r="D404" s="66">
        <v>0</v>
      </c>
    </row>
    <row r="405" spans="1:4" ht="15">
      <c r="A405">
        <v>0</v>
      </c>
      <c r="B405" s="2470" t="s">
        <v>5988</v>
      </c>
      <c r="C405" s="2470" t="s">
        <v>5984</v>
      </c>
      <c r="D405" s="66">
        <v>0</v>
      </c>
    </row>
    <row r="406" spans="1:4" ht="15.75">
      <c r="A406">
        <v>0</v>
      </c>
      <c r="B406" s="2469" t="s">
        <v>5989</v>
      </c>
      <c r="C406" s="2469" t="s">
        <v>5990</v>
      </c>
      <c r="D406" s="66">
        <v>0</v>
      </c>
    </row>
    <row r="407" spans="1:4" ht="15">
      <c r="A407">
        <v>0</v>
      </c>
      <c r="B407" s="2470" t="s">
        <v>5991</v>
      </c>
      <c r="C407" s="2470" t="s">
        <v>5992</v>
      </c>
      <c r="D407" s="66">
        <v>0</v>
      </c>
    </row>
    <row r="408" spans="1:4" ht="15.75">
      <c r="A408">
        <v>0</v>
      </c>
      <c r="B408" s="2469" t="s">
        <v>5993</v>
      </c>
      <c r="C408" s="2469" t="s">
        <v>5984</v>
      </c>
      <c r="D408" s="66">
        <v>0</v>
      </c>
    </row>
    <row r="409" spans="1:4" ht="15.75">
      <c r="A409">
        <v>0</v>
      </c>
      <c r="B409" s="2469" t="s">
        <v>5994</v>
      </c>
      <c r="C409" s="2469" t="s">
        <v>5995</v>
      </c>
      <c r="D409" s="66">
        <v>0</v>
      </c>
    </row>
    <row r="410" spans="1:4" ht="15">
      <c r="A410">
        <v>0</v>
      </c>
      <c r="B410" s="2470" t="s">
        <v>5996</v>
      </c>
      <c r="C410" s="2470" t="s">
        <v>5984</v>
      </c>
      <c r="D410" s="66">
        <v>0</v>
      </c>
    </row>
    <row r="411" spans="1:4" ht="15.75">
      <c r="A411">
        <v>0</v>
      </c>
      <c r="B411" s="2469" t="s">
        <v>5997</v>
      </c>
      <c r="C411" s="2469" t="s">
        <v>5998</v>
      </c>
      <c r="D411" s="66">
        <v>0</v>
      </c>
    </row>
    <row r="412" spans="1:4" ht="15.75">
      <c r="A412">
        <v>0</v>
      </c>
      <c r="B412" s="2469" t="s">
        <v>5999</v>
      </c>
      <c r="C412" s="2469" t="s">
        <v>3578</v>
      </c>
      <c r="D412" s="66">
        <v>0</v>
      </c>
    </row>
    <row r="413" spans="1:4" ht="15.75">
      <c r="A413">
        <v>0</v>
      </c>
      <c r="B413" s="2469" t="s">
        <v>6000</v>
      </c>
      <c r="C413" s="2469" t="s">
        <v>6001</v>
      </c>
      <c r="D413" s="66">
        <v>0</v>
      </c>
    </row>
    <row r="414" spans="1:4" ht="15.75">
      <c r="A414">
        <v>0</v>
      </c>
      <c r="B414" s="2469" t="s">
        <v>6002</v>
      </c>
      <c r="C414" s="2469" t="s">
        <v>3579</v>
      </c>
      <c r="D414" s="66">
        <v>0</v>
      </c>
    </row>
    <row r="415" spans="1:4" ht="15.75">
      <c r="A415">
        <v>0</v>
      </c>
      <c r="B415" s="2469" t="s">
        <v>6003</v>
      </c>
      <c r="C415" s="2469" t="s">
        <v>6001</v>
      </c>
      <c r="D415" s="66">
        <v>0</v>
      </c>
    </row>
    <row r="416" spans="1:4" ht="15.75">
      <c r="A416">
        <v>0</v>
      </c>
      <c r="B416" s="2469" t="s">
        <v>6004</v>
      </c>
      <c r="C416" s="2469" t="s">
        <v>6005</v>
      </c>
      <c r="D416" s="66">
        <v>0</v>
      </c>
    </row>
    <row r="417" spans="1:4" ht="15.75">
      <c r="A417">
        <v>0</v>
      </c>
      <c r="B417" s="2469" t="s">
        <v>6006</v>
      </c>
      <c r="C417" s="2469" t="s">
        <v>3287</v>
      </c>
      <c r="D417" s="66">
        <v>0</v>
      </c>
    </row>
    <row r="418" spans="1:4" ht="15">
      <c r="A418">
        <v>511</v>
      </c>
      <c r="B418" s="2470" t="s">
        <v>6007</v>
      </c>
      <c r="C418" s="2470" t="s">
        <v>6008</v>
      </c>
      <c r="D418" s="66">
        <v>0</v>
      </c>
    </row>
    <row r="419" spans="1:4" ht="15">
      <c r="A419">
        <v>0</v>
      </c>
      <c r="B419" s="2470" t="s">
        <v>6009</v>
      </c>
      <c r="C419" s="2470" t="s">
        <v>6010</v>
      </c>
      <c r="D419" s="66">
        <v>0</v>
      </c>
    </row>
    <row r="420" spans="1:4" ht="15.75">
      <c r="A420">
        <v>0</v>
      </c>
      <c r="B420" s="2469" t="s">
        <v>6011</v>
      </c>
      <c r="C420" s="2469" t="s">
        <v>6008</v>
      </c>
      <c r="D420" s="66">
        <v>0</v>
      </c>
    </row>
    <row r="421" spans="1:4" ht="15.75">
      <c r="A421">
        <v>0</v>
      </c>
      <c r="B421" s="2469" t="s">
        <v>6012</v>
      </c>
      <c r="C421" s="2469" t="s">
        <v>238</v>
      </c>
      <c r="D421" s="66">
        <v>0</v>
      </c>
    </row>
    <row r="422" spans="1:4" ht="15">
      <c r="A422">
        <v>0</v>
      </c>
      <c r="B422" s="2470" t="s">
        <v>6013</v>
      </c>
      <c r="C422" s="2470" t="s">
        <v>6008</v>
      </c>
      <c r="D422" s="66">
        <v>0</v>
      </c>
    </row>
    <row r="423" spans="1:4" ht="15.75">
      <c r="A423">
        <v>0</v>
      </c>
      <c r="B423" s="2469" t="s">
        <v>6014</v>
      </c>
      <c r="C423" s="2469" t="s">
        <v>357</v>
      </c>
      <c r="D423" s="66">
        <v>0</v>
      </c>
    </row>
    <row r="424" spans="1:4" ht="15">
      <c r="A424">
        <v>0</v>
      </c>
      <c r="B424" s="2470" t="s">
        <v>6015</v>
      </c>
      <c r="C424" s="2470" t="s">
        <v>6016</v>
      </c>
      <c r="D424" s="66">
        <v>0</v>
      </c>
    </row>
    <row r="425" spans="1:4" ht="15">
      <c r="A425">
        <v>519</v>
      </c>
      <c r="B425" s="2470" t="s">
        <v>6017</v>
      </c>
      <c r="C425" s="2470" t="s">
        <v>6018</v>
      </c>
      <c r="D425" s="66">
        <v>0</v>
      </c>
    </row>
    <row r="426" spans="1:4" ht="15.75">
      <c r="A426">
        <v>0</v>
      </c>
      <c r="B426" s="2469">
        <v>2</v>
      </c>
      <c r="C426" s="2469" t="s">
        <v>4876</v>
      </c>
      <c r="D426" s="66">
        <v>0</v>
      </c>
    </row>
    <row r="427" spans="1:4" ht="15">
      <c r="A427">
        <v>0</v>
      </c>
      <c r="B427" s="2470">
        <v>2.0099999999999998</v>
      </c>
      <c r="C427" s="2470" t="s">
        <v>5013</v>
      </c>
      <c r="D427" s="66">
        <v>0</v>
      </c>
    </row>
    <row r="428" spans="1:4" ht="15">
      <c r="A428">
        <v>0</v>
      </c>
      <c r="B428" s="2470" t="s">
        <v>6019</v>
      </c>
      <c r="C428" s="2470" t="s">
        <v>6020</v>
      </c>
      <c r="D428" s="66">
        <v>0</v>
      </c>
    </row>
    <row r="429" spans="1:4" ht="15.75">
      <c r="A429">
        <v>0</v>
      </c>
      <c r="B429" s="2469" t="s">
        <v>6021</v>
      </c>
      <c r="C429" s="2469" t="s">
        <v>6022</v>
      </c>
      <c r="D429" s="66">
        <v>0</v>
      </c>
    </row>
    <row r="430" spans="1:4" ht="15">
      <c r="A430">
        <v>0</v>
      </c>
      <c r="B430" s="2470" t="s">
        <v>6023</v>
      </c>
      <c r="C430" s="2470" t="s">
        <v>6024</v>
      </c>
      <c r="D430" s="66">
        <v>0</v>
      </c>
    </row>
    <row r="431" spans="1:4" ht="15">
      <c r="A431">
        <v>0</v>
      </c>
      <c r="B431" s="2470" t="s">
        <v>5398</v>
      </c>
      <c r="C431" s="2470" t="s">
        <v>5014</v>
      </c>
      <c r="D431" s="66">
        <v>0</v>
      </c>
    </row>
    <row r="432" spans="1:4" ht="15">
      <c r="A432">
        <v>0</v>
      </c>
      <c r="B432" s="2470" t="s">
        <v>5399</v>
      </c>
      <c r="C432" s="2470" t="s">
        <v>4922</v>
      </c>
      <c r="D432" s="66">
        <v>0</v>
      </c>
    </row>
    <row r="433" spans="1:4" ht="15">
      <c r="A433">
        <v>0</v>
      </c>
      <c r="B433" s="2470" t="s">
        <v>6025</v>
      </c>
      <c r="C433" s="2470" t="s">
        <v>4872</v>
      </c>
      <c r="D433" s="66">
        <v>0</v>
      </c>
    </row>
    <row r="434" spans="1:4" ht="15.75">
      <c r="A434">
        <v>0</v>
      </c>
      <c r="B434" s="2469" t="s">
        <v>5311</v>
      </c>
      <c r="C434" s="2469" t="s">
        <v>5015</v>
      </c>
      <c r="D434" s="66">
        <v>0</v>
      </c>
    </row>
    <row r="435" spans="1:4" ht="15">
      <c r="A435">
        <v>0</v>
      </c>
      <c r="B435" s="2470" t="s">
        <v>6026</v>
      </c>
      <c r="C435" s="2470" t="s">
        <v>6027</v>
      </c>
      <c r="D435" s="66">
        <v>0</v>
      </c>
    </row>
    <row r="436" spans="1:4" ht="15">
      <c r="A436">
        <v>0</v>
      </c>
      <c r="B436" s="2470" t="s">
        <v>6028</v>
      </c>
      <c r="C436" s="2470" t="s">
        <v>6029</v>
      </c>
      <c r="D436" s="66">
        <v>0</v>
      </c>
    </row>
    <row r="437" spans="1:4" ht="15.75">
      <c r="A437">
        <v>0</v>
      </c>
      <c r="B437" s="2469" t="s">
        <v>6030</v>
      </c>
      <c r="C437" s="2469" t="s">
        <v>6031</v>
      </c>
      <c r="D437" s="66">
        <v>0</v>
      </c>
    </row>
    <row r="438" spans="1:4" ht="15">
      <c r="A438">
        <v>0</v>
      </c>
      <c r="B438" s="2470" t="s">
        <v>6032</v>
      </c>
      <c r="C438" s="2470" t="s">
        <v>6031</v>
      </c>
      <c r="D438" s="66">
        <v>0</v>
      </c>
    </row>
    <row r="439" spans="1:4" ht="15.75">
      <c r="A439">
        <v>0</v>
      </c>
      <c r="B439" s="2469" t="s">
        <v>6033</v>
      </c>
      <c r="C439" s="2469" t="s">
        <v>5016</v>
      </c>
      <c r="D439" s="66">
        <v>0</v>
      </c>
    </row>
    <row r="440" spans="1:4" ht="15">
      <c r="A440">
        <v>0</v>
      </c>
      <c r="B440" s="2470" t="s">
        <v>6034</v>
      </c>
      <c r="C440" s="2470" t="s">
        <v>803</v>
      </c>
      <c r="D440" s="66">
        <v>0</v>
      </c>
    </row>
    <row r="441" spans="1:4" ht="15">
      <c r="A441">
        <v>0</v>
      </c>
      <c r="B441" s="2470" t="s">
        <v>5300</v>
      </c>
      <c r="C441" s="2470" t="s">
        <v>264</v>
      </c>
      <c r="D441" s="66">
        <v>0</v>
      </c>
    </row>
    <row r="442" spans="1:4" ht="15">
      <c r="A442">
        <v>0</v>
      </c>
      <c r="B442" s="2470" t="s">
        <v>6035</v>
      </c>
      <c r="C442" s="2470" t="s">
        <v>6036</v>
      </c>
      <c r="D442" s="66">
        <v>0</v>
      </c>
    </row>
    <row r="443" spans="1:4" ht="15">
      <c r="A443">
        <v>0</v>
      </c>
      <c r="B443" s="2470" t="s">
        <v>5296</v>
      </c>
      <c r="C443" s="2470" t="s">
        <v>5046</v>
      </c>
      <c r="D443" s="66">
        <v>0</v>
      </c>
    </row>
    <row r="444" spans="1:4" ht="15">
      <c r="A444">
        <v>0</v>
      </c>
      <c r="B444" s="2470" t="s">
        <v>6037</v>
      </c>
      <c r="C444" s="2470" t="s">
        <v>6038</v>
      </c>
      <c r="D444" s="66">
        <v>0</v>
      </c>
    </row>
    <row r="445" spans="1:4" ht="15">
      <c r="A445">
        <v>0</v>
      </c>
      <c r="B445" s="2470" t="s">
        <v>6039</v>
      </c>
      <c r="C445" s="2470" t="s">
        <v>146</v>
      </c>
      <c r="D445" s="66">
        <v>0</v>
      </c>
    </row>
    <row r="446" spans="1:4" ht="15">
      <c r="A446">
        <v>0</v>
      </c>
      <c r="B446" s="2470" t="s">
        <v>6040</v>
      </c>
      <c r="C446" s="2470" t="s">
        <v>261</v>
      </c>
      <c r="D446" s="66">
        <v>0</v>
      </c>
    </row>
    <row r="447" spans="1:4" ht="15">
      <c r="A447">
        <v>0</v>
      </c>
      <c r="B447" s="2470" t="s">
        <v>6041</v>
      </c>
      <c r="C447" s="2470" t="s">
        <v>263</v>
      </c>
      <c r="D447" s="66">
        <v>0</v>
      </c>
    </row>
    <row r="448" spans="1:4" ht="15">
      <c r="A448">
        <v>0</v>
      </c>
      <c r="B448" s="2470" t="s">
        <v>6042</v>
      </c>
      <c r="C448" s="2470" t="s">
        <v>6043</v>
      </c>
      <c r="D448" s="66">
        <v>0</v>
      </c>
    </row>
    <row r="449" spans="1:4" ht="15">
      <c r="A449">
        <v>0</v>
      </c>
      <c r="B449" s="2470" t="s">
        <v>6044</v>
      </c>
      <c r="C449" s="2470" t="s">
        <v>6045</v>
      </c>
      <c r="D449" s="66">
        <v>0</v>
      </c>
    </row>
    <row r="450" spans="1:4" ht="15">
      <c r="A450">
        <v>0</v>
      </c>
      <c r="B450" s="2470" t="s">
        <v>6046</v>
      </c>
      <c r="C450" s="2470" t="s">
        <v>2173</v>
      </c>
      <c r="D450" s="66">
        <v>0</v>
      </c>
    </row>
    <row r="451" spans="1:4" ht="15">
      <c r="A451">
        <v>0</v>
      </c>
      <c r="B451" s="2470" t="s">
        <v>6047</v>
      </c>
      <c r="C451" s="2470" t="s">
        <v>663</v>
      </c>
      <c r="D451" s="66">
        <v>0</v>
      </c>
    </row>
    <row r="452" spans="1:4" ht="15">
      <c r="A452">
        <v>0</v>
      </c>
      <c r="B452" s="2470" t="s">
        <v>6048</v>
      </c>
      <c r="C452" s="2470" t="s">
        <v>6049</v>
      </c>
      <c r="D452" s="66">
        <v>0</v>
      </c>
    </row>
    <row r="453" spans="1:4" ht="15">
      <c r="A453">
        <v>0</v>
      </c>
      <c r="B453" s="2470" t="s">
        <v>6050</v>
      </c>
      <c r="C453" s="2470" t="s">
        <v>6051</v>
      </c>
      <c r="D453" s="66">
        <v>0</v>
      </c>
    </row>
    <row r="454" spans="1:4" ht="15">
      <c r="A454">
        <v>0</v>
      </c>
      <c r="B454" s="2470" t="s">
        <v>6052</v>
      </c>
      <c r="C454" s="2470" t="s">
        <v>6053</v>
      </c>
      <c r="D454" s="66">
        <v>0</v>
      </c>
    </row>
    <row r="455" spans="1:4" ht="15">
      <c r="A455">
        <v>0</v>
      </c>
      <c r="B455" s="2470" t="s">
        <v>6054</v>
      </c>
      <c r="C455" s="2470" t="s">
        <v>6055</v>
      </c>
      <c r="D455" s="66">
        <v>0</v>
      </c>
    </row>
    <row r="456" spans="1:4" ht="15">
      <c r="A456">
        <v>0</v>
      </c>
      <c r="B456" s="2470" t="s">
        <v>6056</v>
      </c>
      <c r="C456" s="2470" t="s">
        <v>5705</v>
      </c>
      <c r="D456" s="66">
        <v>0</v>
      </c>
    </row>
    <row r="457" spans="1:4" ht="15">
      <c r="A457">
        <v>0</v>
      </c>
      <c r="B457" s="2470" t="s">
        <v>6057</v>
      </c>
      <c r="C457" s="2470" t="s">
        <v>5707</v>
      </c>
      <c r="D457" s="66">
        <v>0</v>
      </c>
    </row>
    <row r="458" spans="1:4" ht="15">
      <c r="A458">
        <v>0</v>
      </c>
      <c r="B458" s="2470" t="s">
        <v>6058</v>
      </c>
      <c r="C458" s="2470" t="s">
        <v>5709</v>
      </c>
      <c r="D458" s="66">
        <v>0</v>
      </c>
    </row>
    <row r="459" spans="1:4" ht="15">
      <c r="A459">
        <v>0</v>
      </c>
      <c r="B459" s="2470" t="s">
        <v>6059</v>
      </c>
      <c r="C459" s="2470" t="s">
        <v>5711</v>
      </c>
      <c r="D459" s="66">
        <v>0</v>
      </c>
    </row>
    <row r="460" spans="1:4" ht="15">
      <c r="A460">
        <v>0</v>
      </c>
      <c r="B460" s="2470" t="s">
        <v>6060</v>
      </c>
      <c r="C460" s="2470" t="s">
        <v>5713</v>
      </c>
      <c r="D460" s="66">
        <v>0</v>
      </c>
    </row>
    <row r="461" spans="1:4" ht="15">
      <c r="A461">
        <v>0</v>
      </c>
      <c r="B461" s="2470" t="s">
        <v>6061</v>
      </c>
      <c r="C461" s="2470" t="s">
        <v>5715</v>
      </c>
      <c r="D461" s="66">
        <v>0</v>
      </c>
    </row>
    <row r="462" spans="1:4" ht="15">
      <c r="A462">
        <v>0</v>
      </c>
      <c r="B462" s="2470" t="s">
        <v>6062</v>
      </c>
      <c r="C462" s="2470" t="s">
        <v>5717</v>
      </c>
      <c r="D462" s="66">
        <v>0</v>
      </c>
    </row>
    <row r="463" spans="1:4" ht="15">
      <c r="A463">
        <v>0</v>
      </c>
      <c r="B463" s="2470" t="s">
        <v>6063</v>
      </c>
      <c r="C463" s="2470" t="s">
        <v>5719</v>
      </c>
      <c r="D463" s="66">
        <v>0</v>
      </c>
    </row>
    <row r="464" spans="1:4" ht="15">
      <c r="A464">
        <v>0</v>
      </c>
      <c r="B464" s="2470" t="s">
        <v>6064</v>
      </c>
      <c r="C464" s="2470" t="s">
        <v>5721</v>
      </c>
      <c r="D464" s="66">
        <v>0</v>
      </c>
    </row>
    <row r="465" spans="1:4" ht="15">
      <c r="A465">
        <v>0</v>
      </c>
      <c r="B465" s="2470" t="s">
        <v>6065</v>
      </c>
      <c r="C465" s="2470" t="s">
        <v>5723</v>
      </c>
      <c r="D465" s="66">
        <v>0</v>
      </c>
    </row>
    <row r="466" spans="1:4" ht="15">
      <c r="A466">
        <v>0</v>
      </c>
      <c r="B466" s="2470" t="s">
        <v>6066</v>
      </c>
      <c r="C466" s="2470" t="s">
        <v>5725</v>
      </c>
      <c r="D466" s="66">
        <v>0</v>
      </c>
    </row>
    <row r="467" spans="1:4" ht="15">
      <c r="A467">
        <v>0</v>
      </c>
      <c r="B467" s="2470" t="s">
        <v>6067</v>
      </c>
      <c r="C467" s="2470" t="s">
        <v>5727</v>
      </c>
      <c r="D467" s="66">
        <v>0</v>
      </c>
    </row>
    <row r="468" spans="1:4" ht="15">
      <c r="A468">
        <v>0</v>
      </c>
      <c r="B468" s="2470" t="s">
        <v>6068</v>
      </c>
      <c r="C468" s="2470" t="s">
        <v>5729</v>
      </c>
      <c r="D468" s="66">
        <v>0</v>
      </c>
    </row>
    <row r="469" spans="1:4" ht="15">
      <c r="A469">
        <v>0</v>
      </c>
      <c r="B469" s="2470" t="s">
        <v>6069</v>
      </c>
      <c r="C469" s="2470" t="s">
        <v>5731</v>
      </c>
      <c r="D469" s="66">
        <v>0</v>
      </c>
    </row>
    <row r="470" spans="1:4" ht="15.75">
      <c r="A470">
        <v>0</v>
      </c>
      <c r="B470" s="2469" t="s">
        <v>6070</v>
      </c>
      <c r="C470" s="2469" t="s">
        <v>5733</v>
      </c>
      <c r="D470" s="66">
        <v>0</v>
      </c>
    </row>
    <row r="471" spans="1:4" ht="15">
      <c r="A471">
        <v>0</v>
      </c>
      <c r="B471" s="2470" t="s">
        <v>6071</v>
      </c>
      <c r="C471" s="2470" t="s">
        <v>5735</v>
      </c>
      <c r="D471" s="66">
        <v>0</v>
      </c>
    </row>
    <row r="472" spans="1:4" ht="15">
      <c r="A472">
        <v>0</v>
      </c>
      <c r="B472" s="2470" t="s">
        <v>5303</v>
      </c>
      <c r="C472" s="2470" t="s">
        <v>5283</v>
      </c>
      <c r="D472" s="66">
        <v>0</v>
      </c>
    </row>
    <row r="473" spans="1:4" ht="15">
      <c r="A473">
        <v>0</v>
      </c>
      <c r="B473" s="2470" t="s">
        <v>6072</v>
      </c>
      <c r="C473" s="2470" t="s">
        <v>5738</v>
      </c>
      <c r="D473" s="66">
        <v>0</v>
      </c>
    </row>
    <row r="474" spans="1:4" ht="15">
      <c r="A474">
        <v>0</v>
      </c>
      <c r="B474" s="2470" t="s">
        <v>6073</v>
      </c>
      <c r="C474" s="2470" t="s">
        <v>5742</v>
      </c>
      <c r="D474" s="66">
        <v>0</v>
      </c>
    </row>
    <row r="475" spans="1:4" ht="15">
      <c r="A475">
        <v>0</v>
      </c>
      <c r="B475" s="2470" t="s">
        <v>6074</v>
      </c>
      <c r="C475" s="2470" t="s">
        <v>5744</v>
      </c>
      <c r="D475" s="66">
        <v>0</v>
      </c>
    </row>
    <row r="476" spans="1:4" ht="15">
      <c r="A476">
        <v>0</v>
      </c>
      <c r="B476" s="2470" t="s">
        <v>6075</v>
      </c>
      <c r="C476" s="2470" t="s">
        <v>5746</v>
      </c>
      <c r="D476" s="66">
        <v>0</v>
      </c>
    </row>
    <row r="477" spans="1:4" ht="15">
      <c r="A477">
        <v>0</v>
      </c>
      <c r="B477" s="2470" t="s">
        <v>6076</v>
      </c>
      <c r="C477" s="2470" t="s">
        <v>5748</v>
      </c>
      <c r="D477" s="66">
        <v>0</v>
      </c>
    </row>
    <row r="478" spans="1:4" ht="15">
      <c r="A478">
        <v>0</v>
      </c>
      <c r="B478" s="2470" t="s">
        <v>6077</v>
      </c>
      <c r="C478" s="2470" t="s">
        <v>5750</v>
      </c>
      <c r="D478" s="66">
        <v>0</v>
      </c>
    </row>
    <row r="479" spans="1:4" ht="15">
      <c r="A479">
        <v>0</v>
      </c>
      <c r="B479" s="2470" t="s">
        <v>6078</v>
      </c>
      <c r="C479" s="2470" t="s">
        <v>5752</v>
      </c>
      <c r="D479" s="66">
        <v>0</v>
      </c>
    </row>
    <row r="480" spans="1:4" ht="15.75">
      <c r="A480">
        <v>0</v>
      </c>
      <c r="B480" s="2469" t="s">
        <v>6079</v>
      </c>
      <c r="C480" s="2469" t="s">
        <v>5754</v>
      </c>
      <c r="D480" s="66">
        <v>0</v>
      </c>
    </row>
    <row r="481" spans="1:4" ht="15">
      <c r="A481">
        <v>0</v>
      </c>
      <c r="B481" s="2470" t="s">
        <v>5310</v>
      </c>
      <c r="C481" s="2470" t="s">
        <v>5756</v>
      </c>
      <c r="D481" s="66">
        <v>0</v>
      </c>
    </row>
    <row r="482" spans="1:4" ht="15.75">
      <c r="A482">
        <v>0</v>
      </c>
      <c r="B482" s="2469" t="s">
        <v>6080</v>
      </c>
      <c r="C482" s="2469" t="s">
        <v>5758</v>
      </c>
      <c r="D482" s="66">
        <v>0</v>
      </c>
    </row>
    <row r="483" spans="1:4" ht="15">
      <c r="A483">
        <v>0</v>
      </c>
      <c r="B483" s="2470" t="s">
        <v>6081</v>
      </c>
      <c r="C483" s="2470" t="s">
        <v>5760</v>
      </c>
      <c r="D483" s="66">
        <v>0</v>
      </c>
    </row>
    <row r="484" spans="1:4" ht="15.75">
      <c r="A484">
        <v>0</v>
      </c>
      <c r="B484" s="2469" t="s">
        <v>6082</v>
      </c>
      <c r="C484" s="2469" t="s">
        <v>5762</v>
      </c>
      <c r="D484" s="66">
        <v>0</v>
      </c>
    </row>
    <row r="485" spans="1:4" ht="15.75">
      <c r="A485">
        <v>0</v>
      </c>
      <c r="B485" s="2469" t="s">
        <v>6083</v>
      </c>
      <c r="C485" s="2469" t="s">
        <v>5740</v>
      </c>
      <c r="D485" s="66">
        <v>0</v>
      </c>
    </row>
    <row r="486" spans="1:4" ht="15">
      <c r="A486">
        <v>0</v>
      </c>
      <c r="B486" s="2470" t="s">
        <v>6084</v>
      </c>
      <c r="C486" s="2470" t="s">
        <v>6085</v>
      </c>
      <c r="D486" s="66">
        <v>0</v>
      </c>
    </row>
    <row r="487" spans="1:4" ht="15">
      <c r="A487">
        <v>0</v>
      </c>
      <c r="B487" s="2470" t="s">
        <v>6086</v>
      </c>
      <c r="C487" s="2470" t="s">
        <v>5683</v>
      </c>
      <c r="D487" s="66">
        <v>0</v>
      </c>
    </row>
    <row r="488" spans="1:4" ht="15">
      <c r="A488">
        <v>0</v>
      </c>
      <c r="B488" s="2470" t="s">
        <v>6087</v>
      </c>
      <c r="C488" s="2470" t="s">
        <v>5685</v>
      </c>
      <c r="D488" s="66">
        <v>0</v>
      </c>
    </row>
    <row r="489" spans="1:4" ht="15.75">
      <c r="A489">
        <v>0</v>
      </c>
      <c r="B489" s="2469" t="s">
        <v>6088</v>
      </c>
      <c r="C489" s="2469" t="s">
        <v>5687</v>
      </c>
      <c r="D489" s="66">
        <v>0</v>
      </c>
    </row>
    <row r="490" spans="1:4" ht="15">
      <c r="A490">
        <v>0</v>
      </c>
      <c r="B490" s="2470" t="s">
        <v>6089</v>
      </c>
      <c r="C490" s="2470" t="s">
        <v>5689</v>
      </c>
      <c r="D490" s="66">
        <v>0</v>
      </c>
    </row>
    <row r="491" spans="1:4" ht="15">
      <c r="A491">
        <v>0</v>
      </c>
      <c r="B491" s="2470" t="s">
        <v>6090</v>
      </c>
      <c r="C491" s="2470" t="s">
        <v>5691</v>
      </c>
      <c r="D491" s="66">
        <v>0</v>
      </c>
    </row>
    <row r="492" spans="1:4" ht="15">
      <c r="A492">
        <v>0</v>
      </c>
      <c r="B492" s="2470" t="s">
        <v>6091</v>
      </c>
      <c r="C492" s="2470" t="s">
        <v>5693</v>
      </c>
      <c r="D492" s="66">
        <v>0</v>
      </c>
    </row>
    <row r="493" spans="1:4" ht="15">
      <c r="A493">
        <v>0</v>
      </c>
      <c r="B493" s="2470" t="s">
        <v>6092</v>
      </c>
      <c r="C493" s="2470" t="s">
        <v>5695</v>
      </c>
      <c r="D493" s="66">
        <v>0</v>
      </c>
    </row>
    <row r="494" spans="1:4" ht="15">
      <c r="A494">
        <v>0</v>
      </c>
      <c r="B494" s="2470" t="s">
        <v>6093</v>
      </c>
      <c r="C494" s="2470" t="s">
        <v>5697</v>
      </c>
      <c r="D494" s="66">
        <v>0</v>
      </c>
    </row>
    <row r="495" spans="1:4" ht="15">
      <c r="A495">
        <v>0</v>
      </c>
      <c r="B495" s="2470" t="s">
        <v>6094</v>
      </c>
      <c r="C495" s="2470" t="s">
        <v>5699</v>
      </c>
      <c r="D495" s="66">
        <v>0</v>
      </c>
    </row>
    <row r="496" spans="1:4" ht="15">
      <c r="A496">
        <v>0</v>
      </c>
      <c r="B496" s="2470" t="s">
        <v>6095</v>
      </c>
      <c r="C496" s="2470" t="s">
        <v>6096</v>
      </c>
      <c r="D496" s="66">
        <v>0</v>
      </c>
    </row>
    <row r="497" spans="1:4" ht="15">
      <c r="A497">
        <v>0</v>
      </c>
      <c r="B497" s="2470" t="s">
        <v>6097</v>
      </c>
      <c r="C497" s="2470" t="s">
        <v>6098</v>
      </c>
      <c r="D497" s="66">
        <v>0</v>
      </c>
    </row>
    <row r="498" spans="1:4" ht="15">
      <c r="A498">
        <v>0</v>
      </c>
      <c r="B498" s="2470" t="s">
        <v>6099</v>
      </c>
      <c r="C498" s="2470" t="s">
        <v>6100</v>
      </c>
      <c r="D498" s="66">
        <v>0</v>
      </c>
    </row>
    <row r="499" spans="1:4" ht="15.75">
      <c r="A499">
        <v>0</v>
      </c>
      <c r="B499" s="2469" t="s">
        <v>6101</v>
      </c>
      <c r="C499" s="2469" t="s">
        <v>6102</v>
      </c>
      <c r="D499" s="66">
        <v>0</v>
      </c>
    </row>
    <row r="500" spans="1:4" ht="15">
      <c r="A500">
        <v>0</v>
      </c>
      <c r="B500" s="2470" t="s">
        <v>6103</v>
      </c>
      <c r="C500" s="2470" t="s">
        <v>6104</v>
      </c>
      <c r="D500" s="66">
        <v>0</v>
      </c>
    </row>
    <row r="501" spans="1:4" ht="15">
      <c r="A501">
        <v>0</v>
      </c>
      <c r="B501" s="2470" t="s">
        <v>6105</v>
      </c>
      <c r="C501" s="2470" t="s">
        <v>6106</v>
      </c>
      <c r="D501" s="66">
        <v>0</v>
      </c>
    </row>
    <row r="502" spans="1:4" ht="15">
      <c r="A502">
        <v>0</v>
      </c>
      <c r="B502" s="2470" t="s">
        <v>6107</v>
      </c>
      <c r="C502" s="2470" t="s">
        <v>6108</v>
      </c>
      <c r="D502" s="66">
        <v>0</v>
      </c>
    </row>
    <row r="503" spans="1:4" ht="15.75">
      <c r="A503">
        <v>0</v>
      </c>
      <c r="B503" s="2469" t="s">
        <v>6109</v>
      </c>
      <c r="C503" s="2469" t="s">
        <v>6110</v>
      </c>
      <c r="D503" s="66">
        <v>0</v>
      </c>
    </row>
    <row r="504" spans="1:4" ht="15">
      <c r="A504">
        <v>0</v>
      </c>
      <c r="B504" s="2470" t="s">
        <v>6111</v>
      </c>
      <c r="C504" s="2470" t="s">
        <v>6112</v>
      </c>
      <c r="D504" s="66">
        <v>0</v>
      </c>
    </row>
    <row r="505" spans="1:4" ht="15">
      <c r="A505">
        <v>0</v>
      </c>
      <c r="B505" s="2470" t="s">
        <v>6113</v>
      </c>
      <c r="C505" s="2470" t="s">
        <v>6114</v>
      </c>
      <c r="D505" s="66">
        <v>0</v>
      </c>
    </row>
    <row r="506" spans="1:4" ht="15.75">
      <c r="A506">
        <v>0</v>
      </c>
      <c r="B506" s="2469" t="s">
        <v>6115</v>
      </c>
      <c r="C506" s="2469" t="s">
        <v>6116</v>
      </c>
      <c r="D506" s="66">
        <v>0</v>
      </c>
    </row>
    <row r="507" spans="1:4" ht="15">
      <c r="A507">
        <v>0</v>
      </c>
      <c r="B507" s="2470" t="s">
        <v>6117</v>
      </c>
      <c r="C507" s="2470" t="s">
        <v>6118</v>
      </c>
      <c r="D507" s="66">
        <v>0</v>
      </c>
    </row>
    <row r="508" spans="1:4" ht="15">
      <c r="A508">
        <v>0</v>
      </c>
      <c r="B508" s="2470" t="s">
        <v>6119</v>
      </c>
      <c r="C508" s="2470" t="s">
        <v>6120</v>
      </c>
      <c r="D508" s="66">
        <v>0</v>
      </c>
    </row>
    <row r="509" spans="1:4" ht="15.75">
      <c r="A509">
        <v>0</v>
      </c>
      <c r="B509" s="2469" t="s">
        <v>6121</v>
      </c>
      <c r="C509" s="2469" t="s">
        <v>6122</v>
      </c>
      <c r="D509" s="66">
        <v>0</v>
      </c>
    </row>
    <row r="510" spans="1:4" ht="15">
      <c r="A510">
        <v>0</v>
      </c>
      <c r="B510" s="2470" t="s">
        <v>6123</v>
      </c>
      <c r="C510" s="2470" t="s">
        <v>6124</v>
      </c>
      <c r="D510" s="66">
        <v>0</v>
      </c>
    </row>
    <row r="511" spans="1:4" ht="15">
      <c r="A511">
        <v>0</v>
      </c>
      <c r="B511" s="2470" t="s">
        <v>6125</v>
      </c>
      <c r="C511" s="2470" t="s">
        <v>6126</v>
      </c>
      <c r="D511" s="66">
        <v>0</v>
      </c>
    </row>
    <row r="512" spans="1:4" ht="15">
      <c r="A512">
        <v>0</v>
      </c>
      <c r="B512" s="2470" t="s">
        <v>6127</v>
      </c>
      <c r="C512" s="2470" t="s">
        <v>6128</v>
      </c>
      <c r="D512" s="66">
        <v>0</v>
      </c>
    </row>
    <row r="513" spans="1:4" ht="15">
      <c r="A513">
        <v>0</v>
      </c>
      <c r="B513" s="2470" t="s">
        <v>6129</v>
      </c>
      <c r="C513" s="2470" t="s">
        <v>6130</v>
      </c>
      <c r="D513" s="66">
        <v>0</v>
      </c>
    </row>
    <row r="514" spans="1:4" ht="15">
      <c r="A514">
        <v>0</v>
      </c>
      <c r="B514" s="2470" t="s">
        <v>6131</v>
      </c>
      <c r="C514" s="2470" t="s">
        <v>6132</v>
      </c>
      <c r="D514" s="66">
        <v>0</v>
      </c>
    </row>
    <row r="515" spans="1:4" ht="15">
      <c r="A515">
        <v>0</v>
      </c>
      <c r="B515" s="2470" t="s">
        <v>6131</v>
      </c>
      <c r="C515" s="2470" t="s">
        <v>6133</v>
      </c>
      <c r="D515" s="66">
        <v>0</v>
      </c>
    </row>
    <row r="516" spans="1:4" ht="15">
      <c r="A516">
        <v>0</v>
      </c>
      <c r="B516" s="2470" t="s">
        <v>6134</v>
      </c>
      <c r="C516" s="2470" t="s">
        <v>4877</v>
      </c>
      <c r="D516" s="66">
        <v>0</v>
      </c>
    </row>
    <row r="517" spans="1:4" ht="15">
      <c r="A517">
        <v>0</v>
      </c>
      <c r="B517" s="2470" t="s">
        <v>6135</v>
      </c>
      <c r="C517" s="2470" t="s">
        <v>4923</v>
      </c>
      <c r="D517" s="66">
        <v>0</v>
      </c>
    </row>
    <row r="518" spans="1:4" ht="15.75">
      <c r="A518">
        <v>0</v>
      </c>
      <c r="B518" s="2469" t="s">
        <v>6136</v>
      </c>
      <c r="C518" s="2469" t="s">
        <v>6137</v>
      </c>
      <c r="D518" s="66">
        <v>0</v>
      </c>
    </row>
    <row r="519" spans="1:4" ht="15">
      <c r="A519">
        <v>0</v>
      </c>
      <c r="B519" s="2470" t="s">
        <v>6138</v>
      </c>
      <c r="C519" s="2470" t="s">
        <v>6139</v>
      </c>
      <c r="D519" s="66">
        <v>0</v>
      </c>
    </row>
    <row r="520" spans="1:4" ht="15">
      <c r="A520">
        <v>0</v>
      </c>
      <c r="B520" s="2470" t="s">
        <v>6140</v>
      </c>
      <c r="C520" s="2470" t="s">
        <v>6141</v>
      </c>
      <c r="D520" s="66">
        <v>0</v>
      </c>
    </row>
    <row r="521" spans="1:4" ht="15">
      <c r="A521">
        <v>0</v>
      </c>
      <c r="B521" s="2470" t="s">
        <v>6142</v>
      </c>
      <c r="C521" s="2470" t="s">
        <v>6143</v>
      </c>
      <c r="D521" s="66">
        <v>0</v>
      </c>
    </row>
    <row r="522" spans="1:4" ht="15.75">
      <c r="A522">
        <v>0</v>
      </c>
      <c r="B522" s="2469" t="s">
        <v>6144</v>
      </c>
      <c r="C522" s="2469" t="s">
        <v>6145</v>
      </c>
      <c r="D522" s="66">
        <v>0</v>
      </c>
    </row>
    <row r="523" spans="1:4" ht="15">
      <c r="A523">
        <v>0</v>
      </c>
      <c r="B523" s="2470" t="s">
        <v>6146</v>
      </c>
      <c r="C523" s="2470" t="s">
        <v>3607</v>
      </c>
      <c r="D523" s="66">
        <v>0</v>
      </c>
    </row>
    <row r="524" spans="1:4" ht="15">
      <c r="A524">
        <v>0</v>
      </c>
      <c r="B524" s="2470" t="s">
        <v>6147</v>
      </c>
      <c r="C524" s="2470" t="s">
        <v>6148</v>
      </c>
      <c r="D524" s="66">
        <v>0</v>
      </c>
    </row>
    <row r="525" spans="1:4" ht="15.75">
      <c r="A525">
        <v>0</v>
      </c>
      <c r="B525" s="2469" t="s">
        <v>6149</v>
      </c>
      <c r="C525" s="2469" t="s">
        <v>6150</v>
      </c>
      <c r="D525" s="66">
        <v>0</v>
      </c>
    </row>
    <row r="526" spans="1:4" ht="15.75">
      <c r="A526">
        <v>0</v>
      </c>
      <c r="B526" s="2469" t="s">
        <v>6151</v>
      </c>
      <c r="C526" s="2469" t="s">
        <v>590</v>
      </c>
      <c r="D526" s="66">
        <v>0</v>
      </c>
    </row>
    <row r="527" spans="1:4" ht="15.75">
      <c r="A527">
        <v>0</v>
      </c>
      <c r="B527" s="2469" t="s">
        <v>6152</v>
      </c>
      <c r="C527" s="2469" t="s">
        <v>380</v>
      </c>
      <c r="D527" s="66">
        <v>0</v>
      </c>
    </row>
    <row r="528" spans="1:4" ht="15.75">
      <c r="A528">
        <v>0</v>
      </c>
      <c r="B528" s="2469" t="s">
        <v>6153</v>
      </c>
      <c r="C528" s="2469" t="s">
        <v>381</v>
      </c>
      <c r="D528" s="66">
        <v>0</v>
      </c>
    </row>
    <row r="529" spans="1:4" ht="15">
      <c r="A529">
        <v>0</v>
      </c>
      <c r="B529" s="2470" t="s">
        <v>6154</v>
      </c>
      <c r="C529" s="2470" t="s">
        <v>382</v>
      </c>
      <c r="D529" s="66">
        <v>0</v>
      </c>
    </row>
    <row r="530" spans="1:4" ht="15">
      <c r="A530">
        <v>0</v>
      </c>
      <c r="B530" s="2470" t="s">
        <v>6155</v>
      </c>
      <c r="C530" s="2470" t="s">
        <v>383</v>
      </c>
      <c r="D530" s="66">
        <v>0</v>
      </c>
    </row>
    <row r="531" spans="1:4" ht="15.75">
      <c r="A531">
        <v>0</v>
      </c>
      <c r="B531" s="2469" t="s">
        <v>6156</v>
      </c>
      <c r="C531" s="2469" t="s">
        <v>384</v>
      </c>
      <c r="D531" s="66">
        <v>0</v>
      </c>
    </row>
    <row r="532" spans="1:4" ht="15">
      <c r="A532">
        <v>0</v>
      </c>
      <c r="B532" s="2470" t="s">
        <v>6157</v>
      </c>
      <c r="C532" s="2470" t="s">
        <v>385</v>
      </c>
      <c r="D532" s="66">
        <v>0</v>
      </c>
    </row>
    <row r="533" spans="1:4" ht="15.75">
      <c r="A533">
        <v>0</v>
      </c>
      <c r="B533" s="2469" t="s">
        <v>6158</v>
      </c>
      <c r="C533" s="2469" t="s">
        <v>386</v>
      </c>
      <c r="D533" s="66">
        <v>0</v>
      </c>
    </row>
    <row r="534" spans="1:4" ht="15">
      <c r="A534">
        <v>0</v>
      </c>
      <c r="B534" s="2470" t="s">
        <v>6159</v>
      </c>
      <c r="C534" s="2470" t="s">
        <v>387</v>
      </c>
      <c r="D534" s="66">
        <v>0</v>
      </c>
    </row>
    <row r="535" spans="1:4" ht="15">
      <c r="A535">
        <v>0</v>
      </c>
      <c r="B535" s="2470" t="s">
        <v>6160</v>
      </c>
      <c r="C535" s="2470" t="s">
        <v>591</v>
      </c>
      <c r="D535" s="66">
        <v>0</v>
      </c>
    </row>
    <row r="536" spans="1:4" ht="15">
      <c r="A536">
        <v>0</v>
      </c>
      <c r="B536" s="2470" t="s">
        <v>6161</v>
      </c>
      <c r="C536" s="2470" t="s">
        <v>6162</v>
      </c>
      <c r="D536" s="66">
        <v>0</v>
      </c>
    </row>
    <row r="537" spans="1:4" ht="15">
      <c r="A537">
        <v>0</v>
      </c>
      <c r="B537" s="2470" t="s">
        <v>6163</v>
      </c>
      <c r="C537" s="2470" t="s">
        <v>6164</v>
      </c>
      <c r="D537" s="66">
        <v>0</v>
      </c>
    </row>
    <row r="538" spans="1:4" ht="15.75">
      <c r="A538">
        <v>0</v>
      </c>
      <c r="B538" s="2469" t="s">
        <v>6165</v>
      </c>
      <c r="C538" s="2469" t="s">
        <v>238</v>
      </c>
      <c r="D538" s="66">
        <v>0</v>
      </c>
    </row>
    <row r="539" spans="1:4" ht="15">
      <c r="A539">
        <v>0</v>
      </c>
      <c r="B539" s="2470" t="s">
        <v>6166</v>
      </c>
      <c r="C539" s="2470" t="s">
        <v>6167</v>
      </c>
      <c r="D539" s="66">
        <v>0</v>
      </c>
    </row>
    <row r="540" spans="1:4" ht="15">
      <c r="A540">
        <v>0</v>
      </c>
      <c r="B540" s="2470" t="s">
        <v>6168</v>
      </c>
      <c r="C540" s="2470" t="s">
        <v>6169</v>
      </c>
      <c r="D540" s="66">
        <v>0</v>
      </c>
    </row>
    <row r="541" spans="1:4" ht="15">
      <c r="A541">
        <v>0</v>
      </c>
      <c r="B541" s="2470" t="s">
        <v>6170</v>
      </c>
      <c r="C541" s="2470" t="s">
        <v>6171</v>
      </c>
      <c r="D541" s="66">
        <v>0</v>
      </c>
    </row>
    <row r="542" spans="1:4" ht="15">
      <c r="A542">
        <v>0</v>
      </c>
      <c r="B542" s="2470">
        <v>2.02</v>
      </c>
      <c r="C542" s="2470" t="s">
        <v>5402</v>
      </c>
      <c r="D542" s="66">
        <v>0</v>
      </c>
    </row>
    <row r="543" spans="1:4" ht="15">
      <c r="A543">
        <v>0</v>
      </c>
      <c r="B543" s="2470" t="s">
        <v>5400</v>
      </c>
      <c r="C543" s="2470" t="s">
        <v>5403</v>
      </c>
      <c r="D543" s="66">
        <v>0</v>
      </c>
    </row>
    <row r="544" spans="1:4" ht="15.75">
      <c r="A544">
        <v>0</v>
      </c>
      <c r="B544" s="2469" t="s">
        <v>6172</v>
      </c>
      <c r="C544" s="2469" t="s">
        <v>4922</v>
      </c>
      <c r="D544" s="66">
        <v>0</v>
      </c>
    </row>
    <row r="545" spans="1:4" ht="15">
      <c r="A545">
        <v>0</v>
      </c>
      <c r="B545" s="2470" t="s">
        <v>6173</v>
      </c>
      <c r="C545" s="2470" t="s">
        <v>6029</v>
      </c>
      <c r="D545" s="66">
        <v>0</v>
      </c>
    </row>
    <row r="546" spans="1:4" ht="15">
      <c r="A546">
        <v>0</v>
      </c>
      <c r="B546" s="2470" t="s">
        <v>6174</v>
      </c>
      <c r="C546" s="2470" t="s">
        <v>6175</v>
      </c>
      <c r="D546" s="66">
        <v>0</v>
      </c>
    </row>
    <row r="547" spans="1:4" ht="15">
      <c r="A547">
        <v>0</v>
      </c>
      <c r="B547" s="2470" t="s">
        <v>6176</v>
      </c>
      <c r="C547" s="2470" t="s">
        <v>264</v>
      </c>
      <c r="D547" s="66">
        <v>0</v>
      </c>
    </row>
    <row r="548" spans="1:4" ht="15.75">
      <c r="A548">
        <v>0</v>
      </c>
      <c r="B548" s="2469" t="s">
        <v>5401</v>
      </c>
      <c r="C548" s="2469" t="s">
        <v>5404</v>
      </c>
      <c r="D548" s="66">
        <v>0</v>
      </c>
    </row>
    <row r="549" spans="1:4" ht="15">
      <c r="A549">
        <v>0</v>
      </c>
      <c r="B549" s="2470" t="s">
        <v>5305</v>
      </c>
      <c r="C549" s="2470" t="s">
        <v>5047</v>
      </c>
      <c r="D549" s="66">
        <v>0</v>
      </c>
    </row>
    <row r="550" spans="1:4" ht="15">
      <c r="A550">
        <v>0</v>
      </c>
      <c r="B550" s="2470" t="s">
        <v>6177</v>
      </c>
      <c r="C550" s="2470" t="s">
        <v>6036</v>
      </c>
      <c r="D550" s="66">
        <v>0</v>
      </c>
    </row>
    <row r="551" spans="1:4" ht="15">
      <c r="A551">
        <v>0</v>
      </c>
      <c r="B551" s="2470" t="s">
        <v>6178</v>
      </c>
      <c r="C551" s="2470" t="s">
        <v>246</v>
      </c>
      <c r="D551" s="66">
        <v>0</v>
      </c>
    </row>
    <row r="552" spans="1:4" ht="15">
      <c r="A552">
        <v>0</v>
      </c>
      <c r="B552" s="2470" t="s">
        <v>6179</v>
      </c>
      <c r="C552" s="2470" t="s">
        <v>3413</v>
      </c>
      <c r="D552" s="66">
        <v>0</v>
      </c>
    </row>
    <row r="553" spans="1:4" ht="15">
      <c r="A553">
        <v>0</v>
      </c>
      <c r="B553" s="2470" t="s">
        <v>6180</v>
      </c>
      <c r="C553" s="2470" t="s">
        <v>6181</v>
      </c>
      <c r="D553" s="66">
        <v>0</v>
      </c>
    </row>
    <row r="554" spans="1:4" ht="15">
      <c r="A554">
        <v>0</v>
      </c>
      <c r="B554" s="2470" t="s">
        <v>6182</v>
      </c>
      <c r="C554" s="2470" t="s">
        <v>3613</v>
      </c>
      <c r="D554" s="66">
        <v>0</v>
      </c>
    </row>
    <row r="555" spans="1:4" ht="15">
      <c r="A555">
        <v>0</v>
      </c>
      <c r="B555" s="2470" t="s">
        <v>6183</v>
      </c>
      <c r="C555" s="2470" t="s">
        <v>6184</v>
      </c>
      <c r="D555" s="66">
        <v>0</v>
      </c>
    </row>
    <row r="556" spans="1:4" ht="15">
      <c r="A556">
        <v>0</v>
      </c>
      <c r="B556" s="2470" t="s">
        <v>6185</v>
      </c>
      <c r="C556" s="2470" t="s">
        <v>261</v>
      </c>
      <c r="D556" s="66">
        <v>0</v>
      </c>
    </row>
    <row r="557" spans="1:4" ht="15.75">
      <c r="A557">
        <v>0</v>
      </c>
      <c r="B557" s="2469" t="s">
        <v>6186</v>
      </c>
      <c r="C557" s="2469" t="s">
        <v>263</v>
      </c>
      <c r="D557" s="66">
        <v>0</v>
      </c>
    </row>
    <row r="558" spans="1:4" ht="15">
      <c r="A558">
        <v>0</v>
      </c>
      <c r="B558" s="2470" t="s">
        <v>6187</v>
      </c>
      <c r="C558" s="2470" t="s">
        <v>3614</v>
      </c>
      <c r="D558" s="66">
        <v>0</v>
      </c>
    </row>
    <row r="559" spans="1:4" ht="15">
      <c r="A559">
        <v>0</v>
      </c>
      <c r="B559" s="2470" t="s">
        <v>6188</v>
      </c>
      <c r="C559" s="2470" t="s">
        <v>6189</v>
      </c>
      <c r="D559" s="66">
        <v>0</v>
      </c>
    </row>
    <row r="560" spans="1:4" ht="15">
      <c r="A560">
        <v>0</v>
      </c>
      <c r="B560" s="2470" t="s">
        <v>6190</v>
      </c>
      <c r="C560" s="2470" t="s">
        <v>3615</v>
      </c>
      <c r="D560" s="66">
        <v>0</v>
      </c>
    </row>
    <row r="561" spans="1:4" ht="15.75">
      <c r="A561">
        <v>0</v>
      </c>
      <c r="B561" s="2469" t="s">
        <v>6191</v>
      </c>
      <c r="C561" s="2469" t="s">
        <v>6192</v>
      </c>
      <c r="D561" s="66">
        <v>0</v>
      </c>
    </row>
    <row r="562" spans="1:4" ht="15">
      <c r="A562">
        <v>0</v>
      </c>
      <c r="B562" s="2470" t="s">
        <v>6193</v>
      </c>
      <c r="C562" s="2470" t="s">
        <v>259</v>
      </c>
      <c r="D562" s="66">
        <v>0</v>
      </c>
    </row>
    <row r="563" spans="1:4" ht="15">
      <c r="A563">
        <v>0</v>
      </c>
      <c r="B563" s="2470" t="s">
        <v>6194</v>
      </c>
      <c r="C563" s="2470" t="s">
        <v>397</v>
      </c>
      <c r="D563" s="66">
        <v>0</v>
      </c>
    </row>
    <row r="564" spans="1:4" ht="15.75">
      <c r="A564">
        <v>0</v>
      </c>
      <c r="B564" s="2469" t="s">
        <v>6195</v>
      </c>
      <c r="C564" s="2469" t="s">
        <v>3616</v>
      </c>
      <c r="D564" s="66">
        <v>0</v>
      </c>
    </row>
    <row r="565" spans="1:4" ht="15.75">
      <c r="A565">
        <v>0</v>
      </c>
      <c r="B565" s="2469" t="s">
        <v>6196</v>
      </c>
      <c r="C565" s="2469" t="s">
        <v>597</v>
      </c>
      <c r="D565" s="66">
        <v>0</v>
      </c>
    </row>
    <row r="566" spans="1:4" ht="15.75">
      <c r="A566">
        <v>0</v>
      </c>
      <c r="B566" s="2469" t="s">
        <v>6197</v>
      </c>
      <c r="C566" s="2469" t="s">
        <v>380</v>
      </c>
      <c r="D566" s="66">
        <v>0</v>
      </c>
    </row>
    <row r="567" spans="1:4" ht="15">
      <c r="A567">
        <v>0</v>
      </c>
      <c r="B567" s="2470" t="s">
        <v>6198</v>
      </c>
      <c r="C567" s="2470" t="s">
        <v>381</v>
      </c>
      <c r="D567" s="66">
        <v>0</v>
      </c>
    </row>
    <row r="568" spans="1:4" ht="15">
      <c r="A568">
        <v>0</v>
      </c>
      <c r="B568" s="2470" t="s">
        <v>6199</v>
      </c>
      <c r="C568" s="2470" t="s">
        <v>382</v>
      </c>
      <c r="D568" s="66">
        <v>0</v>
      </c>
    </row>
    <row r="569" spans="1:4" ht="15.75">
      <c r="A569">
        <v>0</v>
      </c>
      <c r="B569" s="2469" t="s">
        <v>6200</v>
      </c>
      <c r="C569" s="2469" t="s">
        <v>383</v>
      </c>
      <c r="D569" s="66">
        <v>0</v>
      </c>
    </row>
    <row r="570" spans="1:4" ht="15.75">
      <c r="A570">
        <v>0</v>
      </c>
      <c r="B570" s="2469" t="s">
        <v>6201</v>
      </c>
      <c r="C570" s="2469" t="s">
        <v>384</v>
      </c>
      <c r="D570" s="66">
        <v>0</v>
      </c>
    </row>
    <row r="571" spans="1:4" ht="15">
      <c r="A571">
        <v>0</v>
      </c>
      <c r="B571" s="2470" t="s">
        <v>6202</v>
      </c>
      <c r="C571" s="2470" t="s">
        <v>385</v>
      </c>
      <c r="D571" s="66">
        <v>0</v>
      </c>
    </row>
    <row r="572" spans="1:4" ht="15">
      <c r="A572">
        <v>0</v>
      </c>
      <c r="B572" s="2470" t="s">
        <v>6203</v>
      </c>
      <c r="C572" s="2470" t="s">
        <v>386</v>
      </c>
      <c r="D572" s="66">
        <v>0</v>
      </c>
    </row>
    <row r="573" spans="1:4" ht="15">
      <c r="A573">
        <v>0</v>
      </c>
      <c r="B573" s="2470" t="s">
        <v>6204</v>
      </c>
      <c r="C573" s="2470" t="s">
        <v>387</v>
      </c>
      <c r="D573" s="66">
        <v>0</v>
      </c>
    </row>
    <row r="574" spans="1:4" ht="15.75">
      <c r="A574">
        <v>0</v>
      </c>
      <c r="B574" s="2469" t="s">
        <v>6205</v>
      </c>
      <c r="C574" s="2469" t="s">
        <v>591</v>
      </c>
      <c r="D574" s="66">
        <v>0</v>
      </c>
    </row>
    <row r="575" spans="1:4" ht="15">
      <c r="A575">
        <v>0</v>
      </c>
      <c r="B575" s="2470" t="s">
        <v>6206</v>
      </c>
      <c r="C575" s="2470" t="s">
        <v>6207</v>
      </c>
      <c r="D575" s="66">
        <v>0</v>
      </c>
    </row>
    <row r="576" spans="1:4" ht="15">
      <c r="A576">
        <v>0</v>
      </c>
      <c r="B576" s="2470" t="s">
        <v>6208</v>
      </c>
      <c r="C576" s="2470" t="s">
        <v>389</v>
      </c>
      <c r="D576" s="66">
        <v>0</v>
      </c>
    </row>
    <row r="577" spans="1:4" ht="15">
      <c r="A577">
        <v>0</v>
      </c>
      <c r="B577" s="2470" t="s">
        <v>6209</v>
      </c>
      <c r="C577" s="2470" t="s">
        <v>238</v>
      </c>
      <c r="D577" s="66">
        <v>0</v>
      </c>
    </row>
    <row r="578" spans="1:4" ht="15">
      <c r="A578">
        <v>0</v>
      </c>
      <c r="B578" s="2470" t="s">
        <v>6210</v>
      </c>
      <c r="C578" s="2470" t="s">
        <v>6211</v>
      </c>
      <c r="D578" s="66">
        <v>0</v>
      </c>
    </row>
    <row r="579" spans="1:4" ht="15">
      <c r="A579">
        <v>0</v>
      </c>
      <c r="B579" s="2470" t="s">
        <v>6212</v>
      </c>
      <c r="C579" s="2470" t="s">
        <v>6169</v>
      </c>
      <c r="D579" s="66">
        <v>0</v>
      </c>
    </row>
    <row r="580" spans="1:4" ht="15">
      <c r="A580">
        <v>0</v>
      </c>
      <c r="B580" s="2470" t="s">
        <v>6213</v>
      </c>
      <c r="C580" s="2470" t="s">
        <v>238</v>
      </c>
      <c r="D580" s="66">
        <v>0</v>
      </c>
    </row>
    <row r="581" spans="1:4" ht="15">
      <c r="A581">
        <v>0</v>
      </c>
      <c r="B581" s="2470">
        <v>3</v>
      </c>
      <c r="C581" s="2470" t="s">
        <v>5405</v>
      </c>
      <c r="D581" s="66">
        <v>0</v>
      </c>
    </row>
    <row r="582" spans="1:4" ht="15">
      <c r="A582">
        <v>0</v>
      </c>
      <c r="B582" s="2470">
        <v>3.01</v>
      </c>
      <c r="C582" s="2470" t="s">
        <v>5406</v>
      </c>
      <c r="D582" s="66">
        <v>0</v>
      </c>
    </row>
    <row r="583" spans="1:4" ht="15">
      <c r="A583">
        <v>0</v>
      </c>
      <c r="B583" s="2470" t="s">
        <v>6214</v>
      </c>
      <c r="C583" s="2470" t="s">
        <v>6215</v>
      </c>
      <c r="D583" s="66">
        <v>0</v>
      </c>
    </row>
    <row r="584" spans="1:4" ht="15">
      <c r="A584">
        <v>0</v>
      </c>
      <c r="B584" s="2470" t="s">
        <v>5363</v>
      </c>
      <c r="C584" s="2470" t="s">
        <v>5048</v>
      </c>
      <c r="D584" s="66">
        <v>0</v>
      </c>
    </row>
    <row r="585" spans="1:4" ht="15">
      <c r="A585">
        <v>0</v>
      </c>
      <c r="B585" s="2470" t="s">
        <v>6216</v>
      </c>
      <c r="C585" s="2470" t="s">
        <v>6217</v>
      </c>
      <c r="D585" s="66">
        <v>0</v>
      </c>
    </row>
    <row r="586" spans="1:4" ht="15.75">
      <c r="A586">
        <v>0</v>
      </c>
      <c r="B586" s="2469" t="s">
        <v>6218</v>
      </c>
      <c r="C586" s="2469" t="s">
        <v>6219</v>
      </c>
      <c r="D586" s="66">
        <v>0</v>
      </c>
    </row>
    <row r="587" spans="1:4" ht="15.75">
      <c r="A587">
        <v>0</v>
      </c>
      <c r="B587" s="2469" t="s">
        <v>6220</v>
      </c>
      <c r="C587" s="2469" t="s">
        <v>138</v>
      </c>
      <c r="D587" s="66">
        <v>0</v>
      </c>
    </row>
    <row r="588" spans="1:4" ht="15">
      <c r="A588">
        <v>0</v>
      </c>
      <c r="B588" s="2470" t="s">
        <v>6221</v>
      </c>
      <c r="C588" s="2470" t="s">
        <v>404</v>
      </c>
      <c r="D588" s="66">
        <v>0</v>
      </c>
    </row>
    <row r="589" spans="1:4" ht="15">
      <c r="A589">
        <v>0</v>
      </c>
      <c r="B589" s="2470" t="s">
        <v>6222</v>
      </c>
      <c r="C589" s="2470" t="s">
        <v>405</v>
      </c>
      <c r="D589" s="66">
        <v>0</v>
      </c>
    </row>
    <row r="590" spans="1:4" ht="15">
      <c r="A590">
        <v>0</v>
      </c>
      <c r="B590" s="2470" t="s">
        <v>6223</v>
      </c>
      <c r="C590" s="2470" t="s">
        <v>387</v>
      </c>
      <c r="D590" s="66">
        <v>0</v>
      </c>
    </row>
    <row r="591" spans="1:4" ht="15">
      <c r="A591">
        <v>0</v>
      </c>
      <c r="B591" s="2470" t="s">
        <v>6224</v>
      </c>
      <c r="C591" s="2470" t="s">
        <v>6225</v>
      </c>
      <c r="D591" s="66">
        <v>0</v>
      </c>
    </row>
    <row r="592" spans="1:4" ht="15">
      <c r="A592">
        <v>0</v>
      </c>
      <c r="B592" s="2470" t="s">
        <v>6226</v>
      </c>
      <c r="C592" s="2470" t="s">
        <v>406</v>
      </c>
      <c r="D592" s="66">
        <v>0</v>
      </c>
    </row>
    <row r="593" spans="1:4" ht="15">
      <c r="A593">
        <v>0</v>
      </c>
      <c r="B593" s="2470" t="s">
        <v>6227</v>
      </c>
      <c r="C593" s="2470" t="s">
        <v>407</v>
      </c>
      <c r="D593" s="66">
        <v>0</v>
      </c>
    </row>
    <row r="594" spans="1:4" ht="15">
      <c r="A594">
        <v>0</v>
      </c>
      <c r="B594" s="2470" t="s">
        <v>6228</v>
      </c>
      <c r="C594" s="2470" t="s">
        <v>3623</v>
      </c>
      <c r="D594" s="66">
        <v>0</v>
      </c>
    </row>
    <row r="595" spans="1:4" ht="15">
      <c r="A595">
        <v>0</v>
      </c>
      <c r="B595" s="2470" t="s">
        <v>6229</v>
      </c>
      <c r="C595" s="2470" t="s">
        <v>3624</v>
      </c>
      <c r="D595" s="66">
        <v>0</v>
      </c>
    </row>
    <row r="596" spans="1:4" ht="15.75">
      <c r="A596">
        <v>0</v>
      </c>
      <c r="B596" s="2469" t="s">
        <v>6230</v>
      </c>
      <c r="C596" s="2469" t="s">
        <v>4550</v>
      </c>
      <c r="D596" s="66">
        <v>0</v>
      </c>
    </row>
    <row r="597" spans="1:4" ht="15">
      <c r="A597">
        <v>0</v>
      </c>
      <c r="B597" s="2470" t="s">
        <v>6231</v>
      </c>
      <c r="C597" s="2470" t="s">
        <v>411</v>
      </c>
      <c r="D597" s="66">
        <v>0</v>
      </c>
    </row>
    <row r="598" spans="1:4" ht="15.75">
      <c r="A598">
        <v>0</v>
      </c>
      <c r="B598" s="2469" t="s">
        <v>6232</v>
      </c>
      <c r="C598" s="2469" t="s">
        <v>3625</v>
      </c>
      <c r="D598" s="66">
        <v>0</v>
      </c>
    </row>
    <row r="599" spans="1:4" ht="15">
      <c r="A599">
        <v>0</v>
      </c>
      <c r="B599" s="2470" t="s">
        <v>6233</v>
      </c>
      <c r="C599" s="2470" t="s">
        <v>3626</v>
      </c>
      <c r="D599" s="66">
        <v>0</v>
      </c>
    </row>
    <row r="600" spans="1:4" ht="15.75">
      <c r="A600">
        <v>0</v>
      </c>
      <c r="B600" s="2469" t="s">
        <v>6234</v>
      </c>
      <c r="C600" s="2469" t="s">
        <v>6235</v>
      </c>
      <c r="D600" s="66">
        <v>0</v>
      </c>
    </row>
    <row r="601" spans="1:4" ht="15.75">
      <c r="A601">
        <v>0</v>
      </c>
      <c r="B601" s="2469" t="s">
        <v>6236</v>
      </c>
      <c r="C601" s="2469" t="s">
        <v>3627</v>
      </c>
      <c r="D601" s="66">
        <v>0</v>
      </c>
    </row>
    <row r="602" spans="1:4" ht="15.75">
      <c r="A602">
        <v>0</v>
      </c>
      <c r="B602" s="2469" t="s">
        <v>6237</v>
      </c>
      <c r="C602" s="2469" t="s">
        <v>3628</v>
      </c>
      <c r="D602" s="66">
        <v>0</v>
      </c>
    </row>
    <row r="603" spans="1:4" ht="15">
      <c r="A603">
        <v>0</v>
      </c>
      <c r="B603" s="2470" t="s">
        <v>6238</v>
      </c>
      <c r="C603" s="2470" t="s">
        <v>603</v>
      </c>
      <c r="D603" s="66">
        <v>0</v>
      </c>
    </row>
    <row r="604" spans="1:4" ht="15">
      <c r="A604">
        <v>0</v>
      </c>
      <c r="B604" s="2470" t="s">
        <v>6239</v>
      </c>
      <c r="C604" s="2470" t="s">
        <v>6240</v>
      </c>
      <c r="D604" s="66">
        <v>0</v>
      </c>
    </row>
    <row r="605" spans="1:4" ht="15">
      <c r="A605">
        <v>0</v>
      </c>
      <c r="B605" s="2470" t="s">
        <v>6241</v>
      </c>
      <c r="C605" s="2470" t="s">
        <v>3629</v>
      </c>
      <c r="D605" s="66">
        <v>0</v>
      </c>
    </row>
    <row r="606" spans="1:4" ht="15">
      <c r="A606">
        <v>0</v>
      </c>
      <c r="B606" s="2470" t="s">
        <v>6242</v>
      </c>
      <c r="C606" s="2470" t="s">
        <v>309</v>
      </c>
      <c r="D606" s="66">
        <v>0</v>
      </c>
    </row>
    <row r="607" spans="1:4" ht="15">
      <c r="A607">
        <v>0</v>
      </c>
      <c r="B607" s="2470" t="s">
        <v>6243</v>
      </c>
      <c r="C607" s="2470" t="s">
        <v>238</v>
      </c>
      <c r="D607" s="66">
        <v>0</v>
      </c>
    </row>
    <row r="608" spans="1:4" ht="15">
      <c r="A608">
        <v>0</v>
      </c>
      <c r="B608" s="2470" t="s">
        <v>6244</v>
      </c>
      <c r="C608" s="2470" t="s">
        <v>418</v>
      </c>
      <c r="D608" s="66">
        <v>0</v>
      </c>
    </row>
    <row r="609" spans="1:4" ht="15.75">
      <c r="A609">
        <v>0</v>
      </c>
      <c r="B609" s="2469" t="s">
        <v>6245</v>
      </c>
      <c r="C609" s="2469" t="s">
        <v>419</v>
      </c>
      <c r="D609" s="66">
        <v>0</v>
      </c>
    </row>
    <row r="610" spans="1:4" ht="15">
      <c r="A610">
        <v>0</v>
      </c>
      <c r="B610" s="2470" t="s">
        <v>6246</v>
      </c>
      <c r="C610" s="2470" t="s">
        <v>420</v>
      </c>
      <c r="D610" s="66">
        <v>0</v>
      </c>
    </row>
    <row r="611" spans="1:4" ht="15">
      <c r="A611">
        <v>0</v>
      </c>
      <c r="B611" s="2470" t="s">
        <v>6247</v>
      </c>
      <c r="C611" s="2470" t="s">
        <v>421</v>
      </c>
      <c r="D611" s="66">
        <v>0</v>
      </c>
    </row>
    <row r="612" spans="1:4" ht="15.75">
      <c r="A612">
        <v>0</v>
      </c>
      <c r="B612" s="2469" t="s">
        <v>6248</v>
      </c>
      <c r="C612" s="2469" t="s">
        <v>238</v>
      </c>
      <c r="D612" s="66">
        <v>0</v>
      </c>
    </row>
    <row r="613" spans="1:4" ht="15">
      <c r="A613">
        <v>0</v>
      </c>
      <c r="B613" s="2470" t="s">
        <v>6249</v>
      </c>
      <c r="C613" s="2470" t="s">
        <v>6250</v>
      </c>
      <c r="D613" s="66">
        <v>0</v>
      </c>
    </row>
    <row r="614" spans="1:4" ht="15">
      <c r="A614">
        <v>0</v>
      </c>
      <c r="B614" s="2470" t="s">
        <v>6251</v>
      </c>
      <c r="C614" s="2470" t="s">
        <v>6252</v>
      </c>
      <c r="D614" s="66">
        <v>0</v>
      </c>
    </row>
    <row r="615" spans="1:4" ht="15.75">
      <c r="A615">
        <v>0</v>
      </c>
      <c r="B615" s="2469" t="s">
        <v>6253</v>
      </c>
      <c r="C615" s="2469" t="s">
        <v>6254</v>
      </c>
      <c r="D615" s="66">
        <v>0</v>
      </c>
    </row>
    <row r="616" spans="1:4" ht="15.75">
      <c r="A616">
        <v>0</v>
      </c>
      <c r="B616" s="2469" t="s">
        <v>6255</v>
      </c>
      <c r="C616" s="2469" t="s">
        <v>6252</v>
      </c>
      <c r="D616" s="66">
        <v>0</v>
      </c>
    </row>
    <row r="617" spans="1:4" ht="15.75">
      <c r="A617">
        <v>0</v>
      </c>
      <c r="B617" s="2469">
        <v>4</v>
      </c>
      <c r="C617" s="2469" t="s">
        <v>4713</v>
      </c>
      <c r="D617" s="66">
        <v>0</v>
      </c>
    </row>
    <row r="618" spans="1:4" ht="15.75">
      <c r="A618">
        <v>0</v>
      </c>
      <c r="B618" s="2469">
        <v>4.01</v>
      </c>
      <c r="C618" s="2469" t="s">
        <v>5408</v>
      </c>
      <c r="D618" s="66">
        <v>0</v>
      </c>
    </row>
    <row r="619" spans="1:4" ht="15.75">
      <c r="A619">
        <v>0</v>
      </c>
      <c r="B619" s="2469" t="s">
        <v>6256</v>
      </c>
      <c r="C619" s="2469" t="s">
        <v>6257</v>
      </c>
      <c r="D619" s="66">
        <v>0</v>
      </c>
    </row>
    <row r="620" spans="1:4" ht="15">
      <c r="A620">
        <v>0</v>
      </c>
      <c r="B620" s="2470" t="s">
        <v>6258</v>
      </c>
      <c r="C620" s="2470" t="s">
        <v>6259</v>
      </c>
      <c r="D620" s="66">
        <v>0</v>
      </c>
    </row>
    <row r="621" spans="1:4" ht="15">
      <c r="A621">
        <v>0</v>
      </c>
      <c r="B621" s="2470" t="s">
        <v>6260</v>
      </c>
      <c r="C621" s="2470" t="s">
        <v>6261</v>
      </c>
      <c r="D621" s="66">
        <v>0</v>
      </c>
    </row>
    <row r="622" spans="1:4" ht="15.75">
      <c r="A622">
        <v>0</v>
      </c>
      <c r="B622" s="2469" t="s">
        <v>6262</v>
      </c>
      <c r="C622" s="2469" t="s">
        <v>6263</v>
      </c>
      <c r="D622" s="66">
        <v>0</v>
      </c>
    </row>
    <row r="623" spans="1:4" ht="15">
      <c r="A623">
        <v>0</v>
      </c>
      <c r="B623" s="2470" t="s">
        <v>6264</v>
      </c>
      <c r="C623" s="2470" t="s">
        <v>6265</v>
      </c>
      <c r="D623" s="66">
        <v>0</v>
      </c>
    </row>
    <row r="624" spans="1:4" ht="15">
      <c r="A624">
        <v>0</v>
      </c>
      <c r="B624" s="2470" t="s">
        <v>6266</v>
      </c>
      <c r="C624" s="2470" t="s">
        <v>6267</v>
      </c>
      <c r="D624" s="66">
        <v>0</v>
      </c>
    </row>
    <row r="625" spans="1:4" ht="15.75">
      <c r="A625">
        <v>0</v>
      </c>
      <c r="B625" s="2469" t="s">
        <v>6268</v>
      </c>
      <c r="C625" s="2469" t="s">
        <v>6269</v>
      </c>
      <c r="D625" s="66">
        <v>0</v>
      </c>
    </row>
    <row r="626" spans="1:4" ht="15.75">
      <c r="A626">
        <v>0</v>
      </c>
      <c r="B626" s="2469" t="s">
        <v>6270</v>
      </c>
      <c r="C626" s="2469" t="s">
        <v>6271</v>
      </c>
      <c r="D626" s="66">
        <v>0</v>
      </c>
    </row>
    <row r="627" spans="1:4" ht="15.75">
      <c r="A627">
        <v>0</v>
      </c>
      <c r="B627" s="2469" t="s">
        <v>6272</v>
      </c>
      <c r="C627" s="2469" t="s">
        <v>6273</v>
      </c>
      <c r="D627" s="66">
        <v>0</v>
      </c>
    </row>
    <row r="628" spans="1:4" ht="15.75">
      <c r="A628">
        <v>0</v>
      </c>
      <c r="B628" s="2469" t="s">
        <v>6274</v>
      </c>
      <c r="C628" s="2469" t="s">
        <v>6261</v>
      </c>
      <c r="D628" s="66">
        <v>0</v>
      </c>
    </row>
    <row r="629" spans="1:4" ht="15.75">
      <c r="A629">
        <v>0</v>
      </c>
      <c r="B629" s="2469" t="s">
        <v>5407</v>
      </c>
      <c r="C629" s="2469" t="s">
        <v>5409</v>
      </c>
      <c r="D629" s="66">
        <v>0</v>
      </c>
    </row>
    <row r="630" spans="1:4" ht="15.75">
      <c r="A630">
        <v>0</v>
      </c>
      <c r="B630" s="2469" t="s">
        <v>5367</v>
      </c>
      <c r="C630" s="2469" t="s">
        <v>5290</v>
      </c>
      <c r="D630" s="66">
        <v>0</v>
      </c>
    </row>
    <row r="631" spans="1:4" ht="15.75">
      <c r="A631">
        <v>0</v>
      </c>
      <c r="B631" s="2469" t="s">
        <v>6275</v>
      </c>
      <c r="C631" s="2469" t="s">
        <v>6276</v>
      </c>
      <c r="D631" s="66">
        <v>0</v>
      </c>
    </row>
    <row r="632" spans="1:4" ht="15.75">
      <c r="A632">
        <v>0</v>
      </c>
      <c r="B632" s="2469" t="s">
        <v>6277</v>
      </c>
      <c r="C632" s="2469" t="s">
        <v>428</v>
      </c>
      <c r="D632" s="66">
        <v>0</v>
      </c>
    </row>
    <row r="633" spans="1:4" ht="15">
      <c r="A633">
        <v>0</v>
      </c>
      <c r="B633" s="2470" t="s">
        <v>6278</v>
      </c>
      <c r="C633" s="2470" t="s">
        <v>429</v>
      </c>
      <c r="D633" s="66">
        <v>0</v>
      </c>
    </row>
    <row r="634" spans="1:4" ht="15">
      <c r="A634">
        <v>0</v>
      </c>
      <c r="B634" s="2470" t="s">
        <v>6279</v>
      </c>
      <c r="C634" s="2470" t="s">
        <v>430</v>
      </c>
      <c r="D634" s="66">
        <v>0</v>
      </c>
    </row>
    <row r="635" spans="1:4" ht="15">
      <c r="A635">
        <v>0</v>
      </c>
      <c r="B635" s="2470">
        <v>4.0199999999999996</v>
      </c>
      <c r="C635" s="2470" t="s">
        <v>605</v>
      </c>
      <c r="D635" s="66">
        <v>0</v>
      </c>
    </row>
    <row r="636" spans="1:4" ht="15">
      <c r="A636">
        <v>0</v>
      </c>
      <c r="B636" s="2470" t="s">
        <v>6280</v>
      </c>
      <c r="C636" s="2470" t="s">
        <v>6281</v>
      </c>
      <c r="D636" s="66">
        <v>0</v>
      </c>
    </row>
    <row r="637" spans="1:4" ht="15">
      <c r="A637">
        <v>0</v>
      </c>
      <c r="B637" s="2470" t="s">
        <v>6282</v>
      </c>
      <c r="C637" s="2470" t="s">
        <v>6283</v>
      </c>
      <c r="D637" s="66">
        <v>0</v>
      </c>
    </row>
    <row r="638" spans="1:4" ht="15">
      <c r="A638">
        <v>0</v>
      </c>
      <c r="B638" s="2470" t="s">
        <v>6284</v>
      </c>
      <c r="C638" s="2470" t="s">
        <v>6285</v>
      </c>
      <c r="D638" s="66">
        <v>0</v>
      </c>
    </row>
    <row r="639" spans="1:4" ht="15">
      <c r="A639">
        <v>0</v>
      </c>
      <c r="B639" s="2470" t="s">
        <v>6286</v>
      </c>
      <c r="C639" s="2470" t="s">
        <v>6287</v>
      </c>
      <c r="D639" s="66">
        <v>0</v>
      </c>
    </row>
    <row r="640" spans="1:4" ht="15">
      <c r="A640">
        <v>0</v>
      </c>
      <c r="B640" s="2470" t="s">
        <v>6288</v>
      </c>
      <c r="C640" s="2470" t="s">
        <v>6289</v>
      </c>
      <c r="D640" s="66">
        <v>0</v>
      </c>
    </row>
    <row r="641" spans="1:4" ht="15">
      <c r="A641">
        <v>0</v>
      </c>
      <c r="B641" s="2470" t="s">
        <v>6290</v>
      </c>
      <c r="C641" s="2470" t="s">
        <v>6291</v>
      </c>
      <c r="D641" s="66">
        <v>0</v>
      </c>
    </row>
    <row r="642" spans="1:4" ht="15">
      <c r="A642">
        <v>0</v>
      </c>
      <c r="B642" s="2470" t="s">
        <v>6292</v>
      </c>
      <c r="C642" s="2470" t="s">
        <v>436</v>
      </c>
      <c r="D642" s="66">
        <v>0</v>
      </c>
    </row>
    <row r="643" spans="1:4" ht="15">
      <c r="A643">
        <v>0</v>
      </c>
      <c r="B643" s="2470" t="s">
        <v>6293</v>
      </c>
      <c r="C643" s="2470" t="s">
        <v>437</v>
      </c>
      <c r="D643" s="66">
        <v>0</v>
      </c>
    </row>
    <row r="644" spans="1:4" ht="15">
      <c r="A644">
        <v>0</v>
      </c>
      <c r="B644" s="2470" t="s">
        <v>6293</v>
      </c>
      <c r="C644" s="2470" t="s">
        <v>6294</v>
      </c>
      <c r="D644" s="66">
        <v>0</v>
      </c>
    </row>
    <row r="645" spans="1:4" ht="15">
      <c r="A645">
        <v>0</v>
      </c>
      <c r="B645" s="2470" t="s">
        <v>6295</v>
      </c>
      <c r="C645" s="2470" t="s">
        <v>438</v>
      </c>
      <c r="D645" s="66">
        <v>0</v>
      </c>
    </row>
    <row r="646" spans="1:4" ht="15">
      <c r="A646">
        <v>0</v>
      </c>
      <c r="B646" s="2470" t="s">
        <v>6296</v>
      </c>
      <c r="C646" s="2470" t="s">
        <v>439</v>
      </c>
      <c r="D646" s="66">
        <v>0</v>
      </c>
    </row>
    <row r="647" spans="1:4" ht="15">
      <c r="A647">
        <v>0</v>
      </c>
      <c r="B647" s="2470" t="s">
        <v>6297</v>
      </c>
      <c r="C647" s="2470" t="s">
        <v>440</v>
      </c>
      <c r="D647" s="66">
        <v>0</v>
      </c>
    </row>
    <row r="648" spans="1:4" ht="15">
      <c r="A648">
        <v>0</v>
      </c>
      <c r="B648" s="2470" t="s">
        <v>6298</v>
      </c>
      <c r="C648" s="2470" t="s">
        <v>441</v>
      </c>
      <c r="D648" s="66">
        <v>0</v>
      </c>
    </row>
    <row r="649" spans="1:4" ht="15">
      <c r="A649">
        <v>0</v>
      </c>
      <c r="B649" s="2470" t="s">
        <v>6299</v>
      </c>
      <c r="C649" s="2470" t="s">
        <v>442</v>
      </c>
      <c r="D649" s="66">
        <v>0</v>
      </c>
    </row>
    <row r="650" spans="1:4" ht="15">
      <c r="A650">
        <v>0</v>
      </c>
      <c r="B650" s="2470" t="s">
        <v>6300</v>
      </c>
      <c r="C650" s="2470" t="s">
        <v>6301</v>
      </c>
      <c r="D650" s="66">
        <v>0</v>
      </c>
    </row>
    <row r="651" spans="1:4" ht="15.75">
      <c r="A651">
        <v>0</v>
      </c>
      <c r="B651" s="2469" t="s">
        <v>6302</v>
      </c>
      <c r="C651" s="2469" t="s">
        <v>3644</v>
      </c>
      <c r="D651" s="66">
        <v>0</v>
      </c>
    </row>
    <row r="652" spans="1:4" ht="15">
      <c r="A652">
        <v>0</v>
      </c>
      <c r="B652" s="2470" t="s">
        <v>6303</v>
      </c>
      <c r="C652" s="2470" t="s">
        <v>526</v>
      </c>
      <c r="D652" s="66">
        <v>0</v>
      </c>
    </row>
    <row r="653" spans="1:4" ht="15">
      <c r="A653">
        <v>0</v>
      </c>
      <c r="B653" s="2470" t="s">
        <v>6304</v>
      </c>
      <c r="C653" s="2470" t="s">
        <v>527</v>
      </c>
      <c r="D653" s="66">
        <v>0</v>
      </c>
    </row>
    <row r="654" spans="1:4" ht="15.75">
      <c r="A654">
        <v>0</v>
      </c>
      <c r="B654" s="2469" t="s">
        <v>6305</v>
      </c>
      <c r="C654" s="2469" t="s">
        <v>519</v>
      </c>
      <c r="D654" s="66">
        <v>0</v>
      </c>
    </row>
    <row r="655" spans="1:4" ht="15">
      <c r="A655">
        <v>0</v>
      </c>
      <c r="B655" s="2470" t="s">
        <v>6306</v>
      </c>
      <c r="C655" s="2470" t="s">
        <v>528</v>
      </c>
      <c r="D655" s="66">
        <v>0</v>
      </c>
    </row>
    <row r="656" spans="1:4" ht="15">
      <c r="A656">
        <v>0</v>
      </c>
      <c r="B656" s="2470" t="s">
        <v>6307</v>
      </c>
      <c r="C656" s="2470" t="s">
        <v>529</v>
      </c>
      <c r="D656" s="66">
        <v>0</v>
      </c>
    </row>
    <row r="657" spans="1:4" ht="15">
      <c r="A657">
        <v>0</v>
      </c>
      <c r="B657" s="2470" t="s">
        <v>6308</v>
      </c>
      <c r="C657" s="2470" t="s">
        <v>530</v>
      </c>
      <c r="D657" s="66">
        <v>0</v>
      </c>
    </row>
    <row r="658" spans="1:4" ht="15.75">
      <c r="A658">
        <v>0</v>
      </c>
      <c r="B658" s="2469" t="s">
        <v>6309</v>
      </c>
      <c r="C658" s="2469" t="s">
        <v>3645</v>
      </c>
      <c r="D658" s="66">
        <v>0</v>
      </c>
    </row>
    <row r="659" spans="1:4" ht="15">
      <c r="A659">
        <v>0</v>
      </c>
      <c r="B659" s="2470" t="s">
        <v>6310</v>
      </c>
      <c r="C659" s="2470" t="s">
        <v>532</v>
      </c>
      <c r="D659" s="66">
        <v>0</v>
      </c>
    </row>
    <row r="660" spans="1:4" ht="15">
      <c r="A660">
        <v>0</v>
      </c>
      <c r="B660" s="2470" t="s">
        <v>6311</v>
      </c>
      <c r="C660" s="2470" t="s">
        <v>387</v>
      </c>
      <c r="D660" s="66">
        <v>0</v>
      </c>
    </row>
    <row r="661" spans="1:4" ht="15.75">
      <c r="A661">
        <v>0</v>
      </c>
      <c r="B661" s="2469" t="s">
        <v>6312</v>
      </c>
      <c r="C661" s="2469" t="s">
        <v>6313</v>
      </c>
      <c r="D661" s="66">
        <v>0</v>
      </c>
    </row>
    <row r="662" spans="1:4" ht="15.75">
      <c r="A662">
        <v>0</v>
      </c>
      <c r="B662" s="2469" t="s">
        <v>6314</v>
      </c>
      <c r="C662" s="2469" t="s">
        <v>3646</v>
      </c>
      <c r="D662" s="66">
        <v>0</v>
      </c>
    </row>
    <row r="663" spans="1:4" ht="15.75">
      <c r="A663">
        <v>0</v>
      </c>
      <c r="B663" s="2469" t="s">
        <v>6315</v>
      </c>
      <c r="C663" s="2469" t="s">
        <v>238</v>
      </c>
      <c r="D663" s="66">
        <v>0</v>
      </c>
    </row>
    <row r="664" spans="1:4" ht="15.75">
      <c r="A664">
        <v>0</v>
      </c>
      <c r="B664" s="2469" t="s">
        <v>6316</v>
      </c>
      <c r="C664" s="2469" t="s">
        <v>6317</v>
      </c>
      <c r="D664" s="66">
        <v>0</v>
      </c>
    </row>
    <row r="665" spans="1:4" ht="15.75">
      <c r="A665">
        <v>0</v>
      </c>
      <c r="B665" s="2469" t="s">
        <v>6318</v>
      </c>
      <c r="C665" s="2469" t="s">
        <v>3648</v>
      </c>
      <c r="D665" s="66">
        <v>0</v>
      </c>
    </row>
    <row r="666" spans="1:4" ht="15.75">
      <c r="A666">
        <v>0</v>
      </c>
      <c r="B666" s="2469" t="s">
        <v>6319</v>
      </c>
      <c r="C666" s="2469" t="s">
        <v>3649</v>
      </c>
      <c r="D666" s="66">
        <v>0</v>
      </c>
    </row>
    <row r="667" spans="1:4" ht="15.75">
      <c r="A667">
        <v>0</v>
      </c>
      <c r="B667" s="2469" t="s">
        <v>6320</v>
      </c>
      <c r="C667" s="2469" t="s">
        <v>3413</v>
      </c>
      <c r="D667" s="66">
        <v>0</v>
      </c>
    </row>
    <row r="668" spans="1:4" ht="15">
      <c r="A668">
        <v>0</v>
      </c>
      <c r="B668" s="2470" t="s">
        <v>6321</v>
      </c>
      <c r="C668" s="2470" t="s">
        <v>6322</v>
      </c>
      <c r="D668" s="66">
        <v>0</v>
      </c>
    </row>
    <row r="669" spans="1:4" ht="15">
      <c r="A669">
        <v>0</v>
      </c>
      <c r="B669" s="2470" t="s">
        <v>6323</v>
      </c>
      <c r="C669" s="2470" t="s">
        <v>3650</v>
      </c>
      <c r="D669" s="66">
        <v>0</v>
      </c>
    </row>
    <row r="670" spans="1:4" ht="15.75">
      <c r="A670">
        <v>0</v>
      </c>
      <c r="B670" s="2469" t="s">
        <v>6324</v>
      </c>
      <c r="C670" s="2469" t="s">
        <v>238</v>
      </c>
      <c r="D670" s="66">
        <v>0</v>
      </c>
    </row>
    <row r="671" spans="1:4" ht="15">
      <c r="A671">
        <v>0</v>
      </c>
      <c r="B671" s="2470" t="s">
        <v>6325</v>
      </c>
      <c r="C671" s="2470" t="s">
        <v>470</v>
      </c>
      <c r="D671" s="66">
        <v>0</v>
      </c>
    </row>
    <row r="672" spans="1:4" ht="15">
      <c r="A672">
        <v>0</v>
      </c>
      <c r="B672" s="2470" t="s">
        <v>6326</v>
      </c>
      <c r="C672" s="2470" t="s">
        <v>238</v>
      </c>
      <c r="D672" s="66">
        <v>0</v>
      </c>
    </row>
    <row r="673" spans="1:4" ht="15.75">
      <c r="A673">
        <v>0</v>
      </c>
      <c r="B673" s="2469">
        <v>4.03</v>
      </c>
      <c r="C673" s="2469" t="s">
        <v>6327</v>
      </c>
      <c r="D673" s="66">
        <v>0</v>
      </c>
    </row>
    <row r="674" spans="1:4" ht="15.75">
      <c r="A674">
        <v>0</v>
      </c>
      <c r="B674" s="2469" t="s">
        <v>6328</v>
      </c>
      <c r="C674" s="2469" t="s">
        <v>6329</v>
      </c>
      <c r="D674" s="66">
        <v>0</v>
      </c>
    </row>
    <row r="675" spans="1:4" ht="15">
      <c r="A675">
        <v>0</v>
      </c>
      <c r="B675" s="2470" t="s">
        <v>6330</v>
      </c>
      <c r="C675" s="2470" t="s">
        <v>6331</v>
      </c>
      <c r="D675" s="66">
        <v>0</v>
      </c>
    </row>
    <row r="676" spans="1:4" ht="15">
      <c r="A676">
        <v>0</v>
      </c>
      <c r="B676" s="2470" t="s">
        <v>6332</v>
      </c>
      <c r="C676" s="2470" t="s">
        <v>264</v>
      </c>
      <c r="D676" s="66">
        <v>0</v>
      </c>
    </row>
    <row r="677" spans="1:4" ht="15.75">
      <c r="A677">
        <v>0</v>
      </c>
      <c r="B677" s="2469" t="s">
        <v>6333</v>
      </c>
      <c r="C677" s="2469" t="s">
        <v>3653</v>
      </c>
      <c r="D677" s="66">
        <v>0</v>
      </c>
    </row>
    <row r="678" spans="1:4" ht="15">
      <c r="A678">
        <v>0</v>
      </c>
      <c r="B678" s="2470" t="s">
        <v>6334</v>
      </c>
      <c r="C678" s="2470" t="s">
        <v>3413</v>
      </c>
      <c r="D678" s="66">
        <v>0</v>
      </c>
    </row>
    <row r="679" spans="1:4" ht="15">
      <c r="A679">
        <v>0</v>
      </c>
      <c r="B679" s="2470" t="s">
        <v>6335</v>
      </c>
      <c r="C679" s="2470" t="s">
        <v>265</v>
      </c>
      <c r="D679" s="66">
        <v>0</v>
      </c>
    </row>
    <row r="680" spans="1:4" ht="15.75">
      <c r="A680">
        <v>0</v>
      </c>
      <c r="B680" s="2469" t="s">
        <v>6336</v>
      </c>
      <c r="C680" s="2469" t="s">
        <v>3653</v>
      </c>
      <c r="D680" s="66">
        <v>0</v>
      </c>
    </row>
    <row r="681" spans="1:4" ht="15.75">
      <c r="A681">
        <v>0</v>
      </c>
      <c r="B681" s="2469" t="s">
        <v>6337</v>
      </c>
      <c r="C681" s="2469" t="s">
        <v>3413</v>
      </c>
      <c r="D681" s="66">
        <v>0</v>
      </c>
    </row>
    <row r="682" spans="1:4" ht="15">
      <c r="A682">
        <v>0</v>
      </c>
      <c r="B682" s="2470" t="s">
        <v>6338</v>
      </c>
      <c r="C682" s="2470" t="s">
        <v>6339</v>
      </c>
      <c r="D682" s="66">
        <v>0</v>
      </c>
    </row>
    <row r="683" spans="1:4" ht="15">
      <c r="A683">
        <v>0</v>
      </c>
      <c r="B683" s="2470" t="s">
        <v>6340</v>
      </c>
      <c r="C683" s="2470" t="s">
        <v>264</v>
      </c>
      <c r="D683" s="66">
        <v>0</v>
      </c>
    </row>
    <row r="684" spans="1:4" ht="15.75">
      <c r="A684">
        <v>0</v>
      </c>
      <c r="B684" s="2469" t="s">
        <v>6341</v>
      </c>
      <c r="C684" s="2469" t="s">
        <v>3653</v>
      </c>
      <c r="D684" s="66">
        <v>0</v>
      </c>
    </row>
    <row r="685" spans="1:4" ht="15">
      <c r="A685">
        <v>0</v>
      </c>
      <c r="B685" s="2470" t="s">
        <v>6342</v>
      </c>
      <c r="C685" s="2470" t="s">
        <v>3413</v>
      </c>
      <c r="D685" s="66">
        <v>0</v>
      </c>
    </row>
    <row r="686" spans="1:4" ht="15">
      <c r="A686">
        <v>0</v>
      </c>
      <c r="B686" s="2470" t="s">
        <v>6343</v>
      </c>
      <c r="C686" s="2470" t="s">
        <v>265</v>
      </c>
      <c r="D686" s="66">
        <v>0</v>
      </c>
    </row>
    <row r="687" spans="1:4" ht="15.75">
      <c r="A687">
        <v>0</v>
      </c>
      <c r="B687" s="2469" t="s">
        <v>6344</v>
      </c>
      <c r="C687" s="2469" t="s">
        <v>3653</v>
      </c>
      <c r="D687" s="66">
        <v>0</v>
      </c>
    </row>
    <row r="688" spans="1:4" ht="15.75">
      <c r="A688">
        <v>0</v>
      </c>
      <c r="B688" s="2469" t="s">
        <v>6345</v>
      </c>
      <c r="C688" s="2469" t="s">
        <v>3413</v>
      </c>
      <c r="D688" s="66">
        <v>0</v>
      </c>
    </row>
    <row r="689" spans="1:4" ht="15">
      <c r="A689">
        <v>0</v>
      </c>
      <c r="B689" s="2470" t="s">
        <v>6346</v>
      </c>
      <c r="C689" s="2470" t="s">
        <v>6347</v>
      </c>
      <c r="D689" s="66">
        <v>0</v>
      </c>
    </row>
    <row r="690" spans="1:4" ht="15">
      <c r="A690">
        <v>0</v>
      </c>
      <c r="B690" s="2470" t="s">
        <v>6348</v>
      </c>
      <c r="C690" s="2470" t="s">
        <v>264</v>
      </c>
      <c r="D690" s="66">
        <v>0</v>
      </c>
    </row>
    <row r="691" spans="1:4" ht="15.75">
      <c r="A691">
        <v>0</v>
      </c>
      <c r="B691" s="2469" t="s">
        <v>6349</v>
      </c>
      <c r="C691" s="2469" t="s">
        <v>3653</v>
      </c>
      <c r="D691" s="66">
        <v>0</v>
      </c>
    </row>
    <row r="692" spans="1:4" ht="15">
      <c r="A692">
        <v>0</v>
      </c>
      <c r="B692" s="2470" t="s">
        <v>6350</v>
      </c>
      <c r="C692" s="2470" t="s">
        <v>3413</v>
      </c>
      <c r="D692" s="66">
        <v>0</v>
      </c>
    </row>
    <row r="693" spans="1:4" ht="15">
      <c r="A693">
        <v>0</v>
      </c>
      <c r="B693" s="2470" t="s">
        <v>6351</v>
      </c>
      <c r="C693" s="2470" t="s">
        <v>265</v>
      </c>
      <c r="D693" s="66">
        <v>0</v>
      </c>
    </row>
    <row r="694" spans="1:4" ht="15">
      <c r="A694">
        <v>0</v>
      </c>
      <c r="B694" s="2470" t="s">
        <v>6352</v>
      </c>
      <c r="C694" s="2470" t="s">
        <v>3653</v>
      </c>
      <c r="D694" s="66">
        <v>0</v>
      </c>
    </row>
    <row r="695" spans="1:4" ht="15">
      <c r="A695">
        <v>0</v>
      </c>
      <c r="B695" s="2470" t="s">
        <v>6353</v>
      </c>
      <c r="C695" s="2470" t="s">
        <v>3413</v>
      </c>
      <c r="D695" s="66">
        <v>0</v>
      </c>
    </row>
    <row r="696" spans="1:4" ht="15.75">
      <c r="A696">
        <v>0</v>
      </c>
      <c r="B696" s="2469" t="s">
        <v>6354</v>
      </c>
      <c r="C696" s="2469" t="s">
        <v>6355</v>
      </c>
      <c r="D696" s="66">
        <v>0</v>
      </c>
    </row>
    <row r="697" spans="1:4" ht="15.75">
      <c r="A697">
        <v>0</v>
      </c>
      <c r="B697" s="2469" t="s">
        <v>6356</v>
      </c>
      <c r="C697" s="2469" t="s">
        <v>3653</v>
      </c>
      <c r="D697" s="66">
        <v>0</v>
      </c>
    </row>
    <row r="698" spans="1:4" ht="15.75">
      <c r="A698">
        <v>0</v>
      </c>
      <c r="B698" s="2469" t="s">
        <v>6357</v>
      </c>
      <c r="C698" s="2469" t="s">
        <v>264</v>
      </c>
      <c r="D698" s="66">
        <v>0</v>
      </c>
    </row>
    <row r="699" spans="1:4" ht="15.75">
      <c r="A699">
        <v>0</v>
      </c>
      <c r="B699" s="2469" t="s">
        <v>6358</v>
      </c>
      <c r="C699" s="2469" t="s">
        <v>3653</v>
      </c>
      <c r="D699" s="66">
        <v>0</v>
      </c>
    </row>
    <row r="700" spans="1:4" ht="15.75">
      <c r="A700">
        <v>0</v>
      </c>
      <c r="B700" s="2469" t="s">
        <v>6359</v>
      </c>
      <c r="C700" s="2469" t="s">
        <v>3413</v>
      </c>
      <c r="D700" s="66">
        <v>0</v>
      </c>
    </row>
    <row r="701" spans="1:4" ht="15.75">
      <c r="A701">
        <v>0</v>
      </c>
      <c r="B701" s="2469" t="s">
        <v>6360</v>
      </c>
      <c r="C701" s="2469" t="s">
        <v>265</v>
      </c>
      <c r="D701" s="66">
        <v>0</v>
      </c>
    </row>
    <row r="702" spans="1:4" ht="15">
      <c r="A702">
        <v>0</v>
      </c>
      <c r="B702" s="2470" t="s">
        <v>6361</v>
      </c>
      <c r="C702" s="2470" t="s">
        <v>3653</v>
      </c>
      <c r="D702" s="66">
        <v>0</v>
      </c>
    </row>
    <row r="703" spans="1:4" ht="15.75">
      <c r="A703">
        <v>0</v>
      </c>
      <c r="B703" s="2469" t="s">
        <v>6362</v>
      </c>
      <c r="C703" s="2469" t="s">
        <v>3655</v>
      </c>
      <c r="D703" s="66">
        <v>0</v>
      </c>
    </row>
    <row r="704" spans="1:4" ht="15">
      <c r="A704">
        <v>0</v>
      </c>
      <c r="B704" s="2470" t="s">
        <v>6363</v>
      </c>
      <c r="C704" s="2470" t="s">
        <v>238</v>
      </c>
      <c r="D704" s="66">
        <v>0</v>
      </c>
    </row>
    <row r="705" spans="1:4" ht="15">
      <c r="A705">
        <v>0</v>
      </c>
      <c r="B705" s="2470" t="s">
        <v>6364</v>
      </c>
      <c r="C705" s="2470" t="s">
        <v>485</v>
      </c>
      <c r="D705" s="66">
        <v>0</v>
      </c>
    </row>
    <row r="706" spans="1:4" ht="15">
      <c r="A706">
        <v>0</v>
      </c>
      <c r="B706" s="2470" t="s">
        <v>6365</v>
      </c>
      <c r="C706" s="2470" t="s">
        <v>238</v>
      </c>
      <c r="D706" s="66">
        <v>0</v>
      </c>
    </row>
    <row r="707" spans="1:4" ht="15.75">
      <c r="A707">
        <v>0</v>
      </c>
      <c r="B707" s="2469">
        <v>4.04</v>
      </c>
      <c r="C707" s="2469" t="s">
        <v>3657</v>
      </c>
      <c r="D707" s="66">
        <v>0</v>
      </c>
    </row>
    <row r="708" spans="1:4" ht="15">
      <c r="A708">
        <v>0</v>
      </c>
      <c r="B708" s="2470">
        <v>5</v>
      </c>
      <c r="C708" s="2470" t="s">
        <v>5017</v>
      </c>
      <c r="D708" s="66">
        <v>0</v>
      </c>
    </row>
    <row r="709" spans="1:4" ht="15">
      <c r="A709">
        <v>0</v>
      </c>
      <c r="B709" s="2470">
        <v>5.01</v>
      </c>
      <c r="C709" s="2470" t="s">
        <v>5018</v>
      </c>
      <c r="D709" s="66">
        <v>0</v>
      </c>
    </row>
    <row r="710" spans="1:4" ht="15">
      <c r="A710">
        <v>0</v>
      </c>
      <c r="B710" s="2470" t="s">
        <v>6366</v>
      </c>
      <c r="C710" s="2470" t="s">
        <v>6367</v>
      </c>
      <c r="D710" s="66">
        <v>0</v>
      </c>
    </row>
    <row r="711" spans="1:4" ht="15">
      <c r="A711">
        <v>0</v>
      </c>
      <c r="B711" s="2470" t="s">
        <v>6368</v>
      </c>
      <c r="C711" s="2470" t="s">
        <v>6369</v>
      </c>
      <c r="D711" s="66">
        <v>0</v>
      </c>
    </row>
    <row r="712" spans="1:4" ht="15">
      <c r="A712">
        <v>0</v>
      </c>
      <c r="B712" s="2470" t="s">
        <v>6370</v>
      </c>
      <c r="C712" s="2470" t="s">
        <v>6371</v>
      </c>
      <c r="D712" s="66">
        <v>0</v>
      </c>
    </row>
    <row r="713" spans="1:4" ht="15">
      <c r="A713">
        <v>0</v>
      </c>
      <c r="B713" s="2470" t="s">
        <v>6372</v>
      </c>
      <c r="C713" s="2470" t="s">
        <v>6373</v>
      </c>
      <c r="D713" s="66">
        <v>0</v>
      </c>
    </row>
    <row r="714" spans="1:4" ht="15">
      <c r="A714">
        <v>0</v>
      </c>
      <c r="B714" s="2470" t="s">
        <v>6374</v>
      </c>
      <c r="C714" s="2470" t="s">
        <v>6375</v>
      </c>
      <c r="D714" s="66">
        <v>0</v>
      </c>
    </row>
    <row r="715" spans="1:4" ht="15">
      <c r="A715">
        <v>0</v>
      </c>
      <c r="B715" s="2470" t="s">
        <v>6376</v>
      </c>
      <c r="C715" s="2470" t="s">
        <v>6377</v>
      </c>
      <c r="D715" s="66">
        <v>0</v>
      </c>
    </row>
    <row r="716" spans="1:4" ht="15">
      <c r="A716">
        <v>0</v>
      </c>
      <c r="B716" s="2470" t="s">
        <v>6378</v>
      </c>
      <c r="C716" s="2470" t="s">
        <v>6379</v>
      </c>
      <c r="D716" s="66">
        <v>0</v>
      </c>
    </row>
    <row r="717" spans="1:4" ht="15">
      <c r="A717">
        <v>0</v>
      </c>
      <c r="B717" s="2470" t="s">
        <v>6380</v>
      </c>
      <c r="C717" s="2470" t="s">
        <v>6381</v>
      </c>
      <c r="D717" s="66">
        <v>0</v>
      </c>
    </row>
    <row r="718" spans="1:4" ht="15">
      <c r="A718">
        <v>0</v>
      </c>
      <c r="B718" s="2470" t="s">
        <v>6382</v>
      </c>
      <c r="C718" s="2470" t="s">
        <v>6383</v>
      </c>
      <c r="D718" s="66">
        <v>0</v>
      </c>
    </row>
    <row r="719" spans="1:4" ht="15">
      <c r="A719">
        <v>0</v>
      </c>
      <c r="B719" s="2470" t="s">
        <v>6384</v>
      </c>
      <c r="C719" s="2470" t="s">
        <v>6385</v>
      </c>
      <c r="D719" s="66">
        <v>0</v>
      </c>
    </row>
    <row r="720" spans="1:4" ht="15.75">
      <c r="A720">
        <v>0</v>
      </c>
      <c r="B720" s="2469" t="s">
        <v>6386</v>
      </c>
      <c r="C720" s="2469" t="s">
        <v>6387</v>
      </c>
      <c r="D720" s="66">
        <v>0</v>
      </c>
    </row>
    <row r="721" spans="1:4" ht="15.75">
      <c r="A721">
        <v>0</v>
      </c>
      <c r="B721" s="2469" t="s">
        <v>6388</v>
      </c>
      <c r="C721" s="2469" t="s">
        <v>6389</v>
      </c>
      <c r="D721" s="66">
        <v>0</v>
      </c>
    </row>
    <row r="722" spans="1:4" ht="15">
      <c r="A722">
        <v>0</v>
      </c>
      <c r="B722" s="2470" t="s">
        <v>6390</v>
      </c>
      <c r="C722" s="2470" t="s">
        <v>6391</v>
      </c>
      <c r="D722" s="66">
        <v>0</v>
      </c>
    </row>
    <row r="723" spans="1:4" ht="15">
      <c r="A723">
        <v>0</v>
      </c>
      <c r="B723" s="2470" t="s">
        <v>6392</v>
      </c>
      <c r="C723" s="2470" t="s">
        <v>6393</v>
      </c>
      <c r="D723" s="66">
        <v>0</v>
      </c>
    </row>
    <row r="724" spans="1:4" ht="15">
      <c r="A724">
        <v>0</v>
      </c>
      <c r="B724" s="2470" t="s">
        <v>6394</v>
      </c>
      <c r="C724" s="2470" t="s">
        <v>6395</v>
      </c>
      <c r="D724" s="66">
        <v>0</v>
      </c>
    </row>
    <row r="725" spans="1:4" ht="15">
      <c r="A725">
        <v>0</v>
      </c>
      <c r="B725" s="2470" t="s">
        <v>6396</v>
      </c>
      <c r="C725" s="2470" t="s">
        <v>6397</v>
      </c>
      <c r="D725" s="66">
        <v>0</v>
      </c>
    </row>
    <row r="726" spans="1:4" ht="15">
      <c r="A726">
        <v>7049</v>
      </c>
      <c r="B726" s="2470" t="s">
        <v>6398</v>
      </c>
      <c r="C726" s="2470" t="s">
        <v>6399</v>
      </c>
      <c r="D726" s="66">
        <v>0</v>
      </c>
    </row>
    <row r="727" spans="1:4" ht="15">
      <c r="A727">
        <v>0</v>
      </c>
      <c r="B727" s="2470" t="s">
        <v>6400</v>
      </c>
      <c r="C727" s="2470" t="s">
        <v>6401</v>
      </c>
      <c r="D727" s="66">
        <v>0</v>
      </c>
    </row>
    <row r="728" spans="1:4" ht="15">
      <c r="A728">
        <v>0</v>
      </c>
      <c r="B728" s="2470" t="s">
        <v>6402</v>
      </c>
      <c r="C728" s="2470" t="s">
        <v>6403</v>
      </c>
      <c r="D728" s="66">
        <v>0</v>
      </c>
    </row>
    <row r="729" spans="1:4" ht="15">
      <c r="A729">
        <v>0</v>
      </c>
      <c r="B729" s="2470" t="s">
        <v>6404</v>
      </c>
      <c r="C729" s="2470" t="s">
        <v>5019</v>
      </c>
      <c r="D729" s="66">
        <v>0</v>
      </c>
    </row>
    <row r="730" spans="1:4" ht="15">
      <c r="A730">
        <v>0</v>
      </c>
      <c r="B730" s="2470" t="s">
        <v>6405</v>
      </c>
      <c r="C730" s="2470" t="s">
        <v>6406</v>
      </c>
      <c r="D730" s="66">
        <v>0</v>
      </c>
    </row>
    <row r="731" spans="1:4" ht="15.75">
      <c r="A731">
        <v>0</v>
      </c>
      <c r="B731" s="2469" t="s">
        <v>6407</v>
      </c>
      <c r="C731" s="2469" t="s">
        <v>6408</v>
      </c>
      <c r="D731" s="66">
        <v>0</v>
      </c>
    </row>
    <row r="732" spans="1:4" ht="15.75">
      <c r="A732">
        <v>0</v>
      </c>
      <c r="B732" s="2469" t="s">
        <v>6409</v>
      </c>
      <c r="C732" s="2469" t="s">
        <v>6410</v>
      </c>
      <c r="D732" s="66">
        <v>0</v>
      </c>
    </row>
    <row r="733" spans="1:4" ht="15">
      <c r="A733">
        <v>0</v>
      </c>
      <c r="B733" s="2470" t="s">
        <v>6411</v>
      </c>
      <c r="C733" s="2470" t="s">
        <v>6412</v>
      </c>
      <c r="D733" s="66">
        <v>0</v>
      </c>
    </row>
    <row r="734" spans="1:4" ht="15">
      <c r="A734">
        <v>0</v>
      </c>
      <c r="B734" s="2470" t="s">
        <v>6413</v>
      </c>
      <c r="C734" s="2470" t="s">
        <v>6414</v>
      </c>
      <c r="D734" s="66">
        <v>0</v>
      </c>
    </row>
    <row r="735" spans="1:4" ht="15">
      <c r="A735">
        <v>0</v>
      </c>
      <c r="B735" s="2470" t="s">
        <v>5357</v>
      </c>
      <c r="C735" s="2470" t="s">
        <v>5020</v>
      </c>
      <c r="D735" s="66">
        <v>0</v>
      </c>
    </row>
    <row r="736" spans="1:4" ht="15">
      <c r="A736">
        <v>0</v>
      </c>
      <c r="B736" s="2470" t="s">
        <v>6415</v>
      </c>
      <c r="C736" s="2470" t="s">
        <v>6416</v>
      </c>
      <c r="D736" s="66">
        <v>0</v>
      </c>
    </row>
    <row r="737" spans="1:4" ht="15.75">
      <c r="A737">
        <v>0</v>
      </c>
      <c r="B737" s="2469" t="s">
        <v>6417</v>
      </c>
      <c r="C737" s="2469" t="s">
        <v>6418</v>
      </c>
      <c r="D737" s="66">
        <v>0</v>
      </c>
    </row>
    <row r="738" spans="1:4" ht="15">
      <c r="A738">
        <v>0</v>
      </c>
      <c r="B738" s="2470" t="s">
        <v>6419</v>
      </c>
      <c r="C738" s="2470" t="s">
        <v>6420</v>
      </c>
      <c r="D738" s="66">
        <v>0</v>
      </c>
    </row>
    <row r="739" spans="1:4" ht="15">
      <c r="A739">
        <v>0</v>
      </c>
      <c r="B739" s="2470" t="s">
        <v>6421</v>
      </c>
      <c r="C739" s="2470" t="s">
        <v>5049</v>
      </c>
      <c r="D739" s="66">
        <v>0</v>
      </c>
    </row>
    <row r="740" spans="1:4" ht="15">
      <c r="A740">
        <v>0</v>
      </c>
      <c r="B740" s="2470" t="s">
        <v>6422</v>
      </c>
      <c r="C740" s="2470" t="s">
        <v>6423</v>
      </c>
      <c r="D740" s="66">
        <v>0</v>
      </c>
    </row>
    <row r="741" spans="1:4" ht="15">
      <c r="A741">
        <v>0</v>
      </c>
      <c r="B741" s="2470" t="s">
        <v>6424</v>
      </c>
      <c r="C741" s="2470" t="s">
        <v>6425</v>
      </c>
      <c r="D741" s="66">
        <v>0</v>
      </c>
    </row>
    <row r="742" spans="1:4" ht="15">
      <c r="A742">
        <v>0</v>
      </c>
      <c r="B742" s="2470" t="s">
        <v>6426</v>
      </c>
      <c r="C742" s="2470" t="s">
        <v>6427</v>
      </c>
      <c r="D742" s="66">
        <v>0</v>
      </c>
    </row>
    <row r="743" spans="1:4" ht="15">
      <c r="A743">
        <v>0</v>
      </c>
      <c r="B743" s="2470" t="s">
        <v>5415</v>
      </c>
      <c r="C743" s="2470" t="s">
        <v>5416</v>
      </c>
      <c r="D743" s="66">
        <v>0</v>
      </c>
    </row>
    <row r="744" spans="1:4" ht="15.75">
      <c r="A744">
        <v>0</v>
      </c>
      <c r="B744" s="2469" t="s">
        <v>6428</v>
      </c>
      <c r="C744" s="2469" t="s">
        <v>6429</v>
      </c>
      <c r="D744" s="66">
        <v>0</v>
      </c>
    </row>
    <row r="745" spans="1:4" ht="15">
      <c r="A745">
        <v>0</v>
      </c>
      <c r="B745" s="2470" t="s">
        <v>6430</v>
      </c>
      <c r="C745" s="2470" t="s">
        <v>6431</v>
      </c>
      <c r="D745" s="66">
        <v>0</v>
      </c>
    </row>
    <row r="746" spans="1:4" ht="15">
      <c r="A746">
        <v>0</v>
      </c>
      <c r="B746" s="2470" t="s">
        <v>6432</v>
      </c>
      <c r="C746" s="2470" t="s">
        <v>6433</v>
      </c>
      <c r="D746" s="66">
        <v>0</v>
      </c>
    </row>
    <row r="747" spans="1:4" ht="15.75">
      <c r="A747">
        <v>0</v>
      </c>
      <c r="B747" s="2469" t="s">
        <v>6434</v>
      </c>
      <c r="C747" s="2469" t="s">
        <v>6435</v>
      </c>
      <c r="D747" s="66">
        <v>0</v>
      </c>
    </row>
    <row r="748" spans="1:4" ht="15">
      <c r="A748">
        <v>0</v>
      </c>
      <c r="B748" s="2470" t="s">
        <v>6436</v>
      </c>
      <c r="C748" s="2470" t="s">
        <v>6437</v>
      </c>
      <c r="D748" s="66">
        <v>0</v>
      </c>
    </row>
    <row r="749" spans="1:4" ht="15">
      <c r="A749">
        <v>0</v>
      </c>
      <c r="B749" s="2470" t="s">
        <v>6438</v>
      </c>
      <c r="C749" s="2470" t="s">
        <v>6439</v>
      </c>
      <c r="D749" s="66">
        <v>0</v>
      </c>
    </row>
    <row r="750" spans="1:4" ht="15">
      <c r="A750">
        <v>0</v>
      </c>
      <c r="B750" s="2470" t="s">
        <v>6440</v>
      </c>
      <c r="C750" s="2470" t="s">
        <v>6441</v>
      </c>
      <c r="D750" s="66">
        <v>0</v>
      </c>
    </row>
    <row r="751" spans="1:4" ht="15">
      <c r="A751">
        <v>0</v>
      </c>
      <c r="B751" s="2470" t="s">
        <v>6442</v>
      </c>
      <c r="C751" s="2470" t="s">
        <v>6443</v>
      </c>
      <c r="D751" s="66">
        <v>0</v>
      </c>
    </row>
    <row r="752" spans="1:4" ht="15.75">
      <c r="A752">
        <v>0</v>
      </c>
      <c r="B752" s="2469" t="s">
        <v>6444</v>
      </c>
      <c r="C752" s="2469" t="s">
        <v>6445</v>
      </c>
      <c r="D752" s="66">
        <v>0</v>
      </c>
    </row>
    <row r="753" spans="1:4" ht="15">
      <c r="A753">
        <v>0</v>
      </c>
      <c r="B753" s="2470" t="s">
        <v>6446</v>
      </c>
      <c r="C753" s="2470" t="s">
        <v>6447</v>
      </c>
      <c r="D753" s="66">
        <v>0</v>
      </c>
    </row>
    <row r="754" spans="1:4" ht="15">
      <c r="A754">
        <v>0</v>
      </c>
      <c r="B754" s="2470" t="s">
        <v>6448</v>
      </c>
      <c r="C754" s="2470" t="s">
        <v>6449</v>
      </c>
      <c r="D754" s="66">
        <v>0</v>
      </c>
    </row>
    <row r="755" spans="1:4" ht="15">
      <c r="A755">
        <v>0</v>
      </c>
      <c r="B755" s="2470" t="s">
        <v>6450</v>
      </c>
      <c r="C755" s="2470" t="s">
        <v>6451</v>
      </c>
      <c r="D755" s="66">
        <v>0</v>
      </c>
    </row>
    <row r="756" spans="1:4" ht="15">
      <c r="A756">
        <v>0</v>
      </c>
      <c r="B756" s="2470" t="s">
        <v>6452</v>
      </c>
      <c r="C756" s="2470" t="s">
        <v>6433</v>
      </c>
      <c r="D756" s="66">
        <v>0</v>
      </c>
    </row>
    <row r="757" spans="1:4" ht="15.75">
      <c r="A757">
        <v>0</v>
      </c>
      <c r="B757" s="2469" t="s">
        <v>6453</v>
      </c>
      <c r="C757" s="2469" t="s">
        <v>6454</v>
      </c>
      <c r="D757" s="66">
        <v>0</v>
      </c>
    </row>
    <row r="758" spans="1:4" ht="15">
      <c r="A758">
        <v>0</v>
      </c>
      <c r="B758" s="2470" t="s">
        <v>6455</v>
      </c>
      <c r="C758" s="2470" t="s">
        <v>6456</v>
      </c>
      <c r="D758" s="66">
        <v>0</v>
      </c>
    </row>
    <row r="759" spans="1:4" ht="15">
      <c r="A759">
        <v>0</v>
      </c>
      <c r="B759" s="2470" t="s">
        <v>6457</v>
      </c>
      <c r="C759" s="2470" t="s">
        <v>6458</v>
      </c>
      <c r="D759" s="66">
        <v>0</v>
      </c>
    </row>
    <row r="760" spans="1:4" ht="15">
      <c r="A760">
        <v>0</v>
      </c>
      <c r="B760" s="2470" t="s">
        <v>6459</v>
      </c>
      <c r="C760" s="2470" t="s">
        <v>6460</v>
      </c>
      <c r="D760" s="66">
        <v>0</v>
      </c>
    </row>
    <row r="761" spans="1:4" ht="15">
      <c r="A761">
        <v>0</v>
      </c>
      <c r="B761" s="2470" t="s">
        <v>6461</v>
      </c>
      <c r="C761" s="2470" t="s">
        <v>6462</v>
      </c>
      <c r="D761" s="66">
        <v>0</v>
      </c>
    </row>
    <row r="762" spans="1:4" ht="15.75">
      <c r="A762">
        <v>0</v>
      </c>
      <c r="B762" s="2469" t="s">
        <v>6463</v>
      </c>
      <c r="C762" s="2469" t="s">
        <v>6464</v>
      </c>
      <c r="D762" s="66">
        <v>0</v>
      </c>
    </row>
    <row r="763" spans="1:4" ht="15">
      <c r="A763">
        <v>0</v>
      </c>
      <c r="B763" s="2470" t="s">
        <v>6465</v>
      </c>
      <c r="C763" s="2470" t="s">
        <v>6466</v>
      </c>
      <c r="D763" s="66">
        <v>0</v>
      </c>
    </row>
    <row r="764" spans="1:4" ht="15">
      <c r="A764">
        <v>0</v>
      </c>
      <c r="B764" s="2470" t="s">
        <v>6467</v>
      </c>
      <c r="C764" s="2470" t="s">
        <v>6468</v>
      </c>
      <c r="D764" s="66">
        <v>0</v>
      </c>
    </row>
    <row r="765" spans="1:4" ht="15.75">
      <c r="A765">
        <v>0</v>
      </c>
      <c r="B765" s="2469" t="s">
        <v>6469</v>
      </c>
      <c r="C765" s="2469" t="s">
        <v>6470</v>
      </c>
      <c r="D765" s="66">
        <v>0</v>
      </c>
    </row>
    <row r="766" spans="1:4" ht="15">
      <c r="A766">
        <v>0</v>
      </c>
      <c r="B766" s="2470" t="s">
        <v>6471</v>
      </c>
      <c r="C766" s="2470" t="s">
        <v>6472</v>
      </c>
      <c r="D766" s="66">
        <v>0</v>
      </c>
    </row>
    <row r="767" spans="1:4" ht="15">
      <c r="A767">
        <v>7061</v>
      </c>
      <c r="B767" s="2470" t="s">
        <v>6473</v>
      </c>
      <c r="C767" s="2470" t="s">
        <v>6474</v>
      </c>
      <c r="D767" s="66">
        <v>0</v>
      </c>
    </row>
    <row r="768" spans="1:4" ht="15">
      <c r="A768">
        <v>0</v>
      </c>
      <c r="B768" s="2470" t="s">
        <v>6475</v>
      </c>
      <c r="C768" s="2470" t="s">
        <v>6476</v>
      </c>
      <c r="D768" s="66">
        <v>0</v>
      </c>
    </row>
    <row r="769" spans="1:4" ht="15">
      <c r="A769">
        <v>0</v>
      </c>
      <c r="B769" s="2470" t="s">
        <v>6477</v>
      </c>
      <c r="C769" s="2470" t="s">
        <v>6478</v>
      </c>
      <c r="D769" s="66">
        <v>0</v>
      </c>
    </row>
    <row r="770" spans="1:4" ht="15">
      <c r="A770">
        <v>0</v>
      </c>
      <c r="B770" s="2470" t="s">
        <v>6479</v>
      </c>
      <c r="C770" s="2470" t="s">
        <v>6480</v>
      </c>
      <c r="D770" s="66">
        <v>0</v>
      </c>
    </row>
    <row r="771" spans="1:4" ht="15">
      <c r="A771">
        <v>0</v>
      </c>
      <c r="B771" s="2470" t="s">
        <v>6481</v>
      </c>
      <c r="C771" s="2470" t="s">
        <v>6482</v>
      </c>
      <c r="D771" s="66">
        <v>0</v>
      </c>
    </row>
    <row r="772" spans="1:4" ht="15">
      <c r="A772">
        <v>0</v>
      </c>
      <c r="B772" s="2470" t="s">
        <v>6483</v>
      </c>
      <c r="C772" s="2470" t="s">
        <v>6484</v>
      </c>
      <c r="D772" s="66">
        <v>0</v>
      </c>
    </row>
    <row r="773" spans="1:4" ht="15.75">
      <c r="A773">
        <v>0</v>
      </c>
      <c r="B773" s="2469" t="s">
        <v>6485</v>
      </c>
      <c r="C773" s="2469" t="s">
        <v>6486</v>
      </c>
      <c r="D773" s="66">
        <v>0</v>
      </c>
    </row>
    <row r="774" spans="1:4" ht="15.75">
      <c r="A774">
        <v>0</v>
      </c>
      <c r="B774" s="2469" t="s">
        <v>6487</v>
      </c>
      <c r="C774" s="2469" t="s">
        <v>5021</v>
      </c>
      <c r="D774" s="66">
        <v>0</v>
      </c>
    </row>
    <row r="775" spans="1:4" ht="15">
      <c r="A775">
        <v>0</v>
      </c>
      <c r="B775" s="2470" t="s">
        <v>6488</v>
      </c>
      <c r="C775" s="2470" t="s">
        <v>6489</v>
      </c>
      <c r="D775" s="66">
        <v>0</v>
      </c>
    </row>
    <row r="776" spans="1:4" ht="15">
      <c r="A776">
        <v>0</v>
      </c>
      <c r="B776" s="2470" t="s">
        <v>5351</v>
      </c>
      <c r="C776" s="2470" t="s">
        <v>6490</v>
      </c>
      <c r="D776" s="66">
        <v>0</v>
      </c>
    </row>
    <row r="777" spans="1:4" ht="15.75">
      <c r="A777">
        <v>0</v>
      </c>
      <c r="B777" s="2469" t="s">
        <v>6491</v>
      </c>
      <c r="C777" s="2469" t="s">
        <v>6492</v>
      </c>
      <c r="D777" s="66">
        <v>0</v>
      </c>
    </row>
    <row r="778" spans="1:4" ht="15">
      <c r="A778">
        <v>0</v>
      </c>
      <c r="B778" s="2470" t="s">
        <v>6493</v>
      </c>
      <c r="C778" s="2470" t="s">
        <v>6494</v>
      </c>
      <c r="D778" s="66">
        <v>0</v>
      </c>
    </row>
    <row r="779" spans="1:4" ht="15">
      <c r="A779">
        <v>0</v>
      </c>
      <c r="B779" s="2470" t="s">
        <v>6495</v>
      </c>
      <c r="C779" s="2470" t="s">
        <v>6496</v>
      </c>
      <c r="D779" s="66">
        <v>0</v>
      </c>
    </row>
    <row r="780" spans="1:4" ht="15.75">
      <c r="A780">
        <v>0</v>
      </c>
      <c r="B780" s="2469" t="s">
        <v>6497</v>
      </c>
      <c r="C780" s="2469" t="s">
        <v>6498</v>
      </c>
      <c r="D780" s="66">
        <v>0</v>
      </c>
    </row>
    <row r="781" spans="1:4" ht="15.75">
      <c r="A781">
        <v>0</v>
      </c>
      <c r="B781" s="2469" t="s">
        <v>6499</v>
      </c>
      <c r="C781" s="2469" t="s">
        <v>6500</v>
      </c>
      <c r="D781" s="66">
        <v>0</v>
      </c>
    </row>
    <row r="782" spans="1:4" ht="15">
      <c r="A782">
        <v>0</v>
      </c>
      <c r="B782" s="2470" t="s">
        <v>6501</v>
      </c>
      <c r="C782" s="2470" t="s">
        <v>6502</v>
      </c>
      <c r="D782" s="66">
        <v>0</v>
      </c>
    </row>
    <row r="783" spans="1:4" ht="15">
      <c r="A783">
        <v>0</v>
      </c>
      <c r="B783" s="2470" t="s">
        <v>6503</v>
      </c>
      <c r="C783" s="2470" t="s">
        <v>6504</v>
      </c>
      <c r="D783" s="66">
        <v>0</v>
      </c>
    </row>
    <row r="784" spans="1:4" ht="15.75">
      <c r="A784">
        <v>0</v>
      </c>
      <c r="B784" s="2469" t="s">
        <v>6505</v>
      </c>
      <c r="C784" s="2469" t="s">
        <v>6506</v>
      </c>
      <c r="D784" s="66">
        <v>0</v>
      </c>
    </row>
    <row r="785" spans="1:4" ht="15">
      <c r="A785">
        <v>0</v>
      </c>
      <c r="B785" s="2470" t="s">
        <v>6507</v>
      </c>
      <c r="C785" s="2470" t="s">
        <v>6508</v>
      </c>
      <c r="D785" s="66">
        <v>0</v>
      </c>
    </row>
    <row r="786" spans="1:4" ht="15">
      <c r="A786">
        <v>0</v>
      </c>
      <c r="B786" s="2470" t="s">
        <v>6509</v>
      </c>
      <c r="C786" s="2470" t="s">
        <v>6510</v>
      </c>
      <c r="D786" s="66">
        <v>0</v>
      </c>
    </row>
    <row r="787" spans="1:4" ht="15">
      <c r="A787">
        <v>0</v>
      </c>
      <c r="B787" s="2470" t="s">
        <v>6511</v>
      </c>
      <c r="C787" s="2470" t="s">
        <v>6512</v>
      </c>
      <c r="D787" s="66">
        <v>0</v>
      </c>
    </row>
    <row r="788" spans="1:4" ht="15">
      <c r="A788">
        <v>0</v>
      </c>
      <c r="B788" s="2470" t="s">
        <v>6513</v>
      </c>
      <c r="C788" s="2470" t="s">
        <v>6514</v>
      </c>
      <c r="D788" s="66">
        <v>0</v>
      </c>
    </row>
    <row r="789" spans="1:4" ht="15">
      <c r="A789">
        <v>0</v>
      </c>
      <c r="B789" s="2470" t="s">
        <v>6515</v>
      </c>
      <c r="C789" s="2470" t="s">
        <v>6516</v>
      </c>
      <c r="D789" s="66">
        <v>0</v>
      </c>
    </row>
    <row r="790" spans="1:4" ht="15">
      <c r="A790">
        <v>0</v>
      </c>
      <c r="B790" s="2470" t="s">
        <v>6517</v>
      </c>
      <c r="C790" s="2470" t="s">
        <v>6518</v>
      </c>
      <c r="D790" s="66">
        <v>0</v>
      </c>
    </row>
    <row r="791" spans="1:4" ht="15">
      <c r="A791">
        <v>0</v>
      </c>
      <c r="B791" s="2470" t="s">
        <v>6519</v>
      </c>
      <c r="C791" s="2470" t="s">
        <v>6520</v>
      </c>
      <c r="D791" s="66">
        <v>0</v>
      </c>
    </row>
    <row r="792" spans="1:4" ht="15.75">
      <c r="A792">
        <v>0</v>
      </c>
      <c r="B792" s="2469" t="s">
        <v>6521</v>
      </c>
      <c r="C792" s="2469" t="s">
        <v>6522</v>
      </c>
      <c r="D792" s="66">
        <v>0</v>
      </c>
    </row>
    <row r="793" spans="1:4" ht="15.75">
      <c r="A793">
        <v>0</v>
      </c>
      <c r="B793" s="2469" t="s">
        <v>6523</v>
      </c>
      <c r="C793" s="2469" t="s">
        <v>6524</v>
      </c>
      <c r="D793" s="66">
        <v>0</v>
      </c>
    </row>
    <row r="794" spans="1:4" ht="15">
      <c r="A794">
        <v>0</v>
      </c>
      <c r="B794" s="2470" t="s">
        <v>6525</v>
      </c>
      <c r="C794" s="2470" t="s">
        <v>6526</v>
      </c>
      <c r="D794" s="66">
        <v>0</v>
      </c>
    </row>
    <row r="795" spans="1:4" ht="15">
      <c r="A795">
        <v>0</v>
      </c>
      <c r="B795" s="2470" t="s">
        <v>6527</v>
      </c>
      <c r="C795" s="2470" t="s">
        <v>6528</v>
      </c>
      <c r="D795" s="66">
        <v>0</v>
      </c>
    </row>
    <row r="796" spans="1:4" ht="15">
      <c r="A796">
        <v>0</v>
      </c>
      <c r="B796" s="2470" t="s">
        <v>5360</v>
      </c>
      <c r="C796" s="2470" t="s">
        <v>6529</v>
      </c>
      <c r="D796" s="66">
        <v>0</v>
      </c>
    </row>
    <row r="797" spans="1:4" ht="15">
      <c r="A797">
        <v>0</v>
      </c>
      <c r="B797" s="2470" t="s">
        <v>6530</v>
      </c>
      <c r="C797" s="2470" t="s">
        <v>6531</v>
      </c>
      <c r="D797" s="66">
        <v>0</v>
      </c>
    </row>
    <row r="798" spans="1:4" ht="15">
      <c r="A798">
        <v>0</v>
      </c>
      <c r="B798" s="2470" t="s">
        <v>5352</v>
      </c>
      <c r="C798" s="2470" t="s">
        <v>5049</v>
      </c>
      <c r="D798" s="66">
        <v>0</v>
      </c>
    </row>
    <row r="799" spans="1:4" ht="15">
      <c r="A799">
        <v>0</v>
      </c>
      <c r="B799" s="2470">
        <v>5.0199999999999996</v>
      </c>
      <c r="C799" s="2470" t="s">
        <v>6532</v>
      </c>
      <c r="D799" s="66">
        <v>0</v>
      </c>
    </row>
    <row r="800" spans="1:4" ht="15">
      <c r="A800">
        <v>0</v>
      </c>
      <c r="B800" s="2470" t="s">
        <v>6533</v>
      </c>
      <c r="C800" s="2470" t="s">
        <v>6534</v>
      </c>
      <c r="D800" s="66">
        <v>0</v>
      </c>
    </row>
    <row r="801" spans="1:4" ht="15.75">
      <c r="A801">
        <v>0</v>
      </c>
      <c r="B801" s="2469" t="s">
        <v>6535</v>
      </c>
      <c r="C801" s="2469" t="s">
        <v>6536</v>
      </c>
      <c r="D801" s="66">
        <v>0</v>
      </c>
    </row>
    <row r="802" spans="1:4" ht="15">
      <c r="A802">
        <v>0</v>
      </c>
      <c r="B802" s="2470" t="s">
        <v>6537</v>
      </c>
      <c r="C802" s="2470" t="s">
        <v>6538</v>
      </c>
      <c r="D802" s="66">
        <v>0</v>
      </c>
    </row>
    <row r="803" spans="1:4" ht="15">
      <c r="A803">
        <v>0</v>
      </c>
      <c r="B803" s="2470" t="s">
        <v>6539</v>
      </c>
      <c r="C803" s="2470" t="s">
        <v>6540</v>
      </c>
      <c r="D803" s="66">
        <v>0</v>
      </c>
    </row>
    <row r="804" spans="1:4" ht="15.75">
      <c r="A804">
        <v>0</v>
      </c>
      <c r="B804" s="2469" t="s">
        <v>6541</v>
      </c>
      <c r="C804" s="2469" t="s">
        <v>6542</v>
      </c>
      <c r="D804" s="66">
        <v>0</v>
      </c>
    </row>
    <row r="805" spans="1:4" ht="15">
      <c r="A805">
        <v>0</v>
      </c>
      <c r="B805" s="2470" t="s">
        <v>6543</v>
      </c>
      <c r="C805" s="2470" t="s">
        <v>6544</v>
      </c>
      <c r="D805" s="66">
        <v>0</v>
      </c>
    </row>
    <row r="806" spans="1:4" ht="15.75">
      <c r="A806">
        <v>0</v>
      </c>
      <c r="B806" s="2469" t="s">
        <v>6545</v>
      </c>
      <c r="C806" s="2469" t="s">
        <v>6546</v>
      </c>
      <c r="D806" s="66">
        <v>0</v>
      </c>
    </row>
    <row r="807" spans="1:4" ht="15.75">
      <c r="A807">
        <v>0</v>
      </c>
      <c r="B807" s="2469" t="s">
        <v>6547</v>
      </c>
      <c r="C807" s="2469" t="s">
        <v>6548</v>
      </c>
      <c r="D807" s="66">
        <v>0</v>
      </c>
    </row>
    <row r="808" spans="1:4" ht="15">
      <c r="A808">
        <v>0</v>
      </c>
      <c r="B808" s="2470" t="s">
        <v>6549</v>
      </c>
      <c r="C808" s="2470" t="s">
        <v>6550</v>
      </c>
      <c r="D808" s="66">
        <v>0</v>
      </c>
    </row>
    <row r="809" spans="1:4" ht="15">
      <c r="A809">
        <v>0</v>
      </c>
      <c r="B809" s="2470" t="s">
        <v>6551</v>
      </c>
      <c r="C809" s="2470" t="s">
        <v>6552</v>
      </c>
      <c r="D809" s="66">
        <v>0</v>
      </c>
    </row>
    <row r="810" spans="1:4" ht="15.75">
      <c r="A810">
        <v>0</v>
      </c>
      <c r="B810" s="2469" t="s">
        <v>6553</v>
      </c>
      <c r="C810" s="2469" t="s">
        <v>6554</v>
      </c>
      <c r="D810" s="66">
        <v>0</v>
      </c>
    </row>
    <row r="811" spans="1:4" ht="15">
      <c r="A811">
        <v>0</v>
      </c>
      <c r="B811" s="2470" t="s">
        <v>6555</v>
      </c>
      <c r="C811" s="2470" t="s">
        <v>6556</v>
      </c>
      <c r="D811" s="66">
        <v>0</v>
      </c>
    </row>
    <row r="812" spans="1:4" ht="15">
      <c r="A812">
        <v>0</v>
      </c>
      <c r="B812" s="2470" t="s">
        <v>5410</v>
      </c>
      <c r="C812" s="2470" t="s">
        <v>6557</v>
      </c>
      <c r="D812" s="66">
        <v>0</v>
      </c>
    </row>
    <row r="813" spans="1:4" ht="15.75">
      <c r="A813">
        <v>0</v>
      </c>
      <c r="B813" s="2469" t="s">
        <v>5368</v>
      </c>
      <c r="C813" s="2469" t="s">
        <v>5282</v>
      </c>
      <c r="D813" s="66">
        <v>0</v>
      </c>
    </row>
    <row r="814" spans="1:4" ht="15.75">
      <c r="A814">
        <v>0</v>
      </c>
      <c r="B814" s="2469" t="s">
        <v>6558</v>
      </c>
      <c r="C814" s="2469" t="s">
        <v>6559</v>
      </c>
      <c r="D814" s="66">
        <v>0</v>
      </c>
    </row>
    <row r="815" spans="1:4" ht="15">
      <c r="A815">
        <v>0</v>
      </c>
      <c r="B815" s="2470" t="s">
        <v>6560</v>
      </c>
      <c r="C815" s="2470" t="s">
        <v>6561</v>
      </c>
      <c r="D815" s="66">
        <v>0</v>
      </c>
    </row>
    <row r="816" spans="1:4" ht="15">
      <c r="A816">
        <v>0</v>
      </c>
      <c r="B816" s="2470" t="s">
        <v>6562</v>
      </c>
      <c r="C816" s="2470" t="s">
        <v>6563</v>
      </c>
      <c r="D816" s="66">
        <v>0</v>
      </c>
    </row>
    <row r="817" spans="1:4" ht="15">
      <c r="A817">
        <v>0</v>
      </c>
      <c r="B817" s="2470" t="s">
        <v>6564</v>
      </c>
      <c r="C817" s="2470" t="s">
        <v>6565</v>
      </c>
      <c r="D817" s="66">
        <v>0</v>
      </c>
    </row>
    <row r="818" spans="1:4" ht="15">
      <c r="A818">
        <v>7050</v>
      </c>
      <c r="B818" s="2470" t="s">
        <v>6566</v>
      </c>
      <c r="C818" s="2470" t="s">
        <v>6567</v>
      </c>
      <c r="D818" s="66">
        <v>0</v>
      </c>
    </row>
    <row r="819" spans="1:4" ht="15">
      <c r="A819">
        <v>0</v>
      </c>
      <c r="B819" s="2657">
        <v>5.03</v>
      </c>
      <c r="C819" s="2657" t="s">
        <v>5023</v>
      </c>
      <c r="D819" s="66">
        <v>0</v>
      </c>
    </row>
    <row r="820" spans="1:4" ht="15">
      <c r="A820">
        <v>0</v>
      </c>
      <c r="B820" s="2657" t="s">
        <v>5411</v>
      </c>
      <c r="C820" s="2657" t="s">
        <v>5024</v>
      </c>
      <c r="D820" s="66">
        <v>0</v>
      </c>
    </row>
    <row r="821" spans="1:4" ht="15">
      <c r="A821">
        <v>0</v>
      </c>
      <c r="B821" s="2470" t="s">
        <v>6568</v>
      </c>
      <c r="C821" s="2470" t="s">
        <v>6569</v>
      </c>
      <c r="D821" s="66">
        <v>0</v>
      </c>
    </row>
    <row r="822" spans="1:4" ht="15">
      <c r="A822">
        <v>0</v>
      </c>
      <c r="B822" s="2470" t="s">
        <v>6570</v>
      </c>
      <c r="C822" s="2470" t="s">
        <v>6571</v>
      </c>
      <c r="D822" s="66">
        <v>0</v>
      </c>
    </row>
    <row r="823" spans="1:4" ht="15">
      <c r="A823">
        <v>0</v>
      </c>
      <c r="B823" s="2658" t="s">
        <v>6572</v>
      </c>
      <c r="C823" s="2658" t="s">
        <v>6573</v>
      </c>
      <c r="D823" s="66">
        <v>0</v>
      </c>
    </row>
    <row r="824" spans="1:4" ht="15">
      <c r="A824">
        <v>0</v>
      </c>
      <c r="B824" s="2658" t="s">
        <v>5356</v>
      </c>
      <c r="C824" s="2658" t="s">
        <v>5025</v>
      </c>
      <c r="D824" s="66">
        <v>0</v>
      </c>
    </row>
    <row r="825" spans="1:4" ht="15">
      <c r="A825">
        <v>0</v>
      </c>
      <c r="B825" s="2470" t="s">
        <v>6574</v>
      </c>
      <c r="C825" s="2470" t="s">
        <v>6575</v>
      </c>
      <c r="D825" s="66">
        <v>0</v>
      </c>
    </row>
    <row r="826" spans="1:4" ht="15">
      <c r="A826">
        <v>0</v>
      </c>
      <c r="B826" s="2470" t="s">
        <v>6576</v>
      </c>
      <c r="C826" s="2470" t="s">
        <v>6577</v>
      </c>
      <c r="D826" s="66">
        <v>0</v>
      </c>
    </row>
    <row r="827" spans="1:4" ht="15">
      <c r="A827">
        <v>0</v>
      </c>
      <c r="B827" s="2470" t="s">
        <v>6578</v>
      </c>
      <c r="C827" s="2470" t="s">
        <v>6579</v>
      </c>
      <c r="D827" s="66">
        <v>0</v>
      </c>
    </row>
    <row r="828" spans="1:4" ht="15">
      <c r="A828">
        <v>0</v>
      </c>
      <c r="B828" s="2470" t="s">
        <v>6580</v>
      </c>
      <c r="C828" s="2470" t="s">
        <v>6581</v>
      </c>
      <c r="D828" s="66">
        <v>0</v>
      </c>
    </row>
    <row r="829" spans="1:4" ht="15">
      <c r="A829">
        <v>0</v>
      </c>
      <c r="B829" s="2470" t="s">
        <v>6582</v>
      </c>
      <c r="C829" s="2470" t="s">
        <v>6583</v>
      </c>
      <c r="D829" s="66">
        <v>0</v>
      </c>
    </row>
    <row r="830" spans="1:4" ht="15">
      <c r="A830">
        <v>0</v>
      </c>
      <c r="B830" s="2470" t="s">
        <v>6584</v>
      </c>
      <c r="C830" s="2470" t="s">
        <v>6585</v>
      </c>
      <c r="D830" s="66">
        <v>0</v>
      </c>
    </row>
    <row r="831" spans="1:4" ht="15.75">
      <c r="A831">
        <v>0</v>
      </c>
      <c r="B831" s="2469" t="s">
        <v>6586</v>
      </c>
      <c r="C831" s="2469" t="s">
        <v>6587</v>
      </c>
      <c r="D831" s="66">
        <v>0</v>
      </c>
    </row>
    <row r="832" spans="1:4" ht="15">
      <c r="A832">
        <v>0</v>
      </c>
      <c r="B832" s="2470" t="s">
        <v>6588</v>
      </c>
      <c r="C832" s="2470" t="s">
        <v>6589</v>
      </c>
      <c r="D832" s="66">
        <v>0</v>
      </c>
    </row>
    <row r="833" spans="1:4" ht="15">
      <c r="A833">
        <v>0</v>
      </c>
      <c r="B833" s="2470" t="s">
        <v>6590</v>
      </c>
      <c r="C833" s="2470" t="s">
        <v>6591</v>
      </c>
      <c r="D833" s="66">
        <v>0</v>
      </c>
    </row>
    <row r="834" spans="1:4" ht="15">
      <c r="A834">
        <v>0</v>
      </c>
      <c r="B834" s="2470" t="s">
        <v>6592</v>
      </c>
      <c r="C834" s="2470" t="s">
        <v>6593</v>
      </c>
      <c r="D834" s="66">
        <v>0</v>
      </c>
    </row>
    <row r="835" spans="1:4" ht="15">
      <c r="A835">
        <v>0</v>
      </c>
      <c r="B835" s="2470" t="s">
        <v>6594</v>
      </c>
      <c r="C835" s="2470" t="s">
        <v>6595</v>
      </c>
      <c r="D835" s="66">
        <v>0</v>
      </c>
    </row>
    <row r="836" spans="1:4" ht="15">
      <c r="A836">
        <v>0</v>
      </c>
      <c r="B836" s="2470" t="s">
        <v>6596</v>
      </c>
      <c r="C836" s="2470" t="s">
        <v>6597</v>
      </c>
      <c r="D836" s="66">
        <v>0</v>
      </c>
    </row>
    <row r="837" spans="1:4" ht="15">
      <c r="A837">
        <v>0</v>
      </c>
      <c r="B837" s="2470" t="s">
        <v>6598</v>
      </c>
      <c r="C837" s="2470" t="s">
        <v>6599</v>
      </c>
      <c r="D837" s="66">
        <v>0</v>
      </c>
    </row>
    <row r="838" spans="1:4" ht="15.75">
      <c r="A838">
        <v>0</v>
      </c>
      <c r="B838" s="2469" t="s">
        <v>6600</v>
      </c>
      <c r="C838" s="2469" t="s">
        <v>6601</v>
      </c>
      <c r="D838" s="66">
        <v>0</v>
      </c>
    </row>
    <row r="839" spans="1:4" ht="15">
      <c r="A839">
        <v>0</v>
      </c>
      <c r="B839" s="2470" t="s">
        <v>6602</v>
      </c>
      <c r="C839" s="2470" t="s">
        <v>6603</v>
      </c>
      <c r="D839" s="66">
        <v>0</v>
      </c>
    </row>
    <row r="840" spans="1:4" ht="15">
      <c r="A840">
        <v>0</v>
      </c>
      <c r="B840" s="2470" t="s">
        <v>6604</v>
      </c>
      <c r="C840" s="2470" t="s">
        <v>6605</v>
      </c>
      <c r="D840" s="66">
        <v>0</v>
      </c>
    </row>
    <row r="841" spans="1:4" ht="15">
      <c r="A841">
        <v>0</v>
      </c>
      <c r="B841" s="2470" t="s">
        <v>6606</v>
      </c>
      <c r="C841" s="2470" t="s">
        <v>6607</v>
      </c>
      <c r="D841" s="66">
        <v>0</v>
      </c>
    </row>
    <row r="842" spans="1:4" ht="15">
      <c r="A842">
        <v>0</v>
      </c>
      <c r="B842" s="2470" t="s">
        <v>6608</v>
      </c>
      <c r="C842" s="2470" t="s">
        <v>6609</v>
      </c>
      <c r="D842" s="66">
        <v>0</v>
      </c>
    </row>
    <row r="843" spans="1:4" ht="15">
      <c r="A843">
        <v>0</v>
      </c>
      <c r="B843" s="2470" t="s">
        <v>6610</v>
      </c>
      <c r="C843" s="2470" t="s">
        <v>6611</v>
      </c>
      <c r="D843" s="66">
        <v>0</v>
      </c>
    </row>
    <row r="844" spans="1:4" ht="15">
      <c r="A844">
        <v>0</v>
      </c>
      <c r="B844" s="2470" t="s">
        <v>6612</v>
      </c>
      <c r="C844" s="2470" t="s">
        <v>6613</v>
      </c>
      <c r="D844" s="66">
        <v>0</v>
      </c>
    </row>
    <row r="845" spans="1:4" ht="15">
      <c r="A845">
        <v>0</v>
      </c>
      <c r="B845" s="2470" t="s">
        <v>6614</v>
      </c>
      <c r="C845" s="2470" t="s">
        <v>6615</v>
      </c>
      <c r="D845" s="66">
        <v>0</v>
      </c>
    </row>
    <row r="846" spans="1:4" ht="15.75">
      <c r="A846">
        <v>0</v>
      </c>
      <c r="B846" s="2469" t="s">
        <v>6616</v>
      </c>
      <c r="C846" s="2469" t="s">
        <v>6617</v>
      </c>
      <c r="D846" s="66">
        <v>0</v>
      </c>
    </row>
    <row r="847" spans="1:4" ht="15">
      <c r="A847">
        <v>0</v>
      </c>
      <c r="B847" s="2470" t="s">
        <v>6618</v>
      </c>
      <c r="C847" s="2470" t="s">
        <v>6619</v>
      </c>
      <c r="D847" s="66">
        <v>0</v>
      </c>
    </row>
    <row r="848" spans="1:4" ht="15">
      <c r="A848">
        <v>0</v>
      </c>
      <c r="B848" s="2470" t="s">
        <v>6620</v>
      </c>
      <c r="C848" s="2470" t="s">
        <v>6621</v>
      </c>
      <c r="D848" s="66">
        <v>0</v>
      </c>
    </row>
    <row r="849" spans="1:4" ht="15">
      <c r="A849">
        <v>0</v>
      </c>
      <c r="B849" s="2470" t="s">
        <v>6622</v>
      </c>
      <c r="C849" s="2470" t="s">
        <v>6623</v>
      </c>
      <c r="D849" s="66">
        <v>0</v>
      </c>
    </row>
    <row r="850" spans="1:4" ht="15">
      <c r="A850">
        <v>0</v>
      </c>
      <c r="B850" s="2470" t="s">
        <v>6624</v>
      </c>
      <c r="C850" s="2470" t="s">
        <v>6625</v>
      </c>
      <c r="D850" s="66">
        <v>0</v>
      </c>
    </row>
    <row r="851" spans="1:4" ht="15">
      <c r="A851">
        <v>0</v>
      </c>
      <c r="B851" s="2470" t="s">
        <v>6626</v>
      </c>
      <c r="C851" s="2470" t="s">
        <v>6627</v>
      </c>
      <c r="D851" s="66">
        <v>0</v>
      </c>
    </row>
    <row r="852" spans="1:4" ht="15">
      <c r="A852">
        <v>0</v>
      </c>
      <c r="B852" s="2470" t="s">
        <v>6628</v>
      </c>
      <c r="C852" s="2470" t="s">
        <v>6629</v>
      </c>
      <c r="D852" s="66">
        <v>0</v>
      </c>
    </row>
    <row r="853" spans="1:4" ht="15">
      <c r="A853">
        <v>0</v>
      </c>
      <c r="B853" s="2470" t="s">
        <v>6630</v>
      </c>
      <c r="C853" s="2470" t="s">
        <v>6631</v>
      </c>
      <c r="D853" s="66">
        <v>0</v>
      </c>
    </row>
    <row r="854" spans="1:4" ht="15">
      <c r="A854">
        <v>0</v>
      </c>
      <c r="B854" s="2470" t="s">
        <v>6632</v>
      </c>
      <c r="C854" s="2470" t="s">
        <v>6633</v>
      </c>
      <c r="D854" s="66">
        <v>0</v>
      </c>
    </row>
    <row r="855" spans="1:4" ht="15">
      <c r="A855">
        <v>0</v>
      </c>
      <c r="B855" s="2470" t="s">
        <v>6634</v>
      </c>
      <c r="C855" s="2470" t="s">
        <v>6635</v>
      </c>
      <c r="D855" s="66">
        <v>0</v>
      </c>
    </row>
    <row r="856" spans="1:4" ht="15">
      <c r="A856">
        <v>0</v>
      </c>
      <c r="B856" s="2470" t="s">
        <v>6636</v>
      </c>
      <c r="C856" s="2470" t="s">
        <v>6637</v>
      </c>
      <c r="D856" s="66">
        <v>0</v>
      </c>
    </row>
    <row r="857" spans="1:4" ht="15.75">
      <c r="A857">
        <v>0</v>
      </c>
      <c r="B857" s="2469" t="s">
        <v>6638</v>
      </c>
      <c r="C857" s="2469" t="s">
        <v>6639</v>
      </c>
      <c r="D857" s="66">
        <v>0</v>
      </c>
    </row>
    <row r="858" spans="1:4" ht="15">
      <c r="A858">
        <v>0</v>
      </c>
      <c r="B858" s="2470" t="s">
        <v>6640</v>
      </c>
      <c r="C858" s="2470" t="s">
        <v>6641</v>
      </c>
      <c r="D858" s="66">
        <v>0</v>
      </c>
    </row>
    <row r="859" spans="1:4" ht="15">
      <c r="A859">
        <v>0</v>
      </c>
      <c r="B859" s="2470" t="s">
        <v>6642</v>
      </c>
      <c r="C859" s="2470" t="s">
        <v>6643</v>
      </c>
      <c r="D859" s="66">
        <v>0</v>
      </c>
    </row>
    <row r="860" spans="1:4" ht="15">
      <c r="A860">
        <v>0</v>
      </c>
      <c r="B860" s="2470" t="s">
        <v>6644</v>
      </c>
      <c r="C860" s="2470" t="s">
        <v>6645</v>
      </c>
      <c r="D860" s="66">
        <v>0</v>
      </c>
    </row>
    <row r="861" spans="1:4" ht="15">
      <c r="A861">
        <v>0</v>
      </c>
      <c r="B861" s="2470" t="s">
        <v>6646</v>
      </c>
      <c r="C861" s="2470" t="s">
        <v>6647</v>
      </c>
      <c r="D861" s="66">
        <v>0</v>
      </c>
    </row>
    <row r="862" spans="1:4" ht="15">
      <c r="A862">
        <v>0</v>
      </c>
      <c r="B862" s="2470" t="s">
        <v>6648</v>
      </c>
      <c r="C862" s="2470" t="s">
        <v>6649</v>
      </c>
      <c r="D862" s="66">
        <v>0</v>
      </c>
    </row>
    <row r="863" spans="1:4" ht="15">
      <c r="A863">
        <v>0</v>
      </c>
      <c r="B863" s="2470" t="s">
        <v>6650</v>
      </c>
      <c r="C863" s="2470" t="s">
        <v>6651</v>
      </c>
      <c r="D863" s="66">
        <v>0</v>
      </c>
    </row>
    <row r="864" spans="1:4" ht="15">
      <c r="A864">
        <v>0</v>
      </c>
      <c r="B864" s="2470" t="s">
        <v>6652</v>
      </c>
      <c r="C864" s="2470" t="s">
        <v>6653</v>
      </c>
      <c r="D864" s="66">
        <v>0</v>
      </c>
    </row>
    <row r="865" spans="1:4" ht="15">
      <c r="A865">
        <v>0</v>
      </c>
      <c r="B865" s="2470" t="s">
        <v>6654</v>
      </c>
      <c r="C865" s="2470" t="s">
        <v>6655</v>
      </c>
      <c r="D865" s="66">
        <v>0</v>
      </c>
    </row>
    <row r="866" spans="1:4" ht="15.75">
      <c r="A866">
        <v>0</v>
      </c>
      <c r="B866" s="2469" t="s">
        <v>6656</v>
      </c>
      <c r="C866" s="2469" t="s">
        <v>6657</v>
      </c>
      <c r="D866" s="66">
        <v>0</v>
      </c>
    </row>
    <row r="867" spans="1:4" ht="15">
      <c r="A867">
        <v>0</v>
      </c>
      <c r="B867" s="2470" t="s">
        <v>6658</v>
      </c>
      <c r="C867" s="2470" t="s">
        <v>6659</v>
      </c>
      <c r="D867" s="66">
        <v>0</v>
      </c>
    </row>
    <row r="868" spans="1:4" ht="15">
      <c r="A868">
        <v>0</v>
      </c>
      <c r="B868" s="2470" t="s">
        <v>6660</v>
      </c>
      <c r="C868" s="2470" t="s">
        <v>6661</v>
      </c>
      <c r="D868" s="66">
        <v>0</v>
      </c>
    </row>
    <row r="869" spans="1:4" ht="15.75">
      <c r="A869">
        <v>0</v>
      </c>
      <c r="B869" s="2469" t="s">
        <v>6662</v>
      </c>
      <c r="C869" s="2469" t="s">
        <v>6663</v>
      </c>
      <c r="D869" s="66">
        <v>0</v>
      </c>
    </row>
    <row r="870" spans="1:4" ht="15">
      <c r="A870">
        <v>0</v>
      </c>
      <c r="B870" s="2470" t="s">
        <v>6664</v>
      </c>
      <c r="C870" s="2470" t="s">
        <v>6665</v>
      </c>
      <c r="D870" s="66">
        <v>0</v>
      </c>
    </row>
    <row r="871" spans="1:4" ht="15">
      <c r="A871">
        <v>7176</v>
      </c>
      <c r="B871" s="2470" t="s">
        <v>6666</v>
      </c>
      <c r="C871" s="2470" t="s">
        <v>6667</v>
      </c>
      <c r="D871" s="66">
        <v>0</v>
      </c>
    </row>
    <row r="872" spans="1:4" ht="15">
      <c r="A872">
        <v>0</v>
      </c>
      <c r="B872" s="2470" t="s">
        <v>6668</v>
      </c>
      <c r="C872" s="2470" t="s">
        <v>6669</v>
      </c>
      <c r="D872" s="66">
        <v>0</v>
      </c>
    </row>
    <row r="873" spans="1:4" ht="15">
      <c r="A873">
        <v>0</v>
      </c>
      <c r="B873" s="2470" t="s">
        <v>6670</v>
      </c>
      <c r="C873" s="2470" t="s">
        <v>6671</v>
      </c>
      <c r="D873" s="66">
        <v>0</v>
      </c>
    </row>
    <row r="874" spans="1:4" ht="15">
      <c r="A874">
        <v>0</v>
      </c>
      <c r="B874" s="2470" t="s">
        <v>6672</v>
      </c>
      <c r="C874" s="2470" t="s">
        <v>6673</v>
      </c>
      <c r="D874" s="66">
        <v>0</v>
      </c>
    </row>
    <row r="875" spans="1:4" ht="15">
      <c r="A875">
        <v>0</v>
      </c>
      <c r="B875" s="2470" t="s">
        <v>6674</v>
      </c>
      <c r="C875" s="2470" t="s">
        <v>5026</v>
      </c>
      <c r="D875" s="66">
        <v>0</v>
      </c>
    </row>
    <row r="876" spans="1:4" ht="15">
      <c r="A876">
        <v>7190</v>
      </c>
      <c r="B876" s="2470" t="s">
        <v>6675</v>
      </c>
      <c r="C876" s="2470" t="s">
        <v>6676</v>
      </c>
      <c r="D876" s="66">
        <v>0</v>
      </c>
    </row>
    <row r="877" spans="1:4" ht="15">
      <c r="A877">
        <v>0</v>
      </c>
      <c r="B877" s="2470" t="s">
        <v>5358</v>
      </c>
      <c r="C877" s="2470" t="s">
        <v>5027</v>
      </c>
      <c r="D877" s="66">
        <v>0</v>
      </c>
    </row>
    <row r="878" spans="1:4" ht="15">
      <c r="A878">
        <v>7196</v>
      </c>
      <c r="B878" s="2470" t="s">
        <v>6677</v>
      </c>
      <c r="C878" s="2470" t="s">
        <v>6678</v>
      </c>
      <c r="D878" s="66">
        <v>0</v>
      </c>
    </row>
    <row r="879" spans="1:4" ht="15">
      <c r="A879">
        <v>0</v>
      </c>
      <c r="B879" s="2470" t="s">
        <v>6679</v>
      </c>
      <c r="C879" s="2470" t="s">
        <v>6680</v>
      </c>
      <c r="D879" s="66">
        <v>0</v>
      </c>
    </row>
    <row r="880" spans="1:4" ht="15">
      <c r="A880">
        <v>0</v>
      </c>
      <c r="B880" s="2470" t="s">
        <v>6681</v>
      </c>
      <c r="C880" s="2470" t="s">
        <v>6682</v>
      </c>
      <c r="D880" s="66">
        <v>0</v>
      </c>
    </row>
    <row r="881" spans="1:4" ht="15">
      <c r="A881">
        <v>0</v>
      </c>
      <c r="B881" s="2470" t="s">
        <v>6683</v>
      </c>
      <c r="C881" s="2470" t="s">
        <v>6684</v>
      </c>
      <c r="D881" s="66">
        <v>0</v>
      </c>
    </row>
    <row r="882" spans="1:4" ht="15">
      <c r="A882">
        <v>0</v>
      </c>
      <c r="B882" s="2470" t="s">
        <v>5327</v>
      </c>
      <c r="C882" s="2470" t="s">
        <v>6685</v>
      </c>
      <c r="D882" s="66">
        <v>0</v>
      </c>
    </row>
    <row r="883" spans="1:4" ht="15">
      <c r="A883">
        <v>0</v>
      </c>
      <c r="B883" s="2658" t="s">
        <v>6686</v>
      </c>
      <c r="C883" s="2658" t="s">
        <v>6687</v>
      </c>
      <c r="D883" s="66">
        <v>0</v>
      </c>
    </row>
    <row r="884" spans="1:4" ht="15">
      <c r="A884">
        <v>0</v>
      </c>
      <c r="B884" s="2658" t="s">
        <v>5355</v>
      </c>
      <c r="C884" s="2658" t="s">
        <v>5029</v>
      </c>
      <c r="D884" s="66">
        <v>0</v>
      </c>
    </row>
    <row r="885" spans="1:4" ht="15">
      <c r="A885">
        <v>0</v>
      </c>
      <c r="B885" s="2470" t="s">
        <v>6688</v>
      </c>
      <c r="C885" s="2470" t="s">
        <v>6689</v>
      </c>
      <c r="D885" s="66">
        <v>0</v>
      </c>
    </row>
    <row r="886" spans="1:4" ht="15">
      <c r="A886">
        <v>0</v>
      </c>
      <c r="B886" s="2470" t="s">
        <v>6690</v>
      </c>
      <c r="C886" s="2470" t="s">
        <v>6691</v>
      </c>
      <c r="D886" s="66">
        <v>0</v>
      </c>
    </row>
    <row r="887" spans="1:4" ht="15.75">
      <c r="A887">
        <v>0</v>
      </c>
      <c r="B887" s="2469" t="s">
        <v>6692</v>
      </c>
      <c r="C887" s="2469" t="s">
        <v>6693</v>
      </c>
      <c r="D887" s="66">
        <v>0</v>
      </c>
    </row>
    <row r="888" spans="1:4" ht="15">
      <c r="A888">
        <v>0</v>
      </c>
      <c r="B888" s="2470" t="s">
        <v>6694</v>
      </c>
      <c r="C888" s="2470" t="s">
        <v>6695</v>
      </c>
      <c r="D888" s="66">
        <v>0</v>
      </c>
    </row>
    <row r="889" spans="1:4" ht="15">
      <c r="A889">
        <v>0</v>
      </c>
      <c r="B889" s="2470" t="s">
        <v>6696</v>
      </c>
      <c r="C889" s="2470" t="s">
        <v>6697</v>
      </c>
      <c r="D889" s="66">
        <v>0</v>
      </c>
    </row>
    <row r="890" spans="1:4" ht="15.75">
      <c r="A890">
        <v>0</v>
      </c>
      <c r="B890" s="2469" t="s">
        <v>6698</v>
      </c>
      <c r="C890" s="2469" t="s">
        <v>6699</v>
      </c>
      <c r="D890" s="66">
        <v>0</v>
      </c>
    </row>
    <row r="891" spans="1:4" ht="15.75">
      <c r="A891">
        <v>0</v>
      </c>
      <c r="B891" s="2469" t="s">
        <v>6700</v>
      </c>
      <c r="C891" s="2469" t="s">
        <v>6701</v>
      </c>
      <c r="D891" s="66">
        <v>0</v>
      </c>
    </row>
    <row r="892" spans="1:4" ht="15">
      <c r="A892">
        <v>0</v>
      </c>
      <c r="B892" s="2470" t="s">
        <v>6702</v>
      </c>
      <c r="C892" s="2470" t="s">
        <v>6703</v>
      </c>
      <c r="D892" s="66">
        <v>0</v>
      </c>
    </row>
    <row r="893" spans="1:4" ht="15">
      <c r="A893">
        <v>0</v>
      </c>
      <c r="B893" s="2470" t="s">
        <v>6704</v>
      </c>
      <c r="C893" s="2470" t="s">
        <v>6705</v>
      </c>
      <c r="D893" s="66">
        <v>0</v>
      </c>
    </row>
    <row r="894" spans="1:4" ht="15.75">
      <c r="A894">
        <v>0</v>
      </c>
      <c r="B894" s="2469" t="s">
        <v>6706</v>
      </c>
      <c r="C894" s="2469" t="s">
        <v>6707</v>
      </c>
      <c r="D894" s="66">
        <v>0</v>
      </c>
    </row>
    <row r="895" spans="1:4" ht="15">
      <c r="A895">
        <v>0</v>
      </c>
      <c r="B895" s="2470" t="s">
        <v>6708</v>
      </c>
      <c r="C895" s="2470" t="s">
        <v>6709</v>
      </c>
      <c r="D895" s="66">
        <v>0</v>
      </c>
    </row>
    <row r="896" spans="1:4" ht="15">
      <c r="A896">
        <v>0</v>
      </c>
      <c r="B896" s="2470" t="s">
        <v>6710</v>
      </c>
      <c r="C896" s="2470" t="s">
        <v>6711</v>
      </c>
      <c r="D896" s="66">
        <v>0</v>
      </c>
    </row>
    <row r="897" spans="1:4" ht="15">
      <c r="A897">
        <v>0</v>
      </c>
      <c r="B897" s="2470" t="s">
        <v>6712</v>
      </c>
      <c r="C897" s="2470" t="s">
        <v>6713</v>
      </c>
      <c r="D897" s="66">
        <v>0</v>
      </c>
    </row>
    <row r="898" spans="1:4" ht="15">
      <c r="A898">
        <v>0</v>
      </c>
      <c r="B898" s="2470" t="s">
        <v>6714</v>
      </c>
      <c r="C898" s="2470" t="s">
        <v>6715</v>
      </c>
      <c r="D898" s="66">
        <v>0</v>
      </c>
    </row>
    <row r="899" spans="1:4" ht="15">
      <c r="A899">
        <v>0</v>
      </c>
      <c r="B899" s="2470" t="s">
        <v>6716</v>
      </c>
      <c r="C899" s="2470" t="s">
        <v>6711</v>
      </c>
      <c r="D899" s="66">
        <v>0</v>
      </c>
    </row>
    <row r="900" spans="1:4" ht="15">
      <c r="A900">
        <v>0</v>
      </c>
      <c r="B900" s="2470" t="s">
        <v>6717</v>
      </c>
      <c r="C900" s="2470" t="s">
        <v>6718</v>
      </c>
      <c r="D900" s="66">
        <v>0</v>
      </c>
    </row>
    <row r="901" spans="1:4" ht="15">
      <c r="A901">
        <v>0</v>
      </c>
      <c r="B901" s="2470" t="s">
        <v>6719</v>
      </c>
      <c r="C901" s="2470" t="s">
        <v>6720</v>
      </c>
      <c r="D901" s="66">
        <v>0</v>
      </c>
    </row>
    <row r="902" spans="1:4" ht="15.75">
      <c r="A902">
        <v>0</v>
      </c>
      <c r="B902" s="2469" t="s">
        <v>6721</v>
      </c>
      <c r="C902" s="2469" t="s">
        <v>6722</v>
      </c>
      <c r="D902" s="66">
        <v>0</v>
      </c>
    </row>
    <row r="903" spans="1:4" ht="15.75">
      <c r="A903">
        <v>0</v>
      </c>
      <c r="B903" s="2469" t="s">
        <v>5364</v>
      </c>
      <c r="C903" s="2469" t="s">
        <v>6723</v>
      </c>
      <c r="D903" s="66">
        <v>0</v>
      </c>
    </row>
    <row r="904" spans="1:4" ht="15.75">
      <c r="A904">
        <v>0</v>
      </c>
      <c r="B904" s="2469" t="s">
        <v>6724</v>
      </c>
      <c r="C904" s="2469" t="s">
        <v>6725</v>
      </c>
      <c r="D904" s="66">
        <v>0</v>
      </c>
    </row>
    <row r="905" spans="1:4" ht="15.75">
      <c r="A905">
        <v>0</v>
      </c>
      <c r="B905" s="2469" t="s">
        <v>6726</v>
      </c>
      <c r="C905" s="2469" t="s">
        <v>6727</v>
      </c>
      <c r="D905" s="66">
        <v>0</v>
      </c>
    </row>
    <row r="906" spans="1:4" ht="15">
      <c r="A906">
        <v>0</v>
      </c>
      <c r="B906" s="2470">
        <v>5.04</v>
      </c>
      <c r="C906" s="2470" t="s">
        <v>5030</v>
      </c>
      <c r="D906" s="66">
        <v>0</v>
      </c>
    </row>
    <row r="907" spans="1:4" ht="15">
      <c r="A907">
        <v>0</v>
      </c>
      <c r="B907" s="2470" t="s">
        <v>5412</v>
      </c>
      <c r="C907" s="2470" t="s">
        <v>5031</v>
      </c>
      <c r="D907" s="66">
        <v>0</v>
      </c>
    </row>
    <row r="908" spans="1:4" ht="15.75">
      <c r="A908">
        <v>0</v>
      </c>
      <c r="B908" s="2469" t="s">
        <v>6728</v>
      </c>
      <c r="C908" s="2469" t="s">
        <v>6729</v>
      </c>
      <c r="D908" s="66">
        <v>0</v>
      </c>
    </row>
    <row r="909" spans="1:4" ht="15">
      <c r="A909">
        <v>0</v>
      </c>
      <c r="B909" s="2470" t="s">
        <v>6730</v>
      </c>
      <c r="C909" s="2470" t="s">
        <v>6731</v>
      </c>
      <c r="D909" s="66">
        <v>0</v>
      </c>
    </row>
    <row r="910" spans="1:4" ht="15">
      <c r="A910">
        <v>0</v>
      </c>
      <c r="B910" s="2470" t="s">
        <v>6732</v>
      </c>
      <c r="C910" s="2470" t="s">
        <v>6733</v>
      </c>
      <c r="D910" s="66">
        <v>0</v>
      </c>
    </row>
    <row r="911" spans="1:4" ht="15.75">
      <c r="A911">
        <v>0</v>
      </c>
      <c r="B911" s="2469" t="s">
        <v>6734</v>
      </c>
      <c r="C911" s="2469" t="s">
        <v>6735</v>
      </c>
      <c r="D911" s="66">
        <v>0</v>
      </c>
    </row>
    <row r="912" spans="1:4" ht="15.75">
      <c r="A912">
        <v>0</v>
      </c>
      <c r="B912" s="2469" t="s">
        <v>6736</v>
      </c>
      <c r="C912" s="2469" t="s">
        <v>6737</v>
      </c>
      <c r="D912" s="66">
        <v>0</v>
      </c>
    </row>
    <row r="913" spans="1:4" ht="15">
      <c r="A913">
        <v>7263</v>
      </c>
      <c r="B913" s="2470" t="s">
        <v>6738</v>
      </c>
      <c r="C913" s="2470" t="s">
        <v>6739</v>
      </c>
      <c r="D913" s="66">
        <v>0</v>
      </c>
    </row>
    <row r="914" spans="1:4" ht="15">
      <c r="A914">
        <v>0</v>
      </c>
      <c r="B914" s="2470" t="s">
        <v>6740</v>
      </c>
      <c r="C914" s="2470" t="s">
        <v>6741</v>
      </c>
      <c r="D914" s="66">
        <v>0</v>
      </c>
    </row>
    <row r="915" spans="1:4" ht="15.75">
      <c r="A915">
        <v>0</v>
      </c>
      <c r="B915" s="2469" t="s">
        <v>6742</v>
      </c>
      <c r="C915" s="2469" t="s">
        <v>6743</v>
      </c>
      <c r="D915" s="66">
        <v>0</v>
      </c>
    </row>
    <row r="916" spans="1:4" ht="15">
      <c r="A916">
        <v>0</v>
      </c>
      <c r="B916" s="2470" t="s">
        <v>6744</v>
      </c>
      <c r="C916" s="2470" t="s">
        <v>5032</v>
      </c>
      <c r="D916" s="66">
        <v>0</v>
      </c>
    </row>
    <row r="917" spans="1:4" ht="15">
      <c r="A917">
        <v>0</v>
      </c>
      <c r="B917" s="2470" t="s">
        <v>5354</v>
      </c>
      <c r="C917" s="2470" t="s">
        <v>5033</v>
      </c>
      <c r="D917" s="66">
        <v>0</v>
      </c>
    </row>
    <row r="918" spans="1:4" ht="15.75">
      <c r="A918">
        <v>0</v>
      </c>
      <c r="B918" s="2469" t="s">
        <v>6745</v>
      </c>
      <c r="C918" s="2469" t="s">
        <v>6746</v>
      </c>
      <c r="D918" s="66">
        <v>0</v>
      </c>
    </row>
    <row r="919" spans="1:4" ht="15.75">
      <c r="A919">
        <v>0</v>
      </c>
      <c r="B919" s="2469" t="s">
        <v>6747</v>
      </c>
      <c r="C919" s="2469" t="s">
        <v>6748</v>
      </c>
      <c r="D919" s="66">
        <v>0</v>
      </c>
    </row>
    <row r="920" spans="1:4" ht="15">
      <c r="A920">
        <v>0</v>
      </c>
      <c r="B920" s="2470" t="s">
        <v>6749</v>
      </c>
      <c r="C920" s="2470" t="s">
        <v>5033</v>
      </c>
      <c r="D920" s="66">
        <v>0</v>
      </c>
    </row>
    <row r="921" spans="1:4" ht="15">
      <c r="A921">
        <v>0</v>
      </c>
      <c r="B921" s="2470" t="s">
        <v>6750</v>
      </c>
      <c r="C921" s="2470" t="s">
        <v>6751</v>
      </c>
      <c r="D921" s="66">
        <v>0</v>
      </c>
    </row>
    <row r="922" spans="1:4" ht="15.75">
      <c r="A922">
        <v>0</v>
      </c>
      <c r="B922" s="2469" t="s">
        <v>6752</v>
      </c>
      <c r="C922" s="2469" t="s">
        <v>6753</v>
      </c>
      <c r="D922" s="66">
        <v>0</v>
      </c>
    </row>
    <row r="923" spans="1:4" ht="15">
      <c r="A923">
        <v>0</v>
      </c>
      <c r="B923" s="2470" t="s">
        <v>6754</v>
      </c>
      <c r="C923" s="2470" t="s">
        <v>6731</v>
      </c>
      <c r="D923" s="66">
        <v>0</v>
      </c>
    </row>
    <row r="924" spans="1:4" ht="15">
      <c r="A924">
        <v>0</v>
      </c>
      <c r="B924" s="2470" t="s">
        <v>6755</v>
      </c>
      <c r="C924" s="2470" t="s">
        <v>6756</v>
      </c>
      <c r="D924" s="66">
        <v>0</v>
      </c>
    </row>
    <row r="925" spans="1:4" ht="15.75">
      <c r="A925">
        <v>0</v>
      </c>
      <c r="B925" s="2469" t="s">
        <v>6757</v>
      </c>
      <c r="C925" s="2469" t="s">
        <v>6758</v>
      </c>
      <c r="D925" s="66">
        <v>0</v>
      </c>
    </row>
    <row r="926" spans="1:4" ht="15.75">
      <c r="A926">
        <v>0</v>
      </c>
      <c r="B926" s="2469" t="s">
        <v>6759</v>
      </c>
      <c r="C926" s="2469" t="s">
        <v>6760</v>
      </c>
      <c r="D926" s="66">
        <v>0</v>
      </c>
    </row>
    <row r="927" spans="1:4" ht="15">
      <c r="A927">
        <v>0</v>
      </c>
      <c r="B927" s="2470" t="s">
        <v>6761</v>
      </c>
      <c r="C927" s="2470" t="s">
        <v>6762</v>
      </c>
      <c r="D927" s="66">
        <v>0</v>
      </c>
    </row>
    <row r="928" spans="1:4" ht="15">
      <c r="A928">
        <v>0</v>
      </c>
      <c r="B928" s="2470" t="s">
        <v>6763</v>
      </c>
      <c r="C928" s="2470" t="s">
        <v>6764</v>
      </c>
      <c r="D928" s="66">
        <v>0</v>
      </c>
    </row>
    <row r="929" spans="1:4" ht="15.75">
      <c r="A929">
        <v>0</v>
      </c>
      <c r="B929" s="2469" t="s">
        <v>6765</v>
      </c>
      <c r="C929" s="2469" t="s">
        <v>6766</v>
      </c>
      <c r="D929" s="66">
        <v>0</v>
      </c>
    </row>
    <row r="930" spans="1:4" ht="15">
      <c r="A930">
        <v>0</v>
      </c>
      <c r="B930" s="2470" t="s">
        <v>6767</v>
      </c>
      <c r="C930" s="2470" t="s">
        <v>6768</v>
      </c>
      <c r="D930" s="66">
        <v>0</v>
      </c>
    </row>
    <row r="931" spans="1:4" ht="15">
      <c r="A931">
        <v>0</v>
      </c>
      <c r="B931" s="2470" t="s">
        <v>6769</v>
      </c>
      <c r="C931" s="2470" t="s">
        <v>6770</v>
      </c>
      <c r="D931" s="66">
        <v>0</v>
      </c>
    </row>
    <row r="932" spans="1:4" ht="15">
      <c r="A932">
        <v>0</v>
      </c>
      <c r="B932" s="2470" t="s">
        <v>6771</v>
      </c>
      <c r="C932" s="2470" t="s">
        <v>6772</v>
      </c>
      <c r="D932" s="66">
        <v>0</v>
      </c>
    </row>
    <row r="933" spans="1:4" ht="15">
      <c r="A933">
        <v>0</v>
      </c>
      <c r="B933" s="2470" t="s">
        <v>6773</v>
      </c>
      <c r="C933" s="2470" t="s">
        <v>6774</v>
      </c>
      <c r="D933" s="66">
        <v>0</v>
      </c>
    </row>
    <row r="934" spans="1:4" ht="15">
      <c r="A934">
        <v>0</v>
      </c>
      <c r="B934" s="2470" t="s">
        <v>6775</v>
      </c>
      <c r="C934" s="2470" t="s">
        <v>6770</v>
      </c>
      <c r="D934" s="66">
        <v>0</v>
      </c>
    </row>
    <row r="935" spans="1:4" ht="15">
      <c r="A935">
        <v>0</v>
      </c>
      <c r="B935" s="2470" t="s">
        <v>6776</v>
      </c>
      <c r="C935" s="2470" t="s">
        <v>6772</v>
      </c>
      <c r="D935" s="66">
        <v>0</v>
      </c>
    </row>
    <row r="936" spans="1:4" ht="15">
      <c r="A936">
        <v>0</v>
      </c>
      <c r="B936" s="2470" t="s">
        <v>6777</v>
      </c>
      <c r="C936" s="2470" t="s">
        <v>6778</v>
      </c>
      <c r="D936" s="66">
        <v>0</v>
      </c>
    </row>
    <row r="937" spans="1:4" ht="15">
      <c r="A937">
        <v>0</v>
      </c>
      <c r="B937" s="2470" t="s">
        <v>6779</v>
      </c>
      <c r="C937" s="2470" t="s">
        <v>6780</v>
      </c>
      <c r="D937" s="66">
        <v>0</v>
      </c>
    </row>
    <row r="938" spans="1:4" ht="15.75">
      <c r="A938">
        <v>0</v>
      </c>
      <c r="B938" s="2469" t="s">
        <v>6781</v>
      </c>
      <c r="C938" s="2469" t="s">
        <v>6782</v>
      </c>
      <c r="D938" s="66">
        <v>0</v>
      </c>
    </row>
    <row r="939" spans="1:4" ht="15">
      <c r="A939">
        <v>0</v>
      </c>
      <c r="B939" s="2470" t="s">
        <v>6783</v>
      </c>
      <c r="C939" s="2470" t="s">
        <v>6784</v>
      </c>
      <c r="D939" s="66">
        <v>0</v>
      </c>
    </row>
    <row r="940" spans="1:4" ht="15">
      <c r="A940">
        <v>0</v>
      </c>
      <c r="B940" s="2470" t="s">
        <v>6785</v>
      </c>
      <c r="C940" s="2470" t="s">
        <v>6782</v>
      </c>
      <c r="D940" s="66">
        <v>0</v>
      </c>
    </row>
    <row r="941" spans="1:4" ht="15">
      <c r="A941">
        <v>0</v>
      </c>
      <c r="B941" s="2470" t="s">
        <v>6786</v>
      </c>
      <c r="C941" s="2470" t="s">
        <v>6787</v>
      </c>
      <c r="D941" s="66">
        <v>0</v>
      </c>
    </row>
    <row r="942" spans="1:4" ht="15">
      <c r="A942">
        <v>0</v>
      </c>
      <c r="B942" s="2470">
        <v>5.05</v>
      </c>
      <c r="C942" s="2470" t="s">
        <v>6788</v>
      </c>
      <c r="D942" s="66">
        <v>0</v>
      </c>
    </row>
    <row r="943" spans="1:4" ht="15">
      <c r="A943">
        <v>0</v>
      </c>
      <c r="B943" s="2470" t="s">
        <v>6789</v>
      </c>
      <c r="C943" s="2470" t="s">
        <v>6790</v>
      </c>
      <c r="D943" s="66">
        <v>0</v>
      </c>
    </row>
    <row r="944" spans="1:4">
      <c r="B944" t="s">
        <v>6791</v>
      </c>
      <c r="C944" t="s">
        <v>6792</v>
      </c>
      <c r="D944" s="66">
        <v>0</v>
      </c>
    </row>
    <row r="945" spans="2:4">
      <c r="B945" t="s">
        <v>6793</v>
      </c>
      <c r="C945" t="s">
        <v>6794</v>
      </c>
      <c r="D945" s="66">
        <v>0</v>
      </c>
    </row>
    <row r="946" spans="2:4">
      <c r="B946" t="s">
        <v>6795</v>
      </c>
      <c r="C946" t="s">
        <v>6796</v>
      </c>
      <c r="D946" s="66">
        <v>0</v>
      </c>
    </row>
    <row r="947" spans="2:4">
      <c r="B947" t="s">
        <v>6797</v>
      </c>
      <c r="C947" t="s">
        <v>6798</v>
      </c>
      <c r="D947" s="66">
        <v>0</v>
      </c>
    </row>
    <row r="948" spans="2:4">
      <c r="B948">
        <v>5.0599999999999996</v>
      </c>
      <c r="C948" t="s">
        <v>6799</v>
      </c>
      <c r="D948" s="66">
        <v>0</v>
      </c>
    </row>
    <row r="949" spans="2:4">
      <c r="B949" t="s">
        <v>6800</v>
      </c>
      <c r="C949" t="s">
        <v>6801</v>
      </c>
      <c r="D949" s="66">
        <v>0</v>
      </c>
    </row>
  </sheetData>
  <autoFilter ref="A1:G943" xr:uid="{EB053946-7B95-4779-B6B7-50E446A00C8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5333-1089-4E51-86B2-65671B91859D}">
  <sheetPr>
    <tabColor rgb="FF00B0F0"/>
  </sheetPr>
  <dimension ref="B1:AG307"/>
  <sheetViews>
    <sheetView workbookViewId="0"/>
  </sheetViews>
  <sheetFormatPr baseColWidth="10" defaultColWidth="11.5703125" defaultRowHeight="15.75"/>
  <cols>
    <col min="1" max="1" width="11.5703125" style="2840"/>
    <col min="2" max="2" width="3.5703125" style="2838" customWidth="1"/>
    <col min="3" max="3" width="5.5703125" style="2852" customWidth="1"/>
    <col min="4" max="4" width="11.5703125" style="2839" customWidth="1"/>
    <col min="5" max="5" width="14.28515625" style="2839" customWidth="1"/>
    <col min="6" max="6" width="11" style="2839" customWidth="1"/>
    <col min="7" max="7" width="14.5703125" style="2839" customWidth="1"/>
    <col min="8" max="8" width="10.42578125" style="2839" customWidth="1"/>
    <col min="9" max="9" width="10.28515625" style="2839" customWidth="1"/>
    <col min="10" max="10" width="11.42578125" style="2839" customWidth="1"/>
    <col min="11" max="16" width="11.5703125" style="2839"/>
    <col min="17" max="17" width="14.42578125" style="2839" customWidth="1"/>
    <col min="18" max="18" width="11.5703125" style="2839"/>
    <col min="19" max="25" width="11.5703125" style="2840"/>
    <col min="26" max="26" width="13.5703125" style="2840" customWidth="1"/>
    <col min="27" max="16384" width="11.5703125" style="2840"/>
  </cols>
  <sheetData>
    <row r="1" spans="2:33">
      <c r="C1" s="3202" t="s">
        <v>1045</v>
      </c>
      <c r="D1" s="3202"/>
      <c r="E1" s="3203" t="s">
        <v>5034</v>
      </c>
      <c r="F1" s="3203"/>
      <c r="G1" s="3203"/>
      <c r="H1" s="3203"/>
      <c r="I1" s="3203"/>
      <c r="J1" s="3203"/>
    </row>
    <row r="2" spans="2:33">
      <c r="C2" s="3202" t="s">
        <v>1054</v>
      </c>
      <c r="D2" s="3202"/>
      <c r="E2" s="3204">
        <v>1291784468001</v>
      </c>
      <c r="F2" s="3204"/>
      <c r="G2" s="3204"/>
      <c r="H2" s="3204"/>
      <c r="I2" s="3204"/>
      <c r="J2" s="3204"/>
      <c r="AD2" s="2840" t="s">
        <v>52</v>
      </c>
      <c r="AF2" s="2840" t="s">
        <v>52</v>
      </c>
      <c r="AG2" s="2840" t="s">
        <v>6866</v>
      </c>
    </row>
    <row r="3" spans="2:33">
      <c r="C3" s="2841" t="s">
        <v>6867</v>
      </c>
      <c r="E3" s="3203">
        <v>144928</v>
      </c>
      <c r="F3" s="3203"/>
      <c r="G3" s="3203"/>
      <c r="H3" s="3203"/>
      <c r="I3" s="3203"/>
      <c r="J3" s="3203"/>
      <c r="X3" s="2840" t="s">
        <v>6868</v>
      </c>
      <c r="Z3" s="2840" t="s">
        <v>867</v>
      </c>
      <c r="AA3" s="2840" t="s">
        <v>6869</v>
      </c>
      <c r="AD3" s="2840" t="s">
        <v>54</v>
      </c>
      <c r="AF3" s="2840" t="s">
        <v>54</v>
      </c>
      <c r="AG3" s="2840" t="s">
        <v>6870</v>
      </c>
    </row>
    <row r="4" spans="2:33">
      <c r="C4" s="2842" t="s">
        <v>6871</v>
      </c>
      <c r="X4" s="2840" t="s">
        <v>6872</v>
      </c>
      <c r="Z4" s="2840" t="s">
        <v>903</v>
      </c>
      <c r="AA4" s="2840" t="s">
        <v>6873</v>
      </c>
      <c r="AD4" s="2840" t="s">
        <v>6874</v>
      </c>
      <c r="AF4" s="2840" t="s">
        <v>1970</v>
      </c>
    </row>
    <row r="5" spans="2:33">
      <c r="C5" s="2843" t="s">
        <v>6875</v>
      </c>
      <c r="D5" s="2840"/>
    </row>
    <row r="6" spans="2:33" ht="30">
      <c r="B6" s="2844" t="s">
        <v>832</v>
      </c>
      <c r="C6" s="2845" t="s">
        <v>6876</v>
      </c>
      <c r="D6" s="3199" t="s">
        <v>6877</v>
      </c>
      <c r="E6" s="3199"/>
      <c r="F6" s="3199"/>
      <c r="G6" s="3199"/>
      <c r="H6" s="3199"/>
      <c r="I6" s="3199"/>
      <c r="J6" s="3199"/>
      <c r="K6" s="2840"/>
      <c r="L6" s="2840"/>
      <c r="M6" s="2840"/>
      <c r="N6" s="2840"/>
      <c r="O6" s="2840"/>
      <c r="P6" s="2840"/>
      <c r="Q6" s="2840"/>
      <c r="R6" s="2840"/>
      <c r="Z6" s="2840" t="s">
        <v>26</v>
      </c>
    </row>
    <row r="7" spans="2:33" ht="30">
      <c r="B7" s="2844" t="s">
        <v>832</v>
      </c>
      <c r="C7" s="2845" t="s">
        <v>6878</v>
      </c>
      <c r="D7" s="3199" t="s">
        <v>6879</v>
      </c>
      <c r="E7" s="3199"/>
      <c r="F7" s="3199"/>
      <c r="G7" s="3199"/>
      <c r="H7" s="3199"/>
      <c r="I7" s="3199"/>
      <c r="J7" s="3199"/>
      <c r="K7" s="2840"/>
      <c r="L7" s="2840"/>
      <c r="M7" s="2840"/>
      <c r="N7" s="2840"/>
      <c r="O7" s="2840"/>
      <c r="P7" s="2840"/>
      <c r="Q7" s="2840"/>
      <c r="R7" s="2840"/>
      <c r="X7" s="2846" t="s">
        <v>6880</v>
      </c>
      <c r="Z7" s="2840" t="s">
        <v>6881</v>
      </c>
      <c r="AD7" s="2840" t="s">
        <v>52</v>
      </c>
    </row>
    <row r="8" spans="2:33" ht="30">
      <c r="B8" s="2844" t="s">
        <v>832</v>
      </c>
      <c r="C8" s="2845" t="s">
        <v>6882</v>
      </c>
      <c r="D8" s="3199" t="s">
        <v>6883</v>
      </c>
      <c r="E8" s="3199"/>
      <c r="F8" s="3199"/>
      <c r="G8" s="3199"/>
      <c r="H8" s="3199"/>
      <c r="I8" s="3199"/>
      <c r="J8" s="3199"/>
      <c r="K8" s="2840"/>
      <c r="L8" s="2840"/>
      <c r="M8" s="2840"/>
      <c r="N8" s="2840"/>
      <c r="O8" s="2840"/>
      <c r="P8" s="2840"/>
      <c r="Q8" s="2840"/>
      <c r="R8" s="2840"/>
      <c r="X8" s="2840" t="s">
        <v>6884</v>
      </c>
      <c r="Z8" s="2840" t="s">
        <v>122</v>
      </c>
      <c r="AD8" s="2840" t="s">
        <v>54</v>
      </c>
    </row>
    <row r="9" spans="2:33" ht="30">
      <c r="B9" s="2844" t="s">
        <v>832</v>
      </c>
      <c r="C9" s="2845" t="s">
        <v>6885</v>
      </c>
      <c r="D9" s="3199" t="s">
        <v>6886</v>
      </c>
      <c r="E9" s="3199"/>
      <c r="F9" s="3199"/>
      <c r="G9" s="3199"/>
      <c r="H9" s="3199"/>
      <c r="I9" s="3199"/>
      <c r="J9" s="3199"/>
      <c r="K9" s="2840"/>
      <c r="L9" s="2840"/>
      <c r="M9" s="2840"/>
      <c r="N9" s="2840"/>
      <c r="O9" s="2840"/>
      <c r="P9" s="2840"/>
      <c r="Q9" s="2840"/>
      <c r="R9" s="2840"/>
      <c r="AD9" s="2840" t="s">
        <v>6887</v>
      </c>
    </row>
    <row r="10" spans="2:33" ht="5.45" customHeight="1">
      <c r="C10" s="2847"/>
      <c r="D10" s="2848"/>
    </row>
    <row r="11" spans="2:33">
      <c r="C11" s="2849" t="s">
        <v>6888</v>
      </c>
      <c r="D11" s="2848"/>
      <c r="X11" s="2840" t="s">
        <v>6889</v>
      </c>
      <c r="Z11" s="2840" t="s">
        <v>6890</v>
      </c>
    </row>
    <row r="12" spans="2:33" ht="14.25">
      <c r="B12" s="2844"/>
      <c r="C12" s="2845" t="s">
        <v>6876</v>
      </c>
      <c r="D12" s="2840" t="s">
        <v>6891</v>
      </c>
      <c r="E12" s="2840"/>
      <c r="F12" s="2840"/>
      <c r="G12" s="2840"/>
      <c r="H12" s="2840"/>
      <c r="I12" s="2840"/>
      <c r="J12" s="2840"/>
      <c r="K12" s="2840"/>
      <c r="L12" s="2840"/>
      <c r="M12" s="2840"/>
      <c r="N12" s="2840"/>
      <c r="O12" s="2840"/>
      <c r="P12" s="2840"/>
      <c r="Q12" s="2840"/>
      <c r="R12" s="2840"/>
      <c r="X12" s="2840" t="s">
        <v>6892</v>
      </c>
      <c r="Z12" s="2840" t="s">
        <v>6893</v>
      </c>
    </row>
    <row r="13" spans="2:33" ht="14.25">
      <c r="B13" s="2844"/>
      <c r="C13" s="2845" t="s">
        <v>6878</v>
      </c>
      <c r="D13" s="2840" t="s">
        <v>6894</v>
      </c>
      <c r="E13" s="2840"/>
      <c r="F13" s="2840"/>
      <c r="G13" s="2840"/>
      <c r="H13" s="2840"/>
      <c r="I13" s="2840"/>
      <c r="J13" s="2840"/>
      <c r="K13" s="2840"/>
      <c r="L13" s="2840"/>
      <c r="M13" s="2840"/>
      <c r="N13" s="2840"/>
      <c r="O13" s="2840"/>
      <c r="P13" s="2840"/>
      <c r="Q13" s="2840"/>
      <c r="R13" s="2840"/>
    </row>
    <row r="14" spans="2:33" ht="14.25">
      <c r="B14" s="2844"/>
      <c r="C14" s="2845" t="s">
        <v>6882</v>
      </c>
      <c r="D14" s="2840" t="s">
        <v>6895</v>
      </c>
      <c r="E14" s="2840"/>
      <c r="F14" s="2840"/>
      <c r="G14" s="2840"/>
      <c r="H14" s="2840"/>
      <c r="I14" s="2840"/>
      <c r="J14" s="2840"/>
      <c r="K14" s="2840"/>
      <c r="L14" s="2840"/>
      <c r="M14" s="2840"/>
      <c r="N14" s="2840"/>
      <c r="O14" s="2840"/>
      <c r="P14" s="2840"/>
      <c r="Q14" s="2840"/>
      <c r="R14" s="2840"/>
    </row>
    <row r="15" spans="2:33" ht="7.9" customHeight="1">
      <c r="C15" s="2847"/>
    </row>
    <row r="16" spans="2:33">
      <c r="C16" s="2850" t="s">
        <v>6896</v>
      </c>
    </row>
    <row r="17" spans="2:18" ht="14.25">
      <c r="B17" s="2844"/>
      <c r="C17" s="2845" t="s">
        <v>6876</v>
      </c>
      <c r="D17" s="2851" t="s">
        <v>6897</v>
      </c>
      <c r="E17" s="2840"/>
      <c r="F17" s="2840"/>
      <c r="G17" s="2840"/>
      <c r="H17" s="2840"/>
      <c r="I17" s="2840"/>
      <c r="J17" s="2840"/>
      <c r="K17" s="2840"/>
      <c r="L17" s="2840"/>
      <c r="M17" s="2840"/>
      <c r="N17" s="2840"/>
      <c r="O17" s="2840"/>
      <c r="P17" s="2840"/>
      <c r="Q17" s="2840"/>
      <c r="R17" s="2840"/>
    </row>
    <row r="18" spans="2:18" ht="14.25">
      <c r="B18" s="2844"/>
      <c r="C18" s="2845" t="s">
        <v>6878</v>
      </c>
      <c r="D18" s="2851" t="s">
        <v>6898</v>
      </c>
      <c r="E18" s="2840"/>
      <c r="F18" s="2840"/>
      <c r="G18" s="2840"/>
      <c r="H18" s="2840"/>
      <c r="I18" s="2840"/>
      <c r="J18" s="2840"/>
      <c r="K18" s="2840"/>
      <c r="L18" s="2840"/>
      <c r="M18" s="2840"/>
      <c r="N18" s="2840"/>
      <c r="O18" s="2840"/>
      <c r="P18" s="2840"/>
      <c r="Q18" s="2840"/>
      <c r="R18" s="2840"/>
    </row>
    <row r="19" spans="2:18" ht="14.25">
      <c r="B19" s="2844"/>
      <c r="C19" s="2845" t="s">
        <v>6882</v>
      </c>
      <c r="D19" s="2851" t="s">
        <v>6899</v>
      </c>
      <c r="E19" s="2840"/>
      <c r="F19" s="2840"/>
      <c r="G19" s="2840"/>
      <c r="H19" s="2840"/>
      <c r="I19" s="2840"/>
      <c r="J19" s="2840"/>
      <c r="K19" s="2840"/>
      <c r="L19" s="2840"/>
      <c r="M19" s="2840"/>
      <c r="N19" s="2840"/>
      <c r="O19" s="2840"/>
      <c r="P19" s="2840"/>
      <c r="Q19" s="2840"/>
      <c r="R19" s="2840"/>
    </row>
    <row r="20" spans="2:18" ht="14.25">
      <c r="B20" s="2844"/>
      <c r="C20" s="2845" t="s">
        <v>6900</v>
      </c>
      <c r="D20" s="2851" t="s">
        <v>6901</v>
      </c>
      <c r="E20" s="2840"/>
      <c r="F20" s="2840"/>
      <c r="G20" s="2840"/>
      <c r="H20" s="2840"/>
      <c r="I20" s="2840"/>
      <c r="J20" s="2840"/>
      <c r="K20" s="2840"/>
      <c r="L20" s="2840"/>
      <c r="M20" s="2840"/>
      <c r="N20" s="2840"/>
      <c r="O20" s="2840"/>
      <c r="P20" s="2840"/>
      <c r="Q20" s="2840"/>
      <c r="R20" s="2840"/>
    </row>
    <row r="21" spans="2:18" ht="14.25">
      <c r="B21" s="2844"/>
      <c r="C21" s="2845" t="s">
        <v>6902</v>
      </c>
      <c r="D21" s="2851" t="s">
        <v>6903</v>
      </c>
      <c r="E21" s="2840"/>
      <c r="F21" s="2840"/>
      <c r="G21" s="2840"/>
      <c r="H21" s="2840"/>
      <c r="I21" s="2840"/>
      <c r="J21" s="2840"/>
      <c r="K21" s="2840"/>
      <c r="L21" s="2840"/>
      <c r="M21" s="2840"/>
      <c r="N21" s="2840"/>
      <c r="O21" s="2840"/>
      <c r="P21" s="2840"/>
      <c r="Q21" s="2840"/>
      <c r="R21" s="2840"/>
    </row>
    <row r="22" spans="2:18" ht="14.25">
      <c r="B22" s="2844"/>
      <c r="C22" s="2845" t="s">
        <v>6904</v>
      </c>
      <c r="D22" s="2851" t="s">
        <v>6905</v>
      </c>
      <c r="E22" s="2840"/>
      <c r="F22" s="2840"/>
      <c r="G22" s="2840"/>
      <c r="H22" s="2840"/>
      <c r="I22" s="2840"/>
      <c r="J22" s="2840"/>
      <c r="K22" s="2840"/>
      <c r="L22" s="2840"/>
      <c r="M22" s="2840"/>
      <c r="N22" s="2840"/>
      <c r="O22" s="2840"/>
      <c r="P22" s="2840"/>
      <c r="Q22" s="2840"/>
      <c r="R22" s="2840"/>
    </row>
    <row r="23" spans="2:18" ht="14.25">
      <c r="B23" s="2844"/>
      <c r="C23" s="2845" t="s">
        <v>6906</v>
      </c>
      <c r="D23" s="2851" t="s">
        <v>6907</v>
      </c>
      <c r="E23" s="2840"/>
      <c r="F23" s="2840"/>
      <c r="G23" s="2840"/>
      <c r="H23" s="2840"/>
      <c r="I23" s="2840"/>
      <c r="J23" s="2840"/>
      <c r="K23" s="2840"/>
      <c r="L23" s="2840"/>
      <c r="M23" s="2840"/>
      <c r="N23" s="2840"/>
      <c r="O23" s="2840"/>
      <c r="P23" s="2840"/>
      <c r="Q23" s="2840"/>
      <c r="R23" s="2840"/>
    </row>
    <row r="24" spans="2:18" ht="9.6" customHeight="1" thickBot="1"/>
    <row r="25" spans="2:18" ht="16.5" thickBot="1">
      <c r="C25" s="2842" t="s">
        <v>6908</v>
      </c>
      <c r="G25" s="2853" t="s">
        <v>6868</v>
      </c>
    </row>
    <row r="26" spans="2:18" ht="14.45" customHeight="1">
      <c r="C26" s="2854" t="s">
        <v>6909</v>
      </c>
    </row>
    <row r="27" spans="2:18">
      <c r="B27" s="2844" t="s">
        <v>833</v>
      </c>
      <c r="C27" s="2855"/>
      <c r="D27" s="3200" t="s">
        <v>6910</v>
      </c>
      <c r="E27" s="3200"/>
      <c r="F27" s="3200"/>
      <c r="G27" s="3200"/>
      <c r="H27" s="3200"/>
      <c r="I27" s="3200"/>
      <c r="J27" s="3200"/>
      <c r="K27" s="2840"/>
      <c r="L27" s="2840"/>
      <c r="M27" s="2840"/>
      <c r="N27" s="2840"/>
      <c r="O27" s="2840"/>
      <c r="P27" s="2840"/>
      <c r="Q27" s="2840"/>
      <c r="R27" s="2840"/>
    </row>
    <row r="28" spans="2:18" ht="16.5" thickBot="1">
      <c r="C28" s="2842" t="s">
        <v>6911</v>
      </c>
    </row>
    <row r="29" spans="2:18" ht="16.5" thickBot="1">
      <c r="D29" s="2856" t="s">
        <v>6912</v>
      </c>
      <c r="G29" s="2857" t="s">
        <v>6880</v>
      </c>
    </row>
    <row r="30" spans="2:18" ht="16.5" thickBot="1">
      <c r="D30" s="2856" t="s">
        <v>6913</v>
      </c>
      <c r="G30" s="2858" t="s">
        <v>6880</v>
      </c>
    </row>
    <row r="31" spans="2:18" ht="16.5" thickBot="1">
      <c r="D31" s="2856" t="s">
        <v>6914</v>
      </c>
      <c r="G31" s="2857" t="s">
        <v>6880</v>
      </c>
    </row>
    <row r="32" spans="2:18" ht="16.5" thickBot="1">
      <c r="D32" s="2856" t="s">
        <v>6915</v>
      </c>
      <c r="G32" s="2858" t="s">
        <v>6880</v>
      </c>
    </row>
    <row r="33" spans="2:10" ht="16.5" thickBot="1">
      <c r="D33" s="2856" t="s">
        <v>6916</v>
      </c>
      <c r="G33" s="2857" t="s">
        <v>6880</v>
      </c>
    </row>
    <row r="34" spans="2:10">
      <c r="C34" s="2841" t="s">
        <v>6917</v>
      </c>
    </row>
    <row r="35" spans="2:10" s="2861" customFormat="1" ht="103.5">
      <c r="B35" s="2859" t="s">
        <v>6918</v>
      </c>
      <c r="C35" s="2860"/>
      <c r="D35" s="3201" t="s">
        <v>6919</v>
      </c>
      <c r="E35" s="3201"/>
      <c r="F35" s="3201"/>
      <c r="G35" s="3201"/>
      <c r="H35" s="3201"/>
      <c r="I35" s="3201"/>
      <c r="J35" s="3201"/>
    </row>
    <row r="36" spans="2:10" ht="7.15" customHeight="1" thickBot="1">
      <c r="B36" s="2862"/>
      <c r="D36" s="2863"/>
      <c r="E36" s="2863"/>
      <c r="F36" s="2863"/>
      <c r="G36" s="2863"/>
      <c r="H36" s="2863"/>
      <c r="I36" s="2863"/>
      <c r="J36" s="2863"/>
    </row>
    <row r="37" spans="2:10" ht="16.5" thickBot="1">
      <c r="D37" s="2864" t="s">
        <v>6920</v>
      </c>
      <c r="G37" s="2865">
        <v>2500</v>
      </c>
    </row>
    <row r="38" spans="2:10" ht="16.5" thickBot="1">
      <c r="D38" s="2864" t="s">
        <v>6921</v>
      </c>
      <c r="G38" s="2866" t="s">
        <v>6880</v>
      </c>
    </row>
    <row r="39" spans="2:10" ht="16.5" thickBot="1">
      <c r="D39" s="2864" t="s">
        <v>6922</v>
      </c>
      <c r="G39" s="2865"/>
    </row>
    <row r="40" spans="2:10" ht="6.6" customHeight="1">
      <c r="D40" s="2856"/>
    </row>
    <row r="41" spans="2:10" ht="9.75" customHeight="1">
      <c r="D41" s="2856"/>
    </row>
    <row r="42" spans="2:10">
      <c r="C42" s="2841" t="s">
        <v>6923</v>
      </c>
    </row>
    <row r="43" spans="2:10" ht="90.75">
      <c r="B43" s="2859" t="s">
        <v>1178</v>
      </c>
      <c r="D43" s="3201" t="s">
        <v>6924</v>
      </c>
      <c r="E43" s="3201"/>
      <c r="F43" s="3201"/>
      <c r="G43" s="3201"/>
      <c r="H43" s="3201"/>
      <c r="I43" s="3201"/>
      <c r="J43" s="3201"/>
    </row>
    <row r="44" spans="2:10" ht="6.6" customHeight="1">
      <c r="D44" s="2856"/>
    </row>
    <row r="45" spans="2:10" ht="6.6" customHeight="1">
      <c r="D45" s="2856"/>
    </row>
    <row r="46" spans="2:10">
      <c r="C46" s="2841" t="s">
        <v>6925</v>
      </c>
    </row>
    <row r="47" spans="2:10" ht="65.25">
      <c r="B47" s="2859" t="s">
        <v>830</v>
      </c>
      <c r="D47" s="3201" t="s">
        <v>6926</v>
      </c>
      <c r="E47" s="3201"/>
      <c r="F47" s="3201"/>
      <c r="G47" s="3201"/>
      <c r="H47" s="3201"/>
      <c r="I47" s="3201"/>
      <c r="J47" s="3201"/>
    </row>
    <row r="48" spans="2:10" ht="8.4499999999999993" customHeight="1"/>
    <row r="49" spans="2:18" ht="33.75" thickBot="1">
      <c r="B49" s="2838" t="s">
        <v>832</v>
      </c>
      <c r="C49" s="3213" t="s">
        <v>6927</v>
      </c>
      <c r="D49" s="3213"/>
      <c r="E49" s="3213"/>
      <c r="F49" s="3213"/>
      <c r="G49" s="3213"/>
      <c r="H49" s="3213"/>
      <c r="I49" s="3213"/>
      <c r="J49" s="3213"/>
    </row>
    <row r="50" spans="2:18" ht="31.9" customHeight="1" thickBot="1">
      <c r="B50" s="2844" t="s">
        <v>832</v>
      </c>
      <c r="C50" s="2855"/>
      <c r="D50" s="3214" t="s">
        <v>6928</v>
      </c>
      <c r="E50" s="3214"/>
      <c r="F50" s="3214"/>
      <c r="G50" s="3214"/>
      <c r="H50" s="3214"/>
      <c r="I50" s="3215"/>
      <c r="J50" s="2867" t="s">
        <v>6889</v>
      </c>
      <c r="K50" s="2840"/>
      <c r="L50" s="2840"/>
      <c r="M50" s="2840"/>
      <c r="N50" s="2840"/>
      <c r="O50" s="2840"/>
      <c r="P50" s="2840"/>
      <c r="Q50" s="2840"/>
      <c r="R50" s="2840"/>
    </row>
    <row r="51" spans="2:18" ht="5.45" customHeight="1"/>
    <row r="52" spans="2:18">
      <c r="C52" s="2849" t="s">
        <v>6929</v>
      </c>
    </row>
    <row r="53" spans="2:18" s="2869" customFormat="1" ht="52.5">
      <c r="B53" s="2862" t="s">
        <v>831</v>
      </c>
      <c r="C53" s="2868"/>
      <c r="D53" s="3216" t="s">
        <v>6930</v>
      </c>
      <c r="E53" s="3216"/>
      <c r="F53" s="3216"/>
      <c r="G53" s="3216"/>
      <c r="H53" s="3216"/>
      <c r="I53" s="3216"/>
      <c r="J53" s="3216"/>
    </row>
    <row r="54" spans="2:18" ht="9" customHeight="1" thickBot="1">
      <c r="D54" s="2870"/>
      <c r="E54" s="2870"/>
      <c r="F54" s="2870"/>
      <c r="G54" s="2870"/>
      <c r="H54" s="2870"/>
      <c r="I54" s="2870"/>
      <c r="J54" s="2870"/>
    </row>
    <row r="55" spans="2:18" ht="32.450000000000003" customHeight="1" thickBot="1">
      <c r="B55" s="2838" t="s">
        <v>832</v>
      </c>
      <c r="D55" s="3217" t="s">
        <v>6931</v>
      </c>
      <c r="E55" s="3217"/>
      <c r="F55" s="3217"/>
      <c r="G55" s="3217"/>
      <c r="H55" s="3217"/>
      <c r="I55" s="3218"/>
      <c r="J55" s="2865" t="s">
        <v>52</v>
      </c>
    </row>
    <row r="56" spans="2:18" ht="7.15" customHeight="1" thickBot="1"/>
    <row r="57" spans="2:18" ht="16.5" thickBot="1">
      <c r="D57" s="2864" t="s">
        <v>6932</v>
      </c>
      <c r="H57" s="3205" t="str">
        <f>+'OPINION pymes con anexo '!I72</f>
        <v>Agosto, 18 del 2023</v>
      </c>
      <c r="I57" s="3206"/>
      <c r="J57" s="3207"/>
      <c r="K57" s="2839" t="s">
        <v>6933</v>
      </c>
      <c r="M57" s="2839">
        <f>200/1.12</f>
        <v>178.57142857142856</v>
      </c>
    </row>
    <row r="58" spans="2:18" ht="16.5" thickBot="1">
      <c r="D58" s="2864" t="s">
        <v>6934</v>
      </c>
      <c r="H58" s="3205">
        <v>44833</v>
      </c>
      <c r="I58" s="3206"/>
      <c r="J58" s="3207"/>
      <c r="K58" s="2839" t="s">
        <v>6933</v>
      </c>
    </row>
    <row r="59" spans="2:18" ht="7.9" customHeight="1">
      <c r="D59" s="2864"/>
      <c r="H59" s="2871"/>
      <c r="I59" s="2871"/>
      <c r="J59" s="2871"/>
    </row>
    <row r="60" spans="2:18">
      <c r="C60" s="2841" t="s">
        <v>6935</v>
      </c>
    </row>
    <row r="61" spans="2:18">
      <c r="C61" s="2841" t="s">
        <v>6936</v>
      </c>
    </row>
    <row r="62" spans="2:18" ht="16.5" thickBot="1">
      <c r="D62" s="2872" t="s">
        <v>6937</v>
      </c>
    </row>
    <row r="63" spans="2:18" ht="15" thickBot="1">
      <c r="B63" s="2844"/>
      <c r="C63" s="2855"/>
      <c r="D63" s="2873" t="s">
        <v>6938</v>
      </c>
      <c r="E63" s="2840"/>
      <c r="F63" s="2840"/>
      <c r="G63" s="2874" t="s">
        <v>6880</v>
      </c>
      <c r="H63" s="2840"/>
      <c r="I63" s="2840"/>
      <c r="J63" s="2840"/>
      <c r="K63" s="2840"/>
      <c r="L63" s="2840"/>
      <c r="M63" s="2840"/>
      <c r="N63" s="2840"/>
      <c r="O63" s="2840"/>
      <c r="P63" s="2840"/>
      <c r="Q63" s="2840"/>
      <c r="R63" s="2840"/>
    </row>
    <row r="64" spans="2:18" ht="15" thickBot="1">
      <c r="B64" s="2844"/>
      <c r="C64" s="2855"/>
      <c r="D64" s="2873" t="s">
        <v>6939</v>
      </c>
      <c r="E64" s="2840"/>
      <c r="F64" s="2840"/>
      <c r="G64" s="2853"/>
      <c r="H64" s="2840"/>
      <c r="I64" s="2840"/>
      <c r="J64" s="2840"/>
      <c r="K64" s="2840"/>
      <c r="L64" s="2840"/>
      <c r="M64" s="2840"/>
      <c r="N64" s="2840"/>
      <c r="O64" s="2840"/>
      <c r="P64" s="2840"/>
      <c r="Q64" s="2840"/>
      <c r="R64" s="2840"/>
    </row>
    <row r="65" spans="2:18" ht="15" thickBot="1">
      <c r="B65" s="2844"/>
      <c r="C65" s="2855"/>
      <c r="D65" s="2873" t="s">
        <v>6940</v>
      </c>
      <c r="E65" s="2840"/>
      <c r="F65" s="2840"/>
      <c r="G65" s="2874"/>
      <c r="H65" s="2840"/>
      <c r="I65" s="2840"/>
      <c r="J65" s="2840"/>
      <c r="K65" s="2840"/>
      <c r="L65" s="2840"/>
      <c r="M65" s="2840"/>
      <c r="N65" s="2840"/>
      <c r="O65" s="2840"/>
      <c r="P65" s="2840"/>
      <c r="Q65" s="2840"/>
      <c r="R65" s="2840"/>
    </row>
    <row r="66" spans="2:18" ht="15" thickBot="1">
      <c r="B66" s="2844"/>
      <c r="C66" s="2855"/>
      <c r="D66" s="2873" t="s">
        <v>6941</v>
      </c>
      <c r="E66" s="2840"/>
      <c r="F66" s="2840"/>
      <c r="G66" s="2853"/>
      <c r="H66" s="2840"/>
      <c r="I66" s="2840"/>
      <c r="J66" s="2840"/>
      <c r="K66" s="2840"/>
      <c r="L66" s="2840"/>
      <c r="M66" s="2840"/>
      <c r="N66" s="2840"/>
      <c r="O66" s="2840"/>
      <c r="P66" s="2840"/>
      <c r="Q66" s="2840"/>
      <c r="R66" s="2840"/>
    </row>
    <row r="67" spans="2:18" ht="11.45" customHeight="1"/>
    <row r="68" spans="2:18">
      <c r="C68" s="2841" t="s">
        <v>6942</v>
      </c>
    </row>
    <row r="69" spans="2:18" ht="158.25">
      <c r="B69" s="2844" t="s">
        <v>4439</v>
      </c>
      <c r="C69" s="2855"/>
      <c r="D69" s="3208" t="s">
        <v>6943</v>
      </c>
      <c r="E69" s="3208"/>
      <c r="F69" s="3208"/>
      <c r="G69" s="3208"/>
      <c r="H69" s="3208"/>
      <c r="I69" s="3208"/>
      <c r="J69" s="3208"/>
      <c r="K69" s="2840"/>
      <c r="L69" s="2840"/>
      <c r="M69" s="2840"/>
      <c r="N69" s="2840"/>
      <c r="O69" s="2840"/>
      <c r="P69" s="2840"/>
      <c r="Q69" s="2840"/>
      <c r="R69" s="2840"/>
    </row>
    <row r="70" spans="2:18" ht="6.6" customHeight="1"/>
    <row r="71" spans="2:18" ht="33">
      <c r="B71" s="2838" t="s">
        <v>832</v>
      </c>
      <c r="C71" s="3209" t="s">
        <v>6944</v>
      </c>
      <c r="D71" s="3209"/>
      <c r="E71" s="3209"/>
      <c r="F71" s="3209"/>
      <c r="G71" s="3209"/>
      <c r="H71" s="3209"/>
      <c r="I71" s="3209"/>
      <c r="J71" s="3209"/>
    </row>
    <row r="72" spans="2:18" ht="16.5" thickBot="1">
      <c r="D72" s="2872" t="s">
        <v>6937</v>
      </c>
    </row>
    <row r="73" spans="2:18" ht="15" thickBot="1">
      <c r="B73" s="2844"/>
      <c r="C73" s="2855"/>
      <c r="D73" s="2875" t="s">
        <v>6938</v>
      </c>
      <c r="E73" s="2840"/>
      <c r="F73" s="2840"/>
      <c r="G73" s="2853"/>
      <c r="H73" s="2840"/>
      <c r="I73" s="2840"/>
      <c r="J73" s="2840"/>
      <c r="K73" s="2840"/>
      <c r="L73" s="2840"/>
      <c r="M73" s="2840"/>
      <c r="N73" s="2840"/>
      <c r="O73" s="2840"/>
      <c r="P73" s="2840"/>
      <c r="Q73" s="2840"/>
      <c r="R73" s="2840"/>
    </row>
    <row r="74" spans="2:18" ht="15" thickBot="1">
      <c r="B74" s="2844"/>
      <c r="C74" s="2855"/>
      <c r="D74" s="2875" t="s">
        <v>6939</v>
      </c>
      <c r="E74" s="2840"/>
      <c r="F74" s="2840"/>
      <c r="G74" s="2874"/>
      <c r="H74" s="2840"/>
      <c r="I74" s="2840"/>
      <c r="J74" s="2840"/>
      <c r="K74" s="2840"/>
      <c r="L74" s="2840"/>
      <c r="M74" s="2840"/>
      <c r="N74" s="2840"/>
      <c r="O74" s="2840"/>
      <c r="P74" s="2840"/>
      <c r="Q74" s="2840"/>
      <c r="R74" s="2840"/>
    </row>
    <row r="75" spans="2:18" ht="15" thickBot="1">
      <c r="B75" s="2844"/>
      <c r="C75" s="2855"/>
      <c r="D75" s="2875" t="s">
        <v>6940</v>
      </c>
      <c r="E75" s="2840"/>
      <c r="F75" s="2840"/>
      <c r="G75" s="2853"/>
      <c r="H75" s="2840"/>
      <c r="I75" s="2840"/>
      <c r="J75" s="2840"/>
      <c r="K75" s="2840"/>
      <c r="L75" s="2840"/>
      <c r="M75" s="2840"/>
      <c r="N75" s="2840"/>
      <c r="O75" s="2840"/>
      <c r="P75" s="2840"/>
      <c r="Q75" s="2840"/>
      <c r="R75" s="2840"/>
    </row>
    <row r="76" spans="2:18" ht="15" thickBot="1">
      <c r="B76" s="2844"/>
      <c r="C76" s="2855"/>
      <c r="D76" s="2875" t="s">
        <v>6941</v>
      </c>
      <c r="E76" s="2840"/>
      <c r="F76" s="2840"/>
      <c r="G76" s="2874"/>
      <c r="H76" s="2840"/>
      <c r="I76" s="2840"/>
      <c r="J76" s="2840"/>
      <c r="K76" s="2840"/>
      <c r="L76" s="2840"/>
      <c r="M76" s="2840"/>
      <c r="N76" s="2840"/>
      <c r="O76" s="2840"/>
      <c r="P76" s="2840"/>
      <c r="Q76" s="2840"/>
      <c r="R76" s="2840"/>
    </row>
    <row r="77" spans="2:18" ht="15" thickBot="1">
      <c r="B77" s="2844"/>
      <c r="C77" s="2855"/>
      <c r="D77" s="2875" t="s">
        <v>6945</v>
      </c>
      <c r="E77" s="2840"/>
      <c r="F77" s="2840"/>
      <c r="G77" s="2853" t="s">
        <v>6880</v>
      </c>
      <c r="H77" s="2840"/>
      <c r="I77" s="2840"/>
      <c r="J77" s="2840"/>
      <c r="K77" s="2840"/>
      <c r="L77" s="2840"/>
      <c r="M77" s="2840"/>
      <c r="N77" s="2840"/>
      <c r="O77" s="2840"/>
      <c r="P77" s="2840"/>
      <c r="Q77" s="2840"/>
      <c r="R77" s="2840"/>
    </row>
    <row r="78" spans="2:18" ht="15" thickBot="1">
      <c r="B78" s="2844"/>
      <c r="C78" s="2855"/>
      <c r="D78" s="2875" t="s">
        <v>6946</v>
      </c>
      <c r="E78" s="2840"/>
      <c r="F78" s="2840"/>
      <c r="G78" s="2874"/>
      <c r="H78" s="2840"/>
      <c r="I78" s="2840"/>
      <c r="J78" s="2840"/>
      <c r="K78" s="2840"/>
      <c r="L78" s="2840"/>
      <c r="M78" s="2840"/>
      <c r="N78" s="2840"/>
      <c r="O78" s="2840"/>
      <c r="P78" s="2840"/>
      <c r="Q78" s="2840"/>
      <c r="R78" s="2840"/>
    </row>
    <row r="79" spans="2:18" ht="10.9" customHeight="1"/>
    <row r="80" spans="2:18">
      <c r="C80" s="2876" t="s">
        <v>6947</v>
      </c>
      <c r="G80" s="3210" t="s">
        <v>6948</v>
      </c>
      <c r="H80" s="3210"/>
      <c r="I80" s="3210"/>
      <c r="J80" s="3210"/>
    </row>
    <row r="81" spans="2:23" s="2839" customFormat="1" ht="16.5" thickBot="1">
      <c r="B81" s="2838"/>
      <c r="C81" s="2852"/>
      <c r="G81" s="3211" t="s">
        <v>6949</v>
      </c>
      <c r="H81" s="3211"/>
      <c r="I81" s="3211"/>
      <c r="J81" s="3211"/>
      <c r="S81" s="2840"/>
      <c r="T81" s="2840"/>
      <c r="U81" s="2840"/>
      <c r="V81" s="2840"/>
      <c r="W81" s="2840"/>
    </row>
    <row r="82" spans="2:23" s="2839" customFormat="1" ht="16.5" thickBot="1">
      <c r="B82" s="2838"/>
      <c r="C82" s="2852"/>
      <c r="J82" s="2877" t="s">
        <v>6950</v>
      </c>
      <c r="S82" s="2840"/>
      <c r="T82" s="2840"/>
      <c r="U82" s="2840"/>
      <c r="V82" s="2840"/>
      <c r="W82" s="2840"/>
    </row>
    <row r="83" spans="2:23" ht="31.9" customHeight="1" thickBot="1">
      <c r="B83" s="2844" t="s">
        <v>832</v>
      </c>
      <c r="C83" s="3212" t="s">
        <v>6951</v>
      </c>
      <c r="D83" s="3212"/>
      <c r="E83" s="3212"/>
      <c r="F83" s="3212"/>
      <c r="G83" s="3212"/>
      <c r="H83" s="3212"/>
      <c r="I83" s="3212"/>
      <c r="J83" s="2878" t="s">
        <v>52</v>
      </c>
      <c r="K83" s="2840"/>
      <c r="L83" s="2879"/>
      <c r="M83" s="2879"/>
      <c r="N83" s="2879"/>
      <c r="O83" s="2879"/>
      <c r="P83" s="2879"/>
      <c r="Q83" s="2879"/>
      <c r="R83" s="2879"/>
      <c r="S83" s="2879"/>
      <c r="T83" s="2879"/>
    </row>
    <row r="84" spans="2:23" ht="16.149999999999999" customHeight="1" thickBot="1">
      <c r="B84" s="2844"/>
      <c r="C84" s="3212" t="s">
        <v>6952</v>
      </c>
      <c r="D84" s="3212"/>
      <c r="E84" s="3212"/>
      <c r="F84" s="3212"/>
      <c r="G84" s="3212"/>
      <c r="H84" s="3212"/>
      <c r="I84" s="3212"/>
      <c r="J84" s="2880" t="s">
        <v>52</v>
      </c>
      <c r="K84" s="2840"/>
      <c r="L84" s="2840"/>
      <c r="M84" s="2840"/>
      <c r="N84" s="2840"/>
      <c r="O84" s="2840"/>
      <c r="P84" s="2840"/>
      <c r="Q84" s="2840"/>
      <c r="R84" s="2840"/>
    </row>
    <row r="85" spans="2:23" ht="16.149999999999999" customHeight="1" thickBot="1">
      <c r="B85" s="2844"/>
      <c r="C85" s="3212" t="s">
        <v>6953</v>
      </c>
      <c r="D85" s="3212"/>
      <c r="E85" s="3212"/>
      <c r="F85" s="3212"/>
      <c r="G85" s="3212"/>
      <c r="H85" s="3212"/>
      <c r="I85" s="3212"/>
      <c r="J85" s="2853" t="s">
        <v>52</v>
      </c>
      <c r="K85" s="2840"/>
      <c r="L85" s="2840"/>
      <c r="M85" s="2840"/>
      <c r="N85" s="2840"/>
      <c r="O85" s="2840"/>
      <c r="P85" s="2840"/>
      <c r="Q85" s="2840"/>
      <c r="R85" s="2840"/>
    </row>
    <row r="86" spans="2:23" ht="9" customHeight="1"/>
    <row r="87" spans="2:23">
      <c r="C87" s="2841" t="s">
        <v>6954</v>
      </c>
    </row>
    <row r="88" spans="2:23">
      <c r="C88" s="2841" t="s">
        <v>6955</v>
      </c>
    </row>
    <row r="89" spans="2:23">
      <c r="D89" s="2879" t="s">
        <v>6956</v>
      </c>
      <c r="F89" s="3231" t="s">
        <v>6957</v>
      </c>
      <c r="G89" s="3231"/>
      <c r="H89" s="3231"/>
      <c r="I89" s="3231"/>
      <c r="J89" s="3231"/>
    </row>
    <row r="90" spans="2:23">
      <c r="D90" s="2854"/>
      <c r="F90" s="3231"/>
      <c r="G90" s="3231"/>
      <c r="H90" s="3231"/>
      <c r="I90" s="3231"/>
      <c r="J90" s="3231"/>
    </row>
    <row r="91" spans="2:23" ht="6" customHeight="1" thickBot="1">
      <c r="D91" s="2854"/>
      <c r="F91" s="2881"/>
      <c r="G91" s="2881"/>
      <c r="H91" s="2881"/>
      <c r="I91" s="2881"/>
      <c r="J91" s="2881"/>
    </row>
    <row r="92" spans="2:23" ht="16.5" thickBot="1">
      <c r="C92" s="3219" t="s">
        <v>6958</v>
      </c>
      <c r="D92" s="3220"/>
      <c r="E92" s="3220"/>
      <c r="F92" s="3232" t="s">
        <v>6959</v>
      </c>
      <c r="G92" s="3232"/>
      <c r="H92" s="3232"/>
      <c r="I92" s="3232"/>
      <c r="J92" s="3233"/>
      <c r="K92" s="2839" t="s">
        <v>6960</v>
      </c>
    </row>
    <row r="93" spans="2:23" ht="16.5" thickBot="1">
      <c r="C93" s="3234" t="s">
        <v>6961</v>
      </c>
      <c r="D93" s="3235"/>
      <c r="E93" s="3235"/>
      <c r="F93" s="3203">
        <v>1708804552</v>
      </c>
      <c r="G93" s="3203"/>
      <c r="H93" s="3203"/>
      <c r="I93" s="3203"/>
      <c r="J93" s="3236"/>
      <c r="K93" s="2839" t="s">
        <v>6960</v>
      </c>
    </row>
    <row r="94" spans="2:23" ht="16.5" thickBot="1">
      <c r="C94" s="3219" t="s">
        <v>6962</v>
      </c>
      <c r="D94" s="3220"/>
      <c r="E94" s="3220"/>
      <c r="F94" s="3221" t="s">
        <v>6963</v>
      </c>
      <c r="G94" s="3221"/>
      <c r="H94" s="3221"/>
      <c r="I94" s="3221"/>
      <c r="J94" s="3222"/>
      <c r="K94" s="2839" t="s">
        <v>6960</v>
      </c>
    </row>
    <row r="95" spans="2:23" ht="16.5" thickBot="1">
      <c r="C95" s="3219" t="s">
        <v>6964</v>
      </c>
      <c r="D95" s="3220"/>
      <c r="E95" s="3220"/>
      <c r="F95" s="3223"/>
      <c r="G95" s="3224"/>
      <c r="H95" s="2882" t="s">
        <v>6965</v>
      </c>
      <c r="I95" s="2883"/>
      <c r="J95" s="2884"/>
      <c r="K95" s="2839" t="s">
        <v>6960</v>
      </c>
    </row>
    <row r="96" spans="2:23" ht="9.6" customHeight="1">
      <c r="C96" s="2849"/>
      <c r="D96" s="2854"/>
      <c r="J96" s="2854"/>
    </row>
    <row r="97" spans="2:23">
      <c r="C97" s="2849" t="s">
        <v>827</v>
      </c>
      <c r="G97" s="2885" t="s">
        <v>6966</v>
      </c>
    </row>
    <row r="98" spans="2:23">
      <c r="C98" s="2849" t="s">
        <v>6967</v>
      </c>
      <c r="G98" s="2885" t="s">
        <v>6966</v>
      </c>
    </row>
    <row r="99" spans="2:23" ht="6" customHeight="1"/>
    <row r="100" spans="2:23">
      <c r="C100" s="2841" t="s">
        <v>6968</v>
      </c>
    </row>
    <row r="101" spans="2:23" ht="10.15" customHeight="1" thickBot="1"/>
    <row r="102" spans="2:23" ht="16.5" thickBot="1">
      <c r="D102" s="2886" t="s">
        <v>6969</v>
      </c>
      <c r="E102" s="2887">
        <f>+H103*H102</f>
        <v>0</v>
      </c>
      <c r="G102" s="2888" t="s">
        <v>1089</v>
      </c>
      <c r="H102" s="3225">
        <f>+'11Materialidad SUM'!L35</f>
        <v>0.03</v>
      </c>
      <c r="I102" s="3226"/>
      <c r="S102" s="2839"/>
      <c r="T102" s="2839"/>
      <c r="U102" s="2839"/>
      <c r="V102" s="2839"/>
      <c r="W102" s="2839"/>
    </row>
    <row r="103" spans="2:23" ht="33.75" thickBot="1">
      <c r="B103" s="2838" t="s">
        <v>832</v>
      </c>
      <c r="D103" s="3227" t="s">
        <v>6970</v>
      </c>
      <c r="E103" s="3227"/>
      <c r="F103" s="3228"/>
      <c r="G103" s="2889" t="s">
        <v>867</v>
      </c>
      <c r="H103" s="3229">
        <f>+'11Materialidad SUM'!K38</f>
        <v>0</v>
      </c>
      <c r="I103" s="3230"/>
      <c r="S103" s="2839"/>
      <c r="T103" s="2839"/>
      <c r="U103" s="2839"/>
      <c r="V103" s="2839"/>
      <c r="W103" s="2839"/>
    </row>
    <row r="104" spans="2:23" ht="10.15" customHeight="1"/>
    <row r="105" spans="2:23" ht="16.5" thickBot="1">
      <c r="C105" s="2841" t="s">
        <v>6971</v>
      </c>
    </row>
    <row r="106" spans="2:23" ht="16.5" thickBot="1">
      <c r="D106" s="3246" t="s">
        <v>6972</v>
      </c>
      <c r="E106" s="3247"/>
      <c r="F106" s="3248"/>
      <c r="G106" s="2890" t="s">
        <v>6950</v>
      </c>
    </row>
    <row r="107" spans="2:23" ht="15" thickBot="1">
      <c r="B107" s="2844"/>
      <c r="C107" s="2855"/>
      <c r="D107" s="2891" t="s">
        <v>6973</v>
      </c>
      <c r="E107" s="2840"/>
      <c r="F107" s="2840"/>
      <c r="G107" s="2892" t="s">
        <v>52</v>
      </c>
      <c r="H107" s="2840"/>
      <c r="I107" s="2840"/>
      <c r="J107" s="2840"/>
      <c r="K107" s="2840"/>
      <c r="L107" s="2840"/>
      <c r="M107" s="2840"/>
      <c r="N107" s="2840"/>
      <c r="O107" s="2840"/>
      <c r="P107" s="2840"/>
      <c r="Q107" s="2840"/>
      <c r="R107" s="2840"/>
    </row>
    <row r="108" spans="2:23" ht="15" thickBot="1">
      <c r="B108" s="2844"/>
      <c r="C108" s="2855"/>
      <c r="D108" s="2891" t="s">
        <v>6974</v>
      </c>
      <c r="E108" s="2840"/>
      <c r="F108" s="2840"/>
      <c r="G108" s="2893" t="s">
        <v>52</v>
      </c>
      <c r="H108" s="2840"/>
      <c r="I108" s="2840"/>
      <c r="J108" s="2840"/>
      <c r="K108" s="2840"/>
      <c r="L108" s="2840"/>
      <c r="M108" s="2840"/>
      <c r="N108" s="2840"/>
      <c r="O108" s="2840"/>
      <c r="P108" s="2840"/>
      <c r="Q108" s="2840"/>
      <c r="R108" s="2840"/>
    </row>
    <row r="109" spans="2:23" ht="15" thickBot="1">
      <c r="B109" s="2844"/>
      <c r="C109" s="2855"/>
      <c r="D109" s="2891" t="s">
        <v>6975</v>
      </c>
      <c r="E109" s="2840"/>
      <c r="F109" s="2840"/>
      <c r="G109" s="2892" t="s">
        <v>52</v>
      </c>
      <c r="H109" s="2840"/>
      <c r="I109" s="2840"/>
      <c r="J109" s="2840"/>
      <c r="K109" s="2840"/>
      <c r="L109" s="2840"/>
      <c r="M109" s="2840"/>
      <c r="N109" s="2840"/>
      <c r="O109" s="2840"/>
      <c r="P109" s="2840"/>
      <c r="Q109" s="2840"/>
      <c r="R109" s="2840"/>
    </row>
    <row r="110" spans="2:23" ht="15" thickBot="1">
      <c r="B110" s="2844"/>
      <c r="C110" s="2855"/>
      <c r="D110" s="2891" t="s">
        <v>6976</v>
      </c>
      <c r="E110" s="2840"/>
      <c r="F110" s="2840"/>
      <c r="G110" s="2893" t="s">
        <v>52</v>
      </c>
      <c r="H110" s="2840"/>
      <c r="I110" s="2840"/>
      <c r="J110" s="2840"/>
      <c r="K110" s="2840"/>
      <c r="L110" s="2840"/>
      <c r="M110" s="2840"/>
      <c r="N110" s="2840"/>
      <c r="O110" s="2840"/>
      <c r="P110" s="2840"/>
      <c r="Q110" s="2840"/>
      <c r="R110" s="2840"/>
    </row>
    <row r="111" spans="2:23" ht="15" thickBot="1">
      <c r="B111" s="2844"/>
      <c r="C111" s="2855"/>
      <c r="D111" s="2891" t="s">
        <v>6977</v>
      </c>
      <c r="E111" s="2840"/>
      <c r="F111" s="2840"/>
      <c r="G111" s="2892" t="s">
        <v>52</v>
      </c>
      <c r="H111" s="2840"/>
      <c r="I111" s="2840"/>
      <c r="J111" s="2840"/>
      <c r="K111" s="2840"/>
      <c r="L111" s="2840"/>
      <c r="M111" s="2840"/>
      <c r="N111" s="2840"/>
      <c r="O111" s="2840"/>
      <c r="P111" s="2840"/>
      <c r="Q111" s="2840"/>
      <c r="R111" s="2840"/>
    </row>
    <row r="112" spans="2:23" ht="15" thickBot="1">
      <c r="B112" s="2844"/>
      <c r="C112" s="2855"/>
      <c r="D112" s="2891" t="s">
        <v>6978</v>
      </c>
      <c r="E112" s="2840"/>
      <c r="F112" s="2840"/>
      <c r="G112" s="2893" t="s">
        <v>52</v>
      </c>
      <c r="H112" s="2840"/>
      <c r="I112" s="2840"/>
      <c r="J112" s="2840"/>
      <c r="K112" s="2840"/>
      <c r="L112" s="2840"/>
      <c r="M112" s="2840"/>
      <c r="N112" s="2840"/>
      <c r="O112" s="2840"/>
      <c r="P112" s="2840"/>
      <c r="Q112" s="2840"/>
      <c r="R112" s="2840"/>
    </row>
    <row r="113" spans="2:18" ht="15" thickBot="1">
      <c r="B113" s="2844"/>
      <c r="C113" s="2855"/>
      <c r="D113" s="2891" t="s">
        <v>6979</v>
      </c>
      <c r="E113" s="2840"/>
      <c r="F113" s="2840"/>
      <c r="G113" s="2892" t="s">
        <v>52</v>
      </c>
      <c r="H113" s="2840"/>
      <c r="I113" s="2840"/>
      <c r="J113" s="2840"/>
      <c r="K113" s="2840"/>
      <c r="L113" s="2840"/>
      <c r="M113" s="2840"/>
      <c r="N113" s="2840"/>
      <c r="O113" s="2840"/>
      <c r="P113" s="2840"/>
      <c r="Q113" s="2840"/>
      <c r="R113" s="2840"/>
    </row>
    <row r="114" spans="2:18" ht="15" thickBot="1">
      <c r="B114" s="2844"/>
      <c r="C114" s="2855"/>
      <c r="D114" s="2891" t="s">
        <v>6980</v>
      </c>
      <c r="E114" s="2840"/>
      <c r="F114" s="2840"/>
      <c r="G114" s="2893" t="s">
        <v>52</v>
      </c>
      <c r="H114" s="2840"/>
      <c r="I114" s="2840"/>
      <c r="J114" s="2840"/>
      <c r="K114" s="2840"/>
      <c r="L114" s="2840"/>
      <c r="M114" s="2840"/>
      <c r="N114" s="2840"/>
      <c r="O114" s="2840"/>
      <c r="P114" s="2840"/>
      <c r="Q114" s="2840"/>
      <c r="R114" s="2840"/>
    </row>
    <row r="115" spans="2:18" ht="15" thickBot="1">
      <c r="B115" s="2844"/>
      <c r="C115" s="2855"/>
      <c r="D115" s="2891" t="s">
        <v>6981</v>
      </c>
      <c r="E115" s="2840"/>
      <c r="F115" s="2840"/>
      <c r="G115" s="2892" t="s">
        <v>52</v>
      </c>
      <c r="H115" s="2840"/>
      <c r="I115" s="2840"/>
      <c r="J115" s="2840"/>
      <c r="K115" s="2840"/>
      <c r="L115" s="2840"/>
      <c r="M115" s="2840"/>
      <c r="N115" s="2840"/>
      <c r="O115" s="2840"/>
      <c r="P115" s="2840"/>
      <c r="Q115" s="2840"/>
      <c r="R115" s="2840"/>
    </row>
    <row r="116" spans="2:18" ht="15" thickBot="1">
      <c r="B116" s="2844"/>
      <c r="C116" s="2855"/>
      <c r="D116" s="2894" t="s">
        <v>238</v>
      </c>
      <c r="E116" s="2895"/>
      <c r="F116" s="2895"/>
      <c r="G116" s="2893"/>
      <c r="H116" s="2840"/>
      <c r="I116" s="2840"/>
      <c r="J116" s="2840"/>
      <c r="K116" s="2840"/>
      <c r="L116" s="2840"/>
      <c r="M116" s="2840"/>
      <c r="N116" s="2840"/>
      <c r="O116" s="2840"/>
      <c r="P116" s="2840"/>
      <c r="Q116" s="2840"/>
      <c r="R116" s="2840"/>
    </row>
    <row r="117" spans="2:18" ht="16.5" thickBot="1">
      <c r="J117" s="2877" t="s">
        <v>6950</v>
      </c>
    </row>
    <row r="118" spans="2:18" ht="16.5" thickBot="1">
      <c r="B118" s="2844" t="s">
        <v>833</v>
      </c>
      <c r="C118" s="3249" t="s">
        <v>6982</v>
      </c>
      <c r="D118" s="3250"/>
      <c r="E118" s="3250"/>
      <c r="F118" s="3250"/>
      <c r="G118" s="3250"/>
      <c r="H118" s="3250"/>
      <c r="I118" s="3250"/>
      <c r="J118" s="2853" t="s">
        <v>52</v>
      </c>
      <c r="K118" s="2840"/>
      <c r="L118" s="2840"/>
      <c r="M118" s="2840"/>
      <c r="N118" s="2840"/>
      <c r="O118" s="2840"/>
      <c r="P118" s="2840"/>
      <c r="Q118" s="2840"/>
      <c r="R118" s="2840"/>
    </row>
    <row r="119" spans="2:18" ht="16.5" thickBot="1">
      <c r="B119" s="2844" t="s">
        <v>833</v>
      </c>
      <c r="C119" s="3251" t="s">
        <v>6983</v>
      </c>
      <c r="D119" s="3252"/>
      <c r="E119" s="3252"/>
      <c r="F119" s="3252"/>
      <c r="G119" s="3252"/>
      <c r="H119" s="3252"/>
      <c r="I119" s="3252"/>
      <c r="J119" s="2880" t="s">
        <v>52</v>
      </c>
      <c r="K119" s="2840"/>
      <c r="L119" s="2840"/>
      <c r="M119" s="2840"/>
      <c r="N119" s="2840"/>
      <c r="O119" s="2840"/>
      <c r="P119" s="2840"/>
      <c r="Q119" s="2840"/>
      <c r="R119" s="2840"/>
    </row>
    <row r="120" spans="2:18" ht="30.75" thickBot="1">
      <c r="B120" s="2844" t="s">
        <v>832</v>
      </c>
      <c r="C120" s="3243" t="s">
        <v>6984</v>
      </c>
      <c r="D120" s="3244"/>
      <c r="E120" s="3244"/>
      <c r="F120" s="3244"/>
      <c r="G120" s="3244"/>
      <c r="H120" s="3244"/>
      <c r="I120" s="3244"/>
      <c r="J120" s="2878" t="s">
        <v>52</v>
      </c>
      <c r="K120" s="2840"/>
      <c r="L120" s="2840"/>
      <c r="M120" s="2840"/>
      <c r="N120" s="2840"/>
      <c r="O120" s="2840"/>
      <c r="P120" s="2840"/>
      <c r="Q120" s="2840"/>
      <c r="R120" s="2840"/>
    </row>
    <row r="121" spans="2:18" ht="10.15" customHeight="1">
      <c r="C121" s="2896"/>
      <c r="D121" s="2896"/>
      <c r="E121" s="2896"/>
      <c r="F121" s="2896"/>
      <c r="G121" s="2896"/>
      <c r="H121" s="2896"/>
      <c r="I121" s="2896"/>
      <c r="J121" s="2854"/>
    </row>
    <row r="122" spans="2:18" ht="33.75" thickBot="1">
      <c r="B122" s="2838" t="s">
        <v>832</v>
      </c>
      <c r="C122" s="3253" t="s">
        <v>6985</v>
      </c>
      <c r="D122" s="3253"/>
      <c r="E122" s="3253"/>
      <c r="F122" s="3253"/>
      <c r="G122" s="3253"/>
      <c r="H122" s="3253"/>
      <c r="I122" s="3253"/>
      <c r="J122" s="3253"/>
    </row>
    <row r="123" spans="2:18" ht="16.149999999999999" customHeight="1" thickBot="1">
      <c r="B123" s="2844"/>
      <c r="C123" s="2855"/>
      <c r="D123" s="3254" t="s">
        <v>1921</v>
      </c>
      <c r="E123" s="3255"/>
      <c r="F123" s="3256"/>
      <c r="G123" s="2897" t="s">
        <v>6950</v>
      </c>
      <c r="H123" s="2840"/>
      <c r="I123" s="2840"/>
      <c r="J123" s="2840"/>
      <c r="K123" s="2840"/>
      <c r="L123" s="2840"/>
      <c r="M123" s="2840"/>
      <c r="N123" s="2840"/>
      <c r="O123" s="2840"/>
      <c r="P123" s="2840"/>
      <c r="Q123" s="2840"/>
      <c r="R123" s="2840"/>
    </row>
    <row r="124" spans="2:18" ht="15" thickBot="1">
      <c r="B124" s="2844"/>
      <c r="C124" s="2855"/>
      <c r="D124" s="2891" t="s">
        <v>6986</v>
      </c>
      <c r="E124" s="2840"/>
      <c r="F124" s="2898"/>
      <c r="G124" s="2899" t="s">
        <v>52</v>
      </c>
      <c r="H124" s="2840"/>
      <c r="I124" s="2840"/>
      <c r="J124" s="2840"/>
      <c r="K124" s="2840"/>
      <c r="L124" s="2840"/>
      <c r="M124" s="2840"/>
      <c r="N124" s="2840"/>
      <c r="O124" s="2840"/>
      <c r="P124" s="2840"/>
      <c r="Q124" s="2840"/>
      <c r="R124" s="2840"/>
    </row>
    <row r="125" spans="2:18" ht="15" thickBot="1">
      <c r="B125" s="2844"/>
      <c r="C125" s="2855"/>
      <c r="D125" s="2891" t="s">
        <v>6987</v>
      </c>
      <c r="E125" s="2840"/>
      <c r="F125" s="2898"/>
      <c r="G125" s="2853" t="s">
        <v>52</v>
      </c>
      <c r="H125" s="2840"/>
      <c r="I125" s="2840"/>
      <c r="J125" s="2840"/>
      <c r="K125" s="2840"/>
      <c r="L125" s="2840"/>
      <c r="M125" s="2840"/>
      <c r="N125" s="2840"/>
      <c r="O125" s="2840"/>
      <c r="P125" s="2840"/>
      <c r="Q125" s="2840"/>
      <c r="R125" s="2840"/>
    </row>
    <row r="126" spans="2:18" ht="15" thickBot="1">
      <c r="B126" s="2844"/>
      <c r="C126" s="2855"/>
      <c r="D126" s="2894" t="s">
        <v>6988</v>
      </c>
      <c r="E126" s="2895"/>
      <c r="F126" s="2900"/>
      <c r="G126" s="2874" t="s">
        <v>1970</v>
      </c>
      <c r="H126" s="2840"/>
      <c r="I126" s="2840"/>
      <c r="J126" s="2840"/>
      <c r="K126" s="2840"/>
      <c r="L126" s="2840"/>
      <c r="M126" s="2840"/>
      <c r="N126" s="2840"/>
      <c r="O126" s="2840"/>
      <c r="P126" s="2840"/>
      <c r="Q126" s="2840"/>
      <c r="R126" s="2840"/>
    </row>
    <row r="127" spans="2:18" ht="16.5" thickBot="1">
      <c r="J127" s="2877" t="s">
        <v>6950</v>
      </c>
    </row>
    <row r="128" spans="2:18" ht="30.75" thickBot="1">
      <c r="B128" s="2844" t="s">
        <v>832</v>
      </c>
      <c r="C128" s="3237" t="s">
        <v>6989</v>
      </c>
      <c r="D128" s="3238"/>
      <c r="E128" s="3238"/>
      <c r="F128" s="3238"/>
      <c r="G128" s="3238"/>
      <c r="H128" s="3238"/>
      <c r="I128" s="3239"/>
      <c r="J128" s="2874" t="s">
        <v>52</v>
      </c>
      <c r="K128" s="2840"/>
      <c r="L128" s="2840"/>
      <c r="M128" s="2840"/>
      <c r="N128" s="2840"/>
      <c r="O128" s="2840"/>
      <c r="P128" s="2840"/>
      <c r="Q128" s="2840"/>
      <c r="R128" s="2840"/>
    </row>
    <row r="129" spans="2:18" ht="45" thickBot="1">
      <c r="B129" s="2844" t="s">
        <v>828</v>
      </c>
      <c r="C129" s="3240" t="s">
        <v>6990</v>
      </c>
      <c r="D129" s="3241"/>
      <c r="E129" s="3241"/>
      <c r="F129" s="3241"/>
      <c r="G129" s="3241"/>
      <c r="H129" s="3241"/>
      <c r="I129" s="3242"/>
      <c r="J129" s="2853" t="s">
        <v>52</v>
      </c>
      <c r="K129" s="2840"/>
      <c r="L129" s="2840"/>
      <c r="M129" s="2840"/>
      <c r="N129" s="2840"/>
      <c r="O129" s="2840"/>
      <c r="P129" s="2840"/>
      <c r="Q129" s="2840"/>
      <c r="R129" s="2840"/>
    </row>
    <row r="130" spans="2:18" ht="45" thickBot="1">
      <c r="B130" s="2844" t="s">
        <v>828</v>
      </c>
      <c r="C130" s="3240" t="s">
        <v>6991</v>
      </c>
      <c r="D130" s="3241"/>
      <c r="E130" s="3241"/>
      <c r="F130" s="3241"/>
      <c r="G130" s="3241"/>
      <c r="H130" s="3241"/>
      <c r="I130" s="3242"/>
      <c r="J130" s="2874" t="s">
        <v>52</v>
      </c>
      <c r="K130" s="2840"/>
      <c r="L130" s="2840"/>
      <c r="M130" s="2840"/>
      <c r="N130" s="2840"/>
      <c r="O130" s="2840"/>
      <c r="P130" s="2840"/>
      <c r="Q130" s="2840"/>
      <c r="R130" s="2840"/>
    </row>
    <row r="131" spans="2:18" ht="16.5" thickBot="1">
      <c r="B131" s="2844" t="s">
        <v>833</v>
      </c>
      <c r="C131" s="3240" t="s">
        <v>6992</v>
      </c>
      <c r="D131" s="3241"/>
      <c r="E131" s="3241"/>
      <c r="F131" s="3241"/>
      <c r="G131" s="3241"/>
      <c r="H131" s="3241"/>
      <c r="I131" s="3242"/>
      <c r="J131" s="2901">
        <f>+F304</f>
        <v>152</v>
      </c>
      <c r="K131" s="2840"/>
      <c r="L131" s="2840"/>
      <c r="M131" s="2840"/>
      <c r="N131" s="2840"/>
      <c r="O131" s="2840"/>
      <c r="P131" s="2840"/>
      <c r="Q131" s="2840"/>
      <c r="R131" s="2840"/>
    </row>
    <row r="132" spans="2:18" ht="16.5" thickBot="1">
      <c r="B132" s="2844" t="s">
        <v>833</v>
      </c>
      <c r="C132" s="3240" t="s">
        <v>6993</v>
      </c>
      <c r="D132" s="3241"/>
      <c r="E132" s="3241"/>
      <c r="F132" s="3241"/>
      <c r="G132" s="3241"/>
      <c r="H132" s="3241"/>
      <c r="I132" s="3242"/>
      <c r="J132" s="2874" t="s">
        <v>52</v>
      </c>
      <c r="K132" s="2840"/>
      <c r="L132" s="2840"/>
      <c r="M132" s="2840"/>
      <c r="N132" s="2840"/>
      <c r="O132" s="2840"/>
      <c r="P132" s="2840"/>
      <c r="Q132" s="2840"/>
      <c r="R132" s="2840"/>
    </row>
    <row r="133" spans="2:18" ht="30.75" thickBot="1">
      <c r="B133" s="2844" t="s">
        <v>832</v>
      </c>
      <c r="C133" s="3243" t="s">
        <v>6994</v>
      </c>
      <c r="D133" s="3244"/>
      <c r="E133" s="3244"/>
      <c r="F133" s="3244"/>
      <c r="G133" s="3244"/>
      <c r="H133" s="3244"/>
      <c r="I133" s="3245"/>
      <c r="J133" s="2853" t="s">
        <v>52</v>
      </c>
      <c r="K133" s="2840"/>
      <c r="L133" s="2840"/>
      <c r="M133" s="2840"/>
      <c r="N133" s="2840"/>
      <c r="O133" s="2840"/>
      <c r="P133" s="2840"/>
      <c r="Q133" s="2840"/>
      <c r="R133" s="2840"/>
    </row>
    <row r="134" spans="2:18" ht="29.45" customHeight="1" thickBot="1">
      <c r="B134" s="2844" t="s">
        <v>832</v>
      </c>
      <c r="C134" s="3259" t="s">
        <v>6995</v>
      </c>
      <c r="D134" s="3212"/>
      <c r="E134" s="3212"/>
      <c r="F134" s="3212"/>
      <c r="G134" s="3212"/>
      <c r="H134" s="3260" t="s">
        <v>6996</v>
      </c>
      <c r="I134" s="3261"/>
      <c r="J134" s="3262"/>
      <c r="K134" s="2840"/>
      <c r="L134" s="2840"/>
      <c r="M134" s="2840"/>
      <c r="N134" s="2840"/>
      <c r="O134" s="2840"/>
      <c r="P134" s="2840"/>
      <c r="Q134" s="2840"/>
      <c r="R134" s="2840"/>
    </row>
    <row r="135" spans="2:18" ht="9.6" customHeight="1" thickBot="1">
      <c r="B135" s="2844"/>
      <c r="C135" s="2902"/>
      <c r="D135" s="2840"/>
      <c r="E135" s="2840"/>
      <c r="F135" s="2840"/>
      <c r="G135" s="2840"/>
      <c r="H135" s="2840"/>
      <c r="I135" s="2840"/>
      <c r="J135" s="2898"/>
      <c r="K135" s="2840"/>
      <c r="L135" s="2840"/>
      <c r="M135" s="2840"/>
      <c r="N135" s="2840"/>
      <c r="O135" s="2840"/>
      <c r="P135" s="2840"/>
      <c r="Q135" s="2840"/>
      <c r="R135" s="2840"/>
    </row>
    <row r="136" spans="2:18" ht="30.75" thickBot="1">
      <c r="B136" s="2844" t="s">
        <v>832</v>
      </c>
      <c r="C136" s="3240" t="s">
        <v>6997</v>
      </c>
      <c r="D136" s="3241"/>
      <c r="E136" s="3241"/>
      <c r="F136" s="3241"/>
      <c r="G136" s="3241"/>
      <c r="H136" s="3241"/>
      <c r="I136" s="3242"/>
      <c r="J136" s="2853" t="s">
        <v>52</v>
      </c>
      <c r="K136" s="2840"/>
      <c r="L136" s="2840"/>
      <c r="M136" s="2840"/>
      <c r="N136" s="2840"/>
      <c r="O136" s="2840"/>
      <c r="P136" s="2840"/>
      <c r="Q136" s="2840"/>
      <c r="R136" s="2840"/>
    </row>
    <row r="137" spans="2:18" ht="30.75" thickBot="1">
      <c r="B137" s="2844" t="s">
        <v>832</v>
      </c>
      <c r="C137" s="3243" t="s">
        <v>6998</v>
      </c>
      <c r="D137" s="3244"/>
      <c r="E137" s="3244"/>
      <c r="F137" s="3244"/>
      <c r="G137" s="3244"/>
      <c r="H137" s="3244"/>
      <c r="I137" s="3245"/>
      <c r="J137" s="2874" t="s">
        <v>52</v>
      </c>
      <c r="K137" s="2840"/>
      <c r="L137" s="2840"/>
      <c r="M137" s="2840"/>
      <c r="N137" s="2840"/>
      <c r="O137" s="2840"/>
      <c r="P137" s="2840"/>
      <c r="Q137" s="2840"/>
      <c r="R137" s="2840"/>
    </row>
    <row r="138" spans="2:18" ht="7.9" customHeight="1">
      <c r="B138" s="2844"/>
      <c r="C138" s="2903"/>
      <c r="D138" s="2904"/>
      <c r="E138" s="2904"/>
      <c r="F138" s="2904"/>
      <c r="G138" s="2904"/>
      <c r="H138" s="2904"/>
      <c r="I138" s="2904"/>
      <c r="J138" s="2840"/>
      <c r="K138" s="2840"/>
      <c r="L138" s="2840"/>
      <c r="M138" s="2840"/>
      <c r="N138" s="2840"/>
      <c r="O138" s="2840"/>
      <c r="P138" s="2840"/>
      <c r="Q138" s="2840"/>
      <c r="R138" s="2840"/>
    </row>
    <row r="139" spans="2:18">
      <c r="C139" s="2849" t="s">
        <v>238</v>
      </c>
    </row>
    <row r="140" spans="2:18" ht="16.5" thickBot="1">
      <c r="C140" s="2849" t="s">
        <v>6999</v>
      </c>
    </row>
    <row r="141" spans="2:18" ht="16.5" thickBot="1">
      <c r="C141" s="2855"/>
      <c r="D141" s="3263" t="s">
        <v>1921</v>
      </c>
      <c r="E141" s="3264"/>
      <c r="F141" s="3265"/>
      <c r="G141" s="2890" t="s">
        <v>6950</v>
      </c>
    </row>
    <row r="142" spans="2:18" ht="15" thickBot="1">
      <c r="B142" s="2844"/>
      <c r="C142" s="2855"/>
      <c r="D142" s="2905" t="s">
        <v>7000</v>
      </c>
      <c r="E142" s="2840"/>
      <c r="F142" s="2840"/>
      <c r="G142" s="2874" t="s">
        <v>52</v>
      </c>
      <c r="H142" s="2840"/>
      <c r="I142" s="2840"/>
      <c r="J142" s="2840"/>
      <c r="K142" s="2840"/>
      <c r="L142" s="2840"/>
      <c r="M142" s="2840"/>
      <c r="N142" s="2840"/>
      <c r="O142" s="2840"/>
      <c r="P142" s="2840"/>
      <c r="Q142" s="2840"/>
      <c r="R142" s="2840"/>
    </row>
    <row r="143" spans="2:18" ht="15" thickBot="1">
      <c r="B143" s="2844"/>
      <c r="C143" s="2855"/>
      <c r="D143" s="2905" t="s">
        <v>4291</v>
      </c>
      <c r="E143" s="2840"/>
      <c r="F143" s="2840"/>
      <c r="G143" s="2853" t="s">
        <v>52</v>
      </c>
      <c r="H143" s="2840"/>
      <c r="I143" s="2840"/>
      <c r="J143" s="2840"/>
      <c r="K143" s="2840"/>
      <c r="L143" s="2840"/>
      <c r="M143" s="2840"/>
      <c r="N143" s="2840"/>
      <c r="O143" s="2840"/>
      <c r="P143" s="2840"/>
      <c r="Q143" s="2840"/>
      <c r="R143" s="2840"/>
    </row>
    <row r="144" spans="2:18" ht="15" thickBot="1">
      <c r="B144" s="2844"/>
      <c r="C144" s="2855"/>
      <c r="D144" s="2905" t="s">
        <v>7001</v>
      </c>
      <c r="E144" s="2840"/>
      <c r="F144" s="2840"/>
      <c r="G144" s="2874" t="s">
        <v>52</v>
      </c>
      <c r="H144" s="2840"/>
      <c r="I144" s="2840"/>
      <c r="J144" s="2840"/>
      <c r="K144" s="2840"/>
      <c r="L144" s="2840"/>
      <c r="M144" s="2840"/>
      <c r="N144" s="2840"/>
      <c r="O144" s="2840"/>
      <c r="P144" s="2840"/>
      <c r="Q144" s="2840"/>
      <c r="R144" s="2840"/>
    </row>
    <row r="145" spans="2:18" ht="15" thickBot="1">
      <c r="B145" s="2844"/>
      <c r="C145" s="2855"/>
      <c r="D145" s="2905" t="s">
        <v>7002</v>
      </c>
      <c r="E145" s="2840"/>
      <c r="F145" s="2840"/>
      <c r="G145" s="2853" t="s">
        <v>52</v>
      </c>
      <c r="H145" s="2840"/>
      <c r="I145" s="2840"/>
      <c r="J145" s="2840"/>
      <c r="K145" s="2840"/>
      <c r="L145" s="2840"/>
      <c r="M145" s="2840"/>
      <c r="N145" s="2840"/>
      <c r="O145" s="2840"/>
      <c r="P145" s="2840"/>
      <c r="Q145" s="2840"/>
      <c r="R145" s="2840"/>
    </row>
    <row r="146" spans="2:18" ht="15" thickBot="1">
      <c r="B146" s="2844"/>
      <c r="C146" s="2855"/>
      <c r="D146" s="2905" t="s">
        <v>4554</v>
      </c>
      <c r="E146" s="2840"/>
      <c r="F146" s="2840"/>
      <c r="G146" s="2874" t="s">
        <v>52</v>
      </c>
      <c r="H146" s="2840"/>
      <c r="I146" s="2840"/>
      <c r="J146" s="2840"/>
      <c r="K146" s="2840"/>
      <c r="L146" s="2840"/>
      <c r="M146" s="2840"/>
      <c r="N146" s="2840"/>
      <c r="O146" s="2840"/>
      <c r="P146" s="2840"/>
      <c r="Q146" s="2840"/>
      <c r="R146" s="2840"/>
    </row>
    <row r="147" spans="2:18" ht="15" thickBot="1">
      <c r="B147" s="2844"/>
      <c r="C147" s="2855"/>
      <c r="D147" s="2905" t="s">
        <v>7003</v>
      </c>
      <c r="E147" s="2840"/>
      <c r="F147" s="2840"/>
      <c r="G147" s="2853"/>
      <c r="H147" s="2840"/>
      <c r="I147" s="2840"/>
      <c r="J147" s="2840"/>
      <c r="K147" s="2840"/>
      <c r="L147" s="2840"/>
      <c r="M147" s="2840"/>
      <c r="N147" s="2840"/>
      <c r="O147" s="2840"/>
      <c r="P147" s="2840"/>
      <c r="Q147" s="2840"/>
      <c r="R147" s="2840"/>
    </row>
    <row r="148" spans="2:18" ht="15" thickBot="1">
      <c r="B148" s="2844"/>
      <c r="C148" s="2855"/>
      <c r="D148" s="2906" t="s">
        <v>238</v>
      </c>
      <c r="E148" s="2895"/>
      <c r="F148" s="2895"/>
      <c r="G148" s="2874"/>
      <c r="H148" s="2840"/>
      <c r="I148" s="2840"/>
      <c r="J148" s="2840"/>
      <c r="K148" s="2840"/>
      <c r="L148" s="2840"/>
      <c r="M148" s="2840"/>
      <c r="N148" s="2840"/>
      <c r="O148" s="2840"/>
      <c r="P148" s="2840"/>
      <c r="Q148" s="2840"/>
      <c r="R148" s="2840"/>
    </row>
    <row r="149" spans="2:18" ht="16.5" thickBot="1">
      <c r="J149" s="2854" t="s">
        <v>6950</v>
      </c>
    </row>
    <row r="150" spans="2:18" ht="30.75" thickBot="1">
      <c r="B150" s="2844" t="s">
        <v>832</v>
      </c>
      <c r="C150" s="3237" t="s">
        <v>7004</v>
      </c>
      <c r="D150" s="3238"/>
      <c r="E150" s="3238"/>
      <c r="F150" s="3238"/>
      <c r="G150" s="3238"/>
      <c r="H150" s="3238"/>
      <c r="I150" s="3239"/>
      <c r="J150" s="2853" t="s">
        <v>54</v>
      </c>
      <c r="K150" s="2840"/>
      <c r="L150" s="2840"/>
      <c r="M150" s="2840"/>
      <c r="N150" s="2840"/>
      <c r="O150" s="2840"/>
      <c r="P150" s="2840"/>
      <c r="Q150" s="2840"/>
      <c r="R150" s="2840"/>
    </row>
    <row r="151" spans="2:18" ht="30.75" thickBot="1">
      <c r="B151" s="2844" t="s">
        <v>832</v>
      </c>
      <c r="C151" s="3240" t="s">
        <v>7005</v>
      </c>
      <c r="D151" s="3241"/>
      <c r="E151" s="3241"/>
      <c r="F151" s="3241"/>
      <c r="G151" s="3241"/>
      <c r="H151" s="3241"/>
      <c r="I151" s="3242"/>
      <c r="J151" s="2853" t="s">
        <v>52</v>
      </c>
      <c r="K151" s="2840"/>
      <c r="L151" s="2840"/>
      <c r="M151" s="2840"/>
      <c r="N151" s="2840"/>
      <c r="O151" s="2840"/>
      <c r="P151" s="2840"/>
      <c r="Q151" s="2840"/>
      <c r="R151" s="2840"/>
    </row>
    <row r="152" spans="2:18" ht="30.75" thickBot="1">
      <c r="B152" s="2844" t="s">
        <v>832</v>
      </c>
      <c r="C152" s="3240" t="s">
        <v>7006</v>
      </c>
      <c r="D152" s="3241"/>
      <c r="E152" s="3241"/>
      <c r="F152" s="3241"/>
      <c r="G152" s="3241"/>
      <c r="H152" s="3241"/>
      <c r="I152" s="3242"/>
      <c r="J152" s="2853" t="s">
        <v>52</v>
      </c>
      <c r="K152" s="2840"/>
      <c r="L152" s="2840"/>
      <c r="M152" s="2840"/>
      <c r="N152" s="2840"/>
      <c r="O152" s="2840"/>
      <c r="P152" s="2840"/>
      <c r="Q152" s="2840"/>
      <c r="R152" s="2840"/>
    </row>
    <row r="153" spans="2:18" ht="30.75" thickBot="1">
      <c r="B153" s="2844" t="s">
        <v>832</v>
      </c>
      <c r="C153" s="3243" t="s">
        <v>7007</v>
      </c>
      <c r="D153" s="3244"/>
      <c r="E153" s="3244"/>
      <c r="F153" s="3244"/>
      <c r="G153" s="3244"/>
      <c r="H153" s="3244"/>
      <c r="I153" s="3245"/>
      <c r="J153" s="2853" t="s">
        <v>52</v>
      </c>
      <c r="K153" s="2840"/>
      <c r="L153" s="2840"/>
      <c r="M153" s="2840"/>
      <c r="N153" s="2840"/>
      <c r="O153" s="2840"/>
      <c r="P153" s="2840"/>
      <c r="Q153" s="2840"/>
      <c r="R153" s="2840"/>
    </row>
    <row r="154" spans="2:18" s="2839" customFormat="1" ht="7.15" customHeight="1">
      <c r="B154" s="2838"/>
      <c r="C154" s="2907"/>
      <c r="D154" s="2896"/>
      <c r="E154" s="2896"/>
      <c r="F154" s="2896"/>
      <c r="G154" s="2896"/>
      <c r="H154" s="2896"/>
      <c r="I154" s="2896"/>
    </row>
    <row r="155" spans="2:18" s="2839" customFormat="1" ht="33">
      <c r="B155" s="2838" t="s">
        <v>832</v>
      </c>
      <c r="C155" s="3217" t="s">
        <v>7008</v>
      </c>
      <c r="D155" s="3217"/>
      <c r="E155" s="3217"/>
      <c r="F155" s="3217"/>
      <c r="G155" s="3217"/>
      <c r="H155" s="3217"/>
      <c r="I155" s="3217"/>
      <c r="J155" s="3217"/>
    </row>
    <row r="156" spans="2:18" s="2839" customFormat="1" ht="10.15" customHeight="1" thickBot="1">
      <c r="B156" s="2838"/>
      <c r="C156" s="2908"/>
      <c r="D156" s="2909"/>
      <c r="E156" s="2909"/>
      <c r="F156" s="2909"/>
      <c r="G156" s="2909"/>
      <c r="H156" s="2909"/>
      <c r="I156" s="2909"/>
      <c r="J156" s="2909"/>
    </row>
    <row r="157" spans="2:18" s="2914" customFormat="1" ht="39" thickBot="1">
      <c r="B157" s="2910"/>
      <c r="C157" s="2911" t="s">
        <v>7009</v>
      </c>
      <c r="D157" s="3257" t="s">
        <v>5451</v>
      </c>
      <c r="E157" s="3257"/>
      <c r="F157" s="3257"/>
      <c r="G157" s="3257"/>
      <c r="H157" s="3257"/>
      <c r="I157" s="2912" t="s">
        <v>7010</v>
      </c>
      <c r="J157" s="2912" t="s">
        <v>7011</v>
      </c>
      <c r="K157" s="2913"/>
      <c r="L157" s="2913"/>
      <c r="M157" s="2913"/>
      <c r="N157" s="2913"/>
      <c r="O157" s="2913"/>
      <c r="P157" s="2913"/>
      <c r="Q157" s="2913"/>
      <c r="R157" s="2913"/>
    </row>
    <row r="158" spans="2:18">
      <c r="C158" s="2915">
        <v>602</v>
      </c>
      <c r="D158" s="3258" t="s">
        <v>7012</v>
      </c>
      <c r="E158" s="3258"/>
      <c r="F158" s="3258"/>
      <c r="G158" s="3258"/>
      <c r="H158" s="3258"/>
      <c r="I158" s="2916"/>
      <c r="J158" s="2916"/>
    </row>
    <row r="159" spans="2:18" ht="16.149999999999999" customHeight="1">
      <c r="C159" s="2917">
        <v>662</v>
      </c>
      <c r="D159" s="3266" t="s">
        <v>7013</v>
      </c>
      <c r="E159" s="3266"/>
      <c r="F159" s="3266"/>
      <c r="G159" s="3266"/>
      <c r="H159" s="3266"/>
      <c r="I159" s="2918"/>
      <c r="J159" s="2918"/>
    </row>
    <row r="160" spans="2:18">
      <c r="C160" s="2915">
        <v>611</v>
      </c>
      <c r="D160" s="3258" t="s">
        <v>7014</v>
      </c>
      <c r="E160" s="3258"/>
      <c r="F160" s="3258"/>
      <c r="G160" s="3258"/>
      <c r="H160" s="3258"/>
      <c r="I160" s="2916"/>
      <c r="J160" s="2916"/>
    </row>
    <row r="161" spans="2:10">
      <c r="C161" s="2917">
        <v>601</v>
      </c>
      <c r="D161" s="3266" t="s">
        <v>401</v>
      </c>
      <c r="E161" s="3266"/>
      <c r="F161" s="3266"/>
      <c r="G161" s="3266"/>
      <c r="H161" s="3266"/>
      <c r="I161" s="2918" t="s">
        <v>52</v>
      </c>
      <c r="J161" s="2918" t="s">
        <v>52</v>
      </c>
    </row>
    <row r="162" spans="2:10">
      <c r="C162" s="2915">
        <v>635</v>
      </c>
      <c r="D162" s="3258" t="s">
        <v>7015</v>
      </c>
      <c r="E162" s="3258"/>
      <c r="F162" s="3258"/>
      <c r="G162" s="3258"/>
      <c r="H162" s="3258"/>
      <c r="I162" s="2916"/>
      <c r="J162" s="2916"/>
    </row>
    <row r="163" spans="2:10">
      <c r="C163" s="2917">
        <v>653</v>
      </c>
      <c r="D163" s="3266" t="s">
        <v>406</v>
      </c>
      <c r="E163" s="3266"/>
      <c r="F163" s="3266"/>
      <c r="G163" s="3266"/>
      <c r="H163" s="3266"/>
      <c r="I163" s="2918"/>
      <c r="J163" s="2918"/>
    </row>
    <row r="164" spans="2:10">
      <c r="C164" s="2915">
        <v>629</v>
      </c>
      <c r="D164" s="3258" t="s">
        <v>7016</v>
      </c>
      <c r="E164" s="3258"/>
      <c r="F164" s="3258"/>
      <c r="G164" s="3258"/>
      <c r="H164" s="3258"/>
      <c r="I164" s="2916"/>
      <c r="J164" s="2916"/>
    </row>
    <row r="165" spans="2:10">
      <c r="C165" s="2917">
        <v>621</v>
      </c>
      <c r="D165" s="3266" t="s">
        <v>404</v>
      </c>
      <c r="E165" s="3266"/>
      <c r="F165" s="3266"/>
      <c r="G165" s="3266"/>
      <c r="H165" s="3266"/>
      <c r="I165" s="2918"/>
      <c r="J165" s="2918"/>
    </row>
    <row r="166" spans="2:10">
      <c r="C166" s="2915">
        <v>654</v>
      </c>
      <c r="D166" s="3258" t="s">
        <v>407</v>
      </c>
      <c r="E166" s="3258"/>
      <c r="F166" s="3258"/>
      <c r="G166" s="3258"/>
      <c r="H166" s="3258"/>
      <c r="I166" s="2916"/>
      <c r="J166" s="2916"/>
    </row>
    <row r="167" spans="2:10">
      <c r="C167" s="2917">
        <v>655</v>
      </c>
      <c r="D167" s="3266" t="s">
        <v>7017</v>
      </c>
      <c r="E167" s="3266"/>
      <c r="F167" s="3266"/>
      <c r="G167" s="3266"/>
      <c r="H167" s="3266"/>
      <c r="I167" s="2918"/>
      <c r="J167" s="2918"/>
    </row>
    <row r="168" spans="2:10">
      <c r="C168" s="2915">
        <v>641</v>
      </c>
      <c r="D168" s="3258" t="s">
        <v>7018</v>
      </c>
      <c r="E168" s="3258"/>
      <c r="F168" s="3258"/>
      <c r="G168" s="3258"/>
      <c r="H168" s="3258"/>
      <c r="I168" s="2916"/>
      <c r="J168" s="2916"/>
    </row>
    <row r="169" spans="2:10">
      <c r="C169" s="2917">
        <v>632</v>
      </c>
      <c r="D169" s="3266" t="s">
        <v>7019</v>
      </c>
      <c r="E169" s="3266"/>
      <c r="F169" s="3266"/>
      <c r="G169" s="3266"/>
      <c r="H169" s="3266"/>
      <c r="I169" s="2918"/>
      <c r="J169" s="2918"/>
    </row>
    <row r="170" spans="2:10">
      <c r="C170" s="2915">
        <v>634</v>
      </c>
      <c r="D170" s="3258" t="s">
        <v>7020</v>
      </c>
      <c r="E170" s="3258"/>
      <c r="F170" s="3258"/>
      <c r="G170" s="3258"/>
      <c r="H170" s="3258"/>
      <c r="I170" s="2916"/>
      <c r="J170" s="2916"/>
    </row>
    <row r="171" spans="2:10">
      <c r="C171" s="2917">
        <v>656</v>
      </c>
      <c r="D171" s="3266" t="s">
        <v>7021</v>
      </c>
      <c r="E171" s="3266"/>
      <c r="F171" s="3266"/>
      <c r="G171" s="3266"/>
      <c r="H171" s="3266"/>
      <c r="I171" s="2918"/>
      <c r="J171" s="2918"/>
    </row>
    <row r="172" spans="2:10">
      <c r="C172" s="2915">
        <v>633</v>
      </c>
      <c r="D172" s="2919" t="s">
        <v>7022</v>
      </c>
      <c r="E172" s="2920"/>
      <c r="F172" s="2920"/>
      <c r="G172" s="2920"/>
      <c r="H172" s="2920"/>
      <c r="I172" s="2916"/>
      <c r="J172" s="2916"/>
    </row>
    <row r="173" spans="2:10">
      <c r="C173" s="2917">
        <v>651</v>
      </c>
      <c r="D173" s="3266" t="s">
        <v>7023</v>
      </c>
      <c r="E173" s="3266"/>
      <c r="F173" s="3266"/>
      <c r="G173" s="3266"/>
      <c r="H173" s="3266"/>
      <c r="I173" s="2918"/>
      <c r="J173" s="2918"/>
    </row>
    <row r="174" spans="2:10" ht="16.149999999999999" customHeight="1" thickBot="1">
      <c r="C174" s="2921">
        <v>661</v>
      </c>
      <c r="D174" s="3278" t="s">
        <v>413</v>
      </c>
      <c r="E174" s="3278"/>
      <c r="F174" s="3278"/>
      <c r="G174" s="3278"/>
      <c r="H174" s="3278"/>
      <c r="I174" s="2884" t="s">
        <v>52</v>
      </c>
      <c r="J174" s="2884" t="s">
        <v>52</v>
      </c>
    </row>
    <row r="175" spans="2:10" ht="7.9" customHeight="1"/>
    <row r="176" spans="2:10" ht="33.75" thickBot="1">
      <c r="B176" s="2838" t="s">
        <v>832</v>
      </c>
      <c r="C176" s="3279" t="s">
        <v>7024</v>
      </c>
      <c r="D176" s="3279"/>
      <c r="E176" s="3279"/>
      <c r="F176" s="3279"/>
      <c r="G176" s="3279"/>
      <c r="H176" s="3279"/>
      <c r="I176" s="3279"/>
      <c r="J176" s="3279"/>
    </row>
    <row r="177" spans="2:18" s="2925" customFormat="1" ht="16.149999999999999" customHeight="1" thickBot="1">
      <c r="B177" s="2922"/>
      <c r="C177" s="2923"/>
      <c r="D177" s="3267" t="s">
        <v>7025</v>
      </c>
      <c r="E177" s="3268"/>
      <c r="F177" s="3280">
        <v>44095</v>
      </c>
      <c r="G177" s="3281"/>
      <c r="H177" s="2924"/>
      <c r="I177" s="2924"/>
      <c r="J177" s="2924"/>
      <c r="K177" s="2924" t="s">
        <v>7026</v>
      </c>
      <c r="L177" s="2924"/>
      <c r="M177" s="2924"/>
      <c r="N177" s="2924"/>
      <c r="O177" s="2924"/>
      <c r="P177" s="2924"/>
      <c r="Q177" s="2924"/>
      <c r="R177" s="2924"/>
    </row>
    <row r="178" spans="2:18" s="2925" customFormat="1" ht="16.149999999999999" customHeight="1" thickBot="1">
      <c r="B178" s="2922"/>
      <c r="C178" s="2926"/>
      <c r="D178" s="3267" t="s">
        <v>7027</v>
      </c>
      <c r="E178" s="3268"/>
      <c r="F178" s="3269">
        <v>800</v>
      </c>
      <c r="G178" s="3270"/>
      <c r="H178" s="2924"/>
      <c r="I178" s="2924"/>
      <c r="J178" s="2924"/>
      <c r="K178" s="2924" t="s">
        <v>7026</v>
      </c>
      <c r="L178" s="2924"/>
      <c r="M178" s="2924"/>
      <c r="N178" s="2924"/>
      <c r="O178" s="2924"/>
      <c r="P178" s="2924"/>
      <c r="Q178" s="2924"/>
      <c r="R178" s="2924"/>
    </row>
    <row r="179" spans="2:18" ht="8.4499999999999993" customHeight="1"/>
    <row r="180" spans="2:18" s="2925" customFormat="1" ht="33">
      <c r="B180" s="2922" t="s">
        <v>832</v>
      </c>
      <c r="C180" s="2926"/>
      <c r="D180" s="3271" t="s">
        <v>7028</v>
      </c>
      <c r="E180" s="3271"/>
      <c r="F180" s="3271"/>
      <c r="G180" s="3271"/>
      <c r="H180" s="3271"/>
      <c r="I180" s="3271"/>
      <c r="J180" s="3271"/>
      <c r="K180" s="2924"/>
      <c r="L180" s="2924"/>
      <c r="M180" s="2924"/>
      <c r="N180" s="2924"/>
      <c r="O180" s="2924"/>
      <c r="P180" s="2924"/>
      <c r="Q180" s="2924"/>
      <c r="R180" s="2924"/>
    </row>
    <row r="181" spans="2:18" ht="16.5" thickBot="1">
      <c r="J181" s="2854" t="s">
        <v>6950</v>
      </c>
    </row>
    <row r="182" spans="2:18" ht="16.5" thickBot="1">
      <c r="B182" s="2844" t="s">
        <v>833</v>
      </c>
      <c r="C182" s="3272" t="s">
        <v>7029</v>
      </c>
      <c r="D182" s="3273"/>
      <c r="E182" s="3273"/>
      <c r="F182" s="3273"/>
      <c r="G182" s="3273"/>
      <c r="H182" s="3273"/>
      <c r="I182" s="3274"/>
      <c r="J182" s="2865" t="s">
        <v>52</v>
      </c>
      <c r="K182" s="2840"/>
    </row>
    <row r="183" spans="2:18" ht="59.25" thickBot="1">
      <c r="B183" s="2844" t="s">
        <v>831</v>
      </c>
      <c r="C183" s="3275" t="s">
        <v>7030</v>
      </c>
      <c r="D183" s="3276"/>
      <c r="E183" s="3276"/>
      <c r="F183" s="3276"/>
      <c r="G183" s="3276"/>
      <c r="H183" s="3276"/>
      <c r="I183" s="3277"/>
      <c r="J183" s="2866" t="s">
        <v>52</v>
      </c>
      <c r="K183" s="2840"/>
    </row>
    <row r="184" spans="2:18" ht="16.5" thickBot="1">
      <c r="B184" s="2844" t="s">
        <v>833</v>
      </c>
      <c r="C184" s="3275" t="s">
        <v>7031</v>
      </c>
      <c r="D184" s="3276"/>
      <c r="E184" s="3276"/>
      <c r="F184" s="3276"/>
      <c r="G184" s="3276"/>
      <c r="H184" s="3276"/>
      <c r="I184" s="3277"/>
      <c r="J184" s="2865" t="s">
        <v>54</v>
      </c>
      <c r="K184" s="2840"/>
    </row>
    <row r="185" spans="2:18" ht="45" thickBot="1">
      <c r="B185" s="2844" t="s">
        <v>828</v>
      </c>
      <c r="C185" s="3275" t="s">
        <v>7032</v>
      </c>
      <c r="D185" s="3276"/>
      <c r="E185" s="3276"/>
      <c r="F185" s="3276"/>
      <c r="G185" s="3276"/>
      <c r="H185" s="3276"/>
      <c r="I185" s="3277"/>
      <c r="J185" s="2866"/>
      <c r="K185" s="2840"/>
    </row>
    <row r="186" spans="2:18" ht="45" thickBot="1">
      <c r="B186" s="2844" t="s">
        <v>828</v>
      </c>
      <c r="C186" s="3275" t="s">
        <v>7033</v>
      </c>
      <c r="D186" s="3276"/>
      <c r="E186" s="3276"/>
      <c r="F186" s="3276"/>
      <c r="G186" s="3276"/>
      <c r="H186" s="3276"/>
      <c r="I186" s="3277"/>
      <c r="J186" s="2927">
        <f>+F306</f>
        <v>188</v>
      </c>
      <c r="K186" s="2840"/>
    </row>
    <row r="187" spans="2:18" ht="45" thickBot="1">
      <c r="B187" s="2844" t="s">
        <v>828</v>
      </c>
      <c r="C187" s="3288" t="s">
        <v>7034</v>
      </c>
      <c r="D187" s="3289"/>
      <c r="E187" s="3289"/>
      <c r="F187" s="3289"/>
      <c r="G187" s="3289"/>
      <c r="H187" s="3289"/>
      <c r="I187" s="3290"/>
      <c r="J187" s="2866" t="s">
        <v>52</v>
      </c>
      <c r="K187" s="2840"/>
    </row>
    <row r="188" spans="2:18" ht="12.6" customHeight="1">
      <c r="B188" s="2844"/>
      <c r="C188" s="2928"/>
      <c r="D188" s="2929"/>
      <c r="E188" s="2929"/>
      <c r="F188" s="2929"/>
      <c r="G188" s="2929"/>
      <c r="H188" s="2929"/>
      <c r="I188" s="2929"/>
      <c r="K188" s="2840"/>
    </row>
    <row r="189" spans="2:18" ht="16.5" thickBot="1">
      <c r="C189" s="2849" t="s">
        <v>2118</v>
      </c>
    </row>
    <row r="190" spans="2:18" ht="33.75" thickBot="1">
      <c r="B190" s="2838" t="s">
        <v>832</v>
      </c>
      <c r="C190" s="3291" t="s">
        <v>7035</v>
      </c>
      <c r="D190" s="3291"/>
      <c r="E190" s="3291"/>
      <c r="F190" s="3291"/>
      <c r="G190" s="3291"/>
      <c r="H190" s="3291"/>
      <c r="I190" s="3292"/>
      <c r="J190" s="2865" t="s">
        <v>52</v>
      </c>
      <c r="K190" s="2840"/>
    </row>
    <row r="191" spans="2:18" ht="7.9" customHeight="1">
      <c r="C191" s="2842"/>
      <c r="K191" s="2840"/>
    </row>
    <row r="192" spans="2:18" ht="33">
      <c r="B192" s="2838" t="s">
        <v>832</v>
      </c>
      <c r="C192" s="3217" t="s">
        <v>7036</v>
      </c>
      <c r="D192" s="3217"/>
      <c r="E192" s="3217"/>
      <c r="F192" s="3217"/>
      <c r="G192" s="3217"/>
      <c r="H192" s="3217"/>
      <c r="I192" s="3217"/>
      <c r="J192" s="3217"/>
    </row>
    <row r="193" spans="2:18" ht="9" customHeight="1" thickBot="1">
      <c r="C193" s="2908"/>
      <c r="D193" s="2909"/>
      <c r="E193" s="2909"/>
      <c r="F193" s="2909"/>
      <c r="G193" s="2909"/>
      <c r="H193" s="2909"/>
      <c r="I193" s="2909"/>
      <c r="J193" s="2909"/>
    </row>
    <row r="194" spans="2:18" ht="15.6" customHeight="1" thickBot="1">
      <c r="C194" s="2855"/>
      <c r="D194" s="3254" t="s">
        <v>1921</v>
      </c>
      <c r="E194" s="3255"/>
      <c r="F194" s="3255"/>
      <c r="G194" s="3255"/>
      <c r="H194" s="3255"/>
      <c r="I194" s="3255"/>
      <c r="J194" s="2890" t="s">
        <v>6950</v>
      </c>
    </row>
    <row r="195" spans="2:18" ht="44.25">
      <c r="B195" s="2844" t="s">
        <v>828</v>
      </c>
      <c r="C195" s="2855"/>
      <c r="D195" s="3282" t="s">
        <v>7037</v>
      </c>
      <c r="E195" s="3283"/>
      <c r="F195" s="3283"/>
      <c r="G195" s="3283"/>
      <c r="H195" s="3283"/>
      <c r="I195" s="3284"/>
      <c r="J195" s="2930" t="s">
        <v>52</v>
      </c>
      <c r="K195" s="2840"/>
    </row>
    <row r="196" spans="2:18" ht="30">
      <c r="B196" s="2844" t="s">
        <v>832</v>
      </c>
      <c r="C196" s="2855"/>
      <c r="D196" s="3285" t="s">
        <v>7038</v>
      </c>
      <c r="E196" s="3286"/>
      <c r="F196" s="3286"/>
      <c r="G196" s="3286"/>
      <c r="H196" s="3286"/>
      <c r="I196" s="3287"/>
      <c r="J196" s="2931"/>
      <c r="K196" s="2840"/>
    </row>
    <row r="197" spans="2:18" ht="16.149999999999999" customHeight="1">
      <c r="B197" s="2844" t="s">
        <v>833</v>
      </c>
      <c r="C197" s="2855"/>
      <c r="D197" s="3282" t="s">
        <v>7039</v>
      </c>
      <c r="E197" s="3283"/>
      <c r="F197" s="3283"/>
      <c r="G197" s="3283"/>
      <c r="H197" s="3283"/>
      <c r="I197" s="3284"/>
      <c r="J197" s="2932"/>
      <c r="K197" s="2840"/>
    </row>
    <row r="198" spans="2:18" ht="30">
      <c r="B198" s="2844" t="s">
        <v>832</v>
      </c>
      <c r="C198" s="2855"/>
      <c r="D198" s="3285" t="s">
        <v>7040</v>
      </c>
      <c r="E198" s="3286"/>
      <c r="F198" s="3286"/>
      <c r="G198" s="3286"/>
      <c r="H198" s="3286"/>
      <c r="I198" s="3287"/>
      <c r="J198" s="2931"/>
      <c r="K198" s="2840"/>
    </row>
    <row r="199" spans="2:18" ht="30">
      <c r="B199" s="2844" t="s">
        <v>832</v>
      </c>
      <c r="C199" s="2855"/>
      <c r="D199" s="3282" t="s">
        <v>7041</v>
      </c>
      <c r="E199" s="3283"/>
      <c r="F199" s="3283"/>
      <c r="G199" s="3283"/>
      <c r="H199" s="3283"/>
      <c r="I199" s="3284"/>
      <c r="J199" s="2932"/>
      <c r="K199" s="2840"/>
    </row>
    <row r="200" spans="2:18">
      <c r="B200" s="2844" t="s">
        <v>833</v>
      </c>
      <c r="C200" s="2855"/>
      <c r="D200" s="3285" t="s">
        <v>7042</v>
      </c>
      <c r="E200" s="3286"/>
      <c r="F200" s="3286"/>
      <c r="G200" s="3286"/>
      <c r="H200" s="3286"/>
      <c r="I200" s="3287"/>
      <c r="J200" s="2931"/>
      <c r="K200" s="2840"/>
    </row>
    <row r="201" spans="2:18">
      <c r="B201" s="2844" t="s">
        <v>833</v>
      </c>
      <c r="C201" s="2855"/>
      <c r="D201" s="3282" t="s">
        <v>7043</v>
      </c>
      <c r="E201" s="3283"/>
      <c r="F201" s="3283"/>
      <c r="G201" s="3283"/>
      <c r="H201" s="3283"/>
      <c r="I201" s="3284"/>
      <c r="J201" s="2932"/>
      <c r="K201" s="2840"/>
    </row>
    <row r="202" spans="2:18" ht="16.5" thickBot="1">
      <c r="B202" s="2844" t="s">
        <v>833</v>
      </c>
      <c r="C202" s="2855"/>
      <c r="D202" s="3299" t="s">
        <v>7044</v>
      </c>
      <c r="E202" s="3300"/>
      <c r="F202" s="3300"/>
      <c r="G202" s="3300"/>
      <c r="H202" s="3300"/>
      <c r="I202" s="3301"/>
      <c r="J202" s="2933"/>
      <c r="K202" s="2840"/>
    </row>
    <row r="203" spans="2:18" ht="16.5" thickBot="1">
      <c r="B203" s="2844"/>
      <c r="C203" s="2855"/>
      <c r="D203" s="2934"/>
      <c r="E203" s="2934"/>
      <c r="F203" s="2934"/>
      <c r="G203" s="2934"/>
      <c r="H203" s="2934"/>
      <c r="I203" s="2934"/>
      <c r="K203" s="2840"/>
    </row>
    <row r="204" spans="2:18" ht="16.5" thickBot="1">
      <c r="J204" s="2877" t="s">
        <v>6950</v>
      </c>
    </row>
    <row r="205" spans="2:18" ht="30">
      <c r="B205" s="2844" t="s">
        <v>832</v>
      </c>
      <c r="C205" s="3237" t="s">
        <v>7045</v>
      </c>
      <c r="D205" s="3238"/>
      <c r="E205" s="3238"/>
      <c r="F205" s="3238"/>
      <c r="G205" s="3238"/>
      <c r="H205" s="3238"/>
      <c r="I205" s="3238"/>
      <c r="J205" s="2935" t="s">
        <v>52</v>
      </c>
      <c r="K205" s="2840"/>
      <c r="L205" s="2840"/>
      <c r="M205" s="2840"/>
      <c r="N205" s="2840"/>
      <c r="O205" s="2840"/>
      <c r="P205" s="2840"/>
      <c r="Q205" s="2840"/>
      <c r="R205" s="2840"/>
    </row>
    <row r="206" spans="2:18" ht="30">
      <c r="B206" s="2844" t="s">
        <v>832</v>
      </c>
      <c r="C206" s="3240" t="s">
        <v>7046</v>
      </c>
      <c r="D206" s="3241"/>
      <c r="E206" s="3241"/>
      <c r="F206" s="3241"/>
      <c r="G206" s="3241"/>
      <c r="H206" s="3241"/>
      <c r="I206" s="3241"/>
      <c r="J206" s="2936" t="s">
        <v>52</v>
      </c>
      <c r="K206" s="2840"/>
      <c r="L206" s="2840"/>
      <c r="M206" s="2840"/>
      <c r="N206" s="2840"/>
      <c r="O206" s="2840"/>
      <c r="P206" s="2840"/>
      <c r="Q206" s="2840"/>
      <c r="R206" s="2840"/>
    </row>
    <row r="207" spans="2:18" ht="30">
      <c r="B207" s="2844" t="s">
        <v>832</v>
      </c>
      <c r="C207" s="3240" t="s">
        <v>7047</v>
      </c>
      <c r="D207" s="3241"/>
      <c r="E207" s="3241"/>
      <c r="F207" s="3241"/>
      <c r="G207" s="3241"/>
      <c r="H207" s="3241"/>
      <c r="I207" s="3241"/>
      <c r="J207" s="2937" t="s">
        <v>52</v>
      </c>
      <c r="K207" s="2840"/>
      <c r="L207" s="2840"/>
      <c r="M207" s="2840"/>
      <c r="N207" s="2840"/>
      <c r="O207" s="2840"/>
      <c r="P207" s="2840"/>
      <c r="Q207" s="2840"/>
      <c r="R207" s="2840"/>
    </row>
    <row r="208" spans="2:18" ht="30.75" thickBot="1">
      <c r="B208" s="2844" t="s">
        <v>832</v>
      </c>
      <c r="C208" s="3243" t="s">
        <v>7048</v>
      </c>
      <c r="D208" s="3244"/>
      <c r="E208" s="3244"/>
      <c r="F208" s="3244"/>
      <c r="G208" s="3244"/>
      <c r="H208" s="3244"/>
      <c r="I208" s="3244"/>
      <c r="J208" s="2938" t="s">
        <v>54</v>
      </c>
      <c r="K208" s="2840"/>
      <c r="L208" s="2840"/>
      <c r="M208" s="2840"/>
      <c r="N208" s="2840"/>
      <c r="O208" s="2840"/>
      <c r="P208" s="2840"/>
      <c r="Q208" s="2840"/>
      <c r="R208" s="2840"/>
    </row>
    <row r="209" spans="2:18" ht="8.4499999999999993" customHeight="1"/>
    <row r="210" spans="2:18" ht="33">
      <c r="B210" s="2838" t="s">
        <v>832</v>
      </c>
      <c r="C210" s="3279" t="s">
        <v>7049</v>
      </c>
      <c r="D210" s="3279"/>
      <c r="E210" s="3279"/>
      <c r="F210" s="3279"/>
      <c r="G210" s="3279"/>
      <c r="H210" s="3279"/>
      <c r="I210" s="3279"/>
      <c r="J210" s="3279"/>
    </row>
    <row r="211" spans="2:18" ht="7.9" customHeight="1" thickBot="1">
      <c r="C211" s="2907"/>
      <c r="D211" s="2896"/>
      <c r="E211" s="2896"/>
      <c r="F211" s="2896"/>
      <c r="G211" s="2896"/>
      <c r="H211" s="2896"/>
      <c r="I211" s="2896"/>
      <c r="J211" s="2896"/>
    </row>
    <row r="212" spans="2:18" ht="15" customHeight="1" thickBot="1">
      <c r="C212" s="2855"/>
      <c r="D212" s="3293" t="s">
        <v>7050</v>
      </c>
      <c r="E212" s="3294"/>
      <c r="F212" s="3294"/>
      <c r="G212" s="3294"/>
      <c r="H212" s="2939"/>
      <c r="I212" s="2940"/>
      <c r="J212" s="2941" t="s">
        <v>6950</v>
      </c>
    </row>
    <row r="213" spans="2:18" ht="14.25">
      <c r="B213" s="2844"/>
      <c r="C213" s="2855"/>
      <c r="D213" s="2942" t="s">
        <v>7051</v>
      </c>
      <c r="E213" s="2943"/>
      <c r="F213" s="2943"/>
      <c r="G213" s="2944"/>
      <c r="H213" s="2944"/>
      <c r="I213" s="2944"/>
      <c r="J213" s="2945"/>
      <c r="K213" s="2840"/>
      <c r="L213" s="2840"/>
      <c r="M213" s="2840"/>
      <c r="N213" s="2840"/>
      <c r="O213" s="2840"/>
      <c r="P213" s="2840"/>
      <c r="Q213" s="2840"/>
      <c r="R213" s="2840"/>
    </row>
    <row r="214" spans="2:18" ht="14.25">
      <c r="B214" s="2844"/>
      <c r="C214" s="2855"/>
      <c r="D214" s="2946" t="s">
        <v>7052</v>
      </c>
      <c r="E214" s="2947"/>
      <c r="F214" s="2947"/>
      <c r="G214" s="2840"/>
      <c r="H214" s="2840"/>
      <c r="I214" s="2840"/>
      <c r="J214" s="2948"/>
      <c r="K214" s="2840"/>
      <c r="L214" s="2840"/>
      <c r="M214" s="2840"/>
      <c r="N214" s="2840"/>
      <c r="O214" s="2840"/>
      <c r="P214" s="2840"/>
      <c r="Q214" s="2840"/>
      <c r="R214" s="2840"/>
    </row>
    <row r="215" spans="2:18" ht="14.25">
      <c r="B215" s="2844"/>
      <c r="C215" s="2855"/>
      <c r="D215" s="2942" t="s">
        <v>7053</v>
      </c>
      <c r="E215" s="2943"/>
      <c r="F215" s="2943"/>
      <c r="G215" s="2944"/>
      <c r="H215" s="2944"/>
      <c r="I215" s="2944"/>
      <c r="J215" s="2945"/>
      <c r="K215" s="2840"/>
      <c r="L215" s="2840"/>
      <c r="M215" s="2840"/>
      <c r="N215" s="2840"/>
      <c r="O215" s="2840"/>
      <c r="P215" s="2840"/>
      <c r="Q215" s="2840"/>
      <c r="R215" s="2840"/>
    </row>
    <row r="216" spans="2:18" ht="15" thickBot="1">
      <c r="B216" s="2844"/>
      <c r="C216" s="2855"/>
      <c r="D216" s="2949" t="s">
        <v>7054</v>
      </c>
      <c r="E216" s="2950"/>
      <c r="F216" s="2950"/>
      <c r="G216" s="2895"/>
      <c r="H216" s="2895"/>
      <c r="I216" s="2895"/>
      <c r="J216" s="2951"/>
      <c r="K216" s="2840"/>
      <c r="L216" s="2840"/>
      <c r="M216" s="2840"/>
      <c r="N216" s="2840"/>
      <c r="O216" s="2840"/>
      <c r="P216" s="2840"/>
      <c r="Q216" s="2840"/>
      <c r="R216" s="2840"/>
    </row>
    <row r="218" spans="2:18">
      <c r="C218" s="2849" t="s">
        <v>7055</v>
      </c>
    </row>
    <row r="219" spans="2:18" ht="5.45" customHeight="1" thickBot="1">
      <c r="C219" s="2849"/>
    </row>
    <row r="220" spans="2:18" ht="16.5" thickBot="1">
      <c r="C220" s="2849"/>
      <c r="D220" s="3295" t="s">
        <v>7056</v>
      </c>
      <c r="E220" s="3296"/>
      <c r="F220" s="3296"/>
      <c r="G220" s="3296"/>
      <c r="H220" s="3296"/>
      <c r="I220" s="3296"/>
      <c r="J220" s="2940" t="s">
        <v>6950</v>
      </c>
    </row>
    <row r="221" spans="2:18" ht="14.25">
      <c r="B221" s="2844"/>
      <c r="C221" s="2855"/>
      <c r="D221" s="2952" t="s">
        <v>7057</v>
      </c>
      <c r="E221" s="2944"/>
      <c r="F221" s="2944"/>
      <c r="G221" s="2944"/>
      <c r="H221" s="2944"/>
      <c r="I221" s="2944"/>
      <c r="J221" s="2953" t="s">
        <v>52</v>
      </c>
      <c r="K221" s="2840"/>
      <c r="L221" s="2840"/>
      <c r="M221" s="2840"/>
      <c r="N221" s="2840"/>
      <c r="O221" s="2840"/>
      <c r="P221" s="2840"/>
      <c r="Q221" s="2840"/>
      <c r="R221" s="2840"/>
    </row>
    <row r="222" spans="2:18" ht="14.25">
      <c r="B222" s="2844"/>
      <c r="C222" s="2855"/>
      <c r="D222" s="2954" t="s">
        <v>7058</v>
      </c>
      <c r="E222" s="2840"/>
      <c r="F222" s="2840"/>
      <c r="G222" s="2840"/>
      <c r="H222" s="2840"/>
      <c r="I222" s="2840"/>
      <c r="J222" s="2948" t="s">
        <v>52</v>
      </c>
      <c r="K222" s="2840"/>
      <c r="L222" s="2840"/>
      <c r="M222" s="2840"/>
      <c r="N222" s="2840"/>
      <c r="O222" s="2840"/>
      <c r="P222" s="2840"/>
      <c r="Q222" s="2840"/>
      <c r="R222" s="2840"/>
    </row>
    <row r="223" spans="2:18" ht="14.25">
      <c r="B223" s="2844"/>
      <c r="C223" s="2855"/>
      <c r="D223" s="2952" t="s">
        <v>7059</v>
      </c>
      <c r="E223" s="2944"/>
      <c r="F223" s="2944"/>
      <c r="G223" s="2944"/>
      <c r="H223" s="2944"/>
      <c r="I223" s="2944"/>
      <c r="J223" s="2945" t="s">
        <v>52</v>
      </c>
      <c r="K223" s="2840"/>
      <c r="L223" s="2840"/>
      <c r="M223" s="2840"/>
      <c r="N223" s="2840"/>
      <c r="O223" s="2840"/>
      <c r="P223" s="2840"/>
      <c r="Q223" s="2840"/>
      <c r="R223" s="2840"/>
    </row>
    <row r="224" spans="2:18" ht="14.25">
      <c r="B224" s="2844"/>
      <c r="C224" s="2855"/>
      <c r="D224" s="2954" t="s">
        <v>4291</v>
      </c>
      <c r="E224" s="2840"/>
      <c r="F224" s="2840"/>
      <c r="G224" s="2840"/>
      <c r="H224" s="2840"/>
      <c r="I224" s="2840"/>
      <c r="J224" s="2948"/>
      <c r="K224" s="2840"/>
      <c r="L224" s="2840"/>
      <c r="M224" s="2840"/>
      <c r="N224" s="2840"/>
      <c r="O224" s="2840"/>
      <c r="P224" s="2840"/>
      <c r="Q224" s="2840"/>
      <c r="R224" s="2840"/>
    </row>
    <row r="225" spans="2:18" ht="15" thickBot="1">
      <c r="B225" s="2844"/>
      <c r="C225" s="2855"/>
      <c r="D225" s="2955" t="s">
        <v>238</v>
      </c>
      <c r="E225" s="2956"/>
      <c r="F225" s="2956"/>
      <c r="G225" s="2956"/>
      <c r="H225" s="2956"/>
      <c r="I225" s="2956"/>
      <c r="J225" s="2957"/>
      <c r="K225" s="2840"/>
      <c r="L225" s="2840"/>
      <c r="M225" s="2840"/>
      <c r="N225" s="2840"/>
      <c r="O225" s="2840"/>
      <c r="P225" s="2840"/>
      <c r="Q225" s="2840"/>
      <c r="R225" s="2840"/>
    </row>
    <row r="226" spans="2:18" ht="16.5" thickBot="1">
      <c r="C226" s="2855"/>
      <c r="K226" s="2840"/>
    </row>
    <row r="227" spans="2:18" ht="16.5" thickBot="1">
      <c r="C227" s="3295" t="s">
        <v>7060</v>
      </c>
      <c r="D227" s="3296"/>
      <c r="E227" s="3296"/>
      <c r="F227" s="3296"/>
      <c r="G227" s="3296"/>
      <c r="H227" s="3296"/>
      <c r="I227" s="3296"/>
      <c r="J227" s="2890" t="s">
        <v>6950</v>
      </c>
    </row>
    <row r="228" spans="2:18" ht="30">
      <c r="B228" s="2844" t="s">
        <v>832</v>
      </c>
      <c r="C228" s="3297" t="s">
        <v>7061</v>
      </c>
      <c r="D228" s="3298"/>
      <c r="E228" s="3298"/>
      <c r="F228" s="3298"/>
      <c r="G228" s="3298"/>
      <c r="H228" s="3298"/>
      <c r="I228" s="3298"/>
      <c r="J228" s="2958" t="s">
        <v>54</v>
      </c>
      <c r="K228" s="2840"/>
      <c r="L228" s="2840"/>
      <c r="M228" s="2840"/>
      <c r="N228" s="2840"/>
      <c r="O228" s="2840"/>
      <c r="P228" s="2840"/>
      <c r="Q228" s="2840"/>
      <c r="R228" s="2840"/>
    </row>
    <row r="229" spans="2:18" ht="30">
      <c r="B229" s="2844" t="s">
        <v>832</v>
      </c>
      <c r="C229" s="3240" t="s">
        <v>7062</v>
      </c>
      <c r="D229" s="3241"/>
      <c r="E229" s="3241"/>
      <c r="F229" s="3241"/>
      <c r="G229" s="3241"/>
      <c r="H229" s="3241"/>
      <c r="I229" s="3241"/>
      <c r="J229" s="2959" t="s">
        <v>52</v>
      </c>
      <c r="K229" s="2840"/>
      <c r="L229" s="2840"/>
      <c r="M229" s="2840"/>
      <c r="N229" s="2840"/>
      <c r="O229" s="2840"/>
      <c r="P229" s="2840"/>
      <c r="Q229" s="2840"/>
      <c r="R229" s="2840"/>
    </row>
    <row r="230" spans="2:18" ht="16.5" thickBot="1">
      <c r="B230" s="2844" t="s">
        <v>833</v>
      </c>
      <c r="C230" s="3304" t="s">
        <v>7063</v>
      </c>
      <c r="D230" s="3305"/>
      <c r="E230" s="3305"/>
      <c r="F230" s="3305"/>
      <c r="G230" s="3305"/>
      <c r="H230" s="3305"/>
      <c r="I230" s="3305"/>
      <c r="J230" s="2960" t="s">
        <v>52</v>
      </c>
      <c r="K230" s="2840"/>
      <c r="L230" s="2840"/>
      <c r="M230" s="2840"/>
      <c r="N230" s="2840"/>
      <c r="O230" s="2840"/>
      <c r="P230" s="2840"/>
      <c r="Q230" s="2840"/>
      <c r="R230" s="2840"/>
    </row>
    <row r="231" spans="2:18" ht="10.9" customHeight="1">
      <c r="C231" s="2907"/>
      <c r="D231" s="2896"/>
      <c r="E231" s="2896"/>
      <c r="F231" s="2896"/>
      <c r="G231" s="2896"/>
      <c r="H231" s="2896"/>
      <c r="I231" s="2896"/>
      <c r="K231" s="2840"/>
    </row>
    <row r="232" spans="2:18" ht="16.5" thickBot="1">
      <c r="C232" s="2842" t="s">
        <v>7064</v>
      </c>
    </row>
    <row r="233" spans="2:18" ht="16.5" thickBot="1">
      <c r="C233" s="2842" t="s">
        <v>7065</v>
      </c>
      <c r="H233" s="2840"/>
      <c r="I233" s="2961" t="s">
        <v>7066</v>
      </c>
      <c r="J233" s="2865" t="s">
        <v>6880</v>
      </c>
    </row>
    <row r="234" spans="2:18" ht="16.5" thickBot="1">
      <c r="H234" s="2840"/>
      <c r="I234" s="2962" t="s">
        <v>125</v>
      </c>
      <c r="J234" s="2963"/>
    </row>
    <row r="235" spans="2:18" ht="16.5" thickBot="1">
      <c r="C235" s="2842" t="s">
        <v>7067</v>
      </c>
      <c r="F235" s="2840"/>
      <c r="G235" s="2866" t="s">
        <v>6889</v>
      </c>
      <c r="H235" s="2964"/>
    </row>
    <row r="236" spans="2:18" ht="10.9" customHeight="1">
      <c r="C236" s="2842"/>
      <c r="F236" s="2840"/>
    </row>
    <row r="237" spans="2:18">
      <c r="C237" s="2965" t="s">
        <v>7068</v>
      </c>
    </row>
    <row r="238" spans="2:18" ht="9.6" customHeight="1" thickBot="1">
      <c r="C238" s="2855"/>
    </row>
    <row r="239" spans="2:18" ht="16.149999999999999" customHeight="1" thickBot="1">
      <c r="C239" s="2966"/>
      <c r="D239" s="3296" t="s">
        <v>7069</v>
      </c>
      <c r="E239" s="3296"/>
      <c r="F239" s="3296"/>
      <c r="G239" s="3296"/>
      <c r="H239" s="3296"/>
      <c r="I239" s="3296"/>
      <c r="J239" s="2890" t="s">
        <v>6950</v>
      </c>
    </row>
    <row r="240" spans="2:18" ht="33">
      <c r="B240" s="2838" t="s">
        <v>832</v>
      </c>
      <c r="C240" s="2967"/>
      <c r="D240" s="3306" t="s">
        <v>7070</v>
      </c>
      <c r="E240" s="3306"/>
      <c r="F240" s="3306"/>
      <c r="G240" s="3306"/>
      <c r="H240" s="3306"/>
      <c r="I240" s="3306"/>
      <c r="J240" s="2968" t="s">
        <v>6890</v>
      </c>
      <c r="K240" s="2840"/>
    </row>
    <row r="241" spans="2:11" ht="33">
      <c r="B241" s="2838" t="s">
        <v>832</v>
      </c>
      <c r="C241" s="2969" t="s">
        <v>1800</v>
      </c>
      <c r="D241" s="3303" t="s">
        <v>7071</v>
      </c>
      <c r="E241" s="3303"/>
      <c r="F241" s="3303"/>
      <c r="G241" s="3303"/>
      <c r="H241" s="3303"/>
      <c r="I241" s="3303"/>
      <c r="J241" s="2970"/>
      <c r="K241" s="2840"/>
    </row>
    <row r="242" spans="2:11" ht="33">
      <c r="B242" s="2838" t="s">
        <v>832</v>
      </c>
      <c r="C242" s="2971" t="s">
        <v>1801</v>
      </c>
      <c r="D242" s="3302" t="s">
        <v>7072</v>
      </c>
      <c r="E242" s="3302"/>
      <c r="F242" s="3302"/>
      <c r="G242" s="3302"/>
      <c r="H242" s="3302"/>
      <c r="I242" s="3302"/>
      <c r="J242" s="2972"/>
      <c r="K242" s="2840"/>
    </row>
    <row r="243" spans="2:11" ht="33">
      <c r="B243" s="2838" t="s">
        <v>832</v>
      </c>
      <c r="C243" s="2969" t="s">
        <v>3414</v>
      </c>
      <c r="D243" s="3303" t="s">
        <v>7073</v>
      </c>
      <c r="E243" s="3303"/>
      <c r="F243" s="3303"/>
      <c r="G243" s="3303"/>
      <c r="H243" s="3303"/>
      <c r="I243" s="3303"/>
      <c r="J243" s="2970"/>
      <c r="K243" s="2840"/>
    </row>
    <row r="244" spans="2:11" ht="43.5">
      <c r="B244" s="2838" t="s">
        <v>832</v>
      </c>
      <c r="C244" s="2971" t="s">
        <v>3273</v>
      </c>
      <c r="D244" s="3302" t="s">
        <v>7074</v>
      </c>
      <c r="E244" s="3302"/>
      <c r="F244" s="3302"/>
      <c r="G244" s="3302"/>
      <c r="H244" s="3302"/>
      <c r="I244" s="3302"/>
      <c r="J244" s="2973" t="s">
        <v>6869</v>
      </c>
      <c r="K244" s="2840"/>
    </row>
    <row r="245" spans="2:11">
      <c r="C245" s="2974"/>
      <c r="D245" s="2843" t="s">
        <v>7075</v>
      </c>
      <c r="J245" s="2975"/>
      <c r="K245" s="2840"/>
    </row>
    <row r="246" spans="2:11" ht="33">
      <c r="B246" s="2838" t="s">
        <v>832</v>
      </c>
      <c r="C246" s="2971" t="s">
        <v>3415</v>
      </c>
      <c r="D246" s="3302" t="s">
        <v>7076</v>
      </c>
      <c r="E246" s="3302"/>
      <c r="F246" s="3302"/>
      <c r="G246" s="3302"/>
      <c r="H246" s="3302"/>
      <c r="I246" s="3302"/>
      <c r="J246" s="2972"/>
      <c r="K246" s="2840"/>
    </row>
    <row r="247" spans="2:11" ht="33">
      <c r="B247" s="2838" t="s">
        <v>832</v>
      </c>
      <c r="C247" s="2969" t="s">
        <v>3274</v>
      </c>
      <c r="D247" s="3303" t="s">
        <v>7077</v>
      </c>
      <c r="E247" s="3303"/>
      <c r="F247" s="3303"/>
      <c r="G247" s="3303"/>
      <c r="H247" s="3303"/>
      <c r="I247" s="3303"/>
      <c r="J247" s="2970"/>
      <c r="K247" s="2840"/>
    </row>
    <row r="248" spans="2:11" ht="33">
      <c r="B248" s="2838" t="s">
        <v>832</v>
      </c>
      <c r="C248" s="2971" t="s">
        <v>3275</v>
      </c>
      <c r="D248" s="3302" t="s">
        <v>7078</v>
      </c>
      <c r="E248" s="3302"/>
      <c r="F248" s="3302"/>
      <c r="G248" s="3302"/>
      <c r="H248" s="3302"/>
      <c r="I248" s="3302"/>
      <c r="J248" s="2972"/>
      <c r="K248" s="2840"/>
    </row>
    <row r="249" spans="2:11" ht="33">
      <c r="B249" s="2838" t="s">
        <v>832</v>
      </c>
      <c r="C249" s="2969" t="s">
        <v>5294</v>
      </c>
      <c r="D249" s="3303" t="s">
        <v>7078</v>
      </c>
      <c r="E249" s="3303"/>
      <c r="F249" s="3303"/>
      <c r="G249" s="3303"/>
      <c r="H249" s="3303"/>
      <c r="I249" s="3303"/>
      <c r="J249" s="2970"/>
      <c r="K249" s="2840"/>
    </row>
    <row r="250" spans="2:11" ht="48.75">
      <c r="B250" s="2838" t="s">
        <v>828</v>
      </c>
      <c r="C250" s="2971" t="s">
        <v>7079</v>
      </c>
      <c r="D250" s="3302" t="s">
        <v>7080</v>
      </c>
      <c r="E250" s="3302"/>
      <c r="F250" s="3302"/>
      <c r="G250" s="3302"/>
      <c r="H250" s="3302"/>
      <c r="I250" s="3302"/>
      <c r="J250" s="2972"/>
      <c r="K250" s="2840"/>
    </row>
    <row r="251" spans="2:11" ht="33">
      <c r="B251" s="2838" t="s">
        <v>832</v>
      </c>
      <c r="C251" s="2969" t="s">
        <v>3276</v>
      </c>
      <c r="D251" s="3303" t="s">
        <v>7081</v>
      </c>
      <c r="E251" s="3303"/>
      <c r="F251" s="3303"/>
      <c r="G251" s="3303"/>
      <c r="H251" s="3303"/>
      <c r="I251" s="3303"/>
      <c r="J251" s="2970"/>
      <c r="K251" s="2840"/>
    </row>
    <row r="252" spans="2:11" ht="33">
      <c r="B252" s="2838" t="s">
        <v>832</v>
      </c>
      <c r="C252" s="2971" t="s">
        <v>3277</v>
      </c>
      <c r="D252" s="3302" t="s">
        <v>7082</v>
      </c>
      <c r="E252" s="3302"/>
      <c r="F252" s="3302"/>
      <c r="G252" s="3302"/>
      <c r="H252" s="3302"/>
      <c r="I252" s="3302"/>
      <c r="J252" s="2972"/>
      <c r="K252" s="2840"/>
    </row>
    <row r="253" spans="2:11" ht="33">
      <c r="B253" s="2838" t="s">
        <v>832</v>
      </c>
      <c r="C253" s="2969" t="s">
        <v>4551</v>
      </c>
      <c r="D253" s="3303" t="s">
        <v>7083</v>
      </c>
      <c r="E253" s="3303"/>
      <c r="F253" s="3303"/>
      <c r="G253" s="3303"/>
      <c r="H253" s="3303"/>
      <c r="I253" s="3303"/>
      <c r="J253" s="2970"/>
      <c r="K253" s="2840"/>
    </row>
    <row r="254" spans="2:11" ht="33.75" thickBot="1">
      <c r="B254" s="2838" t="s">
        <v>832</v>
      </c>
      <c r="C254" s="2976" t="s">
        <v>2178</v>
      </c>
      <c r="D254" s="3311" t="s">
        <v>7084</v>
      </c>
      <c r="E254" s="3311"/>
      <c r="F254" s="3311"/>
      <c r="G254" s="3311"/>
      <c r="H254" s="3311"/>
      <c r="I254" s="3311"/>
      <c r="J254" s="2977"/>
      <c r="K254" s="2840"/>
    </row>
    <row r="255" spans="2:11" ht="16.5" thickBot="1"/>
    <row r="256" spans="2:11" ht="16.5" thickBot="1">
      <c r="C256" s="2978"/>
      <c r="D256" s="3312" t="s">
        <v>7085</v>
      </c>
      <c r="E256" s="3313"/>
      <c r="F256" s="3313"/>
      <c r="G256" s="3313"/>
      <c r="H256" s="3313"/>
      <c r="I256" s="3314"/>
      <c r="J256" s="2940" t="s">
        <v>6950</v>
      </c>
    </row>
    <row r="257" spans="2:11" ht="33">
      <c r="B257" s="2838" t="s">
        <v>832</v>
      </c>
      <c r="C257" s="2979"/>
      <c r="D257" s="3315" t="s">
        <v>7070</v>
      </c>
      <c r="E257" s="3316"/>
      <c r="F257" s="3316"/>
      <c r="G257" s="3316"/>
      <c r="H257" s="3316"/>
      <c r="I257" s="3317"/>
      <c r="J257" s="2980" t="s">
        <v>6890</v>
      </c>
      <c r="K257" s="2840"/>
    </row>
    <row r="258" spans="2:11" ht="33">
      <c r="B258" s="2838" t="s">
        <v>832</v>
      </c>
      <c r="C258" s="2981" t="s">
        <v>1800</v>
      </c>
      <c r="D258" s="3307" t="s">
        <v>7086</v>
      </c>
      <c r="E258" s="3303"/>
      <c r="F258" s="3303"/>
      <c r="G258" s="3303"/>
      <c r="H258" s="3303"/>
      <c r="I258" s="3308"/>
      <c r="J258" s="2982"/>
      <c r="K258" s="2840"/>
    </row>
    <row r="259" spans="2:11" ht="33">
      <c r="B259" s="2838" t="s">
        <v>832</v>
      </c>
      <c r="C259" s="2983" t="s">
        <v>1801</v>
      </c>
      <c r="D259" s="3309" t="s">
        <v>7087</v>
      </c>
      <c r="E259" s="3302"/>
      <c r="F259" s="3302"/>
      <c r="G259" s="3302"/>
      <c r="H259" s="3302"/>
      <c r="I259" s="3310"/>
      <c r="J259" s="2984"/>
      <c r="K259" s="2840"/>
    </row>
    <row r="260" spans="2:11" ht="33">
      <c r="B260" s="2838" t="s">
        <v>832</v>
      </c>
      <c r="C260" s="2981" t="s">
        <v>3414</v>
      </c>
      <c r="D260" s="3307" t="s">
        <v>7088</v>
      </c>
      <c r="E260" s="3303"/>
      <c r="F260" s="3303"/>
      <c r="G260" s="3303"/>
      <c r="H260" s="3303"/>
      <c r="I260" s="3308"/>
      <c r="J260" s="2982"/>
      <c r="K260" s="2840"/>
    </row>
    <row r="261" spans="2:11" ht="33">
      <c r="B261" s="2838" t="s">
        <v>832</v>
      </c>
      <c r="C261" s="2983" t="s">
        <v>3273</v>
      </c>
      <c r="D261" s="3309" t="s">
        <v>7074</v>
      </c>
      <c r="E261" s="3302"/>
      <c r="F261" s="3302"/>
      <c r="G261" s="3302"/>
      <c r="H261" s="3302"/>
      <c r="I261" s="3310"/>
      <c r="J261" s="2985" t="s">
        <v>6869</v>
      </c>
      <c r="K261" s="2840"/>
    </row>
    <row r="262" spans="2:11">
      <c r="C262" s="2849"/>
      <c r="D262" s="2986" t="s">
        <v>7075</v>
      </c>
      <c r="I262" s="2987"/>
      <c r="J262" s="2987"/>
      <c r="K262" s="2840"/>
    </row>
    <row r="263" spans="2:11" ht="33">
      <c r="B263" s="2838" t="s">
        <v>832</v>
      </c>
      <c r="C263" s="2983" t="s">
        <v>3415</v>
      </c>
      <c r="D263" s="3309" t="s">
        <v>7076</v>
      </c>
      <c r="E263" s="3302"/>
      <c r="F263" s="3302"/>
      <c r="G263" s="3302"/>
      <c r="H263" s="3302"/>
      <c r="I263" s="3310"/>
      <c r="J263" s="2984"/>
      <c r="K263" s="2840"/>
    </row>
    <row r="264" spans="2:11" ht="33">
      <c r="B264" s="2838" t="s">
        <v>832</v>
      </c>
      <c r="C264" s="2981" t="s">
        <v>3274</v>
      </c>
      <c r="D264" s="3307" t="s">
        <v>7089</v>
      </c>
      <c r="E264" s="3303"/>
      <c r="F264" s="3303"/>
      <c r="G264" s="3303"/>
      <c r="H264" s="3303"/>
      <c r="I264" s="3308"/>
      <c r="J264" s="2982"/>
      <c r="K264" s="2840"/>
    </row>
    <row r="265" spans="2:11" ht="33">
      <c r="B265" s="2838" t="s">
        <v>832</v>
      </c>
      <c r="C265" s="2983" t="s">
        <v>3275</v>
      </c>
      <c r="D265" s="3309" t="s">
        <v>7090</v>
      </c>
      <c r="E265" s="3302"/>
      <c r="F265" s="3302"/>
      <c r="G265" s="3302"/>
      <c r="H265" s="3302"/>
      <c r="I265" s="3310"/>
      <c r="J265" s="2984"/>
      <c r="K265" s="2840"/>
    </row>
    <row r="266" spans="2:11" ht="33">
      <c r="B266" s="2838" t="s">
        <v>832</v>
      </c>
      <c r="C266" s="2981" t="s">
        <v>5294</v>
      </c>
      <c r="D266" s="3307" t="s">
        <v>7091</v>
      </c>
      <c r="E266" s="3303"/>
      <c r="F266" s="3303"/>
      <c r="G266" s="3303"/>
      <c r="H266" s="3303"/>
      <c r="I266" s="3308"/>
      <c r="J266" s="2982"/>
      <c r="K266" s="2840"/>
    </row>
    <row r="267" spans="2:11" ht="48.75">
      <c r="B267" s="2838" t="s">
        <v>828</v>
      </c>
      <c r="C267" s="2983" t="s">
        <v>7079</v>
      </c>
      <c r="D267" s="3309" t="s">
        <v>7092</v>
      </c>
      <c r="E267" s="3302"/>
      <c r="F267" s="3302"/>
      <c r="G267" s="3302"/>
      <c r="H267" s="3302"/>
      <c r="I267" s="3310"/>
      <c r="J267" s="2984"/>
      <c r="K267" s="2840"/>
    </row>
    <row r="268" spans="2:11" ht="48.75">
      <c r="B268" s="2838" t="s">
        <v>828</v>
      </c>
      <c r="C268" s="2981" t="s">
        <v>3276</v>
      </c>
      <c r="D268" s="3307" t="s">
        <v>7093</v>
      </c>
      <c r="E268" s="3303"/>
      <c r="F268" s="3303"/>
      <c r="G268" s="3303"/>
      <c r="H268" s="3303"/>
      <c r="I268" s="3308"/>
      <c r="J268" s="2982"/>
      <c r="K268" s="2840"/>
    </row>
    <row r="269" spans="2:11" ht="48.75">
      <c r="B269" s="2838" t="s">
        <v>828</v>
      </c>
      <c r="C269" s="2983" t="s">
        <v>3277</v>
      </c>
      <c r="D269" s="3309" t="s">
        <v>7094</v>
      </c>
      <c r="E269" s="3302"/>
      <c r="F269" s="3302"/>
      <c r="G269" s="3302"/>
      <c r="H269" s="3302"/>
      <c r="I269" s="3310"/>
      <c r="J269" s="2984"/>
      <c r="K269" s="2840"/>
    </row>
    <row r="270" spans="2:11" ht="48.75">
      <c r="B270" s="2838" t="s">
        <v>828</v>
      </c>
      <c r="C270" s="2981" t="s">
        <v>4551</v>
      </c>
      <c r="D270" s="3307" t="s">
        <v>7095</v>
      </c>
      <c r="E270" s="3303"/>
      <c r="F270" s="3303"/>
      <c r="G270" s="3303"/>
      <c r="H270" s="3303"/>
      <c r="I270" s="3308"/>
      <c r="J270" s="2982"/>
      <c r="K270" s="2840"/>
    </row>
    <row r="271" spans="2:11" ht="18" thickBot="1">
      <c r="B271" s="2838" t="s">
        <v>833</v>
      </c>
      <c r="C271" s="2988" t="s">
        <v>2178</v>
      </c>
      <c r="D271" s="3319" t="s">
        <v>7096</v>
      </c>
      <c r="E271" s="3311"/>
      <c r="F271" s="3311"/>
      <c r="G271" s="3311"/>
      <c r="H271" s="3311"/>
      <c r="I271" s="3320"/>
      <c r="J271" s="2989"/>
      <c r="K271" s="2840"/>
    </row>
    <row r="272" spans="2:11" ht="12" customHeight="1"/>
    <row r="273" spans="2:11" ht="16.5" thickBot="1">
      <c r="C273" s="2842" t="s">
        <v>7097</v>
      </c>
    </row>
    <row r="274" spans="2:11" ht="16.5" thickBot="1">
      <c r="C274" s="2842"/>
      <c r="J274" s="2877" t="s">
        <v>6950</v>
      </c>
    </row>
    <row r="275" spans="2:11" ht="33">
      <c r="B275" s="2838" t="s">
        <v>832</v>
      </c>
      <c r="C275" s="3321" t="s">
        <v>7098</v>
      </c>
      <c r="D275" s="3322"/>
      <c r="E275" s="3322"/>
      <c r="F275" s="3322"/>
      <c r="G275" s="3322"/>
      <c r="H275" s="3322"/>
      <c r="I275" s="3322"/>
      <c r="J275" s="2990" t="s">
        <v>52</v>
      </c>
      <c r="K275" s="2840"/>
    </row>
    <row r="276" spans="2:11" ht="18" thickBot="1">
      <c r="B276" s="2838" t="s">
        <v>833</v>
      </c>
      <c r="C276" s="3323" t="s">
        <v>7099</v>
      </c>
      <c r="D276" s="3324"/>
      <c r="E276" s="3324"/>
      <c r="F276" s="3324"/>
      <c r="G276" s="3324"/>
      <c r="H276" s="3324"/>
      <c r="I276" s="3324"/>
      <c r="J276" s="2991" t="s">
        <v>52</v>
      </c>
      <c r="K276" s="2840"/>
    </row>
    <row r="277" spans="2:11" ht="10.15" customHeight="1">
      <c r="C277" s="2992"/>
      <c r="D277" s="2992"/>
      <c r="E277" s="2992"/>
      <c r="F277" s="2992"/>
      <c r="G277" s="2992"/>
      <c r="H277" s="2992"/>
      <c r="I277" s="2992"/>
      <c r="K277" s="2840"/>
    </row>
    <row r="278" spans="2:11">
      <c r="C278" s="2842" t="s">
        <v>7100</v>
      </c>
    </row>
    <row r="279" spans="2:11" ht="48.75">
      <c r="B279" s="2838" t="s">
        <v>828</v>
      </c>
      <c r="C279" s="3325" t="s">
        <v>6864</v>
      </c>
      <c r="D279" s="3325"/>
      <c r="E279" s="3325"/>
      <c r="F279" s="3325"/>
      <c r="G279" s="3325"/>
      <c r="H279" s="3325"/>
      <c r="I279" s="3325"/>
      <c r="J279" s="3325"/>
    </row>
    <row r="280" spans="2:11" ht="9" customHeight="1" thickBot="1">
      <c r="C280" s="2993"/>
      <c r="D280" s="2993"/>
      <c r="E280" s="2993"/>
      <c r="F280" s="2993"/>
      <c r="G280" s="2993"/>
      <c r="H280" s="2993"/>
      <c r="I280" s="2993"/>
      <c r="J280" s="2993"/>
    </row>
    <row r="281" spans="2:11" ht="15.6" customHeight="1" thickBot="1">
      <c r="C281" s="2994" t="s">
        <v>7101</v>
      </c>
      <c r="D281" s="2995"/>
      <c r="E281" s="2996"/>
      <c r="F281" s="2996"/>
      <c r="G281" s="2996"/>
      <c r="H281" s="3326">
        <v>44838</v>
      </c>
      <c r="I281" s="3223"/>
      <c r="J281" s="3224"/>
    </row>
    <row r="282" spans="2:11" ht="16.5" thickBot="1">
      <c r="C282" s="3327" t="s">
        <v>7102</v>
      </c>
      <c r="D282" s="3328"/>
      <c r="E282" s="3328"/>
      <c r="F282" s="3328"/>
      <c r="G282" s="3328"/>
      <c r="H282" s="3328"/>
      <c r="I282" s="3328"/>
      <c r="J282" s="3329"/>
    </row>
    <row r="284" spans="2:11">
      <c r="C284" s="2842" t="s">
        <v>7103</v>
      </c>
    </row>
    <row r="285" spans="2:11" ht="10.15" customHeight="1">
      <c r="C285" s="2842"/>
    </row>
    <row r="286" spans="2:11">
      <c r="C286" s="2997" t="s">
        <v>1800</v>
      </c>
      <c r="D286" s="2998" t="s">
        <v>7104</v>
      </c>
    </row>
    <row r="287" spans="2:11">
      <c r="C287" s="2997" t="s">
        <v>1801</v>
      </c>
      <c r="D287" s="2998" t="s">
        <v>7105</v>
      </c>
    </row>
    <row r="288" spans="2:11">
      <c r="C288" s="2997" t="s">
        <v>3414</v>
      </c>
      <c r="D288" s="2998" t="s">
        <v>7106</v>
      </c>
    </row>
    <row r="289" spans="3:10">
      <c r="C289" s="2997" t="s">
        <v>7107</v>
      </c>
      <c r="D289" s="2998" t="s">
        <v>7108</v>
      </c>
    </row>
    <row r="290" spans="3:10">
      <c r="C290" s="2997" t="s">
        <v>3415</v>
      </c>
      <c r="D290" s="2998" t="s">
        <v>7109</v>
      </c>
    </row>
    <row r="291" spans="3:10">
      <c r="C291" s="2997" t="s">
        <v>3274</v>
      </c>
      <c r="D291" s="2998" t="s">
        <v>7110</v>
      </c>
    </row>
    <row r="292" spans="3:10" ht="12" customHeight="1"/>
    <row r="293" spans="3:10" ht="16.5" thickBot="1">
      <c r="C293" s="3318" t="s">
        <v>7111</v>
      </c>
      <c r="D293" s="3318"/>
      <c r="E293" s="3318"/>
      <c r="F293" s="3318"/>
      <c r="G293" s="3318"/>
      <c r="H293" s="3318"/>
      <c r="I293" s="3318"/>
      <c r="J293" s="3318"/>
    </row>
    <row r="294" spans="3:10">
      <c r="C294" s="2994"/>
      <c r="D294" s="2999"/>
      <c r="E294" s="2999"/>
      <c r="F294" s="2995" t="s">
        <v>7112</v>
      </c>
      <c r="G294" s="2995" t="s">
        <v>7113</v>
      </c>
      <c r="H294" s="2995" t="s">
        <v>7114</v>
      </c>
      <c r="I294" s="2995" t="s">
        <v>846</v>
      </c>
      <c r="J294" s="3000"/>
    </row>
    <row r="295" spans="3:10">
      <c r="C295" s="3001"/>
      <c r="D295" s="2840"/>
      <c r="E295" s="2840"/>
      <c r="F295" s="2854"/>
      <c r="G295" s="2854"/>
      <c r="H295" s="2854"/>
      <c r="I295" s="2854"/>
      <c r="J295" s="2987"/>
    </row>
    <row r="296" spans="3:10">
      <c r="C296" s="3001"/>
      <c r="D296" s="2840"/>
      <c r="E296" s="2840"/>
      <c r="F296" s="2854"/>
      <c r="G296" s="2854"/>
      <c r="H296" s="2854"/>
      <c r="I296" s="2854"/>
      <c r="J296" s="2987"/>
    </row>
    <row r="297" spans="3:10">
      <c r="C297" s="2952"/>
      <c r="D297" s="3002" t="s">
        <v>111</v>
      </c>
      <c r="E297" s="2944"/>
      <c r="F297" s="3003">
        <v>8</v>
      </c>
      <c r="G297" s="3003">
        <v>2</v>
      </c>
      <c r="H297" s="3003">
        <v>5</v>
      </c>
      <c r="I297" s="3003">
        <f>+F297*G297*H297</f>
        <v>80</v>
      </c>
      <c r="J297" s="3004"/>
    </row>
    <row r="298" spans="3:10">
      <c r="C298" s="2954"/>
      <c r="D298" s="2849"/>
      <c r="E298" s="2840"/>
      <c r="F298" s="2854"/>
      <c r="G298" s="2854"/>
      <c r="H298" s="2854"/>
      <c r="I298" s="2854"/>
      <c r="J298" s="2987"/>
    </row>
    <row r="299" spans="3:10">
      <c r="C299" s="2952"/>
      <c r="D299" s="3002" t="s">
        <v>19</v>
      </c>
      <c r="E299" s="2944"/>
      <c r="F299" s="3003">
        <v>8</v>
      </c>
      <c r="G299" s="3003">
        <v>2</v>
      </c>
      <c r="H299" s="3003">
        <v>3</v>
      </c>
      <c r="I299" s="3003">
        <f>+F299*G299*H299</f>
        <v>48</v>
      </c>
      <c r="J299" s="3004"/>
    </row>
    <row r="300" spans="3:10">
      <c r="C300" s="2954"/>
      <c r="D300" s="2849"/>
      <c r="E300" s="2840"/>
      <c r="F300" s="2854"/>
      <c r="G300" s="2854"/>
      <c r="H300" s="2854"/>
      <c r="I300" s="2854"/>
      <c r="J300" s="2987"/>
    </row>
    <row r="301" spans="3:10">
      <c r="C301" s="2952"/>
      <c r="D301" s="3002" t="s">
        <v>7115</v>
      </c>
      <c r="E301" s="2944"/>
      <c r="F301" s="3003">
        <v>8</v>
      </c>
      <c r="G301" s="3003">
        <v>1</v>
      </c>
      <c r="H301" s="3003">
        <v>3</v>
      </c>
      <c r="I301" s="3003">
        <f>+F301*G301*H301</f>
        <v>24</v>
      </c>
      <c r="J301" s="3004"/>
    </row>
    <row r="302" spans="3:10">
      <c r="C302" s="3001"/>
      <c r="D302" s="2854"/>
      <c r="E302" s="2854"/>
      <c r="F302" s="2854"/>
      <c r="G302" s="2854"/>
      <c r="H302" s="2854"/>
      <c r="I302" s="2854"/>
      <c r="J302" s="2987"/>
    </row>
    <row r="303" spans="3:10">
      <c r="C303" s="3001"/>
      <c r="D303" s="2854"/>
      <c r="E303" s="2854"/>
      <c r="F303" s="2854"/>
      <c r="G303" s="2854"/>
      <c r="H303" s="2854"/>
      <c r="I303" s="2854"/>
      <c r="J303" s="2987"/>
    </row>
    <row r="304" spans="3:10">
      <c r="C304" s="3005"/>
      <c r="D304" s="3003" t="s">
        <v>7116</v>
      </c>
      <c r="E304" s="3003"/>
      <c r="F304" s="3003">
        <f>+I297+I299+I301</f>
        <v>152</v>
      </c>
      <c r="G304" s="3003" t="s">
        <v>6920</v>
      </c>
      <c r="H304" s="3003">
        <f>+G37</f>
        <v>2500</v>
      </c>
      <c r="I304" s="3003"/>
      <c r="J304" s="3004"/>
    </row>
    <row r="305" spans="3:10">
      <c r="C305" s="3001"/>
      <c r="D305" s="2854"/>
      <c r="E305" s="2854"/>
      <c r="F305" s="2854"/>
      <c r="G305" s="2854"/>
      <c r="H305" s="2854"/>
      <c r="I305" s="2854"/>
      <c r="J305" s="2987"/>
    </row>
    <row r="306" spans="3:10">
      <c r="C306" s="3005"/>
      <c r="D306" s="3003" t="s">
        <v>7117</v>
      </c>
      <c r="E306" s="3003"/>
      <c r="F306" s="3003">
        <f>+F304+36</f>
        <v>188</v>
      </c>
      <c r="G306" s="3003"/>
      <c r="H306" s="3006">
        <f>+H304/F304</f>
        <v>16.44736842105263</v>
      </c>
      <c r="I306" s="3006"/>
      <c r="J306" s="3004"/>
    </row>
    <row r="307" spans="3:10" ht="16.5" thickBot="1">
      <c r="C307" s="3007"/>
      <c r="D307" s="2883"/>
      <c r="E307" s="2883"/>
      <c r="F307" s="2883"/>
      <c r="G307" s="2883"/>
      <c r="H307" s="2883"/>
      <c r="I307" s="2883"/>
      <c r="J307" s="3008"/>
    </row>
  </sheetData>
  <mergeCells count="147">
    <mergeCell ref="C293:J293"/>
    <mergeCell ref="D271:I271"/>
    <mergeCell ref="C275:I275"/>
    <mergeCell ref="C276:I276"/>
    <mergeCell ref="C279:J279"/>
    <mergeCell ref="H281:J281"/>
    <mergeCell ref="C282:J282"/>
    <mergeCell ref="D265:I265"/>
    <mergeCell ref="D266:I266"/>
    <mergeCell ref="D267:I267"/>
    <mergeCell ref="D268:I268"/>
    <mergeCell ref="D269:I269"/>
    <mergeCell ref="D270:I270"/>
    <mergeCell ref="D258:I258"/>
    <mergeCell ref="D259:I259"/>
    <mergeCell ref="D260:I260"/>
    <mergeCell ref="D261:I261"/>
    <mergeCell ref="D263:I263"/>
    <mergeCell ref="D264:I264"/>
    <mergeCell ref="D251:I251"/>
    <mergeCell ref="D252:I252"/>
    <mergeCell ref="D253:I253"/>
    <mergeCell ref="D254:I254"/>
    <mergeCell ref="D256:I256"/>
    <mergeCell ref="D257:I257"/>
    <mergeCell ref="D244:I244"/>
    <mergeCell ref="D246:I246"/>
    <mergeCell ref="D247:I247"/>
    <mergeCell ref="D248:I248"/>
    <mergeCell ref="D249:I249"/>
    <mergeCell ref="D250:I250"/>
    <mergeCell ref="C230:I230"/>
    <mergeCell ref="D239:I239"/>
    <mergeCell ref="D240:I240"/>
    <mergeCell ref="D241:I241"/>
    <mergeCell ref="D242:I242"/>
    <mergeCell ref="D243:I243"/>
    <mergeCell ref="C210:J210"/>
    <mergeCell ref="D212:G212"/>
    <mergeCell ref="D220:I220"/>
    <mergeCell ref="C227:I227"/>
    <mergeCell ref="C228:I228"/>
    <mergeCell ref="C229:I229"/>
    <mergeCell ref="D201:I201"/>
    <mergeCell ref="D202:I202"/>
    <mergeCell ref="C205:I205"/>
    <mergeCell ref="C206:I206"/>
    <mergeCell ref="C207:I207"/>
    <mergeCell ref="C208:I208"/>
    <mergeCell ref="D195:I195"/>
    <mergeCell ref="D196:I196"/>
    <mergeCell ref="D197:I197"/>
    <mergeCell ref="D198:I198"/>
    <mergeCell ref="D199:I199"/>
    <mergeCell ref="D200:I200"/>
    <mergeCell ref="C185:I185"/>
    <mergeCell ref="C186:I186"/>
    <mergeCell ref="C187:I187"/>
    <mergeCell ref="C190:I190"/>
    <mergeCell ref="C192:J192"/>
    <mergeCell ref="D194:I194"/>
    <mergeCell ref="D178:E178"/>
    <mergeCell ref="F178:G178"/>
    <mergeCell ref="D180:J180"/>
    <mergeCell ref="C182:I182"/>
    <mergeCell ref="C183:I183"/>
    <mergeCell ref="C184:I184"/>
    <mergeCell ref="D171:H171"/>
    <mergeCell ref="D173:H173"/>
    <mergeCell ref="D174:H174"/>
    <mergeCell ref="C176:J176"/>
    <mergeCell ref="D177:E177"/>
    <mergeCell ref="F177:G177"/>
    <mergeCell ref="D165:H165"/>
    <mergeCell ref="D166:H166"/>
    <mergeCell ref="D167:H167"/>
    <mergeCell ref="D168:H168"/>
    <mergeCell ref="D169:H169"/>
    <mergeCell ref="D170:H170"/>
    <mergeCell ref="D159:H159"/>
    <mergeCell ref="D160:H160"/>
    <mergeCell ref="D161:H161"/>
    <mergeCell ref="D162:H162"/>
    <mergeCell ref="D163:H163"/>
    <mergeCell ref="D164:H164"/>
    <mergeCell ref="C151:I151"/>
    <mergeCell ref="C152:I152"/>
    <mergeCell ref="C153:I153"/>
    <mergeCell ref="C155:J155"/>
    <mergeCell ref="D157:H157"/>
    <mergeCell ref="D158:H158"/>
    <mergeCell ref="C134:G134"/>
    <mergeCell ref="H134:J134"/>
    <mergeCell ref="C136:I136"/>
    <mergeCell ref="C137:I137"/>
    <mergeCell ref="D141:F141"/>
    <mergeCell ref="C150:I150"/>
    <mergeCell ref="C128:I128"/>
    <mergeCell ref="C129:I129"/>
    <mergeCell ref="C130:I130"/>
    <mergeCell ref="C131:I131"/>
    <mergeCell ref="C132:I132"/>
    <mergeCell ref="C133:I133"/>
    <mergeCell ref="D106:F106"/>
    <mergeCell ref="C118:I118"/>
    <mergeCell ref="C119:I119"/>
    <mergeCell ref="C120:I120"/>
    <mergeCell ref="C122:J122"/>
    <mergeCell ref="D123:F123"/>
    <mergeCell ref="C94:E94"/>
    <mergeCell ref="F94:J94"/>
    <mergeCell ref="C95:E95"/>
    <mergeCell ref="F95:G95"/>
    <mergeCell ref="H102:I102"/>
    <mergeCell ref="D103:F103"/>
    <mergeCell ref="H103:I103"/>
    <mergeCell ref="C84:I84"/>
    <mergeCell ref="C85:I85"/>
    <mergeCell ref="F89:J90"/>
    <mergeCell ref="C92:E92"/>
    <mergeCell ref="F92:J92"/>
    <mergeCell ref="C93:E93"/>
    <mergeCell ref="F93:J93"/>
    <mergeCell ref="H58:J58"/>
    <mergeCell ref="D69:J69"/>
    <mergeCell ref="C71:J71"/>
    <mergeCell ref="G80:J80"/>
    <mergeCell ref="G81:J81"/>
    <mergeCell ref="C83:I83"/>
    <mergeCell ref="D47:J47"/>
    <mergeCell ref="C49:J49"/>
    <mergeCell ref="D50:I50"/>
    <mergeCell ref="D53:J53"/>
    <mergeCell ref="D55:I55"/>
    <mergeCell ref="H57:J57"/>
    <mergeCell ref="D7:J7"/>
    <mergeCell ref="D8:J8"/>
    <mergeCell ref="D9:J9"/>
    <mergeCell ref="D27:J27"/>
    <mergeCell ref="D35:J35"/>
    <mergeCell ref="D43:J43"/>
    <mergeCell ref="C1:D1"/>
    <mergeCell ref="E1:J1"/>
    <mergeCell ref="C2:D2"/>
    <mergeCell ref="E2:J2"/>
    <mergeCell ref="E3:J3"/>
    <mergeCell ref="D6:J6"/>
  </mergeCells>
  <dataValidations count="10">
    <dataValidation type="list" allowBlank="1" showInputMessage="1" showErrorMessage="1" sqref="G124:G126 J184:J185 J187:J188 J207 J252:J253 J269:J270" xr:uid="{10BC6755-1EF5-4C44-989A-CA9A39F8AAD0}">
      <formula1>$AF$2:$AF$4</formula1>
    </dataValidation>
    <dataValidation type="list" allowBlank="1" showInputMessage="1" showErrorMessage="1" sqref="J83:J84 J119:J121 J136:J138 J151 J183" xr:uid="{F149BFDF-2D62-4D2D-9C6F-8BFB63573F8F}">
      <formula1>$AD$2:$AD$4</formula1>
    </dataValidation>
    <dataValidation type="list" allowBlank="1" showInputMessage="1" showErrorMessage="1" sqref="J275:J277 H172 I158:J174 J128:J130 J271 J263:J268 J258:J260 J254 J246:J251 J241:J243 J228:J231 J221:J226 J213:J216 J208 J205:J206 J195:J203 J190:J191 J182 F172 J152:J154 J150 G142:G148 J132:J133 J118 G107:G116 J85 J55 K56" xr:uid="{C8F3EDA0-C035-4DCE-A84E-F4CDD5F97198}">
      <formula1>$AD$2:$AD$3</formula1>
    </dataValidation>
    <dataValidation type="list" allowBlank="1" showInputMessage="1" showErrorMessage="1" sqref="R93 J95" xr:uid="{0DEDF60E-8562-444F-9C2F-C9C2AC0C7431}">
      <formula1>$AG$2:$AG$3</formula1>
    </dataValidation>
    <dataValidation type="list" allowBlank="1" showInputMessage="1" showErrorMessage="1" sqref="J244 J261" xr:uid="{124A728B-B049-496B-8B72-C2BBAEE474AB}">
      <formula1>$AA$3:$AA$4</formula1>
    </dataValidation>
    <dataValidation type="list" allowBlank="1" showInputMessage="1" showErrorMessage="1" sqref="J240 J257" xr:uid="{0E4A826C-9A81-445C-BBEA-B3581405AB83}">
      <formula1>$Z$11:$Z$12</formula1>
    </dataValidation>
    <dataValidation type="list" allowBlank="1" showInputMessage="1" showErrorMessage="1" sqref="G235:G236 J50" xr:uid="{1EFABFA7-3EC6-49C4-BA18-688010A382DA}">
      <formula1>$X$11:$X$12</formula1>
    </dataValidation>
    <dataValidation type="list" allowBlank="1" showInputMessage="1" showErrorMessage="1" sqref="G103" xr:uid="{4130CF49-49EF-4A3B-8D88-646B8F5805BD}">
      <formula1>$Z$3:$Z$8</formula1>
    </dataValidation>
    <dataValidation type="list" allowBlank="1" showInputMessage="1" showErrorMessage="1" sqref="G29:G33 G38:G39 G63:G66 G73:G78 J233:J234" xr:uid="{0707CE2D-DD90-4A7D-B940-38680CB93641}">
      <formula1>$X$7:$X$8</formula1>
    </dataValidation>
    <dataValidation type="list" allowBlank="1" showInputMessage="1" showErrorMessage="1" sqref="X3:X5 G25" xr:uid="{ADCF5587-2ECF-4AA0-A600-1DA9289B03E8}">
      <formula1>$X$3:$X$4</formula1>
    </dataValidation>
  </dataValidations>
  <pageMargins left="0.62992125984251968" right="0.59055118110236227" top="0.59055118110236227" bottom="0.59055118110236227" header="7.874015748031496E-2" footer="7.874015748031496E-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39997558519241921"/>
  </sheetPr>
  <dimension ref="A1:AD908"/>
  <sheetViews>
    <sheetView workbookViewId="0"/>
  </sheetViews>
  <sheetFormatPr baseColWidth="10" defaultColWidth="11.5703125" defaultRowHeight="12.75"/>
  <cols>
    <col min="1" max="1" width="11.5703125" style="866"/>
    <col min="2" max="6" width="6.85546875" style="866" customWidth="1"/>
    <col min="7" max="10" width="11.5703125" style="866"/>
    <col min="11" max="11" width="13.140625" style="2161" bestFit="1" customWidth="1"/>
    <col min="12" max="12" width="11.5703125" style="866"/>
    <col min="13" max="13" width="13.140625" style="2161" bestFit="1" customWidth="1"/>
    <col min="14" max="14" width="11.5703125" style="866"/>
    <col min="15" max="16" width="14.5703125" style="2161" customWidth="1"/>
    <col min="17" max="17" width="14.5703125" style="2148" customWidth="1"/>
    <col min="18" max="26" width="14.5703125" style="866" customWidth="1"/>
    <col min="27" max="27" width="14.5703125" style="2261" customWidth="1"/>
    <col min="28" max="28" width="14.28515625" style="2261" bestFit="1" customWidth="1"/>
    <col min="29" max="29" width="13.5703125" style="866" bestFit="1" customWidth="1"/>
    <col min="30" max="30" width="13" style="866" bestFit="1" customWidth="1"/>
    <col min="31" max="16384" width="11.5703125" style="866"/>
  </cols>
  <sheetData>
    <row r="1" spans="1:30" ht="15">
      <c r="A1" s="2143"/>
      <c r="B1" s="2143"/>
      <c r="C1" s="2143"/>
      <c r="D1" s="2143"/>
      <c r="E1" s="2143"/>
      <c r="F1" s="2143"/>
      <c r="G1" s="2144"/>
      <c r="H1" s="2144"/>
      <c r="I1" s="2144"/>
      <c r="J1" s="2145"/>
      <c r="K1" s="2146"/>
      <c r="L1" s="2145"/>
      <c r="M1" s="2146"/>
      <c r="N1" s="2145"/>
      <c r="O1" s="2146"/>
      <c r="P1" s="2147"/>
      <c r="S1" s="2149" t="s">
        <v>3786</v>
      </c>
      <c r="AA1" s="2150"/>
      <c r="AB1" s="2150"/>
      <c r="AC1" s="2151"/>
    </row>
    <row r="2" spans="1:30" ht="18.75">
      <c r="A2" s="2152" t="s">
        <v>3763</v>
      </c>
      <c r="B2" s="2152"/>
      <c r="C2" s="2152"/>
      <c r="D2" s="2152"/>
      <c r="E2" s="2152"/>
      <c r="F2" s="2152"/>
      <c r="G2" s="2152"/>
      <c r="H2" s="2152"/>
      <c r="I2" s="2152"/>
      <c r="J2" s="2152"/>
      <c r="K2" s="2153"/>
      <c r="L2" s="2152"/>
      <c r="M2" s="2153"/>
      <c r="N2" s="2152"/>
      <c r="O2" s="2153"/>
      <c r="P2" s="2147"/>
      <c r="AA2" s="2150"/>
      <c r="AB2" s="2150"/>
      <c r="AC2" s="2151"/>
    </row>
    <row r="3" spans="1:30" ht="15">
      <c r="A3" s="2143"/>
      <c r="B3" s="2143"/>
      <c r="C3" s="2143"/>
      <c r="D3" s="2143"/>
      <c r="E3" s="2143"/>
      <c r="F3" s="2143"/>
      <c r="G3" s="2144"/>
      <c r="H3" s="2144"/>
      <c r="I3" s="2144"/>
      <c r="J3" s="2145"/>
      <c r="K3" s="2146"/>
      <c r="L3" s="2145"/>
      <c r="M3" s="2146"/>
      <c r="N3" s="2145"/>
      <c r="O3" s="2146"/>
      <c r="P3" s="2147"/>
      <c r="AA3" s="2150"/>
      <c r="AB3" s="2150"/>
      <c r="AC3" s="2151"/>
    </row>
    <row r="4" spans="1:30" ht="15">
      <c r="A4" s="2154" t="s">
        <v>3764</v>
      </c>
      <c r="B4" s="2154"/>
      <c r="C4" s="2154"/>
      <c r="D4" s="2154"/>
      <c r="E4" s="2154"/>
      <c r="F4" s="2154"/>
      <c r="G4" s="2154"/>
      <c r="H4" s="2154"/>
      <c r="I4" s="2154"/>
      <c r="J4" s="2154"/>
      <c r="K4" s="2155"/>
      <c r="L4" s="2154"/>
      <c r="M4" s="2155"/>
      <c r="N4" s="2154"/>
      <c r="O4" s="2155"/>
      <c r="P4" s="2147"/>
      <c r="AA4" s="2150"/>
      <c r="AB4" s="2150"/>
      <c r="AC4" s="2151"/>
    </row>
    <row r="5" spans="1:30" ht="15">
      <c r="A5" s="2156"/>
      <c r="B5" s="2154" t="s">
        <v>3765</v>
      </c>
      <c r="C5" s="2154"/>
      <c r="D5" s="2154"/>
      <c r="E5" s="2154"/>
      <c r="F5" s="2154"/>
      <c r="G5" s="2154"/>
      <c r="H5" s="2154"/>
      <c r="I5" s="2154"/>
      <c r="J5" s="2154"/>
      <c r="K5" s="2155"/>
      <c r="L5" s="2154"/>
      <c r="M5" s="2155"/>
      <c r="N5" s="2154"/>
      <c r="O5" s="2155"/>
      <c r="P5" s="2147"/>
      <c r="AA5" s="2150"/>
      <c r="AB5" s="2150"/>
      <c r="AC5" s="2151"/>
    </row>
    <row r="6" spans="1:30" ht="15">
      <c r="A6" s="2156"/>
      <c r="B6" s="2157"/>
      <c r="C6" s="2158" t="s">
        <v>3766</v>
      </c>
      <c r="D6" s="2158"/>
      <c r="E6" s="2158"/>
      <c r="F6" s="2158"/>
      <c r="G6" s="2158"/>
      <c r="H6" s="2158"/>
      <c r="I6" s="2158"/>
      <c r="J6" s="2158"/>
      <c r="K6" s="2159"/>
      <c r="L6" s="2158"/>
      <c r="M6" s="2159"/>
      <c r="N6" s="2160">
        <v>3</v>
      </c>
      <c r="O6" s="2161">
        <f>SUMIF('3BL ACTUAL'!A:A,N6,'3BL ACTUAL'!E:E)</f>
        <v>0</v>
      </c>
      <c r="P6" s="2147"/>
      <c r="AA6" s="2150"/>
      <c r="AB6" s="2150"/>
      <c r="AC6" s="2162">
        <f t="shared" ref="AC6:AC69" si="0">+O6-AA6-AB6</f>
        <v>0</v>
      </c>
      <c r="AD6" s="2177">
        <f>+O6+AA6+AB6</f>
        <v>0</v>
      </c>
    </row>
    <row r="7" spans="1:30" ht="15">
      <c r="A7" s="2156"/>
      <c r="B7" s="2157"/>
      <c r="C7" s="2158" t="s">
        <v>3767</v>
      </c>
      <c r="D7" s="2158"/>
      <c r="E7" s="2158"/>
      <c r="F7" s="2158"/>
      <c r="G7" s="2158"/>
      <c r="H7" s="2158"/>
      <c r="I7" s="2158"/>
      <c r="J7" s="2158"/>
      <c r="K7" s="2159"/>
      <c r="L7" s="2158"/>
      <c r="M7" s="2159"/>
      <c r="N7" s="2160">
        <v>4</v>
      </c>
      <c r="O7" s="2161">
        <f>SUMIF('3BL ACTUAL'!A:A,N7,'3BL ACTUAL'!E:E)</f>
        <v>0</v>
      </c>
      <c r="P7" s="2147"/>
      <c r="AA7" s="2150"/>
      <c r="AB7" s="2150"/>
      <c r="AC7" s="2162">
        <f t="shared" si="0"/>
        <v>0</v>
      </c>
      <c r="AD7" s="2177">
        <f t="shared" ref="AD7:AD70" si="1">+O7+AA7+AB7</f>
        <v>0</v>
      </c>
    </row>
    <row r="8" spans="1:30" ht="15">
      <c r="A8" s="2156"/>
      <c r="B8" s="2157"/>
      <c r="C8" s="2158" t="s">
        <v>3768</v>
      </c>
      <c r="D8" s="2158"/>
      <c r="E8" s="2158"/>
      <c r="F8" s="2158"/>
      <c r="G8" s="2158"/>
      <c r="H8" s="2158"/>
      <c r="I8" s="2158"/>
      <c r="J8" s="2158"/>
      <c r="K8" s="2159"/>
      <c r="L8" s="2158"/>
      <c r="M8" s="2159"/>
      <c r="N8" s="2160">
        <v>5</v>
      </c>
      <c r="O8" s="2161">
        <f>SUMIF('3BL ACTUAL'!A:A,N8,'3BL ACTUAL'!E:E)</f>
        <v>0</v>
      </c>
      <c r="P8" s="2147"/>
      <c r="AA8" s="2150"/>
      <c r="AB8" s="2150"/>
      <c r="AC8" s="2162">
        <f t="shared" si="0"/>
        <v>0</v>
      </c>
      <c r="AD8" s="2177">
        <f t="shared" si="1"/>
        <v>0</v>
      </c>
    </row>
    <row r="9" spans="1:30" ht="15">
      <c r="A9" s="2156"/>
      <c r="B9" s="2157"/>
      <c r="C9" s="2158" t="s">
        <v>3769</v>
      </c>
      <c r="D9" s="2158"/>
      <c r="E9" s="2158"/>
      <c r="F9" s="2158"/>
      <c r="G9" s="2158"/>
      <c r="H9" s="2158"/>
      <c r="I9" s="2158"/>
      <c r="J9" s="2158"/>
      <c r="K9" s="2159"/>
      <c r="L9" s="2158"/>
      <c r="M9" s="2159"/>
      <c r="N9" s="2160">
        <v>6</v>
      </c>
      <c r="O9" s="2161">
        <f>SUMIF('3BL ACTUAL'!A:A,N9,'3BL ACTUAL'!E:E)</f>
        <v>0</v>
      </c>
      <c r="P9" s="2147"/>
      <c r="AA9" s="2150"/>
      <c r="AB9" s="2150"/>
      <c r="AC9" s="2162">
        <f t="shared" si="0"/>
        <v>0</v>
      </c>
      <c r="AD9" s="2177">
        <f t="shared" si="1"/>
        <v>0</v>
      </c>
    </row>
    <row r="10" spans="1:30" ht="15">
      <c r="A10" s="2156"/>
      <c r="B10" s="2157"/>
      <c r="C10" s="2158" t="s">
        <v>550</v>
      </c>
      <c r="D10" s="2158"/>
      <c r="E10" s="2158"/>
      <c r="F10" s="2158"/>
      <c r="G10" s="2158"/>
      <c r="H10" s="2158"/>
      <c r="I10" s="2158"/>
      <c r="J10" s="2158"/>
      <c r="K10" s="2159"/>
      <c r="L10" s="2158"/>
      <c r="M10" s="2159"/>
      <c r="N10" s="2160">
        <v>7</v>
      </c>
      <c r="O10" s="2161">
        <f>SUMIF('3BL ACTUAL'!A:A,N10,'3BL ACTUAL'!E:E)</f>
        <v>0</v>
      </c>
      <c r="P10" s="2147"/>
      <c r="AA10" s="2150"/>
      <c r="AB10" s="2150"/>
      <c r="AC10" s="2162">
        <f t="shared" si="0"/>
        <v>0</v>
      </c>
      <c r="AD10" s="2177">
        <f t="shared" si="1"/>
        <v>0</v>
      </c>
    </row>
    <row r="11" spans="1:30" ht="15">
      <c r="A11" s="2156"/>
      <c r="B11" s="2154" t="s">
        <v>3770</v>
      </c>
      <c r="C11" s="2154"/>
      <c r="D11" s="2154"/>
      <c r="E11" s="2154"/>
      <c r="F11" s="2154"/>
      <c r="G11" s="2154"/>
      <c r="H11" s="2154"/>
      <c r="I11" s="2154"/>
      <c r="J11" s="2154"/>
      <c r="K11" s="2155"/>
      <c r="L11" s="2154"/>
      <c r="M11" s="2155"/>
      <c r="N11" s="2154"/>
      <c r="O11" s="2155"/>
      <c r="P11" s="2147"/>
      <c r="AA11" s="2150"/>
      <c r="AB11" s="2150"/>
      <c r="AC11" s="2162">
        <f t="shared" si="0"/>
        <v>0</v>
      </c>
      <c r="AD11" s="2177">
        <f t="shared" si="1"/>
        <v>0</v>
      </c>
    </row>
    <row r="12" spans="1:30" ht="15">
      <c r="A12" s="2156"/>
      <c r="B12" s="2157"/>
      <c r="C12" s="2158" t="s">
        <v>3766</v>
      </c>
      <c r="D12" s="2158"/>
      <c r="E12" s="2158"/>
      <c r="F12" s="2158"/>
      <c r="G12" s="2158"/>
      <c r="H12" s="2158"/>
      <c r="I12" s="2158"/>
      <c r="J12" s="2158"/>
      <c r="K12" s="2159"/>
      <c r="L12" s="2158"/>
      <c r="M12" s="2159"/>
      <c r="N12" s="2160">
        <v>8</v>
      </c>
      <c r="O12" s="2161">
        <f>SUMIF('3BL ACTUAL'!A:A,N12,'3BL ACTUAL'!E:E)</f>
        <v>0</v>
      </c>
      <c r="P12" s="2147"/>
      <c r="AA12" s="2150"/>
      <c r="AB12" s="2150"/>
      <c r="AC12" s="2162">
        <f t="shared" si="0"/>
        <v>0</v>
      </c>
      <c r="AD12" s="2177">
        <f t="shared" si="1"/>
        <v>0</v>
      </c>
    </row>
    <row r="13" spans="1:30" ht="15">
      <c r="A13" s="2156"/>
      <c r="B13" s="2157"/>
      <c r="C13" s="2158" t="s">
        <v>3767</v>
      </c>
      <c r="D13" s="2158"/>
      <c r="E13" s="2158"/>
      <c r="F13" s="2158"/>
      <c r="G13" s="2158"/>
      <c r="H13" s="2158"/>
      <c r="I13" s="2158"/>
      <c r="J13" s="2158"/>
      <c r="K13" s="2159"/>
      <c r="L13" s="2158"/>
      <c r="M13" s="2159"/>
      <c r="N13" s="2160">
        <v>9</v>
      </c>
      <c r="O13" s="2161">
        <f>SUMIF('3BL ACTUAL'!A:A,N13,'3BL ACTUAL'!E:E)</f>
        <v>0</v>
      </c>
      <c r="P13" s="2147"/>
      <c r="AA13" s="2150"/>
      <c r="AB13" s="2150"/>
      <c r="AC13" s="2162">
        <f t="shared" si="0"/>
        <v>0</v>
      </c>
      <c r="AD13" s="2177">
        <f t="shared" si="1"/>
        <v>0</v>
      </c>
    </row>
    <row r="14" spans="1:30" ht="15">
      <c r="A14" s="2156"/>
      <c r="B14" s="2157"/>
      <c r="C14" s="2158" t="s">
        <v>3768</v>
      </c>
      <c r="D14" s="2158"/>
      <c r="E14" s="2158"/>
      <c r="F14" s="2158"/>
      <c r="G14" s="2158"/>
      <c r="H14" s="2158"/>
      <c r="I14" s="2158"/>
      <c r="J14" s="2158"/>
      <c r="K14" s="2159"/>
      <c r="L14" s="2158"/>
      <c r="M14" s="2159"/>
      <c r="N14" s="2160">
        <v>10</v>
      </c>
      <c r="O14" s="2161">
        <f>SUMIF('3BL ACTUAL'!A:A,N14,'3BL ACTUAL'!E:E)</f>
        <v>0</v>
      </c>
      <c r="P14" s="2147"/>
      <c r="AA14" s="2150"/>
      <c r="AB14" s="2150"/>
      <c r="AC14" s="2162">
        <f t="shared" si="0"/>
        <v>0</v>
      </c>
      <c r="AD14" s="2177">
        <f t="shared" si="1"/>
        <v>0</v>
      </c>
    </row>
    <row r="15" spans="1:30" ht="15">
      <c r="A15" s="2156"/>
      <c r="B15" s="2157"/>
      <c r="C15" s="2158" t="s">
        <v>3769</v>
      </c>
      <c r="D15" s="2158"/>
      <c r="E15" s="2158"/>
      <c r="F15" s="2158"/>
      <c r="G15" s="2158"/>
      <c r="H15" s="2158"/>
      <c r="I15" s="2158"/>
      <c r="J15" s="2158"/>
      <c r="K15" s="2159"/>
      <c r="L15" s="2158"/>
      <c r="M15" s="2159"/>
      <c r="N15" s="2160">
        <v>11</v>
      </c>
      <c r="O15" s="2161">
        <f>SUMIF('3BL ACTUAL'!A:A,N15,'3BL ACTUAL'!E:E)</f>
        <v>0</v>
      </c>
      <c r="P15" s="2147"/>
      <c r="AA15" s="2150"/>
      <c r="AB15" s="2150"/>
      <c r="AC15" s="2162">
        <f t="shared" si="0"/>
        <v>0</v>
      </c>
      <c r="AD15" s="2177">
        <f t="shared" si="1"/>
        <v>0</v>
      </c>
    </row>
    <row r="16" spans="1:30" ht="15">
      <c r="A16" s="2156"/>
      <c r="B16" s="2157"/>
      <c r="C16" s="2158" t="s">
        <v>550</v>
      </c>
      <c r="D16" s="2158"/>
      <c r="E16" s="2158"/>
      <c r="F16" s="2158"/>
      <c r="G16" s="2158"/>
      <c r="H16" s="2158"/>
      <c r="I16" s="2158"/>
      <c r="J16" s="2158"/>
      <c r="K16" s="2159"/>
      <c r="L16" s="2158"/>
      <c r="M16" s="2159"/>
      <c r="N16" s="2160">
        <v>12</v>
      </c>
      <c r="O16" s="2161">
        <f>SUMIF('3BL ACTUAL'!A:A,N16,'3BL ACTUAL'!E:E)</f>
        <v>0</v>
      </c>
      <c r="P16" s="2147"/>
      <c r="AA16" s="2150"/>
      <c r="AB16" s="2150"/>
      <c r="AC16" s="2162">
        <f t="shared" si="0"/>
        <v>0</v>
      </c>
      <c r="AD16" s="2177">
        <f t="shared" si="1"/>
        <v>0</v>
      </c>
    </row>
    <row r="17" spans="1:30" ht="15">
      <c r="A17" s="2156"/>
      <c r="B17" s="2154" t="s">
        <v>3771</v>
      </c>
      <c r="C17" s="2154"/>
      <c r="D17" s="2154"/>
      <c r="E17" s="2154"/>
      <c r="F17" s="2154"/>
      <c r="G17" s="2154"/>
      <c r="H17" s="2154"/>
      <c r="I17" s="2154"/>
      <c r="J17" s="2154"/>
      <c r="K17" s="2155"/>
      <c r="L17" s="2154"/>
      <c r="M17" s="2155"/>
      <c r="N17" s="2154"/>
      <c r="O17" s="2155"/>
      <c r="P17" s="2147"/>
      <c r="AA17" s="2150"/>
      <c r="AB17" s="2150"/>
      <c r="AC17" s="2162">
        <f t="shared" si="0"/>
        <v>0</v>
      </c>
      <c r="AD17" s="2177">
        <f t="shared" si="1"/>
        <v>0</v>
      </c>
    </row>
    <row r="18" spans="1:30" ht="15">
      <c r="A18" s="2156"/>
      <c r="B18" s="2157"/>
      <c r="C18" s="2158" t="s">
        <v>3766</v>
      </c>
      <c r="D18" s="2158"/>
      <c r="E18" s="2158"/>
      <c r="F18" s="2158"/>
      <c r="G18" s="2158"/>
      <c r="H18" s="2158"/>
      <c r="I18" s="2158"/>
      <c r="J18" s="2158"/>
      <c r="K18" s="2159"/>
      <c r="L18" s="2158"/>
      <c r="M18" s="2159"/>
      <c r="N18" s="2160">
        <v>13</v>
      </c>
      <c r="O18" s="2161">
        <f>SUMIF('3BL ACTUAL'!A:A,N18,'3BL ACTUAL'!E:E)</f>
        <v>0</v>
      </c>
      <c r="P18" s="2147"/>
      <c r="AA18" s="2150"/>
      <c r="AB18" s="2150"/>
      <c r="AC18" s="2162">
        <f t="shared" si="0"/>
        <v>0</v>
      </c>
      <c r="AD18" s="2177">
        <f t="shared" si="1"/>
        <v>0</v>
      </c>
    </row>
    <row r="19" spans="1:30" ht="15">
      <c r="A19" s="2156"/>
      <c r="B19" s="2157"/>
      <c r="C19" s="2158" t="s">
        <v>3767</v>
      </c>
      <c r="D19" s="2158"/>
      <c r="E19" s="2158"/>
      <c r="F19" s="2158"/>
      <c r="G19" s="2158"/>
      <c r="H19" s="2158"/>
      <c r="I19" s="2158"/>
      <c r="J19" s="2158"/>
      <c r="K19" s="2159"/>
      <c r="L19" s="2158"/>
      <c r="M19" s="2159"/>
      <c r="N19" s="2160">
        <v>14</v>
      </c>
      <c r="O19" s="2161">
        <f>SUMIF('3BL ACTUAL'!A:A,N19,'3BL ACTUAL'!E:E)</f>
        <v>0</v>
      </c>
      <c r="P19" s="2147"/>
      <c r="AA19" s="2150"/>
      <c r="AB19" s="2150"/>
      <c r="AC19" s="2162">
        <f t="shared" si="0"/>
        <v>0</v>
      </c>
      <c r="AD19" s="2177">
        <f t="shared" si="1"/>
        <v>0</v>
      </c>
    </row>
    <row r="20" spans="1:30" ht="15">
      <c r="A20" s="2156"/>
      <c r="B20" s="2157"/>
      <c r="C20" s="2158" t="s">
        <v>3768</v>
      </c>
      <c r="D20" s="2158"/>
      <c r="E20" s="2158"/>
      <c r="F20" s="2158"/>
      <c r="G20" s="2158"/>
      <c r="H20" s="2158"/>
      <c r="I20" s="2158"/>
      <c r="J20" s="2158"/>
      <c r="K20" s="2159"/>
      <c r="L20" s="2158"/>
      <c r="M20" s="2159"/>
      <c r="N20" s="2160">
        <v>15</v>
      </c>
      <c r="O20" s="2161">
        <f>SUMIF('3BL ACTUAL'!A:A,N20,'3BL ACTUAL'!E:E)</f>
        <v>0</v>
      </c>
      <c r="P20" s="2147"/>
      <c r="AA20" s="2150"/>
      <c r="AB20" s="2150"/>
      <c r="AC20" s="2162">
        <f t="shared" si="0"/>
        <v>0</v>
      </c>
      <c r="AD20" s="2177">
        <f t="shared" si="1"/>
        <v>0</v>
      </c>
    </row>
    <row r="21" spans="1:30" ht="15">
      <c r="A21" s="2156"/>
      <c r="B21" s="2157"/>
      <c r="C21" s="2158" t="s">
        <v>3769</v>
      </c>
      <c r="D21" s="2158"/>
      <c r="E21" s="2158"/>
      <c r="F21" s="2158"/>
      <c r="G21" s="2158"/>
      <c r="H21" s="2158"/>
      <c r="I21" s="2158"/>
      <c r="J21" s="2158"/>
      <c r="K21" s="2159"/>
      <c r="L21" s="2158"/>
      <c r="M21" s="2159"/>
      <c r="N21" s="2160">
        <v>16</v>
      </c>
      <c r="O21" s="2161">
        <f>SUMIF('3BL ACTUAL'!A:A,N21,'3BL ACTUAL'!E:E)</f>
        <v>0</v>
      </c>
      <c r="P21" s="2147"/>
      <c r="AA21" s="2150"/>
      <c r="AB21" s="2150"/>
      <c r="AC21" s="2162">
        <f t="shared" si="0"/>
        <v>0</v>
      </c>
      <c r="AD21" s="2177">
        <f t="shared" si="1"/>
        <v>0</v>
      </c>
    </row>
    <row r="22" spans="1:30" ht="15">
      <c r="A22" s="2156"/>
      <c r="B22" s="2157"/>
      <c r="C22" s="2158" t="s">
        <v>550</v>
      </c>
      <c r="D22" s="2158"/>
      <c r="E22" s="2158"/>
      <c r="F22" s="2158"/>
      <c r="G22" s="2158"/>
      <c r="H22" s="2158"/>
      <c r="I22" s="2158"/>
      <c r="J22" s="2158"/>
      <c r="K22" s="2159"/>
      <c r="L22" s="2158"/>
      <c r="M22" s="2159"/>
      <c r="N22" s="2160">
        <v>17</v>
      </c>
      <c r="O22" s="2161">
        <f>SUMIF('3BL ACTUAL'!A:A,N22,'3BL ACTUAL'!E:E)</f>
        <v>0</v>
      </c>
      <c r="P22" s="2147"/>
      <c r="AA22" s="2150"/>
      <c r="AB22" s="2150"/>
      <c r="AC22" s="2162">
        <f t="shared" si="0"/>
        <v>0</v>
      </c>
      <c r="AD22" s="2177">
        <f t="shared" si="1"/>
        <v>0</v>
      </c>
    </row>
    <row r="23" spans="1:30" ht="15">
      <c r="A23" s="2156"/>
      <c r="B23" s="2163" t="s">
        <v>3772</v>
      </c>
      <c r="C23" s="2163"/>
      <c r="D23" s="2163"/>
      <c r="E23" s="2163"/>
      <c r="F23" s="2163"/>
      <c r="G23" s="2163"/>
      <c r="H23" s="2163"/>
      <c r="I23" s="2163"/>
      <c r="J23" s="2163"/>
      <c r="K23" s="2164"/>
      <c r="L23" s="2163"/>
      <c r="M23" s="2164"/>
      <c r="N23" s="2165" t="s">
        <v>3773</v>
      </c>
      <c r="O23" s="2166"/>
      <c r="P23" s="2147"/>
      <c r="AA23" s="2150"/>
      <c r="AB23" s="2150"/>
      <c r="AC23" s="2162">
        <f t="shared" si="0"/>
        <v>0</v>
      </c>
      <c r="AD23" s="2177">
        <f t="shared" si="1"/>
        <v>0</v>
      </c>
    </row>
    <row r="24" spans="1:30" ht="15">
      <c r="A24" s="2156"/>
      <c r="B24" s="2158" t="s">
        <v>3774</v>
      </c>
      <c r="C24" s="2158"/>
      <c r="D24" s="2158"/>
      <c r="E24" s="2158"/>
      <c r="F24" s="2158"/>
      <c r="G24" s="2158"/>
      <c r="H24" s="2158"/>
      <c r="I24" s="2158"/>
      <c r="J24" s="2158"/>
      <c r="K24" s="2159"/>
      <c r="L24" s="2158"/>
      <c r="M24" s="2159"/>
      <c r="N24" s="2160">
        <v>30</v>
      </c>
      <c r="O24" s="2161">
        <f>SUMIF('3BL ACTUAL'!A:A,N24,'3BL ACTUAL'!E:E)</f>
        <v>0</v>
      </c>
      <c r="P24" s="2147"/>
      <c r="AA24" s="2150"/>
      <c r="AB24" s="2150"/>
      <c r="AC24" s="2162">
        <f t="shared" si="0"/>
        <v>0</v>
      </c>
      <c r="AD24" s="2177">
        <f t="shared" si="1"/>
        <v>0</v>
      </c>
    </row>
    <row r="25" spans="1:30" ht="15">
      <c r="A25" s="2154" t="s">
        <v>3522</v>
      </c>
      <c r="B25" s="2154"/>
      <c r="C25" s="2154"/>
      <c r="D25" s="2154"/>
      <c r="E25" s="2154"/>
      <c r="F25" s="2154"/>
      <c r="G25" s="2154"/>
      <c r="H25" s="2154"/>
      <c r="I25" s="2154"/>
      <c r="J25" s="2154"/>
      <c r="K25" s="2155"/>
      <c r="L25" s="2154"/>
      <c r="M25" s="2155"/>
      <c r="N25" s="2154"/>
      <c r="O25" s="2155"/>
      <c r="P25" s="2147"/>
      <c r="AA25" s="2150"/>
      <c r="AB25" s="2150"/>
      <c r="AC25" s="2162">
        <f t="shared" si="0"/>
        <v>0</v>
      </c>
      <c r="AD25" s="2177">
        <f t="shared" si="1"/>
        <v>0</v>
      </c>
    </row>
    <row r="26" spans="1:30" ht="15">
      <c r="A26" s="2156"/>
      <c r="B26" s="2149" t="s">
        <v>867</v>
      </c>
      <c r="C26" s="2149"/>
      <c r="D26" s="2149"/>
      <c r="E26" s="2149"/>
      <c r="F26" s="2149"/>
      <c r="G26" s="2149"/>
      <c r="H26" s="2149"/>
      <c r="I26" s="2149"/>
      <c r="J26" s="2149"/>
      <c r="K26" s="2167"/>
      <c r="L26" s="2149"/>
      <c r="M26" s="2167"/>
      <c r="N26" s="2149"/>
      <c r="O26" s="2167"/>
      <c r="P26" s="2147"/>
      <c r="AA26" s="2150"/>
      <c r="AB26" s="2150"/>
      <c r="AC26" s="2162">
        <f t="shared" si="0"/>
        <v>0</v>
      </c>
      <c r="AD26" s="2177">
        <f t="shared" si="1"/>
        <v>0</v>
      </c>
    </row>
    <row r="27" spans="1:30" ht="15">
      <c r="A27" s="2168"/>
      <c r="B27" s="2168"/>
      <c r="C27" s="2169" t="s">
        <v>868</v>
      </c>
      <c r="D27" s="2169"/>
      <c r="E27" s="2169"/>
      <c r="F27" s="2169"/>
      <c r="G27" s="2169"/>
      <c r="H27" s="2169"/>
      <c r="I27" s="2169"/>
      <c r="J27" s="2169"/>
      <c r="K27" s="2170"/>
      <c r="L27" s="2169"/>
      <c r="M27" s="2170"/>
      <c r="N27" s="2169"/>
      <c r="O27" s="2170"/>
      <c r="P27" s="2147"/>
      <c r="AA27" s="2150"/>
      <c r="AB27" s="2150"/>
      <c r="AC27" s="2162">
        <f t="shared" si="0"/>
        <v>0</v>
      </c>
      <c r="AD27" s="2177">
        <f t="shared" si="1"/>
        <v>0</v>
      </c>
    </row>
    <row r="28" spans="1:30" ht="15">
      <c r="A28" s="2156"/>
      <c r="B28" s="2156"/>
      <c r="C28" s="2156"/>
      <c r="D28" s="2158" t="s">
        <v>3411</v>
      </c>
      <c r="E28" s="2158"/>
      <c r="F28" s="2158"/>
      <c r="G28" s="2158"/>
      <c r="H28" s="2158"/>
      <c r="I28" s="2158"/>
      <c r="J28" s="2158"/>
      <c r="K28" s="2159"/>
      <c r="L28" s="2158"/>
      <c r="M28" s="2159"/>
      <c r="N28" s="2160">
        <v>311</v>
      </c>
      <c r="O28" s="2161">
        <f>SUMIF('3BL ACTUAL'!B:B,N28,'3BL ACTUAL'!E:E)</f>
        <v>0</v>
      </c>
      <c r="P28" s="2147"/>
      <c r="AA28" s="2150"/>
      <c r="AB28" s="2150">
        <v>19813.349999999999</v>
      </c>
      <c r="AC28" s="2162">
        <f t="shared" si="0"/>
        <v>-19813.349999999999</v>
      </c>
      <c r="AD28" s="2177">
        <f t="shared" si="1"/>
        <v>19813.349999999999</v>
      </c>
    </row>
    <row r="29" spans="1:30" ht="15">
      <c r="A29" s="2156"/>
      <c r="B29" s="2156"/>
      <c r="C29" s="2156"/>
      <c r="D29" s="2149" t="s">
        <v>870</v>
      </c>
      <c r="E29" s="2149"/>
      <c r="F29" s="2149"/>
      <c r="G29" s="2149"/>
      <c r="H29" s="2149"/>
      <c r="I29" s="2149"/>
      <c r="J29" s="2149"/>
      <c r="K29" s="2167"/>
      <c r="L29" s="2149"/>
      <c r="M29" s="2167"/>
      <c r="N29" s="2149"/>
      <c r="O29" s="2167"/>
      <c r="P29" s="2147"/>
      <c r="AA29" s="2150"/>
      <c r="AB29" s="2150"/>
      <c r="AC29" s="2162">
        <f t="shared" si="0"/>
        <v>0</v>
      </c>
      <c r="AD29" s="2177">
        <f t="shared" si="1"/>
        <v>0</v>
      </c>
    </row>
    <row r="30" spans="1:30" ht="15">
      <c r="A30" s="2156"/>
      <c r="B30" s="2156"/>
      <c r="C30" s="2156"/>
      <c r="D30" s="2156"/>
      <c r="E30" s="2154" t="s">
        <v>871</v>
      </c>
      <c r="F30" s="2154"/>
      <c r="G30" s="2154"/>
      <c r="H30" s="2154"/>
      <c r="I30" s="2154"/>
      <c r="J30" s="2154"/>
      <c r="K30" s="2155"/>
      <c r="L30" s="2154"/>
      <c r="M30" s="2155"/>
      <c r="N30" s="2154"/>
      <c r="O30" s="2155"/>
      <c r="P30" s="2147"/>
      <c r="AA30" s="2150"/>
      <c r="AB30" s="2150"/>
      <c r="AC30" s="2162">
        <f t="shared" si="0"/>
        <v>0</v>
      </c>
      <c r="AD30" s="2177">
        <f t="shared" si="1"/>
        <v>0</v>
      </c>
    </row>
    <row r="31" spans="1:30" ht="15">
      <c r="A31" s="2156"/>
      <c r="B31" s="2156"/>
      <c r="C31" s="2156"/>
      <c r="D31" s="2156"/>
      <c r="E31" s="2156"/>
      <c r="F31" s="2149" t="s">
        <v>127</v>
      </c>
      <c r="G31" s="2149"/>
      <c r="H31" s="2149"/>
      <c r="I31" s="2149"/>
      <c r="J31" s="2149"/>
      <c r="K31" s="2167"/>
      <c r="L31" s="2149"/>
      <c r="M31" s="2167"/>
      <c r="N31" s="2149"/>
      <c r="O31" s="2167"/>
      <c r="P31" s="2147"/>
      <c r="AA31" s="2150"/>
      <c r="AB31" s="2150"/>
      <c r="AC31" s="2162">
        <f t="shared" si="0"/>
        <v>0</v>
      </c>
      <c r="AD31" s="2177">
        <f t="shared" si="1"/>
        <v>0</v>
      </c>
    </row>
    <row r="32" spans="1:30" ht="15">
      <c r="A32" s="2171" t="s">
        <v>3523</v>
      </c>
      <c r="B32" s="2171" t="s">
        <v>3523</v>
      </c>
      <c r="C32" s="2171" t="s">
        <v>3523</v>
      </c>
      <c r="D32" s="2171" t="s">
        <v>3523</v>
      </c>
      <c r="E32" s="2171" t="s">
        <v>3523</v>
      </c>
      <c r="F32" s="2171" t="s">
        <v>3523</v>
      </c>
      <c r="G32" s="2172" t="s">
        <v>246</v>
      </c>
      <c r="H32" s="2173"/>
      <c r="I32" s="2173"/>
      <c r="J32" s="2173"/>
      <c r="K32" s="2174"/>
      <c r="L32" s="2173"/>
      <c r="M32" s="2175"/>
      <c r="N32" s="2160">
        <v>312</v>
      </c>
      <c r="O32" s="2161">
        <f>SUMIF('3BL ACTUAL'!B:B,N32,'3BL ACTUAL'!E:E)</f>
        <v>0</v>
      </c>
      <c r="P32" s="2147"/>
      <c r="AA32" s="2150"/>
      <c r="AB32" s="2150"/>
      <c r="AC32" s="2162">
        <f t="shared" si="0"/>
        <v>0</v>
      </c>
      <c r="AD32" s="2177">
        <f t="shared" si="1"/>
        <v>0</v>
      </c>
    </row>
    <row r="33" spans="1:30" ht="15">
      <c r="A33" s="2156"/>
      <c r="B33" s="2156"/>
      <c r="C33" s="2156"/>
      <c r="D33" s="2156"/>
      <c r="E33" s="2156"/>
      <c r="F33" s="2156"/>
      <c r="G33" s="2172" t="s">
        <v>3413</v>
      </c>
      <c r="H33" s="2173"/>
      <c r="I33" s="2173"/>
      <c r="J33" s="2173"/>
      <c r="K33" s="2174"/>
      <c r="L33" s="2173"/>
      <c r="M33" s="2175"/>
      <c r="N33" s="2160">
        <v>313</v>
      </c>
      <c r="O33" s="2161">
        <f>SUMIF('3BL ACTUAL'!B:B,N33,'3BL ACTUAL'!E:E)</f>
        <v>0</v>
      </c>
      <c r="P33" s="2147"/>
      <c r="AA33" s="2150"/>
      <c r="AB33" s="2150"/>
      <c r="AC33" s="2162">
        <f t="shared" si="0"/>
        <v>0</v>
      </c>
      <c r="AD33" s="2177">
        <f t="shared" si="1"/>
        <v>0</v>
      </c>
    </row>
    <row r="34" spans="1:30" ht="15">
      <c r="A34" s="2156"/>
      <c r="B34" s="2156"/>
      <c r="C34" s="2156"/>
      <c r="D34" s="2156"/>
      <c r="E34" s="2156"/>
      <c r="F34" s="2156"/>
      <c r="G34" s="2172" t="s">
        <v>3524</v>
      </c>
      <c r="H34" s="2173"/>
      <c r="I34" s="2173"/>
      <c r="J34" s="2173"/>
      <c r="K34" s="2174"/>
      <c r="L34" s="2173"/>
      <c r="M34" s="2175"/>
      <c r="N34" s="2160">
        <v>314</v>
      </c>
      <c r="O34" s="2161">
        <f>SUMIF('3BL ACTUAL'!B:B,N34,'3BL ACTUAL'!E:E)</f>
        <v>0</v>
      </c>
      <c r="P34" s="2147"/>
      <c r="AA34" s="2150"/>
      <c r="AB34" s="2150"/>
      <c r="AC34" s="2162">
        <f t="shared" si="0"/>
        <v>0</v>
      </c>
      <c r="AD34" s="2177">
        <f t="shared" si="1"/>
        <v>0</v>
      </c>
    </row>
    <row r="35" spans="1:30" ht="15">
      <c r="A35" s="2156"/>
      <c r="B35" s="2156"/>
      <c r="C35" s="2156"/>
      <c r="D35" s="2156"/>
      <c r="E35" s="2156"/>
      <c r="F35" s="2149" t="s">
        <v>128</v>
      </c>
      <c r="G35" s="2149"/>
      <c r="H35" s="2149"/>
      <c r="I35" s="2149"/>
      <c r="J35" s="2149"/>
      <c r="K35" s="2167"/>
      <c r="L35" s="2149"/>
      <c r="M35" s="2167"/>
      <c r="N35" s="2149"/>
      <c r="O35" s="2167"/>
      <c r="P35" s="2147"/>
      <c r="AA35" s="2150"/>
      <c r="AB35" s="2150"/>
      <c r="AC35" s="2162">
        <f t="shared" si="0"/>
        <v>0</v>
      </c>
      <c r="AD35" s="2177">
        <f t="shared" si="1"/>
        <v>0</v>
      </c>
    </row>
    <row r="36" spans="1:30" ht="15">
      <c r="A36" s="2156"/>
      <c r="B36" s="2156"/>
      <c r="C36" s="2156"/>
      <c r="D36" s="2156"/>
      <c r="E36" s="2156"/>
      <c r="F36" s="2156"/>
      <c r="G36" s="2172" t="s">
        <v>246</v>
      </c>
      <c r="H36" s="2173"/>
      <c r="I36" s="2173"/>
      <c r="J36" s="2173"/>
      <c r="K36" s="2174"/>
      <c r="L36" s="2173"/>
      <c r="M36" s="2175"/>
      <c r="N36" s="2160">
        <v>315</v>
      </c>
      <c r="O36" s="2161">
        <f>SUMIF('3BL ACTUAL'!B:B,N36,'3BL ACTUAL'!E:E)</f>
        <v>0</v>
      </c>
      <c r="P36" s="2147"/>
      <c r="AA36" s="2150"/>
      <c r="AB36" s="2150"/>
      <c r="AC36" s="2162">
        <f t="shared" si="0"/>
        <v>0</v>
      </c>
      <c r="AD36" s="2177">
        <f t="shared" si="1"/>
        <v>0</v>
      </c>
    </row>
    <row r="37" spans="1:30" ht="15">
      <c r="A37" s="2156"/>
      <c r="B37" s="2156"/>
      <c r="C37" s="2156"/>
      <c r="D37" s="2156"/>
      <c r="E37" s="2156"/>
      <c r="F37" s="2156"/>
      <c r="G37" s="2172" t="s">
        <v>3413</v>
      </c>
      <c r="H37" s="2173"/>
      <c r="I37" s="2173"/>
      <c r="J37" s="2173"/>
      <c r="K37" s="2174"/>
      <c r="L37" s="2173"/>
      <c r="M37" s="2175"/>
      <c r="N37" s="2160">
        <v>316</v>
      </c>
      <c r="O37" s="2161">
        <f>SUMIF('3BL ACTUAL'!B:B,N37,'3BL ACTUAL'!E:E)</f>
        <v>0</v>
      </c>
      <c r="P37" s="2147"/>
      <c r="AA37" s="2150"/>
      <c r="AB37" s="2150"/>
      <c r="AC37" s="2162">
        <f t="shared" si="0"/>
        <v>0</v>
      </c>
      <c r="AD37" s="2177">
        <f t="shared" si="1"/>
        <v>0</v>
      </c>
    </row>
    <row r="38" spans="1:30" ht="15">
      <c r="A38" s="2156"/>
      <c r="B38" s="2156"/>
      <c r="C38" s="2156"/>
      <c r="D38" s="2156"/>
      <c r="E38" s="2156"/>
      <c r="F38" s="2156"/>
      <c r="G38" s="2172" t="s">
        <v>3524</v>
      </c>
      <c r="H38" s="2173"/>
      <c r="I38" s="2173"/>
      <c r="J38" s="2173"/>
      <c r="K38" s="2174"/>
      <c r="L38" s="2173"/>
      <c r="M38" s="2175"/>
      <c r="N38" s="2160">
        <v>317</v>
      </c>
      <c r="O38" s="2161">
        <f>SUMIF('3BL ACTUAL'!B:B,N38,'3BL ACTUAL'!E:E)</f>
        <v>0</v>
      </c>
      <c r="P38" s="2147"/>
      <c r="Q38" s="2148" t="s">
        <v>4731</v>
      </c>
      <c r="R38" s="866" t="s">
        <v>4732</v>
      </c>
      <c r="AA38" s="2150"/>
      <c r="AB38" s="2150"/>
      <c r="AC38" s="2162">
        <f t="shared" si="0"/>
        <v>0</v>
      </c>
      <c r="AD38" s="2177">
        <f t="shared" si="1"/>
        <v>0</v>
      </c>
    </row>
    <row r="39" spans="1:30" ht="15">
      <c r="A39" s="2156"/>
      <c r="B39" s="2156"/>
      <c r="C39" s="2156"/>
      <c r="D39" s="2156"/>
      <c r="E39" s="2154" t="s">
        <v>141</v>
      </c>
      <c r="F39" s="2154"/>
      <c r="G39" s="2154"/>
      <c r="H39" s="2154"/>
      <c r="I39" s="2154"/>
      <c r="J39" s="2154"/>
      <c r="K39" s="2155"/>
      <c r="L39" s="2154"/>
      <c r="M39" s="2155"/>
      <c r="N39" s="2154"/>
      <c r="O39" s="2155"/>
      <c r="P39" s="2147"/>
      <c r="AA39" s="2150"/>
      <c r="AB39" s="2150"/>
      <c r="AC39" s="2162">
        <f t="shared" si="0"/>
        <v>0</v>
      </c>
      <c r="AD39" s="2177">
        <f t="shared" si="1"/>
        <v>0</v>
      </c>
    </row>
    <row r="40" spans="1:30" ht="15">
      <c r="A40" s="2156"/>
      <c r="B40" s="2156"/>
      <c r="C40" s="2156"/>
      <c r="D40" s="2156"/>
      <c r="E40" s="2156"/>
      <c r="F40" s="2149" t="s">
        <v>3525</v>
      </c>
      <c r="G40" s="2149"/>
      <c r="H40" s="2149"/>
      <c r="I40" s="2149"/>
      <c r="J40" s="2149"/>
      <c r="K40" s="2167"/>
      <c r="L40" s="2149"/>
      <c r="M40" s="2167"/>
      <c r="N40" s="2149"/>
      <c r="O40" s="2167"/>
      <c r="P40" s="2147"/>
      <c r="AA40" s="2150"/>
      <c r="AB40" s="2150"/>
      <c r="AC40" s="2162">
        <f t="shared" si="0"/>
        <v>0</v>
      </c>
      <c r="AD40" s="2177">
        <f t="shared" si="1"/>
        <v>0</v>
      </c>
    </row>
    <row r="41" spans="1:30" ht="15">
      <c r="A41" s="2156"/>
      <c r="B41" s="2156"/>
      <c r="C41" s="2156"/>
      <c r="D41" s="2156"/>
      <c r="E41" s="2156"/>
      <c r="F41" s="2156"/>
      <c r="G41" s="2172" t="s">
        <v>246</v>
      </c>
      <c r="H41" s="2173"/>
      <c r="I41" s="2173"/>
      <c r="J41" s="2173"/>
      <c r="K41" s="2174"/>
      <c r="L41" s="2173"/>
      <c r="M41" s="2175"/>
      <c r="N41" s="2160">
        <v>318</v>
      </c>
      <c r="O41" s="2161">
        <f>SUMIF('3BL ACTUAL'!B:B,N41,'3BL ACTUAL'!E:E)</f>
        <v>0</v>
      </c>
      <c r="P41" s="2147"/>
      <c r="AA41" s="2150"/>
      <c r="AB41" s="2150"/>
      <c r="AC41" s="2162">
        <f t="shared" si="0"/>
        <v>0</v>
      </c>
      <c r="AD41" s="2177">
        <f t="shared" si="1"/>
        <v>0</v>
      </c>
    </row>
    <row r="42" spans="1:30" ht="15">
      <c r="A42" s="2156"/>
      <c r="B42" s="2156"/>
      <c r="C42" s="2156"/>
      <c r="D42" s="2156"/>
      <c r="E42" s="2156"/>
      <c r="F42" s="2156"/>
      <c r="G42" s="2172" t="s">
        <v>3413</v>
      </c>
      <c r="H42" s="2173"/>
      <c r="I42" s="2173"/>
      <c r="J42" s="2173"/>
      <c r="K42" s="2174"/>
      <c r="L42" s="2173"/>
      <c r="M42" s="2175"/>
      <c r="N42" s="2160">
        <v>319</v>
      </c>
      <c r="O42" s="2161">
        <f>SUMIF('3BL ACTUAL'!B:B,N42,'3BL ACTUAL'!E:E)</f>
        <v>0</v>
      </c>
      <c r="P42" s="2147"/>
      <c r="AA42" s="2150"/>
      <c r="AB42" s="2150"/>
      <c r="AC42" s="2162">
        <f t="shared" si="0"/>
        <v>0</v>
      </c>
      <c r="AD42" s="2177">
        <f t="shared" si="1"/>
        <v>0</v>
      </c>
    </row>
    <row r="43" spans="1:30" ht="15">
      <c r="A43" s="2156"/>
      <c r="B43" s="2156"/>
      <c r="C43" s="2156"/>
      <c r="D43" s="2156"/>
      <c r="E43" s="2156"/>
      <c r="F43" s="2149" t="s">
        <v>151</v>
      </c>
      <c r="G43" s="2149"/>
      <c r="H43" s="2149"/>
      <c r="I43" s="2149"/>
      <c r="J43" s="2149"/>
      <c r="K43" s="2167"/>
      <c r="L43" s="2149"/>
      <c r="M43" s="2167"/>
      <c r="N43" s="2149"/>
      <c r="O43" s="2167"/>
      <c r="P43" s="2147"/>
      <c r="AA43" s="2150"/>
      <c r="AB43" s="2150"/>
      <c r="AC43" s="2162">
        <f t="shared" si="0"/>
        <v>0</v>
      </c>
      <c r="AD43" s="2177">
        <f t="shared" si="1"/>
        <v>0</v>
      </c>
    </row>
    <row r="44" spans="1:30" ht="15">
      <c r="A44" s="2156"/>
      <c r="B44" s="2156"/>
      <c r="C44" s="2156"/>
      <c r="D44" s="2156"/>
      <c r="E44" s="2156"/>
      <c r="F44" s="2156"/>
      <c r="G44" s="2172" t="s">
        <v>3526</v>
      </c>
      <c r="H44" s="2173"/>
      <c r="I44" s="2173"/>
      <c r="J44" s="2173"/>
      <c r="K44" s="2174"/>
      <c r="L44" s="2173"/>
      <c r="M44" s="2175"/>
      <c r="N44" s="2160">
        <v>320</v>
      </c>
      <c r="O44" s="2161">
        <f>SUMIF('3BL ACTUAL'!B:B,N44,'3BL ACTUAL'!E:E)</f>
        <v>0</v>
      </c>
      <c r="P44" s="2147"/>
      <c r="AA44" s="2150"/>
      <c r="AB44" s="2150"/>
      <c r="AC44" s="2162">
        <f t="shared" si="0"/>
        <v>0</v>
      </c>
      <c r="AD44" s="2177">
        <f t="shared" si="1"/>
        <v>0</v>
      </c>
    </row>
    <row r="45" spans="1:30" ht="15">
      <c r="A45" s="2156"/>
      <c r="B45" s="2156"/>
      <c r="C45" s="2156"/>
      <c r="D45" s="2156"/>
      <c r="E45" s="2156"/>
      <c r="F45" s="2156"/>
      <c r="G45" s="2172" t="s">
        <v>3527</v>
      </c>
      <c r="H45" s="2173"/>
      <c r="I45" s="2173"/>
      <c r="J45" s="2173"/>
      <c r="K45" s="2174"/>
      <c r="L45" s="2173"/>
      <c r="M45" s="2175"/>
      <c r="N45" s="2160">
        <v>321</v>
      </c>
      <c r="O45" s="2161">
        <f>SUMIF('3BL ACTUAL'!B:B,N45,'3BL ACTUAL'!E:E)</f>
        <v>0</v>
      </c>
      <c r="P45" s="2147"/>
      <c r="AA45" s="2150"/>
      <c r="AB45" s="2150"/>
      <c r="AC45" s="2162">
        <f t="shared" si="0"/>
        <v>0</v>
      </c>
      <c r="AD45" s="2177">
        <f t="shared" si="1"/>
        <v>0</v>
      </c>
    </row>
    <row r="46" spans="1:30" ht="15">
      <c r="A46" s="2156"/>
      <c r="B46" s="2156"/>
      <c r="C46" s="2156"/>
      <c r="D46" s="2156"/>
      <c r="E46" s="2156"/>
      <c r="F46" s="2149" t="s">
        <v>152</v>
      </c>
      <c r="G46" s="2149"/>
      <c r="H46" s="2149"/>
      <c r="I46" s="2149"/>
      <c r="J46" s="2149"/>
      <c r="K46" s="2167"/>
      <c r="L46" s="2149"/>
      <c r="M46" s="2167"/>
      <c r="N46" s="2149"/>
      <c r="O46" s="2167"/>
      <c r="P46" s="2147"/>
      <c r="AA46" s="2150"/>
      <c r="AB46" s="2150"/>
      <c r="AC46" s="2162">
        <f t="shared" si="0"/>
        <v>0</v>
      </c>
      <c r="AD46" s="2177">
        <f t="shared" si="1"/>
        <v>0</v>
      </c>
    </row>
    <row r="47" spans="1:30" ht="15">
      <c r="A47" s="2156"/>
      <c r="B47" s="2156"/>
      <c r="C47" s="2156"/>
      <c r="D47" s="2156"/>
      <c r="E47" s="2156"/>
      <c r="F47" s="2156"/>
      <c r="G47" s="2172" t="s">
        <v>246</v>
      </c>
      <c r="H47" s="2173"/>
      <c r="I47" s="2173"/>
      <c r="J47" s="2173"/>
      <c r="K47" s="2174"/>
      <c r="L47" s="2173"/>
      <c r="M47" s="2175"/>
      <c r="N47" s="2160">
        <v>322</v>
      </c>
      <c r="O47" s="2161">
        <f>SUMIF('3BL ACTUAL'!B:B,N47,'3BL ACTUAL'!E:E)</f>
        <v>0</v>
      </c>
      <c r="P47" s="2147"/>
      <c r="AA47" s="2150"/>
      <c r="AB47" s="2150"/>
      <c r="AC47" s="2162">
        <f t="shared" si="0"/>
        <v>0</v>
      </c>
      <c r="AD47" s="2177">
        <f t="shared" si="1"/>
        <v>0</v>
      </c>
    </row>
    <row r="48" spans="1:30" ht="15">
      <c r="A48" s="2156"/>
      <c r="B48" s="2156"/>
      <c r="C48" s="2156"/>
      <c r="D48" s="2156"/>
      <c r="E48" s="2156"/>
      <c r="F48" s="2156"/>
      <c r="G48" s="2172" t="s">
        <v>3413</v>
      </c>
      <c r="H48" s="2173"/>
      <c r="I48" s="2173"/>
      <c r="J48" s="2173"/>
      <c r="K48" s="2174"/>
      <c r="L48" s="2173"/>
      <c r="M48" s="2175"/>
      <c r="N48" s="2160">
        <v>323</v>
      </c>
      <c r="O48" s="2161">
        <f>SUMIF('3BL ACTUAL'!B:B,N48,'3BL ACTUAL'!E:E)</f>
        <v>0</v>
      </c>
      <c r="P48" s="2147"/>
      <c r="AA48" s="2150"/>
      <c r="AB48" s="2150"/>
      <c r="AC48" s="2162">
        <f t="shared" si="0"/>
        <v>0</v>
      </c>
      <c r="AD48" s="2177">
        <f t="shared" si="1"/>
        <v>0</v>
      </c>
    </row>
    <row r="49" spans="1:30" ht="15">
      <c r="A49" s="2156"/>
      <c r="B49" s="2156"/>
      <c r="C49" s="2156"/>
      <c r="D49" s="2156"/>
      <c r="E49" s="2156"/>
      <c r="F49" s="2156"/>
      <c r="G49" s="2172" t="s">
        <v>3528</v>
      </c>
      <c r="H49" s="2173"/>
      <c r="I49" s="2173"/>
      <c r="J49" s="2173"/>
      <c r="K49" s="2174"/>
      <c r="L49" s="2173"/>
      <c r="M49" s="2175"/>
      <c r="N49" s="2160">
        <v>324</v>
      </c>
      <c r="O49" s="2161">
        <f>SUMIF('3BL ACTUAL'!B:B,N49,'3BL ACTUAL'!E:E)</f>
        <v>0</v>
      </c>
      <c r="P49" s="2147"/>
      <c r="AA49" s="2150"/>
      <c r="AB49" s="2150"/>
      <c r="AC49" s="2162">
        <f t="shared" si="0"/>
        <v>0</v>
      </c>
      <c r="AD49" s="2177">
        <f t="shared" si="1"/>
        <v>0</v>
      </c>
    </row>
    <row r="50" spans="1:30" ht="15">
      <c r="A50" s="2156"/>
      <c r="B50" s="2156"/>
      <c r="C50" s="2156"/>
      <c r="D50" s="2156"/>
      <c r="E50" s="2156"/>
      <c r="F50" s="2149" t="s">
        <v>252</v>
      </c>
      <c r="G50" s="2149"/>
      <c r="H50" s="2149"/>
      <c r="I50" s="2149"/>
      <c r="J50" s="2149"/>
      <c r="K50" s="2167"/>
      <c r="L50" s="2149"/>
      <c r="M50" s="2167"/>
      <c r="N50" s="2149"/>
      <c r="O50" s="2167"/>
      <c r="P50" s="2147"/>
      <c r="AA50" s="2150"/>
      <c r="AB50" s="2150"/>
      <c r="AC50" s="2162">
        <f t="shared" si="0"/>
        <v>0</v>
      </c>
      <c r="AD50" s="2177">
        <f t="shared" si="1"/>
        <v>0</v>
      </c>
    </row>
    <row r="51" spans="1:30" ht="15">
      <c r="A51" s="2156"/>
      <c r="B51" s="2156"/>
      <c r="C51" s="2156"/>
      <c r="D51" s="2156"/>
      <c r="E51" s="2156"/>
      <c r="F51" s="2156"/>
      <c r="G51" s="2172" t="s">
        <v>246</v>
      </c>
      <c r="H51" s="2173"/>
      <c r="I51" s="2173"/>
      <c r="J51" s="2173"/>
      <c r="K51" s="2174"/>
      <c r="L51" s="2173"/>
      <c r="M51" s="2175"/>
      <c r="N51" s="2160">
        <v>325</v>
      </c>
      <c r="O51" s="2161">
        <f>SUMIF('3BL ACTUAL'!B:B,N51,'3BL ACTUAL'!E:E)</f>
        <v>0</v>
      </c>
      <c r="P51" s="2147"/>
      <c r="AA51" s="2150"/>
      <c r="AB51" s="2150"/>
      <c r="AC51" s="2162">
        <f t="shared" si="0"/>
        <v>0</v>
      </c>
      <c r="AD51" s="2177">
        <f t="shared" si="1"/>
        <v>0</v>
      </c>
    </row>
    <row r="52" spans="1:30" ht="15">
      <c r="A52" s="2156"/>
      <c r="B52" s="2156"/>
      <c r="C52" s="2156"/>
      <c r="D52" s="2156"/>
      <c r="E52" s="2156"/>
      <c r="F52" s="2156"/>
      <c r="G52" s="2172" t="s">
        <v>3413</v>
      </c>
      <c r="H52" s="2173"/>
      <c r="I52" s="2173"/>
      <c r="J52" s="2173"/>
      <c r="K52" s="2174"/>
      <c r="L52" s="2173"/>
      <c r="M52" s="2175"/>
      <c r="N52" s="2160">
        <v>326</v>
      </c>
      <c r="O52" s="2161">
        <f>SUMIF('3BL ACTUAL'!B:B,N52,'3BL ACTUAL'!E:E)</f>
        <v>0</v>
      </c>
      <c r="P52" s="2147"/>
      <c r="AA52" s="2150"/>
      <c r="AB52" s="2150"/>
      <c r="AC52" s="2162">
        <f t="shared" si="0"/>
        <v>0</v>
      </c>
      <c r="AD52" s="2177">
        <f t="shared" si="1"/>
        <v>0</v>
      </c>
    </row>
    <row r="53" spans="1:30" ht="15">
      <c r="A53" s="2156"/>
      <c r="B53" s="2156"/>
      <c r="C53" s="2156"/>
      <c r="D53" s="2156"/>
      <c r="E53" s="2156"/>
      <c r="F53" s="2156"/>
      <c r="G53" s="2172" t="s">
        <v>3528</v>
      </c>
      <c r="H53" s="2173"/>
      <c r="I53" s="2173"/>
      <c r="J53" s="2173"/>
      <c r="K53" s="2174"/>
      <c r="L53" s="2173"/>
      <c r="M53" s="2175"/>
      <c r="N53" s="2160">
        <v>327</v>
      </c>
      <c r="O53" s="2161">
        <f>SUMIF('3BL ACTUAL'!B:B,N53,'3BL ACTUAL'!E:E)</f>
        <v>0</v>
      </c>
      <c r="P53" s="2147"/>
      <c r="AA53" s="2150"/>
      <c r="AB53" s="2150"/>
      <c r="AC53" s="2162">
        <f t="shared" si="0"/>
        <v>0</v>
      </c>
      <c r="AD53" s="2177">
        <f t="shared" si="1"/>
        <v>0</v>
      </c>
    </row>
    <row r="54" spans="1:30" ht="15">
      <c r="A54" s="2156"/>
      <c r="B54" s="2156"/>
      <c r="C54" s="2156"/>
      <c r="D54" s="2149" t="s">
        <v>3529</v>
      </c>
      <c r="E54" s="2149"/>
      <c r="F54" s="2149"/>
      <c r="G54" s="2149"/>
      <c r="H54" s="2149"/>
      <c r="I54" s="2149"/>
      <c r="J54" s="2149"/>
      <c r="K54" s="2167"/>
      <c r="L54" s="2149"/>
      <c r="M54" s="2167"/>
      <c r="N54" s="2149"/>
      <c r="O54" s="2167"/>
      <c r="P54" s="2147"/>
      <c r="AA54" s="2150"/>
      <c r="AB54" s="2150"/>
      <c r="AC54" s="2162">
        <f t="shared" si="0"/>
        <v>0</v>
      </c>
      <c r="AD54" s="2177">
        <f t="shared" si="1"/>
        <v>0</v>
      </c>
    </row>
    <row r="55" spans="1:30" ht="15">
      <c r="A55" s="2156"/>
      <c r="B55" s="2156"/>
      <c r="C55" s="2156"/>
      <c r="D55" s="2156"/>
      <c r="E55" s="2158" t="s">
        <v>261</v>
      </c>
      <c r="F55" s="2158"/>
      <c r="G55" s="2158"/>
      <c r="H55" s="2158"/>
      <c r="I55" s="2158"/>
      <c r="J55" s="2158"/>
      <c r="K55" s="2159"/>
      <c r="L55" s="2158"/>
      <c r="M55" s="2159"/>
      <c r="N55" s="2160">
        <v>328</v>
      </c>
      <c r="O55" s="2161">
        <f>SUMIF('3BL ACTUAL'!B:B,N55,'3BL ACTUAL'!E:E)</f>
        <v>0</v>
      </c>
      <c r="P55" s="2147"/>
      <c r="AA55" s="2150"/>
      <c r="AB55" s="2150"/>
      <c r="AC55" s="2162">
        <f t="shared" si="0"/>
        <v>0</v>
      </c>
      <c r="AD55" s="2177">
        <f t="shared" si="1"/>
        <v>0</v>
      </c>
    </row>
    <row r="56" spans="1:30" ht="15">
      <c r="A56" s="2156"/>
      <c r="B56" s="2156"/>
      <c r="C56" s="2156"/>
      <c r="D56" s="2156"/>
      <c r="E56" s="2158" t="s">
        <v>262</v>
      </c>
      <c r="F56" s="2158"/>
      <c r="G56" s="2158"/>
      <c r="H56" s="2158"/>
      <c r="I56" s="2158"/>
      <c r="J56" s="2158"/>
      <c r="K56" s="2159"/>
      <c r="L56" s="2158"/>
      <c r="M56" s="2159"/>
      <c r="N56" s="2160">
        <v>329</v>
      </c>
      <c r="O56" s="2161">
        <f>SUMIF('3BL ACTUAL'!B:B,N56,'3BL ACTUAL'!E:E)</f>
        <v>0</v>
      </c>
      <c r="P56" s="2147"/>
      <c r="AA56" s="2150"/>
      <c r="AB56" s="2150"/>
      <c r="AC56" s="2162">
        <f t="shared" si="0"/>
        <v>0</v>
      </c>
      <c r="AD56" s="2177">
        <f t="shared" si="1"/>
        <v>0</v>
      </c>
    </row>
    <row r="57" spans="1:30" ht="15">
      <c r="A57" s="2156"/>
      <c r="B57" s="2156"/>
      <c r="C57" s="2156"/>
      <c r="D57" s="2156"/>
      <c r="E57" s="2158" t="s">
        <v>263</v>
      </c>
      <c r="F57" s="2158"/>
      <c r="G57" s="2158"/>
      <c r="H57" s="2158"/>
      <c r="I57" s="2158"/>
      <c r="J57" s="2158"/>
      <c r="K57" s="2159"/>
      <c r="L57" s="2158"/>
      <c r="M57" s="2159"/>
      <c r="N57" s="2160">
        <v>330</v>
      </c>
      <c r="O57" s="2161">
        <f>SUMIF('3BL ACTUAL'!B:B,N57,'3BL ACTUAL'!E:E)</f>
        <v>0</v>
      </c>
      <c r="P57" s="2147"/>
      <c r="AA57" s="2150"/>
      <c r="AB57" s="2150"/>
      <c r="AC57" s="2162">
        <f t="shared" si="0"/>
        <v>0</v>
      </c>
      <c r="AD57" s="2177">
        <f t="shared" si="1"/>
        <v>0</v>
      </c>
    </row>
    <row r="58" spans="1:30" ht="15">
      <c r="A58" s="2156"/>
      <c r="B58" s="2156"/>
      <c r="C58" s="2156"/>
      <c r="D58" s="2149" t="s">
        <v>155</v>
      </c>
      <c r="E58" s="2149"/>
      <c r="F58" s="2149"/>
      <c r="G58" s="2149"/>
      <c r="H58" s="2149"/>
      <c r="I58" s="2149"/>
      <c r="J58" s="2149"/>
      <c r="K58" s="2167"/>
      <c r="L58" s="2149"/>
      <c r="M58" s="2167"/>
      <c r="N58" s="2149"/>
      <c r="O58" s="2167"/>
      <c r="P58" s="2147"/>
      <c r="AA58" s="2150"/>
      <c r="AB58" s="2150"/>
      <c r="AC58" s="2162">
        <f t="shared" si="0"/>
        <v>0</v>
      </c>
      <c r="AD58" s="2177">
        <f t="shared" si="1"/>
        <v>0</v>
      </c>
    </row>
    <row r="59" spans="1:30" ht="15">
      <c r="A59" s="2156"/>
      <c r="B59" s="2156"/>
      <c r="C59" s="2156"/>
      <c r="D59" s="2156"/>
      <c r="E59" s="2158" t="s">
        <v>264</v>
      </c>
      <c r="F59" s="2158"/>
      <c r="G59" s="2158"/>
      <c r="H59" s="2158"/>
      <c r="I59" s="2158"/>
      <c r="J59" s="2158"/>
      <c r="K59" s="2159"/>
      <c r="L59" s="2158"/>
      <c r="M59" s="2159"/>
      <c r="N59" s="2160">
        <v>331</v>
      </c>
      <c r="O59" s="2161">
        <f>SUMIF('3BL ACTUAL'!B:B,N59,'3BL ACTUAL'!E:E)</f>
        <v>0</v>
      </c>
      <c r="P59" s="2147"/>
      <c r="AA59" s="2150"/>
      <c r="AB59" s="2150"/>
      <c r="AC59" s="2162">
        <f t="shared" si="0"/>
        <v>0</v>
      </c>
      <c r="AD59" s="2177">
        <f t="shared" si="1"/>
        <v>0</v>
      </c>
    </row>
    <row r="60" spans="1:30" ht="15">
      <c r="A60" s="2156"/>
      <c r="B60" s="2156"/>
      <c r="C60" s="2156"/>
      <c r="D60" s="2156"/>
      <c r="E60" s="2158" t="s">
        <v>265</v>
      </c>
      <c r="F60" s="2158"/>
      <c r="G60" s="2158"/>
      <c r="H60" s="2158"/>
      <c r="I60" s="2158"/>
      <c r="J60" s="2158"/>
      <c r="K60" s="2159"/>
      <c r="L60" s="2158"/>
      <c r="M60" s="2159"/>
      <c r="N60" s="2160">
        <v>332</v>
      </c>
      <c r="O60" s="2161">
        <f>SUMIF('3BL ACTUAL'!B:B,N60,'3BL ACTUAL'!E:E)</f>
        <v>0</v>
      </c>
      <c r="P60" s="2147"/>
      <c r="AA60" s="2150"/>
      <c r="AB60" s="2150"/>
      <c r="AC60" s="2162">
        <f t="shared" si="0"/>
        <v>0</v>
      </c>
      <c r="AD60" s="2177">
        <f t="shared" si="1"/>
        <v>0</v>
      </c>
    </row>
    <row r="61" spans="1:30" ht="15">
      <c r="A61" s="2156"/>
      <c r="B61" s="2156"/>
      <c r="C61" s="2156"/>
      <c r="D61" s="2149" t="s">
        <v>3530</v>
      </c>
      <c r="E61" s="2149"/>
      <c r="F61" s="2149"/>
      <c r="G61" s="2149"/>
      <c r="H61" s="2149"/>
      <c r="I61" s="2149"/>
      <c r="J61" s="2149"/>
      <c r="K61" s="2167"/>
      <c r="L61" s="2149"/>
      <c r="M61" s="2167"/>
      <c r="N61" s="2149"/>
      <c r="O61" s="2167"/>
      <c r="P61" s="2147"/>
      <c r="AA61" s="2150"/>
      <c r="AB61" s="2150"/>
      <c r="AC61" s="2162">
        <f t="shared" si="0"/>
        <v>0</v>
      </c>
      <c r="AD61" s="2177">
        <f t="shared" si="1"/>
        <v>0</v>
      </c>
    </row>
    <row r="62" spans="1:30" ht="15">
      <c r="A62" s="2156"/>
      <c r="B62" s="2156"/>
      <c r="C62" s="2156"/>
      <c r="D62" s="2156"/>
      <c r="E62" s="2158" t="s">
        <v>264</v>
      </c>
      <c r="F62" s="2158"/>
      <c r="G62" s="2158"/>
      <c r="H62" s="2158"/>
      <c r="I62" s="2158"/>
      <c r="J62" s="2158"/>
      <c r="K62" s="2159"/>
      <c r="L62" s="2158"/>
      <c r="M62" s="2159"/>
      <c r="N62" s="2160">
        <v>333</v>
      </c>
      <c r="O62" s="2161">
        <f>SUMIF('3BL ACTUAL'!B:B,N62,'3BL ACTUAL'!E:E)</f>
        <v>0</v>
      </c>
      <c r="P62" s="2147"/>
      <c r="AA62" s="2150"/>
      <c r="AB62" s="2150"/>
      <c r="AC62" s="2162">
        <f t="shared" si="0"/>
        <v>0</v>
      </c>
      <c r="AD62" s="2177">
        <f t="shared" si="1"/>
        <v>0</v>
      </c>
    </row>
    <row r="63" spans="1:30" ht="15">
      <c r="A63" s="2156"/>
      <c r="B63" s="2156"/>
      <c r="C63" s="2156"/>
      <c r="D63" s="2156"/>
      <c r="E63" s="2158" t="s">
        <v>265</v>
      </c>
      <c r="F63" s="2158"/>
      <c r="G63" s="2158"/>
      <c r="H63" s="2158"/>
      <c r="I63" s="2158"/>
      <c r="J63" s="2158"/>
      <c r="K63" s="2159"/>
      <c r="L63" s="2158"/>
      <c r="M63" s="2159"/>
      <c r="N63" s="2160">
        <v>334</v>
      </c>
      <c r="O63" s="2161">
        <f>SUMIF('3BL ACTUAL'!B:B,N63,'3BL ACTUAL'!E:E)</f>
        <v>0</v>
      </c>
      <c r="P63" s="2147"/>
      <c r="AA63" s="2150"/>
      <c r="AB63" s="2150"/>
      <c r="AC63" s="2162">
        <f t="shared" si="0"/>
        <v>0</v>
      </c>
      <c r="AD63" s="2177">
        <f t="shared" si="1"/>
        <v>0</v>
      </c>
    </row>
    <row r="64" spans="1:30" ht="15">
      <c r="A64" s="2156"/>
      <c r="B64" s="2156"/>
      <c r="C64" s="2156"/>
      <c r="D64" s="2149" t="s">
        <v>157</v>
      </c>
      <c r="E64" s="2149"/>
      <c r="F64" s="2149"/>
      <c r="G64" s="2149"/>
      <c r="H64" s="2149"/>
      <c r="I64" s="2149"/>
      <c r="J64" s="2149"/>
      <c r="K64" s="2167"/>
      <c r="L64" s="2149"/>
      <c r="M64" s="2167"/>
      <c r="N64" s="2149"/>
      <c r="O64" s="2167"/>
      <c r="P64" s="2147"/>
      <c r="AA64" s="2150"/>
      <c r="AB64" s="2150"/>
      <c r="AC64" s="2162">
        <f t="shared" si="0"/>
        <v>0</v>
      </c>
      <c r="AD64" s="2177">
        <f t="shared" si="1"/>
        <v>0</v>
      </c>
    </row>
    <row r="65" spans="1:30" ht="15">
      <c r="A65" s="2156"/>
      <c r="B65" s="2156"/>
      <c r="C65" s="2156"/>
      <c r="D65" s="2156"/>
      <c r="E65" s="2158" t="s">
        <v>3287</v>
      </c>
      <c r="F65" s="2158"/>
      <c r="G65" s="2158"/>
      <c r="H65" s="2158"/>
      <c r="I65" s="2158"/>
      <c r="J65" s="2158"/>
      <c r="K65" s="2159"/>
      <c r="L65" s="2158"/>
      <c r="M65" s="2159"/>
      <c r="N65" s="2160">
        <v>335</v>
      </c>
      <c r="O65" s="2161">
        <f>SUMIF('3BL ACTUAL'!B:B,N65,'3BL ACTUAL'!E:E)</f>
        <v>0</v>
      </c>
      <c r="P65" s="2147"/>
      <c r="AA65" s="2150"/>
      <c r="AB65" s="2150"/>
      <c r="AC65" s="2162">
        <f t="shared" si="0"/>
        <v>0</v>
      </c>
      <c r="AD65" s="2177">
        <f t="shared" si="1"/>
        <v>0</v>
      </c>
    </row>
    <row r="66" spans="1:30" ht="15">
      <c r="A66" s="2156"/>
      <c r="B66" s="2156"/>
      <c r="C66" s="2156"/>
      <c r="D66" s="2156"/>
      <c r="E66" s="2158" t="s">
        <v>3288</v>
      </c>
      <c r="F66" s="2158"/>
      <c r="G66" s="2158"/>
      <c r="H66" s="2158"/>
      <c r="I66" s="2158"/>
      <c r="J66" s="2158"/>
      <c r="K66" s="2159"/>
      <c r="L66" s="2158"/>
      <c r="M66" s="2159"/>
      <c r="N66" s="2160">
        <v>336</v>
      </c>
      <c r="O66" s="2161">
        <f>SUMIF('3BL ACTUAL'!B:B,N66,'3BL ACTUAL'!E:E)</f>
        <v>0</v>
      </c>
      <c r="P66" s="2147"/>
      <c r="AA66" s="2150"/>
      <c r="AB66" s="2150"/>
      <c r="AC66" s="2162">
        <f t="shared" si="0"/>
        <v>0</v>
      </c>
      <c r="AD66" s="2177">
        <f t="shared" si="1"/>
        <v>0</v>
      </c>
    </row>
    <row r="67" spans="1:30" ht="15">
      <c r="A67" s="2156"/>
      <c r="B67" s="2156"/>
      <c r="C67" s="2156"/>
      <c r="D67" s="2156"/>
      <c r="E67" s="2158" t="s">
        <v>3531</v>
      </c>
      <c r="F67" s="2158"/>
      <c r="G67" s="2158"/>
      <c r="H67" s="2158"/>
      <c r="I67" s="2158"/>
      <c r="J67" s="2158"/>
      <c r="K67" s="2159"/>
      <c r="L67" s="2158"/>
      <c r="M67" s="2159"/>
      <c r="N67" s="2160">
        <v>337</v>
      </c>
      <c r="O67" s="2161">
        <f>SUMIF('3BL ACTUAL'!B:B,N67,'3BL ACTUAL'!E:E)</f>
        <v>0</v>
      </c>
      <c r="P67" s="2147"/>
      <c r="AA67" s="2150"/>
      <c r="AB67" s="2150"/>
      <c r="AC67" s="2162">
        <f t="shared" si="0"/>
        <v>0</v>
      </c>
      <c r="AD67" s="2177">
        <f t="shared" si="1"/>
        <v>0</v>
      </c>
    </row>
    <row r="68" spans="1:30" ht="15">
      <c r="A68" s="2156"/>
      <c r="B68" s="2156"/>
      <c r="C68" s="2156"/>
      <c r="D68" s="2156"/>
      <c r="E68" s="2158" t="s">
        <v>238</v>
      </c>
      <c r="F68" s="2158"/>
      <c r="G68" s="2158"/>
      <c r="H68" s="2158"/>
      <c r="I68" s="2158"/>
      <c r="J68" s="2158"/>
      <c r="K68" s="2159"/>
      <c r="L68" s="2158"/>
      <c r="M68" s="2159"/>
      <c r="N68" s="2160">
        <v>338</v>
      </c>
      <c r="O68" s="2161">
        <f>SUMIF('3BL ACTUAL'!B:B,N68,'3BL ACTUAL'!E:E)</f>
        <v>0</v>
      </c>
      <c r="P68" s="2147"/>
      <c r="AA68" s="2150"/>
      <c r="AB68" s="2150"/>
      <c r="AC68" s="2162">
        <f t="shared" si="0"/>
        <v>0</v>
      </c>
      <c r="AD68" s="2177">
        <f t="shared" si="1"/>
        <v>0</v>
      </c>
    </row>
    <row r="69" spans="1:30" ht="15">
      <c r="A69" s="2156"/>
      <c r="B69" s="2156"/>
      <c r="C69" s="2156"/>
      <c r="D69" s="2149" t="s">
        <v>22</v>
      </c>
      <c r="E69" s="2149"/>
      <c r="F69" s="2149"/>
      <c r="G69" s="2149"/>
      <c r="H69" s="2149"/>
      <c r="I69" s="2149"/>
      <c r="J69" s="2149"/>
      <c r="K69" s="2167"/>
      <c r="L69" s="2149"/>
      <c r="M69" s="2167"/>
      <c r="N69" s="2149"/>
      <c r="O69" s="2167"/>
      <c r="P69" s="2147"/>
      <c r="AA69" s="2150"/>
      <c r="AB69" s="2150"/>
      <c r="AC69" s="2162">
        <f t="shared" si="0"/>
        <v>0</v>
      </c>
      <c r="AD69" s="2177">
        <f t="shared" si="1"/>
        <v>0</v>
      </c>
    </row>
    <row r="70" spans="1:30" ht="15">
      <c r="A70" s="2156"/>
      <c r="B70" s="2156"/>
      <c r="C70" s="2156"/>
      <c r="D70" s="2156"/>
      <c r="E70" s="2158" t="s">
        <v>269</v>
      </c>
      <c r="F70" s="2158"/>
      <c r="G70" s="2158"/>
      <c r="H70" s="2158"/>
      <c r="I70" s="2158"/>
      <c r="J70" s="2158"/>
      <c r="K70" s="2159"/>
      <c r="L70" s="2158"/>
      <c r="M70" s="2159"/>
      <c r="N70" s="2160">
        <v>339</v>
      </c>
      <c r="O70" s="2161">
        <f>SUMIF('3BL ACTUAL'!B:B,N70,'3BL ACTUAL'!E:E)</f>
        <v>0</v>
      </c>
      <c r="P70" s="2147"/>
      <c r="AA70" s="2150"/>
      <c r="AB70" s="2150"/>
      <c r="AC70" s="2162">
        <f t="shared" ref="AC70:AC133" si="2">+O70-AA70-AB70</f>
        <v>0</v>
      </c>
      <c r="AD70" s="2177">
        <f t="shared" si="1"/>
        <v>0</v>
      </c>
    </row>
    <row r="71" spans="1:30" ht="15">
      <c r="A71" s="2156"/>
      <c r="B71" s="2156"/>
      <c r="C71" s="2156"/>
      <c r="D71" s="2156"/>
      <c r="E71" s="2158" t="s">
        <v>270</v>
      </c>
      <c r="F71" s="2158"/>
      <c r="G71" s="2158"/>
      <c r="H71" s="2158"/>
      <c r="I71" s="2158"/>
      <c r="J71" s="2158"/>
      <c r="K71" s="2159"/>
      <c r="L71" s="2158"/>
      <c r="M71" s="2159"/>
      <c r="N71" s="2160">
        <v>340</v>
      </c>
      <c r="O71" s="2161">
        <f>SUMIF('3BL ACTUAL'!B:B,N71,'3BL ACTUAL'!E:E)</f>
        <v>0</v>
      </c>
      <c r="P71" s="2147"/>
      <c r="AA71" s="2150"/>
      <c r="AB71" s="2150"/>
      <c r="AC71" s="2162">
        <f t="shared" si="2"/>
        <v>0</v>
      </c>
      <c r="AD71" s="2177">
        <f t="shared" ref="AD71:AD134" si="3">+O71+AA71+AB71</f>
        <v>0</v>
      </c>
    </row>
    <row r="72" spans="1:30" ht="15">
      <c r="A72" s="2156"/>
      <c r="B72" s="2156"/>
      <c r="C72" s="2156"/>
      <c r="D72" s="2156"/>
      <c r="E72" s="2158" t="s">
        <v>271</v>
      </c>
      <c r="F72" s="2158"/>
      <c r="G72" s="2158"/>
      <c r="H72" s="2158"/>
      <c r="I72" s="2158"/>
      <c r="J72" s="2158"/>
      <c r="K72" s="2159"/>
      <c r="L72" s="2158"/>
      <c r="M72" s="2159"/>
      <c r="N72" s="2160">
        <v>341</v>
      </c>
      <c r="O72" s="2161">
        <f>SUMIF('3BL ACTUAL'!B:B,N72,'3BL ACTUAL'!E:E)</f>
        <v>0</v>
      </c>
      <c r="P72" s="2147"/>
      <c r="AA72" s="2150"/>
      <c r="AB72" s="2150">
        <v>251470.34</v>
      </c>
      <c r="AC72" s="2162">
        <f t="shared" si="2"/>
        <v>-251470.34</v>
      </c>
      <c r="AD72" s="2177">
        <f t="shared" si="3"/>
        <v>251470.34</v>
      </c>
    </row>
    <row r="73" spans="1:30" ht="15">
      <c r="A73" s="2156"/>
      <c r="B73" s="2156"/>
      <c r="C73" s="2156"/>
      <c r="D73" s="2156"/>
      <c r="E73" s="2158" t="s">
        <v>3532</v>
      </c>
      <c r="F73" s="2158"/>
      <c r="G73" s="2158"/>
      <c r="H73" s="2158"/>
      <c r="I73" s="2158"/>
      <c r="J73" s="2158"/>
      <c r="K73" s="2159"/>
      <c r="L73" s="2158"/>
      <c r="M73" s="2159"/>
      <c r="N73" s="2160">
        <v>342</v>
      </c>
      <c r="O73" s="2161">
        <f>SUMIF('3BL ACTUAL'!B:B,N73,'3BL ACTUAL'!E:E)</f>
        <v>0</v>
      </c>
      <c r="P73" s="2147"/>
      <c r="AA73" s="2150"/>
      <c r="AB73" s="2150"/>
      <c r="AC73" s="2162">
        <f t="shared" si="2"/>
        <v>0</v>
      </c>
      <c r="AD73" s="2177">
        <f t="shared" si="3"/>
        <v>0</v>
      </c>
    </row>
    <row r="74" spans="1:30" ht="15">
      <c r="A74" s="2156"/>
      <c r="B74" s="2156"/>
      <c r="C74" s="2156"/>
      <c r="D74" s="2156"/>
      <c r="E74" s="2158" t="s">
        <v>273</v>
      </c>
      <c r="F74" s="2158"/>
      <c r="G74" s="2158"/>
      <c r="H74" s="2158"/>
      <c r="I74" s="2158"/>
      <c r="J74" s="2158"/>
      <c r="K74" s="2159"/>
      <c r="L74" s="2158"/>
      <c r="M74" s="2159"/>
      <c r="N74" s="2160">
        <v>343</v>
      </c>
      <c r="O74" s="2161">
        <f>SUMIF('3BL ACTUAL'!B:B,N74,'3BL ACTUAL'!E:E)</f>
        <v>0</v>
      </c>
      <c r="P74" s="2147"/>
      <c r="AA74" s="2150"/>
      <c r="AB74" s="2150"/>
      <c r="AC74" s="2162">
        <f t="shared" si="2"/>
        <v>0</v>
      </c>
      <c r="AD74" s="2177">
        <f t="shared" si="3"/>
        <v>0</v>
      </c>
    </row>
    <row r="75" spans="1:30" ht="15">
      <c r="A75" s="2156"/>
      <c r="B75" s="2156"/>
      <c r="C75" s="2156"/>
      <c r="D75" s="2156"/>
      <c r="E75" s="2158" t="s">
        <v>274</v>
      </c>
      <c r="F75" s="2158"/>
      <c r="G75" s="2158"/>
      <c r="H75" s="2158"/>
      <c r="I75" s="2158"/>
      <c r="J75" s="2158"/>
      <c r="K75" s="2159"/>
      <c r="L75" s="2158"/>
      <c r="M75" s="2159"/>
      <c r="N75" s="2160">
        <v>344</v>
      </c>
      <c r="O75" s="2161">
        <f>SUMIF('3BL ACTUAL'!B:B,N75,'3BL ACTUAL'!E:E)</f>
        <v>0</v>
      </c>
      <c r="P75" s="2147"/>
      <c r="AA75" s="2150"/>
      <c r="AB75" s="2150"/>
      <c r="AC75" s="2162">
        <f t="shared" si="2"/>
        <v>0</v>
      </c>
      <c r="AD75" s="2177">
        <f t="shared" si="3"/>
        <v>0</v>
      </c>
    </row>
    <row r="76" spans="1:30" ht="15">
      <c r="A76" s="2156"/>
      <c r="B76" s="2156"/>
      <c r="C76" s="2156"/>
      <c r="D76" s="2156"/>
      <c r="E76" s="2158" t="s">
        <v>275</v>
      </c>
      <c r="F76" s="2158"/>
      <c r="G76" s="2158"/>
      <c r="H76" s="2158"/>
      <c r="I76" s="2158"/>
      <c r="J76" s="2158"/>
      <c r="K76" s="2159"/>
      <c r="L76" s="2158"/>
      <c r="M76" s="2159"/>
      <c r="N76" s="2160">
        <v>345</v>
      </c>
      <c r="O76" s="2161">
        <f>SUMIF('3BL ACTUAL'!B:B,N76,'3BL ACTUAL'!E:E)</f>
        <v>0</v>
      </c>
      <c r="P76" s="2147"/>
      <c r="AA76" s="2150"/>
      <c r="AB76" s="2150"/>
      <c r="AC76" s="2162">
        <f t="shared" si="2"/>
        <v>0</v>
      </c>
      <c r="AD76" s="2177">
        <f t="shared" si="3"/>
        <v>0</v>
      </c>
    </row>
    <row r="77" spans="1:30" ht="15">
      <c r="A77" s="2156"/>
      <c r="B77" s="2156"/>
      <c r="C77" s="2156"/>
      <c r="D77" s="2156"/>
      <c r="E77" s="2158" t="s">
        <v>276</v>
      </c>
      <c r="F77" s="2158"/>
      <c r="G77" s="2158"/>
      <c r="H77" s="2158"/>
      <c r="I77" s="2158"/>
      <c r="J77" s="2158"/>
      <c r="K77" s="2159"/>
      <c r="L77" s="2158"/>
      <c r="M77" s="2159"/>
      <c r="N77" s="2160">
        <v>346</v>
      </c>
      <c r="O77" s="2161">
        <f>SUMIF('3BL ACTUAL'!B:B,N77,'3BL ACTUAL'!E:E)</f>
        <v>0</v>
      </c>
      <c r="P77" s="2147"/>
      <c r="AA77" s="2150"/>
      <c r="AB77" s="2150"/>
      <c r="AC77" s="2162">
        <f t="shared" si="2"/>
        <v>0</v>
      </c>
      <c r="AD77" s="2177">
        <f t="shared" si="3"/>
        <v>0</v>
      </c>
    </row>
    <row r="78" spans="1:30" ht="15">
      <c r="A78" s="2156"/>
      <c r="B78" s="2156"/>
      <c r="C78" s="2156"/>
      <c r="D78" s="2156"/>
      <c r="E78" s="2158" t="s">
        <v>3533</v>
      </c>
      <c r="F78" s="2158"/>
      <c r="G78" s="2158"/>
      <c r="H78" s="2158"/>
      <c r="I78" s="2158"/>
      <c r="J78" s="2158"/>
      <c r="K78" s="2159"/>
      <c r="L78" s="2158"/>
      <c r="M78" s="2159"/>
      <c r="N78" s="2160">
        <v>347</v>
      </c>
      <c r="O78" s="2161">
        <f>SUMIF('3BL ACTUAL'!B:B,N78,'3BL ACTUAL'!E:E)</f>
        <v>0</v>
      </c>
      <c r="P78" s="2147"/>
      <c r="AA78" s="2150"/>
      <c r="AB78" s="2150"/>
      <c r="AC78" s="2162">
        <f t="shared" si="2"/>
        <v>0</v>
      </c>
      <c r="AD78" s="2177">
        <f t="shared" si="3"/>
        <v>0</v>
      </c>
    </row>
    <row r="79" spans="1:30" ht="15">
      <c r="A79" s="2156"/>
      <c r="B79" s="2156"/>
      <c r="C79" s="2156"/>
      <c r="D79" s="2149" t="s">
        <v>159</v>
      </c>
      <c r="E79" s="2149"/>
      <c r="F79" s="2149"/>
      <c r="G79" s="2149"/>
      <c r="H79" s="2149"/>
      <c r="I79" s="2149"/>
      <c r="J79" s="2149"/>
      <c r="K79" s="2167"/>
      <c r="L79" s="2149"/>
      <c r="M79" s="2167"/>
      <c r="N79" s="2149"/>
      <c r="O79" s="2167"/>
      <c r="P79" s="2147"/>
      <c r="AA79" s="2150"/>
      <c r="AB79" s="2150"/>
      <c r="AC79" s="2162">
        <f t="shared" si="2"/>
        <v>0</v>
      </c>
      <c r="AD79" s="2177">
        <f t="shared" si="3"/>
        <v>0</v>
      </c>
    </row>
    <row r="80" spans="1:30" ht="15">
      <c r="A80" s="2156"/>
      <c r="B80" s="2156"/>
      <c r="C80" s="2156"/>
      <c r="D80" s="2156"/>
      <c r="E80" s="2158" t="s">
        <v>3534</v>
      </c>
      <c r="F80" s="2158"/>
      <c r="G80" s="2158"/>
      <c r="H80" s="2158"/>
      <c r="I80" s="2158"/>
      <c r="J80" s="2158"/>
      <c r="K80" s="2159"/>
      <c r="L80" s="2158"/>
      <c r="M80" s="2159"/>
      <c r="N80" s="2160">
        <v>348</v>
      </c>
      <c r="O80" s="2161">
        <f>SUMIF('3BL ACTUAL'!B:B,N80,'3BL ACTUAL'!E:E)</f>
        <v>0</v>
      </c>
      <c r="P80" s="2147"/>
      <c r="AA80" s="2150"/>
      <c r="AB80" s="2150"/>
      <c r="AC80" s="2162">
        <f t="shared" si="2"/>
        <v>0</v>
      </c>
      <c r="AD80" s="2177">
        <f t="shared" si="3"/>
        <v>0</v>
      </c>
    </row>
    <row r="81" spans="1:30" ht="15">
      <c r="A81" s="2156"/>
      <c r="B81" s="2156"/>
      <c r="C81" s="2156"/>
      <c r="D81" s="2156"/>
      <c r="E81" s="2158" t="s">
        <v>3535</v>
      </c>
      <c r="F81" s="2158"/>
      <c r="G81" s="2158"/>
      <c r="H81" s="2158"/>
      <c r="I81" s="2158"/>
      <c r="J81" s="2158"/>
      <c r="K81" s="2159"/>
      <c r="L81" s="2158"/>
      <c r="M81" s="2159"/>
      <c r="N81" s="2160">
        <v>349</v>
      </c>
      <c r="O81" s="2161">
        <f>SUMIF('3BL ACTUAL'!B:B,N81,'3BL ACTUAL'!E:E)</f>
        <v>0</v>
      </c>
      <c r="P81" s="2147"/>
      <c r="AA81" s="2150"/>
      <c r="AB81" s="2150"/>
      <c r="AC81" s="2162">
        <f t="shared" si="2"/>
        <v>0</v>
      </c>
      <c r="AD81" s="2177">
        <f t="shared" si="3"/>
        <v>0</v>
      </c>
    </row>
    <row r="82" spans="1:30" ht="15">
      <c r="A82" s="2156"/>
      <c r="B82" s="2156"/>
      <c r="C82" s="2156"/>
      <c r="D82" s="2149" t="s">
        <v>143</v>
      </c>
      <c r="E82" s="2149"/>
      <c r="F82" s="2149"/>
      <c r="G82" s="2149"/>
      <c r="H82" s="2149"/>
      <c r="I82" s="2149"/>
      <c r="J82" s="2149"/>
      <c r="K82" s="2167"/>
      <c r="L82" s="2149"/>
      <c r="M82" s="2167"/>
      <c r="N82" s="2149"/>
      <c r="O82" s="2167"/>
      <c r="P82" s="2147"/>
      <c r="AA82" s="2150"/>
      <c r="AB82" s="2150"/>
      <c r="AC82" s="2162">
        <f t="shared" si="2"/>
        <v>0</v>
      </c>
      <c r="AD82" s="2177">
        <f t="shared" si="3"/>
        <v>0</v>
      </c>
    </row>
    <row r="83" spans="1:30" ht="15">
      <c r="A83" s="2156"/>
      <c r="B83" s="2156"/>
      <c r="C83" s="2156"/>
      <c r="D83" s="2156"/>
      <c r="E83" s="2154" t="s">
        <v>160</v>
      </c>
      <c r="F83" s="2154"/>
      <c r="G83" s="2154"/>
      <c r="H83" s="2154"/>
      <c r="I83" s="2154"/>
      <c r="J83" s="2154"/>
      <c r="K83" s="2155"/>
      <c r="L83" s="2154"/>
      <c r="M83" s="2155"/>
      <c r="N83" s="2154"/>
      <c r="O83" s="2155"/>
      <c r="P83" s="2147"/>
      <c r="AA83" s="2150"/>
      <c r="AB83" s="2150"/>
      <c r="AC83" s="2162">
        <f t="shared" si="2"/>
        <v>0</v>
      </c>
      <c r="AD83" s="2177">
        <f t="shared" si="3"/>
        <v>0</v>
      </c>
    </row>
    <row r="84" spans="1:30" ht="15">
      <c r="A84" s="2156"/>
      <c r="B84" s="2156"/>
      <c r="C84" s="2156"/>
      <c r="D84" s="2156"/>
      <c r="E84" s="2156"/>
      <c r="F84" s="2158" t="s">
        <v>3536</v>
      </c>
      <c r="G84" s="2158"/>
      <c r="H84" s="2158"/>
      <c r="I84" s="2158"/>
      <c r="J84" s="2158"/>
      <c r="K84" s="2159"/>
      <c r="L84" s="2158"/>
      <c r="M84" s="2159"/>
      <c r="N84" s="2160">
        <v>350</v>
      </c>
      <c r="O84" s="2161">
        <f>SUMIF('3BL ACTUAL'!B:B,N84,'3BL ACTUAL'!E:E)</f>
        <v>0</v>
      </c>
      <c r="P84" s="2147"/>
      <c r="AA84" s="2150"/>
      <c r="AB84" s="2150"/>
      <c r="AC84" s="2162">
        <f t="shared" si="2"/>
        <v>0</v>
      </c>
      <c r="AD84" s="2177">
        <f t="shared" si="3"/>
        <v>0</v>
      </c>
    </row>
    <row r="85" spans="1:30" ht="15">
      <c r="A85" s="2156"/>
      <c r="B85" s="2156"/>
      <c r="C85" s="2156"/>
      <c r="D85" s="2156"/>
      <c r="E85" s="2156"/>
      <c r="F85" s="2158" t="s">
        <v>3537</v>
      </c>
      <c r="G85" s="2158"/>
      <c r="H85" s="2158"/>
      <c r="I85" s="2158"/>
      <c r="J85" s="2158"/>
      <c r="K85" s="2159"/>
      <c r="L85" s="2158"/>
      <c r="M85" s="2159"/>
      <c r="N85" s="2160">
        <v>351</v>
      </c>
      <c r="O85" s="2161">
        <f>SUMIF('3BL ACTUAL'!B:B,N85,'3BL ACTUAL'!E:E)</f>
        <v>0</v>
      </c>
      <c r="P85" s="2147"/>
      <c r="AA85" s="2150"/>
      <c r="AB85" s="2150"/>
      <c r="AC85" s="2162">
        <f t="shared" si="2"/>
        <v>0</v>
      </c>
      <c r="AD85" s="2177">
        <f t="shared" si="3"/>
        <v>0</v>
      </c>
    </row>
    <row r="86" spans="1:30" ht="15">
      <c r="A86" s="2156"/>
      <c r="B86" s="2156"/>
      <c r="C86" s="2156"/>
      <c r="D86" s="2156"/>
      <c r="E86" s="2156"/>
      <c r="F86" s="2158" t="s">
        <v>281</v>
      </c>
      <c r="G86" s="2158"/>
      <c r="H86" s="2158"/>
      <c r="I86" s="2158"/>
      <c r="J86" s="2158"/>
      <c r="K86" s="2159"/>
      <c r="L86" s="2158"/>
      <c r="M86" s="2159"/>
      <c r="N86" s="2160">
        <v>352</v>
      </c>
      <c r="O86" s="2161">
        <f>SUMIF('3BL ACTUAL'!B:B,N86,'3BL ACTUAL'!E:E)</f>
        <v>0</v>
      </c>
      <c r="P86" s="2147"/>
      <c r="AA86" s="2150"/>
      <c r="AB86" s="2150"/>
      <c r="AC86" s="2162">
        <f t="shared" si="2"/>
        <v>0</v>
      </c>
      <c r="AD86" s="2177">
        <f t="shared" si="3"/>
        <v>0</v>
      </c>
    </row>
    <row r="87" spans="1:30" ht="15">
      <c r="A87" s="2156"/>
      <c r="B87" s="2156"/>
      <c r="C87" s="2156"/>
      <c r="D87" s="2156"/>
      <c r="E87" s="2154" t="s">
        <v>883</v>
      </c>
      <c r="F87" s="2154"/>
      <c r="G87" s="2154"/>
      <c r="H87" s="2154"/>
      <c r="I87" s="2154"/>
      <c r="J87" s="2154"/>
      <c r="K87" s="2155"/>
      <c r="L87" s="2154"/>
      <c r="M87" s="2155"/>
      <c r="N87" s="2154"/>
      <c r="O87" s="2155"/>
      <c r="P87" s="2147"/>
      <c r="AA87" s="2150"/>
      <c r="AB87" s="2150"/>
      <c r="AC87" s="2162">
        <f t="shared" si="2"/>
        <v>0</v>
      </c>
      <c r="AD87" s="2177">
        <f t="shared" si="3"/>
        <v>0</v>
      </c>
    </row>
    <row r="88" spans="1:30" ht="15">
      <c r="A88" s="2156"/>
      <c r="B88" s="2156"/>
      <c r="C88" s="2156"/>
      <c r="D88" s="2156"/>
      <c r="E88" s="2156"/>
      <c r="F88" s="2158" t="s">
        <v>3536</v>
      </c>
      <c r="G88" s="2158"/>
      <c r="H88" s="2158"/>
      <c r="I88" s="2158"/>
      <c r="J88" s="2158"/>
      <c r="K88" s="2159"/>
      <c r="L88" s="2158"/>
      <c r="M88" s="2159"/>
      <c r="N88" s="2160">
        <v>353</v>
      </c>
      <c r="O88" s="2161">
        <f>SUMIF('3BL ACTUAL'!B:B,N88,'3BL ACTUAL'!E:E)</f>
        <v>0</v>
      </c>
      <c r="P88" s="2147"/>
      <c r="AA88" s="2150"/>
      <c r="AB88" s="2150"/>
      <c r="AC88" s="2162">
        <f t="shared" si="2"/>
        <v>0</v>
      </c>
      <c r="AD88" s="2177">
        <f t="shared" si="3"/>
        <v>0</v>
      </c>
    </row>
    <row r="89" spans="1:30" ht="15">
      <c r="A89" s="2156"/>
      <c r="B89" s="2156"/>
      <c r="C89" s="2156"/>
      <c r="D89" s="2156"/>
      <c r="E89" s="2156"/>
      <c r="F89" s="2158" t="s">
        <v>3537</v>
      </c>
      <c r="G89" s="2158"/>
      <c r="H89" s="2158"/>
      <c r="I89" s="2158"/>
      <c r="J89" s="2158"/>
      <c r="K89" s="2159"/>
      <c r="L89" s="2158"/>
      <c r="M89" s="2159"/>
      <c r="N89" s="2160">
        <v>354</v>
      </c>
      <c r="O89" s="2161">
        <f>SUMIF('3BL ACTUAL'!B:B,N89,'3BL ACTUAL'!E:E)</f>
        <v>0</v>
      </c>
      <c r="P89" s="2147"/>
      <c r="AA89" s="2150"/>
      <c r="AB89" s="2150"/>
      <c r="AC89" s="2162">
        <f t="shared" si="2"/>
        <v>0</v>
      </c>
      <c r="AD89" s="2177">
        <f t="shared" si="3"/>
        <v>0</v>
      </c>
    </row>
    <row r="90" spans="1:30" ht="15">
      <c r="A90" s="2156"/>
      <c r="B90" s="2156"/>
      <c r="C90" s="2156"/>
      <c r="D90" s="2156"/>
      <c r="E90" s="2156"/>
      <c r="F90" s="2158" t="s">
        <v>281</v>
      </c>
      <c r="G90" s="2158"/>
      <c r="H90" s="2158"/>
      <c r="I90" s="2158"/>
      <c r="J90" s="2158"/>
      <c r="K90" s="2159"/>
      <c r="L90" s="2158"/>
      <c r="M90" s="2159"/>
      <c r="N90" s="2160">
        <v>355</v>
      </c>
      <c r="O90" s="2161">
        <f>SUMIF('3BL ACTUAL'!B:B,N90,'3BL ACTUAL'!E:E)</f>
        <v>0</v>
      </c>
      <c r="P90" s="2147"/>
      <c r="AA90" s="2150"/>
      <c r="AB90" s="2150"/>
      <c r="AC90" s="2162">
        <f t="shared" si="2"/>
        <v>0</v>
      </c>
      <c r="AD90" s="2177">
        <f t="shared" si="3"/>
        <v>0</v>
      </c>
    </row>
    <row r="91" spans="1:30" ht="15">
      <c r="A91" s="2156"/>
      <c r="B91" s="2156"/>
      <c r="C91" s="2156"/>
      <c r="D91" s="2149" t="s">
        <v>161</v>
      </c>
      <c r="E91" s="2149"/>
      <c r="F91" s="2149"/>
      <c r="G91" s="2149"/>
      <c r="H91" s="2149"/>
      <c r="I91" s="2149"/>
      <c r="J91" s="2149"/>
      <c r="K91" s="2167"/>
      <c r="L91" s="2149"/>
      <c r="M91" s="2167"/>
      <c r="N91" s="2149"/>
      <c r="O91" s="2167"/>
      <c r="P91" s="2147"/>
      <c r="AA91" s="2150"/>
      <c r="AB91" s="2150"/>
      <c r="AC91" s="2162">
        <f t="shared" si="2"/>
        <v>0</v>
      </c>
      <c r="AD91" s="2177">
        <f t="shared" si="3"/>
        <v>0</v>
      </c>
    </row>
    <row r="92" spans="1:30" ht="15">
      <c r="A92" s="2156"/>
      <c r="B92" s="2156"/>
      <c r="C92" s="2156"/>
      <c r="D92" s="2156"/>
      <c r="E92" s="2158" t="s">
        <v>287</v>
      </c>
      <c r="F92" s="2158"/>
      <c r="G92" s="2158"/>
      <c r="H92" s="2158"/>
      <c r="I92" s="2158"/>
      <c r="J92" s="2158"/>
      <c r="K92" s="2159"/>
      <c r="L92" s="2158"/>
      <c r="M92" s="2159"/>
      <c r="N92" s="2160">
        <v>356</v>
      </c>
      <c r="O92" s="2161">
        <f>SUMIF('3BL ACTUAL'!B:B,N92,'3BL ACTUAL'!E:E)</f>
        <v>0</v>
      </c>
      <c r="P92" s="2147"/>
      <c r="AA92" s="2150"/>
      <c r="AB92" s="2150"/>
      <c r="AC92" s="2162">
        <f t="shared" si="2"/>
        <v>0</v>
      </c>
      <c r="AD92" s="2177">
        <f t="shared" si="3"/>
        <v>0</v>
      </c>
    </row>
    <row r="93" spans="1:30" ht="15">
      <c r="A93" s="2156"/>
      <c r="B93" s="2156"/>
      <c r="C93" s="2156"/>
      <c r="D93" s="2156"/>
      <c r="E93" s="2158" t="s">
        <v>288</v>
      </c>
      <c r="F93" s="2158"/>
      <c r="G93" s="2158"/>
      <c r="H93" s="2158"/>
      <c r="I93" s="2158"/>
      <c r="J93" s="2158"/>
      <c r="K93" s="2159"/>
      <c r="L93" s="2158"/>
      <c r="M93" s="2159"/>
      <c r="N93" s="2160">
        <v>357</v>
      </c>
      <c r="O93" s="2161">
        <f>SUMIF('3BL ACTUAL'!B:B,N93,'3BL ACTUAL'!E:E)</f>
        <v>0</v>
      </c>
      <c r="P93" s="2147"/>
      <c r="AA93" s="2150"/>
      <c r="AB93" s="2150"/>
      <c r="AC93" s="2162">
        <f t="shared" si="2"/>
        <v>0</v>
      </c>
      <c r="AD93" s="2177">
        <f t="shared" si="3"/>
        <v>0</v>
      </c>
    </row>
    <row r="94" spans="1:30" ht="15">
      <c r="A94" s="2156"/>
      <c r="B94" s="2156"/>
      <c r="C94" s="2156"/>
      <c r="D94" s="2156"/>
      <c r="E94" s="2158" t="s">
        <v>289</v>
      </c>
      <c r="F94" s="2158"/>
      <c r="G94" s="2158"/>
      <c r="H94" s="2158"/>
      <c r="I94" s="2158"/>
      <c r="J94" s="2158"/>
      <c r="K94" s="2159"/>
      <c r="L94" s="2158"/>
      <c r="M94" s="2159"/>
      <c r="N94" s="2160">
        <v>358</v>
      </c>
      <c r="O94" s="2161">
        <f>SUMIF('3BL ACTUAL'!B:B,N94,'3BL ACTUAL'!E:E)</f>
        <v>0</v>
      </c>
      <c r="P94" s="2147"/>
      <c r="AA94" s="2150"/>
      <c r="AB94" s="2150"/>
      <c r="AC94" s="2162">
        <f t="shared" si="2"/>
        <v>0</v>
      </c>
      <c r="AD94" s="2177">
        <f t="shared" si="3"/>
        <v>0</v>
      </c>
    </row>
    <row r="95" spans="1:30" ht="15">
      <c r="A95" s="2156"/>
      <c r="B95" s="2156"/>
      <c r="C95" s="2156"/>
      <c r="D95" s="2156"/>
      <c r="E95" s="2158" t="s">
        <v>238</v>
      </c>
      <c r="F95" s="2158"/>
      <c r="G95" s="2158"/>
      <c r="H95" s="2158"/>
      <c r="I95" s="2158"/>
      <c r="J95" s="2158"/>
      <c r="K95" s="2159"/>
      <c r="L95" s="2158"/>
      <c r="M95" s="2159"/>
      <c r="N95" s="2160">
        <v>359</v>
      </c>
      <c r="O95" s="2161">
        <f>SUMIF('3BL ACTUAL'!B:B,N95,'3BL ACTUAL'!E:E)</f>
        <v>0</v>
      </c>
      <c r="P95" s="2147"/>
      <c r="AA95" s="2150"/>
      <c r="AB95" s="2150"/>
      <c r="AC95" s="2162">
        <f t="shared" si="2"/>
        <v>0</v>
      </c>
      <c r="AD95" s="2177">
        <f t="shared" si="3"/>
        <v>0</v>
      </c>
    </row>
    <row r="96" spans="1:30" ht="15">
      <c r="A96" s="2156"/>
      <c r="B96" s="2156"/>
      <c r="C96" s="2156"/>
      <c r="D96" s="2158" t="s">
        <v>3515</v>
      </c>
      <c r="E96" s="2158"/>
      <c r="F96" s="2158"/>
      <c r="G96" s="2158"/>
      <c r="H96" s="2158"/>
      <c r="I96" s="2158"/>
      <c r="J96" s="2158"/>
      <c r="K96" s="2159"/>
      <c r="L96" s="2158"/>
      <c r="M96" s="2159"/>
      <c r="N96" s="2160">
        <v>360</v>
      </c>
      <c r="O96" s="2161">
        <f>SUMIF('3BL ACTUAL'!B:B,N96,'3BL ACTUAL'!E:E)</f>
        <v>0</v>
      </c>
      <c r="P96" s="2147"/>
      <c r="Q96" s="2148" t="s">
        <v>4733</v>
      </c>
      <c r="R96" s="866" t="s">
        <v>4734</v>
      </c>
      <c r="AA96" s="2150"/>
      <c r="AB96" s="2150"/>
      <c r="AC96" s="2162">
        <f t="shared" si="2"/>
        <v>0</v>
      </c>
      <c r="AD96" s="2177">
        <f t="shared" si="3"/>
        <v>0</v>
      </c>
    </row>
    <row r="97" spans="1:30" ht="15">
      <c r="A97" s="2156"/>
      <c r="B97" s="2156"/>
      <c r="C97" s="2163" t="s">
        <v>884</v>
      </c>
      <c r="D97" s="2163"/>
      <c r="E97" s="2163"/>
      <c r="F97" s="2163"/>
      <c r="G97" s="2163"/>
      <c r="H97" s="2163"/>
      <c r="I97" s="2163"/>
      <c r="J97" s="2163"/>
      <c r="K97" s="2164"/>
      <c r="L97" s="2163"/>
      <c r="M97" s="2164"/>
      <c r="N97" s="2165" t="s">
        <v>3775</v>
      </c>
      <c r="O97" s="2166">
        <f>SUM(O28:O96)</f>
        <v>0</v>
      </c>
      <c r="P97" s="2147"/>
      <c r="Q97" s="2176"/>
      <c r="R97" s="2177"/>
      <c r="AA97" s="2150"/>
      <c r="AB97" s="2150">
        <v>271283.69</v>
      </c>
      <c r="AC97" s="2162">
        <f t="shared" si="2"/>
        <v>-271283.69</v>
      </c>
      <c r="AD97" s="2177">
        <f t="shared" si="3"/>
        <v>271283.69</v>
      </c>
    </row>
    <row r="98" spans="1:30" ht="15">
      <c r="A98" s="2156"/>
      <c r="B98" s="2156"/>
      <c r="C98" s="2149" t="s">
        <v>3538</v>
      </c>
      <c r="D98" s="2149"/>
      <c r="E98" s="2149"/>
      <c r="F98" s="2149"/>
      <c r="G98" s="2149"/>
      <c r="H98" s="2149"/>
      <c r="I98" s="2149"/>
      <c r="J98" s="2149"/>
      <c r="K98" s="2167"/>
      <c r="L98" s="2149"/>
      <c r="M98" s="2167"/>
      <c r="N98" s="2149"/>
      <c r="O98" s="2167"/>
      <c r="P98" s="2147"/>
      <c r="AA98" s="2150"/>
      <c r="AB98" s="2150"/>
      <c r="AC98" s="2162">
        <f t="shared" si="2"/>
        <v>0</v>
      </c>
      <c r="AD98" s="2177">
        <f t="shared" si="3"/>
        <v>0</v>
      </c>
    </row>
    <row r="99" spans="1:30" ht="15">
      <c r="A99" s="2156"/>
      <c r="B99" s="2156"/>
      <c r="C99" s="2156"/>
      <c r="D99" s="2154" t="s">
        <v>131</v>
      </c>
      <c r="E99" s="2154"/>
      <c r="F99" s="2154"/>
      <c r="G99" s="2154"/>
      <c r="H99" s="2154"/>
      <c r="I99" s="2154"/>
      <c r="J99" s="2154"/>
      <c r="K99" s="2155"/>
      <c r="L99" s="2154"/>
      <c r="M99" s="2155"/>
      <c r="N99" s="2154"/>
      <c r="O99" s="2155"/>
      <c r="P99" s="2147"/>
      <c r="AA99" s="2150"/>
      <c r="AB99" s="2150"/>
      <c r="AC99" s="2162">
        <f t="shared" si="2"/>
        <v>0</v>
      </c>
      <c r="AD99" s="2177">
        <f t="shared" si="3"/>
        <v>0</v>
      </c>
    </row>
    <row r="100" spans="1:30" ht="15">
      <c r="A100" s="2156"/>
      <c r="B100" s="2156"/>
      <c r="C100" s="2156"/>
      <c r="D100" s="2156"/>
      <c r="E100" s="2149" t="s">
        <v>885</v>
      </c>
      <c r="F100" s="2149"/>
      <c r="G100" s="2149"/>
      <c r="H100" s="2149"/>
      <c r="I100" s="2149"/>
      <c r="J100" s="2149"/>
      <c r="K100" s="2167"/>
      <c r="L100" s="2149"/>
      <c r="M100" s="2167"/>
      <c r="N100" s="2149"/>
      <c r="O100" s="2167"/>
      <c r="P100" s="2147"/>
      <c r="AA100" s="2150"/>
      <c r="AB100" s="2150"/>
      <c r="AC100" s="2162">
        <f t="shared" si="2"/>
        <v>0</v>
      </c>
      <c r="AD100" s="2177">
        <f t="shared" si="3"/>
        <v>0</v>
      </c>
    </row>
    <row r="101" spans="1:30" ht="15">
      <c r="A101" s="2156"/>
      <c r="B101" s="2156"/>
      <c r="C101" s="2156"/>
      <c r="D101" s="2156"/>
      <c r="E101" s="2156"/>
      <c r="F101" s="2158" t="s">
        <v>3539</v>
      </c>
      <c r="G101" s="2158"/>
      <c r="H101" s="2158"/>
      <c r="I101" s="2158"/>
      <c r="J101" s="2158"/>
      <c r="K101" s="2159"/>
      <c r="L101" s="2158"/>
      <c r="M101" s="2159"/>
      <c r="N101" s="2160">
        <v>362</v>
      </c>
      <c r="O101" s="2161">
        <f>SUMIF('3BL ACTUAL'!B:B,N101,'3BL ACTUAL'!E:E)</f>
        <v>0</v>
      </c>
      <c r="P101" s="2147"/>
      <c r="AA101" s="2150"/>
      <c r="AB101" s="2150"/>
      <c r="AC101" s="2162">
        <f t="shared" si="2"/>
        <v>0</v>
      </c>
      <c r="AD101" s="2177">
        <f t="shared" si="3"/>
        <v>0</v>
      </c>
    </row>
    <row r="102" spans="1:30" ht="15">
      <c r="A102" s="2156"/>
      <c r="B102" s="2156"/>
      <c r="C102" s="2156"/>
      <c r="D102" s="2156"/>
      <c r="E102" s="2156"/>
      <c r="F102" s="2158" t="s">
        <v>3540</v>
      </c>
      <c r="G102" s="2158" t="s">
        <v>3541</v>
      </c>
      <c r="H102" s="2158"/>
      <c r="I102" s="2158"/>
      <c r="J102" s="2158"/>
      <c r="K102" s="2159" t="s">
        <v>3541</v>
      </c>
      <c r="L102" s="2158"/>
      <c r="M102" s="2159"/>
      <c r="N102" s="2160">
        <v>363</v>
      </c>
      <c r="O102" s="2161">
        <f>SUMIF('3BL ACTUAL'!B:B,N102,'3BL ACTUAL'!E:E)</f>
        <v>0</v>
      </c>
      <c r="P102" s="2147"/>
      <c r="AA102" s="2150"/>
      <c r="AB102" s="2150"/>
      <c r="AC102" s="2162">
        <f t="shared" si="2"/>
        <v>0</v>
      </c>
      <c r="AD102" s="2177">
        <f t="shared" si="3"/>
        <v>0</v>
      </c>
    </row>
    <row r="103" spans="1:30" ht="15">
      <c r="A103" s="2156"/>
      <c r="B103" s="2156"/>
      <c r="C103" s="2156"/>
      <c r="D103" s="2156"/>
      <c r="E103" s="2149" t="s">
        <v>886</v>
      </c>
      <c r="F103" s="2149"/>
      <c r="G103" s="2149"/>
      <c r="H103" s="2149"/>
      <c r="I103" s="2149"/>
      <c r="J103" s="2149"/>
      <c r="K103" s="2167"/>
      <c r="L103" s="2149"/>
      <c r="M103" s="2167"/>
      <c r="N103" s="2149"/>
      <c r="O103" s="2167"/>
      <c r="P103" s="2147"/>
      <c r="AA103" s="2150"/>
      <c r="AB103" s="2150"/>
      <c r="AC103" s="2162">
        <f t="shared" si="2"/>
        <v>0</v>
      </c>
      <c r="AD103" s="2177">
        <f t="shared" si="3"/>
        <v>0</v>
      </c>
    </row>
    <row r="104" spans="1:30" ht="15">
      <c r="A104" s="2156"/>
      <c r="B104" s="2156"/>
      <c r="C104" s="2156"/>
      <c r="D104" s="2156"/>
      <c r="E104" s="2156"/>
      <c r="F104" s="2158" t="s">
        <v>3542</v>
      </c>
      <c r="G104" s="2158"/>
      <c r="H104" s="2158"/>
      <c r="I104" s="2158"/>
      <c r="J104" s="2158"/>
      <c r="K104" s="2159"/>
      <c r="L104" s="2158"/>
      <c r="M104" s="2159"/>
      <c r="N104" s="2160">
        <v>364</v>
      </c>
      <c r="O104" s="2161">
        <f>SUMIF('3BL ACTUAL'!B:B,N104,'3BL ACTUAL'!E:E)</f>
        <v>0</v>
      </c>
      <c r="P104" s="2147"/>
      <c r="AA104" s="2150"/>
      <c r="AB104" s="2150"/>
      <c r="AC104" s="2162">
        <f t="shared" si="2"/>
        <v>0</v>
      </c>
      <c r="AD104" s="2177">
        <f t="shared" si="3"/>
        <v>0</v>
      </c>
    </row>
    <row r="105" spans="1:30" ht="15">
      <c r="A105" s="2156"/>
      <c r="B105" s="2156"/>
      <c r="C105" s="2156"/>
      <c r="D105" s="2156"/>
      <c r="E105" s="2156"/>
      <c r="F105" s="2158" t="s">
        <v>3540</v>
      </c>
      <c r="G105" s="2158" t="s">
        <v>3541</v>
      </c>
      <c r="H105" s="2158"/>
      <c r="I105" s="2158"/>
      <c r="J105" s="2158"/>
      <c r="K105" s="2159" t="s">
        <v>3541</v>
      </c>
      <c r="L105" s="2158"/>
      <c r="M105" s="2159"/>
      <c r="N105" s="2160">
        <v>365</v>
      </c>
      <c r="O105" s="2161">
        <f>SUMIF('3BL ACTUAL'!B:B,N105,'3BL ACTUAL'!E:E)</f>
        <v>0</v>
      </c>
      <c r="P105" s="2147"/>
      <c r="AA105" s="2150"/>
      <c r="AB105" s="2150"/>
      <c r="AC105" s="2162">
        <f t="shared" si="2"/>
        <v>0</v>
      </c>
      <c r="AD105" s="2177">
        <f t="shared" si="3"/>
        <v>0</v>
      </c>
    </row>
    <row r="106" spans="1:30" ht="15">
      <c r="A106" s="2156"/>
      <c r="B106" s="2156"/>
      <c r="C106" s="2156"/>
      <c r="D106" s="2156"/>
      <c r="E106" s="2149" t="s">
        <v>887</v>
      </c>
      <c r="F106" s="2149"/>
      <c r="G106" s="2149"/>
      <c r="H106" s="2149"/>
      <c r="I106" s="2149"/>
      <c r="J106" s="2149"/>
      <c r="K106" s="2167"/>
      <c r="L106" s="2149"/>
      <c r="M106" s="2167"/>
      <c r="N106" s="2149"/>
      <c r="O106" s="2167"/>
      <c r="P106" s="2147"/>
      <c r="AA106" s="2150"/>
      <c r="AB106" s="2150"/>
      <c r="AC106" s="2162">
        <f t="shared" si="2"/>
        <v>0</v>
      </c>
      <c r="AD106" s="2177">
        <f t="shared" si="3"/>
        <v>0</v>
      </c>
    </row>
    <row r="107" spans="1:30" ht="15">
      <c r="A107" s="2156"/>
      <c r="B107" s="2156"/>
      <c r="C107" s="2156"/>
      <c r="D107" s="2156"/>
      <c r="E107" s="2156"/>
      <c r="F107" s="2158" t="s">
        <v>3539</v>
      </c>
      <c r="G107" s="2158"/>
      <c r="H107" s="2158"/>
      <c r="I107" s="2158"/>
      <c r="J107" s="2158"/>
      <c r="K107" s="2159"/>
      <c r="L107" s="2158"/>
      <c r="M107" s="2159"/>
      <c r="N107" s="2160">
        <v>366</v>
      </c>
      <c r="O107" s="2161">
        <f>SUMIF('3BL ACTUAL'!B:B,N107,'3BL ACTUAL'!E:E)</f>
        <v>0</v>
      </c>
      <c r="P107" s="2147"/>
      <c r="AA107" s="2150"/>
      <c r="AB107" s="2150"/>
      <c r="AC107" s="2162">
        <f t="shared" si="2"/>
        <v>0</v>
      </c>
      <c r="AD107" s="2177">
        <f t="shared" si="3"/>
        <v>0</v>
      </c>
    </row>
    <row r="108" spans="1:30" ht="15">
      <c r="A108" s="2156"/>
      <c r="B108" s="2156"/>
      <c r="C108" s="2156"/>
      <c r="D108" s="2156"/>
      <c r="E108" s="2156"/>
      <c r="F108" s="2158" t="s">
        <v>3540</v>
      </c>
      <c r="G108" s="2158" t="s">
        <v>3541</v>
      </c>
      <c r="H108" s="2158"/>
      <c r="I108" s="2158"/>
      <c r="J108" s="2158"/>
      <c r="K108" s="2159" t="s">
        <v>3541</v>
      </c>
      <c r="L108" s="2158"/>
      <c r="M108" s="2159"/>
      <c r="N108" s="2160">
        <v>367</v>
      </c>
      <c r="O108" s="2161">
        <f>SUMIF('3BL ACTUAL'!B:B,N108,'3BL ACTUAL'!E:E)</f>
        <v>0</v>
      </c>
      <c r="P108" s="2147"/>
      <c r="AA108" s="2150"/>
      <c r="AB108" s="2150"/>
      <c r="AC108" s="2162">
        <f t="shared" si="2"/>
        <v>0</v>
      </c>
      <c r="AD108" s="2177">
        <f t="shared" si="3"/>
        <v>0</v>
      </c>
    </row>
    <row r="109" spans="1:30" ht="15">
      <c r="A109" s="2156"/>
      <c r="B109" s="2156"/>
      <c r="C109" s="2156"/>
      <c r="D109" s="2156"/>
      <c r="E109" s="2149" t="s">
        <v>889</v>
      </c>
      <c r="F109" s="2149"/>
      <c r="G109" s="2149"/>
      <c r="H109" s="2149"/>
      <c r="I109" s="2149"/>
      <c r="J109" s="2149"/>
      <c r="K109" s="2167"/>
      <c r="L109" s="2149"/>
      <c r="M109" s="2167"/>
      <c r="N109" s="2149"/>
      <c r="O109" s="2167"/>
      <c r="P109" s="2147"/>
      <c r="AA109" s="2150"/>
      <c r="AB109" s="2150"/>
      <c r="AC109" s="2162">
        <f t="shared" si="2"/>
        <v>0</v>
      </c>
      <c r="AD109" s="2177">
        <f t="shared" si="3"/>
        <v>0</v>
      </c>
    </row>
    <row r="110" spans="1:30" ht="15">
      <c r="A110" s="2156"/>
      <c r="B110" s="2156"/>
      <c r="C110" s="2156"/>
      <c r="D110" s="2156"/>
      <c r="E110" s="2156"/>
      <c r="F110" s="2158" t="s">
        <v>3542</v>
      </c>
      <c r="G110" s="2158"/>
      <c r="H110" s="2158"/>
      <c r="I110" s="2158"/>
      <c r="J110" s="2158"/>
      <c r="K110" s="2159"/>
      <c r="L110" s="2158"/>
      <c r="M110" s="2159"/>
      <c r="N110" s="2160">
        <v>368</v>
      </c>
      <c r="O110" s="2229">
        <f>SUMIF('3BL ACTUAL'!B:B,N110,'3BL ACTUAL'!E:E)</f>
        <v>0</v>
      </c>
      <c r="P110" s="2147"/>
      <c r="AA110" s="2150"/>
      <c r="AB110" s="2150">
        <v>552234.49</v>
      </c>
      <c r="AC110" s="2162">
        <f t="shared" si="2"/>
        <v>-552234.49</v>
      </c>
      <c r="AD110" s="2177">
        <f t="shared" si="3"/>
        <v>552234.49</v>
      </c>
    </row>
    <row r="111" spans="1:30" ht="15">
      <c r="A111" s="2156"/>
      <c r="B111" s="2156"/>
      <c r="C111" s="2156"/>
      <c r="D111" s="2156"/>
      <c r="E111" s="2156"/>
      <c r="F111" s="2158" t="s">
        <v>3540</v>
      </c>
      <c r="G111" s="2158"/>
      <c r="H111" s="2158"/>
      <c r="I111" s="2158"/>
      <c r="J111" s="2158"/>
      <c r="K111" s="2159" t="s">
        <v>3541</v>
      </c>
      <c r="L111" s="2158"/>
      <c r="M111" s="2159"/>
      <c r="N111" s="2160">
        <v>369</v>
      </c>
      <c r="O111" s="2161">
        <f>SUMIF('3BL ACTUAL'!B:B,N111,'3BL ACTUAL'!E:E)</f>
        <v>0</v>
      </c>
      <c r="P111" s="2147"/>
      <c r="AA111" s="2150"/>
      <c r="AB111" s="2150"/>
      <c r="AC111" s="2162">
        <f t="shared" si="2"/>
        <v>0</v>
      </c>
      <c r="AD111" s="2177">
        <f t="shared" si="3"/>
        <v>0</v>
      </c>
    </row>
    <row r="112" spans="1:30" ht="15">
      <c r="A112" s="2156"/>
      <c r="B112" s="2156"/>
      <c r="C112" s="2156"/>
      <c r="D112" s="2156"/>
      <c r="E112" s="2149" t="s">
        <v>888</v>
      </c>
      <c r="F112" s="2149"/>
      <c r="G112" s="2149"/>
      <c r="H112" s="2149"/>
      <c r="I112" s="2149"/>
      <c r="J112" s="2149"/>
      <c r="K112" s="2167"/>
      <c r="L112" s="2149"/>
      <c r="M112" s="2167"/>
      <c r="N112" s="2149"/>
      <c r="O112" s="2167"/>
      <c r="P112" s="2147"/>
      <c r="AA112" s="2150"/>
      <c r="AB112" s="2150"/>
      <c r="AC112" s="2162">
        <f t="shared" si="2"/>
        <v>0</v>
      </c>
      <c r="AD112" s="2177">
        <f t="shared" si="3"/>
        <v>0</v>
      </c>
    </row>
    <row r="113" spans="1:30" ht="15">
      <c r="A113" s="2156"/>
      <c r="B113" s="2156"/>
      <c r="C113" s="2156"/>
      <c r="D113" s="2156"/>
      <c r="E113" s="2156"/>
      <c r="F113" s="2158" t="s">
        <v>3539</v>
      </c>
      <c r="G113" s="2158"/>
      <c r="H113" s="2158"/>
      <c r="I113" s="2158"/>
      <c r="J113" s="2158"/>
      <c r="K113" s="2159"/>
      <c r="L113" s="2158"/>
      <c r="M113" s="2159"/>
      <c r="N113" s="2160">
        <v>370</v>
      </c>
      <c r="O113" s="2161">
        <f>SUMIF('3BL ACTUAL'!B:B,N113,'3BL ACTUAL'!E:E)</f>
        <v>0</v>
      </c>
      <c r="P113" s="2147"/>
      <c r="AA113" s="2150"/>
      <c r="AB113" s="2150"/>
      <c r="AC113" s="2162">
        <f t="shared" si="2"/>
        <v>0</v>
      </c>
      <c r="AD113" s="2177">
        <f t="shared" si="3"/>
        <v>0</v>
      </c>
    </row>
    <row r="114" spans="1:30" ht="15">
      <c r="A114" s="2156"/>
      <c r="B114" s="2156"/>
      <c r="C114" s="2156"/>
      <c r="D114" s="2156"/>
      <c r="E114" s="2156"/>
      <c r="F114" s="2158" t="s">
        <v>3540</v>
      </c>
      <c r="G114" s="2158"/>
      <c r="H114" s="2158"/>
      <c r="I114" s="2158"/>
      <c r="J114" s="2158"/>
      <c r="K114" s="2159"/>
      <c r="L114" s="2158"/>
      <c r="M114" s="2159"/>
      <c r="N114" s="2160">
        <v>371</v>
      </c>
      <c r="O114" s="2161">
        <f>SUMIF('3BL ACTUAL'!B:B,N114,'3BL ACTUAL'!E:E)</f>
        <v>0</v>
      </c>
      <c r="P114" s="2147"/>
      <c r="AA114" s="2150"/>
      <c r="AB114" s="2150"/>
      <c r="AC114" s="2162">
        <f t="shared" si="2"/>
        <v>0</v>
      </c>
      <c r="AD114" s="2177">
        <f t="shared" si="3"/>
        <v>0</v>
      </c>
    </row>
    <row r="115" spans="1:30" ht="15">
      <c r="A115" s="2156"/>
      <c r="B115" s="2156"/>
      <c r="C115" s="2156"/>
      <c r="D115" s="2156"/>
      <c r="E115" s="2156" t="s">
        <v>3543</v>
      </c>
      <c r="F115" s="2156"/>
      <c r="G115" s="2156"/>
      <c r="H115" s="2156"/>
      <c r="I115" s="2156"/>
      <c r="J115" s="2156"/>
      <c r="K115" s="2178"/>
      <c r="L115" s="2156"/>
      <c r="M115" s="2178"/>
      <c r="N115" s="2160">
        <v>372</v>
      </c>
      <c r="O115" s="2161">
        <f>SUMIF('3BL ACTUAL'!B:B,N115,'3BL ACTUAL'!E:E)</f>
        <v>0</v>
      </c>
      <c r="P115" s="2147"/>
      <c r="AA115" s="2150"/>
      <c r="AB115" s="2150">
        <v>454254.09</v>
      </c>
      <c r="AC115" s="2162">
        <f t="shared" si="2"/>
        <v>-454254.09</v>
      </c>
      <c r="AD115" s="2177">
        <f t="shared" si="3"/>
        <v>454254.09</v>
      </c>
    </row>
    <row r="116" spans="1:30" ht="15">
      <c r="A116" s="2156"/>
      <c r="B116" s="2156"/>
      <c r="C116" s="2156"/>
      <c r="D116" s="2156"/>
      <c r="E116" s="2156" t="s">
        <v>292</v>
      </c>
      <c r="F116" s="2156"/>
      <c r="G116" s="2156"/>
      <c r="H116" s="2156"/>
      <c r="I116" s="2156"/>
      <c r="J116" s="2156"/>
      <c r="K116" s="2178"/>
      <c r="L116" s="2156"/>
      <c r="M116" s="2178"/>
      <c r="N116" s="2160">
        <v>373</v>
      </c>
      <c r="O116" s="2161">
        <f>SUMIF('3BL ACTUAL'!B:B,N116,'3BL ACTUAL'!E:E)</f>
        <v>0</v>
      </c>
      <c r="P116" s="2147"/>
      <c r="AA116" s="2150"/>
      <c r="AB116" s="2150"/>
      <c r="AC116" s="2162">
        <f t="shared" si="2"/>
        <v>0</v>
      </c>
      <c r="AD116" s="2177">
        <f t="shared" si="3"/>
        <v>0</v>
      </c>
    </row>
    <row r="117" spans="1:30" ht="15">
      <c r="A117" s="2156"/>
      <c r="B117" s="2156"/>
      <c r="C117" s="2156"/>
      <c r="D117" s="2156"/>
      <c r="E117" s="2156" t="s">
        <v>3544</v>
      </c>
      <c r="F117" s="2156"/>
      <c r="G117" s="2156"/>
      <c r="H117" s="2156"/>
      <c r="I117" s="2156"/>
      <c r="J117" s="2156"/>
      <c r="K117" s="2178"/>
      <c r="L117" s="2156"/>
      <c r="M117" s="2178"/>
      <c r="N117" s="2160">
        <v>374</v>
      </c>
      <c r="O117" s="2161">
        <f>SUMIF('3BL ACTUAL'!B:B,N117,'3BL ACTUAL'!E:E)</f>
        <v>0</v>
      </c>
      <c r="P117" s="2147"/>
      <c r="AA117" s="2150"/>
      <c r="AB117" s="2150">
        <v>3450</v>
      </c>
      <c r="AC117" s="2162">
        <f t="shared" si="2"/>
        <v>-3450</v>
      </c>
      <c r="AD117" s="2177">
        <f t="shared" si="3"/>
        <v>3450</v>
      </c>
    </row>
    <row r="118" spans="1:30" ht="15">
      <c r="A118" s="2156"/>
      <c r="B118" s="2156"/>
      <c r="C118" s="2156"/>
      <c r="D118" s="2156"/>
      <c r="E118" s="2156" t="s">
        <v>3546</v>
      </c>
      <c r="F118" s="2156"/>
      <c r="G118" s="2156"/>
      <c r="H118" s="2156"/>
      <c r="I118" s="2156"/>
      <c r="J118" s="2156"/>
      <c r="K118" s="2178"/>
      <c r="L118" s="2156"/>
      <c r="M118" s="2178"/>
      <c r="N118" s="2160">
        <v>375</v>
      </c>
      <c r="O118" s="2161">
        <f>SUMIF('3BL ACTUAL'!B:B,N118,'3BL ACTUAL'!E:E)</f>
        <v>0</v>
      </c>
      <c r="P118" s="2147"/>
      <c r="AA118" s="2150"/>
      <c r="AB118" s="2150">
        <v>26500</v>
      </c>
      <c r="AC118" s="2162">
        <f t="shared" si="2"/>
        <v>-26500</v>
      </c>
      <c r="AD118" s="2177">
        <f t="shared" si="3"/>
        <v>26500</v>
      </c>
    </row>
    <row r="119" spans="1:30" ht="15">
      <c r="A119" s="2156"/>
      <c r="B119" s="2156"/>
      <c r="C119" s="2156"/>
      <c r="D119" s="2156"/>
      <c r="E119" s="2149" t="s">
        <v>3547</v>
      </c>
      <c r="F119" s="2149"/>
      <c r="G119" s="2149"/>
      <c r="H119" s="2149"/>
      <c r="I119" s="2149"/>
      <c r="J119" s="2149"/>
      <c r="K119" s="2167"/>
      <c r="L119" s="2149"/>
      <c r="M119" s="2167"/>
      <c r="N119" s="2149"/>
      <c r="O119" s="2167"/>
      <c r="P119" s="2147"/>
      <c r="AA119" s="2150"/>
      <c r="AB119" s="2150"/>
      <c r="AC119" s="2162">
        <f t="shared" si="2"/>
        <v>0</v>
      </c>
      <c r="AD119" s="2177">
        <f t="shared" si="3"/>
        <v>0</v>
      </c>
    </row>
    <row r="120" spans="1:30" ht="15">
      <c r="A120" s="2156"/>
      <c r="B120" s="2156"/>
      <c r="C120" s="2156"/>
      <c r="D120" s="2156"/>
      <c r="E120" s="2156"/>
      <c r="F120" s="2158" t="s">
        <v>3410</v>
      </c>
      <c r="G120" s="2158"/>
      <c r="H120" s="2158"/>
      <c r="I120" s="2158"/>
      <c r="J120" s="2158"/>
      <c r="K120" s="2159"/>
      <c r="L120" s="2158"/>
      <c r="M120" s="2159"/>
      <c r="N120" s="2160">
        <v>376</v>
      </c>
      <c r="O120" s="2161">
        <f>SUMIF('3BL ACTUAL'!B:B,N120,'3BL ACTUAL'!E:E)</f>
        <v>0</v>
      </c>
      <c r="P120" s="2147"/>
      <c r="AA120" s="2150"/>
      <c r="AB120" s="2150"/>
      <c r="AC120" s="2162">
        <f t="shared" si="2"/>
        <v>0</v>
      </c>
      <c r="AD120" s="2177">
        <f t="shared" si="3"/>
        <v>0</v>
      </c>
    </row>
    <row r="121" spans="1:30" ht="15">
      <c r="A121" s="2156"/>
      <c r="B121" s="2156"/>
      <c r="C121" s="2156"/>
      <c r="D121" s="2156"/>
      <c r="E121" s="2156"/>
      <c r="F121" s="2158" t="s">
        <v>3548</v>
      </c>
      <c r="G121" s="2158" t="s">
        <v>3549</v>
      </c>
      <c r="H121" s="2158"/>
      <c r="I121" s="2158"/>
      <c r="J121" s="2158"/>
      <c r="K121" s="2159" t="s">
        <v>3549</v>
      </c>
      <c r="L121" s="2158"/>
      <c r="M121" s="2159"/>
      <c r="N121" s="2160">
        <v>377</v>
      </c>
      <c r="O121" s="2161">
        <f>SUMIF('3BL ACTUAL'!B:B,N121,'3BL ACTUAL'!E:E)</f>
        <v>0</v>
      </c>
      <c r="P121" s="2147"/>
      <c r="AA121" s="2150"/>
      <c r="AB121" s="2150"/>
      <c r="AC121" s="2162">
        <f t="shared" si="2"/>
        <v>0</v>
      </c>
      <c r="AD121" s="2177">
        <f t="shared" si="3"/>
        <v>0</v>
      </c>
    </row>
    <row r="122" spans="1:30" ht="15">
      <c r="A122" s="2156"/>
      <c r="B122" s="2156"/>
      <c r="C122" s="2156"/>
      <c r="D122" s="2156"/>
      <c r="E122" s="2156"/>
      <c r="F122" s="2158" t="s">
        <v>3550</v>
      </c>
      <c r="G122" s="2158" t="s">
        <v>3551</v>
      </c>
      <c r="H122" s="2158"/>
      <c r="I122" s="2158"/>
      <c r="J122" s="2158"/>
      <c r="K122" s="2159" t="s">
        <v>3551</v>
      </c>
      <c r="L122" s="2158"/>
      <c r="M122" s="2159"/>
      <c r="N122" s="2160">
        <v>378</v>
      </c>
      <c r="O122" s="2161">
        <f>SUMIF('3BL ACTUAL'!B:B,N122,'3BL ACTUAL'!E:E)</f>
        <v>0</v>
      </c>
      <c r="P122" s="2147"/>
      <c r="AA122" s="2150"/>
      <c r="AB122" s="2150"/>
      <c r="AC122" s="2162">
        <f t="shared" si="2"/>
        <v>0</v>
      </c>
      <c r="AD122" s="2177">
        <f t="shared" si="3"/>
        <v>0</v>
      </c>
    </row>
    <row r="123" spans="1:30" ht="15">
      <c r="A123" s="2156"/>
      <c r="B123" s="2156"/>
      <c r="C123" s="2156"/>
      <c r="D123" s="2156"/>
      <c r="E123" s="2156"/>
      <c r="F123" s="2158" t="s">
        <v>3552</v>
      </c>
      <c r="G123" s="2158" t="s">
        <v>3553</v>
      </c>
      <c r="H123" s="2158"/>
      <c r="I123" s="2158"/>
      <c r="J123" s="2158"/>
      <c r="K123" s="2159" t="s">
        <v>3553</v>
      </c>
      <c r="L123" s="2158"/>
      <c r="M123" s="2159"/>
      <c r="N123" s="2160">
        <v>379</v>
      </c>
      <c r="O123" s="2161">
        <f>SUMIF('3BL ACTUAL'!B:B,N123,'3BL ACTUAL'!E:E)</f>
        <v>0</v>
      </c>
      <c r="P123" s="2147"/>
      <c r="AA123" s="2150"/>
      <c r="AB123" s="2150"/>
      <c r="AC123" s="2162">
        <f t="shared" si="2"/>
        <v>0</v>
      </c>
      <c r="AD123" s="2177">
        <f t="shared" si="3"/>
        <v>0</v>
      </c>
    </row>
    <row r="124" spans="1:30" ht="15">
      <c r="A124" s="2156"/>
      <c r="B124" s="2156"/>
      <c r="C124" s="2156"/>
      <c r="D124" s="2156"/>
      <c r="E124" s="2156"/>
      <c r="F124" s="2158" t="s">
        <v>293</v>
      </c>
      <c r="G124" s="2158" t="s">
        <v>3545</v>
      </c>
      <c r="H124" s="2158"/>
      <c r="I124" s="2158"/>
      <c r="J124" s="2158"/>
      <c r="K124" s="2159" t="s">
        <v>3545</v>
      </c>
      <c r="L124" s="2158" t="s">
        <v>3545</v>
      </c>
      <c r="M124" s="2159"/>
      <c r="N124" s="2160">
        <v>380</v>
      </c>
      <c r="O124" s="2161">
        <f>SUMIF('3BL ACTUAL'!B:B,N124,'3BL ACTUAL'!E:E)</f>
        <v>0</v>
      </c>
      <c r="P124" s="2147"/>
      <c r="AA124" s="2150"/>
      <c r="AB124" s="2150"/>
      <c r="AC124" s="2162">
        <f t="shared" si="2"/>
        <v>0</v>
      </c>
      <c r="AD124" s="2177">
        <f t="shared" si="3"/>
        <v>0</v>
      </c>
    </row>
    <row r="125" spans="1:30" ht="15">
      <c r="A125" s="2156"/>
      <c r="B125" s="2156"/>
      <c r="C125" s="2156"/>
      <c r="D125" s="2156"/>
      <c r="E125" s="2156"/>
      <c r="F125" s="2158" t="s">
        <v>294</v>
      </c>
      <c r="G125" s="2158" t="s">
        <v>3554</v>
      </c>
      <c r="H125" s="2158"/>
      <c r="I125" s="2158"/>
      <c r="J125" s="2158"/>
      <c r="K125" s="2159" t="s">
        <v>3554</v>
      </c>
      <c r="L125" s="2158"/>
      <c r="M125" s="2159"/>
      <c r="N125" s="2160">
        <v>381</v>
      </c>
      <c r="O125" s="2161">
        <f>SUMIF('3BL ACTUAL'!B:B,N125,'3BL ACTUAL'!E:E)</f>
        <v>0</v>
      </c>
      <c r="P125" s="2147"/>
      <c r="AA125" s="2150"/>
      <c r="AB125" s="2150"/>
      <c r="AC125" s="2162">
        <f t="shared" si="2"/>
        <v>0</v>
      </c>
      <c r="AD125" s="2177">
        <f t="shared" si="3"/>
        <v>0</v>
      </c>
    </row>
    <row r="126" spans="1:30" ht="15">
      <c r="A126" s="2156"/>
      <c r="B126" s="2156"/>
      <c r="C126" s="2156"/>
      <c r="D126" s="2156"/>
      <c r="E126" s="2156"/>
      <c r="F126" s="2158" t="s">
        <v>238</v>
      </c>
      <c r="G126" s="2158" t="s">
        <v>3555</v>
      </c>
      <c r="H126" s="2158"/>
      <c r="I126" s="2158"/>
      <c r="J126" s="2158"/>
      <c r="K126" s="2159" t="s">
        <v>3555</v>
      </c>
      <c r="L126" s="2158"/>
      <c r="M126" s="2159"/>
      <c r="N126" s="2160">
        <v>382</v>
      </c>
      <c r="O126" s="2161">
        <f>SUMIF('3BL ACTUAL'!B:B,N126,'3BL ACTUAL'!E:E)</f>
        <v>0</v>
      </c>
      <c r="P126" s="2147"/>
      <c r="AA126" s="2150"/>
      <c r="AB126" s="2150">
        <v>263975.77</v>
      </c>
      <c r="AC126" s="2162">
        <f t="shared" si="2"/>
        <v>-263975.77</v>
      </c>
      <c r="AD126" s="2177">
        <f t="shared" si="3"/>
        <v>263975.77</v>
      </c>
    </row>
    <row r="127" spans="1:30" ht="15">
      <c r="A127" s="2156"/>
      <c r="B127" s="2156"/>
      <c r="C127" s="2156"/>
      <c r="D127" s="2156"/>
      <c r="E127" s="2156" t="s">
        <v>3556</v>
      </c>
      <c r="F127" s="2156"/>
      <c r="G127" s="2156"/>
      <c r="H127" s="2156"/>
      <c r="I127" s="2156"/>
      <c r="J127" s="2156"/>
      <c r="K127" s="2178"/>
      <c r="L127" s="2156"/>
      <c r="M127" s="2178"/>
      <c r="N127" s="2160">
        <v>383</v>
      </c>
      <c r="O127" s="2161">
        <f>SUMIF('3BL ACTUAL'!B:B,N127,'3BL ACTUAL'!E:E)</f>
        <v>0</v>
      </c>
      <c r="P127" s="2147"/>
      <c r="AA127" s="2150"/>
      <c r="AB127" s="2150"/>
      <c r="AC127" s="2162">
        <f t="shared" si="2"/>
        <v>0</v>
      </c>
      <c r="AD127" s="2177">
        <f t="shared" si="3"/>
        <v>0</v>
      </c>
    </row>
    <row r="128" spans="1:30" ht="15">
      <c r="A128" s="2156"/>
      <c r="B128" s="2156"/>
      <c r="C128" s="2156"/>
      <c r="D128" s="2156"/>
      <c r="E128" s="2149" t="s">
        <v>3557</v>
      </c>
      <c r="F128" s="2149"/>
      <c r="G128" s="2149"/>
      <c r="H128" s="2149"/>
      <c r="I128" s="2149"/>
      <c r="J128" s="2149"/>
      <c r="K128" s="2167"/>
      <c r="L128" s="2149"/>
      <c r="M128" s="2167"/>
      <c r="N128" s="2149"/>
      <c r="O128" s="2167"/>
      <c r="P128" s="2147"/>
      <c r="AA128" s="2150"/>
      <c r="AB128" s="2150"/>
      <c r="AC128" s="2162">
        <f t="shared" si="2"/>
        <v>0</v>
      </c>
      <c r="AD128" s="2177">
        <f t="shared" si="3"/>
        <v>0</v>
      </c>
    </row>
    <row r="129" spans="1:30" ht="15">
      <c r="A129" s="2156"/>
      <c r="B129" s="2156"/>
      <c r="C129" s="2156"/>
      <c r="D129" s="2156"/>
      <c r="E129" s="2156"/>
      <c r="F129" s="2158" t="s">
        <v>3558</v>
      </c>
      <c r="G129" s="2158"/>
      <c r="H129" s="2158"/>
      <c r="I129" s="2158"/>
      <c r="J129" s="2158"/>
      <c r="K129" s="2159"/>
      <c r="L129" s="2158"/>
      <c r="M129" s="2159"/>
      <c r="N129" s="2160">
        <v>384</v>
      </c>
      <c r="O129" s="2229">
        <f>SUMIF('3BL ACTUAL'!B:B,N129,'3BL ACTUAL'!E:E)</f>
        <v>0</v>
      </c>
      <c r="P129" s="2147"/>
      <c r="AA129" s="2150"/>
      <c r="AB129" s="2150">
        <v>-59109.32</v>
      </c>
      <c r="AC129" s="2162">
        <f t="shared" si="2"/>
        <v>59109.32</v>
      </c>
      <c r="AD129" s="2177">
        <f t="shared" si="3"/>
        <v>-59109.32</v>
      </c>
    </row>
    <row r="130" spans="1:30" ht="15">
      <c r="A130" s="2156"/>
      <c r="B130" s="2156"/>
      <c r="C130" s="2156"/>
      <c r="D130" s="2156"/>
      <c r="E130" s="2156"/>
      <c r="F130" s="2158" t="s">
        <v>523</v>
      </c>
      <c r="G130" s="2158"/>
      <c r="H130" s="2158"/>
      <c r="I130" s="2158"/>
      <c r="J130" s="2158"/>
      <c r="K130" s="2159"/>
      <c r="L130" s="2158"/>
      <c r="M130" s="2159"/>
      <c r="N130" s="2160">
        <v>385</v>
      </c>
      <c r="O130" s="2161">
        <f>SUMIF('3BL ACTUAL'!B:B,N130,'3BL ACTUAL'!E:E)</f>
        <v>0</v>
      </c>
      <c r="P130" s="2147"/>
      <c r="AA130" s="2150"/>
      <c r="AB130" s="2150"/>
      <c r="AC130" s="2162">
        <f t="shared" si="2"/>
        <v>0</v>
      </c>
      <c r="AD130" s="2177">
        <f t="shared" si="3"/>
        <v>0</v>
      </c>
    </row>
    <row r="131" spans="1:30" ht="15">
      <c r="A131" s="2156"/>
      <c r="B131" s="2156"/>
      <c r="C131" s="2156"/>
      <c r="D131" s="2156"/>
      <c r="E131" s="2156" t="s">
        <v>3559</v>
      </c>
      <c r="F131" s="2156"/>
      <c r="G131" s="2156"/>
      <c r="H131" s="2156"/>
      <c r="I131" s="2156"/>
      <c r="J131" s="2156"/>
      <c r="K131" s="2178"/>
      <c r="L131" s="2156"/>
      <c r="M131" s="2178"/>
      <c r="N131" s="2160">
        <v>386</v>
      </c>
      <c r="O131" s="2161">
        <f>SUMIF('3BL ACTUAL'!B:B,N131,'3BL ACTUAL'!E:E)</f>
        <v>0</v>
      </c>
      <c r="P131" s="2147"/>
      <c r="AA131" s="2150"/>
      <c r="AB131" s="2150"/>
      <c r="AC131" s="2162">
        <f t="shared" si="2"/>
        <v>0</v>
      </c>
      <c r="AD131" s="2177">
        <f t="shared" si="3"/>
        <v>0</v>
      </c>
    </row>
    <row r="132" spans="1:30" ht="15">
      <c r="A132" s="2156"/>
      <c r="B132" s="2156"/>
      <c r="C132" s="2156"/>
      <c r="D132" s="2154" t="s">
        <v>891</v>
      </c>
      <c r="E132" s="2154"/>
      <c r="F132" s="2154"/>
      <c r="G132" s="2154"/>
      <c r="H132" s="2154"/>
      <c r="I132" s="2154"/>
      <c r="J132" s="2154"/>
      <c r="K132" s="2155"/>
      <c r="L132" s="2154"/>
      <c r="M132" s="2155"/>
      <c r="N132" s="2154"/>
      <c r="O132" s="2155"/>
      <c r="P132" s="2147"/>
      <c r="AA132" s="2150"/>
      <c r="AB132" s="2150"/>
      <c r="AC132" s="2162">
        <f t="shared" si="2"/>
        <v>0</v>
      </c>
      <c r="AD132" s="2177">
        <f t="shared" si="3"/>
        <v>0</v>
      </c>
    </row>
    <row r="133" spans="1:30" ht="15">
      <c r="A133" s="2156"/>
      <c r="B133" s="2156"/>
      <c r="C133" s="2156"/>
      <c r="D133" s="2156"/>
      <c r="E133" s="2158" t="s">
        <v>310</v>
      </c>
      <c r="F133" s="2158"/>
      <c r="G133" s="2158"/>
      <c r="H133" s="2158"/>
      <c r="I133" s="2158"/>
      <c r="J133" s="2158"/>
      <c r="K133" s="2159"/>
      <c r="L133" s="2158"/>
      <c r="M133" s="2159"/>
      <c r="N133" s="2160">
        <v>387</v>
      </c>
      <c r="O133" s="2161">
        <f>SUMIF('3BL ACTUAL'!B:B,N133,'3BL ACTUAL'!E:E)</f>
        <v>0</v>
      </c>
      <c r="P133" s="2147"/>
      <c r="AA133" s="2150"/>
      <c r="AB133" s="2150"/>
      <c r="AC133" s="2162">
        <f t="shared" si="2"/>
        <v>0</v>
      </c>
      <c r="AD133" s="2177">
        <f t="shared" si="3"/>
        <v>0</v>
      </c>
    </row>
    <row r="134" spans="1:30" ht="15">
      <c r="A134" s="2156"/>
      <c r="B134" s="2156"/>
      <c r="C134" s="2156"/>
      <c r="D134" s="2156"/>
      <c r="E134" s="2158" t="s">
        <v>311</v>
      </c>
      <c r="F134" s="2158"/>
      <c r="G134" s="2158"/>
      <c r="H134" s="2158"/>
      <c r="I134" s="2158"/>
      <c r="J134" s="2158"/>
      <c r="K134" s="2159"/>
      <c r="L134" s="2158"/>
      <c r="M134" s="2159"/>
      <c r="N134" s="2160">
        <v>388</v>
      </c>
      <c r="O134" s="2161">
        <f>SUMIF('3BL ACTUAL'!B:B,N134,'3BL ACTUAL'!E:E)</f>
        <v>0</v>
      </c>
      <c r="P134" s="2147"/>
      <c r="AA134" s="2150"/>
      <c r="AB134" s="2150"/>
      <c r="AC134" s="2162">
        <f t="shared" ref="AC134:AC197" si="4">+O134-AA134-AB134</f>
        <v>0</v>
      </c>
      <c r="AD134" s="2177">
        <f t="shared" si="3"/>
        <v>0</v>
      </c>
    </row>
    <row r="135" spans="1:30" ht="15">
      <c r="A135" s="2156"/>
      <c r="B135" s="2156"/>
      <c r="C135" s="2156"/>
      <c r="D135" s="2156"/>
      <c r="E135" s="2158" t="s">
        <v>312</v>
      </c>
      <c r="F135" s="2158"/>
      <c r="G135" s="2158"/>
      <c r="H135" s="2158"/>
      <c r="I135" s="2158"/>
      <c r="J135" s="2158"/>
      <c r="K135" s="2159"/>
      <c r="L135" s="2158"/>
      <c r="M135" s="2159"/>
      <c r="N135" s="2160">
        <v>389</v>
      </c>
      <c r="O135" s="2161">
        <f>SUMIF('3BL ACTUAL'!B:B,N135,'3BL ACTUAL'!E:E)</f>
        <v>0</v>
      </c>
      <c r="P135" s="2147"/>
      <c r="AA135" s="2150"/>
      <c r="AB135" s="2150"/>
      <c r="AC135" s="2162">
        <f t="shared" si="4"/>
        <v>0</v>
      </c>
      <c r="AD135" s="2177">
        <f t="shared" ref="AD135:AD198" si="5">+O135+AA135+AB135</f>
        <v>0</v>
      </c>
    </row>
    <row r="136" spans="1:30" ht="15">
      <c r="A136" s="2156"/>
      <c r="B136" s="2156"/>
      <c r="C136" s="2156"/>
      <c r="D136" s="2156"/>
      <c r="E136" s="2158" t="s">
        <v>313</v>
      </c>
      <c r="F136" s="2158"/>
      <c r="G136" s="2158"/>
      <c r="H136" s="2158"/>
      <c r="I136" s="2158"/>
      <c r="J136" s="2158"/>
      <c r="K136" s="2159"/>
      <c r="L136" s="2158"/>
      <c r="M136" s="2159"/>
      <c r="N136" s="2160">
        <v>390</v>
      </c>
      <c r="O136" s="2161">
        <f>SUMIF('3BL ACTUAL'!B:B,N136,'3BL ACTUAL'!E:E)</f>
        <v>0</v>
      </c>
      <c r="P136" s="2147"/>
      <c r="AA136" s="2150"/>
      <c r="AB136" s="2150"/>
      <c r="AC136" s="2162">
        <f t="shared" si="4"/>
        <v>0</v>
      </c>
      <c r="AD136" s="2177">
        <f t="shared" si="5"/>
        <v>0</v>
      </c>
    </row>
    <row r="137" spans="1:30" ht="15">
      <c r="A137" s="2156"/>
      <c r="B137" s="2156"/>
      <c r="C137" s="2156"/>
      <c r="D137" s="2156"/>
      <c r="E137" s="2158" t="s">
        <v>238</v>
      </c>
      <c r="F137" s="2158"/>
      <c r="G137" s="2158"/>
      <c r="H137" s="2158"/>
      <c r="I137" s="2158"/>
      <c r="J137" s="2158"/>
      <c r="K137" s="2159"/>
      <c r="L137" s="2158"/>
      <c r="M137" s="2159"/>
      <c r="N137" s="2160">
        <v>391</v>
      </c>
      <c r="O137" s="2161">
        <f>SUMIF('3BL ACTUAL'!B:B,N137,'3BL ACTUAL'!E:E)</f>
        <v>0</v>
      </c>
      <c r="P137" s="2147"/>
      <c r="AA137" s="2150"/>
      <c r="AB137" s="2150"/>
      <c r="AC137" s="2162">
        <f t="shared" si="4"/>
        <v>0</v>
      </c>
      <c r="AD137" s="2177">
        <f t="shared" si="5"/>
        <v>0</v>
      </c>
    </row>
    <row r="138" spans="1:30" ht="15">
      <c r="A138" s="2156"/>
      <c r="B138" s="2156"/>
      <c r="C138" s="2156"/>
      <c r="D138" s="2156"/>
      <c r="E138" s="2158" t="s">
        <v>3560</v>
      </c>
      <c r="F138" s="2158"/>
      <c r="G138" s="2158"/>
      <c r="H138" s="2158"/>
      <c r="I138" s="2158"/>
      <c r="J138" s="2158"/>
      <c r="K138" s="2159"/>
      <c r="L138" s="2158"/>
      <c r="M138" s="2159"/>
      <c r="N138" s="2160">
        <v>392</v>
      </c>
      <c r="O138" s="2161">
        <f>SUMIF('3BL ACTUAL'!B:B,N138,'3BL ACTUAL'!E:E)</f>
        <v>0</v>
      </c>
      <c r="P138" s="2147"/>
      <c r="AA138" s="2150"/>
      <c r="AB138" s="2150"/>
      <c r="AC138" s="2162">
        <f t="shared" si="4"/>
        <v>0</v>
      </c>
      <c r="AD138" s="2177">
        <f t="shared" si="5"/>
        <v>0</v>
      </c>
    </row>
    <row r="139" spans="1:30" ht="15">
      <c r="A139" s="2156"/>
      <c r="B139" s="2156"/>
      <c r="C139" s="2156"/>
      <c r="D139" s="2156"/>
      <c r="E139" s="2158" t="s">
        <v>3561</v>
      </c>
      <c r="F139" s="2158"/>
      <c r="G139" s="2158"/>
      <c r="H139" s="2158"/>
      <c r="I139" s="2158"/>
      <c r="J139" s="2158"/>
      <c r="K139" s="2159"/>
      <c r="L139" s="2158"/>
      <c r="M139" s="2159"/>
      <c r="N139" s="2160">
        <v>393</v>
      </c>
      <c r="O139" s="2161">
        <f>SUMIF('3BL ACTUAL'!B:B,N139,'3BL ACTUAL'!E:E)</f>
        <v>0</v>
      </c>
      <c r="P139" s="2147"/>
      <c r="AA139" s="2150"/>
      <c r="AB139" s="2150"/>
      <c r="AC139" s="2162">
        <f t="shared" si="4"/>
        <v>0</v>
      </c>
      <c r="AD139" s="2177">
        <f t="shared" si="5"/>
        <v>0</v>
      </c>
    </row>
    <row r="140" spans="1:30" ht="15">
      <c r="A140" s="2156"/>
      <c r="B140" s="2156"/>
      <c r="C140" s="2156"/>
      <c r="D140" s="2154" t="s">
        <v>892</v>
      </c>
      <c r="E140" s="2154"/>
      <c r="F140" s="2154"/>
      <c r="G140" s="2154"/>
      <c r="H140" s="2154"/>
      <c r="I140" s="2154"/>
      <c r="J140" s="2154"/>
      <c r="K140" s="2155"/>
      <c r="L140" s="2154"/>
      <c r="M140" s="2155"/>
      <c r="N140" s="2154"/>
      <c r="O140" s="2155"/>
      <c r="P140" s="2147"/>
      <c r="AA140" s="2150"/>
      <c r="AB140" s="2150"/>
      <c r="AC140" s="2162">
        <f t="shared" si="4"/>
        <v>0</v>
      </c>
      <c r="AD140" s="2177">
        <f t="shared" si="5"/>
        <v>0</v>
      </c>
    </row>
    <row r="141" spans="1:30" ht="15">
      <c r="A141" s="2156"/>
      <c r="B141" s="2156"/>
      <c r="C141" s="2156"/>
      <c r="D141" s="2156"/>
      <c r="E141" s="2149" t="s">
        <v>885</v>
      </c>
      <c r="F141" s="2149"/>
      <c r="G141" s="2149"/>
      <c r="H141" s="2149"/>
      <c r="I141" s="2149"/>
      <c r="J141" s="2149"/>
      <c r="K141" s="2167"/>
      <c r="L141" s="2149"/>
      <c r="M141" s="2167"/>
      <c r="N141" s="2149"/>
      <c r="O141" s="2167"/>
      <c r="P141" s="2147"/>
      <c r="AA141" s="2150"/>
      <c r="AB141" s="2150"/>
      <c r="AC141" s="2162">
        <f t="shared" si="4"/>
        <v>0</v>
      </c>
      <c r="AD141" s="2177">
        <f t="shared" si="5"/>
        <v>0</v>
      </c>
    </row>
    <row r="142" spans="1:30" ht="15">
      <c r="A142" s="2156"/>
      <c r="B142" s="2156"/>
      <c r="C142" s="2156"/>
      <c r="D142" s="2156"/>
      <c r="E142" s="2156"/>
      <c r="F142" s="2158" t="s">
        <v>3536</v>
      </c>
      <c r="G142" s="2158"/>
      <c r="H142" s="2158"/>
      <c r="I142" s="2158"/>
      <c r="J142" s="2158"/>
      <c r="K142" s="2159"/>
      <c r="L142" s="2158"/>
      <c r="M142" s="2159"/>
      <c r="N142" s="2160">
        <v>394</v>
      </c>
      <c r="O142" s="2161">
        <f>SUMIF('3BL ACTUAL'!B:B,N142,'3BL ACTUAL'!E:E)</f>
        <v>0</v>
      </c>
      <c r="P142" s="2147"/>
      <c r="AA142" s="2150"/>
      <c r="AB142" s="2150"/>
      <c r="AC142" s="2162">
        <f t="shared" si="4"/>
        <v>0</v>
      </c>
      <c r="AD142" s="2177">
        <f t="shared" si="5"/>
        <v>0</v>
      </c>
    </row>
    <row r="143" spans="1:30" ht="15">
      <c r="A143" s="2156"/>
      <c r="B143" s="2156"/>
      <c r="C143" s="2156"/>
      <c r="D143" s="2156"/>
      <c r="E143" s="2156"/>
      <c r="F143" s="2158" t="s">
        <v>263</v>
      </c>
      <c r="G143" s="2158"/>
      <c r="H143" s="2158"/>
      <c r="I143" s="2158"/>
      <c r="J143" s="2158"/>
      <c r="K143" s="2159"/>
      <c r="L143" s="2158"/>
      <c r="M143" s="2159"/>
      <c r="N143" s="2160">
        <v>395</v>
      </c>
      <c r="O143" s="2161">
        <f>SUMIF('3BL ACTUAL'!B:B,N143,'3BL ACTUAL'!E:E)</f>
        <v>0</v>
      </c>
      <c r="P143" s="2147"/>
      <c r="AA143" s="2150"/>
      <c r="AB143" s="2150"/>
      <c r="AC143" s="2162">
        <f t="shared" si="4"/>
        <v>0</v>
      </c>
      <c r="AD143" s="2177">
        <f t="shared" si="5"/>
        <v>0</v>
      </c>
    </row>
    <row r="144" spans="1:30" ht="15">
      <c r="A144" s="2156"/>
      <c r="B144" s="2156"/>
      <c r="C144" s="2156"/>
      <c r="D144" s="2156"/>
      <c r="E144" s="2149" t="s">
        <v>103</v>
      </c>
      <c r="F144" s="2149"/>
      <c r="G144" s="2149"/>
      <c r="H144" s="2149"/>
      <c r="I144" s="2149"/>
      <c r="J144" s="2149"/>
      <c r="K144" s="2167"/>
      <c r="L144" s="2149"/>
      <c r="M144" s="2167"/>
      <c r="N144" s="2149"/>
      <c r="O144" s="2167"/>
      <c r="P144" s="2147"/>
      <c r="AA144" s="2150"/>
      <c r="AB144" s="2150"/>
      <c r="AC144" s="2162">
        <f t="shared" si="4"/>
        <v>0</v>
      </c>
      <c r="AD144" s="2177">
        <f t="shared" si="5"/>
        <v>0</v>
      </c>
    </row>
    <row r="145" spans="1:30" ht="15">
      <c r="A145" s="2156"/>
      <c r="B145" s="2156"/>
      <c r="C145" s="2156"/>
      <c r="D145" s="2156"/>
      <c r="E145" s="2156"/>
      <c r="F145" s="2158" t="s">
        <v>3536</v>
      </c>
      <c r="G145" s="2158"/>
      <c r="H145" s="2158"/>
      <c r="I145" s="2158"/>
      <c r="J145" s="2158"/>
      <c r="K145" s="2159"/>
      <c r="L145" s="2158"/>
      <c r="M145" s="2159"/>
      <c r="N145" s="2160">
        <v>396</v>
      </c>
      <c r="O145" s="2161">
        <f>SUMIF('3BL ACTUAL'!B:B,N145,'3BL ACTUAL'!E:E)</f>
        <v>0</v>
      </c>
      <c r="P145" s="2147"/>
      <c r="AA145" s="2150"/>
      <c r="AB145" s="2150"/>
      <c r="AC145" s="2162">
        <f t="shared" si="4"/>
        <v>0</v>
      </c>
      <c r="AD145" s="2177">
        <f t="shared" si="5"/>
        <v>0</v>
      </c>
    </row>
    <row r="146" spans="1:30" ht="15">
      <c r="A146" s="2156"/>
      <c r="B146" s="2156"/>
      <c r="C146" s="2156"/>
      <c r="D146" s="2156"/>
      <c r="E146" s="2156"/>
      <c r="F146" s="2158" t="s">
        <v>263</v>
      </c>
      <c r="G146" s="2158"/>
      <c r="H146" s="2158"/>
      <c r="I146" s="2158"/>
      <c r="J146" s="2158"/>
      <c r="K146" s="2159"/>
      <c r="L146" s="2158"/>
      <c r="M146" s="2159"/>
      <c r="N146" s="2160">
        <v>397</v>
      </c>
      <c r="O146" s="2161">
        <f>SUMIF('3BL ACTUAL'!B:B,N146,'3BL ACTUAL'!E:E)</f>
        <v>0</v>
      </c>
      <c r="P146" s="2147"/>
      <c r="AA146" s="2150"/>
      <c r="AB146" s="2150"/>
      <c r="AC146" s="2162">
        <f t="shared" si="4"/>
        <v>0</v>
      </c>
      <c r="AD146" s="2177">
        <f t="shared" si="5"/>
        <v>0</v>
      </c>
    </row>
    <row r="147" spans="1:30" ht="15">
      <c r="A147" s="2156"/>
      <c r="B147" s="2156"/>
      <c r="C147" s="2156"/>
      <c r="D147" s="2156"/>
      <c r="E147" s="2156" t="s">
        <v>3562</v>
      </c>
      <c r="F147" s="2156"/>
      <c r="G147" s="2156"/>
      <c r="H147" s="2156"/>
      <c r="I147" s="2156"/>
      <c r="J147" s="2156"/>
      <c r="K147" s="2178"/>
      <c r="L147" s="2156"/>
      <c r="M147" s="2178"/>
      <c r="N147" s="2160">
        <v>398</v>
      </c>
      <c r="O147" s="2161">
        <f>SUMIF('3BL ACTUAL'!B:B,N147,'3BL ACTUAL'!E:E)</f>
        <v>0</v>
      </c>
      <c r="P147" s="2147"/>
      <c r="AA147" s="2150"/>
      <c r="AB147" s="2150"/>
      <c r="AC147" s="2162">
        <f t="shared" si="4"/>
        <v>0</v>
      </c>
      <c r="AD147" s="2177">
        <f t="shared" si="5"/>
        <v>0</v>
      </c>
    </row>
    <row r="148" spans="1:30" ht="15">
      <c r="A148" s="2156"/>
      <c r="B148" s="2156"/>
      <c r="C148" s="2156"/>
      <c r="D148" s="2156"/>
      <c r="E148" s="2156" t="s">
        <v>3563</v>
      </c>
      <c r="F148" s="2156"/>
      <c r="G148" s="2156"/>
      <c r="H148" s="2156"/>
      <c r="I148" s="2156"/>
      <c r="J148" s="2156"/>
      <c r="K148" s="2178"/>
      <c r="L148" s="2156"/>
      <c r="M148" s="2178"/>
      <c r="N148" s="2160">
        <v>399</v>
      </c>
      <c r="O148" s="2161">
        <f>SUMIF('3BL ACTUAL'!B:B,N148,'3BL ACTUAL'!E:E)</f>
        <v>0</v>
      </c>
      <c r="P148" s="2147"/>
      <c r="AA148" s="2150"/>
      <c r="AB148" s="2150"/>
      <c r="AC148" s="2162">
        <f t="shared" si="4"/>
        <v>0</v>
      </c>
      <c r="AD148" s="2177">
        <f t="shared" si="5"/>
        <v>0</v>
      </c>
    </row>
    <row r="149" spans="1:30" ht="15">
      <c r="A149" s="2156"/>
      <c r="B149" s="2156"/>
      <c r="C149" s="2156"/>
      <c r="D149" s="2154" t="s">
        <v>143</v>
      </c>
      <c r="E149" s="2154"/>
      <c r="F149" s="2154"/>
      <c r="G149" s="2154"/>
      <c r="H149" s="2154"/>
      <c r="I149" s="2154"/>
      <c r="J149" s="2154"/>
      <c r="K149" s="2155"/>
      <c r="L149" s="2154"/>
      <c r="M149" s="2155"/>
      <c r="N149" s="2154"/>
      <c r="O149" s="2155"/>
      <c r="P149" s="2147"/>
      <c r="AA149" s="2150"/>
      <c r="AB149" s="2150"/>
      <c r="AC149" s="2162">
        <f t="shared" si="4"/>
        <v>0</v>
      </c>
      <c r="AD149" s="2177">
        <f t="shared" si="5"/>
        <v>0</v>
      </c>
    </row>
    <row r="150" spans="1:30" ht="15">
      <c r="A150" s="2156"/>
      <c r="B150" s="2156"/>
      <c r="C150" s="2156"/>
      <c r="D150" s="2156"/>
      <c r="E150" s="2149" t="s">
        <v>160</v>
      </c>
      <c r="F150" s="2149"/>
      <c r="G150" s="2149"/>
      <c r="H150" s="2149"/>
      <c r="I150" s="2149"/>
      <c r="J150" s="2149"/>
      <c r="K150" s="2167"/>
      <c r="L150" s="2149"/>
      <c r="M150" s="2167"/>
      <c r="N150" s="2149"/>
      <c r="O150" s="2167"/>
      <c r="P150" s="2147"/>
      <c r="AA150" s="2150"/>
      <c r="AB150" s="2150"/>
      <c r="AC150" s="2162">
        <f t="shared" si="4"/>
        <v>0</v>
      </c>
      <c r="AD150" s="2177">
        <f t="shared" si="5"/>
        <v>0</v>
      </c>
    </row>
    <row r="151" spans="1:30" ht="15">
      <c r="A151" s="2156"/>
      <c r="B151" s="2156"/>
      <c r="C151" s="2156"/>
      <c r="D151" s="2156"/>
      <c r="E151" s="2156"/>
      <c r="F151" s="2158" t="s">
        <v>3536</v>
      </c>
      <c r="G151" s="2158"/>
      <c r="H151" s="2158"/>
      <c r="I151" s="2158"/>
      <c r="J151" s="2158"/>
      <c r="K151" s="2159"/>
      <c r="L151" s="2158"/>
      <c r="M151" s="2159"/>
      <c r="N151" s="2160">
        <v>400</v>
      </c>
      <c r="O151" s="2161">
        <f>SUMIF('3BL ACTUAL'!B:B,N151,'3BL ACTUAL'!E:E)</f>
        <v>0</v>
      </c>
      <c r="P151" s="2147"/>
      <c r="AA151" s="2150"/>
      <c r="AB151" s="2150"/>
      <c r="AC151" s="2162">
        <f t="shared" si="4"/>
        <v>0</v>
      </c>
      <c r="AD151" s="2177">
        <f t="shared" si="5"/>
        <v>0</v>
      </c>
    </row>
    <row r="152" spans="1:30" ht="15">
      <c r="A152" s="2156"/>
      <c r="B152" s="2156"/>
      <c r="C152" s="2156"/>
      <c r="D152" s="2156"/>
      <c r="E152" s="2156"/>
      <c r="F152" s="2158" t="s">
        <v>3564</v>
      </c>
      <c r="G152" s="2158"/>
      <c r="H152" s="2158"/>
      <c r="I152" s="2158"/>
      <c r="J152" s="2158"/>
      <c r="K152" s="2159"/>
      <c r="L152" s="2158"/>
      <c r="M152" s="2159"/>
      <c r="N152" s="2160">
        <v>401</v>
      </c>
      <c r="O152" s="2161">
        <f>SUMIF('3BL ACTUAL'!B:B,N152,'3BL ACTUAL'!E:E)</f>
        <v>0</v>
      </c>
      <c r="P152" s="2147"/>
      <c r="AA152" s="2150"/>
      <c r="AB152" s="2150"/>
      <c r="AC152" s="2162">
        <f t="shared" si="4"/>
        <v>0</v>
      </c>
      <c r="AD152" s="2177">
        <f t="shared" si="5"/>
        <v>0</v>
      </c>
    </row>
    <row r="153" spans="1:30" ht="15">
      <c r="A153" s="2156"/>
      <c r="B153" s="2156"/>
      <c r="C153" s="2156"/>
      <c r="D153" s="2156"/>
      <c r="E153" s="2156"/>
      <c r="F153" s="2158" t="s">
        <v>3537</v>
      </c>
      <c r="G153" s="2158"/>
      <c r="H153" s="2158"/>
      <c r="I153" s="2158"/>
      <c r="J153" s="2158"/>
      <c r="K153" s="2159"/>
      <c r="L153" s="2158"/>
      <c r="M153" s="2159"/>
      <c r="N153" s="2160">
        <v>402</v>
      </c>
      <c r="O153" s="2161">
        <f>SUMIF('3BL ACTUAL'!B:B,N153,'3BL ACTUAL'!E:E)</f>
        <v>0</v>
      </c>
      <c r="P153" s="2147"/>
      <c r="AA153" s="2150"/>
      <c r="AB153" s="2150"/>
      <c r="AC153" s="2162">
        <f t="shared" si="4"/>
        <v>0</v>
      </c>
      <c r="AD153" s="2177">
        <f t="shared" si="5"/>
        <v>0</v>
      </c>
    </row>
    <row r="154" spans="1:30" ht="15">
      <c r="A154" s="2156"/>
      <c r="B154" s="2156"/>
      <c r="C154" s="2156"/>
      <c r="D154" s="2156"/>
      <c r="E154" s="2156"/>
      <c r="F154" s="2158" t="s">
        <v>281</v>
      </c>
      <c r="G154" s="2158"/>
      <c r="H154" s="2158"/>
      <c r="I154" s="2158"/>
      <c r="J154" s="2158"/>
      <c r="K154" s="2159"/>
      <c r="L154" s="2158"/>
      <c r="M154" s="2159"/>
      <c r="N154" s="2160">
        <v>403</v>
      </c>
      <c r="O154" s="2161">
        <f>SUMIF('3BL ACTUAL'!B:B,N154,'3BL ACTUAL'!E:E)</f>
        <v>0</v>
      </c>
      <c r="P154" s="2147"/>
      <c r="AA154" s="2150"/>
      <c r="AB154" s="2150"/>
      <c r="AC154" s="2162">
        <f t="shared" si="4"/>
        <v>0</v>
      </c>
      <c r="AD154" s="2177">
        <f t="shared" si="5"/>
        <v>0</v>
      </c>
    </row>
    <row r="155" spans="1:30" ht="15">
      <c r="A155" s="2156"/>
      <c r="B155" s="2156"/>
      <c r="C155" s="2156"/>
      <c r="D155" s="2156"/>
      <c r="E155" s="2149" t="s">
        <v>883</v>
      </c>
      <c r="F155" s="2149"/>
      <c r="G155" s="2149"/>
      <c r="H155" s="2149"/>
      <c r="I155" s="2149"/>
      <c r="J155" s="2149"/>
      <c r="K155" s="2167"/>
      <c r="L155" s="2149"/>
      <c r="M155" s="2167"/>
      <c r="N155" s="2149"/>
      <c r="O155" s="2167"/>
      <c r="P155" s="2147"/>
      <c r="AA155" s="2150"/>
      <c r="AB155" s="2150"/>
      <c r="AC155" s="2162">
        <f t="shared" si="4"/>
        <v>0</v>
      </c>
      <c r="AD155" s="2177">
        <f t="shared" si="5"/>
        <v>0</v>
      </c>
    </row>
    <row r="156" spans="1:30" ht="15">
      <c r="A156" s="2156"/>
      <c r="B156" s="2156"/>
      <c r="C156" s="2156"/>
      <c r="D156" s="2156"/>
      <c r="E156" s="2156"/>
      <c r="F156" s="2158" t="s">
        <v>3536</v>
      </c>
      <c r="G156" s="2158"/>
      <c r="H156" s="2158"/>
      <c r="I156" s="2158"/>
      <c r="J156" s="2158"/>
      <c r="K156" s="2159"/>
      <c r="L156" s="2158"/>
      <c r="M156" s="2159"/>
      <c r="N156" s="2160">
        <v>404</v>
      </c>
      <c r="O156" s="2161">
        <f>SUMIF('3BL ACTUAL'!B:B,N156,'3BL ACTUAL'!E:E)</f>
        <v>0</v>
      </c>
      <c r="P156" s="2147"/>
      <c r="AA156" s="2150"/>
      <c r="AB156" s="2150"/>
      <c r="AC156" s="2162">
        <f t="shared" si="4"/>
        <v>0</v>
      </c>
      <c r="AD156" s="2177">
        <f t="shared" si="5"/>
        <v>0</v>
      </c>
    </row>
    <row r="157" spans="1:30" ht="15">
      <c r="A157" s="2156"/>
      <c r="B157" s="2156"/>
      <c r="C157" s="2156"/>
      <c r="D157" s="2156"/>
      <c r="E157" s="2156"/>
      <c r="F157" s="2158" t="s">
        <v>3564</v>
      </c>
      <c r="G157" s="2158"/>
      <c r="H157" s="2158"/>
      <c r="I157" s="2158"/>
      <c r="J157" s="2158"/>
      <c r="K157" s="2159"/>
      <c r="L157" s="2158"/>
      <c r="M157" s="2159"/>
      <c r="N157" s="2160">
        <v>405</v>
      </c>
      <c r="O157" s="2161">
        <f>SUMIF('3BL ACTUAL'!B:B,N157,'3BL ACTUAL'!E:E)</f>
        <v>0</v>
      </c>
      <c r="P157" s="2147"/>
      <c r="AA157" s="2150"/>
      <c r="AB157" s="2150"/>
      <c r="AC157" s="2162">
        <f t="shared" si="4"/>
        <v>0</v>
      </c>
      <c r="AD157" s="2177">
        <f t="shared" si="5"/>
        <v>0</v>
      </c>
    </row>
    <row r="158" spans="1:30" ht="15">
      <c r="A158" s="2156"/>
      <c r="B158" s="2156"/>
      <c r="C158" s="2156"/>
      <c r="D158" s="2156"/>
      <c r="E158" s="2156"/>
      <c r="F158" s="2158" t="s">
        <v>3537</v>
      </c>
      <c r="G158" s="2158"/>
      <c r="H158" s="2158"/>
      <c r="I158" s="2158"/>
      <c r="J158" s="2158"/>
      <c r="K158" s="2159"/>
      <c r="L158" s="2158"/>
      <c r="M158" s="2159"/>
      <c r="N158" s="2160">
        <v>406</v>
      </c>
      <c r="O158" s="2161">
        <f>SUMIF('3BL ACTUAL'!B:B,N158,'3BL ACTUAL'!E:E)</f>
        <v>0</v>
      </c>
      <c r="P158" s="2147"/>
      <c r="AA158" s="2150"/>
      <c r="AB158" s="2150"/>
      <c r="AC158" s="2162">
        <f t="shared" si="4"/>
        <v>0</v>
      </c>
      <c r="AD158" s="2177">
        <f t="shared" si="5"/>
        <v>0</v>
      </c>
    </row>
    <row r="159" spans="1:30" ht="15">
      <c r="A159" s="2156"/>
      <c r="B159" s="2156"/>
      <c r="C159" s="2156"/>
      <c r="D159" s="2156"/>
      <c r="E159" s="2156"/>
      <c r="F159" s="2158" t="s">
        <v>281</v>
      </c>
      <c r="G159" s="2158"/>
      <c r="H159" s="2158"/>
      <c r="I159" s="2158"/>
      <c r="J159" s="2158"/>
      <c r="K159" s="2159"/>
      <c r="L159" s="2158"/>
      <c r="M159" s="2159"/>
      <c r="N159" s="2160">
        <v>407</v>
      </c>
      <c r="O159" s="2161">
        <f>SUMIF('3BL ACTUAL'!B:B,N159,'3BL ACTUAL'!E:E)</f>
        <v>0</v>
      </c>
      <c r="P159" s="2147"/>
      <c r="AA159" s="2150"/>
      <c r="AB159" s="2150"/>
      <c r="AC159" s="2162">
        <f t="shared" si="4"/>
        <v>0</v>
      </c>
      <c r="AD159" s="2177">
        <f t="shared" si="5"/>
        <v>0</v>
      </c>
    </row>
    <row r="160" spans="1:30" ht="15">
      <c r="A160" s="2156"/>
      <c r="B160" s="2156"/>
      <c r="C160" s="2156"/>
      <c r="D160" s="2154" t="s">
        <v>893</v>
      </c>
      <c r="E160" s="2154"/>
      <c r="F160" s="2154"/>
      <c r="G160" s="2154"/>
      <c r="H160" s="2154"/>
      <c r="I160" s="2154"/>
      <c r="J160" s="2154"/>
      <c r="K160" s="2155"/>
      <c r="L160" s="2154"/>
      <c r="M160" s="2155"/>
      <c r="N160" s="2154"/>
      <c r="O160" s="2155"/>
      <c r="P160" s="2147"/>
      <c r="AA160" s="2150"/>
      <c r="AB160" s="2150"/>
      <c r="AC160" s="2162">
        <f t="shared" si="4"/>
        <v>0</v>
      </c>
      <c r="AD160" s="2177">
        <f t="shared" si="5"/>
        <v>0</v>
      </c>
    </row>
    <row r="161" spans="1:30" ht="15">
      <c r="A161" s="2156"/>
      <c r="B161" s="2156"/>
      <c r="C161" s="2156"/>
      <c r="D161" s="2156"/>
      <c r="E161" s="2158" t="s">
        <v>3565</v>
      </c>
      <c r="F161" s="2158"/>
      <c r="G161" s="2158"/>
      <c r="H161" s="2158"/>
      <c r="I161" s="2158"/>
      <c r="J161" s="2158"/>
      <c r="K161" s="2159"/>
      <c r="L161" s="2158"/>
      <c r="M161" s="2159"/>
      <c r="N161" s="2160">
        <v>408</v>
      </c>
      <c r="O161" s="2161">
        <f>SUMIF('3BL ACTUAL'!B:B,N161,'3BL ACTUAL'!E:E)</f>
        <v>0</v>
      </c>
      <c r="P161" s="2147"/>
      <c r="AA161" s="2150"/>
      <c r="AB161" s="2150"/>
      <c r="AC161" s="2162">
        <f t="shared" si="4"/>
        <v>0</v>
      </c>
      <c r="AD161" s="2177">
        <f t="shared" si="5"/>
        <v>0</v>
      </c>
    </row>
    <row r="162" spans="1:30" ht="15">
      <c r="A162" s="2156"/>
      <c r="B162" s="2156"/>
      <c r="C162" s="2156"/>
      <c r="D162" s="2156"/>
      <c r="E162" s="2158" t="s">
        <v>3566</v>
      </c>
      <c r="F162" s="2158"/>
      <c r="G162" s="2158"/>
      <c r="H162" s="2158"/>
      <c r="I162" s="2158"/>
      <c r="J162" s="2158"/>
      <c r="K162" s="2159"/>
      <c r="L162" s="2158"/>
      <c r="M162" s="2159"/>
      <c r="N162" s="2160">
        <v>409</v>
      </c>
      <c r="O162" s="2161">
        <f>SUMIF('3BL ACTUAL'!B:B,N162,'3BL ACTUAL'!E:E)</f>
        <v>0</v>
      </c>
      <c r="P162" s="2147"/>
      <c r="AA162" s="2150"/>
      <c r="AB162" s="2150"/>
      <c r="AC162" s="2162">
        <f t="shared" si="4"/>
        <v>0</v>
      </c>
      <c r="AD162" s="2177">
        <f t="shared" si="5"/>
        <v>0</v>
      </c>
    </row>
    <row r="163" spans="1:30" ht="15">
      <c r="A163" s="2156"/>
      <c r="B163" s="2156"/>
      <c r="C163" s="2156"/>
      <c r="D163" s="2156"/>
      <c r="E163" s="2158" t="s">
        <v>3567</v>
      </c>
      <c r="F163" s="2158"/>
      <c r="G163" s="2158"/>
      <c r="H163" s="2158"/>
      <c r="I163" s="2158"/>
      <c r="J163" s="2158"/>
      <c r="K163" s="2159"/>
      <c r="L163" s="2158"/>
      <c r="M163" s="2159"/>
      <c r="N163" s="2160">
        <v>410</v>
      </c>
      <c r="O163" s="2161">
        <f>SUMIF('3BL ACTUAL'!B:B,N163,'3BL ACTUAL'!E:E)</f>
        <v>0</v>
      </c>
      <c r="P163" s="2147"/>
      <c r="AA163" s="2150"/>
      <c r="AB163" s="2150"/>
      <c r="AC163" s="2162">
        <f t="shared" si="4"/>
        <v>0</v>
      </c>
      <c r="AD163" s="2177">
        <f t="shared" si="5"/>
        <v>0</v>
      </c>
    </row>
    <row r="164" spans="1:30" ht="15">
      <c r="A164" s="2156"/>
      <c r="B164" s="2156"/>
      <c r="C164" s="2156"/>
      <c r="D164" s="2156"/>
      <c r="E164" s="2158" t="s">
        <v>3568</v>
      </c>
      <c r="F164" s="2158"/>
      <c r="G164" s="2158"/>
      <c r="H164" s="2158"/>
      <c r="I164" s="2158"/>
      <c r="J164" s="2158"/>
      <c r="K164" s="2159"/>
      <c r="L164" s="2158"/>
      <c r="M164" s="2159"/>
      <c r="N164" s="2160">
        <v>411</v>
      </c>
      <c r="O164" s="2161">
        <f>SUMIF('3BL ACTUAL'!B:B,N164,'3BL ACTUAL'!E:E)</f>
        <v>0</v>
      </c>
      <c r="P164" s="2147"/>
      <c r="AA164" s="2150"/>
      <c r="AB164" s="2150"/>
      <c r="AC164" s="2162">
        <f t="shared" si="4"/>
        <v>0</v>
      </c>
      <c r="AD164" s="2177">
        <f t="shared" si="5"/>
        <v>0</v>
      </c>
    </row>
    <row r="165" spans="1:30" ht="15">
      <c r="A165" s="2156"/>
      <c r="B165" s="2156"/>
      <c r="C165" s="2156"/>
      <c r="D165" s="2154" t="s">
        <v>3569</v>
      </c>
      <c r="E165" s="2154"/>
      <c r="F165" s="2154"/>
      <c r="G165" s="2154"/>
      <c r="H165" s="2154"/>
      <c r="I165" s="2154"/>
      <c r="J165" s="2154"/>
      <c r="K165" s="2155"/>
      <c r="L165" s="2154"/>
      <c r="M165" s="2155"/>
      <c r="N165" s="2154"/>
      <c r="O165" s="2155"/>
      <c r="P165" s="2147"/>
      <c r="AA165" s="2150"/>
      <c r="AB165" s="2150"/>
      <c r="AC165" s="2162">
        <f t="shared" si="4"/>
        <v>0</v>
      </c>
      <c r="AD165" s="2177">
        <f t="shared" si="5"/>
        <v>0</v>
      </c>
    </row>
    <row r="166" spans="1:30" ht="15">
      <c r="A166" s="2156"/>
      <c r="B166" s="2156"/>
      <c r="C166" s="2156"/>
      <c r="D166" s="2156"/>
      <c r="E166" s="2149" t="s">
        <v>172</v>
      </c>
      <c r="F166" s="2149"/>
      <c r="G166" s="2149"/>
      <c r="H166" s="2149"/>
      <c r="I166" s="2149"/>
      <c r="J166" s="2149"/>
      <c r="K166" s="2167"/>
      <c r="L166" s="2149"/>
      <c r="M166" s="2167"/>
      <c r="N166" s="2149"/>
      <c r="O166" s="2167"/>
      <c r="P166" s="2147"/>
      <c r="AA166" s="2150"/>
      <c r="AB166" s="2150"/>
      <c r="AC166" s="2162">
        <f t="shared" si="4"/>
        <v>0</v>
      </c>
      <c r="AD166" s="2177">
        <f t="shared" si="5"/>
        <v>0</v>
      </c>
    </row>
    <row r="167" spans="1:30" ht="15">
      <c r="A167" s="2156"/>
      <c r="B167" s="2156"/>
      <c r="C167" s="2156"/>
      <c r="D167" s="2156"/>
      <c r="E167" s="2156"/>
      <c r="F167" s="2158" t="s">
        <v>3534</v>
      </c>
      <c r="G167" s="2158"/>
      <c r="H167" s="2158"/>
      <c r="I167" s="2158"/>
      <c r="J167" s="2158"/>
      <c r="K167" s="2159"/>
      <c r="L167" s="2158"/>
      <c r="M167" s="2159"/>
      <c r="N167" s="2160">
        <v>412</v>
      </c>
      <c r="O167" s="2161">
        <f>SUMIF('3BL ACTUAL'!B:B,N167,'3BL ACTUAL'!E:E)</f>
        <v>0</v>
      </c>
      <c r="P167" s="2147"/>
      <c r="AA167" s="2150"/>
      <c r="AB167" s="2150"/>
      <c r="AC167" s="2162">
        <f t="shared" si="4"/>
        <v>0</v>
      </c>
      <c r="AD167" s="2177">
        <f t="shared" si="5"/>
        <v>0</v>
      </c>
    </row>
    <row r="168" spans="1:30" ht="15">
      <c r="A168" s="2156"/>
      <c r="B168" s="2156"/>
      <c r="C168" s="2156"/>
      <c r="D168" s="2156"/>
      <c r="E168" s="2156"/>
      <c r="F168" s="2158" t="s">
        <v>3570</v>
      </c>
      <c r="G168" s="2158"/>
      <c r="H168" s="2158"/>
      <c r="I168" s="2158"/>
      <c r="J168" s="2158"/>
      <c r="K168" s="2159"/>
      <c r="L168" s="2158"/>
      <c r="M168" s="2159"/>
      <c r="N168" s="2160">
        <v>413</v>
      </c>
      <c r="O168" s="2161">
        <f>SUMIF('3BL ACTUAL'!B:B,N168,'3BL ACTUAL'!E:E)</f>
        <v>0</v>
      </c>
      <c r="P168" s="2147"/>
      <c r="AA168" s="2150"/>
      <c r="AB168" s="2150"/>
      <c r="AC168" s="2162">
        <f t="shared" si="4"/>
        <v>0</v>
      </c>
      <c r="AD168" s="2177">
        <f t="shared" si="5"/>
        <v>0</v>
      </c>
    </row>
    <row r="169" spans="1:30" ht="15">
      <c r="A169" s="2156"/>
      <c r="B169" s="2156"/>
      <c r="C169" s="2156"/>
      <c r="D169" s="2156"/>
      <c r="E169" s="2149" t="s">
        <v>173</v>
      </c>
      <c r="F169" s="2149"/>
      <c r="G169" s="2149"/>
      <c r="H169" s="2149"/>
      <c r="I169" s="2149"/>
      <c r="J169" s="2149"/>
      <c r="K169" s="2167"/>
      <c r="L169" s="2149"/>
      <c r="M169" s="2167"/>
      <c r="N169" s="2149"/>
      <c r="O169" s="2167"/>
      <c r="P169" s="2147"/>
      <c r="AA169" s="2150"/>
      <c r="AB169" s="2150"/>
      <c r="AC169" s="2162">
        <f t="shared" si="4"/>
        <v>0</v>
      </c>
      <c r="AD169" s="2177">
        <f t="shared" si="5"/>
        <v>0</v>
      </c>
    </row>
    <row r="170" spans="1:30" ht="15">
      <c r="A170" s="2156"/>
      <c r="B170" s="2156"/>
      <c r="C170" s="2156"/>
      <c r="D170" s="2156"/>
      <c r="E170" s="2156"/>
      <c r="F170" s="2158" t="s">
        <v>3534</v>
      </c>
      <c r="G170" s="2158"/>
      <c r="H170" s="2158"/>
      <c r="I170" s="2158"/>
      <c r="J170" s="2158"/>
      <c r="K170" s="2159"/>
      <c r="L170" s="2158"/>
      <c r="M170" s="2159"/>
      <c r="N170" s="2160">
        <v>414</v>
      </c>
      <c r="O170" s="2161">
        <f>SUMIF('3BL ACTUAL'!B:B,N170,'3BL ACTUAL'!E:E)</f>
        <v>0</v>
      </c>
      <c r="P170" s="2147"/>
      <c r="AA170" s="2150"/>
      <c r="AB170" s="2150"/>
      <c r="AC170" s="2162">
        <f t="shared" si="4"/>
        <v>0</v>
      </c>
      <c r="AD170" s="2177">
        <f t="shared" si="5"/>
        <v>0</v>
      </c>
    </row>
    <row r="171" spans="1:30" ht="15">
      <c r="A171" s="2156"/>
      <c r="B171" s="2156"/>
      <c r="C171" s="2156"/>
      <c r="D171" s="2156"/>
      <c r="E171" s="2156"/>
      <c r="F171" s="2158" t="s">
        <v>3570</v>
      </c>
      <c r="G171" s="2158"/>
      <c r="H171" s="2158"/>
      <c r="I171" s="2158"/>
      <c r="J171" s="2158"/>
      <c r="K171" s="2159"/>
      <c r="L171" s="2158"/>
      <c r="M171" s="2159"/>
      <c r="N171" s="2160">
        <v>415</v>
      </c>
      <c r="O171" s="2161">
        <f>SUMIF('3BL ACTUAL'!B:B,N171,'3BL ACTUAL'!E:E)</f>
        <v>0</v>
      </c>
      <c r="P171" s="2147"/>
      <c r="AA171" s="2150"/>
      <c r="AB171" s="2150"/>
      <c r="AC171" s="2162">
        <f t="shared" si="4"/>
        <v>0</v>
      </c>
      <c r="AD171" s="2177">
        <f t="shared" si="5"/>
        <v>0</v>
      </c>
    </row>
    <row r="172" spans="1:30" ht="15">
      <c r="A172" s="2156"/>
      <c r="B172" s="2156"/>
      <c r="C172" s="2156"/>
      <c r="D172" s="2156"/>
      <c r="E172" s="2149" t="s">
        <v>144</v>
      </c>
      <c r="F172" s="2149"/>
      <c r="G172" s="2149"/>
      <c r="H172" s="2149"/>
      <c r="I172" s="2149"/>
      <c r="J172" s="2149"/>
      <c r="K172" s="2167"/>
      <c r="L172" s="2149"/>
      <c r="M172" s="2167"/>
      <c r="N172" s="2149"/>
      <c r="O172" s="2167"/>
      <c r="P172" s="2147"/>
      <c r="AA172" s="2150"/>
      <c r="AB172" s="2150"/>
      <c r="AC172" s="2162">
        <f t="shared" si="4"/>
        <v>0</v>
      </c>
      <c r="AD172" s="2177">
        <f t="shared" si="5"/>
        <v>0</v>
      </c>
    </row>
    <row r="173" spans="1:30" ht="15">
      <c r="A173" s="2156"/>
      <c r="B173" s="2156"/>
      <c r="C173" s="2156"/>
      <c r="D173" s="2156"/>
      <c r="E173" s="2156"/>
      <c r="F173" s="2158" t="s">
        <v>3534</v>
      </c>
      <c r="G173" s="2158"/>
      <c r="H173" s="2158"/>
      <c r="I173" s="2158"/>
      <c r="J173" s="2158"/>
      <c r="K173" s="2159"/>
      <c r="L173" s="2158"/>
      <c r="M173" s="2159"/>
      <c r="N173" s="2160">
        <v>416</v>
      </c>
      <c r="O173" s="2161">
        <f>SUMIF('3BL ACTUAL'!B:B,N173,'3BL ACTUAL'!E:E)</f>
        <v>0</v>
      </c>
      <c r="P173" s="2147"/>
      <c r="AA173" s="2150"/>
      <c r="AB173" s="2150"/>
      <c r="AC173" s="2162">
        <f t="shared" si="4"/>
        <v>0</v>
      </c>
      <c r="AD173" s="2177">
        <f t="shared" si="5"/>
        <v>0</v>
      </c>
    </row>
    <row r="174" spans="1:30" ht="15">
      <c r="A174" s="2156"/>
      <c r="B174" s="2156"/>
      <c r="C174" s="2156"/>
      <c r="D174" s="2156"/>
      <c r="E174" s="2156"/>
      <c r="F174" s="2158" t="s">
        <v>3570</v>
      </c>
      <c r="G174" s="2158"/>
      <c r="H174" s="2158"/>
      <c r="I174" s="2158"/>
      <c r="J174" s="2158"/>
      <c r="K174" s="2159"/>
      <c r="L174" s="2158"/>
      <c r="M174" s="2159"/>
      <c r="N174" s="2160">
        <v>417</v>
      </c>
      <c r="O174" s="2161">
        <f>SUMIF('3BL ACTUAL'!B:B,N174,'3BL ACTUAL'!E:E)</f>
        <v>0</v>
      </c>
      <c r="P174" s="2147"/>
      <c r="AA174" s="2150"/>
      <c r="AB174" s="2150"/>
      <c r="AC174" s="2162">
        <f t="shared" si="4"/>
        <v>0</v>
      </c>
      <c r="AD174" s="2177">
        <f t="shared" si="5"/>
        <v>0</v>
      </c>
    </row>
    <row r="175" spans="1:30" ht="15">
      <c r="A175" s="2156"/>
      <c r="B175" s="2156"/>
      <c r="C175" s="2156"/>
      <c r="D175" s="2156"/>
      <c r="E175" s="2156" t="s">
        <v>3571</v>
      </c>
      <c r="F175" s="2156"/>
      <c r="G175" s="2156"/>
      <c r="H175" s="2156"/>
      <c r="I175" s="2156"/>
      <c r="J175" s="2156"/>
      <c r="K175" s="2178"/>
      <c r="L175" s="2156"/>
      <c r="M175" s="2178"/>
      <c r="N175" s="2160">
        <v>418</v>
      </c>
      <c r="O175" s="2161">
        <f>SUMIF('3BL ACTUAL'!B:B,N175,'3BL ACTUAL'!E:E)</f>
        <v>0</v>
      </c>
      <c r="P175" s="2147"/>
      <c r="AA175" s="2150"/>
      <c r="AB175" s="2150"/>
      <c r="AC175" s="2162">
        <f t="shared" si="4"/>
        <v>0</v>
      </c>
      <c r="AD175" s="2177">
        <f t="shared" si="5"/>
        <v>0</v>
      </c>
    </row>
    <row r="176" spans="1:30" ht="15">
      <c r="A176" s="2156"/>
      <c r="B176" s="2156"/>
      <c r="C176" s="2156"/>
      <c r="D176" s="2156"/>
      <c r="E176" s="2156" t="s">
        <v>3572</v>
      </c>
      <c r="F176" s="2156"/>
      <c r="G176" s="2156"/>
      <c r="H176" s="2156"/>
      <c r="I176" s="2156"/>
      <c r="J176" s="2156"/>
      <c r="K176" s="2178"/>
      <c r="L176" s="2156"/>
      <c r="M176" s="2178"/>
      <c r="N176" s="2160">
        <v>419</v>
      </c>
      <c r="O176" s="2161">
        <f>SUMIF('3BL ACTUAL'!B:B,N176,'3BL ACTUAL'!E:E)</f>
        <v>0</v>
      </c>
      <c r="P176" s="2147"/>
      <c r="AA176" s="2150"/>
      <c r="AB176" s="2150"/>
      <c r="AC176" s="2162">
        <f t="shared" si="4"/>
        <v>0</v>
      </c>
      <c r="AD176" s="2177">
        <f t="shared" si="5"/>
        <v>0</v>
      </c>
    </row>
    <row r="177" spans="1:30" ht="15">
      <c r="A177" s="2156"/>
      <c r="B177" s="2156"/>
      <c r="C177" s="2156"/>
      <c r="D177" s="2154" t="s">
        <v>174</v>
      </c>
      <c r="E177" s="2154"/>
      <c r="F177" s="2154"/>
      <c r="G177" s="2154"/>
      <c r="H177" s="2154"/>
      <c r="I177" s="2154"/>
      <c r="J177" s="2154"/>
      <c r="K177" s="2155"/>
      <c r="L177" s="2154"/>
      <c r="M177" s="2155"/>
      <c r="N177" s="2154"/>
      <c r="O177" s="2155"/>
      <c r="P177" s="2147"/>
      <c r="AA177" s="2150"/>
      <c r="AB177" s="2150"/>
      <c r="AC177" s="2162">
        <f t="shared" si="4"/>
        <v>0</v>
      </c>
      <c r="AD177" s="2177">
        <f t="shared" si="5"/>
        <v>0</v>
      </c>
    </row>
    <row r="178" spans="1:30" ht="15">
      <c r="A178" s="2156"/>
      <c r="B178" s="2156"/>
      <c r="C178" s="2156"/>
      <c r="D178" s="2156"/>
      <c r="E178" s="2154" t="s">
        <v>175</v>
      </c>
      <c r="F178" s="2154"/>
      <c r="G178" s="2154"/>
      <c r="H178" s="2154"/>
      <c r="I178" s="2154"/>
      <c r="J178" s="2154"/>
      <c r="K178" s="2155"/>
      <c r="L178" s="2154"/>
      <c r="M178" s="2155"/>
      <c r="N178" s="2154"/>
      <c r="O178" s="2155"/>
      <c r="P178" s="2147"/>
      <c r="AA178" s="2150"/>
      <c r="AB178" s="2150"/>
      <c r="AC178" s="2162">
        <f t="shared" si="4"/>
        <v>0</v>
      </c>
      <c r="AD178" s="2177">
        <f t="shared" si="5"/>
        <v>0</v>
      </c>
    </row>
    <row r="179" spans="1:30" ht="15">
      <c r="A179" s="2156"/>
      <c r="B179" s="2156"/>
      <c r="C179" s="2156"/>
      <c r="D179" s="2156"/>
      <c r="E179" s="2156"/>
      <c r="F179" s="2149" t="s">
        <v>127</v>
      </c>
      <c r="G179" s="2149"/>
      <c r="H179" s="2149"/>
      <c r="I179" s="2149"/>
      <c r="J179" s="2149"/>
      <c r="K179" s="2167"/>
      <c r="L179" s="2149"/>
      <c r="M179" s="2167"/>
      <c r="N179" s="2149"/>
      <c r="O179" s="2167"/>
      <c r="P179" s="2147"/>
      <c r="AA179" s="2150"/>
      <c r="AB179" s="2150"/>
      <c r="AC179" s="2162">
        <f t="shared" si="4"/>
        <v>0</v>
      </c>
      <c r="AD179" s="2177">
        <f t="shared" si="5"/>
        <v>0</v>
      </c>
    </row>
    <row r="180" spans="1:30" ht="15">
      <c r="A180" s="2156"/>
      <c r="B180" s="2156"/>
      <c r="C180" s="2156"/>
      <c r="D180" s="2156"/>
      <c r="E180" s="2156"/>
      <c r="F180" s="2156"/>
      <c r="G180" s="2158" t="s">
        <v>246</v>
      </c>
      <c r="H180" s="2158"/>
      <c r="I180" s="2158"/>
      <c r="J180" s="2158"/>
      <c r="K180" s="2159"/>
      <c r="L180" s="2158"/>
      <c r="M180" s="2159"/>
      <c r="N180" s="2160">
        <v>420</v>
      </c>
      <c r="O180" s="2161">
        <f>SUMIF('3BL ACTUAL'!B:B,N180,'3BL ACTUAL'!E:E)</f>
        <v>0</v>
      </c>
      <c r="P180" s="2147"/>
      <c r="AA180" s="2150"/>
      <c r="AB180" s="2150"/>
      <c r="AC180" s="2162">
        <f t="shared" si="4"/>
        <v>0</v>
      </c>
      <c r="AD180" s="2177">
        <f t="shared" si="5"/>
        <v>0</v>
      </c>
    </row>
    <row r="181" spans="1:30" ht="15">
      <c r="A181" s="2156"/>
      <c r="B181" s="2156"/>
      <c r="C181" s="2156"/>
      <c r="D181" s="2156"/>
      <c r="E181" s="2156"/>
      <c r="F181" s="2156"/>
      <c r="G181" s="2158" t="s">
        <v>3413</v>
      </c>
      <c r="H181" s="2158"/>
      <c r="I181" s="2158"/>
      <c r="J181" s="2158"/>
      <c r="K181" s="2159"/>
      <c r="L181" s="2158"/>
      <c r="M181" s="2159"/>
      <c r="N181" s="2160">
        <v>421</v>
      </c>
      <c r="O181" s="2161">
        <f>SUMIF('3BL ACTUAL'!B:B,N181,'3BL ACTUAL'!E:E)</f>
        <v>0</v>
      </c>
      <c r="P181" s="2147"/>
      <c r="AA181" s="2150"/>
      <c r="AB181" s="2150"/>
      <c r="AC181" s="2162">
        <f t="shared" si="4"/>
        <v>0</v>
      </c>
      <c r="AD181" s="2177">
        <f t="shared" si="5"/>
        <v>0</v>
      </c>
    </row>
    <row r="182" spans="1:30" ht="15">
      <c r="A182" s="2156"/>
      <c r="B182" s="2156"/>
      <c r="C182" s="2156"/>
      <c r="D182" s="2156"/>
      <c r="E182" s="2156"/>
      <c r="F182" s="2156"/>
      <c r="G182" s="2158" t="s">
        <v>3524</v>
      </c>
      <c r="H182" s="2158"/>
      <c r="I182" s="2158"/>
      <c r="J182" s="2158"/>
      <c r="K182" s="2159"/>
      <c r="L182" s="2158"/>
      <c r="M182" s="2159"/>
      <c r="N182" s="2160">
        <v>422</v>
      </c>
      <c r="O182" s="2161">
        <f>SUMIF('3BL ACTUAL'!B:B,N182,'3BL ACTUAL'!E:E)</f>
        <v>0</v>
      </c>
      <c r="P182" s="2147"/>
      <c r="AA182" s="2150"/>
      <c r="AB182" s="2150"/>
      <c r="AC182" s="2162">
        <f t="shared" si="4"/>
        <v>0</v>
      </c>
      <c r="AD182" s="2177">
        <f t="shared" si="5"/>
        <v>0</v>
      </c>
    </row>
    <row r="183" spans="1:30" ht="15">
      <c r="A183" s="2156"/>
      <c r="B183" s="2156"/>
      <c r="C183" s="2156"/>
      <c r="D183" s="2156"/>
      <c r="E183" s="2156"/>
      <c r="F183" s="2149" t="s">
        <v>128</v>
      </c>
      <c r="G183" s="2149"/>
      <c r="H183" s="2149"/>
      <c r="I183" s="2149"/>
      <c r="J183" s="2149"/>
      <c r="K183" s="2167"/>
      <c r="L183" s="2149"/>
      <c r="M183" s="2167"/>
      <c r="N183" s="2149"/>
      <c r="O183" s="2167"/>
      <c r="P183" s="2147"/>
      <c r="AA183" s="2150"/>
      <c r="AB183" s="2150"/>
      <c r="AC183" s="2162">
        <f t="shared" si="4"/>
        <v>0</v>
      </c>
      <c r="AD183" s="2177">
        <f t="shared" si="5"/>
        <v>0</v>
      </c>
    </row>
    <row r="184" spans="1:30" ht="15">
      <c r="A184" s="2156"/>
      <c r="B184" s="2156"/>
      <c r="C184" s="2156"/>
      <c r="D184" s="2156"/>
      <c r="E184" s="2156"/>
      <c r="F184" s="2156"/>
      <c r="G184" s="2158" t="s">
        <v>246</v>
      </c>
      <c r="H184" s="2158"/>
      <c r="I184" s="2158"/>
      <c r="J184" s="2158"/>
      <c r="K184" s="2159"/>
      <c r="L184" s="2158"/>
      <c r="M184" s="2159"/>
      <c r="N184" s="2160">
        <v>423</v>
      </c>
      <c r="O184" s="2161">
        <f>SUMIF('3BL ACTUAL'!B:B,N184,'3BL ACTUAL'!E:E)</f>
        <v>0</v>
      </c>
      <c r="P184" s="2147"/>
      <c r="AA184" s="2150"/>
      <c r="AB184" s="2150"/>
      <c r="AC184" s="2162">
        <f t="shared" si="4"/>
        <v>0</v>
      </c>
      <c r="AD184" s="2177">
        <f t="shared" si="5"/>
        <v>0</v>
      </c>
    </row>
    <row r="185" spans="1:30" ht="15">
      <c r="A185" s="2156"/>
      <c r="B185" s="2156"/>
      <c r="C185" s="2156"/>
      <c r="D185" s="2156"/>
      <c r="E185" s="2156"/>
      <c r="F185" s="2156"/>
      <c r="G185" s="2158" t="s">
        <v>3413</v>
      </c>
      <c r="H185" s="2158"/>
      <c r="I185" s="2158"/>
      <c r="J185" s="2158"/>
      <c r="K185" s="2159"/>
      <c r="L185" s="2158"/>
      <c r="M185" s="2159"/>
      <c r="N185" s="2160">
        <v>424</v>
      </c>
      <c r="O185" s="2161">
        <f>SUMIF('3BL ACTUAL'!B:B,N185,'3BL ACTUAL'!E:E)</f>
        <v>0</v>
      </c>
      <c r="P185" s="2147"/>
      <c r="AA185" s="2150"/>
      <c r="AB185" s="2150"/>
      <c r="AC185" s="2162">
        <f t="shared" si="4"/>
        <v>0</v>
      </c>
      <c r="AD185" s="2177">
        <f t="shared" si="5"/>
        <v>0</v>
      </c>
    </row>
    <row r="186" spans="1:30" ht="15">
      <c r="A186" s="2156"/>
      <c r="B186" s="2156"/>
      <c r="C186" s="2156"/>
      <c r="D186" s="2156"/>
      <c r="E186" s="2156"/>
      <c r="F186" s="2156"/>
      <c r="G186" s="2158" t="s">
        <v>3524</v>
      </c>
      <c r="H186" s="2158"/>
      <c r="I186" s="2158"/>
      <c r="J186" s="2158"/>
      <c r="K186" s="2159"/>
      <c r="L186" s="2158"/>
      <c r="M186" s="2159"/>
      <c r="N186" s="2160">
        <v>425</v>
      </c>
      <c r="O186" s="2161">
        <f>SUMIF('3BL ACTUAL'!B:B,N186,'3BL ACTUAL'!E:E)</f>
        <v>0</v>
      </c>
      <c r="P186" s="2147"/>
      <c r="AA186" s="2150"/>
      <c r="AB186" s="2150"/>
      <c r="AC186" s="2162">
        <f t="shared" si="4"/>
        <v>0</v>
      </c>
      <c r="AD186" s="2177">
        <f t="shared" si="5"/>
        <v>0</v>
      </c>
    </row>
    <row r="187" spans="1:30" ht="15">
      <c r="A187" s="2156"/>
      <c r="B187" s="2156"/>
      <c r="C187" s="2156"/>
      <c r="D187" s="2156"/>
      <c r="E187" s="2154" t="s">
        <v>176</v>
      </c>
      <c r="F187" s="2154"/>
      <c r="G187" s="2154"/>
      <c r="H187" s="2154"/>
      <c r="I187" s="2154"/>
      <c r="J187" s="2154"/>
      <c r="K187" s="2155"/>
      <c r="L187" s="2154"/>
      <c r="M187" s="2155"/>
      <c r="N187" s="2154"/>
      <c r="O187" s="2155"/>
      <c r="P187" s="2147"/>
      <c r="AA187" s="2150"/>
      <c r="AB187" s="2150"/>
      <c r="AC187" s="2162">
        <f t="shared" si="4"/>
        <v>0</v>
      </c>
      <c r="AD187" s="2177">
        <f t="shared" si="5"/>
        <v>0</v>
      </c>
    </row>
    <row r="188" spans="1:30" ht="15">
      <c r="A188" s="2156"/>
      <c r="B188" s="2156"/>
      <c r="C188" s="2156"/>
      <c r="D188" s="2156"/>
      <c r="E188" s="2156"/>
      <c r="F188" s="2149" t="s">
        <v>3573</v>
      </c>
      <c r="G188" s="2149"/>
      <c r="H188" s="2149"/>
      <c r="I188" s="2149"/>
      <c r="J188" s="2149"/>
      <c r="K188" s="2167"/>
      <c r="L188" s="2149"/>
      <c r="M188" s="2167"/>
      <c r="N188" s="2149"/>
      <c r="O188" s="2167"/>
      <c r="P188" s="2147"/>
      <c r="AA188" s="2150"/>
      <c r="AB188" s="2150"/>
      <c r="AC188" s="2162">
        <f t="shared" si="4"/>
        <v>0</v>
      </c>
      <c r="AD188" s="2177">
        <f t="shared" si="5"/>
        <v>0</v>
      </c>
    </row>
    <row r="189" spans="1:30" ht="15">
      <c r="A189" s="2156"/>
      <c r="B189" s="2156"/>
      <c r="C189" s="2156"/>
      <c r="D189" s="2156"/>
      <c r="E189" s="2156"/>
      <c r="F189" s="2156"/>
      <c r="G189" s="2158" t="s">
        <v>246</v>
      </c>
      <c r="H189" s="2158"/>
      <c r="I189" s="2158"/>
      <c r="J189" s="2158"/>
      <c r="K189" s="2159"/>
      <c r="L189" s="2158"/>
      <c r="M189" s="2159"/>
      <c r="N189" s="2160">
        <v>426</v>
      </c>
      <c r="O189" s="2161">
        <f>SUMIF('3BL ACTUAL'!B:B,N189,'3BL ACTUAL'!E:E)</f>
        <v>0</v>
      </c>
      <c r="P189" s="2147"/>
      <c r="AA189" s="2150"/>
      <c r="AB189" s="2150"/>
      <c r="AC189" s="2162">
        <f t="shared" si="4"/>
        <v>0</v>
      </c>
      <c r="AD189" s="2177">
        <f t="shared" si="5"/>
        <v>0</v>
      </c>
    </row>
    <row r="190" spans="1:30" ht="15">
      <c r="A190" s="2156"/>
      <c r="B190" s="2156"/>
      <c r="C190" s="2156"/>
      <c r="D190" s="2156"/>
      <c r="E190" s="2156"/>
      <c r="F190" s="2156"/>
      <c r="G190" s="2158" t="s">
        <v>3413</v>
      </c>
      <c r="H190" s="2158"/>
      <c r="I190" s="2158"/>
      <c r="J190" s="2158"/>
      <c r="K190" s="2159"/>
      <c r="L190" s="2158"/>
      <c r="M190" s="2159"/>
      <c r="N190" s="2160">
        <v>427</v>
      </c>
      <c r="O190" s="2161">
        <f>SUMIF('3BL ACTUAL'!B:B,N190,'3BL ACTUAL'!E:E)</f>
        <v>0</v>
      </c>
      <c r="P190" s="2147"/>
      <c r="AA190" s="2150"/>
      <c r="AB190" s="2150"/>
      <c r="AC190" s="2162">
        <f t="shared" si="4"/>
        <v>0</v>
      </c>
      <c r="AD190" s="2177">
        <f t="shared" si="5"/>
        <v>0</v>
      </c>
    </row>
    <row r="191" spans="1:30" ht="15">
      <c r="A191" s="2156"/>
      <c r="B191" s="2156"/>
      <c r="C191" s="2156"/>
      <c r="D191" s="2156"/>
      <c r="E191" s="2156"/>
      <c r="F191" s="2156"/>
      <c r="G191" s="2158" t="s">
        <v>3574</v>
      </c>
      <c r="H191" s="2158"/>
      <c r="I191" s="2158"/>
      <c r="J191" s="2158"/>
      <c r="K191" s="2159"/>
      <c r="L191" s="2158"/>
      <c r="M191" s="2159"/>
      <c r="N191" s="2160">
        <v>428</v>
      </c>
      <c r="O191" s="2161">
        <f>SUMIF('3BL ACTUAL'!B:B,N191,'3BL ACTUAL'!E:E)</f>
        <v>0</v>
      </c>
      <c r="P191" s="2147"/>
      <c r="AA191" s="2150"/>
      <c r="AB191" s="2150"/>
      <c r="AC191" s="2162">
        <f t="shared" si="4"/>
        <v>0</v>
      </c>
      <c r="AD191" s="2177">
        <f t="shared" si="5"/>
        <v>0</v>
      </c>
    </row>
    <row r="192" spans="1:30" ht="15">
      <c r="A192" s="2156"/>
      <c r="B192" s="2156"/>
      <c r="C192" s="2156"/>
      <c r="D192" s="2156"/>
      <c r="E192" s="2156"/>
      <c r="F192" s="2149" t="s">
        <v>152</v>
      </c>
      <c r="G192" s="2149"/>
      <c r="H192" s="2149"/>
      <c r="I192" s="2149"/>
      <c r="J192" s="2149"/>
      <c r="K192" s="2167"/>
      <c r="L192" s="2149"/>
      <c r="M192" s="2167"/>
      <c r="N192" s="2149"/>
      <c r="O192" s="2167"/>
      <c r="P192" s="2147"/>
      <c r="AA192" s="2150"/>
      <c r="AB192" s="2150"/>
      <c r="AC192" s="2162">
        <f t="shared" si="4"/>
        <v>0</v>
      </c>
      <c r="AD192" s="2177">
        <f t="shared" si="5"/>
        <v>0</v>
      </c>
    </row>
    <row r="193" spans="1:30" ht="15">
      <c r="A193" s="2156"/>
      <c r="B193" s="2156"/>
      <c r="C193" s="2156"/>
      <c r="D193" s="2156"/>
      <c r="E193" s="2156"/>
      <c r="F193" s="2156"/>
      <c r="G193" s="2158" t="s">
        <v>246</v>
      </c>
      <c r="H193" s="2158"/>
      <c r="I193" s="2158"/>
      <c r="J193" s="2158"/>
      <c r="K193" s="2159"/>
      <c r="L193" s="2158"/>
      <c r="M193" s="2159"/>
      <c r="N193" s="2160">
        <v>429</v>
      </c>
      <c r="O193" s="2161">
        <f>SUMIF('3BL ACTUAL'!B:B,N193,'3BL ACTUAL'!E:E)</f>
        <v>0</v>
      </c>
      <c r="P193" s="2147"/>
      <c r="AA193" s="2150"/>
      <c r="AB193" s="2150"/>
      <c r="AC193" s="2162">
        <f t="shared" si="4"/>
        <v>0</v>
      </c>
      <c r="AD193" s="2177">
        <f t="shared" si="5"/>
        <v>0</v>
      </c>
    </row>
    <row r="194" spans="1:30" ht="15">
      <c r="A194" s="2156"/>
      <c r="B194" s="2156"/>
      <c r="C194" s="2156"/>
      <c r="D194" s="2156"/>
      <c r="E194" s="2156"/>
      <c r="F194" s="2156"/>
      <c r="G194" s="2158" t="s">
        <v>3413</v>
      </c>
      <c r="H194" s="2158"/>
      <c r="I194" s="2158"/>
      <c r="J194" s="2158"/>
      <c r="K194" s="2159"/>
      <c r="L194" s="2158"/>
      <c r="M194" s="2159"/>
      <c r="N194" s="2160">
        <v>430</v>
      </c>
      <c r="O194" s="2161">
        <f>SUMIF('3BL ACTUAL'!B:B,N194,'3BL ACTUAL'!E:E)</f>
        <v>0</v>
      </c>
      <c r="P194" s="2147"/>
      <c r="AA194" s="2150"/>
      <c r="AB194" s="2150"/>
      <c r="AC194" s="2162">
        <f t="shared" si="4"/>
        <v>0</v>
      </c>
      <c r="AD194" s="2177">
        <f t="shared" si="5"/>
        <v>0</v>
      </c>
    </row>
    <row r="195" spans="1:30" ht="15">
      <c r="A195" s="2156"/>
      <c r="B195" s="2156"/>
      <c r="C195" s="2156"/>
      <c r="D195" s="2156"/>
      <c r="E195" s="2156"/>
      <c r="F195" s="2156"/>
      <c r="G195" s="2158" t="s">
        <v>3574</v>
      </c>
      <c r="H195" s="2158"/>
      <c r="I195" s="2158"/>
      <c r="J195" s="2158"/>
      <c r="K195" s="2159"/>
      <c r="L195" s="2158"/>
      <c r="M195" s="2159"/>
      <c r="N195" s="2160">
        <v>431</v>
      </c>
      <c r="O195" s="2161">
        <f>SUMIF('3BL ACTUAL'!B:B,N195,'3BL ACTUAL'!E:E)</f>
        <v>0</v>
      </c>
      <c r="P195" s="2147"/>
      <c r="AA195" s="2150"/>
      <c r="AB195" s="2150"/>
      <c r="AC195" s="2162">
        <f t="shared" si="4"/>
        <v>0</v>
      </c>
      <c r="AD195" s="2177">
        <f t="shared" si="5"/>
        <v>0</v>
      </c>
    </row>
    <row r="196" spans="1:30" ht="15">
      <c r="A196" s="2156"/>
      <c r="B196" s="2156"/>
      <c r="C196" s="2156"/>
      <c r="D196" s="2156"/>
      <c r="E196" s="2156"/>
      <c r="F196" s="2149" t="s">
        <v>252</v>
      </c>
      <c r="G196" s="2149"/>
      <c r="H196" s="2149"/>
      <c r="I196" s="2149"/>
      <c r="J196" s="2149"/>
      <c r="K196" s="2167"/>
      <c r="L196" s="2149"/>
      <c r="M196" s="2167"/>
      <c r="N196" s="2149"/>
      <c r="O196" s="2167"/>
      <c r="P196" s="2147"/>
      <c r="AA196" s="2150"/>
      <c r="AB196" s="2150"/>
      <c r="AC196" s="2162">
        <f t="shared" si="4"/>
        <v>0</v>
      </c>
      <c r="AD196" s="2177">
        <f t="shared" si="5"/>
        <v>0</v>
      </c>
    </row>
    <row r="197" spans="1:30" ht="15">
      <c r="A197" s="2156"/>
      <c r="B197" s="2156"/>
      <c r="C197" s="2156"/>
      <c r="D197" s="2156"/>
      <c r="E197" s="2156"/>
      <c r="F197" s="2156"/>
      <c r="G197" s="2158" t="s">
        <v>246</v>
      </c>
      <c r="H197" s="2158"/>
      <c r="I197" s="2158"/>
      <c r="J197" s="2158"/>
      <c r="K197" s="2159"/>
      <c r="L197" s="2158"/>
      <c r="M197" s="2159"/>
      <c r="N197" s="2160">
        <v>432</v>
      </c>
      <c r="O197" s="2161">
        <f>SUMIF('3BL ACTUAL'!B:B,N197,'3BL ACTUAL'!E:E)</f>
        <v>0</v>
      </c>
      <c r="P197" s="2147"/>
      <c r="AA197" s="2150"/>
      <c r="AB197" s="2150"/>
      <c r="AC197" s="2162">
        <f t="shared" si="4"/>
        <v>0</v>
      </c>
      <c r="AD197" s="2177">
        <f t="shared" si="5"/>
        <v>0</v>
      </c>
    </row>
    <row r="198" spans="1:30" ht="15">
      <c r="A198" s="2156"/>
      <c r="B198" s="2156"/>
      <c r="C198" s="2156"/>
      <c r="D198" s="2156"/>
      <c r="E198" s="2156"/>
      <c r="F198" s="2156"/>
      <c r="G198" s="2158" t="s">
        <v>3413</v>
      </c>
      <c r="H198" s="2158"/>
      <c r="I198" s="2158"/>
      <c r="J198" s="2158"/>
      <c r="K198" s="2159"/>
      <c r="L198" s="2158"/>
      <c r="M198" s="2159"/>
      <c r="N198" s="2160">
        <v>433</v>
      </c>
      <c r="O198" s="2161">
        <f>SUMIF('3BL ACTUAL'!B:B,N198,'3BL ACTUAL'!E:E)</f>
        <v>0</v>
      </c>
      <c r="P198" s="2147"/>
      <c r="AA198" s="2150"/>
      <c r="AB198" s="2150"/>
      <c r="AC198" s="2162">
        <f t="shared" ref="AC198:AC261" si="6">+O198-AA198-AB198</f>
        <v>0</v>
      </c>
      <c r="AD198" s="2177">
        <f t="shared" si="5"/>
        <v>0</v>
      </c>
    </row>
    <row r="199" spans="1:30" ht="15">
      <c r="A199" s="2156"/>
      <c r="B199" s="2156"/>
      <c r="C199" s="2156"/>
      <c r="D199" s="2156"/>
      <c r="E199" s="2156"/>
      <c r="F199" s="2156"/>
      <c r="G199" s="2158" t="s">
        <v>3528</v>
      </c>
      <c r="H199" s="2158"/>
      <c r="I199" s="2158"/>
      <c r="J199" s="2158"/>
      <c r="K199" s="2159"/>
      <c r="L199" s="2158"/>
      <c r="M199" s="2159"/>
      <c r="N199" s="2160">
        <v>434</v>
      </c>
      <c r="O199" s="2161">
        <f>SUMIF('3BL ACTUAL'!B:B,N199,'3BL ACTUAL'!E:E)</f>
        <v>0</v>
      </c>
      <c r="P199" s="2147"/>
      <c r="AA199" s="2150"/>
      <c r="AB199" s="2150"/>
      <c r="AC199" s="2162">
        <f t="shared" si="6"/>
        <v>0</v>
      </c>
      <c r="AD199" s="2177">
        <f t="shared" ref="AD199:AD262" si="7">+O199+AA199+AB199</f>
        <v>0</v>
      </c>
    </row>
    <row r="200" spans="1:30" ht="15">
      <c r="A200" s="2156"/>
      <c r="B200" s="2156"/>
      <c r="C200" s="2156"/>
      <c r="D200" s="2154" t="s">
        <v>3575</v>
      </c>
      <c r="E200" s="2154"/>
      <c r="F200" s="2154"/>
      <c r="G200" s="2154"/>
      <c r="H200" s="2154"/>
      <c r="I200" s="2154"/>
      <c r="J200" s="2154"/>
      <c r="K200" s="2155"/>
      <c r="L200" s="2154"/>
      <c r="M200" s="2155"/>
      <c r="N200" s="2154"/>
      <c r="O200" s="2155"/>
      <c r="P200" s="2147"/>
      <c r="AA200" s="2150"/>
      <c r="AB200" s="2150"/>
      <c r="AC200" s="2162">
        <f t="shared" si="6"/>
        <v>0</v>
      </c>
      <c r="AD200" s="2177">
        <f t="shared" si="7"/>
        <v>0</v>
      </c>
    </row>
    <row r="201" spans="1:30" ht="15">
      <c r="A201" s="2156"/>
      <c r="B201" s="2156"/>
      <c r="C201" s="2156"/>
      <c r="D201" s="2156"/>
      <c r="E201" s="2158" t="s">
        <v>261</v>
      </c>
      <c r="F201" s="2158"/>
      <c r="G201" s="2158"/>
      <c r="H201" s="2158"/>
      <c r="I201" s="2158"/>
      <c r="J201" s="2158"/>
      <c r="K201" s="2159"/>
      <c r="L201" s="2158"/>
      <c r="M201" s="2159"/>
      <c r="N201" s="2160">
        <v>435</v>
      </c>
      <c r="O201" s="2161">
        <f>SUMIF('3BL ACTUAL'!B:B,N201,'3BL ACTUAL'!E:E)</f>
        <v>0</v>
      </c>
      <c r="P201" s="2147"/>
      <c r="AA201" s="2150"/>
      <c r="AB201" s="2150"/>
      <c r="AC201" s="2162">
        <f t="shared" si="6"/>
        <v>0</v>
      </c>
      <c r="AD201" s="2177">
        <f t="shared" si="7"/>
        <v>0</v>
      </c>
    </row>
    <row r="202" spans="1:30" ht="15">
      <c r="A202" s="2156"/>
      <c r="B202" s="2156"/>
      <c r="C202" s="2156"/>
      <c r="D202" s="2156"/>
      <c r="E202" s="2158" t="s">
        <v>3576</v>
      </c>
      <c r="F202" s="2158"/>
      <c r="G202" s="2158"/>
      <c r="H202" s="2158"/>
      <c r="I202" s="2158"/>
      <c r="J202" s="2158"/>
      <c r="K202" s="2159"/>
      <c r="L202" s="2158"/>
      <c r="M202" s="2159"/>
      <c r="N202" s="2160">
        <v>436</v>
      </c>
      <c r="O202" s="2161">
        <f>SUMIF('3BL ACTUAL'!B:B,N202,'3BL ACTUAL'!E:E)</f>
        <v>0</v>
      </c>
      <c r="P202" s="2147"/>
      <c r="AA202" s="2150"/>
      <c r="AB202" s="2150"/>
      <c r="AC202" s="2162">
        <f t="shared" si="6"/>
        <v>0</v>
      </c>
      <c r="AD202" s="2177">
        <f t="shared" si="7"/>
        <v>0</v>
      </c>
    </row>
    <row r="203" spans="1:30" ht="15">
      <c r="A203" s="2156"/>
      <c r="B203" s="2156"/>
      <c r="C203" s="2156"/>
      <c r="D203" s="2156"/>
      <c r="E203" s="2158" t="s">
        <v>263</v>
      </c>
      <c r="F203" s="2158"/>
      <c r="G203" s="2158"/>
      <c r="H203" s="2158"/>
      <c r="I203" s="2158"/>
      <c r="J203" s="2158"/>
      <c r="K203" s="2159"/>
      <c r="L203" s="2158"/>
      <c r="M203" s="2159"/>
      <c r="N203" s="2160">
        <v>437</v>
      </c>
      <c r="O203" s="2161">
        <f>SUMIF('3BL ACTUAL'!B:B,N203,'3BL ACTUAL'!E:E)</f>
        <v>0</v>
      </c>
      <c r="P203" s="2147"/>
      <c r="AA203" s="2150"/>
      <c r="AB203" s="2150"/>
      <c r="AC203" s="2162">
        <f t="shared" si="6"/>
        <v>0</v>
      </c>
      <c r="AD203" s="2177">
        <f t="shared" si="7"/>
        <v>0</v>
      </c>
    </row>
    <row r="204" spans="1:30" ht="15">
      <c r="A204" s="2156"/>
      <c r="B204" s="2156"/>
      <c r="C204" s="2156"/>
      <c r="D204" s="2154" t="s">
        <v>179</v>
      </c>
      <c r="E204" s="2154"/>
      <c r="F204" s="2154"/>
      <c r="G204" s="2154"/>
      <c r="H204" s="2154"/>
      <c r="I204" s="2154"/>
      <c r="J204" s="2154"/>
      <c r="K204" s="2155"/>
      <c r="L204" s="2154"/>
      <c r="M204" s="2155"/>
      <c r="N204" s="2154"/>
      <c r="O204" s="2155"/>
      <c r="P204" s="2147"/>
      <c r="AA204" s="2150"/>
      <c r="AB204" s="2150"/>
      <c r="AC204" s="2162">
        <f t="shared" si="6"/>
        <v>0</v>
      </c>
      <c r="AD204" s="2177">
        <f t="shared" si="7"/>
        <v>0</v>
      </c>
    </row>
    <row r="205" spans="1:30" ht="15">
      <c r="A205" s="2156"/>
      <c r="B205" s="2156"/>
      <c r="C205" s="2156"/>
      <c r="D205" s="2156"/>
      <c r="E205" s="2158" t="s">
        <v>264</v>
      </c>
      <c r="F205" s="2158"/>
      <c r="G205" s="2158"/>
      <c r="H205" s="2158"/>
      <c r="I205" s="2158"/>
      <c r="J205" s="2158"/>
      <c r="K205" s="2159"/>
      <c r="L205" s="2158"/>
      <c r="M205" s="2159"/>
      <c r="N205" s="2160">
        <v>438</v>
      </c>
      <c r="O205" s="2161">
        <f>SUMIF('3BL ACTUAL'!B:B,N205,'3BL ACTUAL'!E:E)</f>
        <v>0</v>
      </c>
      <c r="P205" s="2147"/>
      <c r="AA205" s="2150"/>
      <c r="AB205" s="2150"/>
      <c r="AC205" s="2162">
        <f t="shared" si="6"/>
        <v>0</v>
      </c>
      <c r="AD205" s="2177">
        <f t="shared" si="7"/>
        <v>0</v>
      </c>
    </row>
    <row r="206" spans="1:30" ht="15">
      <c r="A206" s="2156"/>
      <c r="B206" s="2156"/>
      <c r="C206" s="2156"/>
      <c r="D206" s="2156"/>
      <c r="E206" s="2158" t="s">
        <v>3577</v>
      </c>
      <c r="F206" s="2158"/>
      <c r="G206" s="2158"/>
      <c r="H206" s="2158"/>
      <c r="I206" s="2158"/>
      <c r="J206" s="2158"/>
      <c r="K206" s="2159"/>
      <c r="L206" s="2158"/>
      <c r="M206" s="2159"/>
      <c r="N206" s="2160">
        <v>439</v>
      </c>
      <c r="O206" s="2161">
        <f>SUMIF('3BL ACTUAL'!B:B,N206,'3BL ACTUAL'!E:E)</f>
        <v>0</v>
      </c>
      <c r="P206" s="2147"/>
      <c r="AA206" s="2150"/>
      <c r="AB206" s="2150"/>
      <c r="AC206" s="2162">
        <f t="shared" si="6"/>
        <v>0</v>
      </c>
      <c r="AD206" s="2177">
        <f t="shared" si="7"/>
        <v>0</v>
      </c>
    </row>
    <row r="207" spans="1:30" ht="15">
      <c r="A207" s="2156"/>
      <c r="B207" s="2156"/>
      <c r="C207" s="2156"/>
      <c r="D207" s="2154" t="s">
        <v>132</v>
      </c>
      <c r="E207" s="2154"/>
      <c r="F207" s="2154"/>
      <c r="G207" s="2154"/>
      <c r="H207" s="2154"/>
      <c r="I207" s="2154"/>
      <c r="J207" s="2154"/>
      <c r="K207" s="2155"/>
      <c r="L207" s="2154"/>
      <c r="M207" s="2155"/>
      <c r="N207" s="2154"/>
      <c r="O207" s="2155"/>
      <c r="P207" s="2147"/>
      <c r="AA207" s="2150"/>
      <c r="AB207" s="2150"/>
      <c r="AC207" s="2162">
        <f t="shared" si="6"/>
        <v>0</v>
      </c>
      <c r="AD207" s="2177">
        <f t="shared" si="7"/>
        <v>0</v>
      </c>
    </row>
    <row r="208" spans="1:30" ht="15">
      <c r="A208" s="2156"/>
      <c r="B208" s="2156"/>
      <c r="C208" s="2156"/>
      <c r="D208" s="2156"/>
      <c r="E208" s="2158" t="s">
        <v>3578</v>
      </c>
      <c r="F208" s="2158"/>
      <c r="G208" s="2158"/>
      <c r="H208" s="2158"/>
      <c r="I208" s="2158"/>
      <c r="J208" s="2158"/>
      <c r="K208" s="2159"/>
      <c r="L208" s="2158"/>
      <c r="M208" s="2159"/>
      <c r="N208" s="2160">
        <v>440</v>
      </c>
      <c r="O208" s="2161">
        <f>SUMIF('3BL ACTUAL'!B:B,N208,'3BL ACTUAL'!E:E)</f>
        <v>0</v>
      </c>
      <c r="P208" s="2147"/>
      <c r="AA208" s="2150"/>
      <c r="AB208" s="2150"/>
      <c r="AC208" s="2162">
        <f t="shared" si="6"/>
        <v>0</v>
      </c>
      <c r="AD208" s="2177">
        <f t="shared" si="7"/>
        <v>0</v>
      </c>
    </row>
    <row r="209" spans="1:30" ht="15">
      <c r="A209" s="2156"/>
      <c r="B209" s="2156"/>
      <c r="C209" s="2156"/>
      <c r="D209" s="2156"/>
      <c r="E209" s="2158" t="s">
        <v>3579</v>
      </c>
      <c r="F209" s="2158"/>
      <c r="G209" s="2158"/>
      <c r="H209" s="2158"/>
      <c r="I209" s="2158"/>
      <c r="J209" s="2158"/>
      <c r="K209" s="2159"/>
      <c r="L209" s="2158"/>
      <c r="M209" s="2159"/>
      <c r="N209" s="2160">
        <v>441</v>
      </c>
      <c r="O209" s="2161">
        <f>SUMIF('3BL ACTUAL'!B:B,N209,'3BL ACTUAL'!E:E)</f>
        <v>0</v>
      </c>
      <c r="P209" s="2147"/>
      <c r="AA209" s="2150"/>
      <c r="AB209" s="2150"/>
      <c r="AC209" s="2162">
        <f t="shared" si="6"/>
        <v>0</v>
      </c>
      <c r="AD209" s="2177">
        <f t="shared" si="7"/>
        <v>0</v>
      </c>
    </row>
    <row r="210" spans="1:30" ht="15">
      <c r="A210" s="2156"/>
      <c r="B210" s="2156"/>
      <c r="C210" s="2156"/>
      <c r="D210" s="2156"/>
      <c r="E210" s="2149" t="s">
        <v>898</v>
      </c>
      <c r="F210" s="2149"/>
      <c r="G210" s="2149"/>
      <c r="H210" s="2149"/>
      <c r="I210" s="2149"/>
      <c r="J210" s="2149"/>
      <c r="K210" s="2167"/>
      <c r="L210" s="2149"/>
      <c r="M210" s="2167"/>
      <c r="N210" s="2149"/>
      <c r="O210" s="2167"/>
      <c r="P210" s="2147"/>
      <c r="AA210" s="2150"/>
      <c r="AB210" s="2150"/>
      <c r="AC210" s="2162">
        <f t="shared" si="6"/>
        <v>0</v>
      </c>
      <c r="AD210" s="2177">
        <f t="shared" si="7"/>
        <v>0</v>
      </c>
    </row>
    <row r="211" spans="1:30" ht="15">
      <c r="A211" s="2156"/>
      <c r="B211" s="2156"/>
      <c r="C211" s="2156"/>
      <c r="D211" s="2156"/>
      <c r="E211" s="2156"/>
      <c r="F211" s="2158" t="s">
        <v>3287</v>
      </c>
      <c r="G211" s="2158"/>
      <c r="H211" s="2158"/>
      <c r="I211" s="2158"/>
      <c r="J211" s="2158"/>
      <c r="K211" s="2159"/>
      <c r="L211" s="2158"/>
      <c r="M211" s="2159"/>
      <c r="N211" s="2160">
        <v>442</v>
      </c>
      <c r="O211" s="2161">
        <f>SUMIF('3BL ACTUAL'!B:B,N211,'3BL ACTUAL'!E:E)</f>
        <v>0</v>
      </c>
      <c r="P211" s="2147"/>
      <c r="AA211" s="2150"/>
      <c r="AB211" s="2150"/>
      <c r="AC211" s="2162">
        <f t="shared" si="6"/>
        <v>0</v>
      </c>
      <c r="AD211" s="2177">
        <f t="shared" si="7"/>
        <v>0</v>
      </c>
    </row>
    <row r="212" spans="1:30" ht="15">
      <c r="A212" s="2156"/>
      <c r="B212" s="2156"/>
      <c r="C212" s="2156"/>
      <c r="D212" s="2156"/>
      <c r="E212" s="2156"/>
      <c r="F212" s="2158" t="s">
        <v>3531</v>
      </c>
      <c r="G212" s="2158"/>
      <c r="H212" s="2158"/>
      <c r="I212" s="2158"/>
      <c r="J212" s="2158"/>
      <c r="K212" s="2159"/>
      <c r="L212" s="2158"/>
      <c r="M212" s="2159"/>
      <c r="N212" s="2160">
        <v>443</v>
      </c>
      <c r="O212" s="2161">
        <f>SUMIF('3BL ACTUAL'!B:B,N212,'3BL ACTUAL'!E:E)</f>
        <v>0</v>
      </c>
      <c r="P212" s="2147"/>
      <c r="AA212" s="2150"/>
      <c r="AB212" s="2150"/>
      <c r="AC212" s="2162">
        <f t="shared" si="6"/>
        <v>0</v>
      </c>
      <c r="AD212" s="2177">
        <f t="shared" si="7"/>
        <v>0</v>
      </c>
    </row>
    <row r="213" spans="1:30" ht="15">
      <c r="A213" s="2156"/>
      <c r="B213" s="2156"/>
      <c r="C213" s="2156"/>
      <c r="D213" s="2156"/>
      <c r="E213" s="2156"/>
      <c r="F213" s="2158" t="s">
        <v>238</v>
      </c>
      <c r="G213" s="2158"/>
      <c r="H213" s="2158"/>
      <c r="I213" s="2158"/>
      <c r="J213" s="2158"/>
      <c r="K213" s="2159"/>
      <c r="L213" s="2158"/>
      <c r="M213" s="2159"/>
      <c r="N213" s="2160">
        <v>444</v>
      </c>
      <c r="O213" s="2161">
        <f>SUMIF('3BL ACTUAL'!B:B,N213,'3BL ACTUAL'!E:E)</f>
        <v>0</v>
      </c>
      <c r="P213" s="2147"/>
      <c r="AA213" s="2150"/>
      <c r="AB213" s="2150"/>
      <c r="AC213" s="2162">
        <f t="shared" si="6"/>
        <v>0</v>
      </c>
      <c r="AD213" s="2177">
        <f t="shared" si="7"/>
        <v>0</v>
      </c>
    </row>
    <row r="214" spans="1:30" ht="15">
      <c r="A214" s="2156"/>
      <c r="B214" s="2156"/>
      <c r="C214" s="2156"/>
      <c r="D214" s="2156" t="s">
        <v>3580</v>
      </c>
      <c r="E214" s="2156"/>
      <c r="F214" s="2156"/>
      <c r="G214" s="2156"/>
      <c r="H214" s="2156"/>
      <c r="I214" s="2156"/>
      <c r="J214" s="2156"/>
      <c r="K214" s="2178"/>
      <c r="L214" s="2156"/>
      <c r="M214" s="2178"/>
      <c r="N214" s="2160">
        <v>445</v>
      </c>
      <c r="O214" s="2161">
        <f>SUMIF('3BL ACTUAL'!B:B,N214,'3BL ACTUAL'!E:E)</f>
        <v>0</v>
      </c>
      <c r="P214" s="2147"/>
      <c r="AA214" s="2150"/>
      <c r="AB214" s="2150"/>
      <c r="AC214" s="2162">
        <f t="shared" si="6"/>
        <v>0</v>
      </c>
      <c r="AD214" s="2177">
        <f t="shared" si="7"/>
        <v>0</v>
      </c>
    </row>
    <row r="215" spans="1:30" ht="15">
      <c r="A215" s="2156"/>
      <c r="B215" s="2156"/>
      <c r="C215" s="2163" t="s">
        <v>899</v>
      </c>
      <c r="D215" s="2163"/>
      <c r="E215" s="2163"/>
      <c r="F215" s="2163"/>
      <c r="G215" s="2163"/>
      <c r="H215" s="2163"/>
      <c r="I215" s="2163"/>
      <c r="J215" s="2163"/>
      <c r="K215" s="2164"/>
      <c r="L215" s="2163"/>
      <c r="M215" s="2164"/>
      <c r="N215" s="2165" t="s">
        <v>3776</v>
      </c>
      <c r="O215" s="2166">
        <f>SUM(O98:O214)</f>
        <v>0</v>
      </c>
      <c r="P215" s="2147"/>
      <c r="AA215" s="2150"/>
      <c r="AB215" s="2150">
        <v>1241305.03</v>
      </c>
      <c r="AC215" s="2162">
        <f t="shared" si="6"/>
        <v>-1241305.03</v>
      </c>
      <c r="AD215" s="2177">
        <f t="shared" si="7"/>
        <v>1241305.03</v>
      </c>
    </row>
    <row r="216" spans="1:30" ht="15">
      <c r="A216" s="2156"/>
      <c r="B216" s="2156"/>
      <c r="C216" s="2149" t="s">
        <v>181</v>
      </c>
      <c r="D216" s="2149"/>
      <c r="E216" s="2149"/>
      <c r="F216" s="2149"/>
      <c r="G216" s="2149"/>
      <c r="H216" s="2149"/>
      <c r="I216" s="2149"/>
      <c r="J216" s="2149"/>
      <c r="K216" s="2167"/>
      <c r="L216" s="2149"/>
      <c r="M216" s="2167"/>
      <c r="N216" s="2149"/>
      <c r="O216" s="2167"/>
      <c r="P216" s="2147"/>
      <c r="AA216" s="2150"/>
      <c r="AB216" s="2150"/>
      <c r="AC216" s="2162">
        <f t="shared" si="6"/>
        <v>0</v>
      </c>
      <c r="AD216" s="2177">
        <f t="shared" si="7"/>
        <v>0</v>
      </c>
    </row>
    <row r="217" spans="1:30" ht="15">
      <c r="A217" s="2156"/>
      <c r="B217" s="2156"/>
      <c r="C217" s="2156"/>
      <c r="D217" s="2158" t="s">
        <v>3582</v>
      </c>
      <c r="E217" s="2158"/>
      <c r="F217" s="2158"/>
      <c r="G217" s="2158"/>
      <c r="H217" s="2158"/>
      <c r="I217" s="2158"/>
      <c r="J217" s="2158"/>
      <c r="K217" s="2159"/>
      <c r="L217" s="2158"/>
      <c r="M217" s="2159"/>
      <c r="N217" s="2160">
        <v>460</v>
      </c>
      <c r="O217" s="2161">
        <f>SUMIF('3BL ACTUAL'!B:B,N217,'3BL ACTUAL'!E:E)</f>
        <v>0</v>
      </c>
      <c r="P217" s="2147"/>
      <c r="AA217" s="2150"/>
      <c r="AB217" s="2150"/>
      <c r="AC217" s="2162">
        <f t="shared" si="6"/>
        <v>0</v>
      </c>
      <c r="AD217" s="2177">
        <f t="shared" si="7"/>
        <v>0</v>
      </c>
    </row>
    <row r="218" spans="1:30" ht="15">
      <c r="A218" s="2156"/>
      <c r="B218" s="2156"/>
      <c r="C218" s="2156"/>
      <c r="D218" s="2158" t="s">
        <v>3583</v>
      </c>
      <c r="E218" s="2158"/>
      <c r="F218" s="2158"/>
      <c r="G218" s="2158"/>
      <c r="H218" s="2158"/>
      <c r="I218" s="2158"/>
      <c r="J218" s="2158"/>
      <c r="K218" s="2159"/>
      <c r="L218" s="2158"/>
      <c r="M218" s="2159"/>
      <c r="N218" s="2160">
        <v>461</v>
      </c>
      <c r="O218" s="2161">
        <f>SUMIF('3BL ACTUAL'!B:B,N218,'3BL ACTUAL'!E:E)</f>
        <v>0</v>
      </c>
      <c r="P218" s="2147"/>
      <c r="AA218" s="2150"/>
      <c r="AB218" s="2150"/>
      <c r="AC218" s="2162">
        <f t="shared" si="6"/>
        <v>0</v>
      </c>
      <c r="AD218" s="2177">
        <f t="shared" si="7"/>
        <v>0</v>
      </c>
    </row>
    <row r="219" spans="1:30" ht="15">
      <c r="A219" s="2156"/>
      <c r="B219" s="2156"/>
      <c r="C219" s="2156"/>
      <c r="D219" s="2158" t="s">
        <v>3584</v>
      </c>
      <c r="E219" s="2158"/>
      <c r="F219" s="2158"/>
      <c r="G219" s="2158"/>
      <c r="H219" s="2158"/>
      <c r="I219" s="2158"/>
      <c r="J219" s="2158"/>
      <c r="K219" s="2159"/>
      <c r="L219" s="2158"/>
      <c r="M219" s="2159"/>
      <c r="N219" s="2160">
        <v>462</v>
      </c>
      <c r="O219" s="2161">
        <f>SUMIF('3BL ACTUAL'!B:B,N219,'3BL ACTUAL'!E:E)</f>
        <v>0</v>
      </c>
      <c r="P219" s="2147"/>
      <c r="AA219" s="2150"/>
      <c r="AB219" s="2150"/>
      <c r="AC219" s="2162">
        <f t="shared" si="6"/>
        <v>0</v>
      </c>
      <c r="AD219" s="2177">
        <f t="shared" si="7"/>
        <v>0</v>
      </c>
    </row>
    <row r="220" spans="1:30" ht="15">
      <c r="A220" s="2156"/>
      <c r="B220" s="2156"/>
      <c r="C220" s="2156"/>
      <c r="D220" s="2158" t="s">
        <v>3585</v>
      </c>
      <c r="E220" s="2158"/>
      <c r="F220" s="2158"/>
      <c r="G220" s="2158"/>
      <c r="H220" s="2158"/>
      <c r="I220" s="2158"/>
      <c r="J220" s="2158"/>
      <c r="K220" s="2159"/>
      <c r="L220" s="2158"/>
      <c r="M220" s="2159"/>
      <c r="N220" s="2160">
        <v>463</v>
      </c>
      <c r="O220" s="2161">
        <f>SUMIF('3BL ACTUAL'!B:B,N220,'3BL ACTUAL'!E:E)</f>
        <v>0</v>
      </c>
      <c r="P220" s="2147"/>
      <c r="AA220" s="2150"/>
      <c r="AB220" s="2150"/>
      <c r="AC220" s="2162">
        <f t="shared" si="6"/>
        <v>0</v>
      </c>
      <c r="AD220" s="2177">
        <f t="shared" si="7"/>
        <v>0</v>
      </c>
    </row>
    <row r="221" spans="1:30" ht="15">
      <c r="A221" s="2156"/>
      <c r="B221" s="2156"/>
      <c r="C221" s="2156"/>
      <c r="D221" s="2158" t="s">
        <v>3586</v>
      </c>
      <c r="E221" s="2158"/>
      <c r="F221" s="2158"/>
      <c r="G221" s="2158"/>
      <c r="H221" s="2158"/>
      <c r="I221" s="2158"/>
      <c r="J221" s="2158"/>
      <c r="K221" s="2159"/>
      <c r="L221" s="2158"/>
      <c r="M221" s="2159"/>
      <c r="N221" s="2160">
        <v>464</v>
      </c>
      <c r="O221" s="2161">
        <f>SUMIF('3BL ACTUAL'!B:B,N221,'3BL ACTUAL'!E:E)</f>
        <v>0</v>
      </c>
      <c r="P221" s="2147"/>
      <c r="AA221" s="2150"/>
      <c r="AB221" s="2150"/>
      <c r="AC221" s="2162">
        <f t="shared" si="6"/>
        <v>0</v>
      </c>
      <c r="AD221" s="2177">
        <f t="shared" si="7"/>
        <v>0</v>
      </c>
    </row>
    <row r="222" spans="1:30" ht="15">
      <c r="A222" s="2156"/>
      <c r="B222" s="2156"/>
      <c r="C222" s="2156"/>
      <c r="D222" s="2158" t="s">
        <v>3587</v>
      </c>
      <c r="E222" s="2158"/>
      <c r="F222" s="2158"/>
      <c r="G222" s="2158"/>
      <c r="H222" s="2158"/>
      <c r="I222" s="2158"/>
      <c r="J222" s="2158"/>
      <c r="K222" s="2159"/>
      <c r="L222" s="2158"/>
      <c r="M222" s="2159"/>
      <c r="N222" s="2160">
        <v>465</v>
      </c>
      <c r="O222" s="2161">
        <f>SUMIF('3BL ACTUAL'!B:B,N222,'3BL ACTUAL'!E:E)</f>
        <v>0</v>
      </c>
      <c r="P222" s="2147"/>
      <c r="AA222" s="2150"/>
      <c r="AB222" s="2150"/>
      <c r="AC222" s="2162">
        <f t="shared" si="6"/>
        <v>0</v>
      </c>
      <c r="AD222" s="2177">
        <f t="shared" si="7"/>
        <v>0</v>
      </c>
    </row>
    <row r="223" spans="1:30" ht="15">
      <c r="A223" s="2156"/>
      <c r="B223" s="2156"/>
      <c r="C223" s="2156"/>
      <c r="D223" s="2158" t="s">
        <v>3588</v>
      </c>
      <c r="E223" s="2158"/>
      <c r="F223" s="2158"/>
      <c r="G223" s="2158"/>
      <c r="H223" s="2158"/>
      <c r="I223" s="2158"/>
      <c r="J223" s="2158"/>
      <c r="K223" s="2159"/>
      <c r="L223" s="2158"/>
      <c r="M223" s="2159"/>
      <c r="N223" s="2160">
        <v>466</v>
      </c>
      <c r="O223" s="2161">
        <f>SUMIF('3BL ACTUAL'!B:B,N223,'3BL ACTUAL'!E:E)</f>
        <v>0</v>
      </c>
      <c r="P223" s="2147"/>
      <c r="AA223" s="2150"/>
      <c r="AB223" s="2150"/>
      <c r="AC223" s="2162">
        <f t="shared" si="6"/>
        <v>0</v>
      </c>
      <c r="AD223" s="2177">
        <f t="shared" si="7"/>
        <v>0</v>
      </c>
    </row>
    <row r="224" spans="1:30" ht="15">
      <c r="A224" s="2156"/>
      <c r="B224" s="2156"/>
      <c r="C224" s="2156"/>
      <c r="D224" s="2158" t="s">
        <v>3589</v>
      </c>
      <c r="E224" s="2158"/>
      <c r="F224" s="2158"/>
      <c r="G224" s="2158"/>
      <c r="H224" s="2158"/>
      <c r="I224" s="2158"/>
      <c r="J224" s="2158"/>
      <c r="K224" s="2159"/>
      <c r="L224" s="2158"/>
      <c r="M224" s="2159"/>
      <c r="N224" s="2160">
        <v>467</v>
      </c>
      <c r="O224" s="2161">
        <f>SUMIF('3BL ACTUAL'!B:B,N224,'3BL ACTUAL'!E:E)</f>
        <v>0</v>
      </c>
      <c r="P224" s="2147"/>
      <c r="AA224" s="2150"/>
      <c r="AB224" s="2150"/>
      <c r="AC224" s="2162">
        <f t="shared" si="6"/>
        <v>0</v>
      </c>
      <c r="AD224" s="2177">
        <f t="shared" si="7"/>
        <v>0</v>
      </c>
    </row>
    <row r="225" spans="1:30" ht="15">
      <c r="A225" s="2156"/>
      <c r="B225" s="2156"/>
      <c r="C225" s="2156"/>
      <c r="D225" s="2158" t="s">
        <v>3590</v>
      </c>
      <c r="E225" s="2158"/>
      <c r="F225" s="2158"/>
      <c r="G225" s="2158"/>
      <c r="H225" s="2158"/>
      <c r="I225" s="2158"/>
      <c r="J225" s="2158"/>
      <c r="K225" s="2159"/>
      <c r="L225" s="2158"/>
      <c r="M225" s="2159"/>
      <c r="N225" s="2160">
        <v>468</v>
      </c>
      <c r="O225" s="2161">
        <f>SUMIF('3BL ACTUAL'!B:B,N225,'3BL ACTUAL'!E:E)</f>
        <v>0</v>
      </c>
      <c r="P225" s="2147"/>
      <c r="AA225" s="2150"/>
      <c r="AB225" s="2150"/>
      <c r="AC225" s="2162">
        <f t="shared" si="6"/>
        <v>0</v>
      </c>
      <c r="AD225" s="2177">
        <f t="shared" si="7"/>
        <v>0</v>
      </c>
    </row>
    <row r="226" spans="1:30" ht="15">
      <c r="A226" s="2156"/>
      <c r="B226" s="2156"/>
      <c r="C226" s="2156"/>
      <c r="D226" s="2158" t="s">
        <v>3591</v>
      </c>
      <c r="E226" s="2158"/>
      <c r="F226" s="2158"/>
      <c r="G226" s="2158"/>
      <c r="H226" s="2158"/>
      <c r="I226" s="2158"/>
      <c r="J226" s="2158"/>
      <c r="K226" s="2159"/>
      <c r="L226" s="2158"/>
      <c r="M226" s="2159"/>
      <c r="N226" s="2160">
        <v>469</v>
      </c>
      <c r="O226" s="2161">
        <f>SUMIF('3BL ACTUAL'!B:B,N226,'3BL ACTUAL'!E:E)</f>
        <v>0</v>
      </c>
      <c r="P226" s="2147"/>
      <c r="AA226" s="2150"/>
      <c r="AB226" s="2150"/>
      <c r="AC226" s="2162">
        <f t="shared" si="6"/>
        <v>0</v>
      </c>
      <c r="AD226" s="2177">
        <f t="shared" si="7"/>
        <v>0</v>
      </c>
    </row>
    <row r="227" spans="1:30" ht="15">
      <c r="A227" s="2156"/>
      <c r="B227" s="2156"/>
      <c r="C227" s="2149" t="s">
        <v>902</v>
      </c>
      <c r="D227" s="2149"/>
      <c r="E227" s="2149"/>
      <c r="F227" s="2149"/>
      <c r="G227" s="2149"/>
      <c r="H227" s="2149"/>
      <c r="I227" s="2149"/>
      <c r="J227" s="2149"/>
      <c r="K227" s="2167"/>
      <c r="L227" s="2149"/>
      <c r="M227" s="2167"/>
      <c r="N227" s="2149"/>
      <c r="O227" s="2167"/>
      <c r="P227" s="2147"/>
      <c r="AA227" s="2150"/>
      <c r="AB227" s="2150"/>
      <c r="AC227" s="2162">
        <f t="shared" si="6"/>
        <v>0</v>
      </c>
      <c r="AD227" s="2177">
        <f t="shared" si="7"/>
        <v>0</v>
      </c>
    </row>
    <row r="228" spans="1:30" ht="15">
      <c r="A228" s="2156"/>
      <c r="B228" s="2156"/>
      <c r="C228" s="2156"/>
      <c r="D228" s="2158" t="s">
        <v>3592</v>
      </c>
      <c r="E228" s="2158"/>
      <c r="F228" s="2158"/>
      <c r="G228" s="2158"/>
      <c r="H228" s="2158"/>
      <c r="I228" s="2158"/>
      <c r="J228" s="2158"/>
      <c r="K228" s="2159"/>
      <c r="L228" s="2158"/>
      <c r="M228" s="2159"/>
      <c r="N228" s="2160">
        <v>470</v>
      </c>
      <c r="O228" s="2161">
        <f>SUMIF('3BL ACTUAL'!B:B,N228,'3BL ACTUAL'!E:E)</f>
        <v>0</v>
      </c>
      <c r="P228" s="2147"/>
      <c r="AA228" s="2150"/>
      <c r="AB228" s="2150"/>
      <c r="AC228" s="2162">
        <f t="shared" si="6"/>
        <v>0</v>
      </c>
      <c r="AD228" s="2177">
        <f t="shared" si="7"/>
        <v>0</v>
      </c>
    </row>
    <row r="229" spans="1:30" ht="15">
      <c r="A229" s="2156"/>
      <c r="B229" s="2156"/>
      <c r="C229" s="2156"/>
      <c r="D229" s="2158" t="s">
        <v>3593</v>
      </c>
      <c r="E229" s="2158"/>
      <c r="F229" s="2158"/>
      <c r="G229" s="2158"/>
      <c r="H229" s="2158"/>
      <c r="I229" s="2158"/>
      <c r="J229" s="2158"/>
      <c r="K229" s="2159"/>
      <c r="L229" s="2158"/>
      <c r="M229" s="2159"/>
      <c r="N229" s="2160">
        <v>471</v>
      </c>
      <c r="O229" s="2161">
        <f>SUMIF('3BL ACTUAL'!B:B,N229,'3BL ACTUAL'!E:E)</f>
        <v>0</v>
      </c>
      <c r="P229" s="2147"/>
      <c r="AA229" s="2150"/>
      <c r="AB229" s="2150"/>
      <c r="AC229" s="2162">
        <f t="shared" si="6"/>
        <v>0</v>
      </c>
      <c r="AD229" s="2177">
        <f t="shared" si="7"/>
        <v>0</v>
      </c>
    </row>
    <row r="230" spans="1:30" ht="15">
      <c r="A230" s="2156"/>
      <c r="B230" s="2156"/>
      <c r="C230" s="2156"/>
      <c r="D230" s="2158" t="s">
        <v>3594</v>
      </c>
      <c r="E230" s="2158"/>
      <c r="F230" s="2158"/>
      <c r="G230" s="2158"/>
      <c r="H230" s="2158"/>
      <c r="I230" s="2158"/>
      <c r="J230" s="2158"/>
      <c r="K230" s="2159"/>
      <c r="L230" s="2158"/>
      <c r="M230" s="2159"/>
      <c r="N230" s="2160">
        <v>472</v>
      </c>
      <c r="O230" s="2161">
        <f>SUMIF('3BL ACTUAL'!B:B,N230,'3BL ACTUAL'!E:E)</f>
        <v>0</v>
      </c>
      <c r="P230" s="2147"/>
      <c r="AA230" s="2150"/>
      <c r="AB230" s="2150"/>
      <c r="AC230" s="2162">
        <f t="shared" si="6"/>
        <v>0</v>
      </c>
      <c r="AD230" s="2177">
        <f t="shared" si="7"/>
        <v>0</v>
      </c>
    </row>
    <row r="231" spans="1:30" ht="15">
      <c r="A231" s="2156"/>
      <c r="B231" s="2156"/>
      <c r="C231" s="2156"/>
      <c r="D231" s="2158" t="s">
        <v>3595</v>
      </c>
      <c r="E231" s="2158"/>
      <c r="F231" s="2158"/>
      <c r="G231" s="2158"/>
      <c r="H231" s="2158"/>
      <c r="I231" s="2158"/>
      <c r="J231" s="2158"/>
      <c r="K231" s="2159"/>
      <c r="L231" s="2158"/>
      <c r="M231" s="2159"/>
      <c r="N231" s="2160">
        <v>473</v>
      </c>
      <c r="O231" s="2161">
        <f>SUMIF('3BL ACTUAL'!B:B,N231,'3BL ACTUAL'!E:E)</f>
        <v>0</v>
      </c>
      <c r="P231" s="2147"/>
      <c r="AA231" s="2150"/>
      <c r="AB231" s="2150"/>
      <c r="AC231" s="2162">
        <f t="shared" si="6"/>
        <v>0</v>
      </c>
      <c r="AD231" s="2177">
        <f t="shared" si="7"/>
        <v>0</v>
      </c>
    </row>
    <row r="232" spans="1:30" ht="15">
      <c r="A232" s="2156"/>
      <c r="B232" s="2156"/>
      <c r="C232" s="2158" t="s">
        <v>3596</v>
      </c>
      <c r="D232" s="2158"/>
      <c r="E232" s="2158"/>
      <c r="F232" s="2158"/>
      <c r="G232" s="2158"/>
      <c r="H232" s="2158"/>
      <c r="I232" s="2158"/>
      <c r="J232" s="2158"/>
      <c r="K232" s="2159"/>
      <c r="L232" s="2158"/>
      <c r="M232" s="2159"/>
      <c r="N232" s="2160">
        <v>474</v>
      </c>
      <c r="O232" s="2161">
        <f>SUMIF('3BL ACTUAL'!B:B,N232,'3BL ACTUAL'!E:E)</f>
        <v>0</v>
      </c>
      <c r="P232" s="2147"/>
      <c r="AA232" s="2150"/>
      <c r="AB232" s="2150"/>
      <c r="AC232" s="2162">
        <f t="shared" si="6"/>
        <v>0</v>
      </c>
      <c r="AD232" s="2177">
        <f t="shared" si="7"/>
        <v>0</v>
      </c>
    </row>
    <row r="233" spans="1:30" ht="15">
      <c r="A233" s="2156"/>
      <c r="B233" s="2156"/>
      <c r="C233" s="2158" t="s">
        <v>3597</v>
      </c>
      <c r="D233" s="2158"/>
      <c r="E233" s="2158"/>
      <c r="F233" s="2158"/>
      <c r="G233" s="2158"/>
      <c r="H233" s="2158"/>
      <c r="I233" s="2158"/>
      <c r="J233" s="2158"/>
      <c r="K233" s="2159"/>
      <c r="L233" s="2158"/>
      <c r="M233" s="2159"/>
      <c r="N233" s="2160">
        <v>475</v>
      </c>
      <c r="O233" s="2161">
        <f>SUMIF('3BL ACTUAL'!B:B,N233,'3BL ACTUAL'!E:E)</f>
        <v>0</v>
      </c>
      <c r="P233" s="2147"/>
      <c r="AA233" s="2150"/>
      <c r="AB233" s="2150"/>
      <c r="AC233" s="2162">
        <f t="shared" si="6"/>
        <v>0</v>
      </c>
      <c r="AD233" s="2177">
        <f t="shared" si="7"/>
        <v>0</v>
      </c>
    </row>
    <row r="234" spans="1:30" ht="15">
      <c r="A234" s="2156"/>
      <c r="B234" s="2156"/>
      <c r="C234" s="2158" t="s">
        <v>3598</v>
      </c>
      <c r="D234" s="2158"/>
      <c r="E234" s="2158"/>
      <c r="F234" s="2158"/>
      <c r="G234" s="2158"/>
      <c r="H234" s="2158"/>
      <c r="I234" s="2158"/>
      <c r="J234" s="2158"/>
      <c r="K234" s="2159"/>
      <c r="L234" s="2158"/>
      <c r="M234" s="2159"/>
      <c r="N234" s="2160">
        <v>476</v>
      </c>
      <c r="O234" s="2161">
        <f>SUMIF('3BL ACTUAL'!B:B,N234,'3BL ACTUAL'!E:E)</f>
        <v>0</v>
      </c>
      <c r="P234" s="2147"/>
      <c r="Q234" s="2148" t="s">
        <v>4733</v>
      </c>
      <c r="R234" s="866" t="s">
        <v>4734</v>
      </c>
      <c r="AA234" s="2150"/>
      <c r="AB234" s="2150"/>
      <c r="AC234" s="2162">
        <f t="shared" si="6"/>
        <v>0</v>
      </c>
      <c r="AD234" s="2177">
        <f t="shared" si="7"/>
        <v>0</v>
      </c>
    </row>
    <row r="235" spans="1:30" ht="15">
      <c r="A235" s="2156"/>
      <c r="B235" s="2163" t="s">
        <v>3581</v>
      </c>
      <c r="C235" s="2163"/>
      <c r="D235" s="2163"/>
      <c r="E235" s="2163"/>
      <c r="F235" s="2163"/>
      <c r="G235" s="2163"/>
      <c r="H235" s="2163"/>
      <c r="I235" s="2163"/>
      <c r="J235" s="2163"/>
      <c r="K235" s="2164"/>
      <c r="L235" s="2163"/>
      <c r="M235" s="2164"/>
      <c r="N235" s="2165" t="s">
        <v>3777</v>
      </c>
      <c r="O235" s="2166">
        <f>+O215+O97</f>
        <v>0</v>
      </c>
      <c r="P235" s="2179">
        <f>+'6 INFORME BALANCES'!H85</f>
        <v>0</v>
      </c>
      <c r="Q235" s="2180">
        <f>+O235-P235</f>
        <v>0</v>
      </c>
      <c r="R235" s="2181"/>
      <c r="AA235" s="2150"/>
      <c r="AB235" s="2150">
        <v>1512588.72</v>
      </c>
      <c r="AC235" s="2162">
        <f t="shared" si="6"/>
        <v>-1512588.72</v>
      </c>
      <c r="AD235" s="2177">
        <f t="shared" si="7"/>
        <v>1512588.72</v>
      </c>
    </row>
    <row r="236" spans="1:30" ht="15">
      <c r="A236" s="2156"/>
      <c r="B236" s="2149" t="s">
        <v>903</v>
      </c>
      <c r="C236" s="2149"/>
      <c r="D236" s="2149"/>
      <c r="E236" s="2149"/>
      <c r="F236" s="2149"/>
      <c r="G236" s="2149"/>
      <c r="H236" s="2149"/>
      <c r="I236" s="2149"/>
      <c r="J236" s="2149"/>
      <c r="K236" s="2167"/>
      <c r="L236" s="2149"/>
      <c r="M236" s="2167"/>
      <c r="N236" s="2149"/>
      <c r="O236" s="2167"/>
      <c r="P236" s="2147"/>
      <c r="AA236" s="2150"/>
      <c r="AB236" s="2150"/>
      <c r="AC236" s="2162">
        <f t="shared" si="6"/>
        <v>0</v>
      </c>
      <c r="AD236" s="2177">
        <f t="shared" si="7"/>
        <v>0</v>
      </c>
    </row>
    <row r="237" spans="1:30" ht="15">
      <c r="A237" s="2156"/>
      <c r="B237" s="2156"/>
      <c r="C237" s="2182" t="s">
        <v>904</v>
      </c>
      <c r="D237" s="2183"/>
      <c r="E237" s="2183"/>
      <c r="F237" s="2183"/>
      <c r="G237" s="2183"/>
      <c r="H237" s="2183"/>
      <c r="I237" s="2183"/>
      <c r="J237" s="2183"/>
      <c r="K237" s="2184"/>
      <c r="L237" s="2183"/>
      <c r="M237" s="2184"/>
      <c r="N237" s="2183"/>
      <c r="O237" s="2185"/>
      <c r="P237" s="2147"/>
      <c r="AA237" s="2150"/>
      <c r="AB237" s="2150"/>
      <c r="AC237" s="2162">
        <f t="shared" si="6"/>
        <v>0</v>
      </c>
      <c r="AD237" s="2177">
        <f t="shared" si="7"/>
        <v>0</v>
      </c>
    </row>
    <row r="238" spans="1:30" ht="15">
      <c r="A238" s="2156"/>
      <c r="B238" s="2156"/>
      <c r="C238" s="2156"/>
      <c r="D238" s="2154" t="s">
        <v>185</v>
      </c>
      <c r="E238" s="2154"/>
      <c r="F238" s="2154"/>
      <c r="G238" s="2154"/>
      <c r="H238" s="2154"/>
      <c r="I238" s="2154"/>
      <c r="J238" s="2154"/>
      <c r="K238" s="2155"/>
      <c r="L238" s="2154"/>
      <c r="M238" s="2155"/>
      <c r="N238" s="2154"/>
      <c r="O238" s="2155"/>
      <c r="P238" s="2147"/>
      <c r="AA238" s="2150"/>
      <c r="AB238" s="2150"/>
      <c r="AC238" s="2162">
        <f t="shared" si="6"/>
        <v>0</v>
      </c>
      <c r="AD238" s="2177">
        <f t="shared" si="7"/>
        <v>0</v>
      </c>
    </row>
    <row r="239" spans="1:30" ht="15">
      <c r="A239" s="2156"/>
      <c r="B239" s="2156"/>
      <c r="C239" s="2156"/>
      <c r="D239" s="2156"/>
      <c r="E239" s="2154" t="s">
        <v>186</v>
      </c>
      <c r="F239" s="2154"/>
      <c r="G239" s="2154"/>
      <c r="H239" s="2154"/>
      <c r="I239" s="2154"/>
      <c r="J239" s="2154"/>
      <c r="K239" s="2155"/>
      <c r="L239" s="2154"/>
      <c r="M239" s="2155"/>
      <c r="N239" s="2154"/>
      <c r="O239" s="2155"/>
      <c r="P239" s="2147"/>
      <c r="AA239" s="2150"/>
      <c r="AB239" s="2150"/>
      <c r="AC239" s="2162">
        <f t="shared" si="6"/>
        <v>0</v>
      </c>
      <c r="AD239" s="2177">
        <f t="shared" si="7"/>
        <v>0</v>
      </c>
    </row>
    <row r="240" spans="1:30" ht="15">
      <c r="A240" s="2156"/>
      <c r="B240" s="2156"/>
      <c r="C240" s="2156"/>
      <c r="D240" s="2156"/>
      <c r="E240" s="2156"/>
      <c r="F240" s="2149" t="s">
        <v>127</v>
      </c>
      <c r="G240" s="2149"/>
      <c r="H240" s="2149"/>
      <c r="I240" s="2149"/>
      <c r="J240" s="2149"/>
      <c r="K240" s="2167"/>
      <c r="L240" s="2149"/>
      <c r="M240" s="2167"/>
      <c r="N240" s="2149"/>
      <c r="O240" s="2167"/>
      <c r="P240" s="2147"/>
      <c r="AA240" s="2150"/>
      <c r="AB240" s="2150"/>
      <c r="AC240" s="2162">
        <f t="shared" si="6"/>
        <v>0</v>
      </c>
      <c r="AD240" s="2177">
        <f t="shared" si="7"/>
        <v>0</v>
      </c>
    </row>
    <row r="241" spans="1:30" ht="15">
      <c r="A241" s="2156"/>
      <c r="B241" s="2156"/>
      <c r="C241" s="2156"/>
      <c r="D241" s="2156"/>
      <c r="E241" s="2156"/>
      <c r="F241" s="2156"/>
      <c r="G241" s="2158" t="s">
        <v>246</v>
      </c>
      <c r="H241" s="2158"/>
      <c r="I241" s="2158"/>
      <c r="J241" s="2158"/>
      <c r="K241" s="2159"/>
      <c r="L241" s="2158"/>
      <c r="M241" s="2159"/>
      <c r="N241" s="2160">
        <v>511</v>
      </c>
      <c r="O241" s="2161">
        <f>SUMIF('3BL ACTUAL'!B:B,N241,'3BL ACTUAL'!E:E)</f>
        <v>0</v>
      </c>
      <c r="P241" s="2147"/>
      <c r="AA241" s="2150"/>
      <c r="AB241" s="2150"/>
      <c r="AC241" s="2162">
        <f t="shared" si="6"/>
        <v>0</v>
      </c>
      <c r="AD241" s="2177">
        <f t="shared" si="7"/>
        <v>0</v>
      </c>
    </row>
    <row r="242" spans="1:30" ht="15">
      <c r="A242" s="2156"/>
      <c r="B242" s="2156"/>
      <c r="C242" s="2156"/>
      <c r="D242" s="2156"/>
      <c r="E242" s="2156"/>
      <c r="F242" s="2156"/>
      <c r="G242" s="2158" t="s">
        <v>3413</v>
      </c>
      <c r="H242" s="2158"/>
      <c r="I242" s="2158"/>
      <c r="J242" s="2158"/>
      <c r="K242" s="2159"/>
      <c r="L242" s="2158"/>
      <c r="M242" s="2159"/>
      <c r="N242" s="2160">
        <v>512</v>
      </c>
      <c r="O242" s="2161">
        <f>SUMIF('3BL ACTUAL'!B:B,N242,'3BL ACTUAL'!E:E)</f>
        <v>0</v>
      </c>
      <c r="P242" s="2147"/>
      <c r="AA242" s="2150"/>
      <c r="AB242" s="2150"/>
      <c r="AC242" s="2162">
        <f t="shared" si="6"/>
        <v>0</v>
      </c>
      <c r="AD242" s="2177">
        <f t="shared" si="7"/>
        <v>0</v>
      </c>
    </row>
    <row r="243" spans="1:30" ht="15">
      <c r="A243" s="2156"/>
      <c r="B243" s="2156"/>
      <c r="C243" s="2156"/>
      <c r="D243" s="2156"/>
      <c r="E243" s="2156"/>
      <c r="F243" s="2149" t="s">
        <v>128</v>
      </c>
      <c r="G243" s="2149"/>
      <c r="H243" s="2149"/>
      <c r="I243" s="2149"/>
      <c r="J243" s="2149"/>
      <c r="K243" s="2167"/>
      <c r="L243" s="2149"/>
      <c r="M243" s="2167"/>
      <c r="N243" s="2149"/>
      <c r="O243" s="2167"/>
      <c r="P243" s="2147"/>
      <c r="AA243" s="2150"/>
      <c r="AB243" s="2150"/>
      <c r="AC243" s="2162">
        <f t="shared" si="6"/>
        <v>0</v>
      </c>
      <c r="AD243" s="2177">
        <f t="shared" si="7"/>
        <v>0</v>
      </c>
    </row>
    <row r="244" spans="1:30" ht="15">
      <c r="A244" s="2156"/>
      <c r="B244" s="2156"/>
      <c r="C244" s="2156"/>
      <c r="D244" s="2156"/>
      <c r="E244" s="2156"/>
      <c r="F244" s="2156"/>
      <c r="G244" s="2158" t="s">
        <v>246</v>
      </c>
      <c r="H244" s="2158"/>
      <c r="I244" s="2158"/>
      <c r="J244" s="2158"/>
      <c r="K244" s="2159"/>
      <c r="L244" s="2158"/>
      <c r="M244" s="2159"/>
      <c r="N244" s="2160">
        <v>513</v>
      </c>
      <c r="O244" s="2161">
        <f>SUMIF('3BL ACTUAL'!B:B,N244,'3BL ACTUAL'!E:E)</f>
        <v>0</v>
      </c>
      <c r="P244" s="2147"/>
      <c r="AA244" s="2150"/>
      <c r="AB244" s="2150">
        <v>12169.95</v>
      </c>
      <c r="AC244" s="2162">
        <f t="shared" si="6"/>
        <v>-12169.95</v>
      </c>
      <c r="AD244" s="2177">
        <f t="shared" si="7"/>
        <v>12169.95</v>
      </c>
    </row>
    <row r="245" spans="1:30" ht="15">
      <c r="A245" s="2156"/>
      <c r="B245" s="2156"/>
      <c r="C245" s="2156"/>
      <c r="D245" s="2156"/>
      <c r="E245" s="2156"/>
      <c r="F245" s="2156"/>
      <c r="G245" s="2158" t="s">
        <v>3413</v>
      </c>
      <c r="H245" s="2158"/>
      <c r="I245" s="2158"/>
      <c r="J245" s="2158"/>
      <c r="K245" s="2159"/>
      <c r="L245" s="2158"/>
      <c r="M245" s="2159"/>
      <c r="N245" s="2160">
        <v>514</v>
      </c>
      <c r="O245" s="2161">
        <f>SUMIF('3BL ACTUAL'!B:B,N245,'3BL ACTUAL'!E:E)</f>
        <v>0</v>
      </c>
      <c r="P245" s="2147"/>
      <c r="AA245" s="2150"/>
      <c r="AB245" s="2150"/>
      <c r="AC245" s="2162">
        <f t="shared" si="6"/>
        <v>0</v>
      </c>
      <c r="AD245" s="2177">
        <f t="shared" si="7"/>
        <v>0</v>
      </c>
    </row>
    <row r="246" spans="1:30" ht="15">
      <c r="A246" s="2156"/>
      <c r="B246" s="2156"/>
      <c r="C246" s="2156"/>
      <c r="D246" s="2156"/>
      <c r="E246" s="2154" t="s">
        <v>905</v>
      </c>
      <c r="F246" s="2154"/>
      <c r="G246" s="2154"/>
      <c r="H246" s="2154"/>
      <c r="I246" s="2154"/>
      <c r="J246" s="2154"/>
      <c r="K246" s="2155"/>
      <c r="L246" s="2154"/>
      <c r="M246" s="2155"/>
      <c r="N246" s="2154"/>
      <c r="O246" s="2155"/>
      <c r="P246" s="2147"/>
      <c r="AA246" s="2150"/>
      <c r="AB246" s="2150"/>
      <c r="AC246" s="2162">
        <f t="shared" si="6"/>
        <v>0</v>
      </c>
      <c r="AD246" s="2177">
        <f t="shared" si="7"/>
        <v>0</v>
      </c>
    </row>
    <row r="247" spans="1:30" ht="15">
      <c r="A247" s="2156"/>
      <c r="B247" s="2156"/>
      <c r="C247" s="2156"/>
      <c r="D247" s="2156"/>
      <c r="E247" s="2156"/>
      <c r="F247" s="2149" t="s">
        <v>3599</v>
      </c>
      <c r="G247" s="2149"/>
      <c r="H247" s="2149"/>
      <c r="I247" s="2149"/>
      <c r="J247" s="2149"/>
      <c r="K247" s="2167"/>
      <c r="L247" s="2149"/>
      <c r="M247" s="2167"/>
      <c r="N247" s="2149"/>
      <c r="O247" s="2167"/>
      <c r="P247" s="2147"/>
      <c r="AA247" s="2150"/>
      <c r="AB247" s="2150"/>
      <c r="AC247" s="2162">
        <f t="shared" si="6"/>
        <v>0</v>
      </c>
      <c r="AD247" s="2177">
        <f t="shared" si="7"/>
        <v>0</v>
      </c>
    </row>
    <row r="248" spans="1:30" ht="15">
      <c r="A248" s="2156"/>
      <c r="B248" s="2156"/>
      <c r="C248" s="2156"/>
      <c r="D248" s="2156"/>
      <c r="E248" s="2156"/>
      <c r="F248" s="2156"/>
      <c r="G248" s="2158" t="s">
        <v>246</v>
      </c>
      <c r="H248" s="2158"/>
      <c r="I248" s="2158"/>
      <c r="J248" s="2158"/>
      <c r="K248" s="2159"/>
      <c r="L248" s="2158"/>
      <c r="M248" s="2159"/>
      <c r="N248" s="2160">
        <v>515</v>
      </c>
      <c r="O248" s="2161">
        <f>SUMIF('3BL ACTUAL'!B:B,N248,'3BL ACTUAL'!E:E)</f>
        <v>0</v>
      </c>
      <c r="P248" s="2147"/>
      <c r="AA248" s="2150"/>
      <c r="AB248" s="2150">
        <v>370359.52</v>
      </c>
      <c r="AC248" s="2162">
        <f t="shared" si="6"/>
        <v>-370359.52</v>
      </c>
      <c r="AD248" s="2177">
        <f t="shared" si="7"/>
        <v>370359.52</v>
      </c>
    </row>
    <row r="249" spans="1:30" ht="15">
      <c r="A249" s="2156"/>
      <c r="B249" s="2156"/>
      <c r="C249" s="2156"/>
      <c r="D249" s="2156"/>
      <c r="E249" s="2156"/>
      <c r="F249" s="2156"/>
      <c r="G249" s="2158" t="s">
        <v>3413</v>
      </c>
      <c r="H249" s="2158"/>
      <c r="I249" s="2158"/>
      <c r="J249" s="2158"/>
      <c r="K249" s="2159"/>
      <c r="L249" s="2158"/>
      <c r="M249" s="2159"/>
      <c r="N249" s="2160">
        <v>516</v>
      </c>
      <c r="O249" s="2161">
        <f>SUMIF('3BL ACTUAL'!B:B,N249,'3BL ACTUAL'!E:E)</f>
        <v>0</v>
      </c>
      <c r="P249" s="2147"/>
      <c r="AA249" s="2150"/>
      <c r="AB249" s="2150"/>
      <c r="AC249" s="2162">
        <f t="shared" si="6"/>
        <v>0</v>
      </c>
      <c r="AD249" s="2177">
        <f t="shared" si="7"/>
        <v>0</v>
      </c>
    </row>
    <row r="250" spans="1:30" ht="15">
      <c r="A250" s="2156"/>
      <c r="B250" s="2156"/>
      <c r="C250" s="2156"/>
      <c r="D250" s="2156"/>
      <c r="E250" s="2156"/>
      <c r="F250" s="2149" t="s">
        <v>906</v>
      </c>
      <c r="G250" s="2149"/>
      <c r="H250" s="2149"/>
      <c r="I250" s="2149"/>
      <c r="J250" s="2149"/>
      <c r="K250" s="2167"/>
      <c r="L250" s="2149"/>
      <c r="M250" s="2167"/>
      <c r="N250" s="2149"/>
      <c r="O250" s="2167"/>
      <c r="P250" s="2147"/>
      <c r="AA250" s="2150"/>
      <c r="AB250" s="2150"/>
      <c r="AC250" s="2162">
        <f t="shared" si="6"/>
        <v>0</v>
      </c>
      <c r="AD250" s="2177">
        <f t="shared" si="7"/>
        <v>0</v>
      </c>
    </row>
    <row r="251" spans="1:30" ht="15">
      <c r="A251" s="2156"/>
      <c r="B251" s="2156"/>
      <c r="C251" s="2156"/>
      <c r="D251" s="2156"/>
      <c r="E251" s="2156"/>
      <c r="F251" s="2156"/>
      <c r="G251" s="2158" t="s">
        <v>3526</v>
      </c>
      <c r="H251" s="2158"/>
      <c r="I251" s="2158"/>
      <c r="J251" s="2158"/>
      <c r="K251" s="2159"/>
      <c r="L251" s="2158"/>
      <c r="M251" s="2159"/>
      <c r="N251" s="2160">
        <v>517</v>
      </c>
      <c r="O251" s="2161">
        <f>SUMIF('3BL ACTUAL'!B:B,N251,'3BL ACTUAL'!E:E)</f>
        <v>0</v>
      </c>
      <c r="P251" s="2147"/>
      <c r="AA251" s="2150"/>
      <c r="AB251" s="2150"/>
      <c r="AC251" s="2162">
        <f t="shared" si="6"/>
        <v>0</v>
      </c>
      <c r="AD251" s="2177">
        <f t="shared" si="7"/>
        <v>0</v>
      </c>
    </row>
    <row r="252" spans="1:30" ht="15">
      <c r="A252" s="2156"/>
      <c r="B252" s="2156"/>
      <c r="C252" s="2156"/>
      <c r="D252" s="2156"/>
      <c r="E252" s="2156"/>
      <c r="F252" s="2156"/>
      <c r="G252" s="2158" t="s">
        <v>3527</v>
      </c>
      <c r="H252" s="2158"/>
      <c r="I252" s="2158"/>
      <c r="J252" s="2158"/>
      <c r="K252" s="2159"/>
      <c r="L252" s="2158"/>
      <c r="M252" s="2159"/>
      <c r="N252" s="2160">
        <v>518</v>
      </c>
      <c r="O252" s="2161">
        <f>SUMIF('3BL ACTUAL'!B:B,N252,'3BL ACTUAL'!E:E)</f>
        <v>0</v>
      </c>
      <c r="P252" s="2147"/>
      <c r="AA252" s="2150"/>
      <c r="AB252" s="2150"/>
      <c r="AC252" s="2162">
        <f t="shared" si="6"/>
        <v>0</v>
      </c>
      <c r="AD252" s="2177">
        <f t="shared" si="7"/>
        <v>0</v>
      </c>
    </row>
    <row r="253" spans="1:30" ht="15">
      <c r="A253" s="2156"/>
      <c r="B253" s="2156"/>
      <c r="C253" s="2156"/>
      <c r="D253" s="2156"/>
      <c r="E253" s="2156"/>
      <c r="F253" s="2149" t="s">
        <v>152</v>
      </c>
      <c r="G253" s="2149"/>
      <c r="H253" s="2149"/>
      <c r="I253" s="2149"/>
      <c r="J253" s="2149"/>
      <c r="K253" s="2167"/>
      <c r="L253" s="2149"/>
      <c r="M253" s="2167"/>
      <c r="N253" s="2149"/>
      <c r="O253" s="2167"/>
      <c r="P253" s="2147"/>
      <c r="AA253" s="2150"/>
      <c r="AB253" s="2150"/>
      <c r="AC253" s="2162">
        <f t="shared" si="6"/>
        <v>0</v>
      </c>
      <c r="AD253" s="2177">
        <f t="shared" si="7"/>
        <v>0</v>
      </c>
    </row>
    <row r="254" spans="1:30" ht="15">
      <c r="A254" s="2156"/>
      <c r="B254" s="2156"/>
      <c r="C254" s="2156"/>
      <c r="D254" s="2156"/>
      <c r="E254" s="2156"/>
      <c r="F254" s="2156"/>
      <c r="G254" s="2158" t="s">
        <v>246</v>
      </c>
      <c r="H254" s="2158"/>
      <c r="I254" s="2158"/>
      <c r="J254" s="2158"/>
      <c r="K254" s="2159"/>
      <c r="L254" s="2158"/>
      <c r="M254" s="2159"/>
      <c r="N254" s="2160">
        <v>519</v>
      </c>
      <c r="O254" s="2161">
        <f>SUMIF('3BL ACTUAL'!B:B,N254,'3BL ACTUAL'!E:E)</f>
        <v>0</v>
      </c>
      <c r="P254" s="2147"/>
      <c r="AA254" s="2150"/>
      <c r="AB254" s="2150"/>
      <c r="AC254" s="2162">
        <f t="shared" si="6"/>
        <v>0</v>
      </c>
      <c r="AD254" s="2177">
        <f t="shared" si="7"/>
        <v>0</v>
      </c>
    </row>
    <row r="255" spans="1:30" ht="15">
      <c r="A255" s="2156"/>
      <c r="B255" s="2156"/>
      <c r="C255" s="2156"/>
      <c r="D255" s="2156"/>
      <c r="E255" s="2156"/>
      <c r="F255" s="2156"/>
      <c r="G255" s="2158" t="s">
        <v>3413</v>
      </c>
      <c r="H255" s="2158"/>
      <c r="I255" s="2158"/>
      <c r="J255" s="2158"/>
      <c r="K255" s="2159"/>
      <c r="L255" s="2158"/>
      <c r="M255" s="2159"/>
      <c r="N255" s="2160">
        <v>520</v>
      </c>
      <c r="O255" s="2161">
        <f>SUMIF('3BL ACTUAL'!B:B,N255,'3BL ACTUAL'!E:E)</f>
        <v>0</v>
      </c>
      <c r="P255" s="2147"/>
      <c r="AA255" s="2150"/>
      <c r="AB255" s="2150"/>
      <c r="AC255" s="2162">
        <f t="shared" si="6"/>
        <v>0</v>
      </c>
      <c r="AD255" s="2177">
        <f t="shared" si="7"/>
        <v>0</v>
      </c>
    </row>
    <row r="256" spans="1:30" ht="15">
      <c r="A256" s="2156"/>
      <c r="B256" s="2156"/>
      <c r="C256" s="2156"/>
      <c r="D256" s="2156"/>
      <c r="E256" s="2156"/>
      <c r="F256" s="2149" t="s">
        <v>252</v>
      </c>
      <c r="G256" s="2149"/>
      <c r="H256" s="2149"/>
      <c r="I256" s="2149"/>
      <c r="J256" s="2149"/>
      <c r="K256" s="2167"/>
      <c r="L256" s="2149"/>
      <c r="M256" s="2167"/>
      <c r="N256" s="2149"/>
      <c r="O256" s="2167"/>
      <c r="P256" s="2147"/>
      <c r="AA256" s="2150"/>
      <c r="AB256" s="2150"/>
      <c r="AC256" s="2162">
        <f t="shared" si="6"/>
        <v>0</v>
      </c>
      <c r="AD256" s="2177">
        <f t="shared" si="7"/>
        <v>0</v>
      </c>
    </row>
    <row r="257" spans="1:30" ht="15">
      <c r="A257" s="2156"/>
      <c r="B257" s="2156"/>
      <c r="C257" s="2156"/>
      <c r="D257" s="2156"/>
      <c r="E257" s="2156"/>
      <c r="F257" s="2156"/>
      <c r="G257" s="2158" t="s">
        <v>246</v>
      </c>
      <c r="H257" s="2158"/>
      <c r="I257" s="2158"/>
      <c r="J257" s="2158"/>
      <c r="K257" s="2159"/>
      <c r="L257" s="2158"/>
      <c r="M257" s="2159"/>
      <c r="N257" s="2160">
        <v>521</v>
      </c>
      <c r="O257" s="2161">
        <f>SUMIF('3BL ACTUAL'!B:B,N257,'3BL ACTUAL'!E:E)</f>
        <v>0</v>
      </c>
      <c r="P257" s="2147"/>
      <c r="AA257" s="2150"/>
      <c r="AB257" s="2150"/>
      <c r="AC257" s="2162">
        <f t="shared" si="6"/>
        <v>0</v>
      </c>
      <c r="AD257" s="2177">
        <f t="shared" si="7"/>
        <v>0</v>
      </c>
    </row>
    <row r="258" spans="1:30" ht="15">
      <c r="A258" s="2156"/>
      <c r="B258" s="2156"/>
      <c r="C258" s="2156"/>
      <c r="D258" s="2156"/>
      <c r="E258" s="2156"/>
      <c r="F258" s="2156"/>
      <c r="G258" s="2158" t="s">
        <v>3413</v>
      </c>
      <c r="H258" s="2158"/>
      <c r="I258" s="2158"/>
      <c r="J258" s="2158"/>
      <c r="K258" s="2159"/>
      <c r="L258" s="2158"/>
      <c r="M258" s="2159"/>
      <c r="N258" s="2160">
        <v>522</v>
      </c>
      <c r="O258" s="2161">
        <f>SUMIF('3BL ACTUAL'!B:B,N258,'3BL ACTUAL'!E:E)</f>
        <v>0</v>
      </c>
      <c r="P258" s="2147"/>
      <c r="AA258" s="2150"/>
      <c r="AB258" s="2150"/>
      <c r="AC258" s="2162">
        <f t="shared" si="6"/>
        <v>0</v>
      </c>
      <c r="AD258" s="2177">
        <f t="shared" si="7"/>
        <v>0</v>
      </c>
    </row>
    <row r="259" spans="1:30" ht="15">
      <c r="A259" s="2156"/>
      <c r="B259" s="2156"/>
      <c r="C259" s="2156"/>
      <c r="D259" s="2154" t="s">
        <v>3600</v>
      </c>
      <c r="E259" s="2154"/>
      <c r="F259" s="2154"/>
      <c r="G259" s="2154"/>
      <c r="H259" s="2154"/>
      <c r="I259" s="2154"/>
      <c r="J259" s="2154"/>
      <c r="K259" s="2155"/>
      <c r="L259" s="2154"/>
      <c r="M259" s="2155"/>
      <c r="N259" s="2154"/>
      <c r="O259" s="2155"/>
      <c r="P259" s="2147"/>
      <c r="AA259" s="2150"/>
      <c r="AB259" s="2150"/>
      <c r="AC259" s="2162">
        <f t="shared" si="6"/>
        <v>0</v>
      </c>
      <c r="AD259" s="2177">
        <f t="shared" si="7"/>
        <v>0</v>
      </c>
    </row>
    <row r="260" spans="1:30" ht="15">
      <c r="A260" s="2156"/>
      <c r="B260" s="2156"/>
      <c r="C260" s="2156"/>
      <c r="D260" s="2156"/>
      <c r="E260" s="2149" t="s">
        <v>127</v>
      </c>
      <c r="F260" s="2149"/>
      <c r="G260" s="2149"/>
      <c r="H260" s="2149"/>
      <c r="I260" s="2149"/>
      <c r="J260" s="2149"/>
      <c r="K260" s="2167"/>
      <c r="L260" s="2149"/>
      <c r="M260" s="2167"/>
      <c r="N260" s="2149"/>
      <c r="O260" s="2167"/>
      <c r="P260" s="2147"/>
      <c r="AA260" s="2150"/>
      <c r="AB260" s="2150"/>
      <c r="AC260" s="2162">
        <f t="shared" si="6"/>
        <v>0</v>
      </c>
      <c r="AD260" s="2177">
        <f t="shared" si="7"/>
        <v>0</v>
      </c>
    </row>
    <row r="261" spans="1:30" ht="15">
      <c r="A261" s="2156"/>
      <c r="B261" s="2156"/>
      <c r="C261" s="2156"/>
      <c r="D261" s="2156"/>
      <c r="E261" s="2156"/>
      <c r="F261" s="2158" t="s">
        <v>246</v>
      </c>
      <c r="G261" s="2158"/>
      <c r="H261" s="2158"/>
      <c r="I261" s="2158"/>
      <c r="J261" s="2158"/>
      <c r="K261" s="2159"/>
      <c r="L261" s="2158"/>
      <c r="M261" s="2159"/>
      <c r="N261" s="2160">
        <v>523</v>
      </c>
      <c r="O261" s="2161">
        <f>SUMIF('3BL ACTUAL'!B:B,N261,'3BL ACTUAL'!E:E)</f>
        <v>0</v>
      </c>
      <c r="P261" s="2147"/>
      <c r="AA261" s="2150"/>
      <c r="AB261" s="2150"/>
      <c r="AC261" s="2162">
        <f t="shared" si="6"/>
        <v>0</v>
      </c>
      <c r="AD261" s="2177">
        <f t="shared" si="7"/>
        <v>0</v>
      </c>
    </row>
    <row r="262" spans="1:30" ht="15">
      <c r="A262" s="2156"/>
      <c r="B262" s="2156"/>
      <c r="C262" s="2156"/>
      <c r="D262" s="2156"/>
      <c r="E262" s="2156"/>
      <c r="F262" s="2158" t="s">
        <v>3413</v>
      </c>
      <c r="G262" s="2158"/>
      <c r="H262" s="2158"/>
      <c r="I262" s="2158"/>
      <c r="J262" s="2158"/>
      <c r="K262" s="2159"/>
      <c r="L262" s="2158"/>
      <c r="M262" s="2159"/>
      <c r="N262" s="2160">
        <v>524</v>
      </c>
      <c r="O262" s="2161">
        <f>SUMIF('3BL ACTUAL'!B:B,N262,'3BL ACTUAL'!E:E)</f>
        <v>0</v>
      </c>
      <c r="P262" s="2147"/>
      <c r="AA262" s="2150"/>
      <c r="AB262" s="2150"/>
      <c r="AC262" s="2162">
        <f t="shared" ref="AC262:AC325" si="8">+O262-AA262-AB262</f>
        <v>0</v>
      </c>
      <c r="AD262" s="2177">
        <f t="shared" si="7"/>
        <v>0</v>
      </c>
    </row>
    <row r="263" spans="1:30" ht="15">
      <c r="A263" s="2156"/>
      <c r="B263" s="2156"/>
      <c r="C263" s="2156"/>
      <c r="D263" s="2156"/>
      <c r="E263" s="2149" t="s">
        <v>128</v>
      </c>
      <c r="F263" s="2149"/>
      <c r="G263" s="2149"/>
      <c r="H263" s="2149"/>
      <c r="I263" s="2149"/>
      <c r="J263" s="2149"/>
      <c r="K263" s="2167"/>
      <c r="L263" s="2149"/>
      <c r="M263" s="2167"/>
      <c r="N263" s="2149"/>
      <c r="O263" s="2167"/>
      <c r="P263" s="2147"/>
      <c r="AA263" s="2150"/>
      <c r="AB263" s="2150"/>
      <c r="AC263" s="2162">
        <f t="shared" si="8"/>
        <v>0</v>
      </c>
      <c r="AD263" s="2177">
        <f t="shared" ref="AD263:AD326" si="9">+O263+AA263+AB263</f>
        <v>0</v>
      </c>
    </row>
    <row r="264" spans="1:30" ht="15">
      <c r="A264" s="2156"/>
      <c r="B264" s="2156"/>
      <c r="C264" s="2156"/>
      <c r="D264" s="2156"/>
      <c r="E264" s="2156"/>
      <c r="F264" s="2158" t="s">
        <v>246</v>
      </c>
      <c r="G264" s="2158"/>
      <c r="H264" s="2158"/>
      <c r="I264" s="2158"/>
      <c r="J264" s="2158"/>
      <c r="K264" s="2159"/>
      <c r="L264" s="2158"/>
      <c r="M264" s="2159"/>
      <c r="N264" s="2160">
        <v>525</v>
      </c>
      <c r="O264" s="2161">
        <f>SUMIF('3BL ACTUAL'!B:B,N264,'3BL ACTUAL'!E:E)</f>
        <v>0</v>
      </c>
      <c r="P264" s="2147"/>
      <c r="AA264" s="2150"/>
      <c r="AB264" s="2150"/>
      <c r="AC264" s="2162">
        <f t="shared" si="8"/>
        <v>0</v>
      </c>
      <c r="AD264" s="2177">
        <f t="shared" si="9"/>
        <v>0</v>
      </c>
    </row>
    <row r="265" spans="1:30" ht="15">
      <c r="A265" s="2156"/>
      <c r="B265" s="2156"/>
      <c r="C265" s="2156"/>
      <c r="D265" s="2156"/>
      <c r="E265" s="2156"/>
      <c r="F265" s="2158" t="s">
        <v>3413</v>
      </c>
      <c r="G265" s="2158"/>
      <c r="H265" s="2158"/>
      <c r="I265" s="2158"/>
      <c r="J265" s="2158"/>
      <c r="K265" s="2159"/>
      <c r="L265" s="2158"/>
      <c r="M265" s="2159"/>
      <c r="N265" s="2160">
        <v>526</v>
      </c>
      <c r="O265" s="2161">
        <f>SUMIF('3BL ACTUAL'!B:B,N265,'3BL ACTUAL'!E:E)</f>
        <v>0</v>
      </c>
      <c r="P265" s="2147"/>
      <c r="AA265" s="2150"/>
      <c r="AB265" s="2150"/>
      <c r="AC265" s="2162">
        <f t="shared" si="8"/>
        <v>0</v>
      </c>
      <c r="AD265" s="2177">
        <f t="shared" si="9"/>
        <v>0</v>
      </c>
    </row>
    <row r="266" spans="1:30" ht="15">
      <c r="A266" s="2156"/>
      <c r="B266" s="2156"/>
      <c r="C266" s="2156"/>
      <c r="D266" s="2156" t="s">
        <v>3601</v>
      </c>
      <c r="E266" s="2156"/>
      <c r="F266" s="2156"/>
      <c r="G266" s="2156"/>
      <c r="H266" s="2156"/>
      <c r="I266" s="2156"/>
      <c r="J266" s="2156"/>
      <c r="K266" s="2178"/>
      <c r="L266" s="2156"/>
      <c r="M266" s="2178"/>
      <c r="N266" s="2160">
        <v>527</v>
      </c>
      <c r="O266" s="2161">
        <f>SUMIF('3BL ACTUAL'!B:B,N266,'3BL ACTUAL'!E:E)</f>
        <v>0</v>
      </c>
      <c r="P266" s="2147"/>
      <c r="AA266" s="2150"/>
      <c r="AB266" s="2150"/>
      <c r="AC266" s="2162">
        <f t="shared" si="8"/>
        <v>0</v>
      </c>
      <c r="AD266" s="2177">
        <f t="shared" si="9"/>
        <v>0</v>
      </c>
    </row>
    <row r="267" spans="1:30" ht="15">
      <c r="A267" s="2156"/>
      <c r="B267" s="2156"/>
      <c r="C267" s="2156"/>
      <c r="D267" s="2156" t="s">
        <v>3602</v>
      </c>
      <c r="E267" s="2156"/>
      <c r="F267" s="2156"/>
      <c r="G267" s="2156"/>
      <c r="H267" s="2156"/>
      <c r="I267" s="2156"/>
      <c r="J267" s="2156"/>
      <c r="K267" s="2178"/>
      <c r="L267" s="2156"/>
      <c r="M267" s="2178"/>
      <c r="N267" s="2160">
        <v>528</v>
      </c>
      <c r="O267" s="2161">
        <f>SUMIF('3BL ACTUAL'!B:B,N267,'3BL ACTUAL'!E:E)</f>
        <v>0</v>
      </c>
      <c r="P267" s="2147"/>
      <c r="AA267" s="2150"/>
      <c r="AB267" s="2150"/>
      <c r="AC267" s="2162">
        <f t="shared" si="8"/>
        <v>0</v>
      </c>
      <c r="AD267" s="2177">
        <f t="shared" si="9"/>
        <v>0</v>
      </c>
    </row>
    <row r="268" spans="1:30" ht="15">
      <c r="A268" s="2156"/>
      <c r="B268" s="2156"/>
      <c r="C268" s="2156"/>
      <c r="D268" s="2154" t="s">
        <v>148</v>
      </c>
      <c r="E268" s="2154"/>
      <c r="F268" s="2154"/>
      <c r="G268" s="2154"/>
      <c r="H268" s="2154"/>
      <c r="I268" s="2154"/>
      <c r="J268" s="2154"/>
      <c r="K268" s="2155"/>
      <c r="L268" s="2154"/>
      <c r="M268" s="2155"/>
      <c r="N268" s="2154"/>
      <c r="O268" s="2155"/>
      <c r="P268" s="2147"/>
      <c r="AA268" s="2150"/>
      <c r="AB268" s="2150"/>
      <c r="AC268" s="2162">
        <f t="shared" si="8"/>
        <v>0</v>
      </c>
      <c r="AD268" s="2177">
        <f t="shared" si="9"/>
        <v>0</v>
      </c>
    </row>
    <row r="269" spans="1:30" ht="15">
      <c r="A269" s="2156"/>
      <c r="B269" s="2156"/>
      <c r="C269" s="2156"/>
      <c r="D269" s="2156"/>
      <c r="E269" s="2158" t="s">
        <v>261</v>
      </c>
      <c r="F269" s="2158"/>
      <c r="G269" s="2158"/>
      <c r="H269" s="2158"/>
      <c r="I269" s="2158"/>
      <c r="J269" s="2158"/>
      <c r="K269" s="2159"/>
      <c r="L269" s="2158"/>
      <c r="M269" s="2159"/>
      <c r="N269" s="2160">
        <v>529</v>
      </c>
      <c r="O269" s="2161">
        <f>SUMIF('3BL ACTUAL'!B:B,N269,'3BL ACTUAL'!E:E)</f>
        <v>0</v>
      </c>
      <c r="P269" s="2147"/>
      <c r="AA269" s="2150"/>
      <c r="AB269" s="2150"/>
      <c r="AC269" s="2162">
        <f t="shared" si="8"/>
        <v>0</v>
      </c>
      <c r="AD269" s="2177">
        <f t="shared" si="9"/>
        <v>0</v>
      </c>
    </row>
    <row r="270" spans="1:30" ht="15">
      <c r="A270" s="2156"/>
      <c r="B270" s="2156"/>
      <c r="C270" s="2156"/>
      <c r="D270" s="2156"/>
      <c r="E270" s="2158" t="s">
        <v>263</v>
      </c>
      <c r="F270" s="2158"/>
      <c r="G270" s="2158"/>
      <c r="H270" s="2158"/>
      <c r="I270" s="2158"/>
      <c r="J270" s="2158"/>
      <c r="K270" s="2159"/>
      <c r="L270" s="2158"/>
      <c r="M270" s="2159"/>
      <c r="N270" s="2160">
        <v>530</v>
      </c>
      <c r="O270" s="2161">
        <f>SUMIF('3BL ACTUAL'!B:B,N270,'3BL ACTUAL'!E:E)</f>
        <v>0</v>
      </c>
      <c r="P270" s="2147"/>
      <c r="AA270" s="2150"/>
      <c r="AB270" s="2150"/>
      <c r="AC270" s="2162">
        <f t="shared" si="8"/>
        <v>0</v>
      </c>
      <c r="AD270" s="2177">
        <f t="shared" si="9"/>
        <v>0</v>
      </c>
    </row>
    <row r="271" spans="1:30" ht="15">
      <c r="A271" s="2156"/>
      <c r="B271" s="2156"/>
      <c r="C271" s="2156"/>
      <c r="D271" s="2156" t="s">
        <v>3603</v>
      </c>
      <c r="E271" s="2156"/>
      <c r="F271" s="2156"/>
      <c r="G271" s="2156"/>
      <c r="H271" s="2156"/>
      <c r="I271" s="2156"/>
      <c r="J271" s="2156"/>
      <c r="K271" s="2178"/>
      <c r="L271" s="2156"/>
      <c r="M271" s="2178"/>
      <c r="N271" s="2160">
        <v>531</v>
      </c>
      <c r="O271" s="2161">
        <f>SUMIF('3BL ACTUAL'!B:B,N271,'3BL ACTUAL'!E:E)</f>
        <v>0</v>
      </c>
      <c r="P271" s="2147"/>
      <c r="AA271" s="2150"/>
      <c r="AB271" s="2150"/>
      <c r="AC271" s="2162">
        <f t="shared" si="8"/>
        <v>0</v>
      </c>
      <c r="AD271" s="2177">
        <f t="shared" si="9"/>
        <v>0</v>
      </c>
    </row>
    <row r="272" spans="1:30" ht="15">
      <c r="A272" s="2156"/>
      <c r="B272" s="2156"/>
      <c r="C272" s="2156"/>
      <c r="D272" s="2156" t="s">
        <v>3604</v>
      </c>
      <c r="E272" s="2156"/>
      <c r="F272" s="2156"/>
      <c r="G272" s="2156"/>
      <c r="H272" s="2156"/>
      <c r="I272" s="2156"/>
      <c r="J272" s="2156"/>
      <c r="K272" s="2178"/>
      <c r="L272" s="2156"/>
      <c r="M272" s="2178"/>
      <c r="N272" s="2160">
        <v>532</v>
      </c>
      <c r="O272" s="2161">
        <f>SUMIF('3BL ACTUAL'!B:B,N272,'3BL ACTUAL'!E:E)</f>
        <v>0</v>
      </c>
      <c r="P272" s="2147"/>
      <c r="AA272" s="2150"/>
      <c r="AB272" s="2150"/>
      <c r="AC272" s="2162">
        <f t="shared" si="8"/>
        <v>0</v>
      </c>
      <c r="AD272" s="2177">
        <f t="shared" si="9"/>
        <v>0</v>
      </c>
    </row>
    <row r="273" spans="1:30" ht="15">
      <c r="A273" s="2156"/>
      <c r="B273" s="2156"/>
      <c r="C273" s="2156"/>
      <c r="D273" s="2154" t="s">
        <v>190</v>
      </c>
      <c r="E273" s="2154"/>
      <c r="F273" s="2154"/>
      <c r="G273" s="2154"/>
      <c r="H273" s="2154"/>
      <c r="I273" s="2154"/>
      <c r="J273" s="2154"/>
      <c r="K273" s="2155"/>
      <c r="L273" s="2154"/>
      <c r="M273" s="2155"/>
      <c r="N273" s="2154"/>
      <c r="O273" s="2155"/>
      <c r="P273" s="2147"/>
      <c r="AA273" s="2150"/>
      <c r="AB273" s="2150"/>
      <c r="AC273" s="2162">
        <f t="shared" si="8"/>
        <v>0</v>
      </c>
      <c r="AD273" s="2177">
        <f t="shared" si="9"/>
        <v>0</v>
      </c>
    </row>
    <row r="274" spans="1:30" ht="15">
      <c r="A274" s="2156"/>
      <c r="B274" s="2156"/>
      <c r="C274" s="2156"/>
      <c r="D274" s="2156"/>
      <c r="E274" s="2158" t="s">
        <v>3605</v>
      </c>
      <c r="F274" s="2158"/>
      <c r="G274" s="2158"/>
      <c r="H274" s="2158"/>
      <c r="I274" s="2158"/>
      <c r="J274" s="2158"/>
      <c r="K274" s="2159"/>
      <c r="L274" s="2158"/>
      <c r="M274" s="2159"/>
      <c r="N274" s="2160">
        <v>533</v>
      </c>
      <c r="O274" s="2161">
        <f>SUMIF('3BL ACTUAL'!B:B,N274,'3BL ACTUAL'!E:E)</f>
        <v>0</v>
      </c>
      <c r="P274" s="2147"/>
      <c r="AA274" s="2150"/>
      <c r="AB274" s="2150"/>
      <c r="AC274" s="2162">
        <f t="shared" si="8"/>
        <v>0</v>
      </c>
      <c r="AD274" s="2177">
        <f t="shared" si="9"/>
        <v>0</v>
      </c>
    </row>
    <row r="275" spans="1:30" ht="15">
      <c r="A275" s="2156"/>
      <c r="B275" s="2156"/>
      <c r="C275" s="2156"/>
      <c r="D275" s="2156"/>
      <c r="E275" s="2158" t="s">
        <v>3606</v>
      </c>
      <c r="F275" s="2158"/>
      <c r="G275" s="2158"/>
      <c r="H275" s="2158"/>
      <c r="I275" s="2158"/>
      <c r="J275" s="2158"/>
      <c r="K275" s="2159"/>
      <c r="L275" s="2158"/>
      <c r="M275" s="2159"/>
      <c r="N275" s="2160">
        <v>534</v>
      </c>
      <c r="O275" s="2161">
        <f>SUMIF('3BL ACTUAL'!B:B,N275,'3BL ACTUAL'!E:E)</f>
        <v>0</v>
      </c>
      <c r="P275" s="2147"/>
      <c r="AA275" s="2150"/>
      <c r="AB275" s="2150"/>
      <c r="AC275" s="2162">
        <f t="shared" si="8"/>
        <v>0</v>
      </c>
      <c r="AD275" s="2177">
        <f t="shared" si="9"/>
        <v>0</v>
      </c>
    </row>
    <row r="276" spans="1:30" ht="15">
      <c r="A276" s="2156"/>
      <c r="B276" s="2156"/>
      <c r="C276" s="2156"/>
      <c r="D276" s="2156"/>
      <c r="E276" s="2158" t="s">
        <v>259</v>
      </c>
      <c r="F276" s="2158"/>
      <c r="G276" s="2158"/>
      <c r="H276" s="2158"/>
      <c r="I276" s="2158"/>
      <c r="J276" s="2158"/>
      <c r="K276" s="2159"/>
      <c r="L276" s="2158"/>
      <c r="M276" s="2159"/>
      <c r="N276" s="2160">
        <v>535</v>
      </c>
      <c r="O276" s="2161">
        <f>SUMIF('3BL ACTUAL'!B:B,N276,'3BL ACTUAL'!E:E)</f>
        <v>0</v>
      </c>
      <c r="P276" s="2147"/>
      <c r="AA276" s="2150"/>
      <c r="AB276" s="2150"/>
      <c r="AC276" s="2162">
        <f t="shared" si="8"/>
        <v>0</v>
      </c>
      <c r="AD276" s="2177">
        <f t="shared" si="9"/>
        <v>0</v>
      </c>
    </row>
    <row r="277" spans="1:30" ht="15">
      <c r="A277" s="2156"/>
      <c r="B277" s="2156"/>
      <c r="C277" s="2156"/>
      <c r="D277" s="2156"/>
      <c r="E277" s="2158" t="s">
        <v>3607</v>
      </c>
      <c r="F277" s="2158"/>
      <c r="G277" s="2158"/>
      <c r="H277" s="2158"/>
      <c r="I277" s="2158"/>
      <c r="J277" s="2158"/>
      <c r="K277" s="2159"/>
      <c r="L277" s="2158"/>
      <c r="M277" s="2159"/>
      <c r="N277" s="2160">
        <v>536</v>
      </c>
      <c r="O277" s="2161">
        <f>SUMIF('3BL ACTUAL'!B:B,N277,'3BL ACTUAL'!E:E)</f>
        <v>0</v>
      </c>
      <c r="P277" s="2147"/>
      <c r="AA277" s="2150"/>
      <c r="AB277" s="2150"/>
      <c r="AC277" s="2162">
        <f t="shared" si="8"/>
        <v>0</v>
      </c>
      <c r="AD277" s="2177">
        <f t="shared" si="9"/>
        <v>0</v>
      </c>
    </row>
    <row r="278" spans="1:30" ht="15">
      <c r="A278" s="2156"/>
      <c r="B278" s="2156"/>
      <c r="C278" s="2156"/>
      <c r="D278" s="2182" t="s">
        <v>191</v>
      </c>
      <c r="E278" s="2183"/>
      <c r="F278" s="2183"/>
      <c r="G278" s="2183"/>
      <c r="H278" s="2183"/>
      <c r="I278" s="2183"/>
      <c r="J278" s="2183"/>
      <c r="K278" s="2184"/>
      <c r="L278" s="2183"/>
      <c r="M278" s="2184"/>
      <c r="N278" s="2183"/>
      <c r="O278" s="2185"/>
      <c r="P278" s="2147"/>
      <c r="AA278" s="2150"/>
      <c r="AB278" s="2150"/>
      <c r="AC278" s="2162">
        <f t="shared" si="8"/>
        <v>0</v>
      </c>
      <c r="AD278" s="2177">
        <f t="shared" si="9"/>
        <v>0</v>
      </c>
    </row>
    <row r="279" spans="1:30" ht="15">
      <c r="A279" s="2156"/>
      <c r="B279" s="2156"/>
      <c r="C279" s="2156"/>
      <c r="D279" s="2156"/>
      <c r="E279" s="2158" t="s">
        <v>380</v>
      </c>
      <c r="F279" s="2158"/>
      <c r="G279" s="2158"/>
      <c r="H279" s="2158"/>
      <c r="I279" s="2158"/>
      <c r="J279" s="2158"/>
      <c r="K279" s="2159"/>
      <c r="L279" s="2158"/>
      <c r="M279" s="2159"/>
      <c r="N279" s="2160">
        <v>537</v>
      </c>
      <c r="O279" s="2161">
        <f>SUMIF('3BL ACTUAL'!B:B,N279,'3BL ACTUAL'!E:E)</f>
        <v>0</v>
      </c>
      <c r="P279" s="2147"/>
      <c r="AA279" s="2150"/>
      <c r="AB279" s="2150"/>
      <c r="AC279" s="2162">
        <f t="shared" si="8"/>
        <v>0</v>
      </c>
      <c r="AD279" s="2177">
        <f t="shared" si="9"/>
        <v>0</v>
      </c>
    </row>
    <row r="280" spans="1:30" ht="15">
      <c r="A280" s="2156"/>
      <c r="B280" s="2156"/>
      <c r="C280" s="2156"/>
      <c r="D280" s="2156"/>
      <c r="E280" s="2158" t="s">
        <v>381</v>
      </c>
      <c r="F280" s="2158"/>
      <c r="G280" s="2158"/>
      <c r="H280" s="2158"/>
      <c r="I280" s="2158"/>
      <c r="J280" s="2158"/>
      <c r="K280" s="2159"/>
      <c r="L280" s="2158"/>
      <c r="M280" s="2159"/>
      <c r="N280" s="2160">
        <v>538</v>
      </c>
      <c r="O280" s="2161">
        <f>SUMIF('3BL ACTUAL'!B:B,N280,'3BL ACTUAL'!E:E)</f>
        <v>0</v>
      </c>
      <c r="P280" s="2147"/>
      <c r="AA280" s="2150"/>
      <c r="AB280" s="2150"/>
      <c r="AC280" s="2162">
        <f t="shared" si="8"/>
        <v>0</v>
      </c>
      <c r="AD280" s="2177">
        <f t="shared" si="9"/>
        <v>0</v>
      </c>
    </row>
    <row r="281" spans="1:30" ht="15">
      <c r="A281" s="2156"/>
      <c r="B281" s="2156"/>
      <c r="C281" s="2156"/>
      <c r="D281" s="2156"/>
      <c r="E281" s="2158" t="s">
        <v>382</v>
      </c>
      <c r="F281" s="2158"/>
      <c r="G281" s="2158"/>
      <c r="H281" s="2158"/>
      <c r="I281" s="2158"/>
      <c r="J281" s="2158"/>
      <c r="K281" s="2159"/>
      <c r="L281" s="2158"/>
      <c r="M281" s="2159"/>
      <c r="N281" s="2160">
        <v>539</v>
      </c>
      <c r="O281" s="2161">
        <f>SUMIF('3BL ACTUAL'!B:B,N281,'3BL ACTUAL'!E:E)</f>
        <v>0</v>
      </c>
      <c r="P281" s="2147"/>
      <c r="AA281" s="2150"/>
      <c r="AB281" s="2150"/>
      <c r="AC281" s="2162">
        <f t="shared" si="8"/>
        <v>0</v>
      </c>
      <c r="AD281" s="2177">
        <f t="shared" si="9"/>
        <v>0</v>
      </c>
    </row>
    <row r="282" spans="1:30" ht="15">
      <c r="A282" s="2156"/>
      <c r="B282" s="2156"/>
      <c r="C282" s="2156"/>
      <c r="D282" s="2156"/>
      <c r="E282" s="2158" t="s">
        <v>383</v>
      </c>
      <c r="F282" s="2158"/>
      <c r="G282" s="2158"/>
      <c r="H282" s="2158"/>
      <c r="I282" s="2158"/>
      <c r="J282" s="2158"/>
      <c r="K282" s="2159"/>
      <c r="L282" s="2158"/>
      <c r="M282" s="2159"/>
      <c r="N282" s="2160">
        <v>540</v>
      </c>
      <c r="O282" s="2161">
        <f>SUMIF('3BL ACTUAL'!B:B,N282,'3BL ACTUAL'!E:E)</f>
        <v>0</v>
      </c>
      <c r="P282" s="2147"/>
      <c r="AA282" s="2150"/>
      <c r="AB282" s="2150"/>
      <c r="AC282" s="2162">
        <f t="shared" si="8"/>
        <v>0</v>
      </c>
      <c r="AD282" s="2177">
        <f t="shared" si="9"/>
        <v>0</v>
      </c>
    </row>
    <row r="283" spans="1:30" ht="15">
      <c r="A283" s="2156"/>
      <c r="B283" s="2156"/>
      <c r="C283" s="2156"/>
      <c r="D283" s="2156"/>
      <c r="E283" s="2158" t="s">
        <v>384</v>
      </c>
      <c r="F283" s="2158"/>
      <c r="G283" s="2158"/>
      <c r="H283" s="2158"/>
      <c r="I283" s="2158"/>
      <c r="J283" s="2158"/>
      <c r="K283" s="2159"/>
      <c r="L283" s="2158"/>
      <c r="M283" s="2159"/>
      <c r="N283" s="2160">
        <v>541</v>
      </c>
      <c r="O283" s="2161">
        <f>SUMIF('3BL ACTUAL'!B:B,N283,'3BL ACTUAL'!E:E)</f>
        <v>0</v>
      </c>
      <c r="P283" s="2147"/>
      <c r="AA283" s="2150"/>
      <c r="AB283" s="2150"/>
      <c r="AC283" s="2162">
        <f t="shared" si="8"/>
        <v>0</v>
      </c>
      <c r="AD283" s="2177">
        <f t="shared" si="9"/>
        <v>0</v>
      </c>
    </row>
    <row r="284" spans="1:30" ht="15">
      <c r="A284" s="2156"/>
      <c r="B284" s="2156"/>
      <c r="C284" s="2156"/>
      <c r="D284" s="2156"/>
      <c r="E284" s="2158" t="s">
        <v>385</v>
      </c>
      <c r="F284" s="2158"/>
      <c r="G284" s="2158"/>
      <c r="H284" s="2158"/>
      <c r="I284" s="2158"/>
      <c r="J284" s="2158"/>
      <c r="K284" s="2159"/>
      <c r="L284" s="2158"/>
      <c r="M284" s="2159"/>
      <c r="N284" s="2160">
        <v>542</v>
      </c>
      <c r="O284" s="2161">
        <f>SUMIF('3BL ACTUAL'!B:B,N284,'3BL ACTUAL'!E:E)</f>
        <v>0</v>
      </c>
      <c r="P284" s="2147"/>
      <c r="AA284" s="2150"/>
      <c r="AB284" s="2150"/>
      <c r="AC284" s="2162">
        <f t="shared" si="8"/>
        <v>0</v>
      </c>
      <c r="AD284" s="2177">
        <f t="shared" si="9"/>
        <v>0</v>
      </c>
    </row>
    <row r="285" spans="1:30" ht="15">
      <c r="A285" s="2156"/>
      <c r="B285" s="2156"/>
      <c r="C285" s="2156"/>
      <c r="D285" s="2156"/>
      <c r="E285" s="2158" t="s">
        <v>386</v>
      </c>
      <c r="F285" s="2158"/>
      <c r="G285" s="2158"/>
      <c r="H285" s="2158"/>
      <c r="I285" s="2158"/>
      <c r="J285" s="2158"/>
      <c r="K285" s="2159"/>
      <c r="L285" s="2158"/>
      <c r="M285" s="2159"/>
      <c r="N285" s="2160">
        <v>543</v>
      </c>
      <c r="O285" s="2161">
        <f>SUMIF('3BL ACTUAL'!B:B,N285,'3BL ACTUAL'!E:E)</f>
        <v>0</v>
      </c>
      <c r="P285" s="2147"/>
      <c r="AA285" s="2150"/>
      <c r="AB285" s="2150"/>
      <c r="AC285" s="2162">
        <f t="shared" si="8"/>
        <v>0</v>
      </c>
      <c r="AD285" s="2177">
        <f t="shared" si="9"/>
        <v>0</v>
      </c>
    </row>
    <row r="286" spans="1:30" ht="15">
      <c r="A286" s="2156"/>
      <c r="B286" s="2156"/>
      <c r="C286" s="2156"/>
      <c r="D286" s="2156"/>
      <c r="E286" s="2158" t="s">
        <v>387</v>
      </c>
      <c r="F286" s="2158"/>
      <c r="G286" s="2158"/>
      <c r="H286" s="2158"/>
      <c r="I286" s="2158"/>
      <c r="J286" s="2158"/>
      <c r="K286" s="2159"/>
      <c r="L286" s="2158"/>
      <c r="M286" s="2159"/>
      <c r="N286" s="2160">
        <v>544</v>
      </c>
      <c r="O286" s="2161">
        <f>SUMIF('3BL ACTUAL'!B:B,N286,'3BL ACTUAL'!E:E)</f>
        <v>0</v>
      </c>
      <c r="P286" s="2147"/>
      <c r="AA286" s="2150"/>
      <c r="AB286" s="2150"/>
      <c r="AC286" s="2162">
        <f t="shared" si="8"/>
        <v>0</v>
      </c>
      <c r="AD286" s="2177">
        <f t="shared" si="9"/>
        <v>0</v>
      </c>
    </row>
    <row r="287" spans="1:30" ht="15">
      <c r="A287" s="2156"/>
      <c r="B287" s="2156"/>
      <c r="C287" s="2156"/>
      <c r="D287" s="2154" t="s">
        <v>192</v>
      </c>
      <c r="E287" s="2154"/>
      <c r="F287" s="2154"/>
      <c r="G287" s="2154"/>
      <c r="H287" s="2154"/>
      <c r="I287" s="2154"/>
      <c r="J287" s="2154"/>
      <c r="K287" s="2155"/>
      <c r="L287" s="2154"/>
      <c r="M287" s="2155"/>
      <c r="N287" s="2154"/>
      <c r="O287" s="2155"/>
      <c r="P287" s="2147"/>
      <c r="AA287" s="2150"/>
      <c r="AB287" s="2150"/>
      <c r="AC287" s="2162">
        <f t="shared" si="8"/>
        <v>0</v>
      </c>
      <c r="AD287" s="2177">
        <f t="shared" si="9"/>
        <v>0</v>
      </c>
    </row>
    <row r="288" spans="1:30" ht="15">
      <c r="A288" s="2156"/>
      <c r="B288" s="2156"/>
      <c r="C288" s="2156"/>
      <c r="D288" s="2156"/>
      <c r="E288" s="2158" t="s">
        <v>388</v>
      </c>
      <c r="F288" s="2158"/>
      <c r="G288" s="2158"/>
      <c r="H288" s="2158"/>
      <c r="I288" s="2158"/>
      <c r="J288" s="2158"/>
      <c r="K288" s="2159"/>
      <c r="L288" s="2158"/>
      <c r="M288" s="2159"/>
      <c r="N288" s="2160">
        <v>545</v>
      </c>
      <c r="O288" s="2161">
        <f>SUMIF('3BL ACTUAL'!B:B,N288,'3BL ACTUAL'!E:E)</f>
        <v>0</v>
      </c>
      <c r="P288" s="2147"/>
      <c r="AA288" s="2150"/>
      <c r="AB288" s="2150"/>
      <c r="AC288" s="2162">
        <f t="shared" si="8"/>
        <v>0</v>
      </c>
      <c r="AD288" s="2177">
        <f t="shared" si="9"/>
        <v>0</v>
      </c>
    </row>
    <row r="289" spans="1:30" ht="15">
      <c r="A289" s="2156"/>
      <c r="B289" s="2156"/>
      <c r="C289" s="2156"/>
      <c r="D289" s="2156"/>
      <c r="E289" s="2158" t="s">
        <v>3608</v>
      </c>
      <c r="F289" s="2158"/>
      <c r="G289" s="2158"/>
      <c r="H289" s="2158"/>
      <c r="I289" s="2158"/>
      <c r="J289" s="2158"/>
      <c r="K289" s="2159"/>
      <c r="L289" s="2158"/>
      <c r="M289" s="2159"/>
      <c r="N289" s="2160">
        <v>546</v>
      </c>
      <c r="O289" s="2161">
        <f>SUMIF('3BL ACTUAL'!B:B,N289,'3BL ACTUAL'!E:E)</f>
        <v>0</v>
      </c>
      <c r="P289" s="2147"/>
      <c r="AA289" s="2150"/>
      <c r="AB289" s="2150"/>
      <c r="AC289" s="2162">
        <f t="shared" si="8"/>
        <v>0</v>
      </c>
      <c r="AD289" s="2177">
        <f t="shared" si="9"/>
        <v>0</v>
      </c>
    </row>
    <row r="290" spans="1:30" ht="15">
      <c r="A290" s="2156"/>
      <c r="B290" s="2156"/>
      <c r="C290" s="2156"/>
      <c r="D290" s="2156"/>
      <c r="E290" s="2158" t="s">
        <v>238</v>
      </c>
      <c r="F290" s="2158"/>
      <c r="G290" s="2158"/>
      <c r="H290" s="2158"/>
      <c r="I290" s="2158"/>
      <c r="J290" s="2158"/>
      <c r="K290" s="2159"/>
      <c r="L290" s="2158"/>
      <c r="M290" s="2159"/>
      <c r="N290" s="2160">
        <v>547</v>
      </c>
      <c r="O290" s="2161">
        <f>SUMIF('3BL ACTUAL'!B:B,N290,'3BL ACTUAL'!E:E)</f>
        <v>0</v>
      </c>
      <c r="P290" s="2147"/>
      <c r="AA290" s="2150"/>
      <c r="AB290" s="2150"/>
      <c r="AC290" s="2162">
        <f t="shared" si="8"/>
        <v>0</v>
      </c>
      <c r="AD290" s="2177">
        <f t="shared" si="9"/>
        <v>0</v>
      </c>
    </row>
    <row r="291" spans="1:30" ht="15">
      <c r="A291" s="2156"/>
      <c r="B291" s="2156"/>
      <c r="C291" s="2156"/>
      <c r="D291" s="2154" t="s">
        <v>134</v>
      </c>
      <c r="E291" s="2154"/>
      <c r="F291" s="2154"/>
      <c r="G291" s="2154"/>
      <c r="H291" s="2154"/>
      <c r="I291" s="2154"/>
      <c r="J291" s="2154"/>
      <c r="K291" s="2155"/>
      <c r="L291" s="2154"/>
      <c r="M291" s="2155"/>
      <c r="N291" s="2154"/>
      <c r="O291" s="2155"/>
      <c r="P291" s="2147"/>
      <c r="AA291" s="2150"/>
      <c r="AB291" s="2150"/>
      <c r="AC291" s="2162">
        <f t="shared" si="8"/>
        <v>0</v>
      </c>
      <c r="AD291" s="2177">
        <f t="shared" si="9"/>
        <v>0</v>
      </c>
    </row>
    <row r="292" spans="1:30" ht="15">
      <c r="A292" s="2156"/>
      <c r="B292" s="2156"/>
      <c r="C292" s="2156"/>
      <c r="D292" s="2156"/>
      <c r="E292" s="2158" t="s">
        <v>3609</v>
      </c>
      <c r="F292" s="2158"/>
      <c r="G292" s="2158"/>
      <c r="H292" s="2158"/>
      <c r="I292" s="2158"/>
      <c r="J292" s="2158"/>
      <c r="K292" s="2159"/>
      <c r="L292" s="2158"/>
      <c r="M292" s="2159"/>
      <c r="N292" s="2160">
        <v>548</v>
      </c>
      <c r="O292" s="2161">
        <f>SUMIF('3BL ACTUAL'!B:B,N292,'3BL ACTUAL'!E:E)</f>
        <v>0</v>
      </c>
      <c r="P292" s="2147"/>
      <c r="AA292" s="2150"/>
      <c r="AB292" s="2150"/>
      <c r="AC292" s="2162">
        <f t="shared" si="8"/>
        <v>0</v>
      </c>
      <c r="AD292" s="2177">
        <f t="shared" si="9"/>
        <v>0</v>
      </c>
    </row>
    <row r="293" spans="1:30" ht="15">
      <c r="A293" s="2156"/>
      <c r="B293" s="2156"/>
      <c r="C293" s="2156"/>
      <c r="D293" s="2156"/>
      <c r="E293" s="2158" t="s">
        <v>238</v>
      </c>
      <c r="F293" s="2158"/>
      <c r="G293" s="2158"/>
      <c r="H293" s="2158"/>
      <c r="I293" s="2158"/>
      <c r="J293" s="2158"/>
      <c r="K293" s="2159"/>
      <c r="L293" s="2158"/>
      <c r="M293" s="2159"/>
      <c r="N293" s="2160">
        <v>549</v>
      </c>
      <c r="O293" s="2161">
        <f>SUMIF('3BL ACTUAL'!B:B,N293,'3BL ACTUAL'!E:E)</f>
        <v>0</v>
      </c>
      <c r="P293" s="2147"/>
      <c r="Q293" s="2148" t="s">
        <v>4733</v>
      </c>
      <c r="R293" s="866" t="s">
        <v>4734</v>
      </c>
      <c r="AA293" s="2150"/>
      <c r="AB293" s="2150"/>
      <c r="AC293" s="2162">
        <f t="shared" si="8"/>
        <v>0</v>
      </c>
      <c r="AD293" s="2177">
        <f t="shared" si="9"/>
        <v>0</v>
      </c>
    </row>
    <row r="294" spans="1:30">
      <c r="A294" s="2156"/>
      <c r="B294" s="2156"/>
      <c r="C294" s="2163" t="s">
        <v>915</v>
      </c>
      <c r="D294" s="2163"/>
      <c r="E294" s="2163"/>
      <c r="F294" s="2163"/>
      <c r="G294" s="2163"/>
      <c r="H294" s="2163"/>
      <c r="I294" s="2163"/>
      <c r="J294" s="2163"/>
      <c r="K294" s="2164"/>
      <c r="L294" s="2163"/>
      <c r="M294" s="2164"/>
      <c r="N294" s="2165" t="s">
        <v>3778</v>
      </c>
      <c r="O294" s="2166">
        <f>SUM(O241:O293)</f>
        <v>0</v>
      </c>
      <c r="P294" s="2186">
        <f>+'6 INFORME BALANCES'!H74</f>
        <v>0</v>
      </c>
      <c r="Q294" s="2187">
        <f>+O294-P294</f>
        <v>0</v>
      </c>
      <c r="R294" s="2177"/>
      <c r="AA294" s="2150"/>
      <c r="AB294" s="2150">
        <v>382529.47</v>
      </c>
      <c r="AC294" s="2162">
        <f t="shared" si="8"/>
        <v>-382529.47</v>
      </c>
      <c r="AD294" s="2177">
        <f t="shared" si="9"/>
        <v>382529.47</v>
      </c>
    </row>
    <row r="295" spans="1:30" ht="15">
      <c r="A295" s="2156"/>
      <c r="B295" s="2156"/>
      <c r="C295" s="2182" t="s">
        <v>140</v>
      </c>
      <c r="D295" s="2183"/>
      <c r="E295" s="2183"/>
      <c r="F295" s="2183"/>
      <c r="G295" s="2183"/>
      <c r="H295" s="2183"/>
      <c r="I295" s="2183"/>
      <c r="J295" s="2183"/>
      <c r="K295" s="2184"/>
      <c r="L295" s="2183"/>
      <c r="M295" s="2184"/>
      <c r="N295" s="2183"/>
      <c r="O295" s="2185"/>
      <c r="P295" s="2147"/>
      <c r="AA295" s="2150"/>
      <c r="AB295" s="2150"/>
      <c r="AC295" s="2162">
        <f t="shared" si="8"/>
        <v>0</v>
      </c>
      <c r="AD295" s="2177">
        <f t="shared" si="9"/>
        <v>0</v>
      </c>
    </row>
    <row r="296" spans="1:30" ht="15">
      <c r="A296" s="2156"/>
      <c r="B296" s="2156"/>
      <c r="C296" s="2156"/>
      <c r="D296" s="2149" t="s">
        <v>195</v>
      </c>
      <c r="E296" s="2149"/>
      <c r="F296" s="2149"/>
      <c r="G296" s="2149"/>
      <c r="H296" s="2149"/>
      <c r="I296" s="2149"/>
      <c r="J296" s="2149"/>
      <c r="K296" s="2167"/>
      <c r="L296" s="2149"/>
      <c r="M296" s="2167"/>
      <c r="N296" s="2149"/>
      <c r="O296" s="2167"/>
      <c r="P296" s="2147"/>
      <c r="AA296" s="2150"/>
      <c r="AB296" s="2150"/>
      <c r="AC296" s="2162">
        <f t="shared" si="8"/>
        <v>0</v>
      </c>
      <c r="AD296" s="2177">
        <f t="shared" si="9"/>
        <v>0</v>
      </c>
    </row>
    <row r="297" spans="1:30" ht="15">
      <c r="A297" s="2156"/>
      <c r="B297" s="2156"/>
      <c r="C297" s="2156"/>
      <c r="D297" s="2156"/>
      <c r="E297" s="2154" t="s">
        <v>916</v>
      </c>
      <c r="F297" s="2154"/>
      <c r="G297" s="2154"/>
      <c r="H297" s="2154"/>
      <c r="I297" s="2154"/>
      <c r="J297" s="2154"/>
      <c r="K297" s="2155"/>
      <c r="L297" s="2154"/>
      <c r="M297" s="2155"/>
      <c r="N297" s="2154"/>
      <c r="O297" s="2155"/>
      <c r="P297" s="2147"/>
      <c r="AA297" s="2150"/>
      <c r="AB297" s="2150"/>
      <c r="AC297" s="2162">
        <f t="shared" si="8"/>
        <v>0</v>
      </c>
      <c r="AD297" s="2177">
        <f t="shared" si="9"/>
        <v>0</v>
      </c>
    </row>
    <row r="298" spans="1:30" ht="15">
      <c r="A298" s="2156"/>
      <c r="B298" s="2156"/>
      <c r="C298" s="2156"/>
      <c r="D298" s="2156"/>
      <c r="E298" s="2156"/>
      <c r="F298" s="2154" t="s">
        <v>127</v>
      </c>
      <c r="G298" s="2154"/>
      <c r="H298" s="2154"/>
      <c r="I298" s="2154"/>
      <c r="J298" s="2154"/>
      <c r="K298" s="2155"/>
      <c r="L298" s="2154"/>
      <c r="M298" s="2155"/>
      <c r="N298" s="2154"/>
      <c r="O298" s="2155"/>
      <c r="P298" s="2147"/>
      <c r="AA298" s="2150"/>
      <c r="AB298" s="2150"/>
      <c r="AC298" s="2162">
        <f t="shared" si="8"/>
        <v>0</v>
      </c>
      <c r="AD298" s="2177">
        <f t="shared" si="9"/>
        <v>0</v>
      </c>
    </row>
    <row r="299" spans="1:30" ht="15">
      <c r="A299" s="2156"/>
      <c r="B299" s="2156"/>
      <c r="C299" s="2156"/>
      <c r="D299" s="2156"/>
      <c r="E299" s="2156"/>
      <c r="F299" s="2156"/>
      <c r="G299" s="2158" t="s">
        <v>246</v>
      </c>
      <c r="H299" s="2158"/>
      <c r="I299" s="2158"/>
      <c r="J299" s="2158"/>
      <c r="K299" s="2159"/>
      <c r="L299" s="2158"/>
      <c r="M299" s="2159"/>
      <c r="N299" s="2160">
        <v>553</v>
      </c>
      <c r="O299" s="2161">
        <f>SUMIF('3BL ACTUAL'!B:B,N299,'3BL ACTUAL'!E:E)</f>
        <v>0</v>
      </c>
      <c r="P299" s="2147"/>
      <c r="AA299" s="2150"/>
      <c r="AB299" s="2150"/>
      <c r="AC299" s="2162">
        <f t="shared" si="8"/>
        <v>0</v>
      </c>
      <c r="AD299" s="2177">
        <f t="shared" si="9"/>
        <v>0</v>
      </c>
    </row>
    <row r="300" spans="1:30" ht="15">
      <c r="A300" s="2156"/>
      <c r="B300" s="2156"/>
      <c r="C300" s="2156"/>
      <c r="D300" s="2156"/>
      <c r="E300" s="2156"/>
      <c r="F300" s="2156"/>
      <c r="G300" s="2158" t="s">
        <v>3413</v>
      </c>
      <c r="H300" s="2158"/>
      <c r="I300" s="2158"/>
      <c r="J300" s="2158"/>
      <c r="K300" s="2159"/>
      <c r="L300" s="2158"/>
      <c r="M300" s="2159"/>
      <c r="N300" s="2160">
        <v>554</v>
      </c>
      <c r="O300" s="2161">
        <f>SUMIF('3BL ACTUAL'!B:B,N300,'3BL ACTUAL'!E:E)</f>
        <v>0</v>
      </c>
      <c r="P300" s="2147"/>
      <c r="AA300" s="2150"/>
      <c r="AB300" s="2150"/>
      <c r="AC300" s="2162">
        <f t="shared" si="8"/>
        <v>0</v>
      </c>
      <c r="AD300" s="2177">
        <f t="shared" si="9"/>
        <v>0</v>
      </c>
    </row>
    <row r="301" spans="1:30" ht="15">
      <c r="A301" s="2156"/>
      <c r="B301" s="2156"/>
      <c r="C301" s="2156"/>
      <c r="D301" s="2156"/>
      <c r="E301" s="2156"/>
      <c r="F301" s="2154" t="s">
        <v>128</v>
      </c>
      <c r="G301" s="2154" t="s">
        <v>2418</v>
      </c>
      <c r="H301" s="2154"/>
      <c r="I301" s="2154"/>
      <c r="J301" s="2154"/>
      <c r="K301" s="2155"/>
      <c r="L301" s="2154"/>
      <c r="M301" s="2155"/>
      <c r="N301" s="2154"/>
      <c r="O301" s="2155"/>
      <c r="P301" s="2147"/>
      <c r="AA301" s="2150"/>
      <c r="AB301" s="2150"/>
      <c r="AC301" s="2162">
        <f t="shared" si="8"/>
        <v>0</v>
      </c>
      <c r="AD301" s="2177">
        <f t="shared" si="9"/>
        <v>0</v>
      </c>
    </row>
    <row r="302" spans="1:30" ht="15">
      <c r="A302" s="2156"/>
      <c r="B302" s="2156"/>
      <c r="C302" s="2156"/>
      <c r="D302" s="2156"/>
      <c r="E302" s="2156"/>
      <c r="F302" s="2156"/>
      <c r="G302" s="2158" t="s">
        <v>246</v>
      </c>
      <c r="H302" s="2158"/>
      <c r="I302" s="2158"/>
      <c r="J302" s="2158"/>
      <c r="K302" s="2159"/>
      <c r="L302" s="2158"/>
      <c r="M302" s="2159"/>
      <c r="N302" s="2160">
        <v>555</v>
      </c>
      <c r="O302" s="2161">
        <f>SUMIF('3BL ACTUAL'!B:B,N302,'3BL ACTUAL'!E:E)</f>
        <v>0</v>
      </c>
      <c r="P302" s="2147"/>
      <c r="AA302" s="2150"/>
      <c r="AB302" s="2150"/>
      <c r="AC302" s="2162">
        <f t="shared" si="8"/>
        <v>0</v>
      </c>
      <c r="AD302" s="2177">
        <f t="shared" si="9"/>
        <v>0</v>
      </c>
    </row>
    <row r="303" spans="1:30" ht="15">
      <c r="A303" s="2156"/>
      <c r="B303" s="2156"/>
      <c r="C303" s="2156"/>
      <c r="D303" s="2156"/>
      <c r="E303" s="2156"/>
      <c r="F303" s="2156"/>
      <c r="G303" s="2158" t="s">
        <v>3413</v>
      </c>
      <c r="H303" s="2158"/>
      <c r="I303" s="2158"/>
      <c r="J303" s="2158"/>
      <c r="K303" s="2159"/>
      <c r="L303" s="2158"/>
      <c r="M303" s="2159"/>
      <c r="N303" s="2160">
        <v>556</v>
      </c>
      <c r="O303" s="2161">
        <f>SUMIF('3BL ACTUAL'!B:B,N303,'3BL ACTUAL'!E:E)</f>
        <v>0</v>
      </c>
      <c r="P303" s="2147"/>
      <c r="AA303" s="2150"/>
      <c r="AB303" s="2150"/>
      <c r="AC303" s="2162">
        <f t="shared" si="8"/>
        <v>0</v>
      </c>
      <c r="AD303" s="2177">
        <f t="shared" si="9"/>
        <v>0</v>
      </c>
    </row>
    <row r="304" spans="1:30" ht="15">
      <c r="A304" s="2156"/>
      <c r="B304" s="2156"/>
      <c r="C304" s="2156"/>
      <c r="D304" s="2156"/>
      <c r="E304" s="2154" t="s">
        <v>917</v>
      </c>
      <c r="F304" s="2154"/>
      <c r="G304" s="2154"/>
      <c r="H304" s="2154"/>
      <c r="I304" s="2154"/>
      <c r="J304" s="2154"/>
      <c r="K304" s="2155"/>
      <c r="L304" s="2154"/>
      <c r="M304" s="2155"/>
      <c r="N304" s="2154"/>
      <c r="O304" s="2155"/>
      <c r="P304" s="2147"/>
      <c r="AA304" s="2150"/>
      <c r="AB304" s="2150"/>
      <c r="AC304" s="2162">
        <f t="shared" si="8"/>
        <v>0</v>
      </c>
      <c r="AD304" s="2177">
        <f t="shared" si="9"/>
        <v>0</v>
      </c>
    </row>
    <row r="305" spans="1:30" ht="15">
      <c r="A305" s="2156"/>
      <c r="B305" s="2156"/>
      <c r="C305" s="2156"/>
      <c r="D305" s="2156"/>
      <c r="E305" s="2156"/>
      <c r="F305" s="2154" t="s">
        <v>3610</v>
      </c>
      <c r="G305" s="2154"/>
      <c r="H305" s="2154"/>
      <c r="I305" s="2154"/>
      <c r="J305" s="2154"/>
      <c r="K305" s="2155"/>
      <c r="L305" s="2154"/>
      <c r="M305" s="2155"/>
      <c r="N305" s="2154"/>
      <c r="O305" s="2155"/>
      <c r="P305" s="2147"/>
      <c r="AA305" s="2150"/>
      <c r="AB305" s="2150"/>
      <c r="AC305" s="2162">
        <f t="shared" si="8"/>
        <v>0</v>
      </c>
      <c r="AD305" s="2177">
        <f t="shared" si="9"/>
        <v>0</v>
      </c>
    </row>
    <row r="306" spans="1:30" ht="15">
      <c r="A306" s="2156"/>
      <c r="B306" s="2156"/>
      <c r="C306" s="2156"/>
      <c r="D306" s="2156"/>
      <c r="E306" s="2156"/>
      <c r="F306" s="2156"/>
      <c r="G306" s="2158" t="s">
        <v>246</v>
      </c>
      <c r="H306" s="2158"/>
      <c r="I306" s="2158"/>
      <c r="J306" s="2158"/>
      <c r="K306" s="2159"/>
      <c r="L306" s="2158"/>
      <c r="M306" s="2159"/>
      <c r="N306" s="2160">
        <v>557</v>
      </c>
      <c r="O306" s="2161">
        <f>SUMIF('3BL ACTUAL'!B:B,N306,'3BL ACTUAL'!E:E)</f>
        <v>0</v>
      </c>
      <c r="P306" s="2147"/>
      <c r="AA306" s="2150"/>
      <c r="AB306" s="2150">
        <v>1129259.25</v>
      </c>
      <c r="AC306" s="2162">
        <f t="shared" si="8"/>
        <v>-1129259.25</v>
      </c>
      <c r="AD306" s="2177">
        <f t="shared" si="9"/>
        <v>1129259.25</v>
      </c>
    </row>
    <row r="307" spans="1:30" ht="15">
      <c r="A307" s="2156"/>
      <c r="B307" s="2156"/>
      <c r="C307" s="2156"/>
      <c r="D307" s="2156"/>
      <c r="E307" s="2156"/>
      <c r="F307" s="2156"/>
      <c r="G307" s="2158" t="s">
        <v>3413</v>
      </c>
      <c r="H307" s="2158"/>
      <c r="I307" s="2158"/>
      <c r="J307" s="2158"/>
      <c r="K307" s="2159"/>
      <c r="L307" s="2158"/>
      <c r="M307" s="2159"/>
      <c r="N307" s="2160">
        <v>558</v>
      </c>
      <c r="O307" s="2161">
        <f>SUMIF('3BL ACTUAL'!B:B,N307,'3BL ACTUAL'!E:E)</f>
        <v>0</v>
      </c>
      <c r="P307" s="2147"/>
      <c r="AA307" s="2150"/>
      <c r="AB307" s="2150"/>
      <c r="AC307" s="2162">
        <f t="shared" si="8"/>
        <v>0</v>
      </c>
      <c r="AD307" s="2177">
        <f t="shared" si="9"/>
        <v>0</v>
      </c>
    </row>
    <row r="308" spans="1:30" ht="15">
      <c r="A308" s="2156"/>
      <c r="B308" s="2156"/>
      <c r="C308" s="2156"/>
      <c r="D308" s="2156"/>
      <c r="E308" s="2156"/>
      <c r="F308" s="2154" t="s">
        <v>152</v>
      </c>
      <c r="G308" s="2154"/>
      <c r="H308" s="2154"/>
      <c r="I308" s="2154"/>
      <c r="J308" s="2154"/>
      <c r="K308" s="2155"/>
      <c r="L308" s="2154"/>
      <c r="M308" s="2155"/>
      <c r="N308" s="2154"/>
      <c r="O308" s="2155"/>
      <c r="P308" s="2147"/>
      <c r="AA308" s="2150"/>
      <c r="AB308" s="2150"/>
      <c r="AC308" s="2162">
        <f t="shared" si="8"/>
        <v>0</v>
      </c>
      <c r="AD308" s="2177">
        <f t="shared" si="9"/>
        <v>0</v>
      </c>
    </row>
    <row r="309" spans="1:30" ht="15">
      <c r="A309" s="2156"/>
      <c r="B309" s="2156"/>
      <c r="C309" s="2156"/>
      <c r="D309" s="2156"/>
      <c r="E309" s="2156"/>
      <c r="F309" s="2156"/>
      <c r="G309" s="2158" t="s">
        <v>246</v>
      </c>
      <c r="H309" s="2158"/>
      <c r="I309" s="2158"/>
      <c r="J309" s="2158"/>
      <c r="K309" s="2159"/>
      <c r="L309" s="2158"/>
      <c r="M309" s="2159"/>
      <c r="N309" s="2160">
        <v>559</v>
      </c>
      <c r="O309" s="2161">
        <f>SUMIF('3BL ACTUAL'!B:B,N309,'3BL ACTUAL'!E:E)</f>
        <v>0</v>
      </c>
      <c r="P309" s="2147"/>
      <c r="AA309" s="2150"/>
      <c r="AB309" s="2150"/>
      <c r="AC309" s="2162">
        <f t="shared" si="8"/>
        <v>0</v>
      </c>
      <c r="AD309" s="2177">
        <f t="shared" si="9"/>
        <v>0</v>
      </c>
    </row>
    <row r="310" spans="1:30" ht="15">
      <c r="A310" s="2156"/>
      <c r="B310" s="2156"/>
      <c r="C310" s="2156"/>
      <c r="D310" s="2156"/>
      <c r="E310" s="2156"/>
      <c r="F310" s="2156"/>
      <c r="G310" s="2158" t="s">
        <v>3413</v>
      </c>
      <c r="H310" s="2158"/>
      <c r="I310" s="2158"/>
      <c r="J310" s="2158"/>
      <c r="K310" s="2159"/>
      <c r="L310" s="2158"/>
      <c r="M310" s="2159"/>
      <c r="N310" s="2160">
        <v>560</v>
      </c>
      <c r="O310" s="2161">
        <f>SUMIF('3BL ACTUAL'!B:B,N310,'3BL ACTUAL'!E:E)</f>
        <v>0</v>
      </c>
      <c r="P310" s="2147"/>
      <c r="AA310" s="2150"/>
      <c r="AB310" s="2150"/>
      <c r="AC310" s="2162">
        <f t="shared" si="8"/>
        <v>0</v>
      </c>
      <c r="AD310" s="2177">
        <f t="shared" si="9"/>
        <v>0</v>
      </c>
    </row>
    <row r="311" spans="1:30" ht="15">
      <c r="A311" s="2156"/>
      <c r="B311" s="2156"/>
      <c r="C311" s="2156"/>
      <c r="D311" s="2156"/>
      <c r="E311" s="2156"/>
      <c r="F311" s="2154" t="s">
        <v>252</v>
      </c>
      <c r="G311" s="2154"/>
      <c r="H311" s="2154"/>
      <c r="I311" s="2154"/>
      <c r="J311" s="2154"/>
      <c r="K311" s="2155"/>
      <c r="L311" s="2154"/>
      <c r="M311" s="2155"/>
      <c r="N311" s="2154"/>
      <c r="O311" s="2155"/>
      <c r="P311" s="2147"/>
      <c r="AA311" s="2150"/>
      <c r="AB311" s="2150"/>
      <c r="AC311" s="2162">
        <f t="shared" si="8"/>
        <v>0</v>
      </c>
      <c r="AD311" s="2177">
        <f t="shared" si="9"/>
        <v>0</v>
      </c>
    </row>
    <row r="312" spans="1:30" ht="15">
      <c r="A312" s="2156"/>
      <c r="B312" s="2156"/>
      <c r="C312" s="2156"/>
      <c r="D312" s="2156"/>
      <c r="E312" s="2156"/>
      <c r="F312" s="2156"/>
      <c r="G312" s="2158" t="s">
        <v>246</v>
      </c>
      <c r="H312" s="2158"/>
      <c r="I312" s="2158"/>
      <c r="J312" s="2158"/>
      <c r="K312" s="2159"/>
      <c r="L312" s="2158"/>
      <c r="M312" s="2159"/>
      <c r="N312" s="2160">
        <v>561</v>
      </c>
      <c r="O312" s="2161">
        <f>SUMIF('3BL ACTUAL'!B:B,N312,'3BL ACTUAL'!E:E)</f>
        <v>0</v>
      </c>
      <c r="P312" s="2147"/>
      <c r="AA312" s="2150"/>
      <c r="AB312" s="2150"/>
      <c r="AC312" s="2162">
        <f t="shared" si="8"/>
        <v>0</v>
      </c>
      <c r="AD312" s="2177">
        <f t="shared" si="9"/>
        <v>0</v>
      </c>
    </row>
    <row r="313" spans="1:30" ht="15">
      <c r="A313" s="2156"/>
      <c r="B313" s="2156"/>
      <c r="C313" s="2156"/>
      <c r="D313" s="2156"/>
      <c r="E313" s="2156"/>
      <c r="F313" s="2156"/>
      <c r="G313" s="2158" t="s">
        <v>3413</v>
      </c>
      <c r="H313" s="2158"/>
      <c r="I313" s="2158"/>
      <c r="J313" s="2158"/>
      <c r="K313" s="2159"/>
      <c r="L313" s="2158"/>
      <c r="M313" s="2159"/>
      <c r="N313" s="2160">
        <v>562</v>
      </c>
      <c r="O313" s="2161">
        <f>SUMIF('3BL ACTUAL'!B:B,N313,'3BL ACTUAL'!E:E)</f>
        <v>0</v>
      </c>
      <c r="P313" s="2147"/>
      <c r="AA313" s="2150"/>
      <c r="AB313" s="2150"/>
      <c r="AC313" s="2162">
        <f t="shared" si="8"/>
        <v>0</v>
      </c>
      <c r="AD313" s="2177">
        <f t="shared" si="9"/>
        <v>0</v>
      </c>
    </row>
    <row r="314" spans="1:30" ht="15">
      <c r="A314" s="2156"/>
      <c r="B314" s="2156"/>
      <c r="C314" s="2156"/>
      <c r="D314" s="2154" t="s">
        <v>3611</v>
      </c>
      <c r="E314" s="2154"/>
      <c r="F314" s="2154"/>
      <c r="G314" s="2154"/>
      <c r="H314" s="2154"/>
      <c r="I314" s="2154"/>
      <c r="J314" s="2154"/>
      <c r="K314" s="2155"/>
      <c r="L314" s="2154"/>
      <c r="M314" s="2155"/>
      <c r="N314" s="2154"/>
      <c r="O314" s="2155"/>
      <c r="P314" s="2147"/>
      <c r="AA314" s="2150"/>
      <c r="AB314" s="2150"/>
      <c r="AC314" s="2162">
        <f t="shared" si="8"/>
        <v>0</v>
      </c>
      <c r="AD314" s="2177">
        <f t="shared" si="9"/>
        <v>0</v>
      </c>
    </row>
    <row r="315" spans="1:30" ht="15">
      <c r="A315" s="2156"/>
      <c r="B315" s="2156"/>
      <c r="C315" s="2156"/>
      <c r="D315" s="2156"/>
      <c r="E315" s="2149" t="s">
        <v>127</v>
      </c>
      <c r="F315" s="2149"/>
      <c r="G315" s="2149"/>
      <c r="H315" s="2149"/>
      <c r="I315" s="2149"/>
      <c r="J315" s="2149"/>
      <c r="K315" s="2167"/>
      <c r="L315" s="2149"/>
      <c r="M315" s="2167"/>
      <c r="N315" s="2149"/>
      <c r="O315" s="2167"/>
      <c r="P315" s="2147"/>
      <c r="AA315" s="2150"/>
      <c r="AB315" s="2150"/>
      <c r="AC315" s="2162">
        <f t="shared" si="8"/>
        <v>0</v>
      </c>
      <c r="AD315" s="2177">
        <f t="shared" si="9"/>
        <v>0</v>
      </c>
    </row>
    <row r="316" spans="1:30" ht="15">
      <c r="A316" s="2156"/>
      <c r="B316" s="2156"/>
      <c r="C316" s="2156"/>
      <c r="D316" s="2156"/>
      <c r="E316" s="2156"/>
      <c r="F316" s="2158" t="s">
        <v>246</v>
      </c>
      <c r="G316" s="2158"/>
      <c r="H316" s="2158"/>
      <c r="I316" s="2158"/>
      <c r="J316" s="2158"/>
      <c r="K316" s="2159"/>
      <c r="L316" s="2158"/>
      <c r="M316" s="2159"/>
      <c r="N316" s="2160">
        <v>563</v>
      </c>
      <c r="O316" s="2161">
        <f>SUMIF('3BL ACTUAL'!B:B,N316,'3BL ACTUAL'!E:E)</f>
        <v>0</v>
      </c>
      <c r="P316" s="2147"/>
      <c r="AA316" s="2150"/>
      <c r="AB316" s="2150"/>
      <c r="AC316" s="2162">
        <f t="shared" si="8"/>
        <v>0</v>
      </c>
      <c r="AD316" s="2177">
        <f t="shared" si="9"/>
        <v>0</v>
      </c>
    </row>
    <row r="317" spans="1:30" ht="15">
      <c r="A317" s="2156"/>
      <c r="B317" s="2156"/>
      <c r="C317" s="2156"/>
      <c r="D317" s="2156"/>
      <c r="E317" s="2156"/>
      <c r="F317" s="2158" t="s">
        <v>3413</v>
      </c>
      <c r="G317" s="2158"/>
      <c r="H317" s="2158"/>
      <c r="I317" s="2158"/>
      <c r="J317" s="2158"/>
      <c r="K317" s="2159"/>
      <c r="L317" s="2158"/>
      <c r="M317" s="2159"/>
      <c r="N317" s="2160">
        <v>564</v>
      </c>
      <c r="O317" s="2161">
        <f>SUMIF('3BL ACTUAL'!B:B,N317,'3BL ACTUAL'!E:E)</f>
        <v>0</v>
      </c>
      <c r="P317" s="2147"/>
      <c r="AA317" s="2150"/>
      <c r="AB317" s="2150"/>
      <c r="AC317" s="2162">
        <f t="shared" si="8"/>
        <v>0</v>
      </c>
      <c r="AD317" s="2177">
        <f t="shared" si="9"/>
        <v>0</v>
      </c>
    </row>
    <row r="318" spans="1:30" ht="15">
      <c r="A318" s="2156"/>
      <c r="B318" s="2156"/>
      <c r="C318" s="2156"/>
      <c r="D318" s="2156"/>
      <c r="E318" s="2149" t="s">
        <v>128</v>
      </c>
      <c r="F318" s="2149"/>
      <c r="G318" s="2149"/>
      <c r="H318" s="2149"/>
      <c r="I318" s="2149"/>
      <c r="J318" s="2149"/>
      <c r="K318" s="2167"/>
      <c r="L318" s="2149"/>
      <c r="M318" s="2167"/>
      <c r="N318" s="2149"/>
      <c r="O318" s="2167"/>
      <c r="P318" s="2147"/>
      <c r="AA318" s="2150"/>
      <c r="AB318" s="2150"/>
      <c r="AC318" s="2162">
        <f t="shared" si="8"/>
        <v>0</v>
      </c>
      <c r="AD318" s="2177">
        <f t="shared" si="9"/>
        <v>0</v>
      </c>
    </row>
    <row r="319" spans="1:30" ht="15">
      <c r="A319" s="2156"/>
      <c r="B319" s="2156"/>
      <c r="C319" s="2156"/>
      <c r="D319" s="2156"/>
      <c r="E319" s="2156"/>
      <c r="F319" s="2158" t="s">
        <v>246</v>
      </c>
      <c r="G319" s="2158"/>
      <c r="H319" s="2158"/>
      <c r="I319" s="2158"/>
      <c r="J319" s="2158"/>
      <c r="K319" s="2159"/>
      <c r="L319" s="2158"/>
      <c r="M319" s="2159"/>
      <c r="N319" s="2160">
        <v>565</v>
      </c>
      <c r="O319" s="2161">
        <f>SUMIF('3BL ACTUAL'!B:B,N319,'3BL ACTUAL'!E:E)</f>
        <v>0</v>
      </c>
      <c r="P319" s="2147"/>
      <c r="AA319" s="2150"/>
      <c r="AB319" s="2150"/>
      <c r="AC319" s="2162">
        <f t="shared" si="8"/>
        <v>0</v>
      </c>
      <c r="AD319" s="2177">
        <f t="shared" si="9"/>
        <v>0</v>
      </c>
    </row>
    <row r="320" spans="1:30" ht="15">
      <c r="A320" s="2156"/>
      <c r="B320" s="2156"/>
      <c r="C320" s="2156"/>
      <c r="D320" s="2156"/>
      <c r="E320" s="2156"/>
      <c r="F320" s="2158" t="s">
        <v>3413</v>
      </c>
      <c r="G320" s="2158"/>
      <c r="H320" s="2158"/>
      <c r="I320" s="2158"/>
      <c r="J320" s="2158"/>
      <c r="K320" s="2159"/>
      <c r="L320" s="2158"/>
      <c r="M320" s="2159"/>
      <c r="N320" s="2160">
        <v>566</v>
      </c>
      <c r="O320" s="2161">
        <f>SUMIF('3BL ACTUAL'!B:B,N320,'3BL ACTUAL'!E:E)</f>
        <v>0</v>
      </c>
      <c r="P320" s="2147"/>
      <c r="AA320" s="2150"/>
      <c r="AB320" s="2150"/>
      <c r="AC320" s="2162">
        <f t="shared" si="8"/>
        <v>0</v>
      </c>
      <c r="AD320" s="2177">
        <f t="shared" si="9"/>
        <v>0</v>
      </c>
    </row>
    <row r="321" spans="1:30" ht="15">
      <c r="A321" s="2156"/>
      <c r="B321" s="2156"/>
      <c r="C321" s="2156"/>
      <c r="D321" s="2158" t="s">
        <v>3612</v>
      </c>
      <c r="E321" s="2158"/>
      <c r="F321" s="2158"/>
      <c r="G321" s="2158"/>
      <c r="H321" s="2158"/>
      <c r="I321" s="2158"/>
      <c r="J321" s="2158"/>
      <c r="K321" s="2159"/>
      <c r="L321" s="2158"/>
      <c r="M321" s="2159"/>
      <c r="N321" s="2160">
        <v>567</v>
      </c>
      <c r="O321" s="2161">
        <f>SUMIF('3BL ACTUAL'!B:B,N321,'3BL ACTUAL'!E:E)</f>
        <v>0</v>
      </c>
      <c r="P321" s="2147"/>
      <c r="AA321" s="2150"/>
      <c r="AB321" s="2150"/>
      <c r="AC321" s="2162">
        <f t="shared" si="8"/>
        <v>0</v>
      </c>
      <c r="AD321" s="2177">
        <f t="shared" si="9"/>
        <v>0</v>
      </c>
    </row>
    <row r="322" spans="1:30" ht="15">
      <c r="A322" s="2156"/>
      <c r="B322" s="2156"/>
      <c r="C322" s="2156"/>
      <c r="D322" s="2158" t="s">
        <v>3613</v>
      </c>
      <c r="E322" s="2158"/>
      <c r="F322" s="2158"/>
      <c r="G322" s="2158"/>
      <c r="H322" s="2158"/>
      <c r="I322" s="2158"/>
      <c r="J322" s="2158"/>
      <c r="K322" s="2159"/>
      <c r="L322" s="2158"/>
      <c r="M322" s="2159"/>
      <c r="N322" s="2160">
        <v>568</v>
      </c>
      <c r="O322" s="2161">
        <f>SUMIF('3BL ACTUAL'!B:B,N322,'3BL ACTUAL'!E:E)</f>
        <v>0</v>
      </c>
      <c r="P322" s="2147"/>
      <c r="AA322" s="2150"/>
      <c r="AB322" s="2150"/>
      <c r="AC322" s="2162">
        <f t="shared" si="8"/>
        <v>0</v>
      </c>
      <c r="AD322" s="2177">
        <f t="shared" si="9"/>
        <v>0</v>
      </c>
    </row>
    <row r="323" spans="1:30" ht="15">
      <c r="A323" s="2156"/>
      <c r="B323" s="2156"/>
      <c r="C323" s="2156"/>
      <c r="D323" s="2154" t="s">
        <v>197</v>
      </c>
      <c r="E323" s="2154"/>
      <c r="F323" s="2154"/>
      <c r="G323" s="2154"/>
      <c r="H323" s="2154"/>
      <c r="I323" s="2154"/>
      <c r="J323" s="2154"/>
      <c r="K323" s="2155"/>
      <c r="L323" s="2154"/>
      <c r="M323" s="2155"/>
      <c r="N323" s="2154"/>
      <c r="O323" s="2155"/>
      <c r="P323" s="2147"/>
      <c r="AA323" s="2150"/>
      <c r="AB323" s="2150"/>
      <c r="AC323" s="2162">
        <f t="shared" si="8"/>
        <v>0</v>
      </c>
      <c r="AD323" s="2177">
        <f t="shared" si="9"/>
        <v>0</v>
      </c>
    </row>
    <row r="324" spans="1:30" ht="15">
      <c r="A324" s="2156"/>
      <c r="B324" s="2156"/>
      <c r="C324" s="2156"/>
      <c r="D324" s="2156"/>
      <c r="E324" s="2158" t="s">
        <v>261</v>
      </c>
      <c r="F324" s="2158"/>
      <c r="G324" s="2158"/>
      <c r="H324" s="2158"/>
      <c r="I324" s="2158"/>
      <c r="J324" s="2158"/>
      <c r="K324" s="2159"/>
      <c r="L324" s="2158"/>
      <c r="M324" s="2159"/>
      <c r="N324" s="2160">
        <v>569</v>
      </c>
      <c r="O324" s="2161">
        <f>SUMIF('3BL ACTUAL'!B:B,N324,'3BL ACTUAL'!E:E)</f>
        <v>0</v>
      </c>
      <c r="P324" s="2147"/>
      <c r="AA324" s="2150"/>
      <c r="AB324" s="2150"/>
      <c r="AC324" s="2162">
        <f t="shared" si="8"/>
        <v>0</v>
      </c>
      <c r="AD324" s="2177">
        <f t="shared" si="9"/>
        <v>0</v>
      </c>
    </row>
    <row r="325" spans="1:30" ht="15">
      <c r="A325" s="2156"/>
      <c r="B325" s="2156"/>
      <c r="C325" s="2156"/>
      <c r="D325" s="2156"/>
      <c r="E325" s="2158" t="s">
        <v>263</v>
      </c>
      <c r="F325" s="2158"/>
      <c r="G325" s="2158"/>
      <c r="H325" s="2158"/>
      <c r="I325" s="2158"/>
      <c r="J325" s="2158"/>
      <c r="K325" s="2159"/>
      <c r="L325" s="2158"/>
      <c r="M325" s="2159"/>
      <c r="N325" s="2160">
        <v>570</v>
      </c>
      <c r="O325" s="2161">
        <f>SUMIF('3BL ACTUAL'!B:B,N325,'3BL ACTUAL'!E:E)</f>
        <v>0</v>
      </c>
      <c r="P325" s="2147"/>
      <c r="AA325" s="2150"/>
      <c r="AB325" s="2150"/>
      <c r="AC325" s="2162">
        <f t="shared" si="8"/>
        <v>0</v>
      </c>
      <c r="AD325" s="2177">
        <f t="shared" si="9"/>
        <v>0</v>
      </c>
    </row>
    <row r="326" spans="1:30" ht="15">
      <c r="A326" s="2156"/>
      <c r="B326" s="2156"/>
      <c r="C326" s="2156"/>
      <c r="D326" s="2158" t="s">
        <v>3614</v>
      </c>
      <c r="E326" s="2158"/>
      <c r="F326" s="2158"/>
      <c r="G326" s="2158"/>
      <c r="H326" s="2158"/>
      <c r="I326" s="2158"/>
      <c r="J326" s="2158"/>
      <c r="K326" s="2159"/>
      <c r="L326" s="2158"/>
      <c r="M326" s="2159"/>
      <c r="N326" s="2160">
        <v>571</v>
      </c>
      <c r="O326" s="2161">
        <f>SUMIF('3BL ACTUAL'!B:B,N326,'3BL ACTUAL'!E:E)</f>
        <v>0</v>
      </c>
      <c r="P326" s="2147"/>
      <c r="AA326" s="2150"/>
      <c r="AB326" s="2150"/>
      <c r="AC326" s="2162">
        <f t="shared" ref="AC326:AC389" si="10">+O326-AA326-AB326</f>
        <v>0</v>
      </c>
      <c r="AD326" s="2177">
        <f t="shared" si="9"/>
        <v>0</v>
      </c>
    </row>
    <row r="327" spans="1:30" ht="15">
      <c r="A327" s="2156"/>
      <c r="B327" s="2156"/>
      <c r="C327" s="2156"/>
      <c r="D327" s="2158" t="s">
        <v>3615</v>
      </c>
      <c r="E327" s="2158"/>
      <c r="F327" s="2158"/>
      <c r="G327" s="2158"/>
      <c r="H327" s="2158"/>
      <c r="I327" s="2158"/>
      <c r="J327" s="2158"/>
      <c r="K327" s="2159"/>
      <c r="L327" s="2158"/>
      <c r="M327" s="2159"/>
      <c r="N327" s="2160">
        <v>572</v>
      </c>
      <c r="O327" s="2161">
        <f>SUMIF('3BL ACTUAL'!B:B,N327,'3BL ACTUAL'!E:E)</f>
        <v>0</v>
      </c>
      <c r="P327" s="2147"/>
      <c r="AA327" s="2150"/>
      <c r="AB327" s="2150"/>
      <c r="AC327" s="2162">
        <f t="shared" si="10"/>
        <v>0</v>
      </c>
      <c r="AD327" s="2177">
        <f t="shared" ref="AD327:AD390" si="11">+O327+AA327+AB327</f>
        <v>0</v>
      </c>
    </row>
    <row r="328" spans="1:30" ht="15">
      <c r="A328" s="2156"/>
      <c r="B328" s="2156"/>
      <c r="C328" s="2156"/>
      <c r="D328" s="2154" t="s">
        <v>200</v>
      </c>
      <c r="E328" s="2154"/>
      <c r="F328" s="2154"/>
      <c r="G328" s="2154"/>
      <c r="H328" s="2154"/>
      <c r="I328" s="2154"/>
      <c r="J328" s="2154"/>
      <c r="K328" s="2155"/>
      <c r="L328" s="2154"/>
      <c r="M328" s="2155"/>
      <c r="N328" s="2154"/>
      <c r="O328" s="2155"/>
      <c r="P328" s="2147"/>
      <c r="AA328" s="2150"/>
      <c r="AB328" s="2150"/>
      <c r="AC328" s="2162">
        <f t="shared" si="10"/>
        <v>0</v>
      </c>
      <c r="AD328" s="2177">
        <f t="shared" si="11"/>
        <v>0</v>
      </c>
    </row>
    <row r="329" spans="1:30" ht="15">
      <c r="A329" s="2156"/>
      <c r="B329" s="2156"/>
      <c r="C329" s="2156"/>
      <c r="D329" s="2156"/>
      <c r="E329" s="2158" t="s">
        <v>259</v>
      </c>
      <c r="F329" s="2158"/>
      <c r="G329" s="2158"/>
      <c r="H329" s="2158"/>
      <c r="I329" s="2158"/>
      <c r="J329" s="2158"/>
      <c r="K329" s="2159"/>
      <c r="L329" s="2158"/>
      <c r="M329" s="2159"/>
      <c r="N329" s="2160">
        <v>573</v>
      </c>
      <c r="O329" s="2161">
        <f>SUMIF('3BL ACTUAL'!B:B,N329,'3BL ACTUAL'!E:E)</f>
        <v>0</v>
      </c>
      <c r="P329" s="2147"/>
      <c r="AA329" s="2150"/>
      <c r="AB329" s="2150"/>
      <c r="AC329" s="2162">
        <f t="shared" si="10"/>
        <v>0</v>
      </c>
      <c r="AD329" s="2177">
        <f t="shared" si="11"/>
        <v>0</v>
      </c>
    </row>
    <row r="330" spans="1:30" ht="15">
      <c r="A330" s="2156"/>
      <c r="B330" s="2156"/>
      <c r="C330" s="2156"/>
      <c r="D330" s="2156"/>
      <c r="E330" s="2158" t="s">
        <v>397</v>
      </c>
      <c r="F330" s="2158"/>
      <c r="G330" s="2158"/>
      <c r="H330" s="2158"/>
      <c r="I330" s="2158"/>
      <c r="J330" s="2158"/>
      <c r="K330" s="2159"/>
      <c r="L330" s="2158"/>
      <c r="M330" s="2159"/>
      <c r="N330" s="2160">
        <v>574</v>
      </c>
      <c r="O330" s="2161">
        <f>SUMIF('3BL ACTUAL'!B:B,N330,'3BL ACTUAL'!E:E)</f>
        <v>0</v>
      </c>
      <c r="P330" s="2147"/>
      <c r="AA330" s="2150"/>
      <c r="AB330" s="2150"/>
      <c r="AC330" s="2162">
        <f t="shared" si="10"/>
        <v>0</v>
      </c>
      <c r="AD330" s="2177">
        <f t="shared" si="11"/>
        <v>0</v>
      </c>
    </row>
    <row r="331" spans="1:30" ht="15">
      <c r="A331" s="2156"/>
      <c r="B331" s="2156"/>
      <c r="C331" s="2156"/>
      <c r="D331" s="2156"/>
      <c r="E331" s="2158" t="s">
        <v>3616</v>
      </c>
      <c r="F331" s="2158"/>
      <c r="G331" s="2158"/>
      <c r="H331" s="2158"/>
      <c r="I331" s="2158"/>
      <c r="J331" s="2158"/>
      <c r="K331" s="2159"/>
      <c r="L331" s="2158"/>
      <c r="M331" s="2159"/>
      <c r="N331" s="2160">
        <v>575</v>
      </c>
      <c r="O331" s="2161">
        <f>SUMIF('3BL ACTUAL'!B:B,N331,'3BL ACTUAL'!E:E)</f>
        <v>0</v>
      </c>
      <c r="P331" s="2147"/>
      <c r="AA331" s="2150"/>
      <c r="AB331" s="2150"/>
      <c r="AC331" s="2162">
        <f t="shared" si="10"/>
        <v>0</v>
      </c>
      <c r="AD331" s="2177">
        <f t="shared" si="11"/>
        <v>0</v>
      </c>
    </row>
    <row r="332" spans="1:30" ht="15">
      <c r="A332" s="2156"/>
      <c r="B332" s="2156"/>
      <c r="C332" s="2156"/>
      <c r="D332" s="2182" t="s">
        <v>201</v>
      </c>
      <c r="E332" s="2183"/>
      <c r="F332" s="2183"/>
      <c r="G332" s="2183"/>
      <c r="H332" s="2183"/>
      <c r="I332" s="2183"/>
      <c r="J332" s="2183"/>
      <c r="K332" s="2184"/>
      <c r="L332" s="2183"/>
      <c r="M332" s="2184"/>
      <c r="N332" s="2183"/>
      <c r="O332" s="2185"/>
      <c r="P332" s="2147"/>
      <c r="AA332" s="2150"/>
      <c r="AB332" s="2150"/>
      <c r="AC332" s="2162">
        <f t="shared" si="10"/>
        <v>0</v>
      </c>
      <c r="AD332" s="2177">
        <f t="shared" si="11"/>
        <v>0</v>
      </c>
    </row>
    <row r="333" spans="1:30" ht="15">
      <c r="A333" s="2156"/>
      <c r="B333" s="2156"/>
      <c r="C333" s="2156"/>
      <c r="D333" s="2156"/>
      <c r="E333" s="2158" t="s">
        <v>380</v>
      </c>
      <c r="F333" s="2158"/>
      <c r="G333" s="2158"/>
      <c r="H333" s="2158"/>
      <c r="I333" s="2158"/>
      <c r="J333" s="2158"/>
      <c r="K333" s="2159"/>
      <c r="L333" s="2158"/>
      <c r="M333" s="2159"/>
      <c r="N333" s="2160">
        <v>576</v>
      </c>
      <c r="O333" s="2161">
        <f>SUMIF('3BL ACTUAL'!B:B,N333,'3BL ACTUAL'!E:E)</f>
        <v>0</v>
      </c>
      <c r="P333" s="2147"/>
      <c r="AA333" s="2150"/>
      <c r="AB333" s="2150"/>
      <c r="AC333" s="2162">
        <f t="shared" si="10"/>
        <v>0</v>
      </c>
      <c r="AD333" s="2177">
        <f t="shared" si="11"/>
        <v>0</v>
      </c>
    </row>
    <row r="334" spans="1:30" ht="15">
      <c r="A334" s="2156"/>
      <c r="B334" s="2156"/>
      <c r="C334" s="2156"/>
      <c r="D334" s="2156"/>
      <c r="E334" s="2158" t="s">
        <v>381</v>
      </c>
      <c r="F334" s="2158"/>
      <c r="G334" s="2158"/>
      <c r="H334" s="2158"/>
      <c r="I334" s="2158"/>
      <c r="J334" s="2158"/>
      <c r="K334" s="2159"/>
      <c r="L334" s="2158"/>
      <c r="M334" s="2159"/>
      <c r="N334" s="2160">
        <v>577</v>
      </c>
      <c r="O334" s="2161">
        <f>SUMIF('3BL ACTUAL'!B:B,N334,'3BL ACTUAL'!E:E)</f>
        <v>0</v>
      </c>
      <c r="P334" s="2147"/>
      <c r="AA334" s="2150"/>
      <c r="AB334" s="2150"/>
      <c r="AC334" s="2162">
        <f t="shared" si="10"/>
        <v>0</v>
      </c>
      <c r="AD334" s="2177">
        <f t="shared" si="11"/>
        <v>0</v>
      </c>
    </row>
    <row r="335" spans="1:30" ht="15">
      <c r="A335" s="2156"/>
      <c r="B335" s="2156"/>
      <c r="C335" s="2156"/>
      <c r="D335" s="2156"/>
      <c r="E335" s="2158" t="s">
        <v>382</v>
      </c>
      <c r="F335" s="2158"/>
      <c r="G335" s="2158"/>
      <c r="H335" s="2158"/>
      <c r="I335" s="2158"/>
      <c r="J335" s="2158"/>
      <c r="K335" s="2159"/>
      <c r="L335" s="2158"/>
      <c r="M335" s="2159"/>
      <c r="N335" s="2160">
        <v>578</v>
      </c>
      <c r="O335" s="2161">
        <f>SUMIF('3BL ACTUAL'!B:B,N335,'3BL ACTUAL'!E:E)</f>
        <v>0</v>
      </c>
      <c r="P335" s="2147"/>
      <c r="AA335" s="2150"/>
      <c r="AB335" s="2150"/>
      <c r="AC335" s="2162">
        <f t="shared" si="10"/>
        <v>0</v>
      </c>
      <c r="AD335" s="2177">
        <f t="shared" si="11"/>
        <v>0</v>
      </c>
    </row>
    <row r="336" spans="1:30" ht="15">
      <c r="A336" s="2156"/>
      <c r="B336" s="2156"/>
      <c r="C336" s="2156"/>
      <c r="D336" s="2156"/>
      <c r="E336" s="2158" t="s">
        <v>383</v>
      </c>
      <c r="F336" s="2158"/>
      <c r="G336" s="2158"/>
      <c r="H336" s="2158"/>
      <c r="I336" s="2158"/>
      <c r="J336" s="2158"/>
      <c r="K336" s="2159"/>
      <c r="L336" s="2158"/>
      <c r="M336" s="2159"/>
      <c r="N336" s="2160">
        <v>579</v>
      </c>
      <c r="O336" s="2161">
        <f>SUMIF('3BL ACTUAL'!B:B,N336,'3BL ACTUAL'!E:E)</f>
        <v>0</v>
      </c>
      <c r="P336" s="2147"/>
      <c r="AA336" s="2150"/>
      <c r="AB336" s="2150"/>
      <c r="AC336" s="2162">
        <f t="shared" si="10"/>
        <v>0</v>
      </c>
      <c r="AD336" s="2177">
        <f t="shared" si="11"/>
        <v>0</v>
      </c>
    </row>
    <row r="337" spans="1:30" ht="15">
      <c r="A337" s="2156"/>
      <c r="B337" s="2156"/>
      <c r="C337" s="2156"/>
      <c r="D337" s="2156"/>
      <c r="E337" s="2158" t="s">
        <v>384</v>
      </c>
      <c r="F337" s="2158"/>
      <c r="G337" s="2158"/>
      <c r="H337" s="2158"/>
      <c r="I337" s="2158"/>
      <c r="J337" s="2158"/>
      <c r="K337" s="2159"/>
      <c r="L337" s="2158"/>
      <c r="M337" s="2159"/>
      <c r="N337" s="2160">
        <v>580</v>
      </c>
      <c r="O337" s="2161">
        <f>SUMIF('3BL ACTUAL'!B:B,N337,'3BL ACTUAL'!E:E)</f>
        <v>0</v>
      </c>
      <c r="P337" s="2147"/>
      <c r="AA337" s="2150"/>
      <c r="AB337" s="2150"/>
      <c r="AC337" s="2162">
        <f t="shared" si="10"/>
        <v>0</v>
      </c>
      <c r="AD337" s="2177">
        <f t="shared" si="11"/>
        <v>0</v>
      </c>
    </row>
    <row r="338" spans="1:30" ht="15">
      <c r="A338" s="2156"/>
      <c r="B338" s="2156"/>
      <c r="C338" s="2156"/>
      <c r="D338" s="2156"/>
      <c r="E338" s="2158" t="s">
        <v>385</v>
      </c>
      <c r="F338" s="2158"/>
      <c r="G338" s="2158"/>
      <c r="H338" s="2158"/>
      <c r="I338" s="2158"/>
      <c r="J338" s="2158"/>
      <c r="K338" s="2159"/>
      <c r="L338" s="2158"/>
      <c r="M338" s="2159"/>
      <c r="N338" s="2160">
        <v>581</v>
      </c>
      <c r="O338" s="2161">
        <f>SUMIF('3BL ACTUAL'!B:B,N338,'3BL ACTUAL'!E:E)</f>
        <v>0</v>
      </c>
      <c r="P338" s="2147"/>
      <c r="AA338" s="2150"/>
      <c r="AB338" s="2150"/>
      <c r="AC338" s="2162">
        <f t="shared" si="10"/>
        <v>0</v>
      </c>
      <c r="AD338" s="2177">
        <f t="shared" si="11"/>
        <v>0</v>
      </c>
    </row>
    <row r="339" spans="1:30" ht="15">
      <c r="A339" s="2156"/>
      <c r="B339" s="2156"/>
      <c r="C339" s="2156"/>
      <c r="D339" s="2156"/>
      <c r="E339" s="2158" t="s">
        <v>386</v>
      </c>
      <c r="F339" s="2158"/>
      <c r="G339" s="2158"/>
      <c r="H339" s="2158"/>
      <c r="I339" s="2158"/>
      <c r="J339" s="2158"/>
      <c r="K339" s="2159"/>
      <c r="L339" s="2158"/>
      <c r="M339" s="2159"/>
      <c r="N339" s="2160">
        <v>582</v>
      </c>
      <c r="O339" s="2161">
        <f>SUMIF('3BL ACTUAL'!B:B,N339,'3BL ACTUAL'!E:E)</f>
        <v>0</v>
      </c>
      <c r="P339" s="2147"/>
      <c r="AA339" s="2150"/>
      <c r="AB339" s="2150"/>
      <c r="AC339" s="2162">
        <f t="shared" si="10"/>
        <v>0</v>
      </c>
      <c r="AD339" s="2177">
        <f t="shared" si="11"/>
        <v>0</v>
      </c>
    </row>
    <row r="340" spans="1:30" ht="15">
      <c r="A340" s="2156"/>
      <c r="B340" s="2156"/>
      <c r="C340" s="2156"/>
      <c r="D340" s="2156"/>
      <c r="E340" s="2158" t="s">
        <v>387</v>
      </c>
      <c r="F340" s="2158"/>
      <c r="G340" s="2158"/>
      <c r="H340" s="2158"/>
      <c r="I340" s="2158"/>
      <c r="J340" s="2158"/>
      <c r="K340" s="2159"/>
      <c r="L340" s="2158"/>
      <c r="M340" s="2159"/>
      <c r="N340" s="2160">
        <v>583</v>
      </c>
      <c r="O340" s="2161">
        <f>SUMIF('3BL ACTUAL'!B:B,N340,'3BL ACTUAL'!E:E)</f>
        <v>0</v>
      </c>
      <c r="P340" s="2147"/>
      <c r="AA340" s="2150"/>
      <c r="AB340" s="2150"/>
      <c r="AC340" s="2162">
        <f t="shared" si="10"/>
        <v>0</v>
      </c>
      <c r="AD340" s="2177">
        <f t="shared" si="11"/>
        <v>0</v>
      </c>
    </row>
    <row r="341" spans="1:30" ht="15">
      <c r="A341" s="2156"/>
      <c r="B341" s="2156"/>
      <c r="C341" s="2156"/>
      <c r="D341" s="2154" t="s">
        <v>192</v>
      </c>
      <c r="E341" s="2154"/>
      <c r="F341" s="2154"/>
      <c r="G341" s="2154"/>
      <c r="H341" s="2154"/>
      <c r="I341" s="2154"/>
      <c r="J341" s="2154"/>
      <c r="K341" s="2155"/>
      <c r="L341" s="2154"/>
      <c r="M341" s="2155"/>
      <c r="N341" s="2154"/>
      <c r="O341" s="2155"/>
      <c r="P341" s="2147"/>
      <c r="AA341" s="2150"/>
      <c r="AB341" s="2150"/>
      <c r="AC341" s="2162">
        <f t="shared" si="10"/>
        <v>0</v>
      </c>
      <c r="AD341" s="2177">
        <f t="shared" si="11"/>
        <v>0</v>
      </c>
    </row>
    <row r="342" spans="1:30" ht="15">
      <c r="A342" s="2156"/>
      <c r="B342" s="2156"/>
      <c r="C342" s="2156"/>
      <c r="D342" s="2156"/>
      <c r="E342" s="2158" t="s">
        <v>388</v>
      </c>
      <c r="F342" s="2158"/>
      <c r="G342" s="2158"/>
      <c r="H342" s="2158"/>
      <c r="I342" s="2158"/>
      <c r="J342" s="2158"/>
      <c r="K342" s="2159"/>
      <c r="L342" s="2158"/>
      <c r="M342" s="2159"/>
      <c r="N342" s="2160">
        <v>584</v>
      </c>
      <c r="O342" s="2161">
        <f>SUMIF('3BL ACTUAL'!B:B,N342,'3BL ACTUAL'!E:E)</f>
        <v>0</v>
      </c>
      <c r="P342" s="2147"/>
      <c r="AA342" s="2150"/>
      <c r="AB342" s="2150"/>
      <c r="AC342" s="2162">
        <f t="shared" si="10"/>
        <v>0</v>
      </c>
      <c r="AD342" s="2177">
        <f t="shared" si="11"/>
        <v>0</v>
      </c>
    </row>
    <row r="343" spans="1:30" ht="15">
      <c r="A343" s="2156"/>
      <c r="B343" s="2156"/>
      <c r="C343" s="2156"/>
      <c r="D343" s="2156"/>
      <c r="E343" s="2158" t="s">
        <v>389</v>
      </c>
      <c r="F343" s="2158"/>
      <c r="G343" s="2158"/>
      <c r="H343" s="2158"/>
      <c r="I343" s="2158"/>
      <c r="J343" s="2158"/>
      <c r="K343" s="2159"/>
      <c r="L343" s="2158"/>
      <c r="M343" s="2159"/>
      <c r="N343" s="2160">
        <v>585</v>
      </c>
      <c r="O343" s="2161">
        <f>SUMIF('3BL ACTUAL'!B:B,N343,'3BL ACTUAL'!E:E)</f>
        <v>0</v>
      </c>
      <c r="P343" s="2147"/>
      <c r="AA343" s="2150"/>
      <c r="AB343" s="2150"/>
      <c r="AC343" s="2162">
        <f t="shared" si="10"/>
        <v>0</v>
      </c>
      <c r="AD343" s="2177">
        <f t="shared" si="11"/>
        <v>0</v>
      </c>
    </row>
    <row r="344" spans="1:30" ht="15">
      <c r="A344" s="2156"/>
      <c r="B344" s="2156"/>
      <c r="C344" s="2156"/>
      <c r="D344" s="2156"/>
      <c r="E344" s="2158" t="s">
        <v>238</v>
      </c>
      <c r="F344" s="2158"/>
      <c r="G344" s="2158"/>
      <c r="H344" s="2158"/>
      <c r="I344" s="2158"/>
      <c r="J344" s="2158"/>
      <c r="K344" s="2159"/>
      <c r="L344" s="2158"/>
      <c r="M344" s="2159"/>
      <c r="N344" s="2160">
        <v>586</v>
      </c>
      <c r="O344" s="2161">
        <f>SUMIF('3BL ACTUAL'!B:B,N344,'3BL ACTUAL'!E:E)</f>
        <v>0</v>
      </c>
      <c r="P344" s="2147"/>
      <c r="AA344" s="2150"/>
      <c r="AB344" s="2150"/>
      <c r="AC344" s="2162">
        <f t="shared" si="10"/>
        <v>0</v>
      </c>
      <c r="AD344" s="2177">
        <f t="shared" si="11"/>
        <v>0</v>
      </c>
    </row>
    <row r="345" spans="1:30" ht="15">
      <c r="A345" s="2156"/>
      <c r="B345" s="2156"/>
      <c r="C345" s="2156"/>
      <c r="D345" s="2154" t="s">
        <v>3617</v>
      </c>
      <c r="E345" s="2154"/>
      <c r="F345" s="2154"/>
      <c r="G345" s="2154"/>
      <c r="H345" s="2154"/>
      <c r="I345" s="2154"/>
      <c r="J345" s="2154"/>
      <c r="K345" s="2155"/>
      <c r="L345" s="2154"/>
      <c r="M345" s="2155"/>
      <c r="N345" s="2154"/>
      <c r="O345" s="2155"/>
      <c r="P345" s="2147"/>
      <c r="AA345" s="2150"/>
      <c r="AB345" s="2150"/>
      <c r="AC345" s="2162">
        <f t="shared" si="10"/>
        <v>0</v>
      </c>
      <c r="AD345" s="2177">
        <f t="shared" si="11"/>
        <v>0</v>
      </c>
    </row>
    <row r="346" spans="1:30" ht="15">
      <c r="A346" s="2156"/>
      <c r="B346" s="2156"/>
      <c r="C346" s="2156"/>
      <c r="D346" s="2156"/>
      <c r="E346" s="2158" t="s">
        <v>3609</v>
      </c>
      <c r="F346" s="2158"/>
      <c r="G346" s="2158"/>
      <c r="H346" s="2158"/>
      <c r="I346" s="2158"/>
      <c r="J346" s="2158"/>
      <c r="K346" s="2159"/>
      <c r="L346" s="2158"/>
      <c r="M346" s="2159"/>
      <c r="N346" s="2160">
        <v>587</v>
      </c>
      <c r="O346" s="2161">
        <f>SUMIF('3BL ACTUAL'!B:B,N346,'3BL ACTUAL'!E:E)</f>
        <v>0</v>
      </c>
      <c r="P346" s="2147"/>
      <c r="AA346" s="2150"/>
      <c r="AB346" s="2150"/>
      <c r="AC346" s="2162">
        <f t="shared" si="10"/>
        <v>0</v>
      </c>
      <c r="AD346" s="2177">
        <f t="shared" si="11"/>
        <v>0</v>
      </c>
    </row>
    <row r="347" spans="1:30" ht="15">
      <c r="A347" s="2156"/>
      <c r="B347" s="2156"/>
      <c r="C347" s="2156"/>
      <c r="D347" s="2156"/>
      <c r="E347" s="2158" t="s">
        <v>238</v>
      </c>
      <c r="F347" s="2158"/>
      <c r="G347" s="2158"/>
      <c r="H347" s="2158"/>
      <c r="I347" s="2158"/>
      <c r="J347" s="2158"/>
      <c r="K347" s="2159"/>
      <c r="L347" s="2158"/>
      <c r="M347" s="2159"/>
      <c r="N347" s="2160">
        <v>588</v>
      </c>
      <c r="O347" s="2161">
        <f>SUMIF('3BL ACTUAL'!B:B,N347,'3BL ACTUAL'!E:E)</f>
        <v>0</v>
      </c>
      <c r="P347" s="2147"/>
      <c r="AA347" s="2150"/>
      <c r="AB347" s="2150"/>
      <c r="AC347" s="2162">
        <f t="shared" si="10"/>
        <v>0</v>
      </c>
      <c r="AD347" s="2177">
        <f t="shared" si="11"/>
        <v>0</v>
      </c>
    </row>
    <row r="348" spans="1:30" ht="15">
      <c r="A348" s="2156"/>
      <c r="B348" s="2156"/>
      <c r="C348" s="2163" t="s">
        <v>919</v>
      </c>
      <c r="D348" s="2163"/>
      <c r="E348" s="2163"/>
      <c r="F348" s="2163"/>
      <c r="G348" s="2163"/>
      <c r="H348" s="2163"/>
      <c r="I348" s="2163"/>
      <c r="J348" s="2163"/>
      <c r="K348" s="2164"/>
      <c r="L348" s="2163"/>
      <c r="M348" s="2164"/>
      <c r="N348" s="2165" t="s">
        <v>3779</v>
      </c>
      <c r="O348" s="2166">
        <f>SUM(O299:O346)</f>
        <v>0</v>
      </c>
      <c r="P348" s="2147"/>
      <c r="AA348" s="2150"/>
      <c r="AB348" s="2150">
        <v>1129259.25</v>
      </c>
      <c r="AC348" s="2162">
        <f t="shared" si="10"/>
        <v>-1129259.25</v>
      </c>
      <c r="AD348" s="2177">
        <f t="shared" si="11"/>
        <v>1129259.25</v>
      </c>
    </row>
    <row r="349" spans="1:30" ht="15">
      <c r="A349" s="2156"/>
      <c r="B349" s="2156"/>
      <c r="C349" s="2158" t="s">
        <v>3618</v>
      </c>
      <c r="D349" s="2158"/>
      <c r="E349" s="2158"/>
      <c r="F349" s="2158"/>
      <c r="G349" s="2158"/>
      <c r="H349" s="2158"/>
      <c r="I349" s="2158"/>
      <c r="J349" s="2158"/>
      <c r="K349" s="2159"/>
      <c r="L349" s="2158"/>
      <c r="M349" s="2159"/>
      <c r="N349" s="2160">
        <v>591</v>
      </c>
      <c r="O349" s="2161">
        <f>SUMIF('3BL ACTUAL'!B:B,N349,'3BL ACTUAL'!E:E)</f>
        <v>0</v>
      </c>
      <c r="P349" s="2147"/>
      <c r="AA349" s="2150"/>
      <c r="AB349" s="2150"/>
      <c r="AC349" s="2162">
        <f t="shared" si="10"/>
        <v>0</v>
      </c>
      <c r="AD349" s="2177">
        <f t="shared" si="11"/>
        <v>0</v>
      </c>
    </row>
    <row r="350" spans="1:30" ht="15">
      <c r="A350" s="2156"/>
      <c r="B350" s="2156"/>
      <c r="C350" s="2158" t="s">
        <v>3619</v>
      </c>
      <c r="D350" s="2158"/>
      <c r="E350" s="2158"/>
      <c r="F350" s="2158"/>
      <c r="G350" s="2158"/>
      <c r="H350" s="2158"/>
      <c r="I350" s="2158"/>
      <c r="J350" s="2158"/>
      <c r="K350" s="2159"/>
      <c r="L350" s="2158"/>
      <c r="M350" s="2159"/>
      <c r="N350" s="2160">
        <v>592</v>
      </c>
      <c r="O350" s="2161">
        <f>SUMIF('3BL ACTUAL'!B:B,N350,'3BL ACTUAL'!E:E)</f>
        <v>0</v>
      </c>
      <c r="P350" s="2147"/>
      <c r="Q350" s="2148" t="s">
        <v>4733</v>
      </c>
      <c r="R350" s="866" t="s">
        <v>4734</v>
      </c>
      <c r="AA350" s="2150"/>
      <c r="AB350" s="2150"/>
      <c r="AC350" s="2162">
        <f t="shared" si="10"/>
        <v>0</v>
      </c>
      <c r="AD350" s="2177">
        <f t="shared" si="11"/>
        <v>0</v>
      </c>
    </row>
    <row r="351" spans="1:30" ht="15">
      <c r="A351" s="2156"/>
      <c r="B351" s="2163" t="s">
        <v>920</v>
      </c>
      <c r="C351" s="2163"/>
      <c r="D351" s="2163"/>
      <c r="E351" s="2163"/>
      <c r="F351" s="2163"/>
      <c r="G351" s="2163"/>
      <c r="H351" s="2163"/>
      <c r="I351" s="2163"/>
      <c r="J351" s="2163"/>
      <c r="K351" s="2164"/>
      <c r="L351" s="2163"/>
      <c r="M351" s="2164"/>
      <c r="N351" s="2165" t="s">
        <v>3780</v>
      </c>
      <c r="O351" s="2166">
        <f>SUM(O294:O350)-O348</f>
        <v>0</v>
      </c>
      <c r="P351" s="2179">
        <f>+'6 INFORME BALANCES'!H85</f>
        <v>0</v>
      </c>
      <c r="Q351" s="2180">
        <f>+O351-P351</f>
        <v>0</v>
      </c>
      <c r="R351" s="2177"/>
      <c r="AA351" s="2150"/>
      <c r="AB351" s="2150">
        <v>1511788.72</v>
      </c>
      <c r="AC351" s="2162">
        <f t="shared" si="10"/>
        <v>-1511788.72</v>
      </c>
      <c r="AD351" s="2177">
        <f t="shared" si="11"/>
        <v>1511788.72</v>
      </c>
    </row>
    <row r="352" spans="1:30" ht="15">
      <c r="A352" s="2156"/>
      <c r="B352" s="2149" t="s">
        <v>26</v>
      </c>
      <c r="C352" s="2149"/>
      <c r="D352" s="2149"/>
      <c r="E352" s="2149"/>
      <c r="F352" s="2149"/>
      <c r="G352" s="2149"/>
      <c r="H352" s="2149"/>
      <c r="I352" s="2149"/>
      <c r="J352" s="2149"/>
      <c r="K352" s="2167"/>
      <c r="L352" s="2149"/>
      <c r="M352" s="2167"/>
      <c r="N352" s="2149"/>
      <c r="O352" s="2167"/>
      <c r="P352" s="2147"/>
      <c r="AA352" s="2150"/>
      <c r="AB352" s="2150"/>
      <c r="AC352" s="2162">
        <f t="shared" si="10"/>
        <v>0</v>
      </c>
      <c r="AD352" s="2177">
        <f t="shared" si="11"/>
        <v>0</v>
      </c>
    </row>
    <row r="353" spans="1:30" ht="15">
      <c r="A353" s="2156"/>
      <c r="B353" s="2156"/>
      <c r="C353" s="2158" t="s">
        <v>3620</v>
      </c>
      <c r="D353" s="2158"/>
      <c r="E353" s="2158"/>
      <c r="F353" s="2158"/>
      <c r="G353" s="2158"/>
      <c r="H353" s="2158"/>
      <c r="I353" s="2158"/>
      <c r="J353" s="2158"/>
      <c r="K353" s="2159"/>
      <c r="L353" s="2158"/>
      <c r="M353" s="2159"/>
      <c r="N353" s="2160">
        <v>601</v>
      </c>
      <c r="O353" s="2161">
        <f>SUMIF('3BL ACTUAL'!B:B,N353,'3BL ACTUAL'!E:E)</f>
        <v>0</v>
      </c>
      <c r="P353" s="2147"/>
      <c r="AA353" s="2150"/>
      <c r="AB353" s="2150">
        <v>800</v>
      </c>
      <c r="AC353" s="2162">
        <f t="shared" si="10"/>
        <v>-800</v>
      </c>
      <c r="AD353" s="2177">
        <f t="shared" si="11"/>
        <v>800</v>
      </c>
    </row>
    <row r="354" spans="1:30" ht="15">
      <c r="A354" s="2156"/>
      <c r="B354" s="2156"/>
      <c r="C354" s="2158" t="s">
        <v>3621</v>
      </c>
      <c r="D354" s="2158"/>
      <c r="E354" s="2158"/>
      <c r="F354" s="2158"/>
      <c r="G354" s="2158"/>
      <c r="H354" s="2158"/>
      <c r="I354" s="2158"/>
      <c r="J354" s="2158"/>
      <c r="K354" s="2159"/>
      <c r="L354" s="2158"/>
      <c r="M354" s="2159"/>
      <c r="N354" s="2160">
        <v>602</v>
      </c>
      <c r="O354" s="2161">
        <f>SUMIF('3BL ACTUAL'!B:B,N354,'3BL ACTUAL'!E:E)</f>
        <v>0</v>
      </c>
      <c r="P354" s="2147"/>
      <c r="AA354" s="2150"/>
      <c r="AB354" s="2150"/>
      <c r="AC354" s="2162">
        <f t="shared" si="10"/>
        <v>0</v>
      </c>
      <c r="AD354" s="2177">
        <f t="shared" si="11"/>
        <v>0</v>
      </c>
    </row>
    <row r="355" spans="1:30" ht="15">
      <c r="A355" s="2156"/>
      <c r="B355" s="2156"/>
      <c r="C355" s="2158" t="s">
        <v>3622</v>
      </c>
      <c r="D355" s="2158"/>
      <c r="E355" s="2158"/>
      <c r="F355" s="2158"/>
      <c r="G355" s="2158"/>
      <c r="H355" s="2158"/>
      <c r="I355" s="2158"/>
      <c r="J355" s="2158"/>
      <c r="K355" s="2159"/>
      <c r="L355" s="2158"/>
      <c r="M355" s="2159"/>
      <c r="N355" s="2160">
        <v>603</v>
      </c>
      <c r="O355" s="2161">
        <f>SUMIF('3BL ACTUAL'!B:B,N355,'3BL ACTUAL'!E:E)</f>
        <v>0</v>
      </c>
      <c r="P355" s="2147"/>
      <c r="AA355" s="2150"/>
      <c r="AB355" s="2150"/>
      <c r="AC355" s="2162">
        <f t="shared" si="10"/>
        <v>0</v>
      </c>
      <c r="AD355" s="2177">
        <f t="shared" si="11"/>
        <v>0</v>
      </c>
    </row>
    <row r="356" spans="1:30" ht="15">
      <c r="A356" s="2156"/>
      <c r="B356" s="2156"/>
      <c r="C356" s="2149" t="s">
        <v>99</v>
      </c>
      <c r="D356" s="2149"/>
      <c r="E356" s="2149"/>
      <c r="F356" s="2149"/>
      <c r="G356" s="2149"/>
      <c r="H356" s="2149"/>
      <c r="I356" s="2149"/>
      <c r="J356" s="2149"/>
      <c r="K356" s="2167"/>
      <c r="L356" s="2149"/>
      <c r="M356" s="2167"/>
      <c r="N356" s="2149"/>
      <c r="O356" s="2167"/>
      <c r="P356" s="2147"/>
      <c r="AA356" s="2150"/>
      <c r="AB356" s="2150"/>
      <c r="AC356" s="2162">
        <f t="shared" si="10"/>
        <v>0</v>
      </c>
      <c r="AD356" s="2177">
        <f t="shared" si="11"/>
        <v>0</v>
      </c>
    </row>
    <row r="357" spans="1:30" ht="15">
      <c r="A357" s="2156"/>
      <c r="B357" s="2156"/>
      <c r="C357" s="2156"/>
      <c r="D357" s="2188" t="s">
        <v>404</v>
      </c>
      <c r="E357" s="2189"/>
      <c r="F357" s="2189"/>
      <c r="G357" s="2189"/>
      <c r="H357" s="2189"/>
      <c r="I357" s="2189"/>
      <c r="J357" s="2189"/>
      <c r="K357" s="2190"/>
      <c r="L357" s="2189"/>
      <c r="M357" s="2191"/>
      <c r="N357" s="2160">
        <v>604</v>
      </c>
      <c r="O357" s="2161">
        <f>SUMIF('3BL ACTUAL'!B:B,N357,'3BL ACTUAL'!E:E)</f>
        <v>0</v>
      </c>
      <c r="P357" s="2147"/>
      <c r="AA357" s="2150"/>
      <c r="AB357" s="2150"/>
      <c r="AC357" s="2162">
        <f t="shared" si="10"/>
        <v>0</v>
      </c>
      <c r="AD357" s="2177">
        <f t="shared" si="11"/>
        <v>0</v>
      </c>
    </row>
    <row r="358" spans="1:30" ht="15">
      <c r="A358" s="2156"/>
      <c r="B358" s="2156"/>
      <c r="C358" s="2156"/>
      <c r="D358" s="2188" t="s">
        <v>405</v>
      </c>
      <c r="E358" s="2189"/>
      <c r="F358" s="2189"/>
      <c r="G358" s="2189"/>
      <c r="H358" s="2189"/>
      <c r="I358" s="2189"/>
      <c r="J358" s="2189"/>
      <c r="K358" s="2190"/>
      <c r="L358" s="2189"/>
      <c r="M358" s="2191"/>
      <c r="N358" s="2160">
        <v>605</v>
      </c>
      <c r="O358" s="2161">
        <f>SUMIF('3BL ACTUAL'!B:B,N358,'3BL ACTUAL'!E:E)</f>
        <v>0</v>
      </c>
      <c r="P358" s="2147"/>
      <c r="AA358" s="2150"/>
      <c r="AB358" s="2150"/>
      <c r="AC358" s="2162">
        <f t="shared" si="10"/>
        <v>0</v>
      </c>
      <c r="AD358" s="2177">
        <f t="shared" si="11"/>
        <v>0</v>
      </c>
    </row>
    <row r="359" spans="1:30" ht="15">
      <c r="A359" s="2156"/>
      <c r="B359" s="2156"/>
      <c r="C359" s="2156"/>
      <c r="D359" s="2188" t="s">
        <v>387</v>
      </c>
      <c r="E359" s="2189"/>
      <c r="F359" s="2189"/>
      <c r="G359" s="2189"/>
      <c r="H359" s="2189"/>
      <c r="I359" s="2189"/>
      <c r="J359" s="2189"/>
      <c r="K359" s="2190"/>
      <c r="L359" s="2189"/>
      <c r="M359" s="2191"/>
      <c r="N359" s="2160">
        <v>606</v>
      </c>
      <c r="O359" s="2161">
        <f>SUMIF('3BL ACTUAL'!B:B,N359,'3BL ACTUAL'!E:E)</f>
        <v>0</v>
      </c>
      <c r="P359" s="2147"/>
      <c r="AA359" s="2150"/>
      <c r="AB359" s="2150"/>
      <c r="AC359" s="2162">
        <f t="shared" si="10"/>
        <v>0</v>
      </c>
      <c r="AD359" s="2177">
        <f t="shared" si="11"/>
        <v>0</v>
      </c>
    </row>
    <row r="360" spans="1:30" ht="15">
      <c r="A360" s="2156"/>
      <c r="B360" s="2156"/>
      <c r="C360" s="2192" t="s">
        <v>100</v>
      </c>
      <c r="D360" s="2193"/>
      <c r="E360" s="2193"/>
      <c r="F360" s="2193"/>
      <c r="G360" s="2193"/>
      <c r="H360" s="2193"/>
      <c r="I360" s="2193"/>
      <c r="J360" s="2193"/>
      <c r="K360" s="2194"/>
      <c r="L360" s="2193"/>
      <c r="M360" s="2194"/>
      <c r="N360" s="2193"/>
      <c r="O360" s="2195"/>
      <c r="P360" s="2147"/>
      <c r="AA360" s="2150"/>
      <c r="AB360" s="2150"/>
      <c r="AC360" s="2162">
        <f t="shared" si="10"/>
        <v>0</v>
      </c>
      <c r="AD360" s="2177">
        <f t="shared" si="11"/>
        <v>0</v>
      </c>
    </row>
    <row r="361" spans="1:30" ht="15">
      <c r="A361" s="2156"/>
      <c r="B361" s="2156"/>
      <c r="C361" s="2156"/>
      <c r="D361" s="2158" t="s">
        <v>406</v>
      </c>
      <c r="E361" s="2158"/>
      <c r="F361" s="2158"/>
      <c r="G361" s="2158"/>
      <c r="H361" s="2158"/>
      <c r="I361" s="2158"/>
      <c r="J361" s="2158"/>
      <c r="K361" s="2159"/>
      <c r="L361" s="2158"/>
      <c r="M361" s="2159"/>
      <c r="N361" s="2160">
        <v>607</v>
      </c>
      <c r="O361" s="2161">
        <f>SUMIF('3BL ACTUAL'!B:B,N361,'3BL ACTUAL'!E:E)</f>
        <v>0</v>
      </c>
      <c r="P361" s="2147"/>
      <c r="AA361" s="2150"/>
      <c r="AB361" s="2150"/>
      <c r="AC361" s="2162">
        <f t="shared" si="10"/>
        <v>0</v>
      </c>
      <c r="AD361" s="2177">
        <f t="shared" si="11"/>
        <v>0</v>
      </c>
    </row>
    <row r="362" spans="1:30" ht="15">
      <c r="A362" s="2156"/>
      <c r="B362" s="2156"/>
      <c r="C362" s="2156"/>
      <c r="D362" s="2158" t="s">
        <v>407</v>
      </c>
      <c r="E362" s="2158"/>
      <c r="F362" s="2158"/>
      <c r="G362" s="2158"/>
      <c r="H362" s="2158"/>
      <c r="I362" s="2158"/>
      <c r="J362" s="2158"/>
      <c r="K362" s="2159"/>
      <c r="L362" s="2158"/>
      <c r="M362" s="2159"/>
      <c r="N362" s="2160">
        <v>608</v>
      </c>
      <c r="O362" s="2161">
        <f>SUMIF('3BL ACTUAL'!B:B,N362,'3BL ACTUAL'!E:E)</f>
        <v>0</v>
      </c>
      <c r="P362" s="2147"/>
      <c r="AA362" s="2150"/>
      <c r="AB362" s="2150"/>
      <c r="AC362" s="2162">
        <f t="shared" si="10"/>
        <v>0</v>
      </c>
      <c r="AD362" s="2177">
        <f t="shared" si="11"/>
        <v>0</v>
      </c>
    </row>
    <row r="363" spans="1:30" ht="15">
      <c r="A363" s="2156"/>
      <c r="B363" s="2156"/>
      <c r="C363" s="2156"/>
      <c r="D363" s="2158" t="s">
        <v>3623</v>
      </c>
      <c r="E363" s="2158"/>
      <c r="F363" s="2158"/>
      <c r="G363" s="2158"/>
      <c r="H363" s="2158"/>
      <c r="I363" s="2158"/>
      <c r="J363" s="2158"/>
      <c r="K363" s="2159"/>
      <c r="L363" s="2158"/>
      <c r="M363" s="2159"/>
      <c r="N363" s="2160">
        <v>609</v>
      </c>
      <c r="O363" s="2161">
        <f>SUMIF('3BL ACTUAL'!B:B,N363,'3BL ACTUAL'!E:E)</f>
        <v>0</v>
      </c>
      <c r="P363" s="2147"/>
      <c r="AA363" s="2150"/>
      <c r="AB363" s="2150"/>
      <c r="AC363" s="2162">
        <f t="shared" si="10"/>
        <v>0</v>
      </c>
      <c r="AD363" s="2177">
        <f t="shared" si="11"/>
        <v>0</v>
      </c>
    </row>
    <row r="364" spans="1:30" ht="15">
      <c r="A364" s="2156"/>
      <c r="B364" s="2156"/>
      <c r="C364" s="2156"/>
      <c r="D364" s="2158" t="s">
        <v>3624</v>
      </c>
      <c r="E364" s="2158"/>
      <c r="F364" s="2158"/>
      <c r="G364" s="2158"/>
      <c r="H364" s="2158"/>
      <c r="I364" s="2158"/>
      <c r="J364" s="2158"/>
      <c r="K364" s="2159"/>
      <c r="L364" s="2158"/>
      <c r="M364" s="2159"/>
      <c r="N364" s="2160">
        <v>610</v>
      </c>
      <c r="O364" s="2161">
        <f>SUMIF('3BL ACTUAL'!B:B,N364,'3BL ACTUAL'!E:E)</f>
        <v>0</v>
      </c>
      <c r="P364" s="2147"/>
      <c r="AA364" s="2150"/>
      <c r="AB364" s="2150"/>
      <c r="AC364" s="2162">
        <f t="shared" si="10"/>
        <v>0</v>
      </c>
      <c r="AD364" s="2177">
        <f t="shared" si="11"/>
        <v>0</v>
      </c>
    </row>
    <row r="365" spans="1:30" ht="15">
      <c r="A365" s="2156"/>
      <c r="B365" s="2156"/>
      <c r="C365" s="2156"/>
      <c r="D365" s="2158" t="s">
        <v>410</v>
      </c>
      <c r="E365" s="2158"/>
      <c r="F365" s="2158"/>
      <c r="G365" s="2158"/>
      <c r="H365" s="2158"/>
      <c r="I365" s="2158"/>
      <c r="J365" s="2158"/>
      <c r="K365" s="2159"/>
      <c r="L365" s="2158"/>
      <c r="M365" s="2159"/>
      <c r="N365" s="2160">
        <v>611</v>
      </c>
      <c r="O365" s="2161">
        <f>SUMIF('3BL ACTUAL'!B:B,N365,'3BL ACTUAL'!E:E)</f>
        <v>0</v>
      </c>
      <c r="P365" s="2147"/>
      <c r="AA365" s="2150"/>
      <c r="AB365" s="2150"/>
      <c r="AC365" s="2162">
        <f t="shared" si="10"/>
        <v>0</v>
      </c>
      <c r="AD365" s="2177">
        <f t="shared" si="11"/>
        <v>0</v>
      </c>
    </row>
    <row r="366" spans="1:30" ht="15">
      <c r="A366" s="2156"/>
      <c r="B366" s="2156"/>
      <c r="C366" s="2156"/>
      <c r="D366" s="2158" t="s">
        <v>411</v>
      </c>
      <c r="E366" s="2158"/>
      <c r="F366" s="2158"/>
      <c r="G366" s="2158"/>
      <c r="H366" s="2158"/>
      <c r="I366" s="2158"/>
      <c r="J366" s="2158"/>
      <c r="K366" s="2159"/>
      <c r="L366" s="2158"/>
      <c r="M366" s="2159"/>
      <c r="N366" s="2160">
        <v>612</v>
      </c>
      <c r="O366" s="2161">
        <f>SUMIF('3BL ACTUAL'!B:B,N366,'3BL ACTUAL'!E:E)</f>
        <v>0</v>
      </c>
      <c r="P366" s="2147"/>
      <c r="AA366" s="2150"/>
      <c r="AB366" s="2150"/>
      <c r="AC366" s="2162">
        <f t="shared" si="10"/>
        <v>0</v>
      </c>
      <c r="AD366" s="2177">
        <f t="shared" si="11"/>
        <v>0</v>
      </c>
    </row>
    <row r="367" spans="1:30" ht="15">
      <c r="A367" s="2156"/>
      <c r="B367" s="2156"/>
      <c r="C367" s="2156"/>
      <c r="D367" s="2158" t="s">
        <v>3625</v>
      </c>
      <c r="E367" s="2158"/>
      <c r="F367" s="2158"/>
      <c r="G367" s="2158"/>
      <c r="H367" s="2158"/>
      <c r="I367" s="2158"/>
      <c r="J367" s="2158"/>
      <c r="K367" s="2159"/>
      <c r="L367" s="2158"/>
      <c r="M367" s="2159"/>
      <c r="N367" s="2160">
        <v>613</v>
      </c>
      <c r="O367" s="2161">
        <f>SUMIF('3BL ACTUAL'!B:B,N367,'3BL ACTUAL'!E:E)</f>
        <v>0</v>
      </c>
      <c r="P367" s="2147"/>
      <c r="AA367" s="2150"/>
      <c r="AB367" s="2150"/>
      <c r="AC367" s="2162">
        <f t="shared" si="10"/>
        <v>0</v>
      </c>
      <c r="AD367" s="2177">
        <f t="shared" si="11"/>
        <v>0</v>
      </c>
    </row>
    <row r="368" spans="1:30" ht="15">
      <c r="A368" s="2156"/>
      <c r="B368" s="2156"/>
      <c r="C368" s="2156"/>
      <c r="D368" s="2158" t="s">
        <v>3626</v>
      </c>
      <c r="E368" s="2158"/>
      <c r="F368" s="2158"/>
      <c r="G368" s="2158"/>
      <c r="H368" s="2158"/>
      <c r="I368" s="2158"/>
      <c r="J368" s="2158"/>
      <c r="K368" s="2159"/>
      <c r="L368" s="2158"/>
      <c r="M368" s="2159"/>
      <c r="N368" s="2160">
        <v>614</v>
      </c>
      <c r="O368" s="2161">
        <f>SUMIF('3BL ACTUAL'!B:B,N368,'3BL ACTUAL'!E:E)</f>
        <v>0</v>
      </c>
      <c r="P368" s="2147"/>
      <c r="AA368" s="2150"/>
      <c r="AB368" s="2150"/>
      <c r="AC368" s="2162">
        <f t="shared" si="10"/>
        <v>0</v>
      </c>
      <c r="AD368" s="2177">
        <f t="shared" si="11"/>
        <v>0</v>
      </c>
    </row>
    <row r="369" spans="1:30" ht="15">
      <c r="A369" s="2156"/>
      <c r="B369" s="2156"/>
      <c r="C369" s="2156"/>
      <c r="D369" s="2158" t="s">
        <v>413</v>
      </c>
      <c r="E369" s="2158"/>
      <c r="F369" s="2158"/>
      <c r="G369" s="2158"/>
      <c r="H369" s="2158"/>
      <c r="I369" s="2158"/>
      <c r="J369" s="2158"/>
      <c r="K369" s="2159"/>
      <c r="L369" s="2158"/>
      <c r="M369" s="2159"/>
      <c r="N369" s="2160">
        <v>615</v>
      </c>
      <c r="O369" s="2161">
        <f>SUMIF('3BL ACTUAL'!B:B,N369,'3BL ACTUAL'!E:E)</f>
        <v>0</v>
      </c>
      <c r="P369" s="2147"/>
      <c r="AA369" s="2150"/>
      <c r="AB369" s="2150"/>
      <c r="AC369" s="2162">
        <f t="shared" si="10"/>
        <v>0</v>
      </c>
      <c r="AD369" s="2177">
        <f t="shared" si="11"/>
        <v>0</v>
      </c>
    </row>
    <row r="370" spans="1:30" ht="15">
      <c r="A370" s="2156"/>
      <c r="B370" s="2156"/>
      <c r="C370" s="2156"/>
      <c r="D370" s="2158" t="s">
        <v>3627</v>
      </c>
      <c r="E370" s="2158"/>
      <c r="F370" s="2158"/>
      <c r="G370" s="2158"/>
      <c r="H370" s="2158"/>
      <c r="I370" s="2158"/>
      <c r="J370" s="2158"/>
      <c r="K370" s="2159"/>
      <c r="L370" s="2158"/>
      <c r="M370" s="2159"/>
      <c r="N370" s="2160">
        <v>616</v>
      </c>
      <c r="O370" s="2161">
        <f>SUMIF('3BL ACTUAL'!B:B,N370,'3BL ACTUAL'!E:E)</f>
        <v>0</v>
      </c>
      <c r="P370" s="2147"/>
      <c r="AA370" s="2150"/>
      <c r="AB370" s="2150"/>
      <c r="AC370" s="2162">
        <f t="shared" si="10"/>
        <v>0</v>
      </c>
      <c r="AD370" s="2177">
        <f t="shared" si="11"/>
        <v>0</v>
      </c>
    </row>
    <row r="371" spans="1:30" ht="15">
      <c r="A371" s="2156"/>
      <c r="B371" s="2156"/>
      <c r="C371" s="2156"/>
      <c r="D371" s="2158" t="s">
        <v>3628</v>
      </c>
      <c r="E371" s="2158"/>
      <c r="F371" s="2158"/>
      <c r="G371" s="2158"/>
      <c r="H371" s="2158"/>
      <c r="I371" s="2158"/>
      <c r="J371" s="2158"/>
      <c r="K371" s="2159"/>
      <c r="L371" s="2158"/>
      <c r="M371" s="2159"/>
      <c r="N371" s="2160">
        <v>617</v>
      </c>
      <c r="O371" s="2161">
        <f>SUMIF('3BL ACTUAL'!B:B,N371,'3BL ACTUAL'!E:E)</f>
        <v>0</v>
      </c>
      <c r="P371" s="2147"/>
      <c r="AA371" s="2150"/>
      <c r="AB371" s="2150"/>
      <c r="AC371" s="2162">
        <f t="shared" si="10"/>
        <v>0</v>
      </c>
      <c r="AD371" s="2177">
        <f t="shared" si="11"/>
        <v>0</v>
      </c>
    </row>
    <row r="372" spans="1:30" ht="15">
      <c r="A372" s="2156"/>
      <c r="B372" s="2156"/>
      <c r="C372" s="2192" t="s">
        <v>923</v>
      </c>
      <c r="D372" s="2193"/>
      <c r="E372" s="2193"/>
      <c r="F372" s="2193"/>
      <c r="G372" s="2193"/>
      <c r="H372" s="2193"/>
      <c r="I372" s="2193"/>
      <c r="J372" s="2193"/>
      <c r="K372" s="2194"/>
      <c r="L372" s="2193"/>
      <c r="M372" s="2194"/>
      <c r="N372" s="2193"/>
      <c r="O372" s="2195"/>
      <c r="P372" s="2147"/>
      <c r="AA372" s="2150"/>
      <c r="AB372" s="2150"/>
      <c r="AC372" s="2162">
        <f t="shared" si="10"/>
        <v>0</v>
      </c>
      <c r="AD372" s="2177">
        <f t="shared" si="11"/>
        <v>0</v>
      </c>
    </row>
    <row r="373" spans="1:30" ht="15">
      <c r="A373" s="2156"/>
      <c r="B373" s="2156"/>
      <c r="C373" s="2156"/>
      <c r="D373" s="2149" t="s">
        <v>924</v>
      </c>
      <c r="E373" s="2149"/>
      <c r="F373" s="2149"/>
      <c r="G373" s="2149"/>
      <c r="H373" s="2149"/>
      <c r="I373" s="2149"/>
      <c r="J373" s="2149"/>
      <c r="K373" s="2167"/>
      <c r="L373" s="2149"/>
      <c r="M373" s="2167"/>
      <c r="N373" s="2149"/>
      <c r="O373" s="2167"/>
      <c r="P373" s="2147"/>
      <c r="AA373" s="2150"/>
      <c r="AB373" s="2150"/>
      <c r="AC373" s="2162">
        <f t="shared" si="10"/>
        <v>0</v>
      </c>
      <c r="AD373" s="2177">
        <f t="shared" si="11"/>
        <v>0</v>
      </c>
    </row>
    <row r="374" spans="1:30" ht="15">
      <c r="A374" s="2156"/>
      <c r="B374" s="2156"/>
      <c r="C374" s="2156"/>
      <c r="D374" s="2156"/>
      <c r="E374" s="2158" t="s">
        <v>3629</v>
      </c>
      <c r="F374" s="2158"/>
      <c r="G374" s="2158"/>
      <c r="H374" s="2158"/>
      <c r="I374" s="2158"/>
      <c r="J374" s="2158"/>
      <c r="K374" s="2159"/>
      <c r="L374" s="2158"/>
      <c r="M374" s="2159"/>
      <c r="N374" s="2160">
        <v>618</v>
      </c>
      <c r="O374" s="2161">
        <f>SUMIF('3BL ACTUAL'!B:B,N374,'3BL ACTUAL'!E:E)</f>
        <v>0</v>
      </c>
      <c r="P374" s="2147"/>
      <c r="AA374" s="2150"/>
      <c r="AB374" s="2150"/>
      <c r="AC374" s="2162">
        <f t="shared" si="10"/>
        <v>0</v>
      </c>
      <c r="AD374" s="2177">
        <f t="shared" si="11"/>
        <v>0</v>
      </c>
    </row>
    <row r="375" spans="1:30" ht="15">
      <c r="A375" s="2156"/>
      <c r="B375" s="2156"/>
      <c r="C375" s="2156"/>
      <c r="D375" s="2156"/>
      <c r="E375" s="2158" t="s">
        <v>309</v>
      </c>
      <c r="F375" s="2158"/>
      <c r="G375" s="2158"/>
      <c r="H375" s="2158"/>
      <c r="I375" s="2158"/>
      <c r="J375" s="2158"/>
      <c r="K375" s="2159"/>
      <c r="L375" s="2158"/>
      <c r="M375" s="2159"/>
      <c r="N375" s="2160">
        <v>619</v>
      </c>
      <c r="O375" s="2161">
        <f>SUMIF('3BL ACTUAL'!B:B,N375,'3BL ACTUAL'!E:E)</f>
        <v>0</v>
      </c>
      <c r="P375" s="2147"/>
      <c r="AA375" s="2150"/>
      <c r="AB375" s="2150"/>
      <c r="AC375" s="2162">
        <f t="shared" si="10"/>
        <v>0</v>
      </c>
      <c r="AD375" s="2177">
        <f t="shared" si="11"/>
        <v>0</v>
      </c>
    </row>
    <row r="376" spans="1:30" ht="15">
      <c r="A376" s="2156"/>
      <c r="B376" s="2156"/>
      <c r="C376" s="2156"/>
      <c r="D376" s="2156"/>
      <c r="E376" s="2158" t="s">
        <v>238</v>
      </c>
      <c r="F376" s="2158"/>
      <c r="G376" s="2158"/>
      <c r="H376" s="2158"/>
      <c r="I376" s="2158"/>
      <c r="J376" s="2158"/>
      <c r="K376" s="2159"/>
      <c r="L376" s="2158"/>
      <c r="M376" s="2159"/>
      <c r="N376" s="2160">
        <v>620</v>
      </c>
      <c r="O376" s="2161">
        <f>SUMIF('3BL ACTUAL'!B:B,N376,'3BL ACTUAL'!E:E)</f>
        <v>0</v>
      </c>
      <c r="P376" s="2147"/>
      <c r="AA376" s="2150"/>
      <c r="AB376" s="2150"/>
      <c r="AC376" s="2162">
        <f t="shared" si="10"/>
        <v>0</v>
      </c>
      <c r="AD376" s="2177">
        <f t="shared" si="11"/>
        <v>0</v>
      </c>
    </row>
    <row r="377" spans="1:30" ht="15">
      <c r="A377" s="2156"/>
      <c r="B377" s="2156"/>
      <c r="C377" s="2156"/>
      <c r="D377" s="2158" t="s">
        <v>418</v>
      </c>
      <c r="E377" s="2158"/>
      <c r="F377" s="2158"/>
      <c r="G377" s="2158"/>
      <c r="H377" s="2158"/>
      <c r="I377" s="2158"/>
      <c r="J377" s="2158"/>
      <c r="K377" s="2159"/>
      <c r="L377" s="2158"/>
      <c r="M377" s="2159"/>
      <c r="N377" s="2160">
        <v>621</v>
      </c>
      <c r="O377" s="2161">
        <f>SUMIF('3BL ACTUAL'!B:B,N377,'3BL ACTUAL'!E:E)</f>
        <v>0</v>
      </c>
      <c r="P377" s="2147"/>
      <c r="AA377" s="2150"/>
      <c r="AB377" s="2150"/>
      <c r="AC377" s="2162">
        <f t="shared" si="10"/>
        <v>0</v>
      </c>
      <c r="AD377" s="2177">
        <f t="shared" si="11"/>
        <v>0</v>
      </c>
    </row>
    <row r="378" spans="1:30" ht="15">
      <c r="A378" s="2156"/>
      <c r="B378" s="2156"/>
      <c r="C378" s="2156"/>
      <c r="D378" s="2158" t="s">
        <v>419</v>
      </c>
      <c r="E378" s="2158"/>
      <c r="F378" s="2158"/>
      <c r="G378" s="2158"/>
      <c r="H378" s="2158"/>
      <c r="I378" s="2158"/>
      <c r="J378" s="2158"/>
      <c r="K378" s="2159"/>
      <c r="L378" s="2158"/>
      <c r="M378" s="2159"/>
      <c r="N378" s="2160">
        <v>622</v>
      </c>
      <c r="O378" s="2161">
        <f>SUMIF('3BL ACTUAL'!B:B,N378,'3BL ACTUAL'!E:E)</f>
        <v>0</v>
      </c>
      <c r="P378" s="2147"/>
      <c r="AA378" s="2150"/>
      <c r="AB378" s="2150"/>
      <c r="AC378" s="2162">
        <f t="shared" si="10"/>
        <v>0</v>
      </c>
      <c r="AD378" s="2177">
        <f t="shared" si="11"/>
        <v>0</v>
      </c>
    </row>
    <row r="379" spans="1:30" ht="15">
      <c r="A379" s="2156"/>
      <c r="B379" s="2156"/>
      <c r="C379" s="2156"/>
      <c r="D379" s="2158" t="s">
        <v>420</v>
      </c>
      <c r="E379" s="2158"/>
      <c r="F379" s="2158"/>
      <c r="G379" s="2158"/>
      <c r="H379" s="2158"/>
      <c r="I379" s="2158"/>
      <c r="J379" s="2158"/>
      <c r="K379" s="2159"/>
      <c r="L379" s="2158"/>
      <c r="M379" s="2159"/>
      <c r="N379" s="2160">
        <v>623</v>
      </c>
      <c r="O379" s="2161">
        <f>SUMIF('3BL ACTUAL'!B:B,N379,'3BL ACTUAL'!E:E)</f>
        <v>0</v>
      </c>
      <c r="P379" s="2147"/>
      <c r="AA379" s="2150"/>
      <c r="AB379" s="2150"/>
      <c r="AC379" s="2162">
        <f t="shared" si="10"/>
        <v>0</v>
      </c>
      <c r="AD379" s="2177">
        <f t="shared" si="11"/>
        <v>0</v>
      </c>
    </row>
    <row r="380" spans="1:30" ht="15">
      <c r="A380" s="2156"/>
      <c r="B380" s="2156"/>
      <c r="C380" s="2156"/>
      <c r="D380" s="2158" t="s">
        <v>421</v>
      </c>
      <c r="E380" s="2158"/>
      <c r="F380" s="2158"/>
      <c r="G380" s="2158"/>
      <c r="H380" s="2158"/>
      <c r="I380" s="2158"/>
      <c r="J380" s="2158"/>
      <c r="K380" s="2159"/>
      <c r="L380" s="2158"/>
      <c r="M380" s="2159"/>
      <c r="N380" s="2160">
        <v>624</v>
      </c>
      <c r="O380" s="2161">
        <f>SUMIF('3BL ACTUAL'!B:B,N380,'3BL ACTUAL'!E:E)</f>
        <v>0</v>
      </c>
      <c r="P380" s="2147"/>
      <c r="AA380" s="2150"/>
      <c r="AB380" s="2150"/>
      <c r="AC380" s="2162">
        <f t="shared" si="10"/>
        <v>0</v>
      </c>
      <c r="AD380" s="2177">
        <f t="shared" si="11"/>
        <v>0</v>
      </c>
    </row>
    <row r="381" spans="1:30" ht="15">
      <c r="A381" s="2156"/>
      <c r="B381" s="2156"/>
      <c r="C381" s="2156"/>
      <c r="D381" s="2158" t="s">
        <v>238</v>
      </c>
      <c r="E381" s="2158"/>
      <c r="F381" s="2158"/>
      <c r="G381" s="2158"/>
      <c r="H381" s="2158"/>
      <c r="I381" s="2158"/>
      <c r="J381" s="2158"/>
      <c r="K381" s="2159"/>
      <c r="L381" s="2158"/>
      <c r="M381" s="2159"/>
      <c r="N381" s="2160">
        <v>625</v>
      </c>
      <c r="O381" s="2161">
        <f>SUMIF('3BL ACTUAL'!B:B,N381,'3BL ACTUAL'!E:E)</f>
        <v>0</v>
      </c>
      <c r="P381" s="2147"/>
      <c r="AA381" s="2150"/>
      <c r="AB381" s="2150"/>
      <c r="AC381" s="2162">
        <f t="shared" si="10"/>
        <v>0</v>
      </c>
      <c r="AD381" s="2177">
        <f t="shared" si="11"/>
        <v>0</v>
      </c>
    </row>
    <row r="382" spans="1:30" ht="15">
      <c r="A382" s="2156"/>
      <c r="B382" s="2156"/>
      <c r="C382" s="2158" t="s">
        <v>3631</v>
      </c>
      <c r="D382" s="2158"/>
      <c r="E382" s="2158"/>
      <c r="F382" s="2158"/>
      <c r="G382" s="2158"/>
      <c r="H382" s="2158"/>
      <c r="I382" s="2158"/>
      <c r="J382" s="2158"/>
      <c r="K382" s="2159"/>
      <c r="L382" s="2158"/>
      <c r="M382" s="2159"/>
      <c r="N382" s="2160">
        <v>626</v>
      </c>
      <c r="O382" s="2161">
        <f>SUMIF('3BL ACTUAL'!B:B,N382,'3BL ACTUAL'!E:E)</f>
        <v>0</v>
      </c>
      <c r="P382" s="2147"/>
      <c r="AA382" s="2150"/>
      <c r="AB382" s="2150"/>
      <c r="AC382" s="2162">
        <f t="shared" si="10"/>
        <v>0</v>
      </c>
      <c r="AD382" s="2177">
        <f t="shared" si="11"/>
        <v>0</v>
      </c>
    </row>
    <row r="383" spans="1:30" ht="15">
      <c r="A383" s="2156"/>
      <c r="B383" s="2156"/>
      <c r="C383" s="2158" t="s">
        <v>3632</v>
      </c>
      <c r="D383" s="2158"/>
      <c r="E383" s="2158"/>
      <c r="F383" s="2158"/>
      <c r="G383" s="2158"/>
      <c r="H383" s="2158"/>
      <c r="I383" s="2158"/>
      <c r="J383" s="2158"/>
      <c r="K383" s="2159"/>
      <c r="L383" s="2158"/>
      <c r="M383" s="2159"/>
      <c r="N383" s="2160">
        <v>627</v>
      </c>
      <c r="O383" s="2161">
        <f>SUMIF('3BL ACTUAL'!B:B,N383,'3BL ACTUAL'!E:E)</f>
        <v>0</v>
      </c>
      <c r="P383" s="2147"/>
      <c r="Q383" s="2148" t="s">
        <v>4733</v>
      </c>
      <c r="R383" s="866" t="s">
        <v>4734</v>
      </c>
      <c r="AA383" s="2150"/>
      <c r="AB383" s="2150"/>
      <c r="AC383" s="2162">
        <f t="shared" si="10"/>
        <v>0</v>
      </c>
      <c r="AD383" s="2177">
        <f t="shared" si="11"/>
        <v>0</v>
      </c>
    </row>
    <row r="384" spans="1:30" ht="15">
      <c r="A384" s="2156"/>
      <c r="B384" s="2163" t="s">
        <v>3630</v>
      </c>
      <c r="C384" s="2163"/>
      <c r="D384" s="2163"/>
      <c r="E384" s="2163"/>
      <c r="F384" s="2163"/>
      <c r="G384" s="2163"/>
      <c r="H384" s="2163"/>
      <c r="I384" s="2163"/>
      <c r="J384" s="2163"/>
      <c r="K384" s="2164"/>
      <c r="L384" s="2163"/>
      <c r="M384" s="2164"/>
      <c r="N384" s="2165" t="s">
        <v>3781</v>
      </c>
      <c r="O384" s="2166">
        <f>SUM(O353:O383)</f>
        <v>0</v>
      </c>
      <c r="P384" s="2179">
        <f>+'6 INFORME BALANCES'!H94</f>
        <v>0</v>
      </c>
      <c r="Q384" s="2180">
        <f>+O384-P384</f>
        <v>0</v>
      </c>
      <c r="R384" s="2181"/>
      <c r="AA384" s="2150"/>
      <c r="AB384" s="2150">
        <v>800</v>
      </c>
      <c r="AC384" s="2162">
        <f t="shared" si="10"/>
        <v>-800</v>
      </c>
      <c r="AD384" s="2177">
        <f t="shared" si="11"/>
        <v>800</v>
      </c>
    </row>
    <row r="385" spans="1:30" ht="15">
      <c r="A385" s="2156"/>
      <c r="B385" s="2163" t="s">
        <v>28</v>
      </c>
      <c r="C385" s="2163"/>
      <c r="D385" s="2163"/>
      <c r="E385" s="2163"/>
      <c r="F385" s="2163"/>
      <c r="G385" s="2163"/>
      <c r="H385" s="2163"/>
      <c r="I385" s="2163"/>
      <c r="J385" s="2163"/>
      <c r="K385" s="2164"/>
      <c r="L385" s="2163"/>
      <c r="M385" s="2164"/>
      <c r="N385" s="2165" t="s">
        <v>3782</v>
      </c>
      <c r="O385" s="2166">
        <f>+O384+O351</f>
        <v>0</v>
      </c>
      <c r="P385" s="2179">
        <f>+'6 INFORME BALANCES'!H96</f>
        <v>0</v>
      </c>
      <c r="Q385" s="2180">
        <f>+O385-P385</f>
        <v>0</v>
      </c>
      <c r="R385" s="2181"/>
      <c r="AA385" s="2150"/>
      <c r="AB385" s="2150">
        <v>1512588.72</v>
      </c>
      <c r="AC385" s="2162">
        <f t="shared" si="10"/>
        <v>-1512588.72</v>
      </c>
      <c r="AD385" s="2177">
        <f t="shared" si="11"/>
        <v>1512588.72</v>
      </c>
    </row>
    <row r="386" spans="1:30" ht="15">
      <c r="A386" s="2154" t="s">
        <v>137</v>
      </c>
      <c r="B386" s="2154"/>
      <c r="C386" s="2154"/>
      <c r="D386" s="2154"/>
      <c r="E386" s="2154"/>
      <c r="F386" s="2154"/>
      <c r="G386" s="2154"/>
      <c r="H386" s="2154"/>
      <c r="I386" s="2154"/>
      <c r="J386" s="2154"/>
      <c r="K386" s="2155"/>
      <c r="L386" s="2154"/>
      <c r="M386" s="2155"/>
      <c r="N386" s="2154"/>
      <c r="O386" s="2155"/>
      <c r="P386" s="2147"/>
      <c r="Q386" s="2196">
        <f>+P385-P235</f>
        <v>0</v>
      </c>
      <c r="AA386" s="2150"/>
      <c r="AB386" s="2150"/>
      <c r="AC386" s="2162">
        <f t="shared" si="10"/>
        <v>0</v>
      </c>
      <c r="AD386" s="2177">
        <f t="shared" si="11"/>
        <v>0</v>
      </c>
    </row>
    <row r="387" spans="1:30" ht="15">
      <c r="A387" s="2156"/>
      <c r="B387" s="2154" t="s">
        <v>31</v>
      </c>
      <c r="C387" s="2154"/>
      <c r="D387" s="2154"/>
      <c r="E387" s="2154"/>
      <c r="F387" s="2154"/>
      <c r="G387" s="2154"/>
      <c r="H387" s="2154"/>
      <c r="I387" s="2154"/>
      <c r="J387" s="2154"/>
      <c r="K387" s="2155"/>
      <c r="L387" s="2154"/>
      <c r="M387" s="2155"/>
      <c r="N387" s="2154"/>
      <c r="O387" s="2155"/>
      <c r="P387" s="2147"/>
      <c r="AA387" s="2150"/>
      <c r="AB387" s="2150"/>
      <c r="AC387" s="2162">
        <f t="shared" si="10"/>
        <v>0</v>
      </c>
      <c r="AD387" s="2177">
        <f t="shared" si="11"/>
        <v>0</v>
      </c>
    </row>
    <row r="388" spans="1:30" ht="15">
      <c r="A388" s="2156"/>
      <c r="B388" s="2156"/>
      <c r="C388" s="2154" t="s">
        <v>135</v>
      </c>
      <c r="D388" s="2154"/>
      <c r="E388" s="2154"/>
      <c r="F388" s="2154"/>
      <c r="G388" s="2154"/>
      <c r="H388" s="2154"/>
      <c r="I388" s="2154"/>
      <c r="J388" s="2154"/>
      <c r="K388" s="2155"/>
      <c r="L388" s="2154"/>
      <c r="M388" s="2155"/>
      <c r="N388" s="2154"/>
      <c r="O388" s="2155"/>
      <c r="P388" s="2147"/>
      <c r="AA388" s="2150"/>
      <c r="AB388" s="2150"/>
      <c r="AC388" s="2162">
        <f t="shared" si="10"/>
        <v>0</v>
      </c>
      <c r="AD388" s="2177">
        <f t="shared" si="11"/>
        <v>0</v>
      </c>
    </row>
    <row r="389" spans="1:30" ht="15">
      <c r="A389" s="2156"/>
      <c r="B389" s="2156"/>
      <c r="C389" s="2156"/>
      <c r="D389" s="2149" t="s">
        <v>3633</v>
      </c>
      <c r="E389" s="2149"/>
      <c r="F389" s="2149"/>
      <c r="G389" s="2149"/>
      <c r="H389" s="2149"/>
      <c r="I389" s="2149"/>
      <c r="J389" s="2149"/>
      <c r="K389" s="2167"/>
      <c r="L389" s="2154" t="s">
        <v>3634</v>
      </c>
      <c r="M389" s="2155"/>
      <c r="N389" s="2154" t="s">
        <v>3783</v>
      </c>
      <c r="O389" s="2155"/>
      <c r="P389" s="2147"/>
      <c r="AA389" s="2150"/>
      <c r="AB389" s="2150"/>
      <c r="AC389" s="2162">
        <f t="shared" si="10"/>
        <v>0</v>
      </c>
      <c r="AD389" s="2177">
        <f t="shared" si="11"/>
        <v>0</v>
      </c>
    </row>
    <row r="390" spans="1:30" ht="15">
      <c r="A390" s="2156"/>
      <c r="B390" s="2156"/>
      <c r="C390" s="2156"/>
      <c r="D390" s="2156"/>
      <c r="E390" s="2158" t="s">
        <v>3635</v>
      </c>
      <c r="F390" s="2158"/>
      <c r="G390" s="2158"/>
      <c r="H390" s="2158"/>
      <c r="I390" s="2158"/>
      <c r="J390" s="2158"/>
      <c r="K390" s="2159"/>
      <c r="L390" s="2160">
        <v>6001</v>
      </c>
      <c r="M390" s="2161">
        <f>SUMIF('3BL ACTUAL'!B:B,L390,'3BL ACTUAL'!E:E)</f>
        <v>0</v>
      </c>
      <c r="N390" s="2160">
        <v>6002</v>
      </c>
      <c r="O390" s="2161">
        <f>SUMIF('3BL ACTUAL'!A:A,N390,'3BL ACTUAL'!E:E)</f>
        <v>0</v>
      </c>
      <c r="P390" s="2147"/>
      <c r="AA390" s="2150"/>
      <c r="AB390" s="2150"/>
      <c r="AC390" s="2162">
        <f>+M390-AA390-AB390</f>
        <v>0</v>
      </c>
      <c r="AD390" s="2177">
        <f t="shared" si="11"/>
        <v>0</v>
      </c>
    </row>
    <row r="391" spans="1:30" ht="15">
      <c r="A391" s="2156"/>
      <c r="B391" s="2156"/>
      <c r="C391" s="2156"/>
      <c r="D391" s="2156"/>
      <c r="E391" s="2158" t="s">
        <v>3636</v>
      </c>
      <c r="F391" s="2158"/>
      <c r="G391" s="2158"/>
      <c r="H391" s="2158"/>
      <c r="I391" s="2158"/>
      <c r="J391" s="2158"/>
      <c r="K391" s="2159"/>
      <c r="L391" s="2160">
        <v>6003</v>
      </c>
      <c r="M391" s="2161">
        <f>SUMIF('3BL ACTUAL'!B:B,L391,'3BL ACTUAL'!E:E)</f>
        <v>0</v>
      </c>
      <c r="N391" s="2160">
        <v>6004</v>
      </c>
      <c r="O391" s="2161">
        <f>SUMIF('3BL ACTUAL'!A:A,N391,'3BL ACTUAL'!E:E)</f>
        <v>0</v>
      </c>
      <c r="P391" s="2147"/>
      <c r="AA391" s="2150"/>
      <c r="AB391" s="2150"/>
      <c r="AC391" s="2162">
        <f>+M391-AA391-AB391</f>
        <v>0</v>
      </c>
      <c r="AD391" s="2177">
        <f t="shared" ref="AD391:AD454" si="12">+O391+AA391+AB391</f>
        <v>0</v>
      </c>
    </row>
    <row r="392" spans="1:30" ht="15">
      <c r="A392" s="2156"/>
      <c r="B392" s="2156"/>
      <c r="C392" s="2156"/>
      <c r="D392" s="2149" t="s">
        <v>930</v>
      </c>
      <c r="E392" s="2149"/>
      <c r="F392" s="2149"/>
      <c r="G392" s="2149"/>
      <c r="H392" s="2149"/>
      <c r="I392" s="2149"/>
      <c r="J392" s="2149"/>
      <c r="K392" s="2167"/>
      <c r="L392" s="2149" t="s">
        <v>3634</v>
      </c>
      <c r="M392" s="2167"/>
      <c r="N392" s="2149" t="s">
        <v>3783</v>
      </c>
      <c r="O392" s="2167"/>
      <c r="P392" s="2147"/>
      <c r="AA392" s="2150"/>
      <c r="AB392" s="2150"/>
      <c r="AC392" s="2162">
        <f t="shared" ref="AC392:AC455" si="13">+M392-AA392-AB392</f>
        <v>0</v>
      </c>
      <c r="AD392" s="2177">
        <f t="shared" si="12"/>
        <v>0</v>
      </c>
    </row>
    <row r="393" spans="1:30" ht="15">
      <c r="A393" s="2156"/>
      <c r="B393" s="2156"/>
      <c r="C393" s="2156"/>
      <c r="D393" s="2156"/>
      <c r="E393" s="2158" t="s">
        <v>3635</v>
      </c>
      <c r="F393" s="2158"/>
      <c r="G393" s="2158"/>
      <c r="H393" s="2158"/>
      <c r="I393" s="2158"/>
      <c r="J393" s="2158"/>
      <c r="K393" s="2159"/>
      <c r="L393" s="2160">
        <v>6005</v>
      </c>
      <c r="M393" s="2161">
        <f>SUMIF('3BL ACTUAL'!B:B,L393,'3BL ACTUAL'!E:E)</f>
        <v>0</v>
      </c>
      <c r="N393" s="2160">
        <v>6006</v>
      </c>
      <c r="O393" s="2161">
        <f>SUMIF('3BL ACTUAL'!A:A,N393,'3BL ACTUAL'!E:E)</f>
        <v>0</v>
      </c>
      <c r="P393" s="2147"/>
      <c r="AA393" s="2150"/>
      <c r="AB393" s="2150"/>
      <c r="AC393" s="2162">
        <f t="shared" si="13"/>
        <v>0</v>
      </c>
      <c r="AD393" s="2177">
        <f t="shared" si="12"/>
        <v>0</v>
      </c>
    </row>
    <row r="394" spans="1:30" ht="15">
      <c r="A394" s="2156"/>
      <c r="B394" s="2156"/>
      <c r="C394" s="2156"/>
      <c r="D394" s="2156"/>
      <c r="E394" s="2158" t="s">
        <v>3636</v>
      </c>
      <c r="F394" s="2158"/>
      <c r="G394" s="2158"/>
      <c r="H394" s="2158"/>
      <c r="I394" s="2158"/>
      <c r="J394" s="2158"/>
      <c r="K394" s="2159"/>
      <c r="L394" s="2160">
        <v>6007</v>
      </c>
      <c r="M394" s="2161">
        <f>SUMIF('3BL ACTUAL'!B:B,L394,'3BL ACTUAL'!E:E)</f>
        <v>0</v>
      </c>
      <c r="N394" s="2160">
        <v>6008</v>
      </c>
      <c r="O394" s="2161">
        <f>SUMIF('3BL ACTUAL'!A:A,N394,'3BL ACTUAL'!E:E)</f>
        <v>0</v>
      </c>
      <c r="P394" s="2147"/>
      <c r="AA394" s="2150"/>
      <c r="AB394" s="2150"/>
      <c r="AC394" s="2162">
        <f t="shared" si="13"/>
        <v>0</v>
      </c>
      <c r="AD394" s="2177">
        <f t="shared" si="12"/>
        <v>0</v>
      </c>
    </row>
    <row r="395" spans="1:30" ht="15">
      <c r="A395" s="2156"/>
      <c r="B395" s="2156"/>
      <c r="C395" s="2156"/>
      <c r="D395" s="2149" t="s">
        <v>3637</v>
      </c>
      <c r="E395" s="2149"/>
      <c r="F395" s="2149"/>
      <c r="G395" s="2149"/>
      <c r="H395" s="2149"/>
      <c r="I395" s="2149"/>
      <c r="J395" s="2149"/>
      <c r="K395" s="2167"/>
      <c r="L395" s="2149" t="s">
        <v>3634</v>
      </c>
      <c r="M395" s="2167"/>
      <c r="N395" s="2149" t="s">
        <v>3783</v>
      </c>
      <c r="O395" s="2167"/>
      <c r="P395" s="2147"/>
      <c r="AA395" s="2150"/>
      <c r="AB395" s="2150"/>
      <c r="AC395" s="2162">
        <f t="shared" si="13"/>
        <v>0</v>
      </c>
      <c r="AD395" s="2177">
        <f t="shared" si="12"/>
        <v>0</v>
      </c>
    </row>
    <row r="396" spans="1:30" ht="15">
      <c r="A396" s="2156"/>
      <c r="B396" s="2156"/>
      <c r="C396" s="2156"/>
      <c r="D396" s="2156"/>
      <c r="E396" s="2158" t="s">
        <v>3638</v>
      </c>
      <c r="F396" s="2158"/>
      <c r="G396" s="2158"/>
      <c r="H396" s="2158"/>
      <c r="I396" s="2158"/>
      <c r="J396" s="2158"/>
      <c r="K396" s="2159"/>
      <c r="L396" s="2160">
        <v>6009</v>
      </c>
      <c r="M396" s="2161">
        <f>SUMIF('3BL ACTUAL'!B:B,L396,'3BL ACTUAL'!E:E)</f>
        <v>0</v>
      </c>
      <c r="N396" s="2160">
        <v>6010</v>
      </c>
      <c r="O396" s="2161">
        <f>SUMIF('3BL ACTUAL'!A:A,N396,'3BL ACTUAL'!E:E)</f>
        <v>0</v>
      </c>
      <c r="P396" s="2147"/>
      <c r="AA396" s="2150"/>
      <c r="AB396" s="2150">
        <v>1040371.61</v>
      </c>
      <c r="AC396" s="2162">
        <f t="shared" si="13"/>
        <v>-1040371.61</v>
      </c>
      <c r="AD396" s="2177">
        <f t="shared" si="12"/>
        <v>1040371.61</v>
      </c>
    </row>
    <row r="397" spans="1:30" ht="15">
      <c r="A397" s="2156"/>
      <c r="B397" s="2156"/>
      <c r="C397" s="2156"/>
      <c r="D397" s="2156"/>
      <c r="E397" s="2158" t="s">
        <v>3639</v>
      </c>
      <c r="F397" s="2158"/>
      <c r="G397" s="2158"/>
      <c r="H397" s="2158"/>
      <c r="I397" s="2158"/>
      <c r="J397" s="2158"/>
      <c r="K397" s="2159"/>
      <c r="L397" s="2160">
        <v>6011</v>
      </c>
      <c r="M397" s="2161">
        <f>SUMIF('3BL ACTUAL'!B:B,L397,'3BL ACTUAL'!E:E)</f>
        <v>0</v>
      </c>
      <c r="N397" s="2160">
        <v>6012</v>
      </c>
      <c r="O397" s="2161">
        <f>SUMIF('3BL ACTUAL'!A:A,N397,'3BL ACTUAL'!E:E)</f>
        <v>0</v>
      </c>
      <c r="P397" s="2147"/>
      <c r="AA397" s="2150"/>
      <c r="AB397" s="2150"/>
      <c r="AC397" s="2162">
        <f t="shared" si="13"/>
        <v>0</v>
      </c>
      <c r="AD397" s="2177">
        <f t="shared" si="12"/>
        <v>0</v>
      </c>
    </row>
    <row r="398" spans="1:30" ht="15">
      <c r="A398" s="2156"/>
      <c r="B398" s="2156"/>
      <c r="C398" s="2156"/>
      <c r="D398" s="2158" t="s">
        <v>428</v>
      </c>
      <c r="E398" s="2158"/>
      <c r="F398" s="2158"/>
      <c r="G398" s="2158"/>
      <c r="H398" s="2158"/>
      <c r="I398" s="2158"/>
      <c r="J398" s="2158"/>
      <c r="K398" s="2159"/>
      <c r="L398" s="2160">
        <v>6013</v>
      </c>
      <c r="M398" s="2161">
        <f>SUMIF('3BL ACTUAL'!B:B,L398,'3BL ACTUAL'!E:E)</f>
        <v>0</v>
      </c>
      <c r="N398" s="2160">
        <v>6014</v>
      </c>
      <c r="O398" s="2161">
        <f>SUMIF('3BL ACTUAL'!A:A,N398,'3BL ACTUAL'!E:E)</f>
        <v>0</v>
      </c>
      <c r="P398" s="2147"/>
      <c r="AA398" s="2150"/>
      <c r="AB398" s="2150"/>
      <c r="AC398" s="2162">
        <f t="shared" si="13"/>
        <v>0</v>
      </c>
      <c r="AD398" s="2177">
        <f t="shared" si="12"/>
        <v>0</v>
      </c>
    </row>
    <row r="399" spans="1:30" ht="15">
      <c r="A399" s="2156"/>
      <c r="B399" s="2156"/>
      <c r="C399" s="2156"/>
      <c r="D399" s="2158" t="s">
        <v>429</v>
      </c>
      <c r="E399" s="2158"/>
      <c r="F399" s="2158"/>
      <c r="G399" s="2158"/>
      <c r="H399" s="2158"/>
      <c r="I399" s="2158"/>
      <c r="J399" s="2158"/>
      <c r="K399" s="2159"/>
      <c r="L399" s="2160">
        <v>6015</v>
      </c>
      <c r="M399" s="2161">
        <f>SUMIF('3BL ACTUAL'!B:B,L399,'3BL ACTUAL'!E:E)</f>
        <v>0</v>
      </c>
      <c r="N399" s="2160">
        <v>6016</v>
      </c>
      <c r="O399" s="2161">
        <f>SUMIF('3BL ACTUAL'!A:A,N399,'3BL ACTUAL'!E:E)</f>
        <v>0</v>
      </c>
      <c r="P399" s="2147"/>
      <c r="AA399" s="2150"/>
      <c r="AB399" s="2150"/>
      <c r="AC399" s="2162">
        <f t="shared" si="13"/>
        <v>0</v>
      </c>
      <c r="AD399" s="2177">
        <f t="shared" si="12"/>
        <v>0</v>
      </c>
    </row>
    <row r="400" spans="1:30" ht="15">
      <c r="A400" s="2156"/>
      <c r="B400" s="2156"/>
      <c r="C400" s="2156"/>
      <c r="D400" s="2158" t="s">
        <v>430</v>
      </c>
      <c r="E400" s="2158"/>
      <c r="F400" s="2158"/>
      <c r="G400" s="2158"/>
      <c r="H400" s="2158"/>
      <c r="I400" s="2158"/>
      <c r="J400" s="2158"/>
      <c r="K400" s="2159"/>
      <c r="L400" s="2160">
        <v>6017</v>
      </c>
      <c r="M400" s="2161">
        <f>SUMIF('3BL ACTUAL'!B:B,L400,'3BL ACTUAL'!E:E)</f>
        <v>0</v>
      </c>
      <c r="N400" s="2160">
        <v>6018</v>
      </c>
      <c r="O400" s="2161">
        <f>SUMIF('3BL ACTUAL'!A:A,N400,'3BL ACTUAL'!E:E)</f>
        <v>0</v>
      </c>
      <c r="P400" s="2147"/>
      <c r="AA400" s="2150"/>
      <c r="AB400" s="2150"/>
      <c r="AC400" s="2162">
        <f t="shared" si="13"/>
        <v>0</v>
      </c>
      <c r="AD400" s="2177">
        <f t="shared" si="12"/>
        <v>0</v>
      </c>
    </row>
    <row r="401" spans="1:30" ht="15">
      <c r="A401" s="2156"/>
      <c r="B401" s="2156"/>
      <c r="C401" s="2165"/>
      <c r="D401" s="2165"/>
      <c r="E401" s="2165"/>
      <c r="F401" s="2165"/>
      <c r="G401" s="2165"/>
      <c r="H401" s="2165"/>
      <c r="I401" s="2165"/>
      <c r="J401" s="2165"/>
      <c r="K401" s="2165"/>
      <c r="L401" s="2165">
        <v>1005</v>
      </c>
      <c r="M401" s="2197">
        <f>SUM(M390:M400)</f>
        <v>0</v>
      </c>
      <c r="N401" s="2154"/>
      <c r="O401" s="2155"/>
      <c r="P401" s="2147"/>
      <c r="S401" s="2149" t="s">
        <v>3786</v>
      </c>
      <c r="AA401" s="2150"/>
      <c r="AB401" s="2150">
        <v>1040371.61</v>
      </c>
      <c r="AC401" s="2162">
        <f t="shared" si="13"/>
        <v>-1040371.61</v>
      </c>
      <c r="AD401" s="2177">
        <f t="shared" si="12"/>
        <v>1040371.61</v>
      </c>
    </row>
    <row r="402" spans="1:30" ht="15">
      <c r="A402" s="2156"/>
      <c r="B402" s="2149"/>
      <c r="C402" s="2149" t="s">
        <v>48</v>
      </c>
      <c r="D402" s="2149"/>
      <c r="E402" s="2149"/>
      <c r="F402" s="2149"/>
      <c r="G402" s="2149"/>
      <c r="H402" s="2149"/>
      <c r="I402" s="2149"/>
      <c r="J402" s="2149"/>
      <c r="K402" s="2149"/>
      <c r="L402" s="2149"/>
      <c r="M402" s="2155"/>
      <c r="N402" s="2154"/>
      <c r="O402" s="2155"/>
      <c r="P402" s="2147"/>
      <c r="S402" s="2198"/>
      <c r="AA402" s="2150"/>
      <c r="AB402" s="2150"/>
      <c r="AC402" s="2162">
        <f t="shared" si="13"/>
        <v>0</v>
      </c>
      <c r="AD402" s="2177">
        <f t="shared" si="12"/>
        <v>0</v>
      </c>
    </row>
    <row r="403" spans="1:30" ht="15">
      <c r="A403" s="2156"/>
      <c r="B403" s="2156"/>
      <c r="C403" s="2156"/>
      <c r="D403" s="2149" t="s">
        <v>937</v>
      </c>
      <c r="E403" s="2149"/>
      <c r="F403" s="2149"/>
      <c r="G403" s="2149"/>
      <c r="H403" s="2149"/>
      <c r="I403" s="2149"/>
      <c r="J403" s="2149"/>
      <c r="K403" s="2167"/>
      <c r="L403" s="2149" t="s">
        <v>3634</v>
      </c>
      <c r="M403" s="2167"/>
      <c r="N403" s="2149" t="s">
        <v>3783</v>
      </c>
      <c r="O403" s="2167"/>
      <c r="P403" s="2147"/>
      <c r="S403" s="866">
        <v>7001</v>
      </c>
      <c r="T403" s="866" t="s">
        <v>3424</v>
      </c>
      <c r="AA403" s="2150"/>
      <c r="AB403" s="2150"/>
      <c r="AC403" s="2162">
        <f t="shared" si="13"/>
        <v>0</v>
      </c>
      <c r="AD403" s="2177">
        <f t="shared" si="12"/>
        <v>0</v>
      </c>
    </row>
    <row r="404" spans="1:30" ht="15">
      <c r="A404" s="2156"/>
      <c r="B404" s="2156"/>
      <c r="C404" s="2156"/>
      <c r="D404" s="2156"/>
      <c r="E404" s="2158" t="s">
        <v>3640</v>
      </c>
      <c r="F404" s="2158"/>
      <c r="G404" s="2158"/>
      <c r="H404" s="2158"/>
      <c r="I404" s="2158"/>
      <c r="J404" s="2158"/>
      <c r="K404" s="2159"/>
      <c r="L404" s="2160">
        <v>6019</v>
      </c>
      <c r="M404" s="2161">
        <f>SUMIF('3BL ACTUAL'!B:B,L404,'3BL ACTUAL'!E:E)</f>
        <v>0</v>
      </c>
      <c r="N404" s="2160">
        <v>6020</v>
      </c>
      <c r="O404" s="2161">
        <f>SUMIF('3BL ACTUAL'!A:A,N404,'3BL ACTUAL'!E:E)</f>
        <v>0</v>
      </c>
      <c r="P404" s="2147"/>
      <c r="S404" s="866">
        <v>7004</v>
      </c>
      <c r="T404" s="866">
        <v>7006</v>
      </c>
      <c r="AA404" s="2150"/>
      <c r="AB404" s="2150"/>
      <c r="AC404" s="2162">
        <f t="shared" si="13"/>
        <v>0</v>
      </c>
      <c r="AD404" s="2177">
        <f t="shared" si="12"/>
        <v>0</v>
      </c>
    </row>
    <row r="405" spans="1:30" ht="15">
      <c r="A405" s="2156"/>
      <c r="B405" s="2156"/>
      <c r="C405" s="2156"/>
      <c r="D405" s="2156"/>
      <c r="E405" s="2158" t="s">
        <v>3641</v>
      </c>
      <c r="F405" s="2158"/>
      <c r="G405" s="2158"/>
      <c r="H405" s="2158"/>
      <c r="I405" s="2158"/>
      <c r="J405" s="2158"/>
      <c r="K405" s="2159"/>
      <c r="L405" s="2160">
        <v>6021</v>
      </c>
      <c r="M405" s="2161">
        <f>SUMIF('3BL ACTUAL'!B:B,L405,'3BL ACTUAL'!E:E)</f>
        <v>0</v>
      </c>
      <c r="N405" s="2160">
        <v>6022</v>
      </c>
      <c r="O405" s="2161">
        <f>SUMIF('3BL ACTUAL'!A:A,N405,'3BL ACTUAL'!E:E)</f>
        <v>0</v>
      </c>
      <c r="P405" s="2147"/>
      <c r="S405" s="866">
        <v>7007</v>
      </c>
      <c r="T405" s="866">
        <v>7009</v>
      </c>
      <c r="AA405" s="2150"/>
      <c r="AB405" s="2150"/>
      <c r="AC405" s="2162">
        <f t="shared" si="13"/>
        <v>0</v>
      </c>
      <c r="AD405" s="2177">
        <f t="shared" si="12"/>
        <v>0</v>
      </c>
    </row>
    <row r="406" spans="1:30" ht="15">
      <c r="A406" s="2156"/>
      <c r="B406" s="2156"/>
      <c r="C406" s="2156"/>
      <c r="D406" s="2149" t="s">
        <v>153</v>
      </c>
      <c r="E406" s="2149"/>
      <c r="F406" s="2149"/>
      <c r="G406" s="2149"/>
      <c r="H406" s="2149"/>
      <c r="I406" s="2149"/>
      <c r="J406" s="2149"/>
      <c r="K406" s="2167"/>
      <c r="L406" s="2149" t="s">
        <v>3634</v>
      </c>
      <c r="M406" s="2167"/>
      <c r="N406" s="2149" t="s">
        <v>3783</v>
      </c>
      <c r="O406" s="2167"/>
      <c r="P406" s="2147"/>
      <c r="S406" s="866">
        <v>7010</v>
      </c>
      <c r="T406" s="866" t="s">
        <v>3424</v>
      </c>
      <c r="AA406" s="2150"/>
      <c r="AB406" s="2150"/>
      <c r="AC406" s="2162">
        <f t="shared" si="13"/>
        <v>0</v>
      </c>
      <c r="AD406" s="2177">
        <f t="shared" si="12"/>
        <v>0</v>
      </c>
    </row>
    <row r="407" spans="1:30" ht="15">
      <c r="A407" s="2156"/>
      <c r="B407" s="2156"/>
      <c r="C407" s="2156"/>
      <c r="D407" s="2156"/>
      <c r="E407" s="2158" t="s">
        <v>3642</v>
      </c>
      <c r="F407" s="2158"/>
      <c r="G407" s="2158"/>
      <c r="H407" s="2158"/>
      <c r="I407" s="2158"/>
      <c r="J407" s="2158"/>
      <c r="K407" s="2159"/>
      <c r="L407" s="2160">
        <v>6023</v>
      </c>
      <c r="M407" s="2161">
        <f>SUMIF('3BL ACTUAL'!B:B,L407,'3BL ACTUAL'!E:E)</f>
        <v>0</v>
      </c>
      <c r="N407" s="2160">
        <v>6024</v>
      </c>
      <c r="O407" s="2161">
        <f>SUMIF('3BL ACTUAL'!A:A,N407,'3BL ACTUAL'!E:E)</f>
        <v>0</v>
      </c>
      <c r="P407" s="2147"/>
      <c r="S407" s="866">
        <v>7013</v>
      </c>
      <c r="T407" s="866" t="s">
        <v>3424</v>
      </c>
      <c r="AA407" s="2150"/>
      <c r="AB407" s="2150"/>
      <c r="AC407" s="2162">
        <f t="shared" si="13"/>
        <v>0</v>
      </c>
      <c r="AD407" s="2177">
        <f t="shared" si="12"/>
        <v>0</v>
      </c>
    </row>
    <row r="408" spans="1:30" ht="15">
      <c r="A408" s="2156"/>
      <c r="B408" s="2156"/>
      <c r="C408" s="2156"/>
      <c r="D408" s="2156"/>
      <c r="E408" s="2158" t="s">
        <v>3643</v>
      </c>
      <c r="F408" s="2158"/>
      <c r="G408" s="2158"/>
      <c r="H408" s="2158"/>
      <c r="I408" s="2158"/>
      <c r="J408" s="2158"/>
      <c r="K408" s="2159"/>
      <c r="L408" s="2160">
        <v>6025</v>
      </c>
      <c r="M408" s="2161">
        <f>SUMIF('3BL ACTUAL'!B:B,L408,'3BL ACTUAL'!E:E)</f>
        <v>0</v>
      </c>
      <c r="N408" s="2160">
        <v>6026</v>
      </c>
      <c r="O408" s="2161">
        <f>SUMIF('3BL ACTUAL'!A:A,N408,'3BL ACTUAL'!E:E)</f>
        <v>0</v>
      </c>
      <c r="P408" s="2147"/>
      <c r="S408" s="866">
        <v>7016</v>
      </c>
      <c r="T408" s="866">
        <v>7018</v>
      </c>
      <c r="AA408" s="2150"/>
      <c r="AB408" s="2150"/>
      <c r="AC408" s="2162">
        <f t="shared" si="13"/>
        <v>0</v>
      </c>
      <c r="AD408" s="2177">
        <f t="shared" si="12"/>
        <v>0</v>
      </c>
    </row>
    <row r="409" spans="1:30" ht="15">
      <c r="A409" s="2156"/>
      <c r="B409" s="2156"/>
      <c r="C409" s="2156"/>
      <c r="D409" s="2158" t="s">
        <v>436</v>
      </c>
      <c r="E409" s="2158"/>
      <c r="F409" s="2158"/>
      <c r="G409" s="2158"/>
      <c r="H409" s="2158"/>
      <c r="I409" s="2158"/>
      <c r="J409" s="2158"/>
      <c r="K409" s="2159"/>
      <c r="L409" s="2160">
        <v>6027</v>
      </c>
      <c r="M409" s="2161">
        <f>SUMIF('3BL ACTUAL'!B:B,L409,'3BL ACTUAL'!E:E)</f>
        <v>0</v>
      </c>
      <c r="N409" s="2160">
        <v>6028</v>
      </c>
      <c r="O409" s="2161">
        <f>SUMIF('3BL ACTUAL'!A:A,N409,'3BL ACTUAL'!E:E)</f>
        <v>0</v>
      </c>
      <c r="P409" s="2147"/>
      <c r="S409" s="866">
        <v>7019</v>
      </c>
      <c r="T409" s="866">
        <v>7021</v>
      </c>
      <c r="AA409" s="2150"/>
      <c r="AB409" s="2150"/>
      <c r="AC409" s="2162">
        <f t="shared" si="13"/>
        <v>0</v>
      </c>
      <c r="AD409" s="2177">
        <f t="shared" si="12"/>
        <v>0</v>
      </c>
    </row>
    <row r="410" spans="1:30" ht="15">
      <c r="A410" s="2156"/>
      <c r="B410" s="2156"/>
      <c r="C410" s="2156"/>
      <c r="D410" s="2158" t="s">
        <v>437</v>
      </c>
      <c r="E410" s="2158"/>
      <c r="F410" s="2158"/>
      <c r="G410" s="2158"/>
      <c r="H410" s="2158"/>
      <c r="I410" s="2158"/>
      <c r="J410" s="2158"/>
      <c r="K410" s="2159"/>
      <c r="L410" s="2160">
        <v>6029</v>
      </c>
      <c r="M410" s="2161">
        <f>SUMIF('3BL ACTUAL'!B:B,L410,'3BL ACTUAL'!E:E)</f>
        <v>0</v>
      </c>
      <c r="N410" s="2160">
        <v>6030</v>
      </c>
      <c r="O410" s="2161">
        <f>SUMIF('3BL ACTUAL'!A:A,N410,'3BL ACTUAL'!E:E)</f>
        <v>0</v>
      </c>
      <c r="P410" s="2147"/>
      <c r="S410" s="866">
        <v>7022</v>
      </c>
      <c r="T410" s="866" t="s">
        <v>3424</v>
      </c>
      <c r="AA410" s="2150"/>
      <c r="AB410" s="2150"/>
      <c r="AC410" s="2162">
        <f t="shared" si="13"/>
        <v>0</v>
      </c>
      <c r="AD410" s="2177">
        <f t="shared" si="12"/>
        <v>0</v>
      </c>
    </row>
    <row r="411" spans="1:30" ht="15">
      <c r="A411" s="2156"/>
      <c r="B411" s="2156"/>
      <c r="C411" s="2156"/>
      <c r="D411" s="2158" t="s">
        <v>438</v>
      </c>
      <c r="E411" s="2158"/>
      <c r="F411" s="2158"/>
      <c r="G411" s="2158"/>
      <c r="H411" s="2158"/>
      <c r="I411" s="2158"/>
      <c r="J411" s="2158"/>
      <c r="K411" s="2159"/>
      <c r="L411" s="2160">
        <v>6031</v>
      </c>
      <c r="M411" s="2161">
        <f>SUMIF('3BL ACTUAL'!B:B,L411,'3BL ACTUAL'!E:E)</f>
        <v>0</v>
      </c>
      <c r="N411" s="2160">
        <v>6032</v>
      </c>
      <c r="O411" s="2161">
        <f>SUMIF('3BL ACTUAL'!A:A,N411,'3BL ACTUAL'!E:E)</f>
        <v>0</v>
      </c>
      <c r="P411" s="2147"/>
      <c r="S411" s="866">
        <v>7025</v>
      </c>
      <c r="T411" s="866" t="s">
        <v>3424</v>
      </c>
      <c r="AA411" s="2150"/>
      <c r="AB411" s="2150"/>
      <c r="AC411" s="2162">
        <f t="shared" si="13"/>
        <v>0</v>
      </c>
      <c r="AD411" s="2177">
        <f t="shared" si="12"/>
        <v>0</v>
      </c>
    </row>
    <row r="412" spans="1:30" ht="15">
      <c r="A412" s="2156"/>
      <c r="B412" s="2156"/>
      <c r="C412" s="2156"/>
      <c r="D412" s="2158" t="s">
        <v>439</v>
      </c>
      <c r="E412" s="2158"/>
      <c r="F412" s="2158"/>
      <c r="G412" s="2158"/>
      <c r="H412" s="2158"/>
      <c r="I412" s="2158"/>
      <c r="J412" s="2158"/>
      <c r="K412" s="2159"/>
      <c r="L412" s="2160">
        <v>6033</v>
      </c>
      <c r="M412" s="2161">
        <f>SUMIF('3BL ACTUAL'!B:B,L412,'3BL ACTUAL'!E:E)</f>
        <v>0</v>
      </c>
      <c r="N412" s="2160">
        <v>6034</v>
      </c>
      <c r="O412" s="2161">
        <f>SUMIF('3BL ACTUAL'!A:A,N412,'3BL ACTUAL'!E:E)</f>
        <v>0</v>
      </c>
      <c r="P412" s="2147"/>
      <c r="S412" s="866">
        <v>7028</v>
      </c>
      <c r="T412" s="866" t="s">
        <v>3424</v>
      </c>
      <c r="AA412" s="2150"/>
      <c r="AB412" s="2150"/>
      <c r="AC412" s="2162">
        <f t="shared" si="13"/>
        <v>0</v>
      </c>
      <c r="AD412" s="2177">
        <f t="shared" si="12"/>
        <v>0</v>
      </c>
    </row>
    <row r="413" spans="1:30" ht="15">
      <c r="A413" s="2156"/>
      <c r="B413" s="2156"/>
      <c r="C413" s="2156"/>
      <c r="D413" s="2158" t="s">
        <v>440</v>
      </c>
      <c r="E413" s="2158"/>
      <c r="F413" s="2158"/>
      <c r="G413" s="2158"/>
      <c r="H413" s="2158"/>
      <c r="I413" s="2158"/>
      <c r="J413" s="2158"/>
      <c r="K413" s="2159"/>
      <c r="L413" s="2160">
        <v>6035</v>
      </c>
      <c r="M413" s="2161">
        <f>SUMIF('3BL ACTUAL'!B:B,L413,'3BL ACTUAL'!E:E)</f>
        <v>0</v>
      </c>
      <c r="N413" s="2160">
        <v>6036</v>
      </c>
      <c r="O413" s="2161">
        <f>SUMIF('3BL ACTUAL'!A:A,N413,'3BL ACTUAL'!E:E)</f>
        <v>0</v>
      </c>
      <c r="P413" s="2147"/>
      <c r="S413" s="866">
        <v>7031</v>
      </c>
      <c r="T413" s="866" t="s">
        <v>3424</v>
      </c>
      <c r="AA413" s="2150"/>
      <c r="AB413" s="2150"/>
      <c r="AC413" s="2162">
        <f t="shared" si="13"/>
        <v>0</v>
      </c>
      <c r="AD413" s="2177">
        <f t="shared" si="12"/>
        <v>0</v>
      </c>
    </row>
    <row r="414" spans="1:30" ht="15">
      <c r="A414" s="2156"/>
      <c r="B414" s="2156"/>
      <c r="C414" s="2156"/>
      <c r="D414" s="2158" t="s">
        <v>441</v>
      </c>
      <c r="E414" s="2158"/>
      <c r="F414" s="2158"/>
      <c r="G414" s="2158"/>
      <c r="H414" s="2158"/>
      <c r="I414" s="2158"/>
      <c r="J414" s="2158"/>
      <c r="K414" s="2159"/>
      <c r="L414" s="2160">
        <v>6037</v>
      </c>
      <c r="M414" s="2161">
        <f>SUMIF('3BL ACTUAL'!B:B,L414,'3BL ACTUAL'!E:E)</f>
        <v>0</v>
      </c>
      <c r="N414" s="2160">
        <v>6038</v>
      </c>
      <c r="O414" s="2161">
        <f>SUMIF('3BL ACTUAL'!A:A,N414,'3BL ACTUAL'!E:E)</f>
        <v>0</v>
      </c>
      <c r="P414" s="2147"/>
      <c r="S414" s="866">
        <v>7034</v>
      </c>
      <c r="T414" s="866" t="s">
        <v>3424</v>
      </c>
      <c r="AA414" s="2150"/>
      <c r="AB414" s="2150"/>
      <c r="AC414" s="2162">
        <f t="shared" si="13"/>
        <v>0</v>
      </c>
      <c r="AD414" s="2177">
        <f t="shared" si="12"/>
        <v>0</v>
      </c>
    </row>
    <row r="415" spans="1:30" ht="15">
      <c r="A415" s="2156"/>
      <c r="B415" s="2156"/>
      <c r="C415" s="2156"/>
      <c r="D415" s="2158" t="s">
        <v>442</v>
      </c>
      <c r="E415" s="2158"/>
      <c r="F415" s="2158"/>
      <c r="G415" s="2158"/>
      <c r="H415" s="2158"/>
      <c r="I415" s="2158"/>
      <c r="J415" s="2158"/>
      <c r="K415" s="2159"/>
      <c r="L415" s="2160">
        <v>6039</v>
      </c>
      <c r="M415" s="2161">
        <f>SUMIF('3BL ACTUAL'!B:B,L415,'3BL ACTUAL'!E:E)</f>
        <v>0</v>
      </c>
      <c r="N415" s="2160">
        <v>6040</v>
      </c>
      <c r="O415" s="2161">
        <f>SUMIF('3BL ACTUAL'!A:A,N415,'3BL ACTUAL'!E:E)</f>
        <v>0</v>
      </c>
      <c r="P415" s="2147"/>
      <c r="S415" s="866">
        <v>7037</v>
      </c>
      <c r="T415" s="866">
        <v>7039</v>
      </c>
      <c r="AA415" s="2150"/>
      <c r="AB415" s="2150"/>
      <c r="AC415" s="2162">
        <f t="shared" si="13"/>
        <v>0</v>
      </c>
      <c r="AD415" s="2177">
        <f t="shared" si="12"/>
        <v>0</v>
      </c>
    </row>
    <row r="416" spans="1:30" ht="15">
      <c r="A416" s="2156"/>
      <c r="B416" s="2156"/>
      <c r="C416" s="2156"/>
      <c r="D416" s="2192" t="s">
        <v>949</v>
      </c>
      <c r="E416" s="2193"/>
      <c r="F416" s="2193"/>
      <c r="G416" s="2193"/>
      <c r="H416" s="2193"/>
      <c r="I416" s="2193"/>
      <c r="J416" s="2193"/>
      <c r="K416" s="2195"/>
      <c r="L416" s="2149" t="s">
        <v>3634</v>
      </c>
      <c r="M416" s="2167"/>
      <c r="N416" s="2149" t="s">
        <v>3783</v>
      </c>
      <c r="O416" s="2167"/>
      <c r="P416" s="2147"/>
      <c r="S416" s="866" t="s">
        <v>3534</v>
      </c>
      <c r="T416" s="866" t="s">
        <v>3786</v>
      </c>
      <c r="AA416" s="2150"/>
      <c r="AB416" s="2150"/>
      <c r="AC416" s="2162">
        <f t="shared" si="13"/>
        <v>0</v>
      </c>
      <c r="AD416" s="2177">
        <f t="shared" si="12"/>
        <v>0</v>
      </c>
    </row>
    <row r="417" spans="1:30" ht="15">
      <c r="A417" s="2156"/>
      <c r="B417" s="2156"/>
      <c r="C417" s="2156"/>
      <c r="D417" s="2156"/>
      <c r="E417" s="2158" t="s">
        <v>3644</v>
      </c>
      <c r="F417" s="2158"/>
      <c r="G417" s="2158"/>
      <c r="H417" s="2158"/>
      <c r="I417" s="2158"/>
      <c r="J417" s="2158"/>
      <c r="K417" s="2159"/>
      <c r="L417" s="2160">
        <v>6041</v>
      </c>
      <c r="M417" s="2161">
        <f>SUMIF('3BL ACTUAL'!B:B,L417,'3BL ACTUAL'!E:E)</f>
        <v>0</v>
      </c>
      <c r="N417" s="2160">
        <v>6042</v>
      </c>
      <c r="O417" s="2161">
        <f>SUMIF('3BL ACTUAL'!A:A,N417,'3BL ACTUAL'!E:E)</f>
        <v>0</v>
      </c>
      <c r="P417" s="2147"/>
      <c r="S417" s="866">
        <v>7040</v>
      </c>
      <c r="T417" s="866">
        <v>7042</v>
      </c>
      <c r="AA417" s="2150"/>
      <c r="AB417" s="2150"/>
      <c r="AC417" s="2162">
        <f t="shared" si="13"/>
        <v>0</v>
      </c>
      <c r="AD417" s="2177">
        <f t="shared" si="12"/>
        <v>0</v>
      </c>
    </row>
    <row r="418" spans="1:30" ht="15">
      <c r="A418" s="2156"/>
      <c r="B418" s="2156"/>
      <c r="C418" s="2156"/>
      <c r="D418" s="2156"/>
      <c r="E418" s="2158" t="s">
        <v>526</v>
      </c>
      <c r="F418" s="2158"/>
      <c r="G418" s="2158"/>
      <c r="H418" s="2158"/>
      <c r="I418" s="2158"/>
      <c r="J418" s="2158"/>
      <c r="K418" s="2159"/>
      <c r="L418" s="2160">
        <v>6043</v>
      </c>
      <c r="M418" s="2161">
        <f>SUMIF('3BL ACTUAL'!B:B,L418,'3BL ACTUAL'!E:E)</f>
        <v>0</v>
      </c>
      <c r="N418" s="2160">
        <v>6044</v>
      </c>
      <c r="O418" s="2161">
        <f>SUMIF('3BL ACTUAL'!A:A,N418,'3BL ACTUAL'!E:E)</f>
        <v>0</v>
      </c>
      <c r="P418" s="2147"/>
      <c r="S418" s="866">
        <v>7043</v>
      </c>
      <c r="T418" s="866">
        <v>7045</v>
      </c>
      <c r="AA418" s="2150"/>
      <c r="AB418" s="2150"/>
      <c r="AC418" s="2162">
        <f t="shared" si="13"/>
        <v>0</v>
      </c>
      <c r="AD418" s="2177">
        <f t="shared" si="12"/>
        <v>0</v>
      </c>
    </row>
    <row r="419" spans="1:30" ht="15">
      <c r="A419" s="2156"/>
      <c r="B419" s="2156"/>
      <c r="C419" s="2156"/>
      <c r="D419" s="2156"/>
      <c r="E419" s="2158" t="s">
        <v>527</v>
      </c>
      <c r="F419" s="2158"/>
      <c r="G419" s="2158"/>
      <c r="H419" s="2158"/>
      <c r="I419" s="2158"/>
      <c r="J419" s="2158"/>
      <c r="K419" s="2159"/>
      <c r="L419" s="2160">
        <v>6045</v>
      </c>
      <c r="M419" s="2161">
        <f>SUMIF('3BL ACTUAL'!B:B,L419,'3BL ACTUAL'!E:E)</f>
        <v>0</v>
      </c>
      <c r="N419" s="2160">
        <v>6046</v>
      </c>
      <c r="O419" s="2161">
        <f>SUMIF('3BL ACTUAL'!A:A,N419,'3BL ACTUAL'!E:E)</f>
        <v>0</v>
      </c>
      <c r="P419" s="2147"/>
      <c r="S419" s="866">
        <v>7046</v>
      </c>
      <c r="T419" s="866">
        <v>7048</v>
      </c>
      <c r="AA419" s="2150"/>
      <c r="AB419" s="2150"/>
      <c r="AC419" s="2162">
        <f t="shared" si="13"/>
        <v>0</v>
      </c>
      <c r="AD419" s="2177">
        <f t="shared" si="12"/>
        <v>0</v>
      </c>
    </row>
    <row r="420" spans="1:30" ht="15">
      <c r="A420" s="2156"/>
      <c r="B420" s="2156"/>
      <c r="C420" s="2156"/>
      <c r="D420" s="2156"/>
      <c r="E420" s="2158" t="s">
        <v>519</v>
      </c>
      <c r="F420" s="2158"/>
      <c r="G420" s="2158"/>
      <c r="H420" s="2158"/>
      <c r="I420" s="2158"/>
      <c r="J420" s="2158"/>
      <c r="K420" s="2159"/>
      <c r="L420" s="2160">
        <v>6047</v>
      </c>
      <c r="M420" s="2161">
        <f>SUMIF('3BL ACTUAL'!B:B,L420,'3BL ACTUAL'!E:E)</f>
        <v>0</v>
      </c>
      <c r="N420" s="2160">
        <v>6048</v>
      </c>
      <c r="O420" s="2161">
        <f>SUMIF('3BL ACTUAL'!A:A,N420,'3BL ACTUAL'!E:E)</f>
        <v>0</v>
      </c>
      <c r="P420" s="2147"/>
      <c r="S420" s="866">
        <v>7049</v>
      </c>
      <c r="T420" s="866">
        <v>7051</v>
      </c>
      <c r="AA420" s="2150"/>
      <c r="AB420" s="2150"/>
      <c r="AC420" s="2162">
        <f t="shared" si="13"/>
        <v>0</v>
      </c>
      <c r="AD420" s="2177">
        <f t="shared" si="12"/>
        <v>0</v>
      </c>
    </row>
    <row r="421" spans="1:30" ht="15">
      <c r="A421" s="2156"/>
      <c r="B421" s="2156"/>
      <c r="C421" s="2156"/>
      <c r="D421" s="2156"/>
      <c r="E421" s="2158" t="s">
        <v>528</v>
      </c>
      <c r="F421" s="2158"/>
      <c r="G421" s="2158"/>
      <c r="H421" s="2158"/>
      <c r="I421" s="2158"/>
      <c r="J421" s="2158"/>
      <c r="K421" s="2159"/>
      <c r="L421" s="2160">
        <v>6049</v>
      </c>
      <c r="M421" s="2161">
        <f>SUMIF('3BL ACTUAL'!B:B,L421,'3BL ACTUAL'!E:E)</f>
        <v>0</v>
      </c>
      <c r="N421" s="2160">
        <v>6050</v>
      </c>
      <c r="O421" s="2161">
        <f>SUMIF('3BL ACTUAL'!A:A,N421,'3BL ACTUAL'!E:E)</f>
        <v>0</v>
      </c>
      <c r="P421" s="2147"/>
      <c r="S421" s="866">
        <v>7052</v>
      </c>
      <c r="T421" s="866">
        <v>7054</v>
      </c>
      <c r="AA421" s="2150"/>
      <c r="AB421" s="2150"/>
      <c r="AC421" s="2162">
        <f t="shared" si="13"/>
        <v>0</v>
      </c>
      <c r="AD421" s="2177">
        <f t="shared" si="12"/>
        <v>0</v>
      </c>
    </row>
    <row r="422" spans="1:30" ht="15">
      <c r="A422" s="2156"/>
      <c r="B422" s="2156"/>
      <c r="C422" s="2156"/>
      <c r="D422" s="2156"/>
      <c r="E422" s="2158" t="s">
        <v>529</v>
      </c>
      <c r="F422" s="2158"/>
      <c r="G422" s="2158"/>
      <c r="H422" s="2158"/>
      <c r="I422" s="2158"/>
      <c r="J422" s="2158"/>
      <c r="K422" s="2159"/>
      <c r="L422" s="2160">
        <v>6051</v>
      </c>
      <c r="M422" s="2161">
        <f>SUMIF('3BL ACTUAL'!B:B,L422,'3BL ACTUAL'!E:E)</f>
        <v>0</v>
      </c>
      <c r="N422" s="2160">
        <v>6052</v>
      </c>
      <c r="O422" s="2161">
        <f>SUMIF('3BL ACTUAL'!A:A,N422,'3BL ACTUAL'!E:E)</f>
        <v>0</v>
      </c>
      <c r="P422" s="2147"/>
      <c r="S422" s="866">
        <v>7055</v>
      </c>
      <c r="T422" s="866">
        <v>7057</v>
      </c>
      <c r="AA422" s="2150"/>
      <c r="AB422" s="2150"/>
      <c r="AC422" s="2162">
        <f t="shared" si="13"/>
        <v>0</v>
      </c>
      <c r="AD422" s="2177">
        <f t="shared" si="12"/>
        <v>0</v>
      </c>
    </row>
    <row r="423" spans="1:30" ht="15">
      <c r="A423" s="2156"/>
      <c r="B423" s="2156"/>
      <c r="C423" s="2156"/>
      <c r="D423" s="2156"/>
      <c r="E423" s="2158" t="s">
        <v>530</v>
      </c>
      <c r="F423" s="2158"/>
      <c r="G423" s="2158"/>
      <c r="H423" s="2158"/>
      <c r="I423" s="2158"/>
      <c r="J423" s="2158"/>
      <c r="K423" s="2159"/>
      <c r="L423" s="2160">
        <v>6053</v>
      </c>
      <c r="M423" s="2161">
        <f>SUMIF('3BL ACTUAL'!B:B,L423,'3BL ACTUAL'!E:E)</f>
        <v>0</v>
      </c>
      <c r="N423" s="2160">
        <v>6054</v>
      </c>
      <c r="O423" s="2161">
        <f>SUMIF('3BL ACTUAL'!A:A,N423,'3BL ACTUAL'!E:E)</f>
        <v>0</v>
      </c>
      <c r="P423" s="2147"/>
      <c r="S423" s="866">
        <v>7058</v>
      </c>
      <c r="T423" s="866">
        <v>7060</v>
      </c>
      <c r="AA423" s="2150"/>
      <c r="AB423" s="2150"/>
      <c r="AC423" s="2162">
        <f t="shared" si="13"/>
        <v>0</v>
      </c>
      <c r="AD423" s="2177">
        <f t="shared" si="12"/>
        <v>0</v>
      </c>
    </row>
    <row r="424" spans="1:30" ht="15">
      <c r="A424" s="2156"/>
      <c r="B424" s="2156"/>
      <c r="C424" s="2156"/>
      <c r="D424" s="2156"/>
      <c r="E424" s="2158" t="s">
        <v>3645</v>
      </c>
      <c r="F424" s="2158"/>
      <c r="G424" s="2158"/>
      <c r="H424" s="2158"/>
      <c r="I424" s="2158"/>
      <c r="J424" s="2158"/>
      <c r="K424" s="2159"/>
      <c r="L424" s="2160">
        <v>6055</v>
      </c>
      <c r="M424" s="2161">
        <f>SUMIF('3BL ACTUAL'!B:B,L424,'3BL ACTUAL'!E:E)</f>
        <v>0</v>
      </c>
      <c r="N424" s="2160">
        <v>6056</v>
      </c>
      <c r="O424" s="2161">
        <f>SUMIF('3BL ACTUAL'!A:A,N424,'3BL ACTUAL'!E:E)</f>
        <v>0</v>
      </c>
      <c r="P424" s="2147"/>
      <c r="S424" s="866">
        <v>7061</v>
      </c>
      <c r="T424" s="866">
        <v>7063</v>
      </c>
      <c r="AA424" s="2150"/>
      <c r="AB424" s="2150"/>
      <c r="AC424" s="2162">
        <f t="shared" si="13"/>
        <v>0</v>
      </c>
      <c r="AD424" s="2177">
        <f t="shared" si="12"/>
        <v>0</v>
      </c>
    </row>
    <row r="425" spans="1:30" ht="15">
      <c r="A425" s="2156"/>
      <c r="B425" s="2156"/>
      <c r="C425" s="2156"/>
      <c r="D425" s="2156"/>
      <c r="E425" s="2158" t="s">
        <v>532</v>
      </c>
      <c r="F425" s="2158"/>
      <c r="G425" s="2158"/>
      <c r="H425" s="2158"/>
      <c r="I425" s="2158"/>
      <c r="J425" s="2158"/>
      <c r="K425" s="2159"/>
      <c r="L425" s="2160">
        <v>6057</v>
      </c>
      <c r="M425" s="2161">
        <f>SUMIF('3BL ACTUAL'!B:B,L425,'3BL ACTUAL'!E:E)</f>
        <v>0</v>
      </c>
      <c r="N425" s="2160">
        <v>6058</v>
      </c>
      <c r="O425" s="2161">
        <f>SUMIF('3BL ACTUAL'!A:A,N425,'3BL ACTUAL'!E:E)</f>
        <v>0</v>
      </c>
      <c r="P425" s="2147"/>
      <c r="S425" s="866">
        <v>0</v>
      </c>
      <c r="T425" s="866">
        <v>0</v>
      </c>
      <c r="AA425" s="2150"/>
      <c r="AB425" s="2150"/>
      <c r="AC425" s="2162">
        <f t="shared" si="13"/>
        <v>0</v>
      </c>
      <c r="AD425" s="2177">
        <f t="shared" si="12"/>
        <v>0</v>
      </c>
    </row>
    <row r="426" spans="1:30" ht="15">
      <c r="A426" s="2156"/>
      <c r="B426" s="2156"/>
      <c r="C426" s="2156"/>
      <c r="D426" s="2156"/>
      <c r="E426" s="2158" t="s">
        <v>387</v>
      </c>
      <c r="F426" s="2158"/>
      <c r="G426" s="2158"/>
      <c r="H426" s="2158"/>
      <c r="I426" s="2158"/>
      <c r="J426" s="2158"/>
      <c r="K426" s="2159"/>
      <c r="L426" s="2160">
        <v>6059</v>
      </c>
      <c r="M426" s="2161">
        <f>SUMIF('3BL ACTUAL'!B:B,L426,'3BL ACTUAL'!E:E)</f>
        <v>0</v>
      </c>
      <c r="N426" s="2160">
        <v>6060</v>
      </c>
      <c r="O426" s="2161">
        <f>SUMIF('3BL ACTUAL'!A:A,N426,'3BL ACTUAL'!E:E)</f>
        <v>0</v>
      </c>
      <c r="P426" s="2147"/>
      <c r="S426" s="866" t="s">
        <v>3534</v>
      </c>
      <c r="T426" s="866" t="s">
        <v>3786</v>
      </c>
      <c r="AA426" s="2150"/>
      <c r="AB426" s="2150"/>
      <c r="AC426" s="2162">
        <f t="shared" si="13"/>
        <v>0</v>
      </c>
      <c r="AD426" s="2177">
        <f t="shared" si="12"/>
        <v>0</v>
      </c>
    </row>
    <row r="427" spans="1:30" ht="15">
      <c r="A427" s="2156"/>
      <c r="B427" s="2156"/>
      <c r="C427" s="2156"/>
      <c r="D427" s="2192" t="s">
        <v>158</v>
      </c>
      <c r="E427" s="2193"/>
      <c r="F427" s="2193"/>
      <c r="G427" s="2193"/>
      <c r="H427" s="2193"/>
      <c r="I427" s="2193"/>
      <c r="J427" s="2193"/>
      <c r="K427" s="2195"/>
      <c r="L427" s="2149" t="s">
        <v>3634</v>
      </c>
      <c r="M427" s="2167"/>
      <c r="N427" s="2149" t="s">
        <v>3783</v>
      </c>
      <c r="O427" s="2167"/>
      <c r="P427" s="2147"/>
      <c r="S427" s="866">
        <v>7064</v>
      </c>
      <c r="T427" s="866">
        <v>7066</v>
      </c>
      <c r="AA427" s="2150"/>
      <c r="AB427" s="2150"/>
      <c r="AC427" s="2162">
        <f t="shared" si="13"/>
        <v>0</v>
      </c>
      <c r="AD427" s="2177">
        <f t="shared" si="12"/>
        <v>0</v>
      </c>
    </row>
    <row r="428" spans="1:30" ht="15">
      <c r="A428" s="2156"/>
      <c r="B428" s="2156"/>
      <c r="C428" s="2156"/>
      <c r="D428" s="2156"/>
      <c r="E428" s="2158" t="s">
        <v>380</v>
      </c>
      <c r="F428" s="2158"/>
      <c r="G428" s="2158"/>
      <c r="H428" s="2158"/>
      <c r="I428" s="2158"/>
      <c r="J428" s="2158"/>
      <c r="K428" s="2159"/>
      <c r="L428" s="2160">
        <v>6061</v>
      </c>
      <c r="M428" s="2161">
        <f>SUMIF('3BL ACTUAL'!B:B,L428,'3BL ACTUAL'!E:E)</f>
        <v>0</v>
      </c>
      <c r="N428" s="2160">
        <v>6062</v>
      </c>
      <c r="O428" s="2161">
        <f>SUMIF('3BL ACTUAL'!A:A,N428,'3BL ACTUAL'!E:E)</f>
        <v>0</v>
      </c>
      <c r="P428" s="2147"/>
      <c r="S428" s="866">
        <v>7067</v>
      </c>
      <c r="T428" s="866">
        <v>7069</v>
      </c>
      <c r="AA428" s="2150"/>
      <c r="AB428" s="2150"/>
      <c r="AC428" s="2162">
        <f t="shared" si="13"/>
        <v>0</v>
      </c>
      <c r="AD428" s="2177">
        <f t="shared" si="12"/>
        <v>0</v>
      </c>
    </row>
    <row r="429" spans="1:30" ht="15">
      <c r="A429" s="2156"/>
      <c r="B429" s="2156"/>
      <c r="C429" s="2156"/>
      <c r="D429" s="2156"/>
      <c r="E429" s="2158" t="s">
        <v>533</v>
      </c>
      <c r="F429" s="2158"/>
      <c r="G429" s="2158"/>
      <c r="H429" s="2158"/>
      <c r="I429" s="2158"/>
      <c r="J429" s="2158"/>
      <c r="K429" s="2159"/>
      <c r="L429" s="2160">
        <v>6063</v>
      </c>
      <c r="M429" s="2161">
        <f>SUMIF('3BL ACTUAL'!B:B,L429,'3BL ACTUAL'!E:E)</f>
        <v>0</v>
      </c>
      <c r="N429" s="2160">
        <v>6064</v>
      </c>
      <c r="O429" s="2161">
        <f>SUMIF('3BL ACTUAL'!A:A,N429,'3BL ACTUAL'!E:E)</f>
        <v>0</v>
      </c>
      <c r="P429" s="2147"/>
      <c r="S429" s="866">
        <v>7070</v>
      </c>
      <c r="T429" s="866">
        <v>7072</v>
      </c>
      <c r="AA429" s="2150"/>
      <c r="AB429" s="2150"/>
      <c r="AC429" s="2162">
        <f t="shared" si="13"/>
        <v>0</v>
      </c>
      <c r="AD429" s="2177">
        <f t="shared" si="12"/>
        <v>0</v>
      </c>
    </row>
    <row r="430" spans="1:30" ht="15">
      <c r="A430" s="2156"/>
      <c r="B430" s="2156"/>
      <c r="C430" s="2156"/>
      <c r="D430" s="2156"/>
      <c r="E430" s="2158" t="s">
        <v>382</v>
      </c>
      <c r="F430" s="2158"/>
      <c r="G430" s="2158"/>
      <c r="H430" s="2158"/>
      <c r="I430" s="2158"/>
      <c r="J430" s="2158"/>
      <c r="K430" s="2159"/>
      <c r="L430" s="2160">
        <v>6065</v>
      </c>
      <c r="M430" s="2161">
        <f>SUMIF('3BL ACTUAL'!B:B,L430,'3BL ACTUAL'!E:E)</f>
        <v>0</v>
      </c>
      <c r="N430" s="2160">
        <v>6066</v>
      </c>
      <c r="O430" s="2161">
        <f>SUMIF('3BL ACTUAL'!A:A,N430,'3BL ACTUAL'!E:E)</f>
        <v>0</v>
      </c>
      <c r="P430" s="2147"/>
      <c r="S430" s="866">
        <v>7073</v>
      </c>
      <c r="T430" s="866">
        <v>7075</v>
      </c>
      <c r="AA430" s="2150"/>
      <c r="AB430" s="2150"/>
      <c r="AC430" s="2162">
        <f t="shared" si="13"/>
        <v>0</v>
      </c>
      <c r="AD430" s="2177">
        <f t="shared" si="12"/>
        <v>0</v>
      </c>
    </row>
    <row r="431" spans="1:30" ht="15">
      <c r="A431" s="2156"/>
      <c r="B431" s="2156"/>
      <c r="C431" s="2156"/>
      <c r="D431" s="2156"/>
      <c r="E431" s="2158" t="s">
        <v>383</v>
      </c>
      <c r="F431" s="2158"/>
      <c r="G431" s="2158"/>
      <c r="H431" s="2158"/>
      <c r="I431" s="2158"/>
      <c r="J431" s="2158"/>
      <c r="K431" s="2159"/>
      <c r="L431" s="2160">
        <v>6067</v>
      </c>
      <c r="M431" s="2161">
        <f>SUMIF('3BL ACTUAL'!B:B,L431,'3BL ACTUAL'!E:E)</f>
        <v>0</v>
      </c>
      <c r="N431" s="2160">
        <v>6068</v>
      </c>
      <c r="O431" s="2161">
        <f>SUMIF('3BL ACTUAL'!A:A,N431,'3BL ACTUAL'!E:E)</f>
        <v>0</v>
      </c>
      <c r="P431" s="2147"/>
      <c r="S431" s="866" t="s">
        <v>3534</v>
      </c>
      <c r="T431" s="866" t="s">
        <v>3786</v>
      </c>
      <c r="AA431" s="2150"/>
      <c r="AB431" s="2150"/>
      <c r="AC431" s="2162">
        <f t="shared" si="13"/>
        <v>0</v>
      </c>
      <c r="AD431" s="2177">
        <f t="shared" si="12"/>
        <v>0</v>
      </c>
    </row>
    <row r="432" spans="1:30" ht="15">
      <c r="A432" s="2156"/>
      <c r="B432" s="2156"/>
      <c r="C432" s="2156"/>
      <c r="D432" s="2156"/>
      <c r="E432" s="2158" t="s">
        <v>384</v>
      </c>
      <c r="F432" s="2158"/>
      <c r="G432" s="2158"/>
      <c r="H432" s="2158"/>
      <c r="I432" s="2158"/>
      <c r="J432" s="2158"/>
      <c r="K432" s="2159"/>
      <c r="L432" s="2160">
        <v>6069</v>
      </c>
      <c r="M432" s="2161">
        <f>SUMIF('3BL ACTUAL'!B:B,L432,'3BL ACTUAL'!E:E)</f>
        <v>0</v>
      </c>
      <c r="N432" s="2160">
        <v>6070</v>
      </c>
      <c r="O432" s="2161">
        <f>SUMIF('3BL ACTUAL'!A:A,N432,'3BL ACTUAL'!E:E)</f>
        <v>0</v>
      </c>
      <c r="P432" s="2147"/>
      <c r="S432" s="866">
        <v>7076</v>
      </c>
      <c r="T432" s="866">
        <v>7078</v>
      </c>
      <c r="AA432" s="2150"/>
      <c r="AB432" s="2150"/>
      <c r="AC432" s="2162">
        <f t="shared" si="13"/>
        <v>0</v>
      </c>
      <c r="AD432" s="2177">
        <f t="shared" si="12"/>
        <v>0</v>
      </c>
    </row>
    <row r="433" spans="1:30" ht="15">
      <c r="A433" s="2156"/>
      <c r="B433" s="2156"/>
      <c r="C433" s="2156"/>
      <c r="D433" s="2156"/>
      <c r="E433" s="2158" t="s">
        <v>385</v>
      </c>
      <c r="F433" s="2158"/>
      <c r="G433" s="2158"/>
      <c r="H433" s="2158"/>
      <c r="I433" s="2158"/>
      <c r="J433" s="2158"/>
      <c r="K433" s="2159"/>
      <c r="L433" s="2160">
        <v>6071</v>
      </c>
      <c r="M433" s="2161">
        <f>SUMIF('3BL ACTUAL'!B:B,L433,'3BL ACTUAL'!E:E)</f>
        <v>0</v>
      </c>
      <c r="N433" s="2160">
        <v>6072</v>
      </c>
      <c r="O433" s="2161">
        <f>SUMIF('3BL ACTUAL'!A:A,N433,'3BL ACTUAL'!E:E)</f>
        <v>0</v>
      </c>
      <c r="P433" s="2147"/>
      <c r="S433" s="866">
        <v>7079</v>
      </c>
      <c r="T433" s="866">
        <v>7081</v>
      </c>
      <c r="AA433" s="2150"/>
      <c r="AB433" s="2150"/>
      <c r="AC433" s="2162">
        <f t="shared" si="13"/>
        <v>0</v>
      </c>
      <c r="AD433" s="2177">
        <f t="shared" si="12"/>
        <v>0</v>
      </c>
    </row>
    <row r="434" spans="1:30" ht="15">
      <c r="A434" s="2156"/>
      <c r="B434" s="2156"/>
      <c r="C434" s="2156"/>
      <c r="D434" s="2156"/>
      <c r="E434" s="2158" t="s">
        <v>386</v>
      </c>
      <c r="F434" s="2158"/>
      <c r="G434" s="2158"/>
      <c r="H434" s="2158"/>
      <c r="I434" s="2158"/>
      <c r="J434" s="2158"/>
      <c r="K434" s="2159"/>
      <c r="L434" s="2160">
        <v>6073</v>
      </c>
      <c r="M434" s="2161">
        <f>SUMIF('3BL ACTUAL'!B:B,L434,'3BL ACTUAL'!E:E)</f>
        <v>0</v>
      </c>
      <c r="N434" s="2160">
        <v>6074</v>
      </c>
      <c r="O434" s="2161">
        <f>SUMIF('3BL ACTUAL'!A:A,N434,'3BL ACTUAL'!E:E)</f>
        <v>0</v>
      </c>
      <c r="P434" s="2147"/>
      <c r="S434" s="866">
        <v>7082</v>
      </c>
      <c r="T434" s="866">
        <v>7084</v>
      </c>
      <c r="AA434" s="2150"/>
      <c r="AB434" s="2150"/>
      <c r="AC434" s="2162">
        <f t="shared" si="13"/>
        <v>0</v>
      </c>
      <c r="AD434" s="2177">
        <f t="shared" si="12"/>
        <v>0</v>
      </c>
    </row>
    <row r="435" spans="1:30" ht="15">
      <c r="A435" s="2156"/>
      <c r="B435" s="2156"/>
      <c r="C435" s="2156"/>
      <c r="D435" s="2156"/>
      <c r="E435" s="2158" t="s">
        <v>387</v>
      </c>
      <c r="F435" s="2158"/>
      <c r="G435" s="2158"/>
      <c r="H435" s="2158"/>
      <c r="I435" s="2158"/>
      <c r="J435" s="2158"/>
      <c r="K435" s="2159"/>
      <c r="L435" s="2160">
        <v>6075</v>
      </c>
      <c r="M435" s="2161">
        <f>SUMIF('3BL ACTUAL'!B:B,L435,'3BL ACTUAL'!E:E)</f>
        <v>0</v>
      </c>
      <c r="N435" s="2160">
        <v>6076</v>
      </c>
      <c r="O435" s="2161">
        <f>SUMIF('3BL ACTUAL'!A:A,N435,'3BL ACTUAL'!E:E)</f>
        <v>0</v>
      </c>
      <c r="P435" s="2147"/>
      <c r="S435" s="866">
        <v>7085</v>
      </c>
      <c r="T435" s="866">
        <v>7087</v>
      </c>
      <c r="AA435" s="2150"/>
      <c r="AB435" s="2150"/>
      <c r="AC435" s="2162">
        <f t="shared" si="13"/>
        <v>0</v>
      </c>
      <c r="AD435" s="2177">
        <f t="shared" si="12"/>
        <v>0</v>
      </c>
    </row>
    <row r="436" spans="1:30" ht="15">
      <c r="A436" s="2156"/>
      <c r="B436" s="2156"/>
      <c r="C436" s="2156"/>
      <c r="D436" s="2149" t="s">
        <v>960</v>
      </c>
      <c r="E436" s="2149"/>
      <c r="F436" s="2149"/>
      <c r="G436" s="2149"/>
      <c r="H436" s="2149"/>
      <c r="I436" s="2149"/>
      <c r="J436" s="2149"/>
      <c r="K436" s="2167"/>
      <c r="L436" s="2149" t="s">
        <v>3634</v>
      </c>
      <c r="M436" s="2167"/>
      <c r="N436" s="2149" t="s">
        <v>3783</v>
      </c>
      <c r="O436" s="2167"/>
      <c r="P436" s="2147"/>
      <c r="S436" s="866">
        <v>7088</v>
      </c>
      <c r="T436" s="866">
        <v>7090</v>
      </c>
      <c r="AA436" s="2150"/>
      <c r="AB436" s="2150"/>
      <c r="AC436" s="2162">
        <f t="shared" si="13"/>
        <v>0</v>
      </c>
      <c r="AD436" s="2177">
        <f t="shared" si="12"/>
        <v>0</v>
      </c>
    </row>
    <row r="437" spans="1:30" ht="15.75">
      <c r="A437" s="2156"/>
      <c r="B437" s="2156"/>
      <c r="C437" s="2156"/>
      <c r="D437" s="2156"/>
      <c r="E437" s="2158" t="s">
        <v>3646</v>
      </c>
      <c r="F437" s="2158"/>
      <c r="G437" s="2158"/>
      <c r="H437" s="2158"/>
      <c r="I437" s="2158"/>
      <c r="J437" s="2158"/>
      <c r="K437" s="2159"/>
      <c r="L437" s="2160">
        <v>6077</v>
      </c>
      <c r="M437" s="2161">
        <f>SUMIF('3BL ACTUAL'!B:B,L437,'3BL ACTUAL'!E:E)</f>
        <v>0</v>
      </c>
      <c r="N437" s="2160">
        <v>6078</v>
      </c>
      <c r="O437" s="2161">
        <f>SUMIF('3BL ACTUAL'!A:A,N437,'3BL ACTUAL'!E:E)</f>
        <v>0</v>
      </c>
      <c r="P437" s="2147"/>
      <c r="Q437" s="2199" t="s">
        <v>4735</v>
      </c>
      <c r="S437" s="866">
        <v>7091</v>
      </c>
      <c r="T437" s="866">
        <v>7093</v>
      </c>
      <c r="AA437" s="2150"/>
      <c r="AB437" s="2150"/>
      <c r="AC437" s="2162">
        <f t="shared" si="13"/>
        <v>0</v>
      </c>
      <c r="AD437" s="2177">
        <f t="shared" si="12"/>
        <v>0</v>
      </c>
    </row>
    <row r="438" spans="1:30" ht="15">
      <c r="A438" s="2156"/>
      <c r="B438" s="2156"/>
      <c r="C438" s="2156"/>
      <c r="D438" s="2156"/>
      <c r="E438" s="2158" t="s">
        <v>238</v>
      </c>
      <c r="F438" s="2158"/>
      <c r="G438" s="2158"/>
      <c r="H438" s="2158"/>
      <c r="I438" s="2158"/>
      <c r="J438" s="2158"/>
      <c r="K438" s="2159"/>
      <c r="L438" s="2160">
        <v>6079</v>
      </c>
      <c r="M438" s="2161">
        <f>SUMIF('3BL ACTUAL'!B:B,L438,'3BL ACTUAL'!E:E)</f>
        <v>0</v>
      </c>
      <c r="N438" s="2160">
        <v>6080</v>
      </c>
      <c r="O438" s="2161">
        <f>SUMIF('3BL ACTUAL'!A:A,N438,'3BL ACTUAL'!E:E)</f>
        <v>0</v>
      </c>
      <c r="P438" s="2147"/>
      <c r="S438" s="866" t="s">
        <v>3534</v>
      </c>
      <c r="T438" s="866" t="s">
        <v>3786</v>
      </c>
      <c r="AA438" s="2150"/>
      <c r="AB438" s="2150"/>
      <c r="AC438" s="2162">
        <f t="shared" si="13"/>
        <v>0</v>
      </c>
      <c r="AD438" s="2177">
        <f t="shared" si="12"/>
        <v>0</v>
      </c>
    </row>
    <row r="439" spans="1:30" ht="15">
      <c r="A439" s="2156"/>
      <c r="B439" s="2156"/>
      <c r="C439" s="2156"/>
      <c r="D439" s="2149" t="s">
        <v>3647</v>
      </c>
      <c r="E439" s="2149"/>
      <c r="F439" s="2149"/>
      <c r="G439" s="2149"/>
      <c r="H439" s="2149"/>
      <c r="I439" s="2149"/>
      <c r="J439" s="2149"/>
      <c r="K439" s="2167"/>
      <c r="L439" s="2149" t="s">
        <v>3634</v>
      </c>
      <c r="M439" s="2167"/>
      <c r="N439" s="2149" t="s">
        <v>3783</v>
      </c>
      <c r="O439" s="2167"/>
      <c r="P439" s="2147"/>
      <c r="S439" s="866">
        <v>7094</v>
      </c>
      <c r="T439" s="866">
        <v>7096</v>
      </c>
      <c r="AA439" s="2150"/>
      <c r="AB439" s="2150"/>
      <c r="AC439" s="2162">
        <f t="shared" si="13"/>
        <v>0</v>
      </c>
      <c r="AD439" s="2177">
        <f t="shared" si="12"/>
        <v>0</v>
      </c>
    </row>
    <row r="440" spans="1:30" ht="15">
      <c r="A440" s="2156"/>
      <c r="B440" s="2156"/>
      <c r="C440" s="2156"/>
      <c r="D440" s="2156"/>
      <c r="E440" s="2158" t="s">
        <v>3648</v>
      </c>
      <c r="F440" s="2158"/>
      <c r="G440" s="2158"/>
      <c r="H440" s="2158"/>
      <c r="I440" s="2158"/>
      <c r="J440" s="2158"/>
      <c r="K440" s="2159"/>
      <c r="L440" s="2160">
        <v>6081</v>
      </c>
      <c r="M440" s="2161">
        <f>SUMIF('3BL ACTUAL'!B:B,L440,'3BL ACTUAL'!E:E)</f>
        <v>0</v>
      </c>
      <c r="N440" s="2160">
        <v>6082</v>
      </c>
      <c r="O440" s="2161">
        <f>SUMIF('3BL ACTUAL'!A:A,N440,'3BL ACTUAL'!E:E)</f>
        <v>0</v>
      </c>
      <c r="P440" s="2147"/>
      <c r="S440" s="866">
        <v>7097</v>
      </c>
      <c r="T440" s="866">
        <v>7099</v>
      </c>
      <c r="AA440" s="2150"/>
      <c r="AB440" s="2150"/>
      <c r="AC440" s="2162">
        <f t="shared" si="13"/>
        <v>0</v>
      </c>
      <c r="AD440" s="2177">
        <f t="shared" si="12"/>
        <v>0</v>
      </c>
    </row>
    <row r="441" spans="1:30" ht="15">
      <c r="A441" s="2156"/>
      <c r="B441" s="2156"/>
      <c r="C441" s="2156"/>
      <c r="D441" s="2156"/>
      <c r="E441" s="2158" t="s">
        <v>3649</v>
      </c>
      <c r="F441" s="2158"/>
      <c r="G441" s="2158"/>
      <c r="H441" s="2158"/>
      <c r="I441" s="2158"/>
      <c r="J441" s="2158"/>
      <c r="K441" s="2159"/>
      <c r="L441" s="2160">
        <v>6083</v>
      </c>
      <c r="M441" s="2161">
        <f>SUMIF('3BL ACTUAL'!B:B,L441,'3BL ACTUAL'!E:E)</f>
        <v>0</v>
      </c>
      <c r="N441" s="2160">
        <v>6084</v>
      </c>
      <c r="O441" s="2161">
        <f>SUMIF('3BL ACTUAL'!A:A,N441,'3BL ACTUAL'!E:E)</f>
        <v>0</v>
      </c>
      <c r="P441" s="2147"/>
      <c r="S441" s="866" t="s">
        <v>3534</v>
      </c>
      <c r="T441" s="866" t="s">
        <v>3786</v>
      </c>
      <c r="AA441" s="2150"/>
      <c r="AB441" s="2150"/>
      <c r="AC441" s="2162">
        <f t="shared" si="13"/>
        <v>0</v>
      </c>
      <c r="AD441" s="2177">
        <f t="shared" si="12"/>
        <v>0</v>
      </c>
    </row>
    <row r="442" spans="1:30" ht="15">
      <c r="A442" s="2156"/>
      <c r="B442" s="2156"/>
      <c r="C442" s="2156"/>
      <c r="D442" s="2156"/>
      <c r="E442" s="2158" t="s">
        <v>3413</v>
      </c>
      <c r="F442" s="2158"/>
      <c r="G442" s="2158"/>
      <c r="H442" s="2158"/>
      <c r="I442" s="2158"/>
      <c r="J442" s="2158"/>
      <c r="K442" s="2159"/>
      <c r="L442" s="2160">
        <v>6085</v>
      </c>
      <c r="M442" s="2161">
        <f>SUMIF('3BL ACTUAL'!B:B,L442,'3BL ACTUAL'!E:E)</f>
        <v>0</v>
      </c>
      <c r="N442" s="2160">
        <v>6086</v>
      </c>
      <c r="O442" s="2161">
        <f>SUMIF('3BL ACTUAL'!A:A,N442,'3BL ACTUAL'!E:E)</f>
        <v>0</v>
      </c>
      <c r="P442" s="2147"/>
      <c r="S442" s="866">
        <v>7100</v>
      </c>
      <c r="T442" s="866">
        <v>7102</v>
      </c>
      <c r="AA442" s="2150"/>
      <c r="AB442" s="2150"/>
      <c r="AC442" s="2162">
        <f t="shared" si="13"/>
        <v>0</v>
      </c>
      <c r="AD442" s="2177">
        <f t="shared" si="12"/>
        <v>0</v>
      </c>
    </row>
    <row r="443" spans="1:30" ht="15">
      <c r="A443" s="2156"/>
      <c r="B443" s="2156"/>
      <c r="C443" s="2156"/>
      <c r="D443" s="2149" t="s">
        <v>965</v>
      </c>
      <c r="E443" s="2149"/>
      <c r="F443" s="2149"/>
      <c r="G443" s="2149"/>
      <c r="H443" s="2149"/>
      <c r="I443" s="2149"/>
      <c r="J443" s="2149"/>
      <c r="K443" s="2167"/>
      <c r="L443" s="2149" t="s">
        <v>3634</v>
      </c>
      <c r="M443" s="2167"/>
      <c r="N443" s="2149" t="s">
        <v>3783</v>
      </c>
      <c r="O443" s="2167"/>
      <c r="P443" s="2147"/>
      <c r="S443" s="866">
        <v>7103</v>
      </c>
      <c r="T443" s="866">
        <v>7105</v>
      </c>
      <c r="AA443" s="2150"/>
      <c r="AB443" s="2150"/>
      <c r="AC443" s="2162">
        <f t="shared" si="13"/>
        <v>0</v>
      </c>
      <c r="AD443" s="2177">
        <f t="shared" si="12"/>
        <v>0</v>
      </c>
    </row>
    <row r="444" spans="1:30" ht="15">
      <c r="A444" s="2156"/>
      <c r="B444" s="2156"/>
      <c r="C444" s="2156"/>
      <c r="D444" s="2156"/>
      <c r="E444" s="2158" t="s">
        <v>3650</v>
      </c>
      <c r="F444" s="2158"/>
      <c r="G444" s="2158"/>
      <c r="H444" s="2158"/>
      <c r="I444" s="2158"/>
      <c r="J444" s="2158"/>
      <c r="K444" s="2159"/>
      <c r="L444" s="2160">
        <v>6087</v>
      </c>
      <c r="M444" s="2161">
        <f>SUMIF('3BL ACTUAL'!B:B,L444,'3BL ACTUAL'!E:E)</f>
        <v>0</v>
      </c>
      <c r="N444" s="2160">
        <v>6088</v>
      </c>
      <c r="O444" s="2161">
        <f>SUMIF('3BL ACTUAL'!A:A,N444,'3BL ACTUAL'!E:E)</f>
        <v>0</v>
      </c>
      <c r="P444" s="2147"/>
      <c r="S444" s="866">
        <v>7106</v>
      </c>
      <c r="T444" s="866">
        <v>7108</v>
      </c>
      <c r="AA444" s="2150"/>
      <c r="AB444" s="2150"/>
      <c r="AC444" s="2162">
        <f t="shared" si="13"/>
        <v>0</v>
      </c>
      <c r="AD444" s="2177">
        <f t="shared" si="12"/>
        <v>0</v>
      </c>
    </row>
    <row r="445" spans="1:30" ht="15">
      <c r="A445" s="2156"/>
      <c r="B445" s="2156"/>
      <c r="C445" s="2156"/>
      <c r="D445" s="2156"/>
      <c r="E445" s="2158" t="s">
        <v>238</v>
      </c>
      <c r="F445" s="2158"/>
      <c r="G445" s="2158"/>
      <c r="H445" s="2158"/>
      <c r="I445" s="2158"/>
      <c r="J445" s="2158"/>
      <c r="K445" s="2159"/>
      <c r="L445" s="2160">
        <v>6089</v>
      </c>
      <c r="M445" s="2161">
        <f>SUMIF('3BL ACTUAL'!B:B,L445,'3BL ACTUAL'!E:E)</f>
        <v>0</v>
      </c>
      <c r="N445" s="2160">
        <v>6090</v>
      </c>
      <c r="O445" s="2161">
        <f>SUMIF('3BL ACTUAL'!A:A,N445,'3BL ACTUAL'!E:E)</f>
        <v>0</v>
      </c>
      <c r="P445" s="2147"/>
      <c r="S445" s="866">
        <v>7109</v>
      </c>
      <c r="T445" s="866">
        <v>7111</v>
      </c>
      <c r="AA445" s="2150"/>
      <c r="AB445" s="2150"/>
      <c r="AC445" s="2162">
        <f t="shared" si="13"/>
        <v>0</v>
      </c>
      <c r="AD445" s="2177">
        <f t="shared" si="12"/>
        <v>0</v>
      </c>
    </row>
    <row r="446" spans="1:30" ht="15">
      <c r="A446" s="2156"/>
      <c r="B446" s="2156"/>
      <c r="C446" s="2156"/>
      <c r="D446" s="2158" t="s">
        <v>470</v>
      </c>
      <c r="E446" s="2158"/>
      <c r="F446" s="2158"/>
      <c r="G446" s="2158"/>
      <c r="H446" s="2158"/>
      <c r="I446" s="2158"/>
      <c r="J446" s="2158"/>
      <c r="K446" s="2159"/>
      <c r="L446" s="2160">
        <v>6091</v>
      </c>
      <c r="M446" s="2161">
        <f>SUMIF('3BL ACTUAL'!B:B,L446,'3BL ACTUAL'!E:E)</f>
        <v>0</v>
      </c>
      <c r="N446" s="2160">
        <v>6092</v>
      </c>
      <c r="O446" s="2161">
        <f>SUMIF('3BL ACTUAL'!A:A,N446,'3BL ACTUAL'!E:E)</f>
        <v>0</v>
      </c>
      <c r="P446" s="2147"/>
      <c r="S446" s="866" t="s">
        <v>3534</v>
      </c>
      <c r="T446" s="866" t="s">
        <v>3786</v>
      </c>
      <c r="AA446" s="2150"/>
      <c r="AB446" s="2150"/>
      <c r="AC446" s="2162">
        <f t="shared" si="13"/>
        <v>0</v>
      </c>
      <c r="AD446" s="2177">
        <f t="shared" si="12"/>
        <v>0</v>
      </c>
    </row>
    <row r="447" spans="1:30" ht="15">
      <c r="A447" s="2156"/>
      <c r="B447" s="2156"/>
      <c r="C447" s="2156"/>
      <c r="D447" s="2158" t="s">
        <v>238</v>
      </c>
      <c r="E447" s="2158"/>
      <c r="F447" s="2158"/>
      <c r="G447" s="2158"/>
      <c r="H447" s="2158"/>
      <c r="I447" s="2158"/>
      <c r="J447" s="2158"/>
      <c r="K447" s="2159"/>
      <c r="L447" s="2160">
        <v>6093</v>
      </c>
      <c r="M447" s="2161">
        <f>SUMIF('3BL ACTUAL'!B:B,L447,'3BL ACTUAL'!E:E)</f>
        <v>0</v>
      </c>
      <c r="N447" s="2160">
        <v>6094</v>
      </c>
      <c r="O447" s="2161">
        <f>SUMIF('3BL ACTUAL'!A:A,N447,'3BL ACTUAL'!E:E)</f>
        <v>0</v>
      </c>
      <c r="P447" s="2147"/>
      <c r="S447" s="866">
        <v>0</v>
      </c>
      <c r="T447" s="866">
        <v>7114</v>
      </c>
      <c r="AA447" s="2150"/>
      <c r="AB447" s="2150"/>
      <c r="AC447" s="2162">
        <f t="shared" si="13"/>
        <v>0</v>
      </c>
      <c r="AD447" s="2177">
        <f t="shared" si="12"/>
        <v>0</v>
      </c>
    </row>
    <row r="448" spans="1:30" ht="15">
      <c r="A448" s="2156"/>
      <c r="B448" s="2156"/>
      <c r="C448" s="2154" t="s">
        <v>3651</v>
      </c>
      <c r="D448" s="2154"/>
      <c r="E448" s="2154"/>
      <c r="F448" s="2154"/>
      <c r="G448" s="2154"/>
      <c r="H448" s="2154"/>
      <c r="I448" s="2154"/>
      <c r="J448" s="2154"/>
      <c r="K448" s="2155"/>
      <c r="L448" s="2154"/>
      <c r="M448" s="2155"/>
      <c r="N448" s="2154"/>
      <c r="O448" s="2155"/>
      <c r="P448" s="2147"/>
      <c r="S448" s="866">
        <v>7115</v>
      </c>
      <c r="T448" s="866">
        <v>7117</v>
      </c>
      <c r="AA448" s="2150"/>
      <c r="AB448" s="2150"/>
      <c r="AC448" s="2162">
        <f t="shared" si="13"/>
        <v>0</v>
      </c>
      <c r="AD448" s="2177">
        <f t="shared" si="12"/>
        <v>0</v>
      </c>
    </row>
    <row r="449" spans="1:30" ht="15">
      <c r="A449" s="2156"/>
      <c r="B449" s="2156"/>
      <c r="C449" s="2156"/>
      <c r="D449" s="2149" t="s">
        <v>968</v>
      </c>
      <c r="E449" s="2149"/>
      <c r="F449" s="2149"/>
      <c r="G449" s="2149"/>
      <c r="H449" s="2149"/>
      <c r="I449" s="2149"/>
      <c r="J449" s="2149"/>
      <c r="K449" s="2167"/>
      <c r="L449" s="2149"/>
      <c r="M449" s="2167"/>
      <c r="N449" s="2149"/>
      <c r="O449" s="2167"/>
      <c r="P449" s="2147"/>
      <c r="S449" s="866">
        <v>0</v>
      </c>
      <c r="T449" s="866">
        <v>7120</v>
      </c>
      <c r="AA449" s="2150"/>
      <c r="AB449" s="2150"/>
      <c r="AC449" s="2162">
        <f t="shared" si="13"/>
        <v>0</v>
      </c>
      <c r="AD449" s="2177">
        <f t="shared" si="12"/>
        <v>0</v>
      </c>
    </row>
    <row r="450" spans="1:30" ht="15">
      <c r="A450" s="2156"/>
      <c r="B450" s="2156"/>
      <c r="C450" s="2156"/>
      <c r="D450" s="2156"/>
      <c r="E450" s="2149" t="s">
        <v>3652</v>
      </c>
      <c r="F450" s="2149"/>
      <c r="G450" s="2149"/>
      <c r="H450" s="2149"/>
      <c r="I450" s="2149"/>
      <c r="J450" s="2149"/>
      <c r="K450" s="2167"/>
      <c r="L450" s="2149"/>
      <c r="M450" s="2167"/>
      <c r="N450" s="2149"/>
      <c r="O450" s="2167"/>
      <c r="P450" s="2147"/>
      <c r="S450" s="866">
        <v>0</v>
      </c>
      <c r="T450" s="866">
        <v>7123</v>
      </c>
      <c r="AA450" s="2150"/>
      <c r="AB450" s="2150"/>
      <c r="AC450" s="2162">
        <f t="shared" si="13"/>
        <v>0</v>
      </c>
      <c r="AD450" s="2177">
        <f t="shared" si="12"/>
        <v>0</v>
      </c>
    </row>
    <row r="451" spans="1:30" ht="15">
      <c r="A451" s="2156"/>
      <c r="B451" s="2156"/>
      <c r="C451" s="2156"/>
      <c r="D451" s="2156"/>
      <c r="E451" s="2156"/>
      <c r="F451" s="2149" t="s">
        <v>127</v>
      </c>
      <c r="G451" s="2149"/>
      <c r="H451" s="2149"/>
      <c r="I451" s="2149"/>
      <c r="J451" s="2149"/>
      <c r="K451" s="2167"/>
      <c r="L451" s="2149" t="s">
        <v>3634</v>
      </c>
      <c r="M451" s="2167"/>
      <c r="N451" s="2149" t="s">
        <v>3783</v>
      </c>
      <c r="O451" s="2167"/>
      <c r="P451" s="2147"/>
      <c r="S451" s="866">
        <v>7124</v>
      </c>
      <c r="T451" s="866">
        <v>7126</v>
      </c>
      <c r="AA451" s="2150"/>
      <c r="AB451" s="2150"/>
      <c r="AC451" s="2162">
        <f t="shared" si="13"/>
        <v>0</v>
      </c>
      <c r="AD451" s="2177">
        <f t="shared" si="12"/>
        <v>0</v>
      </c>
    </row>
    <row r="452" spans="1:30" ht="15">
      <c r="A452" s="2156"/>
      <c r="B452" s="2156"/>
      <c r="C452" s="2156"/>
      <c r="D452" s="2156"/>
      <c r="E452" s="2156"/>
      <c r="F452" s="2156"/>
      <c r="G452" s="2158" t="s">
        <v>3653</v>
      </c>
      <c r="H452" s="2158"/>
      <c r="I452" s="2158"/>
      <c r="J452" s="2158"/>
      <c r="K452" s="2159"/>
      <c r="L452" s="2160">
        <v>6095</v>
      </c>
      <c r="M452" s="2161">
        <f>SUMIF('3BL ACTUAL'!B:B,L452,'3BL ACTUAL'!E:E)</f>
        <v>0</v>
      </c>
      <c r="N452" s="2160">
        <v>6096</v>
      </c>
      <c r="O452" s="2161">
        <f>SUMIF('3BL ACTUAL'!A:A,N452,'3BL ACTUAL'!E:E)</f>
        <v>0</v>
      </c>
      <c r="P452" s="2147"/>
      <c r="S452" s="866">
        <v>7127</v>
      </c>
      <c r="T452" s="866">
        <v>7129</v>
      </c>
      <c r="AA452" s="2150"/>
      <c r="AB452" s="2150"/>
      <c r="AC452" s="2162">
        <f t="shared" si="13"/>
        <v>0</v>
      </c>
      <c r="AD452" s="2177">
        <f t="shared" si="12"/>
        <v>0</v>
      </c>
    </row>
    <row r="453" spans="1:30" ht="15">
      <c r="A453" s="2156"/>
      <c r="B453" s="2156"/>
      <c r="C453" s="2156"/>
      <c r="D453" s="2156"/>
      <c r="E453" s="2156"/>
      <c r="F453" s="2156"/>
      <c r="G453" s="2158" t="s">
        <v>3413</v>
      </c>
      <c r="H453" s="2158"/>
      <c r="I453" s="2158"/>
      <c r="J453" s="2158"/>
      <c r="K453" s="2159"/>
      <c r="L453" s="2160">
        <v>6097</v>
      </c>
      <c r="M453" s="2161">
        <f>SUMIF('3BL ACTUAL'!B:B,L453,'3BL ACTUAL'!E:E)</f>
        <v>0</v>
      </c>
      <c r="N453" s="2160">
        <v>6098</v>
      </c>
      <c r="O453" s="2161">
        <f>SUMIF('3BL ACTUAL'!A:A,N453,'3BL ACTUAL'!E:E)</f>
        <v>0</v>
      </c>
      <c r="P453" s="2147"/>
      <c r="S453" s="866">
        <v>0</v>
      </c>
      <c r="T453" s="866">
        <v>7132</v>
      </c>
      <c r="AA453" s="2150"/>
      <c r="AB453" s="2150"/>
      <c r="AC453" s="2162">
        <f t="shared" si="13"/>
        <v>0</v>
      </c>
      <c r="AD453" s="2177">
        <f t="shared" si="12"/>
        <v>0</v>
      </c>
    </row>
    <row r="454" spans="1:30" ht="15">
      <c r="A454" s="2156"/>
      <c r="B454" s="2156"/>
      <c r="C454" s="2156"/>
      <c r="D454" s="2156"/>
      <c r="E454" s="2156"/>
      <c r="F454" s="2149" t="s">
        <v>128</v>
      </c>
      <c r="G454" s="2149"/>
      <c r="H454" s="2149"/>
      <c r="I454" s="2149"/>
      <c r="J454" s="2149"/>
      <c r="K454" s="2167"/>
      <c r="L454" s="2149" t="s">
        <v>3634</v>
      </c>
      <c r="M454" s="2167"/>
      <c r="N454" s="2149" t="s">
        <v>3783</v>
      </c>
      <c r="O454" s="2167"/>
      <c r="P454" s="2147"/>
      <c r="S454" s="866">
        <v>0</v>
      </c>
      <c r="T454" s="866">
        <v>7135</v>
      </c>
      <c r="AA454" s="2150"/>
      <c r="AB454" s="2150"/>
      <c r="AC454" s="2162">
        <f t="shared" si="13"/>
        <v>0</v>
      </c>
      <c r="AD454" s="2177">
        <f t="shared" si="12"/>
        <v>0</v>
      </c>
    </row>
    <row r="455" spans="1:30" ht="15">
      <c r="A455" s="2156"/>
      <c r="B455" s="2156"/>
      <c r="C455" s="2156"/>
      <c r="D455" s="2156"/>
      <c r="E455" s="2156"/>
      <c r="F455" s="2156"/>
      <c r="G455" s="2158" t="s">
        <v>3653</v>
      </c>
      <c r="H455" s="2158"/>
      <c r="I455" s="2158"/>
      <c r="J455" s="2158"/>
      <c r="K455" s="2159"/>
      <c r="L455" s="2160">
        <v>6099</v>
      </c>
      <c r="M455" s="2161">
        <f>SUMIF('3BL ACTUAL'!B:B,L455,'3BL ACTUAL'!E:E)</f>
        <v>0</v>
      </c>
      <c r="N455" s="2160">
        <v>6100</v>
      </c>
      <c r="O455" s="2161">
        <f>SUMIF('3BL ACTUAL'!A:A,N455,'3BL ACTUAL'!E:E)</f>
        <v>0</v>
      </c>
      <c r="P455" s="2147"/>
      <c r="S455" s="866">
        <v>0</v>
      </c>
      <c r="T455" s="866">
        <v>7138</v>
      </c>
      <c r="AA455" s="2150"/>
      <c r="AB455" s="2150"/>
      <c r="AC455" s="2162">
        <f t="shared" si="13"/>
        <v>0</v>
      </c>
      <c r="AD455" s="2177">
        <f t="shared" ref="AD455:AD518" si="14">+O455+AA455+AB455</f>
        <v>0</v>
      </c>
    </row>
    <row r="456" spans="1:30" ht="15">
      <c r="A456" s="2156"/>
      <c r="B456" s="2156"/>
      <c r="C456" s="2156"/>
      <c r="D456" s="2156"/>
      <c r="E456" s="2156"/>
      <c r="F456" s="2156"/>
      <c r="G456" s="2158" t="s">
        <v>3413</v>
      </c>
      <c r="H456" s="2158"/>
      <c r="I456" s="2158"/>
      <c r="J456" s="2158"/>
      <c r="K456" s="2159"/>
      <c r="L456" s="2160">
        <v>6101</v>
      </c>
      <c r="M456" s="2161">
        <f>SUMIF('3BL ACTUAL'!B:B,L456,'3BL ACTUAL'!E:E)</f>
        <v>0</v>
      </c>
      <c r="N456" s="2160">
        <v>6102</v>
      </c>
      <c r="O456" s="2161">
        <f>SUMIF('3BL ACTUAL'!A:A,N456,'3BL ACTUAL'!E:E)</f>
        <v>0</v>
      </c>
      <c r="P456" s="2147"/>
      <c r="S456" s="866">
        <v>7139</v>
      </c>
      <c r="T456" s="866">
        <v>7141</v>
      </c>
      <c r="AA456" s="2150"/>
      <c r="AB456" s="2150"/>
      <c r="AC456" s="2162">
        <f t="shared" ref="AC456:AC486" si="15">+M456-AA456-AB456</f>
        <v>0</v>
      </c>
      <c r="AD456" s="2177">
        <f t="shared" si="14"/>
        <v>0</v>
      </c>
    </row>
    <row r="457" spans="1:30" ht="15">
      <c r="A457" s="2156"/>
      <c r="B457" s="2156"/>
      <c r="C457" s="2156"/>
      <c r="D457" s="2156"/>
      <c r="E457" s="2149" t="s">
        <v>3654</v>
      </c>
      <c r="F457" s="2149"/>
      <c r="G457" s="2149"/>
      <c r="H457" s="2149"/>
      <c r="I457" s="2149"/>
      <c r="J457" s="2149"/>
      <c r="K457" s="2167"/>
      <c r="L457" s="2149"/>
      <c r="M457" s="2167"/>
      <c r="N457" s="2149"/>
      <c r="O457" s="2167"/>
      <c r="P457" s="2147"/>
      <c r="S457" s="866" t="s">
        <v>3534</v>
      </c>
      <c r="T457" s="866" t="s">
        <v>3786</v>
      </c>
      <c r="AA457" s="2150"/>
      <c r="AB457" s="2150"/>
      <c r="AC457" s="2162">
        <f t="shared" si="15"/>
        <v>0</v>
      </c>
      <c r="AD457" s="2177">
        <f t="shared" si="14"/>
        <v>0</v>
      </c>
    </row>
    <row r="458" spans="1:30" ht="15">
      <c r="A458" s="2156"/>
      <c r="B458" s="2156"/>
      <c r="C458" s="2156"/>
      <c r="D458" s="2156"/>
      <c r="E458" s="2156"/>
      <c r="F458" s="2149" t="s">
        <v>127</v>
      </c>
      <c r="G458" s="2149"/>
      <c r="H458" s="2149"/>
      <c r="I458" s="2149"/>
      <c r="J458" s="2149"/>
      <c r="K458" s="2167"/>
      <c r="L458" s="2149" t="s">
        <v>3634</v>
      </c>
      <c r="M458" s="2167"/>
      <c r="N458" s="2149" t="s">
        <v>3783</v>
      </c>
      <c r="O458" s="2167"/>
      <c r="P458" s="2147"/>
      <c r="S458" s="866">
        <v>7142</v>
      </c>
      <c r="T458" s="866">
        <v>7144</v>
      </c>
      <c r="AA458" s="2150"/>
      <c r="AB458" s="2150"/>
      <c r="AC458" s="2162">
        <f t="shared" si="15"/>
        <v>0</v>
      </c>
      <c r="AD458" s="2177">
        <f t="shared" si="14"/>
        <v>0</v>
      </c>
    </row>
    <row r="459" spans="1:30" ht="15">
      <c r="A459" s="2156"/>
      <c r="B459" s="2156"/>
      <c r="C459" s="2156"/>
      <c r="D459" s="2156"/>
      <c r="E459" s="2156"/>
      <c r="F459" s="2156"/>
      <c r="G459" s="2158" t="s">
        <v>3653</v>
      </c>
      <c r="H459" s="2158"/>
      <c r="I459" s="2158"/>
      <c r="J459" s="2158"/>
      <c r="K459" s="2159"/>
      <c r="L459" s="2160">
        <v>6103</v>
      </c>
      <c r="M459" s="2161">
        <f>SUMIF('3BL ACTUAL'!B:B,L459,'3BL ACTUAL'!E:E)</f>
        <v>0</v>
      </c>
      <c r="N459" s="2160">
        <v>6104</v>
      </c>
      <c r="O459" s="2161">
        <f>SUMIF('3BL ACTUAL'!A:A,N459,'3BL ACTUAL'!E:E)</f>
        <v>0</v>
      </c>
      <c r="P459" s="2147"/>
      <c r="S459" s="866">
        <v>7145</v>
      </c>
      <c r="T459" s="866">
        <v>7147</v>
      </c>
      <c r="AA459" s="2150"/>
      <c r="AB459" s="2150"/>
      <c r="AC459" s="2162">
        <f t="shared" si="15"/>
        <v>0</v>
      </c>
      <c r="AD459" s="2177">
        <f t="shared" si="14"/>
        <v>0</v>
      </c>
    </row>
    <row r="460" spans="1:30" ht="15">
      <c r="A460" s="2156"/>
      <c r="B460" s="2156"/>
      <c r="C460" s="2156"/>
      <c r="D460" s="2156"/>
      <c r="E460" s="2156"/>
      <c r="F460" s="2156"/>
      <c r="G460" s="2158" t="s">
        <v>3413</v>
      </c>
      <c r="H460" s="2158"/>
      <c r="I460" s="2158"/>
      <c r="J460" s="2158"/>
      <c r="K460" s="2159"/>
      <c r="L460" s="2160">
        <v>6105</v>
      </c>
      <c r="M460" s="2161">
        <f>SUMIF('3BL ACTUAL'!B:B,L460,'3BL ACTUAL'!E:E)</f>
        <v>0</v>
      </c>
      <c r="N460" s="2160">
        <v>6106</v>
      </c>
      <c r="O460" s="2161">
        <f>SUMIF('3BL ACTUAL'!A:A,N460,'3BL ACTUAL'!E:E)</f>
        <v>0</v>
      </c>
      <c r="P460" s="2147"/>
      <c r="S460" s="866">
        <v>0</v>
      </c>
      <c r="T460" s="866">
        <v>7150</v>
      </c>
      <c r="AA460" s="2150"/>
      <c r="AB460" s="2150"/>
      <c r="AC460" s="2162">
        <f t="shared" si="15"/>
        <v>0</v>
      </c>
      <c r="AD460" s="2177">
        <f t="shared" si="14"/>
        <v>0</v>
      </c>
    </row>
    <row r="461" spans="1:30" ht="15">
      <c r="A461" s="2156"/>
      <c r="B461" s="2156"/>
      <c r="C461" s="2156"/>
      <c r="D461" s="2156"/>
      <c r="E461" s="2156"/>
      <c r="F461" s="2149" t="s">
        <v>128</v>
      </c>
      <c r="G461" s="2149"/>
      <c r="H461" s="2149"/>
      <c r="I461" s="2149"/>
      <c r="J461" s="2149"/>
      <c r="K461" s="2167"/>
      <c r="L461" s="2149" t="s">
        <v>3634</v>
      </c>
      <c r="M461" s="2167"/>
      <c r="N461" s="2149" t="s">
        <v>3783</v>
      </c>
      <c r="O461" s="2167"/>
      <c r="P461" s="2147"/>
      <c r="S461" s="866">
        <v>0</v>
      </c>
      <c r="T461" s="866">
        <v>7153</v>
      </c>
      <c r="AA461" s="2150"/>
      <c r="AB461" s="2150"/>
      <c r="AC461" s="2162">
        <f t="shared" si="15"/>
        <v>0</v>
      </c>
      <c r="AD461" s="2177">
        <f t="shared" si="14"/>
        <v>0</v>
      </c>
    </row>
    <row r="462" spans="1:30" ht="15">
      <c r="A462" s="2156"/>
      <c r="B462" s="2156"/>
      <c r="C462" s="2156"/>
      <c r="D462" s="2156"/>
      <c r="E462" s="2156"/>
      <c r="F462" s="2156"/>
      <c r="G462" s="2158" t="s">
        <v>3653</v>
      </c>
      <c r="H462" s="2158"/>
      <c r="I462" s="2158"/>
      <c r="J462" s="2158"/>
      <c r="K462" s="2159"/>
      <c r="L462" s="2160">
        <v>6107</v>
      </c>
      <c r="M462" s="2161">
        <f>SUMIF('3BL ACTUAL'!B:B,L462,'3BL ACTUAL'!E:E)</f>
        <v>0</v>
      </c>
      <c r="N462" s="2160">
        <v>6108</v>
      </c>
      <c r="O462" s="2161">
        <f>SUMIF('3BL ACTUAL'!A:A,N462,'3BL ACTUAL'!E:E)</f>
        <v>0</v>
      </c>
      <c r="P462" s="2147"/>
      <c r="S462" s="866">
        <v>0</v>
      </c>
      <c r="T462" s="866">
        <v>7156</v>
      </c>
      <c r="AA462" s="2150"/>
      <c r="AB462" s="2150"/>
      <c r="AC462" s="2162">
        <f t="shared" si="15"/>
        <v>0</v>
      </c>
      <c r="AD462" s="2177">
        <f t="shared" si="14"/>
        <v>0</v>
      </c>
    </row>
    <row r="463" spans="1:30" ht="15">
      <c r="A463" s="2156"/>
      <c r="B463" s="2156"/>
      <c r="C463" s="2156"/>
      <c r="D463" s="2156"/>
      <c r="E463" s="2156"/>
      <c r="F463" s="2156"/>
      <c r="G463" s="2158" t="s">
        <v>3413</v>
      </c>
      <c r="H463" s="2158"/>
      <c r="I463" s="2158"/>
      <c r="J463" s="2158"/>
      <c r="K463" s="2159"/>
      <c r="L463" s="2160">
        <v>6109</v>
      </c>
      <c r="M463" s="2161">
        <f>SUMIF('3BL ACTUAL'!B:B,L463,'3BL ACTUAL'!E:E)</f>
        <v>0</v>
      </c>
      <c r="N463" s="2160">
        <v>6110</v>
      </c>
      <c r="O463" s="2161">
        <f>SUMIF('3BL ACTUAL'!A:A,N463,'3BL ACTUAL'!E:E)</f>
        <v>0</v>
      </c>
      <c r="P463" s="2147"/>
      <c r="S463" s="866">
        <v>0</v>
      </c>
      <c r="T463" s="866">
        <v>7159</v>
      </c>
      <c r="AA463" s="2150"/>
      <c r="AB463" s="2150"/>
      <c r="AC463" s="2162">
        <f t="shared" si="15"/>
        <v>0</v>
      </c>
      <c r="AD463" s="2177">
        <f t="shared" si="14"/>
        <v>0</v>
      </c>
    </row>
    <row r="464" spans="1:30" ht="15">
      <c r="A464" s="2156"/>
      <c r="B464" s="2156"/>
      <c r="C464" s="2156"/>
      <c r="D464" s="2156"/>
      <c r="E464" s="2149" t="s">
        <v>971</v>
      </c>
      <c r="F464" s="2149"/>
      <c r="G464" s="2149"/>
      <c r="H464" s="2149"/>
      <c r="I464" s="2149"/>
      <c r="J464" s="2149"/>
      <c r="K464" s="2167"/>
      <c r="L464" s="2149"/>
      <c r="M464" s="2167"/>
      <c r="N464" s="2149"/>
      <c r="O464" s="2167"/>
      <c r="P464" s="2147"/>
      <c r="S464" s="866">
        <v>7160</v>
      </c>
      <c r="T464" s="866">
        <v>7162</v>
      </c>
      <c r="AA464" s="2150"/>
      <c r="AB464" s="2150"/>
      <c r="AC464" s="2162">
        <f t="shared" si="15"/>
        <v>0</v>
      </c>
      <c r="AD464" s="2177">
        <f t="shared" si="14"/>
        <v>0</v>
      </c>
    </row>
    <row r="465" spans="1:30" ht="15">
      <c r="A465" s="2156"/>
      <c r="B465" s="2156"/>
      <c r="C465" s="2156"/>
      <c r="D465" s="2156"/>
      <c r="E465" s="2156"/>
      <c r="F465" s="2149" t="s">
        <v>127</v>
      </c>
      <c r="G465" s="2149"/>
      <c r="H465" s="2149"/>
      <c r="I465" s="2149"/>
      <c r="J465" s="2149"/>
      <c r="K465" s="2167"/>
      <c r="L465" s="2149" t="s">
        <v>3634</v>
      </c>
      <c r="M465" s="2167"/>
      <c r="N465" s="2149" t="s">
        <v>3783</v>
      </c>
      <c r="O465" s="2167"/>
      <c r="P465" s="2147"/>
      <c r="S465" s="866">
        <v>7163</v>
      </c>
      <c r="T465" s="866">
        <v>7165</v>
      </c>
      <c r="AA465" s="2150"/>
      <c r="AB465" s="2150"/>
      <c r="AC465" s="2162">
        <f t="shared" si="15"/>
        <v>0</v>
      </c>
      <c r="AD465" s="2177">
        <f t="shared" si="14"/>
        <v>0</v>
      </c>
    </row>
    <row r="466" spans="1:30" ht="15">
      <c r="A466" s="2156"/>
      <c r="B466" s="2156"/>
      <c r="C466" s="2156"/>
      <c r="D466" s="2156"/>
      <c r="E466" s="2156"/>
      <c r="F466" s="2156"/>
      <c r="G466" s="2158" t="s">
        <v>3653</v>
      </c>
      <c r="H466" s="2158"/>
      <c r="I466" s="2158"/>
      <c r="J466" s="2158"/>
      <c r="K466" s="2159"/>
      <c r="L466" s="2160">
        <v>6111</v>
      </c>
      <c r="M466" s="2161">
        <f>SUMIF('3BL ACTUAL'!B:B,L466,'3BL ACTUAL'!E:E)</f>
        <v>0</v>
      </c>
      <c r="N466" s="2160">
        <v>6112</v>
      </c>
      <c r="O466" s="2161">
        <f>SUMIF('3BL ACTUAL'!A:A,N466,'3BL ACTUAL'!E:E)</f>
        <v>0</v>
      </c>
      <c r="P466" s="2147"/>
      <c r="S466" s="866" t="s">
        <v>3534</v>
      </c>
      <c r="T466" s="866" t="s">
        <v>3786</v>
      </c>
      <c r="AA466" s="2150"/>
      <c r="AB466" s="2150"/>
      <c r="AC466" s="2162">
        <f t="shared" si="15"/>
        <v>0</v>
      </c>
      <c r="AD466" s="2177">
        <f t="shared" si="14"/>
        <v>0</v>
      </c>
    </row>
    <row r="467" spans="1:30" ht="15">
      <c r="A467" s="2156"/>
      <c r="B467" s="2156"/>
      <c r="C467" s="2156"/>
      <c r="D467" s="2156"/>
      <c r="E467" s="2156"/>
      <c r="F467" s="2156"/>
      <c r="G467" s="2158" t="s">
        <v>3413</v>
      </c>
      <c r="H467" s="2158"/>
      <c r="I467" s="2158"/>
      <c r="J467" s="2158"/>
      <c r="K467" s="2159"/>
      <c r="L467" s="2160">
        <v>6113</v>
      </c>
      <c r="M467" s="2161">
        <f>SUMIF('3BL ACTUAL'!B:B,L467,'3BL ACTUAL'!E:E)</f>
        <v>0</v>
      </c>
      <c r="N467" s="2160">
        <v>6114</v>
      </c>
      <c r="O467" s="2161">
        <f>SUMIF('3BL ACTUAL'!A:A,N467,'3BL ACTUAL'!E:E)</f>
        <v>0</v>
      </c>
      <c r="P467" s="2147"/>
      <c r="S467" s="866">
        <v>7166</v>
      </c>
      <c r="T467" s="866">
        <v>7168</v>
      </c>
      <c r="AA467" s="2150"/>
      <c r="AB467" s="2150"/>
      <c r="AC467" s="2162">
        <f t="shared" si="15"/>
        <v>0</v>
      </c>
      <c r="AD467" s="2177">
        <f t="shared" si="14"/>
        <v>0</v>
      </c>
    </row>
    <row r="468" spans="1:30" ht="15">
      <c r="A468" s="2156"/>
      <c r="B468" s="2156"/>
      <c r="C468" s="2156"/>
      <c r="D468" s="2156"/>
      <c r="E468" s="2156"/>
      <c r="F468" s="2149" t="s">
        <v>128</v>
      </c>
      <c r="G468" s="2149"/>
      <c r="H468" s="2149"/>
      <c r="I468" s="2149"/>
      <c r="J468" s="2149"/>
      <c r="K468" s="2167"/>
      <c r="L468" s="2149" t="s">
        <v>3634</v>
      </c>
      <c r="M468" s="2167"/>
      <c r="N468" s="2149" t="s">
        <v>3783</v>
      </c>
      <c r="O468" s="2167"/>
      <c r="P468" s="2147"/>
      <c r="S468" s="866">
        <v>7169</v>
      </c>
      <c r="T468" s="866">
        <v>7171</v>
      </c>
      <c r="AA468" s="2150"/>
      <c r="AB468" s="2150"/>
      <c r="AC468" s="2162">
        <f t="shared" si="15"/>
        <v>0</v>
      </c>
      <c r="AD468" s="2177">
        <f t="shared" si="14"/>
        <v>0</v>
      </c>
    </row>
    <row r="469" spans="1:30" ht="15">
      <c r="A469" s="2156"/>
      <c r="B469" s="2156"/>
      <c r="C469" s="2156"/>
      <c r="D469" s="2156"/>
      <c r="E469" s="2156"/>
      <c r="F469" s="2156"/>
      <c r="G469" s="2158" t="s">
        <v>3653</v>
      </c>
      <c r="H469" s="2158"/>
      <c r="I469" s="2158"/>
      <c r="J469" s="2158"/>
      <c r="K469" s="2159"/>
      <c r="L469" s="2160">
        <v>6115</v>
      </c>
      <c r="M469" s="2161">
        <f>SUMIF('3BL ACTUAL'!B:B,L469,'3BL ACTUAL'!E:E)</f>
        <v>0</v>
      </c>
      <c r="N469" s="2160">
        <v>6116</v>
      </c>
      <c r="O469" s="2161">
        <f>SUMIF('3BL ACTUAL'!A:A,N469,'3BL ACTUAL'!E:E)</f>
        <v>0</v>
      </c>
      <c r="P469" s="2147"/>
      <c r="S469" s="866" t="s">
        <v>3534</v>
      </c>
      <c r="T469" s="866" t="s">
        <v>3786</v>
      </c>
      <c r="AA469" s="2150"/>
      <c r="AB469" s="2150"/>
      <c r="AC469" s="2162">
        <f t="shared" si="15"/>
        <v>0</v>
      </c>
      <c r="AD469" s="2177">
        <f t="shared" si="14"/>
        <v>0</v>
      </c>
    </row>
    <row r="470" spans="1:30" ht="15">
      <c r="A470" s="2156"/>
      <c r="B470" s="2156"/>
      <c r="C470" s="2156"/>
      <c r="D470" s="2156"/>
      <c r="E470" s="2156"/>
      <c r="F470" s="2156"/>
      <c r="G470" s="2158" t="s">
        <v>3413</v>
      </c>
      <c r="H470" s="2158"/>
      <c r="I470" s="2158"/>
      <c r="J470" s="2158"/>
      <c r="K470" s="2159"/>
      <c r="L470" s="2160">
        <v>6117</v>
      </c>
      <c r="M470" s="2161">
        <f>SUMIF('3BL ACTUAL'!B:B,L470,'3BL ACTUAL'!E:E)</f>
        <v>0</v>
      </c>
      <c r="N470" s="2160">
        <v>6118</v>
      </c>
      <c r="O470" s="2161">
        <f>SUMIF('3BL ACTUAL'!A:A,N470,'3BL ACTUAL'!E:E)</f>
        <v>0</v>
      </c>
      <c r="P470" s="2147"/>
      <c r="S470" s="866">
        <v>0</v>
      </c>
      <c r="T470" s="866">
        <v>7174</v>
      </c>
      <c r="AA470" s="2150"/>
      <c r="AB470" s="2150"/>
      <c r="AC470" s="2162">
        <f t="shared" si="15"/>
        <v>0</v>
      </c>
      <c r="AD470" s="2177">
        <f t="shared" si="14"/>
        <v>0</v>
      </c>
    </row>
    <row r="471" spans="1:30" ht="15">
      <c r="A471" s="2156"/>
      <c r="B471" s="2156"/>
      <c r="C471" s="2156"/>
      <c r="D471" s="2156"/>
      <c r="E471" s="2149" t="s">
        <v>972</v>
      </c>
      <c r="F471" s="2149"/>
      <c r="G471" s="2149"/>
      <c r="H471" s="2149"/>
      <c r="I471" s="2149"/>
      <c r="J471" s="2149"/>
      <c r="K471" s="2167"/>
      <c r="L471" s="2149"/>
      <c r="M471" s="2149"/>
      <c r="N471" s="2149"/>
      <c r="O471" s="2167"/>
      <c r="P471" s="2147"/>
      <c r="AA471" s="2150"/>
      <c r="AB471" s="2150"/>
      <c r="AC471" s="2162">
        <f t="shared" si="15"/>
        <v>0</v>
      </c>
      <c r="AD471" s="2177">
        <f t="shared" si="14"/>
        <v>0</v>
      </c>
    </row>
    <row r="472" spans="1:30" ht="15">
      <c r="A472" s="2156"/>
      <c r="B472" s="2156"/>
      <c r="C472" s="2156"/>
      <c r="D472" s="2156"/>
      <c r="E472" s="2156"/>
      <c r="F472" s="2149" t="s">
        <v>127</v>
      </c>
      <c r="G472" s="2149"/>
      <c r="H472" s="2149"/>
      <c r="I472" s="2149"/>
      <c r="J472" s="2149"/>
      <c r="K472" s="2167"/>
      <c r="L472" s="2149" t="s">
        <v>3634</v>
      </c>
      <c r="M472" s="2167"/>
      <c r="N472" s="2149" t="s">
        <v>3783</v>
      </c>
      <c r="O472" s="2167"/>
      <c r="P472" s="2147"/>
      <c r="S472" s="866">
        <v>7178</v>
      </c>
      <c r="T472" s="866">
        <v>7180</v>
      </c>
      <c r="AA472" s="2150"/>
      <c r="AB472" s="2150"/>
      <c r="AC472" s="2162">
        <f t="shared" si="15"/>
        <v>0</v>
      </c>
      <c r="AD472" s="2177">
        <f t="shared" si="14"/>
        <v>0</v>
      </c>
    </row>
    <row r="473" spans="1:30" ht="15">
      <c r="A473" s="2156"/>
      <c r="B473" s="2156"/>
      <c r="C473" s="2156"/>
      <c r="D473" s="2156"/>
      <c r="E473" s="2156"/>
      <c r="F473" s="2156"/>
      <c r="G473" s="2158" t="s">
        <v>3653</v>
      </c>
      <c r="H473" s="2158"/>
      <c r="I473" s="2158"/>
      <c r="J473" s="2158"/>
      <c r="K473" s="2159"/>
      <c r="L473" s="2160">
        <v>6119</v>
      </c>
      <c r="M473" s="2161">
        <f>SUMIF('3BL ACTUAL'!B:B,L473,'3BL ACTUAL'!E:E)</f>
        <v>0</v>
      </c>
      <c r="N473" s="2160">
        <v>6120</v>
      </c>
      <c r="O473" s="2161">
        <f>SUMIF('3BL ACTUAL'!A:A,N473,'3BL ACTUAL'!E:E)</f>
        <v>0</v>
      </c>
      <c r="P473" s="2147"/>
      <c r="S473" s="866">
        <v>0</v>
      </c>
      <c r="T473" s="866">
        <v>7183</v>
      </c>
      <c r="AA473" s="2150"/>
      <c r="AB473" s="2150"/>
      <c r="AC473" s="2162">
        <f t="shared" si="15"/>
        <v>0</v>
      </c>
      <c r="AD473" s="2177">
        <f t="shared" si="14"/>
        <v>0</v>
      </c>
    </row>
    <row r="474" spans="1:30" ht="15">
      <c r="A474" s="2156"/>
      <c r="B474" s="2156"/>
      <c r="C474" s="2156"/>
      <c r="D474" s="2156"/>
      <c r="E474" s="2156"/>
      <c r="F474" s="2156"/>
      <c r="G474" s="2158" t="s">
        <v>3413</v>
      </c>
      <c r="H474" s="2158"/>
      <c r="I474" s="2158"/>
      <c r="J474" s="2158"/>
      <c r="K474" s="2159"/>
      <c r="L474" s="2160">
        <v>6121</v>
      </c>
      <c r="M474" s="2161">
        <f>SUMIF('3BL ACTUAL'!B:B,L474,'3BL ACTUAL'!E:E)</f>
        <v>0</v>
      </c>
      <c r="N474" s="2160">
        <v>6122</v>
      </c>
      <c r="O474" s="2161">
        <f>SUMIF('3BL ACTUAL'!A:A,N474,'3BL ACTUAL'!E:E)</f>
        <v>0</v>
      </c>
      <c r="P474" s="2147"/>
      <c r="S474" s="866">
        <v>0</v>
      </c>
      <c r="T474" s="866">
        <v>7186</v>
      </c>
      <c r="AA474" s="2150"/>
      <c r="AB474" s="2150"/>
      <c r="AC474" s="2162">
        <f t="shared" si="15"/>
        <v>0</v>
      </c>
      <c r="AD474" s="2177">
        <f t="shared" si="14"/>
        <v>0</v>
      </c>
    </row>
    <row r="475" spans="1:30" ht="15">
      <c r="A475" s="2156"/>
      <c r="B475" s="2156"/>
      <c r="C475" s="2156"/>
      <c r="D475" s="2156"/>
      <c r="E475" s="2156"/>
      <c r="F475" s="2149" t="s">
        <v>128</v>
      </c>
      <c r="G475" s="2149"/>
      <c r="H475" s="2149"/>
      <c r="I475" s="2149"/>
      <c r="J475" s="2149"/>
      <c r="K475" s="2167"/>
      <c r="L475" s="2149" t="s">
        <v>3634</v>
      </c>
      <c r="M475" s="2167"/>
      <c r="N475" s="2149" t="s">
        <v>3783</v>
      </c>
      <c r="O475" s="2167"/>
      <c r="P475" s="2147"/>
      <c r="S475" s="866">
        <v>0</v>
      </c>
      <c r="T475" s="866">
        <v>7189</v>
      </c>
      <c r="AA475" s="2150"/>
      <c r="AB475" s="2150"/>
      <c r="AC475" s="2162">
        <f t="shared" si="15"/>
        <v>0</v>
      </c>
      <c r="AD475" s="2177">
        <f t="shared" si="14"/>
        <v>0</v>
      </c>
    </row>
    <row r="476" spans="1:30" ht="15">
      <c r="A476" s="2156"/>
      <c r="B476" s="2156"/>
      <c r="C476" s="2156"/>
      <c r="D476" s="2156"/>
      <c r="E476" s="2156"/>
      <c r="F476" s="2156"/>
      <c r="G476" s="2158" t="s">
        <v>3653</v>
      </c>
      <c r="H476" s="2158"/>
      <c r="I476" s="2158"/>
      <c r="J476" s="2158"/>
      <c r="K476" s="2159"/>
      <c r="L476" s="2160">
        <v>6123</v>
      </c>
      <c r="M476" s="2161">
        <f>SUMIF('3BL ACTUAL'!B:B,L476,'3BL ACTUAL'!E:E)</f>
        <v>0</v>
      </c>
      <c r="N476" s="2160">
        <v>6124</v>
      </c>
      <c r="O476" s="2161">
        <f>SUMIF('3BL ACTUAL'!A:A,N476,'3BL ACTUAL'!E:E)</f>
        <v>0</v>
      </c>
      <c r="P476" s="2147"/>
      <c r="S476" s="866">
        <v>7190</v>
      </c>
      <c r="T476" s="866">
        <v>7192</v>
      </c>
      <c r="AA476" s="2150"/>
      <c r="AB476" s="2150"/>
      <c r="AC476" s="2162">
        <f t="shared" si="15"/>
        <v>0</v>
      </c>
      <c r="AD476" s="2177">
        <f t="shared" si="14"/>
        <v>0</v>
      </c>
    </row>
    <row r="477" spans="1:30" ht="15">
      <c r="A477" s="2156"/>
      <c r="B477" s="2156"/>
      <c r="C477" s="2156"/>
      <c r="D477" s="2156"/>
      <c r="E477" s="2156"/>
      <c r="F477" s="2156"/>
      <c r="G477" s="2158" t="s">
        <v>3413</v>
      </c>
      <c r="H477" s="2158"/>
      <c r="I477" s="2158"/>
      <c r="J477" s="2158"/>
      <c r="K477" s="2159"/>
      <c r="L477" s="2160">
        <v>6125</v>
      </c>
      <c r="M477" s="2161">
        <f>SUMIF('3BL ACTUAL'!B:B,L477,'3BL ACTUAL'!E:E)</f>
        <v>0</v>
      </c>
      <c r="N477" s="2160">
        <v>6126</v>
      </c>
      <c r="O477" s="2161">
        <f>SUMIF('3BL ACTUAL'!A:A,N477,'3BL ACTUAL'!E:E)</f>
        <v>0</v>
      </c>
      <c r="P477" s="2147"/>
      <c r="S477" s="866">
        <v>0</v>
      </c>
      <c r="T477" s="866">
        <v>7195</v>
      </c>
      <c r="AA477" s="2150"/>
      <c r="AB477" s="2150"/>
      <c r="AC477" s="2162">
        <f t="shared" si="15"/>
        <v>0</v>
      </c>
      <c r="AD477" s="2177">
        <f t="shared" si="14"/>
        <v>0</v>
      </c>
    </row>
    <row r="478" spans="1:30" ht="15">
      <c r="A478" s="2156"/>
      <c r="B478" s="2156"/>
      <c r="C478" s="2156"/>
      <c r="D478" s="2156"/>
      <c r="E478" s="2200" t="s">
        <v>3424</v>
      </c>
      <c r="F478" s="2200"/>
      <c r="G478" s="2200"/>
      <c r="H478" s="2200"/>
      <c r="I478" s="2200"/>
      <c r="J478" s="2200"/>
      <c r="K478" s="2201"/>
      <c r="L478" s="2149" t="s">
        <v>3634</v>
      </c>
      <c r="M478" s="2167"/>
      <c r="N478" s="2149" t="s">
        <v>3783</v>
      </c>
      <c r="O478" s="2167"/>
      <c r="P478" s="2147"/>
      <c r="S478" s="866">
        <v>7196</v>
      </c>
      <c r="T478" s="866">
        <v>7198</v>
      </c>
      <c r="AA478" s="2150"/>
      <c r="AB478" s="2150"/>
      <c r="AC478" s="2162">
        <f t="shared" si="15"/>
        <v>0</v>
      </c>
      <c r="AD478" s="2177">
        <f t="shared" si="14"/>
        <v>0</v>
      </c>
    </row>
    <row r="479" spans="1:30" ht="15">
      <c r="A479" s="2156"/>
      <c r="B479" s="2156"/>
      <c r="C479" s="2156"/>
      <c r="D479" s="2156"/>
      <c r="E479" s="2158" t="s">
        <v>3655</v>
      </c>
      <c r="F479" s="2158"/>
      <c r="G479" s="2158"/>
      <c r="H479" s="2158"/>
      <c r="I479" s="2158"/>
      <c r="J479" s="2158"/>
      <c r="K479" s="2159"/>
      <c r="L479" s="2160">
        <v>6127</v>
      </c>
      <c r="M479" s="2161">
        <f>SUMIF('3BL ACTUAL'!B:B,L479,'3BL ACTUAL'!E:E)</f>
        <v>0</v>
      </c>
      <c r="N479" s="2160">
        <v>6128</v>
      </c>
      <c r="O479" s="2161">
        <f>SUMIF('3BL ACTUAL'!A:A,N479,'3BL ACTUAL'!E:E)</f>
        <v>0</v>
      </c>
      <c r="P479" s="2147"/>
      <c r="S479" s="866">
        <v>7199</v>
      </c>
      <c r="T479" s="866">
        <v>7201</v>
      </c>
      <c r="AA479" s="2150"/>
      <c r="AB479" s="2150"/>
      <c r="AC479" s="2162">
        <f t="shared" si="15"/>
        <v>0</v>
      </c>
      <c r="AD479" s="2177">
        <f t="shared" si="14"/>
        <v>0</v>
      </c>
    </row>
    <row r="480" spans="1:30" ht="15">
      <c r="A480" s="2156"/>
      <c r="B480" s="2156"/>
      <c r="C480" s="2156"/>
      <c r="D480" s="2156"/>
      <c r="E480" s="2158" t="s">
        <v>238</v>
      </c>
      <c r="F480" s="2158"/>
      <c r="G480" s="2158"/>
      <c r="H480" s="2158"/>
      <c r="I480" s="2158"/>
      <c r="J480" s="2158"/>
      <c r="K480" s="2159"/>
      <c r="L480" s="2160">
        <v>6129</v>
      </c>
      <c r="M480" s="2161">
        <f>SUMIF('3BL ACTUAL'!B:B,L480,'3BL ACTUAL'!E:E)</f>
        <v>0</v>
      </c>
      <c r="N480" s="2160">
        <v>6130</v>
      </c>
      <c r="O480" s="2161">
        <f>SUMIF('3BL ACTUAL'!A:A,N480,'3BL ACTUAL'!E:E)</f>
        <v>0</v>
      </c>
      <c r="P480" s="2147"/>
      <c r="S480" s="866">
        <v>7202</v>
      </c>
      <c r="T480" s="866">
        <v>7204</v>
      </c>
      <c r="AA480" s="2150"/>
      <c r="AB480" s="2150"/>
      <c r="AC480" s="2162">
        <f t="shared" si="15"/>
        <v>0</v>
      </c>
      <c r="AD480" s="2177">
        <f t="shared" si="14"/>
        <v>0</v>
      </c>
    </row>
    <row r="481" spans="1:30" ht="15">
      <c r="A481" s="2156"/>
      <c r="B481" s="2156"/>
      <c r="C481" s="2156"/>
      <c r="D481" s="2158" t="s">
        <v>485</v>
      </c>
      <c r="E481" s="2158"/>
      <c r="F481" s="2158"/>
      <c r="G481" s="2158"/>
      <c r="H481" s="2158"/>
      <c r="I481" s="2158"/>
      <c r="J481" s="2158"/>
      <c r="K481" s="2159"/>
      <c r="L481" s="2160">
        <v>6131</v>
      </c>
      <c r="M481" s="2161">
        <f>SUMIF('3BL ACTUAL'!B:B,L481,'3BL ACTUAL'!E:E)</f>
        <v>0</v>
      </c>
      <c r="N481" s="2160">
        <v>6132</v>
      </c>
      <c r="O481" s="2161">
        <f>SUMIF('3BL ACTUAL'!A:A,N481,'3BL ACTUAL'!E:E)</f>
        <v>0</v>
      </c>
      <c r="P481" s="2147"/>
      <c r="S481" s="866">
        <v>7205</v>
      </c>
      <c r="T481" s="866">
        <v>7207</v>
      </c>
      <c r="AA481" s="2150"/>
      <c r="AB481" s="2150"/>
      <c r="AC481" s="2162">
        <f t="shared" si="15"/>
        <v>0</v>
      </c>
      <c r="AD481" s="2177">
        <f t="shared" si="14"/>
        <v>0</v>
      </c>
    </row>
    <row r="482" spans="1:30" ht="15.75">
      <c r="A482" s="2156"/>
      <c r="B482" s="2156"/>
      <c r="C482" s="2156"/>
      <c r="D482" s="2158" t="s">
        <v>238</v>
      </c>
      <c r="E482" s="2158"/>
      <c r="F482" s="2158"/>
      <c r="G482" s="2158"/>
      <c r="H482" s="2158"/>
      <c r="I482" s="2158"/>
      <c r="J482" s="2158"/>
      <c r="K482" s="2159"/>
      <c r="L482" s="2160">
        <v>6133</v>
      </c>
      <c r="M482" s="2161">
        <f>SUMIF('3BL ACTUAL'!B:B,L482,'3BL ACTUAL'!E:E)</f>
        <v>0</v>
      </c>
      <c r="N482" s="2160">
        <v>6134</v>
      </c>
      <c r="O482" s="2161">
        <f>SUMIF('3BL ACTUAL'!A:A,N482,'3BL ACTUAL'!E:E)</f>
        <v>0</v>
      </c>
      <c r="P482" s="2147"/>
      <c r="Q482" s="2199" t="s">
        <v>4736</v>
      </c>
      <c r="S482" s="866">
        <v>7208</v>
      </c>
      <c r="T482" s="866">
        <v>7210</v>
      </c>
      <c r="AA482" s="2150"/>
      <c r="AB482" s="2150"/>
      <c r="AC482" s="2162">
        <f t="shared" si="15"/>
        <v>0</v>
      </c>
      <c r="AD482" s="2177">
        <f t="shared" si="14"/>
        <v>0</v>
      </c>
    </row>
    <row r="483" spans="1:30" ht="15">
      <c r="A483" s="2156"/>
      <c r="B483" s="2156"/>
      <c r="C483" s="2202" t="s">
        <v>3656</v>
      </c>
      <c r="D483" s="2202"/>
      <c r="E483" s="2202"/>
      <c r="F483" s="2202"/>
      <c r="G483" s="2202"/>
      <c r="H483" s="2202"/>
      <c r="I483" s="2202"/>
      <c r="J483" s="2202"/>
      <c r="K483" s="2203"/>
      <c r="L483" s="2149" t="s">
        <v>3634</v>
      </c>
      <c r="M483" s="2167"/>
      <c r="N483" s="2149" t="s">
        <v>3784</v>
      </c>
      <c r="O483" s="2167"/>
      <c r="P483" s="2147"/>
      <c r="S483" s="866">
        <v>0</v>
      </c>
      <c r="T483" s="866">
        <v>0</v>
      </c>
      <c r="AA483" s="2150"/>
      <c r="AB483" s="2150"/>
      <c r="AC483" s="2162">
        <f t="shared" si="15"/>
        <v>0</v>
      </c>
      <c r="AD483" s="2177">
        <f t="shared" si="14"/>
        <v>0</v>
      </c>
    </row>
    <row r="484" spans="1:30" ht="15">
      <c r="A484" s="2156"/>
      <c r="B484" s="2156"/>
      <c r="C484" s="2158" t="s">
        <v>3657</v>
      </c>
      <c r="D484" s="2158"/>
      <c r="E484" s="2158"/>
      <c r="F484" s="2158"/>
      <c r="G484" s="2158"/>
      <c r="H484" s="2158"/>
      <c r="I484" s="2158"/>
      <c r="J484" s="2158"/>
      <c r="K484" s="2159"/>
      <c r="L484" s="2160">
        <v>6135</v>
      </c>
      <c r="M484" s="2161">
        <f>SUMIF('3BL ACTUAL'!B:B,L484,'3BL ACTUAL'!E:E)</f>
        <v>0</v>
      </c>
      <c r="N484" s="2160">
        <v>6136</v>
      </c>
      <c r="O484" s="2161">
        <f>SUMIF('3BL ACTUAL'!A:A,N484,'3BL ACTUAL'!E:E)</f>
        <v>0</v>
      </c>
      <c r="P484" s="2147"/>
      <c r="Q484" s="2148" t="s">
        <v>4733</v>
      </c>
      <c r="R484" s="866" t="s">
        <v>4734</v>
      </c>
      <c r="S484" s="866" t="s">
        <v>3534</v>
      </c>
      <c r="T484" s="866" t="s">
        <v>3786</v>
      </c>
      <c r="AA484" s="2150"/>
      <c r="AB484" s="2150"/>
      <c r="AC484" s="2162">
        <f t="shared" si="15"/>
        <v>0</v>
      </c>
      <c r="AD484" s="2177">
        <f t="shared" si="14"/>
        <v>0</v>
      </c>
    </row>
    <row r="485" spans="1:30" ht="15">
      <c r="A485" s="2156"/>
      <c r="B485" s="2156"/>
      <c r="C485" s="2158"/>
      <c r="D485" s="2158"/>
      <c r="E485" s="2158"/>
      <c r="F485" s="2158"/>
      <c r="G485" s="2158"/>
      <c r="H485" s="2158"/>
      <c r="I485" s="2158"/>
      <c r="J485" s="2158"/>
      <c r="K485" s="2159"/>
      <c r="L485" s="2163">
        <v>1045</v>
      </c>
      <c r="M485" s="2161">
        <f>SUM(M444:M484)</f>
        <v>0</v>
      </c>
      <c r="N485" s="2160"/>
      <c r="P485" s="2147"/>
      <c r="AA485" s="2150"/>
      <c r="AB485" s="2150"/>
      <c r="AC485" s="2162">
        <f t="shared" si="15"/>
        <v>0</v>
      </c>
      <c r="AD485" s="2177">
        <f t="shared" si="14"/>
        <v>0</v>
      </c>
    </row>
    <row r="486" spans="1:30">
      <c r="A486" s="2156"/>
      <c r="B486" s="2163" t="s">
        <v>32</v>
      </c>
      <c r="C486" s="2163"/>
      <c r="D486" s="2163"/>
      <c r="E486" s="2163"/>
      <c r="F486" s="2163"/>
      <c r="G486" s="2163"/>
      <c r="H486" s="2163"/>
      <c r="I486" s="2163"/>
      <c r="J486" s="2163"/>
      <c r="K486" s="2164"/>
      <c r="L486" s="2163"/>
      <c r="M486" s="2164">
        <f>SUM(M390:M484)-M401</f>
        <v>0</v>
      </c>
      <c r="N486" s="2165" t="s">
        <v>3785</v>
      </c>
      <c r="O486" s="2164">
        <f>SUM(O390:O484)</f>
        <v>0</v>
      </c>
      <c r="P486" s="2161">
        <f>+'6 INFORME BALANCES'!H110+'6 INFORME BALANCES'!H120</f>
        <v>45291</v>
      </c>
      <c r="Q486" s="2180">
        <f>+M486-P486</f>
        <v>-45291</v>
      </c>
      <c r="R486" s="2177"/>
      <c r="S486" s="866">
        <v>7211</v>
      </c>
      <c r="T486" s="866">
        <v>7213</v>
      </c>
      <c r="AA486" s="2150"/>
      <c r="AB486" s="2150">
        <v>1040371.61</v>
      </c>
      <c r="AC486" s="2162">
        <f t="shared" si="15"/>
        <v>-1040371.61</v>
      </c>
      <c r="AD486" s="2177">
        <f t="shared" si="14"/>
        <v>1040371.61</v>
      </c>
    </row>
    <row r="487" spans="1:30" ht="15">
      <c r="A487" s="2156"/>
      <c r="B487" s="2158" t="s">
        <v>3658</v>
      </c>
      <c r="C487" s="2158"/>
      <c r="D487" s="2158"/>
      <c r="E487" s="2158"/>
      <c r="F487" s="2158"/>
      <c r="G487" s="2158"/>
      <c r="H487" s="2158"/>
      <c r="I487" s="2158"/>
      <c r="J487" s="2158"/>
      <c r="K487" s="2159"/>
      <c r="L487" s="2158"/>
      <c r="M487" s="2159"/>
      <c r="N487" s="2160">
        <v>6140</v>
      </c>
      <c r="O487" s="2161">
        <f>SUMIF('3BL ACTUAL'!B:B,N487,'3BL ACTUAL'!E:E)</f>
        <v>0</v>
      </c>
      <c r="P487" s="2147"/>
      <c r="S487" s="866">
        <v>7214</v>
      </c>
      <c r="T487" s="866">
        <v>7216</v>
      </c>
      <c r="AA487" s="2150"/>
      <c r="AB487" s="2150"/>
      <c r="AC487" s="2162">
        <f t="shared" ref="AC487:AC503" si="16">+O487-AA487-AB487</f>
        <v>0</v>
      </c>
      <c r="AD487" s="2177">
        <f t="shared" si="14"/>
        <v>0</v>
      </c>
    </row>
    <row r="488" spans="1:30" ht="15">
      <c r="A488" s="2156"/>
      <c r="B488" s="2158" t="s">
        <v>3659</v>
      </c>
      <c r="C488" s="2158"/>
      <c r="D488" s="2158"/>
      <c r="E488" s="2158"/>
      <c r="F488" s="2158"/>
      <c r="G488" s="2158"/>
      <c r="H488" s="2158"/>
      <c r="I488" s="2158"/>
      <c r="J488" s="2158"/>
      <c r="K488" s="2159"/>
      <c r="L488" s="2158"/>
      <c r="M488" s="2159"/>
      <c r="N488" s="2160">
        <v>6141</v>
      </c>
      <c r="O488" s="2161">
        <f>SUMIF('3BL ACTUAL'!B:B,N488,'3BL ACTUAL'!E:E)</f>
        <v>0</v>
      </c>
      <c r="P488" s="2147"/>
      <c r="S488" s="866" t="s">
        <v>3534</v>
      </c>
      <c r="T488" s="866" t="s">
        <v>3786</v>
      </c>
      <c r="AA488" s="2150"/>
      <c r="AB488" s="2150"/>
      <c r="AC488" s="2162">
        <f t="shared" si="16"/>
        <v>0</v>
      </c>
      <c r="AD488" s="2177">
        <f t="shared" si="14"/>
        <v>0</v>
      </c>
    </row>
    <row r="489" spans="1:30" ht="15">
      <c r="A489" s="2156"/>
      <c r="B489" s="2158" t="s">
        <v>3660</v>
      </c>
      <c r="C489" s="2158"/>
      <c r="D489" s="2158"/>
      <c r="E489" s="2158"/>
      <c r="F489" s="2158"/>
      <c r="G489" s="2158"/>
      <c r="H489" s="2158"/>
      <c r="I489" s="2158"/>
      <c r="J489" s="2158"/>
      <c r="K489" s="2159"/>
      <c r="L489" s="2158"/>
      <c r="M489" s="2159"/>
      <c r="N489" s="2160">
        <v>6142</v>
      </c>
      <c r="O489" s="2161">
        <f>SUMIF('3BL ACTUAL'!B:B,N489,'3BL ACTUAL'!E:E)</f>
        <v>0</v>
      </c>
      <c r="P489" s="2147"/>
      <c r="S489" s="866">
        <v>7217</v>
      </c>
      <c r="T489" s="866">
        <v>7219</v>
      </c>
      <c r="AA489" s="2150"/>
      <c r="AB489" s="2150"/>
      <c r="AC489" s="2162">
        <f t="shared" si="16"/>
        <v>0</v>
      </c>
      <c r="AD489" s="2177">
        <f t="shared" si="14"/>
        <v>0</v>
      </c>
    </row>
    <row r="490" spans="1:30" ht="15">
      <c r="A490" s="2156"/>
      <c r="B490" s="2158" t="s">
        <v>3661</v>
      </c>
      <c r="C490" s="2158"/>
      <c r="D490" s="2158"/>
      <c r="E490" s="2158"/>
      <c r="F490" s="2158"/>
      <c r="G490" s="2158"/>
      <c r="H490" s="2158"/>
      <c r="I490" s="2158"/>
      <c r="J490" s="2158"/>
      <c r="K490" s="2159"/>
      <c r="L490" s="2158"/>
      <c r="M490" s="2159"/>
      <c r="N490" s="2160">
        <v>6143</v>
      </c>
      <c r="O490" s="2161">
        <f>SUMIF('3BL ACTUAL'!B:B,N490,'3BL ACTUAL'!E:E)</f>
        <v>0</v>
      </c>
      <c r="P490" s="2147"/>
      <c r="S490" s="866">
        <v>7220</v>
      </c>
      <c r="T490" s="866">
        <v>7222</v>
      </c>
      <c r="AA490" s="2150"/>
      <c r="AB490" s="2150"/>
      <c r="AC490" s="2162">
        <f t="shared" si="16"/>
        <v>0</v>
      </c>
      <c r="AD490" s="2177">
        <f t="shared" si="14"/>
        <v>0</v>
      </c>
    </row>
    <row r="491" spans="1:30" ht="15">
      <c r="A491" s="2156"/>
      <c r="B491" s="2154" t="s">
        <v>3662</v>
      </c>
      <c r="C491" s="2154"/>
      <c r="D491" s="2154"/>
      <c r="E491" s="2154"/>
      <c r="F491" s="2154"/>
      <c r="G491" s="2154"/>
      <c r="H491" s="2154"/>
      <c r="I491" s="2154"/>
      <c r="J491" s="2154"/>
      <c r="K491" s="2155"/>
      <c r="L491" s="2154"/>
      <c r="M491" s="2155"/>
      <c r="N491" s="2154"/>
      <c r="O491" s="2155"/>
      <c r="P491" s="2147"/>
      <c r="S491" s="866">
        <v>0</v>
      </c>
      <c r="T491" s="866">
        <v>0</v>
      </c>
      <c r="AA491" s="2150"/>
      <c r="AB491" s="2150"/>
      <c r="AC491" s="2162">
        <f t="shared" si="16"/>
        <v>0</v>
      </c>
      <c r="AD491" s="2177">
        <f t="shared" si="14"/>
        <v>0</v>
      </c>
    </row>
    <row r="492" spans="1:30" ht="15">
      <c r="A492" s="2156"/>
      <c r="B492" s="2156"/>
      <c r="C492" s="2158" t="s">
        <v>3663</v>
      </c>
      <c r="D492" s="2158"/>
      <c r="E492" s="2158"/>
      <c r="F492" s="2158"/>
      <c r="G492" s="2158"/>
      <c r="H492" s="2158"/>
      <c r="I492" s="2158"/>
      <c r="J492" s="2158"/>
      <c r="K492" s="2159"/>
      <c r="L492" s="2158"/>
      <c r="M492" s="2159"/>
      <c r="N492" s="2160">
        <v>6144</v>
      </c>
      <c r="O492" s="2161">
        <f>SUMIF('3BL ACTUAL'!B:B,N492,'3BL ACTUAL'!E:E)</f>
        <v>0</v>
      </c>
      <c r="P492" s="2147"/>
      <c r="S492" s="866" t="s">
        <v>3534</v>
      </c>
      <c r="T492" s="866" t="s">
        <v>3786</v>
      </c>
      <c r="AA492" s="2150"/>
      <c r="AB492" s="2150"/>
      <c r="AC492" s="2162">
        <f t="shared" si="16"/>
        <v>0</v>
      </c>
      <c r="AD492" s="2177">
        <f t="shared" si="14"/>
        <v>0</v>
      </c>
    </row>
    <row r="493" spans="1:30" ht="15">
      <c r="A493" s="2156"/>
      <c r="B493" s="2156"/>
      <c r="C493" s="2158" t="s">
        <v>3664</v>
      </c>
      <c r="D493" s="2158"/>
      <c r="E493" s="2158"/>
      <c r="F493" s="2158"/>
      <c r="G493" s="2158"/>
      <c r="H493" s="2158"/>
      <c r="I493" s="2158"/>
      <c r="J493" s="2158"/>
      <c r="K493" s="2159"/>
      <c r="L493" s="2158"/>
      <c r="M493" s="2159"/>
      <c r="N493" s="2160">
        <v>6145</v>
      </c>
      <c r="O493" s="2161">
        <f>SUMIF('3BL ACTUAL'!B:B,N493,'3BL ACTUAL'!E:E)</f>
        <v>0</v>
      </c>
      <c r="P493" s="2147"/>
      <c r="S493" s="866">
        <v>7223</v>
      </c>
      <c r="T493" s="866">
        <v>7225</v>
      </c>
      <c r="AA493" s="2150"/>
      <c r="AB493" s="2150"/>
      <c r="AC493" s="2162">
        <f t="shared" si="16"/>
        <v>0</v>
      </c>
      <c r="AD493" s="2177">
        <f t="shared" si="14"/>
        <v>0</v>
      </c>
    </row>
    <row r="494" spans="1:30" ht="15">
      <c r="A494" s="2156"/>
      <c r="B494" s="2154" t="s">
        <v>3665</v>
      </c>
      <c r="C494" s="2154"/>
      <c r="D494" s="2154"/>
      <c r="E494" s="2154"/>
      <c r="F494" s="2154"/>
      <c r="G494" s="2154"/>
      <c r="H494" s="2154"/>
      <c r="I494" s="2154"/>
      <c r="J494" s="2154"/>
      <c r="K494" s="2155"/>
      <c r="L494" s="2154"/>
      <c r="M494" s="2155"/>
      <c r="N494" s="2154"/>
      <c r="O494" s="2155"/>
      <c r="P494" s="2147"/>
      <c r="S494" s="866">
        <v>7226</v>
      </c>
      <c r="T494" s="866">
        <v>7228</v>
      </c>
      <c r="AA494" s="2150"/>
      <c r="AB494" s="2150"/>
      <c r="AC494" s="2162">
        <f t="shared" si="16"/>
        <v>0</v>
      </c>
      <c r="AD494" s="2177">
        <f t="shared" si="14"/>
        <v>0</v>
      </c>
    </row>
    <row r="495" spans="1:30" ht="15">
      <c r="A495" s="2156"/>
      <c r="B495" s="2156"/>
      <c r="C495" s="2158" t="s">
        <v>3666</v>
      </c>
      <c r="D495" s="2158"/>
      <c r="E495" s="2158"/>
      <c r="F495" s="2158"/>
      <c r="G495" s="2158"/>
      <c r="H495" s="2158"/>
      <c r="I495" s="2158"/>
      <c r="J495" s="2158"/>
      <c r="K495" s="2159"/>
      <c r="L495" s="2158"/>
      <c r="M495" s="2159"/>
      <c r="N495" s="2160">
        <v>6146</v>
      </c>
      <c r="O495" s="2161">
        <f>SUMIF('3BL ACTUAL'!B:B,N495,'3BL ACTUAL'!E:E)</f>
        <v>0</v>
      </c>
      <c r="P495" s="2147"/>
      <c r="S495" s="866" t="s">
        <v>3534</v>
      </c>
      <c r="T495" s="866" t="s">
        <v>3786</v>
      </c>
      <c r="AA495" s="2150"/>
      <c r="AB495" s="2150"/>
      <c r="AC495" s="2162">
        <f t="shared" si="16"/>
        <v>0</v>
      </c>
      <c r="AD495" s="2177">
        <f t="shared" si="14"/>
        <v>0</v>
      </c>
    </row>
    <row r="496" spans="1:30" ht="15">
      <c r="A496" s="2156"/>
      <c r="B496" s="2156"/>
      <c r="C496" s="2158" t="s">
        <v>3667</v>
      </c>
      <c r="D496" s="2158"/>
      <c r="E496" s="2158"/>
      <c r="F496" s="2158"/>
      <c r="G496" s="2158"/>
      <c r="H496" s="2158"/>
      <c r="I496" s="2158"/>
      <c r="J496" s="2158"/>
      <c r="K496" s="2159"/>
      <c r="L496" s="2158"/>
      <c r="M496" s="2159"/>
      <c r="N496" s="2160">
        <v>6147</v>
      </c>
      <c r="O496" s="2161">
        <f>SUMIF('3BL ACTUAL'!B:B,N496,'3BL ACTUAL'!E:E)</f>
        <v>0</v>
      </c>
      <c r="P496" s="2147"/>
      <c r="S496" s="866">
        <v>7229</v>
      </c>
      <c r="T496" s="866">
        <v>7231</v>
      </c>
      <c r="AA496" s="2150"/>
      <c r="AB496" s="2150"/>
      <c r="AC496" s="2162">
        <f t="shared" si="16"/>
        <v>0</v>
      </c>
      <c r="AD496" s="2177">
        <f t="shared" si="14"/>
        <v>0</v>
      </c>
    </row>
    <row r="497" spans="1:30" ht="15">
      <c r="A497" s="2156"/>
      <c r="B497" s="2158" t="s">
        <v>3668</v>
      </c>
      <c r="C497" s="2158"/>
      <c r="D497" s="2158"/>
      <c r="E497" s="2158"/>
      <c r="F497" s="2158"/>
      <c r="G497" s="2158"/>
      <c r="H497" s="2158"/>
      <c r="I497" s="2158"/>
      <c r="J497" s="2158"/>
      <c r="K497" s="2159"/>
      <c r="L497" s="2158"/>
      <c r="M497" s="2159"/>
      <c r="N497" s="2160">
        <v>6148</v>
      </c>
      <c r="O497" s="2161">
        <f>SUMIF('3BL ACTUAL'!B:B,N497,'3BL ACTUAL'!E:E)</f>
        <v>0</v>
      </c>
      <c r="P497" s="2147"/>
      <c r="S497" s="866">
        <v>7232</v>
      </c>
      <c r="T497" s="866">
        <v>7234</v>
      </c>
      <c r="AA497" s="2150"/>
      <c r="AB497" s="2150"/>
      <c r="AC497" s="2162">
        <f t="shared" si="16"/>
        <v>0</v>
      </c>
      <c r="AD497" s="2177">
        <f t="shared" si="14"/>
        <v>0</v>
      </c>
    </row>
    <row r="498" spans="1:30" ht="15">
      <c r="A498" s="2156"/>
      <c r="B498" s="2158" t="s">
        <v>3669</v>
      </c>
      <c r="C498" s="2158"/>
      <c r="D498" s="2158"/>
      <c r="E498" s="2158"/>
      <c r="F498" s="2158"/>
      <c r="G498" s="2158"/>
      <c r="H498" s="2158"/>
      <c r="I498" s="2158"/>
      <c r="J498" s="2158"/>
      <c r="K498" s="2159"/>
      <c r="L498" s="2158"/>
      <c r="M498" s="2159"/>
      <c r="N498" s="2160">
        <v>6149</v>
      </c>
      <c r="O498" s="2161">
        <f>SUMIF('3BL ACTUAL'!B:B,N498,'3BL ACTUAL'!E:E)</f>
        <v>0</v>
      </c>
      <c r="P498" s="2147"/>
      <c r="S498" s="866">
        <v>7235</v>
      </c>
      <c r="T498" s="866">
        <v>7237</v>
      </c>
      <c r="AA498" s="2150"/>
      <c r="AB498" s="2150"/>
      <c r="AC498" s="2162">
        <f t="shared" si="16"/>
        <v>0</v>
      </c>
      <c r="AD498" s="2177">
        <f t="shared" si="14"/>
        <v>0</v>
      </c>
    </row>
    <row r="499" spans="1:30" ht="15">
      <c r="A499" s="2156"/>
      <c r="B499" s="2158" t="s">
        <v>3670</v>
      </c>
      <c r="C499" s="2158"/>
      <c r="D499" s="2158"/>
      <c r="E499" s="2158"/>
      <c r="F499" s="2158"/>
      <c r="G499" s="2158"/>
      <c r="H499" s="2158"/>
      <c r="I499" s="2158"/>
      <c r="J499" s="2158"/>
      <c r="K499" s="2159"/>
      <c r="L499" s="2158"/>
      <c r="M499" s="2159"/>
      <c r="N499" s="2160">
        <v>6150</v>
      </c>
      <c r="O499" s="2161">
        <f>SUMIF('3BL ACTUAL'!B:B,N499,'3BL ACTUAL'!E:E)</f>
        <v>0</v>
      </c>
      <c r="P499" s="2147"/>
      <c r="S499" s="866">
        <v>7238</v>
      </c>
      <c r="T499" s="866">
        <v>7240</v>
      </c>
      <c r="AA499" s="2150"/>
      <c r="AB499" s="2150"/>
      <c r="AC499" s="2162">
        <f t="shared" si="16"/>
        <v>0</v>
      </c>
      <c r="AD499" s="2177">
        <f t="shared" si="14"/>
        <v>0</v>
      </c>
    </row>
    <row r="500" spans="1:30" ht="15">
      <c r="A500" s="2156"/>
      <c r="B500" s="2158" t="s">
        <v>3671</v>
      </c>
      <c r="C500" s="2158"/>
      <c r="D500" s="2158"/>
      <c r="E500" s="2158"/>
      <c r="F500" s="2158"/>
      <c r="G500" s="2158"/>
      <c r="H500" s="2158"/>
      <c r="I500" s="2158"/>
      <c r="J500" s="2158"/>
      <c r="K500" s="2159"/>
      <c r="L500" s="2158"/>
      <c r="M500" s="2159"/>
      <c r="N500" s="2160">
        <v>6151</v>
      </c>
      <c r="O500" s="2161">
        <f>SUMIF('3BL ACTUAL'!B:B,N500,'3BL ACTUAL'!E:E)</f>
        <v>0</v>
      </c>
      <c r="P500" s="2147"/>
      <c r="S500" s="866">
        <v>7241</v>
      </c>
      <c r="T500" s="866">
        <v>7243</v>
      </c>
      <c r="AA500" s="2150"/>
      <c r="AB500" s="2150"/>
      <c r="AC500" s="2162">
        <f t="shared" si="16"/>
        <v>0</v>
      </c>
      <c r="AD500" s="2177">
        <f t="shared" si="14"/>
        <v>0</v>
      </c>
    </row>
    <row r="501" spans="1:30" ht="15">
      <c r="A501" s="2204"/>
      <c r="B501" s="2158" t="s">
        <v>4737</v>
      </c>
      <c r="C501" s="2158"/>
      <c r="D501" s="2158"/>
      <c r="E501" s="2158"/>
      <c r="F501" s="2158"/>
      <c r="G501" s="2158"/>
      <c r="H501" s="2158"/>
      <c r="I501" s="2158"/>
      <c r="J501" s="2158"/>
      <c r="K501" s="2159"/>
      <c r="L501" s="2158"/>
      <c r="M501" s="2159"/>
      <c r="N501" s="2160">
        <v>6152</v>
      </c>
      <c r="O501" s="2161">
        <f>+M486</f>
        <v>0</v>
      </c>
      <c r="P501" s="2147"/>
      <c r="AA501" s="2150"/>
      <c r="AB501" s="2150">
        <v>1040371.61</v>
      </c>
      <c r="AC501" s="2162">
        <f t="shared" si="16"/>
        <v>-1040371.61</v>
      </c>
      <c r="AD501" s="2177">
        <f t="shared" si="14"/>
        <v>1040371.61</v>
      </c>
    </row>
    <row r="502" spans="1:30" ht="15">
      <c r="A502" s="2156"/>
      <c r="B502" s="2154" t="s">
        <v>3672</v>
      </c>
      <c r="C502" s="2154"/>
      <c r="D502" s="2154"/>
      <c r="E502" s="2154"/>
      <c r="F502" s="2154"/>
      <c r="G502" s="2154"/>
      <c r="H502" s="2154"/>
      <c r="I502" s="2154"/>
      <c r="J502" s="2154"/>
      <c r="K502" s="2155"/>
      <c r="L502" s="2154"/>
      <c r="M502" s="2155"/>
      <c r="N502" s="2154"/>
      <c r="O502" s="2155"/>
      <c r="P502" s="2147"/>
      <c r="S502" s="866">
        <v>0</v>
      </c>
      <c r="T502" s="866">
        <v>7246</v>
      </c>
      <c r="AA502" s="2150"/>
      <c r="AB502" s="2150"/>
      <c r="AC502" s="2162">
        <f t="shared" si="16"/>
        <v>0</v>
      </c>
      <c r="AD502" s="2177">
        <f t="shared" si="14"/>
        <v>0</v>
      </c>
    </row>
    <row r="503" spans="1:30" ht="15">
      <c r="A503" s="2156"/>
      <c r="B503" s="2156"/>
      <c r="C503" s="2182" t="s">
        <v>975</v>
      </c>
      <c r="D503" s="2183"/>
      <c r="E503" s="2183"/>
      <c r="F503" s="2183"/>
      <c r="G503" s="2183"/>
      <c r="H503" s="2183"/>
      <c r="I503" s="2183"/>
      <c r="J503" s="2149" t="s">
        <v>3534</v>
      </c>
      <c r="K503" s="2167"/>
      <c r="L503" s="2149" t="s">
        <v>3688</v>
      </c>
      <c r="M503" s="2167"/>
      <c r="N503" s="2149" t="s">
        <v>3786</v>
      </c>
      <c r="O503" s="2167"/>
      <c r="P503" s="2147"/>
      <c r="S503" s="866">
        <v>7247</v>
      </c>
      <c r="T503" s="866">
        <v>7249</v>
      </c>
      <c r="AA503" s="2150"/>
      <c r="AB503" s="2150"/>
      <c r="AC503" s="2162">
        <f t="shared" si="16"/>
        <v>0</v>
      </c>
      <c r="AD503" s="2177">
        <f t="shared" si="14"/>
        <v>0</v>
      </c>
    </row>
    <row r="504" spans="1:30" ht="15">
      <c r="A504" s="2156"/>
      <c r="B504" s="2156"/>
      <c r="C504" s="2156"/>
      <c r="D504" s="2158" t="s">
        <v>491</v>
      </c>
      <c r="E504" s="2158"/>
      <c r="F504" s="2158"/>
      <c r="G504" s="2158"/>
      <c r="H504" s="2158"/>
      <c r="I504" s="2158"/>
      <c r="J504" s="2160">
        <v>7001</v>
      </c>
      <c r="K504" s="2161">
        <f>SUMIF('3BL ACTUAL'!B:B,J504,'3BL ACTUAL'!E:E)</f>
        <v>0</v>
      </c>
      <c r="L504" s="2160" t="s">
        <v>3424</v>
      </c>
      <c r="N504" s="2160" t="s">
        <v>3424</v>
      </c>
      <c r="P504" s="2147"/>
      <c r="S504" s="866" t="s">
        <v>3424</v>
      </c>
      <c r="T504" s="866" t="s">
        <v>3424</v>
      </c>
      <c r="U504" s="866">
        <f>+J504</f>
        <v>7001</v>
      </c>
      <c r="AA504" s="2150">
        <v>348653.81</v>
      </c>
      <c r="AB504" s="2150"/>
      <c r="AC504" s="2162">
        <f>+K504+M504-AA504-AB504</f>
        <v>-348653.81</v>
      </c>
      <c r="AD504" s="2177">
        <f t="shared" si="14"/>
        <v>348653.81</v>
      </c>
    </row>
    <row r="505" spans="1:30" ht="15">
      <c r="A505" s="2156"/>
      <c r="B505" s="2156"/>
      <c r="C505" s="2156"/>
      <c r="D505" s="2158" t="s">
        <v>492</v>
      </c>
      <c r="E505" s="2158"/>
      <c r="F505" s="2158"/>
      <c r="G505" s="2158"/>
      <c r="H505" s="2158"/>
      <c r="I505" s="2158"/>
      <c r="J505" s="2160">
        <v>7004</v>
      </c>
      <c r="K505" s="2161">
        <f>SUMIF('3BL ACTUAL'!B:B,J505,'3BL ACTUAL'!E:E)</f>
        <v>0</v>
      </c>
      <c r="L505" s="2160" t="s">
        <v>3424</v>
      </c>
      <c r="N505" s="2160">
        <v>7006</v>
      </c>
      <c r="O505" s="2161">
        <f>SUMIF('3BL ACTUAL'!A:A,N505,'3BL ACTUAL'!E:E)</f>
        <v>0</v>
      </c>
      <c r="P505" s="2147"/>
      <c r="S505" s="866" t="s">
        <v>3424</v>
      </c>
      <c r="T505" s="866">
        <v>7006</v>
      </c>
      <c r="U505" s="866">
        <f t="shared" ref="U505:U568" si="17">+J505</f>
        <v>7004</v>
      </c>
      <c r="AA505" s="2150">
        <v>692213.45</v>
      </c>
      <c r="AB505" s="2150"/>
      <c r="AC505" s="2162">
        <f t="shared" ref="AC505:AC568" si="18">+K505+M505-AA505-AB505</f>
        <v>-692213.45</v>
      </c>
      <c r="AD505" s="2177">
        <f t="shared" si="14"/>
        <v>692213.45</v>
      </c>
    </row>
    <row r="506" spans="1:30" ht="15">
      <c r="A506" s="2156"/>
      <c r="B506" s="2156"/>
      <c r="C506" s="2156"/>
      <c r="D506" s="2158" t="s">
        <v>493</v>
      </c>
      <c r="E506" s="2158"/>
      <c r="F506" s="2158"/>
      <c r="G506" s="2158"/>
      <c r="H506" s="2158"/>
      <c r="I506" s="2158"/>
      <c r="J506" s="2160">
        <v>7007</v>
      </c>
      <c r="K506" s="2161">
        <f>SUMIF('3BL ACTUAL'!B:B,J506,'3BL ACTUAL'!E:E)</f>
        <v>0</v>
      </c>
      <c r="L506" s="2160">
        <v>7008</v>
      </c>
      <c r="M506" s="2161">
        <f>SUMIF('3BL ACTUAL'!B:B,L506,'3BL ACTUAL'!E:E)</f>
        <v>0</v>
      </c>
      <c r="N506" s="2160">
        <v>7009</v>
      </c>
      <c r="O506" s="2161">
        <f>SUMIF('3BL ACTUAL'!A:A,N506,'3BL ACTUAL'!E:E)</f>
        <v>0</v>
      </c>
      <c r="P506" s="2147"/>
      <c r="S506" s="866">
        <v>7008</v>
      </c>
      <c r="T506" s="866">
        <v>7009</v>
      </c>
      <c r="U506" s="866">
        <f t="shared" si="17"/>
        <v>7007</v>
      </c>
      <c r="AA506" s="2150"/>
      <c r="AB506" s="2150"/>
      <c r="AC506" s="2162">
        <f t="shared" si="18"/>
        <v>0</v>
      </c>
      <c r="AD506" s="2177">
        <f t="shared" si="14"/>
        <v>0</v>
      </c>
    </row>
    <row r="507" spans="1:30" ht="15">
      <c r="A507" s="2156"/>
      <c r="B507" s="2156"/>
      <c r="C507" s="2156"/>
      <c r="D507" s="2158" t="s">
        <v>494</v>
      </c>
      <c r="E507" s="2158"/>
      <c r="F507" s="2158"/>
      <c r="G507" s="2158"/>
      <c r="H507" s="2158"/>
      <c r="I507" s="2158"/>
      <c r="J507" s="2160">
        <v>7010</v>
      </c>
      <c r="K507" s="2161">
        <f>SUMIF('3BL ACTUAL'!B:B,J507,'3BL ACTUAL'!E:E)</f>
        <v>0</v>
      </c>
      <c r="L507" s="2160" t="s">
        <v>3424</v>
      </c>
      <c r="N507" s="2160" t="s">
        <v>3424</v>
      </c>
      <c r="P507" s="2147"/>
      <c r="S507" s="866" t="s">
        <v>3424</v>
      </c>
      <c r="T507" s="866" t="s">
        <v>3424</v>
      </c>
      <c r="U507" s="866">
        <f t="shared" si="17"/>
        <v>7010</v>
      </c>
      <c r="AA507" s="2150">
        <v>-251470.34</v>
      </c>
      <c r="AB507" s="2150"/>
      <c r="AC507" s="2162">
        <f t="shared" si="18"/>
        <v>251470.34</v>
      </c>
      <c r="AD507" s="2177">
        <f t="shared" si="14"/>
        <v>-251470.34</v>
      </c>
    </row>
    <row r="508" spans="1:30" ht="15">
      <c r="A508" s="2156"/>
      <c r="B508" s="2156"/>
      <c r="C508" s="2156"/>
      <c r="D508" s="2158" t="s">
        <v>495</v>
      </c>
      <c r="E508" s="2158"/>
      <c r="F508" s="2158"/>
      <c r="G508" s="2158"/>
      <c r="H508" s="2158"/>
      <c r="I508" s="2158"/>
      <c r="J508" s="2160">
        <v>7013</v>
      </c>
      <c r="K508" s="2161">
        <f>SUMIF('3BL ACTUAL'!B:B,J508,'3BL ACTUAL'!E:E)</f>
        <v>0</v>
      </c>
      <c r="L508" s="2160" t="s">
        <v>3424</v>
      </c>
      <c r="N508" s="2160" t="s">
        <v>3424</v>
      </c>
      <c r="P508" s="2147"/>
      <c r="S508" s="866" t="s">
        <v>3424</v>
      </c>
      <c r="T508" s="866" t="s">
        <v>3424</v>
      </c>
      <c r="U508" s="866">
        <f t="shared" si="17"/>
        <v>7013</v>
      </c>
      <c r="AA508" s="2150"/>
      <c r="AB508" s="2150"/>
      <c r="AC508" s="2162">
        <f t="shared" si="18"/>
        <v>0</v>
      </c>
      <c r="AD508" s="2177">
        <f t="shared" si="14"/>
        <v>0</v>
      </c>
    </row>
    <row r="509" spans="1:30" ht="15">
      <c r="A509" s="2156"/>
      <c r="B509" s="2156"/>
      <c r="C509" s="2156"/>
      <c r="D509" s="2158" t="s">
        <v>496</v>
      </c>
      <c r="E509" s="2158"/>
      <c r="F509" s="2158"/>
      <c r="G509" s="2158"/>
      <c r="H509" s="2158"/>
      <c r="I509" s="2158"/>
      <c r="J509" s="2160">
        <v>7016</v>
      </c>
      <c r="K509" s="2205">
        <f>SUMIF('3BL ACTUAL'!B:B,J509,'3BL ACTUAL'!E:E)</f>
        <v>0</v>
      </c>
      <c r="L509" s="2160" t="s">
        <v>3424</v>
      </c>
      <c r="N509" s="2160">
        <v>7018</v>
      </c>
      <c r="O509" s="2161">
        <f>SUMIF('3BL ACTUAL'!A:A,N509,'3BL ACTUAL'!E:E)</f>
        <v>0</v>
      </c>
      <c r="P509" s="2147"/>
      <c r="S509" s="866" t="s">
        <v>3424</v>
      </c>
      <c r="T509" s="866">
        <v>7018</v>
      </c>
      <c r="U509" s="866">
        <f t="shared" si="17"/>
        <v>7016</v>
      </c>
      <c r="AA509" s="2150"/>
      <c r="AB509" s="2150"/>
      <c r="AC509" s="2162">
        <f t="shared" si="18"/>
        <v>0</v>
      </c>
      <c r="AD509" s="2177">
        <f t="shared" si="14"/>
        <v>0</v>
      </c>
    </row>
    <row r="510" spans="1:30" ht="15">
      <c r="A510" s="2156"/>
      <c r="B510" s="2156"/>
      <c r="C510" s="2156"/>
      <c r="D510" s="2158" t="s">
        <v>497</v>
      </c>
      <c r="E510" s="2158"/>
      <c r="F510" s="2158"/>
      <c r="G510" s="2158"/>
      <c r="H510" s="2158"/>
      <c r="I510" s="2158"/>
      <c r="J510" s="2160">
        <v>7019</v>
      </c>
      <c r="K510" s="2161">
        <f>SUMIF('3BL ACTUAL'!B:B,J510,'3BL ACTUAL'!E:E)</f>
        <v>0</v>
      </c>
      <c r="L510" s="2160" t="s">
        <v>3424</v>
      </c>
      <c r="N510" s="2160">
        <v>7021</v>
      </c>
      <c r="O510" s="2161">
        <f>SUMIF('3BL ACTUAL'!A:A,N510,'3BL ACTUAL'!E:E)</f>
        <v>0</v>
      </c>
      <c r="P510" s="2147"/>
      <c r="S510" s="866" t="s">
        <v>3424</v>
      </c>
      <c r="T510" s="866">
        <v>7021</v>
      </c>
      <c r="U510" s="866">
        <f t="shared" si="17"/>
        <v>7019</v>
      </c>
      <c r="AA510" s="2150"/>
      <c r="AB510" s="2150"/>
      <c r="AC510" s="2162">
        <f t="shared" si="18"/>
        <v>0</v>
      </c>
      <c r="AD510" s="2177">
        <f t="shared" si="14"/>
        <v>0</v>
      </c>
    </row>
    <row r="511" spans="1:30" ht="15">
      <c r="A511" s="2156"/>
      <c r="B511" s="2156"/>
      <c r="C511" s="2156"/>
      <c r="D511" s="2158" t="s">
        <v>498</v>
      </c>
      <c r="E511" s="2158"/>
      <c r="F511" s="2158"/>
      <c r="G511" s="2158"/>
      <c r="H511" s="2158"/>
      <c r="I511" s="2158"/>
      <c r="J511" s="2160">
        <v>7022</v>
      </c>
      <c r="K511" s="2161">
        <f>SUMIF('3BL ACTUAL'!B:B,J511,'3BL ACTUAL'!E:E)</f>
        <v>0</v>
      </c>
      <c r="L511" s="2160" t="s">
        <v>3424</v>
      </c>
      <c r="N511" s="2160" t="s">
        <v>3424</v>
      </c>
      <c r="P511" s="2147"/>
      <c r="S511" s="866" t="s">
        <v>3424</v>
      </c>
      <c r="T511" s="866" t="s">
        <v>3424</v>
      </c>
      <c r="U511" s="866">
        <f t="shared" si="17"/>
        <v>7022</v>
      </c>
      <c r="AA511" s="2150"/>
      <c r="AB511" s="2150"/>
      <c r="AC511" s="2162">
        <f t="shared" si="18"/>
        <v>0</v>
      </c>
      <c r="AD511" s="2177">
        <f t="shared" si="14"/>
        <v>0</v>
      </c>
    </row>
    <row r="512" spans="1:30" ht="15">
      <c r="A512" s="2156"/>
      <c r="B512" s="2156"/>
      <c r="C512" s="2156"/>
      <c r="D512" s="2158" t="s">
        <v>499</v>
      </c>
      <c r="E512" s="2158"/>
      <c r="F512" s="2158"/>
      <c r="G512" s="2158"/>
      <c r="H512" s="2158"/>
      <c r="I512" s="2158"/>
      <c r="J512" s="2160">
        <v>7025</v>
      </c>
      <c r="K512" s="2161">
        <f>SUMIF('3BL ACTUAL'!B:B,J512,'3BL ACTUAL'!E:E)</f>
        <v>0</v>
      </c>
      <c r="L512" s="2160" t="s">
        <v>3424</v>
      </c>
      <c r="N512" s="2160" t="s">
        <v>3424</v>
      </c>
      <c r="P512" s="2147"/>
      <c r="S512" s="866" t="s">
        <v>3424</v>
      </c>
      <c r="T512" s="866" t="s">
        <v>3424</v>
      </c>
      <c r="U512" s="866">
        <f t="shared" si="17"/>
        <v>7025</v>
      </c>
      <c r="AA512" s="2150"/>
      <c r="AB512" s="2150"/>
      <c r="AC512" s="2162">
        <f t="shared" si="18"/>
        <v>0</v>
      </c>
      <c r="AD512" s="2177">
        <f t="shared" si="14"/>
        <v>0</v>
      </c>
    </row>
    <row r="513" spans="1:30" ht="15">
      <c r="A513" s="2156"/>
      <c r="B513" s="2156"/>
      <c r="C513" s="2156"/>
      <c r="D513" s="2158" t="s">
        <v>500</v>
      </c>
      <c r="E513" s="2158"/>
      <c r="F513" s="2158"/>
      <c r="G513" s="2158"/>
      <c r="H513" s="2158"/>
      <c r="I513" s="2158"/>
      <c r="J513" s="2160">
        <v>7028</v>
      </c>
      <c r="K513" s="2161">
        <f>SUMIF('3BL ACTUAL'!B:B,J513,'3BL ACTUAL'!E:E)</f>
        <v>0</v>
      </c>
      <c r="L513" s="2160" t="s">
        <v>3424</v>
      </c>
      <c r="N513" s="2160" t="s">
        <v>3424</v>
      </c>
      <c r="P513" s="2147"/>
      <c r="S513" s="866" t="s">
        <v>3424</v>
      </c>
      <c r="T513" s="866" t="s">
        <v>3424</v>
      </c>
      <c r="U513" s="866">
        <f t="shared" si="17"/>
        <v>7028</v>
      </c>
      <c r="AA513" s="2150"/>
      <c r="AB513" s="2150"/>
      <c r="AC513" s="2162">
        <f t="shared" si="18"/>
        <v>0</v>
      </c>
      <c r="AD513" s="2177">
        <f t="shared" si="14"/>
        <v>0</v>
      </c>
    </row>
    <row r="514" spans="1:30" ht="15">
      <c r="A514" s="2156"/>
      <c r="B514" s="2156"/>
      <c r="C514" s="2156"/>
      <c r="D514" s="2158" t="s">
        <v>501</v>
      </c>
      <c r="E514" s="2158"/>
      <c r="F514" s="2158"/>
      <c r="G514" s="2158"/>
      <c r="H514" s="2158"/>
      <c r="I514" s="2158"/>
      <c r="J514" s="2160">
        <v>7031</v>
      </c>
      <c r="K514" s="2161">
        <f>SUMIF('3BL ACTUAL'!B:B,J514,'3BL ACTUAL'!E:E)</f>
        <v>0</v>
      </c>
      <c r="L514" s="2160" t="s">
        <v>3424</v>
      </c>
      <c r="N514" s="2160" t="s">
        <v>3424</v>
      </c>
      <c r="P514" s="2147"/>
      <c r="S514" s="866" t="s">
        <v>3424</v>
      </c>
      <c r="T514" s="866" t="s">
        <v>3424</v>
      </c>
      <c r="U514" s="866">
        <f t="shared" si="17"/>
        <v>7031</v>
      </c>
      <c r="AA514" s="2150"/>
      <c r="AB514" s="2150"/>
      <c r="AC514" s="2162">
        <f t="shared" si="18"/>
        <v>0</v>
      </c>
      <c r="AD514" s="2177">
        <f t="shared" si="14"/>
        <v>0</v>
      </c>
    </row>
    <row r="515" spans="1:30" ht="15">
      <c r="A515" s="2156"/>
      <c r="B515" s="2156"/>
      <c r="C515" s="2156"/>
      <c r="D515" s="2158" t="s">
        <v>502</v>
      </c>
      <c r="E515" s="2158"/>
      <c r="F515" s="2158"/>
      <c r="G515" s="2158"/>
      <c r="H515" s="2158"/>
      <c r="I515" s="2158"/>
      <c r="J515" s="2160">
        <v>7034</v>
      </c>
      <c r="K515" s="2161">
        <f>SUMIF('3BL ACTUAL'!B:B,J515,'3BL ACTUAL'!E:E)</f>
        <v>0</v>
      </c>
      <c r="L515" s="2160" t="s">
        <v>3424</v>
      </c>
      <c r="N515" s="2160" t="s">
        <v>3424</v>
      </c>
      <c r="P515" s="2147"/>
      <c r="S515" s="866" t="s">
        <v>3424</v>
      </c>
      <c r="T515" s="866" t="s">
        <v>3424</v>
      </c>
      <c r="U515" s="866">
        <f t="shared" si="17"/>
        <v>7034</v>
      </c>
      <c r="AA515" s="2150"/>
      <c r="AB515" s="2150"/>
      <c r="AC515" s="2162">
        <f t="shared" si="18"/>
        <v>0</v>
      </c>
      <c r="AD515" s="2177">
        <f t="shared" si="14"/>
        <v>0</v>
      </c>
    </row>
    <row r="516" spans="1:30" ht="15">
      <c r="A516" s="2156"/>
      <c r="B516" s="2156"/>
      <c r="C516" s="2156"/>
      <c r="D516" s="2158" t="s">
        <v>503</v>
      </c>
      <c r="E516" s="2158"/>
      <c r="F516" s="2158"/>
      <c r="G516" s="2158"/>
      <c r="H516" s="2158"/>
      <c r="I516" s="2158"/>
      <c r="J516" s="2160">
        <v>7037</v>
      </c>
      <c r="K516" s="2161">
        <f>SUMIF('3BL ACTUAL'!B:B,J516,'3BL ACTUAL'!E:E)</f>
        <v>0</v>
      </c>
      <c r="L516" s="2160">
        <v>7038</v>
      </c>
      <c r="M516" s="2161">
        <f>SUMIF('3BL ACTUAL'!B:B,L516,'3BL ACTUAL'!E:E)</f>
        <v>0</v>
      </c>
      <c r="N516" s="2160">
        <v>7039</v>
      </c>
      <c r="O516" s="2161">
        <f>SUMIF('3BL ACTUAL'!A:A,N516,'3BL ACTUAL'!E:E)</f>
        <v>0</v>
      </c>
      <c r="P516" s="2147"/>
      <c r="S516" s="866">
        <v>7038</v>
      </c>
      <c r="T516" s="866">
        <v>7039</v>
      </c>
      <c r="U516" s="866">
        <f t="shared" si="17"/>
        <v>7037</v>
      </c>
      <c r="AA516" s="2150"/>
      <c r="AB516" s="2150"/>
      <c r="AC516" s="2162">
        <f t="shared" si="18"/>
        <v>0</v>
      </c>
      <c r="AD516" s="2177">
        <f t="shared" si="14"/>
        <v>0</v>
      </c>
    </row>
    <row r="517" spans="1:30" ht="15">
      <c r="A517" s="2156"/>
      <c r="B517" s="2156"/>
      <c r="C517" s="2182" t="s">
        <v>3673</v>
      </c>
      <c r="D517" s="2183"/>
      <c r="E517" s="2183"/>
      <c r="F517" s="2183"/>
      <c r="G517" s="2183"/>
      <c r="H517" s="2183"/>
      <c r="I517" s="2183"/>
      <c r="J517" s="2149" t="s">
        <v>3534</v>
      </c>
      <c r="K517" s="2167"/>
      <c r="L517" s="2149" t="s">
        <v>3688</v>
      </c>
      <c r="M517" s="2167"/>
      <c r="N517" s="2149" t="s">
        <v>3786</v>
      </c>
      <c r="O517" s="2167"/>
      <c r="P517" s="2147"/>
      <c r="S517" s="866" t="s">
        <v>3688</v>
      </c>
      <c r="T517" s="866" t="s">
        <v>3786</v>
      </c>
      <c r="U517" s="866" t="str">
        <f t="shared" si="17"/>
        <v>Costo</v>
      </c>
      <c r="AA517" s="2150"/>
      <c r="AB517" s="2150"/>
      <c r="AC517" s="2162">
        <f t="shared" si="18"/>
        <v>0</v>
      </c>
      <c r="AD517" s="2177">
        <f t="shared" si="14"/>
        <v>0</v>
      </c>
    </row>
    <row r="518" spans="1:30" ht="15">
      <c r="A518" s="2156"/>
      <c r="B518" s="2156"/>
      <c r="C518" s="2156"/>
      <c r="D518" s="2158" t="s">
        <v>504</v>
      </c>
      <c r="E518" s="2158"/>
      <c r="F518" s="2158"/>
      <c r="G518" s="2158"/>
      <c r="H518" s="2158"/>
      <c r="I518" s="2158"/>
      <c r="J518" s="2160">
        <v>7040</v>
      </c>
      <c r="K518" s="2161">
        <f>SUMIF('3BL ACTUAL'!B:B,J518,'3BL ACTUAL'!E:E)</f>
        <v>0</v>
      </c>
      <c r="L518" s="2160">
        <v>7041</v>
      </c>
      <c r="M518" s="2161">
        <f>SUMIF('3BL ACTUAL'!B:B,L518,'3BL ACTUAL'!E:E)</f>
        <v>0</v>
      </c>
      <c r="N518" s="2160">
        <v>7042</v>
      </c>
      <c r="O518" s="2161">
        <f>SUMIF('3BL ACTUAL'!A:A,N518,'3BL ACTUAL'!E:E)</f>
        <v>0</v>
      </c>
      <c r="P518" s="2147"/>
      <c r="Q518" s="2148" t="s">
        <v>4738</v>
      </c>
      <c r="R518" s="866" t="s">
        <v>4739</v>
      </c>
      <c r="S518" s="866">
        <v>7041</v>
      </c>
      <c r="T518" s="866">
        <v>7042</v>
      </c>
      <c r="U518" s="866">
        <f t="shared" si="17"/>
        <v>7040</v>
      </c>
      <c r="AA518" s="2150"/>
      <c r="AB518" s="2150">
        <v>4109.96</v>
      </c>
      <c r="AC518" s="2162">
        <f t="shared" si="18"/>
        <v>-4109.96</v>
      </c>
      <c r="AD518" s="2177">
        <f t="shared" si="14"/>
        <v>4109.96</v>
      </c>
    </row>
    <row r="519" spans="1:30" ht="15">
      <c r="A519" s="2156"/>
      <c r="B519" s="2156"/>
      <c r="C519" s="2156"/>
      <c r="D519" s="2158" t="s">
        <v>3674</v>
      </c>
      <c r="E519" s="2158"/>
      <c r="F519" s="2158"/>
      <c r="G519" s="2158"/>
      <c r="H519" s="2158"/>
      <c r="I519" s="2158"/>
      <c r="J519" s="2160">
        <v>7043</v>
      </c>
      <c r="K519" s="2161">
        <f>SUMIF('3BL ACTUAL'!B:B,J519,'3BL ACTUAL'!E:E)</f>
        <v>0</v>
      </c>
      <c r="L519" s="2160">
        <v>7044</v>
      </c>
      <c r="M519" s="2161">
        <f>SUMIF('3BL ACTUAL'!B:B,L519,'3BL ACTUAL'!E:E)</f>
        <v>0</v>
      </c>
      <c r="N519" s="2160">
        <v>7045</v>
      </c>
      <c r="O519" s="2161">
        <f>SUMIF('3BL ACTUAL'!A:A,N519,'3BL ACTUAL'!E:E)</f>
        <v>0</v>
      </c>
      <c r="P519" s="2147"/>
      <c r="Q519" s="2148" t="s">
        <v>4740</v>
      </c>
      <c r="R519" s="866" t="s">
        <v>4741</v>
      </c>
      <c r="S519" s="866">
        <v>7044</v>
      </c>
      <c r="T519" s="866">
        <v>7045</v>
      </c>
      <c r="U519" s="866">
        <f t="shared" si="17"/>
        <v>7043</v>
      </c>
      <c r="AA519" s="2150"/>
      <c r="AB519" s="2150">
        <v>979.22</v>
      </c>
      <c r="AC519" s="2162">
        <f t="shared" si="18"/>
        <v>-979.22</v>
      </c>
      <c r="AD519" s="2177">
        <f t="shared" ref="AD519:AD582" si="19">+O519+AA519+AB519</f>
        <v>979.22</v>
      </c>
    </row>
    <row r="520" spans="1:30" ht="15">
      <c r="A520" s="2156"/>
      <c r="B520" s="2156"/>
      <c r="C520" s="2156"/>
      <c r="D520" s="2158" t="s">
        <v>506</v>
      </c>
      <c r="E520" s="2158"/>
      <c r="F520" s="2158"/>
      <c r="G520" s="2158"/>
      <c r="H520" s="2158"/>
      <c r="I520" s="2158"/>
      <c r="J520" s="2160">
        <v>7046</v>
      </c>
      <c r="K520" s="2161">
        <f>SUMIF('3BL ACTUAL'!B:B,J520,'3BL ACTUAL'!E:E)</f>
        <v>0</v>
      </c>
      <c r="L520" s="2160">
        <v>7047</v>
      </c>
      <c r="M520" s="2161">
        <f>SUMIF('3BL ACTUAL'!B:B,L520,'3BL ACTUAL'!E:E)</f>
        <v>0</v>
      </c>
      <c r="N520" s="2160">
        <v>7048</v>
      </c>
      <c r="O520" s="2161">
        <f>SUMIF('3BL ACTUAL'!A:A,N520,'3BL ACTUAL'!E:E)</f>
        <v>0</v>
      </c>
      <c r="P520" s="2147"/>
      <c r="Q520" s="2148" t="s">
        <v>4742</v>
      </c>
      <c r="R520" s="866" t="s">
        <v>4743</v>
      </c>
      <c r="S520" s="866">
        <v>7047</v>
      </c>
      <c r="T520" s="866">
        <v>7048</v>
      </c>
      <c r="U520" s="866">
        <f t="shared" si="17"/>
        <v>7046</v>
      </c>
      <c r="AA520" s="2150"/>
      <c r="AB520" s="2150">
        <v>499.36</v>
      </c>
      <c r="AC520" s="2162">
        <f t="shared" si="18"/>
        <v>-499.36</v>
      </c>
      <c r="AD520" s="2177">
        <f t="shared" si="19"/>
        <v>499.36</v>
      </c>
    </row>
    <row r="521" spans="1:30" ht="15">
      <c r="A521" s="2156"/>
      <c r="B521" s="2156"/>
      <c r="C521" s="2156"/>
      <c r="D521" s="2158" t="s">
        <v>507</v>
      </c>
      <c r="E521" s="2158"/>
      <c r="F521" s="2158"/>
      <c r="G521" s="2158"/>
      <c r="H521" s="2158"/>
      <c r="I521" s="2158"/>
      <c r="J521" s="2160">
        <v>7049</v>
      </c>
      <c r="K521" s="2161">
        <f>SUMIF('3BL ACTUAL'!B:B,J521,'3BL ACTUAL'!E:E)</f>
        <v>0</v>
      </c>
      <c r="L521" s="2160">
        <v>7050</v>
      </c>
      <c r="M521" s="2161">
        <f>SUMIF('3BL ACTUAL'!B:B,L521,'3BL ACTUAL'!E:E)</f>
        <v>0</v>
      </c>
      <c r="N521" s="2160">
        <v>7051</v>
      </c>
      <c r="O521" s="2161">
        <f>SUMIF('3BL ACTUAL'!A:A,N521,'3BL ACTUAL'!E:E)</f>
        <v>0</v>
      </c>
      <c r="P521" s="2147"/>
      <c r="S521" s="866">
        <v>7050</v>
      </c>
      <c r="T521" s="866">
        <v>7051</v>
      </c>
      <c r="U521" s="866">
        <f t="shared" si="17"/>
        <v>7049</v>
      </c>
      <c r="AA521" s="2150"/>
      <c r="AB521" s="2150">
        <v>2382.2399999999998</v>
      </c>
      <c r="AC521" s="2162">
        <f t="shared" si="18"/>
        <v>-2382.2399999999998</v>
      </c>
      <c r="AD521" s="2177">
        <f t="shared" si="19"/>
        <v>2382.2399999999998</v>
      </c>
    </row>
    <row r="522" spans="1:30" ht="15">
      <c r="A522" s="2156"/>
      <c r="B522" s="2156"/>
      <c r="C522" s="2156"/>
      <c r="D522" s="2158" t="s">
        <v>508</v>
      </c>
      <c r="E522" s="2158"/>
      <c r="F522" s="2158"/>
      <c r="G522" s="2158"/>
      <c r="H522" s="2158"/>
      <c r="I522" s="2158"/>
      <c r="J522" s="2160">
        <v>7052</v>
      </c>
      <c r="K522" s="2161">
        <f>SUMIF('3BL ACTUAL'!B:B,J522,'3BL ACTUAL'!E:E)</f>
        <v>0</v>
      </c>
      <c r="L522" s="2160">
        <v>7053</v>
      </c>
      <c r="M522" s="2161">
        <f>SUMIF('3BL ACTUAL'!B:B,L522,'3BL ACTUAL'!E:E)</f>
        <v>0</v>
      </c>
      <c r="N522" s="2160">
        <v>7054</v>
      </c>
      <c r="O522" s="2161">
        <f>SUMIF('3BL ACTUAL'!A:A,N522,'3BL ACTUAL'!E:E)</f>
        <v>0</v>
      </c>
      <c r="P522" s="2147"/>
      <c r="S522" s="866">
        <v>7053</v>
      </c>
      <c r="T522" s="866">
        <v>7054</v>
      </c>
      <c r="U522" s="866">
        <f t="shared" si="17"/>
        <v>7052</v>
      </c>
      <c r="AA522" s="2150"/>
      <c r="AB522" s="2150"/>
      <c r="AC522" s="2162">
        <f t="shared" si="18"/>
        <v>0</v>
      </c>
      <c r="AD522" s="2177">
        <f t="shared" si="19"/>
        <v>0</v>
      </c>
    </row>
    <row r="523" spans="1:30" ht="15">
      <c r="A523" s="2156"/>
      <c r="B523" s="2156"/>
      <c r="C523" s="2156"/>
      <c r="D523" s="2158" t="s">
        <v>396</v>
      </c>
      <c r="E523" s="2158"/>
      <c r="F523" s="2158"/>
      <c r="G523" s="2158"/>
      <c r="H523" s="2158"/>
      <c r="I523" s="2158"/>
      <c r="J523" s="2160">
        <v>7055</v>
      </c>
      <c r="K523" s="2161">
        <f>SUMIF('3BL ACTUAL'!B:B,J523,'3BL ACTUAL'!E:E)</f>
        <v>0</v>
      </c>
      <c r="L523" s="2160">
        <v>7056</v>
      </c>
      <c r="M523" s="2206">
        <f>SUMIF('3BL ACTUAL'!B:B,L523,'3BL ACTUAL'!E:E)</f>
        <v>0</v>
      </c>
      <c r="N523" s="2160">
        <v>7057</v>
      </c>
      <c r="O523" s="2205">
        <f>SUMIF('3BL ACTUAL'!A:A,N523,'3BL ACTUAL'!E:E)</f>
        <v>0</v>
      </c>
      <c r="P523" s="2147"/>
      <c r="S523" s="866">
        <v>7056</v>
      </c>
      <c r="T523" s="866">
        <v>7057</v>
      </c>
      <c r="U523" s="866">
        <f t="shared" si="17"/>
        <v>7055</v>
      </c>
      <c r="AA523" s="2150"/>
      <c r="AB523" s="2150"/>
      <c r="AC523" s="2162">
        <f t="shared" si="18"/>
        <v>0</v>
      </c>
      <c r="AD523" s="2177">
        <f t="shared" si="19"/>
        <v>0</v>
      </c>
    </row>
    <row r="524" spans="1:30" ht="15">
      <c r="A524" s="2156"/>
      <c r="B524" s="2156"/>
      <c r="C524" s="2156"/>
      <c r="D524" s="2158" t="s">
        <v>397</v>
      </c>
      <c r="E524" s="2158"/>
      <c r="F524" s="2158"/>
      <c r="G524" s="2158"/>
      <c r="H524" s="2158"/>
      <c r="I524" s="2158"/>
      <c r="J524" s="2160">
        <v>7058</v>
      </c>
      <c r="K524" s="2161">
        <f>SUMIF('3BL ACTUAL'!B:B,J524,'3BL ACTUAL'!E:E)</f>
        <v>0</v>
      </c>
      <c r="L524" s="2160">
        <v>7059</v>
      </c>
      <c r="M524" s="2161">
        <f>SUMIF('3BL ACTUAL'!B:B,L524,'3BL ACTUAL'!E:E)</f>
        <v>0</v>
      </c>
      <c r="N524" s="2160">
        <v>7060</v>
      </c>
      <c r="O524" s="2161">
        <f>SUMIF('3BL ACTUAL'!A:A,N524,'3BL ACTUAL'!E:E)</f>
        <v>0</v>
      </c>
      <c r="P524" s="2147"/>
      <c r="S524" s="866">
        <v>7059</v>
      </c>
      <c r="T524" s="866">
        <v>7060</v>
      </c>
      <c r="U524" s="866">
        <f t="shared" si="17"/>
        <v>7058</v>
      </c>
      <c r="AA524" s="2150"/>
      <c r="AB524" s="2150"/>
      <c r="AC524" s="2162">
        <f t="shared" si="18"/>
        <v>0</v>
      </c>
      <c r="AD524" s="2177">
        <f t="shared" si="19"/>
        <v>0</v>
      </c>
    </row>
    <row r="525" spans="1:30" ht="17.45" customHeight="1">
      <c r="A525" s="2156"/>
      <c r="B525" s="2156"/>
      <c r="C525" s="2156"/>
      <c r="D525" s="2158" t="s">
        <v>238</v>
      </c>
      <c r="E525" s="2158"/>
      <c r="F525" s="2158"/>
      <c r="G525" s="2158"/>
      <c r="H525" s="2158"/>
      <c r="I525" s="2158"/>
      <c r="J525" s="2160">
        <v>7061</v>
      </c>
      <c r="K525" s="2161">
        <f>SUMIF('3BL ACTUAL'!B:B,J525,'3BL ACTUAL'!E:E)</f>
        <v>0</v>
      </c>
      <c r="L525" s="2160">
        <v>7062</v>
      </c>
      <c r="M525" s="2161">
        <f>SUMIF('3BL ACTUAL'!B:B,L525,'3BL ACTUAL'!E:E)</f>
        <v>0</v>
      </c>
      <c r="N525" s="2160">
        <v>7063</v>
      </c>
      <c r="O525" s="2161">
        <f>SUMIF('3BL ACTUAL'!A:A,N525,'3BL ACTUAL'!E:E)</f>
        <v>0</v>
      </c>
      <c r="P525" s="2147"/>
      <c r="S525" s="866">
        <v>7062</v>
      </c>
      <c r="T525" s="866">
        <v>7063</v>
      </c>
      <c r="U525" s="866">
        <f t="shared" si="17"/>
        <v>7061</v>
      </c>
      <c r="AA525" s="2150"/>
      <c r="AB525" s="2150"/>
      <c r="AC525" s="2162">
        <f t="shared" si="18"/>
        <v>0</v>
      </c>
      <c r="AD525" s="2177">
        <f t="shared" si="19"/>
        <v>0</v>
      </c>
    </row>
    <row r="526" spans="1:30" ht="12" customHeight="1">
      <c r="A526" s="2156"/>
      <c r="B526" s="2156"/>
      <c r="C526" s="2154" t="s">
        <v>995</v>
      </c>
      <c r="D526" s="2154"/>
      <c r="E526" s="2154"/>
      <c r="F526" s="2154"/>
      <c r="G526" s="2154"/>
      <c r="H526" s="2154"/>
      <c r="I526" s="2154"/>
      <c r="J526" s="2154"/>
      <c r="K526" s="2155"/>
      <c r="L526" s="2154"/>
      <c r="M526" s="2155"/>
      <c r="N526" s="2154"/>
      <c r="O526" s="2155"/>
      <c r="P526" s="2147"/>
      <c r="R526" s="996" t="s">
        <v>4744</v>
      </c>
      <c r="S526" s="866">
        <v>0</v>
      </c>
      <c r="T526" s="866">
        <v>0</v>
      </c>
      <c r="U526" s="866">
        <f t="shared" si="17"/>
        <v>0</v>
      </c>
      <c r="AA526" s="2150"/>
      <c r="AB526" s="2150"/>
      <c r="AC526" s="2162">
        <f t="shared" si="18"/>
        <v>0</v>
      </c>
      <c r="AD526" s="2177">
        <f t="shared" si="19"/>
        <v>0</v>
      </c>
    </row>
    <row r="527" spans="1:30" ht="15">
      <c r="A527" s="2156"/>
      <c r="B527" s="2156"/>
      <c r="C527" s="2156"/>
      <c r="D527" s="2149" t="s">
        <v>996</v>
      </c>
      <c r="E527" s="2149"/>
      <c r="F527" s="2149"/>
      <c r="G527" s="2149"/>
      <c r="H527" s="2149"/>
      <c r="I527" s="2149"/>
      <c r="J527" s="2149" t="s">
        <v>3534</v>
      </c>
      <c r="K527" s="2167"/>
      <c r="L527" s="2149" t="s">
        <v>3688</v>
      </c>
      <c r="M527" s="2167"/>
      <c r="N527" s="2149" t="s">
        <v>3786</v>
      </c>
      <c r="O527" s="2167"/>
      <c r="P527" s="2147"/>
      <c r="S527" s="866" t="s">
        <v>3688</v>
      </c>
      <c r="T527" s="866" t="s">
        <v>3786</v>
      </c>
      <c r="U527" s="866" t="str">
        <f t="shared" si="17"/>
        <v>Costo</v>
      </c>
      <c r="AA527" s="2150"/>
      <c r="AB527" s="2150"/>
      <c r="AC527" s="2162">
        <f t="shared" si="18"/>
        <v>0</v>
      </c>
      <c r="AD527" s="2177">
        <f t="shared" si="19"/>
        <v>0</v>
      </c>
    </row>
    <row r="528" spans="1:30" ht="15">
      <c r="A528" s="2156"/>
      <c r="B528" s="2156"/>
      <c r="C528" s="2156"/>
      <c r="D528" s="2156"/>
      <c r="E528" s="2158" t="s">
        <v>3675</v>
      </c>
      <c r="F528" s="2158"/>
      <c r="G528" s="2158"/>
      <c r="H528" s="2158"/>
      <c r="I528" s="2158"/>
      <c r="J528" s="2160">
        <v>7064</v>
      </c>
      <c r="K528" s="2161">
        <f>SUMIF('3BL ACTUAL'!B:B,J528,'3BL ACTUAL'!E:E)</f>
        <v>0</v>
      </c>
      <c r="L528" s="2160">
        <v>7065</v>
      </c>
      <c r="M528" s="2161">
        <f>SUMIF('3BL ACTUAL'!B:B,L528,'3BL ACTUAL'!E:E)</f>
        <v>0</v>
      </c>
      <c r="N528" s="2160">
        <v>7066</v>
      </c>
      <c r="O528" s="2161">
        <f>SUMIF('3BL ACTUAL'!A:A,N528,'3BL ACTUAL'!E:E)</f>
        <v>0</v>
      </c>
      <c r="P528" s="2147"/>
      <c r="Q528" s="2148" t="s">
        <v>4745</v>
      </c>
      <c r="R528" s="866" t="s">
        <v>4746</v>
      </c>
      <c r="S528" s="866">
        <v>7065</v>
      </c>
      <c r="T528" s="866">
        <v>7066</v>
      </c>
      <c r="U528" s="866">
        <f t="shared" si="17"/>
        <v>7064</v>
      </c>
      <c r="AA528" s="2150"/>
      <c r="AB528" s="2150"/>
      <c r="AC528" s="2162">
        <f t="shared" si="18"/>
        <v>0</v>
      </c>
      <c r="AD528" s="2177">
        <f t="shared" si="19"/>
        <v>0</v>
      </c>
    </row>
    <row r="529" spans="1:30" ht="15">
      <c r="A529" s="2156"/>
      <c r="B529" s="2156"/>
      <c r="C529" s="2156"/>
      <c r="D529" s="2156"/>
      <c r="E529" s="2158" t="s">
        <v>3676</v>
      </c>
      <c r="F529" s="2158"/>
      <c r="G529" s="2158"/>
      <c r="H529" s="2158"/>
      <c r="I529" s="2158"/>
      <c r="J529" s="2160">
        <v>7067</v>
      </c>
      <c r="K529" s="2161">
        <f>SUMIF('3BL ACTUAL'!B:B,J529,'3BL ACTUAL'!E:E)</f>
        <v>0</v>
      </c>
      <c r="L529" s="2160">
        <v>7068</v>
      </c>
      <c r="M529" s="2161">
        <f>SUMIF('3BL ACTUAL'!B:B,L529,'3BL ACTUAL'!E:E)</f>
        <v>0</v>
      </c>
      <c r="N529" s="2160">
        <v>7069</v>
      </c>
      <c r="O529" s="2161">
        <f>SUMIF('3BL ACTUAL'!A:A,N529,'3BL ACTUAL'!E:E)</f>
        <v>0</v>
      </c>
      <c r="P529" s="2147"/>
      <c r="S529" s="866">
        <v>7068</v>
      </c>
      <c r="T529" s="866">
        <v>7069</v>
      </c>
      <c r="U529" s="866">
        <f t="shared" si="17"/>
        <v>7067</v>
      </c>
      <c r="AA529" s="2150"/>
      <c r="AB529" s="2150">
        <v>29554.66</v>
      </c>
      <c r="AC529" s="2162">
        <f t="shared" si="18"/>
        <v>-29554.66</v>
      </c>
      <c r="AD529" s="2177">
        <f t="shared" si="19"/>
        <v>29554.66</v>
      </c>
    </row>
    <row r="530" spans="1:30" ht="15">
      <c r="A530" s="2156"/>
      <c r="B530" s="2156"/>
      <c r="C530" s="2156"/>
      <c r="D530" s="2158" t="s">
        <v>513</v>
      </c>
      <c r="E530" s="2158"/>
      <c r="F530" s="2158"/>
      <c r="G530" s="2158"/>
      <c r="H530" s="2158"/>
      <c r="I530" s="2158"/>
      <c r="J530" s="2160">
        <v>7070</v>
      </c>
      <c r="K530" s="2161">
        <f>SUMIF('3BL ACTUAL'!B:B,J530,'3BL ACTUAL'!E:E)</f>
        <v>0</v>
      </c>
      <c r="L530" s="2160">
        <v>7071</v>
      </c>
      <c r="M530" s="2161">
        <f>SUMIF('3BL ACTUAL'!B:B,L530,'3BL ACTUAL'!E:E)</f>
        <v>0</v>
      </c>
      <c r="N530" s="2160">
        <v>7072</v>
      </c>
      <c r="O530" s="2161">
        <f>SUMIF('3BL ACTUAL'!A:A,N530,'3BL ACTUAL'!E:E)</f>
        <v>0</v>
      </c>
      <c r="P530" s="2147"/>
      <c r="S530" s="866">
        <v>7071</v>
      </c>
      <c r="T530" s="866">
        <v>7072</v>
      </c>
      <c r="U530" s="866">
        <f t="shared" si="17"/>
        <v>7070</v>
      </c>
      <c r="AA530" s="2150"/>
      <c r="AB530" s="2150"/>
      <c r="AC530" s="2162">
        <f t="shared" si="18"/>
        <v>0</v>
      </c>
      <c r="AD530" s="2177">
        <f t="shared" si="19"/>
        <v>0</v>
      </c>
    </row>
    <row r="531" spans="1:30" ht="15">
      <c r="A531" s="2156"/>
      <c r="B531" s="2156"/>
      <c r="C531" s="2156"/>
      <c r="D531" s="2158" t="s">
        <v>3677</v>
      </c>
      <c r="E531" s="2158"/>
      <c r="F531" s="2158"/>
      <c r="G531" s="2158"/>
      <c r="H531" s="2158"/>
      <c r="I531" s="2158"/>
      <c r="J531" s="2160">
        <v>7073</v>
      </c>
      <c r="K531" s="2161">
        <f>SUMIF('3BL ACTUAL'!B:B,J531,'3BL ACTUAL'!E:E)</f>
        <v>0</v>
      </c>
      <c r="L531" s="2160">
        <v>7074</v>
      </c>
      <c r="M531" s="2161">
        <f>SUMIF('3BL ACTUAL'!B:B,L531,'3BL ACTUAL'!E:E)</f>
        <v>0</v>
      </c>
      <c r="N531" s="2160">
        <v>7075</v>
      </c>
      <c r="O531" s="2161">
        <f>SUMIF('3BL ACTUAL'!A:A,N531,'3BL ACTUAL'!E:E)</f>
        <v>0</v>
      </c>
      <c r="P531" s="2147"/>
      <c r="S531" s="866">
        <v>7074</v>
      </c>
      <c r="T531" s="866">
        <v>7075</v>
      </c>
      <c r="U531" s="866">
        <f t="shared" si="17"/>
        <v>7073</v>
      </c>
      <c r="AA531" s="2150"/>
      <c r="AB531" s="2150"/>
      <c r="AC531" s="2162">
        <f t="shared" si="18"/>
        <v>0</v>
      </c>
      <c r="AD531" s="2177">
        <f t="shared" si="19"/>
        <v>0</v>
      </c>
    </row>
    <row r="532" spans="1:30" ht="15">
      <c r="A532" s="2156"/>
      <c r="B532" s="2156"/>
      <c r="C532" s="2156"/>
      <c r="D532" s="2149" t="s">
        <v>890</v>
      </c>
      <c r="E532" s="2149"/>
      <c r="F532" s="2149"/>
      <c r="G532" s="2149"/>
      <c r="H532" s="2149"/>
      <c r="I532" s="2149"/>
      <c r="J532" s="2149" t="s">
        <v>3534</v>
      </c>
      <c r="K532" s="2167"/>
      <c r="L532" s="2149" t="s">
        <v>3688</v>
      </c>
      <c r="M532" s="2167"/>
      <c r="N532" s="2149" t="s">
        <v>3786</v>
      </c>
      <c r="O532" s="2167"/>
      <c r="P532" s="2147"/>
      <c r="S532" s="866" t="s">
        <v>3688</v>
      </c>
      <c r="T532" s="866" t="s">
        <v>3786</v>
      </c>
      <c r="U532" s="866" t="str">
        <f t="shared" si="17"/>
        <v>Costo</v>
      </c>
      <c r="AA532" s="2150"/>
      <c r="AB532" s="2150"/>
      <c r="AC532" s="2162">
        <f t="shared" si="18"/>
        <v>0</v>
      </c>
      <c r="AD532" s="2177">
        <f t="shared" si="19"/>
        <v>0</v>
      </c>
    </row>
    <row r="533" spans="1:30" ht="15">
      <c r="A533" s="2156"/>
      <c r="B533" s="2156"/>
      <c r="C533" s="2156"/>
      <c r="D533" s="2156"/>
      <c r="E533" s="2158" t="s">
        <v>3412</v>
      </c>
      <c r="F533" s="2158"/>
      <c r="G533" s="2158"/>
      <c r="H533" s="2158"/>
      <c r="I533" s="2158"/>
      <c r="J533" s="2160">
        <v>7076</v>
      </c>
      <c r="K533" s="2161">
        <f>SUMIF('3BL ACTUAL'!B:B,J533,'3BL ACTUAL'!E:E)</f>
        <v>0</v>
      </c>
      <c r="L533" s="2160">
        <v>7077</v>
      </c>
      <c r="M533" s="2161">
        <f>SUMIF('3BL ACTUAL'!B:B,L533,'3BL ACTUAL'!E:E)</f>
        <v>0</v>
      </c>
      <c r="N533" s="2160">
        <v>7078</v>
      </c>
      <c r="O533" s="2161">
        <f>SUMIF('3BL ACTUAL'!A:A,N533,'3BL ACTUAL'!E:E)</f>
        <v>0</v>
      </c>
      <c r="P533" s="2147"/>
      <c r="Q533" s="2148" t="s">
        <v>4747</v>
      </c>
      <c r="S533" s="866">
        <v>7077</v>
      </c>
      <c r="T533" s="866">
        <v>7078</v>
      </c>
      <c r="U533" s="866">
        <f t="shared" si="17"/>
        <v>7076</v>
      </c>
      <c r="AA533" s="2150"/>
      <c r="AB533" s="2150"/>
      <c r="AC533" s="2162">
        <f t="shared" si="18"/>
        <v>0</v>
      </c>
      <c r="AD533" s="2177">
        <f t="shared" si="19"/>
        <v>0</v>
      </c>
    </row>
    <row r="534" spans="1:30" ht="15">
      <c r="A534" s="2156"/>
      <c r="B534" s="2156"/>
      <c r="C534" s="2156"/>
      <c r="D534" s="2156"/>
      <c r="E534" s="2158" t="s">
        <v>316</v>
      </c>
      <c r="F534" s="2158"/>
      <c r="G534" s="2158"/>
      <c r="H534" s="2158"/>
      <c r="I534" s="2158"/>
      <c r="J534" s="2160">
        <v>7079</v>
      </c>
      <c r="K534" s="2161">
        <f>SUMIF('3BL ACTUAL'!B:B,J534,'3BL ACTUAL'!E:E)</f>
        <v>0</v>
      </c>
      <c r="L534" s="2160">
        <v>7080</v>
      </c>
      <c r="M534" s="2161">
        <f>SUMIF('3BL ACTUAL'!B:B,L534,'3BL ACTUAL'!E:E)</f>
        <v>0</v>
      </c>
      <c r="N534" s="2160">
        <v>7081</v>
      </c>
      <c r="O534" s="2161">
        <f>SUMIF('3BL ACTUAL'!A:A,N534,'3BL ACTUAL'!E:E)</f>
        <v>0</v>
      </c>
      <c r="P534" s="2147"/>
      <c r="S534" s="866">
        <v>7080</v>
      </c>
      <c r="T534" s="866">
        <v>7081</v>
      </c>
      <c r="U534" s="866">
        <f t="shared" si="17"/>
        <v>7079</v>
      </c>
      <c r="AA534" s="2150"/>
      <c r="AB534" s="2150"/>
      <c r="AC534" s="2162">
        <f t="shared" si="18"/>
        <v>0</v>
      </c>
      <c r="AD534" s="2177">
        <f t="shared" si="19"/>
        <v>0</v>
      </c>
    </row>
    <row r="535" spans="1:30" ht="15">
      <c r="A535" s="2156"/>
      <c r="B535" s="2156"/>
      <c r="C535" s="2156"/>
      <c r="D535" s="2156"/>
      <c r="E535" s="2158" t="s">
        <v>3678</v>
      </c>
      <c r="F535" s="2158"/>
      <c r="G535" s="2158"/>
      <c r="H535" s="2158"/>
      <c r="I535" s="2158"/>
      <c r="J535" s="2160">
        <v>7082</v>
      </c>
      <c r="K535" s="2161">
        <f>SUMIF('3BL ACTUAL'!B:B,J535,'3BL ACTUAL'!E:E)</f>
        <v>0</v>
      </c>
      <c r="L535" s="2160">
        <v>7083</v>
      </c>
      <c r="M535" s="2161">
        <f>SUMIF('3BL ACTUAL'!B:B,L535,'3BL ACTUAL'!E:E)</f>
        <v>0</v>
      </c>
      <c r="N535" s="2160">
        <v>7084</v>
      </c>
      <c r="O535" s="2161">
        <f>SUMIF('3BL ACTUAL'!A:A,N535,'3BL ACTUAL'!E:E)</f>
        <v>0</v>
      </c>
      <c r="P535" s="2147"/>
      <c r="S535" s="866">
        <v>7083</v>
      </c>
      <c r="T535" s="866">
        <v>7084</v>
      </c>
      <c r="U535" s="866">
        <f t="shared" si="17"/>
        <v>7082</v>
      </c>
      <c r="AA535" s="2150"/>
      <c r="AB535" s="2150"/>
      <c r="AC535" s="2162">
        <f t="shared" si="18"/>
        <v>0</v>
      </c>
      <c r="AD535" s="2177">
        <f t="shared" si="19"/>
        <v>0</v>
      </c>
    </row>
    <row r="536" spans="1:30" ht="15">
      <c r="A536" s="2156"/>
      <c r="B536" s="2156"/>
      <c r="C536" s="2156"/>
      <c r="D536" s="2156"/>
      <c r="E536" s="2158" t="s">
        <v>238</v>
      </c>
      <c r="F536" s="2158"/>
      <c r="G536" s="2158"/>
      <c r="H536" s="2158"/>
      <c r="I536" s="2158"/>
      <c r="J536" s="2160">
        <v>7085</v>
      </c>
      <c r="K536" s="2161">
        <f>SUMIF('3BL ACTUAL'!B:B,J536,'3BL ACTUAL'!E:E)</f>
        <v>0</v>
      </c>
      <c r="L536" s="2160">
        <v>7086</v>
      </c>
      <c r="M536" s="2161">
        <f>SUMIF('3BL ACTUAL'!B:B,L536,'3BL ACTUAL'!E:E)</f>
        <v>0</v>
      </c>
      <c r="N536" s="2160">
        <v>7087</v>
      </c>
      <c r="O536" s="2161">
        <f>SUMIF('3BL ACTUAL'!A:A,N536,'3BL ACTUAL'!E:E)</f>
        <v>0</v>
      </c>
      <c r="P536" s="2147"/>
      <c r="S536" s="866">
        <v>7086</v>
      </c>
      <c r="T536" s="866">
        <v>7087</v>
      </c>
      <c r="U536" s="866">
        <f t="shared" si="17"/>
        <v>7085</v>
      </c>
      <c r="AA536" s="2150"/>
      <c r="AB536" s="2150"/>
      <c r="AC536" s="2162">
        <f t="shared" si="18"/>
        <v>0</v>
      </c>
      <c r="AD536" s="2177">
        <f t="shared" si="19"/>
        <v>0</v>
      </c>
    </row>
    <row r="537" spans="1:30" ht="15">
      <c r="A537" s="2156"/>
      <c r="B537" s="2156"/>
      <c r="C537" s="2156"/>
      <c r="D537" s="2158" t="s">
        <v>3679</v>
      </c>
      <c r="E537" s="2158"/>
      <c r="F537" s="2158"/>
      <c r="G537" s="2158"/>
      <c r="H537" s="2158"/>
      <c r="I537" s="2158"/>
      <c r="J537" s="2160">
        <v>7088</v>
      </c>
      <c r="K537" s="2161">
        <f>SUMIF('3BL ACTUAL'!B:B,J537,'3BL ACTUAL'!E:E)</f>
        <v>0</v>
      </c>
      <c r="L537" s="2160">
        <v>7089</v>
      </c>
      <c r="M537" s="2161">
        <f>SUMIF('3BL ACTUAL'!B:B,L537,'3BL ACTUAL'!E:E)</f>
        <v>0</v>
      </c>
      <c r="N537" s="2160">
        <v>7090</v>
      </c>
      <c r="O537" s="2161">
        <f>SUMIF('3BL ACTUAL'!A:A,N537,'3BL ACTUAL'!E:E)</f>
        <v>0</v>
      </c>
      <c r="P537" s="2147"/>
      <c r="S537" s="866">
        <v>7089</v>
      </c>
      <c r="T537" s="866">
        <v>7090</v>
      </c>
      <c r="U537" s="866">
        <f t="shared" si="17"/>
        <v>7088</v>
      </c>
      <c r="AA537" s="2150"/>
      <c r="AB537" s="2150"/>
      <c r="AC537" s="2162">
        <f t="shared" si="18"/>
        <v>0</v>
      </c>
      <c r="AD537" s="2177">
        <f t="shared" si="19"/>
        <v>0</v>
      </c>
    </row>
    <row r="538" spans="1:30" ht="15">
      <c r="A538" s="2156"/>
      <c r="B538" s="2156"/>
      <c r="C538" s="2156"/>
      <c r="D538" s="2158" t="s">
        <v>520</v>
      </c>
      <c r="E538" s="2158"/>
      <c r="F538" s="2158"/>
      <c r="G538" s="2158"/>
      <c r="H538" s="2158"/>
      <c r="I538" s="2158"/>
      <c r="J538" s="2160">
        <v>7091</v>
      </c>
      <c r="K538" s="2161">
        <f>SUMIF('3BL ACTUAL'!B:B,J538,'3BL ACTUAL'!E:E)</f>
        <v>0</v>
      </c>
      <c r="L538" s="2160">
        <v>7092</v>
      </c>
      <c r="M538" s="2161">
        <f>SUMIF('3BL ACTUAL'!B:B,L538,'3BL ACTUAL'!E:E)</f>
        <v>0</v>
      </c>
      <c r="N538" s="2160">
        <v>7093</v>
      </c>
      <c r="O538" s="2161">
        <f>SUMIF('3BL ACTUAL'!A:A,N538,'3BL ACTUAL'!E:E)</f>
        <v>0</v>
      </c>
      <c r="P538" s="2147"/>
      <c r="S538" s="866">
        <v>7092</v>
      </c>
      <c r="T538" s="866">
        <v>7093</v>
      </c>
      <c r="U538" s="866">
        <f t="shared" si="17"/>
        <v>7091</v>
      </c>
      <c r="AA538" s="2150"/>
      <c r="AB538" s="2150"/>
      <c r="AC538" s="2162">
        <f t="shared" si="18"/>
        <v>0</v>
      </c>
      <c r="AD538" s="2177">
        <f t="shared" si="19"/>
        <v>0</v>
      </c>
    </row>
    <row r="539" spans="1:30" ht="15">
      <c r="A539" s="2156"/>
      <c r="B539" s="2156"/>
      <c r="C539" s="2149" t="s">
        <v>1003</v>
      </c>
      <c r="D539" s="2149"/>
      <c r="E539" s="2149"/>
      <c r="F539" s="2149"/>
      <c r="G539" s="2149"/>
      <c r="H539" s="2149"/>
      <c r="I539" s="2149"/>
      <c r="J539" s="2149" t="s">
        <v>3534</v>
      </c>
      <c r="K539" s="2167"/>
      <c r="L539" s="2149" t="s">
        <v>3688</v>
      </c>
      <c r="M539" s="2167"/>
      <c r="N539" s="2149" t="s">
        <v>3786</v>
      </c>
      <c r="O539" s="2167"/>
      <c r="P539" s="2147"/>
      <c r="S539" s="866" t="s">
        <v>3688</v>
      </c>
      <c r="T539" s="866" t="s">
        <v>3786</v>
      </c>
      <c r="U539" s="866" t="str">
        <f t="shared" si="17"/>
        <v>Costo</v>
      </c>
      <c r="AA539" s="2150"/>
      <c r="AB539" s="2150"/>
      <c r="AC539" s="2162">
        <f t="shared" si="18"/>
        <v>0</v>
      </c>
      <c r="AD539" s="2177">
        <f t="shared" si="19"/>
        <v>0</v>
      </c>
    </row>
    <row r="540" spans="1:30" ht="15">
      <c r="A540" s="2156"/>
      <c r="B540" s="2156"/>
      <c r="C540" s="2156"/>
      <c r="D540" s="2158" t="s">
        <v>3680</v>
      </c>
      <c r="E540" s="2158"/>
      <c r="F540" s="2158"/>
      <c r="G540" s="2158"/>
      <c r="H540" s="2158"/>
      <c r="I540" s="2158"/>
      <c r="J540" s="2160">
        <v>7094</v>
      </c>
      <c r="K540" s="2161">
        <f>SUMIF('3BL ACTUAL'!B:B,J540,'3BL ACTUAL'!E:E)</f>
        <v>0</v>
      </c>
      <c r="L540" s="2160">
        <v>7095</v>
      </c>
      <c r="M540" s="2161">
        <f>SUMIF('3BL ACTUAL'!B:B,L540,'3BL ACTUAL'!E:E)</f>
        <v>0</v>
      </c>
      <c r="N540" s="2160">
        <v>7096</v>
      </c>
      <c r="O540" s="2161">
        <f>SUMIF('3BL ACTUAL'!A:A,N540,'3BL ACTUAL'!E:E)</f>
        <v>0</v>
      </c>
      <c r="P540" s="2147"/>
      <c r="S540" s="866">
        <v>7095</v>
      </c>
      <c r="T540" s="866">
        <v>7096</v>
      </c>
      <c r="U540" s="866">
        <f t="shared" si="17"/>
        <v>7094</v>
      </c>
      <c r="AA540" s="2150"/>
      <c r="AB540" s="2150"/>
      <c r="AC540" s="2162">
        <f t="shared" si="18"/>
        <v>0</v>
      </c>
      <c r="AD540" s="2177">
        <f t="shared" si="19"/>
        <v>0</v>
      </c>
    </row>
    <row r="541" spans="1:30" ht="15">
      <c r="A541" s="2156"/>
      <c r="B541" s="2156"/>
      <c r="C541" s="2156"/>
      <c r="D541" s="2158" t="s">
        <v>3681</v>
      </c>
      <c r="E541" s="2158"/>
      <c r="F541" s="2158"/>
      <c r="G541" s="2158"/>
      <c r="H541" s="2158"/>
      <c r="I541" s="2158"/>
      <c r="J541" s="2160">
        <v>7097</v>
      </c>
      <c r="K541" s="2161">
        <f>SUMIF('3BL ACTUAL'!B:B,J541,'3BL ACTUAL'!E:E)</f>
        <v>0</v>
      </c>
      <c r="L541" s="2160">
        <v>7098</v>
      </c>
      <c r="M541" s="2161">
        <f>SUMIF('3BL ACTUAL'!B:B,L541,'3BL ACTUAL'!E:E)</f>
        <v>0</v>
      </c>
      <c r="N541" s="2160">
        <v>7099</v>
      </c>
      <c r="O541" s="2161">
        <f>SUMIF('3BL ACTUAL'!A:A,N541,'3BL ACTUAL'!E:E)</f>
        <v>0</v>
      </c>
      <c r="P541" s="2147"/>
      <c r="S541" s="866">
        <v>7098</v>
      </c>
      <c r="T541" s="866">
        <v>7099</v>
      </c>
      <c r="U541" s="866">
        <f t="shared" si="17"/>
        <v>7097</v>
      </c>
      <c r="AA541" s="2150"/>
      <c r="AB541" s="2150"/>
      <c r="AC541" s="2162">
        <f t="shared" si="18"/>
        <v>0</v>
      </c>
      <c r="AD541" s="2177">
        <f t="shared" si="19"/>
        <v>0</v>
      </c>
    </row>
    <row r="542" spans="1:30" ht="15">
      <c r="A542" s="2156"/>
      <c r="B542" s="2156"/>
      <c r="C542" s="2156"/>
      <c r="D542" s="2149" t="s">
        <v>890</v>
      </c>
      <c r="E542" s="2149"/>
      <c r="F542" s="2149"/>
      <c r="G542" s="2149"/>
      <c r="H542" s="2149"/>
      <c r="I542" s="2149"/>
      <c r="J542" s="2149" t="s">
        <v>3534</v>
      </c>
      <c r="K542" s="2167"/>
      <c r="L542" s="2149" t="s">
        <v>3688</v>
      </c>
      <c r="M542" s="2167"/>
      <c r="N542" s="2149" t="s">
        <v>3786</v>
      </c>
      <c r="O542" s="2167"/>
      <c r="P542" s="2147"/>
      <c r="S542" s="866" t="s">
        <v>3688</v>
      </c>
      <c r="T542" s="866" t="s">
        <v>3786</v>
      </c>
      <c r="U542" s="866" t="str">
        <f t="shared" si="17"/>
        <v>Costo</v>
      </c>
      <c r="AA542" s="2150"/>
      <c r="AB542" s="2150"/>
      <c r="AC542" s="2162">
        <f t="shared" si="18"/>
        <v>0</v>
      </c>
      <c r="AD542" s="2177">
        <f t="shared" si="19"/>
        <v>0</v>
      </c>
    </row>
    <row r="543" spans="1:30" ht="15">
      <c r="A543" s="2156"/>
      <c r="B543" s="2156"/>
      <c r="C543" s="2156"/>
      <c r="D543" s="2156"/>
      <c r="E543" s="2158" t="s">
        <v>309</v>
      </c>
      <c r="F543" s="2158"/>
      <c r="G543" s="2158"/>
      <c r="H543" s="2158"/>
      <c r="I543" s="2158"/>
      <c r="J543" s="2160">
        <v>7100</v>
      </c>
      <c r="K543" s="2161">
        <f>SUMIF('3BL ACTUAL'!B:B,J543,'3BL ACTUAL'!E:E)</f>
        <v>0</v>
      </c>
      <c r="L543" s="2160">
        <v>7101</v>
      </c>
      <c r="M543" s="2161">
        <f>SUMIF('3BL ACTUAL'!B:B,L543,'3BL ACTUAL'!E:E)</f>
        <v>0</v>
      </c>
      <c r="N543" s="2160">
        <v>7102</v>
      </c>
      <c r="O543" s="2161">
        <f>SUMIF('3BL ACTUAL'!A:A,N543,'3BL ACTUAL'!E:E)</f>
        <v>0</v>
      </c>
      <c r="P543" s="2147"/>
      <c r="S543" s="866">
        <v>7101</v>
      </c>
      <c r="T543" s="866">
        <v>7102</v>
      </c>
      <c r="U543" s="866">
        <f t="shared" si="17"/>
        <v>7100</v>
      </c>
      <c r="AA543" s="2150"/>
      <c r="AB543" s="2150"/>
      <c r="AC543" s="2162">
        <f t="shared" si="18"/>
        <v>0</v>
      </c>
      <c r="AD543" s="2177">
        <f t="shared" si="19"/>
        <v>0</v>
      </c>
    </row>
    <row r="544" spans="1:30" ht="15">
      <c r="A544" s="2156"/>
      <c r="B544" s="2156"/>
      <c r="C544" s="2156"/>
      <c r="D544" s="2156"/>
      <c r="E544" s="2158" t="s">
        <v>3682</v>
      </c>
      <c r="F544" s="2158"/>
      <c r="G544" s="2158"/>
      <c r="H544" s="2158"/>
      <c r="I544" s="2158"/>
      <c r="J544" s="2160">
        <v>7103</v>
      </c>
      <c r="K544" s="2161">
        <f>SUMIF('3BL ACTUAL'!B:B,J544,'3BL ACTUAL'!E:E)</f>
        <v>0</v>
      </c>
      <c r="L544" s="2160">
        <v>7104</v>
      </c>
      <c r="M544" s="2161">
        <f>SUMIF('3BL ACTUAL'!B:B,L544,'3BL ACTUAL'!E:E)</f>
        <v>0</v>
      </c>
      <c r="N544" s="2160">
        <v>7105</v>
      </c>
      <c r="O544" s="2161">
        <f>SUMIF('3BL ACTUAL'!A:A,N544,'3BL ACTUAL'!E:E)</f>
        <v>0</v>
      </c>
      <c r="P544" s="2147"/>
      <c r="S544" s="866">
        <v>7104</v>
      </c>
      <c r="T544" s="866">
        <v>7105</v>
      </c>
      <c r="U544" s="866">
        <f t="shared" si="17"/>
        <v>7103</v>
      </c>
      <c r="AA544" s="2150"/>
      <c r="AB544" s="2150"/>
      <c r="AC544" s="2162">
        <f t="shared" si="18"/>
        <v>0</v>
      </c>
      <c r="AD544" s="2177">
        <f t="shared" si="19"/>
        <v>0</v>
      </c>
    </row>
    <row r="545" spans="1:30" ht="15">
      <c r="A545" s="2156"/>
      <c r="B545" s="2156"/>
      <c r="C545" s="2156"/>
      <c r="D545" s="2156"/>
      <c r="E545" s="2158" t="s">
        <v>238</v>
      </c>
      <c r="F545" s="2158"/>
      <c r="G545" s="2158"/>
      <c r="H545" s="2158"/>
      <c r="I545" s="2158"/>
      <c r="J545" s="2160">
        <v>7106</v>
      </c>
      <c r="K545" s="2161">
        <f>SUMIF('3BL ACTUAL'!B:B,J545,'3BL ACTUAL'!E:E)</f>
        <v>0</v>
      </c>
      <c r="L545" s="2160">
        <v>7107</v>
      </c>
      <c r="M545" s="2161">
        <f>SUMIF('3BL ACTUAL'!B:B,L545,'3BL ACTUAL'!E:E)</f>
        <v>0</v>
      </c>
      <c r="N545" s="2160">
        <v>7108</v>
      </c>
      <c r="O545" s="2161">
        <f>SUMIF('3BL ACTUAL'!A:A,N545,'3BL ACTUAL'!E:E)</f>
        <v>0</v>
      </c>
      <c r="P545" s="2147"/>
      <c r="S545" s="866">
        <v>7107</v>
      </c>
      <c r="T545" s="866">
        <v>7108</v>
      </c>
      <c r="U545" s="866">
        <f t="shared" si="17"/>
        <v>7106</v>
      </c>
      <c r="AA545" s="2150"/>
      <c r="AB545" s="2150"/>
      <c r="AC545" s="2162">
        <f t="shared" si="18"/>
        <v>0</v>
      </c>
      <c r="AD545" s="2177">
        <f t="shared" si="19"/>
        <v>0</v>
      </c>
    </row>
    <row r="546" spans="1:30" ht="15">
      <c r="A546" s="2156"/>
      <c r="B546" s="2156"/>
      <c r="C546" s="2156"/>
      <c r="D546" s="2158" t="s">
        <v>525</v>
      </c>
      <c r="E546" s="2158"/>
      <c r="F546" s="2158"/>
      <c r="G546" s="2158"/>
      <c r="H546" s="2158"/>
      <c r="I546" s="2158"/>
      <c r="J546" s="2160">
        <v>7109</v>
      </c>
      <c r="K546" s="2161">
        <f>SUMIF('3BL ACTUAL'!B:B,J546,'3BL ACTUAL'!E:E)</f>
        <v>0</v>
      </c>
      <c r="L546" s="2160">
        <v>7110</v>
      </c>
      <c r="M546" s="2161">
        <f>SUMIF('3BL ACTUAL'!B:B,L546,'3BL ACTUAL'!E:E)</f>
        <v>0</v>
      </c>
      <c r="N546" s="2160">
        <v>7111</v>
      </c>
      <c r="O546" s="2161">
        <f>SUMIF('3BL ACTUAL'!A:A,N546,'3BL ACTUAL'!E:E)</f>
        <v>0</v>
      </c>
      <c r="P546" s="2147"/>
      <c r="S546" s="866">
        <v>7110</v>
      </c>
      <c r="T546" s="866">
        <v>7111</v>
      </c>
      <c r="U546" s="866">
        <f t="shared" si="17"/>
        <v>7109</v>
      </c>
      <c r="AA546" s="2150"/>
      <c r="AB546" s="2150"/>
      <c r="AC546" s="2162">
        <f t="shared" si="18"/>
        <v>0</v>
      </c>
      <c r="AD546" s="2177">
        <f t="shared" si="19"/>
        <v>0</v>
      </c>
    </row>
    <row r="547" spans="1:30" ht="15">
      <c r="A547" s="2156"/>
      <c r="B547" s="2156"/>
      <c r="C547" s="2182" t="s">
        <v>178</v>
      </c>
      <c r="D547" s="2183"/>
      <c r="E547" s="2183"/>
      <c r="F547" s="2183"/>
      <c r="G547" s="2183"/>
      <c r="H547" s="2183"/>
      <c r="I547" s="2207"/>
      <c r="J547" s="2149" t="s">
        <v>3534</v>
      </c>
      <c r="K547" s="2167"/>
      <c r="L547" s="2149" t="s">
        <v>3688</v>
      </c>
      <c r="M547" s="2167"/>
      <c r="N547" s="2149" t="s">
        <v>3786</v>
      </c>
      <c r="O547" s="2167"/>
      <c r="P547" s="2147"/>
      <c r="S547" s="866" t="s">
        <v>3688</v>
      </c>
      <c r="T547" s="866" t="s">
        <v>3786</v>
      </c>
      <c r="U547" s="866" t="str">
        <f t="shared" si="17"/>
        <v>Costo</v>
      </c>
      <c r="AA547" s="2150"/>
      <c r="AB547" s="2150"/>
      <c r="AC547" s="2162">
        <f t="shared" si="18"/>
        <v>0</v>
      </c>
      <c r="AD547" s="2177">
        <f t="shared" si="19"/>
        <v>0</v>
      </c>
    </row>
    <row r="548" spans="1:30" ht="15.75">
      <c r="A548" s="2156"/>
      <c r="B548" s="2156"/>
      <c r="C548" s="2156"/>
      <c r="D548" s="2158" t="s">
        <v>3689</v>
      </c>
      <c r="E548" s="2158"/>
      <c r="F548" s="2158"/>
      <c r="G548" s="2158"/>
      <c r="H548" s="2158"/>
      <c r="I548" s="2158"/>
      <c r="J548" s="2160"/>
      <c r="L548" s="2160">
        <v>7113</v>
      </c>
      <c r="M548" s="2161">
        <f>SUMIF('3BL ACTUAL'!B:B,L548,'3BL ACTUAL'!E:E)</f>
        <v>0</v>
      </c>
      <c r="N548" s="2160">
        <v>7114</v>
      </c>
      <c r="O548" s="2161">
        <f>SUMIF('3BL ACTUAL'!A:A,N548,'3BL ACTUAL'!E:E)</f>
        <v>0</v>
      </c>
      <c r="P548" s="2147"/>
      <c r="Q548" s="2148" t="s">
        <v>4748</v>
      </c>
      <c r="R548" s="2199" t="s">
        <v>4732</v>
      </c>
      <c r="S548" s="866">
        <v>7113</v>
      </c>
      <c r="T548" s="866">
        <v>7114</v>
      </c>
      <c r="U548" s="866">
        <f t="shared" si="17"/>
        <v>0</v>
      </c>
      <c r="AA548" s="2150"/>
      <c r="AB548" s="2150"/>
      <c r="AC548" s="2162">
        <f t="shared" si="18"/>
        <v>0</v>
      </c>
      <c r="AD548" s="2177">
        <f t="shared" si="19"/>
        <v>0</v>
      </c>
    </row>
    <row r="549" spans="1:30" ht="15">
      <c r="A549" s="2156"/>
      <c r="B549" s="2156"/>
      <c r="C549" s="2156"/>
      <c r="D549" s="2158" t="s">
        <v>526</v>
      </c>
      <c r="E549" s="2158"/>
      <c r="F549" s="2158"/>
      <c r="G549" s="2158"/>
      <c r="H549" s="2158"/>
      <c r="I549" s="2158"/>
      <c r="J549" s="2160">
        <v>7115</v>
      </c>
      <c r="K549" s="2161">
        <f>SUMIF('3BL ACTUAL'!B:B,J549,'3BL ACTUAL'!E:E)</f>
        <v>0</v>
      </c>
      <c r="L549" s="2160">
        <v>7116</v>
      </c>
      <c r="M549" s="2161">
        <f>SUMIF('3BL ACTUAL'!B:B,L549,'3BL ACTUAL'!E:E)</f>
        <v>0</v>
      </c>
      <c r="N549" s="2160">
        <v>7117</v>
      </c>
      <c r="O549" s="2161">
        <f>SUMIF('3BL ACTUAL'!A:A,N549,'3BL ACTUAL'!E:E)</f>
        <v>0</v>
      </c>
      <c r="P549" s="2147"/>
      <c r="S549" s="866">
        <v>7116</v>
      </c>
      <c r="T549" s="866">
        <v>7117</v>
      </c>
      <c r="U549" s="866">
        <f t="shared" si="17"/>
        <v>7115</v>
      </c>
      <c r="AA549" s="2150"/>
      <c r="AB549" s="2150"/>
      <c r="AC549" s="2162">
        <f t="shared" si="18"/>
        <v>0</v>
      </c>
      <c r="AD549" s="2177">
        <f t="shared" si="19"/>
        <v>0</v>
      </c>
    </row>
    <row r="550" spans="1:30" ht="15">
      <c r="A550" s="2156"/>
      <c r="B550" s="2156"/>
      <c r="C550" s="2156"/>
      <c r="D550" s="2158" t="s">
        <v>527</v>
      </c>
      <c r="E550" s="2158"/>
      <c r="F550" s="2158"/>
      <c r="G550" s="2158"/>
      <c r="H550" s="2158"/>
      <c r="I550" s="2158"/>
      <c r="J550" s="2160"/>
      <c r="L550" s="2160">
        <v>7119</v>
      </c>
      <c r="M550" s="2161">
        <f>SUMIF('3BL ACTUAL'!B:B,L550,'3BL ACTUAL'!E:E)</f>
        <v>0</v>
      </c>
      <c r="N550" s="2160">
        <v>7120</v>
      </c>
      <c r="O550" s="2161">
        <f>SUMIF('3BL ACTUAL'!A:A,N550,'3BL ACTUAL'!E:E)</f>
        <v>0</v>
      </c>
      <c r="P550" s="2147"/>
      <c r="S550" s="866">
        <v>7119</v>
      </c>
      <c r="T550" s="866">
        <v>7120</v>
      </c>
      <c r="U550" s="866">
        <f t="shared" si="17"/>
        <v>0</v>
      </c>
      <c r="AA550" s="2150"/>
      <c r="AB550" s="2150"/>
      <c r="AC550" s="2162">
        <f t="shared" si="18"/>
        <v>0</v>
      </c>
      <c r="AD550" s="2177">
        <f t="shared" si="19"/>
        <v>0</v>
      </c>
    </row>
    <row r="551" spans="1:30" ht="15">
      <c r="A551" s="2156"/>
      <c r="B551" s="2156"/>
      <c r="C551" s="2156"/>
      <c r="D551" s="2158" t="s">
        <v>519</v>
      </c>
      <c r="E551" s="2158"/>
      <c r="F551" s="2158"/>
      <c r="G551" s="2158"/>
      <c r="H551" s="2158"/>
      <c r="I551" s="2158"/>
      <c r="J551" s="2160"/>
      <c r="L551" s="2160">
        <v>7122</v>
      </c>
      <c r="M551" s="2161">
        <f>SUMIF('3BL ACTUAL'!B:B,L551,'3BL ACTUAL'!E:E)</f>
        <v>0</v>
      </c>
      <c r="N551" s="2160">
        <v>7123</v>
      </c>
      <c r="O551" s="2161">
        <f>SUMIF('3BL ACTUAL'!A:A,N551,'3BL ACTUAL'!E:E)</f>
        <v>0</v>
      </c>
      <c r="P551" s="2147"/>
      <c r="S551" s="866">
        <v>7122</v>
      </c>
      <c r="T551" s="866">
        <v>7123</v>
      </c>
      <c r="U551" s="866">
        <f t="shared" si="17"/>
        <v>0</v>
      </c>
      <c r="AA551" s="2150"/>
      <c r="AB551" s="2150"/>
      <c r="AC551" s="2162">
        <f t="shared" si="18"/>
        <v>0</v>
      </c>
      <c r="AD551" s="2177">
        <f t="shared" si="19"/>
        <v>0</v>
      </c>
    </row>
    <row r="552" spans="1:30" ht="15">
      <c r="A552" s="2156"/>
      <c r="B552" s="2156"/>
      <c r="C552" s="2156"/>
      <c r="D552" s="2158" t="s">
        <v>528</v>
      </c>
      <c r="E552" s="2158"/>
      <c r="F552" s="2158"/>
      <c r="G552" s="2158"/>
      <c r="H552" s="2158"/>
      <c r="I552" s="2158"/>
      <c r="J552" s="2160">
        <v>7124</v>
      </c>
      <c r="K552" s="2161">
        <f>SUMIF('3BL ACTUAL'!B:B,J552,'3BL ACTUAL'!E:E)</f>
        <v>0</v>
      </c>
      <c r="L552" s="2160">
        <v>7125</v>
      </c>
      <c r="M552" s="2161">
        <f>SUMIF('3BL ACTUAL'!B:B,L552,'3BL ACTUAL'!E:E)</f>
        <v>0</v>
      </c>
      <c r="N552" s="2160">
        <v>7126</v>
      </c>
      <c r="O552" s="2161">
        <f>SUMIF('3BL ACTUAL'!A:A,N552,'3BL ACTUAL'!E:E)</f>
        <v>0</v>
      </c>
      <c r="P552" s="2147"/>
      <c r="S552" s="866">
        <v>7125</v>
      </c>
      <c r="T552" s="866">
        <v>7126</v>
      </c>
      <c r="U552" s="866">
        <f t="shared" si="17"/>
        <v>7124</v>
      </c>
      <c r="AA552" s="2150"/>
      <c r="AB552" s="2150"/>
      <c r="AC552" s="2162">
        <f t="shared" si="18"/>
        <v>0</v>
      </c>
      <c r="AD552" s="2177">
        <f t="shared" si="19"/>
        <v>0</v>
      </c>
    </row>
    <row r="553" spans="1:30" ht="15">
      <c r="A553" s="2156"/>
      <c r="B553" s="2156"/>
      <c r="C553" s="2156"/>
      <c r="D553" s="2158" t="s">
        <v>529</v>
      </c>
      <c r="E553" s="2158"/>
      <c r="F553" s="2158"/>
      <c r="G553" s="2158"/>
      <c r="H553" s="2158"/>
      <c r="I553" s="2158"/>
      <c r="J553" s="2160">
        <v>7127</v>
      </c>
      <c r="K553" s="2161">
        <f>SUMIF('3BL ACTUAL'!B:B,J553,'3BL ACTUAL'!E:E)</f>
        <v>0</v>
      </c>
      <c r="L553" s="2160">
        <v>7128</v>
      </c>
      <c r="M553" s="2161">
        <f>SUMIF('3BL ACTUAL'!B:B,L553,'3BL ACTUAL'!E:E)</f>
        <v>0</v>
      </c>
      <c r="N553" s="2160">
        <v>7129</v>
      </c>
      <c r="O553" s="2161">
        <f>SUMIF('3BL ACTUAL'!A:A,N553,'3BL ACTUAL'!E:E)</f>
        <v>0</v>
      </c>
      <c r="P553" s="2147"/>
      <c r="S553" s="866">
        <v>7128</v>
      </c>
      <c r="T553" s="866">
        <v>7129</v>
      </c>
      <c r="U553" s="866">
        <f t="shared" si="17"/>
        <v>7127</v>
      </c>
      <c r="AA553" s="2150"/>
      <c r="AB553" s="2150"/>
      <c r="AC553" s="2162">
        <f t="shared" si="18"/>
        <v>0</v>
      </c>
      <c r="AD553" s="2177">
        <f t="shared" si="19"/>
        <v>0</v>
      </c>
    </row>
    <row r="554" spans="1:30" ht="15">
      <c r="A554" s="2156"/>
      <c r="B554" s="2156"/>
      <c r="C554" s="2156"/>
      <c r="D554" s="2158" t="s">
        <v>530</v>
      </c>
      <c r="E554" s="2158"/>
      <c r="F554" s="2158"/>
      <c r="G554" s="2158"/>
      <c r="H554" s="2158"/>
      <c r="I554" s="2158"/>
      <c r="J554" s="2160"/>
      <c r="L554" s="2160">
        <v>7131</v>
      </c>
      <c r="M554" s="2161">
        <f>SUMIF('3BL ACTUAL'!B:B,L554,'3BL ACTUAL'!E:E)</f>
        <v>0</v>
      </c>
      <c r="N554" s="2160">
        <v>7132</v>
      </c>
      <c r="O554" s="2161">
        <f>SUMIF('3BL ACTUAL'!A:A,N554,'3BL ACTUAL'!E:E)</f>
        <v>0</v>
      </c>
      <c r="P554" s="2147"/>
      <c r="S554" s="866">
        <v>7131</v>
      </c>
      <c r="T554" s="866">
        <v>7132</v>
      </c>
      <c r="U554" s="866">
        <f t="shared" si="17"/>
        <v>0</v>
      </c>
      <c r="AA554" s="2150"/>
      <c r="AB554" s="2150"/>
      <c r="AC554" s="2162">
        <f t="shared" si="18"/>
        <v>0</v>
      </c>
      <c r="AD554" s="2177">
        <f t="shared" si="19"/>
        <v>0</v>
      </c>
    </row>
    <row r="555" spans="1:30" ht="15">
      <c r="A555" s="2156"/>
      <c r="B555" s="2156"/>
      <c r="C555" s="2156"/>
      <c r="D555" s="2158" t="s">
        <v>3645</v>
      </c>
      <c r="E555" s="2158"/>
      <c r="F555" s="2158"/>
      <c r="G555" s="2158"/>
      <c r="H555" s="2158"/>
      <c r="I555" s="2158"/>
      <c r="J555" s="2160"/>
      <c r="L555" s="2160">
        <v>7134</v>
      </c>
      <c r="M555" s="2161">
        <f>SUMIF('3BL ACTUAL'!B:B,L555,'3BL ACTUAL'!E:E)</f>
        <v>0</v>
      </c>
      <c r="N555" s="2160">
        <v>7135</v>
      </c>
      <c r="O555" s="2161">
        <f>SUMIF('3BL ACTUAL'!A:A,N555,'3BL ACTUAL'!E:E)</f>
        <v>0</v>
      </c>
      <c r="P555" s="2147"/>
      <c r="S555" s="866">
        <v>7134</v>
      </c>
      <c r="T555" s="866">
        <v>7135</v>
      </c>
      <c r="U555" s="866">
        <f t="shared" si="17"/>
        <v>0</v>
      </c>
      <c r="AA555" s="2150"/>
      <c r="AB555" s="2150"/>
      <c r="AC555" s="2162">
        <f t="shared" si="18"/>
        <v>0</v>
      </c>
      <c r="AD555" s="2177">
        <f t="shared" si="19"/>
        <v>0</v>
      </c>
    </row>
    <row r="556" spans="1:30" ht="15">
      <c r="A556" s="2156"/>
      <c r="B556" s="2156"/>
      <c r="C556" s="2156"/>
      <c r="D556" s="2158" t="s">
        <v>532</v>
      </c>
      <c r="E556" s="2158"/>
      <c r="F556" s="2158"/>
      <c r="G556" s="2158"/>
      <c r="H556" s="2158"/>
      <c r="I556" s="2158"/>
      <c r="J556" s="2208"/>
      <c r="L556" s="2160">
        <v>7137</v>
      </c>
      <c r="M556" s="2161">
        <f>SUMIF('3BL ACTUAL'!B:B,L556,'3BL ACTUAL'!E:E)</f>
        <v>0</v>
      </c>
      <c r="N556" s="2160">
        <v>7138</v>
      </c>
      <c r="O556" s="2161">
        <f>SUMIF('3BL ACTUAL'!A:A,N556,'3BL ACTUAL'!E:E)</f>
        <v>0</v>
      </c>
      <c r="P556" s="2147"/>
      <c r="S556" s="866">
        <v>7137</v>
      </c>
      <c r="T556" s="866">
        <v>7138</v>
      </c>
      <c r="U556" s="866">
        <f t="shared" si="17"/>
        <v>0</v>
      </c>
      <c r="AA556" s="2150"/>
      <c r="AB556" s="2150"/>
      <c r="AC556" s="2162">
        <f t="shared" si="18"/>
        <v>0</v>
      </c>
      <c r="AD556" s="2177">
        <f t="shared" si="19"/>
        <v>0</v>
      </c>
    </row>
    <row r="557" spans="1:30" ht="15">
      <c r="A557" s="2156"/>
      <c r="B557" s="2156"/>
      <c r="C557" s="2156"/>
      <c r="D557" s="2158" t="s">
        <v>387</v>
      </c>
      <c r="E557" s="2158"/>
      <c r="F557" s="2158"/>
      <c r="G557" s="2158"/>
      <c r="H557" s="2158"/>
      <c r="I557" s="2158"/>
      <c r="J557" s="2160">
        <v>7139</v>
      </c>
      <c r="K557" s="2161">
        <f>SUMIF('3BL ACTUAL'!B:B,J557,'3BL ACTUAL'!E:E)</f>
        <v>0</v>
      </c>
      <c r="L557" s="2160">
        <v>7140</v>
      </c>
      <c r="M557" s="2161">
        <f>SUMIF('3BL ACTUAL'!B:B,L557,'3BL ACTUAL'!E:E)</f>
        <v>0</v>
      </c>
      <c r="N557" s="2160">
        <v>7141</v>
      </c>
      <c r="O557" s="2161">
        <f>SUMIF('3BL ACTUAL'!A:A,N557,'3BL ACTUAL'!E:E)</f>
        <v>0</v>
      </c>
      <c r="P557" s="2147"/>
      <c r="S557" s="866">
        <v>7140</v>
      </c>
      <c r="T557" s="866">
        <v>7141</v>
      </c>
      <c r="U557" s="866">
        <f t="shared" si="17"/>
        <v>7139</v>
      </c>
      <c r="AA557" s="2150"/>
      <c r="AB557" s="2150"/>
      <c r="AC557" s="2162">
        <f t="shared" si="18"/>
        <v>0</v>
      </c>
      <c r="AD557" s="2177">
        <f t="shared" si="19"/>
        <v>0</v>
      </c>
    </row>
    <row r="558" spans="1:30" ht="15">
      <c r="A558" s="2156"/>
      <c r="B558" s="2156"/>
      <c r="C558" s="2182" t="s">
        <v>180</v>
      </c>
      <c r="D558" s="2183"/>
      <c r="E558" s="2183"/>
      <c r="F558" s="2183"/>
      <c r="G558" s="2183"/>
      <c r="H558" s="2183"/>
      <c r="I558" s="2183"/>
      <c r="J558" s="2149" t="s">
        <v>3534</v>
      </c>
      <c r="K558" s="2167"/>
      <c r="L558" s="2149" t="s">
        <v>3688</v>
      </c>
      <c r="M558" s="2167"/>
      <c r="N558" s="2149" t="s">
        <v>3786</v>
      </c>
      <c r="O558" s="2167"/>
      <c r="P558" s="2147"/>
      <c r="S558" s="866" t="s">
        <v>3688</v>
      </c>
      <c r="T558" s="866" t="s">
        <v>3786</v>
      </c>
      <c r="U558" s="866" t="str">
        <f t="shared" si="17"/>
        <v>Costo</v>
      </c>
      <c r="AA558" s="2150"/>
      <c r="AB558" s="2150"/>
      <c r="AC558" s="2162">
        <f t="shared" si="18"/>
        <v>0</v>
      </c>
      <c r="AD558" s="2177">
        <f t="shared" si="19"/>
        <v>0</v>
      </c>
    </row>
    <row r="559" spans="1:30" ht="15">
      <c r="A559" s="2156"/>
      <c r="B559" s="2156"/>
      <c r="C559" s="2156"/>
      <c r="D559" s="2158" t="s">
        <v>380</v>
      </c>
      <c r="E559" s="2158"/>
      <c r="F559" s="2158"/>
      <c r="G559" s="2158"/>
      <c r="H559" s="2158"/>
      <c r="I559" s="2158"/>
      <c r="J559" s="2160">
        <v>7142</v>
      </c>
      <c r="K559" s="2161">
        <f>SUMIF('3BL ACTUAL'!B:B,J559,'3BL ACTUAL'!E:E)</f>
        <v>0</v>
      </c>
      <c r="L559" s="2160">
        <v>7143</v>
      </c>
      <c r="M559" s="2161">
        <f>SUMIF('3BL ACTUAL'!B:B,L559,'3BL ACTUAL'!E:E)</f>
        <v>0</v>
      </c>
      <c r="N559" s="2160">
        <v>7144</v>
      </c>
      <c r="O559" s="2161">
        <f>SUMIF('3BL ACTUAL'!A:A,N559,'3BL ACTUAL'!E:E)</f>
        <v>0</v>
      </c>
      <c r="P559" s="2147"/>
      <c r="S559" s="866">
        <v>7143</v>
      </c>
      <c r="T559" s="866">
        <v>7144</v>
      </c>
      <c r="U559" s="866">
        <f t="shared" si="17"/>
        <v>7142</v>
      </c>
      <c r="AA559" s="2150"/>
      <c r="AB559" s="2150"/>
      <c r="AC559" s="2162">
        <f t="shared" si="18"/>
        <v>0</v>
      </c>
      <c r="AD559" s="2177">
        <f t="shared" si="19"/>
        <v>0</v>
      </c>
    </row>
    <row r="560" spans="1:30" ht="15">
      <c r="A560" s="2156"/>
      <c r="B560" s="2156"/>
      <c r="C560" s="2156"/>
      <c r="D560" s="2158" t="s">
        <v>533</v>
      </c>
      <c r="E560" s="2158"/>
      <c r="F560" s="2158"/>
      <c r="G560" s="2158"/>
      <c r="H560" s="2158"/>
      <c r="I560" s="2158"/>
      <c r="J560" s="2160">
        <v>7145</v>
      </c>
      <c r="K560" s="2161">
        <f>SUMIF('3BL ACTUAL'!B:B,J560,'3BL ACTUAL'!E:E)</f>
        <v>0</v>
      </c>
      <c r="L560" s="2160">
        <v>7146</v>
      </c>
      <c r="M560" s="2161">
        <f>SUMIF('3BL ACTUAL'!B:B,L560,'3BL ACTUAL'!E:E)</f>
        <v>0</v>
      </c>
      <c r="N560" s="2160">
        <v>7147</v>
      </c>
      <c r="O560" s="2161">
        <f>SUMIF('3BL ACTUAL'!A:A,N560,'3BL ACTUAL'!E:E)</f>
        <v>0</v>
      </c>
      <c r="P560" s="2147"/>
      <c r="S560" s="866">
        <v>7146</v>
      </c>
      <c r="T560" s="866">
        <v>7147</v>
      </c>
      <c r="U560" s="866">
        <f t="shared" si="17"/>
        <v>7145</v>
      </c>
      <c r="AA560" s="2150"/>
      <c r="AB560" s="2150"/>
      <c r="AC560" s="2162">
        <f t="shared" si="18"/>
        <v>0</v>
      </c>
      <c r="AD560" s="2177">
        <f t="shared" si="19"/>
        <v>0</v>
      </c>
    </row>
    <row r="561" spans="1:30" ht="15">
      <c r="A561" s="2156"/>
      <c r="B561" s="2156"/>
      <c r="C561" s="2156"/>
      <c r="D561" s="2158" t="s">
        <v>382</v>
      </c>
      <c r="E561" s="2158"/>
      <c r="F561" s="2158"/>
      <c r="G561" s="2158"/>
      <c r="H561" s="2158"/>
      <c r="I561" s="2158"/>
      <c r="J561" s="2160"/>
      <c r="L561" s="2160">
        <v>7149</v>
      </c>
      <c r="M561" s="2161">
        <f>SUMIF('3BL ACTUAL'!B:B,L561,'3BL ACTUAL'!E:E)</f>
        <v>0</v>
      </c>
      <c r="N561" s="2160">
        <v>7150</v>
      </c>
      <c r="O561" s="2161">
        <f>SUMIF('3BL ACTUAL'!A:A,N561,'3BL ACTUAL'!E:E)</f>
        <v>0</v>
      </c>
      <c r="P561" s="2147"/>
      <c r="S561" s="866">
        <v>7149</v>
      </c>
      <c r="T561" s="866">
        <v>7150</v>
      </c>
      <c r="U561" s="866">
        <f t="shared" si="17"/>
        <v>0</v>
      </c>
      <c r="AA561" s="2150"/>
      <c r="AB561" s="2150"/>
      <c r="AC561" s="2162">
        <f t="shared" si="18"/>
        <v>0</v>
      </c>
      <c r="AD561" s="2177">
        <f t="shared" si="19"/>
        <v>0</v>
      </c>
    </row>
    <row r="562" spans="1:30" ht="15">
      <c r="A562" s="2156"/>
      <c r="B562" s="2156"/>
      <c r="C562" s="2156"/>
      <c r="D562" s="2158" t="s">
        <v>383</v>
      </c>
      <c r="E562" s="2158"/>
      <c r="F562" s="2158"/>
      <c r="G562" s="2158"/>
      <c r="H562" s="2158"/>
      <c r="I562" s="2158"/>
      <c r="J562" s="2160"/>
      <c r="L562" s="2160">
        <v>7152</v>
      </c>
      <c r="M562" s="2161">
        <f>SUMIF('3BL ACTUAL'!B:B,L562,'3BL ACTUAL'!E:E)</f>
        <v>0</v>
      </c>
      <c r="N562" s="2160">
        <v>7153</v>
      </c>
      <c r="O562" s="2161">
        <f>SUMIF('3BL ACTUAL'!A:A,N562,'3BL ACTUAL'!E:E)</f>
        <v>0</v>
      </c>
      <c r="P562" s="2147"/>
      <c r="S562" s="866">
        <v>7152</v>
      </c>
      <c r="T562" s="866">
        <v>7153</v>
      </c>
      <c r="U562" s="866">
        <f t="shared" si="17"/>
        <v>0</v>
      </c>
      <c r="AA562" s="2150"/>
      <c r="AB562" s="2150"/>
      <c r="AC562" s="2162">
        <f t="shared" si="18"/>
        <v>0</v>
      </c>
      <c r="AD562" s="2177">
        <f t="shared" si="19"/>
        <v>0</v>
      </c>
    </row>
    <row r="563" spans="1:30" ht="15">
      <c r="A563" s="2156"/>
      <c r="B563" s="2156"/>
      <c r="C563" s="2156"/>
      <c r="D563" s="2158" t="s">
        <v>384</v>
      </c>
      <c r="E563" s="2158"/>
      <c r="F563" s="2158"/>
      <c r="G563" s="2158"/>
      <c r="H563" s="2158"/>
      <c r="I563" s="2158"/>
      <c r="J563" s="2160"/>
      <c r="L563" s="2160">
        <v>7155</v>
      </c>
      <c r="M563" s="2161">
        <f>SUMIF('3BL ACTUAL'!B:B,L563,'3BL ACTUAL'!E:E)</f>
        <v>0</v>
      </c>
      <c r="N563" s="2160">
        <v>7156</v>
      </c>
      <c r="O563" s="2161">
        <f>SUMIF('3BL ACTUAL'!A:A,N563,'3BL ACTUAL'!E:E)</f>
        <v>0</v>
      </c>
      <c r="P563" s="2147"/>
      <c r="S563" s="866">
        <v>7155</v>
      </c>
      <c r="T563" s="866">
        <v>7156</v>
      </c>
      <c r="U563" s="866">
        <f t="shared" si="17"/>
        <v>0</v>
      </c>
      <c r="AA563" s="2150"/>
      <c r="AB563" s="2150"/>
      <c r="AC563" s="2162">
        <f t="shared" si="18"/>
        <v>0</v>
      </c>
      <c r="AD563" s="2177">
        <f t="shared" si="19"/>
        <v>0</v>
      </c>
    </row>
    <row r="564" spans="1:30" ht="15">
      <c r="A564" s="2156"/>
      <c r="B564" s="2156"/>
      <c r="C564" s="2156"/>
      <c r="D564" s="2158" t="s">
        <v>385</v>
      </c>
      <c r="E564" s="2158"/>
      <c r="F564" s="2158"/>
      <c r="G564" s="2158"/>
      <c r="H564" s="2158"/>
      <c r="I564" s="2158"/>
      <c r="J564" s="2160"/>
      <c r="L564" s="2160">
        <v>7158</v>
      </c>
      <c r="M564" s="2161">
        <f>SUMIF('3BL ACTUAL'!B:B,L564,'3BL ACTUAL'!E:E)</f>
        <v>0</v>
      </c>
      <c r="N564" s="2160">
        <v>7159</v>
      </c>
      <c r="O564" s="2161">
        <f>SUMIF('3BL ACTUAL'!A:A,N564,'3BL ACTUAL'!E:E)</f>
        <v>0</v>
      </c>
      <c r="P564" s="2147"/>
      <c r="S564" s="866">
        <v>7158</v>
      </c>
      <c r="T564" s="866">
        <v>7159</v>
      </c>
      <c r="U564" s="866">
        <f t="shared" si="17"/>
        <v>0</v>
      </c>
      <c r="AA564" s="2150"/>
      <c r="AB564" s="2150"/>
      <c r="AC564" s="2162">
        <f t="shared" si="18"/>
        <v>0</v>
      </c>
      <c r="AD564" s="2177">
        <f t="shared" si="19"/>
        <v>0</v>
      </c>
    </row>
    <row r="565" spans="1:30" ht="15">
      <c r="A565" s="2156"/>
      <c r="B565" s="2156"/>
      <c r="C565" s="2156"/>
      <c r="D565" s="2158" t="s">
        <v>386</v>
      </c>
      <c r="E565" s="2158"/>
      <c r="F565" s="2158"/>
      <c r="G565" s="2158"/>
      <c r="H565" s="2158"/>
      <c r="I565" s="2158"/>
      <c r="J565" s="2160">
        <v>7160</v>
      </c>
      <c r="K565" s="2161">
        <f>SUMIF('3BL ACTUAL'!B:B,J565,'3BL ACTUAL'!E:E)</f>
        <v>0</v>
      </c>
      <c r="L565" s="2160">
        <v>7161</v>
      </c>
      <c r="M565" s="2161">
        <f>SUMIF('3BL ACTUAL'!B:B,L565,'3BL ACTUAL'!E:E)</f>
        <v>0</v>
      </c>
      <c r="N565" s="2160">
        <v>7162</v>
      </c>
      <c r="O565" s="2161">
        <f>SUMIF('3BL ACTUAL'!A:A,N565,'3BL ACTUAL'!E:E)</f>
        <v>0</v>
      </c>
      <c r="P565" s="2147"/>
      <c r="S565" s="866">
        <v>7161</v>
      </c>
      <c r="T565" s="866">
        <v>7162</v>
      </c>
      <c r="U565" s="866">
        <f t="shared" si="17"/>
        <v>7160</v>
      </c>
      <c r="AA565" s="2150"/>
      <c r="AB565" s="2150"/>
      <c r="AC565" s="2162">
        <f t="shared" si="18"/>
        <v>0</v>
      </c>
      <c r="AD565" s="2177">
        <f t="shared" si="19"/>
        <v>0</v>
      </c>
    </row>
    <row r="566" spans="1:30" ht="15">
      <c r="A566" s="2156"/>
      <c r="B566" s="2156"/>
      <c r="C566" s="2156"/>
      <c r="D566" s="2158" t="s">
        <v>238</v>
      </c>
      <c r="E566" s="2158"/>
      <c r="F566" s="2158"/>
      <c r="G566" s="2158"/>
      <c r="H566" s="2158"/>
      <c r="I566" s="2158"/>
      <c r="J566" s="2160">
        <v>7163</v>
      </c>
      <c r="K566" s="2161">
        <f>SUMIF('3BL ACTUAL'!B:B,J566,'3BL ACTUAL'!E:E)</f>
        <v>0</v>
      </c>
      <c r="L566" s="2160">
        <v>7164</v>
      </c>
      <c r="M566" s="2161">
        <f>SUMIF('3BL ACTUAL'!B:B,L566,'3BL ACTUAL'!E:E)</f>
        <v>0</v>
      </c>
      <c r="N566" s="2160">
        <v>7165</v>
      </c>
      <c r="O566" s="2161">
        <f>SUMIF('3BL ACTUAL'!A:A,N566,'3BL ACTUAL'!E:E)</f>
        <v>0</v>
      </c>
      <c r="P566" s="2147"/>
      <c r="S566" s="866">
        <v>7164</v>
      </c>
      <c r="T566" s="866">
        <v>7165</v>
      </c>
      <c r="U566" s="866">
        <f t="shared" si="17"/>
        <v>7163</v>
      </c>
      <c r="AA566" s="2150"/>
      <c r="AB566" s="2150"/>
      <c r="AC566" s="2162">
        <f t="shared" si="18"/>
        <v>0</v>
      </c>
      <c r="AD566" s="2177">
        <f t="shared" si="19"/>
        <v>0</v>
      </c>
    </row>
    <row r="567" spans="1:30" ht="15">
      <c r="A567" s="2156"/>
      <c r="B567" s="2156"/>
      <c r="C567" s="2149" t="s">
        <v>3683</v>
      </c>
      <c r="D567" s="2149"/>
      <c r="E567" s="2149"/>
      <c r="F567" s="2149"/>
      <c r="G567" s="2149"/>
      <c r="H567" s="2149"/>
      <c r="I567" s="2149"/>
      <c r="J567" s="2149" t="s">
        <v>3534</v>
      </c>
      <c r="K567" s="2167"/>
      <c r="L567" s="2149" t="s">
        <v>3688</v>
      </c>
      <c r="M567" s="2167"/>
      <c r="N567" s="2149" t="s">
        <v>3786</v>
      </c>
      <c r="O567" s="2167"/>
      <c r="P567" s="2147"/>
      <c r="S567" s="866" t="s">
        <v>3688</v>
      </c>
      <c r="T567" s="866" t="s">
        <v>3786</v>
      </c>
      <c r="U567" s="866" t="str">
        <f t="shared" si="17"/>
        <v>Costo</v>
      </c>
      <c r="AA567" s="2150"/>
      <c r="AB567" s="2150"/>
      <c r="AC567" s="2162">
        <f t="shared" si="18"/>
        <v>0</v>
      </c>
      <c r="AD567" s="2177">
        <f t="shared" si="19"/>
        <v>0</v>
      </c>
    </row>
    <row r="568" spans="1:30" ht="15">
      <c r="A568" s="2156"/>
      <c r="B568" s="2156"/>
      <c r="C568" s="2156"/>
      <c r="D568" s="2158" t="s">
        <v>264</v>
      </c>
      <c r="E568" s="2158"/>
      <c r="F568" s="2158"/>
      <c r="G568" s="2158"/>
      <c r="H568" s="2158"/>
      <c r="I568" s="2158"/>
      <c r="J568" s="2160">
        <v>7166</v>
      </c>
      <c r="K568" s="2161">
        <f>SUMIF('3BL ACTUAL'!B:B,J568,'3BL ACTUAL'!E:E)</f>
        <v>0</v>
      </c>
      <c r="L568" s="2160">
        <v>7167</v>
      </c>
      <c r="M568" s="2161">
        <f>SUMIF('3BL ACTUAL'!B:B,L568,'3BL ACTUAL'!E:E)</f>
        <v>0</v>
      </c>
      <c r="N568" s="2160">
        <v>7168</v>
      </c>
      <c r="O568" s="2161">
        <f>SUMIF('3BL ACTUAL'!A:A,N568,'3BL ACTUAL'!E:E)</f>
        <v>0</v>
      </c>
      <c r="P568" s="2147"/>
      <c r="S568" s="866">
        <v>7167</v>
      </c>
      <c r="T568" s="866">
        <v>7168</v>
      </c>
      <c r="U568" s="866">
        <f t="shared" si="17"/>
        <v>7166</v>
      </c>
      <c r="AA568" s="2150"/>
      <c r="AB568" s="2150"/>
      <c r="AC568" s="2162">
        <f t="shared" si="18"/>
        <v>0</v>
      </c>
      <c r="AD568" s="2177">
        <f t="shared" si="19"/>
        <v>0</v>
      </c>
    </row>
    <row r="569" spans="1:30" ht="15">
      <c r="A569" s="2156"/>
      <c r="B569" s="2156"/>
      <c r="C569" s="2156"/>
      <c r="D569" s="2158" t="s">
        <v>265</v>
      </c>
      <c r="E569" s="2158"/>
      <c r="F569" s="2158"/>
      <c r="G569" s="2158"/>
      <c r="H569" s="2158"/>
      <c r="I569" s="2158"/>
      <c r="J569" s="2160">
        <v>7169</v>
      </c>
      <c r="K569" s="2161">
        <f>SUMIF('3BL ACTUAL'!B:B,J569,'3BL ACTUAL'!E:E)</f>
        <v>0</v>
      </c>
      <c r="L569" s="2160">
        <v>7170</v>
      </c>
      <c r="M569" s="2161">
        <f>SUMIF('3BL ACTUAL'!B:B,L569,'3BL ACTUAL'!E:E)</f>
        <v>0</v>
      </c>
      <c r="N569" s="2160">
        <v>7171</v>
      </c>
      <c r="O569" s="2161">
        <f>SUMIF('3BL ACTUAL'!A:A,N569,'3BL ACTUAL'!E:E)</f>
        <v>0</v>
      </c>
      <c r="P569" s="2147"/>
      <c r="S569" s="866">
        <v>7170</v>
      </c>
      <c r="T569" s="866">
        <v>7171</v>
      </c>
      <c r="U569" s="866">
        <f t="shared" ref="U569:U604" si="20">+J569</f>
        <v>7169</v>
      </c>
      <c r="AA569" s="2150"/>
      <c r="AB569" s="2150"/>
      <c r="AC569" s="2162">
        <f t="shared" ref="AC569:AC632" si="21">+K569+M569-AA569-AB569</f>
        <v>0</v>
      </c>
      <c r="AD569" s="2177">
        <f t="shared" si="19"/>
        <v>0</v>
      </c>
    </row>
    <row r="570" spans="1:30" ht="15">
      <c r="A570" s="2156"/>
      <c r="B570" s="2156"/>
      <c r="C570" s="2182" t="s">
        <v>1006</v>
      </c>
      <c r="D570" s="2183"/>
      <c r="E570" s="2183"/>
      <c r="F570" s="2183"/>
      <c r="G570" s="2183"/>
      <c r="H570" s="2183"/>
      <c r="I570" s="2183"/>
      <c r="J570" s="2149" t="s">
        <v>3534</v>
      </c>
      <c r="K570" s="2167"/>
      <c r="L570" s="2149" t="s">
        <v>3688</v>
      </c>
      <c r="M570" s="2167"/>
      <c r="N570" s="2149" t="s">
        <v>3786</v>
      </c>
      <c r="O570" s="2167"/>
      <c r="P570" s="2147"/>
      <c r="S570" s="866" t="s">
        <v>3688</v>
      </c>
      <c r="T570" s="866" t="s">
        <v>3786</v>
      </c>
      <c r="U570" s="866" t="str">
        <f t="shared" si="20"/>
        <v>Costo</v>
      </c>
      <c r="AA570" s="2150"/>
      <c r="AB570" s="2150"/>
      <c r="AC570" s="2162">
        <f t="shared" si="21"/>
        <v>0</v>
      </c>
      <c r="AD570" s="2177">
        <f t="shared" si="19"/>
        <v>0</v>
      </c>
    </row>
    <row r="571" spans="1:30" ht="15">
      <c r="A571" s="2156"/>
      <c r="B571" s="2156"/>
      <c r="C571" s="2156"/>
      <c r="D571" s="2172" t="s">
        <v>534</v>
      </c>
      <c r="E571" s="2173"/>
      <c r="F571" s="2173"/>
      <c r="G571" s="2173"/>
      <c r="H571" s="2173"/>
      <c r="I571" s="2209"/>
      <c r="J571" s="2160"/>
      <c r="L571" s="2160">
        <v>7173</v>
      </c>
      <c r="M571" s="2161">
        <f>SUMIF('3BL ACTUAL'!B:B,L571,'3BL ACTUAL'!E:E)</f>
        <v>0</v>
      </c>
      <c r="N571" s="2160">
        <v>7174</v>
      </c>
      <c r="O571" s="2161">
        <f>SUMIF('3BL ACTUAL'!A:A,N571,'3BL ACTUAL'!E:E)</f>
        <v>0</v>
      </c>
      <c r="P571" s="2147"/>
      <c r="S571" s="866">
        <v>7173</v>
      </c>
      <c r="T571" s="866">
        <v>7174</v>
      </c>
      <c r="U571" s="866">
        <f t="shared" si="20"/>
        <v>0</v>
      </c>
      <c r="AA571" s="2150"/>
      <c r="AB571" s="2150"/>
      <c r="AC571" s="2162">
        <f t="shared" si="21"/>
        <v>0</v>
      </c>
      <c r="AD571" s="2177">
        <f t="shared" si="19"/>
        <v>0</v>
      </c>
    </row>
    <row r="572" spans="1:30" ht="15">
      <c r="A572" s="2156"/>
      <c r="B572" s="2156"/>
      <c r="C572" s="2156"/>
      <c r="D572" s="2172" t="s">
        <v>207</v>
      </c>
      <c r="E572" s="2173"/>
      <c r="F572" s="2173" t="s">
        <v>2418</v>
      </c>
      <c r="G572" s="2173"/>
      <c r="H572" s="2173" t="s">
        <v>2418</v>
      </c>
      <c r="I572" s="2209"/>
      <c r="J572" s="2160"/>
      <c r="L572" s="2160">
        <v>7176</v>
      </c>
      <c r="M572" s="2161">
        <f>SUMIF('3BL ACTUAL'!B:B,L572,'3BL ACTUAL'!E:E)</f>
        <v>0</v>
      </c>
      <c r="N572" s="2160">
        <v>7177</v>
      </c>
      <c r="O572" s="2161">
        <f>SUMIF('3BL ACTUAL'!A:A,N572,'3BL ACTUAL'!E:E)</f>
        <v>0</v>
      </c>
      <c r="P572" s="2147"/>
      <c r="S572" s="866">
        <v>7176</v>
      </c>
      <c r="T572" s="866">
        <v>7177</v>
      </c>
      <c r="U572" s="866">
        <f t="shared" si="20"/>
        <v>0</v>
      </c>
      <c r="AA572" s="2150"/>
      <c r="AB572" s="2150">
        <v>34924.5</v>
      </c>
      <c r="AC572" s="2162">
        <f t="shared" si="21"/>
        <v>-34924.5</v>
      </c>
      <c r="AD572" s="2177">
        <f t="shared" si="19"/>
        <v>34924.5</v>
      </c>
    </row>
    <row r="573" spans="1:30" ht="15">
      <c r="A573" s="2156"/>
      <c r="B573" s="2156"/>
      <c r="C573" s="2156"/>
      <c r="D573" s="2172" t="s">
        <v>535</v>
      </c>
      <c r="E573" s="2173"/>
      <c r="F573" s="2173" t="s">
        <v>2418</v>
      </c>
      <c r="G573" s="2173"/>
      <c r="H573" s="2173" t="s">
        <v>2418</v>
      </c>
      <c r="I573" s="2209"/>
      <c r="J573" s="2160">
        <v>7178</v>
      </c>
      <c r="K573" s="2161">
        <f>SUMIF('3BL ACTUAL'!B:B,J573,'3BL ACTUAL'!E:E)</f>
        <v>0</v>
      </c>
      <c r="L573" s="2160" t="s">
        <v>6884</v>
      </c>
      <c r="M573" s="2161">
        <f>SUMIF('3BL ACTUAL'!B:B,L573,'3BL ACTUAL'!E:E)</f>
        <v>0</v>
      </c>
      <c r="N573" s="2160">
        <v>7180</v>
      </c>
      <c r="O573" s="2161">
        <f>SUMIF('3BL ACTUAL'!A:A,N573,'3BL ACTUAL'!E:E)</f>
        <v>0</v>
      </c>
      <c r="P573" s="2147"/>
      <c r="S573" s="866">
        <v>7179</v>
      </c>
      <c r="T573" s="866">
        <v>7180</v>
      </c>
      <c r="U573" s="866">
        <f t="shared" si="20"/>
        <v>7178</v>
      </c>
      <c r="AA573" s="2150"/>
      <c r="AB573" s="2150">
        <v>19028.55</v>
      </c>
      <c r="AC573" s="2162">
        <f t="shared" si="21"/>
        <v>-19028.55</v>
      </c>
      <c r="AD573" s="2177">
        <f t="shared" si="19"/>
        <v>19028.55</v>
      </c>
    </row>
    <row r="574" spans="1:30">
      <c r="A574" s="2156"/>
      <c r="B574" s="2156"/>
      <c r="C574" s="2156"/>
      <c r="D574" s="2172" t="s">
        <v>147</v>
      </c>
      <c r="E574" s="2173"/>
      <c r="F574" s="2173" t="s">
        <v>2418</v>
      </c>
      <c r="G574" s="2173"/>
      <c r="H574" s="2173" t="s">
        <v>2418</v>
      </c>
      <c r="I574" s="2209"/>
      <c r="J574" s="2160"/>
      <c r="L574" s="2160">
        <v>7182</v>
      </c>
      <c r="M574" s="2161">
        <f>SUMIF('3BL ACTUAL'!B:B,L574,'3BL ACTUAL'!E:E)</f>
        <v>0</v>
      </c>
      <c r="N574" s="2160">
        <v>7183</v>
      </c>
      <c r="O574" s="2161">
        <f>SUMIF('3BL ACTUAL'!A:A,N574,'3BL ACTUAL'!E:E)</f>
        <v>0</v>
      </c>
      <c r="P574" s="2210" t="str">
        <f>IF(M574&gt;=(M486*3%),"verifique",0)</f>
        <v>verifique</v>
      </c>
      <c r="Q574" s="2148" t="s">
        <v>4749</v>
      </c>
      <c r="R574" s="866" t="s">
        <v>4750</v>
      </c>
      <c r="S574" s="866">
        <v>7182</v>
      </c>
      <c r="T574" s="866">
        <v>7183</v>
      </c>
      <c r="U574" s="866">
        <f t="shared" si="20"/>
        <v>0</v>
      </c>
      <c r="AA574" s="2150"/>
      <c r="AB574" s="2150"/>
      <c r="AC574" s="2162">
        <f t="shared" si="21"/>
        <v>0</v>
      </c>
      <c r="AD574" s="2177">
        <f t="shared" si="19"/>
        <v>0</v>
      </c>
    </row>
    <row r="575" spans="1:30" ht="15">
      <c r="A575" s="2156"/>
      <c r="B575" s="2156"/>
      <c r="C575" s="2156"/>
      <c r="D575" s="2172" t="s">
        <v>536</v>
      </c>
      <c r="E575" s="2173"/>
      <c r="F575" s="2173" t="s">
        <v>2418</v>
      </c>
      <c r="G575" s="2173"/>
      <c r="H575" s="2173" t="s">
        <v>2418</v>
      </c>
      <c r="I575" s="2209"/>
      <c r="J575" s="2160"/>
      <c r="L575" s="2160">
        <v>7185</v>
      </c>
      <c r="M575" s="2161">
        <f>SUMIF('3BL ACTUAL'!B:B,L575,'3BL ACTUAL'!E:E)</f>
        <v>0</v>
      </c>
      <c r="N575" s="2160">
        <v>7186</v>
      </c>
      <c r="O575" s="2161">
        <f>SUMIF('3BL ACTUAL'!A:A,N575,'3BL ACTUAL'!E:E)</f>
        <v>0</v>
      </c>
      <c r="P575" s="2147"/>
      <c r="S575" s="866">
        <v>7185</v>
      </c>
      <c r="T575" s="866">
        <v>7186</v>
      </c>
      <c r="U575" s="866">
        <f t="shared" si="20"/>
        <v>0</v>
      </c>
      <c r="AA575" s="2150"/>
      <c r="AB575" s="2150"/>
      <c r="AC575" s="2162">
        <f t="shared" si="21"/>
        <v>0</v>
      </c>
      <c r="AD575" s="2177">
        <f t="shared" si="19"/>
        <v>0</v>
      </c>
    </row>
    <row r="576" spans="1:30" ht="15">
      <c r="A576" s="2156"/>
      <c r="B576" s="2156"/>
      <c r="C576" s="2156"/>
      <c r="D576" s="2172" t="s">
        <v>537</v>
      </c>
      <c r="E576" s="2173"/>
      <c r="F576" s="2173"/>
      <c r="G576" s="2173"/>
      <c r="H576" s="2173" t="s">
        <v>2418</v>
      </c>
      <c r="I576" s="2209"/>
      <c r="J576" s="2160"/>
      <c r="L576" s="2160">
        <v>7188</v>
      </c>
      <c r="M576" s="2161">
        <f>SUMIF('3BL ACTUAL'!B:B,L576,'3BL ACTUAL'!E:E)</f>
        <v>0</v>
      </c>
      <c r="N576" s="2160">
        <v>7189</v>
      </c>
      <c r="O576" s="2161">
        <f>SUMIF('3BL ACTUAL'!A:A,N576,'3BL ACTUAL'!E:E)</f>
        <v>0</v>
      </c>
      <c r="P576" s="2147"/>
      <c r="S576" s="866">
        <v>7188</v>
      </c>
      <c r="T576" s="866">
        <v>7189</v>
      </c>
      <c r="U576" s="866">
        <f t="shared" si="20"/>
        <v>0</v>
      </c>
      <c r="AA576" s="2150"/>
      <c r="AB576" s="2150"/>
      <c r="AC576" s="2162">
        <f t="shared" si="21"/>
        <v>0</v>
      </c>
      <c r="AD576" s="2177">
        <f t="shared" si="19"/>
        <v>0</v>
      </c>
    </row>
    <row r="577" spans="1:30" ht="15">
      <c r="A577" s="2156"/>
      <c r="B577" s="2156"/>
      <c r="C577" s="2156"/>
      <c r="D577" s="2172" t="s">
        <v>538</v>
      </c>
      <c r="E577" s="2173"/>
      <c r="F577" s="2173"/>
      <c r="G577" s="2173"/>
      <c r="H577" s="2173" t="s">
        <v>2418</v>
      </c>
      <c r="I577" s="2209"/>
      <c r="J577" s="2160">
        <v>7190</v>
      </c>
      <c r="K577" s="2161">
        <f>SUMIF('3BL ACTUAL'!B:B,J577,'3BL ACTUAL'!E:E)</f>
        <v>0</v>
      </c>
      <c r="L577" s="2160">
        <v>7191</v>
      </c>
      <c r="M577" s="2161">
        <f>SUMIF('3BL ACTUAL'!B:B,L577,'3BL ACTUAL'!E:E)</f>
        <v>0</v>
      </c>
      <c r="N577" s="2160">
        <v>7192</v>
      </c>
      <c r="O577" s="2205">
        <f>SUMIF('3BL ACTUAL'!A:A,N577,'3BL ACTUAL'!E:E)</f>
        <v>0</v>
      </c>
      <c r="P577" s="2147"/>
      <c r="Q577" s="2148" t="s">
        <v>4751</v>
      </c>
      <c r="S577" s="866">
        <v>7191</v>
      </c>
      <c r="T577" s="866">
        <v>7192</v>
      </c>
      <c r="U577" s="866">
        <f t="shared" si="20"/>
        <v>7190</v>
      </c>
      <c r="AA577" s="2150"/>
      <c r="AB577" s="2150">
        <v>92851.17</v>
      </c>
      <c r="AC577" s="2162">
        <f t="shared" si="21"/>
        <v>-92851.17</v>
      </c>
      <c r="AD577" s="2177">
        <f t="shared" si="19"/>
        <v>92851.17</v>
      </c>
    </row>
    <row r="578" spans="1:30" ht="15">
      <c r="A578" s="2156"/>
      <c r="B578" s="2156"/>
      <c r="C578" s="2156"/>
      <c r="D578" s="2172" t="s">
        <v>539</v>
      </c>
      <c r="E578" s="2173"/>
      <c r="F578" s="2173"/>
      <c r="G578" s="2173"/>
      <c r="H578" s="2173"/>
      <c r="I578" s="2209"/>
      <c r="J578" s="2160"/>
      <c r="L578" s="2160">
        <v>7194</v>
      </c>
      <c r="M578" s="2161">
        <f>SUMIF('3BL ACTUAL'!B:B,L578,'3BL ACTUAL'!E:E)</f>
        <v>0</v>
      </c>
      <c r="N578" s="2160">
        <v>7195</v>
      </c>
      <c r="O578" s="2161">
        <f>SUMIF('3BL ACTUAL'!A:A,N578,'3BL ACTUAL'!E:E)</f>
        <v>0</v>
      </c>
      <c r="P578" s="2147"/>
      <c r="S578" s="866">
        <v>7194</v>
      </c>
      <c r="T578" s="866">
        <v>7195</v>
      </c>
      <c r="U578" s="866">
        <f t="shared" si="20"/>
        <v>0</v>
      </c>
      <c r="AA578" s="2150"/>
      <c r="AB578" s="2150"/>
      <c r="AC578" s="2162">
        <f t="shared" si="21"/>
        <v>0</v>
      </c>
      <c r="AD578" s="2177">
        <f t="shared" si="19"/>
        <v>0</v>
      </c>
    </row>
    <row r="579" spans="1:30" ht="15">
      <c r="A579" s="2156"/>
      <c r="B579" s="2156"/>
      <c r="C579" s="2156"/>
      <c r="D579" s="2172" t="s">
        <v>3684</v>
      </c>
      <c r="E579" s="2173"/>
      <c r="F579" s="2173"/>
      <c r="G579" s="2173"/>
      <c r="H579" s="2173" t="s">
        <v>2418</v>
      </c>
      <c r="I579" s="2209"/>
      <c r="J579" s="2160">
        <v>7196</v>
      </c>
      <c r="K579" s="2161">
        <f>SUMIF('3BL ACTUAL'!B:B,J579,'3BL ACTUAL'!E:E)</f>
        <v>0</v>
      </c>
      <c r="L579" s="2160">
        <v>7197</v>
      </c>
      <c r="M579" s="2161">
        <f>SUMIF('3BL ACTUAL'!B:B,L579,'3BL ACTUAL'!E:E)</f>
        <v>0</v>
      </c>
      <c r="N579" s="2160">
        <v>7198</v>
      </c>
      <c r="O579" s="2205">
        <f>SUMIF('3BL ACTUAL'!A:A,N579,'3BL ACTUAL'!E:E)</f>
        <v>0</v>
      </c>
      <c r="P579" s="2147"/>
      <c r="Q579" s="2148" t="s">
        <v>4751</v>
      </c>
      <c r="S579" s="866">
        <v>7197</v>
      </c>
      <c r="T579" s="866">
        <v>7198</v>
      </c>
      <c r="U579" s="866">
        <f t="shared" si="20"/>
        <v>7196</v>
      </c>
      <c r="AA579" s="2150"/>
      <c r="AB579" s="2150">
        <v>49298.76</v>
      </c>
      <c r="AC579" s="2162">
        <f t="shared" si="21"/>
        <v>-49298.76</v>
      </c>
      <c r="AD579" s="2177">
        <f t="shared" si="19"/>
        <v>49298.76</v>
      </c>
    </row>
    <row r="580" spans="1:30" ht="15">
      <c r="A580" s="2156"/>
      <c r="B580" s="2156"/>
      <c r="C580" s="2156"/>
      <c r="D580" s="2172" t="s">
        <v>541</v>
      </c>
      <c r="E580" s="2173"/>
      <c r="F580" s="2173" t="s">
        <v>2418</v>
      </c>
      <c r="G580" s="2173"/>
      <c r="H580" s="2173" t="s">
        <v>2418</v>
      </c>
      <c r="I580" s="2209"/>
      <c r="J580" s="2160">
        <v>7199</v>
      </c>
      <c r="K580" s="2161">
        <f>SUMIF('3BL ACTUAL'!B:B,J580,'3BL ACTUAL'!E:E)</f>
        <v>0</v>
      </c>
      <c r="L580" s="2160">
        <v>7200</v>
      </c>
      <c r="M580" s="2161">
        <f>SUMIF('3BL ACTUAL'!B:B,L580,'3BL ACTUAL'!E:E)</f>
        <v>0</v>
      </c>
      <c r="N580" s="2160">
        <v>7201</v>
      </c>
      <c r="O580" s="2161">
        <f>SUMIF('3BL ACTUAL'!A:A,N580,'3BL ACTUAL'!E:E)</f>
        <v>0</v>
      </c>
      <c r="P580" s="2147"/>
      <c r="S580" s="866">
        <v>7200</v>
      </c>
      <c r="T580" s="866">
        <v>7201</v>
      </c>
      <c r="U580" s="866">
        <f t="shared" si="20"/>
        <v>7199</v>
      </c>
      <c r="AA580" s="2150"/>
      <c r="AB580" s="2150"/>
      <c r="AC580" s="2162">
        <f t="shared" si="21"/>
        <v>0</v>
      </c>
      <c r="AD580" s="2177">
        <f t="shared" si="19"/>
        <v>0</v>
      </c>
    </row>
    <row r="581" spans="1:30" ht="15">
      <c r="A581" s="2156"/>
      <c r="B581" s="2156"/>
      <c r="C581" s="2156"/>
      <c r="D581" s="2172" t="s">
        <v>542</v>
      </c>
      <c r="E581" s="2173"/>
      <c r="F581" s="2173"/>
      <c r="G581" s="2173"/>
      <c r="H581" s="2173" t="s">
        <v>2418</v>
      </c>
      <c r="I581" s="2209"/>
      <c r="J581" s="2160">
        <v>7202</v>
      </c>
      <c r="K581" s="2161">
        <f>SUMIF('3BL ACTUAL'!B:B,J581,'3BL ACTUAL'!E:E)</f>
        <v>0</v>
      </c>
      <c r="L581" s="2160">
        <v>7203</v>
      </c>
      <c r="M581" s="2161">
        <f>SUMIF('3BL ACTUAL'!B:B,L581,'3BL ACTUAL'!E:E)</f>
        <v>0</v>
      </c>
      <c r="N581" s="2160">
        <v>7204</v>
      </c>
      <c r="O581" s="2161">
        <f>SUMIF('3BL ACTUAL'!A:A,N581,'3BL ACTUAL'!E:E)</f>
        <v>0</v>
      </c>
      <c r="P581" s="2147"/>
      <c r="Q581" s="2148" t="s">
        <v>4752</v>
      </c>
      <c r="R581" s="866" t="s">
        <v>4753</v>
      </c>
      <c r="S581" s="866">
        <v>7203</v>
      </c>
      <c r="T581" s="866">
        <v>7204</v>
      </c>
      <c r="U581" s="866">
        <f t="shared" si="20"/>
        <v>7202</v>
      </c>
      <c r="AA581" s="2150"/>
      <c r="AB581" s="2150"/>
      <c r="AC581" s="2162">
        <f t="shared" si="21"/>
        <v>0</v>
      </c>
      <c r="AD581" s="2177">
        <f t="shared" si="19"/>
        <v>0</v>
      </c>
    </row>
    <row r="582" spans="1:30" ht="15">
      <c r="A582" s="2156"/>
      <c r="B582" s="2156"/>
      <c r="C582" s="2156"/>
      <c r="D582" s="2172" t="s">
        <v>543</v>
      </c>
      <c r="E582" s="2173"/>
      <c r="F582" s="2173"/>
      <c r="G582" s="2173"/>
      <c r="H582" s="2173"/>
      <c r="I582" s="2209"/>
      <c r="J582" s="2160">
        <v>7205</v>
      </c>
      <c r="K582" s="2161">
        <f>SUMIF('3BL ACTUAL'!B:B,J582,'3BL ACTUAL'!E:E)</f>
        <v>0</v>
      </c>
      <c r="L582" s="2160">
        <v>7206</v>
      </c>
      <c r="M582" s="2161">
        <f>SUMIF('3BL ACTUAL'!B:B,L582,'3BL ACTUAL'!E:E)</f>
        <v>0</v>
      </c>
      <c r="N582" s="2160">
        <v>7207</v>
      </c>
      <c r="O582" s="2161">
        <f>SUMIF('3BL ACTUAL'!A:A,N582,'3BL ACTUAL'!E:E)</f>
        <v>0</v>
      </c>
      <c r="P582" s="2147"/>
      <c r="S582" s="866">
        <v>7206</v>
      </c>
      <c r="T582" s="866">
        <v>7207</v>
      </c>
      <c r="U582" s="866">
        <f t="shared" si="20"/>
        <v>7205</v>
      </c>
      <c r="AA582" s="2150"/>
      <c r="AB582" s="2150"/>
      <c r="AC582" s="2162">
        <f t="shared" si="21"/>
        <v>0</v>
      </c>
      <c r="AD582" s="2177">
        <f t="shared" si="19"/>
        <v>0</v>
      </c>
    </row>
    <row r="583" spans="1:30" ht="15">
      <c r="A583" s="2156"/>
      <c r="B583" s="2156"/>
      <c r="C583" s="2156"/>
      <c r="D583" s="2172" t="s">
        <v>544</v>
      </c>
      <c r="E583" s="2173"/>
      <c r="F583" s="2173"/>
      <c r="G583" s="2173"/>
      <c r="H583" s="2173" t="s">
        <v>2418</v>
      </c>
      <c r="I583" s="2209"/>
      <c r="J583" s="2160">
        <v>7208</v>
      </c>
      <c r="K583" s="2161">
        <f>SUMIF('3BL ACTUAL'!B:B,J583,'3BL ACTUAL'!E:E)</f>
        <v>0</v>
      </c>
      <c r="L583" s="2160">
        <v>7209</v>
      </c>
      <c r="M583" s="2161">
        <f>SUMIF('3BL ACTUAL'!B:B,L583,'3BL ACTUAL'!E:E)</f>
        <v>0</v>
      </c>
      <c r="N583" s="2160">
        <v>7210</v>
      </c>
      <c r="O583" s="2205">
        <f>SUMIF('3BL ACTUAL'!A:A,N583,'3BL ACTUAL'!E:E)</f>
        <v>0</v>
      </c>
      <c r="P583" s="2147"/>
      <c r="Q583" s="2148" t="s">
        <v>4751</v>
      </c>
      <c r="S583" s="866">
        <v>7209</v>
      </c>
      <c r="T583" s="866">
        <v>7210</v>
      </c>
      <c r="U583" s="866">
        <f t="shared" si="20"/>
        <v>7208</v>
      </c>
      <c r="AA583" s="2150"/>
      <c r="AB583" s="2150">
        <v>5680.75</v>
      </c>
      <c r="AC583" s="2162">
        <f t="shared" si="21"/>
        <v>-5680.75</v>
      </c>
      <c r="AD583" s="2177">
        <f t="shared" ref="AD583:AD646" si="22">+O583+AA583+AB583</f>
        <v>5680.75</v>
      </c>
    </row>
    <row r="584" spans="1:30" ht="15">
      <c r="A584" s="2156"/>
      <c r="B584" s="2156"/>
      <c r="C584" s="2156"/>
      <c r="D584" s="2211" t="s">
        <v>3685</v>
      </c>
      <c r="E584" s="2212"/>
      <c r="F584" s="2212"/>
      <c r="G584" s="2212"/>
      <c r="H584" s="2212"/>
      <c r="I584" s="2212"/>
      <c r="J584" s="2212"/>
      <c r="K584" s="2213"/>
      <c r="L584" s="2212"/>
      <c r="M584" s="2213"/>
      <c r="N584" s="2212"/>
      <c r="O584" s="2214"/>
      <c r="P584" s="2147"/>
      <c r="S584" s="866">
        <v>0</v>
      </c>
      <c r="T584" s="866">
        <v>0</v>
      </c>
      <c r="U584" s="866">
        <f t="shared" si="20"/>
        <v>0</v>
      </c>
      <c r="AA584" s="2150"/>
      <c r="AB584" s="2150"/>
      <c r="AC584" s="2162">
        <f t="shared" si="21"/>
        <v>0</v>
      </c>
      <c r="AD584" s="2177">
        <f t="shared" si="22"/>
        <v>0</v>
      </c>
    </row>
    <row r="585" spans="1:30" ht="15">
      <c r="A585" s="2156"/>
      <c r="B585" s="2156"/>
      <c r="C585" s="2156"/>
      <c r="D585" s="2156"/>
      <c r="E585" s="2192" t="s">
        <v>127</v>
      </c>
      <c r="F585" s="2193"/>
      <c r="G585" s="2193"/>
      <c r="H585" s="2193"/>
      <c r="I585" s="2215"/>
      <c r="J585" s="2149" t="s">
        <v>3534</v>
      </c>
      <c r="K585" s="2167"/>
      <c r="L585" s="2149" t="s">
        <v>3688</v>
      </c>
      <c r="M585" s="2167"/>
      <c r="N585" s="2149" t="s">
        <v>3786</v>
      </c>
      <c r="O585" s="2167"/>
      <c r="P585" s="2147"/>
      <c r="S585" s="866" t="s">
        <v>3688</v>
      </c>
      <c r="T585" s="866" t="s">
        <v>3786</v>
      </c>
      <c r="U585" s="866" t="str">
        <f t="shared" si="20"/>
        <v>Costo</v>
      </c>
      <c r="AA585" s="2150"/>
      <c r="AB585" s="2150"/>
      <c r="AC585" s="2162">
        <f t="shared" si="21"/>
        <v>0</v>
      </c>
      <c r="AD585" s="2177">
        <f t="shared" si="22"/>
        <v>0</v>
      </c>
    </row>
    <row r="586" spans="1:30" ht="15">
      <c r="A586" s="2156"/>
      <c r="B586" s="2156"/>
      <c r="C586" s="2156"/>
      <c r="D586" s="2156"/>
      <c r="E586" s="2156"/>
      <c r="F586" s="2172" t="s">
        <v>3653</v>
      </c>
      <c r="G586" s="2173"/>
      <c r="H586" s="2173"/>
      <c r="I586" s="2209"/>
      <c r="J586" s="2160">
        <v>7211</v>
      </c>
      <c r="K586" s="2161">
        <f>SUMIF('3BL ACTUAL'!B:B,J586,'3BL ACTUAL'!E:E)</f>
        <v>0</v>
      </c>
      <c r="L586" s="2160">
        <v>7212</v>
      </c>
      <c r="M586" s="2161">
        <f>SUMIF('3BL ACTUAL'!B:B,L586,'3BL ACTUAL'!E:E)</f>
        <v>0</v>
      </c>
      <c r="N586" s="2160">
        <v>7213</v>
      </c>
      <c r="O586" s="2161">
        <f>SUMIF('3BL ACTUAL'!A:A,N586,'3BL ACTUAL'!E:E)</f>
        <v>0</v>
      </c>
      <c r="P586" s="2147"/>
      <c r="S586" s="866">
        <v>7212</v>
      </c>
      <c r="T586" s="866">
        <v>7213</v>
      </c>
      <c r="U586" s="866">
        <f t="shared" si="20"/>
        <v>7211</v>
      </c>
      <c r="AA586" s="2150"/>
      <c r="AB586" s="2150"/>
      <c r="AC586" s="2162">
        <f t="shared" si="21"/>
        <v>0</v>
      </c>
      <c r="AD586" s="2177">
        <f t="shared" si="22"/>
        <v>0</v>
      </c>
    </row>
    <row r="587" spans="1:30" ht="15.75">
      <c r="A587" s="2156"/>
      <c r="B587" s="2156"/>
      <c r="C587" s="2156"/>
      <c r="D587" s="2156"/>
      <c r="E587" s="2156"/>
      <c r="F587" s="2172" t="s">
        <v>3413</v>
      </c>
      <c r="G587" s="2173"/>
      <c r="H587" s="2173"/>
      <c r="I587" s="2209"/>
      <c r="J587" s="2160">
        <v>7214</v>
      </c>
      <c r="K587" s="2161">
        <f>SUMIF('3BL ACTUAL'!B:B,J587,'3BL ACTUAL'!E:E)</f>
        <v>0</v>
      </c>
      <c r="L587" s="2160">
        <v>7215</v>
      </c>
      <c r="M587" s="2161">
        <f>SUMIF('3BL ACTUAL'!B:B,L587,'3BL ACTUAL'!E:E)</f>
        <v>0</v>
      </c>
      <c r="N587" s="2160">
        <v>7216</v>
      </c>
      <c r="O587" s="2161">
        <f>SUMIF('3BL ACTUAL'!A:A,N587,'3BL ACTUAL'!E:E)</f>
        <v>0</v>
      </c>
      <c r="P587" s="2147"/>
      <c r="Q587" s="2148" t="s">
        <v>4754</v>
      </c>
      <c r="R587" s="2199" t="s">
        <v>4755</v>
      </c>
      <c r="S587" s="866">
        <v>7215</v>
      </c>
      <c r="T587" s="866">
        <v>7216</v>
      </c>
      <c r="U587" s="866">
        <f t="shared" si="20"/>
        <v>7214</v>
      </c>
      <c r="AA587" s="2150"/>
      <c r="AB587" s="2150"/>
      <c r="AC587" s="2162">
        <f t="shared" si="21"/>
        <v>0</v>
      </c>
      <c r="AD587" s="2177">
        <f t="shared" si="22"/>
        <v>0</v>
      </c>
    </row>
    <row r="588" spans="1:30" ht="15">
      <c r="A588" s="2156"/>
      <c r="B588" s="2156"/>
      <c r="C588" s="2156"/>
      <c r="D588" s="2156"/>
      <c r="E588" s="2192" t="s">
        <v>128</v>
      </c>
      <c r="F588" s="2193"/>
      <c r="G588" s="2193"/>
      <c r="H588" s="2193"/>
      <c r="I588" s="2215"/>
      <c r="J588" s="2149" t="s">
        <v>3534</v>
      </c>
      <c r="K588" s="2167"/>
      <c r="L588" s="2149" t="s">
        <v>3688</v>
      </c>
      <c r="M588" s="2167"/>
      <c r="N588" s="2149" t="s">
        <v>3786</v>
      </c>
      <c r="O588" s="2167"/>
      <c r="P588" s="2147"/>
      <c r="S588" s="866" t="s">
        <v>3688</v>
      </c>
      <c r="T588" s="866" t="s">
        <v>3786</v>
      </c>
      <c r="U588" s="866" t="str">
        <f t="shared" si="20"/>
        <v>Costo</v>
      </c>
      <c r="AA588" s="2150"/>
      <c r="AB588" s="2150"/>
      <c r="AC588" s="2162">
        <f t="shared" si="21"/>
        <v>0</v>
      </c>
      <c r="AD588" s="2177">
        <f t="shared" si="22"/>
        <v>0</v>
      </c>
    </row>
    <row r="589" spans="1:30" ht="15">
      <c r="A589" s="2156"/>
      <c r="B589" s="2156"/>
      <c r="C589" s="2156"/>
      <c r="D589" s="2156"/>
      <c r="E589" s="2156"/>
      <c r="F589" s="2172" t="s">
        <v>3653</v>
      </c>
      <c r="G589" s="2173"/>
      <c r="H589" s="2173"/>
      <c r="I589" s="2209"/>
      <c r="J589" s="2160">
        <v>7217</v>
      </c>
      <c r="K589" s="2161">
        <f>SUMIF('3BL ACTUAL'!B:B,J589,'3BL ACTUAL'!E:E)</f>
        <v>0</v>
      </c>
      <c r="L589" s="2160">
        <v>7218</v>
      </c>
      <c r="M589" s="2161">
        <f>SUMIF('3BL ACTUAL'!B:B,L589,'3BL ACTUAL'!E:E)</f>
        <v>0</v>
      </c>
      <c r="N589" s="2160">
        <v>7219</v>
      </c>
      <c r="O589" s="2161">
        <f>SUMIF('3BL ACTUAL'!A:A,N589,'3BL ACTUAL'!E:E)</f>
        <v>0</v>
      </c>
      <c r="P589" s="2147"/>
      <c r="S589" s="866">
        <v>7218</v>
      </c>
      <c r="T589" s="866">
        <v>7219</v>
      </c>
      <c r="U589" s="866">
        <f t="shared" si="20"/>
        <v>7217</v>
      </c>
      <c r="AA589" s="2150"/>
      <c r="AB589" s="2150"/>
      <c r="AC589" s="2162">
        <f t="shared" si="21"/>
        <v>0</v>
      </c>
      <c r="AD589" s="2177">
        <f t="shared" si="22"/>
        <v>0</v>
      </c>
    </row>
    <row r="590" spans="1:30" ht="15">
      <c r="A590" s="2156"/>
      <c r="B590" s="2156"/>
      <c r="C590" s="2156"/>
      <c r="D590" s="2156"/>
      <c r="E590" s="2156"/>
      <c r="F590" s="2172" t="s">
        <v>3413</v>
      </c>
      <c r="G590" s="2173"/>
      <c r="H590" s="2173"/>
      <c r="I590" s="2209"/>
      <c r="J590" s="2160">
        <v>7220</v>
      </c>
      <c r="K590" s="2161">
        <f>SUMIF('3BL ACTUAL'!B:B,J590,'3BL ACTUAL'!E:E)</f>
        <v>0</v>
      </c>
      <c r="L590" s="2160">
        <v>7221</v>
      </c>
      <c r="M590" s="2161">
        <f>SUMIF('3BL ACTUAL'!B:B,L590,'3BL ACTUAL'!E:E)</f>
        <v>0</v>
      </c>
      <c r="N590" s="2160">
        <v>7222</v>
      </c>
      <c r="O590" s="2161">
        <f>SUMIF('3BL ACTUAL'!A:A,N590,'3BL ACTUAL'!E:E)</f>
        <v>0</v>
      </c>
      <c r="P590" s="2147"/>
      <c r="S590" s="866">
        <v>7221</v>
      </c>
      <c r="T590" s="866">
        <v>7222</v>
      </c>
      <c r="U590" s="866">
        <f t="shared" si="20"/>
        <v>7220</v>
      </c>
      <c r="AA590" s="2150"/>
      <c r="AB590" s="2150"/>
      <c r="AC590" s="2162">
        <f t="shared" si="21"/>
        <v>0</v>
      </c>
      <c r="AD590" s="2177">
        <f t="shared" si="22"/>
        <v>0</v>
      </c>
    </row>
    <row r="591" spans="1:30" ht="15">
      <c r="A591" s="2156"/>
      <c r="B591" s="2156"/>
      <c r="C591" s="2156"/>
      <c r="D591" s="2211" t="s">
        <v>3686</v>
      </c>
      <c r="E591" s="2212"/>
      <c r="F591" s="2212"/>
      <c r="G591" s="2212" t="s">
        <v>2418</v>
      </c>
      <c r="H591" s="2212"/>
      <c r="I591" s="2212"/>
      <c r="J591" s="2212"/>
      <c r="K591" s="2213"/>
      <c r="L591" s="2212"/>
      <c r="M591" s="2213"/>
      <c r="N591" s="2212"/>
      <c r="O591" s="2214"/>
      <c r="P591" s="2147"/>
      <c r="S591" s="866">
        <v>0</v>
      </c>
      <c r="T591" s="866">
        <v>0</v>
      </c>
      <c r="U591" s="866">
        <f t="shared" si="20"/>
        <v>0</v>
      </c>
      <c r="AA591" s="2150"/>
      <c r="AB591" s="2150"/>
      <c r="AC591" s="2162">
        <f t="shared" si="21"/>
        <v>0</v>
      </c>
      <c r="AD591" s="2177">
        <f t="shared" si="22"/>
        <v>0</v>
      </c>
    </row>
    <row r="592" spans="1:30" ht="15">
      <c r="A592" s="2156"/>
      <c r="B592" s="2156"/>
      <c r="C592" s="2156"/>
      <c r="D592" s="2156"/>
      <c r="E592" s="2192" t="s">
        <v>127</v>
      </c>
      <c r="F592" s="2193"/>
      <c r="G592" s="2193"/>
      <c r="H592" s="2193"/>
      <c r="I592" s="2215"/>
      <c r="J592" s="2149" t="s">
        <v>3534</v>
      </c>
      <c r="K592" s="2167"/>
      <c r="L592" s="2149" t="s">
        <v>3688</v>
      </c>
      <c r="M592" s="2167"/>
      <c r="N592" s="2149" t="s">
        <v>3786</v>
      </c>
      <c r="O592" s="2167"/>
      <c r="P592" s="2147"/>
      <c r="S592" s="866" t="s">
        <v>3688</v>
      </c>
      <c r="T592" s="866" t="s">
        <v>3786</v>
      </c>
      <c r="U592" s="866" t="str">
        <f t="shared" si="20"/>
        <v>Costo</v>
      </c>
      <c r="AA592" s="2150"/>
      <c r="AB592" s="2150"/>
      <c r="AC592" s="2162">
        <f t="shared" si="21"/>
        <v>0</v>
      </c>
      <c r="AD592" s="2177">
        <f t="shared" si="22"/>
        <v>0</v>
      </c>
    </row>
    <row r="593" spans="1:30" ht="15">
      <c r="A593" s="2156"/>
      <c r="B593" s="2156"/>
      <c r="C593" s="2156"/>
      <c r="D593" s="2156"/>
      <c r="E593" s="2156"/>
      <c r="F593" s="2172" t="s">
        <v>3653</v>
      </c>
      <c r="G593" s="2173"/>
      <c r="H593" s="2173"/>
      <c r="I593" s="2209"/>
      <c r="J593" s="2160">
        <v>7223</v>
      </c>
      <c r="K593" s="2161">
        <f>SUMIF('3BL ACTUAL'!B:B,J593,'3BL ACTUAL'!E:E)</f>
        <v>0</v>
      </c>
      <c r="L593" s="2160">
        <v>7224</v>
      </c>
      <c r="M593" s="2206">
        <f>SUMIF('3BL ACTUAL'!B:B,L593,'3BL ACTUAL'!E:E)</f>
        <v>0</v>
      </c>
      <c r="N593" s="2160">
        <v>7225</v>
      </c>
      <c r="O593" s="2205">
        <f>SUMIF('3BL ACTUAL'!A:A,N593,'3BL ACTUAL'!E:E)</f>
        <v>0</v>
      </c>
      <c r="P593" s="2147"/>
      <c r="Q593" s="2148" t="s">
        <v>4751</v>
      </c>
      <c r="S593" s="866">
        <v>7224</v>
      </c>
      <c r="T593" s="866">
        <v>7225</v>
      </c>
      <c r="U593" s="866">
        <f t="shared" si="20"/>
        <v>7223</v>
      </c>
      <c r="AA593" s="2150"/>
      <c r="AB593" s="2150"/>
      <c r="AC593" s="2162">
        <f t="shared" si="21"/>
        <v>0</v>
      </c>
      <c r="AD593" s="2177">
        <f t="shared" si="22"/>
        <v>0</v>
      </c>
    </row>
    <row r="594" spans="1:30" ht="15">
      <c r="A594" s="2156"/>
      <c r="B594" s="2156"/>
      <c r="C594" s="2156"/>
      <c r="D594" s="2156"/>
      <c r="E594" s="2156"/>
      <c r="F594" s="2172" t="s">
        <v>3413</v>
      </c>
      <c r="G594" s="2173"/>
      <c r="H594" s="2173"/>
      <c r="I594" s="2209"/>
      <c r="J594" s="2160">
        <v>7226</v>
      </c>
      <c r="K594" s="2161">
        <f>SUMIF('3BL ACTUAL'!B:B,J594,'3BL ACTUAL'!E:E)</f>
        <v>0</v>
      </c>
      <c r="L594" s="2160">
        <v>7227</v>
      </c>
      <c r="M594" s="2161">
        <f>SUMIF('3BL ACTUAL'!B:B,L594,'3BL ACTUAL'!E:E)</f>
        <v>0</v>
      </c>
      <c r="N594" s="2160">
        <v>7228</v>
      </c>
      <c r="O594" s="2161">
        <f>SUMIF('3BL ACTUAL'!A:A,N594,'3BL ACTUAL'!E:E)</f>
        <v>0</v>
      </c>
      <c r="P594" s="2147"/>
      <c r="S594" s="866">
        <v>7227</v>
      </c>
      <c r="T594" s="866">
        <v>7228</v>
      </c>
      <c r="U594" s="866">
        <f t="shared" si="20"/>
        <v>7226</v>
      </c>
      <c r="AA594" s="2150"/>
      <c r="AB594" s="2150"/>
      <c r="AC594" s="2162">
        <f t="shared" si="21"/>
        <v>0</v>
      </c>
      <c r="AD594" s="2177">
        <f t="shared" si="22"/>
        <v>0</v>
      </c>
    </row>
    <row r="595" spans="1:30" ht="15">
      <c r="A595" s="2156"/>
      <c r="B595" s="2156"/>
      <c r="C595" s="2156"/>
      <c r="D595" s="2156"/>
      <c r="E595" s="2192" t="s">
        <v>128</v>
      </c>
      <c r="F595" s="2193"/>
      <c r="G595" s="2193"/>
      <c r="H595" s="2193"/>
      <c r="I595" s="2215"/>
      <c r="J595" s="2149" t="s">
        <v>3534</v>
      </c>
      <c r="K595" s="2167"/>
      <c r="L595" s="2149" t="s">
        <v>3688</v>
      </c>
      <c r="M595" s="2167"/>
      <c r="N595" s="2149" t="s">
        <v>3786</v>
      </c>
      <c r="O595" s="2167"/>
      <c r="P595" s="2147"/>
      <c r="S595" s="866" t="s">
        <v>3688</v>
      </c>
      <c r="T595" s="866" t="s">
        <v>3786</v>
      </c>
      <c r="U595" s="866" t="str">
        <f t="shared" si="20"/>
        <v>Costo</v>
      </c>
      <c r="AA595" s="2150"/>
      <c r="AB595" s="2150"/>
      <c r="AC595" s="2162">
        <f t="shared" si="21"/>
        <v>0</v>
      </c>
      <c r="AD595" s="2177">
        <f t="shared" si="22"/>
        <v>0</v>
      </c>
    </row>
    <row r="596" spans="1:30" ht="15">
      <c r="A596" s="2156"/>
      <c r="B596" s="2156"/>
      <c r="C596" s="2156"/>
      <c r="D596" s="2156"/>
      <c r="E596" s="2156"/>
      <c r="F596" s="2172" t="s">
        <v>3653</v>
      </c>
      <c r="G596" s="2173"/>
      <c r="H596" s="2173"/>
      <c r="I596" s="2209"/>
      <c r="J596" s="2160">
        <v>7229</v>
      </c>
      <c r="K596" s="2161">
        <f>SUMIF('3BL ACTUAL'!B:B,J596,'3BL ACTUAL'!E:E)</f>
        <v>0</v>
      </c>
      <c r="L596" s="2160">
        <v>7230</v>
      </c>
      <c r="M596" s="2161">
        <f>SUMIF('3BL ACTUAL'!B:B,L596,'3BL ACTUAL'!E:E)</f>
        <v>0</v>
      </c>
      <c r="N596" s="2160">
        <v>7231</v>
      </c>
      <c r="O596" s="2161">
        <f>SUMIF('3BL ACTUAL'!A:A,N596,'3BL ACTUAL'!E:E)</f>
        <v>0</v>
      </c>
      <c r="P596" s="2147"/>
      <c r="S596" s="866">
        <v>7230</v>
      </c>
      <c r="T596" s="866">
        <v>7231</v>
      </c>
      <c r="U596" s="866">
        <f t="shared" si="20"/>
        <v>7229</v>
      </c>
      <c r="AA596" s="2150"/>
      <c r="AB596" s="2150"/>
      <c r="AC596" s="2162">
        <f t="shared" si="21"/>
        <v>0</v>
      </c>
      <c r="AD596" s="2177">
        <f t="shared" si="22"/>
        <v>0</v>
      </c>
    </row>
    <row r="597" spans="1:30" ht="15">
      <c r="A597" s="2156"/>
      <c r="B597" s="2156"/>
      <c r="C597" s="2156"/>
      <c r="D597" s="2156"/>
      <c r="E597" s="2156"/>
      <c r="F597" s="2172" t="s">
        <v>3413</v>
      </c>
      <c r="G597" s="2173"/>
      <c r="H597" s="2173"/>
      <c r="I597" s="2209"/>
      <c r="J597" s="2160">
        <v>7232</v>
      </c>
      <c r="K597" s="2161">
        <f>SUMIF('3BL ACTUAL'!B:B,J597,'3BL ACTUAL'!E:E)</f>
        <v>0</v>
      </c>
      <c r="L597" s="2160">
        <v>7233</v>
      </c>
      <c r="M597" s="2161">
        <f>SUMIF('3BL ACTUAL'!B:B,L597,'3BL ACTUAL'!E:E)</f>
        <v>0</v>
      </c>
      <c r="N597" s="2160">
        <v>7234</v>
      </c>
      <c r="O597" s="2161">
        <f>SUMIF('3BL ACTUAL'!A:A,N597,'3BL ACTUAL'!E:E)</f>
        <v>0</v>
      </c>
      <c r="P597" s="2147"/>
      <c r="S597" s="866">
        <v>7233</v>
      </c>
      <c r="T597" s="866">
        <v>7234</v>
      </c>
      <c r="U597" s="866">
        <f t="shared" si="20"/>
        <v>7232</v>
      </c>
      <c r="AA597" s="2150"/>
      <c r="AB597" s="2150"/>
      <c r="AC597" s="2162">
        <f t="shared" si="21"/>
        <v>0</v>
      </c>
      <c r="AD597" s="2177">
        <f t="shared" si="22"/>
        <v>0</v>
      </c>
    </row>
    <row r="598" spans="1:30" ht="15">
      <c r="A598" s="2156"/>
      <c r="B598" s="2156"/>
      <c r="C598" s="2156"/>
      <c r="D598" s="2172" t="s">
        <v>551</v>
      </c>
      <c r="E598" s="2173"/>
      <c r="F598" s="2173"/>
      <c r="G598" s="2173"/>
      <c r="H598" s="2173"/>
      <c r="I598" s="2209"/>
      <c r="J598" s="2160">
        <v>7235</v>
      </c>
      <c r="K598" s="2161">
        <f>SUMIF('3BL ACTUAL'!B:B,J598,'3BL ACTUAL'!E:E)</f>
        <v>0</v>
      </c>
      <c r="L598" s="2160">
        <v>7236</v>
      </c>
      <c r="M598" s="2161">
        <f>SUMIF('3BL ACTUAL'!B:B,L598,'3BL ACTUAL'!E:E)</f>
        <v>0</v>
      </c>
      <c r="N598" s="2160">
        <v>7237</v>
      </c>
      <c r="O598" s="2161">
        <f>SUMIF('3BL ACTUAL'!A:A,N598,'3BL ACTUAL'!E:E)</f>
        <v>0</v>
      </c>
      <c r="P598" s="2147"/>
      <c r="S598" s="866">
        <v>7236</v>
      </c>
      <c r="T598" s="866">
        <v>7237</v>
      </c>
      <c r="U598" s="866">
        <f t="shared" si="20"/>
        <v>7235</v>
      </c>
      <c r="AA598" s="2150"/>
      <c r="AB598" s="2150"/>
      <c r="AC598" s="2162">
        <f t="shared" si="21"/>
        <v>0</v>
      </c>
      <c r="AD598" s="2177">
        <f t="shared" si="22"/>
        <v>0</v>
      </c>
    </row>
    <row r="599" spans="1:30" ht="15">
      <c r="A599" s="2156"/>
      <c r="B599" s="2156"/>
      <c r="C599" s="2156"/>
      <c r="D599" s="2172" t="s">
        <v>3687</v>
      </c>
      <c r="E599" s="2173"/>
      <c r="F599" s="2173"/>
      <c r="G599" s="2173"/>
      <c r="H599" s="2173"/>
      <c r="I599" s="2209"/>
      <c r="J599" s="2160">
        <v>7238</v>
      </c>
      <c r="K599" s="2161">
        <f>SUMIF('3BL ACTUAL'!B:B,J599,'3BL ACTUAL'!E:E)</f>
        <v>0</v>
      </c>
      <c r="L599" s="2160">
        <v>7239</v>
      </c>
      <c r="M599" s="2161">
        <f>SUMIF('3BL ACTUAL'!B:B,L599,'3BL ACTUAL'!E:E)</f>
        <v>0</v>
      </c>
      <c r="N599" s="2160">
        <v>7240</v>
      </c>
      <c r="O599" s="2161">
        <f>SUMIF('3BL ACTUAL'!A:A,N599,'3BL ACTUAL'!E:E)</f>
        <v>0</v>
      </c>
      <c r="P599" s="2147"/>
      <c r="S599" s="866">
        <v>7239</v>
      </c>
      <c r="T599" s="866">
        <v>7240</v>
      </c>
      <c r="U599" s="866">
        <f t="shared" si="20"/>
        <v>7238</v>
      </c>
      <c r="AA599" s="2150"/>
      <c r="AB599" s="2150">
        <v>33845.019999999997</v>
      </c>
      <c r="AC599" s="2162">
        <f t="shared" si="21"/>
        <v>-33845.019999999997</v>
      </c>
      <c r="AD599" s="2177">
        <f t="shared" si="22"/>
        <v>33845.019999999997</v>
      </c>
    </row>
    <row r="600" spans="1:30" ht="15">
      <c r="A600" s="2156"/>
      <c r="B600" s="2156"/>
      <c r="C600" s="2156"/>
      <c r="D600" s="2172" t="s">
        <v>553</v>
      </c>
      <c r="E600" s="2173"/>
      <c r="F600" s="2173"/>
      <c r="G600" s="2173"/>
      <c r="H600" s="2173"/>
      <c r="I600" s="2209"/>
      <c r="J600" s="2160">
        <v>7241</v>
      </c>
      <c r="K600" s="2161">
        <f>SUMIF('3BL ACTUAL'!B:B,J600,'3BL ACTUAL'!E:E)</f>
        <v>0</v>
      </c>
      <c r="L600" s="2160">
        <v>7242</v>
      </c>
      <c r="M600" s="2161">
        <f>SUMIF('3BL ACTUAL'!B:B,L600,'3BL ACTUAL'!E:E)</f>
        <v>0</v>
      </c>
      <c r="N600" s="2160">
        <v>7243</v>
      </c>
      <c r="O600" s="2161">
        <f>SUMIF('3BL ACTUAL'!A:A,N600,'3BL ACTUAL'!E:E)</f>
        <v>0</v>
      </c>
      <c r="P600" s="2147"/>
      <c r="S600" s="866">
        <v>7242</v>
      </c>
      <c r="T600" s="866">
        <v>7243</v>
      </c>
      <c r="U600" s="866">
        <f t="shared" si="20"/>
        <v>7241</v>
      </c>
      <c r="AA600" s="2150"/>
      <c r="AB600" s="2150">
        <v>1797.39</v>
      </c>
      <c r="AC600" s="2162">
        <f t="shared" si="21"/>
        <v>-1797.39</v>
      </c>
      <c r="AD600" s="2177">
        <f t="shared" si="22"/>
        <v>1797.39</v>
      </c>
    </row>
    <row r="601" spans="1:30" ht="15">
      <c r="A601" s="2156"/>
      <c r="B601" s="2156"/>
      <c r="C601" s="2156"/>
      <c r="D601" s="2172" t="s">
        <v>554</v>
      </c>
      <c r="E601" s="2173"/>
      <c r="F601" s="2173"/>
      <c r="G601" s="2173"/>
      <c r="H601" s="2173"/>
      <c r="I601" s="2209"/>
      <c r="J601" s="2160"/>
      <c r="L601" s="2160">
        <v>7245</v>
      </c>
      <c r="M601" s="2161">
        <f>SUMIF('3BL ACTUAL'!B:B,L601,'3BL ACTUAL'!E:E)</f>
        <v>0</v>
      </c>
      <c r="N601" s="2160">
        <v>7246</v>
      </c>
      <c r="O601" s="2161">
        <f>SUMIF('3BL ACTUAL'!A:A,N601,'3BL ACTUAL'!E:E)</f>
        <v>0</v>
      </c>
      <c r="P601" s="2147"/>
      <c r="S601" s="866">
        <v>7245</v>
      </c>
      <c r="T601" s="866">
        <v>7246</v>
      </c>
      <c r="U601" s="866">
        <f t="shared" si="20"/>
        <v>0</v>
      </c>
      <c r="AA601" s="2150"/>
      <c r="AB601" s="2150"/>
      <c r="AC601" s="2162">
        <f t="shared" si="21"/>
        <v>0</v>
      </c>
      <c r="AD601" s="2177">
        <f t="shared" si="22"/>
        <v>0</v>
      </c>
    </row>
    <row r="602" spans="1:30" ht="15">
      <c r="A602" s="2156"/>
      <c r="B602" s="2156"/>
      <c r="C602" s="2156"/>
      <c r="D602" s="2172" t="s">
        <v>238</v>
      </c>
      <c r="E602" s="2173"/>
      <c r="F602" s="2173"/>
      <c r="G602" s="2173"/>
      <c r="H602" s="2173" t="s">
        <v>2418</v>
      </c>
      <c r="I602" s="2209"/>
      <c r="J602" s="2160">
        <v>7247</v>
      </c>
      <c r="K602" s="2161">
        <f>SUMIF('3BL ACTUAL'!B:B,J602,'3BL ACTUAL'!E:E)</f>
        <v>0</v>
      </c>
      <c r="L602" s="2160">
        <v>7248</v>
      </c>
      <c r="M602" s="2161">
        <f>SUMIF('3BL ACTUAL'!B:B,L602,'3BL ACTUAL'!E:E)</f>
        <v>0</v>
      </c>
      <c r="N602" s="2160">
        <v>7249</v>
      </c>
      <c r="O602" s="2205">
        <f>SUMIF('3BL ACTUAL'!A:A,N602,'3BL ACTUAL'!E:E)</f>
        <v>0</v>
      </c>
      <c r="P602" s="2147"/>
      <c r="R602" s="938"/>
      <c r="S602" s="866">
        <v>7248</v>
      </c>
      <c r="T602" s="866">
        <v>7249</v>
      </c>
      <c r="U602" s="866">
        <f t="shared" si="20"/>
        <v>7247</v>
      </c>
      <c r="AA602" s="2150"/>
      <c r="AB602" s="2150"/>
      <c r="AC602" s="2162">
        <f t="shared" si="21"/>
        <v>0</v>
      </c>
      <c r="AD602" s="2177">
        <f t="shared" si="22"/>
        <v>0</v>
      </c>
    </row>
    <row r="603" spans="1:30" ht="15">
      <c r="A603" s="2156"/>
      <c r="B603" s="2156"/>
      <c r="C603" s="2182" t="s">
        <v>3690</v>
      </c>
      <c r="D603" s="2183"/>
      <c r="E603" s="2183"/>
      <c r="F603" s="2183"/>
      <c r="G603" s="2183"/>
      <c r="H603" s="2183"/>
      <c r="I603" s="2183"/>
      <c r="J603" s="2183"/>
      <c r="K603" s="2184"/>
      <c r="L603" s="2183"/>
      <c r="M603" s="2184"/>
      <c r="N603" s="2183"/>
      <c r="O603" s="2185"/>
      <c r="P603" s="2147"/>
      <c r="S603" s="866">
        <v>0</v>
      </c>
      <c r="T603" s="866">
        <v>0</v>
      </c>
      <c r="U603" s="866">
        <f t="shared" si="20"/>
        <v>0</v>
      </c>
      <c r="AA603" s="2150"/>
      <c r="AB603" s="2150"/>
      <c r="AC603" s="2162">
        <f t="shared" si="21"/>
        <v>0</v>
      </c>
      <c r="AD603" s="2177">
        <f t="shared" si="22"/>
        <v>0</v>
      </c>
    </row>
    <row r="604" spans="1:30" ht="15">
      <c r="A604" s="2156"/>
      <c r="B604" s="2156"/>
      <c r="C604" s="2156"/>
      <c r="D604" s="2154" t="s">
        <v>139</v>
      </c>
      <c r="E604" s="2154"/>
      <c r="F604" s="2154"/>
      <c r="G604" s="2154"/>
      <c r="H604" s="2154"/>
      <c r="I604" s="2154"/>
      <c r="J604" s="2154"/>
      <c r="K604" s="2155"/>
      <c r="L604" s="2154"/>
      <c r="M604" s="2155"/>
      <c r="N604" s="2154"/>
      <c r="O604" s="2155"/>
      <c r="P604" s="2147"/>
      <c r="S604" s="866">
        <v>0</v>
      </c>
      <c r="T604" s="866">
        <v>0</v>
      </c>
      <c r="U604" s="866">
        <f t="shared" si="20"/>
        <v>0</v>
      </c>
      <c r="AA604" s="2150"/>
      <c r="AB604" s="2150"/>
      <c r="AC604" s="2162">
        <f t="shared" si="21"/>
        <v>0</v>
      </c>
      <c r="AD604" s="2177">
        <f t="shared" si="22"/>
        <v>0</v>
      </c>
    </row>
    <row r="605" spans="1:30" ht="15">
      <c r="A605" s="2156"/>
      <c r="B605" s="2156"/>
      <c r="C605" s="2156"/>
      <c r="D605" s="2156"/>
      <c r="E605" s="2154" t="s">
        <v>3652</v>
      </c>
      <c r="F605" s="2154"/>
      <c r="G605" s="2154"/>
      <c r="H605" s="2154"/>
      <c r="I605" s="2154"/>
      <c r="J605" s="2154"/>
      <c r="K605" s="2155"/>
      <c r="L605" s="2154"/>
      <c r="M605" s="2155"/>
      <c r="N605" s="2154"/>
      <c r="O605" s="2155"/>
      <c r="P605" s="2147"/>
      <c r="S605" s="866">
        <v>0</v>
      </c>
      <c r="T605" s="866">
        <v>0</v>
      </c>
      <c r="AA605" s="2150"/>
      <c r="AB605" s="2150"/>
      <c r="AC605" s="2162">
        <f t="shared" si="21"/>
        <v>0</v>
      </c>
      <c r="AD605" s="2177">
        <f t="shared" si="22"/>
        <v>0</v>
      </c>
    </row>
    <row r="606" spans="1:30" ht="15">
      <c r="A606" s="2156"/>
      <c r="B606" s="2156"/>
      <c r="C606" s="2156"/>
      <c r="D606" s="2156"/>
      <c r="E606" s="2156"/>
      <c r="F606" s="2149" t="s">
        <v>127</v>
      </c>
      <c r="G606" s="2149"/>
      <c r="H606" s="2149"/>
      <c r="I606" s="2149"/>
      <c r="J606" s="2149"/>
      <c r="K606" s="2167"/>
      <c r="L606" s="2149" t="s">
        <v>3688</v>
      </c>
      <c r="M606" s="2167"/>
      <c r="N606" s="2149" t="s">
        <v>3786</v>
      </c>
      <c r="O606" s="2167"/>
      <c r="P606" s="2147"/>
      <c r="S606" s="866" t="s">
        <v>3688</v>
      </c>
      <c r="T606" s="866" t="s">
        <v>3786</v>
      </c>
      <c r="AA606" s="2150"/>
      <c r="AB606" s="2150"/>
      <c r="AC606" s="2162">
        <f t="shared" si="21"/>
        <v>0</v>
      </c>
      <c r="AD606" s="2177">
        <f t="shared" si="22"/>
        <v>0</v>
      </c>
    </row>
    <row r="607" spans="1:30" ht="15">
      <c r="A607" s="2156"/>
      <c r="B607" s="2156"/>
      <c r="C607" s="2156"/>
      <c r="D607" s="2156"/>
      <c r="E607" s="2156"/>
      <c r="F607" s="2156"/>
      <c r="G607" s="2158" t="s">
        <v>3653</v>
      </c>
      <c r="H607" s="2158"/>
      <c r="I607" s="2158"/>
      <c r="J607" s="2158"/>
      <c r="K607" s="2159"/>
      <c r="L607" s="2160">
        <v>7251</v>
      </c>
      <c r="M607" s="2161">
        <f>SUMIF('3BL ACTUAL'!B:B,L607,'3BL ACTUAL'!E:E)</f>
        <v>0</v>
      </c>
      <c r="N607" s="2160">
        <v>7252</v>
      </c>
      <c r="O607" s="2161">
        <f>SUMIF('3BL ACTUAL'!A:A,N607,'3BL ACTUAL'!E:E)</f>
        <v>0</v>
      </c>
      <c r="P607" s="2147"/>
      <c r="S607" s="866">
        <v>7251</v>
      </c>
      <c r="T607" s="866">
        <v>7252</v>
      </c>
      <c r="AA607" s="2150"/>
      <c r="AB607" s="2150"/>
      <c r="AC607" s="2162">
        <f t="shared" si="21"/>
        <v>0</v>
      </c>
      <c r="AD607" s="2177">
        <f t="shared" si="22"/>
        <v>0</v>
      </c>
    </row>
    <row r="608" spans="1:30" ht="15">
      <c r="A608" s="2156"/>
      <c r="B608" s="2156"/>
      <c r="C608" s="2156"/>
      <c r="D608" s="2156"/>
      <c r="E608" s="2156"/>
      <c r="F608" s="2156"/>
      <c r="G608" s="2158" t="s">
        <v>3413</v>
      </c>
      <c r="H608" s="2158"/>
      <c r="I608" s="2158"/>
      <c r="J608" s="2158"/>
      <c r="K608" s="2159"/>
      <c r="L608" s="2160">
        <v>7254</v>
      </c>
      <c r="M608" s="2161">
        <f>SUMIF('3BL ACTUAL'!B:B,L608,'3BL ACTUAL'!E:E)</f>
        <v>0</v>
      </c>
      <c r="N608" s="2160">
        <v>7255</v>
      </c>
      <c r="O608" s="2161">
        <f>SUMIF('3BL ACTUAL'!A:A,N608,'3BL ACTUAL'!E:E)</f>
        <v>0</v>
      </c>
      <c r="P608" s="2147"/>
      <c r="S608" s="866">
        <v>7254</v>
      </c>
      <c r="T608" s="866">
        <v>7255</v>
      </c>
      <c r="AA608" s="2150"/>
      <c r="AB608" s="2150"/>
      <c r="AC608" s="2162">
        <f t="shared" si="21"/>
        <v>0</v>
      </c>
      <c r="AD608" s="2177">
        <f t="shared" si="22"/>
        <v>0</v>
      </c>
    </row>
    <row r="609" spans="1:30" ht="15">
      <c r="A609" s="2156"/>
      <c r="B609" s="2156"/>
      <c r="C609" s="2156"/>
      <c r="D609" s="2156"/>
      <c r="E609" s="2156"/>
      <c r="F609" s="2149" t="s">
        <v>128</v>
      </c>
      <c r="G609" s="2149"/>
      <c r="H609" s="2149"/>
      <c r="I609" s="2149"/>
      <c r="J609" s="2149"/>
      <c r="K609" s="2167"/>
      <c r="L609" s="2149" t="s">
        <v>3688</v>
      </c>
      <c r="M609" s="2167"/>
      <c r="N609" s="2149" t="s">
        <v>3786</v>
      </c>
      <c r="O609" s="2167"/>
      <c r="P609" s="2147"/>
      <c r="S609" s="866" t="s">
        <v>3688</v>
      </c>
      <c r="T609" s="866" t="s">
        <v>3786</v>
      </c>
      <c r="AA609" s="2150"/>
      <c r="AB609" s="2150"/>
      <c r="AC609" s="2162">
        <f t="shared" si="21"/>
        <v>0</v>
      </c>
      <c r="AD609" s="2177">
        <f t="shared" si="22"/>
        <v>0</v>
      </c>
    </row>
    <row r="610" spans="1:30" ht="15">
      <c r="A610" s="2156"/>
      <c r="B610" s="2156"/>
      <c r="C610" s="2156"/>
      <c r="D610" s="2156"/>
      <c r="E610" s="2156"/>
      <c r="F610" s="2156"/>
      <c r="G610" s="2158" t="s">
        <v>3653</v>
      </c>
      <c r="H610" s="2158"/>
      <c r="I610" s="2158"/>
      <c r="J610" s="2158"/>
      <c r="K610" s="2159"/>
      <c r="L610" s="2160">
        <v>7257</v>
      </c>
      <c r="M610" s="2161">
        <f>SUMIF('3BL ACTUAL'!B:B,L610,'3BL ACTUAL'!E:E)</f>
        <v>0</v>
      </c>
      <c r="N610" s="2160">
        <v>7258</v>
      </c>
      <c r="O610" s="2161">
        <f>SUMIF('3BL ACTUAL'!A:A,N610,'3BL ACTUAL'!E:E)</f>
        <v>0</v>
      </c>
      <c r="P610" s="2147"/>
      <c r="S610" s="866">
        <v>7257</v>
      </c>
      <c r="T610" s="866">
        <v>7258</v>
      </c>
      <c r="AA610" s="2150"/>
      <c r="AB610" s="2150"/>
      <c r="AC610" s="2162">
        <f t="shared" si="21"/>
        <v>0</v>
      </c>
      <c r="AD610" s="2177">
        <f t="shared" si="22"/>
        <v>0</v>
      </c>
    </row>
    <row r="611" spans="1:30" ht="15">
      <c r="A611" s="2156"/>
      <c r="B611" s="2156"/>
      <c r="C611" s="2156"/>
      <c r="D611" s="2156"/>
      <c r="E611" s="2156"/>
      <c r="F611" s="2156"/>
      <c r="G611" s="2158" t="s">
        <v>3413</v>
      </c>
      <c r="H611" s="2158"/>
      <c r="I611" s="2158"/>
      <c r="J611" s="2158"/>
      <c r="K611" s="2159"/>
      <c r="L611" s="2160">
        <v>7260</v>
      </c>
      <c r="M611" s="2161">
        <f>SUMIF('3BL ACTUAL'!B:B,L611,'3BL ACTUAL'!E:E)</f>
        <v>0</v>
      </c>
      <c r="N611" s="2160">
        <v>7261</v>
      </c>
      <c r="O611" s="2161">
        <f>SUMIF('3BL ACTUAL'!A:A,N611,'3BL ACTUAL'!E:E)</f>
        <v>0</v>
      </c>
      <c r="P611" s="2147"/>
      <c r="S611" s="866">
        <v>7260</v>
      </c>
      <c r="T611" s="866">
        <v>7261</v>
      </c>
      <c r="AA611" s="2150"/>
      <c r="AB611" s="2150"/>
      <c r="AC611" s="2162">
        <f t="shared" si="21"/>
        <v>0</v>
      </c>
      <c r="AD611" s="2177">
        <f t="shared" si="22"/>
        <v>0</v>
      </c>
    </row>
    <row r="612" spans="1:30" ht="15">
      <c r="A612" s="2156"/>
      <c r="B612" s="2156"/>
      <c r="C612" s="2156"/>
      <c r="D612" s="2156"/>
      <c r="E612" s="2149" t="s">
        <v>3691</v>
      </c>
      <c r="F612" s="2149"/>
      <c r="G612" s="2149"/>
      <c r="H612" s="2149"/>
      <c r="I612" s="2149"/>
      <c r="J612" s="2149"/>
      <c r="K612" s="2167"/>
      <c r="L612" s="2149"/>
      <c r="M612" s="2167"/>
      <c r="N612" s="2149"/>
      <c r="O612" s="2167"/>
      <c r="P612" s="2147"/>
      <c r="S612" s="866">
        <v>0</v>
      </c>
      <c r="T612" s="866">
        <v>0</v>
      </c>
      <c r="AA612" s="2150"/>
      <c r="AB612" s="2150"/>
      <c r="AC612" s="2162">
        <f t="shared" si="21"/>
        <v>0</v>
      </c>
      <c r="AD612" s="2177">
        <f t="shared" si="22"/>
        <v>0</v>
      </c>
    </row>
    <row r="613" spans="1:30" ht="15">
      <c r="A613" s="2156"/>
      <c r="B613" s="2156"/>
      <c r="C613" s="2156"/>
      <c r="D613" s="2156"/>
      <c r="E613" s="2156"/>
      <c r="F613" s="2149" t="s">
        <v>127</v>
      </c>
      <c r="G613" s="2149"/>
      <c r="H613" s="2149"/>
      <c r="I613" s="2149"/>
      <c r="J613" s="2149"/>
      <c r="K613" s="2167"/>
      <c r="L613" s="2149" t="s">
        <v>3688</v>
      </c>
      <c r="M613" s="2167"/>
      <c r="N613" s="2149" t="s">
        <v>3786</v>
      </c>
      <c r="O613" s="2167"/>
      <c r="P613" s="2147"/>
      <c r="S613" s="866" t="s">
        <v>3688</v>
      </c>
      <c r="T613" s="866" t="s">
        <v>3786</v>
      </c>
      <c r="AA613" s="2150"/>
      <c r="AB613" s="2150"/>
      <c r="AC613" s="2162">
        <f t="shared" si="21"/>
        <v>0</v>
      </c>
      <c r="AD613" s="2177">
        <f t="shared" si="22"/>
        <v>0</v>
      </c>
    </row>
    <row r="614" spans="1:30" ht="15">
      <c r="A614" s="2156"/>
      <c r="B614" s="2156"/>
      <c r="C614" s="2156"/>
      <c r="D614" s="2156"/>
      <c r="E614" s="2156"/>
      <c r="F614" s="2156"/>
      <c r="G614" s="2158" t="s">
        <v>3653</v>
      </c>
      <c r="H614" s="2158"/>
      <c r="I614" s="2158"/>
      <c r="J614" s="2158"/>
      <c r="K614" s="2159"/>
      <c r="L614" s="2160">
        <v>7263</v>
      </c>
      <c r="M614" s="2161">
        <f>SUMIF('3BL ACTUAL'!B:B,L614,'3BL ACTUAL'!E:E)</f>
        <v>0</v>
      </c>
      <c r="N614" s="2160">
        <v>7264</v>
      </c>
      <c r="O614" s="2161">
        <f>SUMIF('3BL ACTUAL'!A:A,N614,'3BL ACTUAL'!E:E)</f>
        <v>0</v>
      </c>
      <c r="P614" s="2147"/>
      <c r="S614" s="866">
        <v>7263</v>
      </c>
      <c r="T614" s="866">
        <v>7264</v>
      </c>
      <c r="AA614" s="2150"/>
      <c r="AB614" s="2150"/>
      <c r="AC614" s="2162">
        <f t="shared" si="21"/>
        <v>0</v>
      </c>
      <c r="AD614" s="2177">
        <f t="shared" si="22"/>
        <v>0</v>
      </c>
    </row>
    <row r="615" spans="1:30" ht="15">
      <c r="A615" s="2156"/>
      <c r="B615" s="2156"/>
      <c r="C615" s="2156"/>
      <c r="D615" s="2156"/>
      <c r="E615" s="2156"/>
      <c r="F615" s="2156"/>
      <c r="G615" s="2158" t="s">
        <v>3413</v>
      </c>
      <c r="H615" s="2158"/>
      <c r="I615" s="2158"/>
      <c r="J615" s="2158"/>
      <c r="K615" s="2159"/>
      <c r="L615" s="2160">
        <v>7266</v>
      </c>
      <c r="M615" s="2161">
        <f>SUMIF('3BL ACTUAL'!B:B,L615,'3BL ACTUAL'!E:E)</f>
        <v>0</v>
      </c>
      <c r="N615" s="2160">
        <v>7267</v>
      </c>
      <c r="O615" s="2161">
        <f>SUMIF('3BL ACTUAL'!A:A,N615,'3BL ACTUAL'!E:E)</f>
        <v>0</v>
      </c>
      <c r="P615" s="2147"/>
      <c r="S615" s="866">
        <v>7266</v>
      </c>
      <c r="T615" s="866">
        <v>7267</v>
      </c>
      <c r="AA615" s="2150"/>
      <c r="AB615" s="2150"/>
      <c r="AC615" s="2162">
        <f t="shared" si="21"/>
        <v>0</v>
      </c>
      <c r="AD615" s="2177">
        <f t="shared" si="22"/>
        <v>0</v>
      </c>
    </row>
    <row r="616" spans="1:30" ht="15">
      <c r="A616" s="2156"/>
      <c r="B616" s="2156"/>
      <c r="C616" s="2156"/>
      <c r="D616" s="2156"/>
      <c r="E616" s="2156"/>
      <c r="F616" s="2149" t="s">
        <v>128</v>
      </c>
      <c r="G616" s="2149"/>
      <c r="H616" s="2149"/>
      <c r="I616" s="2149"/>
      <c r="J616" s="2149"/>
      <c r="K616" s="2167"/>
      <c r="L616" s="2149" t="s">
        <v>3688</v>
      </c>
      <c r="M616" s="2167"/>
      <c r="N616" s="2149" t="s">
        <v>3786</v>
      </c>
      <c r="O616" s="2167"/>
      <c r="P616" s="2147"/>
      <c r="S616" s="866" t="s">
        <v>3688</v>
      </c>
      <c r="T616" s="866" t="s">
        <v>3786</v>
      </c>
      <c r="AA616" s="2150"/>
      <c r="AB616" s="2150"/>
      <c r="AC616" s="2162">
        <f t="shared" si="21"/>
        <v>0</v>
      </c>
      <c r="AD616" s="2177">
        <f t="shared" si="22"/>
        <v>0</v>
      </c>
    </row>
    <row r="617" spans="1:30" ht="15">
      <c r="A617" s="2156"/>
      <c r="B617" s="2156"/>
      <c r="C617" s="2156"/>
      <c r="D617" s="2156"/>
      <c r="E617" s="2156"/>
      <c r="F617" s="2156"/>
      <c r="G617" s="2158" t="s">
        <v>3653</v>
      </c>
      <c r="H617" s="2158"/>
      <c r="I617" s="2158"/>
      <c r="J617" s="2158"/>
      <c r="K617" s="2159"/>
      <c r="L617" s="2160">
        <v>7269</v>
      </c>
      <c r="M617" s="2161">
        <f>SUMIF('3BL ACTUAL'!B:B,L617,'3BL ACTUAL'!E:E)</f>
        <v>0</v>
      </c>
      <c r="N617" s="2160">
        <v>7270</v>
      </c>
      <c r="O617" s="2161">
        <f>SUMIF('3BL ACTUAL'!A:A,N617,'3BL ACTUAL'!E:E)</f>
        <v>0</v>
      </c>
      <c r="P617" s="2147"/>
      <c r="S617" s="866">
        <v>7269</v>
      </c>
      <c r="T617" s="866">
        <v>7270</v>
      </c>
      <c r="AA617" s="2150"/>
      <c r="AB617" s="2150">
        <v>495.35</v>
      </c>
      <c r="AC617" s="2162">
        <f t="shared" si="21"/>
        <v>-495.35</v>
      </c>
      <c r="AD617" s="2177">
        <f t="shared" si="22"/>
        <v>495.35</v>
      </c>
    </row>
    <row r="618" spans="1:30" ht="15">
      <c r="A618" s="2156"/>
      <c r="B618" s="2156"/>
      <c r="C618" s="2156"/>
      <c r="D618" s="2156"/>
      <c r="E618" s="2156"/>
      <c r="F618" s="2156"/>
      <c r="G618" s="2158" t="s">
        <v>3413</v>
      </c>
      <c r="H618" s="2158"/>
      <c r="I618" s="2158"/>
      <c r="J618" s="2158"/>
      <c r="K618" s="2159"/>
      <c r="L618" s="2160">
        <v>7272</v>
      </c>
      <c r="M618" s="2161">
        <f>SUMIF('3BL ACTUAL'!B:B,L618,'3BL ACTUAL'!E:E)</f>
        <v>0</v>
      </c>
      <c r="N618" s="2160">
        <v>7273</v>
      </c>
      <c r="O618" s="2161">
        <f>SUMIF('3BL ACTUAL'!A:A,N618,'3BL ACTUAL'!E:E)</f>
        <v>0</v>
      </c>
      <c r="P618" s="2147"/>
      <c r="S618" s="866">
        <v>7272</v>
      </c>
      <c r="T618" s="866">
        <v>7273</v>
      </c>
      <c r="AA618" s="2150"/>
      <c r="AB618" s="2150"/>
      <c r="AC618" s="2162">
        <f t="shared" si="21"/>
        <v>0</v>
      </c>
      <c r="AD618" s="2177">
        <f t="shared" si="22"/>
        <v>0</v>
      </c>
    </row>
    <row r="619" spans="1:30" ht="15">
      <c r="A619" s="2156"/>
      <c r="B619" s="2156"/>
      <c r="C619" s="2156"/>
      <c r="D619" s="2156"/>
      <c r="E619" s="2154" t="s">
        <v>971</v>
      </c>
      <c r="F619" s="2154"/>
      <c r="G619" s="2154"/>
      <c r="H619" s="2154"/>
      <c r="I619" s="2154"/>
      <c r="J619" s="2154"/>
      <c r="K619" s="2155"/>
      <c r="L619" s="2154"/>
      <c r="M619" s="2155"/>
      <c r="N619" s="2154"/>
      <c r="O619" s="2155"/>
      <c r="P619" s="2147"/>
      <c r="S619" s="866">
        <v>0</v>
      </c>
      <c r="T619" s="866">
        <v>0</v>
      </c>
      <c r="AA619" s="2150"/>
      <c r="AB619" s="2150"/>
      <c r="AC619" s="2162">
        <f t="shared" si="21"/>
        <v>0</v>
      </c>
      <c r="AD619" s="2177">
        <f t="shared" si="22"/>
        <v>0</v>
      </c>
    </row>
    <row r="620" spans="1:30" ht="15">
      <c r="A620" s="2156"/>
      <c r="B620" s="2156"/>
      <c r="C620" s="2156"/>
      <c r="D620" s="2156"/>
      <c r="E620" s="2156"/>
      <c r="F620" s="2149" t="s">
        <v>127</v>
      </c>
      <c r="G620" s="2149"/>
      <c r="H620" s="2149"/>
      <c r="I620" s="2149"/>
      <c r="J620" s="2149"/>
      <c r="K620" s="2167"/>
      <c r="L620" s="2149" t="s">
        <v>3688</v>
      </c>
      <c r="M620" s="2167"/>
      <c r="N620" s="2149" t="s">
        <v>3786</v>
      </c>
      <c r="O620" s="2167"/>
      <c r="P620" s="2147"/>
      <c r="S620" s="866" t="s">
        <v>3688</v>
      </c>
      <c r="T620" s="866" t="s">
        <v>3786</v>
      </c>
      <c r="AA620" s="2150"/>
      <c r="AB620" s="2150"/>
      <c r="AC620" s="2162">
        <f t="shared" si="21"/>
        <v>0</v>
      </c>
      <c r="AD620" s="2177">
        <f t="shared" si="22"/>
        <v>0</v>
      </c>
    </row>
    <row r="621" spans="1:30" ht="15">
      <c r="A621" s="2156"/>
      <c r="B621" s="2156"/>
      <c r="C621" s="2156"/>
      <c r="D621" s="2156"/>
      <c r="E621" s="2156"/>
      <c r="F621" s="2156"/>
      <c r="G621" s="2158" t="s">
        <v>3653</v>
      </c>
      <c r="H621" s="2158"/>
      <c r="I621" s="2158"/>
      <c r="J621" s="2158"/>
      <c r="K621" s="2159"/>
      <c r="L621" s="2160">
        <v>7275</v>
      </c>
      <c r="M621" s="2161">
        <f>SUMIF('3BL ACTUAL'!B:B,L621,'3BL ACTUAL'!E:E)</f>
        <v>0</v>
      </c>
      <c r="N621" s="2160">
        <v>7276</v>
      </c>
      <c r="O621" s="2161">
        <f>SUMIF('3BL ACTUAL'!A:A,N621,'3BL ACTUAL'!E:E)</f>
        <v>0</v>
      </c>
      <c r="P621" s="2147"/>
      <c r="Q621" s="2148" t="s">
        <v>4756</v>
      </c>
      <c r="R621" s="866" t="s">
        <v>4757</v>
      </c>
      <c r="S621" s="866">
        <v>7275</v>
      </c>
      <c r="T621" s="866">
        <v>7276</v>
      </c>
      <c r="AA621" s="2150"/>
      <c r="AB621" s="2150"/>
      <c r="AC621" s="2162">
        <f t="shared" si="21"/>
        <v>0</v>
      </c>
      <c r="AD621" s="2177">
        <f t="shared" si="22"/>
        <v>0</v>
      </c>
    </row>
    <row r="622" spans="1:30" ht="15">
      <c r="A622" s="2156"/>
      <c r="B622" s="2156"/>
      <c r="C622" s="2156"/>
      <c r="D622" s="2156"/>
      <c r="E622" s="2156"/>
      <c r="F622" s="2156"/>
      <c r="G622" s="2158" t="s">
        <v>3413</v>
      </c>
      <c r="H622" s="2158"/>
      <c r="I622" s="2158"/>
      <c r="J622" s="2158"/>
      <c r="K622" s="2159"/>
      <c r="L622" s="2160">
        <v>7278</v>
      </c>
      <c r="M622" s="2161">
        <f>SUMIF('3BL ACTUAL'!B:B,L622,'3BL ACTUAL'!E:E)</f>
        <v>0</v>
      </c>
      <c r="N622" s="2160">
        <v>7279</v>
      </c>
      <c r="O622" s="2161">
        <f>SUMIF('3BL ACTUAL'!A:A,N622,'3BL ACTUAL'!E:E)</f>
        <v>0</v>
      </c>
      <c r="P622" s="2147"/>
      <c r="S622" s="866">
        <v>7278</v>
      </c>
      <c r="T622" s="866">
        <v>7279</v>
      </c>
      <c r="AA622" s="2150"/>
      <c r="AB622" s="2150"/>
      <c r="AC622" s="2162">
        <f t="shared" si="21"/>
        <v>0</v>
      </c>
      <c r="AD622" s="2177">
        <f t="shared" si="22"/>
        <v>0</v>
      </c>
    </row>
    <row r="623" spans="1:30" ht="15">
      <c r="A623" s="2156"/>
      <c r="B623" s="2156"/>
      <c r="C623" s="2156"/>
      <c r="D623" s="2156"/>
      <c r="E623" s="2156"/>
      <c r="F623" s="2149" t="s">
        <v>128</v>
      </c>
      <c r="G623" s="2149"/>
      <c r="H623" s="2149"/>
      <c r="I623" s="2149"/>
      <c r="J623" s="2149"/>
      <c r="K623" s="2167"/>
      <c r="L623" s="2149" t="s">
        <v>3688</v>
      </c>
      <c r="M623" s="2167"/>
      <c r="N623" s="2149" t="s">
        <v>3786</v>
      </c>
      <c r="O623" s="2167"/>
      <c r="P623" s="2147"/>
      <c r="S623" s="866" t="s">
        <v>3688</v>
      </c>
      <c r="T623" s="866" t="s">
        <v>3786</v>
      </c>
      <c r="AA623" s="2150"/>
      <c r="AB623" s="2150"/>
      <c r="AC623" s="2162">
        <f t="shared" si="21"/>
        <v>0</v>
      </c>
      <c r="AD623" s="2177">
        <f t="shared" si="22"/>
        <v>0</v>
      </c>
    </row>
    <row r="624" spans="1:30" ht="15">
      <c r="A624" s="2156"/>
      <c r="B624" s="2156"/>
      <c r="C624" s="2156"/>
      <c r="D624" s="2156"/>
      <c r="E624" s="2156"/>
      <c r="F624" s="2156"/>
      <c r="G624" s="2158" t="s">
        <v>3653</v>
      </c>
      <c r="H624" s="2158"/>
      <c r="I624" s="2158"/>
      <c r="J624" s="2158"/>
      <c r="K624" s="2159"/>
      <c r="L624" s="2160">
        <v>7281</v>
      </c>
      <c r="M624" s="2161">
        <f>SUMIF('3BL ACTUAL'!B:B,L624,'3BL ACTUAL'!E:E)</f>
        <v>0</v>
      </c>
      <c r="N624" s="2160">
        <v>7282</v>
      </c>
      <c r="O624" s="2161">
        <f>SUMIF('3BL ACTUAL'!A:A,N624,'3BL ACTUAL'!E:E)</f>
        <v>0</v>
      </c>
      <c r="P624" s="2147"/>
      <c r="Q624" s="2148" t="s">
        <v>4758</v>
      </c>
      <c r="R624" s="866" t="s">
        <v>4759</v>
      </c>
      <c r="S624" s="866">
        <v>7281</v>
      </c>
      <c r="T624" s="866">
        <v>7282</v>
      </c>
      <c r="AA624" s="2150"/>
      <c r="AB624" s="2150"/>
      <c r="AC624" s="2162">
        <f t="shared" si="21"/>
        <v>0</v>
      </c>
      <c r="AD624" s="2177">
        <f t="shared" si="22"/>
        <v>0</v>
      </c>
    </row>
    <row r="625" spans="1:30" ht="15">
      <c r="A625" s="2156"/>
      <c r="B625" s="2156"/>
      <c r="C625" s="2156"/>
      <c r="D625" s="2156"/>
      <c r="E625" s="2156"/>
      <c r="F625" s="2156"/>
      <c r="G625" s="2158" t="s">
        <v>3413</v>
      </c>
      <c r="H625" s="2158"/>
      <c r="I625" s="2158"/>
      <c r="J625" s="2158"/>
      <c r="K625" s="2159"/>
      <c r="L625" s="2160">
        <v>7284</v>
      </c>
      <c r="M625" s="2161">
        <f>SUMIF('3BL ACTUAL'!B:B,L625,'3BL ACTUAL'!E:E)</f>
        <v>0</v>
      </c>
      <c r="N625" s="2160">
        <v>7285</v>
      </c>
      <c r="O625" s="2161">
        <f>SUMIF('3BL ACTUAL'!A:A,N625,'3BL ACTUAL'!E:E)</f>
        <v>0</v>
      </c>
      <c r="P625" s="2147"/>
      <c r="S625" s="866">
        <v>7284</v>
      </c>
      <c r="T625" s="866">
        <v>7285</v>
      </c>
      <c r="AA625" s="2150"/>
      <c r="AB625" s="2150"/>
      <c r="AC625" s="2162">
        <f t="shared" si="21"/>
        <v>0</v>
      </c>
      <c r="AD625" s="2177">
        <f t="shared" si="22"/>
        <v>0</v>
      </c>
    </row>
    <row r="626" spans="1:30" ht="15">
      <c r="A626" s="2156"/>
      <c r="B626" s="2156"/>
      <c r="C626" s="2156"/>
      <c r="D626" s="2156"/>
      <c r="E626" s="2154" t="s">
        <v>1027</v>
      </c>
      <c r="F626" s="2154"/>
      <c r="G626" s="2154"/>
      <c r="H626" s="2154"/>
      <c r="I626" s="2154"/>
      <c r="J626" s="2154"/>
      <c r="K626" s="2155"/>
      <c r="L626" s="2154"/>
      <c r="M626" s="2155"/>
      <c r="N626" s="2154"/>
      <c r="O626" s="2155"/>
      <c r="P626" s="2147"/>
      <c r="S626" s="866">
        <v>0</v>
      </c>
      <c r="T626" s="866">
        <v>0</v>
      </c>
      <c r="AA626" s="2150"/>
      <c r="AB626" s="2150"/>
      <c r="AC626" s="2162">
        <f t="shared" si="21"/>
        <v>0</v>
      </c>
      <c r="AD626" s="2177">
        <f t="shared" si="22"/>
        <v>0</v>
      </c>
    </row>
    <row r="627" spans="1:30" ht="15">
      <c r="A627" s="2156"/>
      <c r="B627" s="2156"/>
      <c r="C627" s="2156"/>
      <c r="D627" s="2156"/>
      <c r="E627" s="2156"/>
      <c r="F627" s="2149" t="s">
        <v>127</v>
      </c>
      <c r="G627" s="2149"/>
      <c r="H627" s="2149"/>
      <c r="I627" s="2149"/>
      <c r="J627" s="2149"/>
      <c r="K627" s="2167"/>
      <c r="L627" s="2149" t="s">
        <v>3688</v>
      </c>
      <c r="M627" s="2167"/>
      <c r="N627" s="2149" t="s">
        <v>3786</v>
      </c>
      <c r="O627" s="2167"/>
      <c r="P627" s="2147"/>
      <c r="S627" s="866" t="s">
        <v>3688</v>
      </c>
      <c r="T627" s="866" t="s">
        <v>3786</v>
      </c>
      <c r="AA627" s="2150"/>
      <c r="AB627" s="2150"/>
      <c r="AC627" s="2162">
        <f t="shared" si="21"/>
        <v>0</v>
      </c>
      <c r="AD627" s="2177">
        <f t="shared" si="22"/>
        <v>0</v>
      </c>
    </row>
    <row r="628" spans="1:30" ht="15">
      <c r="A628" s="2156"/>
      <c r="B628" s="2156"/>
      <c r="C628" s="2156"/>
      <c r="D628" s="2156"/>
      <c r="E628" s="2156"/>
      <c r="F628" s="2156"/>
      <c r="G628" s="2158" t="s">
        <v>3653</v>
      </c>
      <c r="H628" s="2158"/>
      <c r="I628" s="2158"/>
      <c r="J628" s="2158"/>
      <c r="K628" s="2159"/>
      <c r="L628" s="2160">
        <v>7287</v>
      </c>
      <c r="M628" s="2161">
        <f>SUMIF('3BL ACTUAL'!B:B,L628,'3BL ACTUAL'!E:E)</f>
        <v>0</v>
      </c>
      <c r="N628" s="2160">
        <v>7288</v>
      </c>
      <c r="O628" s="2161">
        <f>SUMIF('3BL ACTUAL'!A:A,N628,'3BL ACTUAL'!E:E)</f>
        <v>0</v>
      </c>
      <c r="P628" s="2147"/>
      <c r="S628" s="866">
        <v>7287</v>
      </c>
      <c r="T628" s="866">
        <v>7288</v>
      </c>
      <c r="AA628" s="2150"/>
      <c r="AB628" s="2150"/>
      <c r="AC628" s="2162">
        <f t="shared" si="21"/>
        <v>0</v>
      </c>
      <c r="AD628" s="2177">
        <f t="shared" si="22"/>
        <v>0</v>
      </c>
    </row>
    <row r="629" spans="1:30" ht="15">
      <c r="A629" s="2156"/>
      <c r="B629" s="2156"/>
      <c r="C629" s="2156"/>
      <c r="D629" s="2156"/>
      <c r="E629" s="2156"/>
      <c r="F629" s="2156"/>
      <c r="G629" s="2158" t="s">
        <v>3413</v>
      </c>
      <c r="H629" s="2158"/>
      <c r="I629" s="2158"/>
      <c r="J629" s="2158"/>
      <c r="K629" s="2159"/>
      <c r="L629" s="2160">
        <v>7290</v>
      </c>
      <c r="M629" s="2161">
        <f>SUMIF('3BL ACTUAL'!B:B,L629,'3BL ACTUAL'!E:E)</f>
        <v>0</v>
      </c>
      <c r="N629" s="2160">
        <v>7291</v>
      </c>
      <c r="O629" s="2161">
        <f>SUMIF('3BL ACTUAL'!A:A,N629,'3BL ACTUAL'!E:E)</f>
        <v>0</v>
      </c>
      <c r="P629" s="2147"/>
      <c r="S629" s="866">
        <v>7290</v>
      </c>
      <c r="T629" s="866">
        <v>7291</v>
      </c>
      <c r="AA629" s="2150"/>
      <c r="AB629" s="2150"/>
      <c r="AC629" s="2162">
        <f t="shared" si="21"/>
        <v>0</v>
      </c>
      <c r="AD629" s="2177">
        <f t="shared" si="22"/>
        <v>0</v>
      </c>
    </row>
    <row r="630" spans="1:30" ht="15">
      <c r="A630" s="2156"/>
      <c r="B630" s="2156"/>
      <c r="C630" s="2156"/>
      <c r="D630" s="2156"/>
      <c r="E630" s="2156"/>
      <c r="F630" s="2149" t="s">
        <v>128</v>
      </c>
      <c r="G630" s="2149"/>
      <c r="H630" s="2149"/>
      <c r="I630" s="2149"/>
      <c r="J630" s="2149"/>
      <c r="K630" s="2167"/>
      <c r="L630" s="2149" t="s">
        <v>3688</v>
      </c>
      <c r="M630" s="2167"/>
      <c r="N630" s="2149" t="s">
        <v>3786</v>
      </c>
      <c r="O630" s="2167"/>
      <c r="P630" s="2147"/>
      <c r="S630" s="866" t="s">
        <v>3688</v>
      </c>
      <c r="T630" s="866" t="s">
        <v>3786</v>
      </c>
      <c r="AA630" s="2150"/>
      <c r="AB630" s="2150"/>
      <c r="AC630" s="2162">
        <f t="shared" si="21"/>
        <v>0</v>
      </c>
      <c r="AD630" s="2177">
        <f t="shared" si="22"/>
        <v>0</v>
      </c>
    </row>
    <row r="631" spans="1:30" ht="15">
      <c r="A631" s="2156"/>
      <c r="B631" s="2156"/>
      <c r="C631" s="2156"/>
      <c r="D631" s="2156"/>
      <c r="E631" s="2156"/>
      <c r="F631" s="2156"/>
      <c r="G631" s="2158" t="s">
        <v>3653</v>
      </c>
      <c r="H631" s="2158"/>
      <c r="I631" s="2158"/>
      <c r="J631" s="2158"/>
      <c r="K631" s="2159"/>
      <c r="L631" s="2160">
        <v>7293</v>
      </c>
      <c r="M631" s="2161">
        <f>SUMIF('3BL ACTUAL'!B:B,L631,'3BL ACTUAL'!E:E)</f>
        <v>0</v>
      </c>
      <c r="N631" s="2160">
        <v>7294</v>
      </c>
      <c r="O631" s="2161">
        <f>SUMIF('3BL ACTUAL'!A:A,N631,'3BL ACTUAL'!E:E)</f>
        <v>0</v>
      </c>
      <c r="P631" s="2147"/>
      <c r="S631" s="866">
        <v>7293</v>
      </c>
      <c r="T631" s="866">
        <v>7294</v>
      </c>
      <c r="AA631" s="2150"/>
      <c r="AB631" s="2150"/>
      <c r="AC631" s="2162">
        <f t="shared" si="21"/>
        <v>0</v>
      </c>
      <c r="AD631" s="2177">
        <f t="shared" si="22"/>
        <v>0</v>
      </c>
    </row>
    <row r="632" spans="1:30" ht="15">
      <c r="A632" s="2156"/>
      <c r="B632" s="2156"/>
      <c r="C632" s="2156"/>
      <c r="D632" s="2156"/>
      <c r="E632" s="2156"/>
      <c r="F632" s="2156"/>
      <c r="G632" s="2158" t="s">
        <v>3413</v>
      </c>
      <c r="H632" s="2158"/>
      <c r="I632" s="2158"/>
      <c r="J632" s="2158"/>
      <c r="K632" s="2159"/>
      <c r="L632" s="2160">
        <v>7296</v>
      </c>
      <c r="M632" s="2161">
        <f>SUMIF('3BL ACTUAL'!B:B,L632,'3BL ACTUAL'!E:E)</f>
        <v>0</v>
      </c>
      <c r="N632" s="2160">
        <v>7297</v>
      </c>
      <c r="O632" s="2161">
        <f>SUMIF('3BL ACTUAL'!A:A,N632,'3BL ACTUAL'!E:E)</f>
        <v>0</v>
      </c>
      <c r="P632" s="2147"/>
      <c r="S632" s="866">
        <v>7296</v>
      </c>
      <c r="T632" s="866">
        <v>7297</v>
      </c>
      <c r="AA632" s="2150"/>
      <c r="AB632" s="2150"/>
      <c r="AC632" s="2162">
        <f t="shared" si="21"/>
        <v>0</v>
      </c>
      <c r="AD632" s="2177">
        <f t="shared" si="22"/>
        <v>0</v>
      </c>
    </row>
    <row r="633" spans="1:30" ht="15">
      <c r="A633" s="2156"/>
      <c r="B633" s="2156"/>
      <c r="C633" s="2156"/>
      <c r="D633" s="2156"/>
      <c r="E633" s="2158" t="s">
        <v>3692</v>
      </c>
      <c r="F633" s="2158"/>
      <c r="G633" s="2158"/>
      <c r="H633" s="2158"/>
      <c r="I633" s="2158"/>
      <c r="J633" s="2158"/>
      <c r="K633" s="2159"/>
      <c r="L633" s="2160">
        <v>7299</v>
      </c>
      <c r="M633" s="2161">
        <f>SUMIF('3BL ACTUAL'!B:B,L633,'3BL ACTUAL'!E:E)</f>
        <v>0</v>
      </c>
      <c r="N633" s="2160">
        <v>7300</v>
      </c>
      <c r="O633" s="2161">
        <f>SUMIF('3BL ACTUAL'!A:A,N633,'3BL ACTUAL'!E:E)</f>
        <v>0</v>
      </c>
      <c r="P633" s="2147"/>
      <c r="S633" s="866">
        <v>7299</v>
      </c>
      <c r="T633" s="866">
        <v>7300</v>
      </c>
      <c r="AA633" s="2150"/>
      <c r="AB633" s="2150"/>
      <c r="AC633" s="2162">
        <f t="shared" ref="AC633:AC640" si="23">+K633+M633-AA633-AB633</f>
        <v>0</v>
      </c>
      <c r="AD633" s="2177">
        <f t="shared" si="22"/>
        <v>0</v>
      </c>
    </row>
    <row r="634" spans="1:30" ht="15">
      <c r="A634" s="2156"/>
      <c r="B634" s="2156"/>
      <c r="C634" s="2156"/>
      <c r="D634" s="2156"/>
      <c r="E634" s="2158" t="s">
        <v>3693</v>
      </c>
      <c r="F634" s="2158"/>
      <c r="G634" s="2158"/>
      <c r="H634" s="2158"/>
      <c r="I634" s="2158"/>
      <c r="J634" s="2158"/>
      <c r="K634" s="2159"/>
      <c r="L634" s="2160">
        <v>7302</v>
      </c>
      <c r="M634" s="2161">
        <f>SUMIF('3BL ACTUAL'!B:B,L634,'3BL ACTUAL'!E:E)</f>
        <v>0</v>
      </c>
      <c r="N634" s="2160">
        <v>7303</v>
      </c>
      <c r="O634" s="2161">
        <f>SUMIF('3BL ACTUAL'!A:A,N634,'3BL ACTUAL'!E:E)</f>
        <v>0</v>
      </c>
      <c r="P634" s="2147"/>
      <c r="S634" s="866">
        <v>7302</v>
      </c>
      <c r="T634" s="866">
        <v>7303</v>
      </c>
      <c r="AA634" s="2150"/>
      <c r="AB634" s="2150"/>
      <c r="AC634" s="2162">
        <f t="shared" si="23"/>
        <v>0</v>
      </c>
      <c r="AD634" s="2177">
        <f t="shared" si="22"/>
        <v>0</v>
      </c>
    </row>
    <row r="635" spans="1:30" ht="15">
      <c r="A635" s="2156"/>
      <c r="B635" s="2156"/>
      <c r="C635" s="2156"/>
      <c r="D635" s="2156"/>
      <c r="E635" s="2158" t="s">
        <v>238</v>
      </c>
      <c r="F635" s="2158"/>
      <c r="G635" s="2158"/>
      <c r="H635" s="2158"/>
      <c r="I635" s="2158"/>
      <c r="J635" s="2158"/>
      <c r="K635" s="2159"/>
      <c r="L635" s="2160">
        <v>7305</v>
      </c>
      <c r="M635" s="2161">
        <f>SUMIF('3BL ACTUAL'!B:B,L635,'3BL ACTUAL'!E:E)</f>
        <v>0</v>
      </c>
      <c r="N635" s="2160">
        <v>7306</v>
      </c>
      <c r="O635" s="2161">
        <f>SUMIF('3BL ACTUAL'!A:A,N635,'3BL ACTUAL'!E:E)</f>
        <v>0</v>
      </c>
      <c r="P635" s="2147"/>
      <c r="S635" s="866">
        <v>7305</v>
      </c>
      <c r="T635" s="866">
        <v>7306</v>
      </c>
      <c r="AA635" s="2150"/>
      <c r="AB635" s="2150"/>
      <c r="AC635" s="2162">
        <f t="shared" si="23"/>
        <v>0</v>
      </c>
      <c r="AD635" s="2177">
        <f t="shared" si="22"/>
        <v>0</v>
      </c>
    </row>
    <row r="636" spans="1:30" ht="15">
      <c r="A636" s="2156"/>
      <c r="B636" s="2156"/>
      <c r="C636" s="2156"/>
      <c r="D636" s="2158" t="s">
        <v>573</v>
      </c>
      <c r="E636" s="2158"/>
      <c r="F636" s="2158"/>
      <c r="G636" s="2158"/>
      <c r="H636" s="2158"/>
      <c r="I636" s="2158"/>
      <c r="J636" s="2158"/>
      <c r="K636" s="2159"/>
      <c r="L636" s="2160">
        <v>7308</v>
      </c>
      <c r="M636" s="2161">
        <f>SUMIF('3BL ACTUAL'!B:B,L636,'3BL ACTUAL'!E:E)</f>
        <v>0</v>
      </c>
      <c r="N636" s="2160">
        <v>7309</v>
      </c>
      <c r="O636" s="2161">
        <f>SUMIF('3BL ACTUAL'!A:A,N636,'3BL ACTUAL'!E:E)</f>
        <v>0</v>
      </c>
      <c r="P636" s="2147"/>
      <c r="S636" s="866">
        <v>7308</v>
      </c>
      <c r="T636" s="866">
        <v>7309</v>
      </c>
      <c r="AA636" s="2150"/>
      <c r="AB636" s="2150"/>
      <c r="AC636" s="2162">
        <f t="shared" si="23"/>
        <v>0</v>
      </c>
      <c r="AD636" s="2177">
        <f t="shared" si="22"/>
        <v>0</v>
      </c>
    </row>
    <row r="637" spans="1:30" ht="15">
      <c r="A637" s="2156"/>
      <c r="B637" s="2156"/>
      <c r="C637" s="2156"/>
      <c r="D637" s="2158" t="s">
        <v>238</v>
      </c>
      <c r="E637" s="2158"/>
      <c r="F637" s="2158"/>
      <c r="G637" s="2158"/>
      <c r="H637" s="2158"/>
      <c r="I637" s="2158"/>
      <c r="J637" s="2158"/>
      <c r="K637" s="2159"/>
      <c r="L637" s="2160">
        <v>7311</v>
      </c>
      <c r="M637" s="2161">
        <f>SUMIF('3BL ACTUAL'!B:B,L637,'3BL ACTUAL'!E:E)</f>
        <v>0</v>
      </c>
      <c r="N637" s="2160">
        <v>7312</v>
      </c>
      <c r="O637" s="2161">
        <f>SUMIF('3BL ACTUAL'!A:A,N637,'3BL ACTUAL'!E:E)</f>
        <v>0</v>
      </c>
      <c r="P637" s="2147"/>
      <c r="S637" s="866">
        <v>7311</v>
      </c>
      <c r="T637" s="866">
        <v>7312</v>
      </c>
      <c r="AA637" s="2150"/>
      <c r="AB637" s="2150"/>
      <c r="AC637" s="2162">
        <f t="shared" si="23"/>
        <v>0</v>
      </c>
      <c r="AD637" s="2177">
        <f t="shared" si="22"/>
        <v>0</v>
      </c>
    </row>
    <row r="638" spans="1:30" ht="15">
      <c r="A638" s="2156"/>
      <c r="B638" s="2156"/>
      <c r="C638" s="2188" t="s">
        <v>3694</v>
      </c>
      <c r="D638" s="2189"/>
      <c r="E638" s="2189"/>
      <c r="F638" s="2189"/>
      <c r="G638" s="2189"/>
      <c r="H638" s="2189"/>
      <c r="I638" s="2189"/>
      <c r="J638" s="2189"/>
      <c r="K638" s="2191"/>
      <c r="L638" s="2160">
        <v>7314</v>
      </c>
      <c r="M638" s="2161">
        <f>SUMIF('3BL ACTUAL'!B:B,L638,'3BL ACTUAL'!E:E)</f>
        <v>0</v>
      </c>
      <c r="N638" s="2160">
        <v>7315</v>
      </c>
      <c r="O638" s="2161">
        <f>SUMIF('3BL ACTUAL'!A:A,N638,'3BL ACTUAL'!E:E)</f>
        <v>0</v>
      </c>
      <c r="P638" s="2147"/>
      <c r="S638" s="866">
        <v>7314</v>
      </c>
      <c r="T638" s="866">
        <v>7315</v>
      </c>
      <c r="AA638" s="2150"/>
      <c r="AB638" s="2150"/>
      <c r="AC638" s="2162">
        <f t="shared" si="23"/>
        <v>0</v>
      </c>
      <c r="AD638" s="2177">
        <f t="shared" si="22"/>
        <v>0</v>
      </c>
    </row>
    <row r="639" spans="1:30">
      <c r="A639" s="2156"/>
      <c r="B639" s="2216" t="s">
        <v>3695</v>
      </c>
      <c r="C639" s="2217"/>
      <c r="D639" s="2217"/>
      <c r="E639" s="2217"/>
      <c r="F639" s="2217"/>
      <c r="G639" s="2217"/>
      <c r="H639" s="2217"/>
      <c r="I639" s="2217"/>
      <c r="J639" s="2165" t="s">
        <v>3787</v>
      </c>
      <c r="K639" s="2218">
        <f>SUM(K504:K638)</f>
        <v>0</v>
      </c>
      <c r="L639" s="2219"/>
      <c r="N639" s="2220"/>
      <c r="O639" s="2166">
        <f>SUM(O504:O638)</f>
        <v>0</v>
      </c>
      <c r="Q639" s="2221">
        <f>+P639-K639</f>
        <v>0</v>
      </c>
      <c r="R639" s="2161"/>
      <c r="S639" s="866">
        <v>0</v>
      </c>
      <c r="T639" s="866">
        <v>0</v>
      </c>
      <c r="AA639" s="2150"/>
      <c r="AB639" s="2150">
        <v>789396.92</v>
      </c>
      <c r="AC639" s="2162">
        <f t="shared" si="23"/>
        <v>-789396.92</v>
      </c>
      <c r="AD639" s="2177">
        <f t="shared" si="22"/>
        <v>789396.92</v>
      </c>
    </row>
    <row r="640" spans="1:30">
      <c r="A640" s="2156"/>
      <c r="B640" s="2216" t="s">
        <v>34</v>
      </c>
      <c r="C640" s="2217"/>
      <c r="D640" s="2217"/>
      <c r="E640" s="2217"/>
      <c r="F640" s="2217"/>
      <c r="G640" s="2217"/>
      <c r="H640" s="2217"/>
      <c r="I640" s="2217"/>
      <c r="J640" s="2217"/>
      <c r="K640" s="2222"/>
      <c r="L640" s="2165" t="s">
        <v>3788</v>
      </c>
      <c r="M640" s="2166">
        <f>SUM(M504:M639)</f>
        <v>0</v>
      </c>
      <c r="N640" s="2223"/>
      <c r="O640" s="2224"/>
      <c r="Q640" s="2221">
        <f>+P640-M640</f>
        <v>0</v>
      </c>
      <c r="R640" s="866" t="s">
        <v>4734</v>
      </c>
      <c r="AA640" s="2150"/>
      <c r="AB640" s="2150">
        <v>275446.93</v>
      </c>
      <c r="AC640" s="2162">
        <f t="shared" si="23"/>
        <v>-275446.93</v>
      </c>
      <c r="AD640" s="2177">
        <f t="shared" si="22"/>
        <v>275446.93</v>
      </c>
    </row>
    <row r="641" spans="1:30" ht="15">
      <c r="A641" s="2156"/>
      <c r="B641" s="2163" t="s">
        <v>3696</v>
      </c>
      <c r="C641" s="2163"/>
      <c r="D641" s="2163"/>
      <c r="E641" s="2163"/>
      <c r="F641" s="2163"/>
      <c r="G641" s="2163"/>
      <c r="H641" s="2163"/>
      <c r="I641" s="2163"/>
      <c r="J641" s="2163"/>
      <c r="K641" s="2164"/>
      <c r="L641" s="2163"/>
      <c r="M641" s="866"/>
      <c r="N641" s="2165" t="s">
        <v>3789</v>
      </c>
      <c r="O641" s="2166">
        <f>+M640+K639</f>
        <v>0</v>
      </c>
      <c r="P641" s="2225">
        <f>+O641-'5 PG101'!L41</f>
        <v>0</v>
      </c>
      <c r="Q641" s="2221">
        <f>+P641-O641</f>
        <v>0</v>
      </c>
      <c r="R641" s="2161"/>
      <c r="AA641" s="2150"/>
      <c r="AB641" s="2150">
        <v>1064843.8500000001</v>
      </c>
      <c r="AC641" s="2162">
        <f t="shared" ref="AC641:AC704" si="24">+O641-AA641-AB641</f>
        <v>-1064843.8500000001</v>
      </c>
      <c r="AD641" s="2177">
        <f t="shared" si="22"/>
        <v>1064843.8500000001</v>
      </c>
    </row>
    <row r="642" spans="1:30" ht="15">
      <c r="A642" s="2156"/>
      <c r="B642" s="2158" t="s">
        <v>3697</v>
      </c>
      <c r="C642" s="2158"/>
      <c r="D642" s="2158"/>
      <c r="E642" s="2158"/>
      <c r="F642" s="2158"/>
      <c r="G642" s="2158"/>
      <c r="H642" s="2158"/>
      <c r="I642" s="2158"/>
      <c r="J642" s="2158"/>
      <c r="K642" s="2159"/>
      <c r="L642" s="2158"/>
      <c r="M642" s="2159"/>
      <c r="N642" s="2160">
        <v>7901</v>
      </c>
      <c r="O642" s="2161">
        <f>SUMIF('3BL ACTUAL'!B:B,N642,'3BL ACTUAL'!E:E)</f>
        <v>0</v>
      </c>
      <c r="P642" s="2147"/>
      <c r="AA642" s="2150"/>
      <c r="AB642" s="2150"/>
      <c r="AC642" s="2162">
        <f t="shared" si="24"/>
        <v>0</v>
      </c>
      <c r="AD642" s="2177">
        <f t="shared" si="22"/>
        <v>0</v>
      </c>
    </row>
    <row r="643" spans="1:30" ht="15">
      <c r="A643" s="2156"/>
      <c r="B643" s="2158" t="s">
        <v>3698</v>
      </c>
      <c r="C643" s="2158"/>
      <c r="D643" s="2158"/>
      <c r="E643" s="2158"/>
      <c r="F643" s="2158"/>
      <c r="G643" s="2158"/>
      <c r="H643" s="2158"/>
      <c r="I643" s="2158"/>
      <c r="J643" s="2158"/>
      <c r="K643" s="2159"/>
      <c r="L643" s="2158"/>
      <c r="M643" s="2159"/>
      <c r="N643" s="2160">
        <v>7902</v>
      </c>
      <c r="O643" s="2161">
        <f>SUMIF('3BL ACTUAL'!B:B,N643,'3BL ACTUAL'!E:E)</f>
        <v>0</v>
      </c>
      <c r="P643" s="2147"/>
      <c r="AA643" s="2150"/>
      <c r="AB643" s="2150"/>
      <c r="AC643" s="2162">
        <f t="shared" si="24"/>
        <v>0</v>
      </c>
      <c r="AD643" s="2177">
        <f t="shared" si="22"/>
        <v>0</v>
      </c>
    </row>
    <row r="644" spans="1:30" ht="15">
      <c r="A644" s="2156"/>
      <c r="B644" s="2158" t="s">
        <v>3699</v>
      </c>
      <c r="C644" s="2158"/>
      <c r="D644" s="2158"/>
      <c r="E644" s="2158"/>
      <c r="F644" s="2158"/>
      <c r="G644" s="2158"/>
      <c r="H644" s="2158"/>
      <c r="I644" s="2158"/>
      <c r="J644" s="2158"/>
      <c r="K644" s="2159"/>
      <c r="L644" s="2158"/>
      <c r="M644" s="2159"/>
      <c r="N644" s="2160">
        <v>7903</v>
      </c>
      <c r="O644" s="2161">
        <f>SUMIF('3BL ACTUAL'!B:B,N644,'3BL ACTUAL'!E:E)</f>
        <v>0</v>
      </c>
      <c r="P644" s="2147"/>
      <c r="AA644" s="2150"/>
      <c r="AB644" s="2150"/>
      <c r="AC644" s="2162">
        <f t="shared" si="24"/>
        <v>0</v>
      </c>
      <c r="AD644" s="2177">
        <f t="shared" si="22"/>
        <v>0</v>
      </c>
    </row>
    <row r="645" spans="1:30" ht="15">
      <c r="A645" s="2156"/>
      <c r="B645" s="2158" t="s">
        <v>3700</v>
      </c>
      <c r="C645" s="2158"/>
      <c r="D645" s="2158"/>
      <c r="E645" s="2158"/>
      <c r="F645" s="2158"/>
      <c r="G645" s="2158"/>
      <c r="H645" s="2158"/>
      <c r="I645" s="2158"/>
      <c r="J645" s="2158"/>
      <c r="K645" s="2159"/>
      <c r="L645" s="2158"/>
      <c r="M645" s="2159"/>
      <c r="N645" s="2160">
        <v>7904</v>
      </c>
      <c r="O645" s="2161">
        <f>SUMIF('3BL ACTUAL'!B:B,N645,'3BL ACTUAL'!E:E)</f>
        <v>0</v>
      </c>
      <c r="P645" s="2147"/>
      <c r="AA645" s="2150"/>
      <c r="AB645" s="2150"/>
      <c r="AC645" s="2162">
        <f t="shared" si="24"/>
        <v>0</v>
      </c>
      <c r="AD645" s="2177">
        <f t="shared" si="22"/>
        <v>0</v>
      </c>
    </row>
    <row r="646" spans="1:30" ht="15">
      <c r="A646" s="2156"/>
      <c r="B646" s="2158" t="s">
        <v>3701</v>
      </c>
      <c r="C646" s="2158"/>
      <c r="D646" s="2158"/>
      <c r="E646" s="2158"/>
      <c r="F646" s="2158"/>
      <c r="G646" s="2158"/>
      <c r="H646" s="2158"/>
      <c r="I646" s="2158"/>
      <c r="J646" s="2158"/>
      <c r="K646" s="2159"/>
      <c r="L646" s="2158"/>
      <c r="M646" s="2159"/>
      <c r="N646" s="2160">
        <v>7905</v>
      </c>
      <c r="O646" s="2161">
        <f>SUMIF('3BL ACTUAL'!B:B,N646,'3BL ACTUAL'!E:E)</f>
        <v>0</v>
      </c>
      <c r="P646" s="2147"/>
      <c r="AA646" s="2150"/>
      <c r="AB646" s="2150"/>
      <c r="AC646" s="2162">
        <f t="shared" si="24"/>
        <v>0</v>
      </c>
      <c r="AD646" s="2177">
        <f t="shared" si="22"/>
        <v>0</v>
      </c>
    </row>
    <row r="647" spans="1:30" ht="15">
      <c r="A647" s="2156"/>
      <c r="B647" s="2158" t="s">
        <v>3702</v>
      </c>
      <c r="C647" s="2158"/>
      <c r="D647" s="2158"/>
      <c r="E647" s="2158"/>
      <c r="F647" s="2158"/>
      <c r="G647" s="2158"/>
      <c r="H647" s="2158"/>
      <c r="I647" s="2158"/>
      <c r="J647" s="2158"/>
      <c r="K647" s="2159"/>
      <c r="L647" s="2158"/>
      <c r="M647" s="2159"/>
      <c r="N647" s="2160">
        <v>7906</v>
      </c>
      <c r="O647" s="2161">
        <f>SUMIF('3BL ACTUAL'!B:B,N647,'3BL ACTUAL'!E:E)</f>
        <v>0</v>
      </c>
      <c r="P647" s="2147"/>
      <c r="AA647" s="2150"/>
      <c r="AB647" s="2150"/>
      <c r="AC647" s="2162">
        <f t="shared" si="24"/>
        <v>0</v>
      </c>
      <c r="AD647" s="2177">
        <f t="shared" ref="AD647:AD710" si="25">+O647+AA647+AB647</f>
        <v>0</v>
      </c>
    </row>
    <row r="648" spans="1:30" ht="15">
      <c r="A648" s="2156"/>
      <c r="B648" s="2158" t="s">
        <v>3703</v>
      </c>
      <c r="C648" s="2158"/>
      <c r="D648" s="2158"/>
      <c r="E648" s="2158"/>
      <c r="F648" s="2158"/>
      <c r="G648" s="2158"/>
      <c r="H648" s="2158"/>
      <c r="I648" s="2158"/>
      <c r="J648" s="2158"/>
      <c r="K648" s="2159"/>
      <c r="L648" s="2158"/>
      <c r="M648" s="2159"/>
      <c r="N648" s="2160">
        <v>7907</v>
      </c>
      <c r="O648" s="2161">
        <f>SUMIF('3BL ACTUAL'!B:B,N648,'3BL ACTUAL'!E:E)</f>
        <v>0</v>
      </c>
      <c r="P648" s="2147"/>
      <c r="AA648" s="2150"/>
      <c r="AB648" s="2150"/>
      <c r="AC648" s="2162">
        <f t="shared" si="24"/>
        <v>0</v>
      </c>
      <c r="AD648" s="2177">
        <f t="shared" si="25"/>
        <v>0</v>
      </c>
    </row>
    <row r="649" spans="1:30" ht="15">
      <c r="A649" s="2156"/>
      <c r="B649" s="2158" t="s">
        <v>3704</v>
      </c>
      <c r="C649" s="2158"/>
      <c r="D649" s="2158"/>
      <c r="E649" s="2158"/>
      <c r="F649" s="2158"/>
      <c r="G649" s="2158"/>
      <c r="H649" s="2158"/>
      <c r="I649" s="2158"/>
      <c r="J649" s="2158"/>
      <c r="K649" s="2159"/>
      <c r="L649" s="2158"/>
      <c r="M649" s="2159"/>
      <c r="N649" s="2160">
        <v>7908</v>
      </c>
      <c r="O649" s="2161">
        <f>SUMIF('3BL ACTUAL'!B:B,N649,'3BL ACTUAL'!E:E)</f>
        <v>0</v>
      </c>
      <c r="P649" s="2147"/>
      <c r="AA649" s="2150"/>
      <c r="AB649" s="2150"/>
      <c r="AC649" s="2162">
        <f t="shared" si="24"/>
        <v>0</v>
      </c>
      <c r="AD649" s="2177">
        <f t="shared" si="25"/>
        <v>0</v>
      </c>
    </row>
    <row r="650" spans="1:30" ht="15">
      <c r="A650" s="2154" t="s">
        <v>3417</v>
      </c>
      <c r="B650" s="2154"/>
      <c r="C650" s="2154"/>
      <c r="D650" s="2154"/>
      <c r="E650" s="2154"/>
      <c r="F650" s="2154"/>
      <c r="G650" s="2154"/>
      <c r="H650" s="2154"/>
      <c r="I650" s="2154"/>
      <c r="J650" s="2154"/>
      <c r="K650" s="2155"/>
      <c r="L650" s="2154"/>
      <c r="M650" s="2155"/>
      <c r="N650" s="2154"/>
      <c r="O650" s="2155"/>
      <c r="P650" s="2179"/>
      <c r="Q650" s="2148" t="s">
        <v>4733</v>
      </c>
      <c r="R650" s="866" t="s">
        <v>4734</v>
      </c>
      <c r="AA650" s="2150"/>
      <c r="AB650" s="2150"/>
      <c r="AC650" s="2162">
        <f t="shared" si="24"/>
        <v>0</v>
      </c>
      <c r="AD650" s="2177">
        <f t="shared" si="25"/>
        <v>0</v>
      </c>
    </row>
    <row r="651" spans="1:30">
      <c r="A651" s="2156"/>
      <c r="B651" s="2163" t="s">
        <v>922</v>
      </c>
      <c r="C651" s="2163"/>
      <c r="D651" s="2163"/>
      <c r="E651" s="2163"/>
      <c r="F651" s="2163"/>
      <c r="G651" s="2163"/>
      <c r="H651" s="2163"/>
      <c r="I651" s="2163"/>
      <c r="J651" s="2163"/>
      <c r="K651" s="2164"/>
      <c r="L651" s="2163"/>
      <c r="M651" s="2164"/>
      <c r="N651" s="2165" t="s">
        <v>3790</v>
      </c>
      <c r="O651" s="2166">
        <f>IF((+M486-O641)&gt;0,+M486-O641,0)</f>
        <v>0</v>
      </c>
      <c r="P651" s="2161">
        <f>+'6 INFORME BALANCES'!H127</f>
        <v>0</v>
      </c>
      <c r="Q651" s="2221">
        <f>+P651-O651</f>
        <v>0</v>
      </c>
      <c r="R651" s="2161"/>
      <c r="AA651" s="2150"/>
      <c r="AB651" s="2150"/>
      <c r="AC651" s="2162">
        <f t="shared" si="24"/>
        <v>0</v>
      </c>
      <c r="AD651" s="2177">
        <f t="shared" si="25"/>
        <v>0</v>
      </c>
    </row>
    <row r="652" spans="1:30" ht="15">
      <c r="A652" s="2156"/>
      <c r="B652" s="2163" t="s">
        <v>3418</v>
      </c>
      <c r="C652" s="2163"/>
      <c r="D652" s="2163"/>
      <c r="E652" s="2163"/>
      <c r="F652" s="2163"/>
      <c r="G652" s="2163"/>
      <c r="H652" s="2163"/>
      <c r="I652" s="2163"/>
      <c r="J652" s="2163"/>
      <c r="K652" s="2164"/>
      <c r="L652" s="2163"/>
      <c r="M652" s="2164"/>
      <c r="N652" s="2165" t="s">
        <v>3791</v>
      </c>
      <c r="O652" s="2166">
        <f>IF((+M486-O641)&lt;0,+M486-O641,0)</f>
        <v>0</v>
      </c>
      <c r="P652" s="2147"/>
      <c r="AA652" s="2150"/>
      <c r="AB652" s="2150">
        <v>-24472.240000000002</v>
      </c>
      <c r="AC652" s="2162">
        <f t="shared" si="24"/>
        <v>24472.240000000002</v>
      </c>
      <c r="AD652" s="2177">
        <f t="shared" si="25"/>
        <v>-24472.240000000002</v>
      </c>
    </row>
    <row r="653" spans="1:30" ht="15">
      <c r="A653" s="2156"/>
      <c r="B653" s="2156"/>
      <c r="C653" s="2182" t="s">
        <v>1038</v>
      </c>
      <c r="D653" s="2183"/>
      <c r="E653" s="2183"/>
      <c r="F653" s="2183"/>
      <c r="G653" s="2183"/>
      <c r="H653" s="2183"/>
      <c r="I653" s="2183"/>
      <c r="J653" s="2183"/>
      <c r="K653" s="2185"/>
      <c r="L653" s="2149" t="s">
        <v>3419</v>
      </c>
      <c r="M653" s="2167"/>
      <c r="N653" s="2149" t="s">
        <v>3420</v>
      </c>
      <c r="O653" s="2167"/>
      <c r="P653" s="2147"/>
      <c r="AA653" s="2150"/>
      <c r="AB653" s="2150"/>
      <c r="AC653" s="2162">
        <f t="shared" si="24"/>
        <v>0</v>
      </c>
      <c r="AD653" s="2177">
        <f t="shared" si="25"/>
        <v>0</v>
      </c>
    </row>
    <row r="654" spans="1:30" ht="15">
      <c r="A654" s="2156"/>
      <c r="B654" s="2156"/>
      <c r="C654" s="2156"/>
      <c r="D654" s="2158" t="s">
        <v>3421</v>
      </c>
      <c r="E654" s="2158"/>
      <c r="F654" s="2158"/>
      <c r="G654" s="2158"/>
      <c r="H654" s="2158"/>
      <c r="I654" s="2158"/>
      <c r="J654" s="2158"/>
      <c r="K654" s="2159"/>
      <c r="L654" s="2160">
        <v>94</v>
      </c>
      <c r="M654" s="2161">
        <f>SUMIF('3BL ACTUAL'!B:B,L654,'3BL ACTUAL'!E:E)</f>
        <v>0</v>
      </c>
      <c r="N654" s="2160">
        <v>95</v>
      </c>
      <c r="O654" s="2161">
        <f>SUMIF('3BL ACTUAL'!B:B,N654,'3BL ACTUAL'!E:E)</f>
        <v>0</v>
      </c>
      <c r="P654" s="2147"/>
      <c r="AA654" s="2150"/>
      <c r="AB654" s="2150"/>
      <c r="AC654" s="2162">
        <f t="shared" si="24"/>
        <v>0</v>
      </c>
      <c r="AD654" s="2177">
        <f t="shared" si="25"/>
        <v>0</v>
      </c>
    </row>
    <row r="655" spans="1:30" ht="15">
      <c r="A655" s="2156"/>
      <c r="B655" s="2156"/>
      <c r="C655" s="2156"/>
      <c r="D655" s="2158" t="s">
        <v>3422</v>
      </c>
      <c r="E655" s="2158"/>
      <c r="F655" s="2158"/>
      <c r="G655" s="2158"/>
      <c r="H655" s="2158"/>
      <c r="I655" s="2158"/>
      <c r="J655" s="2158"/>
      <c r="K655" s="2159"/>
      <c r="L655" s="2160">
        <v>96</v>
      </c>
      <c r="M655" s="2161">
        <f>SUMIF('3BL ACTUAL'!B:B,L655,'3BL ACTUAL'!E:E)</f>
        <v>0</v>
      </c>
      <c r="N655" s="2160">
        <v>97</v>
      </c>
      <c r="O655" s="2161">
        <f>SUMIF('3BL ACTUAL'!B:B,N655,'3BL ACTUAL'!E:E)</f>
        <v>0</v>
      </c>
      <c r="P655" s="2147"/>
      <c r="AA655" s="2150"/>
      <c r="AB655" s="2150"/>
      <c r="AC655" s="2162">
        <f t="shared" si="24"/>
        <v>0</v>
      </c>
      <c r="AD655" s="2177">
        <f t="shared" si="25"/>
        <v>0</v>
      </c>
    </row>
    <row r="656" spans="1:30" ht="15">
      <c r="A656" s="2156"/>
      <c r="B656" s="2156"/>
      <c r="C656" s="2156"/>
      <c r="D656" s="2158" t="s">
        <v>3423</v>
      </c>
      <c r="E656" s="2158"/>
      <c r="F656" s="2158"/>
      <c r="G656" s="2158"/>
      <c r="H656" s="2158"/>
      <c r="I656" s="2158"/>
      <c r="J656" s="2158"/>
      <c r="K656" s="2159"/>
      <c r="L656" s="2160"/>
      <c r="N656" s="2160">
        <v>98</v>
      </c>
      <c r="O656" s="2161">
        <f>+O651</f>
        <v>0</v>
      </c>
      <c r="P656" s="2147"/>
      <c r="AA656" s="2150"/>
      <c r="AB656" s="2150"/>
      <c r="AC656" s="2162">
        <f t="shared" si="24"/>
        <v>0</v>
      </c>
      <c r="AD656" s="2177">
        <f t="shared" si="25"/>
        <v>0</v>
      </c>
    </row>
    <row r="657" spans="1:30" ht="15">
      <c r="A657" s="2156"/>
      <c r="B657" s="2156"/>
      <c r="C657" s="2154" t="s">
        <v>1042</v>
      </c>
      <c r="D657" s="2154"/>
      <c r="E657" s="2154"/>
      <c r="F657" s="2154"/>
      <c r="G657" s="2154"/>
      <c r="H657" s="2154"/>
      <c r="I657" s="2154"/>
      <c r="J657" s="2154"/>
      <c r="K657" s="2155"/>
      <c r="L657" s="2154"/>
      <c r="M657" s="2155"/>
      <c r="N657" s="2154"/>
      <c r="O657" s="2155"/>
      <c r="P657" s="2147"/>
      <c r="AA657" s="2150"/>
      <c r="AB657" s="2150"/>
      <c r="AC657" s="2162">
        <f t="shared" si="24"/>
        <v>0</v>
      </c>
      <c r="AD657" s="2177">
        <f t="shared" si="25"/>
        <v>0</v>
      </c>
    </row>
    <row r="658" spans="1:30">
      <c r="A658" s="2156"/>
      <c r="B658" s="2156"/>
      <c r="C658" s="2156"/>
      <c r="D658" s="2158" t="s">
        <v>3425</v>
      </c>
      <c r="E658" s="2158"/>
      <c r="F658" s="2158"/>
      <c r="G658" s="2158"/>
      <c r="H658" s="2158"/>
      <c r="I658" s="2158"/>
      <c r="J658" s="2158"/>
      <c r="K658" s="2159"/>
      <c r="L658" s="2158"/>
      <c r="M658" s="2159"/>
      <c r="N658" s="2160">
        <v>803</v>
      </c>
      <c r="O658" s="2161">
        <f>-SUMIF('3BL ACTUAL'!B:B,N658,'3BL ACTUAL'!E:E)</f>
        <v>0</v>
      </c>
      <c r="P658" s="2226">
        <f>+'6 INFORME BALANCES'!H130</f>
        <v>0</v>
      </c>
      <c r="Q658" s="2221">
        <f>+O658-P658</f>
        <v>0</v>
      </c>
      <c r="AA658" s="2150"/>
      <c r="AB658" s="2150"/>
      <c r="AC658" s="2162">
        <f t="shared" si="24"/>
        <v>0</v>
      </c>
      <c r="AD658" s="2177">
        <f t="shared" si="25"/>
        <v>0</v>
      </c>
    </row>
    <row r="659" spans="1:30">
      <c r="A659" s="2156"/>
      <c r="B659" s="2156"/>
      <c r="C659" s="2156"/>
      <c r="D659" s="2158" t="s">
        <v>3426</v>
      </c>
      <c r="E659" s="2158"/>
      <c r="F659" s="2158"/>
      <c r="G659" s="2158"/>
      <c r="H659" s="2158"/>
      <c r="I659" s="2158"/>
      <c r="J659" s="2158"/>
      <c r="K659" s="2159"/>
      <c r="L659" s="2158"/>
      <c r="M659" s="2159"/>
      <c r="N659" s="2160">
        <v>804</v>
      </c>
      <c r="O659" s="2161">
        <f>SUMIF('3BL ACTUAL'!B:B,N659,'3BL ACTUAL'!E:E)</f>
        <v>0</v>
      </c>
      <c r="P659" s="2161">
        <f>+O651*15%</f>
        <v>0</v>
      </c>
      <c r="AA659" s="2150"/>
      <c r="AB659" s="2150"/>
      <c r="AC659" s="2162">
        <f t="shared" si="24"/>
        <v>0</v>
      </c>
      <c r="AD659" s="2177">
        <f t="shared" si="25"/>
        <v>0</v>
      </c>
    </row>
    <row r="660" spans="1:30" ht="15">
      <c r="A660" s="2156"/>
      <c r="B660" s="2156"/>
      <c r="C660" s="2156"/>
      <c r="D660" s="2158" t="s">
        <v>3427</v>
      </c>
      <c r="E660" s="2158"/>
      <c r="F660" s="2158"/>
      <c r="G660" s="2158"/>
      <c r="H660" s="2158"/>
      <c r="I660" s="2158"/>
      <c r="J660" s="2158"/>
      <c r="K660" s="2159"/>
      <c r="L660" s="2158"/>
      <c r="M660" s="2159"/>
      <c r="N660" s="2160">
        <v>805</v>
      </c>
      <c r="O660" s="2161">
        <f>-O486</f>
        <v>0</v>
      </c>
      <c r="P660" s="2147">
        <v>0</v>
      </c>
      <c r="AA660" s="2150"/>
      <c r="AB660" s="2150"/>
      <c r="AC660" s="2162">
        <f t="shared" si="24"/>
        <v>0</v>
      </c>
      <c r="AD660" s="2177">
        <f t="shared" si="25"/>
        <v>0</v>
      </c>
    </row>
    <row r="661" spans="1:30" ht="15">
      <c r="A661" s="2156"/>
      <c r="B661" s="2156"/>
      <c r="C661" s="2156"/>
      <c r="D661" s="2158" t="s">
        <v>3428</v>
      </c>
      <c r="E661" s="2158"/>
      <c r="F661" s="2158"/>
      <c r="G661" s="2158"/>
      <c r="H661" s="2158"/>
      <c r="I661" s="2158"/>
      <c r="J661" s="2158"/>
      <c r="K661" s="2159"/>
      <c r="L661" s="2158"/>
      <c r="M661" s="2159"/>
      <c r="N661" s="2160">
        <v>806</v>
      </c>
      <c r="O661" s="2161">
        <f>+O639</f>
        <v>0</v>
      </c>
      <c r="P661" s="2147">
        <v>0</v>
      </c>
      <c r="AA661" s="2150"/>
      <c r="AB661" s="2150"/>
      <c r="AC661" s="2162">
        <f t="shared" si="24"/>
        <v>0</v>
      </c>
      <c r="AD661" s="2177">
        <f t="shared" si="25"/>
        <v>0</v>
      </c>
    </row>
    <row r="662" spans="1:30" ht="13.15" customHeight="1">
      <c r="A662" s="2156"/>
      <c r="B662" s="2156"/>
      <c r="C662" s="2156"/>
      <c r="D662" s="2158" t="s">
        <v>3429</v>
      </c>
      <c r="E662" s="2158"/>
      <c r="F662" s="2158"/>
      <c r="G662" s="2158"/>
      <c r="H662" s="2158"/>
      <c r="I662" s="2158"/>
      <c r="J662" s="2158"/>
      <c r="K662" s="2159"/>
      <c r="L662" s="2158"/>
      <c r="M662" s="2159"/>
      <c r="N662" s="2160">
        <v>807</v>
      </c>
      <c r="O662" s="2161">
        <f>SUMIF('3BL ACTUAL'!B:B,N662,'3BL ACTUAL'!E:E)</f>
        <v>0</v>
      </c>
      <c r="P662" s="2147"/>
      <c r="AA662" s="2150"/>
      <c r="AB662" s="2150"/>
      <c r="AC662" s="2162">
        <f t="shared" si="24"/>
        <v>0</v>
      </c>
      <c r="AD662" s="2177">
        <f t="shared" si="25"/>
        <v>0</v>
      </c>
    </row>
    <row r="663" spans="1:30">
      <c r="A663" s="2156"/>
      <c r="B663" s="2156"/>
      <c r="C663" s="2156"/>
      <c r="D663" s="2158" t="s">
        <v>3430</v>
      </c>
      <c r="E663" s="2158"/>
      <c r="F663" s="2158"/>
      <c r="G663" s="2158"/>
      <c r="H663" s="2158"/>
      <c r="I663" s="2158"/>
      <c r="J663" s="2158"/>
      <c r="K663" s="2159"/>
      <c r="L663" s="2158"/>
      <c r="M663" s="2159"/>
      <c r="N663" s="2160">
        <v>808</v>
      </c>
      <c r="O663" s="2161">
        <f>SUMIF('3BL ACTUAL'!B:B,N663,'3BL ACTUAL'!E:E)</f>
        <v>0</v>
      </c>
      <c r="P663" s="2186" t="s">
        <v>4760</v>
      </c>
      <c r="AA663" s="2150"/>
      <c r="AB663" s="2150"/>
      <c r="AC663" s="2162">
        <f t="shared" si="24"/>
        <v>0</v>
      </c>
      <c r="AD663" s="2177">
        <f t="shared" si="25"/>
        <v>0</v>
      </c>
    </row>
    <row r="664" spans="1:30" ht="15">
      <c r="A664" s="2156"/>
      <c r="B664" s="2156"/>
      <c r="C664" s="2156"/>
      <c r="D664" s="2158" t="s">
        <v>3431</v>
      </c>
      <c r="E664" s="2227"/>
      <c r="F664" s="2227"/>
      <c r="G664" s="2158"/>
      <c r="H664" s="2158"/>
      <c r="I664" s="2158"/>
      <c r="J664" s="2158"/>
      <c r="K664" s="2159"/>
      <c r="L664" s="2158"/>
      <c r="M664" s="2159"/>
      <c r="N664" s="2160">
        <v>809</v>
      </c>
      <c r="O664" s="2228"/>
      <c r="P664" s="2147"/>
      <c r="Q664" s="2186" t="s">
        <v>4760</v>
      </c>
      <c r="AA664" s="2150"/>
      <c r="AB664" s="2150"/>
      <c r="AC664" s="2162">
        <f t="shared" si="24"/>
        <v>0</v>
      </c>
      <c r="AD664" s="2177">
        <f t="shared" si="25"/>
        <v>0</v>
      </c>
    </row>
    <row r="665" spans="1:30">
      <c r="A665" s="2156"/>
      <c r="B665" s="2156"/>
      <c r="C665" s="2156"/>
      <c r="D665" s="2158" t="s">
        <v>3432</v>
      </c>
      <c r="E665" s="2158"/>
      <c r="F665" s="2158"/>
      <c r="G665" s="2158"/>
      <c r="H665" s="2158"/>
      <c r="I665" s="2158"/>
      <c r="J665" s="2158"/>
      <c r="K665" s="2159"/>
      <c r="L665" s="2158"/>
      <c r="M665" s="2159"/>
      <c r="N665" s="2160">
        <v>810</v>
      </c>
      <c r="O665" s="2229">
        <f>SUMIF('3BL ACTUAL'!B:B,N665,'3BL ACTUAL'!E:E)</f>
        <v>0</v>
      </c>
      <c r="P665" s="2210" t="str">
        <f>IF(M486&gt;300000,0,"11310 art37 ")</f>
        <v xml:space="preserve">11310 art37 </v>
      </c>
      <c r="Q665" s="2187" t="e">
        <f>+O665-P665</f>
        <v>#VALUE!</v>
      </c>
      <c r="AA665" s="2150"/>
      <c r="AB665" s="2150"/>
      <c r="AC665" s="2162">
        <f t="shared" si="24"/>
        <v>0</v>
      </c>
      <c r="AD665" s="2177">
        <f t="shared" si="25"/>
        <v>0</v>
      </c>
    </row>
    <row r="666" spans="1:30" ht="15">
      <c r="A666" s="2156"/>
      <c r="B666" s="2156"/>
      <c r="C666" s="2156"/>
      <c r="D666" s="2158" t="s">
        <v>3433</v>
      </c>
      <c r="E666" s="2158"/>
      <c r="F666" s="2158"/>
      <c r="G666" s="2158"/>
      <c r="H666" s="2158"/>
      <c r="I666" s="2158"/>
      <c r="J666" s="2158"/>
      <c r="K666" s="2159"/>
      <c r="L666" s="2158"/>
      <c r="M666" s="2159"/>
      <c r="N666" s="2160">
        <v>811</v>
      </c>
      <c r="O666" s="2161">
        <f>SUMIF('3BL ACTUAL'!B:B,N666,'3BL ACTUAL'!E:E)</f>
        <v>0</v>
      </c>
      <c r="P666" s="2147"/>
      <c r="AA666" s="2150"/>
      <c r="AB666" s="2150"/>
      <c r="AC666" s="2162">
        <f t="shared" si="24"/>
        <v>0</v>
      </c>
      <c r="AD666" s="2177">
        <f t="shared" si="25"/>
        <v>0</v>
      </c>
    </row>
    <row r="667" spans="1:30" ht="15">
      <c r="A667" s="2156"/>
      <c r="B667" s="2156"/>
      <c r="C667" s="2156"/>
      <c r="D667" s="2158" t="s">
        <v>3434</v>
      </c>
      <c r="E667" s="2158"/>
      <c r="F667" s="2158"/>
      <c r="G667" s="2158"/>
      <c r="H667" s="2158"/>
      <c r="I667" s="2158"/>
      <c r="J667" s="2158"/>
      <c r="K667" s="2159"/>
      <c r="L667" s="2158"/>
      <c r="M667" s="2159"/>
      <c r="N667" s="2160">
        <v>812</v>
      </c>
      <c r="O667" s="2161">
        <f>SUMIF('3BL ACTUAL'!B:B,N667,'3BL ACTUAL'!E:E)</f>
        <v>0</v>
      </c>
      <c r="P667" s="2147"/>
      <c r="AA667" s="2150"/>
      <c r="AB667" s="2150"/>
      <c r="AC667" s="2162">
        <f t="shared" si="24"/>
        <v>0</v>
      </c>
      <c r="AD667" s="2177">
        <f t="shared" si="25"/>
        <v>0</v>
      </c>
    </row>
    <row r="668" spans="1:30" ht="15">
      <c r="A668" s="2156"/>
      <c r="B668" s="2156"/>
      <c r="C668" s="2156"/>
      <c r="D668" s="2158" t="s">
        <v>3435</v>
      </c>
      <c r="E668" s="2158"/>
      <c r="F668" s="2158"/>
      <c r="G668" s="2158"/>
      <c r="H668" s="2158"/>
      <c r="I668" s="2158"/>
      <c r="J668" s="2158"/>
      <c r="K668" s="2159"/>
      <c r="L668" s="2158"/>
      <c r="M668" s="2159"/>
      <c r="N668" s="2160">
        <v>813</v>
      </c>
      <c r="O668" s="2161">
        <f>SUMIF('3BL ACTUAL'!B:B,N668,'3BL ACTUAL'!E:E)</f>
        <v>0</v>
      </c>
      <c r="P668" s="2147"/>
      <c r="AA668" s="2150"/>
      <c r="AB668" s="2150"/>
      <c r="AC668" s="2162">
        <f t="shared" si="24"/>
        <v>0</v>
      </c>
      <c r="AD668" s="2177">
        <f t="shared" si="25"/>
        <v>0</v>
      </c>
    </row>
    <row r="669" spans="1:30" ht="15">
      <c r="A669" s="2156"/>
      <c r="B669" s="2156"/>
      <c r="C669" s="2182" t="s">
        <v>3436</v>
      </c>
      <c r="D669" s="2183"/>
      <c r="E669" s="2183"/>
      <c r="F669" s="2183"/>
      <c r="G669" s="2183"/>
      <c r="H669" s="2183"/>
      <c r="I669" s="2183"/>
      <c r="J669" s="2183"/>
      <c r="K669" s="2185"/>
      <c r="L669" s="2149" t="s">
        <v>3419</v>
      </c>
      <c r="M669" s="2167"/>
      <c r="N669" s="2149" t="s">
        <v>3420</v>
      </c>
      <c r="O669" s="2167"/>
      <c r="P669" s="2147"/>
      <c r="AA669" s="2150"/>
      <c r="AB669" s="2150"/>
      <c r="AC669" s="2162">
        <f t="shared" si="24"/>
        <v>0</v>
      </c>
      <c r="AD669" s="2177">
        <f t="shared" si="25"/>
        <v>0</v>
      </c>
    </row>
    <row r="670" spans="1:30" ht="15">
      <c r="A670" s="2156"/>
      <c r="B670" s="2156"/>
      <c r="C670" s="2156"/>
      <c r="D670" s="2158" t="s">
        <v>3437</v>
      </c>
      <c r="E670" s="2158"/>
      <c r="F670" s="2158"/>
      <c r="G670" s="2158"/>
      <c r="H670" s="2158"/>
      <c r="I670" s="2158"/>
      <c r="J670" s="2158"/>
      <c r="K670" s="2159"/>
      <c r="L670" s="2160">
        <v>814</v>
      </c>
      <c r="M670" s="2161">
        <f>SUMIF('3BL ACTUAL'!B:B,L670,'3BL ACTUAL'!E:E)</f>
        <v>0</v>
      </c>
      <c r="N670" s="2160">
        <v>815</v>
      </c>
      <c r="O670" s="2161">
        <f>SUMIF('3BL ACTUAL'!B:B,N670,'3BL ACTUAL'!E:E)</f>
        <v>0</v>
      </c>
      <c r="P670" s="2147"/>
      <c r="AA670" s="2150"/>
      <c r="AB670" s="2150"/>
      <c r="AC670" s="2162">
        <f t="shared" si="24"/>
        <v>0</v>
      </c>
      <c r="AD670" s="2177">
        <f t="shared" si="25"/>
        <v>0</v>
      </c>
    </row>
    <row r="671" spans="1:30" ht="15">
      <c r="A671" s="2156"/>
      <c r="B671" s="2156"/>
      <c r="C671" s="2156"/>
      <c r="D671" s="2158" t="s">
        <v>3438</v>
      </c>
      <c r="E671" s="2158"/>
      <c r="F671" s="2158"/>
      <c r="G671" s="2158"/>
      <c r="H671" s="2158" t="s">
        <v>2418</v>
      </c>
      <c r="I671" s="2158"/>
      <c r="J671" s="2158"/>
      <c r="K671" s="2159"/>
      <c r="L671" s="2160">
        <v>816</v>
      </c>
      <c r="M671" s="2161">
        <f>SUMIF('3BL ACTUAL'!B:B,L671,'3BL ACTUAL'!E:E)</f>
        <v>0</v>
      </c>
      <c r="N671" s="2160">
        <v>817</v>
      </c>
      <c r="O671" s="2161">
        <f>SUMIF('3BL ACTUAL'!B:B,N671,'3BL ACTUAL'!E:E)</f>
        <v>0</v>
      </c>
      <c r="P671" s="2147"/>
      <c r="Q671" s="2148" t="s">
        <v>4761</v>
      </c>
      <c r="R671" s="866" t="s">
        <v>4762</v>
      </c>
      <c r="AA671" s="2150"/>
      <c r="AB671" s="2150"/>
      <c r="AC671" s="2162">
        <f t="shared" si="24"/>
        <v>0</v>
      </c>
      <c r="AD671" s="2177">
        <f t="shared" si="25"/>
        <v>0</v>
      </c>
    </row>
    <row r="672" spans="1:30" ht="15">
      <c r="A672" s="2156"/>
      <c r="B672" s="2156"/>
      <c r="C672" s="2156"/>
      <c r="D672" s="2158" t="s">
        <v>3439</v>
      </c>
      <c r="E672" s="2158"/>
      <c r="F672" s="2158"/>
      <c r="G672" s="2158"/>
      <c r="H672" s="2158" t="s">
        <v>2418</v>
      </c>
      <c r="I672" s="2158"/>
      <c r="J672" s="2158"/>
      <c r="K672" s="2159"/>
      <c r="L672" s="2160">
        <v>818</v>
      </c>
      <c r="M672" s="2161">
        <f>SUMIF('3BL ACTUAL'!B:B,L672,'3BL ACTUAL'!E:E)</f>
        <v>0</v>
      </c>
      <c r="N672" s="2160">
        <v>819</v>
      </c>
      <c r="O672" s="2161">
        <f>SUMIF('3BL ACTUAL'!B:B,N672,'3BL ACTUAL'!E:E)</f>
        <v>0</v>
      </c>
      <c r="P672" s="2147"/>
      <c r="AA672" s="2150"/>
      <c r="AB672" s="2150"/>
      <c r="AC672" s="2162">
        <f t="shared" si="24"/>
        <v>0</v>
      </c>
      <c r="AD672" s="2177">
        <f t="shared" si="25"/>
        <v>0</v>
      </c>
    </row>
    <row r="673" spans="1:30" ht="15">
      <c r="A673" s="2156"/>
      <c r="B673" s="2156"/>
      <c r="C673" s="2156"/>
      <c r="D673" s="2158" t="s">
        <v>3440</v>
      </c>
      <c r="E673" s="2158"/>
      <c r="F673" s="2158"/>
      <c r="G673" s="2158"/>
      <c r="H673" s="2158" t="s">
        <v>2418</v>
      </c>
      <c r="I673" s="2158"/>
      <c r="J673" s="2158"/>
      <c r="K673" s="2159"/>
      <c r="L673" s="2160">
        <v>820</v>
      </c>
      <c r="M673" s="2161">
        <f>SUMIF('3BL ACTUAL'!B:B,L673,'3BL ACTUAL'!E:E)</f>
        <v>0</v>
      </c>
      <c r="N673" s="2160">
        <v>821</v>
      </c>
      <c r="O673" s="2161">
        <f>SUMIF('3BL ACTUAL'!B:B,N673,'3BL ACTUAL'!E:E)</f>
        <v>0</v>
      </c>
      <c r="P673" s="2147"/>
      <c r="AA673" s="2150"/>
      <c r="AB673" s="2150"/>
      <c r="AC673" s="2162">
        <f t="shared" si="24"/>
        <v>0</v>
      </c>
      <c r="AD673" s="2177">
        <f t="shared" si="25"/>
        <v>0</v>
      </c>
    </row>
    <row r="674" spans="1:30" ht="15">
      <c r="A674" s="2156"/>
      <c r="B674" s="2156"/>
      <c r="C674" s="2156"/>
      <c r="D674" s="2158" t="s">
        <v>3441</v>
      </c>
      <c r="E674" s="2158"/>
      <c r="F674" s="2158"/>
      <c r="G674" s="2158"/>
      <c r="H674" s="2158" t="s">
        <v>2418</v>
      </c>
      <c r="I674" s="2158"/>
      <c r="J674" s="2158"/>
      <c r="K674" s="2159"/>
      <c r="L674" s="2160">
        <v>822</v>
      </c>
      <c r="M674" s="2161">
        <f>SUMIF('3BL ACTUAL'!B:B,L674,'3BL ACTUAL'!E:E)</f>
        <v>0</v>
      </c>
      <c r="N674" s="2160">
        <v>823</v>
      </c>
      <c r="O674" s="2161">
        <f>SUMIF('3BL ACTUAL'!B:B,N674,'3BL ACTUAL'!E:E)</f>
        <v>0</v>
      </c>
      <c r="P674" s="2147"/>
      <c r="AA674" s="2150"/>
      <c r="AB674" s="2150"/>
      <c r="AC674" s="2162">
        <f t="shared" si="24"/>
        <v>0</v>
      </c>
      <c r="AD674" s="2177">
        <f t="shared" si="25"/>
        <v>0</v>
      </c>
    </row>
    <row r="675" spans="1:30" ht="15">
      <c r="A675" s="2156"/>
      <c r="B675" s="2156"/>
      <c r="C675" s="2156"/>
      <c r="D675" s="2158" t="s">
        <v>3442</v>
      </c>
      <c r="E675" s="2158"/>
      <c r="F675" s="2158"/>
      <c r="G675" s="2158"/>
      <c r="H675" s="2158" t="s">
        <v>2418</v>
      </c>
      <c r="I675" s="2158"/>
      <c r="J675" s="2158"/>
      <c r="K675" s="2159"/>
      <c r="L675" s="2160">
        <v>824</v>
      </c>
      <c r="M675" s="2161">
        <f>SUMIF('3BL ACTUAL'!B:B,L675,'3BL ACTUAL'!E:E)</f>
        <v>0</v>
      </c>
      <c r="N675" s="2160">
        <v>825</v>
      </c>
      <c r="O675" s="2161">
        <f>SUMIF('3BL ACTUAL'!B:B,N675,'3BL ACTUAL'!E:E)</f>
        <v>0</v>
      </c>
      <c r="P675" s="2147"/>
      <c r="AA675" s="2150"/>
      <c r="AB675" s="2150"/>
      <c r="AC675" s="2162">
        <f t="shared" si="24"/>
        <v>0</v>
      </c>
      <c r="AD675" s="2177">
        <f t="shared" si="25"/>
        <v>0</v>
      </c>
    </row>
    <row r="676" spans="1:30" ht="15">
      <c r="A676" s="2156"/>
      <c r="B676" s="2156"/>
      <c r="C676" s="2156"/>
      <c r="D676" s="2158" t="s">
        <v>3443</v>
      </c>
      <c r="E676" s="2158"/>
      <c r="F676" s="2158"/>
      <c r="G676" s="2158"/>
      <c r="H676" s="2158" t="s">
        <v>2418</v>
      </c>
      <c r="I676" s="2158"/>
      <c r="J676" s="2158"/>
      <c r="K676" s="2159"/>
      <c r="L676" s="2160">
        <v>826</v>
      </c>
      <c r="M676" s="2161">
        <f>SUMIF('3BL ACTUAL'!B:B,L676,'3BL ACTUAL'!E:E)</f>
        <v>0</v>
      </c>
      <c r="N676" s="2160">
        <v>827</v>
      </c>
      <c r="O676" s="2161">
        <f>SUMIF('3BL ACTUAL'!B:B,N676,'3BL ACTUAL'!E:E)</f>
        <v>0</v>
      </c>
      <c r="P676" s="2147"/>
      <c r="AA676" s="2150"/>
      <c r="AB676" s="2150"/>
      <c r="AC676" s="2162">
        <f t="shared" si="24"/>
        <v>0</v>
      </c>
      <c r="AD676" s="2177">
        <f t="shared" si="25"/>
        <v>0</v>
      </c>
    </row>
    <row r="677" spans="1:30" ht="15">
      <c r="A677" s="2156"/>
      <c r="B677" s="2156"/>
      <c r="C677" s="2156"/>
      <c r="D677" s="2149" t="s">
        <v>3444</v>
      </c>
      <c r="E677" s="2149"/>
      <c r="F677" s="2149"/>
      <c r="G677" s="2149"/>
      <c r="H677" s="2149"/>
      <c r="I677" s="2149"/>
      <c r="J677" s="2149"/>
      <c r="K677" s="2167"/>
      <c r="L677" s="2149" t="s">
        <v>3419</v>
      </c>
      <c r="M677" s="2167"/>
      <c r="N677" s="2149" t="s">
        <v>3420</v>
      </c>
      <c r="O677" s="2167"/>
      <c r="P677" s="2147"/>
      <c r="AA677" s="2150"/>
      <c r="AB677" s="2150"/>
      <c r="AC677" s="2162">
        <f t="shared" si="24"/>
        <v>0</v>
      </c>
      <c r="AD677" s="2177">
        <f t="shared" si="25"/>
        <v>0</v>
      </c>
    </row>
    <row r="678" spans="1:30" ht="15">
      <c r="A678" s="2156"/>
      <c r="B678" s="2156"/>
      <c r="C678" s="2156"/>
      <c r="D678" s="2156"/>
      <c r="E678" s="2158" t="s">
        <v>3445</v>
      </c>
      <c r="F678" s="2158"/>
      <c r="G678" s="2158"/>
      <c r="H678" s="2158"/>
      <c r="I678" s="2158"/>
      <c r="J678" s="2158"/>
      <c r="K678" s="2159"/>
      <c r="L678" s="2160">
        <v>828</v>
      </c>
      <c r="M678" s="2161">
        <f>SUMIF('3BL ACTUAL'!B:B,L678,'3BL ACTUAL'!E:E)</f>
        <v>0</v>
      </c>
      <c r="N678" s="2160">
        <v>829</v>
      </c>
      <c r="O678" s="2161">
        <f>SUMIF('3BL ACTUAL'!B:B,N678,'3BL ACTUAL'!E:E)</f>
        <v>0</v>
      </c>
      <c r="P678" s="2147"/>
      <c r="AA678" s="2150"/>
      <c r="AB678" s="2150"/>
      <c r="AC678" s="2162">
        <f t="shared" si="24"/>
        <v>0</v>
      </c>
      <c r="AD678" s="2177">
        <f t="shared" si="25"/>
        <v>0</v>
      </c>
    </row>
    <row r="679" spans="1:30" ht="15">
      <c r="A679" s="2156"/>
      <c r="B679" s="2156"/>
      <c r="C679" s="2156"/>
      <c r="D679" s="2156"/>
      <c r="E679" s="2158" t="s">
        <v>3446</v>
      </c>
      <c r="F679" s="2158"/>
      <c r="G679" s="2158"/>
      <c r="H679" s="2158"/>
      <c r="I679" s="2158"/>
      <c r="J679" s="2158"/>
      <c r="K679" s="2159"/>
      <c r="L679" s="2160">
        <v>830</v>
      </c>
      <c r="M679" s="2161">
        <f>SUMIF('3BL ACTUAL'!B:B,L679,'3BL ACTUAL'!E:E)</f>
        <v>0</v>
      </c>
      <c r="N679" s="2160">
        <v>831</v>
      </c>
      <c r="O679" s="2161">
        <f>SUMIF('3BL ACTUAL'!B:B,N679,'3BL ACTUAL'!E:E)</f>
        <v>0</v>
      </c>
      <c r="P679" s="2147"/>
      <c r="AA679" s="2150"/>
      <c r="AB679" s="2150"/>
      <c r="AC679" s="2162">
        <f t="shared" si="24"/>
        <v>0</v>
      </c>
      <c r="AD679" s="2177">
        <f t="shared" si="25"/>
        <v>0</v>
      </c>
    </row>
    <row r="680" spans="1:30" ht="15">
      <c r="A680" s="2156"/>
      <c r="B680" s="2156"/>
      <c r="C680" s="2156"/>
      <c r="D680" s="2158" t="s">
        <v>3447</v>
      </c>
      <c r="E680" s="2158"/>
      <c r="F680" s="2158"/>
      <c r="G680" s="2158"/>
      <c r="H680" s="2158"/>
      <c r="I680" s="2158"/>
      <c r="J680" s="2158"/>
      <c r="K680" s="2159"/>
      <c r="L680" s="2160"/>
      <c r="N680" s="2160">
        <v>833</v>
      </c>
      <c r="O680" s="2161">
        <f>-SUMIF('3BL ACTUAL'!B:B,N680,'3BL ACTUAL'!E:E)</f>
        <v>0</v>
      </c>
      <c r="P680" s="2147"/>
      <c r="AA680" s="2150"/>
      <c r="AB680" s="2150"/>
      <c r="AC680" s="2162">
        <f t="shared" si="24"/>
        <v>0</v>
      </c>
      <c r="AD680" s="2177">
        <f t="shared" si="25"/>
        <v>0</v>
      </c>
    </row>
    <row r="681" spans="1:30" ht="15">
      <c r="A681" s="2156"/>
      <c r="B681" s="2156"/>
      <c r="C681" s="2156"/>
      <c r="D681" s="2158" t="s">
        <v>3448</v>
      </c>
      <c r="E681" s="2158"/>
      <c r="F681" s="2158"/>
      <c r="G681" s="2158"/>
      <c r="H681" s="2158" t="s">
        <v>2418</v>
      </c>
      <c r="I681" s="2158"/>
      <c r="J681" s="2158"/>
      <c r="K681" s="2159"/>
      <c r="L681" s="2160">
        <v>834</v>
      </c>
      <c r="M681" s="2161">
        <f>SUMIF('3BL ACTUAL'!B:B,L681,'3BL ACTUAL'!E:E)</f>
        <v>0</v>
      </c>
      <c r="N681" s="2160">
        <v>835</v>
      </c>
      <c r="O681" s="2161">
        <f>SUMIF('3BL ACTUAL'!B:B,N681,'3BL ACTUAL'!E:E)</f>
        <v>0</v>
      </c>
      <c r="P681" s="2147"/>
      <c r="AA681" s="2150"/>
      <c r="AB681" s="2150"/>
      <c r="AC681" s="2162">
        <f t="shared" si="24"/>
        <v>0</v>
      </c>
      <c r="AD681" s="2177">
        <f t="shared" si="25"/>
        <v>0</v>
      </c>
    </row>
    <row r="682" spans="1:30" ht="15.75">
      <c r="A682" s="2156"/>
      <c r="B682" s="2230" t="s">
        <v>3449</v>
      </c>
      <c r="C682" s="2230"/>
      <c r="D682" s="2230"/>
      <c r="E682" s="2230"/>
      <c r="F682" s="2230"/>
      <c r="G682" s="2230"/>
      <c r="H682" s="2230"/>
      <c r="I682" s="2230"/>
      <c r="J682" s="2230"/>
      <c r="K682" s="2230"/>
      <c r="L682" s="2230"/>
      <c r="M682" s="2230"/>
      <c r="N682" s="2160">
        <v>836</v>
      </c>
      <c r="O682" s="2231">
        <f>IF(SUM(O653:O681)&gt;0,SUM(O653:O681),0)</f>
        <v>0</v>
      </c>
      <c r="P682" s="2232"/>
      <c r="AA682" s="2150"/>
      <c r="AB682" s="2150"/>
      <c r="AC682" s="2162">
        <f t="shared" si="24"/>
        <v>0</v>
      </c>
      <c r="AD682" s="2177">
        <f t="shared" si="25"/>
        <v>0</v>
      </c>
    </row>
    <row r="683" spans="1:30" ht="15.75">
      <c r="A683" s="2156"/>
      <c r="B683" s="2233" t="s">
        <v>3450</v>
      </c>
      <c r="C683" s="2233"/>
      <c r="D683" s="2233"/>
      <c r="E683" s="2233"/>
      <c r="F683" s="2233"/>
      <c r="G683" s="2233"/>
      <c r="H683" s="2233"/>
      <c r="I683" s="2233"/>
      <c r="J683" s="2233"/>
      <c r="K683" s="2234"/>
      <c r="L683" s="2160"/>
      <c r="N683" s="2160">
        <v>837</v>
      </c>
      <c r="O683" s="2231">
        <f>IF(SUM(O651:O668)&lt;0,SUM(O651:O668),0)</f>
        <v>0</v>
      </c>
      <c r="P683" s="2147"/>
      <c r="AA683" s="2150"/>
      <c r="AB683" s="2150">
        <v>24472.240000000002</v>
      </c>
      <c r="AC683" s="2162">
        <f t="shared" si="24"/>
        <v>-24472.240000000002</v>
      </c>
      <c r="AD683" s="2177">
        <f t="shared" si="25"/>
        <v>24472.240000000002</v>
      </c>
    </row>
    <row r="684" spans="1:30" ht="15">
      <c r="A684" s="2156"/>
      <c r="B684" s="2156"/>
      <c r="C684" s="2154" t="s">
        <v>3451</v>
      </c>
      <c r="D684" s="2154"/>
      <c r="E684" s="2154"/>
      <c r="F684" s="2154"/>
      <c r="G684" s="2154"/>
      <c r="H684" s="2154"/>
      <c r="I684" s="2154"/>
      <c r="J684" s="2154"/>
      <c r="K684" s="2155"/>
      <c r="L684" s="2154"/>
      <c r="M684" s="2155"/>
      <c r="N684" s="2154"/>
      <c r="O684" s="2155"/>
      <c r="P684" s="2147"/>
      <c r="AA684" s="2150"/>
      <c r="AB684" s="2150"/>
      <c r="AC684" s="2162">
        <f t="shared" si="24"/>
        <v>0</v>
      </c>
      <c r="AD684" s="2177">
        <f t="shared" si="25"/>
        <v>0</v>
      </c>
    </row>
    <row r="685" spans="1:30" ht="15">
      <c r="A685" s="2156"/>
      <c r="B685" s="2156"/>
      <c r="C685" s="2156"/>
      <c r="D685" s="2158" t="s">
        <v>3452</v>
      </c>
      <c r="E685" s="2158"/>
      <c r="F685" s="2158"/>
      <c r="G685" s="2158"/>
      <c r="H685" s="2158"/>
      <c r="I685" s="2158"/>
      <c r="J685" s="2158"/>
      <c r="K685" s="2159"/>
      <c r="L685" s="2158"/>
      <c r="M685" s="2159"/>
      <c r="N685" s="2160">
        <v>838</v>
      </c>
      <c r="O685" s="2161">
        <f>SUMIF('3BL ACTUAL'!B:B,N685,'3BL ACTUAL'!E:E)</f>
        <v>0</v>
      </c>
      <c r="P685" s="2147"/>
      <c r="AA685" s="2150"/>
      <c r="AB685" s="2150"/>
      <c r="AC685" s="2162">
        <f t="shared" si="24"/>
        <v>0</v>
      </c>
      <c r="AD685" s="2177">
        <f t="shared" si="25"/>
        <v>0</v>
      </c>
    </row>
    <row r="686" spans="1:30" ht="15">
      <c r="A686" s="2156"/>
      <c r="B686" s="2156"/>
      <c r="C686" s="2156"/>
      <c r="D686" s="2158" t="s">
        <v>3453</v>
      </c>
      <c r="E686" s="2158"/>
      <c r="F686" s="2158"/>
      <c r="G686" s="2158"/>
      <c r="H686" s="2158"/>
      <c r="I686" s="2158"/>
      <c r="J686" s="2158"/>
      <c r="K686" s="2159"/>
      <c r="L686" s="2158"/>
      <c r="M686" s="2159"/>
      <c r="N686" s="2160">
        <v>839</v>
      </c>
      <c r="O686" s="2161">
        <f>SUMIF('3BL ACTUAL'!B:B,N686,'3BL ACTUAL'!E:E)</f>
        <v>0</v>
      </c>
      <c r="P686" s="2147"/>
      <c r="AA686" s="2150"/>
      <c r="AB686" s="2150"/>
      <c r="AC686" s="2162">
        <f t="shared" si="24"/>
        <v>0</v>
      </c>
      <c r="AD686" s="2177">
        <f t="shared" si="25"/>
        <v>0</v>
      </c>
    </row>
    <row r="687" spans="1:30" ht="15">
      <c r="A687" s="2156"/>
      <c r="B687" s="2156"/>
      <c r="C687" s="2156"/>
      <c r="D687" s="2158" t="s">
        <v>3454</v>
      </c>
      <c r="E687" s="2158"/>
      <c r="F687" s="2158"/>
      <c r="G687" s="2158"/>
      <c r="H687" s="2158"/>
      <c r="I687" s="2158"/>
      <c r="J687" s="2158"/>
      <c r="K687" s="2159"/>
      <c r="L687" s="2158"/>
      <c r="M687" s="2159"/>
      <c r="N687" s="2160">
        <v>840</v>
      </c>
      <c r="O687" s="2161">
        <f>SUMIF('3BL ACTUAL'!B:B,N687,'3BL ACTUAL'!E:E)</f>
        <v>0</v>
      </c>
      <c r="P687" s="2147"/>
      <c r="AA687" s="2150"/>
      <c r="AB687" s="2150"/>
      <c r="AC687" s="2162">
        <f t="shared" si="24"/>
        <v>0</v>
      </c>
      <c r="AD687" s="2177">
        <f t="shared" si="25"/>
        <v>0</v>
      </c>
    </row>
    <row r="688" spans="1:30" ht="15">
      <c r="A688" s="2156"/>
      <c r="B688" s="2156"/>
      <c r="C688" s="2154" t="s">
        <v>3455</v>
      </c>
      <c r="D688" s="2154"/>
      <c r="E688" s="2154"/>
      <c r="F688" s="2154"/>
      <c r="G688" s="2154"/>
      <c r="H688" s="2154"/>
      <c r="I688" s="2154"/>
      <c r="J688" s="2154"/>
      <c r="K688" s="2155"/>
      <c r="L688" s="2154"/>
      <c r="M688" s="2155"/>
      <c r="N688" s="2154"/>
      <c r="O688" s="2155"/>
      <c r="P688" s="2147"/>
      <c r="AA688" s="2150"/>
      <c r="AB688" s="2150"/>
      <c r="AC688" s="2162">
        <f t="shared" si="24"/>
        <v>0</v>
      </c>
      <c r="AD688" s="2177">
        <f t="shared" si="25"/>
        <v>0</v>
      </c>
    </row>
    <row r="689" spans="1:30" ht="15">
      <c r="A689" s="2156"/>
      <c r="B689" s="2156"/>
      <c r="C689" s="2156"/>
      <c r="D689" s="2188" t="s">
        <v>3456</v>
      </c>
      <c r="E689" s="2189"/>
      <c r="F689" s="2189"/>
      <c r="G689" s="2189"/>
      <c r="H689" s="2189"/>
      <c r="I689" s="2189"/>
      <c r="J689" s="2189"/>
      <c r="K689" s="2190"/>
      <c r="L689" s="2189"/>
      <c r="M689" s="2191"/>
      <c r="N689" s="2160" t="s">
        <v>3792</v>
      </c>
      <c r="O689" s="2235"/>
      <c r="P689" s="2147"/>
      <c r="AA689" s="2150"/>
      <c r="AB689" s="2150"/>
      <c r="AC689" s="2162">
        <f t="shared" si="24"/>
        <v>0</v>
      </c>
      <c r="AD689" s="2177">
        <f t="shared" si="25"/>
        <v>0</v>
      </c>
    </row>
    <row r="690" spans="1:30" ht="15">
      <c r="A690" s="2156"/>
      <c r="B690" s="2156"/>
      <c r="C690" s="2156"/>
      <c r="D690" s="2149" t="s">
        <v>3457</v>
      </c>
      <c r="E690" s="2149"/>
      <c r="F690" s="2149"/>
      <c r="G690" s="2149"/>
      <c r="H690" s="2149" t="s">
        <v>2418</v>
      </c>
      <c r="I690" s="2149"/>
      <c r="J690" s="2149"/>
      <c r="K690" s="2167"/>
      <c r="L690" s="2154" t="s">
        <v>3458</v>
      </c>
      <c r="M690" s="2155"/>
      <c r="N690" s="2154" t="s">
        <v>3459</v>
      </c>
      <c r="O690" s="2155"/>
      <c r="P690" s="2147"/>
      <c r="AA690" s="2150"/>
      <c r="AB690" s="2150"/>
      <c r="AC690" s="2162">
        <f t="shared" si="24"/>
        <v>0</v>
      </c>
      <c r="AD690" s="2177">
        <f t="shared" si="25"/>
        <v>0</v>
      </c>
    </row>
    <row r="691" spans="1:30">
      <c r="A691" s="2156"/>
      <c r="B691" s="2156"/>
      <c r="C691" s="2156"/>
      <c r="D691" s="2156"/>
      <c r="E691" s="2158" t="s">
        <v>3449</v>
      </c>
      <c r="F691" s="2158"/>
      <c r="G691" s="2158"/>
      <c r="H691" s="2158"/>
      <c r="I691" s="2158"/>
      <c r="J691" s="2158"/>
      <c r="K691" s="2159"/>
      <c r="L691" s="2160">
        <v>842</v>
      </c>
      <c r="M691" s="2161">
        <f>SUMIF('3BL ACTUAL'!B:B,L691,'3BL ACTUAL'!E:E)</f>
        <v>0</v>
      </c>
      <c r="N691" s="2160">
        <v>843</v>
      </c>
      <c r="O691" s="2230">
        <f>IF(O682&gt;0,O682,0)</f>
        <v>0</v>
      </c>
      <c r="P691" s="2236"/>
      <c r="AA691" s="2150"/>
      <c r="AB691" s="2150"/>
      <c r="AC691" s="2162">
        <f t="shared" si="24"/>
        <v>0</v>
      </c>
      <c r="AD691" s="2177">
        <f t="shared" si="25"/>
        <v>0</v>
      </c>
    </row>
    <row r="692" spans="1:30">
      <c r="A692" s="2156"/>
      <c r="B692" s="2156"/>
      <c r="C692" s="2156"/>
      <c r="D692" s="2156"/>
      <c r="E692" s="2158" t="s">
        <v>3450</v>
      </c>
      <c r="F692" s="2158"/>
      <c r="G692" s="2158"/>
      <c r="H692" s="2158"/>
      <c r="I692" s="2158"/>
      <c r="J692" s="2158"/>
      <c r="K692" s="2159"/>
      <c r="L692" s="2160">
        <v>844</v>
      </c>
      <c r="M692" s="2161">
        <f>SUMIF('3BL ACTUAL'!B:B,L692,'3BL ACTUAL'!E:E)</f>
        <v>0</v>
      </c>
      <c r="N692" s="2160">
        <v>845</v>
      </c>
      <c r="O692" s="2230">
        <f>IF(O682&gt;0,0,O682)</f>
        <v>0</v>
      </c>
      <c r="P692" s="2236"/>
      <c r="AA692" s="2150"/>
      <c r="AB692" s="2150">
        <v>24472.240000000002</v>
      </c>
      <c r="AC692" s="2162">
        <f t="shared" si="24"/>
        <v>-24472.240000000002</v>
      </c>
      <c r="AD692" s="2177">
        <f t="shared" si="25"/>
        <v>24472.240000000002</v>
      </c>
    </row>
    <row r="693" spans="1:30" ht="15">
      <c r="A693" s="2156"/>
      <c r="B693" s="2156"/>
      <c r="C693" s="2156"/>
      <c r="D693" s="2237" t="s">
        <v>3460</v>
      </c>
      <c r="E693" s="2158"/>
      <c r="F693" s="2158"/>
      <c r="G693" s="2158"/>
      <c r="H693" s="2158"/>
      <c r="I693" s="2158"/>
      <c r="J693" s="2158"/>
      <c r="K693" s="2159"/>
      <c r="L693" s="2160">
        <v>846</v>
      </c>
      <c r="M693" s="2161">
        <f>SUMIF('3BL ACTUAL'!B:B,L693,'3BL ACTUAL'!E:E)</f>
        <v>0</v>
      </c>
      <c r="N693" s="2160">
        <v>847</v>
      </c>
      <c r="O693" s="2161">
        <f>SUMIF('3BL ACTUAL'!B:B,N693,'3BL ACTUAL'!E:E)</f>
        <v>0</v>
      </c>
      <c r="P693" s="2147"/>
      <c r="AA693" s="2150"/>
      <c r="AB693" s="2150"/>
      <c r="AC693" s="2162">
        <f t="shared" si="24"/>
        <v>0</v>
      </c>
      <c r="AD693" s="2177">
        <f t="shared" si="25"/>
        <v>0</v>
      </c>
    </row>
    <row r="694" spans="1:30">
      <c r="A694" s="2156"/>
      <c r="B694" s="2156"/>
      <c r="C694" s="2156"/>
      <c r="D694" s="2158" t="s">
        <v>3461</v>
      </c>
      <c r="E694" s="2158"/>
      <c r="F694" s="2158"/>
      <c r="G694" s="2158"/>
      <c r="H694" s="2158" t="s">
        <v>2418</v>
      </c>
      <c r="I694" s="2158"/>
      <c r="J694" s="2158"/>
      <c r="K694" s="2159"/>
      <c r="L694" s="2160">
        <v>848</v>
      </c>
      <c r="M694" s="2161">
        <f>SUMIF('3BL ACTUAL'!B:B,L694,'3BL ACTUAL'!E:E)</f>
        <v>0</v>
      </c>
      <c r="N694" s="2160">
        <v>849</v>
      </c>
      <c r="O694" s="2230">
        <f>IF((+O691+-O693+O692)&gt;0,+O691+O692+-O693,0)</f>
        <v>0</v>
      </c>
      <c r="AA694" s="2150"/>
      <c r="AB694" s="2150"/>
      <c r="AC694" s="2162">
        <f t="shared" si="24"/>
        <v>0</v>
      </c>
      <c r="AD694" s="2177">
        <f t="shared" si="25"/>
        <v>0</v>
      </c>
    </row>
    <row r="695" spans="1:30" ht="15">
      <c r="A695" s="2156"/>
      <c r="B695" s="2156"/>
      <c r="C695" s="2238" t="s">
        <v>4763</v>
      </c>
      <c r="D695" s="2239"/>
      <c r="E695" s="2239"/>
      <c r="F695" s="2239"/>
      <c r="G695" s="2239"/>
      <c r="H695" s="2239"/>
      <c r="I695" s="2239"/>
      <c r="J695" s="2239"/>
      <c r="K695" s="2240"/>
      <c r="M695" s="866"/>
      <c r="N695" s="2241" t="s">
        <v>4764</v>
      </c>
      <c r="O695" s="2161">
        <f>SUMIF('3BL ACTUAL'!B:B,N695,'3BL ACTUAL'!E:E)</f>
        <v>0</v>
      </c>
      <c r="P695" s="2242"/>
      <c r="Q695" s="2238" t="s">
        <v>4765</v>
      </c>
      <c r="AA695" s="2150"/>
      <c r="AB695" s="2150"/>
      <c r="AC695" s="2162">
        <f t="shared" si="24"/>
        <v>0</v>
      </c>
      <c r="AD695" s="2177">
        <f t="shared" si="25"/>
        <v>0</v>
      </c>
    </row>
    <row r="696" spans="1:30" ht="15">
      <c r="A696" s="2156"/>
      <c r="B696" s="2156"/>
      <c r="C696" s="2238" t="s">
        <v>4765</v>
      </c>
      <c r="D696" s="2239"/>
      <c r="E696" s="2239"/>
      <c r="F696" s="2239"/>
      <c r="G696" s="2239"/>
      <c r="H696" s="2239"/>
      <c r="I696" s="2239"/>
      <c r="J696" s="2239"/>
      <c r="K696" s="2240"/>
      <c r="M696" s="866"/>
      <c r="N696" s="2241" t="s">
        <v>4766</v>
      </c>
      <c r="O696" s="2161">
        <f>SUMIF('3BL ACTUAL'!B:B,N696,'3BL ACTUAL'!E:E)</f>
        <v>0</v>
      </c>
      <c r="P696" s="2242"/>
      <c r="Q696" s="2238" t="s">
        <v>4767</v>
      </c>
      <c r="AA696" s="2150"/>
      <c r="AB696" s="2150"/>
      <c r="AC696" s="2162">
        <f t="shared" si="24"/>
        <v>0</v>
      </c>
      <c r="AD696" s="2177">
        <f t="shared" si="25"/>
        <v>0</v>
      </c>
    </row>
    <row r="697" spans="1:30" ht="15">
      <c r="A697" s="2156"/>
      <c r="B697" s="2156"/>
      <c r="C697" s="2238" t="s">
        <v>4767</v>
      </c>
      <c r="D697" s="2239"/>
      <c r="E697" s="2239"/>
      <c r="F697" s="2239"/>
      <c r="G697" s="2239"/>
      <c r="H697" s="2239"/>
      <c r="I697" s="2239"/>
      <c r="J697" s="2239"/>
      <c r="K697" s="2240"/>
      <c r="M697" s="866"/>
      <c r="N697" s="2241" t="s">
        <v>4768</v>
      </c>
      <c r="O697" s="2161">
        <f>SUMIF('3BL ACTUAL'!B:B,N697,'3BL ACTUAL'!E:E)</f>
        <v>0</v>
      </c>
      <c r="P697" s="2242"/>
      <c r="Q697" s="2238" t="s">
        <v>4769</v>
      </c>
      <c r="AA697" s="2150"/>
      <c r="AB697" s="2150"/>
      <c r="AC697" s="2162">
        <f t="shared" si="24"/>
        <v>0</v>
      </c>
      <c r="AD697" s="2177">
        <f t="shared" si="25"/>
        <v>0</v>
      </c>
    </row>
    <row r="698" spans="1:30" ht="15">
      <c r="A698" s="2156"/>
      <c r="B698" s="2156"/>
      <c r="C698" s="2238" t="s">
        <v>4769</v>
      </c>
      <c r="D698" s="2239"/>
      <c r="E698" s="2239"/>
      <c r="F698" s="2239"/>
      <c r="G698" s="2239"/>
      <c r="H698" s="2239"/>
      <c r="I698" s="2239"/>
      <c r="J698" s="2239"/>
      <c r="K698" s="2240"/>
      <c r="M698" s="866"/>
      <c r="N698" s="2241" t="s">
        <v>4770</v>
      </c>
      <c r="O698" s="2161">
        <f>SUMIF('3BL ACTUAL'!B:B,N698,'3BL ACTUAL'!E:E)</f>
        <v>0</v>
      </c>
      <c r="P698" s="2242"/>
      <c r="Q698" s="2238" t="s">
        <v>4771</v>
      </c>
      <c r="AA698" s="2150"/>
      <c r="AB698" s="2150"/>
      <c r="AC698" s="2162">
        <f t="shared" si="24"/>
        <v>0</v>
      </c>
      <c r="AD698" s="2177">
        <f t="shared" si="25"/>
        <v>0</v>
      </c>
    </row>
    <row r="699" spans="1:30" ht="15">
      <c r="A699" s="2156"/>
      <c r="B699" s="2156"/>
      <c r="C699" s="2238" t="s">
        <v>4771</v>
      </c>
      <c r="D699" s="2239"/>
      <c r="E699" s="2239"/>
      <c r="F699" s="2239"/>
      <c r="G699" s="2239"/>
      <c r="H699" s="2239"/>
      <c r="I699" s="2239"/>
      <c r="J699" s="2239"/>
      <c r="K699" s="2240"/>
      <c r="M699" s="866"/>
      <c r="N699" s="2241" t="s">
        <v>4772</v>
      </c>
      <c r="O699" s="2161">
        <f>SUMIF('3BL ACTUAL'!B:B,N699,'3BL ACTUAL'!E:E)</f>
        <v>0</v>
      </c>
      <c r="P699" s="2242"/>
      <c r="Q699" s="2238" t="s">
        <v>4773</v>
      </c>
      <c r="AA699" s="2150"/>
      <c r="AB699" s="2150"/>
      <c r="AC699" s="2162">
        <f t="shared" si="24"/>
        <v>0</v>
      </c>
      <c r="AD699" s="2177">
        <f t="shared" si="25"/>
        <v>0</v>
      </c>
    </row>
    <row r="700" spans="1:30" ht="15">
      <c r="A700" s="2156"/>
      <c r="B700" s="2156"/>
      <c r="C700" s="2238" t="s">
        <v>4773</v>
      </c>
      <c r="D700" s="2239"/>
      <c r="E700" s="2239"/>
      <c r="F700" s="2239"/>
      <c r="G700" s="2239"/>
      <c r="H700" s="2239"/>
      <c r="I700" s="2239"/>
      <c r="J700" s="2239"/>
      <c r="K700" s="2240"/>
      <c r="M700" s="866"/>
      <c r="N700" s="2241" t="s">
        <v>4774</v>
      </c>
      <c r="O700" s="2161">
        <f>SUMIF('3BL ACTUAL'!B:B,N700,'3BL ACTUAL'!E:E)</f>
        <v>0</v>
      </c>
      <c r="P700" s="2242"/>
      <c r="Q700" s="2238" t="s">
        <v>4775</v>
      </c>
      <c r="AA700" s="2150"/>
      <c r="AB700" s="2150"/>
      <c r="AC700" s="2162">
        <f t="shared" si="24"/>
        <v>0</v>
      </c>
      <c r="AD700" s="2177">
        <f t="shared" si="25"/>
        <v>0</v>
      </c>
    </row>
    <row r="701" spans="1:30" ht="15">
      <c r="A701" s="2156"/>
      <c r="B701" s="2156"/>
      <c r="C701" s="2238" t="s">
        <v>4775</v>
      </c>
      <c r="D701" s="2239"/>
      <c r="E701" s="2239"/>
      <c r="F701" s="2239"/>
      <c r="G701" s="2239"/>
      <c r="H701" s="2239"/>
      <c r="I701" s="2239"/>
      <c r="J701" s="2239"/>
      <c r="K701" s="2240"/>
      <c r="M701" s="866"/>
      <c r="N701" s="2241" t="s">
        <v>4776</v>
      </c>
      <c r="O701" s="2161">
        <f>SUMIF('3BL ACTUAL'!B:B,N701,'3BL ACTUAL'!E:E)</f>
        <v>0</v>
      </c>
      <c r="P701" s="2242"/>
      <c r="Q701" s="2238" t="s">
        <v>4777</v>
      </c>
      <c r="AA701" s="2150"/>
      <c r="AB701" s="2150"/>
      <c r="AC701" s="2162">
        <f t="shared" si="24"/>
        <v>0</v>
      </c>
      <c r="AD701" s="2177">
        <f t="shared" si="25"/>
        <v>0</v>
      </c>
    </row>
    <row r="702" spans="1:30" ht="15">
      <c r="A702" s="2156"/>
      <c r="B702" s="2156"/>
      <c r="C702" s="2238" t="s">
        <v>4777</v>
      </c>
      <c r="D702" s="2239"/>
      <c r="E702" s="2239"/>
      <c r="F702" s="2239"/>
      <c r="G702" s="2239"/>
      <c r="H702" s="2239"/>
      <c r="I702" s="2239"/>
      <c r="J702" s="2239"/>
      <c r="K702" s="2240"/>
      <c r="M702" s="866"/>
      <c r="N702" s="2241" t="s">
        <v>4778</v>
      </c>
      <c r="O702" s="2161">
        <f>SUMIF('3BL ACTUAL'!B:B,N702,'3BL ACTUAL'!E:E)</f>
        <v>0</v>
      </c>
      <c r="P702" s="2242"/>
      <c r="Q702" s="2238" t="s">
        <v>4779</v>
      </c>
      <c r="AA702" s="2150"/>
      <c r="AB702" s="2150"/>
      <c r="AC702" s="2162">
        <f t="shared" si="24"/>
        <v>0</v>
      </c>
      <c r="AD702" s="2177">
        <f t="shared" si="25"/>
        <v>0</v>
      </c>
    </row>
    <row r="703" spans="1:30" ht="15">
      <c r="A703" s="2156"/>
      <c r="B703" s="2156"/>
      <c r="C703" s="2238" t="s">
        <v>4779</v>
      </c>
      <c r="D703" s="2239"/>
      <c r="E703" s="2239"/>
      <c r="F703" s="2239"/>
      <c r="G703" s="2239"/>
      <c r="H703" s="2239"/>
      <c r="I703" s="2239"/>
      <c r="J703" s="2239"/>
      <c r="K703" s="2240"/>
      <c r="M703" s="866"/>
      <c r="N703" s="2241" t="s">
        <v>4780</v>
      </c>
      <c r="O703" s="2161">
        <f>SUMIF('3BL ACTUAL'!B:B,N703,'3BL ACTUAL'!E:E)</f>
        <v>0</v>
      </c>
      <c r="P703" s="2242"/>
      <c r="Q703" s="2158" t="s">
        <v>3463</v>
      </c>
      <c r="AA703" s="2150"/>
      <c r="AB703" s="2150"/>
      <c r="AC703" s="2162">
        <f t="shared" si="24"/>
        <v>0</v>
      </c>
      <c r="AD703" s="2177">
        <f t="shared" si="25"/>
        <v>0</v>
      </c>
    </row>
    <row r="704" spans="1:30" ht="15">
      <c r="A704" s="2156"/>
      <c r="B704" s="2156"/>
      <c r="C704" s="2243" t="s">
        <v>3462</v>
      </c>
      <c r="D704" s="2230"/>
      <c r="E704" s="2230"/>
      <c r="F704" s="2230"/>
      <c r="G704" s="2230"/>
      <c r="H704" s="2230"/>
      <c r="I704" s="2230"/>
      <c r="J704" s="2230"/>
      <c r="K704" s="2230"/>
      <c r="L704" s="2230">
        <v>0.15</v>
      </c>
      <c r="M704" s="2230">
        <v>0.22</v>
      </c>
      <c r="N704" s="2244">
        <v>850</v>
      </c>
      <c r="O704" s="2230">
        <f>(+O694*M704)+O693*L704</f>
        <v>0</v>
      </c>
      <c r="P704" s="2245">
        <f>+'6 INFORME BALANCES'!H131</f>
        <v>0</v>
      </c>
      <c r="Q704" s="2161"/>
      <c r="AA704" s="2150"/>
      <c r="AB704" s="2150"/>
      <c r="AC704" s="2162">
        <f t="shared" si="24"/>
        <v>0</v>
      </c>
      <c r="AD704" s="2177">
        <f t="shared" si="25"/>
        <v>0</v>
      </c>
    </row>
    <row r="705" spans="1:30" ht="15">
      <c r="A705" s="2156"/>
      <c r="B705" s="2156"/>
      <c r="C705" s="2238" t="s">
        <v>4781</v>
      </c>
      <c r="D705" s="2239"/>
      <c r="E705" s="2239"/>
      <c r="F705" s="2239"/>
      <c r="G705" s="2239"/>
      <c r="H705" s="2239"/>
      <c r="I705" s="2239"/>
      <c r="J705" s="2239"/>
      <c r="K705" s="2240"/>
      <c r="M705" s="866"/>
      <c r="N705" s="2241" t="s">
        <v>4782</v>
      </c>
      <c r="O705" s="2161">
        <f>SUMIF('3BL ACTUAL'!B:B,N705,'3BL ACTUAL'!E:E)</f>
        <v>0</v>
      </c>
      <c r="P705" s="2245"/>
      <c r="Q705" s="2161"/>
      <c r="AA705" s="2150"/>
      <c r="AB705" s="2150"/>
      <c r="AC705" s="2162">
        <f t="shared" ref="AC705:AC748" si="26">+O705-AA705-AB705</f>
        <v>0</v>
      </c>
      <c r="AD705" s="2177">
        <f t="shared" si="25"/>
        <v>0</v>
      </c>
    </row>
    <row r="706" spans="1:30" ht="15">
      <c r="A706" s="2156"/>
      <c r="B706" s="2156"/>
      <c r="C706" s="2238" t="s">
        <v>4783</v>
      </c>
      <c r="D706" s="2239"/>
      <c r="E706" s="2239"/>
      <c r="F706" s="2239"/>
      <c r="G706" s="2239"/>
      <c r="H706" s="2239"/>
      <c r="I706" s="2239"/>
      <c r="J706" s="2239"/>
      <c r="K706" s="2240"/>
      <c r="M706" s="866"/>
      <c r="N706" s="2241" t="s">
        <v>4784</v>
      </c>
      <c r="O706" s="2161">
        <f>SUMIF('3BL ACTUAL'!B:B,N706,'3BL ACTUAL'!E:E)</f>
        <v>0</v>
      </c>
      <c r="P706" s="2245"/>
      <c r="Q706" s="2161"/>
      <c r="AA706" s="2150"/>
      <c r="AB706" s="2150"/>
      <c r="AC706" s="2162">
        <f t="shared" si="26"/>
        <v>0</v>
      </c>
      <c r="AD706" s="2177">
        <f t="shared" si="25"/>
        <v>0</v>
      </c>
    </row>
    <row r="707" spans="1:30" ht="15">
      <c r="A707" s="2156"/>
      <c r="B707" s="2156"/>
      <c r="C707" s="2238" t="s">
        <v>4785</v>
      </c>
      <c r="D707" s="2239"/>
      <c r="E707" s="2239"/>
      <c r="F707" s="2239"/>
      <c r="G707" s="2239"/>
      <c r="H707" s="2239"/>
      <c r="I707" s="2239"/>
      <c r="J707" s="2239"/>
      <c r="K707" s="2240"/>
      <c r="M707" s="866"/>
      <c r="N707" s="2241" t="s">
        <v>4786</v>
      </c>
      <c r="O707" s="2161">
        <f>SUMIF('3BL ACTUAL'!B:B,N707,'3BL ACTUAL'!E:E)</f>
        <v>0</v>
      </c>
      <c r="P707" s="2245"/>
      <c r="Q707" s="2161"/>
      <c r="AA707" s="2150"/>
      <c r="AB707" s="2150"/>
      <c r="AC707" s="2162">
        <f t="shared" si="26"/>
        <v>0</v>
      </c>
      <c r="AD707" s="2177">
        <f t="shared" si="25"/>
        <v>0</v>
      </c>
    </row>
    <row r="708" spans="1:30" ht="15">
      <c r="A708" s="2156"/>
      <c r="B708" s="2156"/>
      <c r="C708" s="2158" t="s">
        <v>3463</v>
      </c>
      <c r="D708" s="2158"/>
      <c r="E708" s="2158"/>
      <c r="F708" s="2158"/>
      <c r="G708" s="2158"/>
      <c r="H708" s="2158"/>
      <c r="I708" s="2158"/>
      <c r="J708" s="2158"/>
      <c r="K708" s="2159"/>
      <c r="L708" s="2160"/>
      <c r="N708" s="2160">
        <v>800</v>
      </c>
      <c r="O708" s="2161">
        <f>SUMIF('3BL ACTUAL'!B:B,N708,'3BL ACTUAL'!E:E)</f>
        <v>0</v>
      </c>
      <c r="P708" s="2246"/>
      <c r="Q708" s="2158" t="s">
        <v>3464</v>
      </c>
      <c r="AA708" s="2150"/>
      <c r="AB708" s="2150"/>
      <c r="AC708" s="2162">
        <f t="shared" si="26"/>
        <v>0</v>
      </c>
      <c r="AD708" s="2177">
        <f t="shared" si="25"/>
        <v>0</v>
      </c>
    </row>
    <row r="709" spans="1:30" ht="15">
      <c r="A709" s="2156"/>
      <c r="B709" s="2156"/>
      <c r="C709" s="2158" t="s">
        <v>3464</v>
      </c>
      <c r="D709" s="2158"/>
      <c r="E709" s="2158"/>
      <c r="F709" s="2158"/>
      <c r="G709" s="2158"/>
      <c r="H709" s="2158"/>
      <c r="I709" s="2158"/>
      <c r="J709" s="2158"/>
      <c r="K709" s="2159"/>
      <c r="L709" s="2160"/>
      <c r="N709" s="2160">
        <v>851</v>
      </c>
      <c r="O709" s="2161">
        <f>SUMIF('3BL ACTUAL'!B:B,N709,'3BL ACTUAL'!E:E)</f>
        <v>0</v>
      </c>
      <c r="P709" s="2246"/>
      <c r="Q709" s="2247"/>
      <c r="AA709" s="2150"/>
      <c r="AB709" s="2150"/>
      <c r="AC709" s="2162">
        <f t="shared" si="26"/>
        <v>0</v>
      </c>
      <c r="AD709" s="2177">
        <f t="shared" si="25"/>
        <v>0</v>
      </c>
    </row>
    <row r="710" spans="1:30" ht="15">
      <c r="A710" s="2156"/>
      <c r="B710" s="2156"/>
      <c r="C710" s="2239" t="s">
        <v>3465</v>
      </c>
      <c r="D710" s="2239"/>
      <c r="E710" s="2239"/>
      <c r="F710" s="2239"/>
      <c r="G710" s="2239"/>
      <c r="H710" s="2239"/>
      <c r="I710" s="2239"/>
      <c r="J710" s="2239"/>
      <c r="K710" s="2240"/>
      <c r="L710" s="2160"/>
      <c r="N710" s="2160">
        <v>852</v>
      </c>
      <c r="O710" s="2161">
        <f>SUMIF('3BL ACTUAL'!B:B,N710,'3BL ACTUAL'!E:E)</f>
        <v>0</v>
      </c>
      <c r="P710" s="2246"/>
      <c r="Q710" s="2247"/>
      <c r="AA710" s="2150"/>
      <c r="AB710" s="2150"/>
      <c r="AC710" s="2162">
        <f t="shared" si="26"/>
        <v>0</v>
      </c>
      <c r="AD710" s="2177">
        <f t="shared" si="25"/>
        <v>0</v>
      </c>
    </row>
    <row r="711" spans="1:30" ht="15">
      <c r="A711" s="2156"/>
      <c r="B711" s="2156"/>
      <c r="C711" s="2239" t="s">
        <v>3466</v>
      </c>
      <c r="D711" s="2239"/>
      <c r="E711" s="2239"/>
      <c r="F711" s="2239"/>
      <c r="G711" s="2239"/>
      <c r="H711" s="2239"/>
      <c r="I711" s="2239"/>
      <c r="J711" s="2239"/>
      <c r="K711" s="2240"/>
      <c r="L711" s="2160"/>
      <c r="N711" s="2160">
        <v>853</v>
      </c>
      <c r="O711" s="2161">
        <f>+O709-O710</f>
        <v>0</v>
      </c>
      <c r="P711" s="2246"/>
      <c r="Q711" s="2247"/>
      <c r="AA711" s="2150"/>
      <c r="AB711" s="2150"/>
      <c r="AC711" s="2162">
        <f t="shared" si="26"/>
        <v>0</v>
      </c>
      <c r="AD711" s="2177">
        <f t="shared" ref="AD711:AD774" si="27">+O711+AA711+AB711</f>
        <v>0</v>
      </c>
    </row>
    <row r="712" spans="1:30" ht="15">
      <c r="A712" s="2156"/>
      <c r="B712" s="2156"/>
      <c r="C712" s="2239" t="s">
        <v>3467</v>
      </c>
      <c r="D712" s="2239"/>
      <c r="E712" s="2239"/>
      <c r="F712" s="2239"/>
      <c r="G712" s="2239"/>
      <c r="H712" s="2239"/>
      <c r="I712" s="2239"/>
      <c r="J712" s="2239"/>
      <c r="K712" s="2240"/>
      <c r="L712" s="2160"/>
      <c r="N712" s="2160">
        <v>854</v>
      </c>
      <c r="O712" s="2161">
        <f>+O704-O711</f>
        <v>0</v>
      </c>
      <c r="P712" s="2246">
        <v>0</v>
      </c>
      <c r="Q712" s="2247"/>
      <c r="AA712" s="2150"/>
      <c r="AB712" s="2150"/>
      <c r="AC712" s="2162">
        <f t="shared" si="26"/>
        <v>0</v>
      </c>
      <c r="AD712" s="2177">
        <f t="shared" si="27"/>
        <v>0</v>
      </c>
    </row>
    <row r="713" spans="1:30" ht="15">
      <c r="A713" s="2156"/>
      <c r="B713" s="2156"/>
      <c r="C713" s="2239" t="s">
        <v>3468</v>
      </c>
      <c r="D713" s="2239"/>
      <c r="E713" s="2239"/>
      <c r="F713" s="2239"/>
      <c r="G713" s="2239"/>
      <c r="H713" s="2239"/>
      <c r="I713" s="2239"/>
      <c r="J713" s="2239"/>
      <c r="K713" s="2240"/>
      <c r="L713" s="2160"/>
      <c r="N713" s="2160">
        <v>855</v>
      </c>
      <c r="O713" s="2161">
        <f>-SUMIF('3BL ACTUAL'!B:B,N713,'3BL ACTUAL'!E:E)</f>
        <v>0</v>
      </c>
      <c r="P713" s="2246"/>
      <c r="Q713" s="2247"/>
      <c r="AA713" s="2150"/>
      <c r="AB713" s="2150"/>
      <c r="AC713" s="2162">
        <f t="shared" si="26"/>
        <v>0</v>
      </c>
      <c r="AD713" s="2177">
        <f t="shared" si="27"/>
        <v>0</v>
      </c>
    </row>
    <row r="714" spans="1:30" ht="15">
      <c r="A714" s="2156"/>
      <c r="B714" s="2156"/>
      <c r="C714" s="2158" t="s">
        <v>3469</v>
      </c>
      <c r="D714" s="2158"/>
      <c r="E714" s="2158"/>
      <c r="F714" s="2158"/>
      <c r="G714" s="2158"/>
      <c r="H714" s="2158"/>
      <c r="I714" s="2158"/>
      <c r="J714" s="2158"/>
      <c r="K714" s="2159"/>
      <c r="L714" s="2160"/>
      <c r="N714" s="2160">
        <v>856</v>
      </c>
      <c r="O714" s="2161">
        <f>SUMIF('3BL ACTUAL'!B:B,N714,'3BL ACTUAL'!E:E)</f>
        <v>0</v>
      </c>
      <c r="P714" s="2246">
        <v>0</v>
      </c>
      <c r="Q714" s="2247"/>
      <c r="AA714" s="2150"/>
      <c r="AB714" s="2150"/>
      <c r="AC714" s="2162">
        <f t="shared" si="26"/>
        <v>0</v>
      </c>
      <c r="AD714" s="2177">
        <f t="shared" si="27"/>
        <v>0</v>
      </c>
    </row>
    <row r="715" spans="1:30" ht="15">
      <c r="A715" s="2156"/>
      <c r="B715" s="2156"/>
      <c r="C715" s="2158" t="s">
        <v>3470</v>
      </c>
      <c r="D715" s="2158"/>
      <c r="E715" s="2158"/>
      <c r="F715" s="2158"/>
      <c r="G715" s="2158"/>
      <c r="H715" s="2158"/>
      <c r="I715" s="2158"/>
      <c r="J715" s="2158"/>
      <c r="K715" s="2159"/>
      <c r="L715" s="2160"/>
      <c r="N715" s="2160">
        <v>857</v>
      </c>
      <c r="O715" s="2161">
        <f>-SUMIF('3BL ACTUAL'!B:B,N715,'3BL ACTUAL'!E:E)</f>
        <v>0</v>
      </c>
      <c r="P715" s="2246">
        <v>0</v>
      </c>
      <c r="Q715" s="2247"/>
      <c r="AA715" s="2150"/>
      <c r="AB715" s="2150"/>
      <c r="AC715" s="2162">
        <f t="shared" si="26"/>
        <v>0</v>
      </c>
      <c r="AD715" s="2177">
        <f t="shared" si="27"/>
        <v>0</v>
      </c>
    </row>
    <row r="716" spans="1:30" ht="15">
      <c r="A716" s="2156"/>
      <c r="B716" s="2156"/>
      <c r="C716" s="2158" t="s">
        <v>3471</v>
      </c>
      <c r="D716" s="2158"/>
      <c r="E716" s="2158"/>
      <c r="F716" s="2158"/>
      <c r="G716" s="2158"/>
      <c r="H716" s="2158"/>
      <c r="I716" s="2158"/>
      <c r="J716" s="2158"/>
      <c r="K716" s="2159"/>
      <c r="L716" s="2160"/>
      <c r="N716" s="2160">
        <v>858</v>
      </c>
      <c r="O716" s="2161">
        <f>-SUMIF('3BL ACTUAL'!B:B,N716,'3BL ACTUAL'!E:E)</f>
        <v>0</v>
      </c>
      <c r="P716" s="2246"/>
      <c r="Q716" s="2247"/>
      <c r="AA716" s="2150"/>
      <c r="AB716" s="2150"/>
      <c r="AC716" s="2162">
        <f t="shared" si="26"/>
        <v>0</v>
      </c>
      <c r="AD716" s="2177">
        <f t="shared" si="27"/>
        <v>0</v>
      </c>
    </row>
    <row r="717" spans="1:30" ht="15">
      <c r="A717" s="2156"/>
      <c r="B717" s="2156"/>
      <c r="C717" s="2158" t="s">
        <v>3472</v>
      </c>
      <c r="D717" s="2158"/>
      <c r="E717" s="2158"/>
      <c r="F717" s="2158"/>
      <c r="G717" s="2158"/>
      <c r="H717" s="2158"/>
      <c r="I717" s="2158"/>
      <c r="J717" s="2158"/>
      <c r="K717" s="2159"/>
      <c r="L717" s="2160"/>
      <c r="N717" s="2160">
        <v>859</v>
      </c>
      <c r="O717" s="2161">
        <f>-SUMIF('3BL ACTUAL'!B:B,N717,'3BL ACTUAL'!E:E)</f>
        <v>0</v>
      </c>
      <c r="P717" s="2246"/>
      <c r="Q717" s="2247"/>
      <c r="AA717" s="2150"/>
      <c r="AB717" s="2150"/>
      <c r="AC717" s="2162">
        <f t="shared" si="26"/>
        <v>0</v>
      </c>
      <c r="AD717" s="2177">
        <f t="shared" si="27"/>
        <v>0</v>
      </c>
    </row>
    <row r="718" spans="1:30" ht="15">
      <c r="A718" s="2156"/>
      <c r="B718" s="2156"/>
      <c r="C718" s="2233" t="s">
        <v>3473</v>
      </c>
      <c r="D718" s="2233"/>
      <c r="E718" s="2233"/>
      <c r="F718" s="2233"/>
      <c r="G718" s="2233"/>
      <c r="H718" s="2233"/>
      <c r="I718" s="2233"/>
      <c r="J718" s="2233"/>
      <c r="K718" s="2234"/>
      <c r="L718" s="2160"/>
      <c r="N718" s="2160">
        <v>860</v>
      </c>
      <c r="O718" s="2161">
        <f>-SUMIF('3BL ACTUAL'!B:B,N718,'3BL ACTUAL'!E:E)</f>
        <v>0</v>
      </c>
      <c r="P718" s="2246"/>
      <c r="Q718" s="2247"/>
      <c r="AA718" s="2150"/>
      <c r="AB718" s="2150"/>
      <c r="AC718" s="2162">
        <f t="shared" si="26"/>
        <v>0</v>
      </c>
      <c r="AD718" s="2177">
        <f t="shared" si="27"/>
        <v>0</v>
      </c>
    </row>
    <row r="719" spans="1:30" ht="15">
      <c r="A719" s="2156"/>
      <c r="B719" s="2156"/>
      <c r="C719" s="2158" t="s">
        <v>3474</v>
      </c>
      <c r="D719" s="2158"/>
      <c r="E719" s="2158"/>
      <c r="F719" s="2158"/>
      <c r="G719" s="2158"/>
      <c r="H719" s="2158"/>
      <c r="I719" s="2158"/>
      <c r="J719" s="2158"/>
      <c r="K719" s="2159"/>
      <c r="L719" s="2160"/>
      <c r="N719" s="2160">
        <v>861</v>
      </c>
      <c r="O719" s="2161">
        <f>-SUMIF('3BL ACTUAL'!B:B,N719,'3BL ACTUAL'!E:E)</f>
        <v>0</v>
      </c>
      <c r="P719" s="2147"/>
      <c r="Q719" s="2247"/>
      <c r="AA719" s="2150"/>
      <c r="AB719" s="2150"/>
      <c r="AC719" s="2162">
        <f t="shared" si="26"/>
        <v>0</v>
      </c>
      <c r="AD719" s="2177">
        <f t="shared" si="27"/>
        <v>0</v>
      </c>
    </row>
    <row r="720" spans="1:30" ht="15">
      <c r="A720" s="2156"/>
      <c r="B720" s="2156"/>
      <c r="C720" s="2154" t="s">
        <v>1044</v>
      </c>
      <c r="D720" s="2154"/>
      <c r="E720" s="2154"/>
      <c r="F720" s="2154"/>
      <c r="G720" s="2154"/>
      <c r="H720" s="2154"/>
      <c r="I720" s="2154"/>
      <c r="J720" s="2154"/>
      <c r="K720" s="2155"/>
      <c r="L720" s="2154"/>
      <c r="M720" s="2155"/>
      <c r="N720" s="2154"/>
      <c r="O720" s="2155"/>
      <c r="P720" s="2147"/>
      <c r="AA720" s="2150"/>
      <c r="AB720" s="2150"/>
      <c r="AC720" s="2162">
        <f t="shared" si="26"/>
        <v>0</v>
      </c>
      <c r="AD720" s="2177">
        <f t="shared" si="27"/>
        <v>0</v>
      </c>
    </row>
    <row r="721" spans="1:30" ht="15">
      <c r="A721" s="2156"/>
      <c r="B721" s="2156"/>
      <c r="C721" s="2156"/>
      <c r="D721" s="2158" t="s">
        <v>3475</v>
      </c>
      <c r="E721" s="2158"/>
      <c r="F721" s="2158"/>
      <c r="G721" s="2158"/>
      <c r="H721" s="2158"/>
      <c r="I721" s="2158"/>
      <c r="J721" s="2158"/>
      <c r="K721" s="2159"/>
      <c r="L721" s="2158"/>
      <c r="M721" s="2159"/>
      <c r="N721" s="2160">
        <v>862</v>
      </c>
      <c r="O721" s="2161">
        <f>-SUMIF('3BL ACTUAL'!B:B,N721,'3BL ACTUAL'!E:E)</f>
        <v>0</v>
      </c>
      <c r="P721" s="2147"/>
      <c r="AA721" s="2150"/>
      <c r="AB721" s="2150"/>
      <c r="AC721" s="2162">
        <f t="shared" si="26"/>
        <v>0</v>
      </c>
      <c r="AD721" s="2177">
        <f t="shared" si="27"/>
        <v>0</v>
      </c>
    </row>
    <row r="722" spans="1:30" ht="15">
      <c r="A722" s="2156"/>
      <c r="B722" s="2156"/>
      <c r="C722" s="2156"/>
      <c r="D722" s="2158" t="s">
        <v>3476</v>
      </c>
      <c r="E722" s="2158"/>
      <c r="F722" s="2158"/>
      <c r="G722" s="2158"/>
      <c r="H722" s="2158"/>
      <c r="I722" s="2158"/>
      <c r="J722" s="2158"/>
      <c r="K722" s="2159"/>
      <c r="L722" s="2158"/>
      <c r="M722" s="2159"/>
      <c r="N722" s="2160">
        <v>863</v>
      </c>
      <c r="O722" s="2161">
        <f>-SUMIF('3BL ACTUAL'!B:B,N722,'3BL ACTUAL'!E:E)</f>
        <v>0</v>
      </c>
      <c r="P722" s="2147"/>
      <c r="AA722" s="2150"/>
      <c r="AB722" s="2150"/>
      <c r="AC722" s="2162">
        <f t="shared" si="26"/>
        <v>0</v>
      </c>
      <c r="AD722" s="2177">
        <f t="shared" si="27"/>
        <v>0</v>
      </c>
    </row>
    <row r="723" spans="1:30" ht="15">
      <c r="A723" s="2156"/>
      <c r="B723" s="2156"/>
      <c r="C723" s="2158" t="s">
        <v>3477</v>
      </c>
      <c r="D723" s="2158"/>
      <c r="E723" s="2158"/>
      <c r="F723" s="2158"/>
      <c r="G723" s="2158"/>
      <c r="H723" s="2158"/>
      <c r="I723" s="2158"/>
      <c r="J723" s="2158"/>
      <c r="K723" s="2159"/>
      <c r="L723" s="2158"/>
      <c r="M723" s="2159"/>
      <c r="N723" s="2160">
        <v>864</v>
      </c>
      <c r="O723" s="2161">
        <f>-SUMIF('3BL ACTUAL'!B:B,N723,'3BL ACTUAL'!E:E)</f>
        <v>0</v>
      </c>
      <c r="P723" s="2147"/>
      <c r="AA723" s="2150"/>
      <c r="AB723" s="2150"/>
      <c r="AC723" s="2162">
        <f t="shared" si="26"/>
        <v>0</v>
      </c>
      <c r="AD723" s="2177">
        <f t="shared" si="27"/>
        <v>0</v>
      </c>
    </row>
    <row r="724" spans="1:30" ht="15">
      <c r="A724" s="2156"/>
      <c r="B724" s="2156"/>
      <c r="C724" s="3193" t="s">
        <v>4787</v>
      </c>
      <c r="D724" s="3194"/>
      <c r="E724" s="3194"/>
      <c r="F724" s="3194"/>
      <c r="G724" s="3194"/>
      <c r="H724" s="3194"/>
      <c r="I724" s="3194"/>
      <c r="J724" s="3194"/>
      <c r="K724" s="3194"/>
      <c r="L724" s="3194"/>
      <c r="M724" s="3195"/>
      <c r="N724" s="2160" t="s">
        <v>4788</v>
      </c>
      <c r="O724" s="2161">
        <f>-SUMIF('3BL ACTUAL'!B:B,N724,'3BL ACTUAL'!E:E)</f>
        <v>0</v>
      </c>
      <c r="P724" s="2248"/>
      <c r="AA724" s="2150"/>
      <c r="AB724" s="2150"/>
      <c r="AC724" s="2162">
        <f t="shared" si="26"/>
        <v>0</v>
      </c>
      <c r="AD724" s="2177">
        <f t="shared" si="27"/>
        <v>0</v>
      </c>
    </row>
    <row r="725" spans="1:30" ht="15">
      <c r="A725" s="2156"/>
      <c r="B725" s="2156"/>
      <c r="C725" s="3193" t="s">
        <v>4789</v>
      </c>
      <c r="D725" s="3194"/>
      <c r="E725" s="3194"/>
      <c r="F725" s="3194"/>
      <c r="G725" s="3194"/>
      <c r="H725" s="3194"/>
      <c r="I725" s="3194"/>
      <c r="J725" s="3194"/>
      <c r="K725" s="3194"/>
      <c r="L725" s="3194"/>
      <c r="M725" s="3195"/>
      <c r="N725" s="2160" t="s">
        <v>4790</v>
      </c>
      <c r="O725" s="2161">
        <f>-SUMIF('3BL ACTUAL'!B:B,N725,'3BL ACTUAL'!E:E)</f>
        <v>0</v>
      </c>
      <c r="P725" s="2248"/>
      <c r="AA725" s="2150"/>
      <c r="AB725" s="2150"/>
      <c r="AC725" s="2162">
        <f t="shared" si="26"/>
        <v>0</v>
      </c>
      <c r="AD725" s="2177">
        <f t="shared" si="27"/>
        <v>0</v>
      </c>
    </row>
    <row r="726" spans="1:30" ht="15">
      <c r="A726" s="2156"/>
      <c r="B726" s="2156"/>
      <c r="C726" s="3193" t="s">
        <v>4791</v>
      </c>
      <c r="D726" s="3194"/>
      <c r="E726" s="3194"/>
      <c r="F726" s="3194"/>
      <c r="G726" s="3194"/>
      <c r="H726" s="3194"/>
      <c r="I726" s="3194"/>
      <c r="J726" s="3194"/>
      <c r="K726" s="3194"/>
      <c r="L726" s="3194"/>
      <c r="M726" s="3195"/>
      <c r="N726" s="2160" t="s">
        <v>4792</v>
      </c>
      <c r="O726" s="2161">
        <f>-SUMIF('3BL ACTUAL'!B:B,N726,'3BL ACTUAL'!E:E)</f>
        <v>0</v>
      </c>
      <c r="P726" s="2248"/>
      <c r="AA726" s="2150"/>
      <c r="AB726" s="2150"/>
      <c r="AC726" s="2162">
        <f t="shared" si="26"/>
        <v>0</v>
      </c>
      <c r="AD726" s="2177">
        <f t="shared" si="27"/>
        <v>0</v>
      </c>
    </row>
    <row r="727" spans="1:30" ht="15">
      <c r="A727" s="2156"/>
      <c r="B727" s="2156"/>
      <c r="C727" s="3193" t="s">
        <v>4793</v>
      </c>
      <c r="D727" s="3194"/>
      <c r="E727" s="3194"/>
      <c r="F727" s="3194"/>
      <c r="G727" s="3194"/>
      <c r="H727" s="3194"/>
      <c r="I727" s="3194"/>
      <c r="J727" s="3194"/>
      <c r="K727" s="3194"/>
      <c r="L727" s="3194"/>
      <c r="M727" s="3195"/>
      <c r="N727" s="2160" t="s">
        <v>4794</v>
      </c>
      <c r="O727" s="2161">
        <f>-SUMIF('3BL ACTUAL'!B:B,N727,'3BL ACTUAL'!E:E)</f>
        <v>0</v>
      </c>
      <c r="P727" s="2248"/>
      <c r="AA727" s="2150"/>
      <c r="AB727" s="2150"/>
      <c r="AC727" s="2162">
        <f t="shared" si="26"/>
        <v>0</v>
      </c>
      <c r="AD727" s="2177">
        <f t="shared" si="27"/>
        <v>0</v>
      </c>
    </row>
    <row r="728" spans="1:30" ht="15">
      <c r="A728" s="2156"/>
      <c r="B728" s="2156"/>
      <c r="C728" s="3196" t="s">
        <v>4795</v>
      </c>
      <c r="D728" s="3197"/>
      <c r="E728" s="3197"/>
      <c r="F728" s="3197"/>
      <c r="G728" s="3197"/>
      <c r="H728" s="3197"/>
      <c r="I728" s="3197"/>
      <c r="J728" s="3197"/>
      <c r="K728" s="3197"/>
      <c r="L728" s="3197"/>
      <c r="M728" s="3198"/>
      <c r="N728" s="2160" t="s">
        <v>4796</v>
      </c>
      <c r="O728" s="2161">
        <f>-SUMIF('3BL ACTUAL'!B:B,N728,'3BL ACTUAL'!E:E)</f>
        <v>0</v>
      </c>
      <c r="P728" s="2248"/>
      <c r="AA728" s="2150"/>
      <c r="AB728" s="2150"/>
      <c r="AC728" s="2162">
        <f t="shared" si="26"/>
        <v>0</v>
      </c>
      <c r="AD728" s="2177">
        <f t="shared" si="27"/>
        <v>0</v>
      </c>
    </row>
    <row r="729" spans="1:30" ht="15">
      <c r="A729" s="2156"/>
      <c r="B729" s="2249" t="s">
        <v>3478</v>
      </c>
      <c r="C729" s="2249"/>
      <c r="D729" s="2249"/>
      <c r="E729" s="2249"/>
      <c r="F729" s="2249"/>
      <c r="G729" s="2249"/>
      <c r="H729" s="2249"/>
      <c r="I729" s="2249"/>
      <c r="J729" s="2249"/>
      <c r="K729" s="2250"/>
      <c r="L729" s="2249"/>
      <c r="M729" s="2250"/>
      <c r="N729" s="2251" t="s">
        <v>3793</v>
      </c>
      <c r="O729" s="2230">
        <f>IF(SUM(O712:O723)&gt;0,SUM(O712:O722),0)</f>
        <v>0</v>
      </c>
      <c r="P729" s="2147">
        <v>0</v>
      </c>
      <c r="W729" s="866" t="s">
        <v>4797</v>
      </c>
      <c r="X729" s="866" t="s">
        <v>4798</v>
      </c>
      <c r="AA729" s="2150"/>
      <c r="AB729" s="2150"/>
      <c r="AC729" s="2162">
        <f t="shared" si="26"/>
        <v>0</v>
      </c>
      <c r="AD729" s="2177">
        <f t="shared" si="27"/>
        <v>0</v>
      </c>
    </row>
    <row r="730" spans="1:30" ht="15">
      <c r="A730" s="2156"/>
      <c r="B730" s="2249" t="s">
        <v>3479</v>
      </c>
      <c r="C730" s="2249"/>
      <c r="D730" s="2249"/>
      <c r="E730" s="2249"/>
      <c r="F730" s="2249"/>
      <c r="G730" s="2249"/>
      <c r="H730" s="2249"/>
      <c r="I730" s="2249"/>
      <c r="J730" s="2249"/>
      <c r="K730" s="2250"/>
      <c r="L730" s="2249"/>
      <c r="M730" s="2250"/>
      <c r="N730" s="2251" t="s">
        <v>3794</v>
      </c>
      <c r="O730" s="2230">
        <f>IF(SUM(O713:O723)&lt;0,SUM(O713:O723),0)</f>
        <v>0</v>
      </c>
      <c r="P730" s="2147">
        <v>0</v>
      </c>
      <c r="W730" s="866" t="s">
        <v>4797</v>
      </c>
      <c r="X730" s="866" t="s">
        <v>4799</v>
      </c>
      <c r="AA730" s="2150"/>
      <c r="AB730" s="2150"/>
      <c r="AC730" s="2162">
        <f t="shared" si="26"/>
        <v>0</v>
      </c>
      <c r="AD730" s="2177">
        <f t="shared" si="27"/>
        <v>0</v>
      </c>
    </row>
    <row r="731" spans="1:30" ht="15">
      <c r="A731" s="2156"/>
      <c r="B731" s="2156"/>
      <c r="C731" s="2158" t="s">
        <v>3480</v>
      </c>
      <c r="D731" s="2158"/>
      <c r="E731" s="2158"/>
      <c r="F731" s="2158"/>
      <c r="G731" s="2158"/>
      <c r="H731" s="2158"/>
      <c r="I731" s="2158"/>
      <c r="J731" s="2158"/>
      <c r="K731" s="2159"/>
      <c r="L731" s="2158"/>
      <c r="M731" s="2159"/>
      <c r="N731" s="2160">
        <v>867</v>
      </c>
      <c r="O731" s="2161">
        <f>-SUMIF('3BL ACTUAL'!B:B,N731,'3BL ACTUAL'!E:E)</f>
        <v>0</v>
      </c>
      <c r="P731" s="2147"/>
      <c r="W731" s="866" t="s">
        <v>4797</v>
      </c>
      <c r="X731" s="866" t="s">
        <v>4800</v>
      </c>
      <c r="AA731" s="2150"/>
      <c r="AB731" s="2150"/>
      <c r="AC731" s="2162">
        <f t="shared" si="26"/>
        <v>0</v>
      </c>
      <c r="AD731" s="2177">
        <f t="shared" si="27"/>
        <v>0</v>
      </c>
    </row>
    <row r="732" spans="1:30" ht="15">
      <c r="A732" s="2156"/>
      <c r="B732" s="2156"/>
      <c r="C732" s="2158" t="s">
        <v>3481</v>
      </c>
      <c r="D732" s="2158"/>
      <c r="E732" s="2158"/>
      <c r="F732" s="2158"/>
      <c r="G732" s="2158"/>
      <c r="H732" s="2158"/>
      <c r="I732" s="2158"/>
      <c r="J732" s="2158"/>
      <c r="K732" s="2159"/>
      <c r="L732" s="2158"/>
      <c r="M732" s="2159"/>
      <c r="N732" s="2160">
        <v>868</v>
      </c>
      <c r="O732" s="2161">
        <f>-SUMIF('3BL ACTUAL'!B:B,N732,'3BL ACTUAL'!E:E)</f>
        <v>0</v>
      </c>
      <c r="P732" s="2147"/>
      <c r="AA732" s="2150"/>
      <c r="AB732" s="2150"/>
      <c r="AC732" s="2162">
        <f t="shared" si="26"/>
        <v>0</v>
      </c>
      <c r="AD732" s="2177">
        <f t="shared" si="27"/>
        <v>0</v>
      </c>
    </row>
    <row r="733" spans="1:30" ht="15">
      <c r="A733" s="2156"/>
      <c r="B733" s="2249" t="s">
        <v>3482</v>
      </c>
      <c r="C733" s="2249"/>
      <c r="D733" s="2249"/>
      <c r="E733" s="2249"/>
      <c r="F733" s="2249"/>
      <c r="G733" s="2249"/>
      <c r="H733" s="2249"/>
      <c r="I733" s="2249"/>
      <c r="J733" s="2249"/>
      <c r="K733" s="2250"/>
      <c r="L733" s="2249"/>
      <c r="M733" s="2250"/>
      <c r="N733" s="2251" t="s">
        <v>3795</v>
      </c>
      <c r="O733" s="2230">
        <f>IF(SUM(O729:O732)&gt;0,SUM(O729:O732),0)</f>
        <v>0</v>
      </c>
      <c r="P733" s="2147">
        <v>0</v>
      </c>
      <c r="AA733" s="2150"/>
      <c r="AB733" s="2150"/>
      <c r="AC733" s="2162">
        <f t="shared" si="26"/>
        <v>0</v>
      </c>
      <c r="AD733" s="2177">
        <f t="shared" si="27"/>
        <v>0</v>
      </c>
    </row>
    <row r="734" spans="1:30" ht="15">
      <c r="A734" s="2156"/>
      <c r="B734" s="2249" t="s">
        <v>3483</v>
      </c>
      <c r="C734" s="2249"/>
      <c r="D734" s="2249"/>
      <c r="E734" s="2249"/>
      <c r="F734" s="2249"/>
      <c r="G734" s="2249"/>
      <c r="H734" s="2249"/>
      <c r="I734" s="2249"/>
      <c r="J734" s="2249"/>
      <c r="K734" s="2250"/>
      <c r="L734" s="2249"/>
      <c r="M734" s="2250"/>
      <c r="N734" s="2251" t="s">
        <v>3796</v>
      </c>
      <c r="O734" s="2230">
        <f>IF(SUM(O729:O732)&lt;0,SUM(O729:O732),0)</f>
        <v>0</v>
      </c>
      <c r="P734" s="2147">
        <v>0</v>
      </c>
      <c r="AA734" s="2150"/>
      <c r="AB734" s="2150"/>
      <c r="AC734" s="2162">
        <f t="shared" si="26"/>
        <v>0</v>
      </c>
      <c r="AD734" s="2177">
        <f t="shared" si="27"/>
        <v>0</v>
      </c>
    </row>
    <row r="735" spans="1:30" ht="15">
      <c r="A735" s="2156"/>
      <c r="B735" s="2249"/>
      <c r="C735" s="2252" t="s">
        <v>4801</v>
      </c>
      <c r="D735" s="2144"/>
      <c r="E735" s="2144"/>
      <c r="F735" s="2144"/>
      <c r="G735" s="2144"/>
      <c r="H735" s="2144"/>
      <c r="I735" s="2144"/>
      <c r="J735" s="2144"/>
      <c r="K735" s="2253"/>
      <c r="L735" s="2144"/>
      <c r="N735" s="2147"/>
      <c r="O735" s="2254"/>
      <c r="P735" s="2147"/>
      <c r="AA735" s="2150"/>
      <c r="AB735" s="2150"/>
      <c r="AC735" s="2162">
        <f t="shared" si="26"/>
        <v>0</v>
      </c>
      <c r="AD735" s="2177">
        <f t="shared" si="27"/>
        <v>0</v>
      </c>
    </row>
    <row r="736" spans="1:30" ht="15">
      <c r="A736" s="2156"/>
      <c r="B736" s="2249"/>
      <c r="C736" s="2255" t="s">
        <v>4802</v>
      </c>
      <c r="D736" s="2256"/>
      <c r="E736" s="2256"/>
      <c r="F736" s="2256"/>
      <c r="G736" s="2256"/>
      <c r="H736" s="2256"/>
      <c r="I736" s="2256"/>
      <c r="J736" s="2256"/>
      <c r="K736" s="2257"/>
      <c r="L736" s="2256"/>
      <c r="N736" s="2258">
        <v>1005</v>
      </c>
      <c r="O736" s="2161">
        <f>SUM(M393:M450)</f>
        <v>0</v>
      </c>
      <c r="P736" s="2147"/>
      <c r="AA736" s="2150"/>
      <c r="AB736" s="2150"/>
      <c r="AC736" s="2162">
        <f t="shared" si="26"/>
        <v>0</v>
      </c>
      <c r="AD736" s="2177">
        <f t="shared" si="27"/>
        <v>0</v>
      </c>
    </row>
    <row r="737" spans="1:30" ht="15">
      <c r="A737" s="2156"/>
      <c r="B737" s="2249"/>
      <c r="C737" s="2255" t="s">
        <v>4803</v>
      </c>
      <c r="N737" s="2258">
        <v>7991</v>
      </c>
      <c r="O737" s="2161">
        <f>+K642</f>
        <v>0</v>
      </c>
      <c r="P737" s="2147"/>
      <c r="AA737" s="2150"/>
      <c r="AB737" s="2150"/>
      <c r="AC737" s="2162">
        <f t="shared" si="26"/>
        <v>0</v>
      </c>
      <c r="AD737" s="2177">
        <f t="shared" si="27"/>
        <v>0</v>
      </c>
    </row>
    <row r="738" spans="1:30" ht="15">
      <c r="A738" s="2156"/>
      <c r="B738" s="2249"/>
      <c r="C738" s="2259" t="s">
        <v>4804</v>
      </c>
      <c r="M738" s="2259" t="s">
        <v>4805</v>
      </c>
      <c r="N738" s="2258">
        <v>1025</v>
      </c>
      <c r="O738" s="2161">
        <f>+O736-O737</f>
        <v>0</v>
      </c>
      <c r="P738" s="2147"/>
      <c r="AA738" s="2150"/>
      <c r="AB738" s="2150"/>
      <c r="AC738" s="2162">
        <f t="shared" si="26"/>
        <v>0</v>
      </c>
      <c r="AD738" s="2177">
        <f t="shared" si="27"/>
        <v>0</v>
      </c>
    </row>
    <row r="739" spans="1:30" ht="15">
      <c r="A739" s="2156"/>
      <c r="B739" s="2249"/>
      <c r="C739" s="2255" t="s">
        <v>4806</v>
      </c>
      <c r="N739" s="2258">
        <v>1030</v>
      </c>
      <c r="O739" s="2161">
        <f>SUM(M521:M605)</f>
        <v>0</v>
      </c>
      <c r="P739" s="2147"/>
      <c r="AA739" s="2150"/>
      <c r="AB739" s="2150"/>
      <c r="AC739" s="2162">
        <f t="shared" si="26"/>
        <v>0</v>
      </c>
      <c r="AD739" s="2177">
        <f t="shared" si="27"/>
        <v>0</v>
      </c>
    </row>
    <row r="740" spans="1:30">
      <c r="A740" s="2156"/>
      <c r="B740" s="2249"/>
      <c r="C740" s="2259" t="s">
        <v>4807</v>
      </c>
      <c r="M740" s="2259" t="s">
        <v>4808</v>
      </c>
      <c r="N740" s="2258">
        <v>1040</v>
      </c>
      <c r="O740" s="2161">
        <f>+O738-O739</f>
        <v>0</v>
      </c>
      <c r="AA740" s="2150"/>
      <c r="AB740" s="2150"/>
      <c r="AC740" s="2162">
        <f t="shared" si="26"/>
        <v>0</v>
      </c>
      <c r="AD740" s="2177">
        <f t="shared" si="27"/>
        <v>0</v>
      </c>
    </row>
    <row r="741" spans="1:30">
      <c r="A741" s="2156"/>
      <c r="B741" s="2249"/>
      <c r="C741" s="2255" t="s">
        <v>4809</v>
      </c>
      <c r="N741" s="2258">
        <v>1045</v>
      </c>
      <c r="O741" s="2161">
        <f>SUM(M455:M488)</f>
        <v>0</v>
      </c>
      <c r="AA741" s="2150"/>
      <c r="AB741" s="2150"/>
      <c r="AC741" s="2162">
        <f t="shared" si="26"/>
        <v>0</v>
      </c>
      <c r="AD741" s="2177">
        <f t="shared" si="27"/>
        <v>0</v>
      </c>
    </row>
    <row r="742" spans="1:30">
      <c r="A742" s="2156"/>
      <c r="B742" s="2249"/>
      <c r="C742" s="2255" t="s">
        <v>4810</v>
      </c>
      <c r="N742" s="2258">
        <v>1055</v>
      </c>
      <c r="O742" s="2161">
        <f>SUM(M610:M641)</f>
        <v>0</v>
      </c>
      <c r="AA742" s="2150"/>
      <c r="AB742" s="2150"/>
      <c r="AC742" s="2162">
        <f t="shared" si="26"/>
        <v>0</v>
      </c>
      <c r="AD742" s="2177">
        <f t="shared" si="27"/>
        <v>0</v>
      </c>
    </row>
    <row r="743" spans="1:30">
      <c r="A743" s="2156"/>
      <c r="B743" s="2249"/>
      <c r="C743" s="2259" t="s">
        <v>4811</v>
      </c>
      <c r="M743" s="2259" t="s">
        <v>4812</v>
      </c>
      <c r="N743" s="2258">
        <v>1065</v>
      </c>
      <c r="O743" s="2161">
        <f>+O740+O741-O742</f>
        <v>0</v>
      </c>
      <c r="Q743" s="2260"/>
      <c r="AA743" s="2150"/>
      <c r="AB743" s="2150"/>
      <c r="AC743" s="2162">
        <f t="shared" si="26"/>
        <v>0</v>
      </c>
      <c r="AD743" s="2177">
        <f t="shared" si="27"/>
        <v>0</v>
      </c>
    </row>
    <row r="744" spans="1:30">
      <c r="A744" s="2156"/>
      <c r="B744" s="2249"/>
      <c r="C744" s="2255" t="s">
        <v>3425</v>
      </c>
      <c r="N744" s="2258">
        <v>803</v>
      </c>
      <c r="O744" s="2161">
        <f>-+O743*15%</f>
        <v>0</v>
      </c>
      <c r="P744" s="2161" t="e">
        <f>+'6 INFORME BALANCES'!#REF!</f>
        <v>#REF!</v>
      </c>
      <c r="Q744" s="2180" t="e">
        <f>+O744+P744</f>
        <v>#REF!</v>
      </c>
      <c r="AA744" s="2150"/>
      <c r="AB744" s="2150"/>
      <c r="AC744" s="2162">
        <f t="shared" si="26"/>
        <v>0</v>
      </c>
      <c r="AD744" s="2177">
        <f t="shared" si="27"/>
        <v>0</v>
      </c>
    </row>
    <row r="745" spans="1:30">
      <c r="A745" s="2156"/>
      <c r="B745" s="2249"/>
      <c r="C745" s="2259" t="s">
        <v>4813</v>
      </c>
      <c r="M745" s="2259" t="s">
        <v>4814</v>
      </c>
      <c r="N745" s="2258">
        <v>1075</v>
      </c>
      <c r="O745" s="2161">
        <f>+O743-O744</f>
        <v>0</v>
      </c>
      <c r="Q745" s="2180"/>
      <c r="AA745" s="2150"/>
      <c r="AB745" s="2150"/>
      <c r="AC745" s="2162">
        <f t="shared" si="26"/>
        <v>0</v>
      </c>
      <c r="AD745" s="2177">
        <f t="shared" si="27"/>
        <v>0</v>
      </c>
    </row>
    <row r="746" spans="1:30">
      <c r="A746" s="2156"/>
      <c r="B746" s="2249"/>
      <c r="C746" s="2255" t="s">
        <v>4815</v>
      </c>
      <c r="N746" s="2258">
        <v>850</v>
      </c>
      <c r="O746" s="2161">
        <f>-+O745*25%</f>
        <v>0</v>
      </c>
      <c r="P746" s="2161" t="e">
        <f>+'6 INFORME BALANCES'!#REF!</f>
        <v>#REF!</v>
      </c>
      <c r="Q746" s="2180" t="e">
        <f>+O746+-P746</f>
        <v>#REF!</v>
      </c>
      <c r="AA746" s="2150"/>
      <c r="AB746" s="2150"/>
      <c r="AC746" s="2162">
        <f t="shared" si="26"/>
        <v>0</v>
      </c>
      <c r="AD746" s="2177">
        <f t="shared" si="27"/>
        <v>0</v>
      </c>
    </row>
    <row r="747" spans="1:30">
      <c r="A747" s="2156"/>
      <c r="B747" s="2249"/>
      <c r="C747" s="2259" t="s">
        <v>4816</v>
      </c>
      <c r="M747" s="2259" t="s">
        <v>4817</v>
      </c>
      <c r="N747" s="2258">
        <v>1099</v>
      </c>
      <c r="O747" s="2161">
        <f>+O745+O746</f>
        <v>0</v>
      </c>
      <c r="P747" s="2161" t="e">
        <f>+'6 INFORME BALANCES'!#REF!</f>
        <v>#REF!</v>
      </c>
      <c r="Q747" s="2180" t="e">
        <f>+O747-+P747</f>
        <v>#REF!</v>
      </c>
      <c r="AA747" s="2150"/>
      <c r="AB747" s="2150"/>
      <c r="AC747" s="2162">
        <f t="shared" si="26"/>
        <v>0</v>
      </c>
      <c r="AD747" s="2177">
        <f t="shared" si="27"/>
        <v>0</v>
      </c>
    </row>
    <row r="748" spans="1:30" ht="15">
      <c r="A748" s="2156"/>
      <c r="B748" s="2154" t="s">
        <v>3484</v>
      </c>
      <c r="C748" s="2154"/>
      <c r="D748" s="2154"/>
      <c r="E748" s="2154"/>
      <c r="F748" s="2154"/>
      <c r="G748" s="2154"/>
      <c r="H748" s="2154"/>
      <c r="I748" s="2154"/>
      <c r="J748" s="2154"/>
      <c r="K748" s="2155"/>
      <c r="L748" s="2154"/>
      <c r="M748" s="2155"/>
      <c r="N748" s="2154"/>
      <c r="O748" s="2155"/>
      <c r="P748" s="2147"/>
      <c r="AA748" s="2150"/>
      <c r="AB748" s="2150"/>
      <c r="AC748" s="2162">
        <f t="shared" si="26"/>
        <v>0</v>
      </c>
      <c r="AD748" s="2177">
        <f t="shared" si="27"/>
        <v>0</v>
      </c>
    </row>
    <row r="749" spans="1:30" ht="15">
      <c r="A749" s="2156"/>
      <c r="B749" s="2156"/>
      <c r="C749" s="2149" t="s">
        <v>2113</v>
      </c>
      <c r="D749" s="2149"/>
      <c r="E749" s="2149"/>
      <c r="F749" s="2149"/>
      <c r="G749" s="2149"/>
      <c r="H749" s="2149"/>
      <c r="I749" s="2149"/>
      <c r="J749" s="2149"/>
      <c r="K749" s="2167"/>
      <c r="L749" s="2149"/>
      <c r="M749" s="2167"/>
      <c r="N749" s="2149"/>
      <c r="O749" s="2167"/>
      <c r="P749" s="2147"/>
      <c r="AA749" s="2150"/>
      <c r="AB749" s="2150"/>
      <c r="AC749" s="2162">
        <f t="shared" ref="AC749:AC781" si="28">+O749-AA749</f>
        <v>0</v>
      </c>
      <c r="AD749" s="2177">
        <f t="shared" si="27"/>
        <v>0</v>
      </c>
    </row>
    <row r="750" spans="1:30" ht="15">
      <c r="A750" s="2156"/>
      <c r="B750" s="2156"/>
      <c r="C750" s="2156"/>
      <c r="D750" s="2158" t="s">
        <v>3485</v>
      </c>
      <c r="E750" s="2158"/>
      <c r="F750" s="2158"/>
      <c r="G750" s="2158"/>
      <c r="H750" s="2158"/>
      <c r="I750" s="2158"/>
      <c r="J750" s="2158"/>
      <c r="K750" s="2159"/>
      <c r="L750" s="2158"/>
      <c r="M750" s="2159"/>
      <c r="N750" s="2160">
        <v>871</v>
      </c>
      <c r="O750" s="2161">
        <f>-SUMIF('3BL ACTUAL'!B:B,N750,'3BL ACTUAL'!E:E)</f>
        <v>0</v>
      </c>
      <c r="P750" s="2147"/>
      <c r="AA750" s="2150"/>
      <c r="AB750" s="2150"/>
      <c r="AC750" s="2162">
        <f t="shared" si="28"/>
        <v>0</v>
      </c>
      <c r="AD750" s="2177">
        <f t="shared" si="27"/>
        <v>0</v>
      </c>
    </row>
    <row r="751" spans="1:30" ht="15">
      <c r="A751" s="2156"/>
      <c r="B751" s="2156"/>
      <c r="C751" s="2156"/>
      <c r="D751" s="2158" t="s">
        <v>3486</v>
      </c>
      <c r="E751" s="2158"/>
      <c r="F751" s="2158"/>
      <c r="G751" s="2158"/>
      <c r="H751" s="2158"/>
      <c r="I751" s="2158"/>
      <c r="J751" s="2158"/>
      <c r="K751" s="2159"/>
      <c r="L751" s="2158"/>
      <c r="M751" s="2159"/>
      <c r="N751" s="2160">
        <v>872</v>
      </c>
      <c r="O751" s="2161">
        <f>-SUMIF('3BL ACTUAL'!B:B,N751,'3BL ACTUAL'!E:E)</f>
        <v>0</v>
      </c>
      <c r="P751" s="2147"/>
      <c r="AA751" s="2150"/>
      <c r="AB751" s="2150"/>
      <c r="AC751" s="2162">
        <f t="shared" si="28"/>
        <v>0</v>
      </c>
      <c r="AD751" s="2177">
        <f t="shared" si="27"/>
        <v>0</v>
      </c>
    </row>
    <row r="752" spans="1:30" ht="15">
      <c r="A752" s="2156"/>
      <c r="B752" s="2156"/>
      <c r="C752" s="2156"/>
      <c r="D752" s="2158" t="s">
        <v>3487</v>
      </c>
      <c r="E752" s="2158"/>
      <c r="F752" s="2158"/>
      <c r="G752" s="2158"/>
      <c r="H752" s="2158"/>
      <c r="I752" s="2158"/>
      <c r="J752" s="2158"/>
      <c r="K752" s="2159"/>
      <c r="L752" s="2158"/>
      <c r="M752" s="2159"/>
      <c r="N752" s="2160">
        <v>873</v>
      </c>
      <c r="O752" s="2161">
        <f>-SUMIF('3BL ACTUAL'!B:B,N752,'3BL ACTUAL'!E:E)</f>
        <v>0</v>
      </c>
      <c r="P752" s="2147"/>
      <c r="AA752" s="2150"/>
      <c r="AB752" s="2150"/>
      <c r="AC752" s="2162">
        <f t="shared" si="28"/>
        <v>0</v>
      </c>
      <c r="AD752" s="2177">
        <f t="shared" si="27"/>
        <v>0</v>
      </c>
    </row>
    <row r="753" spans="1:30" ht="15">
      <c r="A753" s="2156"/>
      <c r="B753" s="2156"/>
      <c r="C753" s="2156"/>
      <c r="D753" s="2158" t="s">
        <v>3488</v>
      </c>
      <c r="E753" s="2158"/>
      <c r="F753" s="2158"/>
      <c r="G753" s="2158"/>
      <c r="H753" s="2158"/>
      <c r="I753" s="2158"/>
      <c r="J753" s="2158"/>
      <c r="K753" s="2159"/>
      <c r="L753" s="2158"/>
      <c r="M753" s="2159"/>
      <c r="N753" s="2160">
        <v>879</v>
      </c>
      <c r="O753" s="2161">
        <f>-SUMIF('3BL ACTUAL'!B:B,N753,'3BL ACTUAL'!E:E)</f>
        <v>0</v>
      </c>
      <c r="P753" s="2147"/>
      <c r="AA753" s="2150"/>
      <c r="AB753" s="2150"/>
      <c r="AC753" s="2162">
        <f t="shared" si="28"/>
        <v>0</v>
      </c>
      <c r="AD753" s="2177">
        <f t="shared" si="27"/>
        <v>0</v>
      </c>
    </row>
    <row r="754" spans="1:30" ht="15">
      <c r="A754" s="2156"/>
      <c r="B754" s="2156"/>
      <c r="C754" s="2149" t="s">
        <v>2114</v>
      </c>
      <c r="D754" s="2149"/>
      <c r="E754" s="2149"/>
      <c r="F754" s="2149"/>
      <c r="G754" s="2149"/>
      <c r="H754" s="2149"/>
      <c r="I754" s="2149"/>
      <c r="J754" s="2149"/>
      <c r="K754" s="2167"/>
      <c r="L754" s="2149"/>
      <c r="M754" s="2167"/>
      <c r="N754" s="2149"/>
      <c r="O754" s="2167"/>
      <c r="P754" s="2147"/>
      <c r="AA754" s="2150"/>
      <c r="AB754" s="2150"/>
      <c r="AC754" s="2162">
        <f t="shared" si="28"/>
        <v>0</v>
      </c>
      <c r="AD754" s="2177">
        <f t="shared" si="27"/>
        <v>0</v>
      </c>
    </row>
    <row r="755" spans="1:30" ht="15">
      <c r="A755" s="2156"/>
      <c r="B755" s="2156"/>
      <c r="C755" s="2156"/>
      <c r="D755" s="2158" t="s">
        <v>3289</v>
      </c>
      <c r="E755" s="2158"/>
      <c r="F755" s="2158"/>
      <c r="G755" s="2158"/>
      <c r="H755" s="2158"/>
      <c r="I755" s="2158"/>
      <c r="J755" s="2158"/>
      <c r="K755" s="2159"/>
      <c r="L755" s="2158"/>
      <c r="M755" s="2159"/>
      <c r="N755" s="2160">
        <v>874</v>
      </c>
      <c r="O755" s="2161">
        <f>-SUMIF('3BL ACTUAL'!B:B,N755,'3BL ACTUAL'!E:E)</f>
        <v>0</v>
      </c>
      <c r="P755" s="2147"/>
      <c r="AA755" s="2150"/>
      <c r="AB755" s="2150"/>
      <c r="AC755" s="2162">
        <f t="shared" si="28"/>
        <v>0</v>
      </c>
      <c r="AD755" s="2177">
        <f t="shared" si="27"/>
        <v>0</v>
      </c>
    </row>
    <row r="756" spans="1:30" ht="15">
      <c r="A756" s="2156"/>
      <c r="B756" s="2156"/>
      <c r="C756" s="2156"/>
      <c r="D756" s="2158" t="s">
        <v>3489</v>
      </c>
      <c r="E756" s="2158"/>
      <c r="F756" s="2158"/>
      <c r="G756" s="2158"/>
      <c r="H756" s="2158"/>
      <c r="I756" s="2158"/>
      <c r="J756" s="2158"/>
      <c r="K756" s="2159"/>
      <c r="L756" s="2158"/>
      <c r="M756" s="2159"/>
      <c r="N756" s="2160">
        <v>875</v>
      </c>
      <c r="O756" s="2161">
        <f>-SUMIF('3BL ACTUAL'!B:B,N756,'3BL ACTUAL'!E:E)</f>
        <v>0</v>
      </c>
      <c r="P756" s="2147"/>
      <c r="AA756" s="2150"/>
      <c r="AB756" s="2150"/>
      <c r="AC756" s="2162">
        <f t="shared" si="28"/>
        <v>0</v>
      </c>
      <c r="AD756" s="2177">
        <f t="shared" si="27"/>
        <v>0</v>
      </c>
    </row>
    <row r="757" spans="1:30" ht="15">
      <c r="A757" s="2156"/>
      <c r="B757" s="2156"/>
      <c r="C757" s="2156"/>
      <c r="D757" s="2158" t="s">
        <v>3490</v>
      </c>
      <c r="E757" s="2158"/>
      <c r="F757" s="2158"/>
      <c r="G757" s="2158"/>
      <c r="H757" s="2158"/>
      <c r="I757" s="2158"/>
      <c r="J757" s="2158"/>
      <c r="K757" s="2159"/>
      <c r="L757" s="2158"/>
      <c r="M757" s="2159"/>
      <c r="N757" s="2160">
        <v>876</v>
      </c>
      <c r="O757" s="2161">
        <f>-SUMIF('3BL ACTUAL'!B:B,N757,'3BL ACTUAL'!E:E)</f>
        <v>0</v>
      </c>
      <c r="P757" s="2147"/>
      <c r="AA757" s="2150"/>
      <c r="AB757" s="2150"/>
      <c r="AC757" s="2162">
        <f t="shared" si="28"/>
        <v>0</v>
      </c>
      <c r="AD757" s="2177">
        <f t="shared" si="27"/>
        <v>0</v>
      </c>
    </row>
    <row r="758" spans="1:30" ht="15">
      <c r="A758" s="2156"/>
      <c r="B758" s="2154" t="s">
        <v>3491</v>
      </c>
      <c r="C758" s="2154"/>
      <c r="D758" s="2154"/>
      <c r="E758" s="2154"/>
      <c r="F758" s="2154"/>
      <c r="G758" s="2154"/>
      <c r="H758" s="2154"/>
      <c r="I758" s="2154"/>
      <c r="J758" s="2154"/>
      <c r="K758" s="2155"/>
      <c r="L758" s="2154"/>
      <c r="M758" s="2155"/>
      <c r="N758" s="2154"/>
      <c r="O758" s="2155"/>
      <c r="P758" s="2147"/>
      <c r="AA758" s="2150"/>
      <c r="AB758" s="2150"/>
      <c r="AC758" s="2162">
        <f t="shared" si="28"/>
        <v>0</v>
      </c>
      <c r="AD758" s="2177">
        <f t="shared" si="27"/>
        <v>0</v>
      </c>
    </row>
    <row r="759" spans="1:30" ht="15">
      <c r="A759" s="2156"/>
      <c r="B759" s="2156"/>
      <c r="C759" s="2149" t="s">
        <v>3492</v>
      </c>
      <c r="D759" s="2149"/>
      <c r="E759" s="2149"/>
      <c r="F759" s="2149"/>
      <c r="G759" s="2149"/>
      <c r="H759" s="2149"/>
      <c r="I759" s="2149"/>
      <c r="J759" s="2149"/>
      <c r="K759" s="2167"/>
      <c r="L759" s="2149"/>
      <c r="M759" s="2167"/>
      <c r="N759" s="2149"/>
      <c r="O759" s="2167"/>
      <c r="P759" s="2147"/>
      <c r="AA759" s="2150"/>
      <c r="AB759" s="2150"/>
      <c r="AC759" s="2162">
        <f t="shared" si="28"/>
        <v>0</v>
      </c>
      <c r="AD759" s="2177">
        <f t="shared" si="27"/>
        <v>0</v>
      </c>
    </row>
    <row r="760" spans="1:30" ht="15">
      <c r="A760" s="2156"/>
      <c r="B760" s="2156"/>
      <c r="C760" s="2156"/>
      <c r="D760" s="2158" t="s">
        <v>3412</v>
      </c>
      <c r="E760" s="2158"/>
      <c r="F760" s="2158"/>
      <c r="G760" s="2158"/>
      <c r="H760" s="2158"/>
      <c r="I760" s="2158"/>
      <c r="J760" s="2158"/>
      <c r="K760" s="2159"/>
      <c r="L760" s="2158"/>
      <c r="M760" s="2159"/>
      <c r="N760" s="2160">
        <v>880</v>
      </c>
      <c r="O760" s="2161">
        <f>-SUMIF('3BL ACTUAL'!B:B,N760,'3BL ACTUAL'!E:E)</f>
        <v>0</v>
      </c>
      <c r="P760" s="2147"/>
      <c r="AA760" s="2150"/>
      <c r="AB760" s="2150"/>
      <c r="AC760" s="2162">
        <f t="shared" si="28"/>
        <v>0</v>
      </c>
      <c r="AD760" s="2177">
        <f t="shared" si="27"/>
        <v>0</v>
      </c>
    </row>
    <row r="761" spans="1:30" ht="15">
      <c r="A761" s="2156"/>
      <c r="B761" s="2156"/>
      <c r="C761" s="2156"/>
      <c r="D761" s="2158" t="s">
        <v>309</v>
      </c>
      <c r="E761" s="2158"/>
      <c r="F761" s="2158"/>
      <c r="G761" s="2158"/>
      <c r="H761" s="2158"/>
      <c r="I761" s="2158"/>
      <c r="J761" s="2158"/>
      <c r="K761" s="2159"/>
      <c r="L761" s="2158"/>
      <c r="M761" s="2159"/>
      <c r="N761" s="2160">
        <v>881</v>
      </c>
      <c r="O761" s="2161">
        <f>-SUMIF('3BL ACTUAL'!B:B,N761,'3BL ACTUAL'!E:E)</f>
        <v>0</v>
      </c>
      <c r="P761" s="2147"/>
      <c r="AA761" s="2150"/>
      <c r="AB761" s="2150"/>
      <c r="AC761" s="2162">
        <f t="shared" si="28"/>
        <v>0</v>
      </c>
      <c r="AD761" s="2177">
        <f t="shared" si="27"/>
        <v>0</v>
      </c>
    </row>
    <row r="762" spans="1:30" ht="15">
      <c r="A762" s="2156"/>
      <c r="B762" s="2156"/>
      <c r="C762" s="2156"/>
      <c r="D762" s="2158" t="s">
        <v>238</v>
      </c>
      <c r="E762" s="2158"/>
      <c r="F762" s="2158"/>
      <c r="G762" s="2158"/>
      <c r="H762" s="2158"/>
      <c r="I762" s="2158"/>
      <c r="J762" s="2158"/>
      <c r="K762" s="2159"/>
      <c r="L762" s="2158"/>
      <c r="M762" s="2159"/>
      <c r="N762" s="2160">
        <v>882</v>
      </c>
      <c r="O762" s="2161">
        <f>-SUMIF('3BL ACTUAL'!B:B,N762,'3BL ACTUAL'!E:E)</f>
        <v>0</v>
      </c>
      <c r="P762" s="2147"/>
      <c r="AA762" s="2150"/>
      <c r="AB762" s="2150"/>
      <c r="AC762" s="2162">
        <f t="shared" si="28"/>
        <v>0</v>
      </c>
      <c r="AD762" s="2177">
        <f t="shared" si="27"/>
        <v>0</v>
      </c>
    </row>
    <row r="763" spans="1:30" ht="15">
      <c r="A763" s="2156"/>
      <c r="B763" s="2156"/>
      <c r="C763" s="2158" t="s">
        <v>3493</v>
      </c>
      <c r="D763" s="2158"/>
      <c r="E763" s="2158"/>
      <c r="F763" s="2158"/>
      <c r="G763" s="2158"/>
      <c r="H763" s="2158"/>
      <c r="I763" s="2158"/>
      <c r="J763" s="2158"/>
      <c r="K763" s="2159"/>
      <c r="L763" s="2158"/>
      <c r="M763" s="2159"/>
      <c r="N763" s="2160">
        <v>883</v>
      </c>
      <c r="O763" s="2161">
        <f>-SUMIF('3BL ACTUAL'!B:B,N763,'3BL ACTUAL'!E:E)</f>
        <v>0</v>
      </c>
      <c r="P763" s="2147"/>
      <c r="AA763" s="2150"/>
      <c r="AB763" s="2150"/>
      <c r="AC763" s="2162">
        <f t="shared" si="28"/>
        <v>0</v>
      </c>
      <c r="AD763" s="2177">
        <f t="shared" si="27"/>
        <v>0</v>
      </c>
    </row>
    <row r="764" spans="1:30" ht="15">
      <c r="A764" s="2156"/>
      <c r="B764" s="2156"/>
      <c r="C764" s="2158" t="s">
        <v>3494</v>
      </c>
      <c r="D764" s="2158"/>
      <c r="E764" s="2158"/>
      <c r="F764" s="2158"/>
      <c r="G764" s="2158"/>
      <c r="H764" s="2158"/>
      <c r="I764" s="2158"/>
      <c r="J764" s="2158"/>
      <c r="K764" s="2159"/>
      <c r="L764" s="2158"/>
      <c r="M764" s="2159"/>
      <c r="N764" s="2160">
        <v>884</v>
      </c>
      <c r="O764" s="2161">
        <f>-SUMIF('3BL ACTUAL'!B:B,N764,'3BL ACTUAL'!E:E)</f>
        <v>0</v>
      </c>
      <c r="P764" s="2147"/>
      <c r="AA764" s="2150"/>
      <c r="AB764" s="2150"/>
      <c r="AC764" s="2162">
        <f t="shared" si="28"/>
        <v>0</v>
      </c>
      <c r="AD764" s="2177">
        <f t="shared" si="27"/>
        <v>0</v>
      </c>
    </row>
    <row r="765" spans="1:30" ht="15">
      <c r="A765" s="2156"/>
      <c r="B765" s="2156"/>
      <c r="C765" s="2158" t="s">
        <v>3495</v>
      </c>
      <c r="D765" s="2158"/>
      <c r="E765" s="2158"/>
      <c r="F765" s="2158"/>
      <c r="G765" s="2158"/>
      <c r="H765" s="2158"/>
      <c r="I765" s="2158"/>
      <c r="J765" s="2158"/>
      <c r="K765" s="2159"/>
      <c r="L765" s="2158"/>
      <c r="M765" s="2159"/>
      <c r="N765" s="2160">
        <v>885</v>
      </c>
      <c r="O765" s="2161">
        <f>-SUMIF('3BL ACTUAL'!B:B,N765,'3BL ACTUAL'!E:E)</f>
        <v>0</v>
      </c>
      <c r="P765" s="2147"/>
      <c r="AA765" s="2150"/>
      <c r="AB765" s="2150"/>
      <c r="AC765" s="2162">
        <f t="shared" si="28"/>
        <v>0</v>
      </c>
      <c r="AD765" s="2177">
        <f t="shared" si="27"/>
        <v>0</v>
      </c>
    </row>
    <row r="766" spans="1:30" ht="15">
      <c r="A766" s="2156"/>
      <c r="B766" s="2156"/>
      <c r="C766" s="2158" t="s">
        <v>421</v>
      </c>
      <c r="D766" s="2158"/>
      <c r="E766" s="2158"/>
      <c r="F766" s="2158"/>
      <c r="G766" s="2158"/>
      <c r="H766" s="2158"/>
      <c r="I766" s="2158"/>
      <c r="J766" s="2158"/>
      <c r="K766" s="2159"/>
      <c r="L766" s="2158"/>
      <c r="M766" s="2159"/>
      <c r="N766" s="2160">
        <v>886</v>
      </c>
      <c r="O766" s="2161">
        <f>-SUMIF('3BL ACTUAL'!B:B,N766,'3BL ACTUAL'!E:E)</f>
        <v>0</v>
      </c>
      <c r="P766" s="2147"/>
      <c r="AA766" s="2150"/>
      <c r="AB766" s="2150"/>
      <c r="AC766" s="2162">
        <f t="shared" si="28"/>
        <v>0</v>
      </c>
      <c r="AD766" s="2177">
        <f t="shared" si="27"/>
        <v>0</v>
      </c>
    </row>
    <row r="767" spans="1:30" ht="15">
      <c r="A767" s="2156"/>
      <c r="B767" s="2156"/>
      <c r="C767" s="2158" t="s">
        <v>238</v>
      </c>
      <c r="D767" s="2158"/>
      <c r="E767" s="2158"/>
      <c r="F767" s="2158"/>
      <c r="G767" s="2158"/>
      <c r="H767" s="2158"/>
      <c r="I767" s="2158"/>
      <c r="J767" s="2158"/>
      <c r="K767" s="2159"/>
      <c r="L767" s="2158"/>
      <c r="M767" s="2159"/>
      <c r="N767" s="2160">
        <v>887</v>
      </c>
      <c r="O767" s="2161">
        <f>-SUMIF('3BL ACTUAL'!B:B,N767,'3BL ACTUAL'!E:E)</f>
        <v>0</v>
      </c>
      <c r="P767" s="2147"/>
      <c r="AA767" s="2150"/>
      <c r="AB767" s="2150"/>
      <c r="AC767" s="2162">
        <f t="shared" si="28"/>
        <v>0</v>
      </c>
      <c r="AD767" s="2177">
        <f t="shared" si="27"/>
        <v>0</v>
      </c>
    </row>
    <row r="768" spans="1:30" ht="15">
      <c r="A768" s="2156"/>
      <c r="B768" s="2154" t="s">
        <v>3496</v>
      </c>
      <c r="C768" s="2154"/>
      <c r="D768" s="2154"/>
      <c r="E768" s="2154"/>
      <c r="F768" s="2154"/>
      <c r="G768" s="2154"/>
      <c r="H768" s="2154"/>
      <c r="I768" s="2154"/>
      <c r="J768" s="2154"/>
      <c r="K768" s="2155"/>
      <c r="L768" s="2154"/>
      <c r="M768" s="2155"/>
      <c r="N768" s="2154"/>
      <c r="O768" s="2155"/>
      <c r="P768" s="2147"/>
      <c r="AA768" s="2150"/>
      <c r="AB768" s="2150"/>
      <c r="AC768" s="2162">
        <f t="shared" si="28"/>
        <v>0</v>
      </c>
      <c r="AD768" s="2177">
        <f t="shared" si="27"/>
        <v>0</v>
      </c>
    </row>
    <row r="769" spans="1:30" ht="15">
      <c r="A769" s="2156"/>
      <c r="B769" s="2156"/>
      <c r="C769" s="2158" t="s">
        <v>3497</v>
      </c>
      <c r="D769" s="2158"/>
      <c r="E769" s="2158"/>
      <c r="F769" s="2158"/>
      <c r="G769" s="2158"/>
      <c r="H769" s="2158"/>
      <c r="I769" s="2158"/>
      <c r="J769" s="2158"/>
      <c r="K769" s="2159"/>
      <c r="L769" s="2158"/>
      <c r="M769" s="2159"/>
      <c r="N769" s="2160">
        <v>888</v>
      </c>
      <c r="O769" s="2161">
        <f>-SUMIF('3BL ACTUAL'!B:B,N769,'3BL ACTUAL'!E:E)</f>
        <v>0</v>
      </c>
      <c r="P769" s="2147"/>
      <c r="AA769" s="2150"/>
      <c r="AB769" s="2150"/>
      <c r="AC769" s="2162">
        <f t="shared" si="28"/>
        <v>0</v>
      </c>
      <c r="AD769" s="2177">
        <f t="shared" si="27"/>
        <v>0</v>
      </c>
    </row>
    <row r="770" spans="1:30" ht="15">
      <c r="A770" s="2156"/>
      <c r="B770" s="2156"/>
      <c r="C770" s="2158" t="s">
        <v>3498</v>
      </c>
      <c r="D770" s="2158"/>
      <c r="E770" s="2158"/>
      <c r="F770" s="2158"/>
      <c r="G770" s="2158"/>
      <c r="H770" s="2158"/>
      <c r="I770" s="2158"/>
      <c r="J770" s="2158"/>
      <c r="K770" s="2159"/>
      <c r="L770" s="2158"/>
      <c r="M770" s="2159"/>
      <c r="N770" s="2160">
        <v>889</v>
      </c>
      <c r="O770" s="2161">
        <f>-SUMIF('3BL ACTUAL'!B:B,N770,'3BL ACTUAL'!E:E)</f>
        <v>0</v>
      </c>
      <c r="P770" s="2147"/>
      <c r="AA770" s="2150"/>
      <c r="AB770" s="2150"/>
      <c r="AC770" s="2162">
        <f t="shared" si="28"/>
        <v>0</v>
      </c>
      <c r="AD770" s="2177">
        <f t="shared" si="27"/>
        <v>0</v>
      </c>
    </row>
    <row r="771" spans="1:30" ht="15">
      <c r="A771" s="2156"/>
      <c r="B771" s="2154" t="s">
        <v>3499</v>
      </c>
      <c r="C771" s="2154"/>
      <c r="D771" s="2154"/>
      <c r="E771" s="2154"/>
      <c r="F771" s="2154"/>
      <c r="G771" s="2154"/>
      <c r="H771" s="2154"/>
      <c r="I771" s="2154"/>
      <c r="J771" s="2154"/>
      <c r="K771" s="2155"/>
      <c r="L771" s="2154"/>
      <c r="M771" s="2155"/>
      <c r="N771" s="2154"/>
      <c r="O771" s="2155"/>
      <c r="P771" s="2147"/>
      <c r="AC771" s="2162">
        <f t="shared" si="28"/>
        <v>0</v>
      </c>
      <c r="AD771" s="2177">
        <f t="shared" si="27"/>
        <v>0</v>
      </c>
    </row>
    <row r="772" spans="1:30" ht="15">
      <c r="A772" s="2156"/>
      <c r="B772" s="2156"/>
      <c r="C772" s="2158" t="s">
        <v>3500</v>
      </c>
      <c r="D772" s="2158"/>
      <c r="E772" s="2158"/>
      <c r="F772" s="2158"/>
      <c r="G772" s="2158"/>
      <c r="H772" s="2158"/>
      <c r="I772" s="2158"/>
      <c r="J772" s="2158"/>
      <c r="K772" s="2159"/>
      <c r="L772" s="2158"/>
      <c r="M772" s="2159"/>
      <c r="N772" s="2160">
        <v>890</v>
      </c>
      <c r="O772" s="2161">
        <f>-SUMIF('3BL ACTUAL'!B:B,N772,'3BL ACTUAL'!E:E)</f>
        <v>0</v>
      </c>
      <c r="P772" s="2147"/>
      <c r="AC772" s="2162">
        <f t="shared" si="28"/>
        <v>0</v>
      </c>
      <c r="AD772" s="2177">
        <f t="shared" si="27"/>
        <v>0</v>
      </c>
    </row>
    <row r="773" spans="1:30" ht="15">
      <c r="A773" s="2156"/>
      <c r="B773" s="2156"/>
      <c r="C773" s="2149" t="s">
        <v>3501</v>
      </c>
      <c r="D773" s="2149"/>
      <c r="E773" s="2149"/>
      <c r="F773" s="2149"/>
      <c r="G773" s="2149"/>
      <c r="H773" s="2149"/>
      <c r="I773" s="2149"/>
      <c r="J773" s="2149"/>
      <c r="K773" s="2167"/>
      <c r="L773" s="2149"/>
      <c r="M773" s="2167"/>
      <c r="N773" s="2149"/>
      <c r="O773" s="2167"/>
      <c r="P773" s="2147"/>
      <c r="AC773" s="2162">
        <f t="shared" si="28"/>
        <v>0</v>
      </c>
      <c r="AD773" s="2177">
        <f t="shared" si="27"/>
        <v>0</v>
      </c>
    </row>
    <row r="774" spans="1:30" ht="15">
      <c r="A774" s="2156"/>
      <c r="B774" s="2156"/>
      <c r="C774" s="2156"/>
      <c r="D774" s="2158" t="s">
        <v>3502</v>
      </c>
      <c r="E774" s="2158"/>
      <c r="F774" s="2158"/>
      <c r="G774" s="2158"/>
      <c r="H774" s="2158"/>
      <c r="I774" s="2158"/>
      <c r="J774" s="2158"/>
      <c r="K774" s="2159"/>
      <c r="L774" s="2158"/>
      <c r="M774" s="2159"/>
      <c r="N774" s="2160">
        <v>897</v>
      </c>
      <c r="O774" s="2161">
        <f>-SUMIF('3BL ACTUAL'!B:B,N774,'3BL ACTUAL'!E:E)</f>
        <v>0</v>
      </c>
      <c r="P774" s="2147"/>
      <c r="AC774" s="2162">
        <f t="shared" si="28"/>
        <v>0</v>
      </c>
      <c r="AD774" s="2177">
        <f t="shared" si="27"/>
        <v>0</v>
      </c>
    </row>
    <row r="775" spans="1:30" ht="15">
      <c r="A775" s="2156"/>
      <c r="B775" s="2156"/>
      <c r="C775" s="2156"/>
      <c r="D775" s="2158" t="s">
        <v>3503</v>
      </c>
      <c r="E775" s="2158"/>
      <c r="F775" s="2158"/>
      <c r="G775" s="2158"/>
      <c r="H775" s="2158"/>
      <c r="I775" s="2158"/>
      <c r="J775" s="2158"/>
      <c r="K775" s="2159"/>
      <c r="L775" s="2158"/>
      <c r="M775" s="2159"/>
      <c r="N775" s="2160">
        <v>898</v>
      </c>
      <c r="O775" s="2161">
        <f>-SUMIF('3BL ACTUAL'!B:B,N775,'3BL ACTUAL'!E:E)</f>
        <v>0</v>
      </c>
      <c r="P775" s="2147"/>
      <c r="AC775" s="2162">
        <f t="shared" si="28"/>
        <v>0</v>
      </c>
      <c r="AD775" s="2177">
        <f t="shared" ref="AD775:AD838" si="29">+O775+AA775+AB775</f>
        <v>0</v>
      </c>
    </row>
    <row r="776" spans="1:30" ht="15">
      <c r="A776" s="2156"/>
      <c r="B776" s="2156"/>
      <c r="C776" s="2156"/>
      <c r="D776" s="2158" t="s">
        <v>3504</v>
      </c>
      <c r="E776" s="2158"/>
      <c r="F776" s="2158"/>
      <c r="G776" s="2158"/>
      <c r="H776" s="2158"/>
      <c r="I776" s="2158"/>
      <c r="J776" s="2158"/>
      <c r="K776" s="2159"/>
      <c r="L776" s="2158"/>
      <c r="M776" s="2159"/>
      <c r="N776" s="2160">
        <v>899</v>
      </c>
      <c r="O776" s="2161">
        <f>-SUMIF('3BL ACTUAL'!B:B,N776,'3BL ACTUAL'!E:E)</f>
        <v>0</v>
      </c>
      <c r="P776" s="2147"/>
      <c r="AC776" s="2162">
        <f t="shared" si="28"/>
        <v>0</v>
      </c>
      <c r="AD776" s="2177">
        <f t="shared" si="29"/>
        <v>0</v>
      </c>
    </row>
    <row r="777" spans="1:30" ht="15">
      <c r="A777" s="2156"/>
      <c r="B777" s="2156"/>
      <c r="C777" s="2149" t="s">
        <v>3505</v>
      </c>
      <c r="D777" s="2149"/>
      <c r="E777" s="2149"/>
      <c r="F777" s="2149"/>
      <c r="G777" s="2149"/>
      <c r="H777" s="2149"/>
      <c r="I777" s="2149"/>
      <c r="J777" s="2149"/>
      <c r="K777" s="2167"/>
      <c r="L777" s="2149"/>
      <c r="M777" s="2167"/>
      <c r="N777" s="2149"/>
      <c r="O777" s="2167"/>
      <c r="P777" s="2147"/>
      <c r="AC777" s="2162">
        <f t="shared" si="28"/>
        <v>0</v>
      </c>
      <c r="AD777" s="2177">
        <f t="shared" si="29"/>
        <v>0</v>
      </c>
    </row>
    <row r="778" spans="1:30" ht="15">
      <c r="A778" s="2262"/>
      <c r="B778" s="2262"/>
      <c r="C778" s="2262"/>
      <c r="D778" s="2263" t="s">
        <v>3506</v>
      </c>
      <c r="E778" s="2263"/>
      <c r="F778" s="2263"/>
      <c r="G778" s="2263"/>
      <c r="H778" s="2263"/>
      <c r="I778" s="2263"/>
      <c r="J778" s="2263"/>
      <c r="K778" s="2264"/>
      <c r="L778" s="2263"/>
      <c r="M778" s="2264"/>
      <c r="N778" s="2265" t="s">
        <v>3797</v>
      </c>
      <c r="O778" s="2266">
        <f>+O733</f>
        <v>0</v>
      </c>
      <c r="P778" s="2147"/>
      <c r="AC778" s="2162">
        <f t="shared" si="28"/>
        <v>0</v>
      </c>
      <c r="AD778" s="2177">
        <f t="shared" si="29"/>
        <v>0</v>
      </c>
    </row>
    <row r="779" spans="1:30" ht="15">
      <c r="A779" s="2156"/>
      <c r="B779" s="2156"/>
      <c r="C779" s="2156"/>
      <c r="D779" s="2158" t="s">
        <v>3502</v>
      </c>
      <c r="E779" s="2158"/>
      <c r="F779" s="2158"/>
      <c r="G779" s="2158"/>
      <c r="H779" s="2158"/>
      <c r="I779" s="2158"/>
      <c r="J779" s="2158"/>
      <c r="K779" s="2159"/>
      <c r="L779" s="2158"/>
      <c r="M779" s="2159"/>
      <c r="N779" s="2160">
        <v>898</v>
      </c>
      <c r="O779" s="2161">
        <v>0</v>
      </c>
      <c r="P779" s="2147"/>
      <c r="AC779" s="2162">
        <f t="shared" si="28"/>
        <v>0</v>
      </c>
      <c r="AD779" s="2177">
        <f t="shared" si="29"/>
        <v>0</v>
      </c>
    </row>
    <row r="780" spans="1:30" ht="15">
      <c r="A780" s="2156"/>
      <c r="B780" s="2156"/>
      <c r="C780" s="2156"/>
      <c r="D780" s="2158" t="s">
        <v>3504</v>
      </c>
      <c r="E780" s="2158"/>
      <c r="F780" s="2158"/>
      <c r="G780" s="2158"/>
      <c r="H780" s="2158"/>
      <c r="I780" s="2158"/>
      <c r="J780" s="2158"/>
      <c r="K780" s="2159"/>
      <c r="L780" s="2158"/>
      <c r="M780" s="2159"/>
      <c r="N780" s="2160">
        <v>899</v>
      </c>
      <c r="O780" s="2161">
        <v>0</v>
      </c>
      <c r="P780" s="2147"/>
      <c r="AC780" s="2162">
        <f t="shared" si="28"/>
        <v>0</v>
      </c>
      <c r="AD780" s="2177">
        <f t="shared" si="29"/>
        <v>0</v>
      </c>
    </row>
    <row r="781" spans="1:30" ht="15">
      <c r="A781" s="2156"/>
      <c r="B781" s="2156"/>
      <c r="C781" s="2262"/>
      <c r="D781" s="2263" t="s">
        <v>4818</v>
      </c>
      <c r="E781" s="2263"/>
      <c r="F781" s="2263"/>
      <c r="G781" s="2263"/>
      <c r="H781" s="2263"/>
      <c r="I781" s="2263"/>
      <c r="J781" s="2263"/>
      <c r="K781" s="2263"/>
      <c r="L781" s="2263"/>
      <c r="M781" s="2263"/>
      <c r="N781" s="2263">
        <v>999</v>
      </c>
      <c r="O781" s="2267">
        <f>SUM(O778:O780)</f>
        <v>0</v>
      </c>
      <c r="P781" s="2147"/>
      <c r="AC781" s="2162">
        <f t="shared" si="28"/>
        <v>0</v>
      </c>
      <c r="AD781" s="2177">
        <f t="shared" si="29"/>
        <v>0</v>
      </c>
    </row>
    <row r="782" spans="1:30" ht="15">
      <c r="A782" s="2268"/>
      <c r="B782" s="2143"/>
      <c r="C782" s="2252" t="s">
        <v>4801</v>
      </c>
      <c r="D782" s="2144"/>
      <c r="E782" s="2144"/>
      <c r="F782" s="2144"/>
      <c r="G782" s="2144"/>
      <c r="H782" s="2144"/>
      <c r="I782" s="2144"/>
      <c r="J782" s="2144"/>
      <c r="K782" s="2253"/>
      <c r="L782" s="2144"/>
      <c r="N782" s="2147"/>
      <c r="O782" s="2254"/>
      <c r="P782" s="2147"/>
      <c r="AA782" s="2269"/>
      <c r="AB782" s="2269"/>
      <c r="AD782" s="2177">
        <f t="shared" si="29"/>
        <v>0</v>
      </c>
    </row>
    <row r="783" spans="1:30" ht="15">
      <c r="A783" s="2268"/>
      <c r="B783" s="2143"/>
      <c r="C783" s="2255" t="s">
        <v>4802</v>
      </c>
      <c r="D783" s="2256"/>
      <c r="E783" s="2256"/>
      <c r="F783" s="2256"/>
      <c r="G783" s="2256"/>
      <c r="H783" s="2256"/>
      <c r="I783" s="2256"/>
      <c r="J783" s="2256"/>
      <c r="K783" s="2257"/>
      <c r="L783" s="2256"/>
      <c r="N783" s="2258">
        <v>1005</v>
      </c>
      <c r="O783" s="2161">
        <f>SUM(M390:M447)</f>
        <v>0</v>
      </c>
      <c r="P783" s="2147"/>
      <c r="AA783" s="2269"/>
      <c r="AB783" s="2269"/>
      <c r="AD783" s="2177">
        <f t="shared" si="29"/>
        <v>0</v>
      </c>
    </row>
    <row r="784" spans="1:30" ht="15">
      <c r="A784" s="2270"/>
      <c r="C784" s="2255" t="s">
        <v>4803</v>
      </c>
      <c r="N784" s="2258">
        <v>7991</v>
      </c>
      <c r="O784" s="2161">
        <f>+K639</f>
        <v>0</v>
      </c>
      <c r="P784" s="2147"/>
      <c r="AD784" s="2177">
        <f t="shared" si="29"/>
        <v>0</v>
      </c>
    </row>
    <row r="785" spans="1:30" ht="15">
      <c r="A785" s="2270"/>
      <c r="C785" s="2259" t="s">
        <v>4804</v>
      </c>
      <c r="M785" s="2259" t="s">
        <v>4805</v>
      </c>
      <c r="N785" s="2258">
        <v>1025</v>
      </c>
      <c r="O785" s="2161">
        <f>+O783-O784</f>
        <v>0</v>
      </c>
      <c r="P785" s="2147"/>
      <c r="AD785" s="2177">
        <f t="shared" si="29"/>
        <v>0</v>
      </c>
    </row>
    <row r="786" spans="1:30" ht="15">
      <c r="A786" s="2270"/>
      <c r="C786" s="2255" t="s">
        <v>4806</v>
      </c>
      <c r="N786" s="2258">
        <v>1030</v>
      </c>
      <c r="O786" s="2161">
        <f>SUM(M518:M602)</f>
        <v>0</v>
      </c>
      <c r="P786" s="2147"/>
      <c r="AD786" s="2177">
        <f t="shared" si="29"/>
        <v>0</v>
      </c>
    </row>
    <row r="787" spans="1:30">
      <c r="A787" s="2270"/>
      <c r="C787" s="2259" t="s">
        <v>4807</v>
      </c>
      <c r="M787" s="2259" t="s">
        <v>4808</v>
      </c>
      <c r="N787" s="2258">
        <v>1040</v>
      </c>
      <c r="O787" s="2161">
        <f>+O785-O786</f>
        <v>0</v>
      </c>
      <c r="AD787" s="2177">
        <f t="shared" si="29"/>
        <v>0</v>
      </c>
    </row>
    <row r="788" spans="1:30">
      <c r="A788" s="2270"/>
      <c r="C788" s="2255" t="s">
        <v>4809</v>
      </c>
      <c r="N788" s="2258">
        <v>1045</v>
      </c>
      <c r="O788" s="2161">
        <f>SUM(M452:M484)</f>
        <v>0</v>
      </c>
      <c r="AD788" s="2177">
        <f t="shared" si="29"/>
        <v>0</v>
      </c>
    </row>
    <row r="789" spans="1:30">
      <c r="A789" s="2270"/>
      <c r="C789" s="2255" t="s">
        <v>4810</v>
      </c>
      <c r="N789" s="2258">
        <v>1055</v>
      </c>
      <c r="O789" s="2161">
        <f>SUM(M607:M638)</f>
        <v>0</v>
      </c>
      <c r="AD789" s="2177">
        <f t="shared" si="29"/>
        <v>0</v>
      </c>
    </row>
    <row r="790" spans="1:30">
      <c r="A790" s="2270"/>
      <c r="C790" s="2259" t="s">
        <v>4811</v>
      </c>
      <c r="M790" s="2259" t="s">
        <v>4812</v>
      </c>
      <c r="N790" s="2258">
        <v>1065</v>
      </c>
      <c r="O790" s="2161">
        <f>+O787+O788-O789</f>
        <v>0</v>
      </c>
      <c r="Q790" s="2260"/>
      <c r="AD790" s="2177">
        <f t="shared" si="29"/>
        <v>0</v>
      </c>
    </row>
    <row r="791" spans="1:30">
      <c r="A791" s="2270"/>
      <c r="C791" s="2255" t="s">
        <v>3425</v>
      </c>
      <c r="N791" s="2258">
        <v>803</v>
      </c>
      <c r="O791" s="2161">
        <f>-+O790*15%</f>
        <v>0</v>
      </c>
      <c r="P791" s="2161" t="e">
        <f>+'6 INFORME BALANCES'!#REF!</f>
        <v>#REF!</v>
      </c>
      <c r="Q791" s="2180" t="e">
        <f>+O791+P791</f>
        <v>#REF!</v>
      </c>
      <c r="AD791" s="2177">
        <f t="shared" si="29"/>
        <v>0</v>
      </c>
    </row>
    <row r="792" spans="1:30">
      <c r="A792" s="2270"/>
      <c r="C792" s="2259" t="s">
        <v>4813</v>
      </c>
      <c r="M792" s="2259" t="s">
        <v>4814</v>
      </c>
      <c r="N792" s="2258">
        <v>1075</v>
      </c>
      <c r="O792" s="2161">
        <f>+O790-O791</f>
        <v>0</v>
      </c>
      <c r="Q792" s="2180"/>
      <c r="AD792" s="2177">
        <f t="shared" si="29"/>
        <v>0</v>
      </c>
    </row>
    <row r="793" spans="1:30">
      <c r="A793" s="2270"/>
      <c r="C793" s="2255" t="s">
        <v>4815</v>
      </c>
      <c r="N793" s="2258">
        <v>850</v>
      </c>
      <c r="O793" s="2161">
        <f>-+O792*25%</f>
        <v>0</v>
      </c>
      <c r="P793" s="2161" t="e">
        <f>+'6 INFORME BALANCES'!#REF!</f>
        <v>#REF!</v>
      </c>
      <c r="Q793" s="2180" t="e">
        <f>+O793+-P793</f>
        <v>#REF!</v>
      </c>
      <c r="AD793" s="2177">
        <f t="shared" si="29"/>
        <v>0</v>
      </c>
    </row>
    <row r="794" spans="1:30">
      <c r="A794" s="2270"/>
      <c r="C794" s="2259" t="s">
        <v>4816</v>
      </c>
      <c r="M794" s="2259" t="s">
        <v>4817</v>
      </c>
      <c r="N794" s="2258">
        <v>1099</v>
      </c>
      <c r="O794" s="2161">
        <f>+O792+O793</f>
        <v>0</v>
      </c>
      <c r="P794" s="2161" t="e">
        <f>+'6 INFORME BALANCES'!#REF!</f>
        <v>#REF!</v>
      </c>
      <c r="Q794" s="2180" t="e">
        <f>+O794-+P794</f>
        <v>#REF!</v>
      </c>
      <c r="AD794" s="2177">
        <f t="shared" si="29"/>
        <v>0</v>
      </c>
    </row>
    <row r="795" spans="1:30">
      <c r="Q795" s="2260"/>
      <c r="AD795" s="2177">
        <f t="shared" si="29"/>
        <v>0</v>
      </c>
    </row>
    <row r="796" spans="1:30">
      <c r="AD796" s="2177">
        <f t="shared" si="29"/>
        <v>0</v>
      </c>
    </row>
    <row r="797" spans="1:30">
      <c r="AD797" s="2177">
        <f t="shared" si="29"/>
        <v>0</v>
      </c>
    </row>
    <row r="798" spans="1:30">
      <c r="AD798" s="2177">
        <f t="shared" si="29"/>
        <v>0</v>
      </c>
    </row>
    <row r="799" spans="1:30">
      <c r="AD799" s="2177">
        <f t="shared" si="29"/>
        <v>0</v>
      </c>
    </row>
    <row r="800" spans="1:30">
      <c r="AD800" s="2177">
        <f t="shared" si="29"/>
        <v>0</v>
      </c>
    </row>
    <row r="801" spans="11:30">
      <c r="N801" s="2271">
        <v>801</v>
      </c>
      <c r="O801" s="2271" t="s">
        <v>4433</v>
      </c>
      <c r="P801" s="2272"/>
      <c r="Q801" s="2272"/>
      <c r="R801" s="2205"/>
      <c r="S801" s="2273"/>
      <c r="AD801" s="2177" t="e">
        <f t="shared" si="29"/>
        <v>#VALUE!</v>
      </c>
    </row>
    <row r="802" spans="11:30">
      <c r="N802" s="2160">
        <v>803</v>
      </c>
      <c r="O802" s="2158" t="s">
        <v>3425</v>
      </c>
      <c r="P802" s="2274"/>
      <c r="R802" s="2205"/>
      <c r="S802" s="2273"/>
      <c r="AD802" s="2177" t="e">
        <f t="shared" si="29"/>
        <v>#VALUE!</v>
      </c>
    </row>
    <row r="803" spans="11:30">
      <c r="K803" s="866"/>
      <c r="M803" s="866"/>
      <c r="N803" s="2160">
        <v>804</v>
      </c>
      <c r="O803" s="2158" t="s">
        <v>3426</v>
      </c>
      <c r="P803" s="2274"/>
      <c r="R803" s="2205"/>
      <c r="S803" s="2273"/>
      <c r="AD803" s="2177" t="e">
        <f t="shared" si="29"/>
        <v>#VALUE!</v>
      </c>
    </row>
    <row r="804" spans="11:30">
      <c r="K804" s="866"/>
      <c r="M804" s="866"/>
      <c r="N804" s="2160">
        <v>805</v>
      </c>
      <c r="O804" s="2158" t="s">
        <v>3427</v>
      </c>
      <c r="P804" s="2274"/>
      <c r="R804" s="2205"/>
      <c r="S804" s="2273"/>
      <c r="AD804" s="2177" t="e">
        <f t="shared" si="29"/>
        <v>#VALUE!</v>
      </c>
    </row>
    <row r="805" spans="11:30">
      <c r="K805" s="866"/>
      <c r="M805" s="866"/>
      <c r="N805" s="2160">
        <v>806</v>
      </c>
      <c r="O805" s="2158" t="s">
        <v>3428</v>
      </c>
      <c r="P805" s="2274"/>
      <c r="R805" s="2205"/>
      <c r="S805" s="2273"/>
      <c r="AD805" s="2177" t="e">
        <f t="shared" si="29"/>
        <v>#VALUE!</v>
      </c>
    </row>
    <row r="806" spans="11:30">
      <c r="K806" s="866"/>
      <c r="M806" s="866"/>
      <c r="N806" s="2160">
        <v>807</v>
      </c>
      <c r="O806" s="2158" t="s">
        <v>3429</v>
      </c>
      <c r="P806" s="2274"/>
      <c r="R806" s="2205"/>
      <c r="S806" s="2273"/>
      <c r="AD806" s="2177" t="e">
        <f t="shared" si="29"/>
        <v>#VALUE!</v>
      </c>
    </row>
    <row r="807" spans="11:30">
      <c r="K807" s="866"/>
      <c r="M807" s="866"/>
      <c r="N807" s="2160">
        <v>808</v>
      </c>
      <c r="O807" s="2158" t="s">
        <v>3430</v>
      </c>
      <c r="P807" s="2274"/>
      <c r="R807" s="2205"/>
      <c r="S807" s="2273"/>
      <c r="AD807" s="2177" t="e">
        <f t="shared" si="29"/>
        <v>#VALUE!</v>
      </c>
    </row>
    <row r="808" spans="11:30">
      <c r="K808" s="866"/>
      <c r="M808" s="866"/>
      <c r="N808" s="2160">
        <v>809</v>
      </c>
      <c r="O808" s="2158" t="s">
        <v>3431</v>
      </c>
      <c r="P808" s="2274"/>
      <c r="R808" s="2205"/>
      <c r="S808" s="2273"/>
      <c r="AD808" s="2177" t="e">
        <f t="shared" si="29"/>
        <v>#VALUE!</v>
      </c>
    </row>
    <row r="809" spans="11:30">
      <c r="K809" s="866"/>
      <c r="M809" s="866"/>
      <c r="N809" s="2160">
        <v>810</v>
      </c>
      <c r="O809" s="2158" t="s">
        <v>3432</v>
      </c>
      <c r="P809" s="2274"/>
      <c r="R809" s="2205"/>
      <c r="S809" s="2273"/>
      <c r="AD809" s="2177" t="e">
        <f t="shared" si="29"/>
        <v>#VALUE!</v>
      </c>
    </row>
    <row r="810" spans="11:30">
      <c r="K810" s="866"/>
      <c r="M810" s="866"/>
      <c r="N810" s="2160">
        <v>811</v>
      </c>
      <c r="O810" s="2158" t="s">
        <v>3433</v>
      </c>
      <c r="P810" s="2274"/>
      <c r="R810" s="2205"/>
      <c r="S810" s="2273"/>
      <c r="AD810" s="2177" t="e">
        <f t="shared" si="29"/>
        <v>#VALUE!</v>
      </c>
    </row>
    <row r="811" spans="11:30">
      <c r="K811" s="866"/>
      <c r="M811" s="866"/>
      <c r="N811" s="2160">
        <v>812</v>
      </c>
      <c r="O811" s="2158" t="s">
        <v>3434</v>
      </c>
      <c r="P811" s="2274"/>
      <c r="R811" s="2205"/>
      <c r="S811" s="2273"/>
      <c r="AD811" s="2177" t="e">
        <f t="shared" si="29"/>
        <v>#VALUE!</v>
      </c>
    </row>
    <row r="812" spans="11:30">
      <c r="K812" s="866"/>
      <c r="M812" s="866"/>
      <c r="N812" s="2160">
        <v>813</v>
      </c>
      <c r="O812" s="2158" t="s">
        <v>3435</v>
      </c>
      <c r="P812" s="2274"/>
      <c r="R812" s="2205"/>
      <c r="S812" s="2273"/>
      <c r="AD812" s="2177" t="e">
        <f t="shared" si="29"/>
        <v>#VALUE!</v>
      </c>
    </row>
    <row r="813" spans="11:30">
      <c r="K813" s="866"/>
      <c r="M813" s="866"/>
      <c r="N813" s="2275"/>
      <c r="O813" s="2276"/>
      <c r="P813" s="2274"/>
      <c r="R813" s="2205"/>
      <c r="S813" s="2273"/>
      <c r="AD813" s="2177">
        <f t="shared" si="29"/>
        <v>0</v>
      </c>
    </row>
    <row r="814" spans="11:30" ht="15">
      <c r="K814" s="866"/>
      <c r="M814" s="866"/>
      <c r="N814" s="2160"/>
      <c r="O814" s="2277" t="s">
        <v>4420</v>
      </c>
      <c r="P814" s="2278"/>
      <c r="R814" s="2205"/>
      <c r="S814" s="2273"/>
      <c r="AD814" s="2177" t="e">
        <f t="shared" si="29"/>
        <v>#VALUE!</v>
      </c>
    </row>
    <row r="815" spans="11:30">
      <c r="K815" s="866"/>
      <c r="M815" s="866"/>
      <c r="N815" s="2160">
        <v>814</v>
      </c>
      <c r="O815" s="866" t="s">
        <v>4421</v>
      </c>
      <c r="P815" s="2148"/>
      <c r="R815" s="2205"/>
      <c r="S815" s="2273"/>
      <c r="AD815" s="2177" t="e">
        <f t="shared" si="29"/>
        <v>#VALUE!</v>
      </c>
    </row>
    <row r="816" spans="11:30">
      <c r="K816" s="866"/>
      <c r="M816" s="866"/>
      <c r="N816" s="2160">
        <v>816</v>
      </c>
      <c r="O816" s="866" t="s">
        <v>3438</v>
      </c>
      <c r="P816" s="2148"/>
      <c r="R816" s="2205"/>
      <c r="S816" s="2273"/>
      <c r="AD816" s="2177" t="e">
        <f t="shared" si="29"/>
        <v>#VALUE!</v>
      </c>
    </row>
    <row r="817" spans="11:30">
      <c r="K817" s="866"/>
      <c r="M817" s="866"/>
      <c r="N817" s="2160">
        <v>818</v>
      </c>
      <c r="O817" s="866" t="s">
        <v>3439</v>
      </c>
      <c r="P817" s="2148"/>
      <c r="R817" s="2205"/>
      <c r="S817" s="2273"/>
      <c r="AD817" s="2177" t="e">
        <f t="shared" si="29"/>
        <v>#VALUE!</v>
      </c>
    </row>
    <row r="818" spans="11:30">
      <c r="K818" s="866"/>
      <c r="M818" s="866"/>
      <c r="N818" s="2160">
        <v>820</v>
      </c>
      <c r="O818" s="866" t="s">
        <v>3440</v>
      </c>
      <c r="P818" s="2148"/>
      <c r="R818" s="2205"/>
      <c r="S818" s="2273"/>
      <c r="AD818" s="2177" t="e">
        <f t="shared" si="29"/>
        <v>#VALUE!</v>
      </c>
    </row>
    <row r="819" spans="11:30">
      <c r="K819" s="866"/>
      <c r="M819" s="866"/>
      <c r="N819" s="2160">
        <v>822</v>
      </c>
      <c r="O819" s="866" t="s">
        <v>4422</v>
      </c>
      <c r="P819" s="2148"/>
      <c r="R819" s="2205"/>
      <c r="S819" s="2273"/>
      <c r="AD819" s="2177" t="e">
        <f t="shared" si="29"/>
        <v>#VALUE!</v>
      </c>
    </row>
    <row r="820" spans="11:30">
      <c r="K820" s="866"/>
      <c r="M820" s="866"/>
      <c r="N820" s="2160">
        <v>824</v>
      </c>
      <c r="O820" s="866" t="s">
        <v>4423</v>
      </c>
      <c r="P820" s="2148"/>
      <c r="R820" s="2205"/>
      <c r="S820" s="2273"/>
      <c r="AD820" s="2177" t="e">
        <f t="shared" si="29"/>
        <v>#VALUE!</v>
      </c>
    </row>
    <row r="821" spans="11:30">
      <c r="K821" s="866"/>
      <c r="M821" s="866"/>
      <c r="N821" s="2160">
        <v>826</v>
      </c>
      <c r="O821" s="866" t="s">
        <v>3443</v>
      </c>
      <c r="P821" s="2148"/>
      <c r="R821" s="2205"/>
      <c r="S821" s="2273"/>
      <c r="AD821" s="2177" t="e">
        <f t="shared" si="29"/>
        <v>#VALUE!</v>
      </c>
    </row>
    <row r="822" spans="11:30">
      <c r="K822" s="866"/>
      <c r="M822" s="866"/>
      <c r="N822" s="2160"/>
      <c r="O822" s="866" t="s">
        <v>3444</v>
      </c>
      <c r="P822" s="2148"/>
      <c r="R822" s="2205"/>
      <c r="S822" s="2273"/>
      <c r="AD822" s="2177" t="e">
        <f t="shared" si="29"/>
        <v>#VALUE!</v>
      </c>
    </row>
    <row r="823" spans="11:30">
      <c r="K823" s="866"/>
      <c r="M823" s="866"/>
      <c r="N823" s="2160">
        <v>828</v>
      </c>
      <c r="O823" s="866" t="s">
        <v>4424</v>
      </c>
      <c r="P823" s="2148"/>
      <c r="R823" s="2205"/>
      <c r="S823" s="2273"/>
      <c r="AD823" s="2177" t="e">
        <f t="shared" si="29"/>
        <v>#VALUE!</v>
      </c>
    </row>
    <row r="824" spans="11:30">
      <c r="K824" s="866"/>
      <c r="M824" s="866"/>
      <c r="N824" s="2160">
        <v>830</v>
      </c>
      <c r="O824" s="866" t="s">
        <v>4425</v>
      </c>
      <c r="P824" s="2148"/>
      <c r="R824" s="2205"/>
      <c r="S824" s="2273"/>
      <c r="AD824" s="2177" t="e">
        <f t="shared" si="29"/>
        <v>#VALUE!</v>
      </c>
    </row>
    <row r="825" spans="11:30">
      <c r="K825" s="866"/>
      <c r="M825" s="866"/>
      <c r="N825" s="2160"/>
      <c r="O825" s="866"/>
      <c r="P825" s="2148"/>
      <c r="R825" s="2205"/>
      <c r="S825" s="2273"/>
      <c r="AD825" s="2177">
        <f t="shared" si="29"/>
        <v>0</v>
      </c>
    </row>
    <row r="826" spans="11:30">
      <c r="K826" s="866"/>
      <c r="M826" s="866"/>
      <c r="N826" s="2160"/>
      <c r="O826" s="866" t="s">
        <v>3447</v>
      </c>
      <c r="P826" s="2148"/>
      <c r="R826" s="2205"/>
      <c r="S826" s="2273"/>
      <c r="AD826" s="2177" t="e">
        <f t="shared" si="29"/>
        <v>#VALUE!</v>
      </c>
    </row>
    <row r="827" spans="11:30">
      <c r="K827" s="866"/>
      <c r="M827" s="866"/>
      <c r="N827" s="2160">
        <v>834</v>
      </c>
      <c r="O827" s="866" t="s">
        <v>4426</v>
      </c>
      <c r="P827" s="2148"/>
      <c r="R827" s="2205"/>
      <c r="S827" s="2273"/>
      <c r="AD827" s="2177" t="e">
        <f t="shared" si="29"/>
        <v>#VALUE!</v>
      </c>
    </row>
    <row r="828" spans="11:30">
      <c r="K828" s="866"/>
      <c r="M828" s="866"/>
      <c r="N828" s="2279">
        <v>850</v>
      </c>
      <c r="O828" s="2280"/>
      <c r="P828" s="2281"/>
      <c r="Q828" s="2282"/>
      <c r="R828" s="2229"/>
      <c r="S828" s="2283"/>
      <c r="AD828" s="2177">
        <f t="shared" si="29"/>
        <v>0</v>
      </c>
    </row>
    <row r="829" spans="11:30" ht="15">
      <c r="K829" s="866"/>
      <c r="M829" s="866"/>
      <c r="N829" s="2160"/>
      <c r="O829" s="2277" t="s">
        <v>4427</v>
      </c>
      <c r="P829" s="2278"/>
      <c r="R829" s="2205"/>
      <c r="S829" s="2273"/>
      <c r="AD829" s="2177" t="e">
        <f t="shared" si="29"/>
        <v>#VALUE!</v>
      </c>
    </row>
    <row r="830" spans="11:30">
      <c r="K830" s="866"/>
      <c r="M830" s="866"/>
      <c r="N830" s="2160">
        <v>815</v>
      </c>
      <c r="O830" s="866" t="s">
        <v>4421</v>
      </c>
      <c r="P830" s="2148"/>
      <c r="R830" s="2205"/>
      <c r="S830" s="2273"/>
      <c r="AD830" s="2177" t="e">
        <f t="shared" si="29"/>
        <v>#VALUE!</v>
      </c>
    </row>
    <row r="831" spans="11:30">
      <c r="K831" s="866"/>
      <c r="M831" s="866"/>
      <c r="N831" s="2160">
        <v>817</v>
      </c>
      <c r="O831" s="866" t="s">
        <v>3438</v>
      </c>
      <c r="P831" s="2148"/>
      <c r="R831" s="2205"/>
      <c r="S831" s="2273"/>
      <c r="AD831" s="2177" t="e">
        <f t="shared" si="29"/>
        <v>#VALUE!</v>
      </c>
    </row>
    <row r="832" spans="11:30">
      <c r="K832" s="866"/>
      <c r="M832" s="866"/>
      <c r="N832" s="2160">
        <v>819</v>
      </c>
      <c r="O832" s="866" t="s">
        <v>3439</v>
      </c>
      <c r="P832" s="2148"/>
      <c r="R832" s="2205"/>
      <c r="S832" s="2273"/>
      <c r="AD832" s="2177" t="e">
        <f t="shared" si="29"/>
        <v>#VALUE!</v>
      </c>
    </row>
    <row r="833" spans="11:30">
      <c r="K833" s="866"/>
      <c r="M833" s="866"/>
      <c r="N833" s="2160">
        <v>821</v>
      </c>
      <c r="O833" s="866" t="s">
        <v>3440</v>
      </c>
      <c r="P833" s="2148"/>
      <c r="R833" s="2205"/>
      <c r="S833" s="2273"/>
      <c r="AD833" s="2177" t="e">
        <f t="shared" si="29"/>
        <v>#VALUE!</v>
      </c>
    </row>
    <row r="834" spans="11:30">
      <c r="K834" s="866"/>
      <c r="M834" s="866"/>
      <c r="N834" s="2160">
        <v>823</v>
      </c>
      <c r="O834" s="866" t="s">
        <v>4422</v>
      </c>
      <c r="P834" s="2148"/>
      <c r="R834" s="2205"/>
      <c r="S834" s="2273"/>
      <c r="AD834" s="2177" t="e">
        <f t="shared" si="29"/>
        <v>#VALUE!</v>
      </c>
    </row>
    <row r="835" spans="11:30">
      <c r="K835" s="866"/>
      <c r="M835" s="866"/>
      <c r="N835" s="2160">
        <v>825</v>
      </c>
      <c r="O835" s="866" t="s">
        <v>4423</v>
      </c>
      <c r="P835" s="2148"/>
      <c r="R835" s="2205"/>
      <c r="S835" s="2273"/>
      <c r="AD835" s="2177" t="e">
        <f t="shared" si="29"/>
        <v>#VALUE!</v>
      </c>
    </row>
    <row r="836" spans="11:30">
      <c r="K836" s="866"/>
      <c r="M836" s="866"/>
      <c r="N836" s="2160">
        <v>827</v>
      </c>
      <c r="O836" s="866" t="s">
        <v>3443</v>
      </c>
      <c r="P836" s="2148"/>
      <c r="R836" s="2205"/>
      <c r="S836" s="2273"/>
      <c r="AD836" s="2177" t="e">
        <f t="shared" si="29"/>
        <v>#VALUE!</v>
      </c>
    </row>
    <row r="837" spans="11:30">
      <c r="K837" s="866"/>
      <c r="M837" s="866"/>
      <c r="N837" s="2160"/>
      <c r="O837" s="866" t="s">
        <v>3444</v>
      </c>
      <c r="P837" s="2148"/>
      <c r="R837" s="2205"/>
      <c r="S837" s="2273"/>
      <c r="AD837" s="2177" t="e">
        <f t="shared" si="29"/>
        <v>#VALUE!</v>
      </c>
    </row>
    <row r="838" spans="11:30">
      <c r="K838" s="866"/>
      <c r="M838" s="866"/>
      <c r="N838" s="2160">
        <v>829</v>
      </c>
      <c r="O838" s="866" t="s">
        <v>4424</v>
      </c>
      <c r="P838" s="2148"/>
      <c r="R838" s="2205"/>
      <c r="S838" s="2273"/>
      <c r="AD838" s="2177" t="e">
        <f t="shared" si="29"/>
        <v>#VALUE!</v>
      </c>
    </row>
    <row r="839" spans="11:30">
      <c r="K839" s="866"/>
      <c r="M839" s="866"/>
      <c r="N839" s="2160">
        <v>831</v>
      </c>
      <c r="O839" s="866" t="s">
        <v>4425</v>
      </c>
      <c r="P839" s="2148"/>
      <c r="R839" s="2205"/>
      <c r="S839" s="2273"/>
      <c r="AD839" s="2177" t="e">
        <f t="shared" ref="AD839:AD886" si="30">+O839+AA839+AB839</f>
        <v>#VALUE!</v>
      </c>
    </row>
    <row r="840" spans="11:30">
      <c r="K840" s="866"/>
      <c r="M840" s="866"/>
      <c r="N840" s="2160"/>
      <c r="O840" s="866"/>
      <c r="P840" s="2148"/>
      <c r="R840" s="2205"/>
      <c r="S840" s="2273"/>
      <c r="AD840" s="2177">
        <f t="shared" si="30"/>
        <v>0</v>
      </c>
    </row>
    <row r="841" spans="11:30">
      <c r="K841" s="866"/>
      <c r="M841" s="866"/>
      <c r="N841" s="2160">
        <v>833</v>
      </c>
      <c r="O841" s="866" t="s">
        <v>3447</v>
      </c>
      <c r="P841" s="2148"/>
      <c r="R841" s="2205"/>
      <c r="S841" s="2273"/>
      <c r="AD841" s="2177" t="e">
        <f t="shared" si="30"/>
        <v>#VALUE!</v>
      </c>
    </row>
    <row r="842" spans="11:30">
      <c r="K842" s="866"/>
      <c r="M842" s="866"/>
      <c r="N842" s="2160">
        <v>835</v>
      </c>
      <c r="O842" s="866" t="s">
        <v>4426</v>
      </c>
      <c r="P842" s="2148"/>
      <c r="R842" s="2205"/>
      <c r="S842" s="2273"/>
      <c r="AD842" s="2177" t="e">
        <f t="shared" si="30"/>
        <v>#VALUE!</v>
      </c>
    </row>
    <row r="843" spans="11:30">
      <c r="K843" s="866"/>
      <c r="M843" s="866"/>
      <c r="N843" s="2279">
        <v>850</v>
      </c>
      <c r="O843" s="2280"/>
      <c r="P843" s="2281"/>
      <c r="Q843" s="2282"/>
      <c r="R843" s="2229"/>
      <c r="S843" s="2273"/>
      <c r="AD843" s="2177">
        <f t="shared" si="30"/>
        <v>0</v>
      </c>
    </row>
    <row r="844" spans="11:30">
      <c r="K844" s="866"/>
      <c r="M844" s="866"/>
      <c r="N844" s="2271">
        <v>836</v>
      </c>
      <c r="O844" s="2284" t="s">
        <v>4430</v>
      </c>
      <c r="P844" s="2285"/>
      <c r="Q844" s="2285"/>
      <c r="R844" s="2206"/>
      <c r="S844" s="2273"/>
      <c r="AD844" s="2177" t="e">
        <f t="shared" si="30"/>
        <v>#VALUE!</v>
      </c>
    </row>
    <row r="845" spans="11:30">
      <c r="K845" s="866"/>
      <c r="M845" s="866"/>
      <c r="R845" s="2205"/>
      <c r="S845" s="2273"/>
      <c r="AD845" s="2177">
        <f t="shared" si="30"/>
        <v>0</v>
      </c>
    </row>
    <row r="846" spans="11:30">
      <c r="K846" s="866"/>
      <c r="M846" s="866"/>
      <c r="N846" s="2271">
        <v>850</v>
      </c>
      <c r="O846" s="2286" t="s">
        <v>3462</v>
      </c>
      <c r="P846" s="2287"/>
      <c r="Q846" s="2285"/>
      <c r="R846" s="2206"/>
      <c r="S846" s="2206"/>
      <c r="AD846" s="2177" t="e">
        <f t="shared" si="30"/>
        <v>#VALUE!</v>
      </c>
    </row>
    <row r="847" spans="11:30">
      <c r="K847" s="866"/>
      <c r="M847" s="866"/>
      <c r="N847" s="2160">
        <v>800</v>
      </c>
      <c r="O847" s="2158" t="s">
        <v>3463</v>
      </c>
      <c r="P847" s="2274"/>
      <c r="R847" s="2205"/>
      <c r="S847" s="2273"/>
      <c r="AD847" s="2177" t="e">
        <f t="shared" si="30"/>
        <v>#VALUE!</v>
      </c>
    </row>
    <row r="848" spans="11:30">
      <c r="K848" s="866"/>
      <c r="M848" s="866"/>
      <c r="N848" s="2160">
        <v>851</v>
      </c>
      <c r="O848" s="2158" t="s">
        <v>3464</v>
      </c>
      <c r="P848" s="2274"/>
      <c r="R848" s="2205"/>
      <c r="S848" s="2273"/>
      <c r="AD848" s="2177" t="e">
        <f t="shared" si="30"/>
        <v>#VALUE!</v>
      </c>
    </row>
    <row r="849" spans="11:30">
      <c r="K849" s="866"/>
      <c r="M849" s="866"/>
      <c r="N849" s="2288">
        <v>852</v>
      </c>
      <c r="O849" s="2289" t="s">
        <v>3465</v>
      </c>
      <c r="P849" s="2290"/>
      <c r="Q849" s="2291"/>
      <c r="R849" s="2292"/>
      <c r="S849" s="2273"/>
      <c r="AD849" s="2177" t="e">
        <f t="shared" si="30"/>
        <v>#VALUE!</v>
      </c>
    </row>
    <row r="850" spans="11:30">
      <c r="K850" s="866"/>
      <c r="M850" s="866"/>
      <c r="N850" s="2288">
        <v>853</v>
      </c>
      <c r="O850" s="2289" t="s">
        <v>3466</v>
      </c>
      <c r="P850" s="2290"/>
      <c r="Q850" s="2291"/>
      <c r="R850" s="2292"/>
      <c r="S850" s="2273"/>
      <c r="AD850" s="2177" t="e">
        <f t="shared" si="30"/>
        <v>#VALUE!</v>
      </c>
    </row>
    <row r="851" spans="11:30">
      <c r="K851" s="866"/>
      <c r="M851" s="866"/>
      <c r="N851" s="2288">
        <v>854</v>
      </c>
      <c r="O851" s="2289" t="s">
        <v>3467</v>
      </c>
      <c r="P851" s="2290"/>
      <c r="Q851" s="2291"/>
      <c r="R851" s="2292"/>
      <c r="S851" s="2273"/>
      <c r="AD851" s="2177" t="e">
        <f t="shared" si="30"/>
        <v>#VALUE!</v>
      </c>
    </row>
    <row r="852" spans="11:30">
      <c r="K852" s="866"/>
      <c r="M852" s="866"/>
      <c r="N852" s="2288">
        <v>855</v>
      </c>
      <c r="O852" s="2289" t="s">
        <v>3468</v>
      </c>
      <c r="P852" s="2290"/>
      <c r="Q852" s="2291"/>
      <c r="R852" s="2292"/>
      <c r="S852" s="2273"/>
      <c r="AD852" s="2177" t="e">
        <f t="shared" si="30"/>
        <v>#VALUE!</v>
      </c>
    </row>
    <row r="853" spans="11:30">
      <c r="K853" s="866"/>
      <c r="M853" s="866"/>
      <c r="N853" s="2160">
        <v>856</v>
      </c>
      <c r="O853" s="2158" t="s">
        <v>3469</v>
      </c>
      <c r="P853" s="2274"/>
      <c r="R853" s="2205"/>
      <c r="S853" s="2273"/>
      <c r="AD853" s="2177" t="e">
        <f t="shared" si="30"/>
        <v>#VALUE!</v>
      </c>
    </row>
    <row r="854" spans="11:30">
      <c r="K854" s="866"/>
      <c r="M854" s="866"/>
      <c r="N854" s="2160">
        <v>857</v>
      </c>
      <c r="O854" s="2158" t="s">
        <v>3470</v>
      </c>
      <c r="P854" s="2274"/>
      <c r="R854" s="2205"/>
      <c r="S854" s="2273"/>
      <c r="AD854" s="2177" t="e">
        <f t="shared" si="30"/>
        <v>#VALUE!</v>
      </c>
    </row>
    <row r="855" spans="11:30">
      <c r="K855" s="866"/>
      <c r="M855" s="866"/>
      <c r="N855" s="2160">
        <v>858</v>
      </c>
      <c r="O855" s="2158" t="s">
        <v>3471</v>
      </c>
      <c r="P855" s="2274"/>
      <c r="R855" s="2205"/>
      <c r="S855" s="2273"/>
      <c r="AD855" s="2177" t="e">
        <f t="shared" si="30"/>
        <v>#VALUE!</v>
      </c>
    </row>
    <row r="856" spans="11:30">
      <c r="K856" s="866"/>
      <c r="M856" s="866"/>
      <c r="N856" s="2160">
        <v>859</v>
      </c>
      <c r="O856" s="2158" t="s">
        <v>3472</v>
      </c>
      <c r="P856" s="2274"/>
      <c r="R856" s="2205"/>
      <c r="S856" s="2273"/>
      <c r="AD856" s="2177" t="e">
        <f t="shared" si="30"/>
        <v>#VALUE!</v>
      </c>
    </row>
    <row r="857" spans="11:30">
      <c r="K857" s="866"/>
      <c r="M857" s="866"/>
      <c r="N857" s="2160">
        <v>860</v>
      </c>
      <c r="O857" s="2233" t="s">
        <v>3473</v>
      </c>
      <c r="P857" s="2293"/>
      <c r="R857" s="2205"/>
      <c r="S857" s="2273"/>
      <c r="AD857" s="2177" t="e">
        <f t="shared" si="30"/>
        <v>#VALUE!</v>
      </c>
    </row>
    <row r="858" spans="11:30">
      <c r="K858" s="866"/>
      <c r="M858" s="866"/>
      <c r="N858" s="2160">
        <v>861</v>
      </c>
      <c r="O858" s="2158" t="s">
        <v>3474</v>
      </c>
      <c r="P858" s="2274"/>
      <c r="R858" s="2205"/>
      <c r="S858" s="2273"/>
      <c r="AD858" s="2177" t="e">
        <f t="shared" si="30"/>
        <v>#VALUE!</v>
      </c>
    </row>
    <row r="859" spans="11:30">
      <c r="K859" s="866"/>
      <c r="M859" s="866"/>
      <c r="N859" s="2271">
        <v>865</v>
      </c>
      <c r="O859" s="2284" t="s">
        <v>4431</v>
      </c>
      <c r="P859" s="2285"/>
      <c r="Q859" s="2285"/>
      <c r="R859" s="2283"/>
      <c r="S859" s="2273"/>
      <c r="AD859" s="2177" t="e">
        <f t="shared" si="30"/>
        <v>#VALUE!</v>
      </c>
    </row>
    <row r="860" spans="11:30">
      <c r="K860" s="866"/>
      <c r="M860" s="866"/>
      <c r="N860" s="2271">
        <v>866</v>
      </c>
      <c r="O860" s="2284" t="s">
        <v>4432</v>
      </c>
      <c r="P860" s="2285"/>
      <c r="Q860" s="2285"/>
      <c r="R860" s="2205"/>
      <c r="S860" s="2273"/>
      <c r="AD860" s="2177" t="e">
        <f t="shared" si="30"/>
        <v>#VALUE!</v>
      </c>
    </row>
    <row r="861" spans="11:30">
      <c r="K861" s="866"/>
      <c r="M861" s="866"/>
      <c r="O861" s="2294"/>
      <c r="P861" s="2295"/>
      <c r="R861" s="2205"/>
      <c r="S861" s="2273"/>
      <c r="AD861" s="2177">
        <f t="shared" si="30"/>
        <v>0</v>
      </c>
    </row>
    <row r="862" spans="11:30">
      <c r="K862" s="866"/>
      <c r="M862" s="866"/>
      <c r="O862" s="2294"/>
      <c r="P862" s="2295"/>
      <c r="R862" s="2205"/>
      <c r="S862" s="2273"/>
      <c r="AD862" s="2177">
        <f t="shared" si="30"/>
        <v>0</v>
      </c>
    </row>
    <row r="863" spans="11:30">
      <c r="K863" s="866"/>
      <c r="M863" s="866"/>
      <c r="O863" s="2294"/>
      <c r="P863" s="2295"/>
      <c r="R863" s="2205"/>
      <c r="S863" s="2273"/>
      <c r="AD863" s="2177">
        <f t="shared" si="30"/>
        <v>0</v>
      </c>
    </row>
    <row r="864" spans="11:30">
      <c r="K864" s="866"/>
      <c r="M864" s="866"/>
      <c r="O864" s="2294"/>
      <c r="P864" s="2295"/>
      <c r="R864" s="2205"/>
      <c r="S864" s="2273"/>
      <c r="AD864" s="2177">
        <f t="shared" si="30"/>
        <v>0</v>
      </c>
    </row>
    <row r="865" spans="11:30">
      <c r="K865" s="866"/>
      <c r="M865" s="866"/>
      <c r="O865" s="2294"/>
      <c r="P865" s="2295"/>
      <c r="R865" s="2205"/>
      <c r="S865" s="2273"/>
      <c r="AD865" s="2177">
        <f t="shared" si="30"/>
        <v>0</v>
      </c>
    </row>
    <row r="866" spans="11:30">
      <c r="K866" s="866"/>
      <c r="M866" s="866"/>
      <c r="O866" s="2294"/>
      <c r="P866" s="2295"/>
      <c r="R866" s="2205"/>
      <c r="S866" s="2273"/>
      <c r="AD866" s="2177">
        <f t="shared" si="30"/>
        <v>0</v>
      </c>
    </row>
    <row r="867" spans="11:30">
      <c r="K867" s="866"/>
      <c r="M867" s="866"/>
      <c r="O867" s="2294"/>
      <c r="P867" s="2295"/>
      <c r="R867" s="2205"/>
      <c r="S867" s="2273"/>
      <c r="AD867" s="2177">
        <f t="shared" si="30"/>
        <v>0</v>
      </c>
    </row>
    <row r="868" spans="11:30">
      <c r="K868" s="866"/>
      <c r="M868" s="866"/>
      <c r="O868" s="2294"/>
      <c r="P868" s="2295"/>
      <c r="R868" s="2205"/>
      <c r="S868" s="2273"/>
      <c r="AD868" s="2177">
        <f t="shared" si="30"/>
        <v>0</v>
      </c>
    </row>
    <row r="869" spans="11:30">
      <c r="K869" s="866"/>
      <c r="M869" s="866"/>
      <c r="O869" s="2294"/>
      <c r="P869" s="2295"/>
      <c r="R869" s="2205"/>
      <c r="S869" s="2273"/>
      <c r="AD869" s="2177">
        <f t="shared" si="30"/>
        <v>0</v>
      </c>
    </row>
    <row r="870" spans="11:30">
      <c r="K870" s="866"/>
      <c r="M870" s="866"/>
      <c r="O870" s="2294"/>
      <c r="P870" s="2295"/>
      <c r="R870" s="2205"/>
      <c r="S870" s="2273"/>
      <c r="AD870" s="2177">
        <f t="shared" si="30"/>
        <v>0</v>
      </c>
    </row>
    <row r="871" spans="11:30">
      <c r="K871" s="866"/>
      <c r="M871" s="866"/>
      <c r="O871" s="2294"/>
      <c r="P871" s="2295"/>
      <c r="R871" s="2205"/>
      <c r="S871" s="2273"/>
      <c r="AD871" s="2177">
        <f t="shared" si="30"/>
        <v>0</v>
      </c>
    </row>
    <row r="872" spans="11:30">
      <c r="K872" s="866"/>
      <c r="M872" s="866"/>
      <c r="O872" s="2294"/>
      <c r="P872" s="2295"/>
      <c r="R872" s="2205"/>
      <c r="S872" s="2273"/>
      <c r="AD872" s="2177">
        <f t="shared" si="30"/>
        <v>0</v>
      </c>
    </row>
    <row r="873" spans="11:30">
      <c r="K873" s="866"/>
      <c r="M873" s="866"/>
      <c r="O873" s="2294"/>
      <c r="P873" s="2295"/>
      <c r="R873" s="2205"/>
      <c r="S873" s="2273"/>
      <c r="AD873" s="2177">
        <f t="shared" si="30"/>
        <v>0</v>
      </c>
    </row>
    <row r="874" spans="11:30">
      <c r="K874" s="866"/>
      <c r="M874" s="866"/>
      <c r="O874" s="2294"/>
      <c r="P874" s="2295"/>
      <c r="R874" s="2205"/>
      <c r="S874" s="2273"/>
      <c r="AD874" s="2177">
        <f t="shared" si="30"/>
        <v>0</v>
      </c>
    </row>
    <row r="875" spans="11:30">
      <c r="K875" s="866"/>
      <c r="M875" s="866"/>
      <c r="O875" s="2294"/>
      <c r="P875" s="2295"/>
      <c r="R875" s="2205"/>
      <c r="S875" s="2273"/>
      <c r="AD875" s="2177">
        <f t="shared" si="30"/>
        <v>0</v>
      </c>
    </row>
    <row r="876" spans="11:30">
      <c r="K876" s="866"/>
      <c r="M876" s="866"/>
      <c r="O876" s="2294"/>
      <c r="P876" s="2295"/>
      <c r="R876" s="2205"/>
      <c r="S876" s="2273"/>
      <c r="AD876" s="2177">
        <f t="shared" si="30"/>
        <v>0</v>
      </c>
    </row>
    <row r="877" spans="11:30">
      <c r="K877" s="866"/>
      <c r="M877" s="866"/>
      <c r="O877" s="2294"/>
      <c r="P877" s="2295"/>
      <c r="R877" s="2205"/>
      <c r="S877" s="2273"/>
      <c r="AD877" s="2177">
        <f t="shared" si="30"/>
        <v>0</v>
      </c>
    </row>
    <row r="878" spans="11:30">
      <c r="K878" s="866"/>
      <c r="M878" s="866"/>
      <c r="O878" s="2294"/>
      <c r="P878" s="2295"/>
      <c r="R878" s="2205"/>
      <c r="S878" s="2273"/>
      <c r="AD878" s="2177">
        <f t="shared" si="30"/>
        <v>0</v>
      </c>
    </row>
    <row r="879" spans="11:30">
      <c r="K879" s="866"/>
      <c r="M879" s="866"/>
      <c r="O879" s="2294"/>
      <c r="P879" s="2295"/>
      <c r="R879" s="2205"/>
      <c r="S879" s="2273"/>
      <c r="AD879" s="2177">
        <f t="shared" si="30"/>
        <v>0</v>
      </c>
    </row>
    <row r="880" spans="11:30">
      <c r="K880" s="866"/>
      <c r="M880" s="866"/>
      <c r="O880" s="2294"/>
      <c r="P880" s="2295"/>
      <c r="R880" s="2205"/>
      <c r="S880" s="2273"/>
      <c r="AD880" s="2177">
        <f t="shared" si="30"/>
        <v>0</v>
      </c>
    </row>
    <row r="881" spans="11:30">
      <c r="K881" s="866"/>
      <c r="M881" s="866"/>
      <c r="O881" s="2294"/>
      <c r="P881" s="2295"/>
      <c r="R881" s="2205"/>
      <c r="S881" s="2273"/>
      <c r="AD881" s="2177">
        <f t="shared" si="30"/>
        <v>0</v>
      </c>
    </row>
    <row r="882" spans="11:30">
      <c r="K882" s="866"/>
      <c r="M882" s="866"/>
      <c r="O882" s="2294"/>
      <c r="P882" s="2295"/>
      <c r="R882" s="2205"/>
      <c r="S882" s="2273"/>
      <c r="AD882" s="2177">
        <f t="shared" si="30"/>
        <v>0</v>
      </c>
    </row>
    <row r="883" spans="11:30">
      <c r="K883" s="866"/>
      <c r="M883" s="866"/>
      <c r="O883" s="2294"/>
      <c r="P883" s="2295"/>
      <c r="R883" s="2205"/>
      <c r="S883" s="2273"/>
      <c r="AD883" s="2177">
        <f t="shared" si="30"/>
        <v>0</v>
      </c>
    </row>
    <row r="884" spans="11:30">
      <c r="K884" s="866"/>
      <c r="M884" s="866"/>
      <c r="O884" s="2294"/>
      <c r="P884" s="2295"/>
      <c r="R884" s="2205"/>
      <c r="AD884" s="2177">
        <f t="shared" si="30"/>
        <v>0</v>
      </c>
    </row>
    <row r="885" spans="11:30">
      <c r="K885" s="866"/>
      <c r="M885" s="866"/>
      <c r="O885" s="2294"/>
      <c r="P885" s="2295"/>
      <c r="R885" s="2205"/>
      <c r="AD885" s="2177">
        <f t="shared" si="30"/>
        <v>0</v>
      </c>
    </row>
    <row r="886" spans="11:30">
      <c r="K886" s="866"/>
      <c r="M886" s="866"/>
      <c r="O886" s="2294"/>
      <c r="P886" s="2295"/>
      <c r="R886" s="2205"/>
      <c r="AD886" s="2177">
        <f t="shared" si="30"/>
        <v>0</v>
      </c>
    </row>
    <row r="887" spans="11:30">
      <c r="K887" s="866"/>
      <c r="M887" s="866"/>
      <c r="O887" s="2294"/>
      <c r="P887" s="2295"/>
      <c r="R887" s="2205"/>
    </row>
    <row r="888" spans="11:30">
      <c r="K888" s="866"/>
      <c r="M888" s="866"/>
      <c r="O888" s="2294"/>
      <c r="P888" s="2295"/>
      <c r="R888" s="2205"/>
    </row>
    <row r="889" spans="11:30">
      <c r="K889" s="866"/>
      <c r="M889" s="866"/>
      <c r="O889" s="2294"/>
      <c r="P889" s="2295"/>
      <c r="R889" s="2205"/>
    </row>
    <row r="890" spans="11:30">
      <c r="K890" s="866"/>
      <c r="M890" s="866"/>
      <c r="O890" s="2294"/>
      <c r="P890" s="2295"/>
      <c r="R890" s="2205"/>
    </row>
    <row r="891" spans="11:30">
      <c r="K891" s="866"/>
      <c r="M891" s="866"/>
      <c r="O891" s="2294"/>
      <c r="P891" s="2295"/>
      <c r="R891" s="2205"/>
    </row>
    <row r="892" spans="11:30">
      <c r="K892" s="866"/>
      <c r="M892" s="866"/>
      <c r="O892" s="2294"/>
      <c r="P892" s="2295"/>
      <c r="R892" s="2205"/>
    </row>
    <row r="893" spans="11:30">
      <c r="K893" s="866"/>
      <c r="M893" s="866"/>
      <c r="O893" s="2294"/>
      <c r="P893" s="2295"/>
      <c r="R893" s="2205"/>
    </row>
    <row r="894" spans="11:30">
      <c r="K894" s="866"/>
      <c r="M894" s="866"/>
      <c r="O894" s="2294"/>
      <c r="P894" s="2295"/>
      <c r="R894" s="2205"/>
    </row>
    <row r="895" spans="11:30">
      <c r="K895" s="866"/>
      <c r="M895" s="866"/>
      <c r="O895" s="2294"/>
      <c r="P895" s="2295"/>
      <c r="R895" s="2205"/>
    </row>
    <row r="896" spans="11:30">
      <c r="K896" s="866"/>
      <c r="M896" s="866"/>
      <c r="O896" s="2294"/>
      <c r="P896" s="2295"/>
      <c r="R896" s="2205"/>
    </row>
    <row r="897" spans="11:18">
      <c r="K897" s="866"/>
      <c r="M897" s="866"/>
      <c r="O897" s="2294"/>
      <c r="P897" s="2295"/>
      <c r="R897" s="2205"/>
    </row>
    <row r="898" spans="11:18">
      <c r="K898" s="866"/>
      <c r="M898" s="866"/>
      <c r="O898" s="2294"/>
      <c r="P898" s="2295"/>
      <c r="R898" s="2205"/>
    </row>
    <row r="899" spans="11:18">
      <c r="K899" s="866"/>
      <c r="M899" s="866"/>
      <c r="O899" s="2294"/>
      <c r="P899" s="2295"/>
      <c r="R899" s="2205"/>
    </row>
    <row r="900" spans="11:18">
      <c r="K900" s="866"/>
      <c r="M900" s="866"/>
      <c r="O900" s="2294"/>
      <c r="P900" s="2295"/>
      <c r="R900" s="2205"/>
    </row>
    <row r="901" spans="11:18">
      <c r="K901" s="866"/>
      <c r="M901" s="866"/>
      <c r="O901" s="2294"/>
      <c r="P901" s="2295"/>
      <c r="R901" s="2205"/>
    </row>
    <row r="902" spans="11:18">
      <c r="K902" s="866"/>
      <c r="M902" s="866"/>
      <c r="O902" s="2294"/>
      <c r="P902" s="2295"/>
      <c r="R902" s="2205"/>
    </row>
    <row r="903" spans="11:18">
      <c r="K903" s="866"/>
      <c r="M903" s="866"/>
      <c r="O903" s="2294"/>
      <c r="P903" s="2295"/>
      <c r="R903" s="2205"/>
    </row>
    <row r="904" spans="11:18">
      <c r="K904" s="866"/>
      <c r="M904" s="866"/>
      <c r="O904" s="2294"/>
      <c r="P904" s="2295"/>
      <c r="R904" s="2205"/>
    </row>
    <row r="905" spans="11:18">
      <c r="K905" s="866"/>
      <c r="M905" s="866"/>
      <c r="O905" s="2294"/>
      <c r="P905" s="2295"/>
      <c r="R905" s="2205"/>
    </row>
    <row r="906" spans="11:18">
      <c r="K906" s="866"/>
      <c r="M906" s="866"/>
      <c r="O906" s="2294"/>
      <c r="P906" s="2295"/>
      <c r="R906" s="2205"/>
    </row>
    <row r="907" spans="11:18">
      <c r="K907" s="866"/>
      <c r="M907" s="866"/>
      <c r="O907" s="2294"/>
      <c r="P907" s="2295"/>
      <c r="R907" s="2205"/>
    </row>
    <row r="908" spans="11:18">
      <c r="K908" s="866"/>
      <c r="M908" s="866"/>
      <c r="O908" s="2294"/>
      <c r="P908" s="2295"/>
      <c r="R908" s="2205"/>
    </row>
  </sheetData>
  <autoFilter ref="A1:AD908" xr:uid="{00000000-0009-0000-0000-000017000000}"/>
  <mergeCells count="5">
    <mergeCell ref="C724:M724"/>
    <mergeCell ref="C725:M725"/>
    <mergeCell ref="C726:M726"/>
    <mergeCell ref="C727:M727"/>
    <mergeCell ref="C728:M728"/>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0">
    <tabColor theme="8" tint="0.79998168889431442"/>
  </sheetPr>
  <dimension ref="A1:AJ943"/>
  <sheetViews>
    <sheetView topLeftCell="A818" workbookViewId="0">
      <selection activeCell="P829" sqref="P829:P925"/>
    </sheetView>
  </sheetViews>
  <sheetFormatPr baseColWidth="10" defaultColWidth="11.5703125" defaultRowHeight="12.75"/>
  <cols>
    <col min="1" max="13" width="5.85546875" customWidth="1"/>
    <col min="15" max="15" width="5.7109375" customWidth="1"/>
    <col min="16" max="16" width="22.7109375" bestFit="1" customWidth="1"/>
    <col min="17" max="17" width="16" customWidth="1"/>
    <col min="18" max="18" width="16.7109375" customWidth="1"/>
    <col min="19" max="19" width="14" customWidth="1"/>
    <col min="20" max="20" width="13.7109375" customWidth="1"/>
    <col min="21" max="21" width="18.5703125" bestFit="1" customWidth="1"/>
    <col min="22" max="22" width="15.140625" customWidth="1"/>
    <col min="24" max="24" width="14.7109375" bestFit="1" customWidth="1"/>
    <col min="25" max="25" width="16.42578125" customWidth="1"/>
    <col min="28" max="28" width="12" bestFit="1" customWidth="1"/>
    <col min="29" max="29" width="12.140625" bestFit="1" customWidth="1"/>
    <col min="32" max="32" width="7.7109375" customWidth="1"/>
    <col min="33" max="33" width="13.7109375" bestFit="1" customWidth="1"/>
    <col min="34" max="34" width="17.42578125" bestFit="1" customWidth="1"/>
  </cols>
  <sheetData>
    <row r="1" spans="1:36" ht="24" thickTop="1" thickBot="1">
      <c r="A1" s="1499"/>
      <c r="B1" s="1499"/>
      <c r="C1" s="1499"/>
      <c r="D1" s="1499"/>
      <c r="E1" s="1499"/>
      <c r="F1" s="1499"/>
      <c r="G1" s="1500"/>
      <c r="H1" s="1500"/>
      <c r="I1" s="1500"/>
      <c r="J1" s="1501"/>
      <c r="K1" s="1502"/>
      <c r="L1" s="1501"/>
      <c r="M1" s="1502"/>
      <c r="N1" s="1501"/>
      <c r="O1" s="2106"/>
      <c r="P1" s="1872" t="s">
        <v>853</v>
      </c>
      <c r="Q1" s="1872" t="s">
        <v>118</v>
      </c>
      <c r="R1" s="725" t="s">
        <v>113</v>
      </c>
      <c r="S1" s="1885" t="s">
        <v>854</v>
      </c>
      <c r="T1" s="726" t="s">
        <v>855</v>
      </c>
      <c r="U1" s="725" t="s">
        <v>856</v>
      </c>
      <c r="V1" s="1885" t="s">
        <v>857</v>
      </c>
      <c r="W1" s="726" t="s">
        <v>858</v>
      </c>
      <c r="X1" s="1989" t="s">
        <v>859</v>
      </c>
      <c r="Y1" s="727" t="s">
        <v>860</v>
      </c>
      <c r="Z1" s="728" t="s">
        <v>861</v>
      </c>
      <c r="AA1" s="729" t="s">
        <v>862</v>
      </c>
      <c r="AB1" s="1885" t="s">
        <v>863</v>
      </c>
      <c r="AC1" s="730" t="s">
        <v>4</v>
      </c>
      <c r="AD1" s="726" t="s">
        <v>864</v>
      </c>
      <c r="AF1" s="1990">
        <v>2017</v>
      </c>
      <c r="AG1" s="731" t="s">
        <v>865</v>
      </c>
      <c r="AH1" s="731" t="s">
        <v>866</v>
      </c>
    </row>
    <row r="2" spans="1:36" ht="13.5" thickBot="1">
      <c r="A2" s="1503" t="s">
        <v>3522</v>
      </c>
      <c r="B2" s="1503"/>
      <c r="C2" s="1503"/>
      <c r="D2" s="1503"/>
      <c r="E2" s="1503"/>
      <c r="F2" s="1503"/>
      <c r="G2" s="1503"/>
      <c r="H2" s="1503"/>
      <c r="I2" s="1503"/>
      <c r="J2" s="1503"/>
      <c r="K2" s="1503"/>
      <c r="L2" s="1503"/>
      <c r="M2" s="1503"/>
      <c r="N2" s="1503"/>
      <c r="O2" s="2106"/>
      <c r="P2" s="732"/>
      <c r="Q2" s="732"/>
      <c r="R2" s="733"/>
      <c r="S2" s="734"/>
      <c r="T2" s="733"/>
      <c r="U2" s="733"/>
      <c r="V2" s="734"/>
      <c r="W2" s="733"/>
      <c r="X2" s="733"/>
      <c r="Y2" s="734"/>
      <c r="Z2" s="733"/>
      <c r="AA2" s="733"/>
      <c r="AB2" s="734"/>
      <c r="AC2" s="734"/>
      <c r="AD2" s="733"/>
      <c r="AF2" s="1990"/>
      <c r="AG2" s="731"/>
      <c r="AH2" s="731"/>
    </row>
    <row r="3" spans="1:36" ht="13.5" thickBot="1">
      <c r="A3" s="1493"/>
      <c r="B3" s="1508" t="s">
        <v>867</v>
      </c>
      <c r="C3" s="1508"/>
      <c r="D3" s="1508"/>
      <c r="E3" s="1508"/>
      <c r="F3" s="1508"/>
      <c r="G3" s="1508"/>
      <c r="H3" s="1508"/>
      <c r="I3" s="1508"/>
      <c r="J3" s="1508"/>
      <c r="K3" s="1508"/>
      <c r="L3" s="1508"/>
      <c r="M3" s="1508"/>
      <c r="N3" s="1508"/>
      <c r="O3" s="2106"/>
      <c r="P3" s="732"/>
      <c r="Q3" s="732"/>
      <c r="R3" s="733"/>
      <c r="S3" s="734"/>
      <c r="T3" s="733"/>
      <c r="U3" s="733"/>
      <c r="V3" s="734"/>
      <c r="W3" s="733"/>
      <c r="X3" s="733"/>
      <c r="Y3" s="734"/>
      <c r="Z3" s="733"/>
      <c r="AA3" s="733"/>
      <c r="AB3" s="734"/>
      <c r="AC3" s="734"/>
      <c r="AD3" s="733"/>
      <c r="AF3" s="1990">
        <v>2017</v>
      </c>
      <c r="AG3" s="731"/>
      <c r="AH3" s="731"/>
    </row>
    <row r="4" spans="1:36" ht="17.45" customHeight="1" thickBot="1">
      <c r="A4" s="1523"/>
      <c r="B4" s="1523"/>
      <c r="C4" s="1524" t="s">
        <v>868</v>
      </c>
      <c r="D4" s="1524"/>
      <c r="E4" s="1524"/>
      <c r="F4" s="1524"/>
      <c r="G4" s="1524"/>
      <c r="H4" s="1524"/>
      <c r="I4" s="1524"/>
      <c r="J4" s="1524"/>
      <c r="K4" s="1524"/>
      <c r="L4" s="1524"/>
      <c r="M4" s="1524"/>
      <c r="N4" s="1524"/>
      <c r="O4" s="1992"/>
      <c r="Y4" s="735"/>
      <c r="AB4" s="2107"/>
      <c r="AF4" s="1990">
        <v>2017</v>
      </c>
    </row>
    <row r="5" spans="1:36" ht="17.45" customHeight="1">
      <c r="A5" s="1525"/>
      <c r="B5" s="1525"/>
      <c r="C5" s="1525"/>
      <c r="D5" s="1526" t="s">
        <v>3411</v>
      </c>
      <c r="E5" s="1526"/>
      <c r="F5" s="1526"/>
      <c r="G5" s="1526"/>
      <c r="H5" s="1526"/>
      <c r="I5" s="1526"/>
      <c r="J5" s="1526"/>
      <c r="K5" s="1526"/>
      <c r="L5" s="1526"/>
      <c r="M5" s="1526"/>
      <c r="N5" s="1495">
        <v>311</v>
      </c>
      <c r="O5" s="1994" t="s">
        <v>869</v>
      </c>
      <c r="P5" s="2107">
        <v>4632.67</v>
      </c>
      <c r="Q5" s="2107">
        <v>52887.770000000026</v>
      </c>
      <c r="R5" s="1873">
        <v>-48255.100000000028</v>
      </c>
      <c r="S5" s="736"/>
      <c r="T5" s="1829">
        <v>0</v>
      </c>
      <c r="U5" s="1830">
        <v>0</v>
      </c>
      <c r="V5" s="737"/>
      <c r="W5" s="1829">
        <v>0</v>
      </c>
      <c r="X5" s="1830">
        <v>0</v>
      </c>
      <c r="Y5" s="737"/>
      <c r="Z5" s="1829">
        <v>0</v>
      </c>
      <c r="AA5" s="1419">
        <v>0</v>
      </c>
      <c r="AB5" s="2107"/>
      <c r="AC5" s="1831">
        <v>-48255.100000000028</v>
      </c>
      <c r="AD5" s="1831">
        <v>0</v>
      </c>
      <c r="AE5">
        <v>101</v>
      </c>
      <c r="AF5" s="1993">
        <v>311</v>
      </c>
      <c r="AG5" s="2107">
        <v>52887.770000000026</v>
      </c>
      <c r="AH5" s="2107">
        <v>4632.67</v>
      </c>
      <c r="AJ5" s="285"/>
    </row>
    <row r="6" spans="1:36" ht="17.45" customHeight="1">
      <c r="A6" s="1493"/>
      <c r="B6" s="1493"/>
      <c r="C6" s="1493"/>
      <c r="D6" s="1508" t="s">
        <v>870</v>
      </c>
      <c r="E6" s="1508"/>
      <c r="F6" s="1508"/>
      <c r="G6" s="1508"/>
      <c r="H6" s="1508"/>
      <c r="I6" s="1508"/>
      <c r="J6" s="1508"/>
      <c r="K6" s="1508"/>
      <c r="L6" s="1508"/>
      <c r="M6" s="1508"/>
      <c r="N6" s="1508"/>
      <c r="O6" s="1527"/>
      <c r="P6" s="2107"/>
      <c r="Q6" s="2107"/>
      <c r="R6" s="1873"/>
      <c r="S6" s="736"/>
      <c r="T6" s="1829"/>
      <c r="U6" s="1830"/>
      <c r="V6" s="737"/>
      <c r="W6" s="1829"/>
      <c r="X6" s="1830"/>
      <c r="Y6" s="737"/>
      <c r="Z6" s="1829"/>
      <c r="AA6" s="1419"/>
      <c r="AB6" s="2107"/>
      <c r="AC6" s="1831"/>
      <c r="AD6" s="1831"/>
      <c r="AF6" s="1528"/>
      <c r="AG6" s="2107">
        <v>0</v>
      </c>
      <c r="AH6" s="2107">
        <v>0</v>
      </c>
      <c r="AJ6" s="285"/>
    </row>
    <row r="7" spans="1:36" ht="17.45" customHeight="1">
      <c r="A7" s="1493"/>
      <c r="B7" s="1493"/>
      <c r="C7" s="1493"/>
      <c r="D7" s="1493"/>
      <c r="E7" s="1503" t="s">
        <v>871</v>
      </c>
      <c r="F7" s="1503"/>
      <c r="G7" s="1503"/>
      <c r="H7" s="1503"/>
      <c r="I7" s="1503"/>
      <c r="J7" s="1503"/>
      <c r="K7" s="1503"/>
      <c r="L7" s="1503"/>
      <c r="M7" s="1503"/>
      <c r="N7" s="1503"/>
      <c r="O7" s="1527"/>
      <c r="P7" s="2107"/>
      <c r="Q7" s="2107"/>
      <c r="R7" s="1873"/>
      <c r="S7" s="736"/>
      <c r="T7" s="1829"/>
      <c r="U7" s="1830"/>
      <c r="V7" s="737"/>
      <c r="W7" s="1829"/>
      <c r="X7" s="1830"/>
      <c r="Y7" s="737"/>
      <c r="Z7" s="1829"/>
      <c r="AA7" s="1419"/>
      <c r="AB7" s="2107"/>
      <c r="AC7" s="1831"/>
      <c r="AD7" s="1831"/>
      <c r="AF7" s="1528"/>
      <c r="AG7" s="2107">
        <v>0</v>
      </c>
      <c r="AH7" s="2107">
        <v>0</v>
      </c>
      <c r="AJ7" s="285"/>
    </row>
    <row r="8" spans="1:36" ht="17.45" customHeight="1">
      <c r="A8" s="1493"/>
      <c r="B8" s="1493"/>
      <c r="C8" s="1493"/>
      <c r="D8" s="1493"/>
      <c r="E8" s="1493"/>
      <c r="F8" s="1508" t="s">
        <v>127</v>
      </c>
      <c r="G8" s="1508"/>
      <c r="H8" s="1508"/>
      <c r="I8" s="1508"/>
      <c r="J8" s="1508"/>
      <c r="K8" s="1508"/>
      <c r="L8" s="1508"/>
      <c r="M8" s="1508"/>
      <c r="N8" s="1508"/>
      <c r="O8" s="1527"/>
      <c r="P8" s="2107"/>
      <c r="Q8" s="2107"/>
      <c r="R8" s="1873"/>
      <c r="S8" s="736"/>
      <c r="T8" s="1829"/>
      <c r="U8" s="1830"/>
      <c r="V8" s="737"/>
      <c r="W8" s="1829"/>
      <c r="X8" s="1830"/>
      <c r="Y8" s="737"/>
      <c r="Z8" s="1829"/>
      <c r="AA8" s="1419"/>
      <c r="AB8" s="2107"/>
      <c r="AC8" s="1831"/>
      <c r="AD8" s="1831"/>
      <c r="AF8" s="1528"/>
      <c r="AG8" s="2107">
        <v>0</v>
      </c>
      <c r="AH8" s="2107">
        <v>0</v>
      </c>
      <c r="AJ8" s="285"/>
    </row>
    <row r="9" spans="1:36" ht="17.45" customHeight="1">
      <c r="A9" s="1529" t="s">
        <v>3523</v>
      </c>
      <c r="B9" s="1529" t="s">
        <v>3523</v>
      </c>
      <c r="C9" s="1529" t="s">
        <v>3523</v>
      </c>
      <c r="D9" s="1529" t="s">
        <v>3523</v>
      </c>
      <c r="E9" s="1529" t="s">
        <v>3523</v>
      </c>
      <c r="F9" s="1529" t="s">
        <v>3523</v>
      </c>
      <c r="G9" s="1530" t="s">
        <v>246</v>
      </c>
      <c r="H9" s="1531"/>
      <c r="I9" s="1531"/>
      <c r="J9" s="1531"/>
      <c r="K9" s="1531"/>
      <c r="L9" s="1531"/>
      <c r="M9" s="1532"/>
      <c r="N9" s="1495">
        <v>312</v>
      </c>
      <c r="O9" s="1874" t="s">
        <v>869</v>
      </c>
      <c r="P9" s="2107">
        <v>0</v>
      </c>
      <c r="Q9" s="2107">
        <v>0</v>
      </c>
      <c r="R9" s="1873">
        <v>0</v>
      </c>
      <c r="S9" s="1643">
        <v>0</v>
      </c>
      <c r="T9" s="1829">
        <v>0</v>
      </c>
      <c r="U9" s="1830">
        <v>0</v>
      </c>
      <c r="V9" s="737"/>
      <c r="W9" s="1829">
        <v>0</v>
      </c>
      <c r="X9" s="1830">
        <v>0</v>
      </c>
      <c r="Y9" s="737"/>
      <c r="Z9" s="1829">
        <v>0</v>
      </c>
      <c r="AA9" s="1419">
        <v>0</v>
      </c>
      <c r="AB9" s="2107"/>
      <c r="AC9" s="1831">
        <v>0</v>
      </c>
      <c r="AD9" s="1831">
        <v>0</v>
      </c>
      <c r="AE9">
        <v>102</v>
      </c>
      <c r="AF9" s="1826">
        <v>312</v>
      </c>
      <c r="AG9" s="2107">
        <v>0</v>
      </c>
      <c r="AH9" s="2107">
        <v>0</v>
      </c>
      <c r="AJ9" s="285"/>
    </row>
    <row r="10" spans="1:36" ht="17.45" customHeight="1">
      <c r="A10" s="1493"/>
      <c r="B10" s="1493"/>
      <c r="C10" s="1493"/>
      <c r="D10" s="1493"/>
      <c r="E10" s="1493"/>
      <c r="F10" s="1493"/>
      <c r="G10" s="1530" t="s">
        <v>3413</v>
      </c>
      <c r="H10" s="1531"/>
      <c r="I10" s="1531"/>
      <c r="J10" s="1531"/>
      <c r="K10" s="1531"/>
      <c r="L10" s="1531"/>
      <c r="M10" s="1532"/>
      <c r="N10" s="1495">
        <v>313</v>
      </c>
      <c r="O10" s="1874" t="s">
        <v>869</v>
      </c>
      <c r="P10" s="2107">
        <v>0</v>
      </c>
      <c r="Q10" s="2107">
        <v>0</v>
      </c>
      <c r="R10" s="1873">
        <v>0</v>
      </c>
      <c r="S10" s="736">
        <v>0</v>
      </c>
      <c r="T10" s="1829">
        <v>0</v>
      </c>
      <c r="U10" s="1830">
        <v>0</v>
      </c>
      <c r="V10" s="737"/>
      <c r="W10" s="1829">
        <v>0</v>
      </c>
      <c r="X10" s="1830">
        <v>0</v>
      </c>
      <c r="Y10" s="737"/>
      <c r="Z10" s="1829">
        <v>0</v>
      </c>
      <c r="AA10" s="1419">
        <v>0</v>
      </c>
      <c r="AB10" s="2107"/>
      <c r="AC10" s="1831">
        <v>0</v>
      </c>
      <c r="AD10" s="1831">
        <v>0</v>
      </c>
      <c r="AE10">
        <v>102</v>
      </c>
      <c r="AF10" s="1826">
        <v>313</v>
      </c>
      <c r="AG10" s="2107">
        <v>0</v>
      </c>
      <c r="AH10" s="2107">
        <v>0</v>
      </c>
      <c r="AJ10" s="285"/>
    </row>
    <row r="11" spans="1:36" ht="17.45" customHeight="1">
      <c r="A11" s="1493"/>
      <c r="B11" s="1493"/>
      <c r="C11" s="1493"/>
      <c r="D11" s="1493"/>
      <c r="E11" s="1493"/>
      <c r="F11" s="1493"/>
      <c r="G11" s="1530" t="s">
        <v>3524</v>
      </c>
      <c r="H11" s="1531"/>
      <c r="I11" s="1531"/>
      <c r="J11" s="1531"/>
      <c r="K11" s="1531"/>
      <c r="L11" s="1531"/>
      <c r="M11" s="1532"/>
      <c r="N11" s="1495">
        <v>314</v>
      </c>
      <c r="O11" s="1874" t="s">
        <v>664</v>
      </c>
      <c r="P11" s="2107">
        <v>0</v>
      </c>
      <c r="Q11" s="2107">
        <v>0</v>
      </c>
      <c r="R11" s="1873">
        <v>0</v>
      </c>
      <c r="S11" s="736">
        <v>0</v>
      </c>
      <c r="T11" s="1829">
        <v>0</v>
      </c>
      <c r="U11" s="1830">
        <v>0</v>
      </c>
      <c r="V11" s="737"/>
      <c r="W11" s="1829">
        <v>0</v>
      </c>
      <c r="X11" s="1830">
        <v>0</v>
      </c>
      <c r="Y11" s="737"/>
      <c r="Z11" s="1829">
        <v>0</v>
      </c>
      <c r="AA11" s="1419">
        <v>0</v>
      </c>
      <c r="AB11" s="2107"/>
      <c r="AC11" s="1831">
        <v>0</v>
      </c>
      <c r="AD11" s="1831">
        <v>0</v>
      </c>
      <c r="AE11">
        <v>102</v>
      </c>
      <c r="AF11" s="1826">
        <v>314</v>
      </c>
      <c r="AG11" s="2107">
        <v>0</v>
      </c>
      <c r="AH11" s="2107">
        <v>0</v>
      </c>
      <c r="AJ11" s="285"/>
    </row>
    <row r="12" spans="1:36" ht="17.45" customHeight="1">
      <c r="A12" s="1493"/>
      <c r="B12" s="1493"/>
      <c r="C12" s="1493"/>
      <c r="D12" s="1493"/>
      <c r="E12" s="1493"/>
      <c r="F12" s="1508" t="s">
        <v>128</v>
      </c>
      <c r="G12" s="1508"/>
      <c r="H12" s="1508"/>
      <c r="I12" s="1508"/>
      <c r="J12" s="1508"/>
      <c r="K12" s="1508"/>
      <c r="L12" s="1508"/>
      <c r="M12" s="1508"/>
      <c r="N12" s="1508"/>
      <c r="O12" s="1874"/>
      <c r="P12" s="2107"/>
      <c r="Q12" s="2107"/>
      <c r="R12" s="1873"/>
      <c r="S12" s="736"/>
      <c r="T12" s="1829"/>
      <c r="U12" s="1830"/>
      <c r="V12" s="737"/>
      <c r="W12" s="1829"/>
      <c r="X12" s="1830"/>
      <c r="Y12" s="737"/>
      <c r="Z12" s="1829"/>
      <c r="AA12" s="1419"/>
      <c r="AB12" s="2107"/>
      <c r="AC12" s="1831"/>
      <c r="AD12" s="1831"/>
      <c r="AF12" s="1826"/>
      <c r="AG12" s="2107">
        <v>0</v>
      </c>
      <c r="AH12" s="2107">
        <v>0</v>
      </c>
      <c r="AJ12" s="285"/>
    </row>
    <row r="13" spans="1:36" ht="17.45" customHeight="1">
      <c r="A13" s="1493"/>
      <c r="B13" s="1493"/>
      <c r="C13" s="1493"/>
      <c r="D13" s="1493"/>
      <c r="E13" s="1493"/>
      <c r="F13" s="1493"/>
      <c r="G13" s="1530" t="s">
        <v>246</v>
      </c>
      <c r="H13" s="1531"/>
      <c r="I13" s="1531"/>
      <c r="J13" s="1531"/>
      <c r="K13" s="1531"/>
      <c r="L13" s="1531"/>
      <c r="M13" s="1532"/>
      <c r="N13" s="1495">
        <v>315</v>
      </c>
      <c r="O13" s="1874" t="s">
        <v>869</v>
      </c>
      <c r="P13" s="2107">
        <v>0</v>
      </c>
      <c r="Q13" s="2107">
        <v>0</v>
      </c>
      <c r="R13" s="1873">
        <v>0</v>
      </c>
      <c r="S13" s="1643">
        <v>0</v>
      </c>
      <c r="T13" s="1829">
        <v>0</v>
      </c>
      <c r="U13" s="1830">
        <v>0</v>
      </c>
      <c r="V13" s="737"/>
      <c r="W13" s="1829">
        <v>0</v>
      </c>
      <c r="X13" s="1830">
        <v>0</v>
      </c>
      <c r="Y13" s="737"/>
      <c r="Z13" s="1829">
        <v>0</v>
      </c>
      <c r="AA13" s="1419">
        <v>0</v>
      </c>
      <c r="AB13" s="2107"/>
      <c r="AC13" s="1831">
        <v>0</v>
      </c>
      <c r="AD13" s="1831">
        <v>0</v>
      </c>
      <c r="AE13">
        <v>102</v>
      </c>
      <c r="AF13" s="1826">
        <v>315</v>
      </c>
      <c r="AG13" s="2107">
        <v>0</v>
      </c>
      <c r="AH13" s="2107">
        <v>0</v>
      </c>
      <c r="AJ13" s="285"/>
    </row>
    <row r="14" spans="1:36" ht="17.45" customHeight="1">
      <c r="A14" s="1493"/>
      <c r="B14" s="1493"/>
      <c r="C14" s="1493"/>
      <c r="D14" s="1493"/>
      <c r="E14" s="1493"/>
      <c r="F14" s="1493"/>
      <c r="G14" s="1530" t="s">
        <v>3413</v>
      </c>
      <c r="H14" s="1531"/>
      <c r="I14" s="1531"/>
      <c r="J14" s="1531"/>
      <c r="K14" s="1531"/>
      <c r="L14" s="1531"/>
      <c r="M14" s="1532"/>
      <c r="N14" s="1495">
        <v>316</v>
      </c>
      <c r="O14" s="1874" t="s">
        <v>869</v>
      </c>
      <c r="P14" s="2107">
        <v>0</v>
      </c>
      <c r="Q14" s="2107">
        <v>0</v>
      </c>
      <c r="R14" s="1873">
        <v>0</v>
      </c>
      <c r="S14" s="736">
        <v>0</v>
      </c>
      <c r="T14" s="1829">
        <v>0</v>
      </c>
      <c r="U14" s="1830">
        <v>0</v>
      </c>
      <c r="V14" s="737"/>
      <c r="W14" s="1829">
        <v>0</v>
      </c>
      <c r="X14" s="1830">
        <v>0</v>
      </c>
      <c r="Y14" s="737"/>
      <c r="Z14" s="1829">
        <v>0</v>
      </c>
      <c r="AA14" s="1419">
        <v>0</v>
      </c>
      <c r="AB14" s="2107"/>
      <c r="AC14" s="1831">
        <v>0</v>
      </c>
      <c r="AD14" s="1831">
        <v>0</v>
      </c>
      <c r="AE14">
        <v>102</v>
      </c>
      <c r="AF14" s="1826">
        <v>316</v>
      </c>
      <c r="AG14" s="2107">
        <v>0</v>
      </c>
      <c r="AH14" s="2107">
        <v>0</v>
      </c>
      <c r="AJ14" s="285"/>
    </row>
    <row r="15" spans="1:36" ht="17.45" customHeight="1">
      <c r="A15" s="1493"/>
      <c r="B15" s="1493"/>
      <c r="C15" s="1493"/>
      <c r="D15" s="1493"/>
      <c r="E15" s="1493"/>
      <c r="F15" s="1493"/>
      <c r="G15" s="1530" t="s">
        <v>3524</v>
      </c>
      <c r="H15" s="1531"/>
      <c r="I15" s="1531"/>
      <c r="J15" s="1531"/>
      <c r="K15" s="1531"/>
      <c r="L15" s="1531"/>
      <c r="M15" s="1532"/>
      <c r="N15" s="1495">
        <v>317</v>
      </c>
      <c r="O15" s="1875" t="s">
        <v>664</v>
      </c>
      <c r="P15" s="2107">
        <v>0</v>
      </c>
      <c r="Q15" s="2107">
        <v>0</v>
      </c>
      <c r="R15" s="1873">
        <v>0</v>
      </c>
      <c r="S15" s="1643">
        <v>0</v>
      </c>
      <c r="T15" s="1829">
        <v>0</v>
      </c>
      <c r="U15" s="1830">
        <v>0</v>
      </c>
      <c r="V15" s="737"/>
      <c r="W15" s="1829">
        <v>0</v>
      </c>
      <c r="X15" s="1830">
        <v>0</v>
      </c>
      <c r="Y15" s="737"/>
      <c r="Z15" s="1829">
        <v>0</v>
      </c>
      <c r="AA15" s="1419">
        <v>0</v>
      </c>
      <c r="AB15" s="2107"/>
      <c r="AC15" s="1831">
        <v>0</v>
      </c>
      <c r="AD15" s="1831">
        <v>0</v>
      </c>
      <c r="AE15">
        <v>102</v>
      </c>
      <c r="AF15" s="1826">
        <v>317</v>
      </c>
      <c r="AG15" s="2107">
        <v>0</v>
      </c>
      <c r="AH15" s="2107">
        <v>0</v>
      </c>
      <c r="AJ15" s="285"/>
    </row>
    <row r="16" spans="1:36" ht="17.45" customHeight="1">
      <c r="A16" s="1493"/>
      <c r="B16" s="1493"/>
      <c r="C16" s="1493"/>
      <c r="D16" s="1493"/>
      <c r="E16" s="1503" t="s">
        <v>141</v>
      </c>
      <c r="F16" s="1503"/>
      <c r="G16" s="1503"/>
      <c r="H16" s="1503"/>
      <c r="I16" s="1503"/>
      <c r="J16" s="1503"/>
      <c r="K16" s="1503"/>
      <c r="L16" s="1503"/>
      <c r="M16" s="1503"/>
      <c r="N16" s="1503"/>
      <c r="O16" s="1875"/>
      <c r="P16" s="2107"/>
      <c r="Q16" s="2107"/>
      <c r="R16" s="1873"/>
      <c r="S16" s="736"/>
      <c r="T16" s="1829"/>
      <c r="U16" s="1830"/>
      <c r="V16" s="737"/>
      <c r="W16" s="1829"/>
      <c r="X16" s="1830"/>
      <c r="Y16" s="737"/>
      <c r="Z16" s="1829"/>
      <c r="AA16" s="1419"/>
      <c r="AB16" s="2107"/>
      <c r="AC16" s="1831"/>
      <c r="AD16" s="1831"/>
      <c r="AF16" s="1826"/>
      <c r="AG16" s="2107">
        <v>0</v>
      </c>
      <c r="AH16" s="2107">
        <v>0</v>
      </c>
      <c r="AJ16" s="285"/>
    </row>
    <row r="17" spans="1:36" ht="17.45" customHeight="1">
      <c r="A17" s="1493"/>
      <c r="B17" s="1493"/>
      <c r="C17" s="1493"/>
      <c r="D17" s="1493"/>
      <c r="E17" s="1493"/>
      <c r="F17" s="1508" t="s">
        <v>3525</v>
      </c>
      <c r="G17" s="1508"/>
      <c r="H17" s="1508"/>
      <c r="I17" s="1508"/>
      <c r="J17" s="1508"/>
      <c r="K17" s="1508"/>
      <c r="L17" s="1508"/>
      <c r="M17" s="1508"/>
      <c r="N17" s="1508"/>
      <c r="O17" s="1875"/>
      <c r="P17" s="2107"/>
      <c r="Q17" s="2107"/>
      <c r="R17" s="1873"/>
      <c r="S17" s="736"/>
      <c r="T17" s="1829"/>
      <c r="U17" s="1830"/>
      <c r="V17" s="737"/>
      <c r="W17" s="1829"/>
      <c r="X17" s="1830"/>
      <c r="Y17" s="737"/>
      <c r="Z17" s="1829"/>
      <c r="AA17" s="1419"/>
      <c r="AB17" s="2107"/>
      <c r="AC17" s="1831"/>
      <c r="AD17" s="1831"/>
      <c r="AF17" s="1826"/>
      <c r="AG17" s="2107">
        <v>0</v>
      </c>
      <c r="AH17" s="2107">
        <v>0</v>
      </c>
      <c r="AJ17" s="285"/>
    </row>
    <row r="18" spans="1:36" ht="17.45" customHeight="1">
      <c r="A18" s="1493"/>
      <c r="B18" s="1493"/>
      <c r="C18" s="1493"/>
      <c r="D18" s="1493"/>
      <c r="E18" s="1493"/>
      <c r="F18" s="1493"/>
      <c r="G18" s="1530" t="s">
        <v>246</v>
      </c>
      <c r="H18" s="1531"/>
      <c r="I18" s="1531"/>
      <c r="J18" s="1531"/>
      <c r="K18" s="1531"/>
      <c r="L18" s="1531"/>
      <c r="M18" s="1532"/>
      <c r="N18" s="1495">
        <v>318</v>
      </c>
      <c r="O18" s="1874" t="s">
        <v>869</v>
      </c>
      <c r="P18" s="2107">
        <v>0</v>
      </c>
      <c r="Q18" s="2107">
        <v>0</v>
      </c>
      <c r="R18" s="1873">
        <v>0</v>
      </c>
      <c r="S18" s="736">
        <v>0</v>
      </c>
      <c r="T18" s="1829">
        <v>0</v>
      </c>
      <c r="U18" s="1830">
        <v>0</v>
      </c>
      <c r="V18" s="737"/>
      <c r="W18" s="1829">
        <v>0</v>
      </c>
      <c r="X18" s="1830">
        <v>0</v>
      </c>
      <c r="Y18" s="737"/>
      <c r="Z18" s="1829">
        <v>0</v>
      </c>
      <c r="AA18" s="1419">
        <v>0</v>
      </c>
      <c r="AB18" s="2107"/>
      <c r="AC18" s="1831">
        <v>0</v>
      </c>
      <c r="AD18" s="1831">
        <v>0</v>
      </c>
      <c r="AE18">
        <v>102</v>
      </c>
      <c r="AF18" s="1826">
        <v>318</v>
      </c>
      <c r="AG18" s="2107">
        <v>0</v>
      </c>
      <c r="AH18" s="2107">
        <v>0</v>
      </c>
      <c r="AJ18" s="285"/>
    </row>
    <row r="19" spans="1:36" ht="17.45" customHeight="1">
      <c r="A19" s="1493"/>
      <c r="B19" s="1493"/>
      <c r="C19" s="1493"/>
      <c r="D19" s="1493"/>
      <c r="E19" s="1493"/>
      <c r="F19" s="1493"/>
      <c r="G19" s="1530" t="s">
        <v>3413</v>
      </c>
      <c r="H19" s="1531"/>
      <c r="I19" s="1531"/>
      <c r="J19" s="1531"/>
      <c r="K19" s="1531"/>
      <c r="L19" s="1531"/>
      <c r="M19" s="1532"/>
      <c r="N19" s="1495">
        <v>319</v>
      </c>
      <c r="O19" s="1874" t="s">
        <v>869</v>
      </c>
      <c r="P19" s="2107">
        <v>0</v>
      </c>
      <c r="Q19" s="2107">
        <v>0</v>
      </c>
      <c r="R19" s="1873">
        <v>0</v>
      </c>
      <c r="S19" s="736">
        <v>0</v>
      </c>
      <c r="T19" s="1829">
        <v>0</v>
      </c>
      <c r="U19" s="1830">
        <v>0</v>
      </c>
      <c r="V19" s="737"/>
      <c r="W19" s="1829">
        <v>0</v>
      </c>
      <c r="X19" s="1830">
        <v>0</v>
      </c>
      <c r="Y19" s="737"/>
      <c r="Z19" s="1829">
        <v>0</v>
      </c>
      <c r="AA19" s="1419">
        <v>0</v>
      </c>
      <c r="AB19" s="2107"/>
      <c r="AC19" s="1831">
        <v>0</v>
      </c>
      <c r="AD19" s="1831">
        <v>0</v>
      </c>
      <c r="AE19">
        <v>102</v>
      </c>
      <c r="AF19" s="1826">
        <v>319</v>
      </c>
      <c r="AG19" s="2107">
        <v>0</v>
      </c>
      <c r="AH19" s="2107">
        <v>0</v>
      </c>
      <c r="AJ19" s="285"/>
    </row>
    <row r="20" spans="1:36" ht="17.45" customHeight="1">
      <c r="A20" s="1493"/>
      <c r="B20" s="1493"/>
      <c r="C20" s="1493"/>
      <c r="D20" s="1493"/>
      <c r="E20" s="1493"/>
      <c r="F20" s="1508" t="s">
        <v>151</v>
      </c>
      <c r="G20" s="1508"/>
      <c r="H20" s="1508"/>
      <c r="I20" s="1508"/>
      <c r="J20" s="1508"/>
      <c r="K20" s="1508"/>
      <c r="L20" s="1508"/>
      <c r="M20" s="1508"/>
      <c r="N20" s="1508"/>
      <c r="O20" s="1874"/>
      <c r="P20" s="2107"/>
      <c r="Q20" s="2107"/>
      <c r="R20" s="1873"/>
      <c r="S20" s="736"/>
      <c r="T20" s="1829"/>
      <c r="U20" s="1830"/>
      <c r="V20" s="737"/>
      <c r="W20" s="1829"/>
      <c r="X20" s="1830"/>
      <c r="Y20" s="737"/>
      <c r="Z20" s="1829"/>
      <c r="AA20" s="1419"/>
      <c r="AB20" s="2107"/>
      <c r="AC20" s="1831"/>
      <c r="AD20" s="1831"/>
      <c r="AF20" s="1826"/>
      <c r="AG20" s="2107">
        <v>0</v>
      </c>
      <c r="AH20" s="2107">
        <v>0</v>
      </c>
      <c r="AJ20" s="285"/>
    </row>
    <row r="21" spans="1:36" ht="17.45" customHeight="1">
      <c r="A21" s="1493"/>
      <c r="B21" s="1493"/>
      <c r="C21" s="1493"/>
      <c r="D21" s="1493"/>
      <c r="E21" s="1493"/>
      <c r="F21" s="1493"/>
      <c r="G21" s="1530" t="s">
        <v>3526</v>
      </c>
      <c r="H21" s="1531"/>
      <c r="I21" s="1531"/>
      <c r="J21" s="1531"/>
      <c r="K21" s="1531"/>
      <c r="L21" s="1531"/>
      <c r="M21" s="1532"/>
      <c r="N21" s="1495">
        <v>320</v>
      </c>
      <c r="O21" s="1874" t="s">
        <v>869</v>
      </c>
      <c r="P21" s="2107">
        <v>0</v>
      </c>
      <c r="Q21" s="2107">
        <v>0</v>
      </c>
      <c r="R21" s="1873">
        <v>0</v>
      </c>
      <c r="S21" s="736">
        <v>0</v>
      </c>
      <c r="T21" s="1829">
        <v>0</v>
      </c>
      <c r="U21" s="1830">
        <v>0</v>
      </c>
      <c r="V21" s="737"/>
      <c r="W21" s="1829">
        <v>0</v>
      </c>
      <c r="X21" s="1830">
        <v>0</v>
      </c>
      <c r="Y21" s="737"/>
      <c r="Z21" s="1829">
        <v>0</v>
      </c>
      <c r="AA21" s="1419">
        <v>0</v>
      </c>
      <c r="AB21" s="2107"/>
      <c r="AC21" s="1831">
        <v>0</v>
      </c>
      <c r="AD21" s="1831">
        <v>0</v>
      </c>
      <c r="AE21">
        <v>102</v>
      </c>
      <c r="AF21" s="1826">
        <v>320</v>
      </c>
      <c r="AG21" s="2107">
        <v>0</v>
      </c>
      <c r="AH21" s="2107">
        <v>0</v>
      </c>
      <c r="AJ21" s="285"/>
    </row>
    <row r="22" spans="1:36" ht="17.45" customHeight="1">
      <c r="A22" s="1493"/>
      <c r="B22" s="1493"/>
      <c r="C22" s="1493"/>
      <c r="D22" s="1493"/>
      <c r="E22" s="1493"/>
      <c r="F22" s="1493"/>
      <c r="G22" s="1530" t="s">
        <v>3527</v>
      </c>
      <c r="H22" s="1531"/>
      <c r="I22" s="1531"/>
      <c r="J22" s="1531"/>
      <c r="K22" s="1531"/>
      <c r="L22" s="1531"/>
      <c r="M22" s="1532"/>
      <c r="N22" s="1495">
        <v>321</v>
      </c>
      <c r="O22" s="1874" t="s">
        <v>869</v>
      </c>
      <c r="P22" s="2107">
        <v>0</v>
      </c>
      <c r="Q22" s="2107">
        <v>0</v>
      </c>
      <c r="R22" s="1873">
        <v>0</v>
      </c>
      <c r="S22" s="736">
        <v>0</v>
      </c>
      <c r="T22" s="1829">
        <v>0</v>
      </c>
      <c r="U22" s="1830">
        <v>0</v>
      </c>
      <c r="V22" s="737"/>
      <c r="W22" s="1829">
        <v>0</v>
      </c>
      <c r="X22" s="1830">
        <v>0</v>
      </c>
      <c r="Y22" s="737"/>
      <c r="Z22" s="1829">
        <v>0</v>
      </c>
      <c r="AA22" s="1419">
        <v>0</v>
      </c>
      <c r="AB22" s="2107"/>
      <c r="AC22" s="1831">
        <v>0</v>
      </c>
      <c r="AD22" s="1831">
        <v>0</v>
      </c>
      <c r="AE22">
        <v>102</v>
      </c>
      <c r="AF22" s="1826">
        <v>321</v>
      </c>
      <c r="AG22" s="2107">
        <v>0</v>
      </c>
      <c r="AH22" s="2107">
        <v>0</v>
      </c>
      <c r="AJ22" s="285"/>
    </row>
    <row r="23" spans="1:36" ht="17.45" customHeight="1">
      <c r="A23" s="1493"/>
      <c r="B23" s="1493"/>
      <c r="C23" s="1493"/>
      <c r="D23" s="1493"/>
      <c r="E23" s="1493"/>
      <c r="F23" s="1508" t="s">
        <v>152</v>
      </c>
      <c r="G23" s="1508"/>
      <c r="H23" s="1508"/>
      <c r="I23" s="1508"/>
      <c r="J23" s="1508"/>
      <c r="K23" s="1508"/>
      <c r="L23" s="1508"/>
      <c r="M23" s="1508"/>
      <c r="N23" s="1508"/>
      <c r="O23" s="1874"/>
      <c r="P23" s="2107"/>
      <c r="Q23" s="2107"/>
      <c r="R23" s="1873"/>
      <c r="S23" s="736"/>
      <c r="T23" s="1829"/>
      <c r="U23" s="1830"/>
      <c r="V23" s="737"/>
      <c r="W23" s="1829"/>
      <c r="X23" s="1830"/>
      <c r="Y23" s="737"/>
      <c r="Z23" s="1829"/>
      <c r="AA23" s="1419"/>
      <c r="AB23" s="2107"/>
      <c r="AC23" s="1831"/>
      <c r="AD23" s="1831"/>
      <c r="AF23" s="1826"/>
      <c r="AG23" s="2107">
        <v>0</v>
      </c>
      <c r="AH23" s="2107">
        <v>0</v>
      </c>
      <c r="AJ23" s="285"/>
    </row>
    <row r="24" spans="1:36" ht="17.45" customHeight="1">
      <c r="A24" s="1493"/>
      <c r="B24" s="1493"/>
      <c r="C24" s="1493"/>
      <c r="D24" s="1493"/>
      <c r="E24" s="1493"/>
      <c r="F24" s="1493"/>
      <c r="G24" s="1530" t="s">
        <v>246</v>
      </c>
      <c r="H24" s="1531"/>
      <c r="I24" s="1531"/>
      <c r="J24" s="1531"/>
      <c r="K24" s="1531"/>
      <c r="L24" s="1531"/>
      <c r="M24" s="1532"/>
      <c r="N24" s="1495">
        <v>322</v>
      </c>
      <c r="O24" s="1876" t="s">
        <v>869</v>
      </c>
      <c r="P24" s="2107">
        <v>0</v>
      </c>
      <c r="Q24" s="2107">
        <v>0</v>
      </c>
      <c r="R24" s="1873">
        <v>0</v>
      </c>
      <c r="S24" s="736">
        <v>0</v>
      </c>
      <c r="T24" s="1829">
        <v>0</v>
      </c>
      <c r="U24" s="1830">
        <v>0</v>
      </c>
      <c r="V24" s="737"/>
      <c r="W24" s="1829">
        <v>0</v>
      </c>
      <c r="X24" s="1830">
        <v>0</v>
      </c>
      <c r="Y24" s="737"/>
      <c r="Z24" s="1829">
        <v>0</v>
      </c>
      <c r="AA24" s="1419">
        <v>0</v>
      </c>
      <c r="AB24" s="2107"/>
      <c r="AC24" s="1831">
        <v>0</v>
      </c>
      <c r="AD24" s="1831">
        <v>0</v>
      </c>
      <c r="AE24">
        <v>102</v>
      </c>
      <c r="AF24" s="1826">
        <v>322</v>
      </c>
      <c r="AG24" s="2107">
        <v>0</v>
      </c>
      <c r="AH24" s="2107">
        <v>0</v>
      </c>
      <c r="AJ24" s="285"/>
    </row>
    <row r="25" spans="1:36" ht="17.45" customHeight="1">
      <c r="A25" s="1493"/>
      <c r="B25" s="1493"/>
      <c r="C25" s="1493"/>
      <c r="D25" s="1493"/>
      <c r="E25" s="1493"/>
      <c r="F25" s="1493"/>
      <c r="G25" s="1530" t="s">
        <v>3413</v>
      </c>
      <c r="H25" s="1531"/>
      <c r="I25" s="1531"/>
      <c r="J25" s="1531"/>
      <c r="K25" s="1531"/>
      <c r="L25" s="1531"/>
      <c r="M25" s="1532"/>
      <c r="N25" s="1495">
        <v>323</v>
      </c>
      <c r="O25" s="1876" t="s">
        <v>869</v>
      </c>
      <c r="P25" s="2107">
        <v>0</v>
      </c>
      <c r="Q25" s="2107">
        <v>0</v>
      </c>
      <c r="R25" s="1873">
        <v>0</v>
      </c>
      <c r="S25" s="736">
        <v>0</v>
      </c>
      <c r="T25" s="1829">
        <v>0</v>
      </c>
      <c r="U25" s="1830">
        <v>0</v>
      </c>
      <c r="V25" s="737"/>
      <c r="W25" s="1829">
        <v>0</v>
      </c>
      <c r="X25" s="1830">
        <v>0</v>
      </c>
      <c r="Y25" s="737"/>
      <c r="Z25" s="1829">
        <v>0</v>
      </c>
      <c r="AA25" s="1419">
        <v>0</v>
      </c>
      <c r="AB25" s="2107"/>
      <c r="AC25" s="1831">
        <v>0</v>
      </c>
      <c r="AD25" s="1831">
        <v>0</v>
      </c>
      <c r="AE25">
        <v>102</v>
      </c>
      <c r="AF25" s="1826">
        <v>323</v>
      </c>
      <c r="AG25" s="2107">
        <v>0</v>
      </c>
      <c r="AH25" s="2107">
        <v>0</v>
      </c>
      <c r="AJ25" s="285"/>
    </row>
    <row r="26" spans="1:36" ht="17.45" customHeight="1">
      <c r="A26" s="1493"/>
      <c r="B26" s="1493"/>
      <c r="C26" s="1493"/>
      <c r="D26" s="1493"/>
      <c r="E26" s="1493"/>
      <c r="F26" s="1493"/>
      <c r="G26" s="1530" t="s">
        <v>3528</v>
      </c>
      <c r="H26" s="1531"/>
      <c r="I26" s="1531"/>
      <c r="J26" s="1531"/>
      <c r="K26" s="1531"/>
      <c r="L26" s="1531"/>
      <c r="M26" s="1532"/>
      <c r="N26" s="1495">
        <v>324</v>
      </c>
      <c r="O26" s="1876" t="s">
        <v>664</v>
      </c>
      <c r="P26" s="2107">
        <v>0</v>
      </c>
      <c r="Q26" s="2107">
        <v>0</v>
      </c>
      <c r="R26" s="1873">
        <v>0</v>
      </c>
      <c r="S26" s="736">
        <v>0</v>
      </c>
      <c r="T26" s="1829">
        <v>0</v>
      </c>
      <c r="U26" s="1830">
        <v>0</v>
      </c>
      <c r="V26" s="737"/>
      <c r="W26" s="1829">
        <v>0</v>
      </c>
      <c r="X26" s="1830">
        <v>0</v>
      </c>
      <c r="Y26" s="737"/>
      <c r="Z26" s="1829">
        <v>0</v>
      </c>
      <c r="AA26" s="1419">
        <v>0</v>
      </c>
      <c r="AB26" s="2107"/>
      <c r="AC26" s="1831">
        <v>0</v>
      </c>
      <c r="AD26" s="1831">
        <v>0</v>
      </c>
      <c r="AE26">
        <v>102</v>
      </c>
      <c r="AF26" s="1826">
        <v>324</v>
      </c>
      <c r="AG26" s="2107">
        <v>0</v>
      </c>
      <c r="AH26" s="2107">
        <v>0</v>
      </c>
      <c r="AJ26" s="285"/>
    </row>
    <row r="27" spans="1:36" ht="17.45" customHeight="1">
      <c r="A27" s="1493"/>
      <c r="B27" s="1493"/>
      <c r="C27" s="1493"/>
      <c r="D27" s="1493"/>
      <c r="E27" s="1493"/>
      <c r="F27" s="1508" t="s">
        <v>252</v>
      </c>
      <c r="G27" s="1508"/>
      <c r="H27" s="1508"/>
      <c r="I27" s="1508"/>
      <c r="J27" s="1508"/>
      <c r="K27" s="1508"/>
      <c r="L27" s="1508"/>
      <c r="M27" s="1508"/>
      <c r="N27" s="1508"/>
      <c r="O27" s="1876"/>
      <c r="P27" s="2107"/>
      <c r="Q27" s="2107"/>
      <c r="R27" s="1873"/>
      <c r="S27" s="736"/>
      <c r="T27" s="1829"/>
      <c r="U27" s="1830"/>
      <c r="V27" s="737"/>
      <c r="W27" s="1829"/>
      <c r="X27" s="1830"/>
      <c r="Y27" s="737"/>
      <c r="Z27" s="1829"/>
      <c r="AA27" s="1419"/>
      <c r="AB27" s="2107"/>
      <c r="AC27" s="1831"/>
      <c r="AD27" s="1831"/>
      <c r="AF27" s="1826"/>
      <c r="AG27" s="2107">
        <v>0</v>
      </c>
      <c r="AH27" s="2107">
        <v>0</v>
      </c>
      <c r="AJ27" s="285"/>
    </row>
    <row r="28" spans="1:36" ht="17.45" customHeight="1">
      <c r="A28" s="1493"/>
      <c r="B28" s="1493"/>
      <c r="C28" s="1493"/>
      <c r="D28" s="1493"/>
      <c r="E28" s="1493"/>
      <c r="F28" s="1493"/>
      <c r="G28" s="1530" t="s">
        <v>246</v>
      </c>
      <c r="H28" s="1531"/>
      <c r="I28" s="1531"/>
      <c r="J28" s="1531"/>
      <c r="K28" s="1531"/>
      <c r="L28" s="1531"/>
      <c r="M28" s="1532"/>
      <c r="N28" s="1495">
        <v>325</v>
      </c>
      <c r="O28" s="1874" t="s">
        <v>869</v>
      </c>
      <c r="P28" s="2107">
        <v>0</v>
      </c>
      <c r="Q28" s="2107">
        <v>0</v>
      </c>
      <c r="R28" s="1873">
        <v>0</v>
      </c>
      <c r="S28" s="1644">
        <v>0</v>
      </c>
      <c r="T28" s="1829">
        <v>0</v>
      </c>
      <c r="U28" s="1830">
        <v>0</v>
      </c>
      <c r="V28" s="737"/>
      <c r="W28" s="1829">
        <v>0</v>
      </c>
      <c r="X28" s="1830">
        <v>0</v>
      </c>
      <c r="Y28" s="737"/>
      <c r="Z28" s="1829">
        <v>0</v>
      </c>
      <c r="AA28" s="1419">
        <v>0</v>
      </c>
      <c r="AB28" s="2107"/>
      <c r="AC28" s="1831">
        <v>0</v>
      </c>
      <c r="AD28" s="1831">
        <v>0</v>
      </c>
      <c r="AE28">
        <v>102</v>
      </c>
      <c r="AF28" s="1826">
        <v>325</v>
      </c>
      <c r="AG28" s="2107">
        <v>0</v>
      </c>
      <c r="AH28" s="2107">
        <v>0</v>
      </c>
      <c r="AI28">
        <v>184</v>
      </c>
      <c r="AJ28" s="285"/>
    </row>
    <row r="29" spans="1:36" ht="17.45" customHeight="1">
      <c r="A29" s="1493"/>
      <c r="B29" s="1493"/>
      <c r="C29" s="1493"/>
      <c r="D29" s="1493"/>
      <c r="E29" s="1493"/>
      <c r="F29" s="1493"/>
      <c r="G29" s="1530" t="s">
        <v>3413</v>
      </c>
      <c r="H29" s="1531"/>
      <c r="I29" s="1531"/>
      <c r="J29" s="1531"/>
      <c r="K29" s="1531"/>
      <c r="L29" s="1531"/>
      <c r="M29" s="1532"/>
      <c r="N29" s="1495">
        <v>326</v>
      </c>
      <c r="O29" s="1874" t="s">
        <v>869</v>
      </c>
      <c r="P29" s="2107">
        <v>0</v>
      </c>
      <c r="Q29" s="2107">
        <v>0</v>
      </c>
      <c r="R29" s="1873">
        <v>0</v>
      </c>
      <c r="S29" s="736">
        <v>0</v>
      </c>
      <c r="T29" s="1829">
        <v>0</v>
      </c>
      <c r="U29" s="1830">
        <v>0</v>
      </c>
      <c r="V29" s="737"/>
      <c r="W29" s="1829">
        <v>0</v>
      </c>
      <c r="X29" s="1830">
        <v>0</v>
      </c>
      <c r="Y29" s="737"/>
      <c r="Z29" s="1829">
        <v>0</v>
      </c>
      <c r="AA29" s="1419">
        <v>0</v>
      </c>
      <c r="AB29" s="2107"/>
      <c r="AC29" s="1831">
        <v>0</v>
      </c>
      <c r="AD29" s="1831">
        <v>0</v>
      </c>
      <c r="AE29">
        <v>102</v>
      </c>
      <c r="AF29" s="1826">
        <v>326</v>
      </c>
      <c r="AG29" s="2107">
        <v>0</v>
      </c>
      <c r="AH29" s="2107">
        <v>0</v>
      </c>
      <c r="AJ29" s="285"/>
    </row>
    <row r="30" spans="1:36" ht="17.45" customHeight="1">
      <c r="A30" s="1493"/>
      <c r="B30" s="1493"/>
      <c r="C30" s="1493"/>
      <c r="D30" s="1493"/>
      <c r="E30" s="1493"/>
      <c r="F30" s="1493"/>
      <c r="G30" s="1530" t="s">
        <v>3528</v>
      </c>
      <c r="H30" s="1531"/>
      <c r="I30" s="1531"/>
      <c r="J30" s="1531"/>
      <c r="K30" s="1531"/>
      <c r="L30" s="1531"/>
      <c r="M30" s="1532"/>
      <c r="N30" s="1495">
        <v>327</v>
      </c>
      <c r="O30" s="1875" t="s">
        <v>664</v>
      </c>
      <c r="P30" s="2107">
        <v>0</v>
      </c>
      <c r="Q30" s="2107">
        <v>0</v>
      </c>
      <c r="R30" s="1873">
        <v>0</v>
      </c>
      <c r="S30" s="736">
        <v>0</v>
      </c>
      <c r="T30" s="1829">
        <v>0</v>
      </c>
      <c r="U30" s="1830">
        <v>0</v>
      </c>
      <c r="V30" s="737"/>
      <c r="W30" s="1829">
        <v>0</v>
      </c>
      <c r="X30" s="1830">
        <v>0</v>
      </c>
      <c r="Y30" s="737"/>
      <c r="Z30" s="1829">
        <v>0</v>
      </c>
      <c r="AA30" s="1419">
        <v>0</v>
      </c>
      <c r="AB30" s="2107"/>
      <c r="AC30" s="1831">
        <v>0</v>
      </c>
      <c r="AD30" s="1831">
        <v>0</v>
      </c>
      <c r="AE30">
        <v>103</v>
      </c>
      <c r="AF30" s="1826">
        <v>327</v>
      </c>
      <c r="AG30" s="2107">
        <v>0</v>
      </c>
      <c r="AH30" s="2107">
        <v>0</v>
      </c>
      <c r="AJ30" s="285"/>
    </row>
    <row r="31" spans="1:36" ht="17.45" customHeight="1">
      <c r="A31" s="1493"/>
      <c r="B31" s="1493"/>
      <c r="C31" s="1493"/>
      <c r="D31" s="1508" t="s">
        <v>3529</v>
      </c>
      <c r="E31" s="1508"/>
      <c r="F31" s="1508"/>
      <c r="G31" s="1508"/>
      <c r="H31" s="1508"/>
      <c r="I31" s="1508"/>
      <c r="J31" s="1508"/>
      <c r="K31" s="1508"/>
      <c r="L31" s="1508"/>
      <c r="M31" s="1508"/>
      <c r="N31" s="1508"/>
      <c r="O31" s="1875"/>
      <c r="P31" s="2107"/>
      <c r="Q31" s="2107"/>
      <c r="R31" s="1873"/>
      <c r="S31" s="736"/>
      <c r="T31" s="1829"/>
      <c r="U31" s="1830"/>
      <c r="V31" s="737"/>
      <c r="W31" s="1829"/>
      <c r="X31" s="1830"/>
      <c r="Y31" s="737"/>
      <c r="Z31" s="1829"/>
      <c r="AA31" s="1419"/>
      <c r="AB31" s="2107"/>
      <c r="AC31" s="1831"/>
      <c r="AD31" s="1831"/>
      <c r="AF31" s="1826"/>
      <c r="AG31" s="2107">
        <v>0</v>
      </c>
      <c r="AH31" s="2107">
        <v>0</v>
      </c>
      <c r="AJ31" s="285"/>
    </row>
    <row r="32" spans="1:36" ht="17.45" customHeight="1">
      <c r="A32" s="1493"/>
      <c r="B32" s="1493"/>
      <c r="C32" s="1493"/>
      <c r="D32" s="1493"/>
      <c r="E32" s="1509" t="s">
        <v>261</v>
      </c>
      <c r="F32" s="1509"/>
      <c r="G32" s="1509"/>
      <c r="H32" s="1509"/>
      <c r="I32" s="1509"/>
      <c r="J32" s="1509"/>
      <c r="K32" s="1509"/>
      <c r="L32" s="1509"/>
      <c r="M32" s="1509"/>
      <c r="N32" s="1495">
        <v>328</v>
      </c>
      <c r="O32" s="1874" t="s">
        <v>869</v>
      </c>
      <c r="P32" s="2107">
        <v>0</v>
      </c>
      <c r="Q32" s="2107">
        <v>0</v>
      </c>
      <c r="R32" s="1873">
        <v>0</v>
      </c>
      <c r="S32" s="736">
        <v>0</v>
      </c>
      <c r="T32" s="1829">
        <v>0</v>
      </c>
      <c r="U32" s="1830">
        <v>0</v>
      </c>
      <c r="V32" s="737"/>
      <c r="W32" s="1829">
        <v>0</v>
      </c>
      <c r="X32" s="1830">
        <v>0</v>
      </c>
      <c r="Y32" s="737"/>
      <c r="Z32" s="1829">
        <v>0</v>
      </c>
      <c r="AA32" s="1419">
        <v>0</v>
      </c>
      <c r="AB32" s="2107"/>
      <c r="AC32" s="1831">
        <v>0</v>
      </c>
      <c r="AD32" s="1831">
        <v>0</v>
      </c>
      <c r="AE32">
        <v>103</v>
      </c>
      <c r="AF32" s="1826">
        <v>328</v>
      </c>
      <c r="AG32" s="2107">
        <v>0</v>
      </c>
      <c r="AH32" s="2107">
        <v>0</v>
      </c>
      <c r="AJ32" s="285"/>
    </row>
    <row r="33" spans="1:36" ht="17.45" customHeight="1">
      <c r="A33" s="1493"/>
      <c r="B33" s="1493"/>
      <c r="C33" s="1493"/>
      <c r="D33" s="1493"/>
      <c r="E33" s="1509" t="s">
        <v>262</v>
      </c>
      <c r="F33" s="1509"/>
      <c r="G33" s="1509"/>
      <c r="H33" s="1509"/>
      <c r="I33" s="1509"/>
      <c r="J33" s="1509"/>
      <c r="K33" s="1509"/>
      <c r="L33" s="1509"/>
      <c r="M33" s="1509"/>
      <c r="N33" s="1495">
        <v>329</v>
      </c>
      <c r="O33" s="1875" t="s">
        <v>664</v>
      </c>
      <c r="P33" s="2107">
        <v>0</v>
      </c>
      <c r="Q33" s="2107">
        <v>0</v>
      </c>
      <c r="R33" s="1873">
        <v>0</v>
      </c>
      <c r="S33" s="736">
        <v>0</v>
      </c>
      <c r="T33" s="1829">
        <v>0</v>
      </c>
      <c r="U33" s="1830">
        <v>0</v>
      </c>
      <c r="V33" s="737"/>
      <c r="W33" s="1829">
        <v>0</v>
      </c>
      <c r="X33" s="1830">
        <v>0</v>
      </c>
      <c r="Y33" s="737"/>
      <c r="Z33" s="1829">
        <v>0</v>
      </c>
      <c r="AA33" s="1419">
        <v>0</v>
      </c>
      <c r="AB33" s="2107"/>
      <c r="AC33" s="1831">
        <v>0</v>
      </c>
      <c r="AD33" s="1831">
        <v>0</v>
      </c>
      <c r="AE33">
        <v>103</v>
      </c>
      <c r="AF33" s="1826">
        <v>329</v>
      </c>
      <c r="AG33" s="2107">
        <v>0</v>
      </c>
      <c r="AH33" s="2107">
        <v>0</v>
      </c>
      <c r="AJ33" s="285"/>
    </row>
    <row r="34" spans="1:36" ht="17.45" customHeight="1">
      <c r="A34" s="1493"/>
      <c r="B34" s="1493"/>
      <c r="C34" s="1493"/>
      <c r="D34" s="1493"/>
      <c r="E34" s="1509" t="s">
        <v>263</v>
      </c>
      <c r="F34" s="1509"/>
      <c r="G34" s="1509"/>
      <c r="H34" s="1509"/>
      <c r="I34" s="1509"/>
      <c r="J34" s="1509"/>
      <c r="K34" s="1509"/>
      <c r="L34" s="1509"/>
      <c r="M34" s="1509"/>
      <c r="N34" s="1495">
        <v>330</v>
      </c>
      <c r="O34" s="1874" t="s">
        <v>869</v>
      </c>
      <c r="P34" s="2107">
        <v>0</v>
      </c>
      <c r="Q34" s="2107">
        <v>0</v>
      </c>
      <c r="R34" s="1873">
        <v>0</v>
      </c>
      <c r="S34" s="736">
        <v>0</v>
      </c>
      <c r="T34" s="1829">
        <v>0</v>
      </c>
      <c r="U34" s="1830">
        <v>0</v>
      </c>
      <c r="V34" s="737"/>
      <c r="W34" s="1829">
        <v>0</v>
      </c>
      <c r="X34" s="1830">
        <v>0</v>
      </c>
      <c r="Y34" s="737"/>
      <c r="Z34" s="1829">
        <v>0</v>
      </c>
      <c r="AA34" s="1419">
        <v>0</v>
      </c>
      <c r="AB34" s="2107"/>
      <c r="AC34" s="1831">
        <v>0</v>
      </c>
      <c r="AD34" s="1831">
        <v>0</v>
      </c>
      <c r="AE34">
        <v>103</v>
      </c>
      <c r="AF34" s="1826">
        <v>330</v>
      </c>
      <c r="AG34" s="2107">
        <v>0</v>
      </c>
      <c r="AH34" s="2107">
        <v>0</v>
      </c>
      <c r="AJ34" s="285"/>
    </row>
    <row r="35" spans="1:36" ht="17.45" customHeight="1">
      <c r="A35" s="1493"/>
      <c r="B35" s="1493"/>
      <c r="C35" s="1493"/>
      <c r="D35" s="1508" t="s">
        <v>155</v>
      </c>
      <c r="E35" s="1508"/>
      <c r="F35" s="1508"/>
      <c r="G35" s="1508"/>
      <c r="H35" s="1508"/>
      <c r="I35" s="1508"/>
      <c r="J35" s="1508"/>
      <c r="K35" s="1508"/>
      <c r="L35" s="1508"/>
      <c r="M35" s="1508"/>
      <c r="N35" s="1508"/>
      <c r="O35" s="1874"/>
      <c r="P35" s="2107"/>
      <c r="Q35" s="2107"/>
      <c r="R35" s="1873"/>
      <c r="S35" s="736"/>
      <c r="T35" s="1829"/>
      <c r="U35" s="1830"/>
      <c r="V35" s="737"/>
      <c r="W35" s="1829"/>
      <c r="X35" s="1830"/>
      <c r="Y35" s="737"/>
      <c r="Z35" s="1829"/>
      <c r="AA35" s="1419"/>
      <c r="AB35" s="2107"/>
      <c r="AC35" s="1831"/>
      <c r="AD35" s="1831"/>
      <c r="AF35" s="1826"/>
      <c r="AG35" s="2107">
        <v>0</v>
      </c>
      <c r="AH35" s="2107">
        <v>0</v>
      </c>
      <c r="AJ35" s="285"/>
    </row>
    <row r="36" spans="1:36" ht="17.45" customHeight="1">
      <c r="A36" s="1493"/>
      <c r="B36" s="1493"/>
      <c r="C36" s="1493"/>
      <c r="D36" s="1493"/>
      <c r="E36" s="1509" t="s">
        <v>264</v>
      </c>
      <c r="F36" s="1509"/>
      <c r="G36" s="1509"/>
      <c r="H36" s="1509"/>
      <c r="I36" s="1509"/>
      <c r="J36" s="1509"/>
      <c r="K36" s="1509"/>
      <c r="L36" s="1509"/>
      <c r="M36" s="1509"/>
      <c r="N36" s="1495">
        <v>331</v>
      </c>
      <c r="O36" s="1874" t="s">
        <v>869</v>
      </c>
      <c r="P36" s="2107">
        <v>0</v>
      </c>
      <c r="Q36" s="2107">
        <v>0</v>
      </c>
      <c r="R36" s="1873">
        <v>0</v>
      </c>
      <c r="S36" s="736">
        <v>0</v>
      </c>
      <c r="T36" s="1829">
        <v>0</v>
      </c>
      <c r="U36" s="1830">
        <v>0</v>
      </c>
      <c r="V36" s="737"/>
      <c r="W36" s="1829">
        <v>0</v>
      </c>
      <c r="X36" s="1830">
        <v>0</v>
      </c>
      <c r="Y36" s="737"/>
      <c r="Z36" s="1829">
        <v>0</v>
      </c>
      <c r="AA36" s="1419">
        <v>0</v>
      </c>
      <c r="AB36" s="2107"/>
      <c r="AC36" s="1831">
        <v>0</v>
      </c>
      <c r="AD36" s="1831">
        <v>0</v>
      </c>
      <c r="AE36">
        <v>103</v>
      </c>
      <c r="AF36" s="1826">
        <v>331</v>
      </c>
      <c r="AG36" s="2107">
        <v>0</v>
      </c>
      <c r="AH36" s="2107">
        <v>0</v>
      </c>
      <c r="AJ36" s="285"/>
    </row>
    <row r="37" spans="1:36" ht="17.45" customHeight="1">
      <c r="A37" s="1493"/>
      <c r="B37" s="1493"/>
      <c r="C37" s="1493"/>
      <c r="D37" s="1493"/>
      <c r="E37" s="1509" t="s">
        <v>265</v>
      </c>
      <c r="F37" s="1509"/>
      <c r="G37" s="1509"/>
      <c r="H37" s="1509"/>
      <c r="I37" s="1509"/>
      <c r="J37" s="1509"/>
      <c r="K37" s="1509"/>
      <c r="L37" s="1509"/>
      <c r="M37" s="1509"/>
      <c r="N37" s="1495">
        <v>332</v>
      </c>
      <c r="O37" s="1874" t="s">
        <v>869</v>
      </c>
      <c r="P37" s="2107">
        <v>0</v>
      </c>
      <c r="Q37" s="2107">
        <v>0</v>
      </c>
      <c r="R37" s="1873">
        <v>0</v>
      </c>
      <c r="S37" s="736">
        <v>0</v>
      </c>
      <c r="T37" s="1829">
        <v>0</v>
      </c>
      <c r="U37" s="1830">
        <v>0</v>
      </c>
      <c r="V37" s="737"/>
      <c r="W37" s="1829">
        <v>0</v>
      </c>
      <c r="X37" s="1830">
        <v>0</v>
      </c>
      <c r="Y37" s="737"/>
      <c r="Z37" s="1829">
        <v>0</v>
      </c>
      <c r="AA37" s="1419">
        <v>0</v>
      </c>
      <c r="AB37" s="2107"/>
      <c r="AC37" s="1831">
        <v>0</v>
      </c>
      <c r="AD37" s="1831">
        <v>0</v>
      </c>
      <c r="AE37">
        <v>103</v>
      </c>
      <c r="AF37" s="1826">
        <v>332</v>
      </c>
      <c r="AG37" s="2107">
        <v>0</v>
      </c>
      <c r="AH37" s="2107">
        <v>0</v>
      </c>
      <c r="AJ37" s="285"/>
    </row>
    <row r="38" spans="1:36" ht="17.45" customHeight="1">
      <c r="A38" s="1493"/>
      <c r="B38" s="1493"/>
      <c r="C38" s="1493"/>
      <c r="D38" s="1508" t="s">
        <v>3530</v>
      </c>
      <c r="E38" s="1508"/>
      <c r="F38" s="1508"/>
      <c r="G38" s="1508"/>
      <c r="H38" s="1508"/>
      <c r="I38" s="1508"/>
      <c r="J38" s="1508"/>
      <c r="K38" s="1508"/>
      <c r="L38" s="1508"/>
      <c r="M38" s="1508"/>
      <c r="N38" s="1508"/>
      <c r="O38" s="1874"/>
      <c r="P38" s="2107"/>
      <c r="Q38" s="2107"/>
      <c r="R38" s="1873"/>
      <c r="S38" s="736"/>
      <c r="T38" s="1829"/>
      <c r="U38" s="1830"/>
      <c r="V38" s="737"/>
      <c r="W38" s="1829"/>
      <c r="X38" s="1830"/>
      <c r="Y38" s="737"/>
      <c r="Z38" s="1829"/>
      <c r="AA38" s="1419"/>
      <c r="AB38" s="2107"/>
      <c r="AC38" s="1831"/>
      <c r="AD38" s="1831"/>
      <c r="AF38" s="1826"/>
      <c r="AG38" s="2107">
        <v>0</v>
      </c>
      <c r="AH38" s="2107">
        <v>0</v>
      </c>
      <c r="AJ38" s="285"/>
    </row>
    <row r="39" spans="1:36" ht="17.45" customHeight="1">
      <c r="A39" s="1493"/>
      <c r="B39" s="1493"/>
      <c r="C39" s="1493"/>
      <c r="D39" s="1493"/>
      <c r="E39" s="1509" t="s">
        <v>264</v>
      </c>
      <c r="F39" s="1509"/>
      <c r="G39" s="1509"/>
      <c r="H39" s="1509"/>
      <c r="I39" s="1509"/>
      <c r="J39" s="1509"/>
      <c r="K39" s="1509"/>
      <c r="L39" s="1509"/>
      <c r="M39" s="1509"/>
      <c r="N39" s="1495">
        <v>333</v>
      </c>
      <c r="O39" s="1874" t="s">
        <v>869</v>
      </c>
      <c r="P39" s="2107">
        <v>0</v>
      </c>
      <c r="Q39" s="2107">
        <v>0</v>
      </c>
      <c r="R39" s="1873">
        <v>0</v>
      </c>
      <c r="S39" s="736">
        <v>0</v>
      </c>
      <c r="T39" s="1829">
        <v>0</v>
      </c>
      <c r="U39" s="1830">
        <v>0</v>
      </c>
      <c r="V39" s="737"/>
      <c r="W39" s="1829">
        <v>0</v>
      </c>
      <c r="X39" s="1830">
        <v>0</v>
      </c>
      <c r="Y39" s="737"/>
      <c r="Z39" s="1829">
        <v>0</v>
      </c>
      <c r="AA39" s="1419">
        <v>0</v>
      </c>
      <c r="AB39" s="2107"/>
      <c r="AC39" s="1831">
        <v>0</v>
      </c>
      <c r="AD39" s="1831">
        <v>0</v>
      </c>
      <c r="AE39">
        <v>103</v>
      </c>
      <c r="AF39" s="1826">
        <v>333</v>
      </c>
      <c r="AG39" s="2107">
        <v>0</v>
      </c>
      <c r="AH39" s="2107">
        <v>0</v>
      </c>
      <c r="AJ39" s="285"/>
    </row>
    <row r="40" spans="1:36" ht="17.45" customHeight="1">
      <c r="A40" s="1493"/>
      <c r="B40" s="1493"/>
      <c r="C40" s="1493"/>
      <c r="D40" s="1493"/>
      <c r="E40" s="1509" t="s">
        <v>265</v>
      </c>
      <c r="F40" s="1509"/>
      <c r="G40" s="1509"/>
      <c r="H40" s="1509"/>
      <c r="I40" s="1509"/>
      <c r="J40" s="1509"/>
      <c r="K40" s="1509"/>
      <c r="L40" s="1509"/>
      <c r="M40" s="1509"/>
      <c r="N40" s="1495">
        <v>334</v>
      </c>
      <c r="O40" s="1874" t="s">
        <v>869</v>
      </c>
      <c r="P40" s="2107">
        <v>0</v>
      </c>
      <c r="Q40" s="2107">
        <v>0</v>
      </c>
      <c r="R40" s="1873">
        <v>0</v>
      </c>
      <c r="S40" s="736">
        <v>0</v>
      </c>
      <c r="T40" s="1829">
        <v>0</v>
      </c>
      <c r="U40" s="1830">
        <v>0</v>
      </c>
      <c r="V40" s="737"/>
      <c r="W40" s="1829">
        <v>0</v>
      </c>
      <c r="X40" s="1830">
        <v>0</v>
      </c>
      <c r="Y40" s="737"/>
      <c r="Z40" s="1829">
        <v>0</v>
      </c>
      <c r="AA40" s="1419">
        <v>0</v>
      </c>
      <c r="AB40" s="2107"/>
      <c r="AC40" s="1831">
        <v>0</v>
      </c>
      <c r="AD40" s="1831">
        <v>0</v>
      </c>
      <c r="AE40">
        <v>103</v>
      </c>
      <c r="AF40" s="1826">
        <v>334</v>
      </c>
      <c r="AG40" s="2107">
        <v>0</v>
      </c>
      <c r="AH40" s="2107">
        <v>0</v>
      </c>
      <c r="AJ40" s="285"/>
    </row>
    <row r="41" spans="1:36" ht="17.45" customHeight="1">
      <c r="A41" s="1493"/>
      <c r="B41" s="1493"/>
      <c r="C41" s="1493"/>
      <c r="D41" s="1508" t="s">
        <v>157</v>
      </c>
      <c r="E41" s="1508"/>
      <c r="F41" s="1508"/>
      <c r="G41" s="1508"/>
      <c r="H41" s="1508"/>
      <c r="I41" s="1508"/>
      <c r="J41" s="1508"/>
      <c r="K41" s="1508"/>
      <c r="L41" s="1508"/>
      <c r="M41" s="1508"/>
      <c r="N41" s="1508"/>
      <c r="O41" s="1874"/>
      <c r="P41" s="2107"/>
      <c r="Q41" s="2107"/>
      <c r="R41" s="1873"/>
      <c r="S41" s="736"/>
      <c r="T41" s="1829"/>
      <c r="U41" s="1830"/>
      <c r="V41" s="737"/>
      <c r="W41" s="1829"/>
      <c r="X41" s="1830"/>
      <c r="Y41" s="737"/>
      <c r="Z41" s="1829"/>
      <c r="AA41" s="1419"/>
      <c r="AB41" s="2107"/>
      <c r="AC41" s="1831"/>
      <c r="AD41" s="1831"/>
      <c r="AF41" s="1826"/>
      <c r="AG41" s="2107">
        <v>0</v>
      </c>
      <c r="AH41" s="2107">
        <v>0</v>
      </c>
      <c r="AJ41" s="285"/>
    </row>
    <row r="42" spans="1:36" ht="17.45" customHeight="1">
      <c r="A42" s="1493"/>
      <c r="B42" s="1493"/>
      <c r="C42" s="1493"/>
      <c r="D42" s="1493"/>
      <c r="E42" s="1509" t="s">
        <v>3287</v>
      </c>
      <c r="F42" s="1509"/>
      <c r="G42" s="1509"/>
      <c r="H42" s="1509"/>
      <c r="I42" s="1509"/>
      <c r="J42" s="1509"/>
      <c r="K42" s="1509"/>
      <c r="L42" s="1509"/>
      <c r="M42" s="1509"/>
      <c r="N42" s="1495">
        <v>335</v>
      </c>
      <c r="O42" s="1874" t="s">
        <v>869</v>
      </c>
      <c r="P42" s="2107">
        <v>0</v>
      </c>
      <c r="Q42" s="2107">
        <v>0</v>
      </c>
      <c r="R42" s="1873">
        <v>0</v>
      </c>
      <c r="S42" s="1644">
        <v>0</v>
      </c>
      <c r="T42" s="1829">
        <v>0</v>
      </c>
      <c r="U42" s="1830">
        <v>0</v>
      </c>
      <c r="V42" s="737"/>
      <c r="W42" s="1829">
        <v>0</v>
      </c>
      <c r="X42" s="1830">
        <v>0</v>
      </c>
      <c r="Y42" s="737"/>
      <c r="Z42" s="1829">
        <v>0</v>
      </c>
      <c r="AA42" s="1419">
        <v>0</v>
      </c>
      <c r="AB42" s="2107"/>
      <c r="AC42" s="1831">
        <v>0</v>
      </c>
      <c r="AD42" s="1831">
        <v>0</v>
      </c>
      <c r="AE42">
        <v>103</v>
      </c>
      <c r="AF42" s="1826">
        <v>335</v>
      </c>
      <c r="AG42" s="2107">
        <v>0</v>
      </c>
      <c r="AH42" s="2107">
        <v>0</v>
      </c>
      <c r="AJ42" s="285"/>
    </row>
    <row r="43" spans="1:36" ht="17.45" customHeight="1">
      <c r="A43" s="1493"/>
      <c r="B43" s="1493"/>
      <c r="C43" s="1493"/>
      <c r="D43" s="1493"/>
      <c r="E43" s="1509" t="s">
        <v>3288</v>
      </c>
      <c r="F43" s="1509"/>
      <c r="G43" s="1509"/>
      <c r="H43" s="1509"/>
      <c r="I43" s="1509"/>
      <c r="J43" s="1509"/>
      <c r="K43" s="1509"/>
      <c r="L43" s="1509"/>
      <c r="M43" s="1509"/>
      <c r="N43" s="1495">
        <v>336</v>
      </c>
      <c r="O43" s="1874" t="s">
        <v>869</v>
      </c>
      <c r="P43" s="2107">
        <v>0</v>
      </c>
      <c r="Q43" s="2107">
        <v>0</v>
      </c>
      <c r="R43" s="1873">
        <v>0</v>
      </c>
      <c r="S43" s="1644">
        <v>0</v>
      </c>
      <c r="T43" s="1829">
        <v>0</v>
      </c>
      <c r="U43" s="1830">
        <v>0</v>
      </c>
      <c r="V43" s="737"/>
      <c r="W43" s="1829">
        <v>0</v>
      </c>
      <c r="X43" s="1830">
        <v>0</v>
      </c>
      <c r="Y43" s="737"/>
      <c r="Z43" s="1829">
        <v>0</v>
      </c>
      <c r="AA43" s="1419">
        <v>0</v>
      </c>
      <c r="AB43" s="2107"/>
      <c r="AC43" s="1831">
        <v>0</v>
      </c>
      <c r="AD43" s="1831">
        <v>0</v>
      </c>
      <c r="AE43">
        <v>103</v>
      </c>
      <c r="AF43" s="1826">
        <v>336</v>
      </c>
      <c r="AG43" s="2107">
        <v>0</v>
      </c>
      <c r="AH43" s="2107">
        <v>0</v>
      </c>
      <c r="AJ43" s="285"/>
    </row>
    <row r="44" spans="1:36" ht="17.45" customHeight="1">
      <c r="A44" s="1493"/>
      <c r="B44" s="1493"/>
      <c r="C44" s="1493"/>
      <c r="D44" s="1493"/>
      <c r="E44" s="1509" t="s">
        <v>3531</v>
      </c>
      <c r="F44" s="1509"/>
      <c r="G44" s="1509"/>
      <c r="H44" s="1509"/>
      <c r="I44" s="1509"/>
      <c r="J44" s="1509"/>
      <c r="K44" s="1509"/>
      <c r="L44" s="1509"/>
      <c r="M44" s="1509"/>
      <c r="N44" s="1495">
        <v>337</v>
      </c>
      <c r="O44" s="1874" t="s">
        <v>869</v>
      </c>
      <c r="P44" s="2107">
        <v>0</v>
      </c>
      <c r="Q44" s="2107">
        <v>0</v>
      </c>
      <c r="R44" s="1873">
        <v>0</v>
      </c>
      <c r="S44" s="1644">
        <v>0</v>
      </c>
      <c r="T44" s="1829">
        <v>0</v>
      </c>
      <c r="U44" s="1830">
        <v>0</v>
      </c>
      <c r="V44" s="737"/>
      <c r="W44" s="1829">
        <v>0</v>
      </c>
      <c r="X44" s="1830">
        <v>0</v>
      </c>
      <c r="Y44" s="737"/>
      <c r="Z44" s="1829">
        <v>0</v>
      </c>
      <c r="AA44" s="1419">
        <v>0</v>
      </c>
      <c r="AB44" s="2107"/>
      <c r="AC44" s="1831">
        <v>0</v>
      </c>
      <c r="AD44" s="1831">
        <v>0</v>
      </c>
      <c r="AE44">
        <v>103</v>
      </c>
      <c r="AF44" s="1826">
        <v>337</v>
      </c>
      <c r="AG44" s="2107">
        <v>0</v>
      </c>
      <c r="AH44" s="2107">
        <v>0</v>
      </c>
      <c r="AJ44" s="285"/>
    </row>
    <row r="45" spans="1:36" ht="17.45" customHeight="1">
      <c r="A45" s="1493"/>
      <c r="B45" s="1493"/>
      <c r="C45" s="1493"/>
      <c r="D45" s="1493"/>
      <c r="E45" s="1509" t="s">
        <v>238</v>
      </c>
      <c r="F45" s="1509"/>
      <c r="G45" s="1509"/>
      <c r="H45" s="1509"/>
      <c r="I45" s="1509"/>
      <c r="J45" s="1509"/>
      <c r="K45" s="1509"/>
      <c r="L45" s="1509"/>
      <c r="M45" s="1509"/>
      <c r="N45" s="1495">
        <v>338</v>
      </c>
      <c r="O45" s="1874" t="s">
        <v>869</v>
      </c>
      <c r="P45" s="2107">
        <v>666.16</v>
      </c>
      <c r="Q45" s="2107">
        <v>23679.040000000001</v>
      </c>
      <c r="R45" s="1873">
        <v>-23012.880000000001</v>
      </c>
      <c r="S45" s="736">
        <v>-23012.880000000001</v>
      </c>
      <c r="T45" s="1829">
        <v>0</v>
      </c>
      <c r="U45" s="1830">
        <v>-23012.880000000001</v>
      </c>
      <c r="V45" s="737"/>
      <c r="W45" s="1829">
        <v>0</v>
      </c>
      <c r="X45" s="1830">
        <v>0</v>
      </c>
      <c r="Y45" s="737"/>
      <c r="Z45" s="1829">
        <v>0</v>
      </c>
      <c r="AA45" s="1419">
        <v>0</v>
      </c>
      <c r="AB45" s="2107"/>
      <c r="AC45" s="1831">
        <v>-23012.880000000001</v>
      </c>
      <c r="AD45" s="1831">
        <v>0</v>
      </c>
      <c r="AE45">
        <v>103</v>
      </c>
      <c r="AF45" s="1826">
        <v>338</v>
      </c>
      <c r="AG45" s="2107">
        <v>23679.040000000001</v>
      </c>
      <c r="AH45" s="2107">
        <v>666.16</v>
      </c>
      <c r="AJ45" s="285"/>
    </row>
    <row r="46" spans="1:36" ht="17.45" customHeight="1">
      <c r="A46" s="1493"/>
      <c r="B46" s="1493"/>
      <c r="C46" s="1493"/>
      <c r="D46" s="1508" t="s">
        <v>22</v>
      </c>
      <c r="E46" s="1508"/>
      <c r="F46" s="1508"/>
      <c r="G46" s="1508"/>
      <c r="H46" s="1508"/>
      <c r="I46" s="1508"/>
      <c r="J46" s="1508"/>
      <c r="K46" s="1508"/>
      <c r="L46" s="1508"/>
      <c r="M46" s="1508"/>
      <c r="N46" s="1508"/>
      <c r="O46" s="1874"/>
      <c r="P46" s="2107"/>
      <c r="Q46" s="2107"/>
      <c r="R46" s="1873"/>
      <c r="S46" s="736"/>
      <c r="T46" s="1829"/>
      <c r="U46" s="1830"/>
      <c r="V46" s="737"/>
      <c r="W46" s="1829"/>
      <c r="X46" s="1830"/>
      <c r="Y46" s="737"/>
      <c r="Z46" s="1829"/>
      <c r="AA46" s="1419"/>
      <c r="AB46" s="2107"/>
      <c r="AC46" s="1831"/>
      <c r="AD46" s="1831"/>
      <c r="AF46" s="1826"/>
      <c r="AG46" s="2107">
        <v>0</v>
      </c>
      <c r="AH46" s="2107">
        <v>0</v>
      </c>
      <c r="AJ46" s="285"/>
    </row>
    <row r="47" spans="1:36" ht="17.45" customHeight="1">
      <c r="A47" s="1493"/>
      <c r="B47" s="1493"/>
      <c r="C47" s="1493"/>
      <c r="D47" s="1493"/>
      <c r="E47" s="1509" t="s">
        <v>269</v>
      </c>
      <c r="F47" s="1509"/>
      <c r="G47" s="1509"/>
      <c r="H47" s="1509"/>
      <c r="I47" s="1509"/>
      <c r="J47" s="1509"/>
      <c r="K47" s="1509"/>
      <c r="L47" s="1509"/>
      <c r="M47" s="1509"/>
      <c r="N47" s="1495">
        <v>339</v>
      </c>
      <c r="O47" s="1874" t="s">
        <v>869</v>
      </c>
      <c r="P47" s="2107">
        <v>0</v>
      </c>
      <c r="Q47" s="2107">
        <v>0</v>
      </c>
      <c r="R47" s="1873">
        <v>0</v>
      </c>
      <c r="S47" s="1645">
        <v>0</v>
      </c>
      <c r="T47" s="1829">
        <v>0</v>
      </c>
      <c r="U47" s="1830">
        <v>0</v>
      </c>
      <c r="V47" s="737"/>
      <c r="W47" s="1829">
        <v>0</v>
      </c>
      <c r="X47" s="1830">
        <v>0</v>
      </c>
      <c r="Y47" s="737"/>
      <c r="Z47" s="1829">
        <v>0</v>
      </c>
      <c r="AA47" s="1419">
        <v>0</v>
      </c>
      <c r="AB47" s="2107"/>
      <c r="AC47" s="1831">
        <v>0</v>
      </c>
      <c r="AD47" s="1831">
        <v>0</v>
      </c>
      <c r="AE47">
        <v>104</v>
      </c>
      <c r="AF47" s="1826">
        <v>339</v>
      </c>
      <c r="AG47" s="2107">
        <v>0</v>
      </c>
      <c r="AH47" s="2107">
        <v>0</v>
      </c>
      <c r="AJ47" s="285"/>
    </row>
    <row r="48" spans="1:36" ht="17.45" customHeight="1">
      <c r="A48" s="1493"/>
      <c r="B48" s="1493"/>
      <c r="C48" s="1493"/>
      <c r="D48" s="1493"/>
      <c r="E48" s="1509" t="s">
        <v>270</v>
      </c>
      <c r="F48" s="1509"/>
      <c r="G48" s="1509"/>
      <c r="H48" s="1509"/>
      <c r="I48" s="1509"/>
      <c r="J48" s="1509"/>
      <c r="K48" s="1509"/>
      <c r="L48" s="1509"/>
      <c r="M48" s="1509"/>
      <c r="N48" s="1495">
        <v>340</v>
      </c>
      <c r="O48" s="1874" t="s">
        <v>869</v>
      </c>
      <c r="P48" s="2107">
        <v>0</v>
      </c>
      <c r="Q48" s="2107">
        <v>0</v>
      </c>
      <c r="R48" s="1873">
        <v>0</v>
      </c>
      <c r="S48" s="1645">
        <v>0</v>
      </c>
      <c r="T48" s="1829">
        <v>0</v>
      </c>
      <c r="U48" s="1830">
        <v>0</v>
      </c>
      <c r="V48" s="737"/>
      <c r="W48" s="1829">
        <v>0</v>
      </c>
      <c r="X48" s="1830">
        <v>0</v>
      </c>
      <c r="Y48" s="737"/>
      <c r="Z48" s="1829">
        <v>0</v>
      </c>
      <c r="AA48" s="1419">
        <v>0</v>
      </c>
      <c r="AB48" s="2107"/>
      <c r="AC48" s="1831">
        <v>0</v>
      </c>
      <c r="AD48" s="1831">
        <v>0</v>
      </c>
      <c r="AE48">
        <v>104</v>
      </c>
      <c r="AF48" s="1826">
        <v>340</v>
      </c>
      <c r="AG48" s="2107">
        <v>0</v>
      </c>
      <c r="AH48" s="2107">
        <v>0</v>
      </c>
      <c r="AJ48" s="285"/>
    </row>
    <row r="49" spans="1:36" ht="17.45" customHeight="1">
      <c r="A49" s="1493"/>
      <c r="B49" s="1493"/>
      <c r="C49" s="1493"/>
      <c r="D49" s="1493"/>
      <c r="E49" s="1509" t="s">
        <v>271</v>
      </c>
      <c r="F49" s="1509"/>
      <c r="G49" s="1509"/>
      <c r="H49" s="1509"/>
      <c r="I49" s="1509"/>
      <c r="J49" s="1509"/>
      <c r="K49" s="1509"/>
      <c r="L49" s="1509"/>
      <c r="M49" s="1509"/>
      <c r="N49" s="1495">
        <v>341</v>
      </c>
      <c r="O49" s="1874" t="s">
        <v>869</v>
      </c>
      <c r="P49" s="2107">
        <v>279972.59000000003</v>
      </c>
      <c r="Q49" s="2107">
        <v>348653.81000000041</v>
      </c>
      <c r="R49" s="1873">
        <v>-68681.22000000038</v>
      </c>
      <c r="S49" s="736">
        <v>-68681.22000000038</v>
      </c>
      <c r="T49" s="1829">
        <v>0</v>
      </c>
      <c r="U49" s="1830">
        <v>-68681.22000000038</v>
      </c>
      <c r="V49" s="738"/>
      <c r="W49" s="1829">
        <v>0</v>
      </c>
      <c r="X49" s="1830">
        <v>0</v>
      </c>
      <c r="Y49" s="737"/>
      <c r="Z49" s="1829">
        <v>0</v>
      </c>
      <c r="AA49" s="1419">
        <v>0</v>
      </c>
      <c r="AB49" s="2107"/>
      <c r="AC49" s="1831">
        <v>-68681.22000000038</v>
      </c>
      <c r="AD49" s="1831">
        <v>0</v>
      </c>
      <c r="AE49">
        <v>104</v>
      </c>
      <c r="AF49" s="1826">
        <v>341</v>
      </c>
      <c r="AG49" s="2107">
        <v>348653.81000000041</v>
      </c>
      <c r="AH49" s="2107">
        <v>279972.59000000003</v>
      </c>
      <c r="AJ49" s="285"/>
    </row>
    <row r="50" spans="1:36" ht="17.45" customHeight="1">
      <c r="A50" s="1493"/>
      <c r="B50" s="1493"/>
      <c r="C50" s="1493"/>
      <c r="D50" s="1493"/>
      <c r="E50" s="1509" t="s">
        <v>3532</v>
      </c>
      <c r="F50" s="1509"/>
      <c r="G50" s="1509"/>
      <c r="H50" s="1509"/>
      <c r="I50" s="1509"/>
      <c r="J50" s="1509"/>
      <c r="K50" s="1509"/>
      <c r="L50" s="1509"/>
      <c r="M50" s="1509"/>
      <c r="N50" s="1495">
        <v>342</v>
      </c>
      <c r="O50" s="1874" t="s">
        <v>869</v>
      </c>
      <c r="P50" s="2107">
        <v>0</v>
      </c>
      <c r="Q50" s="2107">
        <v>0</v>
      </c>
      <c r="R50" s="1873">
        <v>0</v>
      </c>
      <c r="S50" s="1645">
        <v>0</v>
      </c>
      <c r="T50" s="1829">
        <v>0</v>
      </c>
      <c r="U50" s="1830">
        <v>0</v>
      </c>
      <c r="V50" s="737"/>
      <c r="W50" s="1829">
        <v>0</v>
      </c>
      <c r="X50" s="1830">
        <v>0</v>
      </c>
      <c r="Y50" s="737"/>
      <c r="Z50" s="1829">
        <v>0</v>
      </c>
      <c r="AA50" s="1419">
        <v>0</v>
      </c>
      <c r="AB50" s="2107"/>
      <c r="AC50" s="1831">
        <v>0</v>
      </c>
      <c r="AD50" s="1831">
        <v>0</v>
      </c>
      <c r="AE50">
        <v>104</v>
      </c>
      <c r="AF50" s="1826">
        <v>342</v>
      </c>
      <c r="AG50" s="2107">
        <v>0</v>
      </c>
      <c r="AH50" s="2107">
        <v>0</v>
      </c>
      <c r="AJ50" s="285"/>
    </row>
    <row r="51" spans="1:36" ht="17.45" customHeight="1">
      <c r="A51" s="1493"/>
      <c r="B51" s="1493"/>
      <c r="C51" s="1493"/>
      <c r="D51" s="1493"/>
      <c r="E51" s="1509" t="s">
        <v>273</v>
      </c>
      <c r="F51" s="1509"/>
      <c r="G51" s="1509"/>
      <c r="H51" s="1509"/>
      <c r="I51" s="1509"/>
      <c r="J51" s="1509"/>
      <c r="K51" s="1509"/>
      <c r="L51" s="1509"/>
      <c r="M51" s="1509"/>
      <c r="N51" s="1495">
        <v>343</v>
      </c>
      <c r="O51" s="1874" t="s">
        <v>869</v>
      </c>
      <c r="P51" s="2107">
        <v>0</v>
      </c>
      <c r="Q51" s="2107">
        <v>0</v>
      </c>
      <c r="R51" s="1873">
        <v>0</v>
      </c>
      <c r="S51" s="1645">
        <v>0</v>
      </c>
      <c r="T51" s="1829">
        <v>0</v>
      </c>
      <c r="U51" s="1830">
        <v>0</v>
      </c>
      <c r="V51" s="737"/>
      <c r="W51" s="1829">
        <v>0</v>
      </c>
      <c r="X51" s="1830">
        <v>0</v>
      </c>
      <c r="Y51" s="737"/>
      <c r="Z51" s="1829">
        <v>0</v>
      </c>
      <c r="AA51" s="1419">
        <v>0</v>
      </c>
      <c r="AB51" s="2107"/>
      <c r="AC51" s="1831">
        <v>0</v>
      </c>
      <c r="AD51" s="1831">
        <v>0</v>
      </c>
      <c r="AE51">
        <v>104</v>
      </c>
      <c r="AF51" s="1826">
        <v>343</v>
      </c>
      <c r="AG51" s="2107">
        <v>0</v>
      </c>
      <c r="AH51" s="2107">
        <v>0</v>
      </c>
      <c r="AJ51" s="285"/>
    </row>
    <row r="52" spans="1:36" ht="17.45" customHeight="1">
      <c r="A52" s="1493"/>
      <c r="B52" s="1493"/>
      <c r="C52" s="1493"/>
      <c r="D52" s="1493"/>
      <c r="E52" s="1509" t="s">
        <v>274</v>
      </c>
      <c r="F52" s="1509"/>
      <c r="G52" s="1509"/>
      <c r="H52" s="1509"/>
      <c r="I52" s="1509"/>
      <c r="J52" s="1509"/>
      <c r="K52" s="1509"/>
      <c r="L52" s="1509"/>
      <c r="M52" s="1509"/>
      <c r="N52" s="1495">
        <v>344</v>
      </c>
      <c r="O52" s="1874" t="s">
        <v>869</v>
      </c>
      <c r="P52" s="2107">
        <v>0</v>
      </c>
      <c r="Q52" s="2107">
        <v>0</v>
      </c>
      <c r="R52" s="1873">
        <v>0</v>
      </c>
      <c r="S52" s="736">
        <v>0</v>
      </c>
      <c r="T52" s="1829">
        <v>0</v>
      </c>
      <c r="U52" s="1830">
        <v>0</v>
      </c>
      <c r="V52" s="737"/>
      <c r="W52" s="1829">
        <v>0</v>
      </c>
      <c r="X52" s="1830">
        <v>0</v>
      </c>
      <c r="Y52" s="737"/>
      <c r="Z52" s="1829">
        <v>0</v>
      </c>
      <c r="AA52" s="1419">
        <v>0</v>
      </c>
      <c r="AB52" s="2107"/>
      <c r="AC52" s="1831">
        <v>0</v>
      </c>
      <c r="AD52" s="1831">
        <v>0</v>
      </c>
      <c r="AE52">
        <v>104</v>
      </c>
      <c r="AF52" s="1826">
        <v>344</v>
      </c>
      <c r="AG52" s="2107">
        <v>0</v>
      </c>
      <c r="AH52" s="2107">
        <v>0</v>
      </c>
      <c r="AJ52" s="285"/>
    </row>
    <row r="53" spans="1:36" ht="17.45" customHeight="1">
      <c r="A53" s="1493"/>
      <c r="B53" s="1493"/>
      <c r="C53" s="1493"/>
      <c r="D53" s="1493"/>
      <c r="E53" s="1509" t="s">
        <v>275</v>
      </c>
      <c r="F53" s="1509"/>
      <c r="G53" s="1509"/>
      <c r="H53" s="1509"/>
      <c r="I53" s="1509"/>
      <c r="J53" s="1509"/>
      <c r="K53" s="1509"/>
      <c r="L53" s="1509"/>
      <c r="M53" s="1509"/>
      <c r="N53" s="1495">
        <v>345</v>
      </c>
      <c r="O53" s="1874" t="s">
        <v>869</v>
      </c>
      <c r="P53" s="2107">
        <v>0</v>
      </c>
      <c r="Q53" s="2107">
        <v>0</v>
      </c>
      <c r="R53" s="1873">
        <v>0</v>
      </c>
      <c r="S53" s="736">
        <v>0</v>
      </c>
      <c r="T53" s="1829">
        <v>0</v>
      </c>
      <c r="U53" s="1830">
        <v>0</v>
      </c>
      <c r="V53" s="737"/>
      <c r="W53" s="1829">
        <v>0</v>
      </c>
      <c r="X53" s="1830">
        <v>0</v>
      </c>
      <c r="Y53" s="737"/>
      <c r="Z53" s="1829">
        <v>0</v>
      </c>
      <c r="AA53" s="1419">
        <v>0</v>
      </c>
      <c r="AB53" s="2107"/>
      <c r="AC53" s="1831">
        <v>0</v>
      </c>
      <c r="AD53" s="1831">
        <v>0</v>
      </c>
      <c r="AE53">
        <v>104</v>
      </c>
      <c r="AF53" s="1826">
        <v>345</v>
      </c>
      <c r="AG53" s="2107">
        <v>0</v>
      </c>
      <c r="AH53" s="2107">
        <v>0</v>
      </c>
      <c r="AJ53" s="285"/>
    </row>
    <row r="54" spans="1:36" ht="17.25">
      <c r="A54" s="1493"/>
      <c r="B54" s="1493"/>
      <c r="C54" s="1493"/>
      <c r="D54" s="1493"/>
      <c r="E54" s="1509" t="s">
        <v>276</v>
      </c>
      <c r="F54" s="1509"/>
      <c r="G54" s="1509"/>
      <c r="H54" s="1509"/>
      <c r="I54" s="1509"/>
      <c r="J54" s="1509"/>
      <c r="K54" s="1509"/>
      <c r="L54" s="1509"/>
      <c r="M54" s="1509"/>
      <c r="N54" s="1495">
        <v>346</v>
      </c>
      <c r="O54" s="1874" t="s">
        <v>869</v>
      </c>
      <c r="P54" s="2107">
        <v>0</v>
      </c>
      <c r="Q54" s="2107">
        <v>0</v>
      </c>
      <c r="R54" s="1873">
        <v>0</v>
      </c>
      <c r="S54" s="736">
        <v>0</v>
      </c>
      <c r="T54" s="1829">
        <v>0</v>
      </c>
      <c r="U54" s="1830">
        <v>0</v>
      </c>
      <c r="V54" s="737"/>
      <c r="W54" s="1829">
        <v>0</v>
      </c>
      <c r="X54" s="1830">
        <v>0</v>
      </c>
      <c r="Y54" s="737"/>
      <c r="Z54" s="1829">
        <v>0</v>
      </c>
      <c r="AA54" s="1419">
        <v>0</v>
      </c>
      <c r="AB54" s="2107"/>
      <c r="AC54" s="1831">
        <v>0</v>
      </c>
      <c r="AD54" s="1831">
        <v>0</v>
      </c>
      <c r="AE54">
        <v>104</v>
      </c>
      <c r="AF54" s="1826">
        <v>346</v>
      </c>
      <c r="AG54" s="2107">
        <v>0</v>
      </c>
      <c r="AH54" s="2107">
        <v>0</v>
      </c>
      <c r="AJ54" s="285"/>
    </row>
    <row r="55" spans="1:36" ht="17.25">
      <c r="A55" s="1493"/>
      <c r="B55" s="1493"/>
      <c r="C55" s="1493"/>
      <c r="D55" s="1493"/>
      <c r="E55" s="1509" t="s">
        <v>3533</v>
      </c>
      <c r="F55" s="1509"/>
      <c r="G55" s="1509"/>
      <c r="H55" s="1509"/>
      <c r="I55" s="1509"/>
      <c r="J55" s="1509"/>
      <c r="K55" s="1509"/>
      <c r="L55" s="1509"/>
      <c r="M55" s="1509"/>
      <c r="N55" s="1495">
        <v>347</v>
      </c>
      <c r="O55" s="1875" t="s">
        <v>664</v>
      </c>
      <c r="P55" s="2107">
        <v>0</v>
      </c>
      <c r="Q55" s="2107">
        <v>0</v>
      </c>
      <c r="R55" s="1873">
        <v>0</v>
      </c>
      <c r="S55" s="736">
        <v>0</v>
      </c>
      <c r="T55" s="1829">
        <v>0</v>
      </c>
      <c r="U55" s="1830">
        <v>0</v>
      </c>
      <c r="V55" s="737"/>
      <c r="W55" s="1829">
        <v>0</v>
      </c>
      <c r="X55" s="1830">
        <v>0</v>
      </c>
      <c r="Y55" s="737"/>
      <c r="Z55" s="1829">
        <v>0</v>
      </c>
      <c r="AA55" s="1419">
        <v>0</v>
      </c>
      <c r="AB55" s="2107"/>
      <c r="AC55" s="1831">
        <v>0</v>
      </c>
      <c r="AD55" s="1831">
        <v>0</v>
      </c>
      <c r="AE55">
        <v>104</v>
      </c>
      <c r="AF55" s="1826">
        <v>347</v>
      </c>
      <c r="AG55" s="2107">
        <v>0</v>
      </c>
      <c r="AH55" s="2107">
        <v>0</v>
      </c>
      <c r="AJ55" s="285"/>
    </row>
    <row r="56" spans="1:36" ht="17.45" customHeight="1">
      <c r="A56" s="1493"/>
      <c r="B56" s="1493"/>
      <c r="C56" s="1493"/>
      <c r="D56" s="1508" t="s">
        <v>159</v>
      </c>
      <c r="E56" s="1508"/>
      <c r="F56" s="1508"/>
      <c r="G56" s="1508"/>
      <c r="H56" s="1508"/>
      <c r="I56" s="1508"/>
      <c r="J56" s="1508"/>
      <c r="K56" s="1508"/>
      <c r="L56" s="1508"/>
      <c r="M56" s="1508"/>
      <c r="N56" s="1508"/>
      <c r="O56" s="1875"/>
      <c r="P56" s="2107"/>
      <c r="Q56" s="2107"/>
      <c r="R56" s="1873"/>
      <c r="S56" s="736"/>
      <c r="T56" s="1829"/>
      <c r="U56" s="1830"/>
      <c r="V56" s="737"/>
      <c r="W56" s="1829"/>
      <c r="X56" s="1830"/>
      <c r="Y56" s="737"/>
      <c r="Z56" s="1829"/>
      <c r="AA56" s="1419"/>
      <c r="AB56" s="2107"/>
      <c r="AC56" s="1831"/>
      <c r="AD56" s="1831"/>
      <c r="AF56" s="1826"/>
      <c r="AG56" s="2107">
        <v>0</v>
      </c>
      <c r="AH56" s="2107">
        <v>0</v>
      </c>
      <c r="AJ56" s="285"/>
    </row>
    <row r="57" spans="1:36" ht="17.45" customHeight="1">
      <c r="A57" s="1493"/>
      <c r="B57" s="1493"/>
      <c r="C57" s="1493"/>
      <c r="D57" s="1493"/>
      <c r="E57" s="1509" t="s">
        <v>3534</v>
      </c>
      <c r="F57" s="1509"/>
      <c r="G57" s="1509"/>
      <c r="H57" s="1509"/>
      <c r="I57" s="1509"/>
      <c r="J57" s="1509"/>
      <c r="K57" s="1509"/>
      <c r="L57" s="1509"/>
      <c r="M57" s="1509"/>
      <c r="N57" s="1495">
        <v>348</v>
      </c>
      <c r="O57" s="1874" t="s">
        <v>869</v>
      </c>
      <c r="P57" s="2107">
        <v>0</v>
      </c>
      <c r="Q57" s="2107">
        <v>0</v>
      </c>
      <c r="R57" s="1873">
        <v>0</v>
      </c>
      <c r="S57" s="736"/>
      <c r="T57" s="1829">
        <v>0</v>
      </c>
      <c r="U57" s="1830">
        <v>0</v>
      </c>
      <c r="V57" s="739">
        <v>0</v>
      </c>
      <c r="W57" s="1829">
        <v>0</v>
      </c>
      <c r="X57" s="1830">
        <v>0</v>
      </c>
      <c r="Y57" s="737"/>
      <c r="Z57" s="1829">
        <v>0</v>
      </c>
      <c r="AA57" s="1419">
        <v>0</v>
      </c>
      <c r="AB57" s="2107"/>
      <c r="AC57" s="1831">
        <v>0</v>
      </c>
      <c r="AD57" s="1831">
        <v>0</v>
      </c>
      <c r="AE57">
        <v>104</v>
      </c>
      <c r="AF57" s="1826">
        <v>348</v>
      </c>
      <c r="AG57" s="2107">
        <v>0</v>
      </c>
      <c r="AH57" s="2107">
        <v>0</v>
      </c>
      <c r="AJ57" s="285"/>
    </row>
    <row r="58" spans="1:36" ht="17.45" customHeight="1">
      <c r="A58" s="1493"/>
      <c r="B58" s="1493"/>
      <c r="C58" s="1493"/>
      <c r="D58" s="1493"/>
      <c r="E58" s="1509" t="s">
        <v>3535</v>
      </c>
      <c r="F58" s="1509"/>
      <c r="G58" s="1509"/>
      <c r="H58" s="1509"/>
      <c r="I58" s="1509"/>
      <c r="J58" s="1509"/>
      <c r="K58" s="1509"/>
      <c r="L58" s="1509"/>
      <c r="M58" s="1509"/>
      <c r="N58" s="1495">
        <v>349</v>
      </c>
      <c r="O58" s="1875" t="s">
        <v>664</v>
      </c>
      <c r="P58" s="2107">
        <v>0</v>
      </c>
      <c r="Q58" s="2107">
        <v>0</v>
      </c>
      <c r="R58" s="1873">
        <v>0</v>
      </c>
      <c r="S58" s="736">
        <v>0</v>
      </c>
      <c r="T58" s="1829">
        <v>0</v>
      </c>
      <c r="U58" s="1830">
        <v>0</v>
      </c>
      <c r="V58" s="739"/>
      <c r="W58" s="1829">
        <v>0</v>
      </c>
      <c r="X58" s="1830">
        <v>0</v>
      </c>
      <c r="Y58" s="737"/>
      <c r="Z58" s="1829">
        <v>0</v>
      </c>
      <c r="AA58" s="1419">
        <v>0</v>
      </c>
      <c r="AB58" s="2107"/>
      <c r="AC58" s="1831">
        <v>0</v>
      </c>
      <c r="AD58" s="1831">
        <v>0</v>
      </c>
      <c r="AE58">
        <v>104</v>
      </c>
      <c r="AF58" s="1826">
        <v>349</v>
      </c>
      <c r="AG58" s="2107">
        <v>0</v>
      </c>
      <c r="AH58" s="2107">
        <v>0</v>
      </c>
      <c r="AJ58" s="285"/>
    </row>
    <row r="59" spans="1:36" ht="17.45" customHeight="1">
      <c r="A59" s="1493"/>
      <c r="B59" s="1493"/>
      <c r="C59" s="1493"/>
      <c r="D59" s="1508" t="s">
        <v>143</v>
      </c>
      <c r="E59" s="1508"/>
      <c r="F59" s="1508"/>
      <c r="G59" s="1508"/>
      <c r="H59" s="1508"/>
      <c r="I59" s="1508"/>
      <c r="J59" s="1508"/>
      <c r="K59" s="1508"/>
      <c r="L59" s="1508"/>
      <c r="M59" s="1508"/>
      <c r="N59" s="1508"/>
      <c r="O59" s="1875"/>
      <c r="P59" s="2107"/>
      <c r="Q59" s="2107"/>
      <c r="R59" s="1873"/>
      <c r="S59" s="736"/>
      <c r="T59" s="1829"/>
      <c r="U59" s="1830"/>
      <c r="V59" s="739"/>
      <c r="W59" s="1829"/>
      <c r="X59" s="1830"/>
      <c r="Y59" s="737"/>
      <c r="Z59" s="1829"/>
      <c r="AA59" s="1419"/>
      <c r="AB59" s="2107"/>
      <c r="AC59" s="1831"/>
      <c r="AD59" s="1831"/>
      <c r="AF59" s="1826"/>
      <c r="AG59" s="2107">
        <v>0</v>
      </c>
      <c r="AH59" s="2107">
        <v>0</v>
      </c>
      <c r="AJ59" s="285"/>
    </row>
    <row r="60" spans="1:36" ht="17.45" customHeight="1">
      <c r="A60" s="1493"/>
      <c r="B60" s="1493"/>
      <c r="C60" s="1493"/>
      <c r="D60" s="1493"/>
      <c r="E60" s="1503" t="s">
        <v>160</v>
      </c>
      <c r="F60" s="1503"/>
      <c r="G60" s="1503"/>
      <c r="H60" s="1503"/>
      <c r="I60" s="1503"/>
      <c r="J60" s="1503"/>
      <c r="K60" s="1503"/>
      <c r="L60" s="1503"/>
      <c r="M60" s="1503"/>
      <c r="N60" s="1503"/>
      <c r="O60" s="1875"/>
      <c r="P60" s="2107"/>
      <c r="Q60" s="2107"/>
      <c r="R60" s="1873"/>
      <c r="S60" s="736"/>
      <c r="T60" s="1829"/>
      <c r="U60" s="1830"/>
      <c r="V60" s="739"/>
      <c r="W60" s="1829"/>
      <c r="X60" s="1830"/>
      <c r="Y60" s="737"/>
      <c r="Z60" s="1829"/>
      <c r="AA60" s="1419"/>
      <c r="AB60" s="2107"/>
      <c r="AC60" s="1831"/>
      <c r="AD60" s="1831"/>
      <c r="AF60" s="1826"/>
      <c r="AG60" s="2107">
        <v>0</v>
      </c>
      <c r="AH60" s="2107">
        <v>0</v>
      </c>
      <c r="AJ60" s="285"/>
    </row>
    <row r="61" spans="1:36" ht="17.45" customHeight="1">
      <c r="A61" s="1493"/>
      <c r="B61" s="1493"/>
      <c r="C61" s="1493"/>
      <c r="D61" s="1493"/>
      <c r="E61" s="1493"/>
      <c r="F61" s="1509" t="s">
        <v>3536</v>
      </c>
      <c r="G61" s="1509"/>
      <c r="H61" s="1509"/>
      <c r="I61" s="1509"/>
      <c r="J61" s="1509"/>
      <c r="K61" s="1509"/>
      <c r="L61" s="1509"/>
      <c r="M61" s="1509"/>
      <c r="N61" s="1495">
        <v>350</v>
      </c>
      <c r="O61" s="1874" t="s">
        <v>869</v>
      </c>
      <c r="P61" s="2107">
        <v>0</v>
      </c>
      <c r="Q61" s="2107">
        <v>0</v>
      </c>
      <c r="R61" s="1873">
        <v>0</v>
      </c>
      <c r="S61" s="742"/>
      <c r="T61" s="1829">
        <v>0</v>
      </c>
      <c r="U61" s="1830">
        <v>0</v>
      </c>
      <c r="V61" s="739">
        <v>0</v>
      </c>
      <c r="W61" s="1829">
        <v>0</v>
      </c>
      <c r="X61" s="1830">
        <v>0</v>
      </c>
      <c r="Y61" s="737"/>
      <c r="Z61" s="1829">
        <v>0</v>
      </c>
      <c r="AA61" s="1419">
        <v>0</v>
      </c>
      <c r="AB61" s="2107"/>
      <c r="AC61" s="1831">
        <v>0</v>
      </c>
      <c r="AD61" s="1831">
        <v>0</v>
      </c>
      <c r="AE61">
        <v>104</v>
      </c>
      <c r="AF61" s="1826">
        <v>350</v>
      </c>
      <c r="AG61" s="2107">
        <v>0</v>
      </c>
      <c r="AH61" s="2107">
        <v>0</v>
      </c>
      <c r="AJ61" s="285"/>
    </row>
    <row r="62" spans="1:36" ht="17.45" customHeight="1">
      <c r="A62" s="1493"/>
      <c r="B62" s="1493"/>
      <c r="C62" s="1493"/>
      <c r="D62" s="1493"/>
      <c r="E62" s="1493"/>
      <c r="F62" s="1509" t="s">
        <v>3537</v>
      </c>
      <c r="G62" s="1509"/>
      <c r="H62" s="1509"/>
      <c r="I62" s="1509"/>
      <c r="J62" s="1509"/>
      <c r="K62" s="1509"/>
      <c r="L62" s="1509"/>
      <c r="M62" s="1509"/>
      <c r="N62" s="1495">
        <v>351</v>
      </c>
      <c r="O62" s="1875" t="s">
        <v>664</v>
      </c>
      <c r="P62" s="2107">
        <v>0</v>
      </c>
      <c r="Q62" s="2107">
        <v>0</v>
      </c>
      <c r="R62" s="1873">
        <v>0</v>
      </c>
      <c r="S62" s="736">
        <v>0</v>
      </c>
      <c r="T62" s="1829">
        <v>0</v>
      </c>
      <c r="U62" s="1830">
        <v>0</v>
      </c>
      <c r="V62" s="739"/>
      <c r="W62" s="1829">
        <v>0</v>
      </c>
      <c r="X62" s="1830">
        <v>0</v>
      </c>
      <c r="Y62" s="737"/>
      <c r="Z62" s="1829">
        <v>0</v>
      </c>
      <c r="AA62" s="1419">
        <v>0</v>
      </c>
      <c r="AB62" s="2107"/>
      <c r="AC62" s="1831">
        <v>0</v>
      </c>
      <c r="AD62" s="1831">
        <v>0</v>
      </c>
      <c r="AE62">
        <v>104</v>
      </c>
      <c r="AF62" s="1826">
        <v>351</v>
      </c>
      <c r="AG62" s="2107">
        <v>0</v>
      </c>
      <c r="AH62" s="2107">
        <v>0</v>
      </c>
      <c r="AJ62" s="285"/>
    </row>
    <row r="63" spans="1:36" ht="17.45" customHeight="1">
      <c r="A63" s="1493"/>
      <c r="B63" s="1493"/>
      <c r="C63" s="1493"/>
      <c r="D63" s="1493"/>
      <c r="E63" s="1493"/>
      <c r="F63" s="1509" t="s">
        <v>281</v>
      </c>
      <c r="G63" s="1509"/>
      <c r="H63" s="1509"/>
      <c r="I63" s="1509"/>
      <c r="J63" s="1509"/>
      <c r="K63" s="1509"/>
      <c r="L63" s="1509"/>
      <c r="M63" s="1509"/>
      <c r="N63" s="1495">
        <v>352</v>
      </c>
      <c r="O63" s="1874" t="s">
        <v>869</v>
      </c>
      <c r="P63" s="2107">
        <v>0</v>
      </c>
      <c r="Q63" s="2107">
        <v>0</v>
      </c>
      <c r="R63" s="1873">
        <v>0</v>
      </c>
      <c r="S63" s="742"/>
      <c r="T63" s="1829">
        <v>0</v>
      </c>
      <c r="U63" s="1830">
        <v>0</v>
      </c>
      <c r="V63" s="739">
        <v>0</v>
      </c>
      <c r="W63" s="1829">
        <v>0</v>
      </c>
      <c r="X63" s="1830">
        <v>0</v>
      </c>
      <c r="Y63" s="737"/>
      <c r="Z63" s="1829">
        <v>0</v>
      </c>
      <c r="AA63" s="1419">
        <v>0</v>
      </c>
      <c r="AB63" s="2107"/>
      <c r="AC63" s="1831">
        <v>0</v>
      </c>
      <c r="AD63" s="1831">
        <v>0</v>
      </c>
      <c r="AE63">
        <v>104</v>
      </c>
      <c r="AF63" s="1826">
        <v>352</v>
      </c>
      <c r="AG63" s="2107">
        <v>0</v>
      </c>
      <c r="AH63" s="2107">
        <v>0</v>
      </c>
      <c r="AJ63" s="285"/>
    </row>
    <row r="64" spans="1:36" ht="17.45" customHeight="1">
      <c r="A64" s="1493"/>
      <c r="B64" s="1493"/>
      <c r="C64" s="1493"/>
      <c r="D64" s="1493"/>
      <c r="E64" s="1503" t="s">
        <v>883</v>
      </c>
      <c r="F64" s="1503"/>
      <c r="G64" s="1503"/>
      <c r="H64" s="1503"/>
      <c r="I64" s="1503"/>
      <c r="J64" s="1503"/>
      <c r="K64" s="1503"/>
      <c r="L64" s="1503"/>
      <c r="M64" s="1503"/>
      <c r="N64" s="1503"/>
      <c r="O64" s="1874"/>
      <c r="P64" s="2107"/>
      <c r="Q64" s="2107"/>
      <c r="R64" s="1873"/>
      <c r="S64" s="742"/>
      <c r="T64" s="1829"/>
      <c r="U64" s="1830"/>
      <c r="V64" s="739"/>
      <c r="W64" s="1829"/>
      <c r="X64" s="1830"/>
      <c r="Y64" s="737"/>
      <c r="Z64" s="1829"/>
      <c r="AA64" s="1419"/>
      <c r="AB64" s="2107"/>
      <c r="AC64" s="1831"/>
      <c r="AD64" s="1831"/>
      <c r="AF64" s="1826"/>
      <c r="AG64" s="2107">
        <v>0</v>
      </c>
      <c r="AH64" s="2107">
        <v>0</v>
      </c>
      <c r="AJ64" s="285"/>
    </row>
    <row r="65" spans="1:36" ht="17.45" customHeight="1">
      <c r="A65" s="1493"/>
      <c r="B65" s="1493"/>
      <c r="C65" s="1493"/>
      <c r="D65" s="1493"/>
      <c r="E65" s="1493"/>
      <c r="F65" s="1509" t="s">
        <v>3536</v>
      </c>
      <c r="G65" s="1509"/>
      <c r="H65" s="1509"/>
      <c r="I65" s="1509"/>
      <c r="J65" s="1509"/>
      <c r="K65" s="1509"/>
      <c r="L65" s="1509"/>
      <c r="M65" s="1509"/>
      <c r="N65" s="1495">
        <v>353</v>
      </c>
      <c r="O65" s="1874" t="s">
        <v>869</v>
      </c>
      <c r="P65" s="2107">
        <v>0</v>
      </c>
      <c r="Q65" s="2107">
        <v>0</v>
      </c>
      <c r="R65" s="1873">
        <v>0</v>
      </c>
      <c r="S65" s="742"/>
      <c r="T65" s="1829">
        <v>0</v>
      </c>
      <c r="U65" s="1830">
        <v>0</v>
      </c>
      <c r="V65" s="739">
        <v>0</v>
      </c>
      <c r="W65" s="1829">
        <v>0</v>
      </c>
      <c r="X65" s="1830">
        <v>0</v>
      </c>
      <c r="Y65" s="737"/>
      <c r="Z65" s="1829">
        <v>0</v>
      </c>
      <c r="AA65" s="1419">
        <v>0</v>
      </c>
      <c r="AB65" s="2107"/>
      <c r="AC65" s="1831">
        <v>0</v>
      </c>
      <c r="AD65" s="1831">
        <v>0</v>
      </c>
      <c r="AE65">
        <v>104</v>
      </c>
      <c r="AF65" s="1826">
        <v>353</v>
      </c>
      <c r="AG65" s="2107">
        <v>0</v>
      </c>
      <c r="AH65" s="2107">
        <v>0</v>
      </c>
      <c r="AJ65" s="285"/>
    </row>
    <row r="66" spans="1:36" ht="17.45" customHeight="1">
      <c r="A66" s="1493"/>
      <c r="B66" s="1493"/>
      <c r="C66" s="1493"/>
      <c r="D66" s="1493"/>
      <c r="E66" s="1493"/>
      <c r="F66" s="1509" t="s">
        <v>3537</v>
      </c>
      <c r="G66" s="1509"/>
      <c r="H66" s="1509"/>
      <c r="I66" s="1509"/>
      <c r="J66" s="1509"/>
      <c r="K66" s="1509"/>
      <c r="L66" s="1509"/>
      <c r="M66" s="1509"/>
      <c r="N66" s="1495">
        <v>354</v>
      </c>
      <c r="O66" s="1875" t="s">
        <v>664</v>
      </c>
      <c r="P66" s="2107">
        <v>0</v>
      </c>
      <c r="Q66" s="2107">
        <v>0</v>
      </c>
      <c r="R66" s="1873">
        <v>0</v>
      </c>
      <c r="S66" s="736">
        <v>0</v>
      </c>
      <c r="T66" s="1829">
        <v>0</v>
      </c>
      <c r="U66" s="1830">
        <v>0</v>
      </c>
      <c r="V66" s="739"/>
      <c r="W66" s="1829">
        <v>0</v>
      </c>
      <c r="X66" s="1830">
        <v>0</v>
      </c>
      <c r="Y66" s="737"/>
      <c r="Z66" s="1829">
        <v>0</v>
      </c>
      <c r="AA66" s="1419">
        <v>0</v>
      </c>
      <c r="AB66" s="2107"/>
      <c r="AC66" s="1831">
        <v>0</v>
      </c>
      <c r="AD66" s="1831">
        <v>0</v>
      </c>
      <c r="AE66">
        <v>104</v>
      </c>
      <c r="AF66" s="1826">
        <v>354</v>
      </c>
      <c r="AG66" s="2107">
        <v>0</v>
      </c>
      <c r="AH66" s="2107">
        <v>0</v>
      </c>
      <c r="AJ66" s="285"/>
    </row>
    <row r="67" spans="1:36" ht="17.45" customHeight="1">
      <c r="A67" s="1493"/>
      <c r="B67" s="1493"/>
      <c r="C67" s="1493"/>
      <c r="D67" s="1493"/>
      <c r="E67" s="1493"/>
      <c r="F67" s="1509" t="s">
        <v>281</v>
      </c>
      <c r="G67" s="1509"/>
      <c r="H67" s="1509"/>
      <c r="I67" s="1509"/>
      <c r="J67" s="1509"/>
      <c r="K67" s="1509"/>
      <c r="L67" s="1509"/>
      <c r="M67" s="1509"/>
      <c r="N67" s="1495">
        <v>355</v>
      </c>
      <c r="O67" s="1874" t="s">
        <v>869</v>
      </c>
      <c r="P67" s="2107">
        <v>0</v>
      </c>
      <c r="Q67" s="2107">
        <v>0</v>
      </c>
      <c r="R67" s="1873">
        <v>0</v>
      </c>
      <c r="S67" s="742"/>
      <c r="T67" s="1829">
        <v>0</v>
      </c>
      <c r="U67" s="1830">
        <v>0</v>
      </c>
      <c r="V67" s="739">
        <v>0</v>
      </c>
      <c r="W67" s="1829">
        <v>0</v>
      </c>
      <c r="X67" s="1830">
        <v>0</v>
      </c>
      <c r="Y67" s="737"/>
      <c r="Z67" s="1829">
        <v>0</v>
      </c>
      <c r="AA67" s="1419">
        <v>0</v>
      </c>
      <c r="AB67" s="2107"/>
      <c r="AC67" s="1831">
        <v>0</v>
      </c>
      <c r="AD67" s="1831">
        <v>0</v>
      </c>
      <c r="AE67">
        <v>104</v>
      </c>
      <c r="AF67" s="1826">
        <v>355</v>
      </c>
      <c r="AG67" s="2107">
        <v>0</v>
      </c>
      <c r="AH67" s="2107">
        <v>0</v>
      </c>
      <c r="AJ67" s="285"/>
    </row>
    <row r="68" spans="1:36" ht="17.45" customHeight="1">
      <c r="A68" s="1493"/>
      <c r="B68" s="1493"/>
      <c r="C68" s="1493"/>
      <c r="D68" s="1508" t="s">
        <v>161</v>
      </c>
      <c r="E68" s="1508"/>
      <c r="F68" s="1508"/>
      <c r="G68" s="1508"/>
      <c r="H68" s="1508"/>
      <c r="I68" s="1508"/>
      <c r="J68" s="1508"/>
      <c r="K68" s="1508"/>
      <c r="L68" s="1508"/>
      <c r="M68" s="1508"/>
      <c r="N68" s="1508"/>
      <c r="O68" s="1874"/>
      <c r="P68" s="2107"/>
      <c r="Q68" s="2107"/>
      <c r="R68" s="1873"/>
      <c r="S68" s="742"/>
      <c r="T68" s="1829"/>
      <c r="U68" s="1830"/>
      <c r="V68" s="739"/>
      <c r="W68" s="1829"/>
      <c r="X68" s="1830"/>
      <c r="Y68" s="737"/>
      <c r="Z68" s="1829"/>
      <c r="AA68" s="1419"/>
      <c r="AB68" s="2107"/>
      <c r="AC68" s="1831"/>
      <c r="AD68" s="1831"/>
      <c r="AF68" s="1826"/>
      <c r="AG68" s="2107">
        <v>0</v>
      </c>
      <c r="AH68" s="2107">
        <v>0</v>
      </c>
      <c r="AJ68" s="285"/>
    </row>
    <row r="69" spans="1:36" ht="17.45" customHeight="1">
      <c r="A69" s="1493"/>
      <c r="B69" s="1493"/>
      <c r="C69" s="1493"/>
      <c r="D69" s="1493"/>
      <c r="E69" s="1509" t="s">
        <v>287</v>
      </c>
      <c r="F69" s="1509"/>
      <c r="G69" s="1509"/>
      <c r="H69" s="1509"/>
      <c r="I69" s="1509"/>
      <c r="J69" s="1509"/>
      <c r="K69" s="1509"/>
      <c r="L69" s="1509"/>
      <c r="M69" s="1509"/>
      <c r="N69" s="1495">
        <v>356</v>
      </c>
      <c r="O69" s="1874" t="s">
        <v>869</v>
      </c>
      <c r="P69" s="2107">
        <v>0</v>
      </c>
      <c r="Q69" s="2107">
        <v>0</v>
      </c>
      <c r="R69" s="1873">
        <v>0</v>
      </c>
      <c r="S69" s="736">
        <v>0</v>
      </c>
      <c r="T69" s="1829">
        <v>0</v>
      </c>
      <c r="U69" s="1830">
        <v>0</v>
      </c>
      <c r="V69" s="739"/>
      <c r="W69" s="1829">
        <v>0</v>
      </c>
      <c r="X69" s="1830">
        <v>0</v>
      </c>
      <c r="Y69" s="737"/>
      <c r="Z69" s="1829">
        <v>0</v>
      </c>
      <c r="AA69" s="1419">
        <v>0</v>
      </c>
      <c r="AB69" s="2107"/>
      <c r="AC69" s="1831">
        <v>0</v>
      </c>
      <c r="AD69" s="1831">
        <v>0</v>
      </c>
      <c r="AE69">
        <v>105</v>
      </c>
      <c r="AF69" s="1826">
        <v>356</v>
      </c>
      <c r="AG69" s="2107">
        <v>0</v>
      </c>
      <c r="AH69" s="2107">
        <v>0</v>
      </c>
      <c r="AJ69" s="285"/>
    </row>
    <row r="70" spans="1:36" ht="17.45" customHeight="1">
      <c r="A70" s="1493"/>
      <c r="B70" s="1493"/>
      <c r="C70" s="1493"/>
      <c r="D70" s="1493"/>
      <c r="E70" s="1509" t="s">
        <v>288</v>
      </c>
      <c r="F70" s="1509"/>
      <c r="G70" s="1509"/>
      <c r="H70" s="1509"/>
      <c r="I70" s="1509"/>
      <c r="J70" s="1509"/>
      <c r="K70" s="1509"/>
      <c r="L70" s="1509"/>
      <c r="M70" s="1509"/>
      <c r="N70" s="1495">
        <v>357</v>
      </c>
      <c r="O70" s="1874" t="s">
        <v>869</v>
      </c>
      <c r="P70" s="2107">
        <v>0</v>
      </c>
      <c r="Q70" s="2107">
        <v>0</v>
      </c>
      <c r="R70" s="1873">
        <v>0</v>
      </c>
      <c r="S70" s="1645">
        <v>0</v>
      </c>
      <c r="T70" s="1829">
        <v>0</v>
      </c>
      <c r="U70" s="1830">
        <v>0</v>
      </c>
      <c r="V70" s="739"/>
      <c r="W70" s="1829">
        <v>0</v>
      </c>
      <c r="X70" s="1830">
        <v>0</v>
      </c>
      <c r="Y70" s="737"/>
      <c r="Z70" s="1829">
        <v>0</v>
      </c>
      <c r="AA70" s="1419">
        <v>0</v>
      </c>
      <c r="AB70" s="2107"/>
      <c r="AC70" s="1831">
        <v>0</v>
      </c>
      <c r="AD70" s="1831">
        <v>0</v>
      </c>
      <c r="AE70">
        <v>105</v>
      </c>
      <c r="AF70" s="1826">
        <v>357</v>
      </c>
      <c r="AG70" s="2107">
        <v>0</v>
      </c>
      <c r="AH70" s="2107">
        <v>0</v>
      </c>
      <c r="AJ70" s="285"/>
    </row>
    <row r="71" spans="1:36" ht="17.45" customHeight="1">
      <c r="A71" s="1493"/>
      <c r="B71" s="1493"/>
      <c r="C71" s="1493"/>
      <c r="D71" s="1493"/>
      <c r="E71" s="1509" t="s">
        <v>289</v>
      </c>
      <c r="F71" s="1509"/>
      <c r="G71" s="1509"/>
      <c r="H71" s="1509"/>
      <c r="I71" s="1509"/>
      <c r="J71" s="1509"/>
      <c r="K71" s="1509"/>
      <c r="L71" s="1509"/>
      <c r="M71" s="1509"/>
      <c r="N71" s="1495">
        <v>358</v>
      </c>
      <c r="O71" s="1874" t="s">
        <v>869</v>
      </c>
      <c r="P71" s="2107">
        <v>0</v>
      </c>
      <c r="Q71" s="2107">
        <v>0</v>
      </c>
      <c r="R71" s="1873">
        <v>0</v>
      </c>
      <c r="S71" s="736">
        <v>0</v>
      </c>
      <c r="T71" s="1829">
        <v>0</v>
      </c>
      <c r="U71" s="1830">
        <v>0</v>
      </c>
      <c r="V71" s="739"/>
      <c r="W71" s="1829">
        <v>0</v>
      </c>
      <c r="X71" s="1830">
        <v>0</v>
      </c>
      <c r="Y71" s="737"/>
      <c r="Z71" s="1829">
        <v>0</v>
      </c>
      <c r="AA71" s="1419">
        <v>0</v>
      </c>
      <c r="AB71" s="2107"/>
      <c r="AC71" s="1831">
        <v>0</v>
      </c>
      <c r="AD71" s="1831">
        <v>0</v>
      </c>
      <c r="AE71">
        <v>105</v>
      </c>
      <c r="AF71" s="1826">
        <v>358</v>
      </c>
      <c r="AG71" s="2107">
        <v>0</v>
      </c>
      <c r="AH71" s="2107">
        <v>0</v>
      </c>
      <c r="AJ71" s="285"/>
    </row>
    <row r="72" spans="1:36" ht="17.45" customHeight="1">
      <c r="A72" s="1493"/>
      <c r="B72" s="1493"/>
      <c r="C72" s="1493"/>
      <c r="D72" s="1493"/>
      <c r="E72" s="1509" t="s">
        <v>238</v>
      </c>
      <c r="F72" s="1509"/>
      <c r="G72" s="1509"/>
      <c r="H72" s="1509"/>
      <c r="I72" s="1509"/>
      <c r="J72" s="1509"/>
      <c r="K72" s="1509"/>
      <c r="L72" s="1509"/>
      <c r="M72" s="1509"/>
      <c r="N72" s="1495">
        <v>359</v>
      </c>
      <c r="O72" s="1874" t="s">
        <v>869</v>
      </c>
      <c r="P72" s="2107">
        <v>0</v>
      </c>
      <c r="Q72" s="2107">
        <v>0</v>
      </c>
      <c r="R72" s="1873">
        <v>0</v>
      </c>
      <c r="S72" s="1647">
        <v>0</v>
      </c>
      <c r="T72" s="1829">
        <v>0</v>
      </c>
      <c r="U72" s="1830">
        <v>0</v>
      </c>
      <c r="V72" s="739"/>
      <c r="W72" s="1829">
        <v>0</v>
      </c>
      <c r="X72" s="1830">
        <v>0</v>
      </c>
      <c r="Y72" s="737"/>
      <c r="Z72" s="1829">
        <v>0</v>
      </c>
      <c r="AA72" s="1419">
        <v>0</v>
      </c>
      <c r="AB72" s="2107"/>
      <c r="AC72" s="1831">
        <v>0</v>
      </c>
      <c r="AD72" s="1831">
        <v>0</v>
      </c>
      <c r="AE72">
        <v>105</v>
      </c>
      <c r="AF72" s="1826">
        <v>359</v>
      </c>
      <c r="AG72" s="2107">
        <v>0</v>
      </c>
      <c r="AH72" s="2107">
        <v>0</v>
      </c>
      <c r="AJ72" s="285"/>
    </row>
    <row r="73" spans="1:36" ht="17.45" customHeight="1">
      <c r="A73" s="1493"/>
      <c r="B73" s="1493"/>
      <c r="C73" s="1493"/>
      <c r="D73" s="1509" t="s">
        <v>3515</v>
      </c>
      <c r="E73" s="1509"/>
      <c r="F73" s="1509"/>
      <c r="G73" s="1509"/>
      <c r="H73" s="1509"/>
      <c r="I73" s="1509"/>
      <c r="J73" s="1509"/>
      <c r="K73" s="1509"/>
      <c r="L73" s="1509"/>
      <c r="M73" s="1509"/>
      <c r="N73" s="1495">
        <v>360</v>
      </c>
      <c r="O73" s="1874" t="s">
        <v>869</v>
      </c>
      <c r="P73" s="2107">
        <v>0</v>
      </c>
      <c r="Q73" s="2107">
        <v>0</v>
      </c>
      <c r="R73" s="1873">
        <v>0</v>
      </c>
      <c r="S73" s="736">
        <v>0</v>
      </c>
      <c r="T73" s="1829">
        <v>0</v>
      </c>
      <c r="U73" s="1830">
        <v>0</v>
      </c>
      <c r="V73" s="739"/>
      <c r="W73" s="1829">
        <v>0</v>
      </c>
      <c r="X73" s="1830">
        <v>0</v>
      </c>
      <c r="Y73" s="737"/>
      <c r="Z73" s="1829">
        <v>0</v>
      </c>
      <c r="AA73" s="1419">
        <v>0</v>
      </c>
      <c r="AB73" s="2107"/>
      <c r="AC73" s="1831">
        <v>0</v>
      </c>
      <c r="AD73" s="1831">
        <v>0</v>
      </c>
      <c r="AE73">
        <v>105</v>
      </c>
      <c r="AF73" s="1826">
        <v>360</v>
      </c>
      <c r="AG73" s="2107">
        <v>0</v>
      </c>
      <c r="AH73" s="2107">
        <v>0</v>
      </c>
      <c r="AJ73" s="285"/>
    </row>
    <row r="74" spans="1:36" ht="17.45" customHeight="1" thickBot="1">
      <c r="A74" s="1493"/>
      <c r="B74" s="1493"/>
      <c r="C74" s="1504" t="s">
        <v>884</v>
      </c>
      <c r="D74" s="1504"/>
      <c r="E74" s="1504"/>
      <c r="F74" s="1504"/>
      <c r="G74" s="1504"/>
      <c r="H74" s="1504"/>
      <c r="I74" s="1504"/>
      <c r="J74" s="1504"/>
      <c r="K74" s="1504"/>
      <c r="L74" s="1504"/>
      <c r="M74" s="1504"/>
      <c r="N74" s="1494">
        <v>361</v>
      </c>
      <c r="O74" s="741"/>
      <c r="P74" s="2107"/>
      <c r="Q74" s="2107"/>
      <c r="R74" s="1873">
        <v>0</v>
      </c>
      <c r="S74" s="736">
        <v>0</v>
      </c>
      <c r="T74" s="1829">
        <v>0</v>
      </c>
      <c r="U74" s="1830">
        <v>0</v>
      </c>
      <c r="V74" s="739"/>
      <c r="W74" s="1829">
        <v>0</v>
      </c>
      <c r="X74" s="1830">
        <v>0</v>
      </c>
      <c r="Y74" s="737"/>
      <c r="Z74" s="1829">
        <v>0</v>
      </c>
      <c r="AA74" s="1419">
        <v>0</v>
      </c>
      <c r="AB74" s="2107"/>
      <c r="AC74" s="1831">
        <v>0</v>
      </c>
      <c r="AD74" s="1831">
        <v>0</v>
      </c>
      <c r="AE74">
        <v>105</v>
      </c>
      <c r="AF74" s="740">
        <v>361</v>
      </c>
      <c r="AG74" s="2107">
        <v>0</v>
      </c>
      <c r="AH74" s="2107">
        <v>0</v>
      </c>
      <c r="AJ74" s="285"/>
    </row>
    <row r="75" spans="1:36" ht="17.45" customHeight="1" thickBot="1">
      <c r="A75" s="1493"/>
      <c r="B75" s="1493"/>
      <c r="C75" s="1508" t="s">
        <v>3538</v>
      </c>
      <c r="D75" s="1508"/>
      <c r="E75" s="1508"/>
      <c r="F75" s="1508"/>
      <c r="G75" s="1508"/>
      <c r="H75" s="1508"/>
      <c r="I75" s="1508"/>
      <c r="J75" s="1508"/>
      <c r="K75" s="1508"/>
      <c r="L75" s="1508"/>
      <c r="M75" s="1508"/>
      <c r="N75" s="1508"/>
      <c r="O75" s="1995"/>
      <c r="R75" s="1873">
        <v>0</v>
      </c>
      <c r="S75" s="742"/>
      <c r="T75" s="1829">
        <v>0</v>
      </c>
      <c r="U75" s="1830">
        <v>0</v>
      </c>
      <c r="V75" s="737"/>
      <c r="W75" s="1829">
        <v>0</v>
      </c>
      <c r="X75" s="1830">
        <v>0</v>
      </c>
      <c r="Y75" s="737"/>
      <c r="Z75" s="1829">
        <v>0</v>
      </c>
      <c r="AA75" s="1419">
        <v>0</v>
      </c>
      <c r="AB75" s="2107"/>
      <c r="AC75" s="1831">
        <v>0</v>
      </c>
      <c r="AD75" s="1831">
        <v>0</v>
      </c>
      <c r="AF75" s="1991"/>
      <c r="AG75" s="2107">
        <v>0</v>
      </c>
      <c r="AH75" s="2107">
        <v>0</v>
      </c>
      <c r="AJ75" s="285"/>
    </row>
    <row r="76" spans="1:36" ht="17.45" customHeight="1" thickBot="1">
      <c r="A76" s="1493"/>
      <c r="B76" s="1493"/>
      <c r="C76" s="1493"/>
      <c r="D76" s="1503" t="s">
        <v>131</v>
      </c>
      <c r="E76" s="1503"/>
      <c r="F76" s="1503"/>
      <c r="G76" s="1503"/>
      <c r="H76" s="1503"/>
      <c r="I76" s="1503"/>
      <c r="J76" s="1503"/>
      <c r="K76" s="1503"/>
      <c r="L76" s="1503"/>
      <c r="M76" s="1503"/>
      <c r="N76" s="1503"/>
      <c r="O76" s="2108"/>
      <c r="R76" s="1873"/>
      <c r="S76" s="742"/>
      <c r="T76" s="1829"/>
      <c r="U76" s="1830"/>
      <c r="V76" s="737"/>
      <c r="W76" s="1829"/>
      <c r="X76" s="1830"/>
      <c r="Y76" s="737"/>
      <c r="Z76" s="1829"/>
      <c r="AA76" s="1419"/>
      <c r="AB76" s="2107"/>
      <c r="AC76" s="1831"/>
      <c r="AD76" s="1831"/>
      <c r="AF76" s="2109"/>
      <c r="AG76" s="2107">
        <v>0</v>
      </c>
      <c r="AH76" s="2107">
        <v>0</v>
      </c>
      <c r="AJ76" s="285"/>
    </row>
    <row r="77" spans="1:36" ht="17.45" customHeight="1" thickBot="1">
      <c r="A77" s="1493"/>
      <c r="B77" s="1493"/>
      <c r="C77" s="1493"/>
      <c r="D77" s="1493"/>
      <c r="E77" s="1508" t="s">
        <v>885</v>
      </c>
      <c r="F77" s="1508"/>
      <c r="G77" s="1508"/>
      <c r="H77" s="1508"/>
      <c r="I77" s="1508"/>
      <c r="J77" s="1508"/>
      <c r="K77" s="1508"/>
      <c r="L77" s="1508"/>
      <c r="M77" s="1508"/>
      <c r="N77" s="1508"/>
      <c r="O77" s="2108"/>
      <c r="R77" s="1873"/>
      <c r="S77" s="742"/>
      <c r="T77" s="1829"/>
      <c r="U77" s="1830"/>
      <c r="V77" s="737"/>
      <c r="W77" s="1829"/>
      <c r="X77" s="1830"/>
      <c r="Y77" s="737"/>
      <c r="Z77" s="1829"/>
      <c r="AA77" s="1419"/>
      <c r="AB77" s="2107"/>
      <c r="AC77" s="1831"/>
      <c r="AD77" s="1831"/>
      <c r="AF77" s="2109"/>
      <c r="AG77" s="2107">
        <v>0</v>
      </c>
      <c r="AH77" s="2107">
        <v>0</v>
      </c>
      <c r="AJ77" s="285"/>
    </row>
    <row r="78" spans="1:36" ht="17.45" customHeight="1">
      <c r="A78" s="1493"/>
      <c r="B78" s="1493"/>
      <c r="C78" s="1493"/>
      <c r="D78" s="1493"/>
      <c r="E78" s="1493"/>
      <c r="F78" s="1509" t="s">
        <v>3539</v>
      </c>
      <c r="G78" s="1509"/>
      <c r="H78" s="1509"/>
      <c r="I78" s="1509"/>
      <c r="J78" s="1509"/>
      <c r="K78" s="1509"/>
      <c r="L78" s="1509"/>
      <c r="M78" s="1509"/>
      <c r="N78" s="1495">
        <v>362</v>
      </c>
      <c r="O78" s="1994" t="s">
        <v>869</v>
      </c>
      <c r="P78" s="2107">
        <v>0</v>
      </c>
      <c r="Q78" s="2107">
        <v>0</v>
      </c>
      <c r="R78" s="1873">
        <v>0</v>
      </c>
      <c r="S78" s="1646"/>
      <c r="T78" s="1829">
        <v>0</v>
      </c>
      <c r="U78" s="1830">
        <v>0</v>
      </c>
      <c r="V78" s="738">
        <v>0</v>
      </c>
      <c r="W78" s="1829">
        <v>0</v>
      </c>
      <c r="X78" s="1830">
        <v>0</v>
      </c>
      <c r="Y78" s="737"/>
      <c r="Z78" s="1829">
        <v>0</v>
      </c>
      <c r="AA78" s="1419">
        <v>0</v>
      </c>
      <c r="AB78" s="2107"/>
      <c r="AC78" s="1831">
        <v>0</v>
      </c>
      <c r="AD78" s="1831">
        <v>0</v>
      </c>
      <c r="AE78">
        <v>111</v>
      </c>
      <c r="AF78" s="1993">
        <v>362</v>
      </c>
      <c r="AG78" s="2107">
        <v>0</v>
      </c>
      <c r="AH78" s="2107">
        <v>0</v>
      </c>
      <c r="AJ78" s="285"/>
    </row>
    <row r="79" spans="1:36" ht="17.45" customHeight="1">
      <c r="A79" s="1493"/>
      <c r="B79" s="1493"/>
      <c r="C79" s="1493"/>
      <c r="D79" s="1493"/>
      <c r="E79" s="1493"/>
      <c r="F79" s="1509" t="s">
        <v>3540</v>
      </c>
      <c r="G79" s="1509" t="s">
        <v>3541</v>
      </c>
      <c r="H79" s="1509"/>
      <c r="I79" s="1509"/>
      <c r="J79" s="1509"/>
      <c r="K79" s="1509" t="s">
        <v>3541</v>
      </c>
      <c r="L79" s="1509" t="s">
        <v>3541</v>
      </c>
      <c r="M79" s="1509" t="s">
        <v>3541</v>
      </c>
      <c r="N79" s="1495">
        <v>363</v>
      </c>
      <c r="O79" s="1874" t="s">
        <v>869</v>
      </c>
      <c r="P79" s="2107">
        <v>0</v>
      </c>
      <c r="Q79" s="2107">
        <v>0</v>
      </c>
      <c r="R79" s="1873">
        <v>0</v>
      </c>
      <c r="S79" s="1646"/>
      <c r="T79" s="1829">
        <v>0</v>
      </c>
      <c r="U79" s="1830">
        <v>0</v>
      </c>
      <c r="V79" s="738">
        <v>0</v>
      </c>
      <c r="W79" s="1829">
        <v>0</v>
      </c>
      <c r="X79" s="1830">
        <v>0</v>
      </c>
      <c r="Y79" s="737"/>
      <c r="Z79" s="1829">
        <v>0</v>
      </c>
      <c r="AA79" s="1419">
        <v>0</v>
      </c>
      <c r="AB79" s="2107">
        <v>0</v>
      </c>
      <c r="AC79" s="1831">
        <v>0</v>
      </c>
      <c r="AD79" s="1831">
        <v>0</v>
      </c>
      <c r="AE79">
        <v>111</v>
      </c>
      <c r="AF79" s="1826">
        <v>363</v>
      </c>
      <c r="AG79" s="2107">
        <v>0</v>
      </c>
      <c r="AH79" s="2107">
        <v>0</v>
      </c>
      <c r="AJ79" s="285"/>
    </row>
    <row r="80" spans="1:36" ht="17.45" customHeight="1">
      <c r="A80" s="1493"/>
      <c r="B80" s="1493"/>
      <c r="C80" s="1493"/>
      <c r="D80" s="1493"/>
      <c r="E80" s="1508" t="s">
        <v>886</v>
      </c>
      <c r="F80" s="1508"/>
      <c r="G80" s="1508"/>
      <c r="H80" s="1508"/>
      <c r="I80" s="1508"/>
      <c r="J80" s="1508"/>
      <c r="K80" s="1508"/>
      <c r="L80" s="1508"/>
      <c r="M80" s="1508"/>
      <c r="N80" s="1508"/>
      <c r="O80" s="1874"/>
      <c r="P80" s="2107"/>
      <c r="Q80" s="2107"/>
      <c r="R80" s="1873"/>
      <c r="S80" s="1646"/>
      <c r="T80" s="1829"/>
      <c r="U80" s="1830"/>
      <c r="V80" s="738"/>
      <c r="W80" s="1829"/>
      <c r="X80" s="1830"/>
      <c r="Y80" s="737"/>
      <c r="Z80" s="1829"/>
      <c r="AA80" s="1419"/>
      <c r="AB80" s="2107"/>
      <c r="AC80" s="1831"/>
      <c r="AD80" s="1831"/>
      <c r="AF80" s="1826"/>
      <c r="AG80" s="2107">
        <v>0</v>
      </c>
      <c r="AH80" s="2107">
        <v>0</v>
      </c>
      <c r="AJ80" s="285"/>
    </row>
    <row r="81" spans="1:36" ht="17.45" customHeight="1">
      <c r="A81" s="1493"/>
      <c r="B81" s="1493"/>
      <c r="C81" s="1493"/>
      <c r="D81" s="1493"/>
      <c r="E81" s="1493"/>
      <c r="F81" s="1509" t="s">
        <v>3542</v>
      </c>
      <c r="G81" s="1509"/>
      <c r="H81" s="1509"/>
      <c r="I81" s="1509"/>
      <c r="J81" s="1509"/>
      <c r="K81" s="1509"/>
      <c r="L81" s="1509"/>
      <c r="M81" s="1509"/>
      <c r="N81" s="1495">
        <v>364</v>
      </c>
      <c r="O81" s="1874" t="s">
        <v>869</v>
      </c>
      <c r="P81" s="2107">
        <v>0</v>
      </c>
      <c r="Q81" s="2107">
        <v>0</v>
      </c>
      <c r="R81" s="1873">
        <v>0</v>
      </c>
      <c r="S81" s="1646"/>
      <c r="T81" s="1829">
        <v>0</v>
      </c>
      <c r="U81" s="1830">
        <v>0</v>
      </c>
      <c r="V81" s="738">
        <v>0</v>
      </c>
      <c r="W81" s="1829">
        <v>0</v>
      </c>
      <c r="X81" s="1830">
        <v>0</v>
      </c>
      <c r="Y81" s="737"/>
      <c r="Z81" s="1829">
        <v>0</v>
      </c>
      <c r="AA81" s="1419">
        <v>0</v>
      </c>
      <c r="AB81" s="2107"/>
      <c r="AC81" s="1831">
        <v>0</v>
      </c>
      <c r="AD81" s="1831">
        <v>0</v>
      </c>
      <c r="AE81">
        <v>111</v>
      </c>
      <c r="AF81" s="1826">
        <v>364</v>
      </c>
      <c r="AG81" s="2107">
        <v>0</v>
      </c>
      <c r="AH81" s="2107">
        <v>0</v>
      </c>
      <c r="AJ81" s="285"/>
    </row>
    <row r="82" spans="1:36" ht="17.45" customHeight="1">
      <c r="A82" s="1493"/>
      <c r="B82" s="1493"/>
      <c r="C82" s="1493"/>
      <c r="D82" s="1493"/>
      <c r="E82" s="1493"/>
      <c r="F82" s="1509" t="s">
        <v>3540</v>
      </c>
      <c r="G82" s="1509" t="s">
        <v>3541</v>
      </c>
      <c r="H82" s="1509"/>
      <c r="I82" s="1509"/>
      <c r="J82" s="1509"/>
      <c r="K82" s="1509" t="s">
        <v>3541</v>
      </c>
      <c r="L82" s="1509" t="s">
        <v>3541</v>
      </c>
      <c r="M82" s="1509" t="s">
        <v>3541</v>
      </c>
      <c r="N82" s="1495">
        <v>365</v>
      </c>
      <c r="O82" s="1874" t="s">
        <v>869</v>
      </c>
      <c r="P82" s="2107">
        <v>0</v>
      </c>
      <c r="Q82" s="2107">
        <v>0</v>
      </c>
      <c r="R82" s="1873">
        <v>0</v>
      </c>
      <c r="S82" s="1646"/>
      <c r="T82" s="1829">
        <v>0</v>
      </c>
      <c r="U82" s="1830">
        <v>0</v>
      </c>
      <c r="V82" s="738">
        <v>0</v>
      </c>
      <c r="W82" s="1829">
        <v>0</v>
      </c>
      <c r="X82" s="1830">
        <v>0</v>
      </c>
      <c r="Y82" s="737"/>
      <c r="Z82" s="1829">
        <v>0</v>
      </c>
      <c r="AA82" s="1419">
        <v>0</v>
      </c>
      <c r="AB82" s="2107">
        <v>0</v>
      </c>
      <c r="AC82" s="1831">
        <v>0</v>
      </c>
      <c r="AD82" s="1831">
        <v>0</v>
      </c>
      <c r="AE82">
        <v>111</v>
      </c>
      <c r="AF82" s="1826">
        <v>365</v>
      </c>
      <c r="AG82" s="2107">
        <v>0</v>
      </c>
      <c r="AH82" s="2107">
        <v>0</v>
      </c>
      <c r="AJ82" s="285"/>
    </row>
    <row r="83" spans="1:36" ht="17.25">
      <c r="A83" s="1493"/>
      <c r="B83" s="1493"/>
      <c r="C83" s="1493"/>
      <c r="D83" s="1493"/>
      <c r="E83" s="1508" t="s">
        <v>887</v>
      </c>
      <c r="F83" s="1508"/>
      <c r="G83" s="1508"/>
      <c r="H83" s="1508"/>
      <c r="I83" s="1508"/>
      <c r="J83" s="1508"/>
      <c r="K83" s="1508"/>
      <c r="L83" s="1508"/>
      <c r="M83" s="1508"/>
      <c r="N83" s="1508"/>
      <c r="O83" s="1874"/>
      <c r="P83" s="2107"/>
      <c r="Q83" s="2107"/>
      <c r="R83" s="1873"/>
      <c r="S83" s="1646"/>
      <c r="T83" s="1829"/>
      <c r="U83" s="1830"/>
      <c r="V83" s="738"/>
      <c r="W83" s="1829"/>
      <c r="X83" s="1830"/>
      <c r="Y83" s="737"/>
      <c r="Z83" s="1829"/>
      <c r="AA83" s="1419"/>
      <c r="AB83" s="2107"/>
      <c r="AC83" s="1831"/>
      <c r="AD83" s="1831"/>
      <c r="AF83" s="1826"/>
      <c r="AG83" s="2107">
        <v>0</v>
      </c>
      <c r="AH83" s="2107">
        <v>0</v>
      </c>
      <c r="AJ83" s="285"/>
    </row>
    <row r="84" spans="1:36" ht="17.45" customHeight="1">
      <c r="A84" s="1493"/>
      <c r="B84" s="1493"/>
      <c r="C84" s="1493"/>
      <c r="D84" s="1493"/>
      <c r="E84" s="1493"/>
      <c r="F84" s="1509" t="s">
        <v>3539</v>
      </c>
      <c r="G84" s="1509"/>
      <c r="H84" s="1509"/>
      <c r="I84" s="1509"/>
      <c r="J84" s="1509"/>
      <c r="K84" s="1509"/>
      <c r="L84" s="1509"/>
      <c r="M84" s="1509"/>
      <c r="N84" s="1495">
        <v>366</v>
      </c>
      <c r="O84" s="1874" t="s">
        <v>869</v>
      </c>
      <c r="P84" s="2107">
        <v>0</v>
      </c>
      <c r="Q84" s="2107">
        <v>0</v>
      </c>
      <c r="R84" s="1873">
        <v>0</v>
      </c>
      <c r="S84" s="1646"/>
      <c r="T84" s="1829">
        <v>0</v>
      </c>
      <c r="U84" s="1830">
        <v>0</v>
      </c>
      <c r="V84" s="738">
        <v>0</v>
      </c>
      <c r="W84" s="1829">
        <v>0</v>
      </c>
      <c r="X84" s="1830">
        <v>0</v>
      </c>
      <c r="Y84" s="737"/>
      <c r="Z84" s="1829">
        <v>0</v>
      </c>
      <c r="AA84" s="1419">
        <v>0</v>
      </c>
      <c r="AB84" s="2107"/>
      <c r="AC84" s="1831">
        <v>0</v>
      </c>
      <c r="AD84" s="1831">
        <v>0</v>
      </c>
      <c r="AE84">
        <v>111</v>
      </c>
      <c r="AF84" s="1826">
        <v>366</v>
      </c>
      <c r="AG84" s="2107">
        <v>0</v>
      </c>
      <c r="AH84" s="2107">
        <v>0</v>
      </c>
      <c r="AJ84" s="285"/>
    </row>
    <row r="85" spans="1:36" ht="17.45" customHeight="1">
      <c r="A85" s="1493"/>
      <c r="B85" s="1493"/>
      <c r="C85" s="1493"/>
      <c r="D85" s="1493"/>
      <c r="E85" s="1493"/>
      <c r="F85" s="1509" t="s">
        <v>3540</v>
      </c>
      <c r="G85" s="1509" t="s">
        <v>3541</v>
      </c>
      <c r="H85" s="1509"/>
      <c r="I85" s="1509"/>
      <c r="J85" s="1509"/>
      <c r="K85" s="1509" t="s">
        <v>3541</v>
      </c>
      <c r="L85" s="1509" t="s">
        <v>3541</v>
      </c>
      <c r="M85" s="1509" t="s">
        <v>3541</v>
      </c>
      <c r="N85" s="1495">
        <v>367</v>
      </c>
      <c r="O85" s="1874" t="s">
        <v>869</v>
      </c>
      <c r="P85" s="2107">
        <v>0</v>
      </c>
      <c r="Q85" s="2107">
        <v>0</v>
      </c>
      <c r="R85" s="1873">
        <v>0</v>
      </c>
      <c r="S85" s="1646"/>
      <c r="T85" s="1829">
        <v>0</v>
      </c>
      <c r="U85" s="1830">
        <v>0</v>
      </c>
      <c r="V85" s="738">
        <v>0</v>
      </c>
      <c r="W85" s="1829">
        <v>0</v>
      </c>
      <c r="X85" s="1830">
        <v>0</v>
      </c>
      <c r="Y85" s="737"/>
      <c r="Z85" s="1829">
        <v>0</v>
      </c>
      <c r="AA85" s="1419">
        <v>0</v>
      </c>
      <c r="AB85" s="2107"/>
      <c r="AC85" s="1831">
        <v>0</v>
      </c>
      <c r="AD85" s="1831">
        <v>0</v>
      </c>
      <c r="AE85">
        <v>111</v>
      </c>
      <c r="AF85" s="1826">
        <v>367</v>
      </c>
      <c r="AG85" s="2107">
        <v>0</v>
      </c>
      <c r="AH85" s="2107">
        <v>0</v>
      </c>
      <c r="AJ85" s="285"/>
    </row>
    <row r="86" spans="1:36" ht="17.25">
      <c r="A86" s="1493"/>
      <c r="B86" s="1493"/>
      <c r="C86" s="1493"/>
      <c r="D86" s="1493"/>
      <c r="E86" s="1508" t="s">
        <v>889</v>
      </c>
      <c r="F86" s="1508"/>
      <c r="G86" s="1508"/>
      <c r="H86" s="1508"/>
      <c r="I86" s="1508"/>
      <c r="J86" s="1508"/>
      <c r="K86" s="1508"/>
      <c r="L86" s="1508"/>
      <c r="M86" s="1508"/>
      <c r="N86" s="1508"/>
      <c r="O86" s="1874"/>
      <c r="P86" s="2107"/>
      <c r="Q86" s="2107"/>
      <c r="R86" s="1873"/>
      <c r="S86" s="1646"/>
      <c r="T86" s="1829"/>
      <c r="U86" s="1830"/>
      <c r="V86" s="738"/>
      <c r="W86" s="1829"/>
      <c r="X86" s="1830"/>
      <c r="Y86" s="737"/>
      <c r="Z86" s="1829"/>
      <c r="AA86" s="1419"/>
      <c r="AB86" s="2107"/>
      <c r="AC86" s="1831"/>
      <c r="AD86" s="1831"/>
      <c r="AF86" s="1826"/>
      <c r="AG86" s="2107">
        <v>0</v>
      </c>
      <c r="AH86" s="2107">
        <v>0</v>
      </c>
      <c r="AJ86" s="285"/>
    </row>
    <row r="87" spans="1:36" ht="17.25">
      <c r="A87" s="1493"/>
      <c r="B87" s="1493"/>
      <c r="C87" s="1493"/>
      <c r="D87" s="1493"/>
      <c r="E87" s="1493"/>
      <c r="F87" s="1509" t="s">
        <v>3542</v>
      </c>
      <c r="G87" s="1509"/>
      <c r="H87" s="1509"/>
      <c r="I87" s="1509"/>
      <c r="J87" s="1509"/>
      <c r="K87" s="1509"/>
      <c r="L87" s="1509"/>
      <c r="M87" s="1509"/>
      <c r="N87" s="1495">
        <v>368</v>
      </c>
      <c r="O87" s="1874" t="s">
        <v>869</v>
      </c>
      <c r="P87" s="2107">
        <v>266077.45999999996</v>
      </c>
      <c r="Q87" s="2107">
        <v>408105.13</v>
      </c>
      <c r="R87" s="1873">
        <v>-142027.67000000004</v>
      </c>
      <c r="S87" s="1646"/>
      <c r="T87" s="1829">
        <v>0</v>
      </c>
      <c r="U87" s="1830">
        <v>0</v>
      </c>
      <c r="V87" s="738">
        <v>-142027.67000000004</v>
      </c>
      <c r="W87" s="1829">
        <v>0</v>
      </c>
      <c r="X87" s="1830">
        <v>-142027.67000000004</v>
      </c>
      <c r="Y87" s="737"/>
      <c r="Z87" s="1829">
        <v>0</v>
      </c>
      <c r="AA87" s="1419">
        <v>0</v>
      </c>
      <c r="AB87" s="2107"/>
      <c r="AC87" s="1831">
        <v>-142027.67000000004</v>
      </c>
      <c r="AD87" s="1831">
        <v>0</v>
      </c>
      <c r="AE87">
        <v>111</v>
      </c>
      <c r="AF87" s="1826">
        <v>368</v>
      </c>
      <c r="AG87" s="2107">
        <v>408105.13</v>
      </c>
      <c r="AH87" s="2107">
        <v>266077.45999999996</v>
      </c>
      <c r="AJ87" s="285"/>
    </row>
    <row r="88" spans="1:36" ht="17.45" customHeight="1">
      <c r="A88" s="1493"/>
      <c r="B88" s="1493"/>
      <c r="C88" s="1493"/>
      <c r="D88" s="1493"/>
      <c r="E88" s="1493"/>
      <c r="F88" s="1509" t="s">
        <v>3540</v>
      </c>
      <c r="G88" s="1509" t="s">
        <v>3541</v>
      </c>
      <c r="H88" s="1509"/>
      <c r="I88" s="1509"/>
      <c r="J88" s="1509"/>
      <c r="K88" s="1509"/>
      <c r="L88" s="1509"/>
      <c r="M88" s="1509"/>
      <c r="N88" s="1495">
        <v>369</v>
      </c>
      <c r="O88" s="1874" t="s">
        <v>869</v>
      </c>
      <c r="P88" s="2107">
        <v>0</v>
      </c>
      <c r="Q88" s="2107">
        <v>0</v>
      </c>
      <c r="R88" s="1873">
        <v>0</v>
      </c>
      <c r="S88" s="1646"/>
      <c r="T88" s="1829">
        <v>0</v>
      </c>
      <c r="U88" s="1830">
        <v>0</v>
      </c>
      <c r="V88" s="738">
        <v>0</v>
      </c>
      <c r="W88" s="1829">
        <v>0</v>
      </c>
      <c r="X88" s="1830">
        <v>0</v>
      </c>
      <c r="Y88" s="737"/>
      <c r="Z88" s="1829">
        <v>0</v>
      </c>
      <c r="AA88" s="1419">
        <v>0</v>
      </c>
      <c r="AB88" s="2107"/>
      <c r="AC88" s="1831">
        <v>0</v>
      </c>
      <c r="AD88" s="1831">
        <v>0</v>
      </c>
      <c r="AE88">
        <v>111</v>
      </c>
      <c r="AF88" s="1826">
        <v>369</v>
      </c>
      <c r="AG88" s="2107">
        <v>0</v>
      </c>
      <c r="AH88" s="2107">
        <v>0</v>
      </c>
      <c r="AJ88" s="285"/>
    </row>
    <row r="89" spans="1:36" ht="17.45" customHeight="1">
      <c r="A89" s="1493"/>
      <c r="B89" s="1493"/>
      <c r="C89" s="1493"/>
      <c r="D89" s="1493"/>
      <c r="E89" s="1508" t="s">
        <v>888</v>
      </c>
      <c r="F89" s="1508"/>
      <c r="G89" s="1508"/>
      <c r="H89" s="1508"/>
      <c r="I89" s="1508"/>
      <c r="J89" s="1508"/>
      <c r="K89" s="1508"/>
      <c r="L89" s="1508"/>
      <c r="M89" s="1508"/>
      <c r="N89" s="1508"/>
      <c r="O89" s="1874"/>
      <c r="P89" s="2107"/>
      <c r="Q89" s="2107"/>
      <c r="R89" s="1873"/>
      <c r="S89" s="1646"/>
      <c r="T89" s="1829"/>
      <c r="U89" s="1830"/>
      <c r="V89" s="738"/>
      <c r="W89" s="1829"/>
      <c r="X89" s="1830"/>
      <c r="Y89" s="737"/>
      <c r="Z89" s="1829"/>
      <c r="AA89" s="1419"/>
      <c r="AB89" s="2107"/>
      <c r="AC89" s="1831"/>
      <c r="AD89" s="1831"/>
      <c r="AF89" s="1826"/>
      <c r="AG89" s="2107">
        <v>0</v>
      </c>
      <c r="AH89" s="2107">
        <v>0</v>
      </c>
      <c r="AJ89" s="285"/>
    </row>
    <row r="90" spans="1:36" ht="17.45" customHeight="1">
      <c r="A90" s="1493"/>
      <c r="B90" s="1493"/>
      <c r="C90" s="1493"/>
      <c r="D90" s="1493"/>
      <c r="E90" s="1493"/>
      <c r="F90" s="1509" t="s">
        <v>3539</v>
      </c>
      <c r="G90" s="1509"/>
      <c r="H90" s="1509"/>
      <c r="I90" s="1509"/>
      <c r="J90" s="1509"/>
      <c r="K90" s="1509"/>
      <c r="L90" s="1509"/>
      <c r="M90" s="1509"/>
      <c r="N90" s="1495">
        <v>370</v>
      </c>
      <c r="O90" s="1874" t="s">
        <v>869</v>
      </c>
      <c r="P90" s="2107">
        <v>0</v>
      </c>
      <c r="Q90" s="2107">
        <v>0</v>
      </c>
      <c r="R90" s="1873">
        <v>0</v>
      </c>
      <c r="S90" s="1646"/>
      <c r="T90" s="1829">
        <v>0</v>
      </c>
      <c r="U90" s="1830">
        <v>0</v>
      </c>
      <c r="V90" s="738">
        <v>0</v>
      </c>
      <c r="W90" s="1829">
        <v>0</v>
      </c>
      <c r="X90" s="1830">
        <v>0</v>
      </c>
      <c r="Y90" s="737"/>
      <c r="Z90" s="1829">
        <v>0</v>
      </c>
      <c r="AA90" s="1419">
        <v>0</v>
      </c>
      <c r="AB90" s="2107"/>
      <c r="AC90" s="1831">
        <v>0</v>
      </c>
      <c r="AD90" s="1831">
        <v>0</v>
      </c>
      <c r="AE90">
        <v>111</v>
      </c>
      <c r="AF90" s="1826">
        <v>370</v>
      </c>
      <c r="AG90" s="2107">
        <v>0</v>
      </c>
      <c r="AH90" s="2107">
        <v>0</v>
      </c>
      <c r="AJ90" s="285"/>
    </row>
    <row r="91" spans="1:36" ht="17.45" customHeight="1">
      <c r="A91" s="1493"/>
      <c r="B91" s="1493"/>
      <c r="C91" s="1493"/>
      <c r="D91" s="1493"/>
      <c r="E91" s="1493"/>
      <c r="F91" s="1509" t="s">
        <v>3540</v>
      </c>
      <c r="G91" s="1509"/>
      <c r="H91" s="1509"/>
      <c r="I91" s="1509"/>
      <c r="J91" s="1509"/>
      <c r="K91" s="1509"/>
      <c r="L91" s="1509"/>
      <c r="M91" s="1509"/>
      <c r="N91" s="1495">
        <v>371</v>
      </c>
      <c r="O91" s="1874" t="s">
        <v>869</v>
      </c>
      <c r="P91" s="2107">
        <v>0</v>
      </c>
      <c r="Q91" s="2107">
        <v>0</v>
      </c>
      <c r="R91" s="1873">
        <v>0</v>
      </c>
      <c r="S91" s="1646"/>
      <c r="T91" s="1829">
        <v>0</v>
      </c>
      <c r="U91" s="1830">
        <v>0</v>
      </c>
      <c r="V91" s="738">
        <v>0</v>
      </c>
      <c r="W91" s="1829">
        <v>0</v>
      </c>
      <c r="X91" s="1830">
        <v>0</v>
      </c>
      <c r="Y91" s="737"/>
      <c r="Z91" s="1829">
        <v>0</v>
      </c>
      <c r="AA91" s="1419">
        <v>0</v>
      </c>
      <c r="AB91" s="2107"/>
      <c r="AC91" s="1831">
        <v>0</v>
      </c>
      <c r="AD91" s="1831">
        <v>0</v>
      </c>
      <c r="AE91">
        <v>111</v>
      </c>
      <c r="AF91" s="1826">
        <v>371</v>
      </c>
      <c r="AG91" s="2107">
        <v>0</v>
      </c>
      <c r="AH91" s="2107">
        <v>0</v>
      </c>
      <c r="AJ91" s="285"/>
    </row>
    <row r="92" spans="1:36" ht="17.45" customHeight="1">
      <c r="A92" s="1493"/>
      <c r="B92" s="1493"/>
      <c r="C92" s="1493"/>
      <c r="D92" s="1493"/>
      <c r="E92" s="1493" t="s">
        <v>3543</v>
      </c>
      <c r="F92" s="1493"/>
      <c r="G92" s="1493"/>
      <c r="H92" s="1493"/>
      <c r="I92" s="1493"/>
      <c r="J92" s="1493"/>
      <c r="K92" s="1493"/>
      <c r="L92" s="1493"/>
      <c r="M92" s="1493"/>
      <c r="N92" s="1495">
        <v>372</v>
      </c>
      <c r="O92" s="1874" t="s">
        <v>869</v>
      </c>
      <c r="P92" s="2107">
        <v>317737.03000000003</v>
      </c>
      <c r="Q92" s="2107">
        <v>454254.09</v>
      </c>
      <c r="R92" s="1873">
        <v>-136517.06</v>
      </c>
      <c r="S92" s="1646"/>
      <c r="T92" s="1829">
        <v>0</v>
      </c>
      <c r="U92" s="1830">
        <v>0</v>
      </c>
      <c r="V92" s="738">
        <v>-136517.06</v>
      </c>
      <c r="W92" s="1829">
        <v>0</v>
      </c>
      <c r="X92" s="1830">
        <v>-136517.06</v>
      </c>
      <c r="Y92" s="737"/>
      <c r="Z92" s="1829">
        <v>0</v>
      </c>
      <c r="AA92" s="1419">
        <v>0</v>
      </c>
      <c r="AB92" s="2107"/>
      <c r="AC92" s="1831">
        <v>-136517.06</v>
      </c>
      <c r="AD92" s="1831">
        <v>0</v>
      </c>
      <c r="AE92">
        <v>111</v>
      </c>
      <c r="AF92" s="1826">
        <v>372</v>
      </c>
      <c r="AG92" s="2107">
        <v>454254.09</v>
      </c>
      <c r="AH92" s="2107">
        <v>317737.03000000003</v>
      </c>
      <c r="AJ92" s="285"/>
    </row>
    <row r="93" spans="1:36" ht="17.45" customHeight="1">
      <c r="A93" s="1493"/>
      <c r="B93" s="1493"/>
      <c r="C93" s="1493"/>
      <c r="D93" s="1493"/>
      <c r="E93" s="1493" t="s">
        <v>292</v>
      </c>
      <c r="F93" s="1493"/>
      <c r="G93" s="1493"/>
      <c r="H93" s="1493"/>
      <c r="I93" s="1493"/>
      <c r="J93" s="1493"/>
      <c r="K93" s="1493"/>
      <c r="L93" s="1493"/>
      <c r="M93" s="1493"/>
      <c r="N93" s="1495">
        <v>373</v>
      </c>
      <c r="O93" s="1874" t="s">
        <v>869</v>
      </c>
      <c r="P93" s="2107">
        <v>0</v>
      </c>
      <c r="Q93" s="2107">
        <v>0</v>
      </c>
      <c r="R93" s="1873">
        <v>0</v>
      </c>
      <c r="S93" s="1646"/>
      <c r="T93" s="1829">
        <v>0</v>
      </c>
      <c r="U93" s="1830">
        <v>0</v>
      </c>
      <c r="V93" s="738">
        <v>0</v>
      </c>
      <c r="W93" s="1829">
        <v>0</v>
      </c>
      <c r="X93" s="1830">
        <v>0</v>
      </c>
      <c r="Y93" s="737"/>
      <c r="Z93" s="1829">
        <v>0</v>
      </c>
      <c r="AA93" s="1419">
        <v>0</v>
      </c>
      <c r="AB93" s="2107"/>
      <c r="AC93" s="1831">
        <v>0</v>
      </c>
      <c r="AD93" s="1831">
        <v>0</v>
      </c>
      <c r="AE93">
        <v>111</v>
      </c>
      <c r="AF93" s="1826">
        <v>373</v>
      </c>
      <c r="AG93" s="2107">
        <v>0</v>
      </c>
      <c r="AH93" s="2107">
        <v>0</v>
      </c>
      <c r="AJ93" s="285"/>
    </row>
    <row r="94" spans="1:36" ht="17.45" customHeight="1">
      <c r="A94" s="1493"/>
      <c r="B94" s="1493"/>
      <c r="C94" s="1493"/>
      <c r="D94" s="1493"/>
      <c r="E94" s="1493" t="s">
        <v>3544</v>
      </c>
      <c r="F94" s="1493"/>
      <c r="G94" s="1493"/>
      <c r="H94" s="1493"/>
      <c r="I94" s="1493"/>
      <c r="J94" s="1493"/>
      <c r="K94" s="1493"/>
      <c r="L94" s="1493"/>
      <c r="M94" s="1493"/>
      <c r="N94" s="1495">
        <v>374</v>
      </c>
      <c r="O94" s="1874" t="s">
        <v>869</v>
      </c>
      <c r="P94" s="2107">
        <v>0</v>
      </c>
      <c r="Q94" s="2107">
        <v>500</v>
      </c>
      <c r="R94" s="1873">
        <v>-500</v>
      </c>
      <c r="S94" s="1646"/>
      <c r="T94" s="1829">
        <v>0</v>
      </c>
      <c r="U94" s="1830">
        <v>0</v>
      </c>
      <c r="V94" s="738">
        <v>-500</v>
      </c>
      <c r="W94" s="1829">
        <v>0</v>
      </c>
      <c r="X94" s="1830">
        <v>-500</v>
      </c>
      <c r="Y94" s="737"/>
      <c r="Z94" s="1829">
        <v>0</v>
      </c>
      <c r="AA94" s="1419">
        <v>0</v>
      </c>
      <c r="AB94" s="2107"/>
      <c r="AC94" s="1831">
        <v>-500</v>
      </c>
      <c r="AD94" s="1831">
        <v>0</v>
      </c>
      <c r="AE94">
        <v>111</v>
      </c>
      <c r="AF94" s="1826">
        <v>374</v>
      </c>
      <c r="AG94" s="2107">
        <v>500</v>
      </c>
      <c r="AH94" s="2107">
        <v>0</v>
      </c>
      <c r="AJ94" s="285"/>
    </row>
    <row r="95" spans="1:36" ht="17.45" customHeight="1">
      <c r="A95" s="1493"/>
      <c r="B95" s="1493"/>
      <c r="C95" s="1493"/>
      <c r="D95" s="1493"/>
      <c r="E95" s="1493" t="s">
        <v>3546</v>
      </c>
      <c r="F95" s="1493"/>
      <c r="G95" s="1493"/>
      <c r="H95" s="1493"/>
      <c r="I95" s="1493"/>
      <c r="J95" s="1493"/>
      <c r="K95" s="1493"/>
      <c r="L95" s="1493"/>
      <c r="M95" s="1493"/>
      <c r="N95" s="1495">
        <v>375</v>
      </c>
      <c r="O95" s="1874" t="s">
        <v>869</v>
      </c>
      <c r="P95" s="2107">
        <v>0</v>
      </c>
      <c r="Q95" s="2107">
        <v>26500</v>
      </c>
      <c r="R95" s="1873">
        <v>-26500</v>
      </c>
      <c r="S95" s="1646"/>
      <c r="T95" s="1829">
        <v>0</v>
      </c>
      <c r="U95" s="1830">
        <v>0</v>
      </c>
      <c r="V95" s="738">
        <v>-26500</v>
      </c>
      <c r="W95" s="1829">
        <v>0</v>
      </c>
      <c r="X95" s="1830">
        <v>-26500</v>
      </c>
      <c r="Y95" s="737"/>
      <c r="Z95" s="1829">
        <v>0</v>
      </c>
      <c r="AA95" s="1419">
        <v>0</v>
      </c>
      <c r="AB95" s="2107"/>
      <c r="AC95" s="1831">
        <v>-26500</v>
      </c>
      <c r="AD95" s="1831">
        <v>0</v>
      </c>
      <c r="AE95">
        <v>111</v>
      </c>
      <c r="AF95" s="1826">
        <v>375</v>
      </c>
      <c r="AG95" s="2107">
        <v>26500</v>
      </c>
      <c r="AH95" s="2107">
        <v>0</v>
      </c>
      <c r="AJ95" s="285"/>
    </row>
    <row r="96" spans="1:36" ht="17.45" customHeight="1">
      <c r="A96" s="1493"/>
      <c r="B96" s="1493"/>
      <c r="C96" s="1493"/>
      <c r="D96" s="1493"/>
      <c r="E96" s="1508" t="s">
        <v>3547</v>
      </c>
      <c r="F96" s="1508"/>
      <c r="G96" s="1508"/>
      <c r="H96" s="1508"/>
      <c r="I96" s="1508"/>
      <c r="J96" s="1508"/>
      <c r="K96" s="1508"/>
      <c r="L96" s="1508"/>
      <c r="M96" s="1508"/>
      <c r="N96" s="1508"/>
      <c r="O96" s="1874"/>
      <c r="P96" s="2107"/>
      <c r="Q96" s="2107"/>
      <c r="R96" s="1873"/>
      <c r="S96" s="1646"/>
      <c r="T96" s="1829"/>
      <c r="U96" s="1830"/>
      <c r="V96" s="738"/>
      <c r="W96" s="1829"/>
      <c r="X96" s="1830"/>
      <c r="Y96" s="737"/>
      <c r="Z96" s="1829"/>
      <c r="AA96" s="1419"/>
      <c r="AB96" s="2107"/>
      <c r="AC96" s="1831"/>
      <c r="AD96" s="1831"/>
      <c r="AF96" s="1826"/>
      <c r="AG96" s="2107">
        <v>0</v>
      </c>
      <c r="AH96" s="2107">
        <v>0</v>
      </c>
      <c r="AJ96" s="285"/>
    </row>
    <row r="97" spans="1:36" ht="17.45" customHeight="1">
      <c r="A97" s="1493"/>
      <c r="B97" s="1493"/>
      <c r="C97" s="1493"/>
      <c r="D97" s="1493"/>
      <c r="E97" s="1493"/>
      <c r="F97" s="1509" t="s">
        <v>3410</v>
      </c>
      <c r="G97" s="1509"/>
      <c r="H97" s="1509"/>
      <c r="I97" s="1509"/>
      <c r="J97" s="1509"/>
      <c r="K97" s="1509"/>
      <c r="L97" s="1509"/>
      <c r="M97" s="1509"/>
      <c r="N97" s="1495">
        <v>376</v>
      </c>
      <c r="O97" s="1874" t="s">
        <v>869</v>
      </c>
      <c r="P97" s="2107">
        <v>0</v>
      </c>
      <c r="Q97" s="2107">
        <v>0</v>
      </c>
      <c r="R97" s="1873">
        <v>0</v>
      </c>
      <c r="S97" s="1646"/>
      <c r="T97" s="1829">
        <v>0</v>
      </c>
      <c r="U97" s="1830">
        <v>0</v>
      </c>
      <c r="V97" s="738">
        <v>0</v>
      </c>
      <c r="W97" s="1829">
        <v>0</v>
      </c>
      <c r="X97" s="1830">
        <v>0</v>
      </c>
      <c r="Y97" s="737"/>
      <c r="Z97" s="1829">
        <v>0</v>
      </c>
      <c r="AA97" s="1419">
        <v>0</v>
      </c>
      <c r="AB97" s="2107"/>
      <c r="AC97" s="1831">
        <v>0</v>
      </c>
      <c r="AD97" s="1831">
        <v>0</v>
      </c>
      <c r="AE97">
        <v>111</v>
      </c>
      <c r="AF97" s="1826">
        <v>376</v>
      </c>
      <c r="AG97" s="2107">
        <v>0</v>
      </c>
      <c r="AH97" s="2107">
        <v>0</v>
      </c>
      <c r="AJ97" s="285"/>
    </row>
    <row r="98" spans="1:36" ht="17.45" customHeight="1">
      <c r="A98" s="1493"/>
      <c r="B98" s="1493"/>
      <c r="C98" s="1493"/>
      <c r="D98" s="1493"/>
      <c r="E98" s="1493"/>
      <c r="F98" s="1509" t="s">
        <v>3548</v>
      </c>
      <c r="G98" s="1509" t="s">
        <v>3549</v>
      </c>
      <c r="H98" s="1509"/>
      <c r="I98" s="1509"/>
      <c r="J98" s="1509"/>
      <c r="K98" s="1509" t="s">
        <v>3549</v>
      </c>
      <c r="L98" s="1509" t="s">
        <v>3549</v>
      </c>
      <c r="M98" s="1509" t="s">
        <v>3549</v>
      </c>
      <c r="N98" s="1495">
        <v>377</v>
      </c>
      <c r="O98" s="1874" t="s">
        <v>869</v>
      </c>
      <c r="P98" s="2107">
        <v>0</v>
      </c>
      <c r="Q98" s="2107">
        <v>0</v>
      </c>
      <c r="R98" s="1873">
        <v>0</v>
      </c>
      <c r="S98" s="1646"/>
      <c r="T98" s="1829">
        <v>0</v>
      </c>
      <c r="U98" s="1830">
        <v>0</v>
      </c>
      <c r="V98" s="738">
        <v>0</v>
      </c>
      <c r="W98" s="1829">
        <v>0</v>
      </c>
      <c r="X98" s="1830">
        <v>0</v>
      </c>
      <c r="Y98" s="737"/>
      <c r="Z98" s="1829">
        <v>0</v>
      </c>
      <c r="AA98" s="1419">
        <v>0</v>
      </c>
      <c r="AB98" s="2107"/>
      <c r="AC98" s="1831">
        <v>0</v>
      </c>
      <c r="AD98" s="1831">
        <v>0</v>
      </c>
      <c r="AE98">
        <v>111</v>
      </c>
      <c r="AF98" s="1826">
        <v>377</v>
      </c>
      <c r="AG98" s="2107">
        <v>0</v>
      </c>
      <c r="AH98" s="2107">
        <v>0</v>
      </c>
      <c r="AJ98" s="285"/>
    </row>
    <row r="99" spans="1:36" ht="17.45" customHeight="1">
      <c r="A99" s="1493"/>
      <c r="B99" s="1493"/>
      <c r="C99" s="1493"/>
      <c r="D99" s="1493"/>
      <c r="E99" s="1493"/>
      <c r="F99" s="1509" t="s">
        <v>3550</v>
      </c>
      <c r="G99" s="1509" t="s">
        <v>3551</v>
      </c>
      <c r="H99" s="1509"/>
      <c r="I99" s="1509"/>
      <c r="J99" s="1509"/>
      <c r="K99" s="1509" t="s">
        <v>3551</v>
      </c>
      <c r="L99" s="1509" t="s">
        <v>3551</v>
      </c>
      <c r="M99" s="1509" t="s">
        <v>3551</v>
      </c>
      <c r="N99" s="1495">
        <v>378</v>
      </c>
      <c r="O99" s="1874" t="s">
        <v>869</v>
      </c>
      <c r="P99" s="2107">
        <v>0</v>
      </c>
      <c r="Q99" s="2107">
        <v>0</v>
      </c>
      <c r="R99" s="1873">
        <v>0</v>
      </c>
      <c r="S99" s="1646"/>
      <c r="T99" s="1829">
        <v>0</v>
      </c>
      <c r="U99" s="1830">
        <v>0</v>
      </c>
      <c r="V99" s="738">
        <v>0</v>
      </c>
      <c r="W99" s="1829">
        <v>0</v>
      </c>
      <c r="X99" s="1830">
        <v>0</v>
      </c>
      <c r="Y99" s="737"/>
      <c r="Z99" s="1829">
        <v>0</v>
      </c>
      <c r="AA99" s="1419">
        <v>0</v>
      </c>
      <c r="AB99" s="2107"/>
      <c r="AC99" s="1831">
        <v>0</v>
      </c>
      <c r="AD99" s="1831">
        <v>0</v>
      </c>
      <c r="AE99">
        <v>111</v>
      </c>
      <c r="AF99" s="1826">
        <v>378</v>
      </c>
      <c r="AG99" s="2107">
        <v>0</v>
      </c>
      <c r="AH99" s="2107">
        <v>0</v>
      </c>
      <c r="AJ99" s="285"/>
    </row>
    <row r="100" spans="1:36" ht="17.45" customHeight="1">
      <c r="A100" s="1493"/>
      <c r="B100" s="1493"/>
      <c r="C100" s="1493"/>
      <c r="D100" s="1493"/>
      <c r="E100" s="1493"/>
      <c r="F100" s="1509" t="s">
        <v>3552</v>
      </c>
      <c r="G100" s="1509" t="s">
        <v>3553</v>
      </c>
      <c r="H100" s="1509"/>
      <c r="I100" s="1509"/>
      <c r="J100" s="1509"/>
      <c r="K100" s="1509" t="s">
        <v>3553</v>
      </c>
      <c r="L100" s="1509" t="s">
        <v>3553</v>
      </c>
      <c r="M100" s="1509" t="s">
        <v>3553</v>
      </c>
      <c r="N100" s="1495">
        <v>379</v>
      </c>
      <c r="O100" s="1874" t="s">
        <v>869</v>
      </c>
      <c r="P100" s="2107">
        <v>0</v>
      </c>
      <c r="Q100" s="2107">
        <v>0</v>
      </c>
      <c r="R100" s="1873">
        <v>0</v>
      </c>
      <c r="S100" s="1646"/>
      <c r="T100" s="1829">
        <v>0</v>
      </c>
      <c r="U100" s="1830">
        <v>0</v>
      </c>
      <c r="V100" s="738">
        <v>0</v>
      </c>
      <c r="W100" s="1829">
        <v>0</v>
      </c>
      <c r="X100" s="1830">
        <v>0</v>
      </c>
      <c r="Y100" s="737"/>
      <c r="Z100" s="1829">
        <v>0</v>
      </c>
      <c r="AA100" s="1419">
        <v>0</v>
      </c>
      <c r="AB100" s="2107"/>
      <c r="AC100" s="1831">
        <v>0</v>
      </c>
      <c r="AD100" s="1831">
        <v>0</v>
      </c>
      <c r="AE100">
        <v>111</v>
      </c>
      <c r="AF100" s="1826">
        <v>379</v>
      </c>
      <c r="AG100" s="2107">
        <v>0</v>
      </c>
      <c r="AH100" s="2107">
        <v>0</v>
      </c>
      <c r="AJ100" s="285"/>
    </row>
    <row r="101" spans="1:36" ht="17.45" customHeight="1">
      <c r="A101" s="1493"/>
      <c r="B101" s="1493"/>
      <c r="C101" s="1493"/>
      <c r="D101" s="1493"/>
      <c r="E101" s="1493"/>
      <c r="F101" s="1509" t="s">
        <v>293</v>
      </c>
      <c r="G101" s="1509" t="s">
        <v>3545</v>
      </c>
      <c r="H101" s="1509"/>
      <c r="I101" s="1509"/>
      <c r="J101" s="1509"/>
      <c r="K101" s="1509" t="s">
        <v>3545</v>
      </c>
      <c r="L101" s="1509" t="s">
        <v>3545</v>
      </c>
      <c r="M101" s="1509" t="s">
        <v>3545</v>
      </c>
      <c r="N101" s="1495">
        <v>380</v>
      </c>
      <c r="O101" s="1874" t="s">
        <v>869</v>
      </c>
      <c r="P101" s="2107">
        <v>0</v>
      </c>
      <c r="Q101" s="2107">
        <v>0</v>
      </c>
      <c r="R101" s="1873">
        <v>0</v>
      </c>
      <c r="S101" s="1646"/>
      <c r="T101" s="1829">
        <v>0</v>
      </c>
      <c r="U101" s="1830">
        <v>0</v>
      </c>
      <c r="V101" s="738">
        <v>0</v>
      </c>
      <c r="W101" s="1829">
        <v>0</v>
      </c>
      <c r="X101" s="1830">
        <v>0</v>
      </c>
      <c r="Y101" s="737"/>
      <c r="Z101" s="1829">
        <v>0</v>
      </c>
      <c r="AA101" s="1419">
        <v>0</v>
      </c>
      <c r="AB101" s="2107"/>
      <c r="AC101" s="1831">
        <v>0</v>
      </c>
      <c r="AD101" s="1831">
        <v>0</v>
      </c>
      <c r="AE101">
        <v>111</v>
      </c>
      <c r="AF101" s="1826">
        <v>380</v>
      </c>
      <c r="AG101" s="2107">
        <v>0</v>
      </c>
      <c r="AH101" s="2107">
        <v>0</v>
      </c>
      <c r="AJ101" s="285"/>
    </row>
    <row r="102" spans="1:36" ht="17.45" customHeight="1">
      <c r="A102" s="1493"/>
      <c r="B102" s="1493"/>
      <c r="C102" s="1493"/>
      <c r="D102" s="1493"/>
      <c r="E102" s="1493"/>
      <c r="F102" s="1509" t="s">
        <v>294</v>
      </c>
      <c r="G102" s="1509" t="s">
        <v>3554</v>
      </c>
      <c r="H102" s="1509"/>
      <c r="I102" s="1509"/>
      <c r="J102" s="1509"/>
      <c r="K102" s="1509" t="s">
        <v>3554</v>
      </c>
      <c r="L102" s="1509" t="s">
        <v>3554</v>
      </c>
      <c r="M102" s="1509" t="s">
        <v>3554</v>
      </c>
      <c r="N102" s="1495">
        <v>381</v>
      </c>
      <c r="O102" s="1874" t="s">
        <v>869</v>
      </c>
      <c r="P102" s="2107">
        <v>0</v>
      </c>
      <c r="Q102" s="2107">
        <v>0</v>
      </c>
      <c r="R102" s="1873">
        <v>0</v>
      </c>
      <c r="S102" s="1646"/>
      <c r="T102" s="1829">
        <v>0</v>
      </c>
      <c r="U102" s="1830">
        <v>0</v>
      </c>
      <c r="V102" s="738">
        <v>0</v>
      </c>
      <c r="W102" s="1829">
        <v>0</v>
      </c>
      <c r="X102" s="1830">
        <v>0</v>
      </c>
      <c r="Y102" s="737"/>
      <c r="Z102" s="1829">
        <v>0</v>
      </c>
      <c r="AA102" s="1419">
        <v>0</v>
      </c>
      <c r="AB102" s="2107"/>
      <c r="AC102" s="1831">
        <v>0</v>
      </c>
      <c r="AD102" s="1831">
        <v>0</v>
      </c>
      <c r="AE102">
        <v>111</v>
      </c>
      <c r="AF102" s="1826">
        <v>381</v>
      </c>
      <c r="AG102" s="2107">
        <v>0</v>
      </c>
      <c r="AH102" s="2107">
        <v>0</v>
      </c>
      <c r="AJ102" s="285"/>
    </row>
    <row r="103" spans="1:36" ht="17.45" customHeight="1">
      <c r="A103" s="1493"/>
      <c r="B103" s="1493"/>
      <c r="C103" s="1493"/>
      <c r="D103" s="1493"/>
      <c r="E103" s="1493"/>
      <c r="F103" s="1509" t="s">
        <v>238</v>
      </c>
      <c r="G103" s="1509" t="s">
        <v>3555</v>
      </c>
      <c r="H103" s="1509"/>
      <c r="I103" s="1509"/>
      <c r="J103" s="1509"/>
      <c r="K103" s="1509" t="s">
        <v>3555</v>
      </c>
      <c r="L103" s="1509" t="s">
        <v>3555</v>
      </c>
      <c r="M103" s="1509" t="s">
        <v>3555</v>
      </c>
      <c r="N103" s="1495">
        <v>382</v>
      </c>
      <c r="O103" s="1874" t="s">
        <v>869</v>
      </c>
      <c r="P103" s="2107">
        <v>0</v>
      </c>
      <c r="Q103" s="2107">
        <v>0</v>
      </c>
      <c r="R103" s="1873">
        <v>0</v>
      </c>
      <c r="S103" s="1646"/>
      <c r="T103" s="1829">
        <v>0</v>
      </c>
      <c r="U103" s="1830">
        <v>0</v>
      </c>
      <c r="V103" s="738">
        <v>0</v>
      </c>
      <c r="W103" s="1829">
        <v>0</v>
      </c>
      <c r="X103" s="1830">
        <v>0</v>
      </c>
      <c r="Y103" s="737"/>
      <c r="Z103" s="1829">
        <v>0</v>
      </c>
      <c r="AA103" s="1419">
        <v>0</v>
      </c>
      <c r="AB103" s="2107"/>
      <c r="AC103" s="1831">
        <v>0</v>
      </c>
      <c r="AD103" s="1831">
        <v>0</v>
      </c>
      <c r="AE103">
        <v>111</v>
      </c>
      <c r="AF103" s="1826">
        <v>382</v>
      </c>
      <c r="AG103" s="2107">
        <v>0</v>
      </c>
      <c r="AH103" s="2107">
        <v>0</v>
      </c>
      <c r="AJ103" s="285"/>
    </row>
    <row r="104" spans="1:36" ht="17.45" customHeight="1">
      <c r="A104" s="1493"/>
      <c r="B104" s="1493"/>
      <c r="C104" s="1493"/>
      <c r="D104" s="1493"/>
      <c r="E104" s="1493" t="s">
        <v>3556</v>
      </c>
      <c r="F104" s="1493"/>
      <c r="G104" s="1493"/>
      <c r="H104" s="1493"/>
      <c r="I104" s="1493"/>
      <c r="J104" s="1493"/>
      <c r="K104" s="1493"/>
      <c r="L104" s="1493"/>
      <c r="M104" s="1493"/>
      <c r="N104" s="1495">
        <v>383</v>
      </c>
      <c r="O104" s="1874" t="s">
        <v>869</v>
      </c>
      <c r="P104" s="2107">
        <v>0</v>
      </c>
      <c r="Q104" s="2107">
        <v>2950</v>
      </c>
      <c r="R104" s="1873">
        <v>-2950</v>
      </c>
      <c r="S104" s="1646"/>
      <c r="T104" s="1829">
        <v>0</v>
      </c>
      <c r="U104" s="1830">
        <v>0</v>
      </c>
      <c r="V104" s="738">
        <v>-2950</v>
      </c>
      <c r="W104" s="1829">
        <v>0</v>
      </c>
      <c r="X104" s="1830">
        <v>-2950</v>
      </c>
      <c r="Y104" s="737"/>
      <c r="Z104" s="1829">
        <v>0</v>
      </c>
      <c r="AA104" s="1419">
        <v>0</v>
      </c>
      <c r="AB104" s="2107"/>
      <c r="AC104" s="1831">
        <v>-2950</v>
      </c>
      <c r="AD104" s="1831">
        <v>0</v>
      </c>
      <c r="AE104">
        <v>111</v>
      </c>
      <c r="AF104" s="1826">
        <v>383</v>
      </c>
      <c r="AG104" s="2107">
        <v>2950</v>
      </c>
      <c r="AH104" s="2107">
        <v>0</v>
      </c>
      <c r="AJ104" s="285"/>
    </row>
    <row r="105" spans="1:36" ht="17.45" customHeight="1">
      <c r="A105" s="1493"/>
      <c r="B105" s="1493"/>
      <c r="C105" s="1493"/>
      <c r="D105" s="1493"/>
      <c r="E105" s="1508" t="s">
        <v>3557</v>
      </c>
      <c r="F105" s="1508"/>
      <c r="G105" s="1508"/>
      <c r="H105" s="1508"/>
      <c r="I105" s="1508"/>
      <c r="J105" s="1508"/>
      <c r="K105" s="1508"/>
      <c r="L105" s="1508"/>
      <c r="M105" s="1508"/>
      <c r="N105" s="1508"/>
      <c r="O105" s="1874"/>
      <c r="P105" s="2107"/>
      <c r="Q105" s="2107"/>
      <c r="R105" s="1873"/>
      <c r="S105" s="1646"/>
      <c r="T105" s="1829"/>
      <c r="U105" s="1830"/>
      <c r="V105" s="738"/>
      <c r="W105" s="1829"/>
      <c r="X105" s="1830"/>
      <c r="Y105" s="737"/>
      <c r="Z105" s="1829"/>
      <c r="AA105" s="1419"/>
      <c r="AB105" s="2107"/>
      <c r="AC105" s="1831"/>
      <c r="AD105" s="1831"/>
      <c r="AF105" s="1826"/>
      <c r="AG105" s="2107">
        <v>0</v>
      </c>
      <c r="AH105" s="2107">
        <v>0</v>
      </c>
      <c r="AJ105" s="285"/>
    </row>
    <row r="106" spans="1:36" ht="17.45" customHeight="1">
      <c r="A106" s="1493"/>
      <c r="B106" s="1493"/>
      <c r="C106" s="1493"/>
      <c r="D106" s="1493"/>
      <c r="E106" s="1493"/>
      <c r="F106" s="1509" t="s">
        <v>3558</v>
      </c>
      <c r="G106" s="1509"/>
      <c r="H106" s="1509"/>
      <c r="I106" s="1509"/>
      <c r="J106" s="1509"/>
      <c r="K106" s="1509"/>
      <c r="L106" s="1509"/>
      <c r="M106" s="1509"/>
      <c r="N106" s="1495">
        <v>384</v>
      </c>
      <c r="O106" s="1875" t="s">
        <v>664</v>
      </c>
      <c r="P106" s="2107">
        <v>0</v>
      </c>
      <c r="Q106" s="2107">
        <v>-29554.655999999999</v>
      </c>
      <c r="R106" s="1873">
        <v>29554.655999999999</v>
      </c>
      <c r="S106" s="1647">
        <v>29554.655999999999</v>
      </c>
      <c r="T106" s="1829">
        <v>29554.655999999999</v>
      </c>
      <c r="U106" s="1830">
        <v>0</v>
      </c>
      <c r="V106" s="738"/>
      <c r="W106" s="1829">
        <v>0</v>
      </c>
      <c r="X106" s="1830">
        <v>0</v>
      </c>
      <c r="Y106" s="737"/>
      <c r="Z106" s="1829">
        <v>0</v>
      </c>
      <c r="AA106" s="1419">
        <v>0</v>
      </c>
      <c r="AB106" s="2107"/>
      <c r="AC106" s="1831">
        <v>29554.655999999999</v>
      </c>
      <c r="AD106" s="1831">
        <v>0</v>
      </c>
      <c r="AE106">
        <v>111</v>
      </c>
      <c r="AF106" s="1826">
        <v>384</v>
      </c>
      <c r="AG106" s="2107">
        <v>-29554.655999999999</v>
      </c>
      <c r="AH106" s="2107">
        <v>0</v>
      </c>
      <c r="AJ106" s="285"/>
    </row>
    <row r="107" spans="1:36" ht="17.45" customHeight="1">
      <c r="A107" s="1493"/>
      <c r="B107" s="1493"/>
      <c r="C107" s="1493"/>
      <c r="D107" s="1493"/>
      <c r="E107" s="1493"/>
      <c r="F107" s="1509" t="s">
        <v>523</v>
      </c>
      <c r="G107" s="1509"/>
      <c r="H107" s="1509"/>
      <c r="I107" s="1509"/>
      <c r="J107" s="1509"/>
      <c r="K107" s="1509"/>
      <c r="L107" s="1509"/>
      <c r="M107" s="1509"/>
      <c r="N107" s="1495">
        <v>385</v>
      </c>
      <c r="O107" s="1875" t="s">
        <v>664</v>
      </c>
      <c r="P107" s="2107">
        <v>0</v>
      </c>
      <c r="Q107" s="2107">
        <v>0</v>
      </c>
      <c r="R107" s="1873">
        <v>0</v>
      </c>
      <c r="S107" s="1647">
        <v>0</v>
      </c>
      <c r="T107" s="1829">
        <v>0</v>
      </c>
      <c r="U107" s="1830">
        <v>0</v>
      </c>
      <c r="V107" s="738"/>
      <c r="W107" s="1829">
        <v>0</v>
      </c>
      <c r="X107" s="1830">
        <v>0</v>
      </c>
      <c r="Y107" s="737"/>
      <c r="Z107" s="1829">
        <v>0</v>
      </c>
      <c r="AA107" s="1419">
        <v>0</v>
      </c>
      <c r="AB107" s="2107"/>
      <c r="AC107" s="1831">
        <v>0</v>
      </c>
      <c r="AD107" s="1831">
        <v>0</v>
      </c>
      <c r="AE107">
        <v>111</v>
      </c>
      <c r="AF107" s="1826">
        <v>385</v>
      </c>
      <c r="AG107" s="2107">
        <v>0</v>
      </c>
      <c r="AH107" s="2107">
        <v>0</v>
      </c>
      <c r="AJ107" s="285"/>
    </row>
    <row r="108" spans="1:36" ht="17.45" customHeight="1">
      <c r="A108" s="1493"/>
      <c r="B108" s="1493"/>
      <c r="C108" s="1493"/>
      <c r="D108" s="1493"/>
      <c r="E108" s="1493" t="s">
        <v>3559</v>
      </c>
      <c r="F108" s="1493"/>
      <c r="G108" s="1493"/>
      <c r="H108" s="1493"/>
      <c r="I108" s="1493"/>
      <c r="J108" s="1493"/>
      <c r="K108" s="1493"/>
      <c r="L108" s="1493"/>
      <c r="M108" s="1493"/>
      <c r="N108" s="1495">
        <v>386</v>
      </c>
      <c r="O108" s="1875" t="s">
        <v>664</v>
      </c>
      <c r="P108" s="2107">
        <v>0</v>
      </c>
      <c r="Q108" s="2107">
        <v>0</v>
      </c>
      <c r="R108" s="1873">
        <v>0</v>
      </c>
      <c r="S108" s="1647">
        <v>0</v>
      </c>
      <c r="T108" s="1829">
        <v>0</v>
      </c>
      <c r="U108" s="1830">
        <v>0</v>
      </c>
      <c r="V108" s="738"/>
      <c r="W108" s="1829">
        <v>0</v>
      </c>
      <c r="X108" s="1830">
        <v>0</v>
      </c>
      <c r="Y108" s="737"/>
      <c r="Z108" s="1829">
        <v>0</v>
      </c>
      <c r="AA108" s="1419">
        <v>0</v>
      </c>
      <c r="AB108" s="2107"/>
      <c r="AC108" s="1831">
        <v>0</v>
      </c>
      <c r="AD108" s="1831">
        <v>0</v>
      </c>
      <c r="AE108">
        <v>111</v>
      </c>
      <c r="AF108" s="1826">
        <v>386</v>
      </c>
      <c r="AG108" s="2107">
        <v>0</v>
      </c>
      <c r="AH108" s="2107">
        <v>0</v>
      </c>
      <c r="AJ108" s="285"/>
    </row>
    <row r="109" spans="1:36" ht="17.25">
      <c r="A109" s="1493"/>
      <c r="B109" s="1493"/>
      <c r="C109" s="1493"/>
      <c r="D109" s="1503" t="s">
        <v>891</v>
      </c>
      <c r="E109" s="1503"/>
      <c r="F109" s="1503"/>
      <c r="G109" s="1503"/>
      <c r="H109" s="1503"/>
      <c r="I109" s="1503"/>
      <c r="J109" s="1503"/>
      <c r="K109" s="1503"/>
      <c r="L109" s="1503"/>
      <c r="M109" s="1503"/>
      <c r="N109" s="1503"/>
      <c r="O109" s="1875"/>
      <c r="P109" s="2107"/>
      <c r="Q109" s="2107"/>
      <c r="R109" s="1873"/>
      <c r="S109" s="1647"/>
      <c r="T109" s="1829"/>
      <c r="U109" s="1830"/>
      <c r="V109" s="738"/>
      <c r="W109" s="1829"/>
      <c r="X109" s="1830"/>
      <c r="Y109" s="737"/>
      <c r="Z109" s="1829"/>
      <c r="AA109" s="1419"/>
      <c r="AB109" s="2107"/>
      <c r="AC109" s="1831"/>
      <c r="AD109" s="1831"/>
      <c r="AF109" s="1826"/>
      <c r="AG109" s="2107">
        <v>0</v>
      </c>
      <c r="AH109" s="2107">
        <v>0</v>
      </c>
      <c r="AJ109" s="285"/>
    </row>
    <row r="110" spans="1:36" ht="17.45" customHeight="1">
      <c r="A110" s="1493"/>
      <c r="B110" s="1493"/>
      <c r="C110" s="1493"/>
      <c r="D110" s="1493"/>
      <c r="E110" s="1509" t="s">
        <v>310</v>
      </c>
      <c r="F110" s="1509"/>
      <c r="G110" s="1509"/>
      <c r="H110" s="1509"/>
      <c r="I110" s="1509"/>
      <c r="J110" s="1509"/>
      <c r="K110" s="1509"/>
      <c r="L110" s="1509"/>
      <c r="M110" s="1509"/>
      <c r="N110" s="1495">
        <v>387</v>
      </c>
      <c r="O110" s="1874" t="s">
        <v>869</v>
      </c>
      <c r="P110" s="2107">
        <v>0</v>
      </c>
      <c r="Q110" s="2107">
        <v>0</v>
      </c>
      <c r="R110" s="1873">
        <v>0</v>
      </c>
      <c r="S110" s="1646"/>
      <c r="T110" s="1829">
        <v>0</v>
      </c>
      <c r="U110" s="1830">
        <v>0</v>
      </c>
      <c r="V110" s="738">
        <v>0</v>
      </c>
      <c r="W110" s="1829">
        <v>0</v>
      </c>
      <c r="X110" s="1830">
        <v>0</v>
      </c>
      <c r="Y110" s="737"/>
      <c r="Z110" s="1829">
        <v>0</v>
      </c>
      <c r="AA110" s="1419">
        <v>0</v>
      </c>
      <c r="AB110" s="2107"/>
      <c r="AC110" s="1831">
        <v>0</v>
      </c>
      <c r="AD110" s="1831">
        <v>0</v>
      </c>
      <c r="AE110">
        <v>112</v>
      </c>
      <c r="AF110" s="1826">
        <v>387</v>
      </c>
      <c r="AG110" s="2107">
        <v>0</v>
      </c>
      <c r="AH110" s="2107">
        <v>0</v>
      </c>
      <c r="AJ110" s="285"/>
    </row>
    <row r="111" spans="1:36" ht="17.45" customHeight="1">
      <c r="A111" s="1493"/>
      <c r="B111" s="1493"/>
      <c r="C111" s="1493"/>
      <c r="D111" s="1493"/>
      <c r="E111" s="1509" t="s">
        <v>311</v>
      </c>
      <c r="F111" s="1509"/>
      <c r="G111" s="1509"/>
      <c r="H111" s="1509"/>
      <c r="I111" s="1509"/>
      <c r="J111" s="1509"/>
      <c r="K111" s="1509"/>
      <c r="L111" s="1509"/>
      <c r="M111" s="1509"/>
      <c r="N111" s="1495">
        <v>388</v>
      </c>
      <c r="O111" s="1874" t="s">
        <v>869</v>
      </c>
      <c r="P111" s="2107">
        <v>0</v>
      </c>
      <c r="Q111" s="2107">
        <v>0</v>
      </c>
      <c r="R111" s="1873">
        <v>0</v>
      </c>
      <c r="S111" s="1646"/>
      <c r="T111" s="1829">
        <v>0</v>
      </c>
      <c r="U111" s="1830">
        <v>0</v>
      </c>
      <c r="V111" s="738">
        <v>0</v>
      </c>
      <c r="W111" s="1829">
        <v>0</v>
      </c>
      <c r="X111" s="1830">
        <v>0</v>
      </c>
      <c r="Y111" s="737"/>
      <c r="Z111" s="1829">
        <v>0</v>
      </c>
      <c r="AA111" s="1419">
        <v>0</v>
      </c>
      <c r="AB111" s="2107"/>
      <c r="AC111" s="1831">
        <v>0</v>
      </c>
      <c r="AD111" s="1831">
        <v>0</v>
      </c>
      <c r="AE111">
        <v>112</v>
      </c>
      <c r="AF111" s="1826">
        <v>388</v>
      </c>
      <c r="AG111" s="2107">
        <v>0</v>
      </c>
      <c r="AH111" s="2107">
        <v>0</v>
      </c>
      <c r="AJ111" s="285"/>
    </row>
    <row r="112" spans="1:36" ht="17.45" customHeight="1">
      <c r="A112" s="1493"/>
      <c r="B112" s="1493"/>
      <c r="C112" s="1493"/>
      <c r="D112" s="1493"/>
      <c r="E112" s="1509" t="s">
        <v>312</v>
      </c>
      <c r="F112" s="1509"/>
      <c r="G112" s="1509"/>
      <c r="H112" s="1509"/>
      <c r="I112" s="1509"/>
      <c r="J112" s="1509"/>
      <c r="K112" s="1509"/>
      <c r="L112" s="1509"/>
      <c r="M112" s="1509"/>
      <c r="N112" s="1495">
        <v>389</v>
      </c>
      <c r="O112" s="1874" t="s">
        <v>869</v>
      </c>
      <c r="P112" s="2107">
        <v>0</v>
      </c>
      <c r="Q112" s="2107">
        <v>0</v>
      </c>
      <c r="R112" s="1873">
        <v>0</v>
      </c>
      <c r="S112" s="1646"/>
      <c r="T112" s="1829">
        <v>0</v>
      </c>
      <c r="U112" s="1830">
        <v>0</v>
      </c>
      <c r="V112" s="738">
        <v>0</v>
      </c>
      <c r="W112" s="1829">
        <v>0</v>
      </c>
      <c r="X112" s="1830">
        <v>0</v>
      </c>
      <c r="Y112" s="737"/>
      <c r="Z112" s="1829">
        <v>0</v>
      </c>
      <c r="AA112" s="1419">
        <v>0</v>
      </c>
      <c r="AB112" s="2107"/>
      <c r="AC112" s="1831">
        <v>0</v>
      </c>
      <c r="AD112" s="1831">
        <v>0</v>
      </c>
      <c r="AE112">
        <v>112</v>
      </c>
      <c r="AF112" s="1826">
        <v>389</v>
      </c>
      <c r="AG112" s="2107">
        <v>0</v>
      </c>
      <c r="AH112" s="2107">
        <v>0</v>
      </c>
      <c r="AJ112" s="285"/>
    </row>
    <row r="113" spans="1:36" ht="17.45" customHeight="1">
      <c r="A113" s="1493"/>
      <c r="B113" s="1493"/>
      <c r="C113" s="1493"/>
      <c r="D113" s="1493"/>
      <c r="E113" s="1509" t="s">
        <v>313</v>
      </c>
      <c r="F113" s="1509"/>
      <c r="G113" s="1509"/>
      <c r="H113" s="1509"/>
      <c r="I113" s="1509"/>
      <c r="J113" s="1509"/>
      <c r="K113" s="1509"/>
      <c r="L113" s="1509"/>
      <c r="M113" s="1509"/>
      <c r="N113" s="1495">
        <v>390</v>
      </c>
      <c r="O113" s="1874" t="s">
        <v>869</v>
      </c>
      <c r="P113" s="2107">
        <v>0</v>
      </c>
      <c r="Q113" s="2107">
        <v>0</v>
      </c>
      <c r="R113" s="1873">
        <v>0</v>
      </c>
      <c r="S113" s="1646"/>
      <c r="T113" s="1829">
        <v>0</v>
      </c>
      <c r="U113" s="1830">
        <v>0</v>
      </c>
      <c r="V113" s="738">
        <v>0</v>
      </c>
      <c r="W113" s="1829">
        <v>0</v>
      </c>
      <c r="X113" s="1830">
        <v>0</v>
      </c>
      <c r="Y113" s="737"/>
      <c r="Z113" s="1829">
        <v>0</v>
      </c>
      <c r="AA113" s="1419">
        <v>0</v>
      </c>
      <c r="AB113" s="2107"/>
      <c r="AC113" s="1831">
        <v>0</v>
      </c>
      <c r="AD113" s="1831">
        <v>0</v>
      </c>
      <c r="AE113">
        <v>112</v>
      </c>
      <c r="AF113" s="1826">
        <v>390</v>
      </c>
      <c r="AG113" s="2107">
        <v>0</v>
      </c>
      <c r="AH113" s="2107">
        <v>0</v>
      </c>
      <c r="AJ113" s="285"/>
    </row>
    <row r="114" spans="1:36" ht="17.45" customHeight="1">
      <c r="A114" s="1493"/>
      <c r="B114" s="1493"/>
      <c r="C114" s="1493"/>
      <c r="D114" s="1493"/>
      <c r="E114" s="1509" t="s">
        <v>238</v>
      </c>
      <c r="F114" s="1509"/>
      <c r="G114" s="1509"/>
      <c r="H114" s="1509"/>
      <c r="I114" s="1509"/>
      <c r="J114" s="1509"/>
      <c r="K114" s="1509"/>
      <c r="L114" s="1509"/>
      <c r="M114" s="1509"/>
      <c r="N114" s="1495">
        <v>391</v>
      </c>
      <c r="O114" s="1874" t="s">
        <v>869</v>
      </c>
      <c r="P114" s="2107">
        <v>0</v>
      </c>
      <c r="Q114" s="2107">
        <v>0</v>
      </c>
      <c r="R114" s="1873">
        <v>0</v>
      </c>
      <c r="S114" s="1646"/>
      <c r="T114" s="1829">
        <v>0</v>
      </c>
      <c r="U114" s="1830">
        <v>0</v>
      </c>
      <c r="V114" s="738">
        <v>0</v>
      </c>
      <c r="W114" s="1829">
        <v>0</v>
      </c>
      <c r="X114" s="1830">
        <v>0</v>
      </c>
      <c r="Y114" s="737"/>
      <c r="Z114" s="1829">
        <v>0</v>
      </c>
      <c r="AA114" s="1419">
        <v>0</v>
      </c>
      <c r="AB114" s="2107"/>
      <c r="AC114" s="1831">
        <v>0</v>
      </c>
      <c r="AD114" s="1831">
        <v>0</v>
      </c>
      <c r="AE114">
        <v>112</v>
      </c>
      <c r="AF114" s="1826">
        <v>391</v>
      </c>
      <c r="AG114" s="2107">
        <v>0</v>
      </c>
      <c r="AH114" s="2107">
        <v>0</v>
      </c>
      <c r="AJ114" s="285"/>
    </row>
    <row r="115" spans="1:36" ht="17.45" customHeight="1">
      <c r="A115" s="1493"/>
      <c r="B115" s="1493"/>
      <c r="C115" s="1493"/>
      <c r="D115" s="1493"/>
      <c r="E115" s="1509" t="s">
        <v>3560</v>
      </c>
      <c r="F115" s="1509"/>
      <c r="G115" s="1509"/>
      <c r="H115" s="1509"/>
      <c r="I115" s="1509"/>
      <c r="J115" s="1509"/>
      <c r="K115" s="1509"/>
      <c r="L115" s="1509"/>
      <c r="M115" s="1509"/>
      <c r="N115" s="1495">
        <v>392</v>
      </c>
      <c r="O115" s="1875" t="s">
        <v>664</v>
      </c>
      <c r="P115" s="2107">
        <v>0</v>
      </c>
      <c r="Q115" s="2107">
        <v>0</v>
      </c>
      <c r="R115" s="1873">
        <v>0</v>
      </c>
      <c r="S115" s="1647">
        <v>0</v>
      </c>
      <c r="T115" s="1829">
        <v>0</v>
      </c>
      <c r="U115" s="1830">
        <v>0</v>
      </c>
      <c r="V115" s="738"/>
      <c r="W115" s="1829">
        <v>0</v>
      </c>
      <c r="X115" s="1830">
        <v>0</v>
      </c>
      <c r="Y115" s="737"/>
      <c r="Z115" s="1829">
        <v>0</v>
      </c>
      <c r="AA115" s="1419">
        <v>0</v>
      </c>
      <c r="AB115" s="2107"/>
      <c r="AC115" s="1831">
        <v>0</v>
      </c>
      <c r="AD115" s="1831">
        <v>0</v>
      </c>
      <c r="AE115">
        <v>112</v>
      </c>
      <c r="AF115" s="1826">
        <v>392</v>
      </c>
      <c r="AG115" s="2107">
        <v>0</v>
      </c>
      <c r="AH115" s="2107">
        <v>0</v>
      </c>
      <c r="AJ115" s="285"/>
    </row>
    <row r="116" spans="1:36" ht="17.45" customHeight="1">
      <c r="A116" s="1493"/>
      <c r="B116" s="1493"/>
      <c r="C116" s="1493"/>
      <c r="D116" s="1493"/>
      <c r="E116" s="1509" t="s">
        <v>3561</v>
      </c>
      <c r="F116" s="1509"/>
      <c r="G116" s="1509"/>
      <c r="H116" s="1509"/>
      <c r="I116" s="1509"/>
      <c r="J116" s="1509"/>
      <c r="K116" s="1509"/>
      <c r="L116" s="1509"/>
      <c r="M116" s="1509"/>
      <c r="N116" s="1495">
        <v>393</v>
      </c>
      <c r="O116" s="1875" t="s">
        <v>664</v>
      </c>
      <c r="P116" s="2107">
        <v>0</v>
      </c>
      <c r="Q116" s="2107">
        <v>0</v>
      </c>
      <c r="R116" s="1873">
        <v>0</v>
      </c>
      <c r="S116" s="1647">
        <v>0</v>
      </c>
      <c r="T116" s="1829">
        <v>0</v>
      </c>
      <c r="U116" s="1830">
        <v>0</v>
      </c>
      <c r="V116" s="738"/>
      <c r="W116" s="1829">
        <v>0</v>
      </c>
      <c r="X116" s="1830">
        <v>0</v>
      </c>
      <c r="Y116" s="737"/>
      <c r="Z116" s="1829">
        <v>0</v>
      </c>
      <c r="AA116" s="1419">
        <v>0</v>
      </c>
      <c r="AB116" s="2107"/>
      <c r="AC116" s="1831">
        <v>0</v>
      </c>
      <c r="AD116" s="1831">
        <v>0</v>
      </c>
      <c r="AE116">
        <v>112</v>
      </c>
      <c r="AF116" s="1826">
        <v>393</v>
      </c>
      <c r="AG116" s="2107">
        <v>0</v>
      </c>
      <c r="AH116" s="2107">
        <v>0</v>
      </c>
      <c r="AJ116" s="285"/>
    </row>
    <row r="117" spans="1:36" ht="17.45" customHeight="1">
      <c r="A117" s="1493"/>
      <c r="B117" s="1493"/>
      <c r="C117" s="1493"/>
      <c r="D117" s="1503" t="s">
        <v>892</v>
      </c>
      <c r="E117" s="1503"/>
      <c r="F117" s="1503"/>
      <c r="G117" s="1503"/>
      <c r="H117" s="1503"/>
      <c r="I117" s="1503"/>
      <c r="J117" s="1503"/>
      <c r="K117" s="1503"/>
      <c r="L117" s="1503"/>
      <c r="M117" s="1503"/>
      <c r="N117" s="1503"/>
      <c r="O117" s="1875"/>
      <c r="P117" s="2107"/>
      <c r="Q117" s="2107"/>
      <c r="R117" s="1873"/>
      <c r="S117" s="1647"/>
      <c r="T117" s="1829"/>
      <c r="U117" s="1830"/>
      <c r="V117" s="738"/>
      <c r="W117" s="1829"/>
      <c r="X117" s="1830"/>
      <c r="Y117" s="737"/>
      <c r="Z117" s="1829"/>
      <c r="AA117" s="1419"/>
      <c r="AB117" s="2107"/>
      <c r="AC117" s="1831"/>
      <c r="AD117" s="1831"/>
      <c r="AF117" s="1826"/>
      <c r="AG117" s="2107">
        <v>0</v>
      </c>
      <c r="AH117" s="2107">
        <v>0</v>
      </c>
      <c r="AJ117" s="285"/>
    </row>
    <row r="118" spans="1:36" ht="17.45" customHeight="1">
      <c r="A118" s="1493"/>
      <c r="B118" s="1493"/>
      <c r="C118" s="1493"/>
      <c r="D118" s="1493"/>
      <c r="E118" s="1508" t="s">
        <v>885</v>
      </c>
      <c r="F118" s="1508"/>
      <c r="G118" s="1508"/>
      <c r="H118" s="1508"/>
      <c r="I118" s="1508"/>
      <c r="J118" s="1508"/>
      <c r="K118" s="1508"/>
      <c r="L118" s="1508"/>
      <c r="M118" s="1508"/>
      <c r="N118" s="1508"/>
      <c r="O118" s="1875"/>
      <c r="P118" s="2107"/>
      <c r="Q118" s="2107"/>
      <c r="R118" s="1873"/>
      <c r="S118" s="1647"/>
      <c r="T118" s="1829"/>
      <c r="U118" s="1830"/>
      <c r="V118" s="738"/>
      <c r="W118" s="1829"/>
      <c r="X118" s="1830"/>
      <c r="Y118" s="737"/>
      <c r="Z118" s="1829"/>
      <c r="AA118" s="1419"/>
      <c r="AB118" s="2107"/>
      <c r="AC118" s="1831"/>
      <c r="AD118" s="1831"/>
      <c r="AF118" s="1826"/>
      <c r="AG118" s="2107">
        <v>0</v>
      </c>
      <c r="AH118" s="2107">
        <v>0</v>
      </c>
      <c r="AJ118" s="285"/>
    </row>
    <row r="119" spans="1:36" ht="17.45" customHeight="1">
      <c r="A119" s="1493"/>
      <c r="B119" s="1493"/>
      <c r="C119" s="1493"/>
      <c r="D119" s="1493"/>
      <c r="E119" s="1493"/>
      <c r="F119" s="1509" t="s">
        <v>3536</v>
      </c>
      <c r="G119" s="1509"/>
      <c r="H119" s="1509"/>
      <c r="I119" s="1509"/>
      <c r="J119" s="1509"/>
      <c r="K119" s="1509"/>
      <c r="L119" s="1509"/>
      <c r="M119" s="1509"/>
      <c r="N119" s="1495">
        <v>394</v>
      </c>
      <c r="O119" s="1874" t="s">
        <v>869</v>
      </c>
      <c r="P119" s="2107">
        <v>0</v>
      </c>
      <c r="Q119" s="2107">
        <v>0</v>
      </c>
      <c r="R119" s="1873">
        <v>0</v>
      </c>
      <c r="S119" s="1646"/>
      <c r="T119" s="1829">
        <v>0</v>
      </c>
      <c r="U119" s="1830">
        <v>0</v>
      </c>
      <c r="V119" s="738">
        <v>0</v>
      </c>
      <c r="W119" s="1829">
        <v>0</v>
      </c>
      <c r="X119" s="1830">
        <v>0</v>
      </c>
      <c r="Y119" s="737"/>
      <c r="Z119" s="1829">
        <v>0</v>
      </c>
      <c r="AA119" s="1419">
        <v>0</v>
      </c>
      <c r="AB119" s="2107"/>
      <c r="AC119" s="1831">
        <v>0</v>
      </c>
      <c r="AD119" s="1831">
        <v>0</v>
      </c>
      <c r="AE119">
        <v>113</v>
      </c>
      <c r="AF119" s="1826">
        <v>394</v>
      </c>
      <c r="AG119" s="2107">
        <v>0</v>
      </c>
      <c r="AH119" s="2107">
        <v>0</v>
      </c>
      <c r="AJ119" s="285"/>
    </row>
    <row r="120" spans="1:36" ht="17.45" customHeight="1">
      <c r="A120" s="1493"/>
      <c r="B120" s="1493"/>
      <c r="C120" s="1493"/>
      <c r="D120" s="1493"/>
      <c r="E120" s="1493"/>
      <c r="F120" s="1509" t="s">
        <v>263</v>
      </c>
      <c r="G120" s="1509"/>
      <c r="H120" s="1509"/>
      <c r="I120" s="1509"/>
      <c r="J120" s="1509"/>
      <c r="K120" s="1509"/>
      <c r="L120" s="1509"/>
      <c r="M120" s="1509"/>
      <c r="N120" s="1495">
        <v>395</v>
      </c>
      <c r="O120" s="1874" t="s">
        <v>869</v>
      </c>
      <c r="P120" s="2107">
        <v>0</v>
      </c>
      <c r="Q120" s="2107">
        <v>0</v>
      </c>
      <c r="R120" s="1873">
        <v>0</v>
      </c>
      <c r="S120" s="1646"/>
      <c r="T120" s="1829">
        <v>0</v>
      </c>
      <c r="U120" s="1830">
        <v>0</v>
      </c>
      <c r="V120" s="738">
        <v>0</v>
      </c>
      <c r="W120" s="1829">
        <v>0</v>
      </c>
      <c r="X120" s="1830">
        <v>0</v>
      </c>
      <c r="Y120" s="737"/>
      <c r="Z120" s="1829">
        <v>0</v>
      </c>
      <c r="AA120" s="1419">
        <v>0</v>
      </c>
      <c r="AB120" s="2107"/>
      <c r="AC120" s="1831">
        <v>0</v>
      </c>
      <c r="AD120" s="1831">
        <v>0</v>
      </c>
      <c r="AE120">
        <v>113</v>
      </c>
      <c r="AF120" s="1826">
        <v>395</v>
      </c>
      <c r="AG120" s="2107">
        <v>0</v>
      </c>
      <c r="AH120" s="2107">
        <v>0</v>
      </c>
      <c r="AJ120" s="285"/>
    </row>
    <row r="121" spans="1:36" ht="17.45" customHeight="1">
      <c r="A121" s="1493"/>
      <c r="B121" s="1493"/>
      <c r="C121" s="1493"/>
      <c r="D121" s="1493"/>
      <c r="E121" s="1508" t="s">
        <v>103</v>
      </c>
      <c r="F121" s="1508"/>
      <c r="G121" s="1508"/>
      <c r="H121" s="1508"/>
      <c r="I121" s="1508"/>
      <c r="J121" s="1508"/>
      <c r="K121" s="1508"/>
      <c r="L121" s="1508"/>
      <c r="M121" s="1508"/>
      <c r="N121" s="1508"/>
      <c r="O121" s="1874"/>
      <c r="P121" s="2107"/>
      <c r="Q121" s="2107"/>
      <c r="R121" s="1873"/>
      <c r="S121" s="1646"/>
      <c r="T121" s="1829"/>
      <c r="U121" s="1830"/>
      <c r="V121" s="738"/>
      <c r="W121" s="1829"/>
      <c r="X121" s="1830"/>
      <c r="Y121" s="737"/>
      <c r="Z121" s="1829"/>
      <c r="AA121" s="1419"/>
      <c r="AB121" s="2107"/>
      <c r="AC121" s="1831"/>
      <c r="AD121" s="1831"/>
      <c r="AF121" s="1826"/>
      <c r="AG121" s="2107">
        <v>0</v>
      </c>
      <c r="AH121" s="2107">
        <v>0</v>
      </c>
      <c r="AJ121" s="285"/>
    </row>
    <row r="122" spans="1:36" ht="17.45" customHeight="1">
      <c r="A122" s="1493"/>
      <c r="B122" s="1493"/>
      <c r="C122" s="1493"/>
      <c r="D122" s="1493"/>
      <c r="E122" s="1493"/>
      <c r="F122" s="1509" t="s">
        <v>3536</v>
      </c>
      <c r="G122" s="1509"/>
      <c r="H122" s="1509"/>
      <c r="I122" s="1509"/>
      <c r="J122" s="1509"/>
      <c r="K122" s="1509"/>
      <c r="L122" s="1509"/>
      <c r="M122" s="1509"/>
      <c r="N122" s="1495">
        <v>396</v>
      </c>
      <c r="O122" s="1874" t="s">
        <v>869</v>
      </c>
      <c r="P122" s="2107">
        <v>0</v>
      </c>
      <c r="Q122" s="2107">
        <v>0</v>
      </c>
      <c r="R122" s="1873">
        <v>0</v>
      </c>
      <c r="S122" s="1646"/>
      <c r="T122" s="1829">
        <v>0</v>
      </c>
      <c r="U122" s="1830">
        <v>0</v>
      </c>
      <c r="V122" s="738">
        <v>0</v>
      </c>
      <c r="W122" s="1829">
        <v>0</v>
      </c>
      <c r="X122" s="1830">
        <v>0</v>
      </c>
      <c r="Y122" s="737"/>
      <c r="Z122" s="1829">
        <v>0</v>
      </c>
      <c r="AA122" s="1419">
        <v>0</v>
      </c>
      <c r="AB122" s="2107"/>
      <c r="AC122" s="1831">
        <v>0</v>
      </c>
      <c r="AD122" s="1831">
        <v>0</v>
      </c>
      <c r="AE122">
        <v>113</v>
      </c>
      <c r="AF122" s="1826">
        <v>396</v>
      </c>
      <c r="AG122" s="2107">
        <v>0</v>
      </c>
      <c r="AH122" s="2107">
        <v>0</v>
      </c>
      <c r="AJ122" s="285"/>
    </row>
    <row r="123" spans="1:36" ht="17.45" customHeight="1">
      <c r="A123" s="1493"/>
      <c r="B123" s="1493"/>
      <c r="C123" s="1493"/>
      <c r="D123" s="1493"/>
      <c r="E123" s="1493"/>
      <c r="F123" s="1509" t="s">
        <v>263</v>
      </c>
      <c r="G123" s="1509"/>
      <c r="H123" s="1509"/>
      <c r="I123" s="1509"/>
      <c r="J123" s="1509"/>
      <c r="K123" s="1509"/>
      <c r="L123" s="1509"/>
      <c r="M123" s="1509"/>
      <c r="N123" s="1495">
        <v>397</v>
      </c>
      <c r="O123" s="1874" t="s">
        <v>869</v>
      </c>
      <c r="P123" s="2107">
        <v>0</v>
      </c>
      <c r="Q123" s="2107">
        <v>0</v>
      </c>
      <c r="R123" s="1873">
        <v>0</v>
      </c>
      <c r="S123" s="1646"/>
      <c r="T123" s="1829">
        <v>0</v>
      </c>
      <c r="U123" s="1830">
        <v>0</v>
      </c>
      <c r="V123" s="738">
        <v>0</v>
      </c>
      <c r="W123" s="1829">
        <v>0</v>
      </c>
      <c r="X123" s="1830">
        <v>0</v>
      </c>
      <c r="Y123" s="737"/>
      <c r="Z123" s="1829">
        <v>0</v>
      </c>
      <c r="AA123" s="1419">
        <v>0</v>
      </c>
      <c r="AB123" s="2107"/>
      <c r="AC123" s="1831">
        <v>0</v>
      </c>
      <c r="AD123" s="1831">
        <v>0</v>
      </c>
      <c r="AE123">
        <v>113</v>
      </c>
      <c r="AF123" s="1826">
        <v>397</v>
      </c>
      <c r="AG123" s="2107">
        <v>0</v>
      </c>
      <c r="AH123" s="2107">
        <v>0</v>
      </c>
      <c r="AJ123" s="285"/>
    </row>
    <row r="124" spans="1:36" ht="17.45" customHeight="1">
      <c r="A124" s="1493"/>
      <c r="B124" s="1493"/>
      <c r="C124" s="1493"/>
      <c r="D124" s="1493"/>
      <c r="E124" s="1493" t="s">
        <v>3562</v>
      </c>
      <c r="F124" s="1493"/>
      <c r="G124" s="1493"/>
      <c r="H124" s="1493"/>
      <c r="I124" s="1493"/>
      <c r="J124" s="1493"/>
      <c r="K124" s="1493"/>
      <c r="L124" s="1493"/>
      <c r="M124" s="1493"/>
      <c r="N124" s="1495">
        <v>398</v>
      </c>
      <c r="O124" s="1875" t="s">
        <v>664</v>
      </c>
      <c r="P124" s="2107">
        <v>0</v>
      </c>
      <c r="Q124" s="2107">
        <v>0</v>
      </c>
      <c r="R124" s="1873">
        <v>0</v>
      </c>
      <c r="S124" s="1647">
        <v>0</v>
      </c>
      <c r="T124" s="1829">
        <v>0</v>
      </c>
      <c r="U124" s="1830">
        <v>0</v>
      </c>
      <c r="V124" s="738"/>
      <c r="W124" s="1829">
        <v>0</v>
      </c>
      <c r="X124" s="1830">
        <v>0</v>
      </c>
      <c r="Y124" s="737"/>
      <c r="Z124" s="1829">
        <v>0</v>
      </c>
      <c r="AA124" s="1419">
        <v>0</v>
      </c>
      <c r="AB124" s="2107"/>
      <c r="AC124" s="1831">
        <v>0</v>
      </c>
      <c r="AD124" s="1831">
        <v>0</v>
      </c>
      <c r="AE124">
        <v>113</v>
      </c>
      <c r="AF124" s="1826">
        <v>398</v>
      </c>
      <c r="AG124" s="2107">
        <v>0</v>
      </c>
      <c r="AH124" s="2107">
        <v>0</v>
      </c>
      <c r="AJ124" s="285"/>
    </row>
    <row r="125" spans="1:36" ht="17.45" customHeight="1">
      <c r="A125" s="1493"/>
      <c r="B125" s="1493"/>
      <c r="C125" s="1493"/>
      <c r="D125" s="1493"/>
      <c r="E125" s="1493" t="s">
        <v>3563</v>
      </c>
      <c r="F125" s="1493"/>
      <c r="G125" s="1493"/>
      <c r="H125" s="1493"/>
      <c r="I125" s="1493"/>
      <c r="J125" s="1493"/>
      <c r="K125" s="1493"/>
      <c r="L125" s="1493"/>
      <c r="M125" s="1493"/>
      <c r="N125" s="1495">
        <v>399</v>
      </c>
      <c r="O125" s="1875" t="s">
        <v>664</v>
      </c>
      <c r="P125" s="2107">
        <v>0</v>
      </c>
      <c r="Q125" s="2107">
        <v>0</v>
      </c>
      <c r="R125" s="1873">
        <v>0</v>
      </c>
      <c r="S125" s="1647">
        <v>0</v>
      </c>
      <c r="T125" s="1829">
        <v>0</v>
      </c>
      <c r="U125" s="1830">
        <v>0</v>
      </c>
      <c r="V125" s="738"/>
      <c r="W125" s="1829">
        <v>0</v>
      </c>
      <c r="X125" s="1830">
        <v>0</v>
      </c>
      <c r="Y125" s="737"/>
      <c r="Z125" s="1829">
        <v>0</v>
      </c>
      <c r="AA125" s="1419">
        <v>0</v>
      </c>
      <c r="AB125" s="2107"/>
      <c r="AC125" s="1831">
        <v>0</v>
      </c>
      <c r="AD125" s="1831">
        <v>0</v>
      </c>
      <c r="AE125">
        <v>113</v>
      </c>
      <c r="AF125" s="1826">
        <v>399</v>
      </c>
      <c r="AG125" s="2107">
        <v>0</v>
      </c>
      <c r="AH125" s="2107">
        <v>0</v>
      </c>
      <c r="AJ125" s="285"/>
    </row>
    <row r="126" spans="1:36" ht="17.45" customHeight="1">
      <c r="A126" s="1493"/>
      <c r="B126" s="1493"/>
      <c r="C126" s="1493"/>
      <c r="D126" s="1503" t="s">
        <v>143</v>
      </c>
      <c r="E126" s="1503"/>
      <c r="F126" s="1503"/>
      <c r="G126" s="1503"/>
      <c r="H126" s="1503"/>
      <c r="I126" s="1503"/>
      <c r="J126" s="1503"/>
      <c r="K126" s="1503"/>
      <c r="L126" s="1503"/>
      <c r="M126" s="1503"/>
      <c r="N126" s="1503"/>
      <c r="O126" s="1875"/>
      <c r="P126" s="2107"/>
      <c r="Q126" s="2107"/>
      <c r="R126" s="1873"/>
      <c r="S126" s="1647"/>
      <c r="T126" s="1829"/>
      <c r="U126" s="1830"/>
      <c r="V126" s="738"/>
      <c r="W126" s="1829"/>
      <c r="X126" s="1830"/>
      <c r="Y126" s="737"/>
      <c r="Z126" s="1829"/>
      <c r="AA126" s="1419"/>
      <c r="AB126" s="2107"/>
      <c r="AC126" s="1831"/>
      <c r="AD126" s="1831"/>
      <c r="AF126" s="1826"/>
      <c r="AG126" s="2107">
        <v>0</v>
      </c>
      <c r="AH126" s="2107">
        <v>0</v>
      </c>
      <c r="AJ126" s="285"/>
    </row>
    <row r="127" spans="1:36" ht="17.45" customHeight="1">
      <c r="A127" s="1493"/>
      <c r="B127" s="1493"/>
      <c r="C127" s="1493"/>
      <c r="D127" s="1493"/>
      <c r="E127" s="1508" t="s">
        <v>160</v>
      </c>
      <c r="F127" s="1508"/>
      <c r="G127" s="1508"/>
      <c r="H127" s="1508"/>
      <c r="I127" s="1508"/>
      <c r="J127" s="1508"/>
      <c r="K127" s="1508"/>
      <c r="L127" s="1508"/>
      <c r="M127" s="1508"/>
      <c r="N127" s="1508"/>
      <c r="O127" s="1875"/>
      <c r="P127" s="2107"/>
      <c r="Q127" s="2107"/>
      <c r="R127" s="1873"/>
      <c r="S127" s="1647"/>
      <c r="T127" s="1829"/>
      <c r="U127" s="1830"/>
      <c r="V127" s="738"/>
      <c r="W127" s="1829"/>
      <c r="X127" s="1830"/>
      <c r="Y127" s="737"/>
      <c r="Z127" s="1829"/>
      <c r="AA127" s="1419"/>
      <c r="AB127" s="2107"/>
      <c r="AC127" s="1831"/>
      <c r="AD127" s="1831"/>
      <c r="AF127" s="1826"/>
      <c r="AG127" s="2107">
        <v>0</v>
      </c>
      <c r="AH127" s="2107">
        <v>0</v>
      </c>
      <c r="AJ127" s="285"/>
    </row>
    <row r="128" spans="1:36" ht="17.45" customHeight="1">
      <c r="A128" s="1493"/>
      <c r="B128" s="1493"/>
      <c r="C128" s="1493"/>
      <c r="D128" s="1493"/>
      <c r="E128" s="1493"/>
      <c r="F128" s="1509" t="s">
        <v>3536</v>
      </c>
      <c r="G128" s="1509"/>
      <c r="H128" s="1509"/>
      <c r="I128" s="1509"/>
      <c r="J128" s="1509"/>
      <c r="K128" s="1509"/>
      <c r="L128" s="1509"/>
      <c r="M128" s="1509"/>
      <c r="N128" s="1495">
        <v>400</v>
      </c>
      <c r="O128" s="1874" t="s">
        <v>869</v>
      </c>
      <c r="P128" s="2107">
        <v>0</v>
      </c>
      <c r="Q128" s="2107">
        <v>0</v>
      </c>
      <c r="R128" s="1873">
        <v>0</v>
      </c>
      <c r="S128" s="1646"/>
      <c r="T128" s="1829">
        <v>0</v>
      </c>
      <c r="U128" s="1830">
        <v>0</v>
      </c>
      <c r="V128" s="738">
        <v>0</v>
      </c>
      <c r="W128" s="1829">
        <v>0</v>
      </c>
      <c r="X128" s="1830">
        <v>0</v>
      </c>
      <c r="Y128" s="737"/>
      <c r="Z128" s="1829">
        <v>0</v>
      </c>
      <c r="AA128" s="1419">
        <v>0</v>
      </c>
      <c r="AB128" s="2107"/>
      <c r="AC128" s="1831">
        <v>0</v>
      </c>
      <c r="AD128" s="1831">
        <v>0</v>
      </c>
      <c r="AE128">
        <v>114</v>
      </c>
      <c r="AF128" s="1826">
        <v>400</v>
      </c>
      <c r="AG128" s="2107">
        <v>0</v>
      </c>
      <c r="AH128" s="2107">
        <v>0</v>
      </c>
      <c r="AJ128" s="285"/>
    </row>
    <row r="129" spans="1:36" ht="17.45" customHeight="1">
      <c r="A129" s="1493"/>
      <c r="B129" s="1493"/>
      <c r="C129" s="1493"/>
      <c r="D129" s="1493"/>
      <c r="E129" s="1493"/>
      <c r="F129" s="1509" t="s">
        <v>3564</v>
      </c>
      <c r="G129" s="1509"/>
      <c r="H129" s="1509"/>
      <c r="I129" s="1509"/>
      <c r="J129" s="1509"/>
      <c r="K129" s="1509"/>
      <c r="L129" s="1509"/>
      <c r="M129" s="1509"/>
      <c r="N129" s="1495">
        <v>401</v>
      </c>
      <c r="O129" s="1875" t="s">
        <v>664</v>
      </c>
      <c r="P129" s="2107">
        <v>0</v>
      </c>
      <c r="Q129" s="2107">
        <v>0</v>
      </c>
      <c r="R129" s="1873">
        <v>0</v>
      </c>
      <c r="S129" s="1647">
        <v>0</v>
      </c>
      <c r="T129" s="1829">
        <v>0</v>
      </c>
      <c r="U129" s="1830">
        <v>0</v>
      </c>
      <c r="V129" s="738"/>
      <c r="W129" s="1829">
        <v>0</v>
      </c>
      <c r="X129" s="1830">
        <v>0</v>
      </c>
      <c r="Y129" s="737"/>
      <c r="Z129" s="1829">
        <v>0</v>
      </c>
      <c r="AA129" s="1419">
        <v>0</v>
      </c>
      <c r="AB129" s="2107"/>
      <c r="AC129" s="1831">
        <v>0</v>
      </c>
      <c r="AD129" s="1831">
        <v>0</v>
      </c>
      <c r="AE129">
        <v>114</v>
      </c>
      <c r="AF129" s="1826">
        <v>401</v>
      </c>
      <c r="AG129" s="2107">
        <v>0</v>
      </c>
      <c r="AH129" s="2107">
        <v>0</v>
      </c>
      <c r="AJ129" s="285"/>
    </row>
    <row r="130" spans="1:36" ht="17.45" customHeight="1">
      <c r="A130" s="1493"/>
      <c r="B130" s="1493"/>
      <c r="C130" s="1493"/>
      <c r="D130" s="1493"/>
      <c r="E130" s="1493"/>
      <c r="F130" s="1509" t="s">
        <v>3537</v>
      </c>
      <c r="G130" s="1509"/>
      <c r="H130" s="1509"/>
      <c r="I130" s="1509"/>
      <c r="J130" s="1509"/>
      <c r="K130" s="1509"/>
      <c r="L130" s="1509"/>
      <c r="M130" s="1509"/>
      <c r="N130" s="1495">
        <v>402</v>
      </c>
      <c r="O130" s="1875" t="s">
        <v>664</v>
      </c>
      <c r="P130" s="2107">
        <v>0</v>
      </c>
      <c r="Q130" s="2107">
        <v>0</v>
      </c>
      <c r="R130" s="1873">
        <v>0</v>
      </c>
      <c r="S130" s="1647">
        <v>0</v>
      </c>
      <c r="T130" s="1829">
        <v>0</v>
      </c>
      <c r="U130" s="1830">
        <v>0</v>
      </c>
      <c r="V130" s="738"/>
      <c r="W130" s="1829">
        <v>0</v>
      </c>
      <c r="X130" s="1830">
        <v>0</v>
      </c>
      <c r="Y130" s="737"/>
      <c r="Z130" s="1829">
        <v>0</v>
      </c>
      <c r="AA130" s="1419">
        <v>0</v>
      </c>
      <c r="AB130" s="2107"/>
      <c r="AC130" s="1831">
        <v>0</v>
      </c>
      <c r="AD130" s="1831">
        <v>0</v>
      </c>
      <c r="AE130">
        <v>114</v>
      </c>
      <c r="AF130" s="1826">
        <v>402</v>
      </c>
      <c r="AG130" s="2107">
        <v>0</v>
      </c>
      <c r="AH130" s="2107">
        <v>0</v>
      </c>
      <c r="AJ130" s="285"/>
    </row>
    <row r="131" spans="1:36" ht="17.45" customHeight="1">
      <c r="A131" s="1493"/>
      <c r="B131" s="1493"/>
      <c r="C131" s="1493"/>
      <c r="D131" s="1493"/>
      <c r="E131" s="1493"/>
      <c r="F131" s="1509" t="s">
        <v>281</v>
      </c>
      <c r="G131" s="1509"/>
      <c r="H131" s="1509"/>
      <c r="I131" s="1509"/>
      <c r="J131" s="1509"/>
      <c r="K131" s="1509"/>
      <c r="L131" s="1509"/>
      <c r="M131" s="1509"/>
      <c r="N131" s="1495">
        <v>403</v>
      </c>
      <c r="O131" s="1874" t="s">
        <v>869</v>
      </c>
      <c r="P131" s="2107">
        <v>0</v>
      </c>
      <c r="Q131" s="2107">
        <v>0</v>
      </c>
      <c r="R131" s="1873">
        <v>0</v>
      </c>
      <c r="S131" s="1646"/>
      <c r="T131" s="1829">
        <v>0</v>
      </c>
      <c r="U131" s="1830">
        <v>0</v>
      </c>
      <c r="V131" s="738">
        <v>0</v>
      </c>
      <c r="W131" s="1829">
        <v>0</v>
      </c>
      <c r="X131" s="1830">
        <v>0</v>
      </c>
      <c r="Y131" s="737"/>
      <c r="Z131" s="1829">
        <v>0</v>
      </c>
      <c r="AA131" s="1419">
        <v>0</v>
      </c>
      <c r="AB131" s="2107"/>
      <c r="AC131" s="1831">
        <v>0</v>
      </c>
      <c r="AD131" s="1831">
        <v>0</v>
      </c>
      <c r="AE131">
        <v>114</v>
      </c>
      <c r="AF131" s="1826">
        <v>403</v>
      </c>
      <c r="AG131" s="2107">
        <v>0</v>
      </c>
      <c r="AH131" s="2107">
        <v>0</v>
      </c>
      <c r="AJ131" s="285"/>
    </row>
    <row r="132" spans="1:36" ht="17.45" customHeight="1">
      <c r="A132" s="1493"/>
      <c r="B132" s="1493"/>
      <c r="C132" s="1493"/>
      <c r="D132" s="1493"/>
      <c r="E132" s="1508" t="s">
        <v>883</v>
      </c>
      <c r="F132" s="1508"/>
      <c r="G132" s="1508"/>
      <c r="H132" s="1508"/>
      <c r="I132" s="1508"/>
      <c r="J132" s="1508"/>
      <c r="K132" s="1508"/>
      <c r="L132" s="1508"/>
      <c r="M132" s="1508"/>
      <c r="N132" s="1508"/>
      <c r="O132" s="1874"/>
      <c r="P132" s="2107"/>
      <c r="Q132" s="2107"/>
      <c r="R132" s="1873"/>
      <c r="S132" s="1646"/>
      <c r="T132" s="1829"/>
      <c r="U132" s="1830"/>
      <c r="V132" s="738"/>
      <c r="W132" s="1829"/>
      <c r="X132" s="1830"/>
      <c r="Y132" s="737"/>
      <c r="Z132" s="1829"/>
      <c r="AA132" s="1419"/>
      <c r="AB132" s="2107"/>
      <c r="AC132" s="1831"/>
      <c r="AD132" s="1831"/>
      <c r="AF132" s="1826"/>
      <c r="AG132" s="2107">
        <v>0</v>
      </c>
      <c r="AH132" s="2107">
        <v>0</v>
      </c>
      <c r="AJ132" s="285"/>
    </row>
    <row r="133" spans="1:36" ht="17.45" customHeight="1">
      <c r="A133" s="1493"/>
      <c r="B133" s="1493"/>
      <c r="C133" s="1493"/>
      <c r="D133" s="1493"/>
      <c r="E133" s="1493"/>
      <c r="F133" s="1509" t="s">
        <v>3536</v>
      </c>
      <c r="G133" s="1509"/>
      <c r="H133" s="1509"/>
      <c r="I133" s="1509"/>
      <c r="J133" s="1509"/>
      <c r="K133" s="1509"/>
      <c r="L133" s="1509"/>
      <c r="M133" s="1509"/>
      <c r="N133" s="1495">
        <v>404</v>
      </c>
      <c r="O133" s="1874" t="s">
        <v>869</v>
      </c>
      <c r="P133" s="2107">
        <v>0</v>
      </c>
      <c r="Q133" s="2107">
        <v>0</v>
      </c>
      <c r="R133" s="1873">
        <v>0</v>
      </c>
      <c r="S133" s="1646"/>
      <c r="T133" s="1829">
        <v>0</v>
      </c>
      <c r="U133" s="1830">
        <v>0</v>
      </c>
      <c r="V133" s="738">
        <v>0</v>
      </c>
      <c r="W133" s="1829">
        <v>0</v>
      </c>
      <c r="X133" s="1830">
        <v>0</v>
      </c>
      <c r="Y133" s="737"/>
      <c r="Z133" s="1829">
        <v>0</v>
      </c>
      <c r="AA133" s="1419">
        <v>0</v>
      </c>
      <c r="AB133" s="2107"/>
      <c r="AC133" s="1831">
        <v>0</v>
      </c>
      <c r="AD133" s="1831">
        <v>0</v>
      </c>
      <c r="AE133">
        <v>114</v>
      </c>
      <c r="AF133" s="1826">
        <v>404</v>
      </c>
      <c r="AG133" s="2107">
        <v>0</v>
      </c>
      <c r="AH133" s="2107">
        <v>0</v>
      </c>
      <c r="AJ133" s="285"/>
    </row>
    <row r="134" spans="1:36" ht="17.45" customHeight="1">
      <c r="A134" s="1493"/>
      <c r="B134" s="1493"/>
      <c r="C134" s="1493"/>
      <c r="D134" s="1493"/>
      <c r="E134" s="1493"/>
      <c r="F134" s="1509" t="s">
        <v>3564</v>
      </c>
      <c r="G134" s="1509"/>
      <c r="H134" s="1509"/>
      <c r="I134" s="1509"/>
      <c r="J134" s="1509"/>
      <c r="K134" s="1509"/>
      <c r="L134" s="1509"/>
      <c r="M134" s="1509"/>
      <c r="N134" s="1495">
        <v>405</v>
      </c>
      <c r="O134" s="1875" t="s">
        <v>664</v>
      </c>
      <c r="P134" s="2107">
        <v>0</v>
      </c>
      <c r="Q134" s="2107">
        <v>0</v>
      </c>
      <c r="R134" s="1873">
        <v>0</v>
      </c>
      <c r="S134" s="1647">
        <v>0</v>
      </c>
      <c r="T134" s="1829">
        <v>0</v>
      </c>
      <c r="U134" s="1830">
        <v>0</v>
      </c>
      <c r="V134" s="738"/>
      <c r="W134" s="1829">
        <v>0</v>
      </c>
      <c r="X134" s="1830">
        <v>0</v>
      </c>
      <c r="Y134" s="737"/>
      <c r="Z134" s="1829">
        <v>0</v>
      </c>
      <c r="AA134" s="1419">
        <v>0</v>
      </c>
      <c r="AB134" s="2107"/>
      <c r="AC134" s="1831">
        <v>0</v>
      </c>
      <c r="AD134" s="1831">
        <v>0</v>
      </c>
      <c r="AE134">
        <v>114</v>
      </c>
      <c r="AF134" s="1826">
        <v>405</v>
      </c>
      <c r="AG134" s="2107">
        <v>0</v>
      </c>
      <c r="AH134" s="2107">
        <v>0</v>
      </c>
      <c r="AJ134" s="285"/>
    </row>
    <row r="135" spans="1:36" ht="17.45" customHeight="1">
      <c r="A135" s="1493"/>
      <c r="B135" s="1493"/>
      <c r="C135" s="1493"/>
      <c r="D135" s="1493"/>
      <c r="E135" s="1493"/>
      <c r="F135" s="1509" t="s">
        <v>3537</v>
      </c>
      <c r="G135" s="1509"/>
      <c r="H135" s="1509"/>
      <c r="I135" s="1509"/>
      <c r="J135" s="1509"/>
      <c r="K135" s="1509"/>
      <c r="L135" s="1509"/>
      <c r="M135" s="1509"/>
      <c r="N135" s="1495">
        <v>406</v>
      </c>
      <c r="O135" s="1875" t="s">
        <v>664</v>
      </c>
      <c r="P135" s="2107">
        <v>0</v>
      </c>
      <c r="Q135" s="2107">
        <v>0</v>
      </c>
      <c r="R135" s="1873">
        <v>0</v>
      </c>
      <c r="S135" s="1647">
        <v>0</v>
      </c>
      <c r="T135" s="1829">
        <v>0</v>
      </c>
      <c r="U135" s="1830">
        <v>0</v>
      </c>
      <c r="V135" s="738"/>
      <c r="W135" s="1829">
        <v>0</v>
      </c>
      <c r="X135" s="1830">
        <v>0</v>
      </c>
      <c r="Y135" s="737"/>
      <c r="Z135" s="1829">
        <v>0</v>
      </c>
      <c r="AA135" s="1419">
        <v>0</v>
      </c>
      <c r="AB135" s="2107"/>
      <c r="AC135" s="1831">
        <v>0</v>
      </c>
      <c r="AD135" s="1831">
        <v>0</v>
      </c>
      <c r="AE135">
        <v>114</v>
      </c>
      <c r="AF135" s="1826">
        <v>406</v>
      </c>
      <c r="AG135" s="2107">
        <v>0</v>
      </c>
      <c r="AH135" s="2107">
        <v>0</v>
      </c>
      <c r="AJ135" s="285"/>
    </row>
    <row r="136" spans="1:36" ht="17.45" customHeight="1">
      <c r="A136" s="1493"/>
      <c r="B136" s="1493"/>
      <c r="C136" s="1493"/>
      <c r="D136" s="1493"/>
      <c r="E136" s="1493"/>
      <c r="F136" s="1509" t="s">
        <v>281</v>
      </c>
      <c r="G136" s="1509"/>
      <c r="H136" s="1509"/>
      <c r="I136" s="1509"/>
      <c r="J136" s="1509"/>
      <c r="K136" s="1509"/>
      <c r="L136" s="1509"/>
      <c r="M136" s="1509"/>
      <c r="N136" s="1495">
        <v>407</v>
      </c>
      <c r="O136" s="1874" t="s">
        <v>869</v>
      </c>
      <c r="P136" s="2107">
        <v>0</v>
      </c>
      <c r="Q136" s="2107">
        <v>0</v>
      </c>
      <c r="R136" s="1873">
        <v>0</v>
      </c>
      <c r="S136" s="1646"/>
      <c r="T136" s="1829">
        <v>0</v>
      </c>
      <c r="U136" s="1830">
        <v>0</v>
      </c>
      <c r="V136" s="738">
        <v>0</v>
      </c>
      <c r="W136" s="1829">
        <v>0</v>
      </c>
      <c r="X136" s="1830">
        <v>0</v>
      </c>
      <c r="Y136" s="737"/>
      <c r="Z136" s="1829">
        <v>0</v>
      </c>
      <c r="AA136" s="1419">
        <v>0</v>
      </c>
      <c r="AB136" s="2107"/>
      <c r="AC136" s="1831">
        <v>0</v>
      </c>
      <c r="AD136" s="1831">
        <v>0</v>
      </c>
      <c r="AE136">
        <v>114</v>
      </c>
      <c r="AF136" s="1826">
        <v>407</v>
      </c>
      <c r="AG136" s="2107">
        <v>0</v>
      </c>
      <c r="AH136" s="2107">
        <v>0</v>
      </c>
      <c r="AJ136" s="285"/>
    </row>
    <row r="137" spans="1:36" ht="17.45" customHeight="1">
      <c r="A137" s="1493"/>
      <c r="B137" s="1493"/>
      <c r="C137" s="1493"/>
      <c r="D137" s="1503" t="s">
        <v>893</v>
      </c>
      <c r="E137" s="1503"/>
      <c r="F137" s="1503"/>
      <c r="G137" s="1503"/>
      <c r="H137" s="1503"/>
      <c r="I137" s="1503"/>
      <c r="J137" s="1503"/>
      <c r="K137" s="1503"/>
      <c r="L137" s="1503"/>
      <c r="M137" s="1503"/>
      <c r="N137" s="1503"/>
      <c r="O137" s="1874"/>
      <c r="P137" s="2107"/>
      <c r="Q137" s="2107"/>
      <c r="R137" s="1873"/>
      <c r="S137" s="1646"/>
      <c r="T137" s="1829"/>
      <c r="U137" s="1830"/>
      <c r="V137" s="738"/>
      <c r="W137" s="1829"/>
      <c r="X137" s="1830"/>
      <c r="Y137" s="737"/>
      <c r="Z137" s="1829"/>
      <c r="AA137" s="1419"/>
      <c r="AB137" s="2107"/>
      <c r="AC137" s="1831"/>
      <c r="AD137" s="1831"/>
      <c r="AF137" s="1826"/>
      <c r="AG137" s="2107">
        <v>0</v>
      </c>
      <c r="AH137" s="2107">
        <v>0</v>
      </c>
      <c r="AJ137" s="285"/>
    </row>
    <row r="138" spans="1:36" ht="17.25">
      <c r="A138" s="1493"/>
      <c r="B138" s="1493"/>
      <c r="C138" s="1493"/>
      <c r="D138" s="1493"/>
      <c r="E138" s="1509" t="s">
        <v>3565</v>
      </c>
      <c r="F138" s="1509"/>
      <c r="G138" s="1509"/>
      <c r="H138" s="1509"/>
      <c r="I138" s="1509"/>
      <c r="J138" s="1509"/>
      <c r="K138" s="1509"/>
      <c r="L138" s="1509"/>
      <c r="M138" s="1509"/>
      <c r="N138" s="1495">
        <v>408</v>
      </c>
      <c r="O138" s="1874" t="s">
        <v>869</v>
      </c>
      <c r="P138" s="2107">
        <v>0</v>
      </c>
      <c r="Q138" s="2107">
        <v>0</v>
      </c>
      <c r="R138" s="1873">
        <v>0</v>
      </c>
      <c r="S138" s="1646"/>
      <c r="T138" s="1829">
        <v>0</v>
      </c>
      <c r="U138" s="1830">
        <v>0</v>
      </c>
      <c r="V138" s="738">
        <v>0</v>
      </c>
      <c r="W138" s="1829">
        <v>0</v>
      </c>
      <c r="X138" s="1830">
        <v>0</v>
      </c>
      <c r="Y138" s="737"/>
      <c r="Z138" s="1829">
        <v>0</v>
      </c>
      <c r="AA138" s="1419">
        <v>0</v>
      </c>
      <c r="AB138" s="2107"/>
      <c r="AC138" s="1831">
        <v>0</v>
      </c>
      <c r="AD138" s="1831">
        <v>0</v>
      </c>
      <c r="AE138">
        <v>114</v>
      </c>
      <c r="AF138" s="1826">
        <v>408</v>
      </c>
      <c r="AG138" s="2107">
        <v>0</v>
      </c>
      <c r="AH138" s="2107">
        <v>0</v>
      </c>
      <c r="AJ138" s="285"/>
    </row>
    <row r="139" spans="1:36" ht="18" customHeight="1">
      <c r="A139" s="1493"/>
      <c r="B139" s="1493"/>
      <c r="C139" s="1493"/>
      <c r="D139" s="1493"/>
      <c r="E139" s="1509" t="s">
        <v>3566</v>
      </c>
      <c r="F139" s="1509"/>
      <c r="G139" s="1509"/>
      <c r="H139" s="1509"/>
      <c r="I139" s="1509"/>
      <c r="J139" s="1509"/>
      <c r="K139" s="1509"/>
      <c r="L139" s="1509"/>
      <c r="M139" s="1509"/>
      <c r="N139" s="1495">
        <v>409</v>
      </c>
      <c r="O139" s="1874" t="s">
        <v>869</v>
      </c>
      <c r="P139" s="2107">
        <v>0</v>
      </c>
      <c r="Q139" s="2107">
        <v>0</v>
      </c>
      <c r="R139" s="1873">
        <v>0</v>
      </c>
      <c r="S139" s="1646"/>
      <c r="T139" s="1829">
        <v>0</v>
      </c>
      <c r="U139" s="1830">
        <v>0</v>
      </c>
      <c r="V139" s="738">
        <v>0</v>
      </c>
      <c r="W139" s="1829">
        <v>0</v>
      </c>
      <c r="X139" s="1830">
        <v>0</v>
      </c>
      <c r="Y139" s="737"/>
      <c r="Z139" s="1829">
        <v>0</v>
      </c>
      <c r="AA139" s="1419">
        <v>0</v>
      </c>
      <c r="AB139" s="2107"/>
      <c r="AC139" s="1831">
        <v>0</v>
      </c>
      <c r="AD139" s="1831">
        <v>0</v>
      </c>
      <c r="AE139">
        <v>114</v>
      </c>
      <c r="AF139" s="1826">
        <v>409</v>
      </c>
      <c r="AG139" s="2107">
        <v>0</v>
      </c>
      <c r="AH139" s="2107">
        <v>0</v>
      </c>
      <c r="AJ139" s="285"/>
    </row>
    <row r="140" spans="1:36" ht="18" customHeight="1">
      <c r="A140" s="1493"/>
      <c r="B140" s="1493"/>
      <c r="C140" s="1493"/>
      <c r="D140" s="1493"/>
      <c r="E140" s="1509" t="s">
        <v>3567</v>
      </c>
      <c r="F140" s="1509"/>
      <c r="G140" s="1509"/>
      <c r="H140" s="1509"/>
      <c r="I140" s="1509"/>
      <c r="J140" s="1509"/>
      <c r="K140" s="1509"/>
      <c r="L140" s="1509"/>
      <c r="M140" s="1509"/>
      <c r="N140" s="1495">
        <v>410</v>
      </c>
      <c r="O140" s="1875" t="s">
        <v>664</v>
      </c>
      <c r="P140" s="2107">
        <v>0</v>
      </c>
      <c r="Q140" s="2107">
        <v>0</v>
      </c>
      <c r="R140" s="1873">
        <v>0</v>
      </c>
      <c r="S140" s="1647">
        <v>0</v>
      </c>
      <c r="T140" s="1829">
        <v>0</v>
      </c>
      <c r="U140" s="1830">
        <v>0</v>
      </c>
      <c r="V140" s="738"/>
      <c r="W140" s="1829">
        <v>0</v>
      </c>
      <c r="X140" s="1830">
        <v>0</v>
      </c>
      <c r="Y140" s="737"/>
      <c r="Z140" s="1829">
        <v>0</v>
      </c>
      <c r="AA140" s="1419">
        <v>0</v>
      </c>
      <c r="AB140" s="2107"/>
      <c r="AC140" s="1831">
        <v>0</v>
      </c>
      <c r="AD140" s="1831">
        <v>0</v>
      </c>
      <c r="AE140">
        <v>114</v>
      </c>
      <c r="AF140" s="1826">
        <v>410</v>
      </c>
      <c r="AG140" s="2107">
        <v>0</v>
      </c>
      <c r="AH140" s="2107">
        <v>0</v>
      </c>
      <c r="AJ140" s="285"/>
    </row>
    <row r="141" spans="1:36" ht="17.25">
      <c r="A141" s="1493"/>
      <c r="B141" s="1493"/>
      <c r="C141" s="1493"/>
      <c r="D141" s="1493"/>
      <c r="E141" s="1509" t="s">
        <v>3568</v>
      </c>
      <c r="F141" s="1509"/>
      <c r="G141" s="1509"/>
      <c r="H141" s="1509"/>
      <c r="I141" s="1509"/>
      <c r="J141" s="1509"/>
      <c r="K141" s="1509"/>
      <c r="L141" s="1509"/>
      <c r="M141" s="1509"/>
      <c r="N141" s="1495">
        <v>411</v>
      </c>
      <c r="O141" s="1875" t="s">
        <v>664</v>
      </c>
      <c r="P141" s="2107">
        <v>0</v>
      </c>
      <c r="Q141" s="2107">
        <v>0</v>
      </c>
      <c r="R141" s="1873">
        <v>0</v>
      </c>
      <c r="S141" s="1647">
        <v>0</v>
      </c>
      <c r="T141" s="1829">
        <v>0</v>
      </c>
      <c r="U141" s="1830">
        <v>0</v>
      </c>
      <c r="V141" s="738"/>
      <c r="W141" s="1829">
        <v>0</v>
      </c>
      <c r="X141" s="1830">
        <v>0</v>
      </c>
      <c r="Y141" s="737"/>
      <c r="Z141" s="1829">
        <v>0</v>
      </c>
      <c r="AA141" s="1419">
        <v>0</v>
      </c>
      <c r="AB141" s="2107"/>
      <c r="AC141" s="1831">
        <v>0</v>
      </c>
      <c r="AD141" s="1831">
        <v>0</v>
      </c>
      <c r="AE141">
        <v>114</v>
      </c>
      <c r="AF141" s="1826">
        <v>411</v>
      </c>
      <c r="AG141" s="2107">
        <v>0</v>
      </c>
      <c r="AH141" s="2107">
        <v>0</v>
      </c>
      <c r="AJ141" s="285"/>
    </row>
    <row r="142" spans="1:36" ht="17.45" customHeight="1">
      <c r="A142" s="1493"/>
      <c r="B142" s="1493"/>
      <c r="C142" s="1493"/>
      <c r="D142" s="1503" t="s">
        <v>3569</v>
      </c>
      <c r="E142" s="1503"/>
      <c r="F142" s="1503"/>
      <c r="G142" s="1503"/>
      <c r="H142" s="1503"/>
      <c r="I142" s="1503"/>
      <c r="J142" s="1503"/>
      <c r="K142" s="1503"/>
      <c r="L142" s="1503"/>
      <c r="M142" s="1503"/>
      <c r="N142" s="1503"/>
      <c r="O142" s="1875"/>
      <c r="P142" s="2107"/>
      <c r="Q142" s="2107"/>
      <c r="R142" s="1873"/>
      <c r="S142" s="1647"/>
      <c r="T142" s="1829"/>
      <c r="U142" s="1830"/>
      <c r="V142" s="738"/>
      <c r="W142" s="1829"/>
      <c r="X142" s="1830"/>
      <c r="Y142" s="737"/>
      <c r="Z142" s="1829"/>
      <c r="AA142" s="1419"/>
      <c r="AB142" s="2107"/>
      <c r="AC142" s="1831"/>
      <c r="AD142" s="1831"/>
      <c r="AF142" s="1826"/>
      <c r="AG142" s="2107">
        <v>0</v>
      </c>
      <c r="AH142" s="2107">
        <v>0</v>
      </c>
      <c r="AJ142" s="285"/>
    </row>
    <row r="143" spans="1:36" ht="17.45" customHeight="1">
      <c r="A143" s="1493"/>
      <c r="B143" s="1493"/>
      <c r="C143" s="1493"/>
      <c r="D143" s="1493"/>
      <c r="E143" s="1508" t="s">
        <v>172</v>
      </c>
      <c r="F143" s="1508"/>
      <c r="G143" s="1508"/>
      <c r="H143" s="1508"/>
      <c r="I143" s="1508"/>
      <c r="J143" s="1508"/>
      <c r="K143" s="1508"/>
      <c r="L143" s="1508"/>
      <c r="M143" s="1508"/>
      <c r="N143" s="1508"/>
      <c r="O143" s="1875"/>
      <c r="P143" s="2107"/>
      <c r="Q143" s="2107"/>
      <c r="R143" s="1873"/>
      <c r="S143" s="1647"/>
      <c r="T143" s="1829"/>
      <c r="U143" s="1830"/>
      <c r="V143" s="738"/>
      <c r="W143" s="1829"/>
      <c r="X143" s="1830"/>
      <c r="Y143" s="737"/>
      <c r="Z143" s="1829"/>
      <c r="AA143" s="1419"/>
      <c r="AB143" s="2107"/>
      <c r="AC143" s="1831"/>
      <c r="AD143" s="1831"/>
      <c r="AF143" s="1826"/>
      <c r="AG143" s="2107">
        <v>0</v>
      </c>
      <c r="AH143" s="2107">
        <v>0</v>
      </c>
      <c r="AJ143" s="285"/>
    </row>
    <row r="144" spans="1:36" ht="17.45" customHeight="1">
      <c r="A144" s="1493"/>
      <c r="B144" s="1493"/>
      <c r="C144" s="1493"/>
      <c r="D144" s="1493"/>
      <c r="E144" s="1493"/>
      <c r="F144" s="1509" t="s">
        <v>3534</v>
      </c>
      <c r="G144" s="1509"/>
      <c r="H144" s="1509"/>
      <c r="I144" s="1509"/>
      <c r="J144" s="1509"/>
      <c r="K144" s="1509"/>
      <c r="L144" s="1509"/>
      <c r="M144" s="1509"/>
      <c r="N144" s="1495">
        <v>412</v>
      </c>
      <c r="O144" s="1874" t="s">
        <v>869</v>
      </c>
      <c r="P144" s="2107">
        <v>0</v>
      </c>
      <c r="Q144" s="2107">
        <v>0</v>
      </c>
      <c r="R144" s="1873">
        <v>0</v>
      </c>
      <c r="S144" s="1646"/>
      <c r="T144" s="1829">
        <v>0</v>
      </c>
      <c r="U144" s="1830">
        <v>0</v>
      </c>
      <c r="V144" s="738">
        <v>0</v>
      </c>
      <c r="W144" s="1829">
        <v>0</v>
      </c>
      <c r="X144" s="1830">
        <v>0</v>
      </c>
      <c r="Y144" s="737"/>
      <c r="Z144" s="1829">
        <v>0</v>
      </c>
      <c r="AA144" s="1419">
        <v>0</v>
      </c>
      <c r="AB144" s="2107"/>
      <c r="AC144" s="1831">
        <v>0</v>
      </c>
      <c r="AD144" s="1831">
        <v>0</v>
      </c>
      <c r="AE144">
        <v>114</v>
      </c>
      <c r="AF144" s="1826">
        <v>412</v>
      </c>
      <c r="AG144" s="2107">
        <v>0</v>
      </c>
      <c r="AH144" s="2107">
        <v>0</v>
      </c>
      <c r="AJ144" s="285"/>
    </row>
    <row r="145" spans="1:36" ht="17.45" customHeight="1">
      <c r="A145" s="1493"/>
      <c r="B145" s="1493"/>
      <c r="C145" s="1493"/>
      <c r="D145" s="1493"/>
      <c r="E145" s="1493"/>
      <c r="F145" s="1509" t="s">
        <v>3570</v>
      </c>
      <c r="G145" s="1509"/>
      <c r="H145" s="1509"/>
      <c r="I145" s="1509"/>
      <c r="J145" s="1509"/>
      <c r="K145" s="1509"/>
      <c r="L145" s="1509"/>
      <c r="M145" s="1509"/>
      <c r="N145" s="1495">
        <v>413</v>
      </c>
      <c r="O145" s="1874" t="s">
        <v>895</v>
      </c>
      <c r="P145" s="2107">
        <v>0</v>
      </c>
      <c r="Q145" s="2107">
        <v>0</v>
      </c>
      <c r="R145" s="1873">
        <v>0</v>
      </c>
      <c r="S145" s="1646"/>
      <c r="T145" s="1829">
        <v>0</v>
      </c>
      <c r="U145" s="1830">
        <v>0</v>
      </c>
      <c r="V145" s="738">
        <v>0</v>
      </c>
      <c r="W145" s="1829">
        <v>0</v>
      </c>
      <c r="X145" s="1830">
        <v>0</v>
      </c>
      <c r="Y145" s="737"/>
      <c r="Z145" s="1829">
        <v>0</v>
      </c>
      <c r="AA145" s="1419">
        <v>0</v>
      </c>
      <c r="AB145" s="2107"/>
      <c r="AC145" s="1831">
        <v>0</v>
      </c>
      <c r="AD145" s="1831">
        <v>0</v>
      </c>
      <c r="AE145">
        <v>114</v>
      </c>
      <c r="AF145" s="1826">
        <v>413</v>
      </c>
      <c r="AG145" s="2107">
        <v>0</v>
      </c>
      <c r="AH145" s="2107">
        <v>0</v>
      </c>
      <c r="AJ145" s="285"/>
    </row>
    <row r="146" spans="1:36" ht="17.45" customHeight="1">
      <c r="A146" s="1493"/>
      <c r="B146" s="1493"/>
      <c r="C146" s="1493"/>
      <c r="D146" s="1493"/>
      <c r="E146" s="1508" t="s">
        <v>173</v>
      </c>
      <c r="F146" s="1508"/>
      <c r="G146" s="1508"/>
      <c r="H146" s="1508"/>
      <c r="I146" s="1508"/>
      <c r="J146" s="1508"/>
      <c r="K146" s="1508"/>
      <c r="L146" s="1508"/>
      <c r="M146" s="1508"/>
      <c r="N146" s="1508"/>
      <c r="O146" s="1874"/>
      <c r="P146" s="2107"/>
      <c r="Q146" s="2107"/>
      <c r="R146" s="1873"/>
      <c r="S146" s="1646"/>
      <c r="T146" s="1829"/>
      <c r="U146" s="1830"/>
      <c r="V146" s="738"/>
      <c r="W146" s="1829"/>
      <c r="X146" s="1830"/>
      <c r="Y146" s="737"/>
      <c r="Z146" s="1829"/>
      <c r="AA146" s="1419"/>
      <c r="AB146" s="2107"/>
      <c r="AC146" s="1831"/>
      <c r="AD146" s="1831"/>
      <c r="AF146" s="1826"/>
      <c r="AG146" s="2107">
        <v>0</v>
      </c>
      <c r="AH146" s="2107">
        <v>0</v>
      </c>
      <c r="AJ146" s="285"/>
    </row>
    <row r="147" spans="1:36" ht="17.45" customHeight="1">
      <c r="A147" s="1493"/>
      <c r="B147" s="1493"/>
      <c r="C147" s="1493"/>
      <c r="D147" s="1493"/>
      <c r="E147" s="1493"/>
      <c r="F147" s="1509" t="s">
        <v>3534</v>
      </c>
      <c r="G147" s="1509"/>
      <c r="H147" s="1509"/>
      <c r="I147" s="1509"/>
      <c r="J147" s="1509"/>
      <c r="K147" s="1509"/>
      <c r="L147" s="1509"/>
      <c r="M147" s="1509"/>
      <c r="N147" s="1495">
        <v>414</v>
      </c>
      <c r="O147" s="1874" t="s">
        <v>869</v>
      </c>
      <c r="P147" s="2107">
        <v>0</v>
      </c>
      <c r="Q147" s="2107">
        <v>0</v>
      </c>
      <c r="R147" s="1873">
        <v>0</v>
      </c>
      <c r="S147" s="1646"/>
      <c r="T147" s="1829">
        <v>0</v>
      </c>
      <c r="U147" s="1830">
        <v>0</v>
      </c>
      <c r="V147" s="738">
        <v>0</v>
      </c>
      <c r="W147" s="1829">
        <v>0</v>
      </c>
      <c r="X147" s="1830">
        <v>0</v>
      </c>
      <c r="Y147" s="737"/>
      <c r="Z147" s="1829">
        <v>0</v>
      </c>
      <c r="AA147" s="1419">
        <v>0</v>
      </c>
      <c r="AB147" s="2107"/>
      <c r="AC147" s="1831">
        <v>0</v>
      </c>
      <c r="AD147" s="1831">
        <v>0</v>
      </c>
      <c r="AE147">
        <v>114</v>
      </c>
      <c r="AF147" s="1826">
        <v>414</v>
      </c>
      <c r="AG147" s="2107">
        <v>0</v>
      </c>
      <c r="AH147" s="2107">
        <v>0</v>
      </c>
      <c r="AJ147" s="285"/>
    </row>
    <row r="148" spans="1:36" ht="17.45" customHeight="1">
      <c r="A148" s="1493"/>
      <c r="B148" s="1493"/>
      <c r="C148" s="1493"/>
      <c r="D148" s="1493"/>
      <c r="E148" s="1493"/>
      <c r="F148" s="1509" t="s">
        <v>3570</v>
      </c>
      <c r="G148" s="1509"/>
      <c r="H148" s="1509"/>
      <c r="I148" s="1509"/>
      <c r="J148" s="1509"/>
      <c r="K148" s="1509"/>
      <c r="L148" s="1509"/>
      <c r="M148" s="1509"/>
      <c r="N148" s="1495">
        <v>415</v>
      </c>
      <c r="O148" s="1874" t="s">
        <v>895</v>
      </c>
      <c r="P148" s="2107">
        <v>0</v>
      </c>
      <c r="Q148" s="2107">
        <v>0</v>
      </c>
      <c r="R148" s="1873">
        <v>0</v>
      </c>
      <c r="S148" s="1646"/>
      <c r="T148" s="1829">
        <v>0</v>
      </c>
      <c r="U148" s="1830">
        <v>0</v>
      </c>
      <c r="V148" s="738">
        <v>0</v>
      </c>
      <c r="W148" s="1829">
        <v>0</v>
      </c>
      <c r="X148" s="1830">
        <v>0</v>
      </c>
      <c r="Y148" s="737"/>
      <c r="Z148" s="1829">
        <v>0</v>
      </c>
      <c r="AA148" s="1419">
        <v>0</v>
      </c>
      <c r="AB148" s="2107"/>
      <c r="AC148" s="1831">
        <v>0</v>
      </c>
      <c r="AD148" s="1831">
        <v>0</v>
      </c>
      <c r="AE148">
        <v>114</v>
      </c>
      <c r="AF148" s="1826">
        <v>415</v>
      </c>
      <c r="AG148" s="2107">
        <v>0</v>
      </c>
      <c r="AH148" s="2107">
        <v>0</v>
      </c>
      <c r="AJ148" s="285"/>
    </row>
    <row r="149" spans="1:36" ht="17.45" customHeight="1">
      <c r="A149" s="1493"/>
      <c r="B149" s="1493"/>
      <c r="C149" s="1493"/>
      <c r="D149" s="1493"/>
      <c r="E149" s="1508" t="s">
        <v>144</v>
      </c>
      <c r="F149" s="1508"/>
      <c r="G149" s="1508"/>
      <c r="H149" s="1508"/>
      <c r="I149" s="1508"/>
      <c r="J149" s="1508"/>
      <c r="K149" s="1508"/>
      <c r="L149" s="1508"/>
      <c r="M149" s="1508"/>
      <c r="N149" s="1508"/>
      <c r="O149" s="1874"/>
      <c r="P149" s="2107"/>
      <c r="Q149" s="2107"/>
      <c r="R149" s="1873"/>
      <c r="S149" s="1646"/>
      <c r="T149" s="1829"/>
      <c r="U149" s="1830"/>
      <c r="V149" s="738"/>
      <c r="W149" s="1829"/>
      <c r="X149" s="1830"/>
      <c r="Y149" s="737"/>
      <c r="Z149" s="1829"/>
      <c r="AA149" s="1419"/>
      <c r="AB149" s="2107"/>
      <c r="AC149" s="1831"/>
      <c r="AD149" s="1831"/>
      <c r="AF149" s="1826"/>
      <c r="AG149" s="2107">
        <v>0</v>
      </c>
      <c r="AH149" s="2107">
        <v>0</v>
      </c>
      <c r="AJ149" s="285"/>
    </row>
    <row r="150" spans="1:36" ht="17.45" customHeight="1">
      <c r="A150" s="1493"/>
      <c r="B150" s="1493"/>
      <c r="C150" s="1493"/>
      <c r="D150" s="1493"/>
      <c r="E150" s="1493"/>
      <c r="F150" s="1509" t="s">
        <v>3534</v>
      </c>
      <c r="G150" s="1509"/>
      <c r="H150" s="1509"/>
      <c r="I150" s="1509"/>
      <c r="J150" s="1509"/>
      <c r="K150" s="1509"/>
      <c r="L150" s="1509"/>
      <c r="M150" s="1509"/>
      <c r="N150" s="1495">
        <v>416</v>
      </c>
      <c r="O150" s="1874" t="s">
        <v>869</v>
      </c>
      <c r="P150" s="2107">
        <v>0</v>
      </c>
      <c r="Q150" s="2107">
        <v>0</v>
      </c>
      <c r="R150" s="1873">
        <v>0</v>
      </c>
      <c r="S150" s="1646"/>
      <c r="T150" s="1829">
        <v>0</v>
      </c>
      <c r="U150" s="1830">
        <v>0</v>
      </c>
      <c r="V150" s="738">
        <v>0</v>
      </c>
      <c r="W150" s="1829">
        <v>0</v>
      </c>
      <c r="X150" s="1830">
        <v>0</v>
      </c>
      <c r="Y150" s="737"/>
      <c r="Z150" s="1829">
        <v>0</v>
      </c>
      <c r="AA150" s="1419">
        <v>0</v>
      </c>
      <c r="AB150" s="2107"/>
      <c r="AC150" s="1831">
        <v>0</v>
      </c>
      <c r="AD150" s="1831">
        <v>0</v>
      </c>
      <c r="AE150">
        <v>114</v>
      </c>
      <c r="AF150" s="1826">
        <v>416</v>
      </c>
      <c r="AG150" s="2107">
        <v>0</v>
      </c>
      <c r="AH150" s="2107">
        <v>0</v>
      </c>
      <c r="AJ150" s="285"/>
    </row>
    <row r="151" spans="1:36" ht="17.45" customHeight="1">
      <c r="A151" s="1493"/>
      <c r="B151" s="1493"/>
      <c r="C151" s="1493"/>
      <c r="D151" s="1493"/>
      <c r="E151" s="1493"/>
      <c r="F151" s="1509" t="s">
        <v>3570</v>
      </c>
      <c r="G151" s="1509"/>
      <c r="H151" s="1509"/>
      <c r="I151" s="1509"/>
      <c r="J151" s="1509"/>
      <c r="K151" s="1509"/>
      <c r="L151" s="1509"/>
      <c r="M151" s="1509"/>
      <c r="N151" s="1495">
        <v>417</v>
      </c>
      <c r="O151" s="1874" t="s">
        <v>895</v>
      </c>
      <c r="P151" s="2107">
        <v>0</v>
      </c>
      <c r="Q151" s="2107">
        <v>0</v>
      </c>
      <c r="R151" s="1873">
        <v>0</v>
      </c>
      <c r="S151" s="1646"/>
      <c r="T151" s="1829">
        <v>0</v>
      </c>
      <c r="U151" s="1830">
        <v>0</v>
      </c>
      <c r="V151" s="738">
        <v>0</v>
      </c>
      <c r="W151" s="1829">
        <v>0</v>
      </c>
      <c r="X151" s="1830">
        <v>0</v>
      </c>
      <c r="Y151" s="737"/>
      <c r="Z151" s="1829">
        <v>0</v>
      </c>
      <c r="AA151" s="1419">
        <v>0</v>
      </c>
      <c r="AB151" s="2107"/>
      <c r="AC151" s="1831">
        <v>0</v>
      </c>
      <c r="AD151" s="1831">
        <v>0</v>
      </c>
      <c r="AE151">
        <v>114</v>
      </c>
      <c r="AF151" s="1826">
        <v>417</v>
      </c>
      <c r="AG151" s="2107">
        <v>0</v>
      </c>
      <c r="AH151" s="2107">
        <v>0</v>
      </c>
      <c r="AJ151" s="285"/>
    </row>
    <row r="152" spans="1:36" ht="17.45" customHeight="1">
      <c r="A152" s="1493"/>
      <c r="B152" s="1493"/>
      <c r="C152" s="1493"/>
      <c r="D152" s="1493"/>
      <c r="E152" s="1493" t="s">
        <v>3571</v>
      </c>
      <c r="F152" s="1493"/>
      <c r="G152" s="1493"/>
      <c r="H152" s="1493"/>
      <c r="I152" s="1493"/>
      <c r="J152" s="1493"/>
      <c r="K152" s="1493"/>
      <c r="L152" s="1493"/>
      <c r="M152" s="1493"/>
      <c r="N152" s="1495">
        <v>418</v>
      </c>
      <c r="O152" s="1874" t="s">
        <v>869</v>
      </c>
      <c r="P152" s="2107">
        <v>0</v>
      </c>
      <c r="Q152" s="2107">
        <v>0</v>
      </c>
      <c r="R152" s="1873">
        <v>0</v>
      </c>
      <c r="S152" s="1646"/>
      <c r="T152" s="1829">
        <v>0</v>
      </c>
      <c r="U152" s="1830">
        <v>0</v>
      </c>
      <c r="V152" s="738">
        <v>0</v>
      </c>
      <c r="W152" s="1829">
        <v>0</v>
      </c>
      <c r="X152" s="1830">
        <v>0</v>
      </c>
      <c r="Y152" s="737"/>
      <c r="Z152" s="1829">
        <v>0</v>
      </c>
      <c r="AA152" s="1419">
        <v>0</v>
      </c>
      <c r="AB152" s="2107"/>
      <c r="AC152" s="1831">
        <v>0</v>
      </c>
      <c r="AD152" s="1831">
        <v>0</v>
      </c>
      <c r="AE152">
        <v>114</v>
      </c>
      <c r="AF152" s="1826">
        <v>418</v>
      </c>
      <c r="AG152" s="2107">
        <v>0</v>
      </c>
      <c r="AH152" s="2107">
        <v>0</v>
      </c>
      <c r="AJ152" s="285"/>
    </row>
    <row r="153" spans="1:36" ht="17.45" customHeight="1">
      <c r="A153" s="1493"/>
      <c r="B153" s="1493"/>
      <c r="C153" s="1493"/>
      <c r="D153" s="1493"/>
      <c r="E153" s="1493" t="s">
        <v>3572</v>
      </c>
      <c r="F153" s="1493"/>
      <c r="G153" s="1493"/>
      <c r="H153" s="1493"/>
      <c r="I153" s="1493"/>
      <c r="J153" s="1493"/>
      <c r="K153" s="1493"/>
      <c r="L153" s="1493"/>
      <c r="M153" s="1493"/>
      <c r="N153" s="1495">
        <v>419</v>
      </c>
      <c r="O153" s="1875" t="s">
        <v>664</v>
      </c>
      <c r="P153" s="2107">
        <v>0</v>
      </c>
      <c r="Q153" s="2107">
        <v>0</v>
      </c>
      <c r="R153" s="1873">
        <v>0</v>
      </c>
      <c r="S153" s="1647">
        <v>0</v>
      </c>
      <c r="T153" s="1829">
        <v>0</v>
      </c>
      <c r="U153" s="1830">
        <v>0</v>
      </c>
      <c r="V153" s="738"/>
      <c r="W153" s="1829">
        <v>0</v>
      </c>
      <c r="X153" s="1830">
        <v>0</v>
      </c>
      <c r="Y153" s="737"/>
      <c r="Z153" s="1829">
        <v>0</v>
      </c>
      <c r="AA153" s="1419">
        <v>0</v>
      </c>
      <c r="AB153" s="2107"/>
      <c r="AC153" s="1831">
        <v>0</v>
      </c>
      <c r="AD153" s="1831">
        <v>0</v>
      </c>
      <c r="AE153">
        <v>114</v>
      </c>
      <c r="AF153" s="1826">
        <v>419</v>
      </c>
      <c r="AG153" s="2107">
        <v>0</v>
      </c>
      <c r="AH153" s="2107">
        <v>0</v>
      </c>
      <c r="AJ153" s="285"/>
    </row>
    <row r="154" spans="1:36" ht="17.45" customHeight="1">
      <c r="A154" s="1493"/>
      <c r="B154" s="1493"/>
      <c r="C154" s="1493"/>
      <c r="D154" s="1503" t="s">
        <v>174</v>
      </c>
      <c r="E154" s="1503"/>
      <c r="F154" s="1503"/>
      <c r="G154" s="1503"/>
      <c r="H154" s="1503"/>
      <c r="I154" s="1503"/>
      <c r="J154" s="1503"/>
      <c r="K154" s="1503"/>
      <c r="L154" s="1503"/>
      <c r="M154" s="1503"/>
      <c r="N154" s="1503"/>
      <c r="O154" s="1875"/>
      <c r="P154" s="2107"/>
      <c r="Q154" s="2107"/>
      <c r="R154" s="1873"/>
      <c r="S154" s="1647"/>
      <c r="T154" s="1829"/>
      <c r="U154" s="1830"/>
      <c r="V154" s="738"/>
      <c r="W154" s="1829"/>
      <c r="X154" s="1830"/>
      <c r="Y154" s="737"/>
      <c r="Z154" s="1829"/>
      <c r="AA154" s="1419"/>
      <c r="AB154" s="2107"/>
      <c r="AC154" s="1831"/>
      <c r="AD154" s="1831"/>
      <c r="AF154" s="1826"/>
      <c r="AG154" s="2107">
        <v>0</v>
      </c>
      <c r="AH154" s="2107">
        <v>0</v>
      </c>
      <c r="AJ154" s="285"/>
    </row>
    <row r="155" spans="1:36" ht="17.45" customHeight="1">
      <c r="A155" s="1493"/>
      <c r="B155" s="1493"/>
      <c r="C155" s="1493"/>
      <c r="D155" s="1493"/>
      <c r="E155" s="1503" t="s">
        <v>175</v>
      </c>
      <c r="F155" s="1503"/>
      <c r="G155" s="1503"/>
      <c r="H155" s="1503"/>
      <c r="I155" s="1503"/>
      <c r="J155" s="1503"/>
      <c r="K155" s="1503"/>
      <c r="L155" s="1503"/>
      <c r="M155" s="1503"/>
      <c r="N155" s="1503"/>
      <c r="O155" s="1875"/>
      <c r="P155" s="2107"/>
      <c r="Q155" s="2107"/>
      <c r="R155" s="1873"/>
      <c r="S155" s="1647"/>
      <c r="T155" s="1829"/>
      <c r="U155" s="1830"/>
      <c r="V155" s="738"/>
      <c r="W155" s="1829"/>
      <c r="X155" s="1830"/>
      <c r="Y155" s="737"/>
      <c r="Z155" s="1829"/>
      <c r="AA155" s="1419"/>
      <c r="AB155" s="2107"/>
      <c r="AC155" s="1831"/>
      <c r="AD155" s="1831"/>
      <c r="AF155" s="1826"/>
      <c r="AG155" s="2107">
        <v>0</v>
      </c>
      <c r="AH155" s="2107">
        <v>0</v>
      </c>
      <c r="AJ155" s="285"/>
    </row>
    <row r="156" spans="1:36" ht="17.45" customHeight="1">
      <c r="A156" s="1493"/>
      <c r="B156" s="1493"/>
      <c r="C156" s="1493"/>
      <c r="D156" s="1493"/>
      <c r="E156" s="1493"/>
      <c r="F156" s="1508" t="s">
        <v>127</v>
      </c>
      <c r="G156" s="1508"/>
      <c r="H156" s="1508"/>
      <c r="I156" s="1508"/>
      <c r="J156" s="1508"/>
      <c r="K156" s="1508"/>
      <c r="L156" s="1508"/>
      <c r="M156" s="1508"/>
      <c r="N156" s="1508"/>
      <c r="O156" s="1875"/>
      <c r="P156" s="2107"/>
      <c r="Q156" s="2107"/>
      <c r="R156" s="1873"/>
      <c r="S156" s="1647"/>
      <c r="T156" s="1829"/>
      <c r="U156" s="1830"/>
      <c r="V156" s="738"/>
      <c r="W156" s="1829"/>
      <c r="X156" s="1830"/>
      <c r="Y156" s="737"/>
      <c r="Z156" s="1829"/>
      <c r="AA156" s="1419"/>
      <c r="AB156" s="2107"/>
      <c r="AC156" s="1831"/>
      <c r="AD156" s="1831"/>
      <c r="AF156" s="1826"/>
      <c r="AG156" s="2107">
        <v>0</v>
      </c>
      <c r="AH156" s="2107">
        <v>0</v>
      </c>
      <c r="AJ156" s="285"/>
    </row>
    <row r="157" spans="1:36" ht="17.45" customHeight="1">
      <c r="A157" s="1493"/>
      <c r="B157" s="1493"/>
      <c r="C157" s="1493"/>
      <c r="D157" s="1493"/>
      <c r="E157" s="1493"/>
      <c r="F157" s="1493"/>
      <c r="G157" s="1509" t="s">
        <v>246</v>
      </c>
      <c r="H157" s="1509"/>
      <c r="I157" s="1509"/>
      <c r="J157" s="1509"/>
      <c r="K157" s="1509"/>
      <c r="L157" s="1509"/>
      <c r="M157" s="1509"/>
      <c r="N157" s="1495">
        <v>420</v>
      </c>
      <c r="O157" s="1874" t="s">
        <v>869</v>
      </c>
      <c r="P157" s="2107">
        <v>0</v>
      </c>
      <c r="Q157" s="2107">
        <v>0</v>
      </c>
      <c r="R157" s="1873">
        <v>0</v>
      </c>
      <c r="S157" s="1648">
        <v>0</v>
      </c>
      <c r="T157" s="1829">
        <v>0</v>
      </c>
      <c r="U157" s="1830">
        <v>0</v>
      </c>
      <c r="V157" s="738"/>
      <c r="W157" s="1829">
        <v>0</v>
      </c>
      <c r="X157" s="1830">
        <v>0</v>
      </c>
      <c r="Y157" s="738"/>
      <c r="Z157" s="1829">
        <v>0</v>
      </c>
      <c r="AA157" s="1419">
        <v>0</v>
      </c>
      <c r="AB157" s="2107"/>
      <c r="AC157" s="1831">
        <v>0</v>
      </c>
      <c r="AD157" s="1831">
        <v>0</v>
      </c>
      <c r="AE157">
        <v>115</v>
      </c>
      <c r="AF157" s="1826">
        <v>420</v>
      </c>
      <c r="AG157" s="2107">
        <v>0</v>
      </c>
      <c r="AH157" s="2107">
        <v>0</v>
      </c>
      <c r="AJ157" s="285"/>
    </row>
    <row r="158" spans="1:36" ht="18" customHeight="1">
      <c r="A158" s="1493"/>
      <c r="B158" s="1493"/>
      <c r="C158" s="1493"/>
      <c r="D158" s="1493"/>
      <c r="E158" s="1493"/>
      <c r="F158" s="1493"/>
      <c r="G158" s="1509" t="s">
        <v>3413</v>
      </c>
      <c r="H158" s="1509"/>
      <c r="I158" s="1509"/>
      <c r="J158" s="1509"/>
      <c r="K158" s="1509"/>
      <c r="L158" s="1509"/>
      <c r="M158" s="1509"/>
      <c r="N158" s="1495">
        <v>421</v>
      </c>
      <c r="O158" s="1874" t="s">
        <v>869</v>
      </c>
      <c r="P158" s="2107">
        <v>0</v>
      </c>
      <c r="Q158" s="2107">
        <v>0</v>
      </c>
      <c r="R158" s="1873">
        <v>0</v>
      </c>
      <c r="S158" s="1646"/>
      <c r="T158" s="1829">
        <v>0</v>
      </c>
      <c r="U158" s="1830">
        <v>0</v>
      </c>
      <c r="V158" s="738"/>
      <c r="W158" s="1829">
        <v>0</v>
      </c>
      <c r="X158" s="1830">
        <v>0</v>
      </c>
      <c r="Y158" s="738">
        <v>0</v>
      </c>
      <c r="Z158" s="1829">
        <v>0</v>
      </c>
      <c r="AA158" s="1419">
        <v>0</v>
      </c>
      <c r="AB158" s="2107"/>
      <c r="AC158" s="1831">
        <v>0</v>
      </c>
      <c r="AD158" s="1831">
        <v>0</v>
      </c>
      <c r="AE158">
        <v>115</v>
      </c>
      <c r="AF158" s="1826">
        <v>421</v>
      </c>
      <c r="AG158" s="2107">
        <v>0</v>
      </c>
      <c r="AH158" s="2107">
        <v>0</v>
      </c>
      <c r="AJ158" s="285"/>
    </row>
    <row r="159" spans="1:36" ht="17.25">
      <c r="A159" s="1493"/>
      <c r="B159" s="1493"/>
      <c r="C159" s="1493"/>
      <c r="D159" s="1493"/>
      <c r="E159" s="1493"/>
      <c r="F159" s="1493"/>
      <c r="G159" s="1509" t="s">
        <v>3524</v>
      </c>
      <c r="H159" s="1509"/>
      <c r="I159" s="1509"/>
      <c r="J159" s="1509"/>
      <c r="K159" s="1509"/>
      <c r="L159" s="1509"/>
      <c r="M159" s="1509"/>
      <c r="N159" s="1495">
        <v>422</v>
      </c>
      <c r="O159" s="1875" t="s">
        <v>664</v>
      </c>
      <c r="P159" s="2107">
        <v>0</v>
      </c>
      <c r="Q159" s="2107">
        <v>0</v>
      </c>
      <c r="R159" s="1873">
        <v>0</v>
      </c>
      <c r="S159" s="1646"/>
      <c r="T159" s="1829">
        <v>0</v>
      </c>
      <c r="U159" s="1830">
        <v>0</v>
      </c>
      <c r="V159" s="738"/>
      <c r="W159" s="1829">
        <v>0</v>
      </c>
      <c r="X159" s="1830">
        <v>0</v>
      </c>
      <c r="Y159" s="738">
        <v>0</v>
      </c>
      <c r="Z159" s="1829">
        <v>0</v>
      </c>
      <c r="AA159" s="1419">
        <v>0</v>
      </c>
      <c r="AB159" s="2107"/>
      <c r="AC159" s="1831">
        <v>0</v>
      </c>
      <c r="AD159" s="1831">
        <v>0</v>
      </c>
      <c r="AE159">
        <v>115</v>
      </c>
      <c r="AF159" s="1826">
        <v>422</v>
      </c>
      <c r="AG159" s="2107">
        <v>0</v>
      </c>
      <c r="AH159" s="2107">
        <v>0</v>
      </c>
      <c r="AJ159" s="285"/>
    </row>
    <row r="160" spans="1:36" ht="17.25">
      <c r="A160" s="1493"/>
      <c r="B160" s="1493"/>
      <c r="C160" s="1493"/>
      <c r="D160" s="1493"/>
      <c r="E160" s="1493"/>
      <c r="F160" s="1508" t="s">
        <v>128</v>
      </c>
      <c r="G160" s="1508"/>
      <c r="H160" s="1508"/>
      <c r="I160" s="1508"/>
      <c r="J160" s="1508"/>
      <c r="K160" s="1508"/>
      <c r="L160" s="1508"/>
      <c r="M160" s="1508"/>
      <c r="N160" s="1508"/>
      <c r="O160" s="1875"/>
      <c r="P160" s="2107"/>
      <c r="Q160" s="2107"/>
      <c r="R160" s="1873"/>
      <c r="S160" s="1646"/>
      <c r="T160" s="1829"/>
      <c r="U160" s="1830"/>
      <c r="V160" s="738"/>
      <c r="W160" s="1829"/>
      <c r="X160" s="1830"/>
      <c r="Y160" s="738"/>
      <c r="Z160" s="1829"/>
      <c r="AA160" s="1419"/>
      <c r="AB160" s="2107"/>
      <c r="AC160" s="1831"/>
      <c r="AD160" s="1831"/>
      <c r="AF160" s="1826"/>
      <c r="AG160" s="2107">
        <v>0</v>
      </c>
      <c r="AH160" s="2107">
        <v>0</v>
      </c>
      <c r="AJ160" s="285"/>
    </row>
    <row r="161" spans="1:36" ht="17.25">
      <c r="A161" s="1493"/>
      <c r="B161" s="1493"/>
      <c r="C161" s="1493"/>
      <c r="D161" s="1493"/>
      <c r="E161" s="1493"/>
      <c r="F161" s="1493"/>
      <c r="G161" s="1509" t="s">
        <v>246</v>
      </c>
      <c r="H161" s="1509"/>
      <c r="I161" s="1509"/>
      <c r="J161" s="1509"/>
      <c r="K161" s="1509"/>
      <c r="L161" s="1509"/>
      <c r="M161" s="1509"/>
      <c r="N161" s="1495">
        <v>423</v>
      </c>
      <c r="O161" s="1874" t="s">
        <v>869</v>
      </c>
      <c r="P161" s="2107">
        <v>0</v>
      </c>
      <c r="Q161" s="2107">
        <v>0</v>
      </c>
      <c r="R161" s="1873">
        <v>0</v>
      </c>
      <c r="S161" s="1646"/>
      <c r="T161" s="1829">
        <v>0</v>
      </c>
      <c r="U161" s="1830">
        <v>0</v>
      </c>
      <c r="V161" s="738"/>
      <c r="W161" s="1829">
        <v>0</v>
      </c>
      <c r="X161" s="1830">
        <v>0</v>
      </c>
      <c r="Y161" s="738">
        <v>0</v>
      </c>
      <c r="Z161" s="1829">
        <v>0</v>
      </c>
      <c r="AA161" s="1419">
        <v>0</v>
      </c>
      <c r="AB161" s="2107"/>
      <c r="AC161" s="1831">
        <v>0</v>
      </c>
      <c r="AD161" s="1831">
        <v>0</v>
      </c>
      <c r="AE161">
        <v>115</v>
      </c>
      <c r="AF161" s="1826">
        <v>423</v>
      </c>
      <c r="AG161" s="2107">
        <v>0</v>
      </c>
      <c r="AH161" s="2107">
        <v>0</v>
      </c>
      <c r="AJ161" s="285"/>
    </row>
    <row r="162" spans="1:36" ht="17.25">
      <c r="A162" s="1493"/>
      <c r="B162" s="1493"/>
      <c r="C162" s="1493"/>
      <c r="D162" s="1493"/>
      <c r="E162" s="1493"/>
      <c r="F162" s="1493"/>
      <c r="G162" s="1509" t="s">
        <v>3413</v>
      </c>
      <c r="H162" s="1509"/>
      <c r="I162" s="1509"/>
      <c r="J162" s="1509"/>
      <c r="K162" s="1509"/>
      <c r="L162" s="1509"/>
      <c r="M162" s="1509"/>
      <c r="N162" s="1495">
        <v>424</v>
      </c>
      <c r="O162" s="1874" t="s">
        <v>869</v>
      </c>
      <c r="P162" s="2107">
        <v>0</v>
      </c>
      <c r="Q162" s="2107">
        <v>0</v>
      </c>
      <c r="R162" s="1873">
        <v>0</v>
      </c>
      <c r="S162" s="1647">
        <v>0</v>
      </c>
      <c r="T162" s="1829">
        <v>0</v>
      </c>
      <c r="U162" s="1830">
        <v>0</v>
      </c>
      <c r="V162" s="737"/>
      <c r="W162" s="1829">
        <v>0</v>
      </c>
      <c r="X162" s="1830">
        <v>0</v>
      </c>
      <c r="Y162" s="738"/>
      <c r="Z162" s="1829">
        <v>0</v>
      </c>
      <c r="AA162" s="1419">
        <v>0</v>
      </c>
      <c r="AB162" s="2107"/>
      <c r="AC162" s="1831">
        <v>0</v>
      </c>
      <c r="AD162" s="1831">
        <v>0</v>
      </c>
      <c r="AE162">
        <v>115</v>
      </c>
      <c r="AF162" s="1826">
        <v>424</v>
      </c>
      <c r="AG162" s="2107">
        <v>0</v>
      </c>
      <c r="AH162" s="2107">
        <v>0</v>
      </c>
      <c r="AJ162" s="285"/>
    </row>
    <row r="163" spans="1:36" ht="17.25">
      <c r="A163" s="1493"/>
      <c r="B163" s="1493"/>
      <c r="C163" s="1493"/>
      <c r="D163" s="1493"/>
      <c r="E163" s="1493"/>
      <c r="F163" s="1493"/>
      <c r="G163" s="1509" t="s">
        <v>3524</v>
      </c>
      <c r="H163" s="1509"/>
      <c r="I163" s="1509"/>
      <c r="J163" s="1509"/>
      <c r="K163" s="1509"/>
      <c r="L163" s="1509"/>
      <c r="M163" s="1509"/>
      <c r="N163" s="1495">
        <v>425</v>
      </c>
      <c r="O163" s="1875" t="s">
        <v>664</v>
      </c>
      <c r="P163" s="2107">
        <v>0</v>
      </c>
      <c r="Q163" s="2107">
        <v>0</v>
      </c>
      <c r="R163" s="1873">
        <v>0</v>
      </c>
      <c r="S163" s="1646"/>
      <c r="T163" s="1829">
        <v>0</v>
      </c>
      <c r="U163" s="1830">
        <v>0</v>
      </c>
      <c r="V163" s="738"/>
      <c r="W163" s="1829">
        <v>0</v>
      </c>
      <c r="X163" s="1830">
        <v>0</v>
      </c>
      <c r="Y163" s="738">
        <v>0</v>
      </c>
      <c r="Z163" s="1829">
        <v>0</v>
      </c>
      <c r="AA163" s="1419">
        <v>0</v>
      </c>
      <c r="AB163" s="2107"/>
      <c r="AC163" s="1831">
        <v>0</v>
      </c>
      <c r="AD163" s="1831">
        <v>0</v>
      </c>
      <c r="AE163">
        <v>115</v>
      </c>
      <c r="AF163" s="1826">
        <v>425</v>
      </c>
      <c r="AG163" s="2107">
        <v>0</v>
      </c>
      <c r="AH163" s="2107">
        <v>0</v>
      </c>
      <c r="AJ163" s="285"/>
    </row>
    <row r="164" spans="1:36" ht="17.45" customHeight="1">
      <c r="A164" s="1493"/>
      <c r="B164" s="1493"/>
      <c r="C164" s="1493"/>
      <c r="D164" s="1493"/>
      <c r="E164" s="1503" t="s">
        <v>176</v>
      </c>
      <c r="F164" s="1503"/>
      <c r="G164" s="1503"/>
      <c r="H164" s="1503"/>
      <c r="I164" s="1503"/>
      <c r="J164" s="1503"/>
      <c r="K164" s="1503"/>
      <c r="L164" s="1503"/>
      <c r="M164" s="1503"/>
      <c r="N164" s="1503"/>
      <c r="O164" s="1875"/>
      <c r="P164" s="2107"/>
      <c r="Q164" s="2107"/>
      <c r="R164" s="1873"/>
      <c r="S164" s="1646"/>
      <c r="T164" s="1829"/>
      <c r="U164" s="1830"/>
      <c r="V164" s="738"/>
      <c r="W164" s="1829"/>
      <c r="X164" s="1830"/>
      <c r="Y164" s="738"/>
      <c r="Z164" s="1829"/>
      <c r="AA164" s="1419"/>
      <c r="AB164" s="2107"/>
      <c r="AC164" s="1831"/>
      <c r="AD164" s="1831"/>
      <c r="AF164" s="1826"/>
      <c r="AG164" s="2107">
        <v>0</v>
      </c>
      <c r="AH164" s="2107">
        <v>0</v>
      </c>
      <c r="AJ164" s="285"/>
    </row>
    <row r="165" spans="1:36" ht="17.25">
      <c r="A165" s="1493"/>
      <c r="B165" s="1493"/>
      <c r="C165" s="1493"/>
      <c r="D165" s="1493"/>
      <c r="E165" s="1493"/>
      <c r="F165" s="1508" t="s">
        <v>3573</v>
      </c>
      <c r="G165" s="1508"/>
      <c r="H165" s="1508"/>
      <c r="I165" s="1508"/>
      <c r="J165" s="1508"/>
      <c r="K165" s="1508"/>
      <c r="L165" s="1508"/>
      <c r="M165" s="1508"/>
      <c r="N165" s="1508"/>
      <c r="O165" s="1875"/>
      <c r="P165" s="2107"/>
      <c r="Q165" s="2107"/>
      <c r="R165" s="1873"/>
      <c r="S165" s="1646"/>
      <c r="T165" s="1829"/>
      <c r="U165" s="1830"/>
      <c r="V165" s="738"/>
      <c r="W165" s="1829"/>
      <c r="X165" s="1830"/>
      <c r="Y165" s="738"/>
      <c r="Z165" s="1829"/>
      <c r="AA165" s="1419"/>
      <c r="AB165" s="2107"/>
      <c r="AC165" s="1831"/>
      <c r="AD165" s="1831"/>
      <c r="AF165" s="1826"/>
      <c r="AG165" s="2107">
        <v>0</v>
      </c>
      <c r="AH165" s="2107">
        <v>0</v>
      </c>
      <c r="AJ165" s="285"/>
    </row>
    <row r="166" spans="1:36" ht="17.45" customHeight="1">
      <c r="A166" s="1493"/>
      <c r="B166" s="1493"/>
      <c r="C166" s="1493"/>
      <c r="D166" s="1493"/>
      <c r="E166" s="1493"/>
      <c r="F166" s="1493"/>
      <c r="G166" s="1509" t="s">
        <v>246</v>
      </c>
      <c r="H166" s="1509"/>
      <c r="I166" s="1509"/>
      <c r="J166" s="1509"/>
      <c r="K166" s="1509"/>
      <c r="L166" s="1509"/>
      <c r="M166" s="1509"/>
      <c r="N166" s="1495">
        <v>426</v>
      </c>
      <c r="O166" s="1874" t="s">
        <v>869</v>
      </c>
      <c r="P166" s="2107">
        <v>0</v>
      </c>
      <c r="Q166" s="2107">
        <v>0</v>
      </c>
      <c r="R166" s="1873">
        <v>0</v>
      </c>
      <c r="S166" s="1646"/>
      <c r="T166" s="1829">
        <v>0</v>
      </c>
      <c r="U166" s="1830">
        <v>0</v>
      </c>
      <c r="V166" s="738"/>
      <c r="W166" s="1829">
        <v>0</v>
      </c>
      <c r="X166" s="1830">
        <v>0</v>
      </c>
      <c r="Y166" s="738">
        <v>0</v>
      </c>
      <c r="Z166" s="1829">
        <v>0</v>
      </c>
      <c r="AA166" s="1419">
        <v>0</v>
      </c>
      <c r="AB166" s="2107"/>
      <c r="AC166" s="1831">
        <v>0</v>
      </c>
      <c r="AD166" s="1831">
        <v>0</v>
      </c>
      <c r="AE166">
        <v>115</v>
      </c>
      <c r="AF166" s="1826">
        <v>426</v>
      </c>
      <c r="AG166" s="2107">
        <v>0</v>
      </c>
      <c r="AH166" s="2107">
        <v>0</v>
      </c>
      <c r="AJ166" s="285"/>
    </row>
    <row r="167" spans="1:36" ht="17.25">
      <c r="A167" s="1493"/>
      <c r="B167" s="1493"/>
      <c r="C167" s="1493"/>
      <c r="D167" s="1493"/>
      <c r="E167" s="1493"/>
      <c r="F167" s="1493"/>
      <c r="G167" s="1509" t="s">
        <v>3413</v>
      </c>
      <c r="H167" s="1509"/>
      <c r="I167" s="1509"/>
      <c r="J167" s="1509"/>
      <c r="K167" s="1509"/>
      <c r="L167" s="1509"/>
      <c r="M167" s="1509"/>
      <c r="N167" s="1495">
        <v>427</v>
      </c>
      <c r="O167" s="1874" t="s">
        <v>869</v>
      </c>
      <c r="P167" s="2107">
        <v>0</v>
      </c>
      <c r="Q167" s="2107">
        <v>0</v>
      </c>
      <c r="R167" s="1873">
        <v>0</v>
      </c>
      <c r="S167" s="1646"/>
      <c r="T167" s="1829">
        <v>0</v>
      </c>
      <c r="U167" s="1830">
        <v>0</v>
      </c>
      <c r="V167" s="738"/>
      <c r="W167" s="1829">
        <v>0</v>
      </c>
      <c r="X167" s="1830">
        <v>0</v>
      </c>
      <c r="Y167" s="738">
        <v>0</v>
      </c>
      <c r="Z167" s="1829">
        <v>0</v>
      </c>
      <c r="AA167" s="1419">
        <v>0</v>
      </c>
      <c r="AB167" s="2107"/>
      <c r="AC167" s="1831">
        <v>0</v>
      </c>
      <c r="AD167" s="1831">
        <v>0</v>
      </c>
      <c r="AE167">
        <v>115</v>
      </c>
      <c r="AF167" s="1826">
        <v>427</v>
      </c>
      <c r="AG167" s="2107">
        <v>0</v>
      </c>
      <c r="AH167" s="2107">
        <v>0</v>
      </c>
      <c r="AJ167" s="285"/>
    </row>
    <row r="168" spans="1:36" ht="17.45" customHeight="1">
      <c r="A168" s="1493"/>
      <c r="B168" s="1493"/>
      <c r="C168" s="1493"/>
      <c r="D168" s="1493"/>
      <c r="E168" s="1493"/>
      <c r="F168" s="1493"/>
      <c r="G168" s="1509" t="s">
        <v>3574</v>
      </c>
      <c r="H168" s="1509"/>
      <c r="I168" s="1509"/>
      <c r="J168" s="1509"/>
      <c r="K168" s="1509"/>
      <c r="L168" s="1509"/>
      <c r="M168" s="1509"/>
      <c r="N168" s="1495">
        <v>428</v>
      </c>
      <c r="O168" s="1875" t="s">
        <v>664</v>
      </c>
      <c r="P168" s="2107">
        <v>0</v>
      </c>
      <c r="Q168" s="2107">
        <v>0</v>
      </c>
      <c r="R168" s="1873">
        <v>0</v>
      </c>
      <c r="S168" s="1646"/>
      <c r="T168" s="1829">
        <v>0</v>
      </c>
      <c r="U168" s="1830">
        <v>0</v>
      </c>
      <c r="V168" s="738"/>
      <c r="W168" s="1829">
        <v>0</v>
      </c>
      <c r="X168" s="1830">
        <v>0</v>
      </c>
      <c r="Y168" s="738">
        <v>0</v>
      </c>
      <c r="Z168" s="1829">
        <v>0</v>
      </c>
      <c r="AA168" s="1419">
        <v>0</v>
      </c>
      <c r="AB168" s="2107"/>
      <c r="AC168" s="1831">
        <v>0</v>
      </c>
      <c r="AD168" s="1831">
        <v>0</v>
      </c>
      <c r="AE168">
        <v>115</v>
      </c>
      <c r="AF168" s="1826">
        <v>428</v>
      </c>
      <c r="AG168" s="2107">
        <v>0</v>
      </c>
      <c r="AH168" s="2107">
        <v>0</v>
      </c>
      <c r="AJ168" s="285"/>
    </row>
    <row r="169" spans="1:36" ht="17.25">
      <c r="A169" s="1493"/>
      <c r="B169" s="1493"/>
      <c r="C169" s="1493"/>
      <c r="D169" s="1493"/>
      <c r="E169" s="1493"/>
      <c r="F169" s="1508" t="s">
        <v>152</v>
      </c>
      <c r="G169" s="1508"/>
      <c r="H169" s="1508"/>
      <c r="I169" s="1508"/>
      <c r="J169" s="1508"/>
      <c r="K169" s="1508"/>
      <c r="L169" s="1508"/>
      <c r="M169" s="1508"/>
      <c r="N169" s="1508"/>
      <c r="O169" s="1875"/>
      <c r="P169" s="2107"/>
      <c r="Q169" s="2107"/>
      <c r="R169" s="1873"/>
      <c r="S169" s="1646"/>
      <c r="T169" s="1829"/>
      <c r="U169" s="1830"/>
      <c r="V169" s="738"/>
      <c r="W169" s="1829"/>
      <c r="X169" s="1830"/>
      <c r="Y169" s="738"/>
      <c r="Z169" s="1829"/>
      <c r="AA169" s="1419"/>
      <c r="AB169" s="2107"/>
      <c r="AC169" s="1831"/>
      <c r="AD169" s="1831"/>
      <c r="AF169" s="1826"/>
      <c r="AG169" s="2107">
        <v>0</v>
      </c>
      <c r="AH169" s="2107">
        <v>0</v>
      </c>
      <c r="AJ169" s="285"/>
    </row>
    <row r="170" spans="1:36" ht="17.45" customHeight="1">
      <c r="A170" s="1493"/>
      <c r="B170" s="1493"/>
      <c r="C170" s="1493"/>
      <c r="D170" s="1493"/>
      <c r="E170" s="1493"/>
      <c r="F170" s="1493"/>
      <c r="G170" s="1509" t="s">
        <v>246</v>
      </c>
      <c r="H170" s="1509"/>
      <c r="I170" s="1509"/>
      <c r="J170" s="1509"/>
      <c r="K170" s="1509"/>
      <c r="L170" s="1509"/>
      <c r="M170" s="1509"/>
      <c r="N170" s="1495">
        <v>429</v>
      </c>
      <c r="O170" s="1876" t="s">
        <v>869</v>
      </c>
      <c r="P170" s="2107">
        <v>0</v>
      </c>
      <c r="Q170" s="2107">
        <v>0</v>
      </c>
      <c r="R170" s="1873">
        <v>0</v>
      </c>
      <c r="S170" s="1646"/>
      <c r="T170" s="1829">
        <v>0</v>
      </c>
      <c r="U170" s="1830">
        <v>0</v>
      </c>
      <c r="V170" s="738"/>
      <c r="W170" s="1829">
        <v>0</v>
      </c>
      <c r="X170" s="1830">
        <v>0</v>
      </c>
      <c r="Y170" s="738">
        <v>0</v>
      </c>
      <c r="Z170" s="1829">
        <v>0</v>
      </c>
      <c r="AA170" s="1419">
        <v>0</v>
      </c>
      <c r="AB170" s="2107"/>
      <c r="AC170" s="1831">
        <v>0</v>
      </c>
      <c r="AD170" s="1831">
        <v>0</v>
      </c>
      <c r="AE170">
        <v>115</v>
      </c>
      <c r="AF170" s="1826">
        <v>429</v>
      </c>
      <c r="AG170" s="2107">
        <v>0</v>
      </c>
      <c r="AH170" s="2107">
        <v>0</v>
      </c>
      <c r="AJ170" s="285"/>
    </row>
    <row r="171" spans="1:36" ht="17.25">
      <c r="A171" s="1493"/>
      <c r="B171" s="1493"/>
      <c r="C171" s="1493"/>
      <c r="D171" s="1493"/>
      <c r="E171" s="1493"/>
      <c r="F171" s="1493"/>
      <c r="G171" s="1509" t="s">
        <v>3413</v>
      </c>
      <c r="H171" s="1509"/>
      <c r="I171" s="1509"/>
      <c r="J171" s="1509"/>
      <c r="K171" s="1509"/>
      <c r="L171" s="1509"/>
      <c r="M171" s="1509"/>
      <c r="N171" s="1495">
        <v>430</v>
      </c>
      <c r="O171" s="1876" t="s">
        <v>869</v>
      </c>
      <c r="P171" s="2107">
        <v>0</v>
      </c>
      <c r="Q171" s="2107">
        <v>0</v>
      </c>
      <c r="R171" s="1873">
        <v>0</v>
      </c>
      <c r="S171" s="1646"/>
      <c r="T171" s="1829">
        <v>0</v>
      </c>
      <c r="U171" s="1830">
        <v>0</v>
      </c>
      <c r="V171" s="738"/>
      <c r="W171" s="1829">
        <v>0</v>
      </c>
      <c r="X171" s="1830">
        <v>0</v>
      </c>
      <c r="Y171" s="738">
        <v>0</v>
      </c>
      <c r="Z171" s="1829">
        <v>0</v>
      </c>
      <c r="AA171" s="1419">
        <v>0</v>
      </c>
      <c r="AB171" s="2107"/>
      <c r="AC171" s="1831">
        <v>0</v>
      </c>
      <c r="AD171" s="1831">
        <v>0</v>
      </c>
      <c r="AE171">
        <v>115</v>
      </c>
      <c r="AF171" s="1826">
        <v>430</v>
      </c>
      <c r="AG171" s="2107">
        <v>0</v>
      </c>
      <c r="AH171" s="2107">
        <v>0</v>
      </c>
      <c r="AJ171" s="285"/>
    </row>
    <row r="172" spans="1:36" ht="17.45" customHeight="1">
      <c r="A172" s="1493"/>
      <c r="B172" s="1493"/>
      <c r="C172" s="1493"/>
      <c r="D172" s="1493"/>
      <c r="E172" s="1493"/>
      <c r="F172" s="1493"/>
      <c r="G172" s="1509" t="s">
        <v>3574</v>
      </c>
      <c r="H172" s="1509"/>
      <c r="I172" s="1509"/>
      <c r="J172" s="1509"/>
      <c r="K172" s="1509"/>
      <c r="L172" s="1509"/>
      <c r="M172" s="1509"/>
      <c r="N172" s="1495">
        <v>431</v>
      </c>
      <c r="O172" s="1875" t="s">
        <v>664</v>
      </c>
      <c r="P172" s="2107">
        <v>0</v>
      </c>
      <c r="Q172" s="2107">
        <v>0</v>
      </c>
      <c r="R172" s="1873">
        <v>0</v>
      </c>
      <c r="S172" s="1646"/>
      <c r="T172" s="1829">
        <v>0</v>
      </c>
      <c r="U172" s="1830">
        <v>0</v>
      </c>
      <c r="V172" s="738"/>
      <c r="W172" s="1829">
        <v>0</v>
      </c>
      <c r="X172" s="1830">
        <v>0</v>
      </c>
      <c r="Y172" s="738">
        <v>0</v>
      </c>
      <c r="Z172" s="1829">
        <v>0</v>
      </c>
      <c r="AA172" s="1419">
        <v>0</v>
      </c>
      <c r="AB172" s="2107"/>
      <c r="AC172" s="1831">
        <v>0</v>
      </c>
      <c r="AD172" s="1831">
        <v>0</v>
      </c>
      <c r="AE172">
        <v>115</v>
      </c>
      <c r="AF172" s="1826">
        <v>431</v>
      </c>
      <c r="AG172" s="2107">
        <v>0</v>
      </c>
      <c r="AH172" s="2107">
        <v>0</v>
      </c>
      <c r="AJ172" s="285"/>
    </row>
    <row r="173" spans="1:36" ht="17.25">
      <c r="A173" s="1493"/>
      <c r="B173" s="1493"/>
      <c r="C173" s="1493"/>
      <c r="D173" s="1493"/>
      <c r="E173" s="1493"/>
      <c r="F173" s="1508" t="s">
        <v>252</v>
      </c>
      <c r="G173" s="1508"/>
      <c r="H173" s="1508"/>
      <c r="I173" s="1508"/>
      <c r="J173" s="1508"/>
      <c r="K173" s="1508"/>
      <c r="L173" s="1508"/>
      <c r="M173" s="1508"/>
      <c r="N173" s="1508"/>
      <c r="O173" s="1875"/>
      <c r="P173" s="2107"/>
      <c r="Q173" s="2107"/>
      <c r="R173" s="1873"/>
      <c r="S173" s="1646"/>
      <c r="T173" s="1829"/>
      <c r="U173" s="1830"/>
      <c r="V173" s="738"/>
      <c r="W173" s="1829"/>
      <c r="X173" s="1830"/>
      <c r="Y173" s="738"/>
      <c r="Z173" s="1829"/>
      <c r="AA173" s="1419"/>
      <c r="AB173" s="2107"/>
      <c r="AC173" s="1831"/>
      <c r="AD173" s="1831"/>
      <c r="AF173" s="1826"/>
      <c r="AG173" s="2107">
        <v>0</v>
      </c>
      <c r="AH173" s="2107">
        <v>0</v>
      </c>
      <c r="AJ173" s="285"/>
    </row>
    <row r="174" spans="1:36" ht="17.45" customHeight="1">
      <c r="A174" s="1493"/>
      <c r="B174" s="1493"/>
      <c r="C174" s="1493"/>
      <c r="D174" s="1493"/>
      <c r="E174" s="1493"/>
      <c r="F174" s="1493"/>
      <c r="G174" s="1509" t="s">
        <v>246</v>
      </c>
      <c r="H174" s="1509"/>
      <c r="I174" s="1509"/>
      <c r="J174" s="1509"/>
      <c r="K174" s="1509"/>
      <c r="L174" s="1509"/>
      <c r="M174" s="1509"/>
      <c r="N174" s="1495">
        <v>432</v>
      </c>
      <c r="O174" s="1874" t="s">
        <v>869</v>
      </c>
      <c r="P174" s="2107">
        <v>0</v>
      </c>
      <c r="Q174" s="2107">
        <v>0</v>
      </c>
      <c r="R174" s="1873">
        <v>0</v>
      </c>
      <c r="S174" s="1648">
        <v>0</v>
      </c>
      <c r="T174" s="1829">
        <v>0</v>
      </c>
      <c r="U174" s="1830">
        <v>0</v>
      </c>
      <c r="V174" s="738"/>
      <c r="W174" s="1829">
        <v>0</v>
      </c>
      <c r="X174" s="1830">
        <v>0</v>
      </c>
      <c r="Y174" s="738">
        <v>0</v>
      </c>
      <c r="Z174" s="1829">
        <v>0</v>
      </c>
      <c r="AA174" s="1419">
        <v>0</v>
      </c>
      <c r="AB174" s="2107"/>
      <c r="AC174" s="1831">
        <v>0</v>
      </c>
      <c r="AD174" s="1831">
        <v>0</v>
      </c>
      <c r="AE174">
        <v>115</v>
      </c>
      <c r="AF174" s="1826">
        <v>432</v>
      </c>
      <c r="AG174" s="2107">
        <v>0</v>
      </c>
      <c r="AH174" s="2107">
        <v>0</v>
      </c>
      <c r="AJ174" s="285"/>
    </row>
    <row r="175" spans="1:36" ht="17.25">
      <c r="A175" s="1493"/>
      <c r="B175" s="1493"/>
      <c r="C175" s="1493"/>
      <c r="D175" s="1493"/>
      <c r="E175" s="1493"/>
      <c r="F175" s="1493"/>
      <c r="G175" s="1509" t="s">
        <v>3413</v>
      </c>
      <c r="H175" s="1509"/>
      <c r="I175" s="1509"/>
      <c r="J175" s="1509"/>
      <c r="K175" s="1509"/>
      <c r="L175" s="1509"/>
      <c r="M175" s="1509"/>
      <c r="N175" s="1495">
        <v>433</v>
      </c>
      <c r="O175" s="1874" t="s">
        <v>869</v>
      </c>
      <c r="P175" s="2107">
        <v>0</v>
      </c>
      <c r="Q175" s="2107">
        <v>0</v>
      </c>
      <c r="R175" s="1873">
        <v>0</v>
      </c>
      <c r="S175" s="1646"/>
      <c r="T175" s="1829">
        <v>0</v>
      </c>
      <c r="U175" s="1830">
        <v>0</v>
      </c>
      <c r="V175" s="738"/>
      <c r="W175" s="1829">
        <v>0</v>
      </c>
      <c r="X175" s="1830">
        <v>0</v>
      </c>
      <c r="Y175" s="738">
        <v>0</v>
      </c>
      <c r="Z175" s="1829">
        <v>0</v>
      </c>
      <c r="AA175" s="1419">
        <v>0</v>
      </c>
      <c r="AB175" s="2107"/>
      <c r="AC175" s="1831">
        <v>0</v>
      </c>
      <c r="AD175" s="1831">
        <v>0</v>
      </c>
      <c r="AE175">
        <v>115</v>
      </c>
      <c r="AF175" s="1826">
        <v>433</v>
      </c>
      <c r="AG175" s="2107">
        <v>0</v>
      </c>
      <c r="AH175" s="2107">
        <v>0</v>
      </c>
      <c r="AJ175" s="285"/>
    </row>
    <row r="176" spans="1:36" ht="17.45" customHeight="1">
      <c r="A176" s="1493"/>
      <c r="B176" s="1493"/>
      <c r="C176" s="1493"/>
      <c r="D176" s="1493"/>
      <c r="E176" s="1493"/>
      <c r="F176" s="1493"/>
      <c r="G176" s="1509" t="s">
        <v>3528</v>
      </c>
      <c r="H176" s="1509"/>
      <c r="I176" s="1509"/>
      <c r="J176" s="1509"/>
      <c r="K176" s="1509"/>
      <c r="L176" s="1509"/>
      <c r="M176" s="1509"/>
      <c r="N176" s="1495">
        <v>434</v>
      </c>
      <c r="O176" s="1875" t="s">
        <v>664</v>
      </c>
      <c r="P176" s="2107">
        <v>0</v>
      </c>
      <c r="Q176" s="2107">
        <v>0</v>
      </c>
      <c r="R176" s="1873">
        <v>0</v>
      </c>
      <c r="S176" s="1647">
        <v>0</v>
      </c>
      <c r="T176" s="1829">
        <v>0</v>
      </c>
      <c r="U176" s="1830">
        <v>0</v>
      </c>
      <c r="V176" s="737"/>
      <c r="W176" s="1829">
        <v>0</v>
      </c>
      <c r="X176" s="1830">
        <v>0</v>
      </c>
      <c r="Y176" s="738"/>
      <c r="Z176" s="1829">
        <v>0</v>
      </c>
      <c r="AA176" s="1419">
        <v>0</v>
      </c>
      <c r="AB176" s="2107"/>
      <c r="AC176" s="1831">
        <v>0</v>
      </c>
      <c r="AD176" s="1831">
        <v>0</v>
      </c>
      <c r="AE176">
        <v>115</v>
      </c>
      <c r="AF176" s="1826">
        <v>434</v>
      </c>
      <c r="AG176" s="2107">
        <v>0</v>
      </c>
      <c r="AH176" s="2107">
        <v>0</v>
      </c>
      <c r="AJ176" s="285"/>
    </row>
    <row r="177" spans="1:36" ht="17.45" customHeight="1">
      <c r="A177" s="1493"/>
      <c r="B177" s="1493"/>
      <c r="C177" s="1493"/>
      <c r="D177" s="1503" t="s">
        <v>3575</v>
      </c>
      <c r="E177" s="1503"/>
      <c r="F177" s="1503"/>
      <c r="G177" s="1503"/>
      <c r="H177" s="1503"/>
      <c r="I177" s="1503"/>
      <c r="J177" s="1503"/>
      <c r="K177" s="1503"/>
      <c r="L177" s="1503"/>
      <c r="M177" s="1503"/>
      <c r="N177" s="1503"/>
      <c r="O177" s="1875"/>
      <c r="P177" s="2107"/>
      <c r="Q177" s="2107"/>
      <c r="R177" s="1873"/>
      <c r="S177" s="1647"/>
      <c r="T177" s="1829"/>
      <c r="U177" s="1830"/>
      <c r="V177" s="737"/>
      <c r="W177" s="1829"/>
      <c r="X177" s="1830"/>
      <c r="Y177" s="738"/>
      <c r="Z177" s="1829"/>
      <c r="AA177" s="1419"/>
      <c r="AB177" s="2107"/>
      <c r="AC177" s="1831"/>
      <c r="AD177" s="1831"/>
      <c r="AF177" s="1826"/>
      <c r="AG177" s="2107">
        <v>0</v>
      </c>
      <c r="AH177" s="2107">
        <v>0</v>
      </c>
      <c r="AJ177" s="285"/>
    </row>
    <row r="178" spans="1:36" ht="17.45" customHeight="1">
      <c r="A178" s="1493"/>
      <c r="B178" s="1493"/>
      <c r="C178" s="1493"/>
      <c r="D178" s="1493"/>
      <c r="E178" s="1509" t="s">
        <v>261</v>
      </c>
      <c r="F178" s="1509"/>
      <c r="G178" s="1509"/>
      <c r="H178" s="1509"/>
      <c r="I178" s="1509"/>
      <c r="J178" s="1509"/>
      <c r="K178" s="1509"/>
      <c r="L178" s="1509"/>
      <c r="M178" s="1509"/>
      <c r="N178" s="1495">
        <v>435</v>
      </c>
      <c r="O178" s="1874" t="s">
        <v>869</v>
      </c>
      <c r="P178" s="2107">
        <v>0</v>
      </c>
      <c r="Q178" s="2107">
        <v>0</v>
      </c>
      <c r="R178" s="1873">
        <v>0</v>
      </c>
      <c r="S178" s="1646"/>
      <c r="T178" s="1829">
        <v>0</v>
      </c>
      <c r="U178" s="1830">
        <v>0</v>
      </c>
      <c r="V178" s="738"/>
      <c r="W178" s="1829">
        <v>0</v>
      </c>
      <c r="X178" s="1830">
        <v>0</v>
      </c>
      <c r="Y178" s="738">
        <v>0</v>
      </c>
      <c r="Z178" s="1829">
        <v>0</v>
      </c>
      <c r="AA178" s="1419">
        <v>0</v>
      </c>
      <c r="AB178" s="2107"/>
      <c r="AC178" s="1831">
        <v>0</v>
      </c>
      <c r="AD178" s="1831">
        <v>0</v>
      </c>
      <c r="AE178">
        <v>116</v>
      </c>
      <c r="AF178" s="1826">
        <v>435</v>
      </c>
      <c r="AG178" s="2107">
        <v>0</v>
      </c>
      <c r="AH178" s="2107">
        <v>0</v>
      </c>
      <c r="AJ178" s="285"/>
    </row>
    <row r="179" spans="1:36" ht="17.45" customHeight="1">
      <c r="A179" s="1493"/>
      <c r="B179" s="1493"/>
      <c r="C179" s="1493"/>
      <c r="D179" s="1493"/>
      <c r="E179" s="1509" t="s">
        <v>3576</v>
      </c>
      <c r="F179" s="1509"/>
      <c r="G179" s="1509"/>
      <c r="H179" s="1509"/>
      <c r="I179" s="1509"/>
      <c r="J179" s="1509"/>
      <c r="K179" s="1509"/>
      <c r="L179" s="1509"/>
      <c r="M179" s="1509"/>
      <c r="N179" s="1495">
        <v>436</v>
      </c>
      <c r="O179" s="1875" t="s">
        <v>664</v>
      </c>
      <c r="P179" s="2107">
        <v>0</v>
      </c>
      <c r="Q179" s="2107">
        <v>0</v>
      </c>
      <c r="R179" s="1873">
        <v>0</v>
      </c>
      <c r="S179" s="1647">
        <v>0</v>
      </c>
      <c r="T179" s="1829">
        <v>0</v>
      </c>
      <c r="U179" s="1830">
        <v>0</v>
      </c>
      <c r="V179" s="737"/>
      <c r="W179" s="1829">
        <v>0</v>
      </c>
      <c r="X179" s="1830">
        <v>0</v>
      </c>
      <c r="Y179" s="738"/>
      <c r="Z179" s="1829">
        <v>0</v>
      </c>
      <c r="AA179" s="1419">
        <v>0</v>
      </c>
      <c r="AB179" s="2107"/>
      <c r="AC179" s="1831">
        <v>0</v>
      </c>
      <c r="AD179" s="1831">
        <v>0</v>
      </c>
      <c r="AE179">
        <v>116</v>
      </c>
      <c r="AF179" s="1826">
        <v>436</v>
      </c>
      <c r="AG179" s="2107">
        <v>0</v>
      </c>
      <c r="AH179" s="2107">
        <v>0</v>
      </c>
      <c r="AJ179" s="285"/>
    </row>
    <row r="180" spans="1:36" ht="17.25">
      <c r="A180" s="1493"/>
      <c r="B180" s="1493"/>
      <c r="C180" s="1493"/>
      <c r="D180" s="1493"/>
      <c r="E180" s="1509" t="s">
        <v>263</v>
      </c>
      <c r="F180" s="1509"/>
      <c r="G180" s="1509"/>
      <c r="H180" s="1509"/>
      <c r="I180" s="1509"/>
      <c r="J180" s="1509"/>
      <c r="K180" s="1509"/>
      <c r="L180" s="1509"/>
      <c r="M180" s="1509"/>
      <c r="N180" s="1495">
        <v>437</v>
      </c>
      <c r="O180" s="1874" t="s">
        <v>869</v>
      </c>
      <c r="P180" s="2107">
        <v>0</v>
      </c>
      <c r="Q180" s="2107">
        <v>0</v>
      </c>
      <c r="R180" s="1873">
        <v>0</v>
      </c>
      <c r="S180" s="1646"/>
      <c r="T180" s="1829">
        <v>0</v>
      </c>
      <c r="U180" s="1830">
        <v>0</v>
      </c>
      <c r="V180" s="738"/>
      <c r="W180" s="1829">
        <v>0</v>
      </c>
      <c r="X180" s="1830">
        <v>0</v>
      </c>
      <c r="Y180" s="738">
        <v>0</v>
      </c>
      <c r="Z180" s="1829">
        <v>0</v>
      </c>
      <c r="AA180" s="1419">
        <v>0</v>
      </c>
      <c r="AB180" s="2107"/>
      <c r="AC180" s="1831">
        <v>0</v>
      </c>
      <c r="AD180" s="1831">
        <v>0</v>
      </c>
      <c r="AE180">
        <v>116</v>
      </c>
      <c r="AF180" s="1826">
        <v>437</v>
      </c>
      <c r="AG180" s="2107">
        <v>0</v>
      </c>
      <c r="AH180" s="2107">
        <v>0</v>
      </c>
      <c r="AJ180" s="285"/>
    </row>
    <row r="181" spans="1:36" ht="18" customHeight="1">
      <c r="A181" s="1493"/>
      <c r="B181" s="1493"/>
      <c r="C181" s="1493"/>
      <c r="D181" s="1503" t="s">
        <v>179</v>
      </c>
      <c r="E181" s="1503"/>
      <c r="F181" s="1503"/>
      <c r="G181" s="1503"/>
      <c r="H181" s="1503"/>
      <c r="I181" s="1503"/>
      <c r="J181" s="1503"/>
      <c r="K181" s="1503"/>
      <c r="L181" s="1503"/>
      <c r="M181" s="1503"/>
      <c r="N181" s="1503"/>
      <c r="O181" s="1874"/>
      <c r="P181" s="2107"/>
      <c r="Q181" s="2107"/>
      <c r="R181" s="1873"/>
      <c r="S181" s="1646"/>
      <c r="T181" s="1829"/>
      <c r="U181" s="1830"/>
      <c r="V181" s="738"/>
      <c r="W181" s="1829"/>
      <c r="X181" s="1830"/>
      <c r="Y181" s="738"/>
      <c r="Z181" s="1829"/>
      <c r="AA181" s="1419"/>
      <c r="AB181" s="2107"/>
      <c r="AC181" s="1831"/>
      <c r="AD181" s="1831"/>
      <c r="AF181" s="1826"/>
      <c r="AG181" s="2107">
        <v>0</v>
      </c>
      <c r="AH181" s="2107">
        <v>0</v>
      </c>
      <c r="AJ181" s="285"/>
    </row>
    <row r="182" spans="1:36" ht="17.45" customHeight="1">
      <c r="A182" s="1493"/>
      <c r="B182" s="1493"/>
      <c r="C182" s="1493"/>
      <c r="D182" s="1493"/>
      <c r="E182" s="1509" t="s">
        <v>264</v>
      </c>
      <c r="F182" s="1509"/>
      <c r="G182" s="1509"/>
      <c r="H182" s="1509"/>
      <c r="I182" s="1509"/>
      <c r="J182" s="1509"/>
      <c r="K182" s="1509"/>
      <c r="L182" s="1509"/>
      <c r="M182" s="1509"/>
      <c r="N182" s="1495">
        <v>438</v>
      </c>
      <c r="O182" s="1877" t="s">
        <v>869</v>
      </c>
      <c r="P182" s="2107">
        <v>0</v>
      </c>
      <c r="Q182" s="2107">
        <v>0</v>
      </c>
      <c r="R182" s="1873">
        <v>0</v>
      </c>
      <c r="S182" s="1646"/>
      <c r="T182" s="1829">
        <v>0</v>
      </c>
      <c r="U182" s="1830">
        <v>0</v>
      </c>
      <c r="V182" s="738"/>
      <c r="W182" s="1829">
        <v>0</v>
      </c>
      <c r="X182" s="1830">
        <v>0</v>
      </c>
      <c r="Y182" s="738">
        <v>0</v>
      </c>
      <c r="Z182" s="1829">
        <v>0</v>
      </c>
      <c r="AA182" s="1419">
        <v>0</v>
      </c>
      <c r="AB182" s="2107"/>
      <c r="AC182" s="1831">
        <v>0</v>
      </c>
      <c r="AD182" s="1831">
        <v>0</v>
      </c>
      <c r="AE182">
        <v>116</v>
      </c>
      <c r="AF182" s="1826">
        <v>438</v>
      </c>
      <c r="AG182" s="2107">
        <v>0</v>
      </c>
      <c r="AH182" s="2107">
        <v>0</v>
      </c>
      <c r="AJ182" s="285"/>
    </row>
    <row r="183" spans="1:36" ht="17.25">
      <c r="A183" s="1493"/>
      <c r="B183" s="1493"/>
      <c r="C183" s="1493"/>
      <c r="D183" s="1493"/>
      <c r="E183" s="1509" t="s">
        <v>3577</v>
      </c>
      <c r="F183" s="1509"/>
      <c r="G183" s="1509"/>
      <c r="H183" s="1509"/>
      <c r="I183" s="1509"/>
      <c r="J183" s="1509"/>
      <c r="K183" s="1509"/>
      <c r="L183" s="1509"/>
      <c r="M183" s="1509"/>
      <c r="N183" s="1495">
        <v>439</v>
      </c>
      <c r="O183" s="1877" t="s">
        <v>869</v>
      </c>
      <c r="P183" s="2107">
        <v>0</v>
      </c>
      <c r="Q183" s="2107">
        <v>0</v>
      </c>
      <c r="R183" s="1873">
        <v>0</v>
      </c>
      <c r="S183" s="1646"/>
      <c r="T183" s="1829">
        <v>0</v>
      </c>
      <c r="U183" s="1830">
        <v>0</v>
      </c>
      <c r="V183" s="738"/>
      <c r="W183" s="1829">
        <v>0</v>
      </c>
      <c r="X183" s="1830">
        <v>0</v>
      </c>
      <c r="Y183" s="738">
        <v>0</v>
      </c>
      <c r="Z183" s="1829">
        <v>0</v>
      </c>
      <c r="AA183" s="1419">
        <v>0</v>
      </c>
      <c r="AB183" s="2107"/>
      <c r="AC183" s="1831">
        <v>0</v>
      </c>
      <c r="AD183" s="1831">
        <v>0</v>
      </c>
      <c r="AE183">
        <v>116</v>
      </c>
      <c r="AF183" s="1826">
        <v>439</v>
      </c>
      <c r="AG183" s="2107">
        <v>0</v>
      </c>
      <c r="AH183" s="2107">
        <v>0</v>
      </c>
      <c r="AJ183" s="285"/>
    </row>
    <row r="184" spans="1:36" ht="17.25">
      <c r="A184" s="1493"/>
      <c r="B184" s="1493"/>
      <c r="C184" s="1493"/>
      <c r="D184" s="1503" t="s">
        <v>132</v>
      </c>
      <c r="E184" s="1503"/>
      <c r="F184" s="1503"/>
      <c r="G184" s="1503"/>
      <c r="H184" s="1503"/>
      <c r="I184" s="1503"/>
      <c r="J184" s="1503"/>
      <c r="K184" s="1503"/>
      <c r="L184" s="1503"/>
      <c r="M184" s="1503"/>
      <c r="N184" s="1503"/>
      <c r="O184" s="1877"/>
      <c r="P184" s="2107"/>
      <c r="Q184" s="2107"/>
      <c r="R184" s="1873"/>
      <c r="S184" s="1646"/>
      <c r="T184" s="1829"/>
      <c r="U184" s="1830"/>
      <c r="V184" s="738"/>
      <c r="W184" s="1829"/>
      <c r="X184" s="1830"/>
      <c r="Y184" s="738"/>
      <c r="Z184" s="1829"/>
      <c r="AA184" s="1419"/>
      <c r="AB184" s="2107"/>
      <c r="AC184" s="1831"/>
      <c r="AD184" s="1831"/>
      <c r="AF184" s="1826"/>
      <c r="AG184" s="2107">
        <v>0</v>
      </c>
      <c r="AH184" s="2107">
        <v>0</v>
      </c>
      <c r="AJ184" s="285"/>
    </row>
    <row r="185" spans="1:36" ht="17.45" customHeight="1">
      <c r="A185" s="1493"/>
      <c r="B185" s="1493"/>
      <c r="C185" s="1493"/>
      <c r="D185" s="1493"/>
      <c r="E185" s="1509" t="s">
        <v>3578</v>
      </c>
      <c r="F185" s="1509"/>
      <c r="G185" s="1509"/>
      <c r="H185" s="1509"/>
      <c r="I185" s="1509"/>
      <c r="J185" s="1509"/>
      <c r="K185" s="1509"/>
      <c r="L185" s="1509"/>
      <c r="M185" s="1509"/>
      <c r="N185" s="1495">
        <v>440</v>
      </c>
      <c r="O185" s="1874" t="s">
        <v>869</v>
      </c>
      <c r="P185" s="2107">
        <v>0</v>
      </c>
      <c r="Q185" s="2107">
        <v>0</v>
      </c>
      <c r="R185" s="1873">
        <v>0</v>
      </c>
      <c r="S185" s="1648">
        <v>0</v>
      </c>
      <c r="T185" s="1829">
        <v>0</v>
      </c>
      <c r="U185" s="1830">
        <v>0</v>
      </c>
      <c r="V185" s="738"/>
      <c r="W185" s="1829">
        <v>0</v>
      </c>
      <c r="X185" s="1830">
        <v>0</v>
      </c>
      <c r="Y185" s="738"/>
      <c r="Z185" s="1829">
        <v>0</v>
      </c>
      <c r="AA185" s="1419">
        <v>0</v>
      </c>
      <c r="AB185" s="2107"/>
      <c r="AC185" s="1831">
        <v>0</v>
      </c>
      <c r="AD185" s="1831">
        <v>0</v>
      </c>
      <c r="AE185">
        <v>117</v>
      </c>
      <c r="AF185" s="1826">
        <v>440</v>
      </c>
      <c r="AG185" s="2107">
        <v>0</v>
      </c>
      <c r="AH185" s="2107">
        <v>0</v>
      </c>
      <c r="AJ185" s="285"/>
    </row>
    <row r="186" spans="1:36" ht="17.45" customHeight="1">
      <c r="A186" s="1493"/>
      <c r="B186" s="1493"/>
      <c r="C186" s="1493"/>
      <c r="D186" s="1493"/>
      <c r="E186" s="1509" t="s">
        <v>3579</v>
      </c>
      <c r="F186" s="1509"/>
      <c r="G186" s="1509"/>
      <c r="H186" s="1509"/>
      <c r="I186" s="1509"/>
      <c r="J186" s="1509"/>
      <c r="K186" s="1509"/>
      <c r="L186" s="1509"/>
      <c r="M186" s="1509"/>
      <c r="N186" s="1495">
        <v>441</v>
      </c>
      <c r="O186" s="1874" t="s">
        <v>869</v>
      </c>
      <c r="P186" s="2107">
        <v>0</v>
      </c>
      <c r="Q186" s="2107">
        <v>0</v>
      </c>
      <c r="R186" s="1873">
        <v>0</v>
      </c>
      <c r="S186" s="1648">
        <v>0</v>
      </c>
      <c r="T186" s="1829">
        <v>0</v>
      </c>
      <c r="U186" s="1830">
        <v>0</v>
      </c>
      <c r="V186" s="743"/>
      <c r="W186" s="1829">
        <v>0</v>
      </c>
      <c r="X186" s="1830">
        <v>0</v>
      </c>
      <c r="Y186" s="738"/>
      <c r="Z186" s="1829">
        <v>0</v>
      </c>
      <c r="AA186" s="1419">
        <v>0</v>
      </c>
      <c r="AB186" s="2107"/>
      <c r="AC186" s="1831">
        <v>0</v>
      </c>
      <c r="AD186" s="1831">
        <v>0</v>
      </c>
      <c r="AE186">
        <v>117</v>
      </c>
      <c r="AF186" s="1826">
        <v>441</v>
      </c>
      <c r="AG186" s="2107">
        <v>0</v>
      </c>
      <c r="AH186" s="2107">
        <v>0</v>
      </c>
      <c r="AJ186" s="285"/>
    </row>
    <row r="187" spans="1:36" ht="17.45" customHeight="1">
      <c r="A187" s="1493"/>
      <c r="B187" s="1493"/>
      <c r="C187" s="1493"/>
      <c r="D187" s="1493"/>
      <c r="E187" s="1508" t="s">
        <v>898</v>
      </c>
      <c r="F187" s="1508"/>
      <c r="G187" s="1508"/>
      <c r="H187" s="1508"/>
      <c r="I187" s="1508"/>
      <c r="J187" s="1508"/>
      <c r="K187" s="1508"/>
      <c r="L187" s="1508"/>
      <c r="M187" s="1508"/>
      <c r="N187" s="1508"/>
      <c r="O187" s="1874"/>
      <c r="P187" s="2107"/>
      <c r="Q187" s="2107"/>
      <c r="R187" s="1873"/>
      <c r="S187" s="1648"/>
      <c r="T187" s="1829"/>
      <c r="U187" s="1830"/>
      <c r="V187" s="743"/>
      <c r="W187" s="1829"/>
      <c r="X187" s="1830"/>
      <c r="Y187" s="738"/>
      <c r="Z187" s="1829"/>
      <c r="AA187" s="1419"/>
      <c r="AB187" s="2107"/>
      <c r="AC187" s="1831"/>
      <c r="AD187" s="1831"/>
      <c r="AF187" s="1826"/>
      <c r="AG187" s="2107">
        <v>0</v>
      </c>
      <c r="AH187" s="2107">
        <v>0</v>
      </c>
      <c r="AJ187" s="285"/>
    </row>
    <row r="188" spans="1:36" ht="17.45" customHeight="1">
      <c r="A188" s="1493"/>
      <c r="B188" s="1493"/>
      <c r="C188" s="1493"/>
      <c r="D188" s="1493"/>
      <c r="E188" s="1493"/>
      <c r="F188" s="1509" t="s">
        <v>3287</v>
      </c>
      <c r="G188" s="1509"/>
      <c r="H188" s="1509"/>
      <c r="I188" s="1509"/>
      <c r="J188" s="1509"/>
      <c r="K188" s="1509"/>
      <c r="L188" s="1509"/>
      <c r="M188" s="1509"/>
      <c r="N188" s="1495">
        <v>442</v>
      </c>
      <c r="O188" s="1874" t="s">
        <v>869</v>
      </c>
      <c r="P188" s="2107">
        <v>0</v>
      </c>
      <c r="Q188" s="2107">
        <v>0</v>
      </c>
      <c r="R188" s="1873">
        <v>0</v>
      </c>
      <c r="S188" s="1646"/>
      <c r="T188" s="1829">
        <v>0</v>
      </c>
      <c r="U188" s="1830">
        <v>0</v>
      </c>
      <c r="V188" s="738"/>
      <c r="W188" s="1829">
        <v>0</v>
      </c>
      <c r="X188" s="1830">
        <v>0</v>
      </c>
      <c r="Y188" s="738">
        <v>0</v>
      </c>
      <c r="Z188" s="1829">
        <v>0</v>
      </c>
      <c r="AA188" s="1419">
        <v>0</v>
      </c>
      <c r="AB188" s="2107"/>
      <c r="AC188" s="1831">
        <v>0</v>
      </c>
      <c r="AD188" s="1831">
        <v>0</v>
      </c>
      <c r="AE188">
        <v>117</v>
      </c>
      <c r="AF188" s="1826">
        <v>442</v>
      </c>
      <c r="AG188" s="2107">
        <v>0</v>
      </c>
      <c r="AH188" s="2107">
        <v>0</v>
      </c>
      <c r="AJ188" s="285"/>
    </row>
    <row r="189" spans="1:36" ht="17.45" customHeight="1">
      <c r="A189" s="1493"/>
      <c r="B189" s="1493"/>
      <c r="C189" s="1493"/>
      <c r="D189" s="1493"/>
      <c r="E189" s="1493"/>
      <c r="F189" s="1509" t="s">
        <v>3531</v>
      </c>
      <c r="G189" s="1509"/>
      <c r="H189" s="1509"/>
      <c r="I189" s="1509"/>
      <c r="J189" s="1509"/>
      <c r="K189" s="1509"/>
      <c r="L189" s="1509"/>
      <c r="M189" s="1509"/>
      <c r="N189" s="1495">
        <v>443</v>
      </c>
      <c r="O189" s="1874" t="s">
        <v>869</v>
      </c>
      <c r="P189" s="2107">
        <v>0</v>
      </c>
      <c r="Q189" s="2107">
        <v>0</v>
      </c>
      <c r="R189" s="1873">
        <v>0</v>
      </c>
      <c r="S189" s="1646"/>
      <c r="T189" s="1829">
        <v>0</v>
      </c>
      <c r="U189" s="1830">
        <v>0</v>
      </c>
      <c r="V189" s="738"/>
      <c r="W189" s="1829">
        <v>0</v>
      </c>
      <c r="X189" s="1830">
        <v>0</v>
      </c>
      <c r="Y189" s="738">
        <v>0</v>
      </c>
      <c r="Z189" s="1829">
        <v>0</v>
      </c>
      <c r="AA189" s="1419">
        <v>0</v>
      </c>
      <c r="AB189" s="2107"/>
      <c r="AC189" s="1831">
        <v>0</v>
      </c>
      <c r="AD189" s="1831">
        <v>0</v>
      </c>
      <c r="AE189">
        <v>117</v>
      </c>
      <c r="AF189" s="1826">
        <v>443</v>
      </c>
      <c r="AG189" s="2107">
        <v>0</v>
      </c>
      <c r="AH189" s="2107">
        <v>0</v>
      </c>
      <c r="AJ189" s="285"/>
    </row>
    <row r="190" spans="1:36" ht="17.45" customHeight="1">
      <c r="A190" s="1493"/>
      <c r="B190" s="1493"/>
      <c r="C190" s="1493"/>
      <c r="D190" s="1493"/>
      <c r="E190" s="1493"/>
      <c r="F190" s="1509" t="s">
        <v>238</v>
      </c>
      <c r="G190" s="1509"/>
      <c r="H190" s="1509"/>
      <c r="I190" s="1509"/>
      <c r="J190" s="1509"/>
      <c r="K190" s="1509"/>
      <c r="L190" s="1509"/>
      <c r="M190" s="1509"/>
      <c r="N190" s="1495">
        <v>444</v>
      </c>
      <c r="O190" s="1874" t="s">
        <v>869</v>
      </c>
      <c r="P190" s="2107">
        <v>0</v>
      </c>
      <c r="Q190" s="2107">
        <v>0</v>
      </c>
      <c r="R190" s="1873">
        <v>0</v>
      </c>
      <c r="S190" s="1647">
        <v>0</v>
      </c>
      <c r="T190" s="1829">
        <v>0</v>
      </c>
      <c r="U190" s="1830">
        <v>0</v>
      </c>
      <c r="V190" s="738"/>
      <c r="W190" s="1829">
        <v>0</v>
      </c>
      <c r="X190" s="1830">
        <v>0</v>
      </c>
      <c r="Y190" s="738"/>
      <c r="Z190" s="1829">
        <v>0</v>
      </c>
      <c r="AA190" s="1419">
        <v>0</v>
      </c>
      <c r="AB190" s="2107"/>
      <c r="AC190" s="1831">
        <v>0</v>
      </c>
      <c r="AD190" s="1831">
        <v>0</v>
      </c>
      <c r="AE190">
        <v>117</v>
      </c>
      <c r="AF190" s="1826">
        <v>444</v>
      </c>
      <c r="AG190" s="2107">
        <v>0</v>
      </c>
      <c r="AH190" s="2107">
        <v>0</v>
      </c>
      <c r="AJ190" s="285"/>
    </row>
    <row r="191" spans="1:36" ht="18" thickBot="1">
      <c r="A191" s="1493"/>
      <c r="B191" s="1493"/>
      <c r="C191" s="1493"/>
      <c r="D191" s="1493" t="s">
        <v>3580</v>
      </c>
      <c r="E191" s="1493"/>
      <c r="F191" s="1493"/>
      <c r="G191" s="1493"/>
      <c r="H191" s="1493"/>
      <c r="I191" s="1493"/>
      <c r="J191" s="1493"/>
      <c r="K191" s="1493"/>
      <c r="L191" s="1493"/>
      <c r="M191" s="1493"/>
      <c r="N191" s="1495">
        <v>445</v>
      </c>
      <c r="O191" s="744" t="s">
        <v>869</v>
      </c>
      <c r="P191" s="2107">
        <v>0</v>
      </c>
      <c r="Q191" s="2107">
        <v>0</v>
      </c>
      <c r="R191" s="1873">
        <v>0</v>
      </c>
      <c r="S191" s="1648">
        <v>0</v>
      </c>
      <c r="T191" s="1829">
        <v>0</v>
      </c>
      <c r="U191" s="1830">
        <v>0</v>
      </c>
      <c r="V191" s="738"/>
      <c r="W191" s="1829">
        <v>0</v>
      </c>
      <c r="X191" s="1830">
        <v>0</v>
      </c>
      <c r="Y191" s="738"/>
      <c r="Z191" s="1829">
        <v>0</v>
      </c>
      <c r="AA191" s="1419">
        <v>0</v>
      </c>
      <c r="AB191" s="2107"/>
      <c r="AC191" s="1831">
        <v>0</v>
      </c>
      <c r="AD191" s="1831">
        <v>0</v>
      </c>
      <c r="AE191">
        <v>118</v>
      </c>
      <c r="AF191" s="1826">
        <v>445</v>
      </c>
      <c r="AG191" s="2107">
        <v>0</v>
      </c>
      <c r="AH191" s="2107">
        <v>0</v>
      </c>
      <c r="AJ191" s="285"/>
    </row>
    <row r="192" spans="1:36" ht="18" thickBot="1">
      <c r="A192" s="1493"/>
      <c r="B192" s="1533"/>
      <c r="C192" s="1504" t="s">
        <v>899</v>
      </c>
      <c r="D192" s="1504"/>
      <c r="E192" s="1504"/>
      <c r="F192" s="1504"/>
      <c r="G192" s="1504"/>
      <c r="H192" s="1504"/>
      <c r="I192" s="1504"/>
      <c r="J192" s="1504"/>
      <c r="K192" s="1504"/>
      <c r="L192" s="1504"/>
      <c r="M192" s="1504"/>
      <c r="N192" s="1494">
        <v>449</v>
      </c>
      <c r="O192" s="745" t="s">
        <v>900</v>
      </c>
      <c r="R192" s="1873">
        <v>0</v>
      </c>
      <c r="S192" s="742"/>
      <c r="V192" s="737"/>
      <c r="Y192" s="737"/>
      <c r="AB192" s="2107"/>
      <c r="AC192" s="1831">
        <v>0</v>
      </c>
      <c r="AD192" s="1831">
        <v>0</v>
      </c>
      <c r="AE192">
        <v>118</v>
      </c>
      <c r="AF192" s="1995">
        <v>449</v>
      </c>
      <c r="AG192" s="2107">
        <v>0</v>
      </c>
      <c r="AH192" s="2107">
        <v>0</v>
      </c>
      <c r="AJ192" s="285"/>
    </row>
    <row r="193" spans="1:36" ht="18" thickBot="1">
      <c r="A193" s="1493"/>
      <c r="B193" s="1504" t="s">
        <v>3581</v>
      </c>
      <c r="C193" s="1504"/>
      <c r="D193" s="1504"/>
      <c r="E193" s="1504"/>
      <c r="F193" s="1504"/>
      <c r="G193" s="1504"/>
      <c r="H193" s="1504"/>
      <c r="I193" s="1504"/>
      <c r="J193" s="1504"/>
      <c r="K193" s="1504"/>
      <c r="L193" s="1504"/>
      <c r="M193" s="1504"/>
      <c r="N193" s="1494">
        <v>499</v>
      </c>
      <c r="O193" s="746" t="s">
        <v>900</v>
      </c>
      <c r="R193" s="1873">
        <v>0</v>
      </c>
      <c r="S193" s="742"/>
      <c r="V193" s="737"/>
      <c r="Y193" s="737"/>
      <c r="AB193" s="2107"/>
      <c r="AC193" s="1831">
        <v>0</v>
      </c>
      <c r="AD193" s="1831">
        <v>0</v>
      </c>
      <c r="AE193">
        <v>118</v>
      </c>
      <c r="AF193" s="1995">
        <v>499</v>
      </c>
      <c r="AG193" s="2107">
        <v>0</v>
      </c>
      <c r="AH193" s="2107">
        <v>0</v>
      </c>
      <c r="AJ193" s="285"/>
    </row>
    <row r="194" spans="1:36" ht="18" thickBot="1">
      <c r="A194" s="1493"/>
      <c r="B194" s="1493"/>
      <c r="C194" s="1508" t="s">
        <v>181</v>
      </c>
      <c r="D194" s="1508"/>
      <c r="E194" s="1508"/>
      <c r="F194" s="1508"/>
      <c r="G194" s="1508"/>
      <c r="H194" s="1508"/>
      <c r="I194" s="1508"/>
      <c r="J194" s="1508"/>
      <c r="K194" s="1508"/>
      <c r="L194" s="1508"/>
      <c r="M194" s="1508"/>
      <c r="N194" s="1508"/>
      <c r="O194" s="2108"/>
      <c r="R194" s="1873"/>
      <c r="S194" s="742"/>
      <c r="V194" s="737"/>
      <c r="Y194" s="737"/>
      <c r="AB194" s="2107"/>
      <c r="AC194" s="1831"/>
      <c r="AD194" s="1831"/>
      <c r="AF194" s="2108"/>
      <c r="AG194" s="2107">
        <v>0</v>
      </c>
      <c r="AH194" s="2107">
        <v>0</v>
      </c>
      <c r="AJ194" s="285"/>
    </row>
    <row r="195" spans="1:36" ht="17.25">
      <c r="A195" s="1493"/>
      <c r="B195" s="1493"/>
      <c r="C195" s="1493"/>
      <c r="D195" s="1509" t="s">
        <v>3582</v>
      </c>
      <c r="E195" s="1509"/>
      <c r="F195" s="1509"/>
      <c r="G195" s="1509"/>
      <c r="H195" s="1509"/>
      <c r="I195" s="1509"/>
      <c r="J195" s="1509"/>
      <c r="K195" s="1509"/>
      <c r="L195" s="1509"/>
      <c r="M195" s="1509"/>
      <c r="N195" s="1495">
        <v>460</v>
      </c>
      <c r="O195" s="1997" t="s">
        <v>900</v>
      </c>
      <c r="P195" s="2107">
        <v>0</v>
      </c>
      <c r="Q195" s="2107">
        <v>0</v>
      </c>
      <c r="R195" s="1873">
        <v>0</v>
      </c>
      <c r="S195" s="742"/>
      <c r="V195" s="737"/>
      <c r="Y195" s="737"/>
      <c r="AB195" s="2107"/>
      <c r="AC195" s="1831">
        <v>0</v>
      </c>
      <c r="AD195" s="1831">
        <v>0</v>
      </c>
      <c r="AE195">
        <v>119</v>
      </c>
      <c r="AF195" s="1993">
        <v>460</v>
      </c>
      <c r="AG195" s="2107">
        <v>0</v>
      </c>
      <c r="AH195" s="2107">
        <v>0</v>
      </c>
      <c r="AJ195" s="285"/>
    </row>
    <row r="196" spans="1:36" ht="17.25">
      <c r="A196" s="1493"/>
      <c r="B196" s="1493"/>
      <c r="C196" s="1493"/>
      <c r="D196" s="1509" t="s">
        <v>3583</v>
      </c>
      <c r="E196" s="1509"/>
      <c r="F196" s="1509"/>
      <c r="G196" s="1509"/>
      <c r="H196" s="1509"/>
      <c r="I196" s="1509"/>
      <c r="J196" s="1509"/>
      <c r="K196" s="1509"/>
      <c r="L196" s="1509"/>
      <c r="M196" s="1509"/>
      <c r="N196" s="1495">
        <v>461</v>
      </c>
      <c r="O196" s="1878" t="s">
        <v>900</v>
      </c>
      <c r="P196" s="2107">
        <v>0</v>
      </c>
      <c r="Q196" s="2107">
        <v>0</v>
      </c>
      <c r="R196" s="1873">
        <v>0</v>
      </c>
      <c r="S196" s="742"/>
      <c r="V196" s="737"/>
      <c r="Y196" s="737"/>
      <c r="AB196" s="2107"/>
      <c r="AC196" s="1831">
        <v>0</v>
      </c>
      <c r="AD196" s="1831">
        <v>0</v>
      </c>
      <c r="AE196">
        <v>119</v>
      </c>
      <c r="AF196" s="1826">
        <v>461</v>
      </c>
      <c r="AG196" s="2107">
        <v>0</v>
      </c>
      <c r="AH196" s="2107">
        <v>0</v>
      </c>
      <c r="AJ196" s="285"/>
    </row>
    <row r="197" spans="1:36" ht="17.25">
      <c r="A197" s="1493"/>
      <c r="B197" s="1493"/>
      <c r="C197" s="1493"/>
      <c r="D197" s="1509" t="s">
        <v>3584</v>
      </c>
      <c r="E197" s="1509"/>
      <c r="F197" s="1509"/>
      <c r="G197" s="1509"/>
      <c r="H197" s="1509"/>
      <c r="I197" s="1509"/>
      <c r="J197" s="1509"/>
      <c r="K197" s="1509"/>
      <c r="L197" s="1509"/>
      <c r="M197" s="1509"/>
      <c r="N197" s="1495">
        <v>462</v>
      </c>
      <c r="O197" s="1878" t="s">
        <v>900</v>
      </c>
      <c r="P197" s="2107">
        <v>0</v>
      </c>
      <c r="Q197" s="2107">
        <v>0</v>
      </c>
      <c r="R197" s="1873">
        <v>0</v>
      </c>
      <c r="S197" s="742"/>
      <c r="V197" s="737"/>
      <c r="Y197" s="737"/>
      <c r="AB197" s="2107"/>
      <c r="AC197" s="1831">
        <v>0</v>
      </c>
      <c r="AD197" s="1831">
        <v>0</v>
      </c>
      <c r="AE197">
        <v>119</v>
      </c>
      <c r="AF197" s="1826">
        <v>462</v>
      </c>
      <c r="AG197" s="2107">
        <v>0</v>
      </c>
      <c r="AH197" s="2107">
        <v>0</v>
      </c>
      <c r="AJ197" s="285"/>
    </row>
    <row r="198" spans="1:36" ht="17.45" customHeight="1">
      <c r="A198" s="1493"/>
      <c r="B198" s="1493"/>
      <c r="C198" s="1493"/>
      <c r="D198" s="1509" t="s">
        <v>3585</v>
      </c>
      <c r="E198" s="1509"/>
      <c r="F198" s="1509"/>
      <c r="G198" s="1509"/>
      <c r="H198" s="1509"/>
      <c r="I198" s="1509"/>
      <c r="J198" s="1509"/>
      <c r="K198" s="1509"/>
      <c r="L198" s="1509"/>
      <c r="M198" s="1509"/>
      <c r="N198" s="1495">
        <v>463</v>
      </c>
      <c r="O198" s="1878" t="s">
        <v>900</v>
      </c>
      <c r="P198" s="2107">
        <v>0</v>
      </c>
      <c r="Q198" s="2107">
        <v>0</v>
      </c>
      <c r="R198" s="1873">
        <v>0</v>
      </c>
      <c r="S198" s="742"/>
      <c r="V198" s="737"/>
      <c r="Y198" s="737"/>
      <c r="AB198" s="2107"/>
      <c r="AC198" s="1831">
        <v>0</v>
      </c>
      <c r="AD198" s="1831">
        <v>0</v>
      </c>
      <c r="AE198">
        <v>119</v>
      </c>
      <c r="AF198" s="1826">
        <v>463</v>
      </c>
      <c r="AG198" s="2107">
        <v>0</v>
      </c>
      <c r="AH198" s="2107">
        <v>0</v>
      </c>
      <c r="AJ198" s="285"/>
    </row>
    <row r="199" spans="1:36" ht="17.25">
      <c r="A199" s="1493"/>
      <c r="B199" s="1493"/>
      <c r="C199" s="1493"/>
      <c r="D199" s="1509" t="s">
        <v>3586</v>
      </c>
      <c r="E199" s="1509"/>
      <c r="F199" s="1509"/>
      <c r="G199" s="1509"/>
      <c r="H199" s="1509"/>
      <c r="I199" s="1509"/>
      <c r="J199" s="1509"/>
      <c r="K199" s="1509"/>
      <c r="L199" s="1509"/>
      <c r="M199" s="1509"/>
      <c r="N199" s="1495">
        <v>464</v>
      </c>
      <c r="O199" s="1878" t="s">
        <v>900</v>
      </c>
      <c r="P199" s="2107">
        <v>0</v>
      </c>
      <c r="Q199" s="2107">
        <v>0</v>
      </c>
      <c r="R199" s="1873">
        <v>0</v>
      </c>
      <c r="S199" s="742"/>
      <c r="V199" s="737"/>
      <c r="Y199" s="737"/>
      <c r="AB199" s="2107"/>
      <c r="AC199" s="1831">
        <v>0</v>
      </c>
      <c r="AD199" s="1831">
        <v>0</v>
      </c>
      <c r="AE199">
        <v>119</v>
      </c>
      <c r="AF199" s="1826">
        <v>464</v>
      </c>
      <c r="AG199" s="2107">
        <v>0</v>
      </c>
      <c r="AH199" s="2107">
        <v>0</v>
      </c>
      <c r="AJ199" s="285"/>
    </row>
    <row r="200" spans="1:36" ht="17.25">
      <c r="A200" s="1493"/>
      <c r="B200" s="1493"/>
      <c r="C200" s="1493"/>
      <c r="D200" s="1509" t="s">
        <v>3587</v>
      </c>
      <c r="E200" s="1509"/>
      <c r="F200" s="1509"/>
      <c r="G200" s="1509"/>
      <c r="H200" s="1509"/>
      <c r="I200" s="1509"/>
      <c r="J200" s="1509"/>
      <c r="K200" s="1509"/>
      <c r="L200" s="1509"/>
      <c r="M200" s="1509"/>
      <c r="N200" s="1495">
        <v>465</v>
      </c>
      <c r="O200" s="1878" t="s">
        <v>900</v>
      </c>
      <c r="P200" s="2107">
        <v>0</v>
      </c>
      <c r="Q200" s="2107">
        <v>0</v>
      </c>
      <c r="R200" s="1873">
        <v>0</v>
      </c>
      <c r="S200" s="742"/>
      <c r="V200" s="737"/>
      <c r="Y200" s="737"/>
      <c r="AB200" s="2107"/>
      <c r="AC200" s="1831">
        <v>0</v>
      </c>
      <c r="AD200" s="1831">
        <v>0</v>
      </c>
      <c r="AE200">
        <v>119</v>
      </c>
      <c r="AF200" s="1826">
        <v>465</v>
      </c>
      <c r="AG200" s="2107">
        <v>0</v>
      </c>
      <c r="AH200" s="2107">
        <v>0</v>
      </c>
      <c r="AJ200" s="285"/>
    </row>
    <row r="201" spans="1:36" ht="17.45" customHeight="1">
      <c r="A201" s="1493"/>
      <c r="B201" s="1493"/>
      <c r="C201" s="1493"/>
      <c r="D201" s="1509" t="s">
        <v>3588</v>
      </c>
      <c r="E201" s="1509"/>
      <c r="F201" s="1509"/>
      <c r="G201" s="1509"/>
      <c r="H201" s="1509"/>
      <c r="I201" s="1509"/>
      <c r="J201" s="1509"/>
      <c r="K201" s="1509"/>
      <c r="L201" s="1509"/>
      <c r="M201" s="1509"/>
      <c r="N201" s="1495">
        <v>466</v>
      </c>
      <c r="O201" s="1878" t="s">
        <v>900</v>
      </c>
      <c r="P201" s="2107">
        <v>0</v>
      </c>
      <c r="Q201" s="2107">
        <v>0</v>
      </c>
      <c r="R201" s="1873">
        <v>0</v>
      </c>
      <c r="S201" s="742"/>
      <c r="V201" s="737"/>
      <c r="Y201" s="737"/>
      <c r="AB201" s="2107"/>
      <c r="AC201" s="1831">
        <v>0</v>
      </c>
      <c r="AD201" s="1831">
        <v>0</v>
      </c>
      <c r="AE201">
        <v>119</v>
      </c>
      <c r="AF201" s="1826">
        <v>466</v>
      </c>
      <c r="AG201" s="2107">
        <v>0</v>
      </c>
      <c r="AH201" s="2107">
        <v>0</v>
      </c>
      <c r="AJ201" s="285"/>
    </row>
    <row r="202" spans="1:36" ht="17.25">
      <c r="A202" s="1493"/>
      <c r="B202" s="1493"/>
      <c r="C202" s="1493"/>
      <c r="D202" s="1509" t="s">
        <v>3589</v>
      </c>
      <c r="E202" s="1509"/>
      <c r="F202" s="1509"/>
      <c r="G202" s="1509"/>
      <c r="H202" s="1509"/>
      <c r="I202" s="1509"/>
      <c r="J202" s="1509"/>
      <c r="K202" s="1509"/>
      <c r="L202" s="1509"/>
      <c r="M202" s="1509"/>
      <c r="N202" s="1495">
        <v>467</v>
      </c>
      <c r="O202" s="1878" t="s">
        <v>900</v>
      </c>
      <c r="P202" s="2107">
        <v>0</v>
      </c>
      <c r="Q202" s="2107">
        <v>0</v>
      </c>
      <c r="R202" s="1873">
        <v>0</v>
      </c>
      <c r="S202" s="742"/>
      <c r="V202" s="737"/>
      <c r="Y202" s="737"/>
      <c r="AB202" s="2107"/>
      <c r="AC202" s="1831">
        <v>0</v>
      </c>
      <c r="AD202" s="1831">
        <v>0</v>
      </c>
      <c r="AE202">
        <v>119</v>
      </c>
      <c r="AF202" s="1826">
        <v>467</v>
      </c>
      <c r="AG202" s="2107">
        <v>0</v>
      </c>
      <c r="AH202" s="2107">
        <v>0</v>
      </c>
      <c r="AJ202" s="285"/>
    </row>
    <row r="203" spans="1:36" ht="17.25">
      <c r="A203" s="1493"/>
      <c r="B203" s="1493"/>
      <c r="C203" s="1493"/>
      <c r="D203" s="1509" t="s">
        <v>3590</v>
      </c>
      <c r="E203" s="1509"/>
      <c r="F203" s="1509"/>
      <c r="G203" s="1509"/>
      <c r="H203" s="1509"/>
      <c r="I203" s="1509"/>
      <c r="J203" s="1509"/>
      <c r="K203" s="1509"/>
      <c r="L203" s="1509"/>
      <c r="M203" s="1509"/>
      <c r="N203" s="1495">
        <v>468</v>
      </c>
      <c r="O203" s="1878" t="s">
        <v>900</v>
      </c>
      <c r="P203" s="2107">
        <v>0</v>
      </c>
      <c r="Q203" s="2107">
        <v>0</v>
      </c>
      <c r="R203" s="1873">
        <v>0</v>
      </c>
      <c r="S203" s="742"/>
      <c r="V203" s="737"/>
      <c r="Y203" s="737"/>
      <c r="AB203" s="2107"/>
      <c r="AC203" s="1831">
        <v>0</v>
      </c>
      <c r="AD203" s="1831">
        <v>0</v>
      </c>
      <c r="AE203">
        <v>119</v>
      </c>
      <c r="AF203" s="1826">
        <v>468</v>
      </c>
      <c r="AG203" s="2107">
        <v>0</v>
      </c>
      <c r="AH203" s="2107">
        <v>0</v>
      </c>
      <c r="AJ203" s="285"/>
    </row>
    <row r="204" spans="1:36" ht="17.25">
      <c r="A204" s="1493"/>
      <c r="B204" s="1493"/>
      <c r="C204" s="1493"/>
      <c r="D204" s="1509" t="s">
        <v>3591</v>
      </c>
      <c r="E204" s="1509"/>
      <c r="F204" s="1509"/>
      <c r="G204" s="1509"/>
      <c r="H204" s="1509"/>
      <c r="I204" s="1509"/>
      <c r="J204" s="1509"/>
      <c r="K204" s="1509"/>
      <c r="L204" s="1509"/>
      <c r="M204" s="1509"/>
      <c r="N204" s="1495">
        <v>469</v>
      </c>
      <c r="O204" s="1878" t="s">
        <v>900</v>
      </c>
      <c r="P204" s="2107">
        <v>0</v>
      </c>
      <c r="Q204" s="2107">
        <v>0</v>
      </c>
      <c r="R204" s="1873">
        <v>0</v>
      </c>
      <c r="S204" s="742"/>
      <c r="V204" s="737"/>
      <c r="Y204" s="737"/>
      <c r="AB204" s="2107"/>
      <c r="AC204" s="1831">
        <v>0</v>
      </c>
      <c r="AD204" s="1831">
        <v>0</v>
      </c>
      <c r="AE204">
        <v>119</v>
      </c>
      <c r="AF204" s="1826">
        <v>469</v>
      </c>
      <c r="AG204" s="2107">
        <v>0</v>
      </c>
      <c r="AH204" s="2107">
        <v>0</v>
      </c>
      <c r="AJ204" s="285"/>
    </row>
    <row r="205" spans="1:36" ht="17.45" customHeight="1">
      <c r="A205" s="1493"/>
      <c r="B205" s="1493"/>
      <c r="C205" s="1508" t="s">
        <v>902</v>
      </c>
      <c r="D205" s="1508"/>
      <c r="E205" s="1508"/>
      <c r="F205" s="1508"/>
      <c r="G205" s="1508"/>
      <c r="H205" s="1508"/>
      <c r="I205" s="1508"/>
      <c r="J205" s="1508"/>
      <c r="K205" s="1508"/>
      <c r="L205" s="1508"/>
      <c r="M205" s="1508"/>
      <c r="N205" s="1508"/>
      <c r="O205" s="1878"/>
      <c r="P205" s="2107"/>
      <c r="Q205" s="2107"/>
      <c r="R205" s="1873"/>
      <c r="S205" s="742"/>
      <c r="V205" s="737"/>
      <c r="Y205" s="737"/>
      <c r="AB205" s="2107"/>
      <c r="AC205" s="1831"/>
      <c r="AD205" s="1831"/>
      <c r="AF205" s="1826"/>
      <c r="AG205" s="2107">
        <v>0</v>
      </c>
      <c r="AH205" s="2107">
        <v>0</v>
      </c>
      <c r="AJ205" s="285"/>
    </row>
    <row r="206" spans="1:36" ht="17.25">
      <c r="A206" s="1493"/>
      <c r="B206" s="1493"/>
      <c r="C206" s="1493"/>
      <c r="D206" s="1509" t="s">
        <v>3592</v>
      </c>
      <c r="E206" s="1509"/>
      <c r="F206" s="1509"/>
      <c r="G206" s="1509"/>
      <c r="H206" s="1509"/>
      <c r="I206" s="1509"/>
      <c r="J206" s="1509"/>
      <c r="K206" s="1509"/>
      <c r="L206" s="1509"/>
      <c r="M206" s="1509"/>
      <c r="N206" s="1495">
        <v>470</v>
      </c>
      <c r="O206" s="1878" t="s">
        <v>900</v>
      </c>
      <c r="P206" s="2107">
        <v>0</v>
      </c>
      <c r="Q206" s="2107">
        <v>0</v>
      </c>
      <c r="R206" s="1873">
        <v>0</v>
      </c>
      <c r="S206" s="742"/>
      <c r="V206" s="737"/>
      <c r="Y206" s="737"/>
      <c r="AB206" s="2107"/>
      <c r="AC206" s="1831">
        <v>0</v>
      </c>
      <c r="AD206" s="1831">
        <v>0</v>
      </c>
      <c r="AE206">
        <v>119</v>
      </c>
      <c r="AF206" s="1826">
        <v>470</v>
      </c>
      <c r="AG206" s="2107">
        <v>0</v>
      </c>
      <c r="AH206" s="2107">
        <v>0</v>
      </c>
      <c r="AJ206" s="285"/>
    </row>
    <row r="207" spans="1:36" ht="17.45" customHeight="1">
      <c r="A207" s="1493"/>
      <c r="B207" s="1493"/>
      <c r="C207" s="1493"/>
      <c r="D207" s="1509" t="s">
        <v>3593</v>
      </c>
      <c r="E207" s="1509"/>
      <c r="F207" s="1509"/>
      <c r="G207" s="1509"/>
      <c r="H207" s="1509"/>
      <c r="I207" s="1509"/>
      <c r="J207" s="1509"/>
      <c r="K207" s="1509"/>
      <c r="L207" s="1509"/>
      <c r="M207" s="1509"/>
      <c r="N207" s="1495">
        <v>471</v>
      </c>
      <c r="O207" s="1878" t="s">
        <v>900</v>
      </c>
      <c r="P207" s="2107">
        <v>0</v>
      </c>
      <c r="Q207" s="2107">
        <v>0</v>
      </c>
      <c r="R207" s="1873">
        <v>0</v>
      </c>
      <c r="S207" s="742"/>
      <c r="V207" s="737"/>
      <c r="Y207" s="737"/>
      <c r="AB207" s="2107"/>
      <c r="AC207" s="1831">
        <v>0</v>
      </c>
      <c r="AD207" s="1831">
        <v>0</v>
      </c>
      <c r="AE207">
        <v>119</v>
      </c>
      <c r="AF207" s="1826">
        <v>471</v>
      </c>
      <c r="AG207" s="2107">
        <v>0</v>
      </c>
      <c r="AH207" s="2107">
        <v>0</v>
      </c>
      <c r="AJ207" s="285"/>
    </row>
    <row r="208" spans="1:36" ht="17.25">
      <c r="A208" s="1493"/>
      <c r="B208" s="1493"/>
      <c r="C208" s="1493"/>
      <c r="D208" s="1509" t="s">
        <v>3594</v>
      </c>
      <c r="E208" s="1509"/>
      <c r="F208" s="1509"/>
      <c r="G208" s="1509"/>
      <c r="H208" s="1509"/>
      <c r="I208" s="1509"/>
      <c r="J208" s="1509"/>
      <c r="K208" s="1509"/>
      <c r="L208" s="1509"/>
      <c r="M208" s="1509"/>
      <c r="N208" s="1495">
        <v>472</v>
      </c>
      <c r="O208" s="1878" t="s">
        <v>900</v>
      </c>
      <c r="P208" s="2107">
        <v>0</v>
      </c>
      <c r="Q208" s="2107">
        <v>0</v>
      </c>
      <c r="R208" s="1873">
        <v>0</v>
      </c>
      <c r="S208" s="742"/>
      <c r="V208" s="737"/>
      <c r="Y208" s="737"/>
      <c r="AB208" s="2107"/>
      <c r="AC208" s="1831">
        <v>0</v>
      </c>
      <c r="AD208" s="1831">
        <v>0</v>
      </c>
      <c r="AE208">
        <v>119</v>
      </c>
      <c r="AF208" s="1826">
        <v>472</v>
      </c>
      <c r="AG208" s="2107">
        <v>0</v>
      </c>
      <c r="AH208" s="2107">
        <v>0</v>
      </c>
      <c r="AJ208" s="285"/>
    </row>
    <row r="209" spans="1:36" ht="17.45" customHeight="1">
      <c r="A209" s="1493"/>
      <c r="B209" s="1493"/>
      <c r="C209" s="1493"/>
      <c r="D209" s="1509" t="s">
        <v>3595</v>
      </c>
      <c r="E209" s="1509"/>
      <c r="F209" s="1509"/>
      <c r="G209" s="1509"/>
      <c r="H209" s="1509"/>
      <c r="I209" s="1509"/>
      <c r="J209" s="1509"/>
      <c r="K209" s="1509"/>
      <c r="L209" s="1509"/>
      <c r="M209" s="1509"/>
      <c r="N209" s="1495">
        <v>473</v>
      </c>
      <c r="O209" s="1878" t="s">
        <v>900</v>
      </c>
      <c r="P209" s="2107">
        <v>0</v>
      </c>
      <c r="Q209" s="2107">
        <v>0</v>
      </c>
      <c r="R209" s="1873">
        <v>0</v>
      </c>
      <c r="S209" s="742"/>
      <c r="V209" s="737"/>
      <c r="Y209" s="737"/>
      <c r="AB209" s="2107"/>
      <c r="AC209" s="1831">
        <v>0</v>
      </c>
      <c r="AD209" s="1831">
        <v>0</v>
      </c>
      <c r="AE209">
        <v>119</v>
      </c>
      <c r="AF209" s="1826">
        <v>473</v>
      </c>
      <c r="AG209" s="2107">
        <v>0</v>
      </c>
      <c r="AH209" s="2107">
        <v>0</v>
      </c>
      <c r="AJ209" s="285"/>
    </row>
    <row r="210" spans="1:36" ht="17.25">
      <c r="A210" s="1493"/>
      <c r="B210" s="1493"/>
      <c r="C210" s="1509" t="s">
        <v>3596</v>
      </c>
      <c r="D210" s="1509"/>
      <c r="E210" s="1509"/>
      <c r="F210" s="1509"/>
      <c r="G210" s="1509"/>
      <c r="H210" s="1509"/>
      <c r="I210" s="1509"/>
      <c r="J210" s="1509"/>
      <c r="K210" s="1509"/>
      <c r="L210" s="1509"/>
      <c r="M210" s="1509"/>
      <c r="N210" s="1495">
        <v>474</v>
      </c>
      <c r="O210" s="1878" t="s">
        <v>900</v>
      </c>
      <c r="P210" s="2107">
        <v>0</v>
      </c>
      <c r="Q210" s="2107">
        <v>0</v>
      </c>
      <c r="R210" s="1873">
        <v>0</v>
      </c>
      <c r="S210" s="742"/>
      <c r="V210" s="737"/>
      <c r="Y210" s="737"/>
      <c r="AB210" s="2107"/>
      <c r="AC210" s="1831">
        <v>0</v>
      </c>
      <c r="AD210" s="1831">
        <v>0</v>
      </c>
      <c r="AE210">
        <v>119</v>
      </c>
      <c r="AF210" s="1826">
        <v>474</v>
      </c>
      <c r="AG210" s="2107">
        <v>0</v>
      </c>
      <c r="AH210" s="2107">
        <v>0</v>
      </c>
      <c r="AJ210" s="285"/>
    </row>
    <row r="211" spans="1:36" ht="17.25">
      <c r="A211" s="1493"/>
      <c r="B211" s="1493"/>
      <c r="C211" s="1509" t="s">
        <v>3597</v>
      </c>
      <c r="D211" s="1509"/>
      <c r="E211" s="1509"/>
      <c r="F211" s="1509"/>
      <c r="G211" s="1509"/>
      <c r="H211" s="1509"/>
      <c r="I211" s="1509"/>
      <c r="J211" s="1509"/>
      <c r="K211" s="1509"/>
      <c r="L211" s="1509"/>
      <c r="M211" s="1509"/>
      <c r="N211" s="1495">
        <v>475</v>
      </c>
      <c r="O211" s="1878" t="s">
        <v>900</v>
      </c>
      <c r="P211" s="2107">
        <v>0</v>
      </c>
      <c r="Q211" s="2107">
        <v>0</v>
      </c>
      <c r="R211" s="1873">
        <v>0</v>
      </c>
      <c r="S211" s="742"/>
      <c r="V211" s="737"/>
      <c r="Y211" s="737"/>
      <c r="AB211" s="2107"/>
      <c r="AC211" s="1831">
        <v>0</v>
      </c>
      <c r="AD211" s="1831">
        <v>0</v>
      </c>
      <c r="AE211">
        <v>119</v>
      </c>
      <c r="AF211" s="1826">
        <v>475</v>
      </c>
      <c r="AG211" s="2107">
        <v>0</v>
      </c>
      <c r="AH211" s="2107">
        <v>0</v>
      </c>
      <c r="AJ211" s="285"/>
    </row>
    <row r="212" spans="1:36" ht="18" thickBot="1">
      <c r="A212" s="1493"/>
      <c r="B212" s="1493"/>
      <c r="C212" s="1509" t="s">
        <v>3598</v>
      </c>
      <c r="D212" s="1509"/>
      <c r="E212" s="1509"/>
      <c r="F212" s="1509"/>
      <c r="G212" s="1509"/>
      <c r="H212" s="1509"/>
      <c r="I212" s="1509"/>
      <c r="J212" s="1509"/>
      <c r="K212" s="1509"/>
      <c r="L212" s="1509"/>
      <c r="M212" s="1509"/>
      <c r="N212" s="1495">
        <v>476</v>
      </c>
      <c r="O212" s="747" t="s">
        <v>900</v>
      </c>
      <c r="P212" s="2107">
        <v>0</v>
      </c>
      <c r="Q212" s="2107">
        <v>0</v>
      </c>
      <c r="R212" s="1873">
        <v>0</v>
      </c>
      <c r="S212" s="742"/>
      <c r="V212" s="737"/>
      <c r="Y212" s="737"/>
      <c r="AB212" s="2107"/>
      <c r="AC212" s="1831">
        <v>0</v>
      </c>
      <c r="AD212" s="1831">
        <v>0</v>
      </c>
      <c r="AE212">
        <v>119</v>
      </c>
      <c r="AF212" s="740">
        <v>476</v>
      </c>
      <c r="AG212" s="2107">
        <v>0</v>
      </c>
      <c r="AH212" s="2107">
        <v>0</v>
      </c>
      <c r="AJ212" s="285"/>
    </row>
    <row r="213" spans="1:36" ht="17.45" customHeight="1" thickBot="1">
      <c r="A213" s="1493"/>
      <c r="B213" s="1508" t="s">
        <v>903</v>
      </c>
      <c r="C213" s="1508"/>
      <c r="D213" s="1508"/>
      <c r="E213" s="1508"/>
      <c r="F213" s="1508"/>
      <c r="G213" s="1508"/>
      <c r="H213" s="1508"/>
      <c r="I213" s="1508"/>
      <c r="J213" s="1508"/>
      <c r="K213" s="1508"/>
      <c r="L213" s="1508"/>
      <c r="M213" s="1508"/>
      <c r="N213" s="1508"/>
      <c r="P213" s="1999">
        <v>869085.91</v>
      </c>
      <c r="Q213" s="1999">
        <v>1287975.1840000006</v>
      </c>
      <c r="R213" s="2000"/>
      <c r="S213" s="748"/>
      <c r="T213" s="2001"/>
      <c r="U213" s="1998"/>
      <c r="V213" s="749"/>
      <c r="W213" s="2001"/>
      <c r="X213" s="1998"/>
      <c r="Y213" s="749"/>
      <c r="Z213" s="2001"/>
      <c r="AA213" s="1998"/>
      <c r="AB213" s="2107"/>
      <c r="AC213" s="1999"/>
      <c r="AD213" s="1831"/>
      <c r="AG213" s="2107">
        <v>0</v>
      </c>
      <c r="AH213" s="2107">
        <v>0</v>
      </c>
      <c r="AJ213" s="285"/>
    </row>
    <row r="214" spans="1:36" ht="16.5">
      <c r="A214" s="1493"/>
      <c r="B214" s="1493"/>
      <c r="C214" s="1505" t="s">
        <v>904</v>
      </c>
      <c r="D214" s="1506"/>
      <c r="E214" s="1506"/>
      <c r="F214" s="1506"/>
      <c r="G214" s="1506"/>
      <c r="H214" s="1506"/>
      <c r="I214" s="1506"/>
      <c r="J214" s="1506"/>
      <c r="K214" s="1506"/>
      <c r="L214" s="1506"/>
      <c r="M214" s="1506"/>
      <c r="N214" s="1506"/>
      <c r="R214" s="750"/>
      <c r="S214" s="742"/>
      <c r="V214" s="737"/>
      <c r="Y214" s="737"/>
      <c r="AB214" s="2107"/>
      <c r="AC214" s="1831">
        <v>0</v>
      </c>
      <c r="AD214" s="1831">
        <v>0</v>
      </c>
      <c r="AG214" s="2107">
        <v>0</v>
      </c>
      <c r="AH214" s="2107">
        <v>0</v>
      </c>
      <c r="AJ214" s="285"/>
    </row>
    <row r="215" spans="1:36" ht="17.45" customHeight="1" thickBot="1">
      <c r="A215" s="1493"/>
      <c r="B215" s="1493"/>
      <c r="C215" s="1493"/>
      <c r="D215" s="1503" t="s">
        <v>185</v>
      </c>
      <c r="E215" s="1503"/>
      <c r="F215" s="1503"/>
      <c r="G215" s="1503"/>
      <c r="H215" s="1503"/>
      <c r="I215" s="1503"/>
      <c r="J215" s="1503"/>
      <c r="K215" s="1503"/>
      <c r="L215" s="1503"/>
      <c r="M215" s="1503"/>
      <c r="N215" s="1503"/>
      <c r="R215" s="750"/>
      <c r="S215" s="742"/>
      <c r="V215" s="737"/>
      <c r="Y215" s="737"/>
      <c r="AB215" s="2107"/>
      <c r="AC215" s="1831">
        <v>0</v>
      </c>
      <c r="AD215" s="1831">
        <v>0</v>
      </c>
      <c r="AG215" s="2107">
        <v>0</v>
      </c>
      <c r="AH215" s="2107">
        <v>0</v>
      </c>
      <c r="AJ215" s="285"/>
    </row>
    <row r="216" spans="1:36" ht="17.45" customHeight="1" thickBot="1">
      <c r="A216" s="1493"/>
      <c r="B216" s="1493"/>
      <c r="C216" s="1493"/>
      <c r="D216" s="1493"/>
      <c r="E216" s="1503" t="s">
        <v>186</v>
      </c>
      <c r="F216" s="1503"/>
      <c r="G216" s="1503"/>
      <c r="H216" s="1503"/>
      <c r="I216" s="1503"/>
      <c r="J216" s="1503"/>
      <c r="K216" s="1503"/>
      <c r="L216" s="1503"/>
      <c r="M216" s="1503"/>
      <c r="N216" s="1503"/>
      <c r="O216" s="2002"/>
      <c r="R216" s="750"/>
      <c r="S216" s="742"/>
      <c r="V216" s="737"/>
      <c r="Y216" s="737"/>
      <c r="AB216" s="2107"/>
      <c r="AC216" s="1831">
        <v>0</v>
      </c>
      <c r="AD216" s="1831">
        <v>0</v>
      </c>
      <c r="AF216" s="2002"/>
      <c r="AG216" s="2107">
        <v>0</v>
      </c>
      <c r="AH216" s="2107">
        <v>0</v>
      </c>
      <c r="AJ216" s="285"/>
    </row>
    <row r="217" spans="1:36" ht="17.45" customHeight="1" thickBot="1">
      <c r="A217" s="1493"/>
      <c r="B217" s="1493"/>
      <c r="C217" s="1493"/>
      <c r="D217" s="1493"/>
      <c r="E217" s="1493"/>
      <c r="F217" s="1508" t="s">
        <v>127</v>
      </c>
      <c r="G217" s="1508"/>
      <c r="H217" s="1508"/>
      <c r="I217" s="1508"/>
      <c r="J217" s="1508"/>
      <c r="K217" s="1508"/>
      <c r="L217" s="1508"/>
      <c r="M217" s="1508"/>
      <c r="N217" s="1508"/>
      <c r="O217" s="2002"/>
      <c r="R217" s="750"/>
      <c r="S217" s="742"/>
      <c r="V217" s="737"/>
      <c r="Y217" s="737"/>
      <c r="AB217" s="2107"/>
      <c r="AC217" s="1831">
        <v>0</v>
      </c>
      <c r="AD217" s="1831">
        <v>0</v>
      </c>
      <c r="AF217" s="2002"/>
      <c r="AG217" s="2107">
        <v>0</v>
      </c>
      <c r="AH217" s="2107">
        <v>0</v>
      </c>
      <c r="AJ217" s="285"/>
    </row>
    <row r="218" spans="1:36" ht="17.45" customHeight="1">
      <c r="A218" s="1493"/>
      <c r="B218" s="1493"/>
      <c r="C218" s="1493"/>
      <c r="D218" s="1493"/>
      <c r="E218" s="1493"/>
      <c r="F218" s="1493"/>
      <c r="G218" s="1509" t="s">
        <v>246</v>
      </c>
      <c r="H218" s="1509"/>
      <c r="I218" s="1509"/>
      <c r="J218" s="1509"/>
      <c r="K218" s="1509"/>
      <c r="L218" s="1509"/>
      <c r="M218" s="1509"/>
      <c r="N218" s="1495">
        <v>511</v>
      </c>
      <c r="O218" s="2003" t="s">
        <v>869</v>
      </c>
      <c r="P218" s="2107">
        <v>0</v>
      </c>
      <c r="Q218" s="2107">
        <v>0</v>
      </c>
      <c r="R218" s="1873">
        <v>0</v>
      </c>
      <c r="S218" s="736">
        <v>0</v>
      </c>
      <c r="T218" s="1829">
        <v>0</v>
      </c>
      <c r="U218" s="1830">
        <v>0</v>
      </c>
      <c r="V218" s="737"/>
      <c r="W218" s="1829">
        <v>0</v>
      </c>
      <c r="X218" s="1830">
        <v>0</v>
      </c>
      <c r="Y218" s="737"/>
      <c r="Z218" s="1829">
        <v>0</v>
      </c>
      <c r="AA218" s="1419">
        <v>0</v>
      </c>
      <c r="AB218" s="2107"/>
      <c r="AC218" s="1831">
        <v>0</v>
      </c>
      <c r="AD218" s="1831">
        <v>0</v>
      </c>
      <c r="AE218">
        <v>201</v>
      </c>
      <c r="AF218" s="1996">
        <v>511</v>
      </c>
      <c r="AG218" s="2107">
        <v>0</v>
      </c>
      <c r="AH218" s="2107">
        <v>0</v>
      </c>
      <c r="AJ218" s="285"/>
    </row>
    <row r="219" spans="1:36" ht="17.25">
      <c r="A219" s="1493"/>
      <c r="B219" s="1493"/>
      <c r="C219" s="1493"/>
      <c r="D219" s="1493"/>
      <c r="E219" s="1493"/>
      <c r="F219" s="1493"/>
      <c r="G219" s="1509" t="s">
        <v>3413</v>
      </c>
      <c r="H219" s="1509"/>
      <c r="I219" s="1509"/>
      <c r="J219" s="1509"/>
      <c r="K219" s="1509"/>
      <c r="L219" s="1509"/>
      <c r="M219" s="1509"/>
      <c r="N219" s="1495">
        <v>512</v>
      </c>
      <c r="O219" s="1875" t="s">
        <v>869</v>
      </c>
      <c r="P219" s="2107">
        <v>0</v>
      </c>
      <c r="Q219" s="2107">
        <v>0</v>
      </c>
      <c r="R219" s="1873">
        <v>0</v>
      </c>
      <c r="S219" s="736">
        <v>0</v>
      </c>
      <c r="T219" s="1829">
        <v>0</v>
      </c>
      <c r="U219" s="1830">
        <v>0</v>
      </c>
      <c r="V219" s="737"/>
      <c r="W219" s="1829">
        <v>0</v>
      </c>
      <c r="X219" s="1830">
        <v>0</v>
      </c>
      <c r="Y219" s="737"/>
      <c r="Z219" s="1829">
        <v>0</v>
      </c>
      <c r="AA219" s="1419">
        <v>0</v>
      </c>
      <c r="AB219" s="2107"/>
      <c r="AC219" s="1831">
        <v>0</v>
      </c>
      <c r="AD219" s="1831">
        <v>0</v>
      </c>
      <c r="AE219">
        <v>201</v>
      </c>
      <c r="AF219" s="1836">
        <v>512</v>
      </c>
      <c r="AG219" s="2107">
        <v>0</v>
      </c>
      <c r="AH219" s="2107">
        <v>0</v>
      </c>
      <c r="AJ219" s="285"/>
    </row>
    <row r="220" spans="1:36" ht="17.45" customHeight="1">
      <c r="A220" s="1493"/>
      <c r="B220" s="1493"/>
      <c r="C220" s="1493"/>
      <c r="D220" s="1493"/>
      <c r="E220" s="1493"/>
      <c r="F220" s="1508" t="s">
        <v>128</v>
      </c>
      <c r="G220" s="1508"/>
      <c r="H220" s="1508"/>
      <c r="I220" s="1508"/>
      <c r="J220" s="1508"/>
      <c r="K220" s="1508"/>
      <c r="L220" s="1508"/>
      <c r="M220" s="1508"/>
      <c r="N220" s="1508"/>
      <c r="O220" s="1875"/>
      <c r="P220" s="2107"/>
      <c r="Q220" s="2107"/>
      <c r="R220" s="1873"/>
      <c r="S220" s="736"/>
      <c r="T220" s="1829"/>
      <c r="U220" s="1830"/>
      <c r="V220" s="737"/>
      <c r="W220" s="1829"/>
      <c r="X220" s="1830"/>
      <c r="Y220" s="737"/>
      <c r="Z220" s="1829"/>
      <c r="AA220" s="1419"/>
      <c r="AB220" s="2107"/>
      <c r="AC220" s="1831"/>
      <c r="AD220" s="1831"/>
      <c r="AF220" s="1836"/>
      <c r="AG220" s="2107">
        <v>0</v>
      </c>
      <c r="AH220" s="2107">
        <v>0</v>
      </c>
      <c r="AJ220" s="285"/>
    </row>
    <row r="221" spans="1:36" ht="17.45" customHeight="1">
      <c r="A221" s="1493"/>
      <c r="B221" s="1493"/>
      <c r="C221" s="1493"/>
      <c r="D221" s="1493"/>
      <c r="E221" s="1493"/>
      <c r="F221" s="1493"/>
      <c r="G221" s="1509" t="s">
        <v>246</v>
      </c>
      <c r="H221" s="1509"/>
      <c r="I221" s="1509"/>
      <c r="J221" s="1509"/>
      <c r="K221" s="1509"/>
      <c r="L221" s="1509"/>
      <c r="M221" s="1509"/>
      <c r="N221" s="1495">
        <v>513</v>
      </c>
      <c r="O221" s="1875" t="s">
        <v>869</v>
      </c>
      <c r="P221" s="2110">
        <v>6217.56</v>
      </c>
      <c r="Q221" s="2107">
        <v>99976.869999999937</v>
      </c>
      <c r="R221" s="1873">
        <v>93759.309999999939</v>
      </c>
      <c r="S221" s="1649">
        <v>93759.309999999939</v>
      </c>
      <c r="T221" s="1829">
        <v>93759.309999999939</v>
      </c>
      <c r="U221" s="1830">
        <v>0</v>
      </c>
      <c r="V221" s="737"/>
      <c r="W221" s="1829">
        <v>0</v>
      </c>
      <c r="X221" s="1830">
        <v>0</v>
      </c>
      <c r="Y221" s="737"/>
      <c r="Z221" s="1829">
        <v>0</v>
      </c>
      <c r="AA221" s="1419">
        <v>0</v>
      </c>
      <c r="AB221" s="2107"/>
      <c r="AC221" s="1831">
        <v>93759.309999999939</v>
      </c>
      <c r="AD221" s="1831">
        <v>0</v>
      </c>
      <c r="AE221">
        <v>201</v>
      </c>
      <c r="AF221" s="1836">
        <v>513</v>
      </c>
      <c r="AG221" s="2107">
        <v>99976.869999999937</v>
      </c>
      <c r="AH221" s="2107">
        <v>6217.56</v>
      </c>
      <c r="AJ221" s="285"/>
    </row>
    <row r="222" spans="1:36" ht="17.25">
      <c r="A222" s="1493"/>
      <c r="B222" s="1493"/>
      <c r="C222" s="1493"/>
      <c r="D222" s="1493"/>
      <c r="E222" s="1493"/>
      <c r="F222" s="1493"/>
      <c r="G222" s="1509" t="s">
        <v>3413</v>
      </c>
      <c r="H222" s="1509"/>
      <c r="I222" s="1509"/>
      <c r="J222" s="1509"/>
      <c r="K222" s="1509"/>
      <c r="L222" s="1509"/>
      <c r="M222" s="1509"/>
      <c r="N222" s="1495">
        <v>514</v>
      </c>
      <c r="O222" s="1875" t="s">
        <v>869</v>
      </c>
      <c r="P222" s="2107">
        <v>0</v>
      </c>
      <c r="Q222" s="2107">
        <v>0</v>
      </c>
      <c r="R222" s="1873">
        <v>0</v>
      </c>
      <c r="S222" s="1649">
        <v>0</v>
      </c>
      <c r="T222" s="1829">
        <v>0</v>
      </c>
      <c r="U222" s="1830">
        <v>0</v>
      </c>
      <c r="V222" s="737"/>
      <c r="W222" s="1829">
        <v>0</v>
      </c>
      <c r="X222" s="1830">
        <v>0</v>
      </c>
      <c r="Y222" s="737"/>
      <c r="Z222" s="1829">
        <v>0</v>
      </c>
      <c r="AA222" s="1419">
        <v>0</v>
      </c>
      <c r="AB222" s="2107"/>
      <c r="AC222" s="1831">
        <v>0</v>
      </c>
      <c r="AD222" s="1831">
        <v>0</v>
      </c>
      <c r="AE222">
        <v>201</v>
      </c>
      <c r="AF222" s="1836">
        <v>514</v>
      </c>
      <c r="AG222" s="2107">
        <v>0</v>
      </c>
      <c r="AH222" s="2107">
        <v>0</v>
      </c>
      <c r="AJ222" s="285"/>
    </row>
    <row r="223" spans="1:36" ht="17.25">
      <c r="A223" s="1493"/>
      <c r="B223" s="1493"/>
      <c r="C223" s="1493"/>
      <c r="D223" s="1493"/>
      <c r="E223" s="1503" t="s">
        <v>905</v>
      </c>
      <c r="F223" s="1503"/>
      <c r="G223" s="1503"/>
      <c r="H223" s="1503"/>
      <c r="I223" s="1503"/>
      <c r="J223" s="1503"/>
      <c r="K223" s="1503"/>
      <c r="L223" s="1503"/>
      <c r="M223" s="1503"/>
      <c r="N223" s="1503"/>
      <c r="O223" s="1875"/>
      <c r="P223" s="2107"/>
      <c r="Q223" s="2107"/>
      <c r="R223" s="1873"/>
      <c r="S223" s="736"/>
      <c r="T223" s="1829"/>
      <c r="U223" s="1830"/>
      <c r="V223" s="737"/>
      <c r="W223" s="1829"/>
      <c r="X223" s="1830"/>
      <c r="Y223" s="737"/>
      <c r="Z223" s="1829"/>
      <c r="AA223" s="1419"/>
      <c r="AB223" s="2107"/>
      <c r="AC223" s="1831"/>
      <c r="AD223" s="1831"/>
      <c r="AF223" s="1836"/>
      <c r="AG223" s="2107">
        <v>0</v>
      </c>
      <c r="AH223" s="2107">
        <v>0</v>
      </c>
      <c r="AJ223" s="285"/>
    </row>
    <row r="224" spans="1:36" ht="17.45" customHeight="1">
      <c r="A224" s="1493"/>
      <c r="B224" s="1493"/>
      <c r="C224" s="1493"/>
      <c r="D224" s="1493"/>
      <c r="E224" s="1493"/>
      <c r="F224" s="1508" t="s">
        <v>3599</v>
      </c>
      <c r="G224" s="1508"/>
      <c r="H224" s="1508"/>
      <c r="I224" s="1508"/>
      <c r="J224" s="1508"/>
      <c r="K224" s="1508"/>
      <c r="L224" s="1508"/>
      <c r="M224" s="1508"/>
      <c r="N224" s="1508"/>
      <c r="O224" s="1875"/>
      <c r="P224" s="2107"/>
      <c r="Q224" s="2107"/>
      <c r="R224" s="1873"/>
      <c r="S224" s="736"/>
      <c r="T224" s="1829"/>
      <c r="U224" s="1830"/>
      <c r="V224" s="737"/>
      <c r="W224" s="1829"/>
      <c r="X224" s="1830"/>
      <c r="Y224" s="737"/>
      <c r="Z224" s="1829"/>
      <c r="AA224" s="1419"/>
      <c r="AB224" s="2107"/>
      <c r="AC224" s="1831"/>
      <c r="AD224" s="1831"/>
      <c r="AF224" s="1836"/>
      <c r="AG224" s="2107">
        <v>0</v>
      </c>
      <c r="AH224" s="2107">
        <v>0</v>
      </c>
      <c r="AJ224" s="285"/>
    </row>
    <row r="225" spans="1:36" ht="17.45" customHeight="1">
      <c r="A225" s="1493"/>
      <c r="B225" s="1493"/>
      <c r="C225" s="1493"/>
      <c r="D225" s="1493"/>
      <c r="E225" s="1493"/>
      <c r="F225" s="1493"/>
      <c r="G225" s="1509" t="s">
        <v>246</v>
      </c>
      <c r="H225" s="1509"/>
      <c r="I225" s="1509"/>
      <c r="J225" s="1509"/>
      <c r="K225" s="1509"/>
      <c r="L225" s="1509"/>
      <c r="M225" s="1509"/>
      <c r="N225" s="1495">
        <v>515</v>
      </c>
      <c r="O225" s="1875" t="s">
        <v>869</v>
      </c>
      <c r="P225" s="2107">
        <v>0</v>
      </c>
      <c r="Q225" s="2107">
        <v>370359.52</v>
      </c>
      <c r="R225" s="1873">
        <v>370359.52</v>
      </c>
      <c r="S225" s="1650">
        <v>370359.52</v>
      </c>
      <c r="T225" s="1829">
        <v>370359.52</v>
      </c>
      <c r="U225" s="1830">
        <v>0</v>
      </c>
      <c r="V225" s="737"/>
      <c r="W225" s="1829">
        <v>0</v>
      </c>
      <c r="X225" s="1830">
        <v>0</v>
      </c>
      <c r="Y225" s="738"/>
      <c r="Z225" s="1829">
        <v>0</v>
      </c>
      <c r="AA225" s="1419">
        <v>0</v>
      </c>
      <c r="AB225" s="2107"/>
      <c r="AC225" s="1831">
        <v>370359.52</v>
      </c>
      <c r="AD225" s="1831">
        <v>0</v>
      </c>
      <c r="AE225">
        <v>201</v>
      </c>
      <c r="AF225" s="1836">
        <v>515</v>
      </c>
      <c r="AG225" s="2107">
        <v>370359.52</v>
      </c>
      <c r="AH225" s="2107">
        <v>0</v>
      </c>
      <c r="AJ225" s="285"/>
    </row>
    <row r="226" spans="1:36" ht="17.45" customHeight="1">
      <c r="A226" s="1493"/>
      <c r="B226" s="1493"/>
      <c r="C226" s="1493"/>
      <c r="D226" s="1493"/>
      <c r="E226" s="1493"/>
      <c r="F226" s="1493"/>
      <c r="G226" s="1509" t="s">
        <v>3413</v>
      </c>
      <c r="H226" s="1509"/>
      <c r="I226" s="1509"/>
      <c r="J226" s="1509"/>
      <c r="K226" s="1509"/>
      <c r="L226" s="1509"/>
      <c r="M226" s="1509"/>
      <c r="N226" s="1495">
        <v>516</v>
      </c>
      <c r="O226" s="1875" t="s">
        <v>869</v>
      </c>
      <c r="P226" s="2107">
        <v>0</v>
      </c>
      <c r="Q226" s="2107">
        <v>0</v>
      </c>
      <c r="R226" s="1873">
        <v>0</v>
      </c>
      <c r="S226" s="1650">
        <v>0</v>
      </c>
      <c r="T226" s="1829">
        <v>0</v>
      </c>
      <c r="U226" s="1830">
        <v>0</v>
      </c>
      <c r="V226" s="737"/>
      <c r="W226" s="1829">
        <v>0</v>
      </c>
      <c r="X226" s="1830">
        <v>0</v>
      </c>
      <c r="Y226" s="738"/>
      <c r="Z226" s="1829">
        <v>0</v>
      </c>
      <c r="AA226" s="1419">
        <v>0</v>
      </c>
      <c r="AB226" s="2107"/>
      <c r="AC226" s="1831">
        <v>0</v>
      </c>
      <c r="AD226" s="1831">
        <v>0</v>
      </c>
      <c r="AE226">
        <v>201</v>
      </c>
      <c r="AF226" s="1836">
        <v>516</v>
      </c>
      <c r="AG226" s="2107">
        <v>0</v>
      </c>
      <c r="AH226" s="2107">
        <v>0</v>
      </c>
      <c r="AJ226" s="285"/>
    </row>
    <row r="227" spans="1:36" ht="17.45" customHeight="1">
      <c r="A227" s="1493"/>
      <c r="B227" s="1493"/>
      <c r="C227" s="1493"/>
      <c r="D227" s="1493"/>
      <c r="E227" s="1493"/>
      <c r="F227" s="1508" t="s">
        <v>906</v>
      </c>
      <c r="G227" s="1508"/>
      <c r="H227" s="1508"/>
      <c r="I227" s="1508"/>
      <c r="J227" s="1508"/>
      <c r="K227" s="1508"/>
      <c r="L227" s="1508"/>
      <c r="M227" s="1508"/>
      <c r="N227" s="1508"/>
      <c r="O227" s="1875"/>
      <c r="P227" s="2107"/>
      <c r="Q227" s="2107"/>
      <c r="R227" s="1873"/>
      <c r="S227" s="1650"/>
      <c r="T227" s="1829"/>
      <c r="U227" s="1830"/>
      <c r="V227" s="737"/>
      <c r="W227" s="1829"/>
      <c r="X227" s="1830"/>
      <c r="Y227" s="738"/>
      <c r="Z227" s="1829"/>
      <c r="AA227" s="1419"/>
      <c r="AB227" s="2107"/>
      <c r="AC227" s="1831"/>
      <c r="AD227" s="1831"/>
      <c r="AF227" s="1836"/>
      <c r="AG227" s="2107">
        <v>0</v>
      </c>
      <c r="AH227" s="2107">
        <v>0</v>
      </c>
      <c r="AJ227" s="285"/>
    </row>
    <row r="228" spans="1:36" ht="17.45" customHeight="1">
      <c r="A228" s="1493"/>
      <c r="B228" s="1493"/>
      <c r="C228" s="1493"/>
      <c r="D228" s="1493"/>
      <c r="E228" s="1493"/>
      <c r="F228" s="1493"/>
      <c r="G228" s="1509" t="s">
        <v>3526</v>
      </c>
      <c r="H228" s="1509"/>
      <c r="I228" s="1509"/>
      <c r="J228" s="1509"/>
      <c r="K228" s="1509"/>
      <c r="L228" s="1509"/>
      <c r="M228" s="1509"/>
      <c r="N228" s="1495">
        <v>517</v>
      </c>
      <c r="O228" s="1875" t="s">
        <v>869</v>
      </c>
      <c r="P228" s="2107">
        <v>0</v>
      </c>
      <c r="Q228" s="2107">
        <v>0</v>
      </c>
      <c r="R228" s="1873">
        <v>0</v>
      </c>
      <c r="S228" s="1650">
        <v>0</v>
      </c>
      <c r="T228" s="1829">
        <v>0</v>
      </c>
      <c r="U228" s="1830">
        <v>0</v>
      </c>
      <c r="V228" s="737"/>
      <c r="W228" s="1829">
        <v>0</v>
      </c>
      <c r="X228" s="1830">
        <v>0</v>
      </c>
      <c r="Y228" s="738"/>
      <c r="Z228" s="1829">
        <v>0</v>
      </c>
      <c r="AA228" s="1419">
        <v>0</v>
      </c>
      <c r="AB228" s="2107"/>
      <c r="AC228" s="1831">
        <v>0</v>
      </c>
      <c r="AD228" s="1831">
        <v>0</v>
      </c>
      <c r="AE228">
        <v>201</v>
      </c>
      <c r="AF228" s="1836">
        <v>517</v>
      </c>
      <c r="AG228" s="2107">
        <v>0</v>
      </c>
      <c r="AH228" s="2107">
        <v>0</v>
      </c>
      <c r="AJ228" s="285"/>
    </row>
    <row r="229" spans="1:36" ht="17.25">
      <c r="A229" s="1493"/>
      <c r="B229" s="1493"/>
      <c r="C229" s="1493"/>
      <c r="D229" s="1493"/>
      <c r="E229" s="1493"/>
      <c r="F229" s="1493"/>
      <c r="G229" s="1509" t="s">
        <v>3527</v>
      </c>
      <c r="H229" s="1509"/>
      <c r="I229" s="1509"/>
      <c r="J229" s="1509"/>
      <c r="K229" s="1509"/>
      <c r="L229" s="1509"/>
      <c r="M229" s="1509"/>
      <c r="N229" s="1495">
        <v>518</v>
      </c>
      <c r="O229" s="1875" t="s">
        <v>869</v>
      </c>
      <c r="P229" s="2107">
        <v>0</v>
      </c>
      <c r="Q229" s="2107">
        <v>0</v>
      </c>
      <c r="R229" s="1873">
        <v>0</v>
      </c>
      <c r="S229" s="1650">
        <v>0</v>
      </c>
      <c r="T229" s="1829">
        <v>0</v>
      </c>
      <c r="U229" s="1830">
        <v>0</v>
      </c>
      <c r="V229" s="737"/>
      <c r="W229" s="1829">
        <v>0</v>
      </c>
      <c r="X229" s="1830">
        <v>0</v>
      </c>
      <c r="Y229" s="738"/>
      <c r="Z229" s="1829">
        <v>0</v>
      </c>
      <c r="AA229" s="1419">
        <v>0</v>
      </c>
      <c r="AB229" s="2107"/>
      <c r="AC229" s="1831">
        <v>0</v>
      </c>
      <c r="AD229" s="1831">
        <v>0</v>
      </c>
      <c r="AE229">
        <v>201</v>
      </c>
      <c r="AF229" s="1836">
        <v>518</v>
      </c>
      <c r="AG229" s="2107">
        <v>0</v>
      </c>
      <c r="AH229" s="2107">
        <v>0</v>
      </c>
      <c r="AJ229" s="285"/>
    </row>
    <row r="230" spans="1:36" ht="17.25">
      <c r="A230" s="1493"/>
      <c r="B230" s="1493"/>
      <c r="C230" s="1493"/>
      <c r="D230" s="1493"/>
      <c r="E230" s="1493"/>
      <c r="F230" s="1508" t="s">
        <v>152</v>
      </c>
      <c r="G230" s="1508"/>
      <c r="H230" s="1508"/>
      <c r="I230" s="1508"/>
      <c r="J230" s="1508"/>
      <c r="K230" s="1508"/>
      <c r="L230" s="1508"/>
      <c r="M230" s="1508"/>
      <c r="N230" s="1508"/>
      <c r="O230" s="1875"/>
      <c r="P230" s="2107"/>
      <c r="Q230" s="2107"/>
      <c r="R230" s="1873"/>
      <c r="S230" s="1650"/>
      <c r="T230" s="1829"/>
      <c r="U230" s="1830"/>
      <c r="V230" s="737"/>
      <c r="W230" s="1829"/>
      <c r="X230" s="1830"/>
      <c r="Y230" s="738"/>
      <c r="Z230" s="1829"/>
      <c r="AA230" s="1419"/>
      <c r="AB230" s="2107"/>
      <c r="AC230" s="1831"/>
      <c r="AD230" s="1831"/>
      <c r="AF230" s="1836"/>
      <c r="AG230" s="2107">
        <v>0</v>
      </c>
      <c r="AH230" s="2107">
        <v>0</v>
      </c>
      <c r="AJ230" s="285"/>
    </row>
    <row r="231" spans="1:36" ht="17.25">
      <c r="A231" s="1493"/>
      <c r="B231" s="1493"/>
      <c r="C231" s="1493"/>
      <c r="D231" s="1493"/>
      <c r="E231" s="1493"/>
      <c r="F231" s="1493"/>
      <c r="G231" s="1509" t="s">
        <v>246</v>
      </c>
      <c r="H231" s="1509"/>
      <c r="I231" s="1509"/>
      <c r="J231" s="1509"/>
      <c r="K231" s="1509"/>
      <c r="L231" s="1509"/>
      <c r="M231" s="1509"/>
      <c r="N231" s="1495">
        <v>519</v>
      </c>
      <c r="O231" s="1875" t="s">
        <v>869</v>
      </c>
      <c r="P231" s="2107">
        <v>0</v>
      </c>
      <c r="Q231" s="2107">
        <v>0</v>
      </c>
      <c r="R231" s="1873">
        <v>0</v>
      </c>
      <c r="S231" s="1650">
        <v>0</v>
      </c>
      <c r="T231" s="1829">
        <v>0</v>
      </c>
      <c r="U231" s="1830">
        <v>0</v>
      </c>
      <c r="V231" s="737"/>
      <c r="W231" s="1829">
        <v>0</v>
      </c>
      <c r="X231" s="1830">
        <v>0</v>
      </c>
      <c r="Y231" s="738"/>
      <c r="Z231" s="1829">
        <v>0</v>
      </c>
      <c r="AA231" s="1419">
        <v>0</v>
      </c>
      <c r="AB231" s="2107"/>
      <c r="AC231" s="1831">
        <v>0</v>
      </c>
      <c r="AD231" s="1831">
        <v>0</v>
      </c>
      <c r="AE231">
        <v>201</v>
      </c>
      <c r="AF231" s="1836">
        <v>519</v>
      </c>
      <c r="AG231" s="2107">
        <v>0</v>
      </c>
      <c r="AH231" s="2107">
        <v>0</v>
      </c>
      <c r="AJ231" s="285"/>
    </row>
    <row r="232" spans="1:36" ht="17.25">
      <c r="A232" s="1493"/>
      <c r="B232" s="1493"/>
      <c r="C232" s="1493"/>
      <c r="D232" s="1493"/>
      <c r="E232" s="1493"/>
      <c r="F232" s="1493"/>
      <c r="G232" s="1509" t="s">
        <v>3413</v>
      </c>
      <c r="H232" s="1509"/>
      <c r="I232" s="1509"/>
      <c r="J232" s="1509"/>
      <c r="K232" s="1509"/>
      <c r="L232" s="1509"/>
      <c r="M232" s="1509"/>
      <c r="N232" s="1495">
        <v>520</v>
      </c>
      <c r="O232" s="1875" t="s">
        <v>869</v>
      </c>
      <c r="P232" s="2107">
        <v>0</v>
      </c>
      <c r="Q232" s="2107">
        <v>0</v>
      </c>
      <c r="R232" s="1873">
        <v>0</v>
      </c>
      <c r="S232" s="1650">
        <v>0</v>
      </c>
      <c r="T232" s="1829">
        <v>0</v>
      </c>
      <c r="U232" s="1830">
        <v>0</v>
      </c>
      <c r="V232" s="737"/>
      <c r="W232" s="1829">
        <v>0</v>
      </c>
      <c r="X232" s="1830">
        <v>0</v>
      </c>
      <c r="Y232" s="738"/>
      <c r="Z232" s="1829">
        <v>0</v>
      </c>
      <c r="AA232" s="1419">
        <v>0</v>
      </c>
      <c r="AB232" s="2107"/>
      <c r="AC232" s="1831">
        <v>0</v>
      </c>
      <c r="AD232" s="1831">
        <v>0</v>
      </c>
      <c r="AE232">
        <v>201</v>
      </c>
      <c r="AF232" s="1836">
        <v>520</v>
      </c>
      <c r="AG232" s="2107">
        <v>0</v>
      </c>
      <c r="AH232" s="2107">
        <v>0</v>
      </c>
      <c r="AJ232" s="285"/>
    </row>
    <row r="233" spans="1:36" ht="17.25">
      <c r="A233" s="1493"/>
      <c r="B233" s="1493"/>
      <c r="C233" s="1493"/>
      <c r="D233" s="1493"/>
      <c r="E233" s="1493"/>
      <c r="F233" s="1508" t="s">
        <v>252</v>
      </c>
      <c r="G233" s="1508"/>
      <c r="H233" s="1508"/>
      <c r="I233" s="1508"/>
      <c r="J233" s="1508"/>
      <c r="K233" s="1508"/>
      <c r="L233" s="1508"/>
      <c r="M233" s="1508"/>
      <c r="N233" s="1508"/>
      <c r="O233" s="1875"/>
      <c r="P233" s="2107"/>
      <c r="Q233" s="2107"/>
      <c r="R233" s="1873"/>
      <c r="S233" s="1650"/>
      <c r="T233" s="1829"/>
      <c r="U233" s="1830"/>
      <c r="V233" s="737"/>
      <c r="W233" s="1829"/>
      <c r="X233" s="1830"/>
      <c r="Y233" s="738"/>
      <c r="Z233" s="1829"/>
      <c r="AA233" s="1419"/>
      <c r="AB233" s="2107"/>
      <c r="AC233" s="1831"/>
      <c r="AD233" s="1831"/>
      <c r="AF233" s="1836"/>
      <c r="AG233" s="2107">
        <v>0</v>
      </c>
      <c r="AH233" s="2107">
        <v>0</v>
      </c>
      <c r="AJ233" s="285"/>
    </row>
    <row r="234" spans="1:36" ht="17.25">
      <c r="A234" s="1493"/>
      <c r="B234" s="1493"/>
      <c r="C234" s="1493"/>
      <c r="D234" s="1493"/>
      <c r="E234" s="1493"/>
      <c r="F234" s="1493"/>
      <c r="G234" s="1509" t="s">
        <v>246</v>
      </c>
      <c r="H234" s="1509"/>
      <c r="I234" s="1509"/>
      <c r="J234" s="1509"/>
      <c r="K234" s="1509"/>
      <c r="L234" s="1509"/>
      <c r="M234" s="1509"/>
      <c r="N234" s="1495">
        <v>521</v>
      </c>
      <c r="O234" s="1875" t="s">
        <v>869</v>
      </c>
      <c r="P234" s="2107">
        <v>0</v>
      </c>
      <c r="Q234" s="2107">
        <v>0</v>
      </c>
      <c r="R234" s="1873">
        <v>0</v>
      </c>
      <c r="S234" s="1650">
        <v>0</v>
      </c>
      <c r="T234" s="1829">
        <v>0</v>
      </c>
      <c r="U234" s="1830">
        <v>0</v>
      </c>
      <c r="V234" s="737"/>
      <c r="W234" s="1829">
        <v>0</v>
      </c>
      <c r="X234" s="1830">
        <v>0</v>
      </c>
      <c r="Y234" s="738"/>
      <c r="Z234" s="1829">
        <v>0</v>
      </c>
      <c r="AA234" s="1419">
        <v>0</v>
      </c>
      <c r="AB234" s="2107"/>
      <c r="AC234" s="1831">
        <v>0</v>
      </c>
      <c r="AD234" s="1831">
        <v>0</v>
      </c>
      <c r="AE234">
        <v>201</v>
      </c>
      <c r="AF234" s="1836">
        <v>521</v>
      </c>
      <c r="AG234" s="2107">
        <v>0</v>
      </c>
      <c r="AH234" s="2107">
        <v>0</v>
      </c>
      <c r="AJ234" s="285"/>
    </row>
    <row r="235" spans="1:36" ht="17.25">
      <c r="A235" s="1493"/>
      <c r="B235" s="1493"/>
      <c r="C235" s="1493"/>
      <c r="D235" s="1493"/>
      <c r="E235" s="1493"/>
      <c r="F235" s="1493"/>
      <c r="G235" s="1509" t="s">
        <v>3413</v>
      </c>
      <c r="H235" s="1509"/>
      <c r="I235" s="1509"/>
      <c r="J235" s="1509"/>
      <c r="K235" s="1509"/>
      <c r="L235" s="1509"/>
      <c r="M235" s="1509"/>
      <c r="N235" s="1495">
        <v>522</v>
      </c>
      <c r="O235" s="1875" t="s">
        <v>869</v>
      </c>
      <c r="P235" s="2107">
        <v>0</v>
      </c>
      <c r="Q235" s="2107">
        <v>0</v>
      </c>
      <c r="R235" s="1873">
        <v>0</v>
      </c>
      <c r="S235" s="1650">
        <v>0</v>
      </c>
      <c r="T235" s="1829">
        <v>0</v>
      </c>
      <c r="U235" s="1830">
        <v>0</v>
      </c>
      <c r="V235" s="737"/>
      <c r="W235" s="1829">
        <v>0</v>
      </c>
      <c r="X235" s="1830">
        <v>0</v>
      </c>
      <c r="Y235" s="738"/>
      <c r="Z235" s="1829">
        <v>0</v>
      </c>
      <c r="AA235" s="1419">
        <v>0</v>
      </c>
      <c r="AB235" s="2107"/>
      <c r="AC235" s="1831">
        <v>0</v>
      </c>
      <c r="AD235" s="1831">
        <v>0</v>
      </c>
      <c r="AE235">
        <v>201</v>
      </c>
      <c r="AF235" s="1836">
        <v>522</v>
      </c>
      <c r="AG235" s="2107">
        <v>0</v>
      </c>
      <c r="AH235" s="2107">
        <v>0</v>
      </c>
      <c r="AJ235" s="285"/>
    </row>
    <row r="236" spans="1:36" ht="17.45" customHeight="1">
      <c r="A236" s="1493"/>
      <c r="B236" s="1493"/>
      <c r="C236" s="1493"/>
      <c r="D236" s="1503" t="s">
        <v>3600</v>
      </c>
      <c r="E236" s="1503"/>
      <c r="F236" s="1503"/>
      <c r="G236" s="1503"/>
      <c r="H236" s="1503"/>
      <c r="I236" s="1503"/>
      <c r="J236" s="1503"/>
      <c r="K236" s="1503"/>
      <c r="L236" s="1503"/>
      <c r="M236" s="1503"/>
      <c r="N236" s="1503"/>
      <c r="O236" s="1875"/>
      <c r="P236" s="2107"/>
      <c r="Q236" s="2107"/>
      <c r="R236" s="1873"/>
      <c r="S236" s="1651"/>
      <c r="T236" s="1829"/>
      <c r="U236" s="1830"/>
      <c r="V236" s="737"/>
      <c r="W236" s="1829"/>
      <c r="X236" s="1830"/>
      <c r="Y236" s="738"/>
      <c r="Z236" s="1829"/>
      <c r="AA236" s="1419"/>
      <c r="AB236" s="2107"/>
      <c r="AC236" s="1831"/>
      <c r="AD236" s="1831"/>
      <c r="AF236" s="1836"/>
      <c r="AG236" s="2107">
        <v>0</v>
      </c>
      <c r="AH236" s="2107">
        <v>0</v>
      </c>
      <c r="AJ236" s="285"/>
    </row>
    <row r="237" spans="1:36" ht="17.25">
      <c r="A237" s="1493"/>
      <c r="B237" s="1493"/>
      <c r="C237" s="1493"/>
      <c r="D237" s="1493"/>
      <c r="E237" s="1508" t="s">
        <v>127</v>
      </c>
      <c r="F237" s="1508"/>
      <c r="G237" s="1508"/>
      <c r="H237" s="1508"/>
      <c r="I237" s="1508"/>
      <c r="J237" s="1508"/>
      <c r="K237" s="1508"/>
      <c r="L237" s="1508"/>
      <c r="M237" s="1508"/>
      <c r="N237" s="1508"/>
      <c r="O237" s="1875"/>
      <c r="P237" s="2107"/>
      <c r="Q237" s="2107"/>
      <c r="R237" s="1873"/>
      <c r="S237" s="1651"/>
      <c r="T237" s="1829"/>
      <c r="U237" s="1830"/>
      <c r="V237" s="737"/>
      <c r="W237" s="1829"/>
      <c r="X237" s="1830"/>
      <c r="Y237" s="738"/>
      <c r="Z237" s="1829"/>
      <c r="AA237" s="1419"/>
      <c r="AB237" s="2107"/>
      <c r="AC237" s="1831"/>
      <c r="AD237" s="1831"/>
      <c r="AF237" s="1836"/>
      <c r="AG237" s="2107">
        <v>0</v>
      </c>
      <c r="AH237" s="2107">
        <v>0</v>
      </c>
      <c r="AJ237" s="285"/>
    </row>
    <row r="238" spans="1:36" ht="17.25">
      <c r="A238" s="1493"/>
      <c r="B238" s="1493"/>
      <c r="C238" s="1493"/>
      <c r="D238" s="1493"/>
      <c r="E238" s="1493"/>
      <c r="F238" s="1509" t="s">
        <v>246</v>
      </c>
      <c r="G238" s="1509"/>
      <c r="H238" s="1509"/>
      <c r="I238" s="1509"/>
      <c r="J238" s="1509"/>
      <c r="K238" s="1509"/>
      <c r="L238" s="1509"/>
      <c r="M238" s="1509"/>
      <c r="N238" s="1495">
        <v>523</v>
      </c>
      <c r="O238" s="1875" t="s">
        <v>869</v>
      </c>
      <c r="P238" s="2107">
        <v>0</v>
      </c>
      <c r="Q238" s="2107">
        <v>0</v>
      </c>
      <c r="R238" s="1873">
        <v>0</v>
      </c>
      <c r="S238" s="1652"/>
      <c r="T238" s="1829">
        <v>0</v>
      </c>
      <c r="U238" s="1830">
        <v>0</v>
      </c>
      <c r="V238" s="737"/>
      <c r="W238" s="1829">
        <v>0</v>
      </c>
      <c r="X238" s="1830">
        <v>0</v>
      </c>
      <c r="Y238" s="736">
        <v>0</v>
      </c>
      <c r="Z238" s="1829">
        <v>0</v>
      </c>
      <c r="AA238" s="1419">
        <v>0</v>
      </c>
      <c r="AB238" s="2107"/>
      <c r="AC238" s="1831">
        <v>0</v>
      </c>
      <c r="AD238" s="1831">
        <v>0</v>
      </c>
      <c r="AE238">
        <v>202</v>
      </c>
      <c r="AF238" s="1836">
        <v>523</v>
      </c>
      <c r="AG238" s="2107">
        <v>0</v>
      </c>
      <c r="AH238" s="2107">
        <v>0</v>
      </c>
      <c r="AJ238" s="285"/>
    </row>
    <row r="239" spans="1:36" ht="17.45" customHeight="1">
      <c r="A239" s="1493"/>
      <c r="B239" s="1493"/>
      <c r="C239" s="1493"/>
      <c r="D239" s="1493"/>
      <c r="E239" s="1493"/>
      <c r="F239" s="1509" t="s">
        <v>3413</v>
      </c>
      <c r="G239" s="1509"/>
      <c r="H239" s="1509"/>
      <c r="I239" s="1509"/>
      <c r="J239" s="1509"/>
      <c r="K239" s="1509"/>
      <c r="L239" s="1509"/>
      <c r="M239" s="1509"/>
      <c r="N239" s="1495">
        <v>524</v>
      </c>
      <c r="O239" s="1875" t="s">
        <v>869</v>
      </c>
      <c r="P239" s="2107">
        <v>0</v>
      </c>
      <c r="Q239" s="2107">
        <v>0</v>
      </c>
      <c r="R239" s="1873">
        <v>0</v>
      </c>
      <c r="S239" s="1652"/>
      <c r="T239" s="1829">
        <v>0</v>
      </c>
      <c r="U239" s="1830">
        <v>0</v>
      </c>
      <c r="V239" s="737"/>
      <c r="W239" s="1829">
        <v>0</v>
      </c>
      <c r="X239" s="1830">
        <v>0</v>
      </c>
      <c r="Y239" s="736">
        <v>0</v>
      </c>
      <c r="Z239" s="1829">
        <v>0</v>
      </c>
      <c r="AA239" s="1419">
        <v>0</v>
      </c>
      <c r="AB239" s="2107"/>
      <c r="AC239" s="1831">
        <v>0</v>
      </c>
      <c r="AD239" s="1831">
        <v>0</v>
      </c>
      <c r="AE239">
        <v>202</v>
      </c>
      <c r="AF239" s="1836">
        <v>524</v>
      </c>
      <c r="AG239" s="2107">
        <v>0</v>
      </c>
      <c r="AH239" s="2107">
        <v>0</v>
      </c>
      <c r="AJ239" s="285"/>
    </row>
    <row r="240" spans="1:36" ht="17.25">
      <c r="A240" s="1493"/>
      <c r="B240" s="1493"/>
      <c r="C240" s="1493"/>
      <c r="D240" s="1493"/>
      <c r="E240" s="1508" t="s">
        <v>128</v>
      </c>
      <c r="F240" s="1508"/>
      <c r="G240" s="1508"/>
      <c r="H240" s="1508"/>
      <c r="I240" s="1508"/>
      <c r="J240" s="1508"/>
      <c r="K240" s="1508"/>
      <c r="L240" s="1508"/>
      <c r="M240" s="1508"/>
      <c r="N240" s="1508"/>
      <c r="O240" s="1875"/>
      <c r="P240" s="2107"/>
      <c r="Q240" s="2107"/>
      <c r="R240" s="1873"/>
      <c r="S240" s="1652"/>
      <c r="T240" s="1829"/>
      <c r="U240" s="1830"/>
      <c r="V240" s="737"/>
      <c r="W240" s="1829"/>
      <c r="X240" s="1830"/>
      <c r="Y240" s="736"/>
      <c r="Z240" s="1829"/>
      <c r="AA240" s="1419"/>
      <c r="AB240" s="2107"/>
      <c r="AC240" s="1831"/>
      <c r="AD240" s="1831"/>
      <c r="AF240" s="1836"/>
      <c r="AG240" s="2107">
        <v>0</v>
      </c>
      <c r="AH240" s="2107">
        <v>0</v>
      </c>
      <c r="AJ240" s="285"/>
    </row>
    <row r="241" spans="1:36" ht="17.25">
      <c r="A241" s="1493"/>
      <c r="B241" s="1493"/>
      <c r="C241" s="1493"/>
      <c r="D241" s="1493"/>
      <c r="E241" s="1493"/>
      <c r="F241" s="1509" t="s">
        <v>246</v>
      </c>
      <c r="G241" s="1509"/>
      <c r="H241" s="1509"/>
      <c r="I241" s="1509"/>
      <c r="J241" s="1509"/>
      <c r="K241" s="1509"/>
      <c r="L241" s="1509"/>
      <c r="M241" s="1509"/>
      <c r="N241" s="1495">
        <v>525</v>
      </c>
      <c r="O241" s="1875" t="s">
        <v>869</v>
      </c>
      <c r="P241" s="2107">
        <v>35235.97</v>
      </c>
      <c r="Q241" s="2107">
        <v>0</v>
      </c>
      <c r="R241" s="1873">
        <v>-35235.97</v>
      </c>
      <c r="S241" s="1650">
        <v>0</v>
      </c>
      <c r="T241" s="1829">
        <v>0</v>
      </c>
      <c r="U241" s="1830">
        <v>0</v>
      </c>
      <c r="V241" s="737"/>
      <c r="W241" s="1829">
        <v>0</v>
      </c>
      <c r="X241" s="1830">
        <v>0</v>
      </c>
      <c r="Y241" s="738">
        <v>-35235.97</v>
      </c>
      <c r="Z241" s="1829">
        <v>0</v>
      </c>
      <c r="AA241" s="1419">
        <v>-35235.97</v>
      </c>
      <c r="AB241" s="2107"/>
      <c r="AC241" s="1831">
        <v>-35235.97</v>
      </c>
      <c r="AD241" s="1831">
        <v>0</v>
      </c>
      <c r="AE241">
        <v>202</v>
      </c>
      <c r="AF241" s="1836">
        <v>525</v>
      </c>
      <c r="AG241" s="2107">
        <v>0</v>
      </c>
      <c r="AH241" s="2107">
        <v>35235.97</v>
      </c>
      <c r="AJ241" s="285"/>
    </row>
    <row r="242" spans="1:36" ht="17.25">
      <c r="A242" s="1493"/>
      <c r="B242" s="1493"/>
      <c r="C242" s="1493"/>
      <c r="D242" s="1493"/>
      <c r="E242" s="1493"/>
      <c r="F242" s="1509" t="s">
        <v>3413</v>
      </c>
      <c r="G242" s="1509"/>
      <c r="H242" s="1509"/>
      <c r="I242" s="1509"/>
      <c r="J242" s="1509"/>
      <c r="K242" s="1509"/>
      <c r="L242" s="1509"/>
      <c r="M242" s="1509"/>
      <c r="N242" s="1495">
        <v>526</v>
      </c>
      <c r="O242" s="1875" t="s">
        <v>869</v>
      </c>
      <c r="P242" s="2107">
        <v>0</v>
      </c>
      <c r="Q242" s="2107">
        <v>0</v>
      </c>
      <c r="R242" s="1873">
        <v>0</v>
      </c>
      <c r="S242" s="1652"/>
      <c r="T242" s="1829">
        <v>0</v>
      </c>
      <c r="U242" s="1830">
        <v>0</v>
      </c>
      <c r="V242" s="737"/>
      <c r="W242" s="1829">
        <v>0</v>
      </c>
      <c r="X242" s="1830">
        <v>0</v>
      </c>
      <c r="Y242" s="736">
        <v>0</v>
      </c>
      <c r="Z242" s="1829">
        <v>0</v>
      </c>
      <c r="AA242" s="1419">
        <v>0</v>
      </c>
      <c r="AB242" s="2107"/>
      <c r="AC242" s="1831">
        <v>0</v>
      </c>
      <c r="AD242" s="1831">
        <v>0</v>
      </c>
      <c r="AE242">
        <v>202</v>
      </c>
      <c r="AF242" s="1836">
        <v>526</v>
      </c>
      <c r="AG242" s="2107">
        <v>0</v>
      </c>
      <c r="AH242" s="2107">
        <v>0</v>
      </c>
      <c r="AJ242" s="285"/>
    </row>
    <row r="243" spans="1:36" ht="17.45" customHeight="1">
      <c r="A243" s="1493"/>
      <c r="B243" s="1493"/>
      <c r="C243" s="1493"/>
      <c r="D243" s="1493" t="s">
        <v>3601</v>
      </c>
      <c r="E243" s="1493"/>
      <c r="F243" s="1493"/>
      <c r="G243" s="1493"/>
      <c r="H243" s="1493"/>
      <c r="I243" s="1493"/>
      <c r="J243" s="1493"/>
      <c r="K243" s="1493"/>
      <c r="L243" s="1493"/>
      <c r="M243" s="1493"/>
      <c r="N243" s="1495">
        <v>527</v>
      </c>
      <c r="O243" s="752" t="s">
        <v>869</v>
      </c>
      <c r="P243" s="2107">
        <v>0</v>
      </c>
      <c r="Q243" s="2107">
        <v>0</v>
      </c>
      <c r="R243" s="1873">
        <v>0</v>
      </c>
      <c r="S243" s="1651"/>
      <c r="T243" s="1829">
        <v>0</v>
      </c>
      <c r="U243" s="1830">
        <v>0</v>
      </c>
      <c r="V243" s="737"/>
      <c r="W243" s="1829">
        <v>0</v>
      </c>
      <c r="X243" s="1830">
        <v>0</v>
      </c>
      <c r="Y243" s="736">
        <v>0</v>
      </c>
      <c r="Z243" s="1829">
        <v>0</v>
      </c>
      <c r="AA243" s="1419">
        <v>0</v>
      </c>
      <c r="AB243" s="2107"/>
      <c r="AC243" s="1831">
        <v>0</v>
      </c>
      <c r="AD243" s="1831">
        <v>0</v>
      </c>
      <c r="AE243">
        <v>202</v>
      </c>
      <c r="AF243" s="751">
        <v>527</v>
      </c>
      <c r="AG243" s="2107">
        <v>0</v>
      </c>
      <c r="AH243" s="2107">
        <v>0</v>
      </c>
      <c r="AJ243" s="285"/>
    </row>
    <row r="244" spans="1:36" ht="18" customHeight="1">
      <c r="A244" s="1493"/>
      <c r="B244" s="1493"/>
      <c r="C244" s="1493"/>
      <c r="D244" s="1493" t="s">
        <v>3602</v>
      </c>
      <c r="E244" s="1493"/>
      <c r="F244" s="1493"/>
      <c r="G244" s="1493"/>
      <c r="H244" s="1493"/>
      <c r="I244" s="1493"/>
      <c r="J244" s="1493"/>
      <c r="K244" s="1493"/>
      <c r="L244" s="1493"/>
      <c r="M244" s="1493"/>
      <c r="N244" s="1495">
        <v>528</v>
      </c>
      <c r="O244" s="1875" t="s">
        <v>869</v>
      </c>
      <c r="P244" s="2107">
        <v>0</v>
      </c>
      <c r="Q244" s="2107">
        <v>0</v>
      </c>
      <c r="R244" s="1873">
        <v>0</v>
      </c>
      <c r="S244" s="1652"/>
      <c r="T244" s="1829">
        <v>0</v>
      </c>
      <c r="U244" s="1830">
        <v>0</v>
      </c>
      <c r="V244" s="737"/>
      <c r="W244" s="1829">
        <v>0</v>
      </c>
      <c r="X244" s="1830">
        <v>0</v>
      </c>
      <c r="Y244" s="736">
        <v>0</v>
      </c>
      <c r="Z244" s="1829">
        <v>0</v>
      </c>
      <c r="AA244" s="1419">
        <v>0</v>
      </c>
      <c r="AB244" s="2107"/>
      <c r="AC244" s="1831">
        <v>0</v>
      </c>
      <c r="AD244" s="1831">
        <v>0</v>
      </c>
      <c r="AE244">
        <v>202</v>
      </c>
      <c r="AF244" s="1836">
        <v>528</v>
      </c>
      <c r="AG244" s="2107">
        <v>0</v>
      </c>
      <c r="AH244" s="2107">
        <v>0</v>
      </c>
      <c r="AJ244" s="285"/>
    </row>
    <row r="245" spans="1:36" ht="17.25">
      <c r="A245" s="1493"/>
      <c r="B245" s="1493"/>
      <c r="C245" s="1493"/>
      <c r="D245" s="1503" t="s">
        <v>148</v>
      </c>
      <c r="E245" s="1503"/>
      <c r="F245" s="1503"/>
      <c r="G245" s="1503"/>
      <c r="H245" s="1503"/>
      <c r="I245" s="1503"/>
      <c r="J245" s="1503"/>
      <c r="K245" s="1503"/>
      <c r="L245" s="1503"/>
      <c r="M245" s="1503"/>
      <c r="N245" s="1503"/>
      <c r="O245" s="1875"/>
      <c r="P245" s="2107"/>
      <c r="Q245" s="2107"/>
      <c r="R245" s="1873"/>
      <c r="S245" s="1652"/>
      <c r="T245" s="1829"/>
      <c r="U245" s="1830"/>
      <c r="V245" s="737"/>
      <c r="W245" s="1829"/>
      <c r="X245" s="1830"/>
      <c r="Y245" s="736"/>
      <c r="Z245" s="1829"/>
      <c r="AA245" s="1419"/>
      <c r="AB245" s="2107"/>
      <c r="AC245" s="1831"/>
      <c r="AD245" s="1831"/>
      <c r="AF245" s="1836"/>
      <c r="AG245" s="2107">
        <v>0</v>
      </c>
      <c r="AH245" s="2107">
        <v>0</v>
      </c>
      <c r="AJ245" s="285"/>
    </row>
    <row r="246" spans="1:36" ht="17.25">
      <c r="A246" s="1493"/>
      <c r="B246" s="1493"/>
      <c r="C246" s="1493"/>
      <c r="D246" s="1493"/>
      <c r="E246" s="1509" t="s">
        <v>261</v>
      </c>
      <c r="F246" s="1509"/>
      <c r="G246" s="1509"/>
      <c r="H246" s="1509"/>
      <c r="I246" s="1509"/>
      <c r="J246" s="1509"/>
      <c r="K246" s="1509"/>
      <c r="L246" s="1509"/>
      <c r="M246" s="1509"/>
      <c r="N246" s="1495">
        <v>529</v>
      </c>
      <c r="O246" s="1875" t="s">
        <v>869</v>
      </c>
      <c r="P246" s="2107">
        <v>0</v>
      </c>
      <c r="Q246" s="2107">
        <v>0</v>
      </c>
      <c r="R246" s="1873">
        <v>0</v>
      </c>
      <c r="S246" s="1652"/>
      <c r="T246" s="1829">
        <v>0</v>
      </c>
      <c r="U246" s="1830">
        <v>0</v>
      </c>
      <c r="V246" s="737"/>
      <c r="W246" s="1829">
        <v>0</v>
      </c>
      <c r="X246" s="1830">
        <v>0</v>
      </c>
      <c r="Y246" s="736">
        <v>0</v>
      </c>
      <c r="Z246" s="1829">
        <v>0</v>
      </c>
      <c r="AA246" s="1419">
        <v>0</v>
      </c>
      <c r="AB246" s="2107"/>
      <c r="AC246" s="1831">
        <v>0</v>
      </c>
      <c r="AD246" s="1831">
        <v>0</v>
      </c>
      <c r="AE246">
        <v>202</v>
      </c>
      <c r="AF246" s="1836">
        <v>529</v>
      </c>
      <c r="AG246" s="2107">
        <v>0</v>
      </c>
      <c r="AH246" s="2107">
        <v>0</v>
      </c>
      <c r="AJ246" s="285"/>
    </row>
    <row r="247" spans="1:36" ht="17.25">
      <c r="A247" s="1493"/>
      <c r="B247" s="1493"/>
      <c r="C247" s="1493"/>
      <c r="D247" s="1493"/>
      <c r="E247" s="1509" t="s">
        <v>263</v>
      </c>
      <c r="F247" s="1509"/>
      <c r="G247" s="1509"/>
      <c r="H247" s="1509"/>
      <c r="I247" s="1509"/>
      <c r="J247" s="1509"/>
      <c r="K247" s="1509"/>
      <c r="L247" s="1509"/>
      <c r="M247" s="1509"/>
      <c r="N247" s="1495">
        <v>530</v>
      </c>
      <c r="O247" s="1875" t="s">
        <v>869</v>
      </c>
      <c r="P247" s="2107">
        <v>0</v>
      </c>
      <c r="Q247" s="2107">
        <v>0</v>
      </c>
      <c r="R247" s="1873">
        <v>0</v>
      </c>
      <c r="S247" s="1652"/>
      <c r="T247" s="1829">
        <v>0</v>
      </c>
      <c r="U247" s="1830">
        <v>0</v>
      </c>
      <c r="V247" s="737"/>
      <c r="W247" s="1829">
        <v>0</v>
      </c>
      <c r="X247" s="1830">
        <v>0</v>
      </c>
      <c r="Y247" s="736">
        <v>0</v>
      </c>
      <c r="Z247" s="1829">
        <v>0</v>
      </c>
      <c r="AA247" s="1419">
        <v>0</v>
      </c>
      <c r="AB247" s="2107"/>
      <c r="AC247" s="1831">
        <v>0</v>
      </c>
      <c r="AD247" s="1831">
        <v>0</v>
      </c>
      <c r="AE247">
        <v>202</v>
      </c>
      <c r="AF247" s="1836">
        <v>530</v>
      </c>
      <c r="AG247" s="2107">
        <v>0</v>
      </c>
      <c r="AH247" s="2107">
        <v>0</v>
      </c>
      <c r="AJ247" s="285"/>
    </row>
    <row r="248" spans="1:36" ht="17.25">
      <c r="A248" s="1493"/>
      <c r="B248" s="1493"/>
      <c r="C248" s="1493"/>
      <c r="D248" s="1493" t="s">
        <v>3603</v>
      </c>
      <c r="E248" s="1493"/>
      <c r="F248" s="1493"/>
      <c r="G248" s="1493"/>
      <c r="H248" s="1493"/>
      <c r="I248" s="1493"/>
      <c r="J248" s="1493"/>
      <c r="K248" s="1493"/>
      <c r="L248" s="1493"/>
      <c r="M248" s="1493"/>
      <c r="N248" s="1495">
        <v>531</v>
      </c>
      <c r="O248" s="1875" t="s">
        <v>869</v>
      </c>
      <c r="P248" s="2107">
        <v>0</v>
      </c>
      <c r="Q248" s="2107">
        <v>0</v>
      </c>
      <c r="R248" s="1873">
        <v>0</v>
      </c>
      <c r="S248" s="1652"/>
      <c r="T248" s="1829">
        <v>0</v>
      </c>
      <c r="U248" s="1830">
        <v>0</v>
      </c>
      <c r="V248" s="738">
        <v>0</v>
      </c>
      <c r="W248" s="1829">
        <v>0</v>
      </c>
      <c r="X248" s="1830">
        <v>0</v>
      </c>
      <c r="Y248" s="736">
        <v>0</v>
      </c>
      <c r="Z248" s="1829">
        <v>0</v>
      </c>
      <c r="AA248" s="1419">
        <v>0</v>
      </c>
      <c r="AB248" s="2107"/>
      <c r="AC248" s="1831">
        <v>0</v>
      </c>
      <c r="AD248" s="1831">
        <v>0</v>
      </c>
      <c r="AE248">
        <v>202</v>
      </c>
      <c r="AF248" s="1836">
        <v>531</v>
      </c>
      <c r="AG248" s="2107">
        <v>0</v>
      </c>
      <c r="AH248" s="2107">
        <v>0</v>
      </c>
      <c r="AJ248" s="285"/>
    </row>
    <row r="249" spans="1:36" ht="17.25">
      <c r="A249" s="1493"/>
      <c r="B249" s="1493"/>
      <c r="C249" s="1493"/>
      <c r="D249" s="1493" t="s">
        <v>3604</v>
      </c>
      <c r="E249" s="1493"/>
      <c r="F249" s="1493"/>
      <c r="G249" s="1493"/>
      <c r="H249" s="1493"/>
      <c r="I249" s="1493"/>
      <c r="J249" s="1493"/>
      <c r="K249" s="1493"/>
      <c r="L249" s="1493"/>
      <c r="M249" s="1493"/>
      <c r="N249" s="1495">
        <v>532</v>
      </c>
      <c r="O249" s="1875" t="s">
        <v>869</v>
      </c>
      <c r="P249" s="2107">
        <v>0</v>
      </c>
      <c r="Q249" s="2107">
        <v>0</v>
      </c>
      <c r="R249" s="1873">
        <v>0</v>
      </c>
      <c r="S249" s="1651">
        <v>0</v>
      </c>
      <c r="T249" s="1829">
        <v>0</v>
      </c>
      <c r="U249" s="1830">
        <v>0</v>
      </c>
      <c r="V249" s="737"/>
      <c r="W249" s="1829">
        <v>0</v>
      </c>
      <c r="X249" s="1830">
        <v>0</v>
      </c>
      <c r="Y249" s="737"/>
      <c r="Z249" s="1829">
        <v>0</v>
      </c>
      <c r="AA249" s="1419">
        <v>0</v>
      </c>
      <c r="AB249" s="2107"/>
      <c r="AC249" s="1831">
        <v>0</v>
      </c>
      <c r="AD249" s="1831">
        <v>0</v>
      </c>
      <c r="AE249">
        <v>203</v>
      </c>
      <c r="AF249" s="1836">
        <v>532</v>
      </c>
      <c r="AG249" s="2107">
        <v>0</v>
      </c>
      <c r="AH249" s="2107">
        <v>0</v>
      </c>
      <c r="AJ249" s="285"/>
    </row>
    <row r="250" spans="1:36" ht="17.25">
      <c r="A250" s="1493"/>
      <c r="B250" s="1493"/>
      <c r="C250" s="1493"/>
      <c r="D250" s="1503" t="s">
        <v>190</v>
      </c>
      <c r="E250" s="1503"/>
      <c r="F250" s="1503"/>
      <c r="G250" s="1503"/>
      <c r="H250" s="1503"/>
      <c r="I250" s="1503"/>
      <c r="J250" s="1503"/>
      <c r="K250" s="1503"/>
      <c r="L250" s="1503"/>
      <c r="M250" s="1503"/>
      <c r="N250" s="1503"/>
      <c r="O250" s="1875"/>
      <c r="P250" s="2107"/>
      <c r="Q250" s="2107"/>
      <c r="R250" s="1873"/>
      <c r="S250" s="1651"/>
      <c r="T250" s="1829"/>
      <c r="U250" s="1830"/>
      <c r="V250" s="737"/>
      <c r="W250" s="1829"/>
      <c r="X250" s="1830"/>
      <c r="Y250" s="737"/>
      <c r="Z250" s="1829"/>
      <c r="AA250" s="1419"/>
      <c r="AB250" s="2107"/>
      <c r="AC250" s="1831"/>
      <c r="AD250" s="1831"/>
      <c r="AF250" s="1836"/>
      <c r="AG250" s="2107">
        <v>0</v>
      </c>
      <c r="AH250" s="2107">
        <v>0</v>
      </c>
      <c r="AJ250" s="285"/>
    </row>
    <row r="251" spans="1:36" ht="17.45" customHeight="1">
      <c r="A251" s="1493"/>
      <c r="B251" s="1493"/>
      <c r="C251" s="1493"/>
      <c r="D251" s="1493"/>
      <c r="E251" s="1509" t="s">
        <v>3605</v>
      </c>
      <c r="F251" s="1509"/>
      <c r="G251" s="1509"/>
      <c r="H251" s="1509"/>
      <c r="I251" s="1509"/>
      <c r="J251" s="1509"/>
      <c r="K251" s="1509"/>
      <c r="L251" s="1509"/>
      <c r="M251" s="1509"/>
      <c r="N251" s="1495">
        <v>533</v>
      </c>
      <c r="O251" s="1875" t="s">
        <v>869</v>
      </c>
      <c r="P251" s="2107">
        <v>0</v>
      </c>
      <c r="Q251" s="2107">
        <v>0</v>
      </c>
      <c r="R251" s="1873">
        <v>0</v>
      </c>
      <c r="S251" s="1651">
        <v>0</v>
      </c>
      <c r="T251" s="1829">
        <v>0</v>
      </c>
      <c r="U251" s="1830">
        <v>0</v>
      </c>
      <c r="V251" s="737"/>
      <c r="W251" s="1829">
        <v>0</v>
      </c>
      <c r="X251" s="1830">
        <v>0</v>
      </c>
      <c r="Y251" s="737"/>
      <c r="Z251" s="1829">
        <v>0</v>
      </c>
      <c r="AA251" s="1419">
        <v>0</v>
      </c>
      <c r="AB251" s="2107"/>
      <c r="AC251" s="1831">
        <v>0</v>
      </c>
      <c r="AD251" s="1831">
        <v>0</v>
      </c>
      <c r="AE251">
        <v>204</v>
      </c>
      <c r="AF251" s="1836">
        <v>533</v>
      </c>
      <c r="AG251" s="2107">
        <v>0</v>
      </c>
      <c r="AH251" s="2107">
        <v>0</v>
      </c>
      <c r="AJ251" s="285"/>
    </row>
    <row r="252" spans="1:36" ht="17.25">
      <c r="A252" s="1493"/>
      <c r="B252" s="1493"/>
      <c r="C252" s="1493"/>
      <c r="D252" s="1493"/>
      <c r="E252" s="1509" t="s">
        <v>3606</v>
      </c>
      <c r="F252" s="1509"/>
      <c r="G252" s="1509"/>
      <c r="H252" s="1509"/>
      <c r="I252" s="1509"/>
      <c r="J252" s="1509"/>
      <c r="K252" s="1509"/>
      <c r="L252" s="1509"/>
      <c r="M252" s="1509"/>
      <c r="N252" s="1495">
        <v>534</v>
      </c>
      <c r="O252" s="1875" t="s">
        <v>869</v>
      </c>
      <c r="P252" s="2107">
        <v>0</v>
      </c>
      <c r="Q252" s="2107">
        <v>0</v>
      </c>
      <c r="R252" s="1873">
        <v>0</v>
      </c>
      <c r="S252" s="1651">
        <v>0</v>
      </c>
      <c r="T252" s="1829">
        <v>0</v>
      </c>
      <c r="U252" s="1830">
        <v>0</v>
      </c>
      <c r="V252" s="737"/>
      <c r="W252" s="1829">
        <v>0</v>
      </c>
      <c r="X252" s="1830">
        <v>0</v>
      </c>
      <c r="Y252" s="737"/>
      <c r="Z252" s="1829">
        <v>0</v>
      </c>
      <c r="AA252" s="1419">
        <v>0</v>
      </c>
      <c r="AB252" s="2107"/>
      <c r="AC252" s="1831">
        <v>0</v>
      </c>
      <c r="AD252" s="1831">
        <v>0</v>
      </c>
      <c r="AE252">
        <v>204</v>
      </c>
      <c r="AF252" s="1836">
        <v>534</v>
      </c>
      <c r="AG252" s="2107">
        <v>0</v>
      </c>
      <c r="AH252" s="2107">
        <v>0</v>
      </c>
      <c r="AJ252" s="285"/>
    </row>
    <row r="253" spans="1:36" ht="17.25">
      <c r="A253" s="1493"/>
      <c r="B253" s="1493"/>
      <c r="C253" s="1493"/>
      <c r="D253" s="1493"/>
      <c r="E253" s="1509" t="s">
        <v>259</v>
      </c>
      <c r="F253" s="1509"/>
      <c r="G253" s="1509"/>
      <c r="H253" s="1509"/>
      <c r="I253" s="1509"/>
      <c r="J253" s="1509"/>
      <c r="K253" s="1509"/>
      <c r="L253" s="1509"/>
      <c r="M253" s="1509"/>
      <c r="N253" s="1495">
        <v>535</v>
      </c>
      <c r="O253" s="1875" t="s">
        <v>869</v>
      </c>
      <c r="P253" s="2107">
        <v>0</v>
      </c>
      <c r="Q253" s="2107">
        <v>0</v>
      </c>
      <c r="R253" s="1873">
        <v>0</v>
      </c>
      <c r="S253" s="1651">
        <v>0</v>
      </c>
      <c r="T253" s="1829">
        <v>0</v>
      </c>
      <c r="U253" s="1830">
        <v>0</v>
      </c>
      <c r="V253" s="737"/>
      <c r="W253" s="1829">
        <v>0</v>
      </c>
      <c r="X253" s="1830">
        <v>0</v>
      </c>
      <c r="Y253" s="737"/>
      <c r="Z253" s="1829">
        <v>0</v>
      </c>
      <c r="AA253" s="1419">
        <v>0</v>
      </c>
      <c r="AB253" s="2107"/>
      <c r="AC253" s="1831">
        <v>0</v>
      </c>
      <c r="AD253" s="1831">
        <v>0</v>
      </c>
      <c r="AE253">
        <v>204</v>
      </c>
      <c r="AF253" s="1836">
        <v>535</v>
      </c>
      <c r="AG253" s="2107">
        <v>0</v>
      </c>
      <c r="AH253" s="2107">
        <v>0</v>
      </c>
      <c r="AJ253" s="285"/>
    </row>
    <row r="254" spans="1:36" ht="17.25">
      <c r="A254" s="1493"/>
      <c r="B254" s="1493"/>
      <c r="C254" s="1493"/>
      <c r="D254" s="1493"/>
      <c r="E254" s="1509" t="s">
        <v>3607</v>
      </c>
      <c r="F254" s="1509"/>
      <c r="G254" s="1509"/>
      <c r="H254" s="1509"/>
      <c r="I254" s="1509"/>
      <c r="J254" s="1509"/>
      <c r="K254" s="1509"/>
      <c r="L254" s="1509"/>
      <c r="M254" s="1509"/>
      <c r="N254" s="1495">
        <v>536</v>
      </c>
      <c r="O254" s="1875" t="s">
        <v>869</v>
      </c>
      <c r="P254" s="2107">
        <v>0</v>
      </c>
      <c r="Q254" s="2107">
        <v>0</v>
      </c>
      <c r="R254" s="1873">
        <v>0</v>
      </c>
      <c r="S254" s="1651">
        <v>0</v>
      </c>
      <c r="T254" s="1829">
        <v>0</v>
      </c>
      <c r="U254" s="1830">
        <v>0</v>
      </c>
      <c r="V254" s="737"/>
      <c r="W254" s="1829">
        <v>0</v>
      </c>
      <c r="X254" s="1830">
        <v>0</v>
      </c>
      <c r="Y254" s="737"/>
      <c r="Z254" s="1829">
        <v>0</v>
      </c>
      <c r="AA254" s="1419">
        <v>0</v>
      </c>
      <c r="AB254" s="2107"/>
      <c r="AC254" s="1831">
        <v>0</v>
      </c>
      <c r="AD254" s="1831">
        <v>0</v>
      </c>
      <c r="AE254">
        <v>204</v>
      </c>
      <c r="AF254" s="1836">
        <v>536</v>
      </c>
      <c r="AG254" s="2107">
        <v>0</v>
      </c>
      <c r="AH254" s="2107">
        <v>0</v>
      </c>
      <c r="AJ254" s="285"/>
    </row>
    <row r="255" spans="1:36" ht="17.45" customHeight="1">
      <c r="A255" s="1493"/>
      <c r="B255" s="1493"/>
      <c r="C255" s="1493"/>
      <c r="D255" s="1505" t="s">
        <v>191</v>
      </c>
      <c r="E255" s="1506"/>
      <c r="F255" s="1506"/>
      <c r="G255" s="1506"/>
      <c r="H255" s="1506"/>
      <c r="I255" s="1506"/>
      <c r="J255" s="1506"/>
      <c r="K255" s="1506"/>
      <c r="L255" s="1506"/>
      <c r="M255" s="1506"/>
      <c r="N255" s="1506"/>
      <c r="O255" s="1875"/>
      <c r="P255" s="2107"/>
      <c r="Q255" s="2107"/>
      <c r="R255" s="1873"/>
      <c r="S255" s="736"/>
      <c r="T255" s="1829"/>
      <c r="U255" s="1830"/>
      <c r="V255" s="737"/>
      <c r="W255" s="1829"/>
      <c r="X255" s="1830"/>
      <c r="Y255" s="737"/>
      <c r="Z255" s="1829"/>
      <c r="AA255" s="1419"/>
      <c r="AB255" s="2107"/>
      <c r="AC255" s="1831"/>
      <c r="AD255" s="1831"/>
      <c r="AF255" s="1836"/>
      <c r="AG255" s="2107">
        <v>0</v>
      </c>
      <c r="AH255" s="2107">
        <v>0</v>
      </c>
      <c r="AJ255" s="285"/>
    </row>
    <row r="256" spans="1:36" ht="17.25">
      <c r="A256" s="1493"/>
      <c r="B256" s="1493"/>
      <c r="C256" s="1493"/>
      <c r="D256" s="1493"/>
      <c r="E256" s="1509" t="s">
        <v>380</v>
      </c>
      <c r="F256" s="1509"/>
      <c r="G256" s="1509"/>
      <c r="H256" s="1509"/>
      <c r="I256" s="1509"/>
      <c r="J256" s="1509"/>
      <c r="K256" s="1509"/>
      <c r="L256" s="1509"/>
      <c r="M256" s="1509"/>
      <c r="N256" s="1495">
        <v>537</v>
      </c>
      <c r="O256" s="1875" t="s">
        <v>869</v>
      </c>
      <c r="P256" s="2107">
        <v>0</v>
      </c>
      <c r="Q256" s="2107">
        <v>0</v>
      </c>
      <c r="R256" s="1873">
        <v>0</v>
      </c>
      <c r="S256" s="736">
        <v>0</v>
      </c>
      <c r="T256" s="1829">
        <v>0</v>
      </c>
      <c r="U256" s="1830">
        <v>0</v>
      </c>
      <c r="V256" s="737"/>
      <c r="W256" s="1829">
        <v>0</v>
      </c>
      <c r="X256" s="1830">
        <v>0</v>
      </c>
      <c r="Y256" s="737"/>
      <c r="Z256" s="1829">
        <v>0</v>
      </c>
      <c r="AA256" s="1419">
        <v>0</v>
      </c>
      <c r="AB256" s="2107"/>
      <c r="AC256" s="1831">
        <v>0</v>
      </c>
      <c r="AD256" s="1831">
        <v>0</v>
      </c>
      <c r="AE256">
        <v>205</v>
      </c>
      <c r="AF256" s="1836">
        <v>537</v>
      </c>
      <c r="AG256" s="2107">
        <v>0</v>
      </c>
      <c r="AH256" s="2107">
        <v>0</v>
      </c>
      <c r="AJ256" s="285"/>
    </row>
    <row r="257" spans="1:36" ht="17.45" customHeight="1">
      <c r="A257" s="1493"/>
      <c r="B257" s="1493"/>
      <c r="C257" s="1493"/>
      <c r="D257" s="1493"/>
      <c r="E257" s="1509" t="s">
        <v>381</v>
      </c>
      <c r="F257" s="1509"/>
      <c r="G257" s="1509"/>
      <c r="H257" s="1509"/>
      <c r="I257" s="1509"/>
      <c r="J257" s="1509"/>
      <c r="K257" s="1509"/>
      <c r="L257" s="1509"/>
      <c r="M257" s="1509"/>
      <c r="N257" s="1495">
        <v>538</v>
      </c>
      <c r="O257" s="1875" t="s">
        <v>869</v>
      </c>
      <c r="P257" s="2107">
        <v>0</v>
      </c>
      <c r="Q257" s="2107">
        <v>0</v>
      </c>
      <c r="R257" s="1873">
        <v>0</v>
      </c>
      <c r="S257" s="736">
        <v>0</v>
      </c>
      <c r="T257" s="1829">
        <v>0</v>
      </c>
      <c r="U257" s="1830">
        <v>0</v>
      </c>
      <c r="V257" s="737"/>
      <c r="W257" s="1829">
        <v>0</v>
      </c>
      <c r="X257" s="1830">
        <v>0</v>
      </c>
      <c r="Y257" s="737"/>
      <c r="Z257" s="1829">
        <v>0</v>
      </c>
      <c r="AA257" s="1419">
        <v>0</v>
      </c>
      <c r="AB257" s="2107"/>
      <c r="AC257" s="1831">
        <v>0</v>
      </c>
      <c r="AD257" s="1831">
        <v>0</v>
      </c>
      <c r="AE257">
        <v>205</v>
      </c>
      <c r="AF257" s="1836">
        <v>538</v>
      </c>
      <c r="AG257" s="2107">
        <v>0</v>
      </c>
      <c r="AH257" s="2107">
        <v>0</v>
      </c>
      <c r="AJ257" s="285"/>
    </row>
    <row r="258" spans="1:36" ht="17.45" customHeight="1">
      <c r="A258" s="1493"/>
      <c r="B258" s="1493"/>
      <c r="C258" s="1493"/>
      <c r="D258" s="1493"/>
      <c r="E258" s="1509" t="s">
        <v>382</v>
      </c>
      <c r="F258" s="1509"/>
      <c r="G258" s="1509"/>
      <c r="H258" s="1509"/>
      <c r="I258" s="1509"/>
      <c r="J258" s="1509"/>
      <c r="K258" s="1509"/>
      <c r="L258" s="1509"/>
      <c r="M258" s="1509"/>
      <c r="N258" s="1495">
        <v>539</v>
      </c>
      <c r="O258" s="1875" t="s">
        <v>869</v>
      </c>
      <c r="P258" s="2107">
        <v>0</v>
      </c>
      <c r="Q258" s="2107">
        <v>0</v>
      </c>
      <c r="R258" s="1873">
        <v>0</v>
      </c>
      <c r="S258" s="736">
        <v>0</v>
      </c>
      <c r="T258" s="1829">
        <v>0</v>
      </c>
      <c r="U258" s="1830">
        <v>0</v>
      </c>
      <c r="V258" s="737"/>
      <c r="W258" s="1829">
        <v>0</v>
      </c>
      <c r="X258" s="1830">
        <v>0</v>
      </c>
      <c r="Y258" s="737"/>
      <c r="Z258" s="1829">
        <v>0</v>
      </c>
      <c r="AA258" s="1419">
        <v>0</v>
      </c>
      <c r="AB258" s="2107"/>
      <c r="AC258" s="1831">
        <v>0</v>
      </c>
      <c r="AD258" s="1831">
        <v>0</v>
      </c>
      <c r="AE258">
        <v>205</v>
      </c>
      <c r="AF258" s="1836">
        <v>539</v>
      </c>
      <c r="AG258" s="2107">
        <v>0</v>
      </c>
      <c r="AH258" s="2107">
        <v>0</v>
      </c>
      <c r="AJ258" s="285"/>
    </row>
    <row r="259" spans="1:36" ht="17.25">
      <c r="A259" s="1493"/>
      <c r="B259" s="1493"/>
      <c r="C259" s="1493"/>
      <c r="D259" s="1493"/>
      <c r="E259" s="1509" t="s">
        <v>383</v>
      </c>
      <c r="F259" s="1509"/>
      <c r="G259" s="1509"/>
      <c r="H259" s="1509"/>
      <c r="I259" s="1509"/>
      <c r="J259" s="1509"/>
      <c r="K259" s="1509"/>
      <c r="L259" s="1509"/>
      <c r="M259" s="1509"/>
      <c r="N259" s="1495">
        <v>540</v>
      </c>
      <c r="O259" s="1875" t="s">
        <v>869</v>
      </c>
      <c r="P259" s="2107">
        <v>0</v>
      </c>
      <c r="Q259" s="2107">
        <v>0</v>
      </c>
      <c r="R259" s="1873">
        <v>0</v>
      </c>
      <c r="S259" s="736">
        <v>0</v>
      </c>
      <c r="T259" s="1829">
        <v>0</v>
      </c>
      <c r="U259" s="1830">
        <v>0</v>
      </c>
      <c r="V259" s="737"/>
      <c r="W259" s="1829">
        <v>0</v>
      </c>
      <c r="X259" s="1830">
        <v>0</v>
      </c>
      <c r="Y259" s="737"/>
      <c r="Z259" s="1829">
        <v>0</v>
      </c>
      <c r="AA259" s="1419">
        <v>0</v>
      </c>
      <c r="AB259" s="2107"/>
      <c r="AC259" s="1831">
        <v>0</v>
      </c>
      <c r="AD259" s="1831">
        <v>0</v>
      </c>
      <c r="AE259">
        <v>205</v>
      </c>
      <c r="AF259" s="1836">
        <v>540</v>
      </c>
      <c r="AG259" s="2107">
        <v>0</v>
      </c>
      <c r="AH259" s="2107">
        <v>0</v>
      </c>
      <c r="AJ259" s="285"/>
    </row>
    <row r="260" spans="1:36" ht="17.25">
      <c r="A260" s="1493"/>
      <c r="B260" s="1493"/>
      <c r="C260" s="1493"/>
      <c r="D260" s="1493"/>
      <c r="E260" s="1509" t="s">
        <v>384</v>
      </c>
      <c r="F260" s="1509"/>
      <c r="G260" s="1509"/>
      <c r="H260" s="1509"/>
      <c r="I260" s="1509"/>
      <c r="J260" s="1509"/>
      <c r="K260" s="1509"/>
      <c r="L260" s="1509"/>
      <c r="M260" s="1509"/>
      <c r="N260" s="1495">
        <v>541</v>
      </c>
      <c r="O260" s="1875" t="s">
        <v>869</v>
      </c>
      <c r="P260" s="2107">
        <v>0</v>
      </c>
      <c r="Q260" s="2107">
        <v>0</v>
      </c>
      <c r="R260" s="1873">
        <v>0</v>
      </c>
      <c r="S260" s="736">
        <v>0</v>
      </c>
      <c r="T260" s="1829">
        <v>0</v>
      </c>
      <c r="U260" s="1830">
        <v>0</v>
      </c>
      <c r="V260" s="737"/>
      <c r="W260" s="1829">
        <v>0</v>
      </c>
      <c r="X260" s="1830">
        <v>0</v>
      </c>
      <c r="Y260" s="737"/>
      <c r="Z260" s="1829">
        <v>0</v>
      </c>
      <c r="AA260" s="1419">
        <v>0</v>
      </c>
      <c r="AB260" s="2107"/>
      <c r="AC260" s="1831">
        <v>0</v>
      </c>
      <c r="AD260" s="1831">
        <v>0</v>
      </c>
      <c r="AE260">
        <v>205</v>
      </c>
      <c r="AF260" s="1836">
        <v>541</v>
      </c>
      <c r="AG260" s="2107">
        <v>0</v>
      </c>
      <c r="AH260" s="2107">
        <v>0</v>
      </c>
      <c r="AJ260" s="285"/>
    </row>
    <row r="261" spans="1:36" ht="17.25">
      <c r="A261" s="1493"/>
      <c r="B261" s="1493"/>
      <c r="C261" s="1493"/>
      <c r="D261" s="1493"/>
      <c r="E261" s="1509" t="s">
        <v>385</v>
      </c>
      <c r="F261" s="1509"/>
      <c r="G261" s="1509"/>
      <c r="H261" s="1509"/>
      <c r="I261" s="1509"/>
      <c r="J261" s="1509"/>
      <c r="K261" s="1509"/>
      <c r="L261" s="1509"/>
      <c r="M261" s="1509"/>
      <c r="N261" s="1495">
        <v>542</v>
      </c>
      <c r="O261" s="1875" t="s">
        <v>869</v>
      </c>
      <c r="P261" s="2107">
        <v>0</v>
      </c>
      <c r="Q261" s="2107">
        <v>0</v>
      </c>
      <c r="R261" s="1873">
        <v>0</v>
      </c>
      <c r="S261" s="736">
        <v>0</v>
      </c>
      <c r="T261" s="1829">
        <v>0</v>
      </c>
      <c r="U261" s="1830">
        <v>0</v>
      </c>
      <c r="V261" s="737"/>
      <c r="W261" s="1829">
        <v>0</v>
      </c>
      <c r="X261" s="1830">
        <v>0</v>
      </c>
      <c r="Y261" s="737"/>
      <c r="Z261" s="1829">
        <v>0</v>
      </c>
      <c r="AA261" s="1419">
        <v>0</v>
      </c>
      <c r="AB261" s="2107"/>
      <c r="AC261" s="1831">
        <v>0</v>
      </c>
      <c r="AD261" s="1831">
        <v>0</v>
      </c>
      <c r="AE261">
        <v>205</v>
      </c>
      <c r="AF261" s="1836">
        <v>542</v>
      </c>
      <c r="AG261" s="2107">
        <v>0</v>
      </c>
      <c r="AH261" s="2107">
        <v>0</v>
      </c>
      <c r="AJ261" s="285"/>
    </row>
    <row r="262" spans="1:36" ht="17.25">
      <c r="A262" s="1493"/>
      <c r="B262" s="1493"/>
      <c r="C262" s="1493"/>
      <c r="D262" s="1493"/>
      <c r="E262" s="1509" t="s">
        <v>386</v>
      </c>
      <c r="F262" s="1509"/>
      <c r="G262" s="1509"/>
      <c r="H262" s="1509"/>
      <c r="I262" s="1509"/>
      <c r="J262" s="1509"/>
      <c r="K262" s="1509"/>
      <c r="L262" s="1509"/>
      <c r="M262" s="1509"/>
      <c r="N262" s="1495">
        <v>543</v>
      </c>
      <c r="O262" s="1875" t="s">
        <v>869</v>
      </c>
      <c r="P262" s="2107">
        <v>0</v>
      </c>
      <c r="Q262" s="2107">
        <v>0</v>
      </c>
      <c r="R262" s="1873">
        <v>0</v>
      </c>
      <c r="S262" s="736">
        <v>0</v>
      </c>
      <c r="T262" s="1829">
        <v>0</v>
      </c>
      <c r="U262" s="1830">
        <v>0</v>
      </c>
      <c r="V262" s="737"/>
      <c r="W262" s="1829">
        <v>0</v>
      </c>
      <c r="X262" s="1830">
        <v>0</v>
      </c>
      <c r="Y262" s="737"/>
      <c r="Z262" s="1829">
        <v>0</v>
      </c>
      <c r="AA262" s="1419">
        <v>0</v>
      </c>
      <c r="AB262" s="2107"/>
      <c r="AC262" s="1831">
        <v>0</v>
      </c>
      <c r="AD262" s="1831">
        <v>0</v>
      </c>
      <c r="AE262">
        <v>205</v>
      </c>
      <c r="AF262" s="1836">
        <v>543</v>
      </c>
      <c r="AG262" s="2107">
        <v>0</v>
      </c>
      <c r="AH262" s="2107">
        <v>0</v>
      </c>
      <c r="AJ262" s="285"/>
    </row>
    <row r="263" spans="1:36" ht="17.25">
      <c r="A263" s="1493"/>
      <c r="B263" s="1493"/>
      <c r="C263" s="1493"/>
      <c r="D263" s="1493"/>
      <c r="E263" s="1509" t="s">
        <v>387</v>
      </c>
      <c r="F263" s="1509"/>
      <c r="G263" s="1509"/>
      <c r="H263" s="1509"/>
      <c r="I263" s="1509"/>
      <c r="J263" s="1509"/>
      <c r="K263" s="1509"/>
      <c r="L263" s="1509"/>
      <c r="M263" s="1509"/>
      <c r="N263" s="1495">
        <v>544</v>
      </c>
      <c r="O263" s="1875" t="s">
        <v>869</v>
      </c>
      <c r="P263" s="2107">
        <v>0</v>
      </c>
      <c r="Q263" s="2107">
        <v>0</v>
      </c>
      <c r="R263" s="1873">
        <v>0</v>
      </c>
      <c r="S263" s="736"/>
      <c r="T263" s="1829">
        <v>0</v>
      </c>
      <c r="U263" s="1830">
        <v>0</v>
      </c>
      <c r="V263" s="739">
        <v>0</v>
      </c>
      <c r="W263" s="1829">
        <v>0</v>
      </c>
      <c r="X263" s="1830">
        <v>0</v>
      </c>
      <c r="Y263" s="739"/>
      <c r="Z263" s="1829">
        <v>0</v>
      </c>
      <c r="AA263" s="1419">
        <v>0</v>
      </c>
      <c r="AB263" s="2107"/>
      <c r="AC263" s="1831">
        <v>0</v>
      </c>
      <c r="AD263" s="1831">
        <v>0</v>
      </c>
      <c r="AE263">
        <v>205</v>
      </c>
      <c r="AF263" s="1836">
        <v>544</v>
      </c>
      <c r="AG263" s="2107">
        <v>0</v>
      </c>
      <c r="AH263" s="2107">
        <v>0</v>
      </c>
      <c r="AJ263" s="285"/>
    </row>
    <row r="264" spans="1:36" ht="17.45" customHeight="1">
      <c r="A264" s="1493"/>
      <c r="B264" s="1493"/>
      <c r="C264" s="1493"/>
      <c r="D264" s="1503" t="s">
        <v>192</v>
      </c>
      <c r="E264" s="1503"/>
      <c r="F264" s="1503"/>
      <c r="G264" s="1503"/>
      <c r="H264" s="1503"/>
      <c r="I264" s="1503"/>
      <c r="J264" s="1503"/>
      <c r="K264" s="1503"/>
      <c r="L264" s="1503"/>
      <c r="M264" s="1503"/>
      <c r="N264" s="1503"/>
      <c r="O264" s="1875"/>
      <c r="P264" s="2107"/>
      <c r="Q264" s="2107"/>
      <c r="R264" s="1873"/>
      <c r="S264" s="736"/>
      <c r="T264" s="1829"/>
      <c r="U264" s="1830"/>
      <c r="V264" s="739"/>
      <c r="W264" s="1829"/>
      <c r="X264" s="1830"/>
      <c r="Y264" s="739"/>
      <c r="Z264" s="1829"/>
      <c r="AA264" s="1419"/>
      <c r="AB264" s="2107"/>
      <c r="AC264" s="1831"/>
      <c r="AD264" s="1831"/>
      <c r="AF264" s="1836"/>
      <c r="AG264" s="2107">
        <v>0</v>
      </c>
      <c r="AH264" s="2107">
        <v>0</v>
      </c>
      <c r="AJ264" s="285"/>
    </row>
    <row r="265" spans="1:36" ht="17.25">
      <c r="A265" s="1493"/>
      <c r="B265" s="1493"/>
      <c r="C265" s="1493"/>
      <c r="D265" s="1493"/>
      <c r="E265" s="1509" t="s">
        <v>388</v>
      </c>
      <c r="F265" s="1509"/>
      <c r="G265" s="1509"/>
      <c r="H265" s="1509"/>
      <c r="I265" s="1509"/>
      <c r="J265" s="1509"/>
      <c r="K265" s="1509"/>
      <c r="L265" s="1509"/>
      <c r="M265" s="1509"/>
      <c r="N265" s="1495">
        <v>545</v>
      </c>
      <c r="O265" s="1875" t="s">
        <v>869</v>
      </c>
      <c r="P265" s="2107">
        <v>0</v>
      </c>
      <c r="Q265" s="2107">
        <v>0</v>
      </c>
      <c r="R265" s="1873">
        <v>0</v>
      </c>
      <c r="S265" s="1651">
        <v>0</v>
      </c>
      <c r="T265" s="1829">
        <v>0</v>
      </c>
      <c r="U265" s="1830">
        <v>0</v>
      </c>
      <c r="V265" s="737"/>
      <c r="W265" s="1829">
        <v>0</v>
      </c>
      <c r="X265" s="1830">
        <v>0</v>
      </c>
      <c r="Y265" s="738">
        <v>0</v>
      </c>
      <c r="Z265" s="1829">
        <v>0</v>
      </c>
      <c r="AA265" s="1419">
        <v>0</v>
      </c>
      <c r="AB265" s="2107"/>
      <c r="AC265" s="1831">
        <v>0</v>
      </c>
      <c r="AD265" s="1831">
        <v>0</v>
      </c>
      <c r="AE265">
        <v>206</v>
      </c>
      <c r="AF265" s="1836">
        <v>545</v>
      </c>
      <c r="AG265" s="2107">
        <v>0</v>
      </c>
      <c r="AH265" s="2107">
        <v>0</v>
      </c>
      <c r="AJ265" s="285"/>
    </row>
    <row r="266" spans="1:36" ht="17.25">
      <c r="A266" s="1493"/>
      <c r="B266" s="1493"/>
      <c r="C266" s="1493"/>
      <c r="D266" s="1493"/>
      <c r="E266" s="1509" t="s">
        <v>3608</v>
      </c>
      <c r="F266" s="1509"/>
      <c r="G266" s="1509"/>
      <c r="H266" s="1509"/>
      <c r="I266" s="1509"/>
      <c r="J266" s="1509"/>
      <c r="K266" s="1509"/>
      <c r="L266" s="1509"/>
      <c r="M266" s="1509"/>
      <c r="N266" s="1495">
        <v>546</v>
      </c>
      <c r="O266" s="1875" t="s">
        <v>869</v>
      </c>
      <c r="P266" s="2107">
        <v>0</v>
      </c>
      <c r="Q266" s="2107">
        <v>0</v>
      </c>
      <c r="R266" s="1873">
        <v>0</v>
      </c>
      <c r="S266" s="736"/>
      <c r="T266" s="1829">
        <v>0</v>
      </c>
      <c r="U266" s="1830">
        <v>0</v>
      </c>
      <c r="V266" s="737"/>
      <c r="W266" s="1829">
        <v>0</v>
      </c>
      <c r="X266" s="1830">
        <v>0</v>
      </c>
      <c r="Y266" s="738">
        <v>0</v>
      </c>
      <c r="Z266" s="1829">
        <v>0</v>
      </c>
      <c r="AA266" s="1419">
        <v>0</v>
      </c>
      <c r="AB266" s="2107"/>
      <c r="AC266" s="1831">
        <v>0</v>
      </c>
      <c r="AD266" s="1831">
        <v>0</v>
      </c>
      <c r="AE266">
        <v>206</v>
      </c>
      <c r="AF266" s="1836">
        <v>546</v>
      </c>
      <c r="AG266" s="2107">
        <v>0</v>
      </c>
      <c r="AH266" s="2107">
        <v>0</v>
      </c>
      <c r="AJ266" s="285"/>
    </row>
    <row r="267" spans="1:36" ht="17.45" customHeight="1">
      <c r="A267" s="1493"/>
      <c r="B267" s="1493"/>
      <c r="C267" s="1493"/>
      <c r="D267" s="1493"/>
      <c r="E267" s="1509" t="s">
        <v>238</v>
      </c>
      <c r="F267" s="1509"/>
      <c r="G267" s="1509"/>
      <c r="H267" s="1509"/>
      <c r="I267" s="1509"/>
      <c r="J267" s="1509"/>
      <c r="K267" s="1509"/>
      <c r="L267" s="1509"/>
      <c r="M267" s="1509"/>
      <c r="N267" s="1495">
        <v>547</v>
      </c>
      <c r="O267" s="1875" t="s">
        <v>869</v>
      </c>
      <c r="P267" s="2107">
        <v>0</v>
      </c>
      <c r="Q267" s="2107">
        <v>0</v>
      </c>
      <c r="R267" s="1873">
        <v>0</v>
      </c>
      <c r="S267" s="736"/>
      <c r="T267" s="1829">
        <v>0</v>
      </c>
      <c r="U267" s="1830">
        <v>0</v>
      </c>
      <c r="V267" s="737"/>
      <c r="W267" s="1829">
        <v>0</v>
      </c>
      <c r="X267" s="1830">
        <v>0</v>
      </c>
      <c r="Y267" s="738">
        <v>0</v>
      </c>
      <c r="Z267" s="1829">
        <v>0</v>
      </c>
      <c r="AA267" s="1419">
        <v>0</v>
      </c>
      <c r="AB267" s="2107"/>
      <c r="AC267" s="1831">
        <v>0</v>
      </c>
      <c r="AD267" s="1831">
        <v>0</v>
      </c>
      <c r="AE267">
        <v>206</v>
      </c>
      <c r="AF267" s="1836">
        <v>547</v>
      </c>
      <c r="AG267" s="2107">
        <v>0</v>
      </c>
      <c r="AH267" s="2107">
        <v>0</v>
      </c>
      <c r="AJ267" s="285"/>
    </row>
    <row r="268" spans="1:36" ht="17.45" customHeight="1">
      <c r="A268" s="1493"/>
      <c r="B268" s="1493"/>
      <c r="C268" s="1493"/>
      <c r="D268" s="1503" t="s">
        <v>134</v>
      </c>
      <c r="E268" s="1503"/>
      <c r="F268" s="1503"/>
      <c r="G268" s="1503"/>
      <c r="H268" s="1503"/>
      <c r="I268" s="1503"/>
      <c r="J268" s="1503"/>
      <c r="K268" s="1503"/>
      <c r="L268" s="1503"/>
      <c r="M268" s="1503"/>
      <c r="N268" s="1503"/>
      <c r="O268" s="1875"/>
      <c r="P268" s="2107"/>
      <c r="Q268" s="2107"/>
      <c r="R268" s="1873"/>
      <c r="S268" s="736"/>
      <c r="T268" s="1829"/>
      <c r="U268" s="1830"/>
      <c r="V268" s="737"/>
      <c r="W268" s="1829"/>
      <c r="X268" s="1830"/>
      <c r="Y268" s="738"/>
      <c r="Z268" s="1829"/>
      <c r="AA268" s="1419"/>
      <c r="AB268" s="2107"/>
      <c r="AC268" s="1831"/>
      <c r="AD268" s="1831"/>
      <c r="AF268" s="1836"/>
      <c r="AG268" s="2107">
        <v>0</v>
      </c>
      <c r="AH268" s="2107">
        <v>0</v>
      </c>
      <c r="AJ268" s="285"/>
    </row>
    <row r="269" spans="1:36" ht="17.45" customHeight="1">
      <c r="A269" s="1493"/>
      <c r="B269" s="1493"/>
      <c r="C269" s="1493"/>
      <c r="D269" s="1493"/>
      <c r="E269" s="1509" t="s">
        <v>3609</v>
      </c>
      <c r="F269" s="1509"/>
      <c r="G269" s="1509"/>
      <c r="H269" s="1509"/>
      <c r="I269" s="1509"/>
      <c r="J269" s="1509"/>
      <c r="K269" s="1509"/>
      <c r="L269" s="1509"/>
      <c r="M269" s="1509"/>
      <c r="N269" s="1495">
        <v>548</v>
      </c>
      <c r="O269" s="1875" t="s">
        <v>869</v>
      </c>
      <c r="P269" s="2107">
        <v>0</v>
      </c>
      <c r="Q269" s="2107">
        <v>0</v>
      </c>
      <c r="R269" s="1873">
        <v>0</v>
      </c>
      <c r="S269" s="1653">
        <v>0</v>
      </c>
      <c r="T269" s="1829">
        <v>0</v>
      </c>
      <c r="U269" s="1830">
        <v>0</v>
      </c>
      <c r="V269" s="737"/>
      <c r="W269" s="1829">
        <v>0</v>
      </c>
      <c r="X269" s="1830">
        <v>0</v>
      </c>
      <c r="Y269" s="737"/>
      <c r="Z269" s="1829">
        <v>0</v>
      </c>
      <c r="AA269" s="1419">
        <v>0</v>
      </c>
      <c r="AB269" s="2107"/>
      <c r="AC269" s="1831">
        <v>0</v>
      </c>
      <c r="AD269" s="1831">
        <v>0</v>
      </c>
      <c r="AE269">
        <v>207</v>
      </c>
      <c r="AF269" s="1836">
        <v>548</v>
      </c>
      <c r="AG269" s="2107">
        <v>0</v>
      </c>
      <c r="AH269" s="2107">
        <v>0</v>
      </c>
      <c r="AJ269" s="285"/>
    </row>
    <row r="270" spans="1:36" ht="17.45" customHeight="1" thickBot="1">
      <c r="A270" s="1493"/>
      <c r="B270" s="1493"/>
      <c r="C270" s="1493"/>
      <c r="D270" s="1493"/>
      <c r="E270" s="1509" t="s">
        <v>238</v>
      </c>
      <c r="F270" s="1509"/>
      <c r="G270" s="1509"/>
      <c r="H270" s="1509"/>
      <c r="I270" s="1509"/>
      <c r="J270" s="1509"/>
      <c r="K270" s="1509"/>
      <c r="L270" s="1509"/>
      <c r="M270" s="1509"/>
      <c r="N270" s="1495">
        <v>549</v>
      </c>
      <c r="O270" s="754" t="s">
        <v>869</v>
      </c>
      <c r="P270" s="2107">
        <v>0</v>
      </c>
      <c r="Q270" s="2107">
        <v>0</v>
      </c>
      <c r="R270" s="1873">
        <v>0</v>
      </c>
      <c r="S270" s="1653">
        <v>0</v>
      </c>
      <c r="T270" s="1829">
        <v>0</v>
      </c>
      <c r="U270" s="1830">
        <v>0</v>
      </c>
      <c r="V270" s="737"/>
      <c r="W270" s="1829">
        <v>0</v>
      </c>
      <c r="X270" s="1830">
        <v>0</v>
      </c>
      <c r="Y270" s="737"/>
      <c r="Z270" s="1829">
        <v>0</v>
      </c>
      <c r="AA270" s="1419">
        <v>0</v>
      </c>
      <c r="AB270" s="2107"/>
      <c r="AC270" s="1831">
        <v>0</v>
      </c>
      <c r="AD270" s="1831">
        <v>0</v>
      </c>
      <c r="AE270">
        <v>207</v>
      </c>
      <c r="AF270" s="1836">
        <v>549</v>
      </c>
      <c r="AG270" s="2107">
        <v>0</v>
      </c>
      <c r="AH270" s="2107">
        <v>0</v>
      </c>
      <c r="AJ270" s="285"/>
    </row>
    <row r="271" spans="1:36" ht="18" thickBot="1">
      <c r="A271" s="1493"/>
      <c r="B271" s="1493"/>
      <c r="C271" s="1504" t="s">
        <v>915</v>
      </c>
      <c r="D271" s="1504"/>
      <c r="E271" s="1504"/>
      <c r="F271" s="1504"/>
      <c r="G271" s="1504"/>
      <c r="H271" s="1504"/>
      <c r="I271" s="1504"/>
      <c r="J271" s="1504"/>
      <c r="K271" s="1504"/>
      <c r="L271" s="1504"/>
      <c r="M271" s="1504"/>
      <c r="N271" s="1494">
        <v>550</v>
      </c>
      <c r="O271" s="746" t="s">
        <v>900</v>
      </c>
      <c r="R271" s="1873">
        <v>0</v>
      </c>
      <c r="S271" s="742"/>
      <c r="V271" s="737"/>
      <c r="Y271" s="737"/>
      <c r="AB271" s="2107"/>
      <c r="AC271" s="1831">
        <v>0</v>
      </c>
      <c r="AD271" s="1831">
        <v>0</v>
      </c>
      <c r="AE271">
        <v>207</v>
      </c>
      <c r="AF271" s="1836">
        <v>550</v>
      </c>
      <c r="AG271" s="2107">
        <v>0</v>
      </c>
      <c r="AH271" s="2107">
        <v>0</v>
      </c>
      <c r="AJ271" s="285"/>
    </row>
    <row r="272" spans="1:36" ht="18" thickBot="1">
      <c r="A272" s="1493"/>
      <c r="B272" s="1493"/>
      <c r="C272" s="1505" t="s">
        <v>140</v>
      </c>
      <c r="D272" s="1506"/>
      <c r="E272" s="1506"/>
      <c r="F272" s="1506"/>
      <c r="G272" s="1506"/>
      <c r="H272" s="1506"/>
      <c r="I272" s="1506"/>
      <c r="J272" s="1506"/>
      <c r="K272" s="1506"/>
      <c r="L272" s="1506"/>
      <c r="M272" s="1506"/>
      <c r="N272" s="1506"/>
      <c r="O272" s="2111"/>
      <c r="R272" s="1873"/>
      <c r="S272" s="742"/>
      <c r="V272" s="737"/>
      <c r="Y272" s="737"/>
      <c r="AB272" s="2107"/>
      <c r="AC272" s="1831"/>
      <c r="AD272" s="1831"/>
      <c r="AF272" s="1534"/>
      <c r="AG272" s="2107">
        <v>0</v>
      </c>
      <c r="AH272" s="2107">
        <v>0</v>
      </c>
      <c r="AJ272" s="285"/>
    </row>
    <row r="273" spans="1:36" ht="18" thickBot="1">
      <c r="A273" s="1493"/>
      <c r="B273" s="1493"/>
      <c r="C273" s="1493"/>
      <c r="D273" s="1508" t="s">
        <v>195</v>
      </c>
      <c r="E273" s="1508"/>
      <c r="F273" s="1508"/>
      <c r="G273" s="1508"/>
      <c r="H273" s="1508"/>
      <c r="I273" s="1508"/>
      <c r="J273" s="1508"/>
      <c r="K273" s="1508"/>
      <c r="L273" s="1508"/>
      <c r="M273" s="1508"/>
      <c r="N273" s="1508"/>
      <c r="O273" s="2111"/>
      <c r="R273" s="1873"/>
      <c r="S273" s="742"/>
      <c r="V273" s="737"/>
      <c r="Y273" s="737"/>
      <c r="AB273" s="2107"/>
      <c r="AC273" s="1831"/>
      <c r="AD273" s="1831"/>
      <c r="AF273" s="1534"/>
      <c r="AG273" s="2107">
        <v>0</v>
      </c>
      <c r="AH273" s="2107">
        <v>0</v>
      </c>
      <c r="AJ273" s="285"/>
    </row>
    <row r="274" spans="1:36" ht="17.45" customHeight="1" thickBot="1">
      <c r="A274" s="1493"/>
      <c r="B274" s="1493"/>
      <c r="C274" s="1493"/>
      <c r="D274" s="1493"/>
      <c r="E274" s="1503" t="s">
        <v>916</v>
      </c>
      <c r="F274" s="1503"/>
      <c r="G274" s="1503"/>
      <c r="H274" s="1503"/>
      <c r="I274" s="1503"/>
      <c r="J274" s="1503"/>
      <c r="K274" s="1503"/>
      <c r="L274" s="1503"/>
      <c r="M274" s="1503"/>
      <c r="N274" s="1503"/>
      <c r="O274" s="2111"/>
      <c r="R274" s="1873"/>
      <c r="S274" s="742"/>
      <c r="V274" s="737"/>
      <c r="Y274" s="737"/>
      <c r="AB274" s="2107"/>
      <c r="AC274" s="1831"/>
      <c r="AD274" s="1831"/>
      <c r="AF274" s="1534"/>
      <c r="AG274" s="2107">
        <v>0</v>
      </c>
      <c r="AH274" s="2107">
        <v>0</v>
      </c>
      <c r="AJ274" s="285"/>
    </row>
    <row r="275" spans="1:36" ht="18" customHeight="1" thickBot="1">
      <c r="A275" s="1493"/>
      <c r="B275" s="1493"/>
      <c r="C275" s="1493"/>
      <c r="D275" s="1493"/>
      <c r="E275" s="1493"/>
      <c r="F275" s="1503" t="s">
        <v>127</v>
      </c>
      <c r="G275" s="1503"/>
      <c r="H275" s="1503"/>
      <c r="I275" s="1503"/>
      <c r="J275" s="1503"/>
      <c r="K275" s="1503"/>
      <c r="L275" s="1503"/>
      <c r="M275" s="1503"/>
      <c r="N275" s="1503"/>
      <c r="O275" s="2112"/>
      <c r="R275" s="1873">
        <v>0</v>
      </c>
      <c r="S275" s="742"/>
      <c r="V275" s="737"/>
      <c r="Y275" s="737"/>
      <c r="AB275" s="2107"/>
      <c r="AC275" s="1831">
        <v>0</v>
      </c>
      <c r="AD275" s="1831">
        <v>0</v>
      </c>
      <c r="AF275" s="2112"/>
      <c r="AG275" s="2107">
        <v>0</v>
      </c>
      <c r="AH275" s="2107">
        <v>0</v>
      </c>
      <c r="AJ275" s="285"/>
    </row>
    <row r="276" spans="1:36" ht="17.25">
      <c r="A276" s="1493"/>
      <c r="B276" s="1493"/>
      <c r="C276" s="1493"/>
      <c r="D276" s="1493"/>
      <c r="E276" s="1493"/>
      <c r="F276" s="1493"/>
      <c r="G276" s="1509" t="s">
        <v>246</v>
      </c>
      <c r="H276" s="1509"/>
      <c r="I276" s="1509"/>
      <c r="J276" s="1509"/>
      <c r="K276" s="1509"/>
      <c r="L276" s="1509"/>
      <c r="M276" s="1509"/>
      <c r="N276" s="1495">
        <v>553</v>
      </c>
      <c r="O276" s="2003" t="s">
        <v>869</v>
      </c>
      <c r="P276" s="2107">
        <v>0</v>
      </c>
      <c r="Q276" s="2107">
        <v>0</v>
      </c>
      <c r="R276" s="1873">
        <v>0</v>
      </c>
      <c r="S276" s="1654"/>
      <c r="T276" s="1829">
        <v>0</v>
      </c>
      <c r="U276" s="1830">
        <v>0</v>
      </c>
      <c r="V276" s="737"/>
      <c r="W276" s="1829">
        <v>0</v>
      </c>
      <c r="X276" s="1830">
        <v>0</v>
      </c>
      <c r="Y276" s="738">
        <v>0</v>
      </c>
      <c r="Z276" s="1829">
        <v>0</v>
      </c>
      <c r="AA276" s="1419">
        <v>0</v>
      </c>
      <c r="AB276" s="2107"/>
      <c r="AC276" s="1831">
        <v>0</v>
      </c>
      <c r="AD276" s="1831">
        <v>0</v>
      </c>
      <c r="AE276">
        <v>211</v>
      </c>
      <c r="AF276" s="1993">
        <v>553</v>
      </c>
      <c r="AG276" s="2107">
        <v>0</v>
      </c>
      <c r="AH276" s="2107">
        <v>0</v>
      </c>
      <c r="AJ276" s="285"/>
    </row>
    <row r="277" spans="1:36" ht="17.25">
      <c r="A277" s="1493"/>
      <c r="B277" s="1493"/>
      <c r="C277" s="1493"/>
      <c r="D277" s="1493"/>
      <c r="E277" s="1493"/>
      <c r="F277" s="1493"/>
      <c r="G277" s="1509" t="s">
        <v>3413</v>
      </c>
      <c r="H277" s="1509"/>
      <c r="I277" s="1509"/>
      <c r="J277" s="1509"/>
      <c r="K277" s="1509"/>
      <c r="L277" s="1509"/>
      <c r="M277" s="1509"/>
      <c r="N277" s="1495">
        <v>554</v>
      </c>
      <c r="O277" s="1875" t="s">
        <v>869</v>
      </c>
      <c r="P277" s="2107">
        <v>0</v>
      </c>
      <c r="Q277" s="2107">
        <v>0</v>
      </c>
      <c r="R277" s="1873">
        <v>0</v>
      </c>
      <c r="S277" s="1654"/>
      <c r="T277" s="1829">
        <v>0</v>
      </c>
      <c r="U277" s="1830">
        <v>0</v>
      </c>
      <c r="V277" s="737"/>
      <c r="W277" s="1829">
        <v>0</v>
      </c>
      <c r="X277" s="1830">
        <v>0</v>
      </c>
      <c r="Y277" s="738">
        <v>0</v>
      </c>
      <c r="Z277" s="1829">
        <v>0</v>
      </c>
      <c r="AA277" s="1419">
        <v>0</v>
      </c>
      <c r="AB277" s="2107"/>
      <c r="AC277" s="1831">
        <v>0</v>
      </c>
      <c r="AD277" s="1831">
        <v>0</v>
      </c>
      <c r="AE277">
        <v>211</v>
      </c>
      <c r="AF277" s="1826">
        <v>554</v>
      </c>
      <c r="AG277" s="2107">
        <v>0</v>
      </c>
      <c r="AH277" s="2107">
        <v>0</v>
      </c>
      <c r="AJ277" s="285"/>
    </row>
    <row r="278" spans="1:36" ht="17.25">
      <c r="A278" s="1493"/>
      <c r="B278" s="1493"/>
      <c r="C278" s="1493"/>
      <c r="D278" s="1493"/>
      <c r="E278" s="1493"/>
      <c r="F278" s="1503" t="s">
        <v>128</v>
      </c>
      <c r="G278" s="1503"/>
      <c r="H278" s="1503"/>
      <c r="I278" s="1503"/>
      <c r="J278" s="1503"/>
      <c r="K278" s="1503"/>
      <c r="L278" s="1503"/>
      <c r="M278" s="1503"/>
      <c r="N278" s="1503"/>
      <c r="O278" s="1875"/>
      <c r="P278" s="2107"/>
      <c r="Q278" s="2107"/>
      <c r="R278" s="1873"/>
      <c r="S278" s="1654"/>
      <c r="T278" s="1829"/>
      <c r="U278" s="1830"/>
      <c r="V278" s="737"/>
      <c r="W278" s="1829"/>
      <c r="X278" s="1830"/>
      <c r="Y278" s="738"/>
      <c r="Z278" s="1829"/>
      <c r="AA278" s="1419"/>
      <c r="AB278" s="2107"/>
      <c r="AC278" s="1831"/>
      <c r="AD278" s="1831"/>
      <c r="AF278" s="1826"/>
      <c r="AG278" s="2107">
        <v>0</v>
      </c>
      <c r="AH278" s="2107">
        <v>0</v>
      </c>
      <c r="AJ278" s="285"/>
    </row>
    <row r="279" spans="1:36" ht="17.25">
      <c r="A279" s="1493"/>
      <c r="B279" s="1493"/>
      <c r="C279" s="1493"/>
      <c r="D279" s="1493"/>
      <c r="E279" s="1493"/>
      <c r="F279" s="1493"/>
      <c r="G279" s="1509" t="s">
        <v>246</v>
      </c>
      <c r="H279" s="1509"/>
      <c r="I279" s="1509"/>
      <c r="J279" s="1509"/>
      <c r="K279" s="1509"/>
      <c r="L279" s="1509"/>
      <c r="M279" s="1509"/>
      <c r="N279" s="1495">
        <v>555</v>
      </c>
      <c r="O279" s="1875" t="s">
        <v>869</v>
      </c>
      <c r="P279" s="2107">
        <v>0</v>
      </c>
      <c r="Q279" s="2107">
        <v>0</v>
      </c>
      <c r="R279" s="1873">
        <v>0</v>
      </c>
      <c r="S279" s="1654">
        <v>0</v>
      </c>
      <c r="T279" s="1829">
        <v>0</v>
      </c>
      <c r="U279" s="1830">
        <v>0</v>
      </c>
      <c r="V279" s="737"/>
      <c r="W279" s="1829">
        <v>0</v>
      </c>
      <c r="X279" s="1830">
        <v>0</v>
      </c>
      <c r="Y279" s="738"/>
      <c r="Z279" s="1829">
        <v>0</v>
      </c>
      <c r="AA279" s="1419">
        <v>0</v>
      </c>
      <c r="AB279" s="2107"/>
      <c r="AC279" s="1831">
        <v>0</v>
      </c>
      <c r="AD279" s="1831">
        <v>0</v>
      </c>
      <c r="AE279">
        <v>211</v>
      </c>
      <c r="AF279" s="1826">
        <v>555</v>
      </c>
      <c r="AG279" s="2107">
        <v>0</v>
      </c>
      <c r="AH279" s="2107">
        <v>0</v>
      </c>
      <c r="AJ279" s="285"/>
    </row>
    <row r="280" spans="1:36" ht="17.25">
      <c r="A280" s="1493"/>
      <c r="B280" s="1493"/>
      <c r="C280" s="1493"/>
      <c r="D280" s="1493"/>
      <c r="E280" s="1493"/>
      <c r="F280" s="1493"/>
      <c r="G280" s="1509" t="s">
        <v>3413</v>
      </c>
      <c r="H280" s="1509"/>
      <c r="I280" s="1509"/>
      <c r="J280" s="1509"/>
      <c r="K280" s="1509"/>
      <c r="L280" s="1509"/>
      <c r="M280" s="1509"/>
      <c r="N280" s="1495">
        <v>556</v>
      </c>
      <c r="O280" s="1875" t="s">
        <v>869</v>
      </c>
      <c r="P280" s="2107">
        <v>0</v>
      </c>
      <c r="Q280" s="2107">
        <v>0</v>
      </c>
      <c r="R280" s="1873">
        <v>0</v>
      </c>
      <c r="S280" s="1654"/>
      <c r="T280" s="1829">
        <v>0</v>
      </c>
      <c r="U280" s="1830">
        <v>0</v>
      </c>
      <c r="V280" s="737"/>
      <c r="W280" s="1829">
        <v>0</v>
      </c>
      <c r="X280" s="1830">
        <v>0</v>
      </c>
      <c r="Y280" s="738">
        <v>0</v>
      </c>
      <c r="Z280" s="1829">
        <v>0</v>
      </c>
      <c r="AA280" s="1419">
        <v>0</v>
      </c>
      <c r="AB280" s="2107"/>
      <c r="AC280" s="1831">
        <v>0</v>
      </c>
      <c r="AD280" s="1831">
        <v>0</v>
      </c>
      <c r="AE280">
        <v>211</v>
      </c>
      <c r="AF280" s="1826">
        <v>556</v>
      </c>
      <c r="AG280" s="2107">
        <v>0</v>
      </c>
      <c r="AH280" s="2107">
        <v>0</v>
      </c>
      <c r="AJ280" s="285"/>
    </row>
    <row r="281" spans="1:36" ht="17.25">
      <c r="A281" s="1493"/>
      <c r="B281" s="1493"/>
      <c r="C281" s="1493"/>
      <c r="D281" s="1493"/>
      <c r="E281" s="1503" t="s">
        <v>917</v>
      </c>
      <c r="F281" s="1503"/>
      <c r="G281" s="1503"/>
      <c r="H281" s="1503"/>
      <c r="I281" s="1503"/>
      <c r="J281" s="1503"/>
      <c r="K281" s="1503"/>
      <c r="L281" s="1503"/>
      <c r="M281" s="1503"/>
      <c r="N281" s="1503"/>
      <c r="O281" s="1875"/>
      <c r="P281" s="2107"/>
      <c r="Q281" s="2107"/>
      <c r="R281" s="1873"/>
      <c r="S281" s="1654"/>
      <c r="T281" s="1829"/>
      <c r="U281" s="1830"/>
      <c r="V281" s="737"/>
      <c r="W281" s="1829"/>
      <c r="X281" s="1830"/>
      <c r="Y281" s="738"/>
      <c r="Z281" s="1829"/>
      <c r="AA281" s="1419"/>
      <c r="AB281" s="2107"/>
      <c r="AC281" s="1831"/>
      <c r="AD281" s="1831"/>
      <c r="AF281" s="1826"/>
      <c r="AG281" s="2107">
        <v>0</v>
      </c>
      <c r="AH281" s="2107">
        <v>0</v>
      </c>
      <c r="AJ281" s="285"/>
    </row>
    <row r="282" spans="1:36" ht="17.45" customHeight="1">
      <c r="A282" s="1493"/>
      <c r="B282" s="1493"/>
      <c r="C282" s="1493"/>
      <c r="D282" s="1493"/>
      <c r="E282" s="1493"/>
      <c r="F282" s="1503" t="s">
        <v>3610</v>
      </c>
      <c r="G282" s="1503"/>
      <c r="H282" s="1503"/>
      <c r="I282" s="1503"/>
      <c r="J282" s="1503"/>
      <c r="K282" s="1503"/>
      <c r="L282" s="1503"/>
      <c r="M282" s="1503"/>
      <c r="N282" s="1503"/>
      <c r="O282" s="1875"/>
      <c r="P282" s="2107"/>
      <c r="Q282" s="2107"/>
      <c r="R282" s="1873"/>
      <c r="S282" s="1654"/>
      <c r="T282" s="1829"/>
      <c r="U282" s="1830"/>
      <c r="V282" s="737"/>
      <c r="W282" s="1829"/>
      <c r="X282" s="1830"/>
      <c r="Y282" s="738"/>
      <c r="Z282" s="1829"/>
      <c r="AA282" s="1419"/>
      <c r="AB282" s="2107"/>
      <c r="AC282" s="1831"/>
      <c r="AD282" s="1831"/>
      <c r="AF282" s="1826"/>
      <c r="AG282" s="2107">
        <v>0</v>
      </c>
      <c r="AH282" s="2107">
        <v>0</v>
      </c>
      <c r="AJ282" s="285"/>
    </row>
    <row r="283" spans="1:36" ht="17.45" customHeight="1">
      <c r="A283" s="1493"/>
      <c r="B283" s="1493"/>
      <c r="C283" s="1493"/>
      <c r="D283" s="1493"/>
      <c r="E283" s="1493"/>
      <c r="F283" s="1493"/>
      <c r="G283" s="1509" t="s">
        <v>246</v>
      </c>
      <c r="H283" s="1509"/>
      <c r="I283" s="1509"/>
      <c r="J283" s="1509"/>
      <c r="K283" s="1509"/>
      <c r="L283" s="1509"/>
      <c r="M283" s="1509"/>
      <c r="N283" s="1495">
        <v>557</v>
      </c>
      <c r="O283" s="1875" t="s">
        <v>869</v>
      </c>
      <c r="P283" s="2107">
        <v>826832.38</v>
      </c>
      <c r="Q283" s="2107">
        <v>816823.08</v>
      </c>
      <c r="R283" s="1873">
        <v>-10009.300000000047</v>
      </c>
      <c r="S283" s="1655"/>
      <c r="T283" s="1829">
        <v>0</v>
      </c>
      <c r="U283" s="1830">
        <v>0</v>
      </c>
      <c r="V283" s="737"/>
      <c r="W283" s="1829">
        <v>0</v>
      </c>
      <c r="X283" s="1830">
        <v>0</v>
      </c>
      <c r="Y283" s="738">
        <v>-10009.300000000047</v>
      </c>
      <c r="Z283" s="1829">
        <v>0</v>
      </c>
      <c r="AA283" s="1419">
        <v>-10009.300000000047</v>
      </c>
      <c r="AB283" s="2107"/>
      <c r="AC283" s="1831">
        <v>-10009.300000000047</v>
      </c>
      <c r="AD283" s="1831">
        <v>0</v>
      </c>
      <c r="AE283">
        <v>211</v>
      </c>
      <c r="AF283" s="1826">
        <v>557</v>
      </c>
      <c r="AG283" s="2107">
        <v>816823.08</v>
      </c>
      <c r="AH283" s="2107">
        <v>826832.38</v>
      </c>
      <c r="AJ283" s="285"/>
    </row>
    <row r="284" spans="1:36" ht="17.45" customHeight="1">
      <c r="A284" s="1493"/>
      <c r="B284" s="1493"/>
      <c r="C284" s="1493"/>
      <c r="D284" s="1493"/>
      <c r="E284" s="1493"/>
      <c r="F284" s="1493"/>
      <c r="G284" s="1509" t="s">
        <v>3413</v>
      </c>
      <c r="H284" s="1509"/>
      <c r="I284" s="1509"/>
      <c r="J284" s="1509"/>
      <c r="K284" s="1509"/>
      <c r="L284" s="1509"/>
      <c r="M284" s="1509"/>
      <c r="N284" s="1495">
        <v>558</v>
      </c>
      <c r="O284" s="1875" t="s">
        <v>869</v>
      </c>
      <c r="P284" s="2107">
        <v>0</v>
      </c>
      <c r="Q284" s="2107">
        <v>0</v>
      </c>
      <c r="R284" s="1873">
        <v>0</v>
      </c>
      <c r="S284" s="1655"/>
      <c r="T284" s="1829">
        <v>0</v>
      </c>
      <c r="U284" s="1830">
        <v>0</v>
      </c>
      <c r="V284" s="737"/>
      <c r="W284" s="1829">
        <v>0</v>
      </c>
      <c r="X284" s="1830">
        <v>0</v>
      </c>
      <c r="Y284" s="738">
        <v>0</v>
      </c>
      <c r="Z284" s="1829">
        <v>0</v>
      </c>
      <c r="AA284" s="1419">
        <v>0</v>
      </c>
      <c r="AB284" s="2107"/>
      <c r="AC284" s="1831">
        <v>0</v>
      </c>
      <c r="AD284" s="1831">
        <v>0</v>
      </c>
      <c r="AE284">
        <v>211</v>
      </c>
      <c r="AF284" s="1826">
        <v>558</v>
      </c>
      <c r="AG284" s="2107">
        <v>0</v>
      </c>
      <c r="AH284" s="2107">
        <v>0</v>
      </c>
      <c r="AJ284" s="285"/>
    </row>
    <row r="285" spans="1:36" ht="17.45" customHeight="1">
      <c r="A285" s="1493"/>
      <c r="B285" s="1493"/>
      <c r="C285" s="1493"/>
      <c r="D285" s="1493"/>
      <c r="E285" s="1493"/>
      <c r="F285" s="1503" t="s">
        <v>152</v>
      </c>
      <c r="G285" s="1503"/>
      <c r="H285" s="1503"/>
      <c r="I285" s="1503"/>
      <c r="J285" s="1503"/>
      <c r="K285" s="1503"/>
      <c r="L285" s="1503"/>
      <c r="M285" s="1503"/>
      <c r="N285" s="1503"/>
      <c r="O285" s="1875"/>
      <c r="P285" s="2107"/>
      <c r="Q285" s="2107"/>
      <c r="R285" s="1873"/>
      <c r="S285" s="1655"/>
      <c r="T285" s="1829"/>
      <c r="U285" s="1830"/>
      <c r="V285" s="737"/>
      <c r="W285" s="1829"/>
      <c r="X285" s="1830"/>
      <c r="Y285" s="738"/>
      <c r="Z285" s="1829"/>
      <c r="AA285" s="1419"/>
      <c r="AB285" s="2107"/>
      <c r="AC285" s="1831"/>
      <c r="AD285" s="1831"/>
      <c r="AF285" s="1826"/>
      <c r="AG285" s="2107">
        <v>0</v>
      </c>
      <c r="AH285" s="2107">
        <v>0</v>
      </c>
      <c r="AJ285" s="285"/>
    </row>
    <row r="286" spans="1:36" ht="17.45" customHeight="1">
      <c r="A286" s="1493"/>
      <c r="B286" s="1493"/>
      <c r="C286" s="1493"/>
      <c r="D286" s="1493"/>
      <c r="E286" s="1493"/>
      <c r="F286" s="1493"/>
      <c r="G286" s="1509" t="s">
        <v>246</v>
      </c>
      <c r="H286" s="1509"/>
      <c r="I286" s="1509"/>
      <c r="J286" s="1509"/>
      <c r="K286" s="1509"/>
      <c r="L286" s="1509"/>
      <c r="M286" s="1509"/>
      <c r="N286" s="1495">
        <v>559</v>
      </c>
      <c r="O286" s="1875" t="s">
        <v>869</v>
      </c>
      <c r="P286" s="2107">
        <v>0</v>
      </c>
      <c r="Q286" s="2107">
        <v>0</v>
      </c>
      <c r="R286" s="1873">
        <v>0</v>
      </c>
      <c r="S286" s="1655"/>
      <c r="T286" s="1829">
        <v>0</v>
      </c>
      <c r="U286" s="1830">
        <v>0</v>
      </c>
      <c r="V286" s="737"/>
      <c r="W286" s="1829">
        <v>0</v>
      </c>
      <c r="X286" s="1830">
        <v>0</v>
      </c>
      <c r="Y286" s="738">
        <v>0</v>
      </c>
      <c r="Z286" s="1829">
        <v>0</v>
      </c>
      <c r="AA286" s="1419">
        <v>0</v>
      </c>
      <c r="AB286" s="2107"/>
      <c r="AC286" s="1831">
        <v>0</v>
      </c>
      <c r="AD286" s="1831">
        <v>0</v>
      </c>
      <c r="AE286">
        <v>211</v>
      </c>
      <c r="AF286" s="1826">
        <v>559</v>
      </c>
      <c r="AG286" s="2107">
        <v>0</v>
      </c>
      <c r="AH286" s="2107">
        <v>0</v>
      </c>
      <c r="AJ286" s="285"/>
    </row>
    <row r="287" spans="1:36" ht="17.45" customHeight="1">
      <c r="A287" s="1493"/>
      <c r="B287" s="1493"/>
      <c r="C287" s="1493"/>
      <c r="D287" s="1493"/>
      <c r="E287" s="1493"/>
      <c r="F287" s="1493"/>
      <c r="G287" s="1509" t="s">
        <v>3413</v>
      </c>
      <c r="H287" s="1509"/>
      <c r="I287" s="1509"/>
      <c r="J287" s="1509"/>
      <c r="K287" s="1509"/>
      <c r="L287" s="1509"/>
      <c r="M287" s="1509"/>
      <c r="N287" s="1495">
        <v>560</v>
      </c>
      <c r="O287" s="1875" t="s">
        <v>869</v>
      </c>
      <c r="P287" s="2107">
        <v>0</v>
      </c>
      <c r="Q287" s="2107">
        <v>0</v>
      </c>
      <c r="R287" s="1873">
        <v>0</v>
      </c>
      <c r="S287" s="1655"/>
      <c r="T287" s="1829">
        <v>0</v>
      </c>
      <c r="U287" s="1830">
        <v>0</v>
      </c>
      <c r="V287" s="737"/>
      <c r="W287" s="1829">
        <v>0</v>
      </c>
      <c r="X287" s="1830">
        <v>0</v>
      </c>
      <c r="Y287" s="738">
        <v>0</v>
      </c>
      <c r="Z287" s="1829">
        <v>0</v>
      </c>
      <c r="AA287" s="1419">
        <v>0</v>
      </c>
      <c r="AB287" s="2107"/>
      <c r="AC287" s="1831">
        <v>0</v>
      </c>
      <c r="AD287" s="1831">
        <v>0</v>
      </c>
      <c r="AE287">
        <v>211</v>
      </c>
      <c r="AF287" s="1826">
        <v>560</v>
      </c>
      <c r="AG287" s="2107">
        <v>0</v>
      </c>
      <c r="AH287" s="2107">
        <v>0</v>
      </c>
      <c r="AJ287" s="285"/>
    </row>
    <row r="288" spans="1:36" ht="17.45" customHeight="1">
      <c r="A288" s="1493"/>
      <c r="B288" s="1493"/>
      <c r="C288" s="1493"/>
      <c r="D288" s="1493"/>
      <c r="E288" s="1493"/>
      <c r="F288" s="1503" t="s">
        <v>252</v>
      </c>
      <c r="G288" s="1503"/>
      <c r="H288" s="1503"/>
      <c r="I288" s="1503"/>
      <c r="J288" s="1503"/>
      <c r="K288" s="1503"/>
      <c r="L288" s="1503"/>
      <c r="M288" s="1503"/>
      <c r="N288" s="1503"/>
      <c r="O288" s="1875"/>
      <c r="P288" s="2107"/>
      <c r="Q288" s="2107"/>
      <c r="R288" s="1873"/>
      <c r="S288" s="1655"/>
      <c r="T288" s="1829"/>
      <c r="U288" s="1830"/>
      <c r="V288" s="737"/>
      <c r="W288" s="1829"/>
      <c r="X288" s="1830"/>
      <c r="Y288" s="738"/>
      <c r="Z288" s="1829"/>
      <c r="AA288" s="1419"/>
      <c r="AB288" s="2107"/>
      <c r="AC288" s="1831"/>
      <c r="AD288" s="1831"/>
      <c r="AF288" s="1826"/>
      <c r="AG288" s="2107">
        <v>0</v>
      </c>
      <c r="AH288" s="2107">
        <v>0</v>
      </c>
      <c r="AJ288" s="285"/>
    </row>
    <row r="289" spans="1:36" ht="17.45" customHeight="1">
      <c r="A289" s="1493"/>
      <c r="B289" s="1493"/>
      <c r="C289" s="1493"/>
      <c r="D289" s="1493"/>
      <c r="E289" s="1493"/>
      <c r="F289" s="1493"/>
      <c r="G289" s="1509" t="s">
        <v>246</v>
      </c>
      <c r="H289" s="1509"/>
      <c r="I289" s="1509"/>
      <c r="J289" s="1509"/>
      <c r="K289" s="1509"/>
      <c r="L289" s="1509"/>
      <c r="M289" s="1509"/>
      <c r="N289" s="1495">
        <v>561</v>
      </c>
      <c r="O289" s="1875" t="s">
        <v>869</v>
      </c>
      <c r="P289" s="2107">
        <v>0</v>
      </c>
      <c r="Q289" s="2107">
        <v>0</v>
      </c>
      <c r="R289" s="1873">
        <v>0</v>
      </c>
      <c r="S289" s="1654"/>
      <c r="T289" s="1829">
        <v>0</v>
      </c>
      <c r="U289" s="1830">
        <v>0</v>
      </c>
      <c r="V289" s="739"/>
      <c r="W289" s="1829">
        <v>0</v>
      </c>
      <c r="X289" s="1830">
        <v>0</v>
      </c>
      <c r="Y289" s="738">
        <v>0</v>
      </c>
      <c r="Z289" s="1829">
        <v>0</v>
      </c>
      <c r="AA289" s="1419">
        <v>0</v>
      </c>
      <c r="AB289" s="2107"/>
      <c r="AC289" s="1831">
        <v>0</v>
      </c>
      <c r="AD289" s="1831">
        <v>0</v>
      </c>
      <c r="AE289">
        <v>211</v>
      </c>
      <c r="AF289" s="1826">
        <v>561</v>
      </c>
      <c r="AG289" s="2107">
        <v>0</v>
      </c>
      <c r="AH289" s="2107">
        <v>0</v>
      </c>
      <c r="AJ289" s="285"/>
    </row>
    <row r="290" spans="1:36" ht="18" customHeight="1">
      <c r="A290" s="1493"/>
      <c r="B290" s="1493"/>
      <c r="C290" s="1493"/>
      <c r="D290" s="1493"/>
      <c r="E290" s="1493"/>
      <c r="F290" s="1493"/>
      <c r="G290" s="1509" t="s">
        <v>3413</v>
      </c>
      <c r="H290" s="1509"/>
      <c r="I290" s="1509"/>
      <c r="J290" s="1509"/>
      <c r="K290" s="1509"/>
      <c r="L290" s="1509"/>
      <c r="M290" s="1509"/>
      <c r="N290" s="1495">
        <v>562</v>
      </c>
      <c r="O290" s="1875" t="s">
        <v>869</v>
      </c>
      <c r="P290" s="2107">
        <v>0</v>
      </c>
      <c r="Q290" s="2107">
        <v>0</v>
      </c>
      <c r="R290" s="1873">
        <v>0</v>
      </c>
      <c r="S290" s="1655"/>
      <c r="T290" s="1829">
        <v>0</v>
      </c>
      <c r="U290" s="1830">
        <v>0</v>
      </c>
      <c r="V290" s="737"/>
      <c r="W290" s="1829">
        <v>0</v>
      </c>
      <c r="X290" s="1830">
        <v>0</v>
      </c>
      <c r="Y290" s="738">
        <v>0</v>
      </c>
      <c r="Z290" s="1829">
        <v>0</v>
      </c>
      <c r="AA290" s="1419">
        <v>0</v>
      </c>
      <c r="AB290" s="2107"/>
      <c r="AC290" s="1831">
        <v>0</v>
      </c>
      <c r="AD290" s="1831">
        <v>0</v>
      </c>
      <c r="AE290">
        <v>211</v>
      </c>
      <c r="AF290" s="1826">
        <v>562</v>
      </c>
      <c r="AG290" s="2107">
        <v>0</v>
      </c>
      <c r="AH290" s="2107">
        <v>0</v>
      </c>
      <c r="AJ290" s="285"/>
    </row>
    <row r="291" spans="1:36" ht="17.45" customHeight="1">
      <c r="A291" s="1493"/>
      <c r="B291" s="1493"/>
      <c r="C291" s="1493"/>
      <c r="D291" s="1503" t="s">
        <v>3611</v>
      </c>
      <c r="E291" s="1503"/>
      <c r="F291" s="1503"/>
      <c r="G291" s="1503"/>
      <c r="H291" s="1503"/>
      <c r="I291" s="1503"/>
      <c r="J291" s="1503"/>
      <c r="K291" s="1503"/>
      <c r="L291" s="1503"/>
      <c r="M291" s="1503"/>
      <c r="N291" s="1503"/>
      <c r="O291" s="1875"/>
      <c r="P291" s="2107"/>
      <c r="Q291" s="2107"/>
      <c r="R291" s="1873"/>
      <c r="S291" s="1655"/>
      <c r="T291" s="1829"/>
      <c r="U291" s="1830"/>
      <c r="V291" s="737"/>
      <c r="W291" s="1829"/>
      <c r="X291" s="1830"/>
      <c r="Y291" s="738"/>
      <c r="Z291" s="1829"/>
      <c r="AA291" s="1419"/>
      <c r="AB291" s="2107"/>
      <c r="AC291" s="1831"/>
      <c r="AD291" s="1831"/>
      <c r="AF291" s="1826"/>
      <c r="AG291" s="2107">
        <v>0</v>
      </c>
      <c r="AH291" s="2107">
        <v>0</v>
      </c>
      <c r="AJ291" s="285"/>
    </row>
    <row r="292" spans="1:36" ht="17.45" customHeight="1">
      <c r="A292" s="1493"/>
      <c r="B292" s="1493"/>
      <c r="C292" s="1493"/>
      <c r="D292" s="1493"/>
      <c r="E292" s="1508" t="s">
        <v>127</v>
      </c>
      <c r="F292" s="1508"/>
      <c r="G292" s="1508"/>
      <c r="H292" s="1508"/>
      <c r="I292" s="1508"/>
      <c r="J292" s="1508"/>
      <c r="K292" s="1508"/>
      <c r="L292" s="1508"/>
      <c r="M292" s="1508"/>
      <c r="N292" s="1508"/>
      <c r="O292" s="1875"/>
      <c r="P292" s="2107"/>
      <c r="Q292" s="2107"/>
      <c r="R292" s="1873"/>
      <c r="S292" s="1655"/>
      <c r="T292" s="1829"/>
      <c r="U292" s="1830"/>
      <c r="V292" s="737"/>
      <c r="W292" s="1829"/>
      <c r="X292" s="1830"/>
      <c r="Y292" s="738"/>
      <c r="Z292" s="1829"/>
      <c r="AA292" s="1419"/>
      <c r="AB292" s="2107"/>
      <c r="AC292" s="1831"/>
      <c r="AD292" s="1831"/>
      <c r="AF292" s="1826"/>
      <c r="AG292" s="2107">
        <v>0</v>
      </c>
      <c r="AH292" s="2107">
        <v>0</v>
      </c>
      <c r="AJ292" s="285"/>
    </row>
    <row r="293" spans="1:36" ht="17.45" customHeight="1">
      <c r="A293" s="1493"/>
      <c r="B293" s="1493"/>
      <c r="C293" s="1493"/>
      <c r="D293" s="1493"/>
      <c r="E293" s="1493"/>
      <c r="F293" s="1509" t="s">
        <v>246</v>
      </c>
      <c r="G293" s="1509"/>
      <c r="H293" s="1509"/>
      <c r="I293" s="1509"/>
      <c r="J293" s="1509"/>
      <c r="K293" s="1509"/>
      <c r="L293" s="1509"/>
      <c r="M293" s="1509"/>
      <c r="N293" s="1495">
        <v>563</v>
      </c>
      <c r="O293" s="1875" t="s">
        <v>869</v>
      </c>
      <c r="P293" s="2107">
        <v>0</v>
      </c>
      <c r="Q293" s="2107">
        <v>0</v>
      </c>
      <c r="R293" s="1873">
        <v>0</v>
      </c>
      <c r="S293" s="1656">
        <v>0</v>
      </c>
      <c r="T293" s="1829">
        <v>0</v>
      </c>
      <c r="U293" s="1830">
        <v>0</v>
      </c>
      <c r="V293" s="737"/>
      <c r="W293" s="1829">
        <v>0</v>
      </c>
      <c r="X293" s="1830">
        <v>0</v>
      </c>
      <c r="Y293" s="738"/>
      <c r="Z293" s="1829">
        <v>0</v>
      </c>
      <c r="AA293" s="1419">
        <v>0</v>
      </c>
      <c r="AB293" s="2107"/>
      <c r="AC293" s="1831">
        <v>0</v>
      </c>
      <c r="AD293" s="1831">
        <v>0</v>
      </c>
      <c r="AE293">
        <v>212</v>
      </c>
      <c r="AF293" s="1826">
        <v>563</v>
      </c>
      <c r="AG293" s="2107">
        <v>0</v>
      </c>
      <c r="AH293" s="2107">
        <v>0</v>
      </c>
      <c r="AJ293" s="285"/>
    </row>
    <row r="294" spans="1:36" ht="17.45" customHeight="1">
      <c r="A294" s="1493"/>
      <c r="B294" s="1493"/>
      <c r="C294" s="1493"/>
      <c r="D294" s="1493"/>
      <c r="E294" s="1493"/>
      <c r="F294" s="1509" t="s">
        <v>3413</v>
      </c>
      <c r="G294" s="1509"/>
      <c r="H294" s="1509"/>
      <c r="I294" s="1509"/>
      <c r="J294" s="1509"/>
      <c r="K294" s="1509"/>
      <c r="L294" s="1509"/>
      <c r="M294" s="1509"/>
      <c r="N294" s="1495">
        <v>564</v>
      </c>
      <c r="O294" s="1875" t="s">
        <v>869</v>
      </c>
      <c r="P294" s="2107">
        <v>0</v>
      </c>
      <c r="Q294" s="2107">
        <v>0</v>
      </c>
      <c r="R294" s="1873">
        <v>0</v>
      </c>
      <c r="S294" s="1655"/>
      <c r="T294" s="1829">
        <v>0</v>
      </c>
      <c r="U294" s="1830">
        <v>0</v>
      </c>
      <c r="V294" s="737"/>
      <c r="W294" s="1829">
        <v>0</v>
      </c>
      <c r="X294" s="1830">
        <v>0</v>
      </c>
      <c r="Y294" s="738">
        <v>0</v>
      </c>
      <c r="Z294" s="1829">
        <v>0</v>
      </c>
      <c r="AA294" s="1419">
        <v>0</v>
      </c>
      <c r="AB294" s="2107"/>
      <c r="AC294" s="1831">
        <v>0</v>
      </c>
      <c r="AD294" s="1831">
        <v>0</v>
      </c>
      <c r="AE294">
        <v>212</v>
      </c>
      <c r="AF294" s="1826">
        <v>564</v>
      </c>
      <c r="AG294" s="2107">
        <v>0</v>
      </c>
      <c r="AH294" s="2107">
        <v>0</v>
      </c>
      <c r="AJ294" s="285"/>
    </row>
    <row r="295" spans="1:36" ht="17.45" customHeight="1">
      <c r="A295" s="1493"/>
      <c r="B295" s="1493"/>
      <c r="C295" s="1493"/>
      <c r="D295" s="1493"/>
      <c r="E295" s="1508" t="s">
        <v>128</v>
      </c>
      <c r="F295" s="1508"/>
      <c r="G295" s="1508"/>
      <c r="H295" s="1508"/>
      <c r="I295" s="1508"/>
      <c r="J295" s="1508"/>
      <c r="K295" s="1508"/>
      <c r="L295" s="1508"/>
      <c r="M295" s="1508"/>
      <c r="N295" s="1508"/>
      <c r="O295" s="1875"/>
      <c r="P295" s="2107"/>
      <c r="Q295" s="2107"/>
      <c r="R295" s="1873"/>
      <c r="S295" s="1655"/>
      <c r="T295" s="1829"/>
      <c r="U295" s="1830"/>
      <c r="V295" s="737"/>
      <c r="W295" s="1829"/>
      <c r="X295" s="1830"/>
      <c r="Y295" s="738"/>
      <c r="Z295" s="1829"/>
      <c r="AA295" s="1419"/>
      <c r="AB295" s="2107"/>
      <c r="AC295" s="1831"/>
      <c r="AD295" s="1831"/>
      <c r="AF295" s="1826"/>
      <c r="AG295" s="2107">
        <v>0</v>
      </c>
      <c r="AH295" s="2107">
        <v>0</v>
      </c>
      <c r="AJ295" s="285"/>
    </row>
    <row r="296" spans="1:36" ht="17.45" customHeight="1">
      <c r="A296" s="1493"/>
      <c r="B296" s="1493"/>
      <c r="C296" s="1493"/>
      <c r="D296" s="1493"/>
      <c r="E296" s="1493"/>
      <c r="F296" s="1509" t="s">
        <v>246</v>
      </c>
      <c r="G296" s="1509"/>
      <c r="H296" s="1509"/>
      <c r="I296" s="1509"/>
      <c r="J296" s="1509"/>
      <c r="K296" s="1509"/>
      <c r="L296" s="1509"/>
      <c r="M296" s="1509"/>
      <c r="N296" s="1495">
        <v>565</v>
      </c>
      <c r="O296" s="1875" t="s">
        <v>869</v>
      </c>
      <c r="P296" s="2107">
        <v>0</v>
      </c>
      <c r="Q296" s="2107">
        <v>0</v>
      </c>
      <c r="R296" s="1873">
        <v>0</v>
      </c>
      <c r="S296" s="1654">
        <v>0</v>
      </c>
      <c r="T296" s="1829">
        <v>0</v>
      </c>
      <c r="U296" s="1830">
        <v>0</v>
      </c>
      <c r="V296" s="737"/>
      <c r="W296" s="1829">
        <v>0</v>
      </c>
      <c r="X296" s="1830">
        <v>0</v>
      </c>
      <c r="Y296" s="738"/>
      <c r="Z296" s="1829">
        <v>0</v>
      </c>
      <c r="AA296" s="1419">
        <v>0</v>
      </c>
      <c r="AB296" s="2107"/>
      <c r="AC296" s="1831">
        <v>0</v>
      </c>
      <c r="AD296" s="1831">
        <v>0</v>
      </c>
      <c r="AE296">
        <v>212</v>
      </c>
      <c r="AF296" s="1826">
        <v>565</v>
      </c>
      <c r="AG296" s="2107">
        <v>0</v>
      </c>
      <c r="AH296" s="2107">
        <v>0</v>
      </c>
      <c r="AJ296" s="285"/>
    </row>
    <row r="297" spans="1:36" ht="17.45" customHeight="1">
      <c r="A297" s="1493"/>
      <c r="B297" s="1493"/>
      <c r="C297" s="1493"/>
      <c r="D297" s="1493"/>
      <c r="E297" s="1493"/>
      <c r="F297" s="1509" t="s">
        <v>3413</v>
      </c>
      <c r="G297" s="1509"/>
      <c r="H297" s="1509"/>
      <c r="I297" s="1509"/>
      <c r="J297" s="1509"/>
      <c r="K297" s="1509"/>
      <c r="L297" s="1509"/>
      <c r="M297" s="1509"/>
      <c r="N297" s="1495">
        <v>566</v>
      </c>
      <c r="O297" s="1875" t="s">
        <v>869</v>
      </c>
      <c r="P297" s="2107">
        <v>0</v>
      </c>
      <c r="Q297" s="2107">
        <v>0</v>
      </c>
      <c r="R297" s="1873">
        <v>0</v>
      </c>
      <c r="S297" s="1655"/>
      <c r="T297" s="1829">
        <v>0</v>
      </c>
      <c r="U297" s="1830">
        <v>0</v>
      </c>
      <c r="V297" s="737"/>
      <c r="W297" s="1829">
        <v>0</v>
      </c>
      <c r="X297" s="1830">
        <v>0</v>
      </c>
      <c r="Y297" s="738">
        <v>0</v>
      </c>
      <c r="Z297" s="1829">
        <v>0</v>
      </c>
      <c r="AA297" s="1419">
        <v>0</v>
      </c>
      <c r="AB297" s="2107"/>
      <c r="AC297" s="1831">
        <v>0</v>
      </c>
      <c r="AD297" s="1831">
        <v>0</v>
      </c>
      <c r="AE297">
        <v>212</v>
      </c>
      <c r="AF297" s="1826">
        <v>566</v>
      </c>
      <c r="AG297" s="2107">
        <v>0</v>
      </c>
      <c r="AH297" s="2107">
        <v>0</v>
      </c>
      <c r="AJ297" s="285"/>
    </row>
    <row r="298" spans="1:36" ht="17.45" customHeight="1">
      <c r="A298" s="1493"/>
      <c r="B298" s="1493"/>
      <c r="C298" s="1493"/>
      <c r="D298" s="1509" t="s">
        <v>3612</v>
      </c>
      <c r="E298" s="1509"/>
      <c r="F298" s="1509"/>
      <c r="G298" s="1509"/>
      <c r="H298" s="1509"/>
      <c r="I298" s="1509"/>
      <c r="J298" s="1509"/>
      <c r="K298" s="1509"/>
      <c r="L298" s="1509"/>
      <c r="M298" s="1509"/>
      <c r="N298" s="1495">
        <v>567</v>
      </c>
      <c r="O298" s="1875" t="s">
        <v>869</v>
      </c>
      <c r="P298" s="2107">
        <v>0</v>
      </c>
      <c r="Q298" s="2107">
        <v>0</v>
      </c>
      <c r="R298" s="1873">
        <v>0</v>
      </c>
      <c r="S298" s="1655"/>
      <c r="T298" s="1829">
        <v>0</v>
      </c>
      <c r="U298" s="1830">
        <v>0</v>
      </c>
      <c r="V298" s="737"/>
      <c r="W298" s="1829">
        <v>0</v>
      </c>
      <c r="X298" s="1830">
        <v>0</v>
      </c>
      <c r="Y298" s="738">
        <v>0</v>
      </c>
      <c r="Z298" s="1829">
        <v>0</v>
      </c>
      <c r="AA298" s="1419">
        <v>0</v>
      </c>
      <c r="AB298" s="2107"/>
      <c r="AC298" s="1831">
        <v>0</v>
      </c>
      <c r="AD298" s="1831">
        <v>0</v>
      </c>
      <c r="AE298">
        <v>212</v>
      </c>
      <c r="AF298" s="1826">
        <v>567</v>
      </c>
      <c r="AG298" s="2107">
        <v>0</v>
      </c>
      <c r="AH298" s="2107">
        <v>0</v>
      </c>
      <c r="AJ298" s="285"/>
    </row>
    <row r="299" spans="1:36" ht="17.45" customHeight="1">
      <c r="A299" s="1493"/>
      <c r="B299" s="1493"/>
      <c r="C299" s="1493"/>
      <c r="D299" s="1509" t="s">
        <v>3613</v>
      </c>
      <c r="E299" s="1509"/>
      <c r="F299" s="1509"/>
      <c r="G299" s="1509"/>
      <c r="H299" s="1509"/>
      <c r="I299" s="1509"/>
      <c r="J299" s="1509"/>
      <c r="K299" s="1509"/>
      <c r="L299" s="1509"/>
      <c r="M299" s="1509"/>
      <c r="N299" s="1495">
        <v>568</v>
      </c>
      <c r="O299" s="1875" t="s">
        <v>869</v>
      </c>
      <c r="P299" s="2107">
        <v>0</v>
      </c>
      <c r="Q299" s="2107">
        <v>0</v>
      </c>
      <c r="R299" s="1873">
        <v>0</v>
      </c>
      <c r="S299" s="1655"/>
      <c r="T299" s="1829">
        <v>0</v>
      </c>
      <c r="U299" s="1830">
        <v>0</v>
      </c>
      <c r="V299" s="737"/>
      <c r="W299" s="1829">
        <v>0</v>
      </c>
      <c r="X299" s="1830">
        <v>0</v>
      </c>
      <c r="Y299" s="738">
        <v>0</v>
      </c>
      <c r="Z299" s="1829">
        <v>0</v>
      </c>
      <c r="AA299" s="1419">
        <v>0</v>
      </c>
      <c r="AB299" s="2107"/>
      <c r="AC299" s="1831">
        <v>0</v>
      </c>
      <c r="AD299" s="1831">
        <v>0</v>
      </c>
      <c r="AE299">
        <v>212</v>
      </c>
      <c r="AF299" s="1826">
        <v>568</v>
      </c>
      <c r="AG299" s="2107">
        <v>0</v>
      </c>
      <c r="AH299" s="2107">
        <v>0</v>
      </c>
      <c r="AJ299" s="285"/>
    </row>
    <row r="300" spans="1:36" ht="17.45" customHeight="1">
      <c r="A300" s="1493"/>
      <c r="B300" s="1493"/>
      <c r="C300" s="1493"/>
      <c r="D300" s="1503" t="s">
        <v>197</v>
      </c>
      <c r="E300" s="1503"/>
      <c r="F300" s="1503"/>
      <c r="G300" s="1503"/>
      <c r="H300" s="1503"/>
      <c r="I300" s="1503"/>
      <c r="J300" s="1503"/>
      <c r="K300" s="1503"/>
      <c r="L300" s="1503"/>
      <c r="M300" s="1503"/>
      <c r="N300" s="1503"/>
      <c r="O300" s="1875"/>
      <c r="P300" s="2107"/>
      <c r="Q300" s="2107"/>
      <c r="R300" s="1873"/>
      <c r="S300" s="1655"/>
      <c r="T300" s="1829"/>
      <c r="U300" s="1830"/>
      <c r="V300" s="737"/>
      <c r="W300" s="1829"/>
      <c r="X300" s="1830"/>
      <c r="Y300" s="738"/>
      <c r="Z300" s="1829"/>
      <c r="AA300" s="1419"/>
      <c r="AB300" s="2107"/>
      <c r="AC300" s="1831"/>
      <c r="AD300" s="1831"/>
      <c r="AF300" s="1826"/>
      <c r="AG300" s="2107">
        <v>0</v>
      </c>
      <c r="AH300" s="2107">
        <v>0</v>
      </c>
      <c r="AJ300" s="285"/>
    </row>
    <row r="301" spans="1:36" ht="17.45" customHeight="1">
      <c r="A301" s="1493"/>
      <c r="B301" s="1493"/>
      <c r="C301" s="1493"/>
      <c r="D301" s="1493"/>
      <c r="E301" s="1509" t="s">
        <v>261</v>
      </c>
      <c r="F301" s="1509"/>
      <c r="G301" s="1509"/>
      <c r="H301" s="1509"/>
      <c r="I301" s="1509"/>
      <c r="J301" s="1509"/>
      <c r="K301" s="1509"/>
      <c r="L301" s="1509"/>
      <c r="M301" s="1509"/>
      <c r="N301" s="1495">
        <v>569</v>
      </c>
      <c r="O301" s="1875" t="s">
        <v>869</v>
      </c>
      <c r="P301" s="2107">
        <v>0</v>
      </c>
      <c r="Q301" s="2107">
        <v>0</v>
      </c>
      <c r="R301" s="1873">
        <v>0</v>
      </c>
      <c r="S301" s="1655"/>
      <c r="T301" s="1829">
        <v>0</v>
      </c>
      <c r="U301" s="1830">
        <v>0</v>
      </c>
      <c r="V301" s="737"/>
      <c r="W301" s="1829">
        <v>0</v>
      </c>
      <c r="X301" s="1830">
        <v>0</v>
      </c>
      <c r="Y301" s="738">
        <v>0</v>
      </c>
      <c r="Z301" s="1829">
        <v>0</v>
      </c>
      <c r="AA301" s="1419">
        <v>0</v>
      </c>
      <c r="AB301" s="2107"/>
      <c r="AC301" s="1831">
        <v>0</v>
      </c>
      <c r="AD301" s="1831">
        <v>0</v>
      </c>
      <c r="AE301">
        <v>212</v>
      </c>
      <c r="AF301" s="1826">
        <v>569</v>
      </c>
      <c r="AG301" s="2107">
        <v>0</v>
      </c>
      <c r="AH301" s="2107">
        <v>0</v>
      </c>
      <c r="AJ301" s="285"/>
    </row>
    <row r="302" spans="1:36" ht="17.45" customHeight="1">
      <c r="A302" s="1493"/>
      <c r="B302" s="1493"/>
      <c r="C302" s="1493"/>
      <c r="D302" s="1493"/>
      <c r="E302" s="1509" t="s">
        <v>263</v>
      </c>
      <c r="F302" s="1509"/>
      <c r="G302" s="1509"/>
      <c r="H302" s="1509"/>
      <c r="I302" s="1509"/>
      <c r="J302" s="1509"/>
      <c r="K302" s="1509"/>
      <c r="L302" s="1509"/>
      <c r="M302" s="1509"/>
      <c r="N302" s="1495">
        <v>570</v>
      </c>
      <c r="O302" s="1875" t="s">
        <v>869</v>
      </c>
      <c r="P302" s="2107">
        <v>0</v>
      </c>
      <c r="Q302" s="2107">
        <v>0</v>
      </c>
      <c r="R302" s="1873">
        <v>0</v>
      </c>
      <c r="S302" s="1655"/>
      <c r="T302" s="1829">
        <v>0</v>
      </c>
      <c r="U302" s="1830">
        <v>0</v>
      </c>
      <c r="V302" s="737"/>
      <c r="W302" s="1829">
        <v>0</v>
      </c>
      <c r="X302" s="1830">
        <v>0</v>
      </c>
      <c r="Y302" s="738">
        <v>0</v>
      </c>
      <c r="Z302" s="1829">
        <v>0</v>
      </c>
      <c r="AA302" s="1419">
        <v>0</v>
      </c>
      <c r="AB302" s="2107"/>
      <c r="AC302" s="1831">
        <v>0</v>
      </c>
      <c r="AD302" s="1831">
        <v>0</v>
      </c>
      <c r="AE302">
        <v>212</v>
      </c>
      <c r="AF302" s="1826">
        <v>570</v>
      </c>
      <c r="AG302" s="2107">
        <v>0</v>
      </c>
      <c r="AH302" s="2107">
        <v>0</v>
      </c>
      <c r="AJ302" s="285"/>
    </row>
    <row r="303" spans="1:36" ht="17.45" customHeight="1">
      <c r="A303" s="1493"/>
      <c r="B303" s="1493"/>
      <c r="C303" s="1493"/>
      <c r="D303" s="1509" t="s">
        <v>3614</v>
      </c>
      <c r="E303" s="1509"/>
      <c r="F303" s="1509"/>
      <c r="G303" s="1509"/>
      <c r="H303" s="1509"/>
      <c r="I303" s="1509"/>
      <c r="J303" s="1509"/>
      <c r="K303" s="1509"/>
      <c r="L303" s="1509"/>
      <c r="M303" s="1509"/>
      <c r="N303" s="1495">
        <v>571</v>
      </c>
      <c r="O303" s="1875" t="s">
        <v>869</v>
      </c>
      <c r="P303" s="2107">
        <v>0</v>
      </c>
      <c r="Q303" s="2107">
        <v>0</v>
      </c>
      <c r="R303" s="1873">
        <v>0</v>
      </c>
      <c r="S303" s="1655"/>
      <c r="T303" s="1829">
        <v>0</v>
      </c>
      <c r="U303" s="1830">
        <v>0</v>
      </c>
      <c r="V303" s="737"/>
      <c r="W303" s="1829">
        <v>0</v>
      </c>
      <c r="X303" s="1830">
        <v>0</v>
      </c>
      <c r="Y303" s="738">
        <v>0</v>
      </c>
      <c r="Z303" s="1829">
        <v>0</v>
      </c>
      <c r="AA303" s="1419">
        <v>0</v>
      </c>
      <c r="AB303" s="2107"/>
      <c r="AC303" s="1831">
        <v>0</v>
      </c>
      <c r="AD303" s="1831">
        <v>0</v>
      </c>
      <c r="AE303">
        <v>212</v>
      </c>
      <c r="AF303" s="1826">
        <v>571</v>
      </c>
      <c r="AG303" s="2107">
        <v>0</v>
      </c>
      <c r="AH303" s="2107">
        <v>0</v>
      </c>
      <c r="AJ303" s="285"/>
    </row>
    <row r="304" spans="1:36" ht="17.45" customHeight="1">
      <c r="A304" s="1493"/>
      <c r="B304" s="1493"/>
      <c r="C304" s="1493"/>
      <c r="D304" s="1509" t="s">
        <v>3615</v>
      </c>
      <c r="E304" s="1509"/>
      <c r="F304" s="1509"/>
      <c r="G304" s="1509"/>
      <c r="H304" s="1509"/>
      <c r="I304" s="1509"/>
      <c r="J304" s="1509"/>
      <c r="K304" s="1509"/>
      <c r="L304" s="1509"/>
      <c r="M304" s="1509"/>
      <c r="N304" s="1495">
        <v>572</v>
      </c>
      <c r="O304" s="1875" t="s">
        <v>869</v>
      </c>
      <c r="P304" s="2107">
        <v>0</v>
      </c>
      <c r="Q304" s="2107">
        <v>0</v>
      </c>
      <c r="R304" s="1873">
        <v>0</v>
      </c>
      <c r="S304" s="1655"/>
      <c r="T304" s="1829">
        <v>0</v>
      </c>
      <c r="U304" s="1830">
        <v>0</v>
      </c>
      <c r="V304" s="737"/>
      <c r="W304" s="1829">
        <v>0</v>
      </c>
      <c r="X304" s="1830">
        <v>0</v>
      </c>
      <c r="Y304" s="738">
        <v>0</v>
      </c>
      <c r="Z304" s="1829">
        <v>0</v>
      </c>
      <c r="AA304" s="1419">
        <v>0</v>
      </c>
      <c r="AB304" s="2107"/>
      <c r="AC304" s="1831">
        <v>0</v>
      </c>
      <c r="AD304" s="1831">
        <v>0</v>
      </c>
      <c r="AE304">
        <v>213</v>
      </c>
      <c r="AF304" s="1826">
        <v>572</v>
      </c>
      <c r="AG304" s="2107">
        <v>0</v>
      </c>
      <c r="AH304" s="2107">
        <v>0</v>
      </c>
      <c r="AJ304" s="285"/>
    </row>
    <row r="305" spans="1:36" ht="17.45" customHeight="1">
      <c r="A305" s="1493"/>
      <c r="B305" s="1493"/>
      <c r="C305" s="1493"/>
      <c r="D305" s="1503" t="s">
        <v>200</v>
      </c>
      <c r="E305" s="1503"/>
      <c r="F305" s="1503"/>
      <c r="G305" s="1503"/>
      <c r="H305" s="1503"/>
      <c r="I305" s="1503"/>
      <c r="J305" s="1503"/>
      <c r="K305" s="1503"/>
      <c r="L305" s="1503"/>
      <c r="M305" s="1503"/>
      <c r="N305" s="1503"/>
      <c r="O305" s="1875"/>
      <c r="P305" s="2107"/>
      <c r="Q305" s="2107"/>
      <c r="R305" s="1873"/>
      <c r="S305" s="1655"/>
      <c r="T305" s="1829"/>
      <c r="U305" s="1830"/>
      <c r="V305" s="737"/>
      <c r="W305" s="1829"/>
      <c r="X305" s="1830"/>
      <c r="Y305" s="738"/>
      <c r="Z305" s="1829"/>
      <c r="AA305" s="1419"/>
      <c r="AB305" s="2107"/>
      <c r="AC305" s="1831"/>
      <c r="AD305" s="1831"/>
      <c r="AF305" s="1826"/>
      <c r="AG305" s="2107">
        <v>0</v>
      </c>
      <c r="AH305" s="2107">
        <v>0</v>
      </c>
      <c r="AJ305" s="285"/>
    </row>
    <row r="306" spans="1:36" ht="17.45" customHeight="1">
      <c r="A306" s="1493"/>
      <c r="B306" s="1493"/>
      <c r="C306" s="1493"/>
      <c r="D306" s="1493"/>
      <c r="E306" s="1509" t="s">
        <v>259</v>
      </c>
      <c r="F306" s="1509"/>
      <c r="G306" s="1509"/>
      <c r="H306" s="1509"/>
      <c r="I306" s="1509"/>
      <c r="J306" s="1509"/>
      <c r="K306" s="1509"/>
      <c r="L306" s="1509"/>
      <c r="M306" s="1509"/>
      <c r="N306" s="1495">
        <v>573</v>
      </c>
      <c r="O306" s="1875" t="s">
        <v>869</v>
      </c>
      <c r="P306" s="2107">
        <v>0</v>
      </c>
      <c r="Q306" s="2107">
        <v>0</v>
      </c>
      <c r="R306" s="1873">
        <v>0</v>
      </c>
      <c r="S306" s="1654">
        <v>0</v>
      </c>
      <c r="T306" s="1829">
        <v>0</v>
      </c>
      <c r="U306" s="1830">
        <v>0</v>
      </c>
      <c r="V306" s="737"/>
      <c r="W306" s="1829">
        <v>0</v>
      </c>
      <c r="X306" s="1830">
        <v>0</v>
      </c>
      <c r="Y306" s="737"/>
      <c r="Z306" s="1829">
        <v>0</v>
      </c>
      <c r="AA306" s="1419">
        <v>0</v>
      </c>
      <c r="AB306" s="2107"/>
      <c r="AC306" s="1831">
        <v>0</v>
      </c>
      <c r="AD306" s="1831">
        <v>0</v>
      </c>
      <c r="AE306">
        <v>214</v>
      </c>
      <c r="AF306" s="1826">
        <v>573</v>
      </c>
      <c r="AG306" s="2107">
        <v>0</v>
      </c>
      <c r="AH306" s="2107">
        <v>0</v>
      </c>
      <c r="AJ306" s="285"/>
    </row>
    <row r="307" spans="1:36" ht="17.45" customHeight="1">
      <c r="A307" s="1493"/>
      <c r="B307" s="1493"/>
      <c r="C307" s="1493"/>
      <c r="D307" s="1493"/>
      <c r="E307" s="1509" t="s">
        <v>397</v>
      </c>
      <c r="F307" s="1509"/>
      <c r="G307" s="1509"/>
      <c r="H307" s="1509"/>
      <c r="I307" s="1509"/>
      <c r="J307" s="1509"/>
      <c r="K307" s="1509"/>
      <c r="L307" s="1509"/>
      <c r="M307" s="1509"/>
      <c r="N307" s="1495">
        <v>574</v>
      </c>
      <c r="O307" s="1875" t="s">
        <v>869</v>
      </c>
      <c r="P307" s="2107">
        <v>0</v>
      </c>
      <c r="Q307" s="2107">
        <v>0</v>
      </c>
      <c r="R307" s="1873">
        <v>0</v>
      </c>
      <c r="S307" s="1654">
        <v>0</v>
      </c>
      <c r="T307" s="1829">
        <v>0</v>
      </c>
      <c r="U307" s="1830">
        <v>0</v>
      </c>
      <c r="V307" s="737"/>
      <c r="W307" s="1829">
        <v>0</v>
      </c>
      <c r="X307" s="1830">
        <v>0</v>
      </c>
      <c r="Y307" s="737"/>
      <c r="Z307" s="1829">
        <v>0</v>
      </c>
      <c r="AA307" s="1419">
        <v>0</v>
      </c>
      <c r="AB307" s="2107"/>
      <c r="AC307" s="1831">
        <v>0</v>
      </c>
      <c r="AD307" s="1831">
        <v>0</v>
      </c>
      <c r="AE307">
        <v>214</v>
      </c>
      <c r="AF307" s="1826">
        <v>574</v>
      </c>
      <c r="AG307" s="2107">
        <v>0</v>
      </c>
      <c r="AH307" s="2107">
        <v>0</v>
      </c>
      <c r="AJ307" s="285"/>
    </row>
    <row r="308" spans="1:36" ht="17.45" customHeight="1">
      <c r="A308" s="1493"/>
      <c r="B308" s="1493"/>
      <c r="C308" s="1493"/>
      <c r="D308" s="1493"/>
      <c r="E308" s="1509" t="s">
        <v>3616</v>
      </c>
      <c r="F308" s="1509"/>
      <c r="G308" s="1509"/>
      <c r="H308" s="1509"/>
      <c r="I308" s="1509"/>
      <c r="J308" s="1509"/>
      <c r="K308" s="1509"/>
      <c r="L308" s="1509"/>
      <c r="M308" s="1509"/>
      <c r="N308" s="1495">
        <v>575</v>
      </c>
      <c r="O308" s="1875" t="s">
        <v>869</v>
      </c>
      <c r="P308" s="2107">
        <v>0</v>
      </c>
      <c r="Q308" s="2107">
        <v>0</v>
      </c>
      <c r="R308" s="1873">
        <v>0</v>
      </c>
      <c r="S308" s="1654">
        <v>0</v>
      </c>
      <c r="T308" s="1829">
        <v>0</v>
      </c>
      <c r="U308" s="1830">
        <v>0</v>
      </c>
      <c r="V308" s="737"/>
      <c r="W308" s="1829">
        <v>0</v>
      </c>
      <c r="X308" s="1830">
        <v>0</v>
      </c>
      <c r="Y308" s="737"/>
      <c r="Z308" s="1829">
        <v>0</v>
      </c>
      <c r="AA308" s="1419">
        <v>0</v>
      </c>
      <c r="AB308" s="2107"/>
      <c r="AC308" s="1831">
        <v>0</v>
      </c>
      <c r="AD308" s="1831">
        <v>0</v>
      </c>
      <c r="AE308">
        <v>214</v>
      </c>
      <c r="AF308" s="1826">
        <v>575</v>
      </c>
      <c r="AG308" s="2107">
        <v>0</v>
      </c>
      <c r="AH308" s="2107">
        <v>0</v>
      </c>
      <c r="AJ308" s="285"/>
    </row>
    <row r="309" spans="1:36" ht="17.45" customHeight="1">
      <c r="A309" s="1493"/>
      <c r="B309" s="1493"/>
      <c r="C309" s="1493"/>
      <c r="D309" s="1505" t="s">
        <v>201</v>
      </c>
      <c r="E309" s="1506"/>
      <c r="F309" s="1506"/>
      <c r="G309" s="1506"/>
      <c r="H309" s="1506"/>
      <c r="I309" s="1506"/>
      <c r="J309" s="1506"/>
      <c r="K309" s="1506"/>
      <c r="L309" s="1506"/>
      <c r="M309" s="1506"/>
      <c r="N309" s="1506"/>
      <c r="O309" s="1875"/>
      <c r="P309" s="2107"/>
      <c r="Q309" s="2107"/>
      <c r="R309" s="1873"/>
      <c r="S309" s="1654"/>
      <c r="T309" s="1829"/>
      <c r="U309" s="1830"/>
      <c r="V309" s="737"/>
      <c r="W309" s="1829"/>
      <c r="X309" s="1830"/>
      <c r="Y309" s="737"/>
      <c r="Z309" s="1829"/>
      <c r="AA309" s="1419"/>
      <c r="AB309" s="2107"/>
      <c r="AC309" s="1831"/>
      <c r="AD309" s="1831"/>
      <c r="AF309" s="1826"/>
      <c r="AG309" s="2107">
        <v>0</v>
      </c>
      <c r="AH309" s="2107">
        <v>0</v>
      </c>
      <c r="AJ309" s="285"/>
    </row>
    <row r="310" spans="1:36" ht="17.45" customHeight="1">
      <c r="A310" s="1493"/>
      <c r="B310" s="1493"/>
      <c r="C310" s="1493"/>
      <c r="D310" s="1493"/>
      <c r="E310" s="1509" t="s">
        <v>380</v>
      </c>
      <c r="F310" s="1509"/>
      <c r="G310" s="1509"/>
      <c r="H310" s="1509"/>
      <c r="I310" s="1509"/>
      <c r="J310" s="1509"/>
      <c r="K310" s="1509"/>
      <c r="L310" s="1509"/>
      <c r="M310" s="1509"/>
      <c r="N310" s="1495">
        <v>576</v>
      </c>
      <c r="O310" s="1875" t="s">
        <v>869</v>
      </c>
      <c r="P310" s="2107">
        <v>0</v>
      </c>
      <c r="Q310" s="2107">
        <v>0</v>
      </c>
      <c r="R310" s="1873">
        <v>0</v>
      </c>
      <c r="S310" s="1654">
        <v>0</v>
      </c>
      <c r="T310" s="1829">
        <v>0</v>
      </c>
      <c r="U310" s="1830">
        <v>0</v>
      </c>
      <c r="V310" s="737"/>
      <c r="W310" s="1829">
        <v>0</v>
      </c>
      <c r="X310" s="1830">
        <v>0</v>
      </c>
      <c r="Y310" s="737"/>
      <c r="Z310" s="1829">
        <v>0</v>
      </c>
      <c r="AA310" s="1419">
        <v>0</v>
      </c>
      <c r="AB310" s="2107"/>
      <c r="AC310" s="1831">
        <v>0</v>
      </c>
      <c r="AD310" s="1831">
        <v>0</v>
      </c>
      <c r="AE310">
        <v>215</v>
      </c>
      <c r="AF310" s="1826">
        <v>576</v>
      </c>
      <c r="AG310" s="2107">
        <v>0</v>
      </c>
      <c r="AH310" s="2107">
        <v>0</v>
      </c>
      <c r="AJ310" s="285"/>
    </row>
    <row r="311" spans="1:36" ht="17.45" customHeight="1">
      <c r="A311" s="1493"/>
      <c r="B311" s="1493"/>
      <c r="C311" s="1493"/>
      <c r="D311" s="1493"/>
      <c r="E311" s="1509" t="s">
        <v>381</v>
      </c>
      <c r="F311" s="1509"/>
      <c r="G311" s="1509"/>
      <c r="H311" s="1509"/>
      <c r="I311" s="1509"/>
      <c r="J311" s="1509"/>
      <c r="K311" s="1509"/>
      <c r="L311" s="1509"/>
      <c r="M311" s="1509"/>
      <c r="N311" s="1495">
        <v>577</v>
      </c>
      <c r="O311" s="1875" t="s">
        <v>869</v>
      </c>
      <c r="P311" s="2107">
        <v>0</v>
      </c>
      <c r="Q311" s="2107">
        <v>0</v>
      </c>
      <c r="R311" s="1873">
        <v>0</v>
      </c>
      <c r="S311" s="1654">
        <v>0</v>
      </c>
      <c r="T311" s="1829">
        <v>0</v>
      </c>
      <c r="U311" s="1830">
        <v>0</v>
      </c>
      <c r="V311" s="737"/>
      <c r="W311" s="1829">
        <v>0</v>
      </c>
      <c r="X311" s="1830">
        <v>0</v>
      </c>
      <c r="Y311" s="737"/>
      <c r="Z311" s="1829">
        <v>0</v>
      </c>
      <c r="AA311" s="1419">
        <v>0</v>
      </c>
      <c r="AB311" s="2107"/>
      <c r="AC311" s="1831">
        <v>0</v>
      </c>
      <c r="AD311" s="1831">
        <v>0</v>
      </c>
      <c r="AE311">
        <v>215</v>
      </c>
      <c r="AF311" s="1826">
        <v>577</v>
      </c>
      <c r="AG311" s="2107">
        <v>0</v>
      </c>
      <c r="AH311" s="2107">
        <v>0</v>
      </c>
      <c r="AJ311" s="285"/>
    </row>
    <row r="312" spans="1:36" ht="17.45" customHeight="1">
      <c r="A312" s="1493"/>
      <c r="B312" s="1493"/>
      <c r="C312" s="1493"/>
      <c r="D312" s="1493"/>
      <c r="E312" s="1509" t="s">
        <v>382</v>
      </c>
      <c r="F312" s="1509"/>
      <c r="G312" s="1509"/>
      <c r="H312" s="1509"/>
      <c r="I312" s="1509"/>
      <c r="J312" s="1509"/>
      <c r="K312" s="1509"/>
      <c r="L312" s="1509"/>
      <c r="M312" s="1509"/>
      <c r="N312" s="1495">
        <v>578</v>
      </c>
      <c r="O312" s="1875" t="s">
        <v>869</v>
      </c>
      <c r="P312" s="2107">
        <v>0</v>
      </c>
      <c r="Q312" s="2107">
        <v>0</v>
      </c>
      <c r="R312" s="1873">
        <v>0</v>
      </c>
      <c r="S312" s="1654">
        <v>0</v>
      </c>
      <c r="T312" s="1829">
        <v>0</v>
      </c>
      <c r="U312" s="1830">
        <v>0</v>
      </c>
      <c r="V312" s="737"/>
      <c r="W312" s="1829">
        <v>0</v>
      </c>
      <c r="X312" s="1830">
        <v>0</v>
      </c>
      <c r="Y312" s="737"/>
      <c r="Z312" s="1829">
        <v>0</v>
      </c>
      <c r="AA312" s="1419">
        <v>0</v>
      </c>
      <c r="AB312" s="2107"/>
      <c r="AC312" s="1831">
        <v>0</v>
      </c>
      <c r="AD312" s="1831">
        <v>0</v>
      </c>
      <c r="AE312">
        <v>215</v>
      </c>
      <c r="AF312" s="1826">
        <v>578</v>
      </c>
      <c r="AG312" s="2107">
        <v>0</v>
      </c>
      <c r="AH312" s="2107">
        <v>0</v>
      </c>
      <c r="AJ312" s="285"/>
    </row>
    <row r="313" spans="1:36" ht="17.45" customHeight="1">
      <c r="A313" s="1493"/>
      <c r="B313" s="1493"/>
      <c r="C313" s="1493"/>
      <c r="D313" s="1493"/>
      <c r="E313" s="1509" t="s">
        <v>383</v>
      </c>
      <c r="F313" s="1509"/>
      <c r="G313" s="1509"/>
      <c r="H313" s="1509"/>
      <c r="I313" s="1509"/>
      <c r="J313" s="1509"/>
      <c r="K313" s="1509"/>
      <c r="L313" s="1509"/>
      <c r="M313" s="1509"/>
      <c r="N313" s="1495">
        <v>579</v>
      </c>
      <c r="O313" s="1875" t="s">
        <v>869</v>
      </c>
      <c r="P313" s="2107">
        <v>0</v>
      </c>
      <c r="Q313" s="2107">
        <v>0</v>
      </c>
      <c r="R313" s="1873">
        <v>0</v>
      </c>
      <c r="S313" s="1654">
        <v>0</v>
      </c>
      <c r="T313" s="1829">
        <v>0</v>
      </c>
      <c r="U313" s="1830">
        <v>0</v>
      </c>
      <c r="V313" s="737"/>
      <c r="W313" s="1829">
        <v>0</v>
      </c>
      <c r="X313" s="1830">
        <v>0</v>
      </c>
      <c r="Y313" s="737"/>
      <c r="Z313" s="1829">
        <v>0</v>
      </c>
      <c r="AA313" s="1419">
        <v>0</v>
      </c>
      <c r="AB313" s="2107"/>
      <c r="AC313" s="1831">
        <v>0</v>
      </c>
      <c r="AD313" s="1831">
        <v>0</v>
      </c>
      <c r="AE313">
        <v>215</v>
      </c>
      <c r="AF313" s="1826">
        <v>579</v>
      </c>
      <c r="AG313" s="2107">
        <v>0</v>
      </c>
      <c r="AH313" s="2107">
        <v>0</v>
      </c>
      <c r="AJ313" s="285"/>
    </row>
    <row r="314" spans="1:36" ht="17.45" customHeight="1">
      <c r="A314" s="1493"/>
      <c r="B314" s="1493"/>
      <c r="C314" s="1493"/>
      <c r="D314" s="1493"/>
      <c r="E314" s="1509" t="s">
        <v>384</v>
      </c>
      <c r="F314" s="1509"/>
      <c r="G314" s="1509"/>
      <c r="H314" s="1509"/>
      <c r="I314" s="1509"/>
      <c r="J314" s="1509"/>
      <c r="K314" s="1509"/>
      <c r="L314" s="1509"/>
      <c r="M314" s="1509"/>
      <c r="N314" s="1495">
        <v>580</v>
      </c>
      <c r="O314" s="1875" t="s">
        <v>869</v>
      </c>
      <c r="P314" s="2107">
        <v>0</v>
      </c>
      <c r="Q314" s="2107">
        <v>0</v>
      </c>
      <c r="R314" s="1873">
        <v>0</v>
      </c>
      <c r="S314" s="1654">
        <v>0</v>
      </c>
      <c r="T314" s="1829">
        <v>0</v>
      </c>
      <c r="U314" s="1830">
        <v>0</v>
      </c>
      <c r="V314" s="737"/>
      <c r="W314" s="1829">
        <v>0</v>
      </c>
      <c r="X314" s="1830">
        <v>0</v>
      </c>
      <c r="Y314" s="737"/>
      <c r="Z314" s="1829">
        <v>0</v>
      </c>
      <c r="AA314" s="1419">
        <v>0</v>
      </c>
      <c r="AB314" s="2107"/>
      <c r="AC314" s="1831">
        <v>0</v>
      </c>
      <c r="AD314" s="1831">
        <v>0</v>
      </c>
      <c r="AE314">
        <v>215</v>
      </c>
      <c r="AF314" s="1826">
        <v>580</v>
      </c>
      <c r="AG314" s="2107">
        <v>0</v>
      </c>
      <c r="AH314" s="2107">
        <v>0</v>
      </c>
      <c r="AJ314" s="285"/>
    </row>
    <row r="315" spans="1:36" ht="17.45" customHeight="1">
      <c r="A315" s="1493"/>
      <c r="B315" s="1493"/>
      <c r="C315" s="1493"/>
      <c r="D315" s="1493"/>
      <c r="E315" s="1509" t="s">
        <v>385</v>
      </c>
      <c r="F315" s="1509"/>
      <c r="G315" s="1509"/>
      <c r="H315" s="1509"/>
      <c r="I315" s="1509"/>
      <c r="J315" s="1509"/>
      <c r="K315" s="1509"/>
      <c r="L315" s="1509"/>
      <c r="M315" s="1509"/>
      <c r="N315" s="1495">
        <v>581</v>
      </c>
      <c r="O315" s="1875" t="s">
        <v>869</v>
      </c>
      <c r="P315" s="2107">
        <v>0</v>
      </c>
      <c r="Q315" s="2107">
        <v>0</v>
      </c>
      <c r="R315" s="1873">
        <v>0</v>
      </c>
      <c r="S315" s="1654">
        <v>0</v>
      </c>
      <c r="T315" s="1829">
        <v>0</v>
      </c>
      <c r="U315" s="1830">
        <v>0</v>
      </c>
      <c r="V315" s="737"/>
      <c r="W315" s="1829">
        <v>0</v>
      </c>
      <c r="X315" s="1830">
        <v>0</v>
      </c>
      <c r="Y315" s="737"/>
      <c r="Z315" s="1829">
        <v>0</v>
      </c>
      <c r="AA315" s="1419">
        <v>0</v>
      </c>
      <c r="AB315" s="2107"/>
      <c r="AC315" s="1831">
        <v>0</v>
      </c>
      <c r="AD315" s="1831">
        <v>0</v>
      </c>
      <c r="AE315">
        <v>215</v>
      </c>
      <c r="AF315" s="1826">
        <v>581</v>
      </c>
      <c r="AG315" s="2107">
        <v>0</v>
      </c>
      <c r="AH315" s="2107">
        <v>0</v>
      </c>
      <c r="AJ315" s="285"/>
    </row>
    <row r="316" spans="1:36" ht="17.45" customHeight="1">
      <c r="A316" s="1493"/>
      <c r="B316" s="1493"/>
      <c r="C316" s="1493"/>
      <c r="D316" s="1493"/>
      <c r="E316" s="1509" t="s">
        <v>386</v>
      </c>
      <c r="F316" s="1509"/>
      <c r="G316" s="1509"/>
      <c r="H316" s="1509"/>
      <c r="I316" s="1509"/>
      <c r="J316" s="1509"/>
      <c r="K316" s="1509"/>
      <c r="L316" s="1509"/>
      <c r="M316" s="1509"/>
      <c r="N316" s="1495">
        <v>582</v>
      </c>
      <c r="O316" s="1875" t="s">
        <v>869</v>
      </c>
      <c r="P316" s="2107">
        <v>0</v>
      </c>
      <c r="Q316" s="2107">
        <v>0</v>
      </c>
      <c r="R316" s="1873">
        <v>0</v>
      </c>
      <c r="S316" s="1654">
        <v>0</v>
      </c>
      <c r="T316" s="1829">
        <v>0</v>
      </c>
      <c r="U316" s="1830">
        <v>0</v>
      </c>
      <c r="V316" s="737"/>
      <c r="W316" s="1829">
        <v>0</v>
      </c>
      <c r="X316" s="1830">
        <v>0</v>
      </c>
      <c r="Y316" s="737"/>
      <c r="Z316" s="1829">
        <v>0</v>
      </c>
      <c r="AA316" s="1419">
        <v>0</v>
      </c>
      <c r="AB316" s="2107"/>
      <c r="AC316" s="1831">
        <v>0</v>
      </c>
      <c r="AD316" s="1831">
        <v>0</v>
      </c>
      <c r="AE316">
        <v>215</v>
      </c>
      <c r="AF316" s="1826">
        <v>582</v>
      </c>
      <c r="AG316" s="2107">
        <v>0</v>
      </c>
      <c r="AH316" s="2107">
        <v>0</v>
      </c>
      <c r="AJ316" s="285"/>
    </row>
    <row r="317" spans="1:36" ht="17.45" customHeight="1">
      <c r="A317" s="1493"/>
      <c r="B317" s="1493"/>
      <c r="C317" s="1493"/>
      <c r="D317" s="1493"/>
      <c r="E317" s="1509" t="s">
        <v>387</v>
      </c>
      <c r="F317" s="1509"/>
      <c r="G317" s="1509"/>
      <c r="H317" s="1509"/>
      <c r="I317" s="1509"/>
      <c r="J317" s="1509"/>
      <c r="K317" s="1509"/>
      <c r="L317" s="1509"/>
      <c r="M317" s="1509"/>
      <c r="N317" s="1495">
        <v>583</v>
      </c>
      <c r="O317" s="1875" t="s">
        <v>869</v>
      </c>
      <c r="P317" s="2107">
        <v>0</v>
      </c>
      <c r="Q317" s="2107">
        <v>0</v>
      </c>
      <c r="R317" s="1873">
        <v>0</v>
      </c>
      <c r="S317" s="1654">
        <v>0</v>
      </c>
      <c r="T317" s="1829">
        <v>0</v>
      </c>
      <c r="U317" s="1830">
        <v>0</v>
      </c>
      <c r="V317" s="737"/>
      <c r="W317" s="1829">
        <v>0</v>
      </c>
      <c r="X317" s="1830">
        <v>0</v>
      </c>
      <c r="Y317" s="737"/>
      <c r="Z317" s="1829">
        <v>0</v>
      </c>
      <c r="AA317" s="1419">
        <v>0</v>
      </c>
      <c r="AB317" s="2107"/>
      <c r="AC317" s="1831">
        <v>0</v>
      </c>
      <c r="AD317" s="1831">
        <v>0</v>
      </c>
      <c r="AE317">
        <v>215</v>
      </c>
      <c r="AF317" s="1826">
        <v>583</v>
      </c>
      <c r="AG317" s="2107">
        <v>0</v>
      </c>
      <c r="AH317" s="2107">
        <v>0</v>
      </c>
      <c r="AJ317" s="285"/>
    </row>
    <row r="318" spans="1:36" ht="17.45" customHeight="1">
      <c r="A318" s="1493"/>
      <c r="B318" s="1493"/>
      <c r="C318" s="1493"/>
      <c r="D318" s="1503" t="s">
        <v>192</v>
      </c>
      <c r="E318" s="1503"/>
      <c r="F318" s="1503"/>
      <c r="G318" s="1503"/>
      <c r="H318" s="1503"/>
      <c r="I318" s="1503"/>
      <c r="J318" s="1503"/>
      <c r="K318" s="1503"/>
      <c r="L318" s="1503"/>
      <c r="M318" s="1503"/>
      <c r="N318" s="1503"/>
      <c r="O318" s="1875"/>
      <c r="P318" s="2107"/>
      <c r="Q318" s="2107"/>
      <c r="R318" s="1873"/>
      <c r="S318" s="1654"/>
      <c r="T318" s="1829"/>
      <c r="U318" s="1830"/>
      <c r="V318" s="737"/>
      <c r="W318" s="1829"/>
      <c r="X318" s="1830"/>
      <c r="Y318" s="737"/>
      <c r="Z318" s="1829"/>
      <c r="AA318" s="1419"/>
      <c r="AB318" s="2107"/>
      <c r="AC318" s="1831"/>
      <c r="AD318" s="1831"/>
      <c r="AF318" s="1826"/>
      <c r="AG318" s="2107">
        <v>0</v>
      </c>
      <c r="AH318" s="2107">
        <v>0</v>
      </c>
      <c r="AJ318" s="285"/>
    </row>
    <row r="319" spans="1:36" ht="17.45" customHeight="1">
      <c r="A319" s="1493"/>
      <c r="B319" s="1493"/>
      <c r="C319" s="1493"/>
      <c r="D319" s="1493"/>
      <c r="E319" s="1509" t="s">
        <v>388</v>
      </c>
      <c r="F319" s="1509"/>
      <c r="G319" s="1509"/>
      <c r="H319" s="1509"/>
      <c r="I319" s="1509"/>
      <c r="J319" s="1509"/>
      <c r="K319" s="1509"/>
      <c r="L319" s="1509"/>
      <c r="M319" s="1509"/>
      <c r="N319" s="1495">
        <v>584</v>
      </c>
      <c r="O319" s="1875" t="s">
        <v>869</v>
      </c>
      <c r="P319" s="2107">
        <v>0</v>
      </c>
      <c r="Q319" s="2107">
        <v>0</v>
      </c>
      <c r="R319" s="1873">
        <v>0</v>
      </c>
      <c r="S319" s="1654">
        <v>0</v>
      </c>
      <c r="T319" s="1829">
        <v>0</v>
      </c>
      <c r="U319" s="1830">
        <v>0</v>
      </c>
      <c r="V319" s="737"/>
      <c r="W319" s="1829">
        <v>0</v>
      </c>
      <c r="X319" s="1830">
        <v>0</v>
      </c>
      <c r="Y319" s="736"/>
      <c r="Z319" s="1829">
        <v>0</v>
      </c>
      <c r="AA319" s="1419">
        <v>0</v>
      </c>
      <c r="AB319" s="2107"/>
      <c r="AC319" s="1831">
        <v>0</v>
      </c>
      <c r="AD319" s="1831">
        <v>0</v>
      </c>
      <c r="AE319">
        <v>216</v>
      </c>
      <c r="AF319" s="1826">
        <v>584</v>
      </c>
      <c r="AG319" s="2107">
        <v>0</v>
      </c>
      <c r="AH319" s="2107">
        <v>0</v>
      </c>
      <c r="AJ319" s="285"/>
    </row>
    <row r="320" spans="1:36" ht="17.45" customHeight="1">
      <c r="A320" s="1493"/>
      <c r="B320" s="1493"/>
      <c r="C320" s="1493"/>
      <c r="D320" s="1493"/>
      <c r="E320" s="1509" t="s">
        <v>389</v>
      </c>
      <c r="F320" s="1509"/>
      <c r="G320" s="1509"/>
      <c r="H320" s="1509"/>
      <c r="I320" s="1509"/>
      <c r="J320" s="1509"/>
      <c r="K320" s="1509"/>
      <c r="L320" s="1509"/>
      <c r="M320" s="1509"/>
      <c r="N320" s="1495">
        <v>585</v>
      </c>
      <c r="O320" s="1875" t="s">
        <v>869</v>
      </c>
      <c r="P320" s="2107">
        <v>0</v>
      </c>
      <c r="Q320" s="2107">
        <v>0</v>
      </c>
      <c r="R320" s="1873">
        <v>0</v>
      </c>
      <c r="S320" s="1654"/>
      <c r="T320" s="1829">
        <v>0</v>
      </c>
      <c r="U320" s="1830">
        <v>0</v>
      </c>
      <c r="V320" s="737"/>
      <c r="W320" s="1829">
        <v>0</v>
      </c>
      <c r="X320" s="1830">
        <v>0</v>
      </c>
      <c r="Y320" s="736">
        <v>0</v>
      </c>
      <c r="Z320" s="1829">
        <v>0</v>
      </c>
      <c r="AA320" s="1419">
        <v>0</v>
      </c>
      <c r="AB320" s="2107"/>
      <c r="AC320" s="1831">
        <v>0</v>
      </c>
      <c r="AD320" s="1831">
        <v>0</v>
      </c>
      <c r="AE320">
        <v>216</v>
      </c>
      <c r="AF320" s="1826">
        <v>585</v>
      </c>
      <c r="AG320" s="2107">
        <v>0</v>
      </c>
      <c r="AH320" s="2107">
        <v>0</v>
      </c>
      <c r="AJ320" s="285"/>
    </row>
    <row r="321" spans="1:36" ht="17.45" customHeight="1">
      <c r="A321" s="1493"/>
      <c r="B321" s="1493"/>
      <c r="C321" s="1493"/>
      <c r="D321" s="1493"/>
      <c r="E321" s="1509" t="s">
        <v>238</v>
      </c>
      <c r="F321" s="1509"/>
      <c r="G321" s="1509"/>
      <c r="H321" s="1509"/>
      <c r="I321" s="1509"/>
      <c r="J321" s="1509"/>
      <c r="K321" s="1509"/>
      <c r="L321" s="1509"/>
      <c r="M321" s="1509"/>
      <c r="N321" s="1495">
        <v>586</v>
      </c>
      <c r="O321" s="1875" t="s">
        <v>869</v>
      </c>
      <c r="P321" s="2107">
        <v>0</v>
      </c>
      <c r="Q321" s="2107">
        <v>0</v>
      </c>
      <c r="R321" s="1873">
        <v>0</v>
      </c>
      <c r="S321" s="1654">
        <v>0</v>
      </c>
      <c r="T321" s="1829">
        <v>0</v>
      </c>
      <c r="U321" s="1830">
        <v>0</v>
      </c>
      <c r="V321" s="737"/>
      <c r="W321" s="1829">
        <v>0</v>
      </c>
      <c r="X321" s="1830">
        <v>0</v>
      </c>
      <c r="Y321" s="736"/>
      <c r="Z321" s="1829">
        <v>0</v>
      </c>
      <c r="AA321" s="1419">
        <v>0</v>
      </c>
      <c r="AB321" s="2107"/>
      <c r="AC321" s="1831">
        <v>0</v>
      </c>
      <c r="AD321" s="1831">
        <v>0</v>
      </c>
      <c r="AE321">
        <v>216</v>
      </c>
      <c r="AF321" s="1826">
        <v>586</v>
      </c>
      <c r="AG321" s="2107">
        <v>0</v>
      </c>
      <c r="AH321" s="2107">
        <v>0</v>
      </c>
      <c r="AJ321" s="285"/>
    </row>
    <row r="322" spans="1:36" ht="17.45" customHeight="1">
      <c r="A322" s="1493"/>
      <c r="B322" s="1493"/>
      <c r="C322" s="1493"/>
      <c r="D322" s="1503" t="s">
        <v>3617</v>
      </c>
      <c r="E322" s="1503"/>
      <c r="F322" s="1503"/>
      <c r="G322" s="1503"/>
      <c r="H322" s="1503"/>
      <c r="I322" s="1503"/>
      <c r="J322" s="1503"/>
      <c r="K322" s="1503"/>
      <c r="L322" s="1503"/>
      <c r="M322" s="1503"/>
      <c r="N322" s="1503"/>
      <c r="O322" s="1875"/>
      <c r="P322" s="2107"/>
      <c r="Q322" s="2107"/>
      <c r="R322" s="1873"/>
      <c r="S322" s="1654"/>
      <c r="T322" s="1829"/>
      <c r="U322" s="1830"/>
      <c r="V322" s="737"/>
      <c r="W322" s="1829"/>
      <c r="X322" s="1830"/>
      <c r="Y322" s="736"/>
      <c r="Z322" s="1829"/>
      <c r="AA322" s="1419"/>
      <c r="AB322" s="2107"/>
      <c r="AC322" s="1831"/>
      <c r="AD322" s="1831"/>
      <c r="AF322" s="1826"/>
      <c r="AG322" s="2107">
        <v>0</v>
      </c>
      <c r="AH322" s="2107">
        <v>0</v>
      </c>
      <c r="AJ322" s="285"/>
    </row>
    <row r="323" spans="1:36" ht="17.45" customHeight="1">
      <c r="A323" s="1493"/>
      <c r="B323" s="1493"/>
      <c r="C323" s="1493"/>
      <c r="D323" s="1493"/>
      <c r="E323" s="1509" t="s">
        <v>3609</v>
      </c>
      <c r="F323" s="1509"/>
      <c r="G323" s="1509"/>
      <c r="H323" s="1509"/>
      <c r="I323" s="1509"/>
      <c r="J323" s="1509"/>
      <c r="K323" s="1509"/>
      <c r="L323" s="1509"/>
      <c r="M323" s="1509"/>
      <c r="N323" s="1495">
        <v>587</v>
      </c>
      <c r="O323" s="1875" t="s">
        <v>869</v>
      </c>
      <c r="P323" s="2107">
        <v>0</v>
      </c>
      <c r="Q323" s="2107">
        <v>0</v>
      </c>
      <c r="R323" s="1873">
        <v>0</v>
      </c>
      <c r="S323" s="1654">
        <v>0</v>
      </c>
      <c r="T323" s="1829">
        <v>0</v>
      </c>
      <c r="U323" s="1830">
        <v>0</v>
      </c>
      <c r="V323" s="737"/>
      <c r="W323" s="1829">
        <v>0</v>
      </c>
      <c r="X323" s="1830">
        <v>0</v>
      </c>
      <c r="Y323" s="737"/>
      <c r="Z323" s="1829">
        <v>0</v>
      </c>
      <c r="AA323" s="1419">
        <v>0</v>
      </c>
      <c r="AB323" s="2107"/>
      <c r="AC323" s="1831">
        <v>0</v>
      </c>
      <c r="AD323" s="1831">
        <v>0</v>
      </c>
      <c r="AE323">
        <v>217</v>
      </c>
      <c r="AF323" s="1826">
        <v>587</v>
      </c>
      <c r="AG323" s="2107">
        <v>0</v>
      </c>
      <c r="AH323" s="2107">
        <v>0</v>
      </c>
      <c r="AJ323" s="285"/>
    </row>
    <row r="324" spans="1:36" ht="17.45" customHeight="1" thickBot="1">
      <c r="A324" s="1493"/>
      <c r="B324" s="1493"/>
      <c r="C324" s="1493"/>
      <c r="D324" s="1493"/>
      <c r="E324" s="1509" t="s">
        <v>238</v>
      </c>
      <c r="F324" s="1509"/>
      <c r="G324" s="1509"/>
      <c r="H324" s="1509"/>
      <c r="I324" s="1509"/>
      <c r="J324" s="1509"/>
      <c r="K324" s="1509"/>
      <c r="L324" s="1509"/>
      <c r="M324" s="1509"/>
      <c r="N324" s="1495">
        <v>588</v>
      </c>
      <c r="O324" s="754" t="s">
        <v>869</v>
      </c>
      <c r="P324" s="2107">
        <v>0</v>
      </c>
      <c r="Q324" s="2107">
        <v>0</v>
      </c>
      <c r="R324" s="1873">
        <v>0</v>
      </c>
      <c r="S324" s="1654">
        <v>0</v>
      </c>
      <c r="T324" s="1829">
        <v>0</v>
      </c>
      <c r="U324" s="1830">
        <v>0</v>
      </c>
      <c r="V324" s="737"/>
      <c r="W324" s="1829">
        <v>0</v>
      </c>
      <c r="X324" s="1830">
        <v>0</v>
      </c>
      <c r="Y324" s="737"/>
      <c r="Z324" s="1829">
        <v>0</v>
      </c>
      <c r="AA324" s="1419">
        <v>0</v>
      </c>
      <c r="AB324" s="2107"/>
      <c r="AC324" s="1831">
        <v>0</v>
      </c>
      <c r="AD324" s="1831">
        <v>0</v>
      </c>
      <c r="AE324">
        <v>217</v>
      </c>
      <c r="AF324" s="740">
        <v>588</v>
      </c>
      <c r="AG324" s="2107">
        <v>0</v>
      </c>
      <c r="AH324" s="2107">
        <v>0</v>
      </c>
      <c r="AJ324" s="285"/>
    </row>
    <row r="325" spans="1:36" ht="17.45" customHeight="1" thickBot="1">
      <c r="A325" s="1493"/>
      <c r="B325" s="1493"/>
      <c r="C325" s="1504" t="s">
        <v>919</v>
      </c>
      <c r="D325" s="1504"/>
      <c r="E325" s="1504"/>
      <c r="F325" s="1504"/>
      <c r="G325" s="1504"/>
      <c r="H325" s="1504"/>
      <c r="I325" s="1504"/>
      <c r="J325" s="1504"/>
      <c r="K325" s="1504"/>
      <c r="L325" s="1504"/>
      <c r="M325" s="1504"/>
      <c r="N325" s="1494">
        <v>589</v>
      </c>
      <c r="O325" s="757" t="s">
        <v>900</v>
      </c>
      <c r="R325" s="750"/>
      <c r="S325" s="742"/>
      <c r="V325" s="737"/>
      <c r="Y325" s="737"/>
      <c r="AB325" s="2107"/>
      <c r="AC325" s="1831">
        <v>0</v>
      </c>
      <c r="AD325" s="1831">
        <v>0</v>
      </c>
      <c r="AE325">
        <v>217</v>
      </c>
      <c r="AF325" s="756">
        <v>589</v>
      </c>
      <c r="AG325" s="2107">
        <v>0</v>
      </c>
      <c r="AH325" s="2107">
        <v>0</v>
      </c>
      <c r="AJ325" s="285"/>
    </row>
    <row r="326" spans="1:36" ht="17.45" customHeight="1" thickBot="1">
      <c r="A326" s="1493"/>
      <c r="B326" s="1504" t="s">
        <v>920</v>
      </c>
      <c r="C326" s="1504"/>
      <c r="D326" s="1504"/>
      <c r="E326" s="1504"/>
      <c r="F326" s="1504"/>
      <c r="G326" s="1504"/>
      <c r="H326" s="1504"/>
      <c r="I326" s="1504"/>
      <c r="J326" s="1504"/>
      <c r="K326" s="1504"/>
      <c r="L326" s="1504"/>
      <c r="M326" s="1504"/>
      <c r="N326" s="1494">
        <v>599</v>
      </c>
      <c r="O326" s="746" t="s">
        <v>900</v>
      </c>
      <c r="P326" s="1999">
        <v>868285.91</v>
      </c>
      <c r="Q326" s="1999">
        <v>1287159.47</v>
      </c>
      <c r="R326" s="2000"/>
      <c r="S326" s="759"/>
      <c r="T326" s="2004"/>
      <c r="U326" s="1999"/>
      <c r="V326" s="760"/>
      <c r="W326" s="2004"/>
      <c r="X326" s="1999"/>
      <c r="Y326" s="760"/>
      <c r="Z326" s="2004"/>
      <c r="AA326" s="1999"/>
      <c r="AB326" s="2107"/>
      <c r="AC326" s="1999"/>
      <c r="AD326" s="1831"/>
      <c r="AE326">
        <v>217</v>
      </c>
      <c r="AF326" s="758">
        <v>599</v>
      </c>
      <c r="AG326" s="2107">
        <v>0</v>
      </c>
      <c r="AH326" s="2107">
        <v>0</v>
      </c>
      <c r="AJ326" s="285"/>
    </row>
    <row r="327" spans="1:36" ht="17.45" customHeight="1">
      <c r="A327" s="1493"/>
      <c r="B327" s="1493"/>
      <c r="C327" s="1509" t="s">
        <v>3618</v>
      </c>
      <c r="D327" s="1509"/>
      <c r="E327" s="1509"/>
      <c r="F327" s="1509"/>
      <c r="G327" s="1509"/>
      <c r="H327" s="1509"/>
      <c r="I327" s="1509"/>
      <c r="J327" s="1509"/>
      <c r="K327" s="1509"/>
      <c r="L327" s="1509"/>
      <c r="M327" s="1509"/>
      <c r="N327" s="1495">
        <v>591</v>
      </c>
      <c r="O327" s="762" t="s">
        <v>900</v>
      </c>
      <c r="P327" s="2107">
        <v>0</v>
      </c>
      <c r="Q327" s="2107">
        <v>0</v>
      </c>
      <c r="R327" s="1873">
        <v>0</v>
      </c>
      <c r="S327" s="742"/>
      <c r="V327" s="737"/>
      <c r="Y327" s="737"/>
      <c r="AB327" s="2107"/>
      <c r="AC327" s="1831">
        <v>0</v>
      </c>
      <c r="AD327" s="1831">
        <v>0</v>
      </c>
      <c r="AE327">
        <v>220</v>
      </c>
      <c r="AF327" s="761">
        <v>591</v>
      </c>
      <c r="AG327" s="2107">
        <v>0</v>
      </c>
      <c r="AH327" s="2107">
        <v>0</v>
      </c>
      <c r="AJ327" s="285"/>
    </row>
    <row r="328" spans="1:36" ht="18" customHeight="1">
      <c r="A328" s="1493"/>
      <c r="B328" s="1493"/>
      <c r="C328" s="1509" t="s">
        <v>3619</v>
      </c>
      <c r="D328" s="1509"/>
      <c r="E328" s="1509"/>
      <c r="F328" s="1509"/>
      <c r="G328" s="1509"/>
      <c r="H328" s="1509"/>
      <c r="I328" s="1509"/>
      <c r="J328" s="1509"/>
      <c r="K328" s="1509"/>
      <c r="L328" s="1509"/>
      <c r="M328" s="1509"/>
      <c r="N328" s="1495">
        <v>592</v>
      </c>
      <c r="O328" s="763" t="s">
        <v>900</v>
      </c>
      <c r="P328" s="2107">
        <v>0</v>
      </c>
      <c r="Q328" s="2107">
        <v>0</v>
      </c>
      <c r="R328" s="1873">
        <v>0</v>
      </c>
      <c r="S328" s="742"/>
      <c r="V328" s="737"/>
      <c r="Y328" s="737"/>
      <c r="AB328" s="2107"/>
      <c r="AC328" s="1831">
        <v>0</v>
      </c>
      <c r="AD328" s="1831">
        <v>0</v>
      </c>
      <c r="AE328">
        <v>220</v>
      </c>
      <c r="AF328" s="1879">
        <v>592</v>
      </c>
      <c r="AG328" s="2107">
        <v>0</v>
      </c>
      <c r="AH328" s="2107">
        <v>0</v>
      </c>
      <c r="AJ328" s="285"/>
    </row>
    <row r="329" spans="1:36" ht="17.45" customHeight="1">
      <c r="A329" s="1493"/>
      <c r="B329" s="1493"/>
      <c r="C329" s="1509"/>
      <c r="D329" s="1509"/>
      <c r="E329" s="1509"/>
      <c r="F329" s="1509"/>
      <c r="G329" s="1509"/>
      <c r="H329" s="1509"/>
      <c r="I329" s="1509"/>
      <c r="J329" s="1509"/>
      <c r="K329" s="1509"/>
      <c r="L329" s="1509"/>
      <c r="M329" s="1509"/>
      <c r="N329" s="1495"/>
      <c r="R329" s="750"/>
      <c r="S329" s="742"/>
      <c r="V329" s="737"/>
      <c r="Y329" s="737"/>
      <c r="AB329" s="2107"/>
      <c r="AC329" s="1831">
        <v>0</v>
      </c>
      <c r="AD329" s="1831">
        <v>0</v>
      </c>
      <c r="AG329" s="2107">
        <v>0</v>
      </c>
      <c r="AH329" s="2107">
        <v>0</v>
      </c>
      <c r="AJ329" s="285"/>
    </row>
    <row r="330" spans="1:36" ht="18" customHeight="1">
      <c r="A330" s="1493"/>
      <c r="B330" s="1493"/>
      <c r="C330" s="1509"/>
      <c r="D330" s="1509"/>
      <c r="E330" s="1509"/>
      <c r="F330" s="1509"/>
      <c r="G330" s="1509"/>
      <c r="H330" s="1509"/>
      <c r="I330" s="1509"/>
      <c r="J330" s="1509"/>
      <c r="K330" s="1509"/>
      <c r="L330" s="1509"/>
      <c r="M330" s="1509"/>
      <c r="N330" s="1495"/>
      <c r="R330" s="750"/>
      <c r="S330" s="742"/>
      <c r="V330" s="737"/>
      <c r="Y330" s="737"/>
      <c r="AB330" s="2107"/>
      <c r="AC330" s="1831">
        <v>0</v>
      </c>
      <c r="AD330" s="1831">
        <v>0</v>
      </c>
      <c r="AG330" s="2107">
        <v>0</v>
      </c>
      <c r="AH330" s="2107">
        <v>0</v>
      </c>
      <c r="AJ330" s="285"/>
    </row>
    <row r="331" spans="1:36" ht="17.45" customHeight="1" thickBot="1">
      <c r="A331" s="1493"/>
      <c r="B331" s="1493"/>
      <c r="C331" s="1509"/>
      <c r="D331" s="1509"/>
      <c r="E331" s="1509"/>
      <c r="F331" s="1509"/>
      <c r="G331" s="1509"/>
      <c r="H331" s="1509"/>
      <c r="I331" s="1509"/>
      <c r="J331" s="1509"/>
      <c r="K331" s="1509"/>
      <c r="L331" s="1509"/>
      <c r="M331" s="1509"/>
      <c r="N331" s="1495"/>
      <c r="R331" s="750"/>
      <c r="S331" s="742"/>
      <c r="V331" s="737"/>
      <c r="Y331" s="737"/>
      <c r="AB331" s="2107"/>
      <c r="AC331" s="1831">
        <v>0</v>
      </c>
      <c r="AD331" s="1831">
        <v>0</v>
      </c>
      <c r="AG331" s="2107">
        <v>0</v>
      </c>
      <c r="AH331" s="2107">
        <v>0</v>
      </c>
      <c r="AJ331" s="285"/>
    </row>
    <row r="332" spans="1:36" ht="18" customHeight="1" thickBot="1">
      <c r="A332" s="1493"/>
      <c r="B332" s="1508" t="s">
        <v>26</v>
      </c>
      <c r="C332" s="1508"/>
      <c r="D332" s="1508"/>
      <c r="E332" s="1508"/>
      <c r="F332" s="1508"/>
      <c r="G332" s="1508"/>
      <c r="H332" s="1508"/>
      <c r="I332" s="1508"/>
      <c r="J332" s="1508"/>
      <c r="K332" s="1508"/>
      <c r="L332" s="1508"/>
      <c r="M332" s="1508"/>
      <c r="N332" s="1508"/>
      <c r="O332" s="2002"/>
      <c r="R332" s="750"/>
      <c r="S332" s="742"/>
      <c r="V332" s="737"/>
      <c r="Y332" s="737"/>
      <c r="AB332" s="2107"/>
      <c r="AC332" s="1831">
        <v>0</v>
      </c>
      <c r="AD332" s="1831">
        <v>0</v>
      </c>
      <c r="AF332" s="2002"/>
      <c r="AG332" s="2107">
        <v>0</v>
      </c>
      <c r="AH332" s="2107">
        <v>0</v>
      </c>
      <c r="AJ332" s="285"/>
    </row>
    <row r="333" spans="1:36" ht="17.45" customHeight="1">
      <c r="A333" s="1493"/>
      <c r="B333" s="1493"/>
      <c r="C333" s="1509" t="s">
        <v>3620</v>
      </c>
      <c r="D333" s="1509"/>
      <c r="E333" s="1509"/>
      <c r="F333" s="1509"/>
      <c r="G333" s="1509"/>
      <c r="H333" s="1509"/>
      <c r="I333" s="1509"/>
      <c r="J333" s="1509"/>
      <c r="K333" s="1509"/>
      <c r="L333" s="1509"/>
      <c r="M333" s="1509"/>
      <c r="N333" s="1495">
        <v>601</v>
      </c>
      <c r="O333" s="2003" t="s">
        <v>869</v>
      </c>
      <c r="P333" s="2107">
        <v>800</v>
      </c>
      <c r="Q333" s="2107">
        <v>800</v>
      </c>
      <c r="R333" s="1873">
        <v>0</v>
      </c>
      <c r="S333" s="755">
        <v>0</v>
      </c>
      <c r="T333" s="1829">
        <v>0</v>
      </c>
      <c r="U333" s="1830">
        <v>0</v>
      </c>
      <c r="V333" s="737"/>
      <c r="W333" s="1829">
        <v>0</v>
      </c>
      <c r="X333" s="1830">
        <v>0</v>
      </c>
      <c r="Y333" s="738"/>
      <c r="Z333" s="1829">
        <v>0</v>
      </c>
      <c r="AA333" s="1419">
        <v>0</v>
      </c>
      <c r="AB333" s="2107"/>
      <c r="AC333" s="1831">
        <v>0</v>
      </c>
      <c r="AD333" s="1831">
        <v>0</v>
      </c>
      <c r="AE333">
        <v>301</v>
      </c>
      <c r="AF333" s="1993">
        <v>601</v>
      </c>
      <c r="AG333" s="2107">
        <v>800</v>
      </c>
      <c r="AH333" s="2107">
        <v>800</v>
      </c>
      <c r="AJ333" s="285"/>
    </row>
    <row r="334" spans="1:36" ht="18" customHeight="1">
      <c r="A334" s="1493"/>
      <c r="B334" s="1493"/>
      <c r="C334" s="1509" t="s">
        <v>3621</v>
      </c>
      <c r="D334" s="1509"/>
      <c r="E334" s="1509"/>
      <c r="F334" s="1509"/>
      <c r="G334" s="1509"/>
      <c r="H334" s="1509"/>
      <c r="I334" s="1509"/>
      <c r="J334" s="1509"/>
      <c r="K334" s="1509"/>
      <c r="L334" s="1509"/>
      <c r="M334" s="1509"/>
      <c r="N334" s="1495">
        <v>602</v>
      </c>
      <c r="O334" s="1875" t="s">
        <v>664</v>
      </c>
      <c r="P334" s="2107">
        <v>0</v>
      </c>
      <c r="Q334" s="2107">
        <v>0</v>
      </c>
      <c r="R334" s="1873">
        <v>0</v>
      </c>
      <c r="S334" s="742"/>
      <c r="T334" s="1829">
        <v>0</v>
      </c>
      <c r="U334" s="1830">
        <v>0</v>
      </c>
      <c r="V334" s="737"/>
      <c r="W334" s="1829">
        <v>0</v>
      </c>
      <c r="X334" s="1830">
        <v>0</v>
      </c>
      <c r="Y334" s="738">
        <v>0</v>
      </c>
      <c r="Z334" s="1829">
        <v>0</v>
      </c>
      <c r="AA334" s="1419">
        <v>0</v>
      </c>
      <c r="AB334" s="2107"/>
      <c r="AC334" s="1831">
        <v>0</v>
      </c>
      <c r="AD334" s="1831">
        <v>0</v>
      </c>
      <c r="AE334">
        <v>301</v>
      </c>
      <c r="AF334" s="1826">
        <v>602</v>
      </c>
      <c r="AG334" s="2107">
        <v>0</v>
      </c>
      <c r="AH334" s="2107">
        <v>0</v>
      </c>
      <c r="AJ334" s="285"/>
    </row>
    <row r="335" spans="1:36" ht="17.45" customHeight="1">
      <c r="A335" s="1493"/>
      <c r="B335" s="1493"/>
      <c r="C335" s="1509" t="s">
        <v>3622</v>
      </c>
      <c r="D335" s="1509"/>
      <c r="E335" s="1509"/>
      <c r="F335" s="1509"/>
      <c r="G335" s="1509"/>
      <c r="H335" s="1509"/>
      <c r="I335" s="1509"/>
      <c r="J335" s="1509"/>
      <c r="K335" s="1509"/>
      <c r="L335" s="1509"/>
      <c r="M335" s="1509"/>
      <c r="N335" s="1495">
        <v>603</v>
      </c>
      <c r="O335" s="1875" t="s">
        <v>869</v>
      </c>
      <c r="P335" s="2107">
        <v>0</v>
      </c>
      <c r="Q335" s="2107">
        <v>0</v>
      </c>
      <c r="R335" s="1873">
        <v>0</v>
      </c>
      <c r="S335" s="755">
        <v>0</v>
      </c>
      <c r="T335" s="1829">
        <v>0</v>
      </c>
      <c r="U335" s="1830">
        <v>0</v>
      </c>
      <c r="V335" s="737"/>
      <c r="W335" s="1829">
        <v>0</v>
      </c>
      <c r="X335" s="1830">
        <v>0</v>
      </c>
      <c r="Y335" s="738"/>
      <c r="Z335" s="1829">
        <v>0</v>
      </c>
      <c r="AA335" s="1419">
        <v>0</v>
      </c>
      <c r="AB335" s="2107"/>
      <c r="AC335" s="1831">
        <v>0</v>
      </c>
      <c r="AD335" s="1831">
        <v>0</v>
      </c>
      <c r="AE335">
        <v>301</v>
      </c>
      <c r="AF335" s="1826">
        <v>603</v>
      </c>
      <c r="AG335" s="2107">
        <v>0</v>
      </c>
      <c r="AH335" s="2107">
        <v>0</v>
      </c>
      <c r="AJ335" s="285"/>
    </row>
    <row r="336" spans="1:36" ht="18" customHeight="1">
      <c r="A336" s="1493"/>
      <c r="B336" s="1493"/>
      <c r="C336" s="1508" t="s">
        <v>99</v>
      </c>
      <c r="D336" s="1508"/>
      <c r="E336" s="1508"/>
      <c r="F336" s="1508"/>
      <c r="G336" s="1508"/>
      <c r="H336" s="1508"/>
      <c r="I336" s="1508"/>
      <c r="J336" s="1508"/>
      <c r="K336" s="1508"/>
      <c r="L336" s="1508"/>
      <c r="M336" s="1508"/>
      <c r="N336" s="1508"/>
      <c r="O336" s="1875"/>
      <c r="P336" s="2107"/>
      <c r="Q336" s="2107"/>
      <c r="R336" s="1873"/>
      <c r="S336" s="742"/>
      <c r="T336" s="1829"/>
      <c r="U336" s="1830"/>
      <c r="V336" s="737"/>
      <c r="W336" s="1829"/>
      <c r="X336" s="1830"/>
      <c r="Y336" s="738"/>
      <c r="Z336" s="1829"/>
      <c r="AA336" s="1419"/>
      <c r="AB336" s="2107"/>
      <c r="AC336" s="1831"/>
      <c r="AD336" s="1831"/>
      <c r="AF336" s="1826"/>
      <c r="AG336" s="2107">
        <v>0</v>
      </c>
      <c r="AH336" s="2107">
        <v>0</v>
      </c>
      <c r="AJ336" s="285"/>
    </row>
    <row r="337" spans="1:36" ht="17.45" customHeight="1">
      <c r="A337" s="1493"/>
      <c r="B337" s="1493"/>
      <c r="C337" s="1493"/>
      <c r="D337" s="1513" t="s">
        <v>404</v>
      </c>
      <c r="E337" s="1514"/>
      <c r="F337" s="1514"/>
      <c r="G337" s="1514"/>
      <c r="H337" s="1514"/>
      <c r="I337" s="1514"/>
      <c r="J337" s="1514"/>
      <c r="K337" s="1514"/>
      <c r="L337" s="1514"/>
      <c r="M337" s="1515"/>
      <c r="N337" s="1495">
        <v>604</v>
      </c>
      <c r="O337" s="1875" t="s">
        <v>869</v>
      </c>
      <c r="P337" s="2107">
        <v>0</v>
      </c>
      <c r="Q337" s="2107">
        <v>0</v>
      </c>
      <c r="R337" s="1873">
        <v>0</v>
      </c>
      <c r="S337" s="755">
        <v>0</v>
      </c>
      <c r="T337" s="1829">
        <v>0</v>
      </c>
      <c r="U337" s="1830">
        <v>0</v>
      </c>
      <c r="V337" s="737"/>
      <c r="W337" s="1829">
        <v>0</v>
      </c>
      <c r="X337" s="1830">
        <v>0</v>
      </c>
      <c r="Y337" s="738">
        <v>0</v>
      </c>
      <c r="Z337" s="1829">
        <v>0</v>
      </c>
      <c r="AA337" s="1419">
        <v>0</v>
      </c>
      <c r="AB337" s="2107"/>
      <c r="AC337" s="1831">
        <v>0</v>
      </c>
      <c r="AD337" s="1831">
        <v>0</v>
      </c>
      <c r="AE337">
        <v>302</v>
      </c>
      <c r="AF337" s="1826">
        <v>604</v>
      </c>
      <c r="AG337" s="2107">
        <v>0</v>
      </c>
      <c r="AH337" s="2107">
        <v>0</v>
      </c>
      <c r="AJ337" s="285"/>
    </row>
    <row r="338" spans="1:36" ht="18" customHeight="1">
      <c r="A338" s="1493"/>
      <c r="B338" s="1493"/>
      <c r="C338" s="1493"/>
      <c r="D338" s="1513" t="s">
        <v>405</v>
      </c>
      <c r="E338" s="1514"/>
      <c r="F338" s="1514"/>
      <c r="G338" s="1514"/>
      <c r="H338" s="1514"/>
      <c r="I338" s="1514"/>
      <c r="J338" s="1514"/>
      <c r="K338" s="1514"/>
      <c r="L338" s="1514"/>
      <c r="M338" s="1515"/>
      <c r="N338" s="1495">
        <v>605</v>
      </c>
      <c r="O338" s="1875" t="s">
        <v>869</v>
      </c>
      <c r="P338" s="2107">
        <v>0</v>
      </c>
      <c r="Q338" s="2107">
        <v>0</v>
      </c>
      <c r="R338" s="1873">
        <v>0</v>
      </c>
      <c r="S338" s="755">
        <v>0</v>
      </c>
      <c r="T338" s="1829">
        <v>0</v>
      </c>
      <c r="U338" s="1830">
        <v>0</v>
      </c>
      <c r="V338" s="737"/>
      <c r="W338" s="1829">
        <v>0</v>
      </c>
      <c r="X338" s="1830">
        <v>0</v>
      </c>
      <c r="Y338" s="738">
        <v>0</v>
      </c>
      <c r="Z338" s="1829">
        <v>0</v>
      </c>
      <c r="AA338" s="1419">
        <v>0</v>
      </c>
      <c r="AB338" s="2107"/>
      <c r="AC338" s="1831">
        <v>0</v>
      </c>
      <c r="AD338" s="1831">
        <v>0</v>
      </c>
      <c r="AE338">
        <v>302</v>
      </c>
      <c r="AF338" s="1826">
        <v>605</v>
      </c>
      <c r="AG338" s="2107">
        <v>0</v>
      </c>
      <c r="AH338" s="2107">
        <v>0</v>
      </c>
      <c r="AJ338" s="285"/>
    </row>
    <row r="339" spans="1:36" ht="17.45" customHeight="1">
      <c r="A339" s="1493"/>
      <c r="B339" s="1493"/>
      <c r="C339" s="1493"/>
      <c r="D339" s="1513" t="s">
        <v>387</v>
      </c>
      <c r="E339" s="1514"/>
      <c r="F339" s="1514"/>
      <c r="G339" s="1514"/>
      <c r="H339" s="1514"/>
      <c r="I339" s="1514"/>
      <c r="J339" s="1514"/>
      <c r="K339" s="1514"/>
      <c r="L339" s="1514"/>
      <c r="M339" s="1515"/>
      <c r="N339" s="1495">
        <v>606</v>
      </c>
      <c r="O339" s="1875" t="s">
        <v>869</v>
      </c>
      <c r="P339" s="2107">
        <v>0</v>
      </c>
      <c r="Q339" s="2107">
        <v>0</v>
      </c>
      <c r="R339" s="1873">
        <v>0</v>
      </c>
      <c r="S339" s="742"/>
      <c r="T339" s="1829">
        <v>0</v>
      </c>
      <c r="U339" s="1830">
        <v>0</v>
      </c>
      <c r="V339" s="739">
        <v>0</v>
      </c>
      <c r="W339" s="1829">
        <v>0</v>
      </c>
      <c r="X339" s="1830">
        <v>0</v>
      </c>
      <c r="Y339" s="738"/>
      <c r="Z339" s="1829">
        <v>0</v>
      </c>
      <c r="AA339" s="1419">
        <v>0</v>
      </c>
      <c r="AB339" s="2107"/>
      <c r="AC339" s="1831">
        <v>0</v>
      </c>
      <c r="AD339" s="1831">
        <v>0</v>
      </c>
      <c r="AE339">
        <v>302</v>
      </c>
      <c r="AF339" s="1826">
        <v>606</v>
      </c>
      <c r="AG339" s="2107">
        <v>0</v>
      </c>
      <c r="AH339" s="2107">
        <v>0</v>
      </c>
      <c r="AJ339" s="285"/>
    </row>
    <row r="340" spans="1:36" ht="18" customHeight="1">
      <c r="A340" s="1493"/>
      <c r="B340" s="1493"/>
      <c r="C340" s="1535" t="s">
        <v>100</v>
      </c>
      <c r="D340" s="1536"/>
      <c r="E340" s="1536"/>
      <c r="F340" s="1536"/>
      <c r="G340" s="1536"/>
      <c r="H340" s="1536"/>
      <c r="I340" s="1536"/>
      <c r="J340" s="1536"/>
      <c r="K340" s="1536"/>
      <c r="L340" s="1536"/>
      <c r="M340" s="1536"/>
      <c r="N340" s="1536"/>
      <c r="O340" s="1875"/>
      <c r="P340" s="2107"/>
      <c r="Q340" s="2107"/>
      <c r="R340" s="1873"/>
      <c r="S340" s="742"/>
      <c r="T340" s="1829"/>
      <c r="U340" s="1830"/>
      <c r="V340" s="739"/>
      <c r="W340" s="1829"/>
      <c r="X340" s="1830"/>
      <c r="Y340" s="738"/>
      <c r="Z340" s="1829"/>
      <c r="AA340" s="1419"/>
      <c r="AB340" s="2107"/>
      <c r="AC340" s="1831"/>
      <c r="AD340" s="1831"/>
      <c r="AF340" s="1826"/>
      <c r="AG340" s="2107">
        <v>0</v>
      </c>
      <c r="AH340" s="2107">
        <v>0</v>
      </c>
      <c r="AJ340" s="285"/>
    </row>
    <row r="341" spans="1:36" ht="17.45" customHeight="1">
      <c r="A341" s="1493"/>
      <c r="B341" s="1493"/>
      <c r="C341" s="1493"/>
      <c r="D341" s="1509" t="s">
        <v>406</v>
      </c>
      <c r="E341" s="1509"/>
      <c r="F341" s="1509"/>
      <c r="G341" s="1509"/>
      <c r="H341" s="1509"/>
      <c r="I341" s="1509"/>
      <c r="J341" s="1509"/>
      <c r="K341" s="1509"/>
      <c r="L341" s="1509"/>
      <c r="M341" s="1509"/>
      <c r="N341" s="1495">
        <v>607</v>
      </c>
      <c r="O341" s="1875" t="s">
        <v>869</v>
      </c>
      <c r="P341" s="2107">
        <v>0</v>
      </c>
      <c r="Q341" s="2107">
        <v>0</v>
      </c>
      <c r="R341" s="1873">
        <v>0</v>
      </c>
      <c r="S341" s="742"/>
      <c r="T341" s="1829">
        <v>0</v>
      </c>
      <c r="U341" s="1830">
        <v>0</v>
      </c>
      <c r="V341" s="737"/>
      <c r="W341" s="1829">
        <v>0</v>
      </c>
      <c r="X341" s="1830">
        <v>0</v>
      </c>
      <c r="Y341" s="738">
        <v>0</v>
      </c>
      <c r="Z341" s="1829">
        <v>0</v>
      </c>
      <c r="AA341" s="1419">
        <v>0</v>
      </c>
      <c r="AB341" s="2107"/>
      <c r="AC341" s="1831">
        <v>0</v>
      </c>
      <c r="AD341" s="1831">
        <v>0</v>
      </c>
      <c r="AE341">
        <v>303</v>
      </c>
      <c r="AF341" s="1826">
        <v>607</v>
      </c>
      <c r="AG341" s="2107">
        <v>0</v>
      </c>
      <c r="AH341" s="2107">
        <v>0</v>
      </c>
      <c r="AJ341" s="285"/>
    </row>
    <row r="342" spans="1:36" ht="18" customHeight="1">
      <c r="A342" s="1493"/>
      <c r="B342" s="1493"/>
      <c r="C342" s="1493"/>
      <c r="D342" s="1509" t="s">
        <v>407</v>
      </c>
      <c r="E342" s="1509"/>
      <c r="F342" s="1509"/>
      <c r="G342" s="1509"/>
      <c r="H342" s="1509"/>
      <c r="I342" s="1509"/>
      <c r="J342" s="1509"/>
      <c r="K342" s="1509"/>
      <c r="L342" s="1509"/>
      <c r="M342" s="1509"/>
      <c r="N342" s="1495">
        <v>608</v>
      </c>
      <c r="O342" s="1875" t="s">
        <v>869</v>
      </c>
      <c r="P342" s="2107">
        <v>0</v>
      </c>
      <c r="Q342" s="2107">
        <v>0</v>
      </c>
      <c r="R342" s="1873">
        <v>0</v>
      </c>
      <c r="S342" s="742"/>
      <c r="T342" s="1829">
        <v>0</v>
      </c>
      <c r="U342" s="1830">
        <v>0</v>
      </c>
      <c r="V342" s="737"/>
      <c r="W342" s="1829">
        <v>0</v>
      </c>
      <c r="X342" s="1830">
        <v>0</v>
      </c>
      <c r="Y342" s="738">
        <v>0</v>
      </c>
      <c r="Z342" s="1829">
        <v>0</v>
      </c>
      <c r="AA342" s="1419">
        <v>0</v>
      </c>
      <c r="AB342" s="2107"/>
      <c r="AC342" s="1831">
        <v>0</v>
      </c>
      <c r="AD342" s="1831">
        <v>0</v>
      </c>
      <c r="AE342">
        <v>303</v>
      </c>
      <c r="AF342" s="1826">
        <v>608</v>
      </c>
      <c r="AG342" s="2107">
        <v>0</v>
      </c>
      <c r="AH342" s="2107">
        <v>0</v>
      </c>
      <c r="AJ342" s="285"/>
    </row>
    <row r="343" spans="1:36" ht="17.45" customHeight="1">
      <c r="A343" s="1493"/>
      <c r="B343" s="1493"/>
      <c r="C343" s="1493"/>
      <c r="D343" s="1509" t="s">
        <v>3623</v>
      </c>
      <c r="E343" s="1509"/>
      <c r="F343" s="1509"/>
      <c r="G343" s="1509"/>
      <c r="H343" s="1509"/>
      <c r="I343" s="1509"/>
      <c r="J343" s="1509"/>
      <c r="K343" s="1509"/>
      <c r="L343" s="1509"/>
      <c r="M343" s="1509"/>
      <c r="N343" s="1495">
        <v>609</v>
      </c>
      <c r="O343" s="1875" t="s">
        <v>869</v>
      </c>
      <c r="P343" s="2107">
        <v>0</v>
      </c>
      <c r="Q343" s="2107">
        <v>0</v>
      </c>
      <c r="R343" s="1873">
        <v>0</v>
      </c>
      <c r="S343" s="742"/>
      <c r="T343" s="1829">
        <v>0</v>
      </c>
      <c r="U343" s="1830">
        <v>0</v>
      </c>
      <c r="V343" s="737"/>
      <c r="W343" s="1829">
        <v>0</v>
      </c>
      <c r="X343" s="1830">
        <v>0</v>
      </c>
      <c r="Y343" s="738">
        <v>0</v>
      </c>
      <c r="Z343" s="1829">
        <v>0</v>
      </c>
      <c r="AA343" s="1419">
        <v>0</v>
      </c>
      <c r="AB343" s="2107"/>
      <c r="AC343" s="1831">
        <v>0</v>
      </c>
      <c r="AD343" s="1831">
        <v>0</v>
      </c>
      <c r="AE343">
        <v>303</v>
      </c>
      <c r="AF343" s="1826">
        <v>609</v>
      </c>
      <c r="AG343" s="2107">
        <v>0</v>
      </c>
      <c r="AH343" s="2107">
        <v>0</v>
      </c>
      <c r="AJ343" s="285"/>
    </row>
    <row r="344" spans="1:36" ht="17.45" customHeight="1">
      <c r="A344" s="1493"/>
      <c r="B344" s="1493"/>
      <c r="C344" s="1493"/>
      <c r="D344" s="1509" t="s">
        <v>3624</v>
      </c>
      <c r="E344" s="1509"/>
      <c r="F344" s="1509"/>
      <c r="G344" s="1509"/>
      <c r="H344" s="1509"/>
      <c r="I344" s="1509"/>
      <c r="J344" s="1509"/>
      <c r="K344" s="1509"/>
      <c r="L344" s="1509"/>
      <c r="M344" s="1509"/>
      <c r="N344" s="1495">
        <v>610</v>
      </c>
      <c r="O344" s="1875" t="s">
        <v>869</v>
      </c>
      <c r="P344" s="2107">
        <v>0</v>
      </c>
      <c r="Q344" s="2107">
        <v>0</v>
      </c>
      <c r="R344" s="1873">
        <v>0</v>
      </c>
      <c r="S344" s="742"/>
      <c r="T344" s="1829">
        <v>0</v>
      </c>
      <c r="U344" s="1830">
        <v>0</v>
      </c>
      <c r="V344" s="738">
        <v>0</v>
      </c>
      <c r="W344" s="1829">
        <v>0</v>
      </c>
      <c r="X344" s="1830">
        <v>0</v>
      </c>
      <c r="Y344" s="738"/>
      <c r="Z344" s="1829">
        <v>0</v>
      </c>
      <c r="AA344" s="1419">
        <v>0</v>
      </c>
      <c r="AB344" s="2107">
        <v>0</v>
      </c>
      <c r="AC344" s="1831">
        <v>0</v>
      </c>
      <c r="AD344" s="1831">
        <v>0</v>
      </c>
      <c r="AE344">
        <v>303</v>
      </c>
      <c r="AF344" s="1826">
        <v>610</v>
      </c>
      <c r="AG344" s="2107">
        <v>0</v>
      </c>
      <c r="AH344" s="2107">
        <v>0</v>
      </c>
      <c r="AJ344" s="285"/>
    </row>
    <row r="345" spans="1:36" ht="17.45" customHeight="1">
      <c r="A345" s="1493"/>
      <c r="B345" s="1493"/>
      <c r="C345" s="1493"/>
      <c r="D345" s="1509" t="s">
        <v>410</v>
      </c>
      <c r="E345" s="1509"/>
      <c r="F345" s="1509"/>
      <c r="G345" s="1509"/>
      <c r="H345" s="1509"/>
      <c r="I345" s="1509"/>
      <c r="J345" s="1509"/>
      <c r="K345" s="1509"/>
      <c r="L345" s="1509"/>
      <c r="M345" s="1509"/>
      <c r="N345" s="1495">
        <v>611</v>
      </c>
      <c r="O345" s="1875" t="s">
        <v>869</v>
      </c>
      <c r="P345" s="2107">
        <v>0</v>
      </c>
      <c r="Q345" s="2107">
        <v>0</v>
      </c>
      <c r="R345" s="1873">
        <v>0</v>
      </c>
      <c r="S345" s="1657">
        <v>0</v>
      </c>
      <c r="T345" s="1829">
        <v>0</v>
      </c>
      <c r="U345" s="1830">
        <v>0</v>
      </c>
      <c r="V345" s="737"/>
      <c r="W345" s="1829">
        <v>0</v>
      </c>
      <c r="X345" s="1830">
        <v>0</v>
      </c>
      <c r="Y345" s="738">
        <v>0</v>
      </c>
      <c r="Z345" s="1829">
        <v>0</v>
      </c>
      <c r="AA345" s="1419">
        <v>0</v>
      </c>
      <c r="AB345" s="2107"/>
      <c r="AC345" s="1831">
        <v>0</v>
      </c>
      <c r="AD345" s="1831">
        <v>0</v>
      </c>
      <c r="AE345">
        <v>303</v>
      </c>
      <c r="AF345" s="1826">
        <v>611</v>
      </c>
      <c r="AG345" s="2107">
        <v>0</v>
      </c>
      <c r="AH345" s="2107">
        <v>0</v>
      </c>
      <c r="AI345" s="1445"/>
      <c r="AJ345" s="285"/>
    </row>
    <row r="346" spans="1:36" ht="17.45" customHeight="1">
      <c r="A346" s="1493"/>
      <c r="B346" s="1493"/>
      <c r="C346" s="1493"/>
      <c r="D346" s="1509" t="s">
        <v>411</v>
      </c>
      <c r="E346" s="1509"/>
      <c r="F346" s="1509"/>
      <c r="G346" s="1509"/>
      <c r="H346" s="1509"/>
      <c r="I346" s="1509"/>
      <c r="J346" s="1509"/>
      <c r="K346" s="1509"/>
      <c r="L346" s="1509"/>
      <c r="M346" s="1509"/>
      <c r="N346" s="1495">
        <v>612</v>
      </c>
      <c r="O346" s="1875" t="s">
        <v>664</v>
      </c>
      <c r="P346" s="2107">
        <v>0</v>
      </c>
      <c r="Q346" s="2107">
        <v>0</v>
      </c>
      <c r="R346" s="1873">
        <v>0</v>
      </c>
      <c r="S346" s="755">
        <v>0</v>
      </c>
      <c r="T346" s="1829">
        <v>0</v>
      </c>
      <c r="U346" s="1830">
        <v>0</v>
      </c>
      <c r="V346" s="739"/>
      <c r="W346" s="1829">
        <v>0</v>
      </c>
      <c r="X346" s="1830">
        <v>0</v>
      </c>
      <c r="Y346" s="738"/>
      <c r="Z346" s="1829">
        <v>0</v>
      </c>
      <c r="AA346" s="1419">
        <v>0</v>
      </c>
      <c r="AB346" s="2107"/>
      <c r="AC346" s="1831">
        <v>0</v>
      </c>
      <c r="AD346" s="1831">
        <v>0</v>
      </c>
      <c r="AE346">
        <v>303</v>
      </c>
      <c r="AF346" s="1826">
        <v>612</v>
      </c>
      <c r="AG346" s="2107">
        <v>0</v>
      </c>
      <c r="AH346" s="2107">
        <v>0</v>
      </c>
      <c r="AI346" s="1445"/>
      <c r="AJ346" s="285"/>
    </row>
    <row r="347" spans="1:36" ht="17.45" customHeight="1">
      <c r="A347" s="1493"/>
      <c r="B347" s="1493"/>
      <c r="C347" s="1493"/>
      <c r="D347" s="1509" t="s">
        <v>3625</v>
      </c>
      <c r="E347" s="1509"/>
      <c r="F347" s="1509"/>
      <c r="G347" s="1509"/>
      <c r="H347" s="1509"/>
      <c r="I347" s="1509"/>
      <c r="J347" s="1509"/>
      <c r="K347" s="1509"/>
      <c r="L347" s="1509"/>
      <c r="M347" s="1509"/>
      <c r="N347" s="1495">
        <v>613</v>
      </c>
      <c r="O347" s="1875" t="s">
        <v>921</v>
      </c>
      <c r="P347" s="2107">
        <v>0</v>
      </c>
      <c r="Q347" s="2107">
        <v>0</v>
      </c>
      <c r="R347" s="1873">
        <v>0</v>
      </c>
      <c r="S347" s="742"/>
      <c r="T347" s="1829">
        <v>0</v>
      </c>
      <c r="U347" s="1830">
        <v>0</v>
      </c>
      <c r="V347" s="739">
        <v>0</v>
      </c>
      <c r="W347" s="1829">
        <v>0</v>
      </c>
      <c r="X347" s="1830">
        <v>0</v>
      </c>
      <c r="Y347" s="738"/>
      <c r="Z347" s="1829">
        <v>0</v>
      </c>
      <c r="AA347" s="1419">
        <v>0</v>
      </c>
      <c r="AB347" s="2107"/>
      <c r="AC347" s="1831">
        <v>0</v>
      </c>
      <c r="AD347" s="1831">
        <v>0</v>
      </c>
      <c r="AE347">
        <v>303</v>
      </c>
      <c r="AF347" s="1826">
        <v>613</v>
      </c>
      <c r="AG347" s="2107">
        <v>0</v>
      </c>
      <c r="AH347" s="2107">
        <v>0</v>
      </c>
      <c r="AJ347" s="285"/>
    </row>
    <row r="348" spans="1:36" ht="18" customHeight="1">
      <c r="A348" s="1493"/>
      <c r="B348" s="1493"/>
      <c r="C348" s="1493"/>
      <c r="D348" s="1509" t="s">
        <v>3626</v>
      </c>
      <c r="E348" s="1509"/>
      <c r="F348" s="1509"/>
      <c r="G348" s="1509"/>
      <c r="H348" s="1509"/>
      <c r="I348" s="1509"/>
      <c r="J348" s="1509"/>
      <c r="K348" s="1509"/>
      <c r="L348" s="1509"/>
      <c r="M348" s="1509"/>
      <c r="N348" s="1495">
        <v>614</v>
      </c>
      <c r="O348" s="1875" t="s">
        <v>869</v>
      </c>
      <c r="P348" s="2107">
        <v>0</v>
      </c>
      <c r="Q348" s="2107">
        <v>0</v>
      </c>
      <c r="R348" s="1873">
        <v>0</v>
      </c>
      <c r="S348" s="736">
        <v>0</v>
      </c>
      <c r="T348" s="1829">
        <v>0</v>
      </c>
      <c r="U348" s="1830">
        <v>0</v>
      </c>
      <c r="V348" s="737"/>
      <c r="W348" s="1829">
        <v>0</v>
      </c>
      <c r="X348" s="1830">
        <v>0</v>
      </c>
      <c r="Y348" s="737"/>
      <c r="Z348" s="1829">
        <v>0</v>
      </c>
      <c r="AA348" s="1419">
        <v>0</v>
      </c>
      <c r="AB348" s="2107"/>
      <c r="AC348" s="1831">
        <v>0</v>
      </c>
      <c r="AD348" s="1831">
        <v>0</v>
      </c>
      <c r="AE348">
        <v>303</v>
      </c>
      <c r="AF348" s="1826">
        <v>614</v>
      </c>
      <c r="AG348" s="2107">
        <v>0</v>
      </c>
      <c r="AH348" s="2107">
        <v>0</v>
      </c>
      <c r="AJ348" s="285"/>
    </row>
    <row r="349" spans="1:36" ht="18" customHeight="1">
      <c r="A349" s="1493"/>
      <c r="B349" s="1493"/>
      <c r="C349" s="1493"/>
      <c r="D349" s="1509" t="s">
        <v>413</v>
      </c>
      <c r="E349" s="1509"/>
      <c r="F349" s="1509"/>
      <c r="G349" s="1509"/>
      <c r="H349" s="1509"/>
      <c r="I349" s="1509"/>
      <c r="J349" s="1509"/>
      <c r="K349" s="1509"/>
      <c r="L349" s="1509"/>
      <c r="M349" s="1509"/>
      <c r="N349" s="1495">
        <v>615</v>
      </c>
      <c r="O349" s="1875" t="s">
        <v>664</v>
      </c>
      <c r="P349" s="2107">
        <v>0</v>
      </c>
      <c r="Q349" s="2107">
        <v>15.710000000020955</v>
      </c>
      <c r="R349" s="1873">
        <v>15.710000000020955</v>
      </c>
      <c r="S349" s="736">
        <v>15.710000000020955</v>
      </c>
      <c r="T349" s="1829">
        <v>15.710000000020955</v>
      </c>
      <c r="U349" s="1830">
        <v>0</v>
      </c>
      <c r="V349" s="737"/>
      <c r="W349" s="1829">
        <v>0</v>
      </c>
      <c r="X349" s="1830">
        <v>0</v>
      </c>
      <c r="Y349" s="737"/>
      <c r="Z349" s="1829">
        <v>0</v>
      </c>
      <c r="AA349" s="1419">
        <v>0</v>
      </c>
      <c r="AB349" s="2107"/>
      <c r="AC349" s="1831">
        <v>15.710000000020955</v>
      </c>
      <c r="AD349" s="1831">
        <v>0</v>
      </c>
      <c r="AE349">
        <v>303</v>
      </c>
      <c r="AF349" s="1826">
        <v>615</v>
      </c>
      <c r="AG349" s="2107">
        <v>0</v>
      </c>
      <c r="AH349" s="2107">
        <v>0</v>
      </c>
      <c r="AJ349" s="285"/>
    </row>
    <row r="350" spans="1:36" ht="18" customHeight="1">
      <c r="A350" s="1493"/>
      <c r="B350" s="1493"/>
      <c r="C350" s="1493"/>
      <c r="D350" s="1509" t="s">
        <v>3627</v>
      </c>
      <c r="E350" s="1509"/>
      <c r="F350" s="1509"/>
      <c r="G350" s="1509"/>
      <c r="H350" s="1509"/>
      <c r="I350" s="1509"/>
      <c r="J350" s="1509"/>
      <c r="K350" s="1509"/>
      <c r="L350" s="1509"/>
      <c r="M350" s="1509"/>
      <c r="N350" s="1495">
        <v>616</v>
      </c>
      <c r="O350" s="1875" t="s">
        <v>869</v>
      </c>
      <c r="P350" s="2107">
        <v>0</v>
      </c>
      <c r="Q350" s="2107">
        <v>0</v>
      </c>
      <c r="R350" s="1873">
        <v>0</v>
      </c>
      <c r="S350" s="755">
        <v>0</v>
      </c>
      <c r="T350" s="1829">
        <v>0</v>
      </c>
      <c r="U350" s="1830">
        <v>0</v>
      </c>
      <c r="V350" s="739">
        <v>0</v>
      </c>
      <c r="W350" s="1829">
        <v>0</v>
      </c>
      <c r="X350" s="1830">
        <v>0</v>
      </c>
      <c r="Y350" s="764"/>
      <c r="Z350" s="1829">
        <v>0</v>
      </c>
      <c r="AA350" s="1419">
        <v>0</v>
      </c>
      <c r="AB350" s="2107"/>
      <c r="AC350" s="1831">
        <v>0</v>
      </c>
      <c r="AD350" s="1831">
        <v>0</v>
      </c>
      <c r="AE350">
        <v>304</v>
      </c>
      <c r="AF350" s="1826">
        <v>616</v>
      </c>
      <c r="AG350" s="2107">
        <v>0</v>
      </c>
      <c r="AH350" s="2107">
        <v>0</v>
      </c>
      <c r="AJ350" s="285"/>
    </row>
    <row r="351" spans="1:36" ht="17.45" customHeight="1">
      <c r="A351" s="1493"/>
      <c r="B351" s="1493"/>
      <c r="C351" s="1493"/>
      <c r="D351" s="1509" t="s">
        <v>3628</v>
      </c>
      <c r="E351" s="1509"/>
      <c r="F351" s="1509"/>
      <c r="G351" s="1509"/>
      <c r="H351" s="1509"/>
      <c r="I351" s="1509"/>
      <c r="J351" s="1509"/>
      <c r="K351" s="1509"/>
      <c r="L351" s="1509"/>
      <c r="M351" s="1509"/>
      <c r="N351" s="1495">
        <v>617</v>
      </c>
      <c r="O351" s="1875" t="s">
        <v>869</v>
      </c>
      <c r="P351" s="2107">
        <v>0</v>
      </c>
      <c r="Q351" s="2107">
        <v>0</v>
      </c>
      <c r="R351" s="1873">
        <v>0</v>
      </c>
      <c r="S351" s="742"/>
      <c r="T351" s="1829">
        <v>0</v>
      </c>
      <c r="U351" s="1830">
        <v>0</v>
      </c>
      <c r="V351" s="737"/>
      <c r="W351" s="1829">
        <v>0</v>
      </c>
      <c r="X351" s="1830">
        <v>0</v>
      </c>
      <c r="Y351" s="764">
        <v>0</v>
      </c>
      <c r="Z351" s="1829">
        <v>0</v>
      </c>
      <c r="AA351" s="1419">
        <v>0</v>
      </c>
      <c r="AB351" s="2107"/>
      <c r="AC351" s="1831">
        <v>0</v>
      </c>
      <c r="AD351" s="1831">
        <v>0</v>
      </c>
      <c r="AE351">
        <v>304</v>
      </c>
      <c r="AF351" s="1826">
        <v>617</v>
      </c>
      <c r="AG351" s="2107">
        <v>0</v>
      </c>
      <c r="AH351" s="2107">
        <v>0</v>
      </c>
      <c r="AJ351" s="285"/>
    </row>
    <row r="352" spans="1:36" ht="17.45" customHeight="1">
      <c r="A352" s="1493"/>
      <c r="B352" s="1493"/>
      <c r="C352" s="1535" t="s">
        <v>923</v>
      </c>
      <c r="D352" s="1536"/>
      <c r="E352" s="1536"/>
      <c r="F352" s="1536"/>
      <c r="G352" s="1536"/>
      <c r="H352" s="1536"/>
      <c r="I352" s="1536"/>
      <c r="J352" s="1536"/>
      <c r="K352" s="1536"/>
      <c r="L352" s="1536"/>
      <c r="M352" s="1536"/>
      <c r="N352" s="1536"/>
      <c r="O352" s="1875"/>
      <c r="P352" s="2107"/>
      <c r="Q352" s="2107"/>
      <c r="R352" s="1873"/>
      <c r="S352" s="742"/>
      <c r="T352" s="1829"/>
      <c r="U352" s="1830"/>
      <c r="V352" s="737"/>
      <c r="W352" s="1829"/>
      <c r="X352" s="1830"/>
      <c r="Y352" s="764"/>
      <c r="Z352" s="1829"/>
      <c r="AA352" s="1419"/>
      <c r="AB352" s="2107"/>
      <c r="AC352" s="1831"/>
      <c r="AD352" s="1831"/>
      <c r="AF352" s="1826"/>
      <c r="AG352" s="2107">
        <v>0</v>
      </c>
      <c r="AH352" s="2107">
        <v>0</v>
      </c>
      <c r="AJ352" s="285"/>
    </row>
    <row r="353" spans="1:36" ht="17.45" customHeight="1">
      <c r="A353" s="1493"/>
      <c r="B353" s="1493"/>
      <c r="C353" s="1493"/>
      <c r="D353" s="1508" t="s">
        <v>924</v>
      </c>
      <c r="E353" s="1508"/>
      <c r="F353" s="1508"/>
      <c r="G353" s="1508"/>
      <c r="H353" s="1508"/>
      <c r="I353" s="1508"/>
      <c r="J353" s="1508"/>
      <c r="K353" s="1508"/>
      <c r="L353" s="1508"/>
      <c r="M353" s="1508"/>
      <c r="N353" s="1508"/>
      <c r="O353" s="1875"/>
      <c r="P353" s="2107"/>
      <c r="Q353" s="2107"/>
      <c r="R353" s="1873"/>
      <c r="S353" s="742"/>
      <c r="T353" s="1829"/>
      <c r="U353" s="1830"/>
      <c r="V353" s="737"/>
      <c r="W353" s="1829"/>
      <c r="X353" s="1830"/>
      <c r="Y353" s="764"/>
      <c r="Z353" s="1829"/>
      <c r="AA353" s="1419"/>
      <c r="AB353" s="2107"/>
      <c r="AC353" s="1831"/>
      <c r="AD353" s="1831"/>
      <c r="AF353" s="1826"/>
      <c r="AG353" s="2107">
        <v>0</v>
      </c>
      <c r="AH353" s="2107">
        <v>0</v>
      </c>
      <c r="AJ353" s="285"/>
    </row>
    <row r="354" spans="1:36" ht="17.45" customHeight="1">
      <c r="A354" s="1493"/>
      <c r="B354" s="1493"/>
      <c r="C354" s="1493"/>
      <c r="D354" s="1493"/>
      <c r="E354" s="1509" t="s">
        <v>3629</v>
      </c>
      <c r="F354" s="1509"/>
      <c r="G354" s="1509"/>
      <c r="H354" s="1509"/>
      <c r="I354" s="1509"/>
      <c r="J354" s="1509"/>
      <c r="K354" s="1509"/>
      <c r="L354" s="1509"/>
      <c r="M354" s="1509"/>
      <c r="N354" s="1495">
        <v>618</v>
      </c>
      <c r="O354" s="1875" t="s">
        <v>869</v>
      </c>
      <c r="P354" s="2107">
        <v>0</v>
      </c>
      <c r="Q354" s="2107">
        <v>0</v>
      </c>
      <c r="R354" s="1873">
        <v>0</v>
      </c>
      <c r="S354" s="742"/>
      <c r="T354" s="1829">
        <v>0</v>
      </c>
      <c r="U354" s="1830">
        <v>0</v>
      </c>
      <c r="V354" s="737"/>
      <c r="W354" s="1829">
        <v>0</v>
      </c>
      <c r="X354" s="1830">
        <v>0</v>
      </c>
      <c r="Y354" s="764">
        <v>0</v>
      </c>
      <c r="Z354" s="1829">
        <v>0</v>
      </c>
      <c r="AA354" s="1419">
        <v>0</v>
      </c>
      <c r="AB354" s="2107"/>
      <c r="AC354" s="1831">
        <v>0</v>
      </c>
      <c r="AD354" s="1831">
        <v>0</v>
      </c>
      <c r="AE354">
        <v>304</v>
      </c>
      <c r="AF354" s="1826">
        <v>618</v>
      </c>
      <c r="AG354" s="2107">
        <v>0</v>
      </c>
      <c r="AH354" s="2107">
        <v>0</v>
      </c>
      <c r="AJ354" s="285"/>
    </row>
    <row r="355" spans="1:36" ht="17.45" customHeight="1">
      <c r="A355" s="1493"/>
      <c r="B355" s="1493"/>
      <c r="C355" s="1493"/>
      <c r="D355" s="1493"/>
      <c r="E355" s="1509" t="s">
        <v>309</v>
      </c>
      <c r="F355" s="1509"/>
      <c r="G355" s="1509"/>
      <c r="H355" s="1509"/>
      <c r="I355" s="1509"/>
      <c r="J355" s="1509"/>
      <c r="K355" s="1509"/>
      <c r="L355" s="1509"/>
      <c r="M355" s="1509"/>
      <c r="N355" s="1495">
        <v>619</v>
      </c>
      <c r="O355" s="1875" t="s">
        <v>921</v>
      </c>
      <c r="P355" s="2107">
        <v>0</v>
      </c>
      <c r="Q355" s="2107">
        <v>0</v>
      </c>
      <c r="R355" s="1873">
        <v>0</v>
      </c>
      <c r="S355" s="742"/>
      <c r="T355" s="1829">
        <v>0</v>
      </c>
      <c r="U355" s="1830">
        <v>0</v>
      </c>
      <c r="V355" s="737"/>
      <c r="W355" s="1829">
        <v>0</v>
      </c>
      <c r="X355" s="1830">
        <v>0</v>
      </c>
      <c r="Y355" s="764">
        <v>0</v>
      </c>
      <c r="Z355" s="1829">
        <v>0</v>
      </c>
      <c r="AA355" s="1419">
        <v>0</v>
      </c>
      <c r="AB355" s="2107"/>
      <c r="AC355" s="1831">
        <v>0</v>
      </c>
      <c r="AD355" s="1831">
        <v>0</v>
      </c>
      <c r="AE355">
        <v>304</v>
      </c>
      <c r="AF355" s="1826">
        <v>619</v>
      </c>
      <c r="AG355" s="2107">
        <v>0</v>
      </c>
      <c r="AH355" s="2107">
        <v>0</v>
      </c>
      <c r="AJ355" s="285"/>
    </row>
    <row r="356" spans="1:36" ht="17.45" customHeight="1">
      <c r="A356" s="1493"/>
      <c r="B356" s="1493"/>
      <c r="C356" s="1493"/>
      <c r="D356" s="1493"/>
      <c r="E356" s="1509" t="s">
        <v>238</v>
      </c>
      <c r="F356" s="1509"/>
      <c r="G356" s="1509"/>
      <c r="H356" s="1509"/>
      <c r="I356" s="1509"/>
      <c r="J356" s="1509"/>
      <c r="K356" s="1509"/>
      <c r="L356" s="1509"/>
      <c r="M356" s="1509"/>
      <c r="N356" s="1495">
        <v>620</v>
      </c>
      <c r="O356" s="1875" t="s">
        <v>921</v>
      </c>
      <c r="P356" s="2107">
        <v>0</v>
      </c>
      <c r="Q356" s="2107">
        <v>0</v>
      </c>
      <c r="R356" s="1873">
        <v>0</v>
      </c>
      <c r="S356" s="742"/>
      <c r="T356" s="1829">
        <v>0</v>
      </c>
      <c r="U356" s="1830">
        <v>0</v>
      </c>
      <c r="V356" s="737"/>
      <c r="W356" s="1829">
        <v>0</v>
      </c>
      <c r="X356" s="1830">
        <v>0</v>
      </c>
      <c r="Y356" s="764">
        <v>0</v>
      </c>
      <c r="Z356" s="1829">
        <v>0</v>
      </c>
      <c r="AA356" s="1419">
        <v>0</v>
      </c>
      <c r="AB356" s="2107"/>
      <c r="AC356" s="1831">
        <v>0</v>
      </c>
      <c r="AD356" s="1831">
        <v>0</v>
      </c>
      <c r="AE356">
        <v>304</v>
      </c>
      <c r="AF356" s="1826">
        <v>620</v>
      </c>
      <c r="AG356" s="2107">
        <v>0</v>
      </c>
      <c r="AH356" s="2107">
        <v>0</v>
      </c>
      <c r="AJ356" s="285"/>
    </row>
    <row r="357" spans="1:36" ht="17.45" customHeight="1">
      <c r="A357" s="1493"/>
      <c r="B357" s="1493"/>
      <c r="C357" s="1493"/>
      <c r="D357" s="1509" t="s">
        <v>418</v>
      </c>
      <c r="E357" s="1509"/>
      <c r="F357" s="1509"/>
      <c r="G357" s="1509"/>
      <c r="H357" s="1509"/>
      <c r="I357" s="1509"/>
      <c r="J357" s="1509"/>
      <c r="K357" s="1509"/>
      <c r="L357" s="1509"/>
      <c r="M357" s="1509"/>
      <c r="N357" s="1495">
        <v>621</v>
      </c>
      <c r="O357" s="1875" t="s">
        <v>921</v>
      </c>
      <c r="P357" s="2107">
        <v>0</v>
      </c>
      <c r="Q357" s="2107">
        <v>0</v>
      </c>
      <c r="R357" s="1873">
        <v>0</v>
      </c>
      <c r="S357" s="742"/>
      <c r="T357" s="1829">
        <v>0</v>
      </c>
      <c r="U357" s="1830">
        <v>0</v>
      </c>
      <c r="V357" s="737"/>
      <c r="W357" s="1829">
        <v>0</v>
      </c>
      <c r="X357" s="1830">
        <v>0</v>
      </c>
      <c r="Y357" s="764">
        <v>0</v>
      </c>
      <c r="Z357" s="1829">
        <v>0</v>
      </c>
      <c r="AA357" s="1419">
        <v>0</v>
      </c>
      <c r="AB357" s="2107"/>
      <c r="AC357" s="1831">
        <v>0</v>
      </c>
      <c r="AD357" s="1831">
        <v>0</v>
      </c>
      <c r="AE357">
        <v>304</v>
      </c>
      <c r="AF357" s="1826">
        <v>621</v>
      </c>
      <c r="AG357" s="2107">
        <v>0</v>
      </c>
      <c r="AH357" s="2107">
        <v>0</v>
      </c>
      <c r="AJ357" s="285"/>
    </row>
    <row r="358" spans="1:36" ht="17.45" customHeight="1">
      <c r="A358" s="1493"/>
      <c r="B358" s="1493"/>
      <c r="C358" s="1493"/>
      <c r="D358" s="1509" t="s">
        <v>419</v>
      </c>
      <c r="E358" s="1509"/>
      <c r="F358" s="1509"/>
      <c r="G358" s="1509"/>
      <c r="H358" s="1509"/>
      <c r="I358" s="1509"/>
      <c r="J358" s="1509"/>
      <c r="K358" s="1509"/>
      <c r="L358" s="1509"/>
      <c r="M358" s="1509"/>
      <c r="N358" s="1495">
        <v>622</v>
      </c>
      <c r="O358" s="1875" t="s">
        <v>921</v>
      </c>
      <c r="P358" s="2107">
        <v>0</v>
      </c>
      <c r="Q358" s="2107">
        <v>0</v>
      </c>
      <c r="R358" s="1873">
        <v>0</v>
      </c>
      <c r="S358" s="742"/>
      <c r="T358" s="1829">
        <v>0</v>
      </c>
      <c r="U358" s="1830">
        <v>0</v>
      </c>
      <c r="V358" s="737"/>
      <c r="W358" s="1829">
        <v>0</v>
      </c>
      <c r="X358" s="1830">
        <v>0</v>
      </c>
      <c r="Y358" s="764">
        <v>0</v>
      </c>
      <c r="Z358" s="1829">
        <v>0</v>
      </c>
      <c r="AA358" s="1419">
        <v>0</v>
      </c>
      <c r="AB358" s="2107"/>
      <c r="AC358" s="1831">
        <v>0</v>
      </c>
      <c r="AD358" s="1831">
        <v>0</v>
      </c>
      <c r="AE358">
        <v>304</v>
      </c>
      <c r="AF358" s="1826">
        <v>622</v>
      </c>
      <c r="AG358" s="2107">
        <v>0</v>
      </c>
      <c r="AH358" s="2107">
        <v>0</v>
      </c>
      <c r="AJ358" s="285"/>
    </row>
    <row r="359" spans="1:36" ht="17.45" customHeight="1" thickBot="1">
      <c r="A359" s="1493"/>
      <c r="B359" s="1493"/>
      <c r="C359" s="1493"/>
      <c r="D359" s="1509" t="s">
        <v>420</v>
      </c>
      <c r="E359" s="1509"/>
      <c r="F359" s="1509"/>
      <c r="G359" s="1509"/>
      <c r="H359" s="1509"/>
      <c r="I359" s="1509"/>
      <c r="J359" s="1509"/>
      <c r="K359" s="1509"/>
      <c r="L359" s="1509"/>
      <c r="M359" s="1509"/>
      <c r="N359" s="1495">
        <v>623</v>
      </c>
      <c r="O359" s="754" t="s">
        <v>921</v>
      </c>
      <c r="P359" s="2107">
        <v>0</v>
      </c>
      <c r="Q359" s="2107">
        <v>0</v>
      </c>
      <c r="R359" s="1873">
        <v>0</v>
      </c>
      <c r="S359" s="736">
        <v>0</v>
      </c>
      <c r="T359" s="1829">
        <v>0</v>
      </c>
      <c r="U359" s="1830">
        <v>0</v>
      </c>
      <c r="V359" s="737"/>
      <c r="W359" s="1829">
        <v>0</v>
      </c>
      <c r="X359" s="1830">
        <v>0</v>
      </c>
      <c r="Y359" s="764"/>
      <c r="Z359" s="1829">
        <v>0</v>
      </c>
      <c r="AA359" s="1419">
        <v>0</v>
      </c>
      <c r="AB359" s="2107"/>
      <c r="AC359" s="1831">
        <v>0</v>
      </c>
      <c r="AD359" s="1831">
        <v>0</v>
      </c>
      <c r="AE359">
        <v>304</v>
      </c>
      <c r="AF359" s="740">
        <v>623</v>
      </c>
      <c r="AG359" s="2107">
        <v>0</v>
      </c>
      <c r="AH359" s="2107">
        <v>0</v>
      </c>
      <c r="AJ359" s="285"/>
    </row>
    <row r="360" spans="1:36" ht="17.45" customHeight="1" thickBot="1">
      <c r="A360" s="1493"/>
      <c r="B360" s="1504" t="s">
        <v>3630</v>
      </c>
      <c r="C360" s="1504"/>
      <c r="D360" s="1504"/>
      <c r="E360" s="1504"/>
      <c r="F360" s="1504"/>
      <c r="G360" s="1504"/>
      <c r="H360" s="1504"/>
      <c r="I360" s="1504"/>
      <c r="J360" s="1504"/>
      <c r="K360" s="1504"/>
      <c r="L360" s="1504"/>
      <c r="M360" s="1504"/>
      <c r="N360" s="1494">
        <v>698</v>
      </c>
      <c r="O360" s="757" t="s">
        <v>900</v>
      </c>
      <c r="P360" s="1999">
        <v>800</v>
      </c>
      <c r="Q360" s="1999">
        <v>815.71000000002095</v>
      </c>
      <c r="R360" s="2000"/>
      <c r="S360" s="759"/>
      <c r="T360" s="2004"/>
      <c r="U360" s="1999"/>
      <c r="V360" s="760"/>
      <c r="W360" s="2004"/>
      <c r="X360" s="1999"/>
      <c r="Y360" s="760"/>
      <c r="Z360" s="2004"/>
      <c r="AA360" s="1999"/>
      <c r="AB360" s="1999"/>
      <c r="AC360" s="1999"/>
      <c r="AD360" s="1831"/>
      <c r="AE360">
        <v>304</v>
      </c>
      <c r="AF360" s="757">
        <v>698</v>
      </c>
      <c r="AG360" s="2107">
        <v>0</v>
      </c>
      <c r="AH360" s="2107">
        <v>0</v>
      </c>
      <c r="AJ360" s="285"/>
    </row>
    <row r="361" spans="1:36" ht="18" customHeight="1" thickBot="1">
      <c r="A361" s="1493"/>
      <c r="B361" s="1504" t="s">
        <v>28</v>
      </c>
      <c r="C361" s="1504"/>
      <c r="D361" s="1504"/>
      <c r="E361" s="1504"/>
      <c r="F361" s="1504"/>
      <c r="G361" s="1504"/>
      <c r="H361" s="1504"/>
      <c r="I361" s="1504"/>
      <c r="J361" s="1504"/>
      <c r="K361" s="1504"/>
      <c r="L361" s="1504"/>
      <c r="M361" s="1504"/>
      <c r="N361" s="1494">
        <v>699</v>
      </c>
      <c r="O361" s="746" t="s">
        <v>900</v>
      </c>
      <c r="P361" s="1999">
        <v>869085.91</v>
      </c>
      <c r="Q361" s="1999">
        <v>1287975.18</v>
      </c>
      <c r="R361" s="2000"/>
      <c r="S361" s="759"/>
      <c r="T361" s="2004"/>
      <c r="U361" s="1999"/>
      <c r="V361" s="760"/>
      <c r="W361" s="2004"/>
      <c r="X361" s="1999"/>
      <c r="Y361" s="760"/>
      <c r="Z361" s="2004"/>
      <c r="AA361" s="1999"/>
      <c r="AB361" s="1999"/>
      <c r="AC361" s="1999"/>
      <c r="AD361" s="1831"/>
      <c r="AE361">
        <v>304</v>
      </c>
      <c r="AF361" s="1995">
        <v>699</v>
      </c>
      <c r="AG361" s="2107">
        <v>0</v>
      </c>
      <c r="AH361" s="2107">
        <v>0</v>
      </c>
      <c r="AJ361" s="285"/>
    </row>
    <row r="362" spans="1:36" ht="17.25">
      <c r="A362" s="1493"/>
      <c r="B362" s="1493"/>
      <c r="C362" s="1493"/>
      <c r="D362" s="1509" t="s">
        <v>421</v>
      </c>
      <c r="E362" s="1509"/>
      <c r="F362" s="1509"/>
      <c r="G362" s="1509"/>
      <c r="H362" s="1509"/>
      <c r="I362" s="1509"/>
      <c r="J362" s="1509"/>
      <c r="K362" s="1509"/>
      <c r="L362" s="1509"/>
      <c r="M362" s="1509"/>
      <c r="N362" s="1495">
        <v>624</v>
      </c>
      <c r="O362" s="1997" t="s">
        <v>900</v>
      </c>
      <c r="P362" s="2107">
        <v>0</v>
      </c>
      <c r="Q362" s="2107">
        <v>0</v>
      </c>
      <c r="R362" s="1873">
        <v>0</v>
      </c>
      <c r="S362" s="742"/>
      <c r="V362" s="737"/>
      <c r="Y362" s="765"/>
      <c r="AB362" s="2107"/>
      <c r="AC362" s="1831">
        <v>0</v>
      </c>
      <c r="AD362" s="1831">
        <v>0</v>
      </c>
      <c r="AE362">
        <v>304</v>
      </c>
      <c r="AF362" s="2113">
        <v>624</v>
      </c>
      <c r="AG362" s="2107">
        <v>0</v>
      </c>
      <c r="AH362" s="2107">
        <v>0</v>
      </c>
      <c r="AJ362" s="285"/>
    </row>
    <row r="363" spans="1:36" ht="18" thickBot="1">
      <c r="A363" s="1493"/>
      <c r="B363" s="1493"/>
      <c r="C363" s="1493"/>
      <c r="D363" s="1509" t="s">
        <v>238</v>
      </c>
      <c r="E363" s="1509"/>
      <c r="F363" s="1509"/>
      <c r="G363" s="1509"/>
      <c r="H363" s="1509"/>
      <c r="I363" s="1509"/>
      <c r="J363" s="1509"/>
      <c r="K363" s="1509"/>
      <c r="L363" s="1509"/>
      <c r="M363" s="1509"/>
      <c r="N363" s="1495">
        <v>625</v>
      </c>
      <c r="O363" s="766" t="s">
        <v>900</v>
      </c>
      <c r="P363" s="2107">
        <v>0</v>
      </c>
      <c r="Q363" s="2107">
        <v>0</v>
      </c>
      <c r="R363" s="1420">
        <v>0</v>
      </c>
      <c r="S363" s="110"/>
      <c r="AB363" s="2107"/>
      <c r="AC363" s="1421">
        <v>0</v>
      </c>
      <c r="AD363" s="1421">
        <v>0</v>
      </c>
      <c r="AE363">
        <v>304</v>
      </c>
      <c r="AF363" s="740">
        <v>625</v>
      </c>
      <c r="AG363" s="2107">
        <v>0</v>
      </c>
      <c r="AH363" s="2107">
        <v>0</v>
      </c>
      <c r="AJ363" s="285"/>
    </row>
    <row r="364" spans="1:36" ht="17.25">
      <c r="A364" s="1493"/>
      <c r="B364" s="1493"/>
      <c r="C364" s="1537" t="s">
        <v>3631</v>
      </c>
      <c r="D364" s="1537"/>
      <c r="E364" s="1537"/>
      <c r="F364" s="1537"/>
      <c r="G364" s="1537"/>
      <c r="H364" s="1537"/>
      <c r="I364" s="1537"/>
      <c r="J364" s="1537"/>
      <c r="K364" s="1537"/>
      <c r="L364" s="1537"/>
      <c r="M364" s="1537"/>
      <c r="N364" s="1495">
        <v>626</v>
      </c>
      <c r="O364" s="1538"/>
      <c r="P364" s="2107"/>
      <c r="Q364" s="2107"/>
      <c r="R364" s="1880"/>
      <c r="S364" s="110"/>
      <c r="AB364" s="2107"/>
      <c r="AC364" s="1881"/>
      <c r="AD364" s="1881"/>
      <c r="AF364" s="1534"/>
      <c r="AG364" s="2107">
        <v>0</v>
      </c>
      <c r="AH364" s="2107">
        <v>0</v>
      </c>
      <c r="AJ364" s="285"/>
    </row>
    <row r="365" spans="1:36" ht="17.45" customHeight="1">
      <c r="A365" s="1493"/>
      <c r="B365" s="1493"/>
      <c r="C365" s="1537" t="s">
        <v>3632</v>
      </c>
      <c r="D365" s="1537"/>
      <c r="E365" s="1537"/>
      <c r="F365" s="1537"/>
      <c r="G365" s="1537"/>
      <c r="H365" s="1537"/>
      <c r="I365" s="1537"/>
      <c r="J365" s="1537"/>
      <c r="K365" s="1537"/>
      <c r="L365" s="1537"/>
      <c r="M365" s="1537"/>
      <c r="N365" s="1495">
        <v>627</v>
      </c>
      <c r="O365" s="1538"/>
      <c r="P365" s="2107"/>
      <c r="Q365" s="2107"/>
      <c r="R365" s="1880"/>
      <c r="S365" s="110"/>
      <c r="AB365" s="2107"/>
      <c r="AC365" s="1881"/>
      <c r="AD365" s="1881"/>
      <c r="AF365" s="1534"/>
      <c r="AG365" s="2107">
        <v>0</v>
      </c>
      <c r="AH365" s="2107">
        <v>0</v>
      </c>
      <c r="AJ365" s="285"/>
    </row>
    <row r="366" spans="1:36" ht="18" customHeight="1">
      <c r="A366" s="1882"/>
      <c r="B366" s="1882"/>
      <c r="C366" s="1882"/>
      <c r="D366" s="1882"/>
      <c r="E366" s="1882"/>
      <c r="F366" s="1882"/>
      <c r="G366" s="1882"/>
      <c r="H366" s="1882"/>
      <c r="I366" s="1882"/>
      <c r="J366" s="1882"/>
      <c r="K366" s="1882"/>
      <c r="L366" s="1882"/>
      <c r="M366" s="1882"/>
      <c r="N366" s="1882"/>
      <c r="O366" s="1882"/>
      <c r="P366" s="1882">
        <v>0</v>
      </c>
      <c r="Q366" s="1882">
        <v>4.0000006556510925E-3</v>
      </c>
      <c r="R366" s="1883">
        <v>-4.0000005101319402E-3</v>
      </c>
      <c r="S366" s="1884">
        <v>401995.09599999961</v>
      </c>
      <c r="T366" s="1884">
        <v>493689.196</v>
      </c>
      <c r="U366" s="1884">
        <v>-91694.100000000384</v>
      </c>
      <c r="V366" s="1884">
        <v>-308494.73000000004</v>
      </c>
      <c r="W366" s="1884">
        <v>0</v>
      </c>
      <c r="X366" s="1884">
        <v>-308494.73000000004</v>
      </c>
      <c r="Y366" s="1884">
        <v>-45245.270000000048</v>
      </c>
      <c r="Z366" s="1884">
        <v>0</v>
      </c>
      <c r="AA366" s="1884">
        <v>-45245.270000000048</v>
      </c>
      <c r="AB366" s="1835">
        <v>0</v>
      </c>
      <c r="AC366" s="1884">
        <v>-4.0000005101319402E-3</v>
      </c>
      <c r="AD366" s="1884">
        <v>0</v>
      </c>
      <c r="AG366" s="2107">
        <v>0</v>
      </c>
      <c r="AH366" s="2107">
        <v>0</v>
      </c>
      <c r="AJ366" s="285"/>
    </row>
    <row r="367" spans="1:36" ht="17.45" customHeight="1">
      <c r="A367" s="1493"/>
      <c r="B367" s="1493"/>
      <c r="O367" s="767"/>
      <c r="R367" s="750"/>
      <c r="AB367" s="2107"/>
      <c r="AG367" s="2107">
        <v>0</v>
      </c>
      <c r="AH367" s="2107">
        <v>0</v>
      </c>
      <c r="AJ367" s="285"/>
    </row>
    <row r="368" spans="1:36" ht="17.45" customHeight="1" thickBot="1">
      <c r="A368" s="1503" t="s">
        <v>137</v>
      </c>
      <c r="B368" s="1503"/>
      <c r="C368" s="1503"/>
      <c r="D368" s="1503"/>
      <c r="E368" s="1503"/>
      <c r="F368" s="1503"/>
      <c r="G368" s="1503"/>
      <c r="H368" s="1503"/>
      <c r="I368" s="1503"/>
      <c r="J368" s="1503"/>
      <c r="K368" s="1503"/>
      <c r="L368" s="1503"/>
      <c r="M368" s="1503"/>
      <c r="N368" s="1503"/>
      <c r="O368" s="767"/>
      <c r="P368" s="768"/>
      <c r="Q368" s="768"/>
      <c r="R368" s="768"/>
      <c r="S368" s="768"/>
      <c r="T368" s="768"/>
      <c r="U368" s="768"/>
      <c r="AB368" s="768"/>
      <c r="AC368" s="768"/>
      <c r="AD368" s="768"/>
      <c r="AG368" s="2107">
        <v>0</v>
      </c>
      <c r="AH368" s="2107">
        <v>0</v>
      </c>
      <c r="AJ368" s="285"/>
    </row>
    <row r="369" spans="1:36" ht="17.45" customHeight="1" thickBot="1">
      <c r="A369" s="1493"/>
      <c r="B369" s="1503" t="s">
        <v>31</v>
      </c>
      <c r="C369" s="1503"/>
      <c r="D369" s="1503"/>
      <c r="E369" s="1503"/>
      <c r="F369" s="1503"/>
      <c r="G369" s="1503"/>
      <c r="H369" s="1503"/>
      <c r="I369" s="1503"/>
      <c r="J369" s="1503"/>
      <c r="K369" s="1503"/>
      <c r="L369" s="1503"/>
      <c r="M369" s="1503"/>
      <c r="N369" s="1503"/>
      <c r="O369" s="2005"/>
      <c r="P369" s="1872" t="s">
        <v>853</v>
      </c>
      <c r="Q369" s="1872" t="s">
        <v>118</v>
      </c>
      <c r="R369" s="725" t="s">
        <v>926</v>
      </c>
      <c r="S369" s="1885" t="s">
        <v>854</v>
      </c>
      <c r="T369" s="726" t="s">
        <v>855</v>
      </c>
      <c r="U369" s="725" t="s">
        <v>856</v>
      </c>
      <c r="AB369" s="1885" t="s">
        <v>863</v>
      </c>
      <c r="AC369" s="730" t="s">
        <v>4</v>
      </c>
      <c r="AD369" s="726" t="s">
        <v>864</v>
      </c>
      <c r="AG369" s="2107">
        <v>0</v>
      </c>
      <c r="AH369" s="2107">
        <v>0</v>
      </c>
      <c r="AJ369" s="285"/>
    </row>
    <row r="370" spans="1:36" ht="17.45" customHeight="1" thickBot="1">
      <c r="A370" s="1493"/>
      <c r="B370" s="1493"/>
      <c r="C370" s="1503" t="s">
        <v>135</v>
      </c>
      <c r="D370" s="1503"/>
      <c r="E370" s="1503"/>
      <c r="F370" s="1503"/>
      <c r="G370" s="1503"/>
      <c r="H370" s="1503"/>
      <c r="I370" s="1503"/>
      <c r="J370" s="1503"/>
      <c r="K370" s="1503"/>
      <c r="L370" s="1503"/>
      <c r="M370" s="1503"/>
      <c r="N370" s="1503"/>
      <c r="O370" s="2006"/>
      <c r="AB370" s="2107"/>
      <c r="AC370" s="1831">
        <v>0</v>
      </c>
      <c r="AD370" s="1831">
        <v>0</v>
      </c>
      <c r="AF370" s="2006"/>
      <c r="AG370" s="2107">
        <v>0</v>
      </c>
      <c r="AH370" s="2107">
        <v>0</v>
      </c>
      <c r="AJ370" s="285"/>
    </row>
    <row r="371" spans="1:36" ht="17.45" customHeight="1" thickBot="1">
      <c r="A371" s="1493"/>
      <c r="B371" s="1493"/>
      <c r="C371" s="1493"/>
      <c r="D371" s="1508" t="s">
        <v>3633</v>
      </c>
      <c r="E371" s="1508"/>
      <c r="F371" s="1508"/>
      <c r="G371" s="1508"/>
      <c r="H371" s="1508"/>
      <c r="I371" s="1508"/>
      <c r="J371" s="1508"/>
      <c r="K371" s="1508"/>
      <c r="L371" s="1508"/>
      <c r="M371" s="1508"/>
      <c r="N371" s="1503" t="s">
        <v>3634</v>
      </c>
      <c r="O371" s="2006"/>
      <c r="AB371" s="2107"/>
      <c r="AC371" s="1831">
        <v>0</v>
      </c>
      <c r="AD371" s="1831">
        <v>0</v>
      </c>
      <c r="AF371" s="1886"/>
      <c r="AG371" s="2107">
        <v>0</v>
      </c>
      <c r="AH371" s="2107">
        <v>0</v>
      </c>
      <c r="AJ371" s="285"/>
    </row>
    <row r="372" spans="1:36" ht="17.45" customHeight="1">
      <c r="A372" s="1493"/>
      <c r="B372" s="1493"/>
      <c r="C372" s="1493"/>
      <c r="D372" s="1493"/>
      <c r="E372" s="1509" t="s">
        <v>3635</v>
      </c>
      <c r="F372" s="1509"/>
      <c r="G372" s="1509"/>
      <c r="H372" s="1509"/>
      <c r="I372" s="1509"/>
      <c r="J372" s="1509"/>
      <c r="K372" s="1509"/>
      <c r="L372" s="1509"/>
      <c r="M372" s="1509"/>
      <c r="N372" s="1495">
        <v>6001</v>
      </c>
      <c r="O372" s="2008" t="s">
        <v>869</v>
      </c>
      <c r="P372" s="768"/>
      <c r="Q372" s="2107">
        <v>396198</v>
      </c>
      <c r="R372" s="1887">
        <v>-396198</v>
      </c>
      <c r="S372" s="98">
        <v>-396198</v>
      </c>
      <c r="T372" s="1829">
        <v>0</v>
      </c>
      <c r="U372" s="1830">
        <v>-396198</v>
      </c>
      <c r="AB372" s="2107"/>
      <c r="AC372" s="1831">
        <v>-396198</v>
      </c>
      <c r="AD372" s="1831">
        <v>0</v>
      </c>
      <c r="AE372">
        <v>601</v>
      </c>
      <c r="AF372" s="2007">
        <v>6001</v>
      </c>
      <c r="AG372" s="2107">
        <v>396198</v>
      </c>
      <c r="AH372" s="2107">
        <v>0</v>
      </c>
      <c r="AJ372" s="285"/>
    </row>
    <row r="373" spans="1:36" ht="17.45" customHeight="1">
      <c r="A373" s="1493"/>
      <c r="B373" s="1493"/>
      <c r="C373" s="1493"/>
      <c r="D373" s="1493"/>
      <c r="E373" s="1509" t="s">
        <v>3636</v>
      </c>
      <c r="F373" s="1509"/>
      <c r="G373" s="1509"/>
      <c r="H373" s="1509"/>
      <c r="I373" s="1509"/>
      <c r="J373" s="1509"/>
      <c r="K373" s="1509"/>
      <c r="L373" s="1509"/>
      <c r="M373" s="1509"/>
      <c r="N373" s="1495">
        <v>6003</v>
      </c>
      <c r="O373" s="1888" t="s">
        <v>869</v>
      </c>
      <c r="P373" s="768"/>
      <c r="Q373" s="2107">
        <v>0</v>
      </c>
      <c r="R373" s="1828">
        <v>0</v>
      </c>
      <c r="S373" s="98">
        <v>0</v>
      </c>
      <c r="T373" s="1829">
        <v>0</v>
      </c>
      <c r="U373" s="1830">
        <v>0</v>
      </c>
      <c r="AB373" s="2107"/>
      <c r="AC373" s="1831">
        <v>0</v>
      </c>
      <c r="AD373" s="1831">
        <v>0</v>
      </c>
      <c r="AE373">
        <v>601</v>
      </c>
      <c r="AF373" s="1889">
        <v>6003</v>
      </c>
      <c r="AG373" s="2107">
        <v>0</v>
      </c>
      <c r="AH373" s="2107">
        <v>0</v>
      </c>
      <c r="AJ373" s="285"/>
    </row>
    <row r="374" spans="1:36" ht="17.45" customHeight="1">
      <c r="A374" s="1493"/>
      <c r="B374" s="1493"/>
      <c r="C374" s="1493"/>
      <c r="D374" s="1508" t="s">
        <v>930</v>
      </c>
      <c r="E374" s="1508"/>
      <c r="F374" s="1508"/>
      <c r="G374" s="1508"/>
      <c r="H374" s="1508"/>
      <c r="I374" s="1508"/>
      <c r="J374" s="1508"/>
      <c r="K374" s="1508"/>
      <c r="L374" s="1508"/>
      <c r="M374" s="1508"/>
      <c r="N374" s="1508" t="s">
        <v>3634</v>
      </c>
      <c r="O374" s="1888"/>
      <c r="P374" s="768"/>
      <c r="Q374" s="2107"/>
      <c r="R374" s="1828"/>
      <c r="S374" s="98"/>
      <c r="T374" s="1829"/>
      <c r="U374" s="1830"/>
      <c r="AB374" s="2107"/>
      <c r="AC374" s="1831"/>
      <c r="AD374" s="1831"/>
      <c r="AF374" s="1889"/>
      <c r="AG374" s="2107">
        <v>0</v>
      </c>
      <c r="AH374" s="2107">
        <v>0</v>
      </c>
      <c r="AJ374" s="285"/>
    </row>
    <row r="375" spans="1:36" ht="17.45" customHeight="1">
      <c r="A375" s="1493"/>
      <c r="B375" s="1493"/>
      <c r="C375" s="1493"/>
      <c r="D375" s="1493"/>
      <c r="E375" s="1509" t="s">
        <v>3635</v>
      </c>
      <c r="F375" s="1509"/>
      <c r="G375" s="1509"/>
      <c r="H375" s="1509"/>
      <c r="I375" s="1509"/>
      <c r="J375" s="1509"/>
      <c r="K375" s="1509"/>
      <c r="L375" s="1509"/>
      <c r="M375" s="1509"/>
      <c r="N375" s="1495">
        <v>6005</v>
      </c>
      <c r="O375" s="1888" t="s">
        <v>869</v>
      </c>
      <c r="P375" s="768"/>
      <c r="Q375" s="2107">
        <v>0</v>
      </c>
      <c r="R375" s="1828">
        <v>0</v>
      </c>
      <c r="S375" s="98">
        <v>0</v>
      </c>
      <c r="T375" s="1829">
        <v>0</v>
      </c>
      <c r="U375" s="1830">
        <v>0</v>
      </c>
      <c r="AB375" s="2107"/>
      <c r="AC375" s="1831">
        <v>0</v>
      </c>
      <c r="AD375" s="1831">
        <v>0</v>
      </c>
      <c r="AE375">
        <v>601</v>
      </c>
      <c r="AF375" s="1889">
        <v>6005</v>
      </c>
      <c r="AG375" s="2107">
        <v>0</v>
      </c>
      <c r="AH375" s="2107">
        <v>0</v>
      </c>
      <c r="AJ375" s="285"/>
    </row>
    <row r="376" spans="1:36" ht="17.45" customHeight="1">
      <c r="A376" s="1493"/>
      <c r="B376" s="1493"/>
      <c r="C376" s="1493"/>
      <c r="D376" s="1493"/>
      <c r="E376" s="1509" t="s">
        <v>3636</v>
      </c>
      <c r="F376" s="1509"/>
      <c r="G376" s="1509"/>
      <c r="H376" s="1509"/>
      <c r="I376" s="1509"/>
      <c r="J376" s="1509"/>
      <c r="K376" s="1509"/>
      <c r="L376" s="1509"/>
      <c r="M376" s="1509"/>
      <c r="N376" s="1495">
        <v>6007</v>
      </c>
      <c r="O376" s="1888" t="s">
        <v>869</v>
      </c>
      <c r="P376" s="768"/>
      <c r="Q376" s="2107">
        <v>0</v>
      </c>
      <c r="R376" s="1828">
        <v>0</v>
      </c>
      <c r="S376" s="98">
        <v>0</v>
      </c>
      <c r="T376" s="1829">
        <v>0</v>
      </c>
      <c r="U376" s="1830">
        <v>0</v>
      </c>
      <c r="AB376" s="2107"/>
      <c r="AC376" s="1831">
        <v>0</v>
      </c>
      <c r="AD376" s="1831">
        <v>0</v>
      </c>
      <c r="AE376">
        <v>601</v>
      </c>
      <c r="AF376" s="1889">
        <v>6007</v>
      </c>
      <c r="AG376" s="2107">
        <v>0</v>
      </c>
      <c r="AH376" s="2107">
        <v>0</v>
      </c>
      <c r="AJ376" s="285"/>
    </row>
    <row r="377" spans="1:36" ht="17.45" customHeight="1">
      <c r="A377" s="1493"/>
      <c r="B377" s="1493"/>
      <c r="C377" s="1493"/>
      <c r="D377" s="1508" t="s">
        <v>3637</v>
      </c>
      <c r="E377" s="1508"/>
      <c r="F377" s="1508"/>
      <c r="G377" s="1508"/>
      <c r="H377" s="1508"/>
      <c r="I377" s="1508"/>
      <c r="J377" s="1508"/>
      <c r="K377" s="1508"/>
      <c r="L377" s="1508"/>
      <c r="M377" s="1508"/>
      <c r="N377" s="1508" t="s">
        <v>3634</v>
      </c>
      <c r="O377" s="1888"/>
      <c r="P377" s="768"/>
      <c r="Q377" s="2107"/>
      <c r="R377" s="1828"/>
      <c r="S377" s="98"/>
      <c r="T377" s="1829"/>
      <c r="U377" s="1830"/>
      <c r="AB377" s="2107"/>
      <c r="AC377" s="1831"/>
      <c r="AD377" s="1831"/>
      <c r="AF377" s="1889"/>
      <c r="AG377" s="2107">
        <v>0</v>
      </c>
      <c r="AH377" s="2107">
        <v>0</v>
      </c>
      <c r="AJ377" s="285"/>
    </row>
    <row r="378" spans="1:36" ht="17.45" customHeight="1">
      <c r="A378" s="1493"/>
      <c r="B378" s="1493"/>
      <c r="C378" s="1493"/>
      <c r="D378" s="1493"/>
      <c r="E378" s="1509" t="s">
        <v>3638</v>
      </c>
      <c r="F378" s="1509"/>
      <c r="G378" s="1509"/>
      <c r="H378" s="1509"/>
      <c r="I378" s="1509"/>
      <c r="J378" s="1509"/>
      <c r="K378" s="1509"/>
      <c r="L378" s="1509"/>
      <c r="M378" s="1509"/>
      <c r="N378" s="1495">
        <v>6009</v>
      </c>
      <c r="O378" s="1888" t="s">
        <v>869</v>
      </c>
      <c r="P378" s="768"/>
      <c r="Q378" s="2107">
        <v>0</v>
      </c>
      <c r="R378" s="1828">
        <v>0</v>
      </c>
      <c r="S378" s="98">
        <v>0</v>
      </c>
      <c r="T378" s="1829">
        <v>0</v>
      </c>
      <c r="U378" s="1830">
        <v>0</v>
      </c>
      <c r="AB378" s="2107"/>
      <c r="AC378" s="1831">
        <v>0</v>
      </c>
      <c r="AD378" s="1831">
        <v>0</v>
      </c>
      <c r="AE378">
        <v>601</v>
      </c>
      <c r="AF378" s="1889">
        <v>6009</v>
      </c>
      <c r="AG378" s="2107">
        <v>0</v>
      </c>
      <c r="AH378" s="2107">
        <v>0</v>
      </c>
      <c r="AJ378" s="285"/>
    </row>
    <row r="379" spans="1:36" ht="17.45" customHeight="1">
      <c r="A379" s="1493"/>
      <c r="B379" s="1493"/>
      <c r="C379" s="1493"/>
      <c r="D379" s="1493"/>
      <c r="E379" s="1509" t="s">
        <v>3639</v>
      </c>
      <c r="F379" s="1509"/>
      <c r="G379" s="1509"/>
      <c r="H379" s="1509"/>
      <c r="I379" s="1509"/>
      <c r="J379" s="1509"/>
      <c r="K379" s="1509"/>
      <c r="L379" s="1509"/>
      <c r="M379" s="1509"/>
      <c r="N379" s="1495">
        <v>6011</v>
      </c>
      <c r="O379" s="1888" t="s">
        <v>869</v>
      </c>
      <c r="P379" s="768"/>
      <c r="Q379" s="2107">
        <v>0</v>
      </c>
      <c r="R379" s="1828">
        <v>0</v>
      </c>
      <c r="S379" s="98">
        <v>0</v>
      </c>
      <c r="T379" s="1829">
        <v>0</v>
      </c>
      <c r="U379" s="1830">
        <v>0</v>
      </c>
      <c r="AB379" s="2107"/>
      <c r="AC379" s="1831">
        <v>0</v>
      </c>
      <c r="AD379" s="1831">
        <v>0</v>
      </c>
      <c r="AE379">
        <v>601</v>
      </c>
      <c r="AF379" s="1889">
        <v>6011</v>
      </c>
      <c r="AG379" s="2107">
        <v>0</v>
      </c>
      <c r="AH379" s="2107">
        <v>0</v>
      </c>
      <c r="AJ379" s="285"/>
    </row>
    <row r="380" spans="1:36" ht="17.45" customHeight="1">
      <c r="A380" s="1493"/>
      <c r="B380" s="1493"/>
      <c r="C380" s="1493"/>
      <c r="D380" s="1509" t="s">
        <v>428</v>
      </c>
      <c r="E380" s="1509"/>
      <c r="F380" s="1509"/>
      <c r="G380" s="1509"/>
      <c r="H380" s="1509"/>
      <c r="I380" s="1509"/>
      <c r="J380" s="1509"/>
      <c r="K380" s="1509"/>
      <c r="L380" s="1509"/>
      <c r="M380" s="1509"/>
      <c r="N380" s="1495">
        <v>6013</v>
      </c>
      <c r="O380" s="1888" t="s">
        <v>869</v>
      </c>
      <c r="P380" s="768"/>
      <c r="Q380" s="2107">
        <v>0</v>
      </c>
      <c r="R380" s="1828">
        <v>0</v>
      </c>
      <c r="S380" s="98">
        <v>0</v>
      </c>
      <c r="T380" s="1829">
        <v>0</v>
      </c>
      <c r="U380" s="1830">
        <v>0</v>
      </c>
      <c r="AB380" s="2107"/>
      <c r="AC380" s="1831">
        <v>0</v>
      </c>
      <c r="AD380" s="1831">
        <v>0</v>
      </c>
      <c r="AE380">
        <v>601</v>
      </c>
      <c r="AF380" s="1889">
        <v>6013</v>
      </c>
      <c r="AG380" s="2107">
        <v>0</v>
      </c>
      <c r="AH380" s="2107">
        <v>0</v>
      </c>
      <c r="AJ380" s="285"/>
    </row>
    <row r="381" spans="1:36" ht="17.45" customHeight="1">
      <c r="A381" s="1493"/>
      <c r="B381" s="1493"/>
      <c r="C381" s="1493"/>
      <c r="D381" s="1509" t="s">
        <v>429</v>
      </c>
      <c r="E381" s="1509"/>
      <c r="F381" s="1509"/>
      <c r="G381" s="1509"/>
      <c r="H381" s="1509"/>
      <c r="I381" s="1509"/>
      <c r="J381" s="1509"/>
      <c r="K381" s="1509"/>
      <c r="L381" s="1509"/>
      <c r="M381" s="1509"/>
      <c r="N381" s="1495">
        <v>6015</v>
      </c>
      <c r="O381" s="1888" t="s">
        <v>869</v>
      </c>
      <c r="P381" s="768"/>
      <c r="Q381" s="2107">
        <v>0</v>
      </c>
      <c r="R381" s="1828">
        <v>0</v>
      </c>
      <c r="S381" s="98">
        <v>0</v>
      </c>
      <c r="T381" s="1829">
        <v>0</v>
      </c>
      <c r="U381" s="1830">
        <v>0</v>
      </c>
      <c r="AB381" s="2107"/>
      <c r="AC381" s="1831">
        <v>0</v>
      </c>
      <c r="AD381" s="1831">
        <v>0</v>
      </c>
      <c r="AE381">
        <v>601</v>
      </c>
      <c r="AF381" s="1889">
        <v>6015</v>
      </c>
      <c r="AG381" s="2107">
        <v>0</v>
      </c>
      <c r="AH381" s="2107">
        <v>0</v>
      </c>
      <c r="AJ381" s="285"/>
    </row>
    <row r="382" spans="1:36" ht="17.45" customHeight="1">
      <c r="A382" s="1493"/>
      <c r="B382" s="1493"/>
      <c r="C382" s="1493"/>
      <c r="D382" s="1509" t="s">
        <v>430</v>
      </c>
      <c r="E382" s="1509"/>
      <c r="F382" s="1509"/>
      <c r="G382" s="1509"/>
      <c r="H382" s="1509"/>
      <c r="I382" s="1509"/>
      <c r="J382" s="1509"/>
      <c r="K382" s="1509"/>
      <c r="L382" s="1509"/>
      <c r="M382" s="1509"/>
      <c r="N382" s="1495">
        <v>6017</v>
      </c>
      <c r="O382" s="1888" t="s">
        <v>869</v>
      </c>
      <c r="P382" s="768"/>
      <c r="Q382" s="2107">
        <v>0</v>
      </c>
      <c r="R382" s="1828">
        <v>0</v>
      </c>
      <c r="S382" s="98">
        <v>0</v>
      </c>
      <c r="T382" s="1829">
        <v>0</v>
      </c>
      <c r="U382" s="1830">
        <v>0</v>
      </c>
      <c r="AB382" s="2107"/>
      <c r="AC382" s="1831">
        <v>0</v>
      </c>
      <c r="AD382" s="1831">
        <v>0</v>
      </c>
      <c r="AE382">
        <v>602</v>
      </c>
      <c r="AF382" s="1889">
        <v>6017</v>
      </c>
      <c r="AG382" s="2107">
        <v>0</v>
      </c>
      <c r="AH382" s="2107">
        <v>0</v>
      </c>
      <c r="AJ382" s="285"/>
    </row>
    <row r="383" spans="1:36" ht="17.45" customHeight="1">
      <c r="A383" s="1493"/>
      <c r="B383" s="1493"/>
      <c r="C383" s="1503" t="s">
        <v>48</v>
      </c>
      <c r="D383" s="1503"/>
      <c r="E383" s="1503"/>
      <c r="F383" s="1503"/>
      <c r="G383" s="1503"/>
      <c r="H383" s="1503"/>
      <c r="I383" s="1503"/>
      <c r="J383" s="1503"/>
      <c r="K383" s="1503"/>
      <c r="L383" s="1503"/>
      <c r="M383" s="1503"/>
      <c r="N383" s="1503"/>
      <c r="O383" s="1888"/>
      <c r="P383" s="768"/>
      <c r="Q383" s="2107"/>
      <c r="R383" s="1828"/>
      <c r="S383" s="98"/>
      <c r="T383" s="1829"/>
      <c r="U383" s="1830"/>
      <c r="AB383" s="2107"/>
      <c r="AC383" s="1831"/>
      <c r="AD383" s="1831"/>
      <c r="AF383" s="1889"/>
      <c r="AG383" s="2107">
        <v>0</v>
      </c>
      <c r="AH383" s="2107">
        <v>0</v>
      </c>
      <c r="AJ383" s="285"/>
    </row>
    <row r="384" spans="1:36" ht="17.45" customHeight="1">
      <c r="A384" s="1493"/>
      <c r="B384" s="1493"/>
      <c r="C384" s="1493"/>
      <c r="D384" s="1508" t="s">
        <v>937</v>
      </c>
      <c r="E384" s="1508"/>
      <c r="F384" s="1508"/>
      <c r="G384" s="1508"/>
      <c r="H384" s="1508"/>
      <c r="I384" s="1508"/>
      <c r="J384" s="1508"/>
      <c r="K384" s="1508"/>
      <c r="L384" s="1508"/>
      <c r="M384" s="1508"/>
      <c r="N384" s="1508" t="s">
        <v>3634</v>
      </c>
      <c r="O384" s="1888"/>
      <c r="P384" s="768"/>
      <c r="Q384" s="2107"/>
      <c r="R384" s="1828"/>
      <c r="S384" s="98"/>
      <c r="T384" s="1829"/>
      <c r="U384" s="1830"/>
      <c r="AB384" s="2107"/>
      <c r="AC384" s="1831"/>
      <c r="AD384" s="1831"/>
      <c r="AF384" s="1889"/>
      <c r="AG384" s="2107">
        <v>0</v>
      </c>
      <c r="AH384" s="2107">
        <v>0</v>
      </c>
      <c r="AJ384" s="285"/>
    </row>
    <row r="385" spans="1:36" ht="17.45" customHeight="1">
      <c r="A385" s="1493"/>
      <c r="B385" s="1493"/>
      <c r="C385" s="1493"/>
      <c r="D385" s="1493"/>
      <c r="E385" s="1509" t="s">
        <v>3640</v>
      </c>
      <c r="F385" s="1509"/>
      <c r="G385" s="1509"/>
      <c r="H385" s="1509"/>
      <c r="I385" s="1509"/>
      <c r="J385" s="1509"/>
      <c r="K385" s="1509"/>
      <c r="L385" s="1509"/>
      <c r="M385" s="1509"/>
      <c r="N385" s="1495">
        <v>6019</v>
      </c>
      <c r="O385" s="1888" t="s">
        <v>869</v>
      </c>
      <c r="P385" s="768"/>
      <c r="Q385" s="2107">
        <v>0</v>
      </c>
      <c r="R385" s="1828">
        <v>0</v>
      </c>
      <c r="S385" s="98">
        <v>0</v>
      </c>
      <c r="T385" s="1829">
        <v>0</v>
      </c>
      <c r="U385" s="1830">
        <v>0</v>
      </c>
      <c r="AB385" s="2107"/>
      <c r="AC385" s="1831">
        <v>0</v>
      </c>
      <c r="AD385" s="1831">
        <v>0</v>
      </c>
      <c r="AE385">
        <v>602</v>
      </c>
      <c r="AF385" s="1889">
        <v>6019</v>
      </c>
      <c r="AG385" s="2107">
        <v>0</v>
      </c>
      <c r="AH385" s="2107">
        <v>0</v>
      </c>
      <c r="AJ385" s="285"/>
    </row>
    <row r="386" spans="1:36" ht="17.45" customHeight="1">
      <c r="A386" s="1493"/>
      <c r="B386" s="1493"/>
      <c r="C386" s="1493"/>
      <c r="D386" s="1493"/>
      <c r="E386" s="1509" t="s">
        <v>3641</v>
      </c>
      <c r="F386" s="1509"/>
      <c r="G386" s="1509"/>
      <c r="H386" s="1509"/>
      <c r="I386" s="1509"/>
      <c r="J386" s="1509"/>
      <c r="K386" s="1509"/>
      <c r="L386" s="1509"/>
      <c r="M386" s="1509"/>
      <c r="N386" s="1495">
        <v>6021</v>
      </c>
      <c r="O386" s="1888" t="s">
        <v>869</v>
      </c>
      <c r="P386" s="768"/>
      <c r="Q386" s="2107">
        <v>0</v>
      </c>
      <c r="R386" s="1828">
        <v>0</v>
      </c>
      <c r="S386" s="98">
        <v>0</v>
      </c>
      <c r="T386" s="1829">
        <v>0</v>
      </c>
      <c r="U386" s="1830">
        <v>0</v>
      </c>
      <c r="AB386" s="2107"/>
      <c r="AC386" s="1831">
        <v>0</v>
      </c>
      <c r="AD386" s="1831">
        <v>0</v>
      </c>
      <c r="AE386">
        <v>602</v>
      </c>
      <c r="AF386" s="1889">
        <v>6021</v>
      </c>
      <c r="AG386" s="2107">
        <v>0</v>
      </c>
      <c r="AH386" s="2107">
        <v>0</v>
      </c>
      <c r="AJ386" s="285"/>
    </row>
    <row r="387" spans="1:36" ht="17.45" customHeight="1">
      <c r="A387" s="1493"/>
      <c r="B387" s="1493"/>
      <c r="C387" s="1493"/>
      <c r="D387" s="1508" t="s">
        <v>153</v>
      </c>
      <c r="E387" s="1508"/>
      <c r="F387" s="1508"/>
      <c r="G387" s="1508"/>
      <c r="H387" s="1508"/>
      <c r="I387" s="1508"/>
      <c r="J387" s="1508"/>
      <c r="K387" s="1508"/>
      <c r="L387" s="1508"/>
      <c r="M387" s="1508"/>
      <c r="N387" s="1508" t="s">
        <v>3634</v>
      </c>
      <c r="O387" s="1888"/>
      <c r="P387" s="768"/>
      <c r="Q387" s="2107"/>
      <c r="R387" s="1828"/>
      <c r="S387" s="98"/>
      <c r="T387" s="1829"/>
      <c r="U387" s="1830"/>
      <c r="AB387" s="2107"/>
      <c r="AC387" s="1831"/>
      <c r="AD387" s="1831"/>
      <c r="AF387" s="1889"/>
      <c r="AG387" s="2107">
        <v>0</v>
      </c>
      <c r="AH387" s="2107">
        <v>0</v>
      </c>
      <c r="AJ387" s="285"/>
    </row>
    <row r="388" spans="1:36" ht="17.45" customHeight="1">
      <c r="A388" s="1493"/>
      <c r="B388" s="1493"/>
      <c r="C388" s="1493"/>
      <c r="D388" s="1493"/>
      <c r="E388" s="1509" t="s">
        <v>3642</v>
      </c>
      <c r="F388" s="1509"/>
      <c r="G388" s="1509"/>
      <c r="H388" s="1509"/>
      <c r="I388" s="1509"/>
      <c r="J388" s="1509"/>
      <c r="K388" s="1509"/>
      <c r="L388" s="1509"/>
      <c r="M388" s="1509"/>
      <c r="N388" s="1495">
        <v>6023</v>
      </c>
      <c r="O388" s="1888" t="s">
        <v>869</v>
      </c>
      <c r="P388" s="768"/>
      <c r="Q388" s="2107">
        <v>0</v>
      </c>
      <c r="R388" s="1828">
        <v>0</v>
      </c>
      <c r="S388" s="98">
        <v>0</v>
      </c>
      <c r="T388" s="1829">
        <v>0</v>
      </c>
      <c r="U388" s="1830">
        <v>0</v>
      </c>
      <c r="AB388" s="2107"/>
      <c r="AC388" s="1831">
        <v>0</v>
      </c>
      <c r="AD388" s="1831">
        <v>0</v>
      </c>
      <c r="AE388">
        <v>602</v>
      </c>
      <c r="AF388" s="1889">
        <v>6023</v>
      </c>
      <c r="AG388" s="2107">
        <v>0</v>
      </c>
      <c r="AH388" s="2107">
        <v>0</v>
      </c>
      <c r="AJ388" s="285"/>
    </row>
    <row r="389" spans="1:36" ht="17.45" customHeight="1">
      <c r="A389" s="1493"/>
      <c r="B389" s="1493"/>
      <c r="C389" s="1493"/>
      <c r="D389" s="1493"/>
      <c r="E389" s="1509" t="s">
        <v>3643</v>
      </c>
      <c r="F389" s="1509"/>
      <c r="G389" s="1509"/>
      <c r="H389" s="1509"/>
      <c r="I389" s="1509"/>
      <c r="J389" s="1509"/>
      <c r="K389" s="1509"/>
      <c r="L389" s="1509"/>
      <c r="M389" s="1509"/>
      <c r="N389" s="1495">
        <v>6025</v>
      </c>
      <c r="O389" s="1888" t="s">
        <v>869</v>
      </c>
      <c r="P389" s="768"/>
      <c r="Q389" s="2107">
        <v>0</v>
      </c>
      <c r="R389" s="1828">
        <v>0</v>
      </c>
      <c r="S389" s="98">
        <v>0</v>
      </c>
      <c r="T389" s="1829">
        <v>0</v>
      </c>
      <c r="U389" s="1830">
        <v>0</v>
      </c>
      <c r="AB389" s="2107"/>
      <c r="AC389" s="1831">
        <v>0</v>
      </c>
      <c r="AD389" s="1831">
        <v>0</v>
      </c>
      <c r="AE389">
        <v>602</v>
      </c>
      <c r="AF389" s="1889">
        <v>6025</v>
      </c>
      <c r="AG389" s="2107">
        <v>0</v>
      </c>
      <c r="AH389" s="2107">
        <v>0</v>
      </c>
      <c r="AJ389" s="285"/>
    </row>
    <row r="390" spans="1:36" ht="17.45" customHeight="1">
      <c r="A390" s="1493"/>
      <c r="B390" s="1493"/>
      <c r="C390" s="1493"/>
      <c r="D390" s="1509" t="s">
        <v>436</v>
      </c>
      <c r="E390" s="1509"/>
      <c r="F390" s="1509"/>
      <c r="G390" s="1509"/>
      <c r="H390" s="1509"/>
      <c r="I390" s="1509"/>
      <c r="J390" s="1509"/>
      <c r="K390" s="1509"/>
      <c r="L390" s="1509"/>
      <c r="M390" s="1509"/>
      <c r="N390" s="1495">
        <v>6027</v>
      </c>
      <c r="O390" s="1888" t="s">
        <v>869</v>
      </c>
      <c r="P390" s="768"/>
      <c r="Q390" s="2107">
        <v>0</v>
      </c>
      <c r="R390" s="1828">
        <v>0</v>
      </c>
      <c r="S390" s="98">
        <v>0</v>
      </c>
      <c r="T390" s="1829">
        <v>0</v>
      </c>
      <c r="U390" s="1830">
        <v>0</v>
      </c>
      <c r="AB390" s="2107"/>
      <c r="AC390" s="1831">
        <v>0</v>
      </c>
      <c r="AD390" s="1831">
        <v>0</v>
      </c>
      <c r="AE390">
        <v>602</v>
      </c>
      <c r="AF390" s="1889">
        <v>6027</v>
      </c>
      <c r="AG390" s="2107">
        <v>0</v>
      </c>
      <c r="AH390" s="2107">
        <v>0</v>
      </c>
      <c r="AJ390" s="285"/>
    </row>
    <row r="391" spans="1:36" ht="17.45" customHeight="1">
      <c r="A391" s="1493"/>
      <c r="B391" s="1493"/>
      <c r="C391" s="1493"/>
      <c r="D391" s="1509" t="s">
        <v>437</v>
      </c>
      <c r="E391" s="1509"/>
      <c r="F391" s="1509"/>
      <c r="G391" s="1509"/>
      <c r="H391" s="1509"/>
      <c r="I391" s="1509"/>
      <c r="J391" s="1509"/>
      <c r="K391" s="1509"/>
      <c r="L391" s="1509"/>
      <c r="M391" s="1509"/>
      <c r="N391" s="1495">
        <v>6029</v>
      </c>
      <c r="O391" s="1888" t="s">
        <v>869</v>
      </c>
      <c r="P391" s="768"/>
      <c r="Q391" s="2107">
        <v>0</v>
      </c>
      <c r="R391" s="1828">
        <v>0</v>
      </c>
      <c r="S391" s="98">
        <v>0</v>
      </c>
      <c r="T391" s="1829">
        <v>0</v>
      </c>
      <c r="U391" s="1830">
        <v>0</v>
      </c>
      <c r="AB391" s="2107"/>
      <c r="AC391" s="1831">
        <v>0</v>
      </c>
      <c r="AD391" s="1831">
        <v>0</v>
      </c>
      <c r="AE391">
        <v>602</v>
      </c>
      <c r="AF391" s="1889">
        <v>6029</v>
      </c>
      <c r="AG391" s="2107">
        <v>0</v>
      </c>
      <c r="AH391" s="2107">
        <v>0</v>
      </c>
      <c r="AJ391" s="285"/>
    </row>
    <row r="392" spans="1:36" ht="17.45" customHeight="1">
      <c r="A392" s="1493"/>
      <c r="B392" s="1493"/>
      <c r="C392" s="1493"/>
      <c r="D392" s="1509" t="s">
        <v>438</v>
      </c>
      <c r="E392" s="1509"/>
      <c r="F392" s="1509"/>
      <c r="G392" s="1509"/>
      <c r="H392" s="1509"/>
      <c r="I392" s="1509"/>
      <c r="J392" s="1509"/>
      <c r="K392" s="1509"/>
      <c r="L392" s="1509"/>
      <c r="M392" s="1509"/>
      <c r="N392" s="1495">
        <v>6031</v>
      </c>
      <c r="O392" s="1888" t="s">
        <v>869</v>
      </c>
      <c r="P392" s="768"/>
      <c r="Q392" s="2107">
        <v>0</v>
      </c>
      <c r="R392" s="1828">
        <v>0</v>
      </c>
      <c r="S392" s="98">
        <v>0</v>
      </c>
      <c r="T392" s="1829">
        <v>0</v>
      </c>
      <c r="U392" s="1830">
        <v>0</v>
      </c>
      <c r="AB392" s="2107"/>
      <c r="AC392" s="1831">
        <v>0</v>
      </c>
      <c r="AD392" s="1831">
        <v>0</v>
      </c>
      <c r="AE392">
        <v>602</v>
      </c>
      <c r="AF392" s="1889">
        <v>6031</v>
      </c>
      <c r="AG392" s="2107">
        <v>0</v>
      </c>
      <c r="AH392" s="2107">
        <v>0</v>
      </c>
      <c r="AJ392" s="285"/>
    </row>
    <row r="393" spans="1:36" ht="17.45" customHeight="1">
      <c r="A393" s="1493"/>
      <c r="B393" s="1493"/>
      <c r="C393" s="1493"/>
      <c r="D393" s="1509" t="s">
        <v>439</v>
      </c>
      <c r="E393" s="1509"/>
      <c r="F393" s="1509"/>
      <c r="G393" s="1509"/>
      <c r="H393" s="1509"/>
      <c r="I393" s="1509"/>
      <c r="J393" s="1509"/>
      <c r="K393" s="1509"/>
      <c r="L393" s="1509"/>
      <c r="M393" s="1509"/>
      <c r="N393" s="1495">
        <v>6033</v>
      </c>
      <c r="O393" s="1888" t="s">
        <v>869</v>
      </c>
      <c r="P393" s="768"/>
      <c r="Q393" s="2107">
        <v>0</v>
      </c>
      <c r="R393" s="1828">
        <v>0</v>
      </c>
      <c r="S393" s="98">
        <v>0</v>
      </c>
      <c r="T393" s="1829">
        <v>0</v>
      </c>
      <c r="U393" s="1830">
        <v>0</v>
      </c>
      <c r="AB393" s="2107"/>
      <c r="AC393" s="1831">
        <v>0</v>
      </c>
      <c r="AD393" s="1831">
        <v>0</v>
      </c>
      <c r="AE393">
        <v>602</v>
      </c>
      <c r="AF393" s="1889">
        <v>6033</v>
      </c>
      <c r="AG393" s="2107">
        <v>0</v>
      </c>
      <c r="AH393" s="2107">
        <v>0</v>
      </c>
      <c r="AJ393" s="285"/>
    </row>
    <row r="394" spans="1:36" ht="17.45" customHeight="1">
      <c r="A394" s="1493"/>
      <c r="B394" s="1493"/>
      <c r="C394" s="1493"/>
      <c r="D394" s="1509" t="s">
        <v>440</v>
      </c>
      <c r="E394" s="1509"/>
      <c r="F394" s="1509"/>
      <c r="G394" s="1509"/>
      <c r="H394" s="1509"/>
      <c r="I394" s="1509"/>
      <c r="J394" s="1509"/>
      <c r="K394" s="1509"/>
      <c r="L394" s="1509"/>
      <c r="M394" s="1509"/>
      <c r="N394" s="1495">
        <v>6035</v>
      </c>
      <c r="O394" s="1888" t="s">
        <v>869</v>
      </c>
      <c r="P394" s="768"/>
      <c r="Q394" s="2107">
        <v>0</v>
      </c>
      <c r="R394" s="1828">
        <v>0</v>
      </c>
      <c r="S394" s="98">
        <v>0</v>
      </c>
      <c r="T394" s="1829">
        <v>0</v>
      </c>
      <c r="U394" s="1830">
        <v>0</v>
      </c>
      <c r="AB394" s="2107"/>
      <c r="AC394" s="1831">
        <v>0</v>
      </c>
      <c r="AD394" s="1831">
        <v>0</v>
      </c>
      <c r="AE394">
        <v>602</v>
      </c>
      <c r="AF394" s="1889">
        <v>6035</v>
      </c>
      <c r="AG394" s="2107">
        <v>0</v>
      </c>
      <c r="AH394" s="2107">
        <v>0</v>
      </c>
      <c r="AJ394" s="285"/>
    </row>
    <row r="395" spans="1:36" ht="17.45" customHeight="1">
      <c r="A395" s="1493"/>
      <c r="B395" s="1493"/>
      <c r="C395" s="1493"/>
      <c r="D395" s="1509" t="s">
        <v>441</v>
      </c>
      <c r="E395" s="1509"/>
      <c r="F395" s="1509"/>
      <c r="G395" s="1509"/>
      <c r="H395" s="1509"/>
      <c r="I395" s="1509"/>
      <c r="J395" s="1509"/>
      <c r="K395" s="1509"/>
      <c r="L395" s="1509"/>
      <c r="M395" s="1509"/>
      <c r="N395" s="1495">
        <v>6037</v>
      </c>
      <c r="O395" s="1888"/>
      <c r="P395" s="768"/>
      <c r="Q395" s="2107">
        <v>0</v>
      </c>
      <c r="R395" s="1828">
        <v>0</v>
      </c>
      <c r="S395" s="98">
        <v>0</v>
      </c>
      <c r="T395" s="1829">
        <v>0</v>
      </c>
      <c r="U395" s="1830">
        <v>0</v>
      </c>
      <c r="AB395" s="2107"/>
      <c r="AC395" s="1831">
        <v>0</v>
      </c>
      <c r="AD395" s="1831">
        <v>0</v>
      </c>
      <c r="AE395">
        <v>602</v>
      </c>
      <c r="AF395" s="1889">
        <v>6037</v>
      </c>
      <c r="AG395" s="2107">
        <v>0</v>
      </c>
      <c r="AH395" s="2107">
        <v>0</v>
      </c>
      <c r="AJ395" s="285"/>
    </row>
    <row r="396" spans="1:36" ht="17.45" customHeight="1">
      <c r="A396" s="1493"/>
      <c r="B396" s="1493"/>
      <c r="C396" s="1493"/>
      <c r="D396" s="1509" t="s">
        <v>442</v>
      </c>
      <c r="E396" s="1509"/>
      <c r="F396" s="1509"/>
      <c r="G396" s="1509"/>
      <c r="H396" s="1509"/>
      <c r="I396" s="1509"/>
      <c r="J396" s="1509"/>
      <c r="K396" s="1509"/>
      <c r="L396" s="1509"/>
      <c r="M396" s="1509"/>
      <c r="N396" s="1495">
        <v>6039</v>
      </c>
      <c r="O396" s="1888" t="s">
        <v>869</v>
      </c>
      <c r="P396" s="768"/>
      <c r="Q396" s="2107">
        <v>0</v>
      </c>
      <c r="R396" s="1828">
        <v>0</v>
      </c>
      <c r="S396" s="98">
        <v>0</v>
      </c>
      <c r="T396" s="1829">
        <v>0</v>
      </c>
      <c r="U396" s="1830">
        <v>0</v>
      </c>
      <c r="AB396" s="2107"/>
      <c r="AC396" s="1831">
        <v>0</v>
      </c>
      <c r="AD396" s="1831">
        <v>0</v>
      </c>
      <c r="AE396">
        <v>602</v>
      </c>
      <c r="AF396" s="1889">
        <v>6039</v>
      </c>
      <c r="AG396" s="2107">
        <v>0</v>
      </c>
      <c r="AH396" s="2107">
        <v>0</v>
      </c>
      <c r="AJ396" s="285"/>
    </row>
    <row r="397" spans="1:36" ht="17.45" customHeight="1">
      <c r="A397" s="1493"/>
      <c r="B397" s="1493"/>
      <c r="C397" s="1493"/>
      <c r="D397" s="1535" t="s">
        <v>949</v>
      </c>
      <c r="E397" s="1536"/>
      <c r="F397" s="1536"/>
      <c r="G397" s="1536"/>
      <c r="H397" s="1536"/>
      <c r="I397" s="1536"/>
      <c r="J397" s="1536"/>
      <c r="K397" s="1539"/>
      <c r="L397" s="1539"/>
      <c r="M397" s="1539"/>
      <c r="N397" s="1508" t="s">
        <v>3634</v>
      </c>
      <c r="O397" s="1888"/>
      <c r="P397" s="768"/>
      <c r="Q397" s="2107"/>
      <c r="R397" s="1828"/>
      <c r="S397" s="98"/>
      <c r="T397" s="1829"/>
      <c r="U397" s="1830"/>
      <c r="AB397" s="2107"/>
      <c r="AC397" s="1831"/>
      <c r="AD397" s="1831"/>
      <c r="AF397" s="1889"/>
      <c r="AG397" s="2107">
        <v>0</v>
      </c>
      <c r="AH397" s="2107">
        <v>0</v>
      </c>
      <c r="AJ397" s="285"/>
    </row>
    <row r="398" spans="1:36" ht="17.45" customHeight="1">
      <c r="A398" s="1493"/>
      <c r="B398" s="1493"/>
      <c r="C398" s="1493"/>
      <c r="D398" s="1493"/>
      <c r="E398" s="1509" t="s">
        <v>3644</v>
      </c>
      <c r="F398" s="1509"/>
      <c r="G398" s="1509"/>
      <c r="H398" s="1509"/>
      <c r="I398" s="1509"/>
      <c r="J398" s="1509"/>
      <c r="K398" s="1509"/>
      <c r="L398" s="1509"/>
      <c r="M398" s="1509"/>
      <c r="N398" s="1495">
        <v>6041</v>
      </c>
      <c r="O398" s="1888" t="s">
        <v>869</v>
      </c>
      <c r="P398" s="768"/>
      <c r="Q398" s="2107">
        <v>0</v>
      </c>
      <c r="R398" s="1828">
        <v>0</v>
      </c>
      <c r="S398" s="98">
        <v>0</v>
      </c>
      <c r="T398" s="1829">
        <v>0</v>
      </c>
      <c r="U398" s="1830">
        <v>0</v>
      </c>
      <c r="AB398" s="2107"/>
      <c r="AC398" s="1831">
        <v>0</v>
      </c>
      <c r="AD398" s="1831">
        <v>0</v>
      </c>
      <c r="AE398">
        <v>602</v>
      </c>
      <c r="AF398" s="1889">
        <v>6041</v>
      </c>
      <c r="AG398" s="2107">
        <v>0</v>
      </c>
      <c r="AH398" s="2107">
        <v>0</v>
      </c>
      <c r="AJ398" s="285"/>
    </row>
    <row r="399" spans="1:36" ht="17.45" customHeight="1">
      <c r="A399" s="1493"/>
      <c r="B399" s="1493"/>
      <c r="C399" s="1493"/>
      <c r="D399" s="1493"/>
      <c r="E399" s="1509" t="s">
        <v>526</v>
      </c>
      <c r="F399" s="1509"/>
      <c r="G399" s="1509"/>
      <c r="H399" s="1509"/>
      <c r="I399" s="1509"/>
      <c r="J399" s="1509"/>
      <c r="K399" s="1509"/>
      <c r="L399" s="1509"/>
      <c r="M399" s="1509"/>
      <c r="N399" s="1495">
        <v>6043</v>
      </c>
      <c r="O399" s="1888" t="s">
        <v>869</v>
      </c>
      <c r="P399" s="768"/>
      <c r="Q399" s="2107">
        <v>0</v>
      </c>
      <c r="R399" s="1828">
        <v>0</v>
      </c>
      <c r="S399" s="98">
        <v>0</v>
      </c>
      <c r="T399" s="1829">
        <v>0</v>
      </c>
      <c r="U399" s="1830">
        <v>0</v>
      </c>
      <c r="AB399" s="2107"/>
      <c r="AC399" s="1831">
        <v>0</v>
      </c>
      <c r="AD399" s="1831">
        <v>0</v>
      </c>
      <c r="AE399">
        <v>602</v>
      </c>
      <c r="AF399" s="1889">
        <v>6043</v>
      </c>
      <c r="AG399" s="2107">
        <v>0</v>
      </c>
      <c r="AH399" s="2107">
        <v>0</v>
      </c>
      <c r="AJ399" s="285"/>
    </row>
    <row r="400" spans="1:36" ht="17.45" customHeight="1">
      <c r="A400" s="1493"/>
      <c r="B400" s="1493"/>
      <c r="C400" s="1493"/>
      <c r="D400" s="1493"/>
      <c r="E400" s="1509" t="s">
        <v>527</v>
      </c>
      <c r="F400" s="1509"/>
      <c r="G400" s="1509"/>
      <c r="H400" s="1509"/>
      <c r="I400" s="1509"/>
      <c r="J400" s="1509"/>
      <c r="K400" s="1509"/>
      <c r="L400" s="1509"/>
      <c r="M400" s="1509"/>
      <c r="N400" s="1495">
        <v>6045</v>
      </c>
      <c r="O400" s="1888" t="s">
        <v>869</v>
      </c>
      <c r="P400" s="768"/>
      <c r="Q400" s="2107">
        <v>0</v>
      </c>
      <c r="R400" s="1828">
        <v>0</v>
      </c>
      <c r="S400" s="98">
        <v>0</v>
      </c>
      <c r="T400" s="1829">
        <v>0</v>
      </c>
      <c r="U400" s="1830">
        <v>0</v>
      </c>
      <c r="AB400" s="2107"/>
      <c r="AC400" s="1831">
        <v>0</v>
      </c>
      <c r="AD400" s="1831">
        <v>0</v>
      </c>
      <c r="AE400">
        <v>602</v>
      </c>
      <c r="AF400" s="1889">
        <v>6045</v>
      </c>
      <c r="AG400" s="2107">
        <v>0</v>
      </c>
      <c r="AH400" s="2107">
        <v>0</v>
      </c>
      <c r="AJ400" s="285"/>
    </row>
    <row r="401" spans="1:36" ht="17.45" customHeight="1">
      <c r="A401" s="1493"/>
      <c r="B401" s="1493"/>
      <c r="C401" s="1493"/>
      <c r="D401" s="1493"/>
      <c r="E401" s="1509" t="s">
        <v>519</v>
      </c>
      <c r="F401" s="1509"/>
      <c r="G401" s="1509"/>
      <c r="H401" s="1509"/>
      <c r="I401" s="1509"/>
      <c r="J401" s="1509"/>
      <c r="K401" s="1509"/>
      <c r="L401" s="1509"/>
      <c r="M401" s="1509"/>
      <c r="N401" s="1495">
        <v>6047</v>
      </c>
      <c r="O401" s="1888" t="s">
        <v>869</v>
      </c>
      <c r="P401" s="768"/>
      <c r="Q401" s="2107">
        <v>0</v>
      </c>
      <c r="R401" s="1828">
        <v>0</v>
      </c>
      <c r="S401" s="98">
        <v>0</v>
      </c>
      <c r="T401" s="1829">
        <v>0</v>
      </c>
      <c r="U401" s="1830">
        <v>0</v>
      </c>
      <c r="AB401" s="2107"/>
      <c r="AC401" s="1831">
        <v>0</v>
      </c>
      <c r="AD401" s="1831">
        <v>0</v>
      </c>
      <c r="AE401">
        <v>602</v>
      </c>
      <c r="AF401" s="1889">
        <v>6047</v>
      </c>
      <c r="AG401" s="2107">
        <v>0</v>
      </c>
      <c r="AH401" s="2107">
        <v>0</v>
      </c>
      <c r="AJ401" s="285"/>
    </row>
    <row r="402" spans="1:36" ht="17.45" customHeight="1">
      <c r="A402" s="1493"/>
      <c r="B402" s="1493"/>
      <c r="C402" s="1493"/>
      <c r="D402" s="1493"/>
      <c r="E402" s="1509" t="s">
        <v>528</v>
      </c>
      <c r="F402" s="1509"/>
      <c r="G402" s="1509"/>
      <c r="H402" s="1509"/>
      <c r="I402" s="1509"/>
      <c r="J402" s="1509"/>
      <c r="K402" s="1509"/>
      <c r="L402" s="1509"/>
      <c r="M402" s="1509"/>
      <c r="N402" s="1495">
        <v>6049</v>
      </c>
      <c r="O402" s="1888" t="s">
        <v>869</v>
      </c>
      <c r="P402" s="768"/>
      <c r="Q402" s="2107">
        <v>0</v>
      </c>
      <c r="R402" s="1828">
        <v>0</v>
      </c>
      <c r="S402" s="98">
        <v>0</v>
      </c>
      <c r="T402" s="1829">
        <v>0</v>
      </c>
      <c r="U402" s="1830">
        <v>0</v>
      </c>
      <c r="AB402" s="2107"/>
      <c r="AC402" s="1831">
        <v>0</v>
      </c>
      <c r="AD402" s="1831">
        <v>0</v>
      </c>
      <c r="AE402">
        <v>602</v>
      </c>
      <c r="AF402" s="1889">
        <v>6049</v>
      </c>
      <c r="AG402" s="2107">
        <v>0</v>
      </c>
      <c r="AH402" s="2107">
        <v>0</v>
      </c>
      <c r="AJ402" s="285"/>
    </row>
    <row r="403" spans="1:36" ht="17.45" customHeight="1">
      <c r="A403" s="1493"/>
      <c r="B403" s="1493"/>
      <c r="C403" s="1493"/>
      <c r="D403" s="1493"/>
      <c r="E403" s="1509" t="s">
        <v>529</v>
      </c>
      <c r="F403" s="1509"/>
      <c r="G403" s="1509"/>
      <c r="H403" s="1509"/>
      <c r="I403" s="1509"/>
      <c r="J403" s="1509"/>
      <c r="K403" s="1509"/>
      <c r="L403" s="1509"/>
      <c r="M403" s="1509"/>
      <c r="N403" s="1495">
        <v>6051</v>
      </c>
      <c r="O403" s="1888" t="s">
        <v>869</v>
      </c>
      <c r="P403" s="768"/>
      <c r="Q403" s="2107">
        <v>0</v>
      </c>
      <c r="R403" s="1828">
        <v>0</v>
      </c>
      <c r="S403" s="98">
        <v>0</v>
      </c>
      <c r="T403" s="1829">
        <v>0</v>
      </c>
      <c r="U403" s="1830">
        <v>0</v>
      </c>
      <c r="AB403" s="2107"/>
      <c r="AC403" s="1831">
        <v>0</v>
      </c>
      <c r="AD403" s="1831">
        <v>0</v>
      </c>
      <c r="AE403">
        <v>602</v>
      </c>
      <c r="AF403" s="1889">
        <v>6051</v>
      </c>
      <c r="AG403" s="2107">
        <v>0</v>
      </c>
      <c r="AH403" s="2107">
        <v>0</v>
      </c>
      <c r="AJ403" s="285"/>
    </row>
    <row r="404" spans="1:36" ht="17.45" customHeight="1">
      <c r="A404" s="1493"/>
      <c r="B404" s="1493"/>
      <c r="C404" s="1493"/>
      <c r="D404" s="1493"/>
      <c r="E404" s="1509" t="s">
        <v>530</v>
      </c>
      <c r="F404" s="1509"/>
      <c r="G404" s="1509"/>
      <c r="H404" s="1509"/>
      <c r="I404" s="1509"/>
      <c r="J404" s="1509"/>
      <c r="K404" s="1509"/>
      <c r="L404" s="1509"/>
      <c r="M404" s="1509"/>
      <c r="N404" s="1495">
        <v>6053</v>
      </c>
      <c r="O404" s="1888" t="s">
        <v>869</v>
      </c>
      <c r="P404" s="768"/>
      <c r="Q404" s="2107">
        <v>0</v>
      </c>
      <c r="R404" s="1828">
        <v>0</v>
      </c>
      <c r="S404" s="98">
        <v>0</v>
      </c>
      <c r="T404" s="1829">
        <v>0</v>
      </c>
      <c r="U404" s="1830">
        <v>0</v>
      </c>
      <c r="AB404" s="2107"/>
      <c r="AC404" s="1831">
        <v>0</v>
      </c>
      <c r="AD404" s="1831">
        <v>0</v>
      </c>
      <c r="AE404">
        <v>602</v>
      </c>
      <c r="AF404" s="1889">
        <v>6053</v>
      </c>
      <c r="AG404" s="2107">
        <v>0</v>
      </c>
      <c r="AH404" s="2107">
        <v>0</v>
      </c>
      <c r="AJ404" s="285"/>
    </row>
    <row r="405" spans="1:36" ht="17.45" customHeight="1">
      <c r="A405" s="1493"/>
      <c r="B405" s="1493"/>
      <c r="C405" s="1493"/>
      <c r="D405" s="1493"/>
      <c r="E405" s="1509" t="s">
        <v>3645</v>
      </c>
      <c r="F405" s="1509"/>
      <c r="G405" s="1509"/>
      <c r="H405" s="1509"/>
      <c r="I405" s="1509"/>
      <c r="J405" s="1509"/>
      <c r="K405" s="1509"/>
      <c r="L405" s="1509"/>
      <c r="M405" s="1509"/>
      <c r="N405" s="1495">
        <v>6055</v>
      </c>
      <c r="O405" s="1888" t="s">
        <v>869</v>
      </c>
      <c r="P405" s="768"/>
      <c r="Q405" s="2107">
        <v>0</v>
      </c>
      <c r="R405" s="1828">
        <v>0</v>
      </c>
      <c r="S405" s="98">
        <v>0</v>
      </c>
      <c r="T405" s="1829">
        <v>0</v>
      </c>
      <c r="U405" s="1830">
        <v>0</v>
      </c>
      <c r="AB405" s="2107"/>
      <c r="AC405" s="1831">
        <v>0</v>
      </c>
      <c r="AD405" s="1831">
        <v>0</v>
      </c>
      <c r="AE405">
        <v>602</v>
      </c>
      <c r="AF405" s="1889">
        <v>6055</v>
      </c>
      <c r="AG405" s="2107">
        <v>0</v>
      </c>
      <c r="AH405" s="2107">
        <v>0</v>
      </c>
      <c r="AJ405" s="285"/>
    </row>
    <row r="406" spans="1:36" ht="17.45" customHeight="1">
      <c r="A406" s="1493"/>
      <c r="B406" s="1493"/>
      <c r="C406" s="1493"/>
      <c r="D406" s="1493"/>
      <c r="E406" s="1509" t="s">
        <v>532</v>
      </c>
      <c r="F406" s="1509"/>
      <c r="G406" s="1509"/>
      <c r="H406" s="1509"/>
      <c r="I406" s="1509"/>
      <c r="J406" s="1509"/>
      <c r="K406" s="1509"/>
      <c r="L406" s="1509"/>
      <c r="M406" s="1509"/>
      <c r="N406" s="1495">
        <v>6057</v>
      </c>
      <c r="O406" s="1888" t="s">
        <v>869</v>
      </c>
      <c r="P406" s="768"/>
      <c r="Q406" s="2107">
        <v>0</v>
      </c>
      <c r="R406" s="1828">
        <v>0</v>
      </c>
      <c r="S406" s="98">
        <v>0</v>
      </c>
      <c r="T406" s="1829">
        <v>0</v>
      </c>
      <c r="U406" s="1830">
        <v>0</v>
      </c>
      <c r="AB406" s="2107"/>
      <c r="AC406" s="1831">
        <v>0</v>
      </c>
      <c r="AD406" s="1831">
        <v>0</v>
      </c>
      <c r="AE406">
        <v>602</v>
      </c>
      <c r="AF406" s="1889">
        <v>6057</v>
      </c>
      <c r="AG406" s="2107">
        <v>0</v>
      </c>
      <c r="AH406" s="2107">
        <v>0</v>
      </c>
      <c r="AJ406" s="285"/>
    </row>
    <row r="407" spans="1:36" ht="17.45" customHeight="1">
      <c r="A407" s="1493"/>
      <c r="B407" s="1493"/>
      <c r="C407" s="1493"/>
      <c r="D407" s="1493"/>
      <c r="E407" s="1509" t="s">
        <v>387</v>
      </c>
      <c r="F407" s="1509"/>
      <c r="G407" s="1509"/>
      <c r="H407" s="1509"/>
      <c r="I407" s="1509"/>
      <c r="J407" s="1509"/>
      <c r="K407" s="1509"/>
      <c r="L407" s="1509"/>
      <c r="M407" s="1509"/>
      <c r="N407" s="1495">
        <v>6059</v>
      </c>
      <c r="O407" s="1888" t="s">
        <v>869</v>
      </c>
      <c r="P407" s="768"/>
      <c r="Q407" s="2107">
        <v>0</v>
      </c>
      <c r="R407" s="1828">
        <v>0</v>
      </c>
      <c r="S407" s="98">
        <v>0</v>
      </c>
      <c r="T407" s="1829">
        <v>0</v>
      </c>
      <c r="U407" s="1830">
        <v>0</v>
      </c>
      <c r="AB407" s="2107"/>
      <c r="AC407" s="1831">
        <v>0</v>
      </c>
      <c r="AD407" s="1831">
        <v>0</v>
      </c>
      <c r="AE407">
        <v>602</v>
      </c>
      <c r="AF407" s="1889">
        <v>6059</v>
      </c>
      <c r="AG407" s="2107">
        <v>0</v>
      </c>
      <c r="AH407" s="2107">
        <v>0</v>
      </c>
      <c r="AJ407" s="285"/>
    </row>
    <row r="408" spans="1:36" ht="17.45" customHeight="1">
      <c r="A408" s="1493"/>
      <c r="B408" s="1493"/>
      <c r="C408" s="1493"/>
      <c r="D408" s="1535" t="s">
        <v>158</v>
      </c>
      <c r="E408" s="1536"/>
      <c r="F408" s="1536"/>
      <c r="G408" s="1536"/>
      <c r="H408" s="1536"/>
      <c r="I408" s="1536"/>
      <c r="J408" s="1536"/>
      <c r="K408" s="1539"/>
      <c r="L408" s="1539"/>
      <c r="M408" s="1539"/>
      <c r="N408" s="1508" t="s">
        <v>3634</v>
      </c>
      <c r="O408" s="1888"/>
      <c r="P408" s="768"/>
      <c r="Q408" s="2107"/>
      <c r="R408" s="1828"/>
      <c r="S408" s="98"/>
      <c r="T408" s="1829"/>
      <c r="U408" s="1830"/>
      <c r="AB408" s="2107"/>
      <c r="AC408" s="1831"/>
      <c r="AD408" s="1831"/>
      <c r="AF408" s="1889"/>
      <c r="AG408" s="2107">
        <v>0</v>
      </c>
      <c r="AH408" s="2107">
        <v>0</v>
      </c>
      <c r="AJ408" s="285"/>
    </row>
    <row r="409" spans="1:36" ht="17.45" customHeight="1">
      <c r="A409" s="1493"/>
      <c r="B409" s="1493"/>
      <c r="C409" s="1493"/>
      <c r="D409" s="1493"/>
      <c r="E409" s="1509" t="s">
        <v>380</v>
      </c>
      <c r="F409" s="1509"/>
      <c r="G409" s="1509"/>
      <c r="H409" s="1509"/>
      <c r="I409" s="1509"/>
      <c r="J409" s="1509"/>
      <c r="K409" s="1509"/>
      <c r="L409" s="1509"/>
      <c r="M409" s="1509"/>
      <c r="N409" s="1495">
        <v>6061</v>
      </c>
      <c r="O409" s="1888" t="s">
        <v>869</v>
      </c>
      <c r="P409" s="768"/>
      <c r="Q409" s="2107">
        <v>0</v>
      </c>
      <c r="R409" s="1828">
        <v>0</v>
      </c>
      <c r="S409" s="98">
        <v>0</v>
      </c>
      <c r="T409" s="1829">
        <v>0</v>
      </c>
      <c r="U409" s="1830">
        <v>0</v>
      </c>
      <c r="AB409" s="2107"/>
      <c r="AC409" s="1831">
        <v>0</v>
      </c>
      <c r="AD409" s="1831">
        <v>0</v>
      </c>
      <c r="AE409">
        <v>602</v>
      </c>
      <c r="AF409" s="1889">
        <v>6061</v>
      </c>
      <c r="AG409" s="2107">
        <v>0</v>
      </c>
      <c r="AH409" s="2107">
        <v>0</v>
      </c>
      <c r="AJ409" s="285"/>
    </row>
    <row r="410" spans="1:36" ht="17.45" customHeight="1">
      <c r="A410" s="1493"/>
      <c r="B410" s="1493"/>
      <c r="C410" s="1493"/>
      <c r="D410" s="1493"/>
      <c r="E410" s="1509" t="s">
        <v>533</v>
      </c>
      <c r="F410" s="1509"/>
      <c r="G410" s="1509"/>
      <c r="H410" s="1509"/>
      <c r="I410" s="1509"/>
      <c r="J410" s="1509"/>
      <c r="K410" s="1509"/>
      <c r="L410" s="1509"/>
      <c r="M410" s="1509"/>
      <c r="N410" s="1495">
        <v>6063</v>
      </c>
      <c r="O410" s="1888" t="s">
        <v>869</v>
      </c>
      <c r="P410" s="768"/>
      <c r="Q410" s="2107">
        <v>0</v>
      </c>
      <c r="R410" s="1828">
        <v>0</v>
      </c>
      <c r="S410" s="98">
        <v>0</v>
      </c>
      <c r="T410" s="1829">
        <v>0</v>
      </c>
      <c r="U410" s="1830">
        <v>0</v>
      </c>
      <c r="AB410" s="2107"/>
      <c r="AC410" s="1831">
        <v>0</v>
      </c>
      <c r="AD410" s="1831">
        <v>0</v>
      </c>
      <c r="AE410">
        <v>602</v>
      </c>
      <c r="AF410" s="1889">
        <v>6063</v>
      </c>
      <c r="AG410" s="2107">
        <v>0</v>
      </c>
      <c r="AH410" s="2107">
        <v>0</v>
      </c>
      <c r="AJ410" s="285"/>
    </row>
    <row r="411" spans="1:36" ht="17.45" customHeight="1">
      <c r="A411" s="1493"/>
      <c r="B411" s="1493"/>
      <c r="C411" s="1493"/>
      <c r="D411" s="1493"/>
      <c r="E411" s="1509" t="s">
        <v>382</v>
      </c>
      <c r="F411" s="1509"/>
      <c r="G411" s="1509"/>
      <c r="H411" s="1509"/>
      <c r="I411" s="1509"/>
      <c r="J411" s="1509"/>
      <c r="K411" s="1509"/>
      <c r="L411" s="1509"/>
      <c r="M411" s="1509"/>
      <c r="N411" s="1495">
        <v>6065</v>
      </c>
      <c r="O411" s="1888" t="s">
        <v>869</v>
      </c>
      <c r="P411" s="768"/>
      <c r="Q411" s="2107">
        <v>0</v>
      </c>
      <c r="R411" s="1828">
        <v>0</v>
      </c>
      <c r="S411" s="98">
        <v>0</v>
      </c>
      <c r="T411" s="1829">
        <v>0</v>
      </c>
      <c r="U411" s="1830">
        <v>0</v>
      </c>
      <c r="AB411" s="2107"/>
      <c r="AC411" s="1831">
        <v>0</v>
      </c>
      <c r="AD411" s="1831">
        <v>0</v>
      </c>
      <c r="AE411">
        <v>602</v>
      </c>
      <c r="AF411" s="1889">
        <v>6065</v>
      </c>
      <c r="AG411" s="2107">
        <v>0</v>
      </c>
      <c r="AH411" s="2107">
        <v>0</v>
      </c>
      <c r="AJ411" s="285"/>
    </row>
    <row r="412" spans="1:36" ht="17.45" customHeight="1">
      <c r="A412" s="1493"/>
      <c r="B412" s="1493"/>
      <c r="C412" s="1493"/>
      <c r="D412" s="1493"/>
      <c r="E412" s="1509" t="s">
        <v>383</v>
      </c>
      <c r="F412" s="1509"/>
      <c r="G412" s="1509"/>
      <c r="H412" s="1509"/>
      <c r="I412" s="1509"/>
      <c r="J412" s="1509"/>
      <c r="K412" s="1509"/>
      <c r="L412" s="1509"/>
      <c r="M412" s="1509"/>
      <c r="N412" s="1495">
        <v>6067</v>
      </c>
      <c r="O412" s="1888" t="s">
        <v>869</v>
      </c>
      <c r="P412" s="768"/>
      <c r="Q412" s="2107">
        <v>0</v>
      </c>
      <c r="R412" s="1828">
        <v>0</v>
      </c>
      <c r="S412" s="98">
        <v>0</v>
      </c>
      <c r="T412" s="1829">
        <v>0</v>
      </c>
      <c r="U412" s="1830">
        <v>0</v>
      </c>
      <c r="AB412" s="2107"/>
      <c r="AC412" s="1831">
        <v>0</v>
      </c>
      <c r="AD412" s="1831">
        <v>0</v>
      </c>
      <c r="AE412">
        <v>602</v>
      </c>
      <c r="AF412" s="1889">
        <v>6067</v>
      </c>
      <c r="AG412" s="2107">
        <v>0</v>
      </c>
      <c r="AH412" s="2107">
        <v>0</v>
      </c>
      <c r="AJ412" s="285"/>
    </row>
    <row r="413" spans="1:36" ht="17.45" customHeight="1">
      <c r="A413" s="1493"/>
      <c r="B413" s="1493"/>
      <c r="C413" s="1493"/>
      <c r="D413" s="1493"/>
      <c r="E413" s="1509" t="s">
        <v>384</v>
      </c>
      <c r="F413" s="1509"/>
      <c r="G413" s="1509"/>
      <c r="H413" s="1509"/>
      <c r="I413" s="1509"/>
      <c r="J413" s="1509"/>
      <c r="K413" s="1509"/>
      <c r="L413" s="1509"/>
      <c r="M413" s="1509"/>
      <c r="N413" s="1495">
        <v>6069</v>
      </c>
      <c r="O413" s="1888" t="s">
        <v>869</v>
      </c>
      <c r="P413" s="768"/>
      <c r="Q413" s="2107">
        <v>0</v>
      </c>
      <c r="R413" s="1828">
        <v>0</v>
      </c>
      <c r="S413" s="98">
        <v>0</v>
      </c>
      <c r="T413" s="1829">
        <v>0</v>
      </c>
      <c r="U413" s="1830">
        <v>0</v>
      </c>
      <c r="AB413" s="2107"/>
      <c r="AC413" s="1831">
        <v>0</v>
      </c>
      <c r="AD413" s="1831">
        <v>0</v>
      </c>
      <c r="AE413">
        <v>602</v>
      </c>
      <c r="AF413" s="1889">
        <v>6069</v>
      </c>
      <c r="AG413" s="2107">
        <v>0</v>
      </c>
      <c r="AH413" s="2107">
        <v>0</v>
      </c>
      <c r="AJ413" s="285"/>
    </row>
    <row r="414" spans="1:36" ht="17.45" customHeight="1">
      <c r="A414" s="1493"/>
      <c r="B414" s="1493"/>
      <c r="C414" s="1493"/>
      <c r="D414" s="1493"/>
      <c r="E414" s="1509" t="s">
        <v>385</v>
      </c>
      <c r="F414" s="1509"/>
      <c r="G414" s="1509"/>
      <c r="H414" s="1509"/>
      <c r="I414" s="1509"/>
      <c r="J414" s="1509"/>
      <c r="K414" s="1509"/>
      <c r="L414" s="1509"/>
      <c r="M414" s="1509"/>
      <c r="N414" s="1495">
        <v>6071</v>
      </c>
      <c r="O414" s="1888" t="s">
        <v>869</v>
      </c>
      <c r="P414" s="768"/>
      <c r="Q414" s="2107">
        <v>0</v>
      </c>
      <c r="R414" s="1828">
        <v>0</v>
      </c>
      <c r="S414" s="98">
        <v>0</v>
      </c>
      <c r="T414" s="1829">
        <v>0</v>
      </c>
      <c r="U414" s="1830">
        <v>0</v>
      </c>
      <c r="AB414" s="2107"/>
      <c r="AC414" s="1831">
        <v>0</v>
      </c>
      <c r="AD414" s="1831">
        <v>0</v>
      </c>
      <c r="AE414">
        <v>602</v>
      </c>
      <c r="AF414" s="1889">
        <v>6071</v>
      </c>
      <c r="AG414" s="2107">
        <v>0</v>
      </c>
      <c r="AH414" s="2107">
        <v>0</v>
      </c>
      <c r="AJ414" s="285"/>
    </row>
    <row r="415" spans="1:36" ht="17.45" customHeight="1">
      <c r="A415" s="1493"/>
      <c r="B415" s="1493"/>
      <c r="C415" s="1493"/>
      <c r="D415" s="1493"/>
      <c r="E415" s="1509" t="s">
        <v>386</v>
      </c>
      <c r="F415" s="1509"/>
      <c r="G415" s="1509"/>
      <c r="H415" s="1509"/>
      <c r="I415" s="1509"/>
      <c r="J415" s="1509"/>
      <c r="K415" s="1509"/>
      <c r="L415" s="1509"/>
      <c r="M415" s="1509"/>
      <c r="N415" s="1495">
        <v>6073</v>
      </c>
      <c r="O415" s="1888" t="s">
        <v>869</v>
      </c>
      <c r="P415" s="768"/>
      <c r="Q415" s="2107">
        <v>0</v>
      </c>
      <c r="R415" s="1828">
        <v>0</v>
      </c>
      <c r="S415" s="98">
        <v>0</v>
      </c>
      <c r="T415" s="1829">
        <v>0</v>
      </c>
      <c r="U415" s="1830">
        <v>0</v>
      </c>
      <c r="AB415" s="2107"/>
      <c r="AC415" s="1831">
        <v>0</v>
      </c>
      <c r="AD415" s="1831">
        <v>0</v>
      </c>
      <c r="AE415">
        <v>602</v>
      </c>
      <c r="AF415" s="1889">
        <v>6073</v>
      </c>
      <c r="AG415" s="2107">
        <v>0</v>
      </c>
      <c r="AH415" s="2107">
        <v>0</v>
      </c>
      <c r="AJ415" s="285"/>
    </row>
    <row r="416" spans="1:36" ht="17.45" customHeight="1">
      <c r="A416" s="1493"/>
      <c r="B416" s="1493"/>
      <c r="C416" s="1493"/>
      <c r="D416" s="1493"/>
      <c r="E416" s="1509" t="s">
        <v>387</v>
      </c>
      <c r="F416" s="1509"/>
      <c r="G416" s="1509"/>
      <c r="H416" s="1509"/>
      <c r="I416" s="1509"/>
      <c r="J416" s="1509"/>
      <c r="K416" s="1509"/>
      <c r="L416" s="1509"/>
      <c r="M416" s="1509"/>
      <c r="N416" s="1495">
        <v>6075</v>
      </c>
      <c r="O416" s="1888" t="s">
        <v>869</v>
      </c>
      <c r="P416" s="768"/>
      <c r="Q416" s="2107">
        <v>0</v>
      </c>
      <c r="R416" s="1828">
        <v>0</v>
      </c>
      <c r="S416" s="98">
        <v>0</v>
      </c>
      <c r="T416" s="1829">
        <v>0</v>
      </c>
      <c r="U416" s="1830">
        <v>0</v>
      </c>
      <c r="AB416" s="2107"/>
      <c r="AC416" s="1831">
        <v>0</v>
      </c>
      <c r="AD416" s="1831">
        <v>0</v>
      </c>
      <c r="AE416">
        <v>602</v>
      </c>
      <c r="AF416" s="1889">
        <v>6075</v>
      </c>
      <c r="AG416" s="2107">
        <v>0</v>
      </c>
      <c r="AH416" s="2107">
        <v>0</v>
      </c>
      <c r="AJ416" s="285"/>
    </row>
    <row r="417" spans="1:36" ht="17.45" customHeight="1">
      <c r="A417" s="1493"/>
      <c r="B417" s="1493"/>
      <c r="C417" s="1493"/>
      <c r="D417" s="1508" t="s">
        <v>960</v>
      </c>
      <c r="E417" s="1508"/>
      <c r="F417" s="1508"/>
      <c r="G417" s="1508"/>
      <c r="H417" s="1508"/>
      <c r="I417" s="1508"/>
      <c r="J417" s="1508"/>
      <c r="K417" s="1508"/>
      <c r="L417" s="1508"/>
      <c r="M417" s="1508"/>
      <c r="N417" s="1508" t="s">
        <v>3634</v>
      </c>
      <c r="O417" s="1888"/>
      <c r="P417" s="768"/>
      <c r="Q417" s="2107"/>
      <c r="R417" s="1828"/>
      <c r="S417" s="98"/>
      <c r="T417" s="1829"/>
      <c r="U417" s="1830"/>
      <c r="AB417" s="2107"/>
      <c r="AC417" s="1831"/>
      <c r="AD417" s="1831"/>
      <c r="AF417" s="1889"/>
      <c r="AG417" s="2107">
        <v>0</v>
      </c>
      <c r="AH417" s="2107">
        <v>0</v>
      </c>
      <c r="AJ417" s="285"/>
    </row>
    <row r="418" spans="1:36" ht="17.45" customHeight="1">
      <c r="A418" s="1493"/>
      <c r="B418" s="1493"/>
      <c r="C418" s="1493"/>
      <c r="D418" s="1493"/>
      <c r="E418" s="1509" t="s">
        <v>3646</v>
      </c>
      <c r="F418" s="1509"/>
      <c r="G418" s="1509"/>
      <c r="H418" s="1509"/>
      <c r="I418" s="1509"/>
      <c r="J418" s="1509"/>
      <c r="K418" s="1509"/>
      <c r="L418" s="1509"/>
      <c r="M418" s="1509"/>
      <c r="N418" s="1495">
        <v>6077</v>
      </c>
      <c r="O418" s="1888" t="s">
        <v>869</v>
      </c>
      <c r="P418" s="768"/>
      <c r="Q418" s="2107">
        <v>0</v>
      </c>
      <c r="R418" s="1828">
        <v>0</v>
      </c>
      <c r="S418" s="98">
        <v>0</v>
      </c>
      <c r="T418" s="1829">
        <v>0</v>
      </c>
      <c r="U418" s="1830">
        <v>0</v>
      </c>
      <c r="AB418" s="2107"/>
      <c r="AC418" s="1831">
        <v>0</v>
      </c>
      <c r="AD418" s="1831">
        <v>0</v>
      </c>
      <c r="AE418">
        <v>602</v>
      </c>
      <c r="AF418" s="1889">
        <v>6077</v>
      </c>
      <c r="AG418" s="2107">
        <v>0</v>
      </c>
      <c r="AH418" s="2107">
        <v>0</v>
      </c>
      <c r="AJ418" s="285"/>
    </row>
    <row r="419" spans="1:36" ht="17.45" customHeight="1">
      <c r="A419" s="1493"/>
      <c r="B419" s="1493"/>
      <c r="C419" s="1493"/>
      <c r="D419" s="1493"/>
      <c r="E419" s="1509" t="s">
        <v>238</v>
      </c>
      <c r="F419" s="1509"/>
      <c r="G419" s="1509"/>
      <c r="H419" s="1509"/>
      <c r="I419" s="1509"/>
      <c r="J419" s="1509"/>
      <c r="K419" s="1509"/>
      <c r="L419" s="1509"/>
      <c r="M419" s="1509"/>
      <c r="N419" s="1495">
        <v>6079</v>
      </c>
      <c r="O419" s="1888" t="s">
        <v>869</v>
      </c>
      <c r="P419" s="768"/>
      <c r="Q419" s="2107">
        <v>0</v>
      </c>
      <c r="R419" s="1828">
        <v>0</v>
      </c>
      <c r="S419" s="98">
        <v>0</v>
      </c>
      <c r="T419" s="1829">
        <v>0</v>
      </c>
      <c r="U419" s="1830">
        <v>0</v>
      </c>
      <c r="AB419" s="2107"/>
      <c r="AC419" s="1831">
        <v>0</v>
      </c>
      <c r="AD419" s="1831">
        <v>0</v>
      </c>
      <c r="AE419">
        <v>602</v>
      </c>
      <c r="AF419" s="1889">
        <v>6079</v>
      </c>
      <c r="AG419" s="2107">
        <v>0</v>
      </c>
      <c r="AH419" s="2107">
        <v>0</v>
      </c>
      <c r="AJ419" s="285"/>
    </row>
    <row r="420" spans="1:36" ht="17.45" customHeight="1">
      <c r="A420" s="1493"/>
      <c r="B420" s="1493"/>
      <c r="C420" s="1493"/>
      <c r="D420" s="1508" t="s">
        <v>3647</v>
      </c>
      <c r="E420" s="1508"/>
      <c r="F420" s="1508"/>
      <c r="G420" s="1508"/>
      <c r="H420" s="1508"/>
      <c r="I420" s="1508"/>
      <c r="J420" s="1508"/>
      <c r="K420" s="1508"/>
      <c r="L420" s="1508"/>
      <c r="M420" s="1508"/>
      <c r="N420" s="1508" t="s">
        <v>3634</v>
      </c>
      <c r="O420" s="1888"/>
      <c r="P420" s="768"/>
      <c r="Q420" s="2107"/>
      <c r="R420" s="1828"/>
      <c r="S420" s="98"/>
      <c r="T420" s="1829"/>
      <c r="U420" s="1830"/>
      <c r="AB420" s="2107"/>
      <c r="AC420" s="1831"/>
      <c r="AD420" s="1831"/>
      <c r="AF420" s="1889"/>
      <c r="AG420" s="2107">
        <v>0</v>
      </c>
      <c r="AH420" s="2107">
        <v>0</v>
      </c>
      <c r="AJ420" s="285"/>
    </row>
    <row r="421" spans="1:36" ht="17.45" customHeight="1">
      <c r="A421" s="1493"/>
      <c r="B421" s="1493"/>
      <c r="C421" s="1493"/>
      <c r="D421" s="1493"/>
      <c r="E421" s="1509" t="s">
        <v>3648</v>
      </c>
      <c r="F421" s="1509"/>
      <c r="G421" s="1509"/>
      <c r="H421" s="1509"/>
      <c r="I421" s="1509"/>
      <c r="J421" s="1509"/>
      <c r="K421" s="1509"/>
      <c r="L421" s="1509"/>
      <c r="M421" s="1509"/>
      <c r="N421" s="1495">
        <v>6081</v>
      </c>
      <c r="O421" s="1888" t="s">
        <v>869</v>
      </c>
      <c r="P421" s="768"/>
      <c r="Q421" s="2107">
        <v>0</v>
      </c>
      <c r="R421" s="1828">
        <v>0</v>
      </c>
      <c r="S421" s="98">
        <v>0</v>
      </c>
      <c r="T421" s="1829">
        <v>0</v>
      </c>
      <c r="U421" s="1830">
        <v>0</v>
      </c>
      <c r="AB421" s="2107"/>
      <c r="AC421" s="1831">
        <v>0</v>
      </c>
      <c r="AD421" s="1831">
        <v>0</v>
      </c>
      <c r="AE421">
        <v>602</v>
      </c>
      <c r="AF421" s="1889">
        <v>6081</v>
      </c>
      <c r="AG421" s="2107">
        <v>0</v>
      </c>
      <c r="AH421" s="2107">
        <v>0</v>
      </c>
      <c r="AJ421" s="285"/>
    </row>
    <row r="422" spans="1:36" ht="17.45" customHeight="1">
      <c r="A422" s="1493"/>
      <c r="B422" s="1493"/>
      <c r="C422" s="1493"/>
      <c r="D422" s="1493"/>
      <c r="E422" s="1509" t="s">
        <v>3649</v>
      </c>
      <c r="F422" s="1509"/>
      <c r="G422" s="1509"/>
      <c r="H422" s="1509"/>
      <c r="I422" s="1509"/>
      <c r="J422" s="1509"/>
      <c r="K422" s="1509"/>
      <c r="L422" s="1509"/>
      <c r="M422" s="1509"/>
      <c r="N422" s="1495">
        <v>6083</v>
      </c>
      <c r="O422" s="1888" t="s">
        <v>869</v>
      </c>
      <c r="P422" s="768"/>
      <c r="Q422" s="2107">
        <v>0</v>
      </c>
      <c r="R422" s="1828">
        <v>0</v>
      </c>
      <c r="S422" s="98">
        <v>0</v>
      </c>
      <c r="T422" s="1829">
        <v>0</v>
      </c>
      <c r="U422" s="1830">
        <v>0</v>
      </c>
      <c r="AB422" s="2107"/>
      <c r="AC422" s="1831">
        <v>0</v>
      </c>
      <c r="AD422" s="1831">
        <v>0</v>
      </c>
      <c r="AE422">
        <v>602</v>
      </c>
      <c r="AF422" s="1889">
        <v>6083</v>
      </c>
      <c r="AG422" s="2107">
        <v>0</v>
      </c>
      <c r="AH422" s="2107">
        <v>0</v>
      </c>
      <c r="AJ422" s="285"/>
    </row>
    <row r="423" spans="1:36" ht="17.45" customHeight="1">
      <c r="A423" s="1493"/>
      <c r="B423" s="1493"/>
      <c r="C423" s="1493"/>
      <c r="D423" s="1493"/>
      <c r="E423" s="1509" t="s">
        <v>3413</v>
      </c>
      <c r="F423" s="1509"/>
      <c r="G423" s="1509"/>
      <c r="H423" s="1509"/>
      <c r="I423" s="1509"/>
      <c r="J423" s="1509"/>
      <c r="K423" s="1509"/>
      <c r="L423" s="1509"/>
      <c r="M423" s="1509"/>
      <c r="N423" s="1495">
        <v>6085</v>
      </c>
      <c r="O423" s="1888" t="s">
        <v>869</v>
      </c>
      <c r="P423" s="768"/>
      <c r="Q423" s="2107">
        <v>0</v>
      </c>
      <c r="R423" s="1828">
        <v>0</v>
      </c>
      <c r="S423" s="98">
        <v>0</v>
      </c>
      <c r="T423" s="1829">
        <v>0</v>
      </c>
      <c r="U423" s="1830">
        <v>0</v>
      </c>
      <c r="AB423" s="2107"/>
      <c r="AC423" s="1831">
        <v>0</v>
      </c>
      <c r="AD423" s="1831">
        <v>0</v>
      </c>
      <c r="AE423">
        <v>602</v>
      </c>
      <c r="AF423" s="1889">
        <v>6085</v>
      </c>
      <c r="AG423" s="2107">
        <v>0</v>
      </c>
      <c r="AH423" s="2107">
        <v>0</v>
      </c>
      <c r="AJ423" s="285"/>
    </row>
    <row r="424" spans="1:36" ht="17.45" customHeight="1">
      <c r="A424" s="1493"/>
      <c r="B424" s="1493"/>
      <c r="C424" s="1493"/>
      <c r="D424" s="1508" t="s">
        <v>965</v>
      </c>
      <c r="E424" s="1508"/>
      <c r="F424" s="1508"/>
      <c r="G424" s="1508"/>
      <c r="H424" s="1508"/>
      <c r="I424" s="1508"/>
      <c r="J424" s="1508"/>
      <c r="K424" s="1508"/>
      <c r="L424" s="1508"/>
      <c r="M424" s="1508"/>
      <c r="N424" s="1508" t="s">
        <v>3634</v>
      </c>
      <c r="O424" s="1888"/>
      <c r="P424" s="768"/>
      <c r="Q424" s="2107"/>
      <c r="R424" s="1828"/>
      <c r="S424" s="98"/>
      <c r="T424" s="1829"/>
      <c r="U424" s="1830"/>
      <c r="AB424" s="2107"/>
      <c r="AC424" s="1831"/>
      <c r="AD424" s="1831"/>
      <c r="AF424" s="1889"/>
      <c r="AG424" s="2107">
        <v>0</v>
      </c>
      <c r="AH424" s="2107">
        <v>0</v>
      </c>
      <c r="AJ424" s="285"/>
    </row>
    <row r="425" spans="1:36" ht="17.45" customHeight="1">
      <c r="A425" s="1493"/>
      <c r="B425" s="1493"/>
      <c r="C425" s="1493"/>
      <c r="D425" s="1493"/>
      <c r="E425" s="1509" t="s">
        <v>3650</v>
      </c>
      <c r="F425" s="1509"/>
      <c r="G425" s="1509"/>
      <c r="H425" s="1509"/>
      <c r="I425" s="1509"/>
      <c r="J425" s="1509"/>
      <c r="K425" s="1509"/>
      <c r="L425" s="1509"/>
      <c r="M425" s="1509"/>
      <c r="N425" s="1495">
        <v>6087</v>
      </c>
      <c r="O425" s="1888" t="s">
        <v>869</v>
      </c>
      <c r="P425" s="768"/>
      <c r="Q425" s="2107">
        <v>0</v>
      </c>
      <c r="R425" s="1828">
        <v>0</v>
      </c>
      <c r="S425" s="98">
        <v>0</v>
      </c>
      <c r="T425" s="1829">
        <v>0</v>
      </c>
      <c r="U425" s="1830">
        <v>0</v>
      </c>
      <c r="AB425" s="2107"/>
      <c r="AC425" s="1831">
        <v>0</v>
      </c>
      <c r="AD425" s="1831">
        <v>0</v>
      </c>
      <c r="AE425">
        <v>602</v>
      </c>
      <c r="AF425" s="1889">
        <v>6087</v>
      </c>
      <c r="AG425" s="2107">
        <v>0</v>
      </c>
      <c r="AH425" s="2107">
        <v>0</v>
      </c>
      <c r="AJ425" s="285"/>
    </row>
    <row r="426" spans="1:36" ht="17.45" customHeight="1">
      <c r="A426" s="1493"/>
      <c r="B426" s="1493"/>
      <c r="C426" s="1493"/>
      <c r="D426" s="1493"/>
      <c r="E426" s="1509" t="s">
        <v>238</v>
      </c>
      <c r="F426" s="1509"/>
      <c r="G426" s="1509"/>
      <c r="H426" s="1509"/>
      <c r="I426" s="1509"/>
      <c r="J426" s="1509"/>
      <c r="K426" s="1509"/>
      <c r="L426" s="1509"/>
      <c r="M426" s="1509"/>
      <c r="N426" s="1495">
        <v>6089</v>
      </c>
      <c r="O426" s="1888" t="s">
        <v>869</v>
      </c>
      <c r="P426" s="768"/>
      <c r="Q426" s="2107">
        <v>0</v>
      </c>
      <c r="R426" s="1828">
        <v>0</v>
      </c>
      <c r="S426" s="98">
        <v>0</v>
      </c>
      <c r="T426" s="1829">
        <v>0</v>
      </c>
      <c r="U426" s="1830">
        <v>0</v>
      </c>
      <c r="AB426" s="2107"/>
      <c r="AC426" s="1831">
        <v>0</v>
      </c>
      <c r="AD426" s="1831">
        <v>0</v>
      </c>
      <c r="AE426">
        <v>602</v>
      </c>
      <c r="AF426" s="1889">
        <v>6089</v>
      </c>
      <c r="AG426" s="2107">
        <v>0</v>
      </c>
      <c r="AH426" s="2107">
        <v>0</v>
      </c>
      <c r="AJ426" s="285"/>
    </row>
    <row r="427" spans="1:36" ht="17.45" customHeight="1">
      <c r="A427" s="1493"/>
      <c r="B427" s="1493"/>
      <c r="C427" s="1493"/>
      <c r="D427" s="1509" t="s">
        <v>470</v>
      </c>
      <c r="E427" s="1509"/>
      <c r="F427" s="1509"/>
      <c r="G427" s="1509"/>
      <c r="H427" s="1509"/>
      <c r="I427" s="1509"/>
      <c r="J427" s="1509"/>
      <c r="K427" s="1509"/>
      <c r="L427" s="1509"/>
      <c r="M427" s="1509"/>
      <c r="N427" s="1495">
        <v>6091</v>
      </c>
      <c r="O427" s="1888" t="s">
        <v>869</v>
      </c>
      <c r="P427" s="768"/>
      <c r="Q427" s="2107">
        <v>0</v>
      </c>
      <c r="R427" s="1828">
        <v>0</v>
      </c>
      <c r="S427" s="98">
        <v>0</v>
      </c>
      <c r="T427" s="1829">
        <v>0</v>
      </c>
      <c r="U427" s="1830">
        <v>0</v>
      </c>
      <c r="AB427" s="2107"/>
      <c r="AC427" s="1831">
        <v>0</v>
      </c>
      <c r="AD427" s="1831">
        <v>0</v>
      </c>
      <c r="AE427">
        <v>602</v>
      </c>
      <c r="AF427" s="1889">
        <v>6091</v>
      </c>
      <c r="AG427" s="2107">
        <v>0</v>
      </c>
      <c r="AH427" s="2107">
        <v>0</v>
      </c>
      <c r="AJ427" s="285"/>
    </row>
    <row r="428" spans="1:36" ht="17.45" customHeight="1">
      <c r="A428" s="1493"/>
      <c r="B428" s="1493"/>
      <c r="C428" s="1493"/>
      <c r="D428" s="1509" t="s">
        <v>238</v>
      </c>
      <c r="E428" s="1509"/>
      <c r="F428" s="1509"/>
      <c r="G428" s="1509"/>
      <c r="H428" s="1509"/>
      <c r="I428" s="1509"/>
      <c r="J428" s="1509"/>
      <c r="K428" s="1509"/>
      <c r="L428" s="1509"/>
      <c r="M428" s="1509"/>
      <c r="N428" s="1495">
        <v>6093</v>
      </c>
      <c r="O428" s="1888" t="s">
        <v>869</v>
      </c>
      <c r="P428" s="768"/>
      <c r="Q428" s="2107">
        <v>0</v>
      </c>
      <c r="R428" s="1828">
        <v>0</v>
      </c>
      <c r="S428" s="98">
        <v>0</v>
      </c>
      <c r="T428" s="1829">
        <v>0</v>
      </c>
      <c r="U428" s="1830">
        <v>0</v>
      </c>
      <c r="AB428" s="2107"/>
      <c r="AC428" s="1831">
        <v>0</v>
      </c>
      <c r="AD428" s="1831">
        <v>0</v>
      </c>
      <c r="AE428">
        <v>603</v>
      </c>
      <c r="AF428" s="1889">
        <v>6093</v>
      </c>
      <c r="AG428" s="2107">
        <v>0</v>
      </c>
      <c r="AH428" s="2107">
        <v>0</v>
      </c>
      <c r="AJ428" s="285"/>
    </row>
    <row r="429" spans="1:36" ht="17.45" customHeight="1">
      <c r="A429" s="1493"/>
      <c r="B429" s="1493"/>
      <c r="C429" s="1503" t="s">
        <v>3651</v>
      </c>
      <c r="D429" s="1503"/>
      <c r="E429" s="1503"/>
      <c r="F429" s="1503"/>
      <c r="G429" s="1503"/>
      <c r="H429" s="1503"/>
      <c r="I429" s="1503"/>
      <c r="J429" s="1503"/>
      <c r="K429" s="1503"/>
      <c r="L429" s="1503"/>
      <c r="M429" s="1503"/>
      <c r="N429" s="1503"/>
      <c r="O429" s="1888"/>
      <c r="P429" s="768"/>
      <c r="Q429" s="2107"/>
      <c r="R429" s="1828"/>
      <c r="S429" s="98"/>
      <c r="T429" s="1829"/>
      <c r="U429" s="1830"/>
      <c r="AB429" s="2107"/>
      <c r="AC429" s="1831"/>
      <c r="AD429" s="1831"/>
      <c r="AF429" s="1889"/>
      <c r="AG429" s="2107">
        <v>0</v>
      </c>
      <c r="AH429" s="2107">
        <v>0</v>
      </c>
      <c r="AJ429" s="285"/>
    </row>
    <row r="430" spans="1:36" ht="17.45" customHeight="1">
      <c r="A430" s="1493"/>
      <c r="B430" s="1493"/>
      <c r="C430" s="1493"/>
      <c r="D430" s="1508" t="s">
        <v>968</v>
      </c>
      <c r="E430" s="1508"/>
      <c r="F430" s="1508"/>
      <c r="G430" s="1508"/>
      <c r="H430" s="1508"/>
      <c r="I430" s="1508"/>
      <c r="J430" s="1508"/>
      <c r="K430" s="1508"/>
      <c r="L430" s="1508"/>
      <c r="M430" s="1508"/>
      <c r="N430" s="1508"/>
      <c r="O430" s="1888"/>
      <c r="P430" s="768"/>
      <c r="Q430" s="2107"/>
      <c r="R430" s="1828"/>
      <c r="S430" s="98"/>
      <c r="T430" s="1829"/>
      <c r="U430" s="1830"/>
      <c r="AB430" s="2107"/>
      <c r="AC430" s="1831"/>
      <c r="AD430" s="1831"/>
      <c r="AF430" s="1889"/>
      <c r="AG430" s="2107">
        <v>0</v>
      </c>
      <c r="AH430" s="2107">
        <v>0</v>
      </c>
      <c r="AJ430" s="285"/>
    </row>
    <row r="431" spans="1:36" ht="17.45" customHeight="1">
      <c r="A431" s="1493"/>
      <c r="B431" s="1493"/>
      <c r="C431" s="1493"/>
      <c r="D431" s="1493"/>
      <c r="E431" s="1508" t="s">
        <v>3652</v>
      </c>
      <c r="F431" s="1508"/>
      <c r="G431" s="1508"/>
      <c r="H431" s="1508"/>
      <c r="I431" s="1508"/>
      <c r="J431" s="1508"/>
      <c r="K431" s="1508"/>
      <c r="L431" s="1508"/>
      <c r="M431" s="1508"/>
      <c r="N431" s="1508"/>
      <c r="O431" s="1888"/>
      <c r="P431" s="768"/>
      <c r="Q431" s="2107"/>
      <c r="R431" s="1828"/>
      <c r="S431" s="98"/>
      <c r="T431" s="1829"/>
      <c r="U431" s="1830"/>
      <c r="AB431" s="2107"/>
      <c r="AC431" s="1831"/>
      <c r="AD431" s="1831"/>
      <c r="AF431" s="1889"/>
      <c r="AG431" s="2107">
        <v>0</v>
      </c>
      <c r="AH431" s="2107">
        <v>0</v>
      </c>
      <c r="AJ431" s="285"/>
    </row>
    <row r="432" spans="1:36" ht="17.45" customHeight="1">
      <c r="A432" s="1493"/>
      <c r="B432" s="1493"/>
      <c r="C432" s="1493"/>
      <c r="D432" s="1493"/>
      <c r="E432" s="1493"/>
      <c r="F432" s="1508" t="s">
        <v>127</v>
      </c>
      <c r="G432" s="1508"/>
      <c r="H432" s="1508"/>
      <c r="I432" s="1508"/>
      <c r="J432" s="1508"/>
      <c r="K432" s="1508"/>
      <c r="L432" s="1508"/>
      <c r="M432" s="1508"/>
      <c r="N432" s="1508" t="s">
        <v>3634</v>
      </c>
      <c r="O432" s="1888"/>
      <c r="P432" s="768"/>
      <c r="Q432" s="2107"/>
      <c r="R432" s="1828"/>
      <c r="S432" s="98"/>
      <c r="T432" s="1829"/>
      <c r="U432" s="1830"/>
      <c r="AB432" s="2107"/>
      <c r="AC432" s="1831"/>
      <c r="AD432" s="1831"/>
      <c r="AF432" s="1889"/>
      <c r="AG432" s="2107">
        <v>0</v>
      </c>
      <c r="AH432" s="2107">
        <v>0</v>
      </c>
      <c r="AJ432" s="285"/>
    </row>
    <row r="433" spans="1:36" ht="17.45" customHeight="1">
      <c r="A433" s="1493"/>
      <c r="B433" s="1493"/>
      <c r="C433" s="1493"/>
      <c r="D433" s="1493"/>
      <c r="E433" s="1493"/>
      <c r="F433" s="1493"/>
      <c r="G433" s="1509" t="s">
        <v>3653</v>
      </c>
      <c r="H433" s="1509"/>
      <c r="I433" s="1509"/>
      <c r="J433" s="1509"/>
      <c r="K433" s="1509"/>
      <c r="L433" s="1509"/>
      <c r="M433" s="1509"/>
      <c r="N433" s="1495">
        <v>6095</v>
      </c>
      <c r="O433" s="1888" t="s">
        <v>869</v>
      </c>
      <c r="P433" s="768"/>
      <c r="Q433" s="2107">
        <v>0</v>
      </c>
      <c r="R433" s="1828">
        <v>0</v>
      </c>
      <c r="S433" s="98">
        <v>0</v>
      </c>
      <c r="T433" s="1829">
        <v>0</v>
      </c>
      <c r="U433" s="1830">
        <v>0</v>
      </c>
      <c r="AB433" s="2107"/>
      <c r="AC433" s="1831">
        <v>0</v>
      </c>
      <c r="AD433" s="1831">
        <v>0</v>
      </c>
      <c r="AE433">
        <v>603</v>
      </c>
      <c r="AF433" s="1889">
        <v>6095</v>
      </c>
      <c r="AG433" s="2107">
        <v>0</v>
      </c>
      <c r="AH433" s="2107">
        <v>0</v>
      </c>
      <c r="AJ433" s="285"/>
    </row>
    <row r="434" spans="1:36" ht="17.45" customHeight="1">
      <c r="A434" s="1493"/>
      <c r="B434" s="1493"/>
      <c r="C434" s="1493"/>
      <c r="D434" s="1493"/>
      <c r="E434" s="1493"/>
      <c r="F434" s="1493"/>
      <c r="G434" s="1509" t="s">
        <v>3413</v>
      </c>
      <c r="H434" s="1509"/>
      <c r="I434" s="1509"/>
      <c r="J434" s="1509"/>
      <c r="K434" s="1509"/>
      <c r="L434" s="1509"/>
      <c r="M434" s="1509"/>
      <c r="N434" s="1495">
        <v>6097</v>
      </c>
      <c r="O434" s="1888" t="s">
        <v>869</v>
      </c>
      <c r="P434" s="768"/>
      <c r="Q434" s="2107">
        <v>0</v>
      </c>
      <c r="R434" s="1828">
        <v>0</v>
      </c>
      <c r="S434" s="98">
        <v>0</v>
      </c>
      <c r="T434" s="1829">
        <v>0</v>
      </c>
      <c r="U434" s="1830">
        <v>0</v>
      </c>
      <c r="AB434" s="2107"/>
      <c r="AC434" s="1831">
        <v>0</v>
      </c>
      <c r="AD434" s="1831">
        <v>0</v>
      </c>
      <c r="AE434">
        <v>603</v>
      </c>
      <c r="AF434" s="1889">
        <v>6097</v>
      </c>
      <c r="AG434" s="2107">
        <v>0</v>
      </c>
      <c r="AH434" s="2107">
        <v>0</v>
      </c>
      <c r="AJ434" s="285"/>
    </row>
    <row r="435" spans="1:36" ht="17.45" customHeight="1">
      <c r="A435" s="1493"/>
      <c r="B435" s="1493"/>
      <c r="C435" s="1493"/>
      <c r="D435" s="1493"/>
      <c r="E435" s="1493"/>
      <c r="F435" s="1508" t="s">
        <v>128</v>
      </c>
      <c r="G435" s="1508"/>
      <c r="H435" s="1508"/>
      <c r="I435" s="1508"/>
      <c r="J435" s="1508"/>
      <c r="K435" s="1508"/>
      <c r="L435" s="1508"/>
      <c r="M435" s="1508"/>
      <c r="N435" s="1508" t="s">
        <v>3634</v>
      </c>
      <c r="O435" s="1888"/>
      <c r="P435" s="768"/>
      <c r="Q435" s="2107"/>
      <c r="R435" s="1828"/>
      <c r="S435" s="98"/>
      <c r="T435" s="1829"/>
      <c r="U435" s="1830"/>
      <c r="AB435" s="2107"/>
      <c r="AC435" s="1831"/>
      <c r="AD435" s="1831"/>
      <c r="AF435" s="1889"/>
      <c r="AG435" s="2107">
        <v>0</v>
      </c>
      <c r="AH435" s="2107">
        <v>0</v>
      </c>
      <c r="AJ435" s="285"/>
    </row>
    <row r="436" spans="1:36" ht="17.45" customHeight="1">
      <c r="A436" s="1493"/>
      <c r="B436" s="1493"/>
      <c r="C436" s="1493"/>
      <c r="D436" s="1493"/>
      <c r="E436" s="1493"/>
      <c r="F436" s="1493"/>
      <c r="G436" s="1509" t="s">
        <v>3653</v>
      </c>
      <c r="H436" s="1509"/>
      <c r="I436" s="1509"/>
      <c r="J436" s="1509"/>
      <c r="K436" s="1509"/>
      <c r="L436" s="1509"/>
      <c r="M436" s="1509"/>
      <c r="N436" s="1495">
        <v>6099</v>
      </c>
      <c r="O436" s="1888" t="s">
        <v>869</v>
      </c>
      <c r="P436" s="768"/>
      <c r="Q436" s="2107">
        <v>0</v>
      </c>
      <c r="R436" s="1828">
        <v>0</v>
      </c>
      <c r="S436" s="98">
        <v>0</v>
      </c>
      <c r="T436" s="1829">
        <v>0</v>
      </c>
      <c r="U436" s="1830">
        <v>0</v>
      </c>
      <c r="AB436" s="2107"/>
      <c r="AC436" s="1831">
        <v>0</v>
      </c>
      <c r="AD436" s="1831">
        <v>0</v>
      </c>
      <c r="AE436">
        <v>603</v>
      </c>
      <c r="AF436" s="1889">
        <v>6099</v>
      </c>
      <c r="AG436" s="2107">
        <v>0</v>
      </c>
      <c r="AH436" s="2107">
        <v>0</v>
      </c>
      <c r="AJ436" s="285"/>
    </row>
    <row r="437" spans="1:36" ht="17.45" customHeight="1">
      <c r="A437" s="1493"/>
      <c r="B437" s="1493"/>
      <c r="C437" s="1493"/>
      <c r="D437" s="1493"/>
      <c r="E437" s="1493"/>
      <c r="F437" s="1493"/>
      <c r="G437" s="1509" t="s">
        <v>3413</v>
      </c>
      <c r="H437" s="1509"/>
      <c r="I437" s="1509"/>
      <c r="J437" s="1509"/>
      <c r="K437" s="1509"/>
      <c r="L437" s="1509"/>
      <c r="M437" s="1509"/>
      <c r="N437" s="1495">
        <v>6101</v>
      </c>
      <c r="O437" s="1888" t="s">
        <v>869</v>
      </c>
      <c r="P437" s="768"/>
      <c r="Q437" s="2107">
        <v>0</v>
      </c>
      <c r="R437" s="1828">
        <v>0</v>
      </c>
      <c r="S437" s="98">
        <v>0</v>
      </c>
      <c r="T437" s="1829">
        <v>0</v>
      </c>
      <c r="U437" s="1830">
        <v>0</v>
      </c>
      <c r="AB437" s="2107"/>
      <c r="AC437" s="1831">
        <v>0</v>
      </c>
      <c r="AD437" s="1831">
        <v>0</v>
      </c>
      <c r="AE437">
        <v>603</v>
      </c>
      <c r="AF437" s="1889">
        <v>6101</v>
      </c>
      <c r="AG437" s="2107">
        <v>0</v>
      </c>
      <c r="AH437" s="2107">
        <v>0</v>
      </c>
      <c r="AJ437" s="285"/>
    </row>
    <row r="438" spans="1:36" ht="17.45" customHeight="1">
      <c r="A438" s="1493"/>
      <c r="B438" s="1493"/>
      <c r="C438" s="1493"/>
      <c r="D438" s="1493"/>
      <c r="E438" s="1508" t="s">
        <v>3654</v>
      </c>
      <c r="F438" s="1508"/>
      <c r="G438" s="1508"/>
      <c r="H438" s="1508"/>
      <c r="I438" s="1508"/>
      <c r="J438" s="1508"/>
      <c r="K438" s="1508"/>
      <c r="L438" s="1508"/>
      <c r="M438" s="1508"/>
      <c r="N438" s="1508"/>
      <c r="O438" s="1888"/>
      <c r="P438" s="768"/>
      <c r="Q438" s="2107"/>
      <c r="R438" s="1828"/>
      <c r="S438" s="98"/>
      <c r="T438" s="1829"/>
      <c r="U438" s="1830"/>
      <c r="AB438" s="2107"/>
      <c r="AC438" s="1831"/>
      <c r="AD438" s="1831"/>
      <c r="AF438" s="1889"/>
      <c r="AG438" s="2107">
        <v>0</v>
      </c>
      <c r="AH438" s="2107">
        <v>0</v>
      </c>
      <c r="AJ438" s="285"/>
    </row>
    <row r="439" spans="1:36" ht="17.45" customHeight="1">
      <c r="A439" s="1493"/>
      <c r="B439" s="1493"/>
      <c r="C439" s="1493"/>
      <c r="D439" s="1493"/>
      <c r="E439" s="1493"/>
      <c r="F439" s="1508" t="s">
        <v>127</v>
      </c>
      <c r="G439" s="1508"/>
      <c r="H439" s="1508"/>
      <c r="I439" s="1508"/>
      <c r="J439" s="1508"/>
      <c r="K439" s="1508"/>
      <c r="L439" s="1508"/>
      <c r="M439" s="1508"/>
      <c r="N439" s="1508" t="s">
        <v>3634</v>
      </c>
      <c r="O439" s="1888"/>
      <c r="P439" s="768"/>
      <c r="Q439" s="2107"/>
      <c r="R439" s="1828"/>
      <c r="S439" s="98"/>
      <c r="T439" s="1829"/>
      <c r="U439" s="1830"/>
      <c r="AB439" s="2107"/>
      <c r="AC439" s="1831"/>
      <c r="AD439" s="1831"/>
      <c r="AF439" s="1889"/>
      <c r="AG439" s="2107">
        <v>0</v>
      </c>
      <c r="AH439" s="2107">
        <v>0</v>
      </c>
      <c r="AJ439" s="285"/>
    </row>
    <row r="440" spans="1:36" ht="17.45" customHeight="1">
      <c r="A440" s="1493"/>
      <c r="B440" s="1493"/>
      <c r="C440" s="1493"/>
      <c r="D440" s="1493"/>
      <c r="E440" s="1493"/>
      <c r="F440" s="1493"/>
      <c r="G440" s="1509" t="s">
        <v>3653</v>
      </c>
      <c r="H440" s="1509"/>
      <c r="I440" s="1509"/>
      <c r="J440" s="1509"/>
      <c r="K440" s="1509"/>
      <c r="L440" s="1509"/>
      <c r="M440" s="1509"/>
      <c r="N440" s="1495">
        <v>6103</v>
      </c>
      <c r="O440" s="1888" t="s">
        <v>869</v>
      </c>
      <c r="P440" s="768"/>
      <c r="Q440" s="2107">
        <v>0</v>
      </c>
      <c r="R440" s="1828">
        <v>0</v>
      </c>
      <c r="S440" s="98">
        <v>0</v>
      </c>
      <c r="T440" s="1829">
        <v>0</v>
      </c>
      <c r="U440" s="1830">
        <v>0</v>
      </c>
      <c r="AB440" s="2107"/>
      <c r="AC440" s="1831">
        <v>0</v>
      </c>
      <c r="AD440" s="1831">
        <v>0</v>
      </c>
      <c r="AE440">
        <v>603</v>
      </c>
      <c r="AF440" s="1889">
        <v>6103</v>
      </c>
      <c r="AG440" s="2107">
        <v>0</v>
      </c>
      <c r="AH440" s="2107">
        <v>0</v>
      </c>
      <c r="AJ440" s="285"/>
    </row>
    <row r="441" spans="1:36" ht="17.45" customHeight="1">
      <c r="A441" s="1493"/>
      <c r="B441" s="1493"/>
      <c r="C441" s="1493"/>
      <c r="D441" s="1493"/>
      <c r="E441" s="1493"/>
      <c r="F441" s="1493"/>
      <c r="G441" s="1509" t="s">
        <v>3413</v>
      </c>
      <c r="H441" s="1509"/>
      <c r="I441" s="1509"/>
      <c r="J441" s="1509"/>
      <c r="K441" s="1509"/>
      <c r="L441" s="1509"/>
      <c r="M441" s="1509"/>
      <c r="N441" s="1495">
        <v>6105</v>
      </c>
      <c r="O441" s="1888" t="s">
        <v>869</v>
      </c>
      <c r="P441" s="768"/>
      <c r="Q441" s="2107">
        <v>0</v>
      </c>
      <c r="R441" s="1828">
        <v>0</v>
      </c>
      <c r="S441" s="98">
        <v>0</v>
      </c>
      <c r="T441" s="1829">
        <v>0</v>
      </c>
      <c r="U441" s="1830">
        <v>0</v>
      </c>
      <c r="AB441" s="2107"/>
      <c r="AC441" s="1831">
        <v>0</v>
      </c>
      <c r="AD441" s="1831">
        <v>0</v>
      </c>
      <c r="AE441">
        <v>603</v>
      </c>
      <c r="AF441" s="1889">
        <v>6105</v>
      </c>
      <c r="AG441" s="2107">
        <v>0</v>
      </c>
      <c r="AH441" s="2107">
        <v>0</v>
      </c>
      <c r="AJ441" s="285"/>
    </row>
    <row r="442" spans="1:36" ht="17.45" customHeight="1">
      <c r="A442" s="1493"/>
      <c r="B442" s="1493"/>
      <c r="C442" s="1493"/>
      <c r="D442" s="1493"/>
      <c r="E442" s="1493"/>
      <c r="F442" s="1508" t="s">
        <v>128</v>
      </c>
      <c r="G442" s="1508"/>
      <c r="H442" s="1508"/>
      <c r="I442" s="1508"/>
      <c r="J442" s="1508"/>
      <c r="K442" s="1508"/>
      <c r="L442" s="1508"/>
      <c r="M442" s="1508"/>
      <c r="N442" s="1508" t="s">
        <v>3634</v>
      </c>
      <c r="O442" s="1888"/>
      <c r="P442" s="768"/>
      <c r="Q442" s="2107"/>
      <c r="R442" s="1828"/>
      <c r="S442" s="98"/>
      <c r="T442" s="1829"/>
      <c r="U442" s="1830"/>
      <c r="AB442" s="2107"/>
      <c r="AC442" s="1831"/>
      <c r="AD442" s="1831"/>
      <c r="AF442" s="1889"/>
      <c r="AG442" s="2107">
        <v>0</v>
      </c>
      <c r="AH442" s="2107">
        <v>0</v>
      </c>
      <c r="AJ442" s="285"/>
    </row>
    <row r="443" spans="1:36" ht="17.45" customHeight="1">
      <c r="A443" s="1493"/>
      <c r="B443" s="1493"/>
      <c r="C443" s="1493"/>
      <c r="D443" s="1493"/>
      <c r="E443" s="1493"/>
      <c r="F443" s="1493"/>
      <c r="G443" s="1509" t="s">
        <v>3653</v>
      </c>
      <c r="H443" s="1509"/>
      <c r="I443" s="1509"/>
      <c r="J443" s="1509"/>
      <c r="K443" s="1509"/>
      <c r="L443" s="1509"/>
      <c r="M443" s="1509"/>
      <c r="N443" s="1495">
        <v>6107</v>
      </c>
      <c r="O443" s="1888" t="s">
        <v>869</v>
      </c>
      <c r="P443" s="768"/>
      <c r="Q443" s="2107">
        <v>0</v>
      </c>
      <c r="R443" s="1828">
        <v>0</v>
      </c>
      <c r="S443" s="98">
        <v>0</v>
      </c>
      <c r="T443" s="1829">
        <v>0</v>
      </c>
      <c r="U443" s="1830">
        <v>0</v>
      </c>
      <c r="AB443" s="2107"/>
      <c r="AC443" s="1831">
        <v>0</v>
      </c>
      <c r="AD443" s="1831">
        <v>0</v>
      </c>
      <c r="AE443">
        <v>603</v>
      </c>
      <c r="AF443" s="1889">
        <v>6107</v>
      </c>
      <c r="AG443" s="2107">
        <v>0</v>
      </c>
      <c r="AH443" s="2107">
        <v>0</v>
      </c>
      <c r="AJ443" s="285"/>
    </row>
    <row r="444" spans="1:36" ht="17.45" customHeight="1">
      <c r="A444" s="1493"/>
      <c r="B444" s="1493"/>
      <c r="C444" s="1493"/>
      <c r="D444" s="1493"/>
      <c r="E444" s="1493"/>
      <c r="F444" s="1493"/>
      <c r="G444" s="1509" t="s">
        <v>3413</v>
      </c>
      <c r="H444" s="1509"/>
      <c r="I444" s="1509"/>
      <c r="J444" s="1509"/>
      <c r="K444" s="1509"/>
      <c r="L444" s="1509"/>
      <c r="M444" s="1509"/>
      <c r="N444" s="1495">
        <v>6109</v>
      </c>
      <c r="O444" s="1888" t="s">
        <v>869</v>
      </c>
      <c r="P444" s="768"/>
      <c r="Q444" s="2107">
        <v>0</v>
      </c>
      <c r="R444" s="1828">
        <v>0</v>
      </c>
      <c r="S444" s="98">
        <v>0</v>
      </c>
      <c r="T444" s="1829">
        <v>0</v>
      </c>
      <c r="U444" s="1830">
        <v>0</v>
      </c>
      <c r="AB444" s="2107"/>
      <c r="AC444" s="1831">
        <v>0</v>
      </c>
      <c r="AD444" s="1831">
        <v>0</v>
      </c>
      <c r="AE444">
        <v>603</v>
      </c>
      <c r="AF444" s="1889">
        <v>6109</v>
      </c>
      <c r="AG444" s="2107">
        <v>0</v>
      </c>
      <c r="AH444" s="2107">
        <v>0</v>
      </c>
      <c r="AJ444" s="285"/>
    </row>
    <row r="445" spans="1:36" ht="17.45" customHeight="1">
      <c r="A445" s="1493"/>
      <c r="B445" s="1493"/>
      <c r="C445" s="1493"/>
      <c r="D445" s="1493"/>
      <c r="E445" s="1508" t="s">
        <v>971</v>
      </c>
      <c r="F445" s="1508"/>
      <c r="G445" s="1508"/>
      <c r="H445" s="1508"/>
      <c r="I445" s="1508"/>
      <c r="J445" s="1508"/>
      <c r="K445" s="1508"/>
      <c r="L445" s="1508"/>
      <c r="M445" s="1508"/>
      <c r="N445" s="1508"/>
      <c r="O445" s="1888"/>
      <c r="P445" s="768"/>
      <c r="Q445" s="2107"/>
      <c r="R445" s="1828"/>
      <c r="S445" s="98"/>
      <c r="T445" s="1829"/>
      <c r="U445" s="1830"/>
      <c r="AB445" s="2107"/>
      <c r="AC445" s="1831"/>
      <c r="AD445" s="1831"/>
      <c r="AF445" s="1889"/>
      <c r="AG445" s="2107">
        <v>0</v>
      </c>
      <c r="AH445" s="2107">
        <v>0</v>
      </c>
      <c r="AJ445" s="285"/>
    </row>
    <row r="446" spans="1:36" ht="17.45" customHeight="1">
      <c r="A446" s="1493"/>
      <c r="B446" s="1493"/>
      <c r="C446" s="1493"/>
      <c r="D446" s="1493"/>
      <c r="E446" s="1493"/>
      <c r="F446" s="1508" t="s">
        <v>127</v>
      </c>
      <c r="G446" s="1508"/>
      <c r="H446" s="1508"/>
      <c r="I446" s="1508"/>
      <c r="J446" s="1508"/>
      <c r="K446" s="1508"/>
      <c r="L446" s="1508"/>
      <c r="M446" s="1508"/>
      <c r="N446" s="1508" t="s">
        <v>3634</v>
      </c>
      <c r="O446" s="1888"/>
      <c r="P446" s="768"/>
      <c r="Q446" s="2107"/>
      <c r="R446" s="1828"/>
      <c r="S446" s="98"/>
      <c r="T446" s="1829"/>
      <c r="U446" s="1830"/>
      <c r="AB446" s="2107"/>
      <c r="AC446" s="1831"/>
      <c r="AD446" s="1831"/>
      <c r="AF446" s="1889"/>
      <c r="AG446" s="2107">
        <v>0</v>
      </c>
      <c r="AH446" s="2107">
        <v>0</v>
      </c>
      <c r="AJ446" s="285"/>
    </row>
    <row r="447" spans="1:36" ht="17.45" customHeight="1">
      <c r="A447" s="1493"/>
      <c r="B447" s="1493"/>
      <c r="C447" s="1493"/>
      <c r="D447" s="1493"/>
      <c r="E447" s="1493"/>
      <c r="F447" s="1493"/>
      <c r="G447" s="1509" t="s">
        <v>3653</v>
      </c>
      <c r="H447" s="1509"/>
      <c r="I447" s="1509"/>
      <c r="J447" s="1509"/>
      <c r="K447" s="1509"/>
      <c r="L447" s="1509"/>
      <c r="M447" s="1509"/>
      <c r="N447" s="1495">
        <v>6111</v>
      </c>
      <c r="O447" s="1888" t="s">
        <v>869</v>
      </c>
      <c r="P447" s="768"/>
      <c r="Q447" s="2107">
        <v>0</v>
      </c>
      <c r="R447" s="1828">
        <v>0</v>
      </c>
      <c r="S447" s="98">
        <v>0</v>
      </c>
      <c r="T447" s="1829">
        <v>0</v>
      </c>
      <c r="U447" s="1830">
        <v>0</v>
      </c>
      <c r="AB447" s="2107"/>
      <c r="AC447" s="1831">
        <v>0</v>
      </c>
      <c r="AD447" s="1831">
        <v>0</v>
      </c>
      <c r="AE447">
        <v>603</v>
      </c>
      <c r="AF447" s="1889">
        <v>6111</v>
      </c>
      <c r="AG447" s="2107">
        <v>0</v>
      </c>
      <c r="AH447" s="2107">
        <v>0</v>
      </c>
      <c r="AJ447" s="285"/>
    </row>
    <row r="448" spans="1:36" ht="18">
      <c r="A448" s="1493"/>
      <c r="B448" s="1493"/>
      <c r="C448" s="1493"/>
      <c r="D448" s="1493"/>
      <c r="E448" s="1493"/>
      <c r="F448" s="1493"/>
      <c r="G448" s="1509" t="s">
        <v>3413</v>
      </c>
      <c r="H448" s="1509"/>
      <c r="I448" s="1509"/>
      <c r="J448" s="1509"/>
      <c r="K448" s="1509"/>
      <c r="L448" s="1509"/>
      <c r="M448" s="1509"/>
      <c r="N448" s="1495">
        <v>6113</v>
      </c>
      <c r="O448" s="1888" t="s">
        <v>869</v>
      </c>
      <c r="P448" s="768"/>
      <c r="Q448" s="2107">
        <v>0</v>
      </c>
      <c r="R448" s="1828">
        <v>0</v>
      </c>
      <c r="S448" s="98">
        <v>0</v>
      </c>
      <c r="T448" s="1829">
        <v>0</v>
      </c>
      <c r="U448" s="1830">
        <v>0</v>
      </c>
      <c r="AB448" s="2107"/>
      <c r="AC448" s="1831">
        <v>0</v>
      </c>
      <c r="AD448" s="1831">
        <v>0</v>
      </c>
      <c r="AE448">
        <v>603</v>
      </c>
      <c r="AF448" s="1889">
        <v>6113</v>
      </c>
      <c r="AG448" s="2107">
        <v>0</v>
      </c>
      <c r="AH448" s="2107">
        <v>0</v>
      </c>
      <c r="AJ448" s="285"/>
    </row>
    <row r="449" spans="1:36" ht="18">
      <c r="A449" s="1493"/>
      <c r="B449" s="1493"/>
      <c r="C449" s="1493"/>
      <c r="D449" s="1493"/>
      <c r="E449" s="1493"/>
      <c r="F449" s="1508" t="s">
        <v>128</v>
      </c>
      <c r="G449" s="1508"/>
      <c r="H449" s="1508"/>
      <c r="I449" s="1508"/>
      <c r="J449" s="1508"/>
      <c r="K449" s="1508"/>
      <c r="L449" s="1508"/>
      <c r="M449" s="1508"/>
      <c r="N449" s="1508" t="s">
        <v>3634</v>
      </c>
      <c r="O449" s="1888"/>
      <c r="P449" s="768"/>
      <c r="Q449" s="2107"/>
      <c r="R449" s="1828"/>
      <c r="S449" s="98"/>
      <c r="T449" s="1829"/>
      <c r="U449" s="1830"/>
      <c r="AB449" s="2107"/>
      <c r="AC449" s="1831"/>
      <c r="AD449" s="1831"/>
      <c r="AF449" s="1889"/>
      <c r="AG449" s="2107">
        <v>0</v>
      </c>
      <c r="AH449" s="2107">
        <v>0</v>
      </c>
      <c r="AJ449" s="285"/>
    </row>
    <row r="450" spans="1:36" ht="18">
      <c r="A450" s="1493"/>
      <c r="B450" s="1493"/>
      <c r="C450" s="1493"/>
      <c r="D450" s="1493"/>
      <c r="E450" s="1493"/>
      <c r="F450" s="1493"/>
      <c r="G450" s="1509" t="s">
        <v>3653</v>
      </c>
      <c r="H450" s="1509"/>
      <c r="I450" s="1509"/>
      <c r="J450" s="1509"/>
      <c r="K450" s="1509"/>
      <c r="L450" s="1509"/>
      <c r="M450" s="1509"/>
      <c r="N450" s="1495">
        <v>6115</v>
      </c>
      <c r="O450" s="1888" t="s">
        <v>869</v>
      </c>
      <c r="P450" s="768"/>
      <c r="Q450" s="2107">
        <v>0</v>
      </c>
      <c r="R450" s="1828">
        <v>0</v>
      </c>
      <c r="S450" s="98">
        <v>0</v>
      </c>
      <c r="T450" s="1829">
        <v>0</v>
      </c>
      <c r="U450" s="1830">
        <v>0</v>
      </c>
      <c r="AB450" s="2107"/>
      <c r="AC450" s="1831">
        <v>0</v>
      </c>
      <c r="AD450" s="1831">
        <v>0</v>
      </c>
      <c r="AE450">
        <v>603</v>
      </c>
      <c r="AF450" s="1889">
        <v>6115</v>
      </c>
      <c r="AG450" s="2107">
        <v>0</v>
      </c>
      <c r="AH450" s="2107">
        <v>0</v>
      </c>
      <c r="AJ450" s="285"/>
    </row>
    <row r="451" spans="1:36" ht="45.6" customHeight="1">
      <c r="A451" s="1493"/>
      <c r="B451" s="1493"/>
      <c r="C451" s="1493"/>
      <c r="D451" s="1493"/>
      <c r="E451" s="1493"/>
      <c r="F451" s="1493"/>
      <c r="G451" s="1509" t="s">
        <v>3413</v>
      </c>
      <c r="H451" s="1509"/>
      <c r="I451" s="1509"/>
      <c r="J451" s="1509"/>
      <c r="K451" s="1509"/>
      <c r="L451" s="1509"/>
      <c r="M451" s="1509"/>
      <c r="N451" s="1495">
        <v>6117</v>
      </c>
      <c r="O451" s="1888" t="s">
        <v>869</v>
      </c>
      <c r="P451" s="768"/>
      <c r="Q451" s="2107">
        <v>0</v>
      </c>
      <c r="R451" s="1828">
        <v>0</v>
      </c>
      <c r="S451" s="98">
        <v>0</v>
      </c>
      <c r="T451" s="1829">
        <v>0</v>
      </c>
      <c r="U451" s="1830">
        <v>0</v>
      </c>
      <c r="AB451" s="2107"/>
      <c r="AC451" s="1831">
        <v>0</v>
      </c>
      <c r="AD451" s="1831">
        <v>0</v>
      </c>
      <c r="AE451">
        <v>603</v>
      </c>
      <c r="AF451" s="1889">
        <v>6117</v>
      </c>
      <c r="AG451" s="2107">
        <v>0</v>
      </c>
      <c r="AH451" s="2107">
        <v>0</v>
      </c>
      <c r="AJ451" s="285"/>
    </row>
    <row r="452" spans="1:36" ht="17.45" customHeight="1">
      <c r="A452" s="1493"/>
      <c r="B452" s="1493"/>
      <c r="C452" s="1493"/>
      <c r="D452" s="1493"/>
      <c r="E452" s="1508" t="s">
        <v>972</v>
      </c>
      <c r="F452" s="1508"/>
      <c r="G452" s="1508"/>
      <c r="H452" s="1508"/>
      <c r="I452" s="1508"/>
      <c r="J452" s="1508"/>
      <c r="K452" s="1508"/>
      <c r="L452" s="1508"/>
      <c r="M452" s="1508"/>
      <c r="N452" s="1508"/>
      <c r="O452" s="1888"/>
      <c r="P452" s="768"/>
      <c r="Q452" s="2107"/>
      <c r="R452" s="1828"/>
      <c r="S452" s="98"/>
      <c r="T452" s="1829"/>
      <c r="U452" s="1830"/>
      <c r="AB452" s="2107"/>
      <c r="AC452" s="1831"/>
      <c r="AD452" s="1831"/>
      <c r="AF452" s="1889"/>
      <c r="AG452" s="2107">
        <v>0</v>
      </c>
      <c r="AH452" s="2107">
        <v>0</v>
      </c>
      <c r="AJ452" s="285"/>
    </row>
    <row r="453" spans="1:36" ht="17.45" customHeight="1">
      <c r="A453" s="1493"/>
      <c r="B453" s="1493"/>
      <c r="C453" s="1493"/>
      <c r="D453" s="1493"/>
      <c r="E453" s="1493"/>
      <c r="F453" s="1508" t="s">
        <v>127</v>
      </c>
      <c r="G453" s="1508"/>
      <c r="H453" s="1508"/>
      <c r="I453" s="1508"/>
      <c r="J453" s="1508"/>
      <c r="K453" s="1508"/>
      <c r="L453" s="1508"/>
      <c r="M453" s="1508"/>
      <c r="N453" s="1508" t="s">
        <v>3634</v>
      </c>
      <c r="O453" s="1888"/>
      <c r="P453" s="768"/>
      <c r="Q453" s="2107"/>
      <c r="R453" s="1828"/>
      <c r="S453" s="98"/>
      <c r="T453" s="1829"/>
      <c r="U453" s="1830"/>
      <c r="AB453" s="2107"/>
      <c r="AC453" s="1831"/>
      <c r="AD453" s="1831"/>
      <c r="AF453" s="1889"/>
      <c r="AG453" s="2107">
        <v>0</v>
      </c>
      <c r="AH453" s="2107">
        <v>0</v>
      </c>
      <c r="AJ453" s="285"/>
    </row>
    <row r="454" spans="1:36" ht="17.45" customHeight="1">
      <c r="A454" s="1493"/>
      <c r="B454" s="1493"/>
      <c r="C454" s="1493"/>
      <c r="D454" s="1493"/>
      <c r="E454" s="1493"/>
      <c r="F454" s="1493"/>
      <c r="G454" s="1509" t="s">
        <v>3653</v>
      </c>
      <c r="H454" s="1509"/>
      <c r="I454" s="1509"/>
      <c r="J454" s="1509"/>
      <c r="K454" s="1509"/>
      <c r="L454" s="1509"/>
      <c r="M454" s="1509"/>
      <c r="N454" s="1495">
        <v>6119</v>
      </c>
      <c r="O454" s="1888" t="s">
        <v>869</v>
      </c>
      <c r="P454" s="768"/>
      <c r="Q454" s="2107">
        <v>0</v>
      </c>
      <c r="R454" s="1828">
        <v>0</v>
      </c>
      <c r="S454" s="98">
        <v>0</v>
      </c>
      <c r="T454" s="1829">
        <v>0</v>
      </c>
      <c r="U454" s="1830">
        <v>0</v>
      </c>
      <c r="AB454" s="2107"/>
      <c r="AC454" s="1831">
        <v>0</v>
      </c>
      <c r="AD454" s="1831">
        <v>0</v>
      </c>
      <c r="AE454">
        <v>603</v>
      </c>
      <c r="AF454" s="1889">
        <v>6119</v>
      </c>
      <c r="AG454" s="2107">
        <v>0</v>
      </c>
      <c r="AH454" s="2107">
        <v>0</v>
      </c>
      <c r="AJ454" s="285"/>
    </row>
    <row r="455" spans="1:36" ht="17.45" customHeight="1">
      <c r="A455" s="1493"/>
      <c r="B455" s="1493"/>
      <c r="C455" s="1493"/>
      <c r="D455" s="1493"/>
      <c r="E455" s="1493"/>
      <c r="F455" s="1493"/>
      <c r="G455" s="1509" t="s">
        <v>3413</v>
      </c>
      <c r="H455" s="1509"/>
      <c r="I455" s="1509"/>
      <c r="J455" s="1509"/>
      <c r="K455" s="1509"/>
      <c r="L455" s="1509"/>
      <c r="M455" s="1509"/>
      <c r="N455" s="1495">
        <v>6121</v>
      </c>
      <c r="O455" s="1888" t="s">
        <v>869</v>
      </c>
      <c r="P455" s="768"/>
      <c r="Q455" s="2107">
        <v>0</v>
      </c>
      <c r="R455" s="1828">
        <v>0</v>
      </c>
      <c r="S455" s="98">
        <v>0</v>
      </c>
      <c r="T455" s="1829">
        <v>0</v>
      </c>
      <c r="U455" s="1830">
        <v>0</v>
      </c>
      <c r="AB455" s="2107"/>
      <c r="AC455" s="1831">
        <v>0</v>
      </c>
      <c r="AD455" s="1831">
        <v>0</v>
      </c>
      <c r="AE455">
        <v>603</v>
      </c>
      <c r="AF455" s="1889">
        <v>6121</v>
      </c>
      <c r="AG455" s="2107">
        <v>0</v>
      </c>
      <c r="AH455" s="2107">
        <v>0</v>
      </c>
      <c r="AJ455" s="285"/>
    </row>
    <row r="456" spans="1:36" ht="17.45" customHeight="1">
      <c r="A456" s="1493"/>
      <c r="B456" s="1493"/>
      <c r="C456" s="1493"/>
      <c r="D456" s="1493"/>
      <c r="E456" s="1493"/>
      <c r="F456" s="1540" t="s">
        <v>128</v>
      </c>
      <c r="G456" s="1508"/>
      <c r="H456" s="1508"/>
      <c r="I456" s="1508"/>
      <c r="J456" s="1508"/>
      <c r="K456" s="1508"/>
      <c r="L456" s="1508"/>
      <c r="M456" s="1508"/>
      <c r="N456" s="1508" t="s">
        <v>3634</v>
      </c>
      <c r="O456" s="1888"/>
      <c r="P456" s="768"/>
      <c r="Q456" s="2107"/>
      <c r="R456" s="1828"/>
      <c r="S456" s="98"/>
      <c r="T456" s="1829"/>
      <c r="U456" s="1830"/>
      <c r="AB456" s="2107"/>
      <c r="AC456" s="1831"/>
      <c r="AD456" s="1831"/>
      <c r="AF456" s="1889"/>
      <c r="AG456" s="2107">
        <v>0</v>
      </c>
      <c r="AH456" s="2107">
        <v>0</v>
      </c>
      <c r="AJ456" s="285"/>
    </row>
    <row r="457" spans="1:36" ht="17.45" customHeight="1">
      <c r="A457" s="1493"/>
      <c r="B457" s="1493"/>
      <c r="C457" s="1493"/>
      <c r="D457" s="1493"/>
      <c r="E457" s="1493"/>
      <c r="F457" s="1493"/>
      <c r="G457" s="1509" t="s">
        <v>3653</v>
      </c>
      <c r="H457" s="1509"/>
      <c r="I457" s="1509"/>
      <c r="J457" s="1509"/>
      <c r="K457" s="1509"/>
      <c r="L457" s="1509"/>
      <c r="M457" s="1509"/>
      <c r="N457" s="1495">
        <v>6123</v>
      </c>
      <c r="O457" s="1888" t="s">
        <v>869</v>
      </c>
      <c r="P457" s="768"/>
      <c r="Q457" s="2107">
        <v>0</v>
      </c>
      <c r="R457" s="1828">
        <v>0</v>
      </c>
      <c r="S457" s="98">
        <v>0</v>
      </c>
      <c r="T457" s="1829">
        <v>0</v>
      </c>
      <c r="U457" s="1830">
        <v>0</v>
      </c>
      <c r="AB457" s="2107"/>
      <c r="AC457" s="1831">
        <v>0</v>
      </c>
      <c r="AD457" s="1831">
        <v>0</v>
      </c>
      <c r="AE457">
        <v>603</v>
      </c>
      <c r="AF457" s="1889">
        <v>6123</v>
      </c>
      <c r="AG457" s="2107">
        <v>0</v>
      </c>
      <c r="AH457" s="2107">
        <v>0</v>
      </c>
      <c r="AJ457" s="285"/>
    </row>
    <row r="458" spans="1:36" ht="17.45" customHeight="1">
      <c r="A458" s="1493"/>
      <c r="B458" s="1493"/>
      <c r="C458" s="1493"/>
      <c r="D458" s="1493"/>
      <c r="E458" s="1493"/>
      <c r="F458" s="1493"/>
      <c r="G458" s="1509" t="s">
        <v>3413</v>
      </c>
      <c r="H458" s="1509"/>
      <c r="I458" s="1509"/>
      <c r="J458" s="1509"/>
      <c r="K458" s="1509"/>
      <c r="L458" s="1509"/>
      <c r="M458" s="1509"/>
      <c r="N458" s="1495">
        <v>6125</v>
      </c>
      <c r="O458" s="1888" t="s">
        <v>869</v>
      </c>
      <c r="P458" s="768"/>
      <c r="Q458" s="2107">
        <v>0</v>
      </c>
      <c r="R458" s="1828">
        <v>0</v>
      </c>
      <c r="S458" s="98">
        <v>0</v>
      </c>
      <c r="T458" s="1829">
        <v>0</v>
      </c>
      <c r="U458" s="1830">
        <v>0</v>
      </c>
      <c r="AB458" s="2107"/>
      <c r="AC458" s="1831">
        <v>0</v>
      </c>
      <c r="AD458" s="1831">
        <v>0</v>
      </c>
      <c r="AE458">
        <v>603</v>
      </c>
      <c r="AF458" s="1889">
        <v>6125</v>
      </c>
      <c r="AG458" s="2107">
        <v>0</v>
      </c>
      <c r="AH458" s="2107">
        <v>0</v>
      </c>
      <c r="AJ458" s="285"/>
    </row>
    <row r="459" spans="1:36" ht="17.45" customHeight="1">
      <c r="A459" s="1493"/>
      <c r="B459" s="1493"/>
      <c r="C459" s="1493"/>
      <c r="D459" s="1493"/>
      <c r="E459" s="1541" t="s">
        <v>3424</v>
      </c>
      <c r="F459" s="1541"/>
      <c r="G459" s="1541"/>
      <c r="H459" s="1541"/>
      <c r="I459" s="1541"/>
      <c r="J459" s="1541"/>
      <c r="K459" s="1541"/>
      <c r="L459" s="1541"/>
      <c r="M459" s="1541"/>
      <c r="N459" s="1508" t="s">
        <v>3634</v>
      </c>
      <c r="O459" s="1888"/>
      <c r="P459" s="768"/>
      <c r="Q459" s="2107"/>
      <c r="R459" s="1828"/>
      <c r="S459" s="98"/>
      <c r="T459" s="1829"/>
      <c r="U459" s="1830"/>
      <c r="AB459" s="2107"/>
      <c r="AC459" s="1831"/>
      <c r="AD459" s="1831"/>
      <c r="AF459" s="1889"/>
      <c r="AG459" s="2107">
        <v>0</v>
      </c>
      <c r="AH459" s="2107">
        <v>0</v>
      </c>
      <c r="AJ459" s="285"/>
    </row>
    <row r="460" spans="1:36" ht="17.45" customHeight="1">
      <c r="A460" s="1493"/>
      <c r="B460" s="1493"/>
      <c r="C460" s="1493"/>
      <c r="D460" s="1493"/>
      <c r="E460" s="1509" t="s">
        <v>3655</v>
      </c>
      <c r="F460" s="1509"/>
      <c r="G460" s="1509"/>
      <c r="H460" s="1509"/>
      <c r="I460" s="1509"/>
      <c r="J460" s="1509"/>
      <c r="K460" s="1509"/>
      <c r="L460" s="1509"/>
      <c r="M460" s="1509"/>
      <c r="N460" s="1495">
        <v>6127</v>
      </c>
      <c r="O460" s="1888" t="s">
        <v>869</v>
      </c>
      <c r="P460" s="768"/>
      <c r="Q460" s="2107">
        <v>0</v>
      </c>
      <c r="R460" s="1828">
        <v>0</v>
      </c>
      <c r="S460" s="98">
        <v>0</v>
      </c>
      <c r="T460" s="1829">
        <v>0</v>
      </c>
      <c r="U460" s="1830">
        <v>0</v>
      </c>
      <c r="AB460" s="2107"/>
      <c r="AC460" s="1831">
        <v>0</v>
      </c>
      <c r="AD460" s="1831">
        <v>0</v>
      </c>
      <c r="AE460">
        <v>603</v>
      </c>
      <c r="AF460" s="1889">
        <v>6127</v>
      </c>
      <c r="AG460" s="2107">
        <v>0</v>
      </c>
      <c r="AH460" s="2107">
        <v>0</v>
      </c>
      <c r="AJ460" s="285"/>
    </row>
    <row r="461" spans="1:36" ht="17.45" customHeight="1">
      <c r="A461" s="1493"/>
      <c r="B461" s="1493"/>
      <c r="C461" s="1493"/>
      <c r="D461" s="1493"/>
      <c r="E461" s="1509" t="s">
        <v>238</v>
      </c>
      <c r="F461" s="1509"/>
      <c r="G461" s="1509"/>
      <c r="H461" s="1509"/>
      <c r="I461" s="1509"/>
      <c r="J461" s="1509"/>
      <c r="K461" s="1509"/>
      <c r="L461" s="1509"/>
      <c r="M461" s="1509"/>
      <c r="N461" s="1495">
        <v>6129</v>
      </c>
      <c r="O461" s="1888" t="s">
        <v>869</v>
      </c>
      <c r="P461" s="768"/>
      <c r="Q461" s="2107">
        <v>0</v>
      </c>
      <c r="R461" s="1828">
        <v>0</v>
      </c>
      <c r="S461" s="98">
        <v>0</v>
      </c>
      <c r="T461" s="1829">
        <v>0</v>
      </c>
      <c r="U461" s="1830">
        <v>0</v>
      </c>
      <c r="AB461" s="2107"/>
      <c r="AC461" s="1831">
        <v>0</v>
      </c>
      <c r="AD461" s="1831">
        <v>0</v>
      </c>
      <c r="AE461">
        <v>603</v>
      </c>
      <c r="AF461" s="1889">
        <v>6129</v>
      </c>
      <c r="AG461" s="2107">
        <v>0</v>
      </c>
      <c r="AH461" s="2107">
        <v>0</v>
      </c>
      <c r="AJ461" s="285"/>
    </row>
    <row r="462" spans="1:36" ht="17.45" customHeight="1">
      <c r="A462" s="1493"/>
      <c r="B462" s="1493"/>
      <c r="C462" s="1493"/>
      <c r="D462" s="1509" t="s">
        <v>485</v>
      </c>
      <c r="E462" s="1509"/>
      <c r="F462" s="1509"/>
      <c r="G462" s="1509"/>
      <c r="H462" s="1509"/>
      <c r="I462" s="1509"/>
      <c r="J462" s="1509"/>
      <c r="K462" s="1509"/>
      <c r="L462" s="1509"/>
      <c r="M462" s="1509"/>
      <c r="N462" s="1495">
        <v>6131</v>
      </c>
      <c r="O462" s="1888" t="s">
        <v>869</v>
      </c>
      <c r="P462" s="768"/>
      <c r="Q462" s="2107">
        <v>0</v>
      </c>
      <c r="R462" s="1828">
        <v>0</v>
      </c>
      <c r="S462" s="98">
        <v>0</v>
      </c>
      <c r="T462" s="1829">
        <v>0</v>
      </c>
      <c r="U462" s="1830">
        <v>0</v>
      </c>
      <c r="AB462" s="2107"/>
      <c r="AC462" s="1831">
        <v>0</v>
      </c>
      <c r="AD462" s="1831">
        <v>0</v>
      </c>
      <c r="AE462">
        <v>603</v>
      </c>
      <c r="AF462" s="1889">
        <v>6131</v>
      </c>
      <c r="AG462" s="2107">
        <v>0</v>
      </c>
      <c r="AH462" s="2107">
        <v>0</v>
      </c>
      <c r="AJ462" s="285"/>
    </row>
    <row r="463" spans="1:36" ht="17.45" customHeight="1">
      <c r="A463" s="1493"/>
      <c r="B463" s="1493"/>
      <c r="C463" s="1493"/>
      <c r="D463" s="1509" t="s">
        <v>238</v>
      </c>
      <c r="E463" s="1509"/>
      <c r="F463" s="1509"/>
      <c r="G463" s="1509"/>
      <c r="H463" s="1509"/>
      <c r="I463" s="1509"/>
      <c r="J463" s="1509"/>
      <c r="K463" s="1509"/>
      <c r="L463" s="1509"/>
      <c r="M463" s="1509"/>
      <c r="N463" s="1495">
        <v>6133</v>
      </c>
      <c r="O463" s="1888" t="s">
        <v>869</v>
      </c>
      <c r="P463" s="768"/>
      <c r="Q463" s="2107">
        <v>0</v>
      </c>
      <c r="R463" s="1828">
        <v>0</v>
      </c>
      <c r="S463" s="98">
        <v>0</v>
      </c>
      <c r="T463" s="1829">
        <v>0</v>
      </c>
      <c r="U463" s="1830">
        <v>0</v>
      </c>
      <c r="AB463" s="2107"/>
      <c r="AC463" s="1831">
        <v>0</v>
      </c>
      <c r="AD463" s="1831">
        <v>0</v>
      </c>
      <c r="AE463">
        <v>603</v>
      </c>
      <c r="AF463" s="1889">
        <v>6133</v>
      </c>
      <c r="AG463" s="2107">
        <v>0</v>
      </c>
      <c r="AH463" s="2107">
        <v>0</v>
      </c>
      <c r="AJ463" s="285"/>
    </row>
    <row r="464" spans="1:36" ht="17.45" customHeight="1">
      <c r="A464" s="1493"/>
      <c r="B464" s="1493"/>
      <c r="C464" s="1542" t="s">
        <v>3656</v>
      </c>
      <c r="D464" s="1542"/>
      <c r="E464" s="1542"/>
      <c r="F464" s="1542"/>
      <c r="G464" s="1542"/>
      <c r="H464" s="1542"/>
      <c r="I464" s="1542"/>
      <c r="J464" s="1542"/>
      <c r="K464" s="1542"/>
      <c r="L464" s="1542"/>
      <c r="M464" s="1542"/>
      <c r="N464" s="1508" t="s">
        <v>3634</v>
      </c>
      <c r="O464" s="1890"/>
      <c r="P464" s="768"/>
      <c r="Q464" s="2107"/>
      <c r="R464" s="1828"/>
      <c r="S464" s="98"/>
      <c r="T464" s="1829"/>
      <c r="U464" s="1830"/>
      <c r="AB464" s="2107"/>
      <c r="AC464" s="1831"/>
      <c r="AD464" s="1831"/>
      <c r="AF464" s="1891"/>
      <c r="AG464" s="2107">
        <v>0</v>
      </c>
      <c r="AH464" s="2107">
        <v>0</v>
      </c>
      <c r="AJ464" s="285"/>
    </row>
    <row r="465" spans="1:36" ht="17.45" customHeight="1" thickBot="1">
      <c r="A465" s="1493"/>
      <c r="B465" s="1493"/>
      <c r="C465" s="1509" t="s">
        <v>3657</v>
      </c>
      <c r="D465" s="1509"/>
      <c r="E465" s="1509"/>
      <c r="F465" s="1509"/>
      <c r="G465" s="1509"/>
      <c r="H465" s="1509"/>
      <c r="I465" s="1509"/>
      <c r="J465" s="1509"/>
      <c r="K465" s="1509"/>
      <c r="L465" s="1509"/>
      <c r="M465" s="1509"/>
      <c r="N465" s="1495">
        <v>6135</v>
      </c>
      <c r="O465" s="770" t="s">
        <v>869</v>
      </c>
      <c r="P465" s="768"/>
      <c r="Q465" s="2107">
        <v>0</v>
      </c>
      <c r="R465" s="1828">
        <v>0</v>
      </c>
      <c r="S465" s="98">
        <v>0</v>
      </c>
      <c r="T465" s="1829">
        <v>0</v>
      </c>
      <c r="U465" s="1830">
        <v>0</v>
      </c>
      <c r="AB465" s="2107"/>
      <c r="AC465" s="1831">
        <v>0</v>
      </c>
      <c r="AD465" s="1831">
        <v>0</v>
      </c>
      <c r="AE465">
        <v>604</v>
      </c>
      <c r="AF465" s="769">
        <v>6135</v>
      </c>
      <c r="AG465" s="2107">
        <v>0</v>
      </c>
      <c r="AH465" s="2107">
        <v>0</v>
      </c>
      <c r="AJ465" s="285"/>
    </row>
    <row r="466" spans="1:36" ht="17.45" customHeight="1" thickBot="1">
      <c r="A466" s="1493"/>
      <c r="B466" s="1504" t="s">
        <v>32</v>
      </c>
      <c r="C466" s="1504"/>
      <c r="D466" s="1504"/>
      <c r="E466" s="1504"/>
      <c r="F466" s="1504"/>
      <c r="G466" s="1504"/>
      <c r="H466" s="1504"/>
      <c r="I466" s="1504"/>
      <c r="J466" s="1504"/>
      <c r="K466" s="1504"/>
      <c r="L466" s="1504"/>
      <c r="M466" s="1504"/>
      <c r="N466" s="1543">
        <v>6999</v>
      </c>
      <c r="O466" s="1658" t="s">
        <v>900</v>
      </c>
      <c r="P466" s="768"/>
      <c r="Q466" s="771"/>
      <c r="R466" s="772">
        <v>0</v>
      </c>
      <c r="S466" s="98">
        <v>0</v>
      </c>
      <c r="T466" s="1829">
        <v>0</v>
      </c>
      <c r="U466" s="1830">
        <v>0</v>
      </c>
      <c r="AB466" s="2107"/>
      <c r="AC466" s="1831">
        <v>0</v>
      </c>
      <c r="AD466" s="1831">
        <v>0</v>
      </c>
      <c r="AE466">
        <v>604</v>
      </c>
      <c r="AF466" s="2103">
        <v>6999</v>
      </c>
      <c r="AG466" s="2107">
        <v>0</v>
      </c>
      <c r="AH466" s="2107">
        <v>0</v>
      </c>
      <c r="AJ466" s="285"/>
    </row>
    <row r="467" spans="1:36" ht="17.45" customHeight="1">
      <c r="A467" s="1493"/>
      <c r="B467" s="1509" t="s">
        <v>3658</v>
      </c>
      <c r="C467" s="1509"/>
      <c r="D467" s="1509"/>
      <c r="E467" s="1509"/>
      <c r="F467" s="1509"/>
      <c r="G467" s="1509"/>
      <c r="H467" s="1509"/>
      <c r="I467" s="1509"/>
      <c r="J467" s="1509"/>
      <c r="K467" s="1509"/>
      <c r="L467" s="1509"/>
      <c r="M467" s="1509"/>
      <c r="N467" s="1544">
        <v>6140</v>
      </c>
      <c r="O467" s="2009" t="s">
        <v>900</v>
      </c>
      <c r="P467" s="768"/>
      <c r="Q467" s="2107">
        <v>0</v>
      </c>
      <c r="S467" s="98">
        <v>0</v>
      </c>
      <c r="T467" s="1829">
        <v>0</v>
      </c>
      <c r="U467" s="1830">
        <v>0</v>
      </c>
      <c r="AB467" s="2107"/>
      <c r="AC467" s="1831">
        <v>0</v>
      </c>
      <c r="AD467" s="1831">
        <v>0</v>
      </c>
      <c r="AE467">
        <v>604</v>
      </c>
      <c r="AF467" s="2007">
        <v>6140</v>
      </c>
      <c r="AG467" s="2107">
        <v>0</v>
      </c>
      <c r="AH467" s="2107">
        <v>0</v>
      </c>
      <c r="AJ467" s="285"/>
    </row>
    <row r="468" spans="1:36" ht="17.45" customHeight="1">
      <c r="A468" s="1493"/>
      <c r="B468" s="1509" t="s">
        <v>3659</v>
      </c>
      <c r="C468" s="1509"/>
      <c r="D468" s="1509"/>
      <c r="E468" s="1509"/>
      <c r="F468" s="1509"/>
      <c r="G468" s="1509"/>
      <c r="H468" s="1509"/>
      <c r="I468" s="1509"/>
      <c r="J468" s="1509"/>
      <c r="K468" s="1509"/>
      <c r="L468" s="1509"/>
      <c r="M468" s="1509"/>
      <c r="N468" s="1544">
        <v>6141</v>
      </c>
      <c r="O468" s="1892" t="s">
        <v>900</v>
      </c>
      <c r="P468" s="768"/>
      <c r="Q468" s="2107">
        <v>0</v>
      </c>
      <c r="S468" s="98">
        <v>0</v>
      </c>
      <c r="T468" s="1829">
        <v>0</v>
      </c>
      <c r="U468" s="1830">
        <v>0</v>
      </c>
      <c r="AB468" s="2107"/>
      <c r="AC468" s="1831">
        <v>0</v>
      </c>
      <c r="AD468" s="1831">
        <v>0</v>
      </c>
      <c r="AE468">
        <v>604</v>
      </c>
      <c r="AF468" s="1889">
        <v>6141</v>
      </c>
      <c r="AG468" s="2107">
        <v>0</v>
      </c>
      <c r="AH468" s="2107">
        <v>0</v>
      </c>
      <c r="AJ468" s="285"/>
    </row>
    <row r="469" spans="1:36" ht="17.45" customHeight="1">
      <c r="A469" s="1493"/>
      <c r="B469" s="1509" t="s">
        <v>3660</v>
      </c>
      <c r="C469" s="1509"/>
      <c r="D469" s="1509"/>
      <c r="E469" s="1509"/>
      <c r="F469" s="1509"/>
      <c r="G469" s="1509"/>
      <c r="H469" s="1509"/>
      <c r="I469" s="1509"/>
      <c r="J469" s="1509"/>
      <c r="K469" s="1509"/>
      <c r="L469" s="1509"/>
      <c r="M469" s="1509"/>
      <c r="N469" s="1544">
        <v>6142</v>
      </c>
      <c r="O469" s="1892" t="s">
        <v>900</v>
      </c>
      <c r="P469" s="768"/>
      <c r="Q469" s="2107">
        <v>0</v>
      </c>
      <c r="S469" s="98">
        <v>0</v>
      </c>
      <c r="T469" s="1829">
        <v>0</v>
      </c>
      <c r="U469" s="1830">
        <v>0</v>
      </c>
      <c r="AB469" s="2107"/>
      <c r="AC469" s="1831">
        <v>0</v>
      </c>
      <c r="AD469" s="1831">
        <v>0</v>
      </c>
      <c r="AE469">
        <v>604</v>
      </c>
      <c r="AF469" s="1889">
        <v>6142</v>
      </c>
      <c r="AG469" s="2107">
        <v>0</v>
      </c>
      <c r="AH469" s="2107">
        <v>0</v>
      </c>
      <c r="AJ469" s="285"/>
    </row>
    <row r="470" spans="1:36" ht="17.45" customHeight="1">
      <c r="A470" s="1493"/>
      <c r="B470" s="1509" t="s">
        <v>3661</v>
      </c>
      <c r="C470" s="1509"/>
      <c r="D470" s="1509"/>
      <c r="E470" s="1509"/>
      <c r="F470" s="1509"/>
      <c r="G470" s="1509"/>
      <c r="H470" s="1509"/>
      <c r="I470" s="1509"/>
      <c r="J470" s="1509"/>
      <c r="K470" s="1509"/>
      <c r="L470" s="1509"/>
      <c r="M470" s="1509"/>
      <c r="N470" s="1544">
        <v>6143</v>
      </c>
      <c r="O470" s="1892" t="s">
        <v>900</v>
      </c>
      <c r="P470" s="768"/>
      <c r="Q470" s="2107">
        <v>0</v>
      </c>
      <c r="S470" s="98">
        <v>0</v>
      </c>
      <c r="T470" s="1829">
        <v>0</v>
      </c>
      <c r="U470" s="1830">
        <v>0</v>
      </c>
      <c r="AB470" s="2107"/>
      <c r="AC470" s="1831">
        <v>0</v>
      </c>
      <c r="AD470" s="1831">
        <v>0</v>
      </c>
      <c r="AE470">
        <v>604</v>
      </c>
      <c r="AF470" s="1889">
        <v>6143</v>
      </c>
      <c r="AG470" s="2107">
        <v>0</v>
      </c>
      <c r="AH470" s="2107">
        <v>0</v>
      </c>
      <c r="AJ470" s="285"/>
    </row>
    <row r="471" spans="1:36" ht="17.45" customHeight="1">
      <c r="A471" s="1493"/>
      <c r="B471" s="1503" t="s">
        <v>3662</v>
      </c>
      <c r="C471" s="1503"/>
      <c r="D471" s="1503"/>
      <c r="E471" s="1503"/>
      <c r="F471" s="1503"/>
      <c r="G471" s="1503"/>
      <c r="H471" s="1503"/>
      <c r="I471" s="1503"/>
      <c r="J471" s="1503"/>
      <c r="K471" s="1503"/>
      <c r="L471" s="1503"/>
      <c r="M471" s="1503"/>
      <c r="N471" s="1545"/>
      <c r="O471" s="1892"/>
      <c r="P471" s="768"/>
      <c r="Q471" s="2107"/>
      <c r="S471" s="98"/>
      <c r="T471" s="1829"/>
      <c r="U471" s="1830"/>
      <c r="AB471" s="2107"/>
      <c r="AC471" s="1831"/>
      <c r="AD471" s="1831"/>
      <c r="AF471" s="1889"/>
      <c r="AG471" s="2107">
        <v>0</v>
      </c>
      <c r="AH471" s="2107">
        <v>0</v>
      </c>
      <c r="AJ471" s="285"/>
    </row>
    <row r="472" spans="1:36" ht="17.45" customHeight="1">
      <c r="A472" s="1493"/>
      <c r="B472" s="1493"/>
      <c r="C472" s="1509" t="s">
        <v>3663</v>
      </c>
      <c r="D472" s="1509"/>
      <c r="E472" s="1509"/>
      <c r="F472" s="1509"/>
      <c r="G472" s="1509"/>
      <c r="H472" s="1509"/>
      <c r="I472" s="1509"/>
      <c r="J472" s="1509"/>
      <c r="K472" s="1509"/>
      <c r="L472" s="1509"/>
      <c r="M472" s="1509"/>
      <c r="N472" s="1544">
        <v>6144</v>
      </c>
      <c r="O472" s="1892" t="s">
        <v>900</v>
      </c>
      <c r="P472" s="768"/>
      <c r="Q472" s="2107">
        <v>0</v>
      </c>
      <c r="S472" s="98">
        <v>0</v>
      </c>
      <c r="T472" s="1829">
        <v>0</v>
      </c>
      <c r="U472" s="1830">
        <v>0</v>
      </c>
      <c r="AB472" s="2107"/>
      <c r="AC472" s="1831">
        <v>0</v>
      </c>
      <c r="AD472" s="1831">
        <v>0</v>
      </c>
      <c r="AE472">
        <v>604</v>
      </c>
      <c r="AF472" s="1889">
        <v>6144</v>
      </c>
      <c r="AG472" s="2107">
        <v>0</v>
      </c>
      <c r="AH472" s="2107">
        <v>0</v>
      </c>
      <c r="AJ472" s="285"/>
    </row>
    <row r="473" spans="1:36" ht="17.45" customHeight="1">
      <c r="A473" s="1493"/>
      <c r="B473" s="1493"/>
      <c r="C473" s="1509" t="s">
        <v>3664</v>
      </c>
      <c r="D473" s="1509"/>
      <c r="E473" s="1509"/>
      <c r="F473" s="1509"/>
      <c r="G473" s="1509"/>
      <c r="H473" s="1509"/>
      <c r="I473" s="1509"/>
      <c r="J473" s="1509"/>
      <c r="K473" s="1509"/>
      <c r="L473" s="1509"/>
      <c r="M473" s="1509"/>
      <c r="N473" s="1544">
        <v>6145</v>
      </c>
      <c r="O473" s="1892" t="s">
        <v>900</v>
      </c>
      <c r="P473" s="768"/>
      <c r="Q473" s="2107">
        <v>0</v>
      </c>
      <c r="S473" s="98">
        <v>0</v>
      </c>
      <c r="T473" s="1829">
        <v>0</v>
      </c>
      <c r="U473" s="1830">
        <v>0</v>
      </c>
      <c r="AB473" s="2107"/>
      <c r="AC473" s="1831">
        <v>0</v>
      </c>
      <c r="AD473" s="1831">
        <v>0</v>
      </c>
      <c r="AE473">
        <v>604</v>
      </c>
      <c r="AF473" s="1889">
        <v>6145</v>
      </c>
      <c r="AG473" s="2107">
        <v>0</v>
      </c>
      <c r="AH473" s="2107">
        <v>0</v>
      </c>
      <c r="AJ473" s="285"/>
    </row>
    <row r="474" spans="1:36" ht="17.45" customHeight="1">
      <c r="A474" s="1493"/>
      <c r="B474" s="1503" t="s">
        <v>3665</v>
      </c>
      <c r="C474" s="1503"/>
      <c r="D474" s="1503"/>
      <c r="E474" s="1503"/>
      <c r="F474" s="1503"/>
      <c r="G474" s="1503"/>
      <c r="H474" s="1503"/>
      <c r="I474" s="1503"/>
      <c r="J474" s="1503"/>
      <c r="K474" s="1503"/>
      <c r="L474" s="1503"/>
      <c r="M474" s="1503"/>
      <c r="N474" s="1545"/>
      <c r="O474" s="1892"/>
      <c r="P474" s="768"/>
      <c r="Q474" s="2107"/>
      <c r="S474" s="98"/>
      <c r="T474" s="1829"/>
      <c r="U474" s="1830"/>
      <c r="AB474" s="2107"/>
      <c r="AC474" s="1831"/>
      <c r="AD474" s="1831"/>
      <c r="AF474" s="1889"/>
      <c r="AG474" s="2107">
        <v>0</v>
      </c>
      <c r="AH474" s="2107">
        <v>0</v>
      </c>
      <c r="AJ474" s="285"/>
    </row>
    <row r="475" spans="1:36" ht="17.45" customHeight="1">
      <c r="A475" s="1493"/>
      <c r="B475" s="1493"/>
      <c r="C475" s="1509" t="s">
        <v>3666</v>
      </c>
      <c r="D475" s="1509"/>
      <c r="E475" s="1509"/>
      <c r="F475" s="1509"/>
      <c r="G475" s="1509"/>
      <c r="H475" s="1509"/>
      <c r="I475" s="1509"/>
      <c r="J475" s="1509"/>
      <c r="K475" s="1509"/>
      <c r="L475" s="1509"/>
      <c r="M475" s="1509"/>
      <c r="N475" s="1544">
        <v>6146</v>
      </c>
      <c r="O475" s="1892" t="s">
        <v>900</v>
      </c>
      <c r="P475" s="768"/>
      <c r="Q475" s="2107">
        <v>0</v>
      </c>
      <c r="S475" s="98">
        <v>0</v>
      </c>
      <c r="T475" s="1829">
        <v>0</v>
      </c>
      <c r="U475" s="1830">
        <v>0</v>
      </c>
      <c r="AB475" s="2107"/>
      <c r="AC475" s="1831">
        <v>0</v>
      </c>
      <c r="AD475" s="1831">
        <v>0</v>
      </c>
      <c r="AE475">
        <v>604</v>
      </c>
      <c r="AF475" s="1889">
        <v>6146</v>
      </c>
      <c r="AG475" s="2107">
        <v>0</v>
      </c>
      <c r="AH475" s="2107">
        <v>0</v>
      </c>
      <c r="AJ475" s="285"/>
    </row>
    <row r="476" spans="1:36" ht="17.45" customHeight="1">
      <c r="A476" s="1493"/>
      <c r="B476" s="1493"/>
      <c r="C476" s="1509" t="s">
        <v>3667</v>
      </c>
      <c r="D476" s="1509"/>
      <c r="E476" s="1509"/>
      <c r="F476" s="1509"/>
      <c r="G476" s="1509"/>
      <c r="H476" s="1509"/>
      <c r="I476" s="1509"/>
      <c r="J476" s="1509"/>
      <c r="K476" s="1509"/>
      <c r="L476" s="1509"/>
      <c r="M476" s="1509"/>
      <c r="N476" s="1544">
        <v>6147</v>
      </c>
      <c r="O476" s="1892" t="s">
        <v>900</v>
      </c>
      <c r="P476" s="768"/>
      <c r="Q476" s="2107">
        <v>0</v>
      </c>
      <c r="S476" s="98">
        <v>0</v>
      </c>
      <c r="T476" s="1829">
        <v>0</v>
      </c>
      <c r="U476" s="1830">
        <v>0</v>
      </c>
      <c r="AB476" s="2107"/>
      <c r="AC476" s="1831">
        <v>0</v>
      </c>
      <c r="AD476" s="1831">
        <v>0</v>
      </c>
      <c r="AE476">
        <v>604</v>
      </c>
      <c r="AF476" s="1889">
        <v>6147</v>
      </c>
      <c r="AG476" s="2107">
        <v>0</v>
      </c>
      <c r="AH476" s="2107">
        <v>0</v>
      </c>
      <c r="AJ476" s="285"/>
    </row>
    <row r="477" spans="1:36" ht="17.45" customHeight="1">
      <c r="A477" s="1493"/>
      <c r="B477" s="1509" t="s">
        <v>3668</v>
      </c>
      <c r="C477" s="1509"/>
      <c r="D477" s="1509"/>
      <c r="E477" s="1509"/>
      <c r="F477" s="1509"/>
      <c r="G477" s="1509"/>
      <c r="H477" s="1509"/>
      <c r="I477" s="1509"/>
      <c r="J477" s="1509"/>
      <c r="K477" s="1509"/>
      <c r="L477" s="1509"/>
      <c r="M477" s="1509"/>
      <c r="N477" s="1544">
        <v>6148</v>
      </c>
      <c r="O477" s="1892" t="s">
        <v>900</v>
      </c>
      <c r="P477" s="768"/>
      <c r="Q477" s="2107">
        <v>0</v>
      </c>
      <c r="S477" s="98">
        <v>0</v>
      </c>
      <c r="T477" s="1829">
        <v>0</v>
      </c>
      <c r="U477" s="1830">
        <v>0</v>
      </c>
      <c r="AB477" s="2107"/>
      <c r="AC477" s="1831">
        <v>0</v>
      </c>
      <c r="AD477" s="1831">
        <v>0</v>
      </c>
      <c r="AE477">
        <v>604</v>
      </c>
      <c r="AF477" s="1889">
        <v>6148</v>
      </c>
      <c r="AG477" s="2107">
        <v>0</v>
      </c>
      <c r="AH477" s="2107">
        <v>0</v>
      </c>
      <c r="AJ477" s="285"/>
    </row>
    <row r="478" spans="1:36" ht="17.45" customHeight="1">
      <c r="A478" s="1493"/>
      <c r="B478" s="1509" t="s">
        <v>3669</v>
      </c>
      <c r="C478" s="1509"/>
      <c r="D478" s="1509"/>
      <c r="E478" s="1509"/>
      <c r="F478" s="1509"/>
      <c r="G478" s="1509"/>
      <c r="H478" s="1509"/>
      <c r="I478" s="1509"/>
      <c r="J478" s="1509"/>
      <c r="K478" s="1509"/>
      <c r="L478" s="1509"/>
      <c r="M478" s="1509"/>
      <c r="N478" s="1544">
        <v>6149</v>
      </c>
      <c r="O478" s="1892" t="s">
        <v>900</v>
      </c>
      <c r="P478" s="768"/>
      <c r="Q478" s="2107">
        <v>0</v>
      </c>
      <c r="S478" s="98">
        <v>0</v>
      </c>
      <c r="T478" s="1829">
        <v>0</v>
      </c>
      <c r="U478" s="1830">
        <v>0</v>
      </c>
      <c r="AB478" s="2107"/>
      <c r="AC478" s="1831">
        <v>0</v>
      </c>
      <c r="AD478" s="1831">
        <v>0</v>
      </c>
      <c r="AE478">
        <v>604</v>
      </c>
      <c r="AF478" s="1889">
        <v>6149</v>
      </c>
      <c r="AG478" s="2107">
        <v>0</v>
      </c>
      <c r="AH478" s="2107">
        <v>0</v>
      </c>
      <c r="AJ478" s="285"/>
    </row>
    <row r="479" spans="1:36" ht="17.45" customHeight="1" thickBot="1">
      <c r="A479" s="1493"/>
      <c r="B479" s="1509" t="s">
        <v>3670</v>
      </c>
      <c r="C479" s="1509"/>
      <c r="D479" s="1509"/>
      <c r="E479" s="1509"/>
      <c r="F479" s="1509"/>
      <c r="G479" s="1509"/>
      <c r="H479" s="1509"/>
      <c r="I479" s="1509"/>
      <c r="J479" s="1509"/>
      <c r="K479" s="1509"/>
      <c r="L479" s="1509"/>
      <c r="M479" s="1509"/>
      <c r="N479" s="1544">
        <v>6150</v>
      </c>
      <c r="O479" s="773" t="s">
        <v>900</v>
      </c>
      <c r="P479" s="768"/>
      <c r="Q479" s="2107">
        <v>0</v>
      </c>
      <c r="S479" s="98">
        <v>0</v>
      </c>
      <c r="T479" s="1422">
        <v>0</v>
      </c>
      <c r="U479" s="1423">
        <v>0</v>
      </c>
      <c r="AB479" s="2107"/>
      <c r="AC479" s="1831">
        <v>0</v>
      </c>
      <c r="AD479" s="1831">
        <v>0</v>
      </c>
      <c r="AE479">
        <v>604</v>
      </c>
      <c r="AF479" s="1889">
        <v>6150</v>
      </c>
      <c r="AG479" s="2107">
        <v>0</v>
      </c>
      <c r="AH479" s="2107">
        <v>0</v>
      </c>
      <c r="AJ479" s="285"/>
    </row>
    <row r="480" spans="1:36" ht="17.45" customHeight="1" thickBot="1">
      <c r="A480" s="1493"/>
      <c r="B480" s="1509" t="s">
        <v>3671</v>
      </c>
      <c r="C480" s="1509"/>
      <c r="D480" s="1509"/>
      <c r="E480" s="1509"/>
      <c r="F480" s="1509"/>
      <c r="G480" s="1509"/>
      <c r="H480" s="1509"/>
      <c r="I480" s="1509"/>
      <c r="J480" s="1509"/>
      <c r="K480" s="1509"/>
      <c r="L480" s="1509"/>
      <c r="M480" s="1509"/>
      <c r="N480" s="1544">
        <v>6151</v>
      </c>
      <c r="O480" s="767"/>
      <c r="P480" s="768">
        <v>396198</v>
      </c>
      <c r="R480" s="771">
        <v>-396198</v>
      </c>
      <c r="S480" s="1893"/>
      <c r="T480" s="1894">
        <v>0</v>
      </c>
      <c r="U480" s="1895">
        <v>-396198</v>
      </c>
      <c r="AB480" s="2107"/>
      <c r="AC480" s="1831">
        <v>0</v>
      </c>
      <c r="AD480" s="1831">
        <v>396198</v>
      </c>
      <c r="AE480">
        <v>604</v>
      </c>
      <c r="AF480" s="774">
        <v>6151</v>
      </c>
      <c r="AG480" s="2107">
        <v>0</v>
      </c>
      <c r="AH480" s="2107">
        <v>0</v>
      </c>
      <c r="AJ480" s="285"/>
    </row>
    <row r="481" spans="1:36" ht="17.45" customHeight="1">
      <c r="A481" s="1493"/>
      <c r="B481" s="1503" t="s">
        <v>3672</v>
      </c>
      <c r="C481" s="1503"/>
      <c r="D481" s="1503"/>
      <c r="E481" s="1503"/>
      <c r="F481" s="1503"/>
      <c r="G481" s="1503"/>
      <c r="H481" s="1503"/>
      <c r="I481" s="1503"/>
      <c r="J481" s="1503"/>
      <c r="K481" s="1503"/>
      <c r="L481" s="1503"/>
      <c r="M481" s="1503"/>
      <c r="N481" s="1503"/>
      <c r="O481" s="767"/>
      <c r="P481" s="768"/>
      <c r="R481" s="771"/>
      <c r="T481" s="98"/>
      <c r="U481" s="1546"/>
      <c r="AB481" s="2107"/>
      <c r="AC481" s="1831"/>
      <c r="AD481" s="1831"/>
      <c r="AF481" s="1547"/>
      <c r="AG481" s="2107">
        <v>0</v>
      </c>
      <c r="AH481" s="2107">
        <v>0</v>
      </c>
      <c r="AJ481" s="285"/>
    </row>
    <row r="482" spans="1:36" ht="17.45" customHeight="1">
      <c r="A482" s="1493"/>
      <c r="B482" s="1503"/>
      <c r="C482" s="1505"/>
      <c r="D482" s="1506"/>
      <c r="E482" s="1506"/>
      <c r="F482" s="1506"/>
      <c r="G482" s="1506"/>
      <c r="H482" s="1506"/>
      <c r="I482" s="1506"/>
      <c r="J482" s="1506"/>
      <c r="K482" s="1506"/>
      <c r="L482" s="1506"/>
      <c r="M482" s="1506"/>
      <c r="N482" s="1503"/>
      <c r="O482" s="767"/>
      <c r="P482" s="768"/>
      <c r="AB482" s="2107"/>
      <c r="AC482" s="1831">
        <v>0</v>
      </c>
      <c r="AD482" s="1831">
        <v>0</v>
      </c>
      <c r="AG482" s="2107">
        <v>0</v>
      </c>
      <c r="AH482" s="2107">
        <v>0</v>
      </c>
      <c r="AJ482" s="285"/>
    </row>
    <row r="483" spans="1:36" ht="17.45" customHeight="1" thickBot="1">
      <c r="A483" s="1493"/>
      <c r="B483" s="1493"/>
      <c r="C483" s="1505" t="s">
        <v>975</v>
      </c>
      <c r="D483" s="1506"/>
      <c r="E483" s="1506"/>
      <c r="F483" s="1506"/>
      <c r="G483" s="1506"/>
      <c r="H483" s="1506"/>
      <c r="I483" s="1506"/>
      <c r="J483" s="1506"/>
      <c r="K483" s="1506"/>
      <c r="L483" s="1506"/>
      <c r="M483" s="1506"/>
      <c r="N483" s="1508" t="s">
        <v>3534</v>
      </c>
      <c r="O483" s="767"/>
      <c r="P483" s="768"/>
      <c r="AB483" s="2107"/>
      <c r="AC483" s="1831">
        <v>0</v>
      </c>
      <c r="AD483" s="1831">
        <v>0</v>
      </c>
      <c r="AG483" s="2107">
        <v>0</v>
      </c>
      <c r="AH483" s="2107">
        <v>0</v>
      </c>
      <c r="AJ483" s="285"/>
    </row>
    <row r="484" spans="1:36" ht="17.45" customHeight="1">
      <c r="A484" s="1493"/>
      <c r="B484" s="1493"/>
      <c r="C484" s="1493"/>
      <c r="D484" s="1509" t="s">
        <v>491</v>
      </c>
      <c r="E484" s="1509"/>
      <c r="F484" s="1509"/>
      <c r="G484" s="1509"/>
      <c r="H484" s="1509"/>
      <c r="I484" s="1509"/>
      <c r="J484" s="1509"/>
      <c r="K484" s="1509"/>
      <c r="L484" s="1509"/>
      <c r="M484" s="1509"/>
      <c r="N484" s="1495">
        <v>7001</v>
      </c>
      <c r="O484" s="2008" t="s">
        <v>869</v>
      </c>
      <c r="P484" s="768"/>
      <c r="Q484" s="2107">
        <v>0</v>
      </c>
      <c r="R484" s="1828">
        <v>0</v>
      </c>
      <c r="S484" s="98">
        <v>0</v>
      </c>
      <c r="T484" s="1829">
        <v>0</v>
      </c>
      <c r="U484" s="1830">
        <v>0</v>
      </c>
      <c r="AB484" s="2107"/>
      <c r="AC484" s="1831">
        <v>0</v>
      </c>
      <c r="AD484" s="1831">
        <v>0</v>
      </c>
      <c r="AG484" s="2107">
        <v>0</v>
      </c>
      <c r="AH484" s="2107">
        <v>0</v>
      </c>
      <c r="AJ484" s="285"/>
    </row>
    <row r="485" spans="1:36" ht="17.45" customHeight="1" thickBot="1">
      <c r="A485" s="1493"/>
      <c r="B485" s="1493"/>
      <c r="C485" s="1493"/>
      <c r="D485" s="1509" t="s">
        <v>492</v>
      </c>
      <c r="E485" s="1509"/>
      <c r="F485" s="1509"/>
      <c r="G485" s="1509"/>
      <c r="H485" s="1509"/>
      <c r="I485" s="1509"/>
      <c r="J485" s="1509"/>
      <c r="K485" s="1509"/>
      <c r="L485" s="1509"/>
      <c r="M485" s="1509"/>
      <c r="N485" s="1495">
        <v>7004</v>
      </c>
      <c r="O485" s="1888" t="s">
        <v>869</v>
      </c>
      <c r="P485" s="768"/>
      <c r="Q485" s="2107">
        <v>379496.38</v>
      </c>
      <c r="R485" s="1828">
        <v>-379496.38</v>
      </c>
      <c r="S485" s="98">
        <v>379496.38</v>
      </c>
      <c r="T485" s="1829">
        <v>-379496.38</v>
      </c>
      <c r="U485" s="1830">
        <v>0</v>
      </c>
      <c r="AB485" s="2107"/>
      <c r="AC485" s="1831">
        <v>379496.38</v>
      </c>
      <c r="AD485" s="1831">
        <v>758992.76</v>
      </c>
      <c r="AG485" s="2107">
        <v>0</v>
      </c>
      <c r="AH485" s="2107">
        <v>0</v>
      </c>
      <c r="AJ485" s="285"/>
    </row>
    <row r="486" spans="1:36" ht="17.45" customHeight="1">
      <c r="A486" s="1493"/>
      <c r="B486" s="1493"/>
      <c r="C486" s="1493"/>
      <c r="D486" s="1509" t="s">
        <v>493</v>
      </c>
      <c r="E486" s="1509"/>
      <c r="F486" s="1509"/>
      <c r="G486" s="1509"/>
      <c r="H486" s="1509"/>
      <c r="I486" s="1509"/>
      <c r="J486" s="1509"/>
      <c r="K486" s="1509"/>
      <c r="L486" s="1509"/>
      <c r="M486" s="1509"/>
      <c r="N486" s="1495">
        <v>7007</v>
      </c>
      <c r="O486" s="1888" t="s">
        <v>869</v>
      </c>
      <c r="P486" s="768"/>
      <c r="Q486" s="2107">
        <v>0</v>
      </c>
      <c r="R486" s="1828">
        <v>0</v>
      </c>
      <c r="S486" s="98">
        <v>0</v>
      </c>
      <c r="T486" s="1829">
        <v>0</v>
      </c>
      <c r="U486" s="1830">
        <v>0</v>
      </c>
      <c r="AB486" s="2107"/>
      <c r="AC486" s="1831">
        <v>0</v>
      </c>
      <c r="AD486" s="1831">
        <v>0</v>
      </c>
      <c r="AE486">
        <v>7011</v>
      </c>
      <c r="AF486" s="2007">
        <v>7001</v>
      </c>
      <c r="AG486" s="2107">
        <v>0</v>
      </c>
      <c r="AH486" s="2107">
        <v>0</v>
      </c>
      <c r="AJ486" s="285"/>
    </row>
    <row r="487" spans="1:36" ht="17.45" customHeight="1">
      <c r="A487" s="1493"/>
      <c r="B487" s="1493"/>
      <c r="C487" s="1493"/>
      <c r="D487" s="1509" t="s">
        <v>494</v>
      </c>
      <c r="E487" s="1509"/>
      <c r="F487" s="1509"/>
      <c r="G487" s="1509"/>
      <c r="H487" s="1509"/>
      <c r="I487" s="1509"/>
      <c r="J487" s="1509"/>
      <c r="K487" s="1509"/>
      <c r="L487" s="1509"/>
      <c r="M487" s="1509"/>
      <c r="N487" s="1495">
        <v>7010</v>
      </c>
      <c r="O487" s="1888" t="s">
        <v>664</v>
      </c>
      <c r="P487" s="768"/>
      <c r="Q487" s="2107">
        <v>0</v>
      </c>
      <c r="R487" s="1828">
        <v>0</v>
      </c>
      <c r="S487" s="98">
        <v>0</v>
      </c>
      <c r="T487" s="1829">
        <v>0</v>
      </c>
      <c r="U487" s="1830">
        <v>0</v>
      </c>
      <c r="AB487" s="2107"/>
      <c r="AC487" s="1831">
        <v>0</v>
      </c>
      <c r="AD487" s="1831">
        <v>0</v>
      </c>
      <c r="AE487">
        <v>7011</v>
      </c>
      <c r="AF487" s="1889">
        <v>7004</v>
      </c>
      <c r="AG487" s="2107">
        <v>379496.38</v>
      </c>
      <c r="AH487" s="2107">
        <v>0</v>
      </c>
      <c r="AJ487" s="285"/>
    </row>
    <row r="488" spans="1:36" ht="17.45" customHeight="1">
      <c r="A488" s="1493"/>
      <c r="B488" s="1493"/>
      <c r="C488" s="1493"/>
      <c r="D488" s="1509" t="s">
        <v>495</v>
      </c>
      <c r="E488" s="1509"/>
      <c r="F488" s="1509"/>
      <c r="G488" s="1509"/>
      <c r="H488" s="1509"/>
      <c r="I488" s="1509"/>
      <c r="J488" s="1509"/>
      <c r="K488" s="1509"/>
      <c r="L488" s="1509"/>
      <c r="M488" s="1509"/>
      <c r="N488" s="1495">
        <v>7013</v>
      </c>
      <c r="O488" s="1888" t="s">
        <v>869</v>
      </c>
      <c r="P488" s="768"/>
      <c r="Q488" s="2107">
        <v>0</v>
      </c>
      <c r="R488" s="1828">
        <v>0</v>
      </c>
      <c r="S488" s="98">
        <v>0</v>
      </c>
      <c r="T488" s="1829">
        <v>0</v>
      </c>
      <c r="U488" s="1830">
        <v>0</v>
      </c>
      <c r="AB488" s="2107"/>
      <c r="AC488" s="1831">
        <v>0</v>
      </c>
      <c r="AD488" s="1831">
        <v>0</v>
      </c>
      <c r="AE488">
        <v>7011</v>
      </c>
      <c r="AF488" s="1889">
        <v>7007</v>
      </c>
      <c r="AG488" s="2107">
        <v>0</v>
      </c>
      <c r="AH488" s="2107">
        <v>0</v>
      </c>
      <c r="AJ488" s="285"/>
    </row>
    <row r="489" spans="1:36" ht="17.45" customHeight="1">
      <c r="A489" s="1493"/>
      <c r="B489" s="1493"/>
      <c r="C489" s="1493"/>
      <c r="D489" s="1509" t="s">
        <v>496</v>
      </c>
      <c r="E489" s="1509"/>
      <c r="F489" s="1509"/>
      <c r="G489" s="1509"/>
      <c r="H489" s="1509"/>
      <c r="I489" s="1509"/>
      <c r="J489" s="1509"/>
      <c r="K489" s="1509"/>
      <c r="L489" s="1509"/>
      <c r="M489" s="1509"/>
      <c r="N489" s="1495">
        <v>7016</v>
      </c>
      <c r="O489" s="1888" t="s">
        <v>869</v>
      </c>
      <c r="P489" s="768"/>
      <c r="Q489" s="2107">
        <v>0</v>
      </c>
      <c r="R489" s="1828">
        <v>0</v>
      </c>
      <c r="S489" s="98">
        <v>0</v>
      </c>
      <c r="T489" s="1829">
        <v>0</v>
      </c>
      <c r="U489" s="1830">
        <v>0</v>
      </c>
      <c r="AB489" s="2107"/>
      <c r="AC489" s="1831">
        <v>0</v>
      </c>
      <c r="AD489" s="1831">
        <v>0</v>
      </c>
      <c r="AE489">
        <v>7011</v>
      </c>
      <c r="AF489" s="1889">
        <v>7010</v>
      </c>
      <c r="AG489" s="2107">
        <v>0</v>
      </c>
      <c r="AH489" s="2107">
        <v>0</v>
      </c>
      <c r="AJ489" s="285"/>
    </row>
    <row r="490" spans="1:36" ht="17.45" customHeight="1">
      <c r="A490" s="1493"/>
      <c r="B490" s="1493"/>
      <c r="C490" s="1493"/>
      <c r="D490" s="1509" t="s">
        <v>497</v>
      </c>
      <c r="E490" s="1509"/>
      <c r="F490" s="1509"/>
      <c r="G490" s="1509"/>
      <c r="H490" s="1509"/>
      <c r="I490" s="1509"/>
      <c r="J490" s="1509"/>
      <c r="K490" s="1509"/>
      <c r="L490" s="1509"/>
      <c r="M490" s="1509"/>
      <c r="N490" s="1495">
        <v>7019</v>
      </c>
      <c r="O490" s="1888" t="s">
        <v>869</v>
      </c>
      <c r="P490" s="768"/>
      <c r="Q490" s="2107">
        <v>0</v>
      </c>
      <c r="R490" s="1828">
        <v>0</v>
      </c>
      <c r="S490" s="98">
        <v>0</v>
      </c>
      <c r="T490" s="1829">
        <v>0</v>
      </c>
      <c r="U490" s="1830">
        <v>0</v>
      </c>
      <c r="AB490" s="2107"/>
      <c r="AC490" s="1831">
        <v>0</v>
      </c>
      <c r="AD490" s="1831">
        <v>0</v>
      </c>
      <c r="AE490">
        <v>7011</v>
      </c>
      <c r="AF490" s="1889">
        <v>7013</v>
      </c>
      <c r="AG490" s="2107">
        <v>0</v>
      </c>
      <c r="AH490" s="2107">
        <v>0</v>
      </c>
      <c r="AJ490" s="285"/>
    </row>
    <row r="491" spans="1:36" ht="17.45" customHeight="1">
      <c r="A491" s="1493"/>
      <c r="B491" s="1493"/>
      <c r="C491" s="1493"/>
      <c r="D491" s="1509" t="s">
        <v>498</v>
      </c>
      <c r="E491" s="1509"/>
      <c r="F491" s="1509"/>
      <c r="G491" s="1509"/>
      <c r="H491" s="1509"/>
      <c r="I491" s="1509"/>
      <c r="J491" s="1509"/>
      <c r="K491" s="1509"/>
      <c r="L491" s="1509"/>
      <c r="M491" s="1509"/>
      <c r="N491" s="1495">
        <v>7022</v>
      </c>
      <c r="O491" s="1888" t="s">
        <v>664</v>
      </c>
      <c r="P491" s="768"/>
      <c r="Q491" s="2107">
        <v>0</v>
      </c>
      <c r="R491" s="1828">
        <v>0</v>
      </c>
      <c r="S491" s="98">
        <v>0</v>
      </c>
      <c r="T491" s="1829">
        <v>0</v>
      </c>
      <c r="U491" s="1830">
        <v>0</v>
      </c>
      <c r="AB491" s="2107"/>
      <c r="AC491" s="1831">
        <v>0</v>
      </c>
      <c r="AD491" s="1831">
        <v>0</v>
      </c>
      <c r="AE491">
        <v>7011</v>
      </c>
      <c r="AF491" s="1889">
        <v>7016</v>
      </c>
      <c r="AG491" s="2107">
        <v>0</v>
      </c>
      <c r="AH491" s="2107">
        <v>0</v>
      </c>
      <c r="AJ491" s="285"/>
    </row>
    <row r="492" spans="1:36" ht="17.45" customHeight="1">
      <c r="A492" s="1493"/>
      <c r="B492" s="1493"/>
      <c r="C492" s="1493"/>
      <c r="D492" s="1509" t="s">
        <v>499</v>
      </c>
      <c r="E492" s="1509"/>
      <c r="F492" s="1509"/>
      <c r="G492" s="1509"/>
      <c r="H492" s="1509"/>
      <c r="I492" s="1509"/>
      <c r="J492" s="1509"/>
      <c r="K492" s="1509"/>
      <c r="L492" s="1509"/>
      <c r="M492" s="1509"/>
      <c r="N492" s="1495">
        <v>7025</v>
      </c>
      <c r="O492" s="1888" t="s">
        <v>869</v>
      </c>
      <c r="P492" s="768"/>
      <c r="Q492" s="2107">
        <v>0</v>
      </c>
      <c r="R492" s="1828">
        <v>0</v>
      </c>
      <c r="S492" s="98">
        <v>0</v>
      </c>
      <c r="T492" s="1829">
        <v>0</v>
      </c>
      <c r="U492" s="1830">
        <v>0</v>
      </c>
      <c r="AB492" s="2107"/>
      <c r="AC492" s="1831">
        <v>0</v>
      </c>
      <c r="AD492" s="1831">
        <v>0</v>
      </c>
      <c r="AE492">
        <v>7011</v>
      </c>
      <c r="AF492" s="1889">
        <v>7019</v>
      </c>
      <c r="AG492" s="2107">
        <v>0</v>
      </c>
      <c r="AH492" s="2107">
        <v>0</v>
      </c>
      <c r="AJ492" s="285"/>
    </row>
    <row r="493" spans="1:36" ht="17.45" customHeight="1">
      <c r="A493" s="1493"/>
      <c r="B493" s="1493"/>
      <c r="C493" s="1493"/>
      <c r="D493" s="1509" t="s">
        <v>500</v>
      </c>
      <c r="E493" s="1509"/>
      <c r="F493" s="1509"/>
      <c r="G493" s="1509"/>
      <c r="H493" s="1509"/>
      <c r="I493" s="1509"/>
      <c r="J493" s="1509"/>
      <c r="K493" s="1509"/>
      <c r="L493" s="1509"/>
      <c r="M493" s="1509"/>
      <c r="N493" s="1495">
        <v>7028</v>
      </c>
      <c r="O493" s="1888" t="s">
        <v>664</v>
      </c>
      <c r="P493" s="768"/>
      <c r="Q493" s="2107">
        <v>0</v>
      </c>
      <c r="R493" s="1828">
        <v>0</v>
      </c>
      <c r="S493" s="98">
        <v>0</v>
      </c>
      <c r="T493" s="1829">
        <v>0</v>
      </c>
      <c r="U493" s="1830">
        <v>0</v>
      </c>
      <c r="AB493" s="2107"/>
      <c r="AC493" s="1831">
        <v>0</v>
      </c>
      <c r="AD493" s="1831">
        <v>0</v>
      </c>
      <c r="AE493">
        <v>7011</v>
      </c>
      <c r="AF493" s="1889">
        <v>7022</v>
      </c>
      <c r="AG493" s="2107">
        <v>0</v>
      </c>
      <c r="AH493" s="2107">
        <v>0</v>
      </c>
      <c r="AJ493" s="285"/>
    </row>
    <row r="494" spans="1:36" ht="17.45" customHeight="1">
      <c r="A494" s="1493"/>
      <c r="B494" s="1493"/>
      <c r="C494" s="1493"/>
      <c r="D494" s="1509" t="s">
        <v>501</v>
      </c>
      <c r="E494" s="1509"/>
      <c r="F494" s="1509"/>
      <c r="G494" s="1509"/>
      <c r="H494" s="1509"/>
      <c r="I494" s="1509"/>
      <c r="J494" s="1509"/>
      <c r="K494" s="1509"/>
      <c r="L494" s="1509"/>
      <c r="M494" s="1509"/>
      <c r="N494" s="1495">
        <v>7031</v>
      </c>
      <c r="O494" s="1888" t="s">
        <v>869</v>
      </c>
      <c r="P494" s="768"/>
      <c r="Q494" s="2107">
        <v>0</v>
      </c>
      <c r="R494" s="1828">
        <v>0</v>
      </c>
      <c r="S494" s="98">
        <v>0</v>
      </c>
      <c r="T494" s="1829">
        <v>0</v>
      </c>
      <c r="U494" s="1830">
        <v>0</v>
      </c>
      <c r="AB494" s="2107"/>
      <c r="AC494" s="1831">
        <v>0</v>
      </c>
      <c r="AD494" s="1831">
        <v>0</v>
      </c>
      <c r="AE494">
        <v>7011</v>
      </c>
      <c r="AF494" s="1889">
        <v>7025</v>
      </c>
      <c r="AG494" s="2107">
        <v>0</v>
      </c>
      <c r="AH494" s="2107">
        <v>0</v>
      </c>
      <c r="AJ494" s="285"/>
    </row>
    <row r="495" spans="1:36" ht="17.45" customHeight="1">
      <c r="A495" s="1493"/>
      <c r="B495" s="1493"/>
      <c r="C495" s="1493"/>
      <c r="D495" s="1509" t="s">
        <v>502</v>
      </c>
      <c r="E495" s="1509"/>
      <c r="F495" s="1509"/>
      <c r="G495" s="1509"/>
      <c r="H495" s="1509"/>
      <c r="I495" s="1509"/>
      <c r="J495" s="1509"/>
      <c r="K495" s="1509"/>
      <c r="L495" s="1509"/>
      <c r="M495" s="1509"/>
      <c r="N495" s="1495">
        <v>7034</v>
      </c>
      <c r="O495" s="1888" t="s">
        <v>664</v>
      </c>
      <c r="P495" s="768"/>
      <c r="Q495" s="2107">
        <v>0</v>
      </c>
      <c r="R495" s="1828">
        <v>0</v>
      </c>
      <c r="S495" s="98">
        <v>0</v>
      </c>
      <c r="T495" s="1829">
        <v>0</v>
      </c>
      <c r="U495" s="1830">
        <v>0</v>
      </c>
      <c r="AB495" s="2107"/>
      <c r="AC495" s="1831">
        <v>0</v>
      </c>
      <c r="AD495" s="1831">
        <v>0</v>
      </c>
      <c r="AE495">
        <v>7011</v>
      </c>
      <c r="AF495" s="1889">
        <v>7028</v>
      </c>
      <c r="AG495" s="2107">
        <v>0</v>
      </c>
      <c r="AH495" s="2107">
        <v>0</v>
      </c>
      <c r="AJ495" s="285"/>
    </row>
    <row r="496" spans="1:36" ht="17.45" customHeight="1">
      <c r="A496" s="1493"/>
      <c r="B496" s="1493"/>
      <c r="C496" s="1493"/>
      <c r="D496" s="1509" t="s">
        <v>503</v>
      </c>
      <c r="E496" s="1509"/>
      <c r="F496" s="1509"/>
      <c r="G496" s="1509"/>
      <c r="H496" s="1509"/>
      <c r="I496" s="1509"/>
      <c r="J496" s="1509"/>
      <c r="K496" s="1509"/>
      <c r="L496" s="1509"/>
      <c r="M496" s="1509"/>
      <c r="N496" s="1495">
        <v>7037</v>
      </c>
      <c r="O496" s="1896" t="s">
        <v>895</v>
      </c>
      <c r="P496" s="768"/>
      <c r="Q496" s="2107">
        <v>0</v>
      </c>
      <c r="R496" s="1828">
        <v>0</v>
      </c>
      <c r="S496" s="98">
        <v>0</v>
      </c>
      <c r="T496" s="1829">
        <v>0</v>
      </c>
      <c r="U496" s="1830">
        <v>0</v>
      </c>
      <c r="AB496" s="2107"/>
      <c r="AC496" s="1831">
        <v>0</v>
      </c>
      <c r="AD496" s="1831">
        <v>0</v>
      </c>
      <c r="AE496">
        <v>7011</v>
      </c>
      <c r="AF496" s="1889">
        <v>7031</v>
      </c>
      <c r="AG496" s="2107">
        <v>0</v>
      </c>
      <c r="AH496" s="2107">
        <v>0</v>
      </c>
      <c r="AJ496" s="285"/>
    </row>
    <row r="497" spans="1:36" ht="17.45" customHeight="1">
      <c r="A497" s="1493"/>
      <c r="B497" s="1493"/>
      <c r="C497" s="1505" t="s">
        <v>3673</v>
      </c>
      <c r="D497" s="1506"/>
      <c r="E497" s="1506"/>
      <c r="F497" s="1506"/>
      <c r="G497" s="1506"/>
      <c r="H497" s="1506"/>
      <c r="I497" s="1506"/>
      <c r="J497" s="1506"/>
      <c r="K497" s="1506"/>
      <c r="L497" s="1506"/>
      <c r="M497" s="1506"/>
      <c r="N497" s="1508" t="s">
        <v>3534</v>
      </c>
      <c r="O497" s="1896"/>
      <c r="P497" s="768"/>
      <c r="Q497" s="2107"/>
      <c r="R497" s="1828"/>
      <c r="S497" s="98"/>
      <c r="T497" s="1829"/>
      <c r="U497" s="1830"/>
      <c r="AB497" s="2107"/>
      <c r="AC497" s="1831"/>
      <c r="AD497" s="1831"/>
      <c r="AF497" s="1889"/>
      <c r="AG497" s="2107">
        <v>0</v>
      </c>
      <c r="AH497" s="2107">
        <v>0</v>
      </c>
      <c r="AJ497" s="285"/>
    </row>
    <row r="498" spans="1:36" ht="17.45" customHeight="1">
      <c r="A498" s="1493"/>
      <c r="B498" s="1493"/>
      <c r="C498" s="1493"/>
      <c r="D498" s="1509" t="s">
        <v>504</v>
      </c>
      <c r="E498" s="1509"/>
      <c r="F498" s="1509"/>
      <c r="G498" s="1509"/>
      <c r="H498" s="1509"/>
      <c r="I498" s="1509"/>
      <c r="J498" s="1509"/>
      <c r="K498" s="1509"/>
      <c r="L498" s="1509"/>
      <c r="M498" s="1509"/>
      <c r="N498" s="1495">
        <v>7040</v>
      </c>
      <c r="O498" s="1888" t="s">
        <v>869</v>
      </c>
      <c r="P498" s="768"/>
      <c r="Q498" s="2107">
        <v>0</v>
      </c>
      <c r="R498" s="1828">
        <v>0</v>
      </c>
      <c r="S498" s="98">
        <v>0</v>
      </c>
      <c r="T498" s="1829">
        <v>0</v>
      </c>
      <c r="U498" s="1830">
        <v>0</v>
      </c>
      <c r="AB498" s="2107"/>
      <c r="AC498" s="1831">
        <v>0</v>
      </c>
      <c r="AD498" s="1831">
        <v>0</v>
      </c>
      <c r="AE498">
        <v>7011</v>
      </c>
      <c r="AF498" s="1889">
        <v>7034</v>
      </c>
      <c r="AG498" s="2107">
        <v>0</v>
      </c>
      <c r="AH498" s="2107">
        <v>0</v>
      </c>
      <c r="AJ498" s="285"/>
    </row>
    <row r="499" spans="1:36" ht="17.45" customHeight="1">
      <c r="A499" s="1493"/>
      <c r="B499" s="1493"/>
      <c r="C499" s="1493"/>
      <c r="D499" s="1509" t="s">
        <v>3674</v>
      </c>
      <c r="E499" s="1509"/>
      <c r="F499" s="1509"/>
      <c r="G499" s="1509"/>
      <c r="H499" s="1509"/>
      <c r="I499" s="1509"/>
      <c r="J499" s="1509"/>
      <c r="K499" s="1509"/>
      <c r="L499" s="1509"/>
      <c r="M499" s="1509"/>
      <c r="N499" s="1495">
        <v>7043</v>
      </c>
      <c r="O499" s="1888" t="s">
        <v>869</v>
      </c>
      <c r="P499" s="768"/>
      <c r="Q499" s="2107">
        <v>0</v>
      </c>
      <c r="R499" s="1828">
        <v>0</v>
      </c>
      <c r="S499" s="98">
        <v>0</v>
      </c>
      <c r="T499" s="1829">
        <v>0</v>
      </c>
      <c r="U499" s="1830">
        <v>0</v>
      </c>
      <c r="AB499" s="2107"/>
      <c r="AC499" s="1831">
        <v>0</v>
      </c>
      <c r="AD499" s="1831">
        <v>0</v>
      </c>
      <c r="AE499">
        <v>7011</v>
      </c>
      <c r="AF499" s="1889">
        <v>7037</v>
      </c>
      <c r="AG499" s="2107">
        <v>0</v>
      </c>
      <c r="AH499" s="2107">
        <v>0</v>
      </c>
      <c r="AJ499" s="285"/>
    </row>
    <row r="500" spans="1:36" ht="17.45" customHeight="1">
      <c r="A500" s="1493"/>
      <c r="B500" s="1493"/>
      <c r="C500" s="1493"/>
      <c r="D500" s="1509" t="s">
        <v>506</v>
      </c>
      <c r="E500" s="1509"/>
      <c r="F500" s="1509"/>
      <c r="G500" s="1509"/>
      <c r="H500" s="1509"/>
      <c r="I500" s="1509"/>
      <c r="J500" s="1509"/>
      <c r="K500" s="1509"/>
      <c r="L500" s="1509"/>
      <c r="M500" s="1509"/>
      <c r="N500" s="1495">
        <v>7046</v>
      </c>
      <c r="O500" s="1888" t="s">
        <v>869</v>
      </c>
      <c r="P500" s="768"/>
      <c r="Q500" s="2107">
        <v>0</v>
      </c>
      <c r="R500" s="1828">
        <v>0</v>
      </c>
      <c r="S500" s="98">
        <v>0</v>
      </c>
      <c r="T500" s="1829">
        <v>0</v>
      </c>
      <c r="U500" s="1830">
        <v>0</v>
      </c>
      <c r="AB500" s="2107"/>
      <c r="AC500" s="1831">
        <v>0</v>
      </c>
      <c r="AD500" s="1831">
        <v>0</v>
      </c>
      <c r="AE500">
        <v>7021</v>
      </c>
      <c r="AF500" s="1889">
        <v>7040</v>
      </c>
      <c r="AG500" s="2107">
        <v>0</v>
      </c>
      <c r="AH500" s="2107">
        <v>0</v>
      </c>
      <c r="AJ500" s="285"/>
    </row>
    <row r="501" spans="1:36" ht="17.45" customHeight="1">
      <c r="A501" s="1493"/>
      <c r="B501" s="1493"/>
      <c r="C501" s="1493"/>
      <c r="D501" s="1509" t="s">
        <v>507</v>
      </c>
      <c r="E501" s="1509"/>
      <c r="F501" s="1509"/>
      <c r="G501" s="1509"/>
      <c r="H501" s="1509"/>
      <c r="I501" s="1509"/>
      <c r="J501" s="1509"/>
      <c r="K501" s="1509"/>
      <c r="L501" s="1509"/>
      <c r="M501" s="1509"/>
      <c r="N501" s="1495">
        <v>7049</v>
      </c>
      <c r="O501" s="1888" t="s">
        <v>869</v>
      </c>
      <c r="P501" s="768"/>
      <c r="Q501" s="2107">
        <v>7825.3499999999995</v>
      </c>
      <c r="R501" s="1828">
        <v>-7825.3499999999995</v>
      </c>
      <c r="S501" s="98">
        <v>7825.3499999999995</v>
      </c>
      <c r="T501" s="1829">
        <v>-7825.3499999999995</v>
      </c>
      <c r="U501" s="1830">
        <v>0</v>
      </c>
      <c r="AB501" s="2107"/>
      <c r="AC501" s="1831">
        <v>7825.3499999999995</v>
      </c>
      <c r="AD501" s="1831">
        <v>15650.699999999999</v>
      </c>
      <c r="AE501">
        <v>7021</v>
      </c>
      <c r="AF501" s="1889">
        <v>7043</v>
      </c>
      <c r="AG501" s="2107">
        <v>0</v>
      </c>
      <c r="AH501" s="2107">
        <v>0</v>
      </c>
      <c r="AJ501" s="285"/>
    </row>
    <row r="502" spans="1:36" ht="17.45" customHeight="1">
      <c r="A502" s="1493"/>
      <c r="B502" s="1493"/>
      <c r="C502" s="1493"/>
      <c r="D502" s="1509" t="s">
        <v>508</v>
      </c>
      <c r="E502" s="1509"/>
      <c r="F502" s="1509"/>
      <c r="G502" s="1509"/>
      <c r="H502" s="1509"/>
      <c r="I502" s="1509"/>
      <c r="J502" s="1509"/>
      <c r="K502" s="1509"/>
      <c r="L502" s="1509"/>
      <c r="M502" s="1509"/>
      <c r="N502" s="1495">
        <v>7052</v>
      </c>
      <c r="O502" s="1888" t="s">
        <v>869</v>
      </c>
      <c r="P502" s="768"/>
      <c r="Q502" s="2107">
        <v>0</v>
      </c>
      <c r="R502" s="1828">
        <v>0</v>
      </c>
      <c r="S502" s="98">
        <v>0</v>
      </c>
      <c r="T502" s="1829">
        <v>0</v>
      </c>
      <c r="U502" s="1830">
        <v>0</v>
      </c>
      <c r="AB502" s="2107"/>
      <c r="AC502" s="1831">
        <v>0</v>
      </c>
      <c r="AD502" s="1831">
        <v>0</v>
      </c>
      <c r="AE502">
        <v>7021</v>
      </c>
      <c r="AF502" s="1889">
        <v>7046</v>
      </c>
      <c r="AG502" s="2107">
        <v>0</v>
      </c>
      <c r="AH502" s="2107">
        <v>0</v>
      </c>
      <c r="AJ502" s="285"/>
    </row>
    <row r="503" spans="1:36" ht="17.45" customHeight="1">
      <c r="A503" s="1493"/>
      <c r="B503" s="1493"/>
      <c r="C503" s="1493"/>
      <c r="D503" s="1509" t="s">
        <v>396</v>
      </c>
      <c r="E503" s="1509"/>
      <c r="F503" s="1509"/>
      <c r="G503" s="1509"/>
      <c r="H503" s="1509"/>
      <c r="I503" s="1509"/>
      <c r="J503" s="1509"/>
      <c r="K503" s="1509"/>
      <c r="L503" s="1509"/>
      <c r="M503" s="1509"/>
      <c r="N503" s="1495">
        <v>7055</v>
      </c>
      <c r="O503" s="1888" t="s">
        <v>869</v>
      </c>
      <c r="P503" s="768"/>
      <c r="Q503" s="2107">
        <v>0</v>
      </c>
      <c r="R503" s="1828">
        <v>0</v>
      </c>
      <c r="S503" s="98">
        <v>0</v>
      </c>
      <c r="T503" s="1829">
        <v>0</v>
      </c>
      <c r="U503" s="1830">
        <v>0</v>
      </c>
      <c r="AB503" s="2107"/>
      <c r="AC503" s="1831">
        <v>0</v>
      </c>
      <c r="AD503" s="1831">
        <v>0</v>
      </c>
      <c r="AE503">
        <v>7021</v>
      </c>
      <c r="AF503" s="1889">
        <v>7049</v>
      </c>
      <c r="AG503" s="2107">
        <v>7825.3499999999995</v>
      </c>
      <c r="AH503" s="2107">
        <v>0</v>
      </c>
      <c r="AJ503" s="285"/>
    </row>
    <row r="504" spans="1:36" ht="17.45" customHeight="1">
      <c r="A504" s="1493"/>
      <c r="B504" s="1493"/>
      <c r="C504" s="1493"/>
      <c r="D504" s="1509" t="s">
        <v>397</v>
      </c>
      <c r="E504" s="1509"/>
      <c r="F504" s="1509"/>
      <c r="G504" s="1509"/>
      <c r="H504" s="1509"/>
      <c r="I504" s="1509"/>
      <c r="J504" s="1509"/>
      <c r="K504" s="1509"/>
      <c r="L504" s="1509"/>
      <c r="M504" s="1509"/>
      <c r="N504" s="1495">
        <v>7058</v>
      </c>
      <c r="O504" s="1888" t="s">
        <v>869</v>
      </c>
      <c r="P504" s="768"/>
      <c r="Q504" s="2107">
        <v>0</v>
      </c>
      <c r="R504" s="1828">
        <v>0</v>
      </c>
      <c r="S504" s="98">
        <v>0</v>
      </c>
      <c r="T504" s="1829">
        <v>0</v>
      </c>
      <c r="U504" s="1830">
        <v>0</v>
      </c>
      <c r="AB504" s="2107"/>
      <c r="AC504" s="1831">
        <v>0</v>
      </c>
      <c r="AD504" s="1831">
        <v>0</v>
      </c>
      <c r="AE504">
        <v>7021</v>
      </c>
      <c r="AF504" s="1889">
        <v>7052</v>
      </c>
      <c r="AG504" s="2107">
        <v>0</v>
      </c>
      <c r="AH504" s="2107">
        <v>0</v>
      </c>
      <c r="AJ504" s="285"/>
    </row>
    <row r="505" spans="1:36" ht="17.45" customHeight="1">
      <c r="A505" s="1493"/>
      <c r="B505" s="1493"/>
      <c r="C505" s="1493"/>
      <c r="D505" s="1509" t="s">
        <v>238</v>
      </c>
      <c r="E505" s="1509"/>
      <c r="F505" s="1509"/>
      <c r="G505" s="1509"/>
      <c r="H505" s="1509"/>
      <c r="I505" s="1509"/>
      <c r="J505" s="1509"/>
      <c r="K505" s="1509"/>
      <c r="L505" s="1509"/>
      <c r="M505" s="1509"/>
      <c r="N505" s="1495">
        <v>7061</v>
      </c>
      <c r="O505" s="1888" t="s">
        <v>869</v>
      </c>
      <c r="P505" s="768"/>
      <c r="Q505" s="2107">
        <v>4610.59</v>
      </c>
      <c r="R505" s="1828">
        <v>-4610.59</v>
      </c>
      <c r="S505" s="98">
        <v>4610.59</v>
      </c>
      <c r="T505" s="1829">
        <v>-4610.59</v>
      </c>
      <c r="U505" s="1830">
        <v>0</v>
      </c>
      <c r="AB505" s="2107"/>
      <c r="AC505" s="1831">
        <v>4610.59</v>
      </c>
      <c r="AD505" s="1831">
        <v>9221.18</v>
      </c>
      <c r="AE505">
        <v>7021</v>
      </c>
      <c r="AF505" s="1889">
        <v>7055</v>
      </c>
      <c r="AG505" s="2107">
        <v>0</v>
      </c>
      <c r="AH505" s="2107">
        <v>0</v>
      </c>
      <c r="AJ505" s="285"/>
    </row>
    <row r="506" spans="1:36" ht="17.45" customHeight="1">
      <c r="A506" s="1493"/>
      <c r="B506" s="1493"/>
      <c r="C506" s="1503" t="s">
        <v>995</v>
      </c>
      <c r="D506" s="1503"/>
      <c r="E506" s="1503"/>
      <c r="F506" s="1503"/>
      <c r="G506" s="1503"/>
      <c r="H506" s="1503"/>
      <c r="I506" s="1503"/>
      <c r="J506" s="1503"/>
      <c r="K506" s="1503"/>
      <c r="L506" s="1503"/>
      <c r="M506" s="1503"/>
      <c r="N506" s="1503"/>
      <c r="O506" s="1888"/>
      <c r="P506" s="768"/>
      <c r="Q506" s="2107"/>
      <c r="R506" s="1828"/>
      <c r="S506" s="98"/>
      <c r="T506" s="1829"/>
      <c r="U506" s="1830"/>
      <c r="AB506" s="2107"/>
      <c r="AC506" s="1831"/>
      <c r="AD506" s="1831"/>
      <c r="AF506" s="1889"/>
      <c r="AG506" s="2107">
        <v>0</v>
      </c>
      <c r="AH506" s="2107">
        <v>0</v>
      </c>
      <c r="AJ506" s="285"/>
    </row>
    <row r="507" spans="1:36" ht="17.45" customHeight="1">
      <c r="A507" s="1493"/>
      <c r="B507" s="1493"/>
      <c r="C507" s="1493"/>
      <c r="D507" s="1508" t="s">
        <v>996</v>
      </c>
      <c r="E507" s="1508"/>
      <c r="F507" s="1508"/>
      <c r="G507" s="1508"/>
      <c r="H507" s="1508"/>
      <c r="I507" s="1508"/>
      <c r="J507" s="1508"/>
      <c r="K507" s="1508"/>
      <c r="L507" s="1508"/>
      <c r="M507" s="1508"/>
      <c r="N507" s="1508" t="s">
        <v>3534</v>
      </c>
      <c r="O507" s="1888"/>
      <c r="P507" s="768"/>
      <c r="Q507" s="2107"/>
      <c r="R507" s="1828"/>
      <c r="S507" s="98"/>
      <c r="T507" s="1829"/>
      <c r="U507" s="1830"/>
      <c r="AB507" s="2107"/>
      <c r="AC507" s="1831"/>
      <c r="AD507" s="1831"/>
      <c r="AF507" s="1889"/>
      <c r="AG507" s="2107">
        <v>0</v>
      </c>
      <c r="AH507" s="2107">
        <v>0</v>
      </c>
      <c r="AJ507" s="285"/>
    </row>
    <row r="508" spans="1:36" ht="17.45" customHeight="1">
      <c r="A508" s="1493"/>
      <c r="B508" s="1493"/>
      <c r="C508" s="1493"/>
      <c r="D508" s="1493"/>
      <c r="E508" s="1509" t="s">
        <v>3675</v>
      </c>
      <c r="F508" s="1509"/>
      <c r="G508" s="1509"/>
      <c r="H508" s="1509"/>
      <c r="I508" s="1509"/>
      <c r="J508" s="1509"/>
      <c r="K508" s="1509"/>
      <c r="L508" s="1509"/>
      <c r="M508" s="1509"/>
      <c r="N508" s="1495">
        <v>7064</v>
      </c>
      <c r="O508" s="1888" t="s">
        <v>869</v>
      </c>
      <c r="P508" s="768"/>
      <c r="Q508" s="2107">
        <v>0</v>
      </c>
      <c r="R508" s="1828">
        <v>0</v>
      </c>
      <c r="S508" s="98">
        <v>0</v>
      </c>
      <c r="T508" s="1829">
        <v>0</v>
      </c>
      <c r="U508" s="1830">
        <v>0</v>
      </c>
      <c r="AB508" s="2107"/>
      <c r="AC508" s="1831">
        <v>0</v>
      </c>
      <c r="AD508" s="1831">
        <v>0</v>
      </c>
      <c r="AE508">
        <v>7022</v>
      </c>
      <c r="AF508" s="1889">
        <v>7058</v>
      </c>
      <c r="AG508" s="2107">
        <v>0</v>
      </c>
      <c r="AH508" s="2107">
        <v>0</v>
      </c>
      <c r="AJ508" s="285"/>
    </row>
    <row r="509" spans="1:36" ht="17.45" customHeight="1">
      <c r="A509" s="1493"/>
      <c r="B509" s="1493"/>
      <c r="C509" s="1493"/>
      <c r="D509" s="1493"/>
      <c r="E509" s="1509" t="s">
        <v>3676</v>
      </c>
      <c r="F509" s="1509"/>
      <c r="G509" s="1509"/>
      <c r="H509" s="1509"/>
      <c r="I509" s="1509"/>
      <c r="J509" s="1509"/>
      <c r="K509" s="1509"/>
      <c r="L509" s="1509"/>
      <c r="M509" s="1509"/>
      <c r="N509" s="1495">
        <v>7067</v>
      </c>
      <c r="O509" s="1888" t="s">
        <v>869</v>
      </c>
      <c r="P509" s="768"/>
      <c r="Q509" s="2107">
        <v>0</v>
      </c>
      <c r="R509" s="1828">
        <v>0</v>
      </c>
      <c r="S509" s="98">
        <v>0</v>
      </c>
      <c r="T509" s="1829">
        <v>0</v>
      </c>
      <c r="U509" s="1830">
        <v>0</v>
      </c>
      <c r="AB509" s="2107"/>
      <c r="AC509" s="1831">
        <v>0</v>
      </c>
      <c r="AD509" s="1831">
        <v>0</v>
      </c>
      <c r="AE509">
        <v>7021</v>
      </c>
      <c r="AF509" s="1889">
        <v>7061</v>
      </c>
      <c r="AG509" s="2107">
        <v>4610.59</v>
      </c>
      <c r="AH509" s="2107">
        <v>0</v>
      </c>
      <c r="AJ509" s="285"/>
    </row>
    <row r="510" spans="1:36" ht="17.45" customHeight="1">
      <c r="A510" s="1493"/>
      <c r="B510" s="1493"/>
      <c r="C510" s="1493"/>
      <c r="D510" s="1509" t="s">
        <v>513</v>
      </c>
      <c r="E510" s="1509"/>
      <c r="F510" s="1509"/>
      <c r="G510" s="1509"/>
      <c r="H510" s="1509"/>
      <c r="I510" s="1509"/>
      <c r="J510" s="1509"/>
      <c r="K510" s="1509"/>
      <c r="L510" s="1509"/>
      <c r="M510" s="1509"/>
      <c r="N510" s="1495">
        <v>7070</v>
      </c>
      <c r="O510" s="1888" t="s">
        <v>869</v>
      </c>
      <c r="P510" s="768"/>
      <c r="Q510" s="2107">
        <v>0</v>
      </c>
      <c r="R510" s="1828">
        <v>0</v>
      </c>
      <c r="S510" s="98">
        <v>0</v>
      </c>
      <c r="T510" s="1829">
        <v>0</v>
      </c>
      <c r="U510" s="1830">
        <v>0</v>
      </c>
      <c r="AB510" s="2107"/>
      <c r="AC510" s="1831">
        <v>0</v>
      </c>
      <c r="AD510" s="1831">
        <v>0</v>
      </c>
      <c r="AE510">
        <v>7031</v>
      </c>
      <c r="AF510" s="1889">
        <v>7064</v>
      </c>
      <c r="AG510" s="2107">
        <v>0</v>
      </c>
      <c r="AH510" s="2107">
        <v>0</v>
      </c>
      <c r="AJ510" s="285"/>
    </row>
    <row r="511" spans="1:36" ht="17.45" customHeight="1">
      <c r="A511" s="1493"/>
      <c r="B511" s="1493"/>
      <c r="C511" s="1493"/>
      <c r="D511" s="1509" t="s">
        <v>3677</v>
      </c>
      <c r="E511" s="1509"/>
      <c r="F511" s="1509"/>
      <c r="G511" s="1509"/>
      <c r="H511" s="1509"/>
      <c r="I511" s="1509"/>
      <c r="J511" s="1509"/>
      <c r="K511" s="1509"/>
      <c r="L511" s="1509"/>
      <c r="M511" s="1509"/>
      <c r="N511" s="1495">
        <v>7073</v>
      </c>
      <c r="O511" s="1888" t="s">
        <v>869</v>
      </c>
      <c r="P511" s="768"/>
      <c r="Q511" s="2107">
        <v>0</v>
      </c>
      <c r="R511" s="1828">
        <v>0</v>
      </c>
      <c r="S511" s="98">
        <v>0</v>
      </c>
      <c r="T511" s="1829">
        <v>0</v>
      </c>
      <c r="U511" s="1830">
        <v>0</v>
      </c>
      <c r="AB511" s="2107"/>
      <c r="AC511" s="1831">
        <v>0</v>
      </c>
      <c r="AD511" s="1831">
        <v>0</v>
      </c>
      <c r="AE511">
        <v>7031</v>
      </c>
      <c r="AF511" s="1889">
        <v>7067</v>
      </c>
      <c r="AG511" s="2107">
        <v>0</v>
      </c>
      <c r="AH511" s="2107">
        <v>0</v>
      </c>
      <c r="AJ511" s="285"/>
    </row>
    <row r="512" spans="1:36" ht="17.45" customHeight="1">
      <c r="A512" s="1493"/>
      <c r="B512" s="1493"/>
      <c r="C512" s="1493"/>
      <c r="D512" s="1508" t="s">
        <v>890</v>
      </c>
      <c r="E512" s="1508"/>
      <c r="F512" s="1508"/>
      <c r="G512" s="1508"/>
      <c r="H512" s="1508"/>
      <c r="I512" s="1508"/>
      <c r="J512" s="1508"/>
      <c r="K512" s="1508"/>
      <c r="L512" s="1508"/>
      <c r="M512" s="1508"/>
      <c r="N512" s="1508" t="s">
        <v>3534</v>
      </c>
      <c r="O512" s="1888"/>
      <c r="P512" s="768"/>
      <c r="Q512" s="2107"/>
      <c r="R512" s="1828"/>
      <c r="S512" s="98"/>
      <c r="T512" s="1829"/>
      <c r="U512" s="1830"/>
      <c r="AB512" s="2107"/>
      <c r="AC512" s="1831"/>
      <c r="AD512" s="1831"/>
      <c r="AF512" s="1889"/>
      <c r="AG512" s="2107">
        <v>0</v>
      </c>
      <c r="AH512" s="2107">
        <v>0</v>
      </c>
      <c r="AJ512" s="285"/>
    </row>
    <row r="513" spans="1:36" ht="17.45" customHeight="1">
      <c r="A513" s="1493"/>
      <c r="B513" s="1493"/>
      <c r="C513" s="1493"/>
      <c r="D513" s="1493"/>
      <c r="E513" s="1509" t="s">
        <v>3412</v>
      </c>
      <c r="F513" s="1509"/>
      <c r="G513" s="1509"/>
      <c r="H513" s="1509"/>
      <c r="I513" s="1509"/>
      <c r="J513" s="1509"/>
      <c r="K513" s="1509"/>
      <c r="L513" s="1509"/>
      <c r="M513" s="1509"/>
      <c r="N513" s="1495">
        <v>7076</v>
      </c>
      <c r="O513" s="1888" t="s">
        <v>869</v>
      </c>
      <c r="P513" s="768"/>
      <c r="Q513" s="2107">
        <v>0</v>
      </c>
      <c r="R513" s="1828">
        <v>0</v>
      </c>
      <c r="S513" s="98">
        <v>0</v>
      </c>
      <c r="T513" s="1829">
        <v>0</v>
      </c>
      <c r="U513" s="1830">
        <v>0</v>
      </c>
      <c r="AB513" s="2107"/>
      <c r="AC513" s="1831">
        <v>0</v>
      </c>
      <c r="AD513" s="1831">
        <v>0</v>
      </c>
      <c r="AE513">
        <v>7031</v>
      </c>
      <c r="AF513" s="1889">
        <v>7070</v>
      </c>
      <c r="AG513" s="2107">
        <v>0</v>
      </c>
      <c r="AH513" s="2107">
        <v>0</v>
      </c>
      <c r="AJ513" s="285"/>
    </row>
    <row r="514" spans="1:36" ht="17.45" customHeight="1">
      <c r="A514" s="1493"/>
      <c r="B514" s="1493"/>
      <c r="C514" s="1493"/>
      <c r="D514" s="1493"/>
      <c r="E514" s="1509" t="s">
        <v>316</v>
      </c>
      <c r="F514" s="1509"/>
      <c r="G514" s="1509"/>
      <c r="H514" s="1509"/>
      <c r="I514" s="1509"/>
      <c r="J514" s="1509"/>
      <c r="K514" s="1509"/>
      <c r="L514" s="1509"/>
      <c r="M514" s="1509"/>
      <c r="N514" s="1495">
        <v>7079</v>
      </c>
      <c r="O514" s="1888" t="s">
        <v>869</v>
      </c>
      <c r="P514" s="768"/>
      <c r="Q514" s="2107">
        <v>0</v>
      </c>
      <c r="R514" s="1828">
        <v>0</v>
      </c>
      <c r="S514" s="98">
        <v>0</v>
      </c>
      <c r="T514" s="1829">
        <v>0</v>
      </c>
      <c r="U514" s="1830">
        <v>0</v>
      </c>
      <c r="AB514" s="2107"/>
      <c r="AC514" s="1831">
        <v>0</v>
      </c>
      <c r="AD514" s="1831">
        <v>0</v>
      </c>
      <c r="AE514">
        <v>7031</v>
      </c>
      <c r="AF514" s="1889">
        <v>7073</v>
      </c>
      <c r="AG514" s="2107">
        <v>0</v>
      </c>
      <c r="AH514" s="2107">
        <v>0</v>
      </c>
      <c r="AJ514" s="285"/>
    </row>
    <row r="515" spans="1:36" ht="17.45" customHeight="1">
      <c r="A515" s="1493"/>
      <c r="B515" s="1493"/>
      <c r="C515" s="1493"/>
      <c r="D515" s="1493"/>
      <c r="E515" s="1509" t="s">
        <v>3678</v>
      </c>
      <c r="F515" s="1509"/>
      <c r="G515" s="1509"/>
      <c r="H515" s="1509"/>
      <c r="I515" s="1509"/>
      <c r="J515" s="1509"/>
      <c r="K515" s="1509"/>
      <c r="L515" s="1509"/>
      <c r="M515" s="1509"/>
      <c r="N515" s="1495">
        <v>7082</v>
      </c>
      <c r="O515" s="1888" t="s">
        <v>869</v>
      </c>
      <c r="P515" s="768"/>
      <c r="Q515" s="2107">
        <v>0</v>
      </c>
      <c r="R515" s="1828">
        <v>0</v>
      </c>
      <c r="S515" s="98">
        <v>0</v>
      </c>
      <c r="T515" s="1829">
        <v>0</v>
      </c>
      <c r="U515" s="1830">
        <v>0</v>
      </c>
      <c r="AB515" s="2107"/>
      <c r="AC515" s="1831">
        <v>0</v>
      </c>
      <c r="AD515" s="1831">
        <v>0</v>
      </c>
      <c r="AE515">
        <v>7031</v>
      </c>
      <c r="AF515" s="1889">
        <v>7076</v>
      </c>
      <c r="AG515" s="2107">
        <v>0</v>
      </c>
      <c r="AH515" s="2107">
        <v>0</v>
      </c>
      <c r="AJ515" s="285"/>
    </row>
    <row r="516" spans="1:36" ht="17.45" customHeight="1">
      <c r="A516" s="1493"/>
      <c r="B516" s="1493"/>
      <c r="C516" s="1493"/>
      <c r="D516" s="1493"/>
      <c r="E516" s="1509" t="s">
        <v>238</v>
      </c>
      <c r="F516" s="1509"/>
      <c r="G516" s="1509"/>
      <c r="H516" s="1509"/>
      <c r="I516" s="1509"/>
      <c r="J516" s="1509"/>
      <c r="K516" s="1509"/>
      <c r="L516" s="1509"/>
      <c r="M516" s="1509"/>
      <c r="N516" s="1495">
        <v>7085</v>
      </c>
      <c r="O516" s="1888" t="s">
        <v>869</v>
      </c>
      <c r="P516" s="768"/>
      <c r="Q516" s="2107">
        <v>0</v>
      </c>
      <c r="R516" s="1828">
        <v>0</v>
      </c>
      <c r="S516" s="98">
        <v>0</v>
      </c>
      <c r="T516" s="1829">
        <v>0</v>
      </c>
      <c r="U516" s="1830">
        <v>0</v>
      </c>
      <c r="AB516" s="2107"/>
      <c r="AC516" s="1831">
        <v>0</v>
      </c>
      <c r="AD516" s="1831">
        <v>0</v>
      </c>
      <c r="AE516">
        <v>7031</v>
      </c>
      <c r="AF516" s="1889">
        <v>7079</v>
      </c>
      <c r="AG516" s="2107">
        <v>0</v>
      </c>
      <c r="AH516" s="2107">
        <v>0</v>
      </c>
      <c r="AJ516" s="285"/>
    </row>
    <row r="517" spans="1:36" ht="17.45" customHeight="1">
      <c r="A517" s="1493"/>
      <c r="B517" s="1493"/>
      <c r="C517" s="1493"/>
      <c r="D517" s="1509" t="s">
        <v>3679</v>
      </c>
      <c r="E517" s="1509"/>
      <c r="F517" s="1509"/>
      <c r="G517" s="1509"/>
      <c r="H517" s="1509"/>
      <c r="I517" s="1509"/>
      <c r="J517" s="1509"/>
      <c r="K517" s="1509"/>
      <c r="L517" s="1509"/>
      <c r="M517" s="1509"/>
      <c r="N517" s="1495">
        <v>7088</v>
      </c>
      <c r="O517" s="1888" t="s">
        <v>869</v>
      </c>
      <c r="P517" s="768"/>
      <c r="Q517" s="2107">
        <v>0</v>
      </c>
      <c r="R517" s="1828">
        <v>0</v>
      </c>
      <c r="S517" s="98">
        <v>0</v>
      </c>
      <c r="T517" s="1829">
        <v>0</v>
      </c>
      <c r="U517" s="1830">
        <v>0</v>
      </c>
      <c r="AB517" s="2107"/>
      <c r="AC517" s="1831">
        <v>0</v>
      </c>
      <c r="AD517" s="1831">
        <v>0</v>
      </c>
      <c r="AE517">
        <v>7031</v>
      </c>
      <c r="AF517" s="1889">
        <v>7082</v>
      </c>
      <c r="AG517" s="2107">
        <v>0</v>
      </c>
      <c r="AH517" s="2107">
        <v>0</v>
      </c>
      <c r="AJ517" s="285"/>
    </row>
    <row r="518" spans="1:36" ht="17.45" customHeight="1">
      <c r="A518" s="1493"/>
      <c r="B518" s="1493"/>
      <c r="C518" s="1493"/>
      <c r="D518" s="1509" t="s">
        <v>520</v>
      </c>
      <c r="E518" s="1509"/>
      <c r="F518" s="1509"/>
      <c r="G518" s="1509"/>
      <c r="H518" s="1509"/>
      <c r="I518" s="1509"/>
      <c r="J518" s="1509"/>
      <c r="K518" s="1509"/>
      <c r="L518" s="1509"/>
      <c r="M518" s="1509"/>
      <c r="N518" s="1495">
        <v>7091</v>
      </c>
      <c r="O518" s="1888" t="s">
        <v>869</v>
      </c>
      <c r="P518" s="768"/>
      <c r="Q518" s="2107">
        <v>0</v>
      </c>
      <c r="R518" s="1828">
        <v>0</v>
      </c>
      <c r="S518" s="98">
        <v>0</v>
      </c>
      <c r="T518" s="1829">
        <v>0</v>
      </c>
      <c r="U518" s="1830">
        <v>0</v>
      </c>
      <c r="AB518" s="2107"/>
      <c r="AC518" s="1831">
        <v>0</v>
      </c>
      <c r="AD518" s="1831">
        <v>0</v>
      </c>
      <c r="AE518">
        <v>7031</v>
      </c>
      <c r="AF518" s="1889">
        <v>7085</v>
      </c>
      <c r="AG518" s="2107">
        <v>0</v>
      </c>
      <c r="AH518" s="2107">
        <v>0</v>
      </c>
      <c r="AJ518" s="285"/>
    </row>
    <row r="519" spans="1:36" ht="17.45" customHeight="1">
      <c r="A519" s="1493"/>
      <c r="B519" s="1493"/>
      <c r="C519" s="1508" t="s">
        <v>1003</v>
      </c>
      <c r="D519" s="1508"/>
      <c r="E519" s="1508"/>
      <c r="F519" s="1508"/>
      <c r="G519" s="1508"/>
      <c r="H519" s="1508"/>
      <c r="I519" s="1508"/>
      <c r="J519" s="1508"/>
      <c r="K519" s="1508"/>
      <c r="L519" s="1508"/>
      <c r="M519" s="1508"/>
      <c r="N519" s="1508" t="s">
        <v>3534</v>
      </c>
      <c r="O519" s="1888"/>
      <c r="P519" s="768"/>
      <c r="Q519" s="2107"/>
      <c r="R519" s="1828"/>
      <c r="S519" s="98"/>
      <c r="T519" s="1829"/>
      <c r="U519" s="1830"/>
      <c r="AB519" s="2107"/>
      <c r="AC519" s="1831"/>
      <c r="AD519" s="1831"/>
      <c r="AF519" s="1889"/>
      <c r="AG519" s="2107">
        <v>0</v>
      </c>
      <c r="AH519" s="2107">
        <v>0</v>
      </c>
      <c r="AJ519" s="285"/>
    </row>
    <row r="520" spans="1:36" ht="17.45" customHeight="1">
      <c r="A520" s="1493"/>
      <c r="B520" s="1493"/>
      <c r="C520" s="1493"/>
      <c r="D520" s="1509" t="s">
        <v>3680</v>
      </c>
      <c r="E520" s="1509"/>
      <c r="F520" s="1509"/>
      <c r="G520" s="1509"/>
      <c r="H520" s="1509"/>
      <c r="I520" s="1509"/>
      <c r="J520" s="1509"/>
      <c r="K520" s="1509"/>
      <c r="L520" s="1509"/>
      <c r="M520" s="1509"/>
      <c r="N520" s="1495">
        <v>7094</v>
      </c>
      <c r="O520" s="1888" t="s">
        <v>869</v>
      </c>
      <c r="P520" s="768"/>
      <c r="Q520" s="2107">
        <v>0</v>
      </c>
      <c r="R520" s="1828">
        <v>0</v>
      </c>
      <c r="S520" s="98">
        <v>0</v>
      </c>
      <c r="T520" s="1829">
        <v>0</v>
      </c>
      <c r="U520" s="1830">
        <v>0</v>
      </c>
      <c r="AB520" s="2107"/>
      <c r="AC520" s="1831">
        <v>0</v>
      </c>
      <c r="AD520" s="1831">
        <v>0</v>
      </c>
      <c r="AE520">
        <v>7031</v>
      </c>
      <c r="AF520" s="1889">
        <v>7088</v>
      </c>
      <c r="AG520" s="2107">
        <v>0</v>
      </c>
      <c r="AH520" s="2107">
        <v>0</v>
      </c>
      <c r="AJ520" s="285"/>
    </row>
    <row r="521" spans="1:36" ht="17.45" customHeight="1">
      <c r="A521" s="1493"/>
      <c r="B521" s="1493"/>
      <c r="C521" s="1493"/>
      <c r="D521" s="1509" t="s">
        <v>3681</v>
      </c>
      <c r="E521" s="1509"/>
      <c r="F521" s="1509"/>
      <c r="G521" s="1509"/>
      <c r="H521" s="1509"/>
      <c r="I521" s="1509"/>
      <c r="J521" s="1509"/>
      <c r="K521" s="1509"/>
      <c r="L521" s="1509"/>
      <c r="M521" s="1509"/>
      <c r="N521" s="1495">
        <v>7097</v>
      </c>
      <c r="O521" s="1888" t="s">
        <v>869</v>
      </c>
      <c r="P521" s="768"/>
      <c r="Q521" s="2107">
        <v>0</v>
      </c>
      <c r="R521" s="1828">
        <v>0</v>
      </c>
      <c r="S521" s="98">
        <v>0</v>
      </c>
      <c r="T521" s="1829">
        <v>0</v>
      </c>
      <c r="U521" s="1830">
        <v>0</v>
      </c>
      <c r="AB521" s="2107"/>
      <c r="AC521" s="1831">
        <v>0</v>
      </c>
      <c r="AD521" s="1831">
        <v>0</v>
      </c>
      <c r="AE521">
        <v>7031</v>
      </c>
      <c r="AF521" s="1889">
        <v>7091</v>
      </c>
      <c r="AG521" s="2107">
        <v>0</v>
      </c>
      <c r="AH521" s="2107">
        <v>0</v>
      </c>
      <c r="AJ521" s="285"/>
    </row>
    <row r="522" spans="1:36" ht="22.9" customHeight="1">
      <c r="A522" s="1493"/>
      <c r="B522" s="1493"/>
      <c r="C522" s="1493"/>
      <c r="D522" s="1508" t="s">
        <v>890</v>
      </c>
      <c r="E522" s="1508"/>
      <c r="F522" s="1508"/>
      <c r="G522" s="1508"/>
      <c r="H522" s="1508"/>
      <c r="I522" s="1508"/>
      <c r="J522" s="1508"/>
      <c r="K522" s="1508"/>
      <c r="L522" s="1508"/>
      <c r="M522" s="1508"/>
      <c r="N522" s="1508" t="s">
        <v>3534</v>
      </c>
      <c r="O522" s="1888"/>
      <c r="P522" s="768"/>
      <c r="Q522" s="2107"/>
      <c r="R522" s="1828"/>
      <c r="S522" s="98"/>
      <c r="T522" s="1829"/>
      <c r="U522" s="1830"/>
      <c r="AB522" s="2107"/>
      <c r="AC522" s="1831"/>
      <c r="AD522" s="1831"/>
      <c r="AE522">
        <v>0</v>
      </c>
      <c r="AF522" s="1889"/>
      <c r="AG522" s="2107">
        <v>0</v>
      </c>
      <c r="AH522" s="2107">
        <v>0</v>
      </c>
      <c r="AJ522" s="285"/>
    </row>
    <row r="523" spans="1:36" ht="18">
      <c r="A523" s="1493"/>
      <c r="B523" s="1493"/>
      <c r="C523" s="1493"/>
      <c r="D523" s="1493"/>
      <c r="E523" s="1509" t="s">
        <v>309</v>
      </c>
      <c r="F523" s="1509"/>
      <c r="G523" s="1509"/>
      <c r="H523" s="1509"/>
      <c r="I523" s="1509"/>
      <c r="J523" s="1509"/>
      <c r="K523" s="1509"/>
      <c r="L523" s="1509"/>
      <c r="M523" s="1509"/>
      <c r="N523" s="1495">
        <v>7100</v>
      </c>
      <c r="O523" s="1888" t="s">
        <v>869</v>
      </c>
      <c r="P523" s="768"/>
      <c r="Q523" s="2107">
        <v>0</v>
      </c>
      <c r="R523" s="1828">
        <v>0</v>
      </c>
      <c r="S523" s="98">
        <v>0</v>
      </c>
      <c r="T523" s="1829">
        <v>0</v>
      </c>
      <c r="U523" s="1830">
        <v>0</v>
      </c>
      <c r="AB523" s="2107"/>
      <c r="AC523" s="1831">
        <v>0</v>
      </c>
      <c r="AD523" s="1831">
        <v>0</v>
      </c>
      <c r="AE523">
        <v>7031</v>
      </c>
      <c r="AF523" s="1889">
        <v>7094</v>
      </c>
      <c r="AG523" s="2107">
        <v>0</v>
      </c>
      <c r="AH523" s="2107">
        <v>0</v>
      </c>
      <c r="AJ523" s="285"/>
    </row>
    <row r="524" spans="1:36" ht="22.9" customHeight="1">
      <c r="A524" s="1493"/>
      <c r="B524" s="1493"/>
      <c r="C524" s="1493"/>
      <c r="D524" s="1493"/>
      <c r="E524" s="1509" t="s">
        <v>3682</v>
      </c>
      <c r="F524" s="1509"/>
      <c r="G524" s="1509"/>
      <c r="H524" s="1509"/>
      <c r="I524" s="1509"/>
      <c r="J524" s="1509"/>
      <c r="K524" s="1509"/>
      <c r="L524" s="1509"/>
      <c r="M524" s="1509"/>
      <c r="N524" s="1495">
        <v>7103</v>
      </c>
      <c r="O524" s="1888" t="s">
        <v>869</v>
      </c>
      <c r="P524" s="768"/>
      <c r="Q524" s="2107">
        <v>0</v>
      </c>
      <c r="R524" s="1828">
        <v>0</v>
      </c>
      <c r="S524" s="98">
        <v>0</v>
      </c>
      <c r="T524" s="1829">
        <v>0</v>
      </c>
      <c r="U524" s="1830">
        <v>0</v>
      </c>
      <c r="AB524" s="2107"/>
      <c r="AC524" s="1831">
        <v>0</v>
      </c>
      <c r="AD524" s="1831">
        <v>0</v>
      </c>
      <c r="AE524">
        <v>7031</v>
      </c>
      <c r="AF524" s="1889">
        <v>7097</v>
      </c>
      <c r="AG524" s="2107">
        <v>0</v>
      </c>
      <c r="AH524" s="2107">
        <v>0</v>
      </c>
      <c r="AJ524" s="285"/>
    </row>
    <row r="525" spans="1:36" ht="18">
      <c r="A525" s="1493"/>
      <c r="B525" s="1493"/>
      <c r="C525" s="1493"/>
      <c r="D525" s="1493"/>
      <c r="E525" s="1509" t="s">
        <v>238</v>
      </c>
      <c r="F525" s="1509"/>
      <c r="G525" s="1509"/>
      <c r="H525" s="1509"/>
      <c r="I525" s="1509"/>
      <c r="J525" s="1509"/>
      <c r="K525" s="1509"/>
      <c r="L525" s="1509"/>
      <c r="M525" s="1509"/>
      <c r="N525" s="1495">
        <v>7106</v>
      </c>
      <c r="O525" s="1888" t="s">
        <v>869</v>
      </c>
      <c r="P525" s="768"/>
      <c r="Q525" s="2107">
        <v>0</v>
      </c>
      <c r="R525" s="1828">
        <v>0</v>
      </c>
      <c r="S525" s="98">
        <v>0</v>
      </c>
      <c r="T525" s="1829">
        <v>0</v>
      </c>
      <c r="U525" s="1830">
        <v>0</v>
      </c>
      <c r="AB525" s="2107"/>
      <c r="AC525" s="1831">
        <v>0</v>
      </c>
      <c r="AD525" s="1831">
        <v>0</v>
      </c>
      <c r="AE525">
        <v>7031</v>
      </c>
      <c r="AF525" s="1889">
        <v>7100</v>
      </c>
      <c r="AG525" s="2107">
        <v>0</v>
      </c>
      <c r="AH525" s="2107">
        <v>0</v>
      </c>
      <c r="AJ525" s="285"/>
    </row>
    <row r="526" spans="1:36" ht="22.9" customHeight="1">
      <c r="A526" s="1493"/>
      <c r="B526" s="1493"/>
      <c r="C526" s="1493"/>
      <c r="D526" s="1509" t="s">
        <v>525</v>
      </c>
      <c r="E526" s="1509"/>
      <c r="F526" s="1509"/>
      <c r="G526" s="1509"/>
      <c r="H526" s="1509"/>
      <c r="I526" s="1509"/>
      <c r="J526" s="1509"/>
      <c r="K526" s="1509"/>
      <c r="L526" s="1509"/>
      <c r="M526" s="1509"/>
      <c r="N526" s="1495">
        <v>7109</v>
      </c>
      <c r="O526" s="1888" t="s">
        <v>869</v>
      </c>
      <c r="P526" s="768"/>
      <c r="Q526" s="2107">
        <v>0</v>
      </c>
      <c r="R526" s="1828">
        <v>0</v>
      </c>
      <c r="S526" s="98">
        <v>0</v>
      </c>
      <c r="T526" s="1829">
        <v>0</v>
      </c>
      <c r="U526" s="1830">
        <v>0</v>
      </c>
      <c r="AB526" s="2107"/>
      <c r="AC526" s="1831">
        <v>0</v>
      </c>
      <c r="AD526" s="1831">
        <v>0</v>
      </c>
      <c r="AE526">
        <v>7031</v>
      </c>
      <c r="AF526" s="1889">
        <v>7103</v>
      </c>
      <c r="AG526" s="2107">
        <v>0</v>
      </c>
      <c r="AH526" s="2107">
        <v>0</v>
      </c>
      <c r="AJ526" s="285"/>
    </row>
    <row r="527" spans="1:36" ht="18">
      <c r="A527" s="1493"/>
      <c r="B527" s="1493"/>
      <c r="C527" s="1505" t="s">
        <v>178</v>
      </c>
      <c r="D527" s="1506"/>
      <c r="E527" s="1506"/>
      <c r="F527" s="1506"/>
      <c r="G527" s="1506"/>
      <c r="H527" s="1506"/>
      <c r="I527" s="1507"/>
      <c r="J527" s="1507"/>
      <c r="K527" s="1507"/>
      <c r="L527" s="1507"/>
      <c r="M527" s="1507"/>
      <c r="N527" s="1508" t="s">
        <v>3534</v>
      </c>
      <c r="O527" s="1897"/>
      <c r="P527" s="768"/>
      <c r="Q527" s="2107">
        <v>0</v>
      </c>
      <c r="R527" s="1828">
        <v>0</v>
      </c>
      <c r="S527" s="98">
        <v>0</v>
      </c>
      <c r="T527" s="1829">
        <v>0</v>
      </c>
      <c r="U527" s="1830">
        <v>0</v>
      </c>
      <c r="AB527" s="2107"/>
      <c r="AC527" s="1831">
        <v>0</v>
      </c>
      <c r="AD527" s="1831">
        <v>0</v>
      </c>
      <c r="AE527">
        <v>7031</v>
      </c>
      <c r="AF527" s="1889">
        <v>7106</v>
      </c>
      <c r="AG527" s="2107">
        <v>0</v>
      </c>
      <c r="AH527" s="2107">
        <v>0</v>
      </c>
      <c r="AJ527" s="285"/>
    </row>
    <row r="528" spans="1:36" ht="22.9" customHeight="1">
      <c r="A528" s="1493"/>
      <c r="B528" s="1493"/>
      <c r="C528" s="1493"/>
      <c r="D528" s="1509" t="s">
        <v>526</v>
      </c>
      <c r="E528" s="1509"/>
      <c r="F528" s="1509"/>
      <c r="G528" s="1509"/>
      <c r="H528" s="1509"/>
      <c r="I528" s="1509"/>
      <c r="J528" s="1509"/>
      <c r="K528" s="1509"/>
      <c r="L528" s="1509"/>
      <c r="M528" s="1509"/>
      <c r="N528" s="1495">
        <v>7115</v>
      </c>
      <c r="O528" s="1888" t="s">
        <v>869</v>
      </c>
      <c r="P528" s="768"/>
      <c r="Q528" s="2107">
        <v>0</v>
      </c>
      <c r="R528" s="1828">
        <v>0</v>
      </c>
      <c r="S528" s="98">
        <v>0</v>
      </c>
      <c r="T528" s="1829">
        <v>0</v>
      </c>
      <c r="U528" s="1830">
        <v>0</v>
      </c>
      <c r="AB528" s="2107"/>
      <c r="AC528" s="1831">
        <v>0</v>
      </c>
      <c r="AD528" s="1831">
        <v>0</v>
      </c>
      <c r="AE528">
        <v>7031</v>
      </c>
      <c r="AF528" s="1889">
        <v>7109</v>
      </c>
      <c r="AG528" s="2107">
        <v>0</v>
      </c>
      <c r="AH528" s="2107">
        <v>0</v>
      </c>
      <c r="AJ528" s="285"/>
    </row>
    <row r="529" spans="1:36" ht="18">
      <c r="A529" s="1493"/>
      <c r="B529" s="1493"/>
      <c r="C529" s="1493"/>
      <c r="D529" s="1509"/>
      <c r="E529" s="1509"/>
      <c r="F529" s="1509"/>
      <c r="G529" s="1509"/>
      <c r="H529" s="1509"/>
      <c r="I529" s="1509"/>
      <c r="J529" s="1509"/>
      <c r="K529" s="1509"/>
      <c r="L529" s="1509"/>
      <c r="M529" s="1509"/>
      <c r="N529" s="1495"/>
      <c r="O529" s="1898"/>
      <c r="P529" s="768"/>
      <c r="Q529" s="2107">
        <v>0</v>
      </c>
      <c r="R529" s="1828">
        <v>0</v>
      </c>
      <c r="S529" s="98">
        <v>0</v>
      </c>
      <c r="T529" s="1829">
        <v>0</v>
      </c>
      <c r="U529" s="1830">
        <v>0</v>
      </c>
      <c r="AB529" s="2107"/>
      <c r="AC529" s="1831">
        <v>0</v>
      </c>
      <c r="AD529" s="1831">
        <v>0</v>
      </c>
      <c r="AG529" s="2107">
        <v>0</v>
      </c>
      <c r="AH529" s="2107">
        <v>0</v>
      </c>
      <c r="AJ529" s="285"/>
    </row>
    <row r="530" spans="1:36" ht="22.9" customHeight="1">
      <c r="A530" s="1493"/>
      <c r="B530" s="1493"/>
      <c r="C530" s="1493"/>
      <c r="D530" s="1509"/>
      <c r="E530" s="1509"/>
      <c r="F530" s="1509"/>
      <c r="G530" s="1509"/>
      <c r="H530" s="1509"/>
      <c r="I530" s="1509"/>
      <c r="J530" s="1509"/>
      <c r="K530" s="1509"/>
      <c r="L530" s="1509"/>
      <c r="M530" s="1509"/>
      <c r="N530" s="1495"/>
      <c r="O530" s="1897"/>
      <c r="P530" s="768"/>
      <c r="Q530" s="2107">
        <v>0</v>
      </c>
      <c r="R530" s="1828">
        <v>0</v>
      </c>
      <c r="S530" s="98">
        <v>0</v>
      </c>
      <c r="T530" s="1829">
        <v>0</v>
      </c>
      <c r="U530" s="1830">
        <v>0</v>
      </c>
      <c r="AB530" s="2107"/>
      <c r="AC530" s="1831">
        <v>0</v>
      </c>
      <c r="AD530" s="1831">
        <v>0</v>
      </c>
      <c r="AE530">
        <v>7041</v>
      </c>
      <c r="AF530" s="1889">
        <v>7115</v>
      </c>
      <c r="AG530" s="2107">
        <v>0</v>
      </c>
      <c r="AH530" s="2107">
        <v>0</v>
      </c>
      <c r="AJ530" s="285"/>
    </row>
    <row r="531" spans="1:36" ht="18">
      <c r="A531" s="1493"/>
      <c r="B531" s="1493"/>
      <c r="C531" s="1493"/>
      <c r="D531" s="1509" t="s">
        <v>528</v>
      </c>
      <c r="E531" s="1509"/>
      <c r="F531" s="1509"/>
      <c r="G531" s="1509"/>
      <c r="H531" s="1509"/>
      <c r="I531" s="1509"/>
      <c r="J531" s="1509"/>
      <c r="K531" s="1509"/>
      <c r="L531" s="1509"/>
      <c r="M531" s="1509"/>
      <c r="N531" s="1495">
        <v>7124</v>
      </c>
      <c r="O531" s="1888" t="s">
        <v>869</v>
      </c>
      <c r="P531" s="768"/>
      <c r="Q531" s="2107">
        <v>0</v>
      </c>
      <c r="R531" s="1828">
        <v>0</v>
      </c>
      <c r="S531" s="98">
        <v>0</v>
      </c>
      <c r="T531" s="1829">
        <v>0</v>
      </c>
      <c r="U531" s="1830">
        <v>0</v>
      </c>
      <c r="AB531" s="2107"/>
      <c r="AC531" s="1831">
        <v>0</v>
      </c>
      <c r="AD531" s="1831">
        <v>0</v>
      </c>
      <c r="AG531" s="2107">
        <v>0</v>
      </c>
      <c r="AH531" s="2107">
        <v>0</v>
      </c>
      <c r="AJ531" s="285"/>
    </row>
    <row r="532" spans="1:36" ht="22.9" customHeight="1">
      <c r="A532" s="1493"/>
      <c r="B532" s="1493"/>
      <c r="C532" s="1493"/>
      <c r="D532" s="1509" t="s">
        <v>529</v>
      </c>
      <c r="E532" s="1509"/>
      <c r="F532" s="1509"/>
      <c r="G532" s="1509"/>
      <c r="H532" s="1509"/>
      <c r="I532" s="1509"/>
      <c r="J532" s="1509"/>
      <c r="K532" s="1509"/>
      <c r="L532" s="1509"/>
      <c r="M532" s="1509"/>
      <c r="N532" s="1495">
        <v>7127</v>
      </c>
      <c r="O532" s="1888" t="s">
        <v>869</v>
      </c>
      <c r="P532" s="768"/>
      <c r="Q532" s="2107">
        <v>0</v>
      </c>
      <c r="R532" s="1828">
        <v>0</v>
      </c>
      <c r="S532" s="98">
        <v>0</v>
      </c>
      <c r="T532" s="1829">
        <v>0</v>
      </c>
      <c r="U532" s="1830">
        <v>0</v>
      </c>
      <c r="AB532" s="2107"/>
      <c r="AC532" s="1831">
        <v>0</v>
      </c>
      <c r="AD532" s="1831">
        <v>0</v>
      </c>
      <c r="AG532" s="2107">
        <v>0</v>
      </c>
      <c r="AH532" s="2107">
        <v>0</v>
      </c>
      <c r="AJ532" s="285"/>
    </row>
    <row r="533" spans="1:36" ht="18">
      <c r="A533" s="1493"/>
      <c r="B533" s="1493"/>
      <c r="C533" s="1493"/>
      <c r="D533" s="1509"/>
      <c r="E533" s="1509"/>
      <c r="F533" s="1509"/>
      <c r="G533" s="1509"/>
      <c r="H533" s="1509"/>
      <c r="I533" s="1509"/>
      <c r="J533" s="1509"/>
      <c r="K533" s="1509"/>
      <c r="L533" s="1509"/>
      <c r="M533" s="1509"/>
      <c r="N533" s="1495"/>
      <c r="O533" s="1898"/>
      <c r="P533" s="768"/>
      <c r="Q533" s="2107">
        <v>0</v>
      </c>
      <c r="R533" s="1828">
        <v>0</v>
      </c>
      <c r="S533" s="98">
        <v>0</v>
      </c>
      <c r="T533" s="1829">
        <v>0</v>
      </c>
      <c r="U533" s="1830">
        <v>0</v>
      </c>
      <c r="AB533" s="2107"/>
      <c r="AC533" s="1831">
        <v>0</v>
      </c>
      <c r="AD533" s="1831">
        <v>0</v>
      </c>
      <c r="AE533">
        <v>7041</v>
      </c>
      <c r="AF533" s="1889">
        <v>7124</v>
      </c>
      <c r="AG533" s="2107">
        <v>0</v>
      </c>
      <c r="AH533" s="2107">
        <v>0</v>
      </c>
      <c r="AJ533" s="285"/>
    </row>
    <row r="534" spans="1:36" ht="22.9" customHeight="1">
      <c r="A534" s="1493"/>
      <c r="B534" s="1493"/>
      <c r="C534" s="1493"/>
      <c r="D534" s="1509"/>
      <c r="E534" s="1509"/>
      <c r="F534" s="1509"/>
      <c r="G534" s="1509"/>
      <c r="H534" s="1509"/>
      <c r="I534" s="1509"/>
      <c r="J534" s="1509"/>
      <c r="K534" s="1509"/>
      <c r="L534" s="1509"/>
      <c r="M534" s="1509"/>
      <c r="N534" s="1495"/>
      <c r="O534" s="1898"/>
      <c r="P534" s="768"/>
      <c r="Q534" s="2107">
        <v>0</v>
      </c>
      <c r="R534" s="1828">
        <v>0</v>
      </c>
      <c r="S534" s="98">
        <v>0</v>
      </c>
      <c r="T534" s="1829">
        <v>0</v>
      </c>
      <c r="U534" s="1830">
        <v>0</v>
      </c>
      <c r="AB534" s="2107"/>
      <c r="AC534" s="1831">
        <v>0</v>
      </c>
      <c r="AD534" s="1831">
        <v>0</v>
      </c>
      <c r="AE534">
        <v>7041</v>
      </c>
      <c r="AF534" s="1889">
        <v>7127</v>
      </c>
      <c r="AG534" s="2107">
        <v>0</v>
      </c>
      <c r="AH534" s="2107">
        <v>0</v>
      </c>
      <c r="AJ534" s="285"/>
    </row>
    <row r="535" spans="1:36" ht="18">
      <c r="A535" s="1493"/>
      <c r="B535" s="1493"/>
      <c r="C535" s="1493"/>
      <c r="D535" s="1509"/>
      <c r="E535" s="1509"/>
      <c r="F535" s="1509"/>
      <c r="G535" s="1509"/>
      <c r="H535" s="1509"/>
      <c r="I535" s="1509"/>
      <c r="J535" s="1509"/>
      <c r="K535" s="1509"/>
      <c r="L535" s="1509"/>
      <c r="M535" s="1509"/>
      <c r="N535" s="1495"/>
      <c r="O535" s="1897"/>
      <c r="P535" s="768"/>
      <c r="Q535" s="2107">
        <v>0</v>
      </c>
      <c r="R535" s="1828">
        <v>0</v>
      </c>
      <c r="S535" s="98">
        <v>0</v>
      </c>
      <c r="T535" s="1829">
        <v>0</v>
      </c>
      <c r="U535" s="1830">
        <v>0</v>
      </c>
      <c r="AB535" s="2107"/>
      <c r="AC535" s="1831">
        <v>0</v>
      </c>
      <c r="AD535" s="1831">
        <v>0</v>
      </c>
      <c r="AG535" s="2107">
        <v>0</v>
      </c>
      <c r="AH535" s="2107">
        <v>0</v>
      </c>
      <c r="AJ535" s="285"/>
    </row>
    <row r="536" spans="1:36" ht="22.9" customHeight="1">
      <c r="A536" s="1493"/>
      <c r="B536" s="1493"/>
      <c r="C536" s="1493"/>
      <c r="D536" s="1509" t="s">
        <v>387</v>
      </c>
      <c r="E536" s="1509"/>
      <c r="F536" s="1509"/>
      <c r="G536" s="1509"/>
      <c r="H536" s="1509"/>
      <c r="I536" s="1509"/>
      <c r="J536" s="1509"/>
      <c r="K536" s="1509"/>
      <c r="L536" s="1509"/>
      <c r="M536" s="1509"/>
      <c r="N536" s="1495">
        <v>7139</v>
      </c>
      <c r="O536" s="1888" t="s">
        <v>869</v>
      </c>
      <c r="P536" s="768"/>
      <c r="Q536" s="2107">
        <v>0</v>
      </c>
      <c r="R536" s="1828">
        <v>0</v>
      </c>
      <c r="S536" s="98">
        <v>0</v>
      </c>
      <c r="T536" s="1829">
        <v>0</v>
      </c>
      <c r="U536" s="1830">
        <v>0</v>
      </c>
      <c r="AB536" s="2107"/>
      <c r="AC536" s="1831">
        <v>0</v>
      </c>
      <c r="AD536" s="1831">
        <v>0</v>
      </c>
      <c r="AG536" s="2107">
        <v>0</v>
      </c>
      <c r="AH536" s="2107">
        <v>0</v>
      </c>
      <c r="AJ536" s="285"/>
    </row>
    <row r="537" spans="1:36" ht="18">
      <c r="A537" s="1493"/>
      <c r="B537" s="1493"/>
      <c r="C537" s="1535" t="s">
        <v>180</v>
      </c>
      <c r="D537" s="1535"/>
      <c r="E537" s="1535"/>
      <c r="F537" s="1535"/>
      <c r="G537" s="1535"/>
      <c r="H537" s="1509"/>
      <c r="I537" s="1509"/>
      <c r="J537" s="1509"/>
      <c r="K537" s="1509"/>
      <c r="L537" s="1509"/>
      <c r="M537" s="1509"/>
      <c r="N537" s="1495"/>
      <c r="O537" s="1888"/>
      <c r="P537" s="768"/>
      <c r="Q537" s="2107"/>
      <c r="R537" s="1828"/>
      <c r="S537" s="98"/>
      <c r="T537" s="1829"/>
      <c r="U537" s="1830"/>
      <c r="AB537" s="2107"/>
      <c r="AC537" s="1831"/>
      <c r="AD537" s="1831"/>
      <c r="AG537" s="2107">
        <v>0</v>
      </c>
      <c r="AH537" s="2107">
        <v>0</v>
      </c>
      <c r="AJ537" s="285"/>
    </row>
    <row r="538" spans="1:36" ht="17.45" customHeight="1">
      <c r="A538" s="1493"/>
      <c r="B538" s="1493"/>
      <c r="D538" s="1509" t="s">
        <v>380</v>
      </c>
      <c r="E538" s="1509"/>
      <c r="F538" s="1509"/>
      <c r="G538" s="1509"/>
      <c r="H538" s="1509"/>
      <c r="I538" s="1509"/>
      <c r="J538" s="1509"/>
      <c r="K538" s="1509"/>
      <c r="L538" s="1509"/>
      <c r="M538" s="1509"/>
      <c r="N538" s="1495">
        <v>7142</v>
      </c>
      <c r="O538" s="1888" t="s">
        <v>869</v>
      </c>
      <c r="P538" s="768"/>
      <c r="Q538" s="2107">
        <v>0</v>
      </c>
      <c r="R538" s="1828">
        <v>0</v>
      </c>
      <c r="S538" s="98">
        <v>0</v>
      </c>
      <c r="T538" s="1829">
        <v>0</v>
      </c>
      <c r="U538" s="1830">
        <v>0</v>
      </c>
      <c r="AB538" s="2107"/>
      <c r="AC538" s="1831">
        <v>0</v>
      </c>
      <c r="AD538" s="1831">
        <v>0</v>
      </c>
      <c r="AG538" s="2107">
        <v>0</v>
      </c>
      <c r="AH538" s="2107">
        <v>0</v>
      </c>
      <c r="AJ538" s="285"/>
    </row>
    <row r="539" spans="1:36" ht="17.45" customHeight="1">
      <c r="A539" s="1493"/>
      <c r="B539" s="1493"/>
      <c r="C539" s="1493"/>
      <c r="D539" s="1509" t="s">
        <v>533</v>
      </c>
      <c r="E539" s="1509"/>
      <c r="F539" s="1509"/>
      <c r="G539" s="1509"/>
      <c r="H539" s="1509"/>
      <c r="I539" s="1509"/>
      <c r="J539" s="1509"/>
      <c r="K539" s="1509"/>
      <c r="L539" s="1509"/>
      <c r="M539" s="1509"/>
      <c r="N539" s="1495">
        <v>7145</v>
      </c>
      <c r="O539" s="1888" t="s">
        <v>869</v>
      </c>
      <c r="P539" s="768"/>
      <c r="Q539" s="2107">
        <v>0</v>
      </c>
      <c r="R539" s="1828">
        <v>0</v>
      </c>
      <c r="S539" s="98">
        <v>0</v>
      </c>
      <c r="T539" s="1829">
        <v>0</v>
      </c>
      <c r="U539" s="1830">
        <v>0</v>
      </c>
      <c r="AB539" s="2107"/>
      <c r="AC539" s="1831">
        <v>0</v>
      </c>
      <c r="AD539" s="1831">
        <v>0</v>
      </c>
      <c r="AE539">
        <v>7041</v>
      </c>
      <c r="AF539" s="1889">
        <v>7139</v>
      </c>
      <c r="AG539" s="2107">
        <v>0</v>
      </c>
      <c r="AH539" s="2107">
        <v>0</v>
      </c>
      <c r="AJ539" s="285"/>
    </row>
    <row r="540" spans="1:36" ht="17.45" customHeight="1">
      <c r="A540" s="1493"/>
      <c r="B540" s="1493"/>
      <c r="C540" s="1493"/>
      <c r="D540" s="1509"/>
      <c r="E540" s="1509"/>
      <c r="F540" s="1509"/>
      <c r="G540" s="1509"/>
      <c r="H540" s="1509"/>
      <c r="I540" s="1509"/>
      <c r="J540" s="1509"/>
      <c r="K540" s="1509"/>
      <c r="L540" s="1509"/>
      <c r="M540" s="1509"/>
      <c r="N540" s="1495"/>
      <c r="O540" s="1898"/>
      <c r="P540" s="768"/>
      <c r="Q540" s="2107">
        <v>0</v>
      </c>
      <c r="R540" s="1828">
        <v>0</v>
      </c>
      <c r="S540" s="98">
        <v>0</v>
      </c>
      <c r="T540" s="1829">
        <v>0</v>
      </c>
      <c r="U540" s="1830">
        <v>0</v>
      </c>
      <c r="AB540" s="2107"/>
      <c r="AC540" s="1831">
        <v>0</v>
      </c>
      <c r="AD540" s="1831">
        <v>0</v>
      </c>
      <c r="AE540">
        <v>7052</v>
      </c>
      <c r="AF540" s="1889">
        <v>7142</v>
      </c>
      <c r="AG540" s="2107">
        <v>0</v>
      </c>
      <c r="AH540" s="2107">
        <v>0</v>
      </c>
      <c r="AJ540" s="285"/>
    </row>
    <row r="541" spans="1:36" ht="17.45" customHeight="1">
      <c r="A541" s="1493"/>
      <c r="B541" s="1493"/>
      <c r="C541" s="1493"/>
      <c r="D541" s="1509"/>
      <c r="E541" s="1509"/>
      <c r="F541" s="1509"/>
      <c r="G541" s="1509"/>
      <c r="H541" s="1509"/>
      <c r="I541" s="1509"/>
      <c r="J541" s="1509"/>
      <c r="K541" s="1509"/>
      <c r="L541" s="1509"/>
      <c r="M541" s="1509"/>
      <c r="N541" s="1495"/>
      <c r="O541" s="1898"/>
      <c r="P541" s="768"/>
      <c r="Q541" s="2107">
        <v>0</v>
      </c>
      <c r="R541" s="1828">
        <v>0</v>
      </c>
      <c r="S541" s="98">
        <v>0</v>
      </c>
      <c r="T541" s="1829">
        <v>0</v>
      </c>
      <c r="U541" s="1830">
        <v>0</v>
      </c>
      <c r="AB541" s="2107"/>
      <c r="AC541" s="1831">
        <v>0</v>
      </c>
      <c r="AD541" s="1831">
        <v>0</v>
      </c>
      <c r="AE541">
        <v>7052</v>
      </c>
      <c r="AF541" s="1889">
        <v>7145</v>
      </c>
      <c r="AG541" s="2107">
        <v>0</v>
      </c>
      <c r="AH541" s="2107">
        <v>0</v>
      </c>
      <c r="AJ541" s="285"/>
    </row>
    <row r="542" spans="1:36" ht="17.45" customHeight="1">
      <c r="A542" s="1493"/>
      <c r="B542" s="1493"/>
      <c r="C542" s="1493"/>
      <c r="D542" s="1509"/>
      <c r="E542" s="1509"/>
      <c r="F542" s="1509"/>
      <c r="G542" s="1509"/>
      <c r="H542" s="1509"/>
      <c r="I542" s="1509"/>
      <c r="J542" s="1509"/>
      <c r="K542" s="1509"/>
      <c r="L542" s="1509"/>
      <c r="M542" s="1509"/>
      <c r="N542" s="1495"/>
      <c r="O542" s="1898"/>
      <c r="P542" s="768"/>
      <c r="Q542" s="2107">
        <v>0</v>
      </c>
      <c r="R542" s="1828">
        <v>0</v>
      </c>
      <c r="S542" s="98">
        <v>0</v>
      </c>
      <c r="T542" s="1829">
        <v>0</v>
      </c>
      <c r="U542" s="1830">
        <v>0</v>
      </c>
      <c r="AB542" s="2107"/>
      <c r="AC542" s="1831">
        <v>0</v>
      </c>
      <c r="AD542" s="1831">
        <v>0</v>
      </c>
      <c r="AG542" s="2107">
        <v>0</v>
      </c>
      <c r="AH542" s="2107">
        <v>0</v>
      </c>
      <c r="AJ542" s="285"/>
    </row>
    <row r="543" spans="1:36" ht="18" customHeight="1">
      <c r="A543" s="1493"/>
      <c r="B543" s="1493"/>
      <c r="C543" s="1493"/>
      <c r="D543" s="1509"/>
      <c r="E543" s="1509"/>
      <c r="F543" s="1509"/>
      <c r="G543" s="1509"/>
      <c r="H543" s="1509"/>
      <c r="I543" s="1509"/>
      <c r="J543" s="1509"/>
      <c r="K543" s="1509"/>
      <c r="L543" s="1509"/>
      <c r="M543" s="1509"/>
      <c r="N543" s="1495"/>
      <c r="O543" s="1897"/>
      <c r="P543" s="768"/>
      <c r="Q543" s="2107">
        <v>0</v>
      </c>
      <c r="R543" s="1828">
        <v>0</v>
      </c>
      <c r="S543" s="98">
        <v>0</v>
      </c>
      <c r="T543" s="1829">
        <v>0</v>
      </c>
      <c r="U543" s="1830">
        <v>0</v>
      </c>
      <c r="AB543" s="2107"/>
      <c r="AC543" s="1831">
        <v>0</v>
      </c>
      <c r="AD543" s="1831">
        <v>0</v>
      </c>
      <c r="AG543" s="2107">
        <v>0</v>
      </c>
      <c r="AH543" s="2107">
        <v>0</v>
      </c>
      <c r="AJ543" s="285"/>
    </row>
    <row r="544" spans="1:36" ht="18">
      <c r="A544" s="1493"/>
      <c r="B544" s="1493"/>
      <c r="C544" s="1493"/>
      <c r="D544" s="1509" t="s">
        <v>386</v>
      </c>
      <c r="E544" s="1509"/>
      <c r="F544" s="1509"/>
      <c r="G544" s="1509"/>
      <c r="H544" s="1509"/>
      <c r="I544" s="1509"/>
      <c r="J544" s="1509"/>
      <c r="K544" s="1509"/>
      <c r="L544" s="1509"/>
      <c r="M544" s="1509"/>
      <c r="N544" s="1495">
        <v>7160</v>
      </c>
      <c r="O544" s="1888" t="s">
        <v>869</v>
      </c>
      <c r="P544" s="768"/>
      <c r="Q544" s="2107">
        <v>0</v>
      </c>
      <c r="R544" s="1828">
        <v>0</v>
      </c>
      <c r="S544" s="98">
        <v>0</v>
      </c>
      <c r="T544" s="1829">
        <v>0</v>
      </c>
      <c r="U544" s="1830">
        <v>0</v>
      </c>
      <c r="AB544" s="2107"/>
      <c r="AC544" s="1831">
        <v>0</v>
      </c>
      <c r="AD544" s="1831">
        <v>0</v>
      </c>
      <c r="AG544" s="2107">
        <v>0</v>
      </c>
      <c r="AH544" s="2107">
        <v>0</v>
      </c>
      <c r="AJ544" s="285"/>
    </row>
    <row r="545" spans="1:36" ht="18">
      <c r="A545" s="1493"/>
      <c r="B545" s="1493"/>
      <c r="C545" s="1493"/>
      <c r="D545" s="1512" t="s">
        <v>238</v>
      </c>
      <c r="E545" s="1512"/>
      <c r="F545" s="1512"/>
      <c r="G545" s="1512"/>
      <c r="H545" s="1512"/>
      <c r="I545" s="1512"/>
      <c r="J545" s="1512"/>
      <c r="K545" s="1512"/>
      <c r="L545" s="1512"/>
      <c r="M545" s="1509"/>
      <c r="N545" s="1495">
        <v>7163</v>
      </c>
      <c r="O545" s="1888" t="s">
        <v>869</v>
      </c>
      <c r="P545" s="768"/>
      <c r="Q545" s="2107">
        <v>0</v>
      </c>
      <c r="R545" s="1828">
        <v>0</v>
      </c>
      <c r="S545" s="98">
        <v>0</v>
      </c>
      <c r="T545" s="1829">
        <v>0</v>
      </c>
      <c r="U545" s="1830">
        <v>0</v>
      </c>
      <c r="AB545" s="2107"/>
      <c r="AC545" s="1831">
        <v>0</v>
      </c>
      <c r="AD545" s="1831">
        <v>0</v>
      </c>
      <c r="AG545" s="2107">
        <v>0</v>
      </c>
      <c r="AH545" s="2107">
        <v>0</v>
      </c>
      <c r="AJ545" s="285"/>
    </row>
    <row r="546" spans="1:36" ht="18">
      <c r="A546" s="1493"/>
      <c r="B546" s="1493"/>
      <c r="C546" s="1535" t="s">
        <v>3683</v>
      </c>
      <c r="D546" s="1535"/>
      <c r="E546" s="1535"/>
      <c r="F546" s="1535"/>
      <c r="G546" s="1535"/>
      <c r="H546" s="1535"/>
      <c r="I546" s="1512"/>
      <c r="J546" s="1512"/>
      <c r="K546" s="1512"/>
      <c r="L546" s="1512"/>
      <c r="M546" s="1509"/>
      <c r="N546" s="1495"/>
      <c r="O546" s="1888"/>
      <c r="P546" s="768"/>
      <c r="Q546" s="2107"/>
      <c r="R546" s="1828"/>
      <c r="S546" s="98"/>
      <c r="T546" s="1829"/>
      <c r="U546" s="1830"/>
      <c r="AB546" s="2107"/>
      <c r="AC546" s="1831"/>
      <c r="AD546" s="1831"/>
      <c r="AG546" s="2107">
        <v>0</v>
      </c>
      <c r="AH546" s="2107">
        <v>0</v>
      </c>
      <c r="AJ546" s="285"/>
    </row>
    <row r="547" spans="1:36" ht="18">
      <c r="A547" s="1493"/>
      <c r="B547" s="1493"/>
      <c r="D547" s="1512" t="s">
        <v>264</v>
      </c>
      <c r="E547" s="1512"/>
      <c r="F547" s="1512"/>
      <c r="G547" s="1512"/>
      <c r="H547" s="1512"/>
      <c r="I547" s="1512"/>
      <c r="J547" s="1512"/>
      <c r="K547" s="1512"/>
      <c r="L547" s="1512"/>
      <c r="M547" s="1509"/>
      <c r="N547" s="1495">
        <v>7166</v>
      </c>
      <c r="O547" s="1888" t="s">
        <v>869</v>
      </c>
      <c r="P547" s="768"/>
      <c r="Q547" s="2107">
        <v>0</v>
      </c>
      <c r="R547" s="1828">
        <v>0</v>
      </c>
      <c r="S547" s="98">
        <v>0</v>
      </c>
      <c r="T547" s="1829">
        <v>0</v>
      </c>
      <c r="U547" s="1830">
        <v>0</v>
      </c>
      <c r="AB547" s="2107"/>
      <c r="AC547" s="1831">
        <v>0</v>
      </c>
      <c r="AD547" s="1831">
        <v>0</v>
      </c>
      <c r="AE547">
        <v>7052</v>
      </c>
      <c r="AF547" s="1889">
        <v>7160</v>
      </c>
      <c r="AG547" s="2107">
        <v>0</v>
      </c>
      <c r="AH547" s="2107">
        <v>0</v>
      </c>
      <c r="AJ547" s="285"/>
    </row>
    <row r="548" spans="1:36" ht="18">
      <c r="A548" s="1493"/>
      <c r="B548" s="1493"/>
      <c r="D548" s="1512" t="s">
        <v>265</v>
      </c>
      <c r="E548" s="1512" t="s">
        <v>3424</v>
      </c>
      <c r="F548" s="1512"/>
      <c r="G548" s="1512"/>
      <c r="H548" s="1512"/>
      <c r="I548" s="1512"/>
      <c r="J548" s="1512"/>
      <c r="K548" s="1512"/>
      <c r="L548" s="1512"/>
      <c r="M548" s="1509"/>
      <c r="N548" s="1495">
        <v>7169</v>
      </c>
      <c r="O548" s="1888" t="s">
        <v>869</v>
      </c>
      <c r="P548" s="768"/>
      <c r="Q548" s="2107">
        <v>0</v>
      </c>
      <c r="R548" s="1828">
        <v>0</v>
      </c>
      <c r="S548" s="98">
        <v>0</v>
      </c>
      <c r="T548" s="1829">
        <v>0</v>
      </c>
      <c r="U548" s="1830">
        <v>0</v>
      </c>
      <c r="AB548" s="2107"/>
      <c r="AC548" s="1831">
        <v>0</v>
      </c>
      <c r="AD548" s="1831">
        <v>0</v>
      </c>
      <c r="AE548">
        <v>7052</v>
      </c>
      <c r="AF548" s="1889">
        <v>7163</v>
      </c>
      <c r="AG548" s="2107">
        <v>0</v>
      </c>
      <c r="AH548" s="2107">
        <v>0</v>
      </c>
      <c r="AJ548" s="285"/>
    </row>
    <row r="549" spans="1:36" ht="18">
      <c r="A549" s="1493"/>
      <c r="B549" s="1493"/>
      <c r="C549" s="1535" t="s">
        <v>1006</v>
      </c>
      <c r="D549" s="1539"/>
      <c r="E549" s="1500"/>
      <c r="F549" s="1500"/>
      <c r="G549" s="1500"/>
      <c r="H549" s="1500"/>
      <c r="I549" s="1500"/>
      <c r="J549" s="1500"/>
      <c r="K549" s="1500"/>
      <c r="L549" s="1500"/>
      <c r="M549" s="1548"/>
      <c r="N549" s="1549"/>
      <c r="O549" s="1899"/>
      <c r="P549" s="768"/>
      <c r="Q549" s="2107"/>
      <c r="R549" s="1828"/>
      <c r="S549" s="98"/>
      <c r="T549" s="1829"/>
      <c r="U549" s="1830"/>
      <c r="AB549" s="2107"/>
      <c r="AC549" s="1831"/>
      <c r="AD549" s="1831"/>
      <c r="AF549" s="1889"/>
      <c r="AG549" s="2107">
        <v>0</v>
      </c>
      <c r="AH549" s="2107">
        <v>0</v>
      </c>
      <c r="AJ549" s="285"/>
    </row>
    <row r="550" spans="1:36" ht="18">
      <c r="A550" s="1493"/>
      <c r="B550" s="1493"/>
      <c r="D550" s="1500"/>
      <c r="E550" s="1500"/>
      <c r="F550" s="1500"/>
      <c r="G550" s="1500"/>
      <c r="H550" s="1500"/>
      <c r="I550" s="1500"/>
      <c r="J550" s="1500"/>
      <c r="K550" s="1500"/>
      <c r="L550" s="1500"/>
      <c r="M550" s="1548"/>
      <c r="N550" s="1549"/>
      <c r="O550" s="1898"/>
      <c r="P550" s="768"/>
      <c r="Q550" s="2107">
        <v>0</v>
      </c>
      <c r="R550" s="1828">
        <v>0</v>
      </c>
      <c r="S550" s="98">
        <v>0</v>
      </c>
      <c r="T550" s="1829">
        <v>0</v>
      </c>
      <c r="U550" s="1830">
        <v>0</v>
      </c>
      <c r="AB550" s="2107"/>
      <c r="AC550" s="1831">
        <v>0</v>
      </c>
      <c r="AD550" s="1831">
        <v>0</v>
      </c>
      <c r="AE550">
        <v>7061</v>
      </c>
      <c r="AF550" s="1889">
        <v>7166</v>
      </c>
      <c r="AG550" s="2107">
        <v>0</v>
      </c>
      <c r="AH550" s="2107">
        <v>0</v>
      </c>
      <c r="AJ550" s="285"/>
    </row>
    <row r="551" spans="1:36" ht="18">
      <c r="A551" s="1493"/>
      <c r="B551" s="1493"/>
      <c r="C551" s="1493"/>
      <c r="O551" s="1898"/>
      <c r="P551" s="768"/>
      <c r="Q551" s="2107">
        <v>0</v>
      </c>
      <c r="R551" s="1828">
        <v>0</v>
      </c>
      <c r="S551" s="98">
        <v>0</v>
      </c>
      <c r="T551" s="1829">
        <v>0</v>
      </c>
      <c r="U551" s="1830">
        <v>0</v>
      </c>
      <c r="AB551" s="2107"/>
      <c r="AC551" s="1831">
        <v>0</v>
      </c>
      <c r="AD551" s="1831">
        <v>0</v>
      </c>
      <c r="AE551">
        <v>7061</v>
      </c>
      <c r="AF551" s="1889">
        <v>7169</v>
      </c>
      <c r="AG551" s="2107">
        <v>0</v>
      </c>
      <c r="AH551" s="2107">
        <v>0</v>
      </c>
      <c r="AJ551" s="285"/>
    </row>
    <row r="552" spans="1:36" ht="18">
      <c r="A552" s="1493"/>
      <c r="B552" s="1493"/>
      <c r="C552" s="1493"/>
      <c r="D552" s="1550" t="s">
        <v>535</v>
      </c>
      <c r="E552" s="1551"/>
      <c r="F552" s="1551"/>
      <c r="G552" s="1551"/>
      <c r="H552" s="1551"/>
      <c r="I552" s="1552"/>
      <c r="J552" s="1552"/>
      <c r="K552" s="1552"/>
      <c r="L552" s="1552"/>
      <c r="M552" s="1532"/>
      <c r="N552" s="1495">
        <v>7178</v>
      </c>
      <c r="O552" s="1898"/>
      <c r="P552" s="768"/>
      <c r="Q552" s="2107">
        <v>0</v>
      </c>
      <c r="R552" s="1828">
        <v>0</v>
      </c>
      <c r="S552" s="98">
        <v>0</v>
      </c>
      <c r="T552" s="1829">
        <v>0</v>
      </c>
      <c r="U552" s="1830">
        <v>0</v>
      </c>
      <c r="AB552" s="2107"/>
      <c r="AC552" s="1831">
        <v>0</v>
      </c>
      <c r="AD552" s="1831">
        <v>0</v>
      </c>
      <c r="AE552">
        <v>7071</v>
      </c>
      <c r="AF552" s="1889">
        <v>7178</v>
      </c>
      <c r="AG552" s="2107">
        <v>0</v>
      </c>
      <c r="AH552" s="2107">
        <v>0</v>
      </c>
      <c r="AJ552" s="285"/>
    </row>
    <row r="553" spans="1:36" ht="18">
      <c r="A553" s="1493"/>
      <c r="B553" s="1493"/>
      <c r="D553" s="1550"/>
      <c r="E553" s="1551"/>
      <c r="F553" s="1551"/>
      <c r="G553" s="1551"/>
      <c r="H553" s="1551"/>
      <c r="I553" s="1552"/>
      <c r="J553" s="1552"/>
      <c r="K553" s="1552"/>
      <c r="L553" s="1552"/>
      <c r="M553" s="1532"/>
      <c r="N553" s="1495"/>
      <c r="O553" s="1898"/>
      <c r="P553" s="768"/>
      <c r="Q553" s="2107">
        <v>0</v>
      </c>
      <c r="R553" s="1828">
        <v>0</v>
      </c>
      <c r="S553" s="98">
        <v>0</v>
      </c>
      <c r="T553" s="1829">
        <v>0</v>
      </c>
      <c r="U553" s="1830">
        <v>0</v>
      </c>
      <c r="AB553" s="2107"/>
      <c r="AC553" s="1831">
        <v>0</v>
      </c>
      <c r="AD553" s="1831">
        <v>0</v>
      </c>
      <c r="AG553" s="2107">
        <v>0</v>
      </c>
      <c r="AH553" s="2107">
        <v>0</v>
      </c>
      <c r="AJ553" s="285"/>
    </row>
    <row r="554" spans="1:36" ht="18">
      <c r="A554" s="1493"/>
      <c r="B554" s="1493"/>
      <c r="C554" s="1493"/>
      <c r="D554" s="1550"/>
      <c r="E554" s="1551"/>
      <c r="F554" s="1551"/>
      <c r="G554" s="1551"/>
      <c r="H554" s="1551"/>
      <c r="I554" s="1552"/>
      <c r="J554" s="1552"/>
      <c r="K554" s="1552"/>
      <c r="L554" s="1552"/>
      <c r="M554" s="1532"/>
      <c r="N554" s="1495"/>
      <c r="O554" s="1898"/>
      <c r="P554" s="768"/>
      <c r="Q554" s="2107">
        <v>0</v>
      </c>
      <c r="R554" s="1828">
        <v>0</v>
      </c>
      <c r="S554" s="98">
        <v>0</v>
      </c>
      <c r="T554" s="1829">
        <v>0</v>
      </c>
      <c r="U554" s="1830">
        <v>0</v>
      </c>
      <c r="AB554" s="2107"/>
      <c r="AC554" s="1831">
        <v>0</v>
      </c>
      <c r="AD554" s="1831">
        <v>0</v>
      </c>
      <c r="AG554" s="2107">
        <v>0</v>
      </c>
      <c r="AH554" s="2107">
        <v>0</v>
      </c>
      <c r="AJ554" s="285"/>
    </row>
    <row r="555" spans="1:36" ht="18">
      <c r="A555" s="1493"/>
      <c r="B555" s="1493"/>
      <c r="C555" s="1493"/>
      <c r="D555" s="1550"/>
      <c r="E555" s="1551"/>
      <c r="F555" s="1551"/>
      <c r="G555" s="1551"/>
      <c r="H555" s="1551"/>
      <c r="I555" s="1552"/>
      <c r="J555" s="1552"/>
      <c r="K555" s="1552"/>
      <c r="L555" s="1552"/>
      <c r="M555" s="1532"/>
      <c r="N555" s="1495"/>
      <c r="O555" s="1897"/>
      <c r="P555" s="768"/>
      <c r="Q555" s="2107">
        <v>0</v>
      </c>
      <c r="R555" s="1828">
        <v>0</v>
      </c>
      <c r="S555" s="98">
        <v>0</v>
      </c>
      <c r="T555" s="1829">
        <v>0</v>
      </c>
      <c r="U555" s="1830">
        <v>0</v>
      </c>
      <c r="AB555" s="2107"/>
      <c r="AC555" s="1831">
        <v>0</v>
      </c>
      <c r="AD555" s="1831">
        <v>0</v>
      </c>
      <c r="AG555" s="2107">
        <v>0</v>
      </c>
      <c r="AH555" s="2107">
        <v>0</v>
      </c>
      <c r="AJ555" s="285"/>
    </row>
    <row r="556" spans="1:36" ht="18">
      <c r="A556" s="1493"/>
      <c r="B556" s="1493"/>
      <c r="C556" s="1493"/>
      <c r="D556" s="1550" t="s">
        <v>538</v>
      </c>
      <c r="E556" s="1551"/>
      <c r="F556" s="1551"/>
      <c r="G556" s="1551"/>
      <c r="H556" s="1551"/>
      <c r="I556" s="1552"/>
      <c r="J556" s="1552"/>
      <c r="K556" s="1552"/>
      <c r="L556" s="1552"/>
      <c r="M556" s="1532"/>
      <c r="N556" s="1495">
        <v>7190</v>
      </c>
      <c r="O556" s="1888" t="s">
        <v>869</v>
      </c>
      <c r="P556" s="768"/>
      <c r="Q556" s="2107">
        <v>68.989999999999995</v>
      </c>
      <c r="R556" s="1828">
        <v>-68.989999999999995</v>
      </c>
      <c r="S556" s="98">
        <v>68.989999999999995</v>
      </c>
      <c r="T556" s="1829">
        <v>-68.989999999999995</v>
      </c>
      <c r="U556" s="1830">
        <v>0</v>
      </c>
      <c r="AB556" s="2107"/>
      <c r="AC556" s="1831">
        <v>68.989999999999995</v>
      </c>
      <c r="AD556" s="1831">
        <v>137.97999999999999</v>
      </c>
      <c r="AG556" s="2107">
        <v>0</v>
      </c>
      <c r="AH556" s="2107">
        <v>0</v>
      </c>
      <c r="AJ556" s="285"/>
    </row>
    <row r="557" spans="1:36" ht="18">
      <c r="A557" s="1493"/>
      <c r="B557" s="1493"/>
      <c r="C557" s="1493"/>
      <c r="D557" s="1550"/>
      <c r="E557" s="1551"/>
      <c r="F557" s="1551"/>
      <c r="G557" s="1551"/>
      <c r="H557" s="1551"/>
      <c r="I557" s="1552"/>
      <c r="J557" s="1552"/>
      <c r="K557" s="1552"/>
      <c r="L557" s="1552"/>
      <c r="M557" s="1532"/>
      <c r="N557" s="1495"/>
      <c r="O557" s="1897"/>
      <c r="P557" s="768"/>
      <c r="Q557" s="2107">
        <v>0</v>
      </c>
      <c r="R557" s="1828">
        <v>0</v>
      </c>
      <c r="S557" s="98">
        <v>0</v>
      </c>
      <c r="T557" s="1829">
        <v>0</v>
      </c>
      <c r="U557" s="1830">
        <v>0</v>
      </c>
      <c r="AB557" s="2107"/>
      <c r="AC557" s="1831">
        <v>0</v>
      </c>
      <c r="AD557" s="1831">
        <v>0</v>
      </c>
      <c r="AG557" s="2107">
        <v>0</v>
      </c>
      <c r="AH557" s="2107">
        <v>0</v>
      </c>
      <c r="AJ557" s="285"/>
    </row>
    <row r="558" spans="1:36" ht="18">
      <c r="A558" s="1493"/>
      <c r="B558" s="1493"/>
      <c r="C558" s="1493"/>
      <c r="D558" s="1550" t="s">
        <v>3684</v>
      </c>
      <c r="E558" s="1551"/>
      <c r="F558" s="1551"/>
      <c r="G558" s="1551"/>
      <c r="H558" s="1551"/>
      <c r="I558" s="1552"/>
      <c r="J558" s="1552"/>
      <c r="K558" s="1552"/>
      <c r="L558" s="1552"/>
      <c r="M558" s="1532"/>
      <c r="N558" s="1495">
        <v>7196</v>
      </c>
      <c r="O558" s="1888" t="s">
        <v>869</v>
      </c>
      <c r="P558" s="768"/>
      <c r="Q558" s="2107">
        <v>82.15</v>
      </c>
      <c r="R558" s="1828">
        <v>-82.15</v>
      </c>
      <c r="S558" s="98">
        <v>82.15</v>
      </c>
      <c r="T558" s="1829">
        <v>-82.15</v>
      </c>
      <c r="U558" s="1830">
        <v>0</v>
      </c>
      <c r="AB558" s="2107"/>
      <c r="AC558" s="1831">
        <v>82.15</v>
      </c>
      <c r="AD558" s="1831">
        <v>164.3</v>
      </c>
      <c r="AE558">
        <v>7071</v>
      </c>
      <c r="AF558" s="1889">
        <v>7190</v>
      </c>
      <c r="AG558" s="2107">
        <v>68.989999999999995</v>
      </c>
      <c r="AH558" s="2107">
        <v>0</v>
      </c>
      <c r="AJ558" s="285"/>
    </row>
    <row r="559" spans="1:36" ht="18">
      <c r="A559" s="1493"/>
      <c r="B559" s="1493"/>
      <c r="C559" s="1493"/>
      <c r="D559" s="1550" t="s">
        <v>541</v>
      </c>
      <c r="E559" s="1551"/>
      <c r="F559" s="1551"/>
      <c r="G559" s="1551"/>
      <c r="H559" s="1551"/>
      <c r="I559" s="1552"/>
      <c r="J559" s="1552"/>
      <c r="K559" s="1552"/>
      <c r="L559" s="1552"/>
      <c r="M559" s="1532"/>
      <c r="N559" s="1495">
        <v>7199</v>
      </c>
      <c r="O559" s="1888" t="s">
        <v>869</v>
      </c>
      <c r="P559" s="768"/>
      <c r="Q559" s="2107">
        <v>0</v>
      </c>
      <c r="R559" s="1828">
        <v>0</v>
      </c>
      <c r="S559" s="98">
        <v>0</v>
      </c>
      <c r="T559" s="1829">
        <v>0</v>
      </c>
      <c r="U559" s="1830">
        <v>0</v>
      </c>
      <c r="AB559" s="2107"/>
      <c r="AC559" s="1831">
        <v>0</v>
      </c>
      <c r="AD559" s="1831">
        <v>0</v>
      </c>
      <c r="AG559" s="2107">
        <v>0</v>
      </c>
      <c r="AH559" s="2107">
        <v>0</v>
      </c>
      <c r="AJ559" s="285"/>
    </row>
    <row r="560" spans="1:36" ht="17.45" customHeight="1">
      <c r="A560" s="1493"/>
      <c r="B560" s="1493"/>
      <c r="C560" s="1493"/>
      <c r="D560" s="1550" t="s">
        <v>542</v>
      </c>
      <c r="E560" s="1551"/>
      <c r="F560" s="1551"/>
      <c r="G560" s="1551"/>
      <c r="H560" s="1551"/>
      <c r="I560" s="1552"/>
      <c r="J560" s="1552"/>
      <c r="K560" s="1552"/>
      <c r="L560" s="1552"/>
      <c r="M560" s="1532"/>
      <c r="N560" s="1495">
        <v>7202</v>
      </c>
      <c r="O560" s="1888" t="s">
        <v>869</v>
      </c>
      <c r="P560" s="768"/>
      <c r="Q560" s="2107">
        <v>0</v>
      </c>
      <c r="R560" s="1828">
        <v>0</v>
      </c>
      <c r="S560" s="98">
        <v>0</v>
      </c>
      <c r="T560" s="1829">
        <v>0</v>
      </c>
      <c r="U560" s="1830">
        <v>0</v>
      </c>
      <c r="AB560" s="2107"/>
      <c r="AC560" s="1831">
        <v>0</v>
      </c>
      <c r="AD560" s="1831">
        <v>0</v>
      </c>
      <c r="AE560">
        <v>7071</v>
      </c>
      <c r="AF560" s="1889">
        <v>7196</v>
      </c>
      <c r="AG560" s="2107">
        <v>82.15</v>
      </c>
      <c r="AH560" s="2107">
        <v>0</v>
      </c>
      <c r="AJ560" s="285"/>
    </row>
    <row r="561" spans="1:36" ht="17.45" customHeight="1">
      <c r="A561" s="1493"/>
      <c r="B561" s="1493"/>
      <c r="C561" s="1493"/>
      <c r="D561" s="1550" t="s">
        <v>543</v>
      </c>
      <c r="E561" s="1551"/>
      <c r="F561" s="1551"/>
      <c r="G561" s="1551"/>
      <c r="H561" s="1551"/>
      <c r="I561" s="1552"/>
      <c r="J561" s="1552"/>
      <c r="K561" s="1552"/>
      <c r="L561" s="1552"/>
      <c r="M561" s="1532"/>
      <c r="N561" s="1495">
        <v>7205</v>
      </c>
      <c r="O561" s="1888" t="s">
        <v>869</v>
      </c>
      <c r="P561" s="768"/>
      <c r="Q561" s="2107">
        <v>0</v>
      </c>
      <c r="R561" s="1828">
        <v>0</v>
      </c>
      <c r="S561" s="98">
        <v>0</v>
      </c>
      <c r="T561" s="1829">
        <v>0</v>
      </c>
      <c r="U561" s="1830">
        <v>0</v>
      </c>
      <c r="AB561" s="2107"/>
      <c r="AC561" s="1831">
        <v>0</v>
      </c>
      <c r="AD561" s="1831">
        <v>0</v>
      </c>
      <c r="AE561">
        <v>7071</v>
      </c>
      <c r="AF561" s="1889">
        <v>7199</v>
      </c>
      <c r="AG561" s="2107">
        <v>0</v>
      </c>
      <c r="AH561" s="2107">
        <v>0</v>
      </c>
      <c r="AJ561" s="285"/>
    </row>
    <row r="562" spans="1:36" ht="17.45" customHeight="1">
      <c r="A562" s="1493"/>
      <c r="B562" s="1493"/>
      <c r="C562" s="1493"/>
      <c r="D562" s="1550" t="s">
        <v>544</v>
      </c>
      <c r="E562" s="1551"/>
      <c r="F562" s="1551"/>
      <c r="G562" s="1551"/>
      <c r="H562" s="1551"/>
      <c r="I562" s="1552"/>
      <c r="J562" s="1552"/>
      <c r="K562" s="1552"/>
      <c r="L562" s="1552"/>
      <c r="M562" s="1532"/>
      <c r="N562" s="1495">
        <v>7208</v>
      </c>
      <c r="O562" s="1888" t="s">
        <v>869</v>
      </c>
      <c r="P562" s="768"/>
      <c r="Q562" s="2107">
        <v>0</v>
      </c>
      <c r="R562" s="1828">
        <v>0</v>
      </c>
      <c r="S562" s="98">
        <v>0</v>
      </c>
      <c r="T562" s="1829">
        <v>0</v>
      </c>
      <c r="U562" s="1830">
        <v>0</v>
      </c>
      <c r="AB562" s="2107"/>
      <c r="AC562" s="1831">
        <v>0</v>
      </c>
      <c r="AD562" s="1831">
        <v>0</v>
      </c>
      <c r="AE562">
        <v>7071</v>
      </c>
      <c r="AF562" s="1889">
        <v>7202</v>
      </c>
      <c r="AG562" s="2107">
        <v>0</v>
      </c>
      <c r="AH562" s="2107">
        <v>0</v>
      </c>
      <c r="AJ562" s="285"/>
    </row>
    <row r="563" spans="1:36" ht="18">
      <c r="A563" s="1493"/>
      <c r="B563" s="1493"/>
      <c r="C563" s="1493"/>
      <c r="D563" s="1553" t="s">
        <v>3685</v>
      </c>
      <c r="E563" s="1554"/>
      <c r="F563" s="1550" t="s">
        <v>3653</v>
      </c>
      <c r="G563" s="1551"/>
      <c r="H563" s="1551"/>
      <c r="I563" s="1552"/>
      <c r="J563" s="1552"/>
      <c r="K563" s="1552"/>
      <c r="L563" s="1552"/>
      <c r="M563" s="1532"/>
      <c r="N563" s="1495">
        <v>7211</v>
      </c>
      <c r="O563" s="1888" t="s">
        <v>869</v>
      </c>
      <c r="P563" s="768"/>
      <c r="Q563" s="2107">
        <v>0</v>
      </c>
      <c r="R563" s="1828">
        <v>0</v>
      </c>
      <c r="S563" s="98">
        <v>0</v>
      </c>
      <c r="T563" s="1829">
        <v>0</v>
      </c>
      <c r="U563" s="1830">
        <v>0</v>
      </c>
      <c r="AB563" s="2107"/>
      <c r="AC563" s="1831">
        <v>0</v>
      </c>
      <c r="AD563" s="1831">
        <v>0</v>
      </c>
      <c r="AE563">
        <v>7071</v>
      </c>
      <c r="AF563" s="1889">
        <v>7205</v>
      </c>
      <c r="AG563" s="2107">
        <v>0</v>
      </c>
      <c r="AH563" s="2107">
        <v>0</v>
      </c>
      <c r="AJ563" s="285"/>
    </row>
    <row r="564" spans="1:36" ht="18">
      <c r="A564" s="1493"/>
      <c r="B564" s="1493"/>
      <c r="C564" s="1493"/>
      <c r="D564" s="1555"/>
      <c r="E564" s="1556" t="s">
        <v>127</v>
      </c>
      <c r="F564" s="1550" t="s">
        <v>3413</v>
      </c>
      <c r="G564" s="1551"/>
      <c r="H564" s="1551"/>
      <c r="I564" s="1552"/>
      <c r="J564" s="1552"/>
      <c r="K564" s="1552"/>
      <c r="L564" s="1552"/>
      <c r="M564" s="1532"/>
      <c r="N564" s="1495">
        <v>7214</v>
      </c>
      <c r="O564" s="1888" t="s">
        <v>869</v>
      </c>
      <c r="P564" s="768"/>
      <c r="Q564" s="2107">
        <v>0</v>
      </c>
      <c r="R564" s="1828">
        <v>0</v>
      </c>
      <c r="S564" s="98">
        <v>0</v>
      </c>
      <c r="T564" s="1829">
        <v>0</v>
      </c>
      <c r="U564" s="1830">
        <v>0</v>
      </c>
      <c r="AB564" s="2107"/>
      <c r="AC564" s="1831">
        <v>0</v>
      </c>
      <c r="AD564" s="1831">
        <v>0</v>
      </c>
      <c r="AE564">
        <v>7071</v>
      </c>
      <c r="AF564" s="1889">
        <v>7208</v>
      </c>
      <c r="AG564" s="2107">
        <v>0</v>
      </c>
      <c r="AH564" s="2107">
        <v>0</v>
      </c>
      <c r="AJ564" s="285"/>
    </row>
    <row r="565" spans="1:36" ht="18">
      <c r="A565" s="1493"/>
      <c r="B565" s="1493"/>
      <c r="C565" s="1493"/>
      <c r="D565" s="1555"/>
      <c r="E565" s="1556" t="s">
        <v>128</v>
      </c>
      <c r="F565" s="1550" t="s">
        <v>3653</v>
      </c>
      <c r="G565" s="1551"/>
      <c r="H565" s="1551"/>
      <c r="I565" s="1552"/>
      <c r="J565" s="1552"/>
      <c r="K565" s="1552"/>
      <c r="L565" s="1552"/>
      <c r="M565" s="1532"/>
      <c r="N565" s="1495">
        <v>7217</v>
      </c>
      <c r="O565" s="1888" t="s">
        <v>869</v>
      </c>
      <c r="P565" s="768"/>
      <c r="Q565" s="2107">
        <v>0</v>
      </c>
      <c r="R565" s="1828">
        <v>0</v>
      </c>
      <c r="S565" s="98">
        <v>0</v>
      </c>
      <c r="T565" s="1829">
        <v>0</v>
      </c>
      <c r="U565" s="1830">
        <v>0</v>
      </c>
      <c r="AB565" s="2107"/>
      <c r="AC565" s="1831">
        <v>0</v>
      </c>
      <c r="AD565" s="1831">
        <v>0</v>
      </c>
      <c r="AE565">
        <v>7071</v>
      </c>
      <c r="AF565" s="1889">
        <v>7211</v>
      </c>
      <c r="AG565" s="2107">
        <v>0</v>
      </c>
      <c r="AH565" s="2107">
        <v>0</v>
      </c>
      <c r="AJ565" s="285"/>
    </row>
    <row r="566" spans="1:36" ht="18">
      <c r="A566" s="1493"/>
      <c r="B566" s="1493"/>
      <c r="C566" s="1493"/>
      <c r="D566" s="1555"/>
      <c r="E566" s="1555"/>
      <c r="F566" s="1550" t="s">
        <v>3413</v>
      </c>
      <c r="G566" s="1551"/>
      <c r="H566" s="1551"/>
      <c r="I566" s="1552"/>
      <c r="J566" s="1552"/>
      <c r="K566" s="1552"/>
      <c r="L566" s="1552"/>
      <c r="M566" s="1532"/>
      <c r="N566" s="1495">
        <v>7220</v>
      </c>
      <c r="O566" s="1888" t="s">
        <v>869</v>
      </c>
      <c r="P566" s="768"/>
      <c r="Q566" s="2107">
        <v>0</v>
      </c>
      <c r="R566" s="1828">
        <v>0</v>
      </c>
      <c r="S566" s="98">
        <v>0</v>
      </c>
      <c r="T566" s="1829">
        <v>0</v>
      </c>
      <c r="U566" s="1830">
        <v>0</v>
      </c>
      <c r="AB566" s="2107"/>
      <c r="AC566" s="1831">
        <v>0</v>
      </c>
      <c r="AD566" s="1831">
        <v>0</v>
      </c>
      <c r="AE566">
        <v>7071</v>
      </c>
      <c r="AF566" s="1889">
        <v>7214</v>
      </c>
      <c r="AG566" s="2107">
        <v>0</v>
      </c>
      <c r="AH566" s="2107">
        <v>0</v>
      </c>
      <c r="AJ566" s="285"/>
    </row>
    <row r="567" spans="1:36" ht="18">
      <c r="A567" s="1493"/>
      <c r="B567" s="1493"/>
      <c r="C567" s="1493"/>
      <c r="D567" s="1553" t="s">
        <v>3686</v>
      </c>
      <c r="E567" s="1554"/>
      <c r="F567" s="1550" t="s">
        <v>3653</v>
      </c>
      <c r="G567" s="1551"/>
      <c r="H567" s="1551"/>
      <c r="I567" s="1552"/>
      <c r="J567" s="1552"/>
      <c r="K567" s="1552"/>
      <c r="L567" s="1552"/>
      <c r="M567" s="1532"/>
      <c r="N567" s="1495">
        <v>7223</v>
      </c>
      <c r="O567" s="1888" t="s">
        <v>869</v>
      </c>
      <c r="P567" s="768"/>
      <c r="Q567" s="2107">
        <v>0</v>
      </c>
      <c r="R567" s="1828">
        <v>0</v>
      </c>
      <c r="S567" s="98">
        <v>0</v>
      </c>
      <c r="T567" s="1829">
        <v>0</v>
      </c>
      <c r="U567" s="1830">
        <v>0</v>
      </c>
      <c r="AB567" s="2107"/>
      <c r="AC567" s="1831">
        <v>0</v>
      </c>
      <c r="AD567" s="1831">
        <v>0</v>
      </c>
      <c r="AE567">
        <v>7071</v>
      </c>
      <c r="AF567" s="1889">
        <v>7217</v>
      </c>
      <c r="AG567" s="2107">
        <v>0</v>
      </c>
      <c r="AH567" s="2107">
        <v>0</v>
      </c>
      <c r="AJ567" s="285"/>
    </row>
    <row r="568" spans="1:36" ht="18">
      <c r="A568" s="1493"/>
      <c r="B568" s="1493"/>
      <c r="C568" s="1493"/>
      <c r="D568" s="1555"/>
      <c r="E568" s="1556" t="s">
        <v>127</v>
      </c>
      <c r="F568" s="1550" t="s">
        <v>3413</v>
      </c>
      <c r="G568" s="1551"/>
      <c r="H568" s="1551"/>
      <c r="I568" s="1552"/>
      <c r="J568" s="1552"/>
      <c r="K568" s="1552"/>
      <c r="L568" s="1532"/>
      <c r="M568" s="1532"/>
      <c r="N568" s="1495">
        <v>7226</v>
      </c>
      <c r="O568" s="1888" t="s">
        <v>869</v>
      </c>
      <c r="P568" s="768"/>
      <c r="Q568" s="2107">
        <v>0</v>
      </c>
      <c r="R568" s="1828">
        <v>0</v>
      </c>
      <c r="S568" s="98">
        <v>0</v>
      </c>
      <c r="T568" s="1829">
        <v>0</v>
      </c>
      <c r="U568" s="1830">
        <v>0</v>
      </c>
      <c r="AB568" s="2107"/>
      <c r="AC568" s="1831">
        <v>0</v>
      </c>
      <c r="AD568" s="1831">
        <v>0</v>
      </c>
      <c r="AE568">
        <v>7071</v>
      </c>
      <c r="AF568" s="1889">
        <v>7220</v>
      </c>
      <c r="AG568" s="2107">
        <v>0</v>
      </c>
      <c r="AH568" s="2107">
        <v>0</v>
      </c>
      <c r="AJ568" s="285"/>
    </row>
    <row r="569" spans="1:36" ht="18">
      <c r="A569" s="1493"/>
      <c r="B569" s="1493"/>
      <c r="C569" s="1493"/>
      <c r="D569" s="1555"/>
      <c r="E569" s="1535" t="s">
        <v>128</v>
      </c>
      <c r="F569" s="1535"/>
      <c r="G569" s="1535"/>
      <c r="H569" s="1535"/>
      <c r="I569" s="1535"/>
      <c r="J569" s="1552"/>
      <c r="K569" s="1552"/>
      <c r="L569" s="1548"/>
      <c r="M569" s="1532"/>
      <c r="N569" s="1495"/>
      <c r="O569" s="1888"/>
      <c r="P569" s="768"/>
      <c r="Q569" s="2107"/>
      <c r="R569" s="1828"/>
      <c r="S569" s="98"/>
      <c r="T569" s="1829"/>
      <c r="U569" s="1830"/>
      <c r="AB569" s="2107"/>
      <c r="AC569" s="1831"/>
      <c r="AD569" s="1831"/>
      <c r="AF569" s="1889"/>
      <c r="AG569" s="2107">
        <v>0</v>
      </c>
      <c r="AH569" s="2107">
        <v>0</v>
      </c>
      <c r="AJ569" s="285"/>
    </row>
    <row r="570" spans="1:36" ht="18">
      <c r="A570" s="1493"/>
      <c r="B570" s="1493"/>
      <c r="C570" s="1493"/>
      <c r="D570" s="1555"/>
      <c r="E570" s="1555"/>
      <c r="F570" s="1550" t="s">
        <v>3653</v>
      </c>
      <c r="G570" s="1551"/>
      <c r="H570" s="1551"/>
      <c r="I570" s="1552"/>
      <c r="J570" s="1552"/>
      <c r="K570" s="1552"/>
      <c r="M570" s="1532"/>
      <c r="N570" s="1495">
        <v>7229</v>
      </c>
      <c r="O570" s="1888" t="s">
        <v>869</v>
      </c>
      <c r="P570" s="768"/>
      <c r="Q570" s="2107">
        <v>0</v>
      </c>
      <c r="R570" s="1828">
        <v>0</v>
      </c>
      <c r="S570" s="98">
        <v>0</v>
      </c>
      <c r="T570" s="1829">
        <v>0</v>
      </c>
      <c r="U570" s="1830">
        <v>0</v>
      </c>
      <c r="AB570" s="2107"/>
      <c r="AC570" s="1831">
        <v>0</v>
      </c>
      <c r="AD570" s="1831">
        <v>0</v>
      </c>
      <c r="AE570">
        <v>7071</v>
      </c>
      <c r="AF570" s="1889">
        <v>7223</v>
      </c>
      <c r="AG570" s="2107">
        <v>0</v>
      </c>
      <c r="AH570" s="2107">
        <v>0</v>
      </c>
      <c r="AJ570" s="285"/>
    </row>
    <row r="571" spans="1:36" ht="18">
      <c r="A571" s="1493"/>
      <c r="B571" s="1493"/>
      <c r="C571" s="1493"/>
      <c r="F571" s="1530" t="s">
        <v>3413</v>
      </c>
      <c r="G571" s="1531"/>
      <c r="H571" s="1531"/>
      <c r="I571" s="1532"/>
      <c r="J571" s="1532"/>
      <c r="K571" s="1532"/>
      <c r="L571" s="1532"/>
      <c r="M571" s="1532"/>
      <c r="N571" s="1495">
        <v>7232</v>
      </c>
      <c r="O571" s="1888" t="s">
        <v>869</v>
      </c>
      <c r="P571" s="768"/>
      <c r="Q571" s="2107">
        <v>0</v>
      </c>
      <c r="R571" s="1828">
        <v>0</v>
      </c>
      <c r="S571" s="98">
        <v>0</v>
      </c>
      <c r="T571" s="1829">
        <v>0</v>
      </c>
      <c r="U571" s="1830">
        <v>0</v>
      </c>
      <c r="AB571" s="2107"/>
      <c r="AC571" s="1831">
        <v>0</v>
      </c>
      <c r="AD571" s="1831">
        <v>0</v>
      </c>
      <c r="AE571">
        <v>7071</v>
      </c>
      <c r="AF571" s="1889">
        <v>7226</v>
      </c>
      <c r="AG571" s="2107">
        <v>0</v>
      </c>
      <c r="AH571" s="2107">
        <v>0</v>
      </c>
      <c r="AJ571" s="285"/>
    </row>
    <row r="572" spans="1:36" ht="18">
      <c r="A572" s="1493"/>
      <c r="B572" s="1493"/>
      <c r="C572" s="1493"/>
      <c r="D572" s="1493"/>
      <c r="E572" s="1493"/>
      <c r="F572" s="1530" t="s">
        <v>551</v>
      </c>
      <c r="G572" s="1531"/>
      <c r="H572" s="1531"/>
      <c r="I572" s="1532"/>
      <c r="J572" s="1532"/>
      <c r="K572" s="1532"/>
      <c r="L572" s="1532"/>
      <c r="M572" s="1532"/>
      <c r="N572" s="1495">
        <v>7235</v>
      </c>
      <c r="O572" s="1888" t="s">
        <v>869</v>
      </c>
      <c r="P572" s="768"/>
      <c r="Q572" s="2107">
        <v>0</v>
      </c>
      <c r="R572" s="1828">
        <v>0</v>
      </c>
      <c r="S572" s="98">
        <v>0</v>
      </c>
      <c r="T572" s="1829">
        <v>0</v>
      </c>
      <c r="U572" s="1830">
        <v>0</v>
      </c>
      <c r="AB572" s="2107"/>
      <c r="AC572" s="1831">
        <v>0</v>
      </c>
      <c r="AD572" s="1831">
        <v>0</v>
      </c>
      <c r="AE572">
        <v>7071</v>
      </c>
      <c r="AF572" s="1889">
        <v>7229</v>
      </c>
      <c r="AG572" s="2107">
        <v>0</v>
      </c>
      <c r="AH572" s="2107">
        <v>0</v>
      </c>
      <c r="AJ572" s="285"/>
    </row>
    <row r="573" spans="1:36" ht="18">
      <c r="A573" s="1493"/>
      <c r="B573" s="1493"/>
      <c r="C573" s="1493"/>
      <c r="D573" s="1493"/>
      <c r="E573" s="1493"/>
      <c r="F573" s="1530" t="s">
        <v>3687</v>
      </c>
      <c r="G573" s="1531"/>
      <c r="H573" s="1531"/>
      <c r="I573" s="1532"/>
      <c r="J573" s="1532"/>
      <c r="K573" s="1532"/>
      <c r="L573" s="1532"/>
      <c r="M573" s="1532"/>
      <c r="N573" s="1495">
        <v>7238</v>
      </c>
      <c r="O573" s="1888" t="s">
        <v>869</v>
      </c>
      <c r="P573" s="768"/>
      <c r="Q573" s="2107">
        <v>0</v>
      </c>
      <c r="R573" s="1828">
        <v>0</v>
      </c>
      <c r="S573" s="98">
        <v>0</v>
      </c>
      <c r="T573" s="1829">
        <v>0</v>
      </c>
      <c r="U573" s="1830">
        <v>0</v>
      </c>
      <c r="AB573" s="2107"/>
      <c r="AC573" s="1831">
        <v>0</v>
      </c>
      <c r="AD573" s="1831">
        <v>0</v>
      </c>
      <c r="AE573">
        <v>7071</v>
      </c>
      <c r="AF573" s="1889">
        <v>7232</v>
      </c>
      <c r="AG573" s="2107">
        <v>0</v>
      </c>
      <c r="AH573" s="2107">
        <v>0</v>
      </c>
      <c r="AJ573" s="285"/>
    </row>
    <row r="574" spans="1:36" ht="17.45" customHeight="1">
      <c r="A574" s="1493"/>
      <c r="B574" s="1493"/>
      <c r="C574" s="1493"/>
      <c r="E574" s="1531"/>
      <c r="F574" s="1530" t="s">
        <v>553</v>
      </c>
      <c r="G574" s="1531"/>
      <c r="H574" s="1531"/>
      <c r="I574" s="1532"/>
      <c r="J574" s="1532"/>
      <c r="K574" s="1532"/>
      <c r="L574" s="1532"/>
      <c r="M574" s="1532"/>
      <c r="N574" s="1495">
        <v>7241</v>
      </c>
      <c r="O574" s="1888" t="s">
        <v>869</v>
      </c>
      <c r="P574" s="768"/>
      <c r="Q574" s="2107">
        <v>0</v>
      </c>
      <c r="R574" s="1828">
        <v>0</v>
      </c>
      <c r="S574" s="98">
        <v>0</v>
      </c>
      <c r="T574" s="1829">
        <v>0</v>
      </c>
      <c r="U574" s="1830">
        <v>0</v>
      </c>
      <c r="AB574" s="2107"/>
      <c r="AC574" s="1831">
        <v>0</v>
      </c>
      <c r="AD574" s="1831">
        <v>0</v>
      </c>
      <c r="AE574">
        <v>7071</v>
      </c>
      <c r="AF574" s="1889">
        <v>7235</v>
      </c>
      <c r="AG574" s="2107">
        <v>0</v>
      </c>
      <c r="AH574" s="2107">
        <v>0</v>
      </c>
      <c r="AJ574" s="285"/>
    </row>
    <row r="575" spans="1:36" ht="18">
      <c r="A575" s="1493"/>
      <c r="B575" s="1493"/>
      <c r="C575" s="1493"/>
      <c r="E575" s="1531"/>
      <c r="F575" s="1530"/>
      <c r="G575" s="1531"/>
      <c r="H575" s="1531"/>
      <c r="I575" s="1532"/>
      <c r="J575" s="1532"/>
      <c r="K575" s="1532"/>
      <c r="L575" s="1532"/>
      <c r="M575" s="1532"/>
      <c r="N575" s="1495"/>
      <c r="O575" s="1897"/>
      <c r="P575" s="768"/>
      <c r="Q575" s="2107">
        <v>0</v>
      </c>
      <c r="R575" s="1828">
        <v>0</v>
      </c>
      <c r="S575" s="98">
        <v>0</v>
      </c>
      <c r="T575" s="1829">
        <v>0</v>
      </c>
      <c r="U575" s="1830">
        <v>0</v>
      </c>
      <c r="AB575" s="2107"/>
      <c r="AC575" s="1831">
        <v>0</v>
      </c>
      <c r="AD575" s="1831">
        <v>0</v>
      </c>
      <c r="AE575">
        <v>7071</v>
      </c>
      <c r="AF575" s="1889">
        <v>7238</v>
      </c>
      <c r="AG575" s="2107">
        <v>0</v>
      </c>
      <c r="AH575" s="2107">
        <v>0</v>
      </c>
      <c r="AJ575" s="285"/>
    </row>
    <row r="576" spans="1:36" ht="18">
      <c r="A576" s="1493"/>
      <c r="B576" s="1493"/>
      <c r="C576" s="1493"/>
      <c r="E576" s="1531"/>
      <c r="F576" s="1530" t="s">
        <v>238</v>
      </c>
      <c r="G576" s="1531"/>
      <c r="H576" s="1531" t="s">
        <v>2418</v>
      </c>
      <c r="I576" s="1532"/>
      <c r="J576" s="1532"/>
      <c r="K576" s="1532"/>
      <c r="L576" s="1532"/>
      <c r="M576" s="1532"/>
      <c r="N576" s="1495">
        <v>7247</v>
      </c>
      <c r="O576" s="1888" t="s">
        <v>869</v>
      </c>
      <c r="P576" s="768"/>
      <c r="Q576" s="2107">
        <v>0</v>
      </c>
      <c r="R576" s="1828">
        <v>0</v>
      </c>
      <c r="S576" s="98">
        <v>0</v>
      </c>
      <c r="T576" s="1829">
        <v>0</v>
      </c>
      <c r="U576" s="1830">
        <v>0</v>
      </c>
      <c r="AB576" s="2107"/>
      <c r="AC576" s="1831">
        <v>0</v>
      </c>
      <c r="AD576" s="1831">
        <v>0</v>
      </c>
      <c r="AE576">
        <v>7071</v>
      </c>
      <c r="AF576" s="1889">
        <v>7241</v>
      </c>
      <c r="AG576" s="2107">
        <v>0</v>
      </c>
      <c r="AH576" s="2107">
        <v>0</v>
      </c>
      <c r="AJ576" s="285"/>
    </row>
    <row r="577" spans="1:36" ht="16.899999999999999" customHeight="1">
      <c r="A577" s="1493"/>
      <c r="B577" s="1493"/>
      <c r="C577" s="1493"/>
      <c r="E577" s="1531"/>
      <c r="O577" s="767"/>
      <c r="P577" s="1234">
        <v>392083.46</v>
      </c>
      <c r="AB577" s="2107"/>
      <c r="AC577" s="1831">
        <v>0</v>
      </c>
      <c r="AD577" s="1831">
        <v>0</v>
      </c>
      <c r="AG577" s="2107">
        <v>0</v>
      </c>
      <c r="AH577" s="2107">
        <v>0</v>
      </c>
      <c r="AJ577" s="285"/>
    </row>
    <row r="578" spans="1:36" ht="16.899999999999999" customHeight="1">
      <c r="A578" s="1493"/>
      <c r="B578" s="1493"/>
      <c r="C578" s="1493"/>
      <c r="E578" s="1531"/>
      <c r="O578" s="767"/>
      <c r="P578" s="768"/>
      <c r="AB578" s="2107"/>
      <c r="AC578" s="1831">
        <v>0</v>
      </c>
      <c r="AD578" s="1831">
        <v>0</v>
      </c>
      <c r="AE578">
        <v>7071</v>
      </c>
      <c r="AF578" s="1889">
        <v>7247</v>
      </c>
      <c r="AG578" s="2107">
        <v>0</v>
      </c>
      <c r="AH578" s="2107">
        <v>0</v>
      </c>
      <c r="AJ578" s="285"/>
    </row>
    <row r="579" spans="1:36" ht="17.45" customHeight="1">
      <c r="O579" s="767"/>
      <c r="P579" s="768"/>
      <c r="AB579" s="2107"/>
      <c r="AC579" s="1831">
        <v>0</v>
      </c>
      <c r="AD579" s="1831">
        <v>0</v>
      </c>
      <c r="AG579" s="2107">
        <v>0</v>
      </c>
      <c r="AH579" s="2107">
        <v>0</v>
      </c>
      <c r="AJ579" s="285"/>
    </row>
    <row r="580" spans="1:36" ht="16.899999999999999" customHeight="1">
      <c r="A580" s="1535"/>
      <c r="B580" s="1535"/>
      <c r="C580" s="1535" t="s">
        <v>975</v>
      </c>
      <c r="D580" s="1535"/>
      <c r="E580" s="1535"/>
      <c r="F580" s="1535"/>
      <c r="G580" s="1535"/>
      <c r="H580" s="1535"/>
      <c r="I580" s="1535"/>
      <c r="J580" s="1535"/>
      <c r="K580" s="1535"/>
      <c r="L580" s="1535"/>
      <c r="M580" s="1535"/>
      <c r="N580" s="1508" t="s">
        <v>3688</v>
      </c>
      <c r="O580" s="767"/>
      <c r="P580" s="768"/>
      <c r="AB580" s="2107"/>
      <c r="AC580" s="1831"/>
      <c r="AD580" s="1831"/>
      <c r="AG580" s="2107">
        <v>0</v>
      </c>
      <c r="AH580" s="2107">
        <v>0</v>
      </c>
      <c r="AJ580" s="285"/>
    </row>
    <row r="581" spans="1:36" ht="16.899999999999999" customHeight="1">
      <c r="A581" s="1493"/>
      <c r="B581" s="1493"/>
      <c r="D581" s="1509" t="s">
        <v>493</v>
      </c>
      <c r="E581" s="1509"/>
      <c r="F581" s="1509"/>
      <c r="G581" s="1509"/>
      <c r="H581" s="1509"/>
      <c r="I581" s="1509"/>
      <c r="J581" s="1509"/>
      <c r="K581" s="1509"/>
      <c r="L581" s="1509"/>
      <c r="M581" s="1509"/>
      <c r="N581" s="1495">
        <v>7008</v>
      </c>
      <c r="O581" s="1888" t="s">
        <v>869</v>
      </c>
      <c r="P581" s="768"/>
      <c r="Q581" s="2107">
        <v>0</v>
      </c>
      <c r="R581" s="1828">
        <v>0</v>
      </c>
      <c r="S581" s="98">
        <v>0</v>
      </c>
      <c r="T581" s="1829">
        <v>0</v>
      </c>
      <c r="U581" s="1830">
        <v>0</v>
      </c>
      <c r="AB581" s="2107"/>
      <c r="AC581" s="1831">
        <v>0</v>
      </c>
      <c r="AD581" s="1831">
        <v>0</v>
      </c>
      <c r="AG581" s="2107">
        <v>0</v>
      </c>
      <c r="AH581" s="2107">
        <v>0</v>
      </c>
      <c r="AJ581" s="285"/>
    </row>
    <row r="582" spans="1:36" ht="16.899999999999999" customHeight="1">
      <c r="A582" s="1493"/>
      <c r="B582" s="1493"/>
      <c r="C582" s="1493"/>
      <c r="D582" s="1509" t="s">
        <v>503</v>
      </c>
      <c r="E582" s="1509"/>
      <c r="F582" s="1509"/>
      <c r="G582" s="1509"/>
      <c r="H582" s="1509"/>
      <c r="I582" s="1509"/>
      <c r="J582" s="1509"/>
      <c r="K582" s="1509"/>
      <c r="L582" s="1509"/>
      <c r="M582" s="1509"/>
      <c r="N582" s="1495">
        <v>7038</v>
      </c>
      <c r="O582" s="1888"/>
      <c r="P582" s="768"/>
      <c r="Q582" s="2107"/>
      <c r="R582" s="1828"/>
      <c r="S582" s="98"/>
      <c r="T582" s="1829"/>
      <c r="U582" s="1830"/>
      <c r="AB582" s="2107"/>
      <c r="AC582" s="1831"/>
      <c r="AD582" s="1831"/>
      <c r="AG582" s="2107">
        <v>0</v>
      </c>
      <c r="AH582" s="2107">
        <v>0</v>
      </c>
      <c r="AJ582" s="285"/>
    </row>
    <row r="583" spans="1:36" ht="16.899999999999999" customHeight="1">
      <c r="A583" s="1493"/>
      <c r="B583" s="1493"/>
      <c r="C583" s="1566"/>
      <c r="D583" s="1513"/>
      <c r="E583" s="1513"/>
      <c r="F583" s="1513"/>
      <c r="G583" s="1513"/>
      <c r="H583" s="1513"/>
      <c r="I583" s="1513"/>
      <c r="J583" s="1513"/>
      <c r="K583" s="1513"/>
      <c r="L583" s="1509"/>
      <c r="M583" s="1509"/>
      <c r="N583" s="1508" t="s">
        <v>3688</v>
      </c>
      <c r="O583" s="1888"/>
      <c r="P583" s="768"/>
      <c r="Q583" s="2107"/>
      <c r="R583" s="1828"/>
      <c r="S583" s="98"/>
      <c r="T583" s="1829"/>
      <c r="U583" s="1830"/>
      <c r="AB583" s="2107"/>
      <c r="AC583" s="1831"/>
      <c r="AD583" s="1831"/>
      <c r="AG583" s="2107">
        <v>0</v>
      </c>
      <c r="AH583" s="2107">
        <v>0</v>
      </c>
      <c r="AJ583" s="285"/>
    </row>
    <row r="584" spans="1:36" ht="16.899999999999999" customHeight="1">
      <c r="A584" s="1493"/>
      <c r="B584" s="1493"/>
      <c r="C584" s="1535" t="s">
        <v>3673</v>
      </c>
      <c r="D584" s="1535"/>
      <c r="E584" s="1535"/>
      <c r="F584" s="1535"/>
      <c r="G584" s="1535"/>
      <c r="H584" s="1535"/>
      <c r="I584" s="1535"/>
      <c r="J584" s="1535"/>
      <c r="K584" s="1535"/>
      <c r="L584" s="1509"/>
      <c r="M584" s="1509"/>
      <c r="N584" s="1495"/>
      <c r="O584" s="1888"/>
      <c r="P584" s="768"/>
      <c r="Q584" s="2107"/>
      <c r="R584" s="1828"/>
      <c r="S584" s="98"/>
      <c r="T584" s="1829"/>
      <c r="U584" s="1830"/>
      <c r="AB584" s="2107"/>
      <c r="AC584" s="1831"/>
      <c r="AD584" s="1831"/>
      <c r="AG584" s="2107">
        <v>0</v>
      </c>
      <c r="AH584" s="2107">
        <v>0</v>
      </c>
      <c r="AJ584" s="285"/>
    </row>
    <row r="585" spans="1:36" ht="16.899999999999999" customHeight="1">
      <c r="A585" s="1493"/>
      <c r="B585" s="1525"/>
      <c r="D585" s="1509" t="s">
        <v>504</v>
      </c>
      <c r="E585" s="1509"/>
      <c r="F585" s="1509"/>
      <c r="G585" s="1509"/>
      <c r="H585" s="1509"/>
      <c r="I585" s="1509"/>
      <c r="J585" s="1509"/>
      <c r="K585" s="1509"/>
      <c r="L585" s="1509"/>
      <c r="M585" s="1509"/>
      <c r="N585" s="1495">
        <v>7041</v>
      </c>
      <c r="O585" s="1888" t="s">
        <v>869</v>
      </c>
      <c r="P585" s="768"/>
      <c r="Q585" s="2107">
        <v>0</v>
      </c>
      <c r="R585" s="1828">
        <v>0</v>
      </c>
      <c r="S585" s="98">
        <v>0</v>
      </c>
      <c r="T585" s="1829">
        <v>0</v>
      </c>
      <c r="U585" s="1830">
        <v>0</v>
      </c>
      <c r="AB585" s="2107"/>
      <c r="AC585" s="1831">
        <v>0</v>
      </c>
      <c r="AD585" s="1831">
        <v>0</v>
      </c>
      <c r="AG585" s="2107">
        <v>0</v>
      </c>
      <c r="AH585" s="2107">
        <v>0</v>
      </c>
      <c r="AJ585" s="285"/>
    </row>
    <row r="586" spans="1:36" ht="16.899999999999999" customHeight="1">
      <c r="A586" s="1493"/>
      <c r="B586" s="1493"/>
      <c r="D586" s="1509" t="s">
        <v>3674</v>
      </c>
      <c r="E586" s="1509"/>
      <c r="F586" s="1509"/>
      <c r="G586" s="1509"/>
      <c r="H586" s="1509"/>
      <c r="I586" s="1509"/>
      <c r="J586" s="1509"/>
      <c r="K586" s="1509"/>
      <c r="L586" s="1509"/>
      <c r="M586" s="1509"/>
      <c r="N586" s="1495">
        <v>7044</v>
      </c>
      <c r="O586" s="1888" t="s">
        <v>869</v>
      </c>
      <c r="P586" s="768"/>
      <c r="Q586" s="2107">
        <v>0</v>
      </c>
      <c r="R586" s="1828">
        <v>0</v>
      </c>
      <c r="S586" s="98">
        <v>0</v>
      </c>
      <c r="T586" s="1829">
        <v>0</v>
      </c>
      <c r="U586" s="1830">
        <v>0</v>
      </c>
      <c r="AB586" s="2107"/>
      <c r="AC586" s="1831">
        <v>0</v>
      </c>
      <c r="AD586" s="1831">
        <v>0</v>
      </c>
      <c r="AG586" s="2107">
        <v>0</v>
      </c>
      <c r="AH586" s="2107">
        <v>0</v>
      </c>
      <c r="AJ586" s="285"/>
    </row>
    <row r="587" spans="1:36" ht="17.45" customHeight="1">
      <c r="A587" s="1493"/>
      <c r="B587" s="1493"/>
      <c r="C587" s="1493"/>
      <c r="D587" s="1509" t="s">
        <v>506</v>
      </c>
      <c r="E587" s="1509"/>
      <c r="F587" s="1509"/>
      <c r="G587" s="1509"/>
      <c r="H587" s="1509"/>
      <c r="I587" s="1509"/>
      <c r="J587" s="1509"/>
      <c r="K587" s="1509"/>
      <c r="L587" s="1509"/>
      <c r="M587" s="1509"/>
      <c r="N587" s="1495">
        <v>7047</v>
      </c>
      <c r="O587" s="1888" t="s">
        <v>869</v>
      </c>
      <c r="P587" s="768"/>
      <c r="Q587" s="2107">
        <v>0</v>
      </c>
      <c r="R587" s="1828">
        <v>0</v>
      </c>
      <c r="S587" s="98">
        <v>0</v>
      </c>
      <c r="T587" s="1829">
        <v>0</v>
      </c>
      <c r="U587" s="1830">
        <v>0</v>
      </c>
      <c r="AB587" s="2107"/>
      <c r="AC587" s="1831">
        <v>0</v>
      </c>
      <c r="AD587" s="1831">
        <v>0</v>
      </c>
      <c r="AG587" s="2107">
        <v>0</v>
      </c>
      <c r="AH587" s="2107">
        <v>0</v>
      </c>
      <c r="AJ587" s="285"/>
    </row>
    <row r="588" spans="1:36" ht="18">
      <c r="A588" s="1493"/>
      <c r="B588" s="1493"/>
      <c r="C588" s="1493"/>
      <c r="D588" s="1509" t="s">
        <v>507</v>
      </c>
      <c r="E588" s="1509"/>
      <c r="F588" s="1509"/>
      <c r="G588" s="1509"/>
      <c r="H588" s="1509"/>
      <c r="I588" s="1509"/>
      <c r="J588" s="1509"/>
      <c r="K588" s="1509"/>
      <c r="L588" s="1509"/>
      <c r="M588" s="1509"/>
      <c r="N588" s="1495">
        <v>7050</v>
      </c>
      <c r="O588" s="1888" t="s">
        <v>869</v>
      </c>
      <c r="P588" s="768"/>
      <c r="Q588" s="2107">
        <v>0</v>
      </c>
      <c r="R588" s="1828">
        <v>0</v>
      </c>
      <c r="S588" s="98">
        <v>0</v>
      </c>
      <c r="T588" s="1829">
        <v>0</v>
      </c>
      <c r="U588" s="1830">
        <v>0</v>
      </c>
      <c r="AB588" s="2107"/>
      <c r="AC588" s="1831">
        <v>0</v>
      </c>
      <c r="AD588" s="1831">
        <v>0</v>
      </c>
      <c r="AG588" s="2107">
        <v>0</v>
      </c>
      <c r="AH588" s="2107">
        <v>0</v>
      </c>
      <c r="AJ588" s="285"/>
    </row>
    <row r="589" spans="1:36" ht="18">
      <c r="A589" s="1493"/>
      <c r="B589" s="1493"/>
      <c r="C589" s="1493"/>
      <c r="D589" s="1509" t="s">
        <v>508</v>
      </c>
      <c r="E589" s="1509"/>
      <c r="F589" s="1509"/>
      <c r="G589" s="1509"/>
      <c r="H589" s="1509"/>
      <c r="I589" s="1509"/>
      <c r="J589" s="1509"/>
      <c r="K589" s="1509"/>
      <c r="L589" s="1509"/>
      <c r="M589" s="1509"/>
      <c r="N589" s="1495">
        <v>7053</v>
      </c>
      <c r="O589" s="1888" t="s">
        <v>869</v>
      </c>
      <c r="P589" s="768"/>
      <c r="Q589" s="2107">
        <v>0</v>
      </c>
      <c r="R589" s="1828">
        <v>0</v>
      </c>
      <c r="S589" s="98">
        <v>0</v>
      </c>
      <c r="T589" s="1829">
        <v>0</v>
      </c>
      <c r="U589" s="1830">
        <v>0</v>
      </c>
      <c r="AB589" s="2107"/>
      <c r="AC589" s="1831">
        <v>0</v>
      </c>
      <c r="AD589" s="1831">
        <v>0</v>
      </c>
      <c r="AG589" s="2107">
        <v>0</v>
      </c>
      <c r="AH589" s="2107">
        <v>0</v>
      </c>
      <c r="AJ589" s="285"/>
    </row>
    <row r="590" spans="1:36" ht="18">
      <c r="A590" s="1493"/>
      <c r="B590" s="1493"/>
      <c r="C590" s="1493"/>
      <c r="D590" s="1509" t="s">
        <v>396</v>
      </c>
      <c r="E590" s="1509"/>
      <c r="F590" s="1509"/>
      <c r="G590" s="1509"/>
      <c r="H590" s="1509"/>
      <c r="I590" s="1509"/>
      <c r="J590" s="1509"/>
      <c r="K590" s="1509"/>
      <c r="L590" s="1509"/>
      <c r="M590" s="1509"/>
      <c r="N590" s="1495">
        <v>7056</v>
      </c>
      <c r="O590" s="1888" t="s">
        <v>869</v>
      </c>
      <c r="P590" s="768"/>
      <c r="Q590" s="2107">
        <v>0</v>
      </c>
      <c r="R590" s="1828">
        <v>0</v>
      </c>
      <c r="S590" s="98">
        <v>0</v>
      </c>
      <c r="T590" s="1829">
        <v>0</v>
      </c>
      <c r="U590" s="1830">
        <v>0</v>
      </c>
      <c r="AB590" s="2107"/>
      <c r="AC590" s="1831">
        <v>0</v>
      </c>
      <c r="AD590" s="1831">
        <v>0</v>
      </c>
      <c r="AG590" s="2107">
        <v>0</v>
      </c>
      <c r="AH590" s="2107">
        <v>0</v>
      </c>
      <c r="AJ590" s="285"/>
    </row>
    <row r="591" spans="1:36" ht="18">
      <c r="A591" s="1493"/>
      <c r="B591" s="1493"/>
      <c r="C591" s="1493"/>
      <c r="D591" s="1509" t="s">
        <v>397</v>
      </c>
      <c r="E591" s="1509"/>
      <c r="F591" s="1509"/>
      <c r="G591" s="1509"/>
      <c r="H591" s="1509"/>
      <c r="I591" s="1509"/>
      <c r="J591" s="1509"/>
      <c r="K591" s="1509"/>
      <c r="L591" s="1509"/>
      <c r="M591" s="1509"/>
      <c r="N591" s="1495">
        <v>7059</v>
      </c>
      <c r="O591" s="1888" t="s">
        <v>869</v>
      </c>
      <c r="P591" s="768"/>
      <c r="Q591" s="2107">
        <v>0</v>
      </c>
      <c r="R591" s="1828">
        <v>0</v>
      </c>
      <c r="S591" s="98">
        <v>0</v>
      </c>
      <c r="T591" s="1829">
        <v>0</v>
      </c>
      <c r="U591" s="1830">
        <v>0</v>
      </c>
      <c r="AB591" s="2107"/>
      <c r="AC591" s="1831">
        <v>0</v>
      </c>
      <c r="AD591" s="1831">
        <v>0</v>
      </c>
      <c r="AG591" s="2107">
        <v>0</v>
      </c>
      <c r="AH591" s="2107">
        <v>0</v>
      </c>
      <c r="AJ591" s="285"/>
    </row>
    <row r="592" spans="1:36" ht="16.899999999999999" customHeight="1">
      <c r="A592" s="1493"/>
      <c r="B592" s="1493"/>
      <c r="C592" s="1493"/>
      <c r="D592" s="1509" t="s">
        <v>238</v>
      </c>
      <c r="E592" s="1509"/>
      <c r="F592" s="1509"/>
      <c r="G592" s="1509"/>
      <c r="H592" s="1509"/>
      <c r="I592" s="1509"/>
      <c r="J592" s="1509"/>
      <c r="K592" s="1509"/>
      <c r="L592" s="1509"/>
      <c r="M592" s="1509"/>
      <c r="N592" s="1495">
        <v>7062</v>
      </c>
      <c r="O592" s="1888" t="s">
        <v>869</v>
      </c>
      <c r="P592" s="768"/>
      <c r="Q592" s="2107">
        <v>0</v>
      </c>
      <c r="R592" s="1828">
        <v>0</v>
      </c>
      <c r="S592" s="98">
        <v>0</v>
      </c>
      <c r="T592" s="1829">
        <v>0</v>
      </c>
      <c r="U592" s="1830">
        <v>0</v>
      </c>
      <c r="AB592" s="2107"/>
      <c r="AC592" s="1831">
        <v>0</v>
      </c>
      <c r="AD592" s="1831">
        <v>0</v>
      </c>
      <c r="AG592" s="2107">
        <v>0</v>
      </c>
      <c r="AH592" s="2107">
        <v>0</v>
      </c>
      <c r="AJ592" s="285"/>
    </row>
    <row r="593" spans="1:36" ht="16.899999999999999" customHeight="1">
      <c r="A593" s="1493"/>
      <c r="B593" s="1493"/>
      <c r="C593" s="1493"/>
      <c r="O593" s="1888"/>
      <c r="P593" s="768"/>
      <c r="Q593" s="2107"/>
      <c r="R593" s="1828"/>
      <c r="S593" s="98"/>
      <c r="T593" s="1829"/>
      <c r="U593" s="1830"/>
      <c r="AB593" s="2107"/>
      <c r="AC593" s="1831"/>
      <c r="AD593" s="1831"/>
      <c r="AG593" s="2107">
        <v>0</v>
      </c>
      <c r="AH593" s="2107">
        <v>0</v>
      </c>
      <c r="AJ593" s="285"/>
    </row>
    <row r="594" spans="1:36" ht="16.899999999999999" customHeight="1">
      <c r="A594" s="1493"/>
      <c r="B594" s="1493"/>
      <c r="C594" s="1493"/>
      <c r="O594" s="1888"/>
      <c r="P594" s="768"/>
      <c r="Q594" s="2107"/>
      <c r="R594" s="1828"/>
      <c r="S594" s="98"/>
      <c r="T594" s="1829"/>
      <c r="U594" s="1830"/>
      <c r="AB594" s="2107"/>
      <c r="AC594" s="1831"/>
      <c r="AD594" s="1831"/>
      <c r="AG594" s="2107">
        <v>0</v>
      </c>
      <c r="AH594" s="2107">
        <v>0</v>
      </c>
      <c r="AJ594" s="285"/>
    </row>
    <row r="595" spans="1:36" ht="16.899999999999999" customHeight="1">
      <c r="A595" s="1493"/>
      <c r="B595" s="1493"/>
      <c r="C595" s="1503" t="s">
        <v>995</v>
      </c>
      <c r="D595" s="1503"/>
      <c r="E595" s="1503"/>
      <c r="F595" s="1503"/>
      <c r="G595" s="1503"/>
      <c r="H595" s="1503"/>
      <c r="I595" s="1503"/>
      <c r="J595" s="1503"/>
      <c r="K595" s="1503"/>
      <c r="L595" s="1503"/>
      <c r="M595" s="1503"/>
      <c r="N595" s="1503"/>
      <c r="O595" s="1888"/>
      <c r="P595" s="768"/>
      <c r="Q595" s="2107"/>
      <c r="R595" s="1828"/>
      <c r="S595" s="98"/>
      <c r="T595" s="1829"/>
      <c r="U595" s="1830"/>
      <c r="AB595" s="2107"/>
      <c r="AC595" s="1831"/>
      <c r="AD595" s="1831"/>
      <c r="AG595" s="2107">
        <v>0</v>
      </c>
      <c r="AH595" s="2107">
        <v>0</v>
      </c>
      <c r="AJ595" s="285"/>
    </row>
    <row r="596" spans="1:36" ht="17.45" customHeight="1">
      <c r="A596" s="1493"/>
      <c r="B596" s="1493"/>
      <c r="C596" s="1493"/>
      <c r="D596" s="1508" t="s">
        <v>996</v>
      </c>
      <c r="E596" s="1508"/>
      <c r="F596" s="1508"/>
      <c r="G596" s="1508"/>
      <c r="H596" s="1508"/>
      <c r="I596" s="1508"/>
      <c r="J596" s="1508"/>
      <c r="K596" s="1508"/>
      <c r="L596" s="1508"/>
      <c r="M596" s="1508"/>
      <c r="N596" s="1508" t="s">
        <v>3688</v>
      </c>
      <c r="O596" s="1888"/>
      <c r="P596" s="768"/>
      <c r="Q596" s="2107"/>
      <c r="R596" s="1828"/>
      <c r="S596" s="98"/>
      <c r="T596" s="1829"/>
      <c r="U596" s="1830"/>
      <c r="AB596" s="2107"/>
      <c r="AC596" s="1831"/>
      <c r="AD596" s="1831"/>
      <c r="AG596" s="2107">
        <v>0</v>
      </c>
      <c r="AH596" s="2107">
        <v>0</v>
      </c>
      <c r="AJ596" s="285"/>
    </row>
    <row r="597" spans="1:36" ht="17.45" customHeight="1">
      <c r="A597" s="1493"/>
      <c r="B597" s="1493"/>
      <c r="C597" s="1493"/>
      <c r="D597" s="1493"/>
      <c r="E597" s="1509" t="s">
        <v>3675</v>
      </c>
      <c r="F597" s="1509"/>
      <c r="G597" s="1509"/>
      <c r="H597" s="1509"/>
      <c r="I597" s="1509"/>
      <c r="J597" s="1509"/>
      <c r="K597" s="1509"/>
      <c r="L597" s="1509"/>
      <c r="M597" s="1509"/>
      <c r="N597" s="1495">
        <v>7065</v>
      </c>
      <c r="O597" s="1888" t="s">
        <v>869</v>
      </c>
      <c r="P597" s="768"/>
      <c r="Q597" s="2107">
        <v>0</v>
      </c>
      <c r="R597" s="1828">
        <v>0</v>
      </c>
      <c r="S597" s="98">
        <v>0</v>
      </c>
      <c r="T597" s="1829">
        <v>0</v>
      </c>
      <c r="U597" s="1830">
        <v>0</v>
      </c>
      <c r="AB597" s="2107"/>
      <c r="AC597" s="1831">
        <v>0</v>
      </c>
      <c r="AD597" s="1831">
        <v>0</v>
      </c>
      <c r="AG597" s="2107">
        <v>0</v>
      </c>
      <c r="AH597" s="2107">
        <v>0</v>
      </c>
      <c r="AJ597" s="285"/>
    </row>
    <row r="598" spans="1:36" ht="16.899999999999999" customHeight="1">
      <c r="A598" s="1493"/>
      <c r="B598" s="1493"/>
      <c r="C598" s="1493"/>
      <c r="D598" s="1493"/>
      <c r="E598" s="1509" t="s">
        <v>3676</v>
      </c>
      <c r="F598" s="1509"/>
      <c r="G598" s="1509"/>
      <c r="H598" s="1509"/>
      <c r="I598" s="1509"/>
      <c r="J598" s="1509"/>
      <c r="K598" s="1509"/>
      <c r="L598" s="1509"/>
      <c r="M598" s="1509"/>
      <c r="N598" s="1495">
        <v>7068</v>
      </c>
      <c r="O598" s="1888" t="s">
        <v>869</v>
      </c>
      <c r="P598" s="768"/>
      <c r="Q598" s="2107">
        <v>0</v>
      </c>
      <c r="R598" s="1828">
        <v>0</v>
      </c>
      <c r="S598" s="98">
        <v>0</v>
      </c>
      <c r="T598" s="1829">
        <v>0</v>
      </c>
      <c r="U598" s="1830">
        <v>0</v>
      </c>
      <c r="AB598" s="2107"/>
      <c r="AC598" s="1831">
        <v>0</v>
      </c>
      <c r="AD598" s="1831">
        <v>0</v>
      </c>
      <c r="AG598" s="2107">
        <v>0</v>
      </c>
      <c r="AH598" s="2107">
        <v>0</v>
      </c>
      <c r="AJ598" s="285"/>
    </row>
    <row r="599" spans="1:36" ht="17.45" customHeight="1">
      <c r="A599" s="1493"/>
      <c r="B599" s="1493"/>
      <c r="C599" s="1493"/>
      <c r="D599" s="1509" t="s">
        <v>513</v>
      </c>
      <c r="E599" s="1509"/>
      <c r="F599" s="1509"/>
      <c r="G599" s="1509"/>
      <c r="H599" s="1509"/>
      <c r="I599" s="1509"/>
      <c r="J599" s="1509"/>
      <c r="K599" s="1509"/>
      <c r="L599" s="1509"/>
      <c r="M599" s="1509"/>
      <c r="N599" s="1495">
        <v>7071</v>
      </c>
      <c r="O599" s="1888" t="s">
        <v>869</v>
      </c>
      <c r="P599" s="768"/>
      <c r="Q599" s="2107">
        <v>0</v>
      </c>
      <c r="R599" s="1828">
        <v>0</v>
      </c>
      <c r="S599" s="98">
        <v>0</v>
      </c>
      <c r="T599" s="1829">
        <v>0</v>
      </c>
      <c r="U599" s="1830">
        <v>0</v>
      </c>
      <c r="AB599" s="2107"/>
      <c r="AC599" s="1831">
        <v>0</v>
      </c>
      <c r="AD599" s="1831">
        <v>0</v>
      </c>
      <c r="AG599" s="2107">
        <v>0</v>
      </c>
      <c r="AH599" s="2107">
        <v>0</v>
      </c>
      <c r="AJ599" s="285"/>
    </row>
    <row r="600" spans="1:36" ht="16.899999999999999" customHeight="1">
      <c r="A600" s="1493"/>
      <c r="B600" s="1493"/>
      <c r="C600" s="1493"/>
      <c r="D600" s="1509" t="s">
        <v>3677</v>
      </c>
      <c r="E600" s="1509"/>
      <c r="F600" s="1509"/>
      <c r="G600" s="1509"/>
      <c r="H600" s="1509"/>
      <c r="I600" s="1509"/>
      <c r="J600" s="1509"/>
      <c r="K600" s="1509"/>
      <c r="L600" s="1509"/>
      <c r="M600" s="1509"/>
      <c r="N600" s="1495">
        <v>7074</v>
      </c>
      <c r="O600" s="1888" t="s">
        <v>869</v>
      </c>
      <c r="P600" s="768"/>
      <c r="Q600" s="2107">
        <v>0</v>
      </c>
      <c r="R600" s="1828">
        <v>0</v>
      </c>
      <c r="S600" s="98">
        <v>0</v>
      </c>
      <c r="T600" s="1829">
        <v>0</v>
      </c>
      <c r="U600" s="1830">
        <v>0</v>
      </c>
      <c r="AB600" s="2107"/>
      <c r="AC600" s="1831">
        <v>0</v>
      </c>
      <c r="AD600" s="1831">
        <v>0</v>
      </c>
      <c r="AG600" s="2107">
        <v>0</v>
      </c>
      <c r="AH600" s="2107">
        <v>0</v>
      </c>
      <c r="AJ600" s="285"/>
    </row>
    <row r="601" spans="1:36" ht="17.45" customHeight="1">
      <c r="A601" s="1493"/>
      <c r="B601" s="1493"/>
      <c r="C601" s="1493"/>
      <c r="D601" s="1508" t="s">
        <v>890</v>
      </c>
      <c r="E601" s="1508"/>
      <c r="F601" s="1508"/>
      <c r="G601" s="1508"/>
      <c r="H601" s="1508"/>
      <c r="I601" s="1508"/>
      <c r="J601" s="1508"/>
      <c r="K601" s="1508"/>
      <c r="L601" s="1508"/>
      <c r="M601" s="1508"/>
      <c r="N601" s="1508" t="s">
        <v>3688</v>
      </c>
      <c r="O601" s="1888"/>
      <c r="P601" s="768"/>
      <c r="Q601" s="2107"/>
      <c r="R601" s="1828"/>
      <c r="S601" s="98"/>
      <c r="T601" s="1829"/>
      <c r="U601" s="1830"/>
      <c r="AB601" s="2107"/>
      <c r="AC601" s="1831"/>
      <c r="AD601" s="1831"/>
      <c r="AG601" s="2107">
        <v>0</v>
      </c>
      <c r="AH601" s="2107">
        <v>0</v>
      </c>
      <c r="AJ601" s="285"/>
    </row>
    <row r="602" spans="1:36" ht="18">
      <c r="A602" s="1493"/>
      <c r="B602" s="1493"/>
      <c r="C602" s="1493"/>
      <c r="D602" s="1493"/>
      <c r="E602" s="1509" t="s">
        <v>3412</v>
      </c>
      <c r="F602" s="1509"/>
      <c r="G602" s="1509"/>
      <c r="H602" s="1509"/>
      <c r="I602" s="1509"/>
      <c r="J602" s="1509"/>
      <c r="K602" s="1509"/>
      <c r="L602" s="1509"/>
      <c r="M602" s="1509"/>
      <c r="N602" s="1495">
        <v>7077</v>
      </c>
      <c r="O602" s="1888" t="s">
        <v>869</v>
      </c>
      <c r="P602" s="768"/>
      <c r="Q602" s="2107">
        <v>0</v>
      </c>
      <c r="R602" s="1828">
        <v>0</v>
      </c>
      <c r="S602" s="98">
        <v>0</v>
      </c>
      <c r="T602" s="1829">
        <v>0</v>
      </c>
      <c r="U602" s="1830">
        <v>0</v>
      </c>
      <c r="AB602" s="2107"/>
      <c r="AC602" s="1831">
        <v>0</v>
      </c>
      <c r="AD602" s="1831">
        <v>0</v>
      </c>
      <c r="AG602" s="2107">
        <v>0</v>
      </c>
      <c r="AH602" s="2107">
        <v>0</v>
      </c>
      <c r="AJ602" s="285"/>
    </row>
    <row r="603" spans="1:36" ht="18">
      <c r="A603" s="1493"/>
      <c r="B603" s="1493"/>
      <c r="C603" s="1493"/>
      <c r="D603" s="1493"/>
      <c r="E603" s="1509" t="s">
        <v>316</v>
      </c>
      <c r="F603" s="1509"/>
      <c r="G603" s="1509"/>
      <c r="H603" s="1509"/>
      <c r="I603" s="1509"/>
      <c r="J603" s="1509"/>
      <c r="K603" s="1509"/>
      <c r="L603" s="1509"/>
      <c r="M603" s="1509"/>
      <c r="N603" s="1495">
        <v>7080</v>
      </c>
      <c r="O603" s="1888" t="s">
        <v>869</v>
      </c>
      <c r="P603" s="768"/>
      <c r="Q603" s="2107">
        <v>0</v>
      </c>
      <c r="R603" s="1828">
        <v>0</v>
      </c>
      <c r="S603" s="98">
        <v>0</v>
      </c>
      <c r="T603" s="1829">
        <v>0</v>
      </c>
      <c r="U603" s="1830">
        <v>0</v>
      </c>
      <c r="AB603" s="2107"/>
      <c r="AC603" s="1831">
        <v>0</v>
      </c>
      <c r="AD603" s="1831">
        <v>0</v>
      </c>
      <c r="AG603" s="2107">
        <v>0</v>
      </c>
      <c r="AH603" s="2107">
        <v>0</v>
      </c>
      <c r="AJ603" s="285"/>
    </row>
    <row r="604" spans="1:36" ht="18">
      <c r="A604" s="1493"/>
      <c r="B604" s="1493"/>
      <c r="C604" s="1493"/>
      <c r="D604" s="1493"/>
      <c r="E604" s="1509" t="s">
        <v>3678</v>
      </c>
      <c r="F604" s="1509"/>
      <c r="G604" s="1509"/>
      <c r="H604" s="1509"/>
      <c r="I604" s="1509"/>
      <c r="J604" s="1509"/>
      <c r="K604" s="1509"/>
      <c r="L604" s="1509"/>
      <c r="M604" s="1509"/>
      <c r="N604" s="1495">
        <v>7083</v>
      </c>
      <c r="O604" s="1888" t="s">
        <v>869</v>
      </c>
      <c r="P604" s="768"/>
      <c r="Q604" s="2107">
        <v>0</v>
      </c>
      <c r="R604" s="1828">
        <v>0</v>
      </c>
      <c r="S604" s="98">
        <v>0</v>
      </c>
      <c r="T604" s="1829">
        <v>0</v>
      </c>
      <c r="U604" s="1830">
        <v>0</v>
      </c>
      <c r="AB604" s="2107"/>
      <c r="AC604" s="1831">
        <v>0</v>
      </c>
      <c r="AD604" s="1831">
        <v>0</v>
      </c>
      <c r="AG604" s="2107">
        <v>0</v>
      </c>
      <c r="AH604" s="2107">
        <v>0</v>
      </c>
      <c r="AJ604" s="285"/>
    </row>
    <row r="605" spans="1:36" ht="16.899999999999999" customHeight="1">
      <c r="A605" s="1493"/>
      <c r="B605" s="1493"/>
      <c r="C605" s="1493"/>
      <c r="D605" s="1493"/>
      <c r="E605" s="1509" t="s">
        <v>238</v>
      </c>
      <c r="F605" s="1509"/>
      <c r="G605" s="1509"/>
      <c r="H605" s="1509"/>
      <c r="I605" s="1509"/>
      <c r="J605" s="1509"/>
      <c r="K605" s="1509"/>
      <c r="L605" s="1509"/>
      <c r="M605" s="1509"/>
      <c r="N605" s="1495">
        <v>7086</v>
      </c>
      <c r="O605" s="1888" t="s">
        <v>869</v>
      </c>
      <c r="P605" s="768"/>
      <c r="Q605" s="2107">
        <v>0</v>
      </c>
      <c r="R605" s="1828">
        <v>0</v>
      </c>
      <c r="S605" s="98">
        <v>0</v>
      </c>
      <c r="T605" s="1829">
        <v>0</v>
      </c>
      <c r="U605" s="1830">
        <v>0</v>
      </c>
      <c r="AB605" s="2107"/>
      <c r="AC605" s="1831">
        <v>0</v>
      </c>
      <c r="AD605" s="1831">
        <v>0</v>
      </c>
      <c r="AG605" s="2107">
        <v>0</v>
      </c>
      <c r="AH605" s="2107">
        <v>0</v>
      </c>
      <c r="AJ605" s="285"/>
    </row>
    <row r="606" spans="1:36" ht="17.45" customHeight="1">
      <c r="A606" s="1493"/>
      <c r="B606" s="1493"/>
      <c r="C606" s="1493"/>
      <c r="D606" s="1509" t="s">
        <v>3679</v>
      </c>
      <c r="E606" s="1509"/>
      <c r="F606" s="1509"/>
      <c r="G606" s="1509"/>
      <c r="H606" s="1509"/>
      <c r="I606" s="1509"/>
      <c r="J606" s="1509"/>
      <c r="K606" s="1509"/>
      <c r="L606" s="1509"/>
      <c r="M606" s="1509"/>
      <c r="N606" s="1495">
        <v>7089</v>
      </c>
      <c r="O606" s="1888" t="s">
        <v>869</v>
      </c>
      <c r="P606" s="768"/>
      <c r="Q606" s="2107">
        <v>0</v>
      </c>
      <c r="R606" s="1828">
        <v>0</v>
      </c>
      <c r="S606" s="98">
        <v>0</v>
      </c>
      <c r="T606" s="1829">
        <v>0</v>
      </c>
      <c r="U606" s="1830">
        <v>0</v>
      </c>
      <c r="AB606" s="2107"/>
      <c r="AC606" s="1831">
        <v>0</v>
      </c>
      <c r="AD606" s="1831">
        <v>0</v>
      </c>
      <c r="AG606" s="2107">
        <v>0</v>
      </c>
      <c r="AH606" s="2107">
        <v>0</v>
      </c>
      <c r="AJ606" s="285"/>
    </row>
    <row r="607" spans="1:36" ht="16.899999999999999" customHeight="1">
      <c r="A607" s="1493"/>
      <c r="B607" s="1493"/>
      <c r="C607" s="1493"/>
      <c r="D607" s="1509" t="s">
        <v>520</v>
      </c>
      <c r="E607" s="1509"/>
      <c r="F607" s="1509"/>
      <c r="G607" s="1509"/>
      <c r="H607" s="1509"/>
      <c r="I607" s="1509"/>
      <c r="J607" s="1509"/>
      <c r="K607" s="1509"/>
      <c r="L607" s="1509"/>
      <c r="M607" s="1509"/>
      <c r="N607" s="1495">
        <v>7092</v>
      </c>
      <c r="O607" s="1888" t="s">
        <v>869</v>
      </c>
      <c r="P607" s="768"/>
      <c r="Q607" s="2107">
        <v>0</v>
      </c>
      <c r="R607" s="1828">
        <v>0</v>
      </c>
      <c r="S607" s="98">
        <v>0</v>
      </c>
      <c r="T607" s="1829">
        <v>0</v>
      </c>
      <c r="U607" s="1830">
        <v>0</v>
      </c>
      <c r="AB607" s="2107"/>
      <c r="AC607" s="1831">
        <v>0</v>
      </c>
      <c r="AD607" s="1831">
        <v>0</v>
      </c>
      <c r="AG607" s="2107">
        <v>0</v>
      </c>
      <c r="AH607" s="2107">
        <v>0</v>
      </c>
      <c r="AJ607" s="285"/>
    </row>
    <row r="608" spans="1:36" ht="18">
      <c r="A608" s="1493"/>
      <c r="B608" s="1493"/>
      <c r="C608" s="1508" t="s">
        <v>1003</v>
      </c>
      <c r="D608" s="1508"/>
      <c r="E608" s="1508"/>
      <c r="F608" s="1508"/>
      <c r="G608" s="1508"/>
      <c r="H608" s="1508"/>
      <c r="I608" s="1508"/>
      <c r="J608" s="1508"/>
      <c r="K608" s="1508"/>
      <c r="L608" s="1508"/>
      <c r="M608" s="1508"/>
      <c r="N608" s="1508" t="s">
        <v>3688</v>
      </c>
      <c r="O608" s="1888"/>
      <c r="P608" s="768"/>
      <c r="Q608" s="2107"/>
      <c r="R608" s="1828"/>
      <c r="S608" s="98"/>
      <c r="T608" s="1829"/>
      <c r="U608" s="1830"/>
      <c r="AB608" s="2107"/>
      <c r="AC608" s="1831"/>
      <c r="AD608" s="1831"/>
      <c r="AG608" s="2107">
        <v>0</v>
      </c>
      <c r="AH608" s="2107">
        <v>0</v>
      </c>
      <c r="AJ608" s="285"/>
    </row>
    <row r="609" spans="1:36" ht="18">
      <c r="A609" s="1493"/>
      <c r="B609" s="1493"/>
      <c r="C609" s="1493"/>
      <c r="D609" s="1509" t="s">
        <v>3680</v>
      </c>
      <c r="E609" s="1509"/>
      <c r="F609" s="1509"/>
      <c r="G609" s="1509"/>
      <c r="H609" s="1509"/>
      <c r="I609" s="1509"/>
      <c r="J609" s="1509"/>
      <c r="K609" s="1509"/>
      <c r="L609" s="1509"/>
      <c r="M609" s="1509"/>
      <c r="N609" s="1495">
        <v>7095</v>
      </c>
      <c r="O609" s="1888" t="s">
        <v>869</v>
      </c>
      <c r="P609" s="768"/>
      <c r="Q609" s="2107">
        <v>0</v>
      </c>
      <c r="R609" s="1828">
        <v>0</v>
      </c>
      <c r="S609" s="98">
        <v>0</v>
      </c>
      <c r="T609" s="1829">
        <v>0</v>
      </c>
      <c r="U609" s="1830">
        <v>0</v>
      </c>
      <c r="AB609" s="2107"/>
      <c r="AC609" s="1831">
        <v>0</v>
      </c>
      <c r="AD609" s="1831">
        <v>0</v>
      </c>
      <c r="AG609" s="2107">
        <v>0</v>
      </c>
      <c r="AH609" s="2107">
        <v>0</v>
      </c>
      <c r="AJ609" s="285"/>
    </row>
    <row r="610" spans="1:36" ht="18">
      <c r="A610" s="1493"/>
      <c r="B610" s="1493"/>
      <c r="C610" s="1493"/>
      <c r="D610" s="1509" t="s">
        <v>3681</v>
      </c>
      <c r="E610" s="1509"/>
      <c r="F610" s="1509"/>
      <c r="G610" s="1509"/>
      <c r="H610" s="1509"/>
      <c r="I610" s="1509"/>
      <c r="J610" s="1509"/>
      <c r="K610" s="1509"/>
      <c r="L610" s="1509"/>
      <c r="M610" s="1509"/>
      <c r="N610" s="1495">
        <v>7098</v>
      </c>
      <c r="O610" s="1888" t="s">
        <v>869</v>
      </c>
      <c r="P610" s="768"/>
      <c r="Q610" s="2107">
        <v>0</v>
      </c>
      <c r="R610" s="1828">
        <v>0</v>
      </c>
      <c r="S610" s="98">
        <v>0</v>
      </c>
      <c r="T610" s="1829">
        <v>0</v>
      </c>
      <c r="U610" s="1830">
        <v>0</v>
      </c>
      <c r="AB610" s="2107"/>
      <c r="AC610" s="1831">
        <v>0</v>
      </c>
      <c r="AD610" s="1831">
        <v>0</v>
      </c>
      <c r="AG610" s="2107">
        <v>0</v>
      </c>
      <c r="AH610" s="2107">
        <v>0</v>
      </c>
      <c r="AJ610" s="285"/>
    </row>
    <row r="611" spans="1:36" ht="18">
      <c r="A611" s="1493"/>
      <c r="B611" s="1493"/>
      <c r="C611" s="1493"/>
      <c r="D611" s="1508" t="s">
        <v>890</v>
      </c>
      <c r="E611" s="1508"/>
      <c r="F611" s="1508"/>
      <c r="G611" s="1508"/>
      <c r="H611" s="1508"/>
      <c r="I611" s="1508"/>
      <c r="J611" s="1508"/>
      <c r="K611" s="1508"/>
      <c r="L611" s="1508"/>
      <c r="M611" s="1508"/>
      <c r="N611" s="1508" t="s">
        <v>3688</v>
      </c>
      <c r="O611" s="1888"/>
      <c r="P611" s="768"/>
      <c r="Q611" s="2107"/>
      <c r="R611" s="1828"/>
      <c r="S611" s="98"/>
      <c r="T611" s="1829"/>
      <c r="U611" s="1830"/>
      <c r="AB611" s="2107"/>
      <c r="AC611" s="1831"/>
      <c r="AD611" s="1831"/>
      <c r="AG611" s="2107">
        <v>0</v>
      </c>
      <c r="AH611" s="2107">
        <v>0</v>
      </c>
      <c r="AJ611" s="285"/>
    </row>
    <row r="612" spans="1:36" ht="18">
      <c r="A612" s="1493"/>
      <c r="B612" s="1493"/>
      <c r="C612" s="1493"/>
      <c r="D612" s="1493"/>
      <c r="E612" s="1509" t="s">
        <v>309</v>
      </c>
      <c r="F612" s="1509"/>
      <c r="G612" s="1509"/>
      <c r="H612" s="1509"/>
      <c r="I612" s="1509"/>
      <c r="J612" s="1509"/>
      <c r="K612" s="1509"/>
      <c r="L612" s="1509"/>
      <c r="M612" s="1509"/>
      <c r="N612" s="1495">
        <v>7101</v>
      </c>
      <c r="O612" s="1888" t="s">
        <v>869</v>
      </c>
      <c r="P612" s="768"/>
      <c r="Q612" s="2107">
        <v>0</v>
      </c>
      <c r="R612" s="1828">
        <v>0</v>
      </c>
      <c r="S612" s="778">
        <v>0</v>
      </c>
      <c r="T612" s="1829">
        <v>0</v>
      </c>
      <c r="U612" s="1830">
        <v>0</v>
      </c>
      <c r="AB612" s="2107"/>
      <c r="AC612" s="1831">
        <v>0</v>
      </c>
      <c r="AD612" s="1831">
        <v>0</v>
      </c>
      <c r="AG612" s="2107">
        <v>0</v>
      </c>
      <c r="AH612" s="2107">
        <v>0</v>
      </c>
      <c r="AJ612" s="285"/>
    </row>
    <row r="613" spans="1:36" ht="18">
      <c r="A613" s="1493"/>
      <c r="B613" s="1493"/>
      <c r="C613" s="1493"/>
      <c r="D613" s="1493"/>
      <c r="E613" s="1509" t="s">
        <v>3682</v>
      </c>
      <c r="F613" s="1509"/>
      <c r="G613" s="1509"/>
      <c r="H613" s="1509"/>
      <c r="I613" s="1509"/>
      <c r="J613" s="1509"/>
      <c r="K613" s="1509"/>
      <c r="L613" s="1509"/>
      <c r="M613" s="1509"/>
      <c r="N613" s="1495">
        <v>7104</v>
      </c>
      <c r="O613" s="1888" t="s">
        <v>869</v>
      </c>
      <c r="P613" s="768"/>
      <c r="Q613" s="2107">
        <v>0</v>
      </c>
      <c r="R613" s="1828">
        <v>0</v>
      </c>
      <c r="S613" s="98">
        <v>0</v>
      </c>
      <c r="T613" s="1829">
        <v>0</v>
      </c>
      <c r="U613" s="1830">
        <v>0</v>
      </c>
      <c r="AB613" s="2107"/>
      <c r="AC613" s="1831">
        <v>0</v>
      </c>
      <c r="AD613" s="1831">
        <v>0</v>
      </c>
      <c r="AG613" s="2107">
        <v>0</v>
      </c>
      <c r="AH613" s="2107">
        <v>0</v>
      </c>
      <c r="AJ613" s="285"/>
    </row>
    <row r="614" spans="1:36" ht="18">
      <c r="A614" s="1493"/>
      <c r="B614" s="1493"/>
      <c r="C614" s="1493"/>
      <c r="D614" s="1493"/>
      <c r="E614" s="1509" t="s">
        <v>238</v>
      </c>
      <c r="F614" s="1509"/>
      <c r="G614" s="1509"/>
      <c r="H614" s="1509"/>
      <c r="I614" s="1509"/>
      <c r="J614" s="1509"/>
      <c r="K614" s="1509"/>
      <c r="L614" s="1509"/>
      <c r="M614" s="1509"/>
      <c r="N614" s="1495">
        <v>7107</v>
      </c>
      <c r="O614" s="1888" t="s">
        <v>869</v>
      </c>
      <c r="P614" s="768"/>
      <c r="Q614" s="2107">
        <v>0</v>
      </c>
      <c r="R614" s="1828">
        <v>0</v>
      </c>
      <c r="S614" s="98">
        <v>0</v>
      </c>
      <c r="T614" s="1829">
        <v>0</v>
      </c>
      <c r="U614" s="1830">
        <v>0</v>
      </c>
      <c r="AB614" s="2107"/>
      <c r="AC614" s="1831">
        <v>0</v>
      </c>
      <c r="AD614" s="1831">
        <v>0</v>
      </c>
      <c r="AG614" s="2107">
        <v>0</v>
      </c>
      <c r="AH614" s="2107">
        <v>0</v>
      </c>
      <c r="AJ614" s="285"/>
    </row>
    <row r="615" spans="1:36" ht="18">
      <c r="A615" s="1493"/>
      <c r="B615" s="1493"/>
      <c r="C615" s="1493"/>
      <c r="D615" s="1509" t="s">
        <v>525</v>
      </c>
      <c r="E615" s="1509"/>
      <c r="F615" s="1509"/>
      <c r="G615" s="1509"/>
      <c r="H615" s="1509"/>
      <c r="I615" s="1509"/>
      <c r="J615" s="1509"/>
      <c r="K615" s="1509"/>
      <c r="L615" s="1509"/>
      <c r="M615" s="1509"/>
      <c r="N615" s="1495">
        <v>7110</v>
      </c>
      <c r="O615" s="1888" t="s">
        <v>869</v>
      </c>
      <c r="P615" s="768"/>
      <c r="Q615" s="2107">
        <v>0</v>
      </c>
      <c r="R615" s="1828">
        <v>0</v>
      </c>
      <c r="S615" s="98">
        <v>0</v>
      </c>
      <c r="T615" s="1829">
        <v>0</v>
      </c>
      <c r="U615" s="1830">
        <v>0</v>
      </c>
      <c r="AB615" s="2107"/>
      <c r="AC615" s="1831">
        <v>0</v>
      </c>
      <c r="AD615" s="1831">
        <v>0</v>
      </c>
      <c r="AG615" s="2107">
        <v>0</v>
      </c>
      <c r="AH615" s="2107">
        <v>0</v>
      </c>
      <c r="AJ615" s="285"/>
    </row>
    <row r="616" spans="1:36" ht="18">
      <c r="A616" s="1493"/>
      <c r="B616" s="1493"/>
      <c r="C616" s="1505" t="s">
        <v>178</v>
      </c>
      <c r="D616" s="1506"/>
      <c r="E616" s="1506"/>
      <c r="F616" s="1506"/>
      <c r="G616" s="1506"/>
      <c r="H616" s="1506"/>
      <c r="I616" s="1507"/>
      <c r="J616" s="1507"/>
      <c r="K616" s="1507"/>
      <c r="L616" s="1507"/>
      <c r="M616" s="1507"/>
      <c r="N616" s="1508" t="s">
        <v>3688</v>
      </c>
      <c r="O616" s="1888"/>
      <c r="P616" s="768"/>
      <c r="Q616" s="2107"/>
      <c r="R616" s="1828"/>
      <c r="S616" s="98"/>
      <c r="T616" s="1829"/>
      <c r="U616" s="1830"/>
      <c r="AB616" s="2107"/>
      <c r="AC616" s="1831"/>
      <c r="AD616" s="1831"/>
      <c r="AG616" s="2107">
        <v>0</v>
      </c>
      <c r="AH616" s="2107">
        <v>0</v>
      </c>
      <c r="AJ616" s="285"/>
    </row>
    <row r="617" spans="1:36" ht="18">
      <c r="A617" s="1493"/>
      <c r="B617" s="1493"/>
      <c r="C617" s="1493"/>
      <c r="D617" s="1509" t="s">
        <v>3689</v>
      </c>
      <c r="E617" s="1509"/>
      <c r="F617" s="1509"/>
      <c r="G617" s="1509"/>
      <c r="H617" s="1509"/>
      <c r="I617" s="1509"/>
      <c r="J617" s="1509"/>
      <c r="K617" s="1509"/>
      <c r="L617" s="1509"/>
      <c r="M617" s="1509"/>
      <c r="N617" s="1495">
        <v>7113</v>
      </c>
      <c r="O617" s="1888" t="s">
        <v>869</v>
      </c>
      <c r="P617" s="768"/>
      <c r="Q617" s="2107">
        <v>0</v>
      </c>
      <c r="R617" s="1828">
        <v>0</v>
      </c>
      <c r="S617" s="778">
        <v>0</v>
      </c>
      <c r="T617" s="1829">
        <v>0</v>
      </c>
      <c r="U617" s="1830">
        <v>0</v>
      </c>
      <c r="AB617" s="2107"/>
      <c r="AC617" s="1831">
        <v>0</v>
      </c>
      <c r="AD617" s="1831">
        <v>0</v>
      </c>
      <c r="AG617" s="2107">
        <v>0</v>
      </c>
      <c r="AH617" s="2107">
        <v>0</v>
      </c>
      <c r="AJ617" s="285"/>
    </row>
    <row r="618" spans="1:36" ht="18">
      <c r="A618" s="1493"/>
      <c r="B618" s="1493"/>
      <c r="C618" s="1493"/>
      <c r="D618" s="1509" t="s">
        <v>526</v>
      </c>
      <c r="E618" s="1509"/>
      <c r="F618" s="1509"/>
      <c r="G618" s="1509"/>
      <c r="H618" s="1509"/>
      <c r="I618" s="1509"/>
      <c r="J618" s="1509"/>
      <c r="K618" s="1509"/>
      <c r="L618" s="1509"/>
      <c r="M618" s="1509"/>
      <c r="N618" s="1495">
        <v>7116</v>
      </c>
      <c r="O618" s="1888" t="s">
        <v>869</v>
      </c>
      <c r="P618" s="768"/>
      <c r="Q618" s="2107">
        <v>0</v>
      </c>
      <c r="R618" s="1828">
        <v>0</v>
      </c>
      <c r="S618" s="98">
        <v>0</v>
      </c>
      <c r="T618" s="1829">
        <v>0</v>
      </c>
      <c r="U618" s="1830">
        <v>0</v>
      </c>
      <c r="AB618" s="2107"/>
      <c r="AC618" s="1831">
        <v>0</v>
      </c>
      <c r="AD618" s="1831">
        <v>0</v>
      </c>
      <c r="AE618">
        <v>7012</v>
      </c>
      <c r="AF618" s="1889">
        <v>7008</v>
      </c>
      <c r="AG618" s="2107">
        <v>0</v>
      </c>
      <c r="AH618" s="2107">
        <v>0</v>
      </c>
      <c r="AJ618" s="285"/>
    </row>
    <row r="619" spans="1:36" ht="18">
      <c r="A619" s="1493"/>
      <c r="B619" s="1493"/>
      <c r="C619" s="1493"/>
      <c r="D619" s="1509" t="s">
        <v>527</v>
      </c>
      <c r="E619" s="1509"/>
      <c r="F619" s="1509"/>
      <c r="G619" s="1509"/>
      <c r="H619" s="1509"/>
      <c r="I619" s="1509"/>
      <c r="J619" s="1509"/>
      <c r="K619" s="1509"/>
      <c r="L619" s="1509"/>
      <c r="M619" s="1509"/>
      <c r="N619" s="1495">
        <v>7119</v>
      </c>
      <c r="O619" s="1888" t="s">
        <v>869</v>
      </c>
      <c r="P619" s="768"/>
      <c r="Q619" s="2107">
        <v>0</v>
      </c>
      <c r="R619" s="1828">
        <v>0</v>
      </c>
      <c r="S619" s="98">
        <v>0</v>
      </c>
      <c r="T619" s="1829">
        <v>0</v>
      </c>
      <c r="U619" s="1830">
        <v>0</v>
      </c>
      <c r="AB619" s="2107"/>
      <c r="AC619" s="1831">
        <v>0</v>
      </c>
      <c r="AD619" s="1831">
        <v>0</v>
      </c>
      <c r="AG619" s="2107">
        <v>0</v>
      </c>
      <c r="AH619" s="2107">
        <v>0</v>
      </c>
      <c r="AJ619" s="285"/>
    </row>
    <row r="620" spans="1:36" ht="18" customHeight="1">
      <c r="A620" s="1493"/>
      <c r="B620" s="1493"/>
      <c r="C620" s="1493"/>
      <c r="D620" s="1509" t="s">
        <v>519</v>
      </c>
      <c r="E620" s="1509"/>
      <c r="F620" s="1509"/>
      <c r="G620" s="1509"/>
      <c r="H620" s="1509"/>
      <c r="I620" s="1509"/>
      <c r="J620" s="1509"/>
      <c r="K620" s="1509"/>
      <c r="L620" s="1509"/>
      <c r="M620" s="1509"/>
      <c r="N620" s="1495">
        <v>7122</v>
      </c>
      <c r="O620" s="1888" t="s">
        <v>869</v>
      </c>
      <c r="P620" s="768"/>
      <c r="Q620" s="2107">
        <v>0</v>
      </c>
      <c r="R620" s="1828">
        <v>0</v>
      </c>
      <c r="S620" s="98">
        <v>0</v>
      </c>
      <c r="T620" s="1829">
        <v>0</v>
      </c>
      <c r="U620" s="1830">
        <v>0</v>
      </c>
      <c r="AB620" s="2107"/>
      <c r="AC620" s="1831">
        <v>0</v>
      </c>
      <c r="AD620" s="1831">
        <v>0</v>
      </c>
      <c r="AG620" s="2107">
        <v>0</v>
      </c>
      <c r="AH620" s="2107">
        <v>0</v>
      </c>
      <c r="AJ620" s="285"/>
    </row>
    <row r="621" spans="1:36" ht="18">
      <c r="A621" s="1493"/>
      <c r="B621" s="1493"/>
      <c r="C621" s="1493"/>
      <c r="D621" s="1509" t="s">
        <v>528</v>
      </c>
      <c r="E621" s="1509"/>
      <c r="F621" s="1509"/>
      <c r="G621" s="1509"/>
      <c r="H621" s="1509"/>
      <c r="I621" s="1509"/>
      <c r="J621" s="1509"/>
      <c r="K621" s="1509"/>
      <c r="L621" s="1509"/>
      <c r="M621" s="1509"/>
      <c r="N621" s="1495">
        <v>7125</v>
      </c>
      <c r="O621" s="1888" t="s">
        <v>869</v>
      </c>
      <c r="P621" s="768"/>
      <c r="Q621" s="2107">
        <v>0</v>
      </c>
      <c r="R621" s="1828">
        <v>0</v>
      </c>
      <c r="S621" s="98">
        <v>0</v>
      </c>
      <c r="T621" s="1829">
        <v>0</v>
      </c>
      <c r="U621" s="1830">
        <v>0</v>
      </c>
      <c r="AB621" s="2107"/>
      <c r="AC621" s="1831">
        <v>0</v>
      </c>
      <c r="AD621" s="1831">
        <v>0</v>
      </c>
      <c r="AG621" s="2107">
        <v>0</v>
      </c>
      <c r="AH621" s="2107">
        <v>0</v>
      </c>
      <c r="AJ621" s="285"/>
    </row>
    <row r="622" spans="1:36" ht="18">
      <c r="A622" s="1493"/>
      <c r="B622" s="1493"/>
      <c r="C622" s="1493"/>
      <c r="D622" s="1509" t="s">
        <v>529</v>
      </c>
      <c r="E622" s="1509"/>
      <c r="F622" s="1509"/>
      <c r="G622" s="1509"/>
      <c r="H622" s="1509"/>
      <c r="I622" s="1509"/>
      <c r="J622" s="1509"/>
      <c r="K622" s="1509"/>
      <c r="L622" s="1509"/>
      <c r="M622" s="1509"/>
      <c r="N622" s="1495">
        <v>7128</v>
      </c>
      <c r="O622" s="1888" t="s">
        <v>869</v>
      </c>
      <c r="P622" s="768"/>
      <c r="Q622" s="2107">
        <v>0</v>
      </c>
      <c r="R622" s="1828">
        <v>0</v>
      </c>
      <c r="S622" s="98">
        <v>0</v>
      </c>
      <c r="T622" s="1829">
        <v>0</v>
      </c>
      <c r="U622" s="1830">
        <v>0</v>
      </c>
      <c r="AB622" s="2107"/>
      <c r="AC622" s="1831">
        <v>0</v>
      </c>
      <c r="AD622" s="1831">
        <v>0</v>
      </c>
      <c r="AG622" s="2107">
        <v>0</v>
      </c>
      <c r="AH622" s="2107">
        <v>0</v>
      </c>
      <c r="AJ622" s="285"/>
    </row>
    <row r="623" spans="1:36" ht="18">
      <c r="A623" s="1493"/>
      <c r="B623" s="1493"/>
      <c r="C623" s="1493"/>
      <c r="D623" s="1509" t="s">
        <v>530</v>
      </c>
      <c r="E623" s="1509"/>
      <c r="F623" s="1509"/>
      <c r="G623" s="1509"/>
      <c r="H623" s="1509"/>
      <c r="I623" s="1509"/>
      <c r="J623" s="1509"/>
      <c r="K623" s="1509"/>
      <c r="L623" s="1509"/>
      <c r="M623" s="1509"/>
      <c r="N623" s="1495">
        <v>7131</v>
      </c>
      <c r="O623" s="1888" t="s">
        <v>869</v>
      </c>
      <c r="P623" s="768"/>
      <c r="Q623" s="2107">
        <v>0</v>
      </c>
      <c r="R623" s="1828">
        <v>0</v>
      </c>
      <c r="S623" s="98">
        <v>0</v>
      </c>
      <c r="T623" s="1829">
        <v>0</v>
      </c>
      <c r="U623" s="1830">
        <v>0</v>
      </c>
      <c r="AB623" s="2107"/>
      <c r="AC623" s="1831">
        <v>0</v>
      </c>
      <c r="AD623" s="1831">
        <v>0</v>
      </c>
      <c r="AG623" s="2107">
        <v>0</v>
      </c>
      <c r="AH623" s="2107">
        <v>0</v>
      </c>
      <c r="AJ623" s="285"/>
    </row>
    <row r="624" spans="1:36" ht="18">
      <c r="A624" s="1493"/>
      <c r="B624" s="1493"/>
      <c r="C624" s="1493"/>
      <c r="D624" s="1509" t="s">
        <v>3645</v>
      </c>
      <c r="E624" s="1509"/>
      <c r="F624" s="1509"/>
      <c r="G624" s="1509"/>
      <c r="H624" s="1509"/>
      <c r="I624" s="1509"/>
      <c r="J624" s="1509"/>
      <c r="K624" s="1509"/>
      <c r="L624" s="1509"/>
      <c r="M624" s="1509"/>
      <c r="N624" s="1495">
        <v>7134</v>
      </c>
      <c r="O624" s="1888" t="s">
        <v>869</v>
      </c>
      <c r="P624" s="768"/>
      <c r="Q624" s="2107">
        <v>0</v>
      </c>
      <c r="R624" s="1828">
        <v>0</v>
      </c>
      <c r="S624" s="98">
        <v>0</v>
      </c>
      <c r="T624" s="1829">
        <v>0</v>
      </c>
      <c r="U624" s="1830">
        <v>0</v>
      </c>
      <c r="AB624" s="2107"/>
      <c r="AC624" s="1831">
        <v>0</v>
      </c>
      <c r="AD624" s="1831">
        <v>0</v>
      </c>
      <c r="AG624" s="2107">
        <v>0</v>
      </c>
      <c r="AH624" s="2107">
        <v>0</v>
      </c>
      <c r="AJ624" s="285"/>
    </row>
    <row r="625" spans="1:36" ht="18">
      <c r="A625" s="1493"/>
      <c r="B625" s="1493"/>
      <c r="C625" s="1493"/>
      <c r="D625" s="1509" t="s">
        <v>532</v>
      </c>
      <c r="E625" s="1509"/>
      <c r="F625" s="1509"/>
      <c r="G625" s="1509"/>
      <c r="H625" s="1509"/>
      <c r="I625" s="1509"/>
      <c r="J625" s="1509"/>
      <c r="K625" s="1509"/>
      <c r="L625" s="1509"/>
      <c r="M625" s="1509"/>
      <c r="N625" s="1495">
        <v>7137</v>
      </c>
      <c r="O625" s="1888" t="s">
        <v>869</v>
      </c>
      <c r="P625" s="768"/>
      <c r="Q625" s="2107">
        <v>0</v>
      </c>
      <c r="R625" s="1828">
        <v>0</v>
      </c>
      <c r="S625" s="98">
        <v>0</v>
      </c>
      <c r="T625" s="1829">
        <v>0</v>
      </c>
      <c r="U625" s="1830">
        <v>0</v>
      </c>
      <c r="AB625" s="2107"/>
      <c r="AC625" s="1831">
        <v>0</v>
      </c>
      <c r="AD625" s="1831">
        <v>0</v>
      </c>
      <c r="AG625" s="2107">
        <v>0</v>
      </c>
      <c r="AH625" s="2107">
        <v>0</v>
      </c>
      <c r="AJ625" s="285"/>
    </row>
    <row r="626" spans="1:36" ht="18">
      <c r="A626" s="1493"/>
      <c r="B626" s="1493"/>
      <c r="C626" s="1493"/>
      <c r="D626" s="1509" t="s">
        <v>387</v>
      </c>
      <c r="E626" s="1509"/>
      <c r="F626" s="1509"/>
      <c r="G626" s="1509"/>
      <c r="H626" s="1509"/>
      <c r="I626" s="1509"/>
      <c r="J626" s="1509"/>
      <c r="K626" s="1509"/>
      <c r="L626" s="1509"/>
      <c r="M626" s="1509"/>
      <c r="N626" s="1495">
        <v>7140</v>
      </c>
      <c r="O626" s="1888" t="s">
        <v>869</v>
      </c>
      <c r="P626" s="768"/>
      <c r="Q626" s="2107">
        <v>0</v>
      </c>
      <c r="R626" s="1828">
        <v>0</v>
      </c>
      <c r="S626" s="98">
        <v>0</v>
      </c>
      <c r="T626" s="1829">
        <v>0</v>
      </c>
      <c r="U626" s="1830">
        <v>0</v>
      </c>
      <c r="AB626" s="2107"/>
      <c r="AC626" s="1831">
        <v>0</v>
      </c>
      <c r="AD626" s="1831">
        <v>0</v>
      </c>
      <c r="AG626" s="2107">
        <v>0</v>
      </c>
      <c r="AH626" s="2107">
        <v>0</v>
      </c>
      <c r="AJ626" s="285"/>
    </row>
    <row r="627" spans="1:36" ht="18">
      <c r="A627" s="1493"/>
      <c r="B627" s="1493"/>
      <c r="C627" s="1505" t="s">
        <v>180</v>
      </c>
      <c r="D627" s="1506"/>
      <c r="E627" s="1506"/>
      <c r="F627" s="1506"/>
      <c r="G627" s="1506"/>
      <c r="H627" s="1506"/>
      <c r="I627" s="1506"/>
      <c r="J627" s="1506"/>
      <c r="K627" s="1506"/>
      <c r="L627" s="1506"/>
      <c r="M627" s="1506"/>
      <c r="N627" s="1508" t="s">
        <v>3688</v>
      </c>
      <c r="O627" s="1888"/>
      <c r="P627" s="768"/>
      <c r="Q627" s="2107"/>
      <c r="R627" s="1828"/>
      <c r="S627" s="98"/>
      <c r="T627" s="1829"/>
      <c r="U627" s="1830"/>
      <c r="AB627" s="2107"/>
      <c r="AC627" s="1831"/>
      <c r="AD627" s="1831"/>
      <c r="AG627" s="2107">
        <v>0</v>
      </c>
      <c r="AH627" s="2107">
        <v>0</v>
      </c>
      <c r="AJ627" s="285"/>
    </row>
    <row r="628" spans="1:36" ht="18">
      <c r="A628" s="1493"/>
      <c r="B628" s="1493"/>
      <c r="C628" s="1493"/>
      <c r="D628" s="1509" t="s">
        <v>380</v>
      </c>
      <c r="E628" s="1509"/>
      <c r="F628" s="1509"/>
      <c r="G628" s="1509"/>
      <c r="H628" s="1509"/>
      <c r="I628" s="1509"/>
      <c r="J628" s="1509"/>
      <c r="K628" s="1509"/>
      <c r="L628" s="1509"/>
      <c r="M628" s="1509"/>
      <c r="N628" s="1495">
        <v>7143</v>
      </c>
      <c r="O628" s="1888" t="s">
        <v>869</v>
      </c>
      <c r="P628" s="768"/>
      <c r="Q628" s="2107">
        <v>0</v>
      </c>
      <c r="R628" s="1828">
        <v>0</v>
      </c>
      <c r="S628" s="98">
        <v>0</v>
      </c>
      <c r="T628" s="1829">
        <v>0</v>
      </c>
      <c r="U628" s="1830">
        <v>0</v>
      </c>
      <c r="AB628" s="2107"/>
      <c r="AC628" s="1831">
        <v>0</v>
      </c>
      <c r="AD628" s="1831">
        <v>0</v>
      </c>
      <c r="AG628" s="2107">
        <v>0</v>
      </c>
      <c r="AH628" s="2107">
        <v>0</v>
      </c>
      <c r="AJ628" s="285"/>
    </row>
    <row r="629" spans="1:36" ht="18">
      <c r="A629" s="1493"/>
      <c r="B629" s="1493"/>
      <c r="C629" s="1493"/>
      <c r="D629" s="1509" t="s">
        <v>533</v>
      </c>
      <c r="E629" s="1509"/>
      <c r="F629" s="1509"/>
      <c r="G629" s="1509"/>
      <c r="H629" s="1509"/>
      <c r="I629" s="1509"/>
      <c r="J629" s="1509"/>
      <c r="K629" s="1509"/>
      <c r="L629" s="1509"/>
      <c r="M629" s="1509"/>
      <c r="N629" s="1495">
        <v>7146</v>
      </c>
      <c r="O629" s="1888" t="s">
        <v>869</v>
      </c>
      <c r="P629" s="768"/>
      <c r="Q629" s="2107">
        <v>0</v>
      </c>
      <c r="R629" s="1828">
        <v>0</v>
      </c>
      <c r="S629" s="98">
        <v>0</v>
      </c>
      <c r="T629" s="1829">
        <v>0</v>
      </c>
      <c r="U629" s="1830">
        <v>0</v>
      </c>
      <c r="AB629" s="2107"/>
      <c r="AC629" s="1831">
        <v>0</v>
      </c>
      <c r="AD629" s="1831">
        <v>0</v>
      </c>
      <c r="AE629">
        <v>7012</v>
      </c>
      <c r="AF629" s="1889">
        <v>7038</v>
      </c>
      <c r="AG629" s="2107">
        <v>0</v>
      </c>
      <c r="AH629" s="2107">
        <v>0</v>
      </c>
      <c r="AJ629" s="285"/>
    </row>
    <row r="630" spans="1:36" ht="18">
      <c r="A630" s="1493"/>
      <c r="B630" s="1493"/>
      <c r="C630" s="1493"/>
      <c r="D630" s="1509" t="s">
        <v>382</v>
      </c>
      <c r="E630" s="1509"/>
      <c r="F630" s="1509"/>
      <c r="G630" s="1509"/>
      <c r="H630" s="1509"/>
      <c r="I630" s="1509"/>
      <c r="J630" s="1509"/>
      <c r="K630" s="1509"/>
      <c r="L630" s="1509"/>
      <c r="M630" s="1509"/>
      <c r="N630" s="1495">
        <v>7149</v>
      </c>
      <c r="O630" s="1888" t="s">
        <v>869</v>
      </c>
      <c r="P630" s="768"/>
      <c r="Q630" s="2107">
        <v>0</v>
      </c>
      <c r="R630" s="1828">
        <v>0</v>
      </c>
      <c r="S630" s="98">
        <v>0</v>
      </c>
      <c r="T630" s="1829">
        <v>0</v>
      </c>
      <c r="U630" s="1830">
        <v>0</v>
      </c>
      <c r="AB630" s="2107"/>
      <c r="AC630" s="1831">
        <v>0</v>
      </c>
      <c r="AD630" s="1831">
        <v>0</v>
      </c>
      <c r="AE630">
        <v>7022</v>
      </c>
      <c r="AF630" s="1889">
        <v>7041</v>
      </c>
      <c r="AG630" s="2107">
        <v>0</v>
      </c>
      <c r="AH630" s="2107">
        <v>0</v>
      </c>
      <c r="AJ630" s="285"/>
    </row>
    <row r="631" spans="1:36" ht="18">
      <c r="A631" s="1493"/>
      <c r="B631" s="1493"/>
      <c r="C631" s="1493"/>
      <c r="D631" s="1509" t="s">
        <v>383</v>
      </c>
      <c r="E631" s="1509"/>
      <c r="F631" s="1509"/>
      <c r="G631" s="1509"/>
      <c r="H631" s="1509"/>
      <c r="I631" s="1509"/>
      <c r="J631" s="1509"/>
      <c r="K631" s="1509"/>
      <c r="L631" s="1509"/>
      <c r="M631" s="1509"/>
      <c r="N631" s="1495">
        <v>7152</v>
      </c>
      <c r="O631" s="1888" t="s">
        <v>869</v>
      </c>
      <c r="P631" s="768"/>
      <c r="Q631" s="2107">
        <v>0</v>
      </c>
      <c r="R631" s="1828">
        <v>0</v>
      </c>
      <c r="S631" s="98">
        <v>0</v>
      </c>
      <c r="T631" s="1829">
        <v>0</v>
      </c>
      <c r="U631" s="1830">
        <v>0</v>
      </c>
      <c r="AB631" s="2107"/>
      <c r="AC631" s="1831">
        <v>0</v>
      </c>
      <c r="AD631" s="1831">
        <v>0</v>
      </c>
      <c r="AE631">
        <v>7022</v>
      </c>
      <c r="AF631" s="1889">
        <v>7044</v>
      </c>
      <c r="AG631" s="2107">
        <v>0</v>
      </c>
      <c r="AH631" s="2107">
        <v>0</v>
      </c>
      <c r="AJ631" s="285"/>
    </row>
    <row r="632" spans="1:36" ht="18">
      <c r="A632" s="1493"/>
      <c r="B632" s="1493"/>
      <c r="C632" s="1493"/>
      <c r="D632" s="1509" t="s">
        <v>384</v>
      </c>
      <c r="E632" s="1509"/>
      <c r="F632" s="1509"/>
      <c r="G632" s="1509"/>
      <c r="H632" s="1509"/>
      <c r="I632" s="1509"/>
      <c r="J632" s="1509"/>
      <c r="K632" s="1509"/>
      <c r="L632" s="1509"/>
      <c r="M632" s="1509"/>
      <c r="N632" s="1495">
        <v>7155</v>
      </c>
      <c r="O632" s="1888" t="s">
        <v>869</v>
      </c>
      <c r="P632" s="768"/>
      <c r="Q632" s="2107">
        <v>0</v>
      </c>
      <c r="R632" s="1828">
        <v>0</v>
      </c>
      <c r="S632" s="98">
        <v>0</v>
      </c>
      <c r="T632" s="1829">
        <v>0</v>
      </c>
      <c r="U632" s="1830">
        <v>0</v>
      </c>
      <c r="AB632" s="2107"/>
      <c r="AC632" s="1831">
        <v>0</v>
      </c>
      <c r="AD632" s="1831">
        <v>0</v>
      </c>
      <c r="AE632">
        <v>7022</v>
      </c>
      <c r="AF632" s="1889">
        <v>7047</v>
      </c>
      <c r="AG632" s="2107">
        <v>0</v>
      </c>
      <c r="AH632" s="2107">
        <v>0</v>
      </c>
      <c r="AJ632" s="285"/>
    </row>
    <row r="633" spans="1:36" ht="18">
      <c r="A633" s="1493"/>
      <c r="B633" s="1493"/>
      <c r="C633" s="1493"/>
      <c r="D633" s="1509" t="s">
        <v>385</v>
      </c>
      <c r="E633" s="1509"/>
      <c r="F633" s="1509"/>
      <c r="G633" s="1509"/>
      <c r="H633" s="1509"/>
      <c r="I633" s="1509"/>
      <c r="J633" s="1509"/>
      <c r="K633" s="1509"/>
      <c r="L633" s="1509"/>
      <c r="M633" s="1509"/>
      <c r="N633" s="1495">
        <v>7158</v>
      </c>
      <c r="O633" s="1888" t="s">
        <v>869</v>
      </c>
      <c r="P633" s="768"/>
      <c r="Q633" s="2107">
        <v>0</v>
      </c>
      <c r="R633" s="1828">
        <v>0</v>
      </c>
      <c r="S633" s="98">
        <v>0</v>
      </c>
      <c r="T633" s="1829">
        <v>0</v>
      </c>
      <c r="U633" s="1830">
        <v>0</v>
      </c>
      <c r="AB633" s="2107"/>
      <c r="AC633" s="1831">
        <v>0</v>
      </c>
      <c r="AD633" s="1831">
        <v>0</v>
      </c>
      <c r="AE633">
        <v>7022</v>
      </c>
      <c r="AF633" s="1889">
        <v>7050</v>
      </c>
      <c r="AG633" s="2107">
        <v>0</v>
      </c>
      <c r="AH633" s="2107">
        <v>0</v>
      </c>
      <c r="AJ633" s="285"/>
    </row>
    <row r="634" spans="1:36" ht="18">
      <c r="A634" s="1493"/>
      <c r="B634" s="1493"/>
      <c r="C634" s="1493"/>
      <c r="D634" s="1509" t="s">
        <v>386</v>
      </c>
      <c r="E634" s="1509"/>
      <c r="F634" s="1509"/>
      <c r="G634" s="1509"/>
      <c r="H634" s="1509"/>
      <c r="I634" s="1509"/>
      <c r="J634" s="1509"/>
      <c r="K634" s="1509"/>
      <c r="L634" s="1509"/>
      <c r="M634" s="1509"/>
      <c r="N634" s="1495">
        <v>7161</v>
      </c>
      <c r="O634" s="1888" t="s">
        <v>869</v>
      </c>
      <c r="P634" s="768"/>
      <c r="Q634" s="2107">
        <v>0</v>
      </c>
      <c r="R634" s="1828">
        <v>0</v>
      </c>
      <c r="S634" s="98">
        <v>0</v>
      </c>
      <c r="T634" s="1829">
        <v>0</v>
      </c>
      <c r="U634" s="1830">
        <v>0</v>
      </c>
      <c r="AB634" s="2107"/>
      <c r="AC634" s="1831">
        <v>0</v>
      </c>
      <c r="AD634" s="1831">
        <v>0</v>
      </c>
      <c r="AE634">
        <v>7022</v>
      </c>
      <c r="AF634" s="1889">
        <v>7053</v>
      </c>
      <c r="AG634" s="2107">
        <v>0</v>
      </c>
      <c r="AH634" s="2107">
        <v>0</v>
      </c>
      <c r="AJ634" s="285"/>
    </row>
    <row r="635" spans="1:36" ht="18">
      <c r="A635" s="1493"/>
      <c r="B635" s="1493"/>
      <c r="C635" s="1493"/>
      <c r="D635" s="1509" t="s">
        <v>238</v>
      </c>
      <c r="E635" s="1509"/>
      <c r="F635" s="1509"/>
      <c r="G635" s="1509"/>
      <c r="H635" s="1509"/>
      <c r="I635" s="1509"/>
      <c r="J635" s="1509"/>
      <c r="K635" s="1509"/>
      <c r="L635" s="1509"/>
      <c r="M635" s="1509"/>
      <c r="N635" s="1495">
        <v>7164</v>
      </c>
      <c r="O635" s="1888" t="s">
        <v>869</v>
      </c>
      <c r="P635" s="768"/>
      <c r="Q635" s="2107">
        <v>0</v>
      </c>
      <c r="R635" s="1828">
        <v>0</v>
      </c>
      <c r="S635" s="98">
        <v>0</v>
      </c>
      <c r="T635" s="1829">
        <v>0</v>
      </c>
      <c r="U635" s="1830">
        <v>0</v>
      </c>
      <c r="AB635" s="2107"/>
      <c r="AC635" s="1831">
        <v>0</v>
      </c>
      <c r="AD635" s="1831">
        <v>0</v>
      </c>
      <c r="AE635">
        <v>7022</v>
      </c>
      <c r="AF635" s="1889">
        <v>7056</v>
      </c>
      <c r="AG635" s="2107">
        <v>0</v>
      </c>
      <c r="AH635" s="2107">
        <v>0</v>
      </c>
      <c r="AJ635" s="285"/>
    </row>
    <row r="636" spans="1:36" ht="18">
      <c r="A636" s="1493"/>
      <c r="B636" s="1493"/>
      <c r="C636" s="1508" t="s">
        <v>3683</v>
      </c>
      <c r="D636" s="1508"/>
      <c r="E636" s="1508"/>
      <c r="F636" s="1508"/>
      <c r="G636" s="1508"/>
      <c r="H636" s="1508"/>
      <c r="I636" s="1508"/>
      <c r="J636" s="1508"/>
      <c r="K636" s="1508"/>
      <c r="L636" s="1508"/>
      <c r="M636" s="1508"/>
      <c r="N636" s="1508" t="s">
        <v>3688</v>
      </c>
      <c r="O636" s="1888"/>
      <c r="P636" s="768"/>
      <c r="Q636" s="2107"/>
      <c r="R636" s="1828"/>
      <c r="S636" s="98"/>
      <c r="T636" s="1829"/>
      <c r="U636" s="1830"/>
      <c r="AB636" s="2107"/>
      <c r="AC636" s="1831"/>
      <c r="AD636" s="1831"/>
      <c r="AF636" s="1889"/>
      <c r="AG636" s="2107">
        <v>0</v>
      </c>
      <c r="AH636" s="2107">
        <v>0</v>
      </c>
      <c r="AJ636" s="285"/>
    </row>
    <row r="637" spans="1:36" ht="18">
      <c r="A637" s="1493"/>
      <c r="B637" s="1493"/>
      <c r="C637" s="1493"/>
      <c r="D637" s="1509" t="s">
        <v>264</v>
      </c>
      <c r="E637" s="1509"/>
      <c r="F637" s="1509"/>
      <c r="G637" s="1509"/>
      <c r="H637" s="1509"/>
      <c r="I637" s="1509"/>
      <c r="J637" s="1509"/>
      <c r="K637" s="1509"/>
      <c r="L637" s="1509"/>
      <c r="M637" s="1509"/>
      <c r="N637" s="1495">
        <v>7167</v>
      </c>
      <c r="O637" s="1888" t="s">
        <v>869</v>
      </c>
      <c r="P637" s="768"/>
      <c r="Q637" s="2107">
        <v>0</v>
      </c>
      <c r="R637" s="1828">
        <v>0</v>
      </c>
      <c r="S637" s="98">
        <v>0</v>
      </c>
      <c r="T637" s="1829">
        <v>0</v>
      </c>
      <c r="U637" s="1830">
        <v>0</v>
      </c>
      <c r="AB637" s="2107"/>
      <c r="AC637" s="1831">
        <v>0</v>
      </c>
      <c r="AD637" s="1831">
        <v>0</v>
      </c>
      <c r="AE637">
        <v>7022</v>
      </c>
      <c r="AF637" s="1889">
        <v>7059</v>
      </c>
      <c r="AG637" s="2107">
        <v>0</v>
      </c>
      <c r="AH637" s="2107">
        <v>0</v>
      </c>
      <c r="AJ637" s="285"/>
    </row>
    <row r="638" spans="1:36" ht="18">
      <c r="A638" s="1493"/>
      <c r="B638" s="1493"/>
      <c r="C638" s="1493"/>
      <c r="D638" s="1509" t="s">
        <v>265</v>
      </c>
      <c r="E638" s="1509" t="s">
        <v>3424</v>
      </c>
      <c r="F638" s="1509"/>
      <c r="G638" s="1509"/>
      <c r="H638" s="1509"/>
      <c r="I638" s="1509"/>
      <c r="J638" s="1509"/>
      <c r="K638" s="1509"/>
      <c r="L638" s="1509"/>
      <c r="M638" s="1509"/>
      <c r="N638" s="1495">
        <v>7170</v>
      </c>
      <c r="O638" s="1888" t="s">
        <v>869</v>
      </c>
      <c r="P638" s="768"/>
      <c r="Q638" s="2107">
        <v>0</v>
      </c>
      <c r="R638" s="1828">
        <v>0</v>
      </c>
      <c r="S638" s="98">
        <v>0</v>
      </c>
      <c r="T638" s="1829">
        <v>0</v>
      </c>
      <c r="U638" s="1830">
        <v>0</v>
      </c>
      <c r="AB638" s="2107"/>
      <c r="AC638" s="1831">
        <v>0</v>
      </c>
      <c r="AD638" s="1831">
        <v>0</v>
      </c>
      <c r="AE638">
        <v>7022</v>
      </c>
      <c r="AF638" s="1889">
        <v>7062</v>
      </c>
      <c r="AG638" s="2107">
        <v>0</v>
      </c>
      <c r="AH638" s="2107">
        <v>0</v>
      </c>
      <c r="AJ638" s="285"/>
    </row>
    <row r="639" spans="1:36" ht="18">
      <c r="A639" s="1493"/>
      <c r="B639" s="1493"/>
      <c r="C639" s="1505" t="s">
        <v>1006</v>
      </c>
      <c r="D639" s="1506"/>
      <c r="E639" s="1506"/>
      <c r="F639" s="1506"/>
      <c r="G639" s="1506"/>
      <c r="H639" s="1506"/>
      <c r="I639" s="1506"/>
      <c r="J639" s="1506"/>
      <c r="K639" s="1506"/>
      <c r="L639" s="1506"/>
      <c r="M639" s="1506"/>
      <c r="N639" s="1508" t="s">
        <v>3688</v>
      </c>
      <c r="O639" s="1888"/>
      <c r="P639" s="768"/>
      <c r="Q639" s="2107"/>
      <c r="R639" s="1828"/>
      <c r="S639" s="98"/>
      <c r="T639" s="1829"/>
      <c r="U639" s="1830"/>
      <c r="AB639" s="2107"/>
      <c r="AC639" s="1831"/>
      <c r="AD639" s="1831"/>
      <c r="AF639" s="1889"/>
      <c r="AG639" s="2107">
        <v>0</v>
      </c>
      <c r="AH639" s="2107">
        <v>0</v>
      </c>
      <c r="AJ639" s="285"/>
    </row>
    <row r="640" spans="1:36" ht="18">
      <c r="A640" s="1493"/>
      <c r="B640" s="1493"/>
      <c r="C640" s="1493"/>
      <c r="D640" s="1530" t="s">
        <v>534</v>
      </c>
      <c r="E640" s="1531"/>
      <c r="F640" s="1531"/>
      <c r="G640" s="1531"/>
      <c r="H640" s="1531"/>
      <c r="I640" s="1532"/>
      <c r="J640" s="1532"/>
      <c r="K640" s="1532"/>
      <c r="L640" s="1532"/>
      <c r="M640" s="1532"/>
      <c r="N640" s="1495">
        <v>7173</v>
      </c>
      <c r="O640" s="1888" t="s">
        <v>869</v>
      </c>
      <c r="P640" s="768"/>
      <c r="Q640" s="2107">
        <v>0</v>
      </c>
      <c r="R640" s="1828">
        <v>0</v>
      </c>
      <c r="S640" s="98">
        <v>0</v>
      </c>
      <c r="T640" s="1829">
        <v>0</v>
      </c>
      <c r="U640" s="1830">
        <v>0</v>
      </c>
      <c r="AB640" s="2107"/>
      <c r="AC640" s="1831">
        <v>0</v>
      </c>
      <c r="AD640" s="1831">
        <v>0</v>
      </c>
      <c r="AE640">
        <v>7032</v>
      </c>
      <c r="AF640" s="1889">
        <v>7065</v>
      </c>
      <c r="AG640" s="2107">
        <v>0</v>
      </c>
      <c r="AH640" s="2107">
        <v>0</v>
      </c>
      <c r="AJ640" s="285"/>
    </row>
    <row r="641" spans="1:36" ht="18">
      <c r="A641" s="1493"/>
      <c r="B641" s="1493"/>
      <c r="C641" s="1493"/>
      <c r="D641" s="1530" t="s">
        <v>207</v>
      </c>
      <c r="E641" s="1531"/>
      <c r="F641" s="1531"/>
      <c r="G641" s="1531"/>
      <c r="H641" s="1531" t="s">
        <v>2418</v>
      </c>
      <c r="I641" s="1532"/>
      <c r="J641" s="1532"/>
      <c r="K641" s="1532"/>
      <c r="L641" s="1532"/>
      <c r="M641" s="1532"/>
      <c r="N641" s="1495">
        <v>7176</v>
      </c>
      <c r="O641" s="1888" t="s">
        <v>869</v>
      </c>
      <c r="P641" s="768"/>
      <c r="Q641" s="2107">
        <v>2924.91</v>
      </c>
      <c r="R641" s="1828">
        <v>-2924.91</v>
      </c>
      <c r="S641" s="98">
        <v>2924.91</v>
      </c>
      <c r="T641" s="1829">
        <v>-2924.91</v>
      </c>
      <c r="U641" s="1830">
        <v>0</v>
      </c>
      <c r="AB641" s="2107"/>
      <c r="AC641" s="1831">
        <v>2924.91</v>
      </c>
      <c r="AD641" s="1831">
        <v>5849.82</v>
      </c>
      <c r="AE641">
        <v>7032</v>
      </c>
      <c r="AF641" s="1889">
        <v>7068</v>
      </c>
      <c r="AG641" s="2107">
        <v>0</v>
      </c>
      <c r="AH641" s="2107">
        <v>0</v>
      </c>
      <c r="AJ641" s="285"/>
    </row>
    <row r="642" spans="1:36" ht="18">
      <c r="A642" s="1493"/>
      <c r="B642" s="1493"/>
      <c r="C642" s="1493"/>
      <c r="D642" s="1530" t="s">
        <v>535</v>
      </c>
      <c r="E642" s="1531"/>
      <c r="F642" s="1531"/>
      <c r="G642" s="1531"/>
      <c r="H642" s="1531" t="s">
        <v>2418</v>
      </c>
      <c r="I642" s="1532"/>
      <c r="J642" s="1532"/>
      <c r="K642" s="1532"/>
      <c r="L642" s="1532"/>
      <c r="M642" s="1532"/>
      <c r="N642" s="1495">
        <v>7179</v>
      </c>
      <c r="O642" s="1888" t="s">
        <v>869</v>
      </c>
      <c r="P642" s="768"/>
      <c r="Q642" s="2107">
        <v>0</v>
      </c>
      <c r="R642" s="1828">
        <v>0</v>
      </c>
      <c r="S642" s="98">
        <v>0</v>
      </c>
      <c r="T642" s="1829">
        <v>0</v>
      </c>
      <c r="U642" s="1830">
        <v>0</v>
      </c>
      <c r="AB642" s="2107"/>
      <c r="AC642" s="1831">
        <v>0</v>
      </c>
      <c r="AD642" s="1831">
        <v>0</v>
      </c>
      <c r="AE642">
        <v>7032</v>
      </c>
      <c r="AF642" s="1889">
        <v>7071</v>
      </c>
      <c r="AG642" s="2107">
        <v>0</v>
      </c>
      <c r="AH642" s="2107">
        <v>0</v>
      </c>
      <c r="AJ642" s="285"/>
    </row>
    <row r="643" spans="1:36" ht="18">
      <c r="A643" s="1493"/>
      <c r="B643" s="1493"/>
      <c r="C643" s="1493"/>
      <c r="D643" s="1530" t="s">
        <v>147</v>
      </c>
      <c r="E643" s="1531"/>
      <c r="F643" s="1531"/>
      <c r="G643" s="1531"/>
      <c r="H643" s="1531" t="s">
        <v>2418</v>
      </c>
      <c r="I643" s="1532"/>
      <c r="J643" s="1532"/>
      <c r="K643" s="1532"/>
      <c r="L643" s="1532"/>
      <c r="M643" s="1532"/>
      <c r="N643" s="1495">
        <v>7182</v>
      </c>
      <c r="O643" s="1888" t="s">
        <v>869</v>
      </c>
      <c r="P643" s="768"/>
      <c r="Q643" s="2107">
        <v>0</v>
      </c>
      <c r="R643" s="1828">
        <v>0</v>
      </c>
      <c r="S643" s="98">
        <v>0</v>
      </c>
      <c r="T643" s="1829">
        <v>0</v>
      </c>
      <c r="U643" s="1830">
        <v>0</v>
      </c>
      <c r="AB643" s="2107"/>
      <c r="AC643" s="1831">
        <v>0</v>
      </c>
      <c r="AD643" s="1831">
        <v>0</v>
      </c>
      <c r="AE643">
        <v>7032</v>
      </c>
      <c r="AF643" s="1889">
        <v>7074</v>
      </c>
      <c r="AG643" s="2107">
        <v>0</v>
      </c>
      <c r="AH643" s="2107">
        <v>0</v>
      </c>
      <c r="AJ643" s="285"/>
    </row>
    <row r="644" spans="1:36" ht="18">
      <c r="A644" s="1493"/>
      <c r="B644" s="1493"/>
      <c r="C644" s="1493"/>
      <c r="D644" s="1530" t="s">
        <v>536</v>
      </c>
      <c r="E644" s="1531"/>
      <c r="F644" s="1531"/>
      <c r="G644" s="1531"/>
      <c r="H644" s="1531" t="s">
        <v>2418</v>
      </c>
      <c r="I644" s="1532"/>
      <c r="J644" s="1532"/>
      <c r="K644" s="1532"/>
      <c r="L644" s="1532"/>
      <c r="M644" s="1532"/>
      <c r="N644" s="1495">
        <v>7185</v>
      </c>
      <c r="O644" s="1888" t="s">
        <v>869</v>
      </c>
      <c r="P644" s="768"/>
      <c r="Q644" s="2107">
        <v>0</v>
      </c>
      <c r="R644" s="1828">
        <v>0</v>
      </c>
      <c r="S644" s="98">
        <v>0</v>
      </c>
      <c r="T644" s="1829">
        <v>0</v>
      </c>
      <c r="U644" s="1830">
        <v>0</v>
      </c>
      <c r="AB644" s="2107"/>
      <c r="AC644" s="1831">
        <v>0</v>
      </c>
      <c r="AD644" s="1831">
        <v>0</v>
      </c>
      <c r="AE644">
        <v>7032</v>
      </c>
      <c r="AF644" s="1889">
        <v>7077</v>
      </c>
      <c r="AG644" s="2107">
        <v>0</v>
      </c>
      <c r="AH644" s="2107">
        <v>0</v>
      </c>
      <c r="AJ644" s="285"/>
    </row>
    <row r="645" spans="1:36" ht="18">
      <c r="A645" s="1493"/>
      <c r="B645" s="1493"/>
      <c r="C645" s="1493"/>
      <c r="D645" s="1530" t="s">
        <v>537</v>
      </c>
      <c r="E645" s="1531"/>
      <c r="F645" s="1531"/>
      <c r="G645" s="1531"/>
      <c r="H645" s="1531" t="s">
        <v>2418</v>
      </c>
      <c r="I645" s="1532"/>
      <c r="J645" s="1532"/>
      <c r="K645" s="1532"/>
      <c r="L645" s="1532"/>
      <c r="M645" s="1532"/>
      <c r="N645" s="1495">
        <v>7188</v>
      </c>
      <c r="O645" s="1888" t="s">
        <v>869</v>
      </c>
      <c r="P645" s="768"/>
      <c r="Q645" s="2107">
        <v>0</v>
      </c>
      <c r="R645" s="1828">
        <v>0</v>
      </c>
      <c r="S645" s="98">
        <v>0</v>
      </c>
      <c r="T645" s="1829">
        <v>0</v>
      </c>
      <c r="U645" s="1830">
        <v>0</v>
      </c>
      <c r="AB645" s="2107"/>
      <c r="AC645" s="1831">
        <v>0</v>
      </c>
      <c r="AD645" s="1831">
        <v>0</v>
      </c>
      <c r="AE645">
        <v>7032</v>
      </c>
      <c r="AF645" s="1889">
        <v>7080</v>
      </c>
      <c r="AG645" s="2107">
        <v>0</v>
      </c>
      <c r="AH645" s="2107">
        <v>0</v>
      </c>
      <c r="AJ645" s="285"/>
    </row>
    <row r="646" spans="1:36" ht="18">
      <c r="A646" s="1493"/>
      <c r="B646" s="1493"/>
      <c r="C646" s="1493"/>
      <c r="D646" s="1530" t="s">
        <v>538</v>
      </c>
      <c r="E646" s="1531"/>
      <c r="F646" s="1531"/>
      <c r="G646" s="1531"/>
      <c r="H646" s="1531" t="s">
        <v>2418</v>
      </c>
      <c r="I646" s="1532"/>
      <c r="J646" s="1532"/>
      <c r="K646" s="1532"/>
      <c r="L646" s="1532"/>
      <c r="M646" s="1532"/>
      <c r="N646" s="1495">
        <v>7191</v>
      </c>
      <c r="O646" s="1888" t="s">
        <v>869</v>
      </c>
      <c r="P646" s="768"/>
      <c r="Q646" s="2107">
        <v>0</v>
      </c>
      <c r="R646" s="1828">
        <v>0</v>
      </c>
      <c r="S646" s="98">
        <v>0</v>
      </c>
      <c r="T646" s="1829">
        <v>0</v>
      </c>
      <c r="U646" s="1830">
        <v>0</v>
      </c>
      <c r="AB646" s="2107"/>
      <c r="AC646" s="1831">
        <v>0</v>
      </c>
      <c r="AD646" s="1831">
        <v>0</v>
      </c>
      <c r="AE646">
        <v>7032</v>
      </c>
      <c r="AF646" s="1889">
        <v>7083</v>
      </c>
      <c r="AG646" s="2107">
        <v>0</v>
      </c>
      <c r="AH646" s="2107">
        <v>0</v>
      </c>
      <c r="AJ646" s="285"/>
    </row>
    <row r="647" spans="1:36" ht="18">
      <c r="A647" s="1493"/>
      <c r="B647" s="1493"/>
      <c r="C647" s="1493"/>
      <c r="D647" s="1530" t="s">
        <v>539</v>
      </c>
      <c r="E647" s="1531"/>
      <c r="F647" s="1531"/>
      <c r="G647" s="1531"/>
      <c r="H647" s="1531" t="s">
        <v>2418</v>
      </c>
      <c r="I647" s="1532"/>
      <c r="J647" s="1532"/>
      <c r="K647" s="1532"/>
      <c r="L647" s="1532"/>
      <c r="M647" s="1532"/>
      <c r="N647" s="1495">
        <v>7194</v>
      </c>
      <c r="O647" s="1888" t="s">
        <v>869</v>
      </c>
      <c r="P647" s="768"/>
      <c r="Q647" s="2107">
        <v>0</v>
      </c>
      <c r="R647" s="1828">
        <v>0</v>
      </c>
      <c r="S647" s="98">
        <v>0</v>
      </c>
      <c r="T647" s="1829">
        <v>0</v>
      </c>
      <c r="U647" s="1830">
        <v>0</v>
      </c>
      <c r="AB647" s="2107"/>
      <c r="AC647" s="1831">
        <v>0</v>
      </c>
      <c r="AD647" s="1831">
        <v>0</v>
      </c>
      <c r="AE647">
        <v>7032</v>
      </c>
      <c r="AF647" s="1889">
        <v>7086</v>
      </c>
      <c r="AG647" s="2107">
        <v>0</v>
      </c>
      <c r="AH647" s="2107">
        <v>0</v>
      </c>
      <c r="AJ647" s="285"/>
    </row>
    <row r="648" spans="1:36" ht="18">
      <c r="A648" s="1493"/>
      <c r="B648" s="1493"/>
      <c r="C648" s="1493"/>
      <c r="D648" s="1530" t="s">
        <v>3684</v>
      </c>
      <c r="E648" s="1531"/>
      <c r="F648" s="1531"/>
      <c r="G648" s="1531"/>
      <c r="H648" s="1531" t="s">
        <v>2418</v>
      </c>
      <c r="I648" s="1532"/>
      <c r="J648" s="1532"/>
      <c r="K648" s="1532"/>
      <c r="L648" s="1532"/>
      <c r="M648" s="1532"/>
      <c r="N648" s="1495">
        <v>7197</v>
      </c>
      <c r="O648" s="1888" t="s">
        <v>869</v>
      </c>
      <c r="P648" s="768"/>
      <c r="Q648" s="2107">
        <v>0</v>
      </c>
      <c r="R648" s="1828">
        <v>0</v>
      </c>
      <c r="S648" s="98">
        <v>0</v>
      </c>
      <c r="T648" s="1829">
        <v>0</v>
      </c>
      <c r="U648" s="1830">
        <v>0</v>
      </c>
      <c r="AB648" s="2107"/>
      <c r="AC648" s="1831">
        <v>0</v>
      </c>
      <c r="AD648" s="1831">
        <v>0</v>
      </c>
      <c r="AE648">
        <v>7032</v>
      </c>
      <c r="AF648" s="1889">
        <v>7089</v>
      </c>
      <c r="AG648" s="2107">
        <v>0</v>
      </c>
      <c r="AH648" s="2107">
        <v>0</v>
      </c>
      <c r="AJ648" s="285"/>
    </row>
    <row r="649" spans="1:36" ht="18">
      <c r="A649" s="1493"/>
      <c r="B649" s="1493"/>
      <c r="C649" s="1493"/>
      <c r="D649" s="1530" t="s">
        <v>541</v>
      </c>
      <c r="E649" s="1531"/>
      <c r="F649" s="1531"/>
      <c r="G649" s="1531"/>
      <c r="H649" s="1531" t="s">
        <v>2418</v>
      </c>
      <c r="I649" s="1532"/>
      <c r="J649" s="1532"/>
      <c r="K649" s="1532"/>
      <c r="L649" s="1532"/>
      <c r="M649" s="1532"/>
      <c r="N649" s="1495">
        <v>7200</v>
      </c>
      <c r="O649" s="1888" t="s">
        <v>869</v>
      </c>
      <c r="P649" s="768"/>
      <c r="Q649" s="2107">
        <v>0</v>
      </c>
      <c r="R649" s="1828">
        <v>0</v>
      </c>
      <c r="S649" s="98">
        <v>0</v>
      </c>
      <c r="T649" s="1829">
        <v>0</v>
      </c>
      <c r="U649" s="1830">
        <v>0</v>
      </c>
      <c r="AB649" s="2107"/>
      <c r="AC649" s="1831">
        <v>0</v>
      </c>
      <c r="AD649" s="1831">
        <v>0</v>
      </c>
      <c r="AE649">
        <v>7032</v>
      </c>
      <c r="AF649" s="1889">
        <v>7092</v>
      </c>
      <c r="AG649" s="2107">
        <v>0</v>
      </c>
      <c r="AH649" s="2107">
        <v>0</v>
      </c>
      <c r="AJ649" s="285"/>
    </row>
    <row r="650" spans="1:36" ht="18">
      <c r="A650" s="1493"/>
      <c r="B650" s="1493"/>
      <c r="C650" s="1493"/>
      <c r="D650" s="1530" t="s">
        <v>542</v>
      </c>
      <c r="E650" s="1531"/>
      <c r="F650" s="1531"/>
      <c r="G650" s="1531"/>
      <c r="H650" s="1531" t="s">
        <v>2418</v>
      </c>
      <c r="I650" s="1532"/>
      <c r="J650" s="1532"/>
      <c r="K650" s="1532"/>
      <c r="L650" s="1532"/>
      <c r="M650" s="1532"/>
      <c r="N650" s="1495">
        <v>7203</v>
      </c>
      <c r="O650" s="1888" t="s">
        <v>869</v>
      </c>
      <c r="P650" s="768"/>
      <c r="Q650" s="2107">
        <v>0</v>
      </c>
      <c r="R650" s="1828">
        <v>0</v>
      </c>
      <c r="S650" s="98">
        <v>0</v>
      </c>
      <c r="T650" s="1829">
        <v>0</v>
      </c>
      <c r="U650" s="1830">
        <v>0</v>
      </c>
      <c r="AB650" s="2107"/>
      <c r="AC650" s="1831">
        <v>0</v>
      </c>
      <c r="AD650" s="1831">
        <v>0</v>
      </c>
      <c r="AE650">
        <v>7032</v>
      </c>
      <c r="AF650" s="1889">
        <v>7095</v>
      </c>
      <c r="AG650" s="2107">
        <v>0</v>
      </c>
      <c r="AH650" s="2107">
        <v>0</v>
      </c>
      <c r="AJ650" s="285"/>
    </row>
    <row r="651" spans="1:36" ht="18">
      <c r="A651" s="1493"/>
      <c r="B651" s="1493"/>
      <c r="C651" s="1493"/>
      <c r="D651" s="1530" t="s">
        <v>543</v>
      </c>
      <c r="E651" s="1531"/>
      <c r="F651" s="1531"/>
      <c r="G651" s="1531"/>
      <c r="H651" s="1531" t="s">
        <v>2418</v>
      </c>
      <c r="I651" s="1532"/>
      <c r="J651" s="1532"/>
      <c r="K651" s="1532"/>
      <c r="L651" s="1532"/>
      <c r="M651" s="1532"/>
      <c r="N651" s="1495">
        <v>7206</v>
      </c>
      <c r="O651" s="1888" t="s">
        <v>869</v>
      </c>
      <c r="P651" s="768"/>
      <c r="Q651" s="2107">
        <v>0</v>
      </c>
      <c r="R651" s="1828">
        <v>0</v>
      </c>
      <c r="S651" s="98">
        <v>0</v>
      </c>
      <c r="T651" s="1829">
        <v>0</v>
      </c>
      <c r="U651" s="1830">
        <v>0</v>
      </c>
      <c r="AB651" s="2107"/>
      <c r="AC651" s="1831">
        <v>0</v>
      </c>
      <c r="AD651" s="1831">
        <v>0</v>
      </c>
      <c r="AE651">
        <v>7032</v>
      </c>
      <c r="AF651" s="1889">
        <v>7098</v>
      </c>
      <c r="AG651" s="2107">
        <v>0</v>
      </c>
      <c r="AH651" s="2107">
        <v>0</v>
      </c>
      <c r="AJ651" s="285"/>
    </row>
    <row r="652" spans="1:36" ht="18">
      <c r="A652" s="1493"/>
      <c r="B652" s="1493"/>
      <c r="C652" s="1493"/>
      <c r="D652" s="1530" t="s">
        <v>544</v>
      </c>
      <c r="E652" s="1531"/>
      <c r="F652" s="1531"/>
      <c r="G652" s="1531"/>
      <c r="H652" s="1531" t="s">
        <v>2418</v>
      </c>
      <c r="I652" s="1532"/>
      <c r="J652" s="1532"/>
      <c r="K652" s="1532"/>
      <c r="L652" s="1532"/>
      <c r="M652" s="1532"/>
      <c r="N652" s="1495">
        <v>7209</v>
      </c>
      <c r="O652" s="1888" t="s">
        <v>869</v>
      </c>
      <c r="P652" s="768"/>
      <c r="Q652" s="2107">
        <v>0</v>
      </c>
      <c r="R652" s="1828">
        <v>0</v>
      </c>
      <c r="S652" s="98">
        <v>0</v>
      </c>
      <c r="T652" s="1829">
        <v>0</v>
      </c>
      <c r="U652" s="1830">
        <v>0</v>
      </c>
      <c r="AB652" s="2107"/>
      <c r="AC652" s="1831">
        <v>0</v>
      </c>
      <c r="AD652" s="1831">
        <v>0</v>
      </c>
      <c r="AE652">
        <v>7032</v>
      </c>
      <c r="AF652" s="1889">
        <v>7101</v>
      </c>
      <c r="AG652" s="2107">
        <v>0</v>
      </c>
      <c r="AH652" s="2107">
        <v>0</v>
      </c>
      <c r="AJ652" s="285"/>
    </row>
    <row r="653" spans="1:36" ht="18">
      <c r="A653" s="1493"/>
      <c r="B653" s="1493"/>
      <c r="C653" s="1493"/>
      <c r="D653" s="1557" t="s">
        <v>3685</v>
      </c>
      <c r="E653" s="1558"/>
      <c r="F653" s="1558"/>
      <c r="G653" s="1558"/>
      <c r="H653" s="1558"/>
      <c r="I653" s="1558"/>
      <c r="J653" s="1558"/>
      <c r="K653" s="1558"/>
      <c r="L653" s="1558"/>
      <c r="M653" s="1558"/>
      <c r="N653" s="1558"/>
      <c r="O653" s="1888"/>
      <c r="P653" s="768"/>
      <c r="Q653" s="2107"/>
      <c r="R653" s="1828"/>
      <c r="S653" s="98"/>
      <c r="T653" s="1829"/>
      <c r="U653" s="1830"/>
      <c r="AB653" s="2107"/>
      <c r="AC653" s="1831"/>
      <c r="AD653" s="1831"/>
      <c r="AF653" s="1889"/>
      <c r="AG653" s="2107">
        <v>0</v>
      </c>
      <c r="AH653" s="2107">
        <v>0</v>
      </c>
      <c r="AJ653" s="285"/>
    </row>
    <row r="654" spans="1:36" ht="18">
      <c r="A654" s="1493"/>
      <c r="B654" s="1493"/>
      <c r="C654" s="1493"/>
      <c r="D654" s="1493"/>
      <c r="E654" s="1535" t="s">
        <v>127</v>
      </c>
      <c r="F654" s="1536"/>
      <c r="G654" s="1536"/>
      <c r="H654" s="1536"/>
      <c r="I654" s="1539"/>
      <c r="J654" s="1539"/>
      <c r="K654" s="1539"/>
      <c r="L654" s="1539"/>
      <c r="M654" s="1539"/>
      <c r="N654" s="1508" t="s">
        <v>3688</v>
      </c>
      <c r="O654" s="1888"/>
      <c r="P654" s="768"/>
      <c r="Q654" s="2107"/>
      <c r="R654" s="1828"/>
      <c r="S654" s="98"/>
      <c r="T654" s="1829"/>
      <c r="U654" s="1830"/>
      <c r="AB654" s="2107"/>
      <c r="AC654" s="1831"/>
      <c r="AD654" s="1831"/>
      <c r="AF654" s="1889"/>
      <c r="AG654" s="2107">
        <v>0</v>
      </c>
      <c r="AH654" s="2107">
        <v>0</v>
      </c>
      <c r="AJ654" s="285"/>
    </row>
    <row r="655" spans="1:36" ht="18">
      <c r="A655" s="1493"/>
      <c r="B655" s="1493"/>
      <c r="C655" s="1493"/>
      <c r="D655" s="1493"/>
      <c r="E655" s="1493"/>
      <c r="F655" s="1530" t="s">
        <v>3653</v>
      </c>
      <c r="G655" s="1531"/>
      <c r="H655" s="1531"/>
      <c r="I655" s="1532"/>
      <c r="J655" s="1532"/>
      <c r="K655" s="1532"/>
      <c r="L655" s="1532"/>
      <c r="M655" s="1532"/>
      <c r="N655" s="1495">
        <v>7212</v>
      </c>
      <c r="O655" s="1888" t="s">
        <v>869</v>
      </c>
      <c r="P655" s="768"/>
      <c r="Q655" s="2107">
        <v>0</v>
      </c>
      <c r="R655" s="1828">
        <v>0</v>
      </c>
      <c r="S655" s="98">
        <v>0</v>
      </c>
      <c r="T655" s="1829">
        <v>0</v>
      </c>
      <c r="U655" s="1830">
        <v>0</v>
      </c>
      <c r="AB655" s="2107"/>
      <c r="AC655" s="1831">
        <v>0</v>
      </c>
      <c r="AD655" s="1831">
        <v>0</v>
      </c>
      <c r="AE655">
        <v>7032</v>
      </c>
      <c r="AF655" s="1889">
        <v>7104</v>
      </c>
      <c r="AG655" s="2107">
        <v>0</v>
      </c>
      <c r="AH655" s="2107">
        <v>0</v>
      </c>
      <c r="AJ655" s="285"/>
    </row>
    <row r="656" spans="1:36" ht="18">
      <c r="A656" s="1493"/>
      <c r="B656" s="1493"/>
      <c r="C656" s="1493"/>
      <c r="D656" s="1493"/>
      <c r="E656" s="1493"/>
      <c r="F656" s="1530" t="s">
        <v>3413</v>
      </c>
      <c r="G656" s="1531"/>
      <c r="H656" s="1531"/>
      <c r="I656" s="1532"/>
      <c r="J656" s="1532"/>
      <c r="K656" s="1532"/>
      <c r="L656" s="1532"/>
      <c r="M656" s="1532"/>
      <c r="N656" s="1495">
        <v>7215</v>
      </c>
      <c r="O656" s="1888" t="s">
        <v>869</v>
      </c>
      <c r="P656" s="768"/>
      <c r="Q656" s="2107">
        <v>0</v>
      </c>
      <c r="R656" s="1828">
        <v>0</v>
      </c>
      <c r="S656" s="98">
        <v>0</v>
      </c>
      <c r="T656" s="1829">
        <v>0</v>
      </c>
      <c r="U656" s="1830">
        <v>0</v>
      </c>
      <c r="AB656" s="2107"/>
      <c r="AC656" s="1831">
        <v>0</v>
      </c>
      <c r="AD656" s="1831">
        <v>0</v>
      </c>
      <c r="AE656">
        <v>7032</v>
      </c>
      <c r="AF656" s="1889">
        <v>7107</v>
      </c>
      <c r="AG656" s="2107">
        <v>0</v>
      </c>
      <c r="AH656" s="2107">
        <v>0</v>
      </c>
      <c r="AJ656" s="285"/>
    </row>
    <row r="657" spans="1:36" ht="18">
      <c r="A657" s="1493"/>
      <c r="B657" s="1493"/>
      <c r="C657" s="1493"/>
      <c r="D657" s="1493"/>
      <c r="E657" s="1535" t="s">
        <v>128</v>
      </c>
      <c r="F657" s="1536"/>
      <c r="G657" s="1536"/>
      <c r="H657" s="1536"/>
      <c r="I657" s="1539"/>
      <c r="J657" s="1539"/>
      <c r="K657" s="1539"/>
      <c r="L657" s="1539"/>
      <c r="M657" s="1539"/>
      <c r="N657" s="1508" t="s">
        <v>3688</v>
      </c>
      <c r="O657" s="1888"/>
      <c r="P657" s="768"/>
      <c r="Q657" s="2107"/>
      <c r="R657" s="1828"/>
      <c r="S657" s="98"/>
      <c r="T657" s="1829"/>
      <c r="U657" s="1830"/>
      <c r="AB657" s="2107"/>
      <c r="AC657" s="1831"/>
      <c r="AD657" s="1831"/>
      <c r="AF657" s="1889"/>
      <c r="AG657" s="2107">
        <v>0</v>
      </c>
      <c r="AH657" s="2107">
        <v>0</v>
      </c>
      <c r="AJ657" s="285"/>
    </row>
    <row r="658" spans="1:36" ht="18">
      <c r="A658" s="1493"/>
      <c r="B658" s="1493"/>
      <c r="C658" s="1493"/>
      <c r="D658" s="1493"/>
      <c r="E658" s="1493"/>
      <c r="F658" s="1530" t="s">
        <v>3653</v>
      </c>
      <c r="G658" s="1531"/>
      <c r="H658" s="1531"/>
      <c r="I658" s="1532"/>
      <c r="J658" s="1532"/>
      <c r="K658" s="1532"/>
      <c r="L658" s="1532"/>
      <c r="M658" s="1532"/>
      <c r="N658" s="1495">
        <v>7218</v>
      </c>
      <c r="O658" s="1888" t="s">
        <v>869</v>
      </c>
      <c r="P658" s="768"/>
      <c r="Q658" s="2107">
        <v>0</v>
      </c>
      <c r="R658" s="1828">
        <v>0</v>
      </c>
      <c r="S658" s="98">
        <v>0</v>
      </c>
      <c r="T658" s="1829">
        <v>0</v>
      </c>
      <c r="U658" s="1830">
        <v>0</v>
      </c>
      <c r="AB658" s="2107"/>
      <c r="AC658" s="1831">
        <v>0</v>
      </c>
      <c r="AD658" s="1831">
        <v>0</v>
      </c>
      <c r="AE658">
        <v>7032</v>
      </c>
      <c r="AF658" s="1889">
        <v>7110</v>
      </c>
      <c r="AG658" s="2107">
        <v>0</v>
      </c>
      <c r="AH658" s="2107">
        <v>0</v>
      </c>
      <c r="AJ658" s="285"/>
    </row>
    <row r="659" spans="1:36" ht="18">
      <c r="A659" s="1493"/>
      <c r="B659" s="1493"/>
      <c r="C659" s="1493"/>
      <c r="D659" s="1493"/>
      <c r="E659" s="1493"/>
      <c r="F659" s="1530" t="s">
        <v>3413</v>
      </c>
      <c r="G659" s="1531"/>
      <c r="H659" s="1531"/>
      <c r="I659" s="1532"/>
      <c r="J659" s="1532"/>
      <c r="K659" s="1532"/>
      <c r="L659" s="1532"/>
      <c r="M659" s="1532"/>
      <c r="N659" s="1495">
        <v>7221</v>
      </c>
      <c r="O659" s="1888" t="s">
        <v>869</v>
      </c>
      <c r="P659" s="768"/>
      <c r="Q659" s="2107">
        <v>0</v>
      </c>
      <c r="R659" s="1828">
        <v>0</v>
      </c>
      <c r="S659" s="98">
        <v>0</v>
      </c>
      <c r="T659" s="1829">
        <v>0</v>
      </c>
      <c r="U659" s="1830">
        <v>0</v>
      </c>
      <c r="AB659" s="2107"/>
      <c r="AC659" s="1831">
        <v>0</v>
      </c>
      <c r="AD659" s="1831">
        <v>0</v>
      </c>
      <c r="AE659">
        <v>7042</v>
      </c>
      <c r="AF659" s="1889">
        <v>7113</v>
      </c>
      <c r="AG659" s="2107">
        <v>0</v>
      </c>
      <c r="AH659" s="2107">
        <v>0</v>
      </c>
      <c r="AJ659" s="285"/>
    </row>
    <row r="660" spans="1:36" ht="18">
      <c r="A660" s="1493"/>
      <c r="B660" s="1493"/>
      <c r="C660" s="1493"/>
      <c r="D660" s="1557" t="s">
        <v>3686</v>
      </c>
      <c r="E660" s="1558"/>
      <c r="F660" s="1558"/>
      <c r="G660" s="1558"/>
      <c r="H660" s="1558"/>
      <c r="I660" s="1558"/>
      <c r="J660" s="1558"/>
      <c r="K660" s="1558"/>
      <c r="L660" s="1558"/>
      <c r="M660" s="1558"/>
      <c r="N660" s="1558"/>
      <c r="O660" s="1888"/>
      <c r="P660" s="768"/>
      <c r="Q660" s="2107"/>
      <c r="R660" s="1828"/>
      <c r="S660" s="98"/>
      <c r="T660" s="1829"/>
      <c r="U660" s="1830"/>
      <c r="AB660" s="2107"/>
      <c r="AC660" s="1831"/>
      <c r="AD660" s="1831"/>
      <c r="AF660" s="1889"/>
      <c r="AG660" s="2107">
        <v>0</v>
      </c>
      <c r="AH660" s="2107">
        <v>0</v>
      </c>
      <c r="AJ660" s="285"/>
    </row>
    <row r="661" spans="1:36" ht="18">
      <c r="A661" s="1493"/>
      <c r="B661" s="1493"/>
      <c r="C661" s="1493"/>
      <c r="D661" s="1493"/>
      <c r="E661" s="1535" t="s">
        <v>127</v>
      </c>
      <c r="F661" s="1536"/>
      <c r="G661" s="1536"/>
      <c r="H661" s="1536"/>
      <c r="I661" s="1539"/>
      <c r="J661" s="1539"/>
      <c r="K661" s="1539"/>
      <c r="L661" s="1539"/>
      <c r="M661" s="1539"/>
      <c r="N661" s="1508" t="s">
        <v>3688</v>
      </c>
      <c r="O661" s="1888"/>
      <c r="P661" s="768"/>
      <c r="Q661" s="2107"/>
      <c r="R661" s="1828"/>
      <c r="S661" s="98"/>
      <c r="T661" s="1829"/>
      <c r="U661" s="1830"/>
      <c r="AB661" s="2107"/>
      <c r="AC661" s="1831"/>
      <c r="AD661" s="1831"/>
      <c r="AF661" s="1889"/>
      <c r="AG661" s="2107">
        <v>0</v>
      </c>
      <c r="AH661" s="2107">
        <v>0</v>
      </c>
      <c r="AJ661" s="285"/>
    </row>
    <row r="662" spans="1:36" ht="18">
      <c r="A662" s="1493"/>
      <c r="B662" s="1493"/>
      <c r="C662" s="1493"/>
      <c r="D662" s="1493"/>
      <c r="E662" s="1493"/>
      <c r="F662" s="1530" t="s">
        <v>3653</v>
      </c>
      <c r="G662" s="1531"/>
      <c r="H662" s="1531"/>
      <c r="I662" s="1532"/>
      <c r="J662" s="1532"/>
      <c r="K662" s="1532"/>
      <c r="L662" s="1532"/>
      <c r="M662" s="1532"/>
      <c r="N662" s="1495">
        <v>7224</v>
      </c>
      <c r="O662" s="1888" t="s">
        <v>869</v>
      </c>
      <c r="P662" s="768"/>
      <c r="Q662" s="2107">
        <v>0</v>
      </c>
      <c r="R662" s="1828">
        <v>0</v>
      </c>
      <c r="S662" s="98">
        <v>0</v>
      </c>
      <c r="T662" s="1829">
        <v>0</v>
      </c>
      <c r="U662" s="1830">
        <v>0</v>
      </c>
      <c r="AB662" s="2107"/>
      <c r="AC662" s="1831">
        <v>0</v>
      </c>
      <c r="AD662" s="1831">
        <v>0</v>
      </c>
      <c r="AE662">
        <v>7042</v>
      </c>
      <c r="AF662" s="1889">
        <v>7116</v>
      </c>
      <c r="AG662" s="2107">
        <v>0</v>
      </c>
      <c r="AH662" s="2107">
        <v>0</v>
      </c>
      <c r="AJ662" s="285"/>
    </row>
    <row r="663" spans="1:36" ht="18">
      <c r="A663" s="1493"/>
      <c r="B663" s="1493"/>
      <c r="C663" s="1493"/>
      <c r="D663" s="1493"/>
      <c r="E663" s="1493"/>
      <c r="F663" s="1530" t="s">
        <v>3413</v>
      </c>
      <c r="G663" s="1531"/>
      <c r="H663" s="1531"/>
      <c r="I663" s="1532"/>
      <c r="J663" s="1532"/>
      <c r="K663" s="1532"/>
      <c r="L663" s="1532"/>
      <c r="M663" s="1532"/>
      <c r="N663" s="1495">
        <v>7227</v>
      </c>
      <c r="O663" s="1888" t="s">
        <v>869</v>
      </c>
      <c r="P663" s="768"/>
      <c r="Q663" s="2107">
        <v>0</v>
      </c>
      <c r="R663" s="1828">
        <v>0</v>
      </c>
      <c r="S663" s="98">
        <v>0</v>
      </c>
      <c r="T663" s="1829">
        <v>0</v>
      </c>
      <c r="U663" s="1830">
        <v>0</v>
      </c>
      <c r="AB663" s="2107"/>
      <c r="AC663" s="1831">
        <v>0</v>
      </c>
      <c r="AD663" s="1831">
        <v>0</v>
      </c>
      <c r="AE663">
        <v>7042</v>
      </c>
      <c r="AF663" s="1889">
        <v>7119</v>
      </c>
      <c r="AG663" s="2107">
        <v>0</v>
      </c>
      <c r="AH663" s="2107">
        <v>0</v>
      </c>
      <c r="AJ663" s="285"/>
    </row>
    <row r="664" spans="1:36" ht="18">
      <c r="A664" s="1493"/>
      <c r="B664" s="1493"/>
      <c r="C664" s="1493"/>
      <c r="D664" s="1493"/>
      <c r="E664" s="1535" t="s">
        <v>128</v>
      </c>
      <c r="F664" s="1536"/>
      <c r="G664" s="1536"/>
      <c r="H664" s="1536"/>
      <c r="I664" s="1539"/>
      <c r="J664" s="1539"/>
      <c r="K664" s="1539"/>
      <c r="L664" s="1539"/>
      <c r="M664" s="1539"/>
      <c r="N664" s="1508" t="s">
        <v>3688</v>
      </c>
      <c r="O664" s="1888"/>
      <c r="P664" s="768"/>
      <c r="Q664" s="2107"/>
      <c r="R664" s="1828"/>
      <c r="S664" s="98"/>
      <c r="T664" s="1829"/>
      <c r="U664" s="1830"/>
      <c r="AB664" s="2107"/>
      <c r="AC664" s="1831"/>
      <c r="AD664" s="1831"/>
      <c r="AF664" s="1889"/>
      <c r="AG664" s="2107">
        <v>0</v>
      </c>
      <c r="AH664" s="2107">
        <v>0</v>
      </c>
      <c r="AJ664" s="285"/>
    </row>
    <row r="665" spans="1:36" ht="18">
      <c r="A665" s="1493"/>
      <c r="B665" s="1493"/>
      <c r="C665" s="1493"/>
      <c r="D665" s="1493"/>
      <c r="E665" s="1493"/>
      <c r="F665" s="1530" t="s">
        <v>3653</v>
      </c>
      <c r="G665" s="1531"/>
      <c r="H665" s="1531"/>
      <c r="I665" s="1532"/>
      <c r="J665" s="1532"/>
      <c r="K665" s="1532"/>
      <c r="L665" s="1532"/>
      <c r="M665" s="1532"/>
      <c r="N665" s="1495">
        <v>7230</v>
      </c>
      <c r="O665" s="1888" t="s">
        <v>869</v>
      </c>
      <c r="P665" s="768"/>
      <c r="Q665" s="2107">
        <v>0</v>
      </c>
      <c r="R665" s="1828">
        <v>0</v>
      </c>
      <c r="S665" s="98">
        <v>0</v>
      </c>
      <c r="T665" s="1829">
        <v>0</v>
      </c>
      <c r="U665" s="1830">
        <v>0</v>
      </c>
      <c r="AB665" s="2107"/>
      <c r="AC665" s="1831">
        <v>0</v>
      </c>
      <c r="AD665" s="1831">
        <v>0</v>
      </c>
      <c r="AE665">
        <v>7042</v>
      </c>
      <c r="AF665" s="1889">
        <v>7122</v>
      </c>
      <c r="AG665" s="2107">
        <v>0</v>
      </c>
      <c r="AH665" s="2107">
        <v>0</v>
      </c>
      <c r="AJ665" s="285"/>
    </row>
    <row r="666" spans="1:36" ht="18">
      <c r="A666" s="1493"/>
      <c r="B666" s="1493"/>
      <c r="C666" s="1493"/>
      <c r="D666" s="1493"/>
      <c r="E666" s="1493"/>
      <c r="F666" s="1530" t="s">
        <v>3413</v>
      </c>
      <c r="G666" s="1531"/>
      <c r="H666" s="1531"/>
      <c r="I666" s="1532"/>
      <c r="J666" s="1532"/>
      <c r="K666" s="1532"/>
      <c r="L666" s="1532"/>
      <c r="M666" s="1532"/>
      <c r="N666" s="1495">
        <v>7233</v>
      </c>
      <c r="O666" s="1888" t="s">
        <v>869</v>
      </c>
      <c r="P666" s="768"/>
      <c r="Q666" s="2107">
        <v>0</v>
      </c>
      <c r="R666" s="1828">
        <v>0</v>
      </c>
      <c r="S666" s="98">
        <v>0</v>
      </c>
      <c r="T666" s="1829">
        <v>0</v>
      </c>
      <c r="U666" s="1830">
        <v>0</v>
      </c>
      <c r="AB666" s="2107"/>
      <c r="AC666" s="1831">
        <v>0</v>
      </c>
      <c r="AD666" s="1831">
        <v>0</v>
      </c>
      <c r="AE666">
        <v>7042</v>
      </c>
      <c r="AF666" s="1889">
        <v>7125</v>
      </c>
      <c r="AG666" s="2107">
        <v>0</v>
      </c>
      <c r="AH666" s="2107">
        <v>0</v>
      </c>
      <c r="AJ666" s="285"/>
    </row>
    <row r="667" spans="1:36" ht="18">
      <c r="A667" s="1493"/>
      <c r="B667" s="1493"/>
      <c r="C667" s="1493"/>
      <c r="D667" s="1530" t="s">
        <v>551</v>
      </c>
      <c r="E667" s="1531"/>
      <c r="F667" s="1531"/>
      <c r="G667" s="1531"/>
      <c r="H667" s="1531"/>
      <c r="I667" s="1532"/>
      <c r="J667" s="1532"/>
      <c r="K667" s="1532"/>
      <c r="L667" s="1532"/>
      <c r="M667" s="1532"/>
      <c r="N667" s="1495">
        <v>7236</v>
      </c>
      <c r="O667" s="1888" t="s">
        <v>869</v>
      </c>
      <c r="P667" s="768"/>
      <c r="Q667" s="2107">
        <v>0</v>
      </c>
      <c r="R667" s="1828">
        <v>0</v>
      </c>
      <c r="S667" s="98">
        <v>0</v>
      </c>
      <c r="T667" s="1829">
        <v>0</v>
      </c>
      <c r="U667" s="1830">
        <v>0</v>
      </c>
      <c r="AB667" s="2107"/>
      <c r="AC667" s="1831">
        <v>0</v>
      </c>
      <c r="AD667" s="1831">
        <v>0</v>
      </c>
      <c r="AE667">
        <v>7042</v>
      </c>
      <c r="AF667" s="1889">
        <v>7128</v>
      </c>
      <c r="AG667" s="2107">
        <v>0</v>
      </c>
      <c r="AH667" s="2107">
        <v>0</v>
      </c>
      <c r="AJ667" s="285"/>
    </row>
    <row r="668" spans="1:36" ht="18">
      <c r="A668" s="1493"/>
      <c r="B668" s="1493"/>
      <c r="C668" s="1493"/>
      <c r="D668" s="1530" t="s">
        <v>3687</v>
      </c>
      <c r="E668" s="1531"/>
      <c r="F668" s="1531"/>
      <c r="G668" s="1531"/>
      <c r="H668" s="1531"/>
      <c r="I668" s="1532"/>
      <c r="J668" s="1532"/>
      <c r="K668" s="1532"/>
      <c r="L668" s="1532"/>
      <c r="M668" s="1532"/>
      <c r="N668" s="1495">
        <v>7239</v>
      </c>
      <c r="O668" s="1888" t="s">
        <v>869</v>
      </c>
      <c r="P668" s="768"/>
      <c r="Q668" s="2107">
        <v>0</v>
      </c>
      <c r="R668" s="1828">
        <v>0</v>
      </c>
      <c r="S668" s="98">
        <v>0</v>
      </c>
      <c r="T668" s="1829">
        <v>0</v>
      </c>
      <c r="U668" s="1830">
        <v>0</v>
      </c>
      <c r="AB668" s="2107"/>
      <c r="AC668" s="1831">
        <v>0</v>
      </c>
      <c r="AD668" s="1831">
        <v>0</v>
      </c>
      <c r="AE668">
        <v>7042</v>
      </c>
      <c r="AF668" s="1889">
        <v>7131</v>
      </c>
      <c r="AG668" s="2107">
        <v>0</v>
      </c>
      <c r="AH668" s="2107">
        <v>0</v>
      </c>
      <c r="AJ668" s="285"/>
    </row>
    <row r="669" spans="1:36" ht="18">
      <c r="A669" s="1493"/>
      <c r="B669" s="1493"/>
      <c r="C669" s="1493"/>
      <c r="D669" s="1530" t="s">
        <v>553</v>
      </c>
      <c r="E669" s="1531"/>
      <c r="F669" s="1531"/>
      <c r="G669" s="1531"/>
      <c r="H669" s="1531"/>
      <c r="I669" s="1532"/>
      <c r="J669" s="1532"/>
      <c r="K669" s="1532"/>
      <c r="L669" s="1532"/>
      <c r="M669" s="1532"/>
      <c r="N669" s="1495">
        <v>7242</v>
      </c>
      <c r="O669" s="1888" t="s">
        <v>869</v>
      </c>
      <c r="P669" s="768"/>
      <c r="Q669" s="2107">
        <v>0</v>
      </c>
      <c r="R669" s="1828">
        <v>0</v>
      </c>
      <c r="S669" s="98">
        <v>0</v>
      </c>
      <c r="T669" s="1829">
        <v>0</v>
      </c>
      <c r="U669" s="1830">
        <v>0</v>
      </c>
      <c r="AB669" s="2107"/>
      <c r="AC669" s="1831">
        <v>0</v>
      </c>
      <c r="AD669" s="1831">
        <v>0</v>
      </c>
      <c r="AE669">
        <v>7042</v>
      </c>
      <c r="AF669" s="1889">
        <v>7134</v>
      </c>
      <c r="AG669" s="2107">
        <v>0</v>
      </c>
      <c r="AH669" s="2107">
        <v>0</v>
      </c>
      <c r="AJ669" s="285"/>
    </row>
    <row r="670" spans="1:36" ht="18">
      <c r="A670" s="1493"/>
      <c r="B670" s="1493"/>
      <c r="C670" s="1493"/>
      <c r="D670" s="1530" t="s">
        <v>554</v>
      </c>
      <c r="E670" s="1531"/>
      <c r="F670" s="1531"/>
      <c r="G670" s="1531"/>
      <c r="H670" s="1531"/>
      <c r="I670" s="1532"/>
      <c r="J670" s="1532"/>
      <c r="K670" s="1532"/>
      <c r="L670" s="1532"/>
      <c r="M670" s="1532"/>
      <c r="N670" s="1495">
        <v>7245</v>
      </c>
      <c r="O670" s="1888" t="s">
        <v>869</v>
      </c>
      <c r="P670" s="768"/>
      <c r="Q670" s="2107">
        <v>0</v>
      </c>
      <c r="R670" s="1828">
        <v>0</v>
      </c>
      <c r="S670" s="98">
        <v>0</v>
      </c>
      <c r="T670" s="1829">
        <v>0</v>
      </c>
      <c r="U670" s="1830">
        <v>0</v>
      </c>
      <c r="AB670" s="2107"/>
      <c r="AC670" s="1831">
        <v>0</v>
      </c>
      <c r="AD670" s="1831">
        <v>0</v>
      </c>
      <c r="AE670">
        <v>7042</v>
      </c>
      <c r="AF670" s="1889">
        <v>7137</v>
      </c>
      <c r="AG670" s="2107">
        <v>0</v>
      </c>
      <c r="AH670" s="2107">
        <v>0</v>
      </c>
      <c r="AJ670" s="285"/>
    </row>
    <row r="671" spans="1:36" ht="18">
      <c r="A671" s="1493"/>
      <c r="B671" s="1493"/>
      <c r="C671" s="1493"/>
      <c r="D671" s="1530" t="s">
        <v>238</v>
      </c>
      <c r="E671" s="1531"/>
      <c r="F671" s="1531"/>
      <c r="G671" s="1531"/>
      <c r="H671" s="1531" t="s">
        <v>2418</v>
      </c>
      <c r="I671" s="1532"/>
      <c r="J671" s="1532"/>
      <c r="K671" s="1532"/>
      <c r="L671" s="1532"/>
      <c r="M671" s="1532"/>
      <c r="N671" s="1495">
        <v>7248</v>
      </c>
      <c r="O671" s="1888" t="s">
        <v>869</v>
      </c>
      <c r="P671" s="768"/>
      <c r="Q671" s="2107">
        <v>0</v>
      </c>
      <c r="R671" s="1828">
        <v>0</v>
      </c>
      <c r="S671" s="98">
        <v>0</v>
      </c>
      <c r="T671" s="1829">
        <v>0</v>
      </c>
      <c r="U671" s="1830">
        <v>0</v>
      </c>
      <c r="AB671" s="2107"/>
      <c r="AC671" s="1831">
        <v>0</v>
      </c>
      <c r="AD671" s="1831">
        <v>0</v>
      </c>
      <c r="AE671">
        <v>7042</v>
      </c>
      <c r="AF671" s="1889">
        <v>7140</v>
      </c>
      <c r="AG671" s="2107">
        <v>0</v>
      </c>
      <c r="AH671" s="2107">
        <v>0</v>
      </c>
      <c r="AJ671" s="285"/>
    </row>
    <row r="672" spans="1:36" ht="18">
      <c r="A672" s="1493"/>
      <c r="B672" s="1493"/>
      <c r="C672" s="1505" t="s">
        <v>3690</v>
      </c>
      <c r="D672" s="1506"/>
      <c r="E672" s="1506"/>
      <c r="F672" s="1506"/>
      <c r="G672" s="1506"/>
      <c r="H672" s="1506"/>
      <c r="I672" s="1506"/>
      <c r="J672" s="1506"/>
      <c r="K672" s="1506"/>
      <c r="L672" s="1506"/>
      <c r="M672" s="1506"/>
      <c r="N672" s="1506"/>
      <c r="O672" s="1888"/>
      <c r="P672" s="768"/>
      <c r="Q672" s="2107"/>
      <c r="R672" s="1828"/>
      <c r="S672" s="98"/>
      <c r="T672" s="1829"/>
      <c r="U672" s="1830"/>
      <c r="AB672" s="2107"/>
      <c r="AC672" s="1831"/>
      <c r="AD672" s="1831"/>
      <c r="AF672" s="1889"/>
      <c r="AG672" s="2107">
        <v>0</v>
      </c>
      <c r="AH672" s="2107">
        <v>0</v>
      </c>
      <c r="AJ672" s="285"/>
    </row>
    <row r="673" spans="1:36" ht="18">
      <c r="A673" s="1493"/>
      <c r="B673" s="1493"/>
      <c r="C673" s="1493"/>
      <c r="D673" s="1503" t="s">
        <v>139</v>
      </c>
      <c r="E673" s="1503"/>
      <c r="F673" s="1503"/>
      <c r="G673" s="1503"/>
      <c r="H673" s="1503"/>
      <c r="I673" s="1503"/>
      <c r="J673" s="1503"/>
      <c r="K673" s="1503"/>
      <c r="L673" s="1503"/>
      <c r="M673" s="1503"/>
      <c r="N673" s="1503"/>
      <c r="O673" s="1888"/>
      <c r="P673" s="768"/>
      <c r="Q673" s="2107"/>
      <c r="R673" s="1828"/>
      <c r="S673" s="98"/>
      <c r="T673" s="1829"/>
      <c r="U673" s="1830"/>
      <c r="AB673" s="2107"/>
      <c r="AC673" s="1831"/>
      <c r="AD673" s="1831"/>
      <c r="AF673" s="1889"/>
      <c r="AG673" s="2107">
        <v>0</v>
      </c>
      <c r="AH673" s="2107">
        <v>0</v>
      </c>
      <c r="AJ673" s="285"/>
    </row>
    <row r="674" spans="1:36" ht="18">
      <c r="A674" s="1493"/>
      <c r="B674" s="1493"/>
      <c r="C674" s="1493"/>
      <c r="D674" s="1493"/>
      <c r="E674" s="1503" t="s">
        <v>3652</v>
      </c>
      <c r="F674" s="1503"/>
      <c r="G674" s="1503"/>
      <c r="H674" s="1503"/>
      <c r="I674" s="1503"/>
      <c r="J674" s="1503"/>
      <c r="K674" s="1503"/>
      <c r="L674" s="1503"/>
      <c r="M674" s="1503"/>
      <c r="N674" s="1503"/>
      <c r="O674" s="1888"/>
      <c r="P674" s="768"/>
      <c r="Q674" s="2107"/>
      <c r="R674" s="1828"/>
      <c r="S674" s="98"/>
      <c r="T674" s="1829"/>
      <c r="U674" s="1830"/>
      <c r="AB674" s="2107"/>
      <c r="AC674" s="1831"/>
      <c r="AD674" s="1831"/>
      <c r="AF674" s="1889"/>
      <c r="AG674" s="2107">
        <v>0</v>
      </c>
      <c r="AH674" s="2107">
        <v>0</v>
      </c>
      <c r="AJ674" s="285"/>
    </row>
    <row r="675" spans="1:36" ht="18">
      <c r="A675" s="1493"/>
      <c r="B675" s="1493"/>
      <c r="C675" s="1493"/>
      <c r="D675" s="1493"/>
      <c r="E675" s="1493"/>
      <c r="F675" s="1508" t="s">
        <v>127</v>
      </c>
      <c r="G675" s="1508"/>
      <c r="H675" s="1508"/>
      <c r="I675" s="1508"/>
      <c r="J675" s="1508"/>
      <c r="K675" s="1508"/>
      <c r="L675" s="1508"/>
      <c r="M675" s="1508"/>
      <c r="N675" s="1508" t="s">
        <v>3688</v>
      </c>
      <c r="O675" s="1888"/>
      <c r="P675" s="768"/>
      <c r="Q675" s="2107"/>
      <c r="R675" s="1828"/>
      <c r="S675" s="98"/>
      <c r="T675" s="1829"/>
      <c r="U675" s="1830"/>
      <c r="AB675" s="2107"/>
      <c r="AC675" s="1831"/>
      <c r="AD675" s="1831"/>
      <c r="AF675" s="1889"/>
      <c r="AG675" s="2107">
        <v>0</v>
      </c>
      <c r="AH675" s="2107">
        <v>0</v>
      </c>
      <c r="AJ675" s="285"/>
    </row>
    <row r="676" spans="1:36" ht="18">
      <c r="A676" s="1493"/>
      <c r="B676" s="1493"/>
      <c r="C676" s="1493"/>
      <c r="D676" s="1493"/>
      <c r="E676" s="1493"/>
      <c r="F676" s="1493"/>
      <c r="G676" s="1509" t="s">
        <v>3653</v>
      </c>
      <c r="H676" s="1509"/>
      <c r="I676" s="1509"/>
      <c r="J676" s="1509"/>
      <c r="K676" s="1509"/>
      <c r="L676" s="1509"/>
      <c r="M676" s="1509"/>
      <c r="N676" s="1495">
        <v>7251</v>
      </c>
      <c r="O676" s="1888" t="s">
        <v>869</v>
      </c>
      <c r="P676" s="768"/>
      <c r="Q676" s="2107">
        <v>0</v>
      </c>
      <c r="R676" s="1828">
        <v>0</v>
      </c>
      <c r="S676" s="98">
        <v>0</v>
      </c>
      <c r="T676" s="1829">
        <v>0</v>
      </c>
      <c r="U676" s="1830">
        <v>0</v>
      </c>
      <c r="AB676" s="2107"/>
      <c r="AC676" s="1831">
        <v>0</v>
      </c>
      <c r="AD676" s="1831">
        <v>0</v>
      </c>
      <c r="AE676">
        <v>7052</v>
      </c>
      <c r="AF676" s="1889">
        <v>7143</v>
      </c>
      <c r="AG676" s="2107">
        <v>0</v>
      </c>
      <c r="AH676" s="2107">
        <v>0</v>
      </c>
      <c r="AJ676" s="285"/>
    </row>
    <row r="677" spans="1:36" ht="18">
      <c r="A677" s="1493"/>
      <c r="B677" s="1493"/>
      <c r="C677" s="1493"/>
      <c r="D677" s="1493"/>
      <c r="E677" s="1493"/>
      <c r="F677" s="1493"/>
      <c r="G677" s="1509" t="s">
        <v>3413</v>
      </c>
      <c r="H677" s="1509"/>
      <c r="I677" s="1509"/>
      <c r="J677" s="1509"/>
      <c r="K677" s="1509"/>
      <c r="L677" s="1509"/>
      <c r="M677" s="1509"/>
      <c r="N677" s="1495">
        <v>7254</v>
      </c>
      <c r="O677" s="1888" t="s">
        <v>869</v>
      </c>
      <c r="P677" s="768"/>
      <c r="Q677" s="2107">
        <v>0</v>
      </c>
      <c r="R677" s="1828">
        <v>0</v>
      </c>
      <c r="S677" s="98">
        <v>0</v>
      </c>
      <c r="T677" s="1829">
        <v>0</v>
      </c>
      <c r="U677" s="1830">
        <v>0</v>
      </c>
      <c r="AB677" s="2107"/>
      <c r="AC677" s="1831">
        <v>0</v>
      </c>
      <c r="AD677" s="1831">
        <v>0</v>
      </c>
      <c r="AE677">
        <v>7052</v>
      </c>
      <c r="AF677" s="1889">
        <v>7146</v>
      </c>
      <c r="AG677" s="2107">
        <v>0</v>
      </c>
      <c r="AH677" s="2107">
        <v>0</v>
      </c>
      <c r="AJ677" s="285"/>
    </row>
    <row r="678" spans="1:36" ht="18">
      <c r="A678" s="1493"/>
      <c r="B678" s="1493"/>
      <c r="C678" s="1493"/>
      <c r="D678" s="1493"/>
      <c r="E678" s="1493"/>
      <c r="F678" s="1508" t="s">
        <v>128</v>
      </c>
      <c r="G678" s="1508"/>
      <c r="H678" s="1508"/>
      <c r="I678" s="1508"/>
      <c r="J678" s="1508"/>
      <c r="K678" s="1508"/>
      <c r="L678" s="1508"/>
      <c r="M678" s="1508"/>
      <c r="N678" s="1508" t="s">
        <v>3688</v>
      </c>
      <c r="O678" s="1888"/>
      <c r="P678" s="768"/>
      <c r="Q678" s="2107"/>
      <c r="R678" s="1828"/>
      <c r="S678" s="98"/>
      <c r="T678" s="1829"/>
      <c r="U678" s="1830"/>
      <c r="AB678" s="2107"/>
      <c r="AC678" s="1831"/>
      <c r="AD678" s="1831"/>
      <c r="AF678" s="1889"/>
      <c r="AG678" s="2107">
        <v>0</v>
      </c>
      <c r="AH678" s="2107">
        <v>0</v>
      </c>
      <c r="AJ678" s="285"/>
    </row>
    <row r="679" spans="1:36" ht="18">
      <c r="A679" s="1493"/>
      <c r="B679" s="1493"/>
      <c r="C679" s="1493"/>
      <c r="D679" s="1493"/>
      <c r="E679" s="1493"/>
      <c r="F679" s="1493"/>
      <c r="G679" s="1509" t="s">
        <v>3653</v>
      </c>
      <c r="H679" s="1509"/>
      <c r="I679" s="1509"/>
      <c r="J679" s="1509"/>
      <c r="K679" s="1509"/>
      <c r="L679" s="1509"/>
      <c r="M679" s="1509"/>
      <c r="N679" s="1495">
        <v>7257</v>
      </c>
      <c r="O679" s="1888" t="s">
        <v>869</v>
      </c>
      <c r="P679" s="768"/>
      <c r="Q679" s="2107">
        <v>0</v>
      </c>
      <c r="R679" s="1828">
        <v>0</v>
      </c>
      <c r="S679" s="98">
        <v>0</v>
      </c>
      <c r="T679" s="1829">
        <v>0</v>
      </c>
      <c r="U679" s="1830">
        <v>0</v>
      </c>
      <c r="AB679" s="2107"/>
      <c r="AC679" s="1831">
        <v>0</v>
      </c>
      <c r="AD679" s="1831">
        <v>0</v>
      </c>
      <c r="AE679">
        <v>7052</v>
      </c>
      <c r="AF679" s="1889">
        <v>7149</v>
      </c>
      <c r="AG679" s="2107">
        <v>0</v>
      </c>
      <c r="AH679" s="2107">
        <v>0</v>
      </c>
      <c r="AJ679" s="285"/>
    </row>
    <row r="680" spans="1:36" ht="18">
      <c r="A680" s="1493"/>
      <c r="B680" s="1493"/>
      <c r="C680" s="1493"/>
      <c r="D680" s="1493"/>
      <c r="E680" s="1493"/>
      <c r="F680" s="1493"/>
      <c r="G680" s="1509" t="s">
        <v>3413</v>
      </c>
      <c r="H680" s="1509"/>
      <c r="I680" s="1509"/>
      <c r="J680" s="1509"/>
      <c r="K680" s="1509"/>
      <c r="L680" s="1509"/>
      <c r="M680" s="1509"/>
      <c r="N680" s="1495">
        <v>7260</v>
      </c>
      <c r="O680" s="1888" t="s">
        <v>869</v>
      </c>
      <c r="P680" s="768"/>
      <c r="Q680" s="2107">
        <v>0</v>
      </c>
      <c r="R680" s="1828">
        <v>0</v>
      </c>
      <c r="S680" s="98">
        <v>0</v>
      </c>
      <c r="T680" s="1829">
        <v>0</v>
      </c>
      <c r="U680" s="1830">
        <v>0</v>
      </c>
      <c r="AB680" s="2107"/>
      <c r="AC680" s="1831">
        <v>0</v>
      </c>
      <c r="AD680" s="1831">
        <v>0</v>
      </c>
      <c r="AE680">
        <v>7052</v>
      </c>
      <c r="AF680" s="1889">
        <v>7152</v>
      </c>
      <c r="AG680" s="2107">
        <v>0</v>
      </c>
      <c r="AH680" s="2107">
        <v>0</v>
      </c>
      <c r="AJ680" s="285"/>
    </row>
    <row r="681" spans="1:36" ht="18">
      <c r="A681" s="1493"/>
      <c r="B681" s="1493"/>
      <c r="C681" s="1493"/>
      <c r="D681" s="1493"/>
      <c r="E681" s="1508" t="s">
        <v>3691</v>
      </c>
      <c r="F681" s="1508"/>
      <c r="G681" s="1508"/>
      <c r="H681" s="1508"/>
      <c r="I681" s="1508"/>
      <c r="J681" s="1508"/>
      <c r="K681" s="1508"/>
      <c r="L681" s="1508"/>
      <c r="M681" s="1508"/>
      <c r="N681" s="1508"/>
      <c r="O681" s="1888"/>
      <c r="P681" s="768"/>
      <c r="Q681" s="2107"/>
      <c r="R681" s="1828"/>
      <c r="S681" s="98"/>
      <c r="T681" s="1829"/>
      <c r="U681" s="1830"/>
      <c r="AB681" s="2107"/>
      <c r="AC681" s="1831"/>
      <c r="AD681" s="1831"/>
      <c r="AF681" s="1889"/>
      <c r="AG681" s="2107">
        <v>0</v>
      </c>
      <c r="AH681" s="2107">
        <v>0</v>
      </c>
      <c r="AJ681" s="285"/>
    </row>
    <row r="682" spans="1:36" ht="18">
      <c r="A682" s="1493"/>
      <c r="B682" s="1493"/>
      <c r="C682" s="1493"/>
      <c r="D682" s="1493"/>
      <c r="E682" s="1493"/>
      <c r="F682" s="1508" t="s">
        <v>127</v>
      </c>
      <c r="G682" s="1508"/>
      <c r="H682" s="1508"/>
      <c r="I682" s="1508"/>
      <c r="J682" s="1508"/>
      <c r="K682" s="1508"/>
      <c r="L682" s="1508"/>
      <c r="M682" s="1508"/>
      <c r="N682" s="1508" t="s">
        <v>3688</v>
      </c>
      <c r="O682" s="1888"/>
      <c r="P682" s="768"/>
      <c r="Q682" s="2107"/>
      <c r="R682" s="1828"/>
      <c r="S682" s="98"/>
      <c r="T682" s="1829"/>
      <c r="U682" s="1830"/>
      <c r="AB682" s="2107"/>
      <c r="AC682" s="1831"/>
      <c r="AD682" s="1831"/>
      <c r="AF682" s="1889"/>
      <c r="AG682" s="2107">
        <v>0</v>
      </c>
      <c r="AH682" s="2107">
        <v>0</v>
      </c>
      <c r="AJ682" s="285"/>
    </row>
    <row r="683" spans="1:36" ht="18">
      <c r="A683" s="1493"/>
      <c r="B683" s="1493"/>
      <c r="C683" s="1493"/>
      <c r="D683" s="1493"/>
      <c r="E683" s="1493"/>
      <c r="F683" s="1493"/>
      <c r="G683" s="1509" t="s">
        <v>3653</v>
      </c>
      <c r="H683" s="1509"/>
      <c r="I683" s="1509"/>
      <c r="J683" s="1509"/>
      <c r="K683" s="1509"/>
      <c r="L683" s="1509"/>
      <c r="M683" s="1509"/>
      <c r="N683" s="1495">
        <v>7263</v>
      </c>
      <c r="O683" s="1888" t="s">
        <v>869</v>
      </c>
      <c r="P683" s="768"/>
      <c r="Q683" s="2107">
        <v>1173.9199999999998</v>
      </c>
      <c r="R683" s="1828">
        <v>-1173.9199999999998</v>
      </c>
      <c r="S683" s="98">
        <v>1173.9199999999998</v>
      </c>
      <c r="T683" s="1829">
        <v>-1173.9199999999998</v>
      </c>
      <c r="U683" s="1830">
        <v>0</v>
      </c>
      <c r="AB683" s="2107"/>
      <c r="AC683" s="1831">
        <v>1173.9199999999998</v>
      </c>
      <c r="AD683" s="1831">
        <v>2347.8399999999997</v>
      </c>
      <c r="AE683">
        <v>7052</v>
      </c>
      <c r="AF683" s="1889">
        <v>7155</v>
      </c>
      <c r="AG683" s="2107">
        <v>0</v>
      </c>
      <c r="AH683" s="2107">
        <v>0</v>
      </c>
      <c r="AJ683" s="285"/>
    </row>
    <row r="684" spans="1:36" ht="18">
      <c r="A684" s="1493"/>
      <c r="B684" s="1493"/>
      <c r="C684" s="1493"/>
      <c r="D684" s="1493"/>
      <c r="E684" s="1493"/>
      <c r="F684" s="1493"/>
      <c r="G684" s="1509" t="s">
        <v>3413</v>
      </c>
      <c r="H684" s="1509"/>
      <c r="I684" s="1509"/>
      <c r="J684" s="1509"/>
      <c r="K684" s="1509"/>
      <c r="L684" s="1509"/>
      <c r="M684" s="1509"/>
      <c r="N684" s="1495">
        <v>7266</v>
      </c>
      <c r="O684" s="1888" t="s">
        <v>869</v>
      </c>
      <c r="P684" s="768"/>
      <c r="Q684" s="2107">
        <v>0</v>
      </c>
      <c r="R684" s="1828">
        <v>0</v>
      </c>
      <c r="S684" s="98">
        <v>0</v>
      </c>
      <c r="T684" s="1829">
        <v>0</v>
      </c>
      <c r="U684" s="1830">
        <v>0</v>
      </c>
      <c r="AB684" s="2107"/>
      <c r="AC684" s="1831">
        <v>0</v>
      </c>
      <c r="AD684" s="1831">
        <v>0</v>
      </c>
      <c r="AE684">
        <v>7052</v>
      </c>
      <c r="AF684" s="1889">
        <v>7158</v>
      </c>
      <c r="AG684" s="2107">
        <v>0</v>
      </c>
      <c r="AH684" s="2107">
        <v>0</v>
      </c>
      <c r="AJ684" s="285"/>
    </row>
    <row r="685" spans="1:36" ht="18">
      <c r="A685" s="1493"/>
      <c r="B685" s="1493"/>
      <c r="C685" s="1493"/>
      <c r="D685" s="1493"/>
      <c r="E685" s="1493"/>
      <c r="F685" s="1508" t="s">
        <v>128</v>
      </c>
      <c r="G685" s="1508"/>
      <c r="H685" s="1508"/>
      <c r="I685" s="1508"/>
      <c r="J685" s="1508"/>
      <c r="K685" s="1508"/>
      <c r="L685" s="1508"/>
      <c r="M685" s="1508"/>
      <c r="N685" s="1508" t="s">
        <v>3688</v>
      </c>
      <c r="O685" s="1888"/>
      <c r="P685" s="768"/>
      <c r="Q685" s="2107"/>
      <c r="R685" s="1828"/>
      <c r="S685" s="98"/>
      <c r="T685" s="1829"/>
      <c r="U685" s="1830"/>
      <c r="AB685" s="2107"/>
      <c r="AC685" s="1831"/>
      <c r="AD685" s="1831"/>
      <c r="AF685" s="1889"/>
      <c r="AG685" s="2107">
        <v>0</v>
      </c>
      <c r="AH685" s="2107">
        <v>0</v>
      </c>
      <c r="AJ685" s="285"/>
    </row>
    <row r="686" spans="1:36" ht="18">
      <c r="A686" s="1493"/>
      <c r="B686" s="1493"/>
      <c r="C686" s="1493"/>
      <c r="D686" s="1493"/>
      <c r="E686" s="1493"/>
      <c r="F686" s="1493"/>
      <c r="G686" s="1509" t="s">
        <v>3653</v>
      </c>
      <c r="H686" s="1509"/>
      <c r="I686" s="1509"/>
      <c r="J686" s="1509"/>
      <c r="K686" s="1509"/>
      <c r="L686" s="1509"/>
      <c r="M686" s="1509"/>
      <c r="N686" s="1495">
        <v>7269</v>
      </c>
      <c r="O686" s="1888" t="s">
        <v>869</v>
      </c>
      <c r="P686" s="768"/>
      <c r="Q686" s="2107">
        <v>0</v>
      </c>
      <c r="R686" s="1828">
        <v>0</v>
      </c>
      <c r="S686" s="98">
        <v>0</v>
      </c>
      <c r="T686" s="1829">
        <v>0</v>
      </c>
      <c r="U686" s="1830">
        <v>0</v>
      </c>
      <c r="AB686" s="2107"/>
      <c r="AC686" s="1831">
        <v>0</v>
      </c>
      <c r="AD686" s="1831">
        <v>0</v>
      </c>
      <c r="AE686">
        <v>7052</v>
      </c>
      <c r="AF686" s="1889">
        <v>7161</v>
      </c>
      <c r="AG686" s="2107">
        <v>0</v>
      </c>
      <c r="AH686" s="2107">
        <v>0</v>
      </c>
      <c r="AJ686" s="285"/>
    </row>
    <row r="687" spans="1:36" ht="18">
      <c r="A687" s="1493"/>
      <c r="B687" s="1493"/>
      <c r="C687" s="1493"/>
      <c r="D687" s="1493"/>
      <c r="E687" s="1493"/>
      <c r="F687" s="1493"/>
      <c r="G687" s="1509" t="s">
        <v>3413</v>
      </c>
      <c r="H687" s="1509"/>
      <c r="I687" s="1509"/>
      <c r="J687" s="1509"/>
      <c r="K687" s="1509"/>
      <c r="L687" s="1509"/>
      <c r="M687" s="1509"/>
      <c r="N687" s="1495">
        <v>7272</v>
      </c>
      <c r="O687" s="1888" t="s">
        <v>869</v>
      </c>
      <c r="P687" s="768"/>
      <c r="Q687" s="2107">
        <v>0</v>
      </c>
      <c r="R687" s="1828">
        <v>0</v>
      </c>
      <c r="S687" s="98">
        <v>0</v>
      </c>
      <c r="T687" s="1829">
        <v>0</v>
      </c>
      <c r="U687" s="1830">
        <v>0</v>
      </c>
      <c r="AB687" s="2107"/>
      <c r="AC687" s="1831">
        <v>0</v>
      </c>
      <c r="AD687" s="1831">
        <v>0</v>
      </c>
      <c r="AE687">
        <v>7052</v>
      </c>
      <c r="AF687" s="1889">
        <v>7164</v>
      </c>
      <c r="AG687" s="2107">
        <v>0</v>
      </c>
      <c r="AH687" s="2107">
        <v>0</v>
      </c>
      <c r="AJ687" s="285"/>
    </row>
    <row r="688" spans="1:36" ht="18">
      <c r="A688" s="1493"/>
      <c r="B688" s="1493"/>
      <c r="C688" s="1493"/>
      <c r="D688" s="1493"/>
      <c r="E688" s="1503" t="s">
        <v>971</v>
      </c>
      <c r="F688" s="1503"/>
      <c r="G688" s="1503"/>
      <c r="H688" s="1503"/>
      <c r="I688" s="1503"/>
      <c r="J688" s="1503"/>
      <c r="K688" s="1503"/>
      <c r="L688" s="1503"/>
      <c r="M688" s="1503"/>
      <c r="N688" s="1503"/>
      <c r="O688" s="1888"/>
      <c r="P688" s="768"/>
      <c r="Q688" s="2107"/>
      <c r="R688" s="1828"/>
      <c r="S688" s="98"/>
      <c r="T688" s="1829"/>
      <c r="U688" s="1830"/>
      <c r="AB688" s="2107"/>
      <c r="AC688" s="1831"/>
      <c r="AD688" s="1831"/>
      <c r="AF688" s="1889"/>
      <c r="AG688" s="2107">
        <v>0</v>
      </c>
      <c r="AH688" s="2107">
        <v>0</v>
      </c>
      <c r="AJ688" s="285"/>
    </row>
    <row r="689" spans="1:36" ht="18">
      <c r="A689" s="1493"/>
      <c r="B689" s="1493"/>
      <c r="C689" s="1493"/>
      <c r="D689" s="1493"/>
      <c r="E689" s="1493"/>
      <c r="F689" s="1508" t="s">
        <v>127</v>
      </c>
      <c r="G689" s="1508"/>
      <c r="H689" s="1508"/>
      <c r="I689" s="1508"/>
      <c r="J689" s="1508"/>
      <c r="K689" s="1508"/>
      <c r="L689" s="1508"/>
      <c r="M689" s="1508"/>
      <c r="N689" s="1508" t="s">
        <v>3688</v>
      </c>
      <c r="O689" s="1888"/>
      <c r="P689" s="768"/>
      <c r="Q689" s="2107"/>
      <c r="R689" s="1828"/>
      <c r="S689" s="98"/>
      <c r="T689" s="1829"/>
      <c r="U689" s="1830"/>
      <c r="AB689" s="2107"/>
      <c r="AC689" s="1831"/>
      <c r="AD689" s="1831"/>
      <c r="AF689" s="1889"/>
      <c r="AG689" s="2107">
        <v>0</v>
      </c>
      <c r="AH689" s="2107">
        <v>0</v>
      </c>
      <c r="AJ689" s="285"/>
    </row>
    <row r="690" spans="1:36" ht="18">
      <c r="A690" s="1493"/>
      <c r="B690" s="1493"/>
      <c r="C690" s="1493"/>
      <c r="D690" s="1493"/>
      <c r="E690" s="1493"/>
      <c r="F690" s="1493"/>
      <c r="G690" s="1509" t="s">
        <v>3653</v>
      </c>
      <c r="H690" s="1509"/>
      <c r="I690" s="1509"/>
      <c r="J690" s="1509"/>
      <c r="K690" s="1509"/>
      <c r="L690" s="1509"/>
      <c r="M690" s="1509"/>
      <c r="N690" s="1495">
        <v>7275</v>
      </c>
      <c r="O690" s="1888" t="s">
        <v>869</v>
      </c>
      <c r="P690" s="768"/>
      <c r="Q690" s="2107">
        <v>0</v>
      </c>
      <c r="R690" s="1828">
        <v>0</v>
      </c>
      <c r="S690" s="98">
        <v>0</v>
      </c>
      <c r="T690" s="1829">
        <v>0</v>
      </c>
      <c r="U690" s="1830">
        <v>0</v>
      </c>
      <c r="AB690" s="2107"/>
      <c r="AC690" s="1831">
        <v>0</v>
      </c>
      <c r="AD690" s="1831">
        <v>0</v>
      </c>
      <c r="AE690">
        <v>7062</v>
      </c>
      <c r="AF690" s="1889">
        <v>7167</v>
      </c>
      <c r="AG690" s="2107">
        <v>0</v>
      </c>
      <c r="AH690" s="2107">
        <v>0</v>
      </c>
      <c r="AJ690" s="285"/>
    </row>
    <row r="691" spans="1:36" ht="18">
      <c r="A691" s="1493"/>
      <c r="B691" s="1493"/>
      <c r="C691" s="1493"/>
      <c r="D691" s="1493"/>
      <c r="E691" s="1493"/>
      <c r="F691" s="1493"/>
      <c r="G691" s="1509" t="s">
        <v>3413</v>
      </c>
      <c r="H691" s="1509"/>
      <c r="I691" s="1509"/>
      <c r="J691" s="1509"/>
      <c r="K691" s="1509"/>
      <c r="L691" s="1509"/>
      <c r="M691" s="1509"/>
      <c r="N691" s="1495">
        <v>7278</v>
      </c>
      <c r="O691" s="1888" t="s">
        <v>869</v>
      </c>
      <c r="P691" s="768"/>
      <c r="Q691" s="2107">
        <v>0</v>
      </c>
      <c r="R691" s="1828">
        <v>0</v>
      </c>
      <c r="S691" s="98">
        <v>0</v>
      </c>
      <c r="T691" s="1829">
        <v>0</v>
      </c>
      <c r="U691" s="1830">
        <v>0</v>
      </c>
      <c r="AB691" s="2107"/>
      <c r="AC691" s="1831">
        <v>0</v>
      </c>
      <c r="AD691" s="1831">
        <v>0</v>
      </c>
      <c r="AE691">
        <v>7062</v>
      </c>
      <c r="AF691" s="1889">
        <v>7170</v>
      </c>
      <c r="AG691" s="2107">
        <v>0</v>
      </c>
      <c r="AH691" s="2107">
        <v>0</v>
      </c>
      <c r="AJ691" s="285"/>
    </row>
    <row r="692" spans="1:36" ht="18">
      <c r="A692" s="1493"/>
      <c r="B692" s="1493"/>
      <c r="C692" s="1493"/>
      <c r="D692" s="1493"/>
      <c r="E692" s="1493"/>
      <c r="F692" s="1508" t="s">
        <v>128</v>
      </c>
      <c r="G692" s="1508"/>
      <c r="H692" s="1508"/>
      <c r="I692" s="1508"/>
      <c r="J692" s="1508"/>
      <c r="K692" s="1508"/>
      <c r="L692" s="1508"/>
      <c r="M692" s="1508"/>
      <c r="N692" s="1508" t="s">
        <v>3688</v>
      </c>
      <c r="O692" s="1888"/>
      <c r="P692" s="768"/>
      <c r="Q692" s="2107"/>
      <c r="R692" s="1828"/>
      <c r="S692" s="98"/>
      <c r="T692" s="1829"/>
      <c r="U692" s="1830"/>
      <c r="AB692" s="2107"/>
      <c r="AC692" s="1831"/>
      <c r="AD692" s="1831"/>
      <c r="AF692" s="1889"/>
      <c r="AG692" s="2107">
        <v>0</v>
      </c>
      <c r="AH692" s="2107">
        <v>0</v>
      </c>
      <c r="AJ692" s="285"/>
    </row>
    <row r="693" spans="1:36" ht="18">
      <c r="A693" s="1493"/>
      <c r="B693" s="1493"/>
      <c r="C693" s="1493"/>
      <c r="D693" s="1493"/>
      <c r="E693" s="1493"/>
      <c r="F693" s="1493"/>
      <c r="G693" s="1509" t="s">
        <v>3653</v>
      </c>
      <c r="H693" s="1509"/>
      <c r="I693" s="1509"/>
      <c r="J693" s="1509"/>
      <c r="K693" s="1509"/>
      <c r="L693" s="1509"/>
      <c r="M693" s="1509"/>
      <c r="N693" s="1495">
        <v>7281</v>
      </c>
      <c r="O693" s="1888" t="s">
        <v>869</v>
      </c>
      <c r="P693" s="768"/>
      <c r="Q693" s="2107">
        <v>0</v>
      </c>
      <c r="R693" s="1828">
        <v>0</v>
      </c>
      <c r="S693" s="98">
        <v>0</v>
      </c>
      <c r="T693" s="1829">
        <v>0</v>
      </c>
      <c r="U693" s="1830">
        <v>0</v>
      </c>
      <c r="AB693" s="2107"/>
      <c r="AC693" s="1831">
        <v>0</v>
      </c>
      <c r="AD693" s="1831">
        <v>0</v>
      </c>
      <c r="AE693">
        <v>7072</v>
      </c>
      <c r="AF693" s="1889">
        <v>7173</v>
      </c>
      <c r="AG693" s="2107">
        <v>0</v>
      </c>
      <c r="AH693" s="2107">
        <v>0</v>
      </c>
      <c r="AJ693" s="285"/>
    </row>
    <row r="694" spans="1:36" ht="18">
      <c r="A694" s="1493"/>
      <c r="B694" s="1493"/>
      <c r="C694" s="1493"/>
      <c r="D694" s="1493"/>
      <c r="E694" s="1493"/>
      <c r="F694" s="1493"/>
      <c r="G694" s="1509" t="s">
        <v>3413</v>
      </c>
      <c r="H694" s="1509"/>
      <c r="I694" s="1509"/>
      <c r="J694" s="1509"/>
      <c r="K694" s="1509"/>
      <c r="L694" s="1509"/>
      <c r="M694" s="1509"/>
      <c r="N694" s="1495">
        <v>7284</v>
      </c>
      <c r="O694" s="1888" t="s">
        <v>869</v>
      </c>
      <c r="P694" s="768"/>
      <c r="Q694" s="2107">
        <v>0</v>
      </c>
      <c r="R694" s="1828">
        <v>0</v>
      </c>
      <c r="S694" s="98">
        <v>0</v>
      </c>
      <c r="T694" s="1829">
        <v>0</v>
      </c>
      <c r="U694" s="1830">
        <v>0</v>
      </c>
      <c r="AB694" s="2107"/>
      <c r="AC694" s="1831">
        <v>0</v>
      </c>
      <c r="AD694" s="1831">
        <v>0</v>
      </c>
      <c r="AE694">
        <v>7072</v>
      </c>
      <c r="AF694" s="1889">
        <v>7176</v>
      </c>
      <c r="AG694" s="2107">
        <v>2924.91</v>
      </c>
      <c r="AH694" s="2107">
        <v>0</v>
      </c>
      <c r="AJ694" s="285"/>
    </row>
    <row r="695" spans="1:36" ht="18">
      <c r="A695" s="1493"/>
      <c r="B695" s="1493"/>
      <c r="C695" s="1493"/>
      <c r="D695" s="1493"/>
      <c r="E695" s="1503" t="s">
        <v>1027</v>
      </c>
      <c r="F695" s="1503"/>
      <c r="G695" s="1503"/>
      <c r="H695" s="1503"/>
      <c r="I695" s="1503"/>
      <c r="J695" s="1503"/>
      <c r="K695" s="1503"/>
      <c r="L695" s="1503"/>
      <c r="M695" s="1503"/>
      <c r="N695" s="1503"/>
      <c r="O695" s="1888"/>
      <c r="P695" s="768"/>
      <c r="Q695" s="2107"/>
      <c r="R695" s="1828"/>
      <c r="S695" s="98"/>
      <c r="T695" s="1829"/>
      <c r="U695" s="1830"/>
      <c r="AB695" s="2107"/>
      <c r="AC695" s="1831"/>
      <c r="AD695" s="1831"/>
      <c r="AF695" s="1889"/>
      <c r="AG695" s="2107">
        <v>0</v>
      </c>
      <c r="AH695" s="2107">
        <v>0</v>
      </c>
      <c r="AJ695" s="285"/>
    </row>
    <row r="696" spans="1:36" ht="18">
      <c r="A696" s="1493"/>
      <c r="B696" s="1493"/>
      <c r="C696" s="1493"/>
      <c r="D696" s="1493"/>
      <c r="E696" s="1493"/>
      <c r="F696" s="1508" t="s">
        <v>127</v>
      </c>
      <c r="G696" s="1508"/>
      <c r="H696" s="1508"/>
      <c r="I696" s="1508"/>
      <c r="J696" s="1508"/>
      <c r="K696" s="1508"/>
      <c r="L696" s="1508"/>
      <c r="M696" s="1508"/>
      <c r="N696" s="1508" t="s">
        <v>3688</v>
      </c>
      <c r="O696" s="1888"/>
      <c r="P696" s="768"/>
      <c r="Q696" s="2107"/>
      <c r="R696" s="1828"/>
      <c r="S696" s="98"/>
      <c r="T696" s="1829"/>
      <c r="U696" s="1830"/>
      <c r="AB696" s="2107"/>
      <c r="AC696" s="1831"/>
      <c r="AD696" s="1831"/>
      <c r="AF696" s="1889"/>
      <c r="AG696" s="2107">
        <v>0</v>
      </c>
      <c r="AH696" s="2107">
        <v>0</v>
      </c>
      <c r="AJ696" s="285"/>
    </row>
    <row r="697" spans="1:36" ht="18">
      <c r="A697" s="1493"/>
      <c r="B697" s="1493"/>
      <c r="C697" s="1493"/>
      <c r="D697" s="1493"/>
      <c r="E697" s="1493"/>
      <c r="F697" s="1493"/>
      <c r="G697" s="1509" t="s">
        <v>3653</v>
      </c>
      <c r="H697" s="1509"/>
      <c r="I697" s="1509"/>
      <c r="J697" s="1509"/>
      <c r="K697" s="1509"/>
      <c r="L697" s="1509"/>
      <c r="M697" s="1509"/>
      <c r="N697" s="1495">
        <v>7287</v>
      </c>
      <c r="O697" s="1888" t="s">
        <v>869</v>
      </c>
      <c r="P697" s="768"/>
      <c r="Q697" s="2107">
        <v>0</v>
      </c>
      <c r="R697" s="1828">
        <v>0</v>
      </c>
      <c r="S697" s="98">
        <v>0</v>
      </c>
      <c r="T697" s="1829">
        <v>0</v>
      </c>
      <c r="U697" s="1830">
        <v>0</v>
      </c>
      <c r="AB697" s="2107"/>
      <c r="AC697" s="1831">
        <v>0</v>
      </c>
      <c r="AD697" s="1831">
        <v>0</v>
      </c>
      <c r="AE697">
        <v>7072</v>
      </c>
      <c r="AF697" s="1889">
        <v>7179</v>
      </c>
      <c r="AG697" s="2107">
        <v>0</v>
      </c>
      <c r="AH697" s="2107">
        <v>0</v>
      </c>
      <c r="AJ697" s="285"/>
    </row>
    <row r="698" spans="1:36" ht="18">
      <c r="A698" s="1493"/>
      <c r="B698" s="1493"/>
      <c r="C698" s="1493"/>
      <c r="D698" s="1493"/>
      <c r="E698" s="1493"/>
      <c r="F698" s="1493"/>
      <c r="G698" s="1509" t="s">
        <v>3413</v>
      </c>
      <c r="H698" s="1509"/>
      <c r="I698" s="1509"/>
      <c r="J698" s="1509"/>
      <c r="K698" s="1509"/>
      <c r="L698" s="1509"/>
      <c r="M698" s="1509"/>
      <c r="N698" s="1495">
        <v>7290</v>
      </c>
      <c r="O698" s="1888" t="s">
        <v>869</v>
      </c>
      <c r="P698" s="768"/>
      <c r="Q698" s="2107">
        <v>0</v>
      </c>
      <c r="R698" s="1828">
        <v>0</v>
      </c>
      <c r="S698" s="98">
        <v>0</v>
      </c>
      <c r="T698" s="1829">
        <v>0</v>
      </c>
      <c r="U698" s="1830">
        <v>0</v>
      </c>
      <c r="AB698" s="2107"/>
      <c r="AC698" s="1831">
        <v>0</v>
      </c>
      <c r="AD698" s="1831">
        <v>0</v>
      </c>
      <c r="AE698">
        <v>7072</v>
      </c>
      <c r="AF698" s="1889">
        <v>7182</v>
      </c>
      <c r="AG698" s="2107">
        <v>0</v>
      </c>
      <c r="AH698" s="2107">
        <v>0</v>
      </c>
      <c r="AJ698" s="285"/>
    </row>
    <row r="699" spans="1:36" ht="18">
      <c r="A699" s="1493"/>
      <c r="B699" s="1493"/>
      <c r="C699" s="1493"/>
      <c r="D699" s="1493"/>
      <c r="E699" s="1493"/>
      <c r="F699" s="1508" t="s">
        <v>128</v>
      </c>
      <c r="G699" s="1508"/>
      <c r="H699" s="1508"/>
      <c r="I699" s="1508"/>
      <c r="J699" s="1508"/>
      <c r="K699" s="1508"/>
      <c r="L699" s="1508"/>
      <c r="M699" s="1508"/>
      <c r="N699" s="1508" t="s">
        <v>3688</v>
      </c>
      <c r="O699" s="1888"/>
      <c r="P699" s="768"/>
      <c r="Q699" s="2107"/>
      <c r="R699" s="1828"/>
      <c r="S699" s="98"/>
      <c r="T699" s="1829"/>
      <c r="U699" s="1830"/>
      <c r="AB699" s="2107"/>
      <c r="AC699" s="1831"/>
      <c r="AD699" s="1831"/>
      <c r="AF699" s="1889"/>
      <c r="AG699" s="2107">
        <v>0</v>
      </c>
      <c r="AH699" s="2107">
        <v>0</v>
      </c>
      <c r="AJ699" s="285"/>
    </row>
    <row r="700" spans="1:36" ht="18">
      <c r="A700" s="1493"/>
      <c r="B700" s="1493"/>
      <c r="C700" s="1493"/>
      <c r="D700" s="1493"/>
      <c r="E700" s="1493"/>
      <c r="F700" s="1493"/>
      <c r="G700" s="1509" t="s">
        <v>3653</v>
      </c>
      <c r="H700" s="1509"/>
      <c r="I700" s="1509"/>
      <c r="J700" s="1509"/>
      <c r="K700" s="1509"/>
      <c r="L700" s="1509"/>
      <c r="M700" s="1509"/>
      <c r="N700" s="1495">
        <v>7293</v>
      </c>
      <c r="O700" s="1888" t="s">
        <v>869</v>
      </c>
      <c r="P700" s="768"/>
      <c r="Q700" s="2107">
        <v>0</v>
      </c>
      <c r="R700" s="1828">
        <v>0</v>
      </c>
      <c r="S700" s="98">
        <v>0</v>
      </c>
      <c r="T700" s="1829">
        <v>0</v>
      </c>
      <c r="U700" s="1830">
        <v>0</v>
      </c>
      <c r="AB700" s="2107"/>
      <c r="AC700" s="1831">
        <v>0</v>
      </c>
      <c r="AD700" s="1831">
        <v>0</v>
      </c>
      <c r="AE700">
        <v>7072</v>
      </c>
      <c r="AF700" s="1889">
        <v>7185</v>
      </c>
      <c r="AG700" s="2107">
        <v>0</v>
      </c>
      <c r="AH700" s="2107">
        <v>0</v>
      </c>
      <c r="AJ700" s="285"/>
    </row>
    <row r="701" spans="1:36" ht="18">
      <c r="A701" s="1493"/>
      <c r="B701" s="1493"/>
      <c r="C701" s="1493"/>
      <c r="D701" s="1493"/>
      <c r="E701" s="1493"/>
      <c r="F701" s="1493"/>
      <c r="G701" s="1509" t="s">
        <v>3413</v>
      </c>
      <c r="H701" s="1509"/>
      <c r="I701" s="1509"/>
      <c r="J701" s="1509"/>
      <c r="K701" s="1509"/>
      <c r="L701" s="1509"/>
      <c r="M701" s="1509"/>
      <c r="N701" s="1495">
        <v>7296</v>
      </c>
      <c r="O701" s="1888" t="s">
        <v>869</v>
      </c>
      <c r="P701" s="768"/>
      <c r="Q701" s="2107">
        <v>0</v>
      </c>
      <c r="R701" s="1828">
        <v>0</v>
      </c>
      <c r="S701" s="98">
        <v>0</v>
      </c>
      <c r="T701" s="1829">
        <v>0</v>
      </c>
      <c r="U701" s="1830">
        <v>0</v>
      </c>
      <c r="AB701" s="2107"/>
      <c r="AC701" s="1831">
        <v>0</v>
      </c>
      <c r="AD701" s="1831">
        <v>0</v>
      </c>
      <c r="AE701">
        <v>7072</v>
      </c>
      <c r="AF701" s="1889">
        <v>7188</v>
      </c>
      <c r="AG701" s="2107">
        <v>0</v>
      </c>
      <c r="AH701" s="2107">
        <v>0</v>
      </c>
      <c r="AJ701" s="285"/>
    </row>
    <row r="702" spans="1:36" ht="18">
      <c r="A702" s="1493"/>
      <c r="B702" s="1493"/>
      <c r="C702" s="1493"/>
      <c r="D702" s="1493"/>
      <c r="E702" s="1509" t="s">
        <v>3692</v>
      </c>
      <c r="F702" s="1509"/>
      <c r="G702" s="1509"/>
      <c r="H702" s="1509"/>
      <c r="I702" s="1509"/>
      <c r="J702" s="1509"/>
      <c r="K702" s="1509"/>
      <c r="L702" s="1509"/>
      <c r="M702" s="1509"/>
      <c r="N702" s="1495">
        <v>7299</v>
      </c>
      <c r="O702" s="1888" t="s">
        <v>869</v>
      </c>
      <c r="P702" s="768"/>
      <c r="Q702" s="2107">
        <v>0</v>
      </c>
      <c r="R702" s="1828">
        <v>0</v>
      </c>
      <c r="S702" s="98">
        <v>0</v>
      </c>
      <c r="T702" s="1829">
        <v>0</v>
      </c>
      <c r="U702" s="1830">
        <v>0</v>
      </c>
      <c r="AB702" s="2107"/>
      <c r="AC702" s="1831">
        <v>0</v>
      </c>
      <c r="AD702" s="1831">
        <v>0</v>
      </c>
      <c r="AE702">
        <v>7072</v>
      </c>
      <c r="AF702" s="1889">
        <v>7191</v>
      </c>
      <c r="AG702" s="2107">
        <v>0</v>
      </c>
      <c r="AH702" s="2107">
        <v>0</v>
      </c>
      <c r="AJ702" s="285"/>
    </row>
    <row r="703" spans="1:36" ht="18">
      <c r="A703" s="1493"/>
      <c r="B703" s="1493"/>
      <c r="C703" s="1493"/>
      <c r="D703" s="1493"/>
      <c r="E703" s="1509" t="s">
        <v>3693</v>
      </c>
      <c r="F703" s="1509"/>
      <c r="G703" s="1509"/>
      <c r="H703" s="1509"/>
      <c r="I703" s="1509"/>
      <c r="J703" s="1509"/>
      <c r="K703" s="1509"/>
      <c r="L703" s="1509"/>
      <c r="M703" s="1509"/>
      <c r="N703" s="1495">
        <v>7302</v>
      </c>
      <c r="O703" s="1888" t="s">
        <v>869</v>
      </c>
      <c r="P703" s="768"/>
      <c r="Q703" s="2107">
        <v>0</v>
      </c>
      <c r="R703" s="1828">
        <v>0</v>
      </c>
      <c r="S703" s="98">
        <v>0</v>
      </c>
      <c r="T703" s="1829">
        <v>0</v>
      </c>
      <c r="U703" s="1830">
        <v>0</v>
      </c>
      <c r="AB703" s="2107"/>
      <c r="AC703" s="1831">
        <v>0</v>
      </c>
      <c r="AD703" s="1831">
        <v>0</v>
      </c>
      <c r="AE703">
        <v>7072</v>
      </c>
      <c r="AF703" s="1889">
        <v>7194</v>
      </c>
      <c r="AG703" s="2107">
        <v>0</v>
      </c>
      <c r="AH703" s="2107">
        <v>0</v>
      </c>
      <c r="AJ703" s="285"/>
    </row>
    <row r="704" spans="1:36" ht="18">
      <c r="A704" s="1493"/>
      <c r="B704" s="1493"/>
      <c r="C704" s="1493"/>
      <c r="D704" s="1493"/>
      <c r="E704" s="1509" t="s">
        <v>238</v>
      </c>
      <c r="F704" s="1509"/>
      <c r="G704" s="1509"/>
      <c r="H704" s="1509"/>
      <c r="I704" s="1509"/>
      <c r="J704" s="1509"/>
      <c r="K704" s="1509"/>
      <c r="L704" s="1509"/>
      <c r="M704" s="1509"/>
      <c r="N704" s="1495">
        <v>7305</v>
      </c>
      <c r="O704" s="1888" t="s">
        <v>869</v>
      </c>
      <c r="P704" s="768"/>
      <c r="Q704" s="2107">
        <v>0</v>
      </c>
      <c r="R704" s="1828">
        <v>0</v>
      </c>
      <c r="S704" s="98">
        <v>0</v>
      </c>
      <c r="T704" s="1829">
        <v>0</v>
      </c>
      <c r="U704" s="1830">
        <v>0</v>
      </c>
      <c r="AB704" s="2107"/>
      <c r="AC704" s="1831">
        <v>0</v>
      </c>
      <c r="AD704" s="1831">
        <v>0</v>
      </c>
      <c r="AE704">
        <v>7072</v>
      </c>
      <c r="AF704" s="1889">
        <v>7197</v>
      </c>
      <c r="AG704" s="2107">
        <v>0</v>
      </c>
      <c r="AH704" s="2107">
        <v>0</v>
      </c>
      <c r="AJ704" s="285"/>
    </row>
    <row r="705" spans="1:36" ht="18">
      <c r="A705" s="1493"/>
      <c r="B705" s="1493"/>
      <c r="C705" s="1493"/>
      <c r="D705" s="1509" t="s">
        <v>573</v>
      </c>
      <c r="E705" s="1509"/>
      <c r="F705" s="1509"/>
      <c r="G705" s="1509"/>
      <c r="H705" s="1509"/>
      <c r="I705" s="1509"/>
      <c r="J705" s="1509"/>
      <c r="K705" s="1509"/>
      <c r="L705" s="1509"/>
      <c r="M705" s="1509"/>
      <c r="N705" s="1495">
        <v>7308</v>
      </c>
      <c r="O705" s="1888" t="s">
        <v>869</v>
      </c>
      <c r="P705" s="768"/>
      <c r="Q705" s="2107">
        <v>0</v>
      </c>
      <c r="R705" s="1828">
        <v>0</v>
      </c>
      <c r="S705" s="98">
        <v>0</v>
      </c>
      <c r="T705" s="1829">
        <v>0</v>
      </c>
      <c r="U705" s="1830">
        <v>0</v>
      </c>
      <c r="AB705" s="2107"/>
      <c r="AC705" s="1831">
        <v>0</v>
      </c>
      <c r="AD705" s="1831">
        <v>0</v>
      </c>
      <c r="AE705">
        <v>7072</v>
      </c>
      <c r="AF705" s="1889">
        <v>7200</v>
      </c>
      <c r="AG705" s="2107">
        <v>0</v>
      </c>
      <c r="AH705" s="2107">
        <v>0</v>
      </c>
      <c r="AJ705" s="285"/>
    </row>
    <row r="706" spans="1:36" ht="18">
      <c r="A706" s="1493"/>
      <c r="B706" s="1493"/>
      <c r="C706" s="1493"/>
      <c r="D706" s="1509" t="s">
        <v>238</v>
      </c>
      <c r="E706" s="1509"/>
      <c r="F706" s="1509"/>
      <c r="G706" s="1509"/>
      <c r="H706" s="1509"/>
      <c r="I706" s="1509"/>
      <c r="J706" s="1509"/>
      <c r="K706" s="1509"/>
      <c r="L706" s="1509"/>
      <c r="M706" s="1509"/>
      <c r="N706" s="1495">
        <v>7311</v>
      </c>
      <c r="O706" s="1888" t="s">
        <v>869</v>
      </c>
      <c r="P706" s="768"/>
      <c r="Q706" s="2107">
        <v>0</v>
      </c>
      <c r="R706" s="1828">
        <v>0</v>
      </c>
      <c r="S706" s="98">
        <v>0</v>
      </c>
      <c r="T706" s="1829">
        <v>0</v>
      </c>
      <c r="U706" s="1830">
        <v>0</v>
      </c>
      <c r="AB706" s="2107"/>
      <c r="AC706" s="1831">
        <v>0</v>
      </c>
      <c r="AD706" s="1831">
        <v>0</v>
      </c>
      <c r="AE706">
        <v>7072</v>
      </c>
      <c r="AF706" s="1889">
        <v>7203</v>
      </c>
      <c r="AG706" s="2107">
        <v>0</v>
      </c>
      <c r="AH706" s="2107">
        <v>0</v>
      </c>
      <c r="AJ706" s="285"/>
    </row>
    <row r="707" spans="1:36" ht="18.75" thickBot="1">
      <c r="A707" s="1493"/>
      <c r="B707" s="1493"/>
      <c r="C707" s="1559" t="s">
        <v>3694</v>
      </c>
      <c r="D707" s="1560"/>
      <c r="E707" s="1560"/>
      <c r="F707" s="1560"/>
      <c r="G707" s="1560"/>
      <c r="H707" s="1560"/>
      <c r="I707" s="1560"/>
      <c r="J707" s="1560"/>
      <c r="K707" s="1560"/>
      <c r="L707" s="1560"/>
      <c r="M707" s="1560"/>
      <c r="N707" s="1495">
        <v>7314</v>
      </c>
      <c r="O707" s="770" t="s">
        <v>869</v>
      </c>
      <c r="P707" s="768"/>
      <c r="Q707" s="2107">
        <v>0</v>
      </c>
      <c r="R707" s="1828">
        <v>0</v>
      </c>
      <c r="S707" s="98">
        <v>0</v>
      </c>
      <c r="T707" s="1829">
        <v>0</v>
      </c>
      <c r="U707" s="1830">
        <v>0</v>
      </c>
      <c r="AB707" s="2107"/>
      <c r="AC707" s="1831">
        <v>0</v>
      </c>
      <c r="AD707" s="1831">
        <v>0</v>
      </c>
      <c r="AE707">
        <v>7072</v>
      </c>
      <c r="AF707" s="1889">
        <v>7206</v>
      </c>
      <c r="AG707" s="2107">
        <v>0</v>
      </c>
      <c r="AH707" s="2107">
        <v>0</v>
      </c>
      <c r="AJ707" s="285"/>
    </row>
    <row r="708" spans="1:36" ht="18">
      <c r="A708" s="1525"/>
      <c r="B708" s="1561" t="s">
        <v>3695</v>
      </c>
      <c r="C708" s="1562"/>
      <c r="D708" s="1562"/>
      <c r="E708" s="1562"/>
      <c r="F708" s="1562"/>
      <c r="G708" s="1562"/>
      <c r="H708" s="1562"/>
      <c r="I708" s="1562"/>
      <c r="J708" s="1562"/>
      <c r="K708" s="1562"/>
      <c r="L708" s="1562"/>
      <c r="M708" s="1562"/>
      <c r="N708" s="1494">
        <v>7991</v>
      </c>
      <c r="O708" s="779"/>
      <c r="P708" s="768"/>
      <c r="Q708" s="2107"/>
      <c r="R708" s="780"/>
      <c r="S708" s="98"/>
      <c r="T708" s="1829"/>
      <c r="U708" s="1830"/>
      <c r="AB708" s="2107"/>
      <c r="AC708" s="1831"/>
      <c r="AD708" s="1831"/>
      <c r="AE708">
        <v>7072</v>
      </c>
      <c r="AF708" s="1889">
        <v>7209</v>
      </c>
      <c r="AG708" s="2107">
        <v>0</v>
      </c>
      <c r="AH708" s="2107">
        <v>0</v>
      </c>
      <c r="AJ708" s="285"/>
    </row>
    <row r="709" spans="1:36" ht="18">
      <c r="A709" s="1493"/>
      <c r="B709" s="1561" t="s">
        <v>34</v>
      </c>
      <c r="C709" s="1562"/>
      <c r="D709" s="1562"/>
      <c r="E709" s="1562"/>
      <c r="F709" s="1562"/>
      <c r="G709" s="1562"/>
      <c r="H709" s="1562"/>
      <c r="I709" s="1562"/>
      <c r="J709" s="1562"/>
      <c r="K709" s="1562"/>
      <c r="L709" s="1562"/>
      <c r="M709" s="1562"/>
      <c r="N709" s="1494">
        <v>7992</v>
      </c>
      <c r="O709" s="779"/>
      <c r="P709" s="768"/>
      <c r="Q709" s="2107"/>
      <c r="R709" s="780"/>
      <c r="S709" s="98"/>
      <c r="T709" s="1829"/>
      <c r="U709" s="1830"/>
      <c r="AB709" s="2107"/>
      <c r="AC709" s="1831"/>
      <c r="AD709" s="1831"/>
      <c r="AE709">
        <v>7072</v>
      </c>
      <c r="AF709" s="1889">
        <v>7212</v>
      </c>
      <c r="AG709" s="2107">
        <v>0</v>
      </c>
      <c r="AH709" s="2107">
        <v>0</v>
      </c>
      <c r="AJ709" s="285"/>
    </row>
    <row r="710" spans="1:36" ht="18">
      <c r="A710" s="1493"/>
      <c r="B710" s="1504" t="s">
        <v>3696</v>
      </c>
      <c r="C710" s="1504"/>
      <c r="D710" s="1504"/>
      <c r="E710" s="1504"/>
      <c r="F710" s="1504"/>
      <c r="G710" s="1504"/>
      <c r="H710" s="1504"/>
      <c r="I710" s="1504"/>
      <c r="J710" s="1504"/>
      <c r="K710" s="1504"/>
      <c r="L710" s="1504"/>
      <c r="M710" s="1504"/>
      <c r="N710" s="1494">
        <v>7999</v>
      </c>
      <c r="O710" s="779"/>
      <c r="P710" s="768"/>
      <c r="Q710" s="2107"/>
      <c r="R710" s="780"/>
      <c r="S710" s="98"/>
      <c r="T710" s="1829"/>
      <c r="U710" s="1830"/>
      <c r="AB710" s="2107"/>
      <c r="AC710" s="1831"/>
      <c r="AD710" s="1831"/>
      <c r="AE710">
        <v>7072</v>
      </c>
      <c r="AF710" s="1889">
        <v>7215</v>
      </c>
      <c r="AG710" s="2107">
        <v>0</v>
      </c>
      <c r="AH710" s="2107">
        <v>0</v>
      </c>
      <c r="AJ710" s="285"/>
    </row>
    <row r="711" spans="1:36" ht="18">
      <c r="A711" s="1493"/>
      <c r="B711" s="1509" t="s">
        <v>3697</v>
      </c>
      <c r="C711" s="1509"/>
      <c r="D711" s="1509"/>
      <c r="E711" s="1509"/>
      <c r="F711" s="1509"/>
      <c r="G711" s="1509"/>
      <c r="H711" s="1509"/>
      <c r="I711" s="1509"/>
      <c r="J711" s="1509"/>
      <c r="K711" s="1509"/>
      <c r="L711" s="1509"/>
      <c r="M711" s="1509"/>
      <c r="N711" s="1495">
        <v>7901</v>
      </c>
      <c r="O711" s="779"/>
      <c r="P711" s="768"/>
      <c r="Q711" s="2107"/>
      <c r="R711" s="780"/>
      <c r="S711" s="98"/>
      <c r="T711" s="1829"/>
      <c r="U711" s="1830"/>
      <c r="AB711" s="2107"/>
      <c r="AC711" s="1831"/>
      <c r="AD711" s="1831"/>
      <c r="AE711">
        <v>7072</v>
      </c>
      <c r="AF711" s="1889">
        <v>7218</v>
      </c>
      <c r="AG711" s="2107">
        <v>0</v>
      </c>
      <c r="AH711" s="2107">
        <v>0</v>
      </c>
      <c r="AJ711" s="285"/>
    </row>
    <row r="712" spans="1:36" ht="18">
      <c r="A712" s="1493"/>
      <c r="B712" s="1509" t="s">
        <v>3698</v>
      </c>
      <c r="C712" s="1509"/>
      <c r="D712" s="1509"/>
      <c r="E712" s="1509"/>
      <c r="F712" s="1509"/>
      <c r="G712" s="1509"/>
      <c r="H712" s="1509"/>
      <c r="I712" s="1509"/>
      <c r="J712" s="1509"/>
      <c r="K712" s="1509"/>
      <c r="L712" s="1509"/>
      <c r="M712" s="1509"/>
      <c r="N712" s="1495">
        <v>7902</v>
      </c>
      <c r="O712" s="779"/>
      <c r="P712" s="768"/>
      <c r="Q712" s="2107"/>
      <c r="R712" s="780"/>
      <c r="S712" s="98"/>
      <c r="T712" s="1829"/>
      <c r="U712" s="1830"/>
      <c r="AB712" s="2107"/>
      <c r="AC712" s="1831"/>
      <c r="AD712" s="1831"/>
      <c r="AE712">
        <v>7072</v>
      </c>
      <c r="AF712" s="1889">
        <v>7221</v>
      </c>
      <c r="AG712" s="2107">
        <v>0</v>
      </c>
      <c r="AH712" s="2107">
        <v>0</v>
      </c>
      <c r="AJ712" s="285"/>
    </row>
    <row r="713" spans="1:36" ht="18">
      <c r="A713" s="1493"/>
      <c r="B713" s="1509" t="s">
        <v>3699</v>
      </c>
      <c r="C713" s="1509"/>
      <c r="D713" s="1509"/>
      <c r="E713" s="1509"/>
      <c r="F713" s="1509"/>
      <c r="G713" s="1509"/>
      <c r="H713" s="1509"/>
      <c r="I713" s="1509"/>
      <c r="J713" s="1509"/>
      <c r="K713" s="1509"/>
      <c r="L713" s="1509"/>
      <c r="M713" s="1509"/>
      <c r="N713" s="1495">
        <v>7903</v>
      </c>
      <c r="O713" s="779"/>
      <c r="P713" s="768"/>
      <c r="Q713" s="2107"/>
      <c r="R713" s="780"/>
      <c r="S713" s="98"/>
      <c r="T713" s="1829"/>
      <c r="U713" s="1830"/>
      <c r="AB713" s="2107"/>
      <c r="AC713" s="1831"/>
      <c r="AD713" s="1831"/>
      <c r="AE713">
        <v>7072</v>
      </c>
      <c r="AF713" s="1889">
        <v>7224</v>
      </c>
      <c r="AG713" s="2107">
        <v>0</v>
      </c>
      <c r="AH713" s="2107">
        <v>0</v>
      </c>
      <c r="AJ713" s="285"/>
    </row>
    <row r="714" spans="1:36" ht="18">
      <c r="A714" s="1493"/>
      <c r="B714" s="1509" t="s">
        <v>3700</v>
      </c>
      <c r="C714" s="1509"/>
      <c r="D714" s="1509"/>
      <c r="E714" s="1509"/>
      <c r="F714" s="1509"/>
      <c r="G714" s="1509"/>
      <c r="H714" s="1509"/>
      <c r="I714" s="1509"/>
      <c r="J714" s="1509"/>
      <c r="K714" s="1509"/>
      <c r="L714" s="1509"/>
      <c r="M714" s="1509"/>
      <c r="N714" s="1495">
        <v>7904</v>
      </c>
      <c r="O714" s="779"/>
      <c r="P714" s="768"/>
      <c r="Q714" s="2107"/>
      <c r="R714" s="780"/>
      <c r="S714" s="98"/>
      <c r="T714" s="1829"/>
      <c r="U714" s="1830"/>
      <c r="AB714" s="2107"/>
      <c r="AC714" s="1831"/>
      <c r="AD714" s="1831"/>
      <c r="AE714">
        <v>7072</v>
      </c>
      <c r="AF714" s="1889">
        <v>7227</v>
      </c>
      <c r="AG714" s="2107">
        <v>0</v>
      </c>
      <c r="AH714" s="2107">
        <v>0</v>
      </c>
      <c r="AJ714" s="285"/>
    </row>
    <row r="715" spans="1:36" ht="18">
      <c r="A715" s="1493"/>
      <c r="B715" s="1509" t="s">
        <v>3701</v>
      </c>
      <c r="C715" s="1509"/>
      <c r="D715" s="1509"/>
      <c r="E715" s="1509"/>
      <c r="F715" s="1509"/>
      <c r="G715" s="1509"/>
      <c r="H715" s="1509"/>
      <c r="I715" s="1509"/>
      <c r="J715" s="1509"/>
      <c r="K715" s="1509"/>
      <c r="L715" s="1509"/>
      <c r="M715" s="1509"/>
      <c r="N715" s="1495">
        <v>7905</v>
      </c>
      <c r="O715" s="779"/>
      <c r="P715" s="768"/>
      <c r="Q715" s="2107"/>
      <c r="R715" s="780"/>
      <c r="S715" s="98"/>
      <c r="T715" s="1829"/>
      <c r="U715" s="1830"/>
      <c r="AB715" s="2107"/>
      <c r="AC715" s="1831"/>
      <c r="AD715" s="1831"/>
      <c r="AE715">
        <v>7072</v>
      </c>
      <c r="AF715" s="1889">
        <v>7230</v>
      </c>
      <c r="AG715" s="2107">
        <v>0</v>
      </c>
      <c r="AH715" s="2107">
        <v>0</v>
      </c>
      <c r="AJ715" s="285"/>
    </row>
    <row r="716" spans="1:36" ht="18">
      <c r="A716" s="1493"/>
      <c r="B716" s="1509" t="s">
        <v>3702</v>
      </c>
      <c r="C716" s="1509"/>
      <c r="D716" s="1509"/>
      <c r="E716" s="1509"/>
      <c r="F716" s="1509"/>
      <c r="G716" s="1509"/>
      <c r="H716" s="1509"/>
      <c r="I716" s="1509"/>
      <c r="J716" s="1509"/>
      <c r="K716" s="1509"/>
      <c r="L716" s="1509"/>
      <c r="M716" s="1509"/>
      <c r="N716" s="1495">
        <v>7906</v>
      </c>
      <c r="O716" s="779"/>
      <c r="P716" s="768"/>
      <c r="Q716" s="2107"/>
      <c r="R716" s="780"/>
      <c r="S716" s="98"/>
      <c r="T716" s="1829"/>
      <c r="U716" s="1830"/>
      <c r="AB716" s="2107"/>
      <c r="AC716" s="1831"/>
      <c r="AD716" s="1831"/>
      <c r="AE716">
        <v>7072</v>
      </c>
      <c r="AF716" s="1889">
        <v>7233</v>
      </c>
      <c r="AG716" s="2107">
        <v>0</v>
      </c>
      <c r="AH716" s="2107">
        <v>0</v>
      </c>
      <c r="AJ716" s="285"/>
    </row>
    <row r="717" spans="1:36" ht="18">
      <c r="A717" s="1493"/>
      <c r="B717" s="1509" t="s">
        <v>3703</v>
      </c>
      <c r="C717" s="1509"/>
      <c r="D717" s="1509"/>
      <c r="E717" s="1509"/>
      <c r="F717" s="1509"/>
      <c r="G717" s="1509"/>
      <c r="H717" s="1509"/>
      <c r="I717" s="1509"/>
      <c r="J717" s="1509"/>
      <c r="K717" s="1509"/>
      <c r="L717" s="1509"/>
      <c r="M717" s="1509"/>
      <c r="N717" s="1495">
        <v>7907</v>
      </c>
      <c r="O717" s="779"/>
      <c r="P717" s="768"/>
      <c r="Q717" s="2107"/>
      <c r="R717" s="780"/>
      <c r="S717" s="98"/>
      <c r="T717" s="1829"/>
      <c r="U717" s="1830"/>
      <c r="AB717" s="2107"/>
      <c r="AC717" s="1831"/>
      <c r="AD717" s="1831"/>
      <c r="AE717">
        <v>7072</v>
      </c>
      <c r="AF717" s="1889">
        <v>7236</v>
      </c>
      <c r="AG717" s="2107">
        <v>0</v>
      </c>
      <c r="AH717" s="2107">
        <v>0</v>
      </c>
      <c r="AJ717" s="285"/>
    </row>
    <row r="718" spans="1:36" ht="18.75">
      <c r="A718" s="1493"/>
      <c r="B718" s="1509" t="s">
        <v>3704</v>
      </c>
      <c r="C718" s="1509"/>
      <c r="D718" s="1509"/>
      <c r="E718" s="1509"/>
      <c r="F718" s="1509"/>
      <c r="G718" s="1509"/>
      <c r="H718" s="1509"/>
      <c r="I718" s="1509"/>
      <c r="J718" s="1509"/>
      <c r="K718" s="1509"/>
      <c r="L718" s="1509"/>
      <c r="M718" s="1509"/>
      <c r="N718" s="1544"/>
      <c r="O718" s="767"/>
      <c r="P718" s="1234">
        <v>4098.83</v>
      </c>
      <c r="R718" s="771">
        <v>-396182.29</v>
      </c>
      <c r="S718" s="98">
        <v>0</v>
      </c>
      <c r="T718" s="1829">
        <v>0</v>
      </c>
      <c r="U718" s="1830">
        <v>0</v>
      </c>
      <c r="AB718" s="2107"/>
      <c r="AC718" s="1831">
        <v>0</v>
      </c>
      <c r="AD718" s="1831" t="e">
        <v>#REF!</v>
      </c>
      <c r="AE718">
        <v>7072</v>
      </c>
      <c r="AF718" s="1889">
        <v>7239</v>
      </c>
      <c r="AG718" s="2107">
        <v>0</v>
      </c>
      <c r="AH718" s="2107">
        <v>0</v>
      </c>
      <c r="AJ718" s="285"/>
    </row>
    <row r="719" spans="1:36" ht="19.5" thickBot="1">
      <c r="O719" s="767"/>
      <c r="P719" s="768"/>
      <c r="S719" s="98">
        <v>0</v>
      </c>
      <c r="T719" s="1829">
        <v>0</v>
      </c>
      <c r="U719" s="1830">
        <v>0</v>
      </c>
      <c r="AB719" s="2107"/>
      <c r="AC719" s="1831">
        <v>0</v>
      </c>
      <c r="AD719" s="1831">
        <v>0</v>
      </c>
      <c r="AE719">
        <v>7072</v>
      </c>
      <c r="AF719" s="1889">
        <v>7242</v>
      </c>
      <c r="AG719" s="2107">
        <v>0</v>
      </c>
      <c r="AH719" s="2107">
        <v>0</v>
      </c>
      <c r="AJ719" s="285"/>
    </row>
    <row r="720" spans="1:36" ht="16.5">
      <c r="A720" s="1503" t="s">
        <v>3417</v>
      </c>
      <c r="B720" s="1503"/>
      <c r="C720" s="1503"/>
      <c r="D720" s="1503"/>
      <c r="E720" s="1503"/>
      <c r="F720" s="1503"/>
      <c r="G720" s="1503"/>
      <c r="H720" s="1503"/>
      <c r="I720" s="1503"/>
      <c r="J720" s="1503"/>
      <c r="K720" s="1503"/>
      <c r="L720" s="1503"/>
      <c r="M720" s="1503"/>
      <c r="N720" s="1503"/>
      <c r="O720" s="3330" t="s">
        <v>900</v>
      </c>
      <c r="P720" s="768"/>
      <c r="S720" s="98">
        <v>0</v>
      </c>
      <c r="T720" s="1829">
        <v>0</v>
      </c>
      <c r="U720" s="1830">
        <v>0</v>
      </c>
      <c r="AB720" s="2107"/>
      <c r="AC720" s="1831">
        <v>0</v>
      </c>
      <c r="AD720" s="1831">
        <v>0</v>
      </c>
      <c r="AE720">
        <v>7072</v>
      </c>
      <c r="AF720" s="1889">
        <v>7245</v>
      </c>
      <c r="AG720" s="2107">
        <v>0</v>
      </c>
      <c r="AH720" s="2107">
        <v>0</v>
      </c>
      <c r="AJ720" s="285"/>
    </row>
    <row r="721" spans="1:36" ht="17.25" thickBot="1">
      <c r="A721" s="1493"/>
      <c r="B721" s="1504" t="s">
        <v>922</v>
      </c>
      <c r="C721" s="1504"/>
      <c r="D721" s="1504"/>
      <c r="E721" s="1504"/>
      <c r="F721" s="1504"/>
      <c r="G721" s="1504"/>
      <c r="H721" s="1504"/>
      <c r="I721" s="1504"/>
      <c r="J721" s="1504"/>
      <c r="K721" s="1504"/>
      <c r="L721" s="1504"/>
      <c r="M721" s="1504"/>
      <c r="N721" s="1494">
        <v>801</v>
      </c>
      <c r="O721" s="3331"/>
      <c r="P721" s="768"/>
      <c r="Q721" s="771">
        <v>15.710000000020955</v>
      </c>
      <c r="R721" s="771">
        <v>15.710000000020955</v>
      </c>
      <c r="S721" s="98"/>
      <c r="T721" s="1829">
        <v>0</v>
      </c>
      <c r="U721" s="1830">
        <v>0</v>
      </c>
      <c r="AB721" s="2107"/>
      <c r="AC721" s="1831">
        <v>0</v>
      </c>
      <c r="AD721" s="1831">
        <v>396182.29</v>
      </c>
      <c r="AE721">
        <v>7072</v>
      </c>
      <c r="AF721" s="1889">
        <v>7248</v>
      </c>
      <c r="AG721" s="2107">
        <v>0</v>
      </c>
      <c r="AH721" s="2107">
        <v>0</v>
      </c>
      <c r="AJ721" s="285"/>
    </row>
    <row r="722" spans="1:36" ht="16.5">
      <c r="A722" s="1493"/>
      <c r="B722" s="1504" t="s">
        <v>3418</v>
      </c>
      <c r="C722" s="1504"/>
      <c r="D722" s="1504"/>
      <c r="E722" s="1504"/>
      <c r="F722" s="1504"/>
      <c r="G722" s="1504"/>
      <c r="H722" s="1504"/>
      <c r="I722" s="1504"/>
      <c r="J722" s="1504"/>
      <c r="K722" s="1504"/>
      <c r="L722" s="1504"/>
      <c r="M722" s="1504"/>
      <c r="N722" s="1494">
        <v>802</v>
      </c>
      <c r="O722" s="3330" t="s">
        <v>900</v>
      </c>
      <c r="P722" s="768"/>
      <c r="S722" s="98">
        <v>0</v>
      </c>
      <c r="T722" s="1829">
        <v>0</v>
      </c>
      <c r="U722" s="1830">
        <v>0</v>
      </c>
      <c r="AB722" s="2107"/>
      <c r="AC722" s="1831">
        <v>0</v>
      </c>
      <c r="AD722" s="1831">
        <v>0</v>
      </c>
      <c r="AE722">
        <v>7082</v>
      </c>
      <c r="AF722" s="1889">
        <v>7251</v>
      </c>
      <c r="AG722" s="2107">
        <v>0</v>
      </c>
      <c r="AH722" s="2107">
        <v>0</v>
      </c>
      <c r="AJ722" s="285"/>
    </row>
    <row r="723" spans="1:36" ht="17.25" thickBot="1">
      <c r="A723" s="1493"/>
      <c r="B723" s="1504"/>
      <c r="C723" s="1561"/>
      <c r="D723" s="1562"/>
      <c r="E723" s="1562"/>
      <c r="F723" s="1562"/>
      <c r="G723" s="1562"/>
      <c r="H723" s="1562"/>
      <c r="I723" s="1562"/>
      <c r="J723" s="1562"/>
      <c r="K723" s="1563"/>
      <c r="L723" s="1504"/>
      <c r="M723" s="1504"/>
      <c r="N723" s="1494"/>
      <c r="O723" s="3331"/>
      <c r="P723" s="768"/>
      <c r="S723" s="98">
        <v>0</v>
      </c>
      <c r="T723" s="1829">
        <v>0</v>
      </c>
      <c r="U723" s="1830">
        <v>0</v>
      </c>
      <c r="AB723" s="2107"/>
      <c r="AC723" s="1831">
        <v>0</v>
      </c>
      <c r="AD723" s="1831">
        <v>0</v>
      </c>
      <c r="AE723">
        <v>7082</v>
      </c>
      <c r="AF723" s="1889">
        <v>7254</v>
      </c>
      <c r="AG723" s="2107">
        <v>0</v>
      </c>
      <c r="AH723" s="2107">
        <v>0</v>
      </c>
      <c r="AJ723" s="285"/>
    </row>
    <row r="724" spans="1:36" ht="16.5">
      <c r="A724" s="1493"/>
      <c r="B724" s="1493"/>
      <c r="C724" s="1505" t="s">
        <v>1038</v>
      </c>
      <c r="D724" s="1506"/>
      <c r="E724" s="1506"/>
      <c r="F724" s="1506"/>
      <c r="G724" s="1506"/>
      <c r="H724" s="1506"/>
      <c r="I724" s="1506"/>
      <c r="J724" s="1506"/>
      <c r="K724" s="1507"/>
      <c r="L724" s="1508" t="s">
        <v>3419</v>
      </c>
      <c r="M724" s="1508"/>
      <c r="N724" s="1508" t="s">
        <v>3420</v>
      </c>
      <c r="O724" s="1659"/>
      <c r="P724" s="768"/>
      <c r="S724" s="98"/>
      <c r="T724" s="1829"/>
      <c r="U724" s="1830"/>
      <c r="AB724" s="2107"/>
      <c r="AC724" s="1831"/>
      <c r="AD724" s="1831"/>
      <c r="AF724" s="1889"/>
      <c r="AG724" s="2107">
        <v>0</v>
      </c>
      <c r="AH724" s="2107">
        <v>0</v>
      </c>
      <c r="AJ724" s="285"/>
    </row>
    <row r="725" spans="1:36" ht="16.5">
      <c r="A725" s="1493"/>
      <c r="B725" s="1493"/>
      <c r="C725" s="1493"/>
      <c r="D725" s="1509" t="s">
        <v>3421</v>
      </c>
      <c r="E725" s="1509"/>
      <c r="F725" s="1509"/>
      <c r="G725" s="1509"/>
      <c r="H725" s="1509"/>
      <c r="I725" s="1509"/>
      <c r="J725" s="1509"/>
      <c r="K725" s="1509"/>
      <c r="L725" s="1495" t="s">
        <v>3705</v>
      </c>
      <c r="M725" s="1496"/>
      <c r="N725" s="1495">
        <v>95</v>
      </c>
      <c r="O725" s="783" t="s">
        <v>664</v>
      </c>
      <c r="P725" s="768"/>
      <c r="Q725" s="2107"/>
      <c r="R725" s="1828">
        <v>0</v>
      </c>
      <c r="S725" s="98">
        <v>0</v>
      </c>
      <c r="T725" s="1829">
        <v>0</v>
      </c>
      <c r="U725" s="1830">
        <v>0</v>
      </c>
      <c r="AB725" s="2107"/>
      <c r="AC725" s="1831">
        <v>0</v>
      </c>
      <c r="AD725" s="1831">
        <v>0</v>
      </c>
      <c r="AE725">
        <v>7082</v>
      </c>
      <c r="AF725" s="1889">
        <v>7257</v>
      </c>
      <c r="AG725" s="2107">
        <v>0</v>
      </c>
      <c r="AH725" s="2107">
        <v>0</v>
      </c>
      <c r="AJ725" s="285"/>
    </row>
    <row r="726" spans="1:36" ht="16.5">
      <c r="A726" s="1493"/>
      <c r="B726" s="1493"/>
      <c r="C726" s="1493"/>
      <c r="D726" s="1509" t="s">
        <v>3422</v>
      </c>
      <c r="E726" s="1509"/>
      <c r="F726" s="1509"/>
      <c r="G726" s="1509"/>
      <c r="H726" s="1509"/>
      <c r="I726" s="1509"/>
      <c r="J726" s="1509"/>
      <c r="K726" s="1509"/>
      <c r="L726" s="1495" t="s">
        <v>1039</v>
      </c>
      <c r="M726" s="1496"/>
      <c r="N726" s="1495">
        <v>97</v>
      </c>
      <c r="O726" s="1900" t="s">
        <v>869</v>
      </c>
      <c r="P726" s="768"/>
      <c r="Q726" s="2107"/>
      <c r="R726" s="1828">
        <v>0</v>
      </c>
      <c r="S726" s="98">
        <v>0</v>
      </c>
      <c r="T726" s="1829">
        <v>0</v>
      </c>
      <c r="U726" s="1830">
        <v>0</v>
      </c>
      <c r="AB726" s="2107"/>
      <c r="AC726" s="1831">
        <v>0</v>
      </c>
      <c r="AD726" s="1831">
        <v>0</v>
      </c>
      <c r="AE726">
        <v>7082</v>
      </c>
      <c r="AF726" s="1889">
        <v>7260</v>
      </c>
      <c r="AG726" s="2107">
        <v>0</v>
      </c>
      <c r="AH726" s="2107">
        <v>0</v>
      </c>
      <c r="AJ726" s="285"/>
    </row>
    <row r="727" spans="1:36" ht="17.25" thickBot="1">
      <c r="A727" s="1493"/>
      <c r="B727" s="1493"/>
      <c r="C727" s="1493"/>
      <c r="D727" s="1509" t="s">
        <v>3423</v>
      </c>
      <c r="E727" s="1509"/>
      <c r="F727" s="1509"/>
      <c r="G727" s="1509"/>
      <c r="H727" s="1509"/>
      <c r="I727" s="1509"/>
      <c r="J727" s="1509"/>
      <c r="K727" s="1509"/>
      <c r="L727" s="1510" t="s">
        <v>3424</v>
      </c>
      <c r="M727" s="1510"/>
      <c r="N727" s="1495">
        <v>98</v>
      </c>
      <c r="O727" s="1901" t="s">
        <v>900</v>
      </c>
      <c r="P727" s="768"/>
      <c r="Q727" s="2107"/>
      <c r="R727" s="1828">
        <v>0</v>
      </c>
      <c r="S727" s="98">
        <v>0</v>
      </c>
      <c r="T727" s="1829">
        <v>0</v>
      </c>
      <c r="U727" s="1830">
        <v>0</v>
      </c>
      <c r="AB727" s="2107"/>
      <c r="AC727" s="1831">
        <v>0</v>
      </c>
      <c r="AD727" s="1831">
        <v>0</v>
      </c>
      <c r="AE727">
        <v>7082</v>
      </c>
      <c r="AF727" s="1889">
        <v>7263</v>
      </c>
      <c r="AG727" s="2107">
        <v>1173.9199999999998</v>
      </c>
      <c r="AH727" s="2107">
        <v>0</v>
      </c>
      <c r="AJ727" s="285"/>
    </row>
    <row r="728" spans="1:36" ht="17.25" thickBot="1">
      <c r="A728" s="1493"/>
      <c r="B728" s="1493"/>
      <c r="C728" s="1503" t="s">
        <v>1042</v>
      </c>
      <c r="D728" s="1503"/>
      <c r="E728" s="1503"/>
      <c r="F728" s="1503"/>
      <c r="G728" s="1503"/>
      <c r="H728" s="1503"/>
      <c r="I728" s="1503"/>
      <c r="J728" s="1503"/>
      <c r="K728" s="1503"/>
      <c r="L728" s="1503"/>
      <c r="M728" s="1503"/>
      <c r="N728" s="1503"/>
      <c r="O728" s="2010"/>
      <c r="P728" s="768"/>
      <c r="Q728" s="2107"/>
      <c r="R728" s="1828">
        <v>0</v>
      </c>
      <c r="S728" s="98">
        <v>0</v>
      </c>
      <c r="T728" s="1829">
        <v>0</v>
      </c>
      <c r="U728" s="1830">
        <v>0</v>
      </c>
      <c r="AB728" s="2107"/>
      <c r="AC728" s="1831">
        <v>0</v>
      </c>
      <c r="AD728" s="1831">
        <v>0</v>
      </c>
      <c r="AE728">
        <v>7082</v>
      </c>
      <c r="AF728" s="1889">
        <v>7266</v>
      </c>
      <c r="AG728" s="2107">
        <v>0</v>
      </c>
      <c r="AH728" s="2107">
        <v>0</v>
      </c>
      <c r="AJ728" s="285"/>
    </row>
    <row r="729" spans="1:36" ht="16.5">
      <c r="A729" s="1493"/>
      <c r="B729" s="1493"/>
      <c r="C729" s="1493"/>
      <c r="D729" s="1509" t="s">
        <v>3425</v>
      </c>
      <c r="E729" s="1509"/>
      <c r="F729" s="1509"/>
      <c r="G729" s="1509"/>
      <c r="H729" s="1509"/>
      <c r="I729" s="1509"/>
      <c r="J729" s="1509"/>
      <c r="K729" s="1509"/>
      <c r="L729" s="1509"/>
      <c r="M729" s="1509"/>
      <c r="N729" s="1495">
        <v>803</v>
      </c>
      <c r="O729" s="784" t="s">
        <v>664</v>
      </c>
      <c r="P729" s="785"/>
      <c r="Q729" s="2107">
        <v>0</v>
      </c>
      <c r="R729" s="1887">
        <v>0</v>
      </c>
      <c r="S729" s="778">
        <v>0</v>
      </c>
      <c r="T729" s="1902">
        <v>0</v>
      </c>
      <c r="U729" s="1903">
        <v>0</v>
      </c>
      <c r="AB729" s="2107"/>
      <c r="AC729" s="1831">
        <v>0</v>
      </c>
      <c r="AD729" s="1831">
        <v>0</v>
      </c>
      <c r="AE729">
        <v>7082</v>
      </c>
      <c r="AF729" s="1889">
        <v>7269</v>
      </c>
      <c r="AG729" s="2107">
        <v>0</v>
      </c>
      <c r="AH729" s="2107">
        <v>0</v>
      </c>
      <c r="AJ729" s="285"/>
    </row>
    <row r="730" spans="1:36" ht="16.5">
      <c r="A730" s="1493"/>
      <c r="B730" s="1493"/>
      <c r="C730" s="1493"/>
      <c r="D730" s="1509" t="s">
        <v>3426</v>
      </c>
      <c r="E730" s="1509"/>
      <c r="F730" s="1509"/>
      <c r="G730" s="1509"/>
      <c r="H730" s="1509"/>
      <c r="I730" s="1509"/>
      <c r="J730" s="1509"/>
      <c r="K730" s="1509"/>
      <c r="L730" s="1509"/>
      <c r="M730" s="1509"/>
      <c r="N730" s="1495">
        <v>804</v>
      </c>
      <c r="O730" s="1424" t="s">
        <v>664</v>
      </c>
      <c r="P730" s="768"/>
      <c r="Q730" s="2107"/>
      <c r="R730" s="1828">
        <v>0</v>
      </c>
      <c r="S730" s="98">
        <v>0</v>
      </c>
      <c r="T730" s="1829">
        <v>0</v>
      </c>
      <c r="U730" s="1830">
        <v>0</v>
      </c>
      <c r="AB730" s="2107"/>
      <c r="AC730" s="1831">
        <v>0</v>
      </c>
      <c r="AD730" s="1831">
        <v>0</v>
      </c>
      <c r="AE730">
        <v>7082</v>
      </c>
      <c r="AF730" s="1889">
        <v>7272</v>
      </c>
      <c r="AG730" s="2107">
        <v>0</v>
      </c>
      <c r="AH730" s="2107">
        <v>0</v>
      </c>
      <c r="AJ730" s="285"/>
    </row>
    <row r="731" spans="1:36" ht="16.5">
      <c r="A731" s="1493"/>
      <c r="B731" s="1493"/>
      <c r="C731" s="1493"/>
      <c r="D731" s="1509" t="s">
        <v>3427</v>
      </c>
      <c r="E731" s="1509"/>
      <c r="F731" s="1509"/>
      <c r="G731" s="1509"/>
      <c r="H731" s="1509"/>
      <c r="I731" s="1509"/>
      <c r="J731" s="1509"/>
      <c r="K731" s="1509"/>
      <c r="L731" s="1509"/>
      <c r="M731" s="1509"/>
      <c r="N731" s="1495">
        <v>805</v>
      </c>
      <c r="O731" s="1424" t="s">
        <v>664</v>
      </c>
      <c r="P731" s="768"/>
      <c r="Q731" s="2107"/>
      <c r="R731" s="1828">
        <v>0</v>
      </c>
      <c r="S731" s="98">
        <v>0</v>
      </c>
      <c r="T731" s="1829">
        <v>0</v>
      </c>
      <c r="U731" s="1830">
        <v>0</v>
      </c>
      <c r="AB731" s="2107"/>
      <c r="AC731" s="1831">
        <v>0</v>
      </c>
      <c r="AD731" s="1831">
        <v>0</v>
      </c>
      <c r="AE731">
        <v>7082</v>
      </c>
      <c r="AF731" s="1889">
        <v>7275</v>
      </c>
      <c r="AG731" s="2107">
        <v>0</v>
      </c>
      <c r="AH731" s="2107">
        <v>0</v>
      </c>
      <c r="AJ731" s="285"/>
    </row>
    <row r="732" spans="1:36" ht="16.5">
      <c r="A732" s="1493"/>
      <c r="B732" s="1493"/>
      <c r="C732" s="1493"/>
      <c r="D732" s="1509" t="s">
        <v>3428</v>
      </c>
      <c r="E732" s="1509"/>
      <c r="F732" s="1509"/>
      <c r="G732" s="1509"/>
      <c r="H732" s="1509"/>
      <c r="I732" s="1509"/>
      <c r="J732" s="1509"/>
      <c r="K732" s="1509"/>
      <c r="L732" s="1509"/>
      <c r="M732" s="1509"/>
      <c r="N732" s="1495">
        <v>806</v>
      </c>
      <c r="O732" s="1425" t="s">
        <v>869</v>
      </c>
      <c r="P732" s="768"/>
      <c r="Q732" s="2107"/>
      <c r="R732" s="1828">
        <v>0</v>
      </c>
      <c r="S732" s="98">
        <v>0</v>
      </c>
      <c r="T732" s="1829">
        <v>0</v>
      </c>
      <c r="U732" s="1830">
        <v>0</v>
      </c>
      <c r="AB732" s="2107"/>
      <c r="AC732" s="1831">
        <v>0</v>
      </c>
      <c r="AD732" s="1831">
        <v>0</v>
      </c>
      <c r="AE732">
        <v>7082</v>
      </c>
      <c r="AF732" s="1889">
        <v>7278</v>
      </c>
      <c r="AG732" s="2107">
        <v>0</v>
      </c>
      <c r="AH732" s="2107">
        <v>0</v>
      </c>
      <c r="AJ732" s="285"/>
    </row>
    <row r="733" spans="1:36" ht="16.5">
      <c r="A733" s="1493"/>
      <c r="B733" s="1493"/>
      <c r="C733" s="1493"/>
      <c r="D733" s="1509" t="s">
        <v>3429</v>
      </c>
      <c r="E733" s="1509"/>
      <c r="F733" s="1509"/>
      <c r="G733" s="1509"/>
      <c r="H733" s="1509"/>
      <c r="I733" s="1509"/>
      <c r="J733" s="1509"/>
      <c r="K733" s="1509"/>
      <c r="L733" s="1509"/>
      <c r="M733" s="1509"/>
      <c r="N733" s="1495">
        <v>807</v>
      </c>
      <c r="O733" s="1425" t="s">
        <v>869</v>
      </c>
      <c r="P733" s="768"/>
      <c r="Q733" s="2107"/>
      <c r="R733" s="1828">
        <v>0</v>
      </c>
      <c r="S733" s="98">
        <v>0</v>
      </c>
      <c r="T733" s="1829">
        <v>0</v>
      </c>
      <c r="U733" s="1830">
        <v>0</v>
      </c>
      <c r="AB733" s="2107"/>
      <c r="AC733" s="1831">
        <v>0</v>
      </c>
      <c r="AD733" s="1831">
        <v>0</v>
      </c>
      <c r="AE733">
        <v>7082</v>
      </c>
      <c r="AF733" s="1889">
        <v>7281</v>
      </c>
      <c r="AG733" s="2107">
        <v>0</v>
      </c>
      <c r="AH733" s="2107">
        <v>0</v>
      </c>
      <c r="AJ733" s="285"/>
    </row>
    <row r="734" spans="1:36" ht="16.5">
      <c r="A734" s="1493"/>
      <c r="B734" s="1493"/>
      <c r="C734" s="1493"/>
      <c r="D734" s="1509" t="s">
        <v>3430</v>
      </c>
      <c r="E734" s="1509"/>
      <c r="F734" s="1509"/>
      <c r="G734" s="1509"/>
      <c r="H734" s="1509"/>
      <c r="I734" s="1509"/>
      <c r="J734" s="1509"/>
      <c r="K734" s="1509"/>
      <c r="L734" s="1509"/>
      <c r="M734" s="1509"/>
      <c r="N734" s="1495">
        <v>808</v>
      </c>
      <c r="O734" s="1425" t="s">
        <v>869</v>
      </c>
      <c r="P734" s="768"/>
      <c r="Q734" s="2107"/>
      <c r="R734" s="1828">
        <v>0</v>
      </c>
      <c r="S734" s="98">
        <v>0</v>
      </c>
      <c r="T734" s="1829">
        <v>0</v>
      </c>
      <c r="U734" s="1830">
        <v>0</v>
      </c>
      <c r="AB734" s="2107"/>
      <c r="AC734" s="1831">
        <v>0</v>
      </c>
      <c r="AD734" s="1831">
        <v>0</v>
      </c>
      <c r="AE734">
        <v>7082</v>
      </c>
      <c r="AF734" s="1889">
        <v>7284</v>
      </c>
      <c r="AG734" s="2107">
        <v>0</v>
      </c>
      <c r="AH734" s="2107">
        <v>0</v>
      </c>
      <c r="AJ734" s="285"/>
    </row>
    <row r="735" spans="1:36" ht="16.5">
      <c r="A735" s="1493"/>
      <c r="B735" s="1493"/>
      <c r="C735" s="1493"/>
      <c r="D735" s="1509" t="s">
        <v>3431</v>
      </c>
      <c r="E735" s="1509"/>
      <c r="F735" s="1509"/>
      <c r="G735" s="1509"/>
      <c r="H735" s="1509"/>
      <c r="I735" s="1509"/>
      <c r="J735" s="1509"/>
      <c r="K735" s="1509"/>
      <c r="L735" s="1509"/>
      <c r="M735" s="1509"/>
      <c r="N735" s="1495">
        <v>809</v>
      </c>
      <c r="O735" s="1425" t="s">
        <v>869</v>
      </c>
      <c r="P735" s="768"/>
      <c r="Q735" s="2107"/>
      <c r="R735" s="1828">
        <v>0</v>
      </c>
      <c r="S735" s="98">
        <v>0</v>
      </c>
      <c r="T735" s="1829">
        <v>0</v>
      </c>
      <c r="U735" s="1830">
        <v>0</v>
      </c>
      <c r="AB735" s="2107"/>
      <c r="AC735" s="1831">
        <v>0</v>
      </c>
      <c r="AD735" s="1831">
        <v>0</v>
      </c>
      <c r="AE735">
        <v>7082</v>
      </c>
      <c r="AF735" s="1889">
        <v>7287</v>
      </c>
      <c r="AG735" s="2107">
        <v>0</v>
      </c>
      <c r="AH735" s="2107">
        <v>0</v>
      </c>
      <c r="AJ735" s="285"/>
    </row>
    <row r="736" spans="1:36" ht="16.5">
      <c r="A736" s="1493"/>
      <c r="B736" s="1493"/>
      <c r="C736" s="1493"/>
      <c r="D736" s="1509" t="s">
        <v>3432</v>
      </c>
      <c r="E736" s="1509"/>
      <c r="F736" s="1509"/>
      <c r="G736" s="1509"/>
      <c r="H736" s="1509"/>
      <c r="I736" s="1509"/>
      <c r="J736" s="1509"/>
      <c r="K736" s="1509"/>
      <c r="L736" s="1509"/>
      <c r="M736" s="1509"/>
      <c r="N736" s="1495">
        <v>810</v>
      </c>
      <c r="O736" s="1424" t="s">
        <v>664</v>
      </c>
      <c r="P736" s="768"/>
      <c r="Q736" s="2107"/>
      <c r="R736" s="1828">
        <v>0</v>
      </c>
      <c r="S736" s="98">
        <v>0</v>
      </c>
      <c r="T736" s="1829">
        <v>0</v>
      </c>
      <c r="U736" s="1830">
        <v>0</v>
      </c>
      <c r="AB736" s="2107"/>
      <c r="AC736" s="1831">
        <v>0</v>
      </c>
      <c r="AD736" s="1831">
        <v>0</v>
      </c>
      <c r="AE736">
        <v>7082</v>
      </c>
      <c r="AF736" s="1889">
        <v>7290</v>
      </c>
      <c r="AG736" s="2107">
        <v>0</v>
      </c>
      <c r="AH736" s="2107">
        <v>0</v>
      </c>
      <c r="AJ736" s="285"/>
    </row>
    <row r="737" spans="1:36" ht="16.5">
      <c r="A737" s="1493"/>
      <c r="B737" s="1493"/>
      <c r="C737" s="1493"/>
      <c r="D737" s="1509" t="s">
        <v>3433</v>
      </c>
      <c r="E737" s="1509"/>
      <c r="F737" s="1509"/>
      <c r="G737" s="1509"/>
      <c r="H737" s="1509"/>
      <c r="I737" s="1509"/>
      <c r="J737" s="1509"/>
      <c r="K737" s="1509"/>
      <c r="L737" s="1509"/>
      <c r="M737" s="1509"/>
      <c r="N737" s="1495">
        <v>811</v>
      </c>
      <c r="O737" s="1425" t="s">
        <v>869</v>
      </c>
      <c r="P737" s="768"/>
      <c r="Q737" s="2107"/>
      <c r="R737" s="1828">
        <v>0</v>
      </c>
      <c r="S737" s="98">
        <v>0</v>
      </c>
      <c r="T737" s="1829">
        <v>0</v>
      </c>
      <c r="U737" s="1830">
        <v>0</v>
      </c>
      <c r="AB737" s="2107"/>
      <c r="AC737" s="1831">
        <v>0</v>
      </c>
      <c r="AD737" s="1831">
        <v>0</v>
      </c>
      <c r="AE737">
        <v>7082</v>
      </c>
      <c r="AF737" s="1889">
        <v>7293</v>
      </c>
      <c r="AG737" s="2107">
        <v>0</v>
      </c>
      <c r="AH737" s="2107">
        <v>0</v>
      </c>
      <c r="AJ737" s="285"/>
    </row>
    <row r="738" spans="1:36" ht="16.5">
      <c r="A738" s="1493"/>
      <c r="B738" s="1493"/>
      <c r="C738" s="1493"/>
      <c r="D738" s="1509" t="s">
        <v>3434</v>
      </c>
      <c r="E738" s="1509"/>
      <c r="F738" s="1509"/>
      <c r="G738" s="1509"/>
      <c r="H738" s="1509"/>
      <c r="I738" s="1509"/>
      <c r="J738" s="1509"/>
      <c r="K738" s="1509"/>
      <c r="L738" s="1509"/>
      <c r="M738" s="1509"/>
      <c r="N738" s="1495">
        <v>812</v>
      </c>
      <c r="O738" s="1424" t="s">
        <v>664</v>
      </c>
      <c r="P738" s="768"/>
      <c r="Q738" s="2107"/>
      <c r="R738" s="1828">
        <v>0</v>
      </c>
      <c r="S738" s="98">
        <v>0</v>
      </c>
      <c r="T738" s="1829">
        <v>0</v>
      </c>
      <c r="U738" s="1830">
        <v>0</v>
      </c>
      <c r="AB738" s="2107"/>
      <c r="AC738" s="1831">
        <v>0</v>
      </c>
      <c r="AD738" s="1831">
        <v>0</v>
      </c>
      <c r="AE738">
        <v>7082</v>
      </c>
      <c r="AF738" s="1889">
        <v>7296</v>
      </c>
      <c r="AG738" s="2107">
        <v>0</v>
      </c>
      <c r="AH738" s="2107">
        <v>0</v>
      </c>
      <c r="AJ738" s="285"/>
    </row>
    <row r="739" spans="1:36" ht="17.25" thickBot="1">
      <c r="A739" s="1493"/>
      <c r="B739" s="1493"/>
      <c r="C739" s="1493"/>
      <c r="D739" s="1509" t="s">
        <v>3435</v>
      </c>
      <c r="E739" s="1509"/>
      <c r="F739" s="1509"/>
      <c r="G739" s="1509"/>
      <c r="H739" s="1509"/>
      <c r="I739" s="1509"/>
      <c r="J739" s="1509"/>
      <c r="K739" s="1509"/>
      <c r="L739" s="1509"/>
      <c r="M739" s="1509"/>
      <c r="N739" s="1495">
        <v>813</v>
      </c>
      <c r="O739" s="1426" t="s">
        <v>869</v>
      </c>
      <c r="P739" s="768"/>
      <c r="Q739" s="2107"/>
      <c r="R739" s="1828">
        <v>0</v>
      </c>
      <c r="S739" s="98">
        <v>0</v>
      </c>
      <c r="T739" s="1829">
        <v>0</v>
      </c>
      <c r="U739" s="1830">
        <v>0</v>
      </c>
      <c r="AB739" s="2107"/>
      <c r="AC739" s="1831">
        <v>0</v>
      </c>
      <c r="AD739" s="1831">
        <v>0</v>
      </c>
      <c r="AE739">
        <v>7082</v>
      </c>
      <c r="AF739" s="1889">
        <v>7299</v>
      </c>
      <c r="AG739" s="2107">
        <v>0</v>
      </c>
      <c r="AH739" s="2107">
        <v>0</v>
      </c>
      <c r="AJ739" s="285"/>
    </row>
    <row r="740" spans="1:36" ht="17.25" thickBot="1">
      <c r="A740" s="1493"/>
      <c r="B740" s="1493"/>
      <c r="C740" s="1505" t="s">
        <v>3436</v>
      </c>
      <c r="D740" s="1506"/>
      <c r="E740" s="1506"/>
      <c r="F740" s="1506"/>
      <c r="G740" s="1506"/>
      <c r="H740" s="1506"/>
      <c r="I740" s="1506"/>
      <c r="J740" s="1506"/>
      <c r="K740" s="1507"/>
      <c r="L740" s="1508" t="s">
        <v>3419</v>
      </c>
      <c r="M740" s="1508"/>
      <c r="N740" s="1508" t="s">
        <v>3420</v>
      </c>
      <c r="O740" s="2006"/>
      <c r="P740" s="768"/>
      <c r="R740" s="1828">
        <v>0</v>
      </c>
      <c r="S740" s="98">
        <v>0</v>
      </c>
      <c r="T740" s="1829">
        <v>0</v>
      </c>
      <c r="U740" s="1830">
        <v>0</v>
      </c>
      <c r="AB740" s="2107"/>
      <c r="AC740" s="1831">
        <v>0</v>
      </c>
      <c r="AD740" s="1831">
        <v>0</v>
      </c>
      <c r="AE740">
        <v>7082</v>
      </c>
      <c r="AF740" s="1889">
        <v>7302</v>
      </c>
      <c r="AG740" s="2107">
        <v>0</v>
      </c>
      <c r="AH740" s="2107">
        <v>0</v>
      </c>
      <c r="AJ740" s="285"/>
    </row>
    <row r="741" spans="1:36" ht="17.25" thickBot="1">
      <c r="A741" s="1493"/>
      <c r="B741" s="1493"/>
      <c r="C741" s="1505"/>
      <c r="D741" s="1506"/>
      <c r="E741" s="1506"/>
      <c r="F741" s="1506"/>
      <c r="G741" s="1506"/>
      <c r="H741" s="1506"/>
      <c r="I741" s="1506"/>
      <c r="J741" s="1506"/>
      <c r="K741" s="1507"/>
      <c r="L741" s="1508"/>
      <c r="M741" s="1508"/>
      <c r="N741" s="1508"/>
      <c r="O741" s="2006"/>
      <c r="P741" s="768"/>
      <c r="R741" s="1828">
        <v>0</v>
      </c>
      <c r="S741" s="98">
        <v>0</v>
      </c>
      <c r="T741" s="1829">
        <v>0</v>
      </c>
      <c r="U741" s="1830">
        <v>0</v>
      </c>
      <c r="AB741" s="2107"/>
      <c r="AC741" s="1831">
        <v>0</v>
      </c>
      <c r="AD741" s="1831">
        <v>0</v>
      </c>
      <c r="AE741">
        <v>7082</v>
      </c>
      <c r="AF741" s="1889">
        <v>7305</v>
      </c>
      <c r="AG741" s="2107">
        <v>0</v>
      </c>
      <c r="AH741" s="2107">
        <v>0</v>
      </c>
      <c r="AJ741" s="285"/>
    </row>
    <row r="742" spans="1:36" ht="16.5">
      <c r="A742" s="1493"/>
      <c r="B742" s="1493"/>
      <c r="C742" s="1493"/>
      <c r="D742" s="1509" t="s">
        <v>3437</v>
      </c>
      <c r="E742" s="1509"/>
      <c r="F742" s="1509"/>
      <c r="G742" s="1509"/>
      <c r="H742" s="1509"/>
      <c r="I742" s="1509"/>
      <c r="J742" s="1509"/>
      <c r="K742" s="1509"/>
      <c r="L742" s="1509"/>
      <c r="M742" s="1509"/>
      <c r="N742" s="1495">
        <v>814</v>
      </c>
      <c r="O742" s="2012" t="s">
        <v>869</v>
      </c>
      <c r="P742" s="768"/>
      <c r="Q742" s="2107"/>
      <c r="R742" s="1828">
        <v>0</v>
      </c>
      <c r="S742" s="98">
        <v>0</v>
      </c>
      <c r="T742" s="1829">
        <v>0</v>
      </c>
      <c r="U742" s="1830">
        <v>0</v>
      </c>
      <c r="AB742" s="2107"/>
      <c r="AC742" s="1831">
        <v>0</v>
      </c>
      <c r="AD742" s="1831">
        <v>0</v>
      </c>
      <c r="AE742">
        <v>7082</v>
      </c>
      <c r="AF742" s="1889">
        <v>7308</v>
      </c>
      <c r="AG742" s="2107">
        <v>0</v>
      </c>
      <c r="AH742" s="2107">
        <v>0</v>
      </c>
      <c r="AJ742" s="285"/>
    </row>
    <row r="743" spans="1:36" ht="16.5">
      <c r="A743" s="1493"/>
      <c r="B743" s="1493"/>
      <c r="C743" s="1493"/>
      <c r="D743" s="1509" t="s">
        <v>3438</v>
      </c>
      <c r="E743" s="1509"/>
      <c r="F743" s="1509"/>
      <c r="G743" s="1509"/>
      <c r="H743" s="1509" t="s">
        <v>2418</v>
      </c>
      <c r="I743" s="1509"/>
      <c r="J743" s="1509"/>
      <c r="K743" s="1509"/>
      <c r="L743" s="1509"/>
      <c r="M743" s="1509"/>
      <c r="N743" s="1495">
        <v>816</v>
      </c>
      <c r="O743" s="1900" t="s">
        <v>869</v>
      </c>
      <c r="P743" s="768"/>
      <c r="Q743" s="2107"/>
      <c r="R743" s="1828">
        <v>0</v>
      </c>
      <c r="S743" s="98">
        <v>0</v>
      </c>
      <c r="T743" s="1829">
        <v>0</v>
      </c>
      <c r="U743" s="1830">
        <v>0</v>
      </c>
      <c r="AB743" s="2107"/>
      <c r="AC743" s="1831">
        <v>0</v>
      </c>
      <c r="AD743" s="1831">
        <v>0</v>
      </c>
      <c r="AE743">
        <v>7082</v>
      </c>
      <c r="AF743" s="1889">
        <v>7311</v>
      </c>
      <c r="AG743" s="2107">
        <v>0</v>
      </c>
      <c r="AH743" s="2107">
        <v>0</v>
      </c>
      <c r="AJ743" s="285"/>
    </row>
    <row r="744" spans="1:36" ht="17.25" thickBot="1">
      <c r="A744" s="1493"/>
      <c r="B744" s="1493"/>
      <c r="C744" s="1493"/>
      <c r="D744" s="1509" t="s">
        <v>3439</v>
      </c>
      <c r="E744" s="1509"/>
      <c r="F744" s="1509"/>
      <c r="G744" s="1509"/>
      <c r="H744" s="1509" t="s">
        <v>2418</v>
      </c>
      <c r="I744" s="1509"/>
      <c r="J744" s="1509"/>
      <c r="K744" s="1509"/>
      <c r="L744" s="1509"/>
      <c r="M744" s="1509"/>
      <c r="N744" s="1495">
        <v>818</v>
      </c>
      <c r="O744" s="1900" t="s">
        <v>869</v>
      </c>
      <c r="P744" s="768"/>
      <c r="Q744" s="2107"/>
      <c r="R744" s="1828">
        <v>0</v>
      </c>
      <c r="S744" s="98">
        <v>0</v>
      </c>
      <c r="T744" s="1829">
        <v>0</v>
      </c>
      <c r="U744" s="1830">
        <v>0</v>
      </c>
      <c r="AB744" s="2107"/>
      <c r="AC744" s="1831">
        <v>0</v>
      </c>
      <c r="AD744" s="1831">
        <v>0</v>
      </c>
      <c r="AE744">
        <v>7102</v>
      </c>
      <c r="AF744" s="769">
        <v>7314</v>
      </c>
      <c r="AG744" s="2107">
        <v>0</v>
      </c>
      <c r="AH744" s="2107">
        <v>0</v>
      </c>
      <c r="AJ744" s="285"/>
    </row>
    <row r="745" spans="1:36" ht="16.5">
      <c r="A745" s="1493"/>
      <c r="B745" s="1493"/>
      <c r="C745" s="1493"/>
      <c r="D745" s="1509" t="s">
        <v>3440</v>
      </c>
      <c r="E745" s="1509"/>
      <c r="F745" s="1509"/>
      <c r="G745" s="1509"/>
      <c r="H745" s="1509" t="s">
        <v>2418</v>
      </c>
      <c r="I745" s="1509"/>
      <c r="J745" s="1509"/>
      <c r="K745" s="1509"/>
      <c r="L745" s="1509"/>
      <c r="M745" s="1509"/>
      <c r="N745" s="1495">
        <v>820</v>
      </c>
      <c r="O745" s="1900" t="s">
        <v>869</v>
      </c>
      <c r="P745" s="768"/>
      <c r="Q745" s="2107"/>
      <c r="R745" s="1828">
        <v>0</v>
      </c>
      <c r="S745" s="98">
        <v>0</v>
      </c>
      <c r="T745" s="1829">
        <v>0</v>
      </c>
      <c r="U745" s="1830">
        <v>0</v>
      </c>
      <c r="AB745" s="2107"/>
      <c r="AC745" s="1831">
        <v>0</v>
      </c>
      <c r="AD745" s="1831">
        <v>0</v>
      </c>
      <c r="AG745" s="2107">
        <v>0</v>
      </c>
      <c r="AH745" s="2107">
        <v>0</v>
      </c>
      <c r="AJ745" s="285"/>
    </row>
    <row r="746" spans="1:36" ht="16.5">
      <c r="A746" s="1493"/>
      <c r="B746" s="1493"/>
      <c r="C746" s="1493"/>
      <c r="D746" s="1509" t="s">
        <v>3441</v>
      </c>
      <c r="E746" s="1509"/>
      <c r="F746" s="1509"/>
      <c r="G746" s="1509"/>
      <c r="H746" s="1509" t="s">
        <v>2418</v>
      </c>
      <c r="I746" s="1509"/>
      <c r="J746" s="1509"/>
      <c r="K746" s="1509"/>
      <c r="L746" s="1509"/>
      <c r="M746" s="1509"/>
      <c r="N746" s="1495">
        <v>822</v>
      </c>
      <c r="O746" s="1900" t="s">
        <v>869</v>
      </c>
      <c r="P746" s="768"/>
      <c r="Q746" s="2107"/>
      <c r="R746" s="1828">
        <v>0</v>
      </c>
      <c r="S746" s="98">
        <v>0</v>
      </c>
      <c r="T746" s="1829">
        <v>0</v>
      </c>
      <c r="U746" s="1830">
        <v>0</v>
      </c>
      <c r="AB746" s="2107"/>
      <c r="AC746" s="1831">
        <v>0</v>
      </c>
      <c r="AD746" s="1831">
        <v>0</v>
      </c>
      <c r="AG746" s="2107">
        <v>0</v>
      </c>
      <c r="AH746" s="2107">
        <v>0</v>
      </c>
      <c r="AJ746" s="285"/>
    </row>
    <row r="747" spans="1:36" ht="16.5">
      <c r="A747" s="1493"/>
      <c r="B747" s="1493"/>
      <c r="C747" s="1493"/>
      <c r="D747" s="1509" t="s">
        <v>3442</v>
      </c>
      <c r="E747" s="1509"/>
      <c r="F747" s="1509"/>
      <c r="G747" s="1509"/>
      <c r="H747" s="1509" t="s">
        <v>2418</v>
      </c>
      <c r="I747" s="1509"/>
      <c r="J747" s="1509"/>
      <c r="K747" s="1509"/>
      <c r="L747" s="1509"/>
      <c r="M747" s="1509"/>
      <c r="N747" s="1495">
        <v>824</v>
      </c>
      <c r="O747" s="1900" t="s">
        <v>869</v>
      </c>
      <c r="P747" s="768"/>
      <c r="Q747" s="2107"/>
      <c r="R747" s="1828">
        <v>0</v>
      </c>
      <c r="S747" s="98">
        <v>0</v>
      </c>
      <c r="T747" s="1829">
        <v>0</v>
      </c>
      <c r="U747" s="1830">
        <v>0</v>
      </c>
      <c r="AB747" s="2107"/>
      <c r="AC747" s="1831">
        <v>0</v>
      </c>
      <c r="AD747" s="1831">
        <v>0</v>
      </c>
      <c r="AF747" s="786"/>
      <c r="AG747" s="2107">
        <v>0</v>
      </c>
      <c r="AH747" s="2107">
        <v>0</v>
      </c>
      <c r="AJ747" s="285"/>
    </row>
    <row r="748" spans="1:36" ht="16.5">
      <c r="A748" s="1493"/>
      <c r="B748" s="1493"/>
      <c r="C748" s="1493"/>
      <c r="D748" s="1509" t="s">
        <v>3443</v>
      </c>
      <c r="E748" s="1509"/>
      <c r="F748" s="1509"/>
      <c r="G748" s="1509"/>
      <c r="H748" s="1509" t="s">
        <v>2418</v>
      </c>
      <c r="I748" s="1509"/>
      <c r="J748" s="1509"/>
      <c r="K748" s="1509"/>
      <c r="L748" s="1509"/>
      <c r="M748" s="1509"/>
      <c r="N748" s="1495">
        <v>826</v>
      </c>
      <c r="O748" s="1900" t="s">
        <v>664</v>
      </c>
      <c r="P748" s="768"/>
      <c r="Q748" s="2107"/>
      <c r="R748" s="1828">
        <v>0</v>
      </c>
      <c r="S748" s="98">
        <v>0</v>
      </c>
      <c r="T748" s="1829">
        <v>0</v>
      </c>
      <c r="U748" s="1830">
        <v>0</v>
      </c>
      <c r="AB748" s="2107"/>
      <c r="AC748" s="1831">
        <v>0</v>
      </c>
      <c r="AD748" s="1831">
        <v>0</v>
      </c>
      <c r="AF748" s="786"/>
      <c r="AG748" s="2107">
        <v>0</v>
      </c>
      <c r="AH748" s="2107">
        <v>0</v>
      </c>
      <c r="AJ748" s="285"/>
    </row>
    <row r="749" spans="1:36" ht="16.5">
      <c r="A749" s="1493"/>
      <c r="B749" s="1493"/>
      <c r="C749" s="1493"/>
      <c r="D749" s="1508" t="s">
        <v>3444</v>
      </c>
      <c r="E749" s="1508"/>
      <c r="F749" s="1508"/>
      <c r="G749" s="1508"/>
      <c r="H749" s="1508"/>
      <c r="I749" s="1508"/>
      <c r="J749" s="1508"/>
      <c r="K749" s="1508"/>
      <c r="L749" s="1508"/>
      <c r="M749" s="1508"/>
      <c r="N749" s="1508" t="s">
        <v>3419</v>
      </c>
      <c r="O749" s="1900"/>
      <c r="P749" s="768"/>
      <c r="Q749" s="2107"/>
      <c r="R749" s="1828"/>
      <c r="S749" s="98"/>
      <c r="T749" s="1829"/>
      <c r="U749" s="1830"/>
      <c r="AB749" s="2107"/>
      <c r="AC749" s="1831"/>
      <c r="AD749" s="1831"/>
      <c r="AF749" s="786"/>
      <c r="AG749" s="2107">
        <v>0</v>
      </c>
      <c r="AH749" s="2107">
        <v>0</v>
      </c>
      <c r="AJ749" s="285"/>
    </row>
    <row r="750" spans="1:36" ht="16.5">
      <c r="A750" s="1493"/>
      <c r="B750" s="1493"/>
      <c r="C750" s="1493"/>
      <c r="D750" s="1493"/>
      <c r="E750" s="1509" t="s">
        <v>3445</v>
      </c>
      <c r="F750" s="1509"/>
      <c r="G750" s="1509"/>
      <c r="H750" s="1509"/>
      <c r="I750" s="1509"/>
      <c r="J750" s="1509"/>
      <c r="K750" s="1509"/>
      <c r="L750" s="1509"/>
      <c r="M750" s="1509"/>
      <c r="N750" s="1495">
        <v>828</v>
      </c>
      <c r="O750" s="1900" t="s">
        <v>869</v>
      </c>
      <c r="P750" s="768"/>
      <c r="Q750" s="2107"/>
      <c r="R750" s="1828">
        <v>0</v>
      </c>
      <c r="S750" s="98">
        <v>0</v>
      </c>
      <c r="T750" s="1829">
        <v>0</v>
      </c>
      <c r="U750" s="1830">
        <v>0</v>
      </c>
      <c r="AB750" s="2107"/>
      <c r="AC750" s="1831">
        <v>0</v>
      </c>
      <c r="AD750" s="1831">
        <v>0</v>
      </c>
      <c r="AF750" s="786"/>
      <c r="AG750" s="2107">
        <v>0</v>
      </c>
      <c r="AH750" s="2107">
        <v>0</v>
      </c>
      <c r="AJ750" s="285"/>
    </row>
    <row r="751" spans="1:36" ht="16.5">
      <c r="A751" s="1493"/>
      <c r="B751" s="1493"/>
      <c r="C751" s="1493"/>
      <c r="D751" s="1493"/>
      <c r="E751" s="1509" t="s">
        <v>3446</v>
      </c>
      <c r="F751" s="1509"/>
      <c r="G751" s="1509"/>
      <c r="H751" s="1509"/>
      <c r="I751" s="1509"/>
      <c r="J751" s="1509"/>
      <c r="K751" s="1509"/>
      <c r="L751" s="1509"/>
      <c r="M751" s="1509"/>
      <c r="N751" s="1495">
        <v>830</v>
      </c>
      <c r="O751" s="1904"/>
      <c r="P751" s="768"/>
      <c r="Q751" s="2107"/>
      <c r="R751" s="1828"/>
      <c r="S751" s="98"/>
      <c r="T751" s="1829"/>
      <c r="U751" s="1830"/>
      <c r="AB751" s="2107"/>
      <c r="AC751" s="1831"/>
      <c r="AD751" s="1831"/>
      <c r="AF751" s="786"/>
      <c r="AG751" s="2107">
        <v>0</v>
      </c>
      <c r="AH751" s="2107">
        <v>0</v>
      </c>
      <c r="AJ751" s="285"/>
    </row>
    <row r="752" spans="1:36" ht="16.5">
      <c r="A752" s="1493"/>
      <c r="B752" s="1493"/>
      <c r="C752" s="1493"/>
      <c r="D752" s="1509" t="s">
        <v>3447</v>
      </c>
      <c r="E752" s="1509"/>
      <c r="F752" s="1509"/>
      <c r="G752" s="1509"/>
      <c r="H752" s="1509"/>
      <c r="I752" s="1509"/>
      <c r="J752" s="1509"/>
      <c r="K752" s="1509"/>
      <c r="L752" s="1509"/>
      <c r="M752" s="1509"/>
      <c r="N752" s="1510" t="s">
        <v>3424</v>
      </c>
      <c r="O752" s="1905"/>
      <c r="P752" s="768"/>
      <c r="Q752" s="2107"/>
      <c r="R752" s="1828">
        <v>0</v>
      </c>
      <c r="S752" s="98">
        <v>0</v>
      </c>
      <c r="T752" s="1829">
        <v>0</v>
      </c>
      <c r="U752" s="1830">
        <v>0</v>
      </c>
      <c r="AB752" s="2107"/>
      <c r="AC752" s="1831">
        <v>0</v>
      </c>
      <c r="AD752" s="1831">
        <v>0</v>
      </c>
      <c r="AE752">
        <v>7102</v>
      </c>
      <c r="AF752" s="781">
        <v>7992</v>
      </c>
      <c r="AG752" s="2107">
        <v>0</v>
      </c>
      <c r="AH752" s="2107">
        <v>0</v>
      </c>
      <c r="AJ752" s="285"/>
    </row>
    <row r="753" spans="1:36" ht="17.25" thickBot="1">
      <c r="A753" s="1493"/>
      <c r="B753" s="1493"/>
      <c r="C753" s="1493"/>
      <c r="D753" s="1509" t="s">
        <v>3448</v>
      </c>
      <c r="E753" s="1509"/>
      <c r="F753" s="1509"/>
      <c r="G753" s="1509"/>
      <c r="H753" s="1509" t="s">
        <v>2418</v>
      </c>
      <c r="I753" s="1509"/>
      <c r="J753" s="1509"/>
      <c r="K753" s="1509"/>
      <c r="L753" s="1509"/>
      <c r="M753" s="1509"/>
      <c r="N753" s="1495">
        <v>834</v>
      </c>
      <c r="O753" s="1900" t="s">
        <v>895</v>
      </c>
      <c r="P753" s="768"/>
      <c r="Q753" s="2107"/>
      <c r="R753" s="1828">
        <v>0</v>
      </c>
      <c r="S753" s="98">
        <v>0</v>
      </c>
      <c r="T753" s="1829">
        <v>0</v>
      </c>
      <c r="U753" s="1830">
        <v>0</v>
      </c>
      <c r="AB753" s="2107"/>
      <c r="AC753" s="1831">
        <v>0</v>
      </c>
      <c r="AD753" s="1831">
        <v>0</v>
      </c>
      <c r="AF753" s="848"/>
      <c r="AG753" s="2107">
        <v>0</v>
      </c>
      <c r="AH753" s="2107">
        <v>0</v>
      </c>
      <c r="AJ753" s="285"/>
    </row>
    <row r="754" spans="1:36" ht="16.5">
      <c r="A754" s="1493"/>
      <c r="B754" s="1509" t="s">
        <v>3449</v>
      </c>
      <c r="C754" s="1509"/>
      <c r="D754" s="1509"/>
      <c r="E754" s="1509"/>
      <c r="F754" s="1509"/>
      <c r="G754" s="1509"/>
      <c r="H754" s="1509"/>
      <c r="I754" s="1509"/>
      <c r="J754" s="1509"/>
      <c r="K754" s="1509"/>
      <c r="L754" s="1509"/>
      <c r="M754" s="1509"/>
      <c r="N754" s="1509"/>
      <c r="P754" s="768"/>
      <c r="R754" s="1828">
        <v>0</v>
      </c>
      <c r="S754" s="98">
        <v>0</v>
      </c>
      <c r="T754" s="1829">
        <v>0</v>
      </c>
      <c r="U754" s="1830">
        <v>0</v>
      </c>
      <c r="AB754" s="2107"/>
      <c r="AC754" s="1831">
        <v>0</v>
      </c>
      <c r="AD754" s="1831">
        <v>0</v>
      </c>
      <c r="AE754">
        <v>7102</v>
      </c>
      <c r="AF754" s="2114">
        <v>7999</v>
      </c>
      <c r="AG754" s="2107">
        <v>0</v>
      </c>
      <c r="AH754" s="2107">
        <v>0</v>
      </c>
      <c r="AJ754" s="285"/>
    </row>
    <row r="755" spans="1:36" ht="17.25" thickBot="1">
      <c r="A755" s="1493"/>
      <c r="B755" s="1512" t="s">
        <v>3450</v>
      </c>
      <c r="C755" s="1512"/>
      <c r="D755" s="1512"/>
      <c r="E755" s="1512"/>
      <c r="F755" s="1512"/>
      <c r="G755" s="1512"/>
      <c r="H755" s="1512"/>
      <c r="I755" s="1512"/>
      <c r="J755" s="1512"/>
      <c r="K755" s="1512"/>
      <c r="L755" s="1512"/>
      <c r="M755" s="1512"/>
      <c r="N755" s="1512"/>
      <c r="P755" s="768"/>
      <c r="R755" s="1828">
        <v>0</v>
      </c>
      <c r="S755" s="98">
        <v>0</v>
      </c>
      <c r="T755" s="1829">
        <v>0</v>
      </c>
      <c r="U755" s="1830">
        <v>0</v>
      </c>
      <c r="AB755" s="2107"/>
      <c r="AC755" s="1831">
        <v>0</v>
      </c>
      <c r="AD755" s="1831">
        <v>0</v>
      </c>
      <c r="AF755" s="849"/>
      <c r="AG755" s="2107">
        <v>0</v>
      </c>
      <c r="AH755" s="2107">
        <v>0</v>
      </c>
      <c r="AJ755" s="285"/>
    </row>
    <row r="756" spans="1:36" ht="17.25" thickBot="1">
      <c r="A756" s="1493"/>
      <c r="B756" s="1493"/>
      <c r="C756" s="1505" t="s">
        <v>3436</v>
      </c>
      <c r="D756" s="1506"/>
      <c r="E756" s="1506"/>
      <c r="F756" s="1506"/>
      <c r="G756" s="1506"/>
      <c r="H756" s="1506"/>
      <c r="I756" s="1506"/>
      <c r="J756" s="1506"/>
      <c r="K756" s="1507"/>
      <c r="L756" s="1508" t="s">
        <v>3419</v>
      </c>
      <c r="M756" s="1508"/>
      <c r="N756" s="1508" t="s">
        <v>3420</v>
      </c>
      <c r="O756" s="2006"/>
      <c r="P756" s="768"/>
      <c r="R756" s="1828">
        <v>0</v>
      </c>
      <c r="S756" s="98">
        <v>0</v>
      </c>
      <c r="T756" s="1829">
        <v>0</v>
      </c>
      <c r="U756" s="1830">
        <v>0</v>
      </c>
      <c r="AB756" s="2107"/>
      <c r="AC756" s="1831">
        <v>0</v>
      </c>
      <c r="AD756" s="1831">
        <v>0</v>
      </c>
      <c r="AE756">
        <v>7102</v>
      </c>
      <c r="AF756" s="2100" t="s">
        <v>1031</v>
      </c>
      <c r="AG756" s="2107">
        <v>0</v>
      </c>
      <c r="AH756" s="2107">
        <v>0</v>
      </c>
      <c r="AJ756" s="285"/>
    </row>
    <row r="757" spans="1:36" ht="17.25" thickBot="1">
      <c r="A757" s="1493"/>
      <c r="B757" s="1493"/>
      <c r="C757" s="1505"/>
      <c r="D757" s="1506"/>
      <c r="E757" s="1506"/>
      <c r="F757" s="1506"/>
      <c r="G757" s="1506"/>
      <c r="H757" s="1506"/>
      <c r="I757" s="1506"/>
      <c r="J757" s="1506"/>
      <c r="K757" s="1507"/>
      <c r="L757" s="1508"/>
      <c r="M757" s="1508"/>
      <c r="N757" s="1508"/>
      <c r="O757" s="2006"/>
      <c r="P757" s="768"/>
      <c r="R757" s="1828">
        <v>0</v>
      </c>
      <c r="S757" s="98">
        <v>0</v>
      </c>
      <c r="T757" s="1829">
        <v>0</v>
      </c>
      <c r="U757" s="1830">
        <v>0</v>
      </c>
      <c r="AB757" s="2107"/>
      <c r="AC757" s="1831">
        <v>0</v>
      </c>
      <c r="AD757" s="1831">
        <v>0</v>
      </c>
      <c r="AE757">
        <v>7102</v>
      </c>
      <c r="AF757" s="2099" t="s">
        <v>1032</v>
      </c>
      <c r="AG757" s="2107">
        <v>0</v>
      </c>
      <c r="AH757" s="2107">
        <v>0</v>
      </c>
      <c r="AJ757" s="285"/>
    </row>
    <row r="758" spans="1:36" ht="16.5">
      <c r="A758" s="1493"/>
      <c r="B758" s="1493"/>
      <c r="C758" s="1493"/>
      <c r="D758" s="1509" t="s">
        <v>3437</v>
      </c>
      <c r="E758" s="1509"/>
      <c r="F758" s="1509"/>
      <c r="G758" s="1509"/>
      <c r="H758" s="1509"/>
      <c r="I758" s="1509"/>
      <c r="J758" s="1509"/>
      <c r="K758" s="1509"/>
      <c r="L758" s="1509"/>
      <c r="M758" s="1509"/>
      <c r="N758" s="1495">
        <v>815</v>
      </c>
      <c r="O758" s="2012" t="s">
        <v>664</v>
      </c>
      <c r="P758" s="768"/>
      <c r="Q758" s="2107"/>
      <c r="R758" s="1828">
        <v>0</v>
      </c>
      <c r="S758" s="98">
        <v>0</v>
      </c>
      <c r="T758" s="1829">
        <v>0</v>
      </c>
      <c r="U758" s="1830">
        <v>0</v>
      </c>
      <c r="AB758" s="2107"/>
      <c r="AC758" s="1831">
        <v>0</v>
      </c>
      <c r="AD758" s="1831">
        <v>0</v>
      </c>
      <c r="AE758">
        <v>7102</v>
      </c>
      <c r="AF758" s="2099" t="s">
        <v>1033</v>
      </c>
      <c r="AG758" s="2107">
        <v>0</v>
      </c>
      <c r="AH758" s="2107">
        <v>0</v>
      </c>
      <c r="AJ758" s="285"/>
    </row>
    <row r="759" spans="1:36" ht="16.5">
      <c r="A759" s="1493"/>
      <c r="B759" s="1493"/>
      <c r="C759" s="1493"/>
      <c r="D759" s="1509" t="s">
        <v>3438</v>
      </c>
      <c r="E759" s="1509"/>
      <c r="F759" s="1509"/>
      <c r="G759" s="1509"/>
      <c r="H759" s="1509" t="s">
        <v>2418</v>
      </c>
      <c r="I759" s="1509"/>
      <c r="J759" s="1509"/>
      <c r="K759" s="1509"/>
      <c r="L759" s="1509"/>
      <c r="M759" s="1509"/>
      <c r="N759" s="1495">
        <v>817</v>
      </c>
      <c r="O759" s="1900" t="s">
        <v>664</v>
      </c>
      <c r="P759" s="768"/>
      <c r="Q759" s="2107"/>
      <c r="R759" s="1828">
        <v>0</v>
      </c>
      <c r="S759" s="98">
        <v>0</v>
      </c>
      <c r="T759" s="1829">
        <v>0</v>
      </c>
      <c r="U759" s="1830">
        <v>0</v>
      </c>
      <c r="AB759" s="2107"/>
      <c r="AC759" s="1831">
        <v>0</v>
      </c>
      <c r="AD759" s="1831">
        <v>0</v>
      </c>
      <c r="AE759">
        <v>7102</v>
      </c>
      <c r="AF759" s="2099" t="s">
        <v>1034</v>
      </c>
      <c r="AG759" s="2107">
        <v>0</v>
      </c>
      <c r="AH759" s="2107">
        <v>0</v>
      </c>
      <c r="AJ759" s="285"/>
    </row>
    <row r="760" spans="1:36" ht="16.5">
      <c r="A760" s="1493"/>
      <c r="B760" s="1493"/>
      <c r="C760" s="1493"/>
      <c r="D760" s="1509" t="s">
        <v>3439</v>
      </c>
      <c r="E760" s="1509"/>
      <c r="F760" s="1509"/>
      <c r="G760" s="1509"/>
      <c r="H760" s="1509" t="s">
        <v>2418</v>
      </c>
      <c r="I760" s="1509"/>
      <c r="J760" s="1509"/>
      <c r="K760" s="1509"/>
      <c r="L760" s="1509"/>
      <c r="M760" s="1509"/>
      <c r="N760" s="1495">
        <v>819</v>
      </c>
      <c r="O760" s="1900" t="s">
        <v>664</v>
      </c>
      <c r="P760" s="768"/>
      <c r="Q760" s="2107"/>
      <c r="R760" s="1828">
        <v>0</v>
      </c>
      <c r="S760" s="98">
        <v>0</v>
      </c>
      <c r="T760" s="1829">
        <v>0</v>
      </c>
      <c r="U760" s="1830">
        <v>0</v>
      </c>
      <c r="AB760" s="2107"/>
      <c r="AC760" s="1831">
        <v>0</v>
      </c>
      <c r="AD760" s="1831">
        <v>0</v>
      </c>
      <c r="AE760">
        <v>7102</v>
      </c>
      <c r="AF760" s="2099" t="s">
        <v>1035</v>
      </c>
      <c r="AG760" s="2107">
        <v>0</v>
      </c>
      <c r="AH760" s="2107">
        <v>0</v>
      </c>
      <c r="AJ760" s="285"/>
    </row>
    <row r="761" spans="1:36" ht="16.5">
      <c r="A761" s="1493"/>
      <c r="B761" s="1493"/>
      <c r="C761" s="1493"/>
      <c r="D761" s="1509" t="s">
        <v>3440</v>
      </c>
      <c r="E761" s="1509"/>
      <c r="F761" s="1509"/>
      <c r="G761" s="1509"/>
      <c r="H761" s="1509" t="s">
        <v>2418</v>
      </c>
      <c r="I761" s="1509"/>
      <c r="J761" s="1509"/>
      <c r="K761" s="1509"/>
      <c r="L761" s="1509"/>
      <c r="M761" s="1509"/>
      <c r="N761" s="1495">
        <v>821</v>
      </c>
      <c r="O761" s="1900" t="s">
        <v>664</v>
      </c>
      <c r="P761" s="768"/>
      <c r="Q761" s="2107"/>
      <c r="R761" s="1828">
        <v>0</v>
      </c>
      <c r="S761" s="98">
        <v>0</v>
      </c>
      <c r="T761" s="1829">
        <v>0</v>
      </c>
      <c r="U761" s="1830">
        <v>0</v>
      </c>
      <c r="AB761" s="2107"/>
      <c r="AC761" s="1831">
        <v>0</v>
      </c>
      <c r="AD761" s="1831">
        <v>0</v>
      </c>
      <c r="AE761">
        <v>7102</v>
      </c>
      <c r="AF761" s="1906" t="s">
        <v>1036</v>
      </c>
      <c r="AG761" s="2107">
        <v>0</v>
      </c>
      <c r="AH761" s="2107">
        <v>0</v>
      </c>
      <c r="AJ761" s="285"/>
    </row>
    <row r="762" spans="1:36" ht="17.25" thickBot="1">
      <c r="A762" s="1493"/>
      <c r="B762" s="1493"/>
      <c r="C762" s="1493"/>
      <c r="D762" s="1509" t="s">
        <v>3441</v>
      </c>
      <c r="E762" s="1509"/>
      <c r="F762" s="1509"/>
      <c r="G762" s="1509"/>
      <c r="H762" s="1509" t="s">
        <v>2418</v>
      </c>
      <c r="I762" s="1509"/>
      <c r="J762" s="1509"/>
      <c r="K762" s="1509"/>
      <c r="L762" s="1509"/>
      <c r="M762" s="1509"/>
      <c r="N762" s="1495">
        <v>823</v>
      </c>
      <c r="O762" s="1900" t="s">
        <v>664</v>
      </c>
      <c r="P762" s="768"/>
      <c r="Q762" s="2107"/>
      <c r="R762" s="1828">
        <v>0</v>
      </c>
      <c r="S762" s="98">
        <v>0</v>
      </c>
      <c r="T762" s="1829">
        <v>0</v>
      </c>
      <c r="U762" s="1830">
        <v>0</v>
      </c>
      <c r="AB762" s="2107"/>
      <c r="AC762" s="1831">
        <v>0</v>
      </c>
      <c r="AD762" s="1831">
        <v>0</v>
      </c>
      <c r="AE762">
        <v>7102</v>
      </c>
      <c r="AF762" s="2101" t="s">
        <v>1037</v>
      </c>
      <c r="AG762" s="2107">
        <v>0</v>
      </c>
      <c r="AH762" s="2107">
        <v>0</v>
      </c>
      <c r="AJ762" s="285"/>
    </row>
    <row r="763" spans="1:36" ht="17.25" thickBot="1">
      <c r="A763" s="1493"/>
      <c r="B763" s="1493"/>
      <c r="C763" s="1493"/>
      <c r="D763" s="1509" t="s">
        <v>3442</v>
      </c>
      <c r="E763" s="1509"/>
      <c r="F763" s="1509"/>
      <c r="G763" s="1509"/>
      <c r="H763" s="1509" t="s">
        <v>2418</v>
      </c>
      <c r="I763" s="1509"/>
      <c r="J763" s="1509"/>
      <c r="K763" s="1509"/>
      <c r="L763" s="1509"/>
      <c r="M763" s="1509"/>
      <c r="N763" s="1495">
        <v>825</v>
      </c>
      <c r="O763" s="1900" t="s">
        <v>664</v>
      </c>
      <c r="P763" s="768"/>
      <c r="Q763" s="2107"/>
      <c r="R763" s="1828">
        <v>0</v>
      </c>
      <c r="S763" s="98">
        <v>0</v>
      </c>
      <c r="T763" s="1829">
        <v>0</v>
      </c>
      <c r="U763" s="1830">
        <v>0</v>
      </c>
      <c r="AB763" s="2107"/>
      <c r="AC763" s="1831">
        <v>0</v>
      </c>
      <c r="AD763" s="1831">
        <v>0</v>
      </c>
      <c r="AF763" s="787"/>
      <c r="AG763" s="2107">
        <v>0</v>
      </c>
      <c r="AH763" s="2107">
        <v>0</v>
      </c>
      <c r="AJ763" s="285"/>
    </row>
    <row r="764" spans="1:36" ht="16.5">
      <c r="A764" s="1493"/>
      <c r="B764" s="1493"/>
      <c r="C764" s="1493"/>
      <c r="D764" s="1509" t="s">
        <v>3443</v>
      </c>
      <c r="E764" s="1509"/>
      <c r="F764" s="1509"/>
      <c r="G764" s="1509"/>
      <c r="H764" s="1509" t="s">
        <v>2418</v>
      </c>
      <c r="I764" s="1509"/>
      <c r="J764" s="1509"/>
      <c r="K764" s="1509"/>
      <c r="L764" s="1509"/>
      <c r="M764" s="1509"/>
      <c r="N764" s="1495">
        <v>827</v>
      </c>
      <c r="O764" s="1900" t="s">
        <v>869</v>
      </c>
      <c r="P764" s="768"/>
      <c r="Q764" s="2107"/>
      <c r="R764" s="1828">
        <v>0</v>
      </c>
      <c r="S764" s="98">
        <v>0</v>
      </c>
      <c r="T764" s="1829">
        <v>0</v>
      </c>
      <c r="U764" s="1830">
        <v>0</v>
      </c>
      <c r="AB764" s="2107"/>
      <c r="AC764" s="1831">
        <v>0</v>
      </c>
      <c r="AD764" s="1831">
        <v>0</v>
      </c>
      <c r="AE764">
        <v>800</v>
      </c>
      <c r="AF764" s="2115">
        <v>801</v>
      </c>
      <c r="AG764" s="2107">
        <v>0</v>
      </c>
      <c r="AH764" s="2107">
        <v>0</v>
      </c>
      <c r="AJ764" s="285"/>
    </row>
    <row r="765" spans="1:36" ht="16.5">
      <c r="A765" s="1493"/>
      <c r="B765" s="1493"/>
      <c r="C765" s="1493"/>
      <c r="D765" s="1508" t="s">
        <v>3444</v>
      </c>
      <c r="E765" s="1508"/>
      <c r="F765" s="1508"/>
      <c r="G765" s="1508"/>
      <c r="H765" s="1508"/>
      <c r="I765" s="1508"/>
      <c r="J765" s="1508"/>
      <c r="K765" s="1508"/>
      <c r="L765" s="1508"/>
      <c r="M765" s="1508"/>
      <c r="N765" s="1508" t="s">
        <v>3420</v>
      </c>
      <c r="O765" s="1900"/>
      <c r="P765" s="768"/>
      <c r="Q765" s="2107"/>
      <c r="R765" s="1828"/>
      <c r="S765" s="98"/>
      <c r="T765" s="1829"/>
      <c r="U765" s="1830"/>
      <c r="AB765" s="2107"/>
      <c r="AC765" s="1831"/>
      <c r="AD765" s="1831"/>
      <c r="AF765" s="1564"/>
      <c r="AG765" s="2107">
        <v>0</v>
      </c>
      <c r="AH765" s="2107">
        <v>0</v>
      </c>
      <c r="AJ765" s="285"/>
    </row>
    <row r="766" spans="1:36" ht="17.25" thickBot="1">
      <c r="A766" s="1493"/>
      <c r="B766" s="1493"/>
      <c r="C766" s="1493"/>
      <c r="D766" s="1493"/>
      <c r="E766" s="1509" t="s">
        <v>3445</v>
      </c>
      <c r="F766" s="1509"/>
      <c r="G766" s="1509"/>
      <c r="H766" s="1509"/>
      <c r="I766" s="1509"/>
      <c r="J766" s="1509"/>
      <c r="K766" s="1509"/>
      <c r="L766" s="1509"/>
      <c r="M766" s="1509"/>
      <c r="N766" s="1495">
        <v>829</v>
      </c>
      <c r="O766" s="1900" t="s">
        <v>664</v>
      </c>
      <c r="P766" s="768"/>
      <c r="Q766" s="2107"/>
      <c r="R766" s="1828">
        <v>0</v>
      </c>
      <c r="S766" s="98">
        <v>0</v>
      </c>
      <c r="T766" s="1829">
        <v>0</v>
      </c>
      <c r="U766" s="1830">
        <v>0</v>
      </c>
      <c r="AB766" s="2107"/>
      <c r="AC766" s="1831">
        <v>0</v>
      </c>
      <c r="AD766" s="1831">
        <v>0</v>
      </c>
      <c r="AF766" s="850"/>
      <c r="AG766" s="2107">
        <v>0</v>
      </c>
      <c r="AH766" s="2107">
        <v>0</v>
      </c>
      <c r="AJ766" s="285"/>
    </row>
    <row r="767" spans="1:36" ht="16.5">
      <c r="A767" s="1493"/>
      <c r="B767" s="1493"/>
      <c r="C767" s="1493"/>
      <c r="D767" s="1493"/>
      <c r="E767" s="1509" t="s">
        <v>3446</v>
      </c>
      <c r="F767" s="1509"/>
      <c r="G767" s="1509"/>
      <c r="H767" s="1509"/>
      <c r="I767" s="1509"/>
      <c r="J767" s="1509"/>
      <c r="K767" s="1509"/>
      <c r="L767" s="1509"/>
      <c r="M767" s="1509"/>
      <c r="N767" s="1495">
        <v>831</v>
      </c>
      <c r="O767" s="1900" t="s">
        <v>664</v>
      </c>
      <c r="P767" s="768"/>
      <c r="Q767" s="2107"/>
      <c r="R767" s="1828">
        <v>0</v>
      </c>
      <c r="S767" s="98">
        <v>0</v>
      </c>
      <c r="T767" s="1829">
        <v>0</v>
      </c>
      <c r="U767" s="1830">
        <v>0</v>
      </c>
      <c r="AB767" s="2107"/>
      <c r="AC767" s="1831">
        <v>0</v>
      </c>
      <c r="AD767" s="1831">
        <v>0</v>
      </c>
      <c r="AE767">
        <v>800</v>
      </c>
      <c r="AF767" s="2116">
        <v>802</v>
      </c>
      <c r="AG767" s="2107">
        <v>0</v>
      </c>
      <c r="AH767" s="2107">
        <v>0</v>
      </c>
      <c r="AJ767" s="285"/>
    </row>
    <row r="768" spans="1:36" ht="17.25" thickBot="1">
      <c r="A768" s="1493"/>
      <c r="B768" s="1493"/>
      <c r="C768" s="1493"/>
      <c r="D768" s="1509" t="s">
        <v>3447</v>
      </c>
      <c r="E768" s="1509"/>
      <c r="F768" s="1509"/>
      <c r="G768" s="1509"/>
      <c r="H768" s="1509"/>
      <c r="I768" s="1509"/>
      <c r="J768" s="1509"/>
      <c r="K768" s="1509"/>
      <c r="L768" s="1509"/>
      <c r="M768" s="1509"/>
      <c r="N768" s="1495">
        <v>833</v>
      </c>
      <c r="O768" s="1900" t="s">
        <v>895</v>
      </c>
      <c r="P768" s="768"/>
      <c r="Q768" s="2107"/>
      <c r="R768" s="1828">
        <v>0</v>
      </c>
      <c r="S768" s="98">
        <v>0</v>
      </c>
      <c r="T768" s="1829">
        <v>0</v>
      </c>
      <c r="U768" s="1830">
        <v>0</v>
      </c>
      <c r="AB768" s="2107"/>
      <c r="AC768" s="1831">
        <v>0</v>
      </c>
      <c r="AD768" s="1831">
        <v>0</v>
      </c>
      <c r="AF768" s="851"/>
      <c r="AG768" s="2107">
        <v>0</v>
      </c>
      <c r="AH768" s="2107">
        <v>0</v>
      </c>
      <c r="AJ768" s="285"/>
    </row>
    <row r="769" spans="1:36" ht="17.25" thickBot="1">
      <c r="A769" s="1493"/>
      <c r="B769" s="1493"/>
      <c r="C769" s="1493"/>
      <c r="D769" s="1509" t="s">
        <v>3448</v>
      </c>
      <c r="E769" s="1509"/>
      <c r="F769" s="1509"/>
      <c r="G769" s="1509"/>
      <c r="H769" s="1509" t="s">
        <v>2418</v>
      </c>
      <c r="I769" s="1509"/>
      <c r="J769" s="1509"/>
      <c r="K769" s="1509"/>
      <c r="L769" s="1509"/>
      <c r="M769" s="1509"/>
      <c r="N769" s="1495">
        <v>835</v>
      </c>
      <c r="O769" s="1907" t="s">
        <v>900</v>
      </c>
      <c r="P769" s="768"/>
      <c r="R769" s="1828">
        <v>0</v>
      </c>
      <c r="S769" s="98">
        <v>0</v>
      </c>
      <c r="T769" s="1829">
        <v>0</v>
      </c>
      <c r="U769" s="1830">
        <v>0</v>
      </c>
      <c r="AB769" s="2107"/>
      <c r="AC769" s="1831">
        <v>0</v>
      </c>
      <c r="AD769" s="1831">
        <v>0</v>
      </c>
      <c r="AF769" s="787"/>
      <c r="AG769" s="2107">
        <v>0</v>
      </c>
      <c r="AH769" s="2107">
        <v>0</v>
      </c>
      <c r="AJ769" s="285"/>
    </row>
    <row r="770" spans="1:36" ht="17.25" thickBot="1">
      <c r="A770" s="1493"/>
      <c r="B770" s="1509" t="s">
        <v>3449</v>
      </c>
      <c r="C770" s="1509"/>
      <c r="D770" s="1509"/>
      <c r="E770" s="1509"/>
      <c r="F770" s="1509"/>
      <c r="G770" s="1509"/>
      <c r="H770" s="1509"/>
      <c r="I770" s="1509"/>
      <c r="J770" s="1509"/>
      <c r="K770" s="1509"/>
      <c r="L770" s="1509"/>
      <c r="M770" s="1509"/>
      <c r="N770" s="1495">
        <v>836</v>
      </c>
      <c r="O770" s="1907" t="s">
        <v>900</v>
      </c>
      <c r="P770" s="768"/>
      <c r="R770" s="1828">
        <v>0</v>
      </c>
      <c r="S770" s="98">
        <v>0</v>
      </c>
      <c r="T770" s="1829">
        <v>0</v>
      </c>
      <c r="U770" s="1830">
        <v>0</v>
      </c>
      <c r="AB770" s="2107"/>
      <c r="AC770" s="1831">
        <v>0</v>
      </c>
      <c r="AD770" s="1831">
        <v>0</v>
      </c>
      <c r="AF770" s="787"/>
      <c r="AG770" s="2107">
        <v>0</v>
      </c>
      <c r="AH770" s="2107">
        <v>0</v>
      </c>
      <c r="AJ770" s="285"/>
    </row>
    <row r="771" spans="1:36" ht="17.25" thickBot="1">
      <c r="A771" s="1493"/>
      <c r="B771" s="1512" t="s">
        <v>3450</v>
      </c>
      <c r="C771" s="1512"/>
      <c r="D771" s="1512"/>
      <c r="E771" s="1512"/>
      <c r="F771" s="1512"/>
      <c r="G771" s="1512"/>
      <c r="H771" s="1512"/>
      <c r="I771" s="1512"/>
      <c r="J771" s="1512"/>
      <c r="K771" s="1512"/>
      <c r="L771" s="1512"/>
      <c r="M771" s="1512"/>
      <c r="N771" s="1495">
        <v>837</v>
      </c>
      <c r="O771" s="2117"/>
      <c r="P771" s="768"/>
      <c r="R771" s="1828"/>
      <c r="S771" s="98"/>
      <c r="T771" s="1829"/>
      <c r="U771" s="1830"/>
      <c r="AB771" s="2107"/>
      <c r="AC771" s="1831"/>
      <c r="AD771" s="1831"/>
      <c r="AF771" s="787"/>
      <c r="AG771" s="2107">
        <v>0</v>
      </c>
      <c r="AH771" s="2107">
        <v>0</v>
      </c>
      <c r="AJ771" s="285"/>
    </row>
    <row r="772" spans="1:36" ht="17.25" thickBot="1">
      <c r="A772" s="1493"/>
      <c r="B772" s="1493"/>
      <c r="C772" s="1503" t="s">
        <v>3451</v>
      </c>
      <c r="D772" s="1503"/>
      <c r="E772" s="1503"/>
      <c r="F772" s="1503"/>
      <c r="G772" s="1503"/>
      <c r="H772" s="1503"/>
      <c r="I772" s="1503"/>
      <c r="J772" s="1503"/>
      <c r="K772" s="1503"/>
      <c r="L772" s="1503"/>
      <c r="M772" s="1503"/>
      <c r="N772" s="1503"/>
      <c r="O772" s="2117"/>
      <c r="P772" s="768"/>
      <c r="R772" s="1828"/>
      <c r="S772" s="98"/>
      <c r="T772" s="1829"/>
      <c r="U772" s="1830"/>
      <c r="AB772" s="2107"/>
      <c r="AC772" s="1831"/>
      <c r="AD772" s="1831"/>
      <c r="AF772" s="787"/>
      <c r="AG772" s="2107">
        <v>0</v>
      </c>
      <c r="AH772" s="2107">
        <v>0</v>
      </c>
      <c r="AJ772" s="285"/>
    </row>
    <row r="773" spans="1:36" ht="16.5">
      <c r="A773" s="1493"/>
      <c r="B773" s="1493"/>
      <c r="C773" s="1493"/>
      <c r="D773" s="1509" t="s">
        <v>3452</v>
      </c>
      <c r="E773" s="1509"/>
      <c r="F773" s="1509"/>
      <c r="G773" s="1509"/>
      <c r="H773" s="1509"/>
      <c r="I773" s="1509"/>
      <c r="J773" s="1509"/>
      <c r="K773" s="1509"/>
      <c r="L773" s="1509"/>
      <c r="M773" s="1509"/>
      <c r="N773" s="1495">
        <v>838</v>
      </c>
      <c r="O773" s="2014"/>
      <c r="P773" s="768"/>
      <c r="Q773" s="2107"/>
      <c r="R773" s="1828">
        <v>0</v>
      </c>
      <c r="S773" s="98">
        <v>0</v>
      </c>
      <c r="T773" s="1829">
        <v>0</v>
      </c>
      <c r="U773" s="1830">
        <v>0</v>
      </c>
      <c r="AB773" s="2107"/>
      <c r="AC773" s="1831">
        <v>0</v>
      </c>
      <c r="AD773" s="1831">
        <v>0</v>
      </c>
      <c r="AE773">
        <v>800</v>
      </c>
      <c r="AF773" s="782" t="s">
        <v>1043</v>
      </c>
      <c r="AG773" s="2107">
        <v>0</v>
      </c>
      <c r="AH773" s="2107">
        <v>0</v>
      </c>
      <c r="AJ773" s="285"/>
    </row>
    <row r="774" spans="1:36" ht="16.5">
      <c r="A774" s="1493"/>
      <c r="B774" s="1493"/>
      <c r="C774" s="1493"/>
      <c r="D774" s="1509" t="s">
        <v>3453</v>
      </c>
      <c r="E774" s="1509"/>
      <c r="F774" s="1509"/>
      <c r="G774" s="1509"/>
      <c r="H774" s="1509"/>
      <c r="I774" s="1509"/>
      <c r="J774" s="1509"/>
      <c r="K774" s="1509"/>
      <c r="L774" s="1509"/>
      <c r="M774" s="1509"/>
      <c r="N774" s="1495">
        <v>839</v>
      </c>
      <c r="O774" s="1908"/>
      <c r="P774" s="768"/>
      <c r="Q774" s="2107"/>
      <c r="R774" s="1828">
        <v>0</v>
      </c>
      <c r="S774" s="98">
        <v>0</v>
      </c>
      <c r="T774" s="1829">
        <v>0</v>
      </c>
      <c r="U774" s="1830">
        <v>0</v>
      </c>
      <c r="AB774" s="2107"/>
      <c r="AC774" s="1831">
        <v>0</v>
      </c>
      <c r="AD774" s="1831">
        <v>0</v>
      </c>
      <c r="AE774">
        <v>800</v>
      </c>
      <c r="AF774" s="1909" t="s">
        <v>1040</v>
      </c>
      <c r="AG774" s="2107">
        <v>0</v>
      </c>
      <c r="AH774" s="2107">
        <v>0</v>
      </c>
      <c r="AJ774" s="285"/>
    </row>
    <row r="775" spans="1:36" ht="17.25" thickBot="1">
      <c r="A775" s="1493"/>
      <c r="B775" s="1493"/>
      <c r="C775" s="1493"/>
      <c r="D775" s="1509" t="s">
        <v>3454</v>
      </c>
      <c r="E775" s="1509"/>
      <c r="F775" s="1509"/>
      <c r="G775" s="1509"/>
      <c r="H775" s="1509"/>
      <c r="I775" s="1509"/>
      <c r="J775" s="1509"/>
      <c r="K775" s="1509"/>
      <c r="L775" s="1509"/>
      <c r="M775" s="1509"/>
      <c r="N775" s="1495">
        <v>840</v>
      </c>
      <c r="O775" s="1910"/>
      <c r="P775" s="768"/>
      <c r="Q775" s="2107"/>
      <c r="R775" s="1828">
        <v>0</v>
      </c>
      <c r="S775" s="98">
        <v>0</v>
      </c>
      <c r="T775" s="1829">
        <v>0</v>
      </c>
      <c r="U775" s="1830">
        <v>0</v>
      </c>
      <c r="AB775" s="2107"/>
      <c r="AC775" s="1831">
        <v>0</v>
      </c>
      <c r="AD775" s="1831">
        <v>0</v>
      </c>
      <c r="AE775">
        <v>800</v>
      </c>
      <c r="AF775" s="2102" t="s">
        <v>1041</v>
      </c>
      <c r="AG775" s="2107">
        <v>0</v>
      </c>
      <c r="AH775" s="2107">
        <v>0</v>
      </c>
      <c r="AJ775" s="285"/>
    </row>
    <row r="776" spans="1:36" ht="16.5">
      <c r="A776" s="1493"/>
      <c r="B776" s="1493"/>
      <c r="C776" s="1503" t="s">
        <v>3455</v>
      </c>
      <c r="D776" s="1503"/>
      <c r="E776" s="1503"/>
      <c r="F776" s="1503"/>
      <c r="G776" s="1503"/>
      <c r="H776" s="1503"/>
      <c r="I776" s="1503"/>
      <c r="J776" s="1503"/>
      <c r="K776" s="1503"/>
      <c r="L776" s="1503"/>
      <c r="M776" s="1503"/>
      <c r="N776" s="1503"/>
      <c r="O776" s="1910"/>
      <c r="P776" s="768"/>
      <c r="Q776" s="2107"/>
      <c r="R776" s="1828">
        <v>0</v>
      </c>
      <c r="S776" s="98">
        <v>0</v>
      </c>
      <c r="T776" s="1829">
        <v>0</v>
      </c>
      <c r="U776" s="1830">
        <v>0</v>
      </c>
      <c r="AB776" s="2107"/>
      <c r="AC776" s="1831">
        <v>0</v>
      </c>
      <c r="AD776" s="1831">
        <v>0</v>
      </c>
      <c r="AF776" s="787"/>
      <c r="AG776" s="2107">
        <v>0</v>
      </c>
      <c r="AH776" s="2107">
        <v>0</v>
      </c>
      <c r="AJ776" s="285"/>
    </row>
    <row r="777" spans="1:36" ht="16.5">
      <c r="A777" s="1493"/>
      <c r="B777" s="1493"/>
      <c r="C777" s="1493"/>
      <c r="D777" s="1513" t="s">
        <v>3456</v>
      </c>
      <c r="E777" s="1514"/>
      <c r="F777" s="1514"/>
      <c r="G777" s="1514"/>
      <c r="H777" s="1514"/>
      <c r="I777" s="1514"/>
      <c r="J777" s="1514"/>
      <c r="K777" s="1514"/>
      <c r="L777" s="1514"/>
      <c r="M777" s="1514"/>
      <c r="N777" s="1495">
        <v>841</v>
      </c>
      <c r="O777" s="1911"/>
      <c r="P777" s="768"/>
      <c r="Q777" s="2107"/>
      <c r="R777" s="1828">
        <v>0</v>
      </c>
      <c r="S777" s="98">
        <v>0</v>
      </c>
      <c r="T777" s="1829">
        <v>0</v>
      </c>
      <c r="U777" s="1830">
        <v>0</v>
      </c>
      <c r="AB777" s="2107"/>
      <c r="AC777" s="1831">
        <v>0</v>
      </c>
      <c r="AD777" s="1831">
        <v>0</v>
      </c>
      <c r="AE777">
        <v>800</v>
      </c>
      <c r="AF777" s="788">
        <v>803</v>
      </c>
      <c r="AG777" s="2107">
        <v>0</v>
      </c>
      <c r="AH777" s="2107">
        <v>0</v>
      </c>
      <c r="AJ777" s="285"/>
    </row>
    <row r="778" spans="1:36" ht="17.25" thickBot="1">
      <c r="A778" s="1493"/>
      <c r="B778" s="1493"/>
      <c r="C778" s="1493"/>
      <c r="D778" s="1508" t="s">
        <v>3457</v>
      </c>
      <c r="E778" s="1508"/>
      <c r="F778" s="1508"/>
      <c r="G778" s="1508"/>
      <c r="H778" s="1508" t="s">
        <v>2418</v>
      </c>
      <c r="I778" s="1508"/>
      <c r="J778" s="1508"/>
      <c r="K778" s="1508"/>
      <c r="L778" s="1508"/>
      <c r="M778" s="1508"/>
      <c r="N778" s="1503" t="s">
        <v>3458</v>
      </c>
      <c r="O778" s="789"/>
      <c r="P778" s="768"/>
      <c r="Q778" s="2107"/>
      <c r="R778" s="1828">
        <v>0</v>
      </c>
      <c r="S778" s="98">
        <v>0</v>
      </c>
      <c r="T778" s="1829">
        <v>0</v>
      </c>
      <c r="U778" s="1830">
        <v>0</v>
      </c>
      <c r="AB778" s="2107"/>
      <c r="AC778" s="1831">
        <v>0</v>
      </c>
      <c r="AD778" s="1831">
        <v>0</v>
      </c>
      <c r="AE778">
        <v>800</v>
      </c>
      <c r="AF778" s="1427">
        <v>804</v>
      </c>
      <c r="AG778" s="2107">
        <v>0</v>
      </c>
      <c r="AH778" s="2107">
        <v>0</v>
      </c>
      <c r="AJ778" s="285"/>
    </row>
    <row r="779" spans="1:36" ht="17.25" thickBot="1">
      <c r="A779" s="1493"/>
      <c r="B779" s="1493"/>
      <c r="C779" s="1493"/>
      <c r="D779" s="1493"/>
      <c r="E779" s="1509" t="s">
        <v>3449</v>
      </c>
      <c r="F779" s="1509"/>
      <c r="G779" s="1509"/>
      <c r="H779" s="1509"/>
      <c r="I779" s="1509"/>
      <c r="J779" s="1509"/>
      <c r="K779" s="1509"/>
      <c r="L779" s="1509"/>
      <c r="M779" s="1509"/>
      <c r="N779" s="1495">
        <v>842</v>
      </c>
      <c r="O779" s="1565"/>
      <c r="P779" s="768"/>
      <c r="Q779" s="2107"/>
      <c r="R779" s="1828"/>
      <c r="S779" s="98"/>
      <c r="T779" s="1829"/>
      <c r="U779" s="1830"/>
      <c r="AB779" s="2107"/>
      <c r="AC779" s="1831"/>
      <c r="AD779" s="1831"/>
      <c r="AF779" s="788"/>
      <c r="AG779" s="2107">
        <v>0</v>
      </c>
      <c r="AH779" s="2107">
        <v>0</v>
      </c>
      <c r="AJ779" s="285"/>
    </row>
    <row r="780" spans="1:36" ht="17.25" thickBot="1">
      <c r="A780" s="1493"/>
      <c r="B780" s="1493"/>
      <c r="C780" s="1493"/>
      <c r="D780" s="1493"/>
      <c r="E780" s="1509" t="s">
        <v>3450</v>
      </c>
      <c r="F780" s="1509"/>
      <c r="G780" s="1509"/>
      <c r="H780" s="1509"/>
      <c r="I780" s="1509"/>
      <c r="J780" s="1509"/>
      <c r="K780" s="1509"/>
      <c r="L780" s="1509"/>
      <c r="M780" s="1509"/>
      <c r="N780" s="1495">
        <v>844</v>
      </c>
      <c r="O780" s="1565"/>
      <c r="P780" s="768"/>
      <c r="Q780" s="2107"/>
      <c r="R780" s="1828"/>
      <c r="S780" s="98"/>
      <c r="T780" s="1829"/>
      <c r="U780" s="1830"/>
      <c r="AB780" s="2107"/>
      <c r="AC780" s="1831"/>
      <c r="AD780" s="1831"/>
      <c r="AF780" s="788"/>
      <c r="AG780" s="2107">
        <v>0</v>
      </c>
      <c r="AH780" s="2107">
        <v>0</v>
      </c>
      <c r="AJ780" s="285"/>
    </row>
    <row r="781" spans="1:36" ht="17.25" thickBot="1">
      <c r="A781" s="1493"/>
      <c r="B781" s="1493"/>
      <c r="C781" s="1493"/>
      <c r="D781" s="1509" t="s">
        <v>3460</v>
      </c>
      <c r="E781" s="1509"/>
      <c r="F781" s="1509"/>
      <c r="G781" s="1509"/>
      <c r="H781" s="1509" t="s">
        <v>2418</v>
      </c>
      <c r="I781" s="1509"/>
      <c r="J781" s="1509"/>
      <c r="K781" s="1509"/>
      <c r="L781" s="1509"/>
      <c r="M781" s="1509"/>
      <c r="N781" s="1495">
        <v>846</v>
      </c>
      <c r="O781" s="1565"/>
      <c r="P781" s="768"/>
      <c r="Q781" s="2107"/>
      <c r="R781" s="1828"/>
      <c r="S781" s="98"/>
      <c r="T781" s="1829"/>
      <c r="U781" s="1830"/>
      <c r="AB781" s="2107"/>
      <c r="AC781" s="1831"/>
      <c r="AD781" s="1831"/>
      <c r="AF781" s="788"/>
      <c r="AG781" s="2107">
        <v>0</v>
      </c>
      <c r="AH781" s="2107">
        <v>0</v>
      </c>
      <c r="AJ781" s="285"/>
    </row>
    <row r="782" spans="1:36" ht="17.25" thickBot="1">
      <c r="A782" s="1493"/>
      <c r="B782" s="1493"/>
      <c r="C782" s="1493"/>
      <c r="D782" s="1509" t="s">
        <v>3461</v>
      </c>
      <c r="E782" s="1509"/>
      <c r="F782" s="1509"/>
      <c r="G782" s="1509"/>
      <c r="H782" s="1509" t="s">
        <v>2418</v>
      </c>
      <c r="I782" s="1509"/>
      <c r="J782" s="1509"/>
      <c r="K782" s="1509"/>
      <c r="L782" s="1509"/>
      <c r="M782" s="1509"/>
      <c r="N782" s="1495">
        <v>848</v>
      </c>
      <c r="O782" s="1565"/>
      <c r="P782" s="768"/>
      <c r="Q782" s="2107"/>
      <c r="R782" s="1828"/>
      <c r="S782" s="98"/>
      <c r="T782" s="1829"/>
      <c r="U782" s="1830"/>
      <c r="AB782" s="2107"/>
      <c r="AC782" s="1831"/>
      <c r="AD782" s="1831"/>
      <c r="AF782" s="788"/>
      <c r="AG782" s="2107">
        <v>0</v>
      </c>
      <c r="AH782" s="2107">
        <v>0</v>
      </c>
      <c r="AJ782" s="285"/>
    </row>
    <row r="783" spans="1:36" ht="17.25" thickBot="1">
      <c r="A783" s="1493"/>
      <c r="B783" s="1493"/>
      <c r="C783" s="1516" t="s">
        <v>3462</v>
      </c>
      <c r="D783" s="1516"/>
      <c r="E783" s="1516"/>
      <c r="F783" s="1516"/>
      <c r="G783" s="1516"/>
      <c r="H783" s="1516"/>
      <c r="I783" s="1516"/>
      <c r="J783" s="1516"/>
      <c r="K783" s="1516"/>
      <c r="L783" s="1516"/>
      <c r="M783" s="1516"/>
      <c r="N783" s="1497">
        <v>850</v>
      </c>
      <c r="O783" s="1912" t="s">
        <v>900</v>
      </c>
      <c r="P783" s="785"/>
      <c r="Q783" s="2107">
        <v>0</v>
      </c>
      <c r="R783" s="1887">
        <v>0</v>
      </c>
      <c r="S783" s="778">
        <v>0</v>
      </c>
      <c r="T783" s="1902">
        <v>0</v>
      </c>
      <c r="U783" s="1903">
        <v>0</v>
      </c>
      <c r="AB783" s="2107"/>
      <c r="AC783" s="1831">
        <v>0</v>
      </c>
      <c r="AD783" s="1831">
        <v>0</v>
      </c>
      <c r="AE783">
        <v>800</v>
      </c>
      <c r="AF783" s="788">
        <v>805</v>
      </c>
      <c r="AG783" s="2107">
        <v>0</v>
      </c>
      <c r="AH783" s="2107">
        <v>0</v>
      </c>
      <c r="AJ783" s="285"/>
    </row>
    <row r="784" spans="1:36" ht="17.25" thickBot="1">
      <c r="A784" s="1493"/>
      <c r="B784" s="1493"/>
      <c r="C784" s="1509" t="s">
        <v>3463</v>
      </c>
      <c r="D784" s="1509"/>
      <c r="E784" s="1509"/>
      <c r="F784" s="1509"/>
      <c r="G784" s="1509"/>
      <c r="H784" s="1509"/>
      <c r="I784" s="1509"/>
      <c r="J784" s="1509"/>
      <c r="K784" s="1509"/>
      <c r="L784" s="1509"/>
      <c r="M784" s="1509"/>
      <c r="N784" s="1495">
        <v>80</v>
      </c>
      <c r="O784" s="2118"/>
      <c r="P784" s="785"/>
      <c r="Q784" s="2107">
        <v>0</v>
      </c>
      <c r="R784" s="1887">
        <v>0</v>
      </c>
      <c r="S784" s="778">
        <v>0</v>
      </c>
      <c r="T784" s="1902">
        <v>0</v>
      </c>
      <c r="U784" s="1903">
        <v>0</v>
      </c>
      <c r="AB784" s="2107"/>
      <c r="AC784" s="1831"/>
      <c r="AD784" s="1831"/>
      <c r="AF784" s="788">
        <v>80</v>
      </c>
      <c r="AG784" s="2107">
        <v>0</v>
      </c>
      <c r="AH784" s="2107">
        <v>0</v>
      </c>
      <c r="AJ784" s="285"/>
    </row>
    <row r="785" spans="1:36" ht="16.5">
      <c r="A785" s="1493"/>
      <c r="B785" s="1493"/>
      <c r="C785" s="1509" t="s">
        <v>3464</v>
      </c>
      <c r="D785" s="1509"/>
      <c r="E785" s="1509"/>
      <c r="F785" s="1509"/>
      <c r="G785" s="1509"/>
      <c r="H785" s="1509"/>
      <c r="I785" s="1509"/>
      <c r="J785" s="1509"/>
      <c r="K785" s="1509"/>
      <c r="L785" s="1509"/>
      <c r="M785" s="1509"/>
      <c r="N785" s="1495">
        <v>851</v>
      </c>
      <c r="O785" s="2015" t="s">
        <v>664</v>
      </c>
      <c r="P785" s="768"/>
      <c r="Q785" s="2107"/>
      <c r="R785" s="1828">
        <v>0</v>
      </c>
      <c r="S785" s="98">
        <v>0</v>
      </c>
      <c r="T785" s="1829">
        <v>0</v>
      </c>
      <c r="U785" s="1830">
        <v>0</v>
      </c>
      <c r="AB785" s="2107"/>
      <c r="AC785" s="1831">
        <v>0</v>
      </c>
      <c r="AD785" s="1831">
        <v>0</v>
      </c>
      <c r="AE785">
        <v>800</v>
      </c>
      <c r="AF785" s="1427">
        <v>806</v>
      </c>
      <c r="AG785" s="2107">
        <v>0</v>
      </c>
      <c r="AH785" s="2107">
        <v>0</v>
      </c>
      <c r="AJ785" s="285"/>
    </row>
    <row r="786" spans="1:36" ht="16.5">
      <c r="A786" s="1493"/>
      <c r="B786" s="1493"/>
      <c r="C786" s="1516" t="s">
        <v>3465</v>
      </c>
      <c r="D786" s="1516"/>
      <c r="E786" s="1516"/>
      <c r="F786" s="1516"/>
      <c r="G786" s="1516"/>
      <c r="H786" s="1516"/>
      <c r="I786" s="1516"/>
      <c r="J786" s="1516"/>
      <c r="K786" s="1516"/>
      <c r="L786" s="1516"/>
      <c r="M786" s="1516"/>
      <c r="N786" s="1497">
        <v>852</v>
      </c>
      <c r="O786" s="1827" t="s">
        <v>900</v>
      </c>
      <c r="P786" s="768"/>
      <c r="Q786" s="2107"/>
      <c r="R786" s="1828">
        <v>0</v>
      </c>
      <c r="S786" s="98">
        <v>0</v>
      </c>
      <c r="T786" s="1829">
        <v>0</v>
      </c>
      <c r="U786" s="1830">
        <v>0</v>
      </c>
      <c r="AB786" s="2107"/>
      <c r="AC786" s="1831">
        <v>0</v>
      </c>
      <c r="AD786" s="1831">
        <v>0</v>
      </c>
      <c r="AE786">
        <v>800</v>
      </c>
      <c r="AF786" s="788">
        <v>807</v>
      </c>
      <c r="AG786" s="2107">
        <v>0</v>
      </c>
      <c r="AH786" s="2107">
        <v>0</v>
      </c>
      <c r="AJ786" s="285"/>
    </row>
    <row r="787" spans="1:36" ht="16.5">
      <c r="A787" s="1493"/>
      <c r="B787" s="1493"/>
      <c r="C787" s="1516" t="s">
        <v>3466</v>
      </c>
      <c r="D787" s="1516"/>
      <c r="E787" s="1516"/>
      <c r="F787" s="1516"/>
      <c r="G787" s="1516"/>
      <c r="H787" s="1516"/>
      <c r="I787" s="1516"/>
      <c r="J787" s="1516"/>
      <c r="K787" s="1516"/>
      <c r="L787" s="1516"/>
      <c r="M787" s="1516"/>
      <c r="N787" s="1497">
        <v>853</v>
      </c>
      <c r="O787" s="1827" t="s">
        <v>900</v>
      </c>
      <c r="P787" s="768"/>
      <c r="Q787" s="2107"/>
      <c r="R787" s="1828">
        <v>0</v>
      </c>
      <c r="S787" s="98">
        <v>0</v>
      </c>
      <c r="T787" s="1829">
        <v>0</v>
      </c>
      <c r="U787" s="1830">
        <v>0</v>
      </c>
      <c r="AB787" s="2107"/>
      <c r="AC787" s="1831">
        <v>0</v>
      </c>
      <c r="AD787" s="1831">
        <v>0</v>
      </c>
      <c r="AE787">
        <v>800</v>
      </c>
      <c r="AF787" s="1427">
        <v>808</v>
      </c>
      <c r="AG787" s="2107">
        <v>0</v>
      </c>
      <c r="AH787" s="2107">
        <v>0</v>
      </c>
      <c r="AJ787" s="285"/>
    </row>
    <row r="788" spans="1:36" ht="16.5">
      <c r="A788" s="1493"/>
      <c r="B788" s="1493"/>
      <c r="C788" s="1516" t="s">
        <v>3467</v>
      </c>
      <c r="D788" s="1516"/>
      <c r="E788" s="1516"/>
      <c r="F788" s="1516"/>
      <c r="G788" s="1516"/>
      <c r="H788" s="1516"/>
      <c r="I788" s="1516"/>
      <c r="J788" s="1516"/>
      <c r="K788" s="1516"/>
      <c r="L788" s="1516"/>
      <c r="M788" s="1516"/>
      <c r="N788" s="1497">
        <v>854</v>
      </c>
      <c r="O788" s="1827" t="s">
        <v>869</v>
      </c>
      <c r="P788" s="768"/>
      <c r="Q788" s="2107"/>
      <c r="R788" s="1828">
        <v>0</v>
      </c>
      <c r="S788" s="98">
        <v>0</v>
      </c>
      <c r="T788" s="1829">
        <v>0</v>
      </c>
      <c r="U788" s="1830">
        <v>0</v>
      </c>
      <c r="AB788" s="2107"/>
      <c r="AC788" s="1831">
        <v>0</v>
      </c>
      <c r="AD788" s="1831">
        <v>0</v>
      </c>
      <c r="AE788">
        <v>800</v>
      </c>
      <c r="AF788" s="788">
        <v>809</v>
      </c>
      <c r="AG788" s="2107">
        <v>0</v>
      </c>
      <c r="AH788" s="2107">
        <v>0</v>
      </c>
      <c r="AJ788" s="285"/>
    </row>
    <row r="789" spans="1:36" ht="16.5">
      <c r="A789" s="1493"/>
      <c r="B789" s="1493"/>
      <c r="C789" s="1516" t="s">
        <v>3468</v>
      </c>
      <c r="D789" s="1516"/>
      <c r="E789" s="1516"/>
      <c r="F789" s="1516"/>
      <c r="G789" s="1516"/>
      <c r="H789" s="1516"/>
      <c r="I789" s="1516"/>
      <c r="J789" s="1516"/>
      <c r="K789" s="1516"/>
      <c r="L789" s="1516"/>
      <c r="M789" s="1516"/>
      <c r="N789" s="1497">
        <v>855</v>
      </c>
      <c r="O789" s="1827" t="s">
        <v>664</v>
      </c>
      <c r="P789" s="768"/>
      <c r="Q789" s="2107"/>
      <c r="R789" s="1828">
        <v>0</v>
      </c>
      <c r="S789" s="98">
        <v>0</v>
      </c>
      <c r="T789" s="1829">
        <v>0</v>
      </c>
      <c r="U789" s="1830">
        <v>0</v>
      </c>
      <c r="AB789" s="2107"/>
      <c r="AC789" s="1831">
        <v>0</v>
      </c>
      <c r="AD789" s="1831">
        <v>0</v>
      </c>
      <c r="AE789">
        <v>800</v>
      </c>
      <c r="AF789" s="1427">
        <v>810</v>
      </c>
      <c r="AG789" s="2107">
        <v>0</v>
      </c>
      <c r="AH789" s="2107">
        <v>0</v>
      </c>
      <c r="AJ789" s="285"/>
    </row>
    <row r="790" spans="1:36" ht="16.5">
      <c r="A790" s="1493"/>
      <c r="B790" s="1493"/>
      <c r="C790" s="1509" t="s">
        <v>3469</v>
      </c>
      <c r="D790" s="1509"/>
      <c r="E790" s="1509"/>
      <c r="F790" s="1509"/>
      <c r="G790" s="1509"/>
      <c r="H790" s="1509"/>
      <c r="I790" s="1509"/>
      <c r="J790" s="1509"/>
      <c r="K790" s="1509"/>
      <c r="L790" s="1509"/>
      <c r="M790" s="1509"/>
      <c r="N790" s="1495">
        <v>856</v>
      </c>
      <c r="O790" s="1827" t="s">
        <v>664</v>
      </c>
      <c r="P790" s="768"/>
      <c r="Q790" s="2107"/>
      <c r="R790" s="1828">
        <v>0</v>
      </c>
      <c r="S790" s="98">
        <v>0</v>
      </c>
      <c r="T790" s="1829">
        <v>0</v>
      </c>
      <c r="U790" s="1830">
        <v>0</v>
      </c>
      <c r="AB790" s="2107"/>
      <c r="AC790" s="1831">
        <v>0</v>
      </c>
      <c r="AD790" s="1831">
        <v>0</v>
      </c>
      <c r="AE790">
        <v>800</v>
      </c>
      <c r="AF790" s="788">
        <v>811</v>
      </c>
      <c r="AG790" s="2107">
        <v>0</v>
      </c>
      <c r="AH790" s="2107">
        <v>0</v>
      </c>
      <c r="AJ790" s="285"/>
    </row>
    <row r="791" spans="1:36" ht="16.5">
      <c r="A791" s="1493"/>
      <c r="B791" s="1493"/>
      <c r="C791" s="1509" t="s">
        <v>3470</v>
      </c>
      <c r="D791" s="1509"/>
      <c r="E791" s="1509"/>
      <c r="F791" s="1509"/>
      <c r="G791" s="1509"/>
      <c r="H791" s="1509"/>
      <c r="I791" s="1509"/>
      <c r="J791" s="1509"/>
      <c r="K791" s="1509"/>
      <c r="L791" s="1509"/>
      <c r="M791" s="1509"/>
      <c r="N791" s="1495">
        <v>857</v>
      </c>
      <c r="O791" s="1827" t="s">
        <v>664</v>
      </c>
      <c r="P791" s="768"/>
      <c r="Q791" s="2107"/>
      <c r="R791" s="1828">
        <v>0</v>
      </c>
      <c r="S791" s="98">
        <v>0</v>
      </c>
      <c r="T791" s="1829">
        <v>0</v>
      </c>
      <c r="U791" s="1830">
        <v>0</v>
      </c>
      <c r="AB791" s="2107"/>
      <c r="AC791" s="1831">
        <v>0</v>
      </c>
      <c r="AD791" s="1831">
        <v>0</v>
      </c>
      <c r="AE791">
        <v>800</v>
      </c>
      <c r="AF791" s="1427">
        <v>812</v>
      </c>
      <c r="AG791" s="2107">
        <v>0</v>
      </c>
      <c r="AH791" s="2107">
        <v>0</v>
      </c>
      <c r="AJ791" s="285"/>
    </row>
    <row r="792" spans="1:36" ht="16.5">
      <c r="A792" s="1493"/>
      <c r="B792" s="1493"/>
      <c r="C792" s="1509" t="s">
        <v>3471</v>
      </c>
      <c r="D792" s="1509"/>
      <c r="E792" s="1509"/>
      <c r="F792" s="1509"/>
      <c r="G792" s="1509"/>
      <c r="H792" s="1509"/>
      <c r="I792" s="1509"/>
      <c r="J792" s="1509"/>
      <c r="K792" s="1509"/>
      <c r="L792" s="1509"/>
      <c r="M792" s="1509"/>
      <c r="N792" s="1495">
        <v>858</v>
      </c>
      <c r="O792" s="1827" t="s">
        <v>664</v>
      </c>
      <c r="P792" s="768"/>
      <c r="Q792" s="2107"/>
      <c r="R792" s="1828">
        <v>0</v>
      </c>
      <c r="S792" s="98">
        <v>0</v>
      </c>
      <c r="T792" s="1829">
        <v>0</v>
      </c>
      <c r="U792" s="1830">
        <v>0</v>
      </c>
      <c r="AB792" s="2107"/>
      <c r="AC792" s="1831">
        <v>0</v>
      </c>
      <c r="AD792" s="1831">
        <v>0</v>
      </c>
      <c r="AE792">
        <v>800</v>
      </c>
      <c r="AF792" s="788">
        <v>813</v>
      </c>
      <c r="AG792" s="2107">
        <v>0</v>
      </c>
      <c r="AH792" s="2107">
        <v>0</v>
      </c>
      <c r="AJ792" s="285"/>
    </row>
    <row r="793" spans="1:36" ht="16.5">
      <c r="A793" s="1493"/>
      <c r="B793" s="1493"/>
      <c r="C793" s="1509" t="s">
        <v>3472</v>
      </c>
      <c r="D793" s="1509"/>
      <c r="E793" s="1509"/>
      <c r="F793" s="1509"/>
      <c r="G793" s="1509"/>
      <c r="H793" s="1509"/>
      <c r="I793" s="1509"/>
      <c r="J793" s="1509"/>
      <c r="K793" s="1509"/>
      <c r="L793" s="1509"/>
      <c r="M793" s="1509"/>
      <c r="N793" s="1495">
        <v>859</v>
      </c>
      <c r="O793" s="1827" t="s">
        <v>664</v>
      </c>
      <c r="P793" s="768"/>
      <c r="Q793" s="2107"/>
      <c r="R793" s="1828">
        <v>0</v>
      </c>
      <c r="S793" s="98">
        <v>0</v>
      </c>
      <c r="T793" s="1829">
        <v>0</v>
      </c>
      <c r="U793" s="1830">
        <v>0</v>
      </c>
      <c r="AB793" s="2107"/>
      <c r="AC793" s="1831">
        <v>0</v>
      </c>
      <c r="AD793" s="1831">
        <v>0</v>
      </c>
      <c r="AF793" s="787"/>
      <c r="AG793" s="2107">
        <v>0</v>
      </c>
      <c r="AH793" s="2107">
        <v>0</v>
      </c>
      <c r="AJ793" s="285"/>
    </row>
    <row r="794" spans="1:36" ht="17.25" thickBot="1">
      <c r="A794" s="1493"/>
      <c r="B794" s="1493"/>
      <c r="C794" s="1512" t="s">
        <v>3473</v>
      </c>
      <c r="D794" s="1512"/>
      <c r="E794" s="1512"/>
      <c r="F794" s="1512"/>
      <c r="G794" s="1512"/>
      <c r="H794" s="1512"/>
      <c r="I794" s="1512"/>
      <c r="J794" s="1512"/>
      <c r="K794" s="1512"/>
      <c r="L794" s="1512"/>
      <c r="M794" s="1512"/>
      <c r="N794" s="1495">
        <v>860</v>
      </c>
      <c r="O794" s="1827" t="s">
        <v>664</v>
      </c>
      <c r="P794" s="768"/>
      <c r="Q794" s="2107"/>
      <c r="R794" s="1828">
        <v>0</v>
      </c>
      <c r="S794" s="98">
        <v>0</v>
      </c>
      <c r="T794" s="1829">
        <v>0</v>
      </c>
      <c r="U794" s="1830">
        <v>0</v>
      </c>
      <c r="AB794" s="2107"/>
      <c r="AC794" s="1831">
        <v>0</v>
      </c>
      <c r="AD794" s="1831">
        <v>0</v>
      </c>
      <c r="AE794">
        <v>800</v>
      </c>
      <c r="AF794" s="1826">
        <v>832</v>
      </c>
      <c r="AG794" s="2107">
        <v>0</v>
      </c>
      <c r="AH794" s="2107">
        <v>0</v>
      </c>
      <c r="AJ794" s="285"/>
    </row>
    <row r="795" spans="1:36" ht="16.5">
      <c r="A795" s="1493"/>
      <c r="B795" s="1493"/>
      <c r="C795" s="1509" t="s">
        <v>3474</v>
      </c>
      <c r="D795" s="1509"/>
      <c r="E795" s="1509"/>
      <c r="F795" s="1509"/>
      <c r="G795" s="1509"/>
      <c r="H795" s="1509"/>
      <c r="I795" s="1509"/>
      <c r="J795" s="1509"/>
      <c r="K795" s="1509"/>
      <c r="L795" s="1509"/>
      <c r="M795" s="1509"/>
      <c r="N795" s="1495">
        <v>861</v>
      </c>
      <c r="O795" s="1827" t="s">
        <v>664</v>
      </c>
      <c r="P795" s="768"/>
      <c r="Q795" s="2107"/>
      <c r="R795" s="1828">
        <v>0</v>
      </c>
      <c r="S795" s="98">
        <v>0</v>
      </c>
      <c r="T795" s="1829">
        <v>0</v>
      </c>
      <c r="U795" s="1830">
        <v>0</v>
      </c>
      <c r="AB795" s="2107"/>
      <c r="AC795" s="1831">
        <v>0</v>
      </c>
      <c r="AD795" s="1831">
        <v>0</v>
      </c>
      <c r="AE795">
        <v>800</v>
      </c>
      <c r="AF795" s="2011">
        <v>815</v>
      </c>
      <c r="AG795" s="2107">
        <v>0</v>
      </c>
      <c r="AH795" s="2107">
        <v>0</v>
      </c>
      <c r="AJ795" s="285"/>
    </row>
    <row r="796" spans="1:36" ht="16.5">
      <c r="A796" s="1493"/>
      <c r="B796" s="1493"/>
      <c r="C796" s="1503" t="s">
        <v>1044</v>
      </c>
      <c r="D796" s="1503"/>
      <c r="E796" s="1503"/>
      <c r="F796" s="1503"/>
      <c r="G796" s="1503"/>
      <c r="H796" s="1503"/>
      <c r="I796" s="1503"/>
      <c r="J796" s="1503"/>
      <c r="K796" s="1503"/>
      <c r="L796" s="1503"/>
      <c r="M796" s="1503"/>
      <c r="N796" s="1503"/>
      <c r="O796" s="1833"/>
      <c r="P796" s="768"/>
      <c r="Q796" s="2107"/>
      <c r="R796" s="1828"/>
      <c r="S796" s="98"/>
      <c r="T796" s="1829"/>
      <c r="U796" s="1830"/>
      <c r="AB796" s="2107"/>
      <c r="AC796" s="1831"/>
      <c r="AD796" s="1831"/>
      <c r="AF796" s="1528"/>
      <c r="AG796" s="2107">
        <v>0</v>
      </c>
      <c r="AH796" s="2107">
        <v>0</v>
      </c>
      <c r="AJ796" s="285"/>
    </row>
    <row r="797" spans="1:36" ht="16.5">
      <c r="A797" s="1493"/>
      <c r="B797" s="1493"/>
      <c r="C797" s="1493"/>
      <c r="D797" s="1509" t="s">
        <v>3475</v>
      </c>
      <c r="E797" s="1509"/>
      <c r="F797" s="1509"/>
      <c r="G797" s="1509"/>
      <c r="H797" s="1509"/>
      <c r="I797" s="1509"/>
      <c r="J797" s="1509"/>
      <c r="K797" s="1509"/>
      <c r="L797" s="1509"/>
      <c r="M797" s="1509"/>
      <c r="N797" s="1495">
        <v>862</v>
      </c>
      <c r="O797" s="1833" t="s">
        <v>664</v>
      </c>
      <c r="P797" s="768"/>
      <c r="Q797" s="2107"/>
      <c r="R797" s="1828">
        <v>0</v>
      </c>
      <c r="S797" s="98">
        <v>0</v>
      </c>
      <c r="T797" s="1829">
        <v>0</v>
      </c>
      <c r="U797" s="1830">
        <v>0</v>
      </c>
      <c r="AB797" s="2107"/>
      <c r="AC797" s="1831">
        <v>0</v>
      </c>
      <c r="AD797" s="1831">
        <v>0</v>
      </c>
      <c r="AE797">
        <v>800</v>
      </c>
      <c r="AF797" s="1826">
        <v>817</v>
      </c>
      <c r="AG797" s="2107">
        <v>0</v>
      </c>
      <c r="AH797" s="2107">
        <v>0</v>
      </c>
      <c r="AJ797" s="285"/>
    </row>
    <row r="798" spans="1:36" ht="16.5">
      <c r="A798" s="1493"/>
      <c r="B798" s="1493"/>
      <c r="C798" s="1493"/>
      <c r="D798" s="1509" t="s">
        <v>3476</v>
      </c>
      <c r="E798" s="1509"/>
      <c r="F798" s="1509"/>
      <c r="G798" s="1509"/>
      <c r="H798" s="1509"/>
      <c r="I798" s="1509"/>
      <c r="J798" s="1509"/>
      <c r="K798" s="1509"/>
      <c r="L798" s="1509"/>
      <c r="M798" s="1509"/>
      <c r="N798" s="1495">
        <v>863</v>
      </c>
      <c r="O798" s="1660"/>
      <c r="P798" s="768"/>
      <c r="Q798" s="2107"/>
      <c r="R798" s="1828"/>
      <c r="S798" s="98"/>
      <c r="T798" s="1829"/>
      <c r="U798" s="1830"/>
      <c r="AB798" s="2107"/>
      <c r="AC798" s="1831"/>
      <c r="AD798" s="1831"/>
      <c r="AF798" s="1826"/>
      <c r="AG798" s="2107">
        <v>0</v>
      </c>
      <c r="AH798" s="2107">
        <v>0</v>
      </c>
      <c r="AJ798" s="285"/>
    </row>
    <row r="799" spans="1:36" ht="17.25" thickBot="1">
      <c r="A799" s="1493"/>
      <c r="B799" s="1493"/>
      <c r="C799" s="1509" t="s">
        <v>3477</v>
      </c>
      <c r="D799" s="1509"/>
      <c r="E799" s="1509"/>
      <c r="F799" s="1509"/>
      <c r="G799" s="1509"/>
      <c r="H799" s="1509"/>
      <c r="I799" s="1509"/>
      <c r="J799" s="1509"/>
      <c r="K799" s="1509"/>
      <c r="L799" s="1509"/>
      <c r="M799" s="1509"/>
      <c r="N799" s="1495">
        <v>864</v>
      </c>
      <c r="O799" s="1660"/>
      <c r="P799" s="768"/>
      <c r="Q799" s="2107"/>
      <c r="R799" s="1828"/>
      <c r="S799" s="98"/>
      <c r="T799" s="1829"/>
      <c r="U799" s="1830"/>
      <c r="AB799" s="2107"/>
      <c r="AC799" s="1831"/>
      <c r="AD799" s="1831"/>
      <c r="AF799" s="1826"/>
      <c r="AG799" s="2107">
        <v>0</v>
      </c>
      <c r="AH799" s="2107">
        <v>0</v>
      </c>
      <c r="AJ799" s="285"/>
    </row>
    <row r="800" spans="1:36" ht="17.25" thickBot="1">
      <c r="A800" s="1493"/>
      <c r="B800" s="1517" t="s">
        <v>3478</v>
      </c>
      <c r="C800" s="1517"/>
      <c r="D800" s="1517"/>
      <c r="E800" s="1517"/>
      <c r="F800" s="1517"/>
      <c r="G800" s="1517"/>
      <c r="H800" s="1517"/>
      <c r="I800" s="1517"/>
      <c r="J800" s="1517"/>
      <c r="K800" s="1517"/>
      <c r="L800" s="1517"/>
      <c r="M800" s="1517"/>
      <c r="N800" s="1498">
        <v>865</v>
      </c>
      <c r="O800" s="1913" t="s">
        <v>900</v>
      </c>
      <c r="P800" s="768"/>
      <c r="Q800" s="2107"/>
      <c r="R800" s="1828">
        <v>0</v>
      </c>
      <c r="S800" s="98">
        <v>0</v>
      </c>
      <c r="T800" s="1829">
        <v>0</v>
      </c>
      <c r="U800" s="1830">
        <v>0</v>
      </c>
      <c r="AB800" s="2107"/>
      <c r="AC800" s="1831">
        <v>0</v>
      </c>
      <c r="AD800" s="1831">
        <v>0</v>
      </c>
      <c r="AE800">
        <v>800</v>
      </c>
      <c r="AF800" s="1826">
        <v>819</v>
      </c>
      <c r="AG800" s="2107">
        <v>0</v>
      </c>
      <c r="AH800" s="2107">
        <v>0</v>
      </c>
      <c r="AJ800" s="285"/>
    </row>
    <row r="801" spans="1:36" ht="17.25" thickBot="1">
      <c r="A801" s="1493"/>
      <c r="B801" s="1517" t="s">
        <v>3479</v>
      </c>
      <c r="C801" s="1517"/>
      <c r="D801" s="1517"/>
      <c r="E801" s="1517"/>
      <c r="F801" s="1517"/>
      <c r="G801" s="1517"/>
      <c r="H801" s="1517"/>
      <c r="I801" s="1517"/>
      <c r="J801" s="1517"/>
      <c r="K801" s="1517"/>
      <c r="L801" s="1517"/>
      <c r="M801" s="1517"/>
      <c r="N801" s="1498">
        <v>866</v>
      </c>
      <c r="O801" s="1913" t="s">
        <v>900</v>
      </c>
      <c r="P801" s="768"/>
      <c r="R801" s="1828">
        <v>0</v>
      </c>
      <c r="S801" s="98">
        <v>0</v>
      </c>
      <c r="T801" s="1829">
        <v>0</v>
      </c>
      <c r="U801" s="1830">
        <v>0</v>
      </c>
      <c r="AB801" s="2107"/>
      <c r="AC801" s="1831">
        <v>0</v>
      </c>
      <c r="AD801" s="1831">
        <v>0</v>
      </c>
      <c r="AE801">
        <v>800</v>
      </c>
      <c r="AF801" s="1826">
        <v>821</v>
      </c>
      <c r="AG801" s="2107">
        <v>0</v>
      </c>
      <c r="AH801" s="2107">
        <v>0</v>
      </c>
      <c r="AJ801" s="285"/>
    </row>
    <row r="802" spans="1:36" ht="16.5">
      <c r="A802" s="1493"/>
      <c r="B802" s="1493"/>
      <c r="C802" s="1509" t="s">
        <v>3480</v>
      </c>
      <c r="D802" s="1509"/>
      <c r="E802" s="1509"/>
      <c r="F802" s="1509"/>
      <c r="G802" s="1509"/>
      <c r="H802" s="1509"/>
      <c r="I802" s="1509"/>
      <c r="J802" s="1509"/>
      <c r="K802" s="1509"/>
      <c r="L802" s="1509"/>
      <c r="M802" s="1509"/>
      <c r="N802" s="1495">
        <v>867</v>
      </c>
      <c r="O802" s="783" t="s">
        <v>869</v>
      </c>
      <c r="P802" s="768"/>
      <c r="Q802" s="2107"/>
      <c r="R802" s="1828">
        <v>0</v>
      </c>
      <c r="S802" s="98">
        <v>0</v>
      </c>
      <c r="T802" s="1829">
        <v>0</v>
      </c>
      <c r="U802" s="1830">
        <v>0</v>
      </c>
      <c r="AB802" s="2107"/>
      <c r="AC802" s="1831">
        <v>0</v>
      </c>
      <c r="AD802" s="1831">
        <v>0</v>
      </c>
      <c r="AE802">
        <v>800</v>
      </c>
      <c r="AF802" s="1826">
        <v>823</v>
      </c>
      <c r="AG802" s="2107">
        <v>0</v>
      </c>
      <c r="AH802" s="2107">
        <v>0</v>
      </c>
      <c r="AJ802" s="285"/>
    </row>
    <row r="803" spans="1:36" ht="17.25" thickBot="1">
      <c r="A803" s="1493"/>
      <c r="B803" s="1493"/>
      <c r="C803" s="1509" t="s">
        <v>3481</v>
      </c>
      <c r="D803" s="1509"/>
      <c r="E803" s="1509"/>
      <c r="F803" s="1509"/>
      <c r="G803" s="1509"/>
      <c r="H803" s="1509"/>
      <c r="I803" s="1509"/>
      <c r="J803" s="1509"/>
      <c r="K803" s="1509"/>
      <c r="L803" s="1509"/>
      <c r="M803" s="1509"/>
      <c r="N803" s="1495">
        <v>868</v>
      </c>
      <c r="O803" s="1827" t="s">
        <v>664</v>
      </c>
      <c r="P803" s="768"/>
      <c r="Q803" s="2107"/>
      <c r="R803" s="1828">
        <v>0</v>
      </c>
      <c r="S803" s="98">
        <v>0</v>
      </c>
      <c r="T803" s="1829">
        <v>0</v>
      </c>
      <c r="U803" s="1830">
        <v>0</v>
      </c>
      <c r="AB803" s="2107"/>
      <c r="AC803" s="1831">
        <v>0</v>
      </c>
      <c r="AD803" s="1831">
        <v>0</v>
      </c>
      <c r="AE803">
        <v>800</v>
      </c>
      <c r="AF803" s="1826">
        <v>825</v>
      </c>
      <c r="AG803" s="2107">
        <v>0</v>
      </c>
      <c r="AH803" s="2107">
        <v>0</v>
      </c>
      <c r="AJ803" s="285"/>
    </row>
    <row r="804" spans="1:36" ht="17.25" thickBot="1">
      <c r="A804" s="1493"/>
      <c r="B804" s="1517" t="s">
        <v>3482</v>
      </c>
      <c r="C804" s="1517"/>
      <c r="D804" s="1517"/>
      <c r="E804" s="1517"/>
      <c r="F804" s="1517"/>
      <c r="G804" s="1517"/>
      <c r="H804" s="1517"/>
      <c r="I804" s="1517"/>
      <c r="J804" s="1517"/>
      <c r="K804" s="1517"/>
      <c r="L804" s="1517"/>
      <c r="M804" s="1517"/>
      <c r="N804" s="1498">
        <v>869</v>
      </c>
      <c r="O804" s="1913" t="s">
        <v>900</v>
      </c>
      <c r="P804" s="768"/>
      <c r="Q804" s="2107"/>
      <c r="R804" s="1828">
        <v>0</v>
      </c>
      <c r="S804" s="98">
        <v>0</v>
      </c>
      <c r="T804" s="1829">
        <v>0</v>
      </c>
      <c r="U804" s="1830">
        <v>0</v>
      </c>
      <c r="AB804" s="2107"/>
      <c r="AC804" s="1831">
        <v>0</v>
      </c>
      <c r="AD804" s="1831">
        <v>0</v>
      </c>
      <c r="AE804">
        <v>800</v>
      </c>
      <c r="AF804" s="1826">
        <v>827</v>
      </c>
      <c r="AG804" s="2107">
        <v>0</v>
      </c>
      <c r="AH804" s="2107">
        <v>0</v>
      </c>
      <c r="AJ804" s="285"/>
    </row>
    <row r="805" spans="1:36" ht="17.25" thickBot="1">
      <c r="A805" s="1493"/>
      <c r="B805" s="1517" t="s">
        <v>3483</v>
      </c>
      <c r="C805" s="1517"/>
      <c r="D805" s="1517"/>
      <c r="E805" s="1517"/>
      <c r="F805" s="1517"/>
      <c r="G805" s="1517"/>
      <c r="H805" s="1517"/>
      <c r="I805" s="1517"/>
      <c r="J805" s="1517"/>
      <c r="K805" s="1517"/>
      <c r="L805" s="1517"/>
      <c r="M805" s="1517"/>
      <c r="N805" s="1498">
        <v>870</v>
      </c>
      <c r="O805" s="1913" t="s">
        <v>900</v>
      </c>
      <c r="P805" s="768"/>
      <c r="R805" s="1828">
        <v>0</v>
      </c>
      <c r="S805" s="98">
        <v>0</v>
      </c>
      <c r="T805" s="1829">
        <v>0</v>
      </c>
      <c r="U805" s="1830">
        <v>0</v>
      </c>
      <c r="AB805" s="2107"/>
      <c r="AC805" s="1831">
        <v>0</v>
      </c>
      <c r="AD805" s="1831">
        <v>0</v>
      </c>
      <c r="AE805">
        <v>800</v>
      </c>
      <c r="AF805" s="1826">
        <v>829</v>
      </c>
      <c r="AG805" s="2107">
        <v>0</v>
      </c>
      <c r="AH805" s="2107">
        <v>0</v>
      </c>
      <c r="AJ805" s="285"/>
    </row>
    <row r="806" spans="1:36" ht="19.5" thickBot="1">
      <c r="O806" s="767"/>
      <c r="Q806" s="771">
        <v>15.710000000020955</v>
      </c>
      <c r="AB806" s="2107"/>
      <c r="AE806">
        <v>800</v>
      </c>
      <c r="AF806" s="1826">
        <v>831</v>
      </c>
      <c r="AG806" s="2107">
        <v>0</v>
      </c>
      <c r="AH806" s="2107">
        <v>0</v>
      </c>
      <c r="AJ806" s="285"/>
    </row>
    <row r="807" spans="1:36" ht="19.5" thickBot="1">
      <c r="O807" s="767"/>
      <c r="P807" s="2107"/>
      <c r="Q807" s="66">
        <v>15.710000000020955</v>
      </c>
      <c r="R807" s="790">
        <v>15.710000000020955</v>
      </c>
      <c r="T807" s="98">
        <v>-396182.29</v>
      </c>
      <c r="U807" s="98">
        <v>0</v>
      </c>
      <c r="AE807">
        <v>800</v>
      </c>
      <c r="AF807" s="1826">
        <v>833</v>
      </c>
      <c r="AG807" s="2107">
        <v>0</v>
      </c>
      <c r="AH807" s="2107">
        <v>0</v>
      </c>
      <c r="AJ807" s="285"/>
    </row>
    <row r="808" spans="1:36" ht="19.5" thickBot="1">
      <c r="O808" s="767"/>
      <c r="P808" s="1835"/>
      <c r="U808" s="285">
        <v>-396182.29</v>
      </c>
      <c r="V808" s="2107"/>
      <c r="AE808">
        <v>800</v>
      </c>
      <c r="AF808" s="740">
        <v>835</v>
      </c>
      <c r="AG808" s="2107">
        <v>0</v>
      </c>
      <c r="AH808" s="2107">
        <v>0</v>
      </c>
      <c r="AJ808" s="285"/>
    </row>
    <row r="809" spans="1:36" ht="19.5" thickBot="1">
      <c r="O809" s="767"/>
      <c r="U809" s="771">
        <v>0</v>
      </c>
      <c r="AB809" s="2107"/>
      <c r="AE809">
        <v>800</v>
      </c>
      <c r="AF809" s="1914">
        <v>836</v>
      </c>
      <c r="AG809" s="2107">
        <v>0</v>
      </c>
      <c r="AH809" s="2107">
        <v>0</v>
      </c>
      <c r="AJ809" s="285"/>
    </row>
    <row r="810" spans="1:36" ht="19.5" thickBot="1">
      <c r="O810" s="767"/>
      <c r="AB810" s="2107"/>
      <c r="AE810">
        <v>800</v>
      </c>
      <c r="AF810" s="1914">
        <v>839</v>
      </c>
      <c r="AG810" s="2107">
        <v>0</v>
      </c>
      <c r="AH810" s="2107">
        <v>0</v>
      </c>
      <c r="AJ810" s="285"/>
    </row>
    <row r="811" spans="1:36" ht="18.75">
      <c r="O811" s="767"/>
      <c r="AB811" s="2107"/>
      <c r="AE811">
        <v>800</v>
      </c>
      <c r="AF811" s="2013">
        <v>840</v>
      </c>
      <c r="AG811" s="2107">
        <v>0</v>
      </c>
      <c r="AH811" s="2107">
        <v>0</v>
      </c>
      <c r="AJ811" s="285"/>
    </row>
    <row r="812" spans="1:36" ht="18.75">
      <c r="O812" s="767"/>
      <c r="AB812" s="2107"/>
      <c r="AE812">
        <v>800</v>
      </c>
      <c r="AF812" s="1836">
        <v>841</v>
      </c>
      <c r="AG812" s="2107">
        <v>0</v>
      </c>
      <c r="AH812" s="2107">
        <v>0</v>
      </c>
      <c r="AJ812" s="285"/>
    </row>
    <row r="813" spans="1:36" ht="19.5" thickBot="1">
      <c r="O813" s="767"/>
      <c r="AE813">
        <v>800</v>
      </c>
      <c r="AF813" s="1836">
        <v>842</v>
      </c>
      <c r="AG813" s="2107">
        <v>0</v>
      </c>
      <c r="AH813" s="2107">
        <v>0</v>
      </c>
      <c r="AJ813" s="285"/>
    </row>
    <row r="814" spans="1:36" ht="15.75" thickTop="1">
      <c r="A814" s="2016"/>
      <c r="B814" s="2119"/>
      <c r="C814" s="2119"/>
      <c r="D814" s="2119"/>
      <c r="E814" s="2119"/>
      <c r="F814" s="2119"/>
      <c r="G814" s="2119"/>
      <c r="H814" s="2119"/>
      <c r="I814" s="2119"/>
      <c r="J814" s="2119"/>
      <c r="K814" s="2119"/>
      <c r="L814" s="2119"/>
      <c r="M814" s="2119"/>
      <c r="N814" s="2017"/>
      <c r="O814" s="791"/>
      <c r="P814" s="792"/>
      <c r="Q814" s="793"/>
      <c r="AE814">
        <v>800</v>
      </c>
      <c r="AF814" s="1836">
        <v>843</v>
      </c>
      <c r="AG814" s="2107">
        <v>0</v>
      </c>
      <c r="AH814" s="2107">
        <v>0</v>
      </c>
      <c r="AJ814" s="285"/>
    </row>
    <row r="815" spans="1:36" ht="15">
      <c r="A815" s="794"/>
      <c r="B815" s="795"/>
      <c r="C815" s="795"/>
      <c r="D815" s="795"/>
      <c r="E815" s="795"/>
      <c r="F815" s="795"/>
      <c r="G815" s="795"/>
      <c r="H815" s="795"/>
      <c r="I815" s="795"/>
      <c r="J815" s="795"/>
      <c r="K815" s="795"/>
      <c r="L815" s="795"/>
      <c r="M815" s="795"/>
      <c r="N815" s="796"/>
      <c r="O815" s="797"/>
      <c r="P815" s="798"/>
      <c r="Q815" s="799"/>
      <c r="AE815">
        <v>800</v>
      </c>
      <c r="AF815" s="1836">
        <v>844</v>
      </c>
      <c r="AG815" s="2107">
        <v>0</v>
      </c>
      <c r="AH815" s="2107">
        <v>0</v>
      </c>
      <c r="AJ815" s="285"/>
    </row>
    <row r="816" spans="1:36" ht="15.75" thickBot="1">
      <c r="A816" s="794"/>
      <c r="B816" s="795"/>
      <c r="C816" s="795"/>
      <c r="D816" s="795"/>
      <c r="E816" s="795"/>
      <c r="F816" s="795"/>
      <c r="G816" s="795"/>
      <c r="H816" s="795"/>
      <c r="I816" s="795"/>
      <c r="J816" s="795"/>
      <c r="K816" s="795"/>
      <c r="L816" s="795"/>
      <c r="M816" s="795"/>
      <c r="N816" s="796"/>
      <c r="O816" s="797"/>
      <c r="P816" s="798"/>
      <c r="Q816" s="799"/>
      <c r="AE816">
        <v>800</v>
      </c>
      <c r="AF816" s="753">
        <v>845</v>
      </c>
      <c r="AG816" s="2107">
        <v>0</v>
      </c>
      <c r="AH816" s="2107">
        <v>0</v>
      </c>
      <c r="AJ816" s="285"/>
    </row>
    <row r="817" spans="1:36" ht="16.5" thickBot="1">
      <c r="A817" s="794"/>
      <c r="B817" s="795"/>
      <c r="C817" s="795"/>
      <c r="D817" s="795"/>
      <c r="E817" s="795"/>
      <c r="F817" s="795"/>
      <c r="G817" s="795"/>
      <c r="H817" s="795"/>
      <c r="I817" s="795"/>
      <c r="J817" s="795"/>
      <c r="K817" s="795"/>
      <c r="L817" s="795"/>
      <c r="M817" s="795"/>
      <c r="N817" s="796"/>
      <c r="O817" s="797"/>
      <c r="P817" s="798"/>
      <c r="Q817" s="799"/>
      <c r="AE817">
        <v>800</v>
      </c>
      <c r="AF817" s="1915">
        <v>850</v>
      </c>
      <c r="AG817" s="2107">
        <v>0</v>
      </c>
      <c r="AH817" s="2107">
        <v>0</v>
      </c>
      <c r="AJ817" s="285"/>
    </row>
    <row r="818" spans="1:36" ht="15.75" thickBot="1">
      <c r="A818" s="794"/>
      <c r="B818" s="795"/>
      <c r="C818" s="795"/>
      <c r="D818" s="795"/>
      <c r="E818" s="795"/>
      <c r="F818" s="795"/>
      <c r="G818" s="795"/>
      <c r="H818" s="795"/>
      <c r="I818" s="795"/>
      <c r="J818" s="795"/>
      <c r="K818" s="795"/>
      <c r="L818" s="795"/>
      <c r="M818" s="795"/>
      <c r="N818" s="796"/>
      <c r="O818" s="797"/>
      <c r="P818" s="798"/>
      <c r="Q818" s="799"/>
      <c r="AE818">
        <v>800</v>
      </c>
      <c r="AF818" s="2011">
        <v>851</v>
      </c>
      <c r="AG818" s="2107">
        <v>0</v>
      </c>
      <c r="AH818" s="2107">
        <v>0</v>
      </c>
      <c r="AJ818" s="285"/>
    </row>
    <row r="819" spans="1:36" ht="15">
      <c r="A819" s="1837" t="s">
        <v>1045</v>
      </c>
      <c r="B819" s="795"/>
      <c r="C819" s="795"/>
      <c r="D819" s="795"/>
      <c r="E819" s="795"/>
      <c r="F819" s="795"/>
      <c r="G819" s="795"/>
      <c r="H819" s="795"/>
      <c r="I819" s="795"/>
      <c r="J819" s="795"/>
      <c r="K819" s="795"/>
      <c r="L819" s="795"/>
      <c r="M819" s="795"/>
      <c r="N819" s="796"/>
      <c r="O819" s="2120" t="s">
        <v>1046</v>
      </c>
      <c r="P819" s="2121" t="s">
        <v>1047</v>
      </c>
      <c r="Q819" s="2018"/>
      <c r="R819" s="800"/>
      <c r="AE819">
        <v>800</v>
      </c>
      <c r="AF819" s="1826">
        <v>852</v>
      </c>
      <c r="AG819" s="2107">
        <v>0</v>
      </c>
      <c r="AH819" s="2107">
        <v>0</v>
      </c>
      <c r="AJ819" s="285"/>
    </row>
    <row r="820" spans="1:36" ht="15">
      <c r="A820" s="1837" t="s">
        <v>1048</v>
      </c>
      <c r="B820" s="795"/>
      <c r="C820" s="795"/>
      <c r="D820" s="795"/>
      <c r="E820" s="795"/>
      <c r="F820" s="795"/>
      <c r="G820" s="795"/>
      <c r="H820" s="795"/>
      <c r="I820" s="795"/>
      <c r="J820" s="795"/>
      <c r="K820" s="795"/>
      <c r="L820" s="795"/>
      <c r="M820" s="795"/>
      <c r="N820" s="796"/>
      <c r="O820" s="801" t="s">
        <v>1049</v>
      </c>
      <c r="P820" s="802" t="s">
        <v>1050</v>
      </c>
      <c r="Q820" s="803"/>
      <c r="R820" s="800"/>
      <c r="AE820">
        <v>800</v>
      </c>
      <c r="AF820" s="1826">
        <v>853</v>
      </c>
      <c r="AG820" s="2107">
        <v>0</v>
      </c>
      <c r="AH820" s="2107">
        <v>0</v>
      </c>
      <c r="AJ820" s="285"/>
    </row>
    <row r="821" spans="1:36" ht="15">
      <c r="A821" s="1837" t="s">
        <v>1051</v>
      </c>
      <c r="B821" s="795"/>
      <c r="C821" s="795"/>
      <c r="D821" s="795"/>
      <c r="E821" s="795"/>
      <c r="F821" s="795"/>
      <c r="G821" s="795"/>
      <c r="H821" s="795"/>
      <c r="I821" s="795"/>
      <c r="J821" s="795"/>
      <c r="K821" s="795"/>
      <c r="L821" s="795"/>
      <c r="M821" s="795"/>
      <c r="N821" s="796"/>
      <c r="O821" s="801" t="s">
        <v>1052</v>
      </c>
      <c r="P821" s="804" t="s">
        <v>1053</v>
      </c>
      <c r="Q821" s="804"/>
      <c r="R821" s="800"/>
      <c r="AE821">
        <v>800</v>
      </c>
      <c r="AF821" s="1826">
        <v>854</v>
      </c>
      <c r="AG821" s="2107">
        <v>0</v>
      </c>
      <c r="AH821" s="2107">
        <v>0</v>
      </c>
      <c r="AJ821" s="285"/>
    </row>
    <row r="822" spans="1:36" ht="15">
      <c r="A822" s="1837" t="s">
        <v>1054</v>
      </c>
      <c r="B822" s="795"/>
      <c r="C822" s="795"/>
      <c r="D822" s="795"/>
      <c r="E822" s="795"/>
      <c r="F822" s="795"/>
      <c r="G822" s="795"/>
      <c r="H822" s="795"/>
      <c r="I822" s="795"/>
      <c r="J822" s="795"/>
      <c r="K822" s="795"/>
      <c r="L822" s="795"/>
      <c r="M822" s="795"/>
      <c r="N822" s="796"/>
      <c r="O822" s="800"/>
      <c r="P822" s="805"/>
      <c r="Q822" s="806"/>
      <c r="R822" s="800"/>
      <c r="AE822">
        <v>800</v>
      </c>
      <c r="AF822" s="1826">
        <v>855</v>
      </c>
      <c r="AG822" s="2107">
        <v>0</v>
      </c>
      <c r="AH822" s="2107">
        <v>0</v>
      </c>
      <c r="AJ822" s="285"/>
    </row>
    <row r="823" spans="1:36" ht="15.75" thickBot="1">
      <c r="A823" s="807" t="s">
        <v>1055</v>
      </c>
      <c r="B823" s="2122"/>
      <c r="C823" s="2122"/>
      <c r="D823" s="2122"/>
      <c r="E823" s="2122"/>
      <c r="F823" s="2122"/>
      <c r="G823" s="2122"/>
      <c r="H823" s="2122"/>
      <c r="I823" s="2122"/>
      <c r="J823" s="2122"/>
      <c r="K823" s="2122"/>
      <c r="L823" s="2122"/>
      <c r="M823" s="2122"/>
      <c r="N823" s="808"/>
      <c r="O823" s="800"/>
      <c r="P823" s="805"/>
      <c r="Q823" s="806"/>
      <c r="R823" s="800"/>
      <c r="AE823">
        <v>800</v>
      </c>
      <c r="AF823" s="1826">
        <v>856</v>
      </c>
      <c r="AG823" s="2107">
        <v>0</v>
      </c>
      <c r="AH823" s="2107">
        <v>0</v>
      </c>
      <c r="AJ823" s="285"/>
    </row>
    <row r="824" spans="1:36" ht="15">
      <c r="A824" s="800"/>
      <c r="N824" s="809"/>
      <c r="O824" s="800"/>
      <c r="P824" s="810"/>
      <c r="Q824" s="806"/>
      <c r="AE824">
        <v>800</v>
      </c>
      <c r="AF824" s="1826">
        <v>857</v>
      </c>
      <c r="AG824" s="2107">
        <v>0</v>
      </c>
      <c r="AH824" s="2107">
        <v>0</v>
      </c>
      <c r="AJ824" s="285"/>
    </row>
    <row r="825" spans="1:36" ht="15.75">
      <c r="A825" s="226" t="s">
        <v>713</v>
      </c>
      <c r="N825" s="809"/>
      <c r="O825" s="226"/>
      <c r="P825" s="811"/>
      <c r="Q825" s="812"/>
      <c r="R825" s="735"/>
      <c r="AE825">
        <v>800</v>
      </c>
      <c r="AF825" s="1826">
        <v>858</v>
      </c>
      <c r="AG825" s="2107">
        <v>0</v>
      </c>
      <c r="AH825" s="2107">
        <v>0</v>
      </c>
      <c r="AJ825" s="285"/>
    </row>
    <row r="826" spans="1:36" ht="15">
      <c r="A826" s="800"/>
      <c r="N826" s="809"/>
      <c r="O826" s="800"/>
      <c r="P826" s="1838" t="s">
        <v>1056</v>
      </c>
      <c r="Q826" s="799"/>
      <c r="AE826">
        <v>800</v>
      </c>
      <c r="AF826" s="1826">
        <v>859</v>
      </c>
      <c r="AG826" s="2107">
        <v>0</v>
      </c>
      <c r="AH826" s="2107">
        <v>0</v>
      </c>
      <c r="AJ826" s="285"/>
    </row>
    <row r="827" spans="1:36" ht="15">
      <c r="A827" s="800"/>
      <c r="N827" s="809"/>
      <c r="O827" s="800"/>
      <c r="P827" s="813" t="s">
        <v>1057</v>
      </c>
      <c r="Q827" s="799"/>
      <c r="R827" s="2107"/>
      <c r="AE827">
        <v>800</v>
      </c>
      <c r="AF827" s="1826">
        <v>860</v>
      </c>
      <c r="AG827" s="2107">
        <v>0</v>
      </c>
      <c r="AH827" s="2107">
        <v>0</v>
      </c>
      <c r="AJ827" s="285"/>
    </row>
    <row r="828" spans="1:36" ht="18.75">
      <c r="A828" s="800"/>
      <c r="N828" s="1839" t="s">
        <v>66</v>
      </c>
      <c r="O828" s="767"/>
      <c r="P828" s="814" t="s">
        <v>1058</v>
      </c>
      <c r="Q828" s="799"/>
      <c r="R828" s="2107" t="s">
        <v>64</v>
      </c>
      <c r="AE828">
        <v>800</v>
      </c>
      <c r="AF828" s="1826">
        <v>861</v>
      </c>
      <c r="AG828" s="2107">
        <v>0</v>
      </c>
      <c r="AH828" s="2107">
        <v>0</v>
      </c>
      <c r="AJ828" s="285"/>
    </row>
    <row r="829" spans="1:36" ht="15.75" thickBot="1">
      <c r="A829" s="1661" t="s">
        <v>1059</v>
      </c>
      <c r="N829" s="815">
        <v>95</v>
      </c>
      <c r="O829" s="1840"/>
      <c r="P829" s="1841">
        <v>-31812.435999999871</v>
      </c>
      <c r="Q829" s="66"/>
      <c r="R829" s="2107">
        <v>-4.0000005610636435E-3</v>
      </c>
      <c r="AE829">
        <v>800</v>
      </c>
      <c r="AF829" s="1832">
        <v>862</v>
      </c>
      <c r="AG829" s="2107">
        <v>0</v>
      </c>
      <c r="AH829" s="2107">
        <v>0</v>
      </c>
      <c r="AJ829" s="285"/>
    </row>
    <row r="830" spans="1:36" ht="15.75" thickBot="1">
      <c r="A830" s="1842" t="s">
        <v>1060</v>
      </c>
      <c r="N830" s="1843">
        <v>9501</v>
      </c>
      <c r="O830" s="806"/>
      <c r="P830" s="1844">
        <v>-30092.805999999866</v>
      </c>
      <c r="Q830" s="66"/>
      <c r="R830" s="2107">
        <v>0</v>
      </c>
      <c r="AE830">
        <v>800</v>
      </c>
      <c r="AF830" s="746">
        <v>865</v>
      </c>
      <c r="AG830" s="2107">
        <v>0</v>
      </c>
      <c r="AH830" s="2107">
        <v>0</v>
      </c>
      <c r="AJ830" s="285"/>
    </row>
    <row r="831" spans="1:36" ht="15.75" thickBot="1">
      <c r="A831" s="1845" t="s">
        <v>717</v>
      </c>
      <c r="N831" s="1843">
        <v>950101</v>
      </c>
      <c r="O831" s="1840"/>
      <c r="P831" s="1846">
        <v>1504585.3860000004</v>
      </c>
      <c r="Q831" s="66"/>
      <c r="R831" s="2107"/>
      <c r="U831" s="110" t="s">
        <v>1061</v>
      </c>
      <c r="AE831">
        <v>800</v>
      </c>
      <c r="AF831" s="746">
        <v>866</v>
      </c>
      <c r="AG831" s="2107">
        <v>0</v>
      </c>
      <c r="AH831" s="2107">
        <v>0</v>
      </c>
      <c r="AJ831" s="285"/>
    </row>
    <row r="832" spans="1:36" ht="15">
      <c r="A832" s="1847" t="s">
        <v>718</v>
      </c>
      <c r="N832" s="1848">
        <v>95010101</v>
      </c>
      <c r="O832" s="1840" t="s">
        <v>1046</v>
      </c>
      <c r="P832" s="1849">
        <v>1504585.3860000004</v>
      </c>
      <c r="Q832" s="66"/>
      <c r="R832" s="2107"/>
      <c r="S832" s="771"/>
      <c r="T832" s="110" t="s">
        <v>31</v>
      </c>
      <c r="U832" s="98">
        <v>-396198</v>
      </c>
      <c r="AE832">
        <v>800</v>
      </c>
      <c r="AF832" s="751">
        <v>867</v>
      </c>
      <c r="AG832" s="2107">
        <v>0</v>
      </c>
      <c r="AH832" s="2107">
        <v>0</v>
      </c>
      <c r="AJ832" s="285"/>
    </row>
    <row r="833" spans="1:36" ht="15.75" thickBot="1">
      <c r="A833" s="1847" t="s">
        <v>719</v>
      </c>
      <c r="N833" s="1848">
        <v>95010102</v>
      </c>
      <c r="O833" s="1840" t="s">
        <v>1046</v>
      </c>
      <c r="P833" s="1849">
        <v>0</v>
      </c>
      <c r="Q833" s="66"/>
      <c r="R833" s="2107"/>
      <c r="U833" s="98">
        <v>889887.196</v>
      </c>
      <c r="AE833">
        <v>800</v>
      </c>
      <c r="AF833" s="1834">
        <v>868</v>
      </c>
      <c r="AG833" s="2107">
        <v>0</v>
      </c>
      <c r="AH833" s="2107">
        <v>0</v>
      </c>
      <c r="AJ833" s="285"/>
    </row>
    <row r="834" spans="1:36" ht="15.75" thickBot="1">
      <c r="A834" s="1847" t="s">
        <v>720</v>
      </c>
      <c r="N834" s="1848">
        <v>95010103</v>
      </c>
      <c r="O834" s="1840" t="s">
        <v>1046</v>
      </c>
      <c r="P834" s="1849"/>
      <c r="Q834" s="66"/>
      <c r="R834" s="2107"/>
      <c r="U834" s="285">
        <v>493689.196</v>
      </c>
      <c r="AE834">
        <v>800</v>
      </c>
      <c r="AF834" s="746">
        <v>869</v>
      </c>
      <c r="AG834" s="2107">
        <v>0</v>
      </c>
      <c r="AH834" s="2107">
        <v>0</v>
      </c>
      <c r="AJ834" s="285"/>
    </row>
    <row r="835" spans="1:36" ht="15.75" thickBot="1">
      <c r="A835" s="1847" t="s">
        <v>1062</v>
      </c>
      <c r="N835" s="1848">
        <v>95010104</v>
      </c>
      <c r="O835" s="1840" t="s">
        <v>1046</v>
      </c>
      <c r="P835" s="1849">
        <v>0</v>
      </c>
      <c r="Q835" s="66"/>
      <c r="R835" s="2107"/>
      <c r="AE835">
        <v>800</v>
      </c>
      <c r="AF835" s="746">
        <v>870</v>
      </c>
      <c r="AG835" s="2107">
        <v>0</v>
      </c>
      <c r="AH835" s="2107">
        <v>0</v>
      </c>
      <c r="AJ835" s="285"/>
    </row>
    <row r="836" spans="1:36" ht="15.75" thickBot="1">
      <c r="A836" s="1847" t="s">
        <v>722</v>
      </c>
      <c r="N836" s="1848">
        <v>95010105</v>
      </c>
      <c r="O836" s="1840" t="s">
        <v>1046</v>
      </c>
      <c r="P836" s="1849">
        <v>0</v>
      </c>
      <c r="Q836" s="66"/>
      <c r="R836" s="2107">
        <v>0</v>
      </c>
      <c r="T836" s="110" t="s">
        <v>33</v>
      </c>
      <c r="U836" s="98">
        <v>396182.29</v>
      </c>
      <c r="AF836" s="787"/>
      <c r="AG836" s="2107">
        <v>0</v>
      </c>
      <c r="AH836" s="2107">
        <v>0</v>
      </c>
      <c r="AJ836" s="285"/>
    </row>
    <row r="837" spans="1:36" ht="15">
      <c r="A837" s="1845" t="s">
        <v>1063</v>
      </c>
      <c r="N837" s="1850">
        <v>950102</v>
      </c>
      <c r="O837" s="1840"/>
      <c r="P837" s="1851">
        <v>-1534371.2720000003</v>
      </c>
      <c r="Q837" s="66"/>
      <c r="R837" s="2107">
        <v>0</v>
      </c>
      <c r="U837" s="98">
        <v>-487892.10000000038</v>
      </c>
      <c r="AE837">
        <v>800</v>
      </c>
      <c r="AF837" s="2011">
        <v>871</v>
      </c>
      <c r="AG837" s="2107">
        <v>0</v>
      </c>
      <c r="AH837" s="2107">
        <v>0</v>
      </c>
      <c r="AJ837" s="285"/>
    </row>
    <row r="838" spans="1:36" ht="15">
      <c r="A838" s="1847" t="s">
        <v>724</v>
      </c>
      <c r="N838" s="1848">
        <v>95010201</v>
      </c>
      <c r="O838" s="1840" t="s">
        <v>1049</v>
      </c>
      <c r="P838" s="1852">
        <v>-1498228.4820000003</v>
      </c>
      <c r="Q838" s="66"/>
      <c r="R838" s="2107"/>
      <c r="U838" s="285">
        <v>-91709.810000000405</v>
      </c>
      <c r="AE838">
        <v>800</v>
      </c>
      <c r="AF838" s="1826">
        <v>872</v>
      </c>
      <c r="AG838" s="2107">
        <v>0</v>
      </c>
      <c r="AH838" s="2107">
        <v>0</v>
      </c>
      <c r="AJ838" s="285"/>
    </row>
    <row r="839" spans="1:36" ht="15">
      <c r="A839" s="1847" t="s">
        <v>1064</v>
      </c>
      <c r="N839" s="1848">
        <v>95010202</v>
      </c>
      <c r="O839" s="1840" t="s">
        <v>1049</v>
      </c>
      <c r="P839" s="1849"/>
      <c r="Q839" s="66"/>
      <c r="R839" s="2107"/>
      <c r="AE839">
        <v>800</v>
      </c>
      <c r="AF839" s="1826">
        <v>873</v>
      </c>
      <c r="AG839" s="2107">
        <v>0</v>
      </c>
      <c r="AH839" s="2107">
        <v>0</v>
      </c>
      <c r="AJ839" s="285"/>
    </row>
    <row r="840" spans="1:36" ht="15">
      <c r="A840" s="1847" t="s">
        <v>726</v>
      </c>
      <c r="N840" s="1848">
        <v>95010203</v>
      </c>
      <c r="O840" s="1840" t="s">
        <v>1049</v>
      </c>
      <c r="P840" s="1852">
        <v>-36142.789999999986</v>
      </c>
      <c r="Q840" s="66"/>
      <c r="R840" s="2376"/>
      <c r="AE840">
        <v>800</v>
      </c>
      <c r="AF840" s="1826">
        <v>879</v>
      </c>
      <c r="AG840" s="2107">
        <v>0</v>
      </c>
      <c r="AH840" s="2107">
        <v>0</v>
      </c>
      <c r="AJ840" s="285"/>
    </row>
    <row r="841" spans="1:36" ht="15">
      <c r="A841" s="1847" t="s">
        <v>1065</v>
      </c>
      <c r="N841" s="1848">
        <v>95010204</v>
      </c>
      <c r="O841" s="1840" t="s">
        <v>1049</v>
      </c>
      <c r="P841" s="771"/>
      <c r="Q841" s="66"/>
      <c r="R841" s="2107"/>
      <c r="AE841">
        <v>800</v>
      </c>
      <c r="AF841" s="1826">
        <v>874</v>
      </c>
      <c r="AG841" s="2107">
        <v>0</v>
      </c>
      <c r="AH841" s="2107">
        <v>0</v>
      </c>
      <c r="AJ841" s="285"/>
    </row>
    <row r="842" spans="1:36" ht="15">
      <c r="A842" s="1847" t="s">
        <v>728</v>
      </c>
      <c r="N842" s="1848">
        <v>95010205</v>
      </c>
      <c r="O842" s="1840" t="s">
        <v>1049</v>
      </c>
      <c r="P842" s="1849"/>
      <c r="Q842" s="66"/>
      <c r="R842" s="2107"/>
      <c r="AE842">
        <v>800</v>
      </c>
      <c r="AF842" s="1826">
        <v>875</v>
      </c>
      <c r="AG842" s="2107">
        <v>0</v>
      </c>
      <c r="AH842" s="2107">
        <v>0</v>
      </c>
      <c r="AJ842" s="285"/>
    </row>
    <row r="843" spans="1:36" ht="15">
      <c r="A843" s="1853" t="s">
        <v>729</v>
      </c>
      <c r="N843" s="1850">
        <v>950103</v>
      </c>
      <c r="O843" s="1840" t="s">
        <v>1049</v>
      </c>
      <c r="P843" s="1852">
        <v>0</v>
      </c>
      <c r="Q843" s="66"/>
      <c r="R843" s="2107"/>
      <c r="AE843">
        <v>800</v>
      </c>
      <c r="AF843" s="1826">
        <v>876</v>
      </c>
      <c r="AG843" s="2107">
        <v>0</v>
      </c>
      <c r="AH843" s="2107">
        <v>0</v>
      </c>
      <c r="AJ843" s="285"/>
    </row>
    <row r="844" spans="1:36" ht="15">
      <c r="A844" s="1853" t="s">
        <v>730</v>
      </c>
      <c r="N844" s="1850">
        <v>950104</v>
      </c>
      <c r="O844" s="1840" t="s">
        <v>1046</v>
      </c>
      <c r="P844" s="1852"/>
      <c r="Q844" s="66"/>
      <c r="R844" s="2107"/>
      <c r="AE844">
        <v>800</v>
      </c>
      <c r="AF844" s="1826">
        <v>880</v>
      </c>
      <c r="AG844" s="2107">
        <v>0</v>
      </c>
      <c r="AH844" s="2107">
        <v>0</v>
      </c>
      <c r="AJ844" s="285"/>
    </row>
    <row r="845" spans="1:36" ht="15">
      <c r="A845" s="1853" t="s">
        <v>731</v>
      </c>
      <c r="N845" s="1850">
        <v>950105</v>
      </c>
      <c r="O845" s="1840" t="s">
        <v>1049</v>
      </c>
      <c r="P845" s="1852">
        <v>-306.92000000000007</v>
      </c>
      <c r="Q845" s="66"/>
      <c r="R845" s="2107"/>
      <c r="AE845">
        <v>800</v>
      </c>
      <c r="AF845" s="1826">
        <v>881</v>
      </c>
      <c r="AG845" s="2107">
        <v>0</v>
      </c>
      <c r="AH845" s="2107">
        <v>0</v>
      </c>
      <c r="AJ845" s="285"/>
    </row>
    <row r="846" spans="1:36" ht="15">
      <c r="A846" s="1853" t="s">
        <v>732</v>
      </c>
      <c r="N846" s="1850">
        <v>950106</v>
      </c>
      <c r="O846" s="1840" t="s">
        <v>1046</v>
      </c>
      <c r="P846" s="1852"/>
      <c r="Q846" s="66"/>
      <c r="R846" s="2107"/>
      <c r="AE846">
        <v>800</v>
      </c>
      <c r="AF846" s="1826">
        <v>882</v>
      </c>
      <c r="AG846" s="2107">
        <v>0</v>
      </c>
      <c r="AH846" s="2107">
        <v>0</v>
      </c>
      <c r="AJ846" s="285"/>
    </row>
    <row r="847" spans="1:36" ht="15">
      <c r="A847" s="1853" t="s">
        <v>733</v>
      </c>
      <c r="N847" s="1850">
        <v>950107</v>
      </c>
      <c r="O847" s="1840" t="s">
        <v>1049</v>
      </c>
      <c r="P847" s="1852">
        <v>0</v>
      </c>
      <c r="Q847" s="66"/>
      <c r="R847" s="2107"/>
      <c r="AE847">
        <v>800</v>
      </c>
      <c r="AF847" s="1826">
        <v>883</v>
      </c>
      <c r="AG847" s="2107">
        <v>0</v>
      </c>
      <c r="AH847" s="2107">
        <v>0</v>
      </c>
      <c r="AJ847" s="285"/>
    </row>
    <row r="848" spans="1:36" ht="15">
      <c r="A848" s="1853" t="s">
        <v>734</v>
      </c>
      <c r="N848" s="1850">
        <v>950108</v>
      </c>
      <c r="O848" s="1840" t="s">
        <v>1052</v>
      </c>
      <c r="P848" s="1852"/>
      <c r="Q848" s="66"/>
      <c r="R848" s="2107"/>
      <c r="AE848">
        <v>800</v>
      </c>
      <c r="AF848" s="1826">
        <v>884</v>
      </c>
      <c r="AG848" s="2107">
        <v>0</v>
      </c>
      <c r="AH848" s="2107">
        <v>0</v>
      </c>
      <c r="AJ848" s="285"/>
    </row>
    <row r="849" spans="1:36" ht="15">
      <c r="A849" s="816"/>
      <c r="N849" s="816"/>
      <c r="O849" s="1840"/>
      <c r="P849" s="810"/>
      <c r="Q849" s="66"/>
      <c r="R849" s="2107"/>
      <c r="AE849">
        <v>800</v>
      </c>
      <c r="AF849" s="1826">
        <v>885</v>
      </c>
      <c r="AG849" s="2107">
        <v>0</v>
      </c>
      <c r="AH849" s="2107">
        <v>0</v>
      </c>
      <c r="AJ849" s="285"/>
    </row>
    <row r="850" spans="1:36" ht="15">
      <c r="A850" s="1842" t="s">
        <v>1066</v>
      </c>
      <c r="N850" s="1854">
        <v>9502</v>
      </c>
      <c r="O850" s="1840"/>
      <c r="P850" s="1851">
        <v>0</v>
      </c>
      <c r="Q850" s="66"/>
      <c r="R850" s="2107">
        <v>0</v>
      </c>
      <c r="AE850">
        <v>800</v>
      </c>
      <c r="AF850" s="1826">
        <v>886</v>
      </c>
      <c r="AG850" s="2107">
        <v>0</v>
      </c>
      <c r="AH850" s="2107">
        <v>0</v>
      </c>
      <c r="AJ850" s="285"/>
    </row>
    <row r="851" spans="1:36" ht="15">
      <c r="A851" s="1855" t="s">
        <v>735</v>
      </c>
      <c r="N851" s="1856">
        <v>950201</v>
      </c>
      <c r="O851" s="1840" t="s">
        <v>1046</v>
      </c>
      <c r="P851" s="1852"/>
      <c r="Q851" s="66"/>
      <c r="R851" s="2107"/>
      <c r="AE851">
        <v>800</v>
      </c>
      <c r="AF851" s="1826">
        <v>887</v>
      </c>
      <c r="AG851" s="2107">
        <v>0</v>
      </c>
      <c r="AH851" s="2107">
        <v>0</v>
      </c>
      <c r="AJ851" s="285"/>
    </row>
    <row r="852" spans="1:36" ht="15">
      <c r="A852" s="1855" t="s">
        <v>736</v>
      </c>
      <c r="N852" s="1856">
        <v>950202</v>
      </c>
      <c r="O852" s="1840" t="s">
        <v>1049</v>
      </c>
      <c r="P852" s="1852"/>
      <c r="Q852" s="66"/>
      <c r="R852" s="2107"/>
      <c r="AE852">
        <v>800</v>
      </c>
      <c r="AF852" s="1826">
        <v>888</v>
      </c>
      <c r="AG852" s="2107">
        <v>0</v>
      </c>
      <c r="AH852" s="2107">
        <v>0</v>
      </c>
      <c r="AJ852" s="285"/>
    </row>
    <row r="853" spans="1:36" ht="15.75" thickBot="1">
      <c r="A853" s="1855" t="s">
        <v>737</v>
      </c>
      <c r="N853" s="1856">
        <v>950203</v>
      </c>
      <c r="O853" s="1840" t="s">
        <v>1049</v>
      </c>
      <c r="P853" s="1849"/>
      <c r="Q853" s="66"/>
      <c r="R853" s="2107"/>
      <c r="AE853">
        <v>800</v>
      </c>
      <c r="AF853" s="740">
        <v>889</v>
      </c>
      <c r="AG853" s="2107">
        <v>0</v>
      </c>
      <c r="AH853" s="2107">
        <v>0</v>
      </c>
      <c r="AJ853" s="285"/>
    </row>
    <row r="854" spans="1:36" ht="15.75" thickBot="1">
      <c r="A854" s="1855" t="s">
        <v>1067</v>
      </c>
      <c r="N854" s="1856">
        <v>950204</v>
      </c>
      <c r="O854" s="1840" t="s">
        <v>1046</v>
      </c>
      <c r="P854" s="1849">
        <v>0</v>
      </c>
      <c r="Q854" s="66"/>
      <c r="AF854" s="787"/>
      <c r="AG854" s="2107">
        <v>0</v>
      </c>
      <c r="AH854" s="2107">
        <v>0</v>
      </c>
      <c r="AJ854" s="285"/>
    </row>
    <row r="855" spans="1:36" ht="15.75" thickBot="1">
      <c r="A855" s="1855" t="s">
        <v>739</v>
      </c>
      <c r="N855" s="1856">
        <v>950205</v>
      </c>
      <c r="O855" s="1840" t="s">
        <v>1049</v>
      </c>
      <c r="P855" s="1849"/>
      <c r="Q855" s="66"/>
      <c r="AE855">
        <v>800</v>
      </c>
      <c r="AF855" s="817">
        <v>890</v>
      </c>
      <c r="AG855" s="2107">
        <v>0</v>
      </c>
      <c r="AH855" s="2107">
        <v>0</v>
      </c>
      <c r="AJ855" s="285"/>
    </row>
    <row r="856" spans="1:36" ht="15">
      <c r="A856" s="1855" t="s">
        <v>740</v>
      </c>
      <c r="N856" s="1856">
        <v>950206</v>
      </c>
      <c r="O856" s="1840" t="s">
        <v>1046</v>
      </c>
      <c r="P856" s="1849"/>
      <c r="Q856" s="66"/>
      <c r="AF856" s="787"/>
      <c r="AG856" s="2107">
        <v>0</v>
      </c>
      <c r="AH856" s="2107">
        <v>0</v>
      </c>
      <c r="AJ856" s="285"/>
    </row>
    <row r="857" spans="1:36" ht="15">
      <c r="A857" s="1855" t="s">
        <v>741</v>
      </c>
      <c r="N857" s="1856">
        <v>950207</v>
      </c>
      <c r="O857" s="1840" t="s">
        <v>1049</v>
      </c>
      <c r="P857" s="1849"/>
      <c r="Q857" s="66"/>
      <c r="AE857">
        <v>800</v>
      </c>
      <c r="AF857" s="1427">
        <v>897</v>
      </c>
      <c r="AG857" s="2107">
        <v>0</v>
      </c>
      <c r="AH857" s="2107">
        <v>0</v>
      </c>
      <c r="AJ857" s="285"/>
    </row>
    <row r="858" spans="1:36" ht="15">
      <c r="A858" s="1855" t="s">
        <v>742</v>
      </c>
      <c r="N858" s="1856">
        <v>950208</v>
      </c>
      <c r="O858" s="1840" t="s">
        <v>1046</v>
      </c>
      <c r="P858" s="1852">
        <v>0</v>
      </c>
      <c r="Q858" s="66"/>
      <c r="R858" s="818"/>
      <c r="S858" s="200" t="s">
        <v>4415</v>
      </c>
      <c r="T858" s="819" t="s">
        <v>4416</v>
      </c>
      <c r="U858" s="819" t="s">
        <v>4434</v>
      </c>
      <c r="AE858">
        <v>800</v>
      </c>
      <c r="AF858" s="1427">
        <v>898</v>
      </c>
      <c r="AG858" s="2107">
        <v>0</v>
      </c>
      <c r="AH858" s="2107">
        <v>0</v>
      </c>
      <c r="AJ858" s="285"/>
    </row>
    <row r="859" spans="1:36" ht="15.75" thickBot="1">
      <c r="A859" s="1855" t="s">
        <v>743</v>
      </c>
      <c r="N859" s="1856">
        <v>950209</v>
      </c>
      <c r="O859" s="1840" t="s">
        <v>1049</v>
      </c>
      <c r="P859" s="1852">
        <v>0</v>
      </c>
      <c r="Q859" s="66"/>
      <c r="R859" s="1662"/>
      <c r="S859" s="820">
        <v>-166467.06</v>
      </c>
      <c r="T859" s="137">
        <v>0</v>
      </c>
      <c r="U859" s="820">
        <v>0</v>
      </c>
      <c r="AE859">
        <v>800</v>
      </c>
      <c r="AF859" s="1857">
        <v>899</v>
      </c>
      <c r="AG859" s="2107">
        <v>0</v>
      </c>
      <c r="AH859" s="2107">
        <v>0</v>
      </c>
      <c r="AJ859" s="285"/>
    </row>
    <row r="860" spans="1:36" ht="15.75" thickBot="1">
      <c r="A860" s="1855" t="s">
        <v>744</v>
      </c>
      <c r="N860" s="1856">
        <v>950210</v>
      </c>
      <c r="O860" s="1840" t="s">
        <v>1046</v>
      </c>
      <c r="P860" s="1852">
        <v>0</v>
      </c>
      <c r="Q860" s="66"/>
      <c r="R860" s="1478"/>
      <c r="S860" s="285">
        <v>142027.67000000004</v>
      </c>
      <c r="T860" s="285"/>
      <c r="U860" s="2123"/>
      <c r="AF860" s="2019"/>
      <c r="AG860" s="2107">
        <v>0</v>
      </c>
      <c r="AH860" s="2107">
        <v>0</v>
      </c>
      <c r="AJ860" s="285"/>
    </row>
    <row r="861" spans="1:36" ht="15">
      <c r="A861" s="1855" t="s">
        <v>745</v>
      </c>
      <c r="N861" s="1856">
        <v>950211</v>
      </c>
      <c r="O861" s="1840" t="s">
        <v>1049</v>
      </c>
      <c r="P861" s="1852">
        <v>0</v>
      </c>
      <c r="Q861" s="66"/>
      <c r="U861" s="66">
        <v>0</v>
      </c>
      <c r="AE861">
        <v>800</v>
      </c>
      <c r="AF861" s="2020">
        <v>902</v>
      </c>
      <c r="AG861" s="2107">
        <v>0</v>
      </c>
      <c r="AH861" s="2107">
        <v>0</v>
      </c>
      <c r="AJ861" s="285"/>
    </row>
    <row r="862" spans="1:36" ht="15">
      <c r="A862" s="1855" t="s">
        <v>746</v>
      </c>
      <c r="N862" s="1856">
        <v>950212</v>
      </c>
      <c r="O862" s="1840" t="s">
        <v>1046</v>
      </c>
      <c r="P862" s="1852"/>
      <c r="Q862" s="66"/>
      <c r="AE862">
        <v>800</v>
      </c>
      <c r="AF862" s="1427">
        <v>903</v>
      </c>
      <c r="AG862" s="2107">
        <v>0</v>
      </c>
      <c r="AH862" s="2107">
        <v>0</v>
      </c>
      <c r="AJ862" s="285"/>
    </row>
    <row r="863" spans="1:36" ht="15.75" thickBot="1">
      <c r="A863" s="1855" t="s">
        <v>747</v>
      </c>
      <c r="N863" s="1856">
        <v>950213</v>
      </c>
      <c r="O863" s="1840" t="s">
        <v>1049</v>
      </c>
      <c r="P863" s="1852">
        <v>0</v>
      </c>
      <c r="Q863" s="66"/>
      <c r="AE863">
        <v>800</v>
      </c>
      <c r="AF863" s="1428">
        <v>904</v>
      </c>
      <c r="AG863" s="2107">
        <v>0</v>
      </c>
      <c r="AH863" s="2107">
        <v>0</v>
      </c>
      <c r="AJ863" s="285"/>
    </row>
    <row r="864" spans="1:36" ht="15.75" thickBot="1">
      <c r="A864" s="1855" t="s">
        <v>748</v>
      </c>
      <c r="N864" s="1856">
        <v>950214</v>
      </c>
      <c r="O864" s="1840" t="s">
        <v>1046</v>
      </c>
      <c r="P864" s="1849"/>
      <c r="Q864" s="66"/>
      <c r="AE864">
        <v>800</v>
      </c>
      <c r="AF864" s="2124">
        <v>999</v>
      </c>
      <c r="AG864" s="2107">
        <v>0</v>
      </c>
      <c r="AH864" s="2107">
        <v>0</v>
      </c>
      <c r="AJ864" s="285"/>
    </row>
    <row r="865" spans="1:36" ht="15">
      <c r="A865" s="1855" t="s">
        <v>749</v>
      </c>
      <c r="N865" s="1856">
        <v>950215</v>
      </c>
      <c r="O865" s="1840" t="s">
        <v>1049</v>
      </c>
      <c r="P865" s="1849"/>
      <c r="Q865" s="66"/>
      <c r="AE865">
        <v>800</v>
      </c>
      <c r="AF865" s="821" t="s">
        <v>1068</v>
      </c>
      <c r="AG865" s="2107">
        <v>0</v>
      </c>
      <c r="AH865" s="2107">
        <v>0</v>
      </c>
      <c r="AJ865" s="285"/>
    </row>
    <row r="866" spans="1:36" ht="15">
      <c r="A866" s="1855" t="s">
        <v>750</v>
      </c>
      <c r="N866" s="1856">
        <v>950216</v>
      </c>
      <c r="O866" s="1840" t="s">
        <v>1046</v>
      </c>
      <c r="P866" s="1849">
        <v>0</v>
      </c>
      <c r="Q866" s="66"/>
      <c r="AE866">
        <v>800</v>
      </c>
      <c r="AF866" s="821" t="s">
        <v>1069</v>
      </c>
      <c r="AG866" s="2107">
        <v>0</v>
      </c>
      <c r="AH866" s="2107">
        <v>0</v>
      </c>
      <c r="AJ866" s="285"/>
    </row>
    <row r="867" spans="1:36" ht="15">
      <c r="A867" s="1855" t="s">
        <v>751</v>
      </c>
      <c r="N867" s="1856">
        <v>950217</v>
      </c>
      <c r="O867" s="1840" t="s">
        <v>1049</v>
      </c>
      <c r="P867" s="1849"/>
      <c r="Q867" s="66"/>
      <c r="AE867">
        <v>800</v>
      </c>
      <c r="AF867" s="821" t="s">
        <v>1070</v>
      </c>
      <c r="AG867" s="2107">
        <v>0</v>
      </c>
      <c r="AH867" s="2107">
        <v>0</v>
      </c>
      <c r="AJ867" s="285"/>
    </row>
    <row r="868" spans="1:36" ht="15">
      <c r="A868" s="1855" t="s">
        <v>752</v>
      </c>
      <c r="N868" s="1856">
        <v>950218</v>
      </c>
      <c r="O868" s="1840" t="s">
        <v>1046</v>
      </c>
      <c r="P868" s="1849">
        <v>0</v>
      </c>
      <c r="Q868" s="66"/>
      <c r="AE868">
        <v>800</v>
      </c>
      <c r="AF868" s="822" t="s">
        <v>1071</v>
      </c>
      <c r="AG868" s="2107">
        <v>0</v>
      </c>
      <c r="AH868" s="2107">
        <v>0</v>
      </c>
      <c r="AJ868" s="285"/>
    </row>
    <row r="869" spans="1:36" ht="15">
      <c r="A869" s="1855" t="s">
        <v>730</v>
      </c>
      <c r="N869" s="1856">
        <v>950219</v>
      </c>
      <c r="O869" s="1840" t="s">
        <v>1046</v>
      </c>
      <c r="P869" s="1849">
        <v>0</v>
      </c>
      <c r="Q869" s="66"/>
      <c r="X869" s="1488"/>
      <c r="AF869" s="787"/>
      <c r="AG869" s="2107">
        <v>0</v>
      </c>
      <c r="AH869" s="2107">
        <v>0</v>
      </c>
      <c r="AJ869" s="285"/>
    </row>
    <row r="870" spans="1:36" ht="15">
      <c r="A870" s="1855" t="s">
        <v>732</v>
      </c>
      <c r="N870" s="1856">
        <v>950220</v>
      </c>
      <c r="O870" s="1840" t="s">
        <v>1046</v>
      </c>
      <c r="P870" s="1849"/>
      <c r="Q870" s="66"/>
      <c r="AF870" s="787"/>
      <c r="AG870" s="2107">
        <v>0</v>
      </c>
      <c r="AH870" s="2107">
        <v>0</v>
      </c>
      <c r="AJ870" s="285"/>
    </row>
    <row r="871" spans="1:36" ht="15.75" thickBot="1">
      <c r="A871" s="1855" t="s">
        <v>753</v>
      </c>
      <c r="N871" s="1856">
        <v>950221</v>
      </c>
      <c r="O871" s="1840" t="s">
        <v>1052</v>
      </c>
      <c r="P871" s="1852">
        <v>0</v>
      </c>
      <c r="Q871" s="66"/>
      <c r="AE871">
        <v>800</v>
      </c>
      <c r="AF871" s="823">
        <v>920</v>
      </c>
      <c r="AG871" s="2107">
        <v>0</v>
      </c>
      <c r="AH871" s="2107">
        <v>0</v>
      </c>
      <c r="AJ871" s="285"/>
    </row>
    <row r="872" spans="1:36" ht="15">
      <c r="A872" s="816"/>
      <c r="N872" s="816"/>
      <c r="O872" s="1840"/>
      <c r="P872" s="810"/>
      <c r="Q872" s="66"/>
      <c r="AG872" s="2107"/>
      <c r="AH872" s="2107"/>
      <c r="AJ872" s="285"/>
    </row>
    <row r="873" spans="1:36" ht="15">
      <c r="A873" s="1842" t="s">
        <v>1072</v>
      </c>
      <c r="N873" s="1854">
        <v>9503</v>
      </c>
      <c r="O873" s="1840"/>
      <c r="P873" s="1851">
        <v>-1719.6300000000047</v>
      </c>
      <c r="Q873" s="66"/>
      <c r="R873" s="771">
        <v>0</v>
      </c>
      <c r="AG873" s="2107"/>
      <c r="AH873" s="2107"/>
      <c r="AJ873" s="285"/>
    </row>
    <row r="874" spans="1:36" ht="15">
      <c r="A874" s="1855" t="s">
        <v>754</v>
      </c>
      <c r="N874" s="1856">
        <v>950301</v>
      </c>
      <c r="O874" s="1840" t="s">
        <v>1046</v>
      </c>
      <c r="P874" s="1852">
        <v>0</v>
      </c>
      <c r="Q874" s="66"/>
      <c r="AG874" s="2107"/>
      <c r="AH874" s="2107"/>
      <c r="AJ874" s="285"/>
    </row>
    <row r="875" spans="1:36" ht="15">
      <c r="A875" s="1855" t="s">
        <v>755</v>
      </c>
      <c r="N875" s="1856">
        <v>950302</v>
      </c>
      <c r="O875" s="1840" t="s">
        <v>1046</v>
      </c>
      <c r="P875" s="1852"/>
      <c r="Q875" s="66"/>
      <c r="AG875" s="2107"/>
      <c r="AH875" s="2107"/>
      <c r="AJ875" s="285"/>
    </row>
    <row r="876" spans="1:36" ht="15">
      <c r="A876" s="1855" t="s">
        <v>756</v>
      </c>
      <c r="N876" s="1856">
        <v>950303</v>
      </c>
      <c r="O876" s="1840" t="s">
        <v>1049</v>
      </c>
      <c r="P876" s="1849"/>
      <c r="Q876" s="66"/>
      <c r="AG876" s="2107"/>
      <c r="AH876" s="2107"/>
      <c r="AJ876" s="285"/>
    </row>
    <row r="877" spans="1:36" ht="15">
      <c r="A877" s="1855" t="s">
        <v>757</v>
      </c>
      <c r="N877" s="1856">
        <v>950304</v>
      </c>
      <c r="O877" s="1840" t="s">
        <v>1046</v>
      </c>
      <c r="P877" s="1852">
        <v>-1719.6300000000047</v>
      </c>
      <c r="Q877" s="66"/>
      <c r="Y877">
        <v>220303</v>
      </c>
      <c r="Z877" t="s">
        <v>4687</v>
      </c>
      <c r="AA877" s="66">
        <v>83940.19</v>
      </c>
      <c r="AB877" s="66">
        <v>28373.52</v>
      </c>
      <c r="AC877" s="183">
        <v>-55566.67</v>
      </c>
      <c r="AG877" s="2107"/>
      <c r="AH877" s="2107"/>
      <c r="AJ877" s="285"/>
    </row>
    <row r="878" spans="1:36" ht="15">
      <c r="A878" s="1855" t="s">
        <v>758</v>
      </c>
      <c r="N878" s="1856">
        <v>950305</v>
      </c>
      <c r="O878" s="1840" t="s">
        <v>1049</v>
      </c>
      <c r="P878" s="1852"/>
      <c r="Q878" s="66"/>
      <c r="Y878">
        <v>220304</v>
      </c>
      <c r="Z878" t="s">
        <v>4688</v>
      </c>
      <c r="AA878" s="66">
        <v>83940.19</v>
      </c>
      <c r="AB878" s="66">
        <v>28373.52</v>
      </c>
      <c r="AC878" s="183">
        <v>-55566.67</v>
      </c>
      <c r="AD878" s="98"/>
      <c r="AG878" s="2107"/>
      <c r="AH878" s="2107"/>
      <c r="AJ878" s="285"/>
    </row>
    <row r="879" spans="1:36" ht="15">
      <c r="A879" s="1855" t="s">
        <v>759</v>
      </c>
      <c r="N879" s="1856">
        <v>950306</v>
      </c>
      <c r="O879" s="1840" t="s">
        <v>1049</v>
      </c>
      <c r="P879" s="1849"/>
      <c r="Q879" s="66"/>
      <c r="R879" s="1478"/>
      <c r="T879" s="98">
        <v>0</v>
      </c>
      <c r="Y879">
        <v>220305</v>
      </c>
      <c r="Z879" t="s">
        <v>4689</v>
      </c>
      <c r="AA879" s="66">
        <v>44003.26</v>
      </c>
      <c r="AB879" s="66">
        <v>0</v>
      </c>
      <c r="AC879" s="183">
        <v>-44003.26</v>
      </c>
      <c r="AG879" s="2107"/>
      <c r="AH879" s="2107"/>
      <c r="AJ879" s="285"/>
    </row>
    <row r="880" spans="1:36" ht="15">
      <c r="A880" s="1855" t="s">
        <v>748</v>
      </c>
      <c r="N880" s="1856">
        <v>950307</v>
      </c>
      <c r="O880" s="1840" t="s">
        <v>1046</v>
      </c>
      <c r="P880" s="1849"/>
      <c r="Q880" s="66"/>
      <c r="Y880">
        <v>220306</v>
      </c>
      <c r="Z880" t="s">
        <v>4690</v>
      </c>
      <c r="AA880" s="66">
        <v>39936.93</v>
      </c>
      <c r="AB880" s="66">
        <v>22570.27</v>
      </c>
      <c r="AC880" s="183">
        <v>-17366.66</v>
      </c>
      <c r="AG880" s="2107"/>
      <c r="AH880" s="2107"/>
      <c r="AJ880" s="285"/>
    </row>
    <row r="881" spans="1:36" ht="15">
      <c r="A881" s="1855" t="s">
        <v>1073</v>
      </c>
      <c r="N881" s="1856">
        <v>950308</v>
      </c>
      <c r="O881" s="1840" t="s">
        <v>1049</v>
      </c>
      <c r="P881" s="1852">
        <v>0</v>
      </c>
      <c r="Q881" s="66"/>
      <c r="AC881" s="183"/>
      <c r="AG881" s="2107"/>
      <c r="AH881" s="2107"/>
      <c r="AJ881" s="285"/>
    </row>
    <row r="882" spans="1:36" ht="15">
      <c r="A882" s="1855" t="s">
        <v>760</v>
      </c>
      <c r="N882" s="1856">
        <v>950309</v>
      </c>
      <c r="O882" s="1840" t="s">
        <v>1046</v>
      </c>
      <c r="P882" s="1849"/>
      <c r="Q882" s="66"/>
      <c r="Z882" t="s">
        <v>226</v>
      </c>
      <c r="AA882">
        <v>12547.070000000002</v>
      </c>
      <c r="AB882" s="98"/>
      <c r="AC882" s="183">
        <v>-12547.070000000002</v>
      </c>
      <c r="AG882" s="2107"/>
      <c r="AH882" s="2107"/>
      <c r="AJ882" s="285"/>
    </row>
    <row r="883" spans="1:36" ht="15">
      <c r="A883" s="1855" t="s">
        <v>734</v>
      </c>
      <c r="N883" s="1856">
        <v>950310</v>
      </c>
      <c r="O883" s="1840" t="s">
        <v>1052</v>
      </c>
      <c r="P883" s="1852">
        <v>0</v>
      </c>
      <c r="Q883" s="66"/>
      <c r="AA883">
        <v>264367.64</v>
      </c>
      <c r="AB883">
        <v>79317.31</v>
      </c>
      <c r="AC883">
        <v>-185050.33000000002</v>
      </c>
      <c r="AG883" s="2107"/>
      <c r="AH883" s="2107"/>
      <c r="AJ883" s="285"/>
    </row>
    <row r="884" spans="1:36" ht="15">
      <c r="A884" s="816"/>
      <c r="N884" s="816"/>
      <c r="O884" s="1858"/>
      <c r="P884" s="810"/>
      <c r="Q884" s="66"/>
      <c r="AG884" s="2107"/>
      <c r="AH884" s="2107"/>
      <c r="AJ884" s="285"/>
    </row>
    <row r="885" spans="1:36" ht="15">
      <c r="A885" s="816"/>
      <c r="N885" s="816"/>
      <c r="O885" s="824"/>
      <c r="P885" s="810"/>
      <c r="Q885" s="66"/>
      <c r="AG885" s="2107"/>
      <c r="AH885" s="2107"/>
      <c r="AJ885" s="285"/>
    </row>
    <row r="886" spans="1:36" ht="15">
      <c r="A886" s="825" t="s">
        <v>1074</v>
      </c>
      <c r="N886" s="1854">
        <v>9504</v>
      </c>
      <c r="O886" s="1840"/>
      <c r="P886" s="1859">
        <v>0</v>
      </c>
      <c r="Q886" s="66"/>
      <c r="AG886" s="2107"/>
      <c r="AH886" s="2107"/>
      <c r="AJ886" s="285"/>
    </row>
    <row r="887" spans="1:36" ht="15">
      <c r="A887" s="1855" t="s">
        <v>1075</v>
      </c>
      <c r="N887" s="1856">
        <v>950401</v>
      </c>
      <c r="O887" s="1840" t="s">
        <v>1052</v>
      </c>
      <c r="P887" s="1860">
        <v>0</v>
      </c>
      <c r="Q887" s="66"/>
      <c r="AG887" s="2107"/>
      <c r="AH887" s="2107"/>
      <c r="AJ887" s="285"/>
    </row>
    <row r="888" spans="1:36" ht="15">
      <c r="A888" s="826" t="s">
        <v>1059</v>
      </c>
      <c r="N888" s="1854">
        <v>9505</v>
      </c>
      <c r="O888" s="1840"/>
      <c r="P888" s="1841">
        <v>-31812.435999999871</v>
      </c>
      <c r="Q888" s="66"/>
      <c r="R888" t="s">
        <v>1076</v>
      </c>
      <c r="AG888" s="2107"/>
      <c r="AH888" s="2107"/>
      <c r="AJ888" s="285"/>
    </row>
    <row r="889" spans="1:36" ht="15">
      <c r="A889" s="826" t="s">
        <v>1077</v>
      </c>
      <c r="N889" s="827">
        <v>9506</v>
      </c>
      <c r="O889" s="1840" t="s">
        <v>1046</v>
      </c>
      <c r="P889" s="1861">
        <v>52887.770000000026</v>
      </c>
      <c r="Q889" s="66"/>
      <c r="AG889" s="2107"/>
      <c r="AH889" s="2107"/>
      <c r="AJ889" s="285"/>
    </row>
    <row r="890" spans="1:36" ht="15.75" thickBot="1">
      <c r="A890" s="828" t="s">
        <v>765</v>
      </c>
      <c r="N890" s="829">
        <v>9507</v>
      </c>
      <c r="O890" s="830"/>
      <c r="P890" s="1841">
        <v>21075.334000000155</v>
      </c>
      <c r="Q890" s="66"/>
      <c r="R890" t="s">
        <v>1078</v>
      </c>
      <c r="AG890" s="2107"/>
      <c r="AH890" s="2107"/>
      <c r="AJ890" s="285"/>
    </row>
    <row r="891" spans="1:36" ht="15.75" thickTop="1">
      <c r="A891" s="831"/>
      <c r="N891" s="831"/>
      <c r="O891" s="832"/>
      <c r="P891" s="833">
        <v>4.000000080850441E-3</v>
      </c>
      <c r="Q891" s="66"/>
      <c r="R891" s="771">
        <v>-4.0000005610636435E-3</v>
      </c>
      <c r="AG891" s="2107"/>
      <c r="AH891" s="2107"/>
      <c r="AJ891" s="285"/>
    </row>
    <row r="892" spans="1:36" ht="13.5" thickBot="1">
      <c r="A892" s="831"/>
      <c r="N892" s="831"/>
      <c r="O892" s="832"/>
      <c r="P892" s="833"/>
      <c r="Q892" s="66"/>
      <c r="AJ892" s="285"/>
    </row>
    <row r="893" spans="1:36" ht="15.75" thickBot="1">
      <c r="A893" s="834" t="s">
        <v>1079</v>
      </c>
      <c r="N893" s="2125"/>
      <c r="O893" s="835"/>
      <c r="P893" s="1916"/>
      <c r="Q893" s="66"/>
      <c r="R893" s="836"/>
      <c r="AJ893" s="285"/>
    </row>
    <row r="894" spans="1:36">
      <c r="A894" s="831"/>
      <c r="N894" s="831"/>
      <c r="O894" s="1840"/>
      <c r="P894" s="833"/>
      <c r="Q894" s="66"/>
      <c r="AJ894" s="285"/>
    </row>
    <row r="895" spans="1:36">
      <c r="A895" s="837" t="s">
        <v>768</v>
      </c>
      <c r="N895" s="1854">
        <v>96</v>
      </c>
      <c r="O895" s="1840"/>
      <c r="P895" s="1862">
        <v>-24472.241999999969</v>
      </c>
      <c r="Q895" s="66"/>
      <c r="AJ895" s="285"/>
    </row>
    <row r="896" spans="1:36">
      <c r="A896" s="831"/>
      <c r="N896" s="838"/>
      <c r="O896" s="1840"/>
      <c r="P896" s="833"/>
      <c r="Q896" s="66"/>
      <c r="AJ896" s="285"/>
    </row>
    <row r="897" spans="1:36">
      <c r="A897" s="839" t="s">
        <v>769</v>
      </c>
      <c r="N897" s="1854">
        <v>97</v>
      </c>
      <c r="O897" s="1840"/>
      <c r="P897" s="1841">
        <v>91880.922000000006</v>
      </c>
      <c r="Q897" s="66"/>
      <c r="U897" s="771"/>
      <c r="AJ897" s="285"/>
    </row>
    <row r="898" spans="1:36">
      <c r="A898" s="840" t="s">
        <v>770</v>
      </c>
      <c r="N898" s="841">
        <v>9701</v>
      </c>
      <c r="O898" s="1840" t="s">
        <v>1046</v>
      </c>
      <c r="P898" s="1863">
        <v>91880.922000000006</v>
      </c>
      <c r="Q898" s="66"/>
      <c r="S898" s="1863">
        <v>0</v>
      </c>
      <c r="T898">
        <v>0</v>
      </c>
      <c r="U898" s="771"/>
      <c r="AJ898" s="285"/>
    </row>
    <row r="899" spans="1:36">
      <c r="A899" s="840" t="s">
        <v>1080</v>
      </c>
      <c r="N899" s="841">
        <v>9702</v>
      </c>
      <c r="O899" s="1840" t="s">
        <v>1046</v>
      </c>
      <c r="P899" s="1863">
        <v>0</v>
      </c>
      <c r="Q899" s="66"/>
      <c r="U899" s="771"/>
      <c r="AJ899" s="285"/>
    </row>
    <row r="900" spans="1:36">
      <c r="A900" s="840" t="s">
        <v>772</v>
      </c>
      <c r="N900" s="841">
        <v>9703</v>
      </c>
      <c r="O900" s="1840" t="s">
        <v>1046</v>
      </c>
      <c r="P900" s="1864"/>
      <c r="Q900" s="66"/>
      <c r="U900" s="771"/>
      <c r="AJ900" s="285"/>
    </row>
    <row r="901" spans="1:36">
      <c r="A901" s="840" t="s">
        <v>773</v>
      </c>
      <c r="N901" s="841">
        <v>9704</v>
      </c>
      <c r="O901" s="1840" t="s">
        <v>1049</v>
      </c>
      <c r="P901" s="1864"/>
      <c r="Q901" s="66"/>
      <c r="S901" s="1864">
        <v>0</v>
      </c>
      <c r="U901" s="771"/>
      <c r="AJ901" s="285"/>
    </row>
    <row r="902" spans="1:36">
      <c r="A902" s="840" t="s">
        <v>774</v>
      </c>
      <c r="N902" s="841">
        <v>9705</v>
      </c>
      <c r="O902" s="1840" t="s">
        <v>1052</v>
      </c>
      <c r="P902" s="1864">
        <v>0</v>
      </c>
      <c r="Q902" s="66"/>
      <c r="U902" s="771"/>
      <c r="AJ902" s="285"/>
    </row>
    <row r="903" spans="1:36">
      <c r="A903" s="840" t="s">
        <v>775</v>
      </c>
      <c r="N903" s="841">
        <v>9706</v>
      </c>
      <c r="O903" s="1840" t="s">
        <v>1052</v>
      </c>
      <c r="P903" s="1864"/>
      <c r="Q903" s="66"/>
      <c r="U903" s="771"/>
      <c r="AJ903" s="285"/>
    </row>
    <row r="904" spans="1:36">
      <c r="A904" s="840" t="s">
        <v>776</v>
      </c>
      <c r="N904" s="841">
        <v>9707</v>
      </c>
      <c r="O904" s="1840" t="s">
        <v>1052</v>
      </c>
      <c r="P904" s="1864"/>
      <c r="Q904" s="66"/>
      <c r="U904" s="771"/>
      <c r="AJ904" s="285"/>
    </row>
    <row r="905" spans="1:36">
      <c r="A905" s="840" t="s">
        <v>777</v>
      </c>
      <c r="N905" s="841">
        <v>9708</v>
      </c>
      <c r="O905" s="1840" t="s">
        <v>1052</v>
      </c>
      <c r="P905" s="1864"/>
      <c r="Q905" s="66"/>
      <c r="U905" s="771"/>
      <c r="AJ905" s="285"/>
    </row>
    <row r="906" spans="1:36">
      <c r="A906" s="840" t="s">
        <v>778</v>
      </c>
      <c r="N906" s="841">
        <v>9709</v>
      </c>
      <c r="O906" s="1840" t="s">
        <v>1052</v>
      </c>
      <c r="P906" s="1863">
        <v>0</v>
      </c>
      <c r="Q906" s="66"/>
      <c r="U906" s="771"/>
      <c r="AJ906" s="285"/>
    </row>
    <row r="907" spans="1:36">
      <c r="A907" s="840" t="s">
        <v>779</v>
      </c>
      <c r="N907" s="841">
        <v>9710</v>
      </c>
      <c r="O907" s="1840" t="s">
        <v>1052</v>
      </c>
      <c r="P907" s="1863">
        <v>0</v>
      </c>
      <c r="Q907" s="66"/>
      <c r="R907" s="285"/>
      <c r="U907" s="771"/>
      <c r="AJ907" s="285"/>
    </row>
    <row r="908" spans="1:36">
      <c r="A908" s="840" t="s">
        <v>780</v>
      </c>
      <c r="N908" s="841">
        <v>9711</v>
      </c>
      <c r="O908" s="1840" t="s">
        <v>1052</v>
      </c>
      <c r="P908" s="1864">
        <v>0</v>
      </c>
      <c r="Q908" s="66"/>
      <c r="U908" s="771"/>
      <c r="AJ908" s="285"/>
    </row>
    <row r="909" spans="1:36">
      <c r="A909" s="842"/>
      <c r="N909" s="838"/>
      <c r="O909" s="1840"/>
      <c r="P909" s="833"/>
      <c r="Q909" s="66"/>
      <c r="U909" s="771"/>
      <c r="AJ909" s="285"/>
    </row>
    <row r="910" spans="1:36">
      <c r="A910" s="839" t="s">
        <v>781</v>
      </c>
      <c r="N910" s="1854">
        <v>98</v>
      </c>
      <c r="O910" s="1840"/>
      <c r="P910" s="1841">
        <v>-97501.485999999801</v>
      </c>
      <c r="Q910" s="66"/>
      <c r="AJ910" s="285"/>
    </row>
    <row r="911" spans="1:36">
      <c r="A911" s="840" t="s">
        <v>782</v>
      </c>
      <c r="N911" s="841">
        <v>9801</v>
      </c>
      <c r="O911" s="1840" t="s">
        <v>1052</v>
      </c>
      <c r="P911" s="1917">
        <v>0</v>
      </c>
      <c r="Q911" s="66"/>
      <c r="T911" s="771"/>
      <c r="U911" s="771"/>
      <c r="AJ911" s="285"/>
    </row>
    <row r="912" spans="1:36">
      <c r="A912" s="840" t="s">
        <v>783</v>
      </c>
      <c r="N912" s="841">
        <v>9802</v>
      </c>
      <c r="O912" s="1840" t="s">
        <v>1052</v>
      </c>
      <c r="P912" s="1918">
        <v>23679.040000000001</v>
      </c>
      <c r="Q912" s="66"/>
      <c r="T912" s="771"/>
      <c r="U912" s="771"/>
      <c r="AJ912" s="285"/>
    </row>
    <row r="913" spans="1:36">
      <c r="A913" s="840" t="s">
        <v>784</v>
      </c>
      <c r="N913" s="841">
        <v>9803</v>
      </c>
      <c r="O913" s="1840" t="s">
        <v>1052</v>
      </c>
      <c r="P913" s="1919">
        <v>3.999999986262992E-3</v>
      </c>
      <c r="Q913" s="66"/>
      <c r="T913" s="771"/>
      <c r="U913" s="771"/>
      <c r="AJ913" s="285"/>
    </row>
    <row r="914" spans="1:36">
      <c r="A914" s="840" t="s">
        <v>785</v>
      </c>
      <c r="N914" s="841">
        <v>9804</v>
      </c>
      <c r="O914" s="1840" t="s">
        <v>1052</v>
      </c>
      <c r="P914" s="1920">
        <v>348653.81000000041</v>
      </c>
      <c r="Q914" s="66"/>
      <c r="T914" s="771"/>
      <c r="U914" s="771"/>
      <c r="AJ914" s="285"/>
    </row>
    <row r="915" spans="1:36">
      <c r="A915" s="840" t="s">
        <v>786</v>
      </c>
      <c r="N915" s="841">
        <v>9805</v>
      </c>
      <c r="O915" s="1840" t="s">
        <v>1052</v>
      </c>
      <c r="P915" s="1921">
        <v>0</v>
      </c>
      <c r="Q915" s="66"/>
      <c r="T915" s="771"/>
      <c r="U915" s="771"/>
      <c r="AJ915" s="285"/>
    </row>
    <row r="916" spans="1:36">
      <c r="A916" s="840" t="s">
        <v>787</v>
      </c>
      <c r="N916" s="841">
        <v>9806</v>
      </c>
      <c r="O916" s="1840" t="s">
        <v>1052</v>
      </c>
      <c r="P916" s="1922">
        <v>-99474.820000000182</v>
      </c>
      <c r="Q916" s="66"/>
      <c r="T916" s="771"/>
      <c r="U916" s="771"/>
      <c r="AJ916" s="285"/>
    </row>
    <row r="917" spans="1:36">
      <c r="A917" s="840" t="s">
        <v>788</v>
      </c>
      <c r="N917" s="841">
        <v>9807</v>
      </c>
      <c r="O917" s="1840" t="s">
        <v>1052</v>
      </c>
      <c r="P917" s="1923">
        <v>-370359.52</v>
      </c>
      <c r="Q917" s="66"/>
      <c r="T917" s="771"/>
      <c r="U917" s="771"/>
      <c r="AJ917" s="285"/>
    </row>
    <row r="918" spans="1:36">
      <c r="A918" s="840" t="s">
        <v>789</v>
      </c>
      <c r="N918" s="841">
        <v>9808</v>
      </c>
      <c r="O918" s="1840" t="s">
        <v>1052</v>
      </c>
      <c r="P918" s="1924">
        <v>0</v>
      </c>
      <c r="Q918" s="66"/>
      <c r="T918" s="771"/>
      <c r="U918" s="771"/>
      <c r="AJ918" s="285"/>
    </row>
    <row r="919" spans="1:36">
      <c r="A919" s="840" t="s">
        <v>790</v>
      </c>
      <c r="N919" s="841">
        <v>9809</v>
      </c>
      <c r="O919" s="1840" t="s">
        <v>1052</v>
      </c>
      <c r="P919" s="1925">
        <v>0</v>
      </c>
      <c r="Q919" s="66"/>
      <c r="T919" s="771"/>
      <c r="U919" s="771">
        <v>0</v>
      </c>
      <c r="AJ919" s="285"/>
    </row>
    <row r="920" spans="1:36">
      <c r="A920" s="840" t="s">
        <v>791</v>
      </c>
      <c r="N920" s="841">
        <v>9810</v>
      </c>
      <c r="O920" s="1840" t="s">
        <v>1052</v>
      </c>
      <c r="P920" s="1926">
        <v>0</v>
      </c>
      <c r="Q920" s="66"/>
      <c r="T920" s="771"/>
      <c r="U920" s="771"/>
      <c r="AJ920" s="285"/>
    </row>
    <row r="921" spans="1:36" ht="18.75">
      <c r="A921" s="840"/>
      <c r="N921" s="831"/>
      <c r="O921" s="767"/>
      <c r="P921" s="833"/>
      <c r="Q921" s="1840"/>
      <c r="AJ921" s="285"/>
    </row>
    <row r="922" spans="1:36" ht="18.75">
      <c r="A922" s="843" t="s">
        <v>1081</v>
      </c>
      <c r="N922" s="827">
        <v>9820</v>
      </c>
      <c r="O922" s="767"/>
      <c r="P922" s="1841">
        <v>-30092.805999999764</v>
      </c>
      <c r="Q922" s="1840"/>
      <c r="R922" s="771">
        <v>0</v>
      </c>
      <c r="AJ922" s="285"/>
    </row>
    <row r="923" spans="1:36" ht="18.75">
      <c r="A923" s="840"/>
      <c r="N923" s="831"/>
      <c r="O923" s="767"/>
      <c r="P923" s="833"/>
      <c r="Q923" s="806"/>
      <c r="AJ923" s="285"/>
    </row>
    <row r="924" spans="1:36" ht="18.75">
      <c r="A924" s="842" t="s">
        <v>1082</v>
      </c>
      <c r="N924" s="831"/>
      <c r="O924" s="767"/>
      <c r="P924" s="833">
        <v>1.0186340659856796E-10</v>
      </c>
      <c r="Q924" s="799">
        <v>0</v>
      </c>
      <c r="S924" s="2107">
        <v>0</v>
      </c>
      <c r="T924" s="2107">
        <v>0</v>
      </c>
      <c r="AJ924" s="285"/>
    </row>
    <row r="925" spans="1:36" ht="18.75">
      <c r="A925" s="842" t="s">
        <v>1082</v>
      </c>
      <c r="N925" s="831"/>
      <c r="O925" s="767"/>
      <c r="P925" s="833">
        <v>4.000000080850441E-3</v>
      </c>
      <c r="Q925" s="799">
        <v>-2.0000002805318218E-3</v>
      </c>
      <c r="AJ925" s="285"/>
    </row>
    <row r="926" spans="1:36" ht="19.5" thickBot="1">
      <c r="A926" s="842" t="s">
        <v>1082</v>
      </c>
      <c r="N926" s="2126"/>
      <c r="O926" s="767"/>
      <c r="P926" s="2127">
        <v>0</v>
      </c>
      <c r="Q926" s="844"/>
      <c r="AJ926" s="285"/>
    </row>
    <row r="927" spans="1:36" ht="18.75">
      <c r="A927" s="2128" t="s">
        <v>1083</v>
      </c>
      <c r="N927" s="2128"/>
      <c r="O927" s="767"/>
      <c r="P927" s="2129"/>
      <c r="Q927" s="799"/>
      <c r="AJ927" s="285"/>
    </row>
    <row r="928" spans="1:36">
      <c r="A928" t="s">
        <v>1084</v>
      </c>
      <c r="N928" s="809"/>
      <c r="O928" s="831"/>
      <c r="P928" s="833"/>
      <c r="Q928" s="799"/>
      <c r="AJ928" s="285"/>
    </row>
    <row r="929" spans="1:36">
      <c r="A929" s="831"/>
      <c r="N929" s="809"/>
      <c r="O929" s="831"/>
      <c r="P929" s="833"/>
      <c r="Q929" s="799"/>
      <c r="AJ929" s="285"/>
    </row>
    <row r="930" spans="1:36">
      <c r="A930" s="831"/>
      <c r="N930" s="809"/>
      <c r="O930" s="831"/>
      <c r="P930" s="833"/>
      <c r="Q930" s="799"/>
      <c r="AJ930" s="285"/>
    </row>
    <row r="931" spans="1:36">
      <c r="A931" s="831"/>
      <c r="N931" s="809"/>
      <c r="O931" s="831"/>
      <c r="P931" s="833"/>
      <c r="Q931" s="799"/>
      <c r="AJ931" s="285"/>
    </row>
    <row r="932" spans="1:36">
      <c r="A932" s="831"/>
      <c r="N932" s="809"/>
      <c r="O932" s="831"/>
      <c r="P932" s="833"/>
      <c r="Q932" s="799"/>
      <c r="AJ932" s="285"/>
    </row>
    <row r="933" spans="1:36">
      <c r="A933" s="826" t="s">
        <v>1085</v>
      </c>
      <c r="N933" s="809"/>
      <c r="O933" s="826" t="s">
        <v>1085</v>
      </c>
      <c r="P933" s="833"/>
      <c r="Q933" s="799"/>
      <c r="AJ933" s="285"/>
    </row>
    <row r="934" spans="1:36">
      <c r="A934" s="826" t="s">
        <v>1086</v>
      </c>
      <c r="N934" s="809"/>
      <c r="O934" s="826" t="s">
        <v>672</v>
      </c>
      <c r="P934" s="833"/>
      <c r="Q934" s="799"/>
      <c r="AJ934" s="285"/>
    </row>
    <row r="935" spans="1:36">
      <c r="A935" s="826" t="s">
        <v>1087</v>
      </c>
      <c r="N935" s="809"/>
      <c r="O935" s="826" t="s">
        <v>1087</v>
      </c>
      <c r="P935" s="833"/>
      <c r="Q935" s="799"/>
      <c r="AJ935" s="285"/>
    </row>
    <row r="936" spans="1:36">
      <c r="A936" s="826" t="s">
        <v>1088</v>
      </c>
      <c r="N936" s="809"/>
      <c r="O936" s="826" t="s">
        <v>1088</v>
      </c>
      <c r="P936" s="833"/>
      <c r="Q936" s="799"/>
      <c r="AJ936" s="285"/>
    </row>
    <row r="937" spans="1:36">
      <c r="A937" s="831"/>
      <c r="N937" s="809"/>
      <c r="O937" s="831"/>
      <c r="P937" s="833"/>
      <c r="Q937" s="799"/>
      <c r="AJ937" s="285"/>
    </row>
    <row r="938" spans="1:36" ht="14.25" thickBot="1">
      <c r="A938" s="2130"/>
      <c r="B938" s="2131"/>
      <c r="C938" s="2131"/>
      <c r="D938" s="2131"/>
      <c r="E938" s="2131"/>
      <c r="F938" s="2131"/>
      <c r="G938" s="2131"/>
      <c r="H938" s="2131"/>
      <c r="I938" s="2131"/>
      <c r="J938" s="2131"/>
      <c r="K938" s="2131"/>
      <c r="L938" s="2131"/>
      <c r="M938" s="2131"/>
      <c r="N938" s="2132"/>
      <c r="O938" s="845"/>
      <c r="P938" s="846"/>
      <c r="Q938" s="847"/>
    </row>
    <row r="939" spans="1:36" ht="18.75">
      <c r="O939" s="767"/>
    </row>
    <row r="940" spans="1:36" ht="18.75">
      <c r="O940" s="767"/>
    </row>
    <row r="941" spans="1:36" ht="18.75">
      <c r="O941" s="767"/>
    </row>
    <row r="942" spans="1:36" ht="18.75">
      <c r="O942" s="767"/>
    </row>
    <row r="943" spans="1:36" ht="18.75">
      <c r="O943" s="767"/>
    </row>
  </sheetData>
  <mergeCells count="2">
    <mergeCell ref="O720:O721"/>
    <mergeCell ref="O722:O723"/>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1" filterMode="1">
    <tabColor theme="8" tint="0.79998168889431442"/>
  </sheetPr>
  <dimension ref="A1:AJ943"/>
  <sheetViews>
    <sheetView topLeftCell="A923" workbookViewId="0">
      <selection activeCell="P829" sqref="P829:P925"/>
    </sheetView>
  </sheetViews>
  <sheetFormatPr baseColWidth="10" defaultColWidth="11.5703125" defaultRowHeight="12.75"/>
  <cols>
    <col min="1" max="13" width="5.85546875" customWidth="1"/>
    <col min="15" max="15" width="5.7109375" customWidth="1"/>
    <col min="16" max="16" width="22.7109375" bestFit="1" customWidth="1"/>
    <col min="17" max="17" width="16" customWidth="1"/>
    <col min="18" max="18" width="16.7109375" customWidth="1"/>
    <col min="19" max="19" width="14" customWidth="1"/>
    <col min="20" max="20" width="13.7109375" customWidth="1"/>
    <col min="21" max="21" width="18.5703125" bestFit="1" customWidth="1"/>
    <col min="22" max="22" width="15.140625" customWidth="1"/>
    <col min="24" max="24" width="14.7109375" bestFit="1" customWidth="1"/>
    <col min="25" max="25" width="16.42578125" customWidth="1"/>
    <col min="28" max="28" width="12" bestFit="1" customWidth="1"/>
    <col min="29" max="29" width="12.140625" bestFit="1" customWidth="1"/>
    <col min="32" max="32" width="7.7109375" customWidth="1"/>
    <col min="33" max="33" width="13.7109375" bestFit="1" customWidth="1"/>
    <col min="34" max="34" width="17.42578125" bestFit="1" customWidth="1"/>
  </cols>
  <sheetData>
    <row r="1" spans="1:36" ht="24" thickTop="1" thickBot="1">
      <c r="A1" s="1499"/>
      <c r="B1" s="1499"/>
      <c r="C1" s="1499"/>
      <c r="D1" s="1499"/>
      <c r="E1" s="1499"/>
      <c r="F1" s="1499"/>
      <c r="G1" s="1500"/>
      <c r="H1" s="1500"/>
      <c r="I1" s="1500"/>
      <c r="J1" s="1501"/>
      <c r="K1" s="1502"/>
      <c r="L1" s="1501"/>
      <c r="M1" s="1502"/>
      <c r="N1" s="1501"/>
      <c r="O1" s="2106"/>
      <c r="P1" s="1872" t="s">
        <v>853</v>
      </c>
      <c r="Q1" s="1872" t="s">
        <v>118</v>
      </c>
      <c r="R1" s="725" t="s">
        <v>113</v>
      </c>
      <c r="S1" s="1885" t="s">
        <v>854</v>
      </c>
      <c r="T1" s="726" t="s">
        <v>855</v>
      </c>
      <c r="U1" s="725" t="s">
        <v>856</v>
      </c>
      <c r="V1" s="1885" t="s">
        <v>857</v>
      </c>
      <c r="W1" s="726" t="s">
        <v>858</v>
      </c>
      <c r="X1" s="1989" t="s">
        <v>859</v>
      </c>
      <c r="Y1" s="727" t="s">
        <v>860</v>
      </c>
      <c r="Z1" s="728" t="s">
        <v>861</v>
      </c>
      <c r="AA1" s="729" t="s">
        <v>862</v>
      </c>
      <c r="AB1" s="1885" t="s">
        <v>863</v>
      </c>
      <c r="AC1" s="730" t="s">
        <v>4</v>
      </c>
      <c r="AD1" s="726" t="s">
        <v>864</v>
      </c>
      <c r="AF1" s="1990">
        <v>2017</v>
      </c>
      <c r="AG1" s="731" t="s">
        <v>865</v>
      </c>
      <c r="AH1" s="731" t="s">
        <v>866</v>
      </c>
    </row>
    <row r="2" spans="1:36" ht="13.5" hidden="1" thickBot="1">
      <c r="A2" s="1503" t="s">
        <v>3522</v>
      </c>
      <c r="B2" s="1503"/>
      <c r="C2" s="1503"/>
      <c r="D2" s="1503"/>
      <c r="E2" s="1503"/>
      <c r="F2" s="1503"/>
      <c r="G2" s="1503"/>
      <c r="H2" s="1503"/>
      <c r="I2" s="1503"/>
      <c r="J2" s="1503"/>
      <c r="K2" s="1503"/>
      <c r="L2" s="1503"/>
      <c r="M2" s="1503"/>
      <c r="N2" s="1503"/>
      <c r="O2" s="2106"/>
      <c r="P2" s="732"/>
      <c r="Q2" s="732"/>
      <c r="R2" s="733"/>
      <c r="S2" s="734"/>
      <c r="T2" s="733"/>
      <c r="U2" s="733"/>
      <c r="V2" s="734"/>
      <c r="W2" s="733"/>
      <c r="X2" s="733"/>
      <c r="Y2" s="734"/>
      <c r="Z2" s="733"/>
      <c r="AA2" s="733"/>
      <c r="AB2" s="734"/>
      <c r="AC2" s="734"/>
      <c r="AD2" s="733"/>
      <c r="AF2" s="1990"/>
      <c r="AG2" s="731"/>
      <c r="AH2" s="731"/>
    </row>
    <row r="3" spans="1:36" ht="13.5" hidden="1" thickBot="1">
      <c r="A3" s="1493"/>
      <c r="B3" s="1508" t="s">
        <v>867</v>
      </c>
      <c r="C3" s="1508"/>
      <c r="D3" s="1508"/>
      <c r="E3" s="1508"/>
      <c r="F3" s="1508"/>
      <c r="G3" s="1508"/>
      <c r="H3" s="1508"/>
      <c r="I3" s="1508"/>
      <c r="J3" s="1508"/>
      <c r="K3" s="1508"/>
      <c r="L3" s="1508"/>
      <c r="M3" s="1508"/>
      <c r="N3" s="1508"/>
      <c r="O3" s="2106"/>
      <c r="P3" s="732"/>
      <c r="Q3" s="732"/>
      <c r="R3" s="733"/>
      <c r="S3" s="734"/>
      <c r="T3" s="733"/>
      <c r="U3" s="733"/>
      <c r="V3" s="734"/>
      <c r="W3" s="733"/>
      <c r="X3" s="733"/>
      <c r="Y3" s="734"/>
      <c r="Z3" s="733"/>
      <c r="AA3" s="733"/>
      <c r="AB3" s="734"/>
      <c r="AC3" s="734"/>
      <c r="AD3" s="733"/>
      <c r="AF3" s="1990">
        <v>2017</v>
      </c>
      <c r="AG3" s="731"/>
      <c r="AH3" s="731"/>
    </row>
    <row r="4" spans="1:36" ht="17.45" hidden="1" customHeight="1" thickBot="1">
      <c r="A4" s="1523"/>
      <c r="B4" s="1523"/>
      <c r="C4" s="1524" t="s">
        <v>868</v>
      </c>
      <c r="D4" s="1524"/>
      <c r="E4" s="1524"/>
      <c r="F4" s="1524"/>
      <c r="G4" s="1524"/>
      <c r="H4" s="1524"/>
      <c r="I4" s="1524"/>
      <c r="J4" s="1524"/>
      <c r="K4" s="1524"/>
      <c r="L4" s="1524"/>
      <c r="M4" s="1524"/>
      <c r="N4" s="1524"/>
      <c r="O4" s="1992"/>
      <c r="Y4" s="735"/>
      <c r="AB4" s="2107"/>
      <c r="AF4" s="1990">
        <v>2017</v>
      </c>
    </row>
    <row r="5" spans="1:36" ht="17.45" customHeight="1">
      <c r="A5" s="1525"/>
      <c r="B5" s="1525"/>
      <c r="C5" s="1525"/>
      <c r="D5" s="1526" t="s">
        <v>3411</v>
      </c>
      <c r="E5" s="1526"/>
      <c r="F5" s="1526"/>
      <c r="G5" s="1526"/>
      <c r="H5" s="1526"/>
      <c r="I5" s="1526"/>
      <c r="J5" s="1526"/>
      <c r="K5" s="1526"/>
      <c r="L5" s="1526"/>
      <c r="M5" s="1526"/>
      <c r="N5" s="1495">
        <v>311</v>
      </c>
      <c r="O5" s="1994" t="s">
        <v>869</v>
      </c>
      <c r="P5" s="2107">
        <f>SUMIF(AF:AF,N5,AH:AH)</f>
        <v>21075.330000000075</v>
      </c>
      <c r="Q5" s="2107">
        <f>SUMIF(AF:AF,N5,AG:AG)</f>
        <v>0</v>
      </c>
      <c r="R5" s="1873">
        <f>+P5-Q5</f>
        <v>21075.330000000075</v>
      </c>
      <c r="S5" s="736"/>
      <c r="T5" s="1829">
        <f t="shared" ref="T5:T98" si="0">IF(S5&gt;0,S5,0)</f>
        <v>0</v>
      </c>
      <c r="U5" s="1830">
        <f t="shared" ref="U5:U98" si="1">IF(S5&gt;0,0,S5)</f>
        <v>0</v>
      </c>
      <c r="V5" s="737"/>
      <c r="W5" s="1829">
        <f t="shared" ref="W5:W98" si="2">IF(V5&gt;0,V5,0)</f>
        <v>0</v>
      </c>
      <c r="X5" s="1830">
        <f t="shared" ref="X5:X98" si="3">IF(V5&gt;0,0,V5)</f>
        <v>0</v>
      </c>
      <c r="Y5" s="737"/>
      <c r="Z5" s="1829">
        <f t="shared" ref="Z5:Z98" si="4">IF(Y5&gt;0,Y5,0)</f>
        <v>0</v>
      </c>
      <c r="AA5" s="1419">
        <f t="shared" ref="AA5:AA98" si="5">IF(Y5&gt;0,0,Y5)</f>
        <v>0</v>
      </c>
      <c r="AB5" s="2107"/>
      <c r="AC5" s="1831">
        <f>+Y5+V5+S5+R5</f>
        <v>21075.330000000075</v>
      </c>
      <c r="AD5" s="1831">
        <f t="shared" ref="AD5:AD93" si="6">+AC5-R5</f>
        <v>0</v>
      </c>
      <c r="AE5">
        <v>101</v>
      </c>
      <c r="AF5" s="1993">
        <v>311</v>
      </c>
      <c r="AG5" s="2107">
        <f>SUMIF('3BL ACTUAL'!B:B,AF5,'3BL ACTUAL'!E:E)</f>
        <v>0</v>
      </c>
      <c r="AH5" s="2107">
        <f>SUMIF('1 BL anterior'!B:B,AF5,'1 BL anterior'!E:E)</f>
        <v>21075.330000000075</v>
      </c>
      <c r="AJ5" s="285"/>
    </row>
    <row r="6" spans="1:36" ht="17.45" hidden="1" customHeight="1">
      <c r="A6" s="1493"/>
      <c r="B6" s="1493"/>
      <c r="C6" s="1493"/>
      <c r="D6" s="1508" t="s">
        <v>870</v>
      </c>
      <c r="E6" s="1508"/>
      <c r="F6" s="1508"/>
      <c r="G6" s="1508"/>
      <c r="H6" s="1508"/>
      <c r="I6" s="1508"/>
      <c r="J6" s="1508"/>
      <c r="K6" s="1508"/>
      <c r="L6" s="1508"/>
      <c r="M6" s="1508"/>
      <c r="N6" s="1508"/>
      <c r="O6" s="1527"/>
      <c r="P6" s="2107"/>
      <c r="Q6" s="2107"/>
      <c r="R6" s="1873"/>
      <c r="S6" s="736"/>
      <c r="T6" s="1829"/>
      <c r="U6" s="1830"/>
      <c r="V6" s="737"/>
      <c r="W6" s="1829"/>
      <c r="X6" s="1830"/>
      <c r="Y6" s="737"/>
      <c r="Z6" s="1829"/>
      <c r="AA6" s="1419"/>
      <c r="AB6" s="2107"/>
      <c r="AC6" s="1831"/>
      <c r="AD6" s="1831"/>
      <c r="AF6" s="1528"/>
      <c r="AG6" s="2107">
        <f>SUMIF('3BL ACTUAL'!B:B,AF6,'3BL ACTUAL'!E:E)</f>
        <v>0</v>
      </c>
      <c r="AH6" s="2107">
        <f>SUMIF('1 BL anterior'!B:B,AF6,'1 BL anterior'!E:E)</f>
        <v>0</v>
      </c>
      <c r="AJ6" s="285"/>
    </row>
    <row r="7" spans="1:36" ht="17.45" hidden="1" customHeight="1">
      <c r="A7" s="1493"/>
      <c r="B7" s="1493"/>
      <c r="C7" s="1493"/>
      <c r="D7" s="1493"/>
      <c r="E7" s="1503" t="s">
        <v>871</v>
      </c>
      <c r="F7" s="1503"/>
      <c r="G7" s="1503"/>
      <c r="H7" s="1503"/>
      <c r="I7" s="1503"/>
      <c r="J7" s="1503"/>
      <c r="K7" s="1503"/>
      <c r="L7" s="1503"/>
      <c r="M7" s="1503"/>
      <c r="N7" s="1503"/>
      <c r="O7" s="1527"/>
      <c r="P7" s="2107"/>
      <c r="Q7" s="2107"/>
      <c r="R7" s="1873"/>
      <c r="S7" s="736"/>
      <c r="T7" s="1829"/>
      <c r="U7" s="1830"/>
      <c r="V7" s="737"/>
      <c r="W7" s="1829"/>
      <c r="X7" s="1830"/>
      <c r="Y7" s="737"/>
      <c r="Z7" s="1829"/>
      <c r="AA7" s="1419"/>
      <c r="AB7" s="2107"/>
      <c r="AC7" s="1831"/>
      <c r="AD7" s="1831"/>
      <c r="AF7" s="1528"/>
      <c r="AG7" s="2107">
        <f>SUMIF('3BL ACTUAL'!B:B,AF7,'3BL ACTUAL'!E:E)</f>
        <v>0</v>
      </c>
      <c r="AH7" s="2107">
        <f>SUMIF('1 BL anterior'!B:B,AF7,'1 BL anterior'!E:E)</f>
        <v>0</v>
      </c>
      <c r="AJ7" s="285"/>
    </row>
    <row r="8" spans="1:36" ht="17.45" hidden="1" customHeight="1">
      <c r="A8" s="1493"/>
      <c r="B8" s="1493"/>
      <c r="C8" s="1493"/>
      <c r="D8" s="1493"/>
      <c r="E8" s="1493"/>
      <c r="F8" s="1508" t="s">
        <v>127</v>
      </c>
      <c r="G8" s="1508"/>
      <c r="H8" s="1508"/>
      <c r="I8" s="1508"/>
      <c r="J8" s="1508"/>
      <c r="K8" s="1508"/>
      <c r="L8" s="1508"/>
      <c r="M8" s="1508"/>
      <c r="N8" s="1508"/>
      <c r="O8" s="1527"/>
      <c r="P8" s="2107"/>
      <c r="Q8" s="2107"/>
      <c r="R8" s="1873"/>
      <c r="S8" s="736"/>
      <c r="T8" s="1829"/>
      <c r="U8" s="1830"/>
      <c r="V8" s="737"/>
      <c r="W8" s="1829"/>
      <c r="X8" s="1830"/>
      <c r="Y8" s="737"/>
      <c r="Z8" s="1829"/>
      <c r="AA8" s="1419"/>
      <c r="AB8" s="2107"/>
      <c r="AC8" s="1831"/>
      <c r="AD8" s="1831"/>
      <c r="AF8" s="1528"/>
      <c r="AG8" s="2107">
        <f>SUMIF('3BL ACTUAL'!B:B,AF8,'3BL ACTUAL'!E:E)</f>
        <v>0</v>
      </c>
      <c r="AH8" s="2107">
        <f>SUMIF('1 BL anterior'!B:B,AF8,'1 BL anterior'!E:E)</f>
        <v>0</v>
      </c>
      <c r="AJ8" s="285"/>
    </row>
    <row r="9" spans="1:36" ht="17.45" hidden="1" customHeight="1">
      <c r="A9" s="1529" t="s">
        <v>3523</v>
      </c>
      <c r="B9" s="1529" t="s">
        <v>3523</v>
      </c>
      <c r="C9" s="1529" t="s">
        <v>3523</v>
      </c>
      <c r="D9" s="1529" t="s">
        <v>3523</v>
      </c>
      <c r="E9" s="1529" t="s">
        <v>3523</v>
      </c>
      <c r="F9" s="1529" t="s">
        <v>3523</v>
      </c>
      <c r="G9" s="1530" t="s">
        <v>246</v>
      </c>
      <c r="H9" s="1531"/>
      <c r="I9" s="1531"/>
      <c r="J9" s="1531"/>
      <c r="K9" s="1531"/>
      <c r="L9" s="1531"/>
      <c r="M9" s="1532"/>
      <c r="N9" s="1495">
        <v>312</v>
      </c>
      <c r="O9" s="1874" t="s">
        <v>869</v>
      </c>
      <c r="P9" s="2107">
        <f>SUMIF(AF:AF,N9,AH:AH)</f>
        <v>0</v>
      </c>
      <c r="Q9" s="2107">
        <f>SUMIF(AF:AF,N9,AG:AG)</f>
        <v>0</v>
      </c>
      <c r="R9" s="1873">
        <f t="shared" ref="R9:R99" si="7">+P9-Q9</f>
        <v>0</v>
      </c>
      <c r="S9" s="1643">
        <f t="shared" ref="S9:S29" si="8">+R9</f>
        <v>0</v>
      </c>
      <c r="T9" s="1829">
        <f t="shared" si="0"/>
        <v>0</v>
      </c>
      <c r="U9" s="1830">
        <f t="shared" si="1"/>
        <v>0</v>
      </c>
      <c r="V9" s="737"/>
      <c r="W9" s="1829">
        <f t="shared" si="2"/>
        <v>0</v>
      </c>
      <c r="X9" s="1830">
        <f t="shared" si="3"/>
        <v>0</v>
      </c>
      <c r="Y9" s="737"/>
      <c r="Z9" s="1829">
        <f t="shared" si="4"/>
        <v>0</v>
      </c>
      <c r="AA9" s="1419">
        <f t="shared" si="5"/>
        <v>0</v>
      </c>
      <c r="AB9" s="2107"/>
      <c r="AC9" s="1831">
        <f t="shared" ref="AC9:AC29" si="9">+Y9+V9+S9+-AB9</f>
        <v>0</v>
      </c>
      <c r="AD9" s="1831">
        <f t="shared" si="6"/>
        <v>0</v>
      </c>
      <c r="AE9">
        <v>102</v>
      </c>
      <c r="AF9" s="1826">
        <v>312</v>
      </c>
      <c r="AG9" s="2107">
        <f>SUMIF('3BL ACTUAL'!B:B,AF9,'3BL ACTUAL'!E:E)</f>
        <v>0</v>
      </c>
      <c r="AH9" s="2107">
        <f>SUMIF('1 BL anterior'!B:B,AF9,'1 BL anterior'!E:E)</f>
        <v>0</v>
      </c>
      <c r="AJ9" s="285"/>
    </row>
    <row r="10" spans="1:36" ht="17.45" hidden="1" customHeight="1">
      <c r="A10" s="1493"/>
      <c r="B10" s="1493"/>
      <c r="C10" s="1493"/>
      <c r="D10" s="1493"/>
      <c r="E10" s="1493"/>
      <c r="F10" s="1493"/>
      <c r="G10" s="1530" t="s">
        <v>3413</v>
      </c>
      <c r="H10" s="1531"/>
      <c r="I10" s="1531"/>
      <c r="J10" s="1531"/>
      <c r="K10" s="1531"/>
      <c r="L10" s="1531"/>
      <c r="M10" s="1532"/>
      <c r="N10" s="1495">
        <v>313</v>
      </c>
      <c r="O10" s="1874" t="s">
        <v>869</v>
      </c>
      <c r="P10" s="2107">
        <f>SUMIF(AF:AF,N10,AH:AH)</f>
        <v>0</v>
      </c>
      <c r="Q10" s="2107">
        <f>SUMIF(AF:AF,N10,AG:AG)</f>
        <v>0</v>
      </c>
      <c r="R10" s="1873">
        <f t="shared" si="7"/>
        <v>0</v>
      </c>
      <c r="S10" s="736">
        <f t="shared" si="8"/>
        <v>0</v>
      </c>
      <c r="T10" s="1829">
        <f t="shared" si="0"/>
        <v>0</v>
      </c>
      <c r="U10" s="1830">
        <f t="shared" si="1"/>
        <v>0</v>
      </c>
      <c r="V10" s="737"/>
      <c r="W10" s="1829">
        <f t="shared" si="2"/>
        <v>0</v>
      </c>
      <c r="X10" s="1830">
        <f t="shared" si="3"/>
        <v>0</v>
      </c>
      <c r="Y10" s="737"/>
      <c r="Z10" s="1829">
        <f t="shared" si="4"/>
        <v>0</v>
      </c>
      <c r="AA10" s="1419">
        <f t="shared" si="5"/>
        <v>0</v>
      </c>
      <c r="AB10" s="2107"/>
      <c r="AC10" s="1831">
        <f t="shared" si="9"/>
        <v>0</v>
      </c>
      <c r="AD10" s="1831">
        <f t="shared" si="6"/>
        <v>0</v>
      </c>
      <c r="AE10">
        <v>102</v>
      </c>
      <c r="AF10" s="1826">
        <v>313</v>
      </c>
      <c r="AG10" s="2107">
        <f>SUMIF('3BL ACTUAL'!B:B,AF10,'3BL ACTUAL'!E:E)</f>
        <v>0</v>
      </c>
      <c r="AH10" s="2107">
        <f>SUMIF('1 BL anterior'!B:B,AF10,'1 BL anterior'!E:E)</f>
        <v>0</v>
      </c>
      <c r="AJ10" s="285"/>
    </row>
    <row r="11" spans="1:36" ht="17.45" hidden="1" customHeight="1">
      <c r="A11" s="1493"/>
      <c r="B11" s="1493"/>
      <c r="C11" s="1493"/>
      <c r="D11" s="1493"/>
      <c r="E11" s="1493"/>
      <c r="F11" s="1493"/>
      <c r="G11" s="1530" t="s">
        <v>3524</v>
      </c>
      <c r="H11" s="1531"/>
      <c r="I11" s="1531"/>
      <c r="J11" s="1531"/>
      <c r="K11" s="1531"/>
      <c r="L11" s="1531"/>
      <c r="M11" s="1532"/>
      <c r="N11" s="1495">
        <v>314</v>
      </c>
      <c r="O11" s="1874" t="s">
        <v>664</v>
      </c>
      <c r="P11" s="2107">
        <f>SUMIF(AF:AF,N11,AH:AH)</f>
        <v>0</v>
      </c>
      <c r="Q11" s="2107">
        <f>SUMIF(AF:AF,N11,AG:AG)</f>
        <v>0</v>
      </c>
      <c r="R11" s="1873">
        <f t="shared" si="7"/>
        <v>0</v>
      </c>
      <c r="S11" s="736">
        <f t="shared" si="8"/>
        <v>0</v>
      </c>
      <c r="T11" s="1829">
        <f t="shared" si="0"/>
        <v>0</v>
      </c>
      <c r="U11" s="1830">
        <f t="shared" si="1"/>
        <v>0</v>
      </c>
      <c r="V11" s="737"/>
      <c r="W11" s="1829">
        <f t="shared" si="2"/>
        <v>0</v>
      </c>
      <c r="X11" s="1830">
        <f t="shared" si="3"/>
        <v>0</v>
      </c>
      <c r="Y11" s="737"/>
      <c r="Z11" s="1829">
        <f t="shared" si="4"/>
        <v>0</v>
      </c>
      <c r="AA11" s="1419">
        <f t="shared" si="5"/>
        <v>0</v>
      </c>
      <c r="AB11" s="2107"/>
      <c r="AC11" s="1831">
        <f t="shared" si="9"/>
        <v>0</v>
      </c>
      <c r="AD11" s="1831">
        <f t="shared" si="6"/>
        <v>0</v>
      </c>
      <c r="AE11">
        <v>102</v>
      </c>
      <c r="AF11" s="1826">
        <v>314</v>
      </c>
      <c r="AG11" s="2107">
        <f>SUMIF('3BL ACTUAL'!B:B,AF11,'3BL ACTUAL'!E:E)</f>
        <v>0</v>
      </c>
      <c r="AH11" s="2107">
        <f>SUMIF('1 BL anterior'!B:B,AF11,'1 BL anterior'!E:E)</f>
        <v>0</v>
      </c>
      <c r="AJ11" s="285"/>
    </row>
    <row r="12" spans="1:36" ht="17.45" hidden="1" customHeight="1">
      <c r="A12" s="1493"/>
      <c r="B12" s="1493"/>
      <c r="C12" s="1493"/>
      <c r="D12" s="1493"/>
      <c r="E12" s="1493"/>
      <c r="F12" s="1508" t="s">
        <v>128</v>
      </c>
      <c r="G12" s="1508"/>
      <c r="H12" s="1508"/>
      <c r="I12" s="1508"/>
      <c r="J12" s="1508"/>
      <c r="K12" s="1508"/>
      <c r="L12" s="1508"/>
      <c r="M12" s="1508"/>
      <c r="N12" s="1508"/>
      <c r="O12" s="1874"/>
      <c r="P12" s="2107"/>
      <c r="Q12" s="2107"/>
      <c r="R12" s="1873"/>
      <c r="S12" s="736"/>
      <c r="T12" s="1829"/>
      <c r="U12" s="1830"/>
      <c r="V12" s="737"/>
      <c r="W12" s="1829"/>
      <c r="X12" s="1830"/>
      <c r="Y12" s="737"/>
      <c r="Z12" s="1829"/>
      <c r="AA12" s="1419"/>
      <c r="AB12" s="2107"/>
      <c r="AC12" s="1831"/>
      <c r="AD12" s="1831"/>
      <c r="AF12" s="1826"/>
      <c r="AG12" s="2107">
        <f>SUMIF('3BL ACTUAL'!B:B,AF12,'3BL ACTUAL'!E:E)</f>
        <v>0</v>
      </c>
      <c r="AH12" s="2107">
        <f>SUMIF('1 BL anterior'!B:B,AF12,'1 BL anterior'!E:E)</f>
        <v>0</v>
      </c>
      <c r="AJ12" s="285"/>
    </row>
    <row r="13" spans="1:36" ht="17.45" hidden="1" customHeight="1">
      <c r="A13" s="1493"/>
      <c r="B13" s="1493"/>
      <c r="C13" s="1493"/>
      <c r="D13" s="1493"/>
      <c r="E13" s="1493"/>
      <c r="F13" s="1493"/>
      <c r="G13" s="1530" t="s">
        <v>246</v>
      </c>
      <c r="H13" s="1531"/>
      <c r="I13" s="1531"/>
      <c r="J13" s="1531"/>
      <c r="K13" s="1531"/>
      <c r="L13" s="1531"/>
      <c r="M13" s="1532"/>
      <c r="N13" s="1495">
        <v>315</v>
      </c>
      <c r="O13" s="1874" t="s">
        <v>869</v>
      </c>
      <c r="P13" s="2107">
        <f>SUMIF(AF:AF,N13,AH:AH)</f>
        <v>0</v>
      </c>
      <c r="Q13" s="2107">
        <f>SUMIF(AF:AF,N13,AG:AG)</f>
        <v>0</v>
      </c>
      <c r="R13" s="1873">
        <f t="shared" si="7"/>
        <v>0</v>
      </c>
      <c r="S13" s="1643">
        <f t="shared" si="8"/>
        <v>0</v>
      </c>
      <c r="T13" s="1829">
        <f t="shared" si="0"/>
        <v>0</v>
      </c>
      <c r="U13" s="1830">
        <f t="shared" si="1"/>
        <v>0</v>
      </c>
      <c r="V13" s="737"/>
      <c r="W13" s="1829">
        <f t="shared" si="2"/>
        <v>0</v>
      </c>
      <c r="X13" s="1830">
        <f t="shared" si="3"/>
        <v>0</v>
      </c>
      <c r="Y13" s="737"/>
      <c r="Z13" s="1829">
        <f t="shared" si="4"/>
        <v>0</v>
      </c>
      <c r="AA13" s="1419">
        <f t="shared" si="5"/>
        <v>0</v>
      </c>
      <c r="AB13" s="2107"/>
      <c r="AC13" s="1831">
        <f t="shared" si="9"/>
        <v>0</v>
      </c>
      <c r="AD13" s="1831">
        <f t="shared" si="6"/>
        <v>0</v>
      </c>
      <c r="AE13">
        <v>102</v>
      </c>
      <c r="AF13" s="1826">
        <v>315</v>
      </c>
      <c r="AG13" s="2107">
        <f>SUMIF('3BL ACTUAL'!B:B,AF13,'3BL ACTUAL'!E:E)</f>
        <v>0</v>
      </c>
      <c r="AH13" s="2107">
        <f>SUMIF('1 BL anterior'!B:B,AF13,'1 BL anterior'!E:E)</f>
        <v>0</v>
      </c>
      <c r="AJ13" s="285"/>
    </row>
    <row r="14" spans="1:36" ht="17.45" hidden="1" customHeight="1">
      <c r="A14" s="1493"/>
      <c r="B14" s="1493"/>
      <c r="C14" s="1493"/>
      <c r="D14" s="1493"/>
      <c r="E14" s="1493"/>
      <c r="F14" s="1493"/>
      <c r="G14" s="1530" t="s">
        <v>3413</v>
      </c>
      <c r="H14" s="1531"/>
      <c r="I14" s="1531"/>
      <c r="J14" s="1531"/>
      <c r="K14" s="1531"/>
      <c r="L14" s="1531"/>
      <c r="M14" s="1532"/>
      <c r="N14" s="1495">
        <v>316</v>
      </c>
      <c r="O14" s="1874" t="s">
        <v>869</v>
      </c>
      <c r="P14" s="2107">
        <f>SUMIF(AF:AF,N14,AH:AH)</f>
        <v>0</v>
      </c>
      <c r="Q14" s="2107">
        <f>SUMIF(AF:AF,N14,AG:AG)</f>
        <v>0</v>
      </c>
      <c r="R14" s="1873">
        <f t="shared" si="7"/>
        <v>0</v>
      </c>
      <c r="S14" s="736">
        <f t="shared" si="8"/>
        <v>0</v>
      </c>
      <c r="T14" s="1829">
        <f t="shared" si="0"/>
        <v>0</v>
      </c>
      <c r="U14" s="1830">
        <f t="shared" si="1"/>
        <v>0</v>
      </c>
      <c r="V14" s="737"/>
      <c r="W14" s="1829">
        <f t="shared" si="2"/>
        <v>0</v>
      </c>
      <c r="X14" s="1830">
        <f t="shared" si="3"/>
        <v>0</v>
      </c>
      <c r="Y14" s="737"/>
      <c r="Z14" s="1829">
        <f t="shared" si="4"/>
        <v>0</v>
      </c>
      <c r="AA14" s="1419">
        <f t="shared" si="5"/>
        <v>0</v>
      </c>
      <c r="AB14" s="2107"/>
      <c r="AC14" s="1831">
        <f t="shared" si="9"/>
        <v>0</v>
      </c>
      <c r="AD14" s="1831">
        <f t="shared" si="6"/>
        <v>0</v>
      </c>
      <c r="AE14">
        <v>102</v>
      </c>
      <c r="AF14" s="1826">
        <v>316</v>
      </c>
      <c r="AG14" s="2107">
        <f>SUMIF('3BL ACTUAL'!B:B,AF14,'3BL ACTUAL'!E:E)</f>
        <v>0</v>
      </c>
      <c r="AH14" s="2107">
        <f>SUMIF('1 BL anterior'!B:B,AF14,'1 BL anterior'!E:E)</f>
        <v>0</v>
      </c>
      <c r="AJ14" s="285"/>
    </row>
    <row r="15" spans="1:36" ht="17.45" hidden="1" customHeight="1">
      <c r="A15" s="1493"/>
      <c r="B15" s="1493"/>
      <c r="C15" s="1493"/>
      <c r="D15" s="1493"/>
      <c r="E15" s="1493"/>
      <c r="F15" s="1493"/>
      <c r="G15" s="1530" t="s">
        <v>3524</v>
      </c>
      <c r="H15" s="1531"/>
      <c r="I15" s="1531"/>
      <c r="J15" s="1531"/>
      <c r="K15" s="1531"/>
      <c r="L15" s="1531"/>
      <c r="M15" s="1532"/>
      <c r="N15" s="1495">
        <v>317</v>
      </c>
      <c r="O15" s="1875" t="s">
        <v>664</v>
      </c>
      <c r="P15" s="2107">
        <f>SUMIF(AF:AF,N15,AH:AH)</f>
        <v>0</v>
      </c>
      <c r="Q15" s="2107">
        <f>SUMIF(AF:AF,N15,AG:AG)</f>
        <v>0</v>
      </c>
      <c r="R15" s="1873">
        <f t="shared" si="7"/>
        <v>0</v>
      </c>
      <c r="S15" s="1643">
        <f t="shared" si="8"/>
        <v>0</v>
      </c>
      <c r="T15" s="1829">
        <f t="shared" si="0"/>
        <v>0</v>
      </c>
      <c r="U15" s="1830">
        <f t="shared" si="1"/>
        <v>0</v>
      </c>
      <c r="V15" s="737"/>
      <c r="W15" s="1829">
        <f t="shared" si="2"/>
        <v>0</v>
      </c>
      <c r="X15" s="1830">
        <f t="shared" si="3"/>
        <v>0</v>
      </c>
      <c r="Y15" s="737"/>
      <c r="Z15" s="1829">
        <f t="shared" si="4"/>
        <v>0</v>
      </c>
      <c r="AA15" s="1419">
        <f t="shared" si="5"/>
        <v>0</v>
      </c>
      <c r="AB15" s="2107"/>
      <c r="AC15" s="1831">
        <f t="shared" si="9"/>
        <v>0</v>
      </c>
      <c r="AD15" s="1831">
        <f t="shared" si="6"/>
        <v>0</v>
      </c>
      <c r="AE15">
        <v>102</v>
      </c>
      <c r="AF15" s="1826">
        <v>317</v>
      </c>
      <c r="AG15" s="2107">
        <f>SUMIF('3BL ACTUAL'!B:B,AF15,'3BL ACTUAL'!E:E)</f>
        <v>0</v>
      </c>
      <c r="AH15" s="2107">
        <f>SUMIF('1 BL anterior'!B:B,AF15,'1 BL anterior'!E:E)</f>
        <v>0</v>
      </c>
      <c r="AJ15" s="285"/>
    </row>
    <row r="16" spans="1:36" ht="17.45" hidden="1" customHeight="1">
      <c r="A16" s="1493"/>
      <c r="B16" s="1493"/>
      <c r="C16" s="1493"/>
      <c r="D16" s="1493"/>
      <c r="E16" s="1503" t="s">
        <v>141</v>
      </c>
      <c r="F16" s="1503"/>
      <c r="G16" s="1503"/>
      <c r="H16" s="1503"/>
      <c r="I16" s="1503"/>
      <c r="J16" s="1503"/>
      <c r="K16" s="1503"/>
      <c r="L16" s="1503"/>
      <c r="M16" s="1503"/>
      <c r="N16" s="1503"/>
      <c r="O16" s="1875"/>
      <c r="P16" s="2107"/>
      <c r="Q16" s="2107"/>
      <c r="R16" s="1873"/>
      <c r="S16" s="736"/>
      <c r="T16" s="1829"/>
      <c r="U16" s="1830"/>
      <c r="V16" s="737"/>
      <c r="W16" s="1829"/>
      <c r="X16" s="1830"/>
      <c r="Y16" s="737"/>
      <c r="Z16" s="1829"/>
      <c r="AA16" s="1419"/>
      <c r="AB16" s="2107"/>
      <c r="AC16" s="1831"/>
      <c r="AD16" s="1831"/>
      <c r="AF16" s="1826"/>
      <c r="AG16" s="2107">
        <f>SUMIF('3BL ACTUAL'!B:B,AF16,'3BL ACTUAL'!E:E)</f>
        <v>0</v>
      </c>
      <c r="AH16" s="2107">
        <f>SUMIF('1 BL anterior'!B:B,AF16,'1 BL anterior'!E:E)</f>
        <v>0</v>
      </c>
      <c r="AJ16" s="285"/>
    </row>
    <row r="17" spans="1:36" ht="17.45" hidden="1" customHeight="1">
      <c r="A17" s="1493"/>
      <c r="B17" s="1493"/>
      <c r="C17" s="1493"/>
      <c r="D17" s="1493"/>
      <c r="E17" s="1493"/>
      <c r="F17" s="1508" t="s">
        <v>3525</v>
      </c>
      <c r="G17" s="1508"/>
      <c r="H17" s="1508"/>
      <c r="I17" s="1508"/>
      <c r="J17" s="1508"/>
      <c r="K17" s="1508"/>
      <c r="L17" s="1508"/>
      <c r="M17" s="1508"/>
      <c r="N17" s="1508"/>
      <c r="O17" s="1875"/>
      <c r="P17" s="2107"/>
      <c r="Q17" s="2107"/>
      <c r="R17" s="1873"/>
      <c r="S17" s="736"/>
      <c r="T17" s="1829"/>
      <c r="U17" s="1830"/>
      <c r="V17" s="737"/>
      <c r="W17" s="1829"/>
      <c r="X17" s="1830"/>
      <c r="Y17" s="737"/>
      <c r="Z17" s="1829"/>
      <c r="AA17" s="1419"/>
      <c r="AB17" s="2107"/>
      <c r="AC17" s="1831"/>
      <c r="AD17" s="1831"/>
      <c r="AF17" s="1826"/>
      <c r="AG17" s="2107">
        <f>SUMIF('3BL ACTUAL'!B:B,AF17,'3BL ACTUAL'!E:E)</f>
        <v>0</v>
      </c>
      <c r="AH17" s="2107">
        <f>SUMIF('1 BL anterior'!B:B,AF17,'1 BL anterior'!E:E)</f>
        <v>0</v>
      </c>
      <c r="AJ17" s="285"/>
    </row>
    <row r="18" spans="1:36" ht="17.45" hidden="1" customHeight="1">
      <c r="A18" s="1493"/>
      <c r="B18" s="1493"/>
      <c r="C18" s="1493"/>
      <c r="D18" s="1493"/>
      <c r="E18" s="1493"/>
      <c r="F18" s="1493"/>
      <c r="G18" s="1530" t="s">
        <v>246</v>
      </c>
      <c r="H18" s="1531"/>
      <c r="I18" s="1531"/>
      <c r="J18" s="1531"/>
      <c r="K18" s="1531"/>
      <c r="L18" s="1531"/>
      <c r="M18" s="1532"/>
      <c r="N18" s="1495">
        <v>318</v>
      </c>
      <c r="O18" s="1874" t="s">
        <v>869</v>
      </c>
      <c r="P18" s="2107">
        <f>SUMIF(AF:AF,N18,AH:AH)</f>
        <v>0</v>
      </c>
      <c r="Q18" s="2107">
        <f>SUMIF(AF:AF,N18,AG:AG)</f>
        <v>0</v>
      </c>
      <c r="R18" s="1873">
        <f t="shared" si="7"/>
        <v>0</v>
      </c>
      <c r="S18" s="736">
        <f t="shared" si="8"/>
        <v>0</v>
      </c>
      <c r="T18" s="1829">
        <f t="shared" si="0"/>
        <v>0</v>
      </c>
      <c r="U18" s="1830">
        <f t="shared" si="1"/>
        <v>0</v>
      </c>
      <c r="V18" s="737"/>
      <c r="W18" s="1829">
        <f t="shared" si="2"/>
        <v>0</v>
      </c>
      <c r="X18" s="1830">
        <f t="shared" si="3"/>
        <v>0</v>
      </c>
      <c r="Y18" s="737"/>
      <c r="Z18" s="1829">
        <f t="shared" si="4"/>
        <v>0</v>
      </c>
      <c r="AA18" s="1419">
        <f t="shared" si="5"/>
        <v>0</v>
      </c>
      <c r="AB18" s="2107"/>
      <c r="AC18" s="1831">
        <f t="shared" si="9"/>
        <v>0</v>
      </c>
      <c r="AD18" s="1831">
        <f t="shared" si="6"/>
        <v>0</v>
      </c>
      <c r="AE18">
        <v>102</v>
      </c>
      <c r="AF18" s="1826">
        <v>318</v>
      </c>
      <c r="AG18" s="2107">
        <f>SUMIF('3BL ACTUAL'!B:B,AF18,'3BL ACTUAL'!E:E)</f>
        <v>0</v>
      </c>
      <c r="AH18" s="2107">
        <f>SUMIF('1 BL anterior'!B:B,AF18,'1 BL anterior'!E:E)</f>
        <v>0</v>
      </c>
      <c r="AJ18" s="285"/>
    </row>
    <row r="19" spans="1:36" ht="17.45" hidden="1" customHeight="1">
      <c r="A19" s="1493"/>
      <c r="B19" s="1493"/>
      <c r="C19" s="1493"/>
      <c r="D19" s="1493"/>
      <c r="E19" s="1493"/>
      <c r="F19" s="1493"/>
      <c r="G19" s="1530" t="s">
        <v>3413</v>
      </c>
      <c r="H19" s="1531"/>
      <c r="I19" s="1531"/>
      <c r="J19" s="1531"/>
      <c r="K19" s="1531"/>
      <c r="L19" s="1531"/>
      <c r="M19" s="1532"/>
      <c r="N19" s="1495">
        <v>319</v>
      </c>
      <c r="O19" s="1874" t="s">
        <v>869</v>
      </c>
      <c r="P19" s="2107">
        <f>SUMIF(AF:AF,N19,AH:AH)</f>
        <v>0</v>
      </c>
      <c r="Q19" s="2107">
        <f>SUMIF(AF:AF,N19,AG:AG)</f>
        <v>0</v>
      </c>
      <c r="R19" s="1873">
        <f t="shared" si="7"/>
        <v>0</v>
      </c>
      <c r="S19" s="736">
        <f t="shared" si="8"/>
        <v>0</v>
      </c>
      <c r="T19" s="1829">
        <f t="shared" si="0"/>
        <v>0</v>
      </c>
      <c r="U19" s="1830">
        <f t="shared" si="1"/>
        <v>0</v>
      </c>
      <c r="V19" s="737"/>
      <c r="W19" s="1829">
        <f t="shared" si="2"/>
        <v>0</v>
      </c>
      <c r="X19" s="1830">
        <f t="shared" si="3"/>
        <v>0</v>
      </c>
      <c r="Y19" s="737"/>
      <c r="Z19" s="1829">
        <f t="shared" si="4"/>
        <v>0</v>
      </c>
      <c r="AA19" s="1419">
        <f t="shared" si="5"/>
        <v>0</v>
      </c>
      <c r="AB19" s="2107"/>
      <c r="AC19" s="1831">
        <f t="shared" si="9"/>
        <v>0</v>
      </c>
      <c r="AD19" s="1831">
        <f t="shared" si="6"/>
        <v>0</v>
      </c>
      <c r="AE19">
        <v>102</v>
      </c>
      <c r="AF19" s="1826">
        <v>319</v>
      </c>
      <c r="AG19" s="2107">
        <f>SUMIF('3BL ACTUAL'!B:B,AF19,'3BL ACTUAL'!E:E)</f>
        <v>0</v>
      </c>
      <c r="AH19" s="2107">
        <f>SUMIF('1 BL anterior'!B:B,AF19,'1 BL anterior'!E:E)</f>
        <v>0</v>
      </c>
      <c r="AJ19" s="285"/>
    </row>
    <row r="20" spans="1:36" ht="17.45" hidden="1" customHeight="1">
      <c r="A20" s="1493"/>
      <c r="B20" s="1493"/>
      <c r="C20" s="1493"/>
      <c r="D20" s="1493"/>
      <c r="E20" s="1493"/>
      <c r="F20" s="1508" t="s">
        <v>151</v>
      </c>
      <c r="G20" s="1508"/>
      <c r="H20" s="1508"/>
      <c r="I20" s="1508"/>
      <c r="J20" s="1508"/>
      <c r="K20" s="1508"/>
      <c r="L20" s="1508"/>
      <c r="M20" s="1508"/>
      <c r="N20" s="1508"/>
      <c r="O20" s="1874"/>
      <c r="P20" s="2107"/>
      <c r="Q20" s="2107"/>
      <c r="R20" s="1873"/>
      <c r="S20" s="736"/>
      <c r="T20" s="1829"/>
      <c r="U20" s="1830"/>
      <c r="V20" s="737"/>
      <c r="W20" s="1829"/>
      <c r="X20" s="1830"/>
      <c r="Y20" s="737"/>
      <c r="Z20" s="1829"/>
      <c r="AA20" s="1419"/>
      <c r="AB20" s="2107"/>
      <c r="AC20" s="1831"/>
      <c r="AD20" s="1831"/>
      <c r="AF20" s="1826"/>
      <c r="AG20" s="2107">
        <f>SUMIF('3BL ACTUAL'!B:B,AF20,'3BL ACTUAL'!E:E)</f>
        <v>0</v>
      </c>
      <c r="AH20" s="2107">
        <f>SUMIF('1 BL anterior'!B:B,AF20,'1 BL anterior'!E:E)</f>
        <v>0</v>
      </c>
      <c r="AJ20" s="285"/>
    </row>
    <row r="21" spans="1:36" ht="17.45" hidden="1" customHeight="1">
      <c r="A21" s="1493"/>
      <c r="B21" s="1493"/>
      <c r="C21" s="1493"/>
      <c r="D21" s="1493"/>
      <c r="E21" s="1493"/>
      <c r="F21" s="1493"/>
      <c r="G21" s="1530" t="s">
        <v>3526</v>
      </c>
      <c r="H21" s="1531"/>
      <c r="I21" s="1531"/>
      <c r="J21" s="1531"/>
      <c r="K21" s="1531"/>
      <c r="L21" s="1531"/>
      <c r="M21" s="1532"/>
      <c r="N21" s="1495">
        <v>320</v>
      </c>
      <c r="O21" s="1874" t="s">
        <v>869</v>
      </c>
      <c r="P21" s="2107">
        <f>SUMIF(AF:AF,N21,AH:AH)</f>
        <v>0</v>
      </c>
      <c r="Q21" s="2107">
        <f>SUMIF(AF:AF,N21,AG:AG)</f>
        <v>0</v>
      </c>
      <c r="R21" s="1873">
        <f t="shared" si="7"/>
        <v>0</v>
      </c>
      <c r="S21" s="736">
        <f t="shared" si="8"/>
        <v>0</v>
      </c>
      <c r="T21" s="1829">
        <f t="shared" si="0"/>
        <v>0</v>
      </c>
      <c r="U21" s="1830">
        <f t="shared" si="1"/>
        <v>0</v>
      </c>
      <c r="V21" s="737"/>
      <c r="W21" s="1829">
        <f t="shared" si="2"/>
        <v>0</v>
      </c>
      <c r="X21" s="1830">
        <f t="shared" si="3"/>
        <v>0</v>
      </c>
      <c r="Y21" s="737"/>
      <c r="Z21" s="1829">
        <f t="shared" si="4"/>
        <v>0</v>
      </c>
      <c r="AA21" s="1419">
        <f t="shared" si="5"/>
        <v>0</v>
      </c>
      <c r="AB21" s="2107"/>
      <c r="AC21" s="1831">
        <f t="shared" si="9"/>
        <v>0</v>
      </c>
      <c r="AD21" s="1831">
        <f t="shared" si="6"/>
        <v>0</v>
      </c>
      <c r="AE21">
        <v>102</v>
      </c>
      <c r="AF21" s="1826">
        <v>320</v>
      </c>
      <c r="AG21" s="2107">
        <f>SUMIF('3BL ACTUAL'!B:B,AF21,'3BL ACTUAL'!E:E)</f>
        <v>0</v>
      </c>
      <c r="AH21" s="2107">
        <f>SUMIF('1 BL anterior'!B:B,AF21,'1 BL anterior'!E:E)</f>
        <v>0</v>
      </c>
      <c r="AJ21" s="285"/>
    </row>
    <row r="22" spans="1:36" ht="17.45" hidden="1" customHeight="1">
      <c r="A22" s="1493"/>
      <c r="B22" s="1493"/>
      <c r="C22" s="1493"/>
      <c r="D22" s="1493"/>
      <c r="E22" s="1493"/>
      <c r="F22" s="1493"/>
      <c r="G22" s="1530" t="s">
        <v>3527</v>
      </c>
      <c r="H22" s="1531"/>
      <c r="I22" s="1531"/>
      <c r="J22" s="1531"/>
      <c r="K22" s="1531"/>
      <c r="L22" s="1531"/>
      <c r="M22" s="1532"/>
      <c r="N22" s="1495">
        <v>321</v>
      </c>
      <c r="O22" s="1874" t="s">
        <v>869</v>
      </c>
      <c r="P22" s="2107">
        <f>SUMIF(AF:AF,N22,AH:AH)</f>
        <v>0</v>
      </c>
      <c r="Q22" s="2107">
        <f>SUMIF(AF:AF,N22,AG:AG)</f>
        <v>0</v>
      </c>
      <c r="R22" s="1873">
        <f t="shared" si="7"/>
        <v>0</v>
      </c>
      <c r="S22" s="736">
        <f t="shared" si="8"/>
        <v>0</v>
      </c>
      <c r="T22" s="1829">
        <f t="shared" si="0"/>
        <v>0</v>
      </c>
      <c r="U22" s="1830">
        <f t="shared" si="1"/>
        <v>0</v>
      </c>
      <c r="V22" s="737"/>
      <c r="W22" s="1829">
        <f t="shared" si="2"/>
        <v>0</v>
      </c>
      <c r="X22" s="1830">
        <f t="shared" si="3"/>
        <v>0</v>
      </c>
      <c r="Y22" s="737"/>
      <c r="Z22" s="1829">
        <f t="shared" si="4"/>
        <v>0</v>
      </c>
      <c r="AA22" s="1419">
        <f t="shared" si="5"/>
        <v>0</v>
      </c>
      <c r="AB22" s="2107"/>
      <c r="AC22" s="1831">
        <f t="shared" si="9"/>
        <v>0</v>
      </c>
      <c r="AD22" s="1831">
        <f t="shared" si="6"/>
        <v>0</v>
      </c>
      <c r="AE22">
        <v>102</v>
      </c>
      <c r="AF22" s="1826">
        <v>321</v>
      </c>
      <c r="AG22" s="2107">
        <f>SUMIF('3BL ACTUAL'!B:B,AF22,'3BL ACTUAL'!E:E)</f>
        <v>0</v>
      </c>
      <c r="AH22" s="2107">
        <f>SUMIF('1 BL anterior'!B:B,AF22,'1 BL anterior'!E:E)</f>
        <v>0</v>
      </c>
      <c r="AJ22" s="285"/>
    </row>
    <row r="23" spans="1:36" ht="17.45" hidden="1" customHeight="1">
      <c r="A23" s="1493"/>
      <c r="B23" s="1493"/>
      <c r="C23" s="1493"/>
      <c r="D23" s="1493"/>
      <c r="E23" s="1493"/>
      <c r="F23" s="1508" t="s">
        <v>152</v>
      </c>
      <c r="G23" s="1508"/>
      <c r="H23" s="1508"/>
      <c r="I23" s="1508"/>
      <c r="J23" s="1508"/>
      <c r="K23" s="1508"/>
      <c r="L23" s="1508"/>
      <c r="M23" s="1508"/>
      <c r="N23" s="1508"/>
      <c r="O23" s="1874"/>
      <c r="P23" s="2107"/>
      <c r="Q23" s="2107"/>
      <c r="R23" s="1873"/>
      <c r="S23" s="736"/>
      <c r="T23" s="1829"/>
      <c r="U23" s="1830"/>
      <c r="V23" s="737"/>
      <c r="W23" s="1829"/>
      <c r="X23" s="1830"/>
      <c r="Y23" s="737"/>
      <c r="Z23" s="1829"/>
      <c r="AA23" s="1419"/>
      <c r="AB23" s="2107"/>
      <c r="AC23" s="1831"/>
      <c r="AD23" s="1831"/>
      <c r="AF23" s="1826"/>
      <c r="AG23" s="2107">
        <f>SUMIF('3BL ACTUAL'!B:B,AF23,'3BL ACTUAL'!E:E)</f>
        <v>0</v>
      </c>
      <c r="AH23" s="2107">
        <f>SUMIF('1 BL anterior'!B:B,AF23,'1 BL anterior'!E:E)</f>
        <v>0</v>
      </c>
      <c r="AJ23" s="285"/>
    </row>
    <row r="24" spans="1:36" ht="17.45" hidden="1" customHeight="1">
      <c r="A24" s="1493"/>
      <c r="B24" s="1493"/>
      <c r="C24" s="1493"/>
      <c r="D24" s="1493"/>
      <c r="E24" s="1493"/>
      <c r="F24" s="1493"/>
      <c r="G24" s="1530" t="s">
        <v>246</v>
      </c>
      <c r="H24" s="1531"/>
      <c r="I24" s="1531"/>
      <c r="J24" s="1531"/>
      <c r="K24" s="1531"/>
      <c r="L24" s="1531"/>
      <c r="M24" s="1532"/>
      <c r="N24" s="1495">
        <v>322</v>
      </c>
      <c r="O24" s="1876" t="s">
        <v>869</v>
      </c>
      <c r="P24" s="2107">
        <f>SUMIF(AF:AF,N24,AH:AH)</f>
        <v>0</v>
      </c>
      <c r="Q24" s="2107">
        <f>SUMIF(AF:AF,N24,AG:AG)</f>
        <v>0</v>
      </c>
      <c r="R24" s="1873">
        <f t="shared" si="7"/>
        <v>0</v>
      </c>
      <c r="S24" s="736">
        <f t="shared" si="8"/>
        <v>0</v>
      </c>
      <c r="T24" s="1829">
        <f t="shared" si="0"/>
        <v>0</v>
      </c>
      <c r="U24" s="1830">
        <f t="shared" si="1"/>
        <v>0</v>
      </c>
      <c r="V24" s="737"/>
      <c r="W24" s="1829">
        <f t="shared" si="2"/>
        <v>0</v>
      </c>
      <c r="X24" s="1830">
        <f t="shared" si="3"/>
        <v>0</v>
      </c>
      <c r="Y24" s="737"/>
      <c r="Z24" s="1829">
        <f t="shared" si="4"/>
        <v>0</v>
      </c>
      <c r="AA24" s="1419">
        <f t="shared" si="5"/>
        <v>0</v>
      </c>
      <c r="AB24" s="2107"/>
      <c r="AC24" s="1831">
        <f t="shared" si="9"/>
        <v>0</v>
      </c>
      <c r="AD24" s="1831">
        <f t="shared" si="6"/>
        <v>0</v>
      </c>
      <c r="AE24">
        <v>102</v>
      </c>
      <c r="AF24" s="1826">
        <v>322</v>
      </c>
      <c r="AG24" s="2107">
        <f>SUMIF('3BL ACTUAL'!B:B,AF24,'3BL ACTUAL'!E:E)</f>
        <v>0</v>
      </c>
      <c r="AH24" s="2107">
        <f>SUMIF('1 BL anterior'!B:B,AF24,'1 BL anterior'!E:E)</f>
        <v>0</v>
      </c>
      <c r="AJ24" s="285"/>
    </row>
    <row r="25" spans="1:36" ht="17.45" hidden="1" customHeight="1">
      <c r="A25" s="1493"/>
      <c r="B25" s="1493"/>
      <c r="C25" s="1493"/>
      <c r="D25" s="1493"/>
      <c r="E25" s="1493"/>
      <c r="F25" s="1493"/>
      <c r="G25" s="1530" t="s">
        <v>3413</v>
      </c>
      <c r="H25" s="1531"/>
      <c r="I25" s="1531"/>
      <c r="J25" s="1531"/>
      <c r="K25" s="1531"/>
      <c r="L25" s="1531"/>
      <c r="M25" s="1532"/>
      <c r="N25" s="1495">
        <v>323</v>
      </c>
      <c r="O25" s="1876" t="s">
        <v>869</v>
      </c>
      <c r="P25" s="2107">
        <f>SUMIF(AF:AF,N25,AH:AH)</f>
        <v>0</v>
      </c>
      <c r="Q25" s="2107">
        <f>SUMIF(AF:AF,N25,AG:AG)</f>
        <v>0</v>
      </c>
      <c r="R25" s="1873">
        <f t="shared" si="7"/>
        <v>0</v>
      </c>
      <c r="S25" s="736">
        <f t="shared" si="8"/>
        <v>0</v>
      </c>
      <c r="T25" s="1829">
        <f t="shared" si="0"/>
        <v>0</v>
      </c>
      <c r="U25" s="1830">
        <f t="shared" si="1"/>
        <v>0</v>
      </c>
      <c r="V25" s="737"/>
      <c r="W25" s="1829">
        <f t="shared" si="2"/>
        <v>0</v>
      </c>
      <c r="X25" s="1830">
        <f t="shared" si="3"/>
        <v>0</v>
      </c>
      <c r="Y25" s="737"/>
      <c r="Z25" s="1829">
        <f t="shared" si="4"/>
        <v>0</v>
      </c>
      <c r="AA25" s="1419">
        <f t="shared" si="5"/>
        <v>0</v>
      </c>
      <c r="AB25" s="2107"/>
      <c r="AC25" s="1831">
        <f t="shared" si="9"/>
        <v>0</v>
      </c>
      <c r="AD25" s="1831">
        <f t="shared" si="6"/>
        <v>0</v>
      </c>
      <c r="AE25">
        <v>102</v>
      </c>
      <c r="AF25" s="1826">
        <v>323</v>
      </c>
      <c r="AG25" s="2107">
        <f>SUMIF('3BL ACTUAL'!B:B,AF25,'3BL ACTUAL'!E:E)</f>
        <v>0</v>
      </c>
      <c r="AH25" s="2107">
        <f>SUMIF('1 BL anterior'!B:B,AF25,'1 BL anterior'!E:E)</f>
        <v>0</v>
      </c>
      <c r="AJ25" s="285"/>
    </row>
    <row r="26" spans="1:36" ht="17.45" hidden="1" customHeight="1">
      <c r="A26" s="1493"/>
      <c r="B26" s="1493"/>
      <c r="C26" s="1493"/>
      <c r="D26" s="1493"/>
      <c r="E26" s="1493"/>
      <c r="F26" s="1493"/>
      <c r="G26" s="1530" t="s">
        <v>3528</v>
      </c>
      <c r="H26" s="1531"/>
      <c r="I26" s="1531"/>
      <c r="J26" s="1531"/>
      <c r="K26" s="1531"/>
      <c r="L26" s="1531"/>
      <c r="M26" s="1532"/>
      <c r="N26" s="1495">
        <v>324</v>
      </c>
      <c r="O26" s="1876" t="s">
        <v>664</v>
      </c>
      <c r="P26" s="2107">
        <f>SUMIF(AF:AF,N26,AH:AH)</f>
        <v>0</v>
      </c>
      <c r="Q26" s="2107">
        <f>SUMIF(AF:AF,N26,AG:AG)</f>
        <v>0</v>
      </c>
      <c r="R26" s="1873">
        <f t="shared" si="7"/>
        <v>0</v>
      </c>
      <c r="S26" s="736">
        <f t="shared" si="8"/>
        <v>0</v>
      </c>
      <c r="T26" s="1829">
        <f t="shared" si="0"/>
        <v>0</v>
      </c>
      <c r="U26" s="1830">
        <f t="shared" si="1"/>
        <v>0</v>
      </c>
      <c r="V26" s="737"/>
      <c r="W26" s="1829">
        <f t="shared" si="2"/>
        <v>0</v>
      </c>
      <c r="X26" s="1830">
        <f t="shared" si="3"/>
        <v>0</v>
      </c>
      <c r="Y26" s="737"/>
      <c r="Z26" s="1829">
        <f t="shared" si="4"/>
        <v>0</v>
      </c>
      <c r="AA26" s="1419">
        <f t="shared" si="5"/>
        <v>0</v>
      </c>
      <c r="AB26" s="2107"/>
      <c r="AC26" s="1831">
        <f t="shared" si="9"/>
        <v>0</v>
      </c>
      <c r="AD26" s="1831">
        <f t="shared" si="6"/>
        <v>0</v>
      </c>
      <c r="AE26">
        <v>102</v>
      </c>
      <c r="AF26" s="1826">
        <v>324</v>
      </c>
      <c r="AG26" s="2107">
        <f>SUMIF('3BL ACTUAL'!B:B,AF26,'3BL ACTUAL'!E:E)</f>
        <v>0</v>
      </c>
      <c r="AH26" s="2107">
        <f>SUMIF('1 BL anterior'!B:B,AF26,'1 BL anterior'!E:E)</f>
        <v>0</v>
      </c>
      <c r="AJ26" s="285"/>
    </row>
    <row r="27" spans="1:36" ht="17.45" hidden="1" customHeight="1">
      <c r="A27" s="1493"/>
      <c r="B27" s="1493"/>
      <c r="C27" s="1493"/>
      <c r="D27" s="1493"/>
      <c r="E27" s="1493"/>
      <c r="F27" s="1508" t="s">
        <v>252</v>
      </c>
      <c r="G27" s="1508"/>
      <c r="H27" s="1508"/>
      <c r="I27" s="1508"/>
      <c r="J27" s="1508"/>
      <c r="K27" s="1508"/>
      <c r="L27" s="1508"/>
      <c r="M27" s="1508"/>
      <c r="N27" s="1508"/>
      <c r="O27" s="1876"/>
      <c r="P27" s="2107"/>
      <c r="Q27" s="2107"/>
      <c r="R27" s="1873"/>
      <c r="S27" s="736"/>
      <c r="T27" s="1829"/>
      <c r="U27" s="1830"/>
      <c r="V27" s="737"/>
      <c r="W27" s="1829"/>
      <c r="X27" s="1830"/>
      <c r="Y27" s="737"/>
      <c r="Z27" s="1829"/>
      <c r="AA27" s="1419"/>
      <c r="AB27" s="2107"/>
      <c r="AC27" s="1831"/>
      <c r="AD27" s="1831"/>
      <c r="AF27" s="1826"/>
      <c r="AG27" s="2107">
        <f>SUMIF('3BL ACTUAL'!B:B,AF27,'3BL ACTUAL'!E:E)</f>
        <v>0</v>
      </c>
      <c r="AH27" s="2107">
        <f>SUMIF('1 BL anterior'!B:B,AF27,'1 BL anterior'!E:E)</f>
        <v>0</v>
      </c>
      <c r="AJ27" s="285"/>
    </row>
    <row r="28" spans="1:36" ht="17.45" hidden="1" customHeight="1">
      <c r="A28" s="1493"/>
      <c r="B28" s="1493"/>
      <c r="C28" s="1493"/>
      <c r="D28" s="1493"/>
      <c r="E28" s="1493"/>
      <c r="F28" s="1493"/>
      <c r="G28" s="1530" t="s">
        <v>246</v>
      </c>
      <c r="H28" s="1531"/>
      <c r="I28" s="1531"/>
      <c r="J28" s="1531"/>
      <c r="K28" s="1531"/>
      <c r="L28" s="1531"/>
      <c r="M28" s="1532"/>
      <c r="N28" s="1495">
        <v>325</v>
      </c>
      <c r="O28" s="1874" t="s">
        <v>869</v>
      </c>
      <c r="P28" s="2107">
        <f>SUMIF(AF:AF,N28,AH:AH)</f>
        <v>0</v>
      </c>
      <c r="Q28" s="2107">
        <f>SUMIF(AF:AF,N28,AG:AG)</f>
        <v>0</v>
      </c>
      <c r="R28" s="1873">
        <f t="shared" si="7"/>
        <v>0</v>
      </c>
      <c r="S28" s="1644">
        <f t="shared" si="8"/>
        <v>0</v>
      </c>
      <c r="T28" s="1829">
        <f t="shared" si="0"/>
        <v>0</v>
      </c>
      <c r="U28" s="1830">
        <f t="shared" si="1"/>
        <v>0</v>
      </c>
      <c r="V28" s="737"/>
      <c r="W28" s="1829">
        <f t="shared" si="2"/>
        <v>0</v>
      </c>
      <c r="X28" s="1830">
        <f t="shared" si="3"/>
        <v>0</v>
      </c>
      <c r="Y28" s="737"/>
      <c r="Z28" s="1829">
        <f t="shared" si="4"/>
        <v>0</v>
      </c>
      <c r="AA28" s="1419">
        <f t="shared" si="5"/>
        <v>0</v>
      </c>
      <c r="AB28" s="2107"/>
      <c r="AC28" s="1831">
        <f t="shared" si="9"/>
        <v>0</v>
      </c>
      <c r="AD28" s="1831">
        <f t="shared" si="6"/>
        <v>0</v>
      </c>
      <c r="AE28">
        <v>102</v>
      </c>
      <c r="AF28" s="1826">
        <v>325</v>
      </c>
      <c r="AG28" s="2107">
        <f>SUMIF('3BL ACTUAL'!B:B,AF28,'3BL ACTUAL'!E:E)</f>
        <v>0</v>
      </c>
      <c r="AH28" s="2107">
        <f>SUMIF('1 BL anterior'!B:B,AF28,'1 BL anterior'!E:E)</f>
        <v>0</v>
      </c>
      <c r="AI28">
        <v>184</v>
      </c>
      <c r="AJ28" s="285"/>
    </row>
    <row r="29" spans="1:36" ht="17.45" hidden="1" customHeight="1">
      <c r="A29" s="1493"/>
      <c r="B29" s="1493"/>
      <c r="C29" s="1493"/>
      <c r="D29" s="1493"/>
      <c r="E29" s="1493"/>
      <c r="F29" s="1493"/>
      <c r="G29" s="1530" t="s">
        <v>3413</v>
      </c>
      <c r="H29" s="1531"/>
      <c r="I29" s="1531"/>
      <c r="J29" s="1531"/>
      <c r="K29" s="1531"/>
      <c r="L29" s="1531"/>
      <c r="M29" s="1532"/>
      <c r="N29" s="1495">
        <v>326</v>
      </c>
      <c r="O29" s="1874" t="s">
        <v>869</v>
      </c>
      <c r="P29" s="2107">
        <f>SUMIF(AF:AF,N29,AH:AH)</f>
        <v>0</v>
      </c>
      <c r="Q29" s="2107">
        <f>SUMIF(AF:AF,N29,AG:AG)</f>
        <v>0</v>
      </c>
      <c r="R29" s="1873">
        <f t="shared" si="7"/>
        <v>0</v>
      </c>
      <c r="S29" s="736">
        <f t="shared" si="8"/>
        <v>0</v>
      </c>
      <c r="T29" s="1829">
        <f t="shared" si="0"/>
        <v>0</v>
      </c>
      <c r="U29" s="1830">
        <f t="shared" si="1"/>
        <v>0</v>
      </c>
      <c r="V29" s="737"/>
      <c r="W29" s="1829">
        <f t="shared" si="2"/>
        <v>0</v>
      </c>
      <c r="X29" s="1830">
        <f t="shared" si="3"/>
        <v>0</v>
      </c>
      <c r="Y29" s="737"/>
      <c r="Z29" s="1829">
        <f t="shared" si="4"/>
        <v>0</v>
      </c>
      <c r="AA29" s="1419">
        <f t="shared" si="5"/>
        <v>0</v>
      </c>
      <c r="AB29" s="2107"/>
      <c r="AC29" s="1831">
        <f t="shared" si="9"/>
        <v>0</v>
      </c>
      <c r="AD29" s="1831">
        <f t="shared" si="6"/>
        <v>0</v>
      </c>
      <c r="AE29">
        <v>102</v>
      </c>
      <c r="AF29" s="1826">
        <v>326</v>
      </c>
      <c r="AG29" s="2107">
        <f>SUMIF('3BL ACTUAL'!B:B,AF29,'3BL ACTUAL'!E:E)</f>
        <v>0</v>
      </c>
      <c r="AH29" s="2107">
        <f>SUMIF('1 BL anterior'!B:B,AF29,'1 BL anterior'!E:E)</f>
        <v>0</v>
      </c>
      <c r="AJ29" s="285"/>
    </row>
    <row r="30" spans="1:36" ht="17.45" hidden="1" customHeight="1">
      <c r="A30" s="1493"/>
      <c r="B30" s="1493"/>
      <c r="C30" s="1493"/>
      <c r="D30" s="1493"/>
      <c r="E30" s="1493"/>
      <c r="F30" s="1493"/>
      <c r="G30" s="1530" t="s">
        <v>3528</v>
      </c>
      <c r="H30" s="1531"/>
      <c r="I30" s="1531"/>
      <c r="J30" s="1531"/>
      <c r="K30" s="1531"/>
      <c r="L30" s="1531"/>
      <c r="M30" s="1532"/>
      <c r="N30" s="1495">
        <v>327</v>
      </c>
      <c r="O30" s="1875" t="s">
        <v>664</v>
      </c>
      <c r="P30" s="2107">
        <f>SUMIF(AF:AF,N30,AH:AH)</f>
        <v>0</v>
      </c>
      <c r="Q30" s="2107">
        <f>SUMIF(AF:AF,N30,AG:AG)</f>
        <v>0</v>
      </c>
      <c r="R30" s="1873">
        <f t="shared" si="7"/>
        <v>0</v>
      </c>
      <c r="S30" s="736">
        <f>+R30+AB30</f>
        <v>0</v>
      </c>
      <c r="T30" s="1829">
        <f t="shared" si="0"/>
        <v>0</v>
      </c>
      <c r="U30" s="1830">
        <f t="shared" si="1"/>
        <v>0</v>
      </c>
      <c r="V30" s="737"/>
      <c r="W30" s="1829">
        <f t="shared" si="2"/>
        <v>0</v>
      </c>
      <c r="X30" s="1830">
        <f t="shared" si="3"/>
        <v>0</v>
      </c>
      <c r="Y30" s="737"/>
      <c r="Z30" s="1829">
        <f t="shared" si="4"/>
        <v>0</v>
      </c>
      <c r="AA30" s="1419">
        <f t="shared" si="5"/>
        <v>0</v>
      </c>
      <c r="AB30" s="2107"/>
      <c r="AC30" s="1831">
        <f>+Y30+V30+S30+-AB30</f>
        <v>0</v>
      </c>
      <c r="AD30" s="1831">
        <f t="shared" si="6"/>
        <v>0</v>
      </c>
      <c r="AE30">
        <v>103</v>
      </c>
      <c r="AF30" s="1826">
        <v>327</v>
      </c>
      <c r="AG30" s="2107">
        <f>SUMIF('3BL ACTUAL'!B:B,AF30,'3BL ACTUAL'!E:E)</f>
        <v>0</v>
      </c>
      <c r="AH30" s="2107">
        <f>SUMIF('1 BL anterior'!B:B,AF30,'1 BL anterior'!E:E)</f>
        <v>0</v>
      </c>
      <c r="AJ30" s="285"/>
    </row>
    <row r="31" spans="1:36" ht="17.45" hidden="1" customHeight="1">
      <c r="A31" s="1493"/>
      <c r="B31" s="1493"/>
      <c r="C31" s="1493"/>
      <c r="D31" s="1508" t="s">
        <v>3529</v>
      </c>
      <c r="E31" s="1508"/>
      <c r="F31" s="1508"/>
      <c r="G31" s="1508"/>
      <c r="H31" s="1508"/>
      <c r="I31" s="1508"/>
      <c r="J31" s="1508"/>
      <c r="K31" s="1508"/>
      <c r="L31" s="1508"/>
      <c r="M31" s="1508"/>
      <c r="N31" s="1508"/>
      <c r="O31" s="1875"/>
      <c r="P31" s="2107"/>
      <c r="Q31" s="2107"/>
      <c r="R31" s="1873"/>
      <c r="S31" s="736"/>
      <c r="T31" s="1829"/>
      <c r="U31" s="1830"/>
      <c r="V31" s="737"/>
      <c r="W31" s="1829"/>
      <c r="X31" s="1830"/>
      <c r="Y31" s="737"/>
      <c r="Z31" s="1829"/>
      <c r="AA31" s="1419"/>
      <c r="AB31" s="2107"/>
      <c r="AC31" s="1831"/>
      <c r="AD31" s="1831"/>
      <c r="AF31" s="1826"/>
      <c r="AG31" s="2107">
        <f>SUMIF('3BL ACTUAL'!B:B,AF31,'3BL ACTUAL'!E:E)</f>
        <v>0</v>
      </c>
      <c r="AH31" s="2107">
        <f>SUMIF('1 BL anterior'!B:B,AF31,'1 BL anterior'!E:E)</f>
        <v>0</v>
      </c>
      <c r="AJ31" s="285"/>
    </row>
    <row r="32" spans="1:36" ht="17.45" hidden="1" customHeight="1">
      <c r="A32" s="1493"/>
      <c r="B32" s="1493"/>
      <c r="C32" s="1493"/>
      <c r="D32" s="1493"/>
      <c r="E32" s="1509" t="s">
        <v>261</v>
      </c>
      <c r="F32" s="1509"/>
      <c r="G32" s="1509"/>
      <c r="H32" s="1509"/>
      <c r="I32" s="1509"/>
      <c r="J32" s="1509"/>
      <c r="K32" s="1509"/>
      <c r="L32" s="1509"/>
      <c r="M32" s="1509"/>
      <c r="N32" s="1495">
        <v>328</v>
      </c>
      <c r="O32" s="1874" t="s">
        <v>869</v>
      </c>
      <c r="P32" s="2107">
        <f>SUMIF(AF:AF,N32,AH:AH)</f>
        <v>0</v>
      </c>
      <c r="Q32" s="2107">
        <f>SUMIF(AF:AF,N32,AG:AG)</f>
        <v>0</v>
      </c>
      <c r="R32" s="1873">
        <f t="shared" si="7"/>
        <v>0</v>
      </c>
      <c r="S32" s="736">
        <f t="shared" ref="S32:S55" si="10">+R32</f>
        <v>0</v>
      </c>
      <c r="T32" s="1829">
        <f t="shared" si="0"/>
        <v>0</v>
      </c>
      <c r="U32" s="1830">
        <f t="shared" si="1"/>
        <v>0</v>
      </c>
      <c r="V32" s="737"/>
      <c r="W32" s="1829">
        <f t="shared" si="2"/>
        <v>0</v>
      </c>
      <c r="X32" s="1830">
        <f t="shared" si="3"/>
        <v>0</v>
      </c>
      <c r="Y32" s="737"/>
      <c r="Z32" s="1829">
        <f t="shared" si="4"/>
        <v>0</v>
      </c>
      <c r="AA32" s="1419">
        <f t="shared" si="5"/>
        <v>0</v>
      </c>
      <c r="AB32" s="2107"/>
      <c r="AC32" s="1831">
        <f t="shared" ref="AC32:AC115" si="11">+Y32+V32+S32+-AB32</f>
        <v>0</v>
      </c>
      <c r="AD32" s="1831">
        <f t="shared" si="6"/>
        <v>0</v>
      </c>
      <c r="AE32">
        <v>103</v>
      </c>
      <c r="AF32" s="1826">
        <v>328</v>
      </c>
      <c r="AG32" s="2107">
        <f>SUMIF('3BL ACTUAL'!B:B,AF32,'3BL ACTUAL'!E:E)</f>
        <v>0</v>
      </c>
      <c r="AH32" s="2107">
        <f>SUMIF('1 BL anterior'!B:B,AF32,'1 BL anterior'!E:E)</f>
        <v>0</v>
      </c>
      <c r="AJ32" s="285"/>
    </row>
    <row r="33" spans="1:36" ht="17.45" hidden="1" customHeight="1">
      <c r="A33" s="1493"/>
      <c r="B33" s="1493"/>
      <c r="C33" s="1493"/>
      <c r="D33" s="1493"/>
      <c r="E33" s="1509" t="s">
        <v>262</v>
      </c>
      <c r="F33" s="1509"/>
      <c r="G33" s="1509"/>
      <c r="H33" s="1509"/>
      <c r="I33" s="1509"/>
      <c r="J33" s="1509"/>
      <c r="K33" s="1509"/>
      <c r="L33" s="1509"/>
      <c r="M33" s="1509"/>
      <c r="N33" s="1495">
        <v>329</v>
      </c>
      <c r="O33" s="1875" t="s">
        <v>664</v>
      </c>
      <c r="P33" s="2107">
        <f>SUMIF(AF:AF,N33,AH:AH)</f>
        <v>0</v>
      </c>
      <c r="Q33" s="2107">
        <f>SUMIF(AF:AF,N33,AG:AG)</f>
        <v>0</v>
      </c>
      <c r="R33" s="1873">
        <f t="shared" si="7"/>
        <v>0</v>
      </c>
      <c r="S33" s="736">
        <f t="shared" si="10"/>
        <v>0</v>
      </c>
      <c r="T33" s="1829">
        <f t="shared" si="0"/>
        <v>0</v>
      </c>
      <c r="U33" s="1830">
        <f t="shared" si="1"/>
        <v>0</v>
      </c>
      <c r="V33" s="737"/>
      <c r="W33" s="1829">
        <f t="shared" si="2"/>
        <v>0</v>
      </c>
      <c r="X33" s="1830">
        <f t="shared" si="3"/>
        <v>0</v>
      </c>
      <c r="Y33" s="737"/>
      <c r="Z33" s="1829">
        <f t="shared" si="4"/>
        <v>0</v>
      </c>
      <c r="AA33" s="1419">
        <f t="shared" si="5"/>
        <v>0</v>
      </c>
      <c r="AB33" s="2107"/>
      <c r="AC33" s="1831">
        <f t="shared" si="11"/>
        <v>0</v>
      </c>
      <c r="AD33" s="1831">
        <f t="shared" si="6"/>
        <v>0</v>
      </c>
      <c r="AE33">
        <v>103</v>
      </c>
      <c r="AF33" s="1826">
        <v>329</v>
      </c>
      <c r="AG33" s="2107">
        <f>SUMIF('3BL ACTUAL'!B:B,AF33,'3BL ACTUAL'!E:E)</f>
        <v>0</v>
      </c>
      <c r="AH33" s="2107">
        <f>SUMIF('1 BL anterior'!B:B,AF33,'1 BL anterior'!E:E)</f>
        <v>0</v>
      </c>
      <c r="AJ33" s="285"/>
    </row>
    <row r="34" spans="1:36" ht="17.45" hidden="1" customHeight="1">
      <c r="A34" s="1493"/>
      <c r="B34" s="1493"/>
      <c r="C34" s="1493"/>
      <c r="D34" s="1493"/>
      <c r="E34" s="1509" t="s">
        <v>263</v>
      </c>
      <c r="F34" s="1509"/>
      <c r="G34" s="1509"/>
      <c r="H34" s="1509"/>
      <c r="I34" s="1509"/>
      <c r="J34" s="1509"/>
      <c r="K34" s="1509"/>
      <c r="L34" s="1509"/>
      <c r="M34" s="1509"/>
      <c r="N34" s="1495">
        <v>330</v>
      </c>
      <c r="O34" s="1874" t="s">
        <v>869</v>
      </c>
      <c r="P34" s="2107">
        <f>SUMIF(AF:AF,N34,AH:AH)</f>
        <v>0</v>
      </c>
      <c r="Q34" s="2107">
        <f>SUMIF(AF:AF,N34,AG:AG)</f>
        <v>0</v>
      </c>
      <c r="R34" s="1873">
        <f t="shared" si="7"/>
        <v>0</v>
      </c>
      <c r="S34" s="736">
        <f t="shared" si="10"/>
        <v>0</v>
      </c>
      <c r="T34" s="1829">
        <f t="shared" si="0"/>
        <v>0</v>
      </c>
      <c r="U34" s="1830">
        <f t="shared" si="1"/>
        <v>0</v>
      </c>
      <c r="V34" s="737"/>
      <c r="W34" s="1829">
        <f t="shared" si="2"/>
        <v>0</v>
      </c>
      <c r="X34" s="1830">
        <f t="shared" si="3"/>
        <v>0</v>
      </c>
      <c r="Y34" s="737"/>
      <c r="Z34" s="1829">
        <f t="shared" si="4"/>
        <v>0</v>
      </c>
      <c r="AA34" s="1419">
        <f t="shared" si="5"/>
        <v>0</v>
      </c>
      <c r="AB34" s="2107"/>
      <c r="AC34" s="1831">
        <f t="shared" si="11"/>
        <v>0</v>
      </c>
      <c r="AD34" s="1831">
        <f t="shared" si="6"/>
        <v>0</v>
      </c>
      <c r="AE34">
        <v>103</v>
      </c>
      <c r="AF34" s="1826">
        <v>330</v>
      </c>
      <c r="AG34" s="2107">
        <f>SUMIF('3BL ACTUAL'!B:B,AF34,'3BL ACTUAL'!E:E)</f>
        <v>0</v>
      </c>
      <c r="AH34" s="2107">
        <f>SUMIF('1 BL anterior'!B:B,AF34,'1 BL anterior'!E:E)</f>
        <v>0</v>
      </c>
      <c r="AJ34" s="285"/>
    </row>
    <row r="35" spans="1:36" ht="17.45" hidden="1" customHeight="1">
      <c r="A35" s="1493"/>
      <c r="B35" s="1493"/>
      <c r="C35" s="1493"/>
      <c r="D35" s="1508" t="s">
        <v>155</v>
      </c>
      <c r="E35" s="1508"/>
      <c r="F35" s="1508"/>
      <c r="G35" s="1508"/>
      <c r="H35" s="1508"/>
      <c r="I35" s="1508"/>
      <c r="J35" s="1508"/>
      <c r="K35" s="1508"/>
      <c r="L35" s="1508"/>
      <c r="M35" s="1508"/>
      <c r="N35" s="1508"/>
      <c r="O35" s="1874"/>
      <c r="P35" s="2107"/>
      <c r="Q35" s="2107"/>
      <c r="R35" s="1873"/>
      <c r="S35" s="736"/>
      <c r="T35" s="1829"/>
      <c r="U35" s="1830"/>
      <c r="V35" s="737"/>
      <c r="W35" s="1829"/>
      <c r="X35" s="1830"/>
      <c r="Y35" s="737"/>
      <c r="Z35" s="1829"/>
      <c r="AA35" s="1419"/>
      <c r="AB35" s="2107"/>
      <c r="AC35" s="1831"/>
      <c r="AD35" s="1831"/>
      <c r="AF35" s="1826"/>
      <c r="AG35" s="2107">
        <f>SUMIF('3BL ACTUAL'!B:B,AF35,'3BL ACTUAL'!E:E)</f>
        <v>0</v>
      </c>
      <c r="AH35" s="2107">
        <f>SUMIF('1 BL anterior'!B:B,AF35,'1 BL anterior'!E:E)</f>
        <v>0</v>
      </c>
      <c r="AJ35" s="285"/>
    </row>
    <row r="36" spans="1:36" ht="17.45" hidden="1" customHeight="1">
      <c r="A36" s="1493"/>
      <c r="B36" s="1493"/>
      <c r="C36" s="1493"/>
      <c r="D36" s="1493"/>
      <c r="E36" s="1509" t="s">
        <v>264</v>
      </c>
      <c r="F36" s="1509"/>
      <c r="G36" s="1509"/>
      <c r="H36" s="1509"/>
      <c r="I36" s="1509"/>
      <c r="J36" s="1509"/>
      <c r="K36" s="1509"/>
      <c r="L36" s="1509"/>
      <c r="M36" s="1509"/>
      <c r="N36" s="1495">
        <v>331</v>
      </c>
      <c r="O36" s="1874" t="s">
        <v>869</v>
      </c>
      <c r="P36" s="2107">
        <f>SUMIF(AF:AF,N36,AH:AH)</f>
        <v>0</v>
      </c>
      <c r="Q36" s="2107">
        <f>SUMIF(AF:AF,N36,AG:AG)</f>
        <v>0</v>
      </c>
      <c r="R36" s="1873">
        <f t="shared" si="7"/>
        <v>0</v>
      </c>
      <c r="S36" s="736">
        <f t="shared" si="10"/>
        <v>0</v>
      </c>
      <c r="T36" s="1829">
        <f t="shared" si="0"/>
        <v>0</v>
      </c>
      <c r="U36" s="1830">
        <f t="shared" si="1"/>
        <v>0</v>
      </c>
      <c r="V36" s="737"/>
      <c r="W36" s="1829">
        <f t="shared" si="2"/>
        <v>0</v>
      </c>
      <c r="X36" s="1830">
        <f t="shared" si="3"/>
        <v>0</v>
      </c>
      <c r="Y36" s="737"/>
      <c r="Z36" s="1829">
        <f t="shared" si="4"/>
        <v>0</v>
      </c>
      <c r="AA36" s="1419">
        <f t="shared" si="5"/>
        <v>0</v>
      </c>
      <c r="AB36" s="2107"/>
      <c r="AC36" s="1831">
        <f t="shared" si="11"/>
        <v>0</v>
      </c>
      <c r="AD36" s="1831">
        <f t="shared" si="6"/>
        <v>0</v>
      </c>
      <c r="AE36">
        <v>103</v>
      </c>
      <c r="AF36" s="1826">
        <v>331</v>
      </c>
      <c r="AG36" s="2107">
        <f>SUMIF('3BL ACTUAL'!B:B,AF36,'3BL ACTUAL'!E:E)</f>
        <v>0</v>
      </c>
      <c r="AH36" s="2107">
        <f>SUMIF('1 BL anterior'!B:B,AF36,'1 BL anterior'!E:E)</f>
        <v>0</v>
      </c>
      <c r="AJ36" s="285"/>
    </row>
    <row r="37" spans="1:36" ht="17.45" hidden="1" customHeight="1">
      <c r="A37" s="1493"/>
      <c r="B37" s="1493"/>
      <c r="C37" s="1493"/>
      <c r="D37" s="1493"/>
      <c r="E37" s="1509" t="s">
        <v>265</v>
      </c>
      <c r="F37" s="1509"/>
      <c r="G37" s="1509"/>
      <c r="H37" s="1509"/>
      <c r="I37" s="1509"/>
      <c r="J37" s="1509"/>
      <c r="K37" s="1509"/>
      <c r="L37" s="1509"/>
      <c r="M37" s="1509"/>
      <c r="N37" s="1495">
        <v>332</v>
      </c>
      <c r="O37" s="1874" t="s">
        <v>869</v>
      </c>
      <c r="P37" s="2107">
        <f>SUMIF(AF:AF,N37,AH:AH)</f>
        <v>0</v>
      </c>
      <c r="Q37" s="2107">
        <f>SUMIF(AF:AF,N37,AG:AG)</f>
        <v>0</v>
      </c>
      <c r="R37" s="1873">
        <f t="shared" si="7"/>
        <v>0</v>
      </c>
      <c r="S37" s="736">
        <f t="shared" si="10"/>
        <v>0</v>
      </c>
      <c r="T37" s="1829">
        <f t="shared" si="0"/>
        <v>0</v>
      </c>
      <c r="U37" s="1830">
        <f t="shared" si="1"/>
        <v>0</v>
      </c>
      <c r="V37" s="737"/>
      <c r="W37" s="1829">
        <f t="shared" si="2"/>
        <v>0</v>
      </c>
      <c r="X37" s="1830">
        <f t="shared" si="3"/>
        <v>0</v>
      </c>
      <c r="Y37" s="737"/>
      <c r="Z37" s="1829">
        <f t="shared" si="4"/>
        <v>0</v>
      </c>
      <c r="AA37" s="1419">
        <f t="shared" si="5"/>
        <v>0</v>
      </c>
      <c r="AB37" s="2107"/>
      <c r="AC37" s="1831">
        <f t="shared" si="11"/>
        <v>0</v>
      </c>
      <c r="AD37" s="1831">
        <f t="shared" si="6"/>
        <v>0</v>
      </c>
      <c r="AE37">
        <v>103</v>
      </c>
      <c r="AF37" s="1826">
        <v>332</v>
      </c>
      <c r="AG37" s="2107">
        <f>SUMIF('3BL ACTUAL'!B:B,AF37,'3BL ACTUAL'!E:E)</f>
        <v>0</v>
      </c>
      <c r="AH37" s="2107">
        <f>SUMIF('1 BL anterior'!B:B,AF37,'1 BL anterior'!E:E)</f>
        <v>0</v>
      </c>
      <c r="AJ37" s="285"/>
    </row>
    <row r="38" spans="1:36" ht="17.45" hidden="1" customHeight="1">
      <c r="A38" s="1493"/>
      <c r="B38" s="1493"/>
      <c r="C38" s="1493"/>
      <c r="D38" s="1508" t="s">
        <v>3530</v>
      </c>
      <c r="E38" s="1508"/>
      <c r="F38" s="1508"/>
      <c r="G38" s="1508"/>
      <c r="H38" s="1508"/>
      <c r="I38" s="1508"/>
      <c r="J38" s="1508"/>
      <c r="K38" s="1508"/>
      <c r="L38" s="1508"/>
      <c r="M38" s="1508"/>
      <c r="N38" s="1508"/>
      <c r="O38" s="1874"/>
      <c r="P38" s="2107"/>
      <c r="Q38" s="2107"/>
      <c r="R38" s="1873"/>
      <c r="S38" s="736"/>
      <c r="T38" s="1829"/>
      <c r="U38" s="1830"/>
      <c r="V38" s="737"/>
      <c r="W38" s="1829"/>
      <c r="X38" s="1830"/>
      <c r="Y38" s="737"/>
      <c r="Z38" s="1829"/>
      <c r="AA38" s="1419"/>
      <c r="AB38" s="2107"/>
      <c r="AC38" s="1831"/>
      <c r="AD38" s="1831"/>
      <c r="AF38" s="1826"/>
      <c r="AG38" s="2107">
        <f>SUMIF('3BL ACTUAL'!B:B,AF38,'3BL ACTUAL'!E:E)</f>
        <v>0</v>
      </c>
      <c r="AH38" s="2107">
        <f>SUMIF('1 BL anterior'!B:B,AF38,'1 BL anterior'!E:E)</f>
        <v>0</v>
      </c>
      <c r="AJ38" s="285"/>
    </row>
    <row r="39" spans="1:36" ht="17.45" hidden="1" customHeight="1">
      <c r="A39" s="1493"/>
      <c r="B39" s="1493"/>
      <c r="C39" s="1493"/>
      <c r="D39" s="1493"/>
      <c r="E39" s="1509" t="s">
        <v>264</v>
      </c>
      <c r="F39" s="1509"/>
      <c r="G39" s="1509"/>
      <c r="H39" s="1509"/>
      <c r="I39" s="1509"/>
      <c r="J39" s="1509"/>
      <c r="K39" s="1509"/>
      <c r="L39" s="1509"/>
      <c r="M39" s="1509"/>
      <c r="N39" s="1495">
        <v>333</v>
      </c>
      <c r="O39" s="1874" t="s">
        <v>869</v>
      </c>
      <c r="P39" s="2107">
        <f>SUMIF(AF:AF,N39,AH:AH)</f>
        <v>0</v>
      </c>
      <c r="Q39" s="2107">
        <f>SUMIF(AF:AF,N39,AG:AG)</f>
        <v>0</v>
      </c>
      <c r="R39" s="1873">
        <f t="shared" si="7"/>
        <v>0</v>
      </c>
      <c r="S39" s="736">
        <f t="shared" si="10"/>
        <v>0</v>
      </c>
      <c r="T39" s="1829">
        <f t="shared" si="0"/>
        <v>0</v>
      </c>
      <c r="U39" s="1830">
        <f t="shared" si="1"/>
        <v>0</v>
      </c>
      <c r="V39" s="737"/>
      <c r="W39" s="1829">
        <f t="shared" si="2"/>
        <v>0</v>
      </c>
      <c r="X39" s="1830">
        <f t="shared" si="3"/>
        <v>0</v>
      </c>
      <c r="Y39" s="737"/>
      <c r="Z39" s="1829">
        <f t="shared" si="4"/>
        <v>0</v>
      </c>
      <c r="AA39" s="1419">
        <f t="shared" si="5"/>
        <v>0</v>
      </c>
      <c r="AB39" s="2107"/>
      <c r="AC39" s="1831">
        <f t="shared" si="11"/>
        <v>0</v>
      </c>
      <c r="AD39" s="1831">
        <f t="shared" si="6"/>
        <v>0</v>
      </c>
      <c r="AE39">
        <v>103</v>
      </c>
      <c r="AF39" s="1826">
        <v>333</v>
      </c>
      <c r="AG39" s="2107">
        <f>SUMIF('3BL ACTUAL'!B:B,AF39,'3BL ACTUAL'!E:E)</f>
        <v>0</v>
      </c>
      <c r="AH39" s="2107">
        <f>SUMIF('1 BL anterior'!B:B,AF39,'1 BL anterior'!E:E)</f>
        <v>0</v>
      </c>
      <c r="AJ39" s="285"/>
    </row>
    <row r="40" spans="1:36" ht="17.45" hidden="1" customHeight="1">
      <c r="A40" s="1493"/>
      <c r="B40" s="1493"/>
      <c r="C40" s="1493"/>
      <c r="D40" s="1493"/>
      <c r="E40" s="1509" t="s">
        <v>265</v>
      </c>
      <c r="F40" s="1509"/>
      <c r="G40" s="1509"/>
      <c r="H40" s="1509"/>
      <c r="I40" s="1509"/>
      <c r="J40" s="1509"/>
      <c r="K40" s="1509"/>
      <c r="L40" s="1509"/>
      <c r="M40" s="1509"/>
      <c r="N40" s="1495">
        <v>334</v>
      </c>
      <c r="O40" s="1874" t="s">
        <v>869</v>
      </c>
      <c r="P40" s="2107">
        <f>SUMIF(AF:AF,N40,AH:AH)</f>
        <v>0</v>
      </c>
      <c r="Q40" s="2107">
        <f>SUMIF(AF:AF,N40,AG:AG)</f>
        <v>0</v>
      </c>
      <c r="R40" s="1873">
        <f t="shared" si="7"/>
        <v>0</v>
      </c>
      <c r="S40" s="736">
        <f t="shared" si="10"/>
        <v>0</v>
      </c>
      <c r="T40" s="1829">
        <f t="shared" si="0"/>
        <v>0</v>
      </c>
      <c r="U40" s="1830">
        <f t="shared" si="1"/>
        <v>0</v>
      </c>
      <c r="V40" s="737"/>
      <c r="W40" s="1829">
        <f t="shared" si="2"/>
        <v>0</v>
      </c>
      <c r="X40" s="1830">
        <f t="shared" si="3"/>
        <v>0</v>
      </c>
      <c r="Y40" s="737"/>
      <c r="Z40" s="1829">
        <f t="shared" si="4"/>
        <v>0</v>
      </c>
      <c r="AA40" s="1419">
        <f t="shared" si="5"/>
        <v>0</v>
      </c>
      <c r="AB40" s="2107"/>
      <c r="AC40" s="1831">
        <f t="shared" si="11"/>
        <v>0</v>
      </c>
      <c r="AD40" s="1831">
        <f t="shared" si="6"/>
        <v>0</v>
      </c>
      <c r="AE40">
        <v>103</v>
      </c>
      <c r="AF40" s="1826">
        <v>334</v>
      </c>
      <c r="AG40" s="2107">
        <f>SUMIF('3BL ACTUAL'!B:B,AF40,'3BL ACTUAL'!E:E)</f>
        <v>0</v>
      </c>
      <c r="AH40" s="2107">
        <f>SUMIF('1 BL anterior'!B:B,AF40,'1 BL anterior'!E:E)</f>
        <v>0</v>
      </c>
      <c r="AJ40" s="285"/>
    </row>
    <row r="41" spans="1:36" ht="17.45" hidden="1" customHeight="1">
      <c r="A41" s="1493"/>
      <c r="B41" s="1493"/>
      <c r="C41" s="1493"/>
      <c r="D41" s="1508" t="s">
        <v>157</v>
      </c>
      <c r="E41" s="1508"/>
      <c r="F41" s="1508"/>
      <c r="G41" s="1508"/>
      <c r="H41" s="1508"/>
      <c r="I41" s="1508"/>
      <c r="J41" s="1508"/>
      <c r="K41" s="1508"/>
      <c r="L41" s="1508"/>
      <c r="M41" s="1508"/>
      <c r="N41" s="1508"/>
      <c r="O41" s="1874"/>
      <c r="P41" s="2107"/>
      <c r="Q41" s="2107"/>
      <c r="R41" s="1873"/>
      <c r="S41" s="736"/>
      <c r="T41" s="1829"/>
      <c r="U41" s="1830"/>
      <c r="V41" s="737"/>
      <c r="W41" s="1829"/>
      <c r="X41" s="1830"/>
      <c r="Y41" s="737"/>
      <c r="Z41" s="1829"/>
      <c r="AA41" s="1419"/>
      <c r="AB41" s="2107"/>
      <c r="AC41" s="1831"/>
      <c r="AD41" s="1831"/>
      <c r="AF41" s="1826"/>
      <c r="AG41" s="2107">
        <f>SUMIF('3BL ACTUAL'!B:B,AF41,'3BL ACTUAL'!E:E)</f>
        <v>0</v>
      </c>
      <c r="AH41" s="2107">
        <f>SUMIF('1 BL anterior'!B:B,AF41,'1 BL anterior'!E:E)</f>
        <v>0</v>
      </c>
      <c r="AJ41" s="285"/>
    </row>
    <row r="42" spans="1:36" ht="17.45" hidden="1" customHeight="1">
      <c r="A42" s="1493"/>
      <c r="B42" s="1493"/>
      <c r="C42" s="1493"/>
      <c r="D42" s="1493"/>
      <c r="E42" s="1509" t="s">
        <v>3287</v>
      </c>
      <c r="F42" s="1509"/>
      <c r="G42" s="1509"/>
      <c r="H42" s="1509"/>
      <c r="I42" s="1509"/>
      <c r="J42" s="1509"/>
      <c r="K42" s="1509"/>
      <c r="L42" s="1509"/>
      <c r="M42" s="1509"/>
      <c r="N42" s="1495">
        <v>335</v>
      </c>
      <c r="O42" s="1874" t="s">
        <v>869</v>
      </c>
      <c r="P42" s="2107">
        <f>SUMIF(AF:AF,N42,AH:AH)</f>
        <v>0</v>
      </c>
      <c r="Q42" s="2107">
        <f>SUMIF(AF:AF,N42,AG:AG)</f>
        <v>0</v>
      </c>
      <c r="R42" s="1873">
        <f t="shared" si="7"/>
        <v>0</v>
      </c>
      <c r="S42" s="1644">
        <f t="shared" si="10"/>
        <v>0</v>
      </c>
      <c r="T42" s="1829">
        <f t="shared" si="0"/>
        <v>0</v>
      </c>
      <c r="U42" s="1830">
        <f t="shared" si="1"/>
        <v>0</v>
      </c>
      <c r="V42" s="737"/>
      <c r="W42" s="1829">
        <f t="shared" si="2"/>
        <v>0</v>
      </c>
      <c r="X42" s="1830">
        <f t="shared" si="3"/>
        <v>0</v>
      </c>
      <c r="Y42" s="737"/>
      <c r="Z42" s="1829">
        <f t="shared" si="4"/>
        <v>0</v>
      </c>
      <c r="AA42" s="1419">
        <f t="shared" si="5"/>
        <v>0</v>
      </c>
      <c r="AB42" s="2107"/>
      <c r="AC42" s="1831">
        <f t="shared" si="11"/>
        <v>0</v>
      </c>
      <c r="AD42" s="1831">
        <f t="shared" si="6"/>
        <v>0</v>
      </c>
      <c r="AE42">
        <v>103</v>
      </c>
      <c r="AF42" s="1826">
        <v>335</v>
      </c>
      <c r="AG42" s="2107">
        <f>SUMIF('3BL ACTUAL'!B:B,AF42,'3BL ACTUAL'!E:E)</f>
        <v>0</v>
      </c>
      <c r="AH42" s="2107">
        <f>SUMIF('1 BL anterior'!B:B,AF42,'1 BL anterior'!E:E)</f>
        <v>0</v>
      </c>
      <c r="AJ42" s="285"/>
    </row>
    <row r="43" spans="1:36" ht="17.45" hidden="1" customHeight="1">
      <c r="A43" s="1493"/>
      <c r="B43" s="1493"/>
      <c r="C43" s="1493"/>
      <c r="D43" s="1493"/>
      <c r="E43" s="1509" t="s">
        <v>3288</v>
      </c>
      <c r="F43" s="1509"/>
      <c r="G43" s="1509"/>
      <c r="H43" s="1509"/>
      <c r="I43" s="1509"/>
      <c r="J43" s="1509"/>
      <c r="K43" s="1509"/>
      <c r="L43" s="1509"/>
      <c r="M43" s="1509"/>
      <c r="N43" s="1495">
        <v>336</v>
      </c>
      <c r="O43" s="1874" t="s">
        <v>869</v>
      </c>
      <c r="P43" s="2107">
        <f>SUMIF(AF:AF,N43,AH:AH)</f>
        <v>0</v>
      </c>
      <c r="Q43" s="2107">
        <f>SUMIF(AF:AF,N43,AG:AG)</f>
        <v>0</v>
      </c>
      <c r="R43" s="1873">
        <f t="shared" si="7"/>
        <v>0</v>
      </c>
      <c r="S43" s="1644">
        <f t="shared" si="10"/>
        <v>0</v>
      </c>
      <c r="T43" s="1829">
        <f t="shared" si="0"/>
        <v>0</v>
      </c>
      <c r="U43" s="1830">
        <f t="shared" si="1"/>
        <v>0</v>
      </c>
      <c r="V43" s="737"/>
      <c r="W43" s="1829">
        <f t="shared" si="2"/>
        <v>0</v>
      </c>
      <c r="X43" s="1830">
        <f t="shared" si="3"/>
        <v>0</v>
      </c>
      <c r="Y43" s="737"/>
      <c r="Z43" s="1829">
        <f t="shared" si="4"/>
        <v>0</v>
      </c>
      <c r="AA43" s="1419">
        <f t="shared" si="5"/>
        <v>0</v>
      </c>
      <c r="AB43" s="2107"/>
      <c r="AC43" s="1831">
        <f t="shared" si="11"/>
        <v>0</v>
      </c>
      <c r="AD43" s="1831">
        <f t="shared" si="6"/>
        <v>0</v>
      </c>
      <c r="AE43">
        <v>103</v>
      </c>
      <c r="AF43" s="1826">
        <v>336</v>
      </c>
      <c r="AG43" s="2107">
        <f>SUMIF('3BL ACTUAL'!B:B,AF43,'3BL ACTUAL'!E:E)</f>
        <v>0</v>
      </c>
      <c r="AH43" s="2107">
        <f>SUMIF('1 BL anterior'!B:B,AF43,'1 BL anterior'!E:E)</f>
        <v>0</v>
      </c>
      <c r="AJ43" s="285"/>
    </row>
    <row r="44" spans="1:36" ht="17.45" hidden="1" customHeight="1">
      <c r="A44" s="1493"/>
      <c r="B44" s="1493"/>
      <c r="C44" s="1493"/>
      <c r="D44" s="1493"/>
      <c r="E44" s="1509" t="s">
        <v>3531</v>
      </c>
      <c r="F44" s="1509"/>
      <c r="G44" s="1509"/>
      <c r="H44" s="1509"/>
      <c r="I44" s="1509"/>
      <c r="J44" s="1509"/>
      <c r="K44" s="1509"/>
      <c r="L44" s="1509"/>
      <c r="M44" s="1509"/>
      <c r="N44" s="1495">
        <v>337</v>
      </c>
      <c r="O44" s="1874" t="s">
        <v>869</v>
      </c>
      <c r="P44" s="2107">
        <f>SUMIF(AF:AF,N44,AH:AH)</f>
        <v>0</v>
      </c>
      <c r="Q44" s="2107">
        <f>SUMIF(AF:AF,N44,AG:AG)</f>
        <v>0</v>
      </c>
      <c r="R44" s="1873">
        <f t="shared" si="7"/>
        <v>0</v>
      </c>
      <c r="S44" s="1644">
        <f t="shared" si="10"/>
        <v>0</v>
      </c>
      <c r="T44" s="1829">
        <f t="shared" si="0"/>
        <v>0</v>
      </c>
      <c r="U44" s="1830">
        <f t="shared" si="1"/>
        <v>0</v>
      </c>
      <c r="V44" s="737"/>
      <c r="W44" s="1829">
        <f t="shared" si="2"/>
        <v>0</v>
      </c>
      <c r="X44" s="1830">
        <f t="shared" si="3"/>
        <v>0</v>
      </c>
      <c r="Y44" s="737"/>
      <c r="Z44" s="1829">
        <f t="shared" si="4"/>
        <v>0</v>
      </c>
      <c r="AA44" s="1419">
        <f t="shared" si="5"/>
        <v>0</v>
      </c>
      <c r="AB44" s="2107"/>
      <c r="AC44" s="1831">
        <f t="shared" si="11"/>
        <v>0</v>
      </c>
      <c r="AD44" s="1831">
        <f t="shared" si="6"/>
        <v>0</v>
      </c>
      <c r="AE44">
        <v>103</v>
      </c>
      <c r="AF44" s="1826">
        <v>337</v>
      </c>
      <c r="AG44" s="2107">
        <f>SUMIF('3BL ACTUAL'!B:B,AF44,'3BL ACTUAL'!E:E)</f>
        <v>0</v>
      </c>
      <c r="AH44" s="2107">
        <f>SUMIF('1 BL anterior'!B:B,AF44,'1 BL anterior'!E:E)</f>
        <v>0</v>
      </c>
      <c r="AJ44" s="285"/>
    </row>
    <row r="45" spans="1:36" ht="17.45" customHeight="1">
      <c r="A45" s="1493"/>
      <c r="B45" s="1493"/>
      <c r="C45" s="1493"/>
      <c r="D45" s="1493"/>
      <c r="E45" s="1509" t="s">
        <v>238</v>
      </c>
      <c r="F45" s="1509"/>
      <c r="G45" s="1509"/>
      <c r="H45" s="1509"/>
      <c r="I45" s="1509"/>
      <c r="J45" s="1509"/>
      <c r="K45" s="1509"/>
      <c r="L45" s="1509"/>
      <c r="M45" s="1509"/>
      <c r="N45" s="1495">
        <v>338</v>
      </c>
      <c r="O45" s="1874" t="s">
        <v>869</v>
      </c>
      <c r="P45" s="2107">
        <f>SUMIF(AF:AF,N45,AH:AH)</f>
        <v>0</v>
      </c>
      <c r="Q45" s="2107">
        <f>SUMIF(AF:AF,N45,AG:AG)</f>
        <v>0</v>
      </c>
      <c r="R45" s="1873">
        <f t="shared" si="7"/>
        <v>0</v>
      </c>
      <c r="S45" s="736">
        <f t="shared" si="10"/>
        <v>0</v>
      </c>
      <c r="T45" s="1829">
        <f t="shared" si="0"/>
        <v>0</v>
      </c>
      <c r="U45" s="1830">
        <f t="shared" si="1"/>
        <v>0</v>
      </c>
      <c r="V45" s="737"/>
      <c r="W45" s="1829">
        <f t="shared" si="2"/>
        <v>0</v>
      </c>
      <c r="X45" s="1830">
        <f t="shared" si="3"/>
        <v>0</v>
      </c>
      <c r="Y45" s="737"/>
      <c r="Z45" s="1829">
        <f t="shared" si="4"/>
        <v>0</v>
      </c>
      <c r="AA45" s="1419">
        <f t="shared" si="5"/>
        <v>0</v>
      </c>
      <c r="AB45" s="2107"/>
      <c r="AC45" s="1831">
        <f t="shared" si="11"/>
        <v>0</v>
      </c>
      <c r="AD45" s="1831">
        <f t="shared" si="6"/>
        <v>0</v>
      </c>
      <c r="AE45">
        <v>103</v>
      </c>
      <c r="AF45" s="1826">
        <v>338</v>
      </c>
      <c r="AG45" s="2107">
        <f>SUMIF('3BL ACTUAL'!B:B,AF45,'3BL ACTUAL'!E:E)</f>
        <v>0</v>
      </c>
      <c r="AH45" s="2107">
        <f>SUMIF('1 BL anterior'!B:B,AF45,'1 BL anterior'!E:E)</f>
        <v>0</v>
      </c>
      <c r="AJ45" s="285"/>
    </row>
    <row r="46" spans="1:36" ht="17.45" hidden="1" customHeight="1">
      <c r="A46" s="1493"/>
      <c r="B46" s="1493"/>
      <c r="C46" s="1493"/>
      <c r="D46" s="1508" t="s">
        <v>22</v>
      </c>
      <c r="E46" s="1508"/>
      <c r="F46" s="1508"/>
      <c r="G46" s="1508"/>
      <c r="H46" s="1508"/>
      <c r="I46" s="1508"/>
      <c r="J46" s="1508"/>
      <c r="K46" s="1508"/>
      <c r="L46" s="1508"/>
      <c r="M46" s="1508"/>
      <c r="N46" s="1508"/>
      <c r="O46" s="1874"/>
      <c r="P46" s="2107"/>
      <c r="Q46" s="2107"/>
      <c r="R46" s="1873"/>
      <c r="S46" s="736"/>
      <c r="T46" s="1829"/>
      <c r="U46" s="1830"/>
      <c r="V46" s="737"/>
      <c r="W46" s="1829"/>
      <c r="X46" s="1830"/>
      <c r="Y46" s="737"/>
      <c r="Z46" s="1829"/>
      <c r="AA46" s="1419"/>
      <c r="AB46" s="2107"/>
      <c r="AC46" s="1831"/>
      <c r="AD46" s="1831"/>
      <c r="AF46" s="1826"/>
      <c r="AG46" s="2107">
        <f>SUMIF('3BL ACTUAL'!B:B,AF46,'3BL ACTUAL'!E:E)</f>
        <v>0</v>
      </c>
      <c r="AH46" s="2107">
        <f>SUMIF('1 BL anterior'!B:B,AF46,'1 BL anterior'!E:E)</f>
        <v>0</v>
      </c>
      <c r="AJ46" s="285"/>
    </row>
    <row r="47" spans="1:36" ht="17.45" hidden="1" customHeight="1">
      <c r="A47" s="1493"/>
      <c r="B47" s="1493"/>
      <c r="C47" s="1493"/>
      <c r="D47" s="1493"/>
      <c r="E47" s="1509" t="s">
        <v>269</v>
      </c>
      <c r="F47" s="1509"/>
      <c r="G47" s="1509"/>
      <c r="H47" s="1509"/>
      <c r="I47" s="1509"/>
      <c r="J47" s="1509"/>
      <c r="K47" s="1509"/>
      <c r="L47" s="1509"/>
      <c r="M47" s="1509"/>
      <c r="N47" s="1495">
        <v>339</v>
      </c>
      <c r="O47" s="1874" t="s">
        <v>869</v>
      </c>
      <c r="P47" s="2107">
        <f t="shared" ref="P47:P55" si="12">SUMIF(AF:AF,N47,AH:AH)</f>
        <v>0</v>
      </c>
      <c r="Q47" s="2107">
        <f t="shared" ref="Q47:Q55" si="13">SUMIF(AF:AF,N47,AG:AG)</f>
        <v>0</v>
      </c>
      <c r="R47" s="1873">
        <f t="shared" si="7"/>
        <v>0</v>
      </c>
      <c r="S47" s="1645">
        <f t="shared" si="10"/>
        <v>0</v>
      </c>
      <c r="T47" s="1829">
        <f t="shared" si="0"/>
        <v>0</v>
      </c>
      <c r="U47" s="1830">
        <f t="shared" si="1"/>
        <v>0</v>
      </c>
      <c r="V47" s="737"/>
      <c r="W47" s="1829">
        <f t="shared" si="2"/>
        <v>0</v>
      </c>
      <c r="X47" s="1830">
        <f t="shared" si="3"/>
        <v>0</v>
      </c>
      <c r="Y47" s="737"/>
      <c r="Z47" s="1829">
        <f t="shared" si="4"/>
        <v>0</v>
      </c>
      <c r="AA47" s="1419">
        <f t="shared" si="5"/>
        <v>0</v>
      </c>
      <c r="AB47" s="2107"/>
      <c r="AC47" s="1831">
        <f t="shared" si="11"/>
        <v>0</v>
      </c>
      <c r="AD47" s="1831">
        <f t="shared" si="6"/>
        <v>0</v>
      </c>
      <c r="AE47">
        <v>104</v>
      </c>
      <c r="AF47" s="1826">
        <v>339</v>
      </c>
      <c r="AG47" s="2107">
        <f>SUMIF('3BL ACTUAL'!B:B,AF47,'3BL ACTUAL'!E:E)</f>
        <v>0</v>
      </c>
      <c r="AH47" s="2107">
        <f>SUMIF('1 BL anterior'!B:B,AF47,'1 BL anterior'!E:E)</f>
        <v>0</v>
      </c>
      <c r="AJ47" s="285"/>
    </row>
    <row r="48" spans="1:36" ht="17.45" hidden="1" customHeight="1">
      <c r="A48" s="1493"/>
      <c r="B48" s="1493"/>
      <c r="C48" s="1493"/>
      <c r="D48" s="1493"/>
      <c r="E48" s="1509" t="s">
        <v>270</v>
      </c>
      <c r="F48" s="1509"/>
      <c r="G48" s="1509"/>
      <c r="H48" s="1509"/>
      <c r="I48" s="1509"/>
      <c r="J48" s="1509"/>
      <c r="K48" s="1509"/>
      <c r="L48" s="1509"/>
      <c r="M48" s="1509"/>
      <c r="N48" s="1495">
        <v>340</v>
      </c>
      <c r="O48" s="1874" t="s">
        <v>869</v>
      </c>
      <c r="P48" s="2107">
        <f t="shared" si="12"/>
        <v>0</v>
      </c>
      <c r="Q48" s="2107">
        <f t="shared" si="13"/>
        <v>0</v>
      </c>
      <c r="R48" s="1873">
        <f t="shared" si="7"/>
        <v>0</v>
      </c>
      <c r="S48" s="1645">
        <f t="shared" si="10"/>
        <v>0</v>
      </c>
      <c r="T48" s="1829">
        <f t="shared" si="0"/>
        <v>0</v>
      </c>
      <c r="U48" s="1830">
        <f t="shared" si="1"/>
        <v>0</v>
      </c>
      <c r="V48" s="737"/>
      <c r="W48" s="1829">
        <f t="shared" si="2"/>
        <v>0</v>
      </c>
      <c r="X48" s="1830">
        <f t="shared" si="3"/>
        <v>0</v>
      </c>
      <c r="Y48" s="737"/>
      <c r="Z48" s="1829">
        <f t="shared" si="4"/>
        <v>0</v>
      </c>
      <c r="AA48" s="1419">
        <f t="shared" si="5"/>
        <v>0</v>
      </c>
      <c r="AB48" s="2107"/>
      <c r="AC48" s="1831">
        <f t="shared" si="11"/>
        <v>0</v>
      </c>
      <c r="AD48" s="1831">
        <f t="shared" si="6"/>
        <v>0</v>
      </c>
      <c r="AE48">
        <v>104</v>
      </c>
      <c r="AF48" s="1826">
        <v>340</v>
      </c>
      <c r="AG48" s="2107">
        <f>SUMIF('3BL ACTUAL'!B:B,AF48,'3BL ACTUAL'!E:E)</f>
        <v>0</v>
      </c>
      <c r="AH48" s="2107">
        <f>SUMIF('1 BL anterior'!B:B,AF48,'1 BL anterior'!E:E)</f>
        <v>0</v>
      </c>
      <c r="AJ48" s="285"/>
    </row>
    <row r="49" spans="1:36" ht="17.45" customHeight="1">
      <c r="A49" s="1493"/>
      <c r="B49" s="1493"/>
      <c r="C49" s="1493"/>
      <c r="D49" s="1493"/>
      <c r="E49" s="1509" t="s">
        <v>271</v>
      </c>
      <c r="F49" s="1509"/>
      <c r="G49" s="1509"/>
      <c r="H49" s="1509"/>
      <c r="I49" s="1509"/>
      <c r="J49" s="1509"/>
      <c r="K49" s="1509"/>
      <c r="L49" s="1509"/>
      <c r="M49" s="1509"/>
      <c r="N49" s="1495">
        <v>341</v>
      </c>
      <c r="O49" s="1874" t="s">
        <v>869</v>
      </c>
      <c r="P49" s="2107">
        <f t="shared" si="12"/>
        <v>0</v>
      </c>
      <c r="Q49" s="2107">
        <f t="shared" si="13"/>
        <v>0</v>
      </c>
      <c r="R49" s="1873">
        <f t="shared" si="7"/>
        <v>0</v>
      </c>
      <c r="S49" s="736">
        <f t="shared" si="10"/>
        <v>0</v>
      </c>
      <c r="T49" s="1829">
        <f t="shared" si="0"/>
        <v>0</v>
      </c>
      <c r="U49" s="1830">
        <f t="shared" si="1"/>
        <v>0</v>
      </c>
      <c r="V49" s="738"/>
      <c r="W49" s="1829">
        <f t="shared" si="2"/>
        <v>0</v>
      </c>
      <c r="X49" s="1830">
        <f t="shared" si="3"/>
        <v>0</v>
      </c>
      <c r="Y49" s="737"/>
      <c r="Z49" s="1829">
        <f t="shared" si="4"/>
        <v>0</v>
      </c>
      <c r="AA49" s="1419">
        <f t="shared" si="5"/>
        <v>0</v>
      </c>
      <c r="AB49" s="2107"/>
      <c r="AC49" s="1831">
        <f t="shared" si="11"/>
        <v>0</v>
      </c>
      <c r="AD49" s="1831">
        <f t="shared" si="6"/>
        <v>0</v>
      </c>
      <c r="AE49">
        <v>104</v>
      </c>
      <c r="AF49" s="1826">
        <v>341</v>
      </c>
      <c r="AG49" s="2107">
        <f>SUMIF('3BL ACTUAL'!B:B,AF49,'3BL ACTUAL'!E:E)</f>
        <v>0</v>
      </c>
      <c r="AH49" s="2107">
        <f>SUMIF('1 BL anterior'!B:B,AF49,'1 BL anterior'!E:E)</f>
        <v>0</v>
      </c>
      <c r="AJ49" s="285"/>
    </row>
    <row r="50" spans="1:36" ht="17.45" hidden="1" customHeight="1">
      <c r="A50" s="1493"/>
      <c r="B50" s="1493"/>
      <c r="C50" s="1493"/>
      <c r="D50" s="1493"/>
      <c r="E50" s="1509" t="s">
        <v>3532</v>
      </c>
      <c r="F50" s="1509"/>
      <c r="G50" s="1509"/>
      <c r="H50" s="1509"/>
      <c r="I50" s="1509"/>
      <c r="J50" s="1509"/>
      <c r="K50" s="1509"/>
      <c r="L50" s="1509"/>
      <c r="M50" s="1509"/>
      <c r="N50" s="1495">
        <v>342</v>
      </c>
      <c r="O50" s="1874" t="s">
        <v>869</v>
      </c>
      <c r="P50" s="2107">
        <f t="shared" si="12"/>
        <v>0</v>
      </c>
      <c r="Q50" s="2107">
        <f t="shared" si="13"/>
        <v>0</v>
      </c>
      <c r="R50" s="1873">
        <f t="shared" si="7"/>
        <v>0</v>
      </c>
      <c r="S50" s="1645">
        <f t="shared" si="10"/>
        <v>0</v>
      </c>
      <c r="T50" s="1829">
        <f t="shared" si="0"/>
        <v>0</v>
      </c>
      <c r="U50" s="1830">
        <f t="shared" si="1"/>
        <v>0</v>
      </c>
      <c r="V50" s="737"/>
      <c r="W50" s="1829">
        <f t="shared" si="2"/>
        <v>0</v>
      </c>
      <c r="X50" s="1830">
        <f t="shared" si="3"/>
        <v>0</v>
      </c>
      <c r="Y50" s="737"/>
      <c r="Z50" s="1829">
        <f t="shared" si="4"/>
        <v>0</v>
      </c>
      <c r="AA50" s="1419">
        <f t="shared" si="5"/>
        <v>0</v>
      </c>
      <c r="AB50" s="2107"/>
      <c r="AC50" s="1831">
        <f t="shared" si="11"/>
        <v>0</v>
      </c>
      <c r="AD50" s="1831">
        <f t="shared" si="6"/>
        <v>0</v>
      </c>
      <c r="AE50">
        <v>104</v>
      </c>
      <c r="AF50" s="1826">
        <v>342</v>
      </c>
      <c r="AG50" s="2107">
        <f>SUMIF('3BL ACTUAL'!B:B,AF50,'3BL ACTUAL'!E:E)</f>
        <v>0</v>
      </c>
      <c r="AH50" s="2107">
        <f>SUMIF('1 BL anterior'!B:B,AF50,'1 BL anterior'!E:E)</f>
        <v>0</v>
      </c>
      <c r="AJ50" s="285"/>
    </row>
    <row r="51" spans="1:36" ht="17.45" hidden="1" customHeight="1">
      <c r="A51" s="1493"/>
      <c r="B51" s="1493"/>
      <c r="C51" s="1493"/>
      <c r="D51" s="1493"/>
      <c r="E51" s="1509" t="s">
        <v>273</v>
      </c>
      <c r="F51" s="1509"/>
      <c r="G51" s="1509"/>
      <c r="H51" s="1509"/>
      <c r="I51" s="1509"/>
      <c r="J51" s="1509"/>
      <c r="K51" s="1509"/>
      <c r="L51" s="1509"/>
      <c r="M51" s="1509"/>
      <c r="N51" s="1495">
        <v>343</v>
      </c>
      <c r="O51" s="1874" t="s">
        <v>869</v>
      </c>
      <c r="P51" s="2107">
        <f t="shared" si="12"/>
        <v>0</v>
      </c>
      <c r="Q51" s="2107">
        <f t="shared" si="13"/>
        <v>0</v>
      </c>
      <c r="R51" s="1873">
        <f t="shared" si="7"/>
        <v>0</v>
      </c>
      <c r="S51" s="1645">
        <f t="shared" si="10"/>
        <v>0</v>
      </c>
      <c r="T51" s="1829">
        <f t="shared" si="0"/>
        <v>0</v>
      </c>
      <c r="U51" s="1830">
        <f t="shared" si="1"/>
        <v>0</v>
      </c>
      <c r="V51" s="737"/>
      <c r="W51" s="1829">
        <f t="shared" si="2"/>
        <v>0</v>
      </c>
      <c r="X51" s="1830">
        <f t="shared" si="3"/>
        <v>0</v>
      </c>
      <c r="Y51" s="737"/>
      <c r="Z51" s="1829">
        <f t="shared" si="4"/>
        <v>0</v>
      </c>
      <c r="AA51" s="1419">
        <f t="shared" si="5"/>
        <v>0</v>
      </c>
      <c r="AB51" s="2107"/>
      <c r="AC51" s="1831">
        <f t="shared" si="11"/>
        <v>0</v>
      </c>
      <c r="AD51" s="1831">
        <f t="shared" si="6"/>
        <v>0</v>
      </c>
      <c r="AE51">
        <v>104</v>
      </c>
      <c r="AF51" s="1826">
        <v>343</v>
      </c>
      <c r="AG51" s="2107">
        <f>SUMIF('3BL ACTUAL'!B:B,AF51,'3BL ACTUAL'!E:E)</f>
        <v>0</v>
      </c>
      <c r="AH51" s="2107">
        <f>SUMIF('1 BL anterior'!B:B,AF51,'1 BL anterior'!E:E)</f>
        <v>0</v>
      </c>
      <c r="AJ51" s="285"/>
    </row>
    <row r="52" spans="1:36" ht="17.45" hidden="1" customHeight="1">
      <c r="A52" s="1493"/>
      <c r="B52" s="1493"/>
      <c r="C52" s="1493"/>
      <c r="D52" s="1493"/>
      <c r="E52" s="1509" t="s">
        <v>274</v>
      </c>
      <c r="F52" s="1509"/>
      <c r="G52" s="1509"/>
      <c r="H52" s="1509"/>
      <c r="I52" s="1509"/>
      <c r="J52" s="1509"/>
      <c r="K52" s="1509"/>
      <c r="L52" s="1509"/>
      <c r="M52" s="1509"/>
      <c r="N52" s="1495">
        <v>344</v>
      </c>
      <c r="O52" s="1874" t="s">
        <v>869</v>
      </c>
      <c r="P52" s="2107">
        <f t="shared" si="12"/>
        <v>0</v>
      </c>
      <c r="Q52" s="2107">
        <f t="shared" si="13"/>
        <v>0</v>
      </c>
      <c r="R52" s="1873">
        <f t="shared" si="7"/>
        <v>0</v>
      </c>
      <c r="S52" s="736">
        <f t="shared" si="10"/>
        <v>0</v>
      </c>
      <c r="T52" s="1829">
        <f t="shared" si="0"/>
        <v>0</v>
      </c>
      <c r="U52" s="1830">
        <f t="shared" si="1"/>
        <v>0</v>
      </c>
      <c r="V52" s="737"/>
      <c r="W52" s="1829">
        <f t="shared" si="2"/>
        <v>0</v>
      </c>
      <c r="X52" s="1830">
        <f t="shared" si="3"/>
        <v>0</v>
      </c>
      <c r="Y52" s="737"/>
      <c r="Z52" s="1829">
        <f t="shared" si="4"/>
        <v>0</v>
      </c>
      <c r="AA52" s="1419">
        <f t="shared" si="5"/>
        <v>0</v>
      </c>
      <c r="AB52" s="2107"/>
      <c r="AC52" s="1831">
        <f t="shared" si="11"/>
        <v>0</v>
      </c>
      <c r="AD52" s="1831">
        <f t="shared" si="6"/>
        <v>0</v>
      </c>
      <c r="AE52">
        <v>104</v>
      </c>
      <c r="AF52" s="1826">
        <v>344</v>
      </c>
      <c r="AG52" s="2107">
        <f>SUMIF('3BL ACTUAL'!B:B,AF52,'3BL ACTUAL'!E:E)</f>
        <v>0</v>
      </c>
      <c r="AH52" s="2107">
        <f>SUMIF('1 BL anterior'!B:B,AF52,'1 BL anterior'!E:E)</f>
        <v>0</v>
      </c>
      <c r="AJ52" s="285"/>
    </row>
    <row r="53" spans="1:36" ht="17.45" hidden="1" customHeight="1">
      <c r="A53" s="1493"/>
      <c r="B53" s="1493"/>
      <c r="C53" s="1493"/>
      <c r="D53" s="1493"/>
      <c r="E53" s="1509" t="s">
        <v>275</v>
      </c>
      <c r="F53" s="1509"/>
      <c r="G53" s="1509"/>
      <c r="H53" s="1509"/>
      <c r="I53" s="1509"/>
      <c r="J53" s="1509"/>
      <c r="K53" s="1509"/>
      <c r="L53" s="1509"/>
      <c r="M53" s="1509"/>
      <c r="N53" s="1495">
        <v>345</v>
      </c>
      <c r="O53" s="1874" t="s">
        <v>869</v>
      </c>
      <c r="P53" s="2107">
        <f t="shared" si="12"/>
        <v>0</v>
      </c>
      <c r="Q53" s="2107">
        <f t="shared" si="13"/>
        <v>0</v>
      </c>
      <c r="R53" s="1873">
        <f t="shared" si="7"/>
        <v>0</v>
      </c>
      <c r="S53" s="736">
        <f t="shared" si="10"/>
        <v>0</v>
      </c>
      <c r="T53" s="1829">
        <f t="shared" si="0"/>
        <v>0</v>
      </c>
      <c r="U53" s="1830">
        <f t="shared" si="1"/>
        <v>0</v>
      </c>
      <c r="V53" s="737"/>
      <c r="W53" s="1829">
        <f t="shared" si="2"/>
        <v>0</v>
      </c>
      <c r="X53" s="1830">
        <f t="shared" si="3"/>
        <v>0</v>
      </c>
      <c r="Y53" s="737"/>
      <c r="Z53" s="1829">
        <f t="shared" si="4"/>
        <v>0</v>
      </c>
      <c r="AA53" s="1419">
        <f t="shared" si="5"/>
        <v>0</v>
      </c>
      <c r="AB53" s="2107"/>
      <c r="AC53" s="1831">
        <f t="shared" si="11"/>
        <v>0</v>
      </c>
      <c r="AD53" s="1831">
        <f t="shared" si="6"/>
        <v>0</v>
      </c>
      <c r="AE53">
        <v>104</v>
      </c>
      <c r="AF53" s="1826">
        <v>345</v>
      </c>
      <c r="AG53" s="2107">
        <f>SUMIF('3BL ACTUAL'!B:B,AF53,'3BL ACTUAL'!E:E)</f>
        <v>0</v>
      </c>
      <c r="AH53" s="2107">
        <f>SUMIF('1 BL anterior'!B:B,AF53,'1 BL anterior'!E:E)</f>
        <v>0</v>
      </c>
      <c r="AJ53" s="285"/>
    </row>
    <row r="54" spans="1:36" ht="17.25" hidden="1">
      <c r="A54" s="1493"/>
      <c r="B54" s="1493"/>
      <c r="C54" s="1493"/>
      <c r="D54" s="1493"/>
      <c r="E54" s="1509" t="s">
        <v>276</v>
      </c>
      <c r="F54" s="1509"/>
      <c r="G54" s="1509"/>
      <c r="H54" s="1509"/>
      <c r="I54" s="1509"/>
      <c r="J54" s="1509"/>
      <c r="K54" s="1509"/>
      <c r="L54" s="1509"/>
      <c r="M54" s="1509"/>
      <c r="N54" s="1495">
        <v>346</v>
      </c>
      <c r="O54" s="1874" t="s">
        <v>869</v>
      </c>
      <c r="P54" s="2107">
        <f t="shared" si="12"/>
        <v>0</v>
      </c>
      <c r="Q54" s="2107">
        <f t="shared" si="13"/>
        <v>0</v>
      </c>
      <c r="R54" s="1873">
        <f t="shared" si="7"/>
        <v>0</v>
      </c>
      <c r="S54" s="736">
        <f t="shared" si="10"/>
        <v>0</v>
      </c>
      <c r="T54" s="1829">
        <f t="shared" si="0"/>
        <v>0</v>
      </c>
      <c r="U54" s="1830">
        <f t="shared" si="1"/>
        <v>0</v>
      </c>
      <c r="V54" s="737"/>
      <c r="W54" s="1829">
        <f t="shared" si="2"/>
        <v>0</v>
      </c>
      <c r="X54" s="1830">
        <f t="shared" si="3"/>
        <v>0</v>
      </c>
      <c r="Y54" s="737"/>
      <c r="Z54" s="1829">
        <f t="shared" si="4"/>
        <v>0</v>
      </c>
      <c r="AA54" s="1419">
        <f t="shared" si="5"/>
        <v>0</v>
      </c>
      <c r="AB54" s="2107"/>
      <c r="AC54" s="1831">
        <f t="shared" si="11"/>
        <v>0</v>
      </c>
      <c r="AD54" s="1831">
        <f t="shared" si="6"/>
        <v>0</v>
      </c>
      <c r="AE54">
        <v>104</v>
      </c>
      <c r="AF54" s="1826">
        <v>346</v>
      </c>
      <c r="AG54" s="2107">
        <f>SUMIF('3BL ACTUAL'!B:B,AF54,'3BL ACTUAL'!E:E)</f>
        <v>0</v>
      </c>
      <c r="AH54" s="2107">
        <f>SUMIF('1 BL anterior'!B:B,AF54,'1 BL anterior'!E:E)</f>
        <v>0</v>
      </c>
      <c r="AJ54" s="285"/>
    </row>
    <row r="55" spans="1:36" ht="17.25" hidden="1">
      <c r="A55" s="1493"/>
      <c r="B55" s="1493"/>
      <c r="C55" s="1493"/>
      <c r="D55" s="1493"/>
      <c r="E55" s="1509" t="s">
        <v>3533</v>
      </c>
      <c r="F55" s="1509"/>
      <c r="G55" s="1509"/>
      <c r="H55" s="1509"/>
      <c r="I55" s="1509"/>
      <c r="J55" s="1509"/>
      <c r="K55" s="1509"/>
      <c r="L55" s="1509"/>
      <c r="M55" s="1509"/>
      <c r="N55" s="1495">
        <v>347</v>
      </c>
      <c r="O55" s="1875" t="s">
        <v>664</v>
      </c>
      <c r="P55" s="2107">
        <f t="shared" si="12"/>
        <v>0</v>
      </c>
      <c r="Q55" s="2107">
        <f t="shared" si="13"/>
        <v>0</v>
      </c>
      <c r="R55" s="1873">
        <f t="shared" si="7"/>
        <v>0</v>
      </c>
      <c r="S55" s="736">
        <f t="shared" si="10"/>
        <v>0</v>
      </c>
      <c r="T55" s="1829">
        <f t="shared" si="0"/>
        <v>0</v>
      </c>
      <c r="U55" s="1830">
        <f t="shared" si="1"/>
        <v>0</v>
      </c>
      <c r="V55" s="737"/>
      <c r="W55" s="1829">
        <f t="shared" si="2"/>
        <v>0</v>
      </c>
      <c r="X55" s="1830">
        <f t="shared" si="3"/>
        <v>0</v>
      </c>
      <c r="Y55" s="737"/>
      <c r="Z55" s="1829">
        <f t="shared" si="4"/>
        <v>0</v>
      </c>
      <c r="AA55" s="1419">
        <f t="shared" si="5"/>
        <v>0</v>
      </c>
      <c r="AB55" s="2107"/>
      <c r="AC55" s="1831">
        <f t="shared" si="11"/>
        <v>0</v>
      </c>
      <c r="AD55" s="1831">
        <f t="shared" si="6"/>
        <v>0</v>
      </c>
      <c r="AE55">
        <v>104</v>
      </c>
      <c r="AF55" s="1826">
        <v>347</v>
      </c>
      <c r="AG55" s="2107">
        <f>SUMIF('3BL ACTUAL'!B:B,AF55,'3BL ACTUAL'!E:E)</f>
        <v>0</v>
      </c>
      <c r="AH55" s="2107">
        <f>SUMIF('1 BL anterior'!B:B,AF55,'1 BL anterior'!E:E)</f>
        <v>0</v>
      </c>
      <c r="AJ55" s="285"/>
    </row>
    <row r="56" spans="1:36" ht="17.45" hidden="1" customHeight="1">
      <c r="A56" s="1493"/>
      <c r="B56" s="1493"/>
      <c r="C56" s="1493"/>
      <c r="D56" s="1508" t="s">
        <v>159</v>
      </c>
      <c r="E56" s="1508"/>
      <c r="F56" s="1508"/>
      <c r="G56" s="1508"/>
      <c r="H56" s="1508"/>
      <c r="I56" s="1508"/>
      <c r="J56" s="1508"/>
      <c r="K56" s="1508"/>
      <c r="L56" s="1508"/>
      <c r="M56" s="1508"/>
      <c r="N56" s="1508"/>
      <c r="O56" s="1875"/>
      <c r="P56" s="2107"/>
      <c r="Q56" s="2107"/>
      <c r="R56" s="1873"/>
      <c r="S56" s="736"/>
      <c r="T56" s="1829"/>
      <c r="U56" s="1830"/>
      <c r="V56" s="737"/>
      <c r="W56" s="1829"/>
      <c r="X56" s="1830"/>
      <c r="Y56" s="737"/>
      <c r="Z56" s="1829"/>
      <c r="AA56" s="1419"/>
      <c r="AB56" s="2107"/>
      <c r="AC56" s="1831"/>
      <c r="AD56" s="1831"/>
      <c r="AF56" s="1826"/>
      <c r="AG56" s="2107">
        <f>SUMIF('3BL ACTUAL'!B:B,AF56,'3BL ACTUAL'!E:E)</f>
        <v>0</v>
      </c>
      <c r="AH56" s="2107">
        <f>SUMIF('1 BL anterior'!B:B,AF56,'1 BL anterior'!E:E)</f>
        <v>0</v>
      </c>
      <c r="AJ56" s="285"/>
    </row>
    <row r="57" spans="1:36" ht="17.45" hidden="1" customHeight="1">
      <c r="A57" s="1493"/>
      <c r="B57" s="1493"/>
      <c r="C57" s="1493"/>
      <c r="D57" s="1493"/>
      <c r="E57" s="1509" t="s">
        <v>3534</v>
      </c>
      <c r="F57" s="1509"/>
      <c r="G57" s="1509"/>
      <c r="H57" s="1509"/>
      <c r="I57" s="1509"/>
      <c r="J57" s="1509"/>
      <c r="K57" s="1509"/>
      <c r="L57" s="1509"/>
      <c r="M57" s="1509"/>
      <c r="N57" s="1495">
        <v>348</v>
      </c>
      <c r="O57" s="1874" t="s">
        <v>869</v>
      </c>
      <c r="P57" s="2107">
        <f>SUMIF(AF:AF,N57,AH:AH)</f>
        <v>0</v>
      </c>
      <c r="Q57" s="2107">
        <f>SUMIF(AF:AF,N57,AG:AG)</f>
        <v>0</v>
      </c>
      <c r="R57" s="1873">
        <f t="shared" si="7"/>
        <v>0</v>
      </c>
      <c r="S57" s="736"/>
      <c r="T57" s="1829">
        <f t="shared" si="0"/>
        <v>0</v>
      </c>
      <c r="U57" s="1830">
        <f t="shared" si="1"/>
        <v>0</v>
      </c>
      <c r="V57" s="739">
        <f>+R57</f>
        <v>0</v>
      </c>
      <c r="W57" s="1829">
        <f t="shared" si="2"/>
        <v>0</v>
      </c>
      <c r="X57" s="1830">
        <f t="shared" si="3"/>
        <v>0</v>
      </c>
      <c r="Y57" s="737"/>
      <c r="Z57" s="1829">
        <f t="shared" si="4"/>
        <v>0</v>
      </c>
      <c r="AA57" s="1419">
        <f t="shared" si="5"/>
        <v>0</v>
      </c>
      <c r="AB57" s="2107"/>
      <c r="AC57" s="1831">
        <f t="shared" si="11"/>
        <v>0</v>
      </c>
      <c r="AD57" s="1831">
        <f t="shared" si="6"/>
        <v>0</v>
      </c>
      <c r="AE57">
        <v>104</v>
      </c>
      <c r="AF57" s="1826">
        <v>348</v>
      </c>
      <c r="AG57" s="2107">
        <f>SUMIF('3BL ACTUAL'!B:B,AF57,'3BL ACTUAL'!E:E)</f>
        <v>0</v>
      </c>
      <c r="AH57" s="2107">
        <f>SUMIF('1 BL anterior'!B:B,AF57,'1 BL anterior'!E:E)</f>
        <v>0</v>
      </c>
      <c r="AJ57" s="285"/>
    </row>
    <row r="58" spans="1:36" ht="17.45" hidden="1" customHeight="1">
      <c r="A58" s="1493"/>
      <c r="B58" s="1493"/>
      <c r="C58" s="1493"/>
      <c r="D58" s="1493"/>
      <c r="E58" s="1509" t="s">
        <v>3535</v>
      </c>
      <c r="F58" s="1509"/>
      <c r="G58" s="1509"/>
      <c r="H58" s="1509"/>
      <c r="I58" s="1509"/>
      <c r="J58" s="1509"/>
      <c r="K58" s="1509"/>
      <c r="L58" s="1509"/>
      <c r="M58" s="1509"/>
      <c r="N58" s="1495">
        <v>349</v>
      </c>
      <c r="O58" s="1875" t="s">
        <v>664</v>
      </c>
      <c r="P58" s="2107">
        <f>SUMIF(AF:AF,N58,AH:AH)</f>
        <v>0</v>
      </c>
      <c r="Q58" s="2107">
        <f>SUMIF(AF:AF,N58,AG:AG)</f>
        <v>0</v>
      </c>
      <c r="R58" s="1873">
        <f t="shared" si="7"/>
        <v>0</v>
      </c>
      <c r="S58" s="736">
        <f>+R58+AB58</f>
        <v>0</v>
      </c>
      <c r="T58" s="1829">
        <f t="shared" si="0"/>
        <v>0</v>
      </c>
      <c r="U58" s="1830">
        <f t="shared" si="1"/>
        <v>0</v>
      </c>
      <c r="V58" s="739"/>
      <c r="W58" s="1829">
        <f t="shared" si="2"/>
        <v>0</v>
      </c>
      <c r="X58" s="1830">
        <f t="shared" si="3"/>
        <v>0</v>
      </c>
      <c r="Y58" s="737"/>
      <c r="Z58" s="1829">
        <f t="shared" si="4"/>
        <v>0</v>
      </c>
      <c r="AA58" s="1419">
        <f t="shared" si="5"/>
        <v>0</v>
      </c>
      <c r="AB58" s="2107"/>
      <c r="AC58" s="1831">
        <f t="shared" si="11"/>
        <v>0</v>
      </c>
      <c r="AD58" s="1831">
        <f t="shared" si="6"/>
        <v>0</v>
      </c>
      <c r="AE58">
        <v>104</v>
      </c>
      <c r="AF58" s="1826">
        <v>349</v>
      </c>
      <c r="AG58" s="2107">
        <f>SUMIF('3BL ACTUAL'!B:B,AF58,'3BL ACTUAL'!E:E)</f>
        <v>0</v>
      </c>
      <c r="AH58" s="2107">
        <f>SUMIF('1 BL anterior'!B:B,AF58,'1 BL anterior'!E:E)</f>
        <v>0</v>
      </c>
      <c r="AJ58" s="285"/>
    </row>
    <row r="59" spans="1:36" ht="17.45" hidden="1" customHeight="1">
      <c r="A59" s="1493"/>
      <c r="B59" s="1493"/>
      <c r="C59" s="1493"/>
      <c r="D59" s="1508" t="s">
        <v>143</v>
      </c>
      <c r="E59" s="1508"/>
      <c r="F59" s="1508"/>
      <c r="G59" s="1508"/>
      <c r="H59" s="1508"/>
      <c r="I59" s="1508"/>
      <c r="J59" s="1508"/>
      <c r="K59" s="1508"/>
      <c r="L59" s="1508"/>
      <c r="M59" s="1508"/>
      <c r="N59" s="1508"/>
      <c r="O59" s="1875"/>
      <c r="P59" s="2107"/>
      <c r="Q59" s="2107"/>
      <c r="R59" s="1873"/>
      <c r="S59" s="736"/>
      <c r="T59" s="1829"/>
      <c r="U59" s="1830"/>
      <c r="V59" s="739"/>
      <c r="W59" s="1829"/>
      <c r="X59" s="1830"/>
      <c r="Y59" s="737"/>
      <c r="Z59" s="1829"/>
      <c r="AA59" s="1419"/>
      <c r="AB59" s="2107"/>
      <c r="AC59" s="1831"/>
      <c r="AD59" s="1831"/>
      <c r="AF59" s="1826"/>
      <c r="AG59" s="2107">
        <f>SUMIF('3BL ACTUAL'!B:B,AF59,'3BL ACTUAL'!E:E)</f>
        <v>0</v>
      </c>
      <c r="AH59" s="2107">
        <f>SUMIF('1 BL anterior'!B:B,AF59,'1 BL anterior'!E:E)</f>
        <v>0</v>
      </c>
      <c r="AJ59" s="285"/>
    </row>
    <row r="60" spans="1:36" ht="17.45" hidden="1" customHeight="1">
      <c r="A60" s="1493"/>
      <c r="B60" s="1493"/>
      <c r="C60" s="1493"/>
      <c r="D60" s="1493"/>
      <c r="E60" s="1503" t="s">
        <v>160</v>
      </c>
      <c r="F60" s="1503"/>
      <c r="G60" s="1503"/>
      <c r="H60" s="1503"/>
      <c r="I60" s="1503"/>
      <c r="J60" s="1503"/>
      <c r="K60" s="1503"/>
      <c r="L60" s="1503"/>
      <c r="M60" s="1503"/>
      <c r="N60" s="1503"/>
      <c r="O60" s="1875"/>
      <c r="P60" s="2107"/>
      <c r="Q60" s="2107"/>
      <c r="R60" s="1873"/>
      <c r="S60" s="736"/>
      <c r="T60" s="1829"/>
      <c r="U60" s="1830"/>
      <c r="V60" s="739"/>
      <c r="W60" s="1829"/>
      <c r="X60" s="1830"/>
      <c r="Y60" s="737"/>
      <c r="Z60" s="1829"/>
      <c r="AA60" s="1419"/>
      <c r="AB60" s="2107"/>
      <c r="AC60" s="1831"/>
      <c r="AD60" s="1831"/>
      <c r="AF60" s="1826"/>
      <c r="AG60" s="2107">
        <f>SUMIF('3BL ACTUAL'!B:B,AF60,'3BL ACTUAL'!E:E)</f>
        <v>0</v>
      </c>
      <c r="AH60" s="2107">
        <f>SUMIF('1 BL anterior'!B:B,AF60,'1 BL anterior'!E:E)</f>
        <v>0</v>
      </c>
      <c r="AJ60" s="285"/>
    </row>
    <row r="61" spans="1:36" ht="17.45" hidden="1" customHeight="1">
      <c r="A61" s="1493"/>
      <c r="B61" s="1493"/>
      <c r="C61" s="1493"/>
      <c r="D61" s="1493"/>
      <c r="E61" s="1493"/>
      <c r="F61" s="1509" t="s">
        <v>3536</v>
      </c>
      <c r="G61" s="1509"/>
      <c r="H61" s="1509"/>
      <c r="I61" s="1509"/>
      <c r="J61" s="1509"/>
      <c r="K61" s="1509"/>
      <c r="L61" s="1509"/>
      <c r="M61" s="1509"/>
      <c r="N61" s="1495">
        <v>350</v>
      </c>
      <c r="O61" s="1874" t="s">
        <v>869</v>
      </c>
      <c r="P61" s="2107">
        <f>SUMIF(AF:AF,N61,AH:AH)</f>
        <v>0</v>
      </c>
      <c r="Q61" s="2107">
        <f>SUMIF(AF:AF,N61,AG:AG)</f>
        <v>0</v>
      </c>
      <c r="R61" s="1873">
        <f t="shared" si="7"/>
        <v>0</v>
      </c>
      <c r="S61" s="742"/>
      <c r="T61" s="1829">
        <f t="shared" si="0"/>
        <v>0</v>
      </c>
      <c r="U61" s="1830">
        <f t="shared" si="1"/>
        <v>0</v>
      </c>
      <c r="V61" s="739">
        <f>+R61</f>
        <v>0</v>
      </c>
      <c r="W61" s="1829">
        <f t="shared" si="2"/>
        <v>0</v>
      </c>
      <c r="X61" s="1830">
        <f t="shared" si="3"/>
        <v>0</v>
      </c>
      <c r="Y61" s="737"/>
      <c r="Z61" s="1829">
        <f t="shared" si="4"/>
        <v>0</v>
      </c>
      <c r="AA61" s="1419">
        <f t="shared" si="5"/>
        <v>0</v>
      </c>
      <c r="AB61" s="2107"/>
      <c r="AC61" s="1831">
        <f t="shared" si="11"/>
        <v>0</v>
      </c>
      <c r="AD61" s="1831">
        <f t="shared" si="6"/>
        <v>0</v>
      </c>
      <c r="AE61">
        <v>104</v>
      </c>
      <c r="AF61" s="1826">
        <v>350</v>
      </c>
      <c r="AG61" s="2107">
        <f>SUMIF('3BL ACTUAL'!B:B,AF61,'3BL ACTUAL'!E:E)</f>
        <v>0</v>
      </c>
      <c r="AH61" s="2107">
        <f>SUMIF('1 BL anterior'!B:B,AF61,'1 BL anterior'!E:E)</f>
        <v>0</v>
      </c>
      <c r="AJ61" s="285"/>
    </row>
    <row r="62" spans="1:36" ht="17.45" hidden="1" customHeight="1">
      <c r="A62" s="1493"/>
      <c r="B62" s="1493"/>
      <c r="C62" s="1493"/>
      <c r="D62" s="1493"/>
      <c r="E62" s="1493"/>
      <c r="F62" s="1509" t="s">
        <v>3537</v>
      </c>
      <c r="G62" s="1509"/>
      <c r="H62" s="1509"/>
      <c r="I62" s="1509"/>
      <c r="J62" s="1509"/>
      <c r="K62" s="1509"/>
      <c r="L62" s="1509"/>
      <c r="M62" s="1509"/>
      <c r="N62" s="1495">
        <v>351</v>
      </c>
      <c r="O62" s="1875" t="s">
        <v>664</v>
      </c>
      <c r="P62" s="2107">
        <f>SUMIF(AF:AF,N62,AH:AH)</f>
        <v>0</v>
      </c>
      <c r="Q62" s="2107">
        <f>SUMIF(AF:AF,N62,AG:AG)</f>
        <v>0</v>
      </c>
      <c r="R62" s="1873">
        <f t="shared" si="7"/>
        <v>0</v>
      </c>
      <c r="S62" s="736">
        <f>+R62</f>
        <v>0</v>
      </c>
      <c r="T62" s="1829">
        <f t="shared" si="0"/>
        <v>0</v>
      </c>
      <c r="U62" s="1830">
        <f t="shared" si="1"/>
        <v>0</v>
      </c>
      <c r="V62" s="739"/>
      <c r="W62" s="1829">
        <f t="shared" si="2"/>
        <v>0</v>
      </c>
      <c r="X62" s="1830">
        <f t="shared" si="3"/>
        <v>0</v>
      </c>
      <c r="Y62" s="737"/>
      <c r="Z62" s="1829">
        <f t="shared" si="4"/>
        <v>0</v>
      </c>
      <c r="AA62" s="1419">
        <f t="shared" si="5"/>
        <v>0</v>
      </c>
      <c r="AB62" s="2107"/>
      <c r="AC62" s="1831">
        <f t="shared" si="11"/>
        <v>0</v>
      </c>
      <c r="AD62" s="1831">
        <f t="shared" si="6"/>
        <v>0</v>
      </c>
      <c r="AE62">
        <v>104</v>
      </c>
      <c r="AF62" s="1826">
        <v>351</v>
      </c>
      <c r="AG62" s="2107">
        <f>SUMIF('3BL ACTUAL'!B:B,AF62,'3BL ACTUAL'!E:E)</f>
        <v>0</v>
      </c>
      <c r="AH62" s="2107">
        <f>SUMIF('1 BL anterior'!B:B,AF62,'1 BL anterior'!E:E)</f>
        <v>0</v>
      </c>
      <c r="AJ62" s="285"/>
    </row>
    <row r="63" spans="1:36" ht="17.45" hidden="1" customHeight="1">
      <c r="A63" s="1493"/>
      <c r="B63" s="1493"/>
      <c r="C63" s="1493"/>
      <c r="D63" s="1493"/>
      <c r="E63" s="1493"/>
      <c r="F63" s="1509" t="s">
        <v>281</v>
      </c>
      <c r="G63" s="1509"/>
      <c r="H63" s="1509"/>
      <c r="I63" s="1509"/>
      <c r="J63" s="1509"/>
      <c r="K63" s="1509"/>
      <c r="L63" s="1509"/>
      <c r="M63" s="1509"/>
      <c r="N63" s="1495">
        <v>352</v>
      </c>
      <c r="O63" s="1874" t="s">
        <v>869</v>
      </c>
      <c r="P63" s="2107">
        <f>SUMIF(AF:AF,N63,AH:AH)</f>
        <v>0</v>
      </c>
      <c r="Q63" s="2107">
        <f>SUMIF(AF:AF,N63,AG:AG)</f>
        <v>0</v>
      </c>
      <c r="R63" s="1873">
        <f t="shared" si="7"/>
        <v>0</v>
      </c>
      <c r="S63" s="742"/>
      <c r="T63" s="1829">
        <f t="shared" si="0"/>
        <v>0</v>
      </c>
      <c r="U63" s="1830">
        <f t="shared" si="1"/>
        <v>0</v>
      </c>
      <c r="V63" s="739">
        <f>+R63</f>
        <v>0</v>
      </c>
      <c r="W63" s="1829">
        <f t="shared" si="2"/>
        <v>0</v>
      </c>
      <c r="X63" s="1830">
        <f t="shared" si="3"/>
        <v>0</v>
      </c>
      <c r="Y63" s="737"/>
      <c r="Z63" s="1829">
        <f t="shared" si="4"/>
        <v>0</v>
      </c>
      <c r="AA63" s="1419">
        <f t="shared" si="5"/>
        <v>0</v>
      </c>
      <c r="AB63" s="2107"/>
      <c r="AC63" s="1831">
        <f t="shared" si="11"/>
        <v>0</v>
      </c>
      <c r="AD63" s="1831">
        <f t="shared" si="6"/>
        <v>0</v>
      </c>
      <c r="AE63">
        <v>104</v>
      </c>
      <c r="AF63" s="1826">
        <v>352</v>
      </c>
      <c r="AG63" s="2107">
        <f>SUMIF('3BL ACTUAL'!B:B,AF63,'3BL ACTUAL'!E:E)</f>
        <v>0</v>
      </c>
      <c r="AH63" s="2107">
        <f>SUMIF('1 BL anterior'!B:B,AF63,'1 BL anterior'!E:E)</f>
        <v>0</v>
      </c>
      <c r="AJ63" s="285"/>
    </row>
    <row r="64" spans="1:36" ht="17.45" hidden="1" customHeight="1">
      <c r="A64" s="1493"/>
      <c r="B64" s="1493"/>
      <c r="C64" s="1493"/>
      <c r="D64" s="1493"/>
      <c r="E64" s="1503" t="s">
        <v>883</v>
      </c>
      <c r="F64" s="1503"/>
      <c r="G64" s="1503"/>
      <c r="H64" s="1503"/>
      <c r="I64" s="1503"/>
      <c r="J64" s="1503"/>
      <c r="K64" s="1503"/>
      <c r="L64" s="1503"/>
      <c r="M64" s="1503"/>
      <c r="N64" s="1503"/>
      <c r="O64" s="1874"/>
      <c r="P64" s="2107"/>
      <c r="Q64" s="2107"/>
      <c r="R64" s="1873"/>
      <c r="S64" s="742"/>
      <c r="T64" s="1829"/>
      <c r="U64" s="1830"/>
      <c r="V64" s="739"/>
      <c r="W64" s="1829"/>
      <c r="X64" s="1830"/>
      <c r="Y64" s="737"/>
      <c r="Z64" s="1829"/>
      <c r="AA64" s="1419"/>
      <c r="AB64" s="2107"/>
      <c r="AC64" s="1831"/>
      <c r="AD64" s="1831"/>
      <c r="AF64" s="1826"/>
      <c r="AG64" s="2107">
        <f>SUMIF('3BL ACTUAL'!B:B,AF64,'3BL ACTUAL'!E:E)</f>
        <v>0</v>
      </c>
      <c r="AH64" s="2107">
        <f>SUMIF('1 BL anterior'!B:B,AF64,'1 BL anterior'!E:E)</f>
        <v>0</v>
      </c>
      <c r="AJ64" s="285"/>
    </row>
    <row r="65" spans="1:36" ht="17.45" hidden="1" customHeight="1">
      <c r="A65" s="1493"/>
      <c r="B65" s="1493"/>
      <c r="C65" s="1493"/>
      <c r="D65" s="1493"/>
      <c r="E65" s="1493"/>
      <c r="F65" s="1509" t="s">
        <v>3536</v>
      </c>
      <c r="G65" s="1509"/>
      <c r="H65" s="1509"/>
      <c r="I65" s="1509"/>
      <c r="J65" s="1509"/>
      <c r="K65" s="1509"/>
      <c r="L65" s="1509"/>
      <c r="M65" s="1509"/>
      <c r="N65" s="1495">
        <v>353</v>
      </c>
      <c r="O65" s="1874" t="s">
        <v>869</v>
      </c>
      <c r="P65" s="2107">
        <f>SUMIF(AF:AF,N65,AH:AH)</f>
        <v>0</v>
      </c>
      <c r="Q65" s="2107">
        <f>SUMIF(AF:AF,N65,AG:AG)</f>
        <v>0</v>
      </c>
      <c r="R65" s="1873">
        <f t="shared" si="7"/>
        <v>0</v>
      </c>
      <c r="S65" s="742"/>
      <c r="T65" s="1829">
        <f t="shared" si="0"/>
        <v>0</v>
      </c>
      <c r="U65" s="1830">
        <f t="shared" si="1"/>
        <v>0</v>
      </c>
      <c r="V65" s="739">
        <f>+R65</f>
        <v>0</v>
      </c>
      <c r="W65" s="1829">
        <f t="shared" si="2"/>
        <v>0</v>
      </c>
      <c r="X65" s="1830">
        <f t="shared" si="3"/>
        <v>0</v>
      </c>
      <c r="Y65" s="737"/>
      <c r="Z65" s="1829">
        <f t="shared" si="4"/>
        <v>0</v>
      </c>
      <c r="AA65" s="1419">
        <f t="shared" si="5"/>
        <v>0</v>
      </c>
      <c r="AB65" s="2107"/>
      <c r="AC65" s="1831">
        <f t="shared" si="11"/>
        <v>0</v>
      </c>
      <c r="AD65" s="1831">
        <f t="shared" si="6"/>
        <v>0</v>
      </c>
      <c r="AE65">
        <v>104</v>
      </c>
      <c r="AF65" s="1826">
        <v>353</v>
      </c>
      <c r="AG65" s="2107">
        <f>SUMIF('3BL ACTUAL'!B:B,AF65,'3BL ACTUAL'!E:E)</f>
        <v>0</v>
      </c>
      <c r="AH65" s="2107">
        <f>SUMIF('1 BL anterior'!B:B,AF65,'1 BL anterior'!E:E)</f>
        <v>0</v>
      </c>
      <c r="AJ65" s="285"/>
    </row>
    <row r="66" spans="1:36" ht="17.45" hidden="1" customHeight="1">
      <c r="A66" s="1493"/>
      <c r="B66" s="1493"/>
      <c r="C66" s="1493"/>
      <c r="D66" s="1493"/>
      <c r="E66" s="1493"/>
      <c r="F66" s="1509" t="s">
        <v>3537</v>
      </c>
      <c r="G66" s="1509"/>
      <c r="H66" s="1509"/>
      <c r="I66" s="1509"/>
      <c r="J66" s="1509"/>
      <c r="K66" s="1509"/>
      <c r="L66" s="1509"/>
      <c r="M66" s="1509"/>
      <c r="N66" s="1495">
        <v>354</v>
      </c>
      <c r="O66" s="1875" t="s">
        <v>664</v>
      </c>
      <c r="P66" s="2107">
        <f>SUMIF(AF:AF,N66,AH:AH)</f>
        <v>0</v>
      </c>
      <c r="Q66" s="2107">
        <f>SUMIF(AF:AF,N66,AG:AG)</f>
        <v>0</v>
      </c>
      <c r="R66" s="1873">
        <f t="shared" si="7"/>
        <v>0</v>
      </c>
      <c r="S66" s="736">
        <f>+R66</f>
        <v>0</v>
      </c>
      <c r="T66" s="1829">
        <f t="shared" si="0"/>
        <v>0</v>
      </c>
      <c r="U66" s="1830">
        <f t="shared" si="1"/>
        <v>0</v>
      </c>
      <c r="V66" s="739"/>
      <c r="W66" s="1829">
        <f t="shared" si="2"/>
        <v>0</v>
      </c>
      <c r="X66" s="1830">
        <f t="shared" si="3"/>
        <v>0</v>
      </c>
      <c r="Y66" s="737"/>
      <c r="Z66" s="1829">
        <f t="shared" si="4"/>
        <v>0</v>
      </c>
      <c r="AA66" s="1419">
        <f t="shared" si="5"/>
        <v>0</v>
      </c>
      <c r="AB66" s="2107"/>
      <c r="AC66" s="1831">
        <f t="shared" si="11"/>
        <v>0</v>
      </c>
      <c r="AD66" s="1831">
        <f t="shared" si="6"/>
        <v>0</v>
      </c>
      <c r="AE66">
        <v>104</v>
      </c>
      <c r="AF66" s="1826">
        <v>354</v>
      </c>
      <c r="AG66" s="2107">
        <f>SUMIF('3BL ACTUAL'!B:B,AF66,'3BL ACTUAL'!E:E)</f>
        <v>0</v>
      </c>
      <c r="AH66" s="2107">
        <f>SUMIF('1 BL anterior'!B:B,AF66,'1 BL anterior'!E:E)</f>
        <v>0</v>
      </c>
      <c r="AJ66" s="285"/>
    </row>
    <row r="67" spans="1:36" ht="17.45" hidden="1" customHeight="1">
      <c r="A67" s="1493"/>
      <c r="B67" s="1493"/>
      <c r="C67" s="1493"/>
      <c r="D67" s="1493"/>
      <c r="E67" s="1493"/>
      <c r="F67" s="1509" t="s">
        <v>281</v>
      </c>
      <c r="G67" s="1509"/>
      <c r="H67" s="1509"/>
      <c r="I67" s="1509"/>
      <c r="J67" s="1509"/>
      <c r="K67" s="1509"/>
      <c r="L67" s="1509"/>
      <c r="M67" s="1509"/>
      <c r="N67" s="1495">
        <v>355</v>
      </c>
      <c r="O67" s="1874" t="s">
        <v>869</v>
      </c>
      <c r="P67" s="2107">
        <f>SUMIF(AF:AF,N67,AH:AH)</f>
        <v>0</v>
      </c>
      <c r="Q67" s="2107">
        <f>SUMIF(AF:AF,N67,AG:AG)</f>
        <v>0</v>
      </c>
      <c r="R67" s="1873">
        <f t="shared" si="7"/>
        <v>0</v>
      </c>
      <c r="S67" s="742"/>
      <c r="T67" s="1829">
        <f t="shared" si="0"/>
        <v>0</v>
      </c>
      <c r="U67" s="1830">
        <f t="shared" si="1"/>
        <v>0</v>
      </c>
      <c r="V67" s="739">
        <f>+R67</f>
        <v>0</v>
      </c>
      <c r="W67" s="1829">
        <f t="shared" si="2"/>
        <v>0</v>
      </c>
      <c r="X67" s="1830">
        <f t="shared" si="3"/>
        <v>0</v>
      </c>
      <c r="Y67" s="737"/>
      <c r="Z67" s="1829">
        <f t="shared" si="4"/>
        <v>0</v>
      </c>
      <c r="AA67" s="1419">
        <f t="shared" si="5"/>
        <v>0</v>
      </c>
      <c r="AB67" s="2107"/>
      <c r="AC67" s="1831">
        <f t="shared" si="11"/>
        <v>0</v>
      </c>
      <c r="AD67" s="1831">
        <f t="shared" si="6"/>
        <v>0</v>
      </c>
      <c r="AE67">
        <v>104</v>
      </c>
      <c r="AF67" s="1826">
        <v>355</v>
      </c>
      <c r="AG67" s="2107">
        <f>SUMIF('3BL ACTUAL'!B:B,AF67,'3BL ACTUAL'!E:E)</f>
        <v>0</v>
      </c>
      <c r="AH67" s="2107">
        <f>SUMIF('1 BL anterior'!B:B,AF67,'1 BL anterior'!E:E)</f>
        <v>0</v>
      </c>
      <c r="AJ67" s="285"/>
    </row>
    <row r="68" spans="1:36" ht="17.45" hidden="1" customHeight="1">
      <c r="A68" s="1493"/>
      <c r="B68" s="1493"/>
      <c r="C68" s="1493"/>
      <c r="D68" s="1508" t="s">
        <v>161</v>
      </c>
      <c r="E68" s="1508"/>
      <c r="F68" s="1508"/>
      <c r="G68" s="1508"/>
      <c r="H68" s="1508"/>
      <c r="I68" s="1508"/>
      <c r="J68" s="1508"/>
      <c r="K68" s="1508"/>
      <c r="L68" s="1508"/>
      <c r="M68" s="1508"/>
      <c r="N68" s="1508"/>
      <c r="O68" s="1874"/>
      <c r="P68" s="2107"/>
      <c r="Q68" s="2107"/>
      <c r="R68" s="1873"/>
      <c r="S68" s="742"/>
      <c r="T68" s="1829"/>
      <c r="U68" s="1830"/>
      <c r="V68" s="739"/>
      <c r="W68" s="1829"/>
      <c r="X68" s="1830"/>
      <c r="Y68" s="737"/>
      <c r="Z68" s="1829"/>
      <c r="AA68" s="1419"/>
      <c r="AB68" s="2107"/>
      <c r="AC68" s="1831"/>
      <c r="AD68" s="1831"/>
      <c r="AF68" s="1826"/>
      <c r="AG68" s="2107">
        <f>SUMIF('3BL ACTUAL'!B:B,AF68,'3BL ACTUAL'!E:E)</f>
        <v>0</v>
      </c>
      <c r="AH68" s="2107">
        <f>SUMIF('1 BL anterior'!B:B,AF68,'1 BL anterior'!E:E)</f>
        <v>0</v>
      </c>
      <c r="AJ68" s="285"/>
    </row>
    <row r="69" spans="1:36" ht="17.45" hidden="1" customHeight="1">
      <c r="A69" s="1493"/>
      <c r="B69" s="1493"/>
      <c r="C69" s="1493"/>
      <c r="D69" s="1493"/>
      <c r="E69" s="1509" t="s">
        <v>287</v>
      </c>
      <c r="F69" s="1509"/>
      <c r="G69" s="1509"/>
      <c r="H69" s="1509"/>
      <c r="I69" s="1509"/>
      <c r="J69" s="1509"/>
      <c r="K69" s="1509"/>
      <c r="L69" s="1509"/>
      <c r="M69" s="1509"/>
      <c r="N69" s="1495">
        <v>356</v>
      </c>
      <c r="O69" s="1874" t="s">
        <v>869</v>
      </c>
      <c r="P69" s="2107">
        <f>SUMIF(AF:AF,N69,AH:AH)</f>
        <v>0</v>
      </c>
      <c r="Q69" s="2107">
        <f>SUMIF(AF:AF,N69,AG:AG)</f>
        <v>0</v>
      </c>
      <c r="R69" s="1873">
        <f t="shared" si="7"/>
        <v>0</v>
      </c>
      <c r="S69" s="736">
        <f t="shared" ref="S69:S74" si="14">+R69</f>
        <v>0</v>
      </c>
      <c r="T69" s="1829">
        <f t="shared" si="0"/>
        <v>0</v>
      </c>
      <c r="U69" s="1830">
        <f t="shared" si="1"/>
        <v>0</v>
      </c>
      <c r="V69" s="739"/>
      <c r="W69" s="1829">
        <f t="shared" si="2"/>
        <v>0</v>
      </c>
      <c r="X69" s="1830">
        <f t="shared" si="3"/>
        <v>0</v>
      </c>
      <c r="Y69" s="737"/>
      <c r="Z69" s="1829">
        <f t="shared" si="4"/>
        <v>0</v>
      </c>
      <c r="AA69" s="1419">
        <f t="shared" si="5"/>
        <v>0</v>
      </c>
      <c r="AB69" s="2107"/>
      <c r="AC69" s="1831">
        <f t="shared" si="11"/>
        <v>0</v>
      </c>
      <c r="AD69" s="1831">
        <f t="shared" si="6"/>
        <v>0</v>
      </c>
      <c r="AE69">
        <v>105</v>
      </c>
      <c r="AF69" s="1826">
        <v>356</v>
      </c>
      <c r="AG69" s="2107">
        <f>SUMIF('3BL ACTUAL'!B:B,AF69,'3BL ACTUAL'!E:E)</f>
        <v>0</v>
      </c>
      <c r="AH69" s="2107">
        <f>SUMIF('1 BL anterior'!B:B,AF69,'1 BL anterior'!E:E)</f>
        <v>0</v>
      </c>
      <c r="AJ69" s="285"/>
    </row>
    <row r="70" spans="1:36" ht="17.45" hidden="1" customHeight="1">
      <c r="A70" s="1493"/>
      <c r="B70" s="1493"/>
      <c r="C70" s="1493"/>
      <c r="D70" s="1493"/>
      <c r="E70" s="1509" t="s">
        <v>288</v>
      </c>
      <c r="F70" s="1509"/>
      <c r="G70" s="1509"/>
      <c r="H70" s="1509"/>
      <c r="I70" s="1509"/>
      <c r="J70" s="1509"/>
      <c r="K70" s="1509"/>
      <c r="L70" s="1509"/>
      <c r="M70" s="1509"/>
      <c r="N70" s="1495">
        <v>357</v>
      </c>
      <c r="O70" s="1874" t="s">
        <v>869</v>
      </c>
      <c r="P70" s="2107">
        <f>SUMIF(AF:AF,N70,AH:AH)</f>
        <v>0</v>
      </c>
      <c r="Q70" s="2107">
        <f>SUMIF(AF:AF,N70,AG:AG)</f>
        <v>0</v>
      </c>
      <c r="R70" s="1873">
        <f t="shared" si="7"/>
        <v>0</v>
      </c>
      <c r="S70" s="1645">
        <f t="shared" si="14"/>
        <v>0</v>
      </c>
      <c r="T70" s="1829">
        <f t="shared" si="0"/>
        <v>0</v>
      </c>
      <c r="U70" s="1830">
        <f t="shared" si="1"/>
        <v>0</v>
      </c>
      <c r="V70" s="739"/>
      <c r="W70" s="1829">
        <f t="shared" si="2"/>
        <v>0</v>
      </c>
      <c r="X70" s="1830">
        <f t="shared" si="3"/>
        <v>0</v>
      </c>
      <c r="Y70" s="737"/>
      <c r="Z70" s="1829">
        <f t="shared" si="4"/>
        <v>0</v>
      </c>
      <c r="AA70" s="1419">
        <f t="shared" si="5"/>
        <v>0</v>
      </c>
      <c r="AB70" s="2107"/>
      <c r="AC70" s="1831">
        <f t="shared" si="11"/>
        <v>0</v>
      </c>
      <c r="AD70" s="1831">
        <f t="shared" si="6"/>
        <v>0</v>
      </c>
      <c r="AE70">
        <v>105</v>
      </c>
      <c r="AF70" s="1826">
        <v>357</v>
      </c>
      <c r="AG70" s="2107">
        <f>SUMIF('3BL ACTUAL'!B:B,AF70,'3BL ACTUAL'!E:E)</f>
        <v>0</v>
      </c>
      <c r="AH70" s="2107">
        <f>SUMIF('1 BL anterior'!B:B,AF70,'1 BL anterior'!E:E)</f>
        <v>0</v>
      </c>
      <c r="AJ70" s="285"/>
    </row>
    <row r="71" spans="1:36" ht="17.45" hidden="1" customHeight="1">
      <c r="A71" s="1493"/>
      <c r="B71" s="1493"/>
      <c r="C71" s="1493"/>
      <c r="D71" s="1493"/>
      <c r="E71" s="1509" t="s">
        <v>289</v>
      </c>
      <c r="F71" s="1509"/>
      <c r="G71" s="1509"/>
      <c r="H71" s="1509"/>
      <c r="I71" s="1509"/>
      <c r="J71" s="1509"/>
      <c r="K71" s="1509"/>
      <c r="L71" s="1509"/>
      <c r="M71" s="1509"/>
      <c r="N71" s="1495">
        <v>358</v>
      </c>
      <c r="O71" s="1874" t="s">
        <v>869</v>
      </c>
      <c r="P71" s="2107">
        <f>SUMIF(AF:AF,N71,AH:AH)</f>
        <v>0</v>
      </c>
      <c r="Q71" s="2107">
        <f>SUMIF(AF:AF,N71,AG:AG)</f>
        <v>0</v>
      </c>
      <c r="R71" s="1873">
        <f t="shared" si="7"/>
        <v>0</v>
      </c>
      <c r="S71" s="736">
        <f t="shared" si="14"/>
        <v>0</v>
      </c>
      <c r="T71" s="1829">
        <f t="shared" si="0"/>
        <v>0</v>
      </c>
      <c r="U71" s="1830">
        <f t="shared" si="1"/>
        <v>0</v>
      </c>
      <c r="V71" s="739"/>
      <c r="W71" s="1829">
        <f t="shared" si="2"/>
        <v>0</v>
      </c>
      <c r="X71" s="1830">
        <f t="shared" si="3"/>
        <v>0</v>
      </c>
      <c r="Y71" s="737"/>
      <c r="Z71" s="1829">
        <f t="shared" si="4"/>
        <v>0</v>
      </c>
      <c r="AA71" s="1419">
        <f t="shared" si="5"/>
        <v>0</v>
      </c>
      <c r="AB71" s="2107"/>
      <c r="AC71" s="1831">
        <f t="shared" si="11"/>
        <v>0</v>
      </c>
      <c r="AD71" s="1831">
        <f t="shared" si="6"/>
        <v>0</v>
      </c>
      <c r="AE71">
        <v>105</v>
      </c>
      <c r="AF71" s="1826">
        <v>358</v>
      </c>
      <c r="AG71" s="2107">
        <f>SUMIF('3BL ACTUAL'!B:B,AF71,'3BL ACTUAL'!E:E)</f>
        <v>0</v>
      </c>
      <c r="AH71" s="2107">
        <f>SUMIF('1 BL anterior'!B:B,AF71,'1 BL anterior'!E:E)</f>
        <v>0</v>
      </c>
      <c r="AJ71" s="285"/>
    </row>
    <row r="72" spans="1:36" ht="17.45" hidden="1" customHeight="1">
      <c r="A72" s="1493"/>
      <c r="B72" s="1493"/>
      <c r="C72" s="1493"/>
      <c r="D72" s="1493"/>
      <c r="E72" s="1509" t="s">
        <v>238</v>
      </c>
      <c r="F72" s="1509"/>
      <c r="G72" s="1509"/>
      <c r="H72" s="1509"/>
      <c r="I72" s="1509"/>
      <c r="J72" s="1509"/>
      <c r="K72" s="1509"/>
      <c r="L72" s="1509"/>
      <c r="M72" s="1509"/>
      <c r="N72" s="1495">
        <v>359</v>
      </c>
      <c r="O72" s="1874" t="s">
        <v>869</v>
      </c>
      <c r="P72" s="2107">
        <f>SUMIF(AF:AF,N72,AH:AH)</f>
        <v>0</v>
      </c>
      <c r="Q72" s="2107">
        <f>SUMIF(AF:AF,N72,AG:AG)</f>
        <v>0</v>
      </c>
      <c r="R72" s="1873">
        <f t="shared" si="7"/>
        <v>0</v>
      </c>
      <c r="S72" s="1647">
        <f t="shared" si="14"/>
        <v>0</v>
      </c>
      <c r="T72" s="1829">
        <f t="shared" si="0"/>
        <v>0</v>
      </c>
      <c r="U72" s="1830">
        <f t="shared" si="1"/>
        <v>0</v>
      </c>
      <c r="V72" s="739"/>
      <c r="W72" s="1829">
        <f t="shared" si="2"/>
        <v>0</v>
      </c>
      <c r="X72" s="1830">
        <f t="shared" si="3"/>
        <v>0</v>
      </c>
      <c r="Y72" s="737"/>
      <c r="Z72" s="1829">
        <f t="shared" si="4"/>
        <v>0</v>
      </c>
      <c r="AA72" s="1419">
        <f t="shared" si="5"/>
        <v>0</v>
      </c>
      <c r="AB72" s="2107"/>
      <c r="AC72" s="1831">
        <f t="shared" si="11"/>
        <v>0</v>
      </c>
      <c r="AD72" s="1831">
        <f t="shared" si="6"/>
        <v>0</v>
      </c>
      <c r="AE72">
        <v>105</v>
      </c>
      <c r="AF72" s="1826">
        <v>359</v>
      </c>
      <c r="AG72" s="2107">
        <f>SUMIF('3BL ACTUAL'!B:B,AF72,'3BL ACTUAL'!E:E)</f>
        <v>0</v>
      </c>
      <c r="AH72" s="2107">
        <f>SUMIF('1 BL anterior'!B:B,AF72,'1 BL anterior'!E:E)</f>
        <v>0</v>
      </c>
      <c r="AJ72" s="285"/>
    </row>
    <row r="73" spans="1:36" ht="17.45" hidden="1" customHeight="1">
      <c r="A73" s="1493"/>
      <c r="B73" s="1493"/>
      <c r="C73" s="1493"/>
      <c r="D73" s="1509" t="s">
        <v>3515</v>
      </c>
      <c r="E73" s="1509"/>
      <c r="F73" s="1509"/>
      <c r="G73" s="1509"/>
      <c r="H73" s="1509"/>
      <c r="I73" s="1509"/>
      <c r="J73" s="1509"/>
      <c r="K73" s="1509"/>
      <c r="L73" s="1509"/>
      <c r="M73" s="1509"/>
      <c r="N73" s="1495">
        <v>360</v>
      </c>
      <c r="O73" s="1874" t="s">
        <v>869</v>
      </c>
      <c r="P73" s="2107">
        <f>SUMIF(AF:AF,N73,AH:AH)</f>
        <v>0</v>
      </c>
      <c r="Q73" s="2107">
        <f>SUMIF(AF:AF,N73,AG:AG)</f>
        <v>0</v>
      </c>
      <c r="R73" s="1873">
        <f t="shared" si="7"/>
        <v>0</v>
      </c>
      <c r="S73" s="736">
        <f t="shared" si="14"/>
        <v>0</v>
      </c>
      <c r="T73" s="1829">
        <f t="shared" si="0"/>
        <v>0</v>
      </c>
      <c r="U73" s="1830">
        <f t="shared" si="1"/>
        <v>0</v>
      </c>
      <c r="V73" s="739"/>
      <c r="W73" s="1829">
        <f t="shared" si="2"/>
        <v>0</v>
      </c>
      <c r="X73" s="1830">
        <f t="shared" si="3"/>
        <v>0</v>
      </c>
      <c r="Y73" s="737"/>
      <c r="Z73" s="1829">
        <f t="shared" si="4"/>
        <v>0</v>
      </c>
      <c r="AA73" s="1419">
        <f t="shared" si="5"/>
        <v>0</v>
      </c>
      <c r="AB73" s="2107"/>
      <c r="AC73" s="1831">
        <f t="shared" si="11"/>
        <v>0</v>
      </c>
      <c r="AD73" s="1831">
        <f t="shared" si="6"/>
        <v>0</v>
      </c>
      <c r="AE73">
        <v>105</v>
      </c>
      <c r="AF73" s="1826">
        <v>360</v>
      </c>
      <c r="AG73" s="2107">
        <f>SUMIF('3BL ACTUAL'!B:B,AF73,'3BL ACTUAL'!E:E)</f>
        <v>0</v>
      </c>
      <c r="AH73" s="2107">
        <f>SUMIF('1 BL anterior'!B:B,AF73,'1 BL anterior'!E:E)</f>
        <v>0</v>
      </c>
      <c r="AJ73" s="285"/>
    </row>
    <row r="74" spans="1:36" ht="17.45" hidden="1" customHeight="1" thickBot="1">
      <c r="A74" s="1493"/>
      <c r="B74" s="1493"/>
      <c r="C74" s="1504" t="s">
        <v>884</v>
      </c>
      <c r="D74" s="1504"/>
      <c r="E74" s="1504"/>
      <c r="F74" s="1504"/>
      <c r="G74" s="1504"/>
      <c r="H74" s="1504"/>
      <c r="I74" s="1504"/>
      <c r="J74" s="1504"/>
      <c r="K74" s="1504"/>
      <c r="L74" s="1504"/>
      <c r="M74" s="1504"/>
      <c r="N74" s="1494">
        <v>361</v>
      </c>
      <c r="O74" s="741"/>
      <c r="P74" s="2107"/>
      <c r="Q74" s="2107"/>
      <c r="R74" s="1873">
        <f t="shared" si="7"/>
        <v>0</v>
      </c>
      <c r="S74" s="736">
        <f t="shared" si="14"/>
        <v>0</v>
      </c>
      <c r="T74" s="1829">
        <f t="shared" si="0"/>
        <v>0</v>
      </c>
      <c r="U74" s="1830">
        <f t="shared" si="1"/>
        <v>0</v>
      </c>
      <c r="V74" s="739"/>
      <c r="W74" s="1829">
        <f t="shared" si="2"/>
        <v>0</v>
      </c>
      <c r="X74" s="1830">
        <f t="shared" si="3"/>
        <v>0</v>
      </c>
      <c r="Y74" s="737"/>
      <c r="Z74" s="1829">
        <f t="shared" si="4"/>
        <v>0</v>
      </c>
      <c r="AA74" s="1419">
        <f t="shared" si="5"/>
        <v>0</v>
      </c>
      <c r="AB74" s="2107"/>
      <c r="AC74" s="1831">
        <f t="shared" si="11"/>
        <v>0</v>
      </c>
      <c r="AD74" s="1831">
        <f t="shared" si="6"/>
        <v>0</v>
      </c>
      <c r="AE74">
        <v>105</v>
      </c>
      <c r="AF74" s="740">
        <v>361</v>
      </c>
      <c r="AG74" s="2107">
        <f>SUMIF('3BL ACTUAL'!B:B,AF74,'3BL ACTUAL'!E:E)</f>
        <v>0</v>
      </c>
      <c r="AH74" s="2107">
        <f>SUMIF('1 BL anterior'!B:B,AF74,'1 BL anterior'!E:E)</f>
        <v>0</v>
      </c>
      <c r="AJ74" s="285"/>
    </row>
    <row r="75" spans="1:36" ht="17.45" hidden="1" customHeight="1" thickBot="1">
      <c r="A75" s="1493"/>
      <c r="B75" s="1493"/>
      <c r="C75" s="1508" t="s">
        <v>3538</v>
      </c>
      <c r="D75" s="1508"/>
      <c r="E75" s="1508"/>
      <c r="F75" s="1508"/>
      <c r="G75" s="1508"/>
      <c r="H75" s="1508"/>
      <c r="I75" s="1508"/>
      <c r="J75" s="1508"/>
      <c r="K75" s="1508"/>
      <c r="L75" s="1508"/>
      <c r="M75" s="1508"/>
      <c r="N75" s="1508"/>
      <c r="O75" s="1995"/>
      <c r="R75" s="1873">
        <f t="shared" si="7"/>
        <v>0</v>
      </c>
      <c r="S75" s="742"/>
      <c r="T75" s="1829">
        <f t="shared" si="0"/>
        <v>0</v>
      </c>
      <c r="U75" s="1830">
        <f t="shared" si="1"/>
        <v>0</v>
      </c>
      <c r="V75" s="737"/>
      <c r="W75" s="1829">
        <f t="shared" si="2"/>
        <v>0</v>
      </c>
      <c r="X75" s="1830">
        <f t="shared" si="3"/>
        <v>0</v>
      </c>
      <c r="Y75" s="737"/>
      <c r="Z75" s="1829">
        <f t="shared" si="4"/>
        <v>0</v>
      </c>
      <c r="AA75" s="1419">
        <f t="shared" si="5"/>
        <v>0</v>
      </c>
      <c r="AB75" s="2107"/>
      <c r="AC75" s="1831">
        <f t="shared" si="11"/>
        <v>0</v>
      </c>
      <c r="AD75" s="1831">
        <f t="shared" si="6"/>
        <v>0</v>
      </c>
      <c r="AF75" s="1991"/>
      <c r="AG75" s="2107">
        <f>SUMIF('3BL ACTUAL'!B:B,AF75,'3BL ACTUAL'!E:E)</f>
        <v>0</v>
      </c>
      <c r="AH75" s="2107">
        <f>SUMIF('1 BL anterior'!B:B,AF75,'1 BL anterior'!E:E)</f>
        <v>0</v>
      </c>
      <c r="AJ75" s="285"/>
    </row>
    <row r="76" spans="1:36" ht="17.45" hidden="1" customHeight="1" thickBot="1">
      <c r="A76" s="1493"/>
      <c r="B76" s="1493"/>
      <c r="C76" s="1493"/>
      <c r="D76" s="1503" t="s">
        <v>131</v>
      </c>
      <c r="E76" s="1503"/>
      <c r="F76" s="1503"/>
      <c r="G76" s="1503"/>
      <c r="H76" s="1503"/>
      <c r="I76" s="1503"/>
      <c r="J76" s="1503"/>
      <c r="K76" s="1503"/>
      <c r="L76" s="1503"/>
      <c r="M76" s="1503"/>
      <c r="N76" s="1503"/>
      <c r="O76" s="2108"/>
      <c r="R76" s="1873"/>
      <c r="S76" s="742"/>
      <c r="T76" s="1829"/>
      <c r="U76" s="1830"/>
      <c r="V76" s="737"/>
      <c r="W76" s="1829"/>
      <c r="X76" s="1830"/>
      <c r="Y76" s="737"/>
      <c r="Z76" s="1829"/>
      <c r="AA76" s="1419"/>
      <c r="AB76" s="2107"/>
      <c r="AC76" s="1831"/>
      <c r="AD76" s="1831"/>
      <c r="AF76" s="2109"/>
      <c r="AG76" s="2107">
        <f>SUMIF('3BL ACTUAL'!B:B,AF76,'3BL ACTUAL'!E:E)</f>
        <v>0</v>
      </c>
      <c r="AH76" s="2107">
        <f>SUMIF('1 BL anterior'!B:B,AF76,'1 BL anterior'!E:E)</f>
        <v>0</v>
      </c>
      <c r="AJ76" s="285"/>
    </row>
    <row r="77" spans="1:36" ht="17.45" hidden="1" customHeight="1" thickBot="1">
      <c r="A77" s="1493"/>
      <c r="B77" s="1493"/>
      <c r="C77" s="1493"/>
      <c r="D77" s="1493"/>
      <c r="E77" s="1508" t="s">
        <v>885</v>
      </c>
      <c r="F77" s="1508"/>
      <c r="G77" s="1508"/>
      <c r="H77" s="1508"/>
      <c r="I77" s="1508"/>
      <c r="J77" s="1508"/>
      <c r="K77" s="1508"/>
      <c r="L77" s="1508"/>
      <c r="M77" s="1508"/>
      <c r="N77" s="1508"/>
      <c r="O77" s="2108"/>
      <c r="R77" s="1873"/>
      <c r="S77" s="742"/>
      <c r="T77" s="1829"/>
      <c r="U77" s="1830"/>
      <c r="V77" s="737"/>
      <c r="W77" s="1829"/>
      <c r="X77" s="1830"/>
      <c r="Y77" s="737"/>
      <c r="Z77" s="1829"/>
      <c r="AA77" s="1419"/>
      <c r="AB77" s="2107"/>
      <c r="AC77" s="1831"/>
      <c r="AD77" s="1831"/>
      <c r="AF77" s="2109"/>
      <c r="AG77" s="2107">
        <f>SUMIF('3BL ACTUAL'!B:B,AF77,'3BL ACTUAL'!E:E)</f>
        <v>0</v>
      </c>
      <c r="AH77" s="2107">
        <f>SUMIF('1 BL anterior'!B:B,AF77,'1 BL anterior'!E:E)</f>
        <v>0</v>
      </c>
      <c r="AJ77" s="285"/>
    </row>
    <row r="78" spans="1:36" ht="17.45" hidden="1" customHeight="1">
      <c r="A78" s="1493"/>
      <c r="B78" s="1493"/>
      <c r="C78" s="1493"/>
      <c r="D78" s="1493"/>
      <c r="E78" s="1493"/>
      <c r="F78" s="1509" t="s">
        <v>3539</v>
      </c>
      <c r="G78" s="1509"/>
      <c r="H78" s="1509"/>
      <c r="I78" s="1509"/>
      <c r="J78" s="1509"/>
      <c r="K78" s="1509"/>
      <c r="L78" s="1509"/>
      <c r="M78" s="1509"/>
      <c r="N78" s="1495">
        <v>362</v>
      </c>
      <c r="O78" s="1994" t="s">
        <v>869</v>
      </c>
      <c r="P78" s="2107">
        <f>SUMIF(AF:AF,N78,AH:AH)</f>
        <v>0</v>
      </c>
      <c r="Q78" s="2107">
        <f>SUMIF(AF:AF,N78,AG:AG)</f>
        <v>0</v>
      </c>
      <c r="R78" s="1873">
        <f t="shared" si="7"/>
        <v>0</v>
      </c>
      <c r="S78" s="1646"/>
      <c r="T78" s="1829">
        <f t="shared" si="0"/>
        <v>0</v>
      </c>
      <c r="U78" s="1830">
        <f t="shared" si="1"/>
        <v>0</v>
      </c>
      <c r="V78" s="738">
        <f t="shared" ref="V78:V104" si="15">+R78</f>
        <v>0</v>
      </c>
      <c r="W78" s="1829">
        <f t="shared" si="2"/>
        <v>0</v>
      </c>
      <c r="X78" s="1830">
        <f t="shared" si="3"/>
        <v>0</v>
      </c>
      <c r="Y78" s="737"/>
      <c r="Z78" s="1829">
        <f t="shared" si="4"/>
        <v>0</v>
      </c>
      <c r="AA78" s="1419">
        <f t="shared" si="5"/>
        <v>0</v>
      </c>
      <c r="AB78" s="2107"/>
      <c r="AC78" s="1831">
        <f t="shared" si="11"/>
        <v>0</v>
      </c>
      <c r="AD78" s="1831">
        <f t="shared" si="6"/>
        <v>0</v>
      </c>
      <c r="AE78">
        <v>111</v>
      </c>
      <c r="AF78" s="1993">
        <v>362</v>
      </c>
      <c r="AG78" s="2107">
        <f>SUMIF('3BL ACTUAL'!B:B,AF78,'3BL ACTUAL'!E:E)</f>
        <v>0</v>
      </c>
      <c r="AH78" s="2107">
        <f>SUMIF('1 BL anterior'!B:B,AF78,'1 BL anterior'!E:E)</f>
        <v>0</v>
      </c>
      <c r="AJ78" s="285"/>
    </row>
    <row r="79" spans="1:36" ht="17.45" hidden="1" customHeight="1">
      <c r="A79" s="1493"/>
      <c r="B79" s="1493"/>
      <c r="C79" s="1493"/>
      <c r="D79" s="1493"/>
      <c r="E79" s="1493"/>
      <c r="F79" s="1509" t="s">
        <v>3540</v>
      </c>
      <c r="G79" s="1509" t="s">
        <v>3541</v>
      </c>
      <c r="H79" s="1509"/>
      <c r="I79" s="1509"/>
      <c r="J79" s="1509"/>
      <c r="K79" s="1509" t="s">
        <v>3541</v>
      </c>
      <c r="L79" s="1509" t="s">
        <v>3541</v>
      </c>
      <c r="M79" s="1509" t="s">
        <v>3541</v>
      </c>
      <c r="N79" s="1495">
        <v>363</v>
      </c>
      <c r="O79" s="1874" t="s">
        <v>869</v>
      </c>
      <c r="P79" s="2107">
        <f>SUMIF(AF:AF,N79,AH:AH)</f>
        <v>0</v>
      </c>
      <c r="Q79" s="2107">
        <f>SUMIF(AF:AF,N79,AG:AG)</f>
        <v>0</v>
      </c>
      <c r="R79" s="1873">
        <f t="shared" si="7"/>
        <v>0</v>
      </c>
      <c r="S79" s="1646"/>
      <c r="T79" s="1829">
        <f t="shared" si="0"/>
        <v>0</v>
      </c>
      <c r="U79" s="1830">
        <f t="shared" si="1"/>
        <v>0</v>
      </c>
      <c r="V79" s="738">
        <f t="shared" si="15"/>
        <v>0</v>
      </c>
      <c r="W79" s="1829">
        <f t="shared" si="2"/>
        <v>0</v>
      </c>
      <c r="X79" s="1830">
        <f t="shared" si="3"/>
        <v>0</v>
      </c>
      <c r="Y79" s="737"/>
      <c r="Z79" s="1829">
        <f t="shared" si="4"/>
        <v>0</v>
      </c>
      <c r="AA79" s="1419">
        <f t="shared" si="5"/>
        <v>0</v>
      </c>
      <c r="AB79" s="2107">
        <f>+V79</f>
        <v>0</v>
      </c>
      <c r="AC79" s="1831">
        <f t="shared" si="11"/>
        <v>0</v>
      </c>
      <c r="AD79" s="1831">
        <f t="shared" si="6"/>
        <v>0</v>
      </c>
      <c r="AE79">
        <v>111</v>
      </c>
      <c r="AF79" s="1826">
        <v>363</v>
      </c>
      <c r="AG79" s="2107">
        <f>SUMIF('3BL ACTUAL'!B:B,AF79,'3BL ACTUAL'!E:E)</f>
        <v>0</v>
      </c>
      <c r="AH79" s="2107">
        <f>SUMIF('1 BL anterior'!B:B,AF79,'1 BL anterior'!E:E)</f>
        <v>0</v>
      </c>
      <c r="AJ79" s="285"/>
    </row>
    <row r="80" spans="1:36" ht="17.45" hidden="1" customHeight="1">
      <c r="A80" s="1493"/>
      <c r="B80" s="1493"/>
      <c r="C80" s="1493"/>
      <c r="D80" s="1493"/>
      <c r="E80" s="1508" t="s">
        <v>886</v>
      </c>
      <c r="F80" s="1508"/>
      <c r="G80" s="1508"/>
      <c r="H80" s="1508"/>
      <c r="I80" s="1508"/>
      <c r="J80" s="1508"/>
      <c r="K80" s="1508"/>
      <c r="L80" s="1508"/>
      <c r="M80" s="1508"/>
      <c r="N80" s="1508"/>
      <c r="O80" s="1874"/>
      <c r="P80" s="2107"/>
      <c r="Q80" s="2107"/>
      <c r="R80" s="1873"/>
      <c r="S80" s="1646"/>
      <c r="T80" s="1829"/>
      <c r="U80" s="1830"/>
      <c r="V80" s="738"/>
      <c r="W80" s="1829"/>
      <c r="X80" s="1830"/>
      <c r="Y80" s="737"/>
      <c r="Z80" s="1829"/>
      <c r="AA80" s="1419"/>
      <c r="AB80" s="2107"/>
      <c r="AC80" s="1831"/>
      <c r="AD80" s="1831"/>
      <c r="AF80" s="1826"/>
      <c r="AG80" s="2107">
        <f>SUMIF('3BL ACTUAL'!B:B,AF80,'3BL ACTUAL'!E:E)</f>
        <v>0</v>
      </c>
      <c r="AH80" s="2107">
        <f>SUMIF('1 BL anterior'!B:B,AF80,'1 BL anterior'!E:E)</f>
        <v>0</v>
      </c>
      <c r="AJ80" s="285"/>
    </row>
    <row r="81" spans="1:36" ht="17.45" hidden="1" customHeight="1">
      <c r="A81" s="1493"/>
      <c r="B81" s="1493"/>
      <c r="C81" s="1493"/>
      <c r="D81" s="1493"/>
      <c r="E81" s="1493"/>
      <c r="F81" s="1509" t="s">
        <v>3542</v>
      </c>
      <c r="G81" s="1509"/>
      <c r="H81" s="1509"/>
      <c r="I81" s="1509"/>
      <c r="J81" s="1509"/>
      <c r="K81" s="1509"/>
      <c r="L81" s="1509"/>
      <c r="M81" s="1509"/>
      <c r="N81" s="1495">
        <v>364</v>
      </c>
      <c r="O81" s="1874" t="s">
        <v>869</v>
      </c>
      <c r="P81" s="2107">
        <f>SUMIF(AF:AF,N81,AH:AH)</f>
        <v>0</v>
      </c>
      <c r="Q81" s="2107">
        <f>SUMIF(AF:AF,N81,AG:AG)</f>
        <v>0</v>
      </c>
      <c r="R81" s="1873">
        <f t="shared" si="7"/>
        <v>0</v>
      </c>
      <c r="S81" s="1646"/>
      <c r="T81" s="1829">
        <f t="shared" si="0"/>
        <v>0</v>
      </c>
      <c r="U81" s="1830">
        <f t="shared" si="1"/>
        <v>0</v>
      </c>
      <c r="V81" s="738">
        <f t="shared" si="15"/>
        <v>0</v>
      </c>
      <c r="W81" s="1829">
        <f t="shared" si="2"/>
        <v>0</v>
      </c>
      <c r="X81" s="1830">
        <f t="shared" si="3"/>
        <v>0</v>
      </c>
      <c r="Y81" s="737"/>
      <c r="Z81" s="1829">
        <f t="shared" si="4"/>
        <v>0</v>
      </c>
      <c r="AA81" s="1419">
        <f t="shared" si="5"/>
        <v>0</v>
      </c>
      <c r="AB81" s="2107"/>
      <c r="AC81" s="1831">
        <f t="shared" si="11"/>
        <v>0</v>
      </c>
      <c r="AD81" s="1831">
        <f t="shared" si="6"/>
        <v>0</v>
      </c>
      <c r="AE81">
        <v>111</v>
      </c>
      <c r="AF81" s="1826">
        <v>364</v>
      </c>
      <c r="AG81" s="2107">
        <f>SUMIF('3BL ACTUAL'!B:B,AF81,'3BL ACTUAL'!E:E)</f>
        <v>0</v>
      </c>
      <c r="AH81" s="2107">
        <f>SUMIF('1 BL anterior'!B:B,AF81,'1 BL anterior'!E:E)</f>
        <v>0</v>
      </c>
      <c r="AJ81" s="285"/>
    </row>
    <row r="82" spans="1:36" ht="17.45" hidden="1" customHeight="1">
      <c r="A82" s="1493"/>
      <c r="B82" s="1493"/>
      <c r="C82" s="1493"/>
      <c r="D82" s="1493"/>
      <c r="E82" s="1493"/>
      <c r="F82" s="1509" t="s">
        <v>3540</v>
      </c>
      <c r="G82" s="1509" t="s">
        <v>3541</v>
      </c>
      <c r="H82" s="1509"/>
      <c r="I82" s="1509"/>
      <c r="J82" s="1509"/>
      <c r="K82" s="1509" t="s">
        <v>3541</v>
      </c>
      <c r="L82" s="1509" t="s">
        <v>3541</v>
      </c>
      <c r="M82" s="1509" t="s">
        <v>3541</v>
      </c>
      <c r="N82" s="1495">
        <v>365</v>
      </c>
      <c r="O82" s="1874" t="s">
        <v>869</v>
      </c>
      <c r="P82" s="2107">
        <f>SUMIF(AF:AF,N82,AH:AH)</f>
        <v>0</v>
      </c>
      <c r="Q82" s="2107">
        <f>SUMIF(AF:AF,N82,AG:AG)</f>
        <v>0</v>
      </c>
      <c r="R82" s="1873">
        <f t="shared" si="7"/>
        <v>0</v>
      </c>
      <c r="S82" s="1646"/>
      <c r="T82" s="1829">
        <f t="shared" si="0"/>
        <v>0</v>
      </c>
      <c r="U82" s="1830">
        <f t="shared" si="1"/>
        <v>0</v>
      </c>
      <c r="V82" s="738">
        <f t="shared" si="15"/>
        <v>0</v>
      </c>
      <c r="W82" s="1829">
        <f t="shared" si="2"/>
        <v>0</v>
      </c>
      <c r="X82" s="1830">
        <f t="shared" si="3"/>
        <v>0</v>
      </c>
      <c r="Y82" s="737"/>
      <c r="Z82" s="1829">
        <f t="shared" si="4"/>
        <v>0</v>
      </c>
      <c r="AA82" s="1419">
        <f t="shared" si="5"/>
        <v>0</v>
      </c>
      <c r="AB82" s="2107">
        <f>+V82</f>
        <v>0</v>
      </c>
      <c r="AC82" s="1831">
        <f t="shared" si="11"/>
        <v>0</v>
      </c>
      <c r="AD82" s="1831">
        <f t="shared" si="6"/>
        <v>0</v>
      </c>
      <c r="AE82">
        <v>111</v>
      </c>
      <c r="AF82" s="1826">
        <v>365</v>
      </c>
      <c r="AG82" s="2107">
        <f>SUMIF('3BL ACTUAL'!B:B,AF82,'3BL ACTUAL'!E:E)</f>
        <v>0</v>
      </c>
      <c r="AH82" s="2107">
        <f>SUMIF('1 BL anterior'!B:B,AF82,'1 BL anterior'!E:E)</f>
        <v>0</v>
      </c>
      <c r="AJ82" s="285"/>
    </row>
    <row r="83" spans="1:36" ht="17.25" hidden="1">
      <c r="A83" s="1493"/>
      <c r="B83" s="1493"/>
      <c r="C83" s="1493"/>
      <c r="D83" s="1493"/>
      <c r="E83" s="1508" t="s">
        <v>887</v>
      </c>
      <c r="F83" s="1508"/>
      <c r="G83" s="1508"/>
      <c r="H83" s="1508"/>
      <c r="I83" s="1508"/>
      <c r="J83" s="1508"/>
      <c r="K83" s="1508"/>
      <c r="L83" s="1508"/>
      <c r="M83" s="1508"/>
      <c r="N83" s="1508"/>
      <c r="O83" s="1874"/>
      <c r="P83" s="2107"/>
      <c r="Q83" s="2107"/>
      <c r="R83" s="1873"/>
      <c r="S83" s="1646"/>
      <c r="T83" s="1829"/>
      <c r="U83" s="1830"/>
      <c r="V83" s="738"/>
      <c r="W83" s="1829"/>
      <c r="X83" s="1830"/>
      <c r="Y83" s="737"/>
      <c r="Z83" s="1829"/>
      <c r="AA83" s="1419"/>
      <c r="AB83" s="2107"/>
      <c r="AC83" s="1831"/>
      <c r="AD83" s="1831"/>
      <c r="AF83" s="1826"/>
      <c r="AG83" s="2107">
        <f>SUMIF('3BL ACTUAL'!B:B,AF83,'3BL ACTUAL'!E:E)</f>
        <v>0</v>
      </c>
      <c r="AH83" s="2107">
        <f>SUMIF('1 BL anterior'!B:B,AF83,'1 BL anterior'!E:E)</f>
        <v>0</v>
      </c>
      <c r="AJ83" s="285"/>
    </row>
    <row r="84" spans="1:36" ht="17.45" hidden="1" customHeight="1">
      <c r="A84" s="1493"/>
      <c r="B84" s="1493"/>
      <c r="C84" s="1493"/>
      <c r="D84" s="1493"/>
      <c r="E84" s="1493"/>
      <c r="F84" s="1509" t="s">
        <v>3539</v>
      </c>
      <c r="G84" s="1509"/>
      <c r="H84" s="1509"/>
      <c r="I84" s="1509"/>
      <c r="J84" s="1509"/>
      <c r="K84" s="1509"/>
      <c r="L84" s="1509"/>
      <c r="M84" s="1509"/>
      <c r="N84" s="1495">
        <v>366</v>
      </c>
      <c r="O84" s="1874" t="s">
        <v>869</v>
      </c>
      <c r="P84" s="2107">
        <f>SUMIF(AF:AF,N84,AH:AH)</f>
        <v>0</v>
      </c>
      <c r="Q84" s="2107">
        <f>SUMIF(AF:AF,N84,AG:AG)</f>
        <v>0</v>
      </c>
      <c r="R84" s="1873">
        <f t="shared" si="7"/>
        <v>0</v>
      </c>
      <c r="S84" s="1646"/>
      <c r="T84" s="1829">
        <f t="shared" si="0"/>
        <v>0</v>
      </c>
      <c r="U84" s="1830">
        <f t="shared" si="1"/>
        <v>0</v>
      </c>
      <c r="V84" s="738">
        <f t="shared" si="15"/>
        <v>0</v>
      </c>
      <c r="W84" s="1829">
        <f t="shared" si="2"/>
        <v>0</v>
      </c>
      <c r="X84" s="1830">
        <f t="shared" si="3"/>
        <v>0</v>
      </c>
      <c r="Y84" s="737"/>
      <c r="Z84" s="1829">
        <f t="shared" si="4"/>
        <v>0</v>
      </c>
      <c r="AA84" s="1419">
        <f t="shared" si="5"/>
        <v>0</v>
      </c>
      <c r="AB84" s="2107"/>
      <c r="AC84" s="1831">
        <f t="shared" si="11"/>
        <v>0</v>
      </c>
      <c r="AD84" s="1831">
        <f t="shared" si="6"/>
        <v>0</v>
      </c>
      <c r="AE84">
        <v>111</v>
      </c>
      <c r="AF84" s="1826">
        <v>366</v>
      </c>
      <c r="AG84" s="2107">
        <f>SUMIF('3BL ACTUAL'!B:B,AF84,'3BL ACTUAL'!E:E)</f>
        <v>0</v>
      </c>
      <c r="AH84" s="2107">
        <f>SUMIF('1 BL anterior'!B:B,AF84,'1 BL anterior'!E:E)</f>
        <v>0</v>
      </c>
      <c r="AJ84" s="285"/>
    </row>
    <row r="85" spans="1:36" ht="17.45" hidden="1" customHeight="1">
      <c r="A85" s="1493"/>
      <c r="B85" s="1493"/>
      <c r="C85" s="1493"/>
      <c r="D85" s="1493"/>
      <c r="E85" s="1493"/>
      <c r="F85" s="1509" t="s">
        <v>3540</v>
      </c>
      <c r="G85" s="1509" t="s">
        <v>3541</v>
      </c>
      <c r="H85" s="1509"/>
      <c r="I85" s="1509"/>
      <c r="J85" s="1509"/>
      <c r="K85" s="1509" t="s">
        <v>3541</v>
      </c>
      <c r="L85" s="1509" t="s">
        <v>3541</v>
      </c>
      <c r="M85" s="1509" t="s">
        <v>3541</v>
      </c>
      <c r="N85" s="1495">
        <v>367</v>
      </c>
      <c r="O85" s="1874" t="s">
        <v>869</v>
      </c>
      <c r="P85" s="2107">
        <f>SUMIF(AF:AF,N85,AH:AH)</f>
        <v>0</v>
      </c>
      <c r="Q85" s="2107">
        <f>SUMIF(AF:AF,N85,AG:AG)</f>
        <v>0</v>
      </c>
      <c r="R85" s="1873">
        <f t="shared" si="7"/>
        <v>0</v>
      </c>
      <c r="S85" s="1646"/>
      <c r="T85" s="1829">
        <f t="shared" si="0"/>
        <v>0</v>
      </c>
      <c r="U85" s="1830">
        <f t="shared" si="1"/>
        <v>0</v>
      </c>
      <c r="V85" s="738">
        <f t="shared" si="15"/>
        <v>0</v>
      </c>
      <c r="W85" s="1829">
        <f t="shared" si="2"/>
        <v>0</v>
      </c>
      <c r="X85" s="1830">
        <f t="shared" si="3"/>
        <v>0</v>
      </c>
      <c r="Y85" s="737"/>
      <c r="Z85" s="1829">
        <f t="shared" si="4"/>
        <v>0</v>
      </c>
      <c r="AA85" s="1419">
        <f t="shared" si="5"/>
        <v>0</v>
      </c>
      <c r="AB85" s="2107"/>
      <c r="AC85" s="1831">
        <f t="shared" si="11"/>
        <v>0</v>
      </c>
      <c r="AD85" s="1831">
        <f t="shared" si="6"/>
        <v>0</v>
      </c>
      <c r="AE85">
        <v>111</v>
      </c>
      <c r="AF85" s="1826">
        <v>367</v>
      </c>
      <c r="AG85" s="2107">
        <f>SUMIF('3BL ACTUAL'!B:B,AF85,'3BL ACTUAL'!E:E)</f>
        <v>0</v>
      </c>
      <c r="AH85" s="2107">
        <f>SUMIF('1 BL anterior'!B:B,AF85,'1 BL anterior'!E:E)</f>
        <v>0</v>
      </c>
      <c r="AJ85" s="285"/>
    </row>
    <row r="86" spans="1:36" ht="17.25" hidden="1">
      <c r="A86" s="1493"/>
      <c r="B86" s="1493"/>
      <c r="C86" s="1493"/>
      <c r="D86" s="1493"/>
      <c r="E86" s="1508" t="s">
        <v>889</v>
      </c>
      <c r="F86" s="1508"/>
      <c r="G86" s="1508"/>
      <c r="H86" s="1508"/>
      <c r="I86" s="1508"/>
      <c r="J86" s="1508"/>
      <c r="K86" s="1508"/>
      <c r="L86" s="1508"/>
      <c r="M86" s="1508"/>
      <c r="N86" s="1508"/>
      <c r="O86" s="1874"/>
      <c r="P86" s="2107"/>
      <c r="Q86" s="2107"/>
      <c r="R86" s="1873"/>
      <c r="S86" s="1646"/>
      <c r="T86" s="1829"/>
      <c r="U86" s="1830"/>
      <c r="V86" s="738"/>
      <c r="W86" s="1829"/>
      <c r="X86" s="1830"/>
      <c r="Y86" s="737"/>
      <c r="Z86" s="1829"/>
      <c r="AA86" s="1419"/>
      <c r="AB86" s="2107"/>
      <c r="AC86" s="1831"/>
      <c r="AD86" s="1831"/>
      <c r="AF86" s="1826"/>
      <c r="AG86" s="2107">
        <f>SUMIF('3BL ACTUAL'!B:B,AF86,'3BL ACTUAL'!E:E)</f>
        <v>0</v>
      </c>
      <c r="AH86" s="2107">
        <f>SUMIF('1 BL anterior'!B:B,AF86,'1 BL anterior'!E:E)</f>
        <v>0</v>
      </c>
      <c r="AJ86" s="285"/>
    </row>
    <row r="87" spans="1:36" ht="17.25">
      <c r="A87" s="1493"/>
      <c r="B87" s="1493"/>
      <c r="C87" s="1493"/>
      <c r="D87" s="1493"/>
      <c r="E87" s="1493"/>
      <c r="F87" s="1509" t="s">
        <v>3542</v>
      </c>
      <c r="G87" s="1509"/>
      <c r="H87" s="1509"/>
      <c r="I87" s="1509"/>
      <c r="J87" s="1509"/>
      <c r="K87" s="1509"/>
      <c r="L87" s="1509"/>
      <c r="M87" s="1509"/>
      <c r="N87" s="1495">
        <v>368</v>
      </c>
      <c r="O87" s="1874" t="s">
        <v>869</v>
      </c>
      <c r="P87" s="2107">
        <f>SUMIF(AF:AF,N87,AH:AH)</f>
        <v>408105.13</v>
      </c>
      <c r="Q87" s="2107">
        <f>SUMIF(AF:AF,N87,AG:AG)</f>
        <v>0</v>
      </c>
      <c r="R87" s="1873">
        <f t="shared" si="7"/>
        <v>408105.13</v>
      </c>
      <c r="S87" s="1646"/>
      <c r="T87" s="1829">
        <f t="shared" si="0"/>
        <v>0</v>
      </c>
      <c r="U87" s="1830">
        <f t="shared" si="1"/>
        <v>0</v>
      </c>
      <c r="V87" s="738">
        <f t="shared" si="15"/>
        <v>408105.13</v>
      </c>
      <c r="W87" s="1829">
        <f t="shared" si="2"/>
        <v>408105.13</v>
      </c>
      <c r="X87" s="1830">
        <f t="shared" si="3"/>
        <v>0</v>
      </c>
      <c r="Y87" s="737"/>
      <c r="Z87" s="1829">
        <f t="shared" si="4"/>
        <v>0</v>
      </c>
      <c r="AA87" s="1419">
        <f t="shared" si="5"/>
        <v>0</v>
      </c>
      <c r="AB87" s="2107"/>
      <c r="AC87" s="1831">
        <f t="shared" si="11"/>
        <v>408105.13</v>
      </c>
      <c r="AD87" s="1831">
        <f t="shared" si="6"/>
        <v>0</v>
      </c>
      <c r="AE87">
        <v>111</v>
      </c>
      <c r="AF87" s="1826">
        <v>368</v>
      </c>
      <c r="AG87" s="2107">
        <f>SUMIF('3BL ACTUAL'!B:B,AF87,'3BL ACTUAL'!E:E)</f>
        <v>0</v>
      </c>
      <c r="AH87" s="2107">
        <f>SUMIF('1 BL anterior'!B:B,AF87,'1 BL anterior'!E:E)</f>
        <v>408105.13</v>
      </c>
      <c r="AJ87" s="285"/>
    </row>
    <row r="88" spans="1:36" ht="17.45" hidden="1" customHeight="1">
      <c r="A88" s="1493"/>
      <c r="B88" s="1493"/>
      <c r="C88" s="1493"/>
      <c r="D88" s="1493"/>
      <c r="E88" s="1493"/>
      <c r="F88" s="1509" t="s">
        <v>3540</v>
      </c>
      <c r="G88" s="1509" t="s">
        <v>3541</v>
      </c>
      <c r="H88" s="1509"/>
      <c r="I88" s="1509"/>
      <c r="J88" s="1509"/>
      <c r="K88" s="1509"/>
      <c r="L88" s="1509"/>
      <c r="M88" s="1509"/>
      <c r="N88" s="1495">
        <v>369</v>
      </c>
      <c r="O88" s="1874" t="s">
        <v>869</v>
      </c>
      <c r="P88" s="2107">
        <f>SUMIF(AF:AF,N88,AH:AH)</f>
        <v>0</v>
      </c>
      <c r="Q88" s="2107">
        <f>SUMIF(AF:AF,N88,AG:AG)</f>
        <v>0</v>
      </c>
      <c r="R88" s="1873">
        <f t="shared" si="7"/>
        <v>0</v>
      </c>
      <c r="S88" s="1646"/>
      <c r="T88" s="1829">
        <f t="shared" si="0"/>
        <v>0</v>
      </c>
      <c r="U88" s="1830">
        <f t="shared" si="1"/>
        <v>0</v>
      </c>
      <c r="V88" s="738">
        <f t="shared" si="15"/>
        <v>0</v>
      </c>
      <c r="W88" s="1829">
        <f t="shared" si="2"/>
        <v>0</v>
      </c>
      <c r="X88" s="1830">
        <f t="shared" si="3"/>
        <v>0</v>
      </c>
      <c r="Y88" s="737"/>
      <c r="Z88" s="1829">
        <f t="shared" si="4"/>
        <v>0</v>
      </c>
      <c r="AA88" s="1419">
        <f t="shared" si="5"/>
        <v>0</v>
      </c>
      <c r="AB88" s="2107"/>
      <c r="AC88" s="1831">
        <f t="shared" si="11"/>
        <v>0</v>
      </c>
      <c r="AD88" s="1831">
        <f t="shared" si="6"/>
        <v>0</v>
      </c>
      <c r="AE88">
        <v>111</v>
      </c>
      <c r="AF88" s="1826">
        <v>369</v>
      </c>
      <c r="AG88" s="2107">
        <f>SUMIF('3BL ACTUAL'!B:B,AF88,'3BL ACTUAL'!E:E)</f>
        <v>0</v>
      </c>
      <c r="AH88" s="2107">
        <f>SUMIF('1 BL anterior'!B:B,AF88,'1 BL anterior'!E:E)</f>
        <v>0</v>
      </c>
      <c r="AJ88" s="285"/>
    </row>
    <row r="89" spans="1:36" ht="17.45" hidden="1" customHeight="1">
      <c r="A89" s="1493"/>
      <c r="B89" s="1493"/>
      <c r="C89" s="1493"/>
      <c r="D89" s="1493"/>
      <c r="E89" s="1508" t="s">
        <v>888</v>
      </c>
      <c r="F89" s="1508"/>
      <c r="G89" s="1508"/>
      <c r="H89" s="1508"/>
      <c r="I89" s="1508"/>
      <c r="J89" s="1508"/>
      <c r="K89" s="1508"/>
      <c r="L89" s="1508"/>
      <c r="M89" s="1508"/>
      <c r="N89" s="1508"/>
      <c r="O89" s="1874"/>
      <c r="P89" s="2107"/>
      <c r="Q89" s="2107"/>
      <c r="R89" s="1873"/>
      <c r="S89" s="1646"/>
      <c r="T89" s="1829"/>
      <c r="U89" s="1830"/>
      <c r="V89" s="738"/>
      <c r="W89" s="1829"/>
      <c r="X89" s="1830"/>
      <c r="Y89" s="737"/>
      <c r="Z89" s="1829"/>
      <c r="AA89" s="1419"/>
      <c r="AB89" s="2107"/>
      <c r="AC89" s="1831"/>
      <c r="AD89" s="1831"/>
      <c r="AF89" s="1826"/>
      <c r="AG89" s="2107">
        <f>SUMIF('3BL ACTUAL'!B:B,AF89,'3BL ACTUAL'!E:E)</f>
        <v>0</v>
      </c>
      <c r="AH89" s="2107">
        <f>SUMIF('1 BL anterior'!B:B,AF89,'1 BL anterior'!E:E)</f>
        <v>0</v>
      </c>
      <c r="AJ89" s="285"/>
    </row>
    <row r="90" spans="1:36" ht="17.45" hidden="1" customHeight="1">
      <c r="A90" s="1493"/>
      <c r="B90" s="1493"/>
      <c r="C90" s="1493"/>
      <c r="D90" s="1493"/>
      <c r="E90" s="1493"/>
      <c r="F90" s="1509" t="s">
        <v>3539</v>
      </c>
      <c r="G90" s="1509"/>
      <c r="H90" s="1509"/>
      <c r="I90" s="1509"/>
      <c r="J90" s="1509"/>
      <c r="K90" s="1509"/>
      <c r="L90" s="1509"/>
      <c r="M90" s="1509"/>
      <c r="N90" s="1495">
        <v>370</v>
      </c>
      <c r="O90" s="1874" t="s">
        <v>869</v>
      </c>
      <c r="P90" s="2107">
        <f t="shared" ref="P90:P95" si="16">SUMIF(AF:AF,N90,AH:AH)</f>
        <v>0</v>
      </c>
      <c r="Q90" s="2107">
        <f t="shared" ref="Q90:Q95" si="17">SUMIF(AF:AF,N90,AG:AG)</f>
        <v>0</v>
      </c>
      <c r="R90" s="1873">
        <f t="shared" si="7"/>
        <v>0</v>
      </c>
      <c r="S90" s="1646"/>
      <c r="T90" s="1829">
        <f t="shared" si="0"/>
        <v>0</v>
      </c>
      <c r="U90" s="1830">
        <f t="shared" si="1"/>
        <v>0</v>
      </c>
      <c r="V90" s="738">
        <f t="shared" si="15"/>
        <v>0</v>
      </c>
      <c r="W90" s="1829">
        <f t="shared" si="2"/>
        <v>0</v>
      </c>
      <c r="X90" s="1830">
        <f t="shared" si="3"/>
        <v>0</v>
      </c>
      <c r="Y90" s="737"/>
      <c r="Z90" s="1829">
        <f t="shared" si="4"/>
        <v>0</v>
      </c>
      <c r="AA90" s="1419">
        <f t="shared" si="5"/>
        <v>0</v>
      </c>
      <c r="AB90" s="2107"/>
      <c r="AC90" s="1831">
        <f t="shared" si="11"/>
        <v>0</v>
      </c>
      <c r="AD90" s="1831">
        <f t="shared" si="6"/>
        <v>0</v>
      </c>
      <c r="AE90">
        <v>111</v>
      </c>
      <c r="AF90" s="1826">
        <v>370</v>
      </c>
      <c r="AG90" s="2107">
        <f>SUMIF('3BL ACTUAL'!B:B,AF90,'3BL ACTUAL'!E:E)</f>
        <v>0</v>
      </c>
      <c r="AH90" s="2107">
        <f>SUMIF('1 BL anterior'!B:B,AF90,'1 BL anterior'!E:E)</f>
        <v>0</v>
      </c>
      <c r="AJ90" s="285"/>
    </row>
    <row r="91" spans="1:36" ht="17.45" hidden="1" customHeight="1">
      <c r="A91" s="1493"/>
      <c r="B91" s="1493"/>
      <c r="C91" s="1493"/>
      <c r="D91" s="1493"/>
      <c r="E91" s="1493"/>
      <c r="F91" s="1509" t="s">
        <v>3540</v>
      </c>
      <c r="G91" s="1509"/>
      <c r="H91" s="1509"/>
      <c r="I91" s="1509"/>
      <c r="J91" s="1509"/>
      <c r="K91" s="1509"/>
      <c r="L91" s="1509"/>
      <c r="M91" s="1509"/>
      <c r="N91" s="1495">
        <v>371</v>
      </c>
      <c r="O91" s="1874" t="s">
        <v>869</v>
      </c>
      <c r="P91" s="2107">
        <f t="shared" si="16"/>
        <v>0</v>
      </c>
      <c r="Q91" s="2107">
        <f t="shared" si="17"/>
        <v>0</v>
      </c>
      <c r="R91" s="1873">
        <f t="shared" si="7"/>
        <v>0</v>
      </c>
      <c r="S91" s="1646"/>
      <c r="T91" s="1829">
        <f t="shared" si="0"/>
        <v>0</v>
      </c>
      <c r="U91" s="1830">
        <f t="shared" si="1"/>
        <v>0</v>
      </c>
      <c r="V91" s="738">
        <f t="shared" si="15"/>
        <v>0</v>
      </c>
      <c r="W91" s="1829">
        <f t="shared" si="2"/>
        <v>0</v>
      </c>
      <c r="X91" s="1830">
        <f t="shared" si="3"/>
        <v>0</v>
      </c>
      <c r="Y91" s="737"/>
      <c r="Z91" s="1829">
        <f t="shared" si="4"/>
        <v>0</v>
      </c>
      <c r="AA91" s="1419">
        <f t="shared" si="5"/>
        <v>0</v>
      </c>
      <c r="AB91" s="2107"/>
      <c r="AC91" s="1831">
        <f t="shared" si="11"/>
        <v>0</v>
      </c>
      <c r="AD91" s="1831">
        <f t="shared" si="6"/>
        <v>0</v>
      </c>
      <c r="AE91">
        <v>111</v>
      </c>
      <c r="AF91" s="1826">
        <v>371</v>
      </c>
      <c r="AG91" s="2107">
        <f>SUMIF('3BL ACTUAL'!B:B,AF91,'3BL ACTUAL'!E:E)</f>
        <v>0</v>
      </c>
      <c r="AH91" s="2107">
        <f>SUMIF('1 BL anterior'!B:B,AF91,'1 BL anterior'!E:E)</f>
        <v>0</v>
      </c>
      <c r="AJ91" s="285"/>
    </row>
    <row r="92" spans="1:36" ht="17.45" hidden="1" customHeight="1">
      <c r="A92" s="1493"/>
      <c r="B92" s="1493"/>
      <c r="C92" s="1493"/>
      <c r="D92" s="1493"/>
      <c r="E92" s="1493" t="s">
        <v>3543</v>
      </c>
      <c r="F92" s="1493"/>
      <c r="G92" s="1493"/>
      <c r="H92" s="1493"/>
      <c r="I92" s="1493"/>
      <c r="J92" s="1493"/>
      <c r="K92" s="1493"/>
      <c r="L92" s="1493"/>
      <c r="M92" s="1493"/>
      <c r="N92" s="1495">
        <v>372</v>
      </c>
      <c r="O92" s="1874" t="s">
        <v>869</v>
      </c>
      <c r="P92" s="2107">
        <f t="shared" si="16"/>
        <v>454254.09</v>
      </c>
      <c r="Q92" s="2107">
        <f t="shared" si="17"/>
        <v>0</v>
      </c>
      <c r="R92" s="1873">
        <f t="shared" si="7"/>
        <v>454254.09</v>
      </c>
      <c r="S92" s="1646"/>
      <c r="T92" s="1829">
        <f t="shared" si="0"/>
        <v>0</v>
      </c>
      <c r="U92" s="1830">
        <f t="shared" si="1"/>
        <v>0</v>
      </c>
      <c r="V92" s="738">
        <f t="shared" si="15"/>
        <v>454254.09</v>
      </c>
      <c r="W92" s="1829">
        <f t="shared" si="2"/>
        <v>454254.09</v>
      </c>
      <c r="X92" s="1830">
        <f t="shared" si="3"/>
        <v>0</v>
      </c>
      <c r="Y92" s="737"/>
      <c r="Z92" s="1829">
        <f t="shared" si="4"/>
        <v>0</v>
      </c>
      <c r="AA92" s="1419">
        <f t="shared" si="5"/>
        <v>0</v>
      </c>
      <c r="AB92" s="2107"/>
      <c r="AC92" s="1831">
        <f t="shared" si="11"/>
        <v>454254.09</v>
      </c>
      <c r="AD92" s="1831">
        <f t="shared" si="6"/>
        <v>0</v>
      </c>
      <c r="AE92">
        <v>111</v>
      </c>
      <c r="AF92" s="1826">
        <v>372</v>
      </c>
      <c r="AG92" s="2107">
        <f>SUMIF('3BL ACTUAL'!B:B,AF92,'3BL ACTUAL'!E:E)</f>
        <v>0</v>
      </c>
      <c r="AH92" s="2107">
        <f>SUMIF('1 BL anterior'!B:B,AF92,'1 BL anterior'!E:E)</f>
        <v>454254.09</v>
      </c>
      <c r="AJ92" s="285"/>
    </row>
    <row r="93" spans="1:36" ht="17.45" hidden="1" customHeight="1">
      <c r="A93" s="1493"/>
      <c r="B93" s="1493"/>
      <c r="C93" s="1493"/>
      <c r="D93" s="1493"/>
      <c r="E93" s="1493" t="s">
        <v>292</v>
      </c>
      <c r="F93" s="1493"/>
      <c r="G93" s="1493"/>
      <c r="H93" s="1493"/>
      <c r="I93" s="1493"/>
      <c r="J93" s="1493"/>
      <c r="K93" s="1493"/>
      <c r="L93" s="1493"/>
      <c r="M93" s="1493"/>
      <c r="N93" s="1495">
        <v>373</v>
      </c>
      <c r="O93" s="1874" t="s">
        <v>869</v>
      </c>
      <c r="P93" s="2107">
        <f t="shared" si="16"/>
        <v>0</v>
      </c>
      <c r="Q93" s="2107">
        <f t="shared" si="17"/>
        <v>0</v>
      </c>
      <c r="R93" s="1873">
        <f t="shared" si="7"/>
        <v>0</v>
      </c>
      <c r="S93" s="1646"/>
      <c r="T93" s="1829">
        <f t="shared" si="0"/>
        <v>0</v>
      </c>
      <c r="U93" s="1830">
        <f t="shared" si="1"/>
        <v>0</v>
      </c>
      <c r="V93" s="738">
        <f t="shared" si="15"/>
        <v>0</v>
      </c>
      <c r="W93" s="1829">
        <f t="shared" si="2"/>
        <v>0</v>
      </c>
      <c r="X93" s="1830">
        <f t="shared" si="3"/>
        <v>0</v>
      </c>
      <c r="Y93" s="737"/>
      <c r="Z93" s="1829">
        <f t="shared" si="4"/>
        <v>0</v>
      </c>
      <c r="AA93" s="1419">
        <f t="shared" si="5"/>
        <v>0</v>
      </c>
      <c r="AB93" s="2107"/>
      <c r="AC93" s="1831">
        <f t="shared" si="11"/>
        <v>0</v>
      </c>
      <c r="AD93" s="1831">
        <f t="shared" si="6"/>
        <v>0</v>
      </c>
      <c r="AE93">
        <v>111</v>
      </c>
      <c r="AF93" s="1826">
        <v>373</v>
      </c>
      <c r="AG93" s="2107">
        <f>SUMIF('3BL ACTUAL'!B:B,AF93,'3BL ACTUAL'!E:E)</f>
        <v>0</v>
      </c>
      <c r="AH93" s="2107">
        <f>SUMIF('1 BL anterior'!B:B,AF93,'1 BL anterior'!E:E)</f>
        <v>0</v>
      </c>
      <c r="AJ93" s="285"/>
    </row>
    <row r="94" spans="1:36" ht="17.45" customHeight="1">
      <c r="A94" s="1493"/>
      <c r="B94" s="1493"/>
      <c r="C94" s="1493"/>
      <c r="D94" s="1493"/>
      <c r="E94" s="1493" t="s">
        <v>3544</v>
      </c>
      <c r="F94" s="1493"/>
      <c r="G94" s="1493"/>
      <c r="H94" s="1493"/>
      <c r="I94" s="1493"/>
      <c r="J94" s="1493"/>
      <c r="K94" s="1493"/>
      <c r="L94" s="1493"/>
      <c r="M94" s="1493"/>
      <c r="N94" s="1495">
        <v>374</v>
      </c>
      <c r="O94" s="1874" t="s">
        <v>869</v>
      </c>
      <c r="P94" s="2107">
        <f t="shared" si="16"/>
        <v>500</v>
      </c>
      <c r="Q94" s="2107">
        <f t="shared" si="17"/>
        <v>0</v>
      </c>
      <c r="R94" s="1873">
        <f t="shared" si="7"/>
        <v>500</v>
      </c>
      <c r="S94" s="1646"/>
      <c r="T94" s="1829">
        <f t="shared" si="0"/>
        <v>0</v>
      </c>
      <c r="U94" s="1830">
        <f t="shared" si="1"/>
        <v>0</v>
      </c>
      <c r="V94" s="738">
        <f t="shared" si="15"/>
        <v>500</v>
      </c>
      <c r="W94" s="1829">
        <f t="shared" si="2"/>
        <v>500</v>
      </c>
      <c r="X94" s="1830">
        <f t="shared" si="3"/>
        <v>0</v>
      </c>
      <c r="Y94" s="737"/>
      <c r="Z94" s="1829">
        <f t="shared" si="4"/>
        <v>0</v>
      </c>
      <c r="AA94" s="1419">
        <f t="shared" si="5"/>
        <v>0</v>
      </c>
      <c r="AB94" s="2107"/>
      <c r="AC94" s="1831">
        <f t="shared" si="11"/>
        <v>500</v>
      </c>
      <c r="AD94" s="1831">
        <f t="shared" ref="AD94:AD180" si="18">+AC94-R94</f>
        <v>0</v>
      </c>
      <c r="AE94">
        <v>111</v>
      </c>
      <c r="AF94" s="1826">
        <v>374</v>
      </c>
      <c r="AG94" s="2107">
        <f>SUMIF('3BL ACTUAL'!B:B,AF94,'3BL ACTUAL'!E:E)</f>
        <v>0</v>
      </c>
      <c r="AH94" s="2107">
        <f>SUMIF('1 BL anterior'!B:B,AF94,'1 BL anterior'!E:E)</f>
        <v>500</v>
      </c>
      <c r="AJ94" s="285"/>
    </row>
    <row r="95" spans="1:36" ht="17.45" hidden="1" customHeight="1">
      <c r="A95" s="1493"/>
      <c r="B95" s="1493"/>
      <c r="C95" s="1493"/>
      <c r="D95" s="1493"/>
      <c r="E95" s="1493" t="s">
        <v>3546</v>
      </c>
      <c r="F95" s="1493"/>
      <c r="G95" s="1493"/>
      <c r="H95" s="1493"/>
      <c r="I95" s="1493"/>
      <c r="J95" s="1493"/>
      <c r="K95" s="1493"/>
      <c r="L95" s="1493"/>
      <c r="M95" s="1493"/>
      <c r="N95" s="1495">
        <v>375</v>
      </c>
      <c r="O95" s="1874" t="s">
        <v>869</v>
      </c>
      <c r="P95" s="2107">
        <f t="shared" si="16"/>
        <v>26500</v>
      </c>
      <c r="Q95" s="2107">
        <f t="shared" si="17"/>
        <v>0</v>
      </c>
      <c r="R95" s="1873">
        <f t="shared" si="7"/>
        <v>26500</v>
      </c>
      <c r="S95" s="1646"/>
      <c r="T95" s="1829">
        <f t="shared" si="0"/>
        <v>0</v>
      </c>
      <c r="U95" s="1830">
        <f t="shared" si="1"/>
        <v>0</v>
      </c>
      <c r="V95" s="738">
        <f t="shared" si="15"/>
        <v>26500</v>
      </c>
      <c r="W95" s="1829">
        <f t="shared" si="2"/>
        <v>26500</v>
      </c>
      <c r="X95" s="1830">
        <f t="shared" si="3"/>
        <v>0</v>
      </c>
      <c r="Y95" s="737"/>
      <c r="Z95" s="1829">
        <f t="shared" si="4"/>
        <v>0</v>
      </c>
      <c r="AA95" s="1419">
        <f t="shared" si="5"/>
        <v>0</v>
      </c>
      <c r="AB95" s="2107"/>
      <c r="AC95" s="1831">
        <f t="shared" si="11"/>
        <v>26500</v>
      </c>
      <c r="AD95" s="1831">
        <f t="shared" si="18"/>
        <v>0</v>
      </c>
      <c r="AE95">
        <v>111</v>
      </c>
      <c r="AF95" s="1826">
        <v>375</v>
      </c>
      <c r="AG95" s="2107">
        <f>SUMIF('3BL ACTUAL'!B:B,AF95,'3BL ACTUAL'!E:E)</f>
        <v>0</v>
      </c>
      <c r="AH95" s="2107">
        <f>SUMIF('1 BL anterior'!B:B,AF95,'1 BL anterior'!E:E)</f>
        <v>26500</v>
      </c>
      <c r="AJ95" s="285"/>
    </row>
    <row r="96" spans="1:36" ht="17.45" hidden="1" customHeight="1">
      <c r="A96" s="1493"/>
      <c r="B96" s="1493"/>
      <c r="C96" s="1493"/>
      <c r="D96" s="1493"/>
      <c r="E96" s="1508" t="s">
        <v>3547</v>
      </c>
      <c r="F96" s="1508"/>
      <c r="G96" s="1508"/>
      <c r="H96" s="1508"/>
      <c r="I96" s="1508"/>
      <c r="J96" s="1508"/>
      <c r="K96" s="1508"/>
      <c r="L96" s="1508"/>
      <c r="M96" s="1508"/>
      <c r="N96" s="1508"/>
      <c r="O96" s="1874"/>
      <c r="P96" s="2107"/>
      <c r="Q96" s="2107"/>
      <c r="R96" s="1873"/>
      <c r="S96" s="1646"/>
      <c r="T96" s="1829"/>
      <c r="U96" s="1830"/>
      <c r="V96" s="738"/>
      <c r="W96" s="1829"/>
      <c r="X96" s="1830"/>
      <c r="Y96" s="737"/>
      <c r="Z96" s="1829"/>
      <c r="AA96" s="1419"/>
      <c r="AB96" s="2107"/>
      <c r="AC96" s="1831"/>
      <c r="AD96" s="1831"/>
      <c r="AF96" s="1826"/>
      <c r="AG96" s="2107">
        <f>SUMIF('3BL ACTUAL'!B:B,AF96,'3BL ACTUAL'!E:E)</f>
        <v>0</v>
      </c>
      <c r="AH96" s="2107">
        <f>SUMIF('1 BL anterior'!B:B,AF96,'1 BL anterior'!E:E)</f>
        <v>0</v>
      </c>
      <c r="AJ96" s="285"/>
    </row>
    <row r="97" spans="1:36" ht="17.45" hidden="1" customHeight="1">
      <c r="A97" s="1493"/>
      <c r="B97" s="1493"/>
      <c r="C97" s="1493"/>
      <c r="D97" s="1493"/>
      <c r="E97" s="1493"/>
      <c r="F97" s="1509" t="s">
        <v>3410</v>
      </c>
      <c r="G97" s="1509"/>
      <c r="H97" s="1509"/>
      <c r="I97" s="1509"/>
      <c r="J97" s="1509"/>
      <c r="K97" s="1509"/>
      <c r="L97" s="1509"/>
      <c r="M97" s="1509"/>
      <c r="N97" s="1495">
        <v>376</v>
      </c>
      <c r="O97" s="1874" t="s">
        <v>869</v>
      </c>
      <c r="P97" s="2107">
        <f t="shared" ref="P97:P104" si="19">SUMIF(AF:AF,N97,AH:AH)</f>
        <v>0</v>
      </c>
      <c r="Q97" s="2107">
        <f t="shared" ref="Q97:Q104" si="20">SUMIF(AF:AF,N97,AG:AG)</f>
        <v>0</v>
      </c>
      <c r="R97" s="1873">
        <f t="shared" si="7"/>
        <v>0</v>
      </c>
      <c r="S97" s="1646"/>
      <c r="T97" s="1829">
        <f t="shared" si="0"/>
        <v>0</v>
      </c>
      <c r="U97" s="1830">
        <f t="shared" si="1"/>
        <v>0</v>
      </c>
      <c r="V97" s="738">
        <f t="shared" si="15"/>
        <v>0</v>
      </c>
      <c r="W97" s="1829">
        <f t="shared" si="2"/>
        <v>0</v>
      </c>
      <c r="X97" s="1830">
        <f t="shared" si="3"/>
        <v>0</v>
      </c>
      <c r="Y97" s="737"/>
      <c r="Z97" s="1829">
        <f t="shared" si="4"/>
        <v>0</v>
      </c>
      <c r="AA97" s="1419">
        <f t="shared" si="5"/>
        <v>0</v>
      </c>
      <c r="AB97" s="2107"/>
      <c r="AC97" s="1831">
        <f t="shared" si="11"/>
        <v>0</v>
      </c>
      <c r="AD97" s="1831">
        <f t="shared" si="18"/>
        <v>0</v>
      </c>
      <c r="AE97">
        <v>111</v>
      </c>
      <c r="AF97" s="1826">
        <v>376</v>
      </c>
      <c r="AG97" s="2107">
        <f>SUMIF('3BL ACTUAL'!B:B,AF97,'3BL ACTUAL'!E:E)</f>
        <v>0</v>
      </c>
      <c r="AH97" s="2107">
        <f>SUMIF('1 BL anterior'!B:B,AF97,'1 BL anterior'!E:E)</f>
        <v>0</v>
      </c>
      <c r="AJ97" s="285"/>
    </row>
    <row r="98" spans="1:36" ht="17.45" hidden="1" customHeight="1">
      <c r="A98" s="1493"/>
      <c r="B98" s="1493"/>
      <c r="C98" s="1493"/>
      <c r="D98" s="1493"/>
      <c r="E98" s="1493"/>
      <c r="F98" s="1509" t="s">
        <v>3548</v>
      </c>
      <c r="G98" s="1509" t="s">
        <v>3549</v>
      </c>
      <c r="H98" s="1509"/>
      <c r="I98" s="1509"/>
      <c r="J98" s="1509"/>
      <c r="K98" s="1509" t="s">
        <v>3549</v>
      </c>
      <c r="L98" s="1509" t="s">
        <v>3549</v>
      </c>
      <c r="M98" s="1509" t="s">
        <v>3549</v>
      </c>
      <c r="N98" s="1495">
        <v>377</v>
      </c>
      <c r="O98" s="1874" t="s">
        <v>869</v>
      </c>
      <c r="P98" s="2107">
        <f t="shared" si="19"/>
        <v>0</v>
      </c>
      <c r="Q98" s="2107">
        <f t="shared" si="20"/>
        <v>0</v>
      </c>
      <c r="R98" s="1873">
        <f t="shared" si="7"/>
        <v>0</v>
      </c>
      <c r="S98" s="1646"/>
      <c r="T98" s="1829">
        <f t="shared" si="0"/>
        <v>0</v>
      </c>
      <c r="U98" s="1830">
        <f t="shared" si="1"/>
        <v>0</v>
      </c>
      <c r="V98" s="738">
        <f t="shared" si="15"/>
        <v>0</v>
      </c>
      <c r="W98" s="1829">
        <f t="shared" si="2"/>
        <v>0</v>
      </c>
      <c r="X98" s="1830">
        <f t="shared" si="3"/>
        <v>0</v>
      </c>
      <c r="Y98" s="737"/>
      <c r="Z98" s="1829">
        <f t="shared" si="4"/>
        <v>0</v>
      </c>
      <c r="AA98" s="1419">
        <f t="shared" si="5"/>
        <v>0</v>
      </c>
      <c r="AB98" s="2107"/>
      <c r="AC98" s="1831">
        <f t="shared" si="11"/>
        <v>0</v>
      </c>
      <c r="AD98" s="1831">
        <f t="shared" si="18"/>
        <v>0</v>
      </c>
      <c r="AE98">
        <v>111</v>
      </c>
      <c r="AF98" s="1826">
        <v>377</v>
      </c>
      <c r="AG98" s="2107">
        <f>SUMIF('3BL ACTUAL'!B:B,AF98,'3BL ACTUAL'!E:E)</f>
        <v>0</v>
      </c>
      <c r="AH98" s="2107">
        <f>SUMIF('1 BL anterior'!B:B,AF98,'1 BL anterior'!E:E)</f>
        <v>0</v>
      </c>
      <c r="AJ98" s="285"/>
    </row>
    <row r="99" spans="1:36" ht="17.45" hidden="1" customHeight="1">
      <c r="A99" s="1493"/>
      <c r="B99" s="1493"/>
      <c r="C99" s="1493"/>
      <c r="D99" s="1493"/>
      <c r="E99" s="1493"/>
      <c r="F99" s="1509" t="s">
        <v>3550</v>
      </c>
      <c r="G99" s="1509" t="s">
        <v>3551</v>
      </c>
      <c r="H99" s="1509"/>
      <c r="I99" s="1509"/>
      <c r="J99" s="1509"/>
      <c r="K99" s="1509" t="s">
        <v>3551</v>
      </c>
      <c r="L99" s="1509" t="s">
        <v>3551</v>
      </c>
      <c r="M99" s="1509" t="s">
        <v>3551</v>
      </c>
      <c r="N99" s="1495">
        <v>378</v>
      </c>
      <c r="O99" s="1874" t="s">
        <v>869</v>
      </c>
      <c r="P99" s="2107">
        <f t="shared" si="19"/>
        <v>0</v>
      </c>
      <c r="Q99" s="2107">
        <f t="shared" si="20"/>
        <v>0</v>
      </c>
      <c r="R99" s="1873">
        <f t="shared" si="7"/>
        <v>0</v>
      </c>
      <c r="S99" s="1646"/>
      <c r="T99" s="1829">
        <f t="shared" ref="T99:T191" si="21">IF(S99&gt;0,S99,0)</f>
        <v>0</v>
      </c>
      <c r="U99" s="1830">
        <f t="shared" ref="U99:U191" si="22">IF(S99&gt;0,0,S99)</f>
        <v>0</v>
      </c>
      <c r="V99" s="738">
        <f t="shared" si="15"/>
        <v>0</v>
      </c>
      <c r="W99" s="1829">
        <f t="shared" ref="W99:W191" si="23">IF(V99&gt;0,V99,0)</f>
        <v>0</v>
      </c>
      <c r="X99" s="1830">
        <f t="shared" ref="X99:X191" si="24">IF(V99&gt;0,0,V99)</f>
        <v>0</v>
      </c>
      <c r="Y99" s="737"/>
      <c r="Z99" s="1829">
        <f t="shared" ref="Z99:Z191" si="25">IF(Y99&gt;0,Y99,0)</f>
        <v>0</v>
      </c>
      <c r="AA99" s="1419">
        <f t="shared" ref="AA99:AA191" si="26">IF(Y99&gt;0,0,Y99)</f>
        <v>0</v>
      </c>
      <c r="AB99" s="2107"/>
      <c r="AC99" s="1831">
        <f t="shared" si="11"/>
        <v>0</v>
      </c>
      <c r="AD99" s="1831">
        <f t="shared" si="18"/>
        <v>0</v>
      </c>
      <c r="AE99">
        <v>111</v>
      </c>
      <c r="AF99" s="1826">
        <v>378</v>
      </c>
      <c r="AG99" s="2107">
        <f>SUMIF('3BL ACTUAL'!B:B,AF99,'3BL ACTUAL'!E:E)</f>
        <v>0</v>
      </c>
      <c r="AH99" s="2107">
        <f>SUMIF('1 BL anterior'!B:B,AF99,'1 BL anterior'!E:E)</f>
        <v>0</v>
      </c>
      <c r="AJ99" s="285"/>
    </row>
    <row r="100" spans="1:36" ht="17.45" hidden="1" customHeight="1">
      <c r="A100" s="1493"/>
      <c r="B100" s="1493"/>
      <c r="C100" s="1493"/>
      <c r="D100" s="1493"/>
      <c r="E100" s="1493"/>
      <c r="F100" s="1509" t="s">
        <v>3552</v>
      </c>
      <c r="G100" s="1509" t="s">
        <v>3553</v>
      </c>
      <c r="H100" s="1509"/>
      <c r="I100" s="1509"/>
      <c r="J100" s="1509"/>
      <c r="K100" s="1509" t="s">
        <v>3553</v>
      </c>
      <c r="L100" s="1509" t="s">
        <v>3553</v>
      </c>
      <c r="M100" s="1509" t="s">
        <v>3553</v>
      </c>
      <c r="N100" s="1495">
        <v>379</v>
      </c>
      <c r="O100" s="1874" t="s">
        <v>869</v>
      </c>
      <c r="P100" s="2107">
        <f t="shared" si="19"/>
        <v>0</v>
      </c>
      <c r="Q100" s="2107">
        <f t="shared" si="20"/>
        <v>0</v>
      </c>
      <c r="R100" s="1873">
        <f t="shared" ref="R100:R192" si="27">+P100-Q100</f>
        <v>0</v>
      </c>
      <c r="S100" s="1646"/>
      <c r="T100" s="1829">
        <f t="shared" si="21"/>
        <v>0</v>
      </c>
      <c r="U100" s="1830">
        <f t="shared" si="22"/>
        <v>0</v>
      </c>
      <c r="V100" s="738">
        <f t="shared" si="15"/>
        <v>0</v>
      </c>
      <c r="W100" s="1829">
        <f t="shared" si="23"/>
        <v>0</v>
      </c>
      <c r="X100" s="1830">
        <f t="shared" si="24"/>
        <v>0</v>
      </c>
      <c r="Y100" s="737"/>
      <c r="Z100" s="1829">
        <f t="shared" si="25"/>
        <v>0</v>
      </c>
      <c r="AA100" s="1419">
        <f t="shared" si="26"/>
        <v>0</v>
      </c>
      <c r="AB100" s="2107"/>
      <c r="AC100" s="1831">
        <f t="shared" si="11"/>
        <v>0</v>
      </c>
      <c r="AD100" s="1831">
        <f t="shared" si="18"/>
        <v>0</v>
      </c>
      <c r="AE100">
        <v>111</v>
      </c>
      <c r="AF100" s="1826">
        <v>379</v>
      </c>
      <c r="AG100" s="2107">
        <f>SUMIF('3BL ACTUAL'!B:B,AF100,'3BL ACTUAL'!E:E)</f>
        <v>0</v>
      </c>
      <c r="AH100" s="2107">
        <f>SUMIF('1 BL anterior'!B:B,AF100,'1 BL anterior'!E:E)</f>
        <v>0</v>
      </c>
      <c r="AJ100" s="285"/>
    </row>
    <row r="101" spans="1:36" ht="17.45" hidden="1" customHeight="1">
      <c r="A101" s="1493"/>
      <c r="B101" s="1493"/>
      <c r="C101" s="1493"/>
      <c r="D101" s="1493"/>
      <c r="E101" s="1493"/>
      <c r="F101" s="1509" t="s">
        <v>293</v>
      </c>
      <c r="G101" s="1509" t="s">
        <v>3545</v>
      </c>
      <c r="H101" s="1509"/>
      <c r="I101" s="1509"/>
      <c r="J101" s="1509"/>
      <c r="K101" s="1509" t="s">
        <v>3545</v>
      </c>
      <c r="L101" s="1509" t="s">
        <v>3545</v>
      </c>
      <c r="M101" s="1509" t="s">
        <v>3545</v>
      </c>
      <c r="N101" s="1495">
        <v>380</v>
      </c>
      <c r="O101" s="1874" t="s">
        <v>869</v>
      </c>
      <c r="P101" s="2107">
        <f t="shared" si="19"/>
        <v>0</v>
      </c>
      <c r="Q101" s="2107">
        <f t="shared" si="20"/>
        <v>0</v>
      </c>
      <c r="R101" s="1873">
        <f t="shared" si="27"/>
        <v>0</v>
      </c>
      <c r="S101" s="1646"/>
      <c r="T101" s="1829">
        <f t="shared" si="21"/>
        <v>0</v>
      </c>
      <c r="U101" s="1830">
        <f t="shared" si="22"/>
        <v>0</v>
      </c>
      <c r="V101" s="738">
        <f t="shared" si="15"/>
        <v>0</v>
      </c>
      <c r="W101" s="1829">
        <f t="shared" si="23"/>
        <v>0</v>
      </c>
      <c r="X101" s="1830">
        <f t="shared" si="24"/>
        <v>0</v>
      </c>
      <c r="Y101" s="737"/>
      <c r="Z101" s="1829">
        <f t="shared" si="25"/>
        <v>0</v>
      </c>
      <c r="AA101" s="1419">
        <f t="shared" si="26"/>
        <v>0</v>
      </c>
      <c r="AB101" s="2107"/>
      <c r="AC101" s="1831">
        <f t="shared" si="11"/>
        <v>0</v>
      </c>
      <c r="AD101" s="1831">
        <f t="shared" si="18"/>
        <v>0</v>
      </c>
      <c r="AE101">
        <v>111</v>
      </c>
      <c r="AF101" s="1826">
        <v>380</v>
      </c>
      <c r="AG101" s="2107">
        <f>SUMIF('3BL ACTUAL'!B:B,AF101,'3BL ACTUAL'!E:E)</f>
        <v>0</v>
      </c>
      <c r="AH101" s="2107">
        <f>SUMIF('1 BL anterior'!B:B,AF101,'1 BL anterior'!E:E)</f>
        <v>0</v>
      </c>
      <c r="AJ101" s="285"/>
    </row>
    <row r="102" spans="1:36" ht="17.45" hidden="1" customHeight="1">
      <c r="A102" s="1493"/>
      <c r="B102" s="1493"/>
      <c r="C102" s="1493"/>
      <c r="D102" s="1493"/>
      <c r="E102" s="1493"/>
      <c r="F102" s="1509" t="s">
        <v>294</v>
      </c>
      <c r="G102" s="1509" t="s">
        <v>3554</v>
      </c>
      <c r="H102" s="1509"/>
      <c r="I102" s="1509"/>
      <c r="J102" s="1509"/>
      <c r="K102" s="1509" t="s">
        <v>3554</v>
      </c>
      <c r="L102" s="1509" t="s">
        <v>3554</v>
      </c>
      <c r="M102" s="1509" t="s">
        <v>3554</v>
      </c>
      <c r="N102" s="1495">
        <v>381</v>
      </c>
      <c r="O102" s="1874" t="s">
        <v>869</v>
      </c>
      <c r="P102" s="2107">
        <f t="shared" si="19"/>
        <v>0</v>
      </c>
      <c r="Q102" s="2107">
        <f t="shared" si="20"/>
        <v>0</v>
      </c>
      <c r="R102" s="1873">
        <f t="shared" si="27"/>
        <v>0</v>
      </c>
      <c r="S102" s="1646"/>
      <c r="T102" s="1829">
        <f t="shared" si="21"/>
        <v>0</v>
      </c>
      <c r="U102" s="1830">
        <f t="shared" si="22"/>
        <v>0</v>
      </c>
      <c r="V102" s="738">
        <f t="shared" si="15"/>
        <v>0</v>
      </c>
      <c r="W102" s="1829">
        <f t="shared" si="23"/>
        <v>0</v>
      </c>
      <c r="X102" s="1830">
        <f t="shared" si="24"/>
        <v>0</v>
      </c>
      <c r="Y102" s="737"/>
      <c r="Z102" s="1829">
        <f t="shared" si="25"/>
        <v>0</v>
      </c>
      <c r="AA102" s="1419">
        <f t="shared" si="26"/>
        <v>0</v>
      </c>
      <c r="AB102" s="2107"/>
      <c r="AC102" s="1831">
        <f t="shared" si="11"/>
        <v>0</v>
      </c>
      <c r="AD102" s="1831">
        <f t="shared" si="18"/>
        <v>0</v>
      </c>
      <c r="AE102">
        <v>111</v>
      </c>
      <c r="AF102" s="1826">
        <v>381</v>
      </c>
      <c r="AG102" s="2107">
        <f>SUMIF('3BL ACTUAL'!B:B,AF102,'3BL ACTUAL'!E:E)</f>
        <v>0</v>
      </c>
      <c r="AH102" s="2107">
        <f>SUMIF('1 BL anterior'!B:B,AF102,'1 BL anterior'!E:E)</f>
        <v>0</v>
      </c>
      <c r="AJ102" s="285"/>
    </row>
    <row r="103" spans="1:36" ht="17.45" customHeight="1">
      <c r="A103" s="1493"/>
      <c r="B103" s="1493"/>
      <c r="C103" s="1493"/>
      <c r="D103" s="1493"/>
      <c r="E103" s="1493"/>
      <c r="F103" s="1509" t="s">
        <v>238</v>
      </c>
      <c r="G103" s="1509" t="s">
        <v>3555</v>
      </c>
      <c r="H103" s="1509"/>
      <c r="I103" s="1509"/>
      <c r="J103" s="1509"/>
      <c r="K103" s="1509" t="s">
        <v>3555</v>
      </c>
      <c r="L103" s="1509" t="s">
        <v>3555</v>
      </c>
      <c r="M103" s="1509" t="s">
        <v>3555</v>
      </c>
      <c r="N103" s="1495">
        <v>382</v>
      </c>
      <c r="O103" s="1874" t="s">
        <v>869</v>
      </c>
      <c r="P103" s="2107">
        <f t="shared" si="19"/>
        <v>0</v>
      </c>
      <c r="Q103" s="2107">
        <f t="shared" si="20"/>
        <v>0</v>
      </c>
      <c r="R103" s="1873">
        <f t="shared" si="27"/>
        <v>0</v>
      </c>
      <c r="S103" s="1646"/>
      <c r="T103" s="1829">
        <f t="shared" si="21"/>
        <v>0</v>
      </c>
      <c r="U103" s="1830">
        <f t="shared" si="22"/>
        <v>0</v>
      </c>
      <c r="V103" s="738">
        <f t="shared" si="15"/>
        <v>0</v>
      </c>
      <c r="W103" s="1829">
        <f t="shared" si="23"/>
        <v>0</v>
      </c>
      <c r="X103" s="1830">
        <f t="shared" si="24"/>
        <v>0</v>
      </c>
      <c r="Y103" s="737"/>
      <c r="Z103" s="1829">
        <f t="shared" si="25"/>
        <v>0</v>
      </c>
      <c r="AA103" s="1419">
        <f t="shared" si="26"/>
        <v>0</v>
      </c>
      <c r="AB103" s="2107"/>
      <c r="AC103" s="1831">
        <f t="shared" si="11"/>
        <v>0</v>
      </c>
      <c r="AD103" s="1831">
        <f t="shared" si="18"/>
        <v>0</v>
      </c>
      <c r="AE103">
        <v>111</v>
      </c>
      <c r="AF103" s="1826">
        <v>382</v>
      </c>
      <c r="AG103" s="2107">
        <f>SUMIF('3BL ACTUAL'!B:B,AF103,'3BL ACTUAL'!E:E)</f>
        <v>0</v>
      </c>
      <c r="AH103" s="2107">
        <f>SUMIF('1 BL anterior'!B:B,AF103,'1 BL anterior'!E:E)</f>
        <v>0</v>
      </c>
      <c r="AJ103" s="285"/>
    </row>
    <row r="104" spans="1:36" ht="17.45" customHeight="1">
      <c r="A104" s="1493"/>
      <c r="B104" s="1493"/>
      <c r="C104" s="1493"/>
      <c r="D104" s="1493"/>
      <c r="E104" s="1493" t="s">
        <v>3556</v>
      </c>
      <c r="F104" s="1493"/>
      <c r="G104" s="1493"/>
      <c r="H104" s="1493"/>
      <c r="I104" s="1493"/>
      <c r="J104" s="1493"/>
      <c r="K104" s="1493"/>
      <c r="L104" s="1493"/>
      <c r="M104" s="1493"/>
      <c r="N104" s="1495">
        <v>383</v>
      </c>
      <c r="O104" s="1874" t="s">
        <v>869</v>
      </c>
      <c r="P104" s="2107">
        <f t="shared" si="19"/>
        <v>2950</v>
      </c>
      <c r="Q104" s="2107">
        <f t="shared" si="20"/>
        <v>0</v>
      </c>
      <c r="R104" s="1873">
        <f t="shared" si="27"/>
        <v>2950</v>
      </c>
      <c r="S104" s="1646"/>
      <c r="T104" s="1829">
        <f t="shared" si="21"/>
        <v>0</v>
      </c>
      <c r="U104" s="1830">
        <f t="shared" si="22"/>
        <v>0</v>
      </c>
      <c r="V104" s="738">
        <f t="shared" si="15"/>
        <v>2950</v>
      </c>
      <c r="W104" s="1829">
        <f t="shared" si="23"/>
        <v>2950</v>
      </c>
      <c r="X104" s="1830">
        <f t="shared" si="24"/>
        <v>0</v>
      </c>
      <c r="Y104" s="737"/>
      <c r="Z104" s="1829">
        <f t="shared" si="25"/>
        <v>0</v>
      </c>
      <c r="AA104" s="1419">
        <f t="shared" si="26"/>
        <v>0</v>
      </c>
      <c r="AB104" s="2107"/>
      <c r="AC104" s="1831">
        <f t="shared" si="11"/>
        <v>2950</v>
      </c>
      <c r="AD104" s="1831">
        <f t="shared" si="18"/>
        <v>0</v>
      </c>
      <c r="AE104">
        <v>111</v>
      </c>
      <c r="AF104" s="1826">
        <v>383</v>
      </c>
      <c r="AG104" s="2107">
        <f>SUMIF('3BL ACTUAL'!B:B,AF104,'3BL ACTUAL'!E:E)</f>
        <v>0</v>
      </c>
      <c r="AH104" s="2107">
        <f>SUMIF('1 BL anterior'!B:B,AF104,'1 BL anterior'!E:E)</f>
        <v>2950</v>
      </c>
      <c r="AJ104" s="285"/>
    </row>
    <row r="105" spans="1:36" ht="17.45" hidden="1" customHeight="1">
      <c r="A105" s="1493"/>
      <c r="B105" s="1493"/>
      <c r="C105" s="1493"/>
      <c r="D105" s="1493"/>
      <c r="E105" s="1508" t="s">
        <v>3557</v>
      </c>
      <c r="F105" s="1508"/>
      <c r="G105" s="1508"/>
      <c r="H105" s="1508"/>
      <c r="I105" s="1508"/>
      <c r="J105" s="1508"/>
      <c r="K105" s="1508"/>
      <c r="L105" s="1508"/>
      <c r="M105" s="1508"/>
      <c r="N105" s="1508"/>
      <c r="O105" s="1874"/>
      <c r="P105" s="2107"/>
      <c r="Q105" s="2107"/>
      <c r="R105" s="1873"/>
      <c r="S105" s="1646"/>
      <c r="T105" s="1829"/>
      <c r="U105" s="1830"/>
      <c r="V105" s="738"/>
      <c r="W105" s="1829"/>
      <c r="X105" s="1830"/>
      <c r="Y105" s="737"/>
      <c r="Z105" s="1829"/>
      <c r="AA105" s="1419"/>
      <c r="AB105" s="2107"/>
      <c r="AC105" s="1831"/>
      <c r="AD105" s="1831"/>
      <c r="AF105" s="1826"/>
      <c r="AG105" s="2107">
        <f>SUMIF('3BL ACTUAL'!B:B,AF105,'3BL ACTUAL'!E:E)</f>
        <v>0</v>
      </c>
      <c r="AH105" s="2107">
        <f>SUMIF('1 BL anterior'!B:B,AF105,'1 BL anterior'!E:E)</f>
        <v>0</v>
      </c>
      <c r="AJ105" s="285"/>
    </row>
    <row r="106" spans="1:36" ht="17.45" customHeight="1">
      <c r="A106" s="1493"/>
      <c r="B106" s="1493"/>
      <c r="C106" s="1493"/>
      <c r="D106" s="1493"/>
      <c r="E106" s="1493"/>
      <c r="F106" s="1509" t="s">
        <v>3558</v>
      </c>
      <c r="G106" s="1509"/>
      <c r="H106" s="1509"/>
      <c r="I106" s="1509"/>
      <c r="J106" s="1509"/>
      <c r="K106" s="1509"/>
      <c r="L106" s="1509"/>
      <c r="M106" s="1509"/>
      <c r="N106" s="1495">
        <v>384</v>
      </c>
      <c r="O106" s="1875" t="s">
        <v>664</v>
      </c>
      <c r="P106" s="2107">
        <f>SUMIF(AF:AF,N106,AH:AH)</f>
        <v>-121435.58199999999</v>
      </c>
      <c r="Q106" s="2107">
        <f>SUMIF(AF:AF,N106,AG:AG)</f>
        <v>0</v>
      </c>
      <c r="R106" s="1873">
        <f t="shared" si="27"/>
        <v>-121435.58199999999</v>
      </c>
      <c r="S106" s="1647">
        <f>+R106+AB106</f>
        <v>-121435.58199999999</v>
      </c>
      <c r="T106" s="1829">
        <f t="shared" si="21"/>
        <v>0</v>
      </c>
      <c r="U106" s="1830">
        <f t="shared" si="22"/>
        <v>-121435.58199999999</v>
      </c>
      <c r="V106" s="738"/>
      <c r="W106" s="1829">
        <f t="shared" si="23"/>
        <v>0</v>
      </c>
      <c r="X106" s="1830">
        <f t="shared" si="24"/>
        <v>0</v>
      </c>
      <c r="Y106" s="737"/>
      <c r="Z106" s="1829">
        <f t="shared" si="25"/>
        <v>0</v>
      </c>
      <c r="AA106" s="1419">
        <f t="shared" si="26"/>
        <v>0</v>
      </c>
      <c r="AB106" s="2107"/>
      <c r="AC106" s="1831">
        <f t="shared" si="11"/>
        <v>-121435.58199999999</v>
      </c>
      <c r="AD106" s="1831">
        <f t="shared" si="18"/>
        <v>0</v>
      </c>
      <c r="AE106">
        <v>111</v>
      </c>
      <c r="AF106" s="1826">
        <v>384</v>
      </c>
      <c r="AG106" s="2107">
        <f>SUMIF('3BL ACTUAL'!B:B,AF106,'3BL ACTUAL'!E:E)</f>
        <v>0</v>
      </c>
      <c r="AH106" s="2107">
        <f>SUMIF('1 BL anterior'!B:B,AF106,'1 BL anterior'!E:E)</f>
        <v>-121435.58199999999</v>
      </c>
      <c r="AJ106" s="285"/>
    </row>
    <row r="107" spans="1:36" ht="17.45" hidden="1" customHeight="1">
      <c r="A107" s="1493"/>
      <c r="B107" s="1493"/>
      <c r="C107" s="1493"/>
      <c r="D107" s="1493"/>
      <c r="E107" s="1493"/>
      <c r="F107" s="1509" t="s">
        <v>523</v>
      </c>
      <c r="G107" s="1509"/>
      <c r="H107" s="1509"/>
      <c r="I107" s="1509"/>
      <c r="J107" s="1509"/>
      <c r="K107" s="1509"/>
      <c r="L107" s="1509"/>
      <c r="M107" s="1509"/>
      <c r="N107" s="1495">
        <v>385</v>
      </c>
      <c r="O107" s="1875" t="s">
        <v>664</v>
      </c>
      <c r="P107" s="2107">
        <f>SUMIF(AF:AF,N107,AH:AH)</f>
        <v>0</v>
      </c>
      <c r="Q107" s="2107">
        <f>SUMIF(AF:AF,N107,AG:AG)</f>
        <v>0</v>
      </c>
      <c r="R107" s="1873">
        <f t="shared" si="27"/>
        <v>0</v>
      </c>
      <c r="S107" s="1647">
        <f>+R107</f>
        <v>0</v>
      </c>
      <c r="T107" s="1829">
        <f t="shared" si="21"/>
        <v>0</v>
      </c>
      <c r="U107" s="1830">
        <f t="shared" si="22"/>
        <v>0</v>
      </c>
      <c r="V107" s="738"/>
      <c r="W107" s="1829">
        <f t="shared" si="23"/>
        <v>0</v>
      </c>
      <c r="X107" s="1830">
        <f t="shared" si="24"/>
        <v>0</v>
      </c>
      <c r="Y107" s="737"/>
      <c r="Z107" s="1829">
        <f t="shared" si="25"/>
        <v>0</v>
      </c>
      <c r="AA107" s="1419">
        <f t="shared" si="26"/>
        <v>0</v>
      </c>
      <c r="AB107" s="2107"/>
      <c r="AC107" s="1831">
        <f t="shared" si="11"/>
        <v>0</v>
      </c>
      <c r="AD107" s="1831">
        <f t="shared" si="18"/>
        <v>0</v>
      </c>
      <c r="AE107">
        <v>111</v>
      </c>
      <c r="AF107" s="1826">
        <v>385</v>
      </c>
      <c r="AG107" s="2107">
        <f>SUMIF('3BL ACTUAL'!B:B,AF107,'3BL ACTUAL'!E:E)</f>
        <v>0</v>
      </c>
      <c r="AH107" s="2107">
        <f>SUMIF('1 BL anterior'!B:B,AF107,'1 BL anterior'!E:E)</f>
        <v>0</v>
      </c>
      <c r="AJ107" s="285"/>
    </row>
    <row r="108" spans="1:36" ht="17.45" hidden="1" customHeight="1">
      <c r="A108" s="1493"/>
      <c r="B108" s="1493"/>
      <c r="C108" s="1493"/>
      <c r="D108" s="1493"/>
      <c r="E108" s="1493" t="s">
        <v>3559</v>
      </c>
      <c r="F108" s="1493"/>
      <c r="G108" s="1493"/>
      <c r="H108" s="1493"/>
      <c r="I108" s="1493"/>
      <c r="J108" s="1493"/>
      <c r="K108" s="1493"/>
      <c r="L108" s="1493"/>
      <c r="M108" s="1493"/>
      <c r="N108" s="1495">
        <v>386</v>
      </c>
      <c r="O108" s="1875" t="s">
        <v>664</v>
      </c>
      <c r="P108" s="2107">
        <f>SUMIF(AF:AF,N108,AH:AH)</f>
        <v>0</v>
      </c>
      <c r="Q108" s="2107">
        <f>SUMIF(AF:AF,N108,AG:AG)</f>
        <v>0</v>
      </c>
      <c r="R108" s="1873">
        <f t="shared" si="27"/>
        <v>0</v>
      </c>
      <c r="S108" s="1647">
        <f>+R108</f>
        <v>0</v>
      </c>
      <c r="T108" s="1829">
        <f t="shared" si="21"/>
        <v>0</v>
      </c>
      <c r="U108" s="1830">
        <f t="shared" si="22"/>
        <v>0</v>
      </c>
      <c r="V108" s="738"/>
      <c r="W108" s="1829">
        <f t="shared" si="23"/>
        <v>0</v>
      </c>
      <c r="X108" s="1830">
        <f t="shared" si="24"/>
        <v>0</v>
      </c>
      <c r="Y108" s="737"/>
      <c r="Z108" s="1829">
        <f t="shared" si="25"/>
        <v>0</v>
      </c>
      <c r="AA108" s="1419">
        <f t="shared" si="26"/>
        <v>0</v>
      </c>
      <c r="AB108" s="2107"/>
      <c r="AC108" s="1831">
        <f t="shared" si="11"/>
        <v>0</v>
      </c>
      <c r="AD108" s="1831">
        <f t="shared" si="18"/>
        <v>0</v>
      </c>
      <c r="AE108">
        <v>111</v>
      </c>
      <c r="AF108" s="1826">
        <v>386</v>
      </c>
      <c r="AG108" s="2107">
        <f>SUMIF('3BL ACTUAL'!B:B,AF108,'3BL ACTUAL'!E:E)</f>
        <v>0</v>
      </c>
      <c r="AH108" s="2107">
        <f>SUMIF('1 BL anterior'!B:B,AF108,'1 BL anterior'!E:E)</f>
        <v>0</v>
      </c>
      <c r="AJ108" s="285"/>
    </row>
    <row r="109" spans="1:36" ht="17.25" hidden="1">
      <c r="A109" s="1493"/>
      <c r="B109" s="1493"/>
      <c r="C109" s="1493"/>
      <c r="D109" s="1503" t="s">
        <v>891</v>
      </c>
      <c r="E109" s="1503"/>
      <c r="F109" s="1503"/>
      <c r="G109" s="1503"/>
      <c r="H109" s="1503"/>
      <c r="I109" s="1503"/>
      <c r="J109" s="1503"/>
      <c r="K109" s="1503"/>
      <c r="L109" s="1503"/>
      <c r="M109" s="1503"/>
      <c r="N109" s="1503"/>
      <c r="O109" s="1875"/>
      <c r="P109" s="2107"/>
      <c r="Q109" s="2107"/>
      <c r="R109" s="1873"/>
      <c r="S109" s="1647"/>
      <c r="T109" s="1829"/>
      <c r="U109" s="1830"/>
      <c r="V109" s="738"/>
      <c r="W109" s="1829"/>
      <c r="X109" s="1830"/>
      <c r="Y109" s="737"/>
      <c r="Z109" s="1829"/>
      <c r="AA109" s="1419"/>
      <c r="AB109" s="2107"/>
      <c r="AC109" s="1831"/>
      <c r="AD109" s="1831"/>
      <c r="AF109" s="1826"/>
      <c r="AG109" s="2107">
        <f>SUMIF('3BL ACTUAL'!B:B,AF109,'3BL ACTUAL'!E:E)</f>
        <v>0</v>
      </c>
      <c r="AH109" s="2107">
        <f>SUMIF('1 BL anterior'!B:B,AF109,'1 BL anterior'!E:E)</f>
        <v>0</v>
      </c>
      <c r="AJ109" s="285"/>
    </row>
    <row r="110" spans="1:36" ht="17.45" hidden="1" customHeight="1">
      <c r="A110" s="1493"/>
      <c r="B110" s="1493"/>
      <c r="C110" s="1493"/>
      <c r="D110" s="1493"/>
      <c r="E110" s="1509" t="s">
        <v>310</v>
      </c>
      <c r="F110" s="1509"/>
      <c r="G110" s="1509"/>
      <c r="H110" s="1509"/>
      <c r="I110" s="1509"/>
      <c r="J110" s="1509"/>
      <c r="K110" s="1509"/>
      <c r="L110" s="1509"/>
      <c r="M110" s="1509"/>
      <c r="N110" s="1495">
        <v>387</v>
      </c>
      <c r="O110" s="1874" t="s">
        <v>869</v>
      </c>
      <c r="P110" s="2107">
        <f t="shared" ref="P110:P116" si="28">SUMIF(AF:AF,N110,AH:AH)</f>
        <v>0</v>
      </c>
      <c r="Q110" s="2107">
        <f t="shared" ref="Q110:Q116" si="29">SUMIF(AF:AF,N110,AG:AG)</f>
        <v>0</v>
      </c>
      <c r="R110" s="1873">
        <f t="shared" si="27"/>
        <v>0</v>
      </c>
      <c r="S110" s="1646"/>
      <c r="T110" s="1829">
        <f t="shared" si="21"/>
        <v>0</v>
      </c>
      <c r="U110" s="1830">
        <f t="shared" si="22"/>
        <v>0</v>
      </c>
      <c r="V110" s="738">
        <f>+R110</f>
        <v>0</v>
      </c>
      <c r="W110" s="1829">
        <f t="shared" si="23"/>
        <v>0</v>
      </c>
      <c r="X110" s="1830">
        <f t="shared" si="24"/>
        <v>0</v>
      </c>
      <c r="Y110" s="737"/>
      <c r="Z110" s="1829">
        <f t="shared" si="25"/>
        <v>0</v>
      </c>
      <c r="AA110" s="1419">
        <f t="shared" si="26"/>
        <v>0</v>
      </c>
      <c r="AB110" s="2107"/>
      <c r="AC110" s="1831">
        <f t="shared" si="11"/>
        <v>0</v>
      </c>
      <c r="AD110" s="1831">
        <f t="shared" si="18"/>
        <v>0</v>
      </c>
      <c r="AE110">
        <v>112</v>
      </c>
      <c r="AF110" s="1826">
        <v>387</v>
      </c>
      <c r="AG110" s="2107">
        <f>SUMIF('3BL ACTUAL'!B:B,AF110,'3BL ACTUAL'!E:E)</f>
        <v>0</v>
      </c>
      <c r="AH110" s="2107">
        <f>SUMIF('1 BL anterior'!B:B,AF110,'1 BL anterior'!E:E)</f>
        <v>0</v>
      </c>
      <c r="AJ110" s="285"/>
    </row>
    <row r="111" spans="1:36" ht="17.45" hidden="1" customHeight="1">
      <c r="A111" s="1493"/>
      <c r="B111" s="1493"/>
      <c r="C111" s="1493"/>
      <c r="D111" s="1493"/>
      <c r="E111" s="1509" t="s">
        <v>311</v>
      </c>
      <c r="F111" s="1509"/>
      <c r="G111" s="1509"/>
      <c r="H111" s="1509"/>
      <c r="I111" s="1509"/>
      <c r="J111" s="1509"/>
      <c r="K111" s="1509"/>
      <c r="L111" s="1509"/>
      <c r="M111" s="1509"/>
      <c r="N111" s="1495">
        <v>388</v>
      </c>
      <c r="O111" s="1874" t="s">
        <v>869</v>
      </c>
      <c r="P111" s="2107">
        <f t="shared" si="28"/>
        <v>0</v>
      </c>
      <c r="Q111" s="2107">
        <f t="shared" si="29"/>
        <v>0</v>
      </c>
      <c r="R111" s="1873">
        <f t="shared" si="27"/>
        <v>0</v>
      </c>
      <c r="S111" s="1646"/>
      <c r="T111" s="1829">
        <f t="shared" si="21"/>
        <v>0</v>
      </c>
      <c r="U111" s="1830">
        <f t="shared" si="22"/>
        <v>0</v>
      </c>
      <c r="V111" s="738">
        <f>+R111</f>
        <v>0</v>
      </c>
      <c r="W111" s="1829">
        <f t="shared" si="23"/>
        <v>0</v>
      </c>
      <c r="X111" s="1830">
        <f t="shared" si="24"/>
        <v>0</v>
      </c>
      <c r="Y111" s="737"/>
      <c r="Z111" s="1829">
        <f t="shared" si="25"/>
        <v>0</v>
      </c>
      <c r="AA111" s="1419">
        <f t="shared" si="26"/>
        <v>0</v>
      </c>
      <c r="AB111" s="2107"/>
      <c r="AC111" s="1831">
        <f t="shared" si="11"/>
        <v>0</v>
      </c>
      <c r="AD111" s="1831">
        <f t="shared" si="18"/>
        <v>0</v>
      </c>
      <c r="AE111">
        <v>112</v>
      </c>
      <c r="AF111" s="1826">
        <v>388</v>
      </c>
      <c r="AG111" s="2107">
        <f>SUMIF('3BL ACTUAL'!B:B,AF111,'3BL ACTUAL'!E:E)</f>
        <v>0</v>
      </c>
      <c r="AH111" s="2107">
        <f>SUMIF('1 BL anterior'!B:B,AF111,'1 BL anterior'!E:E)</f>
        <v>0</v>
      </c>
      <c r="AJ111" s="285"/>
    </row>
    <row r="112" spans="1:36" ht="17.45" hidden="1" customHeight="1">
      <c r="A112" s="1493"/>
      <c r="B112" s="1493"/>
      <c r="C112" s="1493"/>
      <c r="D112" s="1493"/>
      <c r="E112" s="1509" t="s">
        <v>312</v>
      </c>
      <c r="F112" s="1509"/>
      <c r="G112" s="1509"/>
      <c r="H112" s="1509"/>
      <c r="I112" s="1509"/>
      <c r="J112" s="1509"/>
      <c r="K112" s="1509"/>
      <c r="L112" s="1509"/>
      <c r="M112" s="1509"/>
      <c r="N112" s="1495">
        <v>389</v>
      </c>
      <c r="O112" s="1874" t="s">
        <v>869</v>
      </c>
      <c r="P112" s="2107">
        <f t="shared" si="28"/>
        <v>0</v>
      </c>
      <c r="Q112" s="2107">
        <f t="shared" si="29"/>
        <v>0</v>
      </c>
      <c r="R112" s="1873">
        <f t="shared" si="27"/>
        <v>0</v>
      </c>
      <c r="S112" s="1646"/>
      <c r="T112" s="1829">
        <f t="shared" si="21"/>
        <v>0</v>
      </c>
      <c r="U112" s="1830">
        <f t="shared" si="22"/>
        <v>0</v>
      </c>
      <c r="V112" s="738">
        <f>+R112</f>
        <v>0</v>
      </c>
      <c r="W112" s="1829">
        <f t="shared" si="23"/>
        <v>0</v>
      </c>
      <c r="X112" s="1830">
        <f t="shared" si="24"/>
        <v>0</v>
      </c>
      <c r="Y112" s="737"/>
      <c r="Z112" s="1829">
        <f t="shared" si="25"/>
        <v>0</v>
      </c>
      <c r="AA112" s="1419">
        <f t="shared" si="26"/>
        <v>0</v>
      </c>
      <c r="AB112" s="2107"/>
      <c r="AC112" s="1831">
        <f t="shared" si="11"/>
        <v>0</v>
      </c>
      <c r="AD112" s="1831">
        <f t="shared" si="18"/>
        <v>0</v>
      </c>
      <c r="AE112">
        <v>112</v>
      </c>
      <c r="AF112" s="1826">
        <v>389</v>
      </c>
      <c r="AG112" s="2107">
        <f>SUMIF('3BL ACTUAL'!B:B,AF112,'3BL ACTUAL'!E:E)</f>
        <v>0</v>
      </c>
      <c r="AH112" s="2107">
        <f>SUMIF('1 BL anterior'!B:B,AF112,'1 BL anterior'!E:E)</f>
        <v>0</v>
      </c>
      <c r="AJ112" s="285"/>
    </row>
    <row r="113" spans="1:36" ht="17.45" hidden="1" customHeight="1">
      <c r="A113" s="1493"/>
      <c r="B113" s="1493"/>
      <c r="C113" s="1493"/>
      <c r="D113" s="1493"/>
      <c r="E113" s="1509" t="s">
        <v>313</v>
      </c>
      <c r="F113" s="1509"/>
      <c r="G113" s="1509"/>
      <c r="H113" s="1509"/>
      <c r="I113" s="1509"/>
      <c r="J113" s="1509"/>
      <c r="K113" s="1509"/>
      <c r="L113" s="1509"/>
      <c r="M113" s="1509"/>
      <c r="N113" s="1495">
        <v>390</v>
      </c>
      <c r="O113" s="1874" t="s">
        <v>869</v>
      </c>
      <c r="P113" s="2107">
        <f t="shared" si="28"/>
        <v>0</v>
      </c>
      <c r="Q113" s="2107">
        <f t="shared" si="29"/>
        <v>0</v>
      </c>
      <c r="R113" s="1873">
        <f t="shared" si="27"/>
        <v>0</v>
      </c>
      <c r="S113" s="1646"/>
      <c r="T113" s="1829">
        <f t="shared" si="21"/>
        <v>0</v>
      </c>
      <c r="U113" s="1830">
        <f t="shared" si="22"/>
        <v>0</v>
      </c>
      <c r="V113" s="738">
        <f>+R113</f>
        <v>0</v>
      </c>
      <c r="W113" s="1829">
        <f t="shared" si="23"/>
        <v>0</v>
      </c>
      <c r="X113" s="1830">
        <f t="shared" si="24"/>
        <v>0</v>
      </c>
      <c r="Y113" s="737"/>
      <c r="Z113" s="1829">
        <f t="shared" si="25"/>
        <v>0</v>
      </c>
      <c r="AA113" s="1419">
        <f t="shared" si="26"/>
        <v>0</v>
      </c>
      <c r="AB113" s="2107"/>
      <c r="AC113" s="1831">
        <f t="shared" si="11"/>
        <v>0</v>
      </c>
      <c r="AD113" s="1831">
        <f t="shared" si="18"/>
        <v>0</v>
      </c>
      <c r="AE113">
        <v>112</v>
      </c>
      <c r="AF113" s="1826">
        <v>390</v>
      </c>
      <c r="AG113" s="2107">
        <f>SUMIF('3BL ACTUAL'!B:B,AF113,'3BL ACTUAL'!E:E)</f>
        <v>0</v>
      </c>
      <c r="AH113" s="2107">
        <f>SUMIF('1 BL anterior'!B:B,AF113,'1 BL anterior'!E:E)</f>
        <v>0</v>
      </c>
      <c r="AJ113" s="285"/>
    </row>
    <row r="114" spans="1:36" ht="17.45" hidden="1" customHeight="1">
      <c r="A114" s="1493"/>
      <c r="B114" s="1493"/>
      <c r="C114" s="1493"/>
      <c r="D114" s="1493"/>
      <c r="E114" s="1509" t="s">
        <v>238</v>
      </c>
      <c r="F114" s="1509"/>
      <c r="G114" s="1509"/>
      <c r="H114" s="1509"/>
      <c r="I114" s="1509"/>
      <c r="J114" s="1509"/>
      <c r="K114" s="1509"/>
      <c r="L114" s="1509"/>
      <c r="M114" s="1509"/>
      <c r="N114" s="1495">
        <v>391</v>
      </c>
      <c r="O114" s="1874" t="s">
        <v>869</v>
      </c>
      <c r="P114" s="2107">
        <f t="shared" si="28"/>
        <v>0</v>
      </c>
      <c r="Q114" s="2107">
        <f t="shared" si="29"/>
        <v>0</v>
      </c>
      <c r="R114" s="1873">
        <f t="shared" si="27"/>
        <v>0</v>
      </c>
      <c r="S114" s="1646"/>
      <c r="T114" s="1829">
        <f t="shared" si="21"/>
        <v>0</v>
      </c>
      <c r="U114" s="1830">
        <f t="shared" si="22"/>
        <v>0</v>
      </c>
      <c r="V114" s="738">
        <f>+R114</f>
        <v>0</v>
      </c>
      <c r="W114" s="1829">
        <f t="shared" si="23"/>
        <v>0</v>
      </c>
      <c r="X114" s="1830">
        <f t="shared" si="24"/>
        <v>0</v>
      </c>
      <c r="Y114" s="737"/>
      <c r="Z114" s="1829">
        <f t="shared" si="25"/>
        <v>0</v>
      </c>
      <c r="AA114" s="1419">
        <f t="shared" si="26"/>
        <v>0</v>
      </c>
      <c r="AB114" s="2107"/>
      <c r="AC114" s="1831">
        <f t="shared" si="11"/>
        <v>0</v>
      </c>
      <c r="AD114" s="1831">
        <f t="shared" si="18"/>
        <v>0</v>
      </c>
      <c r="AE114">
        <v>112</v>
      </c>
      <c r="AF114" s="1826">
        <v>391</v>
      </c>
      <c r="AG114" s="2107">
        <f>SUMIF('3BL ACTUAL'!B:B,AF114,'3BL ACTUAL'!E:E)</f>
        <v>0</v>
      </c>
      <c r="AH114" s="2107">
        <f>SUMIF('1 BL anterior'!B:B,AF114,'1 BL anterior'!E:E)</f>
        <v>0</v>
      </c>
      <c r="AJ114" s="285"/>
    </row>
    <row r="115" spans="1:36" ht="17.45" hidden="1" customHeight="1">
      <c r="A115" s="1493"/>
      <c r="B115" s="1493"/>
      <c r="C115" s="1493"/>
      <c r="D115" s="1493"/>
      <c r="E115" s="1509" t="s">
        <v>3560</v>
      </c>
      <c r="F115" s="1509"/>
      <c r="G115" s="1509"/>
      <c r="H115" s="1509"/>
      <c r="I115" s="1509"/>
      <c r="J115" s="1509"/>
      <c r="K115" s="1509"/>
      <c r="L115" s="1509"/>
      <c r="M115" s="1509"/>
      <c r="N115" s="1495">
        <v>392</v>
      </c>
      <c r="O115" s="1875" t="s">
        <v>664</v>
      </c>
      <c r="P115" s="2107">
        <f t="shared" si="28"/>
        <v>0</v>
      </c>
      <c r="Q115" s="2107">
        <f t="shared" si="29"/>
        <v>0</v>
      </c>
      <c r="R115" s="1873">
        <f t="shared" si="27"/>
        <v>0</v>
      </c>
      <c r="S115" s="1647">
        <f>+R115</f>
        <v>0</v>
      </c>
      <c r="T115" s="1829">
        <f t="shared" si="21"/>
        <v>0</v>
      </c>
      <c r="U115" s="1830">
        <f t="shared" si="22"/>
        <v>0</v>
      </c>
      <c r="V115" s="738"/>
      <c r="W115" s="1829">
        <f t="shared" si="23"/>
        <v>0</v>
      </c>
      <c r="X115" s="1830">
        <f t="shared" si="24"/>
        <v>0</v>
      </c>
      <c r="Y115" s="737"/>
      <c r="Z115" s="1829">
        <f t="shared" si="25"/>
        <v>0</v>
      </c>
      <c r="AA115" s="1419">
        <f t="shared" si="26"/>
        <v>0</v>
      </c>
      <c r="AB115" s="2107"/>
      <c r="AC115" s="1831">
        <f t="shared" si="11"/>
        <v>0</v>
      </c>
      <c r="AD115" s="1831">
        <f t="shared" si="18"/>
        <v>0</v>
      </c>
      <c r="AE115">
        <v>112</v>
      </c>
      <c r="AF115" s="1826">
        <v>392</v>
      </c>
      <c r="AG115" s="2107">
        <f>SUMIF('3BL ACTUAL'!B:B,AF115,'3BL ACTUAL'!E:E)</f>
        <v>0</v>
      </c>
      <c r="AH115" s="2107">
        <f>SUMIF('1 BL anterior'!B:B,AF115,'1 BL anterior'!E:E)</f>
        <v>0</v>
      </c>
      <c r="AJ115" s="285"/>
    </row>
    <row r="116" spans="1:36" ht="17.45" hidden="1" customHeight="1">
      <c r="A116" s="1493"/>
      <c r="B116" s="1493"/>
      <c r="C116" s="1493"/>
      <c r="D116" s="1493"/>
      <c r="E116" s="1509" t="s">
        <v>3561</v>
      </c>
      <c r="F116" s="1509"/>
      <c r="G116" s="1509"/>
      <c r="H116" s="1509"/>
      <c r="I116" s="1509"/>
      <c r="J116" s="1509"/>
      <c r="K116" s="1509"/>
      <c r="L116" s="1509"/>
      <c r="M116" s="1509"/>
      <c r="N116" s="1495">
        <v>393</v>
      </c>
      <c r="O116" s="1875" t="s">
        <v>664</v>
      </c>
      <c r="P116" s="2107">
        <f t="shared" si="28"/>
        <v>0</v>
      </c>
      <c r="Q116" s="2107">
        <f t="shared" si="29"/>
        <v>0</v>
      </c>
      <c r="R116" s="1873">
        <f t="shared" si="27"/>
        <v>0</v>
      </c>
      <c r="S116" s="1647">
        <f>+R116</f>
        <v>0</v>
      </c>
      <c r="T116" s="1829">
        <f t="shared" si="21"/>
        <v>0</v>
      </c>
      <c r="U116" s="1830">
        <f t="shared" si="22"/>
        <v>0</v>
      </c>
      <c r="V116" s="738"/>
      <c r="W116" s="1829">
        <f t="shared" si="23"/>
        <v>0</v>
      </c>
      <c r="X116" s="1830">
        <f t="shared" si="24"/>
        <v>0</v>
      </c>
      <c r="Y116" s="737"/>
      <c r="Z116" s="1829">
        <f t="shared" si="25"/>
        <v>0</v>
      </c>
      <c r="AA116" s="1419">
        <f t="shared" si="26"/>
        <v>0</v>
      </c>
      <c r="AB116" s="2107"/>
      <c r="AC116" s="1831">
        <f t="shared" ref="AC116:AC208" si="30">+Y116+V116+S116+-AB116</f>
        <v>0</v>
      </c>
      <c r="AD116" s="1831">
        <f t="shared" si="18"/>
        <v>0</v>
      </c>
      <c r="AE116">
        <v>112</v>
      </c>
      <c r="AF116" s="1826">
        <v>393</v>
      </c>
      <c r="AG116" s="2107">
        <f>SUMIF('3BL ACTUAL'!B:B,AF116,'3BL ACTUAL'!E:E)</f>
        <v>0</v>
      </c>
      <c r="AH116" s="2107">
        <f>SUMIF('1 BL anterior'!B:B,AF116,'1 BL anterior'!E:E)</f>
        <v>0</v>
      </c>
      <c r="AJ116" s="285"/>
    </row>
    <row r="117" spans="1:36" ht="17.45" hidden="1" customHeight="1">
      <c r="A117" s="1493"/>
      <c r="B117" s="1493"/>
      <c r="C117" s="1493"/>
      <c r="D117" s="1503" t="s">
        <v>892</v>
      </c>
      <c r="E117" s="1503"/>
      <c r="F117" s="1503"/>
      <c r="G117" s="1503"/>
      <c r="H117" s="1503"/>
      <c r="I117" s="1503"/>
      <c r="J117" s="1503"/>
      <c r="K117" s="1503"/>
      <c r="L117" s="1503"/>
      <c r="M117" s="1503"/>
      <c r="N117" s="1503"/>
      <c r="O117" s="1875"/>
      <c r="P117" s="2107"/>
      <c r="Q117" s="2107"/>
      <c r="R117" s="1873"/>
      <c r="S117" s="1647"/>
      <c r="T117" s="1829"/>
      <c r="U117" s="1830"/>
      <c r="V117" s="738"/>
      <c r="W117" s="1829"/>
      <c r="X117" s="1830"/>
      <c r="Y117" s="737"/>
      <c r="Z117" s="1829"/>
      <c r="AA117" s="1419"/>
      <c r="AB117" s="2107"/>
      <c r="AC117" s="1831"/>
      <c r="AD117" s="1831"/>
      <c r="AF117" s="1826"/>
      <c r="AG117" s="2107">
        <f>SUMIF('3BL ACTUAL'!B:B,AF117,'3BL ACTUAL'!E:E)</f>
        <v>0</v>
      </c>
      <c r="AH117" s="2107">
        <f>SUMIF('1 BL anterior'!B:B,AF117,'1 BL anterior'!E:E)</f>
        <v>0</v>
      </c>
      <c r="AJ117" s="285"/>
    </row>
    <row r="118" spans="1:36" ht="17.45" hidden="1" customHeight="1">
      <c r="A118" s="1493"/>
      <c r="B118" s="1493"/>
      <c r="C118" s="1493"/>
      <c r="D118" s="1493"/>
      <c r="E118" s="1508" t="s">
        <v>885</v>
      </c>
      <c r="F118" s="1508"/>
      <c r="G118" s="1508"/>
      <c r="H118" s="1508"/>
      <c r="I118" s="1508"/>
      <c r="J118" s="1508"/>
      <c r="K118" s="1508"/>
      <c r="L118" s="1508"/>
      <c r="M118" s="1508"/>
      <c r="N118" s="1508"/>
      <c r="O118" s="1875"/>
      <c r="P118" s="2107"/>
      <c r="Q118" s="2107"/>
      <c r="R118" s="1873"/>
      <c r="S118" s="1647"/>
      <c r="T118" s="1829"/>
      <c r="U118" s="1830"/>
      <c r="V118" s="738"/>
      <c r="W118" s="1829"/>
      <c r="X118" s="1830"/>
      <c r="Y118" s="737"/>
      <c r="Z118" s="1829"/>
      <c r="AA118" s="1419"/>
      <c r="AB118" s="2107"/>
      <c r="AC118" s="1831"/>
      <c r="AD118" s="1831"/>
      <c r="AF118" s="1826"/>
      <c r="AG118" s="2107">
        <f>SUMIF('3BL ACTUAL'!B:B,AF118,'3BL ACTUAL'!E:E)</f>
        <v>0</v>
      </c>
      <c r="AH118" s="2107">
        <f>SUMIF('1 BL anterior'!B:B,AF118,'1 BL anterior'!E:E)</f>
        <v>0</v>
      </c>
      <c r="AJ118" s="285"/>
    </row>
    <row r="119" spans="1:36" ht="17.45" hidden="1" customHeight="1">
      <c r="A119" s="1493"/>
      <c r="B119" s="1493"/>
      <c r="C119" s="1493"/>
      <c r="D119" s="1493"/>
      <c r="E119" s="1493"/>
      <c r="F119" s="1509" t="s">
        <v>3536</v>
      </c>
      <c r="G119" s="1509"/>
      <c r="H119" s="1509"/>
      <c r="I119" s="1509"/>
      <c r="J119" s="1509"/>
      <c r="K119" s="1509"/>
      <c r="L119" s="1509"/>
      <c r="M119" s="1509"/>
      <c r="N119" s="1495">
        <v>394</v>
      </c>
      <c r="O119" s="1874" t="s">
        <v>869</v>
      </c>
      <c r="P119" s="2107">
        <f>SUMIF(AF:AF,N119,AH:AH)</f>
        <v>0</v>
      </c>
      <c r="Q119" s="2107">
        <f>SUMIF(AF:AF,N119,AG:AG)</f>
        <v>0</v>
      </c>
      <c r="R119" s="1873">
        <f t="shared" si="27"/>
        <v>0</v>
      </c>
      <c r="S119" s="1646"/>
      <c r="T119" s="1829">
        <f t="shared" si="21"/>
        <v>0</v>
      </c>
      <c r="U119" s="1830">
        <f t="shared" si="22"/>
        <v>0</v>
      </c>
      <c r="V119" s="738">
        <f>+R119</f>
        <v>0</v>
      </c>
      <c r="W119" s="1829">
        <f t="shared" si="23"/>
        <v>0</v>
      </c>
      <c r="X119" s="1830">
        <f t="shared" si="24"/>
        <v>0</v>
      </c>
      <c r="Y119" s="737"/>
      <c r="Z119" s="1829">
        <f t="shared" si="25"/>
        <v>0</v>
      </c>
      <c r="AA119" s="1419">
        <f t="shared" si="26"/>
        <v>0</v>
      </c>
      <c r="AB119" s="2107"/>
      <c r="AC119" s="1831">
        <f t="shared" si="30"/>
        <v>0</v>
      </c>
      <c r="AD119" s="1831">
        <f t="shared" si="18"/>
        <v>0</v>
      </c>
      <c r="AE119">
        <v>113</v>
      </c>
      <c r="AF119" s="1826">
        <v>394</v>
      </c>
      <c r="AG119" s="2107">
        <f>SUMIF('3BL ACTUAL'!B:B,AF119,'3BL ACTUAL'!E:E)</f>
        <v>0</v>
      </c>
      <c r="AH119" s="2107">
        <f>SUMIF('1 BL anterior'!B:B,AF119,'1 BL anterior'!E:E)</f>
        <v>0</v>
      </c>
      <c r="AJ119" s="285"/>
    </row>
    <row r="120" spans="1:36" ht="17.45" hidden="1" customHeight="1">
      <c r="A120" s="1493"/>
      <c r="B120" s="1493"/>
      <c r="C120" s="1493"/>
      <c r="D120" s="1493"/>
      <c r="E120" s="1493"/>
      <c r="F120" s="1509" t="s">
        <v>263</v>
      </c>
      <c r="G120" s="1509"/>
      <c r="H120" s="1509"/>
      <c r="I120" s="1509"/>
      <c r="J120" s="1509"/>
      <c r="K120" s="1509"/>
      <c r="L120" s="1509"/>
      <c r="M120" s="1509"/>
      <c r="N120" s="1495">
        <v>395</v>
      </c>
      <c r="O120" s="1874" t="s">
        <v>869</v>
      </c>
      <c r="P120" s="2107">
        <f>SUMIF(AF:AF,N120,AH:AH)</f>
        <v>0</v>
      </c>
      <c r="Q120" s="2107">
        <f>SUMIF(AF:AF,N120,AG:AG)</f>
        <v>0</v>
      </c>
      <c r="R120" s="1873">
        <f t="shared" si="27"/>
        <v>0</v>
      </c>
      <c r="S120" s="1646"/>
      <c r="T120" s="1829">
        <f t="shared" si="21"/>
        <v>0</v>
      </c>
      <c r="U120" s="1830">
        <f t="shared" si="22"/>
        <v>0</v>
      </c>
      <c r="V120" s="738">
        <f>+R120</f>
        <v>0</v>
      </c>
      <c r="W120" s="1829">
        <f t="shared" si="23"/>
        <v>0</v>
      </c>
      <c r="X120" s="1830">
        <f t="shared" si="24"/>
        <v>0</v>
      </c>
      <c r="Y120" s="737"/>
      <c r="Z120" s="1829">
        <f t="shared" si="25"/>
        <v>0</v>
      </c>
      <c r="AA120" s="1419">
        <f t="shared" si="26"/>
        <v>0</v>
      </c>
      <c r="AB120" s="2107"/>
      <c r="AC120" s="1831">
        <f t="shared" si="30"/>
        <v>0</v>
      </c>
      <c r="AD120" s="1831">
        <f t="shared" si="18"/>
        <v>0</v>
      </c>
      <c r="AE120">
        <v>113</v>
      </c>
      <c r="AF120" s="1826">
        <v>395</v>
      </c>
      <c r="AG120" s="2107">
        <f>SUMIF('3BL ACTUAL'!B:B,AF120,'3BL ACTUAL'!E:E)</f>
        <v>0</v>
      </c>
      <c r="AH120" s="2107">
        <f>SUMIF('1 BL anterior'!B:B,AF120,'1 BL anterior'!E:E)</f>
        <v>0</v>
      </c>
      <c r="AJ120" s="285"/>
    </row>
    <row r="121" spans="1:36" ht="17.45" hidden="1" customHeight="1">
      <c r="A121" s="1493"/>
      <c r="B121" s="1493"/>
      <c r="C121" s="1493"/>
      <c r="D121" s="1493"/>
      <c r="E121" s="1508" t="s">
        <v>103</v>
      </c>
      <c r="F121" s="1508"/>
      <c r="G121" s="1508"/>
      <c r="H121" s="1508"/>
      <c r="I121" s="1508"/>
      <c r="J121" s="1508"/>
      <c r="K121" s="1508"/>
      <c r="L121" s="1508"/>
      <c r="M121" s="1508"/>
      <c r="N121" s="1508"/>
      <c r="O121" s="1874"/>
      <c r="P121" s="2107"/>
      <c r="Q121" s="2107"/>
      <c r="R121" s="1873"/>
      <c r="S121" s="1646"/>
      <c r="T121" s="1829"/>
      <c r="U121" s="1830"/>
      <c r="V121" s="738"/>
      <c r="W121" s="1829"/>
      <c r="X121" s="1830"/>
      <c r="Y121" s="737"/>
      <c r="Z121" s="1829"/>
      <c r="AA121" s="1419"/>
      <c r="AB121" s="2107"/>
      <c r="AC121" s="1831"/>
      <c r="AD121" s="1831"/>
      <c r="AF121" s="1826"/>
      <c r="AG121" s="2107">
        <f>SUMIF('3BL ACTUAL'!B:B,AF121,'3BL ACTUAL'!E:E)</f>
        <v>0</v>
      </c>
      <c r="AH121" s="2107">
        <f>SUMIF('1 BL anterior'!B:B,AF121,'1 BL anterior'!E:E)</f>
        <v>0</v>
      </c>
      <c r="AJ121" s="285"/>
    </row>
    <row r="122" spans="1:36" ht="17.45" hidden="1" customHeight="1">
      <c r="A122" s="1493"/>
      <c r="B122" s="1493"/>
      <c r="C122" s="1493"/>
      <c r="D122" s="1493"/>
      <c r="E122" s="1493"/>
      <c r="F122" s="1509" t="s">
        <v>3536</v>
      </c>
      <c r="G122" s="1509"/>
      <c r="H122" s="1509"/>
      <c r="I122" s="1509"/>
      <c r="J122" s="1509"/>
      <c r="K122" s="1509"/>
      <c r="L122" s="1509"/>
      <c r="M122" s="1509"/>
      <c r="N122" s="1495">
        <v>396</v>
      </c>
      <c r="O122" s="1874" t="s">
        <v>869</v>
      </c>
      <c r="P122" s="2107">
        <f>SUMIF(AF:AF,N122,AH:AH)</f>
        <v>0</v>
      </c>
      <c r="Q122" s="2107">
        <f>SUMIF(AF:AF,N122,AG:AG)</f>
        <v>0</v>
      </c>
      <c r="R122" s="1873">
        <f t="shared" si="27"/>
        <v>0</v>
      </c>
      <c r="S122" s="1646"/>
      <c r="T122" s="1829">
        <f t="shared" si="21"/>
        <v>0</v>
      </c>
      <c r="U122" s="1830">
        <f t="shared" si="22"/>
        <v>0</v>
      </c>
      <c r="V122" s="738">
        <f>+R122</f>
        <v>0</v>
      </c>
      <c r="W122" s="1829">
        <f t="shared" si="23"/>
        <v>0</v>
      </c>
      <c r="X122" s="1830">
        <f t="shared" si="24"/>
        <v>0</v>
      </c>
      <c r="Y122" s="737"/>
      <c r="Z122" s="1829">
        <f t="shared" si="25"/>
        <v>0</v>
      </c>
      <c r="AA122" s="1419">
        <f t="shared" si="26"/>
        <v>0</v>
      </c>
      <c r="AB122" s="2107"/>
      <c r="AC122" s="1831">
        <f t="shared" si="30"/>
        <v>0</v>
      </c>
      <c r="AD122" s="1831">
        <f t="shared" si="18"/>
        <v>0</v>
      </c>
      <c r="AE122">
        <v>113</v>
      </c>
      <c r="AF122" s="1826">
        <v>396</v>
      </c>
      <c r="AG122" s="2107">
        <f>SUMIF('3BL ACTUAL'!B:B,AF122,'3BL ACTUAL'!E:E)</f>
        <v>0</v>
      </c>
      <c r="AH122" s="2107">
        <f>SUMIF('1 BL anterior'!B:B,AF122,'1 BL anterior'!E:E)</f>
        <v>0</v>
      </c>
      <c r="AJ122" s="285"/>
    </row>
    <row r="123" spans="1:36" ht="17.45" hidden="1" customHeight="1">
      <c r="A123" s="1493"/>
      <c r="B123" s="1493"/>
      <c r="C123" s="1493"/>
      <c r="D123" s="1493"/>
      <c r="E123" s="1493"/>
      <c r="F123" s="1509" t="s">
        <v>263</v>
      </c>
      <c r="G123" s="1509"/>
      <c r="H123" s="1509"/>
      <c r="I123" s="1509"/>
      <c r="J123" s="1509"/>
      <c r="K123" s="1509"/>
      <c r="L123" s="1509"/>
      <c r="M123" s="1509"/>
      <c r="N123" s="1495">
        <v>397</v>
      </c>
      <c r="O123" s="1874" t="s">
        <v>869</v>
      </c>
      <c r="P123" s="2107">
        <f>SUMIF(AF:AF,N123,AH:AH)</f>
        <v>0</v>
      </c>
      <c r="Q123" s="2107">
        <f>SUMIF(AF:AF,N123,AG:AG)</f>
        <v>0</v>
      </c>
      <c r="R123" s="1873">
        <f t="shared" si="27"/>
        <v>0</v>
      </c>
      <c r="S123" s="1646"/>
      <c r="T123" s="1829">
        <f t="shared" si="21"/>
        <v>0</v>
      </c>
      <c r="U123" s="1830">
        <f t="shared" si="22"/>
        <v>0</v>
      </c>
      <c r="V123" s="738">
        <f>+R123</f>
        <v>0</v>
      </c>
      <c r="W123" s="1829">
        <f t="shared" si="23"/>
        <v>0</v>
      </c>
      <c r="X123" s="1830">
        <f t="shared" si="24"/>
        <v>0</v>
      </c>
      <c r="Y123" s="737"/>
      <c r="Z123" s="1829">
        <f t="shared" si="25"/>
        <v>0</v>
      </c>
      <c r="AA123" s="1419">
        <f t="shared" si="26"/>
        <v>0</v>
      </c>
      <c r="AB123" s="2107"/>
      <c r="AC123" s="1831">
        <f t="shared" si="30"/>
        <v>0</v>
      </c>
      <c r="AD123" s="1831">
        <f t="shared" si="18"/>
        <v>0</v>
      </c>
      <c r="AE123">
        <v>113</v>
      </c>
      <c r="AF123" s="1826">
        <v>397</v>
      </c>
      <c r="AG123" s="2107">
        <f>SUMIF('3BL ACTUAL'!B:B,AF123,'3BL ACTUAL'!E:E)</f>
        <v>0</v>
      </c>
      <c r="AH123" s="2107">
        <f>SUMIF('1 BL anterior'!B:B,AF123,'1 BL anterior'!E:E)</f>
        <v>0</v>
      </c>
      <c r="AJ123" s="285"/>
    </row>
    <row r="124" spans="1:36" ht="17.45" hidden="1" customHeight="1">
      <c r="A124" s="1493"/>
      <c r="B124" s="1493"/>
      <c r="C124" s="1493"/>
      <c r="D124" s="1493"/>
      <c r="E124" s="1493" t="s">
        <v>3562</v>
      </c>
      <c r="F124" s="1493"/>
      <c r="G124" s="1493"/>
      <c r="H124" s="1493"/>
      <c r="I124" s="1493"/>
      <c r="J124" s="1493"/>
      <c r="K124" s="1493"/>
      <c r="L124" s="1493"/>
      <c r="M124" s="1493"/>
      <c r="N124" s="1495">
        <v>398</v>
      </c>
      <c r="O124" s="1875" t="s">
        <v>664</v>
      </c>
      <c r="P124" s="2107">
        <f>SUMIF(AF:AF,N124,AH:AH)</f>
        <v>0</v>
      </c>
      <c r="Q124" s="2107">
        <f>SUMIF(AF:AF,N124,AG:AG)</f>
        <v>0</v>
      </c>
      <c r="R124" s="1873">
        <f t="shared" si="27"/>
        <v>0</v>
      </c>
      <c r="S124" s="1647">
        <f>+R124</f>
        <v>0</v>
      </c>
      <c r="T124" s="1829">
        <f t="shared" si="21"/>
        <v>0</v>
      </c>
      <c r="U124" s="1830">
        <f t="shared" si="22"/>
        <v>0</v>
      </c>
      <c r="V124" s="738"/>
      <c r="W124" s="1829">
        <f t="shared" si="23"/>
        <v>0</v>
      </c>
      <c r="X124" s="1830">
        <f t="shared" si="24"/>
        <v>0</v>
      </c>
      <c r="Y124" s="737"/>
      <c r="Z124" s="1829">
        <f t="shared" si="25"/>
        <v>0</v>
      </c>
      <c r="AA124" s="1419">
        <f t="shared" si="26"/>
        <v>0</v>
      </c>
      <c r="AB124" s="2107"/>
      <c r="AC124" s="1831">
        <f t="shared" si="30"/>
        <v>0</v>
      </c>
      <c r="AD124" s="1831">
        <f t="shared" si="18"/>
        <v>0</v>
      </c>
      <c r="AE124">
        <v>113</v>
      </c>
      <c r="AF124" s="1826">
        <v>398</v>
      </c>
      <c r="AG124" s="2107">
        <f>SUMIF('3BL ACTUAL'!B:B,AF124,'3BL ACTUAL'!E:E)</f>
        <v>0</v>
      </c>
      <c r="AH124" s="2107">
        <f>SUMIF('1 BL anterior'!B:B,AF124,'1 BL anterior'!E:E)</f>
        <v>0</v>
      </c>
      <c r="AJ124" s="285"/>
    </row>
    <row r="125" spans="1:36" ht="17.45" hidden="1" customHeight="1">
      <c r="A125" s="1493"/>
      <c r="B125" s="1493"/>
      <c r="C125" s="1493"/>
      <c r="D125" s="1493"/>
      <c r="E125" s="1493" t="s">
        <v>3563</v>
      </c>
      <c r="F125" s="1493"/>
      <c r="G125" s="1493"/>
      <c r="H125" s="1493"/>
      <c r="I125" s="1493"/>
      <c r="J125" s="1493"/>
      <c r="K125" s="1493"/>
      <c r="L125" s="1493"/>
      <c r="M125" s="1493"/>
      <c r="N125" s="1495">
        <v>399</v>
      </c>
      <c r="O125" s="1875" t="s">
        <v>664</v>
      </c>
      <c r="P125" s="2107">
        <f>SUMIF(AF:AF,N125,AH:AH)</f>
        <v>0</v>
      </c>
      <c r="Q125" s="2107">
        <f>SUMIF(AF:AF,N125,AG:AG)</f>
        <v>0</v>
      </c>
      <c r="R125" s="1873">
        <f t="shared" si="27"/>
        <v>0</v>
      </c>
      <c r="S125" s="1647">
        <f>+R125</f>
        <v>0</v>
      </c>
      <c r="T125" s="1829">
        <f t="shared" si="21"/>
        <v>0</v>
      </c>
      <c r="U125" s="1830">
        <f t="shared" si="22"/>
        <v>0</v>
      </c>
      <c r="V125" s="738"/>
      <c r="W125" s="1829">
        <f t="shared" si="23"/>
        <v>0</v>
      </c>
      <c r="X125" s="1830">
        <f t="shared" si="24"/>
        <v>0</v>
      </c>
      <c r="Y125" s="737"/>
      <c r="Z125" s="1829">
        <f t="shared" si="25"/>
        <v>0</v>
      </c>
      <c r="AA125" s="1419">
        <f t="shared" si="26"/>
        <v>0</v>
      </c>
      <c r="AB125" s="2107"/>
      <c r="AC125" s="1831">
        <f t="shared" si="30"/>
        <v>0</v>
      </c>
      <c r="AD125" s="1831">
        <f t="shared" si="18"/>
        <v>0</v>
      </c>
      <c r="AE125">
        <v>113</v>
      </c>
      <c r="AF125" s="1826">
        <v>399</v>
      </c>
      <c r="AG125" s="2107">
        <f>SUMIF('3BL ACTUAL'!B:B,AF125,'3BL ACTUAL'!E:E)</f>
        <v>0</v>
      </c>
      <c r="AH125" s="2107">
        <f>SUMIF('1 BL anterior'!B:B,AF125,'1 BL anterior'!E:E)</f>
        <v>0</v>
      </c>
      <c r="AJ125" s="285"/>
    </row>
    <row r="126" spans="1:36" ht="17.45" hidden="1" customHeight="1">
      <c r="A126" s="1493"/>
      <c r="B126" s="1493"/>
      <c r="C126" s="1493"/>
      <c r="D126" s="1503" t="s">
        <v>143</v>
      </c>
      <c r="E126" s="1503"/>
      <c r="F126" s="1503"/>
      <c r="G126" s="1503"/>
      <c r="H126" s="1503"/>
      <c r="I126" s="1503"/>
      <c r="J126" s="1503"/>
      <c r="K126" s="1503"/>
      <c r="L126" s="1503"/>
      <c r="M126" s="1503"/>
      <c r="N126" s="1503"/>
      <c r="O126" s="1875"/>
      <c r="P126" s="2107"/>
      <c r="Q126" s="2107"/>
      <c r="R126" s="1873"/>
      <c r="S126" s="1647"/>
      <c r="T126" s="1829"/>
      <c r="U126" s="1830"/>
      <c r="V126" s="738"/>
      <c r="W126" s="1829"/>
      <c r="X126" s="1830"/>
      <c r="Y126" s="737"/>
      <c r="Z126" s="1829"/>
      <c r="AA126" s="1419"/>
      <c r="AB126" s="2107"/>
      <c r="AC126" s="1831"/>
      <c r="AD126" s="1831"/>
      <c r="AF126" s="1826"/>
      <c r="AG126" s="2107">
        <f>SUMIF('3BL ACTUAL'!B:B,AF126,'3BL ACTUAL'!E:E)</f>
        <v>0</v>
      </c>
      <c r="AH126" s="2107">
        <f>SUMIF('1 BL anterior'!B:B,AF126,'1 BL anterior'!E:E)</f>
        <v>0</v>
      </c>
      <c r="AJ126" s="285"/>
    </row>
    <row r="127" spans="1:36" ht="17.45" hidden="1" customHeight="1">
      <c r="A127" s="1493"/>
      <c r="B127" s="1493"/>
      <c r="C127" s="1493"/>
      <c r="D127" s="1493"/>
      <c r="E127" s="1508" t="s">
        <v>160</v>
      </c>
      <c r="F127" s="1508"/>
      <c r="G127" s="1508"/>
      <c r="H127" s="1508"/>
      <c r="I127" s="1508"/>
      <c r="J127" s="1508"/>
      <c r="K127" s="1508"/>
      <c r="L127" s="1508"/>
      <c r="M127" s="1508"/>
      <c r="N127" s="1508"/>
      <c r="O127" s="1875"/>
      <c r="P127" s="2107"/>
      <c r="Q127" s="2107"/>
      <c r="R127" s="1873"/>
      <c r="S127" s="1647"/>
      <c r="T127" s="1829"/>
      <c r="U127" s="1830"/>
      <c r="V127" s="738"/>
      <c r="W127" s="1829"/>
      <c r="X127" s="1830"/>
      <c r="Y127" s="737"/>
      <c r="Z127" s="1829"/>
      <c r="AA127" s="1419"/>
      <c r="AB127" s="2107"/>
      <c r="AC127" s="1831"/>
      <c r="AD127" s="1831"/>
      <c r="AF127" s="1826"/>
      <c r="AG127" s="2107">
        <f>SUMIF('3BL ACTUAL'!B:B,AF127,'3BL ACTUAL'!E:E)</f>
        <v>0</v>
      </c>
      <c r="AH127" s="2107">
        <f>SUMIF('1 BL anterior'!B:B,AF127,'1 BL anterior'!E:E)</f>
        <v>0</v>
      </c>
      <c r="AJ127" s="285"/>
    </row>
    <row r="128" spans="1:36" ht="17.45" hidden="1" customHeight="1">
      <c r="A128" s="1493"/>
      <c r="B128" s="1493"/>
      <c r="C128" s="1493"/>
      <c r="D128" s="1493"/>
      <c r="E128" s="1493"/>
      <c r="F128" s="1509" t="s">
        <v>3536</v>
      </c>
      <c r="G128" s="1509"/>
      <c r="H128" s="1509"/>
      <c r="I128" s="1509"/>
      <c r="J128" s="1509"/>
      <c r="K128" s="1509"/>
      <c r="L128" s="1509"/>
      <c r="M128" s="1509"/>
      <c r="N128" s="1495">
        <v>400</v>
      </c>
      <c r="O128" s="1874" t="s">
        <v>869</v>
      </c>
      <c r="P128" s="2107">
        <f>SUMIF(AF:AF,N128,AH:AH)</f>
        <v>0</v>
      </c>
      <c r="Q128" s="2107">
        <f>SUMIF(AF:AF,N128,AG:AG)</f>
        <v>0</v>
      </c>
      <c r="R128" s="1873">
        <f t="shared" si="27"/>
        <v>0</v>
      </c>
      <c r="S128" s="1646"/>
      <c r="T128" s="1829">
        <f t="shared" si="21"/>
        <v>0</v>
      </c>
      <c r="U128" s="1830">
        <f t="shared" si="22"/>
        <v>0</v>
      </c>
      <c r="V128" s="738">
        <f>+R128</f>
        <v>0</v>
      </c>
      <c r="W128" s="1829">
        <f t="shared" si="23"/>
        <v>0</v>
      </c>
      <c r="X128" s="1830">
        <f t="shared" si="24"/>
        <v>0</v>
      </c>
      <c r="Y128" s="737"/>
      <c r="Z128" s="1829">
        <f t="shared" si="25"/>
        <v>0</v>
      </c>
      <c r="AA128" s="1419">
        <f t="shared" si="26"/>
        <v>0</v>
      </c>
      <c r="AB128" s="2107"/>
      <c r="AC128" s="1831">
        <f t="shared" si="30"/>
        <v>0</v>
      </c>
      <c r="AD128" s="1831">
        <f t="shared" si="18"/>
        <v>0</v>
      </c>
      <c r="AE128">
        <v>114</v>
      </c>
      <c r="AF128" s="1826">
        <v>400</v>
      </c>
      <c r="AG128" s="2107">
        <f>SUMIF('3BL ACTUAL'!B:B,AF128,'3BL ACTUAL'!E:E)</f>
        <v>0</v>
      </c>
      <c r="AH128" s="2107">
        <f>SUMIF('1 BL anterior'!B:B,AF128,'1 BL anterior'!E:E)</f>
        <v>0</v>
      </c>
      <c r="AJ128" s="285"/>
    </row>
    <row r="129" spans="1:36" ht="17.45" hidden="1" customHeight="1">
      <c r="A129" s="1493"/>
      <c r="B129" s="1493"/>
      <c r="C129" s="1493"/>
      <c r="D129" s="1493"/>
      <c r="E129" s="1493"/>
      <c r="F129" s="1509" t="s">
        <v>3564</v>
      </c>
      <c r="G129" s="1509"/>
      <c r="H129" s="1509"/>
      <c r="I129" s="1509"/>
      <c r="J129" s="1509"/>
      <c r="K129" s="1509"/>
      <c r="L129" s="1509"/>
      <c r="M129" s="1509"/>
      <c r="N129" s="1495">
        <v>401</v>
      </c>
      <c r="O129" s="1875" t="s">
        <v>664</v>
      </c>
      <c r="P129" s="2107">
        <f>SUMIF(AF:AF,N129,AH:AH)</f>
        <v>0</v>
      </c>
      <c r="Q129" s="2107">
        <f>SUMIF(AF:AF,N129,AG:AG)</f>
        <v>0</v>
      </c>
      <c r="R129" s="1873">
        <f t="shared" si="27"/>
        <v>0</v>
      </c>
      <c r="S129" s="1647">
        <f>+R129</f>
        <v>0</v>
      </c>
      <c r="T129" s="1829">
        <f t="shared" si="21"/>
        <v>0</v>
      </c>
      <c r="U129" s="1830">
        <f t="shared" si="22"/>
        <v>0</v>
      </c>
      <c r="V129" s="738"/>
      <c r="W129" s="1829">
        <f t="shared" si="23"/>
        <v>0</v>
      </c>
      <c r="X129" s="1830">
        <f t="shared" si="24"/>
        <v>0</v>
      </c>
      <c r="Y129" s="737"/>
      <c r="Z129" s="1829">
        <f t="shared" si="25"/>
        <v>0</v>
      </c>
      <c r="AA129" s="1419">
        <f t="shared" si="26"/>
        <v>0</v>
      </c>
      <c r="AB129" s="2107"/>
      <c r="AC129" s="1831">
        <f t="shared" si="30"/>
        <v>0</v>
      </c>
      <c r="AD129" s="1831">
        <f t="shared" si="18"/>
        <v>0</v>
      </c>
      <c r="AE129">
        <v>114</v>
      </c>
      <c r="AF129" s="1826">
        <v>401</v>
      </c>
      <c r="AG129" s="2107">
        <f>SUMIF('3BL ACTUAL'!B:B,AF129,'3BL ACTUAL'!E:E)</f>
        <v>0</v>
      </c>
      <c r="AH129" s="2107">
        <f>SUMIF('1 BL anterior'!B:B,AF129,'1 BL anterior'!E:E)</f>
        <v>0</v>
      </c>
      <c r="AJ129" s="285"/>
    </row>
    <row r="130" spans="1:36" ht="17.45" hidden="1" customHeight="1">
      <c r="A130" s="1493"/>
      <c r="B130" s="1493"/>
      <c r="C130" s="1493"/>
      <c r="D130" s="1493"/>
      <c r="E130" s="1493"/>
      <c r="F130" s="1509" t="s">
        <v>3537</v>
      </c>
      <c r="G130" s="1509"/>
      <c r="H130" s="1509"/>
      <c r="I130" s="1509"/>
      <c r="J130" s="1509"/>
      <c r="K130" s="1509"/>
      <c r="L130" s="1509"/>
      <c r="M130" s="1509"/>
      <c r="N130" s="1495">
        <v>402</v>
      </c>
      <c r="O130" s="1875" t="s">
        <v>664</v>
      </c>
      <c r="P130" s="2107">
        <f>SUMIF(AF:AF,N130,AH:AH)</f>
        <v>0</v>
      </c>
      <c r="Q130" s="2107">
        <f>SUMIF(AF:AF,N130,AG:AG)</f>
        <v>0</v>
      </c>
      <c r="R130" s="1873">
        <f t="shared" si="27"/>
        <v>0</v>
      </c>
      <c r="S130" s="1647">
        <f>+R130</f>
        <v>0</v>
      </c>
      <c r="T130" s="1829">
        <f t="shared" si="21"/>
        <v>0</v>
      </c>
      <c r="U130" s="1830">
        <f t="shared" si="22"/>
        <v>0</v>
      </c>
      <c r="V130" s="738"/>
      <c r="W130" s="1829">
        <f t="shared" si="23"/>
        <v>0</v>
      </c>
      <c r="X130" s="1830">
        <f t="shared" si="24"/>
        <v>0</v>
      </c>
      <c r="Y130" s="737"/>
      <c r="Z130" s="1829">
        <f t="shared" si="25"/>
        <v>0</v>
      </c>
      <c r="AA130" s="1419">
        <f t="shared" si="26"/>
        <v>0</v>
      </c>
      <c r="AB130" s="2107"/>
      <c r="AC130" s="1831">
        <f t="shared" si="30"/>
        <v>0</v>
      </c>
      <c r="AD130" s="1831">
        <f t="shared" si="18"/>
        <v>0</v>
      </c>
      <c r="AE130">
        <v>114</v>
      </c>
      <c r="AF130" s="1826">
        <v>402</v>
      </c>
      <c r="AG130" s="2107">
        <f>SUMIF('3BL ACTUAL'!B:B,AF130,'3BL ACTUAL'!E:E)</f>
        <v>0</v>
      </c>
      <c r="AH130" s="2107">
        <f>SUMIF('1 BL anterior'!B:B,AF130,'1 BL anterior'!E:E)</f>
        <v>0</v>
      </c>
      <c r="AJ130" s="285"/>
    </row>
    <row r="131" spans="1:36" ht="17.45" hidden="1" customHeight="1">
      <c r="A131" s="1493"/>
      <c r="B131" s="1493"/>
      <c r="C131" s="1493"/>
      <c r="D131" s="1493"/>
      <c r="E131" s="1493"/>
      <c r="F131" s="1509" t="s">
        <v>281</v>
      </c>
      <c r="G131" s="1509"/>
      <c r="H131" s="1509"/>
      <c r="I131" s="1509"/>
      <c r="J131" s="1509"/>
      <c r="K131" s="1509"/>
      <c r="L131" s="1509"/>
      <c r="M131" s="1509"/>
      <c r="N131" s="1495">
        <v>403</v>
      </c>
      <c r="O131" s="1874" t="s">
        <v>869</v>
      </c>
      <c r="P131" s="2107">
        <f>SUMIF(AF:AF,N131,AH:AH)</f>
        <v>0</v>
      </c>
      <c r="Q131" s="2107">
        <f>SUMIF(AF:AF,N131,AG:AG)</f>
        <v>0</v>
      </c>
      <c r="R131" s="1873">
        <f t="shared" si="27"/>
        <v>0</v>
      </c>
      <c r="S131" s="1646"/>
      <c r="T131" s="1829">
        <f t="shared" si="21"/>
        <v>0</v>
      </c>
      <c r="U131" s="1830">
        <f t="shared" si="22"/>
        <v>0</v>
      </c>
      <c r="V131" s="738">
        <f>+R131</f>
        <v>0</v>
      </c>
      <c r="W131" s="1829">
        <f t="shared" si="23"/>
        <v>0</v>
      </c>
      <c r="X131" s="1830">
        <f t="shared" si="24"/>
        <v>0</v>
      </c>
      <c r="Y131" s="737"/>
      <c r="Z131" s="1829">
        <f t="shared" si="25"/>
        <v>0</v>
      </c>
      <c r="AA131" s="1419">
        <f t="shared" si="26"/>
        <v>0</v>
      </c>
      <c r="AB131" s="2107"/>
      <c r="AC131" s="1831">
        <f t="shared" si="30"/>
        <v>0</v>
      </c>
      <c r="AD131" s="1831">
        <f t="shared" si="18"/>
        <v>0</v>
      </c>
      <c r="AE131">
        <v>114</v>
      </c>
      <c r="AF131" s="1826">
        <v>403</v>
      </c>
      <c r="AG131" s="2107">
        <f>SUMIF('3BL ACTUAL'!B:B,AF131,'3BL ACTUAL'!E:E)</f>
        <v>0</v>
      </c>
      <c r="AH131" s="2107">
        <f>SUMIF('1 BL anterior'!B:B,AF131,'1 BL anterior'!E:E)</f>
        <v>0</v>
      </c>
      <c r="AJ131" s="285"/>
    </row>
    <row r="132" spans="1:36" ht="17.45" hidden="1" customHeight="1">
      <c r="A132" s="1493"/>
      <c r="B132" s="1493"/>
      <c r="C132" s="1493"/>
      <c r="D132" s="1493"/>
      <c r="E132" s="1508" t="s">
        <v>883</v>
      </c>
      <c r="F132" s="1508"/>
      <c r="G132" s="1508"/>
      <c r="H132" s="1508"/>
      <c r="I132" s="1508"/>
      <c r="J132" s="1508"/>
      <c r="K132" s="1508"/>
      <c r="L132" s="1508"/>
      <c r="M132" s="1508"/>
      <c r="N132" s="1508"/>
      <c r="O132" s="1874"/>
      <c r="P132" s="2107"/>
      <c r="Q132" s="2107"/>
      <c r="R132" s="1873"/>
      <c r="S132" s="1646"/>
      <c r="T132" s="1829"/>
      <c r="U132" s="1830"/>
      <c r="V132" s="738"/>
      <c r="W132" s="1829"/>
      <c r="X132" s="1830"/>
      <c r="Y132" s="737"/>
      <c r="Z132" s="1829"/>
      <c r="AA132" s="1419"/>
      <c r="AB132" s="2107"/>
      <c r="AC132" s="1831"/>
      <c r="AD132" s="1831"/>
      <c r="AF132" s="1826"/>
      <c r="AG132" s="2107">
        <f>SUMIF('3BL ACTUAL'!B:B,AF132,'3BL ACTUAL'!E:E)</f>
        <v>0</v>
      </c>
      <c r="AH132" s="2107">
        <f>SUMIF('1 BL anterior'!B:B,AF132,'1 BL anterior'!E:E)</f>
        <v>0</v>
      </c>
      <c r="AJ132" s="285"/>
    </row>
    <row r="133" spans="1:36" ht="17.45" hidden="1" customHeight="1">
      <c r="A133" s="1493"/>
      <c r="B133" s="1493"/>
      <c r="C133" s="1493"/>
      <c r="D133" s="1493"/>
      <c r="E133" s="1493"/>
      <c r="F133" s="1509" t="s">
        <v>3536</v>
      </c>
      <c r="G133" s="1509"/>
      <c r="H133" s="1509"/>
      <c r="I133" s="1509"/>
      <c r="J133" s="1509"/>
      <c r="K133" s="1509"/>
      <c r="L133" s="1509"/>
      <c r="M133" s="1509"/>
      <c r="N133" s="1495">
        <v>404</v>
      </c>
      <c r="O133" s="1874" t="s">
        <v>869</v>
      </c>
      <c r="P133" s="2107">
        <f>SUMIF(AF:AF,N133,AH:AH)</f>
        <v>0</v>
      </c>
      <c r="Q133" s="2107">
        <f>SUMIF(AF:AF,N133,AG:AG)</f>
        <v>0</v>
      </c>
      <c r="R133" s="1873">
        <f t="shared" si="27"/>
        <v>0</v>
      </c>
      <c r="S133" s="1646"/>
      <c r="T133" s="1829">
        <f t="shared" si="21"/>
        <v>0</v>
      </c>
      <c r="U133" s="1830">
        <f t="shared" si="22"/>
        <v>0</v>
      </c>
      <c r="V133" s="738">
        <f>+R133</f>
        <v>0</v>
      </c>
      <c r="W133" s="1829">
        <f t="shared" si="23"/>
        <v>0</v>
      </c>
      <c r="X133" s="1830">
        <f t="shared" si="24"/>
        <v>0</v>
      </c>
      <c r="Y133" s="737"/>
      <c r="Z133" s="1829">
        <f t="shared" si="25"/>
        <v>0</v>
      </c>
      <c r="AA133" s="1419">
        <f t="shared" si="26"/>
        <v>0</v>
      </c>
      <c r="AB133" s="2107"/>
      <c r="AC133" s="1831">
        <f t="shared" si="30"/>
        <v>0</v>
      </c>
      <c r="AD133" s="1831">
        <f t="shared" si="18"/>
        <v>0</v>
      </c>
      <c r="AE133">
        <v>114</v>
      </c>
      <c r="AF133" s="1826">
        <v>404</v>
      </c>
      <c r="AG133" s="2107">
        <f>SUMIF('3BL ACTUAL'!B:B,AF133,'3BL ACTUAL'!E:E)</f>
        <v>0</v>
      </c>
      <c r="AH133" s="2107">
        <f>SUMIF('1 BL anterior'!B:B,AF133,'1 BL anterior'!E:E)</f>
        <v>0</v>
      </c>
      <c r="AJ133" s="285"/>
    </row>
    <row r="134" spans="1:36" ht="17.45" hidden="1" customHeight="1">
      <c r="A134" s="1493"/>
      <c r="B134" s="1493"/>
      <c r="C134" s="1493"/>
      <c r="D134" s="1493"/>
      <c r="E134" s="1493"/>
      <c r="F134" s="1509" t="s">
        <v>3564</v>
      </c>
      <c r="G134" s="1509"/>
      <c r="H134" s="1509"/>
      <c r="I134" s="1509"/>
      <c r="J134" s="1509"/>
      <c r="K134" s="1509"/>
      <c r="L134" s="1509"/>
      <c r="M134" s="1509"/>
      <c r="N134" s="1495">
        <v>405</v>
      </c>
      <c r="O134" s="1875" t="s">
        <v>664</v>
      </c>
      <c r="P134" s="2107">
        <f>SUMIF(AF:AF,N134,AH:AH)</f>
        <v>0</v>
      </c>
      <c r="Q134" s="2107">
        <f>SUMIF(AF:AF,N134,AG:AG)</f>
        <v>0</v>
      </c>
      <c r="R134" s="1873">
        <f t="shared" si="27"/>
        <v>0</v>
      </c>
      <c r="S134" s="1647">
        <f>+R134</f>
        <v>0</v>
      </c>
      <c r="T134" s="1829">
        <f t="shared" si="21"/>
        <v>0</v>
      </c>
      <c r="U134" s="1830">
        <f t="shared" si="22"/>
        <v>0</v>
      </c>
      <c r="V134" s="738"/>
      <c r="W134" s="1829">
        <f t="shared" si="23"/>
        <v>0</v>
      </c>
      <c r="X134" s="1830">
        <f t="shared" si="24"/>
        <v>0</v>
      </c>
      <c r="Y134" s="737"/>
      <c r="Z134" s="1829">
        <f t="shared" si="25"/>
        <v>0</v>
      </c>
      <c r="AA134" s="1419">
        <f t="shared" si="26"/>
        <v>0</v>
      </c>
      <c r="AB134" s="2107"/>
      <c r="AC134" s="1831">
        <f t="shared" si="30"/>
        <v>0</v>
      </c>
      <c r="AD134" s="1831">
        <f t="shared" si="18"/>
        <v>0</v>
      </c>
      <c r="AE134">
        <v>114</v>
      </c>
      <c r="AF134" s="1826">
        <v>405</v>
      </c>
      <c r="AG134" s="2107">
        <f>SUMIF('3BL ACTUAL'!B:B,AF134,'3BL ACTUAL'!E:E)</f>
        <v>0</v>
      </c>
      <c r="AH134" s="2107">
        <f>SUMIF('1 BL anterior'!B:B,AF134,'1 BL anterior'!E:E)</f>
        <v>0</v>
      </c>
      <c r="AJ134" s="285"/>
    </row>
    <row r="135" spans="1:36" ht="17.45" hidden="1" customHeight="1">
      <c r="A135" s="1493"/>
      <c r="B135" s="1493"/>
      <c r="C135" s="1493"/>
      <c r="D135" s="1493"/>
      <c r="E135" s="1493"/>
      <c r="F135" s="1509" t="s">
        <v>3537</v>
      </c>
      <c r="G135" s="1509"/>
      <c r="H135" s="1509"/>
      <c r="I135" s="1509"/>
      <c r="J135" s="1509"/>
      <c r="K135" s="1509"/>
      <c r="L135" s="1509"/>
      <c r="M135" s="1509"/>
      <c r="N135" s="1495">
        <v>406</v>
      </c>
      <c r="O135" s="1875" t="s">
        <v>664</v>
      </c>
      <c r="P135" s="2107">
        <f>SUMIF(AF:AF,N135,AH:AH)</f>
        <v>0</v>
      </c>
      <c r="Q135" s="2107">
        <f>SUMIF(AF:AF,N135,AG:AG)</f>
        <v>0</v>
      </c>
      <c r="R135" s="1873">
        <f t="shared" si="27"/>
        <v>0</v>
      </c>
      <c r="S135" s="1647">
        <f>+R135</f>
        <v>0</v>
      </c>
      <c r="T135" s="1829">
        <f t="shared" si="21"/>
        <v>0</v>
      </c>
      <c r="U135" s="1830">
        <f t="shared" si="22"/>
        <v>0</v>
      </c>
      <c r="V135" s="738"/>
      <c r="W135" s="1829">
        <f t="shared" si="23"/>
        <v>0</v>
      </c>
      <c r="X135" s="1830">
        <f t="shared" si="24"/>
        <v>0</v>
      </c>
      <c r="Y135" s="737"/>
      <c r="Z135" s="1829">
        <f t="shared" si="25"/>
        <v>0</v>
      </c>
      <c r="AA135" s="1419">
        <f t="shared" si="26"/>
        <v>0</v>
      </c>
      <c r="AB135" s="2107"/>
      <c r="AC135" s="1831">
        <f t="shared" si="30"/>
        <v>0</v>
      </c>
      <c r="AD135" s="1831">
        <f t="shared" si="18"/>
        <v>0</v>
      </c>
      <c r="AE135">
        <v>114</v>
      </c>
      <c r="AF135" s="1826">
        <v>406</v>
      </c>
      <c r="AG135" s="2107">
        <f>SUMIF('3BL ACTUAL'!B:B,AF135,'3BL ACTUAL'!E:E)</f>
        <v>0</v>
      </c>
      <c r="AH135" s="2107">
        <f>SUMIF('1 BL anterior'!B:B,AF135,'1 BL anterior'!E:E)</f>
        <v>0</v>
      </c>
      <c r="AJ135" s="285"/>
    </row>
    <row r="136" spans="1:36" ht="17.45" hidden="1" customHeight="1">
      <c r="A136" s="1493"/>
      <c r="B136" s="1493"/>
      <c r="C136" s="1493"/>
      <c r="D136" s="1493"/>
      <c r="E136" s="1493"/>
      <c r="F136" s="1509" t="s">
        <v>281</v>
      </c>
      <c r="G136" s="1509"/>
      <c r="H136" s="1509"/>
      <c r="I136" s="1509"/>
      <c r="J136" s="1509"/>
      <c r="K136" s="1509"/>
      <c r="L136" s="1509"/>
      <c r="M136" s="1509"/>
      <c r="N136" s="1495">
        <v>407</v>
      </c>
      <c r="O136" s="1874" t="s">
        <v>869</v>
      </c>
      <c r="P136" s="2107">
        <f>SUMIF(AF:AF,N136,AH:AH)</f>
        <v>0</v>
      </c>
      <c r="Q136" s="2107">
        <f>SUMIF(AF:AF,N136,AG:AG)</f>
        <v>0</v>
      </c>
      <c r="R136" s="1873">
        <f t="shared" si="27"/>
        <v>0</v>
      </c>
      <c r="S136" s="1646"/>
      <c r="T136" s="1829">
        <f t="shared" si="21"/>
        <v>0</v>
      </c>
      <c r="U136" s="1830">
        <f t="shared" si="22"/>
        <v>0</v>
      </c>
      <c r="V136" s="738">
        <f>+R136</f>
        <v>0</v>
      </c>
      <c r="W136" s="1829">
        <f t="shared" si="23"/>
        <v>0</v>
      </c>
      <c r="X136" s="1830">
        <f t="shared" si="24"/>
        <v>0</v>
      </c>
      <c r="Y136" s="737"/>
      <c r="Z136" s="1829">
        <f t="shared" si="25"/>
        <v>0</v>
      </c>
      <c r="AA136" s="1419">
        <f t="shared" si="26"/>
        <v>0</v>
      </c>
      <c r="AB136" s="2107"/>
      <c r="AC136" s="1831">
        <f t="shared" si="30"/>
        <v>0</v>
      </c>
      <c r="AD136" s="1831">
        <f t="shared" si="18"/>
        <v>0</v>
      </c>
      <c r="AE136">
        <v>114</v>
      </c>
      <c r="AF136" s="1826">
        <v>407</v>
      </c>
      <c r="AG136" s="2107">
        <f>SUMIF('3BL ACTUAL'!B:B,AF136,'3BL ACTUAL'!E:E)</f>
        <v>0</v>
      </c>
      <c r="AH136" s="2107">
        <f>SUMIF('1 BL anterior'!B:B,AF136,'1 BL anterior'!E:E)</f>
        <v>0</v>
      </c>
      <c r="AJ136" s="285"/>
    </row>
    <row r="137" spans="1:36" ht="17.45" hidden="1" customHeight="1">
      <c r="A137" s="1493"/>
      <c r="B137" s="1493"/>
      <c r="C137" s="1493"/>
      <c r="D137" s="1503" t="s">
        <v>893</v>
      </c>
      <c r="E137" s="1503"/>
      <c r="F137" s="1503"/>
      <c r="G137" s="1503"/>
      <c r="H137" s="1503"/>
      <c r="I137" s="1503"/>
      <c r="J137" s="1503"/>
      <c r="K137" s="1503"/>
      <c r="L137" s="1503"/>
      <c r="M137" s="1503"/>
      <c r="N137" s="1503"/>
      <c r="O137" s="1874"/>
      <c r="P137" s="2107"/>
      <c r="Q137" s="2107"/>
      <c r="R137" s="1873"/>
      <c r="S137" s="1646"/>
      <c r="T137" s="1829"/>
      <c r="U137" s="1830"/>
      <c r="V137" s="738"/>
      <c r="W137" s="1829"/>
      <c r="X137" s="1830"/>
      <c r="Y137" s="737"/>
      <c r="Z137" s="1829"/>
      <c r="AA137" s="1419"/>
      <c r="AB137" s="2107"/>
      <c r="AC137" s="1831"/>
      <c r="AD137" s="1831"/>
      <c r="AF137" s="1826"/>
      <c r="AG137" s="2107">
        <f>SUMIF('3BL ACTUAL'!B:B,AF137,'3BL ACTUAL'!E:E)</f>
        <v>0</v>
      </c>
      <c r="AH137" s="2107">
        <f>SUMIF('1 BL anterior'!B:B,AF137,'1 BL anterior'!E:E)</f>
        <v>0</v>
      </c>
      <c r="AJ137" s="285"/>
    </row>
    <row r="138" spans="1:36" ht="17.25" hidden="1">
      <c r="A138" s="1493"/>
      <c r="B138" s="1493"/>
      <c r="C138" s="1493"/>
      <c r="D138" s="1493"/>
      <c r="E138" s="1509" t="s">
        <v>3565</v>
      </c>
      <c r="F138" s="1509"/>
      <c r="G138" s="1509"/>
      <c r="H138" s="1509"/>
      <c r="I138" s="1509"/>
      <c r="J138" s="1509"/>
      <c r="K138" s="1509"/>
      <c r="L138" s="1509"/>
      <c r="M138" s="1509"/>
      <c r="N138" s="1495">
        <v>408</v>
      </c>
      <c r="O138" s="1874" t="s">
        <v>869</v>
      </c>
      <c r="P138" s="2107">
        <f>SUMIF(AF:AF,N138,AH:AH)</f>
        <v>0</v>
      </c>
      <c r="Q138" s="2107">
        <f>SUMIF(AF:AF,N138,AG:AG)</f>
        <v>0</v>
      </c>
      <c r="R138" s="1873">
        <f t="shared" si="27"/>
        <v>0</v>
      </c>
      <c r="S138" s="1646"/>
      <c r="T138" s="1829">
        <f t="shared" si="21"/>
        <v>0</v>
      </c>
      <c r="U138" s="1830">
        <f t="shared" si="22"/>
        <v>0</v>
      </c>
      <c r="V138" s="738">
        <f>+R138</f>
        <v>0</v>
      </c>
      <c r="W138" s="1829">
        <f t="shared" si="23"/>
        <v>0</v>
      </c>
      <c r="X138" s="1830">
        <f t="shared" si="24"/>
        <v>0</v>
      </c>
      <c r="Y138" s="737"/>
      <c r="Z138" s="1829">
        <f t="shared" si="25"/>
        <v>0</v>
      </c>
      <c r="AA138" s="1419">
        <f t="shared" si="26"/>
        <v>0</v>
      </c>
      <c r="AB138" s="2107"/>
      <c r="AC138" s="1831">
        <f t="shared" si="30"/>
        <v>0</v>
      </c>
      <c r="AD138" s="1831">
        <f t="shared" si="18"/>
        <v>0</v>
      </c>
      <c r="AE138">
        <v>114</v>
      </c>
      <c r="AF138" s="1826">
        <v>408</v>
      </c>
      <c r="AG138" s="2107">
        <f>SUMIF('3BL ACTUAL'!B:B,AF138,'3BL ACTUAL'!E:E)</f>
        <v>0</v>
      </c>
      <c r="AH138" s="2107">
        <f>SUMIF('1 BL anterior'!B:B,AF138,'1 BL anterior'!E:E)</f>
        <v>0</v>
      </c>
      <c r="AJ138" s="285"/>
    </row>
    <row r="139" spans="1:36" ht="18" hidden="1" customHeight="1">
      <c r="A139" s="1493"/>
      <c r="B139" s="1493"/>
      <c r="C139" s="1493"/>
      <c r="D139" s="1493"/>
      <c r="E139" s="1509" t="s">
        <v>3566</v>
      </c>
      <c r="F139" s="1509"/>
      <c r="G139" s="1509"/>
      <c r="H139" s="1509"/>
      <c r="I139" s="1509"/>
      <c r="J139" s="1509"/>
      <c r="K139" s="1509"/>
      <c r="L139" s="1509"/>
      <c r="M139" s="1509"/>
      <c r="N139" s="1495">
        <v>409</v>
      </c>
      <c r="O139" s="1874" t="s">
        <v>869</v>
      </c>
      <c r="P139" s="2107">
        <f>SUMIF(AF:AF,N139,AH:AH)</f>
        <v>0</v>
      </c>
      <c r="Q139" s="2107">
        <f>SUMIF(AF:AF,N139,AG:AG)</f>
        <v>0</v>
      </c>
      <c r="R139" s="1873">
        <f t="shared" si="27"/>
        <v>0</v>
      </c>
      <c r="S139" s="1646"/>
      <c r="T139" s="1829">
        <f t="shared" si="21"/>
        <v>0</v>
      </c>
      <c r="U139" s="1830">
        <f t="shared" si="22"/>
        <v>0</v>
      </c>
      <c r="V139" s="738">
        <f>+R139</f>
        <v>0</v>
      </c>
      <c r="W139" s="1829">
        <f t="shared" si="23"/>
        <v>0</v>
      </c>
      <c r="X139" s="1830">
        <f t="shared" si="24"/>
        <v>0</v>
      </c>
      <c r="Y139" s="737"/>
      <c r="Z139" s="1829">
        <f t="shared" si="25"/>
        <v>0</v>
      </c>
      <c r="AA139" s="1419">
        <f t="shared" si="26"/>
        <v>0</v>
      </c>
      <c r="AB139" s="2107"/>
      <c r="AC139" s="1831">
        <f t="shared" si="30"/>
        <v>0</v>
      </c>
      <c r="AD139" s="1831">
        <f t="shared" si="18"/>
        <v>0</v>
      </c>
      <c r="AE139">
        <v>114</v>
      </c>
      <c r="AF139" s="1826">
        <v>409</v>
      </c>
      <c r="AG139" s="2107">
        <f>SUMIF('3BL ACTUAL'!B:B,AF139,'3BL ACTUAL'!E:E)</f>
        <v>0</v>
      </c>
      <c r="AH139" s="2107">
        <f>SUMIF('1 BL anterior'!B:B,AF139,'1 BL anterior'!E:E)</f>
        <v>0</v>
      </c>
      <c r="AJ139" s="285"/>
    </row>
    <row r="140" spans="1:36" ht="18" hidden="1" customHeight="1">
      <c r="A140" s="1493"/>
      <c r="B140" s="1493"/>
      <c r="C140" s="1493"/>
      <c r="D140" s="1493"/>
      <c r="E140" s="1509" t="s">
        <v>3567</v>
      </c>
      <c r="F140" s="1509"/>
      <c r="G140" s="1509"/>
      <c r="H140" s="1509"/>
      <c r="I140" s="1509"/>
      <c r="J140" s="1509"/>
      <c r="K140" s="1509"/>
      <c r="L140" s="1509"/>
      <c r="M140" s="1509"/>
      <c r="N140" s="1495">
        <v>410</v>
      </c>
      <c r="O140" s="1875" t="s">
        <v>664</v>
      </c>
      <c r="P140" s="2107">
        <f>SUMIF(AF:AF,N140,AH:AH)</f>
        <v>0</v>
      </c>
      <c r="Q140" s="2107">
        <f>SUMIF(AF:AF,N140,AG:AG)</f>
        <v>0</v>
      </c>
      <c r="R140" s="1873">
        <f t="shared" si="27"/>
        <v>0</v>
      </c>
      <c r="S140" s="1647">
        <f>+R140</f>
        <v>0</v>
      </c>
      <c r="T140" s="1829">
        <f t="shared" si="21"/>
        <v>0</v>
      </c>
      <c r="U140" s="1830">
        <f t="shared" si="22"/>
        <v>0</v>
      </c>
      <c r="V140" s="738"/>
      <c r="W140" s="1829">
        <f t="shared" si="23"/>
        <v>0</v>
      </c>
      <c r="X140" s="1830">
        <f t="shared" si="24"/>
        <v>0</v>
      </c>
      <c r="Y140" s="737"/>
      <c r="Z140" s="1829">
        <f t="shared" si="25"/>
        <v>0</v>
      </c>
      <c r="AA140" s="1419">
        <f t="shared" si="26"/>
        <v>0</v>
      </c>
      <c r="AB140" s="2107"/>
      <c r="AC140" s="1831">
        <f t="shared" si="30"/>
        <v>0</v>
      </c>
      <c r="AD140" s="1831">
        <f t="shared" si="18"/>
        <v>0</v>
      </c>
      <c r="AE140">
        <v>114</v>
      </c>
      <c r="AF140" s="1826">
        <v>410</v>
      </c>
      <c r="AG140" s="2107">
        <f>SUMIF('3BL ACTUAL'!B:B,AF140,'3BL ACTUAL'!E:E)</f>
        <v>0</v>
      </c>
      <c r="AH140" s="2107">
        <f>SUMIF('1 BL anterior'!B:B,AF140,'1 BL anterior'!E:E)</f>
        <v>0</v>
      </c>
      <c r="AJ140" s="285"/>
    </row>
    <row r="141" spans="1:36" ht="17.25" hidden="1">
      <c r="A141" s="1493"/>
      <c r="B141" s="1493"/>
      <c r="C141" s="1493"/>
      <c r="D141" s="1493"/>
      <c r="E141" s="1509" t="s">
        <v>3568</v>
      </c>
      <c r="F141" s="1509"/>
      <c r="G141" s="1509"/>
      <c r="H141" s="1509"/>
      <c r="I141" s="1509"/>
      <c r="J141" s="1509"/>
      <c r="K141" s="1509"/>
      <c r="L141" s="1509"/>
      <c r="M141" s="1509"/>
      <c r="N141" s="1495">
        <v>411</v>
      </c>
      <c r="O141" s="1875" t="s">
        <v>664</v>
      </c>
      <c r="P141" s="2107">
        <f>SUMIF(AF:AF,N141,AH:AH)</f>
        <v>0</v>
      </c>
      <c r="Q141" s="2107">
        <f>SUMIF(AF:AF,N141,AG:AG)</f>
        <v>0</v>
      </c>
      <c r="R141" s="1873">
        <f t="shared" si="27"/>
        <v>0</v>
      </c>
      <c r="S141" s="1647">
        <f>+R141</f>
        <v>0</v>
      </c>
      <c r="T141" s="1829">
        <f t="shared" si="21"/>
        <v>0</v>
      </c>
      <c r="U141" s="1830">
        <f t="shared" si="22"/>
        <v>0</v>
      </c>
      <c r="V141" s="738"/>
      <c r="W141" s="1829">
        <f t="shared" si="23"/>
        <v>0</v>
      </c>
      <c r="X141" s="1830">
        <f t="shared" si="24"/>
        <v>0</v>
      </c>
      <c r="Y141" s="737"/>
      <c r="Z141" s="1829">
        <f t="shared" si="25"/>
        <v>0</v>
      </c>
      <c r="AA141" s="1419">
        <f t="shared" si="26"/>
        <v>0</v>
      </c>
      <c r="AB141" s="2107"/>
      <c r="AC141" s="1831">
        <f t="shared" si="30"/>
        <v>0</v>
      </c>
      <c r="AD141" s="1831">
        <f t="shared" si="18"/>
        <v>0</v>
      </c>
      <c r="AE141">
        <v>114</v>
      </c>
      <c r="AF141" s="1826">
        <v>411</v>
      </c>
      <c r="AG141" s="2107">
        <f>SUMIF('3BL ACTUAL'!B:B,AF141,'3BL ACTUAL'!E:E)</f>
        <v>0</v>
      </c>
      <c r="AH141" s="2107">
        <f>SUMIF('1 BL anterior'!B:B,AF141,'1 BL anterior'!E:E)</f>
        <v>0</v>
      </c>
      <c r="AJ141" s="285"/>
    </row>
    <row r="142" spans="1:36" ht="17.45" hidden="1" customHeight="1">
      <c r="A142" s="1493"/>
      <c r="B142" s="1493"/>
      <c r="C142" s="1493"/>
      <c r="D142" s="1503" t="s">
        <v>3569</v>
      </c>
      <c r="E142" s="1503"/>
      <c r="F142" s="1503"/>
      <c r="G142" s="1503"/>
      <c r="H142" s="1503"/>
      <c r="I142" s="1503"/>
      <c r="J142" s="1503"/>
      <c r="K142" s="1503"/>
      <c r="L142" s="1503"/>
      <c r="M142" s="1503"/>
      <c r="N142" s="1503"/>
      <c r="O142" s="1875"/>
      <c r="P142" s="2107"/>
      <c r="Q142" s="2107"/>
      <c r="R142" s="1873"/>
      <c r="S142" s="1647"/>
      <c r="T142" s="1829"/>
      <c r="U142" s="1830"/>
      <c r="V142" s="738"/>
      <c r="W142" s="1829"/>
      <c r="X142" s="1830"/>
      <c r="Y142" s="737"/>
      <c r="Z142" s="1829"/>
      <c r="AA142" s="1419"/>
      <c r="AB142" s="2107"/>
      <c r="AC142" s="1831"/>
      <c r="AD142" s="1831"/>
      <c r="AF142" s="1826"/>
      <c r="AG142" s="2107">
        <f>SUMIF('3BL ACTUAL'!B:B,AF142,'3BL ACTUAL'!E:E)</f>
        <v>0</v>
      </c>
      <c r="AH142" s="2107">
        <f>SUMIF('1 BL anterior'!B:B,AF142,'1 BL anterior'!E:E)</f>
        <v>0</v>
      </c>
      <c r="AJ142" s="285"/>
    </row>
    <row r="143" spans="1:36" ht="17.45" hidden="1" customHeight="1">
      <c r="A143" s="1493"/>
      <c r="B143" s="1493"/>
      <c r="C143" s="1493"/>
      <c r="D143" s="1493"/>
      <c r="E143" s="1508" t="s">
        <v>172</v>
      </c>
      <c r="F143" s="1508"/>
      <c r="G143" s="1508"/>
      <c r="H143" s="1508"/>
      <c r="I143" s="1508"/>
      <c r="J143" s="1508"/>
      <c r="K143" s="1508"/>
      <c r="L143" s="1508"/>
      <c r="M143" s="1508"/>
      <c r="N143" s="1508"/>
      <c r="O143" s="1875"/>
      <c r="P143" s="2107"/>
      <c r="Q143" s="2107"/>
      <c r="R143" s="1873"/>
      <c r="S143" s="1647"/>
      <c r="T143" s="1829"/>
      <c r="U143" s="1830"/>
      <c r="V143" s="738"/>
      <c r="W143" s="1829"/>
      <c r="X143" s="1830"/>
      <c r="Y143" s="737"/>
      <c r="Z143" s="1829"/>
      <c r="AA143" s="1419"/>
      <c r="AB143" s="2107"/>
      <c r="AC143" s="1831"/>
      <c r="AD143" s="1831"/>
      <c r="AF143" s="1826"/>
      <c r="AG143" s="2107">
        <f>SUMIF('3BL ACTUAL'!B:B,AF143,'3BL ACTUAL'!E:E)</f>
        <v>0</v>
      </c>
      <c r="AH143" s="2107">
        <f>SUMIF('1 BL anterior'!B:B,AF143,'1 BL anterior'!E:E)</f>
        <v>0</v>
      </c>
      <c r="AJ143" s="285"/>
    </row>
    <row r="144" spans="1:36" ht="17.45" hidden="1" customHeight="1">
      <c r="A144" s="1493"/>
      <c r="B144" s="1493"/>
      <c r="C144" s="1493"/>
      <c r="D144" s="1493"/>
      <c r="E144" s="1493"/>
      <c r="F144" s="1509" t="s">
        <v>3534</v>
      </c>
      <c r="G144" s="1509"/>
      <c r="H144" s="1509"/>
      <c r="I144" s="1509"/>
      <c r="J144" s="1509"/>
      <c r="K144" s="1509"/>
      <c r="L144" s="1509"/>
      <c r="M144" s="1509"/>
      <c r="N144" s="1495">
        <v>412</v>
      </c>
      <c r="O144" s="1874" t="s">
        <v>869</v>
      </c>
      <c r="P144" s="2107">
        <f>SUMIF(AF:AF,N144,AH:AH)</f>
        <v>0</v>
      </c>
      <c r="Q144" s="2107">
        <f>SUMIF(AF:AF,N144,AG:AG)</f>
        <v>0</v>
      </c>
      <c r="R144" s="1873">
        <f t="shared" si="27"/>
        <v>0</v>
      </c>
      <c r="S144" s="1646"/>
      <c r="T144" s="1829">
        <f t="shared" si="21"/>
        <v>0</v>
      </c>
      <c r="U144" s="1830">
        <f t="shared" si="22"/>
        <v>0</v>
      </c>
      <c r="V144" s="738">
        <f t="shared" ref="V144:V152" si="31">+R144</f>
        <v>0</v>
      </c>
      <c r="W144" s="1829">
        <f t="shared" si="23"/>
        <v>0</v>
      </c>
      <c r="X144" s="1830">
        <f t="shared" si="24"/>
        <v>0</v>
      </c>
      <c r="Y144" s="737"/>
      <c r="Z144" s="1829">
        <f t="shared" si="25"/>
        <v>0</v>
      </c>
      <c r="AA144" s="1419">
        <f t="shared" si="26"/>
        <v>0</v>
      </c>
      <c r="AB144" s="2107"/>
      <c r="AC144" s="1831">
        <f t="shared" si="30"/>
        <v>0</v>
      </c>
      <c r="AD144" s="1831">
        <f t="shared" si="18"/>
        <v>0</v>
      </c>
      <c r="AE144">
        <v>114</v>
      </c>
      <c r="AF144" s="1826">
        <v>412</v>
      </c>
      <c r="AG144" s="2107">
        <f>SUMIF('3BL ACTUAL'!B:B,AF144,'3BL ACTUAL'!E:E)</f>
        <v>0</v>
      </c>
      <c r="AH144" s="2107">
        <f>SUMIF('1 BL anterior'!B:B,AF144,'1 BL anterior'!E:E)</f>
        <v>0</v>
      </c>
      <c r="AJ144" s="285"/>
    </row>
    <row r="145" spans="1:36" ht="17.45" hidden="1" customHeight="1">
      <c r="A145" s="1493"/>
      <c r="B145" s="1493"/>
      <c r="C145" s="1493"/>
      <c r="D145" s="1493"/>
      <c r="E145" s="1493"/>
      <c r="F145" s="1509" t="s">
        <v>3570</v>
      </c>
      <c r="G145" s="1509"/>
      <c r="H145" s="1509"/>
      <c r="I145" s="1509"/>
      <c r="J145" s="1509"/>
      <c r="K145" s="1509"/>
      <c r="L145" s="1509"/>
      <c r="M145" s="1509"/>
      <c r="N145" s="1495">
        <v>413</v>
      </c>
      <c r="O145" s="1874" t="s">
        <v>895</v>
      </c>
      <c r="P145" s="2107">
        <f>SUMIF(AF:AF,N145,AH:AH)</f>
        <v>0</v>
      </c>
      <c r="Q145" s="2107">
        <f>SUMIF(AF:AF,N145,AG:AG)</f>
        <v>0</v>
      </c>
      <c r="R145" s="1873">
        <f t="shared" si="27"/>
        <v>0</v>
      </c>
      <c r="S145" s="1646"/>
      <c r="T145" s="1829">
        <f t="shared" si="21"/>
        <v>0</v>
      </c>
      <c r="U145" s="1830">
        <f t="shared" si="22"/>
        <v>0</v>
      </c>
      <c r="V145" s="738">
        <f t="shared" si="31"/>
        <v>0</v>
      </c>
      <c r="W145" s="1829">
        <f t="shared" si="23"/>
        <v>0</v>
      </c>
      <c r="X145" s="1830">
        <f t="shared" si="24"/>
        <v>0</v>
      </c>
      <c r="Y145" s="737"/>
      <c r="Z145" s="1829">
        <f t="shared" si="25"/>
        <v>0</v>
      </c>
      <c r="AA145" s="1419">
        <f t="shared" si="26"/>
        <v>0</v>
      </c>
      <c r="AB145" s="2107"/>
      <c r="AC145" s="1831">
        <f t="shared" si="30"/>
        <v>0</v>
      </c>
      <c r="AD145" s="1831">
        <f t="shared" si="18"/>
        <v>0</v>
      </c>
      <c r="AE145">
        <v>114</v>
      </c>
      <c r="AF145" s="1826">
        <v>413</v>
      </c>
      <c r="AG145" s="2107">
        <f>SUMIF('3BL ACTUAL'!B:B,AF145,'3BL ACTUAL'!E:E)</f>
        <v>0</v>
      </c>
      <c r="AH145" s="2107">
        <f>SUMIF('1 BL anterior'!B:B,AF145,'1 BL anterior'!E:E)</f>
        <v>0</v>
      </c>
      <c r="AJ145" s="285"/>
    </row>
    <row r="146" spans="1:36" ht="17.45" hidden="1" customHeight="1">
      <c r="A146" s="1493"/>
      <c r="B146" s="1493"/>
      <c r="C146" s="1493"/>
      <c r="D146" s="1493"/>
      <c r="E146" s="1508" t="s">
        <v>173</v>
      </c>
      <c r="F146" s="1508"/>
      <c r="G146" s="1508"/>
      <c r="H146" s="1508"/>
      <c r="I146" s="1508"/>
      <c r="J146" s="1508"/>
      <c r="K146" s="1508"/>
      <c r="L146" s="1508"/>
      <c r="M146" s="1508"/>
      <c r="N146" s="1508"/>
      <c r="O146" s="1874"/>
      <c r="P146" s="2107"/>
      <c r="Q146" s="2107"/>
      <c r="R146" s="1873"/>
      <c r="S146" s="1646"/>
      <c r="T146" s="1829"/>
      <c r="U146" s="1830"/>
      <c r="V146" s="738"/>
      <c r="W146" s="1829"/>
      <c r="X146" s="1830"/>
      <c r="Y146" s="737"/>
      <c r="Z146" s="1829"/>
      <c r="AA146" s="1419"/>
      <c r="AB146" s="2107"/>
      <c r="AC146" s="1831"/>
      <c r="AD146" s="1831"/>
      <c r="AF146" s="1826"/>
      <c r="AG146" s="2107">
        <f>SUMIF('3BL ACTUAL'!B:B,AF146,'3BL ACTUAL'!E:E)</f>
        <v>0</v>
      </c>
      <c r="AH146" s="2107">
        <f>SUMIF('1 BL anterior'!B:B,AF146,'1 BL anterior'!E:E)</f>
        <v>0</v>
      </c>
      <c r="AJ146" s="285"/>
    </row>
    <row r="147" spans="1:36" ht="17.45" hidden="1" customHeight="1">
      <c r="A147" s="1493"/>
      <c r="B147" s="1493"/>
      <c r="C147" s="1493"/>
      <c r="D147" s="1493"/>
      <c r="E147" s="1493"/>
      <c r="F147" s="1509" t="s">
        <v>3534</v>
      </c>
      <c r="G147" s="1509"/>
      <c r="H147" s="1509"/>
      <c r="I147" s="1509"/>
      <c r="J147" s="1509"/>
      <c r="K147" s="1509"/>
      <c r="L147" s="1509"/>
      <c r="M147" s="1509"/>
      <c r="N147" s="1495">
        <v>414</v>
      </c>
      <c r="O147" s="1874" t="s">
        <v>869</v>
      </c>
      <c r="P147" s="2107">
        <f>SUMIF(AF:AF,N147,AH:AH)</f>
        <v>0</v>
      </c>
      <c r="Q147" s="2107">
        <f>SUMIF(AF:AF,N147,AG:AG)</f>
        <v>0</v>
      </c>
      <c r="R147" s="1873">
        <f t="shared" si="27"/>
        <v>0</v>
      </c>
      <c r="S147" s="1646"/>
      <c r="T147" s="1829">
        <f t="shared" si="21"/>
        <v>0</v>
      </c>
      <c r="U147" s="1830">
        <f t="shared" si="22"/>
        <v>0</v>
      </c>
      <c r="V147" s="738">
        <f t="shared" si="31"/>
        <v>0</v>
      </c>
      <c r="W147" s="1829">
        <f t="shared" si="23"/>
        <v>0</v>
      </c>
      <c r="X147" s="1830">
        <f t="shared" si="24"/>
        <v>0</v>
      </c>
      <c r="Y147" s="737"/>
      <c r="Z147" s="1829">
        <f t="shared" si="25"/>
        <v>0</v>
      </c>
      <c r="AA147" s="1419">
        <f t="shared" si="26"/>
        <v>0</v>
      </c>
      <c r="AB147" s="2107"/>
      <c r="AC147" s="1831">
        <f t="shared" si="30"/>
        <v>0</v>
      </c>
      <c r="AD147" s="1831">
        <f t="shared" si="18"/>
        <v>0</v>
      </c>
      <c r="AE147">
        <v>114</v>
      </c>
      <c r="AF147" s="1826">
        <v>414</v>
      </c>
      <c r="AG147" s="2107">
        <f>SUMIF('3BL ACTUAL'!B:B,AF147,'3BL ACTUAL'!E:E)</f>
        <v>0</v>
      </c>
      <c r="AH147" s="2107">
        <f>SUMIF('1 BL anterior'!B:B,AF147,'1 BL anterior'!E:E)</f>
        <v>0</v>
      </c>
      <c r="AJ147" s="285"/>
    </row>
    <row r="148" spans="1:36" ht="17.45" hidden="1" customHeight="1">
      <c r="A148" s="1493"/>
      <c r="B148" s="1493"/>
      <c r="C148" s="1493"/>
      <c r="D148" s="1493"/>
      <c r="E148" s="1493"/>
      <c r="F148" s="1509" t="s">
        <v>3570</v>
      </c>
      <c r="G148" s="1509"/>
      <c r="H148" s="1509"/>
      <c r="I148" s="1509"/>
      <c r="J148" s="1509"/>
      <c r="K148" s="1509"/>
      <c r="L148" s="1509"/>
      <c r="M148" s="1509"/>
      <c r="N148" s="1495">
        <v>415</v>
      </c>
      <c r="O148" s="1874" t="s">
        <v>895</v>
      </c>
      <c r="P148" s="2107">
        <f>SUMIF(AF:AF,N148,AH:AH)</f>
        <v>0</v>
      </c>
      <c r="Q148" s="2107">
        <f>SUMIF(AF:AF,N148,AG:AG)</f>
        <v>0</v>
      </c>
      <c r="R148" s="1873">
        <f t="shared" si="27"/>
        <v>0</v>
      </c>
      <c r="S148" s="1646"/>
      <c r="T148" s="1829">
        <f t="shared" si="21"/>
        <v>0</v>
      </c>
      <c r="U148" s="1830">
        <f t="shared" si="22"/>
        <v>0</v>
      </c>
      <c r="V148" s="738">
        <f t="shared" si="31"/>
        <v>0</v>
      </c>
      <c r="W148" s="1829">
        <f t="shared" si="23"/>
        <v>0</v>
      </c>
      <c r="X148" s="1830">
        <f t="shared" si="24"/>
        <v>0</v>
      </c>
      <c r="Y148" s="737"/>
      <c r="Z148" s="1829">
        <f t="shared" si="25"/>
        <v>0</v>
      </c>
      <c r="AA148" s="1419">
        <f t="shared" si="26"/>
        <v>0</v>
      </c>
      <c r="AB148" s="2107"/>
      <c r="AC148" s="1831">
        <f t="shared" si="30"/>
        <v>0</v>
      </c>
      <c r="AD148" s="1831">
        <f t="shared" si="18"/>
        <v>0</v>
      </c>
      <c r="AE148">
        <v>114</v>
      </c>
      <c r="AF148" s="1826">
        <v>415</v>
      </c>
      <c r="AG148" s="2107">
        <f>SUMIF('3BL ACTUAL'!B:B,AF148,'3BL ACTUAL'!E:E)</f>
        <v>0</v>
      </c>
      <c r="AH148" s="2107">
        <f>SUMIF('1 BL anterior'!B:B,AF148,'1 BL anterior'!E:E)</f>
        <v>0</v>
      </c>
      <c r="AJ148" s="285"/>
    </row>
    <row r="149" spans="1:36" ht="17.45" hidden="1" customHeight="1">
      <c r="A149" s="1493"/>
      <c r="B149" s="1493"/>
      <c r="C149" s="1493"/>
      <c r="D149" s="1493"/>
      <c r="E149" s="1508" t="s">
        <v>144</v>
      </c>
      <c r="F149" s="1508"/>
      <c r="G149" s="1508"/>
      <c r="H149" s="1508"/>
      <c r="I149" s="1508"/>
      <c r="J149" s="1508"/>
      <c r="K149" s="1508"/>
      <c r="L149" s="1508"/>
      <c r="M149" s="1508"/>
      <c r="N149" s="1508"/>
      <c r="O149" s="1874"/>
      <c r="P149" s="2107"/>
      <c r="Q149" s="2107"/>
      <c r="R149" s="1873"/>
      <c r="S149" s="1646"/>
      <c r="T149" s="1829"/>
      <c r="U149" s="1830"/>
      <c r="V149" s="738"/>
      <c r="W149" s="1829"/>
      <c r="X149" s="1830"/>
      <c r="Y149" s="737"/>
      <c r="Z149" s="1829"/>
      <c r="AA149" s="1419"/>
      <c r="AB149" s="2107"/>
      <c r="AC149" s="1831"/>
      <c r="AD149" s="1831"/>
      <c r="AF149" s="1826"/>
      <c r="AG149" s="2107">
        <f>SUMIF('3BL ACTUAL'!B:B,AF149,'3BL ACTUAL'!E:E)</f>
        <v>0</v>
      </c>
      <c r="AH149" s="2107">
        <f>SUMIF('1 BL anterior'!B:B,AF149,'1 BL anterior'!E:E)</f>
        <v>0</v>
      </c>
      <c r="AJ149" s="285"/>
    </row>
    <row r="150" spans="1:36" ht="17.45" hidden="1" customHeight="1">
      <c r="A150" s="1493"/>
      <c r="B150" s="1493"/>
      <c r="C150" s="1493"/>
      <c r="D150" s="1493"/>
      <c r="E150" s="1493"/>
      <c r="F150" s="1509" t="s">
        <v>3534</v>
      </c>
      <c r="G150" s="1509"/>
      <c r="H150" s="1509"/>
      <c r="I150" s="1509"/>
      <c r="J150" s="1509"/>
      <c r="K150" s="1509"/>
      <c r="L150" s="1509"/>
      <c r="M150" s="1509"/>
      <c r="N150" s="1495">
        <v>416</v>
      </c>
      <c r="O150" s="1874" t="s">
        <v>869</v>
      </c>
      <c r="P150" s="2107">
        <f>SUMIF(AF:AF,N150,AH:AH)</f>
        <v>0</v>
      </c>
      <c r="Q150" s="2107">
        <f>SUMIF(AF:AF,N150,AG:AG)</f>
        <v>0</v>
      </c>
      <c r="R150" s="1873">
        <f t="shared" si="27"/>
        <v>0</v>
      </c>
      <c r="S150" s="1646"/>
      <c r="T150" s="1829">
        <f t="shared" si="21"/>
        <v>0</v>
      </c>
      <c r="U150" s="1830">
        <f t="shared" si="22"/>
        <v>0</v>
      </c>
      <c r="V150" s="738">
        <f t="shared" si="31"/>
        <v>0</v>
      </c>
      <c r="W150" s="1829">
        <f t="shared" si="23"/>
        <v>0</v>
      </c>
      <c r="X150" s="1830">
        <f t="shared" si="24"/>
        <v>0</v>
      </c>
      <c r="Y150" s="737"/>
      <c r="Z150" s="1829">
        <f t="shared" si="25"/>
        <v>0</v>
      </c>
      <c r="AA150" s="1419">
        <f t="shared" si="26"/>
        <v>0</v>
      </c>
      <c r="AB150" s="2107"/>
      <c r="AC150" s="1831">
        <f t="shared" si="30"/>
        <v>0</v>
      </c>
      <c r="AD150" s="1831">
        <f t="shared" si="18"/>
        <v>0</v>
      </c>
      <c r="AE150">
        <v>114</v>
      </c>
      <c r="AF150" s="1826">
        <v>416</v>
      </c>
      <c r="AG150" s="2107">
        <f>SUMIF('3BL ACTUAL'!B:B,AF150,'3BL ACTUAL'!E:E)</f>
        <v>0</v>
      </c>
      <c r="AH150" s="2107">
        <f>SUMIF('1 BL anterior'!B:B,AF150,'1 BL anterior'!E:E)</f>
        <v>0</v>
      </c>
      <c r="AJ150" s="285"/>
    </row>
    <row r="151" spans="1:36" ht="17.45" hidden="1" customHeight="1">
      <c r="A151" s="1493"/>
      <c r="B151" s="1493"/>
      <c r="C151" s="1493"/>
      <c r="D151" s="1493"/>
      <c r="E151" s="1493"/>
      <c r="F151" s="1509" t="s">
        <v>3570</v>
      </c>
      <c r="G151" s="1509"/>
      <c r="H151" s="1509"/>
      <c r="I151" s="1509"/>
      <c r="J151" s="1509"/>
      <c r="K151" s="1509"/>
      <c r="L151" s="1509"/>
      <c r="M151" s="1509"/>
      <c r="N151" s="1495">
        <v>417</v>
      </c>
      <c r="O151" s="1874" t="s">
        <v>895</v>
      </c>
      <c r="P151" s="2107">
        <f>SUMIF(AF:AF,N151,AH:AH)</f>
        <v>0</v>
      </c>
      <c r="Q151" s="2107">
        <f>SUMIF(AF:AF,N151,AG:AG)</f>
        <v>0</v>
      </c>
      <c r="R151" s="1873">
        <f t="shared" si="27"/>
        <v>0</v>
      </c>
      <c r="S151" s="1646"/>
      <c r="T151" s="1829">
        <f t="shared" si="21"/>
        <v>0</v>
      </c>
      <c r="U151" s="1830">
        <f t="shared" si="22"/>
        <v>0</v>
      </c>
      <c r="V151" s="738">
        <f t="shared" si="31"/>
        <v>0</v>
      </c>
      <c r="W151" s="1829">
        <f t="shared" si="23"/>
        <v>0</v>
      </c>
      <c r="X151" s="1830">
        <f t="shared" si="24"/>
        <v>0</v>
      </c>
      <c r="Y151" s="737"/>
      <c r="Z151" s="1829">
        <f t="shared" si="25"/>
        <v>0</v>
      </c>
      <c r="AA151" s="1419">
        <f t="shared" si="26"/>
        <v>0</v>
      </c>
      <c r="AB151" s="2107"/>
      <c r="AC151" s="1831">
        <f t="shared" si="30"/>
        <v>0</v>
      </c>
      <c r="AD151" s="1831">
        <f t="shared" si="18"/>
        <v>0</v>
      </c>
      <c r="AE151">
        <v>114</v>
      </c>
      <c r="AF151" s="1826">
        <v>417</v>
      </c>
      <c r="AG151" s="2107">
        <f>SUMIF('3BL ACTUAL'!B:B,AF151,'3BL ACTUAL'!E:E)</f>
        <v>0</v>
      </c>
      <c r="AH151" s="2107">
        <f>SUMIF('1 BL anterior'!B:B,AF151,'1 BL anterior'!E:E)</f>
        <v>0</v>
      </c>
      <c r="AJ151" s="285"/>
    </row>
    <row r="152" spans="1:36" ht="17.45" hidden="1" customHeight="1">
      <c r="A152" s="1493"/>
      <c r="B152" s="1493"/>
      <c r="C152" s="1493"/>
      <c r="D152" s="1493"/>
      <c r="E152" s="1493" t="s">
        <v>3571</v>
      </c>
      <c r="F152" s="1493"/>
      <c r="G152" s="1493"/>
      <c r="H152" s="1493"/>
      <c r="I152" s="1493"/>
      <c r="J152" s="1493"/>
      <c r="K152" s="1493"/>
      <c r="L152" s="1493"/>
      <c r="M152" s="1493"/>
      <c r="N152" s="1495">
        <v>418</v>
      </c>
      <c r="O152" s="1874" t="s">
        <v>869</v>
      </c>
      <c r="P152" s="2107">
        <f>SUMIF(AF:AF,N152,AH:AH)</f>
        <v>0</v>
      </c>
      <c r="Q152" s="2107">
        <f>SUMIF(AF:AF,N152,AG:AG)</f>
        <v>0</v>
      </c>
      <c r="R152" s="1873">
        <f>+P152-Q152+T849</f>
        <v>0</v>
      </c>
      <c r="S152" s="1646"/>
      <c r="T152" s="1829">
        <f t="shared" si="21"/>
        <v>0</v>
      </c>
      <c r="U152" s="1830">
        <f t="shared" si="22"/>
        <v>0</v>
      </c>
      <c r="V152" s="738">
        <f t="shared" si="31"/>
        <v>0</v>
      </c>
      <c r="W152" s="1829">
        <f t="shared" si="23"/>
        <v>0</v>
      </c>
      <c r="X152" s="1830">
        <f t="shared" si="24"/>
        <v>0</v>
      </c>
      <c r="Y152" s="737"/>
      <c r="Z152" s="1829">
        <f t="shared" si="25"/>
        <v>0</v>
      </c>
      <c r="AA152" s="1419">
        <f t="shared" si="26"/>
        <v>0</v>
      </c>
      <c r="AB152" s="2107"/>
      <c r="AC152" s="1831">
        <f t="shared" si="30"/>
        <v>0</v>
      </c>
      <c r="AD152" s="1831">
        <f t="shared" si="18"/>
        <v>0</v>
      </c>
      <c r="AE152">
        <v>114</v>
      </c>
      <c r="AF152" s="1826">
        <v>418</v>
      </c>
      <c r="AG152" s="2107">
        <f>SUMIF('3BL ACTUAL'!B:B,AF152,'3BL ACTUAL'!E:E)</f>
        <v>0</v>
      </c>
      <c r="AH152" s="2107">
        <f>SUMIF('1 BL anterior'!B:B,AF152,'1 BL anterior'!E:E)</f>
        <v>0</v>
      </c>
      <c r="AJ152" s="285"/>
    </row>
    <row r="153" spans="1:36" ht="17.45" hidden="1" customHeight="1">
      <c r="A153" s="1493"/>
      <c r="B153" s="1493"/>
      <c r="C153" s="1493"/>
      <c r="D153" s="1493"/>
      <c r="E153" s="1493" t="s">
        <v>3572</v>
      </c>
      <c r="F153" s="1493"/>
      <c r="G153" s="1493"/>
      <c r="H153" s="1493"/>
      <c r="I153" s="1493"/>
      <c r="J153" s="1493"/>
      <c r="K153" s="1493"/>
      <c r="L153" s="1493"/>
      <c r="M153" s="1493"/>
      <c r="N153" s="1495">
        <v>419</v>
      </c>
      <c r="O153" s="1875" t="s">
        <v>664</v>
      </c>
      <c r="P153" s="2107">
        <f>SUMIF(AF:AF,N153,AH:AH)</f>
        <v>0</v>
      </c>
      <c r="Q153" s="2107">
        <f>SUMIF(AF:AF,N153,AG:AG)</f>
        <v>0</v>
      </c>
      <c r="R153" s="1873">
        <f t="shared" si="27"/>
        <v>0</v>
      </c>
      <c r="S153" s="1647">
        <f>+R153</f>
        <v>0</v>
      </c>
      <c r="T153" s="1829">
        <f t="shared" si="21"/>
        <v>0</v>
      </c>
      <c r="U153" s="1830">
        <f t="shared" si="22"/>
        <v>0</v>
      </c>
      <c r="V153" s="738"/>
      <c r="W153" s="1829">
        <f t="shared" si="23"/>
        <v>0</v>
      </c>
      <c r="X153" s="1830">
        <f t="shared" si="24"/>
        <v>0</v>
      </c>
      <c r="Y153" s="737"/>
      <c r="Z153" s="1829">
        <f t="shared" si="25"/>
        <v>0</v>
      </c>
      <c r="AA153" s="1419">
        <f t="shared" si="26"/>
        <v>0</v>
      </c>
      <c r="AB153" s="2107"/>
      <c r="AC153" s="1831">
        <f t="shared" si="30"/>
        <v>0</v>
      </c>
      <c r="AD153" s="1831">
        <f t="shared" si="18"/>
        <v>0</v>
      </c>
      <c r="AE153">
        <v>114</v>
      </c>
      <c r="AF153" s="1826">
        <v>419</v>
      </c>
      <c r="AG153" s="2107">
        <f>SUMIF('3BL ACTUAL'!B:B,AF153,'3BL ACTUAL'!E:E)</f>
        <v>0</v>
      </c>
      <c r="AH153" s="2107">
        <f>SUMIF('1 BL anterior'!B:B,AF153,'1 BL anterior'!E:E)</f>
        <v>0</v>
      </c>
      <c r="AJ153" s="285"/>
    </row>
    <row r="154" spans="1:36" ht="17.45" hidden="1" customHeight="1">
      <c r="A154" s="1493"/>
      <c r="B154" s="1493"/>
      <c r="C154" s="1493"/>
      <c r="D154" s="1503" t="s">
        <v>174</v>
      </c>
      <c r="E154" s="1503"/>
      <c r="F154" s="1503"/>
      <c r="G154" s="1503"/>
      <c r="H154" s="1503"/>
      <c r="I154" s="1503"/>
      <c r="J154" s="1503"/>
      <c r="K154" s="1503"/>
      <c r="L154" s="1503"/>
      <c r="M154" s="1503"/>
      <c r="N154" s="1503"/>
      <c r="O154" s="1875"/>
      <c r="P154" s="2107"/>
      <c r="Q154" s="2107"/>
      <c r="R154" s="1873"/>
      <c r="S154" s="1647"/>
      <c r="T154" s="1829"/>
      <c r="U154" s="1830"/>
      <c r="V154" s="738"/>
      <c r="W154" s="1829"/>
      <c r="X154" s="1830"/>
      <c r="Y154" s="737"/>
      <c r="Z154" s="1829"/>
      <c r="AA154" s="1419"/>
      <c r="AB154" s="2107"/>
      <c r="AC154" s="1831"/>
      <c r="AD154" s="1831"/>
      <c r="AF154" s="1826"/>
      <c r="AG154" s="2107">
        <f>SUMIF('3BL ACTUAL'!B:B,AF154,'3BL ACTUAL'!E:E)</f>
        <v>0</v>
      </c>
      <c r="AH154" s="2107">
        <f>SUMIF('1 BL anterior'!B:B,AF154,'1 BL anterior'!E:E)</f>
        <v>0</v>
      </c>
      <c r="AJ154" s="285"/>
    </row>
    <row r="155" spans="1:36" ht="17.45" hidden="1" customHeight="1">
      <c r="A155" s="1493"/>
      <c r="B155" s="1493"/>
      <c r="C155" s="1493"/>
      <c r="D155" s="1493"/>
      <c r="E155" s="1503" t="s">
        <v>175</v>
      </c>
      <c r="F155" s="1503"/>
      <c r="G155" s="1503"/>
      <c r="H155" s="1503"/>
      <c r="I155" s="1503"/>
      <c r="J155" s="1503"/>
      <c r="K155" s="1503"/>
      <c r="L155" s="1503"/>
      <c r="M155" s="1503"/>
      <c r="N155" s="1503"/>
      <c r="O155" s="1875"/>
      <c r="P155" s="2107"/>
      <c r="Q155" s="2107"/>
      <c r="R155" s="1873"/>
      <c r="S155" s="1647"/>
      <c r="T155" s="1829"/>
      <c r="U155" s="1830"/>
      <c r="V155" s="738"/>
      <c r="W155" s="1829"/>
      <c r="X155" s="1830"/>
      <c r="Y155" s="737"/>
      <c r="Z155" s="1829"/>
      <c r="AA155" s="1419"/>
      <c r="AB155" s="2107"/>
      <c r="AC155" s="1831"/>
      <c r="AD155" s="1831"/>
      <c r="AF155" s="1826"/>
      <c r="AG155" s="2107">
        <f>SUMIF('3BL ACTUAL'!B:B,AF155,'3BL ACTUAL'!E:E)</f>
        <v>0</v>
      </c>
      <c r="AH155" s="2107">
        <f>SUMIF('1 BL anterior'!B:B,AF155,'1 BL anterior'!E:E)</f>
        <v>0</v>
      </c>
      <c r="AJ155" s="285"/>
    </row>
    <row r="156" spans="1:36" ht="17.45" hidden="1" customHeight="1">
      <c r="A156" s="1493"/>
      <c r="B156" s="1493"/>
      <c r="C156" s="1493"/>
      <c r="D156" s="1493"/>
      <c r="E156" s="1493"/>
      <c r="F156" s="1508" t="s">
        <v>127</v>
      </c>
      <c r="G156" s="1508"/>
      <c r="H156" s="1508"/>
      <c r="I156" s="1508"/>
      <c r="J156" s="1508"/>
      <c r="K156" s="1508"/>
      <c r="L156" s="1508"/>
      <c r="M156" s="1508"/>
      <c r="N156" s="1508"/>
      <c r="O156" s="1875"/>
      <c r="P156" s="2107"/>
      <c r="Q156" s="2107"/>
      <c r="R156" s="1873"/>
      <c r="S156" s="1647"/>
      <c r="T156" s="1829"/>
      <c r="U156" s="1830"/>
      <c r="V156" s="738"/>
      <c r="W156" s="1829"/>
      <c r="X156" s="1830"/>
      <c r="Y156" s="737"/>
      <c r="Z156" s="1829"/>
      <c r="AA156" s="1419"/>
      <c r="AB156" s="2107"/>
      <c r="AC156" s="1831"/>
      <c r="AD156" s="1831"/>
      <c r="AF156" s="1826"/>
      <c r="AG156" s="2107">
        <f>SUMIF('3BL ACTUAL'!B:B,AF156,'3BL ACTUAL'!E:E)</f>
        <v>0</v>
      </c>
      <c r="AH156" s="2107">
        <f>SUMIF('1 BL anterior'!B:B,AF156,'1 BL anterior'!E:E)</f>
        <v>0</v>
      </c>
      <c r="AJ156" s="285"/>
    </row>
    <row r="157" spans="1:36" ht="17.45" hidden="1" customHeight="1">
      <c r="A157" s="1493"/>
      <c r="B157" s="1493"/>
      <c r="C157" s="1493"/>
      <c r="D157" s="1493"/>
      <c r="E157" s="1493"/>
      <c r="F157" s="1493"/>
      <c r="G157" s="1509" t="s">
        <v>246</v>
      </c>
      <c r="H157" s="1509"/>
      <c r="I157" s="1509"/>
      <c r="J157" s="1509"/>
      <c r="K157" s="1509"/>
      <c r="L157" s="1509"/>
      <c r="M157" s="1509"/>
      <c r="N157" s="1495">
        <v>420</v>
      </c>
      <c r="O157" s="1874" t="s">
        <v>869</v>
      </c>
      <c r="P157" s="2107">
        <f>SUMIF(AF:AF,N157,AH:AH)</f>
        <v>0</v>
      </c>
      <c r="Q157" s="2107">
        <f>SUMIF(AF:AF,N157,AG:AG)</f>
        <v>0</v>
      </c>
      <c r="R157" s="1873">
        <f t="shared" si="27"/>
        <v>0</v>
      </c>
      <c r="S157" s="1648">
        <f>+R157</f>
        <v>0</v>
      </c>
      <c r="T157" s="1829">
        <f t="shared" si="21"/>
        <v>0</v>
      </c>
      <c r="U157" s="1830">
        <f t="shared" si="22"/>
        <v>0</v>
      </c>
      <c r="V157" s="738"/>
      <c r="W157" s="1829">
        <f t="shared" si="23"/>
        <v>0</v>
      </c>
      <c r="X157" s="1830">
        <f t="shared" si="24"/>
        <v>0</v>
      </c>
      <c r="Y157" s="738"/>
      <c r="Z157" s="1829">
        <f t="shared" si="25"/>
        <v>0</v>
      </c>
      <c r="AA157" s="1419">
        <f t="shared" si="26"/>
        <v>0</v>
      </c>
      <c r="AB157" s="2107"/>
      <c r="AC157" s="1831">
        <f t="shared" si="30"/>
        <v>0</v>
      </c>
      <c r="AD157" s="1831">
        <f t="shared" si="18"/>
        <v>0</v>
      </c>
      <c r="AE157">
        <v>115</v>
      </c>
      <c r="AF157" s="1826">
        <v>420</v>
      </c>
      <c r="AG157" s="2107">
        <f>SUMIF('3BL ACTUAL'!B:B,AF157,'3BL ACTUAL'!E:E)</f>
        <v>0</v>
      </c>
      <c r="AH157" s="2107">
        <f>SUMIF('1 BL anterior'!B:B,AF157,'1 BL anterior'!E:E)</f>
        <v>0</v>
      </c>
      <c r="AJ157" s="285"/>
    </row>
    <row r="158" spans="1:36" ht="18" hidden="1" customHeight="1">
      <c r="A158" s="1493"/>
      <c r="B158" s="1493"/>
      <c r="C158" s="1493"/>
      <c r="D158" s="1493"/>
      <c r="E158" s="1493"/>
      <c r="F158" s="1493"/>
      <c r="G158" s="1509" t="s">
        <v>3413</v>
      </c>
      <c r="H158" s="1509"/>
      <c r="I158" s="1509"/>
      <c r="J158" s="1509"/>
      <c r="K158" s="1509"/>
      <c r="L158" s="1509"/>
      <c r="M158" s="1509"/>
      <c r="N158" s="1495">
        <v>421</v>
      </c>
      <c r="O158" s="1874" t="s">
        <v>869</v>
      </c>
      <c r="P158" s="2107">
        <f>SUMIF(AF:AF,N158,AH:AH)</f>
        <v>0</v>
      </c>
      <c r="Q158" s="2107">
        <f>SUMIF(AF:AF,N158,AG:AG)</f>
        <v>0</v>
      </c>
      <c r="R158" s="1873">
        <f t="shared" si="27"/>
        <v>0</v>
      </c>
      <c r="S158" s="1646"/>
      <c r="T158" s="1829">
        <f t="shared" si="21"/>
        <v>0</v>
      </c>
      <c r="U158" s="1830">
        <f t="shared" si="22"/>
        <v>0</v>
      </c>
      <c r="V158" s="738"/>
      <c r="W158" s="1829">
        <f t="shared" si="23"/>
        <v>0</v>
      </c>
      <c r="X158" s="1830">
        <f t="shared" si="24"/>
        <v>0</v>
      </c>
      <c r="Y158" s="738">
        <f>+R158</f>
        <v>0</v>
      </c>
      <c r="Z158" s="1829">
        <f t="shared" si="25"/>
        <v>0</v>
      </c>
      <c r="AA158" s="1419">
        <f t="shared" si="26"/>
        <v>0</v>
      </c>
      <c r="AB158" s="2107"/>
      <c r="AC158" s="1831">
        <f t="shared" si="30"/>
        <v>0</v>
      </c>
      <c r="AD158" s="1831">
        <f t="shared" si="18"/>
        <v>0</v>
      </c>
      <c r="AE158">
        <v>115</v>
      </c>
      <c r="AF158" s="1826">
        <v>421</v>
      </c>
      <c r="AG158" s="2107">
        <f>SUMIF('3BL ACTUAL'!B:B,AF158,'3BL ACTUAL'!E:E)</f>
        <v>0</v>
      </c>
      <c r="AH158" s="2107">
        <f>SUMIF('1 BL anterior'!B:B,AF158,'1 BL anterior'!E:E)</f>
        <v>0</v>
      </c>
      <c r="AJ158" s="285"/>
    </row>
    <row r="159" spans="1:36" ht="17.25" hidden="1">
      <c r="A159" s="1493"/>
      <c r="B159" s="1493"/>
      <c r="C159" s="1493"/>
      <c r="D159" s="1493"/>
      <c r="E159" s="1493"/>
      <c r="F159" s="1493"/>
      <c r="G159" s="1509" t="s">
        <v>3524</v>
      </c>
      <c r="H159" s="1509"/>
      <c r="I159" s="1509"/>
      <c r="J159" s="1509"/>
      <c r="K159" s="1509"/>
      <c r="L159" s="1509"/>
      <c r="M159" s="1509"/>
      <c r="N159" s="1495">
        <v>422</v>
      </c>
      <c r="O159" s="1875" t="s">
        <v>664</v>
      </c>
      <c r="P159" s="2107">
        <f>SUMIF(AF:AF,N159,AH:AH)</f>
        <v>0</v>
      </c>
      <c r="Q159" s="2107">
        <f>SUMIF(AF:AF,N159,AG:AG)</f>
        <v>0</v>
      </c>
      <c r="R159" s="1873">
        <f t="shared" si="27"/>
        <v>0</v>
      </c>
      <c r="S159" s="1646"/>
      <c r="T159" s="1829">
        <f t="shared" si="21"/>
        <v>0</v>
      </c>
      <c r="U159" s="1830">
        <f t="shared" si="22"/>
        <v>0</v>
      </c>
      <c r="V159" s="738"/>
      <c r="W159" s="1829">
        <f t="shared" si="23"/>
        <v>0</v>
      </c>
      <c r="X159" s="1830">
        <f t="shared" si="24"/>
        <v>0</v>
      </c>
      <c r="Y159" s="738">
        <f>+R159</f>
        <v>0</v>
      </c>
      <c r="Z159" s="1829">
        <f t="shared" si="25"/>
        <v>0</v>
      </c>
      <c r="AA159" s="1419">
        <f t="shared" si="26"/>
        <v>0</v>
      </c>
      <c r="AB159" s="2107"/>
      <c r="AC159" s="1831">
        <f t="shared" si="30"/>
        <v>0</v>
      </c>
      <c r="AD159" s="1831">
        <f t="shared" si="18"/>
        <v>0</v>
      </c>
      <c r="AE159">
        <v>115</v>
      </c>
      <c r="AF159" s="1826">
        <v>422</v>
      </c>
      <c r="AG159" s="2107">
        <f>SUMIF('3BL ACTUAL'!B:B,AF159,'3BL ACTUAL'!E:E)</f>
        <v>0</v>
      </c>
      <c r="AH159" s="2107">
        <f>SUMIF('1 BL anterior'!B:B,AF159,'1 BL anterior'!E:E)</f>
        <v>0</v>
      </c>
      <c r="AJ159" s="285"/>
    </row>
    <row r="160" spans="1:36" ht="17.25" hidden="1">
      <c r="A160" s="1493"/>
      <c r="B160" s="1493"/>
      <c r="C160" s="1493"/>
      <c r="D160" s="1493"/>
      <c r="E160" s="1493"/>
      <c r="F160" s="1508" t="s">
        <v>128</v>
      </c>
      <c r="G160" s="1508"/>
      <c r="H160" s="1508"/>
      <c r="I160" s="1508"/>
      <c r="J160" s="1508"/>
      <c r="K160" s="1508"/>
      <c r="L160" s="1508"/>
      <c r="M160" s="1508"/>
      <c r="N160" s="1508"/>
      <c r="O160" s="1875"/>
      <c r="P160" s="2107"/>
      <c r="Q160" s="2107"/>
      <c r="R160" s="1873"/>
      <c r="S160" s="1646"/>
      <c r="T160" s="1829"/>
      <c r="U160" s="1830"/>
      <c r="V160" s="738"/>
      <c r="W160" s="1829"/>
      <c r="X160" s="1830"/>
      <c r="Y160" s="738"/>
      <c r="Z160" s="1829"/>
      <c r="AA160" s="1419"/>
      <c r="AB160" s="2107"/>
      <c r="AC160" s="1831"/>
      <c r="AD160" s="1831"/>
      <c r="AF160" s="1826"/>
      <c r="AG160" s="2107">
        <f>SUMIF('3BL ACTUAL'!B:B,AF160,'3BL ACTUAL'!E:E)</f>
        <v>0</v>
      </c>
      <c r="AH160" s="2107">
        <f>SUMIF('1 BL anterior'!B:B,AF160,'1 BL anterior'!E:E)</f>
        <v>0</v>
      </c>
      <c r="AJ160" s="285"/>
    </row>
    <row r="161" spans="1:36" ht="17.25" hidden="1">
      <c r="A161" s="1493"/>
      <c r="B161" s="1493"/>
      <c r="C161" s="1493"/>
      <c r="D161" s="1493"/>
      <c r="E161" s="1493"/>
      <c r="F161" s="1493"/>
      <c r="G161" s="1509" t="s">
        <v>246</v>
      </c>
      <c r="H161" s="1509"/>
      <c r="I161" s="1509"/>
      <c r="J161" s="1509"/>
      <c r="K161" s="1509"/>
      <c r="L161" s="1509"/>
      <c r="M161" s="1509"/>
      <c r="N161" s="1495">
        <v>423</v>
      </c>
      <c r="O161" s="1874" t="s">
        <v>869</v>
      </c>
      <c r="P161" s="2107">
        <f>SUMIF(AF:AF,N161,AH:AH)</f>
        <v>0</v>
      </c>
      <c r="Q161" s="2107">
        <f>SUMIF(AF:AF,N161,AG:AG)</f>
        <v>0</v>
      </c>
      <c r="R161" s="1873">
        <f t="shared" si="27"/>
        <v>0</v>
      </c>
      <c r="S161" s="1646"/>
      <c r="T161" s="1829">
        <f t="shared" si="21"/>
        <v>0</v>
      </c>
      <c r="U161" s="1830">
        <f t="shared" si="22"/>
        <v>0</v>
      </c>
      <c r="V161" s="738"/>
      <c r="W161" s="1829">
        <f t="shared" si="23"/>
        <v>0</v>
      </c>
      <c r="X161" s="1830">
        <f t="shared" si="24"/>
        <v>0</v>
      </c>
      <c r="Y161" s="738">
        <f>+R161</f>
        <v>0</v>
      </c>
      <c r="Z161" s="1829">
        <f t="shared" si="25"/>
        <v>0</v>
      </c>
      <c r="AA161" s="1419">
        <f t="shared" si="26"/>
        <v>0</v>
      </c>
      <c r="AB161" s="2107"/>
      <c r="AC161" s="1831">
        <f t="shared" si="30"/>
        <v>0</v>
      </c>
      <c r="AD161" s="1831">
        <f t="shared" si="18"/>
        <v>0</v>
      </c>
      <c r="AE161">
        <v>115</v>
      </c>
      <c r="AF161" s="1826">
        <v>423</v>
      </c>
      <c r="AG161" s="2107">
        <f>SUMIF('3BL ACTUAL'!B:B,AF161,'3BL ACTUAL'!E:E)</f>
        <v>0</v>
      </c>
      <c r="AH161" s="2107">
        <f>SUMIF('1 BL anterior'!B:B,AF161,'1 BL anterior'!E:E)</f>
        <v>0</v>
      </c>
      <c r="AJ161" s="285"/>
    </row>
    <row r="162" spans="1:36" ht="17.25" hidden="1">
      <c r="A162" s="1493"/>
      <c r="B162" s="1493"/>
      <c r="C162" s="1493"/>
      <c r="D162" s="1493"/>
      <c r="E162" s="1493"/>
      <c r="F162" s="1493"/>
      <c r="G162" s="1509" t="s">
        <v>3413</v>
      </c>
      <c r="H162" s="1509"/>
      <c r="I162" s="1509"/>
      <c r="J162" s="1509"/>
      <c r="K162" s="1509"/>
      <c r="L162" s="1509"/>
      <c r="M162" s="1509"/>
      <c r="N162" s="1495">
        <v>424</v>
      </c>
      <c r="O162" s="1874" t="s">
        <v>869</v>
      </c>
      <c r="P162" s="2107">
        <f>SUMIF(AF:AF,N162,AH:AH)</f>
        <v>0</v>
      </c>
      <c r="Q162" s="2107">
        <f>SUMIF(AF:AF,N162,AG:AG)</f>
        <v>0</v>
      </c>
      <c r="R162" s="1873">
        <f t="shared" si="27"/>
        <v>0</v>
      </c>
      <c r="S162" s="1647">
        <f>+R162</f>
        <v>0</v>
      </c>
      <c r="T162" s="1829">
        <f t="shared" si="21"/>
        <v>0</v>
      </c>
      <c r="U162" s="1830">
        <f t="shared" si="22"/>
        <v>0</v>
      </c>
      <c r="V162" s="737"/>
      <c r="W162" s="1829">
        <f t="shared" si="23"/>
        <v>0</v>
      </c>
      <c r="X162" s="1830">
        <f t="shared" si="24"/>
        <v>0</v>
      </c>
      <c r="Y162" s="738"/>
      <c r="Z162" s="1829">
        <f t="shared" si="25"/>
        <v>0</v>
      </c>
      <c r="AA162" s="1419">
        <f t="shared" si="26"/>
        <v>0</v>
      </c>
      <c r="AB162" s="2107"/>
      <c r="AC162" s="1831">
        <f t="shared" si="30"/>
        <v>0</v>
      </c>
      <c r="AD162" s="1831">
        <f t="shared" si="18"/>
        <v>0</v>
      </c>
      <c r="AE162">
        <v>115</v>
      </c>
      <c r="AF162" s="1826">
        <v>424</v>
      </c>
      <c r="AG162" s="2107">
        <f>SUMIF('3BL ACTUAL'!B:B,AF162,'3BL ACTUAL'!E:E)</f>
        <v>0</v>
      </c>
      <c r="AH162" s="2107">
        <f>SUMIF('1 BL anterior'!B:B,AF162,'1 BL anterior'!E:E)</f>
        <v>0</v>
      </c>
      <c r="AJ162" s="285"/>
    </row>
    <row r="163" spans="1:36" ht="17.25" hidden="1">
      <c r="A163" s="1493"/>
      <c r="B163" s="1493"/>
      <c r="C163" s="1493"/>
      <c r="D163" s="1493"/>
      <c r="E163" s="1493"/>
      <c r="F163" s="1493"/>
      <c r="G163" s="1509" t="s">
        <v>3524</v>
      </c>
      <c r="H163" s="1509"/>
      <c r="I163" s="1509"/>
      <c r="J163" s="1509"/>
      <c r="K163" s="1509"/>
      <c r="L163" s="1509"/>
      <c r="M163" s="1509"/>
      <c r="N163" s="1495">
        <v>425</v>
      </c>
      <c r="O163" s="1875" t="s">
        <v>664</v>
      </c>
      <c r="P163" s="2107">
        <f>SUMIF(AF:AF,N163,AH:AH)</f>
        <v>0</v>
      </c>
      <c r="Q163" s="2107">
        <f>SUMIF(AF:AF,N163,AG:AG)</f>
        <v>0</v>
      </c>
      <c r="R163" s="1873">
        <f t="shared" si="27"/>
        <v>0</v>
      </c>
      <c r="S163" s="1646"/>
      <c r="T163" s="1829">
        <f t="shared" si="21"/>
        <v>0</v>
      </c>
      <c r="U163" s="1830">
        <f t="shared" si="22"/>
        <v>0</v>
      </c>
      <c r="V163" s="738"/>
      <c r="W163" s="1829">
        <f t="shared" si="23"/>
        <v>0</v>
      </c>
      <c r="X163" s="1830">
        <f t="shared" si="24"/>
        <v>0</v>
      </c>
      <c r="Y163" s="738">
        <f t="shared" ref="Y163:Y175" si="32">+R163</f>
        <v>0</v>
      </c>
      <c r="Z163" s="1829">
        <f t="shared" si="25"/>
        <v>0</v>
      </c>
      <c r="AA163" s="1419">
        <f t="shared" si="26"/>
        <v>0</v>
      </c>
      <c r="AB163" s="2107"/>
      <c r="AC163" s="1831">
        <f t="shared" si="30"/>
        <v>0</v>
      </c>
      <c r="AD163" s="1831">
        <f t="shared" si="18"/>
        <v>0</v>
      </c>
      <c r="AE163">
        <v>115</v>
      </c>
      <c r="AF163" s="1826">
        <v>425</v>
      </c>
      <c r="AG163" s="2107">
        <f>SUMIF('3BL ACTUAL'!B:B,AF163,'3BL ACTUAL'!E:E)</f>
        <v>0</v>
      </c>
      <c r="AH163" s="2107">
        <f>SUMIF('1 BL anterior'!B:B,AF163,'1 BL anterior'!E:E)</f>
        <v>0</v>
      </c>
      <c r="AJ163" s="285"/>
    </row>
    <row r="164" spans="1:36" ht="17.45" hidden="1" customHeight="1">
      <c r="A164" s="1493"/>
      <c r="B164" s="1493"/>
      <c r="C164" s="1493"/>
      <c r="D164" s="1493"/>
      <c r="E164" s="1503" t="s">
        <v>176</v>
      </c>
      <c r="F164" s="1503"/>
      <c r="G164" s="1503"/>
      <c r="H164" s="1503"/>
      <c r="I164" s="1503"/>
      <c r="J164" s="1503"/>
      <c r="K164" s="1503"/>
      <c r="L164" s="1503"/>
      <c r="M164" s="1503"/>
      <c r="N164" s="1503"/>
      <c r="O164" s="1875"/>
      <c r="P164" s="2107"/>
      <c r="Q164" s="2107"/>
      <c r="R164" s="1873"/>
      <c r="S164" s="1646"/>
      <c r="T164" s="1829"/>
      <c r="U164" s="1830"/>
      <c r="V164" s="738"/>
      <c r="W164" s="1829"/>
      <c r="X164" s="1830"/>
      <c r="Y164" s="738"/>
      <c r="Z164" s="1829"/>
      <c r="AA164" s="1419"/>
      <c r="AB164" s="2107"/>
      <c r="AC164" s="1831"/>
      <c r="AD164" s="1831"/>
      <c r="AF164" s="1826"/>
      <c r="AG164" s="2107">
        <f>SUMIF('3BL ACTUAL'!B:B,AF164,'3BL ACTUAL'!E:E)</f>
        <v>0</v>
      </c>
      <c r="AH164" s="2107">
        <f>SUMIF('1 BL anterior'!B:B,AF164,'1 BL anterior'!E:E)</f>
        <v>0</v>
      </c>
      <c r="AJ164" s="285"/>
    </row>
    <row r="165" spans="1:36" ht="17.25" hidden="1">
      <c r="A165" s="1493"/>
      <c r="B165" s="1493"/>
      <c r="C165" s="1493"/>
      <c r="D165" s="1493"/>
      <c r="E165" s="1493"/>
      <c r="F165" s="1508" t="s">
        <v>3573</v>
      </c>
      <c r="G165" s="1508"/>
      <c r="H165" s="1508"/>
      <c r="I165" s="1508"/>
      <c r="J165" s="1508"/>
      <c r="K165" s="1508"/>
      <c r="L165" s="1508"/>
      <c r="M165" s="1508"/>
      <c r="N165" s="1508"/>
      <c r="O165" s="1875"/>
      <c r="P165" s="2107"/>
      <c r="Q165" s="2107"/>
      <c r="R165" s="1873"/>
      <c r="S165" s="1646"/>
      <c r="T165" s="1829"/>
      <c r="U165" s="1830"/>
      <c r="V165" s="738"/>
      <c r="W165" s="1829"/>
      <c r="X165" s="1830"/>
      <c r="Y165" s="738"/>
      <c r="Z165" s="1829"/>
      <c r="AA165" s="1419"/>
      <c r="AB165" s="2107"/>
      <c r="AC165" s="1831"/>
      <c r="AD165" s="1831"/>
      <c r="AF165" s="1826"/>
      <c r="AG165" s="2107">
        <f>SUMIF('3BL ACTUAL'!B:B,AF165,'3BL ACTUAL'!E:E)</f>
        <v>0</v>
      </c>
      <c r="AH165" s="2107">
        <f>SUMIF('1 BL anterior'!B:B,AF165,'1 BL anterior'!E:E)</f>
        <v>0</v>
      </c>
      <c r="AJ165" s="285"/>
    </row>
    <row r="166" spans="1:36" ht="17.45" hidden="1" customHeight="1">
      <c r="A166" s="1493"/>
      <c r="B166" s="1493"/>
      <c r="C166" s="1493"/>
      <c r="D166" s="1493"/>
      <c r="E166" s="1493"/>
      <c r="F166" s="1493"/>
      <c r="G166" s="1509" t="s">
        <v>246</v>
      </c>
      <c r="H166" s="1509"/>
      <c r="I166" s="1509"/>
      <c r="J166" s="1509"/>
      <c r="K166" s="1509"/>
      <c r="L166" s="1509"/>
      <c r="M166" s="1509"/>
      <c r="N166" s="1495">
        <v>426</v>
      </c>
      <c r="O166" s="1874" t="s">
        <v>869</v>
      </c>
      <c r="P166" s="2107">
        <f>SUMIF(AF:AF,N166,AH:AH)</f>
        <v>0</v>
      </c>
      <c r="Q166" s="2107">
        <f>SUMIF(AF:AF,N166,AG:AG)</f>
        <v>0</v>
      </c>
      <c r="R166" s="1873">
        <f t="shared" si="27"/>
        <v>0</v>
      </c>
      <c r="S166" s="1646"/>
      <c r="T166" s="1829">
        <f t="shared" si="21"/>
        <v>0</v>
      </c>
      <c r="U166" s="1830">
        <f t="shared" si="22"/>
        <v>0</v>
      </c>
      <c r="V166" s="738"/>
      <c r="W166" s="1829">
        <f t="shared" si="23"/>
        <v>0</v>
      </c>
      <c r="X166" s="1830">
        <f t="shared" si="24"/>
        <v>0</v>
      </c>
      <c r="Y166" s="738">
        <f t="shared" si="32"/>
        <v>0</v>
      </c>
      <c r="Z166" s="1829">
        <f t="shared" si="25"/>
        <v>0</v>
      </c>
      <c r="AA166" s="1419">
        <f t="shared" si="26"/>
        <v>0</v>
      </c>
      <c r="AB166" s="2107"/>
      <c r="AC166" s="1831">
        <f t="shared" si="30"/>
        <v>0</v>
      </c>
      <c r="AD166" s="1831">
        <f t="shared" si="18"/>
        <v>0</v>
      </c>
      <c r="AE166">
        <v>115</v>
      </c>
      <c r="AF166" s="1826">
        <v>426</v>
      </c>
      <c r="AG166" s="2107">
        <f>SUMIF('3BL ACTUAL'!B:B,AF166,'3BL ACTUAL'!E:E)</f>
        <v>0</v>
      </c>
      <c r="AH166" s="2107">
        <f>SUMIF('1 BL anterior'!B:B,AF166,'1 BL anterior'!E:E)</f>
        <v>0</v>
      </c>
      <c r="AJ166" s="285"/>
    </row>
    <row r="167" spans="1:36" ht="17.25" hidden="1">
      <c r="A167" s="1493"/>
      <c r="B167" s="1493"/>
      <c r="C167" s="1493"/>
      <c r="D167" s="1493"/>
      <c r="E167" s="1493"/>
      <c r="F167" s="1493"/>
      <c r="G167" s="1509" t="s">
        <v>3413</v>
      </c>
      <c r="H167" s="1509"/>
      <c r="I167" s="1509"/>
      <c r="J167" s="1509"/>
      <c r="K167" s="1509"/>
      <c r="L167" s="1509"/>
      <c r="M167" s="1509"/>
      <c r="N167" s="1495">
        <v>427</v>
      </c>
      <c r="O167" s="1874" t="s">
        <v>869</v>
      </c>
      <c r="P167" s="2107">
        <f>SUMIF(AF:AF,N167,AH:AH)</f>
        <v>0</v>
      </c>
      <c r="Q167" s="2107">
        <f>SUMIF(AF:AF,N167,AG:AG)</f>
        <v>0</v>
      </c>
      <c r="R167" s="1873">
        <f t="shared" si="27"/>
        <v>0</v>
      </c>
      <c r="S167" s="1646"/>
      <c r="T167" s="1829">
        <f t="shared" si="21"/>
        <v>0</v>
      </c>
      <c r="U167" s="1830">
        <f t="shared" si="22"/>
        <v>0</v>
      </c>
      <c r="V167" s="738"/>
      <c r="W167" s="1829">
        <f t="shared" si="23"/>
        <v>0</v>
      </c>
      <c r="X167" s="1830">
        <f t="shared" si="24"/>
        <v>0</v>
      </c>
      <c r="Y167" s="738">
        <f t="shared" si="32"/>
        <v>0</v>
      </c>
      <c r="Z167" s="1829">
        <f t="shared" si="25"/>
        <v>0</v>
      </c>
      <c r="AA167" s="1419">
        <f t="shared" si="26"/>
        <v>0</v>
      </c>
      <c r="AB167" s="2107"/>
      <c r="AC167" s="1831">
        <f t="shared" si="30"/>
        <v>0</v>
      </c>
      <c r="AD167" s="1831">
        <f t="shared" si="18"/>
        <v>0</v>
      </c>
      <c r="AE167">
        <v>115</v>
      </c>
      <c r="AF167" s="1826">
        <v>427</v>
      </c>
      <c r="AG167" s="2107">
        <f>SUMIF('3BL ACTUAL'!B:B,AF167,'3BL ACTUAL'!E:E)</f>
        <v>0</v>
      </c>
      <c r="AH167" s="2107">
        <f>SUMIF('1 BL anterior'!B:B,AF167,'1 BL anterior'!E:E)</f>
        <v>0</v>
      </c>
      <c r="AJ167" s="285"/>
    </row>
    <row r="168" spans="1:36" ht="17.45" hidden="1" customHeight="1">
      <c r="A168" s="1493"/>
      <c r="B168" s="1493"/>
      <c r="C168" s="1493"/>
      <c r="D168" s="1493"/>
      <c r="E168" s="1493"/>
      <c r="F168" s="1493"/>
      <c r="G168" s="1509" t="s">
        <v>3574</v>
      </c>
      <c r="H168" s="1509"/>
      <c r="I168" s="1509"/>
      <c r="J168" s="1509"/>
      <c r="K168" s="1509"/>
      <c r="L168" s="1509"/>
      <c r="M168" s="1509"/>
      <c r="N168" s="1495">
        <v>428</v>
      </c>
      <c r="O168" s="1875" t="s">
        <v>664</v>
      </c>
      <c r="P168" s="2107">
        <f>SUMIF(AF:AF,N168,AH:AH)</f>
        <v>0</v>
      </c>
      <c r="Q168" s="2107">
        <f>SUMIF(AF:AF,N168,AG:AG)</f>
        <v>0</v>
      </c>
      <c r="R168" s="1873">
        <f t="shared" si="27"/>
        <v>0</v>
      </c>
      <c r="S168" s="1646"/>
      <c r="T168" s="1829">
        <f t="shared" si="21"/>
        <v>0</v>
      </c>
      <c r="U168" s="1830">
        <f t="shared" si="22"/>
        <v>0</v>
      </c>
      <c r="V168" s="738"/>
      <c r="W168" s="1829">
        <f t="shared" si="23"/>
        <v>0</v>
      </c>
      <c r="X168" s="1830">
        <f t="shared" si="24"/>
        <v>0</v>
      </c>
      <c r="Y168" s="738">
        <f t="shared" si="32"/>
        <v>0</v>
      </c>
      <c r="Z168" s="1829">
        <f t="shared" si="25"/>
        <v>0</v>
      </c>
      <c r="AA168" s="1419">
        <f t="shared" si="26"/>
        <v>0</v>
      </c>
      <c r="AB168" s="2107"/>
      <c r="AC168" s="1831">
        <f t="shared" si="30"/>
        <v>0</v>
      </c>
      <c r="AD168" s="1831">
        <f t="shared" si="18"/>
        <v>0</v>
      </c>
      <c r="AE168">
        <v>115</v>
      </c>
      <c r="AF168" s="1826">
        <v>428</v>
      </c>
      <c r="AG168" s="2107">
        <f>SUMIF('3BL ACTUAL'!B:B,AF168,'3BL ACTUAL'!E:E)</f>
        <v>0</v>
      </c>
      <c r="AH168" s="2107">
        <f>SUMIF('1 BL anterior'!B:B,AF168,'1 BL anterior'!E:E)</f>
        <v>0</v>
      </c>
      <c r="AJ168" s="285"/>
    </row>
    <row r="169" spans="1:36" ht="17.25" hidden="1">
      <c r="A169" s="1493"/>
      <c r="B169" s="1493"/>
      <c r="C169" s="1493"/>
      <c r="D169" s="1493"/>
      <c r="E169" s="1493"/>
      <c r="F169" s="1508" t="s">
        <v>152</v>
      </c>
      <c r="G169" s="1508"/>
      <c r="H169" s="1508"/>
      <c r="I169" s="1508"/>
      <c r="J169" s="1508"/>
      <c r="K169" s="1508"/>
      <c r="L169" s="1508"/>
      <c r="M169" s="1508"/>
      <c r="N169" s="1508"/>
      <c r="O169" s="1875"/>
      <c r="P169" s="2107"/>
      <c r="Q169" s="2107"/>
      <c r="R169" s="1873"/>
      <c r="S169" s="1646"/>
      <c r="T169" s="1829"/>
      <c r="U169" s="1830"/>
      <c r="V169" s="738"/>
      <c r="W169" s="1829"/>
      <c r="X169" s="1830"/>
      <c r="Y169" s="738"/>
      <c r="Z169" s="1829"/>
      <c r="AA169" s="1419"/>
      <c r="AB169" s="2107"/>
      <c r="AC169" s="1831"/>
      <c r="AD169" s="1831"/>
      <c r="AF169" s="1826"/>
      <c r="AG169" s="2107">
        <f>SUMIF('3BL ACTUAL'!B:B,AF169,'3BL ACTUAL'!E:E)</f>
        <v>0</v>
      </c>
      <c r="AH169" s="2107">
        <f>SUMIF('1 BL anterior'!B:B,AF169,'1 BL anterior'!E:E)</f>
        <v>0</v>
      </c>
      <c r="AJ169" s="285"/>
    </row>
    <row r="170" spans="1:36" ht="17.45" hidden="1" customHeight="1">
      <c r="A170" s="1493"/>
      <c r="B170" s="1493"/>
      <c r="C170" s="1493"/>
      <c r="D170" s="1493"/>
      <c r="E170" s="1493"/>
      <c r="F170" s="1493"/>
      <c r="G170" s="1509" t="s">
        <v>246</v>
      </c>
      <c r="H170" s="1509"/>
      <c r="I170" s="1509"/>
      <c r="J170" s="1509"/>
      <c r="K170" s="1509"/>
      <c r="L170" s="1509"/>
      <c r="M170" s="1509"/>
      <c r="N170" s="1495">
        <v>429</v>
      </c>
      <c r="O170" s="1876" t="s">
        <v>869</v>
      </c>
      <c r="P170" s="2107">
        <f>SUMIF(AF:AF,N170,AH:AH)</f>
        <v>0</v>
      </c>
      <c r="Q170" s="2107">
        <f>SUMIF(AF:AF,N170,AG:AG)</f>
        <v>0</v>
      </c>
      <c r="R170" s="1873">
        <f t="shared" si="27"/>
        <v>0</v>
      </c>
      <c r="S170" s="1646"/>
      <c r="T170" s="1829">
        <f t="shared" si="21"/>
        <v>0</v>
      </c>
      <c r="U170" s="1830">
        <f t="shared" si="22"/>
        <v>0</v>
      </c>
      <c r="V170" s="738"/>
      <c r="W170" s="1829">
        <f t="shared" si="23"/>
        <v>0</v>
      </c>
      <c r="X170" s="1830">
        <f t="shared" si="24"/>
        <v>0</v>
      </c>
      <c r="Y170" s="738">
        <f t="shared" si="32"/>
        <v>0</v>
      </c>
      <c r="Z170" s="1829">
        <f t="shared" si="25"/>
        <v>0</v>
      </c>
      <c r="AA170" s="1419">
        <f t="shared" si="26"/>
        <v>0</v>
      </c>
      <c r="AB170" s="2107"/>
      <c r="AC170" s="1831">
        <f t="shared" si="30"/>
        <v>0</v>
      </c>
      <c r="AD170" s="1831">
        <f t="shared" si="18"/>
        <v>0</v>
      </c>
      <c r="AE170">
        <v>115</v>
      </c>
      <c r="AF170" s="1826">
        <v>429</v>
      </c>
      <c r="AG170" s="2107">
        <f>SUMIF('3BL ACTUAL'!B:B,AF170,'3BL ACTUAL'!E:E)</f>
        <v>0</v>
      </c>
      <c r="AH170" s="2107">
        <f>SUMIF('1 BL anterior'!B:B,AF170,'1 BL anterior'!E:E)</f>
        <v>0</v>
      </c>
      <c r="AJ170" s="285"/>
    </row>
    <row r="171" spans="1:36" ht="17.25" hidden="1">
      <c r="A171" s="1493"/>
      <c r="B171" s="1493"/>
      <c r="C171" s="1493"/>
      <c r="D171" s="1493"/>
      <c r="E171" s="1493"/>
      <c r="F171" s="1493"/>
      <c r="G171" s="1509" t="s">
        <v>3413</v>
      </c>
      <c r="H171" s="1509"/>
      <c r="I171" s="1509"/>
      <c r="J171" s="1509"/>
      <c r="K171" s="1509"/>
      <c r="L171" s="1509"/>
      <c r="M171" s="1509"/>
      <c r="N171" s="1495">
        <v>430</v>
      </c>
      <c r="O171" s="1876" t="s">
        <v>869</v>
      </c>
      <c r="P171" s="2107">
        <f>SUMIF(AF:AF,N171,AH:AH)</f>
        <v>0</v>
      </c>
      <c r="Q171" s="2107">
        <f>SUMIF(AF:AF,N171,AG:AG)</f>
        <v>0</v>
      </c>
      <c r="R171" s="1873">
        <f t="shared" si="27"/>
        <v>0</v>
      </c>
      <c r="S171" s="1646"/>
      <c r="T171" s="1829">
        <f t="shared" si="21"/>
        <v>0</v>
      </c>
      <c r="U171" s="1830">
        <f t="shared" si="22"/>
        <v>0</v>
      </c>
      <c r="V171" s="738"/>
      <c r="W171" s="1829">
        <f t="shared" si="23"/>
        <v>0</v>
      </c>
      <c r="X171" s="1830">
        <f t="shared" si="24"/>
        <v>0</v>
      </c>
      <c r="Y171" s="738">
        <f t="shared" si="32"/>
        <v>0</v>
      </c>
      <c r="Z171" s="1829">
        <f t="shared" si="25"/>
        <v>0</v>
      </c>
      <c r="AA171" s="1419">
        <f t="shared" si="26"/>
        <v>0</v>
      </c>
      <c r="AB171" s="2107"/>
      <c r="AC171" s="1831">
        <f t="shared" si="30"/>
        <v>0</v>
      </c>
      <c r="AD171" s="1831">
        <f t="shared" si="18"/>
        <v>0</v>
      </c>
      <c r="AE171">
        <v>115</v>
      </c>
      <c r="AF171" s="1826">
        <v>430</v>
      </c>
      <c r="AG171" s="2107">
        <f>SUMIF('3BL ACTUAL'!B:B,AF171,'3BL ACTUAL'!E:E)</f>
        <v>0</v>
      </c>
      <c r="AH171" s="2107">
        <f>SUMIF('1 BL anterior'!B:B,AF171,'1 BL anterior'!E:E)</f>
        <v>0</v>
      </c>
      <c r="AJ171" s="285"/>
    </row>
    <row r="172" spans="1:36" ht="17.45" hidden="1" customHeight="1">
      <c r="A172" s="1493"/>
      <c r="B172" s="1493"/>
      <c r="C172" s="1493"/>
      <c r="D172" s="1493"/>
      <c r="E172" s="1493"/>
      <c r="F172" s="1493"/>
      <c r="G172" s="1509" t="s">
        <v>3574</v>
      </c>
      <c r="H172" s="1509"/>
      <c r="I172" s="1509"/>
      <c r="J172" s="1509"/>
      <c r="K172" s="1509"/>
      <c r="L172" s="1509"/>
      <c r="M172" s="1509"/>
      <c r="N172" s="1495">
        <v>431</v>
      </c>
      <c r="O172" s="1875" t="s">
        <v>664</v>
      </c>
      <c r="P172" s="2107">
        <f>SUMIF(AF:AF,N172,AH:AH)</f>
        <v>0</v>
      </c>
      <c r="Q172" s="2107">
        <f>SUMIF(AF:AF,N172,AG:AG)</f>
        <v>0</v>
      </c>
      <c r="R172" s="1873">
        <f t="shared" si="27"/>
        <v>0</v>
      </c>
      <c r="S172" s="1646"/>
      <c r="T172" s="1829">
        <f t="shared" si="21"/>
        <v>0</v>
      </c>
      <c r="U172" s="1830">
        <f t="shared" si="22"/>
        <v>0</v>
      </c>
      <c r="V172" s="738"/>
      <c r="W172" s="1829">
        <f t="shared" si="23"/>
        <v>0</v>
      </c>
      <c r="X172" s="1830">
        <f t="shared" si="24"/>
        <v>0</v>
      </c>
      <c r="Y172" s="738">
        <f t="shared" si="32"/>
        <v>0</v>
      </c>
      <c r="Z172" s="1829">
        <f t="shared" si="25"/>
        <v>0</v>
      </c>
      <c r="AA172" s="1419">
        <f t="shared" si="26"/>
        <v>0</v>
      </c>
      <c r="AB172" s="2107"/>
      <c r="AC172" s="1831">
        <f t="shared" si="30"/>
        <v>0</v>
      </c>
      <c r="AD172" s="1831">
        <f t="shared" si="18"/>
        <v>0</v>
      </c>
      <c r="AE172">
        <v>115</v>
      </c>
      <c r="AF172" s="1826">
        <v>431</v>
      </c>
      <c r="AG172" s="2107">
        <f>SUMIF('3BL ACTUAL'!B:B,AF172,'3BL ACTUAL'!E:E)</f>
        <v>0</v>
      </c>
      <c r="AH172" s="2107">
        <f>SUMIF('1 BL anterior'!B:B,AF172,'1 BL anterior'!E:E)</f>
        <v>0</v>
      </c>
      <c r="AJ172" s="285"/>
    </row>
    <row r="173" spans="1:36" ht="17.25" hidden="1">
      <c r="A173" s="1493"/>
      <c r="B173" s="1493"/>
      <c r="C173" s="1493"/>
      <c r="D173" s="1493"/>
      <c r="E173" s="1493"/>
      <c r="F173" s="1508" t="s">
        <v>252</v>
      </c>
      <c r="G173" s="1508"/>
      <c r="H173" s="1508"/>
      <c r="I173" s="1508"/>
      <c r="J173" s="1508"/>
      <c r="K173" s="1508"/>
      <c r="L173" s="1508"/>
      <c r="M173" s="1508"/>
      <c r="N173" s="1508"/>
      <c r="O173" s="1875"/>
      <c r="P173" s="2107"/>
      <c r="Q173" s="2107"/>
      <c r="R173" s="1873"/>
      <c r="S173" s="1646"/>
      <c r="T173" s="1829"/>
      <c r="U173" s="1830"/>
      <c r="V173" s="738"/>
      <c r="W173" s="1829"/>
      <c r="X173" s="1830"/>
      <c r="Y173" s="738"/>
      <c r="Z173" s="1829"/>
      <c r="AA173" s="1419"/>
      <c r="AB173" s="2107"/>
      <c r="AC173" s="1831"/>
      <c r="AD173" s="1831"/>
      <c r="AF173" s="1826"/>
      <c r="AG173" s="2107">
        <f>SUMIF('3BL ACTUAL'!B:B,AF173,'3BL ACTUAL'!E:E)</f>
        <v>0</v>
      </c>
      <c r="AH173" s="2107">
        <f>SUMIF('1 BL anterior'!B:B,AF173,'1 BL anterior'!E:E)</f>
        <v>0</v>
      </c>
      <c r="AJ173" s="285"/>
    </row>
    <row r="174" spans="1:36" ht="17.45" hidden="1" customHeight="1">
      <c r="A174" s="1493"/>
      <c r="B174" s="1493"/>
      <c r="C174" s="1493"/>
      <c r="D174" s="1493"/>
      <c r="E174" s="1493"/>
      <c r="F174" s="1493"/>
      <c r="G174" s="1509" t="s">
        <v>246</v>
      </c>
      <c r="H174" s="1509"/>
      <c r="I174" s="1509"/>
      <c r="J174" s="1509"/>
      <c r="K174" s="1509"/>
      <c r="L174" s="1509"/>
      <c r="M174" s="1509"/>
      <c r="N174" s="1495">
        <v>432</v>
      </c>
      <c r="O174" s="1874" t="s">
        <v>869</v>
      </c>
      <c r="P174" s="2107">
        <f>SUMIF(AF:AF,N174,AH:AH)</f>
        <v>0</v>
      </c>
      <c r="Q174" s="2107">
        <f>SUMIF(AF:AF,N174,AG:AG)</f>
        <v>0</v>
      </c>
      <c r="R174" s="1873">
        <f t="shared" si="27"/>
        <v>0</v>
      </c>
      <c r="S174" s="1648">
        <f>+R174</f>
        <v>0</v>
      </c>
      <c r="T174" s="1829">
        <f t="shared" si="21"/>
        <v>0</v>
      </c>
      <c r="U174" s="1830">
        <f t="shared" si="22"/>
        <v>0</v>
      </c>
      <c r="V174" s="738"/>
      <c r="W174" s="1829">
        <f t="shared" si="23"/>
        <v>0</v>
      </c>
      <c r="X174" s="1830">
        <f t="shared" si="24"/>
        <v>0</v>
      </c>
      <c r="Y174" s="738">
        <v>0</v>
      </c>
      <c r="Z174" s="1829">
        <f t="shared" si="25"/>
        <v>0</v>
      </c>
      <c r="AA174" s="1419">
        <f t="shared" si="26"/>
        <v>0</v>
      </c>
      <c r="AB174" s="2107"/>
      <c r="AC174" s="1831">
        <f t="shared" si="30"/>
        <v>0</v>
      </c>
      <c r="AD174" s="1831">
        <f t="shared" si="18"/>
        <v>0</v>
      </c>
      <c r="AE174">
        <v>115</v>
      </c>
      <c r="AF174" s="1826">
        <v>432</v>
      </c>
      <c r="AG174" s="2107">
        <f>SUMIF('3BL ACTUAL'!B:B,AF174,'3BL ACTUAL'!E:E)</f>
        <v>0</v>
      </c>
      <c r="AH174" s="2107">
        <f>SUMIF('1 BL anterior'!B:B,AF174,'1 BL anterior'!E:E)</f>
        <v>0</v>
      </c>
      <c r="AJ174" s="285"/>
    </row>
    <row r="175" spans="1:36" ht="17.25" hidden="1">
      <c r="A175" s="1493"/>
      <c r="B175" s="1493"/>
      <c r="C175" s="1493"/>
      <c r="D175" s="1493"/>
      <c r="E175" s="1493"/>
      <c r="F175" s="1493"/>
      <c r="G175" s="1509" t="s">
        <v>3413</v>
      </c>
      <c r="H175" s="1509"/>
      <c r="I175" s="1509"/>
      <c r="J175" s="1509"/>
      <c r="K175" s="1509"/>
      <c r="L175" s="1509"/>
      <c r="M175" s="1509"/>
      <c r="N175" s="1495">
        <v>433</v>
      </c>
      <c r="O175" s="1874" t="s">
        <v>869</v>
      </c>
      <c r="P175" s="2107">
        <f>SUMIF(AF:AF,N175,AH:AH)</f>
        <v>0</v>
      </c>
      <c r="Q175" s="2107">
        <f>SUMIF(AF:AF,N175,AG:AG)</f>
        <v>0</v>
      </c>
      <c r="R175" s="1873">
        <f t="shared" si="27"/>
        <v>0</v>
      </c>
      <c r="S175" s="1646"/>
      <c r="T175" s="1829">
        <f t="shared" si="21"/>
        <v>0</v>
      </c>
      <c r="U175" s="1830">
        <f t="shared" si="22"/>
        <v>0</v>
      </c>
      <c r="V175" s="738"/>
      <c r="W175" s="1829">
        <f t="shared" si="23"/>
        <v>0</v>
      </c>
      <c r="X175" s="1830">
        <f t="shared" si="24"/>
        <v>0</v>
      </c>
      <c r="Y175" s="738">
        <f t="shared" si="32"/>
        <v>0</v>
      </c>
      <c r="Z175" s="1829">
        <f t="shared" si="25"/>
        <v>0</v>
      </c>
      <c r="AA175" s="1419">
        <f t="shared" si="26"/>
        <v>0</v>
      </c>
      <c r="AB175" s="2107"/>
      <c r="AC175" s="1831">
        <f t="shared" si="30"/>
        <v>0</v>
      </c>
      <c r="AD175" s="1831">
        <f t="shared" si="18"/>
        <v>0</v>
      </c>
      <c r="AE175">
        <v>115</v>
      </c>
      <c r="AF175" s="1826">
        <v>433</v>
      </c>
      <c r="AG175" s="2107">
        <f>SUMIF('3BL ACTUAL'!B:B,AF175,'3BL ACTUAL'!E:E)</f>
        <v>0</v>
      </c>
      <c r="AH175" s="2107">
        <f>SUMIF('1 BL anterior'!B:B,AF175,'1 BL anterior'!E:E)</f>
        <v>0</v>
      </c>
      <c r="AJ175" s="285"/>
    </row>
    <row r="176" spans="1:36" ht="17.45" hidden="1" customHeight="1">
      <c r="A176" s="1493"/>
      <c r="B176" s="1493"/>
      <c r="C176" s="1493"/>
      <c r="D176" s="1493"/>
      <c r="E176" s="1493"/>
      <c r="F176" s="1493"/>
      <c r="G176" s="1509" t="s">
        <v>3528</v>
      </c>
      <c r="H176" s="1509"/>
      <c r="I176" s="1509"/>
      <c r="J176" s="1509"/>
      <c r="K176" s="1509"/>
      <c r="L176" s="1509"/>
      <c r="M176" s="1509"/>
      <c r="N176" s="1495">
        <v>434</v>
      </c>
      <c r="O176" s="1875" t="s">
        <v>664</v>
      </c>
      <c r="P176" s="2107">
        <f>SUMIF(AF:AF,N176,AH:AH)</f>
        <v>0</v>
      </c>
      <c r="Q176" s="2107">
        <f>SUMIF(AF:AF,N176,AG:AG)</f>
        <v>0</v>
      </c>
      <c r="R176" s="1873">
        <f t="shared" si="27"/>
        <v>0</v>
      </c>
      <c r="S176" s="1647">
        <f>+R176</f>
        <v>0</v>
      </c>
      <c r="T176" s="1829">
        <f t="shared" si="21"/>
        <v>0</v>
      </c>
      <c r="U176" s="1830">
        <f t="shared" si="22"/>
        <v>0</v>
      </c>
      <c r="V176" s="737"/>
      <c r="W176" s="1829">
        <f t="shared" si="23"/>
        <v>0</v>
      </c>
      <c r="X176" s="1830">
        <f t="shared" si="24"/>
        <v>0</v>
      </c>
      <c r="Y176" s="738"/>
      <c r="Z176" s="1829">
        <f t="shared" si="25"/>
        <v>0</v>
      </c>
      <c r="AA176" s="1419">
        <f t="shared" si="26"/>
        <v>0</v>
      </c>
      <c r="AB176" s="2107"/>
      <c r="AC176" s="1831">
        <f t="shared" si="30"/>
        <v>0</v>
      </c>
      <c r="AD176" s="1831">
        <f t="shared" si="18"/>
        <v>0</v>
      </c>
      <c r="AE176">
        <v>115</v>
      </c>
      <c r="AF176" s="1826">
        <v>434</v>
      </c>
      <c r="AG176" s="2107">
        <f>SUMIF('3BL ACTUAL'!B:B,AF176,'3BL ACTUAL'!E:E)</f>
        <v>0</v>
      </c>
      <c r="AH176" s="2107">
        <f>SUMIF('1 BL anterior'!B:B,AF176,'1 BL anterior'!E:E)</f>
        <v>0</v>
      </c>
      <c r="AJ176" s="285"/>
    </row>
    <row r="177" spans="1:36" ht="17.45" hidden="1" customHeight="1">
      <c r="A177" s="1493"/>
      <c r="B177" s="1493"/>
      <c r="C177" s="1493"/>
      <c r="D177" s="1503" t="s">
        <v>3575</v>
      </c>
      <c r="E177" s="1503"/>
      <c r="F177" s="1503"/>
      <c r="G177" s="1503"/>
      <c r="H177" s="1503"/>
      <c r="I177" s="1503"/>
      <c r="J177" s="1503"/>
      <c r="K177" s="1503"/>
      <c r="L177" s="1503"/>
      <c r="M177" s="1503"/>
      <c r="N177" s="1503"/>
      <c r="O177" s="1875"/>
      <c r="P177" s="2107"/>
      <c r="Q177" s="2107"/>
      <c r="R177" s="1873"/>
      <c r="S177" s="1647"/>
      <c r="T177" s="1829"/>
      <c r="U177" s="1830"/>
      <c r="V177" s="737"/>
      <c r="W177" s="1829"/>
      <c r="X177" s="1830"/>
      <c r="Y177" s="738"/>
      <c r="Z177" s="1829"/>
      <c r="AA177" s="1419"/>
      <c r="AB177" s="2107"/>
      <c r="AC177" s="1831"/>
      <c r="AD177" s="1831"/>
      <c r="AF177" s="1826"/>
      <c r="AG177" s="2107">
        <f>SUMIF('3BL ACTUAL'!B:B,AF177,'3BL ACTUAL'!E:E)</f>
        <v>0</v>
      </c>
      <c r="AH177" s="2107">
        <f>SUMIF('1 BL anterior'!B:B,AF177,'1 BL anterior'!E:E)</f>
        <v>0</v>
      </c>
      <c r="AJ177" s="285"/>
    </row>
    <row r="178" spans="1:36" ht="17.45" hidden="1" customHeight="1">
      <c r="A178" s="1493"/>
      <c r="B178" s="1493"/>
      <c r="C178" s="1493"/>
      <c r="D178" s="1493"/>
      <c r="E178" s="1509" t="s">
        <v>261</v>
      </c>
      <c r="F178" s="1509"/>
      <c r="G178" s="1509"/>
      <c r="H178" s="1509"/>
      <c r="I178" s="1509"/>
      <c r="J178" s="1509"/>
      <c r="K178" s="1509"/>
      <c r="L178" s="1509"/>
      <c r="M178" s="1509"/>
      <c r="N178" s="1495">
        <v>435</v>
      </c>
      <c r="O178" s="1874" t="s">
        <v>869</v>
      </c>
      <c r="P178" s="2107">
        <f>SUMIF(AF:AF,N178,AH:AH)</f>
        <v>0</v>
      </c>
      <c r="Q178" s="2107">
        <f>SUMIF(AF:AF,N178,AG:AG)</f>
        <v>0</v>
      </c>
      <c r="R178" s="1873">
        <f t="shared" si="27"/>
        <v>0</v>
      </c>
      <c r="S178" s="1646"/>
      <c r="T178" s="1829">
        <f t="shared" si="21"/>
        <v>0</v>
      </c>
      <c r="U178" s="1830">
        <f t="shared" si="22"/>
        <v>0</v>
      </c>
      <c r="V178" s="738"/>
      <c r="W178" s="1829">
        <f t="shared" si="23"/>
        <v>0</v>
      </c>
      <c r="X178" s="1830">
        <f t="shared" si="24"/>
        <v>0</v>
      </c>
      <c r="Y178" s="738">
        <f>+R178</f>
        <v>0</v>
      </c>
      <c r="Z178" s="1829">
        <f t="shared" si="25"/>
        <v>0</v>
      </c>
      <c r="AA178" s="1419">
        <f t="shared" si="26"/>
        <v>0</v>
      </c>
      <c r="AB178" s="2107"/>
      <c r="AC178" s="1831">
        <f t="shared" si="30"/>
        <v>0</v>
      </c>
      <c r="AD178" s="1831">
        <f t="shared" si="18"/>
        <v>0</v>
      </c>
      <c r="AE178">
        <v>116</v>
      </c>
      <c r="AF178" s="1826">
        <v>435</v>
      </c>
      <c r="AG178" s="2107">
        <f>SUMIF('3BL ACTUAL'!B:B,AF178,'3BL ACTUAL'!E:E)</f>
        <v>0</v>
      </c>
      <c r="AH178" s="2107">
        <f>SUMIF('1 BL anterior'!B:B,AF178,'1 BL anterior'!E:E)</f>
        <v>0</v>
      </c>
      <c r="AJ178" s="285"/>
    </row>
    <row r="179" spans="1:36" ht="17.45" hidden="1" customHeight="1">
      <c r="A179" s="1493"/>
      <c r="B179" s="1493"/>
      <c r="C179" s="1493"/>
      <c r="D179" s="1493"/>
      <c r="E179" s="1509" t="s">
        <v>3576</v>
      </c>
      <c r="F179" s="1509"/>
      <c r="G179" s="1509"/>
      <c r="H179" s="1509"/>
      <c r="I179" s="1509"/>
      <c r="J179" s="1509"/>
      <c r="K179" s="1509"/>
      <c r="L179" s="1509"/>
      <c r="M179" s="1509"/>
      <c r="N179" s="1495">
        <v>436</v>
      </c>
      <c r="O179" s="1875" t="s">
        <v>664</v>
      </c>
      <c r="P179" s="2107">
        <f>SUMIF(AF:AF,N179,AH:AH)</f>
        <v>0</v>
      </c>
      <c r="Q179" s="2107">
        <f>SUMIF(AF:AF,N179,AG:AG)</f>
        <v>0</v>
      </c>
      <c r="R179" s="1873">
        <f t="shared" si="27"/>
        <v>0</v>
      </c>
      <c r="S179" s="1647">
        <f>+R179</f>
        <v>0</v>
      </c>
      <c r="T179" s="1829">
        <f t="shared" si="21"/>
        <v>0</v>
      </c>
      <c r="U179" s="1830">
        <f t="shared" si="22"/>
        <v>0</v>
      </c>
      <c r="V179" s="737"/>
      <c r="W179" s="1829">
        <f t="shared" si="23"/>
        <v>0</v>
      </c>
      <c r="X179" s="1830">
        <f t="shared" si="24"/>
        <v>0</v>
      </c>
      <c r="Y179" s="738"/>
      <c r="Z179" s="1829">
        <f t="shared" si="25"/>
        <v>0</v>
      </c>
      <c r="AA179" s="1419">
        <f t="shared" si="26"/>
        <v>0</v>
      </c>
      <c r="AB179" s="2107"/>
      <c r="AC179" s="1831">
        <f t="shared" si="30"/>
        <v>0</v>
      </c>
      <c r="AD179" s="1831">
        <f t="shared" si="18"/>
        <v>0</v>
      </c>
      <c r="AE179">
        <v>116</v>
      </c>
      <c r="AF179" s="1826">
        <v>436</v>
      </c>
      <c r="AG179" s="2107">
        <f>SUMIF('3BL ACTUAL'!B:B,AF179,'3BL ACTUAL'!E:E)</f>
        <v>0</v>
      </c>
      <c r="AH179" s="2107">
        <f>SUMIF('1 BL anterior'!B:B,AF179,'1 BL anterior'!E:E)</f>
        <v>0</v>
      </c>
      <c r="AJ179" s="285"/>
    </row>
    <row r="180" spans="1:36" ht="17.25" hidden="1">
      <c r="A180" s="1493"/>
      <c r="B180" s="1493"/>
      <c r="C180" s="1493"/>
      <c r="D180" s="1493"/>
      <c r="E180" s="1509" t="s">
        <v>263</v>
      </c>
      <c r="F180" s="1509"/>
      <c r="G180" s="1509"/>
      <c r="H180" s="1509"/>
      <c r="I180" s="1509"/>
      <c r="J180" s="1509"/>
      <c r="K180" s="1509"/>
      <c r="L180" s="1509"/>
      <c r="M180" s="1509"/>
      <c r="N180" s="1495">
        <v>437</v>
      </c>
      <c r="O180" s="1874" t="s">
        <v>869</v>
      </c>
      <c r="P180" s="2107">
        <f>SUMIF(AF:AF,N180,AH:AH)</f>
        <v>0</v>
      </c>
      <c r="Q180" s="2107">
        <f>SUMIF(AF:AF,N180,AG:AG)</f>
        <v>0</v>
      </c>
      <c r="R180" s="1873">
        <f t="shared" si="27"/>
        <v>0</v>
      </c>
      <c r="S180" s="1646"/>
      <c r="T180" s="1829">
        <f t="shared" si="21"/>
        <v>0</v>
      </c>
      <c r="U180" s="1830">
        <f t="shared" si="22"/>
        <v>0</v>
      </c>
      <c r="V180" s="738"/>
      <c r="W180" s="1829">
        <f t="shared" si="23"/>
        <v>0</v>
      </c>
      <c r="X180" s="1830">
        <f t="shared" si="24"/>
        <v>0</v>
      </c>
      <c r="Y180" s="738">
        <f>+R180</f>
        <v>0</v>
      </c>
      <c r="Z180" s="1829">
        <f t="shared" si="25"/>
        <v>0</v>
      </c>
      <c r="AA180" s="1419">
        <f t="shared" si="26"/>
        <v>0</v>
      </c>
      <c r="AB180" s="2107"/>
      <c r="AC180" s="1831">
        <f t="shared" si="30"/>
        <v>0</v>
      </c>
      <c r="AD180" s="1831">
        <f t="shared" si="18"/>
        <v>0</v>
      </c>
      <c r="AE180">
        <v>116</v>
      </c>
      <c r="AF180" s="1826">
        <v>437</v>
      </c>
      <c r="AG180" s="2107">
        <f>SUMIF('3BL ACTUAL'!B:B,AF180,'3BL ACTUAL'!E:E)</f>
        <v>0</v>
      </c>
      <c r="AH180" s="2107">
        <f>SUMIF('1 BL anterior'!B:B,AF180,'1 BL anterior'!E:E)</f>
        <v>0</v>
      </c>
      <c r="AJ180" s="285"/>
    </row>
    <row r="181" spans="1:36" ht="18" hidden="1" customHeight="1">
      <c r="A181" s="1493"/>
      <c r="B181" s="1493"/>
      <c r="C181" s="1493"/>
      <c r="D181" s="1503" t="s">
        <v>179</v>
      </c>
      <c r="E181" s="1503"/>
      <c r="F181" s="1503"/>
      <c r="G181" s="1503"/>
      <c r="H181" s="1503"/>
      <c r="I181" s="1503"/>
      <c r="J181" s="1503"/>
      <c r="K181" s="1503"/>
      <c r="L181" s="1503"/>
      <c r="M181" s="1503"/>
      <c r="N181" s="1503"/>
      <c r="O181" s="1874"/>
      <c r="P181" s="2107"/>
      <c r="Q181" s="2107"/>
      <c r="R181" s="1873"/>
      <c r="S181" s="1646"/>
      <c r="T181" s="1829"/>
      <c r="U181" s="1830"/>
      <c r="V181" s="738"/>
      <c r="W181" s="1829"/>
      <c r="X181" s="1830"/>
      <c r="Y181" s="738"/>
      <c r="Z181" s="1829"/>
      <c r="AA181" s="1419"/>
      <c r="AB181" s="2107"/>
      <c r="AC181" s="1831"/>
      <c r="AD181" s="1831"/>
      <c r="AF181" s="1826"/>
      <c r="AG181" s="2107">
        <f>SUMIF('3BL ACTUAL'!B:B,AF181,'3BL ACTUAL'!E:E)</f>
        <v>0</v>
      </c>
      <c r="AH181" s="2107">
        <f>SUMIF('1 BL anterior'!B:B,AF181,'1 BL anterior'!E:E)</f>
        <v>0</v>
      </c>
      <c r="AJ181" s="285"/>
    </row>
    <row r="182" spans="1:36" ht="17.45" hidden="1" customHeight="1">
      <c r="A182" s="1493"/>
      <c r="B182" s="1493"/>
      <c r="C182" s="1493"/>
      <c r="D182" s="1493"/>
      <c r="E182" s="1509" t="s">
        <v>264</v>
      </c>
      <c r="F182" s="1509"/>
      <c r="G182" s="1509"/>
      <c r="H182" s="1509"/>
      <c r="I182" s="1509"/>
      <c r="J182" s="1509"/>
      <c r="K182" s="1509"/>
      <c r="L182" s="1509"/>
      <c r="M182" s="1509"/>
      <c r="N182" s="1495">
        <v>438</v>
      </c>
      <c r="O182" s="1877" t="s">
        <v>869</v>
      </c>
      <c r="P182" s="2107">
        <f>SUMIF(AF:AF,N182,AH:AH)</f>
        <v>0</v>
      </c>
      <c r="Q182" s="2107">
        <f>SUMIF(AF:AF,N182,AG:AG)</f>
        <v>0</v>
      </c>
      <c r="R182" s="1873">
        <f t="shared" si="27"/>
        <v>0</v>
      </c>
      <c r="S182" s="1646"/>
      <c r="T182" s="1829">
        <f t="shared" si="21"/>
        <v>0</v>
      </c>
      <c r="U182" s="1830">
        <f t="shared" si="22"/>
        <v>0</v>
      </c>
      <c r="V182" s="738"/>
      <c r="W182" s="1829">
        <f t="shared" si="23"/>
        <v>0</v>
      </c>
      <c r="X182" s="1830">
        <f t="shared" si="24"/>
        <v>0</v>
      </c>
      <c r="Y182" s="738">
        <f>+R182</f>
        <v>0</v>
      </c>
      <c r="Z182" s="1829">
        <f t="shared" si="25"/>
        <v>0</v>
      </c>
      <c r="AA182" s="1419">
        <f t="shared" si="26"/>
        <v>0</v>
      </c>
      <c r="AB182" s="2107"/>
      <c r="AC182" s="1831">
        <f t="shared" si="30"/>
        <v>0</v>
      </c>
      <c r="AD182" s="1831">
        <f t="shared" ref="AD182:AD212" si="33">+AC182-R182</f>
        <v>0</v>
      </c>
      <c r="AE182">
        <v>116</v>
      </c>
      <c r="AF182" s="1826">
        <v>438</v>
      </c>
      <c r="AG182" s="2107">
        <f>SUMIF('3BL ACTUAL'!B:B,AF182,'3BL ACTUAL'!E:E)</f>
        <v>0</v>
      </c>
      <c r="AH182" s="2107">
        <f>SUMIF('1 BL anterior'!B:B,AF182,'1 BL anterior'!E:E)</f>
        <v>0</v>
      </c>
      <c r="AJ182" s="285"/>
    </row>
    <row r="183" spans="1:36" ht="17.25" hidden="1">
      <c r="A183" s="1493"/>
      <c r="B183" s="1493"/>
      <c r="C183" s="1493"/>
      <c r="D183" s="1493"/>
      <c r="E183" s="1509" t="s">
        <v>3577</v>
      </c>
      <c r="F183" s="1509"/>
      <c r="G183" s="1509"/>
      <c r="H183" s="1509"/>
      <c r="I183" s="1509"/>
      <c r="J183" s="1509"/>
      <c r="K183" s="1509"/>
      <c r="L183" s="1509"/>
      <c r="M183" s="1509"/>
      <c r="N183" s="1495">
        <v>439</v>
      </c>
      <c r="O183" s="1877" t="s">
        <v>869</v>
      </c>
      <c r="P183" s="2107">
        <f>SUMIF(AF:AF,N183,AH:AH)</f>
        <v>0</v>
      </c>
      <c r="Q183" s="2107">
        <f>SUMIF(AF:AF,N183,AG:AG)</f>
        <v>0</v>
      </c>
      <c r="R183" s="1873">
        <f t="shared" si="27"/>
        <v>0</v>
      </c>
      <c r="S183" s="1646"/>
      <c r="T183" s="1829">
        <f t="shared" si="21"/>
        <v>0</v>
      </c>
      <c r="U183" s="1830">
        <f t="shared" si="22"/>
        <v>0</v>
      </c>
      <c r="V183" s="738"/>
      <c r="W183" s="1829">
        <f t="shared" si="23"/>
        <v>0</v>
      </c>
      <c r="X183" s="1830">
        <f t="shared" si="24"/>
        <v>0</v>
      </c>
      <c r="Y183" s="738">
        <f>+R183</f>
        <v>0</v>
      </c>
      <c r="Z183" s="1829">
        <f t="shared" si="25"/>
        <v>0</v>
      </c>
      <c r="AA183" s="1419">
        <f t="shared" si="26"/>
        <v>0</v>
      </c>
      <c r="AB183" s="2107"/>
      <c r="AC183" s="1831">
        <f t="shared" si="30"/>
        <v>0</v>
      </c>
      <c r="AD183" s="1831">
        <f t="shared" si="33"/>
        <v>0</v>
      </c>
      <c r="AE183">
        <v>116</v>
      </c>
      <c r="AF183" s="1826">
        <v>439</v>
      </c>
      <c r="AG183" s="2107">
        <f>SUMIF('3BL ACTUAL'!B:B,AF183,'3BL ACTUAL'!E:E)</f>
        <v>0</v>
      </c>
      <c r="AH183" s="2107">
        <f>SUMIF('1 BL anterior'!B:B,AF183,'1 BL anterior'!E:E)</f>
        <v>0</v>
      </c>
      <c r="AJ183" s="285"/>
    </row>
    <row r="184" spans="1:36" ht="17.25" hidden="1">
      <c r="A184" s="1493"/>
      <c r="B184" s="1493"/>
      <c r="C184" s="1493"/>
      <c r="D184" s="1503" t="s">
        <v>132</v>
      </c>
      <c r="E184" s="1503"/>
      <c r="F184" s="1503"/>
      <c r="G184" s="1503"/>
      <c r="H184" s="1503"/>
      <c r="I184" s="1503"/>
      <c r="J184" s="1503"/>
      <c r="K184" s="1503"/>
      <c r="L184" s="1503"/>
      <c r="M184" s="1503"/>
      <c r="N184" s="1503"/>
      <c r="O184" s="1877"/>
      <c r="P184" s="2107"/>
      <c r="Q184" s="2107"/>
      <c r="R184" s="1873"/>
      <c r="S184" s="1646"/>
      <c r="T184" s="1829"/>
      <c r="U184" s="1830"/>
      <c r="V184" s="738"/>
      <c r="W184" s="1829"/>
      <c r="X184" s="1830"/>
      <c r="Y184" s="738"/>
      <c r="Z184" s="1829"/>
      <c r="AA184" s="1419"/>
      <c r="AB184" s="2107"/>
      <c r="AC184" s="1831"/>
      <c r="AD184" s="1831"/>
      <c r="AF184" s="1826"/>
      <c r="AG184" s="2107">
        <f>SUMIF('3BL ACTUAL'!B:B,AF184,'3BL ACTUAL'!E:E)</f>
        <v>0</v>
      </c>
      <c r="AH184" s="2107">
        <f>SUMIF('1 BL anterior'!B:B,AF184,'1 BL anterior'!E:E)</f>
        <v>0</v>
      </c>
      <c r="AJ184" s="285"/>
    </row>
    <row r="185" spans="1:36" ht="17.45" hidden="1" customHeight="1">
      <c r="A185" s="1493"/>
      <c r="B185" s="1493"/>
      <c r="C185" s="1493"/>
      <c r="D185" s="1493"/>
      <c r="E185" s="1509" t="s">
        <v>3578</v>
      </c>
      <c r="F185" s="1509"/>
      <c r="G185" s="1509"/>
      <c r="H185" s="1509"/>
      <c r="I185" s="1509"/>
      <c r="J185" s="1509"/>
      <c r="K185" s="1509"/>
      <c r="L185" s="1509"/>
      <c r="M185" s="1509"/>
      <c r="N185" s="1495">
        <v>440</v>
      </c>
      <c r="O185" s="1874" t="s">
        <v>869</v>
      </c>
      <c r="P185" s="2107">
        <f>SUMIF(AF:AF,N185,AH:AH)</f>
        <v>0</v>
      </c>
      <c r="Q185" s="2107">
        <f>SUMIF(AF:AF,N185,AG:AG)</f>
        <v>0</v>
      </c>
      <c r="R185" s="1873">
        <f t="shared" si="27"/>
        <v>0</v>
      </c>
      <c r="S185" s="1648">
        <f>+R185</f>
        <v>0</v>
      </c>
      <c r="T185" s="1829">
        <f t="shared" si="21"/>
        <v>0</v>
      </c>
      <c r="U185" s="1830">
        <f t="shared" si="22"/>
        <v>0</v>
      </c>
      <c r="V185" s="738"/>
      <c r="W185" s="1829">
        <f t="shared" si="23"/>
        <v>0</v>
      </c>
      <c r="X185" s="1830">
        <f t="shared" si="24"/>
        <v>0</v>
      </c>
      <c r="Y185" s="738"/>
      <c r="Z185" s="1829">
        <f t="shared" si="25"/>
        <v>0</v>
      </c>
      <c r="AA185" s="1419">
        <f t="shared" si="26"/>
        <v>0</v>
      </c>
      <c r="AB185" s="2107"/>
      <c r="AC185" s="1831">
        <f t="shared" si="30"/>
        <v>0</v>
      </c>
      <c r="AD185" s="1831">
        <f t="shared" si="33"/>
        <v>0</v>
      </c>
      <c r="AE185">
        <v>117</v>
      </c>
      <c r="AF185" s="1826">
        <v>440</v>
      </c>
      <c r="AG185" s="2107">
        <f>SUMIF('3BL ACTUAL'!B:B,AF185,'3BL ACTUAL'!E:E)</f>
        <v>0</v>
      </c>
      <c r="AH185" s="2107">
        <f>SUMIF('1 BL anterior'!B:B,AF185,'1 BL anterior'!E:E)</f>
        <v>0</v>
      </c>
      <c r="AJ185" s="285"/>
    </row>
    <row r="186" spans="1:36" ht="17.45" hidden="1" customHeight="1">
      <c r="A186" s="1493"/>
      <c r="B186" s="1493"/>
      <c r="C186" s="1493"/>
      <c r="D186" s="1493"/>
      <c r="E186" s="1509" t="s">
        <v>3579</v>
      </c>
      <c r="F186" s="1509"/>
      <c r="G186" s="1509"/>
      <c r="H186" s="1509"/>
      <c r="I186" s="1509"/>
      <c r="J186" s="1509"/>
      <c r="K186" s="1509"/>
      <c r="L186" s="1509"/>
      <c r="M186" s="1509"/>
      <c r="N186" s="1495">
        <v>441</v>
      </c>
      <c r="O186" s="1874" t="s">
        <v>869</v>
      </c>
      <c r="P186" s="2107">
        <f>SUMIF(AF:AF,N186,AH:AH)</f>
        <v>0</v>
      </c>
      <c r="Q186" s="2107">
        <f>SUMIF(AF:AF,N186,AG:AG)</f>
        <v>0</v>
      </c>
      <c r="R186" s="1873">
        <f t="shared" si="27"/>
        <v>0</v>
      </c>
      <c r="S186" s="1648">
        <f>+R186</f>
        <v>0</v>
      </c>
      <c r="T186" s="1829">
        <f t="shared" si="21"/>
        <v>0</v>
      </c>
      <c r="U186" s="1830">
        <f t="shared" si="22"/>
        <v>0</v>
      </c>
      <c r="V186" s="743"/>
      <c r="W186" s="1829">
        <f t="shared" si="23"/>
        <v>0</v>
      </c>
      <c r="X186" s="1830">
        <f t="shared" si="24"/>
        <v>0</v>
      </c>
      <c r="Y186" s="738"/>
      <c r="Z186" s="1829">
        <f t="shared" si="25"/>
        <v>0</v>
      </c>
      <c r="AA186" s="1419">
        <f t="shared" si="26"/>
        <v>0</v>
      </c>
      <c r="AB186" s="2107"/>
      <c r="AC186" s="1831">
        <f t="shared" si="30"/>
        <v>0</v>
      </c>
      <c r="AD186" s="1831">
        <f t="shared" si="33"/>
        <v>0</v>
      </c>
      <c r="AE186">
        <v>117</v>
      </c>
      <c r="AF186" s="1826">
        <v>441</v>
      </c>
      <c r="AG186" s="2107">
        <f>SUMIF('3BL ACTUAL'!B:B,AF186,'3BL ACTUAL'!E:E)</f>
        <v>0</v>
      </c>
      <c r="AH186" s="2107">
        <f>SUMIF('1 BL anterior'!B:B,AF186,'1 BL anterior'!E:E)</f>
        <v>0</v>
      </c>
      <c r="AJ186" s="285"/>
    </row>
    <row r="187" spans="1:36" ht="17.45" hidden="1" customHeight="1">
      <c r="A187" s="1493"/>
      <c r="B187" s="1493"/>
      <c r="C187" s="1493"/>
      <c r="D187" s="1493"/>
      <c r="E187" s="1508" t="s">
        <v>898</v>
      </c>
      <c r="F187" s="1508"/>
      <c r="G187" s="1508"/>
      <c r="H187" s="1508"/>
      <c r="I187" s="1508"/>
      <c r="J187" s="1508"/>
      <c r="K187" s="1508"/>
      <c r="L187" s="1508"/>
      <c r="M187" s="1508"/>
      <c r="N187" s="1508"/>
      <c r="O187" s="1874"/>
      <c r="P187" s="2107"/>
      <c r="Q187" s="2107"/>
      <c r="R187" s="1873"/>
      <c r="S187" s="1648"/>
      <c r="T187" s="1829"/>
      <c r="U187" s="1830"/>
      <c r="V187" s="743"/>
      <c r="W187" s="1829"/>
      <c r="X187" s="1830"/>
      <c r="Y187" s="738"/>
      <c r="Z187" s="1829"/>
      <c r="AA187" s="1419"/>
      <c r="AB187" s="2107"/>
      <c r="AC187" s="1831"/>
      <c r="AD187" s="1831"/>
      <c r="AF187" s="1826"/>
      <c r="AG187" s="2107">
        <f>SUMIF('3BL ACTUAL'!B:B,AF187,'3BL ACTUAL'!E:E)</f>
        <v>0</v>
      </c>
      <c r="AH187" s="2107">
        <f>SUMIF('1 BL anterior'!B:B,AF187,'1 BL anterior'!E:E)</f>
        <v>0</v>
      </c>
      <c r="AJ187" s="285"/>
    </row>
    <row r="188" spans="1:36" ht="17.45" hidden="1" customHeight="1">
      <c r="A188" s="1493"/>
      <c r="B188" s="1493"/>
      <c r="C188" s="1493"/>
      <c r="D188" s="1493"/>
      <c r="E188" s="1493"/>
      <c r="F188" s="1509" t="s">
        <v>3287</v>
      </c>
      <c r="G188" s="1509"/>
      <c r="H188" s="1509"/>
      <c r="I188" s="1509"/>
      <c r="J188" s="1509"/>
      <c r="K188" s="1509"/>
      <c r="L188" s="1509"/>
      <c r="M188" s="1509"/>
      <c r="N188" s="1495">
        <v>442</v>
      </c>
      <c r="O188" s="1874" t="s">
        <v>869</v>
      </c>
      <c r="P188" s="2107">
        <f>SUMIF(AF:AF,N188,AH:AH)</f>
        <v>0</v>
      </c>
      <c r="Q188" s="2107">
        <f>SUMIF(AF:AF,N188,AG:AG)</f>
        <v>0</v>
      </c>
      <c r="R188" s="1873">
        <f t="shared" si="27"/>
        <v>0</v>
      </c>
      <c r="S188" s="1646"/>
      <c r="T188" s="1829">
        <f t="shared" si="21"/>
        <v>0</v>
      </c>
      <c r="U188" s="1830">
        <f t="shared" si="22"/>
        <v>0</v>
      </c>
      <c r="V188" s="738"/>
      <c r="W188" s="1829">
        <f t="shared" si="23"/>
        <v>0</v>
      </c>
      <c r="X188" s="1830">
        <f t="shared" si="24"/>
        <v>0</v>
      </c>
      <c r="Y188" s="738">
        <f>+R188</f>
        <v>0</v>
      </c>
      <c r="Z188" s="1829">
        <f t="shared" si="25"/>
        <v>0</v>
      </c>
      <c r="AA188" s="1419">
        <f t="shared" si="26"/>
        <v>0</v>
      </c>
      <c r="AB188" s="2107"/>
      <c r="AC188" s="1831">
        <f t="shared" si="30"/>
        <v>0</v>
      </c>
      <c r="AD188" s="1831">
        <f t="shared" si="33"/>
        <v>0</v>
      </c>
      <c r="AE188">
        <v>117</v>
      </c>
      <c r="AF188" s="1826">
        <v>442</v>
      </c>
      <c r="AG188" s="2107">
        <f>SUMIF('3BL ACTUAL'!B:B,AF188,'3BL ACTUAL'!E:E)</f>
        <v>0</v>
      </c>
      <c r="AH188" s="2107">
        <f>SUMIF('1 BL anterior'!B:B,AF188,'1 BL anterior'!E:E)</f>
        <v>0</v>
      </c>
      <c r="AJ188" s="285"/>
    </row>
    <row r="189" spans="1:36" ht="17.45" hidden="1" customHeight="1">
      <c r="A189" s="1493"/>
      <c r="B189" s="1493"/>
      <c r="C189" s="1493"/>
      <c r="D189" s="1493"/>
      <c r="E189" s="1493"/>
      <c r="F189" s="1509" t="s">
        <v>3531</v>
      </c>
      <c r="G189" s="1509"/>
      <c r="H189" s="1509"/>
      <c r="I189" s="1509"/>
      <c r="J189" s="1509"/>
      <c r="K189" s="1509"/>
      <c r="L189" s="1509"/>
      <c r="M189" s="1509"/>
      <c r="N189" s="1495">
        <v>443</v>
      </c>
      <c r="O189" s="1874" t="s">
        <v>869</v>
      </c>
      <c r="P189" s="2107">
        <f>SUMIF(AF:AF,N189,AH:AH)</f>
        <v>0</v>
      </c>
      <c r="Q189" s="2107">
        <f>SUMIF(AF:AF,N189,AG:AG)</f>
        <v>0</v>
      </c>
      <c r="R189" s="1873">
        <f t="shared" si="27"/>
        <v>0</v>
      </c>
      <c r="S189" s="1646"/>
      <c r="T189" s="1829">
        <f t="shared" si="21"/>
        <v>0</v>
      </c>
      <c r="U189" s="1830">
        <f t="shared" si="22"/>
        <v>0</v>
      </c>
      <c r="V189" s="738"/>
      <c r="W189" s="1829">
        <f t="shared" si="23"/>
        <v>0</v>
      </c>
      <c r="X189" s="1830">
        <f t="shared" si="24"/>
        <v>0</v>
      </c>
      <c r="Y189" s="738">
        <f>+R189</f>
        <v>0</v>
      </c>
      <c r="Z189" s="1829">
        <f t="shared" si="25"/>
        <v>0</v>
      </c>
      <c r="AA189" s="1419">
        <f t="shared" si="26"/>
        <v>0</v>
      </c>
      <c r="AB189" s="2107"/>
      <c r="AC189" s="1831">
        <f t="shared" si="30"/>
        <v>0</v>
      </c>
      <c r="AD189" s="1831">
        <f t="shared" si="33"/>
        <v>0</v>
      </c>
      <c r="AE189">
        <v>117</v>
      </c>
      <c r="AF189" s="1826">
        <v>443</v>
      </c>
      <c r="AG189" s="2107">
        <f>SUMIF('3BL ACTUAL'!B:B,AF189,'3BL ACTUAL'!E:E)</f>
        <v>0</v>
      </c>
      <c r="AH189" s="2107">
        <f>SUMIF('1 BL anterior'!B:B,AF189,'1 BL anterior'!E:E)</f>
        <v>0</v>
      </c>
      <c r="AJ189" s="285"/>
    </row>
    <row r="190" spans="1:36" ht="17.45" hidden="1" customHeight="1">
      <c r="A190" s="1493"/>
      <c r="B190" s="1493"/>
      <c r="C190" s="1493"/>
      <c r="D190" s="1493"/>
      <c r="E190" s="1493"/>
      <c r="F190" s="1509" t="s">
        <v>238</v>
      </c>
      <c r="G190" s="1509"/>
      <c r="H190" s="1509"/>
      <c r="I190" s="1509"/>
      <c r="J190" s="1509"/>
      <c r="K190" s="1509"/>
      <c r="L190" s="1509"/>
      <c r="M190" s="1509"/>
      <c r="N190" s="1495">
        <v>444</v>
      </c>
      <c r="O190" s="1874" t="s">
        <v>869</v>
      </c>
      <c r="P190" s="2107">
        <f>SUMIF(AF:AF,N190,AH:AH)</f>
        <v>0</v>
      </c>
      <c r="Q190" s="2107">
        <f>SUMIF(AF:AF,N190,AG:AG)</f>
        <v>0</v>
      </c>
      <c r="R190" s="1873">
        <f t="shared" si="27"/>
        <v>0</v>
      </c>
      <c r="S190" s="1647">
        <f>+R190</f>
        <v>0</v>
      </c>
      <c r="T190" s="1829">
        <f t="shared" si="21"/>
        <v>0</v>
      </c>
      <c r="U190" s="1830">
        <f t="shared" si="22"/>
        <v>0</v>
      </c>
      <c r="V190" s="738"/>
      <c r="W190" s="1829">
        <f t="shared" si="23"/>
        <v>0</v>
      </c>
      <c r="X190" s="1830">
        <f t="shared" si="24"/>
        <v>0</v>
      </c>
      <c r="Y190" s="738"/>
      <c r="Z190" s="1829">
        <f t="shared" si="25"/>
        <v>0</v>
      </c>
      <c r="AA190" s="1419">
        <f t="shared" si="26"/>
        <v>0</v>
      </c>
      <c r="AB190" s="2107"/>
      <c r="AC190" s="1831">
        <f t="shared" si="30"/>
        <v>0</v>
      </c>
      <c r="AD190" s="1831">
        <f t="shared" si="33"/>
        <v>0</v>
      </c>
      <c r="AE190">
        <v>117</v>
      </c>
      <c r="AF190" s="1826">
        <v>444</v>
      </c>
      <c r="AG190" s="2107">
        <f>SUMIF('3BL ACTUAL'!B:B,AF190,'3BL ACTUAL'!E:E)</f>
        <v>0</v>
      </c>
      <c r="AH190" s="2107">
        <f>SUMIF('1 BL anterior'!B:B,AF190,'1 BL anterior'!E:E)</f>
        <v>0</v>
      </c>
      <c r="AJ190" s="285"/>
    </row>
    <row r="191" spans="1:36" ht="18" hidden="1" thickBot="1">
      <c r="A191" s="1493"/>
      <c r="B191" s="1493"/>
      <c r="C191" s="1493"/>
      <c r="D191" s="1493" t="s">
        <v>3580</v>
      </c>
      <c r="E191" s="1493"/>
      <c r="F191" s="1493"/>
      <c r="G191" s="1493"/>
      <c r="H191" s="1493"/>
      <c r="I191" s="1493"/>
      <c r="J191" s="1493"/>
      <c r="K191" s="1493"/>
      <c r="L191" s="1493"/>
      <c r="M191" s="1493"/>
      <c r="N191" s="1495">
        <v>445</v>
      </c>
      <c r="O191" s="744" t="s">
        <v>869</v>
      </c>
      <c r="P191" s="2107">
        <f>SUMIF(AF:AF,N191,AH:AH)</f>
        <v>0</v>
      </c>
      <c r="Q191" s="2107">
        <f>SUMIF(AF:AF,N191,AG:AG)</f>
        <v>0</v>
      </c>
      <c r="R191" s="1873">
        <f t="shared" si="27"/>
        <v>0</v>
      </c>
      <c r="S191" s="1648">
        <f>+R191</f>
        <v>0</v>
      </c>
      <c r="T191" s="1829">
        <f t="shared" si="21"/>
        <v>0</v>
      </c>
      <c r="U191" s="1830">
        <f t="shared" si="22"/>
        <v>0</v>
      </c>
      <c r="V191" s="738"/>
      <c r="W191" s="1829">
        <f t="shared" si="23"/>
        <v>0</v>
      </c>
      <c r="X191" s="1830">
        <f t="shared" si="24"/>
        <v>0</v>
      </c>
      <c r="Y191" s="738"/>
      <c r="Z191" s="1829">
        <f t="shared" si="25"/>
        <v>0</v>
      </c>
      <c r="AA191" s="1419">
        <f t="shared" si="26"/>
        <v>0</v>
      </c>
      <c r="AB191" s="2107"/>
      <c r="AC191" s="1831">
        <f t="shared" si="30"/>
        <v>0</v>
      </c>
      <c r="AD191" s="1831">
        <f t="shared" si="33"/>
        <v>0</v>
      </c>
      <c r="AE191">
        <v>118</v>
      </c>
      <c r="AF191" s="1826">
        <v>445</v>
      </c>
      <c r="AG191" s="2107">
        <f>SUMIF('3BL ACTUAL'!B:B,AF191,'3BL ACTUAL'!E:E)</f>
        <v>0</v>
      </c>
      <c r="AH191" s="2107">
        <f>SUMIF('1 BL anterior'!B:B,AF191,'1 BL anterior'!E:E)</f>
        <v>0</v>
      </c>
      <c r="AJ191" s="285"/>
    </row>
    <row r="192" spans="1:36" ht="18" hidden="1" thickBot="1">
      <c r="A192" s="1493"/>
      <c r="B192" s="1533"/>
      <c r="C192" s="1504" t="s">
        <v>899</v>
      </c>
      <c r="D192" s="1504"/>
      <c r="E192" s="1504"/>
      <c r="F192" s="1504"/>
      <c r="G192" s="1504"/>
      <c r="H192" s="1504"/>
      <c r="I192" s="1504"/>
      <c r="J192" s="1504"/>
      <c r="K192" s="1504"/>
      <c r="L192" s="1504"/>
      <c r="M192" s="1504"/>
      <c r="N192" s="1494">
        <v>449</v>
      </c>
      <c r="O192" s="745" t="s">
        <v>900</v>
      </c>
      <c r="R192" s="1873">
        <f t="shared" si="27"/>
        <v>0</v>
      </c>
      <c r="S192" s="742"/>
      <c r="V192" s="737"/>
      <c r="Y192" s="737"/>
      <c r="AB192" s="2107"/>
      <c r="AC192" s="1831">
        <f t="shared" si="30"/>
        <v>0</v>
      </c>
      <c r="AD192" s="1831">
        <f t="shared" si="33"/>
        <v>0</v>
      </c>
      <c r="AE192">
        <v>118</v>
      </c>
      <c r="AF192" s="1995">
        <v>449</v>
      </c>
      <c r="AG192" s="2107">
        <f>SUMIF('3BL ACTUAL'!B:B,AF192,'3BL ACTUAL'!E:E)</f>
        <v>0</v>
      </c>
      <c r="AH192" s="2107">
        <f>SUMIF('1 BL anterior'!B:B,AF192,'1 BL anterior'!E:E)</f>
        <v>0</v>
      </c>
      <c r="AJ192" s="285"/>
    </row>
    <row r="193" spans="1:36" ht="18" hidden="1" thickBot="1">
      <c r="A193" s="1493"/>
      <c r="B193" s="1504" t="s">
        <v>3581</v>
      </c>
      <c r="C193" s="1504"/>
      <c r="D193" s="1504"/>
      <c r="E193" s="1504"/>
      <c r="F193" s="1504"/>
      <c r="G193" s="1504"/>
      <c r="H193" s="1504"/>
      <c r="I193" s="1504"/>
      <c r="J193" s="1504"/>
      <c r="K193" s="1504"/>
      <c r="L193" s="1504"/>
      <c r="M193" s="1504"/>
      <c r="N193" s="1494">
        <v>499</v>
      </c>
      <c r="O193" s="746" t="s">
        <v>900</v>
      </c>
      <c r="R193" s="1873">
        <f t="shared" ref="R193:R212" si="34">+P193-Q193</f>
        <v>0</v>
      </c>
      <c r="S193" s="742"/>
      <c r="V193" s="737"/>
      <c r="Y193" s="737"/>
      <c r="AB193" s="2107"/>
      <c r="AC193" s="1831">
        <f t="shared" si="30"/>
        <v>0</v>
      </c>
      <c r="AD193" s="1831">
        <f t="shared" si="33"/>
        <v>0</v>
      </c>
      <c r="AE193">
        <v>118</v>
      </c>
      <c r="AF193" s="1995">
        <v>499</v>
      </c>
      <c r="AG193" s="2107">
        <f>SUMIF('3BL ACTUAL'!B:B,AF193,'3BL ACTUAL'!E:E)</f>
        <v>0</v>
      </c>
      <c r="AH193" s="2107">
        <f>SUMIF('1 BL anterior'!B:B,AF193,'1 BL anterior'!E:E)</f>
        <v>0</v>
      </c>
      <c r="AJ193" s="285"/>
    </row>
    <row r="194" spans="1:36" ht="17.25" hidden="1">
      <c r="A194" s="1493"/>
      <c r="B194" s="1493"/>
      <c r="C194" s="1508" t="s">
        <v>181</v>
      </c>
      <c r="D194" s="1508"/>
      <c r="E194" s="1508"/>
      <c r="F194" s="1508"/>
      <c r="G194" s="1508"/>
      <c r="H194" s="1508"/>
      <c r="I194" s="1508"/>
      <c r="J194" s="1508"/>
      <c r="K194" s="1508"/>
      <c r="L194" s="1508"/>
      <c r="M194" s="1508"/>
      <c r="N194" s="1508"/>
      <c r="O194" s="2108"/>
      <c r="R194" s="1873"/>
      <c r="S194" s="742"/>
      <c r="V194" s="737"/>
      <c r="Y194" s="737"/>
      <c r="AB194" s="2107"/>
      <c r="AC194" s="1831"/>
      <c r="AD194" s="1831"/>
      <c r="AF194" s="2108"/>
      <c r="AG194" s="2107">
        <f>SUMIF('3BL ACTUAL'!B:B,AF194,'3BL ACTUAL'!E:E)</f>
        <v>0</v>
      </c>
      <c r="AH194" s="2107">
        <f>SUMIF('1 BL anterior'!B:B,AF194,'1 BL anterior'!E:E)</f>
        <v>0</v>
      </c>
      <c r="AJ194" s="285"/>
    </row>
    <row r="195" spans="1:36" ht="17.25" hidden="1">
      <c r="A195" s="1493"/>
      <c r="B195" s="1493"/>
      <c r="C195" s="1493"/>
      <c r="D195" s="1509" t="s">
        <v>3582</v>
      </c>
      <c r="E195" s="1509"/>
      <c r="F195" s="1509"/>
      <c r="G195" s="1509"/>
      <c r="H195" s="1509"/>
      <c r="I195" s="1509"/>
      <c r="J195" s="1509"/>
      <c r="K195" s="1509"/>
      <c r="L195" s="1509"/>
      <c r="M195" s="1509"/>
      <c r="N195" s="1495">
        <v>460</v>
      </c>
      <c r="O195" s="1997" t="s">
        <v>900</v>
      </c>
      <c r="P195" s="2107">
        <f t="shared" ref="P195:P204" si="35">SUMIF(AF:AF,N195,AH:AH)</f>
        <v>0</v>
      </c>
      <c r="Q195" s="2107">
        <f t="shared" ref="Q195:Q204" si="36">SUMIF(AF:AF,N195,AG:AG)</f>
        <v>0</v>
      </c>
      <c r="R195" s="1873">
        <f t="shared" si="34"/>
        <v>0</v>
      </c>
      <c r="S195" s="742"/>
      <c r="V195" s="737"/>
      <c r="Y195" s="737"/>
      <c r="AB195" s="2107"/>
      <c r="AC195" s="1831">
        <f t="shared" si="30"/>
        <v>0</v>
      </c>
      <c r="AD195" s="1831">
        <f t="shared" si="33"/>
        <v>0</v>
      </c>
      <c r="AE195">
        <v>119</v>
      </c>
      <c r="AF195" s="1993">
        <v>460</v>
      </c>
      <c r="AG195" s="2107">
        <f>SUMIF('3BL ACTUAL'!B:B,AF195,'3BL ACTUAL'!E:E)</f>
        <v>0</v>
      </c>
      <c r="AH195" s="2107">
        <f>SUMIF('1 BL anterior'!B:B,AF195,'1 BL anterior'!E:E)</f>
        <v>0</v>
      </c>
      <c r="AJ195" s="285"/>
    </row>
    <row r="196" spans="1:36" ht="17.25" hidden="1">
      <c r="A196" s="1493"/>
      <c r="B196" s="1493"/>
      <c r="C196" s="1493"/>
      <c r="D196" s="1509" t="s">
        <v>3583</v>
      </c>
      <c r="E196" s="1509"/>
      <c r="F196" s="1509"/>
      <c r="G196" s="1509"/>
      <c r="H196" s="1509"/>
      <c r="I196" s="1509"/>
      <c r="J196" s="1509"/>
      <c r="K196" s="1509"/>
      <c r="L196" s="1509"/>
      <c r="M196" s="1509"/>
      <c r="N196" s="1495">
        <v>461</v>
      </c>
      <c r="O196" s="1878" t="s">
        <v>900</v>
      </c>
      <c r="P196" s="2107">
        <f t="shared" si="35"/>
        <v>0</v>
      </c>
      <c r="Q196" s="2107">
        <f t="shared" si="36"/>
        <v>0</v>
      </c>
      <c r="R196" s="1873">
        <f t="shared" si="34"/>
        <v>0</v>
      </c>
      <c r="S196" s="742"/>
      <c r="V196" s="737"/>
      <c r="Y196" s="737"/>
      <c r="AB196" s="2107"/>
      <c r="AC196" s="1831">
        <f t="shared" si="30"/>
        <v>0</v>
      </c>
      <c r="AD196" s="1831">
        <f t="shared" si="33"/>
        <v>0</v>
      </c>
      <c r="AE196">
        <v>119</v>
      </c>
      <c r="AF196" s="1826">
        <v>461</v>
      </c>
      <c r="AG196" s="2107">
        <f>SUMIF('3BL ACTUAL'!B:B,AF196,'3BL ACTUAL'!E:E)</f>
        <v>0</v>
      </c>
      <c r="AH196" s="2107">
        <f>SUMIF('1 BL anterior'!B:B,AF196,'1 BL anterior'!E:E)</f>
        <v>0</v>
      </c>
      <c r="AJ196" s="285"/>
    </row>
    <row r="197" spans="1:36" ht="17.25" hidden="1">
      <c r="A197" s="1493"/>
      <c r="B197" s="1493"/>
      <c r="C197" s="1493"/>
      <c r="D197" s="1509" t="s">
        <v>3584</v>
      </c>
      <c r="E197" s="1509"/>
      <c r="F197" s="1509"/>
      <c r="G197" s="1509"/>
      <c r="H197" s="1509"/>
      <c r="I197" s="1509"/>
      <c r="J197" s="1509"/>
      <c r="K197" s="1509"/>
      <c r="L197" s="1509"/>
      <c r="M197" s="1509"/>
      <c r="N197" s="1495">
        <v>462</v>
      </c>
      <c r="O197" s="1878" t="s">
        <v>900</v>
      </c>
      <c r="P197" s="2107">
        <f t="shared" si="35"/>
        <v>0</v>
      </c>
      <c r="Q197" s="2107">
        <f t="shared" si="36"/>
        <v>0</v>
      </c>
      <c r="R197" s="1873">
        <f t="shared" si="34"/>
        <v>0</v>
      </c>
      <c r="S197" s="742"/>
      <c r="V197" s="737"/>
      <c r="Y197" s="737"/>
      <c r="AB197" s="2107"/>
      <c r="AC197" s="1831">
        <f t="shared" si="30"/>
        <v>0</v>
      </c>
      <c r="AD197" s="1831">
        <f t="shared" si="33"/>
        <v>0</v>
      </c>
      <c r="AE197">
        <v>119</v>
      </c>
      <c r="AF197" s="1826">
        <v>462</v>
      </c>
      <c r="AG197" s="2107">
        <f>SUMIF('3BL ACTUAL'!B:B,AF197,'3BL ACTUAL'!E:E)</f>
        <v>0</v>
      </c>
      <c r="AH197" s="2107">
        <f>SUMIF('1 BL anterior'!B:B,AF197,'1 BL anterior'!E:E)</f>
        <v>0</v>
      </c>
      <c r="AJ197" s="285"/>
    </row>
    <row r="198" spans="1:36" ht="17.45" hidden="1" customHeight="1">
      <c r="A198" s="1493"/>
      <c r="B198" s="1493"/>
      <c r="C198" s="1493"/>
      <c r="D198" s="1509" t="s">
        <v>3585</v>
      </c>
      <c r="E198" s="1509"/>
      <c r="F198" s="1509"/>
      <c r="G198" s="1509"/>
      <c r="H198" s="1509"/>
      <c r="I198" s="1509"/>
      <c r="J198" s="1509"/>
      <c r="K198" s="1509"/>
      <c r="L198" s="1509"/>
      <c r="M198" s="1509"/>
      <c r="N198" s="1495">
        <v>463</v>
      </c>
      <c r="O198" s="1878" t="s">
        <v>900</v>
      </c>
      <c r="P198" s="2107">
        <f t="shared" si="35"/>
        <v>0</v>
      </c>
      <c r="Q198" s="2107">
        <f t="shared" si="36"/>
        <v>0</v>
      </c>
      <c r="R198" s="1873">
        <f t="shared" si="34"/>
        <v>0</v>
      </c>
      <c r="S198" s="742"/>
      <c r="V198" s="737"/>
      <c r="Y198" s="737"/>
      <c r="AB198" s="2107"/>
      <c r="AC198" s="1831">
        <f t="shared" si="30"/>
        <v>0</v>
      </c>
      <c r="AD198" s="1831">
        <f t="shared" si="33"/>
        <v>0</v>
      </c>
      <c r="AE198">
        <v>119</v>
      </c>
      <c r="AF198" s="1826">
        <v>463</v>
      </c>
      <c r="AG198" s="2107">
        <f>SUMIF('3BL ACTUAL'!B:B,AF198,'3BL ACTUAL'!E:E)</f>
        <v>0</v>
      </c>
      <c r="AH198" s="2107">
        <f>SUMIF('1 BL anterior'!B:B,AF198,'1 BL anterior'!E:E)</f>
        <v>0</v>
      </c>
      <c r="AJ198" s="285"/>
    </row>
    <row r="199" spans="1:36" ht="17.25" hidden="1">
      <c r="A199" s="1493"/>
      <c r="B199" s="1493"/>
      <c r="C199" s="1493"/>
      <c r="D199" s="1509" t="s">
        <v>3586</v>
      </c>
      <c r="E199" s="1509"/>
      <c r="F199" s="1509"/>
      <c r="G199" s="1509"/>
      <c r="H199" s="1509"/>
      <c r="I199" s="1509"/>
      <c r="J199" s="1509"/>
      <c r="K199" s="1509"/>
      <c r="L199" s="1509"/>
      <c r="M199" s="1509"/>
      <c r="N199" s="1495">
        <v>464</v>
      </c>
      <c r="O199" s="1878" t="s">
        <v>900</v>
      </c>
      <c r="P199" s="2107">
        <f t="shared" si="35"/>
        <v>0</v>
      </c>
      <c r="Q199" s="2107">
        <f t="shared" si="36"/>
        <v>0</v>
      </c>
      <c r="R199" s="1873">
        <f t="shared" si="34"/>
        <v>0</v>
      </c>
      <c r="S199" s="742"/>
      <c r="V199" s="737"/>
      <c r="Y199" s="737"/>
      <c r="AB199" s="2107"/>
      <c r="AC199" s="1831">
        <f t="shared" si="30"/>
        <v>0</v>
      </c>
      <c r="AD199" s="1831">
        <f t="shared" si="33"/>
        <v>0</v>
      </c>
      <c r="AE199">
        <v>119</v>
      </c>
      <c r="AF199" s="1826">
        <v>464</v>
      </c>
      <c r="AG199" s="2107">
        <f>SUMIF('3BL ACTUAL'!B:B,AF199,'3BL ACTUAL'!E:E)</f>
        <v>0</v>
      </c>
      <c r="AH199" s="2107">
        <f>SUMIF('1 BL anterior'!B:B,AF199,'1 BL anterior'!E:E)</f>
        <v>0</v>
      </c>
      <c r="AJ199" s="285"/>
    </row>
    <row r="200" spans="1:36" ht="17.25" hidden="1">
      <c r="A200" s="1493"/>
      <c r="B200" s="1493"/>
      <c r="C200" s="1493"/>
      <c r="D200" s="1509" t="s">
        <v>3587</v>
      </c>
      <c r="E200" s="1509"/>
      <c r="F200" s="1509"/>
      <c r="G200" s="1509"/>
      <c r="H200" s="1509"/>
      <c r="I200" s="1509"/>
      <c r="J200" s="1509"/>
      <c r="K200" s="1509"/>
      <c r="L200" s="1509"/>
      <c r="M200" s="1509"/>
      <c r="N200" s="1495">
        <v>465</v>
      </c>
      <c r="O200" s="1878" t="s">
        <v>900</v>
      </c>
      <c r="P200" s="2107">
        <f t="shared" si="35"/>
        <v>0</v>
      </c>
      <c r="Q200" s="2107">
        <f t="shared" si="36"/>
        <v>0</v>
      </c>
      <c r="R200" s="1873">
        <f t="shared" si="34"/>
        <v>0</v>
      </c>
      <c r="S200" s="742"/>
      <c r="V200" s="737"/>
      <c r="Y200" s="737"/>
      <c r="AB200" s="2107"/>
      <c r="AC200" s="1831">
        <f t="shared" si="30"/>
        <v>0</v>
      </c>
      <c r="AD200" s="1831">
        <f t="shared" si="33"/>
        <v>0</v>
      </c>
      <c r="AE200">
        <v>119</v>
      </c>
      <c r="AF200" s="1826">
        <v>465</v>
      </c>
      <c r="AG200" s="2107">
        <f>SUMIF('3BL ACTUAL'!B:B,AF200,'3BL ACTUAL'!E:E)</f>
        <v>0</v>
      </c>
      <c r="AH200" s="2107">
        <f>SUMIF('1 BL anterior'!B:B,AF200,'1 BL anterior'!E:E)</f>
        <v>0</v>
      </c>
      <c r="AJ200" s="285"/>
    </row>
    <row r="201" spans="1:36" ht="17.45" hidden="1" customHeight="1">
      <c r="A201" s="1493"/>
      <c r="B201" s="1493"/>
      <c r="C201" s="1493"/>
      <c r="D201" s="1509" t="s">
        <v>3588</v>
      </c>
      <c r="E201" s="1509"/>
      <c r="F201" s="1509"/>
      <c r="G201" s="1509"/>
      <c r="H201" s="1509"/>
      <c r="I201" s="1509"/>
      <c r="J201" s="1509"/>
      <c r="K201" s="1509"/>
      <c r="L201" s="1509"/>
      <c r="M201" s="1509"/>
      <c r="N201" s="1495">
        <v>466</v>
      </c>
      <c r="O201" s="1878" t="s">
        <v>900</v>
      </c>
      <c r="P201" s="2107">
        <f t="shared" si="35"/>
        <v>0</v>
      </c>
      <c r="Q201" s="2107">
        <f t="shared" si="36"/>
        <v>0</v>
      </c>
      <c r="R201" s="1873">
        <f t="shared" si="34"/>
        <v>0</v>
      </c>
      <c r="S201" s="742"/>
      <c r="V201" s="737"/>
      <c r="Y201" s="737"/>
      <c r="AB201" s="2107"/>
      <c r="AC201" s="1831">
        <f t="shared" si="30"/>
        <v>0</v>
      </c>
      <c r="AD201" s="1831">
        <f t="shared" si="33"/>
        <v>0</v>
      </c>
      <c r="AE201">
        <v>119</v>
      </c>
      <c r="AF201" s="1826">
        <v>466</v>
      </c>
      <c r="AG201" s="2107">
        <f>SUMIF('3BL ACTUAL'!B:B,AF201,'3BL ACTUAL'!E:E)</f>
        <v>0</v>
      </c>
      <c r="AH201" s="2107">
        <f>SUMIF('1 BL anterior'!B:B,AF201,'1 BL anterior'!E:E)</f>
        <v>0</v>
      </c>
      <c r="AJ201" s="285"/>
    </row>
    <row r="202" spans="1:36" ht="17.25" hidden="1">
      <c r="A202" s="1493"/>
      <c r="B202" s="1493"/>
      <c r="C202" s="1493"/>
      <c r="D202" s="1509" t="s">
        <v>3589</v>
      </c>
      <c r="E202" s="1509"/>
      <c r="F202" s="1509"/>
      <c r="G202" s="1509"/>
      <c r="H202" s="1509"/>
      <c r="I202" s="1509"/>
      <c r="J202" s="1509"/>
      <c r="K202" s="1509"/>
      <c r="L202" s="1509"/>
      <c r="M202" s="1509"/>
      <c r="N202" s="1495">
        <v>467</v>
      </c>
      <c r="O202" s="1878" t="s">
        <v>900</v>
      </c>
      <c r="P202" s="2107">
        <f t="shared" si="35"/>
        <v>0</v>
      </c>
      <c r="Q202" s="2107">
        <f t="shared" si="36"/>
        <v>0</v>
      </c>
      <c r="R202" s="1873">
        <f t="shared" si="34"/>
        <v>0</v>
      </c>
      <c r="S202" s="742"/>
      <c r="V202" s="737"/>
      <c r="Y202" s="737"/>
      <c r="AB202" s="2107"/>
      <c r="AC202" s="1831">
        <f t="shared" si="30"/>
        <v>0</v>
      </c>
      <c r="AD202" s="1831">
        <f t="shared" si="33"/>
        <v>0</v>
      </c>
      <c r="AE202">
        <v>119</v>
      </c>
      <c r="AF202" s="1826">
        <v>467</v>
      </c>
      <c r="AG202" s="2107">
        <f>SUMIF('3BL ACTUAL'!B:B,AF202,'3BL ACTUAL'!E:E)</f>
        <v>0</v>
      </c>
      <c r="AH202" s="2107">
        <f>SUMIF('1 BL anterior'!B:B,AF202,'1 BL anterior'!E:E)</f>
        <v>0</v>
      </c>
      <c r="AJ202" s="285"/>
    </row>
    <row r="203" spans="1:36" ht="17.25" hidden="1">
      <c r="A203" s="1493"/>
      <c r="B203" s="1493"/>
      <c r="C203" s="1493"/>
      <c r="D203" s="1509" t="s">
        <v>3590</v>
      </c>
      <c r="E203" s="1509"/>
      <c r="F203" s="1509"/>
      <c r="G203" s="1509"/>
      <c r="H203" s="1509"/>
      <c r="I203" s="1509"/>
      <c r="J203" s="1509"/>
      <c r="K203" s="1509"/>
      <c r="L203" s="1509"/>
      <c r="M203" s="1509"/>
      <c r="N203" s="1495">
        <v>468</v>
      </c>
      <c r="O203" s="1878" t="s">
        <v>900</v>
      </c>
      <c r="P203" s="2107">
        <f t="shared" si="35"/>
        <v>0</v>
      </c>
      <c r="Q203" s="2107">
        <f t="shared" si="36"/>
        <v>0</v>
      </c>
      <c r="R203" s="1873">
        <f t="shared" si="34"/>
        <v>0</v>
      </c>
      <c r="S203" s="742"/>
      <c r="V203" s="737"/>
      <c r="Y203" s="737"/>
      <c r="AB203" s="2107"/>
      <c r="AC203" s="1831">
        <f t="shared" si="30"/>
        <v>0</v>
      </c>
      <c r="AD203" s="1831">
        <f t="shared" si="33"/>
        <v>0</v>
      </c>
      <c r="AE203">
        <v>119</v>
      </c>
      <c r="AF203" s="1826">
        <v>468</v>
      </c>
      <c r="AG203" s="2107">
        <f>SUMIF('3BL ACTUAL'!B:B,AF203,'3BL ACTUAL'!E:E)</f>
        <v>0</v>
      </c>
      <c r="AH203" s="2107">
        <f>SUMIF('1 BL anterior'!B:B,AF203,'1 BL anterior'!E:E)</f>
        <v>0</v>
      </c>
      <c r="AJ203" s="285"/>
    </row>
    <row r="204" spans="1:36" ht="17.25" hidden="1">
      <c r="A204" s="1493"/>
      <c r="B204" s="1493"/>
      <c r="C204" s="1493"/>
      <c r="D204" s="1509" t="s">
        <v>3591</v>
      </c>
      <c r="E204" s="1509"/>
      <c r="F204" s="1509"/>
      <c r="G204" s="1509"/>
      <c r="H204" s="1509"/>
      <c r="I204" s="1509"/>
      <c r="J204" s="1509"/>
      <c r="K204" s="1509"/>
      <c r="L204" s="1509"/>
      <c r="M204" s="1509"/>
      <c r="N204" s="1495">
        <v>469</v>
      </c>
      <c r="O204" s="1878" t="s">
        <v>900</v>
      </c>
      <c r="P204" s="2107">
        <f t="shared" si="35"/>
        <v>0</v>
      </c>
      <c r="Q204" s="2107">
        <f t="shared" si="36"/>
        <v>0</v>
      </c>
      <c r="R204" s="1873">
        <f t="shared" si="34"/>
        <v>0</v>
      </c>
      <c r="S204" s="742"/>
      <c r="V204" s="737"/>
      <c r="Y204" s="737"/>
      <c r="AB204" s="2107"/>
      <c r="AC204" s="1831">
        <f t="shared" si="30"/>
        <v>0</v>
      </c>
      <c r="AD204" s="1831">
        <f t="shared" si="33"/>
        <v>0</v>
      </c>
      <c r="AE204">
        <v>119</v>
      </c>
      <c r="AF204" s="1826">
        <v>469</v>
      </c>
      <c r="AG204" s="2107">
        <f>SUMIF('3BL ACTUAL'!B:B,AF204,'3BL ACTUAL'!E:E)</f>
        <v>0</v>
      </c>
      <c r="AH204" s="2107">
        <f>SUMIF('1 BL anterior'!B:B,AF204,'1 BL anterior'!E:E)</f>
        <v>0</v>
      </c>
      <c r="AJ204" s="285"/>
    </row>
    <row r="205" spans="1:36" ht="17.45" hidden="1" customHeight="1">
      <c r="A205" s="1493"/>
      <c r="B205" s="1493"/>
      <c r="C205" s="1508" t="s">
        <v>902</v>
      </c>
      <c r="D205" s="1508"/>
      <c r="E205" s="1508"/>
      <c r="F205" s="1508"/>
      <c r="G205" s="1508"/>
      <c r="H205" s="1508"/>
      <c r="I205" s="1508"/>
      <c r="J205" s="1508"/>
      <c r="K205" s="1508"/>
      <c r="L205" s="1508"/>
      <c r="M205" s="1508"/>
      <c r="N205" s="1508"/>
      <c r="O205" s="1878"/>
      <c r="P205" s="2107"/>
      <c r="Q205" s="2107"/>
      <c r="R205" s="1873"/>
      <c r="S205" s="742"/>
      <c r="V205" s="737"/>
      <c r="Y205" s="737"/>
      <c r="AB205" s="2107"/>
      <c r="AC205" s="1831"/>
      <c r="AD205" s="1831"/>
      <c r="AF205" s="1826"/>
      <c r="AG205" s="2107">
        <f>SUMIF('3BL ACTUAL'!B:B,AF205,'3BL ACTUAL'!E:E)</f>
        <v>0</v>
      </c>
      <c r="AH205" s="2107">
        <f>SUMIF('1 BL anterior'!B:B,AF205,'1 BL anterior'!E:E)</f>
        <v>0</v>
      </c>
      <c r="AJ205" s="285"/>
    </row>
    <row r="206" spans="1:36" ht="17.25" hidden="1">
      <c r="A206" s="1493"/>
      <c r="B206" s="1493"/>
      <c r="C206" s="1493"/>
      <c r="D206" s="1509" t="s">
        <v>3592</v>
      </c>
      <c r="E206" s="1509"/>
      <c r="F206" s="1509"/>
      <c r="G206" s="1509"/>
      <c r="H206" s="1509"/>
      <c r="I206" s="1509"/>
      <c r="J206" s="1509"/>
      <c r="K206" s="1509"/>
      <c r="L206" s="1509"/>
      <c r="M206" s="1509"/>
      <c r="N206" s="1495">
        <v>470</v>
      </c>
      <c r="O206" s="1878" t="s">
        <v>900</v>
      </c>
      <c r="P206" s="2107">
        <f t="shared" ref="P206:P212" si="37">SUMIF(AF:AF,N206,AH:AH)</f>
        <v>0</v>
      </c>
      <c r="Q206" s="2107">
        <f t="shared" ref="Q206:Q212" si="38">SUMIF(AF:AF,N206,AG:AG)</f>
        <v>0</v>
      </c>
      <c r="R206" s="1873">
        <f t="shared" si="34"/>
        <v>0</v>
      </c>
      <c r="S206" s="742"/>
      <c r="V206" s="737"/>
      <c r="Y206" s="737"/>
      <c r="AB206" s="2107"/>
      <c r="AC206" s="1831">
        <f t="shared" si="30"/>
        <v>0</v>
      </c>
      <c r="AD206" s="1831">
        <f t="shared" si="33"/>
        <v>0</v>
      </c>
      <c r="AE206">
        <v>119</v>
      </c>
      <c r="AF206" s="1826">
        <v>470</v>
      </c>
      <c r="AG206" s="2107">
        <f>SUMIF('3BL ACTUAL'!B:B,AF206,'3BL ACTUAL'!E:E)</f>
        <v>0</v>
      </c>
      <c r="AH206" s="2107">
        <f>SUMIF('1 BL anterior'!B:B,AF206,'1 BL anterior'!E:E)</f>
        <v>0</v>
      </c>
      <c r="AJ206" s="285"/>
    </row>
    <row r="207" spans="1:36" ht="17.45" hidden="1" customHeight="1">
      <c r="A207" s="1493"/>
      <c r="B207" s="1493"/>
      <c r="C207" s="1493"/>
      <c r="D207" s="1509" t="s">
        <v>3593</v>
      </c>
      <c r="E207" s="1509"/>
      <c r="F207" s="1509"/>
      <c r="G207" s="1509"/>
      <c r="H207" s="1509"/>
      <c r="I207" s="1509"/>
      <c r="J207" s="1509"/>
      <c r="K207" s="1509"/>
      <c r="L207" s="1509"/>
      <c r="M207" s="1509"/>
      <c r="N207" s="1495">
        <v>471</v>
      </c>
      <c r="O207" s="1878" t="s">
        <v>900</v>
      </c>
      <c r="P207" s="2107">
        <f t="shared" si="37"/>
        <v>0</v>
      </c>
      <c r="Q207" s="2107">
        <f t="shared" si="38"/>
        <v>0</v>
      </c>
      <c r="R207" s="1873">
        <f t="shared" si="34"/>
        <v>0</v>
      </c>
      <c r="S207" s="742"/>
      <c r="V207" s="737"/>
      <c r="Y207" s="737"/>
      <c r="AB207" s="2107"/>
      <c r="AC207" s="1831">
        <f t="shared" si="30"/>
        <v>0</v>
      </c>
      <c r="AD207" s="1831">
        <f t="shared" si="33"/>
        <v>0</v>
      </c>
      <c r="AE207">
        <v>119</v>
      </c>
      <c r="AF207" s="1826">
        <v>471</v>
      </c>
      <c r="AG207" s="2107">
        <f>SUMIF('3BL ACTUAL'!B:B,AF207,'3BL ACTUAL'!E:E)</f>
        <v>0</v>
      </c>
      <c r="AH207" s="2107">
        <f>SUMIF('1 BL anterior'!B:B,AF207,'1 BL anterior'!E:E)</f>
        <v>0</v>
      </c>
      <c r="AJ207" s="285"/>
    </row>
    <row r="208" spans="1:36" ht="17.25" hidden="1">
      <c r="A208" s="1493"/>
      <c r="B208" s="1493"/>
      <c r="C208" s="1493"/>
      <c r="D208" s="1509" t="s">
        <v>3594</v>
      </c>
      <c r="E208" s="1509"/>
      <c r="F208" s="1509"/>
      <c r="G208" s="1509"/>
      <c r="H208" s="1509"/>
      <c r="I208" s="1509"/>
      <c r="J208" s="1509"/>
      <c r="K208" s="1509"/>
      <c r="L208" s="1509"/>
      <c r="M208" s="1509"/>
      <c r="N208" s="1495">
        <v>472</v>
      </c>
      <c r="O208" s="1878" t="s">
        <v>900</v>
      </c>
      <c r="P208" s="2107">
        <f t="shared" si="37"/>
        <v>0</v>
      </c>
      <c r="Q208" s="2107">
        <f t="shared" si="38"/>
        <v>0</v>
      </c>
      <c r="R208" s="1873">
        <f t="shared" si="34"/>
        <v>0</v>
      </c>
      <c r="S208" s="742"/>
      <c r="V208" s="737"/>
      <c r="Y208" s="737"/>
      <c r="AB208" s="2107"/>
      <c r="AC208" s="1831">
        <f t="shared" si="30"/>
        <v>0</v>
      </c>
      <c r="AD208" s="1831">
        <f t="shared" si="33"/>
        <v>0</v>
      </c>
      <c r="AE208">
        <v>119</v>
      </c>
      <c r="AF208" s="1826">
        <v>472</v>
      </c>
      <c r="AG208" s="2107">
        <f>SUMIF('3BL ACTUAL'!B:B,AF208,'3BL ACTUAL'!E:E)</f>
        <v>0</v>
      </c>
      <c r="AH208" s="2107">
        <f>SUMIF('1 BL anterior'!B:B,AF208,'1 BL anterior'!E:E)</f>
        <v>0</v>
      </c>
      <c r="AJ208" s="285"/>
    </row>
    <row r="209" spans="1:36" ht="17.45" hidden="1" customHeight="1">
      <c r="A209" s="1493"/>
      <c r="B209" s="1493"/>
      <c r="C209" s="1493"/>
      <c r="D209" s="1509" t="s">
        <v>3595</v>
      </c>
      <c r="E209" s="1509"/>
      <c r="F209" s="1509"/>
      <c r="G209" s="1509"/>
      <c r="H209" s="1509"/>
      <c r="I209" s="1509"/>
      <c r="J209" s="1509"/>
      <c r="K209" s="1509"/>
      <c r="L209" s="1509"/>
      <c r="M209" s="1509"/>
      <c r="N209" s="1495">
        <v>473</v>
      </c>
      <c r="O209" s="1878" t="s">
        <v>900</v>
      </c>
      <c r="P209" s="2107">
        <f t="shared" si="37"/>
        <v>0</v>
      </c>
      <c r="Q209" s="2107">
        <f t="shared" si="38"/>
        <v>0</v>
      </c>
      <c r="R209" s="1873">
        <f t="shared" si="34"/>
        <v>0</v>
      </c>
      <c r="S209" s="742"/>
      <c r="V209" s="737"/>
      <c r="Y209" s="737"/>
      <c r="AB209" s="2107"/>
      <c r="AC209" s="1831">
        <f>+Y209+V209+S209+-AB209</f>
        <v>0</v>
      </c>
      <c r="AD209" s="1831">
        <f t="shared" si="33"/>
        <v>0</v>
      </c>
      <c r="AE209">
        <v>119</v>
      </c>
      <c r="AF209" s="1826">
        <v>473</v>
      </c>
      <c r="AG209" s="2107">
        <f>SUMIF('3BL ACTUAL'!B:B,AF209,'3BL ACTUAL'!E:E)</f>
        <v>0</v>
      </c>
      <c r="AH209" s="2107">
        <f>SUMIF('1 BL anterior'!B:B,AF209,'1 BL anterior'!E:E)</f>
        <v>0</v>
      </c>
      <c r="AJ209" s="285"/>
    </row>
    <row r="210" spans="1:36" ht="17.25" hidden="1">
      <c r="A210" s="1493"/>
      <c r="B210" s="1493"/>
      <c r="C210" s="1509" t="s">
        <v>3596</v>
      </c>
      <c r="D210" s="1509"/>
      <c r="E210" s="1509"/>
      <c r="F210" s="1509"/>
      <c r="G210" s="1509"/>
      <c r="H210" s="1509"/>
      <c r="I210" s="1509"/>
      <c r="J210" s="1509"/>
      <c r="K210" s="1509"/>
      <c r="L210" s="1509"/>
      <c r="M210" s="1509"/>
      <c r="N210" s="1495">
        <v>474</v>
      </c>
      <c r="O210" s="1878" t="s">
        <v>900</v>
      </c>
      <c r="P210" s="2107">
        <f t="shared" si="37"/>
        <v>0</v>
      </c>
      <c r="Q210" s="2107">
        <f t="shared" si="38"/>
        <v>0</v>
      </c>
      <c r="R210" s="1873">
        <f t="shared" si="34"/>
        <v>0</v>
      </c>
      <c r="S210" s="742"/>
      <c r="V210" s="737"/>
      <c r="Y210" s="737"/>
      <c r="AB210" s="2107"/>
      <c r="AC210" s="1831">
        <f>+Y210+V210+S210+-AB210</f>
        <v>0</v>
      </c>
      <c r="AD210" s="1831">
        <f t="shared" si="33"/>
        <v>0</v>
      </c>
      <c r="AE210">
        <v>119</v>
      </c>
      <c r="AF210" s="1826">
        <v>474</v>
      </c>
      <c r="AG210" s="2107">
        <f>SUMIF('3BL ACTUAL'!B:B,AF210,'3BL ACTUAL'!E:E)</f>
        <v>0</v>
      </c>
      <c r="AH210" s="2107">
        <f>SUMIF('1 BL anterior'!B:B,AF210,'1 BL anterior'!E:E)</f>
        <v>0</v>
      </c>
      <c r="AJ210" s="285"/>
    </row>
    <row r="211" spans="1:36" ht="17.25" hidden="1">
      <c r="A211" s="1493"/>
      <c r="B211" s="1493"/>
      <c r="C211" s="1509" t="s">
        <v>3597</v>
      </c>
      <c r="D211" s="1509"/>
      <c r="E211" s="1509"/>
      <c r="F211" s="1509"/>
      <c r="G211" s="1509"/>
      <c r="H211" s="1509"/>
      <c r="I211" s="1509"/>
      <c r="J211" s="1509"/>
      <c r="K211" s="1509"/>
      <c r="L211" s="1509"/>
      <c r="M211" s="1509"/>
      <c r="N211" s="1495">
        <v>475</v>
      </c>
      <c r="O211" s="1878" t="s">
        <v>900</v>
      </c>
      <c r="P211" s="2107">
        <f t="shared" si="37"/>
        <v>0</v>
      </c>
      <c r="Q211" s="2107">
        <f t="shared" si="38"/>
        <v>0</v>
      </c>
      <c r="R211" s="1873">
        <f t="shared" si="34"/>
        <v>0</v>
      </c>
      <c r="S211" s="742"/>
      <c r="V211" s="737"/>
      <c r="Y211" s="737"/>
      <c r="AB211" s="2107"/>
      <c r="AC211" s="1831">
        <f>+Y211+V211+S211+-AB211</f>
        <v>0</v>
      </c>
      <c r="AD211" s="1831">
        <f t="shared" si="33"/>
        <v>0</v>
      </c>
      <c r="AE211">
        <v>119</v>
      </c>
      <c r="AF211" s="1826">
        <v>475</v>
      </c>
      <c r="AG211" s="2107">
        <f>SUMIF('3BL ACTUAL'!B:B,AF211,'3BL ACTUAL'!E:E)</f>
        <v>0</v>
      </c>
      <c r="AH211" s="2107">
        <f>SUMIF('1 BL anterior'!B:B,AF211,'1 BL anterior'!E:E)</f>
        <v>0</v>
      </c>
      <c r="AJ211" s="285"/>
    </row>
    <row r="212" spans="1:36" ht="18" hidden="1" thickBot="1">
      <c r="A212" s="1493"/>
      <c r="B212" s="1493"/>
      <c r="C212" s="1509" t="s">
        <v>3598</v>
      </c>
      <c r="D212" s="1509"/>
      <c r="E212" s="1509"/>
      <c r="F212" s="1509"/>
      <c r="G212" s="1509"/>
      <c r="H212" s="1509"/>
      <c r="I212" s="1509"/>
      <c r="J212" s="1509"/>
      <c r="K212" s="1509"/>
      <c r="L212" s="1509"/>
      <c r="M212" s="1509"/>
      <c r="N212" s="1495">
        <v>476</v>
      </c>
      <c r="O212" s="747" t="s">
        <v>900</v>
      </c>
      <c r="P212" s="2107">
        <f t="shared" si="37"/>
        <v>0</v>
      </c>
      <c r="Q212" s="2107">
        <f t="shared" si="38"/>
        <v>0</v>
      </c>
      <c r="R212" s="1873">
        <f t="shared" si="34"/>
        <v>0</v>
      </c>
      <c r="S212" s="742"/>
      <c r="V212" s="737"/>
      <c r="Y212" s="737"/>
      <c r="AB212" s="2107"/>
      <c r="AC212" s="1831">
        <f>+Y212+V212+S212+-AB212</f>
        <v>0</v>
      </c>
      <c r="AD212" s="1831">
        <f t="shared" si="33"/>
        <v>0</v>
      </c>
      <c r="AE212">
        <v>119</v>
      </c>
      <c r="AF212" s="740">
        <v>476</v>
      </c>
      <c r="AG212" s="2107">
        <f>SUMIF('3BL ACTUAL'!B:B,AF212,'3BL ACTUAL'!E:E)</f>
        <v>0</v>
      </c>
      <c r="AH212" s="2107">
        <f>SUMIF('1 BL anterior'!B:B,AF212,'1 BL anterior'!E:E)</f>
        <v>0</v>
      </c>
      <c r="AJ212" s="285"/>
    </row>
    <row r="213" spans="1:36" ht="17.45" hidden="1" customHeight="1" thickBot="1">
      <c r="A213" s="1493"/>
      <c r="B213" s="1508" t="s">
        <v>903</v>
      </c>
      <c r="C213" s="1508"/>
      <c r="D213" s="1508"/>
      <c r="E213" s="1508"/>
      <c r="F213" s="1508"/>
      <c r="G213" s="1508"/>
      <c r="H213" s="1508"/>
      <c r="I213" s="1508"/>
      <c r="J213" s="1508"/>
      <c r="K213" s="1508"/>
      <c r="L213" s="1508"/>
      <c r="M213" s="1508"/>
      <c r="N213" s="1508"/>
      <c r="P213" s="1999">
        <f>SUM(P5:P212)</f>
        <v>791948.96800000011</v>
      </c>
      <c r="Q213" s="1999">
        <f>SUM(Q5:Q212)</f>
        <v>0</v>
      </c>
      <c r="R213" s="2000"/>
      <c r="S213" s="748"/>
      <c r="T213" s="2001"/>
      <c r="U213" s="1998"/>
      <c r="V213" s="749"/>
      <c r="W213" s="2001"/>
      <c r="X213" s="1998"/>
      <c r="Y213" s="749"/>
      <c r="Z213" s="2001"/>
      <c r="AA213" s="1998"/>
      <c r="AB213" s="2107"/>
      <c r="AC213" s="1999"/>
      <c r="AD213" s="1831"/>
      <c r="AG213" s="2107">
        <f>SUMIF('3BL ACTUAL'!B:B,AF213,'3BL ACTUAL'!E:E)</f>
        <v>0</v>
      </c>
      <c r="AH213" s="2107">
        <f>SUMIF('1 BL anterior'!B:B,AF213,'1 BL anterior'!E:E)</f>
        <v>0</v>
      </c>
      <c r="AJ213" s="285"/>
    </row>
    <row r="214" spans="1:36" ht="16.5" hidden="1">
      <c r="A214" s="1493"/>
      <c r="B214" s="1493"/>
      <c r="C214" s="1505" t="s">
        <v>904</v>
      </c>
      <c r="D214" s="1506"/>
      <c r="E214" s="1506"/>
      <c r="F214" s="1506"/>
      <c r="G214" s="1506"/>
      <c r="H214" s="1506"/>
      <c r="I214" s="1506"/>
      <c r="J214" s="1506"/>
      <c r="K214" s="1506"/>
      <c r="L214" s="1506"/>
      <c r="M214" s="1506"/>
      <c r="N214" s="1506"/>
      <c r="R214" s="750"/>
      <c r="S214" s="742"/>
      <c r="V214" s="737"/>
      <c r="Y214" s="737"/>
      <c r="AB214" s="2107"/>
      <c r="AC214" s="1831">
        <f t="shared" ref="AC214:AC303" si="39">+Y214+V214+S214+AB214</f>
        <v>0</v>
      </c>
      <c r="AD214" s="1831">
        <f t="shared" ref="AD214:AD303" si="40">+AC214-R214</f>
        <v>0</v>
      </c>
      <c r="AG214" s="2107">
        <f>SUMIF('3BL ACTUAL'!B:B,AF214,'3BL ACTUAL'!E:E)</f>
        <v>0</v>
      </c>
      <c r="AH214" s="2107">
        <f>SUMIF('1 BL anterior'!B:B,AF214,'1 BL anterior'!E:E)</f>
        <v>0</v>
      </c>
      <c r="AJ214" s="285"/>
    </row>
    <row r="215" spans="1:36" ht="17.45" hidden="1" customHeight="1" thickBot="1">
      <c r="A215" s="1493"/>
      <c r="B215" s="1493"/>
      <c r="C215" s="1493"/>
      <c r="D215" s="1503" t="s">
        <v>185</v>
      </c>
      <c r="E215" s="1503"/>
      <c r="F215" s="1503"/>
      <c r="G215" s="1503"/>
      <c r="H215" s="1503"/>
      <c r="I215" s="1503"/>
      <c r="J215" s="1503"/>
      <c r="K215" s="1503"/>
      <c r="L215" s="1503"/>
      <c r="M215" s="1503"/>
      <c r="N215" s="1503"/>
      <c r="R215" s="750"/>
      <c r="S215" s="742"/>
      <c r="V215" s="737"/>
      <c r="Y215" s="737"/>
      <c r="AB215" s="2107"/>
      <c r="AC215" s="1831">
        <f t="shared" si="39"/>
        <v>0</v>
      </c>
      <c r="AD215" s="1831">
        <f t="shared" si="40"/>
        <v>0</v>
      </c>
      <c r="AG215" s="2107">
        <f>SUMIF('3BL ACTUAL'!B:B,AF215,'3BL ACTUAL'!E:E)</f>
        <v>0</v>
      </c>
      <c r="AH215" s="2107">
        <f>SUMIF('1 BL anterior'!B:B,AF215,'1 BL anterior'!E:E)</f>
        <v>0</v>
      </c>
      <c r="AJ215" s="285"/>
    </row>
    <row r="216" spans="1:36" ht="17.45" hidden="1" customHeight="1" thickBot="1">
      <c r="A216" s="1493"/>
      <c r="B216" s="1493"/>
      <c r="C216" s="1493"/>
      <c r="D216" s="1493"/>
      <c r="E216" s="1503" t="s">
        <v>186</v>
      </c>
      <c r="F216" s="1503"/>
      <c r="G216" s="1503"/>
      <c r="H216" s="1503"/>
      <c r="I216" s="1503"/>
      <c r="J216" s="1503"/>
      <c r="K216" s="1503"/>
      <c r="L216" s="1503"/>
      <c r="M216" s="1503"/>
      <c r="N216" s="1503"/>
      <c r="O216" s="2002"/>
      <c r="R216" s="750"/>
      <c r="S216" s="742"/>
      <c r="V216" s="737"/>
      <c r="Y216" s="737"/>
      <c r="AB216" s="2107"/>
      <c r="AC216" s="1831">
        <f t="shared" si="39"/>
        <v>0</v>
      </c>
      <c r="AD216" s="1831">
        <f t="shared" si="40"/>
        <v>0</v>
      </c>
      <c r="AF216" s="2002"/>
      <c r="AG216" s="2107">
        <f>SUMIF('3BL ACTUAL'!B:B,AF216,'3BL ACTUAL'!E:E)</f>
        <v>0</v>
      </c>
      <c r="AH216" s="2107">
        <f>SUMIF('1 BL anterior'!B:B,AF216,'1 BL anterior'!E:E)</f>
        <v>0</v>
      </c>
      <c r="AJ216" s="285"/>
    </row>
    <row r="217" spans="1:36" ht="17.45" hidden="1" customHeight="1" thickBot="1">
      <c r="A217" s="1493"/>
      <c r="B217" s="1493"/>
      <c r="C217" s="1493"/>
      <c r="D217" s="1493"/>
      <c r="E217" s="1493"/>
      <c r="F217" s="1508" t="s">
        <v>127</v>
      </c>
      <c r="G217" s="1508"/>
      <c r="H217" s="1508"/>
      <c r="I217" s="1508"/>
      <c r="J217" s="1508"/>
      <c r="K217" s="1508"/>
      <c r="L217" s="1508"/>
      <c r="M217" s="1508"/>
      <c r="N217" s="1508"/>
      <c r="O217" s="2002"/>
      <c r="R217" s="750"/>
      <c r="S217" s="742"/>
      <c r="V217" s="737"/>
      <c r="Y217" s="737"/>
      <c r="AB217" s="2107"/>
      <c r="AC217" s="1831">
        <f t="shared" si="39"/>
        <v>0</v>
      </c>
      <c r="AD217" s="1831">
        <f t="shared" si="40"/>
        <v>0</v>
      </c>
      <c r="AF217" s="2002"/>
      <c r="AG217" s="2107">
        <f>SUMIF('3BL ACTUAL'!B:B,AF217,'3BL ACTUAL'!E:E)</f>
        <v>0</v>
      </c>
      <c r="AH217" s="2107">
        <f>SUMIF('1 BL anterior'!B:B,AF217,'1 BL anterior'!E:E)</f>
        <v>0</v>
      </c>
      <c r="AJ217" s="285"/>
    </row>
    <row r="218" spans="1:36" ht="17.45" hidden="1" customHeight="1">
      <c r="A218" s="1493"/>
      <c r="B218" s="1493"/>
      <c r="C218" s="1493"/>
      <c r="D218" s="1493"/>
      <c r="E218" s="1493"/>
      <c r="F218" s="1493"/>
      <c r="G218" s="1509" t="s">
        <v>246</v>
      </c>
      <c r="H218" s="1509"/>
      <c r="I218" s="1509"/>
      <c r="J218" s="1509"/>
      <c r="K218" s="1509"/>
      <c r="L218" s="1509"/>
      <c r="M218" s="1509"/>
      <c r="N218" s="1495">
        <v>511</v>
      </c>
      <c r="O218" s="2003" t="s">
        <v>869</v>
      </c>
      <c r="P218" s="2107">
        <f>SUMIF(AF:AF,N218,AH:AH)</f>
        <v>0</v>
      </c>
      <c r="Q218" s="2107">
        <f>SUMIF(AF:AF,N218,AG:AG)</f>
        <v>0</v>
      </c>
      <c r="R218" s="1873">
        <f>-P218+Q218</f>
        <v>0</v>
      </c>
      <c r="S218" s="736">
        <f t="shared" ref="S218:S235" si="41">+R218</f>
        <v>0</v>
      </c>
      <c r="T218" s="1829">
        <f t="shared" ref="T218:T270" si="42">IF(S218&gt;0,S218,0)</f>
        <v>0</v>
      </c>
      <c r="U218" s="1830">
        <f t="shared" ref="U218:U270" si="43">IF(S218&gt;0,0,S218)</f>
        <v>0</v>
      </c>
      <c r="V218" s="737"/>
      <c r="W218" s="1829">
        <f t="shared" ref="W218:W270" si="44">IF(V218&gt;0,V218,0)</f>
        <v>0</v>
      </c>
      <c r="X218" s="1830">
        <f t="shared" ref="X218:X270" si="45">IF(V218&gt;0,0,V218)</f>
        <v>0</v>
      </c>
      <c r="Y218" s="737"/>
      <c r="Z218" s="1829">
        <f t="shared" ref="Z218:Z270" si="46">IF(Y218&gt;0,Y218,0)</f>
        <v>0</v>
      </c>
      <c r="AA218" s="1419">
        <f t="shared" ref="AA218:AA270" si="47">IF(Y218&gt;0,0,Y218)</f>
        <v>0</v>
      </c>
      <c r="AB218" s="2107"/>
      <c r="AC218" s="1831">
        <f t="shared" si="39"/>
        <v>0</v>
      </c>
      <c r="AD218" s="1831">
        <f t="shared" si="40"/>
        <v>0</v>
      </c>
      <c r="AE218">
        <v>201</v>
      </c>
      <c r="AF218" s="1996">
        <v>511</v>
      </c>
      <c r="AG218" s="2107">
        <f>SUMIF('3BL ACTUAL'!B:B,AF218,'3BL ACTUAL'!E:E)</f>
        <v>0</v>
      </c>
      <c r="AH218" s="2107">
        <f>SUMIF('1 BL anterior'!B:B,AF218,'1 BL anterior'!E:E)</f>
        <v>0</v>
      </c>
      <c r="AJ218" s="285"/>
    </row>
    <row r="219" spans="1:36" ht="17.25" hidden="1">
      <c r="A219" s="1493"/>
      <c r="B219" s="1493"/>
      <c r="C219" s="1493"/>
      <c r="D219" s="1493"/>
      <c r="E219" s="1493"/>
      <c r="F219" s="1493"/>
      <c r="G219" s="1509" t="s">
        <v>3413</v>
      </c>
      <c r="H219" s="1509"/>
      <c r="I219" s="1509"/>
      <c r="J219" s="1509"/>
      <c r="K219" s="1509"/>
      <c r="L219" s="1509"/>
      <c r="M219" s="1509"/>
      <c r="N219" s="1495">
        <v>512</v>
      </c>
      <c r="O219" s="1875" t="s">
        <v>869</v>
      </c>
      <c r="P219" s="2107">
        <f>SUMIF(AF:AF,N219,AH:AH)</f>
        <v>0</v>
      </c>
      <c r="Q219" s="2107">
        <f>SUMIF(AF:AF,N219,AG:AG)</f>
        <v>0</v>
      </c>
      <c r="R219" s="1873">
        <f t="shared" ref="R219:R310" si="48">-P219+Q219</f>
        <v>0</v>
      </c>
      <c r="S219" s="736">
        <f t="shared" si="41"/>
        <v>0</v>
      </c>
      <c r="T219" s="1829">
        <f t="shared" si="42"/>
        <v>0</v>
      </c>
      <c r="U219" s="1830">
        <f t="shared" si="43"/>
        <v>0</v>
      </c>
      <c r="V219" s="737"/>
      <c r="W219" s="1829">
        <f t="shared" si="44"/>
        <v>0</v>
      </c>
      <c r="X219" s="1830">
        <f t="shared" si="45"/>
        <v>0</v>
      </c>
      <c r="Y219" s="737"/>
      <c r="Z219" s="1829">
        <f t="shared" si="46"/>
        <v>0</v>
      </c>
      <c r="AA219" s="1419">
        <f t="shared" si="47"/>
        <v>0</v>
      </c>
      <c r="AB219" s="2107"/>
      <c r="AC219" s="1831">
        <f t="shared" si="39"/>
        <v>0</v>
      </c>
      <c r="AD219" s="1831">
        <f t="shared" si="40"/>
        <v>0</v>
      </c>
      <c r="AE219">
        <v>201</v>
      </c>
      <c r="AF219" s="1836">
        <v>512</v>
      </c>
      <c r="AG219" s="2107">
        <f>SUMIF('3BL ACTUAL'!B:B,AF219,'3BL ACTUAL'!E:E)</f>
        <v>0</v>
      </c>
      <c r="AH219" s="2107">
        <f>SUMIF('1 BL anterior'!B:B,AF219,'1 BL anterior'!E:E)</f>
        <v>0</v>
      </c>
      <c r="AJ219" s="285"/>
    </row>
    <row r="220" spans="1:36" ht="17.45" hidden="1" customHeight="1">
      <c r="A220" s="1493"/>
      <c r="B220" s="1493"/>
      <c r="C220" s="1493"/>
      <c r="D220" s="1493"/>
      <c r="E220" s="1493"/>
      <c r="F220" s="1508" t="s">
        <v>128</v>
      </c>
      <c r="G220" s="1508"/>
      <c r="H220" s="1508"/>
      <c r="I220" s="1508"/>
      <c r="J220" s="1508"/>
      <c r="K220" s="1508"/>
      <c r="L220" s="1508"/>
      <c r="M220" s="1508"/>
      <c r="N220" s="1508"/>
      <c r="O220" s="1875"/>
      <c r="P220" s="2107"/>
      <c r="Q220" s="2107"/>
      <c r="R220" s="1873"/>
      <c r="S220" s="736"/>
      <c r="T220" s="1829"/>
      <c r="U220" s="1830"/>
      <c r="V220" s="737"/>
      <c r="W220" s="1829"/>
      <c r="X220" s="1830"/>
      <c r="Y220" s="737"/>
      <c r="Z220" s="1829"/>
      <c r="AA220" s="1419"/>
      <c r="AB220" s="2107"/>
      <c r="AC220" s="1831"/>
      <c r="AD220" s="1831"/>
      <c r="AF220" s="1836"/>
      <c r="AG220" s="2107">
        <f>SUMIF('3BL ACTUAL'!B:B,AF220,'3BL ACTUAL'!E:E)</f>
        <v>0</v>
      </c>
      <c r="AH220" s="2107">
        <f>SUMIF('1 BL anterior'!B:B,AF220,'1 BL anterior'!E:E)</f>
        <v>0</v>
      </c>
      <c r="AJ220" s="285"/>
    </row>
    <row r="221" spans="1:36" ht="17.45" customHeight="1">
      <c r="A221" s="1493"/>
      <c r="B221" s="1493"/>
      <c r="C221" s="1493"/>
      <c r="D221" s="1493"/>
      <c r="E221" s="1493"/>
      <c r="F221" s="1493"/>
      <c r="G221" s="1509" t="s">
        <v>246</v>
      </c>
      <c r="H221" s="1509"/>
      <c r="I221" s="1509"/>
      <c r="J221" s="1509"/>
      <c r="K221" s="1509"/>
      <c r="L221" s="1509"/>
      <c r="M221" s="1509"/>
      <c r="N221" s="1495">
        <v>513</v>
      </c>
      <c r="O221" s="1875" t="s">
        <v>869</v>
      </c>
      <c r="P221" s="2110">
        <f>SUMIF(AF:AF,N221,AH:AH)</f>
        <v>502.04999999975553</v>
      </c>
      <c r="Q221" s="2107">
        <f>SUMIF(AF:AF,N221,AG:AG)</f>
        <v>0</v>
      </c>
      <c r="R221" s="1873">
        <f t="shared" si="48"/>
        <v>-502.04999999975553</v>
      </c>
      <c r="S221" s="1649">
        <f t="shared" si="41"/>
        <v>-502.04999999975553</v>
      </c>
      <c r="T221" s="1829">
        <f t="shared" si="42"/>
        <v>0</v>
      </c>
      <c r="U221" s="1830">
        <f t="shared" si="43"/>
        <v>-502.04999999975553</v>
      </c>
      <c r="V221" s="737"/>
      <c r="W221" s="1829">
        <f t="shared" si="44"/>
        <v>0</v>
      </c>
      <c r="X221" s="1830">
        <f t="shared" si="45"/>
        <v>0</v>
      </c>
      <c r="Y221" s="737"/>
      <c r="Z221" s="1829">
        <f t="shared" si="46"/>
        <v>0</v>
      </c>
      <c r="AA221" s="1419">
        <f t="shared" si="47"/>
        <v>0</v>
      </c>
      <c r="AB221" s="2107"/>
      <c r="AC221" s="1831">
        <f t="shared" si="39"/>
        <v>-502.04999999975553</v>
      </c>
      <c r="AD221" s="1831">
        <f t="shared" si="40"/>
        <v>0</v>
      </c>
      <c r="AE221">
        <v>201</v>
      </c>
      <c r="AF221" s="1836">
        <v>513</v>
      </c>
      <c r="AG221" s="2107">
        <f>SUMIF('3BL ACTUAL'!B:B,AF221,'3BL ACTUAL'!E:E)</f>
        <v>0</v>
      </c>
      <c r="AH221" s="2107">
        <f>SUMIF('1 BL anterior'!B:B,AF221,'1 BL anterior'!E:E)</f>
        <v>502.04999999975553</v>
      </c>
      <c r="AJ221" s="285"/>
    </row>
    <row r="222" spans="1:36" ht="17.25" hidden="1">
      <c r="A222" s="1493"/>
      <c r="B222" s="1493"/>
      <c r="C222" s="1493"/>
      <c r="D222" s="1493"/>
      <c r="E222" s="1493"/>
      <c r="F222" s="1493"/>
      <c r="G222" s="1509" t="s">
        <v>3413</v>
      </c>
      <c r="H222" s="1509"/>
      <c r="I222" s="1509"/>
      <c r="J222" s="1509"/>
      <c r="K222" s="1509"/>
      <c r="L222" s="1509"/>
      <c r="M222" s="1509"/>
      <c r="N222" s="1495">
        <v>514</v>
      </c>
      <c r="O222" s="1875" t="s">
        <v>869</v>
      </c>
      <c r="P222" s="2107">
        <f>SUMIF(AF:AF,N222,AH:AH)</f>
        <v>0</v>
      </c>
      <c r="Q222" s="2107">
        <f>SUMIF(AF:AF,N222,AG:AG)</f>
        <v>0</v>
      </c>
      <c r="R222" s="1873">
        <f t="shared" si="48"/>
        <v>0</v>
      </c>
      <c r="S222" s="1649">
        <f t="shared" si="41"/>
        <v>0</v>
      </c>
      <c r="T222" s="1829">
        <f t="shared" si="42"/>
        <v>0</v>
      </c>
      <c r="U222" s="1830">
        <f t="shared" si="43"/>
        <v>0</v>
      </c>
      <c r="V222" s="737"/>
      <c r="W222" s="1829">
        <f t="shared" si="44"/>
        <v>0</v>
      </c>
      <c r="X222" s="1830">
        <f t="shared" si="45"/>
        <v>0</v>
      </c>
      <c r="Y222" s="737"/>
      <c r="Z222" s="1829">
        <f t="shared" si="46"/>
        <v>0</v>
      </c>
      <c r="AA222" s="1419">
        <f t="shared" si="47"/>
        <v>0</v>
      </c>
      <c r="AB222" s="2107"/>
      <c r="AC222" s="1831">
        <f t="shared" si="39"/>
        <v>0</v>
      </c>
      <c r="AD222" s="1831">
        <f t="shared" si="40"/>
        <v>0</v>
      </c>
      <c r="AE222">
        <v>201</v>
      </c>
      <c r="AF222" s="1836">
        <v>514</v>
      </c>
      <c r="AG222" s="2107">
        <f>SUMIF('3BL ACTUAL'!B:B,AF222,'3BL ACTUAL'!E:E)</f>
        <v>0</v>
      </c>
      <c r="AH222" s="2107">
        <f>SUMIF('1 BL anterior'!B:B,AF222,'1 BL anterior'!E:E)</f>
        <v>0</v>
      </c>
      <c r="AJ222" s="285"/>
    </row>
    <row r="223" spans="1:36" ht="17.25" hidden="1">
      <c r="A223" s="1493"/>
      <c r="B223" s="1493"/>
      <c r="C223" s="1493"/>
      <c r="D223" s="1493"/>
      <c r="E223" s="1503" t="s">
        <v>905</v>
      </c>
      <c r="F223" s="1503"/>
      <c r="G223" s="1503"/>
      <c r="H223" s="1503"/>
      <c r="I223" s="1503"/>
      <c r="J223" s="1503"/>
      <c r="K223" s="1503"/>
      <c r="L223" s="1503"/>
      <c r="M223" s="1503"/>
      <c r="N223" s="1503"/>
      <c r="O223" s="1875"/>
      <c r="P223" s="2107"/>
      <c r="Q223" s="2107"/>
      <c r="R223" s="1873"/>
      <c r="S223" s="736"/>
      <c r="T223" s="1829"/>
      <c r="U223" s="1830"/>
      <c r="V223" s="737"/>
      <c r="W223" s="1829"/>
      <c r="X223" s="1830"/>
      <c r="Y223" s="737"/>
      <c r="Z223" s="1829"/>
      <c r="AA223" s="1419"/>
      <c r="AB223" s="2107"/>
      <c r="AC223" s="1831"/>
      <c r="AD223" s="1831"/>
      <c r="AF223" s="1836"/>
      <c r="AG223" s="2107">
        <f>SUMIF('3BL ACTUAL'!B:B,AF223,'3BL ACTUAL'!E:E)</f>
        <v>0</v>
      </c>
      <c r="AH223" s="2107">
        <f>SUMIF('1 BL anterior'!B:B,AF223,'1 BL anterior'!E:E)</f>
        <v>0</v>
      </c>
      <c r="AJ223" s="285"/>
    </row>
    <row r="224" spans="1:36" ht="17.45" hidden="1" customHeight="1">
      <c r="A224" s="1493"/>
      <c r="B224" s="1493"/>
      <c r="C224" s="1493"/>
      <c r="D224" s="1493"/>
      <c r="E224" s="1493"/>
      <c r="F224" s="1508" t="s">
        <v>3599</v>
      </c>
      <c r="G224" s="1508"/>
      <c r="H224" s="1508"/>
      <c r="I224" s="1508"/>
      <c r="J224" s="1508"/>
      <c r="K224" s="1508"/>
      <c r="L224" s="1508"/>
      <c r="M224" s="1508"/>
      <c r="N224" s="1508"/>
      <c r="O224" s="1875"/>
      <c r="P224" s="2107"/>
      <c r="Q224" s="2107"/>
      <c r="R224" s="1873"/>
      <c r="S224" s="736"/>
      <c r="T224" s="1829"/>
      <c r="U224" s="1830"/>
      <c r="V224" s="737"/>
      <c r="W224" s="1829"/>
      <c r="X224" s="1830"/>
      <c r="Y224" s="737"/>
      <c r="Z224" s="1829"/>
      <c r="AA224" s="1419"/>
      <c r="AB224" s="2107"/>
      <c r="AC224" s="1831"/>
      <c r="AD224" s="1831"/>
      <c r="AF224" s="1836"/>
      <c r="AG224" s="2107">
        <f>SUMIF('3BL ACTUAL'!B:B,AF224,'3BL ACTUAL'!E:E)</f>
        <v>0</v>
      </c>
      <c r="AH224" s="2107">
        <f>SUMIF('1 BL anterior'!B:B,AF224,'1 BL anterior'!E:E)</f>
        <v>0</v>
      </c>
      <c r="AJ224" s="285"/>
    </row>
    <row r="225" spans="1:36" ht="17.45" customHeight="1">
      <c r="A225" s="1493"/>
      <c r="B225" s="1493"/>
      <c r="C225" s="1493"/>
      <c r="D225" s="1493"/>
      <c r="E225" s="1493"/>
      <c r="F225" s="1493"/>
      <c r="G225" s="1509" t="s">
        <v>246</v>
      </c>
      <c r="H225" s="1509"/>
      <c r="I225" s="1509"/>
      <c r="J225" s="1509"/>
      <c r="K225" s="1509"/>
      <c r="L225" s="1509"/>
      <c r="M225" s="1509"/>
      <c r="N225" s="1495">
        <v>515</v>
      </c>
      <c r="O225" s="1875" t="s">
        <v>869</v>
      </c>
      <c r="P225" s="2107">
        <f>SUMIF(AF:AF,N225,AH:AH)</f>
        <v>0</v>
      </c>
      <c r="Q225" s="2107">
        <f>SUMIF(AF:AF,N225,AG:AG)</f>
        <v>0</v>
      </c>
      <c r="R225" s="1873">
        <f t="shared" si="48"/>
        <v>0</v>
      </c>
      <c r="S225" s="1650">
        <f t="shared" si="41"/>
        <v>0</v>
      </c>
      <c r="T225" s="1829">
        <f t="shared" si="42"/>
        <v>0</v>
      </c>
      <c r="U225" s="1830">
        <f t="shared" si="43"/>
        <v>0</v>
      </c>
      <c r="V225" s="737"/>
      <c r="W225" s="1829">
        <f t="shared" si="44"/>
        <v>0</v>
      </c>
      <c r="X225" s="1830">
        <f t="shared" si="45"/>
        <v>0</v>
      </c>
      <c r="Y225" s="738"/>
      <c r="Z225" s="1829">
        <f t="shared" si="46"/>
        <v>0</v>
      </c>
      <c r="AA225" s="1419">
        <f t="shared" si="47"/>
        <v>0</v>
      </c>
      <c r="AB225" s="2107"/>
      <c r="AC225" s="1831">
        <f t="shared" si="39"/>
        <v>0</v>
      </c>
      <c r="AD225" s="1831">
        <f t="shared" si="40"/>
        <v>0</v>
      </c>
      <c r="AE225">
        <v>201</v>
      </c>
      <c r="AF225" s="1836">
        <v>515</v>
      </c>
      <c r="AG225" s="2107">
        <f>SUMIF('3BL ACTUAL'!B:B,AF225,'3BL ACTUAL'!E:E)</f>
        <v>0</v>
      </c>
      <c r="AH225" s="2107">
        <f>SUMIF('1 BL anterior'!B:B,AF225,'1 BL anterior'!E:E)</f>
        <v>0</v>
      </c>
      <c r="AJ225" s="285"/>
    </row>
    <row r="226" spans="1:36" ht="17.45" hidden="1" customHeight="1">
      <c r="A226" s="1493"/>
      <c r="B226" s="1493"/>
      <c r="C226" s="1493"/>
      <c r="D226" s="1493"/>
      <c r="E226" s="1493"/>
      <c r="F226" s="1493"/>
      <c r="G226" s="1509" t="s">
        <v>3413</v>
      </c>
      <c r="H226" s="1509"/>
      <c r="I226" s="1509"/>
      <c r="J226" s="1509"/>
      <c r="K226" s="1509"/>
      <c r="L226" s="1509"/>
      <c r="M226" s="1509"/>
      <c r="N226" s="1495">
        <v>516</v>
      </c>
      <c r="O226" s="1875" t="s">
        <v>869</v>
      </c>
      <c r="P226" s="2107">
        <f>SUMIF(AF:AF,N226,AH:AH)</f>
        <v>0</v>
      </c>
      <c r="Q226" s="2107">
        <f>SUMIF(AF:AF,N226,AG:AG)</f>
        <v>0</v>
      </c>
      <c r="R226" s="1873">
        <f t="shared" si="48"/>
        <v>0</v>
      </c>
      <c r="S226" s="1650">
        <f t="shared" si="41"/>
        <v>0</v>
      </c>
      <c r="T226" s="1829">
        <f t="shared" si="42"/>
        <v>0</v>
      </c>
      <c r="U226" s="1830">
        <f t="shared" si="43"/>
        <v>0</v>
      </c>
      <c r="V226" s="737"/>
      <c r="W226" s="1829">
        <f t="shared" si="44"/>
        <v>0</v>
      </c>
      <c r="X226" s="1830">
        <f t="shared" si="45"/>
        <v>0</v>
      </c>
      <c r="Y226" s="738"/>
      <c r="Z226" s="1829">
        <f t="shared" si="46"/>
        <v>0</v>
      </c>
      <c r="AA226" s="1419">
        <f t="shared" si="47"/>
        <v>0</v>
      </c>
      <c r="AB226" s="2107"/>
      <c r="AC226" s="1831">
        <f t="shared" si="39"/>
        <v>0</v>
      </c>
      <c r="AD226" s="1831">
        <f t="shared" si="40"/>
        <v>0</v>
      </c>
      <c r="AE226">
        <v>201</v>
      </c>
      <c r="AF226" s="1836">
        <v>516</v>
      </c>
      <c r="AG226" s="2107">
        <f>SUMIF('3BL ACTUAL'!B:B,AF226,'3BL ACTUAL'!E:E)</f>
        <v>0</v>
      </c>
      <c r="AH226" s="2107">
        <f>SUMIF('1 BL anterior'!B:B,AF226,'1 BL anterior'!E:E)</f>
        <v>0</v>
      </c>
      <c r="AJ226" s="285"/>
    </row>
    <row r="227" spans="1:36" ht="17.45" hidden="1" customHeight="1">
      <c r="A227" s="1493"/>
      <c r="B227" s="1493"/>
      <c r="C227" s="1493"/>
      <c r="D227" s="1493"/>
      <c r="E227" s="1493"/>
      <c r="F227" s="1508" t="s">
        <v>906</v>
      </c>
      <c r="G227" s="1508"/>
      <c r="H227" s="1508"/>
      <c r="I227" s="1508"/>
      <c r="J227" s="1508"/>
      <c r="K227" s="1508"/>
      <c r="L227" s="1508"/>
      <c r="M227" s="1508"/>
      <c r="N227" s="1508"/>
      <c r="O227" s="1875"/>
      <c r="P227" s="2107"/>
      <c r="Q227" s="2107"/>
      <c r="R227" s="1873"/>
      <c r="S227" s="1650"/>
      <c r="T227" s="1829"/>
      <c r="U227" s="1830"/>
      <c r="V227" s="737"/>
      <c r="W227" s="1829"/>
      <c r="X227" s="1830"/>
      <c r="Y227" s="738"/>
      <c r="Z227" s="1829"/>
      <c r="AA227" s="1419"/>
      <c r="AB227" s="2107"/>
      <c r="AC227" s="1831"/>
      <c r="AD227" s="1831"/>
      <c r="AF227" s="1836"/>
      <c r="AG227" s="2107">
        <f>SUMIF('3BL ACTUAL'!B:B,AF227,'3BL ACTUAL'!E:E)</f>
        <v>0</v>
      </c>
      <c r="AH227" s="2107">
        <f>SUMIF('1 BL anterior'!B:B,AF227,'1 BL anterior'!E:E)</f>
        <v>0</v>
      </c>
      <c r="AJ227" s="285"/>
    </row>
    <row r="228" spans="1:36" ht="17.45" hidden="1" customHeight="1">
      <c r="A228" s="1493"/>
      <c r="B228" s="1493"/>
      <c r="C228" s="1493"/>
      <c r="D228" s="1493"/>
      <c r="E228" s="1493"/>
      <c r="F228" s="1493"/>
      <c r="G228" s="1509" t="s">
        <v>3526</v>
      </c>
      <c r="H228" s="1509"/>
      <c r="I228" s="1509"/>
      <c r="J228" s="1509"/>
      <c r="K228" s="1509"/>
      <c r="L228" s="1509"/>
      <c r="M228" s="1509"/>
      <c r="N228" s="1495">
        <v>517</v>
      </c>
      <c r="O228" s="1875" t="s">
        <v>869</v>
      </c>
      <c r="P228" s="2107">
        <f>SUMIF(AF:AF,N228,AH:AH)</f>
        <v>0</v>
      </c>
      <c r="Q228" s="2107">
        <f>SUMIF(AF:AF,N228,AG:AG)</f>
        <v>0</v>
      </c>
      <c r="R228" s="1873">
        <f t="shared" si="48"/>
        <v>0</v>
      </c>
      <c r="S228" s="1650">
        <f t="shared" si="41"/>
        <v>0</v>
      </c>
      <c r="T228" s="1829">
        <f t="shared" si="42"/>
        <v>0</v>
      </c>
      <c r="U228" s="1830">
        <f t="shared" si="43"/>
        <v>0</v>
      </c>
      <c r="V228" s="737"/>
      <c r="W228" s="1829">
        <f t="shared" si="44"/>
        <v>0</v>
      </c>
      <c r="X228" s="1830">
        <f t="shared" si="45"/>
        <v>0</v>
      </c>
      <c r="Y228" s="738"/>
      <c r="Z228" s="1829">
        <f t="shared" si="46"/>
        <v>0</v>
      </c>
      <c r="AA228" s="1419">
        <f t="shared" si="47"/>
        <v>0</v>
      </c>
      <c r="AB228" s="2107"/>
      <c r="AC228" s="1831">
        <f t="shared" si="39"/>
        <v>0</v>
      </c>
      <c r="AD228" s="1831">
        <f t="shared" si="40"/>
        <v>0</v>
      </c>
      <c r="AE228">
        <v>201</v>
      </c>
      <c r="AF228" s="1836">
        <v>517</v>
      </c>
      <c r="AG228" s="2107">
        <f>SUMIF('3BL ACTUAL'!B:B,AF228,'3BL ACTUAL'!E:E)</f>
        <v>0</v>
      </c>
      <c r="AH228" s="2107">
        <f>SUMIF('1 BL anterior'!B:B,AF228,'1 BL anterior'!E:E)</f>
        <v>0</v>
      </c>
      <c r="AJ228" s="285"/>
    </row>
    <row r="229" spans="1:36" ht="17.25" hidden="1">
      <c r="A229" s="1493"/>
      <c r="B229" s="1493"/>
      <c r="C229" s="1493"/>
      <c r="D229" s="1493"/>
      <c r="E229" s="1493"/>
      <c r="F229" s="1493"/>
      <c r="G229" s="1509" t="s">
        <v>3527</v>
      </c>
      <c r="H229" s="1509"/>
      <c r="I229" s="1509"/>
      <c r="J229" s="1509"/>
      <c r="K229" s="1509"/>
      <c r="L229" s="1509"/>
      <c r="M229" s="1509"/>
      <c r="N229" s="1495">
        <v>518</v>
      </c>
      <c r="O229" s="1875" t="s">
        <v>869</v>
      </c>
      <c r="P229" s="2107">
        <f>SUMIF(AF:AF,N229,AH:AH)</f>
        <v>0</v>
      </c>
      <c r="Q229" s="2107">
        <f>SUMIF(AF:AF,N229,AG:AG)</f>
        <v>0</v>
      </c>
      <c r="R229" s="1873">
        <f t="shared" si="48"/>
        <v>0</v>
      </c>
      <c r="S229" s="1650">
        <f t="shared" si="41"/>
        <v>0</v>
      </c>
      <c r="T229" s="1829">
        <f t="shared" si="42"/>
        <v>0</v>
      </c>
      <c r="U229" s="1830">
        <f t="shared" si="43"/>
        <v>0</v>
      </c>
      <c r="V229" s="737"/>
      <c r="W229" s="1829">
        <f t="shared" si="44"/>
        <v>0</v>
      </c>
      <c r="X229" s="1830">
        <f t="shared" si="45"/>
        <v>0</v>
      </c>
      <c r="Y229" s="738"/>
      <c r="Z229" s="1829">
        <f t="shared" si="46"/>
        <v>0</v>
      </c>
      <c r="AA229" s="1419">
        <f t="shared" si="47"/>
        <v>0</v>
      </c>
      <c r="AB229" s="2107"/>
      <c r="AC229" s="1831">
        <f t="shared" si="39"/>
        <v>0</v>
      </c>
      <c r="AD229" s="1831">
        <f t="shared" si="40"/>
        <v>0</v>
      </c>
      <c r="AE229">
        <v>201</v>
      </c>
      <c r="AF229" s="1836">
        <v>518</v>
      </c>
      <c r="AG229" s="2107">
        <f>SUMIF('3BL ACTUAL'!B:B,AF229,'3BL ACTUAL'!E:E)</f>
        <v>0</v>
      </c>
      <c r="AH229" s="2107">
        <f>SUMIF('1 BL anterior'!B:B,AF229,'1 BL anterior'!E:E)</f>
        <v>0</v>
      </c>
      <c r="AJ229" s="285"/>
    </row>
    <row r="230" spans="1:36" ht="17.25" hidden="1">
      <c r="A230" s="1493"/>
      <c r="B230" s="1493"/>
      <c r="C230" s="1493"/>
      <c r="D230" s="1493"/>
      <c r="E230" s="1493"/>
      <c r="F230" s="1508" t="s">
        <v>152</v>
      </c>
      <c r="G230" s="1508"/>
      <c r="H230" s="1508"/>
      <c r="I230" s="1508"/>
      <c r="J230" s="1508"/>
      <c r="K230" s="1508"/>
      <c r="L230" s="1508"/>
      <c r="M230" s="1508"/>
      <c r="N230" s="1508"/>
      <c r="O230" s="1875"/>
      <c r="P230" s="2107"/>
      <c r="Q230" s="2107"/>
      <c r="R230" s="1873"/>
      <c r="S230" s="1650"/>
      <c r="T230" s="1829"/>
      <c r="U230" s="1830"/>
      <c r="V230" s="737"/>
      <c r="W230" s="1829"/>
      <c r="X230" s="1830"/>
      <c r="Y230" s="738"/>
      <c r="Z230" s="1829"/>
      <c r="AA230" s="1419"/>
      <c r="AB230" s="2107"/>
      <c r="AC230" s="1831"/>
      <c r="AD230" s="1831"/>
      <c r="AF230" s="1836"/>
      <c r="AG230" s="2107">
        <f>SUMIF('3BL ACTUAL'!B:B,AF230,'3BL ACTUAL'!E:E)</f>
        <v>0</v>
      </c>
      <c r="AH230" s="2107">
        <f>SUMIF('1 BL anterior'!B:B,AF230,'1 BL anterior'!E:E)</f>
        <v>0</v>
      </c>
      <c r="AJ230" s="285"/>
    </row>
    <row r="231" spans="1:36" ht="17.25" hidden="1">
      <c r="A231" s="1493"/>
      <c r="B231" s="1493"/>
      <c r="C231" s="1493"/>
      <c r="D231" s="1493"/>
      <c r="E231" s="1493"/>
      <c r="F231" s="1493"/>
      <c r="G231" s="1509" t="s">
        <v>246</v>
      </c>
      <c r="H231" s="1509"/>
      <c r="I231" s="1509"/>
      <c r="J231" s="1509"/>
      <c r="K231" s="1509"/>
      <c r="L231" s="1509"/>
      <c r="M231" s="1509"/>
      <c r="N231" s="1495">
        <v>519</v>
      </c>
      <c r="O231" s="1875" t="s">
        <v>869</v>
      </c>
      <c r="P231" s="2107">
        <f>SUMIF(AF:AF,N231,AH:AH)</f>
        <v>0</v>
      </c>
      <c r="Q231" s="2107">
        <f>SUMIF(AF:AF,N231,AG:AG)</f>
        <v>0</v>
      </c>
      <c r="R231" s="1873">
        <f t="shared" si="48"/>
        <v>0</v>
      </c>
      <c r="S231" s="1650">
        <f t="shared" si="41"/>
        <v>0</v>
      </c>
      <c r="T231" s="1829">
        <f t="shared" si="42"/>
        <v>0</v>
      </c>
      <c r="U231" s="1830">
        <f t="shared" si="43"/>
        <v>0</v>
      </c>
      <c r="V231" s="737"/>
      <c r="W231" s="1829">
        <f t="shared" si="44"/>
        <v>0</v>
      </c>
      <c r="X231" s="1830">
        <f t="shared" si="45"/>
        <v>0</v>
      </c>
      <c r="Y231" s="738"/>
      <c r="Z231" s="1829">
        <f t="shared" si="46"/>
        <v>0</v>
      </c>
      <c r="AA231" s="1419">
        <f t="shared" si="47"/>
        <v>0</v>
      </c>
      <c r="AB231" s="2107"/>
      <c r="AC231" s="1831">
        <f t="shared" si="39"/>
        <v>0</v>
      </c>
      <c r="AD231" s="1831">
        <f t="shared" si="40"/>
        <v>0</v>
      </c>
      <c r="AE231">
        <v>201</v>
      </c>
      <c r="AF231" s="1836">
        <v>519</v>
      </c>
      <c r="AG231" s="2107">
        <f>SUMIF('3BL ACTUAL'!B:B,AF231,'3BL ACTUAL'!E:E)</f>
        <v>0</v>
      </c>
      <c r="AH231" s="2107">
        <f>SUMIF('1 BL anterior'!B:B,AF231,'1 BL anterior'!E:E)</f>
        <v>0</v>
      </c>
      <c r="AJ231" s="285"/>
    </row>
    <row r="232" spans="1:36" ht="17.25" hidden="1">
      <c r="A232" s="1493"/>
      <c r="B232" s="1493"/>
      <c r="C232" s="1493"/>
      <c r="D232" s="1493"/>
      <c r="E232" s="1493"/>
      <c r="F232" s="1493"/>
      <c r="G232" s="1509" t="s">
        <v>3413</v>
      </c>
      <c r="H232" s="1509"/>
      <c r="I232" s="1509"/>
      <c r="J232" s="1509"/>
      <c r="K232" s="1509"/>
      <c r="L232" s="1509"/>
      <c r="M232" s="1509"/>
      <c r="N232" s="1495">
        <v>520</v>
      </c>
      <c r="O232" s="1875" t="s">
        <v>869</v>
      </c>
      <c r="P232" s="2107">
        <f>SUMIF(AF:AF,N232,AH:AH)</f>
        <v>0</v>
      </c>
      <c r="Q232" s="2107">
        <f>SUMIF(AF:AF,N232,AG:AG)</f>
        <v>0</v>
      </c>
      <c r="R232" s="1873">
        <f t="shared" si="48"/>
        <v>0</v>
      </c>
      <c r="S232" s="1650">
        <f t="shared" si="41"/>
        <v>0</v>
      </c>
      <c r="T232" s="1829">
        <f t="shared" si="42"/>
        <v>0</v>
      </c>
      <c r="U232" s="1830">
        <f t="shared" si="43"/>
        <v>0</v>
      </c>
      <c r="V232" s="737"/>
      <c r="W232" s="1829">
        <f t="shared" si="44"/>
        <v>0</v>
      </c>
      <c r="X232" s="1830">
        <f t="shared" si="45"/>
        <v>0</v>
      </c>
      <c r="Y232" s="738"/>
      <c r="Z232" s="1829">
        <f t="shared" si="46"/>
        <v>0</v>
      </c>
      <c r="AA232" s="1419">
        <f t="shared" si="47"/>
        <v>0</v>
      </c>
      <c r="AB232" s="2107"/>
      <c r="AC232" s="1831">
        <f t="shared" si="39"/>
        <v>0</v>
      </c>
      <c r="AD232" s="1831">
        <f t="shared" si="40"/>
        <v>0</v>
      </c>
      <c r="AE232">
        <v>201</v>
      </c>
      <c r="AF232" s="1836">
        <v>520</v>
      </c>
      <c r="AG232" s="2107">
        <f>SUMIF('3BL ACTUAL'!B:B,AF232,'3BL ACTUAL'!E:E)</f>
        <v>0</v>
      </c>
      <c r="AH232" s="2107">
        <f>SUMIF('1 BL anterior'!B:B,AF232,'1 BL anterior'!E:E)</f>
        <v>0</v>
      </c>
      <c r="AJ232" s="285"/>
    </row>
    <row r="233" spans="1:36" ht="17.25" hidden="1">
      <c r="A233" s="1493"/>
      <c r="B233" s="1493"/>
      <c r="C233" s="1493"/>
      <c r="D233" s="1493"/>
      <c r="E233" s="1493"/>
      <c r="F233" s="1508" t="s">
        <v>252</v>
      </c>
      <c r="G233" s="1508"/>
      <c r="H233" s="1508"/>
      <c r="I233" s="1508"/>
      <c r="J233" s="1508"/>
      <c r="K233" s="1508"/>
      <c r="L233" s="1508"/>
      <c r="M233" s="1508"/>
      <c r="N233" s="1508"/>
      <c r="O233" s="1875"/>
      <c r="P233" s="2107"/>
      <c r="Q233" s="2107"/>
      <c r="R233" s="1873"/>
      <c r="S233" s="1650"/>
      <c r="T233" s="1829"/>
      <c r="U233" s="1830"/>
      <c r="V233" s="737"/>
      <c r="W233" s="1829"/>
      <c r="X233" s="1830"/>
      <c r="Y233" s="738"/>
      <c r="Z233" s="1829"/>
      <c r="AA233" s="1419"/>
      <c r="AB233" s="2107"/>
      <c r="AC233" s="1831"/>
      <c r="AD233" s="1831"/>
      <c r="AF233" s="1836"/>
      <c r="AG233" s="2107">
        <f>SUMIF('3BL ACTUAL'!B:B,AF233,'3BL ACTUAL'!E:E)</f>
        <v>0</v>
      </c>
      <c r="AH233" s="2107">
        <f>SUMIF('1 BL anterior'!B:B,AF233,'1 BL anterior'!E:E)</f>
        <v>0</v>
      </c>
      <c r="AJ233" s="285"/>
    </row>
    <row r="234" spans="1:36" ht="17.25" hidden="1">
      <c r="A234" s="1493"/>
      <c r="B234" s="1493"/>
      <c r="C234" s="1493"/>
      <c r="D234" s="1493"/>
      <c r="E234" s="1493"/>
      <c r="F234" s="1493"/>
      <c r="G234" s="1509" t="s">
        <v>246</v>
      </c>
      <c r="H234" s="1509"/>
      <c r="I234" s="1509"/>
      <c r="J234" s="1509"/>
      <c r="K234" s="1509"/>
      <c r="L234" s="1509"/>
      <c r="M234" s="1509"/>
      <c r="N234" s="1495">
        <v>521</v>
      </c>
      <c r="O234" s="1875" t="s">
        <v>869</v>
      </c>
      <c r="P234" s="2107">
        <f>SUMIF(AF:AF,N234,AH:AH)</f>
        <v>0</v>
      </c>
      <c r="Q234" s="2107">
        <f>SUMIF(AF:AF,N234,AG:AG)</f>
        <v>0</v>
      </c>
      <c r="R234" s="1873">
        <f t="shared" si="48"/>
        <v>0</v>
      </c>
      <c r="S234" s="1650">
        <f t="shared" si="41"/>
        <v>0</v>
      </c>
      <c r="T234" s="1829">
        <f t="shared" si="42"/>
        <v>0</v>
      </c>
      <c r="U234" s="1830">
        <f t="shared" si="43"/>
        <v>0</v>
      </c>
      <c r="V234" s="737"/>
      <c r="W234" s="1829">
        <f t="shared" si="44"/>
        <v>0</v>
      </c>
      <c r="X234" s="1830">
        <f t="shared" si="45"/>
        <v>0</v>
      </c>
      <c r="Y234" s="738"/>
      <c r="Z234" s="1829">
        <f t="shared" si="46"/>
        <v>0</v>
      </c>
      <c r="AA234" s="1419">
        <f t="shared" si="47"/>
        <v>0</v>
      </c>
      <c r="AB234" s="2107"/>
      <c r="AC234" s="1831">
        <f t="shared" si="39"/>
        <v>0</v>
      </c>
      <c r="AD234" s="1831">
        <f t="shared" si="40"/>
        <v>0</v>
      </c>
      <c r="AE234">
        <v>201</v>
      </c>
      <c r="AF234" s="1836">
        <v>521</v>
      </c>
      <c r="AG234" s="2107">
        <f>SUMIF('3BL ACTUAL'!B:B,AF234,'3BL ACTUAL'!E:E)</f>
        <v>0</v>
      </c>
      <c r="AH234" s="2107">
        <f>SUMIF('1 BL anterior'!B:B,AF234,'1 BL anterior'!E:E)</f>
        <v>0</v>
      </c>
      <c r="AJ234" s="285"/>
    </row>
    <row r="235" spans="1:36" ht="17.25" hidden="1">
      <c r="A235" s="1493"/>
      <c r="B235" s="1493"/>
      <c r="C235" s="1493"/>
      <c r="D235" s="1493"/>
      <c r="E235" s="1493"/>
      <c r="F235" s="1493"/>
      <c r="G235" s="1509" t="s">
        <v>3413</v>
      </c>
      <c r="H235" s="1509"/>
      <c r="I235" s="1509"/>
      <c r="J235" s="1509"/>
      <c r="K235" s="1509"/>
      <c r="L235" s="1509"/>
      <c r="M235" s="1509"/>
      <c r="N235" s="1495">
        <v>522</v>
      </c>
      <c r="O235" s="1875" t="s">
        <v>869</v>
      </c>
      <c r="P235" s="2107">
        <f>SUMIF(AF:AF,N235,AH:AH)</f>
        <v>0</v>
      </c>
      <c r="Q235" s="2107">
        <f>SUMIF(AF:AF,N235,AG:AG)</f>
        <v>0</v>
      </c>
      <c r="R235" s="1873">
        <f t="shared" si="48"/>
        <v>0</v>
      </c>
      <c r="S235" s="1650">
        <f t="shared" si="41"/>
        <v>0</v>
      </c>
      <c r="T235" s="1829">
        <f t="shared" si="42"/>
        <v>0</v>
      </c>
      <c r="U235" s="1830">
        <f t="shared" si="43"/>
        <v>0</v>
      </c>
      <c r="V235" s="737"/>
      <c r="W235" s="1829">
        <f t="shared" si="44"/>
        <v>0</v>
      </c>
      <c r="X235" s="1830">
        <f t="shared" si="45"/>
        <v>0</v>
      </c>
      <c r="Y235" s="738"/>
      <c r="Z235" s="1829">
        <f t="shared" si="46"/>
        <v>0</v>
      </c>
      <c r="AA235" s="1419">
        <f t="shared" si="47"/>
        <v>0</v>
      </c>
      <c r="AB235" s="2107"/>
      <c r="AC235" s="1831">
        <f t="shared" si="39"/>
        <v>0</v>
      </c>
      <c r="AD235" s="1831">
        <f t="shared" si="40"/>
        <v>0</v>
      </c>
      <c r="AE235">
        <v>201</v>
      </c>
      <c r="AF235" s="1836">
        <v>522</v>
      </c>
      <c r="AG235" s="2107">
        <f>SUMIF('3BL ACTUAL'!B:B,AF235,'3BL ACTUAL'!E:E)</f>
        <v>0</v>
      </c>
      <c r="AH235" s="2107">
        <f>SUMIF('1 BL anterior'!B:B,AF235,'1 BL anterior'!E:E)</f>
        <v>0</v>
      </c>
      <c r="AJ235" s="285"/>
    </row>
    <row r="236" spans="1:36" ht="17.45" hidden="1" customHeight="1">
      <c r="A236" s="1493"/>
      <c r="B236" s="1493"/>
      <c r="C236" s="1493"/>
      <c r="D236" s="1503" t="s">
        <v>3600</v>
      </c>
      <c r="E236" s="1503"/>
      <c r="F236" s="1503"/>
      <c r="G236" s="1503"/>
      <c r="H236" s="1503"/>
      <c r="I236" s="1503"/>
      <c r="J236" s="1503"/>
      <c r="K236" s="1503"/>
      <c r="L236" s="1503"/>
      <c r="M236" s="1503"/>
      <c r="N236" s="1503"/>
      <c r="O236" s="1875"/>
      <c r="P236" s="2107"/>
      <c r="Q236" s="2107"/>
      <c r="R236" s="1873"/>
      <c r="S236" s="1651"/>
      <c r="T236" s="1829"/>
      <c r="U236" s="1830"/>
      <c r="V236" s="737"/>
      <c r="W236" s="1829"/>
      <c r="X236" s="1830"/>
      <c r="Y236" s="738"/>
      <c r="Z236" s="1829"/>
      <c r="AA236" s="1419"/>
      <c r="AB236" s="2107"/>
      <c r="AC236" s="1831"/>
      <c r="AD236" s="1831"/>
      <c r="AF236" s="1836"/>
      <c r="AG236" s="2107">
        <f>SUMIF('3BL ACTUAL'!B:B,AF236,'3BL ACTUAL'!E:E)</f>
        <v>0</v>
      </c>
      <c r="AH236" s="2107">
        <f>SUMIF('1 BL anterior'!B:B,AF236,'1 BL anterior'!E:E)</f>
        <v>0</v>
      </c>
      <c r="AJ236" s="285"/>
    </row>
    <row r="237" spans="1:36" ht="17.25" hidden="1">
      <c r="A237" s="1493"/>
      <c r="B237" s="1493"/>
      <c r="C237" s="1493"/>
      <c r="D237" s="1493"/>
      <c r="E237" s="1508" t="s">
        <v>127</v>
      </c>
      <c r="F237" s="1508"/>
      <c r="G237" s="1508"/>
      <c r="H237" s="1508"/>
      <c r="I237" s="1508"/>
      <c r="J237" s="1508"/>
      <c r="K237" s="1508"/>
      <c r="L237" s="1508"/>
      <c r="M237" s="1508"/>
      <c r="N237" s="1508"/>
      <c r="O237" s="1875"/>
      <c r="P237" s="2107"/>
      <c r="Q237" s="2107"/>
      <c r="R237" s="1873"/>
      <c r="S237" s="1651"/>
      <c r="T237" s="1829"/>
      <c r="U237" s="1830"/>
      <c r="V237" s="737"/>
      <c r="W237" s="1829"/>
      <c r="X237" s="1830"/>
      <c r="Y237" s="738"/>
      <c r="Z237" s="1829"/>
      <c r="AA237" s="1419"/>
      <c r="AB237" s="2107"/>
      <c r="AC237" s="1831"/>
      <c r="AD237" s="1831"/>
      <c r="AF237" s="1836"/>
      <c r="AG237" s="2107">
        <f>SUMIF('3BL ACTUAL'!B:B,AF237,'3BL ACTUAL'!E:E)</f>
        <v>0</v>
      </c>
      <c r="AH237" s="2107">
        <f>SUMIF('1 BL anterior'!B:B,AF237,'1 BL anterior'!E:E)</f>
        <v>0</v>
      </c>
      <c r="AJ237" s="285"/>
    </row>
    <row r="238" spans="1:36" ht="17.25" hidden="1">
      <c r="A238" s="1493"/>
      <c r="B238" s="1493"/>
      <c r="C238" s="1493"/>
      <c r="D238" s="1493"/>
      <c r="E238" s="1493"/>
      <c r="F238" s="1509" t="s">
        <v>246</v>
      </c>
      <c r="G238" s="1509"/>
      <c r="H238" s="1509"/>
      <c r="I238" s="1509"/>
      <c r="J238" s="1509"/>
      <c r="K238" s="1509"/>
      <c r="L238" s="1509"/>
      <c r="M238" s="1509"/>
      <c r="N238" s="1495">
        <v>523</v>
      </c>
      <c r="O238" s="1875" t="s">
        <v>869</v>
      </c>
      <c r="P238" s="2107">
        <f>SUMIF(AF:AF,N238,AH:AH)</f>
        <v>0</v>
      </c>
      <c r="Q238" s="2107">
        <f>SUMIF(AF:AF,N238,AG:AG)</f>
        <v>0</v>
      </c>
      <c r="R238" s="1873">
        <f t="shared" si="48"/>
        <v>0</v>
      </c>
      <c r="S238" s="1652"/>
      <c r="T238" s="1829">
        <f t="shared" si="42"/>
        <v>0</v>
      </c>
      <c r="U238" s="1830">
        <f t="shared" si="43"/>
        <v>0</v>
      </c>
      <c r="V238" s="737"/>
      <c r="W238" s="1829">
        <f t="shared" si="44"/>
        <v>0</v>
      </c>
      <c r="X238" s="1830">
        <f t="shared" si="45"/>
        <v>0</v>
      </c>
      <c r="Y238" s="736">
        <f t="shared" ref="Y238:Y248" si="49">+R238</f>
        <v>0</v>
      </c>
      <c r="Z238" s="1829">
        <f t="shared" si="46"/>
        <v>0</v>
      </c>
      <c r="AA238" s="1419">
        <f t="shared" si="47"/>
        <v>0</v>
      </c>
      <c r="AB238" s="2107"/>
      <c r="AC238" s="1831">
        <f t="shared" si="39"/>
        <v>0</v>
      </c>
      <c r="AD238" s="1831">
        <f t="shared" si="40"/>
        <v>0</v>
      </c>
      <c r="AE238">
        <v>202</v>
      </c>
      <c r="AF238" s="1836">
        <v>523</v>
      </c>
      <c r="AG238" s="2107">
        <f>SUMIF('3BL ACTUAL'!B:B,AF238,'3BL ACTUAL'!E:E)</f>
        <v>0</v>
      </c>
      <c r="AH238" s="2107">
        <f>SUMIF('1 BL anterior'!B:B,AF238,'1 BL anterior'!E:E)</f>
        <v>0</v>
      </c>
      <c r="AJ238" s="285"/>
    </row>
    <row r="239" spans="1:36" ht="17.45" hidden="1" customHeight="1">
      <c r="A239" s="1493"/>
      <c r="B239" s="1493"/>
      <c r="C239" s="1493"/>
      <c r="D239" s="1493"/>
      <c r="E239" s="1493"/>
      <c r="F239" s="1509" t="s">
        <v>3413</v>
      </c>
      <c r="G239" s="1509"/>
      <c r="H239" s="1509"/>
      <c r="I239" s="1509"/>
      <c r="J239" s="1509"/>
      <c r="K239" s="1509"/>
      <c r="L239" s="1509"/>
      <c r="M239" s="1509"/>
      <c r="N239" s="1495">
        <v>524</v>
      </c>
      <c r="O239" s="1875" t="s">
        <v>869</v>
      </c>
      <c r="P239" s="2107">
        <f>SUMIF(AF:AF,N239,AH:AH)</f>
        <v>0</v>
      </c>
      <c r="Q239" s="2107">
        <f>SUMIF(AF:AF,N239,AG:AG)</f>
        <v>0</v>
      </c>
      <c r="R239" s="1873">
        <f t="shared" si="48"/>
        <v>0</v>
      </c>
      <c r="S239" s="1652"/>
      <c r="T239" s="1829">
        <f t="shared" si="42"/>
        <v>0</v>
      </c>
      <c r="U239" s="1830">
        <f t="shared" si="43"/>
        <v>0</v>
      </c>
      <c r="V239" s="737"/>
      <c r="W239" s="1829">
        <f t="shared" si="44"/>
        <v>0</v>
      </c>
      <c r="X239" s="1830">
        <f t="shared" si="45"/>
        <v>0</v>
      </c>
      <c r="Y239" s="736">
        <f t="shared" si="49"/>
        <v>0</v>
      </c>
      <c r="Z239" s="1829">
        <f t="shared" si="46"/>
        <v>0</v>
      </c>
      <c r="AA239" s="1419">
        <f t="shared" si="47"/>
        <v>0</v>
      </c>
      <c r="AB239" s="2107"/>
      <c r="AC239" s="1831">
        <f t="shared" si="39"/>
        <v>0</v>
      </c>
      <c r="AD239" s="1831">
        <f t="shared" si="40"/>
        <v>0</v>
      </c>
      <c r="AE239">
        <v>202</v>
      </c>
      <c r="AF239" s="1836">
        <v>524</v>
      </c>
      <c r="AG239" s="2107">
        <f>SUMIF('3BL ACTUAL'!B:B,AF239,'3BL ACTUAL'!E:E)</f>
        <v>0</v>
      </c>
      <c r="AH239" s="2107">
        <f>SUMIF('1 BL anterior'!B:B,AF239,'1 BL anterior'!E:E)</f>
        <v>0</v>
      </c>
      <c r="AJ239" s="285"/>
    </row>
    <row r="240" spans="1:36" ht="17.25" hidden="1">
      <c r="A240" s="1493"/>
      <c r="B240" s="1493"/>
      <c r="C240" s="1493"/>
      <c r="D240" s="1493"/>
      <c r="E240" s="1508" t="s">
        <v>128</v>
      </c>
      <c r="F240" s="1508"/>
      <c r="G240" s="1508"/>
      <c r="H240" s="1508"/>
      <c r="I240" s="1508"/>
      <c r="J240" s="1508"/>
      <c r="K240" s="1508"/>
      <c r="L240" s="1508"/>
      <c r="M240" s="1508"/>
      <c r="N240" s="1508"/>
      <c r="O240" s="1875"/>
      <c r="P240" s="2107"/>
      <c r="Q240" s="2107"/>
      <c r="R240" s="1873"/>
      <c r="S240" s="1652"/>
      <c r="T240" s="1829"/>
      <c r="U240" s="1830"/>
      <c r="V240" s="737"/>
      <c r="W240" s="1829"/>
      <c r="X240" s="1830"/>
      <c r="Y240" s="736"/>
      <c r="Z240" s="1829"/>
      <c r="AA240" s="1419"/>
      <c r="AB240" s="2107"/>
      <c r="AC240" s="1831"/>
      <c r="AD240" s="1831"/>
      <c r="AF240" s="1836"/>
      <c r="AG240" s="2107">
        <f>SUMIF('3BL ACTUAL'!B:B,AF240,'3BL ACTUAL'!E:E)</f>
        <v>0</v>
      </c>
      <c r="AH240" s="2107">
        <f>SUMIF('1 BL anterior'!B:B,AF240,'1 BL anterior'!E:E)</f>
        <v>0</v>
      </c>
      <c r="AJ240" s="285"/>
    </row>
    <row r="241" spans="1:36" ht="17.25" hidden="1">
      <c r="A241" s="1493"/>
      <c r="B241" s="1493"/>
      <c r="C241" s="1493"/>
      <c r="D241" s="1493"/>
      <c r="E241" s="1493"/>
      <c r="F241" s="1509" t="s">
        <v>246</v>
      </c>
      <c r="G241" s="1509"/>
      <c r="H241" s="1509"/>
      <c r="I241" s="1509"/>
      <c r="J241" s="1509"/>
      <c r="K241" s="1509"/>
      <c r="L241" s="1509"/>
      <c r="M241" s="1509"/>
      <c r="N241" s="1495">
        <v>525</v>
      </c>
      <c r="O241" s="1875" t="s">
        <v>869</v>
      </c>
      <c r="P241" s="2107">
        <f>SUMIF(AF:AF,N241,AH:AH)</f>
        <v>0</v>
      </c>
      <c r="Q241" s="2107">
        <f>SUMIF(AF:AF,N241,AG:AG)</f>
        <v>0</v>
      </c>
      <c r="R241" s="1873">
        <f t="shared" si="48"/>
        <v>0</v>
      </c>
      <c r="S241" s="1650">
        <v>0</v>
      </c>
      <c r="T241" s="1829">
        <f t="shared" si="42"/>
        <v>0</v>
      </c>
      <c r="U241" s="1830">
        <f t="shared" si="43"/>
        <v>0</v>
      </c>
      <c r="V241" s="737"/>
      <c r="W241" s="1829">
        <f t="shared" si="44"/>
        <v>0</v>
      </c>
      <c r="X241" s="1830">
        <f t="shared" si="45"/>
        <v>0</v>
      </c>
      <c r="Y241" s="738">
        <f>+R241</f>
        <v>0</v>
      </c>
      <c r="Z241" s="1829">
        <f t="shared" si="46"/>
        <v>0</v>
      </c>
      <c r="AA241" s="1419">
        <f t="shared" si="47"/>
        <v>0</v>
      </c>
      <c r="AB241" s="2107"/>
      <c r="AC241" s="1831">
        <f t="shared" si="39"/>
        <v>0</v>
      </c>
      <c r="AD241" s="1831">
        <f t="shared" si="40"/>
        <v>0</v>
      </c>
      <c r="AE241">
        <v>202</v>
      </c>
      <c r="AF241" s="1836">
        <v>525</v>
      </c>
      <c r="AG241" s="2107">
        <f>SUMIF('3BL ACTUAL'!B:B,AF241,'3BL ACTUAL'!E:E)</f>
        <v>0</v>
      </c>
      <c r="AH241" s="2107">
        <f>SUMIF('1 BL anterior'!B:B,AF241,'1 BL anterior'!E:E)</f>
        <v>0</v>
      </c>
      <c r="AJ241" s="285"/>
    </row>
    <row r="242" spans="1:36" ht="17.25" hidden="1">
      <c r="A242" s="1493"/>
      <c r="B242" s="1493"/>
      <c r="C242" s="1493"/>
      <c r="D242" s="1493"/>
      <c r="E242" s="1493"/>
      <c r="F242" s="1509" t="s">
        <v>3413</v>
      </c>
      <c r="G242" s="1509"/>
      <c r="H242" s="1509"/>
      <c r="I242" s="1509"/>
      <c r="J242" s="1509"/>
      <c r="K242" s="1509"/>
      <c r="L242" s="1509"/>
      <c r="M242" s="1509"/>
      <c r="N242" s="1495">
        <v>526</v>
      </c>
      <c r="O242" s="1875" t="s">
        <v>869</v>
      </c>
      <c r="P242" s="2107">
        <f>SUMIF(AF:AF,N242,AH:AH)</f>
        <v>0</v>
      </c>
      <c r="Q242" s="2107">
        <f>SUMIF(AF:AF,N242,AG:AG)</f>
        <v>0</v>
      </c>
      <c r="R242" s="1873">
        <f t="shared" si="48"/>
        <v>0</v>
      </c>
      <c r="S242" s="1652"/>
      <c r="T242" s="1829">
        <f t="shared" si="42"/>
        <v>0</v>
      </c>
      <c r="U242" s="1830">
        <f t="shared" si="43"/>
        <v>0</v>
      </c>
      <c r="V242" s="737"/>
      <c r="W242" s="1829">
        <f t="shared" si="44"/>
        <v>0</v>
      </c>
      <c r="X242" s="1830">
        <f t="shared" si="45"/>
        <v>0</v>
      </c>
      <c r="Y242" s="736">
        <f t="shared" si="49"/>
        <v>0</v>
      </c>
      <c r="Z242" s="1829">
        <f t="shared" si="46"/>
        <v>0</v>
      </c>
      <c r="AA242" s="1419">
        <f t="shared" si="47"/>
        <v>0</v>
      </c>
      <c r="AB242" s="2107"/>
      <c r="AC242" s="1831">
        <f t="shared" si="39"/>
        <v>0</v>
      </c>
      <c r="AD242" s="1831">
        <f t="shared" si="40"/>
        <v>0</v>
      </c>
      <c r="AE242">
        <v>202</v>
      </c>
      <c r="AF242" s="1836">
        <v>526</v>
      </c>
      <c r="AG242" s="2107">
        <f>SUMIF('3BL ACTUAL'!B:B,AF242,'3BL ACTUAL'!E:E)</f>
        <v>0</v>
      </c>
      <c r="AH242" s="2107">
        <f>SUMIF('1 BL anterior'!B:B,AF242,'1 BL anterior'!E:E)</f>
        <v>0</v>
      </c>
      <c r="AJ242" s="285"/>
    </row>
    <row r="243" spans="1:36" ht="17.45" hidden="1" customHeight="1">
      <c r="A243" s="1493"/>
      <c r="B243" s="1493"/>
      <c r="C243" s="1493"/>
      <c r="D243" s="1493" t="s">
        <v>3601</v>
      </c>
      <c r="E243" s="1493"/>
      <c r="F243" s="1493"/>
      <c r="G243" s="1493"/>
      <c r="H243" s="1493"/>
      <c r="I243" s="1493"/>
      <c r="J243" s="1493"/>
      <c r="K243" s="1493"/>
      <c r="L243" s="1493"/>
      <c r="M243" s="1493"/>
      <c r="N243" s="1495">
        <v>527</v>
      </c>
      <c r="O243" s="752" t="s">
        <v>869</v>
      </c>
      <c r="P243" s="2107">
        <f>SUMIF(AF:AF,N243,AH:AH)</f>
        <v>0</v>
      </c>
      <c r="Q243" s="2107">
        <f>SUMIF(AF:AF,N243,AG:AG)</f>
        <v>0</v>
      </c>
      <c r="R243" s="1873">
        <f t="shared" si="48"/>
        <v>0</v>
      </c>
      <c r="S243" s="1651"/>
      <c r="T243" s="1829">
        <f t="shared" si="42"/>
        <v>0</v>
      </c>
      <c r="U243" s="1830">
        <f t="shared" si="43"/>
        <v>0</v>
      </c>
      <c r="V243" s="737"/>
      <c r="W243" s="1829">
        <f t="shared" si="44"/>
        <v>0</v>
      </c>
      <c r="X243" s="1830">
        <f t="shared" si="45"/>
        <v>0</v>
      </c>
      <c r="Y243" s="736">
        <f t="shared" si="49"/>
        <v>0</v>
      </c>
      <c r="Z243" s="1829">
        <f t="shared" si="46"/>
        <v>0</v>
      </c>
      <c r="AA243" s="1419">
        <f t="shared" si="47"/>
        <v>0</v>
      </c>
      <c r="AB243" s="2107"/>
      <c r="AC243" s="1831">
        <f t="shared" si="39"/>
        <v>0</v>
      </c>
      <c r="AD243" s="1831">
        <f t="shared" si="40"/>
        <v>0</v>
      </c>
      <c r="AE243">
        <v>202</v>
      </c>
      <c r="AF243" s="751">
        <v>527</v>
      </c>
      <c r="AG243" s="2107">
        <f>SUMIF('3BL ACTUAL'!B:B,AF243,'3BL ACTUAL'!E:E)</f>
        <v>0</v>
      </c>
      <c r="AH243" s="2107">
        <f>SUMIF('1 BL anterior'!B:B,AF243,'1 BL anterior'!E:E)</f>
        <v>0</v>
      </c>
      <c r="AJ243" s="285"/>
    </row>
    <row r="244" spans="1:36" ht="18" hidden="1" customHeight="1">
      <c r="A244" s="1493"/>
      <c r="B244" s="1493"/>
      <c r="C244" s="1493"/>
      <c r="D244" s="1493" t="s">
        <v>3602</v>
      </c>
      <c r="E244" s="1493"/>
      <c r="F244" s="1493"/>
      <c r="G244" s="1493"/>
      <c r="H244" s="1493"/>
      <c r="I244" s="1493"/>
      <c r="J244" s="1493"/>
      <c r="K244" s="1493"/>
      <c r="L244" s="1493"/>
      <c r="M244" s="1493"/>
      <c r="N244" s="1495">
        <v>528</v>
      </c>
      <c r="O244" s="1875" t="s">
        <v>869</v>
      </c>
      <c r="P244" s="2107">
        <f>SUMIF(AF:AF,N244,AH:AH)</f>
        <v>0</v>
      </c>
      <c r="Q244" s="2107">
        <f>SUMIF(AF:AF,N244,AG:AG)</f>
        <v>0</v>
      </c>
      <c r="R244" s="1873">
        <f t="shared" si="48"/>
        <v>0</v>
      </c>
      <c r="S244" s="1652"/>
      <c r="T244" s="1829">
        <f t="shared" si="42"/>
        <v>0</v>
      </c>
      <c r="U244" s="1830">
        <f t="shared" si="43"/>
        <v>0</v>
      </c>
      <c r="V244" s="737"/>
      <c r="W244" s="1829">
        <f t="shared" si="44"/>
        <v>0</v>
      </c>
      <c r="X244" s="1830">
        <f t="shared" si="45"/>
        <v>0</v>
      </c>
      <c r="Y244" s="736">
        <f t="shared" si="49"/>
        <v>0</v>
      </c>
      <c r="Z244" s="1829">
        <f t="shared" si="46"/>
        <v>0</v>
      </c>
      <c r="AA244" s="1419">
        <f t="shared" si="47"/>
        <v>0</v>
      </c>
      <c r="AB244" s="2107"/>
      <c r="AC244" s="1831">
        <f t="shared" si="39"/>
        <v>0</v>
      </c>
      <c r="AD244" s="1831">
        <f t="shared" si="40"/>
        <v>0</v>
      </c>
      <c r="AE244">
        <v>202</v>
      </c>
      <c r="AF244" s="1836">
        <v>528</v>
      </c>
      <c r="AG244" s="2107">
        <f>SUMIF('3BL ACTUAL'!B:B,AF244,'3BL ACTUAL'!E:E)</f>
        <v>0</v>
      </c>
      <c r="AH244" s="2107">
        <f>SUMIF('1 BL anterior'!B:B,AF244,'1 BL anterior'!E:E)</f>
        <v>0</v>
      </c>
      <c r="AJ244" s="285"/>
    </row>
    <row r="245" spans="1:36" ht="17.25" hidden="1">
      <c r="A245" s="1493"/>
      <c r="B245" s="1493"/>
      <c r="C245" s="1493"/>
      <c r="D245" s="1503" t="s">
        <v>148</v>
      </c>
      <c r="E245" s="1503"/>
      <c r="F245" s="1503"/>
      <c r="G245" s="1503"/>
      <c r="H245" s="1503"/>
      <c r="I245" s="1503"/>
      <c r="J245" s="1503"/>
      <c r="K245" s="1503"/>
      <c r="L245" s="1503"/>
      <c r="M245" s="1503"/>
      <c r="N245" s="1503"/>
      <c r="O245" s="1875"/>
      <c r="P245" s="2107"/>
      <c r="Q245" s="2107"/>
      <c r="R245" s="1873"/>
      <c r="S245" s="1652"/>
      <c r="T245" s="1829"/>
      <c r="U245" s="1830"/>
      <c r="V245" s="737"/>
      <c r="W245" s="1829"/>
      <c r="X245" s="1830"/>
      <c r="Y245" s="736"/>
      <c r="Z245" s="1829"/>
      <c r="AA245" s="1419"/>
      <c r="AB245" s="2107"/>
      <c r="AC245" s="1831"/>
      <c r="AD245" s="1831"/>
      <c r="AF245" s="1836"/>
      <c r="AG245" s="2107">
        <f>SUMIF('3BL ACTUAL'!B:B,AF245,'3BL ACTUAL'!E:E)</f>
        <v>0</v>
      </c>
      <c r="AH245" s="2107">
        <f>SUMIF('1 BL anterior'!B:B,AF245,'1 BL anterior'!E:E)</f>
        <v>0</v>
      </c>
      <c r="AJ245" s="285"/>
    </row>
    <row r="246" spans="1:36" ht="17.25" hidden="1">
      <c r="A246" s="1493"/>
      <c r="B246" s="1493"/>
      <c r="C246" s="1493"/>
      <c r="D246" s="1493"/>
      <c r="E246" s="1509" t="s">
        <v>261</v>
      </c>
      <c r="F246" s="1509"/>
      <c r="G246" s="1509"/>
      <c r="H246" s="1509"/>
      <c r="I246" s="1509"/>
      <c r="J246" s="1509"/>
      <c r="K246" s="1509"/>
      <c r="L246" s="1509"/>
      <c r="M246" s="1509"/>
      <c r="N246" s="1495">
        <v>529</v>
      </c>
      <c r="O246" s="1875" t="s">
        <v>869</v>
      </c>
      <c r="P246" s="2107">
        <f>SUMIF(AF:AF,N246,AH:AH)</f>
        <v>0</v>
      </c>
      <c r="Q246" s="2107">
        <f>SUMIF(AF:AF,N246,AG:AG)</f>
        <v>0</v>
      </c>
      <c r="R246" s="1873">
        <f t="shared" si="48"/>
        <v>0</v>
      </c>
      <c r="S246" s="1652"/>
      <c r="T246" s="1829">
        <f t="shared" si="42"/>
        <v>0</v>
      </c>
      <c r="U246" s="1830">
        <f t="shared" si="43"/>
        <v>0</v>
      </c>
      <c r="V246" s="737"/>
      <c r="W246" s="1829">
        <f t="shared" si="44"/>
        <v>0</v>
      </c>
      <c r="X246" s="1830">
        <f t="shared" si="45"/>
        <v>0</v>
      </c>
      <c r="Y246" s="736">
        <f t="shared" si="49"/>
        <v>0</v>
      </c>
      <c r="Z246" s="1829">
        <f t="shared" si="46"/>
        <v>0</v>
      </c>
      <c r="AA246" s="1419">
        <f t="shared" si="47"/>
        <v>0</v>
      </c>
      <c r="AB246" s="2107"/>
      <c r="AC246" s="1831">
        <f t="shared" si="39"/>
        <v>0</v>
      </c>
      <c r="AD246" s="1831">
        <f t="shared" si="40"/>
        <v>0</v>
      </c>
      <c r="AE246">
        <v>202</v>
      </c>
      <c r="AF246" s="1836">
        <v>529</v>
      </c>
      <c r="AG246" s="2107">
        <f>SUMIF('3BL ACTUAL'!B:B,AF246,'3BL ACTUAL'!E:E)</f>
        <v>0</v>
      </c>
      <c r="AH246" s="2107">
        <f>SUMIF('1 BL anterior'!B:B,AF246,'1 BL anterior'!E:E)</f>
        <v>0</v>
      </c>
      <c r="AJ246" s="285"/>
    </row>
    <row r="247" spans="1:36" ht="17.25" hidden="1">
      <c r="A247" s="1493"/>
      <c r="B247" s="1493"/>
      <c r="C247" s="1493"/>
      <c r="D247" s="1493"/>
      <c r="E247" s="1509" t="s">
        <v>263</v>
      </c>
      <c r="F247" s="1509"/>
      <c r="G247" s="1509"/>
      <c r="H247" s="1509"/>
      <c r="I247" s="1509"/>
      <c r="J247" s="1509"/>
      <c r="K247" s="1509"/>
      <c r="L247" s="1509"/>
      <c r="M247" s="1509"/>
      <c r="N247" s="1495">
        <v>530</v>
      </c>
      <c r="O247" s="1875" t="s">
        <v>869</v>
      </c>
      <c r="P247" s="2107">
        <f>SUMIF(AF:AF,N247,AH:AH)</f>
        <v>0</v>
      </c>
      <c r="Q247" s="2107">
        <f>SUMIF(AF:AF,N247,AG:AG)</f>
        <v>0</v>
      </c>
      <c r="R247" s="1873">
        <f t="shared" si="48"/>
        <v>0</v>
      </c>
      <c r="S247" s="1652"/>
      <c r="T247" s="1829">
        <f t="shared" si="42"/>
        <v>0</v>
      </c>
      <c r="U247" s="1830">
        <f t="shared" si="43"/>
        <v>0</v>
      </c>
      <c r="V247" s="737"/>
      <c r="W247" s="1829">
        <f t="shared" si="44"/>
        <v>0</v>
      </c>
      <c r="X247" s="1830">
        <f t="shared" si="45"/>
        <v>0</v>
      </c>
      <c r="Y247" s="736">
        <f t="shared" si="49"/>
        <v>0</v>
      </c>
      <c r="Z247" s="1829">
        <f t="shared" si="46"/>
        <v>0</v>
      </c>
      <c r="AA247" s="1419">
        <f t="shared" si="47"/>
        <v>0</v>
      </c>
      <c r="AB247" s="2107"/>
      <c r="AC247" s="1831">
        <f t="shared" si="39"/>
        <v>0</v>
      </c>
      <c r="AD247" s="1831">
        <f t="shared" si="40"/>
        <v>0</v>
      </c>
      <c r="AE247">
        <v>202</v>
      </c>
      <c r="AF247" s="1836">
        <v>530</v>
      </c>
      <c r="AG247" s="2107">
        <f>SUMIF('3BL ACTUAL'!B:B,AF247,'3BL ACTUAL'!E:E)</f>
        <v>0</v>
      </c>
      <c r="AH247" s="2107">
        <f>SUMIF('1 BL anterior'!B:B,AF247,'1 BL anterior'!E:E)</f>
        <v>0</v>
      </c>
      <c r="AJ247" s="285"/>
    </row>
    <row r="248" spans="1:36" ht="17.25" hidden="1">
      <c r="A248" s="1493"/>
      <c r="B248" s="1493"/>
      <c r="C248" s="1493"/>
      <c r="D248" s="1493" t="s">
        <v>3603</v>
      </c>
      <c r="E248" s="1493"/>
      <c r="F248" s="1493"/>
      <c r="G248" s="1493"/>
      <c r="H248" s="1493"/>
      <c r="I248" s="1493"/>
      <c r="J248" s="1493"/>
      <c r="K248" s="1493"/>
      <c r="L248" s="1493"/>
      <c r="M248" s="1493"/>
      <c r="N248" s="1495">
        <v>531</v>
      </c>
      <c r="O248" s="1875" t="s">
        <v>869</v>
      </c>
      <c r="P248" s="2107">
        <f>SUMIF(AF:AF,N248,AH:AH)</f>
        <v>0</v>
      </c>
      <c r="Q248" s="2107">
        <f>SUMIF(AF:AF,N248,AG:AG)</f>
        <v>0</v>
      </c>
      <c r="R248" s="1873">
        <f t="shared" si="48"/>
        <v>0</v>
      </c>
      <c r="S248" s="1652"/>
      <c r="T248" s="1829">
        <f t="shared" si="42"/>
        <v>0</v>
      </c>
      <c r="U248" s="1830">
        <f t="shared" si="43"/>
        <v>0</v>
      </c>
      <c r="V248" s="738">
        <f>+R248</f>
        <v>0</v>
      </c>
      <c r="W248" s="1829">
        <f t="shared" si="44"/>
        <v>0</v>
      </c>
      <c r="X248" s="1830">
        <f t="shared" si="45"/>
        <v>0</v>
      </c>
      <c r="Y248" s="736">
        <f t="shared" si="49"/>
        <v>0</v>
      </c>
      <c r="Z248" s="1829">
        <f t="shared" si="46"/>
        <v>0</v>
      </c>
      <c r="AA248" s="1419">
        <f t="shared" si="47"/>
        <v>0</v>
      </c>
      <c r="AB248" s="2107"/>
      <c r="AC248" s="1831">
        <f t="shared" si="39"/>
        <v>0</v>
      </c>
      <c r="AD248" s="1831">
        <f t="shared" si="40"/>
        <v>0</v>
      </c>
      <c r="AE248">
        <v>202</v>
      </c>
      <c r="AF248" s="1836">
        <v>531</v>
      </c>
      <c r="AG248" s="2107">
        <f>SUMIF('3BL ACTUAL'!B:B,AF248,'3BL ACTUAL'!E:E)</f>
        <v>0</v>
      </c>
      <c r="AH248" s="2107">
        <f>SUMIF('1 BL anterior'!B:B,AF248,'1 BL anterior'!E:E)</f>
        <v>0</v>
      </c>
      <c r="AJ248" s="285"/>
    </row>
    <row r="249" spans="1:36" ht="17.25" hidden="1">
      <c r="A249" s="1493"/>
      <c r="B249" s="1493"/>
      <c r="C249" s="1493"/>
      <c r="D249" s="1493" t="s">
        <v>3604</v>
      </c>
      <c r="E249" s="1493"/>
      <c r="F249" s="1493"/>
      <c r="G249" s="1493"/>
      <c r="H249" s="1493"/>
      <c r="I249" s="1493"/>
      <c r="J249" s="1493"/>
      <c r="K249" s="1493"/>
      <c r="L249" s="1493"/>
      <c r="M249" s="1493"/>
      <c r="N249" s="1495">
        <v>532</v>
      </c>
      <c r="O249" s="1875" t="s">
        <v>869</v>
      </c>
      <c r="P249" s="2107">
        <f>SUMIF(AF:AF,N249,AH:AH)</f>
        <v>0</v>
      </c>
      <c r="Q249" s="2107">
        <f>SUMIF(AF:AF,N249,AG:AG)</f>
        <v>0</v>
      </c>
      <c r="R249" s="1873">
        <f t="shared" si="48"/>
        <v>0</v>
      </c>
      <c r="S249" s="1651">
        <f t="shared" ref="S249:S262" si="50">+R249</f>
        <v>0</v>
      </c>
      <c r="T249" s="1829">
        <f t="shared" si="42"/>
        <v>0</v>
      </c>
      <c r="U249" s="1830">
        <f t="shared" si="43"/>
        <v>0</v>
      </c>
      <c r="V249" s="737"/>
      <c r="W249" s="1829">
        <f t="shared" si="44"/>
        <v>0</v>
      </c>
      <c r="X249" s="1830">
        <f t="shared" si="45"/>
        <v>0</v>
      </c>
      <c r="Y249" s="737"/>
      <c r="Z249" s="1829">
        <f t="shared" si="46"/>
        <v>0</v>
      </c>
      <c r="AA249" s="1419">
        <f t="shared" si="47"/>
        <v>0</v>
      </c>
      <c r="AB249" s="2107"/>
      <c r="AC249" s="1831">
        <f t="shared" si="39"/>
        <v>0</v>
      </c>
      <c r="AD249" s="1831">
        <f t="shared" si="40"/>
        <v>0</v>
      </c>
      <c r="AE249">
        <v>203</v>
      </c>
      <c r="AF249" s="1836">
        <v>532</v>
      </c>
      <c r="AG249" s="2107">
        <f>SUMIF('3BL ACTUAL'!B:B,AF249,'3BL ACTUAL'!E:E)</f>
        <v>0</v>
      </c>
      <c r="AH249" s="2107">
        <f>SUMIF('1 BL anterior'!B:B,AF249,'1 BL anterior'!E:E)</f>
        <v>0</v>
      </c>
      <c r="AJ249" s="285"/>
    </row>
    <row r="250" spans="1:36" ht="17.25" hidden="1">
      <c r="A250" s="1493"/>
      <c r="B250" s="1493"/>
      <c r="C250" s="1493"/>
      <c r="D250" s="1503" t="s">
        <v>190</v>
      </c>
      <c r="E250" s="1503"/>
      <c r="F250" s="1503"/>
      <c r="G250" s="1503"/>
      <c r="H250" s="1503"/>
      <c r="I250" s="1503"/>
      <c r="J250" s="1503"/>
      <c r="K250" s="1503"/>
      <c r="L250" s="1503"/>
      <c r="M250" s="1503"/>
      <c r="N250" s="1503"/>
      <c r="O250" s="1875"/>
      <c r="P250" s="2107"/>
      <c r="Q250" s="2107"/>
      <c r="R250" s="1873"/>
      <c r="S250" s="1651"/>
      <c r="T250" s="1829"/>
      <c r="U250" s="1830"/>
      <c r="V250" s="737"/>
      <c r="W250" s="1829"/>
      <c r="X250" s="1830"/>
      <c r="Y250" s="737"/>
      <c r="Z250" s="1829"/>
      <c r="AA250" s="1419"/>
      <c r="AB250" s="2107"/>
      <c r="AC250" s="1831"/>
      <c r="AD250" s="1831"/>
      <c r="AF250" s="1836"/>
      <c r="AG250" s="2107">
        <f>SUMIF('3BL ACTUAL'!B:B,AF250,'3BL ACTUAL'!E:E)</f>
        <v>0</v>
      </c>
      <c r="AH250" s="2107">
        <f>SUMIF('1 BL anterior'!B:B,AF250,'1 BL anterior'!E:E)</f>
        <v>0</v>
      </c>
      <c r="AJ250" s="285"/>
    </row>
    <row r="251" spans="1:36" ht="17.45" hidden="1" customHeight="1">
      <c r="A251" s="1493"/>
      <c r="B251" s="1493"/>
      <c r="C251" s="1493"/>
      <c r="D251" s="1493"/>
      <c r="E251" s="1509" t="s">
        <v>3605</v>
      </c>
      <c r="F251" s="1509"/>
      <c r="G251" s="1509"/>
      <c r="H251" s="1509"/>
      <c r="I251" s="1509"/>
      <c r="J251" s="1509"/>
      <c r="K251" s="1509"/>
      <c r="L251" s="1509"/>
      <c r="M251" s="1509"/>
      <c r="N251" s="1495">
        <v>533</v>
      </c>
      <c r="O251" s="1875" t="s">
        <v>869</v>
      </c>
      <c r="P251" s="2107">
        <f>SUMIF(AF:AF,N251,AH:AH)</f>
        <v>0</v>
      </c>
      <c r="Q251" s="2107">
        <f>SUMIF(AF:AF,N251,AG:AG)</f>
        <v>0</v>
      </c>
      <c r="R251" s="1873">
        <f t="shared" si="48"/>
        <v>0</v>
      </c>
      <c r="S251" s="1651">
        <f t="shared" si="50"/>
        <v>0</v>
      </c>
      <c r="T251" s="1829">
        <f t="shared" si="42"/>
        <v>0</v>
      </c>
      <c r="U251" s="1830">
        <f t="shared" si="43"/>
        <v>0</v>
      </c>
      <c r="V251" s="737"/>
      <c r="W251" s="1829">
        <f t="shared" si="44"/>
        <v>0</v>
      </c>
      <c r="X251" s="1830">
        <f t="shared" si="45"/>
        <v>0</v>
      </c>
      <c r="Y251" s="737"/>
      <c r="Z251" s="1829">
        <f t="shared" si="46"/>
        <v>0</v>
      </c>
      <c r="AA251" s="1419">
        <f t="shared" si="47"/>
        <v>0</v>
      </c>
      <c r="AB251" s="2107"/>
      <c r="AC251" s="1831">
        <f t="shared" si="39"/>
        <v>0</v>
      </c>
      <c r="AD251" s="1831">
        <f t="shared" si="40"/>
        <v>0</v>
      </c>
      <c r="AE251">
        <v>204</v>
      </c>
      <c r="AF251" s="1836">
        <v>533</v>
      </c>
      <c r="AG251" s="2107">
        <f>SUMIF('3BL ACTUAL'!B:B,AF251,'3BL ACTUAL'!E:E)</f>
        <v>0</v>
      </c>
      <c r="AH251" s="2107">
        <f>SUMIF('1 BL anterior'!B:B,AF251,'1 BL anterior'!E:E)</f>
        <v>0</v>
      </c>
      <c r="AJ251" s="285"/>
    </row>
    <row r="252" spans="1:36" ht="17.25" hidden="1">
      <c r="A252" s="1493"/>
      <c r="B252" s="1493"/>
      <c r="C252" s="1493"/>
      <c r="D252" s="1493"/>
      <c r="E252" s="1509" t="s">
        <v>3606</v>
      </c>
      <c r="F252" s="1509"/>
      <c r="G252" s="1509"/>
      <c r="H252" s="1509"/>
      <c r="I252" s="1509"/>
      <c r="J252" s="1509"/>
      <c r="K252" s="1509"/>
      <c r="L252" s="1509"/>
      <c r="M252" s="1509"/>
      <c r="N252" s="1495">
        <v>534</v>
      </c>
      <c r="O252" s="1875" t="s">
        <v>869</v>
      </c>
      <c r="P252" s="2107">
        <f>SUMIF(AF:AF,N252,AH:AH)</f>
        <v>0</v>
      </c>
      <c r="Q252" s="2107">
        <f>SUMIF(AF:AF,N252,AG:AG)</f>
        <v>0</v>
      </c>
      <c r="R252" s="1873">
        <f t="shared" si="48"/>
        <v>0</v>
      </c>
      <c r="S252" s="1651">
        <f t="shared" si="50"/>
        <v>0</v>
      </c>
      <c r="T252" s="1829">
        <f t="shared" si="42"/>
        <v>0</v>
      </c>
      <c r="U252" s="1830">
        <f t="shared" si="43"/>
        <v>0</v>
      </c>
      <c r="V252" s="737"/>
      <c r="W252" s="1829">
        <f t="shared" si="44"/>
        <v>0</v>
      </c>
      <c r="X252" s="1830">
        <f t="shared" si="45"/>
        <v>0</v>
      </c>
      <c r="Y252" s="737"/>
      <c r="Z252" s="1829">
        <f t="shared" si="46"/>
        <v>0</v>
      </c>
      <c r="AA252" s="1419">
        <f t="shared" si="47"/>
        <v>0</v>
      </c>
      <c r="AB252" s="2107"/>
      <c r="AC252" s="1831">
        <f t="shared" si="39"/>
        <v>0</v>
      </c>
      <c r="AD252" s="1831">
        <f t="shared" si="40"/>
        <v>0</v>
      </c>
      <c r="AE252">
        <v>204</v>
      </c>
      <c r="AF252" s="1836">
        <v>534</v>
      </c>
      <c r="AG252" s="2107">
        <f>SUMIF('3BL ACTUAL'!B:B,AF252,'3BL ACTUAL'!E:E)</f>
        <v>0</v>
      </c>
      <c r="AH252" s="2107">
        <f>SUMIF('1 BL anterior'!B:B,AF252,'1 BL anterior'!E:E)</f>
        <v>0</v>
      </c>
      <c r="AJ252" s="285"/>
    </row>
    <row r="253" spans="1:36" ht="17.25" hidden="1">
      <c r="A253" s="1493"/>
      <c r="B253" s="1493"/>
      <c r="C253" s="1493"/>
      <c r="D253" s="1493"/>
      <c r="E253" s="1509" t="s">
        <v>259</v>
      </c>
      <c r="F253" s="1509"/>
      <c r="G253" s="1509"/>
      <c r="H253" s="1509"/>
      <c r="I253" s="1509"/>
      <c r="J253" s="1509"/>
      <c r="K253" s="1509"/>
      <c r="L253" s="1509"/>
      <c r="M253" s="1509"/>
      <c r="N253" s="1495">
        <v>535</v>
      </c>
      <c r="O253" s="1875" t="s">
        <v>869</v>
      </c>
      <c r="P253" s="2107">
        <f>SUMIF(AF:AF,N253,AH:AH)</f>
        <v>0</v>
      </c>
      <c r="Q253" s="2107">
        <f>SUMIF(AF:AF,N253,AG:AG)</f>
        <v>0</v>
      </c>
      <c r="R253" s="1873">
        <f t="shared" si="48"/>
        <v>0</v>
      </c>
      <c r="S253" s="1651">
        <f t="shared" si="50"/>
        <v>0</v>
      </c>
      <c r="T253" s="1829">
        <f t="shared" si="42"/>
        <v>0</v>
      </c>
      <c r="U253" s="1830">
        <f t="shared" si="43"/>
        <v>0</v>
      </c>
      <c r="V253" s="737"/>
      <c r="W253" s="1829">
        <f t="shared" si="44"/>
        <v>0</v>
      </c>
      <c r="X253" s="1830">
        <f t="shared" si="45"/>
        <v>0</v>
      </c>
      <c r="Y253" s="737"/>
      <c r="Z253" s="1829">
        <f t="shared" si="46"/>
        <v>0</v>
      </c>
      <c r="AA253" s="1419">
        <f t="shared" si="47"/>
        <v>0</v>
      </c>
      <c r="AB253" s="2107"/>
      <c r="AC253" s="1831">
        <f t="shared" si="39"/>
        <v>0</v>
      </c>
      <c r="AD253" s="1831">
        <f t="shared" si="40"/>
        <v>0</v>
      </c>
      <c r="AE253">
        <v>204</v>
      </c>
      <c r="AF253" s="1836">
        <v>535</v>
      </c>
      <c r="AG253" s="2107">
        <f>SUMIF('3BL ACTUAL'!B:B,AF253,'3BL ACTUAL'!E:E)</f>
        <v>0</v>
      </c>
      <c r="AH253" s="2107">
        <f>SUMIF('1 BL anterior'!B:B,AF253,'1 BL anterior'!E:E)</f>
        <v>0</v>
      </c>
      <c r="AJ253" s="285"/>
    </row>
    <row r="254" spans="1:36" ht="17.25" hidden="1">
      <c r="A254" s="1493"/>
      <c r="B254" s="1493"/>
      <c r="C254" s="1493"/>
      <c r="D254" s="1493"/>
      <c r="E254" s="1509" t="s">
        <v>3607</v>
      </c>
      <c r="F254" s="1509"/>
      <c r="G254" s="1509"/>
      <c r="H254" s="1509"/>
      <c r="I254" s="1509"/>
      <c r="J254" s="1509"/>
      <c r="K254" s="1509"/>
      <c r="L254" s="1509"/>
      <c r="M254" s="1509"/>
      <c r="N254" s="1495">
        <v>536</v>
      </c>
      <c r="O254" s="1875" t="s">
        <v>869</v>
      </c>
      <c r="P254" s="2107">
        <f>SUMIF(AF:AF,N254,AH:AH)</f>
        <v>0</v>
      </c>
      <c r="Q254" s="2107">
        <f>SUMIF(AF:AF,N254,AG:AG)</f>
        <v>0</v>
      </c>
      <c r="R254" s="1873">
        <f t="shared" si="48"/>
        <v>0</v>
      </c>
      <c r="S254" s="1651">
        <f t="shared" si="50"/>
        <v>0</v>
      </c>
      <c r="T254" s="1829">
        <f t="shared" si="42"/>
        <v>0</v>
      </c>
      <c r="U254" s="1830">
        <f t="shared" si="43"/>
        <v>0</v>
      </c>
      <c r="V254" s="737"/>
      <c r="W254" s="1829">
        <f t="shared" si="44"/>
        <v>0</v>
      </c>
      <c r="X254" s="1830">
        <f t="shared" si="45"/>
        <v>0</v>
      </c>
      <c r="Y254" s="737"/>
      <c r="Z254" s="1829">
        <f t="shared" si="46"/>
        <v>0</v>
      </c>
      <c r="AA254" s="1419">
        <f t="shared" si="47"/>
        <v>0</v>
      </c>
      <c r="AB254" s="2107"/>
      <c r="AC254" s="1831">
        <f t="shared" si="39"/>
        <v>0</v>
      </c>
      <c r="AD254" s="1831">
        <f t="shared" si="40"/>
        <v>0</v>
      </c>
      <c r="AE254">
        <v>204</v>
      </c>
      <c r="AF254" s="1836">
        <v>536</v>
      </c>
      <c r="AG254" s="2107">
        <f>SUMIF('3BL ACTUAL'!B:B,AF254,'3BL ACTUAL'!E:E)</f>
        <v>0</v>
      </c>
      <c r="AH254" s="2107">
        <f>SUMIF('1 BL anterior'!B:B,AF254,'1 BL anterior'!E:E)</f>
        <v>0</v>
      </c>
      <c r="AJ254" s="285"/>
    </row>
    <row r="255" spans="1:36" ht="17.45" hidden="1" customHeight="1">
      <c r="A255" s="1493"/>
      <c r="B255" s="1493"/>
      <c r="C255" s="1493"/>
      <c r="D255" s="1505" t="s">
        <v>191</v>
      </c>
      <c r="E255" s="1506"/>
      <c r="F255" s="1506"/>
      <c r="G255" s="1506"/>
      <c r="H255" s="1506"/>
      <c r="I255" s="1506"/>
      <c r="J255" s="1506"/>
      <c r="K255" s="1506"/>
      <c r="L255" s="1506"/>
      <c r="M255" s="1506"/>
      <c r="N255" s="1506"/>
      <c r="O255" s="1875"/>
      <c r="P255" s="2107"/>
      <c r="Q255" s="2107"/>
      <c r="R255" s="1873"/>
      <c r="S255" s="736"/>
      <c r="T255" s="1829"/>
      <c r="U255" s="1830"/>
      <c r="V255" s="737"/>
      <c r="W255" s="1829"/>
      <c r="X255" s="1830"/>
      <c r="Y255" s="737"/>
      <c r="Z255" s="1829"/>
      <c r="AA255" s="1419"/>
      <c r="AB255" s="2107"/>
      <c r="AC255" s="1831"/>
      <c r="AD255" s="1831"/>
      <c r="AF255" s="1836"/>
      <c r="AG255" s="2107">
        <f>SUMIF('3BL ACTUAL'!B:B,AF255,'3BL ACTUAL'!E:E)</f>
        <v>0</v>
      </c>
      <c r="AH255" s="2107">
        <f>SUMIF('1 BL anterior'!B:B,AF255,'1 BL anterior'!E:E)</f>
        <v>0</v>
      </c>
      <c r="AJ255" s="285"/>
    </row>
    <row r="256" spans="1:36" ht="17.25" hidden="1">
      <c r="A256" s="1493"/>
      <c r="B256" s="1493"/>
      <c r="C256" s="1493"/>
      <c r="D256" s="1493"/>
      <c r="E256" s="1509" t="s">
        <v>380</v>
      </c>
      <c r="F256" s="1509"/>
      <c r="G256" s="1509"/>
      <c r="H256" s="1509"/>
      <c r="I256" s="1509"/>
      <c r="J256" s="1509"/>
      <c r="K256" s="1509"/>
      <c r="L256" s="1509"/>
      <c r="M256" s="1509"/>
      <c r="N256" s="1495">
        <v>537</v>
      </c>
      <c r="O256" s="1875" t="s">
        <v>869</v>
      </c>
      <c r="P256" s="2107">
        <f t="shared" ref="P256:P263" si="51">SUMIF(AF:AF,N256,AH:AH)</f>
        <v>0</v>
      </c>
      <c r="Q256" s="2107">
        <f t="shared" ref="Q256:Q263" si="52">SUMIF(AF:AF,N256,AG:AG)</f>
        <v>0</v>
      </c>
      <c r="R256" s="1873">
        <f t="shared" si="48"/>
        <v>0</v>
      </c>
      <c r="S256" s="736">
        <f t="shared" si="50"/>
        <v>0</v>
      </c>
      <c r="T256" s="1829">
        <f t="shared" si="42"/>
        <v>0</v>
      </c>
      <c r="U256" s="1830">
        <f t="shared" si="43"/>
        <v>0</v>
      </c>
      <c r="V256" s="737"/>
      <c r="W256" s="1829">
        <f t="shared" si="44"/>
        <v>0</v>
      </c>
      <c r="X256" s="1830">
        <f t="shared" si="45"/>
        <v>0</v>
      </c>
      <c r="Y256" s="737"/>
      <c r="Z256" s="1829">
        <f t="shared" si="46"/>
        <v>0</v>
      </c>
      <c r="AA256" s="1419">
        <f t="shared" si="47"/>
        <v>0</v>
      </c>
      <c r="AB256" s="2107"/>
      <c r="AC256" s="1831">
        <f t="shared" si="39"/>
        <v>0</v>
      </c>
      <c r="AD256" s="1831">
        <f t="shared" si="40"/>
        <v>0</v>
      </c>
      <c r="AE256">
        <v>205</v>
      </c>
      <c r="AF256" s="1836">
        <v>537</v>
      </c>
      <c r="AG256" s="2107">
        <f>SUMIF('3BL ACTUAL'!B:B,AF256,'3BL ACTUAL'!E:E)</f>
        <v>0</v>
      </c>
      <c r="AH256" s="2107">
        <f>SUMIF('1 BL anterior'!B:B,AF256,'1 BL anterior'!E:E)</f>
        <v>0</v>
      </c>
      <c r="AJ256" s="285"/>
    </row>
    <row r="257" spans="1:36" ht="17.45" hidden="1" customHeight="1">
      <c r="A257" s="1493"/>
      <c r="B257" s="1493"/>
      <c r="C257" s="1493"/>
      <c r="D257" s="1493"/>
      <c r="E257" s="1509" t="s">
        <v>381</v>
      </c>
      <c r="F257" s="1509"/>
      <c r="G257" s="1509"/>
      <c r="H257" s="1509"/>
      <c r="I257" s="1509"/>
      <c r="J257" s="1509"/>
      <c r="K257" s="1509"/>
      <c r="L257" s="1509"/>
      <c r="M257" s="1509"/>
      <c r="N257" s="1495">
        <v>538</v>
      </c>
      <c r="O257" s="1875" t="s">
        <v>869</v>
      </c>
      <c r="P257" s="2107">
        <f t="shared" si="51"/>
        <v>0</v>
      </c>
      <c r="Q257" s="2107">
        <f t="shared" si="52"/>
        <v>0</v>
      </c>
      <c r="R257" s="1873">
        <f t="shared" si="48"/>
        <v>0</v>
      </c>
      <c r="S257" s="736">
        <f t="shared" si="50"/>
        <v>0</v>
      </c>
      <c r="T257" s="1829">
        <f t="shared" si="42"/>
        <v>0</v>
      </c>
      <c r="U257" s="1830">
        <f t="shared" si="43"/>
        <v>0</v>
      </c>
      <c r="V257" s="737"/>
      <c r="W257" s="1829">
        <f t="shared" si="44"/>
        <v>0</v>
      </c>
      <c r="X257" s="1830">
        <f t="shared" si="45"/>
        <v>0</v>
      </c>
      <c r="Y257" s="737"/>
      <c r="Z257" s="1829">
        <f t="shared" si="46"/>
        <v>0</v>
      </c>
      <c r="AA257" s="1419">
        <f t="shared" si="47"/>
        <v>0</v>
      </c>
      <c r="AB257" s="2107"/>
      <c r="AC257" s="1831">
        <f t="shared" si="39"/>
        <v>0</v>
      </c>
      <c r="AD257" s="1831">
        <f t="shared" si="40"/>
        <v>0</v>
      </c>
      <c r="AE257">
        <v>205</v>
      </c>
      <c r="AF257" s="1836">
        <v>538</v>
      </c>
      <c r="AG257" s="2107">
        <f>SUMIF('3BL ACTUAL'!B:B,AF257,'3BL ACTUAL'!E:E)</f>
        <v>0</v>
      </c>
      <c r="AH257" s="2107">
        <f>SUMIF('1 BL anterior'!B:B,AF257,'1 BL anterior'!E:E)</f>
        <v>0</v>
      </c>
      <c r="AJ257" s="285"/>
    </row>
    <row r="258" spans="1:36" ht="17.45" hidden="1" customHeight="1">
      <c r="A258" s="1493"/>
      <c r="B258" s="1493"/>
      <c r="C258" s="1493"/>
      <c r="D258" s="1493"/>
      <c r="E258" s="1509" t="s">
        <v>382</v>
      </c>
      <c r="F258" s="1509"/>
      <c r="G258" s="1509"/>
      <c r="H258" s="1509"/>
      <c r="I258" s="1509"/>
      <c r="J258" s="1509"/>
      <c r="K258" s="1509"/>
      <c r="L258" s="1509"/>
      <c r="M258" s="1509"/>
      <c r="N258" s="1495">
        <v>539</v>
      </c>
      <c r="O258" s="1875" t="s">
        <v>869</v>
      </c>
      <c r="P258" s="2107">
        <f t="shared" si="51"/>
        <v>0</v>
      </c>
      <c r="Q258" s="2107">
        <f t="shared" si="52"/>
        <v>0</v>
      </c>
      <c r="R258" s="1873">
        <f t="shared" si="48"/>
        <v>0</v>
      </c>
      <c r="S258" s="736">
        <f t="shared" si="50"/>
        <v>0</v>
      </c>
      <c r="T258" s="1829">
        <f t="shared" si="42"/>
        <v>0</v>
      </c>
      <c r="U258" s="1830">
        <f t="shared" si="43"/>
        <v>0</v>
      </c>
      <c r="V258" s="737"/>
      <c r="W258" s="1829">
        <f t="shared" si="44"/>
        <v>0</v>
      </c>
      <c r="X258" s="1830">
        <f t="shared" si="45"/>
        <v>0</v>
      </c>
      <c r="Y258" s="737"/>
      <c r="Z258" s="1829">
        <f t="shared" si="46"/>
        <v>0</v>
      </c>
      <c r="AA258" s="1419">
        <f t="shared" si="47"/>
        <v>0</v>
      </c>
      <c r="AB258" s="2107"/>
      <c r="AC258" s="1831">
        <f t="shared" si="39"/>
        <v>0</v>
      </c>
      <c r="AD258" s="1831">
        <f t="shared" si="40"/>
        <v>0</v>
      </c>
      <c r="AE258">
        <v>205</v>
      </c>
      <c r="AF258" s="1836">
        <v>539</v>
      </c>
      <c r="AG258" s="2107">
        <f>SUMIF('3BL ACTUAL'!B:B,AF258,'3BL ACTUAL'!E:E)</f>
        <v>0</v>
      </c>
      <c r="AH258" s="2107">
        <f>SUMIF('1 BL anterior'!B:B,AF258,'1 BL anterior'!E:E)</f>
        <v>0</v>
      </c>
      <c r="AJ258" s="285"/>
    </row>
    <row r="259" spans="1:36" ht="17.25" hidden="1">
      <c r="A259" s="1493"/>
      <c r="B259" s="1493"/>
      <c r="C259" s="1493"/>
      <c r="D259" s="1493"/>
      <c r="E259" s="1509" t="s">
        <v>383</v>
      </c>
      <c r="F259" s="1509"/>
      <c r="G259" s="1509"/>
      <c r="H259" s="1509"/>
      <c r="I259" s="1509"/>
      <c r="J259" s="1509"/>
      <c r="K259" s="1509"/>
      <c r="L259" s="1509"/>
      <c r="M259" s="1509"/>
      <c r="N259" s="1495">
        <v>540</v>
      </c>
      <c r="O259" s="1875" t="s">
        <v>869</v>
      </c>
      <c r="P259" s="2107">
        <f t="shared" si="51"/>
        <v>0</v>
      </c>
      <c r="Q259" s="2107">
        <f t="shared" si="52"/>
        <v>0</v>
      </c>
      <c r="R259" s="1873">
        <f t="shared" si="48"/>
        <v>0</v>
      </c>
      <c r="S259" s="736">
        <f t="shared" si="50"/>
        <v>0</v>
      </c>
      <c r="T259" s="1829">
        <f t="shared" si="42"/>
        <v>0</v>
      </c>
      <c r="U259" s="1830">
        <f t="shared" si="43"/>
        <v>0</v>
      </c>
      <c r="V259" s="737"/>
      <c r="W259" s="1829">
        <f t="shared" si="44"/>
        <v>0</v>
      </c>
      <c r="X259" s="1830">
        <f t="shared" si="45"/>
        <v>0</v>
      </c>
      <c r="Y259" s="737"/>
      <c r="Z259" s="1829">
        <f t="shared" si="46"/>
        <v>0</v>
      </c>
      <c r="AA259" s="1419">
        <f t="shared" si="47"/>
        <v>0</v>
      </c>
      <c r="AB259" s="2107"/>
      <c r="AC259" s="1831">
        <f t="shared" si="39"/>
        <v>0</v>
      </c>
      <c r="AD259" s="1831">
        <f t="shared" si="40"/>
        <v>0</v>
      </c>
      <c r="AE259">
        <v>205</v>
      </c>
      <c r="AF259" s="1836">
        <v>540</v>
      </c>
      <c r="AG259" s="2107">
        <f>SUMIF('3BL ACTUAL'!B:B,AF259,'3BL ACTUAL'!E:E)</f>
        <v>0</v>
      </c>
      <c r="AH259" s="2107">
        <f>SUMIF('1 BL anterior'!B:B,AF259,'1 BL anterior'!E:E)</f>
        <v>0</v>
      </c>
      <c r="AJ259" s="285"/>
    </row>
    <row r="260" spans="1:36" ht="17.25" hidden="1">
      <c r="A260" s="1493"/>
      <c r="B260" s="1493"/>
      <c r="C260" s="1493"/>
      <c r="D260" s="1493"/>
      <c r="E260" s="1509" t="s">
        <v>384</v>
      </c>
      <c r="F260" s="1509"/>
      <c r="G260" s="1509"/>
      <c r="H260" s="1509"/>
      <c r="I260" s="1509"/>
      <c r="J260" s="1509"/>
      <c r="K260" s="1509"/>
      <c r="L260" s="1509"/>
      <c r="M260" s="1509"/>
      <c r="N260" s="1495">
        <v>541</v>
      </c>
      <c r="O260" s="1875" t="s">
        <v>869</v>
      </c>
      <c r="P260" s="2107">
        <f t="shared" si="51"/>
        <v>0</v>
      </c>
      <c r="Q260" s="2107">
        <f t="shared" si="52"/>
        <v>0</v>
      </c>
      <c r="R260" s="1873">
        <f t="shared" si="48"/>
        <v>0</v>
      </c>
      <c r="S260" s="736">
        <f t="shared" si="50"/>
        <v>0</v>
      </c>
      <c r="T260" s="1829">
        <f t="shared" si="42"/>
        <v>0</v>
      </c>
      <c r="U260" s="1830">
        <f t="shared" si="43"/>
        <v>0</v>
      </c>
      <c r="V260" s="737"/>
      <c r="W260" s="1829">
        <f t="shared" si="44"/>
        <v>0</v>
      </c>
      <c r="X260" s="1830">
        <f t="shared" si="45"/>
        <v>0</v>
      </c>
      <c r="Y260" s="737"/>
      <c r="Z260" s="1829">
        <f t="shared" si="46"/>
        <v>0</v>
      </c>
      <c r="AA260" s="1419">
        <f t="shared" si="47"/>
        <v>0</v>
      </c>
      <c r="AB260" s="2107"/>
      <c r="AC260" s="1831">
        <f t="shared" si="39"/>
        <v>0</v>
      </c>
      <c r="AD260" s="1831">
        <f t="shared" si="40"/>
        <v>0</v>
      </c>
      <c r="AE260">
        <v>205</v>
      </c>
      <c r="AF260" s="1836">
        <v>541</v>
      </c>
      <c r="AG260" s="2107">
        <f>SUMIF('3BL ACTUAL'!B:B,AF260,'3BL ACTUAL'!E:E)</f>
        <v>0</v>
      </c>
      <c r="AH260" s="2107">
        <f>SUMIF('1 BL anterior'!B:B,AF260,'1 BL anterior'!E:E)</f>
        <v>0</v>
      </c>
      <c r="AJ260" s="285"/>
    </row>
    <row r="261" spans="1:36" ht="17.25" hidden="1">
      <c r="A261" s="1493"/>
      <c r="B261" s="1493"/>
      <c r="C261" s="1493"/>
      <c r="D261" s="1493"/>
      <c r="E261" s="1509" t="s">
        <v>385</v>
      </c>
      <c r="F261" s="1509"/>
      <c r="G261" s="1509"/>
      <c r="H261" s="1509"/>
      <c r="I261" s="1509"/>
      <c r="J261" s="1509"/>
      <c r="K261" s="1509"/>
      <c r="L261" s="1509"/>
      <c r="M261" s="1509"/>
      <c r="N261" s="1495">
        <v>542</v>
      </c>
      <c r="O261" s="1875" t="s">
        <v>869</v>
      </c>
      <c r="P261" s="2107">
        <f t="shared" si="51"/>
        <v>0</v>
      </c>
      <c r="Q261" s="2107">
        <f t="shared" si="52"/>
        <v>0</v>
      </c>
      <c r="R261" s="1873">
        <f t="shared" si="48"/>
        <v>0</v>
      </c>
      <c r="S261" s="736">
        <f t="shared" si="50"/>
        <v>0</v>
      </c>
      <c r="T261" s="1829">
        <f t="shared" si="42"/>
        <v>0</v>
      </c>
      <c r="U261" s="1830">
        <f t="shared" si="43"/>
        <v>0</v>
      </c>
      <c r="V261" s="737"/>
      <c r="W261" s="1829">
        <f t="shared" si="44"/>
        <v>0</v>
      </c>
      <c r="X261" s="1830">
        <f t="shared" si="45"/>
        <v>0</v>
      </c>
      <c r="Y261" s="737"/>
      <c r="Z261" s="1829">
        <f t="shared" si="46"/>
        <v>0</v>
      </c>
      <c r="AA261" s="1419">
        <f t="shared" si="47"/>
        <v>0</v>
      </c>
      <c r="AB261" s="2107"/>
      <c r="AC261" s="1831">
        <f t="shared" si="39"/>
        <v>0</v>
      </c>
      <c r="AD261" s="1831">
        <f t="shared" si="40"/>
        <v>0</v>
      </c>
      <c r="AE261">
        <v>205</v>
      </c>
      <c r="AF261" s="1836">
        <v>542</v>
      </c>
      <c r="AG261" s="2107">
        <f>SUMIF('3BL ACTUAL'!B:B,AF261,'3BL ACTUAL'!E:E)</f>
        <v>0</v>
      </c>
      <c r="AH261" s="2107">
        <f>SUMIF('1 BL anterior'!B:B,AF261,'1 BL anterior'!E:E)</f>
        <v>0</v>
      </c>
      <c r="AJ261" s="285"/>
    </row>
    <row r="262" spans="1:36" ht="17.25" hidden="1">
      <c r="A262" s="1493"/>
      <c r="B262" s="1493"/>
      <c r="C262" s="1493"/>
      <c r="D262" s="1493"/>
      <c r="E262" s="1509" t="s">
        <v>386</v>
      </c>
      <c r="F262" s="1509"/>
      <c r="G262" s="1509"/>
      <c r="H262" s="1509"/>
      <c r="I262" s="1509"/>
      <c r="J262" s="1509"/>
      <c r="K262" s="1509"/>
      <c r="L262" s="1509"/>
      <c r="M262" s="1509"/>
      <c r="N262" s="1495">
        <v>543</v>
      </c>
      <c r="O262" s="1875" t="s">
        <v>869</v>
      </c>
      <c r="P262" s="2107">
        <f t="shared" si="51"/>
        <v>0</v>
      </c>
      <c r="Q262" s="2107">
        <f t="shared" si="52"/>
        <v>0</v>
      </c>
      <c r="R262" s="1873">
        <f t="shared" si="48"/>
        <v>0</v>
      </c>
      <c r="S262" s="736">
        <f t="shared" si="50"/>
        <v>0</v>
      </c>
      <c r="T262" s="1829">
        <f t="shared" si="42"/>
        <v>0</v>
      </c>
      <c r="U262" s="1830">
        <f t="shared" si="43"/>
        <v>0</v>
      </c>
      <c r="V262" s="737"/>
      <c r="W262" s="1829">
        <f t="shared" si="44"/>
        <v>0</v>
      </c>
      <c r="X262" s="1830">
        <f t="shared" si="45"/>
        <v>0</v>
      </c>
      <c r="Y262" s="737"/>
      <c r="Z262" s="1829">
        <f t="shared" si="46"/>
        <v>0</v>
      </c>
      <c r="AA262" s="1419">
        <f t="shared" si="47"/>
        <v>0</v>
      </c>
      <c r="AB262" s="2107"/>
      <c r="AC262" s="1831">
        <f t="shared" si="39"/>
        <v>0</v>
      </c>
      <c r="AD262" s="1831">
        <f t="shared" si="40"/>
        <v>0</v>
      </c>
      <c r="AE262">
        <v>205</v>
      </c>
      <c r="AF262" s="1836">
        <v>543</v>
      </c>
      <c r="AG262" s="2107">
        <f>SUMIF('3BL ACTUAL'!B:B,AF262,'3BL ACTUAL'!E:E)</f>
        <v>0</v>
      </c>
      <c r="AH262" s="2107">
        <f>SUMIF('1 BL anterior'!B:B,AF262,'1 BL anterior'!E:E)</f>
        <v>0</v>
      </c>
      <c r="AJ262" s="285"/>
    </row>
    <row r="263" spans="1:36" ht="17.25" hidden="1">
      <c r="A263" s="1493"/>
      <c r="B263" s="1493"/>
      <c r="C263" s="1493"/>
      <c r="D263" s="1493"/>
      <c r="E263" s="1509" t="s">
        <v>387</v>
      </c>
      <c r="F263" s="1509"/>
      <c r="G263" s="1509"/>
      <c r="H263" s="1509"/>
      <c r="I263" s="1509"/>
      <c r="J263" s="1509"/>
      <c r="K263" s="1509"/>
      <c r="L263" s="1509"/>
      <c r="M263" s="1509"/>
      <c r="N263" s="1495">
        <v>544</v>
      </c>
      <c r="O263" s="1875" t="s">
        <v>869</v>
      </c>
      <c r="P263" s="2107">
        <f t="shared" si="51"/>
        <v>0</v>
      </c>
      <c r="Q263" s="2107">
        <f t="shared" si="52"/>
        <v>0</v>
      </c>
      <c r="R263" s="1873">
        <f t="shared" si="48"/>
        <v>0</v>
      </c>
      <c r="S263" s="736"/>
      <c r="T263" s="1829">
        <f t="shared" si="42"/>
        <v>0</v>
      </c>
      <c r="U263" s="1830">
        <f t="shared" si="43"/>
        <v>0</v>
      </c>
      <c r="V263" s="739">
        <f>+R263</f>
        <v>0</v>
      </c>
      <c r="W263" s="1829">
        <f t="shared" si="44"/>
        <v>0</v>
      </c>
      <c r="X263" s="1830">
        <f t="shared" si="45"/>
        <v>0</v>
      </c>
      <c r="Y263" s="739"/>
      <c r="Z263" s="1829">
        <f t="shared" si="46"/>
        <v>0</v>
      </c>
      <c r="AA263" s="1419">
        <f t="shared" si="47"/>
        <v>0</v>
      </c>
      <c r="AB263" s="2107"/>
      <c r="AC263" s="1831">
        <f t="shared" si="39"/>
        <v>0</v>
      </c>
      <c r="AD263" s="1831">
        <f t="shared" si="40"/>
        <v>0</v>
      </c>
      <c r="AE263">
        <v>205</v>
      </c>
      <c r="AF263" s="1836">
        <v>544</v>
      </c>
      <c r="AG263" s="2107">
        <f>SUMIF('3BL ACTUAL'!B:B,AF263,'3BL ACTUAL'!E:E)</f>
        <v>0</v>
      </c>
      <c r="AH263" s="2107">
        <f>SUMIF('1 BL anterior'!B:B,AF263,'1 BL anterior'!E:E)</f>
        <v>0</v>
      </c>
      <c r="AJ263" s="285"/>
    </row>
    <row r="264" spans="1:36" ht="17.45" hidden="1" customHeight="1">
      <c r="A264" s="1493"/>
      <c r="B264" s="1493"/>
      <c r="C264" s="1493"/>
      <c r="D264" s="1503" t="s">
        <v>192</v>
      </c>
      <c r="E264" s="1503"/>
      <c r="F264" s="1503"/>
      <c r="G264" s="1503"/>
      <c r="H264" s="1503"/>
      <c r="I264" s="1503"/>
      <c r="J264" s="1503"/>
      <c r="K264" s="1503"/>
      <c r="L264" s="1503"/>
      <c r="M264" s="1503"/>
      <c r="N264" s="1503"/>
      <c r="O264" s="1875"/>
      <c r="P264" s="2107"/>
      <c r="Q264" s="2107"/>
      <c r="R264" s="1873"/>
      <c r="S264" s="736"/>
      <c r="T264" s="1829"/>
      <c r="U264" s="1830"/>
      <c r="V264" s="739"/>
      <c r="W264" s="1829"/>
      <c r="X264" s="1830"/>
      <c r="Y264" s="739"/>
      <c r="Z264" s="1829"/>
      <c r="AA264" s="1419"/>
      <c r="AB264" s="2107"/>
      <c r="AC264" s="1831"/>
      <c r="AD264" s="1831"/>
      <c r="AF264" s="1836"/>
      <c r="AG264" s="2107">
        <f>SUMIF('3BL ACTUAL'!B:B,AF264,'3BL ACTUAL'!E:E)</f>
        <v>0</v>
      </c>
      <c r="AH264" s="2107">
        <f>SUMIF('1 BL anterior'!B:B,AF264,'1 BL anterior'!E:E)</f>
        <v>0</v>
      </c>
      <c r="AJ264" s="285"/>
    </row>
    <row r="265" spans="1:36" ht="17.25" hidden="1">
      <c r="A265" s="1493"/>
      <c r="B265" s="1493"/>
      <c r="C265" s="1493"/>
      <c r="D265" s="1493"/>
      <c r="E265" s="1509" t="s">
        <v>388</v>
      </c>
      <c r="F265" s="1509"/>
      <c r="G265" s="1509"/>
      <c r="H265" s="1509"/>
      <c r="I265" s="1509"/>
      <c r="J265" s="1509"/>
      <c r="K265" s="1509"/>
      <c r="L265" s="1509"/>
      <c r="M265" s="1509"/>
      <c r="N265" s="1495">
        <v>545</v>
      </c>
      <c r="O265" s="1875" t="s">
        <v>869</v>
      </c>
      <c r="P265" s="2107">
        <f>SUMIF(AF:AF,N265,AH:AH)</f>
        <v>0</v>
      </c>
      <c r="Q265" s="2107">
        <f>SUMIF(AF:AF,N265,AG:AG)</f>
        <v>0</v>
      </c>
      <c r="R265" s="1873">
        <f t="shared" si="48"/>
        <v>0</v>
      </c>
      <c r="S265" s="1651">
        <f>+R265</f>
        <v>0</v>
      </c>
      <c r="T265" s="1829">
        <f t="shared" si="42"/>
        <v>0</v>
      </c>
      <c r="U265" s="1830">
        <f t="shared" si="43"/>
        <v>0</v>
      </c>
      <c r="V265" s="737"/>
      <c r="W265" s="1829">
        <f t="shared" si="44"/>
        <v>0</v>
      </c>
      <c r="X265" s="1830">
        <f t="shared" si="45"/>
        <v>0</v>
      </c>
      <c r="Y265" s="738">
        <v>0</v>
      </c>
      <c r="Z265" s="1829">
        <f t="shared" si="46"/>
        <v>0</v>
      </c>
      <c r="AA265" s="1419">
        <f t="shared" si="47"/>
        <v>0</v>
      </c>
      <c r="AB265" s="2107"/>
      <c r="AC265" s="1831">
        <f t="shared" si="39"/>
        <v>0</v>
      </c>
      <c r="AD265" s="1831">
        <f t="shared" si="40"/>
        <v>0</v>
      </c>
      <c r="AE265">
        <v>206</v>
      </c>
      <c r="AF265" s="1836">
        <v>545</v>
      </c>
      <c r="AG265" s="2107">
        <f>SUMIF('3BL ACTUAL'!B:B,AF265,'3BL ACTUAL'!E:E)</f>
        <v>0</v>
      </c>
      <c r="AH265" s="2107">
        <f>SUMIF('1 BL anterior'!B:B,AF265,'1 BL anterior'!E:E)</f>
        <v>0</v>
      </c>
      <c r="AJ265" s="285"/>
    </row>
    <row r="266" spans="1:36" ht="17.25" hidden="1">
      <c r="A266" s="1493"/>
      <c r="B266" s="1493"/>
      <c r="C266" s="1493"/>
      <c r="D266" s="1493"/>
      <c r="E266" s="1509" t="s">
        <v>3608</v>
      </c>
      <c r="F266" s="1509"/>
      <c r="G266" s="1509"/>
      <c r="H266" s="1509"/>
      <c r="I266" s="1509"/>
      <c r="J266" s="1509"/>
      <c r="K266" s="1509"/>
      <c r="L266" s="1509"/>
      <c r="M266" s="1509"/>
      <c r="N266" s="1495">
        <v>546</v>
      </c>
      <c r="O266" s="1875" t="s">
        <v>869</v>
      </c>
      <c r="P266" s="2107">
        <f>SUMIF(AF:AF,N266,AH:AH)</f>
        <v>0</v>
      </c>
      <c r="Q266" s="2107">
        <f>SUMIF(AF:AF,N266,AG:AG)</f>
        <v>0</v>
      </c>
      <c r="R266" s="1873">
        <f t="shared" si="48"/>
        <v>0</v>
      </c>
      <c r="S266" s="736"/>
      <c r="T266" s="1829">
        <f t="shared" si="42"/>
        <v>0</v>
      </c>
      <c r="U266" s="1830">
        <f t="shared" si="43"/>
        <v>0</v>
      </c>
      <c r="V266" s="737"/>
      <c r="W266" s="1829">
        <f t="shared" si="44"/>
        <v>0</v>
      </c>
      <c r="X266" s="1830">
        <f t="shared" si="45"/>
        <v>0</v>
      </c>
      <c r="Y266" s="738">
        <f>+R266</f>
        <v>0</v>
      </c>
      <c r="Z266" s="1829">
        <f t="shared" si="46"/>
        <v>0</v>
      </c>
      <c r="AA266" s="1419">
        <f t="shared" si="47"/>
        <v>0</v>
      </c>
      <c r="AB266" s="2107"/>
      <c r="AC266" s="1831">
        <f t="shared" si="39"/>
        <v>0</v>
      </c>
      <c r="AD266" s="1831">
        <f t="shared" si="40"/>
        <v>0</v>
      </c>
      <c r="AE266">
        <v>206</v>
      </c>
      <c r="AF266" s="1836">
        <v>546</v>
      </c>
      <c r="AG266" s="2107">
        <f>SUMIF('3BL ACTUAL'!B:B,AF266,'3BL ACTUAL'!E:E)</f>
        <v>0</v>
      </c>
      <c r="AH266" s="2107">
        <f>SUMIF('1 BL anterior'!B:B,AF266,'1 BL anterior'!E:E)</f>
        <v>0</v>
      </c>
      <c r="AJ266" s="285"/>
    </row>
    <row r="267" spans="1:36" ht="17.45" hidden="1" customHeight="1">
      <c r="A267" s="1493"/>
      <c r="B267" s="1493"/>
      <c r="C267" s="1493"/>
      <c r="D267" s="1493"/>
      <c r="E267" s="1509" t="s">
        <v>238</v>
      </c>
      <c r="F267" s="1509"/>
      <c r="G267" s="1509"/>
      <c r="H267" s="1509"/>
      <c r="I267" s="1509"/>
      <c r="J267" s="1509"/>
      <c r="K267" s="1509"/>
      <c r="L267" s="1509"/>
      <c r="M267" s="1509"/>
      <c r="N267" s="1495">
        <v>547</v>
      </c>
      <c r="O267" s="1875" t="s">
        <v>869</v>
      </c>
      <c r="P267" s="2107">
        <f>SUMIF(AF:AF,N267,AH:AH)</f>
        <v>0</v>
      </c>
      <c r="Q267" s="2107">
        <f>SUMIF(AF:AF,N267,AG:AG)</f>
        <v>0</v>
      </c>
      <c r="R267" s="1873">
        <f t="shared" si="48"/>
        <v>0</v>
      </c>
      <c r="S267" s="736"/>
      <c r="T267" s="1829">
        <f t="shared" si="42"/>
        <v>0</v>
      </c>
      <c r="U267" s="1830">
        <f t="shared" si="43"/>
        <v>0</v>
      </c>
      <c r="V267" s="737"/>
      <c r="W267" s="1829">
        <f t="shared" si="44"/>
        <v>0</v>
      </c>
      <c r="X267" s="1830">
        <f t="shared" si="45"/>
        <v>0</v>
      </c>
      <c r="Y267" s="738">
        <f>+R267</f>
        <v>0</v>
      </c>
      <c r="Z267" s="1829">
        <f t="shared" si="46"/>
        <v>0</v>
      </c>
      <c r="AA267" s="1419">
        <f t="shared" si="47"/>
        <v>0</v>
      </c>
      <c r="AB267" s="2107"/>
      <c r="AC267" s="1831">
        <f t="shared" si="39"/>
        <v>0</v>
      </c>
      <c r="AD267" s="1831">
        <f t="shared" si="40"/>
        <v>0</v>
      </c>
      <c r="AE267">
        <v>206</v>
      </c>
      <c r="AF267" s="1836">
        <v>547</v>
      </c>
      <c r="AG267" s="2107">
        <f>SUMIF('3BL ACTUAL'!B:B,AF267,'3BL ACTUAL'!E:E)</f>
        <v>0</v>
      </c>
      <c r="AH267" s="2107">
        <f>SUMIF('1 BL anterior'!B:B,AF267,'1 BL anterior'!E:E)</f>
        <v>0</v>
      </c>
      <c r="AJ267" s="285"/>
    </row>
    <row r="268" spans="1:36" ht="17.45" hidden="1" customHeight="1">
      <c r="A268" s="1493"/>
      <c r="B268" s="1493"/>
      <c r="C268" s="1493"/>
      <c r="D268" s="1503" t="s">
        <v>134</v>
      </c>
      <c r="E268" s="1503"/>
      <c r="F268" s="1503"/>
      <c r="G268" s="1503"/>
      <c r="H268" s="1503"/>
      <c r="I268" s="1503"/>
      <c r="J268" s="1503"/>
      <c r="K268" s="1503"/>
      <c r="L268" s="1503"/>
      <c r="M268" s="1503"/>
      <c r="N268" s="1503"/>
      <c r="O268" s="1875"/>
      <c r="P268" s="2107"/>
      <c r="Q268" s="2107"/>
      <c r="R268" s="1873"/>
      <c r="S268" s="736"/>
      <c r="T268" s="1829"/>
      <c r="U268" s="1830"/>
      <c r="V268" s="737"/>
      <c r="W268" s="1829"/>
      <c r="X268" s="1830"/>
      <c r="Y268" s="738"/>
      <c r="Z268" s="1829"/>
      <c r="AA268" s="1419"/>
      <c r="AB268" s="2107"/>
      <c r="AC268" s="1831"/>
      <c r="AD268" s="1831"/>
      <c r="AF268" s="1836"/>
      <c r="AG268" s="2107">
        <f>SUMIF('3BL ACTUAL'!B:B,AF268,'3BL ACTUAL'!E:E)</f>
        <v>0</v>
      </c>
      <c r="AH268" s="2107">
        <f>SUMIF('1 BL anterior'!B:B,AF268,'1 BL anterior'!E:E)</f>
        <v>0</v>
      </c>
      <c r="AJ268" s="285"/>
    </row>
    <row r="269" spans="1:36" ht="17.45" hidden="1" customHeight="1">
      <c r="A269" s="1493"/>
      <c r="B269" s="1493"/>
      <c r="C269" s="1493"/>
      <c r="D269" s="1493"/>
      <c r="E269" s="1509" t="s">
        <v>3609</v>
      </c>
      <c r="F269" s="1509"/>
      <c r="G269" s="1509"/>
      <c r="H269" s="1509"/>
      <c r="I269" s="1509"/>
      <c r="J269" s="1509"/>
      <c r="K269" s="1509"/>
      <c r="L269" s="1509"/>
      <c r="M269" s="1509"/>
      <c r="N269" s="1495">
        <v>548</v>
      </c>
      <c r="O269" s="1875" t="s">
        <v>869</v>
      </c>
      <c r="P269" s="2107">
        <f>SUMIF(AF:AF,N269,AH:AH)</f>
        <v>0</v>
      </c>
      <c r="Q269" s="2107">
        <f>SUMIF(AF:AF,N269,AG:AG)</f>
        <v>0</v>
      </c>
      <c r="R269" s="1873">
        <f t="shared" si="48"/>
        <v>0</v>
      </c>
      <c r="S269" s="1653">
        <f>+R269</f>
        <v>0</v>
      </c>
      <c r="T269" s="1829">
        <f t="shared" si="42"/>
        <v>0</v>
      </c>
      <c r="U269" s="1830">
        <f t="shared" si="43"/>
        <v>0</v>
      </c>
      <c r="V269" s="737"/>
      <c r="W269" s="1829">
        <f t="shared" si="44"/>
        <v>0</v>
      </c>
      <c r="X269" s="1830">
        <f t="shared" si="45"/>
        <v>0</v>
      </c>
      <c r="Y269" s="737"/>
      <c r="Z269" s="1829">
        <f t="shared" si="46"/>
        <v>0</v>
      </c>
      <c r="AA269" s="1419">
        <f t="shared" si="47"/>
        <v>0</v>
      </c>
      <c r="AB269" s="2107"/>
      <c r="AC269" s="1831">
        <f t="shared" si="39"/>
        <v>0</v>
      </c>
      <c r="AD269" s="1831">
        <f t="shared" si="40"/>
        <v>0</v>
      </c>
      <c r="AE269">
        <v>207</v>
      </c>
      <c r="AF269" s="1836">
        <v>548</v>
      </c>
      <c r="AG269" s="2107">
        <f>SUMIF('3BL ACTUAL'!B:B,AF269,'3BL ACTUAL'!E:E)</f>
        <v>0</v>
      </c>
      <c r="AH269" s="2107">
        <f>SUMIF('1 BL anterior'!B:B,AF269,'1 BL anterior'!E:E)</f>
        <v>0</v>
      </c>
      <c r="AJ269" s="285"/>
    </row>
    <row r="270" spans="1:36" ht="17.45" hidden="1" customHeight="1" thickBot="1">
      <c r="A270" s="1493"/>
      <c r="B270" s="1493"/>
      <c r="C270" s="1493"/>
      <c r="D270" s="1493"/>
      <c r="E270" s="1509" t="s">
        <v>238</v>
      </c>
      <c r="F270" s="1509"/>
      <c r="G270" s="1509"/>
      <c r="H270" s="1509"/>
      <c r="I270" s="1509"/>
      <c r="J270" s="1509"/>
      <c r="K270" s="1509"/>
      <c r="L270" s="1509"/>
      <c r="M270" s="1509"/>
      <c r="N270" s="1495">
        <v>549</v>
      </c>
      <c r="O270" s="754" t="s">
        <v>869</v>
      </c>
      <c r="P270" s="2107">
        <f>SUMIF(AF:AF,N270,AH:AH)</f>
        <v>0</v>
      </c>
      <c r="Q270" s="2107">
        <f>SUMIF(AF:AF,N270,AG:AG)</f>
        <v>0</v>
      </c>
      <c r="R270" s="1873">
        <f t="shared" si="48"/>
        <v>0</v>
      </c>
      <c r="S270" s="1653">
        <f>+R270</f>
        <v>0</v>
      </c>
      <c r="T270" s="1829">
        <f t="shared" si="42"/>
        <v>0</v>
      </c>
      <c r="U270" s="1830">
        <f t="shared" si="43"/>
        <v>0</v>
      </c>
      <c r="V270" s="737"/>
      <c r="W270" s="1829">
        <f t="shared" si="44"/>
        <v>0</v>
      </c>
      <c r="X270" s="1830">
        <f t="shared" si="45"/>
        <v>0</v>
      </c>
      <c r="Y270" s="737"/>
      <c r="Z270" s="1829">
        <f t="shared" si="46"/>
        <v>0</v>
      </c>
      <c r="AA270" s="1419">
        <f t="shared" si="47"/>
        <v>0</v>
      </c>
      <c r="AB270" s="2107"/>
      <c r="AC270" s="1831">
        <f t="shared" si="39"/>
        <v>0</v>
      </c>
      <c r="AD270" s="1831">
        <f t="shared" si="40"/>
        <v>0</v>
      </c>
      <c r="AE270">
        <v>207</v>
      </c>
      <c r="AF270" s="1836">
        <v>549</v>
      </c>
      <c r="AG270" s="2107">
        <f>SUMIF('3BL ACTUAL'!B:B,AF270,'3BL ACTUAL'!E:E)</f>
        <v>0</v>
      </c>
      <c r="AH270" s="2107">
        <f>SUMIF('1 BL anterior'!B:B,AF270,'1 BL anterior'!E:E)</f>
        <v>0</v>
      </c>
      <c r="AJ270" s="285"/>
    </row>
    <row r="271" spans="1:36" ht="18" hidden="1" thickBot="1">
      <c r="A271" s="1493"/>
      <c r="B271" s="1493"/>
      <c r="C271" s="1504" t="s">
        <v>915</v>
      </c>
      <c r="D271" s="1504"/>
      <c r="E271" s="1504"/>
      <c r="F271" s="1504"/>
      <c r="G271" s="1504"/>
      <c r="H271" s="1504"/>
      <c r="I271" s="1504"/>
      <c r="J271" s="1504"/>
      <c r="K271" s="1504"/>
      <c r="L271" s="1504"/>
      <c r="M271" s="1504"/>
      <c r="N271" s="1494">
        <v>550</v>
      </c>
      <c r="O271" s="746" t="s">
        <v>900</v>
      </c>
      <c r="R271" s="1873">
        <f t="shared" si="48"/>
        <v>0</v>
      </c>
      <c r="S271" s="742"/>
      <c r="V271" s="737"/>
      <c r="Y271" s="737"/>
      <c r="AB271" s="2107"/>
      <c r="AC271" s="1831">
        <f t="shared" si="39"/>
        <v>0</v>
      </c>
      <c r="AD271" s="1831">
        <f t="shared" si="40"/>
        <v>0</v>
      </c>
      <c r="AE271">
        <v>207</v>
      </c>
      <c r="AF271" s="1836">
        <v>550</v>
      </c>
      <c r="AG271" s="2107">
        <f>SUMIF('3BL ACTUAL'!B:B,AF271,'3BL ACTUAL'!E:E)</f>
        <v>0</v>
      </c>
      <c r="AH271" s="2107">
        <f>SUMIF('1 BL anterior'!B:B,AF271,'1 BL anterior'!E:E)</f>
        <v>0</v>
      </c>
      <c r="AJ271" s="285"/>
    </row>
    <row r="272" spans="1:36" ht="18" hidden="1" thickBot="1">
      <c r="A272" s="1493"/>
      <c r="B272" s="1493"/>
      <c r="C272" s="1505" t="s">
        <v>140</v>
      </c>
      <c r="D272" s="1506"/>
      <c r="E272" s="1506"/>
      <c r="F272" s="1506"/>
      <c r="G272" s="1506"/>
      <c r="H272" s="1506"/>
      <c r="I272" s="1506"/>
      <c r="J272" s="1506"/>
      <c r="K272" s="1506"/>
      <c r="L272" s="1506"/>
      <c r="M272" s="1506"/>
      <c r="N272" s="1506"/>
      <c r="O272" s="2111"/>
      <c r="R272" s="1873"/>
      <c r="S272" s="742"/>
      <c r="V272" s="737"/>
      <c r="Y272" s="737"/>
      <c r="AB272" s="2107"/>
      <c r="AC272" s="1831"/>
      <c r="AD272" s="1831"/>
      <c r="AF272" s="1534"/>
      <c r="AG272" s="2107">
        <f>SUMIF('3BL ACTUAL'!B:B,AF272,'3BL ACTUAL'!E:E)</f>
        <v>0</v>
      </c>
      <c r="AH272" s="2107">
        <f>SUMIF('1 BL anterior'!B:B,AF272,'1 BL anterior'!E:E)</f>
        <v>0</v>
      </c>
      <c r="AJ272" s="285"/>
    </row>
    <row r="273" spans="1:36" ht="18" hidden="1" thickBot="1">
      <c r="A273" s="1493"/>
      <c r="B273" s="1493"/>
      <c r="C273" s="1493"/>
      <c r="D273" s="1508" t="s">
        <v>195</v>
      </c>
      <c r="E273" s="1508"/>
      <c r="F273" s="1508"/>
      <c r="G273" s="1508"/>
      <c r="H273" s="1508"/>
      <c r="I273" s="1508"/>
      <c r="J273" s="1508"/>
      <c r="K273" s="1508"/>
      <c r="L273" s="1508"/>
      <c r="M273" s="1508"/>
      <c r="N273" s="1508"/>
      <c r="O273" s="2111"/>
      <c r="R273" s="1873"/>
      <c r="S273" s="742"/>
      <c r="V273" s="737"/>
      <c r="Y273" s="737"/>
      <c r="AB273" s="2107"/>
      <c r="AC273" s="1831"/>
      <c r="AD273" s="1831"/>
      <c r="AF273" s="1534"/>
      <c r="AG273" s="2107">
        <f>SUMIF('3BL ACTUAL'!B:B,AF273,'3BL ACTUAL'!E:E)</f>
        <v>0</v>
      </c>
      <c r="AH273" s="2107">
        <f>SUMIF('1 BL anterior'!B:B,AF273,'1 BL anterior'!E:E)</f>
        <v>0</v>
      </c>
      <c r="AJ273" s="285"/>
    </row>
    <row r="274" spans="1:36" ht="17.45" hidden="1" customHeight="1" thickBot="1">
      <c r="A274" s="1493"/>
      <c r="B274" s="1493"/>
      <c r="C274" s="1493"/>
      <c r="D274" s="1493"/>
      <c r="E274" s="1503" t="s">
        <v>916</v>
      </c>
      <c r="F274" s="1503"/>
      <c r="G274" s="1503"/>
      <c r="H274" s="1503"/>
      <c r="I274" s="1503"/>
      <c r="J274" s="1503"/>
      <c r="K274" s="1503"/>
      <c r="L274" s="1503"/>
      <c r="M274" s="1503"/>
      <c r="N274" s="1503"/>
      <c r="O274" s="2111"/>
      <c r="R274" s="1873"/>
      <c r="S274" s="742"/>
      <c r="V274" s="737"/>
      <c r="Y274" s="737"/>
      <c r="AB274" s="2107"/>
      <c r="AC274" s="1831"/>
      <c r="AD274" s="1831"/>
      <c r="AF274" s="1534"/>
      <c r="AG274" s="2107">
        <f>SUMIF('3BL ACTUAL'!B:B,AF274,'3BL ACTUAL'!E:E)</f>
        <v>0</v>
      </c>
      <c r="AH274" s="2107">
        <f>SUMIF('1 BL anterior'!B:B,AF274,'1 BL anterior'!E:E)</f>
        <v>0</v>
      </c>
      <c r="AJ274" s="285"/>
    </row>
    <row r="275" spans="1:36" ht="18" hidden="1" customHeight="1" thickBot="1">
      <c r="A275" s="1493"/>
      <c r="B275" s="1493"/>
      <c r="C275" s="1493"/>
      <c r="D275" s="1493"/>
      <c r="E275" s="1493"/>
      <c r="F275" s="1503" t="s">
        <v>127</v>
      </c>
      <c r="G275" s="1503"/>
      <c r="H275" s="1503"/>
      <c r="I275" s="1503"/>
      <c r="J275" s="1503"/>
      <c r="K275" s="1503"/>
      <c r="L275" s="1503"/>
      <c r="M275" s="1503"/>
      <c r="N275" s="1503"/>
      <c r="O275" s="2112"/>
      <c r="R275" s="1873">
        <f t="shared" si="48"/>
        <v>0</v>
      </c>
      <c r="S275" s="742"/>
      <c r="V275" s="737"/>
      <c r="Y275" s="737"/>
      <c r="AB275" s="2107"/>
      <c r="AC275" s="1831">
        <f t="shared" si="39"/>
        <v>0</v>
      </c>
      <c r="AD275" s="1831">
        <f t="shared" si="40"/>
        <v>0</v>
      </c>
      <c r="AF275" s="2112"/>
      <c r="AG275" s="2107">
        <f>SUMIF('3BL ACTUAL'!B:B,AF275,'3BL ACTUAL'!E:E)</f>
        <v>0</v>
      </c>
      <c r="AH275" s="2107">
        <f>SUMIF('1 BL anterior'!B:B,AF275,'1 BL anterior'!E:E)</f>
        <v>0</v>
      </c>
      <c r="AJ275" s="285"/>
    </row>
    <row r="276" spans="1:36" ht="17.25" hidden="1">
      <c r="A276" s="1493"/>
      <c r="B276" s="1493"/>
      <c r="C276" s="1493"/>
      <c r="D276" s="1493"/>
      <c r="E276" s="1493"/>
      <c r="F276" s="1493"/>
      <c r="G276" s="1509" t="s">
        <v>246</v>
      </c>
      <c r="H276" s="1509"/>
      <c r="I276" s="1509"/>
      <c r="J276" s="1509"/>
      <c r="K276" s="1509"/>
      <c r="L276" s="1509"/>
      <c r="M276" s="1509"/>
      <c r="N276" s="1495">
        <v>553</v>
      </c>
      <c r="O276" s="2003" t="s">
        <v>869</v>
      </c>
      <c r="P276" s="2107">
        <f>SUMIF(AF:AF,N276,AH:AH)</f>
        <v>0</v>
      </c>
      <c r="Q276" s="2107">
        <f>SUMIF(AF:AF,N276,AG:AG)</f>
        <v>0</v>
      </c>
      <c r="R276" s="1873">
        <f t="shared" si="48"/>
        <v>0</v>
      </c>
      <c r="S276" s="1654"/>
      <c r="T276" s="1829">
        <f t="shared" ref="T276:T324" si="53">IF(S276&gt;0,S276,0)</f>
        <v>0</v>
      </c>
      <c r="U276" s="1830">
        <f t="shared" ref="U276:U324" si="54">IF(S276&gt;0,0,S276)</f>
        <v>0</v>
      </c>
      <c r="V276" s="737"/>
      <c r="W276" s="1829">
        <f t="shared" ref="W276:W324" si="55">IF(V276&gt;0,V276,0)</f>
        <v>0</v>
      </c>
      <c r="X276" s="1830">
        <f t="shared" ref="X276:X324" si="56">IF(V276&gt;0,0,V276)</f>
        <v>0</v>
      </c>
      <c r="Y276" s="738">
        <f>+R276</f>
        <v>0</v>
      </c>
      <c r="Z276" s="1829">
        <f t="shared" ref="Z276:Z324" si="57">IF(Y276&gt;0,Y276,0)</f>
        <v>0</v>
      </c>
      <c r="AA276" s="1419">
        <f t="shared" ref="AA276:AA324" si="58">IF(Y276&gt;0,0,Y276)</f>
        <v>0</v>
      </c>
      <c r="AB276" s="2107"/>
      <c r="AC276" s="1831">
        <f t="shared" si="39"/>
        <v>0</v>
      </c>
      <c r="AD276" s="1831">
        <f t="shared" si="40"/>
        <v>0</v>
      </c>
      <c r="AE276">
        <v>211</v>
      </c>
      <c r="AF276" s="1993">
        <v>553</v>
      </c>
      <c r="AG276" s="2107">
        <f>SUMIF('3BL ACTUAL'!B:B,AF276,'3BL ACTUAL'!E:E)</f>
        <v>0</v>
      </c>
      <c r="AH276" s="2107">
        <f>SUMIF('1 BL anterior'!B:B,AF276,'1 BL anterior'!E:E)</f>
        <v>0</v>
      </c>
      <c r="AJ276" s="285"/>
    </row>
    <row r="277" spans="1:36" ht="17.25" hidden="1">
      <c r="A277" s="1493"/>
      <c r="B277" s="1493"/>
      <c r="C277" s="1493"/>
      <c r="D277" s="1493"/>
      <c r="E277" s="1493"/>
      <c r="F277" s="1493"/>
      <c r="G277" s="1509" t="s">
        <v>3413</v>
      </c>
      <c r="H277" s="1509"/>
      <c r="I277" s="1509"/>
      <c r="J277" s="1509"/>
      <c r="K277" s="1509"/>
      <c r="L277" s="1509"/>
      <c r="M277" s="1509"/>
      <c r="N277" s="1495">
        <v>554</v>
      </c>
      <c r="O277" s="1875" t="s">
        <v>869</v>
      </c>
      <c r="P277" s="2107">
        <f>SUMIF(AF:AF,N277,AH:AH)</f>
        <v>0</v>
      </c>
      <c r="Q277" s="2107">
        <f>SUMIF(AF:AF,N277,AG:AG)</f>
        <v>0</v>
      </c>
      <c r="R277" s="1873">
        <f t="shared" si="48"/>
        <v>0</v>
      </c>
      <c r="S277" s="1654"/>
      <c r="T277" s="1829">
        <f t="shared" si="53"/>
        <v>0</v>
      </c>
      <c r="U277" s="1830">
        <f t="shared" si="54"/>
        <v>0</v>
      </c>
      <c r="V277" s="737"/>
      <c r="W277" s="1829">
        <f t="shared" si="55"/>
        <v>0</v>
      </c>
      <c r="X277" s="1830">
        <f t="shared" si="56"/>
        <v>0</v>
      </c>
      <c r="Y277" s="738">
        <f>+R277</f>
        <v>0</v>
      </c>
      <c r="Z277" s="1829">
        <f t="shared" si="57"/>
        <v>0</v>
      </c>
      <c r="AA277" s="1419">
        <f t="shared" si="58"/>
        <v>0</v>
      </c>
      <c r="AB277" s="2107"/>
      <c r="AC277" s="1831">
        <f t="shared" si="39"/>
        <v>0</v>
      </c>
      <c r="AD277" s="1831">
        <f t="shared" si="40"/>
        <v>0</v>
      </c>
      <c r="AE277">
        <v>211</v>
      </c>
      <c r="AF277" s="1826">
        <v>554</v>
      </c>
      <c r="AG277" s="2107">
        <f>SUMIF('3BL ACTUAL'!B:B,AF277,'3BL ACTUAL'!E:E)</f>
        <v>0</v>
      </c>
      <c r="AH277" s="2107">
        <f>SUMIF('1 BL anterior'!B:B,AF277,'1 BL anterior'!E:E)</f>
        <v>0</v>
      </c>
      <c r="AJ277" s="285"/>
    </row>
    <row r="278" spans="1:36" ht="17.25" hidden="1">
      <c r="A278" s="1493"/>
      <c r="B278" s="1493"/>
      <c r="C278" s="1493"/>
      <c r="D278" s="1493"/>
      <c r="E278" s="1493"/>
      <c r="F278" s="1503" t="s">
        <v>128</v>
      </c>
      <c r="G278" s="1503"/>
      <c r="H278" s="1503"/>
      <c r="I278" s="1503"/>
      <c r="J278" s="1503"/>
      <c r="K278" s="1503"/>
      <c r="L278" s="1503"/>
      <c r="M278" s="1503"/>
      <c r="N278" s="1503"/>
      <c r="O278" s="1875"/>
      <c r="P278" s="2107"/>
      <c r="Q278" s="2107"/>
      <c r="R278" s="1873"/>
      <c r="S278" s="1654"/>
      <c r="T278" s="1829"/>
      <c r="U278" s="1830"/>
      <c r="V278" s="737"/>
      <c r="W278" s="1829"/>
      <c r="X278" s="1830"/>
      <c r="Y278" s="738"/>
      <c r="Z278" s="1829"/>
      <c r="AA278" s="1419"/>
      <c r="AB278" s="2107"/>
      <c r="AC278" s="1831"/>
      <c r="AD278" s="1831"/>
      <c r="AF278" s="1826"/>
      <c r="AG278" s="2107">
        <f>SUMIF('3BL ACTUAL'!B:B,AF278,'3BL ACTUAL'!E:E)</f>
        <v>0</v>
      </c>
      <c r="AH278" s="2107">
        <f>SUMIF('1 BL anterior'!B:B,AF278,'1 BL anterior'!E:E)</f>
        <v>0</v>
      </c>
      <c r="AJ278" s="285"/>
    </row>
    <row r="279" spans="1:36" ht="17.25" hidden="1">
      <c r="A279" s="1493"/>
      <c r="B279" s="1493"/>
      <c r="C279" s="1493"/>
      <c r="D279" s="1493"/>
      <c r="E279" s="1493"/>
      <c r="F279" s="1493"/>
      <c r="G279" s="1509" t="s">
        <v>246</v>
      </c>
      <c r="H279" s="1509"/>
      <c r="I279" s="1509"/>
      <c r="J279" s="1509"/>
      <c r="K279" s="1509"/>
      <c r="L279" s="1509"/>
      <c r="M279" s="1509"/>
      <c r="N279" s="1495">
        <v>555</v>
      </c>
      <c r="O279" s="1875" t="s">
        <v>869</v>
      </c>
      <c r="P279" s="2107">
        <f>SUMIF(AF:AF,N279,AH:AH)</f>
        <v>0</v>
      </c>
      <c r="Q279" s="2107">
        <f>SUMIF(AF:AF,N279,AG:AG)</f>
        <v>0</v>
      </c>
      <c r="R279" s="1873">
        <f t="shared" si="48"/>
        <v>0</v>
      </c>
      <c r="S279" s="1654">
        <f>+R279</f>
        <v>0</v>
      </c>
      <c r="T279" s="1829">
        <f t="shared" si="53"/>
        <v>0</v>
      </c>
      <c r="U279" s="1830">
        <f t="shared" si="54"/>
        <v>0</v>
      </c>
      <c r="V279" s="737"/>
      <c r="W279" s="1829">
        <f t="shared" si="55"/>
        <v>0</v>
      </c>
      <c r="X279" s="1830">
        <f t="shared" si="56"/>
        <v>0</v>
      </c>
      <c r="Y279" s="738"/>
      <c r="Z279" s="1829">
        <f t="shared" si="57"/>
        <v>0</v>
      </c>
      <c r="AA279" s="1419">
        <f t="shared" si="58"/>
        <v>0</v>
      </c>
      <c r="AB279" s="2107"/>
      <c r="AC279" s="1831">
        <f t="shared" si="39"/>
        <v>0</v>
      </c>
      <c r="AD279" s="1831">
        <f t="shared" si="40"/>
        <v>0</v>
      </c>
      <c r="AE279">
        <v>211</v>
      </c>
      <c r="AF279" s="1826">
        <v>555</v>
      </c>
      <c r="AG279" s="2107">
        <f>SUMIF('3BL ACTUAL'!B:B,AF279,'3BL ACTUAL'!E:E)</f>
        <v>0</v>
      </c>
      <c r="AH279" s="2107">
        <f>SUMIF('1 BL anterior'!B:B,AF279,'1 BL anterior'!E:E)</f>
        <v>0</v>
      </c>
      <c r="AJ279" s="285"/>
    </row>
    <row r="280" spans="1:36" ht="17.25" hidden="1">
      <c r="A280" s="1493"/>
      <c r="B280" s="1493"/>
      <c r="C280" s="1493"/>
      <c r="D280" s="1493"/>
      <c r="E280" s="1493"/>
      <c r="F280" s="1493"/>
      <c r="G280" s="1509" t="s">
        <v>3413</v>
      </c>
      <c r="H280" s="1509"/>
      <c r="I280" s="1509"/>
      <c r="J280" s="1509"/>
      <c r="K280" s="1509"/>
      <c r="L280" s="1509"/>
      <c r="M280" s="1509"/>
      <c r="N280" s="1495">
        <v>556</v>
      </c>
      <c r="O280" s="1875" t="s">
        <v>869</v>
      </c>
      <c r="P280" s="2107">
        <f>SUMIF(AF:AF,N280,AH:AH)</f>
        <v>0</v>
      </c>
      <c r="Q280" s="2107">
        <f>SUMIF(AF:AF,N280,AG:AG)</f>
        <v>0</v>
      </c>
      <c r="R280" s="1873">
        <f t="shared" si="48"/>
        <v>0</v>
      </c>
      <c r="S280" s="1654"/>
      <c r="T280" s="1829">
        <f t="shared" si="53"/>
        <v>0</v>
      </c>
      <c r="U280" s="1830">
        <f t="shared" si="54"/>
        <v>0</v>
      </c>
      <c r="V280" s="737"/>
      <c r="W280" s="1829">
        <f t="shared" si="55"/>
        <v>0</v>
      </c>
      <c r="X280" s="1830">
        <f t="shared" si="56"/>
        <v>0</v>
      </c>
      <c r="Y280" s="738">
        <f t="shared" ref="Y280:Y290" si="59">+R280</f>
        <v>0</v>
      </c>
      <c r="Z280" s="1829">
        <f t="shared" si="57"/>
        <v>0</v>
      </c>
      <c r="AA280" s="1419">
        <f t="shared" si="58"/>
        <v>0</v>
      </c>
      <c r="AB280" s="2107"/>
      <c r="AC280" s="1831">
        <f t="shared" si="39"/>
        <v>0</v>
      </c>
      <c r="AD280" s="1831">
        <f t="shared" si="40"/>
        <v>0</v>
      </c>
      <c r="AE280">
        <v>211</v>
      </c>
      <c r="AF280" s="1826">
        <v>556</v>
      </c>
      <c r="AG280" s="2107">
        <f>SUMIF('3BL ACTUAL'!B:B,AF280,'3BL ACTUAL'!E:E)</f>
        <v>0</v>
      </c>
      <c r="AH280" s="2107">
        <f>SUMIF('1 BL anterior'!B:B,AF280,'1 BL anterior'!E:E)</f>
        <v>0</v>
      </c>
      <c r="AJ280" s="285"/>
    </row>
    <row r="281" spans="1:36" ht="17.25" hidden="1">
      <c r="A281" s="1493"/>
      <c r="B281" s="1493"/>
      <c r="C281" s="1493"/>
      <c r="D281" s="1493"/>
      <c r="E281" s="1503" t="s">
        <v>917</v>
      </c>
      <c r="F281" s="1503"/>
      <c r="G281" s="1503"/>
      <c r="H281" s="1503"/>
      <c r="I281" s="1503"/>
      <c r="J281" s="1503"/>
      <c r="K281" s="1503"/>
      <c r="L281" s="1503"/>
      <c r="M281" s="1503"/>
      <c r="N281" s="1503"/>
      <c r="O281" s="1875"/>
      <c r="P281" s="2107"/>
      <c r="Q281" s="2107"/>
      <c r="R281" s="1873"/>
      <c r="S281" s="1654"/>
      <c r="T281" s="1829"/>
      <c r="U281" s="1830"/>
      <c r="V281" s="737"/>
      <c r="W281" s="1829"/>
      <c r="X281" s="1830"/>
      <c r="Y281" s="738"/>
      <c r="Z281" s="1829"/>
      <c r="AA281" s="1419"/>
      <c r="AB281" s="2107"/>
      <c r="AC281" s="1831"/>
      <c r="AD281" s="1831"/>
      <c r="AF281" s="1826"/>
      <c r="AG281" s="2107">
        <f>SUMIF('3BL ACTUAL'!B:B,AF281,'3BL ACTUAL'!E:E)</f>
        <v>0</v>
      </c>
      <c r="AH281" s="2107">
        <f>SUMIF('1 BL anterior'!B:B,AF281,'1 BL anterior'!E:E)</f>
        <v>0</v>
      </c>
      <c r="AJ281" s="285"/>
    </row>
    <row r="282" spans="1:36" ht="17.45" hidden="1" customHeight="1">
      <c r="A282" s="1493"/>
      <c r="B282" s="1493"/>
      <c r="C282" s="1493"/>
      <c r="D282" s="1493"/>
      <c r="E282" s="1493"/>
      <c r="F282" s="1503" t="s">
        <v>3610</v>
      </c>
      <c r="G282" s="1503"/>
      <c r="H282" s="1503"/>
      <c r="I282" s="1503"/>
      <c r="J282" s="1503"/>
      <c r="K282" s="1503"/>
      <c r="L282" s="1503"/>
      <c r="M282" s="1503"/>
      <c r="N282" s="1503"/>
      <c r="O282" s="1875"/>
      <c r="P282" s="2107"/>
      <c r="Q282" s="2107"/>
      <c r="R282" s="1873"/>
      <c r="S282" s="1654"/>
      <c r="T282" s="1829"/>
      <c r="U282" s="1830"/>
      <c r="V282" s="737"/>
      <c r="W282" s="1829"/>
      <c r="X282" s="1830"/>
      <c r="Y282" s="738"/>
      <c r="Z282" s="1829"/>
      <c r="AA282" s="1419"/>
      <c r="AB282" s="2107"/>
      <c r="AC282" s="1831"/>
      <c r="AD282" s="1831"/>
      <c r="AF282" s="1826"/>
      <c r="AG282" s="2107">
        <f>SUMIF('3BL ACTUAL'!B:B,AF282,'3BL ACTUAL'!E:E)</f>
        <v>0</v>
      </c>
      <c r="AH282" s="2107">
        <f>SUMIF('1 BL anterior'!B:B,AF282,'1 BL anterior'!E:E)</f>
        <v>0</v>
      </c>
      <c r="AJ282" s="285"/>
    </row>
    <row r="283" spans="1:36" ht="17.45" customHeight="1">
      <c r="A283" s="1493"/>
      <c r="B283" s="1493"/>
      <c r="C283" s="1493"/>
      <c r="D283" s="1493"/>
      <c r="E283" s="1493"/>
      <c r="F283" s="1493"/>
      <c r="G283" s="1509" t="s">
        <v>246</v>
      </c>
      <c r="H283" s="1509"/>
      <c r="I283" s="1509"/>
      <c r="J283" s="1509"/>
      <c r="K283" s="1509"/>
      <c r="L283" s="1509"/>
      <c r="M283" s="1509"/>
      <c r="N283" s="1495">
        <v>557</v>
      </c>
      <c r="O283" s="1875" t="s">
        <v>869</v>
      </c>
      <c r="P283" s="2107">
        <f>SUMIF(AF:AF,N283,AH:AH)</f>
        <v>815103.45</v>
      </c>
      <c r="Q283" s="2107">
        <f>SUMIF(AF:AF,N283,AG:AG)</f>
        <v>0</v>
      </c>
      <c r="R283" s="1873">
        <f t="shared" si="48"/>
        <v>-815103.45</v>
      </c>
      <c r="S283" s="1655"/>
      <c r="T283" s="1829">
        <f t="shared" si="53"/>
        <v>0</v>
      </c>
      <c r="U283" s="1830">
        <f t="shared" si="54"/>
        <v>0</v>
      </c>
      <c r="V283" s="737"/>
      <c r="W283" s="1829">
        <f t="shared" si="55"/>
        <v>0</v>
      </c>
      <c r="X283" s="1830">
        <f t="shared" si="56"/>
        <v>0</v>
      </c>
      <c r="Y283" s="738">
        <f t="shared" si="59"/>
        <v>-815103.45</v>
      </c>
      <c r="Z283" s="1829">
        <f t="shared" si="57"/>
        <v>0</v>
      </c>
      <c r="AA283" s="1419">
        <f t="shared" si="58"/>
        <v>-815103.45</v>
      </c>
      <c r="AB283" s="2107"/>
      <c r="AC283" s="1831">
        <f t="shared" si="39"/>
        <v>-815103.45</v>
      </c>
      <c r="AD283" s="1831">
        <f t="shared" si="40"/>
        <v>0</v>
      </c>
      <c r="AE283">
        <v>211</v>
      </c>
      <c r="AF283" s="1826">
        <v>557</v>
      </c>
      <c r="AG283" s="2107">
        <f>SUMIF('3BL ACTUAL'!B:B,AF283,'3BL ACTUAL'!E:E)</f>
        <v>0</v>
      </c>
      <c r="AH283" s="2107">
        <f>SUMIF('1 BL anterior'!B:B,AF283,'1 BL anterior'!E:E)</f>
        <v>815103.45</v>
      </c>
      <c r="AJ283" s="285"/>
    </row>
    <row r="284" spans="1:36" ht="17.45" hidden="1" customHeight="1">
      <c r="A284" s="1493"/>
      <c r="B284" s="1493"/>
      <c r="C284" s="1493"/>
      <c r="D284" s="1493"/>
      <c r="E284" s="1493"/>
      <c r="F284" s="1493"/>
      <c r="G284" s="1509" t="s">
        <v>3413</v>
      </c>
      <c r="H284" s="1509"/>
      <c r="I284" s="1509"/>
      <c r="J284" s="1509"/>
      <c r="K284" s="1509"/>
      <c r="L284" s="1509"/>
      <c r="M284" s="1509"/>
      <c r="N284" s="1495">
        <v>558</v>
      </c>
      <c r="O284" s="1875" t="s">
        <v>869</v>
      </c>
      <c r="P284" s="2107">
        <f>SUMIF(AF:AF,N284,AH:AH)</f>
        <v>0</v>
      </c>
      <c r="Q284" s="2107">
        <f>SUMIF(AF:AF,N284,AG:AG)</f>
        <v>0</v>
      </c>
      <c r="R284" s="1873">
        <f t="shared" si="48"/>
        <v>0</v>
      </c>
      <c r="S284" s="1655"/>
      <c r="T284" s="1829">
        <f t="shared" si="53"/>
        <v>0</v>
      </c>
      <c r="U284" s="1830">
        <f t="shared" si="54"/>
        <v>0</v>
      </c>
      <c r="V284" s="737"/>
      <c r="W284" s="1829">
        <f t="shared" si="55"/>
        <v>0</v>
      </c>
      <c r="X284" s="1830">
        <f t="shared" si="56"/>
        <v>0</v>
      </c>
      <c r="Y284" s="738">
        <f t="shared" si="59"/>
        <v>0</v>
      </c>
      <c r="Z284" s="1829">
        <f t="shared" si="57"/>
        <v>0</v>
      </c>
      <c r="AA284" s="1419">
        <f t="shared" si="58"/>
        <v>0</v>
      </c>
      <c r="AB284" s="2107"/>
      <c r="AC284" s="1831">
        <f t="shared" si="39"/>
        <v>0</v>
      </c>
      <c r="AD284" s="1831">
        <f t="shared" si="40"/>
        <v>0</v>
      </c>
      <c r="AE284">
        <v>211</v>
      </c>
      <c r="AF284" s="1826">
        <v>558</v>
      </c>
      <c r="AG284" s="2107">
        <f>SUMIF('3BL ACTUAL'!B:B,AF284,'3BL ACTUAL'!E:E)</f>
        <v>0</v>
      </c>
      <c r="AH284" s="2107">
        <f>SUMIF('1 BL anterior'!B:B,AF284,'1 BL anterior'!E:E)</f>
        <v>0</v>
      </c>
      <c r="AJ284" s="285"/>
    </row>
    <row r="285" spans="1:36" ht="17.45" hidden="1" customHeight="1">
      <c r="A285" s="1493"/>
      <c r="B285" s="1493"/>
      <c r="C285" s="1493"/>
      <c r="D285" s="1493"/>
      <c r="E285" s="1493"/>
      <c r="F285" s="1503" t="s">
        <v>152</v>
      </c>
      <c r="G285" s="1503"/>
      <c r="H285" s="1503"/>
      <c r="I285" s="1503"/>
      <c r="J285" s="1503"/>
      <c r="K285" s="1503"/>
      <c r="L285" s="1503"/>
      <c r="M285" s="1503"/>
      <c r="N285" s="1503"/>
      <c r="O285" s="1875"/>
      <c r="P285" s="2107"/>
      <c r="Q285" s="2107"/>
      <c r="R285" s="1873"/>
      <c r="S285" s="1655"/>
      <c r="T285" s="1829"/>
      <c r="U285" s="1830"/>
      <c r="V285" s="737"/>
      <c r="W285" s="1829"/>
      <c r="X285" s="1830"/>
      <c r="Y285" s="738"/>
      <c r="Z285" s="1829"/>
      <c r="AA285" s="1419"/>
      <c r="AB285" s="2107"/>
      <c r="AC285" s="1831"/>
      <c r="AD285" s="1831"/>
      <c r="AF285" s="1826"/>
      <c r="AG285" s="2107">
        <f>SUMIF('3BL ACTUAL'!B:B,AF285,'3BL ACTUAL'!E:E)</f>
        <v>0</v>
      </c>
      <c r="AH285" s="2107">
        <f>SUMIF('1 BL anterior'!B:B,AF285,'1 BL anterior'!E:E)</f>
        <v>0</v>
      </c>
      <c r="AJ285" s="285"/>
    </row>
    <row r="286" spans="1:36" ht="17.45" hidden="1" customHeight="1">
      <c r="A286" s="1493"/>
      <c r="B286" s="1493"/>
      <c r="C286" s="1493"/>
      <c r="D286" s="1493"/>
      <c r="E286" s="1493"/>
      <c r="F286" s="1493"/>
      <c r="G286" s="1509" t="s">
        <v>246</v>
      </c>
      <c r="H286" s="1509"/>
      <c r="I286" s="1509"/>
      <c r="J286" s="1509"/>
      <c r="K286" s="1509"/>
      <c r="L286" s="1509"/>
      <c r="M286" s="1509"/>
      <c r="N286" s="1495">
        <v>559</v>
      </c>
      <c r="O286" s="1875" t="s">
        <v>869</v>
      </c>
      <c r="P286" s="2107">
        <f>SUMIF(AF:AF,N286,AH:AH)</f>
        <v>0</v>
      </c>
      <c r="Q286" s="2107">
        <f>SUMIF(AF:AF,N286,AG:AG)</f>
        <v>0</v>
      </c>
      <c r="R286" s="1873">
        <f t="shared" si="48"/>
        <v>0</v>
      </c>
      <c r="S286" s="1655"/>
      <c r="T286" s="1829">
        <f t="shared" si="53"/>
        <v>0</v>
      </c>
      <c r="U286" s="1830">
        <f t="shared" si="54"/>
        <v>0</v>
      </c>
      <c r="V286" s="737"/>
      <c r="W286" s="1829">
        <f t="shared" si="55"/>
        <v>0</v>
      </c>
      <c r="X286" s="1830">
        <f t="shared" si="56"/>
        <v>0</v>
      </c>
      <c r="Y286" s="738">
        <f t="shared" si="59"/>
        <v>0</v>
      </c>
      <c r="Z286" s="1829">
        <f t="shared" si="57"/>
        <v>0</v>
      </c>
      <c r="AA286" s="1419">
        <f t="shared" si="58"/>
        <v>0</v>
      </c>
      <c r="AB286" s="2107"/>
      <c r="AC286" s="1831">
        <f t="shared" si="39"/>
        <v>0</v>
      </c>
      <c r="AD286" s="1831">
        <f t="shared" si="40"/>
        <v>0</v>
      </c>
      <c r="AE286">
        <v>211</v>
      </c>
      <c r="AF286" s="1826">
        <v>559</v>
      </c>
      <c r="AG286" s="2107">
        <f>SUMIF('3BL ACTUAL'!B:B,AF286,'3BL ACTUAL'!E:E)</f>
        <v>0</v>
      </c>
      <c r="AH286" s="2107">
        <f>SUMIF('1 BL anterior'!B:B,AF286,'1 BL anterior'!E:E)</f>
        <v>0</v>
      </c>
      <c r="AJ286" s="285"/>
    </row>
    <row r="287" spans="1:36" ht="17.45" hidden="1" customHeight="1">
      <c r="A287" s="1493"/>
      <c r="B287" s="1493"/>
      <c r="C287" s="1493"/>
      <c r="D287" s="1493"/>
      <c r="E287" s="1493"/>
      <c r="F287" s="1493"/>
      <c r="G287" s="1509" t="s">
        <v>3413</v>
      </c>
      <c r="H287" s="1509"/>
      <c r="I287" s="1509"/>
      <c r="J287" s="1509"/>
      <c r="K287" s="1509"/>
      <c r="L287" s="1509"/>
      <c r="M287" s="1509"/>
      <c r="N287" s="1495">
        <v>560</v>
      </c>
      <c r="O287" s="1875" t="s">
        <v>869</v>
      </c>
      <c r="P287" s="2107">
        <f>SUMIF(AF:AF,N287,AH:AH)</f>
        <v>0</v>
      </c>
      <c r="Q287" s="2107">
        <f>SUMIF(AF:AF,N287,AG:AG)</f>
        <v>0</v>
      </c>
      <c r="R287" s="1873">
        <f t="shared" si="48"/>
        <v>0</v>
      </c>
      <c r="S287" s="1655"/>
      <c r="T287" s="1829">
        <f t="shared" si="53"/>
        <v>0</v>
      </c>
      <c r="U287" s="1830">
        <f t="shared" si="54"/>
        <v>0</v>
      </c>
      <c r="V287" s="737"/>
      <c r="W287" s="1829">
        <f t="shared" si="55"/>
        <v>0</v>
      </c>
      <c r="X287" s="1830">
        <f t="shared" si="56"/>
        <v>0</v>
      </c>
      <c r="Y287" s="738">
        <f t="shared" si="59"/>
        <v>0</v>
      </c>
      <c r="Z287" s="1829">
        <f t="shared" si="57"/>
        <v>0</v>
      </c>
      <c r="AA287" s="1419">
        <f t="shared" si="58"/>
        <v>0</v>
      </c>
      <c r="AB287" s="2107"/>
      <c r="AC287" s="1831">
        <f t="shared" si="39"/>
        <v>0</v>
      </c>
      <c r="AD287" s="1831">
        <f t="shared" si="40"/>
        <v>0</v>
      </c>
      <c r="AE287">
        <v>211</v>
      </c>
      <c r="AF287" s="1826">
        <v>560</v>
      </c>
      <c r="AG287" s="2107">
        <f>SUMIF('3BL ACTUAL'!B:B,AF287,'3BL ACTUAL'!E:E)</f>
        <v>0</v>
      </c>
      <c r="AH287" s="2107">
        <f>SUMIF('1 BL anterior'!B:B,AF287,'1 BL anterior'!E:E)</f>
        <v>0</v>
      </c>
      <c r="AJ287" s="285"/>
    </row>
    <row r="288" spans="1:36" ht="17.45" hidden="1" customHeight="1">
      <c r="A288" s="1493"/>
      <c r="B288" s="1493"/>
      <c r="C288" s="1493"/>
      <c r="D288" s="1493"/>
      <c r="E288" s="1493"/>
      <c r="F288" s="1503" t="s">
        <v>252</v>
      </c>
      <c r="G288" s="1503"/>
      <c r="H288" s="1503"/>
      <c r="I288" s="1503"/>
      <c r="J288" s="1503"/>
      <c r="K288" s="1503"/>
      <c r="L288" s="1503"/>
      <c r="M288" s="1503"/>
      <c r="N288" s="1503"/>
      <c r="O288" s="1875"/>
      <c r="P288" s="2107"/>
      <c r="Q288" s="2107"/>
      <c r="R288" s="1873"/>
      <c r="S288" s="1655"/>
      <c r="T288" s="1829"/>
      <c r="U288" s="1830"/>
      <c r="V288" s="737"/>
      <c r="W288" s="1829"/>
      <c r="X288" s="1830"/>
      <c r="Y288" s="738"/>
      <c r="Z288" s="1829"/>
      <c r="AA288" s="1419"/>
      <c r="AB288" s="2107"/>
      <c r="AC288" s="1831"/>
      <c r="AD288" s="1831"/>
      <c r="AF288" s="1826"/>
      <c r="AG288" s="2107">
        <f>SUMIF('3BL ACTUAL'!B:B,AF288,'3BL ACTUAL'!E:E)</f>
        <v>0</v>
      </c>
      <c r="AH288" s="2107">
        <f>SUMIF('1 BL anterior'!B:B,AF288,'1 BL anterior'!E:E)</f>
        <v>0</v>
      </c>
      <c r="AJ288" s="285"/>
    </row>
    <row r="289" spans="1:36" ht="17.45" hidden="1" customHeight="1">
      <c r="A289" s="1493"/>
      <c r="B289" s="1493"/>
      <c r="C289" s="1493"/>
      <c r="D289" s="1493"/>
      <c r="E289" s="1493"/>
      <c r="F289" s="1493"/>
      <c r="G289" s="1509" t="s">
        <v>246</v>
      </c>
      <c r="H289" s="1509"/>
      <c r="I289" s="1509"/>
      <c r="J289" s="1509"/>
      <c r="K289" s="1509"/>
      <c r="L289" s="1509"/>
      <c r="M289" s="1509"/>
      <c r="N289" s="1495">
        <v>561</v>
      </c>
      <c r="O289" s="1875" t="s">
        <v>869</v>
      </c>
      <c r="P289" s="2107">
        <f>SUMIF(AF:AF,N289,AH:AH)</f>
        <v>0</v>
      </c>
      <c r="Q289" s="2107">
        <f>SUMIF(AF:AF,N289,AG:AG)</f>
        <v>0</v>
      </c>
      <c r="R289" s="1873">
        <f t="shared" si="48"/>
        <v>0</v>
      </c>
      <c r="S289" s="1654"/>
      <c r="T289" s="1829">
        <f t="shared" si="53"/>
        <v>0</v>
      </c>
      <c r="U289" s="1830">
        <f t="shared" si="54"/>
        <v>0</v>
      </c>
      <c r="V289" s="739"/>
      <c r="W289" s="1829">
        <f t="shared" si="55"/>
        <v>0</v>
      </c>
      <c r="X289" s="1830">
        <f t="shared" si="56"/>
        <v>0</v>
      </c>
      <c r="Y289" s="738">
        <f t="shared" si="59"/>
        <v>0</v>
      </c>
      <c r="Z289" s="1829">
        <f t="shared" si="57"/>
        <v>0</v>
      </c>
      <c r="AA289" s="1419">
        <f t="shared" si="58"/>
        <v>0</v>
      </c>
      <c r="AB289" s="2107"/>
      <c r="AC289" s="1831">
        <f t="shared" si="39"/>
        <v>0</v>
      </c>
      <c r="AD289" s="1831">
        <f t="shared" si="40"/>
        <v>0</v>
      </c>
      <c r="AE289">
        <v>211</v>
      </c>
      <c r="AF289" s="1826">
        <v>561</v>
      </c>
      <c r="AG289" s="2107">
        <f>SUMIF('3BL ACTUAL'!B:B,AF289,'3BL ACTUAL'!E:E)</f>
        <v>0</v>
      </c>
      <c r="AH289" s="2107">
        <f>SUMIF('1 BL anterior'!B:B,AF289,'1 BL anterior'!E:E)</f>
        <v>0</v>
      </c>
      <c r="AJ289" s="285"/>
    </row>
    <row r="290" spans="1:36" ht="18" hidden="1" customHeight="1">
      <c r="A290" s="1493"/>
      <c r="B290" s="1493"/>
      <c r="C290" s="1493"/>
      <c r="D290" s="1493"/>
      <c r="E290" s="1493"/>
      <c r="F290" s="1493"/>
      <c r="G290" s="1509" t="s">
        <v>3413</v>
      </c>
      <c r="H290" s="1509"/>
      <c r="I290" s="1509"/>
      <c r="J290" s="1509"/>
      <c r="K290" s="1509"/>
      <c r="L290" s="1509"/>
      <c r="M290" s="1509"/>
      <c r="N290" s="1495">
        <v>562</v>
      </c>
      <c r="O290" s="1875" t="s">
        <v>869</v>
      </c>
      <c r="P290" s="2107">
        <f>SUMIF(AF:AF,N290,AH:AH)</f>
        <v>0</v>
      </c>
      <c r="Q290" s="2107">
        <f>SUMIF(AF:AF,N290,AG:AG)</f>
        <v>0</v>
      </c>
      <c r="R290" s="1873">
        <f t="shared" si="48"/>
        <v>0</v>
      </c>
      <c r="S290" s="1655"/>
      <c r="T290" s="1829">
        <f t="shared" si="53"/>
        <v>0</v>
      </c>
      <c r="U290" s="1830">
        <f t="shared" si="54"/>
        <v>0</v>
      </c>
      <c r="V290" s="737"/>
      <c r="W290" s="1829">
        <f t="shared" si="55"/>
        <v>0</v>
      </c>
      <c r="X290" s="1830">
        <f t="shared" si="56"/>
        <v>0</v>
      </c>
      <c r="Y290" s="738">
        <f t="shared" si="59"/>
        <v>0</v>
      </c>
      <c r="Z290" s="1829">
        <f t="shared" si="57"/>
        <v>0</v>
      </c>
      <c r="AA290" s="1419">
        <f t="shared" si="58"/>
        <v>0</v>
      </c>
      <c r="AB290" s="2107"/>
      <c r="AC290" s="1831">
        <f t="shared" si="39"/>
        <v>0</v>
      </c>
      <c r="AD290" s="1831">
        <f t="shared" si="40"/>
        <v>0</v>
      </c>
      <c r="AE290">
        <v>211</v>
      </c>
      <c r="AF290" s="1826">
        <v>562</v>
      </c>
      <c r="AG290" s="2107">
        <f>SUMIF('3BL ACTUAL'!B:B,AF290,'3BL ACTUAL'!E:E)</f>
        <v>0</v>
      </c>
      <c r="AH290" s="2107">
        <f>SUMIF('1 BL anterior'!B:B,AF290,'1 BL anterior'!E:E)</f>
        <v>0</v>
      </c>
      <c r="AJ290" s="285"/>
    </row>
    <row r="291" spans="1:36" ht="17.45" hidden="1" customHeight="1">
      <c r="A291" s="1493"/>
      <c r="B291" s="1493"/>
      <c r="C291" s="1493"/>
      <c r="D291" s="1503" t="s">
        <v>3611</v>
      </c>
      <c r="E291" s="1503"/>
      <c r="F291" s="1503"/>
      <c r="G291" s="1503"/>
      <c r="H291" s="1503"/>
      <c r="I291" s="1503"/>
      <c r="J291" s="1503"/>
      <c r="K291" s="1503"/>
      <c r="L291" s="1503"/>
      <c r="M291" s="1503"/>
      <c r="N291" s="1503"/>
      <c r="O291" s="1875"/>
      <c r="P291" s="2107"/>
      <c r="Q291" s="2107"/>
      <c r="R291" s="1873"/>
      <c r="S291" s="1655"/>
      <c r="T291" s="1829"/>
      <c r="U291" s="1830"/>
      <c r="V291" s="737"/>
      <c r="W291" s="1829"/>
      <c r="X291" s="1830"/>
      <c r="Y291" s="738"/>
      <c r="Z291" s="1829"/>
      <c r="AA291" s="1419"/>
      <c r="AB291" s="2107"/>
      <c r="AC291" s="1831"/>
      <c r="AD291" s="1831"/>
      <c r="AF291" s="1826"/>
      <c r="AG291" s="2107">
        <f>SUMIF('3BL ACTUAL'!B:B,AF291,'3BL ACTUAL'!E:E)</f>
        <v>0</v>
      </c>
      <c r="AH291" s="2107">
        <f>SUMIF('1 BL anterior'!B:B,AF291,'1 BL anterior'!E:E)</f>
        <v>0</v>
      </c>
      <c r="AJ291" s="285"/>
    </row>
    <row r="292" spans="1:36" ht="17.45" hidden="1" customHeight="1">
      <c r="A292" s="1493"/>
      <c r="B292" s="1493"/>
      <c r="C292" s="1493"/>
      <c r="D292" s="1493"/>
      <c r="E292" s="1508" t="s">
        <v>127</v>
      </c>
      <c r="F292" s="1508"/>
      <c r="G292" s="1508"/>
      <c r="H292" s="1508"/>
      <c r="I292" s="1508"/>
      <c r="J292" s="1508"/>
      <c r="K292" s="1508"/>
      <c r="L292" s="1508"/>
      <c r="M292" s="1508"/>
      <c r="N292" s="1508"/>
      <c r="O292" s="1875"/>
      <c r="P292" s="2107"/>
      <c r="Q292" s="2107"/>
      <c r="R292" s="1873"/>
      <c r="S292" s="1655"/>
      <c r="T292" s="1829"/>
      <c r="U292" s="1830"/>
      <c r="V292" s="737"/>
      <c r="W292" s="1829"/>
      <c r="X292" s="1830"/>
      <c r="Y292" s="738"/>
      <c r="Z292" s="1829"/>
      <c r="AA292" s="1419"/>
      <c r="AB292" s="2107"/>
      <c r="AC292" s="1831"/>
      <c r="AD292" s="1831"/>
      <c r="AF292" s="1826"/>
      <c r="AG292" s="2107">
        <f>SUMIF('3BL ACTUAL'!B:B,AF292,'3BL ACTUAL'!E:E)</f>
        <v>0</v>
      </c>
      <c r="AH292" s="2107">
        <f>SUMIF('1 BL anterior'!B:B,AF292,'1 BL anterior'!E:E)</f>
        <v>0</v>
      </c>
      <c r="AJ292" s="285"/>
    </row>
    <row r="293" spans="1:36" ht="17.45" hidden="1" customHeight="1">
      <c r="A293" s="1493"/>
      <c r="B293" s="1493"/>
      <c r="C293" s="1493"/>
      <c r="D293" s="1493"/>
      <c r="E293" s="1493"/>
      <c r="F293" s="1509" t="s">
        <v>246</v>
      </c>
      <c r="G293" s="1509"/>
      <c r="H293" s="1509"/>
      <c r="I293" s="1509"/>
      <c r="J293" s="1509"/>
      <c r="K293" s="1509"/>
      <c r="L293" s="1509"/>
      <c r="M293" s="1509"/>
      <c r="N293" s="1495">
        <v>563</v>
      </c>
      <c r="O293" s="1875" t="s">
        <v>869</v>
      </c>
      <c r="P293" s="2107">
        <f>SUMIF(AF:AF,N293,AH:AH)</f>
        <v>0</v>
      </c>
      <c r="Q293" s="2107">
        <f>SUMIF(AF:AF,N293,AG:AG)</f>
        <v>0</v>
      </c>
      <c r="R293" s="1873">
        <f t="shared" si="48"/>
        <v>0</v>
      </c>
      <c r="S293" s="1656">
        <f>+R293</f>
        <v>0</v>
      </c>
      <c r="T293" s="1829">
        <f t="shared" si="53"/>
        <v>0</v>
      </c>
      <c r="U293" s="1830">
        <f t="shared" si="54"/>
        <v>0</v>
      </c>
      <c r="V293" s="737"/>
      <c r="W293" s="1829">
        <f t="shared" si="55"/>
        <v>0</v>
      </c>
      <c r="X293" s="1830">
        <f t="shared" si="56"/>
        <v>0</v>
      </c>
      <c r="Y293" s="738"/>
      <c r="Z293" s="1829">
        <f t="shared" si="57"/>
        <v>0</v>
      </c>
      <c r="AA293" s="1419">
        <f t="shared" si="58"/>
        <v>0</v>
      </c>
      <c r="AB293" s="2107"/>
      <c r="AC293" s="1831">
        <f t="shared" si="39"/>
        <v>0</v>
      </c>
      <c r="AD293" s="1831">
        <f t="shared" si="40"/>
        <v>0</v>
      </c>
      <c r="AE293">
        <v>212</v>
      </c>
      <c r="AF293" s="1826">
        <v>563</v>
      </c>
      <c r="AG293" s="2107">
        <f>SUMIF('3BL ACTUAL'!B:B,AF293,'3BL ACTUAL'!E:E)</f>
        <v>0</v>
      </c>
      <c r="AH293" s="2107">
        <f>SUMIF('1 BL anterior'!B:B,AF293,'1 BL anterior'!E:E)</f>
        <v>0</v>
      </c>
      <c r="AJ293" s="285"/>
    </row>
    <row r="294" spans="1:36" ht="17.45" hidden="1" customHeight="1">
      <c r="A294" s="1493"/>
      <c r="B294" s="1493"/>
      <c r="C294" s="1493"/>
      <c r="D294" s="1493"/>
      <c r="E294" s="1493"/>
      <c r="F294" s="1509" t="s">
        <v>3413</v>
      </c>
      <c r="G294" s="1509"/>
      <c r="H294" s="1509"/>
      <c r="I294" s="1509"/>
      <c r="J294" s="1509"/>
      <c r="K294" s="1509"/>
      <c r="L294" s="1509"/>
      <c r="M294" s="1509"/>
      <c r="N294" s="1495">
        <v>564</v>
      </c>
      <c r="O294" s="1875" t="s">
        <v>869</v>
      </c>
      <c r="P294" s="2107">
        <f>SUMIF(AF:AF,N294,AH:AH)</f>
        <v>0</v>
      </c>
      <c r="Q294" s="2107">
        <f>SUMIF(AF:AF,N294,AG:AG)</f>
        <v>0</v>
      </c>
      <c r="R294" s="1873">
        <f t="shared" si="48"/>
        <v>0</v>
      </c>
      <c r="S294" s="1655"/>
      <c r="T294" s="1829">
        <f t="shared" si="53"/>
        <v>0</v>
      </c>
      <c r="U294" s="1830">
        <f t="shared" si="54"/>
        <v>0</v>
      </c>
      <c r="V294" s="737"/>
      <c r="W294" s="1829">
        <f t="shared" si="55"/>
        <v>0</v>
      </c>
      <c r="X294" s="1830">
        <f t="shared" si="56"/>
        <v>0</v>
      </c>
      <c r="Y294" s="738">
        <f t="shared" ref="Y294:Y304" si="60">+R294</f>
        <v>0</v>
      </c>
      <c r="Z294" s="1829">
        <f t="shared" si="57"/>
        <v>0</v>
      </c>
      <c r="AA294" s="1419">
        <f t="shared" si="58"/>
        <v>0</v>
      </c>
      <c r="AB294" s="2107"/>
      <c r="AC294" s="1831">
        <f t="shared" si="39"/>
        <v>0</v>
      </c>
      <c r="AD294" s="1831">
        <f t="shared" si="40"/>
        <v>0</v>
      </c>
      <c r="AE294">
        <v>212</v>
      </c>
      <c r="AF294" s="1826">
        <v>564</v>
      </c>
      <c r="AG294" s="2107">
        <f>SUMIF('3BL ACTUAL'!B:B,AF294,'3BL ACTUAL'!E:E)</f>
        <v>0</v>
      </c>
      <c r="AH294" s="2107">
        <f>SUMIF('1 BL anterior'!B:B,AF294,'1 BL anterior'!E:E)</f>
        <v>0</v>
      </c>
      <c r="AJ294" s="285"/>
    </row>
    <row r="295" spans="1:36" ht="17.45" hidden="1" customHeight="1">
      <c r="A295" s="1493"/>
      <c r="B295" s="1493"/>
      <c r="C295" s="1493"/>
      <c r="D295" s="1493"/>
      <c r="E295" s="1508" t="s">
        <v>128</v>
      </c>
      <c r="F295" s="1508"/>
      <c r="G295" s="1508"/>
      <c r="H295" s="1508"/>
      <c r="I295" s="1508"/>
      <c r="J295" s="1508"/>
      <c r="K295" s="1508"/>
      <c r="L295" s="1508"/>
      <c r="M295" s="1508"/>
      <c r="N295" s="1508"/>
      <c r="O295" s="1875"/>
      <c r="P295" s="2107"/>
      <c r="Q295" s="2107"/>
      <c r="R295" s="1873"/>
      <c r="S295" s="1655"/>
      <c r="T295" s="1829"/>
      <c r="U295" s="1830"/>
      <c r="V295" s="737"/>
      <c r="W295" s="1829"/>
      <c r="X295" s="1830"/>
      <c r="Y295" s="738"/>
      <c r="Z295" s="1829"/>
      <c r="AA295" s="1419"/>
      <c r="AB295" s="2107"/>
      <c r="AC295" s="1831"/>
      <c r="AD295" s="1831"/>
      <c r="AF295" s="1826"/>
      <c r="AG295" s="2107">
        <f>SUMIF('3BL ACTUAL'!B:B,AF295,'3BL ACTUAL'!E:E)</f>
        <v>0</v>
      </c>
      <c r="AH295" s="2107">
        <f>SUMIF('1 BL anterior'!B:B,AF295,'1 BL anterior'!E:E)</f>
        <v>0</v>
      </c>
      <c r="AJ295" s="285"/>
    </row>
    <row r="296" spans="1:36" ht="17.45" hidden="1" customHeight="1">
      <c r="A296" s="1493"/>
      <c r="B296" s="1493"/>
      <c r="C296" s="1493"/>
      <c r="D296" s="1493"/>
      <c r="E296" s="1493"/>
      <c r="F296" s="1509" t="s">
        <v>246</v>
      </c>
      <c r="G296" s="1509"/>
      <c r="H296" s="1509"/>
      <c r="I296" s="1509"/>
      <c r="J296" s="1509"/>
      <c r="K296" s="1509"/>
      <c r="L296" s="1509"/>
      <c r="M296" s="1509"/>
      <c r="N296" s="1495">
        <v>565</v>
      </c>
      <c r="O296" s="1875" t="s">
        <v>869</v>
      </c>
      <c r="P296" s="2107">
        <f>SUMIF(AF:AF,N296,AH:AH)</f>
        <v>0</v>
      </c>
      <c r="Q296" s="2107">
        <f>SUMIF(AF:AF,N296,AG:AG)</f>
        <v>0</v>
      </c>
      <c r="R296" s="1873">
        <f t="shared" si="48"/>
        <v>0</v>
      </c>
      <c r="S296" s="1654">
        <f>+R296</f>
        <v>0</v>
      </c>
      <c r="T296" s="1829">
        <f t="shared" si="53"/>
        <v>0</v>
      </c>
      <c r="U296" s="1830">
        <f t="shared" si="54"/>
        <v>0</v>
      </c>
      <c r="V296" s="737"/>
      <c r="W296" s="1829">
        <f t="shared" si="55"/>
        <v>0</v>
      </c>
      <c r="X296" s="1830">
        <f t="shared" si="56"/>
        <v>0</v>
      </c>
      <c r="Y296" s="738"/>
      <c r="Z296" s="1829">
        <f t="shared" si="57"/>
        <v>0</v>
      </c>
      <c r="AA296" s="1419">
        <f t="shared" si="58"/>
        <v>0</v>
      </c>
      <c r="AB296" s="2107"/>
      <c r="AC296" s="1831">
        <f t="shared" si="39"/>
        <v>0</v>
      </c>
      <c r="AD296" s="1831">
        <f t="shared" si="40"/>
        <v>0</v>
      </c>
      <c r="AE296">
        <v>212</v>
      </c>
      <c r="AF296" s="1826">
        <v>565</v>
      </c>
      <c r="AG296" s="2107">
        <f>SUMIF('3BL ACTUAL'!B:B,AF296,'3BL ACTUAL'!E:E)</f>
        <v>0</v>
      </c>
      <c r="AH296" s="2107">
        <f>SUMIF('1 BL anterior'!B:B,AF296,'1 BL anterior'!E:E)</f>
        <v>0</v>
      </c>
      <c r="AJ296" s="285"/>
    </row>
    <row r="297" spans="1:36" ht="17.45" hidden="1" customHeight="1">
      <c r="A297" s="1493"/>
      <c r="B297" s="1493"/>
      <c r="C297" s="1493"/>
      <c r="D297" s="1493"/>
      <c r="E297" s="1493"/>
      <c r="F297" s="1509" t="s">
        <v>3413</v>
      </c>
      <c r="G297" s="1509"/>
      <c r="H297" s="1509"/>
      <c r="I297" s="1509"/>
      <c r="J297" s="1509"/>
      <c r="K297" s="1509"/>
      <c r="L297" s="1509"/>
      <c r="M297" s="1509"/>
      <c r="N297" s="1495">
        <v>566</v>
      </c>
      <c r="O297" s="1875" t="s">
        <v>869</v>
      </c>
      <c r="P297" s="2107">
        <f>SUMIF(AF:AF,N297,AH:AH)</f>
        <v>0</v>
      </c>
      <c r="Q297" s="2107">
        <f>SUMIF(AF:AF,N297,AG:AG)</f>
        <v>0</v>
      </c>
      <c r="R297" s="1873">
        <f t="shared" si="48"/>
        <v>0</v>
      </c>
      <c r="S297" s="1655"/>
      <c r="T297" s="1829">
        <f t="shared" si="53"/>
        <v>0</v>
      </c>
      <c r="U297" s="1830">
        <f t="shared" si="54"/>
        <v>0</v>
      </c>
      <c r="V297" s="737"/>
      <c r="W297" s="1829">
        <f t="shared" si="55"/>
        <v>0</v>
      </c>
      <c r="X297" s="1830">
        <f t="shared" si="56"/>
        <v>0</v>
      </c>
      <c r="Y297" s="738">
        <f t="shared" si="60"/>
        <v>0</v>
      </c>
      <c r="Z297" s="1829">
        <f t="shared" si="57"/>
        <v>0</v>
      </c>
      <c r="AA297" s="1419">
        <f t="shared" si="58"/>
        <v>0</v>
      </c>
      <c r="AB297" s="2107"/>
      <c r="AC297" s="1831">
        <f t="shared" si="39"/>
        <v>0</v>
      </c>
      <c r="AD297" s="1831">
        <f t="shared" si="40"/>
        <v>0</v>
      </c>
      <c r="AE297">
        <v>212</v>
      </c>
      <c r="AF297" s="1826">
        <v>566</v>
      </c>
      <c r="AG297" s="2107">
        <f>SUMIF('3BL ACTUAL'!B:B,AF297,'3BL ACTUAL'!E:E)</f>
        <v>0</v>
      </c>
      <c r="AH297" s="2107">
        <f>SUMIF('1 BL anterior'!B:B,AF297,'1 BL anterior'!E:E)</f>
        <v>0</v>
      </c>
      <c r="AJ297" s="285"/>
    </row>
    <row r="298" spans="1:36" ht="17.45" hidden="1" customHeight="1">
      <c r="A298" s="1493"/>
      <c r="B298" s="1493"/>
      <c r="C298" s="1493"/>
      <c r="D298" s="1509" t="s">
        <v>3612</v>
      </c>
      <c r="E298" s="1509"/>
      <c r="F298" s="1509"/>
      <c r="G298" s="1509"/>
      <c r="H298" s="1509"/>
      <c r="I298" s="1509"/>
      <c r="J298" s="1509"/>
      <c r="K298" s="1509"/>
      <c r="L298" s="1509"/>
      <c r="M298" s="1509"/>
      <c r="N298" s="1495">
        <v>567</v>
      </c>
      <c r="O298" s="1875" t="s">
        <v>869</v>
      </c>
      <c r="P298" s="2107">
        <f>SUMIF(AF:AF,N298,AH:AH)</f>
        <v>0</v>
      </c>
      <c r="Q298" s="2107">
        <f>SUMIF(AF:AF,N298,AG:AG)</f>
        <v>0</v>
      </c>
      <c r="R298" s="1873">
        <f t="shared" si="48"/>
        <v>0</v>
      </c>
      <c r="S298" s="1655"/>
      <c r="T298" s="1829">
        <f t="shared" si="53"/>
        <v>0</v>
      </c>
      <c r="U298" s="1830">
        <f t="shared" si="54"/>
        <v>0</v>
      </c>
      <c r="V298" s="737"/>
      <c r="W298" s="1829">
        <f t="shared" si="55"/>
        <v>0</v>
      </c>
      <c r="X298" s="1830">
        <f t="shared" si="56"/>
        <v>0</v>
      </c>
      <c r="Y298" s="738">
        <f t="shared" si="60"/>
        <v>0</v>
      </c>
      <c r="Z298" s="1829">
        <f t="shared" si="57"/>
        <v>0</v>
      </c>
      <c r="AA298" s="1419">
        <f t="shared" si="58"/>
        <v>0</v>
      </c>
      <c r="AB298" s="2107"/>
      <c r="AC298" s="1831">
        <f t="shared" si="39"/>
        <v>0</v>
      </c>
      <c r="AD298" s="1831">
        <f t="shared" si="40"/>
        <v>0</v>
      </c>
      <c r="AE298">
        <v>212</v>
      </c>
      <c r="AF298" s="1826">
        <v>567</v>
      </c>
      <c r="AG298" s="2107">
        <f>SUMIF('3BL ACTUAL'!B:B,AF298,'3BL ACTUAL'!E:E)</f>
        <v>0</v>
      </c>
      <c r="AH298" s="2107">
        <f>SUMIF('1 BL anterior'!B:B,AF298,'1 BL anterior'!E:E)</f>
        <v>0</v>
      </c>
      <c r="AJ298" s="285"/>
    </row>
    <row r="299" spans="1:36" ht="17.45" hidden="1" customHeight="1">
      <c r="A299" s="1493"/>
      <c r="B299" s="1493"/>
      <c r="C299" s="1493"/>
      <c r="D299" s="1509" t="s">
        <v>3613</v>
      </c>
      <c r="E299" s="1509"/>
      <c r="F299" s="1509"/>
      <c r="G299" s="1509"/>
      <c r="H299" s="1509"/>
      <c r="I299" s="1509"/>
      <c r="J299" s="1509"/>
      <c r="K299" s="1509"/>
      <c r="L299" s="1509"/>
      <c r="M299" s="1509"/>
      <c r="N299" s="1495">
        <v>568</v>
      </c>
      <c r="O299" s="1875" t="s">
        <v>869</v>
      </c>
      <c r="P299" s="2107">
        <f>SUMIF(AF:AF,N299,AH:AH)</f>
        <v>0</v>
      </c>
      <c r="Q299" s="2107">
        <f>SUMIF(AF:AF,N299,AG:AG)</f>
        <v>0</v>
      </c>
      <c r="R299" s="1873">
        <f t="shared" si="48"/>
        <v>0</v>
      </c>
      <c r="S299" s="1655"/>
      <c r="T299" s="1829">
        <f t="shared" si="53"/>
        <v>0</v>
      </c>
      <c r="U299" s="1830">
        <f t="shared" si="54"/>
        <v>0</v>
      </c>
      <c r="V299" s="737"/>
      <c r="W299" s="1829">
        <f t="shared" si="55"/>
        <v>0</v>
      </c>
      <c r="X299" s="1830">
        <f t="shared" si="56"/>
        <v>0</v>
      </c>
      <c r="Y299" s="738">
        <f t="shared" si="60"/>
        <v>0</v>
      </c>
      <c r="Z299" s="1829">
        <f t="shared" si="57"/>
        <v>0</v>
      </c>
      <c r="AA299" s="1419">
        <f t="shared" si="58"/>
        <v>0</v>
      </c>
      <c r="AB299" s="2107"/>
      <c r="AC299" s="1831">
        <f t="shared" si="39"/>
        <v>0</v>
      </c>
      <c r="AD299" s="1831">
        <f t="shared" si="40"/>
        <v>0</v>
      </c>
      <c r="AE299">
        <v>212</v>
      </c>
      <c r="AF299" s="1826">
        <v>568</v>
      </c>
      <c r="AG299" s="2107">
        <f>SUMIF('3BL ACTUAL'!B:B,AF299,'3BL ACTUAL'!E:E)</f>
        <v>0</v>
      </c>
      <c r="AH299" s="2107">
        <f>SUMIF('1 BL anterior'!B:B,AF299,'1 BL anterior'!E:E)</f>
        <v>0</v>
      </c>
      <c r="AJ299" s="285"/>
    </row>
    <row r="300" spans="1:36" ht="17.45" hidden="1" customHeight="1">
      <c r="A300" s="1493"/>
      <c r="B300" s="1493"/>
      <c r="C300" s="1493"/>
      <c r="D300" s="1503" t="s">
        <v>197</v>
      </c>
      <c r="E300" s="1503"/>
      <c r="F300" s="1503"/>
      <c r="G300" s="1503"/>
      <c r="H300" s="1503"/>
      <c r="I300" s="1503"/>
      <c r="J300" s="1503"/>
      <c r="K300" s="1503"/>
      <c r="L300" s="1503"/>
      <c r="M300" s="1503"/>
      <c r="N300" s="1503"/>
      <c r="O300" s="1875"/>
      <c r="P300" s="2107"/>
      <c r="Q300" s="2107"/>
      <c r="R300" s="1873"/>
      <c r="S300" s="1655"/>
      <c r="T300" s="1829"/>
      <c r="U300" s="1830"/>
      <c r="V300" s="737"/>
      <c r="W300" s="1829"/>
      <c r="X300" s="1830"/>
      <c r="Y300" s="738"/>
      <c r="Z300" s="1829"/>
      <c r="AA300" s="1419"/>
      <c r="AB300" s="2107"/>
      <c r="AC300" s="1831"/>
      <c r="AD300" s="1831"/>
      <c r="AF300" s="1826"/>
      <c r="AG300" s="2107">
        <f>SUMIF('3BL ACTUAL'!B:B,AF300,'3BL ACTUAL'!E:E)</f>
        <v>0</v>
      </c>
      <c r="AH300" s="2107">
        <f>SUMIF('1 BL anterior'!B:B,AF300,'1 BL anterior'!E:E)</f>
        <v>0</v>
      </c>
      <c r="AJ300" s="285"/>
    </row>
    <row r="301" spans="1:36" ht="17.45" hidden="1" customHeight="1">
      <c r="A301" s="1493"/>
      <c r="B301" s="1493"/>
      <c r="C301" s="1493"/>
      <c r="D301" s="1493"/>
      <c r="E301" s="1509" t="s">
        <v>261</v>
      </c>
      <c r="F301" s="1509"/>
      <c r="G301" s="1509"/>
      <c r="H301" s="1509"/>
      <c r="I301" s="1509"/>
      <c r="J301" s="1509"/>
      <c r="K301" s="1509"/>
      <c r="L301" s="1509"/>
      <c r="M301" s="1509"/>
      <c r="N301" s="1495">
        <v>569</v>
      </c>
      <c r="O301" s="1875" t="s">
        <v>869</v>
      </c>
      <c r="P301" s="2107">
        <f>SUMIF(AF:AF,N301,AH:AH)</f>
        <v>0</v>
      </c>
      <c r="Q301" s="2107">
        <f>SUMIF(AF:AF,N301,AG:AG)</f>
        <v>0</v>
      </c>
      <c r="R301" s="1873">
        <f t="shared" si="48"/>
        <v>0</v>
      </c>
      <c r="S301" s="1655"/>
      <c r="T301" s="1829">
        <f t="shared" si="53"/>
        <v>0</v>
      </c>
      <c r="U301" s="1830">
        <f t="shared" si="54"/>
        <v>0</v>
      </c>
      <c r="V301" s="737"/>
      <c r="W301" s="1829">
        <f t="shared" si="55"/>
        <v>0</v>
      </c>
      <c r="X301" s="1830">
        <f t="shared" si="56"/>
        <v>0</v>
      </c>
      <c r="Y301" s="738">
        <f t="shared" si="60"/>
        <v>0</v>
      </c>
      <c r="Z301" s="1829">
        <f t="shared" si="57"/>
        <v>0</v>
      </c>
      <c r="AA301" s="1419">
        <f t="shared" si="58"/>
        <v>0</v>
      </c>
      <c r="AB301" s="2107"/>
      <c r="AC301" s="1831">
        <f t="shared" si="39"/>
        <v>0</v>
      </c>
      <c r="AD301" s="1831">
        <f t="shared" si="40"/>
        <v>0</v>
      </c>
      <c r="AE301">
        <v>212</v>
      </c>
      <c r="AF301" s="1826">
        <v>569</v>
      </c>
      <c r="AG301" s="2107">
        <f>SUMIF('3BL ACTUAL'!B:B,AF301,'3BL ACTUAL'!E:E)</f>
        <v>0</v>
      </c>
      <c r="AH301" s="2107">
        <f>SUMIF('1 BL anterior'!B:B,AF301,'1 BL anterior'!E:E)</f>
        <v>0</v>
      </c>
      <c r="AJ301" s="285"/>
    </row>
    <row r="302" spans="1:36" ht="17.45" hidden="1" customHeight="1">
      <c r="A302" s="1493"/>
      <c r="B302" s="1493"/>
      <c r="C302" s="1493"/>
      <c r="D302" s="1493"/>
      <c r="E302" s="1509" t="s">
        <v>263</v>
      </c>
      <c r="F302" s="1509"/>
      <c r="G302" s="1509"/>
      <c r="H302" s="1509"/>
      <c r="I302" s="1509"/>
      <c r="J302" s="1509"/>
      <c r="K302" s="1509"/>
      <c r="L302" s="1509"/>
      <c r="M302" s="1509"/>
      <c r="N302" s="1495">
        <v>570</v>
      </c>
      <c r="O302" s="1875" t="s">
        <v>869</v>
      </c>
      <c r="P302" s="2107">
        <f>SUMIF(AF:AF,N302,AH:AH)</f>
        <v>0</v>
      </c>
      <c r="Q302" s="2107">
        <f>SUMIF(AF:AF,N302,AG:AG)</f>
        <v>0</v>
      </c>
      <c r="R302" s="1873">
        <f t="shared" si="48"/>
        <v>0</v>
      </c>
      <c r="S302" s="1655"/>
      <c r="T302" s="1829">
        <f t="shared" si="53"/>
        <v>0</v>
      </c>
      <c r="U302" s="1830">
        <f t="shared" si="54"/>
        <v>0</v>
      </c>
      <c r="V302" s="737"/>
      <c r="W302" s="1829">
        <f t="shared" si="55"/>
        <v>0</v>
      </c>
      <c r="X302" s="1830">
        <f t="shared" si="56"/>
        <v>0</v>
      </c>
      <c r="Y302" s="738">
        <f t="shared" si="60"/>
        <v>0</v>
      </c>
      <c r="Z302" s="1829">
        <f t="shared" si="57"/>
        <v>0</v>
      </c>
      <c r="AA302" s="1419">
        <f t="shared" si="58"/>
        <v>0</v>
      </c>
      <c r="AB302" s="2107"/>
      <c r="AC302" s="1831">
        <f t="shared" si="39"/>
        <v>0</v>
      </c>
      <c r="AD302" s="1831">
        <f t="shared" si="40"/>
        <v>0</v>
      </c>
      <c r="AE302">
        <v>212</v>
      </c>
      <c r="AF302" s="1826">
        <v>570</v>
      </c>
      <c r="AG302" s="2107">
        <f>SUMIF('3BL ACTUAL'!B:B,AF302,'3BL ACTUAL'!E:E)</f>
        <v>0</v>
      </c>
      <c r="AH302" s="2107">
        <f>SUMIF('1 BL anterior'!B:B,AF302,'1 BL anterior'!E:E)</f>
        <v>0</v>
      </c>
      <c r="AJ302" s="285"/>
    </row>
    <row r="303" spans="1:36" ht="17.45" hidden="1" customHeight="1">
      <c r="A303" s="1493"/>
      <c r="B303" s="1493"/>
      <c r="C303" s="1493"/>
      <c r="D303" s="1509" t="s">
        <v>3614</v>
      </c>
      <c r="E303" s="1509"/>
      <c r="F303" s="1509"/>
      <c r="G303" s="1509"/>
      <c r="H303" s="1509"/>
      <c r="I303" s="1509"/>
      <c r="J303" s="1509"/>
      <c r="K303" s="1509"/>
      <c r="L303" s="1509"/>
      <c r="M303" s="1509"/>
      <c r="N303" s="1495">
        <v>571</v>
      </c>
      <c r="O303" s="1875" t="s">
        <v>869</v>
      </c>
      <c r="P303" s="2107">
        <f>SUMIF(AF:AF,N303,AH:AH)</f>
        <v>0</v>
      </c>
      <c r="Q303" s="2107">
        <f>SUMIF(AF:AF,N303,AG:AG)</f>
        <v>0</v>
      </c>
      <c r="R303" s="1873">
        <f t="shared" si="48"/>
        <v>0</v>
      </c>
      <c r="S303" s="1655"/>
      <c r="T303" s="1829">
        <f t="shared" si="53"/>
        <v>0</v>
      </c>
      <c r="U303" s="1830">
        <f t="shared" si="54"/>
        <v>0</v>
      </c>
      <c r="V303" s="737"/>
      <c r="W303" s="1829">
        <f t="shared" si="55"/>
        <v>0</v>
      </c>
      <c r="X303" s="1830">
        <f t="shared" si="56"/>
        <v>0</v>
      </c>
      <c r="Y303" s="738">
        <f t="shared" si="60"/>
        <v>0</v>
      </c>
      <c r="Z303" s="1829">
        <f t="shared" si="57"/>
        <v>0</v>
      </c>
      <c r="AA303" s="1419">
        <f t="shared" si="58"/>
        <v>0</v>
      </c>
      <c r="AB303" s="2107"/>
      <c r="AC303" s="1831">
        <f t="shared" si="39"/>
        <v>0</v>
      </c>
      <c r="AD303" s="1831">
        <f t="shared" si="40"/>
        <v>0</v>
      </c>
      <c r="AE303">
        <v>212</v>
      </c>
      <c r="AF303" s="1826">
        <v>571</v>
      </c>
      <c r="AG303" s="2107">
        <f>SUMIF('3BL ACTUAL'!B:B,AF303,'3BL ACTUAL'!E:E)</f>
        <v>0</v>
      </c>
      <c r="AH303" s="2107">
        <f>SUMIF('1 BL anterior'!B:B,AF303,'1 BL anterior'!E:E)</f>
        <v>0</v>
      </c>
      <c r="AJ303" s="285"/>
    </row>
    <row r="304" spans="1:36" ht="17.45" hidden="1" customHeight="1">
      <c r="A304" s="1493"/>
      <c r="B304" s="1493"/>
      <c r="C304" s="1493"/>
      <c r="D304" s="1509" t="s">
        <v>3615</v>
      </c>
      <c r="E304" s="1509"/>
      <c r="F304" s="1509"/>
      <c r="G304" s="1509"/>
      <c r="H304" s="1509"/>
      <c r="I304" s="1509"/>
      <c r="J304" s="1509"/>
      <c r="K304" s="1509"/>
      <c r="L304" s="1509"/>
      <c r="M304" s="1509"/>
      <c r="N304" s="1495">
        <v>572</v>
      </c>
      <c r="O304" s="1875" t="s">
        <v>869</v>
      </c>
      <c r="P304" s="2107">
        <f>SUMIF(AF:AF,N304,AH:AH)</f>
        <v>0</v>
      </c>
      <c r="Q304" s="2107">
        <f>SUMIF(AF:AF,N304,AG:AG)</f>
        <v>0</v>
      </c>
      <c r="R304" s="1873">
        <f t="shared" si="48"/>
        <v>0</v>
      </c>
      <c r="S304" s="1655"/>
      <c r="T304" s="1829">
        <f t="shared" si="53"/>
        <v>0</v>
      </c>
      <c r="U304" s="1830">
        <f t="shared" si="54"/>
        <v>0</v>
      </c>
      <c r="V304" s="737"/>
      <c r="W304" s="1829">
        <f t="shared" si="55"/>
        <v>0</v>
      </c>
      <c r="X304" s="1830">
        <f t="shared" si="56"/>
        <v>0</v>
      </c>
      <c r="Y304" s="738">
        <f t="shared" si="60"/>
        <v>0</v>
      </c>
      <c r="Z304" s="1829">
        <f t="shared" si="57"/>
        <v>0</v>
      </c>
      <c r="AA304" s="1419">
        <f t="shared" si="58"/>
        <v>0</v>
      </c>
      <c r="AB304" s="2107"/>
      <c r="AC304" s="1831">
        <f t="shared" ref="AC304:AC363" si="61">+Y304+V304+S304+AB304</f>
        <v>0</v>
      </c>
      <c r="AD304" s="1831">
        <f t="shared" ref="AD304:AD325" si="62">+AC304-R304</f>
        <v>0</v>
      </c>
      <c r="AE304">
        <v>213</v>
      </c>
      <c r="AF304" s="1826">
        <v>572</v>
      </c>
      <c r="AG304" s="2107">
        <f>SUMIF('3BL ACTUAL'!B:B,AF304,'3BL ACTUAL'!E:E)</f>
        <v>0</v>
      </c>
      <c r="AH304" s="2107">
        <f>SUMIF('1 BL anterior'!B:B,AF304,'1 BL anterior'!E:E)</f>
        <v>0</v>
      </c>
      <c r="AJ304" s="285"/>
    </row>
    <row r="305" spans="1:36" ht="17.45" hidden="1" customHeight="1">
      <c r="A305" s="1493"/>
      <c r="B305" s="1493"/>
      <c r="C305" s="1493"/>
      <c r="D305" s="1503" t="s">
        <v>200</v>
      </c>
      <c r="E305" s="1503"/>
      <c r="F305" s="1503"/>
      <c r="G305" s="1503"/>
      <c r="H305" s="1503"/>
      <c r="I305" s="1503"/>
      <c r="J305" s="1503"/>
      <c r="K305" s="1503"/>
      <c r="L305" s="1503"/>
      <c r="M305" s="1503"/>
      <c r="N305" s="1503"/>
      <c r="O305" s="1875"/>
      <c r="P305" s="2107"/>
      <c r="Q305" s="2107"/>
      <c r="R305" s="1873"/>
      <c r="S305" s="1655"/>
      <c r="T305" s="1829"/>
      <c r="U305" s="1830"/>
      <c r="V305" s="737"/>
      <c r="W305" s="1829"/>
      <c r="X305" s="1830"/>
      <c r="Y305" s="738"/>
      <c r="Z305" s="1829"/>
      <c r="AA305" s="1419"/>
      <c r="AB305" s="2107"/>
      <c r="AC305" s="1831"/>
      <c r="AD305" s="1831"/>
      <c r="AF305" s="1826"/>
      <c r="AG305" s="2107">
        <f>SUMIF('3BL ACTUAL'!B:B,AF305,'3BL ACTUAL'!E:E)</f>
        <v>0</v>
      </c>
      <c r="AH305" s="2107">
        <f>SUMIF('1 BL anterior'!B:B,AF305,'1 BL anterior'!E:E)</f>
        <v>0</v>
      </c>
      <c r="AJ305" s="285"/>
    </row>
    <row r="306" spans="1:36" ht="17.45" hidden="1" customHeight="1">
      <c r="A306" s="1493"/>
      <c r="B306" s="1493"/>
      <c r="C306" s="1493"/>
      <c r="D306" s="1493"/>
      <c r="E306" s="1509" t="s">
        <v>259</v>
      </c>
      <c r="F306" s="1509"/>
      <c r="G306" s="1509"/>
      <c r="H306" s="1509"/>
      <c r="I306" s="1509"/>
      <c r="J306" s="1509"/>
      <c r="K306" s="1509"/>
      <c r="L306" s="1509"/>
      <c r="M306" s="1509"/>
      <c r="N306" s="1495">
        <v>573</v>
      </c>
      <c r="O306" s="1875" t="s">
        <v>869</v>
      </c>
      <c r="P306" s="2107">
        <f>SUMIF(AF:AF,N306,AH:AH)</f>
        <v>0</v>
      </c>
      <c r="Q306" s="2107">
        <f>SUMIF(AF:AF,N306,AG:AG)</f>
        <v>0</v>
      </c>
      <c r="R306" s="1873">
        <f t="shared" si="48"/>
        <v>0</v>
      </c>
      <c r="S306" s="1654">
        <f t="shared" ref="S306:S317" si="63">+R306</f>
        <v>0</v>
      </c>
      <c r="T306" s="1829">
        <f t="shared" si="53"/>
        <v>0</v>
      </c>
      <c r="U306" s="1830">
        <f t="shared" si="54"/>
        <v>0</v>
      </c>
      <c r="V306" s="737"/>
      <c r="W306" s="1829">
        <f t="shared" si="55"/>
        <v>0</v>
      </c>
      <c r="X306" s="1830">
        <f t="shared" si="56"/>
        <v>0</v>
      </c>
      <c r="Y306" s="737"/>
      <c r="Z306" s="1829">
        <f t="shared" si="57"/>
        <v>0</v>
      </c>
      <c r="AA306" s="1419">
        <f t="shared" si="58"/>
        <v>0</v>
      </c>
      <c r="AB306" s="2107"/>
      <c r="AC306" s="1831">
        <f t="shared" si="61"/>
        <v>0</v>
      </c>
      <c r="AD306" s="1831">
        <f t="shared" si="62"/>
        <v>0</v>
      </c>
      <c r="AE306">
        <v>214</v>
      </c>
      <c r="AF306" s="1826">
        <v>573</v>
      </c>
      <c r="AG306" s="2107">
        <f>SUMIF('3BL ACTUAL'!B:B,AF306,'3BL ACTUAL'!E:E)</f>
        <v>0</v>
      </c>
      <c r="AH306" s="2107">
        <f>SUMIF('1 BL anterior'!B:B,AF306,'1 BL anterior'!E:E)</f>
        <v>0</v>
      </c>
      <c r="AJ306" s="285"/>
    </row>
    <row r="307" spans="1:36" ht="17.45" hidden="1" customHeight="1">
      <c r="A307" s="1493"/>
      <c r="B307" s="1493"/>
      <c r="C307" s="1493"/>
      <c r="D307" s="1493"/>
      <c r="E307" s="1509" t="s">
        <v>397</v>
      </c>
      <c r="F307" s="1509"/>
      <c r="G307" s="1509"/>
      <c r="H307" s="1509"/>
      <c r="I307" s="1509"/>
      <c r="J307" s="1509"/>
      <c r="K307" s="1509"/>
      <c r="L307" s="1509"/>
      <c r="M307" s="1509"/>
      <c r="N307" s="1495">
        <v>574</v>
      </c>
      <c r="O307" s="1875" t="s">
        <v>869</v>
      </c>
      <c r="P307" s="2107">
        <f>SUMIF(AF:AF,N307,AH:AH)</f>
        <v>0</v>
      </c>
      <c r="Q307" s="2107">
        <f>SUMIF(AF:AF,N307,AG:AG)</f>
        <v>0</v>
      </c>
      <c r="R307" s="1873">
        <f t="shared" si="48"/>
        <v>0</v>
      </c>
      <c r="S307" s="1654">
        <f t="shared" si="63"/>
        <v>0</v>
      </c>
      <c r="T307" s="1829">
        <f t="shared" si="53"/>
        <v>0</v>
      </c>
      <c r="U307" s="1830">
        <f t="shared" si="54"/>
        <v>0</v>
      </c>
      <c r="V307" s="737"/>
      <c r="W307" s="1829">
        <f t="shared" si="55"/>
        <v>0</v>
      </c>
      <c r="X307" s="1830">
        <f t="shared" si="56"/>
        <v>0</v>
      </c>
      <c r="Y307" s="737"/>
      <c r="Z307" s="1829">
        <f t="shared" si="57"/>
        <v>0</v>
      </c>
      <c r="AA307" s="1419">
        <f t="shared" si="58"/>
        <v>0</v>
      </c>
      <c r="AB307" s="2107"/>
      <c r="AC307" s="1831">
        <f t="shared" si="61"/>
        <v>0</v>
      </c>
      <c r="AD307" s="1831">
        <f t="shared" si="62"/>
        <v>0</v>
      </c>
      <c r="AE307">
        <v>214</v>
      </c>
      <c r="AF307" s="1826">
        <v>574</v>
      </c>
      <c r="AG307" s="2107">
        <f>SUMIF('3BL ACTUAL'!B:B,AF307,'3BL ACTUAL'!E:E)</f>
        <v>0</v>
      </c>
      <c r="AH307" s="2107">
        <f>SUMIF('1 BL anterior'!B:B,AF307,'1 BL anterior'!E:E)</f>
        <v>0</v>
      </c>
      <c r="AJ307" s="285"/>
    </row>
    <row r="308" spans="1:36" ht="17.45" hidden="1" customHeight="1">
      <c r="A308" s="1493"/>
      <c r="B308" s="1493"/>
      <c r="C308" s="1493"/>
      <c r="D308" s="1493"/>
      <c r="E308" s="1509" t="s">
        <v>3616</v>
      </c>
      <c r="F308" s="1509"/>
      <c r="G308" s="1509"/>
      <c r="H308" s="1509"/>
      <c r="I308" s="1509"/>
      <c r="J308" s="1509"/>
      <c r="K308" s="1509"/>
      <c r="L308" s="1509"/>
      <c r="M308" s="1509"/>
      <c r="N308" s="1495">
        <v>575</v>
      </c>
      <c r="O308" s="1875" t="s">
        <v>869</v>
      </c>
      <c r="P308" s="2107">
        <f>SUMIF(AF:AF,N308,AH:AH)</f>
        <v>0</v>
      </c>
      <c r="Q308" s="2107">
        <f>SUMIF(AF:AF,N308,AG:AG)</f>
        <v>0</v>
      </c>
      <c r="R308" s="1873">
        <f t="shared" si="48"/>
        <v>0</v>
      </c>
      <c r="S308" s="1654">
        <f t="shared" si="63"/>
        <v>0</v>
      </c>
      <c r="T308" s="1829">
        <f t="shared" si="53"/>
        <v>0</v>
      </c>
      <c r="U308" s="1830">
        <f t="shared" si="54"/>
        <v>0</v>
      </c>
      <c r="V308" s="737"/>
      <c r="W308" s="1829">
        <f t="shared" si="55"/>
        <v>0</v>
      </c>
      <c r="X308" s="1830">
        <f t="shared" si="56"/>
        <v>0</v>
      </c>
      <c r="Y308" s="737"/>
      <c r="Z308" s="1829">
        <f t="shared" si="57"/>
        <v>0</v>
      </c>
      <c r="AA308" s="1419">
        <f t="shared" si="58"/>
        <v>0</v>
      </c>
      <c r="AB308" s="2107"/>
      <c r="AC308" s="1831">
        <f t="shared" si="61"/>
        <v>0</v>
      </c>
      <c r="AD308" s="1831">
        <f t="shared" si="62"/>
        <v>0</v>
      </c>
      <c r="AE308">
        <v>214</v>
      </c>
      <c r="AF308" s="1826">
        <v>575</v>
      </c>
      <c r="AG308" s="2107">
        <f>SUMIF('3BL ACTUAL'!B:B,AF308,'3BL ACTUAL'!E:E)</f>
        <v>0</v>
      </c>
      <c r="AH308" s="2107">
        <f>SUMIF('1 BL anterior'!B:B,AF308,'1 BL anterior'!E:E)</f>
        <v>0</v>
      </c>
      <c r="AJ308" s="285"/>
    </row>
    <row r="309" spans="1:36" ht="17.45" hidden="1" customHeight="1">
      <c r="A309" s="1493"/>
      <c r="B309" s="1493"/>
      <c r="C309" s="1493"/>
      <c r="D309" s="1505" t="s">
        <v>201</v>
      </c>
      <c r="E309" s="1506"/>
      <c r="F309" s="1506"/>
      <c r="G309" s="1506"/>
      <c r="H309" s="1506"/>
      <c r="I309" s="1506"/>
      <c r="J309" s="1506"/>
      <c r="K309" s="1506"/>
      <c r="L309" s="1506"/>
      <c r="M309" s="1506"/>
      <c r="N309" s="1506"/>
      <c r="O309" s="1875"/>
      <c r="P309" s="2107"/>
      <c r="Q309" s="2107"/>
      <c r="R309" s="1873"/>
      <c r="S309" s="1654"/>
      <c r="T309" s="1829"/>
      <c r="U309" s="1830"/>
      <c r="V309" s="737"/>
      <c r="W309" s="1829"/>
      <c r="X309" s="1830"/>
      <c r="Y309" s="737"/>
      <c r="Z309" s="1829"/>
      <c r="AA309" s="1419"/>
      <c r="AB309" s="2107"/>
      <c r="AC309" s="1831"/>
      <c r="AD309" s="1831"/>
      <c r="AF309" s="1826"/>
      <c r="AG309" s="2107">
        <f>SUMIF('3BL ACTUAL'!B:B,AF309,'3BL ACTUAL'!E:E)</f>
        <v>0</v>
      </c>
      <c r="AH309" s="2107">
        <f>SUMIF('1 BL anterior'!B:B,AF309,'1 BL anterior'!E:E)</f>
        <v>0</v>
      </c>
      <c r="AJ309" s="285"/>
    </row>
    <row r="310" spans="1:36" ht="17.45" hidden="1" customHeight="1">
      <c r="A310" s="1493"/>
      <c r="B310" s="1493"/>
      <c r="C310" s="1493"/>
      <c r="D310" s="1493"/>
      <c r="E310" s="1509" t="s">
        <v>380</v>
      </c>
      <c r="F310" s="1509"/>
      <c r="G310" s="1509"/>
      <c r="H310" s="1509"/>
      <c r="I310" s="1509"/>
      <c r="J310" s="1509"/>
      <c r="K310" s="1509"/>
      <c r="L310" s="1509"/>
      <c r="M310" s="1509"/>
      <c r="N310" s="1495">
        <v>576</v>
      </c>
      <c r="O310" s="1875" t="s">
        <v>869</v>
      </c>
      <c r="P310" s="2107">
        <f t="shared" ref="P310:P317" si="64">SUMIF(AF:AF,N310,AH:AH)</f>
        <v>0</v>
      </c>
      <c r="Q310" s="2107">
        <f t="shared" ref="Q310:Q317" si="65">SUMIF(AF:AF,N310,AG:AG)</f>
        <v>0</v>
      </c>
      <c r="R310" s="1873">
        <f t="shared" si="48"/>
        <v>0</v>
      </c>
      <c r="S310" s="1654">
        <f t="shared" si="63"/>
        <v>0</v>
      </c>
      <c r="T310" s="1829">
        <f t="shared" si="53"/>
        <v>0</v>
      </c>
      <c r="U310" s="1830">
        <f t="shared" si="54"/>
        <v>0</v>
      </c>
      <c r="V310" s="737"/>
      <c r="W310" s="1829">
        <f t="shared" si="55"/>
        <v>0</v>
      </c>
      <c r="X310" s="1830">
        <f t="shared" si="56"/>
        <v>0</v>
      </c>
      <c r="Y310" s="737"/>
      <c r="Z310" s="1829">
        <f t="shared" si="57"/>
        <v>0</v>
      </c>
      <c r="AA310" s="1419">
        <f t="shared" si="58"/>
        <v>0</v>
      </c>
      <c r="AB310" s="2107"/>
      <c r="AC310" s="1831">
        <f t="shared" si="61"/>
        <v>0</v>
      </c>
      <c r="AD310" s="1831">
        <f t="shared" si="62"/>
        <v>0</v>
      </c>
      <c r="AE310">
        <v>215</v>
      </c>
      <c r="AF310" s="1826">
        <v>576</v>
      </c>
      <c r="AG310" s="2107">
        <f>SUMIF('3BL ACTUAL'!B:B,AF310,'3BL ACTUAL'!E:E)</f>
        <v>0</v>
      </c>
      <c r="AH310" s="2107">
        <f>SUMIF('1 BL anterior'!B:B,AF310,'1 BL anterior'!E:E)</f>
        <v>0</v>
      </c>
      <c r="AJ310" s="285"/>
    </row>
    <row r="311" spans="1:36" ht="17.45" hidden="1" customHeight="1">
      <c r="A311" s="1493"/>
      <c r="B311" s="1493"/>
      <c r="C311" s="1493"/>
      <c r="D311" s="1493"/>
      <c r="E311" s="1509" t="s">
        <v>381</v>
      </c>
      <c r="F311" s="1509"/>
      <c r="G311" s="1509"/>
      <c r="H311" s="1509"/>
      <c r="I311" s="1509"/>
      <c r="J311" s="1509"/>
      <c r="K311" s="1509"/>
      <c r="L311" s="1509"/>
      <c r="M311" s="1509"/>
      <c r="N311" s="1495">
        <v>577</v>
      </c>
      <c r="O311" s="1875" t="s">
        <v>869</v>
      </c>
      <c r="P311" s="2107">
        <f t="shared" si="64"/>
        <v>0</v>
      </c>
      <c r="Q311" s="2107">
        <f t="shared" si="65"/>
        <v>0</v>
      </c>
      <c r="R311" s="1873">
        <f t="shared" ref="R311:R324" si="66">-P311+Q311</f>
        <v>0</v>
      </c>
      <c r="S311" s="1654">
        <f t="shared" si="63"/>
        <v>0</v>
      </c>
      <c r="T311" s="1829">
        <f t="shared" si="53"/>
        <v>0</v>
      </c>
      <c r="U311" s="1830">
        <f t="shared" si="54"/>
        <v>0</v>
      </c>
      <c r="V311" s="737"/>
      <c r="W311" s="1829">
        <f t="shared" si="55"/>
        <v>0</v>
      </c>
      <c r="X311" s="1830">
        <f t="shared" si="56"/>
        <v>0</v>
      </c>
      <c r="Y311" s="737"/>
      <c r="Z311" s="1829">
        <f t="shared" si="57"/>
        <v>0</v>
      </c>
      <c r="AA311" s="1419">
        <f t="shared" si="58"/>
        <v>0</v>
      </c>
      <c r="AB311" s="2107"/>
      <c r="AC311" s="1831">
        <f t="shared" si="61"/>
        <v>0</v>
      </c>
      <c r="AD311" s="1831">
        <f t="shared" si="62"/>
        <v>0</v>
      </c>
      <c r="AE311">
        <v>215</v>
      </c>
      <c r="AF311" s="1826">
        <v>577</v>
      </c>
      <c r="AG311" s="2107">
        <f>SUMIF('3BL ACTUAL'!B:B,AF311,'3BL ACTUAL'!E:E)</f>
        <v>0</v>
      </c>
      <c r="AH311" s="2107">
        <f>SUMIF('1 BL anterior'!B:B,AF311,'1 BL anterior'!E:E)</f>
        <v>0</v>
      </c>
      <c r="AJ311" s="285"/>
    </row>
    <row r="312" spans="1:36" ht="17.45" hidden="1" customHeight="1">
      <c r="A312" s="1493"/>
      <c r="B312" s="1493"/>
      <c r="C312" s="1493"/>
      <c r="D312" s="1493"/>
      <c r="E312" s="1509" t="s">
        <v>382</v>
      </c>
      <c r="F312" s="1509"/>
      <c r="G312" s="1509"/>
      <c r="H312" s="1509"/>
      <c r="I312" s="1509"/>
      <c r="J312" s="1509"/>
      <c r="K312" s="1509"/>
      <c r="L312" s="1509"/>
      <c r="M312" s="1509"/>
      <c r="N312" s="1495">
        <v>578</v>
      </c>
      <c r="O312" s="1875" t="s">
        <v>869</v>
      </c>
      <c r="P312" s="2107">
        <f t="shared" si="64"/>
        <v>0</v>
      </c>
      <c r="Q312" s="2107">
        <f t="shared" si="65"/>
        <v>0</v>
      </c>
      <c r="R312" s="1873">
        <f t="shared" si="66"/>
        <v>0</v>
      </c>
      <c r="S312" s="1654">
        <f t="shared" si="63"/>
        <v>0</v>
      </c>
      <c r="T312" s="1829">
        <f t="shared" si="53"/>
        <v>0</v>
      </c>
      <c r="U312" s="1830">
        <f t="shared" si="54"/>
        <v>0</v>
      </c>
      <c r="V312" s="737"/>
      <c r="W312" s="1829">
        <f t="shared" si="55"/>
        <v>0</v>
      </c>
      <c r="X312" s="1830">
        <f t="shared" si="56"/>
        <v>0</v>
      </c>
      <c r="Y312" s="737"/>
      <c r="Z312" s="1829">
        <f t="shared" si="57"/>
        <v>0</v>
      </c>
      <c r="AA312" s="1419">
        <f t="shared" si="58"/>
        <v>0</v>
      </c>
      <c r="AB312" s="2107"/>
      <c r="AC312" s="1831">
        <f t="shared" si="61"/>
        <v>0</v>
      </c>
      <c r="AD312" s="1831">
        <f t="shared" si="62"/>
        <v>0</v>
      </c>
      <c r="AE312">
        <v>215</v>
      </c>
      <c r="AF312" s="1826">
        <v>578</v>
      </c>
      <c r="AG312" s="2107">
        <f>SUMIF('3BL ACTUAL'!B:B,AF312,'3BL ACTUAL'!E:E)</f>
        <v>0</v>
      </c>
      <c r="AH312" s="2107">
        <f>SUMIF('1 BL anterior'!B:B,AF312,'1 BL anterior'!E:E)</f>
        <v>0</v>
      </c>
      <c r="AJ312" s="285"/>
    </row>
    <row r="313" spans="1:36" ht="17.45" hidden="1" customHeight="1">
      <c r="A313" s="1493"/>
      <c r="B313" s="1493"/>
      <c r="C313" s="1493"/>
      <c r="D313" s="1493"/>
      <c r="E313" s="1509" t="s">
        <v>383</v>
      </c>
      <c r="F313" s="1509"/>
      <c r="G313" s="1509"/>
      <c r="H313" s="1509"/>
      <c r="I313" s="1509"/>
      <c r="J313" s="1509"/>
      <c r="K313" s="1509"/>
      <c r="L313" s="1509"/>
      <c r="M313" s="1509"/>
      <c r="N313" s="1495">
        <v>579</v>
      </c>
      <c r="O313" s="1875" t="s">
        <v>869</v>
      </c>
      <c r="P313" s="2107">
        <f t="shared" si="64"/>
        <v>0</v>
      </c>
      <c r="Q313" s="2107">
        <f t="shared" si="65"/>
        <v>0</v>
      </c>
      <c r="R313" s="1873">
        <f t="shared" si="66"/>
        <v>0</v>
      </c>
      <c r="S313" s="1654">
        <f t="shared" si="63"/>
        <v>0</v>
      </c>
      <c r="T313" s="1829">
        <f t="shared" si="53"/>
        <v>0</v>
      </c>
      <c r="U313" s="1830">
        <f t="shared" si="54"/>
        <v>0</v>
      </c>
      <c r="V313" s="737"/>
      <c r="W313" s="1829">
        <f t="shared" si="55"/>
        <v>0</v>
      </c>
      <c r="X313" s="1830">
        <f t="shared" si="56"/>
        <v>0</v>
      </c>
      <c r="Y313" s="737"/>
      <c r="Z313" s="1829">
        <f t="shared" si="57"/>
        <v>0</v>
      </c>
      <c r="AA313" s="1419">
        <f t="shared" si="58"/>
        <v>0</v>
      </c>
      <c r="AB313" s="2107"/>
      <c r="AC313" s="1831">
        <f t="shared" si="61"/>
        <v>0</v>
      </c>
      <c r="AD313" s="1831">
        <f t="shared" si="62"/>
        <v>0</v>
      </c>
      <c r="AE313">
        <v>215</v>
      </c>
      <c r="AF313" s="1826">
        <v>579</v>
      </c>
      <c r="AG313" s="2107">
        <f>SUMIF('3BL ACTUAL'!B:B,AF313,'3BL ACTUAL'!E:E)</f>
        <v>0</v>
      </c>
      <c r="AH313" s="2107">
        <f>SUMIF('1 BL anterior'!B:B,AF313,'1 BL anterior'!E:E)</f>
        <v>0</v>
      </c>
      <c r="AJ313" s="285"/>
    </row>
    <row r="314" spans="1:36" ht="17.45" hidden="1" customHeight="1">
      <c r="A314" s="1493"/>
      <c r="B314" s="1493"/>
      <c r="C314" s="1493"/>
      <c r="D314" s="1493"/>
      <c r="E314" s="1509" t="s">
        <v>384</v>
      </c>
      <c r="F314" s="1509"/>
      <c r="G314" s="1509"/>
      <c r="H314" s="1509"/>
      <c r="I314" s="1509"/>
      <c r="J314" s="1509"/>
      <c r="K314" s="1509"/>
      <c r="L314" s="1509"/>
      <c r="M314" s="1509"/>
      <c r="N314" s="1495">
        <v>580</v>
      </c>
      <c r="O314" s="1875" t="s">
        <v>869</v>
      </c>
      <c r="P314" s="2107">
        <f t="shared" si="64"/>
        <v>0</v>
      </c>
      <c r="Q314" s="2107">
        <f t="shared" si="65"/>
        <v>0</v>
      </c>
      <c r="R314" s="1873">
        <f t="shared" si="66"/>
        <v>0</v>
      </c>
      <c r="S314" s="1654">
        <f t="shared" si="63"/>
        <v>0</v>
      </c>
      <c r="T314" s="1829">
        <f t="shared" si="53"/>
        <v>0</v>
      </c>
      <c r="U314" s="1830">
        <f t="shared" si="54"/>
        <v>0</v>
      </c>
      <c r="V314" s="737"/>
      <c r="W314" s="1829">
        <f t="shared" si="55"/>
        <v>0</v>
      </c>
      <c r="X314" s="1830">
        <f t="shared" si="56"/>
        <v>0</v>
      </c>
      <c r="Y314" s="737"/>
      <c r="Z314" s="1829">
        <f t="shared" si="57"/>
        <v>0</v>
      </c>
      <c r="AA314" s="1419">
        <f t="shared" si="58"/>
        <v>0</v>
      </c>
      <c r="AB314" s="2107"/>
      <c r="AC314" s="1831">
        <f t="shared" si="61"/>
        <v>0</v>
      </c>
      <c r="AD314" s="1831">
        <f t="shared" si="62"/>
        <v>0</v>
      </c>
      <c r="AE314">
        <v>215</v>
      </c>
      <c r="AF314" s="1826">
        <v>580</v>
      </c>
      <c r="AG314" s="2107">
        <f>SUMIF('3BL ACTUAL'!B:B,AF314,'3BL ACTUAL'!E:E)</f>
        <v>0</v>
      </c>
      <c r="AH314" s="2107">
        <f>SUMIF('1 BL anterior'!B:B,AF314,'1 BL anterior'!E:E)</f>
        <v>0</v>
      </c>
      <c r="AJ314" s="285"/>
    </row>
    <row r="315" spans="1:36" ht="17.45" hidden="1" customHeight="1">
      <c r="A315" s="1493"/>
      <c r="B315" s="1493"/>
      <c r="C315" s="1493"/>
      <c r="D315" s="1493"/>
      <c r="E315" s="1509" t="s">
        <v>385</v>
      </c>
      <c r="F315" s="1509"/>
      <c r="G315" s="1509"/>
      <c r="H315" s="1509"/>
      <c r="I315" s="1509"/>
      <c r="J315" s="1509"/>
      <c r="K315" s="1509"/>
      <c r="L315" s="1509"/>
      <c r="M315" s="1509"/>
      <c r="N315" s="1495">
        <v>581</v>
      </c>
      <c r="O315" s="1875" t="s">
        <v>869</v>
      </c>
      <c r="P315" s="2107">
        <f t="shared" si="64"/>
        <v>0</v>
      </c>
      <c r="Q315" s="2107">
        <f t="shared" si="65"/>
        <v>0</v>
      </c>
      <c r="R315" s="1873">
        <f t="shared" si="66"/>
        <v>0</v>
      </c>
      <c r="S315" s="1654">
        <f t="shared" si="63"/>
        <v>0</v>
      </c>
      <c r="T315" s="1829">
        <f t="shared" si="53"/>
        <v>0</v>
      </c>
      <c r="U315" s="1830">
        <f t="shared" si="54"/>
        <v>0</v>
      </c>
      <c r="V315" s="737"/>
      <c r="W315" s="1829">
        <f t="shared" si="55"/>
        <v>0</v>
      </c>
      <c r="X315" s="1830">
        <f t="shared" si="56"/>
        <v>0</v>
      </c>
      <c r="Y315" s="737"/>
      <c r="Z315" s="1829">
        <f t="shared" si="57"/>
        <v>0</v>
      </c>
      <c r="AA315" s="1419">
        <f t="shared" si="58"/>
        <v>0</v>
      </c>
      <c r="AB315" s="2107"/>
      <c r="AC315" s="1831">
        <f t="shared" si="61"/>
        <v>0</v>
      </c>
      <c r="AD315" s="1831">
        <f t="shared" si="62"/>
        <v>0</v>
      </c>
      <c r="AE315">
        <v>215</v>
      </c>
      <c r="AF315" s="1826">
        <v>581</v>
      </c>
      <c r="AG315" s="2107">
        <f>SUMIF('3BL ACTUAL'!B:B,AF315,'3BL ACTUAL'!E:E)</f>
        <v>0</v>
      </c>
      <c r="AH315" s="2107">
        <f>SUMIF('1 BL anterior'!B:B,AF315,'1 BL anterior'!E:E)</f>
        <v>0</v>
      </c>
      <c r="AJ315" s="285"/>
    </row>
    <row r="316" spans="1:36" ht="17.45" hidden="1" customHeight="1">
      <c r="A316" s="1493"/>
      <c r="B316" s="1493"/>
      <c r="C316" s="1493"/>
      <c r="D316" s="1493"/>
      <c r="E316" s="1509" t="s">
        <v>386</v>
      </c>
      <c r="F316" s="1509"/>
      <c r="G316" s="1509"/>
      <c r="H316" s="1509"/>
      <c r="I316" s="1509"/>
      <c r="J316" s="1509"/>
      <c r="K316" s="1509"/>
      <c r="L316" s="1509"/>
      <c r="M316" s="1509"/>
      <c r="N316" s="1495">
        <v>582</v>
      </c>
      <c r="O316" s="1875" t="s">
        <v>869</v>
      </c>
      <c r="P316" s="2107">
        <f t="shared" si="64"/>
        <v>0</v>
      </c>
      <c r="Q316" s="2107">
        <f t="shared" si="65"/>
        <v>0</v>
      </c>
      <c r="R316" s="1873">
        <f t="shared" si="66"/>
        <v>0</v>
      </c>
      <c r="S316" s="1654">
        <f t="shared" si="63"/>
        <v>0</v>
      </c>
      <c r="T316" s="1829">
        <f t="shared" si="53"/>
        <v>0</v>
      </c>
      <c r="U316" s="1830">
        <f t="shared" si="54"/>
        <v>0</v>
      </c>
      <c r="V316" s="737"/>
      <c r="W316" s="1829">
        <f t="shared" si="55"/>
        <v>0</v>
      </c>
      <c r="X316" s="1830">
        <f t="shared" si="56"/>
        <v>0</v>
      </c>
      <c r="Y316" s="737"/>
      <c r="Z316" s="1829">
        <f t="shared" si="57"/>
        <v>0</v>
      </c>
      <c r="AA316" s="1419">
        <f t="shared" si="58"/>
        <v>0</v>
      </c>
      <c r="AB316" s="2107"/>
      <c r="AC316" s="1831">
        <f t="shared" si="61"/>
        <v>0</v>
      </c>
      <c r="AD316" s="1831">
        <f t="shared" si="62"/>
        <v>0</v>
      </c>
      <c r="AE316">
        <v>215</v>
      </c>
      <c r="AF316" s="1826">
        <v>582</v>
      </c>
      <c r="AG316" s="2107">
        <f>SUMIF('3BL ACTUAL'!B:B,AF316,'3BL ACTUAL'!E:E)</f>
        <v>0</v>
      </c>
      <c r="AH316" s="2107">
        <f>SUMIF('1 BL anterior'!B:B,AF316,'1 BL anterior'!E:E)</f>
        <v>0</v>
      </c>
      <c r="AJ316" s="285"/>
    </row>
    <row r="317" spans="1:36" ht="17.45" hidden="1" customHeight="1">
      <c r="A317" s="1493"/>
      <c r="B317" s="1493"/>
      <c r="C317" s="1493"/>
      <c r="D317" s="1493"/>
      <c r="E317" s="1509" t="s">
        <v>387</v>
      </c>
      <c r="F317" s="1509"/>
      <c r="G317" s="1509"/>
      <c r="H317" s="1509"/>
      <c r="I317" s="1509"/>
      <c r="J317" s="1509"/>
      <c r="K317" s="1509"/>
      <c r="L317" s="1509"/>
      <c r="M317" s="1509"/>
      <c r="N317" s="1495">
        <v>583</v>
      </c>
      <c r="O317" s="1875" t="s">
        <v>869</v>
      </c>
      <c r="P317" s="2107">
        <f t="shared" si="64"/>
        <v>0</v>
      </c>
      <c r="Q317" s="2107">
        <f t="shared" si="65"/>
        <v>0</v>
      </c>
      <c r="R317" s="1873">
        <f t="shared" si="66"/>
        <v>0</v>
      </c>
      <c r="S317" s="1654">
        <f t="shared" si="63"/>
        <v>0</v>
      </c>
      <c r="T317" s="1829">
        <f t="shared" si="53"/>
        <v>0</v>
      </c>
      <c r="U317" s="1830">
        <f t="shared" si="54"/>
        <v>0</v>
      </c>
      <c r="V317" s="737"/>
      <c r="W317" s="1829">
        <f t="shared" si="55"/>
        <v>0</v>
      </c>
      <c r="X317" s="1830">
        <f t="shared" si="56"/>
        <v>0</v>
      </c>
      <c r="Y317" s="737"/>
      <c r="Z317" s="1829">
        <f t="shared" si="57"/>
        <v>0</v>
      </c>
      <c r="AA317" s="1419">
        <f t="shared" si="58"/>
        <v>0</v>
      </c>
      <c r="AB317" s="2107"/>
      <c r="AC317" s="1831">
        <f t="shared" si="61"/>
        <v>0</v>
      </c>
      <c r="AD317" s="1831">
        <f t="shared" si="62"/>
        <v>0</v>
      </c>
      <c r="AE317">
        <v>215</v>
      </c>
      <c r="AF317" s="1826">
        <v>583</v>
      </c>
      <c r="AG317" s="2107">
        <f>SUMIF('3BL ACTUAL'!B:B,AF317,'3BL ACTUAL'!E:E)</f>
        <v>0</v>
      </c>
      <c r="AH317" s="2107">
        <f>SUMIF('1 BL anterior'!B:B,AF317,'1 BL anterior'!E:E)</f>
        <v>0</v>
      </c>
      <c r="AJ317" s="285"/>
    </row>
    <row r="318" spans="1:36" ht="17.45" hidden="1" customHeight="1">
      <c r="A318" s="1493"/>
      <c r="B318" s="1493"/>
      <c r="C318" s="1493"/>
      <c r="D318" s="1503" t="s">
        <v>192</v>
      </c>
      <c r="E318" s="1503"/>
      <c r="F318" s="1503"/>
      <c r="G318" s="1503"/>
      <c r="H318" s="1503"/>
      <c r="I318" s="1503"/>
      <c r="J318" s="1503"/>
      <c r="K318" s="1503"/>
      <c r="L318" s="1503"/>
      <c r="M318" s="1503"/>
      <c r="N318" s="1503"/>
      <c r="O318" s="1875"/>
      <c r="P318" s="2107"/>
      <c r="Q318" s="2107"/>
      <c r="R318" s="1873"/>
      <c r="S318" s="1654"/>
      <c r="T318" s="1829"/>
      <c r="U318" s="1830"/>
      <c r="V318" s="737"/>
      <c r="W318" s="1829"/>
      <c r="X318" s="1830"/>
      <c r="Y318" s="737"/>
      <c r="Z318" s="1829"/>
      <c r="AA318" s="1419"/>
      <c r="AB318" s="2107"/>
      <c r="AC318" s="1831"/>
      <c r="AD318" s="1831"/>
      <c r="AF318" s="1826"/>
      <c r="AG318" s="2107">
        <f>SUMIF('3BL ACTUAL'!B:B,AF318,'3BL ACTUAL'!E:E)</f>
        <v>0</v>
      </c>
      <c r="AH318" s="2107">
        <f>SUMIF('1 BL anterior'!B:B,AF318,'1 BL anterior'!E:E)</f>
        <v>0</v>
      </c>
      <c r="AJ318" s="285"/>
    </row>
    <row r="319" spans="1:36" ht="17.45" hidden="1" customHeight="1">
      <c r="A319" s="1493"/>
      <c r="B319" s="1493"/>
      <c r="C319" s="1493"/>
      <c r="D319" s="1493"/>
      <c r="E319" s="1509" t="s">
        <v>388</v>
      </c>
      <c r="F319" s="1509"/>
      <c r="G319" s="1509"/>
      <c r="H319" s="1509"/>
      <c r="I319" s="1509"/>
      <c r="J319" s="1509"/>
      <c r="K319" s="1509"/>
      <c r="L319" s="1509"/>
      <c r="M319" s="1509"/>
      <c r="N319" s="1495">
        <v>584</v>
      </c>
      <c r="O319" s="1875" t="s">
        <v>869</v>
      </c>
      <c r="P319" s="2107">
        <f>SUMIF(AF:AF,N319,AH:AH)</f>
        <v>0</v>
      </c>
      <c r="Q319" s="2107">
        <f>SUMIF(AF:AF,N319,AG:AG)</f>
        <v>0</v>
      </c>
      <c r="R319" s="1873">
        <f t="shared" si="66"/>
        <v>0</v>
      </c>
      <c r="S319" s="1654">
        <f>+R319</f>
        <v>0</v>
      </c>
      <c r="T319" s="1829">
        <f t="shared" si="53"/>
        <v>0</v>
      </c>
      <c r="U319" s="1830">
        <f t="shared" si="54"/>
        <v>0</v>
      </c>
      <c r="V319" s="737"/>
      <c r="W319" s="1829">
        <f t="shared" si="55"/>
        <v>0</v>
      </c>
      <c r="X319" s="1830">
        <f t="shared" si="56"/>
        <v>0</v>
      </c>
      <c r="Y319" s="736"/>
      <c r="Z319" s="1829">
        <f t="shared" si="57"/>
        <v>0</v>
      </c>
      <c r="AA319" s="1419">
        <f t="shared" si="58"/>
        <v>0</v>
      </c>
      <c r="AB319" s="2107"/>
      <c r="AC319" s="1831">
        <f t="shared" si="61"/>
        <v>0</v>
      </c>
      <c r="AD319" s="1831">
        <f t="shared" si="62"/>
        <v>0</v>
      </c>
      <c r="AE319">
        <v>216</v>
      </c>
      <c r="AF319" s="1826">
        <v>584</v>
      </c>
      <c r="AG319" s="2107">
        <f>SUMIF('3BL ACTUAL'!B:B,AF319,'3BL ACTUAL'!E:E)</f>
        <v>0</v>
      </c>
      <c r="AH319" s="2107">
        <f>SUMIF('1 BL anterior'!B:B,AF319,'1 BL anterior'!E:E)</f>
        <v>0</v>
      </c>
      <c r="AJ319" s="285"/>
    </row>
    <row r="320" spans="1:36" ht="17.45" hidden="1" customHeight="1">
      <c r="A320" s="1493"/>
      <c r="B320" s="1493"/>
      <c r="C320" s="1493"/>
      <c r="D320" s="1493"/>
      <c r="E320" s="1509" t="s">
        <v>389</v>
      </c>
      <c r="F320" s="1509"/>
      <c r="G320" s="1509"/>
      <c r="H320" s="1509"/>
      <c r="I320" s="1509"/>
      <c r="J320" s="1509"/>
      <c r="K320" s="1509"/>
      <c r="L320" s="1509"/>
      <c r="M320" s="1509"/>
      <c r="N320" s="1495">
        <v>585</v>
      </c>
      <c r="O320" s="1875" t="s">
        <v>869</v>
      </c>
      <c r="P320" s="2107">
        <f>SUMIF(AF:AF,N320,AH:AH)</f>
        <v>0</v>
      </c>
      <c r="Q320" s="2107">
        <f>SUMIF(AF:AF,N320,AG:AG)</f>
        <v>0</v>
      </c>
      <c r="R320" s="1873">
        <f t="shared" si="66"/>
        <v>0</v>
      </c>
      <c r="S320" s="1654"/>
      <c r="T320" s="1829">
        <f t="shared" si="53"/>
        <v>0</v>
      </c>
      <c r="U320" s="1830">
        <f t="shared" si="54"/>
        <v>0</v>
      </c>
      <c r="V320" s="737"/>
      <c r="W320" s="1829">
        <f t="shared" si="55"/>
        <v>0</v>
      </c>
      <c r="X320" s="1830">
        <f t="shared" si="56"/>
        <v>0</v>
      </c>
      <c r="Y320" s="736">
        <f>+R320</f>
        <v>0</v>
      </c>
      <c r="Z320" s="1829">
        <f t="shared" si="57"/>
        <v>0</v>
      </c>
      <c r="AA320" s="1419">
        <f t="shared" si="58"/>
        <v>0</v>
      </c>
      <c r="AB320" s="2107"/>
      <c r="AC320" s="1831">
        <f t="shared" si="61"/>
        <v>0</v>
      </c>
      <c r="AD320" s="1831">
        <f t="shared" si="62"/>
        <v>0</v>
      </c>
      <c r="AE320">
        <v>216</v>
      </c>
      <c r="AF320" s="1826">
        <v>585</v>
      </c>
      <c r="AG320" s="2107">
        <f>SUMIF('3BL ACTUAL'!B:B,AF320,'3BL ACTUAL'!E:E)</f>
        <v>0</v>
      </c>
      <c r="AH320" s="2107">
        <f>SUMIF('1 BL anterior'!B:B,AF320,'1 BL anterior'!E:E)</f>
        <v>0</v>
      </c>
      <c r="AJ320" s="285"/>
    </row>
    <row r="321" spans="1:36" ht="17.45" hidden="1" customHeight="1">
      <c r="A321" s="1493"/>
      <c r="B321" s="1493"/>
      <c r="C321" s="1493"/>
      <c r="D321" s="1493"/>
      <c r="E321" s="1509" t="s">
        <v>238</v>
      </c>
      <c r="F321" s="1509"/>
      <c r="G321" s="1509"/>
      <c r="H321" s="1509"/>
      <c r="I321" s="1509"/>
      <c r="J321" s="1509"/>
      <c r="K321" s="1509"/>
      <c r="L321" s="1509"/>
      <c r="M321" s="1509"/>
      <c r="N321" s="1495">
        <v>586</v>
      </c>
      <c r="O321" s="1875" t="s">
        <v>869</v>
      </c>
      <c r="P321" s="2107">
        <f>SUMIF(AF:AF,N321,AH:AH)</f>
        <v>0</v>
      </c>
      <c r="Q321" s="2107">
        <f>SUMIF(AF:AF,N321,AG:AG)</f>
        <v>0</v>
      </c>
      <c r="R321" s="1873">
        <f t="shared" si="66"/>
        <v>0</v>
      </c>
      <c r="S321" s="1654">
        <f>+R321</f>
        <v>0</v>
      </c>
      <c r="T321" s="1829">
        <f t="shared" si="53"/>
        <v>0</v>
      </c>
      <c r="U321" s="1830">
        <f t="shared" si="54"/>
        <v>0</v>
      </c>
      <c r="V321" s="737"/>
      <c r="W321" s="1829">
        <f t="shared" si="55"/>
        <v>0</v>
      </c>
      <c r="X321" s="1830">
        <f t="shared" si="56"/>
        <v>0</v>
      </c>
      <c r="Y321" s="736"/>
      <c r="Z321" s="1829">
        <f t="shared" si="57"/>
        <v>0</v>
      </c>
      <c r="AA321" s="1419">
        <f t="shared" si="58"/>
        <v>0</v>
      </c>
      <c r="AB321" s="2107"/>
      <c r="AC321" s="1831">
        <f t="shared" si="61"/>
        <v>0</v>
      </c>
      <c r="AD321" s="1831">
        <f t="shared" si="62"/>
        <v>0</v>
      </c>
      <c r="AE321">
        <v>216</v>
      </c>
      <c r="AF321" s="1826">
        <v>586</v>
      </c>
      <c r="AG321" s="2107">
        <f>SUMIF('3BL ACTUAL'!B:B,AF321,'3BL ACTUAL'!E:E)</f>
        <v>0</v>
      </c>
      <c r="AH321" s="2107">
        <f>SUMIF('1 BL anterior'!B:B,AF321,'1 BL anterior'!E:E)</f>
        <v>0</v>
      </c>
      <c r="AJ321" s="285"/>
    </row>
    <row r="322" spans="1:36" ht="17.45" hidden="1" customHeight="1">
      <c r="A322" s="1493"/>
      <c r="B322" s="1493"/>
      <c r="C322" s="1493"/>
      <c r="D322" s="1503" t="s">
        <v>3617</v>
      </c>
      <c r="E322" s="1503"/>
      <c r="F322" s="1503"/>
      <c r="G322" s="1503"/>
      <c r="H322" s="1503"/>
      <c r="I322" s="1503"/>
      <c r="J322" s="1503"/>
      <c r="K322" s="1503"/>
      <c r="L322" s="1503"/>
      <c r="M322" s="1503"/>
      <c r="N322" s="1503"/>
      <c r="O322" s="1875"/>
      <c r="P322" s="2107"/>
      <c r="Q322" s="2107"/>
      <c r="R322" s="1873"/>
      <c r="S322" s="1654"/>
      <c r="T322" s="1829"/>
      <c r="U322" s="1830"/>
      <c r="V322" s="737"/>
      <c r="W322" s="1829"/>
      <c r="X322" s="1830"/>
      <c r="Y322" s="736"/>
      <c r="Z322" s="1829"/>
      <c r="AA322" s="1419"/>
      <c r="AB322" s="2107"/>
      <c r="AC322" s="1831"/>
      <c r="AD322" s="1831"/>
      <c r="AF322" s="1826"/>
      <c r="AG322" s="2107">
        <f>SUMIF('3BL ACTUAL'!B:B,AF322,'3BL ACTUAL'!E:E)</f>
        <v>0</v>
      </c>
      <c r="AH322" s="2107">
        <f>SUMIF('1 BL anterior'!B:B,AF322,'1 BL anterior'!E:E)</f>
        <v>0</v>
      </c>
      <c r="AJ322" s="285"/>
    </row>
    <row r="323" spans="1:36" ht="17.45" hidden="1" customHeight="1">
      <c r="A323" s="1493"/>
      <c r="B323" s="1493"/>
      <c r="C323" s="1493"/>
      <c r="D323" s="1493"/>
      <c r="E323" s="1509" t="s">
        <v>3609</v>
      </c>
      <c r="F323" s="1509"/>
      <c r="G323" s="1509"/>
      <c r="H323" s="1509"/>
      <c r="I323" s="1509"/>
      <c r="J323" s="1509"/>
      <c r="K323" s="1509"/>
      <c r="L323" s="1509"/>
      <c r="M323" s="1509"/>
      <c r="N323" s="1495">
        <v>587</v>
      </c>
      <c r="O323" s="1875" t="s">
        <v>869</v>
      </c>
      <c r="P323" s="2107">
        <f>SUMIF(AF:AF,N323,AH:AH)</f>
        <v>0</v>
      </c>
      <c r="Q323" s="2107">
        <f>SUMIF(AF:AF,N323,AG:AG)</f>
        <v>0</v>
      </c>
      <c r="R323" s="1873">
        <f t="shared" si="66"/>
        <v>0</v>
      </c>
      <c r="S323" s="1654">
        <f>+R323</f>
        <v>0</v>
      </c>
      <c r="T323" s="1829">
        <f t="shared" si="53"/>
        <v>0</v>
      </c>
      <c r="U323" s="1830">
        <f t="shared" si="54"/>
        <v>0</v>
      </c>
      <c r="V323" s="737"/>
      <c r="W323" s="1829">
        <f t="shared" si="55"/>
        <v>0</v>
      </c>
      <c r="X323" s="1830">
        <f t="shared" si="56"/>
        <v>0</v>
      </c>
      <c r="Y323" s="737"/>
      <c r="Z323" s="1829">
        <f t="shared" si="57"/>
        <v>0</v>
      </c>
      <c r="AA323" s="1419">
        <f t="shared" si="58"/>
        <v>0</v>
      </c>
      <c r="AB323" s="2107"/>
      <c r="AC323" s="1831">
        <f t="shared" si="61"/>
        <v>0</v>
      </c>
      <c r="AD323" s="1831">
        <f t="shared" si="62"/>
        <v>0</v>
      </c>
      <c r="AE323">
        <v>217</v>
      </c>
      <c r="AF323" s="1826">
        <v>587</v>
      </c>
      <c r="AG323" s="2107">
        <f>SUMIF('3BL ACTUAL'!B:B,AF323,'3BL ACTUAL'!E:E)</f>
        <v>0</v>
      </c>
      <c r="AH323" s="2107">
        <f>SUMIF('1 BL anterior'!B:B,AF323,'1 BL anterior'!E:E)</f>
        <v>0</v>
      </c>
      <c r="AJ323" s="285"/>
    </row>
    <row r="324" spans="1:36" ht="17.45" hidden="1" customHeight="1" thickBot="1">
      <c r="A324" s="1493"/>
      <c r="B324" s="1493"/>
      <c r="C324" s="1493"/>
      <c r="D324" s="1493"/>
      <c r="E324" s="1509" t="s">
        <v>238</v>
      </c>
      <c r="F324" s="1509"/>
      <c r="G324" s="1509"/>
      <c r="H324" s="1509"/>
      <c r="I324" s="1509"/>
      <c r="J324" s="1509"/>
      <c r="K324" s="1509"/>
      <c r="L324" s="1509"/>
      <c r="M324" s="1509"/>
      <c r="N324" s="1495">
        <v>588</v>
      </c>
      <c r="O324" s="754" t="s">
        <v>869</v>
      </c>
      <c r="P324" s="2107">
        <f>SUMIF(AF:AF,N324,AH:AH)</f>
        <v>0</v>
      </c>
      <c r="Q324" s="2107">
        <f>SUMIF(AF:AF,N324,AG:AG)</f>
        <v>0</v>
      </c>
      <c r="R324" s="1873">
        <f t="shared" si="66"/>
        <v>0</v>
      </c>
      <c r="S324" s="1654">
        <f>+R324</f>
        <v>0</v>
      </c>
      <c r="T324" s="1829">
        <f t="shared" si="53"/>
        <v>0</v>
      </c>
      <c r="U324" s="1830">
        <f t="shared" si="54"/>
        <v>0</v>
      </c>
      <c r="V324" s="737"/>
      <c r="W324" s="1829">
        <f t="shared" si="55"/>
        <v>0</v>
      </c>
      <c r="X324" s="1830">
        <f t="shared" si="56"/>
        <v>0</v>
      </c>
      <c r="Y324" s="737"/>
      <c r="Z324" s="1829">
        <f t="shared" si="57"/>
        <v>0</v>
      </c>
      <c r="AA324" s="1419">
        <f t="shared" si="58"/>
        <v>0</v>
      </c>
      <c r="AB324" s="2107"/>
      <c r="AC324" s="1831">
        <f t="shared" si="61"/>
        <v>0</v>
      </c>
      <c r="AD324" s="1831">
        <f t="shared" si="62"/>
        <v>0</v>
      </c>
      <c r="AE324">
        <v>217</v>
      </c>
      <c r="AF324" s="740">
        <v>588</v>
      </c>
      <c r="AG324" s="2107">
        <f>SUMIF('3BL ACTUAL'!B:B,AF324,'3BL ACTUAL'!E:E)</f>
        <v>0</v>
      </c>
      <c r="AH324" s="2107">
        <f>SUMIF('1 BL anterior'!B:B,AF324,'1 BL anterior'!E:E)</f>
        <v>0</v>
      </c>
      <c r="AJ324" s="285"/>
    </row>
    <row r="325" spans="1:36" ht="17.45" hidden="1" customHeight="1" thickBot="1">
      <c r="A325" s="1493"/>
      <c r="B325" s="1493"/>
      <c r="C325" s="1504" t="s">
        <v>919</v>
      </c>
      <c r="D325" s="1504"/>
      <c r="E325" s="1504"/>
      <c r="F325" s="1504"/>
      <c r="G325" s="1504"/>
      <c r="H325" s="1504"/>
      <c r="I325" s="1504"/>
      <c r="J325" s="1504"/>
      <c r="K325" s="1504"/>
      <c r="L325" s="1504"/>
      <c r="M325" s="1504"/>
      <c r="N325" s="1494">
        <v>589</v>
      </c>
      <c r="O325" s="757" t="s">
        <v>900</v>
      </c>
      <c r="R325" s="750"/>
      <c r="S325" s="742"/>
      <c r="V325" s="737"/>
      <c r="Y325" s="737"/>
      <c r="AB325" s="2107"/>
      <c r="AC325" s="1831">
        <f t="shared" si="61"/>
        <v>0</v>
      </c>
      <c r="AD325" s="1831">
        <f t="shared" si="62"/>
        <v>0</v>
      </c>
      <c r="AE325">
        <v>217</v>
      </c>
      <c r="AF325" s="756">
        <v>589</v>
      </c>
      <c r="AG325" s="2107">
        <f>SUMIF('3BL ACTUAL'!B:B,AF325,'3BL ACTUAL'!E:E)</f>
        <v>0</v>
      </c>
      <c r="AH325" s="2107">
        <f>SUMIF('1 BL anterior'!B:B,AF325,'1 BL anterior'!E:E)</f>
        <v>0</v>
      </c>
      <c r="AJ325" s="285"/>
    </row>
    <row r="326" spans="1:36" ht="17.45" hidden="1" customHeight="1" thickBot="1">
      <c r="A326" s="1493"/>
      <c r="B326" s="1504" t="s">
        <v>920</v>
      </c>
      <c r="C326" s="1504"/>
      <c r="D326" s="1504"/>
      <c r="E326" s="1504"/>
      <c r="F326" s="1504"/>
      <c r="G326" s="1504"/>
      <c r="H326" s="1504"/>
      <c r="I326" s="1504"/>
      <c r="J326" s="1504"/>
      <c r="K326" s="1504"/>
      <c r="L326" s="1504"/>
      <c r="M326" s="1504"/>
      <c r="N326" s="1494">
        <v>599</v>
      </c>
      <c r="O326" s="746" t="s">
        <v>900</v>
      </c>
      <c r="P326" s="1999">
        <f>SUM(P218:P325)</f>
        <v>815605.49999999977</v>
      </c>
      <c r="Q326" s="1999">
        <f>SUM(Q218:Q325)</f>
        <v>0</v>
      </c>
      <c r="R326" s="2000"/>
      <c r="S326" s="759"/>
      <c r="T326" s="2004"/>
      <c r="U326" s="1999"/>
      <c r="V326" s="760"/>
      <c r="W326" s="2004"/>
      <c r="X326" s="1999"/>
      <c r="Y326" s="760"/>
      <c r="Z326" s="2004"/>
      <c r="AA326" s="1999"/>
      <c r="AB326" s="2107"/>
      <c r="AC326" s="1999"/>
      <c r="AD326" s="1831"/>
      <c r="AE326">
        <v>217</v>
      </c>
      <c r="AF326" s="758">
        <v>599</v>
      </c>
      <c r="AG326" s="2107">
        <f>SUMIF('3BL ACTUAL'!B:B,AF326,'3BL ACTUAL'!E:E)</f>
        <v>0</v>
      </c>
      <c r="AH326" s="2107">
        <f>SUMIF('1 BL anterior'!B:B,AF326,'1 BL anterior'!E:E)</f>
        <v>0</v>
      </c>
      <c r="AJ326" s="285"/>
    </row>
    <row r="327" spans="1:36" ht="17.45" hidden="1" customHeight="1">
      <c r="A327" s="1493"/>
      <c r="B327" s="1493"/>
      <c r="C327" s="1509" t="s">
        <v>3618</v>
      </c>
      <c r="D327" s="1509"/>
      <c r="E327" s="1509"/>
      <c r="F327" s="1509"/>
      <c r="G327" s="1509"/>
      <c r="H327" s="1509"/>
      <c r="I327" s="1509"/>
      <c r="J327" s="1509"/>
      <c r="K327" s="1509"/>
      <c r="L327" s="1509"/>
      <c r="M327" s="1509"/>
      <c r="N327" s="1495">
        <v>591</v>
      </c>
      <c r="O327" s="762" t="s">
        <v>900</v>
      </c>
      <c r="P327" s="2107">
        <f>SUMIF(AF:AF,N327,AH:AH)</f>
        <v>0</v>
      </c>
      <c r="Q327" s="2107">
        <f>SUMIF(AF:AF,N327,AG:AG)</f>
        <v>0</v>
      </c>
      <c r="R327" s="1873">
        <f>+P327-Q327</f>
        <v>0</v>
      </c>
      <c r="S327" s="742"/>
      <c r="V327" s="737"/>
      <c r="Y327" s="737"/>
      <c r="AB327" s="2107"/>
      <c r="AC327" s="1831">
        <f t="shared" si="61"/>
        <v>0</v>
      </c>
      <c r="AD327" s="1831">
        <f t="shared" ref="AD327:AD359" si="67">+AC327-R327</f>
        <v>0</v>
      </c>
      <c r="AE327">
        <v>220</v>
      </c>
      <c r="AF327" s="761">
        <v>591</v>
      </c>
      <c r="AG327" s="2107">
        <f>SUMIF('3BL ACTUAL'!B:B,AF327,'3BL ACTUAL'!E:E)</f>
        <v>0</v>
      </c>
      <c r="AH327" s="2107">
        <f>SUMIF('1 BL anterior'!B:B,AF327,'1 BL anterior'!E:E)</f>
        <v>0</v>
      </c>
      <c r="AJ327" s="285"/>
    </row>
    <row r="328" spans="1:36" ht="18" hidden="1" customHeight="1">
      <c r="A328" s="1493"/>
      <c r="B328" s="1493"/>
      <c r="C328" s="1509" t="s">
        <v>3619</v>
      </c>
      <c r="D328" s="1509"/>
      <c r="E328" s="1509"/>
      <c r="F328" s="1509"/>
      <c r="G328" s="1509"/>
      <c r="H328" s="1509"/>
      <c r="I328" s="1509"/>
      <c r="J328" s="1509"/>
      <c r="K328" s="1509"/>
      <c r="L328" s="1509"/>
      <c r="M328" s="1509"/>
      <c r="N328" s="1495">
        <v>592</v>
      </c>
      <c r="O328" s="763" t="s">
        <v>900</v>
      </c>
      <c r="P328" s="2107">
        <f>SUMIF(AF:AF,N328,AH:AH)</f>
        <v>0</v>
      </c>
      <c r="Q328" s="2107">
        <f>SUMIF(AF:AF,N328,AG:AG)</f>
        <v>0</v>
      </c>
      <c r="R328" s="1873">
        <f>+P328-Q328</f>
        <v>0</v>
      </c>
      <c r="S328" s="742"/>
      <c r="V328" s="737"/>
      <c r="Y328" s="737"/>
      <c r="AB328" s="2107"/>
      <c r="AC328" s="1831">
        <f t="shared" si="61"/>
        <v>0</v>
      </c>
      <c r="AD328" s="1831">
        <f t="shared" si="67"/>
        <v>0</v>
      </c>
      <c r="AE328">
        <v>220</v>
      </c>
      <c r="AF328" s="1879">
        <v>592</v>
      </c>
      <c r="AG328" s="2107">
        <f>SUMIF('3BL ACTUAL'!B:B,AF328,'3BL ACTUAL'!E:E)</f>
        <v>0</v>
      </c>
      <c r="AH328" s="2107">
        <f>SUMIF('1 BL anterior'!B:B,AF328,'1 BL anterior'!E:E)</f>
        <v>0</v>
      </c>
      <c r="AJ328" s="285"/>
    </row>
    <row r="329" spans="1:36" ht="17.45" hidden="1" customHeight="1">
      <c r="A329" s="1493"/>
      <c r="B329" s="1493"/>
      <c r="C329" s="1509"/>
      <c r="D329" s="1509"/>
      <c r="E329" s="1509"/>
      <c r="F329" s="1509"/>
      <c r="G329" s="1509"/>
      <c r="H329" s="1509"/>
      <c r="I329" s="1509"/>
      <c r="J329" s="1509"/>
      <c r="K329" s="1509"/>
      <c r="L329" s="1509"/>
      <c r="M329" s="1509"/>
      <c r="N329" s="1495"/>
      <c r="R329" s="750"/>
      <c r="S329" s="742"/>
      <c r="V329" s="737"/>
      <c r="Y329" s="737"/>
      <c r="AB329" s="2107"/>
      <c r="AC329" s="1831">
        <f t="shared" si="61"/>
        <v>0</v>
      </c>
      <c r="AD329" s="1831">
        <f t="shared" si="67"/>
        <v>0</v>
      </c>
      <c r="AG329" s="2107">
        <f>SUMIF('3BL ACTUAL'!B:B,AF329,'3BL ACTUAL'!E:E)</f>
        <v>0</v>
      </c>
      <c r="AH329" s="2107">
        <f>SUMIF('1 BL anterior'!B:B,AF329,'1 BL anterior'!E:E)</f>
        <v>0</v>
      </c>
      <c r="AJ329" s="285"/>
    </row>
    <row r="330" spans="1:36" ht="18" hidden="1" customHeight="1">
      <c r="A330" s="1493"/>
      <c r="B330" s="1493"/>
      <c r="C330" s="1509"/>
      <c r="D330" s="1509"/>
      <c r="E330" s="1509"/>
      <c r="F330" s="1509"/>
      <c r="G330" s="1509"/>
      <c r="H330" s="1509"/>
      <c r="I330" s="1509"/>
      <c r="J330" s="1509"/>
      <c r="K330" s="1509"/>
      <c r="L330" s="1509"/>
      <c r="M330" s="1509"/>
      <c r="N330" s="1495"/>
      <c r="R330" s="750"/>
      <c r="S330" s="742"/>
      <c r="V330" s="737"/>
      <c r="Y330" s="737"/>
      <c r="AB330" s="2107"/>
      <c r="AC330" s="1831">
        <f t="shared" si="61"/>
        <v>0</v>
      </c>
      <c r="AD330" s="1831">
        <f t="shared" si="67"/>
        <v>0</v>
      </c>
      <c r="AG330" s="2107">
        <f>SUMIF('3BL ACTUAL'!B:B,AF330,'3BL ACTUAL'!E:E)</f>
        <v>0</v>
      </c>
      <c r="AH330" s="2107">
        <f>SUMIF('1 BL anterior'!B:B,AF330,'1 BL anterior'!E:E)</f>
        <v>0</v>
      </c>
      <c r="AJ330" s="285"/>
    </row>
    <row r="331" spans="1:36" ht="17.45" hidden="1" customHeight="1" thickBot="1">
      <c r="A331" s="1493"/>
      <c r="B331" s="1493"/>
      <c r="C331" s="1509"/>
      <c r="D331" s="1509"/>
      <c r="E331" s="1509"/>
      <c r="F331" s="1509"/>
      <c r="G331" s="1509"/>
      <c r="H331" s="1509"/>
      <c r="I331" s="1509"/>
      <c r="J331" s="1509"/>
      <c r="K331" s="1509"/>
      <c r="L331" s="1509"/>
      <c r="M331" s="1509"/>
      <c r="N331" s="1495"/>
      <c r="R331" s="750"/>
      <c r="S331" s="742"/>
      <c r="V331" s="737"/>
      <c r="Y331" s="737"/>
      <c r="AB331" s="2107"/>
      <c r="AC331" s="1831">
        <f t="shared" si="61"/>
        <v>0</v>
      </c>
      <c r="AD331" s="1831">
        <f t="shared" si="67"/>
        <v>0</v>
      </c>
      <c r="AG331" s="2107">
        <f>SUMIF('3BL ACTUAL'!B:B,AF331,'3BL ACTUAL'!E:E)</f>
        <v>0</v>
      </c>
      <c r="AH331" s="2107">
        <f>SUMIF('1 BL anterior'!B:B,AF331,'1 BL anterior'!E:E)</f>
        <v>0</v>
      </c>
      <c r="AJ331" s="285"/>
    </row>
    <row r="332" spans="1:36" ht="18" hidden="1" customHeight="1" thickBot="1">
      <c r="A332" s="1493"/>
      <c r="B332" s="1508" t="s">
        <v>26</v>
      </c>
      <c r="C332" s="1508"/>
      <c r="D332" s="1508"/>
      <c r="E332" s="1508"/>
      <c r="F332" s="1508"/>
      <c r="G332" s="1508"/>
      <c r="H332" s="1508"/>
      <c r="I332" s="1508"/>
      <c r="J332" s="1508"/>
      <c r="K332" s="1508"/>
      <c r="L332" s="1508"/>
      <c r="M332" s="1508"/>
      <c r="N332" s="1508"/>
      <c r="O332" s="2002"/>
      <c r="R332" s="750"/>
      <c r="S332" s="742"/>
      <c r="V332" s="737"/>
      <c r="Y332" s="737"/>
      <c r="AB332" s="2107"/>
      <c r="AC332" s="1831">
        <f t="shared" si="61"/>
        <v>0</v>
      </c>
      <c r="AD332" s="1831">
        <f t="shared" si="67"/>
        <v>0</v>
      </c>
      <c r="AF332" s="2002"/>
      <c r="AG332" s="2107">
        <f>SUMIF('3BL ACTUAL'!B:B,AF332,'3BL ACTUAL'!E:E)</f>
        <v>0</v>
      </c>
      <c r="AH332" s="2107">
        <f>SUMIF('1 BL anterior'!B:B,AF332,'1 BL anterior'!E:E)</f>
        <v>0</v>
      </c>
      <c r="AJ332" s="285"/>
    </row>
    <row r="333" spans="1:36" ht="17.45" hidden="1" customHeight="1">
      <c r="A333" s="1493"/>
      <c r="B333" s="1493"/>
      <c r="C333" s="1509" t="s">
        <v>3620</v>
      </c>
      <c r="D333" s="1509"/>
      <c r="E333" s="1509"/>
      <c r="F333" s="1509"/>
      <c r="G333" s="1509"/>
      <c r="H333" s="1509"/>
      <c r="I333" s="1509"/>
      <c r="J333" s="1509"/>
      <c r="K333" s="1509"/>
      <c r="L333" s="1509"/>
      <c r="M333" s="1509"/>
      <c r="N333" s="1495">
        <v>601</v>
      </c>
      <c r="O333" s="2003" t="s">
        <v>869</v>
      </c>
      <c r="P333" s="2107">
        <f>SUMIF(AF:AF,N333,AH:AH)</f>
        <v>800</v>
      </c>
      <c r="Q333" s="2107">
        <f>SUMIF(AF:AF,N333,AG:AG)</f>
        <v>0</v>
      </c>
      <c r="R333" s="1873">
        <f t="shared" ref="R333:R359" si="68">-P333+Q333</f>
        <v>-800</v>
      </c>
      <c r="S333" s="755">
        <f>+R333</f>
        <v>-800</v>
      </c>
      <c r="T333" s="1829">
        <f t="shared" ref="T333:T359" si="69">IF(S333&gt;0,S333,0)</f>
        <v>0</v>
      </c>
      <c r="U333" s="1830">
        <f t="shared" ref="U333:U359" si="70">IF(S333&gt;0,0,S333)</f>
        <v>-800</v>
      </c>
      <c r="V333" s="737"/>
      <c r="W333" s="1829">
        <f t="shared" ref="W333:W359" si="71">IF(V333&gt;0,V333,0)</f>
        <v>0</v>
      </c>
      <c r="X333" s="1830">
        <f t="shared" ref="X333:X359" si="72">IF(V333&gt;0,0,V333)</f>
        <v>0</v>
      </c>
      <c r="Y333" s="738"/>
      <c r="Z333" s="1829">
        <f t="shared" ref="Z333:Z359" si="73">IF(Y333&gt;0,Y333,0)</f>
        <v>0</v>
      </c>
      <c r="AA333" s="1419">
        <f t="shared" ref="AA333:AA359" si="74">IF(Y333&gt;0,0,Y333)</f>
        <v>0</v>
      </c>
      <c r="AB333" s="2107"/>
      <c r="AC333" s="1831">
        <f t="shared" si="61"/>
        <v>-800</v>
      </c>
      <c r="AD333" s="1831">
        <f t="shared" si="67"/>
        <v>0</v>
      </c>
      <c r="AE333">
        <v>301</v>
      </c>
      <c r="AF333" s="1993">
        <v>601</v>
      </c>
      <c r="AG333" s="2107">
        <f>SUMIF('3BL ACTUAL'!B:B,AF333,'3BL ACTUAL'!E:E)</f>
        <v>0</v>
      </c>
      <c r="AH333" s="2107">
        <f>SUMIF('1 BL anterior'!B:B,AF333,'1 BL anterior'!E:E)</f>
        <v>800</v>
      </c>
      <c r="AJ333" s="285"/>
    </row>
    <row r="334" spans="1:36" ht="18" hidden="1" customHeight="1">
      <c r="A334" s="1493"/>
      <c r="B334" s="1493"/>
      <c r="C334" s="1509" t="s">
        <v>3621</v>
      </c>
      <c r="D334" s="1509"/>
      <c r="E334" s="1509"/>
      <c r="F334" s="1509"/>
      <c r="G334" s="1509"/>
      <c r="H334" s="1509"/>
      <c r="I334" s="1509"/>
      <c r="J334" s="1509"/>
      <c r="K334" s="1509"/>
      <c r="L334" s="1509"/>
      <c r="M334" s="1509"/>
      <c r="N334" s="1495">
        <v>602</v>
      </c>
      <c r="O334" s="1875" t="s">
        <v>664</v>
      </c>
      <c r="P334" s="2107">
        <f>SUMIF(AF:AF,N334,AH:AH)</f>
        <v>0</v>
      </c>
      <c r="Q334" s="2107">
        <f>SUMIF(AF:AF,N334,AG:AG)</f>
        <v>0</v>
      </c>
      <c r="R334" s="1873">
        <f t="shared" si="68"/>
        <v>0</v>
      </c>
      <c r="S334" s="742"/>
      <c r="T334" s="1829">
        <f t="shared" si="69"/>
        <v>0</v>
      </c>
      <c r="U334" s="1830">
        <f t="shared" si="70"/>
        <v>0</v>
      </c>
      <c r="V334" s="737"/>
      <c r="W334" s="1829">
        <f t="shared" si="71"/>
        <v>0</v>
      </c>
      <c r="X334" s="1830">
        <f t="shared" si="72"/>
        <v>0</v>
      </c>
      <c r="Y334" s="738">
        <f>+R334</f>
        <v>0</v>
      </c>
      <c r="Z334" s="1829">
        <f t="shared" si="73"/>
        <v>0</v>
      </c>
      <c r="AA334" s="1419">
        <f t="shared" si="74"/>
        <v>0</v>
      </c>
      <c r="AB334" s="2107"/>
      <c r="AC334" s="1831">
        <f t="shared" si="61"/>
        <v>0</v>
      </c>
      <c r="AD334" s="1831">
        <f t="shared" si="67"/>
        <v>0</v>
      </c>
      <c r="AE334">
        <v>301</v>
      </c>
      <c r="AF334" s="1826">
        <v>602</v>
      </c>
      <c r="AG334" s="2107">
        <f>SUMIF('3BL ACTUAL'!B:B,AF334,'3BL ACTUAL'!E:E)</f>
        <v>0</v>
      </c>
      <c r="AH334" s="2107">
        <f>SUMIF('1 BL anterior'!B:B,AF334,'1 BL anterior'!E:E)</f>
        <v>0</v>
      </c>
      <c r="AJ334" s="285"/>
    </row>
    <row r="335" spans="1:36" ht="17.45" hidden="1" customHeight="1">
      <c r="A335" s="1493"/>
      <c r="B335" s="1493"/>
      <c r="C335" s="1509" t="s">
        <v>3622</v>
      </c>
      <c r="D335" s="1509"/>
      <c r="E335" s="1509"/>
      <c r="F335" s="1509"/>
      <c r="G335" s="1509"/>
      <c r="H335" s="1509"/>
      <c r="I335" s="1509"/>
      <c r="J335" s="1509"/>
      <c r="K335" s="1509"/>
      <c r="L335" s="1509"/>
      <c r="M335" s="1509"/>
      <c r="N335" s="1495">
        <v>603</v>
      </c>
      <c r="O335" s="1875" t="s">
        <v>869</v>
      </c>
      <c r="P335" s="2107">
        <f>SUMIF(AF:AF,N335,AH:AH)</f>
        <v>0</v>
      </c>
      <c r="Q335" s="2107">
        <f>SUMIF(AF:AF,N335,AG:AG)</f>
        <v>0</v>
      </c>
      <c r="R335" s="1873">
        <f t="shared" si="68"/>
        <v>0</v>
      </c>
      <c r="S335" s="755">
        <f>+R335</f>
        <v>0</v>
      </c>
      <c r="T335" s="1829">
        <f t="shared" si="69"/>
        <v>0</v>
      </c>
      <c r="U335" s="1830">
        <f t="shared" si="70"/>
        <v>0</v>
      </c>
      <c r="V335" s="737"/>
      <c r="W335" s="1829">
        <f t="shared" si="71"/>
        <v>0</v>
      </c>
      <c r="X335" s="1830">
        <f t="shared" si="72"/>
        <v>0</v>
      </c>
      <c r="Y335" s="738"/>
      <c r="Z335" s="1829">
        <f t="shared" si="73"/>
        <v>0</v>
      </c>
      <c r="AA335" s="1419">
        <f t="shared" si="74"/>
        <v>0</v>
      </c>
      <c r="AB335" s="2107"/>
      <c r="AC335" s="1831">
        <f t="shared" si="61"/>
        <v>0</v>
      </c>
      <c r="AD335" s="1831">
        <f t="shared" si="67"/>
        <v>0</v>
      </c>
      <c r="AE335">
        <v>301</v>
      </c>
      <c r="AF335" s="1826">
        <v>603</v>
      </c>
      <c r="AG335" s="2107">
        <f>SUMIF('3BL ACTUAL'!B:B,AF335,'3BL ACTUAL'!E:E)</f>
        <v>0</v>
      </c>
      <c r="AH335" s="2107">
        <f>SUMIF('1 BL anterior'!B:B,AF335,'1 BL anterior'!E:E)</f>
        <v>0</v>
      </c>
      <c r="AJ335" s="285"/>
    </row>
    <row r="336" spans="1:36" ht="18" hidden="1" customHeight="1">
      <c r="A336" s="1493"/>
      <c r="B336" s="1493"/>
      <c r="C336" s="1508" t="s">
        <v>99</v>
      </c>
      <c r="D336" s="1508"/>
      <c r="E336" s="1508"/>
      <c r="F336" s="1508"/>
      <c r="G336" s="1508"/>
      <c r="H336" s="1508"/>
      <c r="I336" s="1508"/>
      <c r="J336" s="1508"/>
      <c r="K336" s="1508"/>
      <c r="L336" s="1508"/>
      <c r="M336" s="1508"/>
      <c r="N336" s="1508"/>
      <c r="O336" s="1875"/>
      <c r="P336" s="2107"/>
      <c r="Q336" s="2107"/>
      <c r="R336" s="1873"/>
      <c r="S336" s="742"/>
      <c r="T336" s="1829"/>
      <c r="U336" s="1830"/>
      <c r="V336" s="737"/>
      <c r="W336" s="1829"/>
      <c r="X336" s="1830"/>
      <c r="Y336" s="738"/>
      <c r="Z336" s="1829"/>
      <c r="AA336" s="1419"/>
      <c r="AB336" s="2107"/>
      <c r="AC336" s="1831"/>
      <c r="AD336" s="1831"/>
      <c r="AF336" s="1826"/>
      <c r="AG336" s="2107">
        <f>SUMIF('3BL ACTUAL'!B:B,AF336,'3BL ACTUAL'!E:E)</f>
        <v>0</v>
      </c>
      <c r="AH336" s="2107">
        <f>SUMIF('1 BL anterior'!B:B,AF336,'1 BL anterior'!E:E)</f>
        <v>0</v>
      </c>
      <c r="AJ336" s="285"/>
    </row>
    <row r="337" spans="1:36" ht="17.45" hidden="1" customHeight="1">
      <c r="A337" s="1493"/>
      <c r="B337" s="1493"/>
      <c r="C337" s="1493"/>
      <c r="D337" s="1513" t="s">
        <v>404</v>
      </c>
      <c r="E337" s="1514"/>
      <c r="F337" s="1514"/>
      <c r="G337" s="1514"/>
      <c r="H337" s="1514"/>
      <c r="I337" s="1514"/>
      <c r="J337" s="1514"/>
      <c r="K337" s="1514"/>
      <c r="L337" s="1514"/>
      <c r="M337" s="1515"/>
      <c r="N337" s="1495">
        <v>604</v>
      </c>
      <c r="O337" s="1875" t="s">
        <v>869</v>
      </c>
      <c r="P337" s="2107">
        <f>SUMIF(AF:AF,N337,AH:AH)</f>
        <v>0</v>
      </c>
      <c r="Q337" s="2107">
        <f>SUMIF(AF:AF,N337,AG:AG)</f>
        <v>0</v>
      </c>
      <c r="R337" s="1873">
        <f t="shared" si="68"/>
        <v>0</v>
      </c>
      <c r="S337" s="755">
        <f>+R337</f>
        <v>0</v>
      </c>
      <c r="T337" s="1829">
        <f t="shared" si="69"/>
        <v>0</v>
      </c>
      <c r="U337" s="1830">
        <f t="shared" si="70"/>
        <v>0</v>
      </c>
      <c r="V337" s="737"/>
      <c r="W337" s="1829">
        <f t="shared" si="71"/>
        <v>0</v>
      </c>
      <c r="X337" s="1830">
        <f t="shared" si="72"/>
        <v>0</v>
      </c>
      <c r="Y337" s="738">
        <v>0</v>
      </c>
      <c r="Z337" s="1829">
        <f t="shared" si="73"/>
        <v>0</v>
      </c>
      <c r="AA337" s="1419">
        <f t="shared" si="74"/>
        <v>0</v>
      </c>
      <c r="AB337" s="2107"/>
      <c r="AC337" s="1831">
        <f t="shared" si="61"/>
        <v>0</v>
      </c>
      <c r="AD337" s="1831">
        <f t="shared" si="67"/>
        <v>0</v>
      </c>
      <c r="AE337">
        <v>302</v>
      </c>
      <c r="AF337" s="1826">
        <v>604</v>
      </c>
      <c r="AG337" s="2107">
        <f>SUMIF('3BL ACTUAL'!B:B,AF337,'3BL ACTUAL'!E:E)</f>
        <v>0</v>
      </c>
      <c r="AH337" s="2107">
        <f>SUMIF('1 BL anterior'!B:B,AF337,'1 BL anterior'!E:E)</f>
        <v>0</v>
      </c>
      <c r="AJ337" s="285"/>
    </row>
    <row r="338" spans="1:36" ht="18" hidden="1" customHeight="1">
      <c r="A338" s="1493"/>
      <c r="B338" s="1493"/>
      <c r="C338" s="1493"/>
      <c r="D338" s="1513" t="s">
        <v>405</v>
      </c>
      <c r="E338" s="1514"/>
      <c r="F338" s="1514"/>
      <c r="G338" s="1514"/>
      <c r="H338" s="1514"/>
      <c r="I338" s="1514"/>
      <c r="J338" s="1514"/>
      <c r="K338" s="1514"/>
      <c r="L338" s="1514"/>
      <c r="M338" s="1515"/>
      <c r="N338" s="1495">
        <v>605</v>
      </c>
      <c r="O338" s="1875" t="s">
        <v>869</v>
      </c>
      <c r="P338" s="2107">
        <f>SUMIF(AF:AF,N338,AH:AH)</f>
        <v>0</v>
      </c>
      <c r="Q338" s="2107">
        <f>SUMIF(AF:AF,N338,AG:AG)</f>
        <v>0</v>
      </c>
      <c r="R338" s="1873">
        <f t="shared" si="68"/>
        <v>0</v>
      </c>
      <c r="S338" s="755">
        <f>+R338</f>
        <v>0</v>
      </c>
      <c r="T338" s="1829">
        <f t="shared" si="69"/>
        <v>0</v>
      </c>
      <c r="U338" s="1830">
        <f t="shared" si="70"/>
        <v>0</v>
      </c>
      <c r="V338" s="737"/>
      <c r="W338" s="1829">
        <f t="shared" si="71"/>
        <v>0</v>
      </c>
      <c r="X338" s="1830">
        <f t="shared" si="72"/>
        <v>0</v>
      </c>
      <c r="Y338" s="738">
        <v>0</v>
      </c>
      <c r="Z338" s="1829">
        <f t="shared" si="73"/>
        <v>0</v>
      </c>
      <c r="AA338" s="1419">
        <f t="shared" si="74"/>
        <v>0</v>
      </c>
      <c r="AB338" s="2107"/>
      <c r="AC338" s="1831">
        <f t="shared" si="61"/>
        <v>0</v>
      </c>
      <c r="AD338" s="1831">
        <f t="shared" si="67"/>
        <v>0</v>
      </c>
      <c r="AE338">
        <v>302</v>
      </c>
      <c r="AF338" s="1826">
        <v>605</v>
      </c>
      <c r="AG338" s="2107">
        <f>SUMIF('3BL ACTUAL'!B:B,AF338,'3BL ACTUAL'!E:E)</f>
        <v>0</v>
      </c>
      <c r="AH338" s="2107">
        <f>SUMIF('1 BL anterior'!B:B,AF338,'1 BL anterior'!E:E)</f>
        <v>0</v>
      </c>
      <c r="AJ338" s="285"/>
    </row>
    <row r="339" spans="1:36" ht="17.45" hidden="1" customHeight="1">
      <c r="A339" s="1493"/>
      <c r="B339" s="1493"/>
      <c r="C339" s="1493"/>
      <c r="D339" s="1513" t="s">
        <v>387</v>
      </c>
      <c r="E339" s="1514"/>
      <c r="F339" s="1514"/>
      <c r="G339" s="1514"/>
      <c r="H339" s="1514"/>
      <c r="I339" s="1514"/>
      <c r="J339" s="1514"/>
      <c r="K339" s="1514"/>
      <c r="L339" s="1514"/>
      <c r="M339" s="1515"/>
      <c r="N339" s="1495">
        <v>606</v>
      </c>
      <c r="O339" s="1875" t="s">
        <v>869</v>
      </c>
      <c r="P339" s="2107">
        <f>SUMIF(AF:AF,N339,AH:AH)</f>
        <v>0</v>
      </c>
      <c r="Q339" s="2107">
        <f>SUMIF(AF:AF,N339,AG:AG)</f>
        <v>0</v>
      </c>
      <c r="R339" s="1873">
        <f>-P339+Q339</f>
        <v>0</v>
      </c>
      <c r="S339" s="742"/>
      <c r="T339" s="1829">
        <f t="shared" si="69"/>
        <v>0</v>
      </c>
      <c r="U339" s="1830">
        <f t="shared" si="70"/>
        <v>0</v>
      </c>
      <c r="V339" s="739">
        <f>+R339</f>
        <v>0</v>
      </c>
      <c r="W339" s="1829">
        <f t="shared" si="71"/>
        <v>0</v>
      </c>
      <c r="X339" s="1830">
        <f t="shared" si="72"/>
        <v>0</v>
      </c>
      <c r="Y339" s="738"/>
      <c r="Z339" s="1829">
        <f t="shared" si="73"/>
        <v>0</v>
      </c>
      <c r="AA339" s="1419">
        <f t="shared" si="74"/>
        <v>0</v>
      </c>
      <c r="AB339" s="2107"/>
      <c r="AC339" s="1831">
        <f t="shared" si="61"/>
        <v>0</v>
      </c>
      <c r="AD339" s="1831">
        <f t="shared" si="67"/>
        <v>0</v>
      </c>
      <c r="AE339">
        <v>302</v>
      </c>
      <c r="AF339" s="1826">
        <v>606</v>
      </c>
      <c r="AG339" s="2107">
        <f>SUMIF('3BL ACTUAL'!B:B,AF339,'3BL ACTUAL'!E:E)</f>
        <v>0</v>
      </c>
      <c r="AH339" s="2107">
        <f>SUMIF('1 BL anterior'!B:B,AF339,'1 BL anterior'!E:E)</f>
        <v>0</v>
      </c>
      <c r="AJ339" s="285"/>
    </row>
    <row r="340" spans="1:36" ht="18" hidden="1" customHeight="1">
      <c r="A340" s="1493"/>
      <c r="B340" s="1493"/>
      <c r="C340" s="1535" t="s">
        <v>100</v>
      </c>
      <c r="D340" s="1536"/>
      <c r="E340" s="1536"/>
      <c r="F340" s="1536"/>
      <c r="G340" s="1536"/>
      <c r="H340" s="1536"/>
      <c r="I340" s="1536"/>
      <c r="J340" s="1536"/>
      <c r="K340" s="1536"/>
      <c r="L340" s="1536"/>
      <c r="M340" s="1536"/>
      <c r="N340" s="1536"/>
      <c r="O340" s="1875"/>
      <c r="P340" s="2107"/>
      <c r="Q340" s="2107"/>
      <c r="R340" s="1873"/>
      <c r="S340" s="742"/>
      <c r="T340" s="1829"/>
      <c r="U340" s="1830"/>
      <c r="V340" s="739"/>
      <c r="W340" s="1829"/>
      <c r="X340" s="1830"/>
      <c r="Y340" s="738"/>
      <c r="Z340" s="1829"/>
      <c r="AA340" s="1419"/>
      <c r="AB340" s="2107"/>
      <c r="AC340" s="1831"/>
      <c r="AD340" s="1831"/>
      <c r="AF340" s="1826"/>
      <c r="AG340" s="2107">
        <f>SUMIF('3BL ACTUAL'!B:B,AF340,'3BL ACTUAL'!E:E)</f>
        <v>0</v>
      </c>
      <c r="AH340" s="2107">
        <f>SUMIF('1 BL anterior'!B:B,AF340,'1 BL anterior'!E:E)</f>
        <v>0</v>
      </c>
      <c r="AJ340" s="285"/>
    </row>
    <row r="341" spans="1:36" ht="17.45" hidden="1" customHeight="1">
      <c r="A341" s="1493"/>
      <c r="B341" s="1493"/>
      <c r="C341" s="1493"/>
      <c r="D341" s="1509" t="s">
        <v>406</v>
      </c>
      <c r="E341" s="1509"/>
      <c r="F341" s="1509"/>
      <c r="G341" s="1509"/>
      <c r="H341" s="1509"/>
      <c r="I341" s="1509"/>
      <c r="J341" s="1509"/>
      <c r="K341" s="1509"/>
      <c r="L341" s="1509"/>
      <c r="M341" s="1509"/>
      <c r="N341" s="1495">
        <v>607</v>
      </c>
      <c r="O341" s="1875" t="s">
        <v>869</v>
      </c>
      <c r="P341" s="2107">
        <f t="shared" ref="P341:P346" si="75">SUMIF(AF:AF,N341,AH:AH)</f>
        <v>0</v>
      </c>
      <c r="Q341" s="2107">
        <f t="shared" ref="Q341:Q348" si="76">SUMIF(AF:AF,N341,AG:AG)</f>
        <v>0</v>
      </c>
      <c r="R341" s="1873">
        <f t="shared" si="68"/>
        <v>0</v>
      </c>
      <c r="S341" s="742"/>
      <c r="T341" s="1829">
        <f t="shared" si="69"/>
        <v>0</v>
      </c>
      <c r="U341" s="1830">
        <f t="shared" si="70"/>
        <v>0</v>
      </c>
      <c r="V341" s="737"/>
      <c r="W341" s="1829">
        <f t="shared" si="71"/>
        <v>0</v>
      </c>
      <c r="X341" s="1830">
        <f t="shared" si="72"/>
        <v>0</v>
      </c>
      <c r="Y341" s="738">
        <f>+R341</f>
        <v>0</v>
      </c>
      <c r="Z341" s="1829">
        <f t="shared" si="73"/>
        <v>0</v>
      </c>
      <c r="AA341" s="1419">
        <f t="shared" si="74"/>
        <v>0</v>
      </c>
      <c r="AB341" s="2107"/>
      <c r="AC341" s="1831">
        <f t="shared" si="61"/>
        <v>0</v>
      </c>
      <c r="AD341" s="1831">
        <f t="shared" si="67"/>
        <v>0</v>
      </c>
      <c r="AE341">
        <v>303</v>
      </c>
      <c r="AF341" s="1826">
        <v>607</v>
      </c>
      <c r="AG341" s="2107">
        <f>SUMIF('3BL ACTUAL'!B:B,AF341,'3BL ACTUAL'!E:E)</f>
        <v>0</v>
      </c>
      <c r="AH341" s="2107">
        <f>SUMIF('1 BL anterior'!B:B,AF341,'1 BL anterior'!E:E)</f>
        <v>0</v>
      </c>
      <c r="AJ341" s="285"/>
    </row>
    <row r="342" spans="1:36" ht="18" hidden="1" customHeight="1">
      <c r="A342" s="1493"/>
      <c r="B342" s="1493"/>
      <c r="C342" s="1493"/>
      <c r="D342" s="1509" t="s">
        <v>407</v>
      </c>
      <c r="E342" s="1509"/>
      <c r="F342" s="1509"/>
      <c r="G342" s="1509"/>
      <c r="H342" s="1509"/>
      <c r="I342" s="1509"/>
      <c r="J342" s="1509"/>
      <c r="K342" s="1509"/>
      <c r="L342" s="1509"/>
      <c r="M342" s="1509"/>
      <c r="N342" s="1495">
        <v>608</v>
      </c>
      <c r="O342" s="1875" t="s">
        <v>869</v>
      </c>
      <c r="P342" s="2107">
        <f t="shared" si="75"/>
        <v>0</v>
      </c>
      <c r="Q342" s="2107">
        <f t="shared" si="76"/>
        <v>0</v>
      </c>
      <c r="R342" s="1873">
        <f t="shared" si="68"/>
        <v>0</v>
      </c>
      <c r="S342" s="742"/>
      <c r="T342" s="1829">
        <f t="shared" si="69"/>
        <v>0</v>
      </c>
      <c r="U342" s="1830">
        <f t="shared" si="70"/>
        <v>0</v>
      </c>
      <c r="V342" s="737"/>
      <c r="W342" s="1829">
        <f t="shared" si="71"/>
        <v>0</v>
      </c>
      <c r="X342" s="1830">
        <f t="shared" si="72"/>
        <v>0</v>
      </c>
      <c r="Y342" s="738">
        <f>+R342</f>
        <v>0</v>
      </c>
      <c r="Z342" s="1829">
        <f t="shared" si="73"/>
        <v>0</v>
      </c>
      <c r="AA342" s="1419">
        <f t="shared" si="74"/>
        <v>0</v>
      </c>
      <c r="AB342" s="2107"/>
      <c r="AC342" s="1831">
        <f t="shared" si="61"/>
        <v>0</v>
      </c>
      <c r="AD342" s="1831">
        <f t="shared" si="67"/>
        <v>0</v>
      </c>
      <c r="AE342">
        <v>303</v>
      </c>
      <c r="AF342" s="1826">
        <v>608</v>
      </c>
      <c r="AG342" s="2107">
        <f>SUMIF('3BL ACTUAL'!B:B,AF342,'3BL ACTUAL'!E:E)</f>
        <v>0</v>
      </c>
      <c r="AH342" s="2107">
        <f>SUMIF('1 BL anterior'!B:B,AF342,'1 BL anterior'!E:E)</f>
        <v>0</v>
      </c>
      <c r="AJ342" s="285"/>
    </row>
    <row r="343" spans="1:36" ht="17.45" hidden="1" customHeight="1">
      <c r="A343" s="1493"/>
      <c r="B343" s="1493"/>
      <c r="C343" s="1493"/>
      <c r="D343" s="1509" t="s">
        <v>3623</v>
      </c>
      <c r="E343" s="1509"/>
      <c r="F343" s="1509"/>
      <c r="G343" s="1509"/>
      <c r="H343" s="1509"/>
      <c r="I343" s="1509"/>
      <c r="J343" s="1509"/>
      <c r="K343" s="1509"/>
      <c r="L343" s="1509"/>
      <c r="M343" s="1509"/>
      <c r="N343" s="1495">
        <v>609</v>
      </c>
      <c r="O343" s="1875" t="s">
        <v>869</v>
      </c>
      <c r="P343" s="2107">
        <f t="shared" si="75"/>
        <v>0</v>
      </c>
      <c r="Q343" s="2107">
        <f t="shared" si="76"/>
        <v>0</v>
      </c>
      <c r="R343" s="1873">
        <f t="shared" si="68"/>
        <v>0</v>
      </c>
      <c r="S343" s="742"/>
      <c r="T343" s="1829">
        <f t="shared" si="69"/>
        <v>0</v>
      </c>
      <c r="U343" s="1830">
        <f t="shared" si="70"/>
        <v>0</v>
      </c>
      <c r="V343" s="737"/>
      <c r="W343" s="1829">
        <f t="shared" si="71"/>
        <v>0</v>
      </c>
      <c r="X343" s="1830">
        <f t="shared" si="72"/>
        <v>0</v>
      </c>
      <c r="Y343" s="738">
        <f>+R343</f>
        <v>0</v>
      </c>
      <c r="Z343" s="1829">
        <f t="shared" si="73"/>
        <v>0</v>
      </c>
      <c r="AA343" s="1419">
        <f t="shared" si="74"/>
        <v>0</v>
      </c>
      <c r="AB343" s="2107"/>
      <c r="AC343" s="1831">
        <f t="shared" si="61"/>
        <v>0</v>
      </c>
      <c r="AD343" s="1831">
        <f t="shared" si="67"/>
        <v>0</v>
      </c>
      <c r="AE343">
        <v>303</v>
      </c>
      <c r="AF343" s="1826">
        <v>609</v>
      </c>
      <c r="AG343" s="2107">
        <f>SUMIF('3BL ACTUAL'!B:B,AF343,'3BL ACTUAL'!E:E)</f>
        <v>0</v>
      </c>
      <c r="AH343" s="2107">
        <f>SUMIF('1 BL anterior'!B:B,AF343,'1 BL anterior'!E:E)</f>
        <v>0</v>
      </c>
      <c r="AJ343" s="285"/>
    </row>
    <row r="344" spans="1:36" ht="17.45" hidden="1" customHeight="1">
      <c r="A344" s="1493"/>
      <c r="B344" s="1493"/>
      <c r="C344" s="1493"/>
      <c r="D344" s="1509" t="s">
        <v>3624</v>
      </c>
      <c r="E344" s="1509"/>
      <c r="F344" s="1509"/>
      <c r="G344" s="1509"/>
      <c r="H344" s="1509"/>
      <c r="I344" s="1509"/>
      <c r="J344" s="1509"/>
      <c r="K344" s="1509"/>
      <c r="L344" s="1509"/>
      <c r="M344" s="1509"/>
      <c r="N344" s="1495">
        <v>610</v>
      </c>
      <c r="O344" s="1875" t="s">
        <v>869</v>
      </c>
      <c r="P344" s="2107">
        <f t="shared" si="75"/>
        <v>0</v>
      </c>
      <c r="Q344" s="2107">
        <f t="shared" si="76"/>
        <v>0</v>
      </c>
      <c r="R344" s="1873">
        <f t="shared" si="68"/>
        <v>0</v>
      </c>
      <c r="S344" s="742"/>
      <c r="T344" s="1829">
        <f t="shared" si="69"/>
        <v>0</v>
      </c>
      <c r="U344" s="1830">
        <f t="shared" si="70"/>
        <v>0</v>
      </c>
      <c r="V344" s="738">
        <f>+R344</f>
        <v>0</v>
      </c>
      <c r="W344" s="1829">
        <f t="shared" si="71"/>
        <v>0</v>
      </c>
      <c r="X344" s="1830">
        <f t="shared" si="72"/>
        <v>0</v>
      </c>
      <c r="Y344" s="738"/>
      <c r="Z344" s="1829">
        <f t="shared" si="73"/>
        <v>0</v>
      </c>
      <c r="AA344" s="1419">
        <f t="shared" si="74"/>
        <v>0</v>
      </c>
      <c r="AB344" s="2107">
        <f>+R344</f>
        <v>0</v>
      </c>
      <c r="AC344" s="1831">
        <f t="shared" si="61"/>
        <v>0</v>
      </c>
      <c r="AD344" s="1831">
        <f t="shared" si="67"/>
        <v>0</v>
      </c>
      <c r="AE344">
        <v>303</v>
      </c>
      <c r="AF344" s="1826">
        <v>610</v>
      </c>
      <c r="AG344" s="2107">
        <f>SUMIF('3BL ACTUAL'!B:B,AF344,'3BL ACTUAL'!E:E)</f>
        <v>0</v>
      </c>
      <c r="AH344" s="2107">
        <f>SUMIF('1 BL anterior'!B:B,AF344,'1 BL anterior'!E:E)</f>
        <v>0</v>
      </c>
      <c r="AJ344" s="285"/>
    </row>
    <row r="345" spans="1:36" ht="17.45" customHeight="1">
      <c r="A345" s="1493"/>
      <c r="B345" s="1493"/>
      <c r="C345" s="1493"/>
      <c r="D345" s="1509" t="s">
        <v>410</v>
      </c>
      <c r="E345" s="1509"/>
      <c r="F345" s="1509"/>
      <c r="G345" s="1509"/>
      <c r="H345" s="1509"/>
      <c r="I345" s="1509"/>
      <c r="J345" s="1509"/>
      <c r="K345" s="1509"/>
      <c r="L345" s="1509"/>
      <c r="M345" s="1509"/>
      <c r="N345" s="1495">
        <v>611</v>
      </c>
      <c r="O345" s="1875" t="s">
        <v>869</v>
      </c>
      <c r="P345" s="2107">
        <f>SUMIF(AF:AF,N350,AH:AH)</f>
        <v>-24472.240000000002</v>
      </c>
      <c r="Q345" s="2107">
        <f t="shared" si="76"/>
        <v>0</v>
      </c>
      <c r="R345" s="1873">
        <f t="shared" si="68"/>
        <v>24472.240000000002</v>
      </c>
      <c r="S345" s="1657">
        <f>+R345</f>
        <v>24472.240000000002</v>
      </c>
      <c r="T345" s="1829">
        <f t="shared" si="69"/>
        <v>24472.240000000002</v>
      </c>
      <c r="U345" s="1830">
        <f t="shared" si="70"/>
        <v>0</v>
      </c>
      <c r="V345" s="737"/>
      <c r="W345" s="1829">
        <f t="shared" si="71"/>
        <v>0</v>
      </c>
      <c r="X345" s="1830">
        <f t="shared" si="72"/>
        <v>0</v>
      </c>
      <c r="Y345" s="738">
        <v>0</v>
      </c>
      <c r="Z345" s="1829">
        <f t="shared" si="73"/>
        <v>0</v>
      </c>
      <c r="AA345" s="1419">
        <f t="shared" si="74"/>
        <v>0</v>
      </c>
      <c r="AB345" s="2107"/>
      <c r="AC345" s="1831">
        <f t="shared" si="61"/>
        <v>24472.240000000002</v>
      </c>
      <c r="AD345" s="1831">
        <f t="shared" si="67"/>
        <v>0</v>
      </c>
      <c r="AE345">
        <v>303</v>
      </c>
      <c r="AF345" s="1826">
        <v>611</v>
      </c>
      <c r="AG345" s="2107">
        <f>SUMIF('3BL ACTUAL'!B:B,AF345,'3BL ACTUAL'!E:E)</f>
        <v>0</v>
      </c>
      <c r="AH345" s="2107">
        <f>SUMIF('1 BL anterior'!B:B,AF345,'1 BL anterior'!E:E)</f>
        <v>15.71</v>
      </c>
      <c r="AI345" s="1445"/>
      <c r="AJ345" s="285"/>
    </row>
    <row r="346" spans="1:36" ht="17.45" hidden="1" customHeight="1">
      <c r="A346" s="1493"/>
      <c r="B346" s="1493"/>
      <c r="C346" s="1493"/>
      <c r="D346" s="1509" t="s">
        <v>411</v>
      </c>
      <c r="E346" s="1509"/>
      <c r="F346" s="1509"/>
      <c r="G346" s="1509"/>
      <c r="H346" s="1509"/>
      <c r="I346" s="1509"/>
      <c r="J346" s="1509"/>
      <c r="K346" s="1509"/>
      <c r="L346" s="1509"/>
      <c r="M346" s="1509"/>
      <c r="N346" s="1495">
        <v>612</v>
      </c>
      <c r="O346" s="1875" t="s">
        <v>664</v>
      </c>
      <c r="P346" s="2107">
        <f t="shared" si="75"/>
        <v>0</v>
      </c>
      <c r="Q346" s="2107">
        <f t="shared" si="76"/>
        <v>0</v>
      </c>
      <c r="R346" s="1873">
        <f t="shared" si="68"/>
        <v>0</v>
      </c>
      <c r="S346" s="755">
        <f>+R346</f>
        <v>0</v>
      </c>
      <c r="T346" s="1829">
        <f t="shared" si="69"/>
        <v>0</v>
      </c>
      <c r="U346" s="1830">
        <f t="shared" si="70"/>
        <v>0</v>
      </c>
      <c r="V346" s="739"/>
      <c r="W346" s="1829">
        <f t="shared" si="71"/>
        <v>0</v>
      </c>
      <c r="X346" s="1830">
        <f t="shared" si="72"/>
        <v>0</v>
      </c>
      <c r="Y346" s="738"/>
      <c r="Z346" s="1829">
        <f t="shared" si="73"/>
        <v>0</v>
      </c>
      <c r="AA346" s="1419">
        <f t="shared" si="74"/>
        <v>0</v>
      </c>
      <c r="AB346" s="2107"/>
      <c r="AC346" s="1831">
        <f t="shared" si="61"/>
        <v>0</v>
      </c>
      <c r="AD346" s="1831">
        <f t="shared" si="67"/>
        <v>0</v>
      </c>
      <c r="AE346">
        <v>303</v>
      </c>
      <c r="AF346" s="1826">
        <v>612</v>
      </c>
      <c r="AG346" s="2107">
        <f>SUMIF('3BL ACTUAL'!B:B,AF346,'3BL ACTUAL'!E:E)</f>
        <v>0</v>
      </c>
      <c r="AH346" s="2107">
        <f>SUMIF('1 BL anterior'!B:B,AF346,'1 BL anterior'!E:E)</f>
        <v>0</v>
      </c>
      <c r="AI346" s="1445"/>
      <c r="AJ346" s="285"/>
    </row>
    <row r="347" spans="1:36" ht="17.45" hidden="1" customHeight="1">
      <c r="A347" s="1493"/>
      <c r="B347" s="1493"/>
      <c r="C347" s="1493"/>
      <c r="D347" s="1509" t="s">
        <v>3625</v>
      </c>
      <c r="E347" s="1509"/>
      <c r="F347" s="1509"/>
      <c r="G347" s="1509"/>
      <c r="H347" s="1509"/>
      <c r="I347" s="1509"/>
      <c r="J347" s="1509"/>
      <c r="K347" s="1509"/>
      <c r="L347" s="1509"/>
      <c r="M347" s="1509"/>
      <c r="N347" s="1495">
        <v>613</v>
      </c>
      <c r="O347" s="1875" t="s">
        <v>921</v>
      </c>
      <c r="P347" s="2107">
        <f>SUMIF(AF:AF,N347,AH:AH)</f>
        <v>0</v>
      </c>
      <c r="Q347" s="2107">
        <f t="shared" si="76"/>
        <v>0</v>
      </c>
      <c r="R347" s="1873">
        <f t="shared" si="68"/>
        <v>0</v>
      </c>
      <c r="S347" s="742"/>
      <c r="T347" s="1829">
        <f t="shared" si="69"/>
        <v>0</v>
      </c>
      <c r="U347" s="1830">
        <f t="shared" si="70"/>
        <v>0</v>
      </c>
      <c r="V347" s="739">
        <f>+R347</f>
        <v>0</v>
      </c>
      <c r="W347" s="1829">
        <f t="shared" si="71"/>
        <v>0</v>
      </c>
      <c r="X347" s="1830">
        <f t="shared" si="72"/>
        <v>0</v>
      </c>
      <c r="Y347" s="738"/>
      <c r="Z347" s="1829">
        <f t="shared" si="73"/>
        <v>0</v>
      </c>
      <c r="AA347" s="1419">
        <f t="shared" si="74"/>
        <v>0</v>
      </c>
      <c r="AB347" s="2107"/>
      <c r="AC347" s="1831">
        <f t="shared" si="61"/>
        <v>0</v>
      </c>
      <c r="AD347" s="1831">
        <f t="shared" si="67"/>
        <v>0</v>
      </c>
      <c r="AE347">
        <v>303</v>
      </c>
      <c r="AF347" s="1826">
        <v>613</v>
      </c>
      <c r="AG347" s="2107">
        <f>SUMIF('3BL ACTUAL'!B:B,AF347,'3BL ACTUAL'!E:E)</f>
        <v>0</v>
      </c>
      <c r="AH347" s="2107">
        <f>SUMIF('1 BL anterior'!B:B,AF347,'1 BL anterior'!E:E)</f>
        <v>0</v>
      </c>
      <c r="AJ347" s="285"/>
    </row>
    <row r="348" spans="1:36" ht="18" hidden="1" customHeight="1">
      <c r="A348" s="1493"/>
      <c r="B348" s="1493"/>
      <c r="C348" s="1493"/>
      <c r="D348" s="1509" t="s">
        <v>3626</v>
      </c>
      <c r="E348" s="1509"/>
      <c r="F348" s="1509"/>
      <c r="G348" s="1509"/>
      <c r="H348" s="1509"/>
      <c r="I348" s="1509"/>
      <c r="J348" s="1509"/>
      <c r="K348" s="1509"/>
      <c r="L348" s="1509"/>
      <c r="M348" s="1509"/>
      <c r="N348" s="1495">
        <v>614</v>
      </c>
      <c r="O348" s="1875" t="s">
        <v>869</v>
      </c>
      <c r="P348" s="2107">
        <f>SUMIF(AF:AF,N348,AH:AH)</f>
        <v>0</v>
      </c>
      <c r="Q348" s="2107">
        <f t="shared" si="76"/>
        <v>0</v>
      </c>
      <c r="R348" s="1873">
        <f t="shared" si="68"/>
        <v>0</v>
      </c>
      <c r="S348" s="736">
        <f>+R348+AB348</f>
        <v>0</v>
      </c>
      <c r="T348" s="1829">
        <f t="shared" si="69"/>
        <v>0</v>
      </c>
      <c r="U348" s="1830">
        <f t="shared" si="70"/>
        <v>0</v>
      </c>
      <c r="V348" s="737"/>
      <c r="W348" s="1829">
        <f t="shared" si="71"/>
        <v>0</v>
      </c>
      <c r="X348" s="1830">
        <f t="shared" si="72"/>
        <v>0</v>
      </c>
      <c r="Y348" s="737"/>
      <c r="Z348" s="1829">
        <f t="shared" si="73"/>
        <v>0</v>
      </c>
      <c r="AA348" s="1419">
        <f t="shared" si="74"/>
        <v>0</v>
      </c>
      <c r="AB348" s="2107"/>
      <c r="AC348" s="1831">
        <f t="shared" si="61"/>
        <v>0</v>
      </c>
      <c r="AD348" s="1831">
        <f t="shared" si="67"/>
        <v>0</v>
      </c>
      <c r="AE348">
        <v>303</v>
      </c>
      <c r="AF348" s="1826">
        <v>614</v>
      </c>
      <c r="AG348" s="2107">
        <f>SUMIF('3BL ACTUAL'!B:B,AF348,'3BL ACTUAL'!E:E)</f>
        <v>0</v>
      </c>
      <c r="AH348" s="2107">
        <f>SUMIF('1 BL anterior'!B:B,AF348,'1 BL anterior'!E:E)</f>
        <v>0</v>
      </c>
      <c r="AJ348" s="285"/>
    </row>
    <row r="349" spans="1:36" ht="18" hidden="1" customHeight="1">
      <c r="A349" s="1493"/>
      <c r="B349" s="1493"/>
      <c r="C349" s="1493"/>
      <c r="D349" s="1509" t="s">
        <v>413</v>
      </c>
      <c r="E349" s="1509"/>
      <c r="F349" s="1509"/>
      <c r="G349" s="1509"/>
      <c r="H349" s="1509"/>
      <c r="I349" s="1509"/>
      <c r="J349" s="1509"/>
      <c r="K349" s="1509"/>
      <c r="L349" s="1509"/>
      <c r="M349" s="1509"/>
      <c r="N349" s="1495">
        <v>615</v>
      </c>
      <c r="O349" s="1875" t="s">
        <v>664</v>
      </c>
      <c r="P349" s="2107">
        <f>SUMIF(AF:AF,N349,AH:AH)</f>
        <v>0</v>
      </c>
      <c r="Q349" s="2107">
        <f>IF(R807&gt;0,R807,0)</f>
        <v>0</v>
      </c>
      <c r="R349" s="1873">
        <f t="shared" si="68"/>
        <v>0</v>
      </c>
      <c r="S349" s="736">
        <f>+R349</f>
        <v>0</v>
      </c>
      <c r="T349" s="1829">
        <f t="shared" si="69"/>
        <v>0</v>
      </c>
      <c r="U349" s="1830">
        <f t="shared" si="70"/>
        <v>0</v>
      </c>
      <c r="V349" s="737"/>
      <c r="W349" s="1829">
        <f t="shared" si="71"/>
        <v>0</v>
      </c>
      <c r="X349" s="1830">
        <f t="shared" si="72"/>
        <v>0</v>
      </c>
      <c r="Y349" s="737"/>
      <c r="Z349" s="1829">
        <f t="shared" si="73"/>
        <v>0</v>
      </c>
      <c r="AA349" s="1419">
        <f t="shared" si="74"/>
        <v>0</v>
      </c>
      <c r="AB349" s="2107"/>
      <c r="AC349" s="1831">
        <f t="shared" si="61"/>
        <v>0</v>
      </c>
      <c r="AD349" s="1831">
        <f t="shared" si="67"/>
        <v>0</v>
      </c>
      <c r="AE349">
        <v>303</v>
      </c>
      <c r="AF349" s="1826">
        <v>615</v>
      </c>
      <c r="AG349" s="2107">
        <f>SUMIF('3BL ACTUAL'!B:B,AF349,'3BL ACTUAL'!E:E)</f>
        <v>0</v>
      </c>
      <c r="AH349" s="2107">
        <f>SUMIF('1 BL anterior'!B:B,AF349,'1 BL anterior'!E:E)</f>
        <v>0</v>
      </c>
      <c r="AJ349" s="285"/>
    </row>
    <row r="350" spans="1:36" ht="18" customHeight="1">
      <c r="A350" s="1493"/>
      <c r="B350" s="1493"/>
      <c r="C350" s="1493"/>
      <c r="D350" s="1509" t="s">
        <v>3627</v>
      </c>
      <c r="E350" s="1509"/>
      <c r="F350" s="1509"/>
      <c r="G350" s="1509"/>
      <c r="H350" s="1509"/>
      <c r="I350" s="1509"/>
      <c r="J350" s="1509"/>
      <c r="K350" s="1509"/>
      <c r="L350" s="1509"/>
      <c r="M350" s="1509"/>
      <c r="N350" s="1495">
        <v>616</v>
      </c>
      <c r="O350" s="1875" t="s">
        <v>869</v>
      </c>
      <c r="P350" s="2107">
        <v>0</v>
      </c>
      <c r="Q350" s="2107">
        <f>IF(R807&lt;0,R807,0)</f>
        <v>0</v>
      </c>
      <c r="R350" s="1873">
        <f t="shared" si="68"/>
        <v>0</v>
      </c>
      <c r="S350" s="755">
        <f>+R350</f>
        <v>0</v>
      </c>
      <c r="T350" s="1829">
        <f t="shared" si="69"/>
        <v>0</v>
      </c>
      <c r="U350" s="1830">
        <f t="shared" si="70"/>
        <v>0</v>
      </c>
      <c r="V350" s="739">
        <v>0</v>
      </c>
      <c r="W350" s="1829">
        <f t="shared" si="71"/>
        <v>0</v>
      </c>
      <c r="X350" s="1830">
        <f t="shared" si="72"/>
        <v>0</v>
      </c>
      <c r="Y350" s="764"/>
      <c r="Z350" s="1829">
        <f t="shared" si="73"/>
        <v>0</v>
      </c>
      <c r="AA350" s="1419">
        <f t="shared" si="74"/>
        <v>0</v>
      </c>
      <c r="AB350" s="2107"/>
      <c r="AC350" s="1831">
        <f t="shared" si="61"/>
        <v>0</v>
      </c>
      <c r="AD350" s="1831">
        <f t="shared" si="67"/>
        <v>0</v>
      </c>
      <c r="AE350">
        <v>304</v>
      </c>
      <c r="AF350" s="1826">
        <v>616</v>
      </c>
      <c r="AG350" s="2107">
        <f>SUMIF('3BL ACTUAL'!B:B,AF350,'3BL ACTUAL'!E:E)</f>
        <v>0</v>
      </c>
      <c r="AH350" s="2107">
        <f>SUMIF('1 BL anterior'!B:B,AF350,'1 BL anterior'!E:E)</f>
        <v>-24472.240000000002</v>
      </c>
      <c r="AJ350" s="285"/>
    </row>
    <row r="351" spans="1:36" ht="17.45" hidden="1" customHeight="1">
      <c r="A351" s="1493"/>
      <c r="B351" s="1493"/>
      <c r="C351" s="1493"/>
      <c r="D351" s="1509" t="s">
        <v>3628</v>
      </c>
      <c r="E351" s="1509"/>
      <c r="F351" s="1509"/>
      <c r="G351" s="1509"/>
      <c r="H351" s="1509"/>
      <c r="I351" s="1509"/>
      <c r="J351" s="1509"/>
      <c r="K351" s="1509"/>
      <c r="L351" s="1509"/>
      <c r="M351" s="1509"/>
      <c r="N351" s="1495">
        <v>617</v>
      </c>
      <c r="O351" s="1875" t="s">
        <v>869</v>
      </c>
      <c r="P351" s="2107">
        <f>SUMIF(AF:AF,N351,AH:AH)</f>
        <v>0</v>
      </c>
      <c r="Q351" s="2107">
        <f>SUMIF(AF:AF,N351,AG:AG)</f>
        <v>0</v>
      </c>
      <c r="R351" s="1873">
        <f t="shared" si="68"/>
        <v>0</v>
      </c>
      <c r="S351" s="742"/>
      <c r="T351" s="1829">
        <f t="shared" si="69"/>
        <v>0</v>
      </c>
      <c r="U351" s="1830">
        <f t="shared" si="70"/>
        <v>0</v>
      </c>
      <c r="V351" s="737"/>
      <c r="W351" s="1829">
        <f t="shared" si="71"/>
        <v>0</v>
      </c>
      <c r="X351" s="1830">
        <f t="shared" si="72"/>
        <v>0</v>
      </c>
      <c r="Y351" s="764">
        <f t="shared" ref="Y351:Y358" si="77">+R351</f>
        <v>0</v>
      </c>
      <c r="Z351" s="1829">
        <f t="shared" si="73"/>
        <v>0</v>
      </c>
      <c r="AA351" s="1419">
        <f t="shared" si="74"/>
        <v>0</v>
      </c>
      <c r="AB351" s="2107"/>
      <c r="AC351" s="1831">
        <f t="shared" si="61"/>
        <v>0</v>
      </c>
      <c r="AD351" s="1831">
        <f t="shared" si="67"/>
        <v>0</v>
      </c>
      <c r="AE351">
        <v>304</v>
      </c>
      <c r="AF351" s="1826">
        <v>617</v>
      </c>
      <c r="AG351" s="2107">
        <f>SUMIF('3BL ACTUAL'!B:B,AF351,'3BL ACTUAL'!E:E)</f>
        <v>0</v>
      </c>
      <c r="AH351" s="2107">
        <f>SUMIF('1 BL anterior'!B:B,AF351,'1 BL anterior'!E:E)</f>
        <v>0</v>
      </c>
      <c r="AJ351" s="285"/>
    </row>
    <row r="352" spans="1:36" ht="17.45" hidden="1" customHeight="1">
      <c r="A352" s="1493"/>
      <c r="B352" s="1493"/>
      <c r="C352" s="1535" t="s">
        <v>923</v>
      </c>
      <c r="D352" s="1536"/>
      <c r="E352" s="1536"/>
      <c r="F352" s="1536"/>
      <c r="G352" s="1536"/>
      <c r="H352" s="1536"/>
      <c r="I352" s="1536"/>
      <c r="J352" s="1536"/>
      <c r="K352" s="1536"/>
      <c r="L352" s="1536"/>
      <c r="M352" s="1536"/>
      <c r="N352" s="1536"/>
      <c r="O352" s="1875"/>
      <c r="P352" s="2107"/>
      <c r="Q352" s="2107"/>
      <c r="R352" s="1873"/>
      <c r="S352" s="742"/>
      <c r="T352" s="1829"/>
      <c r="U352" s="1830"/>
      <c r="V352" s="737"/>
      <c r="W352" s="1829"/>
      <c r="X352" s="1830"/>
      <c r="Y352" s="764"/>
      <c r="Z352" s="1829"/>
      <c r="AA352" s="1419"/>
      <c r="AB352" s="2107"/>
      <c r="AC352" s="1831"/>
      <c r="AD352" s="1831"/>
      <c r="AF352" s="1826"/>
      <c r="AG352" s="2107">
        <f>SUMIF('3BL ACTUAL'!B:B,AF352,'3BL ACTUAL'!E:E)</f>
        <v>0</v>
      </c>
      <c r="AH352" s="2107">
        <f>SUMIF('1 BL anterior'!B:B,AF352,'1 BL anterior'!E:E)</f>
        <v>0</v>
      </c>
      <c r="AJ352" s="285"/>
    </row>
    <row r="353" spans="1:36" ht="17.45" hidden="1" customHeight="1">
      <c r="A353" s="1493"/>
      <c r="B353" s="1493"/>
      <c r="C353" s="1493"/>
      <c r="D353" s="1508" t="s">
        <v>924</v>
      </c>
      <c r="E353" s="1508"/>
      <c r="F353" s="1508"/>
      <c r="G353" s="1508"/>
      <c r="H353" s="1508"/>
      <c r="I353" s="1508"/>
      <c r="J353" s="1508"/>
      <c r="K353" s="1508"/>
      <c r="L353" s="1508"/>
      <c r="M353" s="1508"/>
      <c r="N353" s="1508"/>
      <c r="O353" s="1875"/>
      <c r="P353" s="2107"/>
      <c r="Q353" s="2107"/>
      <c r="R353" s="1873"/>
      <c r="S353" s="742"/>
      <c r="T353" s="1829"/>
      <c r="U353" s="1830"/>
      <c r="V353" s="737"/>
      <c r="W353" s="1829"/>
      <c r="X353" s="1830"/>
      <c r="Y353" s="764"/>
      <c r="Z353" s="1829"/>
      <c r="AA353" s="1419"/>
      <c r="AB353" s="2107"/>
      <c r="AC353" s="1831"/>
      <c r="AD353" s="1831"/>
      <c r="AF353" s="1826"/>
      <c r="AG353" s="2107">
        <f>SUMIF('3BL ACTUAL'!B:B,AF353,'3BL ACTUAL'!E:E)</f>
        <v>0</v>
      </c>
      <c r="AH353" s="2107">
        <f>SUMIF('1 BL anterior'!B:B,AF353,'1 BL anterior'!E:E)</f>
        <v>0</v>
      </c>
      <c r="AJ353" s="285"/>
    </row>
    <row r="354" spans="1:36" ht="17.45" hidden="1" customHeight="1">
      <c r="A354" s="1493"/>
      <c r="B354" s="1493"/>
      <c r="C354" s="1493"/>
      <c r="D354" s="1493"/>
      <c r="E354" s="1509" t="s">
        <v>3629</v>
      </c>
      <c r="F354" s="1509"/>
      <c r="G354" s="1509"/>
      <c r="H354" s="1509"/>
      <c r="I354" s="1509"/>
      <c r="J354" s="1509"/>
      <c r="K354" s="1509"/>
      <c r="L354" s="1509"/>
      <c r="M354" s="1509"/>
      <c r="N354" s="1495">
        <v>618</v>
      </c>
      <c r="O354" s="1875" t="s">
        <v>869</v>
      </c>
      <c r="P354" s="2107">
        <f t="shared" ref="P354:P359" si="78">SUMIF(AF:AF,N354,AH:AH)</f>
        <v>0</v>
      </c>
      <c r="Q354" s="2107">
        <f t="shared" ref="Q354:Q359" si="79">SUMIF(AF:AF,N354,AG:AG)</f>
        <v>0</v>
      </c>
      <c r="R354" s="1873">
        <f t="shared" si="68"/>
        <v>0</v>
      </c>
      <c r="S354" s="742"/>
      <c r="T354" s="1829">
        <f t="shared" si="69"/>
        <v>0</v>
      </c>
      <c r="U354" s="1830">
        <f t="shared" si="70"/>
        <v>0</v>
      </c>
      <c r="V354" s="737"/>
      <c r="W354" s="1829">
        <f t="shared" si="71"/>
        <v>0</v>
      </c>
      <c r="X354" s="1830">
        <f t="shared" si="72"/>
        <v>0</v>
      </c>
      <c r="Y354" s="764">
        <f t="shared" si="77"/>
        <v>0</v>
      </c>
      <c r="Z354" s="1829">
        <f t="shared" si="73"/>
        <v>0</v>
      </c>
      <c r="AA354" s="1419">
        <f t="shared" si="74"/>
        <v>0</v>
      </c>
      <c r="AB354" s="2107"/>
      <c r="AC354" s="1831">
        <f t="shared" si="61"/>
        <v>0</v>
      </c>
      <c r="AD354" s="1831">
        <f t="shared" si="67"/>
        <v>0</v>
      </c>
      <c r="AE354">
        <v>304</v>
      </c>
      <c r="AF354" s="1826">
        <v>618</v>
      </c>
      <c r="AG354" s="2107">
        <f>SUMIF('3BL ACTUAL'!B:B,AF354,'3BL ACTUAL'!E:E)</f>
        <v>0</v>
      </c>
      <c r="AH354" s="2107">
        <f>SUMIF('1 BL anterior'!B:B,AF354,'1 BL anterior'!E:E)</f>
        <v>0</v>
      </c>
      <c r="AJ354" s="285"/>
    </row>
    <row r="355" spans="1:36" ht="17.45" hidden="1" customHeight="1">
      <c r="A355" s="1493"/>
      <c r="B355" s="1493"/>
      <c r="C355" s="1493"/>
      <c r="D355" s="1493"/>
      <c r="E355" s="1509" t="s">
        <v>309</v>
      </c>
      <c r="F355" s="1509"/>
      <c r="G355" s="1509"/>
      <c r="H355" s="1509"/>
      <c r="I355" s="1509"/>
      <c r="J355" s="1509"/>
      <c r="K355" s="1509"/>
      <c r="L355" s="1509"/>
      <c r="M355" s="1509"/>
      <c r="N355" s="1495">
        <v>619</v>
      </c>
      <c r="O355" s="1875" t="s">
        <v>921</v>
      </c>
      <c r="P355" s="2107">
        <f t="shared" si="78"/>
        <v>0</v>
      </c>
      <c r="Q355" s="2107">
        <f t="shared" si="79"/>
        <v>0</v>
      </c>
      <c r="R355" s="1873">
        <f t="shared" si="68"/>
        <v>0</v>
      </c>
      <c r="S355" s="742"/>
      <c r="T355" s="1829">
        <f t="shared" si="69"/>
        <v>0</v>
      </c>
      <c r="U355" s="1830">
        <f t="shared" si="70"/>
        <v>0</v>
      </c>
      <c r="V355" s="737"/>
      <c r="W355" s="1829">
        <f t="shared" si="71"/>
        <v>0</v>
      </c>
      <c r="X355" s="1830">
        <f t="shared" si="72"/>
        <v>0</v>
      </c>
      <c r="Y355" s="764">
        <f t="shared" si="77"/>
        <v>0</v>
      </c>
      <c r="Z355" s="1829">
        <f t="shared" si="73"/>
        <v>0</v>
      </c>
      <c r="AA355" s="1419">
        <f t="shared" si="74"/>
        <v>0</v>
      </c>
      <c r="AB355" s="2107"/>
      <c r="AC355" s="1831">
        <f t="shared" si="61"/>
        <v>0</v>
      </c>
      <c r="AD355" s="1831">
        <f t="shared" si="67"/>
        <v>0</v>
      </c>
      <c r="AE355">
        <v>304</v>
      </c>
      <c r="AF355" s="1826">
        <v>619</v>
      </c>
      <c r="AG355" s="2107">
        <f>SUMIF('3BL ACTUAL'!B:B,AF355,'3BL ACTUAL'!E:E)</f>
        <v>0</v>
      </c>
      <c r="AH355" s="2107">
        <f>SUMIF('1 BL anterior'!B:B,AF355,'1 BL anterior'!E:E)</f>
        <v>0</v>
      </c>
      <c r="AJ355" s="285"/>
    </row>
    <row r="356" spans="1:36" ht="17.45" hidden="1" customHeight="1">
      <c r="A356" s="1493"/>
      <c r="B356" s="1493"/>
      <c r="C356" s="1493"/>
      <c r="D356" s="1493"/>
      <c r="E356" s="1509" t="s">
        <v>238</v>
      </c>
      <c r="F356" s="1509"/>
      <c r="G356" s="1509"/>
      <c r="H356" s="1509"/>
      <c r="I356" s="1509"/>
      <c r="J356" s="1509"/>
      <c r="K356" s="1509"/>
      <c r="L356" s="1509"/>
      <c r="M356" s="1509"/>
      <c r="N356" s="1495">
        <v>620</v>
      </c>
      <c r="O356" s="1875" t="s">
        <v>921</v>
      </c>
      <c r="P356" s="2107">
        <f t="shared" si="78"/>
        <v>0</v>
      </c>
      <c r="Q356" s="2107">
        <f t="shared" si="79"/>
        <v>0</v>
      </c>
      <c r="R356" s="1873">
        <f t="shared" si="68"/>
        <v>0</v>
      </c>
      <c r="S356" s="742"/>
      <c r="T356" s="1829">
        <f t="shared" si="69"/>
        <v>0</v>
      </c>
      <c r="U356" s="1830">
        <f t="shared" si="70"/>
        <v>0</v>
      </c>
      <c r="V356" s="737"/>
      <c r="W356" s="1829">
        <f t="shared" si="71"/>
        <v>0</v>
      </c>
      <c r="X356" s="1830">
        <f t="shared" si="72"/>
        <v>0</v>
      </c>
      <c r="Y356" s="764">
        <f t="shared" si="77"/>
        <v>0</v>
      </c>
      <c r="Z356" s="1829">
        <f t="shared" si="73"/>
        <v>0</v>
      </c>
      <c r="AA356" s="1419">
        <f t="shared" si="74"/>
        <v>0</v>
      </c>
      <c r="AB356" s="2107"/>
      <c r="AC356" s="1831">
        <f t="shared" si="61"/>
        <v>0</v>
      </c>
      <c r="AD356" s="1831">
        <f t="shared" si="67"/>
        <v>0</v>
      </c>
      <c r="AE356">
        <v>304</v>
      </c>
      <c r="AF356" s="1826">
        <v>620</v>
      </c>
      <c r="AG356" s="2107">
        <f>SUMIF('3BL ACTUAL'!B:B,AF356,'3BL ACTUAL'!E:E)</f>
        <v>0</v>
      </c>
      <c r="AH356" s="2107">
        <f>SUMIF('1 BL anterior'!B:B,AF356,'1 BL anterior'!E:E)</f>
        <v>0</v>
      </c>
      <c r="AJ356" s="285"/>
    </row>
    <row r="357" spans="1:36" ht="17.45" hidden="1" customHeight="1">
      <c r="A357" s="1493"/>
      <c r="B357" s="1493"/>
      <c r="C357" s="1493"/>
      <c r="D357" s="1509" t="s">
        <v>418</v>
      </c>
      <c r="E357" s="1509"/>
      <c r="F357" s="1509"/>
      <c r="G357" s="1509"/>
      <c r="H357" s="1509"/>
      <c r="I357" s="1509"/>
      <c r="J357" s="1509"/>
      <c r="K357" s="1509"/>
      <c r="L357" s="1509"/>
      <c r="M357" s="1509"/>
      <c r="N357" s="1495">
        <v>621</v>
      </c>
      <c r="O357" s="1875" t="s">
        <v>921</v>
      </c>
      <c r="P357" s="2107">
        <f t="shared" si="78"/>
        <v>0</v>
      </c>
      <c r="Q357" s="2107">
        <f t="shared" si="79"/>
        <v>0</v>
      </c>
      <c r="R357" s="1873">
        <f t="shared" si="68"/>
        <v>0</v>
      </c>
      <c r="S357" s="742"/>
      <c r="T357" s="1829">
        <f t="shared" si="69"/>
        <v>0</v>
      </c>
      <c r="U357" s="1830">
        <f t="shared" si="70"/>
        <v>0</v>
      </c>
      <c r="V357" s="737"/>
      <c r="W357" s="1829">
        <f t="shared" si="71"/>
        <v>0</v>
      </c>
      <c r="X357" s="1830">
        <f t="shared" si="72"/>
        <v>0</v>
      </c>
      <c r="Y357" s="764">
        <f t="shared" si="77"/>
        <v>0</v>
      </c>
      <c r="Z357" s="1829">
        <f t="shared" si="73"/>
        <v>0</v>
      </c>
      <c r="AA357" s="1419">
        <f t="shared" si="74"/>
        <v>0</v>
      </c>
      <c r="AB357" s="2107"/>
      <c r="AC357" s="1831">
        <f t="shared" si="61"/>
        <v>0</v>
      </c>
      <c r="AD357" s="1831">
        <f t="shared" si="67"/>
        <v>0</v>
      </c>
      <c r="AE357">
        <v>304</v>
      </c>
      <c r="AF357" s="1826">
        <v>621</v>
      </c>
      <c r="AG357" s="2107">
        <f>SUMIF('3BL ACTUAL'!B:B,AF357,'3BL ACTUAL'!E:E)</f>
        <v>0</v>
      </c>
      <c r="AH357" s="2107">
        <f>SUMIF('1 BL anterior'!B:B,AF357,'1 BL anterior'!E:E)</f>
        <v>0</v>
      </c>
      <c r="AJ357" s="285"/>
    </row>
    <row r="358" spans="1:36" ht="17.45" hidden="1" customHeight="1">
      <c r="A358" s="1493"/>
      <c r="B358" s="1493"/>
      <c r="C358" s="1493"/>
      <c r="D358" s="1509" t="s">
        <v>419</v>
      </c>
      <c r="E358" s="1509"/>
      <c r="F358" s="1509"/>
      <c r="G358" s="1509"/>
      <c r="H358" s="1509"/>
      <c r="I358" s="1509"/>
      <c r="J358" s="1509"/>
      <c r="K358" s="1509"/>
      <c r="L358" s="1509"/>
      <c r="M358" s="1509"/>
      <c r="N358" s="1495">
        <v>622</v>
      </c>
      <c r="O358" s="1875" t="s">
        <v>921</v>
      </c>
      <c r="P358" s="2107">
        <f t="shared" si="78"/>
        <v>0</v>
      </c>
      <c r="Q358" s="2107">
        <f t="shared" si="79"/>
        <v>0</v>
      </c>
      <c r="R358" s="1873">
        <f t="shared" si="68"/>
        <v>0</v>
      </c>
      <c r="S358" s="742"/>
      <c r="T358" s="1829">
        <f t="shared" si="69"/>
        <v>0</v>
      </c>
      <c r="U358" s="1830">
        <f t="shared" si="70"/>
        <v>0</v>
      </c>
      <c r="V358" s="737"/>
      <c r="W358" s="1829">
        <f t="shared" si="71"/>
        <v>0</v>
      </c>
      <c r="X358" s="1830">
        <f t="shared" si="72"/>
        <v>0</v>
      </c>
      <c r="Y358" s="764">
        <f t="shared" si="77"/>
        <v>0</v>
      </c>
      <c r="Z358" s="1829">
        <f t="shared" si="73"/>
        <v>0</v>
      </c>
      <c r="AA358" s="1419">
        <f t="shared" si="74"/>
        <v>0</v>
      </c>
      <c r="AB358" s="2107"/>
      <c r="AC358" s="1831">
        <f t="shared" si="61"/>
        <v>0</v>
      </c>
      <c r="AD358" s="1831">
        <f t="shared" si="67"/>
        <v>0</v>
      </c>
      <c r="AE358">
        <v>304</v>
      </c>
      <c r="AF358" s="1826">
        <v>622</v>
      </c>
      <c r="AG358" s="2107">
        <f>SUMIF('3BL ACTUAL'!B:B,AF358,'3BL ACTUAL'!E:E)</f>
        <v>0</v>
      </c>
      <c r="AH358" s="2107">
        <f>SUMIF('1 BL anterior'!B:B,AF358,'1 BL anterior'!E:E)</f>
        <v>0</v>
      </c>
      <c r="AJ358" s="285"/>
    </row>
    <row r="359" spans="1:36" ht="17.45" hidden="1" customHeight="1" thickBot="1">
      <c r="A359" s="1493"/>
      <c r="B359" s="1493"/>
      <c r="C359" s="1493"/>
      <c r="D359" s="1509" t="s">
        <v>420</v>
      </c>
      <c r="E359" s="1509"/>
      <c r="F359" s="1509"/>
      <c r="G359" s="1509"/>
      <c r="H359" s="1509"/>
      <c r="I359" s="1509"/>
      <c r="J359" s="1509"/>
      <c r="K359" s="1509"/>
      <c r="L359" s="1509"/>
      <c r="M359" s="1509"/>
      <c r="N359" s="1495">
        <v>623</v>
      </c>
      <c r="O359" s="754" t="s">
        <v>921</v>
      </c>
      <c r="P359" s="2107">
        <f t="shared" si="78"/>
        <v>0</v>
      </c>
      <c r="Q359" s="2107">
        <f t="shared" si="79"/>
        <v>0</v>
      </c>
      <c r="R359" s="1873">
        <f t="shared" si="68"/>
        <v>0</v>
      </c>
      <c r="S359" s="736">
        <f>+R359</f>
        <v>0</v>
      </c>
      <c r="T359" s="1829">
        <f t="shared" si="69"/>
        <v>0</v>
      </c>
      <c r="U359" s="1830">
        <f t="shared" si="70"/>
        <v>0</v>
      </c>
      <c r="V359" s="737"/>
      <c r="W359" s="1829">
        <f t="shared" si="71"/>
        <v>0</v>
      </c>
      <c r="X359" s="1830">
        <f t="shared" si="72"/>
        <v>0</v>
      </c>
      <c r="Y359" s="764"/>
      <c r="Z359" s="1829">
        <f t="shared" si="73"/>
        <v>0</v>
      </c>
      <c r="AA359" s="1419">
        <f t="shared" si="74"/>
        <v>0</v>
      </c>
      <c r="AB359" s="2107"/>
      <c r="AC359" s="1831">
        <f t="shared" si="61"/>
        <v>0</v>
      </c>
      <c r="AD359" s="1831">
        <f t="shared" si="67"/>
        <v>0</v>
      </c>
      <c r="AE359">
        <v>304</v>
      </c>
      <c r="AF359" s="740">
        <v>623</v>
      </c>
      <c r="AG359" s="2107">
        <f>SUMIF('3BL ACTUAL'!B:B,AF359,'3BL ACTUAL'!E:E)</f>
        <v>0</v>
      </c>
      <c r="AH359" s="2107">
        <f>SUMIF('1 BL anterior'!B:B,AF359,'1 BL anterior'!E:E)</f>
        <v>0</v>
      </c>
      <c r="AJ359" s="285"/>
    </row>
    <row r="360" spans="1:36" ht="17.45" hidden="1" customHeight="1" thickBot="1">
      <c r="A360" s="1493"/>
      <c r="B360" s="1504" t="s">
        <v>3630</v>
      </c>
      <c r="C360" s="1504"/>
      <c r="D360" s="1504"/>
      <c r="E360" s="1504"/>
      <c r="F360" s="1504"/>
      <c r="G360" s="1504"/>
      <c r="H360" s="1504"/>
      <c r="I360" s="1504"/>
      <c r="J360" s="1504"/>
      <c r="K360" s="1504"/>
      <c r="L360" s="1504"/>
      <c r="M360" s="1504"/>
      <c r="N360" s="1494">
        <v>698</v>
      </c>
      <c r="O360" s="757" t="s">
        <v>900</v>
      </c>
      <c r="P360" s="1999">
        <f>SUM(P333:P359)</f>
        <v>-23672.240000000002</v>
      </c>
      <c r="Q360" s="1999">
        <f>SUM(Q333:Q359)</f>
        <v>0</v>
      </c>
      <c r="R360" s="2000"/>
      <c r="S360" s="759"/>
      <c r="T360" s="2004"/>
      <c r="U360" s="1999"/>
      <c r="V360" s="760"/>
      <c r="W360" s="2004"/>
      <c r="X360" s="1999"/>
      <c r="Y360" s="760"/>
      <c r="Z360" s="2004"/>
      <c r="AA360" s="1999"/>
      <c r="AB360" s="1999"/>
      <c r="AC360" s="1999"/>
      <c r="AD360" s="1831"/>
      <c r="AE360">
        <v>304</v>
      </c>
      <c r="AF360" s="757">
        <v>698</v>
      </c>
      <c r="AG360" s="2107">
        <f>SUMIF('3BL ACTUAL'!B:B,AF360,'3BL ACTUAL'!E:E)</f>
        <v>0</v>
      </c>
      <c r="AH360" s="2107">
        <f>SUMIF('1 BL anterior'!B:B,AF360,'1 BL anterior'!E:E)</f>
        <v>0</v>
      </c>
      <c r="AJ360" s="285"/>
    </row>
    <row r="361" spans="1:36" ht="18" hidden="1" customHeight="1" thickBot="1">
      <c r="A361" s="1493"/>
      <c r="B361" s="1504" t="s">
        <v>28</v>
      </c>
      <c r="C361" s="1504"/>
      <c r="D361" s="1504"/>
      <c r="E361" s="1504"/>
      <c r="F361" s="1504"/>
      <c r="G361" s="1504"/>
      <c r="H361" s="1504"/>
      <c r="I361" s="1504"/>
      <c r="J361" s="1504"/>
      <c r="K361" s="1504"/>
      <c r="L361" s="1504"/>
      <c r="M361" s="1504"/>
      <c r="N361" s="1494">
        <v>699</v>
      </c>
      <c r="O361" s="746" t="s">
        <v>900</v>
      </c>
      <c r="P361" s="1999">
        <f>+P326+P360</f>
        <v>791933.25999999978</v>
      </c>
      <c r="Q361" s="1999">
        <f>+Q326+Q360</f>
        <v>0</v>
      </c>
      <c r="R361" s="2000"/>
      <c r="S361" s="759"/>
      <c r="T361" s="2004"/>
      <c r="U361" s="1999"/>
      <c r="V361" s="760"/>
      <c r="W361" s="2004"/>
      <c r="X361" s="1999"/>
      <c r="Y361" s="760"/>
      <c r="Z361" s="2004"/>
      <c r="AA361" s="1999"/>
      <c r="AB361" s="1999"/>
      <c r="AC361" s="1999"/>
      <c r="AD361" s="1831"/>
      <c r="AE361">
        <v>304</v>
      </c>
      <c r="AF361" s="1995">
        <v>699</v>
      </c>
      <c r="AG361" s="2107">
        <f>SUMIF('3BL ACTUAL'!B:B,AF361,'3BL ACTUAL'!E:E)</f>
        <v>0</v>
      </c>
      <c r="AH361" s="2107">
        <f>SUMIF('1 BL anterior'!B:B,AF361,'1 BL anterior'!E:E)</f>
        <v>0</v>
      </c>
      <c r="AJ361" s="285"/>
    </row>
    <row r="362" spans="1:36" ht="17.25" hidden="1">
      <c r="A362" s="1493"/>
      <c r="B362" s="1493"/>
      <c r="C362" s="1493"/>
      <c r="D362" s="1509" t="s">
        <v>421</v>
      </c>
      <c r="E362" s="1509"/>
      <c r="F362" s="1509"/>
      <c r="G362" s="1509"/>
      <c r="H362" s="1509"/>
      <c r="I362" s="1509"/>
      <c r="J362" s="1509"/>
      <c r="K362" s="1509"/>
      <c r="L362" s="1509"/>
      <c r="M362" s="1509"/>
      <c r="N362" s="1495">
        <v>624</v>
      </c>
      <c r="O362" s="1997" t="s">
        <v>900</v>
      </c>
      <c r="P362" s="2107">
        <f>SUMIF(AF:AF,N362,AH:AH)</f>
        <v>0</v>
      </c>
      <c r="Q362" s="2107">
        <f>SUMIF(AF:AF,N362,AG:AG)</f>
        <v>0</v>
      </c>
      <c r="R362" s="1873">
        <f>+P362-Q362</f>
        <v>0</v>
      </c>
      <c r="S362" s="742"/>
      <c r="V362" s="737"/>
      <c r="Y362" s="765"/>
      <c r="AB362" s="2107"/>
      <c r="AC362" s="1831">
        <f t="shared" si="61"/>
        <v>0</v>
      </c>
      <c r="AD362" s="1831">
        <f>+AC362-R362</f>
        <v>0</v>
      </c>
      <c r="AE362">
        <v>304</v>
      </c>
      <c r="AF362" s="2113">
        <v>624</v>
      </c>
      <c r="AG362" s="2107">
        <f>SUMIF('3BL ACTUAL'!B:B,AF362,'3BL ACTUAL'!E:E)</f>
        <v>0</v>
      </c>
      <c r="AH362" s="2107">
        <f>SUMIF('1 BL anterior'!B:B,AF362,'1 BL anterior'!E:E)</f>
        <v>0</v>
      </c>
      <c r="AJ362" s="285"/>
    </row>
    <row r="363" spans="1:36" ht="18" hidden="1" thickBot="1">
      <c r="A363" s="1493"/>
      <c r="B363" s="1493"/>
      <c r="C363" s="1493"/>
      <c r="D363" s="1509" t="s">
        <v>238</v>
      </c>
      <c r="E363" s="1509"/>
      <c r="F363" s="1509"/>
      <c r="G363" s="1509"/>
      <c r="H363" s="1509"/>
      <c r="I363" s="1509"/>
      <c r="J363" s="1509"/>
      <c r="K363" s="1509"/>
      <c r="L363" s="1509"/>
      <c r="M363" s="1509"/>
      <c r="N363" s="1495">
        <v>625</v>
      </c>
      <c r="O363" s="766" t="s">
        <v>900</v>
      </c>
      <c r="P363" s="2107">
        <f>SUMIF(AF:AF,N363,AH:AH)</f>
        <v>0</v>
      </c>
      <c r="Q363" s="2107">
        <f>SUMIF(AF:AF,N363,AG:AG)</f>
        <v>0</v>
      </c>
      <c r="R363" s="1420">
        <f>+P363-Q363</f>
        <v>0</v>
      </c>
      <c r="S363" s="110"/>
      <c r="AB363" s="2107"/>
      <c r="AC363" s="1421">
        <f t="shared" si="61"/>
        <v>0</v>
      </c>
      <c r="AD363" s="1421">
        <f>+AC363-R363</f>
        <v>0</v>
      </c>
      <c r="AE363">
        <v>304</v>
      </c>
      <c r="AF363" s="740">
        <v>625</v>
      </c>
      <c r="AG363" s="2107">
        <f>SUMIF('3BL ACTUAL'!B:B,AF363,'3BL ACTUAL'!E:E)</f>
        <v>0</v>
      </c>
      <c r="AH363" s="2107">
        <f>SUMIF('1 BL anterior'!B:B,AF363,'1 BL anterior'!E:E)</f>
        <v>0</v>
      </c>
      <c r="AJ363" s="285"/>
    </row>
    <row r="364" spans="1:36" ht="17.25" hidden="1">
      <c r="A364" s="1493"/>
      <c r="B364" s="1493"/>
      <c r="C364" s="1537" t="s">
        <v>3631</v>
      </c>
      <c r="D364" s="1537"/>
      <c r="E364" s="1537"/>
      <c r="F364" s="1537"/>
      <c r="G364" s="1537"/>
      <c r="H364" s="1537"/>
      <c r="I364" s="1537"/>
      <c r="J364" s="1537"/>
      <c r="K364" s="1537"/>
      <c r="L364" s="1537"/>
      <c r="M364" s="1537"/>
      <c r="N364" s="1495">
        <v>626</v>
      </c>
      <c r="O364" s="1538"/>
      <c r="P364" s="2107"/>
      <c r="Q364" s="2107"/>
      <c r="R364" s="1880"/>
      <c r="S364" s="110"/>
      <c r="AB364" s="2107"/>
      <c r="AC364" s="1881"/>
      <c r="AD364" s="1881"/>
      <c r="AF364" s="1534"/>
      <c r="AG364" s="2107">
        <f>SUMIF('3BL ACTUAL'!B:B,AF364,'3BL ACTUAL'!E:E)</f>
        <v>0</v>
      </c>
      <c r="AH364" s="2107">
        <f>SUMIF('1 BL anterior'!B:B,AF364,'1 BL anterior'!E:E)</f>
        <v>0</v>
      </c>
      <c r="AJ364" s="285"/>
    </row>
    <row r="365" spans="1:36" ht="17.45" hidden="1" customHeight="1">
      <c r="A365" s="1493"/>
      <c r="B365" s="1493"/>
      <c r="C365" s="1537" t="s">
        <v>3632</v>
      </c>
      <c r="D365" s="1537"/>
      <c r="E365" s="1537"/>
      <c r="F365" s="1537"/>
      <c r="G365" s="1537"/>
      <c r="H365" s="1537"/>
      <c r="I365" s="1537"/>
      <c r="J365" s="1537"/>
      <c r="K365" s="1537"/>
      <c r="L365" s="1537"/>
      <c r="M365" s="1537"/>
      <c r="N365" s="1495">
        <v>627</v>
      </c>
      <c r="O365" s="1538"/>
      <c r="P365" s="2107"/>
      <c r="Q365" s="2107"/>
      <c r="R365" s="1880"/>
      <c r="S365" s="110"/>
      <c r="AB365" s="2107"/>
      <c r="AC365" s="1881"/>
      <c r="AD365" s="1881"/>
      <c r="AF365" s="1534"/>
      <c r="AG365" s="2107">
        <f>SUMIF('3BL ACTUAL'!B:B,AF365,'3BL ACTUAL'!E:E)</f>
        <v>0</v>
      </c>
      <c r="AH365" s="2107">
        <f>SUMIF('1 BL anterior'!B:B,AF365,'1 BL anterior'!E:E)</f>
        <v>0</v>
      </c>
      <c r="AJ365" s="285"/>
    </row>
    <row r="366" spans="1:36" ht="18" customHeight="1">
      <c r="A366" s="1882"/>
      <c r="B366" s="1882"/>
      <c r="C366" s="1882"/>
      <c r="D366" s="1882"/>
      <c r="E366" s="1882"/>
      <c r="F366" s="1882"/>
      <c r="G366" s="1882"/>
      <c r="H366" s="1882"/>
      <c r="I366" s="1882"/>
      <c r="J366" s="1882"/>
      <c r="K366" s="1882"/>
      <c r="L366" s="1882"/>
      <c r="M366" s="1882"/>
      <c r="N366" s="1882"/>
      <c r="O366" s="1882"/>
      <c r="P366" s="1882">
        <f>+P213-P361</f>
        <v>15.708000000333413</v>
      </c>
      <c r="Q366" s="1882">
        <f>+Q213-Q361</f>
        <v>0</v>
      </c>
      <c r="R366" s="1883">
        <f t="shared" ref="R366:AD366" si="80">SUM(R5:R359)</f>
        <v>15.708000000344327</v>
      </c>
      <c r="S366" s="1884">
        <f t="shared" si="80"/>
        <v>-98265.391999999745</v>
      </c>
      <c r="T366" s="1884">
        <f t="shared" si="80"/>
        <v>24472.240000000002</v>
      </c>
      <c r="U366" s="1884">
        <f t="shared" si="80"/>
        <v>-122737.63199999975</v>
      </c>
      <c r="V366" s="1884">
        <f t="shared" si="80"/>
        <v>892309.22</v>
      </c>
      <c r="W366" s="1884">
        <f t="shared" si="80"/>
        <v>892309.22</v>
      </c>
      <c r="X366" s="1884">
        <f t="shared" si="80"/>
        <v>0</v>
      </c>
      <c r="Y366" s="1884">
        <f t="shared" si="80"/>
        <v>-815103.45</v>
      </c>
      <c r="Z366" s="1884">
        <f t="shared" si="80"/>
        <v>0</v>
      </c>
      <c r="AA366" s="1884">
        <f t="shared" si="80"/>
        <v>-815103.45</v>
      </c>
      <c r="AB366" s="1835">
        <f t="shared" si="80"/>
        <v>0</v>
      </c>
      <c r="AC366" s="1884">
        <f t="shared" si="80"/>
        <v>15.708000000344327</v>
      </c>
      <c r="AD366" s="1884">
        <f t="shared" si="80"/>
        <v>0</v>
      </c>
      <c r="AG366" s="2107">
        <f>SUMIF('3BL ACTUAL'!B:B,AF366,'3BL ACTUAL'!E:E)</f>
        <v>0</v>
      </c>
      <c r="AH366" s="2107">
        <f>SUMIF('1 BL anterior'!B:B,AF366,'1 BL anterior'!E:E)</f>
        <v>0</v>
      </c>
      <c r="AJ366" s="285"/>
    </row>
    <row r="367" spans="1:36" ht="17.45" customHeight="1">
      <c r="A367" s="1493"/>
      <c r="B367" s="1493"/>
      <c r="O367" s="767"/>
      <c r="R367" s="750"/>
      <c r="AB367" s="2107"/>
      <c r="AG367" s="2107">
        <f>SUMIF('3BL ACTUAL'!B:B,AF367,'3BL ACTUAL'!E:E)</f>
        <v>0</v>
      </c>
      <c r="AH367" s="2107">
        <f>SUMIF('1 BL anterior'!B:B,AF367,'1 BL anterior'!E:E)</f>
        <v>0</v>
      </c>
      <c r="AJ367" s="285"/>
    </row>
    <row r="368" spans="1:36" ht="17.45" customHeight="1" thickBot="1">
      <c r="A368" s="1503" t="s">
        <v>137</v>
      </c>
      <c r="B368" s="1503"/>
      <c r="C368" s="1503"/>
      <c r="D368" s="1503"/>
      <c r="E368" s="1503"/>
      <c r="F368" s="1503"/>
      <c r="G368" s="1503"/>
      <c r="H368" s="1503"/>
      <c r="I368" s="1503"/>
      <c r="J368" s="1503"/>
      <c r="K368" s="1503"/>
      <c r="L368" s="1503"/>
      <c r="M368" s="1503"/>
      <c r="N368" s="1503"/>
      <c r="O368" s="767"/>
      <c r="P368" s="768"/>
      <c r="Q368" s="768"/>
      <c r="R368" s="768"/>
      <c r="S368" s="768"/>
      <c r="T368" s="768"/>
      <c r="U368" s="768"/>
      <c r="AB368" s="768"/>
      <c r="AC368" s="768"/>
      <c r="AD368" s="768"/>
      <c r="AG368" s="2107">
        <f>SUMIF('3BL ACTUAL'!B:B,AF368,'3BL ACTUAL'!E:E)</f>
        <v>0</v>
      </c>
      <c r="AH368" s="2107">
        <f>SUMIF('1 BL anterior'!B:B,AF368,'1 BL anterior'!E:E)</f>
        <v>0</v>
      </c>
      <c r="AJ368" s="285"/>
    </row>
    <row r="369" spans="1:36" ht="17.45" customHeight="1" thickBot="1">
      <c r="A369" s="1493"/>
      <c r="B369" s="1503" t="s">
        <v>31</v>
      </c>
      <c r="C369" s="1503"/>
      <c r="D369" s="1503"/>
      <c r="E369" s="1503"/>
      <c r="F369" s="1503"/>
      <c r="G369" s="1503"/>
      <c r="H369" s="1503"/>
      <c r="I369" s="1503"/>
      <c r="J369" s="1503"/>
      <c r="K369" s="1503"/>
      <c r="L369" s="1503"/>
      <c r="M369" s="1503"/>
      <c r="N369" s="1503"/>
      <c r="O369" s="2005"/>
      <c r="P369" s="1872" t="s">
        <v>853</v>
      </c>
      <c r="Q369" s="1872" t="s">
        <v>118</v>
      </c>
      <c r="R369" s="725" t="s">
        <v>926</v>
      </c>
      <c r="S369" s="1885" t="s">
        <v>854</v>
      </c>
      <c r="T369" s="726" t="s">
        <v>855</v>
      </c>
      <c r="U369" s="725" t="s">
        <v>856</v>
      </c>
      <c r="AB369" s="1885" t="s">
        <v>863</v>
      </c>
      <c r="AC369" s="730" t="s">
        <v>4</v>
      </c>
      <c r="AD369" s="726" t="s">
        <v>864</v>
      </c>
      <c r="AG369" s="2107">
        <f>SUMIF('3BL ACTUAL'!B:B,AF369,'3BL ACTUAL'!E:E)</f>
        <v>0</v>
      </c>
      <c r="AH369" s="2107">
        <f>SUMIF('1 BL anterior'!B:B,AF369,'1 BL anterior'!E:E)</f>
        <v>0</v>
      </c>
      <c r="AJ369" s="285"/>
    </row>
    <row r="370" spans="1:36" ht="17.45" customHeight="1" thickBot="1">
      <c r="A370" s="1493"/>
      <c r="B370" s="1493"/>
      <c r="C370" s="1503" t="s">
        <v>135</v>
      </c>
      <c r="D370" s="1503"/>
      <c r="E370" s="1503"/>
      <c r="F370" s="1503"/>
      <c r="G370" s="1503"/>
      <c r="H370" s="1503"/>
      <c r="I370" s="1503"/>
      <c r="J370" s="1503"/>
      <c r="K370" s="1503"/>
      <c r="L370" s="1503"/>
      <c r="M370" s="1503"/>
      <c r="N370" s="1503"/>
      <c r="O370" s="2006"/>
      <c r="AB370" s="2107"/>
      <c r="AC370" s="1831">
        <f t="shared" ref="AC370:AC457" si="81">+Y370+V370+S370+AB370</f>
        <v>0</v>
      </c>
      <c r="AD370" s="1831">
        <f t="shared" ref="AD370:AD457" si="82">+AC370-R370</f>
        <v>0</v>
      </c>
      <c r="AF370" s="2006"/>
      <c r="AG370" s="2107">
        <f>SUMIF('3BL ACTUAL'!B:B,AF370,'3BL ACTUAL'!E:E)</f>
        <v>0</v>
      </c>
      <c r="AH370" s="2107">
        <f>SUMIF('1 BL anterior'!B:B,AF370,'1 BL anterior'!E:E)</f>
        <v>0</v>
      </c>
      <c r="AJ370" s="285"/>
    </row>
    <row r="371" spans="1:36" ht="17.45" customHeight="1" thickBot="1">
      <c r="A371" s="1493"/>
      <c r="B371" s="1493"/>
      <c r="C371" s="1493"/>
      <c r="D371" s="1508" t="s">
        <v>3633</v>
      </c>
      <c r="E371" s="1508"/>
      <c r="F371" s="1508"/>
      <c r="G371" s="1508"/>
      <c r="H371" s="1508"/>
      <c r="I371" s="1508"/>
      <c r="J371" s="1508"/>
      <c r="K371" s="1508"/>
      <c r="L371" s="1508"/>
      <c r="M371" s="1508"/>
      <c r="N371" s="1503" t="s">
        <v>3634</v>
      </c>
      <c r="O371" s="2006"/>
      <c r="AB371" s="2107"/>
      <c r="AC371" s="1831">
        <f t="shared" si="81"/>
        <v>0</v>
      </c>
      <c r="AD371" s="1831">
        <f t="shared" si="82"/>
        <v>0</v>
      </c>
      <c r="AF371" s="1886"/>
      <c r="AG371" s="2107">
        <f>SUMIF('3BL ACTUAL'!B:B,AF371,'3BL ACTUAL'!E:E)</f>
        <v>0</v>
      </c>
      <c r="AH371" s="2107">
        <f>SUMIF('1 BL anterior'!B:B,AF371,'1 BL anterior'!E:E)</f>
        <v>0</v>
      </c>
      <c r="AJ371" s="285"/>
    </row>
    <row r="372" spans="1:36" ht="17.45" customHeight="1">
      <c r="A372" s="1493"/>
      <c r="B372" s="1493"/>
      <c r="C372" s="1493"/>
      <c r="D372" s="1493"/>
      <c r="E372" s="1509" t="s">
        <v>3635</v>
      </c>
      <c r="F372" s="1509"/>
      <c r="G372" s="1509"/>
      <c r="H372" s="1509"/>
      <c r="I372" s="1509"/>
      <c r="J372" s="1509"/>
      <c r="K372" s="1509"/>
      <c r="L372" s="1509"/>
      <c r="M372" s="1509"/>
      <c r="N372" s="1495">
        <v>6001</v>
      </c>
      <c r="O372" s="2008" t="s">
        <v>869</v>
      </c>
      <c r="P372" s="768"/>
      <c r="Q372" s="2107">
        <f>SUMIF(AF:AF,N372,AG:AG)</f>
        <v>0</v>
      </c>
      <c r="R372" s="1887">
        <f t="shared" ref="R372:R460" si="83">+P372-Q372</f>
        <v>0</v>
      </c>
      <c r="S372" s="98">
        <f t="shared" ref="S372:S460" si="84">-Q372</f>
        <v>0</v>
      </c>
      <c r="T372" s="1829">
        <f t="shared" ref="T372:T460" si="85">IF(S372&gt;0,S372,0)</f>
        <v>0</v>
      </c>
      <c r="U372" s="1830">
        <f t="shared" ref="U372:U460" si="86">IF(S372&gt;0,0,S372)</f>
        <v>0</v>
      </c>
      <c r="AB372" s="2107"/>
      <c r="AC372" s="1831">
        <f t="shared" si="81"/>
        <v>0</v>
      </c>
      <c r="AD372" s="1831">
        <f t="shared" si="82"/>
        <v>0</v>
      </c>
      <c r="AE372">
        <v>601</v>
      </c>
      <c r="AF372" s="2007">
        <v>6001</v>
      </c>
      <c r="AG372" s="2107">
        <f>SUMIF('3BL ACTUAL'!B:B,AF372,'3BL ACTUAL'!E:E)</f>
        <v>0</v>
      </c>
      <c r="AH372" s="2107">
        <f>SUMIF('1 BL anterior'!B:B,AF372,'1 BL anterior'!E:E)</f>
        <v>0</v>
      </c>
      <c r="AJ372" s="285"/>
    </row>
    <row r="373" spans="1:36" ht="17.45" customHeight="1">
      <c r="A373" s="1493"/>
      <c r="B373" s="1493"/>
      <c r="C373" s="1493"/>
      <c r="D373" s="1493"/>
      <c r="E373" s="1509" t="s">
        <v>3636</v>
      </c>
      <c r="F373" s="1509"/>
      <c r="G373" s="1509"/>
      <c r="H373" s="1509"/>
      <c r="I373" s="1509"/>
      <c r="J373" s="1509"/>
      <c r="K373" s="1509"/>
      <c r="L373" s="1509"/>
      <c r="M373" s="1509"/>
      <c r="N373" s="1495">
        <v>6003</v>
      </c>
      <c r="O373" s="1888" t="s">
        <v>869</v>
      </c>
      <c r="P373" s="768"/>
      <c r="Q373" s="2107">
        <f>SUMIF(AF:AF,N373,AG:AG)</f>
        <v>0</v>
      </c>
      <c r="R373" s="1828">
        <f t="shared" si="83"/>
        <v>0</v>
      </c>
      <c r="S373" s="98">
        <f t="shared" si="84"/>
        <v>0</v>
      </c>
      <c r="T373" s="1829">
        <f t="shared" si="85"/>
        <v>0</v>
      </c>
      <c r="U373" s="1830">
        <f t="shared" si="86"/>
        <v>0</v>
      </c>
      <c r="AB373" s="2107"/>
      <c r="AC373" s="1831">
        <f t="shared" si="81"/>
        <v>0</v>
      </c>
      <c r="AD373" s="1831">
        <f t="shared" si="82"/>
        <v>0</v>
      </c>
      <c r="AE373">
        <v>601</v>
      </c>
      <c r="AF373" s="1889">
        <v>6003</v>
      </c>
      <c r="AG373" s="2107">
        <f>SUMIF('3BL ACTUAL'!B:B,AF373,'3BL ACTUAL'!E:E)</f>
        <v>0</v>
      </c>
      <c r="AH373" s="2107">
        <f>SUMIF('1 BL anterior'!B:B,AF373,'1 BL anterior'!E:E)</f>
        <v>0</v>
      </c>
      <c r="AJ373" s="285"/>
    </row>
    <row r="374" spans="1:36" ht="17.45" customHeight="1">
      <c r="A374" s="1493"/>
      <c r="B374" s="1493"/>
      <c r="C374" s="1493"/>
      <c r="D374" s="1508" t="s">
        <v>930</v>
      </c>
      <c r="E374" s="1508"/>
      <c r="F374" s="1508"/>
      <c r="G374" s="1508"/>
      <c r="H374" s="1508"/>
      <c r="I374" s="1508"/>
      <c r="J374" s="1508"/>
      <c r="K374" s="1508"/>
      <c r="L374" s="1508"/>
      <c r="M374" s="1508"/>
      <c r="N374" s="1508" t="s">
        <v>3634</v>
      </c>
      <c r="O374" s="1888"/>
      <c r="P374" s="768"/>
      <c r="Q374" s="2107"/>
      <c r="R374" s="1828"/>
      <c r="S374" s="98"/>
      <c r="T374" s="1829"/>
      <c r="U374" s="1830"/>
      <c r="AB374" s="2107"/>
      <c r="AC374" s="1831"/>
      <c r="AD374" s="1831"/>
      <c r="AF374" s="1889"/>
      <c r="AG374" s="2107">
        <f>SUMIF('3BL ACTUAL'!B:B,AF374,'3BL ACTUAL'!E:E)</f>
        <v>0</v>
      </c>
      <c r="AH374" s="2107">
        <f>SUMIF('1 BL anterior'!B:B,AF374,'1 BL anterior'!E:E)</f>
        <v>0</v>
      </c>
      <c r="AJ374" s="285"/>
    </row>
    <row r="375" spans="1:36" ht="17.45" customHeight="1">
      <c r="A375" s="1493"/>
      <c r="B375" s="1493"/>
      <c r="C375" s="1493"/>
      <c r="D375" s="1493"/>
      <c r="E375" s="1509" t="s">
        <v>3635</v>
      </c>
      <c r="F375" s="1509"/>
      <c r="G375" s="1509"/>
      <c r="H375" s="1509"/>
      <c r="I375" s="1509"/>
      <c r="J375" s="1509"/>
      <c r="K375" s="1509"/>
      <c r="L375" s="1509"/>
      <c r="M375" s="1509"/>
      <c r="N375" s="1495">
        <v>6005</v>
      </c>
      <c r="O375" s="1888" t="s">
        <v>869</v>
      </c>
      <c r="P375" s="768"/>
      <c r="Q375" s="2107">
        <f>SUMIF(AF:AF,N375,AG:AG)</f>
        <v>0</v>
      </c>
      <c r="R375" s="1828">
        <f t="shared" si="83"/>
        <v>0</v>
      </c>
      <c r="S375" s="98">
        <f t="shared" si="84"/>
        <v>0</v>
      </c>
      <c r="T375" s="1829">
        <f t="shared" si="85"/>
        <v>0</v>
      </c>
      <c r="U375" s="1830">
        <f t="shared" si="86"/>
        <v>0</v>
      </c>
      <c r="AB375" s="2107"/>
      <c r="AC375" s="1831">
        <f t="shared" si="81"/>
        <v>0</v>
      </c>
      <c r="AD375" s="1831">
        <f t="shared" si="82"/>
        <v>0</v>
      </c>
      <c r="AE375">
        <v>601</v>
      </c>
      <c r="AF375" s="1889">
        <v>6005</v>
      </c>
      <c r="AG375" s="2107">
        <f>SUMIF('3BL ACTUAL'!B:B,AF375,'3BL ACTUAL'!E:E)</f>
        <v>0</v>
      </c>
      <c r="AH375" s="2107">
        <f>SUMIF('1 BL anterior'!B:B,AF375,'1 BL anterior'!E:E)</f>
        <v>0</v>
      </c>
      <c r="AJ375" s="285"/>
    </row>
    <row r="376" spans="1:36" ht="17.45" customHeight="1">
      <c r="A376" s="1493"/>
      <c r="B376" s="1493"/>
      <c r="C376" s="1493"/>
      <c r="D376" s="1493"/>
      <c r="E376" s="1509" t="s">
        <v>3636</v>
      </c>
      <c r="F376" s="1509"/>
      <c r="G376" s="1509"/>
      <c r="H376" s="1509"/>
      <c r="I376" s="1509"/>
      <c r="J376" s="1509"/>
      <c r="K376" s="1509"/>
      <c r="L376" s="1509"/>
      <c r="M376" s="1509"/>
      <c r="N376" s="1495">
        <v>6007</v>
      </c>
      <c r="O376" s="1888" t="s">
        <v>869</v>
      </c>
      <c r="P376" s="768"/>
      <c r="Q376" s="2107">
        <f>SUMIF(AF:AF,N376,AG:AG)</f>
        <v>0</v>
      </c>
      <c r="R376" s="1828">
        <f t="shared" si="83"/>
        <v>0</v>
      </c>
      <c r="S376" s="98">
        <f t="shared" si="84"/>
        <v>0</v>
      </c>
      <c r="T376" s="1829">
        <f t="shared" si="85"/>
        <v>0</v>
      </c>
      <c r="U376" s="1830">
        <f t="shared" si="86"/>
        <v>0</v>
      </c>
      <c r="AB376" s="2107"/>
      <c r="AC376" s="1831">
        <f t="shared" si="81"/>
        <v>0</v>
      </c>
      <c r="AD376" s="1831">
        <f t="shared" si="82"/>
        <v>0</v>
      </c>
      <c r="AE376">
        <v>601</v>
      </c>
      <c r="AF376" s="1889">
        <v>6007</v>
      </c>
      <c r="AG376" s="2107">
        <f>SUMIF('3BL ACTUAL'!B:B,AF376,'3BL ACTUAL'!E:E)</f>
        <v>0</v>
      </c>
      <c r="AH376" s="2107">
        <f>SUMIF('1 BL anterior'!B:B,AF376,'1 BL anterior'!E:E)</f>
        <v>0</v>
      </c>
      <c r="AJ376" s="285"/>
    </row>
    <row r="377" spans="1:36" ht="17.45" customHeight="1">
      <c r="A377" s="1493"/>
      <c r="B377" s="1493"/>
      <c r="C377" s="1493"/>
      <c r="D377" s="1508" t="s">
        <v>3637</v>
      </c>
      <c r="E377" s="1508"/>
      <c r="F377" s="1508"/>
      <c r="G377" s="1508"/>
      <c r="H377" s="1508"/>
      <c r="I377" s="1508"/>
      <c r="J377" s="1508"/>
      <c r="K377" s="1508"/>
      <c r="L377" s="1508"/>
      <c r="M377" s="1508"/>
      <c r="N377" s="1508" t="s">
        <v>3634</v>
      </c>
      <c r="O377" s="1888"/>
      <c r="P377" s="768"/>
      <c r="Q377" s="2107"/>
      <c r="R377" s="1828"/>
      <c r="S377" s="98"/>
      <c r="T377" s="1829"/>
      <c r="U377" s="1830"/>
      <c r="AB377" s="2107"/>
      <c r="AC377" s="1831"/>
      <c r="AD377" s="1831"/>
      <c r="AF377" s="1889"/>
      <c r="AG377" s="2107">
        <f>SUMIF('3BL ACTUAL'!B:B,AF377,'3BL ACTUAL'!E:E)</f>
        <v>0</v>
      </c>
      <c r="AH377" s="2107">
        <f>SUMIF('1 BL anterior'!B:B,AF377,'1 BL anterior'!E:E)</f>
        <v>0</v>
      </c>
      <c r="AJ377" s="285"/>
    </row>
    <row r="378" spans="1:36" ht="17.45" customHeight="1">
      <c r="A378" s="1493"/>
      <c r="B378" s="1493"/>
      <c r="C378" s="1493"/>
      <c r="D378" s="1493"/>
      <c r="E378" s="1509" t="s">
        <v>3638</v>
      </c>
      <c r="F378" s="1509"/>
      <c r="G378" s="1509"/>
      <c r="H378" s="1509"/>
      <c r="I378" s="1509"/>
      <c r="J378" s="1509"/>
      <c r="K378" s="1509"/>
      <c r="L378" s="1509"/>
      <c r="M378" s="1509"/>
      <c r="N378" s="1495">
        <v>6009</v>
      </c>
      <c r="O378" s="1888" t="s">
        <v>869</v>
      </c>
      <c r="P378" s="768"/>
      <c r="Q378" s="2107">
        <f>SUMIF(AF:AF,N378,AG:AG)</f>
        <v>0</v>
      </c>
      <c r="R378" s="1828">
        <f t="shared" si="83"/>
        <v>0</v>
      </c>
      <c r="S378" s="98">
        <f t="shared" si="84"/>
        <v>0</v>
      </c>
      <c r="T378" s="1829">
        <f t="shared" si="85"/>
        <v>0</v>
      </c>
      <c r="U378" s="1830">
        <f t="shared" si="86"/>
        <v>0</v>
      </c>
      <c r="AB378" s="2107"/>
      <c r="AC378" s="1831">
        <f t="shared" si="81"/>
        <v>0</v>
      </c>
      <c r="AD378" s="1831">
        <f t="shared" si="82"/>
        <v>0</v>
      </c>
      <c r="AE378">
        <v>601</v>
      </c>
      <c r="AF378" s="1889">
        <v>6009</v>
      </c>
      <c r="AG378" s="2107">
        <f>SUMIF('3BL ACTUAL'!B:B,AF378,'3BL ACTUAL'!E:E)</f>
        <v>0</v>
      </c>
      <c r="AH378" s="2107">
        <f>SUMIF('1 BL anterior'!B:B,AF378,'1 BL anterior'!E:E)</f>
        <v>1040371.61</v>
      </c>
      <c r="AJ378" s="285"/>
    </row>
    <row r="379" spans="1:36" ht="17.45" customHeight="1">
      <c r="A379" s="1493"/>
      <c r="B379" s="1493"/>
      <c r="C379" s="1493"/>
      <c r="D379" s="1493"/>
      <c r="E379" s="1509" t="s">
        <v>3639</v>
      </c>
      <c r="F379" s="1509"/>
      <c r="G379" s="1509"/>
      <c r="H379" s="1509"/>
      <c r="I379" s="1509"/>
      <c r="J379" s="1509"/>
      <c r="K379" s="1509"/>
      <c r="L379" s="1509"/>
      <c r="M379" s="1509"/>
      <c r="N379" s="1495">
        <v>6011</v>
      </c>
      <c r="O379" s="1888" t="s">
        <v>869</v>
      </c>
      <c r="P379" s="768"/>
      <c r="Q379" s="2107">
        <f>SUMIF(AF:AF,N379,AG:AG)</f>
        <v>0</v>
      </c>
      <c r="R379" s="1828">
        <f t="shared" si="83"/>
        <v>0</v>
      </c>
      <c r="S379" s="98">
        <f t="shared" si="84"/>
        <v>0</v>
      </c>
      <c r="T379" s="1829">
        <f t="shared" si="85"/>
        <v>0</v>
      </c>
      <c r="U379" s="1830">
        <f t="shared" si="86"/>
        <v>0</v>
      </c>
      <c r="AB379" s="2107"/>
      <c r="AC379" s="1831">
        <f t="shared" si="81"/>
        <v>0</v>
      </c>
      <c r="AD379" s="1831">
        <f t="shared" si="82"/>
        <v>0</v>
      </c>
      <c r="AE379">
        <v>601</v>
      </c>
      <c r="AF379" s="1889">
        <v>6011</v>
      </c>
      <c r="AG379" s="2107">
        <f>SUMIF('3BL ACTUAL'!B:B,AF379,'3BL ACTUAL'!E:E)</f>
        <v>0</v>
      </c>
      <c r="AH379" s="2107">
        <f>SUMIF('1 BL anterior'!B:B,AF379,'1 BL anterior'!E:E)</f>
        <v>0</v>
      </c>
      <c r="AJ379" s="285"/>
    </row>
    <row r="380" spans="1:36" ht="17.45" customHeight="1">
      <c r="A380" s="1493"/>
      <c r="B380" s="1493"/>
      <c r="C380" s="1493"/>
      <c r="D380" s="1509" t="s">
        <v>428</v>
      </c>
      <c r="E380" s="1509"/>
      <c r="F380" s="1509"/>
      <c r="G380" s="1509"/>
      <c r="H380" s="1509"/>
      <c r="I380" s="1509"/>
      <c r="J380" s="1509"/>
      <c r="K380" s="1509"/>
      <c r="L380" s="1509"/>
      <c r="M380" s="1509"/>
      <c r="N380" s="1495">
        <v>6013</v>
      </c>
      <c r="O380" s="1888" t="s">
        <v>869</v>
      </c>
      <c r="P380" s="768"/>
      <c r="Q380" s="2107">
        <f>SUMIF(AF:AF,N380,AG:AG)</f>
        <v>0</v>
      </c>
      <c r="R380" s="1828">
        <f t="shared" si="83"/>
        <v>0</v>
      </c>
      <c r="S380" s="98">
        <f t="shared" si="84"/>
        <v>0</v>
      </c>
      <c r="T380" s="1829">
        <f t="shared" si="85"/>
        <v>0</v>
      </c>
      <c r="U380" s="1830">
        <f t="shared" si="86"/>
        <v>0</v>
      </c>
      <c r="AB380" s="2107"/>
      <c r="AC380" s="1831">
        <f t="shared" si="81"/>
        <v>0</v>
      </c>
      <c r="AD380" s="1831">
        <f t="shared" si="82"/>
        <v>0</v>
      </c>
      <c r="AE380">
        <v>601</v>
      </c>
      <c r="AF380" s="1889">
        <v>6013</v>
      </c>
      <c r="AG380" s="2107">
        <f>SUMIF('3BL ACTUAL'!B:B,AF380,'3BL ACTUAL'!E:E)</f>
        <v>0</v>
      </c>
      <c r="AH380" s="2107">
        <f>SUMIF('1 BL anterior'!B:B,AF380,'1 BL anterior'!E:E)</f>
        <v>0</v>
      </c>
      <c r="AJ380" s="285"/>
    </row>
    <row r="381" spans="1:36" ht="17.45" customHeight="1">
      <c r="A381" s="1493"/>
      <c r="B381" s="1493"/>
      <c r="C381" s="1493"/>
      <c r="D381" s="1509" t="s">
        <v>429</v>
      </c>
      <c r="E381" s="1509"/>
      <c r="F381" s="1509"/>
      <c r="G381" s="1509"/>
      <c r="H381" s="1509"/>
      <c r="I381" s="1509"/>
      <c r="J381" s="1509"/>
      <c r="K381" s="1509"/>
      <c r="L381" s="1509"/>
      <c r="M381" s="1509"/>
      <c r="N381" s="1495">
        <v>6015</v>
      </c>
      <c r="O381" s="1888" t="s">
        <v>869</v>
      </c>
      <c r="P381" s="768"/>
      <c r="Q381" s="2107">
        <f>SUMIF(AF:AF,N381,AG:AG)</f>
        <v>0</v>
      </c>
      <c r="R381" s="1828">
        <f t="shared" si="83"/>
        <v>0</v>
      </c>
      <c r="S381" s="98">
        <f t="shared" si="84"/>
        <v>0</v>
      </c>
      <c r="T381" s="1829">
        <f t="shared" si="85"/>
        <v>0</v>
      </c>
      <c r="U381" s="1830">
        <f t="shared" si="86"/>
        <v>0</v>
      </c>
      <c r="AB381" s="2107"/>
      <c r="AC381" s="1831">
        <f t="shared" si="81"/>
        <v>0</v>
      </c>
      <c r="AD381" s="1831">
        <f t="shared" si="82"/>
        <v>0</v>
      </c>
      <c r="AE381">
        <v>601</v>
      </c>
      <c r="AF381" s="1889">
        <v>6015</v>
      </c>
      <c r="AG381" s="2107">
        <f>SUMIF('3BL ACTUAL'!B:B,AF381,'3BL ACTUAL'!E:E)</f>
        <v>0</v>
      </c>
      <c r="AH381" s="2107">
        <f>SUMIF('1 BL anterior'!B:B,AF381,'1 BL anterior'!E:E)</f>
        <v>0</v>
      </c>
      <c r="AJ381" s="285"/>
    </row>
    <row r="382" spans="1:36" ht="17.45" customHeight="1">
      <c r="A382" s="1493"/>
      <c r="B382" s="1493"/>
      <c r="C382" s="1493"/>
      <c r="D382" s="1509" t="s">
        <v>430</v>
      </c>
      <c r="E382" s="1509"/>
      <c r="F382" s="1509"/>
      <c r="G382" s="1509"/>
      <c r="H382" s="1509"/>
      <c r="I382" s="1509"/>
      <c r="J382" s="1509"/>
      <c r="K382" s="1509"/>
      <c r="L382" s="1509"/>
      <c r="M382" s="1509"/>
      <c r="N382" s="1495">
        <v>6017</v>
      </c>
      <c r="O382" s="1888" t="s">
        <v>869</v>
      </c>
      <c r="P382" s="768"/>
      <c r="Q382" s="2107">
        <f>SUMIF(AF:AF,N382,AG:AG)</f>
        <v>0</v>
      </c>
      <c r="R382" s="1828">
        <f t="shared" si="83"/>
        <v>0</v>
      </c>
      <c r="S382" s="98">
        <f t="shared" si="84"/>
        <v>0</v>
      </c>
      <c r="T382" s="1829">
        <f t="shared" si="85"/>
        <v>0</v>
      </c>
      <c r="U382" s="1830">
        <f t="shared" si="86"/>
        <v>0</v>
      </c>
      <c r="AB382" s="2107"/>
      <c r="AC382" s="1831">
        <f t="shared" si="81"/>
        <v>0</v>
      </c>
      <c r="AD382" s="1831">
        <f t="shared" si="82"/>
        <v>0</v>
      </c>
      <c r="AE382">
        <v>602</v>
      </c>
      <c r="AF382" s="1889">
        <v>6017</v>
      </c>
      <c r="AG382" s="2107">
        <f>SUMIF('3BL ACTUAL'!B:B,AF382,'3BL ACTUAL'!E:E)</f>
        <v>0</v>
      </c>
      <c r="AH382" s="2107">
        <f>SUMIF('1 BL anterior'!B:B,AF382,'1 BL anterior'!E:E)</f>
        <v>0</v>
      </c>
      <c r="AJ382" s="285"/>
    </row>
    <row r="383" spans="1:36" ht="17.45" customHeight="1">
      <c r="A383" s="1493"/>
      <c r="B383" s="1493"/>
      <c r="C383" s="1503" t="s">
        <v>48</v>
      </c>
      <c r="D383" s="1503"/>
      <c r="E383" s="1503"/>
      <c r="F383" s="1503"/>
      <c r="G383" s="1503"/>
      <c r="H383" s="1503"/>
      <c r="I383" s="1503"/>
      <c r="J383" s="1503"/>
      <c r="K383" s="1503"/>
      <c r="L383" s="1503"/>
      <c r="M383" s="1503"/>
      <c r="N383" s="1503"/>
      <c r="O383" s="1888"/>
      <c r="P383" s="768"/>
      <c r="Q383" s="2107"/>
      <c r="R383" s="1828"/>
      <c r="S383" s="98"/>
      <c r="T383" s="1829"/>
      <c r="U383" s="1830"/>
      <c r="AB383" s="2107"/>
      <c r="AC383" s="1831"/>
      <c r="AD383" s="1831"/>
      <c r="AF383" s="1889"/>
      <c r="AG383" s="2107">
        <f>SUMIF('3BL ACTUAL'!B:B,AF383,'3BL ACTUAL'!E:E)</f>
        <v>0</v>
      </c>
      <c r="AH383" s="2107">
        <f>SUMIF('1 BL anterior'!B:B,AF383,'1 BL anterior'!E:E)</f>
        <v>0</v>
      </c>
      <c r="AJ383" s="285"/>
    </row>
    <row r="384" spans="1:36" ht="17.45" customHeight="1">
      <c r="A384" s="1493"/>
      <c r="B384" s="1493"/>
      <c r="C384" s="1493"/>
      <c r="D384" s="1508" t="s">
        <v>937</v>
      </c>
      <c r="E384" s="1508"/>
      <c r="F384" s="1508"/>
      <c r="G384" s="1508"/>
      <c r="H384" s="1508"/>
      <c r="I384" s="1508"/>
      <c r="J384" s="1508"/>
      <c r="K384" s="1508"/>
      <c r="L384" s="1508"/>
      <c r="M384" s="1508"/>
      <c r="N384" s="1508" t="s">
        <v>3634</v>
      </c>
      <c r="O384" s="1888"/>
      <c r="P384" s="768"/>
      <c r="Q384" s="2107"/>
      <c r="R384" s="1828"/>
      <c r="S384" s="98"/>
      <c r="T384" s="1829"/>
      <c r="U384" s="1830"/>
      <c r="AB384" s="2107"/>
      <c r="AC384" s="1831"/>
      <c r="AD384" s="1831"/>
      <c r="AF384" s="1889"/>
      <c r="AG384" s="2107">
        <f>SUMIF('3BL ACTUAL'!B:B,AF384,'3BL ACTUAL'!E:E)</f>
        <v>0</v>
      </c>
      <c r="AH384" s="2107">
        <f>SUMIF('1 BL anterior'!B:B,AF384,'1 BL anterior'!E:E)</f>
        <v>0</v>
      </c>
      <c r="AJ384" s="285"/>
    </row>
    <row r="385" spans="1:36" ht="17.45" customHeight="1">
      <c r="A385" s="1493"/>
      <c r="B385" s="1493"/>
      <c r="C385" s="1493"/>
      <c r="D385" s="1493"/>
      <c r="E385" s="1509" t="s">
        <v>3640</v>
      </c>
      <c r="F385" s="1509"/>
      <c r="G385" s="1509"/>
      <c r="H385" s="1509"/>
      <c r="I385" s="1509"/>
      <c r="J385" s="1509"/>
      <c r="K385" s="1509"/>
      <c r="L385" s="1509"/>
      <c r="M385" s="1509"/>
      <c r="N385" s="1495">
        <v>6019</v>
      </c>
      <c r="O385" s="1888" t="s">
        <v>869</v>
      </c>
      <c r="P385" s="768"/>
      <c r="Q385" s="2107">
        <f>SUMIF(AF:AF,N385,AG:AG)</f>
        <v>0</v>
      </c>
      <c r="R385" s="1828">
        <f t="shared" si="83"/>
        <v>0</v>
      </c>
      <c r="S385" s="98">
        <f t="shared" si="84"/>
        <v>0</v>
      </c>
      <c r="T385" s="1829">
        <f t="shared" si="85"/>
        <v>0</v>
      </c>
      <c r="U385" s="1830">
        <f t="shared" si="86"/>
        <v>0</v>
      </c>
      <c r="AB385" s="2107"/>
      <c r="AC385" s="1831">
        <f t="shared" si="81"/>
        <v>0</v>
      </c>
      <c r="AD385" s="1831">
        <f t="shared" si="82"/>
        <v>0</v>
      </c>
      <c r="AE385">
        <v>602</v>
      </c>
      <c r="AF385" s="1889">
        <v>6019</v>
      </c>
      <c r="AG385" s="2107">
        <f>SUMIF('3BL ACTUAL'!B:B,AF385,'3BL ACTUAL'!E:E)</f>
        <v>0</v>
      </c>
      <c r="AH385" s="2107">
        <f>SUMIF('1 BL anterior'!B:B,AF385,'1 BL anterior'!E:E)</f>
        <v>0</v>
      </c>
      <c r="AJ385" s="285"/>
    </row>
    <row r="386" spans="1:36" ht="17.45" customHeight="1">
      <c r="A386" s="1493"/>
      <c r="B386" s="1493"/>
      <c r="C386" s="1493"/>
      <c r="D386" s="1493"/>
      <c r="E386" s="1509" t="s">
        <v>3641</v>
      </c>
      <c r="F386" s="1509"/>
      <c r="G386" s="1509"/>
      <c r="H386" s="1509"/>
      <c r="I386" s="1509"/>
      <c r="J386" s="1509"/>
      <c r="K386" s="1509"/>
      <c r="L386" s="1509"/>
      <c r="M386" s="1509"/>
      <c r="N386" s="1495">
        <v>6021</v>
      </c>
      <c r="O386" s="1888" t="s">
        <v>869</v>
      </c>
      <c r="P386" s="768"/>
      <c r="Q386" s="2107">
        <f>SUMIF(AF:AF,N386,AG:AG)</f>
        <v>0</v>
      </c>
      <c r="R386" s="1828">
        <f t="shared" si="83"/>
        <v>0</v>
      </c>
      <c r="S386" s="98">
        <f t="shared" si="84"/>
        <v>0</v>
      </c>
      <c r="T386" s="1829">
        <f t="shared" si="85"/>
        <v>0</v>
      </c>
      <c r="U386" s="1830">
        <f t="shared" si="86"/>
        <v>0</v>
      </c>
      <c r="AB386" s="2107"/>
      <c r="AC386" s="1831">
        <f t="shared" si="81"/>
        <v>0</v>
      </c>
      <c r="AD386" s="1831">
        <f t="shared" si="82"/>
        <v>0</v>
      </c>
      <c r="AE386">
        <v>602</v>
      </c>
      <c r="AF386" s="1889">
        <v>6021</v>
      </c>
      <c r="AG386" s="2107">
        <f>SUMIF('3BL ACTUAL'!B:B,AF386,'3BL ACTUAL'!E:E)</f>
        <v>0</v>
      </c>
      <c r="AH386" s="2107">
        <f>SUMIF('1 BL anterior'!B:B,AF386,'1 BL anterior'!E:E)</f>
        <v>0</v>
      </c>
      <c r="AJ386" s="285"/>
    </row>
    <row r="387" spans="1:36" ht="17.45" customHeight="1">
      <c r="A387" s="1493"/>
      <c r="B387" s="1493"/>
      <c r="C387" s="1493"/>
      <c r="D387" s="1508" t="s">
        <v>153</v>
      </c>
      <c r="E387" s="1508"/>
      <c r="F387" s="1508"/>
      <c r="G387" s="1508"/>
      <c r="H387" s="1508"/>
      <c r="I387" s="1508"/>
      <c r="J387" s="1508"/>
      <c r="K387" s="1508"/>
      <c r="L387" s="1508"/>
      <c r="M387" s="1508"/>
      <c r="N387" s="1508" t="s">
        <v>3634</v>
      </c>
      <c r="O387" s="1888"/>
      <c r="P387" s="768"/>
      <c r="Q387" s="2107"/>
      <c r="R387" s="1828"/>
      <c r="S387" s="98"/>
      <c r="T387" s="1829"/>
      <c r="U387" s="1830"/>
      <c r="AB387" s="2107"/>
      <c r="AC387" s="1831"/>
      <c r="AD387" s="1831"/>
      <c r="AF387" s="1889"/>
      <c r="AG387" s="2107">
        <f>SUMIF('3BL ACTUAL'!B:B,AF387,'3BL ACTUAL'!E:E)</f>
        <v>0</v>
      </c>
      <c r="AH387" s="2107">
        <f>SUMIF('1 BL anterior'!B:B,AF387,'1 BL anterior'!E:E)</f>
        <v>0</v>
      </c>
      <c r="AJ387" s="285"/>
    </row>
    <row r="388" spans="1:36" ht="17.45" customHeight="1">
      <c r="A388" s="1493"/>
      <c r="B388" s="1493"/>
      <c r="C388" s="1493"/>
      <c r="D388" s="1493"/>
      <c r="E388" s="1509" t="s">
        <v>3642</v>
      </c>
      <c r="F388" s="1509"/>
      <c r="G388" s="1509"/>
      <c r="H388" s="1509"/>
      <c r="I388" s="1509"/>
      <c r="J388" s="1509"/>
      <c r="K388" s="1509"/>
      <c r="L388" s="1509"/>
      <c r="M388" s="1509"/>
      <c r="N388" s="1495">
        <v>6023</v>
      </c>
      <c r="O388" s="1888" t="s">
        <v>869</v>
      </c>
      <c r="P388" s="768"/>
      <c r="Q388" s="2107">
        <f t="shared" ref="Q388:Q396" si="87">SUMIF(AF:AF,N388,AG:AG)</f>
        <v>0</v>
      </c>
      <c r="R388" s="1828">
        <f t="shared" si="83"/>
        <v>0</v>
      </c>
      <c r="S388" s="98">
        <f t="shared" si="84"/>
        <v>0</v>
      </c>
      <c r="T388" s="1829">
        <f t="shared" si="85"/>
        <v>0</v>
      </c>
      <c r="U388" s="1830">
        <f t="shared" si="86"/>
        <v>0</v>
      </c>
      <c r="AB388" s="2107"/>
      <c r="AC388" s="1831">
        <f t="shared" si="81"/>
        <v>0</v>
      </c>
      <c r="AD388" s="1831">
        <f t="shared" si="82"/>
        <v>0</v>
      </c>
      <c r="AE388">
        <v>602</v>
      </c>
      <c r="AF388" s="1889">
        <v>6023</v>
      </c>
      <c r="AG388" s="2107">
        <f>SUMIF('3BL ACTUAL'!B:B,AF388,'3BL ACTUAL'!E:E)</f>
        <v>0</v>
      </c>
      <c r="AH388" s="2107">
        <f>SUMIF('1 BL anterior'!B:B,AF388,'1 BL anterior'!E:E)</f>
        <v>0</v>
      </c>
      <c r="AJ388" s="285"/>
    </row>
    <row r="389" spans="1:36" ht="17.45" customHeight="1">
      <c r="A389" s="1493"/>
      <c r="B389" s="1493"/>
      <c r="C389" s="1493"/>
      <c r="D389" s="1493"/>
      <c r="E389" s="1509" t="s">
        <v>3643</v>
      </c>
      <c r="F389" s="1509"/>
      <c r="G389" s="1509"/>
      <c r="H389" s="1509"/>
      <c r="I389" s="1509"/>
      <c r="J389" s="1509"/>
      <c r="K389" s="1509"/>
      <c r="L389" s="1509"/>
      <c r="M389" s="1509"/>
      <c r="N389" s="1495">
        <v>6025</v>
      </c>
      <c r="O389" s="1888" t="s">
        <v>869</v>
      </c>
      <c r="P389" s="768"/>
      <c r="Q389" s="2107">
        <f t="shared" si="87"/>
        <v>0</v>
      </c>
      <c r="R389" s="1828">
        <f t="shared" si="83"/>
        <v>0</v>
      </c>
      <c r="S389" s="98">
        <f t="shared" si="84"/>
        <v>0</v>
      </c>
      <c r="T389" s="1829">
        <f t="shared" si="85"/>
        <v>0</v>
      </c>
      <c r="U389" s="1830">
        <f t="shared" si="86"/>
        <v>0</v>
      </c>
      <c r="AB389" s="2107"/>
      <c r="AC389" s="1831">
        <f t="shared" si="81"/>
        <v>0</v>
      </c>
      <c r="AD389" s="1831">
        <f t="shared" si="82"/>
        <v>0</v>
      </c>
      <c r="AE389">
        <v>602</v>
      </c>
      <c r="AF389" s="1889">
        <v>6025</v>
      </c>
      <c r="AG389" s="2107">
        <f>SUMIF('3BL ACTUAL'!B:B,AF389,'3BL ACTUAL'!E:E)</f>
        <v>0</v>
      </c>
      <c r="AH389" s="2107">
        <f>SUMIF('1 BL anterior'!B:B,AF389,'1 BL anterior'!E:E)</f>
        <v>0</v>
      </c>
      <c r="AJ389" s="285"/>
    </row>
    <row r="390" spans="1:36" ht="17.45" customHeight="1">
      <c r="A390" s="1493"/>
      <c r="B390" s="1493"/>
      <c r="C390" s="1493"/>
      <c r="D390" s="1509" t="s">
        <v>436</v>
      </c>
      <c r="E390" s="1509"/>
      <c r="F390" s="1509"/>
      <c r="G390" s="1509"/>
      <c r="H390" s="1509"/>
      <c r="I390" s="1509"/>
      <c r="J390" s="1509"/>
      <c r="K390" s="1509"/>
      <c r="L390" s="1509"/>
      <c r="M390" s="1509"/>
      <c r="N390" s="1495">
        <v>6027</v>
      </c>
      <c r="O390" s="1888" t="s">
        <v>869</v>
      </c>
      <c r="P390" s="768"/>
      <c r="Q390" s="2107">
        <f t="shared" si="87"/>
        <v>0</v>
      </c>
      <c r="R390" s="1828">
        <f t="shared" si="83"/>
        <v>0</v>
      </c>
      <c r="S390" s="98">
        <f t="shared" si="84"/>
        <v>0</v>
      </c>
      <c r="T390" s="1829">
        <f t="shared" si="85"/>
        <v>0</v>
      </c>
      <c r="U390" s="1830">
        <f t="shared" si="86"/>
        <v>0</v>
      </c>
      <c r="AB390" s="2107"/>
      <c r="AC390" s="1831">
        <f t="shared" si="81"/>
        <v>0</v>
      </c>
      <c r="AD390" s="1831">
        <f t="shared" si="82"/>
        <v>0</v>
      </c>
      <c r="AE390">
        <v>602</v>
      </c>
      <c r="AF390" s="1889">
        <v>6027</v>
      </c>
      <c r="AG390" s="2107">
        <f>SUMIF('3BL ACTUAL'!B:B,AF390,'3BL ACTUAL'!E:E)</f>
        <v>0</v>
      </c>
      <c r="AH390" s="2107">
        <f>SUMIF('1 BL anterior'!B:B,AF390,'1 BL anterior'!E:E)</f>
        <v>0</v>
      </c>
      <c r="AJ390" s="285"/>
    </row>
    <row r="391" spans="1:36" ht="17.45" customHeight="1">
      <c r="A391" s="1493"/>
      <c r="B391" s="1493"/>
      <c r="C391" s="1493"/>
      <c r="D391" s="1509" t="s">
        <v>437</v>
      </c>
      <c r="E391" s="1509"/>
      <c r="F391" s="1509"/>
      <c r="G391" s="1509"/>
      <c r="H391" s="1509"/>
      <c r="I391" s="1509"/>
      <c r="J391" s="1509"/>
      <c r="K391" s="1509"/>
      <c r="L391" s="1509"/>
      <c r="M391" s="1509"/>
      <c r="N391" s="1495">
        <v>6029</v>
      </c>
      <c r="O391" s="1888" t="s">
        <v>869</v>
      </c>
      <c r="P391" s="768"/>
      <c r="Q391" s="2107">
        <f t="shared" si="87"/>
        <v>0</v>
      </c>
      <c r="R391" s="1828">
        <f t="shared" si="83"/>
        <v>0</v>
      </c>
      <c r="S391" s="98">
        <f t="shared" si="84"/>
        <v>0</v>
      </c>
      <c r="T391" s="1829">
        <f t="shared" si="85"/>
        <v>0</v>
      </c>
      <c r="U391" s="1830">
        <f t="shared" si="86"/>
        <v>0</v>
      </c>
      <c r="AB391" s="2107"/>
      <c r="AC391" s="1831">
        <f t="shared" si="81"/>
        <v>0</v>
      </c>
      <c r="AD391" s="1831">
        <f t="shared" si="82"/>
        <v>0</v>
      </c>
      <c r="AE391">
        <v>602</v>
      </c>
      <c r="AF391" s="1889">
        <v>6029</v>
      </c>
      <c r="AG391" s="2107">
        <f>SUMIF('3BL ACTUAL'!B:B,AF391,'3BL ACTUAL'!E:E)</f>
        <v>0</v>
      </c>
      <c r="AH391" s="2107">
        <f>SUMIF('1 BL anterior'!B:B,AF391,'1 BL anterior'!E:E)</f>
        <v>0</v>
      </c>
      <c r="AJ391" s="285"/>
    </row>
    <row r="392" spans="1:36" ht="17.45" customHeight="1">
      <c r="A392" s="1493"/>
      <c r="B392" s="1493"/>
      <c r="C392" s="1493"/>
      <c r="D392" s="1509" t="s">
        <v>438</v>
      </c>
      <c r="E392" s="1509"/>
      <c r="F392" s="1509"/>
      <c r="G392" s="1509"/>
      <c r="H392" s="1509"/>
      <c r="I392" s="1509"/>
      <c r="J392" s="1509"/>
      <c r="K392" s="1509"/>
      <c r="L392" s="1509"/>
      <c r="M392" s="1509"/>
      <c r="N392" s="1495">
        <v>6031</v>
      </c>
      <c r="O392" s="1888" t="s">
        <v>869</v>
      </c>
      <c r="P392" s="768"/>
      <c r="Q392" s="2107">
        <f t="shared" si="87"/>
        <v>0</v>
      </c>
      <c r="R392" s="1828">
        <f t="shared" si="83"/>
        <v>0</v>
      </c>
      <c r="S392" s="98">
        <f t="shared" si="84"/>
        <v>0</v>
      </c>
      <c r="T392" s="1829">
        <f t="shared" si="85"/>
        <v>0</v>
      </c>
      <c r="U392" s="1830">
        <f t="shared" si="86"/>
        <v>0</v>
      </c>
      <c r="AB392" s="2107"/>
      <c r="AC392" s="1831">
        <f t="shared" si="81"/>
        <v>0</v>
      </c>
      <c r="AD392" s="1831">
        <f t="shared" si="82"/>
        <v>0</v>
      </c>
      <c r="AE392">
        <v>602</v>
      </c>
      <c r="AF392" s="1889">
        <v>6031</v>
      </c>
      <c r="AG392" s="2107">
        <f>SUMIF('3BL ACTUAL'!B:B,AF392,'3BL ACTUAL'!E:E)</f>
        <v>0</v>
      </c>
      <c r="AH392" s="2107">
        <f>SUMIF('1 BL anterior'!B:B,AF392,'1 BL anterior'!E:E)</f>
        <v>0</v>
      </c>
      <c r="AJ392" s="285"/>
    </row>
    <row r="393" spans="1:36" ht="17.45" customHeight="1">
      <c r="A393" s="1493"/>
      <c r="B393" s="1493"/>
      <c r="C393" s="1493"/>
      <c r="D393" s="1509" t="s">
        <v>439</v>
      </c>
      <c r="E393" s="1509"/>
      <c r="F393" s="1509"/>
      <c r="G393" s="1509"/>
      <c r="H393" s="1509"/>
      <c r="I393" s="1509"/>
      <c r="J393" s="1509"/>
      <c r="K393" s="1509"/>
      <c r="L393" s="1509"/>
      <c r="M393" s="1509"/>
      <c r="N393" s="1495">
        <v>6033</v>
      </c>
      <c r="O393" s="1888" t="s">
        <v>869</v>
      </c>
      <c r="P393" s="768"/>
      <c r="Q393" s="2107">
        <f t="shared" si="87"/>
        <v>0</v>
      </c>
      <c r="R393" s="1828">
        <f t="shared" si="83"/>
        <v>0</v>
      </c>
      <c r="S393" s="98">
        <f t="shared" si="84"/>
        <v>0</v>
      </c>
      <c r="T393" s="1829">
        <f t="shared" si="85"/>
        <v>0</v>
      </c>
      <c r="U393" s="1830">
        <f t="shared" si="86"/>
        <v>0</v>
      </c>
      <c r="AB393" s="2107"/>
      <c r="AC393" s="1831">
        <f t="shared" si="81"/>
        <v>0</v>
      </c>
      <c r="AD393" s="1831">
        <f t="shared" si="82"/>
        <v>0</v>
      </c>
      <c r="AE393">
        <v>602</v>
      </c>
      <c r="AF393" s="1889">
        <v>6033</v>
      </c>
      <c r="AG393" s="2107">
        <f>SUMIF('3BL ACTUAL'!B:B,AF393,'3BL ACTUAL'!E:E)</f>
        <v>0</v>
      </c>
      <c r="AH393" s="2107">
        <f>SUMIF('1 BL anterior'!B:B,AF393,'1 BL anterior'!E:E)</f>
        <v>0</v>
      </c>
      <c r="AJ393" s="285"/>
    </row>
    <row r="394" spans="1:36" ht="17.45" customHeight="1">
      <c r="A394" s="1493"/>
      <c r="B394" s="1493"/>
      <c r="C394" s="1493"/>
      <c r="D394" s="1509" t="s">
        <v>440</v>
      </c>
      <c r="E394" s="1509"/>
      <c r="F394" s="1509"/>
      <c r="G394" s="1509"/>
      <c r="H394" s="1509"/>
      <c r="I394" s="1509"/>
      <c r="J394" s="1509"/>
      <c r="K394" s="1509"/>
      <c r="L394" s="1509"/>
      <c r="M394" s="1509"/>
      <c r="N394" s="1495">
        <v>6035</v>
      </c>
      <c r="O394" s="1888" t="s">
        <v>869</v>
      </c>
      <c r="P394" s="768"/>
      <c r="Q394" s="2107">
        <f t="shared" si="87"/>
        <v>0</v>
      </c>
      <c r="R394" s="1828">
        <f t="shared" si="83"/>
        <v>0</v>
      </c>
      <c r="S394" s="98">
        <f t="shared" si="84"/>
        <v>0</v>
      </c>
      <c r="T394" s="1829">
        <f t="shared" si="85"/>
        <v>0</v>
      </c>
      <c r="U394" s="1830">
        <f t="shared" si="86"/>
        <v>0</v>
      </c>
      <c r="AB394" s="2107"/>
      <c r="AC394" s="1831">
        <f t="shared" si="81"/>
        <v>0</v>
      </c>
      <c r="AD394" s="1831">
        <f t="shared" si="82"/>
        <v>0</v>
      </c>
      <c r="AE394">
        <v>602</v>
      </c>
      <c r="AF394" s="1889">
        <v>6035</v>
      </c>
      <c r="AG394" s="2107">
        <f>SUMIF('3BL ACTUAL'!B:B,AF394,'3BL ACTUAL'!E:E)</f>
        <v>0</v>
      </c>
      <c r="AH394" s="2107">
        <f>SUMIF('1 BL anterior'!B:B,AF394,'1 BL anterior'!E:E)</f>
        <v>0</v>
      </c>
      <c r="AJ394" s="285"/>
    </row>
    <row r="395" spans="1:36" ht="17.45" customHeight="1">
      <c r="A395" s="1493"/>
      <c r="B395" s="1493"/>
      <c r="C395" s="1493"/>
      <c r="D395" s="1509" t="s">
        <v>441</v>
      </c>
      <c r="E395" s="1509"/>
      <c r="F395" s="1509"/>
      <c r="G395" s="1509"/>
      <c r="H395" s="1509"/>
      <c r="I395" s="1509"/>
      <c r="J395" s="1509"/>
      <c r="K395" s="1509"/>
      <c r="L395" s="1509"/>
      <c r="M395" s="1509"/>
      <c r="N395" s="1495">
        <v>6037</v>
      </c>
      <c r="O395" s="1888"/>
      <c r="P395" s="768"/>
      <c r="Q395" s="2107">
        <f t="shared" si="87"/>
        <v>0</v>
      </c>
      <c r="R395" s="1828">
        <f t="shared" si="83"/>
        <v>0</v>
      </c>
      <c r="S395" s="98">
        <f t="shared" si="84"/>
        <v>0</v>
      </c>
      <c r="T395" s="1829">
        <f t="shared" si="85"/>
        <v>0</v>
      </c>
      <c r="U395" s="1830">
        <f t="shared" si="86"/>
        <v>0</v>
      </c>
      <c r="AB395" s="2107"/>
      <c r="AC395" s="1831">
        <f t="shared" si="81"/>
        <v>0</v>
      </c>
      <c r="AD395" s="1831">
        <f t="shared" si="82"/>
        <v>0</v>
      </c>
      <c r="AE395">
        <v>602</v>
      </c>
      <c r="AF395" s="1889">
        <v>6037</v>
      </c>
      <c r="AG395" s="2107">
        <f>SUMIF('3BL ACTUAL'!B:B,AF395,'3BL ACTUAL'!E:E)</f>
        <v>0</v>
      </c>
      <c r="AH395" s="2107">
        <f>SUMIF('1 BL anterior'!B:B,AF395,'1 BL anterior'!E:E)</f>
        <v>0</v>
      </c>
      <c r="AJ395" s="285"/>
    </row>
    <row r="396" spans="1:36" ht="17.45" customHeight="1">
      <c r="A396" s="1493"/>
      <c r="B396" s="1493"/>
      <c r="C396" s="1493"/>
      <c r="D396" s="1509" t="s">
        <v>442</v>
      </c>
      <c r="E396" s="1509"/>
      <c r="F396" s="1509"/>
      <c r="G396" s="1509"/>
      <c r="H396" s="1509"/>
      <c r="I396" s="1509"/>
      <c r="J396" s="1509"/>
      <c r="K396" s="1509"/>
      <c r="L396" s="1509"/>
      <c r="M396" s="1509"/>
      <c r="N396" s="1495">
        <v>6039</v>
      </c>
      <c r="O396" s="1888" t="s">
        <v>869</v>
      </c>
      <c r="P396" s="768"/>
      <c r="Q396" s="2107">
        <f t="shared" si="87"/>
        <v>0</v>
      </c>
      <c r="R396" s="1828">
        <f t="shared" si="83"/>
        <v>0</v>
      </c>
      <c r="S396" s="98">
        <f t="shared" si="84"/>
        <v>0</v>
      </c>
      <c r="T396" s="1829">
        <f t="shared" si="85"/>
        <v>0</v>
      </c>
      <c r="U396" s="1830">
        <f t="shared" si="86"/>
        <v>0</v>
      </c>
      <c r="AB396" s="2107"/>
      <c r="AC396" s="1831">
        <f t="shared" si="81"/>
        <v>0</v>
      </c>
      <c r="AD396" s="1831">
        <f t="shared" si="82"/>
        <v>0</v>
      </c>
      <c r="AE396">
        <v>602</v>
      </c>
      <c r="AF396" s="1889">
        <v>6039</v>
      </c>
      <c r="AG396" s="2107">
        <f>SUMIF('3BL ACTUAL'!B:B,AF396,'3BL ACTUAL'!E:E)</f>
        <v>0</v>
      </c>
      <c r="AH396" s="2107">
        <f>SUMIF('1 BL anterior'!B:B,AF396,'1 BL anterior'!E:E)</f>
        <v>0</v>
      </c>
      <c r="AJ396" s="285"/>
    </row>
    <row r="397" spans="1:36" ht="17.45" customHeight="1">
      <c r="A397" s="1493"/>
      <c r="B397" s="1493"/>
      <c r="C397" s="1493"/>
      <c r="D397" s="1535" t="s">
        <v>949</v>
      </c>
      <c r="E397" s="1536"/>
      <c r="F397" s="1536"/>
      <c r="G397" s="1536"/>
      <c r="H397" s="1536"/>
      <c r="I397" s="1536"/>
      <c r="J397" s="1536"/>
      <c r="K397" s="1539"/>
      <c r="L397" s="1539"/>
      <c r="M397" s="1539"/>
      <c r="N397" s="1508" t="s">
        <v>3634</v>
      </c>
      <c r="O397" s="1888"/>
      <c r="P397" s="768"/>
      <c r="Q397" s="2107"/>
      <c r="R397" s="1828"/>
      <c r="S397" s="98"/>
      <c r="T397" s="1829"/>
      <c r="U397" s="1830"/>
      <c r="AB397" s="2107"/>
      <c r="AC397" s="1831"/>
      <c r="AD397" s="1831"/>
      <c r="AF397" s="1889"/>
      <c r="AG397" s="2107">
        <f>SUMIF('3BL ACTUAL'!B:B,AF397,'3BL ACTUAL'!E:E)</f>
        <v>0</v>
      </c>
      <c r="AH397" s="2107">
        <f>SUMIF('1 BL anterior'!B:B,AF397,'1 BL anterior'!E:E)</f>
        <v>0</v>
      </c>
      <c r="AJ397" s="285"/>
    </row>
    <row r="398" spans="1:36" ht="17.45" customHeight="1">
      <c r="A398" s="1493"/>
      <c r="B398" s="1493"/>
      <c r="C398" s="1493"/>
      <c r="D398" s="1493"/>
      <c r="E398" s="1509" t="s">
        <v>3644</v>
      </c>
      <c r="F398" s="1509"/>
      <c r="G398" s="1509"/>
      <c r="H398" s="1509"/>
      <c r="I398" s="1509"/>
      <c r="J398" s="1509"/>
      <c r="K398" s="1509"/>
      <c r="L398" s="1509"/>
      <c r="M398" s="1509"/>
      <c r="N398" s="1495">
        <v>6041</v>
      </c>
      <c r="O398" s="1888" t="s">
        <v>869</v>
      </c>
      <c r="P398" s="768"/>
      <c r="Q398" s="2107">
        <f t="shared" ref="Q398:Q407" si="88">SUMIF(AF:AF,N398,AG:AG)</f>
        <v>0</v>
      </c>
      <c r="R398" s="1828">
        <f t="shared" si="83"/>
        <v>0</v>
      </c>
      <c r="S398" s="98">
        <f t="shared" si="84"/>
        <v>0</v>
      </c>
      <c r="T398" s="1829">
        <f t="shared" si="85"/>
        <v>0</v>
      </c>
      <c r="U398" s="1830">
        <f t="shared" si="86"/>
        <v>0</v>
      </c>
      <c r="AB398" s="2107"/>
      <c r="AC398" s="1831">
        <f t="shared" si="81"/>
        <v>0</v>
      </c>
      <c r="AD398" s="1831">
        <f t="shared" si="82"/>
        <v>0</v>
      </c>
      <c r="AE398">
        <v>602</v>
      </c>
      <c r="AF398" s="1889">
        <v>6041</v>
      </c>
      <c r="AG398" s="2107">
        <f>SUMIF('3BL ACTUAL'!B:B,AF398,'3BL ACTUAL'!E:E)</f>
        <v>0</v>
      </c>
      <c r="AH398" s="2107">
        <f>SUMIF('1 BL anterior'!B:B,AF398,'1 BL anterior'!E:E)</f>
        <v>0</v>
      </c>
      <c r="AJ398" s="285"/>
    </row>
    <row r="399" spans="1:36" ht="17.45" customHeight="1">
      <c r="A399" s="1493"/>
      <c r="B399" s="1493"/>
      <c r="C399" s="1493"/>
      <c r="D399" s="1493"/>
      <c r="E399" s="1509" t="s">
        <v>526</v>
      </c>
      <c r="F399" s="1509"/>
      <c r="G399" s="1509"/>
      <c r="H399" s="1509"/>
      <c r="I399" s="1509"/>
      <c r="J399" s="1509"/>
      <c r="K399" s="1509"/>
      <c r="L399" s="1509"/>
      <c r="M399" s="1509"/>
      <c r="N399" s="1495">
        <v>6043</v>
      </c>
      <c r="O399" s="1888" t="s">
        <v>869</v>
      </c>
      <c r="P399" s="768"/>
      <c r="Q399" s="2107">
        <f t="shared" si="88"/>
        <v>0</v>
      </c>
      <c r="R399" s="1828">
        <f t="shared" si="83"/>
        <v>0</v>
      </c>
      <c r="S399" s="98">
        <f t="shared" si="84"/>
        <v>0</v>
      </c>
      <c r="T399" s="1829">
        <f t="shared" si="85"/>
        <v>0</v>
      </c>
      <c r="U399" s="1830">
        <f t="shared" si="86"/>
        <v>0</v>
      </c>
      <c r="AB399" s="2107"/>
      <c r="AC399" s="1831">
        <f t="shared" si="81"/>
        <v>0</v>
      </c>
      <c r="AD399" s="1831">
        <f t="shared" si="82"/>
        <v>0</v>
      </c>
      <c r="AE399">
        <v>602</v>
      </c>
      <c r="AF399" s="1889">
        <v>6043</v>
      </c>
      <c r="AG399" s="2107">
        <f>SUMIF('3BL ACTUAL'!B:B,AF399,'3BL ACTUAL'!E:E)</f>
        <v>0</v>
      </c>
      <c r="AH399" s="2107">
        <f>SUMIF('1 BL anterior'!B:B,AF399,'1 BL anterior'!E:E)</f>
        <v>0</v>
      </c>
      <c r="AJ399" s="285"/>
    </row>
    <row r="400" spans="1:36" ht="17.45" customHeight="1">
      <c r="A400" s="1493"/>
      <c r="B400" s="1493"/>
      <c r="C400" s="1493"/>
      <c r="D400" s="1493"/>
      <c r="E400" s="1509" t="s">
        <v>527</v>
      </c>
      <c r="F400" s="1509"/>
      <c r="G400" s="1509"/>
      <c r="H400" s="1509"/>
      <c r="I400" s="1509"/>
      <c r="J400" s="1509"/>
      <c r="K400" s="1509"/>
      <c r="L400" s="1509"/>
      <c r="M400" s="1509"/>
      <c r="N400" s="1495">
        <v>6045</v>
      </c>
      <c r="O400" s="1888" t="s">
        <v>869</v>
      </c>
      <c r="P400" s="768"/>
      <c r="Q400" s="2107">
        <f t="shared" si="88"/>
        <v>0</v>
      </c>
      <c r="R400" s="1828">
        <f t="shared" si="83"/>
        <v>0</v>
      </c>
      <c r="S400" s="98">
        <f t="shared" si="84"/>
        <v>0</v>
      </c>
      <c r="T400" s="1829">
        <f t="shared" si="85"/>
        <v>0</v>
      </c>
      <c r="U400" s="1830">
        <f t="shared" si="86"/>
        <v>0</v>
      </c>
      <c r="AB400" s="2107"/>
      <c r="AC400" s="1831">
        <f t="shared" si="81"/>
        <v>0</v>
      </c>
      <c r="AD400" s="1831">
        <f t="shared" si="82"/>
        <v>0</v>
      </c>
      <c r="AE400">
        <v>602</v>
      </c>
      <c r="AF400" s="1889">
        <v>6045</v>
      </c>
      <c r="AG400" s="2107">
        <f>SUMIF('3BL ACTUAL'!B:B,AF400,'3BL ACTUAL'!E:E)</f>
        <v>0</v>
      </c>
      <c r="AH400" s="2107">
        <f>SUMIF('1 BL anterior'!B:B,AF400,'1 BL anterior'!E:E)</f>
        <v>0</v>
      </c>
      <c r="AJ400" s="285"/>
    </row>
    <row r="401" spans="1:36" ht="17.45" customHeight="1">
      <c r="A401" s="1493"/>
      <c r="B401" s="1493"/>
      <c r="C401" s="1493"/>
      <c r="D401" s="1493"/>
      <c r="E401" s="1509" t="s">
        <v>519</v>
      </c>
      <c r="F401" s="1509"/>
      <c r="G401" s="1509"/>
      <c r="H401" s="1509"/>
      <c r="I401" s="1509"/>
      <c r="J401" s="1509"/>
      <c r="K401" s="1509"/>
      <c r="L401" s="1509"/>
      <c r="M401" s="1509"/>
      <c r="N401" s="1495">
        <v>6047</v>
      </c>
      <c r="O401" s="1888" t="s">
        <v>869</v>
      </c>
      <c r="P401" s="768"/>
      <c r="Q401" s="2107">
        <f t="shared" si="88"/>
        <v>0</v>
      </c>
      <c r="R401" s="1828">
        <f t="shared" si="83"/>
        <v>0</v>
      </c>
      <c r="S401" s="98">
        <f t="shared" si="84"/>
        <v>0</v>
      </c>
      <c r="T401" s="1829">
        <f t="shared" si="85"/>
        <v>0</v>
      </c>
      <c r="U401" s="1830">
        <f t="shared" si="86"/>
        <v>0</v>
      </c>
      <c r="AB401" s="2107"/>
      <c r="AC401" s="1831">
        <f t="shared" si="81"/>
        <v>0</v>
      </c>
      <c r="AD401" s="1831">
        <f t="shared" si="82"/>
        <v>0</v>
      </c>
      <c r="AE401">
        <v>602</v>
      </c>
      <c r="AF401" s="1889">
        <v>6047</v>
      </c>
      <c r="AG401" s="2107">
        <f>SUMIF('3BL ACTUAL'!B:B,AF401,'3BL ACTUAL'!E:E)</f>
        <v>0</v>
      </c>
      <c r="AH401" s="2107">
        <f>SUMIF('1 BL anterior'!B:B,AF401,'1 BL anterior'!E:E)</f>
        <v>0</v>
      </c>
      <c r="AJ401" s="285"/>
    </row>
    <row r="402" spans="1:36" ht="17.45" customHeight="1">
      <c r="A402" s="1493"/>
      <c r="B402" s="1493"/>
      <c r="C402" s="1493"/>
      <c r="D402" s="1493"/>
      <c r="E402" s="1509" t="s">
        <v>528</v>
      </c>
      <c r="F402" s="1509"/>
      <c r="G402" s="1509"/>
      <c r="H402" s="1509"/>
      <c r="I402" s="1509"/>
      <c r="J402" s="1509"/>
      <c r="K402" s="1509"/>
      <c r="L402" s="1509"/>
      <c r="M402" s="1509"/>
      <c r="N402" s="1495">
        <v>6049</v>
      </c>
      <c r="O402" s="1888" t="s">
        <v>869</v>
      </c>
      <c r="P402" s="768"/>
      <c r="Q402" s="2107">
        <f t="shared" si="88"/>
        <v>0</v>
      </c>
      <c r="R402" s="1828">
        <f t="shared" si="83"/>
        <v>0</v>
      </c>
      <c r="S402" s="98">
        <f t="shared" si="84"/>
        <v>0</v>
      </c>
      <c r="T402" s="1829">
        <f t="shared" si="85"/>
        <v>0</v>
      </c>
      <c r="U402" s="1830">
        <f t="shared" si="86"/>
        <v>0</v>
      </c>
      <c r="AB402" s="2107"/>
      <c r="AC402" s="1831">
        <f t="shared" si="81"/>
        <v>0</v>
      </c>
      <c r="AD402" s="1831">
        <f t="shared" si="82"/>
        <v>0</v>
      </c>
      <c r="AE402">
        <v>602</v>
      </c>
      <c r="AF402" s="1889">
        <v>6049</v>
      </c>
      <c r="AG402" s="2107">
        <f>SUMIF('3BL ACTUAL'!B:B,AF402,'3BL ACTUAL'!E:E)</f>
        <v>0</v>
      </c>
      <c r="AH402" s="2107">
        <f>SUMIF('1 BL anterior'!B:B,AF402,'1 BL anterior'!E:E)</f>
        <v>0</v>
      </c>
      <c r="AJ402" s="285"/>
    </row>
    <row r="403" spans="1:36" ht="17.45" customHeight="1">
      <c r="A403" s="1493"/>
      <c r="B403" s="1493"/>
      <c r="C403" s="1493"/>
      <c r="D403" s="1493"/>
      <c r="E403" s="1509" t="s">
        <v>529</v>
      </c>
      <c r="F403" s="1509"/>
      <c r="G403" s="1509"/>
      <c r="H403" s="1509"/>
      <c r="I403" s="1509"/>
      <c r="J403" s="1509"/>
      <c r="K403" s="1509"/>
      <c r="L403" s="1509"/>
      <c r="M403" s="1509"/>
      <c r="N403" s="1495">
        <v>6051</v>
      </c>
      <c r="O403" s="1888" t="s">
        <v>869</v>
      </c>
      <c r="P403" s="768"/>
      <c r="Q403" s="2107">
        <f t="shared" si="88"/>
        <v>0</v>
      </c>
      <c r="R403" s="1828">
        <f t="shared" si="83"/>
        <v>0</v>
      </c>
      <c r="S403" s="98">
        <f t="shared" si="84"/>
        <v>0</v>
      </c>
      <c r="T403" s="1829">
        <f t="shared" si="85"/>
        <v>0</v>
      </c>
      <c r="U403" s="1830">
        <f t="shared" si="86"/>
        <v>0</v>
      </c>
      <c r="AB403" s="2107"/>
      <c r="AC403" s="1831">
        <f t="shared" si="81"/>
        <v>0</v>
      </c>
      <c r="AD403" s="1831">
        <f t="shared" si="82"/>
        <v>0</v>
      </c>
      <c r="AE403">
        <v>602</v>
      </c>
      <c r="AF403" s="1889">
        <v>6051</v>
      </c>
      <c r="AG403" s="2107">
        <f>SUMIF('3BL ACTUAL'!B:B,AF403,'3BL ACTUAL'!E:E)</f>
        <v>0</v>
      </c>
      <c r="AH403" s="2107">
        <f>SUMIF('1 BL anterior'!B:B,AF403,'1 BL anterior'!E:E)</f>
        <v>0</v>
      </c>
      <c r="AJ403" s="285"/>
    </row>
    <row r="404" spans="1:36" ht="17.45" customHeight="1">
      <c r="A404" s="1493"/>
      <c r="B404" s="1493"/>
      <c r="C404" s="1493"/>
      <c r="D404" s="1493"/>
      <c r="E404" s="1509" t="s">
        <v>530</v>
      </c>
      <c r="F404" s="1509"/>
      <c r="G404" s="1509"/>
      <c r="H404" s="1509"/>
      <c r="I404" s="1509"/>
      <c r="J404" s="1509"/>
      <c r="K404" s="1509"/>
      <c r="L404" s="1509"/>
      <c r="M404" s="1509"/>
      <c r="N404" s="1495">
        <v>6053</v>
      </c>
      <c r="O404" s="1888" t="s">
        <v>869</v>
      </c>
      <c r="P404" s="768"/>
      <c r="Q404" s="2107">
        <f t="shared" si="88"/>
        <v>0</v>
      </c>
      <c r="R404" s="1828">
        <f t="shared" si="83"/>
        <v>0</v>
      </c>
      <c r="S404" s="98">
        <f t="shared" si="84"/>
        <v>0</v>
      </c>
      <c r="T404" s="1829">
        <f t="shared" si="85"/>
        <v>0</v>
      </c>
      <c r="U404" s="1830">
        <f t="shared" si="86"/>
        <v>0</v>
      </c>
      <c r="AB404" s="2107"/>
      <c r="AC404" s="1831">
        <f t="shared" si="81"/>
        <v>0</v>
      </c>
      <c r="AD404" s="1831">
        <f t="shared" si="82"/>
        <v>0</v>
      </c>
      <c r="AE404">
        <v>602</v>
      </c>
      <c r="AF404" s="1889">
        <v>6053</v>
      </c>
      <c r="AG404" s="2107">
        <f>SUMIF('3BL ACTUAL'!B:B,AF404,'3BL ACTUAL'!E:E)</f>
        <v>0</v>
      </c>
      <c r="AH404" s="2107">
        <f>SUMIF('1 BL anterior'!B:B,AF404,'1 BL anterior'!E:E)</f>
        <v>0</v>
      </c>
      <c r="AJ404" s="285"/>
    </row>
    <row r="405" spans="1:36" ht="17.45" customHeight="1">
      <c r="A405" s="1493"/>
      <c r="B405" s="1493"/>
      <c r="C405" s="1493"/>
      <c r="D405" s="1493"/>
      <c r="E405" s="1509" t="s">
        <v>3645</v>
      </c>
      <c r="F405" s="1509"/>
      <c r="G405" s="1509"/>
      <c r="H405" s="1509"/>
      <c r="I405" s="1509"/>
      <c r="J405" s="1509"/>
      <c r="K405" s="1509"/>
      <c r="L405" s="1509"/>
      <c r="M405" s="1509"/>
      <c r="N405" s="1495">
        <v>6055</v>
      </c>
      <c r="O405" s="1888" t="s">
        <v>869</v>
      </c>
      <c r="P405" s="768"/>
      <c r="Q405" s="2107">
        <f t="shared" si="88"/>
        <v>0</v>
      </c>
      <c r="R405" s="1828">
        <f t="shared" si="83"/>
        <v>0</v>
      </c>
      <c r="S405" s="98">
        <f t="shared" si="84"/>
        <v>0</v>
      </c>
      <c r="T405" s="1829">
        <f t="shared" si="85"/>
        <v>0</v>
      </c>
      <c r="U405" s="1830">
        <f t="shared" si="86"/>
        <v>0</v>
      </c>
      <c r="AB405" s="2107"/>
      <c r="AC405" s="1831">
        <f t="shared" si="81"/>
        <v>0</v>
      </c>
      <c r="AD405" s="1831">
        <f t="shared" si="82"/>
        <v>0</v>
      </c>
      <c r="AE405">
        <v>602</v>
      </c>
      <c r="AF405" s="1889">
        <v>6055</v>
      </c>
      <c r="AG405" s="2107">
        <f>SUMIF('3BL ACTUAL'!B:B,AF405,'3BL ACTUAL'!E:E)</f>
        <v>0</v>
      </c>
      <c r="AH405" s="2107">
        <f>SUMIF('1 BL anterior'!B:B,AF405,'1 BL anterior'!E:E)</f>
        <v>0</v>
      </c>
      <c r="AJ405" s="285"/>
    </row>
    <row r="406" spans="1:36" ht="17.45" customHeight="1">
      <c r="A406" s="1493"/>
      <c r="B406" s="1493"/>
      <c r="C406" s="1493"/>
      <c r="D406" s="1493"/>
      <c r="E406" s="1509" t="s">
        <v>532</v>
      </c>
      <c r="F406" s="1509"/>
      <c r="G406" s="1509"/>
      <c r="H406" s="1509"/>
      <c r="I406" s="1509"/>
      <c r="J406" s="1509"/>
      <c r="K406" s="1509"/>
      <c r="L406" s="1509"/>
      <c r="M406" s="1509"/>
      <c r="N406" s="1495">
        <v>6057</v>
      </c>
      <c r="O406" s="1888" t="s">
        <v>869</v>
      </c>
      <c r="P406" s="768"/>
      <c r="Q406" s="2107">
        <f t="shared" si="88"/>
        <v>0</v>
      </c>
      <c r="R406" s="1828">
        <f t="shared" si="83"/>
        <v>0</v>
      </c>
      <c r="S406" s="98">
        <f t="shared" si="84"/>
        <v>0</v>
      </c>
      <c r="T406" s="1829">
        <f t="shared" si="85"/>
        <v>0</v>
      </c>
      <c r="U406" s="1830">
        <f t="shared" si="86"/>
        <v>0</v>
      </c>
      <c r="AB406" s="2107"/>
      <c r="AC406" s="1831">
        <f t="shared" si="81"/>
        <v>0</v>
      </c>
      <c r="AD406" s="1831">
        <f t="shared" si="82"/>
        <v>0</v>
      </c>
      <c r="AE406">
        <v>602</v>
      </c>
      <c r="AF406" s="1889">
        <v>6057</v>
      </c>
      <c r="AG406" s="2107">
        <f>SUMIF('3BL ACTUAL'!B:B,AF406,'3BL ACTUAL'!E:E)</f>
        <v>0</v>
      </c>
      <c r="AH406" s="2107">
        <f>SUMIF('1 BL anterior'!B:B,AF406,'1 BL anterior'!E:E)</f>
        <v>0</v>
      </c>
      <c r="AJ406" s="285"/>
    </row>
    <row r="407" spans="1:36" ht="17.45" customHeight="1">
      <c r="A407" s="1493"/>
      <c r="B407" s="1493"/>
      <c r="C407" s="1493"/>
      <c r="D407" s="1493"/>
      <c r="E407" s="1509" t="s">
        <v>387</v>
      </c>
      <c r="F407" s="1509"/>
      <c r="G407" s="1509"/>
      <c r="H407" s="1509"/>
      <c r="I407" s="1509"/>
      <c r="J407" s="1509"/>
      <c r="K407" s="1509"/>
      <c r="L407" s="1509"/>
      <c r="M407" s="1509"/>
      <c r="N407" s="1495">
        <v>6059</v>
      </c>
      <c r="O407" s="1888" t="s">
        <v>869</v>
      </c>
      <c r="P407" s="768"/>
      <c r="Q407" s="2107">
        <f t="shared" si="88"/>
        <v>0</v>
      </c>
      <c r="R407" s="1828">
        <f t="shared" si="83"/>
        <v>0</v>
      </c>
      <c r="S407" s="98">
        <f t="shared" si="84"/>
        <v>0</v>
      </c>
      <c r="T407" s="1829">
        <f t="shared" si="85"/>
        <v>0</v>
      </c>
      <c r="U407" s="1830">
        <f t="shared" si="86"/>
        <v>0</v>
      </c>
      <c r="AB407" s="2107"/>
      <c r="AC407" s="1831">
        <f t="shared" si="81"/>
        <v>0</v>
      </c>
      <c r="AD407" s="1831">
        <f t="shared" si="82"/>
        <v>0</v>
      </c>
      <c r="AE407">
        <v>602</v>
      </c>
      <c r="AF407" s="1889">
        <v>6059</v>
      </c>
      <c r="AG407" s="2107">
        <f>SUMIF('3BL ACTUAL'!B:B,AF407,'3BL ACTUAL'!E:E)</f>
        <v>0</v>
      </c>
      <c r="AH407" s="2107">
        <f>SUMIF('1 BL anterior'!B:B,AF407,'1 BL anterior'!E:E)</f>
        <v>0</v>
      </c>
      <c r="AJ407" s="285"/>
    </row>
    <row r="408" spans="1:36" ht="17.45" customHeight="1">
      <c r="A408" s="1493"/>
      <c r="B408" s="1493"/>
      <c r="C408" s="1493"/>
      <c r="D408" s="1535" t="s">
        <v>158</v>
      </c>
      <c r="E408" s="1536"/>
      <c r="F408" s="1536"/>
      <c r="G408" s="1536"/>
      <c r="H408" s="1536"/>
      <c r="I408" s="1536"/>
      <c r="J408" s="1536"/>
      <c r="K408" s="1539"/>
      <c r="L408" s="1539"/>
      <c r="M408" s="1539"/>
      <c r="N408" s="1508" t="s">
        <v>3634</v>
      </c>
      <c r="O408" s="1888"/>
      <c r="P408" s="768"/>
      <c r="Q408" s="2107"/>
      <c r="R408" s="1828"/>
      <c r="S408" s="98"/>
      <c r="T408" s="1829"/>
      <c r="U408" s="1830"/>
      <c r="AB408" s="2107"/>
      <c r="AC408" s="1831"/>
      <c r="AD408" s="1831"/>
      <c r="AF408" s="1889"/>
      <c r="AG408" s="2107">
        <f>SUMIF('3BL ACTUAL'!B:B,AF408,'3BL ACTUAL'!E:E)</f>
        <v>0</v>
      </c>
      <c r="AH408" s="2107">
        <f>SUMIF('1 BL anterior'!B:B,AF408,'1 BL anterior'!E:E)</f>
        <v>0</v>
      </c>
      <c r="AJ408" s="285"/>
    </row>
    <row r="409" spans="1:36" ht="17.45" customHeight="1">
      <c r="A409" s="1493"/>
      <c r="B409" s="1493"/>
      <c r="C409" s="1493"/>
      <c r="D409" s="1493"/>
      <c r="E409" s="1509" t="s">
        <v>380</v>
      </c>
      <c r="F409" s="1509"/>
      <c r="G409" s="1509"/>
      <c r="H409" s="1509"/>
      <c r="I409" s="1509"/>
      <c r="J409" s="1509"/>
      <c r="K409" s="1509"/>
      <c r="L409" s="1509"/>
      <c r="M409" s="1509"/>
      <c r="N409" s="1495">
        <v>6061</v>
      </c>
      <c r="O409" s="1888" t="s">
        <v>869</v>
      </c>
      <c r="P409" s="768"/>
      <c r="Q409" s="2107">
        <f t="shared" ref="Q409:Q416" si="89">SUMIF(AF:AF,N409,AG:AG)</f>
        <v>0</v>
      </c>
      <c r="R409" s="1828">
        <f t="shared" si="83"/>
        <v>0</v>
      </c>
      <c r="S409" s="98">
        <f t="shared" si="84"/>
        <v>0</v>
      </c>
      <c r="T409" s="1829">
        <f t="shared" si="85"/>
        <v>0</v>
      </c>
      <c r="U409" s="1830">
        <f t="shared" si="86"/>
        <v>0</v>
      </c>
      <c r="AB409" s="2107"/>
      <c r="AC409" s="1831">
        <f t="shared" si="81"/>
        <v>0</v>
      </c>
      <c r="AD409" s="1831">
        <f t="shared" si="82"/>
        <v>0</v>
      </c>
      <c r="AE409">
        <v>602</v>
      </c>
      <c r="AF409" s="1889">
        <v>6061</v>
      </c>
      <c r="AG409" s="2107">
        <f>SUMIF('3BL ACTUAL'!B:B,AF409,'3BL ACTUAL'!E:E)</f>
        <v>0</v>
      </c>
      <c r="AH409" s="2107">
        <f>SUMIF('1 BL anterior'!B:B,AF409,'1 BL anterior'!E:E)</f>
        <v>0</v>
      </c>
      <c r="AJ409" s="285"/>
    </row>
    <row r="410" spans="1:36" ht="17.45" customHeight="1">
      <c r="A410" s="1493"/>
      <c r="B410" s="1493"/>
      <c r="C410" s="1493"/>
      <c r="D410" s="1493"/>
      <c r="E410" s="1509" t="s">
        <v>533</v>
      </c>
      <c r="F410" s="1509"/>
      <c r="G410" s="1509"/>
      <c r="H410" s="1509"/>
      <c r="I410" s="1509"/>
      <c r="J410" s="1509"/>
      <c r="K410" s="1509"/>
      <c r="L410" s="1509"/>
      <c r="M410" s="1509"/>
      <c r="N410" s="1495">
        <v>6063</v>
      </c>
      <c r="O410" s="1888" t="s">
        <v>869</v>
      </c>
      <c r="P410" s="768"/>
      <c r="Q410" s="2107">
        <f t="shared" si="89"/>
        <v>0</v>
      </c>
      <c r="R410" s="1828">
        <f t="shared" si="83"/>
        <v>0</v>
      </c>
      <c r="S410" s="98">
        <f t="shared" si="84"/>
        <v>0</v>
      </c>
      <c r="T410" s="1829">
        <f t="shared" si="85"/>
        <v>0</v>
      </c>
      <c r="U410" s="1830">
        <f t="shared" si="86"/>
        <v>0</v>
      </c>
      <c r="AB410" s="2107"/>
      <c r="AC410" s="1831">
        <f t="shared" si="81"/>
        <v>0</v>
      </c>
      <c r="AD410" s="1831">
        <f t="shared" si="82"/>
        <v>0</v>
      </c>
      <c r="AE410">
        <v>602</v>
      </c>
      <c r="AF410" s="1889">
        <v>6063</v>
      </c>
      <c r="AG410" s="2107">
        <f>SUMIF('3BL ACTUAL'!B:B,AF410,'3BL ACTUAL'!E:E)</f>
        <v>0</v>
      </c>
      <c r="AH410" s="2107">
        <f>SUMIF('1 BL anterior'!B:B,AF410,'1 BL anterior'!E:E)</f>
        <v>0</v>
      </c>
      <c r="AJ410" s="285"/>
    </row>
    <row r="411" spans="1:36" ht="17.45" customHeight="1">
      <c r="A411" s="1493"/>
      <c r="B411" s="1493"/>
      <c r="C411" s="1493"/>
      <c r="D411" s="1493"/>
      <c r="E411" s="1509" t="s">
        <v>382</v>
      </c>
      <c r="F411" s="1509"/>
      <c r="G411" s="1509"/>
      <c r="H411" s="1509"/>
      <c r="I411" s="1509"/>
      <c r="J411" s="1509"/>
      <c r="K411" s="1509"/>
      <c r="L411" s="1509"/>
      <c r="M411" s="1509"/>
      <c r="N411" s="1495">
        <v>6065</v>
      </c>
      <c r="O411" s="1888" t="s">
        <v>869</v>
      </c>
      <c r="P411" s="768"/>
      <c r="Q411" s="2107">
        <f t="shared" si="89"/>
        <v>0</v>
      </c>
      <c r="R411" s="1828">
        <f t="shared" si="83"/>
        <v>0</v>
      </c>
      <c r="S411" s="98">
        <f t="shared" si="84"/>
        <v>0</v>
      </c>
      <c r="T411" s="1829">
        <f t="shared" si="85"/>
        <v>0</v>
      </c>
      <c r="U411" s="1830">
        <f t="shared" si="86"/>
        <v>0</v>
      </c>
      <c r="AB411" s="2107"/>
      <c r="AC411" s="1831">
        <f t="shared" si="81"/>
        <v>0</v>
      </c>
      <c r="AD411" s="1831">
        <f t="shared" si="82"/>
        <v>0</v>
      </c>
      <c r="AE411">
        <v>602</v>
      </c>
      <c r="AF411" s="1889">
        <v>6065</v>
      </c>
      <c r="AG411" s="2107">
        <f>SUMIF('3BL ACTUAL'!B:B,AF411,'3BL ACTUAL'!E:E)</f>
        <v>0</v>
      </c>
      <c r="AH411" s="2107">
        <f>SUMIF('1 BL anterior'!B:B,AF411,'1 BL anterior'!E:E)</f>
        <v>0</v>
      </c>
      <c r="AJ411" s="285"/>
    </row>
    <row r="412" spans="1:36" ht="17.45" customHeight="1">
      <c r="A412" s="1493"/>
      <c r="B412" s="1493"/>
      <c r="C412" s="1493"/>
      <c r="D412" s="1493"/>
      <c r="E412" s="1509" t="s">
        <v>383</v>
      </c>
      <c r="F412" s="1509"/>
      <c r="G412" s="1509"/>
      <c r="H412" s="1509"/>
      <c r="I412" s="1509"/>
      <c r="J412" s="1509"/>
      <c r="K412" s="1509"/>
      <c r="L412" s="1509"/>
      <c r="M412" s="1509"/>
      <c r="N412" s="1495">
        <v>6067</v>
      </c>
      <c r="O412" s="1888" t="s">
        <v>869</v>
      </c>
      <c r="P412" s="768"/>
      <c r="Q412" s="2107">
        <f t="shared" si="89"/>
        <v>0</v>
      </c>
      <c r="R412" s="1828">
        <f t="shared" si="83"/>
        <v>0</v>
      </c>
      <c r="S412" s="98">
        <f t="shared" si="84"/>
        <v>0</v>
      </c>
      <c r="T412" s="1829">
        <f t="shared" si="85"/>
        <v>0</v>
      </c>
      <c r="U412" s="1830">
        <f t="shared" si="86"/>
        <v>0</v>
      </c>
      <c r="AB412" s="2107"/>
      <c r="AC412" s="1831">
        <f t="shared" si="81"/>
        <v>0</v>
      </c>
      <c r="AD412" s="1831">
        <f t="shared" si="82"/>
        <v>0</v>
      </c>
      <c r="AE412">
        <v>602</v>
      </c>
      <c r="AF412" s="1889">
        <v>6067</v>
      </c>
      <c r="AG412" s="2107">
        <f>SUMIF('3BL ACTUAL'!B:B,AF412,'3BL ACTUAL'!E:E)</f>
        <v>0</v>
      </c>
      <c r="AH412" s="2107">
        <f>SUMIF('1 BL anterior'!B:B,AF412,'1 BL anterior'!E:E)</f>
        <v>0</v>
      </c>
      <c r="AJ412" s="285"/>
    </row>
    <row r="413" spans="1:36" ht="17.45" customHeight="1">
      <c r="A413" s="1493"/>
      <c r="B413" s="1493"/>
      <c r="C413" s="1493"/>
      <c r="D413" s="1493"/>
      <c r="E413" s="1509" t="s">
        <v>384</v>
      </c>
      <c r="F413" s="1509"/>
      <c r="G413" s="1509"/>
      <c r="H413" s="1509"/>
      <c r="I413" s="1509"/>
      <c r="J413" s="1509"/>
      <c r="K413" s="1509"/>
      <c r="L413" s="1509"/>
      <c r="M413" s="1509"/>
      <c r="N413" s="1495">
        <v>6069</v>
      </c>
      <c r="O413" s="1888" t="s">
        <v>869</v>
      </c>
      <c r="P413" s="768"/>
      <c r="Q413" s="2107">
        <f t="shared" si="89"/>
        <v>0</v>
      </c>
      <c r="R413" s="1828">
        <f t="shared" si="83"/>
        <v>0</v>
      </c>
      <c r="S413" s="98">
        <f t="shared" si="84"/>
        <v>0</v>
      </c>
      <c r="T413" s="1829">
        <f t="shared" si="85"/>
        <v>0</v>
      </c>
      <c r="U413" s="1830">
        <f t="shared" si="86"/>
        <v>0</v>
      </c>
      <c r="AB413" s="2107"/>
      <c r="AC413" s="1831">
        <f t="shared" si="81"/>
        <v>0</v>
      </c>
      <c r="AD413" s="1831">
        <f t="shared" si="82"/>
        <v>0</v>
      </c>
      <c r="AE413">
        <v>602</v>
      </c>
      <c r="AF413" s="1889">
        <v>6069</v>
      </c>
      <c r="AG413" s="2107">
        <f>SUMIF('3BL ACTUAL'!B:B,AF413,'3BL ACTUAL'!E:E)</f>
        <v>0</v>
      </c>
      <c r="AH413" s="2107">
        <f>SUMIF('1 BL anterior'!B:B,AF413,'1 BL anterior'!E:E)</f>
        <v>0</v>
      </c>
      <c r="AJ413" s="285"/>
    </row>
    <row r="414" spans="1:36" ht="17.45" customHeight="1">
      <c r="A414" s="1493"/>
      <c r="B414" s="1493"/>
      <c r="C414" s="1493"/>
      <c r="D414" s="1493"/>
      <c r="E414" s="1509" t="s">
        <v>385</v>
      </c>
      <c r="F414" s="1509"/>
      <c r="G414" s="1509"/>
      <c r="H414" s="1509"/>
      <c r="I414" s="1509"/>
      <c r="J414" s="1509"/>
      <c r="K414" s="1509"/>
      <c r="L414" s="1509"/>
      <c r="M414" s="1509"/>
      <c r="N414" s="1495">
        <v>6071</v>
      </c>
      <c r="O414" s="1888" t="s">
        <v>869</v>
      </c>
      <c r="P414" s="768"/>
      <c r="Q414" s="2107">
        <f t="shared" si="89"/>
        <v>0</v>
      </c>
      <c r="R414" s="1828">
        <f t="shared" si="83"/>
        <v>0</v>
      </c>
      <c r="S414" s="98">
        <f t="shared" si="84"/>
        <v>0</v>
      </c>
      <c r="T414" s="1829">
        <f t="shared" si="85"/>
        <v>0</v>
      </c>
      <c r="U414" s="1830">
        <f t="shared" si="86"/>
        <v>0</v>
      </c>
      <c r="AB414" s="2107"/>
      <c r="AC414" s="1831">
        <f t="shared" si="81"/>
        <v>0</v>
      </c>
      <c r="AD414" s="1831">
        <f t="shared" si="82"/>
        <v>0</v>
      </c>
      <c r="AE414">
        <v>602</v>
      </c>
      <c r="AF414" s="1889">
        <v>6071</v>
      </c>
      <c r="AG414" s="2107">
        <f>SUMIF('3BL ACTUAL'!B:B,AF414,'3BL ACTUAL'!E:E)</f>
        <v>0</v>
      </c>
      <c r="AH414" s="2107">
        <f>SUMIF('1 BL anterior'!B:B,AF414,'1 BL anterior'!E:E)</f>
        <v>0</v>
      </c>
      <c r="AJ414" s="285"/>
    </row>
    <row r="415" spans="1:36" ht="17.45" customHeight="1">
      <c r="A415" s="1493"/>
      <c r="B415" s="1493"/>
      <c r="C415" s="1493"/>
      <c r="D415" s="1493"/>
      <c r="E415" s="1509" t="s">
        <v>386</v>
      </c>
      <c r="F415" s="1509"/>
      <c r="G415" s="1509"/>
      <c r="H415" s="1509"/>
      <c r="I415" s="1509"/>
      <c r="J415" s="1509"/>
      <c r="K415" s="1509"/>
      <c r="L415" s="1509"/>
      <c r="M415" s="1509"/>
      <c r="N415" s="1495">
        <v>6073</v>
      </c>
      <c r="O415" s="1888" t="s">
        <v>869</v>
      </c>
      <c r="P415" s="768"/>
      <c r="Q415" s="2107">
        <f t="shared" si="89"/>
        <v>0</v>
      </c>
      <c r="R415" s="1828">
        <f t="shared" si="83"/>
        <v>0</v>
      </c>
      <c r="S415" s="98">
        <f t="shared" si="84"/>
        <v>0</v>
      </c>
      <c r="T415" s="1829">
        <f t="shared" si="85"/>
        <v>0</v>
      </c>
      <c r="U415" s="1830">
        <f t="shared" si="86"/>
        <v>0</v>
      </c>
      <c r="AB415" s="2107"/>
      <c r="AC415" s="1831">
        <f t="shared" si="81"/>
        <v>0</v>
      </c>
      <c r="AD415" s="1831">
        <f t="shared" si="82"/>
        <v>0</v>
      </c>
      <c r="AE415">
        <v>602</v>
      </c>
      <c r="AF415" s="1889">
        <v>6073</v>
      </c>
      <c r="AG415" s="2107">
        <f>SUMIF('3BL ACTUAL'!B:B,AF415,'3BL ACTUAL'!E:E)</f>
        <v>0</v>
      </c>
      <c r="AH415" s="2107">
        <f>SUMIF('1 BL anterior'!B:B,AF415,'1 BL anterior'!E:E)</f>
        <v>0</v>
      </c>
      <c r="AJ415" s="285"/>
    </row>
    <row r="416" spans="1:36" ht="17.45" customHeight="1">
      <c r="A416" s="1493"/>
      <c r="B416" s="1493"/>
      <c r="C416" s="1493"/>
      <c r="D416" s="1493"/>
      <c r="E416" s="1509" t="s">
        <v>387</v>
      </c>
      <c r="F416" s="1509"/>
      <c r="G416" s="1509"/>
      <c r="H416" s="1509"/>
      <c r="I416" s="1509"/>
      <c r="J416" s="1509"/>
      <c r="K416" s="1509"/>
      <c r="L416" s="1509"/>
      <c r="M416" s="1509"/>
      <c r="N416" s="1495">
        <v>6075</v>
      </c>
      <c r="O416" s="1888" t="s">
        <v>869</v>
      </c>
      <c r="P416" s="768"/>
      <c r="Q416" s="2107">
        <f t="shared" si="89"/>
        <v>0</v>
      </c>
      <c r="R416" s="1828">
        <f t="shared" si="83"/>
        <v>0</v>
      </c>
      <c r="S416" s="98">
        <f t="shared" si="84"/>
        <v>0</v>
      </c>
      <c r="T416" s="1829">
        <f t="shared" si="85"/>
        <v>0</v>
      </c>
      <c r="U416" s="1830">
        <f t="shared" si="86"/>
        <v>0</v>
      </c>
      <c r="AB416" s="2107"/>
      <c r="AC416" s="1831">
        <f t="shared" si="81"/>
        <v>0</v>
      </c>
      <c r="AD416" s="1831">
        <f t="shared" si="82"/>
        <v>0</v>
      </c>
      <c r="AE416">
        <v>602</v>
      </c>
      <c r="AF416" s="1889">
        <v>6075</v>
      </c>
      <c r="AG416" s="2107">
        <f>SUMIF('3BL ACTUAL'!B:B,AF416,'3BL ACTUAL'!E:E)</f>
        <v>0</v>
      </c>
      <c r="AH416" s="2107">
        <f>SUMIF('1 BL anterior'!B:B,AF416,'1 BL anterior'!E:E)</f>
        <v>0</v>
      </c>
      <c r="AJ416" s="285"/>
    </row>
    <row r="417" spans="1:36" ht="17.45" customHeight="1">
      <c r="A417" s="1493"/>
      <c r="B417" s="1493"/>
      <c r="C417" s="1493"/>
      <c r="D417" s="1508" t="s">
        <v>960</v>
      </c>
      <c r="E417" s="1508"/>
      <c r="F417" s="1508"/>
      <c r="G417" s="1508"/>
      <c r="H417" s="1508"/>
      <c r="I417" s="1508"/>
      <c r="J417" s="1508"/>
      <c r="K417" s="1508"/>
      <c r="L417" s="1508"/>
      <c r="M417" s="1508"/>
      <c r="N417" s="1508" t="s">
        <v>3634</v>
      </c>
      <c r="O417" s="1888"/>
      <c r="P417" s="768"/>
      <c r="Q417" s="2107"/>
      <c r="R417" s="1828"/>
      <c r="S417" s="98"/>
      <c r="T417" s="1829"/>
      <c r="U417" s="1830"/>
      <c r="AB417" s="2107"/>
      <c r="AC417" s="1831"/>
      <c r="AD417" s="1831"/>
      <c r="AF417" s="1889"/>
      <c r="AG417" s="2107">
        <f>SUMIF('3BL ACTUAL'!B:B,AF417,'3BL ACTUAL'!E:E)</f>
        <v>0</v>
      </c>
      <c r="AH417" s="2107">
        <f>SUMIF('1 BL anterior'!B:B,AF417,'1 BL anterior'!E:E)</f>
        <v>0</v>
      </c>
      <c r="AJ417" s="285"/>
    </row>
    <row r="418" spans="1:36" ht="17.45" customHeight="1">
      <c r="A418" s="1493"/>
      <c r="B418" s="1493"/>
      <c r="C418" s="1493"/>
      <c r="D418" s="1493"/>
      <c r="E418" s="1509" t="s">
        <v>3646</v>
      </c>
      <c r="F418" s="1509"/>
      <c r="G418" s="1509"/>
      <c r="H418" s="1509"/>
      <c r="I418" s="1509"/>
      <c r="J418" s="1509"/>
      <c r="K418" s="1509"/>
      <c r="L418" s="1509"/>
      <c r="M418" s="1509"/>
      <c r="N418" s="1495">
        <v>6077</v>
      </c>
      <c r="O418" s="1888" t="s">
        <v>869</v>
      </c>
      <c r="P418" s="768"/>
      <c r="Q418" s="2107">
        <f>SUMIF(AF:AF,N418,AG:AG)</f>
        <v>0</v>
      </c>
      <c r="R418" s="1828">
        <f t="shared" si="83"/>
        <v>0</v>
      </c>
      <c r="S418" s="98">
        <f t="shared" si="84"/>
        <v>0</v>
      </c>
      <c r="T418" s="1829">
        <f t="shared" si="85"/>
        <v>0</v>
      </c>
      <c r="U418" s="1830">
        <f t="shared" si="86"/>
        <v>0</v>
      </c>
      <c r="AB418" s="2107"/>
      <c r="AC418" s="1831">
        <f t="shared" si="81"/>
        <v>0</v>
      </c>
      <c r="AD418" s="1831">
        <f t="shared" si="82"/>
        <v>0</v>
      </c>
      <c r="AE418">
        <v>602</v>
      </c>
      <c r="AF418" s="1889">
        <v>6077</v>
      </c>
      <c r="AG418" s="2107">
        <f>SUMIF('3BL ACTUAL'!B:B,AF418,'3BL ACTUAL'!E:E)</f>
        <v>0</v>
      </c>
      <c r="AH418" s="2107">
        <f>SUMIF('1 BL anterior'!B:B,AF418,'1 BL anterior'!E:E)</f>
        <v>0</v>
      </c>
      <c r="AJ418" s="285"/>
    </row>
    <row r="419" spans="1:36" ht="17.45" customHeight="1">
      <c r="A419" s="1493"/>
      <c r="B419" s="1493"/>
      <c r="C419" s="1493"/>
      <c r="D419" s="1493"/>
      <c r="E419" s="1509" t="s">
        <v>238</v>
      </c>
      <c r="F419" s="1509"/>
      <c r="G419" s="1509"/>
      <c r="H419" s="1509"/>
      <c r="I419" s="1509"/>
      <c r="J419" s="1509"/>
      <c r="K419" s="1509"/>
      <c r="L419" s="1509"/>
      <c r="M419" s="1509"/>
      <c r="N419" s="1495">
        <v>6079</v>
      </c>
      <c r="O419" s="1888" t="s">
        <v>869</v>
      </c>
      <c r="P419" s="768"/>
      <c r="Q419" s="2107">
        <f>SUMIF(AF:AF,N419,AG:AG)</f>
        <v>0</v>
      </c>
      <c r="R419" s="1828">
        <f t="shared" si="83"/>
        <v>0</v>
      </c>
      <c r="S419" s="98">
        <f t="shared" si="84"/>
        <v>0</v>
      </c>
      <c r="T419" s="1829">
        <f t="shared" si="85"/>
        <v>0</v>
      </c>
      <c r="U419" s="1830">
        <f t="shared" si="86"/>
        <v>0</v>
      </c>
      <c r="AB419" s="2107"/>
      <c r="AC419" s="1831">
        <f t="shared" si="81"/>
        <v>0</v>
      </c>
      <c r="AD419" s="1831">
        <f t="shared" si="82"/>
        <v>0</v>
      </c>
      <c r="AE419">
        <v>602</v>
      </c>
      <c r="AF419" s="1889">
        <v>6079</v>
      </c>
      <c r="AG419" s="2107">
        <f>SUMIF('3BL ACTUAL'!B:B,AF419,'3BL ACTUAL'!E:E)</f>
        <v>0</v>
      </c>
      <c r="AH419" s="2107">
        <f>SUMIF('1 BL anterior'!B:B,AF419,'1 BL anterior'!E:E)</f>
        <v>0</v>
      </c>
      <c r="AJ419" s="285"/>
    </row>
    <row r="420" spans="1:36" ht="17.45" customHeight="1">
      <c r="A420" s="1493"/>
      <c r="B420" s="1493"/>
      <c r="C420" s="1493"/>
      <c r="D420" s="1508" t="s">
        <v>3647</v>
      </c>
      <c r="E420" s="1508"/>
      <c r="F420" s="1508"/>
      <c r="G420" s="1508"/>
      <c r="H420" s="1508"/>
      <c r="I420" s="1508"/>
      <c r="J420" s="1508"/>
      <c r="K420" s="1508"/>
      <c r="L420" s="1508"/>
      <c r="M420" s="1508"/>
      <c r="N420" s="1508" t="s">
        <v>3634</v>
      </c>
      <c r="O420" s="1888"/>
      <c r="P420" s="768"/>
      <c r="Q420" s="2107"/>
      <c r="R420" s="1828"/>
      <c r="S420" s="98"/>
      <c r="T420" s="1829"/>
      <c r="U420" s="1830"/>
      <c r="AB420" s="2107"/>
      <c r="AC420" s="1831"/>
      <c r="AD420" s="1831"/>
      <c r="AF420" s="1889"/>
      <c r="AG420" s="2107">
        <f>SUMIF('3BL ACTUAL'!B:B,AF420,'3BL ACTUAL'!E:E)</f>
        <v>0</v>
      </c>
      <c r="AH420" s="2107">
        <f>SUMIF('1 BL anterior'!B:B,AF420,'1 BL anterior'!E:E)</f>
        <v>0</v>
      </c>
      <c r="AJ420" s="285"/>
    </row>
    <row r="421" spans="1:36" ht="17.45" customHeight="1">
      <c r="A421" s="1493"/>
      <c r="B421" s="1493"/>
      <c r="C421" s="1493"/>
      <c r="D421" s="1493"/>
      <c r="E421" s="1509" t="s">
        <v>3648</v>
      </c>
      <c r="F421" s="1509"/>
      <c r="G421" s="1509"/>
      <c r="H421" s="1509"/>
      <c r="I421" s="1509"/>
      <c r="J421" s="1509"/>
      <c r="K421" s="1509"/>
      <c r="L421" s="1509"/>
      <c r="M421" s="1509"/>
      <c r="N421" s="1495">
        <v>6081</v>
      </c>
      <c r="O421" s="1888" t="s">
        <v>869</v>
      </c>
      <c r="P421" s="768"/>
      <c r="Q421" s="2107">
        <f>SUMIF(AF:AF,N421,AG:AG)</f>
        <v>0</v>
      </c>
      <c r="R421" s="1828">
        <f t="shared" si="83"/>
        <v>0</v>
      </c>
      <c r="S421" s="98">
        <f t="shared" si="84"/>
        <v>0</v>
      </c>
      <c r="T421" s="1829">
        <f t="shared" si="85"/>
        <v>0</v>
      </c>
      <c r="U421" s="1830">
        <f t="shared" si="86"/>
        <v>0</v>
      </c>
      <c r="AB421" s="2107"/>
      <c r="AC421" s="1831">
        <f t="shared" si="81"/>
        <v>0</v>
      </c>
      <c r="AD421" s="1831">
        <f t="shared" si="82"/>
        <v>0</v>
      </c>
      <c r="AE421">
        <v>602</v>
      </c>
      <c r="AF421" s="1889">
        <v>6081</v>
      </c>
      <c r="AG421" s="2107">
        <f>SUMIF('3BL ACTUAL'!B:B,AF421,'3BL ACTUAL'!E:E)</f>
        <v>0</v>
      </c>
      <c r="AH421" s="2107">
        <f>SUMIF('1 BL anterior'!B:B,AF421,'1 BL anterior'!E:E)</f>
        <v>0</v>
      </c>
      <c r="AJ421" s="285"/>
    </row>
    <row r="422" spans="1:36" ht="17.45" customHeight="1">
      <c r="A422" s="1493"/>
      <c r="B422" s="1493"/>
      <c r="C422" s="1493"/>
      <c r="D422" s="1493"/>
      <c r="E422" s="1509" t="s">
        <v>3649</v>
      </c>
      <c r="F422" s="1509"/>
      <c r="G422" s="1509"/>
      <c r="H422" s="1509"/>
      <c r="I422" s="1509"/>
      <c r="J422" s="1509"/>
      <c r="K422" s="1509"/>
      <c r="L422" s="1509"/>
      <c r="M422" s="1509"/>
      <c r="N422" s="1495">
        <v>6083</v>
      </c>
      <c r="O422" s="1888" t="s">
        <v>869</v>
      </c>
      <c r="P422" s="768"/>
      <c r="Q422" s="2107">
        <f>SUMIF(AF:AF,N422,AG:AG)</f>
        <v>0</v>
      </c>
      <c r="R422" s="1828">
        <f t="shared" si="83"/>
        <v>0</v>
      </c>
      <c r="S422" s="98">
        <f t="shared" si="84"/>
        <v>0</v>
      </c>
      <c r="T422" s="1829">
        <f t="shared" si="85"/>
        <v>0</v>
      </c>
      <c r="U422" s="1830">
        <f t="shared" si="86"/>
        <v>0</v>
      </c>
      <c r="AB422" s="2107"/>
      <c r="AC422" s="1831">
        <f t="shared" si="81"/>
        <v>0</v>
      </c>
      <c r="AD422" s="1831">
        <f t="shared" si="82"/>
        <v>0</v>
      </c>
      <c r="AE422">
        <v>602</v>
      </c>
      <c r="AF422" s="1889">
        <v>6083</v>
      </c>
      <c r="AG422" s="2107">
        <f>SUMIF('3BL ACTUAL'!B:B,AF422,'3BL ACTUAL'!E:E)</f>
        <v>0</v>
      </c>
      <c r="AH422" s="2107">
        <f>SUMIF('1 BL anterior'!B:B,AF422,'1 BL anterior'!E:E)</f>
        <v>0</v>
      </c>
      <c r="AJ422" s="285"/>
    </row>
    <row r="423" spans="1:36" ht="17.45" customHeight="1">
      <c r="A423" s="1493"/>
      <c r="B423" s="1493"/>
      <c r="C423" s="1493"/>
      <c r="D423" s="1493"/>
      <c r="E423" s="1509" t="s">
        <v>3413</v>
      </c>
      <c r="F423" s="1509"/>
      <c r="G423" s="1509"/>
      <c r="H423" s="1509"/>
      <c r="I423" s="1509"/>
      <c r="J423" s="1509"/>
      <c r="K423" s="1509"/>
      <c r="L423" s="1509"/>
      <c r="M423" s="1509"/>
      <c r="N423" s="1495">
        <v>6085</v>
      </c>
      <c r="O423" s="1888" t="s">
        <v>869</v>
      </c>
      <c r="P423" s="768"/>
      <c r="Q423" s="2107">
        <f>SUMIF(AF:AF,N423,AG:AG)</f>
        <v>0</v>
      </c>
      <c r="R423" s="1828">
        <f t="shared" si="83"/>
        <v>0</v>
      </c>
      <c r="S423" s="98">
        <f t="shared" si="84"/>
        <v>0</v>
      </c>
      <c r="T423" s="1829">
        <f t="shared" si="85"/>
        <v>0</v>
      </c>
      <c r="U423" s="1830">
        <f t="shared" si="86"/>
        <v>0</v>
      </c>
      <c r="AB423" s="2107"/>
      <c r="AC423" s="1831">
        <f t="shared" si="81"/>
        <v>0</v>
      </c>
      <c r="AD423" s="1831">
        <f t="shared" si="82"/>
        <v>0</v>
      </c>
      <c r="AE423">
        <v>602</v>
      </c>
      <c r="AF423" s="1889">
        <v>6085</v>
      </c>
      <c r="AG423" s="2107">
        <f>SUMIF('3BL ACTUAL'!B:B,AF423,'3BL ACTUAL'!E:E)</f>
        <v>0</v>
      </c>
      <c r="AH423" s="2107">
        <f>SUMIF('1 BL anterior'!B:B,AF423,'1 BL anterior'!E:E)</f>
        <v>0</v>
      </c>
      <c r="AJ423" s="285"/>
    </row>
    <row r="424" spans="1:36" ht="17.45" customHeight="1">
      <c r="A424" s="1493"/>
      <c r="B424" s="1493"/>
      <c r="C424" s="1493"/>
      <c r="D424" s="1508" t="s">
        <v>965</v>
      </c>
      <c r="E424" s="1508"/>
      <c r="F424" s="1508"/>
      <c r="G424" s="1508"/>
      <c r="H424" s="1508"/>
      <c r="I424" s="1508"/>
      <c r="J424" s="1508"/>
      <c r="K424" s="1508"/>
      <c r="L424" s="1508"/>
      <c r="M424" s="1508"/>
      <c r="N424" s="1508" t="s">
        <v>3634</v>
      </c>
      <c r="O424" s="1888"/>
      <c r="P424" s="768"/>
      <c r="Q424" s="2107"/>
      <c r="R424" s="1828"/>
      <c r="S424" s="98"/>
      <c r="T424" s="1829"/>
      <c r="U424" s="1830"/>
      <c r="AB424" s="2107"/>
      <c r="AC424" s="1831"/>
      <c r="AD424" s="1831"/>
      <c r="AF424" s="1889"/>
      <c r="AG424" s="2107">
        <f>SUMIF('3BL ACTUAL'!B:B,AF424,'3BL ACTUAL'!E:E)</f>
        <v>0</v>
      </c>
      <c r="AH424" s="2107">
        <f>SUMIF('1 BL anterior'!B:B,AF424,'1 BL anterior'!E:E)</f>
        <v>0</v>
      </c>
      <c r="AJ424" s="285"/>
    </row>
    <row r="425" spans="1:36" ht="17.45" customHeight="1">
      <c r="A425" s="1493"/>
      <c r="B425" s="1493"/>
      <c r="C425" s="1493"/>
      <c r="D425" s="1493"/>
      <c r="E425" s="1509" t="s">
        <v>3650</v>
      </c>
      <c r="F425" s="1509"/>
      <c r="G425" s="1509"/>
      <c r="H425" s="1509"/>
      <c r="I425" s="1509"/>
      <c r="J425" s="1509"/>
      <c r="K425" s="1509"/>
      <c r="L425" s="1509"/>
      <c r="M425" s="1509"/>
      <c r="N425" s="1495">
        <v>6087</v>
      </c>
      <c r="O425" s="1888" t="s">
        <v>869</v>
      </c>
      <c r="P425" s="768"/>
      <c r="Q425" s="2107">
        <f>SUMIF(AF:AF,N425,AG:AG)</f>
        <v>0</v>
      </c>
      <c r="R425" s="1828">
        <f t="shared" si="83"/>
        <v>0</v>
      </c>
      <c r="S425" s="98">
        <f t="shared" si="84"/>
        <v>0</v>
      </c>
      <c r="T425" s="1829">
        <f t="shared" si="85"/>
        <v>0</v>
      </c>
      <c r="U425" s="1830">
        <f t="shared" si="86"/>
        <v>0</v>
      </c>
      <c r="AB425" s="2107"/>
      <c r="AC425" s="1831">
        <f t="shared" si="81"/>
        <v>0</v>
      </c>
      <c r="AD425" s="1831">
        <f t="shared" si="82"/>
        <v>0</v>
      </c>
      <c r="AE425">
        <v>602</v>
      </c>
      <c r="AF425" s="1889">
        <v>6087</v>
      </c>
      <c r="AG425" s="2107">
        <f>SUMIF('3BL ACTUAL'!B:B,AF425,'3BL ACTUAL'!E:E)</f>
        <v>0</v>
      </c>
      <c r="AH425" s="2107">
        <f>SUMIF('1 BL anterior'!B:B,AF425,'1 BL anterior'!E:E)</f>
        <v>0</v>
      </c>
      <c r="AJ425" s="285"/>
    </row>
    <row r="426" spans="1:36" ht="17.45" customHeight="1">
      <c r="A426" s="1493"/>
      <c r="B426" s="1493"/>
      <c r="C426" s="1493"/>
      <c r="D426" s="1493"/>
      <c r="E426" s="1509" t="s">
        <v>238</v>
      </c>
      <c r="F426" s="1509"/>
      <c r="G426" s="1509"/>
      <c r="H426" s="1509"/>
      <c r="I426" s="1509"/>
      <c r="J426" s="1509"/>
      <c r="K426" s="1509"/>
      <c r="L426" s="1509"/>
      <c r="M426" s="1509"/>
      <c r="N426" s="1495">
        <v>6089</v>
      </c>
      <c r="O426" s="1888" t="s">
        <v>869</v>
      </c>
      <c r="P426" s="768"/>
      <c r="Q426" s="2107">
        <f>SUMIF(AF:AF,N426,AG:AG)</f>
        <v>0</v>
      </c>
      <c r="R426" s="1828">
        <f t="shared" si="83"/>
        <v>0</v>
      </c>
      <c r="S426" s="98">
        <f t="shared" si="84"/>
        <v>0</v>
      </c>
      <c r="T426" s="1829">
        <f t="shared" si="85"/>
        <v>0</v>
      </c>
      <c r="U426" s="1830">
        <f t="shared" si="86"/>
        <v>0</v>
      </c>
      <c r="AB426" s="2107"/>
      <c r="AC426" s="1831">
        <f t="shared" si="81"/>
        <v>0</v>
      </c>
      <c r="AD426" s="1831">
        <f t="shared" si="82"/>
        <v>0</v>
      </c>
      <c r="AE426">
        <v>602</v>
      </c>
      <c r="AF426" s="1889">
        <v>6089</v>
      </c>
      <c r="AG426" s="2107">
        <f>SUMIF('3BL ACTUAL'!B:B,AF426,'3BL ACTUAL'!E:E)</f>
        <v>0</v>
      </c>
      <c r="AH426" s="2107">
        <f>SUMIF('1 BL anterior'!B:B,AF426,'1 BL anterior'!E:E)</f>
        <v>0</v>
      </c>
      <c r="AJ426" s="285"/>
    </row>
    <row r="427" spans="1:36" ht="17.45" customHeight="1">
      <c r="A427" s="1493"/>
      <c r="B427" s="1493"/>
      <c r="C427" s="1493"/>
      <c r="D427" s="1509" t="s">
        <v>470</v>
      </c>
      <c r="E427" s="1509"/>
      <c r="F427" s="1509"/>
      <c r="G427" s="1509"/>
      <c r="H427" s="1509"/>
      <c r="I427" s="1509"/>
      <c r="J427" s="1509"/>
      <c r="K427" s="1509"/>
      <c r="L427" s="1509"/>
      <c r="M427" s="1509"/>
      <c r="N427" s="1495">
        <v>6091</v>
      </c>
      <c r="O427" s="1888" t="s">
        <v>869</v>
      </c>
      <c r="P427" s="768"/>
      <c r="Q427" s="2107">
        <f>SUMIF(AF:AF,N427,AG:AG)</f>
        <v>0</v>
      </c>
      <c r="R427" s="1828">
        <f t="shared" si="83"/>
        <v>0</v>
      </c>
      <c r="S427" s="98">
        <f t="shared" si="84"/>
        <v>0</v>
      </c>
      <c r="T427" s="1829">
        <f t="shared" si="85"/>
        <v>0</v>
      </c>
      <c r="U427" s="1830">
        <f t="shared" si="86"/>
        <v>0</v>
      </c>
      <c r="AB427" s="2107"/>
      <c r="AC427" s="1831">
        <f t="shared" si="81"/>
        <v>0</v>
      </c>
      <c r="AD427" s="1831">
        <f t="shared" si="82"/>
        <v>0</v>
      </c>
      <c r="AE427">
        <v>602</v>
      </c>
      <c r="AF427" s="1889">
        <v>6091</v>
      </c>
      <c r="AG427" s="2107">
        <f>SUMIF('3BL ACTUAL'!B:B,AF427,'3BL ACTUAL'!E:E)</f>
        <v>0</v>
      </c>
      <c r="AH427" s="2107">
        <f>SUMIF('1 BL anterior'!B:B,AF427,'1 BL anterior'!E:E)</f>
        <v>0</v>
      </c>
      <c r="AJ427" s="285"/>
    </row>
    <row r="428" spans="1:36" ht="17.45" customHeight="1">
      <c r="A428" s="1493"/>
      <c r="B428" s="1493"/>
      <c r="C428" s="1493"/>
      <c r="D428" s="1509" t="s">
        <v>238</v>
      </c>
      <c r="E428" s="1509"/>
      <c r="F428" s="1509"/>
      <c r="G428" s="1509"/>
      <c r="H428" s="1509"/>
      <c r="I428" s="1509"/>
      <c r="J428" s="1509"/>
      <c r="K428" s="1509"/>
      <c r="L428" s="1509"/>
      <c r="M428" s="1509"/>
      <c r="N428" s="1495">
        <v>6093</v>
      </c>
      <c r="O428" s="1888" t="s">
        <v>869</v>
      </c>
      <c r="P428" s="768"/>
      <c r="Q428" s="2107">
        <f>SUMIF(AF:AF,N428,AG:AG)</f>
        <v>0</v>
      </c>
      <c r="R428" s="1828">
        <f t="shared" si="83"/>
        <v>0</v>
      </c>
      <c r="S428" s="98">
        <f t="shared" si="84"/>
        <v>0</v>
      </c>
      <c r="T428" s="1829">
        <f t="shared" si="85"/>
        <v>0</v>
      </c>
      <c r="U428" s="1830">
        <f t="shared" si="86"/>
        <v>0</v>
      </c>
      <c r="AB428" s="2107"/>
      <c r="AC428" s="1831">
        <f t="shared" si="81"/>
        <v>0</v>
      </c>
      <c r="AD428" s="1831">
        <f t="shared" si="82"/>
        <v>0</v>
      </c>
      <c r="AE428">
        <v>603</v>
      </c>
      <c r="AF428" s="1889">
        <v>6093</v>
      </c>
      <c r="AG428" s="2107">
        <f>SUMIF('3BL ACTUAL'!B:B,AF428,'3BL ACTUAL'!E:E)</f>
        <v>0</v>
      </c>
      <c r="AH428" s="2107">
        <f>SUMIF('1 BL anterior'!B:B,AF428,'1 BL anterior'!E:E)</f>
        <v>0</v>
      </c>
      <c r="AJ428" s="285"/>
    </row>
    <row r="429" spans="1:36" ht="17.45" customHeight="1">
      <c r="A429" s="1493"/>
      <c r="B429" s="1493"/>
      <c r="C429" s="1503" t="s">
        <v>3651</v>
      </c>
      <c r="D429" s="1503"/>
      <c r="E429" s="1503"/>
      <c r="F429" s="1503"/>
      <c r="G429" s="1503"/>
      <c r="H429" s="1503"/>
      <c r="I429" s="1503"/>
      <c r="J429" s="1503"/>
      <c r="K429" s="1503"/>
      <c r="L429" s="1503"/>
      <c r="M429" s="1503"/>
      <c r="N429" s="1503"/>
      <c r="O429" s="1888"/>
      <c r="P429" s="768"/>
      <c r="Q429" s="2107"/>
      <c r="R429" s="1828"/>
      <c r="S429" s="98"/>
      <c r="T429" s="1829"/>
      <c r="U429" s="1830"/>
      <c r="AB429" s="2107"/>
      <c r="AC429" s="1831"/>
      <c r="AD429" s="1831"/>
      <c r="AF429" s="1889"/>
      <c r="AG429" s="2107">
        <f>SUMIF('3BL ACTUAL'!B:B,AF429,'3BL ACTUAL'!E:E)</f>
        <v>0</v>
      </c>
      <c r="AH429" s="2107">
        <f>SUMIF('1 BL anterior'!B:B,AF429,'1 BL anterior'!E:E)</f>
        <v>0</v>
      </c>
      <c r="AJ429" s="285"/>
    </row>
    <row r="430" spans="1:36" ht="17.45" customHeight="1">
      <c r="A430" s="1493"/>
      <c r="B430" s="1493"/>
      <c r="C430" s="1493"/>
      <c r="D430" s="1508" t="s">
        <v>968</v>
      </c>
      <c r="E430" s="1508"/>
      <c r="F430" s="1508"/>
      <c r="G430" s="1508"/>
      <c r="H430" s="1508"/>
      <c r="I430" s="1508"/>
      <c r="J430" s="1508"/>
      <c r="K430" s="1508"/>
      <c r="L430" s="1508"/>
      <c r="M430" s="1508"/>
      <c r="N430" s="1508"/>
      <c r="O430" s="1888"/>
      <c r="P430" s="768"/>
      <c r="Q430" s="2107"/>
      <c r="R430" s="1828"/>
      <c r="S430" s="98"/>
      <c r="T430" s="1829"/>
      <c r="U430" s="1830"/>
      <c r="AB430" s="2107"/>
      <c r="AC430" s="1831"/>
      <c r="AD430" s="1831"/>
      <c r="AF430" s="1889"/>
      <c r="AG430" s="2107">
        <f>SUMIF('3BL ACTUAL'!B:B,AF430,'3BL ACTUAL'!E:E)</f>
        <v>0</v>
      </c>
      <c r="AH430" s="2107">
        <f>SUMIF('1 BL anterior'!B:B,AF430,'1 BL anterior'!E:E)</f>
        <v>0</v>
      </c>
      <c r="AJ430" s="285"/>
    </row>
    <row r="431" spans="1:36" ht="17.45" customHeight="1">
      <c r="A431" s="1493"/>
      <c r="B431" s="1493"/>
      <c r="C431" s="1493"/>
      <c r="D431" s="1493"/>
      <c r="E431" s="1508" t="s">
        <v>3652</v>
      </c>
      <c r="F431" s="1508"/>
      <c r="G431" s="1508"/>
      <c r="H431" s="1508"/>
      <c r="I431" s="1508"/>
      <c r="J431" s="1508"/>
      <c r="K431" s="1508"/>
      <c r="L431" s="1508"/>
      <c r="M431" s="1508"/>
      <c r="N431" s="1508"/>
      <c r="O431" s="1888"/>
      <c r="P431" s="768"/>
      <c r="Q431" s="2107"/>
      <c r="R431" s="1828"/>
      <c r="S431" s="98"/>
      <c r="T431" s="1829"/>
      <c r="U431" s="1830"/>
      <c r="AB431" s="2107"/>
      <c r="AC431" s="1831"/>
      <c r="AD431" s="1831"/>
      <c r="AF431" s="1889"/>
      <c r="AG431" s="2107">
        <f>SUMIF('3BL ACTUAL'!B:B,AF431,'3BL ACTUAL'!E:E)</f>
        <v>0</v>
      </c>
      <c r="AH431" s="2107">
        <f>SUMIF('1 BL anterior'!B:B,AF431,'1 BL anterior'!E:E)</f>
        <v>0</v>
      </c>
      <c r="AJ431" s="285"/>
    </row>
    <row r="432" spans="1:36" ht="17.45" customHeight="1">
      <c r="A432" s="1493"/>
      <c r="B432" s="1493"/>
      <c r="C432" s="1493"/>
      <c r="D432" s="1493"/>
      <c r="E432" s="1493"/>
      <c r="F432" s="1508" t="s">
        <v>127</v>
      </c>
      <c r="G432" s="1508"/>
      <c r="H432" s="1508"/>
      <c r="I432" s="1508"/>
      <c r="J432" s="1508"/>
      <c r="K432" s="1508"/>
      <c r="L432" s="1508"/>
      <c r="M432" s="1508"/>
      <c r="N432" s="1508" t="s">
        <v>3634</v>
      </c>
      <c r="O432" s="1888"/>
      <c r="P432" s="768"/>
      <c r="Q432" s="2107"/>
      <c r="R432" s="1828"/>
      <c r="S432" s="98"/>
      <c r="T432" s="1829"/>
      <c r="U432" s="1830"/>
      <c r="AB432" s="2107"/>
      <c r="AC432" s="1831"/>
      <c r="AD432" s="1831"/>
      <c r="AF432" s="1889"/>
      <c r="AG432" s="2107">
        <f>SUMIF('3BL ACTUAL'!B:B,AF432,'3BL ACTUAL'!E:E)</f>
        <v>0</v>
      </c>
      <c r="AH432" s="2107">
        <f>SUMIF('1 BL anterior'!B:B,AF432,'1 BL anterior'!E:E)</f>
        <v>0</v>
      </c>
      <c r="AJ432" s="285"/>
    </row>
    <row r="433" spans="1:36" ht="17.45" customHeight="1">
      <c r="A433" s="1493"/>
      <c r="B433" s="1493"/>
      <c r="C433" s="1493"/>
      <c r="D433" s="1493"/>
      <c r="E433" s="1493"/>
      <c r="F433" s="1493"/>
      <c r="G433" s="1509" t="s">
        <v>3653</v>
      </c>
      <c r="H433" s="1509"/>
      <c r="I433" s="1509"/>
      <c r="J433" s="1509"/>
      <c r="K433" s="1509"/>
      <c r="L433" s="1509"/>
      <c r="M433" s="1509"/>
      <c r="N433" s="1495">
        <v>6095</v>
      </c>
      <c r="O433" s="1888" t="s">
        <v>869</v>
      </c>
      <c r="P433" s="768"/>
      <c r="Q433" s="2107">
        <f>SUMIF(AF:AF,N433,AG:AG)</f>
        <v>0</v>
      </c>
      <c r="R433" s="1828">
        <f t="shared" si="83"/>
        <v>0</v>
      </c>
      <c r="S433" s="98">
        <f t="shared" si="84"/>
        <v>0</v>
      </c>
      <c r="T433" s="1829">
        <f t="shared" si="85"/>
        <v>0</v>
      </c>
      <c r="U433" s="1830">
        <f t="shared" si="86"/>
        <v>0</v>
      </c>
      <c r="AB433" s="2107"/>
      <c r="AC433" s="1831">
        <f t="shared" si="81"/>
        <v>0</v>
      </c>
      <c r="AD433" s="1831">
        <f t="shared" si="82"/>
        <v>0</v>
      </c>
      <c r="AE433">
        <v>603</v>
      </c>
      <c r="AF433" s="1889">
        <v>6095</v>
      </c>
      <c r="AG433" s="2107">
        <f>SUMIF('3BL ACTUAL'!B:B,AF433,'3BL ACTUAL'!E:E)</f>
        <v>0</v>
      </c>
      <c r="AH433" s="2107">
        <f>SUMIF('1 BL anterior'!B:B,AF433,'1 BL anterior'!E:E)</f>
        <v>0</v>
      </c>
      <c r="AJ433" s="285"/>
    </row>
    <row r="434" spans="1:36" ht="17.45" customHeight="1">
      <c r="A434" s="1493"/>
      <c r="B434" s="1493"/>
      <c r="C434" s="1493"/>
      <c r="D434" s="1493"/>
      <c r="E434" s="1493"/>
      <c r="F434" s="1493"/>
      <c r="G434" s="1509" t="s">
        <v>3413</v>
      </c>
      <c r="H434" s="1509"/>
      <c r="I434" s="1509"/>
      <c r="J434" s="1509"/>
      <c r="K434" s="1509"/>
      <c r="L434" s="1509"/>
      <c r="M434" s="1509"/>
      <c r="N434" s="1495">
        <v>6097</v>
      </c>
      <c r="O434" s="1888" t="s">
        <v>869</v>
      </c>
      <c r="P434" s="768"/>
      <c r="Q434" s="2107">
        <f>SUMIF(AF:AF,N434,AG:AG)</f>
        <v>0</v>
      </c>
      <c r="R434" s="1828">
        <f t="shared" si="83"/>
        <v>0</v>
      </c>
      <c r="S434" s="98">
        <f t="shared" si="84"/>
        <v>0</v>
      </c>
      <c r="T434" s="1829">
        <f t="shared" si="85"/>
        <v>0</v>
      </c>
      <c r="U434" s="1830">
        <f t="shared" si="86"/>
        <v>0</v>
      </c>
      <c r="AB434" s="2107"/>
      <c r="AC434" s="1831">
        <f t="shared" si="81"/>
        <v>0</v>
      </c>
      <c r="AD434" s="1831">
        <f t="shared" si="82"/>
        <v>0</v>
      </c>
      <c r="AE434">
        <v>603</v>
      </c>
      <c r="AF434" s="1889">
        <v>6097</v>
      </c>
      <c r="AG434" s="2107">
        <f>SUMIF('3BL ACTUAL'!B:B,AF434,'3BL ACTUAL'!E:E)</f>
        <v>0</v>
      </c>
      <c r="AH434" s="2107">
        <f>SUMIF('1 BL anterior'!B:B,AF434,'1 BL anterior'!E:E)</f>
        <v>0</v>
      </c>
      <c r="AJ434" s="285"/>
    </row>
    <row r="435" spans="1:36" ht="17.45" customHeight="1">
      <c r="A435" s="1493"/>
      <c r="B435" s="1493"/>
      <c r="C435" s="1493"/>
      <c r="D435" s="1493"/>
      <c r="E435" s="1493"/>
      <c r="F435" s="1508" t="s">
        <v>128</v>
      </c>
      <c r="G435" s="1508"/>
      <c r="H435" s="1508"/>
      <c r="I435" s="1508"/>
      <c r="J435" s="1508"/>
      <c r="K435" s="1508"/>
      <c r="L435" s="1508"/>
      <c r="M435" s="1508"/>
      <c r="N435" s="1508" t="s">
        <v>3634</v>
      </c>
      <c r="O435" s="1888"/>
      <c r="P435" s="768"/>
      <c r="Q435" s="2107"/>
      <c r="R435" s="1828"/>
      <c r="S435" s="98"/>
      <c r="T435" s="1829"/>
      <c r="U435" s="1830"/>
      <c r="AB435" s="2107"/>
      <c r="AC435" s="1831"/>
      <c r="AD435" s="1831"/>
      <c r="AF435" s="1889"/>
      <c r="AG435" s="2107">
        <f>SUMIF('3BL ACTUAL'!B:B,AF435,'3BL ACTUAL'!E:E)</f>
        <v>0</v>
      </c>
      <c r="AH435" s="2107">
        <f>SUMIF('1 BL anterior'!B:B,AF435,'1 BL anterior'!E:E)</f>
        <v>0</v>
      </c>
      <c r="AJ435" s="285"/>
    </row>
    <row r="436" spans="1:36" ht="17.45" customHeight="1">
      <c r="A436" s="1493"/>
      <c r="B436" s="1493"/>
      <c r="C436" s="1493"/>
      <c r="D436" s="1493"/>
      <c r="E436" s="1493"/>
      <c r="F436" s="1493"/>
      <c r="G436" s="1509" t="s">
        <v>3653</v>
      </c>
      <c r="H436" s="1509"/>
      <c r="I436" s="1509"/>
      <c r="J436" s="1509"/>
      <c r="K436" s="1509"/>
      <c r="L436" s="1509"/>
      <c r="M436" s="1509"/>
      <c r="N436" s="1495">
        <v>6099</v>
      </c>
      <c r="O436" s="1888" t="s">
        <v>869</v>
      </c>
      <c r="P436" s="768"/>
      <c r="Q436" s="2107">
        <f>SUMIF(AF:AF,N436,AG:AG)</f>
        <v>0</v>
      </c>
      <c r="R436" s="1828">
        <f t="shared" si="83"/>
        <v>0</v>
      </c>
      <c r="S436" s="98">
        <f t="shared" si="84"/>
        <v>0</v>
      </c>
      <c r="T436" s="1829">
        <f t="shared" si="85"/>
        <v>0</v>
      </c>
      <c r="U436" s="1830">
        <f t="shared" si="86"/>
        <v>0</v>
      </c>
      <c r="AB436" s="2107"/>
      <c r="AC436" s="1831">
        <f t="shared" si="81"/>
        <v>0</v>
      </c>
      <c r="AD436" s="1831">
        <f t="shared" si="82"/>
        <v>0</v>
      </c>
      <c r="AE436">
        <v>603</v>
      </c>
      <c r="AF436" s="1889">
        <v>6099</v>
      </c>
      <c r="AG436" s="2107">
        <f>SUMIF('3BL ACTUAL'!B:B,AF436,'3BL ACTUAL'!E:E)</f>
        <v>0</v>
      </c>
      <c r="AH436" s="2107">
        <f>SUMIF('1 BL anterior'!B:B,AF436,'1 BL anterior'!E:E)</f>
        <v>0</v>
      </c>
      <c r="AJ436" s="285"/>
    </row>
    <row r="437" spans="1:36" ht="17.45" customHeight="1">
      <c r="A437" s="1493"/>
      <c r="B437" s="1493"/>
      <c r="C437" s="1493"/>
      <c r="D437" s="1493"/>
      <c r="E437" s="1493"/>
      <c r="F437" s="1493"/>
      <c r="G437" s="1509" t="s">
        <v>3413</v>
      </c>
      <c r="H437" s="1509"/>
      <c r="I437" s="1509"/>
      <c r="J437" s="1509"/>
      <c r="K437" s="1509"/>
      <c r="L437" s="1509"/>
      <c r="M437" s="1509"/>
      <c r="N437" s="1495">
        <v>6101</v>
      </c>
      <c r="O437" s="1888" t="s">
        <v>869</v>
      </c>
      <c r="P437" s="768"/>
      <c r="Q437" s="2107">
        <f>SUMIF(AF:AF,N437,AG:AG)</f>
        <v>0</v>
      </c>
      <c r="R437" s="1828">
        <f t="shared" si="83"/>
        <v>0</v>
      </c>
      <c r="S437" s="98">
        <f t="shared" si="84"/>
        <v>0</v>
      </c>
      <c r="T437" s="1829">
        <f t="shared" si="85"/>
        <v>0</v>
      </c>
      <c r="U437" s="1830">
        <f t="shared" si="86"/>
        <v>0</v>
      </c>
      <c r="AB437" s="2107"/>
      <c r="AC437" s="1831">
        <f t="shared" si="81"/>
        <v>0</v>
      </c>
      <c r="AD437" s="1831">
        <f t="shared" si="82"/>
        <v>0</v>
      </c>
      <c r="AE437">
        <v>603</v>
      </c>
      <c r="AF437" s="1889">
        <v>6101</v>
      </c>
      <c r="AG437" s="2107">
        <f>SUMIF('3BL ACTUAL'!B:B,AF437,'3BL ACTUAL'!E:E)</f>
        <v>0</v>
      </c>
      <c r="AH437" s="2107">
        <f>SUMIF('1 BL anterior'!B:B,AF437,'1 BL anterior'!E:E)</f>
        <v>0</v>
      </c>
      <c r="AJ437" s="285"/>
    </row>
    <row r="438" spans="1:36" ht="17.45" customHeight="1">
      <c r="A438" s="1493"/>
      <c r="B438" s="1493"/>
      <c r="C438" s="1493"/>
      <c r="D438" s="1493"/>
      <c r="E438" s="1508" t="s">
        <v>3654</v>
      </c>
      <c r="F438" s="1508"/>
      <c r="G438" s="1508"/>
      <c r="H438" s="1508"/>
      <c r="I438" s="1508"/>
      <c r="J438" s="1508"/>
      <c r="K438" s="1508"/>
      <c r="L438" s="1508"/>
      <c r="M438" s="1508"/>
      <c r="N438" s="1508"/>
      <c r="O438" s="1888"/>
      <c r="P438" s="768"/>
      <c r="Q438" s="2107"/>
      <c r="R438" s="1828"/>
      <c r="S438" s="98"/>
      <c r="T438" s="1829"/>
      <c r="U438" s="1830"/>
      <c r="AB438" s="2107"/>
      <c r="AC438" s="1831"/>
      <c r="AD438" s="1831"/>
      <c r="AF438" s="1889"/>
      <c r="AG438" s="2107">
        <f>SUMIF('3BL ACTUAL'!B:B,AF438,'3BL ACTUAL'!E:E)</f>
        <v>0</v>
      </c>
      <c r="AH438" s="2107">
        <f>SUMIF('1 BL anterior'!B:B,AF438,'1 BL anterior'!E:E)</f>
        <v>0</v>
      </c>
      <c r="AJ438" s="285"/>
    </row>
    <row r="439" spans="1:36" ht="17.45" customHeight="1">
      <c r="A439" s="1493"/>
      <c r="B439" s="1493"/>
      <c r="C439" s="1493"/>
      <c r="D439" s="1493"/>
      <c r="E439" s="1493"/>
      <c r="F439" s="1508" t="s">
        <v>127</v>
      </c>
      <c r="G439" s="1508"/>
      <c r="H439" s="1508"/>
      <c r="I439" s="1508"/>
      <c r="J439" s="1508"/>
      <c r="K439" s="1508"/>
      <c r="L439" s="1508"/>
      <c r="M439" s="1508"/>
      <c r="N439" s="1508" t="s">
        <v>3634</v>
      </c>
      <c r="O439" s="1888"/>
      <c r="P439" s="768"/>
      <c r="Q439" s="2107"/>
      <c r="R439" s="1828"/>
      <c r="S439" s="98"/>
      <c r="T439" s="1829"/>
      <c r="U439" s="1830"/>
      <c r="AB439" s="2107"/>
      <c r="AC439" s="1831"/>
      <c r="AD439" s="1831"/>
      <c r="AF439" s="1889"/>
      <c r="AG439" s="2107">
        <f>SUMIF('3BL ACTUAL'!B:B,AF439,'3BL ACTUAL'!E:E)</f>
        <v>0</v>
      </c>
      <c r="AH439" s="2107">
        <f>SUMIF('1 BL anterior'!B:B,AF439,'1 BL anterior'!E:E)</f>
        <v>0</v>
      </c>
      <c r="AJ439" s="285"/>
    </row>
    <row r="440" spans="1:36" ht="17.45" customHeight="1">
      <c r="A440" s="1493"/>
      <c r="B440" s="1493"/>
      <c r="C440" s="1493"/>
      <c r="D440" s="1493"/>
      <c r="E440" s="1493"/>
      <c r="F440" s="1493"/>
      <c r="G440" s="1509" t="s">
        <v>3653</v>
      </c>
      <c r="H440" s="1509"/>
      <c r="I440" s="1509"/>
      <c r="J440" s="1509"/>
      <c r="K440" s="1509"/>
      <c r="L440" s="1509"/>
      <c r="M440" s="1509"/>
      <c r="N440" s="1495">
        <v>6103</v>
      </c>
      <c r="O440" s="1888" t="s">
        <v>869</v>
      </c>
      <c r="P440" s="768"/>
      <c r="Q440" s="2107">
        <f>SUMIF(AF:AF,N440,AG:AG)</f>
        <v>0</v>
      </c>
      <c r="R440" s="1828">
        <f t="shared" si="83"/>
        <v>0</v>
      </c>
      <c r="S440" s="98">
        <f t="shared" si="84"/>
        <v>0</v>
      </c>
      <c r="T440" s="1829">
        <f t="shared" si="85"/>
        <v>0</v>
      </c>
      <c r="U440" s="1830">
        <f t="shared" si="86"/>
        <v>0</v>
      </c>
      <c r="AB440" s="2107"/>
      <c r="AC440" s="1831">
        <f t="shared" si="81"/>
        <v>0</v>
      </c>
      <c r="AD440" s="1831">
        <f t="shared" si="82"/>
        <v>0</v>
      </c>
      <c r="AE440">
        <v>603</v>
      </c>
      <c r="AF440" s="1889">
        <v>6103</v>
      </c>
      <c r="AG440" s="2107">
        <f>SUMIF('3BL ACTUAL'!B:B,AF440,'3BL ACTUAL'!E:E)</f>
        <v>0</v>
      </c>
      <c r="AH440" s="2107">
        <f>SUMIF('1 BL anterior'!B:B,AF440,'1 BL anterior'!E:E)</f>
        <v>0</v>
      </c>
      <c r="AJ440" s="285"/>
    </row>
    <row r="441" spans="1:36" ht="17.45" customHeight="1">
      <c r="A441" s="1493"/>
      <c r="B441" s="1493"/>
      <c r="C441" s="1493"/>
      <c r="D441" s="1493"/>
      <c r="E441" s="1493"/>
      <c r="F441" s="1493"/>
      <c r="G441" s="1509" t="s">
        <v>3413</v>
      </c>
      <c r="H441" s="1509"/>
      <c r="I441" s="1509"/>
      <c r="J441" s="1509"/>
      <c r="K441" s="1509"/>
      <c r="L441" s="1509"/>
      <c r="M441" s="1509"/>
      <c r="N441" s="1495">
        <v>6105</v>
      </c>
      <c r="O441" s="1888" t="s">
        <v>869</v>
      </c>
      <c r="P441" s="768"/>
      <c r="Q441" s="2107">
        <f>SUMIF(AF:AF,N441,AG:AG)</f>
        <v>0</v>
      </c>
      <c r="R441" s="1828">
        <f t="shared" si="83"/>
        <v>0</v>
      </c>
      <c r="S441" s="98">
        <f t="shared" si="84"/>
        <v>0</v>
      </c>
      <c r="T441" s="1829">
        <f t="shared" si="85"/>
        <v>0</v>
      </c>
      <c r="U441" s="1830">
        <f t="shared" si="86"/>
        <v>0</v>
      </c>
      <c r="AB441" s="2107"/>
      <c r="AC441" s="1831">
        <f t="shared" si="81"/>
        <v>0</v>
      </c>
      <c r="AD441" s="1831">
        <f t="shared" si="82"/>
        <v>0</v>
      </c>
      <c r="AE441">
        <v>603</v>
      </c>
      <c r="AF441" s="1889">
        <v>6105</v>
      </c>
      <c r="AG441" s="2107">
        <f>SUMIF('3BL ACTUAL'!B:B,AF441,'3BL ACTUAL'!E:E)</f>
        <v>0</v>
      </c>
      <c r="AH441" s="2107">
        <f>SUMIF('1 BL anterior'!B:B,AF441,'1 BL anterior'!E:E)</f>
        <v>0</v>
      </c>
      <c r="AJ441" s="285"/>
    </row>
    <row r="442" spans="1:36" ht="17.45" customHeight="1">
      <c r="A442" s="1493"/>
      <c r="B442" s="1493"/>
      <c r="C442" s="1493"/>
      <c r="D442" s="1493"/>
      <c r="E442" s="1493"/>
      <c r="F442" s="1508" t="s">
        <v>128</v>
      </c>
      <c r="G442" s="1508"/>
      <c r="H442" s="1508"/>
      <c r="I442" s="1508"/>
      <c r="J442" s="1508"/>
      <c r="K442" s="1508"/>
      <c r="L442" s="1508"/>
      <c r="M442" s="1508"/>
      <c r="N442" s="1508" t="s">
        <v>3634</v>
      </c>
      <c r="O442" s="1888"/>
      <c r="P442" s="768"/>
      <c r="Q442" s="2107"/>
      <c r="R442" s="1828"/>
      <c r="S442" s="98"/>
      <c r="T442" s="1829"/>
      <c r="U442" s="1830"/>
      <c r="AB442" s="2107"/>
      <c r="AC442" s="1831"/>
      <c r="AD442" s="1831"/>
      <c r="AF442" s="1889"/>
      <c r="AG442" s="2107">
        <f>SUMIF('3BL ACTUAL'!B:B,AF442,'3BL ACTUAL'!E:E)</f>
        <v>0</v>
      </c>
      <c r="AH442" s="2107">
        <f>SUMIF('1 BL anterior'!B:B,AF442,'1 BL anterior'!E:E)</f>
        <v>0</v>
      </c>
      <c r="AJ442" s="285"/>
    </row>
    <row r="443" spans="1:36" ht="17.45" customHeight="1">
      <c r="A443" s="1493"/>
      <c r="B443" s="1493"/>
      <c r="C443" s="1493"/>
      <c r="D443" s="1493"/>
      <c r="E443" s="1493"/>
      <c r="F443" s="1493"/>
      <c r="G443" s="1509" t="s">
        <v>3653</v>
      </c>
      <c r="H443" s="1509"/>
      <c r="I443" s="1509"/>
      <c r="J443" s="1509"/>
      <c r="K443" s="1509"/>
      <c r="L443" s="1509"/>
      <c r="M443" s="1509"/>
      <c r="N443" s="1495">
        <v>6107</v>
      </c>
      <c r="O443" s="1888" t="s">
        <v>869</v>
      </c>
      <c r="P443" s="768"/>
      <c r="Q443" s="2107">
        <f>SUMIF(AF:AF,N443,AG:AG)</f>
        <v>0</v>
      </c>
      <c r="R443" s="1828">
        <f t="shared" si="83"/>
        <v>0</v>
      </c>
      <c r="S443" s="98">
        <f t="shared" si="84"/>
        <v>0</v>
      </c>
      <c r="T443" s="1829">
        <f t="shared" si="85"/>
        <v>0</v>
      </c>
      <c r="U443" s="1830">
        <f t="shared" si="86"/>
        <v>0</v>
      </c>
      <c r="AB443" s="2107"/>
      <c r="AC443" s="1831">
        <f t="shared" si="81"/>
        <v>0</v>
      </c>
      <c r="AD443" s="1831">
        <f t="shared" si="82"/>
        <v>0</v>
      </c>
      <c r="AE443">
        <v>603</v>
      </c>
      <c r="AF443" s="1889">
        <v>6107</v>
      </c>
      <c r="AG443" s="2107">
        <f>SUMIF('3BL ACTUAL'!B:B,AF443,'3BL ACTUAL'!E:E)</f>
        <v>0</v>
      </c>
      <c r="AH443" s="2107">
        <f>SUMIF('1 BL anterior'!B:B,AF443,'1 BL anterior'!E:E)</f>
        <v>0</v>
      </c>
      <c r="AJ443" s="285"/>
    </row>
    <row r="444" spans="1:36" ht="17.45" customHeight="1">
      <c r="A444" s="1493"/>
      <c r="B444" s="1493"/>
      <c r="C444" s="1493"/>
      <c r="D444" s="1493"/>
      <c r="E444" s="1493"/>
      <c r="F444" s="1493"/>
      <c r="G444" s="1509" t="s">
        <v>3413</v>
      </c>
      <c r="H444" s="1509"/>
      <c r="I444" s="1509"/>
      <c r="J444" s="1509"/>
      <c r="K444" s="1509"/>
      <c r="L444" s="1509"/>
      <c r="M444" s="1509"/>
      <c r="N444" s="1495">
        <v>6109</v>
      </c>
      <c r="O444" s="1888" t="s">
        <v>869</v>
      </c>
      <c r="P444" s="768"/>
      <c r="Q444" s="2107">
        <f>SUMIF(AF:AF,N444,AG:AG)</f>
        <v>0</v>
      </c>
      <c r="R444" s="1828">
        <f t="shared" si="83"/>
        <v>0</v>
      </c>
      <c r="S444" s="98">
        <f t="shared" si="84"/>
        <v>0</v>
      </c>
      <c r="T444" s="1829">
        <f t="shared" si="85"/>
        <v>0</v>
      </c>
      <c r="U444" s="1830">
        <f t="shared" si="86"/>
        <v>0</v>
      </c>
      <c r="AB444" s="2107"/>
      <c r="AC444" s="1831">
        <f t="shared" si="81"/>
        <v>0</v>
      </c>
      <c r="AD444" s="1831">
        <f t="shared" si="82"/>
        <v>0</v>
      </c>
      <c r="AE444">
        <v>603</v>
      </c>
      <c r="AF444" s="1889">
        <v>6109</v>
      </c>
      <c r="AG444" s="2107">
        <f>SUMIF('3BL ACTUAL'!B:B,AF444,'3BL ACTUAL'!E:E)</f>
        <v>0</v>
      </c>
      <c r="AH444" s="2107">
        <f>SUMIF('1 BL anterior'!B:B,AF444,'1 BL anterior'!E:E)</f>
        <v>0</v>
      </c>
      <c r="AJ444" s="285"/>
    </row>
    <row r="445" spans="1:36" ht="17.45" customHeight="1">
      <c r="A445" s="1493"/>
      <c r="B445" s="1493"/>
      <c r="C445" s="1493"/>
      <c r="D445" s="1493"/>
      <c r="E445" s="1508" t="s">
        <v>971</v>
      </c>
      <c r="F445" s="1508"/>
      <c r="G445" s="1508"/>
      <c r="H445" s="1508"/>
      <c r="I445" s="1508"/>
      <c r="J445" s="1508"/>
      <c r="K445" s="1508"/>
      <c r="L445" s="1508"/>
      <c r="M445" s="1508"/>
      <c r="N445" s="1508"/>
      <c r="O445" s="1888"/>
      <c r="P445" s="768"/>
      <c r="Q445" s="2107"/>
      <c r="R445" s="1828"/>
      <c r="S445" s="98"/>
      <c r="T445" s="1829"/>
      <c r="U445" s="1830"/>
      <c r="AB445" s="2107"/>
      <c r="AC445" s="1831"/>
      <c r="AD445" s="1831"/>
      <c r="AF445" s="1889"/>
      <c r="AG445" s="2107">
        <f>SUMIF('3BL ACTUAL'!B:B,AF445,'3BL ACTUAL'!E:E)</f>
        <v>0</v>
      </c>
      <c r="AH445" s="2107">
        <f>SUMIF('1 BL anterior'!B:B,AF445,'1 BL anterior'!E:E)</f>
        <v>0</v>
      </c>
      <c r="AJ445" s="285"/>
    </row>
    <row r="446" spans="1:36" ht="17.45" customHeight="1">
      <c r="A446" s="1493"/>
      <c r="B446" s="1493"/>
      <c r="C446" s="1493"/>
      <c r="D446" s="1493"/>
      <c r="E446" s="1493"/>
      <c r="F446" s="1508" t="s">
        <v>127</v>
      </c>
      <c r="G446" s="1508"/>
      <c r="H446" s="1508"/>
      <c r="I446" s="1508"/>
      <c r="J446" s="1508"/>
      <c r="K446" s="1508"/>
      <c r="L446" s="1508"/>
      <c r="M446" s="1508"/>
      <c r="N446" s="1508" t="s">
        <v>3634</v>
      </c>
      <c r="O446" s="1888"/>
      <c r="P446" s="768"/>
      <c r="Q446" s="2107"/>
      <c r="R446" s="1828"/>
      <c r="S446" s="98"/>
      <c r="T446" s="1829"/>
      <c r="U446" s="1830"/>
      <c r="AB446" s="2107"/>
      <c r="AC446" s="1831"/>
      <c r="AD446" s="1831"/>
      <c r="AF446" s="1889"/>
      <c r="AG446" s="2107">
        <f>SUMIF('3BL ACTUAL'!B:B,AF446,'3BL ACTUAL'!E:E)</f>
        <v>0</v>
      </c>
      <c r="AH446" s="2107">
        <f>SUMIF('1 BL anterior'!B:B,AF446,'1 BL anterior'!E:E)</f>
        <v>0</v>
      </c>
      <c r="AJ446" s="285"/>
    </row>
    <row r="447" spans="1:36" ht="17.45" customHeight="1">
      <c r="A447" s="1493"/>
      <c r="B447" s="1493"/>
      <c r="C447" s="1493"/>
      <c r="D447" s="1493"/>
      <c r="E447" s="1493"/>
      <c r="F447" s="1493"/>
      <c r="G447" s="1509" t="s">
        <v>3653</v>
      </c>
      <c r="H447" s="1509"/>
      <c r="I447" s="1509"/>
      <c r="J447" s="1509"/>
      <c r="K447" s="1509"/>
      <c r="L447" s="1509"/>
      <c r="M447" s="1509"/>
      <c r="N447" s="1495">
        <v>6111</v>
      </c>
      <c r="O447" s="1888" t="s">
        <v>869</v>
      </c>
      <c r="P447" s="768"/>
      <c r="Q447" s="2107">
        <f>SUMIF(AF:AF,N447,AG:AG)</f>
        <v>0</v>
      </c>
      <c r="R447" s="1828">
        <f t="shared" si="83"/>
        <v>0</v>
      </c>
      <c r="S447" s="98">
        <f t="shared" si="84"/>
        <v>0</v>
      </c>
      <c r="T447" s="1829">
        <f t="shared" si="85"/>
        <v>0</v>
      </c>
      <c r="U447" s="1830">
        <f t="shared" si="86"/>
        <v>0</v>
      </c>
      <c r="AB447" s="2107"/>
      <c r="AC447" s="1831">
        <f t="shared" si="81"/>
        <v>0</v>
      </c>
      <c r="AD447" s="1831">
        <f t="shared" si="82"/>
        <v>0</v>
      </c>
      <c r="AE447">
        <v>603</v>
      </c>
      <c r="AF447" s="1889">
        <v>6111</v>
      </c>
      <c r="AG447" s="2107">
        <f>SUMIF('3BL ACTUAL'!B:B,AF447,'3BL ACTUAL'!E:E)</f>
        <v>0</v>
      </c>
      <c r="AH447" s="2107">
        <f>SUMIF('1 BL anterior'!B:B,AF447,'1 BL anterior'!E:E)</f>
        <v>0</v>
      </c>
      <c r="AJ447" s="285"/>
    </row>
    <row r="448" spans="1:36" ht="18">
      <c r="A448" s="1493"/>
      <c r="B448" s="1493"/>
      <c r="C448" s="1493"/>
      <c r="D448" s="1493"/>
      <c r="E448" s="1493"/>
      <c r="F448" s="1493"/>
      <c r="G448" s="1509" t="s">
        <v>3413</v>
      </c>
      <c r="H448" s="1509"/>
      <c r="I448" s="1509"/>
      <c r="J448" s="1509"/>
      <c r="K448" s="1509"/>
      <c r="L448" s="1509"/>
      <c r="M448" s="1509"/>
      <c r="N448" s="1495">
        <v>6113</v>
      </c>
      <c r="O448" s="1888" t="s">
        <v>869</v>
      </c>
      <c r="P448" s="768"/>
      <c r="Q448" s="2107">
        <f>SUMIF(AF:AF,N448,AG:AG)</f>
        <v>0</v>
      </c>
      <c r="R448" s="1828">
        <f t="shared" si="83"/>
        <v>0</v>
      </c>
      <c r="S448" s="98">
        <f t="shared" si="84"/>
        <v>0</v>
      </c>
      <c r="T448" s="1829">
        <f t="shared" si="85"/>
        <v>0</v>
      </c>
      <c r="U448" s="1830">
        <f t="shared" si="86"/>
        <v>0</v>
      </c>
      <c r="AB448" s="2107"/>
      <c r="AC448" s="1831">
        <f t="shared" si="81"/>
        <v>0</v>
      </c>
      <c r="AD448" s="1831">
        <f t="shared" si="82"/>
        <v>0</v>
      </c>
      <c r="AE448">
        <v>603</v>
      </c>
      <c r="AF448" s="1889">
        <v>6113</v>
      </c>
      <c r="AG448" s="2107">
        <f>SUMIF('3BL ACTUAL'!B:B,AF448,'3BL ACTUAL'!E:E)</f>
        <v>0</v>
      </c>
      <c r="AH448" s="2107">
        <f>SUMIF('1 BL anterior'!B:B,AF448,'1 BL anterior'!E:E)</f>
        <v>0</v>
      </c>
      <c r="AJ448" s="285"/>
    </row>
    <row r="449" spans="1:36" ht="18">
      <c r="A449" s="1493"/>
      <c r="B449" s="1493"/>
      <c r="C449" s="1493"/>
      <c r="D449" s="1493"/>
      <c r="E449" s="1493"/>
      <c r="F449" s="1508" t="s">
        <v>128</v>
      </c>
      <c r="G449" s="1508"/>
      <c r="H449" s="1508"/>
      <c r="I449" s="1508"/>
      <c r="J449" s="1508"/>
      <c r="K449" s="1508"/>
      <c r="L449" s="1508"/>
      <c r="M449" s="1508"/>
      <c r="N449" s="1508" t="s">
        <v>3634</v>
      </c>
      <c r="O449" s="1888"/>
      <c r="P449" s="768"/>
      <c r="Q449" s="2107"/>
      <c r="R449" s="1828"/>
      <c r="S449" s="98"/>
      <c r="T449" s="1829"/>
      <c r="U449" s="1830"/>
      <c r="AB449" s="2107"/>
      <c r="AC449" s="1831"/>
      <c r="AD449" s="1831"/>
      <c r="AF449" s="1889"/>
      <c r="AG449" s="2107">
        <f>SUMIF('3BL ACTUAL'!B:B,AF449,'3BL ACTUAL'!E:E)</f>
        <v>0</v>
      </c>
      <c r="AH449" s="2107">
        <f>SUMIF('1 BL anterior'!B:B,AF449,'1 BL anterior'!E:E)</f>
        <v>0</v>
      </c>
      <c r="AJ449" s="285"/>
    </row>
    <row r="450" spans="1:36" ht="18">
      <c r="A450" s="1493"/>
      <c r="B450" s="1493"/>
      <c r="C450" s="1493"/>
      <c r="D450" s="1493"/>
      <c r="E450" s="1493"/>
      <c r="F450" s="1493"/>
      <c r="G450" s="1509" t="s">
        <v>3653</v>
      </c>
      <c r="H450" s="1509"/>
      <c r="I450" s="1509"/>
      <c r="J450" s="1509"/>
      <c r="K450" s="1509"/>
      <c r="L450" s="1509"/>
      <c r="M450" s="1509"/>
      <c r="N450" s="1495">
        <v>6115</v>
      </c>
      <c r="O450" s="1888" t="s">
        <v>869</v>
      </c>
      <c r="P450" s="768"/>
      <c r="Q450" s="2107">
        <f>SUMIF(AF:AF,N450,AG:AG)</f>
        <v>0</v>
      </c>
      <c r="R450" s="1828">
        <f t="shared" si="83"/>
        <v>0</v>
      </c>
      <c r="S450" s="98">
        <f t="shared" si="84"/>
        <v>0</v>
      </c>
      <c r="T450" s="1829">
        <f t="shared" si="85"/>
        <v>0</v>
      </c>
      <c r="U450" s="1830">
        <f t="shared" si="86"/>
        <v>0</v>
      </c>
      <c r="AB450" s="2107"/>
      <c r="AC450" s="1831">
        <f t="shared" si="81"/>
        <v>0</v>
      </c>
      <c r="AD450" s="1831">
        <f t="shared" si="82"/>
        <v>0</v>
      </c>
      <c r="AE450">
        <v>603</v>
      </c>
      <c r="AF450" s="1889">
        <v>6115</v>
      </c>
      <c r="AG450" s="2107">
        <f>SUMIF('3BL ACTUAL'!B:B,AF450,'3BL ACTUAL'!E:E)</f>
        <v>0</v>
      </c>
      <c r="AH450" s="2107">
        <f>SUMIF('1 BL anterior'!B:B,AF450,'1 BL anterior'!E:E)</f>
        <v>0</v>
      </c>
      <c r="AJ450" s="285"/>
    </row>
    <row r="451" spans="1:36" ht="45.6" customHeight="1">
      <c r="A451" s="1493"/>
      <c r="B451" s="1493"/>
      <c r="C451" s="1493"/>
      <c r="D451" s="1493"/>
      <c r="E451" s="1493"/>
      <c r="F451" s="1493"/>
      <c r="G451" s="1509" t="s">
        <v>3413</v>
      </c>
      <c r="H451" s="1509"/>
      <c r="I451" s="1509"/>
      <c r="J451" s="1509"/>
      <c r="K451" s="1509"/>
      <c r="L451" s="1509"/>
      <c r="M451" s="1509"/>
      <c r="N451" s="1495">
        <v>6117</v>
      </c>
      <c r="O451" s="1888" t="s">
        <v>869</v>
      </c>
      <c r="P451" s="768"/>
      <c r="Q451" s="2107">
        <f>SUMIF(AF:AF,N451,AG:AG)</f>
        <v>0</v>
      </c>
      <c r="R451" s="1828">
        <f t="shared" si="83"/>
        <v>0</v>
      </c>
      <c r="S451" s="98">
        <f t="shared" si="84"/>
        <v>0</v>
      </c>
      <c r="T451" s="1829">
        <f t="shared" si="85"/>
        <v>0</v>
      </c>
      <c r="U451" s="1830">
        <f t="shared" si="86"/>
        <v>0</v>
      </c>
      <c r="AB451" s="2107"/>
      <c r="AC451" s="1831">
        <f t="shared" si="81"/>
        <v>0</v>
      </c>
      <c r="AD451" s="1831">
        <f t="shared" si="82"/>
        <v>0</v>
      </c>
      <c r="AE451">
        <v>603</v>
      </c>
      <c r="AF451" s="1889">
        <v>6117</v>
      </c>
      <c r="AG451" s="2107">
        <f>SUMIF('3BL ACTUAL'!B:B,AF451,'3BL ACTUAL'!E:E)</f>
        <v>0</v>
      </c>
      <c r="AH451" s="2107">
        <f>SUMIF('1 BL anterior'!B:B,AF451,'1 BL anterior'!E:E)</f>
        <v>0</v>
      </c>
      <c r="AJ451" s="285"/>
    </row>
    <row r="452" spans="1:36" ht="17.45" customHeight="1">
      <c r="A452" s="1493"/>
      <c r="B452" s="1493"/>
      <c r="C452" s="1493"/>
      <c r="D452" s="1493"/>
      <c r="E452" s="1508" t="s">
        <v>972</v>
      </c>
      <c r="F452" s="1508"/>
      <c r="G452" s="1508"/>
      <c r="H452" s="1508"/>
      <c r="I452" s="1508"/>
      <c r="J452" s="1508"/>
      <c r="K452" s="1508"/>
      <c r="L452" s="1508"/>
      <c r="M452" s="1508"/>
      <c r="N452" s="1508"/>
      <c r="O452" s="1888"/>
      <c r="P452" s="768"/>
      <c r="Q452" s="2107"/>
      <c r="R452" s="1828"/>
      <c r="S452" s="98"/>
      <c r="T452" s="1829"/>
      <c r="U452" s="1830"/>
      <c r="AB452" s="2107"/>
      <c r="AC452" s="1831"/>
      <c r="AD452" s="1831"/>
      <c r="AF452" s="1889"/>
      <c r="AG452" s="2107">
        <f>SUMIF('3BL ACTUAL'!B:B,AF452,'3BL ACTUAL'!E:E)</f>
        <v>0</v>
      </c>
      <c r="AH452" s="2107">
        <f>SUMIF('1 BL anterior'!B:B,AF452,'1 BL anterior'!E:E)</f>
        <v>0</v>
      </c>
      <c r="AJ452" s="285"/>
    </row>
    <row r="453" spans="1:36" ht="17.45" customHeight="1">
      <c r="A453" s="1493"/>
      <c r="B453" s="1493"/>
      <c r="C453" s="1493"/>
      <c r="D453" s="1493"/>
      <c r="E453" s="1493"/>
      <c r="F453" s="1508" t="s">
        <v>127</v>
      </c>
      <c r="G453" s="1508"/>
      <c r="H453" s="1508"/>
      <c r="I453" s="1508"/>
      <c r="J453" s="1508"/>
      <c r="K453" s="1508"/>
      <c r="L453" s="1508"/>
      <c r="M453" s="1508"/>
      <c r="N453" s="1508" t="s">
        <v>3634</v>
      </c>
      <c r="O453" s="1888"/>
      <c r="P453" s="768"/>
      <c r="Q453" s="2107"/>
      <c r="R453" s="1828"/>
      <c r="S453" s="98"/>
      <c r="T453" s="1829"/>
      <c r="U453" s="1830"/>
      <c r="AB453" s="2107"/>
      <c r="AC453" s="1831"/>
      <c r="AD453" s="1831"/>
      <c r="AF453" s="1889"/>
      <c r="AG453" s="2107">
        <f>SUMIF('3BL ACTUAL'!B:B,AF453,'3BL ACTUAL'!E:E)</f>
        <v>0</v>
      </c>
      <c r="AH453" s="2107">
        <f>SUMIF('1 BL anterior'!B:B,AF453,'1 BL anterior'!E:E)</f>
        <v>0</v>
      </c>
      <c r="AJ453" s="285"/>
    </row>
    <row r="454" spans="1:36" ht="17.45" customHeight="1">
      <c r="A454" s="1493"/>
      <c r="B454" s="1493"/>
      <c r="C454" s="1493"/>
      <c r="D454" s="1493"/>
      <c r="E454" s="1493"/>
      <c r="F454" s="1493"/>
      <c r="G454" s="1509" t="s">
        <v>3653</v>
      </c>
      <c r="H454" s="1509"/>
      <c r="I454" s="1509"/>
      <c r="J454" s="1509"/>
      <c r="K454" s="1509"/>
      <c r="L454" s="1509"/>
      <c r="M454" s="1509"/>
      <c r="N454" s="1495">
        <v>6119</v>
      </c>
      <c r="O454" s="1888" t="s">
        <v>869</v>
      </c>
      <c r="P454" s="768"/>
      <c r="Q454" s="2107">
        <f>SUMIF(AF:AF,N454,AG:AG)</f>
        <v>0</v>
      </c>
      <c r="R454" s="1828">
        <f t="shared" si="83"/>
        <v>0</v>
      </c>
      <c r="S454" s="98">
        <f t="shared" si="84"/>
        <v>0</v>
      </c>
      <c r="T454" s="1829">
        <f t="shared" si="85"/>
        <v>0</v>
      </c>
      <c r="U454" s="1830">
        <f t="shared" si="86"/>
        <v>0</v>
      </c>
      <c r="AB454" s="2107"/>
      <c r="AC454" s="1831">
        <f t="shared" si="81"/>
        <v>0</v>
      </c>
      <c r="AD454" s="1831">
        <f t="shared" si="82"/>
        <v>0</v>
      </c>
      <c r="AE454">
        <v>603</v>
      </c>
      <c r="AF454" s="1889">
        <v>6119</v>
      </c>
      <c r="AG454" s="2107">
        <f>SUMIF('3BL ACTUAL'!B:B,AF454,'3BL ACTUAL'!E:E)</f>
        <v>0</v>
      </c>
      <c r="AH454" s="2107">
        <f>SUMIF('1 BL anterior'!B:B,AF454,'1 BL anterior'!E:E)</f>
        <v>0</v>
      </c>
      <c r="AJ454" s="285"/>
    </row>
    <row r="455" spans="1:36" ht="17.45" customHeight="1">
      <c r="A455" s="1493"/>
      <c r="B455" s="1493"/>
      <c r="C455" s="1493"/>
      <c r="D455" s="1493"/>
      <c r="E455" s="1493"/>
      <c r="F455" s="1493"/>
      <c r="G455" s="1509" t="s">
        <v>3413</v>
      </c>
      <c r="H455" s="1509"/>
      <c r="I455" s="1509"/>
      <c r="J455" s="1509"/>
      <c r="K455" s="1509"/>
      <c r="L455" s="1509"/>
      <c r="M455" s="1509"/>
      <c r="N455" s="1495">
        <v>6121</v>
      </c>
      <c r="O455" s="1888" t="s">
        <v>869</v>
      </c>
      <c r="P455" s="768"/>
      <c r="Q455" s="2107">
        <f>SUMIF(AF:AF,N455,AG:AG)</f>
        <v>0</v>
      </c>
      <c r="R455" s="1828">
        <f t="shared" si="83"/>
        <v>0</v>
      </c>
      <c r="S455" s="98">
        <f t="shared" si="84"/>
        <v>0</v>
      </c>
      <c r="T455" s="1829">
        <f t="shared" si="85"/>
        <v>0</v>
      </c>
      <c r="U455" s="1830">
        <f t="shared" si="86"/>
        <v>0</v>
      </c>
      <c r="AB455" s="2107"/>
      <c r="AC455" s="1831">
        <f t="shared" si="81"/>
        <v>0</v>
      </c>
      <c r="AD455" s="1831">
        <f t="shared" si="82"/>
        <v>0</v>
      </c>
      <c r="AE455">
        <v>603</v>
      </c>
      <c r="AF455" s="1889">
        <v>6121</v>
      </c>
      <c r="AG455" s="2107">
        <f>SUMIF('3BL ACTUAL'!B:B,AF455,'3BL ACTUAL'!E:E)</f>
        <v>0</v>
      </c>
      <c r="AH455" s="2107">
        <f>SUMIF('1 BL anterior'!B:B,AF455,'1 BL anterior'!E:E)</f>
        <v>0</v>
      </c>
      <c r="AJ455" s="285"/>
    </row>
    <row r="456" spans="1:36" ht="17.45" customHeight="1">
      <c r="A456" s="1493"/>
      <c r="B456" s="1493"/>
      <c r="C456" s="1493"/>
      <c r="D456" s="1493"/>
      <c r="E456" s="1493"/>
      <c r="F456" s="1540" t="s">
        <v>128</v>
      </c>
      <c r="G456" s="1508"/>
      <c r="H456" s="1508"/>
      <c r="I456" s="1508"/>
      <c r="J456" s="1508"/>
      <c r="K456" s="1508"/>
      <c r="L456" s="1508"/>
      <c r="M456" s="1508"/>
      <c r="N456" s="1508" t="s">
        <v>3634</v>
      </c>
      <c r="O456" s="1888"/>
      <c r="P456" s="768"/>
      <c r="Q456" s="2107"/>
      <c r="R456" s="1828"/>
      <c r="S456" s="98"/>
      <c r="T456" s="1829"/>
      <c r="U456" s="1830"/>
      <c r="AB456" s="2107"/>
      <c r="AC456" s="1831"/>
      <c r="AD456" s="1831"/>
      <c r="AF456" s="1889"/>
      <c r="AG456" s="2107">
        <f>SUMIF('3BL ACTUAL'!B:B,AF456,'3BL ACTUAL'!E:E)</f>
        <v>0</v>
      </c>
      <c r="AH456" s="2107">
        <f>SUMIF('1 BL anterior'!B:B,AF456,'1 BL anterior'!E:E)</f>
        <v>0</v>
      </c>
      <c r="AJ456" s="285"/>
    </row>
    <row r="457" spans="1:36" ht="17.45" customHeight="1">
      <c r="A457" s="1493"/>
      <c r="B457" s="1493"/>
      <c r="C457" s="1493"/>
      <c r="D457" s="1493"/>
      <c r="E457" s="1493"/>
      <c r="F457" s="1493"/>
      <c r="G457" s="1509" t="s">
        <v>3653</v>
      </c>
      <c r="H457" s="1509"/>
      <c r="I457" s="1509"/>
      <c r="J457" s="1509"/>
      <c r="K457" s="1509"/>
      <c r="L457" s="1509"/>
      <c r="M457" s="1509"/>
      <c r="N457" s="1495">
        <v>6123</v>
      </c>
      <c r="O457" s="1888" t="s">
        <v>869</v>
      </c>
      <c r="P457" s="768"/>
      <c r="Q457" s="2107">
        <f>SUMIF(AF:AF,N457,AG:AG)</f>
        <v>0</v>
      </c>
      <c r="R457" s="1828">
        <f t="shared" si="83"/>
        <v>0</v>
      </c>
      <c r="S457" s="98">
        <f t="shared" si="84"/>
        <v>0</v>
      </c>
      <c r="T457" s="1829">
        <f t="shared" si="85"/>
        <v>0</v>
      </c>
      <c r="U457" s="1830">
        <f t="shared" si="86"/>
        <v>0</v>
      </c>
      <c r="AB457" s="2107"/>
      <c r="AC457" s="1831">
        <f t="shared" si="81"/>
        <v>0</v>
      </c>
      <c r="AD457" s="1831">
        <f t="shared" si="82"/>
        <v>0</v>
      </c>
      <c r="AE457">
        <v>603</v>
      </c>
      <c r="AF457" s="1889">
        <v>6123</v>
      </c>
      <c r="AG457" s="2107">
        <f>SUMIF('3BL ACTUAL'!B:B,AF457,'3BL ACTUAL'!E:E)</f>
        <v>0</v>
      </c>
      <c r="AH457" s="2107">
        <f>SUMIF('1 BL anterior'!B:B,AF457,'1 BL anterior'!E:E)</f>
        <v>0</v>
      </c>
      <c r="AJ457" s="285"/>
    </row>
    <row r="458" spans="1:36" ht="17.45" customHeight="1">
      <c r="A458" s="1493"/>
      <c r="B458" s="1493"/>
      <c r="C458" s="1493"/>
      <c r="D458" s="1493"/>
      <c r="E458" s="1493"/>
      <c r="F458" s="1493"/>
      <c r="G458" s="1509" t="s">
        <v>3413</v>
      </c>
      <c r="H458" s="1509"/>
      <c r="I458" s="1509"/>
      <c r="J458" s="1509"/>
      <c r="K458" s="1509"/>
      <c r="L458" s="1509"/>
      <c r="M458" s="1509"/>
      <c r="N458" s="1495">
        <v>6125</v>
      </c>
      <c r="O458" s="1888" t="s">
        <v>869</v>
      </c>
      <c r="P458" s="768"/>
      <c r="Q458" s="2107">
        <f>SUMIF(AF:AF,N458,AG:AG)</f>
        <v>0</v>
      </c>
      <c r="R458" s="1828">
        <f t="shared" si="83"/>
        <v>0</v>
      </c>
      <c r="S458" s="98">
        <f t="shared" si="84"/>
        <v>0</v>
      </c>
      <c r="T458" s="1829">
        <f t="shared" si="85"/>
        <v>0</v>
      </c>
      <c r="U458" s="1830">
        <f t="shared" si="86"/>
        <v>0</v>
      </c>
      <c r="AB458" s="2107"/>
      <c r="AC458" s="1831">
        <f t="shared" ref="AC458:AC532" si="90">+Y458+V458+S458+AB458</f>
        <v>0</v>
      </c>
      <c r="AD458" s="1831">
        <f t="shared" ref="AD458:AD532" si="91">+AC458-R458</f>
        <v>0</v>
      </c>
      <c r="AE458">
        <v>603</v>
      </c>
      <c r="AF458" s="1889">
        <v>6125</v>
      </c>
      <c r="AG458" s="2107">
        <f>SUMIF('3BL ACTUAL'!B:B,AF458,'3BL ACTUAL'!E:E)</f>
        <v>0</v>
      </c>
      <c r="AH458" s="2107">
        <f>SUMIF('1 BL anterior'!B:B,AF458,'1 BL anterior'!E:E)</f>
        <v>0</v>
      </c>
      <c r="AJ458" s="285"/>
    </row>
    <row r="459" spans="1:36" ht="17.45" customHeight="1">
      <c r="A459" s="1493"/>
      <c r="B459" s="1493"/>
      <c r="C459" s="1493"/>
      <c r="D459" s="1493"/>
      <c r="E459" s="1541" t="s">
        <v>3424</v>
      </c>
      <c r="F459" s="1541"/>
      <c r="G459" s="1541"/>
      <c r="H459" s="1541"/>
      <c r="I459" s="1541"/>
      <c r="J459" s="1541"/>
      <c r="K459" s="1541"/>
      <c r="L459" s="1541"/>
      <c r="M459" s="1541"/>
      <c r="N459" s="1508" t="s">
        <v>3634</v>
      </c>
      <c r="O459" s="1888"/>
      <c r="P459" s="768"/>
      <c r="Q459" s="2107"/>
      <c r="R459" s="1828"/>
      <c r="S459" s="98"/>
      <c r="T459" s="1829"/>
      <c r="U459" s="1830"/>
      <c r="AB459" s="2107"/>
      <c r="AC459" s="1831"/>
      <c r="AD459" s="1831"/>
      <c r="AF459" s="1889"/>
      <c r="AG459" s="2107">
        <f>SUMIF('3BL ACTUAL'!B:B,AF459,'3BL ACTUAL'!E:E)</f>
        <v>0</v>
      </c>
      <c r="AH459" s="2107">
        <f>SUMIF('1 BL anterior'!B:B,AF459,'1 BL anterior'!E:E)</f>
        <v>0</v>
      </c>
      <c r="AJ459" s="285"/>
    </row>
    <row r="460" spans="1:36" ht="17.45" customHeight="1">
      <c r="A460" s="1493"/>
      <c r="B460" s="1493"/>
      <c r="C460" s="1493"/>
      <c r="D460" s="1493"/>
      <c r="E460" s="1509" t="s">
        <v>3655</v>
      </c>
      <c r="F460" s="1509"/>
      <c r="G460" s="1509"/>
      <c r="H460" s="1509"/>
      <c r="I460" s="1509"/>
      <c r="J460" s="1509"/>
      <c r="K460" s="1509"/>
      <c r="L460" s="1509"/>
      <c r="M460" s="1509"/>
      <c r="N460" s="1495">
        <v>6127</v>
      </c>
      <c r="O460" s="1888" t="s">
        <v>869</v>
      </c>
      <c r="P460" s="768"/>
      <c r="Q460" s="2107">
        <f>SUMIF(AF:AF,N460,AG:AG)</f>
        <v>0</v>
      </c>
      <c r="R460" s="1828">
        <f t="shared" si="83"/>
        <v>0</v>
      </c>
      <c r="S460" s="98">
        <f t="shared" si="84"/>
        <v>0</v>
      </c>
      <c r="T460" s="1829">
        <f t="shared" si="85"/>
        <v>0</v>
      </c>
      <c r="U460" s="1830">
        <f t="shared" si="86"/>
        <v>0</v>
      </c>
      <c r="AB460" s="2107"/>
      <c r="AC460" s="1831">
        <f t="shared" si="90"/>
        <v>0</v>
      </c>
      <c r="AD460" s="1831">
        <f t="shared" si="91"/>
        <v>0</v>
      </c>
      <c r="AE460">
        <v>603</v>
      </c>
      <c r="AF460" s="1889">
        <v>6127</v>
      </c>
      <c r="AG460" s="2107">
        <f>SUMIF('3BL ACTUAL'!B:B,AF460,'3BL ACTUAL'!E:E)</f>
        <v>0</v>
      </c>
      <c r="AH460" s="2107">
        <f>SUMIF('1 BL anterior'!B:B,AF460,'1 BL anterior'!E:E)</f>
        <v>0</v>
      </c>
      <c r="AJ460" s="285"/>
    </row>
    <row r="461" spans="1:36" ht="17.45" customHeight="1">
      <c r="A461" s="1493"/>
      <c r="B461" s="1493"/>
      <c r="C461" s="1493"/>
      <c r="D461" s="1493"/>
      <c r="E461" s="1509" t="s">
        <v>238</v>
      </c>
      <c r="F461" s="1509"/>
      <c r="G461" s="1509"/>
      <c r="H461" s="1509"/>
      <c r="I461" s="1509"/>
      <c r="J461" s="1509"/>
      <c r="K461" s="1509"/>
      <c r="L461" s="1509"/>
      <c r="M461" s="1509"/>
      <c r="N461" s="1495">
        <v>6129</v>
      </c>
      <c r="O461" s="1888" t="s">
        <v>869</v>
      </c>
      <c r="P461" s="768"/>
      <c r="Q461" s="2107">
        <f>SUMIF(AF:AF,N461,AG:AG)</f>
        <v>0</v>
      </c>
      <c r="R461" s="1828">
        <f>+P461-Q461</f>
        <v>0</v>
      </c>
      <c r="S461" s="98">
        <f t="shared" ref="S461:S479" si="92">-Q461</f>
        <v>0</v>
      </c>
      <c r="T461" s="1829">
        <f t="shared" ref="T461:T479" si="93">IF(S461&gt;0,S461,0)</f>
        <v>0</v>
      </c>
      <c r="U461" s="1830">
        <f t="shared" ref="U461:U479" si="94">IF(S461&gt;0,0,S461)</f>
        <v>0</v>
      </c>
      <c r="AB461" s="2107"/>
      <c r="AC461" s="1831">
        <f t="shared" si="90"/>
        <v>0</v>
      </c>
      <c r="AD461" s="1831">
        <f t="shared" si="91"/>
        <v>0</v>
      </c>
      <c r="AE461">
        <v>603</v>
      </c>
      <c r="AF461" s="1889">
        <v>6129</v>
      </c>
      <c r="AG461" s="2107">
        <f>SUMIF('3BL ACTUAL'!B:B,AF461,'3BL ACTUAL'!E:E)</f>
        <v>0</v>
      </c>
      <c r="AH461" s="2107">
        <f>SUMIF('1 BL anterior'!B:B,AF461,'1 BL anterior'!E:E)</f>
        <v>0</v>
      </c>
      <c r="AJ461" s="285"/>
    </row>
    <row r="462" spans="1:36" ht="17.45" customHeight="1">
      <c r="A462" s="1493"/>
      <c r="B462" s="1493"/>
      <c r="C462" s="1493"/>
      <c r="D462" s="1509" t="s">
        <v>485</v>
      </c>
      <c r="E462" s="1509"/>
      <c r="F462" s="1509"/>
      <c r="G462" s="1509"/>
      <c r="H462" s="1509"/>
      <c r="I462" s="1509"/>
      <c r="J462" s="1509"/>
      <c r="K462" s="1509"/>
      <c r="L462" s="1509"/>
      <c r="M462" s="1509"/>
      <c r="N462" s="1495">
        <v>6131</v>
      </c>
      <c r="O462" s="1888" t="s">
        <v>869</v>
      </c>
      <c r="P462" s="768"/>
      <c r="Q462" s="2107">
        <f>SUMIF(AF:AF,N462,AG:AG)</f>
        <v>0</v>
      </c>
      <c r="R462" s="1828">
        <f>+P462-Q462</f>
        <v>0</v>
      </c>
      <c r="S462" s="98">
        <f t="shared" si="92"/>
        <v>0</v>
      </c>
      <c r="T462" s="1829">
        <f t="shared" si="93"/>
        <v>0</v>
      </c>
      <c r="U462" s="1830">
        <f t="shared" si="94"/>
        <v>0</v>
      </c>
      <c r="AB462" s="2107"/>
      <c r="AC462" s="1831">
        <f t="shared" si="90"/>
        <v>0</v>
      </c>
      <c r="AD462" s="1831">
        <f t="shared" si="91"/>
        <v>0</v>
      </c>
      <c r="AE462">
        <v>603</v>
      </c>
      <c r="AF462" s="1889">
        <v>6131</v>
      </c>
      <c r="AG462" s="2107">
        <f>SUMIF('3BL ACTUAL'!B:B,AF462,'3BL ACTUAL'!E:E)</f>
        <v>0</v>
      </c>
      <c r="AH462" s="2107">
        <f>SUMIF('1 BL anterior'!B:B,AF462,'1 BL anterior'!E:E)</f>
        <v>0</v>
      </c>
      <c r="AJ462" s="285"/>
    </row>
    <row r="463" spans="1:36" ht="17.45" customHeight="1">
      <c r="A463" s="1493"/>
      <c r="B463" s="1493"/>
      <c r="C463" s="1493"/>
      <c r="D463" s="1509" t="s">
        <v>238</v>
      </c>
      <c r="E463" s="1509"/>
      <c r="F463" s="1509"/>
      <c r="G463" s="1509"/>
      <c r="H463" s="1509"/>
      <c r="I463" s="1509"/>
      <c r="J463" s="1509"/>
      <c r="K463" s="1509"/>
      <c r="L463" s="1509"/>
      <c r="M463" s="1509"/>
      <c r="N463" s="1495">
        <v>6133</v>
      </c>
      <c r="O463" s="1888" t="s">
        <v>869</v>
      </c>
      <c r="P463" s="768"/>
      <c r="Q463" s="2107">
        <f>SUMIF(AF:AF,N463,AG:AG)</f>
        <v>0</v>
      </c>
      <c r="R463" s="1828">
        <f>+P463-Q463</f>
        <v>0</v>
      </c>
      <c r="S463" s="98">
        <f t="shared" si="92"/>
        <v>0</v>
      </c>
      <c r="T463" s="1829">
        <f t="shared" si="93"/>
        <v>0</v>
      </c>
      <c r="U463" s="1830">
        <f t="shared" si="94"/>
        <v>0</v>
      </c>
      <c r="AB463" s="2107"/>
      <c r="AC463" s="1831">
        <f t="shared" si="90"/>
        <v>0</v>
      </c>
      <c r="AD463" s="1831">
        <f t="shared" si="91"/>
        <v>0</v>
      </c>
      <c r="AE463">
        <v>603</v>
      </c>
      <c r="AF463" s="1889">
        <v>6133</v>
      </c>
      <c r="AG463" s="2107">
        <f>SUMIF('3BL ACTUAL'!B:B,AF463,'3BL ACTUAL'!E:E)</f>
        <v>0</v>
      </c>
      <c r="AH463" s="2107">
        <f>SUMIF('1 BL anterior'!B:B,AF463,'1 BL anterior'!E:E)</f>
        <v>0</v>
      </c>
      <c r="AJ463" s="285"/>
    </row>
    <row r="464" spans="1:36" ht="17.45" customHeight="1">
      <c r="A464" s="1493"/>
      <c r="B464" s="1493"/>
      <c r="C464" s="1542" t="s">
        <v>3656</v>
      </c>
      <c r="D464" s="1542"/>
      <c r="E464" s="1542"/>
      <c r="F464" s="1542"/>
      <c r="G464" s="1542"/>
      <c r="H464" s="1542"/>
      <c r="I464" s="1542"/>
      <c r="J464" s="1542"/>
      <c r="K464" s="1542"/>
      <c r="L464" s="1542"/>
      <c r="M464" s="1542"/>
      <c r="N464" s="1508" t="s">
        <v>3634</v>
      </c>
      <c r="O464" s="1890"/>
      <c r="P464" s="768"/>
      <c r="Q464" s="2107"/>
      <c r="R464" s="1828"/>
      <c r="S464" s="98"/>
      <c r="T464" s="1829"/>
      <c r="U464" s="1830"/>
      <c r="AB464" s="2107"/>
      <c r="AC464" s="1831"/>
      <c r="AD464" s="1831"/>
      <c r="AF464" s="1891"/>
      <c r="AG464" s="2107">
        <f>SUMIF('3BL ACTUAL'!B:B,AF464,'3BL ACTUAL'!E:E)</f>
        <v>0</v>
      </c>
      <c r="AH464" s="2107">
        <f>SUMIF('1 BL anterior'!B:B,AF464,'1 BL anterior'!E:E)</f>
        <v>0</v>
      </c>
      <c r="AJ464" s="285"/>
    </row>
    <row r="465" spans="1:36" ht="17.45" customHeight="1" thickBot="1">
      <c r="A465" s="1493"/>
      <c r="B465" s="1493"/>
      <c r="C465" s="1509" t="s">
        <v>3657</v>
      </c>
      <c r="D465" s="1509"/>
      <c r="E465" s="1509"/>
      <c r="F465" s="1509"/>
      <c r="G465" s="1509"/>
      <c r="H465" s="1509"/>
      <c r="I465" s="1509"/>
      <c r="J465" s="1509"/>
      <c r="K465" s="1509"/>
      <c r="L465" s="1509"/>
      <c r="M465" s="1509"/>
      <c r="N465" s="1495">
        <v>6135</v>
      </c>
      <c r="O465" s="770" t="s">
        <v>869</v>
      </c>
      <c r="P465" s="768"/>
      <c r="Q465" s="2107">
        <f>SUMIF(AF:AF,N465,AG:AG)</f>
        <v>0</v>
      </c>
      <c r="R465" s="1828">
        <f>+P465-Q465</f>
        <v>0</v>
      </c>
      <c r="S465" s="98">
        <f t="shared" si="92"/>
        <v>0</v>
      </c>
      <c r="T465" s="1829">
        <f t="shared" si="93"/>
        <v>0</v>
      </c>
      <c r="U465" s="1830">
        <f t="shared" si="94"/>
        <v>0</v>
      </c>
      <c r="AB465" s="2107"/>
      <c r="AC465" s="1831">
        <f t="shared" si="90"/>
        <v>0</v>
      </c>
      <c r="AD465" s="1831">
        <f t="shared" si="91"/>
        <v>0</v>
      </c>
      <c r="AE465">
        <v>604</v>
      </c>
      <c r="AF465" s="769">
        <v>6135</v>
      </c>
      <c r="AG465" s="2107">
        <f>SUMIF('3BL ACTUAL'!B:B,AF465,'3BL ACTUAL'!E:E)</f>
        <v>0</v>
      </c>
      <c r="AH465" s="2107">
        <f>SUMIF('1 BL anterior'!B:B,AF465,'1 BL anterior'!E:E)</f>
        <v>0</v>
      </c>
      <c r="AJ465" s="285"/>
    </row>
    <row r="466" spans="1:36" ht="17.45" customHeight="1" thickBot="1">
      <c r="A466" s="1493"/>
      <c r="B466" s="1504" t="s">
        <v>32</v>
      </c>
      <c r="C466" s="1504"/>
      <c r="D466" s="1504"/>
      <c r="E466" s="1504"/>
      <c r="F466" s="1504"/>
      <c r="G466" s="1504"/>
      <c r="H466" s="1504"/>
      <c r="I466" s="1504"/>
      <c r="J466" s="1504"/>
      <c r="K466" s="1504"/>
      <c r="L466" s="1504"/>
      <c r="M466" s="1504"/>
      <c r="N466" s="1543">
        <v>6999</v>
      </c>
      <c r="O466" s="1658" t="s">
        <v>900</v>
      </c>
      <c r="P466" s="768"/>
      <c r="Q466" s="771"/>
      <c r="R466" s="772">
        <f>+P466-Q466</f>
        <v>0</v>
      </c>
      <c r="S466" s="98">
        <f t="shared" si="92"/>
        <v>0</v>
      </c>
      <c r="T466" s="1829">
        <f t="shared" si="93"/>
        <v>0</v>
      </c>
      <c r="U466" s="1830">
        <f t="shared" si="94"/>
        <v>0</v>
      </c>
      <c r="AB466" s="2107"/>
      <c r="AC466" s="1831">
        <f t="shared" si="90"/>
        <v>0</v>
      </c>
      <c r="AD466" s="1831">
        <f t="shared" si="91"/>
        <v>0</v>
      </c>
      <c r="AE466">
        <v>604</v>
      </c>
      <c r="AF466" s="2103">
        <v>6999</v>
      </c>
      <c r="AG466" s="2107">
        <f>SUMIF('3BL ACTUAL'!B:B,AF466,'3BL ACTUAL'!E:E)</f>
        <v>0</v>
      </c>
      <c r="AH466" s="2107">
        <f>SUMIF('1 BL anterior'!B:B,AF466,'1 BL anterior'!E:E)</f>
        <v>0</v>
      </c>
      <c r="AJ466" s="285"/>
    </row>
    <row r="467" spans="1:36" ht="17.45" customHeight="1">
      <c r="A467" s="1493"/>
      <c r="B467" s="1509" t="s">
        <v>3658</v>
      </c>
      <c r="C467" s="1509"/>
      <c r="D467" s="1509"/>
      <c r="E467" s="1509"/>
      <c r="F467" s="1509"/>
      <c r="G467" s="1509"/>
      <c r="H467" s="1509"/>
      <c r="I467" s="1509"/>
      <c r="J467" s="1509"/>
      <c r="K467" s="1509"/>
      <c r="L467" s="1509"/>
      <c r="M467" s="1509"/>
      <c r="N467" s="1544">
        <v>6140</v>
      </c>
      <c r="O467" s="2009" t="s">
        <v>900</v>
      </c>
      <c r="P467" s="768"/>
      <c r="Q467" s="2107">
        <f>SUMIF(AF:AF,N467,AG:AG)</f>
        <v>0</v>
      </c>
      <c r="S467" s="98">
        <f t="shared" si="92"/>
        <v>0</v>
      </c>
      <c r="T467" s="1829">
        <f t="shared" si="93"/>
        <v>0</v>
      </c>
      <c r="U467" s="1830">
        <f t="shared" si="94"/>
        <v>0</v>
      </c>
      <c r="AB467" s="2107"/>
      <c r="AC467" s="1831">
        <f t="shared" si="90"/>
        <v>0</v>
      </c>
      <c r="AD467" s="1831">
        <f t="shared" si="91"/>
        <v>0</v>
      </c>
      <c r="AE467">
        <v>604</v>
      </c>
      <c r="AF467" s="2007">
        <v>6140</v>
      </c>
      <c r="AG467" s="2107">
        <f>SUMIF('3BL ACTUAL'!B:B,AF467,'3BL ACTUAL'!E:E)</f>
        <v>0</v>
      </c>
      <c r="AH467" s="2107">
        <f>SUMIF('1 BL anterior'!B:B,AF467,'1 BL anterior'!E:E)</f>
        <v>0</v>
      </c>
      <c r="AJ467" s="285"/>
    </row>
    <row r="468" spans="1:36" ht="17.45" customHeight="1">
      <c r="A468" s="1493"/>
      <c r="B468" s="1509" t="s">
        <v>3659</v>
      </c>
      <c r="C468" s="1509"/>
      <c r="D468" s="1509"/>
      <c r="E468" s="1509"/>
      <c r="F468" s="1509"/>
      <c r="G468" s="1509"/>
      <c r="H468" s="1509"/>
      <c r="I468" s="1509"/>
      <c r="J468" s="1509"/>
      <c r="K468" s="1509"/>
      <c r="L468" s="1509"/>
      <c r="M468" s="1509"/>
      <c r="N468" s="1544">
        <v>6141</v>
      </c>
      <c r="O468" s="1892" t="s">
        <v>900</v>
      </c>
      <c r="P468" s="768"/>
      <c r="Q468" s="2107">
        <f>SUMIF(AF:AF,N468,AG:AG)</f>
        <v>0</v>
      </c>
      <c r="S468" s="98">
        <f t="shared" si="92"/>
        <v>0</v>
      </c>
      <c r="T468" s="1829">
        <f t="shared" si="93"/>
        <v>0</v>
      </c>
      <c r="U468" s="1830">
        <f t="shared" si="94"/>
        <v>0</v>
      </c>
      <c r="AB468" s="2107"/>
      <c r="AC468" s="1831">
        <f t="shared" si="90"/>
        <v>0</v>
      </c>
      <c r="AD468" s="1831">
        <f t="shared" si="91"/>
        <v>0</v>
      </c>
      <c r="AE468">
        <v>604</v>
      </c>
      <c r="AF468" s="1889">
        <v>6141</v>
      </c>
      <c r="AG468" s="2107">
        <f>SUMIF('3BL ACTUAL'!B:B,AF468,'3BL ACTUAL'!E:E)</f>
        <v>0</v>
      </c>
      <c r="AH468" s="2107">
        <f>SUMIF('1 BL anterior'!B:B,AF468,'1 BL anterior'!E:E)</f>
        <v>0</v>
      </c>
      <c r="AJ468" s="285"/>
    </row>
    <row r="469" spans="1:36" ht="17.45" customHeight="1">
      <c r="A469" s="1493"/>
      <c r="B469" s="1509" t="s">
        <v>3660</v>
      </c>
      <c r="C469" s="1509"/>
      <c r="D469" s="1509"/>
      <c r="E469" s="1509"/>
      <c r="F469" s="1509"/>
      <c r="G469" s="1509"/>
      <c r="H469" s="1509"/>
      <c r="I469" s="1509"/>
      <c r="J469" s="1509"/>
      <c r="K469" s="1509"/>
      <c r="L469" s="1509"/>
      <c r="M469" s="1509"/>
      <c r="N469" s="1544">
        <v>6142</v>
      </c>
      <c r="O469" s="1892" t="s">
        <v>900</v>
      </c>
      <c r="P469" s="768"/>
      <c r="Q469" s="2107">
        <f>SUMIF(AF:AF,N469,AG:AG)</f>
        <v>0</v>
      </c>
      <c r="S469" s="98">
        <f t="shared" si="92"/>
        <v>0</v>
      </c>
      <c r="T469" s="1829">
        <f t="shared" si="93"/>
        <v>0</v>
      </c>
      <c r="U469" s="1830">
        <f t="shared" si="94"/>
        <v>0</v>
      </c>
      <c r="AB469" s="2107"/>
      <c r="AC469" s="1831">
        <f t="shared" si="90"/>
        <v>0</v>
      </c>
      <c r="AD469" s="1831">
        <f t="shared" si="91"/>
        <v>0</v>
      </c>
      <c r="AE469">
        <v>604</v>
      </c>
      <c r="AF469" s="1889">
        <v>6142</v>
      </c>
      <c r="AG469" s="2107">
        <f>SUMIF('3BL ACTUAL'!B:B,AF469,'3BL ACTUAL'!E:E)</f>
        <v>0</v>
      </c>
      <c r="AH469" s="2107">
        <f>SUMIF('1 BL anterior'!B:B,AF469,'1 BL anterior'!E:E)</f>
        <v>0</v>
      </c>
      <c r="AJ469" s="285"/>
    </row>
    <row r="470" spans="1:36" ht="17.45" customHeight="1">
      <c r="A470" s="1493"/>
      <c r="B470" s="1509" t="s">
        <v>3661</v>
      </c>
      <c r="C470" s="1509"/>
      <c r="D470" s="1509"/>
      <c r="E470" s="1509"/>
      <c r="F470" s="1509"/>
      <c r="G470" s="1509"/>
      <c r="H470" s="1509"/>
      <c r="I470" s="1509"/>
      <c r="J470" s="1509"/>
      <c r="K470" s="1509"/>
      <c r="L470" s="1509"/>
      <c r="M470" s="1509"/>
      <c r="N470" s="1544">
        <v>6143</v>
      </c>
      <c r="O470" s="1892" t="s">
        <v>900</v>
      </c>
      <c r="P470" s="768"/>
      <c r="Q470" s="2107">
        <f>SUMIF(AF:AF,N470,AG:AG)</f>
        <v>0</v>
      </c>
      <c r="S470" s="98">
        <f t="shared" si="92"/>
        <v>0</v>
      </c>
      <c r="T470" s="1829">
        <f t="shared" si="93"/>
        <v>0</v>
      </c>
      <c r="U470" s="1830">
        <f t="shared" si="94"/>
        <v>0</v>
      </c>
      <c r="AB470" s="2107"/>
      <c r="AC470" s="1831">
        <f t="shared" si="90"/>
        <v>0</v>
      </c>
      <c r="AD470" s="1831">
        <f t="shared" si="91"/>
        <v>0</v>
      </c>
      <c r="AE470">
        <v>604</v>
      </c>
      <c r="AF470" s="1889">
        <v>6143</v>
      </c>
      <c r="AG470" s="2107">
        <f>SUMIF('3BL ACTUAL'!B:B,AF470,'3BL ACTUAL'!E:E)</f>
        <v>0</v>
      </c>
      <c r="AH470" s="2107">
        <f>SUMIF('1 BL anterior'!B:B,AF470,'1 BL anterior'!E:E)</f>
        <v>0</v>
      </c>
      <c r="AJ470" s="285"/>
    </row>
    <row r="471" spans="1:36" ht="17.45" customHeight="1">
      <c r="A471" s="1493"/>
      <c r="B471" s="1503" t="s">
        <v>3662</v>
      </c>
      <c r="C471" s="1503"/>
      <c r="D471" s="1503"/>
      <c r="E471" s="1503"/>
      <c r="F471" s="1503"/>
      <c r="G471" s="1503"/>
      <c r="H471" s="1503"/>
      <c r="I471" s="1503"/>
      <c r="J471" s="1503"/>
      <c r="K471" s="1503"/>
      <c r="L471" s="1503"/>
      <c r="M471" s="1503"/>
      <c r="N471" s="1545"/>
      <c r="O471" s="1892"/>
      <c r="P471" s="768"/>
      <c r="Q471" s="2107"/>
      <c r="S471" s="98"/>
      <c r="T471" s="1829"/>
      <c r="U471" s="1830"/>
      <c r="AB471" s="2107"/>
      <c r="AC471" s="1831"/>
      <c r="AD471" s="1831"/>
      <c r="AF471" s="1889"/>
      <c r="AG471" s="2107">
        <f>SUMIF('3BL ACTUAL'!B:B,AF471,'3BL ACTUAL'!E:E)</f>
        <v>0</v>
      </c>
      <c r="AH471" s="2107">
        <f>SUMIF('1 BL anterior'!B:B,AF471,'1 BL anterior'!E:E)</f>
        <v>0</v>
      </c>
      <c r="AJ471" s="285"/>
    </row>
    <row r="472" spans="1:36" ht="17.45" customHeight="1">
      <c r="A472" s="1493"/>
      <c r="B472" s="1493"/>
      <c r="C472" s="1509" t="s">
        <v>3663</v>
      </c>
      <c r="D472" s="1509"/>
      <c r="E472" s="1509"/>
      <c r="F472" s="1509"/>
      <c r="G472" s="1509"/>
      <c r="H472" s="1509"/>
      <c r="I472" s="1509"/>
      <c r="J472" s="1509"/>
      <c r="K472" s="1509"/>
      <c r="L472" s="1509"/>
      <c r="M472" s="1509"/>
      <c r="N472" s="1544">
        <v>6144</v>
      </c>
      <c r="O472" s="1892" t="s">
        <v>900</v>
      </c>
      <c r="P472" s="768"/>
      <c r="Q472" s="2107">
        <f>SUMIF(AF:AF,N472,AG:AG)</f>
        <v>0</v>
      </c>
      <c r="S472" s="98">
        <f t="shared" si="92"/>
        <v>0</v>
      </c>
      <c r="T472" s="1829">
        <f t="shared" si="93"/>
        <v>0</v>
      </c>
      <c r="U472" s="1830">
        <f t="shared" si="94"/>
        <v>0</v>
      </c>
      <c r="AB472" s="2107"/>
      <c r="AC472" s="1831">
        <f t="shared" si="90"/>
        <v>0</v>
      </c>
      <c r="AD472" s="1831">
        <f t="shared" si="91"/>
        <v>0</v>
      </c>
      <c r="AE472">
        <v>604</v>
      </c>
      <c r="AF472" s="1889">
        <v>6144</v>
      </c>
      <c r="AG472" s="2107">
        <f>SUMIF('3BL ACTUAL'!B:B,AF472,'3BL ACTUAL'!E:E)</f>
        <v>0</v>
      </c>
      <c r="AH472" s="2107">
        <f>SUMIF('1 BL anterior'!B:B,AF472,'1 BL anterior'!E:E)</f>
        <v>0</v>
      </c>
      <c r="AJ472" s="285"/>
    </row>
    <row r="473" spans="1:36" ht="17.45" customHeight="1">
      <c r="A473" s="1493"/>
      <c r="B473" s="1493"/>
      <c r="C473" s="1509" t="s">
        <v>3664</v>
      </c>
      <c r="D473" s="1509"/>
      <c r="E473" s="1509"/>
      <c r="F473" s="1509"/>
      <c r="G473" s="1509"/>
      <c r="H473" s="1509"/>
      <c r="I473" s="1509"/>
      <c r="J473" s="1509"/>
      <c r="K473" s="1509"/>
      <c r="L473" s="1509"/>
      <c r="M473" s="1509"/>
      <c r="N473" s="1544">
        <v>6145</v>
      </c>
      <c r="O473" s="1892" t="s">
        <v>900</v>
      </c>
      <c r="P473" s="768"/>
      <c r="Q473" s="2107">
        <f>SUMIF(AF:AF,N473,AG:AG)</f>
        <v>0</v>
      </c>
      <c r="S473" s="98">
        <f t="shared" si="92"/>
        <v>0</v>
      </c>
      <c r="T473" s="1829">
        <f t="shared" si="93"/>
        <v>0</v>
      </c>
      <c r="U473" s="1830">
        <f t="shared" si="94"/>
        <v>0</v>
      </c>
      <c r="AB473" s="2107"/>
      <c r="AC473" s="1831">
        <f t="shared" si="90"/>
        <v>0</v>
      </c>
      <c r="AD473" s="1831">
        <f t="shared" si="91"/>
        <v>0</v>
      </c>
      <c r="AE473">
        <v>604</v>
      </c>
      <c r="AF473" s="1889">
        <v>6145</v>
      </c>
      <c r="AG473" s="2107">
        <f>SUMIF('3BL ACTUAL'!B:B,AF473,'3BL ACTUAL'!E:E)</f>
        <v>0</v>
      </c>
      <c r="AH473" s="2107">
        <f>SUMIF('1 BL anterior'!B:B,AF473,'1 BL anterior'!E:E)</f>
        <v>0</v>
      </c>
      <c r="AJ473" s="285"/>
    </row>
    <row r="474" spans="1:36" ht="17.45" customHeight="1">
      <c r="A474" s="1493"/>
      <c r="B474" s="1503" t="s">
        <v>3665</v>
      </c>
      <c r="C474" s="1503"/>
      <c r="D474" s="1503"/>
      <c r="E474" s="1503"/>
      <c r="F474" s="1503"/>
      <c r="G474" s="1503"/>
      <c r="H474" s="1503"/>
      <c r="I474" s="1503"/>
      <c r="J474" s="1503"/>
      <c r="K474" s="1503"/>
      <c r="L474" s="1503"/>
      <c r="M474" s="1503"/>
      <c r="N474" s="1545"/>
      <c r="O474" s="1892"/>
      <c r="P474" s="768"/>
      <c r="Q474" s="2107"/>
      <c r="S474" s="98"/>
      <c r="T474" s="1829"/>
      <c r="U474" s="1830"/>
      <c r="AB474" s="2107"/>
      <c r="AC474" s="1831"/>
      <c r="AD474" s="1831"/>
      <c r="AF474" s="1889"/>
      <c r="AG474" s="2107">
        <f>SUMIF('3BL ACTUAL'!B:B,AF474,'3BL ACTUAL'!E:E)</f>
        <v>0</v>
      </c>
      <c r="AH474" s="2107">
        <f>SUMIF('1 BL anterior'!B:B,AF474,'1 BL anterior'!E:E)</f>
        <v>0</v>
      </c>
      <c r="AJ474" s="285"/>
    </row>
    <row r="475" spans="1:36" ht="17.45" customHeight="1">
      <c r="A475" s="1493"/>
      <c r="B475" s="1493"/>
      <c r="C475" s="1509" t="s">
        <v>3666</v>
      </c>
      <c r="D475" s="1509"/>
      <c r="E475" s="1509"/>
      <c r="F475" s="1509"/>
      <c r="G475" s="1509"/>
      <c r="H475" s="1509"/>
      <c r="I475" s="1509"/>
      <c r="J475" s="1509"/>
      <c r="K475" s="1509"/>
      <c r="L475" s="1509"/>
      <c r="M475" s="1509"/>
      <c r="N475" s="1544">
        <v>6146</v>
      </c>
      <c r="O475" s="1892" t="s">
        <v>900</v>
      </c>
      <c r="P475" s="768"/>
      <c r="Q475" s="2107">
        <f>SUMIF(AF:AF,N475,AG:AG)</f>
        <v>0</v>
      </c>
      <c r="S475" s="98">
        <f t="shared" si="92"/>
        <v>0</v>
      </c>
      <c r="T475" s="1829">
        <f t="shared" si="93"/>
        <v>0</v>
      </c>
      <c r="U475" s="1830">
        <f t="shared" si="94"/>
        <v>0</v>
      </c>
      <c r="AB475" s="2107"/>
      <c r="AC475" s="1831">
        <f t="shared" si="90"/>
        <v>0</v>
      </c>
      <c r="AD475" s="1831">
        <f t="shared" si="91"/>
        <v>0</v>
      </c>
      <c r="AE475">
        <v>604</v>
      </c>
      <c r="AF475" s="1889">
        <v>6146</v>
      </c>
      <c r="AG475" s="2107">
        <f>SUMIF('3BL ACTUAL'!B:B,AF475,'3BL ACTUAL'!E:E)</f>
        <v>0</v>
      </c>
      <c r="AH475" s="2107">
        <f>SUMIF('1 BL anterior'!B:B,AF475,'1 BL anterior'!E:E)</f>
        <v>0</v>
      </c>
      <c r="AJ475" s="285"/>
    </row>
    <row r="476" spans="1:36" ht="17.45" customHeight="1">
      <c r="A476" s="1493"/>
      <c r="B476" s="1493"/>
      <c r="C476" s="1509" t="s">
        <v>3667</v>
      </c>
      <c r="D476" s="1509"/>
      <c r="E476" s="1509"/>
      <c r="F476" s="1509"/>
      <c r="G476" s="1509"/>
      <c r="H476" s="1509"/>
      <c r="I476" s="1509"/>
      <c r="J476" s="1509"/>
      <c r="K476" s="1509"/>
      <c r="L476" s="1509"/>
      <c r="M476" s="1509"/>
      <c r="N476" s="1544">
        <v>6147</v>
      </c>
      <c r="O476" s="1892" t="s">
        <v>900</v>
      </c>
      <c r="P476" s="768"/>
      <c r="Q476" s="2107">
        <f>SUMIF(AF:AF,N476,AG:AG)</f>
        <v>0</v>
      </c>
      <c r="S476" s="98">
        <f t="shared" si="92"/>
        <v>0</v>
      </c>
      <c r="T476" s="1829">
        <f t="shared" si="93"/>
        <v>0</v>
      </c>
      <c r="U476" s="1830">
        <f t="shared" si="94"/>
        <v>0</v>
      </c>
      <c r="AB476" s="2107"/>
      <c r="AC476" s="1831">
        <f t="shared" si="90"/>
        <v>0</v>
      </c>
      <c r="AD476" s="1831">
        <f t="shared" si="91"/>
        <v>0</v>
      </c>
      <c r="AE476">
        <v>604</v>
      </c>
      <c r="AF476" s="1889">
        <v>6147</v>
      </c>
      <c r="AG476" s="2107">
        <f>SUMIF('3BL ACTUAL'!B:B,AF476,'3BL ACTUAL'!E:E)</f>
        <v>0</v>
      </c>
      <c r="AH476" s="2107">
        <f>SUMIF('1 BL anterior'!B:B,AF476,'1 BL anterior'!E:E)</f>
        <v>0</v>
      </c>
      <c r="AJ476" s="285"/>
    </row>
    <row r="477" spans="1:36" ht="17.45" customHeight="1">
      <c r="A477" s="1493"/>
      <c r="B477" s="1509" t="s">
        <v>3668</v>
      </c>
      <c r="C477" s="1509"/>
      <c r="D477" s="1509"/>
      <c r="E477" s="1509"/>
      <c r="F477" s="1509"/>
      <c r="G477" s="1509"/>
      <c r="H477" s="1509"/>
      <c r="I477" s="1509"/>
      <c r="J477" s="1509"/>
      <c r="K477" s="1509"/>
      <c r="L477" s="1509"/>
      <c r="M477" s="1509"/>
      <c r="N477" s="1544">
        <v>6148</v>
      </c>
      <c r="O477" s="1892" t="s">
        <v>900</v>
      </c>
      <c r="P477" s="768"/>
      <c r="Q477" s="2107">
        <f>SUMIF(AF:AF,N477,AG:AG)</f>
        <v>0</v>
      </c>
      <c r="S477" s="98">
        <f t="shared" si="92"/>
        <v>0</v>
      </c>
      <c r="T477" s="1829">
        <f t="shared" si="93"/>
        <v>0</v>
      </c>
      <c r="U477" s="1830">
        <f t="shared" si="94"/>
        <v>0</v>
      </c>
      <c r="AB477" s="2107"/>
      <c r="AC477" s="1831">
        <f t="shared" si="90"/>
        <v>0</v>
      </c>
      <c r="AD477" s="1831">
        <f t="shared" si="91"/>
        <v>0</v>
      </c>
      <c r="AE477">
        <v>604</v>
      </c>
      <c r="AF477" s="1889">
        <v>6148</v>
      </c>
      <c r="AG477" s="2107">
        <f>SUMIF('3BL ACTUAL'!B:B,AF477,'3BL ACTUAL'!E:E)</f>
        <v>0</v>
      </c>
      <c r="AH477" s="2107">
        <f>SUMIF('1 BL anterior'!B:B,AF477,'1 BL anterior'!E:E)</f>
        <v>0</v>
      </c>
      <c r="AJ477" s="285"/>
    </row>
    <row r="478" spans="1:36" ht="17.45" customHeight="1">
      <c r="A478" s="1493"/>
      <c r="B478" s="1509" t="s">
        <v>3669</v>
      </c>
      <c r="C478" s="1509"/>
      <c r="D478" s="1509"/>
      <c r="E478" s="1509"/>
      <c r="F478" s="1509"/>
      <c r="G478" s="1509"/>
      <c r="H478" s="1509"/>
      <c r="I478" s="1509"/>
      <c r="J478" s="1509"/>
      <c r="K478" s="1509"/>
      <c r="L478" s="1509"/>
      <c r="M478" s="1509"/>
      <c r="N478" s="1544">
        <v>6149</v>
      </c>
      <c r="O478" s="1892" t="s">
        <v>900</v>
      </c>
      <c r="P478" s="768"/>
      <c r="Q478" s="2107">
        <f>SUMIF(AF:AF,N478,AG:AG)</f>
        <v>0</v>
      </c>
      <c r="S478" s="98">
        <f t="shared" si="92"/>
        <v>0</v>
      </c>
      <c r="T478" s="1829">
        <f t="shared" si="93"/>
        <v>0</v>
      </c>
      <c r="U478" s="1830">
        <f t="shared" si="94"/>
        <v>0</v>
      </c>
      <c r="AB478" s="2107"/>
      <c r="AC478" s="1831">
        <f t="shared" si="90"/>
        <v>0</v>
      </c>
      <c r="AD478" s="1831">
        <f t="shared" si="91"/>
        <v>0</v>
      </c>
      <c r="AE478">
        <v>604</v>
      </c>
      <c r="AF478" s="1889">
        <v>6149</v>
      </c>
      <c r="AG478" s="2107">
        <f>SUMIF('3BL ACTUAL'!B:B,AF478,'3BL ACTUAL'!E:E)</f>
        <v>0</v>
      </c>
      <c r="AH478" s="2107">
        <f>SUMIF('1 BL anterior'!B:B,AF478,'1 BL anterior'!E:E)</f>
        <v>0</v>
      </c>
      <c r="AJ478" s="285"/>
    </row>
    <row r="479" spans="1:36" ht="17.45" customHeight="1" thickBot="1">
      <c r="A479" s="1493"/>
      <c r="B479" s="1509" t="s">
        <v>3670</v>
      </c>
      <c r="C479" s="1509"/>
      <c r="D479" s="1509"/>
      <c r="E479" s="1509"/>
      <c r="F479" s="1509"/>
      <c r="G479" s="1509"/>
      <c r="H479" s="1509"/>
      <c r="I479" s="1509"/>
      <c r="J479" s="1509"/>
      <c r="K479" s="1509"/>
      <c r="L479" s="1509"/>
      <c r="M479" s="1509"/>
      <c r="N479" s="1544">
        <v>6150</v>
      </c>
      <c r="O479" s="773" t="s">
        <v>900</v>
      </c>
      <c r="P479" s="768"/>
      <c r="Q479" s="2107">
        <f>SUMIF(AF:AF,N479,AG:AG)</f>
        <v>0</v>
      </c>
      <c r="S479" s="98">
        <f t="shared" si="92"/>
        <v>0</v>
      </c>
      <c r="T479" s="1422">
        <f t="shared" si="93"/>
        <v>0</v>
      </c>
      <c r="U479" s="1423">
        <f t="shared" si="94"/>
        <v>0</v>
      </c>
      <c r="AB479" s="2107"/>
      <c r="AC479" s="1831">
        <f t="shared" si="90"/>
        <v>0</v>
      </c>
      <c r="AD479" s="1831">
        <f t="shared" si="91"/>
        <v>0</v>
      </c>
      <c r="AE479">
        <v>604</v>
      </c>
      <c r="AF479" s="1889">
        <v>6150</v>
      </c>
      <c r="AG479" s="2107">
        <f>SUMIF('3BL ACTUAL'!B:B,AF479,'3BL ACTUAL'!E:E)</f>
        <v>0</v>
      </c>
      <c r="AH479" s="2107">
        <f>SUMIF('1 BL anterior'!B:B,AF479,'1 BL anterior'!E:E)</f>
        <v>0</v>
      </c>
      <c r="AJ479" s="285"/>
    </row>
    <row r="480" spans="1:36" ht="17.45" customHeight="1" thickBot="1">
      <c r="A480" s="1493"/>
      <c r="B480" s="1509" t="s">
        <v>3671</v>
      </c>
      <c r="C480" s="1509"/>
      <c r="D480" s="1509"/>
      <c r="E480" s="1509"/>
      <c r="F480" s="1509"/>
      <c r="G480" s="1509"/>
      <c r="H480" s="1509"/>
      <c r="I480" s="1509"/>
      <c r="J480" s="1509"/>
      <c r="K480" s="1509"/>
      <c r="L480" s="1509"/>
      <c r="M480" s="1509"/>
      <c r="N480" s="1544">
        <v>6151</v>
      </c>
      <c r="O480" s="767"/>
      <c r="P480" s="768">
        <f>SUM(Q372:Q479)</f>
        <v>0</v>
      </c>
      <c r="R480" s="771">
        <f>SUM(R372:R479)</f>
        <v>0</v>
      </c>
      <c r="S480" s="1893"/>
      <c r="T480" s="1894">
        <f>SUM(T372:T479)</f>
        <v>0</v>
      </c>
      <c r="U480" s="1895">
        <f>SUM(U372:U479)</f>
        <v>0</v>
      </c>
      <c r="AB480" s="2107"/>
      <c r="AC480" s="1831">
        <f t="shared" si="90"/>
        <v>0</v>
      </c>
      <c r="AD480" s="1831">
        <f t="shared" si="91"/>
        <v>0</v>
      </c>
      <c r="AE480">
        <v>604</v>
      </c>
      <c r="AF480" s="774">
        <v>6151</v>
      </c>
      <c r="AG480" s="2107">
        <f>SUMIF('3BL ACTUAL'!B:B,AF480,'3BL ACTUAL'!E:E)</f>
        <v>0</v>
      </c>
      <c r="AH480" s="2107">
        <f>SUMIF('1 BL anterior'!B:B,AF480,'1 BL anterior'!E:E)</f>
        <v>0</v>
      </c>
      <c r="AJ480" s="285"/>
    </row>
    <row r="481" spans="1:36" ht="17.45" customHeight="1">
      <c r="A481" s="1493"/>
      <c r="B481" s="1503" t="s">
        <v>3672</v>
      </c>
      <c r="C481" s="1503"/>
      <c r="D481" s="1503"/>
      <c r="E481" s="1503"/>
      <c r="F481" s="1503"/>
      <c r="G481" s="1503"/>
      <c r="H481" s="1503"/>
      <c r="I481" s="1503"/>
      <c r="J481" s="1503"/>
      <c r="K481" s="1503"/>
      <c r="L481" s="1503"/>
      <c r="M481" s="1503"/>
      <c r="N481" s="1503"/>
      <c r="O481" s="767"/>
      <c r="P481" s="768"/>
      <c r="R481" s="771"/>
      <c r="T481" s="98"/>
      <c r="U481" s="1546"/>
      <c r="AB481" s="2107"/>
      <c r="AC481" s="1831"/>
      <c r="AD481" s="1831"/>
      <c r="AF481" s="1547"/>
      <c r="AG481" s="2107">
        <f>SUMIF('3BL ACTUAL'!B:B,AF481,'3BL ACTUAL'!E:E)</f>
        <v>0</v>
      </c>
      <c r="AH481" s="2107">
        <f>SUMIF('1 BL anterior'!B:B,AF481,'1 BL anterior'!E:E)</f>
        <v>0</v>
      </c>
      <c r="AJ481" s="285"/>
    </row>
    <row r="482" spans="1:36" ht="17.45" customHeight="1">
      <c r="A482" s="1493"/>
      <c r="B482" s="1503"/>
      <c r="C482" s="1505"/>
      <c r="D482" s="1506"/>
      <c r="E482" s="1506"/>
      <c r="F482" s="1506"/>
      <c r="G482" s="1506"/>
      <c r="H482" s="1506"/>
      <c r="I482" s="1506"/>
      <c r="J482" s="1506"/>
      <c r="K482" s="1506"/>
      <c r="L482" s="1506"/>
      <c r="M482" s="1506"/>
      <c r="N482" s="1503"/>
      <c r="O482" s="767"/>
      <c r="P482" s="768"/>
      <c r="AB482" s="2107"/>
      <c r="AC482" s="1831">
        <f t="shared" si="90"/>
        <v>0</v>
      </c>
      <c r="AD482" s="1831">
        <f t="shared" si="91"/>
        <v>0</v>
      </c>
      <c r="AG482" s="2107">
        <f>SUMIF('3BL ACTUAL'!B:B,AF482,'3BL ACTUAL'!E:E)</f>
        <v>0</v>
      </c>
      <c r="AH482" s="2107">
        <f>SUMIF('1 BL anterior'!B:B,AF482,'1 BL anterior'!E:E)</f>
        <v>0</v>
      </c>
      <c r="AJ482" s="285"/>
    </row>
    <row r="483" spans="1:36" ht="17.45" customHeight="1" thickBot="1">
      <c r="A483" s="1493"/>
      <c r="B483" s="1493"/>
      <c r="C483" s="1505" t="s">
        <v>975</v>
      </c>
      <c r="D483" s="1506"/>
      <c r="E483" s="1506"/>
      <c r="F483" s="1506"/>
      <c r="G483" s="1506"/>
      <c r="H483" s="1506"/>
      <c r="I483" s="1506"/>
      <c r="J483" s="1506"/>
      <c r="K483" s="1506"/>
      <c r="L483" s="1506"/>
      <c r="M483" s="1506"/>
      <c r="N483" s="1508" t="s">
        <v>3534</v>
      </c>
      <c r="O483" s="767"/>
      <c r="P483" s="768"/>
      <c r="AB483" s="2107"/>
      <c r="AC483" s="1831">
        <f t="shared" si="90"/>
        <v>0</v>
      </c>
      <c r="AD483" s="1831">
        <f t="shared" si="91"/>
        <v>0</v>
      </c>
      <c r="AG483" s="2107">
        <f>SUMIF('3BL ACTUAL'!B:B,AF483,'3BL ACTUAL'!E:E)</f>
        <v>0</v>
      </c>
      <c r="AH483" s="2107">
        <f>SUMIF('1 BL anterior'!B:B,AF483,'1 BL anterior'!E:E)</f>
        <v>0</v>
      </c>
      <c r="AJ483" s="285"/>
    </row>
    <row r="484" spans="1:36" ht="17.45" customHeight="1">
      <c r="A484" s="1493"/>
      <c r="B484" s="1493"/>
      <c r="C484" s="1493"/>
      <c r="D484" s="1509" t="s">
        <v>491</v>
      </c>
      <c r="E484" s="1509"/>
      <c r="F484" s="1509"/>
      <c r="G484" s="1509"/>
      <c r="H484" s="1509"/>
      <c r="I484" s="1509"/>
      <c r="J484" s="1509"/>
      <c r="K484" s="1509"/>
      <c r="L484" s="1509"/>
      <c r="M484" s="1509"/>
      <c r="N484" s="1495">
        <v>7001</v>
      </c>
      <c r="O484" s="2008" t="s">
        <v>869</v>
      </c>
      <c r="P484" s="768"/>
      <c r="Q484" s="2107">
        <f t="shared" ref="Q484:Q496" si="95">SUMIF(AF:AF,N484,AG:AG)</f>
        <v>0</v>
      </c>
      <c r="R484" s="1828">
        <f t="shared" ref="R484:R556" si="96">+P484-Q484</f>
        <v>0</v>
      </c>
      <c r="S484" s="98">
        <f t="shared" ref="S484:S556" si="97">+Q484</f>
        <v>0</v>
      </c>
      <c r="T484" s="1829">
        <f t="shared" ref="T484:T556" si="98">IF(S484&gt;0,-S484,0)</f>
        <v>0</v>
      </c>
      <c r="U484" s="1830">
        <f>IF(S484&gt;0,0,-S484)</f>
        <v>0</v>
      </c>
      <c r="AB484" s="2107"/>
      <c r="AC484" s="1831">
        <f t="shared" si="90"/>
        <v>0</v>
      </c>
      <c r="AD484" s="1831">
        <f t="shared" si="91"/>
        <v>0</v>
      </c>
      <c r="AG484" s="2107">
        <f>SUMIF('3BL ACTUAL'!B:B,AF484,'3BL ACTUAL'!E:E)</f>
        <v>0</v>
      </c>
      <c r="AH484" s="2107">
        <f>SUMIF('1 BL anterior'!B:B,AF484,'1 BL anterior'!E:E)</f>
        <v>0</v>
      </c>
      <c r="AJ484" s="285"/>
    </row>
    <row r="485" spans="1:36" ht="17.45" customHeight="1" thickBot="1">
      <c r="A485" s="1493"/>
      <c r="B485" s="1493"/>
      <c r="C485" s="1493"/>
      <c r="D485" s="1509" t="s">
        <v>492</v>
      </c>
      <c r="E485" s="1509"/>
      <c r="F485" s="1509"/>
      <c r="G485" s="1509"/>
      <c r="H485" s="1509"/>
      <c r="I485" s="1509"/>
      <c r="J485" s="1509"/>
      <c r="K485" s="1509"/>
      <c r="L485" s="1509"/>
      <c r="M485" s="1509"/>
      <c r="N485" s="1495">
        <v>7004</v>
      </c>
      <c r="O485" s="1888" t="s">
        <v>869</v>
      </c>
      <c r="P485" s="768"/>
      <c r="Q485" s="2107">
        <f t="shared" si="95"/>
        <v>0</v>
      </c>
      <c r="R485" s="1828">
        <f t="shared" si="96"/>
        <v>0</v>
      </c>
      <c r="S485" s="98">
        <f t="shared" si="97"/>
        <v>0</v>
      </c>
      <c r="T485" s="1829">
        <f t="shared" si="98"/>
        <v>0</v>
      </c>
      <c r="U485" s="1830">
        <f t="shared" ref="U485:U557" si="99">IF(S485&gt;0,0,-S485)</f>
        <v>0</v>
      </c>
      <c r="AB485" s="2107"/>
      <c r="AC485" s="1831">
        <f t="shared" si="90"/>
        <v>0</v>
      </c>
      <c r="AD485" s="1831">
        <f t="shared" si="91"/>
        <v>0</v>
      </c>
      <c r="AG485" s="2107">
        <f>SUMIF('3BL ACTUAL'!B:B,AF485,'3BL ACTUAL'!E:E)</f>
        <v>0</v>
      </c>
      <c r="AH485" s="2107">
        <f>SUMIF('1 BL anterior'!B:B,AF485,'1 BL anterior'!E:E)</f>
        <v>0</v>
      </c>
      <c r="AJ485" s="285"/>
    </row>
    <row r="486" spans="1:36" ht="17.45" customHeight="1">
      <c r="A486" s="1493"/>
      <c r="B486" s="1493"/>
      <c r="C486" s="1493"/>
      <c r="D486" s="1509" t="s">
        <v>493</v>
      </c>
      <c r="E486" s="1509"/>
      <c r="F486" s="1509"/>
      <c r="G486" s="1509"/>
      <c r="H486" s="1509"/>
      <c r="I486" s="1509"/>
      <c r="J486" s="1509"/>
      <c r="K486" s="1509"/>
      <c r="L486" s="1509"/>
      <c r="M486" s="1509"/>
      <c r="N486" s="1495">
        <v>7007</v>
      </c>
      <c r="O486" s="1888" t="s">
        <v>869</v>
      </c>
      <c r="P486" s="768"/>
      <c r="Q486" s="2107">
        <f t="shared" si="95"/>
        <v>0</v>
      </c>
      <c r="R486" s="1828">
        <f t="shared" si="96"/>
        <v>0</v>
      </c>
      <c r="S486" s="98">
        <f t="shared" si="97"/>
        <v>0</v>
      </c>
      <c r="T486" s="1829">
        <f t="shared" si="98"/>
        <v>0</v>
      </c>
      <c r="U486" s="1830">
        <f t="shared" si="99"/>
        <v>0</v>
      </c>
      <c r="AB486" s="2107"/>
      <c r="AC486" s="1831">
        <f t="shared" si="90"/>
        <v>0</v>
      </c>
      <c r="AD486" s="1831">
        <f t="shared" si="91"/>
        <v>0</v>
      </c>
      <c r="AE486">
        <v>7011</v>
      </c>
      <c r="AF486" s="2007">
        <v>7001</v>
      </c>
      <c r="AG486" s="2107">
        <f>SUMIF('3BL ACTUAL'!B:B,AF486,'3BL ACTUAL'!E:E)</f>
        <v>0</v>
      </c>
      <c r="AH486" s="2107">
        <f>SUMIF('1 BL anterior'!B:B,AF486,'1 BL anterior'!E:E)</f>
        <v>0</v>
      </c>
      <c r="AJ486" s="285"/>
    </row>
    <row r="487" spans="1:36" ht="17.45" customHeight="1">
      <c r="A487" s="1493"/>
      <c r="B487" s="1493"/>
      <c r="C487" s="1493"/>
      <c r="D487" s="1509" t="s">
        <v>494</v>
      </c>
      <c r="E487" s="1509"/>
      <c r="F487" s="1509"/>
      <c r="G487" s="1509"/>
      <c r="H487" s="1509"/>
      <c r="I487" s="1509"/>
      <c r="J487" s="1509"/>
      <c r="K487" s="1509"/>
      <c r="L487" s="1509"/>
      <c r="M487" s="1509"/>
      <c r="N487" s="1495">
        <v>7010</v>
      </c>
      <c r="O487" s="1888" t="s">
        <v>664</v>
      </c>
      <c r="P487" s="768"/>
      <c r="Q487" s="2107">
        <f t="shared" si="95"/>
        <v>0</v>
      </c>
      <c r="R487" s="1828">
        <f t="shared" si="96"/>
        <v>0</v>
      </c>
      <c r="S487" s="98">
        <f t="shared" si="97"/>
        <v>0</v>
      </c>
      <c r="T487" s="1829">
        <f t="shared" si="98"/>
        <v>0</v>
      </c>
      <c r="U487" s="1830">
        <f t="shared" si="99"/>
        <v>0</v>
      </c>
      <c r="AB487" s="2107"/>
      <c r="AC487" s="1831">
        <f t="shared" si="90"/>
        <v>0</v>
      </c>
      <c r="AD487" s="1831">
        <f t="shared" si="91"/>
        <v>0</v>
      </c>
      <c r="AE487">
        <v>7011</v>
      </c>
      <c r="AF487" s="1889">
        <v>7004</v>
      </c>
      <c r="AG487" s="2107">
        <f>SUMIF('3BL ACTUAL'!B:B,AF487,'3BL ACTUAL'!E:E)</f>
        <v>0</v>
      </c>
      <c r="AH487" s="2107">
        <f>SUMIF('1 BL anterior'!B:B,AF487,'1 BL anterior'!E:E)</f>
        <v>871692.95000000007</v>
      </c>
      <c r="AJ487" s="285"/>
    </row>
    <row r="488" spans="1:36" ht="17.45" customHeight="1">
      <c r="A488" s="1493"/>
      <c r="B488" s="1493"/>
      <c r="C488" s="1493"/>
      <c r="D488" s="1509" t="s">
        <v>495</v>
      </c>
      <c r="E488" s="1509"/>
      <c r="F488" s="1509"/>
      <c r="G488" s="1509"/>
      <c r="H488" s="1509"/>
      <c r="I488" s="1509"/>
      <c r="J488" s="1509"/>
      <c r="K488" s="1509"/>
      <c r="L488" s="1509"/>
      <c r="M488" s="1509"/>
      <c r="N488" s="1495">
        <v>7013</v>
      </c>
      <c r="O488" s="1888" t="s">
        <v>869</v>
      </c>
      <c r="P488" s="768"/>
      <c r="Q488" s="2107">
        <f t="shared" si="95"/>
        <v>0</v>
      </c>
      <c r="R488" s="1828">
        <f t="shared" si="96"/>
        <v>0</v>
      </c>
      <c r="S488" s="98">
        <f t="shared" si="97"/>
        <v>0</v>
      </c>
      <c r="T488" s="1829">
        <f t="shared" si="98"/>
        <v>0</v>
      </c>
      <c r="U488" s="1830">
        <f t="shared" si="99"/>
        <v>0</v>
      </c>
      <c r="AB488" s="2107"/>
      <c r="AC488" s="1831">
        <f t="shared" si="90"/>
        <v>0</v>
      </c>
      <c r="AD488" s="1831">
        <f t="shared" si="91"/>
        <v>0</v>
      </c>
      <c r="AE488">
        <v>7011</v>
      </c>
      <c r="AF488" s="1889">
        <v>7007</v>
      </c>
      <c r="AG488" s="2107">
        <f>SUMIF('3BL ACTUAL'!B:B,AF488,'3BL ACTUAL'!E:E)</f>
        <v>0</v>
      </c>
      <c r="AH488" s="2107">
        <f>SUMIF('1 BL anterior'!B:B,AF488,'1 BL anterior'!E:E)</f>
        <v>0</v>
      </c>
      <c r="AJ488" s="285"/>
    </row>
    <row r="489" spans="1:36" ht="17.45" customHeight="1">
      <c r="A489" s="1493"/>
      <c r="B489" s="1493"/>
      <c r="C489" s="1493"/>
      <c r="D489" s="1509" t="s">
        <v>496</v>
      </c>
      <c r="E489" s="1509"/>
      <c r="F489" s="1509"/>
      <c r="G489" s="1509"/>
      <c r="H489" s="1509"/>
      <c r="I489" s="1509"/>
      <c r="J489" s="1509"/>
      <c r="K489" s="1509"/>
      <c r="L489" s="1509"/>
      <c r="M489" s="1509"/>
      <c r="N489" s="1495">
        <v>7016</v>
      </c>
      <c r="O489" s="1888" t="s">
        <v>869</v>
      </c>
      <c r="P489" s="768"/>
      <c r="Q489" s="2107">
        <f t="shared" si="95"/>
        <v>0</v>
      </c>
      <c r="R489" s="1828">
        <f t="shared" si="96"/>
        <v>0</v>
      </c>
      <c r="S489" s="98">
        <f t="shared" si="97"/>
        <v>0</v>
      </c>
      <c r="T489" s="1829">
        <f t="shared" si="98"/>
        <v>0</v>
      </c>
      <c r="U489" s="1830">
        <f t="shared" si="99"/>
        <v>0</v>
      </c>
      <c r="AB489" s="2107"/>
      <c r="AC489" s="1831">
        <f t="shared" si="90"/>
        <v>0</v>
      </c>
      <c r="AD489" s="1831">
        <f t="shared" si="91"/>
        <v>0</v>
      </c>
      <c r="AE489">
        <v>7011</v>
      </c>
      <c r="AF489" s="1889">
        <v>7010</v>
      </c>
      <c r="AG489" s="2107">
        <f>SUMIF('3BL ACTUAL'!B:B,AF489,'3BL ACTUAL'!E:E)</f>
        <v>0</v>
      </c>
      <c r="AH489" s="2107">
        <f>SUMIF('1 BL anterior'!B:B,AF489,'1 BL anterior'!E:E)</f>
        <v>0</v>
      </c>
      <c r="AJ489" s="285"/>
    </row>
    <row r="490" spans="1:36" ht="17.45" customHeight="1">
      <c r="A490" s="1493"/>
      <c r="B490" s="1493"/>
      <c r="C490" s="1493"/>
      <c r="D490" s="1509" t="s">
        <v>497</v>
      </c>
      <c r="E490" s="1509"/>
      <c r="F490" s="1509"/>
      <c r="G490" s="1509"/>
      <c r="H490" s="1509"/>
      <c r="I490" s="1509"/>
      <c r="J490" s="1509"/>
      <c r="K490" s="1509"/>
      <c r="L490" s="1509"/>
      <c r="M490" s="1509"/>
      <c r="N490" s="1495">
        <v>7019</v>
      </c>
      <c r="O490" s="1888" t="s">
        <v>869</v>
      </c>
      <c r="P490" s="768"/>
      <c r="Q490" s="2107">
        <f t="shared" si="95"/>
        <v>0</v>
      </c>
      <c r="R490" s="1828">
        <f t="shared" si="96"/>
        <v>0</v>
      </c>
      <c r="S490" s="98">
        <f t="shared" si="97"/>
        <v>0</v>
      </c>
      <c r="T490" s="1829">
        <f t="shared" si="98"/>
        <v>0</v>
      </c>
      <c r="U490" s="1830">
        <f t="shared" si="99"/>
        <v>0</v>
      </c>
      <c r="AB490" s="2107"/>
      <c r="AC490" s="1831">
        <f t="shared" si="90"/>
        <v>0</v>
      </c>
      <c r="AD490" s="1831">
        <f t="shared" si="91"/>
        <v>0</v>
      </c>
      <c r="AE490">
        <v>7011</v>
      </c>
      <c r="AF490" s="1889">
        <v>7013</v>
      </c>
      <c r="AG490" s="2107">
        <f>SUMIF('3BL ACTUAL'!B:B,AF490,'3BL ACTUAL'!E:E)</f>
        <v>0</v>
      </c>
      <c r="AH490" s="2107">
        <f>SUMIF('1 BL anterior'!B:B,AF490,'1 BL anterior'!E:E)</f>
        <v>0</v>
      </c>
      <c r="AJ490" s="285"/>
    </row>
    <row r="491" spans="1:36" ht="17.45" customHeight="1">
      <c r="A491" s="1493"/>
      <c r="B491" s="1493"/>
      <c r="C491" s="1493"/>
      <c r="D491" s="1509" t="s">
        <v>498</v>
      </c>
      <c r="E491" s="1509"/>
      <c r="F491" s="1509"/>
      <c r="G491" s="1509"/>
      <c r="H491" s="1509"/>
      <c r="I491" s="1509"/>
      <c r="J491" s="1509"/>
      <c r="K491" s="1509"/>
      <c r="L491" s="1509"/>
      <c r="M491" s="1509"/>
      <c r="N491" s="1495">
        <v>7022</v>
      </c>
      <c r="O491" s="1888" t="s">
        <v>664</v>
      </c>
      <c r="P491" s="768"/>
      <c r="Q491" s="2107">
        <f t="shared" si="95"/>
        <v>0</v>
      </c>
      <c r="R491" s="1828">
        <f t="shared" si="96"/>
        <v>0</v>
      </c>
      <c r="S491" s="98">
        <f t="shared" si="97"/>
        <v>0</v>
      </c>
      <c r="T491" s="1829">
        <f t="shared" si="98"/>
        <v>0</v>
      </c>
      <c r="U491" s="1830">
        <f t="shared" si="99"/>
        <v>0</v>
      </c>
      <c r="AB491" s="2107"/>
      <c r="AC491" s="1831">
        <f t="shared" si="90"/>
        <v>0</v>
      </c>
      <c r="AD491" s="1831">
        <f t="shared" si="91"/>
        <v>0</v>
      </c>
      <c r="AE491">
        <v>7011</v>
      </c>
      <c r="AF491" s="1889">
        <v>7016</v>
      </c>
      <c r="AG491" s="2107">
        <f>SUMIF('3BL ACTUAL'!B:B,AF491,'3BL ACTUAL'!E:E)</f>
        <v>0</v>
      </c>
      <c r="AH491" s="2107">
        <f>SUMIF('1 BL anterior'!B:B,AF491,'1 BL anterior'!E:E)</f>
        <v>0</v>
      </c>
      <c r="AJ491" s="285"/>
    </row>
    <row r="492" spans="1:36" ht="17.45" customHeight="1">
      <c r="A492" s="1493"/>
      <c r="B492" s="1493"/>
      <c r="C492" s="1493"/>
      <c r="D492" s="1509" t="s">
        <v>499</v>
      </c>
      <c r="E492" s="1509"/>
      <c r="F492" s="1509"/>
      <c r="G492" s="1509"/>
      <c r="H492" s="1509"/>
      <c r="I492" s="1509"/>
      <c r="J492" s="1509"/>
      <c r="K492" s="1509"/>
      <c r="L492" s="1509"/>
      <c r="M492" s="1509"/>
      <c r="N492" s="1495">
        <v>7025</v>
      </c>
      <c r="O492" s="1888" t="s">
        <v>869</v>
      </c>
      <c r="P492" s="768"/>
      <c r="Q492" s="2107">
        <f t="shared" si="95"/>
        <v>0</v>
      </c>
      <c r="R492" s="1828">
        <f t="shared" si="96"/>
        <v>0</v>
      </c>
      <c r="S492" s="98">
        <f t="shared" si="97"/>
        <v>0</v>
      </c>
      <c r="T492" s="1829">
        <f t="shared" si="98"/>
        <v>0</v>
      </c>
      <c r="U492" s="1830">
        <f t="shared" si="99"/>
        <v>0</v>
      </c>
      <c r="AB492" s="2107"/>
      <c r="AC492" s="1831">
        <f t="shared" si="90"/>
        <v>0</v>
      </c>
      <c r="AD492" s="1831">
        <f t="shared" si="91"/>
        <v>0</v>
      </c>
      <c r="AE492">
        <v>7011</v>
      </c>
      <c r="AF492" s="1889">
        <v>7019</v>
      </c>
      <c r="AG492" s="2107">
        <f>SUMIF('3BL ACTUAL'!B:B,AF492,'3BL ACTUAL'!E:E)</f>
        <v>0</v>
      </c>
      <c r="AH492" s="2107">
        <f>SUMIF('1 BL anterior'!B:B,AF492,'1 BL anterior'!E:E)</f>
        <v>0</v>
      </c>
      <c r="AJ492" s="285"/>
    </row>
    <row r="493" spans="1:36" ht="17.45" customHeight="1">
      <c r="A493" s="1493"/>
      <c r="B493" s="1493"/>
      <c r="C493" s="1493"/>
      <c r="D493" s="1509" t="s">
        <v>500</v>
      </c>
      <c r="E493" s="1509"/>
      <c r="F493" s="1509"/>
      <c r="G493" s="1509"/>
      <c r="H493" s="1509"/>
      <c r="I493" s="1509"/>
      <c r="J493" s="1509"/>
      <c r="K493" s="1509"/>
      <c r="L493" s="1509"/>
      <c r="M493" s="1509"/>
      <c r="N493" s="1495">
        <v>7028</v>
      </c>
      <c r="O493" s="1888" t="s">
        <v>664</v>
      </c>
      <c r="P493" s="768"/>
      <c r="Q493" s="2107">
        <f t="shared" si="95"/>
        <v>0</v>
      </c>
      <c r="R493" s="1828">
        <f t="shared" si="96"/>
        <v>0</v>
      </c>
      <c r="S493" s="98">
        <f t="shared" si="97"/>
        <v>0</v>
      </c>
      <c r="T493" s="1829">
        <f t="shared" si="98"/>
        <v>0</v>
      </c>
      <c r="U493" s="1830">
        <f t="shared" si="99"/>
        <v>0</v>
      </c>
      <c r="AB493" s="2107"/>
      <c r="AC493" s="1831">
        <f t="shared" si="90"/>
        <v>0</v>
      </c>
      <c r="AD493" s="1831">
        <f t="shared" si="91"/>
        <v>0</v>
      </c>
      <c r="AE493">
        <v>7011</v>
      </c>
      <c r="AF493" s="1889">
        <v>7022</v>
      </c>
      <c r="AG493" s="2107">
        <f>SUMIF('3BL ACTUAL'!B:B,AF493,'3BL ACTUAL'!E:E)</f>
        <v>0</v>
      </c>
      <c r="AH493" s="2107">
        <f>SUMIF('1 BL anterior'!B:B,AF493,'1 BL anterior'!E:E)</f>
        <v>0</v>
      </c>
      <c r="AJ493" s="285"/>
    </row>
    <row r="494" spans="1:36" ht="17.45" customHeight="1">
      <c r="A494" s="1493"/>
      <c r="B494" s="1493"/>
      <c r="C494" s="1493"/>
      <c r="D494" s="1509" t="s">
        <v>501</v>
      </c>
      <c r="E494" s="1509"/>
      <c r="F494" s="1509"/>
      <c r="G494" s="1509"/>
      <c r="H494" s="1509"/>
      <c r="I494" s="1509"/>
      <c r="J494" s="1509"/>
      <c r="K494" s="1509"/>
      <c r="L494" s="1509"/>
      <c r="M494" s="1509"/>
      <c r="N494" s="1495">
        <v>7031</v>
      </c>
      <c r="O494" s="1888" t="s">
        <v>869</v>
      </c>
      <c r="P494" s="768"/>
      <c r="Q494" s="2107">
        <f t="shared" si="95"/>
        <v>0</v>
      </c>
      <c r="R494" s="1828">
        <f t="shared" si="96"/>
        <v>0</v>
      </c>
      <c r="S494" s="98">
        <f t="shared" si="97"/>
        <v>0</v>
      </c>
      <c r="T494" s="1829">
        <f t="shared" si="98"/>
        <v>0</v>
      </c>
      <c r="U494" s="1830">
        <f t="shared" si="99"/>
        <v>0</v>
      </c>
      <c r="AB494" s="2107"/>
      <c r="AC494" s="1831">
        <f t="shared" si="90"/>
        <v>0</v>
      </c>
      <c r="AD494" s="1831">
        <f t="shared" si="91"/>
        <v>0</v>
      </c>
      <c r="AE494">
        <v>7011</v>
      </c>
      <c r="AF494" s="1889">
        <v>7025</v>
      </c>
      <c r="AG494" s="2107">
        <f>SUMIF('3BL ACTUAL'!B:B,AF494,'3BL ACTUAL'!E:E)</f>
        <v>0</v>
      </c>
      <c r="AH494" s="2107">
        <f>SUMIF('1 BL anterior'!B:B,AF494,'1 BL anterior'!E:E)</f>
        <v>0</v>
      </c>
      <c r="AJ494" s="285"/>
    </row>
    <row r="495" spans="1:36" ht="17.45" customHeight="1">
      <c r="A495" s="1493"/>
      <c r="B495" s="1493"/>
      <c r="C495" s="1493"/>
      <c r="D495" s="1509" t="s">
        <v>502</v>
      </c>
      <c r="E495" s="1509"/>
      <c r="F495" s="1509"/>
      <c r="G495" s="1509"/>
      <c r="H495" s="1509"/>
      <c r="I495" s="1509"/>
      <c r="J495" s="1509"/>
      <c r="K495" s="1509"/>
      <c r="L495" s="1509"/>
      <c r="M495" s="1509"/>
      <c r="N495" s="1495">
        <v>7034</v>
      </c>
      <c r="O495" s="1888" t="s">
        <v>664</v>
      </c>
      <c r="P495" s="768"/>
      <c r="Q495" s="2107">
        <f t="shared" si="95"/>
        <v>0</v>
      </c>
      <c r="R495" s="1828">
        <f t="shared" si="96"/>
        <v>0</v>
      </c>
      <c r="S495" s="98">
        <f t="shared" si="97"/>
        <v>0</v>
      </c>
      <c r="T495" s="1829">
        <f t="shared" si="98"/>
        <v>0</v>
      </c>
      <c r="U495" s="1830">
        <f t="shared" si="99"/>
        <v>0</v>
      </c>
      <c r="AB495" s="2107"/>
      <c r="AC495" s="1831">
        <f t="shared" si="90"/>
        <v>0</v>
      </c>
      <c r="AD495" s="1831">
        <f t="shared" si="91"/>
        <v>0</v>
      </c>
      <c r="AE495">
        <v>7011</v>
      </c>
      <c r="AF495" s="1889">
        <v>7028</v>
      </c>
      <c r="AG495" s="2107">
        <f>SUMIF('3BL ACTUAL'!B:B,AF495,'3BL ACTUAL'!E:E)</f>
        <v>0</v>
      </c>
      <c r="AH495" s="2107">
        <f>SUMIF('1 BL anterior'!B:B,AF495,'1 BL anterior'!E:E)</f>
        <v>0</v>
      </c>
      <c r="AJ495" s="285"/>
    </row>
    <row r="496" spans="1:36" ht="17.45" customHeight="1">
      <c r="A496" s="1493"/>
      <c r="B496" s="1493"/>
      <c r="C496" s="1493"/>
      <c r="D496" s="1509" t="s">
        <v>503</v>
      </c>
      <c r="E496" s="1509"/>
      <c r="F496" s="1509"/>
      <c r="G496" s="1509"/>
      <c r="H496" s="1509"/>
      <c r="I496" s="1509"/>
      <c r="J496" s="1509"/>
      <c r="K496" s="1509"/>
      <c r="L496" s="1509"/>
      <c r="M496" s="1509"/>
      <c r="N496" s="1495">
        <v>7037</v>
      </c>
      <c r="O496" s="1896" t="s">
        <v>895</v>
      </c>
      <c r="P496" s="768"/>
      <c r="Q496" s="2107">
        <f t="shared" si="95"/>
        <v>0</v>
      </c>
      <c r="R496" s="1828">
        <f t="shared" si="96"/>
        <v>0</v>
      </c>
      <c r="S496" s="98">
        <f t="shared" si="97"/>
        <v>0</v>
      </c>
      <c r="T496" s="1829">
        <f t="shared" si="98"/>
        <v>0</v>
      </c>
      <c r="U496" s="1830">
        <f t="shared" si="99"/>
        <v>0</v>
      </c>
      <c r="AB496" s="2107"/>
      <c r="AC496" s="1831">
        <f t="shared" si="90"/>
        <v>0</v>
      </c>
      <c r="AD496" s="1831">
        <f t="shared" si="91"/>
        <v>0</v>
      </c>
      <c r="AE496">
        <v>7011</v>
      </c>
      <c r="AF496" s="1889">
        <v>7031</v>
      </c>
      <c r="AG496" s="2107">
        <f>SUMIF('3BL ACTUAL'!B:B,AF496,'3BL ACTUAL'!E:E)</f>
        <v>0</v>
      </c>
      <c r="AH496" s="2107">
        <f>SUMIF('1 BL anterior'!B:B,AF496,'1 BL anterior'!E:E)</f>
        <v>0</v>
      </c>
      <c r="AJ496" s="285"/>
    </row>
    <row r="497" spans="1:36" ht="17.45" customHeight="1">
      <c r="A497" s="1493"/>
      <c r="B497" s="1493"/>
      <c r="C497" s="1505" t="s">
        <v>3673</v>
      </c>
      <c r="D497" s="1506"/>
      <c r="E497" s="1506"/>
      <c r="F497" s="1506"/>
      <c r="G497" s="1506"/>
      <c r="H497" s="1506"/>
      <c r="I497" s="1506"/>
      <c r="J497" s="1506"/>
      <c r="K497" s="1506"/>
      <c r="L497" s="1506"/>
      <c r="M497" s="1506"/>
      <c r="N497" s="1508" t="s">
        <v>3534</v>
      </c>
      <c r="O497" s="1896"/>
      <c r="P497" s="768"/>
      <c r="Q497" s="2107"/>
      <c r="R497" s="1828"/>
      <c r="S497" s="98"/>
      <c r="T497" s="1829"/>
      <c r="U497" s="1830"/>
      <c r="AB497" s="2107"/>
      <c r="AC497" s="1831"/>
      <c r="AD497" s="1831"/>
      <c r="AF497" s="1889"/>
      <c r="AG497" s="2107">
        <f>SUMIF('3BL ACTUAL'!B:B,AF497,'3BL ACTUAL'!E:E)</f>
        <v>0</v>
      </c>
      <c r="AH497" s="2107">
        <f>SUMIF('1 BL anterior'!B:B,AF497,'1 BL anterior'!E:E)</f>
        <v>0</v>
      </c>
      <c r="AJ497" s="285"/>
    </row>
    <row r="498" spans="1:36" ht="17.45" customHeight="1">
      <c r="A498" s="1493"/>
      <c r="B498" s="1493"/>
      <c r="C498" s="1493"/>
      <c r="D498" s="1509" t="s">
        <v>504</v>
      </c>
      <c r="E498" s="1509"/>
      <c r="F498" s="1509"/>
      <c r="G498" s="1509"/>
      <c r="H498" s="1509"/>
      <c r="I498" s="1509"/>
      <c r="J498" s="1509"/>
      <c r="K498" s="1509"/>
      <c r="L498" s="1509"/>
      <c r="M498" s="1509"/>
      <c r="N498" s="1495">
        <v>7040</v>
      </c>
      <c r="O498" s="1888" t="s">
        <v>869</v>
      </c>
      <c r="P498" s="768"/>
      <c r="Q498" s="2107">
        <f t="shared" ref="Q498:Q505" si="100">SUMIF(AF:AF,N498,AG:AG)</f>
        <v>0</v>
      </c>
      <c r="R498" s="1828">
        <f t="shared" si="96"/>
        <v>0</v>
      </c>
      <c r="S498" s="98">
        <f t="shared" si="97"/>
        <v>0</v>
      </c>
      <c r="T498" s="1829">
        <f t="shared" si="98"/>
        <v>0</v>
      </c>
      <c r="U498" s="1830">
        <f t="shared" si="99"/>
        <v>0</v>
      </c>
      <c r="AB498" s="2107"/>
      <c r="AC498" s="1831">
        <f t="shared" si="90"/>
        <v>0</v>
      </c>
      <c r="AD498" s="1831">
        <f t="shared" si="91"/>
        <v>0</v>
      </c>
      <c r="AE498">
        <v>7011</v>
      </c>
      <c r="AF498" s="1889">
        <v>7034</v>
      </c>
      <c r="AG498" s="2107">
        <f>SUMIF('3BL ACTUAL'!B:B,AF498,'3BL ACTUAL'!E:E)</f>
        <v>0</v>
      </c>
      <c r="AH498" s="2107">
        <f>SUMIF('1 BL anterior'!B:B,AF498,'1 BL anterior'!E:E)</f>
        <v>0</v>
      </c>
      <c r="AJ498" s="285"/>
    </row>
    <row r="499" spans="1:36" ht="17.45" customHeight="1">
      <c r="A499" s="1493"/>
      <c r="B499" s="1493"/>
      <c r="C499" s="1493"/>
      <c r="D499" s="1509" t="s">
        <v>3674</v>
      </c>
      <c r="E499" s="1509"/>
      <c r="F499" s="1509"/>
      <c r="G499" s="1509"/>
      <c r="H499" s="1509"/>
      <c r="I499" s="1509"/>
      <c r="J499" s="1509"/>
      <c r="K499" s="1509"/>
      <c r="L499" s="1509"/>
      <c r="M499" s="1509"/>
      <c r="N499" s="1495">
        <v>7043</v>
      </c>
      <c r="O499" s="1888" t="s">
        <v>869</v>
      </c>
      <c r="P499" s="768"/>
      <c r="Q499" s="2107">
        <f t="shared" si="100"/>
        <v>0</v>
      </c>
      <c r="R499" s="1828">
        <f t="shared" si="96"/>
        <v>0</v>
      </c>
      <c r="S499" s="98">
        <f t="shared" si="97"/>
        <v>0</v>
      </c>
      <c r="T499" s="1829">
        <f t="shared" si="98"/>
        <v>0</v>
      </c>
      <c r="U499" s="1830">
        <f t="shared" si="99"/>
        <v>0</v>
      </c>
      <c r="AB499" s="2107"/>
      <c r="AC499" s="1831">
        <f t="shared" si="90"/>
        <v>0</v>
      </c>
      <c r="AD499" s="1831">
        <f t="shared" si="91"/>
        <v>0</v>
      </c>
      <c r="AE499">
        <v>7011</v>
      </c>
      <c r="AF499" s="1889">
        <v>7037</v>
      </c>
      <c r="AG499" s="2107">
        <f>SUMIF('3BL ACTUAL'!B:B,AF499,'3BL ACTUAL'!E:E)</f>
        <v>0</v>
      </c>
      <c r="AH499" s="2107">
        <f>SUMIF('1 BL anterior'!B:B,AF499,'1 BL anterior'!E:E)</f>
        <v>0</v>
      </c>
      <c r="AJ499" s="285"/>
    </row>
    <row r="500" spans="1:36" ht="17.45" customHeight="1">
      <c r="A500" s="1493"/>
      <c r="B500" s="1493"/>
      <c r="C500" s="1493"/>
      <c r="D500" s="1509" t="s">
        <v>506</v>
      </c>
      <c r="E500" s="1509"/>
      <c r="F500" s="1509"/>
      <c r="G500" s="1509"/>
      <c r="H500" s="1509"/>
      <c r="I500" s="1509"/>
      <c r="J500" s="1509"/>
      <c r="K500" s="1509"/>
      <c r="L500" s="1509"/>
      <c r="M500" s="1509"/>
      <c r="N500" s="1495">
        <v>7046</v>
      </c>
      <c r="O500" s="1888" t="s">
        <v>869</v>
      </c>
      <c r="P500" s="768"/>
      <c r="Q500" s="2107">
        <f t="shared" si="100"/>
        <v>0</v>
      </c>
      <c r="R500" s="1828">
        <f t="shared" si="96"/>
        <v>0</v>
      </c>
      <c r="S500" s="98">
        <f t="shared" si="97"/>
        <v>0</v>
      </c>
      <c r="T500" s="1829">
        <f t="shared" si="98"/>
        <v>0</v>
      </c>
      <c r="U500" s="1830">
        <f t="shared" si="99"/>
        <v>0</v>
      </c>
      <c r="AB500" s="2107"/>
      <c r="AC500" s="1831">
        <f t="shared" si="90"/>
        <v>0</v>
      </c>
      <c r="AD500" s="1831">
        <f t="shared" si="91"/>
        <v>0</v>
      </c>
      <c r="AE500">
        <v>7021</v>
      </c>
      <c r="AF500" s="1889">
        <v>7040</v>
      </c>
      <c r="AG500" s="2107">
        <f>SUMIF('3BL ACTUAL'!B:B,AF500,'3BL ACTUAL'!E:E)</f>
        <v>0</v>
      </c>
      <c r="AH500" s="2107">
        <f>SUMIF('1 BL anterior'!B:B,AF500,'1 BL anterior'!E:E)</f>
        <v>0</v>
      </c>
      <c r="AJ500" s="285"/>
    </row>
    <row r="501" spans="1:36" ht="17.45" customHeight="1">
      <c r="A501" s="1493"/>
      <c r="B501" s="1493"/>
      <c r="C501" s="1493"/>
      <c r="D501" s="1509" t="s">
        <v>507</v>
      </c>
      <c r="E501" s="1509"/>
      <c r="F501" s="1509"/>
      <c r="G501" s="1509"/>
      <c r="H501" s="1509"/>
      <c r="I501" s="1509"/>
      <c r="J501" s="1509"/>
      <c r="K501" s="1509"/>
      <c r="L501" s="1509"/>
      <c r="M501" s="1509"/>
      <c r="N501" s="1495">
        <v>7049</v>
      </c>
      <c r="O501" s="1888" t="s">
        <v>869</v>
      </c>
      <c r="P501" s="768"/>
      <c r="Q501" s="2107">
        <f t="shared" si="100"/>
        <v>0</v>
      </c>
      <c r="R501" s="1828">
        <f t="shared" si="96"/>
        <v>0</v>
      </c>
      <c r="S501" s="98">
        <f t="shared" si="97"/>
        <v>0</v>
      </c>
      <c r="T501" s="1829">
        <f t="shared" si="98"/>
        <v>0</v>
      </c>
      <c r="U501" s="1830">
        <f t="shared" si="99"/>
        <v>0</v>
      </c>
      <c r="AB501" s="2107"/>
      <c r="AC501" s="1831">
        <f t="shared" si="90"/>
        <v>0</v>
      </c>
      <c r="AD501" s="1831">
        <f t="shared" si="91"/>
        <v>0</v>
      </c>
      <c r="AE501">
        <v>7021</v>
      </c>
      <c r="AF501" s="1889">
        <v>7043</v>
      </c>
      <c r="AG501" s="2107">
        <f>SUMIF('3BL ACTUAL'!B:B,AF501,'3BL ACTUAL'!E:E)</f>
        <v>0</v>
      </c>
      <c r="AH501" s="2107">
        <f>SUMIF('1 BL anterior'!B:B,AF501,'1 BL anterior'!E:E)</f>
        <v>0</v>
      </c>
      <c r="AJ501" s="285"/>
    </row>
    <row r="502" spans="1:36" ht="17.45" customHeight="1">
      <c r="A502" s="1493"/>
      <c r="B502" s="1493"/>
      <c r="C502" s="1493"/>
      <c r="D502" s="1509" t="s">
        <v>508</v>
      </c>
      <c r="E502" s="1509"/>
      <c r="F502" s="1509"/>
      <c r="G502" s="1509"/>
      <c r="H502" s="1509"/>
      <c r="I502" s="1509"/>
      <c r="J502" s="1509"/>
      <c r="K502" s="1509"/>
      <c r="L502" s="1509"/>
      <c r="M502" s="1509"/>
      <c r="N502" s="1495">
        <v>7052</v>
      </c>
      <c r="O502" s="1888" t="s">
        <v>869</v>
      </c>
      <c r="P502" s="768"/>
      <c r="Q502" s="2107">
        <f t="shared" si="100"/>
        <v>0</v>
      </c>
      <c r="R502" s="1828">
        <f t="shared" si="96"/>
        <v>0</v>
      </c>
      <c r="S502" s="98">
        <f t="shared" si="97"/>
        <v>0</v>
      </c>
      <c r="T502" s="1829">
        <f t="shared" si="98"/>
        <v>0</v>
      </c>
      <c r="U502" s="1830">
        <f t="shared" si="99"/>
        <v>0</v>
      </c>
      <c r="AB502" s="2107"/>
      <c r="AC502" s="1831">
        <f t="shared" si="90"/>
        <v>0</v>
      </c>
      <c r="AD502" s="1831">
        <f t="shared" si="91"/>
        <v>0</v>
      </c>
      <c r="AE502">
        <v>7021</v>
      </c>
      <c r="AF502" s="1889">
        <v>7046</v>
      </c>
      <c r="AG502" s="2107">
        <f>SUMIF('3BL ACTUAL'!B:B,AF502,'3BL ACTUAL'!E:E)</f>
        <v>0</v>
      </c>
      <c r="AH502" s="2107">
        <f>SUMIF('1 BL anterior'!B:B,AF502,'1 BL anterior'!E:E)</f>
        <v>0</v>
      </c>
      <c r="AJ502" s="285"/>
    </row>
    <row r="503" spans="1:36" ht="17.45" customHeight="1">
      <c r="A503" s="1493"/>
      <c r="B503" s="1493"/>
      <c r="C503" s="1493"/>
      <c r="D503" s="1509" t="s">
        <v>396</v>
      </c>
      <c r="E503" s="1509"/>
      <c r="F503" s="1509"/>
      <c r="G503" s="1509"/>
      <c r="H503" s="1509"/>
      <c r="I503" s="1509"/>
      <c r="J503" s="1509"/>
      <c r="K503" s="1509"/>
      <c r="L503" s="1509"/>
      <c r="M503" s="1509"/>
      <c r="N503" s="1495">
        <v>7055</v>
      </c>
      <c r="O503" s="1888" t="s">
        <v>869</v>
      </c>
      <c r="P503" s="768"/>
      <c r="Q503" s="2107">
        <f t="shared" si="100"/>
        <v>0</v>
      </c>
      <c r="R503" s="1828">
        <f t="shared" si="96"/>
        <v>0</v>
      </c>
      <c r="S503" s="98">
        <f t="shared" si="97"/>
        <v>0</v>
      </c>
      <c r="T503" s="1829">
        <f t="shared" si="98"/>
        <v>0</v>
      </c>
      <c r="U503" s="1830">
        <f t="shared" si="99"/>
        <v>0</v>
      </c>
      <c r="AB503" s="2107"/>
      <c r="AC503" s="1831">
        <f t="shared" si="90"/>
        <v>0</v>
      </c>
      <c r="AD503" s="1831">
        <f t="shared" si="91"/>
        <v>0</v>
      </c>
      <c r="AE503">
        <v>7021</v>
      </c>
      <c r="AF503" s="1889">
        <v>7049</v>
      </c>
      <c r="AG503" s="2107">
        <f>SUMIF('3BL ACTUAL'!B:B,AF503,'3BL ACTUAL'!E:E)</f>
        <v>0</v>
      </c>
      <c r="AH503" s="2107">
        <f>SUMIF('1 BL anterior'!B:B,AF503,'1 BL anterior'!E:E)</f>
        <v>45266.04</v>
      </c>
      <c r="AJ503" s="285"/>
    </row>
    <row r="504" spans="1:36" ht="17.45" customHeight="1">
      <c r="A504" s="1493"/>
      <c r="B504" s="1493"/>
      <c r="C504" s="1493"/>
      <c r="D504" s="1509" t="s">
        <v>397</v>
      </c>
      <c r="E504" s="1509"/>
      <c r="F504" s="1509"/>
      <c r="G504" s="1509"/>
      <c r="H504" s="1509"/>
      <c r="I504" s="1509"/>
      <c r="J504" s="1509"/>
      <c r="K504" s="1509"/>
      <c r="L504" s="1509"/>
      <c r="M504" s="1509"/>
      <c r="N504" s="1495">
        <v>7058</v>
      </c>
      <c r="O504" s="1888" t="s">
        <v>869</v>
      </c>
      <c r="P504" s="768"/>
      <c r="Q504" s="2107">
        <f t="shared" si="100"/>
        <v>0</v>
      </c>
      <c r="R504" s="1828">
        <f t="shared" si="96"/>
        <v>0</v>
      </c>
      <c r="S504" s="98">
        <f t="shared" si="97"/>
        <v>0</v>
      </c>
      <c r="T504" s="1829">
        <f t="shared" si="98"/>
        <v>0</v>
      </c>
      <c r="U504" s="1830">
        <f t="shared" si="99"/>
        <v>0</v>
      </c>
      <c r="AB504" s="2107"/>
      <c r="AC504" s="1831">
        <f t="shared" si="90"/>
        <v>0</v>
      </c>
      <c r="AD504" s="1831">
        <f t="shared" si="91"/>
        <v>0</v>
      </c>
      <c r="AE504">
        <v>7021</v>
      </c>
      <c r="AF504" s="1889">
        <v>7052</v>
      </c>
      <c r="AG504" s="2107">
        <f>SUMIF('3BL ACTUAL'!B:B,AF504,'3BL ACTUAL'!E:E)</f>
        <v>0</v>
      </c>
      <c r="AH504" s="2107">
        <f>SUMIF('1 BL anterior'!B:B,AF504,'1 BL anterior'!E:E)</f>
        <v>0</v>
      </c>
      <c r="AJ504" s="285"/>
    </row>
    <row r="505" spans="1:36" ht="17.45" customHeight="1">
      <c r="A505" s="1493"/>
      <c r="B505" s="1493"/>
      <c r="C505" s="1493"/>
      <c r="D505" s="1509" t="s">
        <v>238</v>
      </c>
      <c r="E505" s="1509"/>
      <c r="F505" s="1509"/>
      <c r="G505" s="1509"/>
      <c r="H505" s="1509"/>
      <c r="I505" s="1509"/>
      <c r="J505" s="1509"/>
      <c r="K505" s="1509"/>
      <c r="L505" s="1509"/>
      <c r="M505" s="1509"/>
      <c r="N505" s="1495">
        <v>7061</v>
      </c>
      <c r="O505" s="1888" t="s">
        <v>869</v>
      </c>
      <c r="P505" s="768"/>
      <c r="Q505" s="2107">
        <f t="shared" si="100"/>
        <v>0</v>
      </c>
      <c r="R505" s="1828">
        <f t="shared" si="96"/>
        <v>0</v>
      </c>
      <c r="S505" s="98">
        <f t="shared" si="97"/>
        <v>0</v>
      </c>
      <c r="T505" s="1829">
        <f t="shared" si="98"/>
        <v>0</v>
      </c>
      <c r="U505" s="1830">
        <f t="shared" si="99"/>
        <v>0</v>
      </c>
      <c r="AB505" s="2107"/>
      <c r="AC505" s="1831">
        <f t="shared" si="90"/>
        <v>0</v>
      </c>
      <c r="AD505" s="1831">
        <f t="shared" si="91"/>
        <v>0</v>
      </c>
      <c r="AE505">
        <v>7021</v>
      </c>
      <c r="AF505" s="1889">
        <v>7055</v>
      </c>
      <c r="AG505" s="2107">
        <f>SUMIF('3BL ACTUAL'!B:B,AF505,'3BL ACTUAL'!E:E)</f>
        <v>0</v>
      </c>
      <c r="AH505" s="2107">
        <f>SUMIF('1 BL anterior'!B:B,AF505,'1 BL anterior'!E:E)</f>
        <v>0</v>
      </c>
      <c r="AJ505" s="285"/>
    </row>
    <row r="506" spans="1:36" ht="17.45" customHeight="1">
      <c r="A506" s="1493"/>
      <c r="B506" s="1493"/>
      <c r="C506" s="1503" t="s">
        <v>995</v>
      </c>
      <c r="D506" s="1503"/>
      <c r="E506" s="1503"/>
      <c r="F506" s="1503"/>
      <c r="G506" s="1503"/>
      <c r="H506" s="1503"/>
      <c r="I506" s="1503"/>
      <c r="J506" s="1503"/>
      <c r="K506" s="1503"/>
      <c r="L506" s="1503"/>
      <c r="M506" s="1503"/>
      <c r="N506" s="1503"/>
      <c r="O506" s="1888"/>
      <c r="P506" s="768"/>
      <c r="Q506" s="2107"/>
      <c r="R506" s="1828"/>
      <c r="S506" s="98"/>
      <c r="T506" s="1829"/>
      <c r="U506" s="1830"/>
      <c r="AB506" s="2107"/>
      <c r="AC506" s="1831"/>
      <c r="AD506" s="1831"/>
      <c r="AF506" s="1889"/>
      <c r="AG506" s="2107">
        <f>SUMIF('3BL ACTUAL'!B:B,AF506,'3BL ACTUAL'!E:E)</f>
        <v>0</v>
      </c>
      <c r="AH506" s="2107">
        <f>SUMIF('1 BL anterior'!B:B,AF506,'1 BL anterior'!E:E)</f>
        <v>0</v>
      </c>
      <c r="AJ506" s="285"/>
    </row>
    <row r="507" spans="1:36" ht="17.45" customHeight="1">
      <c r="A507" s="1493"/>
      <c r="B507" s="1493"/>
      <c r="C507" s="1493"/>
      <c r="D507" s="1508" t="s">
        <v>996</v>
      </c>
      <c r="E507" s="1508"/>
      <c r="F507" s="1508"/>
      <c r="G507" s="1508"/>
      <c r="H507" s="1508"/>
      <c r="I507" s="1508"/>
      <c r="J507" s="1508"/>
      <c r="K507" s="1508"/>
      <c r="L507" s="1508"/>
      <c r="M507" s="1508"/>
      <c r="N507" s="1508" t="s">
        <v>3534</v>
      </c>
      <c r="O507" s="1888"/>
      <c r="P507" s="768"/>
      <c r="Q507" s="2107"/>
      <c r="R507" s="1828"/>
      <c r="S507" s="98"/>
      <c r="T507" s="1829"/>
      <c r="U507" s="1830"/>
      <c r="AB507" s="2107"/>
      <c r="AC507" s="1831"/>
      <c r="AD507" s="1831"/>
      <c r="AF507" s="1889"/>
      <c r="AG507" s="2107">
        <f>SUMIF('3BL ACTUAL'!B:B,AF507,'3BL ACTUAL'!E:E)</f>
        <v>0</v>
      </c>
      <c r="AH507" s="2107">
        <f>SUMIF('1 BL anterior'!B:B,AF507,'1 BL anterior'!E:E)</f>
        <v>0</v>
      </c>
      <c r="AJ507" s="285"/>
    </row>
    <row r="508" spans="1:36" ht="17.45" customHeight="1">
      <c r="A508" s="1493"/>
      <c r="B508" s="1493"/>
      <c r="C508" s="1493"/>
      <c r="D508" s="1493"/>
      <c r="E508" s="1509" t="s">
        <v>3675</v>
      </c>
      <c r="F508" s="1509"/>
      <c r="G508" s="1509"/>
      <c r="H508" s="1509"/>
      <c r="I508" s="1509"/>
      <c r="J508" s="1509"/>
      <c r="K508" s="1509"/>
      <c r="L508" s="1509"/>
      <c r="M508" s="1509"/>
      <c r="N508" s="1495">
        <v>7064</v>
      </c>
      <c r="O508" s="1888" t="s">
        <v>869</v>
      </c>
      <c r="P508" s="768"/>
      <c r="Q508" s="2107">
        <f>SUMIF(AF:AF,N508,AG:AG)</f>
        <v>0</v>
      </c>
      <c r="R508" s="1828">
        <f t="shared" si="96"/>
        <v>0</v>
      </c>
      <c r="S508" s="98">
        <f t="shared" si="97"/>
        <v>0</v>
      </c>
      <c r="T508" s="1829">
        <f t="shared" si="98"/>
        <v>0</v>
      </c>
      <c r="U508" s="1830">
        <f t="shared" si="99"/>
        <v>0</v>
      </c>
      <c r="AB508" s="2107"/>
      <c r="AC508" s="1831">
        <f t="shared" si="90"/>
        <v>0</v>
      </c>
      <c r="AD508" s="1831">
        <f t="shared" si="91"/>
        <v>0</v>
      </c>
      <c r="AE508">
        <v>7022</v>
      </c>
      <c r="AF508" s="1889">
        <v>7058</v>
      </c>
      <c r="AG508" s="2107">
        <f>SUMIF('3BL ACTUAL'!B:B,AF508,'3BL ACTUAL'!E:E)</f>
        <v>0</v>
      </c>
      <c r="AH508" s="2107">
        <f>SUMIF('1 BL anterior'!B:B,AF508,'1 BL anterior'!E:E)</f>
        <v>0</v>
      </c>
      <c r="AJ508" s="285"/>
    </row>
    <row r="509" spans="1:36" ht="17.45" customHeight="1">
      <c r="A509" s="1493"/>
      <c r="B509" s="1493"/>
      <c r="C509" s="1493"/>
      <c r="D509" s="1493"/>
      <c r="E509" s="1509" t="s">
        <v>3676</v>
      </c>
      <c r="F509" s="1509"/>
      <c r="G509" s="1509"/>
      <c r="H509" s="1509"/>
      <c r="I509" s="1509"/>
      <c r="J509" s="1509"/>
      <c r="K509" s="1509"/>
      <c r="L509" s="1509"/>
      <c r="M509" s="1509"/>
      <c r="N509" s="1495">
        <v>7067</v>
      </c>
      <c r="O509" s="1888" t="s">
        <v>869</v>
      </c>
      <c r="P509" s="768"/>
      <c r="Q509" s="2107">
        <f>SUMIF(AF:AF,N509,AG:AG)</f>
        <v>0</v>
      </c>
      <c r="R509" s="1828">
        <f t="shared" si="96"/>
        <v>0</v>
      </c>
      <c r="S509" s="98">
        <f t="shared" si="97"/>
        <v>0</v>
      </c>
      <c r="T509" s="1829">
        <f t="shared" si="98"/>
        <v>0</v>
      </c>
      <c r="U509" s="1830">
        <f t="shared" si="99"/>
        <v>0</v>
      </c>
      <c r="AB509" s="2107"/>
      <c r="AC509" s="1831">
        <f t="shared" si="90"/>
        <v>0</v>
      </c>
      <c r="AD509" s="1831">
        <f t="shared" si="91"/>
        <v>0</v>
      </c>
      <c r="AE509">
        <v>7021</v>
      </c>
      <c r="AF509" s="1889">
        <v>7061</v>
      </c>
      <c r="AG509" s="2107">
        <f>SUMIF('3BL ACTUAL'!B:B,AF509,'3BL ACTUAL'!E:E)</f>
        <v>0</v>
      </c>
      <c r="AH509" s="2107">
        <f>SUMIF('1 BL anterior'!B:B,AF509,'1 BL anterior'!E:E)</f>
        <v>0</v>
      </c>
      <c r="AJ509" s="285"/>
    </row>
    <row r="510" spans="1:36" ht="17.45" customHeight="1">
      <c r="A510" s="1493"/>
      <c r="B510" s="1493"/>
      <c r="C510" s="1493"/>
      <c r="D510" s="1509" t="s">
        <v>513</v>
      </c>
      <c r="E510" s="1509"/>
      <c r="F510" s="1509"/>
      <c r="G510" s="1509"/>
      <c r="H510" s="1509"/>
      <c r="I510" s="1509"/>
      <c r="J510" s="1509"/>
      <c r="K510" s="1509"/>
      <c r="L510" s="1509"/>
      <c r="M510" s="1509"/>
      <c r="N510" s="1495">
        <v>7070</v>
      </c>
      <c r="O510" s="1888" t="s">
        <v>869</v>
      </c>
      <c r="P510" s="768"/>
      <c r="Q510" s="2107">
        <f>SUMIF(AF:AF,N510,AG:AG)</f>
        <v>0</v>
      </c>
      <c r="R510" s="1828">
        <f t="shared" si="96"/>
        <v>0</v>
      </c>
      <c r="S510" s="98">
        <f t="shared" si="97"/>
        <v>0</v>
      </c>
      <c r="T510" s="1829">
        <f t="shared" si="98"/>
        <v>0</v>
      </c>
      <c r="U510" s="1830">
        <f t="shared" si="99"/>
        <v>0</v>
      </c>
      <c r="AB510" s="2107"/>
      <c r="AC510" s="1831">
        <f t="shared" si="90"/>
        <v>0</v>
      </c>
      <c r="AD510" s="1831">
        <f t="shared" si="91"/>
        <v>0</v>
      </c>
      <c r="AE510">
        <v>7031</v>
      </c>
      <c r="AF510" s="1889">
        <v>7064</v>
      </c>
      <c r="AG510" s="2107">
        <f>SUMIF('3BL ACTUAL'!B:B,AF510,'3BL ACTUAL'!E:E)</f>
        <v>0</v>
      </c>
      <c r="AH510" s="2107">
        <f>SUMIF('1 BL anterior'!B:B,AF510,'1 BL anterior'!E:E)</f>
        <v>0</v>
      </c>
      <c r="AJ510" s="285"/>
    </row>
    <row r="511" spans="1:36" ht="17.45" customHeight="1">
      <c r="A511" s="1493"/>
      <c r="B511" s="1493"/>
      <c r="C511" s="1493"/>
      <c r="D511" s="1509" t="s">
        <v>3677</v>
      </c>
      <c r="E511" s="1509"/>
      <c r="F511" s="1509"/>
      <c r="G511" s="1509"/>
      <c r="H511" s="1509"/>
      <c r="I511" s="1509"/>
      <c r="J511" s="1509"/>
      <c r="K511" s="1509"/>
      <c r="L511" s="1509"/>
      <c r="M511" s="1509"/>
      <c r="N511" s="1495">
        <v>7073</v>
      </c>
      <c r="O511" s="1888" t="s">
        <v>869</v>
      </c>
      <c r="P511" s="768"/>
      <c r="Q511" s="2107">
        <f>SUMIF(AF:AF,N511,AG:AG)</f>
        <v>0</v>
      </c>
      <c r="R511" s="1828">
        <f t="shared" si="96"/>
        <v>0</v>
      </c>
      <c r="S511" s="98">
        <f t="shared" si="97"/>
        <v>0</v>
      </c>
      <c r="T511" s="1829">
        <f t="shared" si="98"/>
        <v>0</v>
      </c>
      <c r="U511" s="1830">
        <f t="shared" si="99"/>
        <v>0</v>
      </c>
      <c r="AB511" s="2107"/>
      <c r="AC511" s="1831">
        <f t="shared" si="90"/>
        <v>0</v>
      </c>
      <c r="AD511" s="1831">
        <f t="shared" si="91"/>
        <v>0</v>
      </c>
      <c r="AE511">
        <v>7031</v>
      </c>
      <c r="AF511" s="1889">
        <v>7067</v>
      </c>
      <c r="AG511" s="2107">
        <f>SUMIF('3BL ACTUAL'!B:B,AF511,'3BL ACTUAL'!E:E)</f>
        <v>0</v>
      </c>
      <c r="AH511" s="2107">
        <f>SUMIF('1 BL anterior'!B:B,AF511,'1 BL anterior'!E:E)</f>
        <v>91880.922000000006</v>
      </c>
      <c r="AJ511" s="285"/>
    </row>
    <row r="512" spans="1:36" ht="17.45" customHeight="1">
      <c r="A512" s="1493"/>
      <c r="B512" s="1493"/>
      <c r="C512" s="1493"/>
      <c r="D512" s="1508" t="s">
        <v>890</v>
      </c>
      <c r="E512" s="1508"/>
      <c r="F512" s="1508"/>
      <c r="G512" s="1508"/>
      <c r="H512" s="1508"/>
      <c r="I512" s="1508"/>
      <c r="J512" s="1508"/>
      <c r="K512" s="1508"/>
      <c r="L512" s="1508"/>
      <c r="M512" s="1508"/>
      <c r="N512" s="1508" t="s">
        <v>3534</v>
      </c>
      <c r="O512" s="1888"/>
      <c r="P512" s="768"/>
      <c r="Q512" s="2107"/>
      <c r="R512" s="1828"/>
      <c r="S512" s="98"/>
      <c r="T512" s="1829"/>
      <c r="U512" s="1830"/>
      <c r="AB512" s="2107"/>
      <c r="AC512" s="1831"/>
      <c r="AD512" s="1831"/>
      <c r="AF512" s="1889"/>
      <c r="AG512" s="2107">
        <f>SUMIF('3BL ACTUAL'!B:B,AF512,'3BL ACTUAL'!E:E)</f>
        <v>0</v>
      </c>
      <c r="AH512" s="2107">
        <f>SUMIF('1 BL anterior'!B:B,AF512,'1 BL anterior'!E:E)</f>
        <v>0</v>
      </c>
      <c r="AJ512" s="285"/>
    </row>
    <row r="513" spans="1:36" ht="17.45" customHeight="1">
      <c r="A513" s="1493"/>
      <c r="B513" s="1493"/>
      <c r="C513" s="1493"/>
      <c r="D513" s="1493"/>
      <c r="E513" s="1509" t="s">
        <v>3412</v>
      </c>
      <c r="F513" s="1509"/>
      <c r="G513" s="1509"/>
      <c r="H513" s="1509"/>
      <c r="I513" s="1509"/>
      <c r="J513" s="1509"/>
      <c r="K513" s="1509"/>
      <c r="L513" s="1509"/>
      <c r="M513" s="1509"/>
      <c r="N513" s="1495">
        <v>7076</v>
      </c>
      <c r="O513" s="1888" t="s">
        <v>869</v>
      </c>
      <c r="P513" s="768"/>
      <c r="Q513" s="2107">
        <f t="shared" ref="Q513:Q518" si="101">SUMIF(AF:AF,N513,AG:AG)</f>
        <v>0</v>
      </c>
      <c r="R513" s="1828">
        <f t="shared" si="96"/>
        <v>0</v>
      </c>
      <c r="S513" s="98">
        <f t="shared" si="97"/>
        <v>0</v>
      </c>
      <c r="T513" s="1829">
        <f t="shared" si="98"/>
        <v>0</v>
      </c>
      <c r="U513" s="1830">
        <f t="shared" si="99"/>
        <v>0</v>
      </c>
      <c r="AB513" s="2107"/>
      <c r="AC513" s="1831">
        <f t="shared" si="90"/>
        <v>0</v>
      </c>
      <c r="AD513" s="1831">
        <f t="shared" si="91"/>
        <v>0</v>
      </c>
      <c r="AE513">
        <v>7031</v>
      </c>
      <c r="AF513" s="1889">
        <v>7070</v>
      </c>
      <c r="AG513" s="2107">
        <f>SUMIF('3BL ACTUAL'!B:B,AF513,'3BL ACTUAL'!E:E)</f>
        <v>0</v>
      </c>
      <c r="AH513" s="2107">
        <f>SUMIF('1 BL anterior'!B:B,AF513,'1 BL anterior'!E:E)</f>
        <v>0</v>
      </c>
      <c r="AJ513" s="285"/>
    </row>
    <row r="514" spans="1:36" ht="17.45" customHeight="1">
      <c r="A514" s="1493"/>
      <c r="B514" s="1493"/>
      <c r="C514" s="1493"/>
      <c r="D514" s="1493"/>
      <c r="E514" s="1509" t="s">
        <v>316</v>
      </c>
      <c r="F514" s="1509"/>
      <c r="G514" s="1509"/>
      <c r="H514" s="1509"/>
      <c r="I514" s="1509"/>
      <c r="J514" s="1509"/>
      <c r="K514" s="1509"/>
      <c r="L514" s="1509"/>
      <c r="M514" s="1509"/>
      <c r="N514" s="1495">
        <v>7079</v>
      </c>
      <c r="O514" s="1888" t="s">
        <v>869</v>
      </c>
      <c r="P514" s="768"/>
      <c r="Q514" s="2107">
        <f t="shared" si="101"/>
        <v>0</v>
      </c>
      <c r="R514" s="1828">
        <f t="shared" si="96"/>
        <v>0</v>
      </c>
      <c r="S514" s="98">
        <f t="shared" si="97"/>
        <v>0</v>
      </c>
      <c r="T514" s="1829">
        <f t="shared" si="98"/>
        <v>0</v>
      </c>
      <c r="U514" s="1830">
        <f t="shared" si="99"/>
        <v>0</v>
      </c>
      <c r="AB514" s="2107"/>
      <c r="AC514" s="1831">
        <f t="shared" si="90"/>
        <v>0</v>
      </c>
      <c r="AD514" s="1831">
        <f t="shared" si="91"/>
        <v>0</v>
      </c>
      <c r="AE514">
        <v>7031</v>
      </c>
      <c r="AF514" s="1889">
        <v>7073</v>
      </c>
      <c r="AG514" s="2107">
        <f>SUMIF('3BL ACTUAL'!B:B,AF514,'3BL ACTUAL'!E:E)</f>
        <v>0</v>
      </c>
      <c r="AH514" s="2107">
        <f>SUMIF('1 BL anterior'!B:B,AF514,'1 BL anterior'!E:E)</f>
        <v>0</v>
      </c>
      <c r="AJ514" s="285"/>
    </row>
    <row r="515" spans="1:36" ht="17.45" customHeight="1">
      <c r="A515" s="1493"/>
      <c r="B515" s="1493"/>
      <c r="C515" s="1493"/>
      <c r="D515" s="1493"/>
      <c r="E515" s="1509" t="s">
        <v>3678</v>
      </c>
      <c r="F515" s="1509"/>
      <c r="G515" s="1509"/>
      <c r="H515" s="1509"/>
      <c r="I515" s="1509"/>
      <c r="J515" s="1509"/>
      <c r="K515" s="1509"/>
      <c r="L515" s="1509"/>
      <c r="M515" s="1509"/>
      <c r="N515" s="1495">
        <v>7082</v>
      </c>
      <c r="O515" s="1888" t="s">
        <v>869</v>
      </c>
      <c r="P515" s="768"/>
      <c r="Q515" s="2107">
        <f t="shared" si="101"/>
        <v>0</v>
      </c>
      <c r="R515" s="1828">
        <f t="shared" si="96"/>
        <v>0</v>
      </c>
      <c r="S515" s="98">
        <f t="shared" si="97"/>
        <v>0</v>
      </c>
      <c r="T515" s="1829">
        <f t="shared" si="98"/>
        <v>0</v>
      </c>
      <c r="U515" s="1830">
        <f t="shared" si="99"/>
        <v>0</v>
      </c>
      <c r="AB515" s="2107"/>
      <c r="AC515" s="1831">
        <f t="shared" si="90"/>
        <v>0</v>
      </c>
      <c r="AD515" s="1831">
        <f t="shared" si="91"/>
        <v>0</v>
      </c>
      <c r="AE515">
        <v>7031</v>
      </c>
      <c r="AF515" s="1889">
        <v>7076</v>
      </c>
      <c r="AG515" s="2107">
        <f>SUMIF('3BL ACTUAL'!B:B,AF515,'3BL ACTUAL'!E:E)</f>
        <v>0</v>
      </c>
      <c r="AH515" s="2107">
        <f>SUMIF('1 BL anterior'!B:B,AF515,'1 BL anterior'!E:E)</f>
        <v>0</v>
      </c>
      <c r="AJ515" s="285"/>
    </row>
    <row r="516" spans="1:36" ht="17.45" customHeight="1">
      <c r="A516" s="1493"/>
      <c r="B516" s="1493"/>
      <c r="C516" s="1493"/>
      <c r="D516" s="1493"/>
      <c r="E516" s="1509" t="s">
        <v>238</v>
      </c>
      <c r="F516" s="1509"/>
      <c r="G516" s="1509"/>
      <c r="H516" s="1509"/>
      <c r="I516" s="1509"/>
      <c r="J516" s="1509"/>
      <c r="K516" s="1509"/>
      <c r="L516" s="1509"/>
      <c r="M516" s="1509"/>
      <c r="N516" s="1495">
        <v>7085</v>
      </c>
      <c r="O516" s="1888" t="s">
        <v>869</v>
      </c>
      <c r="P516" s="768"/>
      <c r="Q516" s="2107">
        <f t="shared" si="101"/>
        <v>0</v>
      </c>
      <c r="R516" s="1828">
        <f t="shared" si="96"/>
        <v>0</v>
      </c>
      <c r="S516" s="98">
        <f t="shared" si="97"/>
        <v>0</v>
      </c>
      <c r="T516" s="1829">
        <f t="shared" si="98"/>
        <v>0</v>
      </c>
      <c r="U516" s="1830">
        <f t="shared" si="99"/>
        <v>0</v>
      </c>
      <c r="AB516" s="2107"/>
      <c r="AC516" s="1831">
        <f t="shared" si="90"/>
        <v>0</v>
      </c>
      <c r="AD516" s="1831">
        <f t="shared" si="91"/>
        <v>0</v>
      </c>
      <c r="AE516">
        <v>7031</v>
      </c>
      <c r="AF516" s="1889">
        <v>7079</v>
      </c>
      <c r="AG516" s="2107">
        <f>SUMIF('3BL ACTUAL'!B:B,AF516,'3BL ACTUAL'!E:E)</f>
        <v>0</v>
      </c>
      <c r="AH516" s="2107">
        <f>SUMIF('1 BL anterior'!B:B,AF516,'1 BL anterior'!E:E)</f>
        <v>0</v>
      </c>
      <c r="AJ516" s="285"/>
    </row>
    <row r="517" spans="1:36" ht="17.45" customHeight="1">
      <c r="A517" s="1493"/>
      <c r="B517" s="1493"/>
      <c r="C517" s="1493"/>
      <c r="D517" s="1509" t="s">
        <v>3679</v>
      </c>
      <c r="E517" s="1509"/>
      <c r="F517" s="1509"/>
      <c r="G517" s="1509"/>
      <c r="H517" s="1509"/>
      <c r="I517" s="1509"/>
      <c r="J517" s="1509"/>
      <c r="K517" s="1509"/>
      <c r="L517" s="1509"/>
      <c r="M517" s="1509"/>
      <c r="N517" s="1495">
        <v>7088</v>
      </c>
      <c r="O517" s="1888" t="s">
        <v>869</v>
      </c>
      <c r="P517" s="768"/>
      <c r="Q517" s="2107">
        <f t="shared" si="101"/>
        <v>0</v>
      </c>
      <c r="R517" s="1828">
        <f t="shared" si="96"/>
        <v>0</v>
      </c>
      <c r="S517" s="98">
        <f t="shared" si="97"/>
        <v>0</v>
      </c>
      <c r="T517" s="1829">
        <f t="shared" si="98"/>
        <v>0</v>
      </c>
      <c r="U517" s="1830">
        <f t="shared" si="99"/>
        <v>0</v>
      </c>
      <c r="AB517" s="2107"/>
      <c r="AC517" s="1831">
        <f t="shared" si="90"/>
        <v>0</v>
      </c>
      <c r="AD517" s="1831">
        <f t="shared" si="91"/>
        <v>0</v>
      </c>
      <c r="AE517">
        <v>7031</v>
      </c>
      <c r="AF517" s="1889">
        <v>7082</v>
      </c>
      <c r="AG517" s="2107">
        <f>SUMIF('3BL ACTUAL'!B:B,AF517,'3BL ACTUAL'!E:E)</f>
        <v>0</v>
      </c>
      <c r="AH517" s="2107">
        <f>SUMIF('1 BL anterior'!B:B,AF517,'1 BL anterior'!E:E)</f>
        <v>0</v>
      </c>
      <c r="AJ517" s="285"/>
    </row>
    <row r="518" spans="1:36" ht="17.45" customHeight="1">
      <c r="A518" s="1493"/>
      <c r="B518" s="1493"/>
      <c r="C518" s="1493"/>
      <c r="D518" s="1509" t="s">
        <v>520</v>
      </c>
      <c r="E518" s="1509"/>
      <c r="F518" s="1509"/>
      <c r="G518" s="1509"/>
      <c r="H518" s="1509"/>
      <c r="I518" s="1509"/>
      <c r="J518" s="1509"/>
      <c r="K518" s="1509"/>
      <c r="L518" s="1509"/>
      <c r="M518" s="1509"/>
      <c r="N518" s="1495">
        <v>7091</v>
      </c>
      <c r="O518" s="1888" t="s">
        <v>869</v>
      </c>
      <c r="P518" s="768"/>
      <c r="Q518" s="2107">
        <f t="shared" si="101"/>
        <v>0</v>
      </c>
      <c r="R518" s="1828">
        <f t="shared" si="96"/>
        <v>0</v>
      </c>
      <c r="S518" s="98">
        <f t="shared" si="97"/>
        <v>0</v>
      </c>
      <c r="T518" s="1829">
        <f t="shared" si="98"/>
        <v>0</v>
      </c>
      <c r="U518" s="1830">
        <f t="shared" si="99"/>
        <v>0</v>
      </c>
      <c r="AB518" s="2107"/>
      <c r="AC518" s="1831">
        <f t="shared" si="90"/>
        <v>0</v>
      </c>
      <c r="AD518" s="1831">
        <f t="shared" si="91"/>
        <v>0</v>
      </c>
      <c r="AE518">
        <v>7031</v>
      </c>
      <c r="AF518" s="1889">
        <v>7085</v>
      </c>
      <c r="AG518" s="2107">
        <f>SUMIF('3BL ACTUAL'!B:B,AF518,'3BL ACTUAL'!E:E)</f>
        <v>0</v>
      </c>
      <c r="AH518" s="2107">
        <f>SUMIF('1 BL anterior'!B:B,AF518,'1 BL anterior'!E:E)</f>
        <v>0</v>
      </c>
      <c r="AJ518" s="285"/>
    </row>
    <row r="519" spans="1:36" ht="17.45" customHeight="1">
      <c r="A519" s="1493"/>
      <c r="B519" s="1493"/>
      <c r="C519" s="1508" t="s">
        <v>1003</v>
      </c>
      <c r="D519" s="1508"/>
      <c r="E519" s="1508"/>
      <c r="F519" s="1508"/>
      <c r="G519" s="1508"/>
      <c r="H519" s="1508"/>
      <c r="I519" s="1508"/>
      <c r="J519" s="1508"/>
      <c r="K519" s="1508"/>
      <c r="L519" s="1508"/>
      <c r="M519" s="1508"/>
      <c r="N519" s="1508" t="s">
        <v>3534</v>
      </c>
      <c r="O519" s="1888"/>
      <c r="P519" s="768"/>
      <c r="Q519" s="2107"/>
      <c r="R519" s="1828"/>
      <c r="S519" s="98"/>
      <c r="T519" s="1829"/>
      <c r="U519" s="1830"/>
      <c r="AB519" s="2107"/>
      <c r="AC519" s="1831"/>
      <c r="AD519" s="1831"/>
      <c r="AF519" s="1889"/>
      <c r="AG519" s="2107">
        <f>SUMIF('3BL ACTUAL'!B:B,AF519,'3BL ACTUAL'!E:E)</f>
        <v>0</v>
      </c>
      <c r="AH519" s="2107">
        <f>SUMIF('1 BL anterior'!B:B,AF519,'1 BL anterior'!E:E)</f>
        <v>0</v>
      </c>
      <c r="AJ519" s="285"/>
    </row>
    <row r="520" spans="1:36" ht="17.45" customHeight="1">
      <c r="A520" s="1493"/>
      <c r="B520" s="1493"/>
      <c r="C520" s="1493"/>
      <c r="D520" s="1509" t="s">
        <v>3680</v>
      </c>
      <c r="E520" s="1509"/>
      <c r="F520" s="1509"/>
      <c r="G520" s="1509"/>
      <c r="H520" s="1509"/>
      <c r="I520" s="1509"/>
      <c r="J520" s="1509"/>
      <c r="K520" s="1509"/>
      <c r="L520" s="1509"/>
      <c r="M520" s="1509"/>
      <c r="N520" s="1495">
        <v>7094</v>
      </c>
      <c r="O520" s="1888" t="s">
        <v>869</v>
      </c>
      <c r="P520" s="768"/>
      <c r="Q520" s="2107">
        <f>SUMIF(AF:AF,N520,AG:AG)</f>
        <v>0</v>
      </c>
      <c r="R520" s="1828">
        <f t="shared" si="96"/>
        <v>0</v>
      </c>
      <c r="S520" s="98">
        <f t="shared" si="97"/>
        <v>0</v>
      </c>
      <c r="T520" s="1829">
        <f t="shared" si="98"/>
        <v>0</v>
      </c>
      <c r="U520" s="1830">
        <f t="shared" si="99"/>
        <v>0</v>
      </c>
      <c r="AB520" s="2107"/>
      <c r="AC520" s="1831">
        <f t="shared" si="90"/>
        <v>0</v>
      </c>
      <c r="AD520" s="1831">
        <f t="shared" si="91"/>
        <v>0</v>
      </c>
      <c r="AE520">
        <v>7031</v>
      </c>
      <c r="AF520" s="1889">
        <v>7088</v>
      </c>
      <c r="AG520" s="2107">
        <f>SUMIF('3BL ACTUAL'!B:B,AF520,'3BL ACTUAL'!E:E)</f>
        <v>0</v>
      </c>
      <c r="AH520" s="2107">
        <f>SUMIF('1 BL anterior'!B:B,AF520,'1 BL anterior'!E:E)</f>
        <v>0</v>
      </c>
      <c r="AJ520" s="285"/>
    </row>
    <row r="521" spans="1:36" ht="17.45" customHeight="1">
      <c r="A521" s="1493"/>
      <c r="B521" s="1493"/>
      <c r="C521" s="1493"/>
      <c r="D521" s="1509" t="s">
        <v>3681</v>
      </c>
      <c r="E521" s="1509"/>
      <c r="F521" s="1509"/>
      <c r="G521" s="1509"/>
      <c r="H521" s="1509"/>
      <c r="I521" s="1509"/>
      <c r="J521" s="1509"/>
      <c r="K521" s="1509"/>
      <c r="L521" s="1509"/>
      <c r="M521" s="1509"/>
      <c r="N521" s="1495">
        <v>7097</v>
      </c>
      <c r="O521" s="1888" t="s">
        <v>869</v>
      </c>
      <c r="P521" s="768"/>
      <c r="Q521" s="2107">
        <f>SUMIF(AF:AF,N521,AG:AG)</f>
        <v>0</v>
      </c>
      <c r="R521" s="1828">
        <f t="shared" si="96"/>
        <v>0</v>
      </c>
      <c r="S521" s="98">
        <f t="shared" si="97"/>
        <v>0</v>
      </c>
      <c r="T521" s="1829">
        <f t="shared" si="98"/>
        <v>0</v>
      </c>
      <c r="U521" s="1830">
        <f t="shared" si="99"/>
        <v>0</v>
      </c>
      <c r="AB521" s="2107"/>
      <c r="AC521" s="1831">
        <f t="shared" si="90"/>
        <v>0</v>
      </c>
      <c r="AD521" s="1831">
        <f t="shared" si="91"/>
        <v>0</v>
      </c>
      <c r="AE521">
        <v>7031</v>
      </c>
      <c r="AF521" s="1889">
        <v>7091</v>
      </c>
      <c r="AG521" s="2107">
        <f>SUMIF('3BL ACTUAL'!B:B,AF521,'3BL ACTUAL'!E:E)</f>
        <v>0</v>
      </c>
      <c r="AH521" s="2107">
        <f>SUMIF('1 BL anterior'!B:B,AF521,'1 BL anterior'!E:E)</f>
        <v>0</v>
      </c>
      <c r="AJ521" s="285"/>
    </row>
    <row r="522" spans="1:36" ht="22.9" customHeight="1">
      <c r="A522" s="1493"/>
      <c r="B522" s="1493"/>
      <c r="C522" s="1493"/>
      <c r="D522" s="1508" t="s">
        <v>890</v>
      </c>
      <c r="E522" s="1508"/>
      <c r="F522" s="1508"/>
      <c r="G522" s="1508"/>
      <c r="H522" s="1508"/>
      <c r="I522" s="1508"/>
      <c r="J522" s="1508"/>
      <c r="K522" s="1508"/>
      <c r="L522" s="1508"/>
      <c r="M522" s="1508"/>
      <c r="N522" s="1508" t="s">
        <v>3534</v>
      </c>
      <c r="O522" s="1888"/>
      <c r="P522" s="768"/>
      <c r="Q522" s="2107"/>
      <c r="R522" s="1828"/>
      <c r="S522" s="98"/>
      <c r="T522" s="1829"/>
      <c r="U522" s="1830"/>
      <c r="AB522" s="2107"/>
      <c r="AC522" s="1831"/>
      <c r="AD522" s="1831"/>
      <c r="AE522">
        <v>0</v>
      </c>
      <c r="AF522" s="1889"/>
      <c r="AG522" s="2107">
        <f>SUMIF('3BL ACTUAL'!B:B,AF522,'3BL ACTUAL'!E:E)</f>
        <v>0</v>
      </c>
      <c r="AH522" s="2107">
        <f>SUMIF('1 BL anterior'!B:B,AF522,'1 BL anterior'!E:E)</f>
        <v>0</v>
      </c>
      <c r="AJ522" s="285"/>
    </row>
    <row r="523" spans="1:36" ht="18">
      <c r="A523" s="1493"/>
      <c r="B523" s="1493"/>
      <c r="C523" s="1493"/>
      <c r="D523" s="1493"/>
      <c r="E523" s="1509" t="s">
        <v>309</v>
      </c>
      <c r="F523" s="1509"/>
      <c r="G523" s="1509"/>
      <c r="H523" s="1509"/>
      <c r="I523" s="1509"/>
      <c r="J523" s="1509"/>
      <c r="K523" s="1509"/>
      <c r="L523" s="1509"/>
      <c r="M523" s="1509"/>
      <c r="N523" s="1495">
        <v>7100</v>
      </c>
      <c r="O523" s="1888" t="s">
        <v>869</v>
      </c>
      <c r="P523" s="768"/>
      <c r="Q523" s="2107">
        <f t="shared" ref="Q523:Q536" si="102">SUMIF(AF:AF,N523,AG:AG)</f>
        <v>0</v>
      </c>
      <c r="R523" s="1828">
        <f t="shared" si="96"/>
        <v>0</v>
      </c>
      <c r="S523" s="98">
        <f t="shared" si="97"/>
        <v>0</v>
      </c>
      <c r="T523" s="1829">
        <f t="shared" si="98"/>
        <v>0</v>
      </c>
      <c r="U523" s="1830">
        <f t="shared" si="99"/>
        <v>0</v>
      </c>
      <c r="AB523" s="2107"/>
      <c r="AC523" s="1831">
        <f t="shared" si="90"/>
        <v>0</v>
      </c>
      <c r="AD523" s="1831">
        <f t="shared" si="91"/>
        <v>0</v>
      </c>
      <c r="AE523">
        <v>7031</v>
      </c>
      <c r="AF523" s="1889">
        <v>7094</v>
      </c>
      <c r="AG523" s="2107">
        <f>SUMIF('3BL ACTUAL'!B:B,AF523,'3BL ACTUAL'!E:E)</f>
        <v>0</v>
      </c>
      <c r="AH523" s="2107">
        <f>SUMIF('1 BL anterior'!B:B,AF523,'1 BL anterior'!E:E)</f>
        <v>0</v>
      </c>
      <c r="AJ523" s="285"/>
    </row>
    <row r="524" spans="1:36" ht="22.9" customHeight="1">
      <c r="A524" s="1493"/>
      <c r="B524" s="1493"/>
      <c r="C524" s="1493"/>
      <c r="D524" s="1493"/>
      <c r="E524" s="1509" t="s">
        <v>3682</v>
      </c>
      <c r="F524" s="1509"/>
      <c r="G524" s="1509"/>
      <c r="H524" s="1509"/>
      <c r="I524" s="1509"/>
      <c r="J524" s="1509"/>
      <c r="K524" s="1509"/>
      <c r="L524" s="1509"/>
      <c r="M524" s="1509"/>
      <c r="N524" s="1495">
        <v>7103</v>
      </c>
      <c r="O524" s="1888" t="s">
        <v>869</v>
      </c>
      <c r="P524" s="768"/>
      <c r="Q524" s="2107">
        <f t="shared" si="102"/>
        <v>0</v>
      </c>
      <c r="R524" s="1828">
        <f t="shared" si="96"/>
        <v>0</v>
      </c>
      <c r="S524" s="98">
        <f t="shared" si="97"/>
        <v>0</v>
      </c>
      <c r="T524" s="1829">
        <f t="shared" si="98"/>
        <v>0</v>
      </c>
      <c r="U524" s="1830">
        <f t="shared" si="99"/>
        <v>0</v>
      </c>
      <c r="AB524" s="2107"/>
      <c r="AC524" s="1831">
        <f t="shared" si="90"/>
        <v>0</v>
      </c>
      <c r="AD524" s="1831">
        <f t="shared" si="91"/>
        <v>0</v>
      </c>
      <c r="AE524">
        <v>7031</v>
      </c>
      <c r="AF524" s="1889">
        <v>7097</v>
      </c>
      <c r="AG524" s="2107">
        <f>SUMIF('3BL ACTUAL'!B:B,AF524,'3BL ACTUAL'!E:E)</f>
        <v>0</v>
      </c>
      <c r="AH524" s="2107">
        <f>SUMIF('1 BL anterior'!B:B,AF524,'1 BL anterior'!E:E)</f>
        <v>0</v>
      </c>
      <c r="AJ524" s="285"/>
    </row>
    <row r="525" spans="1:36" ht="18">
      <c r="A525" s="1493"/>
      <c r="B525" s="1493"/>
      <c r="C525" s="1493"/>
      <c r="D525" s="1493"/>
      <c r="E525" s="1509" t="s">
        <v>238</v>
      </c>
      <c r="F525" s="1509"/>
      <c r="G525" s="1509"/>
      <c r="H525" s="1509"/>
      <c r="I525" s="1509"/>
      <c r="J525" s="1509"/>
      <c r="K525" s="1509"/>
      <c r="L525" s="1509"/>
      <c r="M525" s="1509"/>
      <c r="N525" s="1495">
        <v>7106</v>
      </c>
      <c r="O525" s="1888" t="s">
        <v>869</v>
      </c>
      <c r="P525" s="768"/>
      <c r="Q525" s="2107">
        <f t="shared" si="102"/>
        <v>0</v>
      </c>
      <c r="R525" s="1828">
        <f t="shared" si="96"/>
        <v>0</v>
      </c>
      <c r="S525" s="98">
        <f t="shared" si="97"/>
        <v>0</v>
      </c>
      <c r="T525" s="1829">
        <f t="shared" si="98"/>
        <v>0</v>
      </c>
      <c r="U525" s="1830">
        <f t="shared" si="99"/>
        <v>0</v>
      </c>
      <c r="AB525" s="2107"/>
      <c r="AC525" s="1831">
        <f t="shared" si="90"/>
        <v>0</v>
      </c>
      <c r="AD525" s="1831">
        <f t="shared" si="91"/>
        <v>0</v>
      </c>
      <c r="AE525">
        <v>7031</v>
      </c>
      <c r="AF525" s="1889">
        <v>7100</v>
      </c>
      <c r="AG525" s="2107">
        <f>SUMIF('3BL ACTUAL'!B:B,AF525,'3BL ACTUAL'!E:E)</f>
        <v>0</v>
      </c>
      <c r="AH525" s="2107">
        <f>SUMIF('1 BL anterior'!B:B,AF525,'1 BL anterior'!E:E)</f>
        <v>0</v>
      </c>
      <c r="AJ525" s="285"/>
    </row>
    <row r="526" spans="1:36" ht="22.9" customHeight="1">
      <c r="A526" s="1493"/>
      <c r="B526" s="1493"/>
      <c r="C526" s="1493"/>
      <c r="D526" s="1509" t="s">
        <v>525</v>
      </c>
      <c r="E526" s="1509"/>
      <c r="F526" s="1509"/>
      <c r="G526" s="1509"/>
      <c r="H526" s="1509"/>
      <c r="I526" s="1509"/>
      <c r="J526" s="1509"/>
      <c r="K526" s="1509"/>
      <c r="L526" s="1509"/>
      <c r="M526" s="1509"/>
      <c r="N526" s="1495">
        <v>7109</v>
      </c>
      <c r="O526" s="1888" t="s">
        <v>869</v>
      </c>
      <c r="P526" s="768"/>
      <c r="Q526" s="2107">
        <f t="shared" si="102"/>
        <v>0</v>
      </c>
      <c r="R526" s="1828">
        <f t="shared" si="96"/>
        <v>0</v>
      </c>
      <c r="S526" s="98">
        <f t="shared" si="97"/>
        <v>0</v>
      </c>
      <c r="T526" s="1829">
        <f t="shared" si="98"/>
        <v>0</v>
      </c>
      <c r="U526" s="1830">
        <f t="shared" si="99"/>
        <v>0</v>
      </c>
      <c r="AB526" s="2107"/>
      <c r="AC526" s="1831">
        <f t="shared" si="90"/>
        <v>0</v>
      </c>
      <c r="AD526" s="1831">
        <f t="shared" si="91"/>
        <v>0</v>
      </c>
      <c r="AE526">
        <v>7031</v>
      </c>
      <c r="AF526" s="1889">
        <v>7103</v>
      </c>
      <c r="AG526" s="2107">
        <f>SUMIF('3BL ACTUAL'!B:B,AF526,'3BL ACTUAL'!E:E)</f>
        <v>0</v>
      </c>
      <c r="AH526" s="2107">
        <f>SUMIF('1 BL anterior'!B:B,AF526,'1 BL anterior'!E:E)</f>
        <v>0</v>
      </c>
      <c r="AJ526" s="285"/>
    </row>
    <row r="527" spans="1:36" ht="18">
      <c r="A527" s="1493"/>
      <c r="B527" s="1493"/>
      <c r="C527" s="1505" t="s">
        <v>178</v>
      </c>
      <c r="D527" s="1506"/>
      <c r="E527" s="1506"/>
      <c r="F527" s="1506"/>
      <c r="G527" s="1506"/>
      <c r="H527" s="1506"/>
      <c r="I527" s="1507"/>
      <c r="J527" s="1507"/>
      <c r="K527" s="1507"/>
      <c r="L527" s="1507"/>
      <c r="M527" s="1507"/>
      <c r="N527" s="1508" t="s">
        <v>3534</v>
      </c>
      <c r="O527" s="1897"/>
      <c r="P527" s="768"/>
      <c r="Q527" s="2107">
        <f t="shared" si="102"/>
        <v>0</v>
      </c>
      <c r="R527" s="1828">
        <f t="shared" si="96"/>
        <v>0</v>
      </c>
      <c r="S527" s="98">
        <f t="shared" si="97"/>
        <v>0</v>
      </c>
      <c r="T527" s="1829">
        <f t="shared" si="98"/>
        <v>0</v>
      </c>
      <c r="U527" s="1830">
        <f t="shared" si="99"/>
        <v>0</v>
      </c>
      <c r="AB527" s="2107"/>
      <c r="AC527" s="1831">
        <f t="shared" si="90"/>
        <v>0</v>
      </c>
      <c r="AD527" s="1831">
        <f t="shared" si="91"/>
        <v>0</v>
      </c>
      <c r="AE527">
        <v>7031</v>
      </c>
      <c r="AF527" s="1889">
        <v>7106</v>
      </c>
      <c r="AG527" s="2107">
        <f>SUMIF('3BL ACTUAL'!B:B,AF527,'3BL ACTUAL'!E:E)</f>
        <v>0</v>
      </c>
      <c r="AH527" s="2107">
        <f>SUMIF('1 BL anterior'!B:B,AF527,'1 BL anterior'!E:E)</f>
        <v>0</v>
      </c>
      <c r="AJ527" s="285"/>
    </row>
    <row r="528" spans="1:36" ht="22.9" customHeight="1">
      <c r="A528" s="1493"/>
      <c r="B528" s="1493"/>
      <c r="C528" s="1493"/>
      <c r="D528" s="1509" t="s">
        <v>526</v>
      </c>
      <c r="E528" s="1509"/>
      <c r="F528" s="1509"/>
      <c r="G528" s="1509"/>
      <c r="H528" s="1509"/>
      <c r="I528" s="1509"/>
      <c r="J528" s="1509"/>
      <c r="K528" s="1509"/>
      <c r="L528" s="1509"/>
      <c r="M528" s="1509"/>
      <c r="N528" s="1495">
        <v>7115</v>
      </c>
      <c r="O528" s="1888" t="s">
        <v>869</v>
      </c>
      <c r="P528" s="768"/>
      <c r="Q528" s="2107">
        <f t="shared" si="102"/>
        <v>0</v>
      </c>
      <c r="R528" s="1828">
        <f t="shared" si="96"/>
        <v>0</v>
      </c>
      <c r="S528" s="98">
        <f t="shared" si="97"/>
        <v>0</v>
      </c>
      <c r="T528" s="1829">
        <f t="shared" si="98"/>
        <v>0</v>
      </c>
      <c r="U528" s="1830">
        <f t="shared" si="99"/>
        <v>0</v>
      </c>
      <c r="AB528" s="2107"/>
      <c r="AC528" s="1831">
        <f t="shared" si="90"/>
        <v>0</v>
      </c>
      <c r="AD528" s="1831">
        <f t="shared" si="91"/>
        <v>0</v>
      </c>
      <c r="AE528">
        <v>7031</v>
      </c>
      <c r="AF528" s="1889">
        <v>7109</v>
      </c>
      <c r="AG528" s="2107">
        <f>SUMIF('3BL ACTUAL'!B:B,AF528,'3BL ACTUAL'!E:E)</f>
        <v>0</v>
      </c>
      <c r="AH528" s="2107">
        <f>SUMIF('1 BL anterior'!B:B,AF528,'1 BL anterior'!E:E)</f>
        <v>0</v>
      </c>
      <c r="AJ528" s="285"/>
    </row>
    <row r="529" spans="1:36" ht="18">
      <c r="A529" s="1493"/>
      <c r="B529" s="1493"/>
      <c r="C529" s="1493"/>
      <c r="D529" s="1509"/>
      <c r="E529" s="1509"/>
      <c r="F529" s="1509"/>
      <c r="G529" s="1509"/>
      <c r="H529" s="1509"/>
      <c r="I529" s="1509"/>
      <c r="J529" s="1509"/>
      <c r="K529" s="1509"/>
      <c r="L529" s="1509"/>
      <c r="M529" s="1509"/>
      <c r="N529" s="1495"/>
      <c r="O529" s="1898"/>
      <c r="P529" s="768"/>
      <c r="Q529" s="2107">
        <f t="shared" si="102"/>
        <v>0</v>
      </c>
      <c r="R529" s="1828">
        <f t="shared" si="96"/>
        <v>0</v>
      </c>
      <c r="S529" s="98">
        <f t="shared" si="97"/>
        <v>0</v>
      </c>
      <c r="T529" s="1829">
        <f t="shared" si="98"/>
        <v>0</v>
      </c>
      <c r="U529" s="1830">
        <f t="shared" si="99"/>
        <v>0</v>
      </c>
      <c r="AB529" s="2107"/>
      <c r="AC529" s="1831">
        <f t="shared" si="90"/>
        <v>0</v>
      </c>
      <c r="AD529" s="1831">
        <f t="shared" si="91"/>
        <v>0</v>
      </c>
      <c r="AG529" s="2107">
        <f>SUMIF('3BL ACTUAL'!B:B,AF529,'3BL ACTUAL'!E:E)</f>
        <v>0</v>
      </c>
      <c r="AH529" s="2107">
        <f>SUMIF('1 BL anterior'!B:B,AF529,'1 BL anterior'!E:E)</f>
        <v>0</v>
      </c>
      <c r="AJ529" s="285"/>
    </row>
    <row r="530" spans="1:36" ht="22.9" customHeight="1">
      <c r="A530" s="1493"/>
      <c r="B530" s="1493"/>
      <c r="C530" s="1493"/>
      <c r="D530" s="1509"/>
      <c r="E530" s="1509"/>
      <c r="F530" s="1509"/>
      <c r="G530" s="1509"/>
      <c r="H530" s="1509"/>
      <c r="I530" s="1509"/>
      <c r="J530" s="1509"/>
      <c r="K530" s="1509"/>
      <c r="L530" s="1509"/>
      <c r="M530" s="1509"/>
      <c r="N530" s="1495"/>
      <c r="O530" s="1897"/>
      <c r="P530" s="768"/>
      <c r="Q530" s="2107">
        <f t="shared" si="102"/>
        <v>0</v>
      </c>
      <c r="R530" s="1828">
        <f t="shared" si="96"/>
        <v>0</v>
      </c>
      <c r="S530" s="98">
        <f t="shared" si="97"/>
        <v>0</v>
      </c>
      <c r="T530" s="1829">
        <f t="shared" si="98"/>
        <v>0</v>
      </c>
      <c r="U530" s="1830">
        <f t="shared" si="99"/>
        <v>0</v>
      </c>
      <c r="AB530" s="2107"/>
      <c r="AC530" s="1831">
        <f t="shared" si="90"/>
        <v>0</v>
      </c>
      <c r="AD530" s="1831">
        <f t="shared" si="91"/>
        <v>0</v>
      </c>
      <c r="AE530">
        <v>7041</v>
      </c>
      <c r="AF530" s="1889">
        <v>7115</v>
      </c>
      <c r="AG530" s="2107">
        <f>SUMIF('3BL ACTUAL'!B:B,AF530,'3BL ACTUAL'!E:E)</f>
        <v>0</v>
      </c>
      <c r="AH530" s="2107">
        <f>SUMIF('1 BL anterior'!B:B,AF530,'1 BL anterior'!E:E)</f>
        <v>0</v>
      </c>
      <c r="AJ530" s="285"/>
    </row>
    <row r="531" spans="1:36" ht="18">
      <c r="A531" s="1493"/>
      <c r="B531" s="1493"/>
      <c r="C531" s="1493"/>
      <c r="D531" s="1509" t="s">
        <v>528</v>
      </c>
      <c r="E531" s="1509"/>
      <c r="F531" s="1509"/>
      <c r="G531" s="1509"/>
      <c r="H531" s="1509"/>
      <c r="I531" s="1509"/>
      <c r="J531" s="1509"/>
      <c r="K531" s="1509"/>
      <c r="L531" s="1509"/>
      <c r="M531" s="1509"/>
      <c r="N531" s="1495">
        <v>7124</v>
      </c>
      <c r="O531" s="1888" t="s">
        <v>869</v>
      </c>
      <c r="P531" s="768"/>
      <c r="Q531" s="2107">
        <f t="shared" si="102"/>
        <v>0</v>
      </c>
      <c r="R531" s="1828">
        <f t="shared" si="96"/>
        <v>0</v>
      </c>
      <c r="S531" s="98">
        <f t="shared" si="97"/>
        <v>0</v>
      </c>
      <c r="T531" s="1829">
        <f t="shared" si="98"/>
        <v>0</v>
      </c>
      <c r="U531" s="1830">
        <f t="shared" si="99"/>
        <v>0</v>
      </c>
      <c r="AB531" s="2107"/>
      <c r="AC531" s="1831">
        <f t="shared" si="90"/>
        <v>0</v>
      </c>
      <c r="AD531" s="1831">
        <f t="shared" si="91"/>
        <v>0</v>
      </c>
      <c r="AG531" s="2107">
        <f>SUMIF('3BL ACTUAL'!B:B,AF531,'3BL ACTUAL'!E:E)</f>
        <v>0</v>
      </c>
      <c r="AH531" s="2107">
        <f>SUMIF('1 BL anterior'!B:B,AF531,'1 BL anterior'!E:E)</f>
        <v>0</v>
      </c>
      <c r="AJ531" s="285"/>
    </row>
    <row r="532" spans="1:36" ht="22.9" customHeight="1">
      <c r="A532" s="1493"/>
      <c r="B532" s="1493"/>
      <c r="C532" s="1493"/>
      <c r="D532" s="1509" t="s">
        <v>529</v>
      </c>
      <c r="E532" s="1509"/>
      <c r="F532" s="1509"/>
      <c r="G532" s="1509"/>
      <c r="H532" s="1509"/>
      <c r="I532" s="1509"/>
      <c r="J532" s="1509"/>
      <c r="K532" s="1509"/>
      <c r="L532" s="1509"/>
      <c r="M532" s="1509"/>
      <c r="N532" s="1495">
        <v>7127</v>
      </c>
      <c r="O532" s="1888" t="s">
        <v>869</v>
      </c>
      <c r="P532" s="768"/>
      <c r="Q532" s="2107">
        <f t="shared" si="102"/>
        <v>0</v>
      </c>
      <c r="R532" s="1828">
        <f t="shared" si="96"/>
        <v>0</v>
      </c>
      <c r="S532" s="98">
        <f t="shared" si="97"/>
        <v>0</v>
      </c>
      <c r="T532" s="1829">
        <f t="shared" si="98"/>
        <v>0</v>
      </c>
      <c r="U532" s="1830">
        <f t="shared" si="99"/>
        <v>0</v>
      </c>
      <c r="AB532" s="2107"/>
      <c r="AC532" s="1831">
        <f t="shared" si="90"/>
        <v>0</v>
      </c>
      <c r="AD532" s="1831">
        <f t="shared" si="91"/>
        <v>0</v>
      </c>
      <c r="AG532" s="2107">
        <f>SUMIF('3BL ACTUAL'!B:B,AF532,'3BL ACTUAL'!E:E)</f>
        <v>0</v>
      </c>
      <c r="AH532" s="2107">
        <f>SUMIF('1 BL anterior'!B:B,AF532,'1 BL anterior'!E:E)</f>
        <v>0</v>
      </c>
      <c r="AJ532" s="285"/>
    </row>
    <row r="533" spans="1:36" ht="18">
      <c r="A533" s="1493"/>
      <c r="B533" s="1493"/>
      <c r="C533" s="1493"/>
      <c r="D533" s="1509"/>
      <c r="E533" s="1509"/>
      <c r="F533" s="1509"/>
      <c r="G533" s="1509"/>
      <c r="H533" s="1509"/>
      <c r="I533" s="1509"/>
      <c r="J533" s="1509"/>
      <c r="K533" s="1509"/>
      <c r="L533" s="1509"/>
      <c r="M533" s="1509"/>
      <c r="N533" s="1495"/>
      <c r="O533" s="1898"/>
      <c r="P533" s="768"/>
      <c r="Q533" s="2107">
        <f t="shared" si="102"/>
        <v>0</v>
      </c>
      <c r="R533" s="1828">
        <f t="shared" si="96"/>
        <v>0</v>
      </c>
      <c r="S533" s="98">
        <f t="shared" si="97"/>
        <v>0</v>
      </c>
      <c r="T533" s="1829">
        <f t="shared" si="98"/>
        <v>0</v>
      </c>
      <c r="U533" s="1830">
        <f t="shared" si="99"/>
        <v>0</v>
      </c>
      <c r="AB533" s="2107"/>
      <c r="AC533" s="1831">
        <f t="shared" ref="AC533:AC610" si="103">+Y533+V533+S533+AB533</f>
        <v>0</v>
      </c>
      <c r="AD533" s="1831">
        <f t="shared" ref="AD533:AD610" si="104">+AC533-R533</f>
        <v>0</v>
      </c>
      <c r="AE533">
        <v>7041</v>
      </c>
      <c r="AF533" s="1889">
        <v>7124</v>
      </c>
      <c r="AG533" s="2107">
        <f>SUMIF('3BL ACTUAL'!B:B,AF533,'3BL ACTUAL'!E:E)</f>
        <v>0</v>
      </c>
      <c r="AH533" s="2107">
        <f>SUMIF('1 BL anterior'!B:B,AF533,'1 BL anterior'!E:E)</f>
        <v>0</v>
      </c>
      <c r="AJ533" s="285"/>
    </row>
    <row r="534" spans="1:36" ht="22.9" customHeight="1">
      <c r="A534" s="1493"/>
      <c r="B534" s="1493"/>
      <c r="C534" s="1493"/>
      <c r="D534" s="1509"/>
      <c r="E534" s="1509"/>
      <c r="F534" s="1509"/>
      <c r="G534" s="1509"/>
      <c r="H534" s="1509"/>
      <c r="I534" s="1509"/>
      <c r="J534" s="1509"/>
      <c r="K534" s="1509"/>
      <c r="L534" s="1509"/>
      <c r="M534" s="1509"/>
      <c r="N534" s="1495"/>
      <c r="O534" s="1898"/>
      <c r="P534" s="768"/>
      <c r="Q534" s="2107">
        <f t="shared" si="102"/>
        <v>0</v>
      </c>
      <c r="R534" s="1828">
        <f t="shared" si="96"/>
        <v>0</v>
      </c>
      <c r="S534" s="98">
        <f t="shared" si="97"/>
        <v>0</v>
      </c>
      <c r="T534" s="1829">
        <f t="shared" si="98"/>
        <v>0</v>
      </c>
      <c r="U534" s="1830">
        <f t="shared" si="99"/>
        <v>0</v>
      </c>
      <c r="AB534" s="2107"/>
      <c r="AC534" s="1831">
        <f t="shared" si="103"/>
        <v>0</v>
      </c>
      <c r="AD534" s="1831">
        <f t="shared" si="104"/>
        <v>0</v>
      </c>
      <c r="AE534">
        <v>7041</v>
      </c>
      <c r="AF534" s="1889">
        <v>7127</v>
      </c>
      <c r="AG534" s="2107">
        <f>SUMIF('3BL ACTUAL'!B:B,AF534,'3BL ACTUAL'!E:E)</f>
        <v>0</v>
      </c>
      <c r="AH534" s="2107">
        <f>SUMIF('1 BL anterior'!B:B,AF534,'1 BL anterior'!E:E)</f>
        <v>0</v>
      </c>
      <c r="AJ534" s="285"/>
    </row>
    <row r="535" spans="1:36" ht="18">
      <c r="A535" s="1493"/>
      <c r="B535" s="1493"/>
      <c r="C535" s="1493"/>
      <c r="D535" s="1509"/>
      <c r="E535" s="1509"/>
      <c r="F535" s="1509"/>
      <c r="G535" s="1509"/>
      <c r="H535" s="1509"/>
      <c r="I535" s="1509"/>
      <c r="J535" s="1509"/>
      <c r="K535" s="1509"/>
      <c r="L535" s="1509"/>
      <c r="M535" s="1509"/>
      <c r="N535" s="1495"/>
      <c r="O535" s="1897"/>
      <c r="P535" s="768"/>
      <c r="Q535" s="2107">
        <f t="shared" si="102"/>
        <v>0</v>
      </c>
      <c r="R535" s="1828">
        <f t="shared" si="96"/>
        <v>0</v>
      </c>
      <c r="S535" s="98">
        <f t="shared" si="97"/>
        <v>0</v>
      </c>
      <c r="T535" s="1829">
        <f t="shared" si="98"/>
        <v>0</v>
      </c>
      <c r="U535" s="1830">
        <f t="shared" si="99"/>
        <v>0</v>
      </c>
      <c r="AB535" s="2107"/>
      <c r="AC535" s="1831">
        <f t="shared" si="103"/>
        <v>0</v>
      </c>
      <c r="AD535" s="1831">
        <f t="shared" si="104"/>
        <v>0</v>
      </c>
      <c r="AG535" s="2107">
        <f>SUMIF('3BL ACTUAL'!B:B,AF535,'3BL ACTUAL'!E:E)</f>
        <v>0</v>
      </c>
      <c r="AH535" s="2107">
        <f>SUMIF('1 BL anterior'!B:B,AF535,'1 BL anterior'!E:E)</f>
        <v>0</v>
      </c>
      <c r="AJ535" s="285"/>
    </row>
    <row r="536" spans="1:36" ht="22.9" customHeight="1">
      <c r="A536" s="1493"/>
      <c r="B536" s="1493"/>
      <c r="C536" s="1493"/>
      <c r="D536" s="1509" t="s">
        <v>387</v>
      </c>
      <c r="E536" s="1509"/>
      <c r="F536" s="1509"/>
      <c r="G536" s="1509"/>
      <c r="H536" s="1509"/>
      <c r="I536" s="1509"/>
      <c r="J536" s="1509"/>
      <c r="K536" s="1509"/>
      <c r="L536" s="1509"/>
      <c r="M536" s="1509"/>
      <c r="N536" s="1495">
        <v>7139</v>
      </c>
      <c r="O536" s="1888" t="s">
        <v>869</v>
      </c>
      <c r="P536" s="768"/>
      <c r="Q536" s="2107">
        <f t="shared" si="102"/>
        <v>0</v>
      </c>
      <c r="R536" s="1828">
        <f t="shared" si="96"/>
        <v>0</v>
      </c>
      <c r="S536" s="98">
        <f t="shared" si="97"/>
        <v>0</v>
      </c>
      <c r="T536" s="1829">
        <f t="shared" si="98"/>
        <v>0</v>
      </c>
      <c r="U536" s="1830">
        <f t="shared" si="99"/>
        <v>0</v>
      </c>
      <c r="AB536" s="2107"/>
      <c r="AC536" s="1831">
        <f t="shared" si="103"/>
        <v>0</v>
      </c>
      <c r="AD536" s="1831">
        <f t="shared" si="104"/>
        <v>0</v>
      </c>
      <c r="AG536" s="2107">
        <f>SUMIF('3BL ACTUAL'!B:B,AF536,'3BL ACTUAL'!E:E)</f>
        <v>0</v>
      </c>
      <c r="AH536" s="2107">
        <f>SUMIF('1 BL anterior'!B:B,AF536,'1 BL anterior'!E:E)</f>
        <v>0</v>
      </c>
      <c r="AJ536" s="285"/>
    </row>
    <row r="537" spans="1:36" ht="18">
      <c r="A537" s="1493"/>
      <c r="B537" s="1493"/>
      <c r="C537" s="1535" t="s">
        <v>180</v>
      </c>
      <c r="D537" s="1535"/>
      <c r="E537" s="1535"/>
      <c r="F537" s="1535"/>
      <c r="G537" s="1535"/>
      <c r="H537" s="1509"/>
      <c r="I537" s="1509"/>
      <c r="J537" s="1509"/>
      <c r="K537" s="1509"/>
      <c r="L537" s="1509"/>
      <c r="M537" s="1509"/>
      <c r="N537" s="1495"/>
      <c r="O537" s="1888"/>
      <c r="P537" s="768"/>
      <c r="Q537" s="2107"/>
      <c r="R537" s="1828"/>
      <c r="S537" s="98"/>
      <c r="T537" s="1829"/>
      <c r="U537" s="1830"/>
      <c r="AB537" s="2107"/>
      <c r="AC537" s="1831"/>
      <c r="AD537" s="1831"/>
      <c r="AG537" s="2107">
        <f>SUMIF('3BL ACTUAL'!B:B,AF537,'3BL ACTUAL'!E:E)</f>
        <v>0</v>
      </c>
      <c r="AH537" s="2107">
        <f>SUMIF('1 BL anterior'!B:B,AF537,'1 BL anterior'!E:E)</f>
        <v>0</v>
      </c>
      <c r="AJ537" s="285"/>
    </row>
    <row r="538" spans="1:36" ht="17.45" customHeight="1">
      <c r="A538" s="1493"/>
      <c r="B538" s="1493"/>
      <c r="D538" s="1509" t="s">
        <v>380</v>
      </c>
      <c r="E538" s="1509"/>
      <c r="F538" s="1509"/>
      <c r="G538" s="1509"/>
      <c r="H538" s="1509"/>
      <c r="I538" s="1509"/>
      <c r="J538" s="1509"/>
      <c r="K538" s="1509"/>
      <c r="L538" s="1509"/>
      <c r="M538" s="1509"/>
      <c r="N538" s="1495">
        <v>7142</v>
      </c>
      <c r="O538" s="1888" t="s">
        <v>869</v>
      </c>
      <c r="P538" s="768"/>
      <c r="Q538" s="2107">
        <f t="shared" ref="Q538:Q545" si="105">SUMIF(AF:AF,N538,AG:AG)</f>
        <v>0</v>
      </c>
      <c r="R538" s="1828">
        <f t="shared" si="96"/>
        <v>0</v>
      </c>
      <c r="S538" s="98">
        <f t="shared" si="97"/>
        <v>0</v>
      </c>
      <c r="T538" s="1829">
        <f t="shared" si="98"/>
        <v>0</v>
      </c>
      <c r="U538" s="1830">
        <f t="shared" si="99"/>
        <v>0</v>
      </c>
      <c r="AB538" s="2107"/>
      <c r="AC538" s="1831">
        <f t="shared" si="103"/>
        <v>0</v>
      </c>
      <c r="AD538" s="1831">
        <f t="shared" si="104"/>
        <v>0</v>
      </c>
      <c r="AG538" s="2107">
        <f>SUMIF('3BL ACTUAL'!B:B,AF538,'3BL ACTUAL'!E:E)</f>
        <v>0</v>
      </c>
      <c r="AH538" s="2107">
        <f>SUMIF('1 BL anterior'!B:B,AF538,'1 BL anterior'!E:E)</f>
        <v>0</v>
      </c>
      <c r="AJ538" s="285"/>
    </row>
    <row r="539" spans="1:36" ht="17.45" customHeight="1">
      <c r="A539" s="1493"/>
      <c r="B539" s="1493"/>
      <c r="C539" s="1493"/>
      <c r="D539" s="1509" t="s">
        <v>533</v>
      </c>
      <c r="E539" s="1509"/>
      <c r="F539" s="1509"/>
      <c r="G539" s="1509"/>
      <c r="H539" s="1509"/>
      <c r="I539" s="1509"/>
      <c r="J539" s="1509"/>
      <c r="K539" s="1509"/>
      <c r="L539" s="1509"/>
      <c r="M539" s="1509"/>
      <c r="N539" s="1495">
        <v>7145</v>
      </c>
      <c r="O539" s="1888" t="s">
        <v>869</v>
      </c>
      <c r="P539" s="768"/>
      <c r="Q539" s="2107">
        <f t="shared" si="105"/>
        <v>0</v>
      </c>
      <c r="R539" s="1828">
        <f t="shared" si="96"/>
        <v>0</v>
      </c>
      <c r="S539" s="98">
        <f t="shared" si="97"/>
        <v>0</v>
      </c>
      <c r="T539" s="1829">
        <f t="shared" si="98"/>
        <v>0</v>
      </c>
      <c r="U539" s="1830">
        <f t="shared" si="99"/>
        <v>0</v>
      </c>
      <c r="AB539" s="2107"/>
      <c r="AC539" s="1831">
        <f t="shared" si="103"/>
        <v>0</v>
      </c>
      <c r="AD539" s="1831">
        <f t="shared" si="104"/>
        <v>0</v>
      </c>
      <c r="AE539">
        <v>7041</v>
      </c>
      <c r="AF539" s="1889">
        <v>7139</v>
      </c>
      <c r="AG539" s="2107">
        <f>SUMIF('3BL ACTUAL'!B:B,AF539,'3BL ACTUAL'!E:E)</f>
        <v>0</v>
      </c>
      <c r="AH539" s="2107">
        <f>SUMIF('1 BL anterior'!B:B,AF539,'1 BL anterior'!E:E)</f>
        <v>0</v>
      </c>
      <c r="AJ539" s="285"/>
    </row>
    <row r="540" spans="1:36" ht="17.45" customHeight="1">
      <c r="A540" s="1493"/>
      <c r="B540" s="1493"/>
      <c r="C540" s="1493"/>
      <c r="D540" s="1509"/>
      <c r="E540" s="1509"/>
      <c r="F540" s="1509"/>
      <c r="G540" s="1509"/>
      <c r="H540" s="1509"/>
      <c r="I540" s="1509"/>
      <c r="J540" s="1509"/>
      <c r="K540" s="1509"/>
      <c r="L540" s="1509"/>
      <c r="M540" s="1509"/>
      <c r="N540" s="1495"/>
      <c r="O540" s="1898"/>
      <c r="P540" s="768"/>
      <c r="Q540" s="2107">
        <f t="shared" si="105"/>
        <v>0</v>
      </c>
      <c r="R540" s="1828">
        <f t="shared" si="96"/>
        <v>0</v>
      </c>
      <c r="S540" s="98">
        <f t="shared" si="97"/>
        <v>0</v>
      </c>
      <c r="T540" s="1829">
        <f t="shared" si="98"/>
        <v>0</v>
      </c>
      <c r="U540" s="1830">
        <f t="shared" si="99"/>
        <v>0</v>
      </c>
      <c r="AB540" s="2107"/>
      <c r="AC540" s="1831">
        <f t="shared" si="103"/>
        <v>0</v>
      </c>
      <c r="AD540" s="1831">
        <f t="shared" si="104"/>
        <v>0</v>
      </c>
      <c r="AE540">
        <v>7052</v>
      </c>
      <c r="AF540" s="1889">
        <v>7142</v>
      </c>
      <c r="AG540" s="2107">
        <f>SUMIF('3BL ACTUAL'!B:B,AF540,'3BL ACTUAL'!E:E)</f>
        <v>0</v>
      </c>
      <c r="AH540" s="2107">
        <f>SUMIF('1 BL anterior'!B:B,AF540,'1 BL anterior'!E:E)</f>
        <v>0</v>
      </c>
      <c r="AJ540" s="285"/>
    </row>
    <row r="541" spans="1:36" ht="17.45" customHeight="1">
      <c r="A541" s="1493"/>
      <c r="B541" s="1493"/>
      <c r="C541" s="1493"/>
      <c r="D541" s="1509"/>
      <c r="E541" s="1509"/>
      <c r="F541" s="1509"/>
      <c r="G541" s="1509"/>
      <c r="H541" s="1509"/>
      <c r="I541" s="1509"/>
      <c r="J541" s="1509"/>
      <c r="K541" s="1509"/>
      <c r="L541" s="1509"/>
      <c r="M541" s="1509"/>
      <c r="N541" s="1495"/>
      <c r="O541" s="1898"/>
      <c r="P541" s="768"/>
      <c r="Q541" s="2107">
        <f t="shared" si="105"/>
        <v>0</v>
      </c>
      <c r="R541" s="1828">
        <f t="shared" si="96"/>
        <v>0</v>
      </c>
      <c r="S541" s="98">
        <f t="shared" si="97"/>
        <v>0</v>
      </c>
      <c r="T541" s="1829">
        <f t="shared" si="98"/>
        <v>0</v>
      </c>
      <c r="U541" s="1830">
        <f t="shared" si="99"/>
        <v>0</v>
      </c>
      <c r="AB541" s="2107"/>
      <c r="AC541" s="1831">
        <f t="shared" si="103"/>
        <v>0</v>
      </c>
      <c r="AD541" s="1831">
        <f t="shared" si="104"/>
        <v>0</v>
      </c>
      <c r="AE541">
        <v>7052</v>
      </c>
      <c r="AF541" s="1889">
        <v>7145</v>
      </c>
      <c r="AG541" s="2107">
        <f>SUMIF('3BL ACTUAL'!B:B,AF541,'3BL ACTUAL'!E:E)</f>
        <v>0</v>
      </c>
      <c r="AH541" s="2107">
        <f>SUMIF('1 BL anterior'!B:B,AF541,'1 BL anterior'!E:E)</f>
        <v>0</v>
      </c>
      <c r="AJ541" s="285"/>
    </row>
    <row r="542" spans="1:36" ht="17.45" customHeight="1">
      <c r="A542" s="1493"/>
      <c r="B542" s="1493"/>
      <c r="C542" s="1493"/>
      <c r="D542" s="1509"/>
      <c r="E542" s="1509"/>
      <c r="F542" s="1509"/>
      <c r="G542" s="1509"/>
      <c r="H542" s="1509"/>
      <c r="I542" s="1509"/>
      <c r="J542" s="1509"/>
      <c r="K542" s="1509"/>
      <c r="L542" s="1509"/>
      <c r="M542" s="1509"/>
      <c r="N542" s="1495"/>
      <c r="O542" s="1898"/>
      <c r="P542" s="768"/>
      <c r="Q542" s="2107">
        <f t="shared" si="105"/>
        <v>0</v>
      </c>
      <c r="R542" s="1828">
        <f t="shared" si="96"/>
        <v>0</v>
      </c>
      <c r="S542" s="98">
        <f t="shared" si="97"/>
        <v>0</v>
      </c>
      <c r="T542" s="1829">
        <f t="shared" si="98"/>
        <v>0</v>
      </c>
      <c r="U542" s="1830">
        <f t="shared" si="99"/>
        <v>0</v>
      </c>
      <c r="AB542" s="2107"/>
      <c r="AC542" s="1831">
        <f t="shared" si="103"/>
        <v>0</v>
      </c>
      <c r="AD542" s="1831">
        <f t="shared" si="104"/>
        <v>0</v>
      </c>
      <c r="AG542" s="2107">
        <f>SUMIF('3BL ACTUAL'!B:B,AF542,'3BL ACTUAL'!E:E)</f>
        <v>0</v>
      </c>
      <c r="AH542" s="2107">
        <f>SUMIF('1 BL anterior'!B:B,AF542,'1 BL anterior'!E:E)</f>
        <v>0</v>
      </c>
      <c r="AJ542" s="285"/>
    </row>
    <row r="543" spans="1:36" ht="18" customHeight="1">
      <c r="A543" s="1493"/>
      <c r="B543" s="1493"/>
      <c r="C543" s="1493"/>
      <c r="D543" s="1509"/>
      <c r="E543" s="1509"/>
      <c r="F543" s="1509"/>
      <c r="G543" s="1509"/>
      <c r="H543" s="1509"/>
      <c r="I543" s="1509"/>
      <c r="J543" s="1509"/>
      <c r="K543" s="1509"/>
      <c r="L543" s="1509"/>
      <c r="M543" s="1509"/>
      <c r="N543" s="1495"/>
      <c r="O543" s="1897"/>
      <c r="P543" s="768"/>
      <c r="Q543" s="2107">
        <f t="shared" si="105"/>
        <v>0</v>
      </c>
      <c r="R543" s="1828">
        <f t="shared" si="96"/>
        <v>0</v>
      </c>
      <c r="S543" s="98">
        <f t="shared" si="97"/>
        <v>0</v>
      </c>
      <c r="T543" s="1829">
        <f t="shared" si="98"/>
        <v>0</v>
      </c>
      <c r="U543" s="1830">
        <f t="shared" si="99"/>
        <v>0</v>
      </c>
      <c r="AB543" s="2107"/>
      <c r="AC543" s="1831">
        <f t="shared" si="103"/>
        <v>0</v>
      </c>
      <c r="AD543" s="1831">
        <f t="shared" si="104"/>
        <v>0</v>
      </c>
      <c r="AG543" s="2107">
        <f>SUMIF('3BL ACTUAL'!B:B,AF543,'3BL ACTUAL'!E:E)</f>
        <v>0</v>
      </c>
      <c r="AH543" s="2107">
        <f>SUMIF('1 BL anterior'!B:B,AF543,'1 BL anterior'!E:E)</f>
        <v>0</v>
      </c>
      <c r="AJ543" s="285"/>
    </row>
    <row r="544" spans="1:36" ht="18">
      <c r="A544" s="1493"/>
      <c r="B544" s="1493"/>
      <c r="C544" s="1493"/>
      <c r="D544" s="1509" t="s">
        <v>386</v>
      </c>
      <c r="E544" s="1509"/>
      <c r="F544" s="1509"/>
      <c r="G544" s="1509"/>
      <c r="H544" s="1509"/>
      <c r="I544" s="1509"/>
      <c r="J544" s="1509"/>
      <c r="K544" s="1509"/>
      <c r="L544" s="1509"/>
      <c r="M544" s="1509"/>
      <c r="N544" s="1495">
        <v>7160</v>
      </c>
      <c r="O544" s="1888" t="s">
        <v>869</v>
      </c>
      <c r="P544" s="768"/>
      <c r="Q544" s="2107">
        <f t="shared" si="105"/>
        <v>0</v>
      </c>
      <c r="R544" s="1828">
        <f t="shared" si="96"/>
        <v>0</v>
      </c>
      <c r="S544" s="98">
        <f t="shared" si="97"/>
        <v>0</v>
      </c>
      <c r="T544" s="1829">
        <f t="shared" si="98"/>
        <v>0</v>
      </c>
      <c r="U544" s="1830">
        <f t="shared" si="99"/>
        <v>0</v>
      </c>
      <c r="AB544" s="2107"/>
      <c r="AC544" s="1831">
        <f t="shared" si="103"/>
        <v>0</v>
      </c>
      <c r="AD544" s="1831">
        <f t="shared" si="104"/>
        <v>0</v>
      </c>
      <c r="AG544" s="2107">
        <f>SUMIF('3BL ACTUAL'!B:B,AF544,'3BL ACTUAL'!E:E)</f>
        <v>0</v>
      </c>
      <c r="AH544" s="2107">
        <f>SUMIF('1 BL anterior'!B:B,AF544,'1 BL anterior'!E:E)</f>
        <v>0</v>
      </c>
      <c r="AJ544" s="285"/>
    </row>
    <row r="545" spans="1:36" ht="18">
      <c r="A545" s="1493"/>
      <c r="B545" s="1493"/>
      <c r="C545" s="1493"/>
      <c r="D545" s="1512" t="s">
        <v>238</v>
      </c>
      <c r="E545" s="1512"/>
      <c r="F545" s="1512"/>
      <c r="G545" s="1512"/>
      <c r="H545" s="1512"/>
      <c r="I545" s="1512"/>
      <c r="J545" s="1512"/>
      <c r="K545" s="1512"/>
      <c r="L545" s="1512"/>
      <c r="M545" s="1509"/>
      <c r="N545" s="1495">
        <v>7163</v>
      </c>
      <c r="O545" s="1888" t="s">
        <v>869</v>
      </c>
      <c r="P545" s="768"/>
      <c r="Q545" s="2107">
        <f t="shared" si="105"/>
        <v>0</v>
      </c>
      <c r="R545" s="1828">
        <f t="shared" si="96"/>
        <v>0</v>
      </c>
      <c r="S545" s="98">
        <f t="shared" si="97"/>
        <v>0</v>
      </c>
      <c r="T545" s="1829">
        <f t="shared" si="98"/>
        <v>0</v>
      </c>
      <c r="U545" s="1830">
        <f t="shared" si="99"/>
        <v>0</v>
      </c>
      <c r="AB545" s="2107"/>
      <c r="AC545" s="1831">
        <f t="shared" si="103"/>
        <v>0</v>
      </c>
      <c r="AD545" s="1831">
        <f t="shared" si="104"/>
        <v>0</v>
      </c>
      <c r="AG545" s="2107">
        <f>SUMIF('3BL ACTUAL'!B:B,AF545,'3BL ACTUAL'!E:E)</f>
        <v>0</v>
      </c>
      <c r="AH545" s="2107">
        <f>SUMIF('1 BL anterior'!B:B,AF545,'1 BL anterior'!E:E)</f>
        <v>0</v>
      </c>
      <c r="AJ545" s="285"/>
    </row>
    <row r="546" spans="1:36" ht="18">
      <c r="A546" s="1493"/>
      <c r="B546" s="1493"/>
      <c r="C546" s="1535" t="s">
        <v>3683</v>
      </c>
      <c r="D546" s="1535"/>
      <c r="E546" s="1535"/>
      <c r="F546" s="1535"/>
      <c r="G546" s="1535"/>
      <c r="H546" s="1535"/>
      <c r="I546" s="1512"/>
      <c r="J546" s="1512"/>
      <c r="K546" s="1512"/>
      <c r="L546" s="1512"/>
      <c r="M546" s="1509"/>
      <c r="N546" s="1495"/>
      <c r="O546" s="1888"/>
      <c r="P546" s="768"/>
      <c r="Q546" s="2107"/>
      <c r="R546" s="1828"/>
      <c r="S546" s="98"/>
      <c r="T546" s="1829"/>
      <c r="U546" s="1830"/>
      <c r="AB546" s="2107"/>
      <c r="AC546" s="1831"/>
      <c r="AD546" s="1831"/>
      <c r="AG546" s="2107">
        <f>SUMIF('3BL ACTUAL'!B:B,AF546,'3BL ACTUAL'!E:E)</f>
        <v>0</v>
      </c>
      <c r="AH546" s="2107">
        <f>SUMIF('1 BL anterior'!B:B,AF546,'1 BL anterior'!E:E)</f>
        <v>0</v>
      </c>
      <c r="AJ546" s="285"/>
    </row>
    <row r="547" spans="1:36" ht="18">
      <c r="A547" s="1493"/>
      <c r="B547" s="1493"/>
      <c r="D547" s="1512" t="s">
        <v>264</v>
      </c>
      <c r="E547" s="1512"/>
      <c r="F547" s="1512"/>
      <c r="G547" s="1512"/>
      <c r="H547" s="1512"/>
      <c r="I547" s="1512"/>
      <c r="J547" s="1512"/>
      <c r="K547" s="1512"/>
      <c r="L547" s="1512"/>
      <c r="M547" s="1509"/>
      <c r="N547" s="1495">
        <v>7166</v>
      </c>
      <c r="O547" s="1888" t="s">
        <v>869</v>
      </c>
      <c r="P547" s="768"/>
      <c r="Q547" s="2107">
        <f>SUMIF(AF:AF,N547,AG:AG)</f>
        <v>0</v>
      </c>
      <c r="R547" s="1828">
        <f t="shared" si="96"/>
        <v>0</v>
      </c>
      <c r="S547" s="98">
        <f t="shared" si="97"/>
        <v>0</v>
      </c>
      <c r="T547" s="1829">
        <f t="shared" si="98"/>
        <v>0</v>
      </c>
      <c r="U547" s="1830">
        <f t="shared" si="99"/>
        <v>0</v>
      </c>
      <c r="AB547" s="2107"/>
      <c r="AC547" s="1831">
        <f t="shared" si="103"/>
        <v>0</v>
      </c>
      <c r="AD547" s="1831">
        <f t="shared" si="104"/>
        <v>0</v>
      </c>
      <c r="AE547">
        <v>7052</v>
      </c>
      <c r="AF547" s="1889">
        <v>7160</v>
      </c>
      <c r="AG547" s="2107">
        <f>SUMIF('3BL ACTUAL'!B:B,AF547,'3BL ACTUAL'!E:E)</f>
        <v>0</v>
      </c>
      <c r="AH547" s="2107">
        <f>SUMIF('1 BL anterior'!B:B,AF547,'1 BL anterior'!E:E)</f>
        <v>0</v>
      </c>
      <c r="AJ547" s="285"/>
    </row>
    <row r="548" spans="1:36" ht="18">
      <c r="A548" s="1493"/>
      <c r="B548" s="1493"/>
      <c r="D548" s="1512" t="s">
        <v>265</v>
      </c>
      <c r="E548" s="1512" t="s">
        <v>3424</v>
      </c>
      <c r="F548" s="1512"/>
      <c r="G548" s="1512"/>
      <c r="H548" s="1512"/>
      <c r="I548" s="1512"/>
      <c r="J548" s="1512"/>
      <c r="K548" s="1512"/>
      <c r="L548" s="1512"/>
      <c r="M548" s="1509"/>
      <c r="N548" s="1495">
        <v>7169</v>
      </c>
      <c r="O548" s="1888" t="s">
        <v>869</v>
      </c>
      <c r="P548" s="768"/>
      <c r="Q548" s="2107">
        <f>SUMIF(AF:AF,N548,AG:AG)</f>
        <v>0</v>
      </c>
      <c r="R548" s="1828">
        <f t="shared" si="96"/>
        <v>0</v>
      </c>
      <c r="S548" s="98">
        <f t="shared" si="97"/>
        <v>0</v>
      </c>
      <c r="T548" s="1829">
        <f t="shared" si="98"/>
        <v>0</v>
      </c>
      <c r="U548" s="1830">
        <f t="shared" si="99"/>
        <v>0</v>
      </c>
      <c r="AB548" s="2107"/>
      <c r="AC548" s="1831">
        <f t="shared" si="103"/>
        <v>0</v>
      </c>
      <c r="AD548" s="1831">
        <f t="shared" si="104"/>
        <v>0</v>
      </c>
      <c r="AE548">
        <v>7052</v>
      </c>
      <c r="AF548" s="1889">
        <v>7163</v>
      </c>
      <c r="AG548" s="2107">
        <f>SUMIF('3BL ACTUAL'!B:B,AF548,'3BL ACTUAL'!E:E)</f>
        <v>0</v>
      </c>
      <c r="AH548" s="2107">
        <f>SUMIF('1 BL anterior'!B:B,AF548,'1 BL anterior'!E:E)</f>
        <v>0</v>
      </c>
      <c r="AJ548" s="285"/>
    </row>
    <row r="549" spans="1:36" ht="18">
      <c r="A549" s="1493"/>
      <c r="B549" s="1493"/>
      <c r="C549" s="1535" t="s">
        <v>1006</v>
      </c>
      <c r="D549" s="1539"/>
      <c r="E549" s="1500"/>
      <c r="F549" s="1500"/>
      <c r="G549" s="1500"/>
      <c r="H549" s="1500"/>
      <c r="I549" s="1500"/>
      <c r="J549" s="1500"/>
      <c r="K549" s="1500"/>
      <c r="L549" s="1500"/>
      <c r="M549" s="1548"/>
      <c r="N549" s="1549"/>
      <c r="O549" s="1899"/>
      <c r="P549" s="768"/>
      <c r="Q549" s="2107"/>
      <c r="R549" s="1828"/>
      <c r="S549" s="98"/>
      <c r="T549" s="1829"/>
      <c r="U549" s="1830"/>
      <c r="AB549" s="2107"/>
      <c r="AC549" s="1831"/>
      <c r="AD549" s="1831"/>
      <c r="AF549" s="1889"/>
      <c r="AG549" s="2107">
        <f>SUMIF('3BL ACTUAL'!B:B,AF549,'3BL ACTUAL'!E:E)</f>
        <v>0</v>
      </c>
      <c r="AH549" s="2107">
        <f>SUMIF('1 BL anterior'!B:B,AF549,'1 BL anterior'!E:E)</f>
        <v>0</v>
      </c>
      <c r="AJ549" s="285"/>
    </row>
    <row r="550" spans="1:36" ht="18">
      <c r="A550" s="1493"/>
      <c r="B550" s="1493"/>
      <c r="D550" s="1500"/>
      <c r="E550" s="1500"/>
      <c r="F550" s="1500"/>
      <c r="G550" s="1500"/>
      <c r="H550" s="1500"/>
      <c r="I550" s="1500"/>
      <c r="J550" s="1500"/>
      <c r="K550" s="1500"/>
      <c r="L550" s="1500"/>
      <c r="M550" s="1548"/>
      <c r="N550" s="1549"/>
      <c r="O550" s="1898"/>
      <c r="P550" s="768"/>
      <c r="Q550" s="2107">
        <f t="shared" ref="Q550:Q568" si="106">SUMIF(AF:AF,N550,AG:AG)</f>
        <v>0</v>
      </c>
      <c r="R550" s="1828">
        <f t="shared" si="96"/>
        <v>0</v>
      </c>
      <c r="S550" s="98">
        <f t="shared" si="97"/>
        <v>0</v>
      </c>
      <c r="T550" s="1829">
        <f t="shared" si="98"/>
        <v>0</v>
      </c>
      <c r="U550" s="1830">
        <f t="shared" si="99"/>
        <v>0</v>
      </c>
      <c r="AB550" s="2107"/>
      <c r="AC550" s="1831">
        <f t="shared" si="103"/>
        <v>0</v>
      </c>
      <c r="AD550" s="1831">
        <f t="shared" si="104"/>
        <v>0</v>
      </c>
      <c r="AE550">
        <v>7061</v>
      </c>
      <c r="AF550" s="1889">
        <v>7166</v>
      </c>
      <c r="AG550" s="2107">
        <f>SUMIF('3BL ACTUAL'!B:B,AF550,'3BL ACTUAL'!E:E)</f>
        <v>0</v>
      </c>
      <c r="AH550" s="2107">
        <f>SUMIF('1 BL anterior'!B:B,AF550,'1 BL anterior'!E:E)</f>
        <v>0</v>
      </c>
      <c r="AJ550" s="285"/>
    </row>
    <row r="551" spans="1:36" ht="18">
      <c r="A551" s="1493"/>
      <c r="B551" s="1493"/>
      <c r="C551" s="1493"/>
      <c r="O551" s="1898"/>
      <c r="P551" s="768"/>
      <c r="Q551" s="2107">
        <f t="shared" si="106"/>
        <v>0</v>
      </c>
      <c r="R551" s="1828">
        <f t="shared" si="96"/>
        <v>0</v>
      </c>
      <c r="S551" s="98">
        <f t="shared" si="97"/>
        <v>0</v>
      </c>
      <c r="T551" s="1829">
        <f t="shared" si="98"/>
        <v>0</v>
      </c>
      <c r="U551" s="1830">
        <f t="shared" si="99"/>
        <v>0</v>
      </c>
      <c r="AB551" s="2107"/>
      <c r="AC551" s="1831">
        <f t="shared" si="103"/>
        <v>0</v>
      </c>
      <c r="AD551" s="1831">
        <f t="shared" si="104"/>
        <v>0</v>
      </c>
      <c r="AE551">
        <v>7061</v>
      </c>
      <c r="AF551" s="1889">
        <v>7169</v>
      </c>
      <c r="AG551" s="2107">
        <f>SUMIF('3BL ACTUAL'!B:B,AF551,'3BL ACTUAL'!E:E)</f>
        <v>0</v>
      </c>
      <c r="AH551" s="2107">
        <f>SUMIF('1 BL anterior'!B:B,AF551,'1 BL anterior'!E:E)</f>
        <v>0</v>
      </c>
      <c r="AJ551" s="285"/>
    </row>
    <row r="552" spans="1:36" ht="18">
      <c r="A552" s="1493"/>
      <c r="B552" s="1493"/>
      <c r="C552" s="1493"/>
      <c r="D552" s="1550" t="s">
        <v>535</v>
      </c>
      <c r="E552" s="1551"/>
      <c r="F552" s="1551"/>
      <c r="G552" s="1551"/>
      <c r="H552" s="1551"/>
      <c r="I552" s="1552"/>
      <c r="J552" s="1552"/>
      <c r="K552" s="1552"/>
      <c r="L552" s="1552"/>
      <c r="M552" s="1532"/>
      <c r="N552" s="1495">
        <v>7178</v>
      </c>
      <c r="O552" s="1898"/>
      <c r="P552" s="768"/>
      <c r="Q552" s="2107">
        <f t="shared" si="106"/>
        <v>0</v>
      </c>
      <c r="R552" s="1828">
        <f t="shared" si="96"/>
        <v>0</v>
      </c>
      <c r="S552" s="98">
        <f t="shared" si="97"/>
        <v>0</v>
      </c>
      <c r="T552" s="1829">
        <f t="shared" si="98"/>
        <v>0</v>
      </c>
      <c r="U552" s="1830">
        <f t="shared" si="99"/>
        <v>0</v>
      </c>
      <c r="AB552" s="2107"/>
      <c r="AC552" s="1831">
        <f t="shared" si="103"/>
        <v>0</v>
      </c>
      <c r="AD552" s="1831">
        <f t="shared" si="104"/>
        <v>0</v>
      </c>
      <c r="AE552">
        <v>7071</v>
      </c>
      <c r="AF552" s="1889">
        <v>7178</v>
      </c>
      <c r="AG552" s="2107">
        <f>SUMIF('3BL ACTUAL'!B:B,AF552,'3BL ACTUAL'!E:E)</f>
        <v>0</v>
      </c>
      <c r="AH552" s="2107">
        <f>SUMIF('1 BL anterior'!B:B,AF552,'1 BL anterior'!E:E)</f>
        <v>14893.29</v>
      </c>
      <c r="AJ552" s="285"/>
    </row>
    <row r="553" spans="1:36" ht="18">
      <c r="A553" s="1493"/>
      <c r="B553" s="1493"/>
      <c r="D553" s="1550"/>
      <c r="E553" s="1551"/>
      <c r="F553" s="1551"/>
      <c r="G553" s="1551"/>
      <c r="H553" s="1551"/>
      <c r="I553" s="1552"/>
      <c r="J553" s="1552"/>
      <c r="K553" s="1552"/>
      <c r="L553" s="1552"/>
      <c r="M553" s="1532"/>
      <c r="N553" s="1495"/>
      <c r="O553" s="1898"/>
      <c r="P553" s="768"/>
      <c r="Q553" s="2107">
        <f t="shared" si="106"/>
        <v>0</v>
      </c>
      <c r="R553" s="1828">
        <f t="shared" si="96"/>
        <v>0</v>
      </c>
      <c r="S553" s="98">
        <f t="shared" si="97"/>
        <v>0</v>
      </c>
      <c r="T553" s="1829">
        <f t="shared" si="98"/>
        <v>0</v>
      </c>
      <c r="U553" s="1830">
        <f t="shared" si="99"/>
        <v>0</v>
      </c>
      <c r="AB553" s="2107"/>
      <c r="AC553" s="1831">
        <f t="shared" si="103"/>
        <v>0</v>
      </c>
      <c r="AD553" s="1831">
        <f t="shared" si="104"/>
        <v>0</v>
      </c>
      <c r="AG553" s="2107">
        <f>SUMIF('3BL ACTUAL'!B:B,AF553,'3BL ACTUAL'!E:E)</f>
        <v>0</v>
      </c>
      <c r="AH553" s="2107">
        <f>SUMIF('1 BL anterior'!B:B,AF553,'1 BL anterior'!E:E)</f>
        <v>0</v>
      </c>
      <c r="AJ553" s="285"/>
    </row>
    <row r="554" spans="1:36" ht="18">
      <c r="A554" s="1493"/>
      <c r="B554" s="1493"/>
      <c r="C554" s="1493"/>
      <c r="D554" s="1550"/>
      <c r="E554" s="1551"/>
      <c r="F554" s="1551"/>
      <c r="G554" s="1551"/>
      <c r="H554" s="1551"/>
      <c r="I554" s="1552"/>
      <c r="J554" s="1552"/>
      <c r="K554" s="1552"/>
      <c r="L554" s="1552"/>
      <c r="M554" s="1532"/>
      <c r="N554" s="1495"/>
      <c r="O554" s="1898"/>
      <c r="P554" s="768"/>
      <c r="Q554" s="2107">
        <f t="shared" si="106"/>
        <v>0</v>
      </c>
      <c r="R554" s="1828">
        <f t="shared" si="96"/>
        <v>0</v>
      </c>
      <c r="S554" s="98">
        <f t="shared" si="97"/>
        <v>0</v>
      </c>
      <c r="T554" s="1829">
        <f t="shared" si="98"/>
        <v>0</v>
      </c>
      <c r="U554" s="1830">
        <f t="shared" si="99"/>
        <v>0</v>
      </c>
      <c r="AB554" s="2107"/>
      <c r="AC554" s="1831">
        <f t="shared" si="103"/>
        <v>0</v>
      </c>
      <c r="AD554" s="1831">
        <f t="shared" si="104"/>
        <v>0</v>
      </c>
      <c r="AG554" s="2107">
        <f>SUMIF('3BL ACTUAL'!B:B,AF554,'3BL ACTUAL'!E:E)</f>
        <v>0</v>
      </c>
      <c r="AH554" s="2107">
        <f>SUMIF('1 BL anterior'!B:B,AF554,'1 BL anterior'!E:E)</f>
        <v>0</v>
      </c>
      <c r="AJ554" s="285"/>
    </row>
    <row r="555" spans="1:36" ht="18">
      <c r="A555" s="1493"/>
      <c r="B555" s="1493"/>
      <c r="C555" s="1493"/>
      <c r="D555" s="1550"/>
      <c r="E555" s="1551"/>
      <c r="F555" s="1551"/>
      <c r="G555" s="1551"/>
      <c r="H555" s="1551"/>
      <c r="I555" s="1552"/>
      <c r="J555" s="1552"/>
      <c r="K555" s="1552"/>
      <c r="L555" s="1552"/>
      <c r="M555" s="1532"/>
      <c r="N555" s="1495"/>
      <c r="O555" s="1897"/>
      <c r="P555" s="768"/>
      <c r="Q555" s="2107">
        <f t="shared" si="106"/>
        <v>0</v>
      </c>
      <c r="R555" s="1828">
        <f t="shared" si="96"/>
        <v>0</v>
      </c>
      <c r="S555" s="98">
        <f t="shared" si="97"/>
        <v>0</v>
      </c>
      <c r="T555" s="1829">
        <f t="shared" si="98"/>
        <v>0</v>
      </c>
      <c r="U555" s="1830">
        <f t="shared" si="99"/>
        <v>0</v>
      </c>
      <c r="AB555" s="2107"/>
      <c r="AC555" s="1831">
        <f t="shared" si="103"/>
        <v>0</v>
      </c>
      <c r="AD555" s="1831">
        <f t="shared" si="104"/>
        <v>0</v>
      </c>
      <c r="AG555" s="2107">
        <f>SUMIF('3BL ACTUAL'!B:B,AF555,'3BL ACTUAL'!E:E)</f>
        <v>0</v>
      </c>
      <c r="AH555" s="2107">
        <f>SUMIF('1 BL anterior'!B:B,AF555,'1 BL anterior'!E:E)</f>
        <v>0</v>
      </c>
      <c r="AJ555" s="285"/>
    </row>
    <row r="556" spans="1:36" ht="18">
      <c r="A556" s="1493"/>
      <c r="B556" s="1493"/>
      <c r="C556" s="1493"/>
      <c r="D556" s="1550" t="s">
        <v>538</v>
      </c>
      <c r="E556" s="1551"/>
      <c r="F556" s="1551"/>
      <c r="G556" s="1551"/>
      <c r="H556" s="1551"/>
      <c r="I556" s="1552"/>
      <c r="J556" s="1552"/>
      <c r="K556" s="1552"/>
      <c r="L556" s="1552"/>
      <c r="M556" s="1532"/>
      <c r="N556" s="1495">
        <v>7190</v>
      </c>
      <c r="O556" s="1888" t="s">
        <v>869</v>
      </c>
      <c r="P556" s="768"/>
      <c r="Q556" s="2107">
        <f t="shared" si="106"/>
        <v>0</v>
      </c>
      <c r="R556" s="1828">
        <f t="shared" si="96"/>
        <v>0</v>
      </c>
      <c r="S556" s="98">
        <f t="shared" si="97"/>
        <v>0</v>
      </c>
      <c r="T556" s="1829">
        <f t="shared" si="98"/>
        <v>0</v>
      </c>
      <c r="U556" s="1830">
        <f t="shared" si="99"/>
        <v>0</v>
      </c>
      <c r="AB556" s="2107"/>
      <c r="AC556" s="1831">
        <f t="shared" si="103"/>
        <v>0</v>
      </c>
      <c r="AD556" s="1831">
        <f t="shared" si="104"/>
        <v>0</v>
      </c>
      <c r="AG556" s="2107">
        <f>SUMIF('3BL ACTUAL'!B:B,AF556,'3BL ACTUAL'!E:E)</f>
        <v>0</v>
      </c>
      <c r="AH556" s="2107">
        <f>SUMIF('1 BL anterior'!B:B,AF556,'1 BL anterior'!E:E)</f>
        <v>0</v>
      </c>
      <c r="AJ556" s="285"/>
    </row>
    <row r="557" spans="1:36" ht="18">
      <c r="A557" s="1493"/>
      <c r="B557" s="1493"/>
      <c r="C557" s="1493"/>
      <c r="D557" s="1550"/>
      <c r="E557" s="1551"/>
      <c r="F557" s="1551"/>
      <c r="G557" s="1551"/>
      <c r="H557" s="1551"/>
      <c r="I557" s="1552"/>
      <c r="J557" s="1552"/>
      <c r="K557" s="1552"/>
      <c r="L557" s="1552"/>
      <c r="M557" s="1532"/>
      <c r="N557" s="1495"/>
      <c r="O557" s="1897"/>
      <c r="P557" s="768"/>
      <c r="Q557" s="2107">
        <f t="shared" si="106"/>
        <v>0</v>
      </c>
      <c r="R557" s="1828">
        <f t="shared" ref="R557:R576" si="107">+P557-Q557</f>
        <v>0</v>
      </c>
      <c r="S557" s="98">
        <f t="shared" ref="S557:S576" si="108">+Q557</f>
        <v>0</v>
      </c>
      <c r="T557" s="1829">
        <f t="shared" ref="T557:T576" si="109">IF(S557&gt;0,-S557,0)</f>
        <v>0</v>
      </c>
      <c r="U557" s="1830">
        <f t="shared" si="99"/>
        <v>0</v>
      </c>
      <c r="AB557" s="2107"/>
      <c r="AC557" s="1831">
        <f t="shared" si="103"/>
        <v>0</v>
      </c>
      <c r="AD557" s="1831">
        <f t="shared" si="104"/>
        <v>0</v>
      </c>
      <c r="AG557" s="2107">
        <f>SUMIF('3BL ACTUAL'!B:B,AF557,'3BL ACTUAL'!E:E)</f>
        <v>0</v>
      </c>
      <c r="AH557" s="2107">
        <f>SUMIF('1 BL anterior'!B:B,AF557,'1 BL anterior'!E:E)</f>
        <v>0</v>
      </c>
      <c r="AJ557" s="285"/>
    </row>
    <row r="558" spans="1:36" ht="18">
      <c r="A558" s="1493"/>
      <c r="B558" s="1493"/>
      <c r="C558" s="1493"/>
      <c r="D558" s="1550" t="s">
        <v>3684</v>
      </c>
      <c r="E558" s="1551"/>
      <c r="F558" s="1551"/>
      <c r="G558" s="1551"/>
      <c r="H558" s="1551"/>
      <c r="I558" s="1552"/>
      <c r="J558" s="1552"/>
      <c r="K558" s="1552"/>
      <c r="L558" s="1552"/>
      <c r="M558" s="1532"/>
      <c r="N558" s="1495">
        <v>7196</v>
      </c>
      <c r="O558" s="1888" t="s">
        <v>869</v>
      </c>
      <c r="P558" s="768"/>
      <c r="Q558" s="2107">
        <f t="shared" si="106"/>
        <v>0</v>
      </c>
      <c r="R558" s="1828">
        <f t="shared" si="107"/>
        <v>0</v>
      </c>
      <c r="S558" s="98">
        <f t="shared" si="108"/>
        <v>0</v>
      </c>
      <c r="T558" s="1829">
        <f t="shared" si="109"/>
        <v>0</v>
      </c>
      <c r="U558" s="1830">
        <f t="shared" ref="U558:U576" si="110">IF(S558&gt;0,0,-S558)</f>
        <v>0</v>
      </c>
      <c r="AB558" s="2107"/>
      <c r="AC558" s="1831">
        <f t="shared" si="103"/>
        <v>0</v>
      </c>
      <c r="AD558" s="1831">
        <f t="shared" si="104"/>
        <v>0</v>
      </c>
      <c r="AE558">
        <v>7071</v>
      </c>
      <c r="AF558" s="1889">
        <v>7190</v>
      </c>
      <c r="AG558" s="2107">
        <f>SUMIF('3BL ACTUAL'!B:B,AF558,'3BL ACTUAL'!E:E)</f>
        <v>0</v>
      </c>
      <c r="AH558" s="2107">
        <f>SUMIF('1 BL anterior'!B:B,AF558,'1 BL anterior'!E:E)</f>
        <v>0</v>
      </c>
      <c r="AJ558" s="285"/>
    </row>
    <row r="559" spans="1:36" ht="18">
      <c r="A559" s="1493"/>
      <c r="B559" s="1493"/>
      <c r="C559" s="1493"/>
      <c r="D559" s="1550" t="s">
        <v>541</v>
      </c>
      <c r="E559" s="1551"/>
      <c r="F559" s="1551"/>
      <c r="G559" s="1551"/>
      <c r="H559" s="1551"/>
      <c r="I559" s="1552"/>
      <c r="J559" s="1552"/>
      <c r="K559" s="1552"/>
      <c r="L559" s="1552"/>
      <c r="M559" s="1532"/>
      <c r="N559" s="1495">
        <v>7199</v>
      </c>
      <c r="O559" s="1888" t="s">
        <v>869</v>
      </c>
      <c r="P559" s="768"/>
      <c r="Q559" s="2107">
        <f t="shared" si="106"/>
        <v>0</v>
      </c>
      <c r="R559" s="1828">
        <f t="shared" si="107"/>
        <v>0</v>
      </c>
      <c r="S559" s="98">
        <f t="shared" si="108"/>
        <v>0</v>
      </c>
      <c r="T559" s="1829">
        <f t="shared" si="109"/>
        <v>0</v>
      </c>
      <c r="U559" s="1830">
        <f t="shared" si="110"/>
        <v>0</v>
      </c>
      <c r="AB559" s="2107"/>
      <c r="AC559" s="1831">
        <f t="shared" si="103"/>
        <v>0</v>
      </c>
      <c r="AD559" s="1831">
        <f t="shared" si="104"/>
        <v>0</v>
      </c>
      <c r="AG559" s="2107">
        <f>SUMIF('3BL ACTUAL'!B:B,AF559,'3BL ACTUAL'!E:E)</f>
        <v>0</v>
      </c>
      <c r="AH559" s="2107">
        <f>SUMIF('1 BL anterior'!B:B,AF559,'1 BL anterior'!E:E)</f>
        <v>0</v>
      </c>
      <c r="AJ559" s="285"/>
    </row>
    <row r="560" spans="1:36" ht="17.45" customHeight="1">
      <c r="A560" s="1493"/>
      <c r="B560" s="1493"/>
      <c r="C560" s="1493"/>
      <c r="D560" s="1550" t="s">
        <v>542</v>
      </c>
      <c r="E560" s="1551"/>
      <c r="F560" s="1551"/>
      <c r="G560" s="1551"/>
      <c r="H560" s="1551"/>
      <c r="I560" s="1552"/>
      <c r="J560" s="1552"/>
      <c r="K560" s="1552"/>
      <c r="L560" s="1552"/>
      <c r="M560" s="1532"/>
      <c r="N560" s="1495">
        <v>7202</v>
      </c>
      <c r="O560" s="1888" t="s">
        <v>869</v>
      </c>
      <c r="P560" s="768"/>
      <c r="Q560" s="2107">
        <f t="shared" si="106"/>
        <v>0</v>
      </c>
      <c r="R560" s="1828">
        <f t="shared" si="107"/>
        <v>0</v>
      </c>
      <c r="S560" s="98">
        <f t="shared" si="108"/>
        <v>0</v>
      </c>
      <c r="T560" s="1829">
        <f t="shared" si="109"/>
        <v>0</v>
      </c>
      <c r="U560" s="1830">
        <f t="shared" si="110"/>
        <v>0</v>
      </c>
      <c r="AB560" s="2107"/>
      <c r="AC560" s="1831">
        <f t="shared" si="103"/>
        <v>0</v>
      </c>
      <c r="AD560" s="1831">
        <f t="shared" si="104"/>
        <v>0</v>
      </c>
      <c r="AE560">
        <v>7071</v>
      </c>
      <c r="AF560" s="1889">
        <v>7196</v>
      </c>
      <c r="AG560" s="2107">
        <f>SUMIF('3BL ACTUAL'!B:B,AF560,'3BL ACTUAL'!E:E)</f>
        <v>0</v>
      </c>
      <c r="AH560" s="2107">
        <f>SUMIF('1 BL anterior'!B:B,AF560,'1 BL anterior'!E:E)</f>
        <v>0</v>
      </c>
      <c r="AJ560" s="285"/>
    </row>
    <row r="561" spans="1:36" ht="17.45" customHeight="1">
      <c r="A561" s="1493"/>
      <c r="B561" s="1493"/>
      <c r="C561" s="1493"/>
      <c r="D561" s="1550" t="s">
        <v>543</v>
      </c>
      <c r="E561" s="1551"/>
      <c r="F561" s="1551"/>
      <c r="G561" s="1551"/>
      <c r="H561" s="1551"/>
      <c r="I561" s="1552"/>
      <c r="J561" s="1552"/>
      <c r="K561" s="1552"/>
      <c r="L561" s="1552"/>
      <c r="M561" s="1532"/>
      <c r="N561" s="1495">
        <v>7205</v>
      </c>
      <c r="O561" s="1888" t="s">
        <v>869</v>
      </c>
      <c r="P561" s="768"/>
      <c r="Q561" s="2107">
        <f t="shared" si="106"/>
        <v>0</v>
      </c>
      <c r="R561" s="1828">
        <f t="shared" si="107"/>
        <v>0</v>
      </c>
      <c r="S561" s="98">
        <f t="shared" si="108"/>
        <v>0</v>
      </c>
      <c r="T561" s="1829">
        <f t="shared" si="109"/>
        <v>0</v>
      </c>
      <c r="U561" s="1830">
        <f t="shared" si="110"/>
        <v>0</v>
      </c>
      <c r="AB561" s="2107"/>
      <c r="AC561" s="1831">
        <f t="shared" si="103"/>
        <v>0</v>
      </c>
      <c r="AD561" s="1831">
        <f t="shared" si="104"/>
        <v>0</v>
      </c>
      <c r="AE561">
        <v>7071</v>
      </c>
      <c r="AF561" s="1889">
        <v>7199</v>
      </c>
      <c r="AG561" s="2107">
        <f>SUMIF('3BL ACTUAL'!B:B,AF561,'3BL ACTUAL'!E:E)</f>
        <v>0</v>
      </c>
      <c r="AH561" s="2107">
        <f>SUMIF('1 BL anterior'!B:B,AF561,'1 BL anterior'!E:E)</f>
        <v>0</v>
      </c>
      <c r="AJ561" s="285"/>
    </row>
    <row r="562" spans="1:36" ht="17.45" customHeight="1">
      <c r="A562" s="1493"/>
      <c r="B562" s="1493"/>
      <c r="C562" s="1493"/>
      <c r="D562" s="1550" t="s">
        <v>544</v>
      </c>
      <c r="E562" s="1551"/>
      <c r="F562" s="1551"/>
      <c r="G562" s="1551"/>
      <c r="H562" s="1551"/>
      <c r="I562" s="1552"/>
      <c r="J562" s="1552"/>
      <c r="K562" s="1552"/>
      <c r="L562" s="1552"/>
      <c r="M562" s="1532"/>
      <c r="N562" s="1495">
        <v>7208</v>
      </c>
      <c r="O562" s="1888" t="s">
        <v>869</v>
      </c>
      <c r="P562" s="768"/>
      <c r="Q562" s="2107">
        <f t="shared" si="106"/>
        <v>0</v>
      </c>
      <c r="R562" s="1828">
        <f t="shared" si="107"/>
        <v>0</v>
      </c>
      <c r="S562" s="98">
        <f t="shared" si="108"/>
        <v>0</v>
      </c>
      <c r="T562" s="1829">
        <f t="shared" si="109"/>
        <v>0</v>
      </c>
      <c r="U562" s="1830">
        <f t="shared" si="110"/>
        <v>0</v>
      </c>
      <c r="AB562" s="2107"/>
      <c r="AC562" s="1831">
        <f t="shared" si="103"/>
        <v>0</v>
      </c>
      <c r="AD562" s="1831">
        <f t="shared" si="104"/>
        <v>0</v>
      </c>
      <c r="AE562">
        <v>7071</v>
      </c>
      <c r="AF562" s="1889">
        <v>7202</v>
      </c>
      <c r="AG562" s="2107">
        <f>SUMIF('3BL ACTUAL'!B:B,AF562,'3BL ACTUAL'!E:E)</f>
        <v>0</v>
      </c>
      <c r="AH562" s="2107">
        <f>SUMIF('1 BL anterior'!B:B,AF562,'1 BL anterior'!E:E)</f>
        <v>0</v>
      </c>
      <c r="AJ562" s="285"/>
    </row>
    <row r="563" spans="1:36" ht="18">
      <c r="A563" s="1493"/>
      <c r="B563" s="1493"/>
      <c r="C563" s="1493"/>
      <c r="D563" s="1553" t="s">
        <v>3685</v>
      </c>
      <c r="E563" s="1554"/>
      <c r="F563" s="1550" t="s">
        <v>3653</v>
      </c>
      <c r="G563" s="1551"/>
      <c r="H563" s="1551"/>
      <c r="I563" s="1552"/>
      <c r="J563" s="1552"/>
      <c r="K563" s="1552"/>
      <c r="L563" s="1552"/>
      <c r="M563" s="1532"/>
      <c r="N563" s="1495">
        <v>7211</v>
      </c>
      <c r="O563" s="1888" t="s">
        <v>869</v>
      </c>
      <c r="P563" s="768"/>
      <c r="Q563" s="2107">
        <f t="shared" si="106"/>
        <v>0</v>
      </c>
      <c r="R563" s="1828">
        <f t="shared" si="107"/>
        <v>0</v>
      </c>
      <c r="S563" s="98">
        <f t="shared" si="108"/>
        <v>0</v>
      </c>
      <c r="T563" s="1829">
        <f t="shared" si="109"/>
        <v>0</v>
      </c>
      <c r="U563" s="1830">
        <f t="shared" si="110"/>
        <v>0</v>
      </c>
      <c r="AB563" s="2107"/>
      <c r="AC563" s="1831">
        <f t="shared" si="103"/>
        <v>0</v>
      </c>
      <c r="AD563" s="1831">
        <f t="shared" si="104"/>
        <v>0</v>
      </c>
      <c r="AE563">
        <v>7071</v>
      </c>
      <c r="AF563" s="1889">
        <v>7205</v>
      </c>
      <c r="AG563" s="2107">
        <f>SUMIF('3BL ACTUAL'!B:B,AF563,'3BL ACTUAL'!E:E)</f>
        <v>0</v>
      </c>
      <c r="AH563" s="2107">
        <f>SUMIF('1 BL anterior'!B:B,AF563,'1 BL anterior'!E:E)</f>
        <v>0</v>
      </c>
      <c r="AJ563" s="285"/>
    </row>
    <row r="564" spans="1:36" ht="18">
      <c r="A564" s="1493"/>
      <c r="B564" s="1493"/>
      <c r="C564" s="1493"/>
      <c r="D564" s="1555"/>
      <c r="E564" s="1556" t="s">
        <v>127</v>
      </c>
      <c r="F564" s="1550" t="s">
        <v>3413</v>
      </c>
      <c r="G564" s="1551"/>
      <c r="H564" s="1551"/>
      <c r="I564" s="1552"/>
      <c r="J564" s="1552"/>
      <c r="K564" s="1552"/>
      <c r="L564" s="1552"/>
      <c r="M564" s="1532"/>
      <c r="N564" s="1495">
        <v>7214</v>
      </c>
      <c r="O564" s="1888" t="s">
        <v>869</v>
      </c>
      <c r="P564" s="768"/>
      <c r="Q564" s="2107">
        <f t="shared" si="106"/>
        <v>0</v>
      </c>
      <c r="R564" s="1828">
        <f t="shared" si="107"/>
        <v>0</v>
      </c>
      <c r="S564" s="98">
        <f t="shared" si="108"/>
        <v>0</v>
      </c>
      <c r="T564" s="1829">
        <f t="shared" si="109"/>
        <v>0</v>
      </c>
      <c r="U564" s="1830">
        <f t="shared" si="110"/>
        <v>0</v>
      </c>
      <c r="AB564" s="2107"/>
      <c r="AC564" s="1831">
        <f t="shared" si="103"/>
        <v>0</v>
      </c>
      <c r="AD564" s="1831">
        <f t="shared" si="104"/>
        <v>0</v>
      </c>
      <c r="AE564">
        <v>7071</v>
      </c>
      <c r="AF564" s="1889">
        <v>7208</v>
      </c>
      <c r="AG564" s="2107">
        <f>SUMIF('3BL ACTUAL'!B:B,AF564,'3BL ACTUAL'!E:E)</f>
        <v>0</v>
      </c>
      <c r="AH564" s="2107">
        <f>SUMIF('1 BL anterior'!B:B,AF564,'1 BL anterior'!E:E)</f>
        <v>0</v>
      </c>
      <c r="AJ564" s="285"/>
    </row>
    <row r="565" spans="1:36" ht="18">
      <c r="A565" s="1493"/>
      <c r="B565" s="1493"/>
      <c r="C565" s="1493"/>
      <c r="D565" s="1555"/>
      <c r="E565" s="1556" t="s">
        <v>128</v>
      </c>
      <c r="F565" s="1550" t="s">
        <v>3653</v>
      </c>
      <c r="G565" s="1551"/>
      <c r="H565" s="1551"/>
      <c r="I565" s="1552"/>
      <c r="J565" s="1552"/>
      <c r="K565" s="1552"/>
      <c r="L565" s="1552"/>
      <c r="M565" s="1532"/>
      <c r="N565" s="1495">
        <v>7217</v>
      </c>
      <c r="O565" s="1888" t="s">
        <v>869</v>
      </c>
      <c r="P565" s="768"/>
      <c r="Q565" s="2107">
        <f t="shared" si="106"/>
        <v>0</v>
      </c>
      <c r="R565" s="1828">
        <f t="shared" si="107"/>
        <v>0</v>
      </c>
      <c r="S565" s="98">
        <f t="shared" si="108"/>
        <v>0</v>
      </c>
      <c r="T565" s="1829">
        <f t="shared" si="109"/>
        <v>0</v>
      </c>
      <c r="U565" s="1830">
        <f t="shared" si="110"/>
        <v>0</v>
      </c>
      <c r="AB565" s="2107"/>
      <c r="AC565" s="1831">
        <f t="shared" si="103"/>
        <v>0</v>
      </c>
      <c r="AD565" s="1831">
        <f t="shared" si="104"/>
        <v>0</v>
      </c>
      <c r="AE565">
        <v>7071</v>
      </c>
      <c r="AF565" s="1889">
        <v>7211</v>
      </c>
      <c r="AG565" s="2107">
        <f>SUMIF('3BL ACTUAL'!B:B,AF565,'3BL ACTUAL'!E:E)</f>
        <v>0</v>
      </c>
      <c r="AH565" s="2107">
        <f>SUMIF('1 BL anterior'!B:B,AF565,'1 BL anterior'!E:E)</f>
        <v>0</v>
      </c>
      <c r="AJ565" s="285"/>
    </row>
    <row r="566" spans="1:36" ht="18">
      <c r="A566" s="1493"/>
      <c r="B566" s="1493"/>
      <c r="C566" s="1493"/>
      <c r="D566" s="1555"/>
      <c r="E566" s="1555"/>
      <c r="F566" s="1550" t="s">
        <v>3413</v>
      </c>
      <c r="G566" s="1551"/>
      <c r="H566" s="1551"/>
      <c r="I566" s="1552"/>
      <c r="J566" s="1552"/>
      <c r="K566" s="1552"/>
      <c r="L566" s="1552"/>
      <c r="M566" s="1532"/>
      <c r="N566" s="1495">
        <v>7220</v>
      </c>
      <c r="O566" s="1888" t="s">
        <v>869</v>
      </c>
      <c r="P566" s="768"/>
      <c r="Q566" s="2107">
        <f t="shared" si="106"/>
        <v>0</v>
      </c>
      <c r="R566" s="1828">
        <f t="shared" si="107"/>
        <v>0</v>
      </c>
      <c r="S566" s="98">
        <f t="shared" si="108"/>
        <v>0</v>
      </c>
      <c r="T566" s="1829">
        <f t="shared" si="109"/>
        <v>0</v>
      </c>
      <c r="U566" s="1830">
        <f t="shared" si="110"/>
        <v>0</v>
      </c>
      <c r="AB566" s="2107"/>
      <c r="AC566" s="1831">
        <f t="shared" si="103"/>
        <v>0</v>
      </c>
      <c r="AD566" s="1831">
        <f t="shared" si="104"/>
        <v>0</v>
      </c>
      <c r="AE566">
        <v>7071</v>
      </c>
      <c r="AF566" s="1889">
        <v>7214</v>
      </c>
      <c r="AG566" s="2107">
        <f>SUMIF('3BL ACTUAL'!B:B,AF566,'3BL ACTUAL'!E:E)</f>
        <v>0</v>
      </c>
      <c r="AH566" s="2107">
        <f>SUMIF('1 BL anterior'!B:B,AF566,'1 BL anterior'!E:E)</f>
        <v>0</v>
      </c>
      <c r="AJ566" s="285"/>
    </row>
    <row r="567" spans="1:36" ht="18">
      <c r="A567" s="1493"/>
      <c r="B567" s="1493"/>
      <c r="C567" s="1493"/>
      <c r="D567" s="1553" t="s">
        <v>3686</v>
      </c>
      <c r="E567" s="1554"/>
      <c r="F567" s="1550" t="s">
        <v>3653</v>
      </c>
      <c r="G567" s="1551"/>
      <c r="H567" s="1551"/>
      <c r="I567" s="1552"/>
      <c r="J567" s="1552"/>
      <c r="K567" s="1552"/>
      <c r="L567" s="1552"/>
      <c r="M567" s="1532"/>
      <c r="N567" s="1495">
        <v>7223</v>
      </c>
      <c r="O567" s="1888" t="s">
        <v>869</v>
      </c>
      <c r="P567" s="768"/>
      <c r="Q567" s="2107">
        <f t="shared" si="106"/>
        <v>0</v>
      </c>
      <c r="R567" s="1828">
        <f t="shared" si="107"/>
        <v>0</v>
      </c>
      <c r="S567" s="98">
        <f t="shared" si="108"/>
        <v>0</v>
      </c>
      <c r="T567" s="1829">
        <f t="shared" si="109"/>
        <v>0</v>
      </c>
      <c r="U567" s="1830">
        <f t="shared" si="110"/>
        <v>0</v>
      </c>
      <c r="AB567" s="2107"/>
      <c r="AC567" s="1831">
        <f t="shared" si="103"/>
        <v>0</v>
      </c>
      <c r="AD567" s="1831">
        <f t="shared" si="104"/>
        <v>0</v>
      </c>
      <c r="AE567">
        <v>7071</v>
      </c>
      <c r="AF567" s="1889">
        <v>7217</v>
      </c>
      <c r="AG567" s="2107">
        <f>SUMIF('3BL ACTUAL'!B:B,AF567,'3BL ACTUAL'!E:E)</f>
        <v>0</v>
      </c>
      <c r="AH567" s="2107">
        <f>SUMIF('1 BL anterior'!B:B,AF567,'1 BL anterior'!E:E)</f>
        <v>0</v>
      </c>
      <c r="AJ567" s="285"/>
    </row>
    <row r="568" spans="1:36" ht="18">
      <c r="A568" s="1493"/>
      <c r="B568" s="1493"/>
      <c r="C568" s="1493"/>
      <c r="D568" s="1555"/>
      <c r="E568" s="1556" t="s">
        <v>127</v>
      </c>
      <c r="F568" s="1550" t="s">
        <v>3413</v>
      </c>
      <c r="G568" s="1551"/>
      <c r="H568" s="1551"/>
      <c r="I568" s="1552"/>
      <c r="J568" s="1552"/>
      <c r="K568" s="1552"/>
      <c r="L568" s="1532"/>
      <c r="M568" s="1532"/>
      <c r="N568" s="1495">
        <v>7226</v>
      </c>
      <c r="O568" s="1888" t="s">
        <v>869</v>
      </c>
      <c r="P568" s="768"/>
      <c r="Q568" s="2107">
        <f t="shared" si="106"/>
        <v>0</v>
      </c>
      <c r="R568" s="1828">
        <f t="shared" si="107"/>
        <v>0</v>
      </c>
      <c r="S568" s="98">
        <f t="shared" si="108"/>
        <v>0</v>
      </c>
      <c r="T568" s="1829">
        <f t="shared" si="109"/>
        <v>0</v>
      </c>
      <c r="U568" s="1830">
        <f t="shared" si="110"/>
        <v>0</v>
      </c>
      <c r="AB568" s="2107"/>
      <c r="AC568" s="1831">
        <f t="shared" si="103"/>
        <v>0</v>
      </c>
      <c r="AD568" s="1831">
        <f t="shared" si="104"/>
        <v>0</v>
      </c>
      <c r="AE568">
        <v>7071</v>
      </c>
      <c r="AF568" s="1889">
        <v>7220</v>
      </c>
      <c r="AG568" s="2107">
        <f>SUMIF('3BL ACTUAL'!B:B,AF568,'3BL ACTUAL'!E:E)</f>
        <v>0</v>
      </c>
      <c r="AH568" s="2107">
        <f>SUMIF('1 BL anterior'!B:B,AF568,'1 BL anterior'!E:E)</f>
        <v>0</v>
      </c>
      <c r="AJ568" s="285"/>
    </row>
    <row r="569" spans="1:36" ht="18">
      <c r="A569" s="1493"/>
      <c r="B569" s="1493"/>
      <c r="C569" s="1493"/>
      <c r="D569" s="1555"/>
      <c r="E569" s="1535" t="s">
        <v>128</v>
      </c>
      <c r="F569" s="1535"/>
      <c r="G569" s="1535"/>
      <c r="H569" s="1535"/>
      <c r="I569" s="1535"/>
      <c r="J569" s="1552"/>
      <c r="K569" s="1552"/>
      <c r="L569" s="1548"/>
      <c r="M569" s="1532"/>
      <c r="N569" s="1495"/>
      <c r="O569" s="1888"/>
      <c r="P569" s="768"/>
      <c r="Q569" s="2107"/>
      <c r="R569" s="1828"/>
      <c r="S569" s="98"/>
      <c r="T569" s="1829"/>
      <c r="U569" s="1830"/>
      <c r="AB569" s="2107"/>
      <c r="AC569" s="1831"/>
      <c r="AD569" s="1831"/>
      <c r="AF569" s="1889"/>
      <c r="AG569" s="2107">
        <f>SUMIF('3BL ACTUAL'!B:B,AF569,'3BL ACTUAL'!E:E)</f>
        <v>0</v>
      </c>
      <c r="AH569" s="2107">
        <f>SUMIF('1 BL anterior'!B:B,AF569,'1 BL anterior'!E:E)</f>
        <v>0</v>
      </c>
      <c r="AJ569" s="285"/>
    </row>
    <row r="570" spans="1:36" ht="18">
      <c r="A570" s="1493"/>
      <c r="B570" s="1493"/>
      <c r="C570" s="1493"/>
      <c r="D570" s="1555"/>
      <c r="E570" s="1555"/>
      <c r="F570" s="1550" t="s">
        <v>3653</v>
      </c>
      <c r="G570" s="1551"/>
      <c r="H570" s="1551"/>
      <c r="I570" s="1552"/>
      <c r="J570" s="1552"/>
      <c r="K570" s="1552"/>
      <c r="M570" s="1532"/>
      <c r="N570" s="1495">
        <v>7229</v>
      </c>
      <c r="O570" s="1888" t="s">
        <v>869</v>
      </c>
      <c r="P570" s="768"/>
      <c r="Q570" s="2107">
        <f t="shared" ref="Q570:Q576" si="111">SUMIF(AF:AF,N570,AG:AG)</f>
        <v>0</v>
      </c>
      <c r="R570" s="1828">
        <f t="shared" si="107"/>
        <v>0</v>
      </c>
      <c r="S570" s="98">
        <f t="shared" si="108"/>
        <v>0</v>
      </c>
      <c r="T570" s="1829">
        <f t="shared" si="109"/>
        <v>0</v>
      </c>
      <c r="U570" s="1830">
        <f t="shared" si="110"/>
        <v>0</v>
      </c>
      <c r="AB570" s="2107"/>
      <c r="AC570" s="1831">
        <f t="shared" si="103"/>
        <v>0</v>
      </c>
      <c r="AD570" s="1831">
        <f t="shared" si="104"/>
        <v>0</v>
      </c>
      <c r="AE570">
        <v>7071</v>
      </c>
      <c r="AF570" s="1889">
        <v>7223</v>
      </c>
      <c r="AG570" s="2107">
        <f>SUMIF('3BL ACTUAL'!B:B,AF570,'3BL ACTUAL'!E:E)</f>
        <v>0</v>
      </c>
      <c r="AH570" s="2107">
        <f>SUMIF('1 BL anterior'!B:B,AF570,'1 BL anterior'!E:E)</f>
        <v>0</v>
      </c>
      <c r="AJ570" s="285"/>
    </row>
    <row r="571" spans="1:36" ht="18">
      <c r="A571" s="1493"/>
      <c r="B571" s="1493"/>
      <c r="C571" s="1493"/>
      <c r="F571" s="1530" t="s">
        <v>3413</v>
      </c>
      <c r="G571" s="1531"/>
      <c r="H571" s="1531"/>
      <c r="I571" s="1532"/>
      <c r="J571" s="1532"/>
      <c r="K571" s="1532"/>
      <c r="L571" s="1532"/>
      <c r="M571" s="1532"/>
      <c r="N571" s="1495">
        <v>7232</v>
      </c>
      <c r="O571" s="1888" t="s">
        <v>869</v>
      </c>
      <c r="P571" s="768"/>
      <c r="Q571" s="2107">
        <f t="shared" si="111"/>
        <v>0</v>
      </c>
      <c r="R571" s="1828">
        <f t="shared" si="107"/>
        <v>0</v>
      </c>
      <c r="S571" s="98">
        <f t="shared" si="108"/>
        <v>0</v>
      </c>
      <c r="T571" s="1829">
        <f t="shared" si="109"/>
        <v>0</v>
      </c>
      <c r="U571" s="1830">
        <f t="shared" si="110"/>
        <v>0</v>
      </c>
      <c r="AB571" s="2107"/>
      <c r="AC571" s="1831">
        <f t="shared" si="103"/>
        <v>0</v>
      </c>
      <c r="AD571" s="1831">
        <f t="shared" si="104"/>
        <v>0</v>
      </c>
      <c r="AE571">
        <v>7071</v>
      </c>
      <c r="AF571" s="1889">
        <v>7226</v>
      </c>
      <c r="AG571" s="2107">
        <f>SUMIF('3BL ACTUAL'!B:B,AF571,'3BL ACTUAL'!E:E)</f>
        <v>0</v>
      </c>
      <c r="AH571" s="2107">
        <f>SUMIF('1 BL anterior'!B:B,AF571,'1 BL anterior'!E:E)</f>
        <v>0</v>
      </c>
      <c r="AJ571" s="285"/>
    </row>
    <row r="572" spans="1:36" ht="18">
      <c r="A572" s="1493"/>
      <c r="B572" s="1493"/>
      <c r="C572" s="1493"/>
      <c r="D572" s="1493"/>
      <c r="E572" s="1493"/>
      <c r="F572" s="1530" t="s">
        <v>551</v>
      </c>
      <c r="G572" s="1531"/>
      <c r="H572" s="1531"/>
      <c r="I572" s="1532"/>
      <c r="J572" s="1532"/>
      <c r="K572" s="1532"/>
      <c r="L572" s="1532"/>
      <c r="M572" s="1532"/>
      <c r="N572" s="1495">
        <v>7235</v>
      </c>
      <c r="O572" s="1888" t="s">
        <v>869</v>
      </c>
      <c r="P572" s="768"/>
      <c r="Q572" s="2107">
        <f t="shared" si="111"/>
        <v>0</v>
      </c>
      <c r="R572" s="1828">
        <f t="shared" si="107"/>
        <v>0</v>
      </c>
      <c r="S572" s="98">
        <f t="shared" si="108"/>
        <v>0</v>
      </c>
      <c r="T572" s="1829">
        <f t="shared" si="109"/>
        <v>0</v>
      </c>
      <c r="U572" s="1830">
        <f t="shared" si="110"/>
        <v>0</v>
      </c>
      <c r="AB572" s="2107"/>
      <c r="AC572" s="1831">
        <f t="shared" si="103"/>
        <v>0</v>
      </c>
      <c r="AD572" s="1831">
        <f t="shared" si="104"/>
        <v>0</v>
      </c>
      <c r="AE572">
        <v>7071</v>
      </c>
      <c r="AF572" s="1889">
        <v>7229</v>
      </c>
      <c r="AG572" s="2107">
        <f>SUMIF('3BL ACTUAL'!B:B,AF572,'3BL ACTUAL'!E:E)</f>
        <v>0</v>
      </c>
      <c r="AH572" s="2107">
        <f>SUMIF('1 BL anterior'!B:B,AF572,'1 BL anterior'!E:E)</f>
        <v>0</v>
      </c>
      <c r="AJ572" s="285"/>
    </row>
    <row r="573" spans="1:36" ht="18">
      <c r="A573" s="1493"/>
      <c r="B573" s="1493"/>
      <c r="C573" s="1493"/>
      <c r="D573" s="1493"/>
      <c r="E573" s="1493"/>
      <c r="F573" s="1530" t="s">
        <v>3687</v>
      </c>
      <c r="G573" s="1531"/>
      <c r="H573" s="1531"/>
      <c r="I573" s="1532"/>
      <c r="J573" s="1532"/>
      <c r="K573" s="1532"/>
      <c r="L573" s="1532"/>
      <c r="M573" s="1532"/>
      <c r="N573" s="1495">
        <v>7238</v>
      </c>
      <c r="O573" s="1888" t="s">
        <v>869</v>
      </c>
      <c r="P573" s="768"/>
      <c r="Q573" s="2107">
        <f t="shared" si="111"/>
        <v>0</v>
      </c>
      <c r="R573" s="1828">
        <f t="shared" si="107"/>
        <v>0</v>
      </c>
      <c r="S573" s="98">
        <f t="shared" si="108"/>
        <v>0</v>
      </c>
      <c r="T573" s="1829">
        <f t="shared" si="109"/>
        <v>0</v>
      </c>
      <c r="U573" s="1830">
        <f t="shared" si="110"/>
        <v>0</v>
      </c>
      <c r="AB573" s="2107"/>
      <c r="AC573" s="1831">
        <f t="shared" si="103"/>
        <v>0</v>
      </c>
      <c r="AD573" s="1831">
        <f t="shared" si="104"/>
        <v>0</v>
      </c>
      <c r="AE573">
        <v>7071</v>
      </c>
      <c r="AF573" s="1889">
        <v>7232</v>
      </c>
      <c r="AG573" s="2107">
        <f>SUMIF('3BL ACTUAL'!B:B,AF573,'3BL ACTUAL'!E:E)</f>
        <v>0</v>
      </c>
      <c r="AH573" s="2107">
        <f>SUMIF('1 BL anterior'!B:B,AF573,'1 BL anterior'!E:E)</f>
        <v>0</v>
      </c>
      <c r="AJ573" s="285"/>
    </row>
    <row r="574" spans="1:36" ht="17.45" customHeight="1">
      <c r="A574" s="1493"/>
      <c r="B574" s="1493"/>
      <c r="C574" s="1493"/>
      <c r="E574" s="1531"/>
      <c r="F574" s="1530" t="s">
        <v>553</v>
      </c>
      <c r="G574" s="1531"/>
      <c r="H574" s="1531"/>
      <c r="I574" s="1532"/>
      <c r="J574" s="1532"/>
      <c r="K574" s="1532"/>
      <c r="L574" s="1532"/>
      <c r="M574" s="1532"/>
      <c r="N574" s="1495">
        <v>7241</v>
      </c>
      <c r="O574" s="1888" t="s">
        <v>869</v>
      </c>
      <c r="P574" s="768"/>
      <c r="Q574" s="2107">
        <f t="shared" si="111"/>
        <v>0</v>
      </c>
      <c r="R574" s="1828">
        <f t="shared" si="107"/>
        <v>0</v>
      </c>
      <c r="S574" s="98">
        <f t="shared" si="108"/>
        <v>0</v>
      </c>
      <c r="T574" s="1829">
        <f t="shared" si="109"/>
        <v>0</v>
      </c>
      <c r="U574" s="1830">
        <f t="shared" si="110"/>
        <v>0</v>
      </c>
      <c r="AB574" s="2107"/>
      <c r="AC574" s="1831">
        <f t="shared" si="103"/>
        <v>0</v>
      </c>
      <c r="AD574" s="1831">
        <f t="shared" si="104"/>
        <v>0</v>
      </c>
      <c r="AE574">
        <v>7071</v>
      </c>
      <c r="AF574" s="1889">
        <v>7235</v>
      </c>
      <c r="AG574" s="2107">
        <f>SUMIF('3BL ACTUAL'!B:B,AF574,'3BL ACTUAL'!E:E)</f>
        <v>0</v>
      </c>
      <c r="AH574" s="2107">
        <f>SUMIF('1 BL anterior'!B:B,AF574,'1 BL anterior'!E:E)</f>
        <v>0</v>
      </c>
      <c r="AJ574" s="285"/>
    </row>
    <row r="575" spans="1:36" ht="18">
      <c r="A575" s="1493"/>
      <c r="B575" s="1493"/>
      <c r="C575" s="1493"/>
      <c r="E575" s="1531"/>
      <c r="F575" s="1530"/>
      <c r="G575" s="1531"/>
      <c r="H575" s="1531"/>
      <c r="I575" s="1532"/>
      <c r="J575" s="1532"/>
      <c r="K575" s="1532"/>
      <c r="L575" s="1532"/>
      <c r="M575" s="1532"/>
      <c r="N575" s="1495"/>
      <c r="O575" s="1897"/>
      <c r="P575" s="768"/>
      <c r="Q575" s="2107">
        <f t="shared" si="111"/>
        <v>0</v>
      </c>
      <c r="R575" s="1828">
        <f t="shared" si="107"/>
        <v>0</v>
      </c>
      <c r="S575" s="98">
        <f t="shared" si="108"/>
        <v>0</v>
      </c>
      <c r="T575" s="1829">
        <f t="shared" si="109"/>
        <v>0</v>
      </c>
      <c r="U575" s="1830">
        <f t="shared" si="110"/>
        <v>0</v>
      </c>
      <c r="AB575" s="2107"/>
      <c r="AC575" s="1831">
        <f t="shared" si="103"/>
        <v>0</v>
      </c>
      <c r="AD575" s="1831">
        <f t="shared" si="104"/>
        <v>0</v>
      </c>
      <c r="AE575">
        <v>7071</v>
      </c>
      <c r="AF575" s="1889">
        <v>7238</v>
      </c>
      <c r="AG575" s="2107">
        <f>SUMIF('3BL ACTUAL'!B:B,AF575,'3BL ACTUAL'!E:E)</f>
        <v>0</v>
      </c>
      <c r="AH575" s="2107">
        <f>SUMIF('1 BL anterior'!B:B,AF575,'1 BL anterior'!E:E)</f>
        <v>0</v>
      </c>
      <c r="AJ575" s="285"/>
    </row>
    <row r="576" spans="1:36" ht="18">
      <c r="A576" s="1493"/>
      <c r="B576" s="1493"/>
      <c r="C576" s="1493"/>
      <c r="E576" s="1531"/>
      <c r="F576" s="1530" t="s">
        <v>238</v>
      </c>
      <c r="G576" s="1531"/>
      <c r="H576" s="1531" t="s">
        <v>2418</v>
      </c>
      <c r="I576" s="1532"/>
      <c r="J576" s="1532"/>
      <c r="K576" s="1532"/>
      <c r="L576" s="1532"/>
      <c r="M576" s="1532"/>
      <c r="N576" s="1495">
        <v>7247</v>
      </c>
      <c r="O576" s="1888" t="s">
        <v>869</v>
      </c>
      <c r="P576" s="768"/>
      <c r="Q576" s="2107">
        <f t="shared" si="111"/>
        <v>0</v>
      </c>
      <c r="R576" s="1828">
        <f t="shared" si="107"/>
        <v>0</v>
      </c>
      <c r="S576" s="98">
        <f t="shared" si="108"/>
        <v>0</v>
      </c>
      <c r="T576" s="1829">
        <f t="shared" si="109"/>
        <v>0</v>
      </c>
      <c r="U576" s="1830">
        <f t="shared" si="110"/>
        <v>0</v>
      </c>
      <c r="AB576" s="2107"/>
      <c r="AC576" s="1831">
        <f t="shared" si="103"/>
        <v>0</v>
      </c>
      <c r="AD576" s="1831">
        <f t="shared" si="104"/>
        <v>0</v>
      </c>
      <c r="AE576">
        <v>7071</v>
      </c>
      <c r="AF576" s="1889">
        <v>7241</v>
      </c>
      <c r="AG576" s="2107">
        <f>SUMIF('3BL ACTUAL'!B:B,AF576,'3BL ACTUAL'!E:E)</f>
        <v>0</v>
      </c>
      <c r="AH576" s="2107">
        <f>SUMIF('1 BL anterior'!B:B,AF576,'1 BL anterior'!E:E)</f>
        <v>0</v>
      </c>
      <c r="AJ576" s="285"/>
    </row>
    <row r="577" spans="1:36" ht="16.899999999999999" customHeight="1">
      <c r="A577" s="1493"/>
      <c r="B577" s="1493"/>
      <c r="C577" s="1493"/>
      <c r="E577" s="1531"/>
      <c r="O577" s="767"/>
      <c r="P577" s="1234">
        <f>SUM(Q484:Q577)</f>
        <v>0</v>
      </c>
      <c r="AB577" s="2107"/>
      <c r="AC577" s="1831">
        <f t="shared" si="103"/>
        <v>0</v>
      </c>
      <c r="AD577" s="1831">
        <f t="shared" si="104"/>
        <v>0</v>
      </c>
      <c r="AG577" s="2107">
        <f>SUMIF('3BL ACTUAL'!B:B,AF577,'3BL ACTUAL'!E:E)</f>
        <v>0</v>
      </c>
      <c r="AH577" s="2107">
        <f>SUMIF('1 BL anterior'!B:B,AF577,'1 BL anterior'!E:E)</f>
        <v>0</v>
      </c>
      <c r="AJ577" s="285"/>
    </row>
    <row r="578" spans="1:36" ht="16.899999999999999" customHeight="1">
      <c r="A578" s="1493"/>
      <c r="B578" s="1493"/>
      <c r="C578" s="1493"/>
      <c r="E578" s="1531"/>
      <c r="O578" s="767"/>
      <c r="P578" s="768"/>
      <c r="AB578" s="2107"/>
      <c r="AC578" s="1831">
        <f t="shared" si="103"/>
        <v>0</v>
      </c>
      <c r="AD578" s="1831">
        <f t="shared" si="104"/>
        <v>0</v>
      </c>
      <c r="AE578">
        <v>7071</v>
      </c>
      <c r="AF578" s="1889">
        <v>7247</v>
      </c>
      <c r="AG578" s="2107">
        <f>SUMIF('3BL ACTUAL'!B:B,AF578,'3BL ACTUAL'!E:E)</f>
        <v>0</v>
      </c>
      <c r="AH578" s="2107">
        <f>SUMIF('1 BL anterior'!B:B,AF578,'1 BL anterior'!E:E)</f>
        <v>0</v>
      </c>
      <c r="AJ578" s="285"/>
    </row>
    <row r="579" spans="1:36" ht="17.45" customHeight="1">
      <c r="O579" s="767"/>
      <c r="P579" s="768"/>
      <c r="AB579" s="2107"/>
      <c r="AC579" s="1831">
        <f t="shared" si="103"/>
        <v>0</v>
      </c>
      <c r="AD579" s="1831">
        <f t="shared" si="104"/>
        <v>0</v>
      </c>
      <c r="AG579" s="2107">
        <f>SUMIF('3BL ACTUAL'!B:B,AF579,'3BL ACTUAL'!E:E)</f>
        <v>0</v>
      </c>
      <c r="AH579" s="2107">
        <f>SUMIF('1 BL anterior'!B:B,AF579,'1 BL anterior'!E:E)</f>
        <v>0</v>
      </c>
      <c r="AJ579" s="285"/>
    </row>
    <row r="580" spans="1:36" ht="16.899999999999999" customHeight="1">
      <c r="A580" s="1535"/>
      <c r="B580" s="1535"/>
      <c r="C580" s="1535" t="s">
        <v>975</v>
      </c>
      <c r="D580" s="1535"/>
      <c r="E580" s="1535"/>
      <c r="F580" s="1535"/>
      <c r="G580" s="1535"/>
      <c r="H580" s="1535"/>
      <c r="I580" s="1535"/>
      <c r="J580" s="1535"/>
      <c r="K580" s="1535"/>
      <c r="L580" s="1535"/>
      <c r="M580" s="1535"/>
      <c r="N580" s="1508" t="s">
        <v>3688</v>
      </c>
      <c r="O580" s="767"/>
      <c r="P580" s="768"/>
      <c r="AB580" s="2107"/>
      <c r="AC580" s="1831"/>
      <c r="AD580" s="1831"/>
      <c r="AG580" s="2107">
        <f>SUMIF('3BL ACTUAL'!B:B,AF580,'3BL ACTUAL'!E:E)</f>
        <v>0</v>
      </c>
      <c r="AH580" s="2107">
        <f>SUMIF('1 BL anterior'!B:B,AF580,'1 BL anterior'!E:E)</f>
        <v>0</v>
      </c>
      <c r="AJ580" s="285"/>
    </row>
    <row r="581" spans="1:36" ht="16.899999999999999" customHeight="1">
      <c r="A581" s="1493"/>
      <c r="B581" s="1493"/>
      <c r="D581" s="1509" t="s">
        <v>493</v>
      </c>
      <c r="E581" s="1509"/>
      <c r="F581" s="1509"/>
      <c r="G581" s="1509"/>
      <c r="H581" s="1509"/>
      <c r="I581" s="1509"/>
      <c r="J581" s="1509"/>
      <c r="K581" s="1509"/>
      <c r="L581" s="1509"/>
      <c r="M581" s="1509"/>
      <c r="N581" s="1495">
        <v>7008</v>
      </c>
      <c r="O581" s="1888" t="s">
        <v>869</v>
      </c>
      <c r="P581" s="768"/>
      <c r="Q581" s="2107">
        <f>SUMIF(AF:AF,N581,AG:AG)</f>
        <v>0</v>
      </c>
      <c r="R581" s="1828">
        <f t="shared" ref="R581:R663" si="112">+P581-Q581</f>
        <v>0</v>
      </c>
      <c r="S581" s="98">
        <f t="shared" ref="S581:S610" si="113">+Q581</f>
        <v>0</v>
      </c>
      <c r="T581" s="1829">
        <f t="shared" ref="T581:T663" si="114">IF(S581&gt;0,-S581,0)</f>
        <v>0</v>
      </c>
      <c r="U581" s="1830">
        <f t="shared" ref="U581:U663" si="115">IF(S581&gt;0,0,-S581)</f>
        <v>0</v>
      </c>
      <c r="AB581" s="2107"/>
      <c r="AC581" s="1831">
        <f t="shared" si="103"/>
        <v>0</v>
      </c>
      <c r="AD581" s="1831">
        <f t="shared" si="104"/>
        <v>0</v>
      </c>
      <c r="AG581" s="2107">
        <f>SUMIF('3BL ACTUAL'!B:B,AF581,'3BL ACTUAL'!E:E)</f>
        <v>0</v>
      </c>
      <c r="AH581" s="2107">
        <f>SUMIF('1 BL anterior'!B:B,AF581,'1 BL anterior'!E:E)</f>
        <v>0</v>
      </c>
      <c r="AJ581" s="285"/>
    </row>
    <row r="582" spans="1:36" ht="16.899999999999999" customHeight="1">
      <c r="A582" s="1493"/>
      <c r="B582" s="1493"/>
      <c r="C582" s="1493"/>
      <c r="D582" s="1509" t="s">
        <v>503</v>
      </c>
      <c r="E582" s="1509"/>
      <c r="F582" s="1509"/>
      <c r="G582" s="1509"/>
      <c r="H582" s="1509"/>
      <c r="I582" s="1509"/>
      <c r="J582" s="1509"/>
      <c r="K582" s="1509"/>
      <c r="L582" s="1509"/>
      <c r="M582" s="1509"/>
      <c r="N582" s="1495">
        <v>7038</v>
      </c>
      <c r="O582" s="1888"/>
      <c r="P582" s="768"/>
      <c r="Q582" s="2107"/>
      <c r="R582" s="1828"/>
      <c r="S582" s="98"/>
      <c r="T582" s="1829"/>
      <c r="U582" s="1830"/>
      <c r="AB582" s="2107"/>
      <c r="AC582" s="1831"/>
      <c r="AD582" s="1831"/>
      <c r="AG582" s="2107">
        <f>SUMIF('3BL ACTUAL'!B:B,AF582,'3BL ACTUAL'!E:E)</f>
        <v>0</v>
      </c>
      <c r="AH582" s="2107">
        <f>SUMIF('1 BL anterior'!B:B,AF582,'1 BL anterior'!E:E)</f>
        <v>0</v>
      </c>
      <c r="AJ582" s="285"/>
    </row>
    <row r="583" spans="1:36" ht="16.899999999999999" customHeight="1">
      <c r="A583" s="1493"/>
      <c r="B583" s="1493"/>
      <c r="C583" s="1566"/>
      <c r="D583" s="1513"/>
      <c r="E583" s="1513"/>
      <c r="F583" s="1513"/>
      <c r="G583" s="1513"/>
      <c r="H583" s="1513"/>
      <c r="I583" s="1513"/>
      <c r="J583" s="1513"/>
      <c r="K583" s="1513"/>
      <c r="L583" s="1509"/>
      <c r="M583" s="1509"/>
      <c r="N583" s="1508" t="s">
        <v>3688</v>
      </c>
      <c r="O583" s="1888"/>
      <c r="P583" s="768"/>
      <c r="Q583" s="2107"/>
      <c r="R583" s="1828"/>
      <c r="S583" s="98"/>
      <c r="T583" s="1829"/>
      <c r="U583" s="1830"/>
      <c r="AB583" s="2107"/>
      <c r="AC583" s="1831"/>
      <c r="AD583" s="1831"/>
      <c r="AG583" s="2107">
        <f>SUMIF('3BL ACTUAL'!B:B,AF583,'3BL ACTUAL'!E:E)</f>
        <v>0</v>
      </c>
      <c r="AH583" s="2107">
        <f>SUMIF('1 BL anterior'!B:B,AF583,'1 BL anterior'!E:E)</f>
        <v>0</v>
      </c>
      <c r="AJ583" s="285"/>
    </row>
    <row r="584" spans="1:36" ht="16.899999999999999" customHeight="1">
      <c r="A584" s="1493"/>
      <c r="B584" s="1493"/>
      <c r="C584" s="1535" t="s">
        <v>3673</v>
      </c>
      <c r="D584" s="1535"/>
      <c r="E584" s="1535"/>
      <c r="F584" s="1535"/>
      <c r="G584" s="1535"/>
      <c r="H584" s="1535"/>
      <c r="I584" s="1535"/>
      <c r="J584" s="1535"/>
      <c r="K584" s="1535"/>
      <c r="L584" s="1509"/>
      <c r="M584" s="1509"/>
      <c r="N584" s="1495"/>
      <c r="O584" s="1888"/>
      <c r="P584" s="768"/>
      <c r="Q584" s="2107"/>
      <c r="R584" s="1828"/>
      <c r="S584" s="98"/>
      <c r="T584" s="1829"/>
      <c r="U584" s="1830"/>
      <c r="AB584" s="2107"/>
      <c r="AC584" s="1831"/>
      <c r="AD584" s="1831"/>
      <c r="AG584" s="2107">
        <f>SUMIF('3BL ACTUAL'!B:B,AF584,'3BL ACTUAL'!E:E)</f>
        <v>0</v>
      </c>
      <c r="AH584" s="2107">
        <f>SUMIF('1 BL anterior'!B:B,AF584,'1 BL anterior'!E:E)</f>
        <v>0</v>
      </c>
      <c r="AJ584" s="285"/>
    </row>
    <row r="585" spans="1:36" ht="16.899999999999999" customHeight="1">
      <c r="A585" s="1493"/>
      <c r="B585" s="1525"/>
      <c r="D585" s="1509" t="s">
        <v>504</v>
      </c>
      <c r="E585" s="1509"/>
      <c r="F585" s="1509"/>
      <c r="G585" s="1509"/>
      <c r="H585" s="1509"/>
      <c r="I585" s="1509"/>
      <c r="J585" s="1509"/>
      <c r="K585" s="1509"/>
      <c r="L585" s="1509"/>
      <c r="M585" s="1509"/>
      <c r="N585" s="1495">
        <v>7041</v>
      </c>
      <c r="O585" s="1888" t="s">
        <v>869</v>
      </c>
      <c r="P585" s="768"/>
      <c r="Q585" s="2107">
        <f t="shared" ref="Q585:Q592" si="116">SUMIF(AF:AF,N585,AG:AG)</f>
        <v>0</v>
      </c>
      <c r="R585" s="1828">
        <f t="shared" si="112"/>
        <v>0</v>
      </c>
      <c r="S585" s="98">
        <f t="shared" si="113"/>
        <v>0</v>
      </c>
      <c r="T585" s="1829">
        <f t="shared" si="114"/>
        <v>0</v>
      </c>
      <c r="U585" s="1830">
        <f t="shared" si="115"/>
        <v>0</v>
      </c>
      <c r="AB585" s="2107"/>
      <c r="AC585" s="1831">
        <f t="shared" si="103"/>
        <v>0</v>
      </c>
      <c r="AD585" s="1831">
        <f t="shared" si="104"/>
        <v>0</v>
      </c>
      <c r="AG585" s="2107">
        <f>SUMIF('3BL ACTUAL'!B:B,AF585,'3BL ACTUAL'!E:E)</f>
        <v>0</v>
      </c>
      <c r="AH585" s="2107">
        <f>SUMIF('1 BL anterior'!B:B,AF585,'1 BL anterior'!E:E)</f>
        <v>0</v>
      </c>
      <c r="AJ585" s="285"/>
    </row>
    <row r="586" spans="1:36" ht="16.899999999999999" customHeight="1">
      <c r="A586" s="1493"/>
      <c r="B586" s="1493"/>
      <c r="D586" s="1509" t="s">
        <v>3674</v>
      </c>
      <c r="E586" s="1509"/>
      <c r="F586" s="1509"/>
      <c r="G586" s="1509"/>
      <c r="H586" s="1509"/>
      <c r="I586" s="1509"/>
      <c r="J586" s="1509"/>
      <c r="K586" s="1509"/>
      <c r="L586" s="1509"/>
      <c r="M586" s="1509"/>
      <c r="N586" s="1495">
        <v>7044</v>
      </c>
      <c r="O586" s="1888" t="s">
        <v>869</v>
      </c>
      <c r="P586" s="768"/>
      <c r="Q586" s="2107">
        <f t="shared" si="116"/>
        <v>0</v>
      </c>
      <c r="R586" s="1828">
        <f t="shared" si="112"/>
        <v>0</v>
      </c>
      <c r="S586" s="98">
        <f t="shared" si="113"/>
        <v>0</v>
      </c>
      <c r="T586" s="1829">
        <f t="shared" si="114"/>
        <v>0</v>
      </c>
      <c r="U586" s="1830">
        <f t="shared" si="115"/>
        <v>0</v>
      </c>
      <c r="AB586" s="2107"/>
      <c r="AC586" s="1831">
        <f t="shared" si="103"/>
        <v>0</v>
      </c>
      <c r="AD586" s="1831">
        <f t="shared" si="104"/>
        <v>0</v>
      </c>
      <c r="AG586" s="2107">
        <f>SUMIF('3BL ACTUAL'!B:B,AF586,'3BL ACTUAL'!E:E)</f>
        <v>0</v>
      </c>
      <c r="AH586" s="2107">
        <f>SUMIF('1 BL anterior'!B:B,AF586,'1 BL anterior'!E:E)</f>
        <v>0</v>
      </c>
      <c r="AJ586" s="285"/>
    </row>
    <row r="587" spans="1:36" ht="17.45" customHeight="1">
      <c r="A587" s="1493"/>
      <c r="B587" s="1493"/>
      <c r="C587" s="1493"/>
      <c r="D587" s="1509" t="s">
        <v>506</v>
      </c>
      <c r="E587" s="1509"/>
      <c r="F587" s="1509"/>
      <c r="G587" s="1509"/>
      <c r="H587" s="1509"/>
      <c r="I587" s="1509"/>
      <c r="J587" s="1509"/>
      <c r="K587" s="1509"/>
      <c r="L587" s="1509"/>
      <c r="M587" s="1509"/>
      <c r="N587" s="1495">
        <v>7047</v>
      </c>
      <c r="O587" s="1888" t="s">
        <v>869</v>
      </c>
      <c r="P587" s="768"/>
      <c r="Q587" s="2107">
        <f t="shared" si="116"/>
        <v>0</v>
      </c>
      <c r="R587" s="1828">
        <f t="shared" si="112"/>
        <v>0</v>
      </c>
      <c r="S587" s="98">
        <f t="shared" si="113"/>
        <v>0</v>
      </c>
      <c r="T587" s="1829">
        <f t="shared" si="114"/>
        <v>0</v>
      </c>
      <c r="U587" s="1830">
        <f t="shared" si="115"/>
        <v>0</v>
      </c>
      <c r="AB587" s="2107"/>
      <c r="AC587" s="1831">
        <f t="shared" si="103"/>
        <v>0</v>
      </c>
      <c r="AD587" s="1831">
        <f t="shared" si="104"/>
        <v>0</v>
      </c>
      <c r="AG587" s="2107">
        <f>SUMIF('3BL ACTUAL'!B:B,AF587,'3BL ACTUAL'!E:E)</f>
        <v>0</v>
      </c>
      <c r="AH587" s="2107">
        <f>SUMIF('1 BL anterior'!B:B,AF587,'1 BL anterior'!E:E)</f>
        <v>0</v>
      </c>
      <c r="AJ587" s="285"/>
    </row>
    <row r="588" spans="1:36" ht="18">
      <c r="A588" s="1493"/>
      <c r="B588" s="1493"/>
      <c r="C588" s="1493"/>
      <c r="D588" s="1509" t="s">
        <v>507</v>
      </c>
      <c r="E588" s="1509"/>
      <c r="F588" s="1509"/>
      <c r="G588" s="1509"/>
      <c r="H588" s="1509"/>
      <c r="I588" s="1509"/>
      <c r="J588" s="1509"/>
      <c r="K588" s="1509"/>
      <c r="L588" s="1509"/>
      <c r="M588" s="1509"/>
      <c r="N588" s="1495">
        <v>7050</v>
      </c>
      <c r="O588" s="1888" t="s">
        <v>869</v>
      </c>
      <c r="P588" s="768"/>
      <c r="Q588" s="2107">
        <f t="shared" si="116"/>
        <v>0</v>
      </c>
      <c r="R588" s="1828">
        <f t="shared" si="112"/>
        <v>0</v>
      </c>
      <c r="S588" s="98">
        <f t="shared" si="113"/>
        <v>0</v>
      </c>
      <c r="T588" s="1829">
        <f t="shared" si="114"/>
        <v>0</v>
      </c>
      <c r="U588" s="1830">
        <f t="shared" si="115"/>
        <v>0</v>
      </c>
      <c r="AB588" s="2107"/>
      <c r="AC588" s="1831">
        <f t="shared" si="103"/>
        <v>0</v>
      </c>
      <c r="AD588" s="1831">
        <f t="shared" si="104"/>
        <v>0</v>
      </c>
      <c r="AG588" s="2107">
        <f>SUMIF('3BL ACTUAL'!B:B,AF588,'3BL ACTUAL'!E:E)</f>
        <v>0</v>
      </c>
      <c r="AH588" s="2107">
        <f>SUMIF('1 BL anterior'!B:B,AF588,'1 BL anterior'!E:E)</f>
        <v>0</v>
      </c>
      <c r="AJ588" s="285"/>
    </row>
    <row r="589" spans="1:36" ht="18">
      <c r="A589" s="1493"/>
      <c r="B589" s="1493"/>
      <c r="C589" s="1493"/>
      <c r="D589" s="1509" t="s">
        <v>508</v>
      </c>
      <c r="E589" s="1509"/>
      <c r="F589" s="1509"/>
      <c r="G589" s="1509"/>
      <c r="H589" s="1509"/>
      <c r="I589" s="1509"/>
      <c r="J589" s="1509"/>
      <c r="K589" s="1509"/>
      <c r="L589" s="1509"/>
      <c r="M589" s="1509"/>
      <c r="N589" s="1495">
        <v>7053</v>
      </c>
      <c r="O589" s="1888" t="s">
        <v>869</v>
      </c>
      <c r="P589" s="768"/>
      <c r="Q589" s="2107">
        <f t="shared" si="116"/>
        <v>0</v>
      </c>
      <c r="R589" s="1828">
        <f t="shared" si="112"/>
        <v>0</v>
      </c>
      <c r="S589" s="98">
        <f t="shared" si="113"/>
        <v>0</v>
      </c>
      <c r="T589" s="1829">
        <f t="shared" si="114"/>
        <v>0</v>
      </c>
      <c r="U589" s="1830">
        <f t="shared" si="115"/>
        <v>0</v>
      </c>
      <c r="AB589" s="2107"/>
      <c r="AC589" s="1831">
        <f t="shared" si="103"/>
        <v>0</v>
      </c>
      <c r="AD589" s="1831">
        <f t="shared" si="104"/>
        <v>0</v>
      </c>
      <c r="AG589" s="2107">
        <f>SUMIF('3BL ACTUAL'!B:B,AF589,'3BL ACTUAL'!E:E)</f>
        <v>0</v>
      </c>
      <c r="AH589" s="2107">
        <f>SUMIF('1 BL anterior'!B:B,AF589,'1 BL anterior'!E:E)</f>
        <v>0</v>
      </c>
      <c r="AJ589" s="285"/>
    </row>
    <row r="590" spans="1:36" ht="18">
      <c r="A590" s="1493"/>
      <c r="B590" s="1493"/>
      <c r="C590" s="1493"/>
      <c r="D590" s="1509" t="s">
        <v>396</v>
      </c>
      <c r="E590" s="1509"/>
      <c r="F590" s="1509"/>
      <c r="G590" s="1509"/>
      <c r="H590" s="1509"/>
      <c r="I590" s="1509"/>
      <c r="J590" s="1509"/>
      <c r="K590" s="1509"/>
      <c r="L590" s="1509"/>
      <c r="M590" s="1509"/>
      <c r="N590" s="1495">
        <v>7056</v>
      </c>
      <c r="O590" s="1888" t="s">
        <v>869</v>
      </c>
      <c r="P590" s="768"/>
      <c r="Q590" s="2107">
        <f t="shared" si="116"/>
        <v>0</v>
      </c>
      <c r="R590" s="1828">
        <f t="shared" si="112"/>
        <v>0</v>
      </c>
      <c r="S590" s="98">
        <f t="shared" si="113"/>
        <v>0</v>
      </c>
      <c r="T590" s="1829">
        <f t="shared" si="114"/>
        <v>0</v>
      </c>
      <c r="U590" s="1830">
        <f t="shared" si="115"/>
        <v>0</v>
      </c>
      <c r="AB590" s="2107"/>
      <c r="AC590" s="1831">
        <f t="shared" si="103"/>
        <v>0</v>
      </c>
      <c r="AD590" s="1831">
        <f t="shared" si="104"/>
        <v>0</v>
      </c>
      <c r="AG590" s="2107">
        <f>SUMIF('3BL ACTUAL'!B:B,AF590,'3BL ACTUAL'!E:E)</f>
        <v>0</v>
      </c>
      <c r="AH590" s="2107">
        <f>SUMIF('1 BL anterior'!B:B,AF590,'1 BL anterior'!E:E)</f>
        <v>0</v>
      </c>
      <c r="AJ590" s="285"/>
    </row>
    <row r="591" spans="1:36" ht="18">
      <c r="A591" s="1493"/>
      <c r="B591" s="1493"/>
      <c r="C591" s="1493"/>
      <c r="D591" s="1509" t="s">
        <v>397</v>
      </c>
      <c r="E591" s="1509"/>
      <c r="F591" s="1509"/>
      <c r="G591" s="1509"/>
      <c r="H591" s="1509"/>
      <c r="I591" s="1509"/>
      <c r="J591" s="1509"/>
      <c r="K591" s="1509"/>
      <c r="L591" s="1509"/>
      <c r="M591" s="1509"/>
      <c r="N591" s="1495">
        <v>7059</v>
      </c>
      <c r="O591" s="1888" t="s">
        <v>869</v>
      </c>
      <c r="P591" s="768"/>
      <c r="Q591" s="2107">
        <f t="shared" si="116"/>
        <v>0</v>
      </c>
      <c r="R591" s="1828">
        <f t="shared" si="112"/>
        <v>0</v>
      </c>
      <c r="S591" s="98">
        <f t="shared" si="113"/>
        <v>0</v>
      </c>
      <c r="T591" s="1829">
        <f t="shared" si="114"/>
        <v>0</v>
      </c>
      <c r="U591" s="1830">
        <f t="shared" si="115"/>
        <v>0</v>
      </c>
      <c r="AB591" s="2107"/>
      <c r="AC591" s="1831">
        <f t="shared" si="103"/>
        <v>0</v>
      </c>
      <c r="AD591" s="1831">
        <f t="shared" si="104"/>
        <v>0</v>
      </c>
      <c r="AG591" s="2107">
        <f>SUMIF('3BL ACTUAL'!B:B,AF591,'3BL ACTUAL'!E:E)</f>
        <v>0</v>
      </c>
      <c r="AH591" s="2107">
        <f>SUMIF('1 BL anterior'!B:B,AF591,'1 BL anterior'!E:E)</f>
        <v>0</v>
      </c>
      <c r="AJ591" s="285"/>
    </row>
    <row r="592" spans="1:36" ht="16.899999999999999" customHeight="1">
      <c r="A592" s="1493"/>
      <c r="B592" s="1493"/>
      <c r="C592" s="1493"/>
      <c r="D592" s="1509" t="s">
        <v>238</v>
      </c>
      <c r="E592" s="1509"/>
      <c r="F592" s="1509"/>
      <c r="G592" s="1509"/>
      <c r="H592" s="1509"/>
      <c r="I592" s="1509"/>
      <c r="J592" s="1509"/>
      <c r="K592" s="1509"/>
      <c r="L592" s="1509"/>
      <c r="M592" s="1509"/>
      <c r="N592" s="1495">
        <v>7062</v>
      </c>
      <c r="O592" s="1888" t="s">
        <v>869</v>
      </c>
      <c r="P592" s="768"/>
      <c r="Q592" s="2107">
        <f t="shared" si="116"/>
        <v>0</v>
      </c>
      <c r="R592" s="1828">
        <f t="shared" si="112"/>
        <v>0</v>
      </c>
      <c r="S592" s="98">
        <f t="shared" si="113"/>
        <v>0</v>
      </c>
      <c r="T592" s="1829">
        <f t="shared" si="114"/>
        <v>0</v>
      </c>
      <c r="U592" s="1830">
        <f t="shared" si="115"/>
        <v>0</v>
      </c>
      <c r="AB592" s="2107"/>
      <c r="AC592" s="1831">
        <f t="shared" si="103"/>
        <v>0</v>
      </c>
      <c r="AD592" s="1831">
        <f t="shared" si="104"/>
        <v>0</v>
      </c>
      <c r="AG592" s="2107">
        <f>SUMIF('3BL ACTUAL'!B:B,AF592,'3BL ACTUAL'!E:E)</f>
        <v>0</v>
      </c>
      <c r="AH592" s="2107">
        <f>SUMIF('1 BL anterior'!B:B,AF592,'1 BL anterior'!E:E)</f>
        <v>0</v>
      </c>
      <c r="AJ592" s="285"/>
    </row>
    <row r="593" spans="1:36" ht="16.899999999999999" customHeight="1">
      <c r="A593" s="1493"/>
      <c r="B593" s="1493"/>
      <c r="C593" s="1493"/>
      <c r="O593" s="1888"/>
      <c r="P593" s="768"/>
      <c r="Q593" s="2107"/>
      <c r="R593" s="1828"/>
      <c r="S593" s="98"/>
      <c r="T593" s="1829"/>
      <c r="U593" s="1830"/>
      <c r="AB593" s="2107"/>
      <c r="AC593" s="1831"/>
      <c r="AD593" s="1831"/>
      <c r="AG593" s="2107">
        <f>SUMIF('3BL ACTUAL'!B:B,AF593,'3BL ACTUAL'!E:E)</f>
        <v>0</v>
      </c>
      <c r="AH593" s="2107">
        <f>SUMIF('1 BL anterior'!B:B,AF593,'1 BL anterior'!E:E)</f>
        <v>0</v>
      </c>
      <c r="AJ593" s="285"/>
    </row>
    <row r="594" spans="1:36" ht="16.899999999999999" customHeight="1">
      <c r="A594" s="1493"/>
      <c r="B594" s="1493"/>
      <c r="C594" s="1493"/>
      <c r="O594" s="1888"/>
      <c r="P594" s="768"/>
      <c r="Q594" s="2107"/>
      <c r="R594" s="1828"/>
      <c r="S594" s="98"/>
      <c r="T594" s="1829"/>
      <c r="U594" s="1830"/>
      <c r="AB594" s="2107"/>
      <c r="AC594" s="1831"/>
      <c r="AD594" s="1831"/>
      <c r="AG594" s="2107">
        <f>SUMIF('3BL ACTUAL'!B:B,AF594,'3BL ACTUAL'!E:E)</f>
        <v>0</v>
      </c>
      <c r="AH594" s="2107">
        <f>SUMIF('1 BL anterior'!B:B,AF594,'1 BL anterior'!E:E)</f>
        <v>0</v>
      </c>
      <c r="AJ594" s="285"/>
    </row>
    <row r="595" spans="1:36" ht="16.899999999999999" customHeight="1">
      <c r="A595" s="1493"/>
      <c r="B595" s="1493"/>
      <c r="C595" s="1503" t="s">
        <v>995</v>
      </c>
      <c r="D595" s="1503"/>
      <c r="E595" s="1503"/>
      <c r="F595" s="1503"/>
      <c r="G595" s="1503"/>
      <c r="H595" s="1503"/>
      <c r="I595" s="1503"/>
      <c r="J595" s="1503"/>
      <c r="K595" s="1503"/>
      <c r="L595" s="1503"/>
      <c r="M595" s="1503"/>
      <c r="N595" s="1503"/>
      <c r="O595" s="1888"/>
      <c r="P595" s="768"/>
      <c r="Q595" s="2107"/>
      <c r="R595" s="1828"/>
      <c r="S595" s="98"/>
      <c r="T595" s="1829"/>
      <c r="U595" s="1830"/>
      <c r="AB595" s="2107"/>
      <c r="AC595" s="1831"/>
      <c r="AD595" s="1831"/>
      <c r="AG595" s="2107">
        <f>SUMIF('3BL ACTUAL'!B:B,AF595,'3BL ACTUAL'!E:E)</f>
        <v>0</v>
      </c>
      <c r="AH595" s="2107">
        <f>SUMIF('1 BL anterior'!B:B,AF595,'1 BL anterior'!E:E)</f>
        <v>0</v>
      </c>
      <c r="AJ595" s="285"/>
    </row>
    <row r="596" spans="1:36" ht="17.45" customHeight="1">
      <c r="A596" s="1493"/>
      <c r="B596" s="1493"/>
      <c r="C596" s="1493"/>
      <c r="D596" s="1508" t="s">
        <v>996</v>
      </c>
      <c r="E596" s="1508"/>
      <c r="F596" s="1508"/>
      <c r="G596" s="1508"/>
      <c r="H596" s="1508"/>
      <c r="I596" s="1508"/>
      <c r="J596" s="1508"/>
      <c r="K596" s="1508"/>
      <c r="L596" s="1508"/>
      <c r="M596" s="1508"/>
      <c r="N596" s="1508" t="s">
        <v>3688</v>
      </c>
      <c r="O596" s="1888"/>
      <c r="P596" s="768"/>
      <c r="Q596" s="2107"/>
      <c r="R596" s="1828"/>
      <c r="S596" s="98"/>
      <c r="T596" s="1829"/>
      <c r="U596" s="1830"/>
      <c r="AB596" s="2107"/>
      <c r="AC596" s="1831"/>
      <c r="AD596" s="1831"/>
      <c r="AG596" s="2107">
        <f>SUMIF('3BL ACTUAL'!B:B,AF596,'3BL ACTUAL'!E:E)</f>
        <v>0</v>
      </c>
      <c r="AH596" s="2107">
        <f>SUMIF('1 BL anterior'!B:B,AF596,'1 BL anterior'!E:E)</f>
        <v>0</v>
      </c>
      <c r="AJ596" s="285"/>
    </row>
    <row r="597" spans="1:36" ht="17.45" customHeight="1">
      <c r="A597" s="1493"/>
      <c r="B597" s="1493"/>
      <c r="C597" s="1493"/>
      <c r="D597" s="1493"/>
      <c r="E597" s="1509" t="s">
        <v>3675</v>
      </c>
      <c r="F597" s="1509"/>
      <c r="G597" s="1509"/>
      <c r="H597" s="1509"/>
      <c r="I597" s="1509"/>
      <c r="J597" s="1509"/>
      <c r="K597" s="1509"/>
      <c r="L597" s="1509"/>
      <c r="M597" s="1509"/>
      <c r="N597" s="1495">
        <v>7065</v>
      </c>
      <c r="O597" s="1888" t="s">
        <v>869</v>
      </c>
      <c r="P597" s="768"/>
      <c r="Q597" s="2107">
        <f>SUMIF(AF:AF,N597,AG:AG)</f>
        <v>0</v>
      </c>
      <c r="R597" s="1828">
        <f t="shared" si="112"/>
        <v>0</v>
      </c>
      <c r="S597" s="98">
        <f t="shared" si="113"/>
        <v>0</v>
      </c>
      <c r="T597" s="1829">
        <f t="shared" si="114"/>
        <v>0</v>
      </c>
      <c r="U597" s="1830">
        <f t="shared" si="115"/>
        <v>0</v>
      </c>
      <c r="AB597" s="2107"/>
      <c r="AC597" s="1831">
        <f t="shared" si="103"/>
        <v>0</v>
      </c>
      <c r="AD597" s="1831">
        <f t="shared" si="104"/>
        <v>0</v>
      </c>
      <c r="AG597" s="2107">
        <f>SUMIF('3BL ACTUAL'!B:B,AF597,'3BL ACTUAL'!E:E)</f>
        <v>0</v>
      </c>
      <c r="AH597" s="2107">
        <f>SUMIF('1 BL anterior'!B:B,AF597,'1 BL anterior'!E:E)</f>
        <v>0</v>
      </c>
      <c r="AJ597" s="285"/>
    </row>
    <row r="598" spans="1:36" ht="16.899999999999999" customHeight="1">
      <c r="A598" s="1493"/>
      <c r="B598" s="1493"/>
      <c r="C598" s="1493"/>
      <c r="D598" s="1493"/>
      <c r="E598" s="1509" t="s">
        <v>3676</v>
      </c>
      <c r="F598" s="1509"/>
      <c r="G598" s="1509"/>
      <c r="H598" s="1509"/>
      <c r="I598" s="1509"/>
      <c r="J598" s="1509"/>
      <c r="K598" s="1509"/>
      <c r="L598" s="1509"/>
      <c r="M598" s="1509"/>
      <c r="N598" s="1495">
        <v>7068</v>
      </c>
      <c r="O598" s="1888" t="s">
        <v>869</v>
      </c>
      <c r="P598" s="768"/>
      <c r="Q598" s="2107">
        <f>SUMIF(AF:AF,N598,AG:AG)</f>
        <v>0</v>
      </c>
      <c r="R598" s="1828">
        <f t="shared" si="112"/>
        <v>0</v>
      </c>
      <c r="S598" s="98">
        <f t="shared" si="113"/>
        <v>0</v>
      </c>
      <c r="T598" s="1829">
        <f t="shared" si="114"/>
        <v>0</v>
      </c>
      <c r="U598" s="1830">
        <f t="shared" si="115"/>
        <v>0</v>
      </c>
      <c r="AB598" s="2107"/>
      <c r="AC598" s="1831">
        <f t="shared" si="103"/>
        <v>0</v>
      </c>
      <c r="AD598" s="1831">
        <f t="shared" si="104"/>
        <v>0</v>
      </c>
      <c r="AG598" s="2107">
        <f>SUMIF('3BL ACTUAL'!B:B,AF598,'3BL ACTUAL'!E:E)</f>
        <v>0</v>
      </c>
      <c r="AH598" s="2107">
        <f>SUMIF('1 BL anterior'!B:B,AF598,'1 BL anterior'!E:E)</f>
        <v>0</v>
      </c>
      <c r="AJ598" s="285"/>
    </row>
    <row r="599" spans="1:36" ht="17.45" customHeight="1">
      <c r="A599" s="1493"/>
      <c r="B599" s="1493"/>
      <c r="C599" s="1493"/>
      <c r="D599" s="1509" t="s">
        <v>513</v>
      </c>
      <c r="E599" s="1509"/>
      <c r="F599" s="1509"/>
      <c r="G599" s="1509"/>
      <c r="H599" s="1509"/>
      <c r="I599" s="1509"/>
      <c r="J599" s="1509"/>
      <c r="K599" s="1509"/>
      <c r="L599" s="1509"/>
      <c r="M599" s="1509"/>
      <c r="N599" s="1495">
        <v>7071</v>
      </c>
      <c r="O599" s="1888" t="s">
        <v>869</v>
      </c>
      <c r="P599" s="768"/>
      <c r="Q599" s="2107">
        <f>SUMIF(AF:AF,N599,AG:AG)</f>
        <v>0</v>
      </c>
      <c r="R599" s="1828">
        <f t="shared" si="112"/>
        <v>0</v>
      </c>
      <c r="S599" s="98">
        <f t="shared" si="113"/>
        <v>0</v>
      </c>
      <c r="T599" s="1829">
        <f t="shared" si="114"/>
        <v>0</v>
      </c>
      <c r="U599" s="1830">
        <f t="shared" si="115"/>
        <v>0</v>
      </c>
      <c r="AB599" s="2107"/>
      <c r="AC599" s="1831">
        <f t="shared" si="103"/>
        <v>0</v>
      </c>
      <c r="AD599" s="1831">
        <f t="shared" si="104"/>
        <v>0</v>
      </c>
      <c r="AG599" s="2107">
        <f>SUMIF('3BL ACTUAL'!B:B,AF599,'3BL ACTUAL'!E:E)</f>
        <v>0</v>
      </c>
      <c r="AH599" s="2107">
        <f>SUMIF('1 BL anterior'!B:B,AF599,'1 BL anterior'!E:E)</f>
        <v>0</v>
      </c>
      <c r="AJ599" s="285"/>
    </row>
    <row r="600" spans="1:36" ht="16.899999999999999" customHeight="1">
      <c r="A600" s="1493"/>
      <c r="B600" s="1493"/>
      <c r="C600" s="1493"/>
      <c r="D600" s="1509" t="s">
        <v>3677</v>
      </c>
      <c r="E600" s="1509"/>
      <c r="F600" s="1509"/>
      <c r="G600" s="1509"/>
      <c r="H600" s="1509"/>
      <c r="I600" s="1509"/>
      <c r="J600" s="1509"/>
      <c r="K600" s="1509"/>
      <c r="L600" s="1509"/>
      <c r="M600" s="1509"/>
      <c r="N600" s="1495">
        <v>7074</v>
      </c>
      <c r="O600" s="1888" t="s">
        <v>869</v>
      </c>
      <c r="P600" s="768"/>
      <c r="Q600" s="2107">
        <f>SUMIF(AF:AF,N600,AG:AG)</f>
        <v>0</v>
      </c>
      <c r="R600" s="1828">
        <f t="shared" si="112"/>
        <v>0</v>
      </c>
      <c r="S600" s="98">
        <f t="shared" si="113"/>
        <v>0</v>
      </c>
      <c r="T600" s="1829">
        <f t="shared" si="114"/>
        <v>0</v>
      </c>
      <c r="U600" s="1830">
        <f t="shared" si="115"/>
        <v>0</v>
      </c>
      <c r="AB600" s="2107"/>
      <c r="AC600" s="1831">
        <f t="shared" si="103"/>
        <v>0</v>
      </c>
      <c r="AD600" s="1831">
        <f t="shared" si="104"/>
        <v>0</v>
      </c>
      <c r="AG600" s="2107">
        <f>SUMIF('3BL ACTUAL'!B:B,AF600,'3BL ACTUAL'!E:E)</f>
        <v>0</v>
      </c>
      <c r="AH600" s="2107">
        <f>SUMIF('1 BL anterior'!B:B,AF600,'1 BL anterior'!E:E)</f>
        <v>0</v>
      </c>
      <c r="AJ600" s="285"/>
    </row>
    <row r="601" spans="1:36" ht="17.45" customHeight="1">
      <c r="A601" s="1493"/>
      <c r="B601" s="1493"/>
      <c r="C601" s="1493"/>
      <c r="D601" s="1508" t="s">
        <v>890</v>
      </c>
      <c r="E601" s="1508"/>
      <c r="F601" s="1508"/>
      <c r="G601" s="1508"/>
      <c r="H601" s="1508"/>
      <c r="I601" s="1508"/>
      <c r="J601" s="1508"/>
      <c r="K601" s="1508"/>
      <c r="L601" s="1508"/>
      <c r="M601" s="1508"/>
      <c r="N601" s="1508" t="s">
        <v>3688</v>
      </c>
      <c r="O601" s="1888"/>
      <c r="P601" s="768"/>
      <c r="Q601" s="2107"/>
      <c r="R601" s="1828"/>
      <c r="S601" s="98"/>
      <c r="T601" s="1829"/>
      <c r="U601" s="1830"/>
      <c r="AB601" s="2107"/>
      <c r="AC601" s="1831"/>
      <c r="AD601" s="1831"/>
      <c r="AG601" s="2107">
        <f>SUMIF('3BL ACTUAL'!B:B,AF601,'3BL ACTUAL'!E:E)</f>
        <v>0</v>
      </c>
      <c r="AH601" s="2107">
        <f>SUMIF('1 BL anterior'!B:B,AF601,'1 BL anterior'!E:E)</f>
        <v>0</v>
      </c>
      <c r="AJ601" s="285"/>
    </row>
    <row r="602" spans="1:36" ht="18">
      <c r="A602" s="1493"/>
      <c r="B602" s="1493"/>
      <c r="C602" s="1493"/>
      <c r="D602" s="1493"/>
      <c r="E602" s="1509" t="s">
        <v>3412</v>
      </c>
      <c r="F602" s="1509"/>
      <c r="G602" s="1509"/>
      <c r="H602" s="1509"/>
      <c r="I602" s="1509"/>
      <c r="J602" s="1509"/>
      <c r="K602" s="1509"/>
      <c r="L602" s="1509"/>
      <c r="M602" s="1509"/>
      <c r="N602" s="1495">
        <v>7077</v>
      </c>
      <c r="O602" s="1888" t="s">
        <v>869</v>
      </c>
      <c r="P602" s="768"/>
      <c r="Q602" s="2107">
        <f t="shared" ref="Q602:Q607" si="117">SUMIF(AF:AF,N602,AG:AG)</f>
        <v>0</v>
      </c>
      <c r="R602" s="1828">
        <f t="shared" si="112"/>
        <v>0</v>
      </c>
      <c r="S602" s="98">
        <f t="shared" si="113"/>
        <v>0</v>
      </c>
      <c r="T602" s="1829">
        <f t="shared" si="114"/>
        <v>0</v>
      </c>
      <c r="U602" s="1830">
        <f t="shared" si="115"/>
        <v>0</v>
      </c>
      <c r="AB602" s="2107"/>
      <c r="AC602" s="1831">
        <f t="shared" si="103"/>
        <v>0</v>
      </c>
      <c r="AD602" s="1831">
        <f t="shared" si="104"/>
        <v>0</v>
      </c>
      <c r="AG602" s="2107">
        <f>SUMIF('3BL ACTUAL'!B:B,AF602,'3BL ACTUAL'!E:E)</f>
        <v>0</v>
      </c>
      <c r="AH602" s="2107">
        <f>SUMIF('1 BL anterior'!B:B,AF602,'1 BL anterior'!E:E)</f>
        <v>0</v>
      </c>
      <c r="AJ602" s="285"/>
    </row>
    <row r="603" spans="1:36" ht="18">
      <c r="A603" s="1493"/>
      <c r="B603" s="1493"/>
      <c r="C603" s="1493"/>
      <c r="D603" s="1493"/>
      <c r="E603" s="1509" t="s">
        <v>316</v>
      </c>
      <c r="F603" s="1509"/>
      <c r="G603" s="1509"/>
      <c r="H603" s="1509"/>
      <c r="I603" s="1509"/>
      <c r="J603" s="1509"/>
      <c r="K603" s="1509"/>
      <c r="L603" s="1509"/>
      <c r="M603" s="1509"/>
      <c r="N603" s="1495">
        <v>7080</v>
      </c>
      <c r="O603" s="1888" t="s">
        <v>869</v>
      </c>
      <c r="P603" s="768"/>
      <c r="Q603" s="2107">
        <f t="shared" si="117"/>
        <v>0</v>
      </c>
      <c r="R603" s="1828">
        <f t="shared" si="112"/>
        <v>0</v>
      </c>
      <c r="S603" s="98">
        <f t="shared" si="113"/>
        <v>0</v>
      </c>
      <c r="T603" s="1829">
        <f t="shared" si="114"/>
        <v>0</v>
      </c>
      <c r="U603" s="1830">
        <f t="shared" si="115"/>
        <v>0</v>
      </c>
      <c r="AB603" s="2107"/>
      <c r="AC603" s="1831">
        <f t="shared" si="103"/>
        <v>0</v>
      </c>
      <c r="AD603" s="1831">
        <f t="shared" si="104"/>
        <v>0</v>
      </c>
      <c r="AG603" s="2107">
        <f>SUMIF('3BL ACTUAL'!B:B,AF603,'3BL ACTUAL'!E:E)</f>
        <v>0</v>
      </c>
      <c r="AH603" s="2107">
        <f>SUMIF('1 BL anterior'!B:B,AF603,'1 BL anterior'!E:E)</f>
        <v>0</v>
      </c>
      <c r="AJ603" s="285"/>
    </row>
    <row r="604" spans="1:36" ht="18">
      <c r="A604" s="1493"/>
      <c r="B604" s="1493"/>
      <c r="C604" s="1493"/>
      <c r="D604" s="1493"/>
      <c r="E604" s="1509" t="s">
        <v>3678</v>
      </c>
      <c r="F604" s="1509"/>
      <c r="G604" s="1509"/>
      <c r="H604" s="1509"/>
      <c r="I604" s="1509"/>
      <c r="J604" s="1509"/>
      <c r="K604" s="1509"/>
      <c r="L604" s="1509"/>
      <c r="M604" s="1509"/>
      <c r="N604" s="1495">
        <v>7083</v>
      </c>
      <c r="O604" s="1888" t="s">
        <v>869</v>
      </c>
      <c r="P604" s="768"/>
      <c r="Q604" s="2107">
        <f t="shared" si="117"/>
        <v>0</v>
      </c>
      <c r="R604" s="1828">
        <f t="shared" si="112"/>
        <v>0</v>
      </c>
      <c r="S604" s="98">
        <f t="shared" si="113"/>
        <v>0</v>
      </c>
      <c r="T604" s="1829">
        <f t="shared" si="114"/>
        <v>0</v>
      </c>
      <c r="U604" s="1830">
        <f t="shared" si="115"/>
        <v>0</v>
      </c>
      <c r="AB604" s="2107"/>
      <c r="AC604" s="1831">
        <f t="shared" si="103"/>
        <v>0</v>
      </c>
      <c r="AD604" s="1831">
        <f t="shared" si="104"/>
        <v>0</v>
      </c>
      <c r="AG604" s="2107">
        <f>SUMIF('3BL ACTUAL'!B:B,AF604,'3BL ACTUAL'!E:E)</f>
        <v>0</v>
      </c>
      <c r="AH604" s="2107">
        <f>SUMIF('1 BL anterior'!B:B,AF604,'1 BL anterior'!E:E)</f>
        <v>0</v>
      </c>
      <c r="AJ604" s="285"/>
    </row>
    <row r="605" spans="1:36" ht="16.899999999999999" customHeight="1">
      <c r="A605" s="1493"/>
      <c r="B605" s="1493"/>
      <c r="C605" s="1493"/>
      <c r="D605" s="1493"/>
      <c r="E605" s="1509" t="s">
        <v>238</v>
      </c>
      <c r="F605" s="1509"/>
      <c r="G605" s="1509"/>
      <c r="H605" s="1509"/>
      <c r="I605" s="1509"/>
      <c r="J605" s="1509"/>
      <c r="K605" s="1509"/>
      <c r="L605" s="1509"/>
      <c r="M605" s="1509"/>
      <c r="N605" s="1495">
        <v>7086</v>
      </c>
      <c r="O605" s="1888" t="s">
        <v>869</v>
      </c>
      <c r="P605" s="768"/>
      <c r="Q605" s="2107">
        <f t="shared" si="117"/>
        <v>0</v>
      </c>
      <c r="R605" s="1828">
        <f t="shared" si="112"/>
        <v>0</v>
      </c>
      <c r="S605" s="98">
        <f t="shared" si="113"/>
        <v>0</v>
      </c>
      <c r="T605" s="1829">
        <f t="shared" si="114"/>
        <v>0</v>
      </c>
      <c r="U605" s="1830">
        <f t="shared" si="115"/>
        <v>0</v>
      </c>
      <c r="AB605" s="2107"/>
      <c r="AC605" s="1831">
        <f t="shared" si="103"/>
        <v>0</v>
      </c>
      <c r="AD605" s="1831">
        <f t="shared" si="104"/>
        <v>0</v>
      </c>
      <c r="AG605" s="2107">
        <f>SUMIF('3BL ACTUAL'!B:B,AF605,'3BL ACTUAL'!E:E)</f>
        <v>0</v>
      </c>
      <c r="AH605" s="2107">
        <f>SUMIF('1 BL anterior'!B:B,AF605,'1 BL anterior'!E:E)</f>
        <v>0</v>
      </c>
      <c r="AJ605" s="285"/>
    </row>
    <row r="606" spans="1:36" ht="17.45" customHeight="1">
      <c r="A606" s="1493"/>
      <c r="B606" s="1493"/>
      <c r="C606" s="1493"/>
      <c r="D606" s="1509" t="s">
        <v>3679</v>
      </c>
      <c r="E606" s="1509"/>
      <c r="F606" s="1509"/>
      <c r="G606" s="1509"/>
      <c r="H606" s="1509"/>
      <c r="I606" s="1509"/>
      <c r="J606" s="1509"/>
      <c r="K606" s="1509"/>
      <c r="L606" s="1509"/>
      <c r="M606" s="1509"/>
      <c r="N606" s="1495">
        <v>7089</v>
      </c>
      <c r="O606" s="1888" t="s">
        <v>869</v>
      </c>
      <c r="P606" s="768"/>
      <c r="Q606" s="2107">
        <f t="shared" si="117"/>
        <v>0</v>
      </c>
      <c r="R606" s="1828">
        <f t="shared" si="112"/>
        <v>0</v>
      </c>
      <c r="S606" s="98">
        <f t="shared" si="113"/>
        <v>0</v>
      </c>
      <c r="T606" s="1829">
        <f t="shared" si="114"/>
        <v>0</v>
      </c>
      <c r="U606" s="1830">
        <f t="shared" si="115"/>
        <v>0</v>
      </c>
      <c r="AB606" s="2107"/>
      <c r="AC606" s="1831">
        <f t="shared" si="103"/>
        <v>0</v>
      </c>
      <c r="AD606" s="1831">
        <f t="shared" si="104"/>
        <v>0</v>
      </c>
      <c r="AG606" s="2107">
        <f>SUMIF('3BL ACTUAL'!B:B,AF606,'3BL ACTUAL'!E:E)</f>
        <v>0</v>
      </c>
      <c r="AH606" s="2107">
        <f>SUMIF('1 BL anterior'!B:B,AF606,'1 BL anterior'!E:E)</f>
        <v>0</v>
      </c>
      <c r="AJ606" s="285"/>
    </row>
    <row r="607" spans="1:36" ht="16.899999999999999" customHeight="1">
      <c r="A607" s="1493"/>
      <c r="B607" s="1493"/>
      <c r="C607" s="1493"/>
      <c r="D607" s="1509" t="s">
        <v>520</v>
      </c>
      <c r="E607" s="1509"/>
      <c r="F607" s="1509"/>
      <c r="G607" s="1509"/>
      <c r="H607" s="1509"/>
      <c r="I607" s="1509"/>
      <c r="J607" s="1509"/>
      <c r="K607" s="1509"/>
      <c r="L607" s="1509"/>
      <c r="M607" s="1509"/>
      <c r="N607" s="1495">
        <v>7092</v>
      </c>
      <c r="O607" s="1888" t="s">
        <v>869</v>
      </c>
      <c r="P607" s="768"/>
      <c r="Q607" s="2107">
        <f t="shared" si="117"/>
        <v>0</v>
      </c>
      <c r="R607" s="1828">
        <f t="shared" si="112"/>
        <v>0</v>
      </c>
      <c r="S607" s="98">
        <f t="shared" si="113"/>
        <v>0</v>
      </c>
      <c r="T607" s="1829">
        <f t="shared" si="114"/>
        <v>0</v>
      </c>
      <c r="U607" s="1830">
        <f t="shared" si="115"/>
        <v>0</v>
      </c>
      <c r="AB607" s="2107"/>
      <c r="AC607" s="1831">
        <f t="shared" si="103"/>
        <v>0</v>
      </c>
      <c r="AD607" s="1831">
        <f t="shared" si="104"/>
        <v>0</v>
      </c>
      <c r="AG607" s="2107">
        <f>SUMIF('3BL ACTUAL'!B:B,AF607,'3BL ACTUAL'!E:E)</f>
        <v>0</v>
      </c>
      <c r="AH607" s="2107">
        <f>SUMIF('1 BL anterior'!B:B,AF607,'1 BL anterior'!E:E)</f>
        <v>0</v>
      </c>
      <c r="AJ607" s="285"/>
    </row>
    <row r="608" spans="1:36" ht="18">
      <c r="A608" s="1493"/>
      <c r="B608" s="1493"/>
      <c r="C608" s="1508" t="s">
        <v>1003</v>
      </c>
      <c r="D608" s="1508"/>
      <c r="E608" s="1508"/>
      <c r="F608" s="1508"/>
      <c r="G608" s="1508"/>
      <c r="H608" s="1508"/>
      <c r="I608" s="1508"/>
      <c r="J608" s="1508"/>
      <c r="K608" s="1508"/>
      <c r="L608" s="1508"/>
      <c r="M608" s="1508"/>
      <c r="N608" s="1508" t="s">
        <v>3688</v>
      </c>
      <c r="O608" s="1888"/>
      <c r="P608" s="768"/>
      <c r="Q608" s="2107"/>
      <c r="R608" s="1828"/>
      <c r="S608" s="98"/>
      <c r="T608" s="1829"/>
      <c r="U608" s="1830"/>
      <c r="AB608" s="2107"/>
      <c r="AC608" s="1831"/>
      <c r="AD608" s="1831"/>
      <c r="AG608" s="2107">
        <f>SUMIF('3BL ACTUAL'!B:B,AF608,'3BL ACTUAL'!E:E)</f>
        <v>0</v>
      </c>
      <c r="AH608" s="2107">
        <f>SUMIF('1 BL anterior'!B:B,AF608,'1 BL anterior'!E:E)</f>
        <v>0</v>
      </c>
      <c r="AJ608" s="285"/>
    </row>
    <row r="609" spans="1:36" ht="18">
      <c r="A609" s="1493"/>
      <c r="B609" s="1493"/>
      <c r="C609" s="1493"/>
      <c r="D609" s="1509" t="s">
        <v>3680</v>
      </c>
      <c r="E609" s="1509"/>
      <c r="F609" s="1509"/>
      <c r="G609" s="1509"/>
      <c r="H609" s="1509"/>
      <c r="I609" s="1509"/>
      <c r="J609" s="1509"/>
      <c r="K609" s="1509"/>
      <c r="L609" s="1509"/>
      <c r="M609" s="1509"/>
      <c r="N609" s="1495">
        <v>7095</v>
      </c>
      <c r="O609" s="1888" t="s">
        <v>869</v>
      </c>
      <c r="P609" s="768"/>
      <c r="Q609" s="2107">
        <f>SUMIF(AF:AF,N609,AG:AG)</f>
        <v>0</v>
      </c>
      <c r="R609" s="1828">
        <f t="shared" si="112"/>
        <v>0</v>
      </c>
      <c r="S609" s="98">
        <f t="shared" si="113"/>
        <v>0</v>
      </c>
      <c r="T609" s="1829">
        <f t="shared" si="114"/>
        <v>0</v>
      </c>
      <c r="U609" s="1830">
        <f t="shared" si="115"/>
        <v>0</v>
      </c>
      <c r="AB609" s="2107"/>
      <c r="AC609" s="1831">
        <f t="shared" si="103"/>
        <v>0</v>
      </c>
      <c r="AD609" s="1831">
        <f t="shared" si="104"/>
        <v>0</v>
      </c>
      <c r="AG609" s="2107">
        <f>SUMIF('3BL ACTUAL'!B:B,AF609,'3BL ACTUAL'!E:E)</f>
        <v>0</v>
      </c>
      <c r="AH609" s="2107">
        <f>SUMIF('1 BL anterior'!B:B,AF609,'1 BL anterior'!E:E)</f>
        <v>0</v>
      </c>
      <c r="AJ609" s="285"/>
    </row>
    <row r="610" spans="1:36" ht="18">
      <c r="A610" s="1493"/>
      <c r="B610" s="1493"/>
      <c r="C610" s="1493"/>
      <c r="D610" s="1509" t="s">
        <v>3681</v>
      </c>
      <c r="E610" s="1509"/>
      <c r="F610" s="1509"/>
      <c r="G610" s="1509"/>
      <c r="H610" s="1509"/>
      <c r="I610" s="1509"/>
      <c r="J610" s="1509"/>
      <c r="K610" s="1509"/>
      <c r="L610" s="1509"/>
      <c r="M610" s="1509"/>
      <c r="N610" s="1495">
        <v>7098</v>
      </c>
      <c r="O610" s="1888" t="s">
        <v>869</v>
      </c>
      <c r="P610" s="768"/>
      <c r="Q610" s="2107">
        <f>SUMIF(AF:AF,N610,AG:AG)</f>
        <v>0</v>
      </c>
      <c r="R610" s="1828">
        <f t="shared" si="112"/>
        <v>0</v>
      </c>
      <c r="S610" s="98">
        <f t="shared" si="113"/>
        <v>0</v>
      </c>
      <c r="T610" s="1829">
        <f t="shared" si="114"/>
        <v>0</v>
      </c>
      <c r="U610" s="1830">
        <f t="shared" si="115"/>
        <v>0</v>
      </c>
      <c r="AB610" s="2107"/>
      <c r="AC610" s="1831">
        <f t="shared" si="103"/>
        <v>0</v>
      </c>
      <c r="AD610" s="1831">
        <f t="shared" si="104"/>
        <v>0</v>
      </c>
      <c r="AG610" s="2107">
        <f>SUMIF('3BL ACTUAL'!B:B,AF610,'3BL ACTUAL'!E:E)</f>
        <v>0</v>
      </c>
      <c r="AH610" s="2107">
        <f>SUMIF('1 BL anterior'!B:B,AF610,'1 BL anterior'!E:E)</f>
        <v>0</v>
      </c>
      <c r="AJ610" s="285"/>
    </row>
    <row r="611" spans="1:36" ht="18">
      <c r="A611" s="1493"/>
      <c r="B611" s="1493"/>
      <c r="C611" s="1493"/>
      <c r="D611" s="1508" t="s">
        <v>890</v>
      </c>
      <c r="E611" s="1508"/>
      <c r="F611" s="1508"/>
      <c r="G611" s="1508"/>
      <c r="H611" s="1508"/>
      <c r="I611" s="1508"/>
      <c r="J611" s="1508"/>
      <c r="K611" s="1508"/>
      <c r="L611" s="1508"/>
      <c r="M611" s="1508"/>
      <c r="N611" s="1508" t="s">
        <v>3688</v>
      </c>
      <c r="O611" s="1888"/>
      <c r="P611" s="768"/>
      <c r="Q611" s="2107"/>
      <c r="R611" s="1828"/>
      <c r="S611" s="98"/>
      <c r="T611" s="1829"/>
      <c r="U611" s="1830"/>
      <c r="AB611" s="2107"/>
      <c r="AC611" s="1831"/>
      <c r="AD611" s="1831"/>
      <c r="AG611" s="2107">
        <f>SUMIF('3BL ACTUAL'!B:B,AF611,'3BL ACTUAL'!E:E)</f>
        <v>0</v>
      </c>
      <c r="AH611" s="2107">
        <f>SUMIF('1 BL anterior'!B:B,AF611,'1 BL anterior'!E:E)</f>
        <v>0</v>
      </c>
      <c r="AJ611" s="285"/>
    </row>
    <row r="612" spans="1:36" ht="18">
      <c r="A612" s="1493"/>
      <c r="B612" s="1493"/>
      <c r="C612" s="1493"/>
      <c r="D612" s="1493"/>
      <c r="E612" s="1509" t="s">
        <v>309</v>
      </c>
      <c r="F612" s="1509"/>
      <c r="G612" s="1509"/>
      <c r="H612" s="1509"/>
      <c r="I612" s="1509"/>
      <c r="J612" s="1509"/>
      <c r="K612" s="1509"/>
      <c r="L612" s="1509"/>
      <c r="M612" s="1509"/>
      <c r="N612" s="1495">
        <v>7101</v>
      </c>
      <c r="O612" s="1888" t="s">
        <v>869</v>
      </c>
      <c r="P612" s="768"/>
      <c r="Q612" s="2107">
        <f>SUMIF(AF:AF,N612,AG:AG)</f>
        <v>0</v>
      </c>
      <c r="R612" s="1828">
        <f t="shared" si="112"/>
        <v>0</v>
      </c>
      <c r="S612" s="778">
        <f>+Q612+AB612</f>
        <v>0</v>
      </c>
      <c r="T612" s="1829">
        <f t="shared" si="114"/>
        <v>0</v>
      </c>
      <c r="U612" s="1830">
        <f t="shared" si="115"/>
        <v>0</v>
      </c>
      <c r="AB612" s="2107"/>
      <c r="AC612" s="1831">
        <f t="shared" ref="AC612:AC698" si="118">+Y612+V612+S612+AB612</f>
        <v>0</v>
      </c>
      <c r="AD612" s="1831">
        <f t="shared" ref="AD612:AD698" si="119">+AC612-R612</f>
        <v>0</v>
      </c>
      <c r="AG612" s="2107">
        <f>SUMIF('3BL ACTUAL'!B:B,AF612,'3BL ACTUAL'!E:E)</f>
        <v>0</v>
      </c>
      <c r="AH612" s="2107">
        <f>SUMIF('1 BL anterior'!B:B,AF612,'1 BL anterior'!E:E)</f>
        <v>0</v>
      </c>
      <c r="AJ612" s="285"/>
    </row>
    <row r="613" spans="1:36" ht="18">
      <c r="A613" s="1493"/>
      <c r="B613" s="1493"/>
      <c r="C613" s="1493"/>
      <c r="D613" s="1493"/>
      <c r="E613" s="1509" t="s">
        <v>3682</v>
      </c>
      <c r="F613" s="1509"/>
      <c r="G613" s="1509"/>
      <c r="H613" s="1509"/>
      <c r="I613" s="1509"/>
      <c r="J613" s="1509"/>
      <c r="K613" s="1509"/>
      <c r="L613" s="1509"/>
      <c r="M613" s="1509"/>
      <c r="N613" s="1495">
        <v>7104</v>
      </c>
      <c r="O613" s="1888" t="s">
        <v>869</v>
      </c>
      <c r="P613" s="768"/>
      <c r="Q613" s="2107">
        <f>SUMIF(AF:AF,N613,AG:AG)</f>
        <v>0</v>
      </c>
      <c r="R613" s="1828">
        <f t="shared" si="112"/>
        <v>0</v>
      </c>
      <c r="S613" s="98">
        <f>+Q613</f>
        <v>0</v>
      </c>
      <c r="T613" s="1829">
        <f t="shared" si="114"/>
        <v>0</v>
      </c>
      <c r="U613" s="1830">
        <f t="shared" si="115"/>
        <v>0</v>
      </c>
      <c r="AB613" s="2107"/>
      <c r="AC613" s="1831">
        <f t="shared" si="118"/>
        <v>0</v>
      </c>
      <c r="AD613" s="1831">
        <f t="shared" si="119"/>
        <v>0</v>
      </c>
      <c r="AG613" s="2107">
        <f>SUMIF('3BL ACTUAL'!B:B,AF613,'3BL ACTUAL'!E:E)</f>
        <v>0</v>
      </c>
      <c r="AH613" s="2107">
        <f>SUMIF('1 BL anterior'!B:B,AF613,'1 BL anterior'!E:E)</f>
        <v>0</v>
      </c>
      <c r="AJ613" s="285"/>
    </row>
    <row r="614" spans="1:36" ht="18">
      <c r="A614" s="1493"/>
      <c r="B614" s="1493"/>
      <c r="C614" s="1493"/>
      <c r="D614" s="1493"/>
      <c r="E614" s="1509" t="s">
        <v>238</v>
      </c>
      <c r="F614" s="1509"/>
      <c r="G614" s="1509"/>
      <c r="H614" s="1509"/>
      <c r="I614" s="1509"/>
      <c r="J614" s="1509"/>
      <c r="K614" s="1509"/>
      <c r="L614" s="1509"/>
      <c r="M614" s="1509"/>
      <c r="N614" s="1495">
        <v>7107</v>
      </c>
      <c r="O614" s="1888" t="s">
        <v>869</v>
      </c>
      <c r="P614" s="768"/>
      <c r="Q614" s="2107">
        <f>SUMIF(AF:AF,N614,AG:AG)</f>
        <v>0</v>
      </c>
      <c r="R614" s="1828">
        <f t="shared" si="112"/>
        <v>0</v>
      </c>
      <c r="S614" s="98">
        <f>+Q614</f>
        <v>0</v>
      </c>
      <c r="T614" s="1829">
        <f t="shared" si="114"/>
        <v>0</v>
      </c>
      <c r="U614" s="1830">
        <f t="shared" si="115"/>
        <v>0</v>
      </c>
      <c r="AB614" s="2107"/>
      <c r="AC614" s="1831">
        <f t="shared" si="118"/>
        <v>0</v>
      </c>
      <c r="AD614" s="1831">
        <f t="shared" si="119"/>
        <v>0</v>
      </c>
      <c r="AG614" s="2107">
        <f>SUMIF('3BL ACTUAL'!B:B,AF614,'3BL ACTUAL'!E:E)</f>
        <v>0</v>
      </c>
      <c r="AH614" s="2107">
        <f>SUMIF('1 BL anterior'!B:B,AF614,'1 BL anterior'!E:E)</f>
        <v>0</v>
      </c>
      <c r="AJ614" s="285"/>
    </row>
    <row r="615" spans="1:36" ht="18">
      <c r="A615" s="1493"/>
      <c r="B615" s="1493"/>
      <c r="C615" s="1493"/>
      <c r="D615" s="1509" t="s">
        <v>525</v>
      </c>
      <c r="E615" s="1509"/>
      <c r="F615" s="1509"/>
      <c r="G615" s="1509"/>
      <c r="H615" s="1509"/>
      <c r="I615" s="1509"/>
      <c r="J615" s="1509"/>
      <c r="K615" s="1509"/>
      <c r="L615" s="1509"/>
      <c r="M615" s="1509"/>
      <c r="N615" s="1495">
        <v>7110</v>
      </c>
      <c r="O615" s="1888" t="s">
        <v>869</v>
      </c>
      <c r="P615" s="768"/>
      <c r="Q615" s="2107">
        <f>SUMIF(AF:AF,N615,AG:AG)</f>
        <v>0</v>
      </c>
      <c r="R615" s="1828">
        <f t="shared" si="112"/>
        <v>0</v>
      </c>
      <c r="S615" s="98">
        <f>+Q615</f>
        <v>0</v>
      </c>
      <c r="T615" s="1829">
        <f t="shared" si="114"/>
        <v>0</v>
      </c>
      <c r="U615" s="1830">
        <f t="shared" si="115"/>
        <v>0</v>
      </c>
      <c r="AB615" s="2107"/>
      <c r="AC615" s="1831">
        <f t="shared" si="118"/>
        <v>0</v>
      </c>
      <c r="AD615" s="1831">
        <f t="shared" si="119"/>
        <v>0</v>
      </c>
      <c r="AG615" s="2107">
        <f>SUMIF('3BL ACTUAL'!B:B,AF615,'3BL ACTUAL'!E:E)</f>
        <v>0</v>
      </c>
      <c r="AH615" s="2107">
        <f>SUMIF('1 BL anterior'!B:B,AF615,'1 BL anterior'!E:E)</f>
        <v>0</v>
      </c>
      <c r="AJ615" s="285"/>
    </row>
    <row r="616" spans="1:36" ht="18">
      <c r="A616" s="1493"/>
      <c r="B616" s="1493"/>
      <c r="C616" s="1505" t="s">
        <v>178</v>
      </c>
      <c r="D616" s="1506"/>
      <c r="E616" s="1506"/>
      <c r="F616" s="1506"/>
      <c r="G616" s="1506"/>
      <c r="H616" s="1506"/>
      <c r="I616" s="1507"/>
      <c r="J616" s="1507"/>
      <c r="K616" s="1507"/>
      <c r="L616" s="1507"/>
      <c r="M616" s="1507"/>
      <c r="N616" s="1508" t="s">
        <v>3688</v>
      </c>
      <c r="O616" s="1888"/>
      <c r="P616" s="768"/>
      <c r="Q616" s="2107"/>
      <c r="R616" s="1828"/>
      <c r="S616" s="98"/>
      <c r="T616" s="1829"/>
      <c r="U616" s="1830"/>
      <c r="AB616" s="2107"/>
      <c r="AC616" s="1831"/>
      <c r="AD616" s="1831"/>
      <c r="AG616" s="2107">
        <f>SUMIF('3BL ACTUAL'!B:B,AF616,'3BL ACTUAL'!E:E)</f>
        <v>0</v>
      </c>
      <c r="AH616" s="2107">
        <f>SUMIF('1 BL anterior'!B:B,AF616,'1 BL anterior'!E:E)</f>
        <v>0</v>
      </c>
      <c r="AJ616" s="285"/>
    </row>
    <row r="617" spans="1:36" ht="18">
      <c r="A617" s="1493"/>
      <c r="B617" s="1493"/>
      <c r="C617" s="1493"/>
      <c r="D617" s="1509" t="s">
        <v>3689</v>
      </c>
      <c r="E617" s="1509"/>
      <c r="F617" s="1509"/>
      <c r="G617" s="1509"/>
      <c r="H617" s="1509"/>
      <c r="I617" s="1509"/>
      <c r="J617" s="1509"/>
      <c r="K617" s="1509"/>
      <c r="L617" s="1509"/>
      <c r="M617" s="1509"/>
      <c r="N617" s="1495">
        <v>7113</v>
      </c>
      <c r="O617" s="1888" t="s">
        <v>869</v>
      </c>
      <c r="P617" s="768"/>
      <c r="Q617" s="2107">
        <f t="shared" ref="Q617:Q626" si="120">SUMIF(AF:AF,N617,AG:AG)</f>
        <v>0</v>
      </c>
      <c r="R617" s="1828">
        <f t="shared" si="112"/>
        <v>0</v>
      </c>
      <c r="S617" s="778">
        <f>+Q617+AB617</f>
        <v>0</v>
      </c>
      <c r="T617" s="1829">
        <f t="shared" si="114"/>
        <v>0</v>
      </c>
      <c r="U617" s="1830">
        <f t="shared" si="115"/>
        <v>0</v>
      </c>
      <c r="AB617" s="2107"/>
      <c r="AC617" s="1831">
        <f t="shared" si="118"/>
        <v>0</v>
      </c>
      <c r="AD617" s="1831">
        <f t="shared" si="119"/>
        <v>0</v>
      </c>
      <c r="AG617" s="2107">
        <f>SUMIF('3BL ACTUAL'!B:B,AF617,'3BL ACTUAL'!E:E)</f>
        <v>0</v>
      </c>
      <c r="AH617" s="2107">
        <f>SUMIF('1 BL anterior'!B:B,AF617,'1 BL anterior'!E:E)</f>
        <v>0</v>
      </c>
      <c r="AJ617" s="285"/>
    </row>
    <row r="618" spans="1:36" ht="18">
      <c r="A618" s="1493"/>
      <c r="B618" s="1493"/>
      <c r="C618" s="1493"/>
      <c r="D618" s="1509" t="s">
        <v>526</v>
      </c>
      <c r="E618" s="1509"/>
      <c r="F618" s="1509"/>
      <c r="G618" s="1509"/>
      <c r="H618" s="1509"/>
      <c r="I618" s="1509"/>
      <c r="J618" s="1509"/>
      <c r="K618" s="1509"/>
      <c r="L618" s="1509"/>
      <c r="M618" s="1509"/>
      <c r="N618" s="1495">
        <v>7116</v>
      </c>
      <c r="O618" s="1888" t="s">
        <v>869</v>
      </c>
      <c r="P618" s="768"/>
      <c r="Q618" s="2107">
        <f t="shared" si="120"/>
        <v>0</v>
      </c>
      <c r="R618" s="1828">
        <f t="shared" si="112"/>
        <v>0</v>
      </c>
      <c r="S618" s="98">
        <f t="shared" ref="S618:S704" si="121">+Q618</f>
        <v>0</v>
      </c>
      <c r="T618" s="1829">
        <f t="shared" si="114"/>
        <v>0</v>
      </c>
      <c r="U618" s="1830">
        <f t="shared" si="115"/>
        <v>0</v>
      </c>
      <c r="AB618" s="2107"/>
      <c r="AC618" s="1831">
        <f t="shared" si="118"/>
        <v>0</v>
      </c>
      <c r="AD618" s="1831">
        <f t="shared" si="119"/>
        <v>0</v>
      </c>
      <c r="AE618">
        <v>7012</v>
      </c>
      <c r="AF618" s="1889">
        <v>7008</v>
      </c>
      <c r="AG618" s="2107">
        <f>SUMIF('3BL ACTUAL'!B:B,AF618,'3BL ACTUAL'!E:E)</f>
        <v>0</v>
      </c>
      <c r="AH618" s="2107">
        <f>SUMIF('1 BL anterior'!B:B,AF618,'1 BL anterior'!E:E)</f>
        <v>0</v>
      </c>
      <c r="AJ618" s="285"/>
    </row>
    <row r="619" spans="1:36" ht="18">
      <c r="A619" s="1493"/>
      <c r="B619" s="1493"/>
      <c r="C619" s="1493"/>
      <c r="D619" s="1509" t="s">
        <v>527</v>
      </c>
      <c r="E619" s="1509"/>
      <c r="F619" s="1509"/>
      <c r="G619" s="1509"/>
      <c r="H619" s="1509"/>
      <c r="I619" s="1509"/>
      <c r="J619" s="1509"/>
      <c r="K619" s="1509"/>
      <c r="L619" s="1509"/>
      <c r="M619" s="1509"/>
      <c r="N619" s="1495">
        <v>7119</v>
      </c>
      <c r="O619" s="1888" t="s">
        <v>869</v>
      </c>
      <c r="P619" s="768"/>
      <c r="Q619" s="2107">
        <f t="shared" si="120"/>
        <v>0</v>
      </c>
      <c r="R619" s="1828">
        <f t="shared" si="112"/>
        <v>0</v>
      </c>
      <c r="S619" s="98">
        <f t="shared" si="121"/>
        <v>0</v>
      </c>
      <c r="T619" s="1829">
        <f t="shared" si="114"/>
        <v>0</v>
      </c>
      <c r="U619" s="1830">
        <f t="shared" si="115"/>
        <v>0</v>
      </c>
      <c r="AB619" s="2107"/>
      <c r="AC619" s="1831">
        <f t="shared" si="118"/>
        <v>0</v>
      </c>
      <c r="AD619" s="1831">
        <f t="shared" si="119"/>
        <v>0</v>
      </c>
      <c r="AG619" s="2107">
        <f>SUMIF('3BL ACTUAL'!B:B,AF619,'3BL ACTUAL'!E:E)</f>
        <v>0</v>
      </c>
      <c r="AH619" s="2107">
        <f>SUMIF('1 BL anterior'!B:B,AF619,'1 BL anterior'!E:E)</f>
        <v>0</v>
      </c>
      <c r="AJ619" s="285"/>
    </row>
    <row r="620" spans="1:36" ht="18" customHeight="1">
      <c r="A620" s="1493"/>
      <c r="B620" s="1493"/>
      <c r="C620" s="1493"/>
      <c r="D620" s="1509" t="s">
        <v>519</v>
      </c>
      <c r="E620" s="1509"/>
      <c r="F620" s="1509"/>
      <c r="G620" s="1509"/>
      <c r="H620" s="1509"/>
      <c r="I620" s="1509"/>
      <c r="J620" s="1509"/>
      <c r="K620" s="1509"/>
      <c r="L620" s="1509"/>
      <c r="M620" s="1509"/>
      <c r="N620" s="1495">
        <v>7122</v>
      </c>
      <c r="O620" s="1888" t="s">
        <v>869</v>
      </c>
      <c r="P620" s="768"/>
      <c r="Q620" s="2107">
        <f t="shared" si="120"/>
        <v>0</v>
      </c>
      <c r="R620" s="1828">
        <f t="shared" si="112"/>
        <v>0</v>
      </c>
      <c r="S620" s="98">
        <f t="shared" si="121"/>
        <v>0</v>
      </c>
      <c r="T620" s="1829">
        <f t="shared" si="114"/>
        <v>0</v>
      </c>
      <c r="U620" s="1830">
        <f t="shared" si="115"/>
        <v>0</v>
      </c>
      <c r="AB620" s="2107"/>
      <c r="AC620" s="1831">
        <f t="shared" si="118"/>
        <v>0</v>
      </c>
      <c r="AD620" s="1831">
        <f t="shared" si="119"/>
        <v>0</v>
      </c>
      <c r="AG620" s="2107">
        <f>SUMIF('3BL ACTUAL'!B:B,AF620,'3BL ACTUAL'!E:E)</f>
        <v>0</v>
      </c>
      <c r="AH620" s="2107">
        <f>SUMIF('1 BL anterior'!B:B,AF620,'1 BL anterior'!E:E)</f>
        <v>0</v>
      </c>
      <c r="AJ620" s="285"/>
    </row>
    <row r="621" spans="1:36" ht="18">
      <c r="A621" s="1493"/>
      <c r="B621" s="1493"/>
      <c r="C621" s="1493"/>
      <c r="D621" s="1509" t="s">
        <v>528</v>
      </c>
      <c r="E621" s="1509"/>
      <c r="F621" s="1509"/>
      <c r="G621" s="1509"/>
      <c r="H621" s="1509"/>
      <c r="I621" s="1509"/>
      <c r="J621" s="1509"/>
      <c r="K621" s="1509"/>
      <c r="L621" s="1509"/>
      <c r="M621" s="1509"/>
      <c r="N621" s="1495">
        <v>7125</v>
      </c>
      <c r="O621" s="1888" t="s">
        <v>869</v>
      </c>
      <c r="P621" s="768"/>
      <c r="Q621" s="2107">
        <f t="shared" si="120"/>
        <v>0</v>
      </c>
      <c r="R621" s="1828">
        <f t="shared" si="112"/>
        <v>0</v>
      </c>
      <c r="S621" s="98">
        <f t="shared" si="121"/>
        <v>0</v>
      </c>
      <c r="T621" s="1829">
        <f t="shared" si="114"/>
        <v>0</v>
      </c>
      <c r="U621" s="1830">
        <f t="shared" si="115"/>
        <v>0</v>
      </c>
      <c r="AB621" s="2107"/>
      <c r="AC621" s="1831">
        <f t="shared" si="118"/>
        <v>0</v>
      </c>
      <c r="AD621" s="1831">
        <f t="shared" si="119"/>
        <v>0</v>
      </c>
      <c r="AG621" s="2107">
        <f>SUMIF('3BL ACTUAL'!B:B,AF621,'3BL ACTUAL'!E:E)</f>
        <v>0</v>
      </c>
      <c r="AH621" s="2107">
        <f>SUMIF('1 BL anterior'!B:B,AF621,'1 BL anterior'!E:E)</f>
        <v>0</v>
      </c>
      <c r="AJ621" s="285"/>
    </row>
    <row r="622" spans="1:36" ht="18">
      <c r="A622" s="1493"/>
      <c r="B622" s="1493"/>
      <c r="C622" s="1493"/>
      <c r="D622" s="1509" t="s">
        <v>529</v>
      </c>
      <c r="E622" s="1509"/>
      <c r="F622" s="1509"/>
      <c r="G622" s="1509"/>
      <c r="H622" s="1509"/>
      <c r="I622" s="1509"/>
      <c r="J622" s="1509"/>
      <c r="K622" s="1509"/>
      <c r="L622" s="1509"/>
      <c r="M622" s="1509"/>
      <c r="N622" s="1495">
        <v>7128</v>
      </c>
      <c r="O622" s="1888" t="s">
        <v>869</v>
      </c>
      <c r="P622" s="768"/>
      <c r="Q622" s="2107">
        <f t="shared" si="120"/>
        <v>0</v>
      </c>
      <c r="R622" s="1828">
        <f t="shared" si="112"/>
        <v>0</v>
      </c>
      <c r="S622" s="98">
        <f t="shared" si="121"/>
        <v>0</v>
      </c>
      <c r="T622" s="1829">
        <f t="shared" si="114"/>
        <v>0</v>
      </c>
      <c r="U622" s="1830">
        <f t="shared" si="115"/>
        <v>0</v>
      </c>
      <c r="AB622" s="2107"/>
      <c r="AC622" s="1831">
        <f t="shared" si="118"/>
        <v>0</v>
      </c>
      <c r="AD622" s="1831">
        <f t="shared" si="119"/>
        <v>0</v>
      </c>
      <c r="AG622" s="2107">
        <f>SUMIF('3BL ACTUAL'!B:B,AF622,'3BL ACTUAL'!E:E)</f>
        <v>0</v>
      </c>
      <c r="AH622" s="2107">
        <f>SUMIF('1 BL anterior'!B:B,AF622,'1 BL anterior'!E:E)</f>
        <v>0</v>
      </c>
      <c r="AJ622" s="285"/>
    </row>
    <row r="623" spans="1:36" ht="18">
      <c r="A623" s="1493"/>
      <c r="B623" s="1493"/>
      <c r="C623" s="1493"/>
      <c r="D623" s="1509" t="s">
        <v>530</v>
      </c>
      <c r="E623" s="1509"/>
      <c r="F623" s="1509"/>
      <c r="G623" s="1509"/>
      <c r="H623" s="1509"/>
      <c r="I623" s="1509"/>
      <c r="J623" s="1509"/>
      <c r="K623" s="1509"/>
      <c r="L623" s="1509"/>
      <c r="M623" s="1509"/>
      <c r="N623" s="1495">
        <v>7131</v>
      </c>
      <c r="O623" s="1888" t="s">
        <v>869</v>
      </c>
      <c r="P623" s="768"/>
      <c r="Q623" s="2107">
        <f t="shared" si="120"/>
        <v>0</v>
      </c>
      <c r="R623" s="1828">
        <f t="shared" si="112"/>
        <v>0</v>
      </c>
      <c r="S623" s="98">
        <f t="shared" si="121"/>
        <v>0</v>
      </c>
      <c r="T623" s="1829">
        <f t="shared" si="114"/>
        <v>0</v>
      </c>
      <c r="U623" s="1830">
        <f t="shared" si="115"/>
        <v>0</v>
      </c>
      <c r="AB623" s="2107"/>
      <c r="AC623" s="1831">
        <f t="shared" si="118"/>
        <v>0</v>
      </c>
      <c r="AD623" s="1831">
        <f t="shared" si="119"/>
        <v>0</v>
      </c>
      <c r="AG623" s="2107">
        <f>SUMIF('3BL ACTUAL'!B:B,AF623,'3BL ACTUAL'!E:E)</f>
        <v>0</v>
      </c>
      <c r="AH623" s="2107">
        <f>SUMIF('1 BL anterior'!B:B,AF623,'1 BL anterior'!E:E)</f>
        <v>0</v>
      </c>
      <c r="AJ623" s="285"/>
    </row>
    <row r="624" spans="1:36" ht="18">
      <c r="A624" s="1493"/>
      <c r="B624" s="1493"/>
      <c r="C624" s="1493"/>
      <c r="D624" s="1509" t="s">
        <v>3645</v>
      </c>
      <c r="E624" s="1509"/>
      <c r="F624" s="1509"/>
      <c r="G624" s="1509"/>
      <c r="H624" s="1509"/>
      <c r="I624" s="1509"/>
      <c r="J624" s="1509"/>
      <c r="K624" s="1509"/>
      <c r="L624" s="1509"/>
      <c r="M624" s="1509"/>
      <c r="N624" s="1495">
        <v>7134</v>
      </c>
      <c r="O624" s="1888" t="s">
        <v>869</v>
      </c>
      <c r="P624" s="768"/>
      <c r="Q624" s="2107">
        <f t="shared" si="120"/>
        <v>0</v>
      </c>
      <c r="R624" s="1828">
        <f t="shared" si="112"/>
        <v>0</v>
      </c>
      <c r="S624" s="98">
        <f t="shared" si="121"/>
        <v>0</v>
      </c>
      <c r="T624" s="1829">
        <f t="shared" si="114"/>
        <v>0</v>
      </c>
      <c r="U624" s="1830">
        <f t="shared" si="115"/>
        <v>0</v>
      </c>
      <c r="AB624" s="2107"/>
      <c r="AC624" s="1831">
        <f t="shared" si="118"/>
        <v>0</v>
      </c>
      <c r="AD624" s="1831">
        <f t="shared" si="119"/>
        <v>0</v>
      </c>
      <c r="AG624" s="2107">
        <f>SUMIF('3BL ACTUAL'!B:B,AF624,'3BL ACTUAL'!E:E)</f>
        <v>0</v>
      </c>
      <c r="AH624" s="2107">
        <f>SUMIF('1 BL anterior'!B:B,AF624,'1 BL anterior'!E:E)</f>
        <v>0</v>
      </c>
      <c r="AJ624" s="285"/>
    </row>
    <row r="625" spans="1:36" ht="18">
      <c r="A625" s="1493"/>
      <c r="B625" s="1493"/>
      <c r="C625" s="1493"/>
      <c r="D625" s="1509" t="s">
        <v>532</v>
      </c>
      <c r="E625" s="1509"/>
      <c r="F625" s="1509"/>
      <c r="G625" s="1509"/>
      <c r="H625" s="1509"/>
      <c r="I625" s="1509"/>
      <c r="J625" s="1509"/>
      <c r="K625" s="1509"/>
      <c r="L625" s="1509"/>
      <c r="M625" s="1509"/>
      <c r="N625" s="1495">
        <v>7137</v>
      </c>
      <c r="O625" s="1888" t="s">
        <v>869</v>
      </c>
      <c r="P625" s="768"/>
      <c r="Q625" s="2107">
        <f t="shared" si="120"/>
        <v>0</v>
      </c>
      <c r="R625" s="1828">
        <f t="shared" si="112"/>
        <v>0</v>
      </c>
      <c r="S625" s="98">
        <f t="shared" si="121"/>
        <v>0</v>
      </c>
      <c r="T625" s="1829">
        <f t="shared" si="114"/>
        <v>0</v>
      </c>
      <c r="U625" s="1830">
        <f t="shared" si="115"/>
        <v>0</v>
      </c>
      <c r="AB625" s="2107"/>
      <c r="AC625" s="1831">
        <f t="shared" si="118"/>
        <v>0</v>
      </c>
      <c r="AD625" s="1831">
        <f t="shared" si="119"/>
        <v>0</v>
      </c>
      <c r="AG625" s="2107">
        <f>SUMIF('3BL ACTUAL'!B:B,AF625,'3BL ACTUAL'!E:E)</f>
        <v>0</v>
      </c>
      <c r="AH625" s="2107">
        <f>SUMIF('1 BL anterior'!B:B,AF625,'1 BL anterior'!E:E)</f>
        <v>0</v>
      </c>
      <c r="AJ625" s="285"/>
    </row>
    <row r="626" spans="1:36" ht="18">
      <c r="A626" s="1493"/>
      <c r="B626" s="1493"/>
      <c r="C626" s="1493"/>
      <c r="D626" s="1509" t="s">
        <v>387</v>
      </c>
      <c r="E626" s="1509"/>
      <c r="F626" s="1509"/>
      <c r="G626" s="1509"/>
      <c r="H626" s="1509"/>
      <c r="I626" s="1509"/>
      <c r="J626" s="1509"/>
      <c r="K626" s="1509"/>
      <c r="L626" s="1509"/>
      <c r="M626" s="1509"/>
      <c r="N626" s="1495">
        <v>7140</v>
      </c>
      <c r="O626" s="1888" t="s">
        <v>869</v>
      </c>
      <c r="P626" s="768"/>
      <c r="Q626" s="2107">
        <f t="shared" si="120"/>
        <v>0</v>
      </c>
      <c r="R626" s="1828">
        <f t="shared" si="112"/>
        <v>0</v>
      </c>
      <c r="S626" s="98">
        <f t="shared" si="121"/>
        <v>0</v>
      </c>
      <c r="T626" s="1829">
        <f t="shared" si="114"/>
        <v>0</v>
      </c>
      <c r="U626" s="1830">
        <f t="shared" si="115"/>
        <v>0</v>
      </c>
      <c r="AB626" s="2107"/>
      <c r="AC626" s="1831">
        <f t="shared" si="118"/>
        <v>0</v>
      </c>
      <c r="AD626" s="1831">
        <f t="shared" si="119"/>
        <v>0</v>
      </c>
      <c r="AG626" s="2107">
        <f>SUMIF('3BL ACTUAL'!B:B,AF626,'3BL ACTUAL'!E:E)</f>
        <v>0</v>
      </c>
      <c r="AH626" s="2107">
        <f>SUMIF('1 BL anterior'!B:B,AF626,'1 BL anterior'!E:E)</f>
        <v>0</v>
      </c>
      <c r="AJ626" s="285"/>
    </row>
    <row r="627" spans="1:36" ht="18">
      <c r="A627" s="1493"/>
      <c r="B627" s="1493"/>
      <c r="C627" s="1505" t="s">
        <v>180</v>
      </c>
      <c r="D627" s="1506"/>
      <c r="E627" s="1506"/>
      <c r="F627" s="1506"/>
      <c r="G627" s="1506"/>
      <c r="H627" s="1506"/>
      <c r="I627" s="1506"/>
      <c r="J627" s="1506"/>
      <c r="K627" s="1506"/>
      <c r="L627" s="1506"/>
      <c r="M627" s="1506"/>
      <c r="N627" s="1508" t="s">
        <v>3688</v>
      </c>
      <c r="O627" s="1888"/>
      <c r="P627" s="768"/>
      <c r="Q627" s="2107"/>
      <c r="R627" s="1828"/>
      <c r="S627" s="98"/>
      <c r="T627" s="1829"/>
      <c r="U627" s="1830"/>
      <c r="AB627" s="2107"/>
      <c r="AC627" s="1831"/>
      <c r="AD627" s="1831"/>
      <c r="AG627" s="2107">
        <f>SUMIF('3BL ACTUAL'!B:B,AF627,'3BL ACTUAL'!E:E)</f>
        <v>0</v>
      </c>
      <c r="AH627" s="2107">
        <f>SUMIF('1 BL anterior'!B:B,AF627,'1 BL anterior'!E:E)</f>
        <v>0</v>
      </c>
      <c r="AJ627" s="285"/>
    </row>
    <row r="628" spans="1:36" ht="18">
      <c r="A628" s="1493"/>
      <c r="B628" s="1493"/>
      <c r="C628" s="1493"/>
      <c r="D628" s="1509" t="s">
        <v>380</v>
      </c>
      <c r="E628" s="1509"/>
      <c r="F628" s="1509"/>
      <c r="G628" s="1509"/>
      <c r="H628" s="1509"/>
      <c r="I628" s="1509"/>
      <c r="J628" s="1509"/>
      <c r="K628" s="1509"/>
      <c r="L628" s="1509"/>
      <c r="M628" s="1509"/>
      <c r="N628" s="1495">
        <v>7143</v>
      </c>
      <c r="O628" s="1888" t="s">
        <v>869</v>
      </c>
      <c r="P628" s="768"/>
      <c r="Q628" s="2107">
        <f t="shared" ref="Q628:Q635" si="122">SUMIF(AF:AF,N628,AG:AG)</f>
        <v>0</v>
      </c>
      <c r="R628" s="1828">
        <f t="shared" si="112"/>
        <v>0</v>
      </c>
      <c r="S628" s="98">
        <f t="shared" si="121"/>
        <v>0</v>
      </c>
      <c r="T628" s="1829">
        <f t="shared" si="114"/>
        <v>0</v>
      </c>
      <c r="U628" s="1830">
        <f t="shared" si="115"/>
        <v>0</v>
      </c>
      <c r="AB628" s="2107"/>
      <c r="AC628" s="1831">
        <f t="shared" si="118"/>
        <v>0</v>
      </c>
      <c r="AD628" s="1831">
        <f t="shared" si="119"/>
        <v>0</v>
      </c>
      <c r="AG628" s="2107">
        <f>SUMIF('3BL ACTUAL'!B:B,AF628,'3BL ACTUAL'!E:E)</f>
        <v>0</v>
      </c>
      <c r="AH628" s="2107">
        <f>SUMIF('1 BL anterior'!B:B,AF628,'1 BL anterior'!E:E)</f>
        <v>0</v>
      </c>
      <c r="AJ628" s="285"/>
    </row>
    <row r="629" spans="1:36" ht="18">
      <c r="A629" s="1493"/>
      <c r="B629" s="1493"/>
      <c r="C629" s="1493"/>
      <c r="D629" s="1509" t="s">
        <v>533</v>
      </c>
      <c r="E629" s="1509"/>
      <c r="F629" s="1509"/>
      <c r="G629" s="1509"/>
      <c r="H629" s="1509"/>
      <c r="I629" s="1509"/>
      <c r="J629" s="1509"/>
      <c r="K629" s="1509"/>
      <c r="L629" s="1509"/>
      <c r="M629" s="1509"/>
      <c r="N629" s="1495">
        <v>7146</v>
      </c>
      <c r="O629" s="1888" t="s">
        <v>869</v>
      </c>
      <c r="P629" s="768"/>
      <c r="Q629" s="2107">
        <f t="shared" si="122"/>
        <v>0</v>
      </c>
      <c r="R629" s="1828">
        <f t="shared" si="112"/>
        <v>0</v>
      </c>
      <c r="S629" s="98">
        <f t="shared" si="121"/>
        <v>0</v>
      </c>
      <c r="T629" s="1829">
        <f t="shared" si="114"/>
        <v>0</v>
      </c>
      <c r="U629" s="1830">
        <f t="shared" si="115"/>
        <v>0</v>
      </c>
      <c r="AB629" s="2107"/>
      <c r="AC629" s="1831">
        <f t="shared" si="118"/>
        <v>0</v>
      </c>
      <c r="AD629" s="1831">
        <f t="shared" si="119"/>
        <v>0</v>
      </c>
      <c r="AE629">
        <v>7012</v>
      </c>
      <c r="AF629" s="1889">
        <v>7038</v>
      </c>
      <c r="AG629" s="2107">
        <f>SUMIF('3BL ACTUAL'!B:B,AF629,'3BL ACTUAL'!E:E)</f>
        <v>0</v>
      </c>
      <c r="AH629" s="2107">
        <f>SUMIF('1 BL anterior'!B:B,AF629,'1 BL anterior'!E:E)</f>
        <v>0</v>
      </c>
      <c r="AJ629" s="285"/>
    </row>
    <row r="630" spans="1:36" ht="18">
      <c r="A630" s="1493"/>
      <c r="B630" s="1493"/>
      <c r="C630" s="1493"/>
      <c r="D630" s="1509" t="s">
        <v>382</v>
      </c>
      <c r="E630" s="1509"/>
      <c r="F630" s="1509"/>
      <c r="G630" s="1509"/>
      <c r="H630" s="1509"/>
      <c r="I630" s="1509"/>
      <c r="J630" s="1509"/>
      <c r="K630" s="1509"/>
      <c r="L630" s="1509"/>
      <c r="M630" s="1509"/>
      <c r="N630" s="1495">
        <v>7149</v>
      </c>
      <c r="O630" s="1888" t="s">
        <v>869</v>
      </c>
      <c r="P630" s="768"/>
      <c r="Q630" s="2107">
        <f t="shared" si="122"/>
        <v>0</v>
      </c>
      <c r="R630" s="1828">
        <f t="shared" si="112"/>
        <v>0</v>
      </c>
      <c r="S630" s="98">
        <f t="shared" si="121"/>
        <v>0</v>
      </c>
      <c r="T630" s="1829">
        <f t="shared" si="114"/>
        <v>0</v>
      </c>
      <c r="U630" s="1830">
        <f t="shared" si="115"/>
        <v>0</v>
      </c>
      <c r="AB630" s="2107"/>
      <c r="AC630" s="1831">
        <f t="shared" si="118"/>
        <v>0</v>
      </c>
      <c r="AD630" s="1831">
        <f t="shared" si="119"/>
        <v>0</v>
      </c>
      <c r="AE630">
        <v>7022</v>
      </c>
      <c r="AF630" s="1889">
        <v>7041</v>
      </c>
      <c r="AG630" s="2107">
        <f>SUMIF('3BL ACTUAL'!B:B,AF630,'3BL ACTUAL'!E:E)</f>
        <v>0</v>
      </c>
      <c r="AH630" s="2107">
        <f>SUMIF('1 BL anterior'!B:B,AF630,'1 BL anterior'!E:E)</f>
        <v>0</v>
      </c>
      <c r="AJ630" s="285"/>
    </row>
    <row r="631" spans="1:36" ht="18">
      <c r="A631" s="1493"/>
      <c r="B631" s="1493"/>
      <c r="C631" s="1493"/>
      <c r="D631" s="1509" t="s">
        <v>383</v>
      </c>
      <c r="E631" s="1509"/>
      <c r="F631" s="1509"/>
      <c r="G631" s="1509"/>
      <c r="H631" s="1509"/>
      <c r="I631" s="1509"/>
      <c r="J631" s="1509"/>
      <c r="K631" s="1509"/>
      <c r="L631" s="1509"/>
      <c r="M631" s="1509"/>
      <c r="N631" s="1495">
        <v>7152</v>
      </c>
      <c r="O631" s="1888" t="s">
        <v>869</v>
      </c>
      <c r="P631" s="768"/>
      <c r="Q631" s="2107">
        <f t="shared" si="122"/>
        <v>0</v>
      </c>
      <c r="R631" s="1828">
        <f t="shared" si="112"/>
        <v>0</v>
      </c>
      <c r="S631" s="98">
        <f t="shared" si="121"/>
        <v>0</v>
      </c>
      <c r="T631" s="1829">
        <f t="shared" si="114"/>
        <v>0</v>
      </c>
      <c r="U631" s="1830">
        <f t="shared" si="115"/>
        <v>0</v>
      </c>
      <c r="AB631" s="2107"/>
      <c r="AC631" s="1831">
        <f t="shared" si="118"/>
        <v>0</v>
      </c>
      <c r="AD631" s="1831">
        <f t="shared" si="119"/>
        <v>0</v>
      </c>
      <c r="AE631">
        <v>7022</v>
      </c>
      <c r="AF631" s="1889">
        <v>7044</v>
      </c>
      <c r="AG631" s="2107">
        <f>SUMIF('3BL ACTUAL'!B:B,AF631,'3BL ACTUAL'!E:E)</f>
        <v>0</v>
      </c>
      <c r="AH631" s="2107">
        <f>SUMIF('1 BL anterior'!B:B,AF631,'1 BL anterior'!E:E)</f>
        <v>35464.869999999988</v>
      </c>
      <c r="AJ631" s="285"/>
    </row>
    <row r="632" spans="1:36" ht="18">
      <c r="A632" s="1493"/>
      <c r="B632" s="1493"/>
      <c r="C632" s="1493"/>
      <c r="D632" s="1509" t="s">
        <v>384</v>
      </c>
      <c r="E632" s="1509"/>
      <c r="F632" s="1509"/>
      <c r="G632" s="1509"/>
      <c r="H632" s="1509"/>
      <c r="I632" s="1509"/>
      <c r="J632" s="1509"/>
      <c r="K632" s="1509"/>
      <c r="L632" s="1509"/>
      <c r="M632" s="1509"/>
      <c r="N632" s="1495">
        <v>7155</v>
      </c>
      <c r="O632" s="1888" t="s">
        <v>869</v>
      </c>
      <c r="P632" s="768"/>
      <c r="Q632" s="2107">
        <f t="shared" si="122"/>
        <v>0</v>
      </c>
      <c r="R632" s="1828">
        <f t="shared" si="112"/>
        <v>0</v>
      </c>
      <c r="S632" s="98">
        <f t="shared" si="121"/>
        <v>0</v>
      </c>
      <c r="T632" s="1829">
        <f t="shared" si="114"/>
        <v>0</v>
      </c>
      <c r="U632" s="1830">
        <f t="shared" si="115"/>
        <v>0</v>
      </c>
      <c r="AB632" s="2107"/>
      <c r="AC632" s="1831">
        <f t="shared" si="118"/>
        <v>0</v>
      </c>
      <c r="AD632" s="1831">
        <f t="shared" si="119"/>
        <v>0</v>
      </c>
      <c r="AE632">
        <v>7022</v>
      </c>
      <c r="AF632" s="1889">
        <v>7047</v>
      </c>
      <c r="AG632" s="2107">
        <f>SUMIF('3BL ACTUAL'!B:B,AF632,'3BL ACTUAL'!E:E)</f>
        <v>0</v>
      </c>
      <c r="AH632" s="2107">
        <f>SUMIF('1 BL anterior'!B:B,AF632,'1 BL anterior'!E:E)</f>
        <v>677.92</v>
      </c>
      <c r="AJ632" s="285"/>
    </row>
    <row r="633" spans="1:36" ht="18">
      <c r="A633" s="1493"/>
      <c r="B633" s="1493"/>
      <c r="C633" s="1493"/>
      <c r="D633" s="1509" t="s">
        <v>385</v>
      </c>
      <c r="E633" s="1509"/>
      <c r="F633" s="1509"/>
      <c r="G633" s="1509"/>
      <c r="H633" s="1509"/>
      <c r="I633" s="1509"/>
      <c r="J633" s="1509"/>
      <c r="K633" s="1509"/>
      <c r="L633" s="1509"/>
      <c r="M633" s="1509"/>
      <c r="N633" s="1495">
        <v>7158</v>
      </c>
      <c r="O633" s="1888" t="s">
        <v>869</v>
      </c>
      <c r="P633" s="768"/>
      <c r="Q633" s="2107">
        <f t="shared" si="122"/>
        <v>0</v>
      </c>
      <c r="R633" s="1828">
        <f t="shared" si="112"/>
        <v>0</v>
      </c>
      <c r="S633" s="98">
        <f t="shared" si="121"/>
        <v>0</v>
      </c>
      <c r="T633" s="1829">
        <f t="shared" si="114"/>
        <v>0</v>
      </c>
      <c r="U633" s="1830">
        <f t="shared" si="115"/>
        <v>0</v>
      </c>
      <c r="AB633" s="2107"/>
      <c r="AC633" s="1831">
        <f t="shared" si="118"/>
        <v>0</v>
      </c>
      <c r="AD633" s="1831">
        <f t="shared" si="119"/>
        <v>0</v>
      </c>
      <c r="AE633">
        <v>7022</v>
      </c>
      <c r="AF633" s="1889">
        <v>7050</v>
      </c>
      <c r="AG633" s="2107">
        <f>SUMIF('3BL ACTUAL'!B:B,AF633,'3BL ACTUAL'!E:E)</f>
        <v>0</v>
      </c>
      <c r="AH633" s="2107">
        <f>SUMIF('1 BL anterior'!B:B,AF633,'1 BL anterior'!E:E)</f>
        <v>0</v>
      </c>
      <c r="AJ633" s="285"/>
    </row>
    <row r="634" spans="1:36" ht="18">
      <c r="A634" s="1493"/>
      <c r="B634" s="1493"/>
      <c r="C634" s="1493"/>
      <c r="D634" s="1509" t="s">
        <v>386</v>
      </c>
      <c r="E634" s="1509"/>
      <c r="F634" s="1509"/>
      <c r="G634" s="1509"/>
      <c r="H634" s="1509"/>
      <c r="I634" s="1509"/>
      <c r="J634" s="1509"/>
      <c r="K634" s="1509"/>
      <c r="L634" s="1509"/>
      <c r="M634" s="1509"/>
      <c r="N634" s="1495">
        <v>7161</v>
      </c>
      <c r="O634" s="1888" t="s">
        <v>869</v>
      </c>
      <c r="P634" s="768"/>
      <c r="Q634" s="2107">
        <f t="shared" si="122"/>
        <v>0</v>
      </c>
      <c r="R634" s="1828">
        <f t="shared" si="112"/>
        <v>0</v>
      </c>
      <c r="S634" s="98">
        <f t="shared" si="121"/>
        <v>0</v>
      </c>
      <c r="T634" s="1829">
        <f t="shared" si="114"/>
        <v>0</v>
      </c>
      <c r="U634" s="1830">
        <f t="shared" si="115"/>
        <v>0</v>
      </c>
      <c r="AB634" s="2107"/>
      <c r="AC634" s="1831">
        <f t="shared" si="118"/>
        <v>0</v>
      </c>
      <c r="AD634" s="1831">
        <f t="shared" si="119"/>
        <v>0</v>
      </c>
      <c r="AE634">
        <v>7022</v>
      </c>
      <c r="AF634" s="1889">
        <v>7053</v>
      </c>
      <c r="AG634" s="2107">
        <f>SUMIF('3BL ACTUAL'!B:B,AF634,'3BL ACTUAL'!E:E)</f>
        <v>0</v>
      </c>
      <c r="AH634" s="2107">
        <f>SUMIF('1 BL anterior'!B:B,AF634,'1 BL anterior'!E:E)</f>
        <v>0</v>
      </c>
      <c r="AJ634" s="285"/>
    </row>
    <row r="635" spans="1:36" ht="18">
      <c r="A635" s="1493"/>
      <c r="B635" s="1493"/>
      <c r="C635" s="1493"/>
      <c r="D635" s="1509" t="s">
        <v>238</v>
      </c>
      <c r="E635" s="1509"/>
      <c r="F635" s="1509"/>
      <c r="G635" s="1509"/>
      <c r="H635" s="1509"/>
      <c r="I635" s="1509"/>
      <c r="J635" s="1509"/>
      <c r="K635" s="1509"/>
      <c r="L635" s="1509"/>
      <c r="M635" s="1509"/>
      <c r="N635" s="1495">
        <v>7164</v>
      </c>
      <c r="O635" s="1888" t="s">
        <v>869</v>
      </c>
      <c r="P635" s="768"/>
      <c r="Q635" s="2107">
        <f t="shared" si="122"/>
        <v>0</v>
      </c>
      <c r="R635" s="1828">
        <f t="shared" si="112"/>
        <v>0</v>
      </c>
      <c r="S635" s="98">
        <f t="shared" si="121"/>
        <v>0</v>
      </c>
      <c r="T635" s="1829">
        <f t="shared" si="114"/>
        <v>0</v>
      </c>
      <c r="U635" s="1830">
        <f t="shared" si="115"/>
        <v>0</v>
      </c>
      <c r="AB635" s="2107"/>
      <c r="AC635" s="1831">
        <f t="shared" si="118"/>
        <v>0</v>
      </c>
      <c r="AD635" s="1831">
        <f t="shared" si="119"/>
        <v>0</v>
      </c>
      <c r="AE635">
        <v>7022</v>
      </c>
      <c r="AF635" s="1889">
        <v>7056</v>
      </c>
      <c r="AG635" s="2107">
        <f>SUMIF('3BL ACTUAL'!B:B,AF635,'3BL ACTUAL'!E:E)</f>
        <v>0</v>
      </c>
      <c r="AH635" s="2107">
        <f>SUMIF('1 BL anterior'!B:B,AF635,'1 BL anterior'!E:E)</f>
        <v>0</v>
      </c>
      <c r="AJ635" s="285"/>
    </row>
    <row r="636" spans="1:36" ht="18">
      <c r="A636" s="1493"/>
      <c r="B636" s="1493"/>
      <c r="C636" s="1508" t="s">
        <v>3683</v>
      </c>
      <c r="D636" s="1508"/>
      <c r="E636" s="1508"/>
      <c r="F636" s="1508"/>
      <c r="G636" s="1508"/>
      <c r="H636" s="1508"/>
      <c r="I636" s="1508"/>
      <c r="J636" s="1508"/>
      <c r="K636" s="1508"/>
      <c r="L636" s="1508"/>
      <c r="M636" s="1508"/>
      <c r="N636" s="1508" t="s">
        <v>3688</v>
      </c>
      <c r="O636" s="1888"/>
      <c r="P636" s="768"/>
      <c r="Q636" s="2107"/>
      <c r="R636" s="1828"/>
      <c r="S636" s="98"/>
      <c r="T636" s="1829"/>
      <c r="U636" s="1830"/>
      <c r="AB636" s="2107"/>
      <c r="AC636" s="1831"/>
      <c r="AD636" s="1831"/>
      <c r="AF636" s="1889"/>
      <c r="AG636" s="2107">
        <f>SUMIF('3BL ACTUAL'!B:B,AF636,'3BL ACTUAL'!E:E)</f>
        <v>0</v>
      </c>
      <c r="AH636" s="2107">
        <f>SUMIF('1 BL anterior'!B:B,AF636,'1 BL anterior'!E:E)</f>
        <v>0</v>
      </c>
      <c r="AJ636" s="285"/>
    </row>
    <row r="637" spans="1:36" ht="18">
      <c r="A637" s="1493"/>
      <c r="B637" s="1493"/>
      <c r="C637" s="1493"/>
      <c r="D637" s="1509" t="s">
        <v>264</v>
      </c>
      <c r="E637" s="1509"/>
      <c r="F637" s="1509"/>
      <c r="G637" s="1509"/>
      <c r="H637" s="1509"/>
      <c r="I637" s="1509"/>
      <c r="J637" s="1509"/>
      <c r="K637" s="1509"/>
      <c r="L637" s="1509"/>
      <c r="M637" s="1509"/>
      <c r="N637" s="1495">
        <v>7167</v>
      </c>
      <c r="O637" s="1888" t="s">
        <v>869</v>
      </c>
      <c r="P637" s="768"/>
      <c r="Q637" s="2107">
        <f>SUMIF(AF:AF,N637,AG:AG)</f>
        <v>0</v>
      </c>
      <c r="R637" s="1828">
        <f t="shared" si="112"/>
        <v>0</v>
      </c>
      <c r="S637" s="98">
        <f t="shared" si="121"/>
        <v>0</v>
      </c>
      <c r="T637" s="1829">
        <f t="shared" si="114"/>
        <v>0</v>
      </c>
      <c r="U637" s="1830">
        <f t="shared" si="115"/>
        <v>0</v>
      </c>
      <c r="AB637" s="2107"/>
      <c r="AC637" s="1831">
        <f t="shared" si="118"/>
        <v>0</v>
      </c>
      <c r="AD637" s="1831">
        <f t="shared" si="119"/>
        <v>0</v>
      </c>
      <c r="AE637">
        <v>7022</v>
      </c>
      <c r="AF637" s="1889">
        <v>7059</v>
      </c>
      <c r="AG637" s="2107">
        <f>SUMIF('3BL ACTUAL'!B:B,AF637,'3BL ACTUAL'!E:E)</f>
        <v>0</v>
      </c>
      <c r="AH637" s="2107">
        <f>SUMIF('1 BL anterior'!B:B,AF637,'1 BL anterior'!E:E)</f>
        <v>0</v>
      </c>
      <c r="AJ637" s="285"/>
    </row>
    <row r="638" spans="1:36" ht="18">
      <c r="A638" s="1493"/>
      <c r="B638" s="1493"/>
      <c r="C638" s="1493"/>
      <c r="D638" s="1509" t="s">
        <v>265</v>
      </c>
      <c r="E638" s="1509" t="s">
        <v>3424</v>
      </c>
      <c r="F638" s="1509"/>
      <c r="G638" s="1509"/>
      <c r="H638" s="1509"/>
      <c r="I638" s="1509"/>
      <c r="J638" s="1509"/>
      <c r="K638" s="1509"/>
      <c r="L638" s="1509"/>
      <c r="M638" s="1509"/>
      <c r="N638" s="1495">
        <v>7170</v>
      </c>
      <c r="O638" s="1888" t="s">
        <v>869</v>
      </c>
      <c r="P638" s="768"/>
      <c r="Q638" s="2107">
        <f>SUMIF(AF:AF,N638,AG:AG)</f>
        <v>0</v>
      </c>
      <c r="R638" s="1828">
        <f t="shared" si="112"/>
        <v>0</v>
      </c>
      <c r="S638" s="98">
        <f t="shared" si="121"/>
        <v>0</v>
      </c>
      <c r="T638" s="1829">
        <f t="shared" si="114"/>
        <v>0</v>
      </c>
      <c r="U638" s="1830">
        <f t="shared" si="115"/>
        <v>0</v>
      </c>
      <c r="AB638" s="2107"/>
      <c r="AC638" s="1831">
        <f t="shared" si="118"/>
        <v>0</v>
      </c>
      <c r="AD638" s="1831">
        <f t="shared" si="119"/>
        <v>0</v>
      </c>
      <c r="AE638">
        <v>7022</v>
      </c>
      <c r="AF638" s="1889">
        <v>7062</v>
      </c>
      <c r="AG638" s="2107">
        <f>SUMIF('3BL ACTUAL'!B:B,AF638,'3BL ACTUAL'!E:E)</f>
        <v>0</v>
      </c>
      <c r="AH638" s="2107">
        <f>SUMIF('1 BL anterior'!B:B,AF638,'1 BL anterior'!E:E)</f>
        <v>0</v>
      </c>
      <c r="AJ638" s="285"/>
    </row>
    <row r="639" spans="1:36" ht="18">
      <c r="A639" s="1493"/>
      <c r="B639" s="1493"/>
      <c r="C639" s="1505" t="s">
        <v>1006</v>
      </c>
      <c r="D639" s="1506"/>
      <c r="E639" s="1506"/>
      <c r="F639" s="1506"/>
      <c r="G639" s="1506"/>
      <c r="H639" s="1506"/>
      <c r="I639" s="1506"/>
      <c r="J639" s="1506"/>
      <c r="K639" s="1506"/>
      <c r="L639" s="1506"/>
      <c r="M639" s="1506"/>
      <c r="N639" s="1508" t="s">
        <v>3688</v>
      </c>
      <c r="O639" s="1888"/>
      <c r="P639" s="768"/>
      <c r="Q639" s="2107"/>
      <c r="R639" s="1828"/>
      <c r="S639" s="98"/>
      <c r="T639" s="1829"/>
      <c r="U639" s="1830"/>
      <c r="AB639" s="2107"/>
      <c r="AC639" s="1831"/>
      <c r="AD639" s="1831"/>
      <c r="AF639" s="1889"/>
      <c r="AG639" s="2107">
        <f>SUMIF('3BL ACTUAL'!B:B,AF639,'3BL ACTUAL'!E:E)</f>
        <v>0</v>
      </c>
      <c r="AH639" s="2107">
        <f>SUMIF('1 BL anterior'!B:B,AF639,'1 BL anterior'!E:E)</f>
        <v>0</v>
      </c>
      <c r="AJ639" s="285"/>
    </row>
    <row r="640" spans="1:36" ht="18">
      <c r="A640" s="1493"/>
      <c r="B640" s="1493"/>
      <c r="C640" s="1493"/>
      <c r="D640" s="1530" t="s">
        <v>534</v>
      </c>
      <c r="E640" s="1531"/>
      <c r="F640" s="1531"/>
      <c r="G640" s="1531"/>
      <c r="H640" s="1531"/>
      <c r="I640" s="1532"/>
      <c r="J640" s="1532"/>
      <c r="K640" s="1532"/>
      <c r="L640" s="1532"/>
      <c r="M640" s="1532"/>
      <c r="N640" s="1495">
        <v>7173</v>
      </c>
      <c r="O640" s="1888" t="s">
        <v>869</v>
      </c>
      <c r="P640" s="768"/>
      <c r="Q640" s="2107">
        <f t="shared" ref="Q640:Q652" si="123">SUMIF(AF:AF,N640,AG:AG)</f>
        <v>0</v>
      </c>
      <c r="R640" s="1828">
        <f t="shared" si="112"/>
        <v>0</v>
      </c>
      <c r="S640" s="98">
        <f t="shared" si="121"/>
        <v>0</v>
      </c>
      <c r="T640" s="1829">
        <f t="shared" si="114"/>
        <v>0</v>
      </c>
      <c r="U640" s="1830">
        <f t="shared" si="115"/>
        <v>0</v>
      </c>
      <c r="AB640" s="2107"/>
      <c r="AC640" s="1831">
        <f t="shared" si="118"/>
        <v>0</v>
      </c>
      <c r="AD640" s="1831">
        <f t="shared" si="119"/>
        <v>0</v>
      </c>
      <c r="AE640">
        <v>7032</v>
      </c>
      <c r="AF640" s="1889">
        <v>7065</v>
      </c>
      <c r="AG640" s="2107">
        <f>SUMIF('3BL ACTUAL'!B:B,AF640,'3BL ACTUAL'!E:E)</f>
        <v>0</v>
      </c>
      <c r="AH640" s="2107">
        <f>SUMIF('1 BL anterior'!B:B,AF640,'1 BL anterior'!E:E)</f>
        <v>0</v>
      </c>
      <c r="AJ640" s="285"/>
    </row>
    <row r="641" spans="1:36" ht="18">
      <c r="A641" s="1493"/>
      <c r="B641" s="1493"/>
      <c r="C641" s="1493"/>
      <c r="D641" s="1530" t="s">
        <v>207</v>
      </c>
      <c r="E641" s="1531"/>
      <c r="F641" s="1531"/>
      <c r="G641" s="1531"/>
      <c r="H641" s="1531" t="s">
        <v>2418</v>
      </c>
      <c r="I641" s="1532"/>
      <c r="J641" s="1532"/>
      <c r="K641" s="1532"/>
      <c r="L641" s="1532"/>
      <c r="M641" s="1532"/>
      <c r="N641" s="1495">
        <v>7176</v>
      </c>
      <c r="O641" s="1888" t="s">
        <v>869</v>
      </c>
      <c r="P641" s="768"/>
      <c r="Q641" s="2107">
        <f t="shared" si="123"/>
        <v>0</v>
      </c>
      <c r="R641" s="1828">
        <f t="shared" si="112"/>
        <v>0</v>
      </c>
      <c r="S641" s="98">
        <f t="shared" si="121"/>
        <v>0</v>
      </c>
      <c r="T641" s="1829">
        <f t="shared" si="114"/>
        <v>0</v>
      </c>
      <c r="U641" s="1830">
        <f t="shared" si="115"/>
        <v>0</v>
      </c>
      <c r="AB641" s="2107"/>
      <c r="AC641" s="1831">
        <f t="shared" si="118"/>
        <v>0</v>
      </c>
      <c r="AD641" s="1831">
        <f t="shared" si="119"/>
        <v>0</v>
      </c>
      <c r="AE641">
        <v>7032</v>
      </c>
      <c r="AF641" s="1889">
        <v>7068</v>
      </c>
      <c r="AG641" s="2107">
        <f>SUMIF('3BL ACTUAL'!B:B,AF641,'3BL ACTUAL'!E:E)</f>
        <v>0</v>
      </c>
      <c r="AH641" s="2107">
        <f>SUMIF('1 BL anterior'!B:B,AF641,'1 BL anterior'!E:E)</f>
        <v>0</v>
      </c>
      <c r="AJ641" s="285"/>
    </row>
    <row r="642" spans="1:36" ht="18">
      <c r="A642" s="1493"/>
      <c r="B642" s="1493"/>
      <c r="C642" s="1493"/>
      <c r="D642" s="1530" t="s">
        <v>535</v>
      </c>
      <c r="E642" s="1531"/>
      <c r="F642" s="1531"/>
      <c r="G642" s="1531"/>
      <c r="H642" s="1531" t="s">
        <v>2418</v>
      </c>
      <c r="I642" s="1532"/>
      <c r="J642" s="1532"/>
      <c r="K642" s="1532"/>
      <c r="L642" s="1532"/>
      <c r="M642" s="1532"/>
      <c r="N642" s="1495">
        <v>7179</v>
      </c>
      <c r="O642" s="1888" t="s">
        <v>869</v>
      </c>
      <c r="P642" s="768"/>
      <c r="Q642" s="2107">
        <f t="shared" si="123"/>
        <v>0</v>
      </c>
      <c r="R642" s="1828">
        <f t="shared" si="112"/>
        <v>0</v>
      </c>
      <c r="S642" s="98">
        <f t="shared" si="121"/>
        <v>0</v>
      </c>
      <c r="T642" s="1829">
        <f t="shared" si="114"/>
        <v>0</v>
      </c>
      <c r="U642" s="1830">
        <f t="shared" si="115"/>
        <v>0</v>
      </c>
      <c r="AB642" s="2107"/>
      <c r="AC642" s="1831">
        <f t="shared" si="118"/>
        <v>0</v>
      </c>
      <c r="AD642" s="1831">
        <f t="shared" si="119"/>
        <v>0</v>
      </c>
      <c r="AE642">
        <v>7032</v>
      </c>
      <c r="AF642" s="1889">
        <v>7071</v>
      </c>
      <c r="AG642" s="2107">
        <f>SUMIF('3BL ACTUAL'!B:B,AF642,'3BL ACTUAL'!E:E)</f>
        <v>0</v>
      </c>
      <c r="AH642" s="2107">
        <f>SUMIF('1 BL anterior'!B:B,AF642,'1 BL anterior'!E:E)</f>
        <v>0</v>
      </c>
      <c r="AJ642" s="285"/>
    </row>
    <row r="643" spans="1:36" ht="18">
      <c r="A643" s="1493"/>
      <c r="B643" s="1493"/>
      <c r="C643" s="1493"/>
      <c r="D643" s="1530" t="s">
        <v>147</v>
      </c>
      <c r="E643" s="1531"/>
      <c r="F643" s="1531"/>
      <c r="G643" s="1531"/>
      <c r="H643" s="1531" t="s">
        <v>2418</v>
      </c>
      <c r="I643" s="1532"/>
      <c r="J643" s="1532"/>
      <c r="K643" s="1532"/>
      <c r="L643" s="1532"/>
      <c r="M643" s="1532"/>
      <c r="N643" s="1495">
        <v>7182</v>
      </c>
      <c r="O643" s="1888" t="s">
        <v>869</v>
      </c>
      <c r="P643" s="768"/>
      <c r="Q643" s="2107">
        <f t="shared" si="123"/>
        <v>0</v>
      </c>
      <c r="R643" s="1828">
        <f t="shared" si="112"/>
        <v>0</v>
      </c>
      <c r="S643" s="98">
        <f t="shared" si="121"/>
        <v>0</v>
      </c>
      <c r="T643" s="1829">
        <f t="shared" si="114"/>
        <v>0</v>
      </c>
      <c r="U643" s="1830">
        <f t="shared" si="115"/>
        <v>0</v>
      </c>
      <c r="AB643" s="2107"/>
      <c r="AC643" s="1831">
        <f t="shared" si="118"/>
        <v>0</v>
      </c>
      <c r="AD643" s="1831">
        <f t="shared" si="119"/>
        <v>0</v>
      </c>
      <c r="AE643">
        <v>7032</v>
      </c>
      <c r="AF643" s="1889">
        <v>7074</v>
      </c>
      <c r="AG643" s="2107">
        <f>SUMIF('3BL ACTUAL'!B:B,AF643,'3BL ACTUAL'!E:E)</f>
        <v>0</v>
      </c>
      <c r="AH643" s="2107">
        <f>SUMIF('1 BL anterior'!B:B,AF643,'1 BL anterior'!E:E)</f>
        <v>0</v>
      </c>
      <c r="AJ643" s="285"/>
    </row>
    <row r="644" spans="1:36" ht="18">
      <c r="A644" s="1493"/>
      <c r="B644" s="1493"/>
      <c r="C644" s="1493"/>
      <c r="D644" s="1530" t="s">
        <v>536</v>
      </c>
      <c r="E644" s="1531"/>
      <c r="F644" s="1531"/>
      <c r="G644" s="1531"/>
      <c r="H644" s="1531" t="s">
        <v>2418</v>
      </c>
      <c r="I644" s="1532"/>
      <c r="J644" s="1532"/>
      <c r="K644" s="1532"/>
      <c r="L644" s="1532"/>
      <c r="M644" s="1532"/>
      <c r="N644" s="1495">
        <v>7185</v>
      </c>
      <c r="O644" s="1888" t="s">
        <v>869</v>
      </c>
      <c r="P644" s="768"/>
      <c r="Q644" s="2107">
        <f t="shared" si="123"/>
        <v>0</v>
      </c>
      <c r="R644" s="1828">
        <f t="shared" si="112"/>
        <v>0</v>
      </c>
      <c r="S644" s="98">
        <f t="shared" si="121"/>
        <v>0</v>
      </c>
      <c r="T644" s="1829">
        <f t="shared" si="114"/>
        <v>0</v>
      </c>
      <c r="U644" s="1830">
        <f t="shared" si="115"/>
        <v>0</v>
      </c>
      <c r="AB644" s="2107"/>
      <c r="AC644" s="1831">
        <f t="shared" si="118"/>
        <v>0</v>
      </c>
      <c r="AD644" s="1831">
        <f t="shared" si="119"/>
        <v>0</v>
      </c>
      <c r="AE644">
        <v>7032</v>
      </c>
      <c r="AF644" s="1889">
        <v>7077</v>
      </c>
      <c r="AG644" s="2107">
        <f>SUMIF('3BL ACTUAL'!B:B,AF644,'3BL ACTUAL'!E:E)</f>
        <v>0</v>
      </c>
      <c r="AH644" s="2107">
        <f>SUMIF('1 BL anterior'!B:B,AF644,'1 BL anterior'!E:E)</f>
        <v>0</v>
      </c>
      <c r="AJ644" s="285"/>
    </row>
    <row r="645" spans="1:36" ht="18">
      <c r="A645" s="1493"/>
      <c r="B645" s="1493"/>
      <c r="C645" s="1493"/>
      <c r="D645" s="1530" t="s">
        <v>537</v>
      </c>
      <c r="E645" s="1531"/>
      <c r="F645" s="1531"/>
      <c r="G645" s="1531"/>
      <c r="H645" s="1531" t="s">
        <v>2418</v>
      </c>
      <c r="I645" s="1532"/>
      <c r="J645" s="1532"/>
      <c r="K645" s="1532"/>
      <c r="L645" s="1532"/>
      <c r="M645" s="1532"/>
      <c r="N645" s="1495">
        <v>7188</v>
      </c>
      <c r="O645" s="1888" t="s">
        <v>869</v>
      </c>
      <c r="P645" s="768"/>
      <c r="Q645" s="2107">
        <f t="shared" si="123"/>
        <v>0</v>
      </c>
      <c r="R645" s="1828">
        <f t="shared" si="112"/>
        <v>0</v>
      </c>
      <c r="S645" s="98">
        <f t="shared" si="121"/>
        <v>0</v>
      </c>
      <c r="T645" s="1829">
        <f t="shared" si="114"/>
        <v>0</v>
      </c>
      <c r="U645" s="1830">
        <f t="shared" si="115"/>
        <v>0</v>
      </c>
      <c r="AB645" s="2107"/>
      <c r="AC645" s="1831">
        <f t="shared" si="118"/>
        <v>0</v>
      </c>
      <c r="AD645" s="1831">
        <f t="shared" si="119"/>
        <v>0</v>
      </c>
      <c r="AE645">
        <v>7032</v>
      </c>
      <c r="AF645" s="1889">
        <v>7080</v>
      </c>
      <c r="AG645" s="2107">
        <f>SUMIF('3BL ACTUAL'!B:B,AF645,'3BL ACTUAL'!E:E)</f>
        <v>0</v>
      </c>
      <c r="AH645" s="2107">
        <f>SUMIF('1 BL anterior'!B:B,AF645,'1 BL anterior'!E:E)</f>
        <v>0</v>
      </c>
      <c r="AJ645" s="285"/>
    </row>
    <row r="646" spans="1:36" ht="18">
      <c r="A646" s="1493"/>
      <c r="B646" s="1493"/>
      <c r="C646" s="1493"/>
      <c r="D646" s="1530" t="s">
        <v>538</v>
      </c>
      <c r="E646" s="1531"/>
      <c r="F646" s="1531"/>
      <c r="G646" s="1531"/>
      <c r="H646" s="1531" t="s">
        <v>2418</v>
      </c>
      <c r="I646" s="1532"/>
      <c r="J646" s="1532"/>
      <c r="K646" s="1532"/>
      <c r="L646" s="1532"/>
      <c r="M646" s="1532"/>
      <c r="N646" s="1495">
        <v>7191</v>
      </c>
      <c r="O646" s="1888" t="s">
        <v>869</v>
      </c>
      <c r="P646" s="768"/>
      <c r="Q646" s="2107">
        <f t="shared" si="123"/>
        <v>0</v>
      </c>
      <c r="R646" s="1828">
        <f t="shared" si="112"/>
        <v>0</v>
      </c>
      <c r="S646" s="98">
        <f t="shared" si="121"/>
        <v>0</v>
      </c>
      <c r="T646" s="1829">
        <f t="shared" si="114"/>
        <v>0</v>
      </c>
      <c r="U646" s="1830">
        <f t="shared" si="115"/>
        <v>0</v>
      </c>
      <c r="AB646" s="2107"/>
      <c r="AC646" s="1831">
        <f t="shared" si="118"/>
        <v>0</v>
      </c>
      <c r="AD646" s="1831">
        <f t="shared" si="119"/>
        <v>0</v>
      </c>
      <c r="AE646">
        <v>7032</v>
      </c>
      <c r="AF646" s="1889">
        <v>7083</v>
      </c>
      <c r="AG646" s="2107">
        <f>SUMIF('3BL ACTUAL'!B:B,AF646,'3BL ACTUAL'!E:E)</f>
        <v>0</v>
      </c>
      <c r="AH646" s="2107">
        <f>SUMIF('1 BL anterior'!B:B,AF646,'1 BL anterior'!E:E)</f>
        <v>0</v>
      </c>
      <c r="AJ646" s="285"/>
    </row>
    <row r="647" spans="1:36" ht="18">
      <c r="A647" s="1493"/>
      <c r="B647" s="1493"/>
      <c r="C647" s="1493"/>
      <c r="D647" s="1530" t="s">
        <v>539</v>
      </c>
      <c r="E647" s="1531"/>
      <c r="F647" s="1531"/>
      <c r="G647" s="1531"/>
      <c r="H647" s="1531" t="s">
        <v>2418</v>
      </c>
      <c r="I647" s="1532"/>
      <c r="J647" s="1532"/>
      <c r="K647" s="1532"/>
      <c r="L647" s="1532"/>
      <c r="M647" s="1532"/>
      <c r="N647" s="1495">
        <v>7194</v>
      </c>
      <c r="O647" s="1888" t="s">
        <v>869</v>
      </c>
      <c r="P647" s="768"/>
      <c r="Q647" s="2107">
        <f t="shared" si="123"/>
        <v>0</v>
      </c>
      <c r="R647" s="1828">
        <f t="shared" si="112"/>
        <v>0</v>
      </c>
      <c r="S647" s="98">
        <f t="shared" si="121"/>
        <v>0</v>
      </c>
      <c r="T647" s="1829">
        <f t="shared" si="114"/>
        <v>0</v>
      </c>
      <c r="U647" s="1830">
        <f t="shared" si="115"/>
        <v>0</v>
      </c>
      <c r="AB647" s="2107"/>
      <c r="AC647" s="1831">
        <f t="shared" si="118"/>
        <v>0</v>
      </c>
      <c r="AD647" s="1831">
        <f t="shared" si="119"/>
        <v>0</v>
      </c>
      <c r="AE647">
        <v>7032</v>
      </c>
      <c r="AF647" s="1889">
        <v>7086</v>
      </c>
      <c r="AG647" s="2107">
        <f>SUMIF('3BL ACTUAL'!B:B,AF647,'3BL ACTUAL'!E:E)</f>
        <v>0</v>
      </c>
      <c r="AH647" s="2107">
        <f>SUMIF('1 BL anterior'!B:B,AF647,'1 BL anterior'!E:E)</f>
        <v>0</v>
      </c>
      <c r="AJ647" s="285"/>
    </row>
    <row r="648" spans="1:36" ht="18">
      <c r="A648" s="1493"/>
      <c r="B648" s="1493"/>
      <c r="C648" s="1493"/>
      <c r="D648" s="1530" t="s">
        <v>3684</v>
      </c>
      <c r="E648" s="1531"/>
      <c r="F648" s="1531"/>
      <c r="G648" s="1531"/>
      <c r="H648" s="1531" t="s">
        <v>2418</v>
      </c>
      <c r="I648" s="1532"/>
      <c r="J648" s="1532"/>
      <c r="K648" s="1532"/>
      <c r="L648" s="1532"/>
      <c r="M648" s="1532"/>
      <c r="N648" s="1495">
        <v>7197</v>
      </c>
      <c r="O648" s="1888" t="s">
        <v>869</v>
      </c>
      <c r="P648" s="768"/>
      <c r="Q648" s="2107">
        <f t="shared" si="123"/>
        <v>0</v>
      </c>
      <c r="R648" s="1828">
        <f t="shared" si="112"/>
        <v>0</v>
      </c>
      <c r="S648" s="98">
        <f t="shared" si="121"/>
        <v>0</v>
      </c>
      <c r="T648" s="1829">
        <f t="shared" si="114"/>
        <v>0</v>
      </c>
      <c r="U648" s="1830">
        <f t="shared" si="115"/>
        <v>0</v>
      </c>
      <c r="AB648" s="2107"/>
      <c r="AC648" s="1831">
        <f t="shared" si="118"/>
        <v>0</v>
      </c>
      <c r="AD648" s="1831">
        <f t="shared" si="119"/>
        <v>0</v>
      </c>
      <c r="AE648">
        <v>7032</v>
      </c>
      <c r="AF648" s="1889">
        <v>7089</v>
      </c>
      <c r="AG648" s="2107">
        <f>SUMIF('3BL ACTUAL'!B:B,AF648,'3BL ACTUAL'!E:E)</f>
        <v>0</v>
      </c>
      <c r="AH648" s="2107">
        <f>SUMIF('1 BL anterior'!B:B,AF648,'1 BL anterior'!E:E)</f>
        <v>0</v>
      </c>
      <c r="AJ648" s="285"/>
    </row>
    <row r="649" spans="1:36" ht="18">
      <c r="A649" s="1493"/>
      <c r="B649" s="1493"/>
      <c r="C649" s="1493"/>
      <c r="D649" s="1530" t="s">
        <v>541</v>
      </c>
      <c r="E649" s="1531"/>
      <c r="F649" s="1531"/>
      <c r="G649" s="1531"/>
      <c r="H649" s="1531" t="s">
        <v>2418</v>
      </c>
      <c r="I649" s="1532"/>
      <c r="J649" s="1532"/>
      <c r="K649" s="1532"/>
      <c r="L649" s="1532"/>
      <c r="M649" s="1532"/>
      <c r="N649" s="1495">
        <v>7200</v>
      </c>
      <c r="O649" s="1888" t="s">
        <v>869</v>
      </c>
      <c r="P649" s="768"/>
      <c r="Q649" s="2107">
        <f t="shared" si="123"/>
        <v>0</v>
      </c>
      <c r="R649" s="1828">
        <f t="shared" si="112"/>
        <v>0</v>
      </c>
      <c r="S649" s="98">
        <f t="shared" si="121"/>
        <v>0</v>
      </c>
      <c r="T649" s="1829">
        <f t="shared" si="114"/>
        <v>0</v>
      </c>
      <c r="U649" s="1830">
        <f t="shared" si="115"/>
        <v>0</v>
      </c>
      <c r="AB649" s="2107"/>
      <c r="AC649" s="1831">
        <f t="shared" si="118"/>
        <v>0</v>
      </c>
      <c r="AD649" s="1831">
        <f t="shared" si="119"/>
        <v>0</v>
      </c>
      <c r="AE649">
        <v>7032</v>
      </c>
      <c r="AF649" s="1889">
        <v>7092</v>
      </c>
      <c r="AG649" s="2107">
        <f>SUMIF('3BL ACTUAL'!B:B,AF649,'3BL ACTUAL'!E:E)</f>
        <v>0</v>
      </c>
      <c r="AH649" s="2107">
        <f>SUMIF('1 BL anterior'!B:B,AF649,'1 BL anterior'!E:E)</f>
        <v>0</v>
      </c>
      <c r="AJ649" s="285"/>
    </row>
    <row r="650" spans="1:36" ht="18">
      <c r="A650" s="1493"/>
      <c r="B650" s="1493"/>
      <c r="C650" s="1493"/>
      <c r="D650" s="1530" t="s">
        <v>542</v>
      </c>
      <c r="E650" s="1531"/>
      <c r="F650" s="1531"/>
      <c r="G650" s="1531"/>
      <c r="H650" s="1531" t="s">
        <v>2418</v>
      </c>
      <c r="I650" s="1532"/>
      <c r="J650" s="1532"/>
      <c r="K650" s="1532"/>
      <c r="L650" s="1532"/>
      <c r="M650" s="1532"/>
      <c r="N650" s="1495">
        <v>7203</v>
      </c>
      <c r="O650" s="1888" t="s">
        <v>869</v>
      </c>
      <c r="P650" s="768"/>
      <c r="Q650" s="2107">
        <f t="shared" si="123"/>
        <v>0</v>
      </c>
      <c r="R650" s="1828">
        <f t="shared" si="112"/>
        <v>0</v>
      </c>
      <c r="S650" s="98">
        <f t="shared" si="121"/>
        <v>0</v>
      </c>
      <c r="T650" s="1829">
        <f t="shared" si="114"/>
        <v>0</v>
      </c>
      <c r="U650" s="1830">
        <f t="shared" si="115"/>
        <v>0</v>
      </c>
      <c r="AB650" s="2107"/>
      <c r="AC650" s="1831">
        <f t="shared" si="118"/>
        <v>0</v>
      </c>
      <c r="AD650" s="1831">
        <f t="shared" si="119"/>
        <v>0</v>
      </c>
      <c r="AE650">
        <v>7032</v>
      </c>
      <c r="AF650" s="1889">
        <v>7095</v>
      </c>
      <c r="AG650" s="2107">
        <f>SUMIF('3BL ACTUAL'!B:B,AF650,'3BL ACTUAL'!E:E)</f>
        <v>0</v>
      </c>
      <c r="AH650" s="2107">
        <f>SUMIF('1 BL anterior'!B:B,AF650,'1 BL anterior'!E:E)</f>
        <v>0</v>
      </c>
      <c r="AJ650" s="285"/>
    </row>
    <row r="651" spans="1:36" ht="18">
      <c r="A651" s="1493"/>
      <c r="B651" s="1493"/>
      <c r="C651" s="1493"/>
      <c r="D651" s="1530" t="s">
        <v>543</v>
      </c>
      <c r="E651" s="1531"/>
      <c r="F651" s="1531"/>
      <c r="G651" s="1531"/>
      <c r="H651" s="1531" t="s">
        <v>2418</v>
      </c>
      <c r="I651" s="1532"/>
      <c r="J651" s="1532"/>
      <c r="K651" s="1532"/>
      <c r="L651" s="1532"/>
      <c r="M651" s="1532"/>
      <c r="N651" s="1495">
        <v>7206</v>
      </c>
      <c r="O651" s="1888" t="s">
        <v>869</v>
      </c>
      <c r="P651" s="768"/>
      <c r="Q651" s="2107">
        <f t="shared" si="123"/>
        <v>0</v>
      </c>
      <c r="R651" s="1828">
        <f t="shared" si="112"/>
        <v>0</v>
      </c>
      <c r="S651" s="98">
        <f t="shared" si="121"/>
        <v>0</v>
      </c>
      <c r="T651" s="1829">
        <f t="shared" si="114"/>
        <v>0</v>
      </c>
      <c r="U651" s="1830">
        <f t="shared" si="115"/>
        <v>0</v>
      </c>
      <c r="AB651" s="2107"/>
      <c r="AC651" s="1831">
        <f t="shared" si="118"/>
        <v>0</v>
      </c>
      <c r="AD651" s="1831">
        <f t="shared" si="119"/>
        <v>0</v>
      </c>
      <c r="AE651">
        <v>7032</v>
      </c>
      <c r="AF651" s="1889">
        <v>7098</v>
      </c>
      <c r="AG651" s="2107">
        <f>SUMIF('3BL ACTUAL'!B:B,AF651,'3BL ACTUAL'!E:E)</f>
        <v>0</v>
      </c>
      <c r="AH651" s="2107">
        <f>SUMIF('1 BL anterior'!B:B,AF651,'1 BL anterior'!E:E)</f>
        <v>0</v>
      </c>
      <c r="AJ651" s="285"/>
    </row>
    <row r="652" spans="1:36" ht="18">
      <c r="A652" s="1493"/>
      <c r="B652" s="1493"/>
      <c r="C652" s="1493"/>
      <c r="D652" s="1530" t="s">
        <v>544</v>
      </c>
      <c r="E652" s="1531"/>
      <c r="F652" s="1531"/>
      <c r="G652" s="1531"/>
      <c r="H652" s="1531" t="s">
        <v>2418</v>
      </c>
      <c r="I652" s="1532"/>
      <c r="J652" s="1532"/>
      <c r="K652" s="1532"/>
      <c r="L652" s="1532"/>
      <c r="M652" s="1532"/>
      <c r="N652" s="1495">
        <v>7209</v>
      </c>
      <c r="O652" s="1888" t="s">
        <v>869</v>
      </c>
      <c r="P652" s="768"/>
      <c r="Q652" s="2107">
        <f t="shared" si="123"/>
        <v>0</v>
      </c>
      <c r="R652" s="1828">
        <f t="shared" si="112"/>
        <v>0</v>
      </c>
      <c r="S652" s="98">
        <f t="shared" si="121"/>
        <v>0</v>
      </c>
      <c r="T652" s="1829">
        <f t="shared" si="114"/>
        <v>0</v>
      </c>
      <c r="U652" s="1830">
        <f t="shared" si="115"/>
        <v>0</v>
      </c>
      <c r="AB652" s="2107"/>
      <c r="AC652" s="1831">
        <f t="shared" si="118"/>
        <v>0</v>
      </c>
      <c r="AD652" s="1831">
        <f t="shared" si="119"/>
        <v>0</v>
      </c>
      <c r="AE652">
        <v>7032</v>
      </c>
      <c r="AF652" s="1889">
        <v>7101</v>
      </c>
      <c r="AG652" s="2107">
        <f>SUMIF('3BL ACTUAL'!B:B,AF652,'3BL ACTUAL'!E:E)</f>
        <v>0</v>
      </c>
      <c r="AH652" s="2107">
        <f>SUMIF('1 BL anterior'!B:B,AF652,'1 BL anterior'!E:E)</f>
        <v>0</v>
      </c>
      <c r="AJ652" s="285"/>
    </row>
    <row r="653" spans="1:36" ht="18">
      <c r="A653" s="1493"/>
      <c r="B653" s="1493"/>
      <c r="C653" s="1493"/>
      <c r="D653" s="1557" t="s">
        <v>3685</v>
      </c>
      <c r="E653" s="1558"/>
      <c r="F653" s="1558"/>
      <c r="G653" s="1558"/>
      <c r="H653" s="1558"/>
      <c r="I653" s="1558"/>
      <c r="J653" s="1558"/>
      <c r="K653" s="1558"/>
      <c r="L653" s="1558"/>
      <c r="M653" s="1558"/>
      <c r="N653" s="1558"/>
      <c r="O653" s="1888"/>
      <c r="P653" s="768"/>
      <c r="Q653" s="2107"/>
      <c r="R653" s="1828"/>
      <c r="S653" s="98"/>
      <c r="T653" s="1829"/>
      <c r="U653" s="1830"/>
      <c r="AB653" s="2107"/>
      <c r="AC653" s="1831"/>
      <c r="AD653" s="1831"/>
      <c r="AF653" s="1889"/>
      <c r="AG653" s="2107">
        <f>SUMIF('3BL ACTUAL'!B:B,AF653,'3BL ACTUAL'!E:E)</f>
        <v>0</v>
      </c>
      <c r="AH653" s="2107">
        <f>SUMIF('1 BL anterior'!B:B,AF653,'1 BL anterior'!E:E)</f>
        <v>0</v>
      </c>
      <c r="AJ653" s="285"/>
    </row>
    <row r="654" spans="1:36" ht="18">
      <c r="A654" s="1493"/>
      <c r="B654" s="1493"/>
      <c r="C654" s="1493"/>
      <c r="D654" s="1493"/>
      <c r="E654" s="1535" t="s">
        <v>127</v>
      </c>
      <c r="F654" s="1536"/>
      <c r="G654" s="1536"/>
      <c r="H654" s="1536"/>
      <c r="I654" s="1539"/>
      <c r="J654" s="1539"/>
      <c r="K654" s="1539"/>
      <c r="L654" s="1539"/>
      <c r="M654" s="1539"/>
      <c r="N654" s="1508" t="s">
        <v>3688</v>
      </c>
      <c r="O654" s="1888"/>
      <c r="P654" s="768"/>
      <c r="Q654" s="2107"/>
      <c r="R654" s="1828"/>
      <c r="S654" s="98"/>
      <c r="T654" s="1829"/>
      <c r="U654" s="1830"/>
      <c r="AB654" s="2107"/>
      <c r="AC654" s="1831"/>
      <c r="AD654" s="1831"/>
      <c r="AF654" s="1889"/>
      <c r="AG654" s="2107">
        <f>SUMIF('3BL ACTUAL'!B:B,AF654,'3BL ACTUAL'!E:E)</f>
        <v>0</v>
      </c>
      <c r="AH654" s="2107">
        <f>SUMIF('1 BL anterior'!B:B,AF654,'1 BL anterior'!E:E)</f>
        <v>0</v>
      </c>
      <c r="AJ654" s="285"/>
    </row>
    <row r="655" spans="1:36" ht="18">
      <c r="A655" s="1493"/>
      <c r="B655" s="1493"/>
      <c r="C655" s="1493"/>
      <c r="D655" s="1493"/>
      <c r="E655" s="1493"/>
      <c r="F655" s="1530" t="s">
        <v>3653</v>
      </c>
      <c r="G655" s="1531"/>
      <c r="H655" s="1531"/>
      <c r="I655" s="1532"/>
      <c r="J655" s="1532"/>
      <c r="K655" s="1532"/>
      <c r="L655" s="1532"/>
      <c r="M655" s="1532"/>
      <c r="N655" s="1495">
        <v>7212</v>
      </c>
      <c r="O655" s="1888" t="s">
        <v>869</v>
      </c>
      <c r="P655" s="768"/>
      <c r="Q655" s="2107">
        <f>SUMIF(AF:AF,N655,AG:AG)</f>
        <v>0</v>
      </c>
      <c r="R655" s="1828">
        <f t="shared" si="112"/>
        <v>0</v>
      </c>
      <c r="S655" s="98">
        <f t="shared" si="121"/>
        <v>0</v>
      </c>
      <c r="T655" s="1829">
        <f t="shared" si="114"/>
        <v>0</v>
      </c>
      <c r="U655" s="1830">
        <f t="shared" si="115"/>
        <v>0</v>
      </c>
      <c r="AB655" s="2107"/>
      <c r="AC655" s="1831">
        <f t="shared" si="118"/>
        <v>0</v>
      </c>
      <c r="AD655" s="1831">
        <f t="shared" si="119"/>
        <v>0</v>
      </c>
      <c r="AE655">
        <v>7032</v>
      </c>
      <c r="AF655" s="1889">
        <v>7104</v>
      </c>
      <c r="AG655" s="2107">
        <f>SUMIF('3BL ACTUAL'!B:B,AF655,'3BL ACTUAL'!E:E)</f>
        <v>0</v>
      </c>
      <c r="AH655" s="2107">
        <f>SUMIF('1 BL anterior'!B:B,AF655,'1 BL anterior'!E:E)</f>
        <v>0</v>
      </c>
      <c r="AJ655" s="285"/>
    </row>
    <row r="656" spans="1:36" ht="18">
      <c r="A656" s="1493"/>
      <c r="B656" s="1493"/>
      <c r="C656" s="1493"/>
      <c r="D656" s="1493"/>
      <c r="E656" s="1493"/>
      <c r="F656" s="1530" t="s">
        <v>3413</v>
      </c>
      <c r="G656" s="1531"/>
      <c r="H656" s="1531"/>
      <c r="I656" s="1532"/>
      <c r="J656" s="1532"/>
      <c r="K656" s="1532"/>
      <c r="L656" s="1532"/>
      <c r="M656" s="1532"/>
      <c r="N656" s="1495">
        <v>7215</v>
      </c>
      <c r="O656" s="1888" t="s">
        <v>869</v>
      </c>
      <c r="P656" s="768"/>
      <c r="Q656" s="2107">
        <f>SUMIF(AF:AF,N656,AG:AG)</f>
        <v>0</v>
      </c>
      <c r="R656" s="1828">
        <f t="shared" si="112"/>
        <v>0</v>
      </c>
      <c r="S656" s="98">
        <f t="shared" si="121"/>
        <v>0</v>
      </c>
      <c r="T656" s="1829">
        <f t="shared" si="114"/>
        <v>0</v>
      </c>
      <c r="U656" s="1830">
        <f t="shared" si="115"/>
        <v>0</v>
      </c>
      <c r="AB656" s="2107"/>
      <c r="AC656" s="1831">
        <f t="shared" si="118"/>
        <v>0</v>
      </c>
      <c r="AD656" s="1831">
        <f t="shared" si="119"/>
        <v>0</v>
      </c>
      <c r="AE656">
        <v>7032</v>
      </c>
      <c r="AF656" s="1889">
        <v>7107</v>
      </c>
      <c r="AG656" s="2107">
        <f>SUMIF('3BL ACTUAL'!B:B,AF656,'3BL ACTUAL'!E:E)</f>
        <v>0</v>
      </c>
      <c r="AH656" s="2107">
        <f>SUMIF('1 BL anterior'!B:B,AF656,'1 BL anterior'!E:E)</f>
        <v>0</v>
      </c>
      <c r="AJ656" s="285"/>
    </row>
    <row r="657" spans="1:36" ht="18">
      <c r="A657" s="1493"/>
      <c r="B657" s="1493"/>
      <c r="C657" s="1493"/>
      <c r="D657" s="1493"/>
      <c r="E657" s="1535" t="s">
        <v>128</v>
      </c>
      <c r="F657" s="1536"/>
      <c r="G657" s="1536"/>
      <c r="H657" s="1536"/>
      <c r="I657" s="1539"/>
      <c r="J657" s="1539"/>
      <c r="K657" s="1539"/>
      <c r="L657" s="1539"/>
      <c r="M657" s="1539"/>
      <c r="N657" s="1508" t="s">
        <v>3688</v>
      </c>
      <c r="O657" s="1888"/>
      <c r="P657" s="768"/>
      <c r="Q657" s="2107"/>
      <c r="R657" s="1828"/>
      <c r="S657" s="98"/>
      <c r="T657" s="1829"/>
      <c r="U657" s="1830"/>
      <c r="AB657" s="2107"/>
      <c r="AC657" s="1831"/>
      <c r="AD657" s="1831"/>
      <c r="AF657" s="1889"/>
      <c r="AG657" s="2107">
        <f>SUMIF('3BL ACTUAL'!B:B,AF657,'3BL ACTUAL'!E:E)</f>
        <v>0</v>
      </c>
      <c r="AH657" s="2107">
        <f>SUMIF('1 BL anterior'!B:B,AF657,'1 BL anterior'!E:E)</f>
        <v>0</v>
      </c>
      <c r="AJ657" s="285"/>
    </row>
    <row r="658" spans="1:36" ht="18">
      <c r="A658" s="1493"/>
      <c r="B658" s="1493"/>
      <c r="C658" s="1493"/>
      <c r="D658" s="1493"/>
      <c r="E658" s="1493"/>
      <c r="F658" s="1530" t="s">
        <v>3653</v>
      </c>
      <c r="G658" s="1531"/>
      <c r="H658" s="1531"/>
      <c r="I658" s="1532"/>
      <c r="J658" s="1532"/>
      <c r="K658" s="1532"/>
      <c r="L658" s="1532"/>
      <c r="M658" s="1532"/>
      <c r="N658" s="1495">
        <v>7218</v>
      </c>
      <c r="O658" s="1888" t="s">
        <v>869</v>
      </c>
      <c r="P658" s="768"/>
      <c r="Q658" s="2107">
        <f>SUMIF(AF:AF,N658,AG:AG)</f>
        <v>0</v>
      </c>
      <c r="R658" s="1828">
        <f t="shared" si="112"/>
        <v>0</v>
      </c>
      <c r="S658" s="98">
        <f t="shared" si="121"/>
        <v>0</v>
      </c>
      <c r="T658" s="1829">
        <f t="shared" si="114"/>
        <v>0</v>
      </c>
      <c r="U658" s="1830">
        <f t="shared" si="115"/>
        <v>0</v>
      </c>
      <c r="AB658" s="2107"/>
      <c r="AC658" s="1831">
        <f t="shared" si="118"/>
        <v>0</v>
      </c>
      <c r="AD658" s="1831">
        <f t="shared" si="119"/>
        <v>0</v>
      </c>
      <c r="AE658">
        <v>7032</v>
      </c>
      <c r="AF658" s="1889">
        <v>7110</v>
      </c>
      <c r="AG658" s="2107">
        <f>SUMIF('3BL ACTUAL'!B:B,AF658,'3BL ACTUAL'!E:E)</f>
        <v>0</v>
      </c>
      <c r="AH658" s="2107">
        <f>SUMIF('1 BL anterior'!B:B,AF658,'1 BL anterior'!E:E)</f>
        <v>0</v>
      </c>
      <c r="AJ658" s="285"/>
    </row>
    <row r="659" spans="1:36" ht="18">
      <c r="A659" s="1493"/>
      <c r="B659" s="1493"/>
      <c r="C659" s="1493"/>
      <c r="D659" s="1493"/>
      <c r="E659" s="1493"/>
      <c r="F659" s="1530" t="s">
        <v>3413</v>
      </c>
      <c r="G659" s="1531"/>
      <c r="H659" s="1531"/>
      <c r="I659" s="1532"/>
      <c r="J659" s="1532"/>
      <c r="K659" s="1532"/>
      <c r="L659" s="1532"/>
      <c r="M659" s="1532"/>
      <c r="N659" s="1495">
        <v>7221</v>
      </c>
      <c r="O659" s="1888" t="s">
        <v>869</v>
      </c>
      <c r="P659" s="768"/>
      <c r="Q659" s="2107">
        <f>SUMIF(AF:AF,N659,AG:AG)</f>
        <v>0</v>
      </c>
      <c r="R659" s="1828">
        <f t="shared" si="112"/>
        <v>0</v>
      </c>
      <c r="S659" s="98">
        <f t="shared" si="121"/>
        <v>0</v>
      </c>
      <c r="T659" s="1829">
        <f t="shared" si="114"/>
        <v>0</v>
      </c>
      <c r="U659" s="1830">
        <f t="shared" si="115"/>
        <v>0</v>
      </c>
      <c r="AB659" s="2107"/>
      <c r="AC659" s="1831">
        <f t="shared" si="118"/>
        <v>0</v>
      </c>
      <c r="AD659" s="1831">
        <f t="shared" si="119"/>
        <v>0</v>
      </c>
      <c r="AE659">
        <v>7042</v>
      </c>
      <c r="AF659" s="1889">
        <v>7113</v>
      </c>
      <c r="AG659" s="2107">
        <f>SUMIF('3BL ACTUAL'!B:B,AF659,'3BL ACTUAL'!E:E)</f>
        <v>0</v>
      </c>
      <c r="AH659" s="2107">
        <f>SUMIF('1 BL anterior'!B:B,AF659,'1 BL anterior'!E:E)</f>
        <v>0</v>
      </c>
      <c r="AJ659" s="285"/>
    </row>
    <row r="660" spans="1:36" ht="18">
      <c r="A660" s="1493"/>
      <c r="B660" s="1493"/>
      <c r="C660" s="1493"/>
      <c r="D660" s="1557" t="s">
        <v>3686</v>
      </c>
      <c r="E660" s="1558"/>
      <c r="F660" s="1558"/>
      <c r="G660" s="1558"/>
      <c r="H660" s="1558"/>
      <c r="I660" s="1558"/>
      <c r="J660" s="1558"/>
      <c r="K660" s="1558"/>
      <c r="L660" s="1558"/>
      <c r="M660" s="1558"/>
      <c r="N660" s="1558"/>
      <c r="O660" s="1888"/>
      <c r="P660" s="768"/>
      <c r="Q660" s="2107"/>
      <c r="R660" s="1828"/>
      <c r="S660" s="98"/>
      <c r="T660" s="1829"/>
      <c r="U660" s="1830"/>
      <c r="AB660" s="2107"/>
      <c r="AC660" s="1831"/>
      <c r="AD660" s="1831"/>
      <c r="AF660" s="1889"/>
      <c r="AG660" s="2107">
        <f>SUMIF('3BL ACTUAL'!B:B,AF660,'3BL ACTUAL'!E:E)</f>
        <v>0</v>
      </c>
      <c r="AH660" s="2107">
        <f>SUMIF('1 BL anterior'!B:B,AF660,'1 BL anterior'!E:E)</f>
        <v>0</v>
      </c>
      <c r="AJ660" s="285"/>
    </row>
    <row r="661" spans="1:36" ht="18">
      <c r="A661" s="1493"/>
      <c r="B661" s="1493"/>
      <c r="C661" s="1493"/>
      <c r="D661" s="1493"/>
      <c r="E661" s="1535" t="s">
        <v>127</v>
      </c>
      <c r="F661" s="1536"/>
      <c r="G661" s="1536"/>
      <c r="H661" s="1536"/>
      <c r="I661" s="1539"/>
      <c r="J661" s="1539"/>
      <c r="K661" s="1539"/>
      <c r="L661" s="1539"/>
      <c r="M661" s="1539"/>
      <c r="N661" s="1508" t="s">
        <v>3688</v>
      </c>
      <c r="O661" s="1888"/>
      <c r="P661" s="768"/>
      <c r="Q661" s="2107"/>
      <c r="R661" s="1828"/>
      <c r="S661" s="98"/>
      <c r="T661" s="1829"/>
      <c r="U661" s="1830"/>
      <c r="AB661" s="2107"/>
      <c r="AC661" s="1831"/>
      <c r="AD661" s="1831"/>
      <c r="AF661" s="1889"/>
      <c r="AG661" s="2107">
        <f>SUMIF('3BL ACTUAL'!B:B,AF661,'3BL ACTUAL'!E:E)</f>
        <v>0</v>
      </c>
      <c r="AH661" s="2107">
        <f>SUMIF('1 BL anterior'!B:B,AF661,'1 BL anterior'!E:E)</f>
        <v>0</v>
      </c>
      <c r="AJ661" s="285"/>
    </row>
    <row r="662" spans="1:36" ht="18">
      <c r="A662" s="1493"/>
      <c r="B662" s="1493"/>
      <c r="C662" s="1493"/>
      <c r="D662" s="1493"/>
      <c r="E662" s="1493"/>
      <c r="F662" s="1530" t="s">
        <v>3653</v>
      </c>
      <c r="G662" s="1531"/>
      <c r="H662" s="1531"/>
      <c r="I662" s="1532"/>
      <c r="J662" s="1532"/>
      <c r="K662" s="1532"/>
      <c r="L662" s="1532"/>
      <c r="M662" s="1532"/>
      <c r="N662" s="1495">
        <v>7224</v>
      </c>
      <c r="O662" s="1888" t="s">
        <v>869</v>
      </c>
      <c r="P662" s="768"/>
      <c r="Q662" s="2107">
        <f>SUMIF(AF:AF,N662,AG:AG)</f>
        <v>0</v>
      </c>
      <c r="R662" s="1828">
        <f t="shared" si="112"/>
        <v>0</v>
      </c>
      <c r="S662" s="98">
        <f t="shared" si="121"/>
        <v>0</v>
      </c>
      <c r="T662" s="1829">
        <f t="shared" si="114"/>
        <v>0</v>
      </c>
      <c r="U662" s="1830">
        <f t="shared" si="115"/>
        <v>0</v>
      </c>
      <c r="AB662" s="2107"/>
      <c r="AC662" s="1831">
        <f t="shared" si="118"/>
        <v>0</v>
      </c>
      <c r="AD662" s="1831">
        <f t="shared" si="119"/>
        <v>0</v>
      </c>
      <c r="AE662">
        <v>7042</v>
      </c>
      <c r="AF662" s="1889">
        <v>7116</v>
      </c>
      <c r="AG662" s="2107">
        <f>SUMIF('3BL ACTUAL'!B:B,AF662,'3BL ACTUAL'!E:E)</f>
        <v>0</v>
      </c>
      <c r="AH662" s="2107">
        <f>SUMIF('1 BL anterior'!B:B,AF662,'1 BL anterior'!E:E)</f>
        <v>0</v>
      </c>
      <c r="AJ662" s="285"/>
    </row>
    <row r="663" spans="1:36" ht="18">
      <c r="A663" s="1493"/>
      <c r="B663" s="1493"/>
      <c r="C663" s="1493"/>
      <c r="D663" s="1493"/>
      <c r="E663" s="1493"/>
      <c r="F663" s="1530" t="s">
        <v>3413</v>
      </c>
      <c r="G663" s="1531"/>
      <c r="H663" s="1531"/>
      <c r="I663" s="1532"/>
      <c r="J663" s="1532"/>
      <c r="K663" s="1532"/>
      <c r="L663" s="1532"/>
      <c r="M663" s="1532"/>
      <c r="N663" s="1495">
        <v>7227</v>
      </c>
      <c r="O663" s="1888" t="s">
        <v>869</v>
      </c>
      <c r="P663" s="768"/>
      <c r="Q663" s="2107">
        <f>SUMIF(AF:AF,N663,AG:AG)</f>
        <v>0</v>
      </c>
      <c r="R663" s="1828">
        <f t="shared" si="112"/>
        <v>0</v>
      </c>
      <c r="S663" s="98">
        <f t="shared" si="121"/>
        <v>0</v>
      </c>
      <c r="T663" s="1829">
        <f t="shared" si="114"/>
        <v>0</v>
      </c>
      <c r="U663" s="1830">
        <f t="shared" si="115"/>
        <v>0</v>
      </c>
      <c r="AB663" s="2107"/>
      <c r="AC663" s="1831">
        <f t="shared" si="118"/>
        <v>0</v>
      </c>
      <c r="AD663" s="1831">
        <f t="shared" si="119"/>
        <v>0</v>
      </c>
      <c r="AE663">
        <v>7042</v>
      </c>
      <c r="AF663" s="1889">
        <v>7119</v>
      </c>
      <c r="AG663" s="2107">
        <f>SUMIF('3BL ACTUAL'!B:B,AF663,'3BL ACTUAL'!E:E)</f>
        <v>0</v>
      </c>
      <c r="AH663" s="2107">
        <f>SUMIF('1 BL anterior'!B:B,AF663,'1 BL anterior'!E:E)</f>
        <v>0</v>
      </c>
      <c r="AJ663" s="285"/>
    </row>
    <row r="664" spans="1:36" ht="18">
      <c r="A664" s="1493"/>
      <c r="B664" s="1493"/>
      <c r="C664" s="1493"/>
      <c r="D664" s="1493"/>
      <c r="E664" s="1535" t="s">
        <v>128</v>
      </c>
      <c r="F664" s="1536"/>
      <c r="G664" s="1536"/>
      <c r="H664" s="1536"/>
      <c r="I664" s="1539"/>
      <c r="J664" s="1539"/>
      <c r="K664" s="1539"/>
      <c r="L664" s="1539"/>
      <c r="M664" s="1539"/>
      <c r="N664" s="1508" t="s">
        <v>3688</v>
      </c>
      <c r="O664" s="1888"/>
      <c r="P664" s="768"/>
      <c r="Q664" s="2107"/>
      <c r="R664" s="1828"/>
      <c r="S664" s="98"/>
      <c r="T664" s="1829"/>
      <c r="U664" s="1830"/>
      <c r="AB664" s="2107"/>
      <c r="AC664" s="1831"/>
      <c r="AD664" s="1831"/>
      <c r="AF664" s="1889"/>
      <c r="AG664" s="2107">
        <f>SUMIF('3BL ACTUAL'!B:B,AF664,'3BL ACTUAL'!E:E)</f>
        <v>0</v>
      </c>
      <c r="AH664" s="2107">
        <f>SUMIF('1 BL anterior'!B:B,AF664,'1 BL anterior'!E:E)</f>
        <v>0</v>
      </c>
      <c r="AJ664" s="285"/>
    </row>
    <row r="665" spans="1:36" ht="18">
      <c r="A665" s="1493"/>
      <c r="B665" s="1493"/>
      <c r="C665" s="1493"/>
      <c r="D665" s="1493"/>
      <c r="E665" s="1493"/>
      <c r="F665" s="1530" t="s">
        <v>3653</v>
      </c>
      <c r="G665" s="1531"/>
      <c r="H665" s="1531"/>
      <c r="I665" s="1532"/>
      <c r="J665" s="1532"/>
      <c r="K665" s="1532"/>
      <c r="L665" s="1532"/>
      <c r="M665" s="1532"/>
      <c r="N665" s="1495">
        <v>7230</v>
      </c>
      <c r="O665" s="1888" t="s">
        <v>869</v>
      </c>
      <c r="P665" s="768"/>
      <c r="Q665" s="2107">
        <f t="shared" ref="Q665:Q671" si="124">SUMIF(AF:AF,N665,AG:AG)</f>
        <v>0</v>
      </c>
      <c r="R665" s="1828">
        <f t="shared" ref="R665:R707" si="125">+P665-Q665</f>
        <v>0</v>
      </c>
      <c r="S665" s="98">
        <f t="shared" si="121"/>
        <v>0</v>
      </c>
      <c r="T665" s="1829">
        <f t="shared" ref="T665:T755" si="126">IF(S665&gt;0,-S665,0)</f>
        <v>0</v>
      </c>
      <c r="U665" s="1830">
        <f t="shared" ref="U665:U755" si="127">IF(S665&gt;0,0,-S665)</f>
        <v>0</v>
      </c>
      <c r="AB665" s="2107"/>
      <c r="AC665" s="1831">
        <f t="shared" si="118"/>
        <v>0</v>
      </c>
      <c r="AD665" s="1831">
        <f t="shared" si="119"/>
        <v>0</v>
      </c>
      <c r="AE665">
        <v>7042</v>
      </c>
      <c r="AF665" s="1889">
        <v>7122</v>
      </c>
      <c r="AG665" s="2107">
        <f>SUMIF('3BL ACTUAL'!B:B,AF665,'3BL ACTUAL'!E:E)</f>
        <v>0</v>
      </c>
      <c r="AH665" s="2107">
        <f>SUMIF('1 BL anterior'!B:B,AF665,'1 BL anterior'!E:E)</f>
        <v>0</v>
      </c>
      <c r="AJ665" s="285"/>
    </row>
    <row r="666" spans="1:36" ht="18">
      <c r="A666" s="1493"/>
      <c r="B666" s="1493"/>
      <c r="C666" s="1493"/>
      <c r="D666" s="1493"/>
      <c r="E666" s="1493"/>
      <c r="F666" s="1530" t="s">
        <v>3413</v>
      </c>
      <c r="G666" s="1531"/>
      <c r="H666" s="1531"/>
      <c r="I666" s="1532"/>
      <c r="J666" s="1532"/>
      <c r="K666" s="1532"/>
      <c r="L666" s="1532"/>
      <c r="M666" s="1532"/>
      <c r="N666" s="1495">
        <v>7233</v>
      </c>
      <c r="O666" s="1888" t="s">
        <v>869</v>
      </c>
      <c r="P666" s="768"/>
      <c r="Q666" s="2107">
        <f t="shared" si="124"/>
        <v>0</v>
      </c>
      <c r="R666" s="1828">
        <f t="shared" si="125"/>
        <v>0</v>
      </c>
      <c r="S666" s="98">
        <f t="shared" si="121"/>
        <v>0</v>
      </c>
      <c r="T666" s="1829">
        <f t="shared" si="126"/>
        <v>0</v>
      </c>
      <c r="U666" s="1830">
        <f t="shared" si="127"/>
        <v>0</v>
      </c>
      <c r="AB666" s="2107"/>
      <c r="AC666" s="1831">
        <f t="shared" si="118"/>
        <v>0</v>
      </c>
      <c r="AD666" s="1831">
        <f t="shared" si="119"/>
        <v>0</v>
      </c>
      <c r="AE666">
        <v>7042</v>
      </c>
      <c r="AF666" s="1889">
        <v>7125</v>
      </c>
      <c r="AG666" s="2107">
        <f>SUMIF('3BL ACTUAL'!B:B,AF666,'3BL ACTUAL'!E:E)</f>
        <v>0</v>
      </c>
      <c r="AH666" s="2107">
        <f>SUMIF('1 BL anterior'!B:B,AF666,'1 BL anterior'!E:E)</f>
        <v>0</v>
      </c>
      <c r="AJ666" s="285"/>
    </row>
    <row r="667" spans="1:36" ht="18">
      <c r="A667" s="1493"/>
      <c r="B667" s="1493"/>
      <c r="C667" s="1493"/>
      <c r="D667" s="1530" t="s">
        <v>551</v>
      </c>
      <c r="E667" s="1531"/>
      <c r="F667" s="1531"/>
      <c r="G667" s="1531"/>
      <c r="H667" s="1531"/>
      <c r="I667" s="1532"/>
      <c r="J667" s="1532"/>
      <c r="K667" s="1532"/>
      <c r="L667" s="1532"/>
      <c r="M667" s="1532"/>
      <c r="N667" s="1495">
        <v>7236</v>
      </c>
      <c r="O667" s="1888" t="s">
        <v>869</v>
      </c>
      <c r="P667" s="768"/>
      <c r="Q667" s="2107">
        <f t="shared" si="124"/>
        <v>0</v>
      </c>
      <c r="R667" s="1828">
        <f t="shared" si="125"/>
        <v>0</v>
      </c>
      <c r="S667" s="98">
        <f t="shared" si="121"/>
        <v>0</v>
      </c>
      <c r="T667" s="1829">
        <f t="shared" si="126"/>
        <v>0</v>
      </c>
      <c r="U667" s="1830">
        <f t="shared" si="127"/>
        <v>0</v>
      </c>
      <c r="AB667" s="2107"/>
      <c r="AC667" s="1831">
        <f t="shared" si="118"/>
        <v>0</v>
      </c>
      <c r="AD667" s="1831">
        <f t="shared" si="119"/>
        <v>0</v>
      </c>
      <c r="AE667">
        <v>7042</v>
      </c>
      <c r="AF667" s="1889">
        <v>7128</v>
      </c>
      <c r="AG667" s="2107">
        <f>SUMIF('3BL ACTUAL'!B:B,AF667,'3BL ACTUAL'!E:E)</f>
        <v>0</v>
      </c>
      <c r="AH667" s="2107">
        <f>SUMIF('1 BL anterior'!B:B,AF667,'1 BL anterior'!E:E)</f>
        <v>0</v>
      </c>
      <c r="AJ667" s="285"/>
    </row>
    <row r="668" spans="1:36" ht="18">
      <c r="A668" s="1493"/>
      <c r="B668" s="1493"/>
      <c r="C668" s="1493"/>
      <c r="D668" s="1530" t="s">
        <v>3687</v>
      </c>
      <c r="E668" s="1531"/>
      <c r="F668" s="1531"/>
      <c r="G668" s="1531"/>
      <c r="H668" s="1531"/>
      <c r="I668" s="1532"/>
      <c r="J668" s="1532"/>
      <c r="K668" s="1532"/>
      <c r="L668" s="1532"/>
      <c r="M668" s="1532"/>
      <c r="N668" s="1495">
        <v>7239</v>
      </c>
      <c r="O668" s="1888" t="s">
        <v>869</v>
      </c>
      <c r="P668" s="768"/>
      <c r="Q668" s="2107">
        <f t="shared" si="124"/>
        <v>0</v>
      </c>
      <c r="R668" s="1828">
        <f t="shared" si="125"/>
        <v>0</v>
      </c>
      <c r="S668" s="98">
        <f t="shared" si="121"/>
        <v>0</v>
      </c>
      <c r="T668" s="1829">
        <f t="shared" si="126"/>
        <v>0</v>
      </c>
      <c r="U668" s="1830">
        <f t="shared" si="127"/>
        <v>0</v>
      </c>
      <c r="AB668" s="2107"/>
      <c r="AC668" s="1831">
        <f t="shared" si="118"/>
        <v>0</v>
      </c>
      <c r="AD668" s="1831">
        <f t="shared" si="119"/>
        <v>0</v>
      </c>
      <c r="AE668">
        <v>7042</v>
      </c>
      <c r="AF668" s="1889">
        <v>7131</v>
      </c>
      <c r="AG668" s="2107">
        <f>SUMIF('3BL ACTUAL'!B:B,AF668,'3BL ACTUAL'!E:E)</f>
        <v>0</v>
      </c>
      <c r="AH668" s="2107">
        <f>SUMIF('1 BL anterior'!B:B,AF668,'1 BL anterior'!E:E)</f>
        <v>0</v>
      </c>
      <c r="AJ668" s="285"/>
    </row>
    <row r="669" spans="1:36" ht="18">
      <c r="A669" s="1493"/>
      <c r="B669" s="1493"/>
      <c r="C669" s="1493"/>
      <c r="D669" s="1530" t="s">
        <v>553</v>
      </c>
      <c r="E669" s="1531"/>
      <c r="F669" s="1531"/>
      <c r="G669" s="1531"/>
      <c r="H669" s="1531"/>
      <c r="I669" s="1532"/>
      <c r="J669" s="1532"/>
      <c r="K669" s="1532"/>
      <c r="L669" s="1532"/>
      <c r="M669" s="1532"/>
      <c r="N669" s="1495">
        <v>7242</v>
      </c>
      <c r="O669" s="1888" t="s">
        <v>869</v>
      </c>
      <c r="P669" s="768"/>
      <c r="Q669" s="2107">
        <f t="shared" si="124"/>
        <v>0</v>
      </c>
      <c r="R669" s="1828">
        <f t="shared" si="125"/>
        <v>0</v>
      </c>
      <c r="S669" s="98">
        <f t="shared" si="121"/>
        <v>0</v>
      </c>
      <c r="T669" s="1829">
        <f t="shared" si="126"/>
        <v>0</v>
      </c>
      <c r="U669" s="1830">
        <f t="shared" si="127"/>
        <v>0</v>
      </c>
      <c r="AB669" s="2107"/>
      <c r="AC669" s="1831">
        <f t="shared" si="118"/>
        <v>0</v>
      </c>
      <c r="AD669" s="1831">
        <f t="shared" si="119"/>
        <v>0</v>
      </c>
      <c r="AE669">
        <v>7042</v>
      </c>
      <c r="AF669" s="1889">
        <v>7134</v>
      </c>
      <c r="AG669" s="2107">
        <f>SUMIF('3BL ACTUAL'!B:B,AF669,'3BL ACTUAL'!E:E)</f>
        <v>0</v>
      </c>
      <c r="AH669" s="2107">
        <f>SUMIF('1 BL anterior'!B:B,AF669,'1 BL anterior'!E:E)</f>
        <v>0</v>
      </c>
      <c r="AJ669" s="285"/>
    </row>
    <row r="670" spans="1:36" ht="18">
      <c r="A670" s="1493"/>
      <c r="B670" s="1493"/>
      <c r="C670" s="1493"/>
      <c r="D670" s="1530" t="s">
        <v>554</v>
      </c>
      <c r="E670" s="1531"/>
      <c r="F670" s="1531"/>
      <c r="G670" s="1531"/>
      <c r="H670" s="1531"/>
      <c r="I670" s="1532"/>
      <c r="J670" s="1532"/>
      <c r="K670" s="1532"/>
      <c r="L670" s="1532"/>
      <c r="M670" s="1532"/>
      <c r="N670" s="1495">
        <v>7245</v>
      </c>
      <c r="O670" s="1888" t="s">
        <v>869</v>
      </c>
      <c r="P670" s="768"/>
      <c r="Q670" s="2107">
        <f t="shared" si="124"/>
        <v>0</v>
      </c>
      <c r="R670" s="1828">
        <f t="shared" si="125"/>
        <v>0</v>
      </c>
      <c r="S670" s="98">
        <f t="shared" si="121"/>
        <v>0</v>
      </c>
      <c r="T670" s="1829">
        <f t="shared" si="126"/>
        <v>0</v>
      </c>
      <c r="U670" s="1830">
        <f t="shared" si="127"/>
        <v>0</v>
      </c>
      <c r="AB670" s="2107"/>
      <c r="AC670" s="1831">
        <f t="shared" si="118"/>
        <v>0</v>
      </c>
      <c r="AD670" s="1831">
        <f t="shared" si="119"/>
        <v>0</v>
      </c>
      <c r="AE670">
        <v>7042</v>
      </c>
      <c r="AF670" s="1889">
        <v>7137</v>
      </c>
      <c r="AG670" s="2107">
        <f>SUMIF('3BL ACTUAL'!B:B,AF670,'3BL ACTUAL'!E:E)</f>
        <v>0</v>
      </c>
      <c r="AH670" s="2107">
        <f>SUMIF('1 BL anterior'!B:B,AF670,'1 BL anterior'!E:E)</f>
        <v>0</v>
      </c>
      <c r="AJ670" s="285"/>
    </row>
    <row r="671" spans="1:36" ht="18">
      <c r="A671" s="1493"/>
      <c r="B671" s="1493"/>
      <c r="C671" s="1493"/>
      <c r="D671" s="1530" t="s">
        <v>238</v>
      </c>
      <c r="E671" s="1531"/>
      <c r="F671" s="1531"/>
      <c r="G671" s="1531"/>
      <c r="H671" s="1531" t="s">
        <v>2418</v>
      </c>
      <c r="I671" s="1532"/>
      <c r="J671" s="1532"/>
      <c r="K671" s="1532"/>
      <c r="L671" s="1532"/>
      <c r="M671" s="1532"/>
      <c r="N671" s="1495">
        <v>7248</v>
      </c>
      <c r="O671" s="1888" t="s">
        <v>869</v>
      </c>
      <c r="P671" s="768"/>
      <c r="Q671" s="2107">
        <f t="shared" si="124"/>
        <v>0</v>
      </c>
      <c r="R671" s="1828">
        <f t="shared" si="125"/>
        <v>0</v>
      </c>
      <c r="S671" s="98">
        <f t="shared" si="121"/>
        <v>0</v>
      </c>
      <c r="T671" s="1829">
        <f t="shared" si="126"/>
        <v>0</v>
      </c>
      <c r="U671" s="1830">
        <f t="shared" si="127"/>
        <v>0</v>
      </c>
      <c r="AB671" s="2107"/>
      <c r="AC671" s="1831">
        <f t="shared" si="118"/>
        <v>0</v>
      </c>
      <c r="AD671" s="1831">
        <f t="shared" si="119"/>
        <v>0</v>
      </c>
      <c r="AE671">
        <v>7042</v>
      </c>
      <c r="AF671" s="1889">
        <v>7140</v>
      </c>
      <c r="AG671" s="2107">
        <f>SUMIF('3BL ACTUAL'!B:B,AF671,'3BL ACTUAL'!E:E)</f>
        <v>0</v>
      </c>
      <c r="AH671" s="2107">
        <f>SUMIF('1 BL anterior'!B:B,AF671,'1 BL anterior'!E:E)</f>
        <v>0</v>
      </c>
      <c r="AJ671" s="285"/>
    </row>
    <row r="672" spans="1:36" ht="18">
      <c r="A672" s="1493"/>
      <c r="B672" s="1493"/>
      <c r="C672" s="1505" t="s">
        <v>3690</v>
      </c>
      <c r="D672" s="1506"/>
      <c r="E672" s="1506"/>
      <c r="F672" s="1506"/>
      <c r="G672" s="1506"/>
      <c r="H672" s="1506"/>
      <c r="I672" s="1506"/>
      <c r="J672" s="1506"/>
      <c r="K672" s="1506"/>
      <c r="L672" s="1506"/>
      <c r="M672" s="1506"/>
      <c r="N672" s="1506"/>
      <c r="O672" s="1888"/>
      <c r="P672" s="768"/>
      <c r="Q672" s="2107"/>
      <c r="R672" s="1828"/>
      <c r="S672" s="98"/>
      <c r="T672" s="1829"/>
      <c r="U672" s="1830"/>
      <c r="AB672" s="2107"/>
      <c r="AC672" s="1831"/>
      <c r="AD672" s="1831"/>
      <c r="AF672" s="1889"/>
      <c r="AG672" s="2107">
        <f>SUMIF('3BL ACTUAL'!B:B,AF672,'3BL ACTUAL'!E:E)</f>
        <v>0</v>
      </c>
      <c r="AH672" s="2107">
        <f>SUMIF('1 BL anterior'!B:B,AF672,'1 BL anterior'!E:E)</f>
        <v>0</v>
      </c>
      <c r="AJ672" s="285"/>
    </row>
    <row r="673" spans="1:36" ht="18">
      <c r="A673" s="1493"/>
      <c r="B673" s="1493"/>
      <c r="C673" s="1493"/>
      <c r="D673" s="1503" t="s">
        <v>139</v>
      </c>
      <c r="E673" s="1503"/>
      <c r="F673" s="1503"/>
      <c r="G673" s="1503"/>
      <c r="H673" s="1503"/>
      <c r="I673" s="1503"/>
      <c r="J673" s="1503"/>
      <c r="K673" s="1503"/>
      <c r="L673" s="1503"/>
      <c r="M673" s="1503"/>
      <c r="N673" s="1503"/>
      <c r="O673" s="1888"/>
      <c r="P673" s="768"/>
      <c r="Q673" s="2107"/>
      <c r="R673" s="1828"/>
      <c r="S673" s="98"/>
      <c r="T673" s="1829"/>
      <c r="U673" s="1830"/>
      <c r="AB673" s="2107"/>
      <c r="AC673" s="1831"/>
      <c r="AD673" s="1831"/>
      <c r="AF673" s="1889"/>
      <c r="AG673" s="2107">
        <f>SUMIF('3BL ACTUAL'!B:B,AF673,'3BL ACTUAL'!E:E)</f>
        <v>0</v>
      </c>
      <c r="AH673" s="2107">
        <f>SUMIF('1 BL anterior'!B:B,AF673,'1 BL anterior'!E:E)</f>
        <v>0</v>
      </c>
      <c r="AJ673" s="285"/>
    </row>
    <row r="674" spans="1:36" ht="18">
      <c r="A674" s="1493"/>
      <c r="B674" s="1493"/>
      <c r="C674" s="1493"/>
      <c r="D674" s="1493"/>
      <c r="E674" s="1503" t="s">
        <v>3652</v>
      </c>
      <c r="F674" s="1503"/>
      <c r="G674" s="1503"/>
      <c r="H674" s="1503"/>
      <c r="I674" s="1503"/>
      <c r="J674" s="1503"/>
      <c r="K674" s="1503"/>
      <c r="L674" s="1503"/>
      <c r="M674" s="1503"/>
      <c r="N674" s="1503"/>
      <c r="O674" s="1888"/>
      <c r="P674" s="768"/>
      <c r="Q674" s="2107"/>
      <c r="R674" s="1828"/>
      <c r="S674" s="98"/>
      <c r="T674" s="1829"/>
      <c r="U674" s="1830"/>
      <c r="AB674" s="2107"/>
      <c r="AC674" s="1831"/>
      <c r="AD674" s="1831"/>
      <c r="AF674" s="1889"/>
      <c r="AG674" s="2107">
        <f>SUMIF('3BL ACTUAL'!B:B,AF674,'3BL ACTUAL'!E:E)</f>
        <v>0</v>
      </c>
      <c r="AH674" s="2107">
        <f>SUMIF('1 BL anterior'!B:B,AF674,'1 BL anterior'!E:E)</f>
        <v>0</v>
      </c>
      <c r="AJ674" s="285"/>
    </row>
    <row r="675" spans="1:36" ht="18">
      <c r="A675" s="1493"/>
      <c r="B675" s="1493"/>
      <c r="C675" s="1493"/>
      <c r="D675" s="1493"/>
      <c r="E675" s="1493"/>
      <c r="F675" s="1508" t="s">
        <v>127</v>
      </c>
      <c r="G675" s="1508"/>
      <c r="H675" s="1508"/>
      <c r="I675" s="1508"/>
      <c r="J675" s="1508"/>
      <c r="K675" s="1508"/>
      <c r="L675" s="1508"/>
      <c r="M675" s="1508"/>
      <c r="N675" s="1508" t="s">
        <v>3688</v>
      </c>
      <c r="O675" s="1888"/>
      <c r="P675" s="768"/>
      <c r="Q675" s="2107"/>
      <c r="R675" s="1828"/>
      <c r="S675" s="98"/>
      <c r="T675" s="1829"/>
      <c r="U675" s="1830"/>
      <c r="AB675" s="2107"/>
      <c r="AC675" s="1831"/>
      <c r="AD675" s="1831"/>
      <c r="AF675" s="1889"/>
      <c r="AG675" s="2107">
        <f>SUMIF('3BL ACTUAL'!B:B,AF675,'3BL ACTUAL'!E:E)</f>
        <v>0</v>
      </c>
      <c r="AH675" s="2107">
        <f>SUMIF('1 BL anterior'!B:B,AF675,'1 BL anterior'!E:E)</f>
        <v>0</v>
      </c>
      <c r="AJ675" s="285"/>
    </row>
    <row r="676" spans="1:36" ht="18">
      <c r="A676" s="1493"/>
      <c r="B676" s="1493"/>
      <c r="C676" s="1493"/>
      <c r="D676" s="1493"/>
      <c r="E676" s="1493"/>
      <c r="F676" s="1493"/>
      <c r="G676" s="1509" t="s">
        <v>3653</v>
      </c>
      <c r="H676" s="1509"/>
      <c r="I676" s="1509"/>
      <c r="J676" s="1509"/>
      <c r="K676" s="1509"/>
      <c r="L676" s="1509"/>
      <c r="M676" s="1509"/>
      <c r="N676" s="1495">
        <v>7251</v>
      </c>
      <c r="O676" s="1888" t="s">
        <v>869</v>
      </c>
      <c r="P676" s="768"/>
      <c r="Q676" s="2107">
        <f>SUMIF(AF:AF,N676,AG:AG)</f>
        <v>0</v>
      </c>
      <c r="R676" s="1828">
        <f t="shared" si="125"/>
        <v>0</v>
      </c>
      <c r="S676" s="98">
        <f t="shared" si="121"/>
        <v>0</v>
      </c>
      <c r="T676" s="1829">
        <f t="shared" si="126"/>
        <v>0</v>
      </c>
      <c r="U676" s="1830">
        <f t="shared" si="127"/>
        <v>0</v>
      </c>
      <c r="AB676" s="2107"/>
      <c r="AC676" s="1831">
        <f t="shared" si="118"/>
        <v>0</v>
      </c>
      <c r="AD676" s="1831">
        <f t="shared" si="119"/>
        <v>0</v>
      </c>
      <c r="AE676">
        <v>7052</v>
      </c>
      <c r="AF676" s="1889">
        <v>7143</v>
      </c>
      <c r="AG676" s="2107">
        <f>SUMIF('3BL ACTUAL'!B:B,AF676,'3BL ACTUAL'!E:E)</f>
        <v>0</v>
      </c>
      <c r="AH676" s="2107">
        <f>SUMIF('1 BL anterior'!B:B,AF676,'1 BL anterior'!E:E)</f>
        <v>0</v>
      </c>
      <c r="AJ676" s="285"/>
    </row>
    <row r="677" spans="1:36" ht="18">
      <c r="A677" s="1493"/>
      <c r="B677" s="1493"/>
      <c r="C677" s="1493"/>
      <c r="D677" s="1493"/>
      <c r="E677" s="1493"/>
      <c r="F677" s="1493"/>
      <c r="G677" s="1509" t="s">
        <v>3413</v>
      </c>
      <c r="H677" s="1509"/>
      <c r="I677" s="1509"/>
      <c r="J677" s="1509"/>
      <c r="K677" s="1509"/>
      <c r="L677" s="1509"/>
      <c r="M677" s="1509"/>
      <c r="N677" s="1495">
        <v>7254</v>
      </c>
      <c r="O677" s="1888" t="s">
        <v>869</v>
      </c>
      <c r="P677" s="768"/>
      <c r="Q677" s="2107">
        <f>SUMIF(AF:AF,N677,AG:AG)</f>
        <v>0</v>
      </c>
      <c r="R677" s="1828">
        <f t="shared" si="125"/>
        <v>0</v>
      </c>
      <c r="S677" s="98">
        <f t="shared" si="121"/>
        <v>0</v>
      </c>
      <c r="T677" s="1829">
        <f t="shared" si="126"/>
        <v>0</v>
      </c>
      <c r="U677" s="1830">
        <f t="shared" si="127"/>
        <v>0</v>
      </c>
      <c r="AB677" s="2107"/>
      <c r="AC677" s="1831">
        <f t="shared" si="118"/>
        <v>0</v>
      </c>
      <c r="AD677" s="1831">
        <f t="shared" si="119"/>
        <v>0</v>
      </c>
      <c r="AE677">
        <v>7052</v>
      </c>
      <c r="AF677" s="1889">
        <v>7146</v>
      </c>
      <c r="AG677" s="2107">
        <f>SUMIF('3BL ACTUAL'!B:B,AF677,'3BL ACTUAL'!E:E)</f>
        <v>0</v>
      </c>
      <c r="AH677" s="2107">
        <f>SUMIF('1 BL anterior'!B:B,AF677,'1 BL anterior'!E:E)</f>
        <v>0</v>
      </c>
      <c r="AJ677" s="285"/>
    </row>
    <row r="678" spans="1:36" ht="18">
      <c r="A678" s="1493"/>
      <c r="B678" s="1493"/>
      <c r="C678" s="1493"/>
      <c r="D678" s="1493"/>
      <c r="E678" s="1493"/>
      <c r="F678" s="1508" t="s">
        <v>128</v>
      </c>
      <c r="G678" s="1508"/>
      <c r="H678" s="1508"/>
      <c r="I678" s="1508"/>
      <c r="J678" s="1508"/>
      <c r="K678" s="1508"/>
      <c r="L678" s="1508"/>
      <c r="M678" s="1508"/>
      <c r="N678" s="1508" t="s">
        <v>3688</v>
      </c>
      <c r="O678" s="1888"/>
      <c r="P678" s="768"/>
      <c r="Q678" s="2107"/>
      <c r="R678" s="1828"/>
      <c r="S678" s="98"/>
      <c r="T678" s="1829"/>
      <c r="U678" s="1830"/>
      <c r="AB678" s="2107"/>
      <c r="AC678" s="1831"/>
      <c r="AD678" s="1831"/>
      <c r="AF678" s="1889"/>
      <c r="AG678" s="2107">
        <f>SUMIF('3BL ACTUAL'!B:B,AF678,'3BL ACTUAL'!E:E)</f>
        <v>0</v>
      </c>
      <c r="AH678" s="2107">
        <f>SUMIF('1 BL anterior'!B:B,AF678,'1 BL anterior'!E:E)</f>
        <v>0</v>
      </c>
      <c r="AJ678" s="285"/>
    </row>
    <row r="679" spans="1:36" ht="18">
      <c r="A679" s="1493"/>
      <c r="B679" s="1493"/>
      <c r="C679" s="1493"/>
      <c r="D679" s="1493"/>
      <c r="E679" s="1493"/>
      <c r="F679" s="1493"/>
      <c r="G679" s="1509" t="s">
        <v>3653</v>
      </c>
      <c r="H679" s="1509"/>
      <c r="I679" s="1509"/>
      <c r="J679" s="1509"/>
      <c r="K679" s="1509"/>
      <c r="L679" s="1509"/>
      <c r="M679" s="1509"/>
      <c r="N679" s="1495">
        <v>7257</v>
      </c>
      <c r="O679" s="1888" t="s">
        <v>869</v>
      </c>
      <c r="P679" s="768"/>
      <c r="Q679" s="2107">
        <f>SUMIF(AF:AF,N679,AG:AG)</f>
        <v>0</v>
      </c>
      <c r="R679" s="1828">
        <f t="shared" si="125"/>
        <v>0</v>
      </c>
      <c r="S679" s="98">
        <f t="shared" si="121"/>
        <v>0</v>
      </c>
      <c r="T679" s="1829">
        <f t="shared" si="126"/>
        <v>0</v>
      </c>
      <c r="U679" s="1830">
        <f t="shared" si="127"/>
        <v>0</v>
      </c>
      <c r="AB679" s="2107"/>
      <c r="AC679" s="1831">
        <f t="shared" si="118"/>
        <v>0</v>
      </c>
      <c r="AD679" s="1831">
        <f t="shared" si="119"/>
        <v>0</v>
      </c>
      <c r="AE679">
        <v>7052</v>
      </c>
      <c r="AF679" s="1889">
        <v>7149</v>
      </c>
      <c r="AG679" s="2107">
        <f>SUMIF('3BL ACTUAL'!B:B,AF679,'3BL ACTUAL'!E:E)</f>
        <v>0</v>
      </c>
      <c r="AH679" s="2107">
        <f>SUMIF('1 BL anterior'!B:B,AF679,'1 BL anterior'!E:E)</f>
        <v>0</v>
      </c>
      <c r="AJ679" s="285"/>
    </row>
    <row r="680" spans="1:36" ht="18">
      <c r="A680" s="1493"/>
      <c r="B680" s="1493"/>
      <c r="C680" s="1493"/>
      <c r="D680" s="1493"/>
      <c r="E680" s="1493"/>
      <c r="F680" s="1493"/>
      <c r="G680" s="1509" t="s">
        <v>3413</v>
      </c>
      <c r="H680" s="1509"/>
      <c r="I680" s="1509"/>
      <c r="J680" s="1509"/>
      <c r="K680" s="1509"/>
      <c r="L680" s="1509"/>
      <c r="M680" s="1509"/>
      <c r="N680" s="1495">
        <v>7260</v>
      </c>
      <c r="O680" s="1888" t="s">
        <v>869</v>
      </c>
      <c r="P680" s="768"/>
      <c r="Q680" s="2107">
        <f>SUMIF(AF:AF,N680,AG:AG)</f>
        <v>0</v>
      </c>
      <c r="R680" s="1828">
        <f t="shared" si="125"/>
        <v>0</v>
      </c>
      <c r="S680" s="98">
        <f t="shared" si="121"/>
        <v>0</v>
      </c>
      <c r="T680" s="1829">
        <f t="shared" si="126"/>
        <v>0</v>
      </c>
      <c r="U680" s="1830">
        <f t="shared" si="127"/>
        <v>0</v>
      </c>
      <c r="AB680" s="2107"/>
      <c r="AC680" s="1831">
        <f t="shared" si="118"/>
        <v>0</v>
      </c>
      <c r="AD680" s="1831">
        <f t="shared" si="119"/>
        <v>0</v>
      </c>
      <c r="AE680">
        <v>7052</v>
      </c>
      <c r="AF680" s="1889">
        <v>7152</v>
      </c>
      <c r="AG680" s="2107">
        <f>SUMIF('3BL ACTUAL'!B:B,AF680,'3BL ACTUAL'!E:E)</f>
        <v>0</v>
      </c>
      <c r="AH680" s="2107">
        <f>SUMIF('1 BL anterior'!B:B,AF680,'1 BL anterior'!E:E)</f>
        <v>0</v>
      </c>
      <c r="AJ680" s="285"/>
    </row>
    <row r="681" spans="1:36" ht="18">
      <c r="A681" s="1493"/>
      <c r="B681" s="1493"/>
      <c r="C681" s="1493"/>
      <c r="D681" s="1493"/>
      <c r="E681" s="1508" t="s">
        <v>3691</v>
      </c>
      <c r="F681" s="1508"/>
      <c r="G681" s="1508"/>
      <c r="H681" s="1508"/>
      <c r="I681" s="1508"/>
      <c r="J681" s="1508"/>
      <c r="K681" s="1508"/>
      <c r="L681" s="1508"/>
      <c r="M681" s="1508"/>
      <c r="N681" s="1508"/>
      <c r="O681" s="1888"/>
      <c r="P681" s="768"/>
      <c r="Q681" s="2107"/>
      <c r="R681" s="1828"/>
      <c r="S681" s="98"/>
      <c r="T681" s="1829"/>
      <c r="U681" s="1830"/>
      <c r="AB681" s="2107"/>
      <c r="AC681" s="1831"/>
      <c r="AD681" s="1831"/>
      <c r="AF681" s="1889"/>
      <c r="AG681" s="2107">
        <f>SUMIF('3BL ACTUAL'!B:B,AF681,'3BL ACTUAL'!E:E)</f>
        <v>0</v>
      </c>
      <c r="AH681" s="2107">
        <f>SUMIF('1 BL anterior'!B:B,AF681,'1 BL anterior'!E:E)</f>
        <v>0</v>
      </c>
      <c r="AJ681" s="285"/>
    </row>
    <row r="682" spans="1:36" ht="18">
      <c r="A682" s="1493"/>
      <c r="B682" s="1493"/>
      <c r="C682" s="1493"/>
      <c r="D682" s="1493"/>
      <c r="E682" s="1493"/>
      <c r="F682" s="1508" t="s">
        <v>127</v>
      </c>
      <c r="G682" s="1508"/>
      <c r="H682" s="1508"/>
      <c r="I682" s="1508"/>
      <c r="J682" s="1508"/>
      <c r="K682" s="1508"/>
      <c r="L682" s="1508"/>
      <c r="M682" s="1508"/>
      <c r="N682" s="1508" t="s">
        <v>3688</v>
      </c>
      <c r="O682" s="1888"/>
      <c r="P682" s="768"/>
      <c r="Q682" s="2107"/>
      <c r="R682" s="1828"/>
      <c r="S682" s="98"/>
      <c r="T682" s="1829"/>
      <c r="U682" s="1830"/>
      <c r="AB682" s="2107"/>
      <c r="AC682" s="1831"/>
      <c r="AD682" s="1831"/>
      <c r="AF682" s="1889"/>
      <c r="AG682" s="2107">
        <f>SUMIF('3BL ACTUAL'!B:B,AF682,'3BL ACTUAL'!E:E)</f>
        <v>0</v>
      </c>
      <c r="AH682" s="2107">
        <f>SUMIF('1 BL anterior'!B:B,AF682,'1 BL anterior'!E:E)</f>
        <v>0</v>
      </c>
      <c r="AJ682" s="285"/>
    </row>
    <row r="683" spans="1:36" ht="18">
      <c r="A683" s="1493"/>
      <c r="B683" s="1493"/>
      <c r="C683" s="1493"/>
      <c r="D683" s="1493"/>
      <c r="E683" s="1493"/>
      <c r="F683" s="1493"/>
      <c r="G683" s="1509" t="s">
        <v>3653</v>
      </c>
      <c r="H683" s="1509"/>
      <c r="I683" s="1509"/>
      <c r="J683" s="1509"/>
      <c r="K683" s="1509"/>
      <c r="L683" s="1509"/>
      <c r="M683" s="1509"/>
      <c r="N683" s="1495">
        <v>7263</v>
      </c>
      <c r="O683" s="1888" t="s">
        <v>869</v>
      </c>
      <c r="P683" s="768"/>
      <c r="Q683" s="2107">
        <f>SUMIF(AF:AF,N683,AG:AG)</f>
        <v>0</v>
      </c>
      <c r="R683" s="1828">
        <f t="shared" si="125"/>
        <v>0</v>
      </c>
      <c r="S683" s="98">
        <f t="shared" si="121"/>
        <v>0</v>
      </c>
      <c r="T683" s="1829">
        <f t="shared" si="126"/>
        <v>0</v>
      </c>
      <c r="U683" s="1830">
        <f t="shared" si="127"/>
        <v>0</v>
      </c>
      <c r="AB683" s="2107"/>
      <c r="AC683" s="1831">
        <f t="shared" si="118"/>
        <v>0</v>
      </c>
      <c r="AD683" s="1831">
        <f t="shared" si="119"/>
        <v>0</v>
      </c>
      <c r="AE683">
        <v>7052</v>
      </c>
      <c r="AF683" s="1889">
        <v>7155</v>
      </c>
      <c r="AG683" s="2107">
        <f>SUMIF('3BL ACTUAL'!B:B,AF683,'3BL ACTUAL'!E:E)</f>
        <v>0</v>
      </c>
      <c r="AH683" s="2107">
        <f>SUMIF('1 BL anterior'!B:B,AF683,'1 BL anterior'!E:E)</f>
        <v>0</v>
      </c>
      <c r="AJ683" s="285"/>
    </row>
    <row r="684" spans="1:36" ht="18">
      <c r="A684" s="1493"/>
      <c r="B684" s="1493"/>
      <c r="C684" s="1493"/>
      <c r="D684" s="1493"/>
      <c r="E684" s="1493"/>
      <c r="F684" s="1493"/>
      <c r="G684" s="1509" t="s">
        <v>3413</v>
      </c>
      <c r="H684" s="1509"/>
      <c r="I684" s="1509"/>
      <c r="J684" s="1509"/>
      <c r="K684" s="1509"/>
      <c r="L684" s="1509"/>
      <c r="M684" s="1509"/>
      <c r="N684" s="1495">
        <v>7266</v>
      </c>
      <c r="O684" s="1888" t="s">
        <v>869</v>
      </c>
      <c r="P684" s="768"/>
      <c r="Q684" s="2107">
        <f>SUMIF(AF:AF,N684,AG:AG)</f>
        <v>0</v>
      </c>
      <c r="R684" s="1828">
        <f t="shared" si="125"/>
        <v>0</v>
      </c>
      <c r="S684" s="98">
        <f t="shared" si="121"/>
        <v>0</v>
      </c>
      <c r="T684" s="1829">
        <f t="shared" si="126"/>
        <v>0</v>
      </c>
      <c r="U684" s="1830">
        <f t="shared" si="127"/>
        <v>0</v>
      </c>
      <c r="AB684" s="2107"/>
      <c r="AC684" s="1831">
        <f t="shared" si="118"/>
        <v>0</v>
      </c>
      <c r="AD684" s="1831">
        <f t="shared" si="119"/>
        <v>0</v>
      </c>
      <c r="AE684">
        <v>7052</v>
      </c>
      <c r="AF684" s="1889">
        <v>7158</v>
      </c>
      <c r="AG684" s="2107">
        <f>SUMIF('3BL ACTUAL'!B:B,AF684,'3BL ACTUAL'!E:E)</f>
        <v>0</v>
      </c>
      <c r="AH684" s="2107">
        <f>SUMIF('1 BL anterior'!B:B,AF684,'1 BL anterior'!E:E)</f>
        <v>0</v>
      </c>
      <c r="AJ684" s="285"/>
    </row>
    <row r="685" spans="1:36" ht="18">
      <c r="A685" s="1493"/>
      <c r="B685" s="1493"/>
      <c r="C685" s="1493"/>
      <c r="D685" s="1493"/>
      <c r="E685" s="1493"/>
      <c r="F685" s="1508" t="s">
        <v>128</v>
      </c>
      <c r="G685" s="1508"/>
      <c r="H685" s="1508"/>
      <c r="I685" s="1508"/>
      <c r="J685" s="1508"/>
      <c r="K685" s="1508"/>
      <c r="L685" s="1508"/>
      <c r="M685" s="1508"/>
      <c r="N685" s="1508" t="s">
        <v>3688</v>
      </c>
      <c r="O685" s="1888"/>
      <c r="P685" s="768"/>
      <c r="Q685" s="2107"/>
      <c r="R685" s="1828"/>
      <c r="S685" s="98"/>
      <c r="T685" s="1829"/>
      <c r="U685" s="1830"/>
      <c r="AB685" s="2107"/>
      <c r="AC685" s="1831"/>
      <c r="AD685" s="1831"/>
      <c r="AF685" s="1889"/>
      <c r="AG685" s="2107">
        <f>SUMIF('3BL ACTUAL'!B:B,AF685,'3BL ACTUAL'!E:E)</f>
        <v>0</v>
      </c>
      <c r="AH685" s="2107">
        <f>SUMIF('1 BL anterior'!B:B,AF685,'1 BL anterior'!E:E)</f>
        <v>0</v>
      </c>
      <c r="AJ685" s="285"/>
    </row>
    <row r="686" spans="1:36" ht="18">
      <c r="A686" s="1493"/>
      <c r="B686" s="1493"/>
      <c r="C686" s="1493"/>
      <c r="D686" s="1493"/>
      <c r="E686" s="1493"/>
      <c r="F686" s="1493"/>
      <c r="G686" s="1509" t="s">
        <v>3653</v>
      </c>
      <c r="H686" s="1509"/>
      <c r="I686" s="1509"/>
      <c r="J686" s="1509"/>
      <c r="K686" s="1509"/>
      <c r="L686" s="1509"/>
      <c r="M686" s="1509"/>
      <c r="N686" s="1495">
        <v>7269</v>
      </c>
      <c r="O686" s="1888" t="s">
        <v>869</v>
      </c>
      <c r="P686" s="768"/>
      <c r="Q686" s="2107">
        <f>SUMIF(AF:AF,N686,AG:AG)</f>
        <v>0</v>
      </c>
      <c r="R686" s="1828">
        <f t="shared" si="125"/>
        <v>0</v>
      </c>
      <c r="S686" s="98">
        <f t="shared" si="121"/>
        <v>0</v>
      </c>
      <c r="T686" s="1829">
        <f t="shared" si="126"/>
        <v>0</v>
      </c>
      <c r="U686" s="1830">
        <f t="shared" si="127"/>
        <v>0</v>
      </c>
      <c r="AB686" s="2107"/>
      <c r="AC686" s="1831">
        <f t="shared" si="118"/>
        <v>0</v>
      </c>
      <c r="AD686" s="1831">
        <f t="shared" si="119"/>
        <v>0</v>
      </c>
      <c r="AE686">
        <v>7052</v>
      </c>
      <c r="AF686" s="1889">
        <v>7161</v>
      </c>
      <c r="AG686" s="2107">
        <f>SUMIF('3BL ACTUAL'!B:B,AF686,'3BL ACTUAL'!E:E)</f>
        <v>0</v>
      </c>
      <c r="AH686" s="2107">
        <f>SUMIF('1 BL anterior'!B:B,AF686,'1 BL anterior'!E:E)</f>
        <v>0</v>
      </c>
      <c r="AJ686" s="285"/>
    </row>
    <row r="687" spans="1:36" ht="18">
      <c r="A687" s="1493"/>
      <c r="B687" s="1493"/>
      <c r="C687" s="1493"/>
      <c r="D687" s="1493"/>
      <c r="E687" s="1493"/>
      <c r="F687" s="1493"/>
      <c r="G687" s="1509" t="s">
        <v>3413</v>
      </c>
      <c r="H687" s="1509"/>
      <c r="I687" s="1509"/>
      <c r="J687" s="1509"/>
      <c r="K687" s="1509"/>
      <c r="L687" s="1509"/>
      <c r="M687" s="1509"/>
      <c r="N687" s="1495">
        <v>7272</v>
      </c>
      <c r="O687" s="1888" t="s">
        <v>869</v>
      </c>
      <c r="P687" s="768"/>
      <c r="Q687" s="2107">
        <f>SUMIF(AF:AF,N687,AG:AG)</f>
        <v>0</v>
      </c>
      <c r="R687" s="1828">
        <f t="shared" si="125"/>
        <v>0</v>
      </c>
      <c r="S687" s="98">
        <f t="shared" si="121"/>
        <v>0</v>
      </c>
      <c r="T687" s="1829">
        <f t="shared" si="126"/>
        <v>0</v>
      </c>
      <c r="U687" s="1830">
        <f t="shared" si="127"/>
        <v>0</v>
      </c>
      <c r="AB687" s="2107"/>
      <c r="AC687" s="1831">
        <f t="shared" si="118"/>
        <v>0</v>
      </c>
      <c r="AD687" s="1831">
        <f t="shared" si="119"/>
        <v>0</v>
      </c>
      <c r="AE687">
        <v>7052</v>
      </c>
      <c r="AF687" s="1889">
        <v>7164</v>
      </c>
      <c r="AG687" s="2107">
        <f>SUMIF('3BL ACTUAL'!B:B,AF687,'3BL ACTUAL'!E:E)</f>
        <v>0</v>
      </c>
      <c r="AH687" s="2107">
        <f>SUMIF('1 BL anterior'!B:B,AF687,'1 BL anterior'!E:E)</f>
        <v>0</v>
      </c>
      <c r="AJ687" s="285"/>
    </row>
    <row r="688" spans="1:36" ht="18">
      <c r="A688" s="1493"/>
      <c r="B688" s="1493"/>
      <c r="C688" s="1493"/>
      <c r="D688" s="1493"/>
      <c r="E688" s="1503" t="s">
        <v>971</v>
      </c>
      <c r="F688" s="1503"/>
      <c r="G688" s="1503"/>
      <c r="H688" s="1503"/>
      <c r="I688" s="1503"/>
      <c r="J688" s="1503"/>
      <c r="K688" s="1503"/>
      <c r="L688" s="1503"/>
      <c r="M688" s="1503"/>
      <c r="N688" s="1503"/>
      <c r="O688" s="1888"/>
      <c r="P688" s="768"/>
      <c r="Q688" s="2107"/>
      <c r="R688" s="1828"/>
      <c r="S688" s="98"/>
      <c r="T688" s="1829"/>
      <c r="U688" s="1830"/>
      <c r="AB688" s="2107"/>
      <c r="AC688" s="1831"/>
      <c r="AD688" s="1831"/>
      <c r="AF688" s="1889"/>
      <c r="AG688" s="2107">
        <f>SUMIF('3BL ACTUAL'!B:B,AF688,'3BL ACTUAL'!E:E)</f>
        <v>0</v>
      </c>
      <c r="AH688" s="2107">
        <f>SUMIF('1 BL anterior'!B:B,AF688,'1 BL anterior'!E:E)</f>
        <v>0</v>
      </c>
      <c r="AJ688" s="285"/>
    </row>
    <row r="689" spans="1:36" ht="18">
      <c r="A689" s="1493"/>
      <c r="B689" s="1493"/>
      <c r="C689" s="1493"/>
      <c r="D689" s="1493"/>
      <c r="E689" s="1493"/>
      <c r="F689" s="1508" t="s">
        <v>127</v>
      </c>
      <c r="G689" s="1508"/>
      <c r="H689" s="1508"/>
      <c r="I689" s="1508"/>
      <c r="J689" s="1508"/>
      <c r="K689" s="1508"/>
      <c r="L689" s="1508"/>
      <c r="M689" s="1508"/>
      <c r="N689" s="1508" t="s">
        <v>3688</v>
      </c>
      <c r="O689" s="1888"/>
      <c r="P689" s="768"/>
      <c r="Q689" s="2107"/>
      <c r="R689" s="1828"/>
      <c r="S689" s="98"/>
      <c r="T689" s="1829"/>
      <c r="U689" s="1830"/>
      <c r="AB689" s="2107"/>
      <c r="AC689" s="1831"/>
      <c r="AD689" s="1831"/>
      <c r="AF689" s="1889"/>
      <c r="AG689" s="2107">
        <f>SUMIF('3BL ACTUAL'!B:B,AF689,'3BL ACTUAL'!E:E)</f>
        <v>0</v>
      </c>
      <c r="AH689" s="2107">
        <f>SUMIF('1 BL anterior'!B:B,AF689,'1 BL anterior'!E:E)</f>
        <v>0</v>
      </c>
      <c r="AJ689" s="285"/>
    </row>
    <row r="690" spans="1:36" ht="18">
      <c r="A690" s="1493"/>
      <c r="B690" s="1493"/>
      <c r="C690" s="1493"/>
      <c r="D690" s="1493"/>
      <c r="E690" s="1493"/>
      <c r="F690" s="1493"/>
      <c r="G690" s="1509" t="s">
        <v>3653</v>
      </c>
      <c r="H690" s="1509"/>
      <c r="I690" s="1509"/>
      <c r="J690" s="1509"/>
      <c r="K690" s="1509"/>
      <c r="L690" s="1509"/>
      <c r="M690" s="1509"/>
      <c r="N690" s="1495">
        <v>7275</v>
      </c>
      <c r="O690" s="1888" t="s">
        <v>869</v>
      </c>
      <c r="P690" s="768"/>
      <c r="Q690" s="2107">
        <f>SUMIF(AF:AF,N690,AG:AG)</f>
        <v>0</v>
      </c>
      <c r="R690" s="1828">
        <f t="shared" si="125"/>
        <v>0</v>
      </c>
      <c r="S690" s="98">
        <f t="shared" si="121"/>
        <v>0</v>
      </c>
      <c r="T690" s="1829">
        <f t="shared" si="126"/>
        <v>0</v>
      </c>
      <c r="U690" s="1830">
        <f t="shared" si="127"/>
        <v>0</v>
      </c>
      <c r="AB690" s="2107"/>
      <c r="AC690" s="1831">
        <f t="shared" si="118"/>
        <v>0</v>
      </c>
      <c r="AD690" s="1831">
        <f t="shared" si="119"/>
        <v>0</v>
      </c>
      <c r="AE690">
        <v>7062</v>
      </c>
      <c r="AF690" s="1889">
        <v>7167</v>
      </c>
      <c r="AG690" s="2107">
        <f>SUMIF('3BL ACTUAL'!B:B,AF690,'3BL ACTUAL'!E:E)</f>
        <v>0</v>
      </c>
      <c r="AH690" s="2107">
        <f>SUMIF('1 BL anterior'!B:B,AF690,'1 BL anterior'!E:E)</f>
        <v>0</v>
      </c>
      <c r="AJ690" s="285"/>
    </row>
    <row r="691" spans="1:36" ht="18">
      <c r="A691" s="1493"/>
      <c r="B691" s="1493"/>
      <c r="C691" s="1493"/>
      <c r="D691" s="1493"/>
      <c r="E691" s="1493"/>
      <c r="F691" s="1493"/>
      <c r="G691" s="1509" t="s">
        <v>3413</v>
      </c>
      <c r="H691" s="1509"/>
      <c r="I691" s="1509"/>
      <c r="J691" s="1509"/>
      <c r="K691" s="1509"/>
      <c r="L691" s="1509"/>
      <c r="M691" s="1509"/>
      <c r="N691" s="1495">
        <v>7278</v>
      </c>
      <c r="O691" s="1888" t="s">
        <v>869</v>
      </c>
      <c r="P691" s="768"/>
      <c r="Q691" s="2107">
        <f>SUMIF(AF:AF,N691,AG:AG)</f>
        <v>0</v>
      </c>
      <c r="R691" s="1828">
        <f t="shared" si="125"/>
        <v>0</v>
      </c>
      <c r="S691" s="98">
        <f t="shared" si="121"/>
        <v>0</v>
      </c>
      <c r="T691" s="1829">
        <f t="shared" si="126"/>
        <v>0</v>
      </c>
      <c r="U691" s="1830">
        <f t="shared" si="127"/>
        <v>0</v>
      </c>
      <c r="AB691" s="2107"/>
      <c r="AC691" s="1831">
        <f t="shared" si="118"/>
        <v>0</v>
      </c>
      <c r="AD691" s="1831">
        <f t="shared" si="119"/>
        <v>0</v>
      </c>
      <c r="AE691">
        <v>7062</v>
      </c>
      <c r="AF691" s="1889">
        <v>7170</v>
      </c>
      <c r="AG691" s="2107">
        <f>SUMIF('3BL ACTUAL'!B:B,AF691,'3BL ACTUAL'!E:E)</f>
        <v>0</v>
      </c>
      <c r="AH691" s="2107">
        <f>SUMIF('1 BL anterior'!B:B,AF691,'1 BL anterior'!E:E)</f>
        <v>0</v>
      </c>
      <c r="AJ691" s="285"/>
    </row>
    <row r="692" spans="1:36" ht="18">
      <c r="A692" s="1493"/>
      <c r="B692" s="1493"/>
      <c r="C692" s="1493"/>
      <c r="D692" s="1493"/>
      <c r="E692" s="1493"/>
      <c r="F692" s="1508" t="s">
        <v>128</v>
      </c>
      <c r="G692" s="1508"/>
      <c r="H692" s="1508"/>
      <c r="I692" s="1508"/>
      <c r="J692" s="1508"/>
      <c r="K692" s="1508"/>
      <c r="L692" s="1508"/>
      <c r="M692" s="1508"/>
      <c r="N692" s="1508" t="s">
        <v>3688</v>
      </c>
      <c r="O692" s="1888"/>
      <c r="P692" s="768"/>
      <c r="Q692" s="2107"/>
      <c r="R692" s="1828"/>
      <c r="S692" s="98"/>
      <c r="T692" s="1829"/>
      <c r="U692" s="1830"/>
      <c r="AB692" s="2107"/>
      <c r="AC692" s="1831"/>
      <c r="AD692" s="1831"/>
      <c r="AF692" s="1889"/>
      <c r="AG692" s="2107">
        <f>SUMIF('3BL ACTUAL'!B:B,AF692,'3BL ACTUAL'!E:E)</f>
        <v>0</v>
      </c>
      <c r="AH692" s="2107">
        <f>SUMIF('1 BL anterior'!B:B,AF692,'1 BL anterior'!E:E)</f>
        <v>0</v>
      </c>
      <c r="AJ692" s="285"/>
    </row>
    <row r="693" spans="1:36" ht="18">
      <c r="A693" s="1493"/>
      <c r="B693" s="1493"/>
      <c r="C693" s="1493"/>
      <c r="D693" s="1493"/>
      <c r="E693" s="1493"/>
      <c r="F693" s="1493"/>
      <c r="G693" s="1509" t="s">
        <v>3653</v>
      </c>
      <c r="H693" s="1509"/>
      <c r="I693" s="1509"/>
      <c r="J693" s="1509"/>
      <c r="K693" s="1509"/>
      <c r="L693" s="1509"/>
      <c r="M693" s="1509"/>
      <c r="N693" s="1495">
        <v>7281</v>
      </c>
      <c r="O693" s="1888" t="s">
        <v>869</v>
      </c>
      <c r="P693" s="768"/>
      <c r="Q693" s="2107">
        <f>SUMIF(AF:AF,N693,AG:AG)</f>
        <v>0</v>
      </c>
      <c r="R693" s="1828">
        <f t="shared" si="125"/>
        <v>0</v>
      </c>
      <c r="S693" s="98">
        <f t="shared" si="121"/>
        <v>0</v>
      </c>
      <c r="T693" s="1829">
        <f t="shared" si="126"/>
        <v>0</v>
      </c>
      <c r="U693" s="1830">
        <f t="shared" si="127"/>
        <v>0</v>
      </c>
      <c r="AB693" s="2107"/>
      <c r="AC693" s="1831">
        <f t="shared" si="118"/>
        <v>0</v>
      </c>
      <c r="AD693" s="1831">
        <f t="shared" si="119"/>
        <v>0</v>
      </c>
      <c r="AE693">
        <v>7072</v>
      </c>
      <c r="AF693" s="1889">
        <v>7173</v>
      </c>
      <c r="AG693" s="2107">
        <f>SUMIF('3BL ACTUAL'!B:B,AF693,'3BL ACTUAL'!E:E)</f>
        <v>0</v>
      </c>
      <c r="AH693" s="2107">
        <f>SUMIF('1 BL anterior'!B:B,AF693,'1 BL anterior'!E:E)</f>
        <v>0</v>
      </c>
      <c r="AJ693" s="285"/>
    </row>
    <row r="694" spans="1:36" ht="18">
      <c r="A694" s="1493"/>
      <c r="B694" s="1493"/>
      <c r="C694" s="1493"/>
      <c r="D694" s="1493"/>
      <c r="E694" s="1493"/>
      <c r="F694" s="1493"/>
      <c r="G694" s="1509" t="s">
        <v>3413</v>
      </c>
      <c r="H694" s="1509"/>
      <c r="I694" s="1509"/>
      <c r="J694" s="1509"/>
      <c r="K694" s="1509"/>
      <c r="L694" s="1509"/>
      <c r="M694" s="1509"/>
      <c r="N694" s="1495">
        <v>7284</v>
      </c>
      <c r="O694" s="1888" t="s">
        <v>869</v>
      </c>
      <c r="P694" s="768"/>
      <c r="Q694" s="2107">
        <f>SUMIF(AF:AF,N694,AG:AG)</f>
        <v>0</v>
      </c>
      <c r="R694" s="1828">
        <f t="shared" si="125"/>
        <v>0</v>
      </c>
      <c r="S694" s="98">
        <f t="shared" si="121"/>
        <v>0</v>
      </c>
      <c r="T694" s="1829">
        <f t="shared" si="126"/>
        <v>0</v>
      </c>
      <c r="U694" s="1830">
        <f t="shared" si="127"/>
        <v>0</v>
      </c>
      <c r="AB694" s="2107"/>
      <c r="AC694" s="1831">
        <f t="shared" si="118"/>
        <v>0</v>
      </c>
      <c r="AD694" s="1831">
        <f t="shared" si="119"/>
        <v>0</v>
      </c>
      <c r="AE694">
        <v>7072</v>
      </c>
      <c r="AF694" s="1889">
        <v>7176</v>
      </c>
      <c r="AG694" s="2107">
        <f>SUMIF('3BL ACTUAL'!B:B,AF694,'3BL ACTUAL'!E:E)</f>
        <v>0</v>
      </c>
      <c r="AH694" s="2107">
        <f>SUMIF('1 BL anterior'!B:B,AF694,'1 BL anterior'!E:E)</f>
        <v>3555</v>
      </c>
      <c r="AJ694" s="285"/>
    </row>
    <row r="695" spans="1:36" ht="18">
      <c r="A695" s="1493"/>
      <c r="B695" s="1493"/>
      <c r="C695" s="1493"/>
      <c r="D695" s="1493"/>
      <c r="E695" s="1503" t="s">
        <v>1027</v>
      </c>
      <c r="F695" s="1503"/>
      <c r="G695" s="1503"/>
      <c r="H695" s="1503"/>
      <c r="I695" s="1503"/>
      <c r="J695" s="1503"/>
      <c r="K695" s="1503"/>
      <c r="L695" s="1503"/>
      <c r="M695" s="1503"/>
      <c r="N695" s="1503"/>
      <c r="O695" s="1888"/>
      <c r="P695" s="768"/>
      <c r="Q695" s="2107"/>
      <c r="R695" s="1828"/>
      <c r="S695" s="98"/>
      <c r="T695" s="1829"/>
      <c r="U695" s="1830"/>
      <c r="AB695" s="2107"/>
      <c r="AC695" s="1831"/>
      <c r="AD695" s="1831"/>
      <c r="AF695" s="1889"/>
      <c r="AG695" s="2107">
        <f>SUMIF('3BL ACTUAL'!B:B,AF695,'3BL ACTUAL'!E:E)</f>
        <v>0</v>
      </c>
      <c r="AH695" s="2107">
        <f>SUMIF('1 BL anterior'!B:B,AF695,'1 BL anterior'!E:E)</f>
        <v>0</v>
      </c>
      <c r="AJ695" s="285"/>
    </row>
    <row r="696" spans="1:36" ht="18">
      <c r="A696" s="1493"/>
      <c r="B696" s="1493"/>
      <c r="C696" s="1493"/>
      <c r="D696" s="1493"/>
      <c r="E696" s="1493"/>
      <c r="F696" s="1508" t="s">
        <v>127</v>
      </c>
      <c r="G696" s="1508"/>
      <c r="H696" s="1508"/>
      <c r="I696" s="1508"/>
      <c r="J696" s="1508"/>
      <c r="K696" s="1508"/>
      <c r="L696" s="1508"/>
      <c r="M696" s="1508"/>
      <c r="N696" s="1508" t="s">
        <v>3688</v>
      </c>
      <c r="O696" s="1888"/>
      <c r="P696" s="768"/>
      <c r="Q696" s="2107"/>
      <c r="R696" s="1828"/>
      <c r="S696" s="98"/>
      <c r="T696" s="1829"/>
      <c r="U696" s="1830"/>
      <c r="AB696" s="2107"/>
      <c r="AC696" s="1831"/>
      <c r="AD696" s="1831"/>
      <c r="AF696" s="1889"/>
      <c r="AG696" s="2107">
        <f>SUMIF('3BL ACTUAL'!B:B,AF696,'3BL ACTUAL'!E:E)</f>
        <v>0</v>
      </c>
      <c r="AH696" s="2107">
        <f>SUMIF('1 BL anterior'!B:B,AF696,'1 BL anterior'!E:E)</f>
        <v>0</v>
      </c>
      <c r="AJ696" s="285"/>
    </row>
    <row r="697" spans="1:36" ht="18">
      <c r="A697" s="1493"/>
      <c r="B697" s="1493"/>
      <c r="C697" s="1493"/>
      <c r="D697" s="1493"/>
      <c r="E697" s="1493"/>
      <c r="F697" s="1493"/>
      <c r="G697" s="1509" t="s">
        <v>3653</v>
      </c>
      <c r="H697" s="1509"/>
      <c r="I697" s="1509"/>
      <c r="J697" s="1509"/>
      <c r="K697" s="1509"/>
      <c r="L697" s="1509"/>
      <c r="M697" s="1509"/>
      <c r="N697" s="1495">
        <v>7287</v>
      </c>
      <c r="O697" s="1888" t="s">
        <v>869</v>
      </c>
      <c r="P697" s="768"/>
      <c r="Q697" s="2107">
        <f>SUMIF(AF:AF,N697,AG:AG)</f>
        <v>0</v>
      </c>
      <c r="R697" s="1828">
        <f t="shared" si="125"/>
        <v>0</v>
      </c>
      <c r="S697" s="98">
        <f t="shared" si="121"/>
        <v>0</v>
      </c>
      <c r="T697" s="1829">
        <f t="shared" si="126"/>
        <v>0</v>
      </c>
      <c r="U697" s="1830">
        <f t="shared" si="127"/>
        <v>0</v>
      </c>
      <c r="AB697" s="2107"/>
      <c r="AC697" s="1831">
        <f t="shared" si="118"/>
        <v>0</v>
      </c>
      <c r="AD697" s="1831">
        <f t="shared" si="119"/>
        <v>0</v>
      </c>
      <c r="AE697">
        <v>7072</v>
      </c>
      <c r="AF697" s="1889">
        <v>7179</v>
      </c>
      <c r="AG697" s="2107">
        <f>SUMIF('3BL ACTUAL'!B:B,AF697,'3BL ACTUAL'!E:E)</f>
        <v>0</v>
      </c>
      <c r="AH697" s="2107">
        <f>SUMIF('1 BL anterior'!B:B,AF697,'1 BL anterior'!E:E)</f>
        <v>0</v>
      </c>
      <c r="AJ697" s="285"/>
    </row>
    <row r="698" spans="1:36" ht="18">
      <c r="A698" s="1493"/>
      <c r="B698" s="1493"/>
      <c r="C698" s="1493"/>
      <c r="D698" s="1493"/>
      <c r="E698" s="1493"/>
      <c r="F698" s="1493"/>
      <c r="G698" s="1509" t="s">
        <v>3413</v>
      </c>
      <c r="H698" s="1509"/>
      <c r="I698" s="1509"/>
      <c r="J698" s="1509"/>
      <c r="K698" s="1509"/>
      <c r="L698" s="1509"/>
      <c r="M698" s="1509"/>
      <c r="N698" s="1495">
        <v>7290</v>
      </c>
      <c r="O698" s="1888" t="s">
        <v>869</v>
      </c>
      <c r="P698" s="768"/>
      <c r="Q698" s="2107">
        <f>SUMIF(AF:AF,N698,AG:AG)</f>
        <v>0</v>
      </c>
      <c r="R698" s="1828">
        <f t="shared" si="125"/>
        <v>0</v>
      </c>
      <c r="S698" s="98">
        <f t="shared" si="121"/>
        <v>0</v>
      </c>
      <c r="T698" s="1829">
        <f t="shared" si="126"/>
        <v>0</v>
      </c>
      <c r="U698" s="1830">
        <f t="shared" si="127"/>
        <v>0</v>
      </c>
      <c r="AB698" s="2107"/>
      <c r="AC698" s="1831">
        <f t="shared" si="118"/>
        <v>0</v>
      </c>
      <c r="AD698" s="1831">
        <f t="shared" si="119"/>
        <v>0</v>
      </c>
      <c r="AE698">
        <v>7072</v>
      </c>
      <c r="AF698" s="1889">
        <v>7182</v>
      </c>
      <c r="AG698" s="2107">
        <f>SUMIF('3BL ACTUAL'!B:B,AF698,'3BL ACTUAL'!E:E)</f>
        <v>0</v>
      </c>
      <c r="AH698" s="2107">
        <f>SUMIF('1 BL anterior'!B:B,AF698,'1 BL anterior'!E:E)</f>
        <v>0</v>
      </c>
      <c r="AJ698" s="285"/>
    </row>
    <row r="699" spans="1:36" ht="18">
      <c r="A699" s="1493"/>
      <c r="B699" s="1493"/>
      <c r="C699" s="1493"/>
      <c r="D699" s="1493"/>
      <c r="E699" s="1493"/>
      <c r="F699" s="1508" t="s">
        <v>128</v>
      </c>
      <c r="G699" s="1508"/>
      <c r="H699" s="1508"/>
      <c r="I699" s="1508"/>
      <c r="J699" s="1508"/>
      <c r="K699" s="1508"/>
      <c r="L699" s="1508"/>
      <c r="M699" s="1508"/>
      <c r="N699" s="1508" t="s">
        <v>3688</v>
      </c>
      <c r="O699" s="1888"/>
      <c r="P699" s="768"/>
      <c r="Q699" s="2107"/>
      <c r="R699" s="1828"/>
      <c r="S699" s="98"/>
      <c r="T699" s="1829"/>
      <c r="U699" s="1830"/>
      <c r="AB699" s="2107"/>
      <c r="AC699" s="1831"/>
      <c r="AD699" s="1831"/>
      <c r="AF699" s="1889"/>
      <c r="AG699" s="2107">
        <f>SUMIF('3BL ACTUAL'!B:B,AF699,'3BL ACTUAL'!E:E)</f>
        <v>0</v>
      </c>
      <c r="AH699" s="2107">
        <f>SUMIF('1 BL anterior'!B:B,AF699,'1 BL anterior'!E:E)</f>
        <v>0</v>
      </c>
      <c r="AJ699" s="285"/>
    </row>
    <row r="700" spans="1:36" ht="18">
      <c r="A700" s="1493"/>
      <c r="B700" s="1493"/>
      <c r="C700" s="1493"/>
      <c r="D700" s="1493"/>
      <c r="E700" s="1493"/>
      <c r="F700" s="1493"/>
      <c r="G700" s="1509" t="s">
        <v>3653</v>
      </c>
      <c r="H700" s="1509"/>
      <c r="I700" s="1509"/>
      <c r="J700" s="1509"/>
      <c r="K700" s="1509"/>
      <c r="L700" s="1509"/>
      <c r="M700" s="1509"/>
      <c r="N700" s="1495">
        <v>7293</v>
      </c>
      <c r="O700" s="1888" t="s">
        <v>869</v>
      </c>
      <c r="P700" s="768"/>
      <c r="Q700" s="2107">
        <f t="shared" ref="Q700:Q707" si="128">SUMIF(AF:AF,N700,AG:AG)</f>
        <v>0</v>
      </c>
      <c r="R700" s="1828">
        <f t="shared" si="125"/>
        <v>0</v>
      </c>
      <c r="S700" s="98">
        <f t="shared" si="121"/>
        <v>0</v>
      </c>
      <c r="T700" s="1829">
        <f t="shared" si="126"/>
        <v>0</v>
      </c>
      <c r="U700" s="1830">
        <f t="shared" si="127"/>
        <v>0</v>
      </c>
      <c r="AB700" s="2107"/>
      <c r="AC700" s="1831">
        <f t="shared" ref="AC700:AC783" si="129">+Y700+V700+S700+AB700</f>
        <v>0</v>
      </c>
      <c r="AD700" s="1831">
        <f t="shared" ref="AD700:AD707" si="130">+AC700-R700</f>
        <v>0</v>
      </c>
      <c r="AE700">
        <v>7072</v>
      </c>
      <c r="AF700" s="1889">
        <v>7185</v>
      </c>
      <c r="AG700" s="2107">
        <f>SUMIF('3BL ACTUAL'!B:B,AF700,'3BL ACTUAL'!E:E)</f>
        <v>0</v>
      </c>
      <c r="AH700" s="2107">
        <f>SUMIF('1 BL anterior'!B:B,AF700,'1 BL anterior'!E:E)</f>
        <v>0</v>
      </c>
      <c r="AJ700" s="285"/>
    </row>
    <row r="701" spans="1:36" ht="18">
      <c r="A701" s="1493"/>
      <c r="B701" s="1493"/>
      <c r="C701" s="1493"/>
      <c r="D701" s="1493"/>
      <c r="E701" s="1493"/>
      <c r="F701" s="1493"/>
      <c r="G701" s="1509" t="s">
        <v>3413</v>
      </c>
      <c r="H701" s="1509"/>
      <c r="I701" s="1509"/>
      <c r="J701" s="1509"/>
      <c r="K701" s="1509"/>
      <c r="L701" s="1509"/>
      <c r="M701" s="1509"/>
      <c r="N701" s="1495">
        <v>7296</v>
      </c>
      <c r="O701" s="1888" t="s">
        <v>869</v>
      </c>
      <c r="P701" s="768"/>
      <c r="Q701" s="2107">
        <f t="shared" si="128"/>
        <v>0</v>
      </c>
      <c r="R701" s="1828">
        <f t="shared" si="125"/>
        <v>0</v>
      </c>
      <c r="S701" s="98">
        <f t="shared" si="121"/>
        <v>0</v>
      </c>
      <c r="T701" s="1829">
        <f t="shared" si="126"/>
        <v>0</v>
      </c>
      <c r="U701" s="1830">
        <f t="shared" si="127"/>
        <v>0</v>
      </c>
      <c r="AB701" s="2107"/>
      <c r="AC701" s="1831">
        <f t="shared" si="129"/>
        <v>0</v>
      </c>
      <c r="AD701" s="1831">
        <f t="shared" si="130"/>
        <v>0</v>
      </c>
      <c r="AE701">
        <v>7072</v>
      </c>
      <c r="AF701" s="1889">
        <v>7188</v>
      </c>
      <c r="AG701" s="2107">
        <f>SUMIF('3BL ACTUAL'!B:B,AF701,'3BL ACTUAL'!E:E)</f>
        <v>0</v>
      </c>
      <c r="AH701" s="2107">
        <f>SUMIF('1 BL anterior'!B:B,AF701,'1 BL anterior'!E:E)</f>
        <v>0</v>
      </c>
      <c r="AJ701" s="285"/>
    </row>
    <row r="702" spans="1:36" ht="18">
      <c r="A702" s="1493"/>
      <c r="B702" s="1493"/>
      <c r="C702" s="1493"/>
      <c r="D702" s="1493"/>
      <c r="E702" s="1509" t="s">
        <v>3692</v>
      </c>
      <c r="F702" s="1509"/>
      <c r="G702" s="1509"/>
      <c r="H702" s="1509"/>
      <c r="I702" s="1509"/>
      <c r="J702" s="1509"/>
      <c r="K702" s="1509"/>
      <c r="L702" s="1509"/>
      <c r="M702" s="1509"/>
      <c r="N702" s="1495">
        <v>7299</v>
      </c>
      <c r="O702" s="1888" t="s">
        <v>869</v>
      </c>
      <c r="P702" s="768"/>
      <c r="Q702" s="2107">
        <f t="shared" si="128"/>
        <v>0</v>
      </c>
      <c r="R702" s="1828">
        <f t="shared" si="125"/>
        <v>0</v>
      </c>
      <c r="S702" s="98">
        <f t="shared" si="121"/>
        <v>0</v>
      </c>
      <c r="T702" s="1829">
        <f t="shared" si="126"/>
        <v>0</v>
      </c>
      <c r="U702" s="1830">
        <f t="shared" si="127"/>
        <v>0</v>
      </c>
      <c r="AB702" s="2107"/>
      <c r="AC702" s="1831">
        <f t="shared" si="129"/>
        <v>0</v>
      </c>
      <c r="AD702" s="1831">
        <f t="shared" si="130"/>
        <v>0</v>
      </c>
      <c r="AE702">
        <v>7072</v>
      </c>
      <c r="AF702" s="1889">
        <v>7191</v>
      </c>
      <c r="AG702" s="2107">
        <f>SUMIF('3BL ACTUAL'!B:B,AF702,'3BL ACTUAL'!E:E)</f>
        <v>0</v>
      </c>
      <c r="AH702" s="2107">
        <f>SUMIF('1 BL anterior'!B:B,AF702,'1 BL anterior'!E:E)</f>
        <v>303.17</v>
      </c>
      <c r="AJ702" s="285"/>
    </row>
    <row r="703" spans="1:36" ht="18">
      <c r="A703" s="1493"/>
      <c r="B703" s="1493"/>
      <c r="C703" s="1493"/>
      <c r="D703" s="1493"/>
      <c r="E703" s="1509" t="s">
        <v>3693</v>
      </c>
      <c r="F703" s="1509"/>
      <c r="G703" s="1509"/>
      <c r="H703" s="1509"/>
      <c r="I703" s="1509"/>
      <c r="J703" s="1509"/>
      <c r="K703" s="1509"/>
      <c r="L703" s="1509"/>
      <c r="M703" s="1509"/>
      <c r="N703" s="1495">
        <v>7302</v>
      </c>
      <c r="O703" s="1888" t="s">
        <v>869</v>
      </c>
      <c r="P703" s="768"/>
      <c r="Q703" s="2107">
        <f t="shared" si="128"/>
        <v>0</v>
      </c>
      <c r="R703" s="1828">
        <f t="shared" si="125"/>
        <v>0</v>
      </c>
      <c r="S703" s="98">
        <f t="shared" si="121"/>
        <v>0</v>
      </c>
      <c r="T703" s="1829">
        <f t="shared" si="126"/>
        <v>0</v>
      </c>
      <c r="U703" s="1830">
        <f t="shared" si="127"/>
        <v>0</v>
      </c>
      <c r="AB703" s="2107"/>
      <c r="AC703" s="1831">
        <f t="shared" si="129"/>
        <v>0</v>
      </c>
      <c r="AD703" s="1831">
        <f t="shared" si="130"/>
        <v>0</v>
      </c>
      <c r="AE703">
        <v>7072</v>
      </c>
      <c r="AF703" s="1889">
        <v>7194</v>
      </c>
      <c r="AG703" s="2107">
        <f>SUMIF('3BL ACTUAL'!B:B,AF703,'3BL ACTUAL'!E:E)</f>
        <v>0</v>
      </c>
      <c r="AH703" s="2107">
        <f>SUMIF('1 BL anterior'!B:B,AF703,'1 BL anterior'!E:E)</f>
        <v>0</v>
      </c>
      <c r="AJ703" s="285"/>
    </row>
    <row r="704" spans="1:36" ht="18">
      <c r="A704" s="1493"/>
      <c r="B704" s="1493"/>
      <c r="C704" s="1493"/>
      <c r="D704" s="1493"/>
      <c r="E704" s="1509" t="s">
        <v>238</v>
      </c>
      <c r="F704" s="1509"/>
      <c r="G704" s="1509"/>
      <c r="H704" s="1509"/>
      <c r="I704" s="1509"/>
      <c r="J704" s="1509"/>
      <c r="K704" s="1509"/>
      <c r="L704" s="1509"/>
      <c r="M704" s="1509"/>
      <c r="N704" s="1495">
        <v>7305</v>
      </c>
      <c r="O704" s="1888" t="s">
        <v>869</v>
      </c>
      <c r="P704" s="768"/>
      <c r="Q704" s="2107">
        <f t="shared" si="128"/>
        <v>0</v>
      </c>
      <c r="R704" s="1828">
        <f t="shared" si="125"/>
        <v>0</v>
      </c>
      <c r="S704" s="98">
        <f t="shared" si="121"/>
        <v>0</v>
      </c>
      <c r="T704" s="1829">
        <f t="shared" si="126"/>
        <v>0</v>
      </c>
      <c r="U704" s="1830">
        <f t="shared" si="127"/>
        <v>0</v>
      </c>
      <c r="AB704" s="2107"/>
      <c r="AC704" s="1831">
        <f t="shared" si="129"/>
        <v>0</v>
      </c>
      <c r="AD704" s="1831">
        <f t="shared" si="130"/>
        <v>0</v>
      </c>
      <c r="AE704">
        <v>7072</v>
      </c>
      <c r="AF704" s="1889">
        <v>7197</v>
      </c>
      <c r="AG704" s="2107">
        <f>SUMIF('3BL ACTUAL'!B:B,AF704,'3BL ACTUAL'!E:E)</f>
        <v>0</v>
      </c>
      <c r="AH704" s="2107">
        <f>SUMIF('1 BL anterior'!B:B,AF704,'1 BL anterior'!E:E)</f>
        <v>0</v>
      </c>
      <c r="AJ704" s="285"/>
    </row>
    <row r="705" spans="1:36" ht="18">
      <c r="A705" s="1493"/>
      <c r="B705" s="1493"/>
      <c r="C705" s="1493"/>
      <c r="D705" s="1509" t="s">
        <v>573</v>
      </c>
      <c r="E705" s="1509"/>
      <c r="F705" s="1509"/>
      <c r="G705" s="1509"/>
      <c r="H705" s="1509"/>
      <c r="I705" s="1509"/>
      <c r="J705" s="1509"/>
      <c r="K705" s="1509"/>
      <c r="L705" s="1509"/>
      <c r="M705" s="1509"/>
      <c r="N705" s="1495">
        <v>7308</v>
      </c>
      <c r="O705" s="1888" t="s">
        <v>869</v>
      </c>
      <c r="P705" s="768"/>
      <c r="Q705" s="2107">
        <f t="shared" si="128"/>
        <v>0</v>
      </c>
      <c r="R705" s="1828">
        <f t="shared" si="125"/>
        <v>0</v>
      </c>
      <c r="S705" s="98">
        <f>+Q705</f>
        <v>0</v>
      </c>
      <c r="T705" s="1829">
        <f t="shared" si="126"/>
        <v>0</v>
      </c>
      <c r="U705" s="1830">
        <f t="shared" si="127"/>
        <v>0</v>
      </c>
      <c r="AB705" s="2107"/>
      <c r="AC705" s="1831">
        <f t="shared" si="129"/>
        <v>0</v>
      </c>
      <c r="AD705" s="1831">
        <f t="shared" si="130"/>
        <v>0</v>
      </c>
      <c r="AE705">
        <v>7072</v>
      </c>
      <c r="AF705" s="1889">
        <v>7200</v>
      </c>
      <c r="AG705" s="2107">
        <f>SUMIF('3BL ACTUAL'!B:B,AF705,'3BL ACTUAL'!E:E)</f>
        <v>0</v>
      </c>
      <c r="AH705" s="2107">
        <f>SUMIF('1 BL anterior'!B:B,AF705,'1 BL anterior'!E:E)</f>
        <v>0</v>
      </c>
      <c r="AJ705" s="285"/>
    </row>
    <row r="706" spans="1:36" ht="18">
      <c r="A706" s="1493"/>
      <c r="B706" s="1493"/>
      <c r="C706" s="1493"/>
      <c r="D706" s="1509" t="s">
        <v>238</v>
      </c>
      <c r="E706" s="1509"/>
      <c r="F706" s="1509"/>
      <c r="G706" s="1509"/>
      <c r="H706" s="1509"/>
      <c r="I706" s="1509"/>
      <c r="J706" s="1509"/>
      <c r="K706" s="1509"/>
      <c r="L706" s="1509"/>
      <c r="M706" s="1509"/>
      <c r="N706" s="1495">
        <v>7311</v>
      </c>
      <c r="O706" s="1888" t="s">
        <v>869</v>
      </c>
      <c r="P706" s="768"/>
      <c r="Q706" s="2107">
        <f t="shared" si="128"/>
        <v>0</v>
      </c>
      <c r="R706" s="1828">
        <f t="shared" si="125"/>
        <v>0</v>
      </c>
      <c r="S706" s="98">
        <f>+Q706</f>
        <v>0</v>
      </c>
      <c r="T706" s="1829">
        <f t="shared" si="126"/>
        <v>0</v>
      </c>
      <c r="U706" s="1830">
        <f t="shared" si="127"/>
        <v>0</v>
      </c>
      <c r="AB706" s="2107"/>
      <c r="AC706" s="1831">
        <f t="shared" si="129"/>
        <v>0</v>
      </c>
      <c r="AD706" s="1831">
        <f t="shared" si="130"/>
        <v>0</v>
      </c>
      <c r="AE706">
        <v>7072</v>
      </c>
      <c r="AF706" s="1889">
        <v>7203</v>
      </c>
      <c r="AG706" s="2107">
        <f>SUMIF('3BL ACTUAL'!B:B,AF706,'3BL ACTUAL'!E:E)</f>
        <v>0</v>
      </c>
      <c r="AH706" s="2107">
        <f>SUMIF('1 BL anterior'!B:B,AF706,'1 BL anterior'!E:E)</f>
        <v>0</v>
      </c>
      <c r="AJ706" s="285"/>
    </row>
    <row r="707" spans="1:36" ht="18.75" thickBot="1">
      <c r="A707" s="1493"/>
      <c r="B707" s="1493"/>
      <c r="C707" s="1559" t="s">
        <v>3694</v>
      </c>
      <c r="D707" s="1560"/>
      <c r="E707" s="1560"/>
      <c r="F707" s="1560"/>
      <c r="G707" s="1560"/>
      <c r="H707" s="1560"/>
      <c r="I707" s="1560"/>
      <c r="J707" s="1560"/>
      <c r="K707" s="1560"/>
      <c r="L707" s="1560"/>
      <c r="M707" s="1560"/>
      <c r="N707" s="1495">
        <v>7314</v>
      </c>
      <c r="O707" s="770" t="s">
        <v>869</v>
      </c>
      <c r="P707" s="768"/>
      <c r="Q707" s="2107">
        <f t="shared" si="128"/>
        <v>0</v>
      </c>
      <c r="R707" s="1828">
        <f t="shared" si="125"/>
        <v>0</v>
      </c>
      <c r="S707" s="98">
        <f>+Q707</f>
        <v>0</v>
      </c>
      <c r="T707" s="1829">
        <f t="shared" si="126"/>
        <v>0</v>
      </c>
      <c r="U707" s="1830">
        <f t="shared" si="127"/>
        <v>0</v>
      </c>
      <c r="AB707" s="2107"/>
      <c r="AC707" s="1831">
        <f t="shared" si="129"/>
        <v>0</v>
      </c>
      <c r="AD707" s="1831">
        <f t="shared" si="130"/>
        <v>0</v>
      </c>
      <c r="AE707">
        <v>7072</v>
      </c>
      <c r="AF707" s="1889">
        <v>7206</v>
      </c>
      <c r="AG707" s="2107">
        <f>SUMIF('3BL ACTUAL'!B:B,AF707,'3BL ACTUAL'!E:E)</f>
        <v>0</v>
      </c>
      <c r="AH707" s="2107">
        <f>SUMIF('1 BL anterior'!B:B,AF707,'1 BL anterior'!E:E)</f>
        <v>0</v>
      </c>
      <c r="AJ707" s="285"/>
    </row>
    <row r="708" spans="1:36" ht="18">
      <c r="A708" s="1525"/>
      <c r="B708" s="1561" t="s">
        <v>3695</v>
      </c>
      <c r="C708" s="1562"/>
      <c r="D708" s="1562"/>
      <c r="E708" s="1562"/>
      <c r="F708" s="1562"/>
      <c r="G708" s="1562"/>
      <c r="H708" s="1562"/>
      <c r="I708" s="1562"/>
      <c r="J708" s="1562"/>
      <c r="K708" s="1562"/>
      <c r="L708" s="1562"/>
      <c r="M708" s="1562"/>
      <c r="N708" s="1494">
        <v>7991</v>
      </c>
      <c r="O708" s="779"/>
      <c r="P708" s="768"/>
      <c r="Q708" s="2107"/>
      <c r="R708" s="780"/>
      <c r="S708" s="98"/>
      <c r="T708" s="1829"/>
      <c r="U708" s="1830"/>
      <c r="AB708" s="2107"/>
      <c r="AC708" s="1831"/>
      <c r="AD708" s="1831"/>
      <c r="AE708">
        <v>7072</v>
      </c>
      <c r="AF708" s="1889">
        <v>7209</v>
      </c>
      <c r="AG708" s="2107">
        <f>SUMIF('3BL ACTUAL'!B:B,AF708,'3BL ACTUAL'!E:E)</f>
        <v>0</v>
      </c>
      <c r="AH708" s="2107">
        <f>SUMIF('1 BL anterior'!B:B,AF708,'1 BL anterior'!E:E)</f>
        <v>0</v>
      </c>
      <c r="AJ708" s="285"/>
    </row>
    <row r="709" spans="1:36" ht="18">
      <c r="A709" s="1493"/>
      <c r="B709" s="1561" t="s">
        <v>34</v>
      </c>
      <c r="C709" s="1562"/>
      <c r="D709" s="1562"/>
      <c r="E709" s="1562"/>
      <c r="F709" s="1562"/>
      <c r="G709" s="1562"/>
      <c r="H709" s="1562"/>
      <c r="I709" s="1562"/>
      <c r="J709" s="1562"/>
      <c r="K709" s="1562"/>
      <c r="L709" s="1562"/>
      <c r="M709" s="1562"/>
      <c r="N709" s="1494">
        <v>7992</v>
      </c>
      <c r="O709" s="779"/>
      <c r="P709" s="768"/>
      <c r="Q709" s="2107"/>
      <c r="R709" s="780"/>
      <c r="S709" s="98"/>
      <c r="T709" s="1829"/>
      <c r="U709" s="1830"/>
      <c r="AB709" s="2107"/>
      <c r="AC709" s="1831"/>
      <c r="AD709" s="1831"/>
      <c r="AE709">
        <v>7072</v>
      </c>
      <c r="AF709" s="1889">
        <v>7212</v>
      </c>
      <c r="AG709" s="2107">
        <f>SUMIF('3BL ACTUAL'!B:B,AF709,'3BL ACTUAL'!E:E)</f>
        <v>0</v>
      </c>
      <c r="AH709" s="2107">
        <f>SUMIF('1 BL anterior'!B:B,AF709,'1 BL anterior'!E:E)</f>
        <v>0</v>
      </c>
      <c r="AJ709" s="285"/>
    </row>
    <row r="710" spans="1:36" ht="18">
      <c r="A710" s="1493"/>
      <c r="B710" s="1504" t="s">
        <v>3696</v>
      </c>
      <c r="C710" s="1504"/>
      <c r="D710" s="1504"/>
      <c r="E710" s="1504"/>
      <c r="F710" s="1504"/>
      <c r="G710" s="1504"/>
      <c r="H710" s="1504"/>
      <c r="I710" s="1504"/>
      <c r="J710" s="1504"/>
      <c r="K710" s="1504"/>
      <c r="L710" s="1504"/>
      <c r="M710" s="1504"/>
      <c r="N710" s="1494">
        <v>7999</v>
      </c>
      <c r="O710" s="779"/>
      <c r="P710" s="768"/>
      <c r="Q710" s="2107"/>
      <c r="R710" s="780"/>
      <c r="S710" s="98"/>
      <c r="T710" s="1829"/>
      <c r="U710" s="1830"/>
      <c r="AB710" s="2107"/>
      <c r="AC710" s="1831"/>
      <c r="AD710" s="1831"/>
      <c r="AE710">
        <v>7072</v>
      </c>
      <c r="AF710" s="1889">
        <v>7215</v>
      </c>
      <c r="AG710" s="2107">
        <f>SUMIF('3BL ACTUAL'!B:B,AF710,'3BL ACTUAL'!E:E)</f>
        <v>0</v>
      </c>
      <c r="AH710" s="2107">
        <f>SUMIF('1 BL anterior'!B:B,AF710,'1 BL anterior'!E:E)</f>
        <v>0</v>
      </c>
      <c r="AJ710" s="285"/>
    </row>
    <row r="711" spans="1:36" ht="18">
      <c r="A711" s="1493"/>
      <c r="B711" s="1509" t="s">
        <v>3697</v>
      </c>
      <c r="C711" s="1509"/>
      <c r="D711" s="1509"/>
      <c r="E711" s="1509"/>
      <c r="F711" s="1509"/>
      <c r="G711" s="1509"/>
      <c r="H711" s="1509"/>
      <c r="I711" s="1509"/>
      <c r="J711" s="1509"/>
      <c r="K711" s="1509"/>
      <c r="L711" s="1509"/>
      <c r="M711" s="1509"/>
      <c r="N711" s="1495">
        <v>7901</v>
      </c>
      <c r="O711" s="779"/>
      <c r="P711" s="768"/>
      <c r="Q711" s="2107"/>
      <c r="R711" s="780"/>
      <c r="S711" s="98"/>
      <c r="T711" s="1829"/>
      <c r="U711" s="1830"/>
      <c r="AB711" s="2107"/>
      <c r="AC711" s="1831"/>
      <c r="AD711" s="1831"/>
      <c r="AE711">
        <v>7072</v>
      </c>
      <c r="AF711" s="1889">
        <v>7218</v>
      </c>
      <c r="AG711" s="2107">
        <f>SUMIF('3BL ACTUAL'!B:B,AF711,'3BL ACTUAL'!E:E)</f>
        <v>0</v>
      </c>
      <c r="AH711" s="2107">
        <f>SUMIF('1 BL anterior'!B:B,AF711,'1 BL anterior'!E:E)</f>
        <v>0</v>
      </c>
      <c r="AJ711" s="285"/>
    </row>
    <row r="712" spans="1:36" ht="18">
      <c r="A712" s="1493"/>
      <c r="B712" s="1509" t="s">
        <v>3698</v>
      </c>
      <c r="C712" s="1509"/>
      <c r="D712" s="1509"/>
      <c r="E712" s="1509"/>
      <c r="F712" s="1509"/>
      <c r="G712" s="1509"/>
      <c r="H712" s="1509"/>
      <c r="I712" s="1509"/>
      <c r="J712" s="1509"/>
      <c r="K712" s="1509"/>
      <c r="L712" s="1509"/>
      <c r="M712" s="1509"/>
      <c r="N712" s="1495">
        <v>7902</v>
      </c>
      <c r="O712" s="779"/>
      <c r="P712" s="768"/>
      <c r="Q712" s="2107"/>
      <c r="R712" s="780"/>
      <c r="S712" s="98"/>
      <c r="T712" s="1829"/>
      <c r="U712" s="1830"/>
      <c r="AB712" s="2107"/>
      <c r="AC712" s="1831"/>
      <c r="AD712" s="1831"/>
      <c r="AE712">
        <v>7072</v>
      </c>
      <c r="AF712" s="1889">
        <v>7221</v>
      </c>
      <c r="AG712" s="2107">
        <f>SUMIF('3BL ACTUAL'!B:B,AF712,'3BL ACTUAL'!E:E)</f>
        <v>0</v>
      </c>
      <c r="AH712" s="2107">
        <f>SUMIF('1 BL anterior'!B:B,AF712,'1 BL anterior'!E:E)</f>
        <v>0</v>
      </c>
      <c r="AJ712" s="285"/>
    </row>
    <row r="713" spans="1:36" ht="18">
      <c r="A713" s="1493"/>
      <c r="B713" s="1509" t="s">
        <v>3699</v>
      </c>
      <c r="C713" s="1509"/>
      <c r="D713" s="1509"/>
      <c r="E713" s="1509"/>
      <c r="F713" s="1509"/>
      <c r="G713" s="1509"/>
      <c r="H713" s="1509"/>
      <c r="I713" s="1509"/>
      <c r="J713" s="1509"/>
      <c r="K713" s="1509"/>
      <c r="L713" s="1509"/>
      <c r="M713" s="1509"/>
      <c r="N713" s="1495">
        <v>7903</v>
      </c>
      <c r="O713" s="779"/>
      <c r="P713" s="768"/>
      <c r="Q713" s="2107"/>
      <c r="R713" s="780"/>
      <c r="S713" s="98"/>
      <c r="T713" s="1829"/>
      <c r="U713" s="1830"/>
      <c r="AB713" s="2107"/>
      <c r="AC713" s="1831"/>
      <c r="AD713" s="1831"/>
      <c r="AE713">
        <v>7072</v>
      </c>
      <c r="AF713" s="1889">
        <v>7224</v>
      </c>
      <c r="AG713" s="2107">
        <f>SUMIF('3BL ACTUAL'!B:B,AF713,'3BL ACTUAL'!E:E)</f>
        <v>0</v>
      </c>
      <c r="AH713" s="2107">
        <f>SUMIF('1 BL anterior'!B:B,AF713,'1 BL anterior'!E:E)</f>
        <v>0</v>
      </c>
      <c r="AJ713" s="285"/>
    </row>
    <row r="714" spans="1:36" ht="18">
      <c r="A714" s="1493"/>
      <c r="B714" s="1509" t="s">
        <v>3700</v>
      </c>
      <c r="C714" s="1509"/>
      <c r="D714" s="1509"/>
      <c r="E714" s="1509"/>
      <c r="F714" s="1509"/>
      <c r="G714" s="1509"/>
      <c r="H714" s="1509"/>
      <c r="I714" s="1509"/>
      <c r="J714" s="1509"/>
      <c r="K714" s="1509"/>
      <c r="L714" s="1509"/>
      <c r="M714" s="1509"/>
      <c r="N714" s="1495">
        <v>7904</v>
      </c>
      <c r="O714" s="779"/>
      <c r="P714" s="768"/>
      <c r="Q714" s="2107"/>
      <c r="R714" s="780"/>
      <c r="S714" s="98"/>
      <c r="T714" s="1829"/>
      <c r="U714" s="1830"/>
      <c r="AB714" s="2107"/>
      <c r="AC714" s="1831"/>
      <c r="AD714" s="1831"/>
      <c r="AE714">
        <v>7072</v>
      </c>
      <c r="AF714" s="1889">
        <v>7227</v>
      </c>
      <c r="AG714" s="2107">
        <f>SUMIF('3BL ACTUAL'!B:B,AF714,'3BL ACTUAL'!E:E)</f>
        <v>0</v>
      </c>
      <c r="AH714" s="2107">
        <f>SUMIF('1 BL anterior'!B:B,AF714,'1 BL anterior'!E:E)</f>
        <v>0</v>
      </c>
      <c r="AJ714" s="285"/>
    </row>
    <row r="715" spans="1:36" ht="18">
      <c r="A715" s="1493"/>
      <c r="B715" s="1509" t="s">
        <v>3701</v>
      </c>
      <c r="C715" s="1509"/>
      <c r="D715" s="1509"/>
      <c r="E715" s="1509"/>
      <c r="F715" s="1509"/>
      <c r="G715" s="1509"/>
      <c r="H715" s="1509"/>
      <c r="I715" s="1509"/>
      <c r="J715" s="1509"/>
      <c r="K715" s="1509"/>
      <c r="L715" s="1509"/>
      <c r="M715" s="1509"/>
      <c r="N715" s="1495">
        <v>7905</v>
      </c>
      <c r="O715" s="779"/>
      <c r="P715" s="768"/>
      <c r="Q715" s="2107"/>
      <c r="R715" s="780"/>
      <c r="S715" s="98"/>
      <c r="T715" s="1829"/>
      <c r="U715" s="1830"/>
      <c r="AB715" s="2107"/>
      <c r="AC715" s="1831"/>
      <c r="AD715" s="1831"/>
      <c r="AE715">
        <v>7072</v>
      </c>
      <c r="AF715" s="1889">
        <v>7230</v>
      </c>
      <c r="AG715" s="2107">
        <f>SUMIF('3BL ACTUAL'!B:B,AF715,'3BL ACTUAL'!E:E)</f>
        <v>0</v>
      </c>
      <c r="AH715" s="2107">
        <f>SUMIF('1 BL anterior'!B:B,AF715,'1 BL anterior'!E:E)</f>
        <v>0</v>
      </c>
      <c r="AJ715" s="285"/>
    </row>
    <row r="716" spans="1:36" ht="18">
      <c r="A716" s="1493"/>
      <c r="B716" s="1509" t="s">
        <v>3702</v>
      </c>
      <c r="C716" s="1509"/>
      <c r="D716" s="1509"/>
      <c r="E716" s="1509"/>
      <c r="F716" s="1509"/>
      <c r="G716" s="1509"/>
      <c r="H716" s="1509"/>
      <c r="I716" s="1509"/>
      <c r="J716" s="1509"/>
      <c r="K716" s="1509"/>
      <c r="L716" s="1509"/>
      <c r="M716" s="1509"/>
      <c r="N716" s="1495">
        <v>7906</v>
      </c>
      <c r="O716" s="779"/>
      <c r="P716" s="768"/>
      <c r="Q716" s="2107"/>
      <c r="R716" s="780"/>
      <c r="S716" s="98"/>
      <c r="T716" s="1829"/>
      <c r="U716" s="1830"/>
      <c r="AB716" s="2107"/>
      <c r="AC716" s="1831"/>
      <c r="AD716" s="1831"/>
      <c r="AE716">
        <v>7072</v>
      </c>
      <c r="AF716" s="1889">
        <v>7233</v>
      </c>
      <c r="AG716" s="2107">
        <f>SUMIF('3BL ACTUAL'!B:B,AF716,'3BL ACTUAL'!E:E)</f>
        <v>0</v>
      </c>
      <c r="AH716" s="2107">
        <f>SUMIF('1 BL anterior'!B:B,AF716,'1 BL anterior'!E:E)</f>
        <v>0</v>
      </c>
      <c r="AJ716" s="285"/>
    </row>
    <row r="717" spans="1:36" ht="18">
      <c r="A717" s="1493"/>
      <c r="B717" s="1509" t="s">
        <v>3703</v>
      </c>
      <c r="C717" s="1509"/>
      <c r="D717" s="1509"/>
      <c r="E717" s="1509"/>
      <c r="F717" s="1509"/>
      <c r="G717" s="1509"/>
      <c r="H717" s="1509"/>
      <c r="I717" s="1509"/>
      <c r="J717" s="1509"/>
      <c r="K717" s="1509"/>
      <c r="L717" s="1509"/>
      <c r="M717" s="1509"/>
      <c r="N717" s="1495">
        <v>7907</v>
      </c>
      <c r="O717" s="779"/>
      <c r="P717" s="768"/>
      <c r="Q717" s="2107"/>
      <c r="R717" s="780"/>
      <c r="S717" s="98"/>
      <c r="T717" s="1829"/>
      <c r="U717" s="1830"/>
      <c r="AB717" s="2107"/>
      <c r="AC717" s="1831"/>
      <c r="AD717" s="1831"/>
      <c r="AE717">
        <v>7072</v>
      </c>
      <c r="AF717" s="1889">
        <v>7236</v>
      </c>
      <c r="AG717" s="2107">
        <f>SUMIF('3BL ACTUAL'!B:B,AF717,'3BL ACTUAL'!E:E)</f>
        <v>0</v>
      </c>
      <c r="AH717" s="2107">
        <f>SUMIF('1 BL anterior'!B:B,AF717,'1 BL anterior'!E:E)</f>
        <v>0</v>
      </c>
      <c r="AJ717" s="285"/>
    </row>
    <row r="718" spans="1:36" ht="18.75">
      <c r="A718" s="1493"/>
      <c r="B718" s="1509" t="s">
        <v>3704</v>
      </c>
      <c r="C718" s="1509"/>
      <c r="D718" s="1509"/>
      <c r="E718" s="1509"/>
      <c r="F718" s="1509"/>
      <c r="G718" s="1509"/>
      <c r="H718" s="1509"/>
      <c r="I718" s="1509"/>
      <c r="J718" s="1509"/>
      <c r="K718" s="1509"/>
      <c r="L718" s="1509"/>
      <c r="M718" s="1509"/>
      <c r="N718" s="1544"/>
      <c r="O718" s="767"/>
      <c r="P718" s="1234">
        <f>SUM(Q581:Q707)</f>
        <v>0</v>
      </c>
      <c r="R718" s="771">
        <f>SUM(R483:R707)</f>
        <v>0</v>
      </c>
      <c r="S718" s="98">
        <f>+Q718</f>
        <v>0</v>
      </c>
      <c r="T718" s="1829">
        <f t="shared" si="126"/>
        <v>0</v>
      </c>
      <c r="U718" s="1830">
        <f t="shared" si="127"/>
        <v>0</v>
      </c>
      <c r="AB718" s="2107"/>
      <c r="AC718" s="1831">
        <f t="shared" si="129"/>
        <v>0</v>
      </c>
      <c r="AD718" s="1831" t="e">
        <f>+AC718-#REF!</f>
        <v>#REF!</v>
      </c>
      <c r="AE718">
        <v>7072</v>
      </c>
      <c r="AF718" s="1889">
        <v>7239</v>
      </c>
      <c r="AG718" s="2107">
        <f>SUMIF('3BL ACTUAL'!B:B,AF718,'3BL ACTUAL'!E:E)</f>
        <v>0</v>
      </c>
      <c r="AH718" s="2107">
        <f>SUMIF('1 BL anterior'!B:B,AF718,'1 BL anterior'!E:E)</f>
        <v>0</v>
      </c>
      <c r="AJ718" s="285"/>
    </row>
    <row r="719" spans="1:36" ht="19.5" thickBot="1">
      <c r="O719" s="767"/>
      <c r="P719" s="768"/>
      <c r="S719" s="98">
        <f>+Q719</f>
        <v>0</v>
      </c>
      <c r="T719" s="1829">
        <f t="shared" si="126"/>
        <v>0</v>
      </c>
      <c r="U719" s="1830">
        <f t="shared" si="127"/>
        <v>0</v>
      </c>
      <c r="AB719" s="2107"/>
      <c r="AC719" s="1831">
        <f t="shared" si="129"/>
        <v>0</v>
      </c>
      <c r="AD719" s="1831">
        <f>+AC719-R719</f>
        <v>0</v>
      </c>
      <c r="AE719">
        <v>7072</v>
      </c>
      <c r="AF719" s="1889">
        <v>7242</v>
      </c>
      <c r="AG719" s="2107">
        <f>SUMIF('3BL ACTUAL'!B:B,AF719,'3BL ACTUAL'!E:E)</f>
        <v>0</v>
      </c>
      <c r="AH719" s="2107">
        <f>SUMIF('1 BL anterior'!B:B,AF719,'1 BL anterior'!E:E)</f>
        <v>525.68000000000006</v>
      </c>
      <c r="AJ719" s="285"/>
    </row>
    <row r="720" spans="1:36" ht="16.5">
      <c r="A720" s="1503" t="s">
        <v>3417</v>
      </c>
      <c r="B720" s="1503"/>
      <c r="C720" s="1503"/>
      <c r="D720" s="1503"/>
      <c r="E720" s="1503"/>
      <c r="F720" s="1503"/>
      <c r="G720" s="1503"/>
      <c r="H720" s="1503"/>
      <c r="I720" s="1503"/>
      <c r="J720" s="1503"/>
      <c r="K720" s="1503"/>
      <c r="L720" s="1503"/>
      <c r="M720" s="1503"/>
      <c r="N720" s="1503"/>
      <c r="O720" s="3330" t="s">
        <v>900</v>
      </c>
      <c r="P720" s="768"/>
      <c r="S720" s="98">
        <f>+Q720</f>
        <v>0</v>
      </c>
      <c r="T720" s="1829">
        <f t="shared" si="126"/>
        <v>0</v>
      </c>
      <c r="U720" s="1830">
        <f t="shared" si="127"/>
        <v>0</v>
      </c>
      <c r="AB720" s="2107"/>
      <c r="AC720" s="1831">
        <f t="shared" si="129"/>
        <v>0</v>
      </c>
      <c r="AD720" s="1831">
        <f>+AC720-R720</f>
        <v>0</v>
      </c>
      <c r="AE720">
        <v>7072</v>
      </c>
      <c r="AF720" s="1889">
        <v>7245</v>
      </c>
      <c r="AG720" s="2107">
        <f>SUMIF('3BL ACTUAL'!B:B,AF720,'3BL ACTUAL'!E:E)</f>
        <v>0</v>
      </c>
      <c r="AH720" s="2107">
        <f>SUMIF('1 BL anterior'!B:B,AF720,'1 BL anterior'!E:E)</f>
        <v>0</v>
      </c>
      <c r="AJ720" s="285"/>
    </row>
    <row r="721" spans="1:36" ht="17.25" thickBot="1">
      <c r="A721" s="1493"/>
      <c r="B721" s="1504" t="s">
        <v>922</v>
      </c>
      <c r="C721" s="1504"/>
      <c r="D721" s="1504"/>
      <c r="E721" s="1504"/>
      <c r="F721" s="1504"/>
      <c r="G721" s="1504"/>
      <c r="H721" s="1504"/>
      <c r="I721" s="1504"/>
      <c r="J721" s="1504"/>
      <c r="K721" s="1504"/>
      <c r="L721" s="1504"/>
      <c r="M721" s="1504"/>
      <c r="N721" s="1494">
        <v>801</v>
      </c>
      <c r="O721" s="3331"/>
      <c r="P721" s="768"/>
      <c r="Q721" s="771">
        <f>-SUM(Q484:Q707)+SUM(Q372:Q465)</f>
        <v>0</v>
      </c>
      <c r="R721" s="771">
        <f>+R718-+R480</f>
        <v>0</v>
      </c>
      <c r="S721" s="98"/>
      <c r="T721" s="1829">
        <f t="shared" si="126"/>
        <v>0</v>
      </c>
      <c r="U721" s="1830">
        <f t="shared" si="127"/>
        <v>0</v>
      </c>
      <c r="AB721" s="2107"/>
      <c r="AC721" s="1831">
        <f t="shared" si="129"/>
        <v>0</v>
      </c>
      <c r="AD721" s="1831">
        <f>+AC721-R718</f>
        <v>0</v>
      </c>
      <c r="AE721">
        <v>7072</v>
      </c>
      <c r="AF721" s="1889">
        <v>7248</v>
      </c>
      <c r="AG721" s="2107">
        <f>SUMIF('3BL ACTUAL'!B:B,AF721,'3BL ACTUAL'!E:E)</f>
        <v>0</v>
      </c>
      <c r="AH721" s="2107">
        <f>SUMIF('1 BL anterior'!B:B,AF721,'1 BL anterior'!E:E)</f>
        <v>277.08999999999997</v>
      </c>
      <c r="AJ721" s="285"/>
    </row>
    <row r="722" spans="1:36" ht="16.5">
      <c r="A722" s="1493"/>
      <c r="B722" s="1504" t="s">
        <v>3418</v>
      </c>
      <c r="C722" s="1504"/>
      <c r="D722" s="1504"/>
      <c r="E722" s="1504"/>
      <c r="F722" s="1504"/>
      <c r="G722" s="1504"/>
      <c r="H722" s="1504"/>
      <c r="I722" s="1504"/>
      <c r="J722" s="1504"/>
      <c r="K722" s="1504"/>
      <c r="L722" s="1504"/>
      <c r="M722" s="1504"/>
      <c r="N722" s="1494">
        <v>802</v>
      </c>
      <c r="O722" s="3330" t="s">
        <v>900</v>
      </c>
      <c r="P722" s="768"/>
      <c r="S722" s="98">
        <f t="shared" ref="S722:S797" si="131">+Q722</f>
        <v>0</v>
      </c>
      <c r="T722" s="1829">
        <f t="shared" si="126"/>
        <v>0</v>
      </c>
      <c r="U722" s="1830">
        <f t="shared" si="127"/>
        <v>0</v>
      </c>
      <c r="AB722" s="2107"/>
      <c r="AC722" s="1831">
        <f t="shared" si="129"/>
        <v>0</v>
      </c>
      <c r="AD722" s="1831">
        <f t="shared" ref="AD722:AD797" si="132">+AC722-R722</f>
        <v>0</v>
      </c>
      <c r="AE722">
        <v>7082</v>
      </c>
      <c r="AF722" s="1889">
        <v>7251</v>
      </c>
      <c r="AG722" s="2107">
        <f>SUMIF('3BL ACTUAL'!B:B,AF722,'3BL ACTUAL'!E:E)</f>
        <v>0</v>
      </c>
      <c r="AH722" s="2107">
        <f>SUMIF('1 BL anterior'!B:B,AF722,'1 BL anterior'!E:E)</f>
        <v>0</v>
      </c>
      <c r="AJ722" s="285"/>
    </row>
    <row r="723" spans="1:36" ht="17.25" thickBot="1">
      <c r="A723" s="1493"/>
      <c r="B723" s="1504"/>
      <c r="C723" s="1561"/>
      <c r="D723" s="1562"/>
      <c r="E723" s="1562"/>
      <c r="F723" s="1562"/>
      <c r="G723" s="1562"/>
      <c r="H723" s="1562"/>
      <c r="I723" s="1562"/>
      <c r="J723" s="1562"/>
      <c r="K723" s="1563"/>
      <c r="L723" s="1504"/>
      <c r="M723" s="1504"/>
      <c r="N723" s="1494"/>
      <c r="O723" s="3331"/>
      <c r="P723" s="768"/>
      <c r="S723" s="98">
        <f t="shared" si="131"/>
        <v>0</v>
      </c>
      <c r="T723" s="1829">
        <f t="shared" si="126"/>
        <v>0</v>
      </c>
      <c r="U723" s="1830">
        <f t="shared" si="127"/>
        <v>0</v>
      </c>
      <c r="AB723" s="2107"/>
      <c r="AC723" s="1831">
        <f t="shared" si="129"/>
        <v>0</v>
      </c>
      <c r="AD723" s="1831">
        <f t="shared" si="132"/>
        <v>0</v>
      </c>
      <c r="AE723">
        <v>7082</v>
      </c>
      <c r="AF723" s="1889">
        <v>7254</v>
      </c>
      <c r="AG723" s="2107">
        <f>SUMIF('3BL ACTUAL'!B:B,AF723,'3BL ACTUAL'!E:E)</f>
        <v>0</v>
      </c>
      <c r="AH723" s="2107">
        <f>SUMIF('1 BL anterior'!B:B,AF723,'1 BL anterior'!E:E)</f>
        <v>0</v>
      </c>
      <c r="AJ723" s="285"/>
    </row>
    <row r="724" spans="1:36" ht="16.5">
      <c r="A724" s="1493"/>
      <c r="B724" s="1493"/>
      <c r="C724" s="1505" t="s">
        <v>1038</v>
      </c>
      <c r="D724" s="1506"/>
      <c r="E724" s="1506"/>
      <c r="F724" s="1506"/>
      <c r="G724" s="1506"/>
      <c r="H724" s="1506"/>
      <c r="I724" s="1506"/>
      <c r="J724" s="1506"/>
      <c r="K724" s="1507"/>
      <c r="L724" s="1508" t="s">
        <v>3419</v>
      </c>
      <c r="M724" s="1508"/>
      <c r="N724" s="1508" t="s">
        <v>3420</v>
      </c>
      <c r="O724" s="1659"/>
      <c r="P724" s="768"/>
      <c r="S724" s="98"/>
      <c r="T724" s="1829"/>
      <c r="U724" s="1830"/>
      <c r="AB724" s="2107"/>
      <c r="AC724" s="1831"/>
      <c r="AD724" s="1831"/>
      <c r="AF724" s="1889"/>
      <c r="AG724" s="2107">
        <f>SUMIF('3BL ACTUAL'!B:B,AF724,'3BL ACTUAL'!E:E)</f>
        <v>0</v>
      </c>
      <c r="AH724" s="2107">
        <f>SUMIF('1 BL anterior'!B:B,AF724,'1 BL anterior'!E:E)</f>
        <v>0</v>
      </c>
      <c r="AJ724" s="285"/>
    </row>
    <row r="725" spans="1:36" ht="16.5">
      <c r="A725" s="1493"/>
      <c r="B725" s="1493"/>
      <c r="C725" s="1493"/>
      <c r="D725" s="1509" t="s">
        <v>3421</v>
      </c>
      <c r="E725" s="1509"/>
      <c r="F725" s="1509"/>
      <c r="G725" s="1509"/>
      <c r="H725" s="1509"/>
      <c r="I725" s="1509"/>
      <c r="J725" s="1509"/>
      <c r="K725" s="1509"/>
      <c r="L725" s="1495" t="s">
        <v>3705</v>
      </c>
      <c r="M725" s="1496"/>
      <c r="N725" s="1495">
        <v>95</v>
      </c>
      <c r="O725" s="783" t="s">
        <v>664</v>
      </c>
      <c r="P725" s="768"/>
      <c r="Q725" s="2107"/>
      <c r="R725" s="1828">
        <f t="shared" ref="R725:R801" si="133">+P725-Q725</f>
        <v>0</v>
      </c>
      <c r="S725" s="98">
        <f t="shared" si="131"/>
        <v>0</v>
      </c>
      <c r="T725" s="1829">
        <f t="shared" si="126"/>
        <v>0</v>
      </c>
      <c r="U725" s="1830">
        <f t="shared" si="127"/>
        <v>0</v>
      </c>
      <c r="AB725" s="2107"/>
      <c r="AC725" s="1831">
        <f t="shared" si="129"/>
        <v>0</v>
      </c>
      <c r="AD725" s="1831">
        <f t="shared" si="132"/>
        <v>0</v>
      </c>
      <c r="AE725">
        <v>7082</v>
      </c>
      <c r="AF725" s="1889">
        <v>7257</v>
      </c>
      <c r="AG725" s="2107">
        <f>SUMIF('3BL ACTUAL'!B:B,AF725,'3BL ACTUAL'!E:E)</f>
        <v>0</v>
      </c>
      <c r="AH725" s="2107">
        <f>SUMIF('1 BL anterior'!B:B,AF725,'1 BL anterior'!E:E)</f>
        <v>0</v>
      </c>
      <c r="AJ725" s="285"/>
    </row>
    <row r="726" spans="1:36" ht="16.5">
      <c r="A726" s="1493"/>
      <c r="B726" s="1493"/>
      <c r="C726" s="1493"/>
      <c r="D726" s="1509" t="s">
        <v>3422</v>
      </c>
      <c r="E726" s="1509"/>
      <c r="F726" s="1509"/>
      <c r="G726" s="1509"/>
      <c r="H726" s="1509"/>
      <c r="I726" s="1509"/>
      <c r="J726" s="1509"/>
      <c r="K726" s="1509"/>
      <c r="L726" s="1495" t="s">
        <v>1039</v>
      </c>
      <c r="M726" s="1496"/>
      <c r="N726" s="1495">
        <v>97</v>
      </c>
      <c r="O726" s="1900" t="s">
        <v>869</v>
      </c>
      <c r="P726" s="768"/>
      <c r="Q726" s="2107"/>
      <c r="R726" s="1828">
        <f t="shared" si="133"/>
        <v>0</v>
      </c>
      <c r="S726" s="98">
        <f t="shared" si="131"/>
        <v>0</v>
      </c>
      <c r="T726" s="1829">
        <f t="shared" si="126"/>
        <v>0</v>
      </c>
      <c r="U726" s="1830">
        <f t="shared" si="127"/>
        <v>0</v>
      </c>
      <c r="AB726" s="2107"/>
      <c r="AC726" s="1831">
        <f t="shared" si="129"/>
        <v>0</v>
      </c>
      <c r="AD726" s="1831">
        <f t="shared" si="132"/>
        <v>0</v>
      </c>
      <c r="AE726">
        <v>7082</v>
      </c>
      <c r="AF726" s="1889">
        <v>7260</v>
      </c>
      <c r="AG726" s="2107">
        <f>SUMIF('3BL ACTUAL'!B:B,AF726,'3BL ACTUAL'!E:E)</f>
        <v>0</v>
      </c>
      <c r="AH726" s="2107">
        <f>SUMIF('1 BL anterior'!B:B,AF726,'1 BL anterior'!E:E)</f>
        <v>0</v>
      </c>
      <c r="AJ726" s="285"/>
    </row>
    <row r="727" spans="1:36" ht="17.25" thickBot="1">
      <c r="A727" s="1493"/>
      <c r="B727" s="1493"/>
      <c r="C727" s="1493"/>
      <c r="D727" s="1509" t="s">
        <v>3423</v>
      </c>
      <c r="E727" s="1509"/>
      <c r="F727" s="1509"/>
      <c r="G727" s="1509"/>
      <c r="H727" s="1509"/>
      <c r="I727" s="1509"/>
      <c r="J727" s="1509"/>
      <c r="K727" s="1509"/>
      <c r="L727" s="1510" t="s">
        <v>3424</v>
      </c>
      <c r="M727" s="1510"/>
      <c r="N727" s="1495">
        <v>98</v>
      </c>
      <c r="O727" s="1901" t="s">
        <v>900</v>
      </c>
      <c r="P727" s="768"/>
      <c r="Q727" s="2107"/>
      <c r="R727" s="1828">
        <f t="shared" si="133"/>
        <v>0</v>
      </c>
      <c r="S727" s="98">
        <f t="shared" si="131"/>
        <v>0</v>
      </c>
      <c r="T727" s="1829">
        <f t="shared" si="126"/>
        <v>0</v>
      </c>
      <c r="U727" s="1830">
        <f t="shared" si="127"/>
        <v>0</v>
      </c>
      <c r="AB727" s="2107"/>
      <c r="AC727" s="1831">
        <f t="shared" si="129"/>
        <v>0</v>
      </c>
      <c r="AD727" s="1831">
        <f t="shared" si="132"/>
        <v>0</v>
      </c>
      <c r="AE727">
        <v>7082</v>
      </c>
      <c r="AF727" s="1889">
        <v>7263</v>
      </c>
      <c r="AG727" s="2107">
        <f>SUMIF('3BL ACTUAL'!B:B,AF727,'3BL ACTUAL'!E:E)</f>
        <v>0</v>
      </c>
      <c r="AH727" s="2107">
        <f>SUMIF('1 BL anterior'!B:B,AF727,'1 BL anterior'!E:E)</f>
        <v>0</v>
      </c>
      <c r="AJ727" s="285"/>
    </row>
    <row r="728" spans="1:36" ht="17.25" thickBot="1">
      <c r="A728" s="1493"/>
      <c r="B728" s="1493"/>
      <c r="C728" s="1503" t="s">
        <v>1042</v>
      </c>
      <c r="D728" s="1503"/>
      <c r="E728" s="1503"/>
      <c r="F728" s="1503"/>
      <c r="G728" s="1503"/>
      <c r="H728" s="1503"/>
      <c r="I728" s="1503"/>
      <c r="J728" s="1503"/>
      <c r="K728" s="1503"/>
      <c r="L728" s="1503"/>
      <c r="M728" s="1503"/>
      <c r="N728" s="1503"/>
      <c r="O728" s="2010"/>
      <c r="P728" s="768"/>
      <c r="Q728" s="2107"/>
      <c r="R728" s="1828">
        <f t="shared" si="133"/>
        <v>0</v>
      </c>
      <c r="S728" s="98">
        <f t="shared" si="131"/>
        <v>0</v>
      </c>
      <c r="T728" s="1829">
        <f t="shared" si="126"/>
        <v>0</v>
      </c>
      <c r="U728" s="1830">
        <f t="shared" si="127"/>
        <v>0</v>
      </c>
      <c r="AB728" s="2107"/>
      <c r="AC728" s="1831">
        <f t="shared" si="129"/>
        <v>0</v>
      </c>
      <c r="AD728" s="1831">
        <f t="shared" si="132"/>
        <v>0</v>
      </c>
      <c r="AE728">
        <v>7082</v>
      </c>
      <c r="AF728" s="1889">
        <v>7266</v>
      </c>
      <c r="AG728" s="2107">
        <f>SUMIF('3BL ACTUAL'!B:B,AF728,'3BL ACTUAL'!E:E)</f>
        <v>0</v>
      </c>
      <c r="AH728" s="2107">
        <f>SUMIF('1 BL anterior'!B:B,AF728,'1 BL anterior'!E:E)</f>
        <v>0</v>
      </c>
      <c r="AJ728" s="285"/>
    </row>
    <row r="729" spans="1:36" ht="16.5">
      <c r="A729" s="1493"/>
      <c r="B729" s="1493"/>
      <c r="C729" s="1493"/>
      <c r="D729" s="1509" t="s">
        <v>3425</v>
      </c>
      <c r="E729" s="1509"/>
      <c r="F729" s="1509"/>
      <c r="G729" s="1509"/>
      <c r="H729" s="1509"/>
      <c r="I729" s="1509"/>
      <c r="J729" s="1509"/>
      <c r="K729" s="1509"/>
      <c r="L729" s="1509"/>
      <c r="M729" s="1509"/>
      <c r="N729" s="1495">
        <v>803</v>
      </c>
      <c r="O729" s="784" t="s">
        <v>664</v>
      </c>
      <c r="P729" s="785"/>
      <c r="Q729" s="2107">
        <f>SUMIF(AF:AF,N729,AG:AG)</f>
        <v>0</v>
      </c>
      <c r="R729" s="1887">
        <f t="shared" si="133"/>
        <v>0</v>
      </c>
      <c r="S729" s="778">
        <f t="shared" si="131"/>
        <v>0</v>
      </c>
      <c r="T729" s="1902">
        <f t="shared" si="126"/>
        <v>0</v>
      </c>
      <c r="U729" s="1903">
        <f t="shared" si="127"/>
        <v>0</v>
      </c>
      <c r="AB729" s="2107"/>
      <c r="AC729" s="1831">
        <f t="shared" si="129"/>
        <v>0</v>
      </c>
      <c r="AD729" s="1831">
        <f t="shared" si="132"/>
        <v>0</v>
      </c>
      <c r="AE729">
        <v>7082</v>
      </c>
      <c r="AF729" s="1889">
        <v>7269</v>
      </c>
      <c r="AG729" s="2107">
        <f>SUMIF('3BL ACTUAL'!B:B,AF729,'3BL ACTUAL'!E:E)</f>
        <v>0</v>
      </c>
      <c r="AH729" s="2107">
        <f>SUMIF('1 BL anterior'!B:B,AF729,'1 BL anterior'!E:E)</f>
        <v>306.92000000000007</v>
      </c>
      <c r="AJ729" s="285"/>
    </row>
    <row r="730" spans="1:36" ht="16.5">
      <c r="A730" s="1493"/>
      <c r="B730" s="1493"/>
      <c r="C730" s="1493"/>
      <c r="D730" s="1509" t="s">
        <v>3426</v>
      </c>
      <c r="E730" s="1509"/>
      <c r="F730" s="1509"/>
      <c r="G730" s="1509"/>
      <c r="H730" s="1509"/>
      <c r="I730" s="1509"/>
      <c r="J730" s="1509"/>
      <c r="K730" s="1509"/>
      <c r="L730" s="1509"/>
      <c r="M730" s="1509"/>
      <c r="N730" s="1495">
        <v>804</v>
      </c>
      <c r="O730" s="1424" t="s">
        <v>664</v>
      </c>
      <c r="P730" s="768"/>
      <c r="Q730" s="2107"/>
      <c r="R730" s="1828">
        <f t="shared" si="133"/>
        <v>0</v>
      </c>
      <c r="S730" s="98">
        <f t="shared" si="131"/>
        <v>0</v>
      </c>
      <c r="T730" s="1829">
        <f t="shared" si="126"/>
        <v>0</v>
      </c>
      <c r="U730" s="1830">
        <f t="shared" si="127"/>
        <v>0</v>
      </c>
      <c r="AB730" s="2107"/>
      <c r="AC730" s="1831">
        <f t="shared" si="129"/>
        <v>0</v>
      </c>
      <c r="AD730" s="1831">
        <f t="shared" si="132"/>
        <v>0</v>
      </c>
      <c r="AE730">
        <v>7082</v>
      </c>
      <c r="AF730" s="1889">
        <v>7272</v>
      </c>
      <c r="AG730" s="2107">
        <f>SUMIF('3BL ACTUAL'!B:B,AF730,'3BL ACTUAL'!E:E)</f>
        <v>0</v>
      </c>
      <c r="AH730" s="2107">
        <f>SUMIF('1 BL anterior'!B:B,AF730,'1 BL anterior'!E:E)</f>
        <v>0</v>
      </c>
      <c r="AJ730" s="285"/>
    </row>
    <row r="731" spans="1:36" ht="16.5">
      <c r="A731" s="1493"/>
      <c r="B731" s="1493"/>
      <c r="C731" s="1493"/>
      <c r="D731" s="1509" t="s">
        <v>3427</v>
      </c>
      <c r="E731" s="1509"/>
      <c r="F731" s="1509"/>
      <c r="G731" s="1509"/>
      <c r="H731" s="1509"/>
      <c r="I731" s="1509"/>
      <c r="J731" s="1509"/>
      <c r="K731" s="1509"/>
      <c r="L731" s="1509"/>
      <c r="M731" s="1509"/>
      <c r="N731" s="1495">
        <v>805</v>
      </c>
      <c r="O731" s="1424" t="s">
        <v>664</v>
      </c>
      <c r="P731" s="768"/>
      <c r="Q731" s="2107"/>
      <c r="R731" s="1828">
        <f t="shared" si="133"/>
        <v>0</v>
      </c>
      <c r="S731" s="98">
        <f t="shared" si="131"/>
        <v>0</v>
      </c>
      <c r="T731" s="1829">
        <f t="shared" si="126"/>
        <v>0</v>
      </c>
      <c r="U731" s="1830">
        <f t="shared" si="127"/>
        <v>0</v>
      </c>
      <c r="AB731" s="2107"/>
      <c r="AC731" s="1831">
        <f t="shared" si="129"/>
        <v>0</v>
      </c>
      <c r="AD731" s="1831">
        <f t="shared" si="132"/>
        <v>0</v>
      </c>
      <c r="AE731">
        <v>7082</v>
      </c>
      <c r="AF731" s="1889">
        <v>7275</v>
      </c>
      <c r="AG731" s="2107">
        <f>SUMIF('3BL ACTUAL'!B:B,AF731,'3BL ACTUAL'!E:E)</f>
        <v>0</v>
      </c>
      <c r="AH731" s="2107">
        <f>SUMIF('1 BL anterior'!B:B,AF731,'1 BL anterior'!E:E)</f>
        <v>0</v>
      </c>
      <c r="AJ731" s="285"/>
    </row>
    <row r="732" spans="1:36" ht="16.5">
      <c r="A732" s="1493"/>
      <c r="B732" s="1493"/>
      <c r="C732" s="1493"/>
      <c r="D732" s="1509" t="s">
        <v>3428</v>
      </c>
      <c r="E732" s="1509"/>
      <c r="F732" s="1509"/>
      <c r="G732" s="1509"/>
      <c r="H732" s="1509"/>
      <c r="I732" s="1509"/>
      <c r="J732" s="1509"/>
      <c r="K732" s="1509"/>
      <c r="L732" s="1509"/>
      <c r="M732" s="1509"/>
      <c r="N732" s="1495">
        <v>806</v>
      </c>
      <c r="O732" s="1425" t="s">
        <v>869</v>
      </c>
      <c r="P732" s="768"/>
      <c r="Q732" s="2107"/>
      <c r="R732" s="1828">
        <f t="shared" si="133"/>
        <v>0</v>
      </c>
      <c r="S732" s="98">
        <f t="shared" si="131"/>
        <v>0</v>
      </c>
      <c r="T732" s="1829">
        <f t="shared" si="126"/>
        <v>0</v>
      </c>
      <c r="U732" s="1830">
        <f t="shared" si="127"/>
        <v>0</v>
      </c>
      <c r="AB732" s="2107"/>
      <c r="AC732" s="1831">
        <f t="shared" si="129"/>
        <v>0</v>
      </c>
      <c r="AD732" s="1831">
        <f t="shared" si="132"/>
        <v>0</v>
      </c>
      <c r="AE732">
        <v>7082</v>
      </c>
      <c r="AF732" s="1889">
        <v>7278</v>
      </c>
      <c r="AG732" s="2107">
        <f>SUMIF('3BL ACTUAL'!B:B,AF732,'3BL ACTUAL'!E:E)</f>
        <v>0</v>
      </c>
      <c r="AH732" s="2107">
        <f>SUMIF('1 BL anterior'!B:B,AF732,'1 BL anterior'!E:E)</f>
        <v>0</v>
      </c>
      <c r="AJ732" s="285"/>
    </row>
    <row r="733" spans="1:36" ht="16.5">
      <c r="A733" s="1493"/>
      <c r="B733" s="1493"/>
      <c r="C733" s="1493"/>
      <c r="D733" s="1509" t="s">
        <v>3429</v>
      </c>
      <c r="E733" s="1509"/>
      <c r="F733" s="1509"/>
      <c r="G733" s="1509"/>
      <c r="H733" s="1509"/>
      <c r="I733" s="1509"/>
      <c r="J733" s="1509"/>
      <c r="K733" s="1509"/>
      <c r="L733" s="1509"/>
      <c r="M733" s="1509"/>
      <c r="N733" s="1495">
        <v>807</v>
      </c>
      <c r="O733" s="1425" t="s">
        <v>869</v>
      </c>
      <c r="P733" s="768"/>
      <c r="Q733" s="2107"/>
      <c r="R733" s="1828">
        <f t="shared" si="133"/>
        <v>0</v>
      </c>
      <c r="S733" s="98">
        <f t="shared" si="131"/>
        <v>0</v>
      </c>
      <c r="T733" s="1829">
        <f t="shared" si="126"/>
        <v>0</v>
      </c>
      <c r="U733" s="1830">
        <f t="shared" si="127"/>
        <v>0</v>
      </c>
      <c r="AB733" s="2107"/>
      <c r="AC733" s="1831">
        <f t="shared" si="129"/>
        <v>0</v>
      </c>
      <c r="AD733" s="1831">
        <f t="shared" si="132"/>
        <v>0</v>
      </c>
      <c r="AE733">
        <v>7082</v>
      </c>
      <c r="AF733" s="1889">
        <v>7281</v>
      </c>
      <c r="AG733" s="2107">
        <f>SUMIF('3BL ACTUAL'!B:B,AF733,'3BL ACTUAL'!E:E)</f>
        <v>0</v>
      </c>
      <c r="AH733" s="2107">
        <f>SUMIF('1 BL anterior'!B:B,AF733,'1 BL anterior'!E:E)</f>
        <v>0</v>
      </c>
      <c r="AJ733" s="285"/>
    </row>
    <row r="734" spans="1:36" ht="16.5">
      <c r="A734" s="1493"/>
      <c r="B734" s="1493"/>
      <c r="C734" s="1493"/>
      <c r="D734" s="1509" t="s">
        <v>3430</v>
      </c>
      <c r="E734" s="1509"/>
      <c r="F734" s="1509"/>
      <c r="G734" s="1509"/>
      <c r="H734" s="1509"/>
      <c r="I734" s="1509"/>
      <c r="J734" s="1509"/>
      <c r="K734" s="1509"/>
      <c r="L734" s="1509"/>
      <c r="M734" s="1509"/>
      <c r="N734" s="1495">
        <v>808</v>
      </c>
      <c r="O734" s="1425" t="s">
        <v>869</v>
      </c>
      <c r="P734" s="768"/>
      <c r="Q734" s="2107"/>
      <c r="R734" s="1828">
        <f t="shared" si="133"/>
        <v>0</v>
      </c>
      <c r="S734" s="98">
        <f t="shared" si="131"/>
        <v>0</v>
      </c>
      <c r="T734" s="1829">
        <f t="shared" si="126"/>
        <v>0</v>
      </c>
      <c r="U734" s="1830">
        <f t="shared" si="127"/>
        <v>0</v>
      </c>
      <c r="AB734" s="2107"/>
      <c r="AC734" s="1831">
        <f t="shared" si="129"/>
        <v>0</v>
      </c>
      <c r="AD734" s="1831">
        <f t="shared" si="132"/>
        <v>0</v>
      </c>
      <c r="AE734">
        <v>7082</v>
      </c>
      <c r="AF734" s="1889">
        <v>7284</v>
      </c>
      <c r="AG734" s="2107">
        <f>SUMIF('3BL ACTUAL'!B:B,AF734,'3BL ACTUAL'!E:E)</f>
        <v>0</v>
      </c>
      <c r="AH734" s="2107">
        <f>SUMIF('1 BL anterior'!B:B,AF734,'1 BL anterior'!E:E)</f>
        <v>0</v>
      </c>
      <c r="AJ734" s="285"/>
    </row>
    <row r="735" spans="1:36" ht="16.5">
      <c r="A735" s="1493"/>
      <c r="B735" s="1493"/>
      <c r="C735" s="1493"/>
      <c r="D735" s="1509" t="s">
        <v>3431</v>
      </c>
      <c r="E735" s="1509"/>
      <c r="F735" s="1509"/>
      <c r="G735" s="1509"/>
      <c r="H735" s="1509"/>
      <c r="I735" s="1509"/>
      <c r="J735" s="1509"/>
      <c r="K735" s="1509"/>
      <c r="L735" s="1509"/>
      <c r="M735" s="1509"/>
      <c r="N735" s="1495">
        <v>809</v>
      </c>
      <c r="O735" s="1425" t="s">
        <v>869</v>
      </c>
      <c r="P735" s="768"/>
      <c r="Q735" s="2107"/>
      <c r="R735" s="1828">
        <f t="shared" si="133"/>
        <v>0</v>
      </c>
      <c r="S735" s="98">
        <f t="shared" si="131"/>
        <v>0</v>
      </c>
      <c r="T735" s="1829">
        <f t="shared" si="126"/>
        <v>0</v>
      </c>
      <c r="U735" s="1830">
        <f t="shared" si="127"/>
        <v>0</v>
      </c>
      <c r="AB735" s="2107"/>
      <c r="AC735" s="1831">
        <f t="shared" si="129"/>
        <v>0</v>
      </c>
      <c r="AD735" s="1831">
        <f t="shared" si="132"/>
        <v>0</v>
      </c>
      <c r="AE735">
        <v>7082</v>
      </c>
      <c r="AF735" s="1889">
        <v>7287</v>
      </c>
      <c r="AG735" s="2107">
        <f>SUMIF('3BL ACTUAL'!B:B,AF735,'3BL ACTUAL'!E:E)</f>
        <v>0</v>
      </c>
      <c r="AH735" s="2107">
        <f>SUMIF('1 BL anterior'!B:B,AF735,'1 BL anterior'!E:E)</f>
        <v>0</v>
      </c>
      <c r="AJ735" s="285"/>
    </row>
    <row r="736" spans="1:36" ht="16.5">
      <c r="A736" s="1493"/>
      <c r="B736" s="1493"/>
      <c r="C736" s="1493"/>
      <c r="D736" s="1509" t="s">
        <v>3432</v>
      </c>
      <c r="E736" s="1509"/>
      <c r="F736" s="1509"/>
      <c r="G736" s="1509"/>
      <c r="H736" s="1509"/>
      <c r="I736" s="1509"/>
      <c r="J736" s="1509"/>
      <c r="K736" s="1509"/>
      <c r="L736" s="1509"/>
      <c r="M736" s="1509"/>
      <c r="N736" s="1495">
        <v>810</v>
      </c>
      <c r="O736" s="1424" t="s">
        <v>664</v>
      </c>
      <c r="P736" s="768"/>
      <c r="Q736" s="2107"/>
      <c r="R736" s="1828">
        <f t="shared" si="133"/>
        <v>0</v>
      </c>
      <c r="S736" s="98">
        <f t="shared" si="131"/>
        <v>0</v>
      </c>
      <c r="T736" s="1829">
        <f t="shared" si="126"/>
        <v>0</v>
      </c>
      <c r="U736" s="1830">
        <f t="shared" si="127"/>
        <v>0</v>
      </c>
      <c r="AB736" s="2107"/>
      <c r="AC736" s="1831">
        <f t="shared" si="129"/>
        <v>0</v>
      </c>
      <c r="AD736" s="1831">
        <f t="shared" si="132"/>
        <v>0</v>
      </c>
      <c r="AE736">
        <v>7082</v>
      </c>
      <c r="AF736" s="1889">
        <v>7290</v>
      </c>
      <c r="AG736" s="2107">
        <f>SUMIF('3BL ACTUAL'!B:B,AF736,'3BL ACTUAL'!E:E)</f>
        <v>0</v>
      </c>
      <c r="AH736" s="2107">
        <f>SUMIF('1 BL anterior'!B:B,AF736,'1 BL anterior'!E:E)</f>
        <v>0</v>
      </c>
      <c r="AJ736" s="285"/>
    </row>
    <row r="737" spans="1:36" ht="16.5">
      <c r="A737" s="1493"/>
      <c r="B737" s="1493"/>
      <c r="C737" s="1493"/>
      <c r="D737" s="1509" t="s">
        <v>3433</v>
      </c>
      <c r="E737" s="1509"/>
      <c r="F737" s="1509"/>
      <c r="G737" s="1509"/>
      <c r="H737" s="1509"/>
      <c r="I737" s="1509"/>
      <c r="J737" s="1509"/>
      <c r="K737" s="1509"/>
      <c r="L737" s="1509"/>
      <c r="M737" s="1509"/>
      <c r="N737" s="1495">
        <v>811</v>
      </c>
      <c r="O737" s="1425" t="s">
        <v>869</v>
      </c>
      <c r="P737" s="768"/>
      <c r="Q737" s="2107"/>
      <c r="R737" s="1828">
        <f t="shared" si="133"/>
        <v>0</v>
      </c>
      <c r="S737" s="98">
        <f t="shared" si="131"/>
        <v>0</v>
      </c>
      <c r="T737" s="1829">
        <f t="shared" si="126"/>
        <v>0</v>
      </c>
      <c r="U737" s="1830">
        <f t="shared" si="127"/>
        <v>0</v>
      </c>
      <c r="AB737" s="2107"/>
      <c r="AC737" s="1831">
        <f t="shared" si="129"/>
        <v>0</v>
      </c>
      <c r="AD737" s="1831">
        <f t="shared" si="132"/>
        <v>0</v>
      </c>
      <c r="AE737">
        <v>7082</v>
      </c>
      <c r="AF737" s="1889">
        <v>7293</v>
      </c>
      <c r="AG737" s="2107">
        <f>SUMIF('3BL ACTUAL'!B:B,AF737,'3BL ACTUAL'!E:E)</f>
        <v>0</v>
      </c>
      <c r="AH737" s="2107">
        <f>SUMIF('1 BL anterior'!B:B,AF737,'1 BL anterior'!E:E)</f>
        <v>0</v>
      </c>
      <c r="AJ737" s="285"/>
    </row>
    <row r="738" spans="1:36" ht="16.5">
      <c r="A738" s="1493"/>
      <c r="B738" s="1493"/>
      <c r="C738" s="1493"/>
      <c r="D738" s="1509" t="s">
        <v>3434</v>
      </c>
      <c r="E738" s="1509"/>
      <c r="F738" s="1509"/>
      <c r="G738" s="1509"/>
      <c r="H738" s="1509"/>
      <c r="I738" s="1509"/>
      <c r="J738" s="1509"/>
      <c r="K738" s="1509"/>
      <c r="L738" s="1509"/>
      <c r="M738" s="1509"/>
      <c r="N738" s="1495">
        <v>812</v>
      </c>
      <c r="O738" s="1424" t="s">
        <v>664</v>
      </c>
      <c r="P738" s="768"/>
      <c r="Q738" s="2107"/>
      <c r="R738" s="1828">
        <f t="shared" si="133"/>
        <v>0</v>
      </c>
      <c r="S738" s="98">
        <f t="shared" si="131"/>
        <v>0</v>
      </c>
      <c r="T738" s="1829">
        <f t="shared" si="126"/>
        <v>0</v>
      </c>
      <c r="U738" s="1830">
        <f t="shared" si="127"/>
        <v>0</v>
      </c>
      <c r="AB738" s="2107"/>
      <c r="AC738" s="1831">
        <f t="shared" si="129"/>
        <v>0</v>
      </c>
      <c r="AD738" s="1831">
        <f t="shared" si="132"/>
        <v>0</v>
      </c>
      <c r="AE738">
        <v>7082</v>
      </c>
      <c r="AF738" s="1889">
        <v>7296</v>
      </c>
      <c r="AG738" s="2107">
        <f>SUMIF('3BL ACTUAL'!B:B,AF738,'3BL ACTUAL'!E:E)</f>
        <v>0</v>
      </c>
      <c r="AH738" s="2107">
        <f>SUMIF('1 BL anterior'!B:B,AF738,'1 BL anterior'!E:E)</f>
        <v>0</v>
      </c>
      <c r="AJ738" s="285"/>
    </row>
    <row r="739" spans="1:36" ht="17.25" thickBot="1">
      <c r="A739" s="1493"/>
      <c r="B739" s="1493"/>
      <c r="C739" s="1493"/>
      <c r="D739" s="1509" t="s">
        <v>3435</v>
      </c>
      <c r="E739" s="1509"/>
      <c r="F739" s="1509"/>
      <c r="G739" s="1509"/>
      <c r="H739" s="1509"/>
      <c r="I739" s="1509"/>
      <c r="J739" s="1509"/>
      <c r="K739" s="1509"/>
      <c r="L739" s="1509"/>
      <c r="M739" s="1509"/>
      <c r="N739" s="1495">
        <v>813</v>
      </c>
      <c r="O739" s="1426" t="s">
        <v>869</v>
      </c>
      <c r="P739" s="768"/>
      <c r="Q739" s="2107"/>
      <c r="R739" s="1828">
        <f t="shared" si="133"/>
        <v>0</v>
      </c>
      <c r="S739" s="98">
        <f t="shared" si="131"/>
        <v>0</v>
      </c>
      <c r="T739" s="1829">
        <f t="shared" si="126"/>
        <v>0</v>
      </c>
      <c r="U739" s="1830">
        <f t="shared" si="127"/>
        <v>0</v>
      </c>
      <c r="AB739" s="2107"/>
      <c r="AC739" s="1831">
        <f t="shared" si="129"/>
        <v>0</v>
      </c>
      <c r="AD739" s="1831">
        <f t="shared" si="132"/>
        <v>0</v>
      </c>
      <c r="AE739">
        <v>7082</v>
      </c>
      <c r="AF739" s="1889">
        <v>7299</v>
      </c>
      <c r="AG739" s="2107">
        <f>SUMIF('3BL ACTUAL'!B:B,AF739,'3BL ACTUAL'!E:E)</f>
        <v>0</v>
      </c>
      <c r="AH739" s="2107">
        <f>SUMIF('1 BL anterior'!B:B,AF739,'1 BL anterior'!E:E)</f>
        <v>0</v>
      </c>
      <c r="AJ739" s="285"/>
    </row>
    <row r="740" spans="1:36" ht="17.25" thickBot="1">
      <c r="A740" s="1493"/>
      <c r="B740" s="1493"/>
      <c r="C740" s="1505" t="s">
        <v>3436</v>
      </c>
      <c r="D740" s="1506"/>
      <c r="E740" s="1506"/>
      <c r="F740" s="1506"/>
      <c r="G740" s="1506"/>
      <c r="H740" s="1506"/>
      <c r="I740" s="1506"/>
      <c r="J740" s="1506"/>
      <c r="K740" s="1507"/>
      <c r="L740" s="1508" t="s">
        <v>3419</v>
      </c>
      <c r="M740" s="1508"/>
      <c r="N740" s="1508" t="s">
        <v>3420</v>
      </c>
      <c r="O740" s="2006"/>
      <c r="P740" s="768"/>
      <c r="R740" s="1828">
        <f t="shared" si="133"/>
        <v>0</v>
      </c>
      <c r="S740" s="98">
        <f t="shared" si="131"/>
        <v>0</v>
      </c>
      <c r="T740" s="1829">
        <f t="shared" si="126"/>
        <v>0</v>
      </c>
      <c r="U740" s="1830">
        <f t="shared" si="127"/>
        <v>0</v>
      </c>
      <c r="AB740" s="2107"/>
      <c r="AC740" s="1831">
        <f t="shared" si="129"/>
        <v>0</v>
      </c>
      <c r="AD740" s="1831">
        <f t="shared" si="132"/>
        <v>0</v>
      </c>
      <c r="AE740">
        <v>7082</v>
      </c>
      <c r="AF740" s="1889">
        <v>7302</v>
      </c>
      <c r="AG740" s="2107">
        <f>SUMIF('3BL ACTUAL'!B:B,AF740,'3BL ACTUAL'!E:E)</f>
        <v>0</v>
      </c>
      <c r="AH740" s="2107">
        <f>SUMIF('1 BL anterior'!B:B,AF740,'1 BL anterior'!E:E)</f>
        <v>0</v>
      </c>
      <c r="AJ740" s="285"/>
    </row>
    <row r="741" spans="1:36" ht="17.25" thickBot="1">
      <c r="A741" s="1493"/>
      <c r="B741" s="1493"/>
      <c r="C741" s="1505"/>
      <c r="D741" s="1506"/>
      <c r="E741" s="1506"/>
      <c r="F741" s="1506"/>
      <c r="G741" s="1506"/>
      <c r="H741" s="1506"/>
      <c r="I741" s="1506"/>
      <c r="J741" s="1506"/>
      <c r="K741" s="1507"/>
      <c r="L741" s="1508"/>
      <c r="M741" s="1508"/>
      <c r="N741" s="1508"/>
      <c r="O741" s="2006"/>
      <c r="P741" s="768"/>
      <c r="R741" s="1828">
        <f t="shared" si="133"/>
        <v>0</v>
      </c>
      <c r="S741" s="98">
        <f t="shared" si="131"/>
        <v>0</v>
      </c>
      <c r="T741" s="1829">
        <f t="shared" si="126"/>
        <v>0</v>
      </c>
      <c r="U741" s="1830">
        <f t="shared" si="127"/>
        <v>0</v>
      </c>
      <c r="AB741" s="2107"/>
      <c r="AC741" s="1831">
        <f t="shared" si="129"/>
        <v>0</v>
      </c>
      <c r="AD741" s="1831">
        <f t="shared" si="132"/>
        <v>0</v>
      </c>
      <c r="AE741">
        <v>7082</v>
      </c>
      <c r="AF741" s="1889">
        <v>7305</v>
      </c>
      <c r="AG741" s="2107">
        <f>SUMIF('3BL ACTUAL'!B:B,AF741,'3BL ACTUAL'!E:E)</f>
        <v>0</v>
      </c>
      <c r="AH741" s="2107">
        <f>SUMIF('1 BL anterior'!B:B,AF741,'1 BL anterior'!E:E)</f>
        <v>0</v>
      </c>
      <c r="AJ741" s="285"/>
    </row>
    <row r="742" spans="1:36" ht="16.5">
      <c r="A742" s="1493"/>
      <c r="B742" s="1493"/>
      <c r="C742" s="1493"/>
      <c r="D742" s="1509" t="s">
        <v>3437</v>
      </c>
      <c r="E742" s="1509"/>
      <c r="F742" s="1509"/>
      <c r="G742" s="1509"/>
      <c r="H742" s="1509"/>
      <c r="I742" s="1509"/>
      <c r="J742" s="1509"/>
      <c r="K742" s="1509"/>
      <c r="L742" s="1509"/>
      <c r="M742" s="1509"/>
      <c r="N742" s="1495">
        <v>814</v>
      </c>
      <c r="O742" s="2012" t="s">
        <v>869</v>
      </c>
      <c r="P742" s="768"/>
      <c r="Q742" s="2107"/>
      <c r="R742" s="1828">
        <f t="shared" si="133"/>
        <v>0</v>
      </c>
      <c r="S742" s="98">
        <f t="shared" si="131"/>
        <v>0</v>
      </c>
      <c r="T742" s="1829">
        <f t="shared" si="126"/>
        <v>0</v>
      </c>
      <c r="U742" s="1830">
        <f t="shared" si="127"/>
        <v>0</v>
      </c>
      <c r="AB742" s="2107"/>
      <c r="AC742" s="1831">
        <f t="shared" si="129"/>
        <v>0</v>
      </c>
      <c r="AD742" s="1831">
        <f t="shared" si="132"/>
        <v>0</v>
      </c>
      <c r="AE742">
        <v>7082</v>
      </c>
      <c r="AF742" s="1889">
        <v>7308</v>
      </c>
      <c r="AG742" s="2107">
        <f>SUMIF('3BL ACTUAL'!B:B,AF742,'3BL ACTUAL'!E:E)</f>
        <v>0</v>
      </c>
      <c r="AH742" s="2107">
        <f>SUMIF('1 BL anterior'!B:B,AF742,'1 BL anterior'!E:E)</f>
        <v>0</v>
      </c>
      <c r="AJ742" s="285"/>
    </row>
    <row r="743" spans="1:36" ht="16.5">
      <c r="A743" s="1493"/>
      <c r="B743" s="1493"/>
      <c r="C743" s="1493"/>
      <c r="D743" s="1509" t="s">
        <v>3438</v>
      </c>
      <c r="E743" s="1509"/>
      <c r="F743" s="1509"/>
      <c r="G743" s="1509"/>
      <c r="H743" s="1509" t="s">
        <v>2418</v>
      </c>
      <c r="I743" s="1509"/>
      <c r="J743" s="1509"/>
      <c r="K743" s="1509"/>
      <c r="L743" s="1509"/>
      <c r="M743" s="1509"/>
      <c r="N743" s="1495">
        <v>816</v>
      </c>
      <c r="O743" s="1900" t="s">
        <v>869</v>
      </c>
      <c r="P743" s="768"/>
      <c r="Q743" s="2107"/>
      <c r="R743" s="1828">
        <f t="shared" si="133"/>
        <v>0</v>
      </c>
      <c r="S743" s="98">
        <f t="shared" si="131"/>
        <v>0</v>
      </c>
      <c r="T743" s="1829">
        <f t="shared" si="126"/>
        <v>0</v>
      </c>
      <c r="U743" s="1830">
        <f t="shared" si="127"/>
        <v>0</v>
      </c>
      <c r="AB743" s="2107"/>
      <c r="AC743" s="1831">
        <f t="shared" si="129"/>
        <v>0</v>
      </c>
      <c r="AD743" s="1831">
        <f t="shared" si="132"/>
        <v>0</v>
      </c>
      <c r="AE743">
        <v>7082</v>
      </c>
      <c r="AF743" s="1889">
        <v>7311</v>
      </c>
      <c r="AG743" s="2107">
        <f>SUMIF('3BL ACTUAL'!B:B,AF743,'3BL ACTUAL'!E:E)</f>
        <v>0</v>
      </c>
      <c r="AH743" s="2107">
        <f>SUMIF('1 BL anterior'!B:B,AF743,'1 BL anterior'!E:E)</f>
        <v>0</v>
      </c>
      <c r="AJ743" s="285"/>
    </row>
    <row r="744" spans="1:36" ht="17.25" thickBot="1">
      <c r="A744" s="1493"/>
      <c r="B744" s="1493"/>
      <c r="C744" s="1493"/>
      <c r="D744" s="1509" t="s">
        <v>3439</v>
      </c>
      <c r="E744" s="1509"/>
      <c r="F744" s="1509"/>
      <c r="G744" s="1509"/>
      <c r="H744" s="1509" t="s">
        <v>2418</v>
      </c>
      <c r="I744" s="1509"/>
      <c r="J744" s="1509"/>
      <c r="K744" s="1509"/>
      <c r="L744" s="1509"/>
      <c r="M744" s="1509"/>
      <c r="N744" s="1495">
        <v>818</v>
      </c>
      <c r="O744" s="1900" t="s">
        <v>869</v>
      </c>
      <c r="P744" s="768"/>
      <c r="Q744" s="2107"/>
      <c r="R744" s="1828">
        <f t="shared" si="133"/>
        <v>0</v>
      </c>
      <c r="S744" s="98">
        <f t="shared" si="131"/>
        <v>0</v>
      </c>
      <c r="T744" s="1829">
        <f t="shared" si="126"/>
        <v>0</v>
      </c>
      <c r="U744" s="1830">
        <f t="shared" si="127"/>
        <v>0</v>
      </c>
      <c r="AB744" s="2107"/>
      <c r="AC744" s="1831">
        <f t="shared" si="129"/>
        <v>0</v>
      </c>
      <c r="AD744" s="1831">
        <f t="shared" si="132"/>
        <v>0</v>
      </c>
      <c r="AE744">
        <v>7102</v>
      </c>
      <c r="AF744" s="769">
        <v>7314</v>
      </c>
      <c r="AG744" s="2107">
        <f>SUMIF('3BL ACTUAL'!B:B,AF744,'3BL ACTUAL'!E:E)</f>
        <v>0</v>
      </c>
      <c r="AH744" s="2107">
        <f>SUMIF('1 BL anterior'!B:B,AF744,'1 BL anterior'!E:E)</f>
        <v>0</v>
      </c>
      <c r="AJ744" s="285"/>
    </row>
    <row r="745" spans="1:36" ht="16.5">
      <c r="A745" s="1493"/>
      <c r="B745" s="1493"/>
      <c r="C745" s="1493"/>
      <c r="D745" s="1509" t="s">
        <v>3440</v>
      </c>
      <c r="E745" s="1509"/>
      <c r="F745" s="1509"/>
      <c r="G745" s="1509"/>
      <c r="H745" s="1509" t="s">
        <v>2418</v>
      </c>
      <c r="I745" s="1509"/>
      <c r="J745" s="1509"/>
      <c r="K745" s="1509"/>
      <c r="L745" s="1509"/>
      <c r="M745" s="1509"/>
      <c r="N745" s="1495">
        <v>820</v>
      </c>
      <c r="O745" s="1900" t="s">
        <v>869</v>
      </c>
      <c r="P745" s="768"/>
      <c r="Q745" s="2107"/>
      <c r="R745" s="1828">
        <f t="shared" si="133"/>
        <v>0</v>
      </c>
      <c r="S745" s="98">
        <f t="shared" si="131"/>
        <v>0</v>
      </c>
      <c r="T745" s="1829">
        <f t="shared" si="126"/>
        <v>0</v>
      </c>
      <c r="U745" s="1830">
        <f t="shared" si="127"/>
        <v>0</v>
      </c>
      <c r="AB745" s="2107"/>
      <c r="AC745" s="1831">
        <f t="shared" si="129"/>
        <v>0</v>
      </c>
      <c r="AD745" s="1831">
        <f t="shared" si="132"/>
        <v>0</v>
      </c>
      <c r="AG745" s="2107">
        <f>SUMIF('3BL ACTUAL'!B:B,AF745,'3BL ACTUAL'!E:E)</f>
        <v>0</v>
      </c>
      <c r="AH745" s="2107">
        <f>SUMIF('1 BL anterior'!B:B,AF745,'1 BL anterior'!E:E)</f>
        <v>0</v>
      </c>
      <c r="AJ745" s="285"/>
    </row>
    <row r="746" spans="1:36" ht="16.5">
      <c r="A746" s="1493"/>
      <c r="B746" s="1493"/>
      <c r="C746" s="1493"/>
      <c r="D746" s="1509" t="s">
        <v>3441</v>
      </c>
      <c r="E746" s="1509"/>
      <c r="F746" s="1509"/>
      <c r="G746" s="1509"/>
      <c r="H746" s="1509" t="s">
        <v>2418</v>
      </c>
      <c r="I746" s="1509"/>
      <c r="J746" s="1509"/>
      <c r="K746" s="1509"/>
      <c r="L746" s="1509"/>
      <c r="M746" s="1509"/>
      <c r="N746" s="1495">
        <v>822</v>
      </c>
      <c r="O746" s="1900" t="s">
        <v>869</v>
      </c>
      <c r="P746" s="768"/>
      <c r="Q746" s="2107"/>
      <c r="R746" s="1828">
        <f t="shared" si="133"/>
        <v>0</v>
      </c>
      <c r="S746" s="98">
        <f t="shared" si="131"/>
        <v>0</v>
      </c>
      <c r="T746" s="1829">
        <f t="shared" si="126"/>
        <v>0</v>
      </c>
      <c r="U746" s="1830">
        <f t="shared" si="127"/>
        <v>0</v>
      </c>
      <c r="AB746" s="2107"/>
      <c r="AC746" s="1831">
        <f t="shared" si="129"/>
        <v>0</v>
      </c>
      <c r="AD746" s="1831">
        <f t="shared" si="132"/>
        <v>0</v>
      </c>
      <c r="AG746" s="2107">
        <f>SUMIF('3BL ACTUAL'!B:B,AF746,'3BL ACTUAL'!E:E)</f>
        <v>0</v>
      </c>
      <c r="AH746" s="2107">
        <f>SUMIF('1 BL anterior'!B:B,AF746,'1 BL anterior'!E:E)</f>
        <v>0</v>
      </c>
      <c r="AJ746" s="285"/>
    </row>
    <row r="747" spans="1:36" ht="16.5">
      <c r="A747" s="1493"/>
      <c r="B747" s="1493"/>
      <c r="C747" s="1493"/>
      <c r="D747" s="1509" t="s">
        <v>3442</v>
      </c>
      <c r="E747" s="1509"/>
      <c r="F747" s="1509"/>
      <c r="G747" s="1509"/>
      <c r="H747" s="1509" t="s">
        <v>2418</v>
      </c>
      <c r="I747" s="1509"/>
      <c r="J747" s="1509"/>
      <c r="K747" s="1509"/>
      <c r="L747" s="1509"/>
      <c r="M747" s="1509"/>
      <c r="N747" s="1495">
        <v>824</v>
      </c>
      <c r="O747" s="1900" t="s">
        <v>869</v>
      </c>
      <c r="P747" s="768"/>
      <c r="Q747" s="2107"/>
      <c r="R747" s="1828">
        <f t="shared" si="133"/>
        <v>0</v>
      </c>
      <c r="S747" s="98">
        <f t="shared" si="131"/>
        <v>0</v>
      </c>
      <c r="T747" s="1829">
        <f t="shared" si="126"/>
        <v>0</v>
      </c>
      <c r="U747" s="1830">
        <f t="shared" si="127"/>
        <v>0</v>
      </c>
      <c r="AB747" s="2107"/>
      <c r="AC747" s="1831">
        <f t="shared" si="129"/>
        <v>0</v>
      </c>
      <c r="AD747" s="1831">
        <f t="shared" si="132"/>
        <v>0</v>
      </c>
      <c r="AF747" s="786"/>
      <c r="AG747" s="2107">
        <f>SUMIF('3BL ACTUAL'!B:B,AF747,'3BL ACTUAL'!E:E)</f>
        <v>0</v>
      </c>
      <c r="AH747" s="2107">
        <f>SUMIF('1 BL anterior'!B:B,AF747,'1 BL anterior'!E:E)</f>
        <v>0</v>
      </c>
      <c r="AJ747" s="285"/>
    </row>
    <row r="748" spans="1:36" ht="16.5">
      <c r="A748" s="1493"/>
      <c r="B748" s="1493"/>
      <c r="C748" s="1493"/>
      <c r="D748" s="1509" t="s">
        <v>3443</v>
      </c>
      <c r="E748" s="1509"/>
      <c r="F748" s="1509"/>
      <c r="G748" s="1509"/>
      <c r="H748" s="1509" t="s">
        <v>2418</v>
      </c>
      <c r="I748" s="1509"/>
      <c r="J748" s="1509"/>
      <c r="K748" s="1509"/>
      <c r="L748" s="1509"/>
      <c r="M748" s="1509"/>
      <c r="N748" s="1495">
        <v>826</v>
      </c>
      <c r="O748" s="1900" t="s">
        <v>664</v>
      </c>
      <c r="P748" s="768"/>
      <c r="Q748" s="2107"/>
      <c r="R748" s="1828">
        <f t="shared" si="133"/>
        <v>0</v>
      </c>
      <c r="S748" s="98">
        <f t="shared" si="131"/>
        <v>0</v>
      </c>
      <c r="T748" s="1829">
        <f t="shared" si="126"/>
        <v>0</v>
      </c>
      <c r="U748" s="1830">
        <f t="shared" si="127"/>
        <v>0</v>
      </c>
      <c r="AB748" s="2107"/>
      <c r="AC748" s="1831">
        <f t="shared" si="129"/>
        <v>0</v>
      </c>
      <c r="AD748" s="1831">
        <f t="shared" si="132"/>
        <v>0</v>
      </c>
      <c r="AF748" s="786"/>
      <c r="AG748" s="2107">
        <f>SUMIF('3BL ACTUAL'!B:B,AF748,'3BL ACTUAL'!E:E)</f>
        <v>0</v>
      </c>
      <c r="AH748" s="2107">
        <f>SUMIF('1 BL anterior'!B:B,AF748,'1 BL anterior'!E:E)</f>
        <v>0</v>
      </c>
      <c r="AJ748" s="285"/>
    </row>
    <row r="749" spans="1:36" ht="16.5">
      <c r="A749" s="1493"/>
      <c r="B749" s="1493"/>
      <c r="C749" s="1493"/>
      <c r="D749" s="1508" t="s">
        <v>3444</v>
      </c>
      <c r="E749" s="1508"/>
      <c r="F749" s="1508"/>
      <c r="G749" s="1508"/>
      <c r="H749" s="1508"/>
      <c r="I749" s="1508"/>
      <c r="J749" s="1508"/>
      <c r="K749" s="1508"/>
      <c r="L749" s="1508"/>
      <c r="M749" s="1508"/>
      <c r="N749" s="1508" t="s">
        <v>3419</v>
      </c>
      <c r="O749" s="1900"/>
      <c r="P749" s="768"/>
      <c r="Q749" s="2107"/>
      <c r="R749" s="1828"/>
      <c r="S749" s="98"/>
      <c r="T749" s="1829"/>
      <c r="U749" s="1830"/>
      <c r="AB749" s="2107"/>
      <c r="AC749" s="1831"/>
      <c r="AD749" s="1831"/>
      <c r="AF749" s="786"/>
      <c r="AG749" s="2107">
        <f>SUMIF('3BL ACTUAL'!B:B,AF749,'3BL ACTUAL'!E:E)</f>
        <v>0</v>
      </c>
      <c r="AH749" s="2107">
        <f>SUMIF('1 BL anterior'!B:B,AF749,'1 BL anterior'!E:E)</f>
        <v>0</v>
      </c>
      <c r="AJ749" s="285"/>
    </row>
    <row r="750" spans="1:36" ht="16.5">
      <c r="A750" s="1493"/>
      <c r="B750" s="1493"/>
      <c r="C750" s="1493"/>
      <c r="D750" s="1493"/>
      <c r="E750" s="1509" t="s">
        <v>3445</v>
      </c>
      <c r="F750" s="1509"/>
      <c r="G750" s="1509"/>
      <c r="H750" s="1509"/>
      <c r="I750" s="1509"/>
      <c r="J750" s="1509"/>
      <c r="K750" s="1509"/>
      <c r="L750" s="1509"/>
      <c r="M750" s="1509"/>
      <c r="N750" s="1495">
        <v>828</v>
      </c>
      <c r="O750" s="1900" t="s">
        <v>869</v>
      </c>
      <c r="P750" s="768"/>
      <c r="Q750" s="2107"/>
      <c r="R750" s="1828">
        <f t="shared" si="133"/>
        <v>0</v>
      </c>
      <c r="S750" s="98">
        <f t="shared" si="131"/>
        <v>0</v>
      </c>
      <c r="T750" s="1829">
        <f t="shared" si="126"/>
        <v>0</v>
      </c>
      <c r="U750" s="1830">
        <f t="shared" si="127"/>
        <v>0</v>
      </c>
      <c r="AB750" s="2107"/>
      <c r="AC750" s="1831">
        <f t="shared" si="129"/>
        <v>0</v>
      </c>
      <c r="AD750" s="1831">
        <f t="shared" si="132"/>
        <v>0</v>
      </c>
      <c r="AF750" s="786"/>
      <c r="AG750" s="2107">
        <f>SUMIF('3BL ACTUAL'!B:B,AF750,'3BL ACTUAL'!E:E)</f>
        <v>0</v>
      </c>
      <c r="AH750" s="2107">
        <f>SUMIF('1 BL anterior'!B:B,AF750,'1 BL anterior'!E:E)</f>
        <v>0</v>
      </c>
      <c r="AJ750" s="285"/>
    </row>
    <row r="751" spans="1:36" ht="16.5">
      <c r="A751" s="1493"/>
      <c r="B751" s="1493"/>
      <c r="C751" s="1493"/>
      <c r="D751" s="1493"/>
      <c r="E751" s="1509" t="s">
        <v>3446</v>
      </c>
      <c r="F751" s="1509"/>
      <c r="G751" s="1509"/>
      <c r="H751" s="1509"/>
      <c r="I751" s="1509"/>
      <c r="J751" s="1509"/>
      <c r="K751" s="1509"/>
      <c r="L751" s="1509"/>
      <c r="M751" s="1509"/>
      <c r="N751" s="1495">
        <v>830</v>
      </c>
      <c r="O751" s="1904"/>
      <c r="P751" s="768"/>
      <c r="Q751" s="2107"/>
      <c r="R751" s="1828"/>
      <c r="S751" s="98"/>
      <c r="T751" s="1829"/>
      <c r="U751" s="1830"/>
      <c r="AB751" s="2107"/>
      <c r="AC751" s="1831"/>
      <c r="AD751" s="1831"/>
      <c r="AF751" s="786"/>
      <c r="AG751" s="2107">
        <f>SUMIF('3BL ACTUAL'!B:B,AF751,'3BL ACTUAL'!E:E)</f>
        <v>0</v>
      </c>
      <c r="AH751" s="2107">
        <f>SUMIF('1 BL anterior'!B:B,AF751,'1 BL anterior'!E:E)</f>
        <v>0</v>
      </c>
      <c r="AJ751" s="285"/>
    </row>
    <row r="752" spans="1:36" ht="16.5">
      <c r="A752" s="1493"/>
      <c r="B752" s="1493"/>
      <c r="C752" s="1493"/>
      <c r="D752" s="1509" t="s">
        <v>3447</v>
      </c>
      <c r="E752" s="1509"/>
      <c r="F752" s="1509"/>
      <c r="G752" s="1509"/>
      <c r="H752" s="1509"/>
      <c r="I752" s="1509"/>
      <c r="J752" s="1509"/>
      <c r="K752" s="1509"/>
      <c r="L752" s="1509"/>
      <c r="M752" s="1509"/>
      <c r="N752" s="1510" t="s">
        <v>3424</v>
      </c>
      <c r="O752" s="1905"/>
      <c r="P752" s="768"/>
      <c r="Q752" s="2107"/>
      <c r="R752" s="1828">
        <f t="shared" si="133"/>
        <v>0</v>
      </c>
      <c r="S752" s="98">
        <f t="shared" si="131"/>
        <v>0</v>
      </c>
      <c r="T752" s="1829">
        <f t="shared" si="126"/>
        <v>0</v>
      </c>
      <c r="U752" s="1830">
        <f t="shared" si="127"/>
        <v>0</v>
      </c>
      <c r="AB752" s="2107"/>
      <c r="AC752" s="1831">
        <f t="shared" si="129"/>
        <v>0</v>
      </c>
      <c r="AD752" s="1831">
        <f t="shared" si="132"/>
        <v>0</v>
      </c>
      <c r="AE752">
        <v>7102</v>
      </c>
      <c r="AF752" s="781">
        <v>7992</v>
      </c>
      <c r="AG752" s="2107">
        <f>SUMIF('3BL ACTUAL'!B:B,AF752,'3BL ACTUAL'!E:E)</f>
        <v>0</v>
      </c>
      <c r="AH752" s="2107">
        <f>SUMIF('1 BL anterior'!B:B,AF752,'1 BL anterior'!E:E)</f>
        <v>0</v>
      </c>
      <c r="AJ752" s="285"/>
    </row>
    <row r="753" spans="1:36" ht="17.25" thickBot="1">
      <c r="A753" s="1493"/>
      <c r="B753" s="1493"/>
      <c r="C753" s="1493"/>
      <c r="D753" s="1509" t="s">
        <v>3448</v>
      </c>
      <c r="E753" s="1509"/>
      <c r="F753" s="1509"/>
      <c r="G753" s="1509"/>
      <c r="H753" s="1509" t="s">
        <v>2418</v>
      </c>
      <c r="I753" s="1509"/>
      <c r="J753" s="1509"/>
      <c r="K753" s="1509"/>
      <c r="L753" s="1509"/>
      <c r="M753" s="1509"/>
      <c r="N753" s="1495">
        <v>834</v>
      </c>
      <c r="O753" s="1900" t="s">
        <v>895</v>
      </c>
      <c r="P753" s="768"/>
      <c r="Q753" s="2107"/>
      <c r="R753" s="1828">
        <f t="shared" si="133"/>
        <v>0</v>
      </c>
      <c r="S753" s="98">
        <f t="shared" si="131"/>
        <v>0</v>
      </c>
      <c r="T753" s="1829">
        <f t="shared" si="126"/>
        <v>0</v>
      </c>
      <c r="U753" s="1830">
        <f t="shared" si="127"/>
        <v>0</v>
      </c>
      <c r="AB753" s="2107"/>
      <c r="AC753" s="1831">
        <f t="shared" si="129"/>
        <v>0</v>
      </c>
      <c r="AD753" s="1831">
        <f t="shared" si="132"/>
        <v>0</v>
      </c>
      <c r="AF753" s="848"/>
      <c r="AG753" s="2107">
        <f>SUMIF('3BL ACTUAL'!B:B,AF753,'3BL ACTUAL'!E:E)</f>
        <v>0</v>
      </c>
      <c r="AH753" s="2107">
        <f>SUMIF('1 BL anterior'!B:B,AF753,'1 BL anterior'!E:E)</f>
        <v>0</v>
      </c>
      <c r="AJ753" s="285"/>
    </row>
    <row r="754" spans="1:36" ht="16.5">
      <c r="A754" s="1493"/>
      <c r="B754" s="1509" t="s">
        <v>3449</v>
      </c>
      <c r="C754" s="1509"/>
      <c r="D754" s="1509"/>
      <c r="E754" s="1509"/>
      <c r="F754" s="1509"/>
      <c r="G754" s="1509"/>
      <c r="H754" s="1509"/>
      <c r="I754" s="1509"/>
      <c r="J754" s="1509"/>
      <c r="K754" s="1509"/>
      <c r="L754" s="1509"/>
      <c r="M754" s="1509"/>
      <c r="N754" s="1509"/>
      <c r="P754" s="768"/>
      <c r="R754" s="1828">
        <f t="shared" si="133"/>
        <v>0</v>
      </c>
      <c r="S754" s="98">
        <f t="shared" si="131"/>
        <v>0</v>
      </c>
      <c r="T754" s="1829">
        <f t="shared" si="126"/>
        <v>0</v>
      </c>
      <c r="U754" s="1830">
        <f t="shared" si="127"/>
        <v>0</v>
      </c>
      <c r="AB754" s="2107"/>
      <c r="AC754" s="1831">
        <f t="shared" si="129"/>
        <v>0</v>
      </c>
      <c r="AD754" s="1831">
        <f t="shared" si="132"/>
        <v>0</v>
      </c>
      <c r="AE754">
        <v>7102</v>
      </c>
      <c r="AF754" s="2114">
        <v>7999</v>
      </c>
      <c r="AG754" s="2107">
        <f>SUMIF('3BL ACTUAL'!B:B,AF754,'3BL ACTUAL'!E:E)</f>
        <v>0</v>
      </c>
      <c r="AH754" s="2107">
        <f>SUMIF('1 BL anterior'!B:B,AF754,'1 BL anterior'!E:E)</f>
        <v>0</v>
      </c>
      <c r="AJ754" s="285"/>
    </row>
    <row r="755" spans="1:36" ht="17.25" thickBot="1">
      <c r="A755" s="1493"/>
      <c r="B755" s="1512" t="s">
        <v>3450</v>
      </c>
      <c r="C755" s="1512"/>
      <c r="D755" s="1512"/>
      <c r="E755" s="1512"/>
      <c r="F755" s="1512"/>
      <c r="G755" s="1512"/>
      <c r="H755" s="1512"/>
      <c r="I755" s="1512"/>
      <c r="J755" s="1512"/>
      <c r="K755" s="1512"/>
      <c r="L755" s="1512"/>
      <c r="M755" s="1512"/>
      <c r="N755" s="1512"/>
      <c r="P755" s="768"/>
      <c r="R755" s="1828">
        <f t="shared" si="133"/>
        <v>0</v>
      </c>
      <c r="S755" s="98">
        <f t="shared" si="131"/>
        <v>0</v>
      </c>
      <c r="T755" s="1829">
        <f t="shared" si="126"/>
        <v>0</v>
      </c>
      <c r="U755" s="1830">
        <f t="shared" si="127"/>
        <v>0</v>
      </c>
      <c r="AB755" s="2107"/>
      <c r="AC755" s="1831">
        <f t="shared" si="129"/>
        <v>0</v>
      </c>
      <c r="AD755" s="1831">
        <f t="shared" si="132"/>
        <v>0</v>
      </c>
      <c r="AF755" s="849"/>
      <c r="AG755" s="2107">
        <f>SUMIF('3BL ACTUAL'!B:B,AF755,'3BL ACTUAL'!E:E)</f>
        <v>0</v>
      </c>
      <c r="AH755" s="2107">
        <f>SUMIF('1 BL anterior'!B:B,AF755,'1 BL anterior'!E:E)</f>
        <v>0</v>
      </c>
      <c r="AJ755" s="285"/>
    </row>
    <row r="756" spans="1:36" ht="17.25" thickBot="1">
      <c r="A756" s="1493"/>
      <c r="B756" s="1493"/>
      <c r="C756" s="1505" t="s">
        <v>3436</v>
      </c>
      <c r="D756" s="1506"/>
      <c r="E756" s="1506"/>
      <c r="F756" s="1506"/>
      <c r="G756" s="1506"/>
      <c r="H756" s="1506"/>
      <c r="I756" s="1506"/>
      <c r="J756" s="1506"/>
      <c r="K756" s="1507"/>
      <c r="L756" s="1508" t="s">
        <v>3419</v>
      </c>
      <c r="M756" s="1508"/>
      <c r="N756" s="1508" t="s">
        <v>3420</v>
      </c>
      <c r="O756" s="2006"/>
      <c r="P756" s="768"/>
      <c r="R756" s="1828">
        <f t="shared" si="133"/>
        <v>0</v>
      </c>
      <c r="S756" s="98">
        <f t="shared" si="131"/>
        <v>0</v>
      </c>
      <c r="T756" s="1829">
        <f t="shared" ref="T756:T805" si="134">IF(S756&gt;0,-S756,0)</f>
        <v>0</v>
      </c>
      <c r="U756" s="1830">
        <f t="shared" ref="U756:U805" si="135">IF(S756&gt;0,0,-S756)</f>
        <v>0</v>
      </c>
      <c r="AB756" s="2107"/>
      <c r="AC756" s="1831">
        <f t="shared" si="129"/>
        <v>0</v>
      </c>
      <c r="AD756" s="1831">
        <f t="shared" si="132"/>
        <v>0</v>
      </c>
      <c r="AE756">
        <v>7102</v>
      </c>
      <c r="AF756" s="2100" t="s">
        <v>1031</v>
      </c>
      <c r="AG756" s="2107">
        <f>SUMIF('3BL ACTUAL'!B:B,AF756,'3BL ACTUAL'!E:E)</f>
        <v>0</v>
      </c>
      <c r="AH756" s="2107">
        <f>SUMIF('1 BL anterior'!B:B,AF756,'1 BL anterior'!E:E)</f>
        <v>0</v>
      </c>
      <c r="AJ756" s="285"/>
    </row>
    <row r="757" spans="1:36" ht="17.25" thickBot="1">
      <c r="A757" s="1493"/>
      <c r="B757" s="1493"/>
      <c r="C757" s="1505"/>
      <c r="D757" s="1506"/>
      <c r="E757" s="1506"/>
      <c r="F757" s="1506"/>
      <c r="G757" s="1506"/>
      <c r="H757" s="1506"/>
      <c r="I757" s="1506"/>
      <c r="J757" s="1506"/>
      <c r="K757" s="1507"/>
      <c r="L757" s="1508"/>
      <c r="M757" s="1508"/>
      <c r="N757" s="1508"/>
      <c r="O757" s="2006"/>
      <c r="P757" s="768"/>
      <c r="R757" s="1828">
        <f t="shared" si="133"/>
        <v>0</v>
      </c>
      <c r="S757" s="98">
        <f t="shared" si="131"/>
        <v>0</v>
      </c>
      <c r="T757" s="1829">
        <f t="shared" si="134"/>
        <v>0</v>
      </c>
      <c r="U757" s="1830">
        <f t="shared" si="135"/>
        <v>0</v>
      </c>
      <c r="AB757" s="2107"/>
      <c r="AC757" s="1831">
        <f t="shared" si="129"/>
        <v>0</v>
      </c>
      <c r="AD757" s="1831">
        <f t="shared" si="132"/>
        <v>0</v>
      </c>
      <c r="AE757">
        <v>7102</v>
      </c>
      <c r="AF757" s="2099" t="s">
        <v>1032</v>
      </c>
      <c r="AG757" s="2107">
        <f>SUMIF('3BL ACTUAL'!B:B,AF757,'3BL ACTUAL'!E:E)</f>
        <v>0</v>
      </c>
      <c r="AH757" s="2107">
        <f>SUMIF('1 BL anterior'!B:B,AF757,'1 BL anterior'!E:E)</f>
        <v>0</v>
      </c>
      <c r="AJ757" s="285"/>
    </row>
    <row r="758" spans="1:36" ht="16.5">
      <c r="A758" s="1493"/>
      <c r="B758" s="1493"/>
      <c r="C758" s="1493"/>
      <c r="D758" s="1509" t="s">
        <v>3437</v>
      </c>
      <c r="E758" s="1509"/>
      <c r="F758" s="1509"/>
      <c r="G758" s="1509"/>
      <c r="H758" s="1509"/>
      <c r="I758" s="1509"/>
      <c r="J758" s="1509"/>
      <c r="K758" s="1509"/>
      <c r="L758" s="1509"/>
      <c r="M758" s="1509"/>
      <c r="N758" s="1495">
        <v>815</v>
      </c>
      <c r="O758" s="2012" t="s">
        <v>664</v>
      </c>
      <c r="P758" s="768"/>
      <c r="Q758" s="2107"/>
      <c r="R758" s="1828">
        <f t="shared" si="133"/>
        <v>0</v>
      </c>
      <c r="S758" s="98">
        <f t="shared" si="131"/>
        <v>0</v>
      </c>
      <c r="T758" s="1829">
        <f t="shared" si="134"/>
        <v>0</v>
      </c>
      <c r="U758" s="1830">
        <f t="shared" si="135"/>
        <v>0</v>
      </c>
      <c r="AB758" s="2107"/>
      <c r="AC758" s="1831">
        <f t="shared" si="129"/>
        <v>0</v>
      </c>
      <c r="AD758" s="1831">
        <f t="shared" si="132"/>
        <v>0</v>
      </c>
      <c r="AE758">
        <v>7102</v>
      </c>
      <c r="AF758" s="2099" t="s">
        <v>1033</v>
      </c>
      <c r="AG758" s="2107">
        <f>SUMIF('3BL ACTUAL'!B:B,AF758,'3BL ACTUAL'!E:E)</f>
        <v>0</v>
      </c>
      <c r="AH758" s="2107">
        <f>SUMIF('1 BL anterior'!B:B,AF758,'1 BL anterior'!E:E)</f>
        <v>0</v>
      </c>
      <c r="AJ758" s="285"/>
    </row>
    <row r="759" spans="1:36" ht="16.5">
      <c r="A759" s="1493"/>
      <c r="B759" s="1493"/>
      <c r="C759" s="1493"/>
      <c r="D759" s="1509" t="s">
        <v>3438</v>
      </c>
      <c r="E759" s="1509"/>
      <c r="F759" s="1509"/>
      <c r="G759" s="1509"/>
      <c r="H759" s="1509" t="s">
        <v>2418</v>
      </c>
      <c r="I759" s="1509"/>
      <c r="J759" s="1509"/>
      <c r="K759" s="1509"/>
      <c r="L759" s="1509"/>
      <c r="M759" s="1509"/>
      <c r="N759" s="1495">
        <v>817</v>
      </c>
      <c r="O759" s="1900" t="s">
        <v>664</v>
      </c>
      <c r="P759" s="768"/>
      <c r="Q759" s="2107"/>
      <c r="R759" s="1828">
        <f t="shared" si="133"/>
        <v>0</v>
      </c>
      <c r="S759" s="98">
        <f t="shared" si="131"/>
        <v>0</v>
      </c>
      <c r="T759" s="1829">
        <f t="shared" si="134"/>
        <v>0</v>
      </c>
      <c r="U759" s="1830">
        <f t="shared" si="135"/>
        <v>0</v>
      </c>
      <c r="AB759" s="2107"/>
      <c r="AC759" s="1831">
        <f t="shared" si="129"/>
        <v>0</v>
      </c>
      <c r="AD759" s="1831">
        <f t="shared" si="132"/>
        <v>0</v>
      </c>
      <c r="AE759">
        <v>7102</v>
      </c>
      <c r="AF759" s="2099" t="s">
        <v>1034</v>
      </c>
      <c r="AG759" s="2107">
        <f>SUMIF('3BL ACTUAL'!B:B,AF759,'3BL ACTUAL'!E:E)</f>
        <v>0</v>
      </c>
      <c r="AH759" s="2107">
        <f>SUMIF('1 BL anterior'!B:B,AF759,'1 BL anterior'!E:E)</f>
        <v>0</v>
      </c>
      <c r="AJ759" s="285"/>
    </row>
    <row r="760" spans="1:36" ht="16.5">
      <c r="A760" s="1493"/>
      <c r="B760" s="1493"/>
      <c r="C760" s="1493"/>
      <c r="D760" s="1509" t="s">
        <v>3439</v>
      </c>
      <c r="E760" s="1509"/>
      <c r="F760" s="1509"/>
      <c r="G760" s="1509"/>
      <c r="H760" s="1509" t="s">
        <v>2418</v>
      </c>
      <c r="I760" s="1509"/>
      <c r="J760" s="1509"/>
      <c r="K760" s="1509"/>
      <c r="L760" s="1509"/>
      <c r="M760" s="1509"/>
      <c r="N760" s="1495">
        <v>819</v>
      </c>
      <c r="O760" s="1900" t="s">
        <v>664</v>
      </c>
      <c r="P760" s="768"/>
      <c r="Q760" s="2107"/>
      <c r="R760" s="1828">
        <f t="shared" si="133"/>
        <v>0</v>
      </c>
      <c r="S760" s="98">
        <f t="shared" si="131"/>
        <v>0</v>
      </c>
      <c r="T760" s="1829">
        <f t="shared" si="134"/>
        <v>0</v>
      </c>
      <c r="U760" s="1830">
        <f t="shared" si="135"/>
        <v>0</v>
      </c>
      <c r="AB760" s="2107"/>
      <c r="AC760" s="1831">
        <f t="shared" si="129"/>
        <v>0</v>
      </c>
      <c r="AD760" s="1831">
        <f t="shared" si="132"/>
        <v>0</v>
      </c>
      <c r="AE760">
        <v>7102</v>
      </c>
      <c r="AF760" s="2099" t="s">
        <v>1035</v>
      </c>
      <c r="AG760" s="2107">
        <f>SUMIF('3BL ACTUAL'!B:B,AF760,'3BL ACTUAL'!E:E)</f>
        <v>0</v>
      </c>
      <c r="AH760" s="2107">
        <f>SUMIF('1 BL anterior'!B:B,AF760,'1 BL anterior'!E:E)</f>
        <v>0</v>
      </c>
      <c r="AJ760" s="285"/>
    </row>
    <row r="761" spans="1:36" ht="16.5">
      <c r="A761" s="1493"/>
      <c r="B761" s="1493"/>
      <c r="C761" s="1493"/>
      <c r="D761" s="1509" t="s">
        <v>3440</v>
      </c>
      <c r="E761" s="1509"/>
      <c r="F761" s="1509"/>
      <c r="G761" s="1509"/>
      <c r="H761" s="1509" t="s">
        <v>2418</v>
      </c>
      <c r="I761" s="1509"/>
      <c r="J761" s="1509"/>
      <c r="K761" s="1509"/>
      <c r="L761" s="1509"/>
      <c r="M761" s="1509"/>
      <c r="N761" s="1495">
        <v>821</v>
      </c>
      <c r="O761" s="1900" t="s">
        <v>664</v>
      </c>
      <c r="P761" s="768"/>
      <c r="Q761" s="2107"/>
      <c r="R761" s="1828">
        <f t="shared" si="133"/>
        <v>0</v>
      </c>
      <c r="S761" s="98">
        <f t="shared" si="131"/>
        <v>0</v>
      </c>
      <c r="T761" s="1829">
        <f t="shared" si="134"/>
        <v>0</v>
      </c>
      <c r="U761" s="1830">
        <f t="shared" si="135"/>
        <v>0</v>
      </c>
      <c r="AB761" s="2107"/>
      <c r="AC761" s="1831">
        <f t="shared" si="129"/>
        <v>0</v>
      </c>
      <c r="AD761" s="1831">
        <f t="shared" si="132"/>
        <v>0</v>
      </c>
      <c r="AE761">
        <v>7102</v>
      </c>
      <c r="AF761" s="1906" t="s">
        <v>1036</v>
      </c>
      <c r="AG761" s="2107">
        <f>SUMIF('3BL ACTUAL'!B:B,AF761,'3BL ACTUAL'!E:E)</f>
        <v>0</v>
      </c>
      <c r="AH761" s="2107">
        <f>SUMIF('1 BL anterior'!B:B,AF761,'1 BL anterior'!E:E)</f>
        <v>0</v>
      </c>
      <c r="AJ761" s="285"/>
    </row>
    <row r="762" spans="1:36" ht="17.25" thickBot="1">
      <c r="A762" s="1493"/>
      <c r="B762" s="1493"/>
      <c r="C762" s="1493"/>
      <c r="D762" s="1509" t="s">
        <v>3441</v>
      </c>
      <c r="E762" s="1509"/>
      <c r="F762" s="1509"/>
      <c r="G762" s="1509"/>
      <c r="H762" s="1509" t="s">
        <v>2418</v>
      </c>
      <c r="I762" s="1509"/>
      <c r="J762" s="1509"/>
      <c r="K762" s="1509"/>
      <c r="L762" s="1509"/>
      <c r="M762" s="1509"/>
      <c r="N762" s="1495">
        <v>823</v>
      </c>
      <c r="O762" s="1900" t="s">
        <v>664</v>
      </c>
      <c r="P762" s="768"/>
      <c r="Q762" s="2107"/>
      <c r="R762" s="1828">
        <f t="shared" si="133"/>
        <v>0</v>
      </c>
      <c r="S762" s="98">
        <f t="shared" si="131"/>
        <v>0</v>
      </c>
      <c r="T762" s="1829">
        <f t="shared" si="134"/>
        <v>0</v>
      </c>
      <c r="U762" s="1830">
        <f t="shared" si="135"/>
        <v>0</v>
      </c>
      <c r="AB762" s="2107"/>
      <c r="AC762" s="1831">
        <f t="shared" si="129"/>
        <v>0</v>
      </c>
      <c r="AD762" s="1831">
        <f t="shared" si="132"/>
        <v>0</v>
      </c>
      <c r="AE762">
        <v>7102</v>
      </c>
      <c r="AF762" s="2101" t="s">
        <v>1037</v>
      </c>
      <c r="AG762" s="2107">
        <f>SUMIF('3BL ACTUAL'!B:B,AF762,'3BL ACTUAL'!E:E)</f>
        <v>0</v>
      </c>
      <c r="AH762" s="2107">
        <f>SUMIF('1 BL anterior'!B:B,AF762,'1 BL anterior'!E:E)</f>
        <v>0</v>
      </c>
      <c r="AJ762" s="285"/>
    </row>
    <row r="763" spans="1:36" ht="17.25" thickBot="1">
      <c r="A763" s="1493"/>
      <c r="B763" s="1493"/>
      <c r="C763" s="1493"/>
      <c r="D763" s="1509" t="s">
        <v>3442</v>
      </c>
      <c r="E763" s="1509"/>
      <c r="F763" s="1509"/>
      <c r="G763" s="1509"/>
      <c r="H763" s="1509" t="s">
        <v>2418</v>
      </c>
      <c r="I763" s="1509"/>
      <c r="J763" s="1509"/>
      <c r="K763" s="1509"/>
      <c r="L763" s="1509"/>
      <c r="M763" s="1509"/>
      <c r="N763" s="1495">
        <v>825</v>
      </c>
      <c r="O763" s="1900" t="s">
        <v>664</v>
      </c>
      <c r="P763" s="768"/>
      <c r="Q763" s="2107"/>
      <c r="R763" s="1828">
        <f t="shared" si="133"/>
        <v>0</v>
      </c>
      <c r="S763" s="98">
        <f t="shared" si="131"/>
        <v>0</v>
      </c>
      <c r="T763" s="1829">
        <f t="shared" si="134"/>
        <v>0</v>
      </c>
      <c r="U763" s="1830">
        <f t="shared" si="135"/>
        <v>0</v>
      </c>
      <c r="AB763" s="2107"/>
      <c r="AC763" s="1831">
        <f t="shared" si="129"/>
        <v>0</v>
      </c>
      <c r="AD763" s="1831">
        <f t="shared" si="132"/>
        <v>0</v>
      </c>
      <c r="AF763" s="787"/>
      <c r="AG763" s="2107">
        <f>SUMIF('3BL ACTUAL'!B:B,AF763,'3BL ACTUAL'!E:E)</f>
        <v>0</v>
      </c>
      <c r="AH763" s="2107">
        <f>SUMIF('1 BL anterior'!B:B,AF763,'1 BL anterior'!E:E)</f>
        <v>0</v>
      </c>
      <c r="AJ763" s="285"/>
    </row>
    <row r="764" spans="1:36" ht="16.5">
      <c r="A764" s="1493"/>
      <c r="B764" s="1493"/>
      <c r="C764" s="1493"/>
      <c r="D764" s="1509" t="s">
        <v>3443</v>
      </c>
      <c r="E764" s="1509"/>
      <c r="F764" s="1509"/>
      <c r="G764" s="1509"/>
      <c r="H764" s="1509" t="s">
        <v>2418</v>
      </c>
      <c r="I764" s="1509"/>
      <c r="J764" s="1509"/>
      <c r="K764" s="1509"/>
      <c r="L764" s="1509"/>
      <c r="M764" s="1509"/>
      <c r="N764" s="1495">
        <v>827</v>
      </c>
      <c r="O764" s="1900" t="s">
        <v>869</v>
      </c>
      <c r="P764" s="768"/>
      <c r="Q764" s="2107"/>
      <c r="R764" s="1828">
        <f t="shared" si="133"/>
        <v>0</v>
      </c>
      <c r="S764" s="98">
        <f t="shared" si="131"/>
        <v>0</v>
      </c>
      <c r="T764" s="1829">
        <f t="shared" si="134"/>
        <v>0</v>
      </c>
      <c r="U764" s="1830">
        <f t="shared" si="135"/>
        <v>0</v>
      </c>
      <c r="AB764" s="2107"/>
      <c r="AC764" s="1831">
        <f t="shared" si="129"/>
        <v>0</v>
      </c>
      <c r="AD764" s="1831">
        <f t="shared" si="132"/>
        <v>0</v>
      </c>
      <c r="AE764">
        <v>800</v>
      </c>
      <c r="AF764" s="2115">
        <v>801</v>
      </c>
      <c r="AG764" s="2107">
        <f>SUMIF('3BL ACTUAL'!B:B,AF764,'3BL ACTUAL'!E:E)</f>
        <v>0</v>
      </c>
      <c r="AH764" s="2107">
        <f>SUMIF('1 BL anterior'!B:B,AF764,'1 BL anterior'!E:E)</f>
        <v>0</v>
      </c>
      <c r="AJ764" s="285"/>
    </row>
    <row r="765" spans="1:36" ht="16.5">
      <c r="A765" s="1493"/>
      <c r="B765" s="1493"/>
      <c r="C765" s="1493"/>
      <c r="D765" s="1508" t="s">
        <v>3444</v>
      </c>
      <c r="E765" s="1508"/>
      <c r="F765" s="1508"/>
      <c r="G765" s="1508"/>
      <c r="H765" s="1508"/>
      <c r="I765" s="1508"/>
      <c r="J765" s="1508"/>
      <c r="K765" s="1508"/>
      <c r="L765" s="1508"/>
      <c r="M765" s="1508"/>
      <c r="N765" s="1508" t="s">
        <v>3420</v>
      </c>
      <c r="O765" s="1900"/>
      <c r="P765" s="768"/>
      <c r="Q765" s="2107"/>
      <c r="R765" s="1828"/>
      <c r="S765" s="98"/>
      <c r="T765" s="1829"/>
      <c r="U765" s="1830"/>
      <c r="AB765" s="2107"/>
      <c r="AC765" s="1831"/>
      <c r="AD765" s="1831"/>
      <c r="AF765" s="1564"/>
      <c r="AG765" s="2107">
        <f>SUMIF('3BL ACTUAL'!B:B,AF765,'3BL ACTUAL'!E:E)</f>
        <v>0</v>
      </c>
      <c r="AH765" s="2107">
        <f>SUMIF('1 BL anterior'!B:B,AF765,'1 BL anterior'!E:E)</f>
        <v>0</v>
      </c>
      <c r="AJ765" s="285"/>
    </row>
    <row r="766" spans="1:36" ht="17.25" thickBot="1">
      <c r="A766" s="1493"/>
      <c r="B766" s="1493"/>
      <c r="C766" s="1493"/>
      <c r="D766" s="1493"/>
      <c r="E766" s="1509" t="s">
        <v>3445</v>
      </c>
      <c r="F766" s="1509"/>
      <c r="G766" s="1509"/>
      <c r="H766" s="1509"/>
      <c r="I766" s="1509"/>
      <c r="J766" s="1509"/>
      <c r="K766" s="1509"/>
      <c r="L766" s="1509"/>
      <c r="M766" s="1509"/>
      <c r="N766" s="1495">
        <v>829</v>
      </c>
      <c r="O766" s="1900" t="s">
        <v>664</v>
      </c>
      <c r="P766" s="768"/>
      <c r="Q766" s="2107"/>
      <c r="R766" s="1828">
        <f t="shared" si="133"/>
        <v>0</v>
      </c>
      <c r="S766" s="98">
        <f t="shared" si="131"/>
        <v>0</v>
      </c>
      <c r="T766" s="1829">
        <f t="shared" si="134"/>
        <v>0</v>
      </c>
      <c r="U766" s="1830">
        <f t="shared" si="135"/>
        <v>0</v>
      </c>
      <c r="AB766" s="2107"/>
      <c r="AC766" s="1831">
        <f t="shared" si="129"/>
        <v>0</v>
      </c>
      <c r="AD766" s="1831">
        <f t="shared" si="132"/>
        <v>0</v>
      </c>
      <c r="AF766" s="850"/>
      <c r="AG766" s="2107">
        <f>SUMIF('3BL ACTUAL'!B:B,AF766,'3BL ACTUAL'!E:E)</f>
        <v>0</v>
      </c>
      <c r="AH766" s="2107">
        <f>SUMIF('1 BL anterior'!B:B,AF766,'1 BL anterior'!E:E)</f>
        <v>0</v>
      </c>
      <c r="AJ766" s="285"/>
    </row>
    <row r="767" spans="1:36" ht="16.5">
      <c r="A767" s="1493"/>
      <c r="B767" s="1493"/>
      <c r="C767" s="1493"/>
      <c r="D767" s="1493"/>
      <c r="E767" s="1509" t="s">
        <v>3446</v>
      </c>
      <c r="F767" s="1509"/>
      <c r="G767" s="1509"/>
      <c r="H767" s="1509"/>
      <c r="I767" s="1509"/>
      <c r="J767" s="1509"/>
      <c r="K767" s="1509"/>
      <c r="L767" s="1509"/>
      <c r="M767" s="1509"/>
      <c r="N767" s="1495">
        <v>831</v>
      </c>
      <c r="O767" s="1900" t="s">
        <v>664</v>
      </c>
      <c r="P767" s="768"/>
      <c r="Q767" s="2107"/>
      <c r="R767" s="1828">
        <f t="shared" si="133"/>
        <v>0</v>
      </c>
      <c r="S767" s="98">
        <f t="shared" si="131"/>
        <v>0</v>
      </c>
      <c r="T767" s="1829">
        <f t="shared" si="134"/>
        <v>0</v>
      </c>
      <c r="U767" s="1830">
        <f t="shared" si="135"/>
        <v>0</v>
      </c>
      <c r="AB767" s="2107"/>
      <c r="AC767" s="1831">
        <f t="shared" si="129"/>
        <v>0</v>
      </c>
      <c r="AD767" s="1831">
        <f t="shared" si="132"/>
        <v>0</v>
      </c>
      <c r="AE767">
        <v>800</v>
      </c>
      <c r="AF767" s="2116">
        <v>802</v>
      </c>
      <c r="AG767" s="2107">
        <f>SUMIF('3BL ACTUAL'!B:B,AF767,'3BL ACTUAL'!E:E)</f>
        <v>0</v>
      </c>
      <c r="AH767" s="2107">
        <f>SUMIF('1 BL anterior'!B:B,AF767,'1 BL anterior'!E:E)</f>
        <v>0</v>
      </c>
      <c r="AJ767" s="285"/>
    </row>
    <row r="768" spans="1:36" ht="17.25" thickBot="1">
      <c r="A768" s="1493"/>
      <c r="B768" s="1493"/>
      <c r="C768" s="1493"/>
      <c r="D768" s="1509" t="s">
        <v>3447</v>
      </c>
      <c r="E768" s="1509"/>
      <c r="F768" s="1509"/>
      <c r="G768" s="1509"/>
      <c r="H768" s="1509"/>
      <c r="I768" s="1509"/>
      <c r="J768" s="1509"/>
      <c r="K768" s="1509"/>
      <c r="L768" s="1509"/>
      <c r="M768" s="1509"/>
      <c r="N768" s="1495">
        <v>833</v>
      </c>
      <c r="O768" s="1900" t="s">
        <v>895</v>
      </c>
      <c r="P768" s="768"/>
      <c r="Q768" s="2107"/>
      <c r="R768" s="1828">
        <f t="shared" si="133"/>
        <v>0</v>
      </c>
      <c r="S768" s="98">
        <f t="shared" si="131"/>
        <v>0</v>
      </c>
      <c r="T768" s="1829">
        <f t="shared" si="134"/>
        <v>0</v>
      </c>
      <c r="U768" s="1830">
        <f t="shared" si="135"/>
        <v>0</v>
      </c>
      <c r="AB768" s="2107"/>
      <c r="AC768" s="1831">
        <f t="shared" si="129"/>
        <v>0</v>
      </c>
      <c r="AD768" s="1831">
        <f t="shared" si="132"/>
        <v>0</v>
      </c>
      <c r="AF768" s="851"/>
      <c r="AG768" s="2107">
        <f>SUMIF('3BL ACTUAL'!B:B,AF768,'3BL ACTUAL'!E:E)</f>
        <v>0</v>
      </c>
      <c r="AH768" s="2107">
        <f>SUMIF('1 BL anterior'!B:B,AF768,'1 BL anterior'!E:E)</f>
        <v>0</v>
      </c>
      <c r="AJ768" s="285"/>
    </row>
    <row r="769" spans="1:36" ht="17.25" thickBot="1">
      <c r="A769" s="1493"/>
      <c r="B769" s="1493"/>
      <c r="C769" s="1493"/>
      <c r="D769" s="1509" t="s">
        <v>3448</v>
      </c>
      <c r="E769" s="1509"/>
      <c r="F769" s="1509"/>
      <c r="G769" s="1509"/>
      <c r="H769" s="1509" t="s">
        <v>2418</v>
      </c>
      <c r="I769" s="1509"/>
      <c r="J769" s="1509"/>
      <c r="K769" s="1509"/>
      <c r="L769" s="1509"/>
      <c r="M769" s="1509"/>
      <c r="N769" s="1495">
        <v>835</v>
      </c>
      <c r="O769" s="1907" t="s">
        <v>900</v>
      </c>
      <c r="P769" s="768"/>
      <c r="R769" s="1828">
        <f t="shared" si="133"/>
        <v>0</v>
      </c>
      <c r="S769" s="98">
        <f t="shared" si="131"/>
        <v>0</v>
      </c>
      <c r="T769" s="1829">
        <f t="shared" si="134"/>
        <v>0</v>
      </c>
      <c r="U769" s="1830">
        <f t="shared" si="135"/>
        <v>0</v>
      </c>
      <c r="AB769" s="2107"/>
      <c r="AC769" s="1831">
        <f t="shared" si="129"/>
        <v>0</v>
      </c>
      <c r="AD769" s="1831">
        <f t="shared" si="132"/>
        <v>0</v>
      </c>
      <c r="AF769" s="787"/>
      <c r="AG769" s="2107">
        <f>SUMIF('3BL ACTUAL'!B:B,AF769,'3BL ACTUAL'!E:E)</f>
        <v>0</v>
      </c>
      <c r="AH769" s="2107">
        <f>SUMIF('1 BL anterior'!B:B,AF769,'1 BL anterior'!E:E)</f>
        <v>0</v>
      </c>
      <c r="AJ769" s="285"/>
    </row>
    <row r="770" spans="1:36" ht="17.25" thickBot="1">
      <c r="A770" s="1493"/>
      <c r="B770" s="1509" t="s">
        <v>3449</v>
      </c>
      <c r="C770" s="1509"/>
      <c r="D770" s="1509"/>
      <c r="E770" s="1509"/>
      <c r="F770" s="1509"/>
      <c r="G770" s="1509"/>
      <c r="H770" s="1509"/>
      <c r="I770" s="1509"/>
      <c r="J770" s="1509"/>
      <c r="K770" s="1509"/>
      <c r="L770" s="1509"/>
      <c r="M770" s="1509"/>
      <c r="N770" s="1495">
        <v>836</v>
      </c>
      <c r="O770" s="1907" t="s">
        <v>900</v>
      </c>
      <c r="P770" s="768"/>
      <c r="R770" s="1828">
        <f t="shared" si="133"/>
        <v>0</v>
      </c>
      <c r="S770" s="98">
        <f t="shared" si="131"/>
        <v>0</v>
      </c>
      <c r="T770" s="1829">
        <f t="shared" si="134"/>
        <v>0</v>
      </c>
      <c r="U770" s="1830">
        <f t="shared" si="135"/>
        <v>0</v>
      </c>
      <c r="AB770" s="2107"/>
      <c r="AC770" s="1831">
        <f t="shared" si="129"/>
        <v>0</v>
      </c>
      <c r="AD770" s="1831">
        <f t="shared" si="132"/>
        <v>0</v>
      </c>
      <c r="AF770" s="787"/>
      <c r="AG770" s="2107">
        <f>SUMIF('3BL ACTUAL'!B:B,AF770,'3BL ACTUAL'!E:E)</f>
        <v>0</v>
      </c>
      <c r="AH770" s="2107">
        <f>SUMIF('1 BL anterior'!B:B,AF770,'1 BL anterior'!E:E)</f>
        <v>0</v>
      </c>
      <c r="AJ770" s="285"/>
    </row>
    <row r="771" spans="1:36" ht="17.25" thickBot="1">
      <c r="A771" s="1493"/>
      <c r="B771" s="1512" t="s">
        <v>3450</v>
      </c>
      <c r="C771" s="1512"/>
      <c r="D771" s="1512"/>
      <c r="E771" s="1512"/>
      <c r="F771" s="1512"/>
      <c r="G771" s="1512"/>
      <c r="H771" s="1512"/>
      <c r="I771" s="1512"/>
      <c r="J771" s="1512"/>
      <c r="K771" s="1512"/>
      <c r="L771" s="1512"/>
      <c r="M771" s="1512"/>
      <c r="N771" s="1495">
        <v>837</v>
      </c>
      <c r="O771" s="2117"/>
      <c r="P771" s="768"/>
      <c r="R771" s="1828"/>
      <c r="S771" s="98"/>
      <c r="T771" s="1829"/>
      <c r="U771" s="1830"/>
      <c r="AB771" s="2107"/>
      <c r="AC771" s="1831"/>
      <c r="AD771" s="1831"/>
      <c r="AF771" s="787"/>
      <c r="AG771" s="2107">
        <f>SUMIF('3BL ACTUAL'!B:B,AF771,'3BL ACTUAL'!E:E)</f>
        <v>0</v>
      </c>
      <c r="AH771" s="2107">
        <f>SUMIF('1 BL anterior'!B:B,AF771,'1 BL anterior'!E:E)</f>
        <v>0</v>
      </c>
      <c r="AJ771" s="285"/>
    </row>
    <row r="772" spans="1:36" ht="17.25" thickBot="1">
      <c r="A772" s="1493"/>
      <c r="B772" s="1493"/>
      <c r="C772" s="1503" t="s">
        <v>3451</v>
      </c>
      <c r="D772" s="1503"/>
      <c r="E772" s="1503"/>
      <c r="F772" s="1503"/>
      <c r="G772" s="1503"/>
      <c r="H772" s="1503"/>
      <c r="I772" s="1503"/>
      <c r="J772" s="1503"/>
      <c r="K772" s="1503"/>
      <c r="L772" s="1503"/>
      <c r="M772" s="1503"/>
      <c r="N772" s="1503"/>
      <c r="O772" s="2117"/>
      <c r="P772" s="768"/>
      <c r="R772" s="1828"/>
      <c r="S772" s="98"/>
      <c r="T772" s="1829"/>
      <c r="U772" s="1830"/>
      <c r="AB772" s="2107"/>
      <c r="AC772" s="1831"/>
      <c r="AD772" s="1831"/>
      <c r="AF772" s="787"/>
      <c r="AG772" s="2107">
        <f>SUMIF('3BL ACTUAL'!B:B,AF772,'3BL ACTUAL'!E:E)</f>
        <v>0</v>
      </c>
      <c r="AH772" s="2107">
        <f>SUMIF('1 BL anterior'!B:B,AF772,'1 BL anterior'!E:E)</f>
        <v>0</v>
      </c>
      <c r="AJ772" s="285"/>
    </row>
    <row r="773" spans="1:36" ht="16.5">
      <c r="A773" s="1493"/>
      <c r="B773" s="1493"/>
      <c r="C773" s="1493"/>
      <c r="D773" s="1509" t="s">
        <v>3452</v>
      </c>
      <c r="E773" s="1509"/>
      <c r="F773" s="1509"/>
      <c r="G773" s="1509"/>
      <c r="H773" s="1509"/>
      <c r="I773" s="1509"/>
      <c r="J773" s="1509"/>
      <c r="K773" s="1509"/>
      <c r="L773" s="1509"/>
      <c r="M773" s="1509"/>
      <c r="N773" s="1495">
        <v>838</v>
      </c>
      <c r="O773" s="2014"/>
      <c r="P773" s="768"/>
      <c r="Q773" s="2107"/>
      <c r="R773" s="1828">
        <f t="shared" si="133"/>
        <v>0</v>
      </c>
      <c r="S773" s="98">
        <f t="shared" si="131"/>
        <v>0</v>
      </c>
      <c r="T773" s="1829">
        <f t="shared" si="134"/>
        <v>0</v>
      </c>
      <c r="U773" s="1830">
        <f t="shared" si="135"/>
        <v>0</v>
      </c>
      <c r="AB773" s="2107"/>
      <c r="AC773" s="1831">
        <f t="shared" si="129"/>
        <v>0</v>
      </c>
      <c r="AD773" s="1831">
        <f t="shared" si="132"/>
        <v>0</v>
      </c>
      <c r="AE773">
        <v>800</v>
      </c>
      <c r="AF773" s="782" t="s">
        <v>1043</v>
      </c>
      <c r="AG773" s="2107">
        <f>SUMIF('3BL ACTUAL'!B:B,AF773,'3BL ACTUAL'!E:E)</f>
        <v>0</v>
      </c>
      <c r="AH773" s="2107">
        <f>SUMIF('1 BL anterior'!B:B,AF773,'1 BL anterior'!E:E)</f>
        <v>0</v>
      </c>
      <c r="AJ773" s="285"/>
    </row>
    <row r="774" spans="1:36" ht="16.5">
      <c r="A774" s="1493"/>
      <c r="B774" s="1493"/>
      <c r="C774" s="1493"/>
      <c r="D774" s="1509" t="s">
        <v>3453</v>
      </c>
      <c r="E774" s="1509"/>
      <c r="F774" s="1509"/>
      <c r="G774" s="1509"/>
      <c r="H774" s="1509"/>
      <c r="I774" s="1509"/>
      <c r="J774" s="1509"/>
      <c r="K774" s="1509"/>
      <c r="L774" s="1509"/>
      <c r="M774" s="1509"/>
      <c r="N774" s="1495">
        <v>839</v>
      </c>
      <c r="O774" s="1908"/>
      <c r="P774" s="768"/>
      <c r="Q774" s="2107"/>
      <c r="R774" s="1828">
        <f t="shared" si="133"/>
        <v>0</v>
      </c>
      <c r="S774" s="98">
        <f t="shared" si="131"/>
        <v>0</v>
      </c>
      <c r="T774" s="1829">
        <f t="shared" si="134"/>
        <v>0</v>
      </c>
      <c r="U774" s="1830">
        <f t="shared" si="135"/>
        <v>0</v>
      </c>
      <c r="AB774" s="2107"/>
      <c r="AC774" s="1831">
        <f t="shared" si="129"/>
        <v>0</v>
      </c>
      <c r="AD774" s="1831">
        <f t="shared" si="132"/>
        <v>0</v>
      </c>
      <c r="AE774">
        <v>800</v>
      </c>
      <c r="AF774" s="1909" t="s">
        <v>1040</v>
      </c>
      <c r="AG774" s="2107">
        <f>SUMIF('3BL ACTUAL'!B:B,AF774,'3BL ACTUAL'!E:E)</f>
        <v>0</v>
      </c>
      <c r="AH774" s="2107">
        <f>SUMIF('1 BL anterior'!B:B,AF774,'1 BL anterior'!E:E)</f>
        <v>0</v>
      </c>
      <c r="AJ774" s="285"/>
    </row>
    <row r="775" spans="1:36" ht="17.25" thickBot="1">
      <c r="A775" s="1493"/>
      <c r="B775" s="1493"/>
      <c r="C775" s="1493"/>
      <c r="D775" s="1509" t="s">
        <v>3454</v>
      </c>
      <c r="E775" s="1509"/>
      <c r="F775" s="1509"/>
      <c r="G775" s="1509"/>
      <c r="H775" s="1509"/>
      <c r="I775" s="1509"/>
      <c r="J775" s="1509"/>
      <c r="K775" s="1509"/>
      <c r="L775" s="1509"/>
      <c r="M775" s="1509"/>
      <c r="N775" s="1495">
        <v>840</v>
      </c>
      <c r="O775" s="1910"/>
      <c r="P775" s="768"/>
      <c r="Q775" s="2107"/>
      <c r="R775" s="1828">
        <f t="shared" si="133"/>
        <v>0</v>
      </c>
      <c r="S775" s="98">
        <f t="shared" si="131"/>
        <v>0</v>
      </c>
      <c r="T775" s="1829">
        <f t="shared" si="134"/>
        <v>0</v>
      </c>
      <c r="U775" s="1830">
        <f t="shared" si="135"/>
        <v>0</v>
      </c>
      <c r="AB775" s="2107"/>
      <c r="AC775" s="1831">
        <f t="shared" si="129"/>
        <v>0</v>
      </c>
      <c r="AD775" s="1831">
        <f t="shared" si="132"/>
        <v>0</v>
      </c>
      <c r="AE775">
        <v>800</v>
      </c>
      <c r="AF775" s="2102" t="s">
        <v>1041</v>
      </c>
      <c r="AG775" s="2107">
        <f>SUMIF('3BL ACTUAL'!B:B,AF775,'3BL ACTUAL'!E:E)</f>
        <v>0</v>
      </c>
      <c r="AH775" s="2107">
        <f>SUMIF('1 BL anterior'!B:B,AF775,'1 BL anterior'!E:E)</f>
        <v>0</v>
      </c>
      <c r="AJ775" s="285"/>
    </row>
    <row r="776" spans="1:36" ht="16.5">
      <c r="A776" s="1493"/>
      <c r="B776" s="1493"/>
      <c r="C776" s="1503" t="s">
        <v>3455</v>
      </c>
      <c r="D776" s="1503"/>
      <c r="E776" s="1503"/>
      <c r="F776" s="1503"/>
      <c r="G776" s="1503"/>
      <c r="H776" s="1503"/>
      <c r="I776" s="1503"/>
      <c r="J776" s="1503"/>
      <c r="K776" s="1503"/>
      <c r="L776" s="1503"/>
      <c r="M776" s="1503"/>
      <c r="N776" s="1503"/>
      <c r="O776" s="1910"/>
      <c r="P776" s="768"/>
      <c r="Q776" s="2107"/>
      <c r="R776" s="1828">
        <f t="shared" si="133"/>
        <v>0</v>
      </c>
      <c r="S776" s="98">
        <f t="shared" si="131"/>
        <v>0</v>
      </c>
      <c r="T776" s="1829">
        <f t="shared" si="134"/>
        <v>0</v>
      </c>
      <c r="U776" s="1830">
        <f t="shared" si="135"/>
        <v>0</v>
      </c>
      <c r="AB776" s="2107"/>
      <c r="AC776" s="1831">
        <f t="shared" si="129"/>
        <v>0</v>
      </c>
      <c r="AD776" s="1831">
        <f t="shared" si="132"/>
        <v>0</v>
      </c>
      <c r="AF776" s="787"/>
      <c r="AG776" s="2107">
        <f>SUMIF('3BL ACTUAL'!B:B,AF776,'3BL ACTUAL'!E:E)</f>
        <v>0</v>
      </c>
      <c r="AH776" s="2107">
        <f>SUMIF('1 BL anterior'!B:B,AF776,'1 BL anterior'!E:E)</f>
        <v>0</v>
      </c>
      <c r="AJ776" s="285"/>
    </row>
    <row r="777" spans="1:36" ht="16.5">
      <c r="A777" s="1493"/>
      <c r="B777" s="1493"/>
      <c r="C777" s="1493"/>
      <c r="D777" s="1513" t="s">
        <v>3456</v>
      </c>
      <c r="E777" s="1514"/>
      <c r="F777" s="1514"/>
      <c r="G777" s="1514"/>
      <c r="H777" s="1514"/>
      <c r="I777" s="1514"/>
      <c r="J777" s="1514"/>
      <c r="K777" s="1514"/>
      <c r="L777" s="1514"/>
      <c r="M777" s="1514"/>
      <c r="N777" s="1495">
        <v>841</v>
      </c>
      <c r="O777" s="1911"/>
      <c r="P777" s="768"/>
      <c r="Q777" s="2107"/>
      <c r="R777" s="1828">
        <f t="shared" si="133"/>
        <v>0</v>
      </c>
      <c r="S777" s="98">
        <f t="shared" si="131"/>
        <v>0</v>
      </c>
      <c r="T777" s="1829">
        <f t="shared" si="134"/>
        <v>0</v>
      </c>
      <c r="U777" s="1830">
        <f t="shared" si="135"/>
        <v>0</v>
      </c>
      <c r="AB777" s="2107"/>
      <c r="AC777" s="1831">
        <f t="shared" si="129"/>
        <v>0</v>
      </c>
      <c r="AD777" s="1831">
        <f t="shared" si="132"/>
        <v>0</v>
      </c>
      <c r="AE777">
        <v>800</v>
      </c>
      <c r="AF777" s="788">
        <v>803</v>
      </c>
      <c r="AG777" s="2107">
        <f>SUMIF('3BL ACTUAL'!B:B,AF777,'3BL ACTUAL'!E:E)</f>
        <v>0</v>
      </c>
      <c r="AH777" s="2107">
        <f>SUMIF('1 BL anterior'!B:B,AF777,'1 BL anterior'!E:E)</f>
        <v>0</v>
      </c>
      <c r="AJ777" s="285"/>
    </row>
    <row r="778" spans="1:36" ht="17.25" thickBot="1">
      <c r="A778" s="1493"/>
      <c r="B778" s="1493"/>
      <c r="C778" s="1493"/>
      <c r="D778" s="1508" t="s">
        <v>3457</v>
      </c>
      <c r="E778" s="1508"/>
      <c r="F778" s="1508"/>
      <c r="G778" s="1508"/>
      <c r="H778" s="1508" t="s">
        <v>2418</v>
      </c>
      <c r="I778" s="1508"/>
      <c r="J778" s="1508"/>
      <c r="K778" s="1508"/>
      <c r="L778" s="1508"/>
      <c r="M778" s="1508"/>
      <c r="N778" s="1503" t="s">
        <v>3458</v>
      </c>
      <c r="O778" s="789"/>
      <c r="P778" s="768"/>
      <c r="Q778" s="2107"/>
      <c r="R778" s="1828">
        <f t="shared" si="133"/>
        <v>0</v>
      </c>
      <c r="S778" s="98">
        <f t="shared" si="131"/>
        <v>0</v>
      </c>
      <c r="T778" s="1829">
        <f t="shared" si="134"/>
        <v>0</v>
      </c>
      <c r="U778" s="1830">
        <f t="shared" si="135"/>
        <v>0</v>
      </c>
      <c r="AB778" s="2107"/>
      <c r="AC778" s="1831">
        <f t="shared" si="129"/>
        <v>0</v>
      </c>
      <c r="AD778" s="1831">
        <f t="shared" si="132"/>
        <v>0</v>
      </c>
      <c r="AE778">
        <v>800</v>
      </c>
      <c r="AF778" s="1427">
        <v>804</v>
      </c>
      <c r="AG778" s="2107">
        <f>SUMIF('3BL ACTUAL'!B:B,AF778,'3BL ACTUAL'!E:E)</f>
        <v>0</v>
      </c>
      <c r="AH778" s="2107">
        <f>SUMIF('1 BL anterior'!B:B,AF778,'1 BL anterior'!E:E)</f>
        <v>0</v>
      </c>
      <c r="AJ778" s="285"/>
    </row>
    <row r="779" spans="1:36" ht="17.25" thickBot="1">
      <c r="A779" s="1493"/>
      <c r="B779" s="1493"/>
      <c r="C779" s="1493"/>
      <c r="D779" s="1493"/>
      <c r="E779" s="1509" t="s">
        <v>3449</v>
      </c>
      <c r="F779" s="1509"/>
      <c r="G779" s="1509"/>
      <c r="H779" s="1509"/>
      <c r="I779" s="1509"/>
      <c r="J779" s="1509"/>
      <c r="K779" s="1509"/>
      <c r="L779" s="1509"/>
      <c r="M779" s="1509"/>
      <c r="N779" s="1495">
        <v>842</v>
      </c>
      <c r="O779" s="1565"/>
      <c r="P779" s="768"/>
      <c r="Q779" s="2107"/>
      <c r="R779" s="1828"/>
      <c r="S779" s="98"/>
      <c r="T779" s="1829"/>
      <c r="U779" s="1830"/>
      <c r="AB779" s="2107"/>
      <c r="AC779" s="1831"/>
      <c r="AD779" s="1831"/>
      <c r="AF779" s="788"/>
      <c r="AG779" s="2107">
        <f>SUMIF('3BL ACTUAL'!B:B,AF779,'3BL ACTUAL'!E:E)</f>
        <v>0</v>
      </c>
      <c r="AH779" s="2107">
        <f>SUMIF('1 BL anterior'!B:B,AF779,'1 BL anterior'!E:E)</f>
        <v>0</v>
      </c>
      <c r="AJ779" s="285"/>
    </row>
    <row r="780" spans="1:36" ht="17.25" thickBot="1">
      <c r="A780" s="1493"/>
      <c r="B780" s="1493"/>
      <c r="C780" s="1493"/>
      <c r="D780" s="1493"/>
      <c r="E780" s="1509" t="s">
        <v>3450</v>
      </c>
      <c r="F780" s="1509"/>
      <c r="G780" s="1509"/>
      <c r="H780" s="1509"/>
      <c r="I780" s="1509"/>
      <c r="J780" s="1509"/>
      <c r="K780" s="1509"/>
      <c r="L780" s="1509"/>
      <c r="M780" s="1509"/>
      <c r="N780" s="1495">
        <v>844</v>
      </c>
      <c r="O780" s="1565"/>
      <c r="P780" s="768"/>
      <c r="Q780" s="2107"/>
      <c r="R780" s="1828"/>
      <c r="S780" s="98"/>
      <c r="T780" s="1829"/>
      <c r="U780" s="1830"/>
      <c r="AB780" s="2107"/>
      <c r="AC780" s="1831"/>
      <c r="AD780" s="1831"/>
      <c r="AF780" s="788"/>
      <c r="AG780" s="2107">
        <f>SUMIF('3BL ACTUAL'!B:B,AF780,'3BL ACTUAL'!E:E)</f>
        <v>0</v>
      </c>
      <c r="AH780" s="2107">
        <f>SUMIF('1 BL anterior'!B:B,AF780,'1 BL anterior'!E:E)</f>
        <v>0</v>
      </c>
      <c r="AJ780" s="285"/>
    </row>
    <row r="781" spans="1:36" ht="17.25" thickBot="1">
      <c r="A781" s="1493"/>
      <c r="B781" s="1493"/>
      <c r="C781" s="1493"/>
      <c r="D781" s="1509" t="s">
        <v>3460</v>
      </c>
      <c r="E781" s="1509"/>
      <c r="F781" s="1509"/>
      <c r="G781" s="1509"/>
      <c r="H781" s="1509" t="s">
        <v>2418</v>
      </c>
      <c r="I781" s="1509"/>
      <c r="J781" s="1509"/>
      <c r="K781" s="1509"/>
      <c r="L781" s="1509"/>
      <c r="M781" s="1509"/>
      <c r="N781" s="1495">
        <v>846</v>
      </c>
      <c r="O781" s="1565"/>
      <c r="P781" s="768"/>
      <c r="Q781" s="2107"/>
      <c r="R781" s="1828"/>
      <c r="S781" s="98"/>
      <c r="T781" s="1829"/>
      <c r="U781" s="1830"/>
      <c r="AB781" s="2107"/>
      <c r="AC781" s="1831"/>
      <c r="AD781" s="1831"/>
      <c r="AF781" s="788"/>
      <c r="AG781" s="2107">
        <f>SUMIF('3BL ACTUAL'!B:B,AF781,'3BL ACTUAL'!E:E)</f>
        <v>0</v>
      </c>
      <c r="AH781" s="2107">
        <f>SUMIF('1 BL anterior'!B:B,AF781,'1 BL anterior'!E:E)</f>
        <v>0</v>
      </c>
      <c r="AJ781" s="285"/>
    </row>
    <row r="782" spans="1:36" ht="17.25" thickBot="1">
      <c r="A782" s="1493"/>
      <c r="B782" s="1493"/>
      <c r="C782" s="1493"/>
      <c r="D782" s="1509" t="s">
        <v>3461</v>
      </c>
      <c r="E782" s="1509"/>
      <c r="F782" s="1509"/>
      <c r="G782" s="1509"/>
      <c r="H782" s="1509" t="s">
        <v>2418</v>
      </c>
      <c r="I782" s="1509"/>
      <c r="J782" s="1509"/>
      <c r="K782" s="1509"/>
      <c r="L782" s="1509"/>
      <c r="M782" s="1509"/>
      <c r="N782" s="1495">
        <v>848</v>
      </c>
      <c r="O782" s="1565"/>
      <c r="P782" s="768"/>
      <c r="Q782" s="2107"/>
      <c r="R782" s="1828"/>
      <c r="S782" s="98"/>
      <c r="T782" s="1829"/>
      <c r="U782" s="1830"/>
      <c r="AB782" s="2107"/>
      <c r="AC782" s="1831"/>
      <c r="AD782" s="1831"/>
      <c r="AF782" s="788"/>
      <c r="AG782" s="2107">
        <f>SUMIF('3BL ACTUAL'!B:B,AF782,'3BL ACTUAL'!E:E)</f>
        <v>0</v>
      </c>
      <c r="AH782" s="2107">
        <f>SUMIF('1 BL anterior'!B:B,AF782,'1 BL anterior'!E:E)</f>
        <v>0</v>
      </c>
      <c r="AJ782" s="285"/>
    </row>
    <row r="783" spans="1:36" ht="17.25" thickBot="1">
      <c r="A783" s="1493"/>
      <c r="B783" s="1493"/>
      <c r="C783" s="1516" t="s">
        <v>3462</v>
      </c>
      <c r="D783" s="1516"/>
      <c r="E783" s="1516"/>
      <c r="F783" s="1516"/>
      <c r="G783" s="1516"/>
      <c r="H783" s="1516"/>
      <c r="I783" s="1516"/>
      <c r="J783" s="1516"/>
      <c r="K783" s="1516"/>
      <c r="L783" s="1516"/>
      <c r="M783" s="1516"/>
      <c r="N783" s="1497">
        <v>850</v>
      </c>
      <c r="O783" s="1912" t="s">
        <v>900</v>
      </c>
      <c r="P783" s="785"/>
      <c r="Q783" s="2107">
        <f>SUMIF(AF:AF,N783,AG:AG)</f>
        <v>0</v>
      </c>
      <c r="R783" s="1887">
        <f t="shared" si="133"/>
        <v>0</v>
      </c>
      <c r="S783" s="778">
        <f t="shared" si="131"/>
        <v>0</v>
      </c>
      <c r="T783" s="1902">
        <f t="shared" si="134"/>
        <v>0</v>
      </c>
      <c r="U783" s="1903">
        <f t="shared" si="135"/>
        <v>0</v>
      </c>
      <c r="AB783" s="2107"/>
      <c r="AC783" s="1831">
        <f t="shared" si="129"/>
        <v>0</v>
      </c>
      <c r="AD783" s="1831">
        <f t="shared" si="132"/>
        <v>0</v>
      </c>
      <c r="AE783">
        <v>800</v>
      </c>
      <c r="AF783" s="788">
        <v>805</v>
      </c>
      <c r="AG783" s="2107">
        <f>SUMIF('3BL ACTUAL'!B:B,AF783,'3BL ACTUAL'!E:E)</f>
        <v>0</v>
      </c>
      <c r="AH783" s="2107">
        <f>SUMIF('1 BL anterior'!B:B,AF783,'1 BL anterior'!E:E)</f>
        <v>0</v>
      </c>
      <c r="AJ783" s="285"/>
    </row>
    <row r="784" spans="1:36" ht="17.25" thickBot="1">
      <c r="A784" s="1493"/>
      <c r="B784" s="1493"/>
      <c r="C784" s="1509" t="s">
        <v>3463</v>
      </c>
      <c r="D784" s="1509"/>
      <c r="E784" s="1509"/>
      <c r="F784" s="1509"/>
      <c r="G784" s="1509"/>
      <c r="H784" s="1509"/>
      <c r="I784" s="1509"/>
      <c r="J784" s="1509"/>
      <c r="K784" s="1509"/>
      <c r="L784" s="1509"/>
      <c r="M784" s="1509"/>
      <c r="N784" s="1495">
        <v>80</v>
      </c>
      <c r="O784" s="2118"/>
      <c r="P784" s="785"/>
      <c r="Q784" s="2107">
        <f>SUMIF(AF:AF,N784,AG:AG)</f>
        <v>0</v>
      </c>
      <c r="R784" s="1887">
        <f>+P784-Q784</f>
        <v>0</v>
      </c>
      <c r="S784" s="778">
        <f>+Q784</f>
        <v>0</v>
      </c>
      <c r="T784" s="1902">
        <f>IF(S784&gt;0,-S784,0)</f>
        <v>0</v>
      </c>
      <c r="U784" s="1903">
        <f>IF(S784&gt;0,0,-S784)</f>
        <v>0</v>
      </c>
      <c r="AB784" s="2107"/>
      <c r="AC784" s="1831"/>
      <c r="AD784" s="1831"/>
      <c r="AF784" s="788">
        <v>80</v>
      </c>
      <c r="AG784" s="2107">
        <f>SUMIF('3BL ACTUAL'!B:B,AF784,'3BL ACTUAL'!E:E)</f>
        <v>0</v>
      </c>
      <c r="AH784" s="2107">
        <f>SUMIF('1 BL anterior'!B:B,AF784,'1 BL anterior'!E:E)</f>
        <v>0</v>
      </c>
      <c r="AJ784" s="285"/>
    </row>
    <row r="785" spans="1:36" ht="16.5">
      <c r="A785" s="1493"/>
      <c r="B785" s="1493"/>
      <c r="C785" s="1509" t="s">
        <v>3464</v>
      </c>
      <c r="D785" s="1509"/>
      <c r="E785" s="1509"/>
      <c r="F785" s="1509"/>
      <c r="G785" s="1509"/>
      <c r="H785" s="1509"/>
      <c r="I785" s="1509"/>
      <c r="J785" s="1509"/>
      <c r="K785" s="1509"/>
      <c r="L785" s="1509"/>
      <c r="M785" s="1509"/>
      <c r="N785" s="1495">
        <v>851</v>
      </c>
      <c r="O785" s="2015" t="s">
        <v>664</v>
      </c>
      <c r="P785" s="768"/>
      <c r="Q785" s="2107"/>
      <c r="R785" s="1828">
        <f t="shared" si="133"/>
        <v>0</v>
      </c>
      <c r="S785" s="98">
        <f t="shared" si="131"/>
        <v>0</v>
      </c>
      <c r="T785" s="1829">
        <f t="shared" si="134"/>
        <v>0</v>
      </c>
      <c r="U785" s="1830">
        <f t="shared" si="135"/>
        <v>0</v>
      </c>
      <c r="AB785" s="2107"/>
      <c r="AC785" s="1831">
        <f t="shared" ref="AC785:AC805" si="136">+Y785+V785+S785+AB785</f>
        <v>0</v>
      </c>
      <c r="AD785" s="1831">
        <f t="shared" si="132"/>
        <v>0</v>
      </c>
      <c r="AE785">
        <v>800</v>
      </c>
      <c r="AF785" s="1427">
        <v>806</v>
      </c>
      <c r="AG785" s="2107">
        <f>SUMIF('3BL ACTUAL'!B:B,AF785,'3BL ACTUAL'!E:E)</f>
        <v>0</v>
      </c>
      <c r="AH785" s="2107">
        <f>SUMIF('1 BL anterior'!B:B,AF785,'1 BL anterior'!E:E)</f>
        <v>0</v>
      </c>
      <c r="AJ785" s="285"/>
    </row>
    <row r="786" spans="1:36" ht="16.5">
      <c r="A786" s="1493"/>
      <c r="B786" s="1493"/>
      <c r="C786" s="1516" t="s">
        <v>3465</v>
      </c>
      <c r="D786" s="1516"/>
      <c r="E786" s="1516"/>
      <c r="F786" s="1516"/>
      <c r="G786" s="1516"/>
      <c r="H786" s="1516"/>
      <c r="I786" s="1516"/>
      <c r="J786" s="1516"/>
      <c r="K786" s="1516"/>
      <c r="L786" s="1516"/>
      <c r="M786" s="1516"/>
      <c r="N786" s="1497">
        <v>852</v>
      </c>
      <c r="O786" s="1827" t="s">
        <v>900</v>
      </c>
      <c r="P786" s="768"/>
      <c r="Q786" s="2107"/>
      <c r="R786" s="1828">
        <f t="shared" si="133"/>
        <v>0</v>
      </c>
      <c r="S786" s="98">
        <f t="shared" si="131"/>
        <v>0</v>
      </c>
      <c r="T786" s="1829">
        <f t="shared" si="134"/>
        <v>0</v>
      </c>
      <c r="U786" s="1830">
        <f t="shared" si="135"/>
        <v>0</v>
      </c>
      <c r="AB786" s="2107"/>
      <c r="AC786" s="1831">
        <f t="shared" si="136"/>
        <v>0</v>
      </c>
      <c r="AD786" s="1831">
        <f t="shared" si="132"/>
        <v>0</v>
      </c>
      <c r="AE786">
        <v>800</v>
      </c>
      <c r="AF786" s="788">
        <v>807</v>
      </c>
      <c r="AG786" s="2107">
        <f>SUMIF('3BL ACTUAL'!B:B,AF786,'3BL ACTUAL'!E:E)</f>
        <v>0</v>
      </c>
      <c r="AH786" s="2107">
        <f>SUMIF('1 BL anterior'!B:B,AF786,'1 BL anterior'!E:E)</f>
        <v>0</v>
      </c>
      <c r="AJ786" s="285"/>
    </row>
    <row r="787" spans="1:36" ht="16.5">
      <c r="A787" s="1493"/>
      <c r="B787" s="1493"/>
      <c r="C787" s="1516" t="s">
        <v>3466</v>
      </c>
      <c r="D787" s="1516"/>
      <c r="E787" s="1516"/>
      <c r="F787" s="1516"/>
      <c r="G787" s="1516"/>
      <c r="H787" s="1516"/>
      <c r="I787" s="1516"/>
      <c r="J787" s="1516"/>
      <c r="K787" s="1516"/>
      <c r="L787" s="1516"/>
      <c r="M787" s="1516"/>
      <c r="N787" s="1497">
        <v>853</v>
      </c>
      <c r="O787" s="1827" t="s">
        <v>900</v>
      </c>
      <c r="P787" s="768"/>
      <c r="Q787" s="2107"/>
      <c r="R787" s="1828">
        <f t="shared" si="133"/>
        <v>0</v>
      </c>
      <c r="S787" s="98">
        <f t="shared" si="131"/>
        <v>0</v>
      </c>
      <c r="T787" s="1829">
        <f t="shared" si="134"/>
        <v>0</v>
      </c>
      <c r="U787" s="1830">
        <f t="shared" si="135"/>
        <v>0</v>
      </c>
      <c r="AB787" s="2107"/>
      <c r="AC787" s="1831">
        <f t="shared" si="136"/>
        <v>0</v>
      </c>
      <c r="AD787" s="1831">
        <f t="shared" si="132"/>
        <v>0</v>
      </c>
      <c r="AE787">
        <v>800</v>
      </c>
      <c r="AF787" s="1427">
        <v>808</v>
      </c>
      <c r="AG787" s="2107">
        <f>SUMIF('3BL ACTUAL'!B:B,AF787,'3BL ACTUAL'!E:E)</f>
        <v>0</v>
      </c>
      <c r="AH787" s="2107">
        <f>SUMIF('1 BL anterior'!B:B,AF787,'1 BL anterior'!E:E)</f>
        <v>0</v>
      </c>
      <c r="AJ787" s="285"/>
    </row>
    <row r="788" spans="1:36" ht="16.5">
      <c r="A788" s="1493"/>
      <c r="B788" s="1493"/>
      <c r="C788" s="1516" t="s">
        <v>3467</v>
      </c>
      <c r="D788" s="1516"/>
      <c r="E788" s="1516"/>
      <c r="F788" s="1516"/>
      <c r="G788" s="1516"/>
      <c r="H788" s="1516"/>
      <c r="I788" s="1516"/>
      <c r="J788" s="1516"/>
      <c r="K788" s="1516"/>
      <c r="L788" s="1516"/>
      <c r="M788" s="1516"/>
      <c r="N788" s="1497">
        <v>854</v>
      </c>
      <c r="O788" s="1827" t="s">
        <v>869</v>
      </c>
      <c r="P788" s="768"/>
      <c r="Q788" s="2107"/>
      <c r="R788" s="1828">
        <f t="shared" si="133"/>
        <v>0</v>
      </c>
      <c r="S788" s="98">
        <f t="shared" si="131"/>
        <v>0</v>
      </c>
      <c r="T788" s="1829">
        <f t="shared" si="134"/>
        <v>0</v>
      </c>
      <c r="U788" s="1830">
        <f t="shared" si="135"/>
        <v>0</v>
      </c>
      <c r="AB788" s="2107"/>
      <c r="AC788" s="1831">
        <f t="shared" si="136"/>
        <v>0</v>
      </c>
      <c r="AD788" s="1831">
        <f t="shared" si="132"/>
        <v>0</v>
      </c>
      <c r="AE788">
        <v>800</v>
      </c>
      <c r="AF788" s="788">
        <v>809</v>
      </c>
      <c r="AG788" s="2107">
        <f>SUMIF('3BL ACTUAL'!B:B,AF788,'3BL ACTUAL'!E:E)</f>
        <v>0</v>
      </c>
      <c r="AH788" s="2107">
        <f>SUMIF('1 BL anterior'!B:B,AF788,'1 BL anterior'!E:E)</f>
        <v>0</v>
      </c>
      <c r="AJ788" s="285"/>
    </row>
    <row r="789" spans="1:36" ht="16.5">
      <c r="A789" s="1493"/>
      <c r="B789" s="1493"/>
      <c r="C789" s="1516" t="s">
        <v>3468</v>
      </c>
      <c r="D789" s="1516"/>
      <c r="E789" s="1516"/>
      <c r="F789" s="1516"/>
      <c r="G789" s="1516"/>
      <c r="H789" s="1516"/>
      <c r="I789" s="1516"/>
      <c r="J789" s="1516"/>
      <c r="K789" s="1516"/>
      <c r="L789" s="1516"/>
      <c r="M789" s="1516"/>
      <c r="N789" s="1497">
        <v>855</v>
      </c>
      <c r="O789" s="1827" t="s">
        <v>664</v>
      </c>
      <c r="P789" s="768"/>
      <c r="Q789" s="2107"/>
      <c r="R789" s="1828">
        <f t="shared" si="133"/>
        <v>0</v>
      </c>
      <c r="S789" s="98">
        <f t="shared" si="131"/>
        <v>0</v>
      </c>
      <c r="T789" s="1829">
        <f t="shared" si="134"/>
        <v>0</v>
      </c>
      <c r="U789" s="1830">
        <f t="shared" si="135"/>
        <v>0</v>
      </c>
      <c r="AB789" s="2107"/>
      <c r="AC789" s="1831">
        <f t="shared" si="136"/>
        <v>0</v>
      </c>
      <c r="AD789" s="1831">
        <f t="shared" si="132"/>
        <v>0</v>
      </c>
      <c r="AE789">
        <v>800</v>
      </c>
      <c r="AF789" s="1427">
        <v>810</v>
      </c>
      <c r="AG789" s="2107">
        <f>SUMIF('3BL ACTUAL'!B:B,AF789,'3BL ACTUAL'!E:E)</f>
        <v>0</v>
      </c>
      <c r="AH789" s="2107">
        <f>SUMIF('1 BL anterior'!B:B,AF789,'1 BL anterior'!E:E)</f>
        <v>0</v>
      </c>
      <c r="AJ789" s="285"/>
    </row>
    <row r="790" spans="1:36" ht="16.5">
      <c r="A790" s="1493"/>
      <c r="B790" s="1493"/>
      <c r="C790" s="1509" t="s">
        <v>3469</v>
      </c>
      <c r="D790" s="1509"/>
      <c r="E790" s="1509"/>
      <c r="F790" s="1509"/>
      <c r="G790" s="1509"/>
      <c r="H790" s="1509"/>
      <c r="I790" s="1509"/>
      <c r="J790" s="1509"/>
      <c r="K790" s="1509"/>
      <c r="L790" s="1509"/>
      <c r="M790" s="1509"/>
      <c r="N790" s="1495">
        <v>856</v>
      </c>
      <c r="O790" s="1827" t="s">
        <v>664</v>
      </c>
      <c r="P790" s="768"/>
      <c r="Q790" s="2107"/>
      <c r="R790" s="1828">
        <f t="shared" si="133"/>
        <v>0</v>
      </c>
      <c r="S790" s="98">
        <f t="shared" si="131"/>
        <v>0</v>
      </c>
      <c r="T790" s="1829">
        <f t="shared" si="134"/>
        <v>0</v>
      </c>
      <c r="U790" s="1830">
        <f t="shared" si="135"/>
        <v>0</v>
      </c>
      <c r="AB790" s="2107"/>
      <c r="AC790" s="1831">
        <f t="shared" si="136"/>
        <v>0</v>
      </c>
      <c r="AD790" s="1831">
        <f t="shared" si="132"/>
        <v>0</v>
      </c>
      <c r="AE790">
        <v>800</v>
      </c>
      <c r="AF790" s="788">
        <v>811</v>
      </c>
      <c r="AG790" s="2107">
        <f>SUMIF('3BL ACTUAL'!B:B,AF790,'3BL ACTUAL'!E:E)</f>
        <v>0</v>
      </c>
      <c r="AH790" s="2107">
        <f>SUMIF('1 BL anterior'!B:B,AF790,'1 BL anterior'!E:E)</f>
        <v>0</v>
      </c>
      <c r="AJ790" s="285"/>
    </row>
    <row r="791" spans="1:36" ht="16.5">
      <c r="A791" s="1493"/>
      <c r="B791" s="1493"/>
      <c r="C791" s="1509" t="s">
        <v>3470</v>
      </c>
      <c r="D791" s="1509"/>
      <c r="E791" s="1509"/>
      <c r="F791" s="1509"/>
      <c r="G791" s="1509"/>
      <c r="H791" s="1509"/>
      <c r="I791" s="1509"/>
      <c r="J791" s="1509"/>
      <c r="K791" s="1509"/>
      <c r="L791" s="1509"/>
      <c r="M791" s="1509"/>
      <c r="N791" s="1495">
        <v>857</v>
      </c>
      <c r="O791" s="1827" t="s">
        <v>664</v>
      </c>
      <c r="P791" s="768"/>
      <c r="Q791" s="2107"/>
      <c r="R791" s="1828">
        <f t="shared" si="133"/>
        <v>0</v>
      </c>
      <c r="S791" s="98">
        <f t="shared" si="131"/>
        <v>0</v>
      </c>
      <c r="T791" s="1829">
        <f t="shared" si="134"/>
        <v>0</v>
      </c>
      <c r="U791" s="1830">
        <f t="shared" si="135"/>
        <v>0</v>
      </c>
      <c r="AB791" s="2107"/>
      <c r="AC791" s="1831">
        <f t="shared" si="136"/>
        <v>0</v>
      </c>
      <c r="AD791" s="1831">
        <f t="shared" si="132"/>
        <v>0</v>
      </c>
      <c r="AE791">
        <v>800</v>
      </c>
      <c r="AF791" s="1427">
        <v>812</v>
      </c>
      <c r="AG791" s="2107">
        <f>SUMIF('3BL ACTUAL'!B:B,AF791,'3BL ACTUAL'!E:E)</f>
        <v>0</v>
      </c>
      <c r="AH791" s="2107">
        <f>SUMIF('1 BL anterior'!B:B,AF791,'1 BL anterior'!E:E)</f>
        <v>0</v>
      </c>
      <c r="AJ791" s="285"/>
    </row>
    <row r="792" spans="1:36" ht="16.5">
      <c r="A792" s="1493"/>
      <c r="B792" s="1493"/>
      <c r="C792" s="1509" t="s">
        <v>3471</v>
      </c>
      <c r="D792" s="1509"/>
      <c r="E792" s="1509"/>
      <c r="F792" s="1509"/>
      <c r="G792" s="1509"/>
      <c r="H792" s="1509"/>
      <c r="I792" s="1509"/>
      <c r="J792" s="1509"/>
      <c r="K792" s="1509"/>
      <c r="L792" s="1509"/>
      <c r="M792" s="1509"/>
      <c r="N792" s="1495">
        <v>858</v>
      </c>
      <c r="O792" s="1827" t="s">
        <v>664</v>
      </c>
      <c r="P792" s="768"/>
      <c r="Q792" s="2107"/>
      <c r="R792" s="1828">
        <f t="shared" si="133"/>
        <v>0</v>
      </c>
      <c r="S792" s="98">
        <f t="shared" si="131"/>
        <v>0</v>
      </c>
      <c r="T792" s="1829">
        <f t="shared" si="134"/>
        <v>0</v>
      </c>
      <c r="U792" s="1830">
        <f t="shared" si="135"/>
        <v>0</v>
      </c>
      <c r="AB792" s="2107"/>
      <c r="AC792" s="1831">
        <f t="shared" si="136"/>
        <v>0</v>
      </c>
      <c r="AD792" s="1831">
        <f t="shared" si="132"/>
        <v>0</v>
      </c>
      <c r="AE792">
        <v>800</v>
      </c>
      <c r="AF792" s="788">
        <v>813</v>
      </c>
      <c r="AG792" s="2107">
        <f>SUMIF('3BL ACTUAL'!B:B,AF792,'3BL ACTUAL'!E:E)</f>
        <v>0</v>
      </c>
      <c r="AH792" s="2107">
        <f>SUMIF('1 BL anterior'!B:B,AF792,'1 BL anterior'!E:E)</f>
        <v>0</v>
      </c>
      <c r="AJ792" s="285"/>
    </row>
    <row r="793" spans="1:36" ht="16.5">
      <c r="A793" s="1493"/>
      <c r="B793" s="1493"/>
      <c r="C793" s="1509" t="s">
        <v>3472</v>
      </c>
      <c r="D793" s="1509"/>
      <c r="E793" s="1509"/>
      <c r="F793" s="1509"/>
      <c r="G793" s="1509"/>
      <c r="H793" s="1509"/>
      <c r="I793" s="1509"/>
      <c r="J793" s="1509"/>
      <c r="K793" s="1509"/>
      <c r="L793" s="1509"/>
      <c r="M793" s="1509"/>
      <c r="N793" s="1495">
        <v>859</v>
      </c>
      <c r="O793" s="1827" t="s">
        <v>664</v>
      </c>
      <c r="P793" s="768"/>
      <c r="Q793" s="2107"/>
      <c r="R793" s="1828">
        <f t="shared" si="133"/>
        <v>0</v>
      </c>
      <c r="S793" s="98">
        <f t="shared" si="131"/>
        <v>0</v>
      </c>
      <c r="T793" s="1829">
        <f t="shared" si="134"/>
        <v>0</v>
      </c>
      <c r="U793" s="1830">
        <f t="shared" si="135"/>
        <v>0</v>
      </c>
      <c r="AB793" s="2107"/>
      <c r="AC793" s="1831">
        <f t="shared" si="136"/>
        <v>0</v>
      </c>
      <c r="AD793" s="1831">
        <f t="shared" si="132"/>
        <v>0</v>
      </c>
      <c r="AF793" s="787"/>
      <c r="AG793" s="2107">
        <f>SUMIF('3BL ACTUAL'!B:B,AF793,'3BL ACTUAL'!E:E)</f>
        <v>0</v>
      </c>
      <c r="AH793" s="2107">
        <f>SUMIF('1 BL anterior'!B:B,AF793,'1 BL anterior'!E:E)</f>
        <v>0</v>
      </c>
      <c r="AJ793" s="285"/>
    </row>
    <row r="794" spans="1:36" ht="17.25" thickBot="1">
      <c r="A794" s="1493"/>
      <c r="B794" s="1493"/>
      <c r="C794" s="1512" t="s">
        <v>3473</v>
      </c>
      <c r="D794" s="1512"/>
      <c r="E794" s="1512"/>
      <c r="F794" s="1512"/>
      <c r="G794" s="1512"/>
      <c r="H794" s="1512"/>
      <c r="I794" s="1512"/>
      <c r="J794" s="1512"/>
      <c r="K794" s="1512"/>
      <c r="L794" s="1512"/>
      <c r="M794" s="1512"/>
      <c r="N794" s="1495">
        <v>860</v>
      </c>
      <c r="O794" s="1827" t="s">
        <v>664</v>
      </c>
      <c r="P794" s="768"/>
      <c r="Q794" s="2107"/>
      <c r="R794" s="1828">
        <f t="shared" si="133"/>
        <v>0</v>
      </c>
      <c r="S794" s="98">
        <f t="shared" si="131"/>
        <v>0</v>
      </c>
      <c r="T794" s="1829">
        <f t="shared" si="134"/>
        <v>0</v>
      </c>
      <c r="U794" s="1830">
        <f t="shared" si="135"/>
        <v>0</v>
      </c>
      <c r="AB794" s="2107"/>
      <c r="AC794" s="1831">
        <f t="shared" si="136"/>
        <v>0</v>
      </c>
      <c r="AD794" s="1831">
        <f t="shared" si="132"/>
        <v>0</v>
      </c>
      <c r="AE794">
        <v>800</v>
      </c>
      <c r="AF794" s="1826">
        <v>832</v>
      </c>
      <c r="AG794" s="2107">
        <f>SUMIF('3BL ACTUAL'!B:B,AF794,'3BL ACTUAL'!E:E)</f>
        <v>0</v>
      </c>
      <c r="AH794" s="2107">
        <f>SUMIF('1 BL anterior'!B:B,AF794,'1 BL anterior'!E:E)</f>
        <v>0</v>
      </c>
      <c r="AJ794" s="285"/>
    </row>
    <row r="795" spans="1:36" ht="16.5">
      <c r="A795" s="1493"/>
      <c r="B795" s="1493"/>
      <c r="C795" s="1509" t="s">
        <v>3474</v>
      </c>
      <c r="D795" s="1509"/>
      <c r="E795" s="1509"/>
      <c r="F795" s="1509"/>
      <c r="G795" s="1509"/>
      <c r="H795" s="1509"/>
      <c r="I795" s="1509"/>
      <c r="J795" s="1509"/>
      <c r="K795" s="1509"/>
      <c r="L795" s="1509"/>
      <c r="M795" s="1509"/>
      <c r="N795" s="1495">
        <v>861</v>
      </c>
      <c r="O795" s="1827" t="s">
        <v>664</v>
      </c>
      <c r="P795" s="768"/>
      <c r="Q795" s="2107"/>
      <c r="R795" s="1828">
        <f t="shared" si="133"/>
        <v>0</v>
      </c>
      <c r="S795" s="98">
        <f t="shared" si="131"/>
        <v>0</v>
      </c>
      <c r="T795" s="1829">
        <f t="shared" si="134"/>
        <v>0</v>
      </c>
      <c r="U795" s="1830">
        <f t="shared" si="135"/>
        <v>0</v>
      </c>
      <c r="AB795" s="2107"/>
      <c r="AC795" s="1831">
        <f t="shared" si="136"/>
        <v>0</v>
      </c>
      <c r="AD795" s="1831">
        <f t="shared" si="132"/>
        <v>0</v>
      </c>
      <c r="AE795">
        <v>800</v>
      </c>
      <c r="AF795" s="2011">
        <v>815</v>
      </c>
      <c r="AG795" s="2107">
        <f>SUMIF('3BL ACTUAL'!B:B,AF795,'3BL ACTUAL'!E:E)</f>
        <v>0</v>
      </c>
      <c r="AH795" s="2107">
        <f>SUMIF('1 BL anterior'!B:B,AF795,'1 BL anterior'!E:E)</f>
        <v>0</v>
      </c>
      <c r="AJ795" s="285"/>
    </row>
    <row r="796" spans="1:36" ht="16.5">
      <c r="A796" s="1493"/>
      <c r="B796" s="1493"/>
      <c r="C796" s="1503" t="s">
        <v>1044</v>
      </c>
      <c r="D796" s="1503"/>
      <c r="E796" s="1503"/>
      <c r="F796" s="1503"/>
      <c r="G796" s="1503"/>
      <c r="H796" s="1503"/>
      <c r="I796" s="1503"/>
      <c r="J796" s="1503"/>
      <c r="K796" s="1503"/>
      <c r="L796" s="1503"/>
      <c r="M796" s="1503"/>
      <c r="N796" s="1503"/>
      <c r="O796" s="1833"/>
      <c r="P796" s="768"/>
      <c r="Q796" s="2107"/>
      <c r="R796" s="1828"/>
      <c r="S796" s="98"/>
      <c r="T796" s="1829"/>
      <c r="U796" s="1830"/>
      <c r="AB796" s="2107"/>
      <c r="AC796" s="1831"/>
      <c r="AD796" s="1831"/>
      <c r="AF796" s="1528"/>
      <c r="AG796" s="2107">
        <f>SUMIF('3BL ACTUAL'!B:B,AF796,'3BL ACTUAL'!E:E)</f>
        <v>0</v>
      </c>
      <c r="AH796" s="2107">
        <f>SUMIF('1 BL anterior'!B:B,AF796,'1 BL anterior'!E:E)</f>
        <v>0</v>
      </c>
      <c r="AJ796" s="285"/>
    </row>
    <row r="797" spans="1:36" ht="16.5">
      <c r="A797" s="1493"/>
      <c r="B797" s="1493"/>
      <c r="C797" s="1493"/>
      <c r="D797" s="1509" t="s">
        <v>3475</v>
      </c>
      <c r="E797" s="1509"/>
      <c r="F797" s="1509"/>
      <c r="G797" s="1509"/>
      <c r="H797" s="1509"/>
      <c r="I797" s="1509"/>
      <c r="J797" s="1509"/>
      <c r="K797" s="1509"/>
      <c r="L797" s="1509"/>
      <c r="M797" s="1509"/>
      <c r="N797" s="1495">
        <v>862</v>
      </c>
      <c r="O797" s="1833" t="s">
        <v>664</v>
      </c>
      <c r="P797" s="768"/>
      <c r="Q797" s="2107"/>
      <c r="R797" s="1828">
        <f t="shared" si="133"/>
        <v>0</v>
      </c>
      <c r="S797" s="98">
        <f t="shared" si="131"/>
        <v>0</v>
      </c>
      <c r="T797" s="1829">
        <f t="shared" si="134"/>
        <v>0</v>
      </c>
      <c r="U797" s="1830">
        <f t="shared" si="135"/>
        <v>0</v>
      </c>
      <c r="AB797" s="2107"/>
      <c r="AC797" s="1831">
        <f t="shared" si="136"/>
        <v>0</v>
      </c>
      <c r="AD797" s="1831">
        <f t="shared" si="132"/>
        <v>0</v>
      </c>
      <c r="AE797">
        <v>800</v>
      </c>
      <c r="AF797" s="1826">
        <v>817</v>
      </c>
      <c r="AG797" s="2107">
        <f>SUMIF('3BL ACTUAL'!B:B,AF797,'3BL ACTUAL'!E:E)</f>
        <v>0</v>
      </c>
      <c r="AH797" s="2107">
        <f>SUMIF('1 BL anterior'!B:B,AF797,'1 BL anterior'!E:E)</f>
        <v>0</v>
      </c>
      <c r="AJ797" s="285"/>
    </row>
    <row r="798" spans="1:36" ht="16.5">
      <c r="A798" s="1493"/>
      <c r="B798" s="1493"/>
      <c r="C798" s="1493"/>
      <c r="D798" s="1509" t="s">
        <v>3476</v>
      </c>
      <c r="E798" s="1509"/>
      <c r="F798" s="1509"/>
      <c r="G798" s="1509"/>
      <c r="H798" s="1509"/>
      <c r="I798" s="1509"/>
      <c r="J798" s="1509"/>
      <c r="K798" s="1509"/>
      <c r="L798" s="1509"/>
      <c r="M798" s="1509"/>
      <c r="N798" s="1495">
        <v>863</v>
      </c>
      <c r="O798" s="1660"/>
      <c r="P798" s="768"/>
      <c r="Q798" s="2107"/>
      <c r="R798" s="1828"/>
      <c r="S798" s="98"/>
      <c r="T798" s="1829"/>
      <c r="U798" s="1830"/>
      <c r="AB798" s="2107"/>
      <c r="AC798" s="1831"/>
      <c r="AD798" s="1831"/>
      <c r="AF798" s="1826"/>
      <c r="AG798" s="2107">
        <f>SUMIF('3BL ACTUAL'!B:B,AF798,'3BL ACTUAL'!E:E)</f>
        <v>0</v>
      </c>
      <c r="AH798" s="2107">
        <f>SUMIF('1 BL anterior'!B:B,AF798,'1 BL anterior'!E:E)</f>
        <v>0</v>
      </c>
      <c r="AJ798" s="285"/>
    </row>
    <row r="799" spans="1:36" ht="17.25" thickBot="1">
      <c r="A799" s="1493"/>
      <c r="B799" s="1493"/>
      <c r="C799" s="1509" t="s">
        <v>3477</v>
      </c>
      <c r="D799" s="1509"/>
      <c r="E799" s="1509"/>
      <c r="F799" s="1509"/>
      <c r="G799" s="1509"/>
      <c r="H799" s="1509"/>
      <c r="I799" s="1509"/>
      <c r="J799" s="1509"/>
      <c r="K799" s="1509"/>
      <c r="L799" s="1509"/>
      <c r="M799" s="1509"/>
      <c r="N799" s="1495">
        <v>864</v>
      </c>
      <c r="O799" s="1660"/>
      <c r="P799" s="768"/>
      <c r="Q799" s="2107"/>
      <c r="R799" s="1828"/>
      <c r="S799" s="98"/>
      <c r="T799" s="1829"/>
      <c r="U799" s="1830"/>
      <c r="AB799" s="2107"/>
      <c r="AC799" s="1831"/>
      <c r="AD799" s="1831"/>
      <c r="AF799" s="1826"/>
      <c r="AG799" s="2107">
        <f>SUMIF('3BL ACTUAL'!B:B,AF799,'3BL ACTUAL'!E:E)</f>
        <v>0</v>
      </c>
      <c r="AH799" s="2107">
        <f>SUMIF('1 BL anterior'!B:B,AF799,'1 BL anterior'!E:E)</f>
        <v>0</v>
      </c>
      <c r="AJ799" s="285"/>
    </row>
    <row r="800" spans="1:36" ht="17.25" thickBot="1">
      <c r="A800" s="1493"/>
      <c r="B800" s="1517" t="s">
        <v>3478</v>
      </c>
      <c r="C800" s="1517"/>
      <c r="D800" s="1517"/>
      <c r="E800" s="1517"/>
      <c r="F800" s="1517"/>
      <c r="G800" s="1517"/>
      <c r="H800" s="1517"/>
      <c r="I800" s="1517"/>
      <c r="J800" s="1517"/>
      <c r="K800" s="1517"/>
      <c r="L800" s="1517"/>
      <c r="M800" s="1517"/>
      <c r="N800" s="1498">
        <v>865</v>
      </c>
      <c r="O800" s="1913" t="s">
        <v>900</v>
      </c>
      <c r="P800" s="768"/>
      <c r="Q800" s="2107"/>
      <c r="R800" s="1828">
        <f t="shared" si="133"/>
        <v>0</v>
      </c>
      <c r="S800" s="98">
        <f t="shared" ref="S800:S805" si="137">+Q800</f>
        <v>0</v>
      </c>
      <c r="T800" s="1829">
        <f t="shared" si="134"/>
        <v>0</v>
      </c>
      <c r="U800" s="1830">
        <f t="shared" si="135"/>
        <v>0</v>
      </c>
      <c r="AB800" s="2107"/>
      <c r="AC800" s="1831">
        <f t="shared" si="136"/>
        <v>0</v>
      </c>
      <c r="AD800" s="1831">
        <f t="shared" ref="AD800:AD805" si="138">+AC800-R800</f>
        <v>0</v>
      </c>
      <c r="AE800">
        <v>800</v>
      </c>
      <c r="AF800" s="1826">
        <v>819</v>
      </c>
      <c r="AG800" s="2107">
        <f>SUMIF('3BL ACTUAL'!B:B,AF800,'3BL ACTUAL'!E:E)</f>
        <v>0</v>
      </c>
      <c r="AH800" s="2107">
        <f>SUMIF('1 BL anterior'!B:B,AF800,'1 BL anterior'!E:E)</f>
        <v>0</v>
      </c>
      <c r="AJ800" s="285"/>
    </row>
    <row r="801" spans="1:36" ht="17.25" thickBot="1">
      <c r="A801" s="1493"/>
      <c r="B801" s="1517" t="s">
        <v>3479</v>
      </c>
      <c r="C801" s="1517"/>
      <c r="D801" s="1517"/>
      <c r="E801" s="1517"/>
      <c r="F801" s="1517"/>
      <c r="G801" s="1517"/>
      <c r="H801" s="1517"/>
      <c r="I801" s="1517"/>
      <c r="J801" s="1517"/>
      <c r="K801" s="1517"/>
      <c r="L801" s="1517"/>
      <c r="M801" s="1517"/>
      <c r="N801" s="1498">
        <v>866</v>
      </c>
      <c r="O801" s="1913" t="s">
        <v>900</v>
      </c>
      <c r="P801" s="768"/>
      <c r="R801" s="1828">
        <f t="shared" si="133"/>
        <v>0</v>
      </c>
      <c r="S801" s="98">
        <f t="shared" si="137"/>
        <v>0</v>
      </c>
      <c r="T801" s="1829">
        <f t="shared" si="134"/>
        <v>0</v>
      </c>
      <c r="U801" s="1830">
        <f t="shared" si="135"/>
        <v>0</v>
      </c>
      <c r="AB801" s="2107"/>
      <c r="AC801" s="1831">
        <f t="shared" si="136"/>
        <v>0</v>
      </c>
      <c r="AD801" s="1831">
        <f t="shared" si="138"/>
        <v>0</v>
      </c>
      <c r="AE801">
        <v>800</v>
      </c>
      <c r="AF801" s="1826">
        <v>821</v>
      </c>
      <c r="AG801" s="2107">
        <f>SUMIF('3BL ACTUAL'!B:B,AF801,'3BL ACTUAL'!E:E)</f>
        <v>0</v>
      </c>
      <c r="AH801" s="2107">
        <f>SUMIF('1 BL anterior'!B:B,AF801,'1 BL anterior'!E:E)</f>
        <v>0</v>
      </c>
      <c r="AJ801" s="285"/>
    </row>
    <row r="802" spans="1:36" ht="16.5">
      <c r="A802" s="1493"/>
      <c r="B802" s="1493"/>
      <c r="C802" s="1509" t="s">
        <v>3480</v>
      </c>
      <c r="D802" s="1509"/>
      <c r="E802" s="1509"/>
      <c r="F802" s="1509"/>
      <c r="G802" s="1509"/>
      <c r="H802" s="1509"/>
      <c r="I802" s="1509"/>
      <c r="J802" s="1509"/>
      <c r="K802" s="1509"/>
      <c r="L802" s="1509"/>
      <c r="M802" s="1509"/>
      <c r="N802" s="1495">
        <v>867</v>
      </c>
      <c r="O802" s="783" t="s">
        <v>869</v>
      </c>
      <c r="P802" s="768"/>
      <c r="Q802" s="2107"/>
      <c r="R802" s="1828">
        <f>+P802-Q802</f>
        <v>0</v>
      </c>
      <c r="S802" s="98">
        <f t="shared" si="137"/>
        <v>0</v>
      </c>
      <c r="T802" s="1829">
        <f t="shared" si="134"/>
        <v>0</v>
      </c>
      <c r="U802" s="1830">
        <f t="shared" si="135"/>
        <v>0</v>
      </c>
      <c r="AB802" s="2107"/>
      <c r="AC802" s="1831">
        <f t="shared" si="136"/>
        <v>0</v>
      </c>
      <c r="AD802" s="1831">
        <f t="shared" si="138"/>
        <v>0</v>
      </c>
      <c r="AE802">
        <v>800</v>
      </c>
      <c r="AF802" s="1826">
        <v>823</v>
      </c>
      <c r="AG802" s="2107">
        <f>SUMIF('3BL ACTUAL'!B:B,AF802,'3BL ACTUAL'!E:E)</f>
        <v>0</v>
      </c>
      <c r="AH802" s="2107">
        <f>SUMIF('1 BL anterior'!B:B,AF802,'1 BL anterior'!E:E)</f>
        <v>0</v>
      </c>
      <c r="AJ802" s="285"/>
    </row>
    <row r="803" spans="1:36" ht="17.25" thickBot="1">
      <c r="A803" s="1493"/>
      <c r="B803" s="1493"/>
      <c r="C803" s="1509" t="s">
        <v>3481</v>
      </c>
      <c r="D803" s="1509"/>
      <c r="E803" s="1509"/>
      <c r="F803" s="1509"/>
      <c r="G803" s="1509"/>
      <c r="H803" s="1509"/>
      <c r="I803" s="1509"/>
      <c r="J803" s="1509"/>
      <c r="K803" s="1509"/>
      <c r="L803" s="1509"/>
      <c r="M803" s="1509"/>
      <c r="N803" s="1495">
        <v>868</v>
      </c>
      <c r="O803" s="1827" t="s">
        <v>664</v>
      </c>
      <c r="P803" s="768"/>
      <c r="Q803" s="2107"/>
      <c r="R803" s="1828">
        <f>+P803-Q803</f>
        <v>0</v>
      </c>
      <c r="S803" s="98">
        <f t="shared" si="137"/>
        <v>0</v>
      </c>
      <c r="T803" s="1829">
        <f t="shared" si="134"/>
        <v>0</v>
      </c>
      <c r="U803" s="1830">
        <f t="shared" si="135"/>
        <v>0</v>
      </c>
      <c r="AB803" s="2107"/>
      <c r="AC803" s="1831">
        <f t="shared" si="136"/>
        <v>0</v>
      </c>
      <c r="AD803" s="1831">
        <f t="shared" si="138"/>
        <v>0</v>
      </c>
      <c r="AE803">
        <v>800</v>
      </c>
      <c r="AF803" s="1826">
        <v>825</v>
      </c>
      <c r="AG803" s="2107">
        <f>SUMIF('3BL ACTUAL'!B:B,AF803,'3BL ACTUAL'!E:E)</f>
        <v>0</v>
      </c>
      <c r="AH803" s="2107">
        <f>SUMIF('1 BL anterior'!B:B,AF803,'1 BL anterior'!E:E)</f>
        <v>0</v>
      </c>
      <c r="AJ803" s="285"/>
    </row>
    <row r="804" spans="1:36" ht="17.25" thickBot="1">
      <c r="A804" s="1493"/>
      <c r="B804" s="1517" t="s">
        <v>3482</v>
      </c>
      <c r="C804" s="1517"/>
      <c r="D804" s="1517"/>
      <c r="E804" s="1517"/>
      <c r="F804" s="1517"/>
      <c r="G804" s="1517"/>
      <c r="H804" s="1517"/>
      <c r="I804" s="1517"/>
      <c r="J804" s="1517"/>
      <c r="K804" s="1517"/>
      <c r="L804" s="1517"/>
      <c r="M804" s="1517"/>
      <c r="N804" s="1498">
        <v>869</v>
      </c>
      <c r="O804" s="1913" t="s">
        <v>900</v>
      </c>
      <c r="P804" s="768"/>
      <c r="Q804" s="2107"/>
      <c r="R804" s="1828">
        <f>+P804-Q804</f>
        <v>0</v>
      </c>
      <c r="S804" s="98">
        <f t="shared" si="137"/>
        <v>0</v>
      </c>
      <c r="T804" s="1829">
        <f t="shared" si="134"/>
        <v>0</v>
      </c>
      <c r="U804" s="1830">
        <f t="shared" si="135"/>
        <v>0</v>
      </c>
      <c r="AB804" s="2107"/>
      <c r="AC804" s="1831">
        <f t="shared" si="136"/>
        <v>0</v>
      </c>
      <c r="AD804" s="1831">
        <f t="shared" si="138"/>
        <v>0</v>
      </c>
      <c r="AE804">
        <v>800</v>
      </c>
      <c r="AF804" s="1826">
        <v>827</v>
      </c>
      <c r="AG804" s="2107">
        <f>SUMIF('3BL ACTUAL'!B:B,AF804,'3BL ACTUAL'!E:E)</f>
        <v>0</v>
      </c>
      <c r="AH804" s="2107">
        <f>SUMIF('1 BL anterior'!B:B,AF804,'1 BL anterior'!E:E)</f>
        <v>0</v>
      </c>
      <c r="AJ804" s="285"/>
    </row>
    <row r="805" spans="1:36" ht="17.25" thickBot="1">
      <c r="A805" s="1493"/>
      <c r="B805" s="1517" t="s">
        <v>3483</v>
      </c>
      <c r="C805" s="1517"/>
      <c r="D805" s="1517"/>
      <c r="E805" s="1517"/>
      <c r="F805" s="1517"/>
      <c r="G805" s="1517"/>
      <c r="H805" s="1517"/>
      <c r="I805" s="1517"/>
      <c r="J805" s="1517"/>
      <c r="K805" s="1517"/>
      <c r="L805" s="1517"/>
      <c r="M805" s="1517"/>
      <c r="N805" s="1498">
        <v>870</v>
      </c>
      <c r="O805" s="1913" t="s">
        <v>900</v>
      </c>
      <c r="P805" s="768"/>
      <c r="R805" s="1828">
        <f>+P805-Q805</f>
        <v>0</v>
      </c>
      <c r="S805" s="98">
        <f t="shared" si="137"/>
        <v>0</v>
      </c>
      <c r="T805" s="1829">
        <f t="shared" si="134"/>
        <v>0</v>
      </c>
      <c r="U805" s="1830">
        <f t="shared" si="135"/>
        <v>0</v>
      </c>
      <c r="AB805" s="2107"/>
      <c r="AC805" s="1831">
        <f t="shared" si="136"/>
        <v>0</v>
      </c>
      <c r="AD805" s="1831">
        <f t="shared" si="138"/>
        <v>0</v>
      </c>
      <c r="AE805">
        <v>800</v>
      </c>
      <c r="AF805" s="1826">
        <v>829</v>
      </c>
      <c r="AG805" s="2107">
        <f>SUMIF('3BL ACTUAL'!B:B,AF805,'3BL ACTUAL'!E:E)</f>
        <v>0</v>
      </c>
      <c r="AH805" s="2107">
        <f>SUMIF('1 BL anterior'!B:B,AF805,'1 BL anterior'!E:E)</f>
        <v>0</v>
      </c>
      <c r="AJ805" s="285"/>
    </row>
    <row r="806" spans="1:36" ht="19.5" thickBot="1">
      <c r="O806" s="767"/>
      <c r="Q806" s="771">
        <f>+Q721-SUM(Q722:Q804)</f>
        <v>0</v>
      </c>
      <c r="AB806" s="2107"/>
      <c r="AE806">
        <v>800</v>
      </c>
      <c r="AF806" s="1826">
        <v>831</v>
      </c>
      <c r="AG806" s="2107">
        <f>SUMIF('3BL ACTUAL'!B:B,AF806,'3BL ACTUAL'!E:E)</f>
        <v>0</v>
      </c>
      <c r="AH806" s="2107">
        <f>SUMIF('1 BL anterior'!B:B,AF806,'1 BL anterior'!E:E)</f>
        <v>0</v>
      </c>
      <c r="AJ806" s="285"/>
    </row>
    <row r="807" spans="1:36" ht="19.5" thickBot="1">
      <c r="O807" s="767"/>
      <c r="P807" s="2107"/>
      <c r="Q807" s="66">
        <f>+Q806</f>
        <v>0</v>
      </c>
      <c r="R807" s="790">
        <f>+Q807</f>
        <v>0</v>
      </c>
      <c r="T807" s="98">
        <f>SUM(T483:T805)</f>
        <v>0</v>
      </c>
      <c r="U807" s="98">
        <f>SUM(U483:U805)</f>
        <v>0</v>
      </c>
      <c r="AE807">
        <v>800</v>
      </c>
      <c r="AF807" s="1826">
        <v>833</v>
      </c>
      <c r="AG807" s="2107">
        <f>SUMIF('3BL ACTUAL'!B:B,AF807,'3BL ACTUAL'!E:E)</f>
        <v>0</v>
      </c>
      <c r="AH807" s="2107">
        <f>SUMIF('1 BL anterior'!B:B,AF807,'1 BL anterior'!E:E)</f>
        <v>0</v>
      </c>
      <c r="AJ807" s="285"/>
    </row>
    <row r="808" spans="1:36" ht="19.5" thickBot="1">
      <c r="O808" s="767"/>
      <c r="P808" s="1835"/>
      <c r="U808" s="285">
        <f>+U807+T807</f>
        <v>0</v>
      </c>
      <c r="V808" s="2107"/>
      <c r="AE808">
        <v>800</v>
      </c>
      <c r="AF808" s="740">
        <v>835</v>
      </c>
      <c r="AG808" s="2107">
        <f>SUMIF('3BL ACTUAL'!B:B,AF808,'3BL ACTUAL'!E:E)</f>
        <v>0</v>
      </c>
      <c r="AH808" s="2107">
        <f>SUMIF('1 BL anterior'!B:B,AF808,'1 BL anterior'!E:E)</f>
        <v>0</v>
      </c>
      <c r="AJ808" s="285"/>
    </row>
    <row r="809" spans="1:36" ht="19.5" thickBot="1">
      <c r="O809" s="767"/>
      <c r="U809" s="771">
        <f>+-U808-P718-P577</f>
        <v>0</v>
      </c>
      <c r="AB809" s="2107"/>
      <c r="AE809">
        <v>800</v>
      </c>
      <c r="AF809" s="1914">
        <v>836</v>
      </c>
      <c r="AG809" s="2107">
        <f>SUMIF('3BL ACTUAL'!B:B,AF809,'3BL ACTUAL'!E:E)</f>
        <v>0</v>
      </c>
      <c r="AH809" s="2107">
        <f>SUMIF('1 BL anterior'!B:B,AF809,'1 BL anterior'!E:E)</f>
        <v>0</v>
      </c>
      <c r="AJ809" s="285"/>
    </row>
    <row r="810" spans="1:36" ht="19.5" thickBot="1">
      <c r="O810" s="767"/>
      <c r="AB810" s="2107"/>
      <c r="AE810">
        <v>800</v>
      </c>
      <c r="AF810" s="1914">
        <v>839</v>
      </c>
      <c r="AG810" s="2107">
        <f>SUMIF('3BL ACTUAL'!B:B,AF810,'3BL ACTUAL'!E:E)</f>
        <v>0</v>
      </c>
      <c r="AH810" s="2107">
        <f>SUMIF('1 BL anterior'!B:B,AF810,'1 BL anterior'!E:E)</f>
        <v>0</v>
      </c>
      <c r="AJ810" s="285"/>
    </row>
    <row r="811" spans="1:36" ht="18.75">
      <c r="O811" s="767"/>
      <c r="AB811" s="2107"/>
      <c r="AE811">
        <v>800</v>
      </c>
      <c r="AF811" s="2013">
        <v>840</v>
      </c>
      <c r="AG811" s="2107">
        <f>SUMIF('3BL ACTUAL'!B:B,AF811,'3BL ACTUAL'!E:E)</f>
        <v>0</v>
      </c>
      <c r="AH811" s="2107">
        <f>SUMIF('1 BL anterior'!B:B,AF811,'1 BL anterior'!E:E)</f>
        <v>0</v>
      </c>
      <c r="AJ811" s="285"/>
    </row>
    <row r="812" spans="1:36" ht="18.75">
      <c r="O812" s="767"/>
      <c r="AB812" s="2107"/>
      <c r="AE812">
        <v>800</v>
      </c>
      <c r="AF812" s="1836">
        <v>841</v>
      </c>
      <c r="AG812" s="2107">
        <f>SUMIF('3BL ACTUAL'!B:B,AF812,'3BL ACTUAL'!E:E)</f>
        <v>0</v>
      </c>
      <c r="AH812" s="2107">
        <f>SUMIF('1 BL anterior'!B:B,AF812,'1 BL anterior'!E:E)</f>
        <v>0</v>
      </c>
      <c r="AJ812" s="285"/>
    </row>
    <row r="813" spans="1:36" ht="19.5" thickBot="1">
      <c r="O813" s="767"/>
      <c r="AE813">
        <v>800</v>
      </c>
      <c r="AF813" s="1836">
        <v>842</v>
      </c>
      <c r="AG813" s="2107">
        <f>SUMIF('3BL ACTUAL'!B:B,AF813,'3BL ACTUAL'!E:E)</f>
        <v>0</v>
      </c>
      <c r="AH813" s="2107">
        <f>SUMIF('1 BL anterior'!B:B,AF813,'1 BL anterior'!E:E)</f>
        <v>0</v>
      </c>
      <c r="AJ813" s="285"/>
    </row>
    <row r="814" spans="1:36" ht="15.75" thickTop="1">
      <c r="A814" s="2016"/>
      <c r="B814" s="2119"/>
      <c r="C814" s="2119"/>
      <c r="D814" s="2119"/>
      <c r="E814" s="2119"/>
      <c r="F814" s="2119"/>
      <c r="G814" s="2119"/>
      <c r="H814" s="2119"/>
      <c r="I814" s="2119"/>
      <c r="J814" s="2119"/>
      <c r="K814" s="2119"/>
      <c r="L814" s="2119"/>
      <c r="M814" s="2119"/>
      <c r="N814" s="2017"/>
      <c r="O814" s="791"/>
      <c r="P814" s="792"/>
      <c r="Q814" s="793"/>
      <c r="AE814">
        <v>800</v>
      </c>
      <c r="AF814" s="1836">
        <v>843</v>
      </c>
      <c r="AG814" s="2107">
        <f>SUMIF('3BL ACTUAL'!B:B,AF814,'3BL ACTUAL'!E:E)</f>
        <v>0</v>
      </c>
      <c r="AH814" s="2107">
        <f>SUMIF('1 BL anterior'!B:B,AF814,'1 BL anterior'!E:E)</f>
        <v>0</v>
      </c>
      <c r="AJ814" s="285"/>
    </row>
    <row r="815" spans="1:36" ht="15">
      <c r="A815" s="794"/>
      <c r="B815" s="795"/>
      <c r="C815" s="795"/>
      <c r="D815" s="795"/>
      <c r="E815" s="795"/>
      <c r="F815" s="795"/>
      <c r="G815" s="795"/>
      <c r="H815" s="795"/>
      <c r="I815" s="795"/>
      <c r="J815" s="795"/>
      <c r="K815" s="795"/>
      <c r="L815" s="795"/>
      <c r="M815" s="795"/>
      <c r="N815" s="796"/>
      <c r="O815" s="797"/>
      <c r="P815" s="798"/>
      <c r="Q815" s="799"/>
      <c r="AE815">
        <v>800</v>
      </c>
      <c r="AF815" s="1836">
        <v>844</v>
      </c>
      <c r="AG815" s="2107">
        <f>SUMIF('3BL ACTUAL'!B:B,AF815,'3BL ACTUAL'!E:E)</f>
        <v>0</v>
      </c>
      <c r="AH815" s="2107">
        <f>SUMIF('1 BL anterior'!B:B,AF815,'1 BL anterior'!E:E)</f>
        <v>0</v>
      </c>
      <c r="AJ815" s="285"/>
    </row>
    <row r="816" spans="1:36" ht="15.75" thickBot="1">
      <c r="A816" s="794"/>
      <c r="B816" s="795"/>
      <c r="C816" s="795"/>
      <c r="D816" s="795"/>
      <c r="E816" s="795"/>
      <c r="F816" s="795"/>
      <c r="G816" s="795"/>
      <c r="H816" s="795"/>
      <c r="I816" s="795"/>
      <c r="J816" s="795"/>
      <c r="K816" s="795"/>
      <c r="L816" s="795"/>
      <c r="M816" s="795"/>
      <c r="N816" s="796"/>
      <c r="O816" s="797"/>
      <c r="P816" s="798"/>
      <c r="Q816" s="799"/>
      <c r="AE816">
        <v>800</v>
      </c>
      <c r="AF816" s="753">
        <v>845</v>
      </c>
      <c r="AG816" s="2107">
        <f>SUMIF('3BL ACTUAL'!B:B,AF816,'3BL ACTUAL'!E:E)</f>
        <v>0</v>
      </c>
      <c r="AH816" s="2107">
        <f>SUMIF('1 BL anterior'!B:B,AF816,'1 BL anterior'!E:E)</f>
        <v>0</v>
      </c>
      <c r="AJ816" s="285"/>
    </row>
    <row r="817" spans="1:36" ht="16.5" thickBot="1">
      <c r="A817" s="794"/>
      <c r="B817" s="795"/>
      <c r="C817" s="795"/>
      <c r="D817" s="795"/>
      <c r="E817" s="795"/>
      <c r="F817" s="795"/>
      <c r="G817" s="795"/>
      <c r="H817" s="795"/>
      <c r="I817" s="795"/>
      <c r="J817" s="795"/>
      <c r="K817" s="795"/>
      <c r="L817" s="795"/>
      <c r="M817" s="795"/>
      <c r="N817" s="796"/>
      <c r="O817" s="797"/>
      <c r="P817" s="798"/>
      <c r="Q817" s="799"/>
      <c r="AE817">
        <v>800</v>
      </c>
      <c r="AF817" s="1915">
        <v>850</v>
      </c>
      <c r="AG817" s="2107">
        <f>SUMIF('3BL ACTUAL'!B:B,AF817,'3BL ACTUAL'!E:E)</f>
        <v>0</v>
      </c>
      <c r="AH817" s="2107">
        <f>SUMIF('1 BL anterior'!B:B,AF817,'1 BL anterior'!E:E)</f>
        <v>0</v>
      </c>
      <c r="AJ817" s="285"/>
    </row>
    <row r="818" spans="1:36" ht="15.75" thickBot="1">
      <c r="A818" s="794"/>
      <c r="B818" s="795"/>
      <c r="C818" s="795"/>
      <c r="D818" s="795"/>
      <c r="E818" s="795"/>
      <c r="F818" s="795"/>
      <c r="G818" s="795"/>
      <c r="H818" s="795"/>
      <c r="I818" s="795"/>
      <c r="J818" s="795"/>
      <c r="K818" s="795"/>
      <c r="L818" s="795"/>
      <c r="M818" s="795"/>
      <c r="N818" s="796"/>
      <c r="O818" s="797"/>
      <c r="P818" s="798"/>
      <c r="Q818" s="799"/>
      <c r="AE818">
        <v>800</v>
      </c>
      <c r="AF818" s="2011">
        <v>851</v>
      </c>
      <c r="AG818" s="2107">
        <f>SUMIF('3BL ACTUAL'!B:B,AF818,'3BL ACTUAL'!E:E)</f>
        <v>0</v>
      </c>
      <c r="AH818" s="2107">
        <f>SUMIF('1 BL anterior'!B:B,AF818,'1 BL anterior'!E:E)</f>
        <v>0</v>
      </c>
      <c r="AJ818" s="285"/>
    </row>
    <row r="819" spans="1:36" ht="15">
      <c r="A819" s="1837" t="s">
        <v>1045</v>
      </c>
      <c r="B819" s="795"/>
      <c r="C819" s="795"/>
      <c r="D819" s="795"/>
      <c r="E819" s="795"/>
      <c r="F819" s="795"/>
      <c r="G819" s="795"/>
      <c r="H819" s="795"/>
      <c r="I819" s="795"/>
      <c r="J819" s="795"/>
      <c r="K819" s="795"/>
      <c r="L819" s="795"/>
      <c r="M819" s="795"/>
      <c r="N819" s="796"/>
      <c r="O819" s="2120" t="s">
        <v>1046</v>
      </c>
      <c r="P819" s="2121" t="s">
        <v>1047</v>
      </c>
      <c r="Q819" s="2018"/>
      <c r="R819" s="800"/>
      <c r="AE819">
        <v>800</v>
      </c>
      <c r="AF819" s="1826">
        <v>852</v>
      </c>
      <c r="AG819" s="2107">
        <f>SUMIF('3BL ACTUAL'!B:B,AF819,'3BL ACTUAL'!E:E)</f>
        <v>0</v>
      </c>
      <c r="AH819" s="2107">
        <f>SUMIF('1 BL anterior'!B:B,AF819,'1 BL anterior'!E:E)</f>
        <v>0</v>
      </c>
      <c r="AJ819" s="285"/>
    </row>
    <row r="820" spans="1:36" ht="15">
      <c r="A820" s="1837" t="s">
        <v>1048</v>
      </c>
      <c r="B820" s="795"/>
      <c r="C820" s="795"/>
      <c r="D820" s="795"/>
      <c r="E820" s="795"/>
      <c r="F820" s="795"/>
      <c r="G820" s="795"/>
      <c r="H820" s="795"/>
      <c r="I820" s="795"/>
      <c r="J820" s="795"/>
      <c r="K820" s="795"/>
      <c r="L820" s="795"/>
      <c r="M820" s="795"/>
      <c r="N820" s="796"/>
      <c r="O820" s="801" t="s">
        <v>1049</v>
      </c>
      <c r="P820" s="802" t="s">
        <v>1050</v>
      </c>
      <c r="Q820" s="803"/>
      <c r="R820" s="800"/>
      <c r="AE820">
        <v>800</v>
      </c>
      <c r="AF820" s="1826">
        <v>853</v>
      </c>
      <c r="AG820" s="2107">
        <f>SUMIF('3BL ACTUAL'!B:B,AF820,'3BL ACTUAL'!E:E)</f>
        <v>0</v>
      </c>
      <c r="AH820" s="2107">
        <f>SUMIF('1 BL anterior'!B:B,AF820,'1 BL anterior'!E:E)</f>
        <v>0</v>
      </c>
      <c r="AJ820" s="285"/>
    </row>
    <row r="821" spans="1:36" ht="15">
      <c r="A821" s="1837" t="s">
        <v>1051</v>
      </c>
      <c r="B821" s="795"/>
      <c r="C821" s="795"/>
      <c r="D821" s="795"/>
      <c r="E821" s="795"/>
      <c r="F821" s="795"/>
      <c r="G821" s="795"/>
      <c r="H821" s="795"/>
      <c r="I821" s="795"/>
      <c r="J821" s="795"/>
      <c r="K821" s="795"/>
      <c r="L821" s="795"/>
      <c r="M821" s="795"/>
      <c r="N821" s="796"/>
      <c r="O821" s="801" t="s">
        <v>1052</v>
      </c>
      <c r="P821" s="804" t="s">
        <v>1053</v>
      </c>
      <c r="Q821" s="804"/>
      <c r="R821" s="800"/>
      <c r="AE821">
        <v>800</v>
      </c>
      <c r="AF821" s="1826">
        <v>854</v>
      </c>
      <c r="AG821" s="2107">
        <f>SUMIF('3BL ACTUAL'!B:B,AF821,'3BL ACTUAL'!E:E)</f>
        <v>0</v>
      </c>
      <c r="AH821" s="2107">
        <f>SUMIF('1 BL anterior'!B:B,AF821,'1 BL anterior'!E:E)</f>
        <v>0</v>
      </c>
      <c r="AJ821" s="285"/>
    </row>
    <row r="822" spans="1:36" ht="15">
      <c r="A822" s="1837" t="s">
        <v>1054</v>
      </c>
      <c r="B822" s="795"/>
      <c r="C822" s="795"/>
      <c r="D822" s="795"/>
      <c r="E822" s="795"/>
      <c r="F822" s="795"/>
      <c r="G822" s="795"/>
      <c r="H822" s="795"/>
      <c r="I822" s="795"/>
      <c r="J822" s="795"/>
      <c r="K822" s="795"/>
      <c r="L822" s="795"/>
      <c r="M822" s="795"/>
      <c r="N822" s="796"/>
      <c r="O822" s="800"/>
      <c r="P822" s="805"/>
      <c r="Q822" s="806"/>
      <c r="R822" s="800"/>
      <c r="AE822">
        <v>800</v>
      </c>
      <c r="AF822" s="1826">
        <v>855</v>
      </c>
      <c r="AG822" s="2107">
        <f>SUMIF('3BL ACTUAL'!B:B,AF822,'3BL ACTUAL'!E:E)</f>
        <v>0</v>
      </c>
      <c r="AH822" s="2107">
        <f>SUMIF('1 BL anterior'!B:B,AF822,'1 BL anterior'!E:E)</f>
        <v>0</v>
      </c>
      <c r="AJ822" s="285"/>
    </row>
    <row r="823" spans="1:36" ht="15.75" thickBot="1">
      <c r="A823" s="807" t="s">
        <v>1055</v>
      </c>
      <c r="B823" s="2122"/>
      <c r="C823" s="2122"/>
      <c r="D823" s="2122"/>
      <c r="E823" s="2122"/>
      <c r="F823" s="2122"/>
      <c r="G823" s="2122"/>
      <c r="H823" s="2122"/>
      <c r="I823" s="2122"/>
      <c r="J823" s="2122"/>
      <c r="K823" s="2122"/>
      <c r="L823" s="2122"/>
      <c r="M823" s="2122"/>
      <c r="N823" s="808"/>
      <c r="O823" s="800"/>
      <c r="P823" s="805"/>
      <c r="Q823" s="806"/>
      <c r="R823" s="800"/>
      <c r="AE823">
        <v>800</v>
      </c>
      <c r="AF823" s="1826">
        <v>856</v>
      </c>
      <c r="AG823" s="2107">
        <f>SUMIF('3BL ACTUAL'!B:B,AF823,'3BL ACTUAL'!E:E)</f>
        <v>0</v>
      </c>
      <c r="AH823" s="2107">
        <f>SUMIF('1 BL anterior'!B:B,AF823,'1 BL anterior'!E:E)</f>
        <v>0</v>
      </c>
      <c r="AJ823" s="285"/>
    </row>
    <row r="824" spans="1:36" ht="15">
      <c r="A824" s="800"/>
      <c r="N824" s="809"/>
      <c r="O824" s="800"/>
      <c r="P824" s="810"/>
      <c r="Q824" s="806"/>
      <c r="AE824">
        <v>800</v>
      </c>
      <c r="AF824" s="1826">
        <v>857</v>
      </c>
      <c r="AG824" s="2107">
        <f>SUMIF('3BL ACTUAL'!B:B,AF824,'3BL ACTUAL'!E:E)</f>
        <v>0</v>
      </c>
      <c r="AH824" s="2107">
        <f>SUMIF('1 BL anterior'!B:B,AF824,'1 BL anterior'!E:E)</f>
        <v>0</v>
      </c>
      <c r="AJ824" s="285"/>
    </row>
    <row r="825" spans="1:36" ht="15.75">
      <c r="A825" s="226" t="s">
        <v>713</v>
      </c>
      <c r="N825" s="809"/>
      <c r="O825" s="226"/>
      <c r="P825" s="811"/>
      <c r="Q825" s="812"/>
      <c r="R825" s="735"/>
      <c r="AE825">
        <v>800</v>
      </c>
      <c r="AF825" s="1826">
        <v>858</v>
      </c>
      <c r="AG825" s="2107">
        <f>SUMIF('3BL ACTUAL'!B:B,AF825,'3BL ACTUAL'!E:E)</f>
        <v>0</v>
      </c>
      <c r="AH825" s="2107">
        <f>SUMIF('1 BL anterior'!B:B,AF825,'1 BL anterior'!E:E)</f>
        <v>0</v>
      </c>
      <c r="AJ825" s="285"/>
    </row>
    <row r="826" spans="1:36" ht="15">
      <c r="A826" s="800"/>
      <c r="N826" s="809"/>
      <c r="O826" s="800"/>
      <c r="P826" s="1838" t="s">
        <v>1056</v>
      </c>
      <c r="Q826" s="799"/>
      <c r="AE826">
        <v>800</v>
      </c>
      <c r="AF826" s="1826">
        <v>859</v>
      </c>
      <c r="AG826" s="2107">
        <f>SUMIF('3BL ACTUAL'!B:B,AF826,'3BL ACTUAL'!E:E)</f>
        <v>0</v>
      </c>
      <c r="AH826" s="2107">
        <f>SUMIF('1 BL anterior'!B:B,AF826,'1 BL anterior'!E:E)</f>
        <v>0</v>
      </c>
      <c r="AJ826" s="285"/>
    </row>
    <row r="827" spans="1:36" ht="15">
      <c r="A827" s="800"/>
      <c r="N827" s="809"/>
      <c r="O827" s="800"/>
      <c r="P827" s="813" t="s">
        <v>1057</v>
      </c>
      <c r="Q827" s="799"/>
      <c r="R827" s="2107"/>
      <c r="AE827">
        <v>800</v>
      </c>
      <c r="AF827" s="1826">
        <v>860</v>
      </c>
      <c r="AG827" s="2107">
        <f>SUMIF('3BL ACTUAL'!B:B,AF827,'3BL ACTUAL'!E:E)</f>
        <v>0</v>
      </c>
      <c r="AH827" s="2107">
        <f>SUMIF('1 BL anterior'!B:B,AF827,'1 BL anterior'!E:E)</f>
        <v>0</v>
      </c>
      <c r="AJ827" s="285"/>
    </row>
    <row r="828" spans="1:36" ht="18.75">
      <c r="A828" s="800"/>
      <c r="N828" s="1839" t="s">
        <v>66</v>
      </c>
      <c r="O828" s="767"/>
      <c r="P828" s="814" t="s">
        <v>1058</v>
      </c>
      <c r="Q828" s="799"/>
      <c r="R828" s="2107" t="s">
        <v>64</v>
      </c>
      <c r="AE828">
        <v>800</v>
      </c>
      <c r="AF828" s="1826">
        <v>861</v>
      </c>
      <c r="AG828" s="2107">
        <f>SUMIF('3BL ACTUAL'!B:B,AF828,'3BL ACTUAL'!E:E)</f>
        <v>0</v>
      </c>
      <c r="AH828" s="2107">
        <f>SUMIF('1 BL anterior'!B:B,AF828,'1 BL anterior'!E:E)</f>
        <v>0</v>
      </c>
      <c r="AJ828" s="285"/>
    </row>
    <row r="829" spans="1:36" ht="15.75" thickBot="1">
      <c r="A829" s="1661" t="s">
        <v>1059</v>
      </c>
      <c r="N829" s="815">
        <v>95</v>
      </c>
      <c r="O829" s="1840"/>
      <c r="P829" s="1841">
        <f>P830+P850+P873</f>
        <v>-21059.621999999741</v>
      </c>
      <c r="Q829" s="66"/>
      <c r="R829" s="2107">
        <f>+P829+R5</f>
        <v>15.708000000333413</v>
      </c>
      <c r="AE829">
        <v>800</v>
      </c>
      <c r="AF829" s="1832">
        <v>862</v>
      </c>
      <c r="AG829" s="2107">
        <f>SUMIF('3BL ACTUAL'!B:B,AF829,'3BL ACTUAL'!E:E)</f>
        <v>0</v>
      </c>
      <c r="AH829" s="2107">
        <f>SUMIF('1 BL anterior'!B:B,AF829,'1 BL anterior'!E:E)</f>
        <v>0</v>
      </c>
      <c r="AJ829" s="285"/>
    </row>
    <row r="830" spans="1:36" ht="15.75" thickBot="1">
      <c r="A830" s="1842" t="s">
        <v>1060</v>
      </c>
      <c r="N830" s="1843">
        <v>9501</v>
      </c>
      <c r="O830" s="806"/>
      <c r="P830" s="1844">
        <f>SUM(P843:P848)+P831+P837</f>
        <v>-98265.391999999745</v>
      </c>
      <c r="Q830" s="66"/>
      <c r="R830" s="2107">
        <f>+P830-S366</f>
        <v>0</v>
      </c>
      <c r="AE830">
        <v>800</v>
      </c>
      <c r="AF830" s="746">
        <v>865</v>
      </c>
      <c r="AG830" s="2107">
        <f>SUMIF('3BL ACTUAL'!B:B,AF830,'3BL ACTUAL'!E:E)</f>
        <v>0</v>
      </c>
      <c r="AH830" s="2107">
        <f>SUMIF('1 BL anterior'!B:B,AF830,'1 BL anterior'!E:E)</f>
        <v>0</v>
      </c>
      <c r="AJ830" s="285"/>
    </row>
    <row r="831" spans="1:36" ht="15.75" thickBot="1">
      <c r="A831" s="1845" t="s">
        <v>717</v>
      </c>
      <c r="N831" s="1843">
        <v>950101</v>
      </c>
      <c r="O831" s="1840"/>
      <c r="P831" s="1846">
        <f>SUM(P832:P836)</f>
        <v>0</v>
      </c>
      <c r="Q831" s="66"/>
      <c r="R831" s="2107"/>
      <c r="U831" s="110" t="s">
        <v>1061</v>
      </c>
      <c r="AE831">
        <v>800</v>
      </c>
      <c r="AF831" s="746">
        <v>866</v>
      </c>
      <c r="AG831" s="2107">
        <f>SUMIF('3BL ACTUAL'!B:B,AF831,'3BL ACTUAL'!E:E)</f>
        <v>0</v>
      </c>
      <c r="AH831" s="2107">
        <f>SUMIF('1 BL anterior'!B:B,AF831,'1 BL anterior'!E:E)</f>
        <v>0</v>
      </c>
      <c r="AJ831" s="285"/>
    </row>
    <row r="832" spans="1:36" ht="15">
      <c r="A832" s="1847" t="s">
        <v>718</v>
      </c>
      <c r="N832" s="1848">
        <v>95010101</v>
      </c>
      <c r="O832" s="1840" t="s">
        <v>1046</v>
      </c>
      <c r="P832" s="1849">
        <f>-P833+T366-T348-SUM(U372:U479)+T348-R840-P836+-T345+T480</f>
        <v>0</v>
      </c>
      <c r="Q832" s="66"/>
      <c r="R832" s="2107"/>
      <c r="S832" s="771"/>
      <c r="T832" s="110" t="s">
        <v>31</v>
      </c>
      <c r="U832" s="98">
        <f>SUM(R372:R466)</f>
        <v>0</v>
      </c>
      <c r="AE832">
        <v>800</v>
      </c>
      <c r="AF832" s="751">
        <v>867</v>
      </c>
      <c r="AG832" s="2107">
        <f>SUMIF('3BL ACTUAL'!B:B,AF832,'3BL ACTUAL'!E:E)</f>
        <v>0</v>
      </c>
      <c r="AH832" s="2107">
        <f>SUMIF('1 BL anterior'!B:B,AF832,'1 BL anterior'!E:E)</f>
        <v>0</v>
      </c>
      <c r="AJ832" s="285"/>
    </row>
    <row r="833" spans="1:36" ht="15.75" thickBot="1">
      <c r="A833" s="1847" t="s">
        <v>719</v>
      </c>
      <c r="N833" s="1848">
        <v>95010102</v>
      </c>
      <c r="O833" s="1840" t="s">
        <v>1046</v>
      </c>
      <c r="P833" s="1849">
        <f>+U385+U386+U388+U389</f>
        <v>0</v>
      </c>
      <c r="Q833" s="66"/>
      <c r="R833" s="2107"/>
      <c r="U833" s="98">
        <f>+P832</f>
        <v>0</v>
      </c>
      <c r="AE833">
        <v>800</v>
      </c>
      <c r="AF833" s="1834">
        <v>868</v>
      </c>
      <c r="AG833" s="2107">
        <f>SUMIF('3BL ACTUAL'!B:B,AF833,'3BL ACTUAL'!E:E)</f>
        <v>0</v>
      </c>
      <c r="AH833" s="2107">
        <f>SUMIF('1 BL anterior'!B:B,AF833,'1 BL anterior'!E:E)</f>
        <v>0</v>
      </c>
      <c r="AJ833" s="285"/>
    </row>
    <row r="834" spans="1:36" ht="15.75" thickBot="1">
      <c r="A834" s="1847" t="s">
        <v>720</v>
      </c>
      <c r="N834" s="1848">
        <v>95010103</v>
      </c>
      <c r="O834" s="1840" t="s">
        <v>1046</v>
      </c>
      <c r="P834" s="1849"/>
      <c r="Q834" s="66"/>
      <c r="R834" s="2107"/>
      <c r="U834" s="285">
        <f>+U833+U832</f>
        <v>0</v>
      </c>
      <c r="AE834">
        <v>800</v>
      </c>
      <c r="AF834" s="746">
        <v>869</v>
      </c>
      <c r="AG834" s="2107">
        <f>SUMIF('3BL ACTUAL'!B:B,AF834,'3BL ACTUAL'!E:E)</f>
        <v>0</v>
      </c>
      <c r="AH834" s="2107">
        <f>SUMIF('1 BL anterior'!B:B,AF834,'1 BL anterior'!E:E)</f>
        <v>0</v>
      </c>
      <c r="AJ834" s="285"/>
    </row>
    <row r="835" spans="1:36" ht="15.75" thickBot="1">
      <c r="A835" s="1847" t="s">
        <v>1062</v>
      </c>
      <c r="N835" s="1848">
        <v>95010104</v>
      </c>
      <c r="O835" s="1840" t="s">
        <v>1046</v>
      </c>
      <c r="P835" s="1849">
        <f>-R388-R389</f>
        <v>0</v>
      </c>
      <c r="Q835" s="66"/>
      <c r="R835" s="2107"/>
      <c r="AE835">
        <v>800</v>
      </c>
      <c r="AF835" s="746">
        <v>870</v>
      </c>
      <c r="AG835" s="2107">
        <f>SUMIF('3BL ACTUAL'!B:B,AF835,'3BL ACTUAL'!E:E)</f>
        <v>0</v>
      </c>
      <c r="AH835" s="2107">
        <f>SUMIF('1 BL anterior'!B:B,AF835,'1 BL anterior'!E:E)</f>
        <v>0</v>
      </c>
      <c r="AJ835" s="285"/>
    </row>
    <row r="836" spans="1:36" ht="15.75" thickBot="1">
      <c r="A836" s="1847" t="s">
        <v>722</v>
      </c>
      <c r="N836" s="1848">
        <v>95010105</v>
      </c>
      <c r="O836" s="1840" t="s">
        <v>1046</v>
      </c>
      <c r="P836" s="1849">
        <f>-R421-R422-R423-R425-R426-R427</f>
        <v>0</v>
      </c>
      <c r="Q836" s="66"/>
      <c r="R836" s="2107">
        <f>+R830/2</f>
        <v>0</v>
      </c>
      <c r="T836" s="110" t="s">
        <v>33</v>
      </c>
      <c r="U836" s="98">
        <f>-SUM(R484:R707)</f>
        <v>0</v>
      </c>
      <c r="AF836" s="787"/>
      <c r="AG836" s="2107">
        <f>SUMIF('3BL ACTUAL'!B:B,AF836,'3BL ACTUAL'!E:E)</f>
        <v>0</v>
      </c>
      <c r="AH836" s="2107">
        <f>SUMIF('1 BL anterior'!B:B,AF836,'1 BL anterior'!E:E)</f>
        <v>0</v>
      </c>
      <c r="AJ836" s="285"/>
    </row>
    <row r="837" spans="1:36" ht="15">
      <c r="A837" s="1845" t="s">
        <v>1063</v>
      </c>
      <c r="N837" s="1850">
        <v>950102</v>
      </c>
      <c r="O837" s="1840"/>
      <c r="P837" s="1851">
        <f>SUM(P838:P842)</f>
        <v>-122737.63199999975</v>
      </c>
      <c r="Q837" s="66"/>
      <c r="R837" s="2107">
        <f>+R830*2</f>
        <v>0</v>
      </c>
      <c r="U837" s="98">
        <f>+P837+P845</f>
        <v>-122737.63199999975</v>
      </c>
      <c r="AE837">
        <v>800</v>
      </c>
      <c r="AF837" s="2011">
        <v>871</v>
      </c>
      <c r="AG837" s="2107">
        <f>SUMIF('3BL ACTUAL'!B:B,AF837,'3BL ACTUAL'!E:E)</f>
        <v>0</v>
      </c>
      <c r="AH837" s="2107">
        <f>SUMIF('1 BL anterior'!B:B,AF837,'1 BL anterior'!E:E)</f>
        <v>0</v>
      </c>
      <c r="AJ837" s="285"/>
    </row>
    <row r="838" spans="1:36" ht="15">
      <c r="A838" s="1847" t="s">
        <v>724</v>
      </c>
      <c r="N838" s="1848">
        <v>95010201</v>
      </c>
      <c r="O838" s="1840" t="s">
        <v>1049</v>
      </c>
      <c r="P838" s="1852">
        <f>+U366+T807+U807+R729-P840-P839-P841-P842-P845++AB366+AB348-R807+Q729-P847+R840</f>
        <v>-122737.63199999975</v>
      </c>
      <c r="Q838" s="66"/>
      <c r="R838" s="2107"/>
      <c r="U838" s="285">
        <f>+U836+U837</f>
        <v>-122737.63199999975</v>
      </c>
      <c r="AE838">
        <v>800</v>
      </c>
      <c r="AF838" s="1826">
        <v>872</v>
      </c>
      <c r="AG838" s="2107">
        <f>SUMIF('3BL ACTUAL'!B:B,AF838,'3BL ACTUAL'!E:E)</f>
        <v>0</v>
      </c>
      <c r="AH838" s="2107">
        <f>SUMIF('1 BL anterior'!B:B,AF838,'1 BL anterior'!E:E)</f>
        <v>0</v>
      </c>
      <c r="AJ838" s="285"/>
    </row>
    <row r="839" spans="1:36" ht="15">
      <c r="A839" s="1847" t="s">
        <v>1064</v>
      </c>
      <c r="N839" s="1848">
        <v>95010202</v>
      </c>
      <c r="O839" s="1840" t="s">
        <v>1049</v>
      </c>
      <c r="P839" s="1849"/>
      <c r="Q839" s="66"/>
      <c r="R839" s="2107"/>
      <c r="AE839">
        <v>800</v>
      </c>
      <c r="AF839" s="1826">
        <v>873</v>
      </c>
      <c r="AG839" s="2107">
        <f>SUMIF('3BL ACTUAL'!B:B,AF839,'3BL ACTUAL'!E:E)</f>
        <v>0</v>
      </c>
      <c r="AH839" s="2107">
        <f>SUMIF('1 BL anterior'!B:B,AF839,'1 BL anterior'!E:E)</f>
        <v>0</v>
      </c>
      <c r="AJ839" s="285"/>
    </row>
    <row r="840" spans="1:36" ht="15">
      <c r="A840" s="1847" t="s">
        <v>726</v>
      </c>
      <c r="N840" s="1848">
        <v>95010203</v>
      </c>
      <c r="O840" s="1840" t="s">
        <v>1049</v>
      </c>
      <c r="P840" s="1852">
        <f>+T498+T499+T503+T504+T505+T585+T586+T587+T590+T591+T592</f>
        <v>0</v>
      </c>
      <c r="Q840" s="66"/>
      <c r="R840" s="2376"/>
      <c r="AE840">
        <v>800</v>
      </c>
      <c r="AF840" s="1826">
        <v>879</v>
      </c>
      <c r="AG840" s="2107">
        <f>SUMIF('3BL ACTUAL'!B:B,AF840,'3BL ACTUAL'!E:E)</f>
        <v>0</v>
      </c>
      <c r="AH840" s="2107">
        <f>SUMIF('1 BL anterior'!B:B,AF840,'1 BL anterior'!E:E)</f>
        <v>0</v>
      </c>
      <c r="AJ840" s="285"/>
    </row>
    <row r="841" spans="1:36" ht="15">
      <c r="A841" s="1847" t="s">
        <v>1065</v>
      </c>
      <c r="N841" s="1848">
        <v>95010204</v>
      </c>
      <c r="O841" s="1840" t="s">
        <v>1049</v>
      </c>
      <c r="P841" s="771"/>
      <c r="Q841" s="66"/>
      <c r="R841" s="2107"/>
      <c r="AE841">
        <v>800</v>
      </c>
      <c r="AF841" s="1826">
        <v>874</v>
      </c>
      <c r="AG841" s="2107">
        <f>SUMIF('3BL ACTUAL'!B:B,AF841,'3BL ACTUAL'!E:E)</f>
        <v>0</v>
      </c>
      <c r="AH841" s="2107">
        <f>SUMIF('1 BL anterior'!B:B,AF841,'1 BL anterior'!E:E)</f>
        <v>0</v>
      </c>
      <c r="AJ841" s="285"/>
    </row>
    <row r="842" spans="1:36" ht="15">
      <c r="A842" s="1847" t="s">
        <v>728</v>
      </c>
      <c r="N842" s="1848">
        <v>95010205</v>
      </c>
      <c r="O842" s="1840" t="s">
        <v>1049</v>
      </c>
      <c r="P842" s="1849"/>
      <c r="Q842" s="66"/>
      <c r="R842" s="2107"/>
      <c r="AE842">
        <v>800</v>
      </c>
      <c r="AF842" s="1826">
        <v>875</v>
      </c>
      <c r="AG842" s="2107">
        <f>SUMIF('3BL ACTUAL'!B:B,AF842,'3BL ACTUAL'!E:E)</f>
        <v>0</v>
      </c>
      <c r="AH842" s="2107">
        <f>SUMIF('1 BL anterior'!B:B,AF842,'1 BL anterior'!E:E)</f>
        <v>0</v>
      </c>
      <c r="AJ842" s="285"/>
    </row>
    <row r="843" spans="1:36" ht="15">
      <c r="A843" s="1853" t="s">
        <v>729</v>
      </c>
      <c r="N843" s="1850">
        <v>950103</v>
      </c>
      <c r="O843" s="1840" t="s">
        <v>1049</v>
      </c>
      <c r="P843" s="1852">
        <f>+T345</f>
        <v>24472.240000000002</v>
      </c>
      <c r="Q843" s="66"/>
      <c r="R843" s="2107"/>
      <c r="AE843">
        <v>800</v>
      </c>
      <c r="AF843" s="1826">
        <v>876</v>
      </c>
      <c r="AG843" s="2107">
        <f>SUMIF('3BL ACTUAL'!B:B,AF843,'3BL ACTUAL'!E:E)</f>
        <v>0</v>
      </c>
      <c r="AH843" s="2107">
        <f>SUMIF('1 BL anterior'!B:B,AF843,'1 BL anterior'!E:E)</f>
        <v>0</v>
      </c>
      <c r="AJ843" s="285"/>
    </row>
    <row r="844" spans="1:36" ht="15">
      <c r="A844" s="1853" t="s">
        <v>730</v>
      </c>
      <c r="N844" s="1850">
        <v>950104</v>
      </c>
      <c r="O844" s="1840" t="s">
        <v>1046</v>
      </c>
      <c r="P844" s="1852"/>
      <c r="Q844" s="66"/>
      <c r="R844" s="2107"/>
      <c r="AE844">
        <v>800</v>
      </c>
      <c r="AF844" s="1826">
        <v>880</v>
      </c>
      <c r="AG844" s="2107">
        <f>SUMIF('3BL ACTUAL'!B:B,AF844,'3BL ACTUAL'!E:E)</f>
        <v>0</v>
      </c>
      <c r="AH844" s="2107">
        <f>SUMIF('1 BL anterior'!B:B,AF844,'1 BL anterior'!E:E)</f>
        <v>0</v>
      </c>
      <c r="AJ844" s="285"/>
    </row>
    <row r="845" spans="1:36" ht="15">
      <c r="A845" s="1853" t="s">
        <v>731</v>
      </c>
      <c r="N845" s="1850">
        <v>950105</v>
      </c>
      <c r="O845" s="1840" t="s">
        <v>1049</v>
      </c>
      <c r="P845" s="1852">
        <f>SUM(R676:R704)</f>
        <v>0</v>
      </c>
      <c r="Q845" s="66"/>
      <c r="R845" s="2107"/>
      <c r="AE845">
        <v>800</v>
      </c>
      <c r="AF845" s="1826">
        <v>881</v>
      </c>
      <c r="AG845" s="2107">
        <f>SUMIF('3BL ACTUAL'!B:B,AF845,'3BL ACTUAL'!E:E)</f>
        <v>0</v>
      </c>
      <c r="AH845" s="2107">
        <f>SUMIF('1 BL anterior'!B:B,AF845,'1 BL anterior'!E:E)</f>
        <v>0</v>
      </c>
      <c r="AJ845" s="285"/>
    </row>
    <row r="846" spans="1:36" ht="15">
      <c r="A846" s="1853" t="s">
        <v>732</v>
      </c>
      <c r="N846" s="1850">
        <v>950106</v>
      </c>
      <c r="O846" s="1840" t="s">
        <v>1046</v>
      </c>
      <c r="P846" s="1852"/>
      <c r="Q846" s="66"/>
      <c r="R846" s="2107"/>
      <c r="AE846">
        <v>800</v>
      </c>
      <c r="AF846" s="1826">
        <v>882</v>
      </c>
      <c r="AG846" s="2107">
        <f>SUMIF('3BL ACTUAL'!B:B,AF846,'3BL ACTUAL'!E:E)</f>
        <v>0</v>
      </c>
      <c r="AH846" s="2107">
        <f>SUMIF('1 BL anterior'!B:B,AF846,'1 BL anterior'!E:E)</f>
        <v>0</v>
      </c>
      <c r="AJ846" s="285"/>
    </row>
    <row r="847" spans="1:36" ht="15">
      <c r="A847" s="1853" t="s">
        <v>733</v>
      </c>
      <c r="N847" s="1850">
        <v>950107</v>
      </c>
      <c r="O847" s="1840" t="s">
        <v>1049</v>
      </c>
      <c r="P847" s="1852">
        <f>+R800</f>
        <v>0</v>
      </c>
      <c r="Q847" s="66"/>
      <c r="R847" s="2107"/>
      <c r="AE847">
        <v>800</v>
      </c>
      <c r="AF847" s="1826">
        <v>883</v>
      </c>
      <c r="AG847" s="2107">
        <f>SUMIF('3BL ACTUAL'!B:B,AF847,'3BL ACTUAL'!E:E)</f>
        <v>0</v>
      </c>
      <c r="AH847" s="2107">
        <f>SUMIF('1 BL anterior'!B:B,AF847,'1 BL anterior'!E:E)</f>
        <v>0</v>
      </c>
      <c r="AJ847" s="285"/>
    </row>
    <row r="848" spans="1:36" ht="15">
      <c r="A848" s="1853" t="s">
        <v>734</v>
      </c>
      <c r="N848" s="1850">
        <v>950108</v>
      </c>
      <c r="O848" s="1840" t="s">
        <v>1052</v>
      </c>
      <c r="P848" s="1852"/>
      <c r="Q848" s="66"/>
      <c r="R848" s="2107"/>
      <c r="AE848">
        <v>800</v>
      </c>
      <c r="AF848" s="1826">
        <v>884</v>
      </c>
      <c r="AG848" s="2107">
        <f>SUMIF('3BL ACTUAL'!B:B,AF848,'3BL ACTUAL'!E:E)</f>
        <v>0</v>
      </c>
      <c r="AH848" s="2107">
        <f>SUMIF('1 BL anterior'!B:B,AF848,'1 BL anterior'!E:E)</f>
        <v>0</v>
      </c>
      <c r="AJ848" s="285"/>
    </row>
    <row r="849" spans="1:36" ht="15">
      <c r="A849" s="816"/>
      <c r="N849" s="816"/>
      <c r="O849" s="1840"/>
      <c r="P849" s="810"/>
      <c r="Q849" s="66"/>
      <c r="R849" s="2107"/>
      <c r="AE849">
        <v>800</v>
      </c>
      <c r="AF849" s="1826">
        <v>885</v>
      </c>
      <c r="AG849" s="2107">
        <f>SUMIF('3BL ACTUAL'!B:B,AF849,'3BL ACTUAL'!E:E)</f>
        <v>0</v>
      </c>
      <c r="AH849" s="2107">
        <f>SUMIF('1 BL anterior'!B:B,AF849,'1 BL anterior'!E:E)</f>
        <v>0</v>
      </c>
      <c r="AJ849" s="285"/>
    </row>
    <row r="850" spans="1:36" ht="15">
      <c r="A850" s="1842" t="s">
        <v>1066</v>
      </c>
      <c r="N850" s="1854">
        <v>9502</v>
      </c>
      <c r="O850" s="1840"/>
      <c r="P850" s="1851">
        <f>SUM(P851:P871)</f>
        <v>892309.22</v>
      </c>
      <c r="Q850" s="66"/>
      <c r="R850" s="2107">
        <f>+P850-V366</f>
        <v>0</v>
      </c>
      <c r="AE850">
        <v>800</v>
      </c>
      <c r="AF850" s="1826">
        <v>886</v>
      </c>
      <c r="AG850" s="2107">
        <f>SUMIF('3BL ACTUAL'!B:B,AF850,'3BL ACTUAL'!E:E)</f>
        <v>0</v>
      </c>
      <c r="AH850" s="2107">
        <f>SUMIF('1 BL anterior'!B:B,AF850,'1 BL anterior'!E:E)</f>
        <v>0</v>
      </c>
      <c r="AJ850" s="285"/>
    </row>
    <row r="851" spans="1:36" ht="15">
      <c r="A851" s="1855" t="s">
        <v>735</v>
      </c>
      <c r="N851" s="1856">
        <v>950201</v>
      </c>
      <c r="O851" s="1840" t="s">
        <v>1046</v>
      </c>
      <c r="P851" s="1852"/>
      <c r="Q851" s="66"/>
      <c r="R851" s="2107"/>
      <c r="AE851">
        <v>800</v>
      </c>
      <c r="AF851" s="1826">
        <v>887</v>
      </c>
      <c r="AG851" s="2107">
        <f>SUMIF('3BL ACTUAL'!B:B,AF851,'3BL ACTUAL'!E:E)</f>
        <v>0</v>
      </c>
      <c r="AH851" s="2107">
        <f>SUMIF('1 BL anterior'!B:B,AF851,'1 BL anterior'!E:E)</f>
        <v>0</v>
      </c>
      <c r="AJ851" s="285"/>
    </row>
    <row r="852" spans="1:36" ht="15">
      <c r="A852" s="1855" t="s">
        <v>736</v>
      </c>
      <c r="N852" s="1856">
        <v>950202</v>
      </c>
      <c r="O852" s="1840" t="s">
        <v>1049</v>
      </c>
      <c r="P852" s="1852"/>
      <c r="Q852" s="66"/>
      <c r="R852" s="2107"/>
      <c r="AE852">
        <v>800</v>
      </c>
      <c r="AF852" s="1826">
        <v>888</v>
      </c>
      <c r="AG852" s="2107">
        <f>SUMIF('3BL ACTUAL'!B:B,AF852,'3BL ACTUAL'!E:E)</f>
        <v>0</v>
      </c>
      <c r="AH852" s="2107">
        <f>SUMIF('1 BL anterior'!B:B,AF852,'1 BL anterior'!E:E)</f>
        <v>0</v>
      </c>
      <c r="AJ852" s="285"/>
    </row>
    <row r="853" spans="1:36" ht="15.75" thickBot="1">
      <c r="A853" s="1855" t="s">
        <v>737</v>
      </c>
      <c r="N853" s="1856">
        <v>950203</v>
      </c>
      <c r="O853" s="1840" t="s">
        <v>1049</v>
      </c>
      <c r="P853" s="1849"/>
      <c r="Q853" s="66"/>
      <c r="R853" s="2107"/>
      <c r="AE853">
        <v>800</v>
      </c>
      <c r="AF853" s="740">
        <v>889</v>
      </c>
      <c r="AG853" s="2107">
        <f>SUMIF('3BL ACTUAL'!B:B,AF853,'3BL ACTUAL'!E:E)</f>
        <v>0</v>
      </c>
      <c r="AH853" s="2107">
        <f>SUMIF('1 BL anterior'!B:B,AF853,'1 BL anterior'!E:E)</f>
        <v>0</v>
      </c>
      <c r="AJ853" s="285"/>
    </row>
    <row r="854" spans="1:36" ht="15.75" thickBot="1">
      <c r="A854" s="1855" t="s">
        <v>1067</v>
      </c>
      <c r="N854" s="1856">
        <v>950204</v>
      </c>
      <c r="O854" s="1840" t="s">
        <v>1046</v>
      </c>
      <c r="P854" s="1849">
        <f>+W263+W152</f>
        <v>0</v>
      </c>
      <c r="Q854" s="66"/>
      <c r="AF854" s="787"/>
      <c r="AG854" s="2107">
        <f>SUMIF('3BL ACTUAL'!B:B,AF854,'3BL ACTUAL'!E:E)</f>
        <v>0</v>
      </c>
      <c r="AH854" s="2107">
        <f>SUMIF('1 BL anterior'!B:B,AF854,'1 BL anterior'!E:E)</f>
        <v>0</v>
      </c>
      <c r="AJ854" s="285"/>
    </row>
    <row r="855" spans="1:36" ht="15.75" thickBot="1">
      <c r="A855" s="1855" t="s">
        <v>739</v>
      </c>
      <c r="N855" s="1856">
        <v>950205</v>
      </c>
      <c r="O855" s="1840" t="s">
        <v>1049</v>
      </c>
      <c r="P855" s="1849"/>
      <c r="Q855" s="66"/>
      <c r="AE855">
        <v>800</v>
      </c>
      <c r="AF855" s="817">
        <v>890</v>
      </c>
      <c r="AG855" s="2107">
        <f>SUMIF('3BL ACTUAL'!B:B,AF855,'3BL ACTUAL'!E:E)</f>
        <v>0</v>
      </c>
      <c r="AH855" s="2107">
        <f>SUMIF('1 BL anterior'!B:B,AF855,'1 BL anterior'!E:E)</f>
        <v>0</v>
      </c>
      <c r="AJ855" s="285"/>
    </row>
    <row r="856" spans="1:36" ht="15">
      <c r="A856" s="1855" t="s">
        <v>740</v>
      </c>
      <c r="N856" s="1856">
        <v>950206</v>
      </c>
      <c r="O856" s="1840" t="s">
        <v>1046</v>
      </c>
      <c r="P856" s="1849"/>
      <c r="Q856" s="66"/>
      <c r="AF856" s="787"/>
      <c r="AG856" s="2107">
        <f>SUMIF('3BL ACTUAL'!B:B,AF856,'3BL ACTUAL'!E:E)</f>
        <v>0</v>
      </c>
      <c r="AH856" s="2107">
        <f>SUMIF('1 BL anterior'!B:B,AF856,'1 BL anterior'!E:E)</f>
        <v>0</v>
      </c>
      <c r="AJ856" s="285"/>
    </row>
    <row r="857" spans="1:36" ht="15">
      <c r="A857" s="1855" t="s">
        <v>741</v>
      </c>
      <c r="N857" s="1856">
        <v>950207</v>
      </c>
      <c r="O857" s="1840" t="s">
        <v>1049</v>
      </c>
      <c r="P857" s="1849"/>
      <c r="Q857" s="66"/>
      <c r="AE857">
        <v>800</v>
      </c>
      <c r="AF857" s="1427">
        <v>897</v>
      </c>
      <c r="AG857" s="2107">
        <f>SUMIF('3BL ACTUAL'!B:B,AF857,'3BL ACTUAL'!E:E)</f>
        <v>0</v>
      </c>
      <c r="AH857" s="2107">
        <f>SUMIF('1 BL anterior'!B:B,AF857,'1 BL anterior'!E:E)</f>
        <v>0</v>
      </c>
      <c r="AJ857" s="285"/>
    </row>
    <row r="858" spans="1:36" ht="15">
      <c r="A858" s="1855" t="s">
        <v>742</v>
      </c>
      <c r="N858" s="1856">
        <v>950208</v>
      </c>
      <c r="O858" s="1840" t="s">
        <v>1046</v>
      </c>
      <c r="P858" s="1852">
        <f>SUM(W78:W116)+R859+W128+W133+U860</f>
        <v>892309.22</v>
      </c>
      <c r="Q858" s="66"/>
      <c r="R858" s="818"/>
      <c r="S858" s="200" t="s">
        <v>4415</v>
      </c>
      <c r="T858" s="819" t="s">
        <v>4416</v>
      </c>
      <c r="U858" s="819" t="s">
        <v>4434</v>
      </c>
      <c r="AE858">
        <v>800</v>
      </c>
      <c r="AF858" s="1427">
        <v>898</v>
      </c>
      <c r="AG858" s="2107">
        <f>SUMIF('3BL ACTUAL'!B:B,AF858,'3BL ACTUAL'!E:E)</f>
        <v>0</v>
      </c>
      <c r="AH858" s="2107">
        <f>SUMIF('1 BL anterior'!B:B,AF858,'1 BL anterior'!E:E)</f>
        <v>0</v>
      </c>
      <c r="AJ858" s="285"/>
    </row>
    <row r="859" spans="1:36" ht="15.75" thickBot="1">
      <c r="A859" s="1855" t="s">
        <v>743</v>
      </c>
      <c r="N859" s="1856">
        <v>950209</v>
      </c>
      <c r="O859" s="1840" t="s">
        <v>1049</v>
      </c>
      <c r="P859" s="1852">
        <f>SUM(X78:X153)+W344+V350-P860+W339-R859</f>
        <v>0</v>
      </c>
      <c r="Q859" s="66"/>
      <c r="R859" s="1662"/>
      <c r="S859" s="820">
        <f>-SUM('9 MOVIMIENTO PPE'!C13:C21)</f>
        <v>431204.09</v>
      </c>
      <c r="T859" s="137">
        <f>+'9 MOVIMIENTO PPE'!G29</f>
        <v>0</v>
      </c>
      <c r="U859" s="820">
        <f>+Q637+Q638+Q547+Q548+Q467+Q394</f>
        <v>0</v>
      </c>
      <c r="AE859">
        <v>800</v>
      </c>
      <c r="AF859" s="1857">
        <v>899</v>
      </c>
      <c r="AG859" s="2107">
        <f>SUMIF('3BL ACTUAL'!B:B,AF859,'3BL ACTUAL'!E:E)</f>
        <v>0</v>
      </c>
      <c r="AH859" s="2107">
        <f>SUMIF('1 BL anterior'!B:B,AF859,'1 BL anterior'!E:E)</f>
        <v>0</v>
      </c>
      <c r="AJ859" s="285"/>
    </row>
    <row r="860" spans="1:36" ht="15.75" thickBot="1">
      <c r="A860" s="1855" t="s">
        <v>744</v>
      </c>
      <c r="N860" s="1856">
        <v>950210</v>
      </c>
      <c r="O860" s="1840" t="s">
        <v>1046</v>
      </c>
      <c r="P860" s="1852">
        <f>+R860</f>
        <v>0</v>
      </c>
      <c r="Q860" s="66"/>
      <c r="R860" s="1478"/>
      <c r="S860" s="285">
        <f>+S859-P859</f>
        <v>431204.09</v>
      </c>
      <c r="T860" s="285"/>
      <c r="U860" s="2123"/>
      <c r="AF860" s="2019"/>
      <c r="AG860" s="2107">
        <f>SUMIF('3BL ACTUAL'!B:B,AF860,'3BL ACTUAL'!E:E)</f>
        <v>0</v>
      </c>
      <c r="AH860" s="2107">
        <f>SUMIF('1 BL anterior'!B:B,AF860,'1 BL anterior'!E:E)</f>
        <v>0</v>
      </c>
      <c r="AJ860" s="285"/>
    </row>
    <row r="861" spans="1:36" ht="15">
      <c r="A861" s="1855" t="s">
        <v>745</v>
      </c>
      <c r="N861" s="1856">
        <v>950211</v>
      </c>
      <c r="O861" s="1840" t="s">
        <v>1049</v>
      </c>
      <c r="P861" s="1852">
        <f>+AA347</f>
        <v>0</v>
      </c>
      <c r="Q861" s="66"/>
      <c r="U861" s="66">
        <f>+U859-P858</f>
        <v>-892309.22</v>
      </c>
      <c r="AE861">
        <v>800</v>
      </c>
      <c r="AF861" s="2020">
        <v>902</v>
      </c>
      <c r="AG861" s="2107">
        <f>SUMIF('3BL ACTUAL'!B:B,AF861,'3BL ACTUAL'!E:E)</f>
        <v>0</v>
      </c>
      <c r="AH861" s="2107">
        <f>SUMIF('1 BL anterior'!B:B,AF861,'1 BL anterior'!E:E)</f>
        <v>0</v>
      </c>
      <c r="AJ861" s="285"/>
    </row>
    <row r="862" spans="1:36" ht="15">
      <c r="A862" s="1855" t="s">
        <v>746</v>
      </c>
      <c r="N862" s="1856">
        <v>950212</v>
      </c>
      <c r="O862" s="1840" t="s">
        <v>1046</v>
      </c>
      <c r="P862" s="1852"/>
      <c r="Q862" s="66"/>
      <c r="AE862">
        <v>800</v>
      </c>
      <c r="AF862" s="1427">
        <v>903</v>
      </c>
      <c r="AG862" s="2107">
        <f>SUMIF('3BL ACTUAL'!B:B,AF862,'3BL ACTUAL'!E:E)</f>
        <v>0</v>
      </c>
      <c r="AH862" s="2107">
        <f>SUMIF('1 BL anterior'!B:B,AF862,'1 BL anterior'!E:E)</f>
        <v>0</v>
      </c>
      <c r="AJ862" s="285"/>
    </row>
    <row r="863" spans="1:36" ht="15.75" thickBot="1">
      <c r="A863" s="1855" t="s">
        <v>747</v>
      </c>
      <c r="N863" s="1856">
        <v>950213</v>
      </c>
      <c r="O863" s="1840" t="s">
        <v>1049</v>
      </c>
      <c r="P863" s="1852">
        <f>+X191</f>
        <v>0</v>
      </c>
      <c r="Q863" s="66"/>
      <c r="AE863">
        <v>800</v>
      </c>
      <c r="AF863" s="1428">
        <v>904</v>
      </c>
      <c r="AG863" s="2107">
        <f>SUMIF('3BL ACTUAL'!B:B,AF863,'3BL ACTUAL'!E:E)</f>
        <v>0</v>
      </c>
      <c r="AH863" s="2107">
        <f>SUMIF('1 BL anterior'!B:B,AF863,'1 BL anterior'!E:E)</f>
        <v>0</v>
      </c>
      <c r="AJ863" s="285"/>
    </row>
    <row r="864" spans="1:36" ht="15.75" thickBot="1">
      <c r="A864" s="1855" t="s">
        <v>748</v>
      </c>
      <c r="N864" s="1856">
        <v>950214</v>
      </c>
      <c r="O864" s="1840" t="s">
        <v>1046</v>
      </c>
      <c r="P864" s="1849"/>
      <c r="Q864" s="66"/>
      <c r="AE864">
        <v>800</v>
      </c>
      <c r="AF864" s="2124">
        <v>999</v>
      </c>
      <c r="AG864" s="2107">
        <f>SUMIF('3BL ACTUAL'!B:B,AF864,'3BL ACTUAL'!E:E)</f>
        <v>0</v>
      </c>
      <c r="AH864" s="2107">
        <f>SUMIF('1 BL anterior'!B:B,AF864,'1 BL anterior'!E:E)</f>
        <v>0</v>
      </c>
      <c r="AJ864" s="285"/>
    </row>
    <row r="865" spans="1:36" ht="15">
      <c r="A865" s="1855" t="s">
        <v>749</v>
      </c>
      <c r="N865" s="1856">
        <v>950215</v>
      </c>
      <c r="O865" s="1840" t="s">
        <v>1049</v>
      </c>
      <c r="P865" s="1849"/>
      <c r="Q865" s="66"/>
      <c r="AE865">
        <v>800</v>
      </c>
      <c r="AF865" s="821" t="s">
        <v>1068</v>
      </c>
      <c r="AG865" s="2107">
        <f>SUMIF('3BL ACTUAL'!B:B,AF865,'3BL ACTUAL'!E:E)</f>
        <v>0</v>
      </c>
      <c r="AH865" s="2107">
        <f>SUMIF('1 BL anterior'!B:B,AF865,'1 BL anterior'!E:E)</f>
        <v>0</v>
      </c>
      <c r="AJ865" s="285"/>
    </row>
    <row r="866" spans="1:36" ht="15">
      <c r="A866" s="1855" t="s">
        <v>750</v>
      </c>
      <c r="N866" s="1856">
        <v>950216</v>
      </c>
      <c r="O866" s="1840" t="s">
        <v>1046</v>
      </c>
      <c r="P866" s="1849">
        <f>+X186</f>
        <v>0</v>
      </c>
      <c r="Q866" s="66"/>
      <c r="AE866">
        <v>800</v>
      </c>
      <c r="AF866" s="821" t="s">
        <v>1069</v>
      </c>
      <c r="AG866" s="2107">
        <f>SUMIF('3BL ACTUAL'!B:B,AF866,'3BL ACTUAL'!E:E)</f>
        <v>0</v>
      </c>
      <c r="AH866" s="2107">
        <f>SUMIF('1 BL anterior'!B:B,AF866,'1 BL anterior'!E:E)</f>
        <v>0</v>
      </c>
      <c r="AJ866" s="285"/>
    </row>
    <row r="867" spans="1:36" ht="15">
      <c r="A867" s="1855" t="s">
        <v>751</v>
      </c>
      <c r="N867" s="1856">
        <v>950217</v>
      </c>
      <c r="O867" s="1840" t="s">
        <v>1049</v>
      </c>
      <c r="P867" s="1849"/>
      <c r="Q867" s="66"/>
      <c r="AE867">
        <v>800</v>
      </c>
      <c r="AF867" s="821" t="s">
        <v>1070</v>
      </c>
      <c r="AG867" s="2107">
        <f>SUMIF('3BL ACTUAL'!B:B,AF867,'3BL ACTUAL'!E:E)</f>
        <v>0</v>
      </c>
      <c r="AH867" s="2107">
        <f>SUMIF('1 BL anterior'!B:B,AF867,'1 BL anterior'!E:E)</f>
        <v>0</v>
      </c>
      <c r="AJ867" s="285"/>
    </row>
    <row r="868" spans="1:36" ht="15">
      <c r="A868" s="1855" t="s">
        <v>752</v>
      </c>
      <c r="N868" s="1856">
        <v>950218</v>
      </c>
      <c r="O868" s="1840" t="s">
        <v>1046</v>
      </c>
      <c r="P868" s="1849">
        <f>+W186</f>
        <v>0</v>
      </c>
      <c r="Q868" s="66"/>
      <c r="AE868">
        <v>800</v>
      </c>
      <c r="AF868" s="822" t="s">
        <v>1071</v>
      </c>
      <c r="AG868" s="2107">
        <f>SUMIF('3BL ACTUAL'!B:B,AF868,'3BL ACTUAL'!E:E)</f>
        <v>0</v>
      </c>
      <c r="AH868" s="2107">
        <f>SUMIF('1 BL anterior'!B:B,AF868,'1 BL anterior'!E:E)</f>
        <v>0</v>
      </c>
      <c r="AJ868" s="285"/>
    </row>
    <row r="869" spans="1:36" ht="15">
      <c r="A869" s="1855" t="s">
        <v>730</v>
      </c>
      <c r="N869" s="1856">
        <v>950219</v>
      </c>
      <c r="O869" s="1840" t="s">
        <v>1046</v>
      </c>
      <c r="P869" s="1849">
        <f>+W346+X347</f>
        <v>0</v>
      </c>
      <c r="Q869" s="66"/>
      <c r="X869" s="1488"/>
      <c r="AF869" s="787"/>
      <c r="AG869" s="2107">
        <f>SUMIF('3BL ACTUAL'!B:B,AF869,'3BL ACTUAL'!E:E)</f>
        <v>0</v>
      </c>
      <c r="AH869" s="2107">
        <f>SUMIF('1 BL anterior'!B:B,AF869,'1 BL anterior'!E:E)</f>
        <v>0</v>
      </c>
      <c r="AJ869" s="285"/>
    </row>
    <row r="870" spans="1:36" ht="15">
      <c r="A870" s="1855" t="s">
        <v>732</v>
      </c>
      <c r="N870" s="1856">
        <v>950220</v>
      </c>
      <c r="O870" s="1840" t="s">
        <v>1046</v>
      </c>
      <c r="P870" s="1849"/>
      <c r="Q870" s="66"/>
      <c r="AF870" s="787"/>
      <c r="AG870" s="2107">
        <f>SUMIF('3BL ACTUAL'!B:B,AF870,'3BL ACTUAL'!E:E)</f>
        <v>0</v>
      </c>
      <c r="AH870" s="2107">
        <f>SUMIF('1 BL anterior'!B:B,AF870,'1 BL anterior'!E:E)</f>
        <v>0</v>
      </c>
      <c r="AJ870" s="285"/>
    </row>
    <row r="871" spans="1:36" ht="15.75" thickBot="1">
      <c r="A871" s="1855" t="s">
        <v>753</v>
      </c>
      <c r="N871" s="1856">
        <v>950221</v>
      </c>
      <c r="O871" s="1840" t="s">
        <v>1052</v>
      </c>
      <c r="P871" s="1852">
        <f>-U860</f>
        <v>0</v>
      </c>
      <c r="Q871" s="66"/>
      <c r="AE871">
        <v>800</v>
      </c>
      <c r="AF871" s="823">
        <v>920</v>
      </c>
      <c r="AG871" s="2107">
        <f>SUMIF('3BL ACTUAL'!B:B,AF871,'3BL ACTUAL'!E:E)</f>
        <v>0</v>
      </c>
      <c r="AH871" s="2107">
        <f>SUMIF('1 BL anterior'!B:B,AF871,'1 BL anterior'!E:E)</f>
        <v>0</v>
      </c>
      <c r="AJ871" s="285"/>
    </row>
    <row r="872" spans="1:36" ht="15">
      <c r="A872" s="816"/>
      <c r="N872" s="816"/>
      <c r="O872" s="1840"/>
      <c r="P872" s="810"/>
      <c r="Q872" s="66"/>
      <c r="AG872" s="2107"/>
      <c r="AH872" s="2107"/>
      <c r="AJ872" s="285"/>
    </row>
    <row r="873" spans="1:36" ht="15">
      <c r="A873" s="1842" t="s">
        <v>1072</v>
      </c>
      <c r="N873" s="1854">
        <v>9503</v>
      </c>
      <c r="O873" s="1840"/>
      <c r="P873" s="1851">
        <f>SUM(P874:P883)</f>
        <v>-815103.45</v>
      </c>
      <c r="Q873" s="66"/>
      <c r="R873" s="771">
        <f>+P873-Y366</f>
        <v>0</v>
      </c>
      <c r="AG873" s="2107"/>
      <c r="AH873" s="2107"/>
      <c r="AJ873" s="285"/>
    </row>
    <row r="874" spans="1:36" ht="15">
      <c r="A874" s="1855" t="s">
        <v>754</v>
      </c>
      <c r="N874" s="1856">
        <v>950301</v>
      </c>
      <c r="O874" s="1840" t="s">
        <v>1046</v>
      </c>
      <c r="P874" s="1852">
        <f>+Z335+Z334+Z345+Z333+AA337</f>
        <v>0</v>
      </c>
      <c r="Q874" s="66"/>
      <c r="AG874" s="2107"/>
      <c r="AH874" s="2107"/>
      <c r="AJ874" s="285"/>
    </row>
    <row r="875" spans="1:36" ht="15">
      <c r="A875" s="1855" t="s">
        <v>755</v>
      </c>
      <c r="N875" s="1856">
        <v>950302</v>
      </c>
      <c r="O875" s="1840" t="s">
        <v>1046</v>
      </c>
      <c r="P875" s="1852"/>
      <c r="Q875" s="66"/>
      <c r="AG875" s="2107"/>
      <c r="AH875" s="2107"/>
      <c r="AJ875" s="285"/>
    </row>
    <row r="876" spans="1:36" ht="15">
      <c r="A876" s="1855" t="s">
        <v>756</v>
      </c>
      <c r="N876" s="1856">
        <v>950303</v>
      </c>
      <c r="O876" s="1840" t="s">
        <v>1049</v>
      </c>
      <c r="P876" s="1849"/>
      <c r="Q876" s="66"/>
      <c r="AG876" s="2107"/>
      <c r="AH876" s="2107"/>
      <c r="AJ876" s="285"/>
    </row>
    <row r="877" spans="1:36" ht="15">
      <c r="A877" s="1855" t="s">
        <v>757</v>
      </c>
      <c r="N877" s="1856">
        <v>950304</v>
      </c>
      <c r="O877" s="1840" t="s">
        <v>1046</v>
      </c>
      <c r="P877" s="1852">
        <f>+Y283+Y286</f>
        <v>-815103.45</v>
      </c>
      <c r="Q877" s="66"/>
      <c r="Y877">
        <v>220303</v>
      </c>
      <c r="Z877" t="s">
        <v>4687</v>
      </c>
      <c r="AA877" s="66">
        <v>83940.19</v>
      </c>
      <c r="AB877" s="66">
        <v>28373.52</v>
      </c>
      <c r="AC877" s="183">
        <f>+AB877-AA877</f>
        <v>-55566.67</v>
      </c>
      <c r="AG877" s="2107"/>
      <c r="AH877" s="2107"/>
      <c r="AJ877" s="285"/>
    </row>
    <row r="878" spans="1:36" ht="15">
      <c r="A878" s="1855" t="s">
        <v>758</v>
      </c>
      <c r="N878" s="1856">
        <v>950305</v>
      </c>
      <c r="O878" s="1840" t="s">
        <v>1049</v>
      </c>
      <c r="P878" s="1852"/>
      <c r="Q878" s="66"/>
      <c r="Y878">
        <v>220304</v>
      </c>
      <c r="Z878" t="s">
        <v>4688</v>
      </c>
      <c r="AA878" s="66">
        <v>83940.19</v>
      </c>
      <c r="AB878" s="66">
        <v>28373.52</v>
      </c>
      <c r="AC878" s="183">
        <f>+AB878-AA878</f>
        <v>-55566.67</v>
      </c>
      <c r="AD878" s="98"/>
      <c r="AG878" s="2107"/>
      <c r="AH878" s="2107"/>
      <c r="AJ878" s="285"/>
    </row>
    <row r="879" spans="1:36" ht="15">
      <c r="A879" s="1855" t="s">
        <v>759</v>
      </c>
      <c r="N879" s="1856">
        <v>950306</v>
      </c>
      <c r="O879" s="1840" t="s">
        <v>1049</v>
      </c>
      <c r="P879" s="1849"/>
      <c r="Q879" s="66"/>
      <c r="R879" s="1478"/>
      <c r="T879" s="98">
        <f>+P878+S879</f>
        <v>0</v>
      </c>
      <c r="Y879">
        <v>220305</v>
      </c>
      <c r="Z879" t="s">
        <v>4689</v>
      </c>
      <c r="AA879" s="66">
        <v>44003.26</v>
      </c>
      <c r="AB879" s="66">
        <v>0</v>
      </c>
      <c r="AC879" s="183">
        <f>+AB879-AA879</f>
        <v>-44003.26</v>
      </c>
      <c r="AG879" s="2107"/>
      <c r="AH879" s="2107"/>
      <c r="AJ879" s="285"/>
    </row>
    <row r="880" spans="1:36" ht="15">
      <c r="A880" s="1855" t="s">
        <v>748</v>
      </c>
      <c r="N880" s="1856">
        <v>950307</v>
      </c>
      <c r="O880" s="1840" t="s">
        <v>1046</v>
      </c>
      <c r="P880" s="1849"/>
      <c r="Q880" s="66"/>
      <c r="Y880">
        <v>220306</v>
      </c>
      <c r="Z880" t="s">
        <v>4690</v>
      </c>
      <c r="AA880" s="66">
        <v>39936.93</v>
      </c>
      <c r="AB880" s="66">
        <v>22570.27</v>
      </c>
      <c r="AC880" s="183">
        <f>+AB880-AA880</f>
        <v>-17366.66</v>
      </c>
      <c r="AG880" s="2107"/>
      <c r="AH880" s="2107"/>
      <c r="AJ880" s="285"/>
    </row>
    <row r="881" spans="1:36" ht="15">
      <c r="A881" s="1855" t="s">
        <v>1073</v>
      </c>
      <c r="N881" s="1856">
        <v>950308</v>
      </c>
      <c r="O881" s="1840" t="s">
        <v>1049</v>
      </c>
      <c r="P881" s="1852">
        <f>+AA345</f>
        <v>0</v>
      </c>
      <c r="Q881" s="66"/>
      <c r="AC881" s="183"/>
      <c r="AG881" s="2107"/>
      <c r="AH881" s="2107"/>
      <c r="AJ881" s="285"/>
    </row>
    <row r="882" spans="1:36" ht="15">
      <c r="A882" s="1855" t="s">
        <v>760</v>
      </c>
      <c r="N882" s="1856">
        <v>950309</v>
      </c>
      <c r="O882" s="1840" t="s">
        <v>1046</v>
      </c>
      <c r="P882" s="1849"/>
      <c r="Q882" s="66"/>
      <c r="Z882" t="s">
        <v>226</v>
      </c>
      <c r="AA882">
        <v>12547.070000000002</v>
      </c>
      <c r="AB882" s="98"/>
      <c r="AC882" s="183">
        <f>+AB882-AA882</f>
        <v>-12547.070000000002</v>
      </c>
      <c r="AG882" s="2107"/>
      <c r="AH882" s="2107"/>
      <c r="AJ882" s="285"/>
    </row>
    <row r="883" spans="1:36" ht="15">
      <c r="A883" s="1855" t="s">
        <v>734</v>
      </c>
      <c r="N883" s="1856">
        <v>950310</v>
      </c>
      <c r="O883" s="1840" t="s">
        <v>1052</v>
      </c>
      <c r="P883" s="1852">
        <f>+Y241</f>
        <v>0</v>
      </c>
      <c r="Q883" s="66"/>
      <c r="AA883">
        <f>SUBTOTAL(9,AA877:AA882)</f>
        <v>264367.64</v>
      </c>
      <c r="AB883">
        <f>SUBTOTAL(9,AB877:AB882)</f>
        <v>79317.31</v>
      </c>
      <c r="AC883">
        <f>SUBTOTAL(9,AC877:AC882)</f>
        <v>-185050.33000000002</v>
      </c>
      <c r="AG883" s="2107"/>
      <c r="AH883" s="2107"/>
      <c r="AJ883" s="285"/>
    </row>
    <row r="884" spans="1:36" ht="15">
      <c r="A884" s="816"/>
      <c r="N884" s="816"/>
      <c r="O884" s="1858"/>
      <c r="P884" s="810"/>
      <c r="Q884" s="66"/>
      <c r="AG884" s="2107"/>
      <c r="AH884" s="2107"/>
      <c r="AJ884" s="285"/>
    </row>
    <row r="885" spans="1:36" ht="15">
      <c r="A885" s="816"/>
      <c r="N885" s="816"/>
      <c r="O885" s="824"/>
      <c r="P885" s="810"/>
      <c r="Q885" s="66"/>
      <c r="AG885" s="2107"/>
      <c r="AH885" s="2107"/>
      <c r="AJ885" s="285"/>
    </row>
    <row r="886" spans="1:36" ht="15">
      <c r="A886" s="825" t="s">
        <v>1074</v>
      </c>
      <c r="N886" s="1854">
        <v>9504</v>
      </c>
      <c r="O886" s="1840"/>
      <c r="P886" s="1859">
        <f>P887</f>
        <v>0</v>
      </c>
      <c r="Q886" s="66"/>
      <c r="AG886" s="2107"/>
      <c r="AH886" s="2107"/>
      <c r="AJ886" s="285"/>
    </row>
    <row r="887" spans="1:36" ht="15">
      <c r="A887" s="1855" t="s">
        <v>1075</v>
      </c>
      <c r="N887" s="1856">
        <v>950401</v>
      </c>
      <c r="O887" s="1840" t="s">
        <v>1052</v>
      </c>
      <c r="P887" s="1860">
        <v>0</v>
      </c>
      <c r="Q887" s="66"/>
      <c r="AG887" s="2107"/>
      <c r="AH887" s="2107"/>
      <c r="AJ887" s="285"/>
    </row>
    <row r="888" spans="1:36" ht="15">
      <c r="A888" s="826" t="s">
        <v>1059</v>
      </c>
      <c r="N888" s="1854">
        <v>9505</v>
      </c>
      <c r="O888" s="1840"/>
      <c r="P888" s="1841">
        <f>P829+P886</f>
        <v>-21059.621999999741</v>
      </c>
      <c r="Q888" s="66"/>
      <c r="R888" t="s">
        <v>1076</v>
      </c>
      <c r="AG888" s="2107"/>
      <c r="AH888" s="2107"/>
      <c r="AJ888" s="285"/>
    </row>
    <row r="889" spans="1:36" ht="15">
      <c r="A889" s="826" t="s">
        <v>1077</v>
      </c>
      <c r="N889" s="827">
        <v>9506</v>
      </c>
      <c r="O889" s="1840" t="s">
        <v>1046</v>
      </c>
      <c r="P889" s="1861">
        <f>+P5</f>
        <v>21075.330000000075</v>
      </c>
      <c r="Q889" s="66"/>
      <c r="AG889" s="2107"/>
      <c r="AH889" s="2107"/>
      <c r="AJ889" s="285"/>
    </row>
    <row r="890" spans="1:36" ht="15.75" thickBot="1">
      <c r="A890" s="828" t="s">
        <v>765</v>
      </c>
      <c r="N890" s="829">
        <v>9507</v>
      </c>
      <c r="O890" s="830"/>
      <c r="P890" s="1841">
        <f>P888+P889</f>
        <v>15.708000000333413</v>
      </c>
      <c r="Q890" s="66"/>
      <c r="R890" t="s">
        <v>1078</v>
      </c>
      <c r="AG890" s="2107"/>
      <c r="AH890" s="2107"/>
      <c r="AJ890" s="285"/>
    </row>
    <row r="891" spans="1:36" ht="15.75" thickTop="1">
      <c r="A891" s="831"/>
      <c r="N891" s="831"/>
      <c r="O891" s="832"/>
      <c r="P891" s="833">
        <f>+P890-Q5</f>
        <v>15.708000000333413</v>
      </c>
      <c r="Q891" s="66"/>
      <c r="R891" s="771">
        <f>+P890-Q5</f>
        <v>15.708000000333413</v>
      </c>
      <c r="AG891" s="2107"/>
      <c r="AH891" s="2107"/>
      <c r="AJ891" s="285"/>
    </row>
    <row r="892" spans="1:36" ht="13.5" thickBot="1">
      <c r="A892" s="831"/>
      <c r="N892" s="831"/>
      <c r="O892" s="832"/>
      <c r="P892" s="833"/>
      <c r="Q892" s="66"/>
      <c r="AJ892" s="285"/>
    </row>
    <row r="893" spans="1:36" ht="15.75" thickBot="1">
      <c r="A893" s="834" t="s">
        <v>1079</v>
      </c>
      <c r="N893" s="2125"/>
      <c r="O893" s="835"/>
      <c r="P893" s="1916"/>
      <c r="Q893" s="66"/>
      <c r="R893" s="836"/>
      <c r="AJ893" s="285"/>
    </row>
    <row r="894" spans="1:36">
      <c r="A894" s="831"/>
      <c r="N894" s="831"/>
      <c r="O894" s="1840"/>
      <c r="P894" s="833"/>
      <c r="Q894" s="66"/>
      <c r="AJ894" s="285"/>
    </row>
    <row r="895" spans="1:36">
      <c r="A895" s="837" t="s">
        <v>768</v>
      </c>
      <c r="N895" s="1854">
        <v>96</v>
      </c>
      <c r="O895" s="1840"/>
      <c r="P895" s="1862">
        <f>+Q721</f>
        <v>0</v>
      </c>
      <c r="Q895" s="66"/>
      <c r="AJ895" s="285"/>
    </row>
    <row r="896" spans="1:36">
      <c r="A896" s="831"/>
      <c r="N896" s="838"/>
      <c r="O896" s="1840"/>
      <c r="P896" s="833"/>
      <c r="Q896" s="66"/>
      <c r="AJ896" s="285"/>
    </row>
    <row r="897" spans="1:36">
      <c r="A897" s="839" t="s">
        <v>769</v>
      </c>
      <c r="N897" s="1854">
        <v>97</v>
      </c>
      <c r="O897" s="1840"/>
      <c r="P897" s="1841">
        <f>SUM(P898:P908)</f>
        <v>0</v>
      </c>
      <c r="Q897" s="66"/>
      <c r="U897" s="771"/>
      <c r="AJ897" s="285"/>
    </row>
    <row r="898" spans="1:36">
      <c r="A898" s="840" t="s">
        <v>770</v>
      </c>
      <c r="N898" s="841">
        <v>9701</v>
      </c>
      <c r="O898" s="1840" t="s">
        <v>1046</v>
      </c>
      <c r="P898" s="1863">
        <f>-SUM(T508:U536)+-SUM(T597:U626)</f>
        <v>0</v>
      </c>
      <c r="Q898" s="66"/>
      <c r="S898" s="1863">
        <f>-SUM(U508:U536)+-SUM(U597:U626)</f>
        <v>0</v>
      </c>
      <c r="T898">
        <f>+'9 MOVIMIENTO PPE'!C25</f>
        <v>0</v>
      </c>
      <c r="U898" s="771"/>
      <c r="AJ898" s="285"/>
    </row>
    <row r="899" spans="1:36">
      <c r="A899" s="840" t="s">
        <v>1080</v>
      </c>
      <c r="N899" s="841">
        <v>9702</v>
      </c>
      <c r="O899" s="1840" t="s">
        <v>1046</v>
      </c>
      <c r="P899" s="1863">
        <f>-SUM(T617:T628)</f>
        <v>0</v>
      </c>
      <c r="Q899" s="66"/>
      <c r="U899" s="771"/>
      <c r="AJ899" s="285"/>
    </row>
    <row r="900" spans="1:36">
      <c r="A900" s="840" t="s">
        <v>772</v>
      </c>
      <c r="N900" s="841">
        <v>9703</v>
      </c>
      <c r="O900" s="1840" t="s">
        <v>1046</v>
      </c>
      <c r="P900" s="1864"/>
      <c r="Q900" s="66"/>
      <c r="U900" s="771"/>
      <c r="AJ900" s="285"/>
    </row>
    <row r="901" spans="1:36">
      <c r="A901" s="840" t="s">
        <v>773</v>
      </c>
      <c r="N901" s="841">
        <v>9704</v>
      </c>
      <c r="O901" s="1840" t="s">
        <v>1049</v>
      </c>
      <c r="P901" s="1864"/>
      <c r="Q901" s="66"/>
      <c r="S901" s="1864">
        <f>-SUM(U626:U634)+-SUM(U536:U544)</f>
        <v>0</v>
      </c>
      <c r="U901" s="771"/>
      <c r="AJ901" s="285"/>
    </row>
    <row r="902" spans="1:36">
      <c r="A902" s="840" t="s">
        <v>774</v>
      </c>
      <c r="N902" s="841">
        <v>9705</v>
      </c>
      <c r="O902" s="1840" t="s">
        <v>1052</v>
      </c>
      <c r="P902" s="1864">
        <f>-SUM(R628:R635)+-SUM(R538:R545)</f>
        <v>0</v>
      </c>
      <c r="Q902" s="66"/>
      <c r="U902" s="771"/>
      <c r="AJ902" s="285"/>
    </row>
    <row r="903" spans="1:36">
      <c r="A903" s="840" t="s">
        <v>775</v>
      </c>
      <c r="N903" s="841">
        <v>9706</v>
      </c>
      <c r="O903" s="1840" t="s">
        <v>1052</v>
      </c>
      <c r="P903" s="1864"/>
      <c r="Q903" s="66"/>
      <c r="U903" s="771"/>
      <c r="AJ903" s="285"/>
    </row>
    <row r="904" spans="1:36">
      <c r="A904" s="840" t="s">
        <v>776</v>
      </c>
      <c r="N904" s="841">
        <v>9707</v>
      </c>
      <c r="O904" s="1840" t="s">
        <v>1052</v>
      </c>
      <c r="P904" s="1864"/>
      <c r="Q904" s="66"/>
      <c r="U904" s="771"/>
      <c r="AJ904" s="285"/>
    </row>
    <row r="905" spans="1:36">
      <c r="A905" s="840" t="s">
        <v>777</v>
      </c>
      <c r="N905" s="841">
        <v>9708</v>
      </c>
      <c r="O905" s="1840" t="s">
        <v>1052</v>
      </c>
      <c r="P905" s="1864"/>
      <c r="Q905" s="66"/>
      <c r="U905" s="771"/>
      <c r="AJ905" s="285"/>
    </row>
    <row r="906" spans="1:36">
      <c r="A906" s="840" t="s">
        <v>778</v>
      </c>
      <c r="N906" s="841">
        <v>9709</v>
      </c>
      <c r="O906" s="1840" t="s">
        <v>1052</v>
      </c>
      <c r="P906" s="1863">
        <f>+S783</f>
        <v>0</v>
      </c>
      <c r="Q906" s="66"/>
      <c r="U906" s="771"/>
      <c r="AJ906" s="285"/>
    </row>
    <row r="907" spans="1:36">
      <c r="A907" s="840" t="s">
        <v>779</v>
      </c>
      <c r="N907" s="841">
        <v>9710</v>
      </c>
      <c r="O907" s="1840" t="s">
        <v>1052</v>
      </c>
      <c r="P907" s="1863">
        <f>+Q729</f>
        <v>0</v>
      </c>
      <c r="Q907" s="66"/>
      <c r="R907" s="285"/>
      <c r="U907" s="771"/>
      <c r="AJ907" s="285"/>
    </row>
    <row r="908" spans="1:36">
      <c r="A908" s="840" t="s">
        <v>780</v>
      </c>
      <c r="N908" s="841">
        <v>9711</v>
      </c>
      <c r="O908" s="1840" t="s">
        <v>1052</v>
      </c>
      <c r="P908" s="1864">
        <f>+P808</f>
        <v>0</v>
      </c>
      <c r="Q908" s="66"/>
      <c r="U908" s="771"/>
      <c r="AJ908" s="285"/>
    </row>
    <row r="909" spans="1:36">
      <c r="A909" s="842"/>
      <c r="N909" s="838"/>
      <c r="O909" s="1840"/>
      <c r="P909" s="833"/>
      <c r="Q909" s="66"/>
      <c r="U909" s="771"/>
      <c r="AJ909" s="285"/>
    </row>
    <row r="910" spans="1:36">
      <c r="A910" s="839" t="s">
        <v>781</v>
      </c>
      <c r="N910" s="1854">
        <v>98</v>
      </c>
      <c r="O910" s="1840"/>
      <c r="P910" s="1841">
        <f>SUM(P911:P920)</f>
        <v>-98265.391999999745</v>
      </c>
      <c r="Q910" s="66"/>
      <c r="AJ910" s="285"/>
    </row>
    <row r="911" spans="1:36">
      <c r="A911" s="840" t="s">
        <v>782</v>
      </c>
      <c r="N911" s="841">
        <v>9801</v>
      </c>
      <c r="O911" s="1840" t="s">
        <v>1052</v>
      </c>
      <c r="P911" s="1917">
        <f>SUM(S9:S18)</f>
        <v>0</v>
      </c>
      <c r="Q911" s="66"/>
      <c r="T911" s="771"/>
      <c r="U911" s="771"/>
      <c r="AJ911" s="285"/>
    </row>
    <row r="912" spans="1:36">
      <c r="A912" s="840" t="s">
        <v>783</v>
      </c>
      <c r="N912" s="841">
        <v>9802</v>
      </c>
      <c r="O912" s="1840" t="s">
        <v>1052</v>
      </c>
      <c r="P912" s="1918">
        <f>SUM(S19:S45)</f>
        <v>0</v>
      </c>
      <c r="Q912" s="66"/>
      <c r="T912" s="771"/>
      <c r="U912" s="771"/>
      <c r="AJ912" s="285"/>
    </row>
    <row r="913" spans="1:36">
      <c r="A913" s="840" t="s">
        <v>784</v>
      </c>
      <c r="N913" s="841">
        <v>9803</v>
      </c>
      <c r="O913" s="1840" t="s">
        <v>1052</v>
      </c>
      <c r="P913" s="1919">
        <f>-P898+SUM(S78:S191)</f>
        <v>-121435.58199999999</v>
      </c>
      <c r="Q913" s="66"/>
      <c r="T913" s="771"/>
      <c r="U913" s="771"/>
      <c r="AJ913" s="285"/>
    </row>
    <row r="914" spans="1:36">
      <c r="A914" s="840" t="s">
        <v>785</v>
      </c>
      <c r="N914" s="841">
        <v>9804</v>
      </c>
      <c r="O914" s="1840" t="s">
        <v>1052</v>
      </c>
      <c r="P914" s="1920">
        <f>SUM(S47:S69)</f>
        <v>0</v>
      </c>
      <c r="Q914" s="66"/>
      <c r="T914" s="771"/>
      <c r="U914" s="771"/>
      <c r="AJ914" s="285"/>
    </row>
    <row r="915" spans="1:36">
      <c r="A915" s="840" t="s">
        <v>786</v>
      </c>
      <c r="N915" s="841">
        <v>9805</v>
      </c>
      <c r="O915" s="1840" t="s">
        <v>1052</v>
      </c>
      <c r="P915" s="1921">
        <f>SUM(S66:S74)+SUM(S57:S58)</f>
        <v>0</v>
      </c>
      <c r="Q915" s="66"/>
      <c r="T915" s="771"/>
      <c r="U915" s="771"/>
      <c r="AJ915" s="285"/>
    </row>
    <row r="916" spans="1:36">
      <c r="A916" s="840" t="s">
        <v>787</v>
      </c>
      <c r="N916" s="841">
        <v>9806</v>
      </c>
      <c r="O916" s="1840" t="s">
        <v>1052</v>
      </c>
      <c r="P916" s="1922">
        <f>+SUM(S218:S222)</f>
        <v>-502.04999999975553</v>
      </c>
      <c r="Q916" s="66"/>
      <c r="T916" s="771"/>
      <c r="U916" s="771"/>
      <c r="AJ916" s="285"/>
    </row>
    <row r="917" spans="1:36">
      <c r="A917" s="840" t="s">
        <v>788</v>
      </c>
      <c r="N917" s="841">
        <v>9807</v>
      </c>
      <c r="O917" s="1840" t="s">
        <v>1052</v>
      </c>
      <c r="P917" s="1923">
        <f>SUM(S225:S235)</f>
        <v>0</v>
      </c>
      <c r="Q917" s="66"/>
      <c r="T917" s="771"/>
      <c r="U917" s="771"/>
      <c r="AJ917" s="285"/>
    </row>
    <row r="918" spans="1:36">
      <c r="A918" s="840" t="s">
        <v>789</v>
      </c>
      <c r="N918" s="841">
        <v>9808</v>
      </c>
      <c r="O918" s="1840" t="s">
        <v>1052</v>
      </c>
      <c r="P918" s="1924">
        <f>SUM(S236:S254)-P906-P907+S263+S359</f>
        <v>0</v>
      </c>
      <c r="Q918" s="66"/>
      <c r="T918" s="771"/>
      <c r="U918" s="771"/>
      <c r="AJ918" s="285"/>
    </row>
    <row r="919" spans="1:36">
      <c r="A919" s="840" t="s">
        <v>790</v>
      </c>
      <c r="N919" s="841">
        <v>9809</v>
      </c>
      <c r="O919" s="1840" t="s">
        <v>1052</v>
      </c>
      <c r="P919" s="1925">
        <f>SUM(S276:S324)+S265</f>
        <v>0</v>
      </c>
      <c r="Q919" s="66"/>
      <c r="T919" s="771"/>
      <c r="U919" s="771">
        <v>0</v>
      </c>
      <c r="AJ919" s="285"/>
    </row>
    <row r="920" spans="1:36">
      <c r="A920" s="840" t="s">
        <v>791</v>
      </c>
      <c r="N920" s="841">
        <v>9810</v>
      </c>
      <c r="O920" s="1840" t="s">
        <v>1052</v>
      </c>
      <c r="P920" s="1926">
        <f>SUM(S269:S270)+S256-P902-P899-P906-P907+S345+S338+S346+S333+S335</f>
        <v>23672.240000000002</v>
      </c>
      <c r="Q920" s="66"/>
      <c r="T920" s="771"/>
      <c r="U920" s="771"/>
      <c r="AJ920" s="285"/>
    </row>
    <row r="921" spans="1:36" ht="18.75">
      <c r="A921" s="840"/>
      <c r="N921" s="831"/>
      <c r="O921" s="767"/>
      <c r="P921" s="833"/>
      <c r="Q921" s="1840"/>
      <c r="AJ921" s="285"/>
    </row>
    <row r="922" spans="1:36" ht="18.75">
      <c r="A922" s="843" t="s">
        <v>1081</v>
      </c>
      <c r="N922" s="827">
        <v>9820</v>
      </c>
      <c r="O922" s="767"/>
      <c r="P922" s="1841">
        <f>P895+P897+P910</f>
        <v>-98265.391999999745</v>
      </c>
      <c r="Q922" s="1840"/>
      <c r="R922" s="771">
        <f>+P922+-S366</f>
        <v>0</v>
      </c>
      <c r="AJ922" s="285"/>
    </row>
    <row r="923" spans="1:36" ht="18.75">
      <c r="A923" s="840"/>
      <c r="N923" s="831"/>
      <c r="O923" s="767"/>
      <c r="P923" s="833"/>
      <c r="Q923" s="806"/>
      <c r="AJ923" s="285"/>
    </row>
    <row r="924" spans="1:36" ht="18.75">
      <c r="A924" s="842" t="s">
        <v>1082</v>
      </c>
      <c r="N924" s="831"/>
      <c r="O924" s="767"/>
      <c r="P924" s="833">
        <f>+P922-P830</f>
        <v>0</v>
      </c>
      <c r="Q924" s="799">
        <f>+R850</f>
        <v>0</v>
      </c>
      <c r="S924" s="2107">
        <f>+P924/2</f>
        <v>0</v>
      </c>
      <c r="T924" s="2107">
        <f>+P924*2</f>
        <v>0</v>
      </c>
      <c r="AJ924" s="285"/>
    </row>
    <row r="925" spans="1:36" ht="18.75">
      <c r="A925" s="842" t="s">
        <v>1082</v>
      </c>
      <c r="N925" s="831"/>
      <c r="O925" s="767"/>
      <c r="P925" s="833">
        <f>+R829</f>
        <v>15.708000000333413</v>
      </c>
      <c r="Q925" s="799">
        <f>+P925/2</f>
        <v>7.8540000001667067</v>
      </c>
      <c r="AJ925" s="285"/>
    </row>
    <row r="926" spans="1:36" ht="19.5" thickBot="1">
      <c r="A926" s="842" t="s">
        <v>1082</v>
      </c>
      <c r="N926" s="2126"/>
      <c r="O926" s="767"/>
      <c r="P926" s="2127">
        <f>+R830</f>
        <v>0</v>
      </c>
      <c r="Q926" s="844"/>
      <c r="AJ926" s="285"/>
    </row>
    <row r="927" spans="1:36" ht="18.75">
      <c r="A927" s="2128" t="s">
        <v>1083</v>
      </c>
      <c r="N927" s="2128"/>
      <c r="O927" s="767"/>
      <c r="P927" s="2129"/>
      <c r="Q927" s="799"/>
      <c r="AJ927" s="285"/>
    </row>
    <row r="928" spans="1:36">
      <c r="A928" t="s">
        <v>1084</v>
      </c>
      <c r="N928" s="809"/>
      <c r="O928" s="831"/>
      <c r="P928" s="833"/>
      <c r="Q928" s="799"/>
      <c r="AJ928" s="285"/>
    </row>
    <row r="929" spans="1:36">
      <c r="A929" s="831"/>
      <c r="N929" s="809"/>
      <c r="O929" s="831"/>
      <c r="P929" s="833"/>
      <c r="Q929" s="799"/>
      <c r="AJ929" s="285"/>
    </row>
    <row r="930" spans="1:36">
      <c r="A930" s="831"/>
      <c r="N930" s="809"/>
      <c r="O930" s="831"/>
      <c r="P930" s="833"/>
      <c r="Q930" s="799"/>
      <c r="AJ930" s="285"/>
    </row>
    <row r="931" spans="1:36">
      <c r="A931" s="831"/>
      <c r="N931" s="809"/>
      <c r="O931" s="831"/>
      <c r="P931" s="833"/>
      <c r="Q931" s="799"/>
      <c r="AJ931" s="285"/>
    </row>
    <row r="932" spans="1:36">
      <c r="A932" s="831"/>
      <c r="N932" s="809"/>
      <c r="O932" s="831"/>
      <c r="P932" s="833"/>
      <c r="Q932" s="799"/>
      <c r="AJ932" s="285"/>
    </row>
    <row r="933" spans="1:36">
      <c r="A933" s="826" t="s">
        <v>1085</v>
      </c>
      <c r="N933" s="809"/>
      <c r="O933" s="826" t="s">
        <v>1085</v>
      </c>
      <c r="P933" s="833"/>
      <c r="Q933" s="799"/>
      <c r="AJ933" s="285"/>
    </row>
    <row r="934" spans="1:36">
      <c r="A934" s="826" t="s">
        <v>1086</v>
      </c>
      <c r="N934" s="809"/>
      <c r="O934" s="826" t="s">
        <v>672</v>
      </c>
      <c r="P934" s="833"/>
      <c r="Q934" s="799"/>
      <c r="AJ934" s="285"/>
    </row>
    <row r="935" spans="1:36">
      <c r="A935" s="826" t="s">
        <v>1087</v>
      </c>
      <c r="N935" s="809"/>
      <c r="O935" s="826" t="s">
        <v>1087</v>
      </c>
      <c r="P935" s="833"/>
      <c r="Q935" s="799"/>
      <c r="AJ935" s="285"/>
    </row>
    <row r="936" spans="1:36">
      <c r="A936" s="826" t="s">
        <v>1088</v>
      </c>
      <c r="N936" s="809"/>
      <c r="O936" s="826" t="s">
        <v>1088</v>
      </c>
      <c r="P936" s="833"/>
      <c r="Q936" s="799"/>
      <c r="AJ936" s="285"/>
    </row>
    <row r="937" spans="1:36">
      <c r="A937" s="831"/>
      <c r="N937" s="809"/>
      <c r="O937" s="831"/>
      <c r="P937" s="833"/>
      <c r="Q937" s="799"/>
      <c r="AJ937" s="285"/>
    </row>
    <row r="938" spans="1:36" ht="14.25" thickBot="1">
      <c r="A938" s="2130"/>
      <c r="B938" s="2131"/>
      <c r="C938" s="2131"/>
      <c r="D938" s="2131"/>
      <c r="E938" s="2131"/>
      <c r="F938" s="2131"/>
      <c r="G938" s="2131"/>
      <c r="H938" s="2131"/>
      <c r="I938" s="2131"/>
      <c r="J938" s="2131"/>
      <c r="K938" s="2131"/>
      <c r="L938" s="2131"/>
      <c r="M938" s="2131"/>
      <c r="N938" s="2132"/>
      <c r="O938" s="845"/>
      <c r="P938" s="846"/>
      <c r="Q938" s="847"/>
    </row>
    <row r="939" spans="1:36" ht="18.75">
      <c r="O939" s="767"/>
    </row>
    <row r="940" spans="1:36" ht="18.75">
      <c r="O940" s="767"/>
    </row>
    <row r="941" spans="1:36" ht="18.75">
      <c r="O941" s="767"/>
    </row>
    <row r="942" spans="1:36" ht="18.75">
      <c r="O942" s="767"/>
    </row>
    <row r="943" spans="1:36" ht="18.75">
      <c r="O943" s="767"/>
    </row>
  </sheetData>
  <autoFilter ref="A1:AJ365" xr:uid="{00000000-0009-0000-0000-000007000000}">
    <filterColumn colId="17">
      <filters>
        <filter val="( 1,719.63)"/>
        <filter val="( 2,950.00)"/>
        <filter val="( 24,487.95)"/>
        <filter val="( 263,975.77)"/>
        <filter val="( 370,359.52)"/>
        <filter val="( 99,474.82)"/>
        <filter val="15.71"/>
        <filter val="2,950.00"/>
        <filter val="23,679.04"/>
        <filter val="263,975.77"/>
        <filter val="31,812.44"/>
        <filter val="348,653.81"/>
        <filter val="91,880.93"/>
      </filters>
    </filterColumn>
  </autoFilter>
  <mergeCells count="2">
    <mergeCell ref="O720:O721"/>
    <mergeCell ref="O722:O72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7">
    <tabColor rgb="FFFFFF00"/>
  </sheetPr>
  <dimension ref="A1:U237"/>
  <sheetViews>
    <sheetView topLeftCell="A191" workbookViewId="0">
      <selection activeCell="B195" sqref="B195:G207"/>
    </sheetView>
  </sheetViews>
  <sheetFormatPr baseColWidth="10" defaultColWidth="11.42578125" defaultRowHeight="15"/>
  <cols>
    <col min="2" max="2" width="6.28515625" style="1945" customWidth="1"/>
    <col min="3" max="3" width="24.7109375" style="2692" customWidth="1"/>
    <col min="4" max="4" width="42.28515625" style="2693" customWidth="1"/>
    <col min="5" max="5" width="15.140625" style="2694" customWidth="1"/>
    <col min="6" max="6" width="14.7109375" style="137" customWidth="1"/>
    <col min="7" max="7" width="11.85546875" style="137" bestFit="1" customWidth="1"/>
    <col min="8" max="8" width="12.28515625" style="2683" customWidth="1"/>
    <col min="9" max="9" width="20.42578125" style="1454" customWidth="1"/>
    <col min="10" max="14" width="4.42578125" style="1454" customWidth="1"/>
    <col min="15" max="15" width="5.42578125" style="2028" customWidth="1"/>
    <col min="16" max="16" width="4" customWidth="1"/>
    <col min="17" max="17" width="6.5703125" customWidth="1"/>
    <col min="18" max="18" width="4.7109375" customWidth="1"/>
    <col min="19" max="19" width="6.7109375" style="1489" customWidth="1"/>
    <col min="20" max="20" width="11.42578125" style="1460"/>
    <col min="21" max="16384" width="11.42578125" style="1450"/>
  </cols>
  <sheetData>
    <row r="1" spans="2:21" ht="33.75">
      <c r="B1" s="2464"/>
      <c r="C1" s="2685"/>
      <c r="D1" s="2685"/>
      <c r="E1" s="3095"/>
      <c r="F1" s="3096"/>
      <c r="G1" s="2678"/>
      <c r="I1" s="1520"/>
      <c r="J1" s="1520"/>
      <c r="K1" s="1520"/>
      <c r="L1" s="1520"/>
      <c r="M1" s="1520"/>
      <c r="N1" s="28"/>
      <c r="O1" s="2026"/>
      <c r="P1" s="1451"/>
      <c r="Q1" s="1451"/>
      <c r="R1" s="189"/>
      <c r="S1" s="1489" t="s">
        <v>3335</v>
      </c>
      <c r="T1" s="1457" t="s">
        <v>3334</v>
      </c>
      <c r="U1" s="1988" t="s">
        <v>4520</v>
      </c>
    </row>
    <row r="2" spans="2:21" ht="18">
      <c r="B2" s="2467"/>
      <c r="C2" s="2685"/>
      <c r="D2" s="2685"/>
      <c r="E2" s="3095"/>
      <c r="F2" s="3096"/>
      <c r="G2" s="2466"/>
      <c r="I2" s="1520"/>
      <c r="J2" s="1520"/>
      <c r="K2" s="1520"/>
      <c r="L2" s="1520"/>
      <c r="M2" s="1520"/>
      <c r="N2" s="28"/>
      <c r="O2" s="2026"/>
      <c r="P2" s="1451">
        <v>0</v>
      </c>
      <c r="Q2" s="1451"/>
      <c r="R2" s="1337"/>
      <c r="S2" s="1490"/>
      <c r="T2" s="1457"/>
    </row>
    <row r="3" spans="2:21" ht="15.75">
      <c r="B3" s="2467"/>
      <c r="C3" s="2685"/>
      <c r="D3" s="2685"/>
      <c r="E3" s="3095"/>
      <c r="F3" s="3096"/>
      <c r="G3" s="2468"/>
      <c r="I3" s="1521"/>
      <c r="J3" s="1521"/>
      <c r="K3" s="1521"/>
      <c r="L3" s="1521"/>
      <c r="M3"/>
      <c r="N3" s="28"/>
      <c r="O3" s="2026"/>
      <c r="P3" s="1451">
        <v>0</v>
      </c>
      <c r="Q3" s="1451"/>
      <c r="R3" s="189"/>
      <c r="S3" s="1490"/>
      <c r="T3" s="1457"/>
    </row>
    <row r="4" spans="2:21" ht="15.75">
      <c r="B4" s="2467"/>
      <c r="C4" s="2685"/>
      <c r="D4" s="2685"/>
      <c r="E4" s="3095"/>
      <c r="F4" s="3096"/>
      <c r="G4" s="2468"/>
      <c r="I4" s="1521"/>
      <c r="J4" s="1521"/>
      <c r="K4" s="1521"/>
      <c r="L4" s="1521"/>
      <c r="M4"/>
      <c r="N4" s="28"/>
      <c r="O4" s="2026"/>
      <c r="P4" s="1451">
        <v>0</v>
      </c>
      <c r="Q4" s="1451"/>
      <c r="R4" s="189"/>
      <c r="S4" s="1490"/>
      <c r="T4" s="1458"/>
    </row>
    <row r="5" spans="2:21" ht="15.75">
      <c r="B5" s="2467"/>
      <c r="C5" s="2686" t="s">
        <v>5450</v>
      </c>
      <c r="D5" s="2686" t="s">
        <v>9002</v>
      </c>
      <c r="E5" s="3097" t="s">
        <v>846</v>
      </c>
      <c r="F5" s="3098" t="s">
        <v>11382</v>
      </c>
      <c r="G5" s="2468"/>
      <c r="I5"/>
      <c r="J5"/>
      <c r="K5"/>
      <c r="L5"/>
      <c r="M5"/>
      <c r="N5" s="28"/>
      <c r="O5" s="2026"/>
      <c r="P5" s="1451">
        <v>0</v>
      </c>
      <c r="Q5" s="1451" t="str">
        <f>CONCATENATE(B5,P5)</f>
        <v>0</v>
      </c>
      <c r="R5" s="189"/>
      <c r="S5" s="1490">
        <f>SUMIF('FLUJO ACTUAL'!AF:AF,B5,'FLUJO ACTUAL'!AE:AE)</f>
        <v>0</v>
      </c>
      <c r="T5" s="1459">
        <f>SUMIF('3BL ACTUAL'!C:C,C5,'3BL ACTUAL'!P:P)</f>
        <v>4</v>
      </c>
      <c r="U5" s="1987">
        <f>SUMIF('3BL ACTUAL'!C:C,C5,'3BL ACTUAL'!B:B)</f>
        <v>0</v>
      </c>
    </row>
    <row r="6" spans="2:21" ht="15.75">
      <c r="B6" s="2467"/>
      <c r="C6" s="2686">
        <v>1</v>
      </c>
      <c r="D6" s="2686" t="s">
        <v>675</v>
      </c>
      <c r="E6" s="3097"/>
      <c r="F6" s="3098"/>
      <c r="G6" s="2468"/>
      <c r="I6" s="439"/>
      <c r="J6" s="439"/>
      <c r="K6"/>
      <c r="L6"/>
      <c r="M6"/>
      <c r="N6" s="1466"/>
      <c r="O6" s="2026"/>
      <c r="P6" s="1451">
        <v>0</v>
      </c>
      <c r="Q6" s="1451" t="str">
        <f t="shared" ref="Q6:Q72" si="0">CONCATENATE(B6,P6)</f>
        <v>0</v>
      </c>
      <c r="R6" s="189"/>
      <c r="S6" s="1490">
        <f>SUMIF('FLUJO ACTUAL'!AF:AF,B6,'FLUJO ACTUAL'!AE:AE)</f>
        <v>0</v>
      </c>
      <c r="T6" s="1459">
        <f>SUMIF('3BL ACTUAL'!C:C,C6,'3BL ACTUAL'!P:P)</f>
        <v>0</v>
      </c>
      <c r="U6" s="1987">
        <f>SUMIF('3BL ACTUAL'!C:C,C6,'3BL ACTUAL'!B:B)</f>
        <v>0</v>
      </c>
    </row>
    <row r="7" spans="2:21" ht="15.75">
      <c r="B7" s="2467"/>
      <c r="C7" s="2686">
        <v>1.01</v>
      </c>
      <c r="D7" s="2686" t="s">
        <v>4927</v>
      </c>
      <c r="E7" s="3097"/>
      <c r="F7" s="3098"/>
      <c r="G7" s="2468"/>
      <c r="I7"/>
      <c r="J7"/>
      <c r="K7"/>
      <c r="L7"/>
      <c r="M7"/>
      <c r="N7" s="1466"/>
      <c r="O7" s="2026"/>
      <c r="P7" s="1451">
        <v>0</v>
      </c>
      <c r="Q7" s="1451" t="str">
        <f t="shared" si="0"/>
        <v>0</v>
      </c>
      <c r="R7" s="189"/>
      <c r="S7" s="1490">
        <f>SUMIF('FLUJO ACTUAL'!AF:AF,B7,'FLUJO ACTUAL'!AE:AE)</f>
        <v>0</v>
      </c>
      <c r="T7" s="1459">
        <f>SUMIF('3BL ACTUAL'!C:C,C7,'3BL ACTUAL'!P:P)</f>
        <v>0</v>
      </c>
      <c r="U7" s="1987">
        <f>SUMIF('3BL ACTUAL'!C:C,C7,'3BL ACTUAL'!B:B)</f>
        <v>0</v>
      </c>
    </row>
    <row r="8" spans="2:21" ht="15.75">
      <c r="B8" s="2467"/>
      <c r="C8" s="2686" t="s">
        <v>5452</v>
      </c>
      <c r="D8" s="2686" t="s">
        <v>4928</v>
      </c>
      <c r="E8" s="3097"/>
      <c r="F8" s="3098"/>
      <c r="G8" s="2468"/>
      <c r="I8"/>
      <c r="J8"/>
      <c r="K8"/>
      <c r="L8"/>
      <c r="M8"/>
      <c r="N8" s="1466"/>
      <c r="O8" s="2026"/>
      <c r="P8" s="1451">
        <v>0</v>
      </c>
      <c r="Q8" s="1451" t="str">
        <f t="shared" si="0"/>
        <v>0</v>
      </c>
      <c r="R8" s="189"/>
      <c r="S8" s="1490">
        <f>SUMIF('FLUJO ACTUAL'!AF:AF,B8,'FLUJO ACTUAL'!AE:AE)</f>
        <v>0</v>
      </c>
      <c r="T8" s="1459">
        <f>SUMIF('3BL ACTUAL'!C:C,C8,'3BL ACTUAL'!P:P)</f>
        <v>0</v>
      </c>
      <c r="U8" s="1987">
        <f>SUMIF('3BL ACTUAL'!C:C,C8,'3BL ACTUAL'!B:B)</f>
        <v>0</v>
      </c>
    </row>
    <row r="9" spans="2:21" ht="15.75">
      <c r="B9" s="2467"/>
      <c r="C9" s="2686" t="s">
        <v>5453</v>
      </c>
      <c r="D9" s="2686" t="s">
        <v>4929</v>
      </c>
      <c r="E9" s="3097"/>
      <c r="F9" s="3098"/>
      <c r="G9" s="2468">
        <v>-57520.44</v>
      </c>
      <c r="H9" s="2683">
        <v>57520.44</v>
      </c>
      <c r="I9"/>
      <c r="J9"/>
      <c r="K9"/>
      <c r="L9"/>
      <c r="M9"/>
      <c r="N9" s="1466"/>
      <c r="O9" s="2026"/>
      <c r="P9" s="1451">
        <v>0</v>
      </c>
      <c r="Q9" s="1451" t="str">
        <f t="shared" si="0"/>
        <v>0</v>
      </c>
      <c r="R9" s="189"/>
      <c r="S9" s="1490">
        <f>SUMIF('FLUJO ACTUAL'!AF:AF,B9,'FLUJO ACTUAL'!AE:AE)</f>
        <v>0</v>
      </c>
      <c r="T9" s="1459">
        <f>SUMIF('3BL ACTUAL'!C:C,C9,'3BL ACTUAL'!P:P)</f>
        <v>0</v>
      </c>
      <c r="U9" s="1987">
        <f>SUMIF('3BL ACTUAL'!C:C,C9,'3BL ACTUAL'!B:B)</f>
        <v>0</v>
      </c>
    </row>
    <row r="10" spans="2:21" ht="15.75">
      <c r="B10" s="2467"/>
      <c r="C10" s="2686" t="s">
        <v>5454</v>
      </c>
      <c r="D10" s="2686" t="s">
        <v>4930</v>
      </c>
      <c r="E10" s="3097"/>
      <c r="F10" s="3098"/>
      <c r="G10" s="2468"/>
      <c r="I10"/>
      <c r="J10"/>
      <c r="K10"/>
      <c r="L10"/>
      <c r="M10"/>
      <c r="N10" s="1466"/>
      <c r="O10" s="2026"/>
      <c r="P10" s="1451">
        <v>0</v>
      </c>
      <c r="Q10" s="1451" t="str">
        <f t="shared" si="0"/>
        <v>0</v>
      </c>
      <c r="R10" s="189"/>
      <c r="S10" s="1490">
        <f>SUMIF('FLUJO ACTUAL'!AF:AF,B10,'FLUJO ACTUAL'!AE:AE)</f>
        <v>0</v>
      </c>
      <c r="T10" s="1459">
        <f>SUMIF('3BL ACTUAL'!C:C,C10,'3BL ACTUAL'!P:P)</f>
        <v>0</v>
      </c>
      <c r="U10" s="1987">
        <f>SUMIF('3BL ACTUAL'!C:C,C10,'3BL ACTUAL'!B:B)</f>
        <v>0</v>
      </c>
    </row>
    <row r="11" spans="2:21" ht="15.75">
      <c r="B11" s="2467">
        <v>311</v>
      </c>
      <c r="C11" s="2685" t="s">
        <v>5349</v>
      </c>
      <c r="D11" s="2685" t="s">
        <v>4931</v>
      </c>
      <c r="E11" s="3097">
        <v>0</v>
      </c>
      <c r="F11" s="3098"/>
      <c r="G11" s="2468"/>
      <c r="I11"/>
      <c r="J11"/>
      <c r="K11"/>
      <c r="L11"/>
      <c r="M11"/>
      <c r="N11" s="1466"/>
      <c r="O11" s="2026"/>
      <c r="P11" s="1451">
        <v>0</v>
      </c>
      <c r="Q11" s="1451" t="str">
        <f t="shared" si="0"/>
        <v>3110</v>
      </c>
      <c r="R11" s="189"/>
      <c r="S11" s="1490">
        <f>SUMIF('FLUJO ACTUAL'!AF:AF,B11,'FLUJO ACTUAL'!AE:AE)</f>
        <v>101</v>
      </c>
      <c r="T11" s="1459">
        <f>SUMIF('3BL ACTUAL'!C:C,C11,'3BL ACTUAL'!P:P)</f>
        <v>0</v>
      </c>
      <c r="U11" s="1987">
        <f>SUMIF('3BL ACTUAL'!C:C,C11,'3BL ACTUAL'!B:B)</f>
        <v>311</v>
      </c>
    </row>
    <row r="12" spans="2:21" ht="15.75">
      <c r="B12" s="2467">
        <v>0</v>
      </c>
      <c r="C12" s="2685" t="s">
        <v>5506</v>
      </c>
      <c r="D12" s="2685" t="s">
        <v>4932</v>
      </c>
      <c r="E12" s="3097">
        <v>0</v>
      </c>
      <c r="F12" s="3098"/>
      <c r="G12" s="2468"/>
      <c r="I12"/>
      <c r="J12"/>
      <c r="K12"/>
      <c r="L12"/>
      <c r="M12"/>
      <c r="N12" s="1466"/>
      <c r="O12" s="2026"/>
      <c r="P12" s="1451">
        <v>0</v>
      </c>
      <c r="Q12" s="1451" t="str">
        <f t="shared" si="0"/>
        <v>00</v>
      </c>
      <c r="R12" s="189"/>
      <c r="S12" s="1490">
        <f>SUMIF('FLUJO ACTUAL'!AF:AF,B12,'FLUJO ACTUAL'!AE:AE)</f>
        <v>0</v>
      </c>
      <c r="T12" s="1459">
        <f>SUMIF('3BL ACTUAL'!C:C,C12,'3BL ACTUAL'!P:P)</f>
        <v>0</v>
      </c>
      <c r="U12" s="1987">
        <f>SUMIF('3BL ACTUAL'!C:C,C12,'3BL ACTUAL'!B:B)</f>
        <v>0</v>
      </c>
    </row>
    <row r="13" spans="2:21" ht="15.75">
      <c r="B13" s="2467">
        <v>0</v>
      </c>
      <c r="C13" s="2685" t="s">
        <v>5370</v>
      </c>
      <c r="D13" s="2685" t="s">
        <v>4933</v>
      </c>
      <c r="E13" s="3097">
        <v>0</v>
      </c>
      <c r="F13" s="3098"/>
      <c r="G13" s="2468"/>
      <c r="I13"/>
      <c r="J13"/>
      <c r="K13"/>
      <c r="L13"/>
      <c r="M13"/>
      <c r="N13" s="1466"/>
      <c r="O13" s="2026"/>
      <c r="P13" s="1451">
        <v>0</v>
      </c>
      <c r="Q13" s="1451" t="str">
        <f t="shared" si="0"/>
        <v>00</v>
      </c>
      <c r="R13" s="189"/>
      <c r="S13" s="1490">
        <f>SUMIF('FLUJO ACTUAL'!AF:AF,B13,'FLUJO ACTUAL'!AE:AE)</f>
        <v>0</v>
      </c>
      <c r="T13" s="1459">
        <f>SUMIF('3BL ACTUAL'!C:C,C13,'3BL ACTUAL'!P:P)</f>
        <v>0</v>
      </c>
      <c r="U13" s="1987">
        <f>SUMIF('3BL ACTUAL'!C:C,C13,'3BL ACTUAL'!B:B)</f>
        <v>0</v>
      </c>
    </row>
    <row r="14" spans="2:21" ht="15.75">
      <c r="B14" s="2467">
        <v>311</v>
      </c>
      <c r="C14" s="2685" t="s">
        <v>5297</v>
      </c>
      <c r="D14" s="2685" t="s">
        <v>4934</v>
      </c>
      <c r="E14" s="3097">
        <v>21075.330000000075</v>
      </c>
      <c r="F14" s="3098">
        <v>19813.349999999999</v>
      </c>
      <c r="G14" s="2468"/>
      <c r="I14"/>
      <c r="J14"/>
      <c r="K14"/>
      <c r="L14"/>
      <c r="M14"/>
      <c r="N14" s="1466"/>
      <c r="O14" s="2026"/>
      <c r="P14" s="1451">
        <v>0</v>
      </c>
      <c r="Q14" s="1451" t="str">
        <f t="shared" si="0"/>
        <v>3110</v>
      </c>
      <c r="R14" s="189"/>
      <c r="S14" s="1490">
        <f>SUMIF('FLUJO ACTUAL'!AF:AF,B14,'FLUJO ACTUAL'!AE:AE)</f>
        <v>101</v>
      </c>
      <c r="T14" s="1459">
        <f>SUMIF('3BL ACTUAL'!C:C,C14,'3BL ACTUAL'!P:P)</f>
        <v>0</v>
      </c>
      <c r="U14" s="1987">
        <f>SUMIF('3BL ACTUAL'!C:C,C14,'3BL ACTUAL'!B:B)</f>
        <v>311</v>
      </c>
    </row>
    <row r="15" spans="2:21" ht="15.75">
      <c r="B15" s="2467">
        <v>0</v>
      </c>
      <c r="C15" s="2686" t="s">
        <v>5521</v>
      </c>
      <c r="D15" s="2686" t="s">
        <v>4935</v>
      </c>
      <c r="E15" s="3097">
        <v>0</v>
      </c>
      <c r="F15" s="3098"/>
      <c r="G15" s="2468"/>
      <c r="I15" s="66">
        <v>70000</v>
      </c>
      <c r="J15"/>
      <c r="K15"/>
      <c r="L15"/>
      <c r="M15"/>
      <c r="N15" s="1466"/>
      <c r="O15" s="2026"/>
      <c r="P15" s="1451">
        <v>0</v>
      </c>
      <c r="Q15" s="1451" t="str">
        <f t="shared" si="0"/>
        <v>00</v>
      </c>
      <c r="R15" s="189"/>
      <c r="S15" s="1490">
        <f>SUMIF('FLUJO ACTUAL'!AF:AF,B15,'FLUJO ACTUAL'!AE:AE)</f>
        <v>0</v>
      </c>
      <c r="T15" s="1459">
        <f>SUMIF('3BL ACTUAL'!C:C,C15,'3BL ACTUAL'!P:P)</f>
        <v>0</v>
      </c>
      <c r="U15" s="1987">
        <f>SUMIF('3BL ACTUAL'!C:C,C15,'3BL ACTUAL'!B:B)</f>
        <v>0</v>
      </c>
    </row>
    <row r="16" spans="2:21" ht="15.75">
      <c r="B16" s="2467">
        <v>0</v>
      </c>
      <c r="C16" s="2685" t="s">
        <v>5538</v>
      </c>
      <c r="D16" s="2685" t="s">
        <v>2172</v>
      </c>
      <c r="E16" s="3097">
        <v>0</v>
      </c>
      <c r="F16" s="3098"/>
      <c r="G16" s="2468"/>
      <c r="I16" s="66">
        <f>+I15/4000</f>
        <v>17.5</v>
      </c>
      <c r="J16"/>
      <c r="K16"/>
      <c r="L16"/>
      <c r="M16"/>
      <c r="N16" s="1466"/>
      <c r="O16" s="2026"/>
      <c r="P16" s="1451">
        <v>0</v>
      </c>
      <c r="Q16" s="1451" t="str">
        <f t="shared" si="0"/>
        <v>00</v>
      </c>
      <c r="R16" s="189"/>
      <c r="S16" s="1490">
        <f>SUMIF('FLUJO ACTUAL'!AF:AF,B16,'FLUJO ACTUAL'!AE:AE)</f>
        <v>0</v>
      </c>
      <c r="T16" s="1459">
        <f>SUMIF('3BL ACTUAL'!C:C,C16,'3BL ACTUAL'!P:P)</f>
        <v>0</v>
      </c>
      <c r="U16" s="1987">
        <f>SUMIF('3BL ACTUAL'!C:C,C16,'3BL ACTUAL'!B:B)</f>
        <v>0</v>
      </c>
    </row>
    <row r="17" spans="2:21" ht="15.75">
      <c r="B17" s="2467">
        <v>0</v>
      </c>
      <c r="C17" s="2685" t="s">
        <v>5539</v>
      </c>
      <c r="D17" s="2685" t="s">
        <v>5540</v>
      </c>
      <c r="E17" s="3097">
        <v>0</v>
      </c>
      <c r="F17" s="3098"/>
      <c r="G17" s="2468"/>
      <c r="I17"/>
      <c r="J17"/>
      <c r="K17"/>
      <c r="L17"/>
      <c r="M17"/>
      <c r="N17" s="1466"/>
      <c r="O17" s="2026"/>
      <c r="P17" s="1451">
        <v>0</v>
      </c>
      <c r="Q17" s="1451" t="str">
        <f t="shared" si="0"/>
        <v>00</v>
      </c>
      <c r="R17" s="189"/>
      <c r="S17" s="1490">
        <f>SUMIF('FLUJO ACTUAL'!AF:AF,B17,'FLUJO ACTUAL'!AE:AE)</f>
        <v>0</v>
      </c>
      <c r="T17" s="1459">
        <f>SUMIF('3BL ACTUAL'!C:C,C17,'3BL ACTUAL'!P:P)</f>
        <v>0</v>
      </c>
      <c r="U17" s="1987">
        <f>SUMIF('3BL ACTUAL'!C:C,C17,'3BL ACTUAL'!B:B)</f>
        <v>0</v>
      </c>
    </row>
    <row r="18" spans="2:21" ht="15.75">
      <c r="B18" s="2467">
        <v>312</v>
      </c>
      <c r="C18" s="2685" t="s">
        <v>5541</v>
      </c>
      <c r="D18" s="2685" t="s">
        <v>5542</v>
      </c>
      <c r="E18" s="3097">
        <v>0</v>
      </c>
      <c r="F18" s="3098"/>
      <c r="G18" s="2468"/>
      <c r="I18"/>
      <c r="J18"/>
      <c r="K18"/>
      <c r="L18"/>
      <c r="M18"/>
      <c r="N18" s="1466"/>
      <c r="O18" s="2026"/>
      <c r="P18" s="1451">
        <v>0</v>
      </c>
      <c r="Q18" s="1451" t="str">
        <f t="shared" si="0"/>
        <v>3120</v>
      </c>
      <c r="R18" s="189"/>
      <c r="S18" s="1490">
        <f>SUMIF('FLUJO ACTUAL'!AF:AF,B18,'FLUJO ACTUAL'!AE:AE)</f>
        <v>102</v>
      </c>
      <c r="T18" s="1459">
        <f>SUMIF('3BL ACTUAL'!C:C,C18,'3BL ACTUAL'!P:P)</f>
        <v>0</v>
      </c>
      <c r="U18" s="1987">
        <f>SUMIF('3BL ACTUAL'!C:C,C18,'3BL ACTUAL'!B:B)</f>
        <v>312</v>
      </c>
    </row>
    <row r="19" spans="2:21" ht="15.75">
      <c r="B19" s="2467">
        <v>0</v>
      </c>
      <c r="C19" s="2686" t="s">
        <v>5551</v>
      </c>
      <c r="D19" s="2686" t="s">
        <v>4936</v>
      </c>
      <c r="E19" s="3097">
        <v>0</v>
      </c>
      <c r="F19" s="3098"/>
      <c r="G19" s="2468">
        <v>-265951.03000000003</v>
      </c>
      <c r="H19" s="2683">
        <v>396198</v>
      </c>
      <c r="I19"/>
      <c r="J19"/>
      <c r="K19"/>
      <c r="L19"/>
      <c r="M19"/>
      <c r="N19" s="1466"/>
      <c r="O19" s="2026"/>
      <c r="P19" s="1451">
        <v>0</v>
      </c>
      <c r="Q19" s="1451" t="str">
        <f t="shared" si="0"/>
        <v>00</v>
      </c>
      <c r="R19" s="189"/>
      <c r="S19" s="1490">
        <f>SUMIF('FLUJO ACTUAL'!AF:AF,B19,'FLUJO ACTUAL'!AE:AE)</f>
        <v>0</v>
      </c>
      <c r="T19" s="1459">
        <f>SUMIF('3BL ACTUAL'!C:C,C19,'3BL ACTUAL'!P:P)</f>
        <v>0</v>
      </c>
      <c r="U19" s="1987">
        <f>SUMIF('3BL ACTUAL'!C:C,C19,'3BL ACTUAL'!B:B)</f>
        <v>0</v>
      </c>
    </row>
    <row r="20" spans="2:21">
      <c r="B20" s="2467">
        <v>315</v>
      </c>
      <c r="C20" s="2686" t="s">
        <v>5306</v>
      </c>
      <c r="D20" s="2686" t="s">
        <v>4937</v>
      </c>
      <c r="E20" s="3097">
        <v>0</v>
      </c>
      <c r="F20" s="3099"/>
      <c r="G20" s="2468"/>
      <c r="I20"/>
      <c r="J20" s="2023"/>
      <c r="K20" s="2023"/>
      <c r="L20" s="2023"/>
      <c r="M20"/>
      <c r="N20" s="1466"/>
      <c r="O20" s="2026"/>
      <c r="P20" s="1451">
        <v>0</v>
      </c>
      <c r="Q20" s="1451" t="str">
        <f t="shared" si="0"/>
        <v>3150</v>
      </c>
      <c r="R20" s="189"/>
      <c r="S20" s="1490">
        <f>SUMIF('FLUJO ACTUAL'!AF:AF,B20,'FLUJO ACTUAL'!AE:AE)</f>
        <v>102</v>
      </c>
      <c r="T20" s="1459">
        <f>SUMIF('3BL ACTUAL'!C:C,C20,'3BL ACTUAL'!P:P)</f>
        <v>0</v>
      </c>
      <c r="U20" s="1987">
        <f>SUMIF('3BL ACTUAL'!C:C,C20,'3BL ACTUAL'!B:B)</f>
        <v>315</v>
      </c>
    </row>
    <row r="21" spans="2:21" ht="15.75">
      <c r="B21" s="2467">
        <v>0</v>
      </c>
      <c r="C21" s="2686" t="s">
        <v>5383</v>
      </c>
      <c r="D21" s="2686" t="s">
        <v>4704</v>
      </c>
      <c r="E21" s="3097">
        <v>0</v>
      </c>
      <c r="F21" s="3096">
        <v>251470.34</v>
      </c>
      <c r="G21" s="2468">
        <v>-7384.2999999999993</v>
      </c>
      <c r="H21" s="2683">
        <v>10009.299999999999</v>
      </c>
      <c r="I21"/>
      <c r="J21"/>
      <c r="K21"/>
      <c r="L21"/>
      <c r="M21"/>
      <c r="N21" s="1466"/>
      <c r="O21" s="2026"/>
      <c r="P21" s="1451">
        <v>0</v>
      </c>
      <c r="Q21" s="1451" t="str">
        <f t="shared" si="0"/>
        <v>00</v>
      </c>
      <c r="R21" s="189"/>
      <c r="S21" s="1490">
        <f>SUMIF('FLUJO ACTUAL'!AF:AF,B21,'FLUJO ACTUAL'!AE:AE)</f>
        <v>0</v>
      </c>
      <c r="T21" s="1459">
        <f>SUMIF('3BL ACTUAL'!C:C,C21,'3BL ACTUAL'!P:P)</f>
        <v>0</v>
      </c>
      <c r="U21" s="1987">
        <f>SUMIF('3BL ACTUAL'!C:C,C21,'3BL ACTUAL'!B:B)</f>
        <v>0</v>
      </c>
    </row>
    <row r="22" spans="2:21" ht="15.75">
      <c r="B22" s="2467">
        <v>0</v>
      </c>
      <c r="C22" s="2686" t="s">
        <v>5393</v>
      </c>
      <c r="D22" s="2686" t="s">
        <v>4941</v>
      </c>
      <c r="E22" s="3097">
        <v>0</v>
      </c>
      <c r="F22" s="3098"/>
      <c r="G22" s="2468"/>
      <c r="I22"/>
      <c r="J22"/>
      <c r="K22"/>
      <c r="L22"/>
      <c r="M22"/>
      <c r="N22" s="1466"/>
      <c r="O22" s="2026"/>
      <c r="P22" s="1451">
        <v>0</v>
      </c>
      <c r="Q22" s="1451" t="str">
        <f t="shared" si="0"/>
        <v>00</v>
      </c>
      <c r="R22" s="189"/>
      <c r="S22" s="1490">
        <f>SUMIF('FLUJO ACTUAL'!AF:AF,B22,'FLUJO ACTUAL'!AE:AE)</f>
        <v>0</v>
      </c>
      <c r="T22" s="1459">
        <f>SUMIF('3BL ACTUAL'!C:C,C22,'3BL ACTUAL'!P:P)</f>
        <v>0</v>
      </c>
      <c r="U22" s="1987">
        <f>SUMIF('3BL ACTUAL'!C:C,C22,'3BL ACTUAL'!B:B)</f>
        <v>0</v>
      </c>
    </row>
    <row r="23" spans="2:21" ht="15.75">
      <c r="B23" s="2467">
        <v>0</v>
      </c>
      <c r="C23" s="2686" t="s">
        <v>5581</v>
      </c>
      <c r="D23" s="2686" t="s">
        <v>3532</v>
      </c>
      <c r="E23" s="3097">
        <v>0</v>
      </c>
      <c r="F23" s="3096"/>
      <c r="G23" s="2468"/>
      <c r="I23"/>
      <c r="J23"/>
      <c r="K23"/>
      <c r="L23"/>
      <c r="M23"/>
      <c r="N23" s="1466"/>
      <c r="O23" s="2026"/>
      <c r="P23" s="1451">
        <v>0</v>
      </c>
      <c r="Q23" s="1451" t="str">
        <f t="shared" si="0"/>
        <v>00</v>
      </c>
      <c r="R23" s="189"/>
      <c r="S23" s="1490">
        <f>SUMIF('FLUJO ACTUAL'!AF:AF,B23,'FLUJO ACTUAL'!AE:AE)</f>
        <v>0</v>
      </c>
      <c r="T23" s="1459">
        <f>SUMIF('3BL ACTUAL'!C:C,C23,'3BL ACTUAL'!P:P)</f>
        <v>0</v>
      </c>
      <c r="U23" s="1987">
        <f>SUMIF('3BL ACTUAL'!C:C,C23,'3BL ACTUAL'!B:B)</f>
        <v>0</v>
      </c>
    </row>
    <row r="24" spans="2:21" ht="15.75">
      <c r="B24" s="2467">
        <v>0</v>
      </c>
      <c r="C24" s="2686" t="s">
        <v>5395</v>
      </c>
      <c r="D24" s="2686" t="s">
        <v>4942</v>
      </c>
      <c r="E24" s="3097">
        <v>0</v>
      </c>
      <c r="F24" s="3098"/>
      <c r="G24" s="2468">
        <v>2320</v>
      </c>
      <c r="H24" s="2683">
        <v>-240</v>
      </c>
      <c r="I24"/>
      <c r="J24"/>
      <c r="K24"/>
      <c r="L24"/>
      <c r="M24"/>
      <c r="N24" s="1466"/>
      <c r="O24" s="2026"/>
      <c r="P24" s="1451">
        <v>0</v>
      </c>
      <c r="Q24" s="1451" t="str">
        <f t="shared" si="0"/>
        <v>00</v>
      </c>
      <c r="R24" s="189"/>
      <c r="S24" s="1490">
        <f>SUMIF('FLUJO ACTUAL'!AF:AF,B24,'FLUJO ACTUAL'!AE:AE)</f>
        <v>0</v>
      </c>
      <c r="T24" s="1459">
        <f>SUMIF('3BL ACTUAL'!C:C,C24,'3BL ACTUAL'!P:P)</f>
        <v>0</v>
      </c>
      <c r="U24" s="1987">
        <f>SUMIF('3BL ACTUAL'!C:C,C24,'3BL ACTUAL'!B:B)</f>
        <v>0</v>
      </c>
    </row>
    <row r="25" spans="2:21" ht="15.75">
      <c r="B25" s="2467">
        <v>341</v>
      </c>
      <c r="C25" s="2686" t="s">
        <v>5326</v>
      </c>
      <c r="D25" s="2686" t="s">
        <v>5582</v>
      </c>
      <c r="E25" s="3097">
        <v>0</v>
      </c>
      <c r="F25" s="3096"/>
      <c r="G25" s="2468">
        <v>-3805.2700000000004</v>
      </c>
      <c r="H25" s="2683">
        <v>4755.5200000000004</v>
      </c>
      <c r="I25"/>
      <c r="J25" s="2023"/>
      <c r="K25" s="2023"/>
      <c r="L25" s="2023"/>
      <c r="M25"/>
      <c r="N25" s="1466"/>
      <c r="O25" s="2026"/>
      <c r="P25" s="1451">
        <v>0</v>
      </c>
      <c r="Q25" s="1451" t="str">
        <f t="shared" si="0"/>
        <v>3410</v>
      </c>
      <c r="R25" s="189"/>
      <c r="S25" s="1490">
        <f>SUMIF('FLUJO ACTUAL'!AF:AF,B25,'FLUJO ACTUAL'!AE:AE)</f>
        <v>104</v>
      </c>
      <c r="T25" s="1459">
        <f>SUMIF('3BL ACTUAL'!C:C,C25,'3BL ACTUAL'!P:P)</f>
        <v>0</v>
      </c>
      <c r="U25" s="1987">
        <f>SUMIF('3BL ACTUAL'!C:C,C25,'3BL ACTUAL'!B:B)</f>
        <v>341</v>
      </c>
    </row>
    <row r="26" spans="2:21" ht="15.75">
      <c r="B26" s="2467">
        <v>0</v>
      </c>
      <c r="C26" s="2686" t="s">
        <v>5380</v>
      </c>
      <c r="D26" s="2686" t="s">
        <v>4945</v>
      </c>
      <c r="E26" s="3097">
        <v>0</v>
      </c>
      <c r="F26" s="3096"/>
      <c r="G26" s="2468"/>
      <c r="I26"/>
      <c r="J26"/>
      <c r="K26"/>
      <c r="L26"/>
      <c r="M26"/>
      <c r="N26" s="1466"/>
      <c r="O26" s="2026"/>
      <c r="P26" s="1451">
        <v>0</v>
      </c>
      <c r="Q26" s="1451" t="str">
        <f>CONCATENATE(B26,P26)</f>
        <v>00</v>
      </c>
      <c r="R26" s="189"/>
      <c r="S26" s="1490">
        <f>SUMIF('FLUJO ACTUAL'!AF:AF,B26,'FLUJO ACTUAL'!AE:AE)</f>
        <v>0</v>
      </c>
      <c r="T26" s="1459">
        <f>SUMIF('3BL ACTUAL'!C:C,C26,'3BL ACTUAL'!P:P)</f>
        <v>0</v>
      </c>
      <c r="U26" s="1987">
        <f>SUMIF('3BL ACTUAL'!C:C,C26,'3BL ACTUAL'!B:B)</f>
        <v>0</v>
      </c>
    </row>
    <row r="27" spans="2:21" ht="15.75">
      <c r="B27" s="2467">
        <v>0</v>
      </c>
      <c r="C27" s="2686" t="s">
        <v>5381</v>
      </c>
      <c r="D27" s="2686" t="s">
        <v>279</v>
      </c>
      <c r="E27" s="3097">
        <v>0</v>
      </c>
      <c r="F27" s="3098"/>
      <c r="G27" s="2468"/>
      <c r="I27"/>
      <c r="J27"/>
      <c r="K27"/>
      <c r="L27"/>
      <c r="M27"/>
      <c r="N27" s="1466"/>
      <c r="O27" s="2026"/>
      <c r="P27" s="1451">
        <v>0</v>
      </c>
      <c r="Q27" s="1451" t="str">
        <f>CONCATENATE(B27,P27)</f>
        <v>00</v>
      </c>
      <c r="R27" s="189"/>
      <c r="S27" s="1490">
        <f>SUMIF('FLUJO ACTUAL'!AF:AF,B27,'FLUJO ACTUAL'!AE:AE)</f>
        <v>0</v>
      </c>
      <c r="T27" s="1459">
        <f>SUMIF('3BL ACTUAL'!C:C,C27,'3BL ACTUAL'!P:P)</f>
        <v>0</v>
      </c>
      <c r="U27" s="1987">
        <f>SUMIF('3BL ACTUAL'!C:C,C27,'3BL ACTUAL'!B:B)</f>
        <v>0</v>
      </c>
    </row>
    <row r="28" spans="2:21" ht="15.75">
      <c r="B28" s="2467">
        <v>0</v>
      </c>
      <c r="C28" s="2686" t="s">
        <v>5382</v>
      </c>
      <c r="D28" s="2686" t="s">
        <v>5621</v>
      </c>
      <c r="E28" s="3097">
        <v>0</v>
      </c>
      <c r="F28" s="3098"/>
      <c r="G28" s="2468"/>
      <c r="I28"/>
      <c r="J28" s="2023"/>
      <c r="K28" s="2023"/>
      <c r="L28" s="2023"/>
      <c r="M28"/>
      <c r="N28" s="1466"/>
      <c r="O28" s="2026"/>
      <c r="P28" s="1451">
        <v>0</v>
      </c>
      <c r="Q28" s="1451" t="str">
        <f>CONCATENATE(B28,P28)</f>
        <v>00</v>
      </c>
      <c r="R28" s="189"/>
      <c r="S28" s="1490">
        <f>SUMIF('FLUJO ACTUAL'!AF:AF,B28,'FLUJO ACTUAL'!AE:AE)</f>
        <v>0</v>
      </c>
      <c r="T28" s="1459">
        <f>SUMIF('3BL ACTUAL'!C:C,C28,'3BL ACTUAL'!P:P)</f>
        <v>0</v>
      </c>
      <c r="U28" s="1987">
        <f>SUMIF('3BL ACTUAL'!C:C,C28,'3BL ACTUAL'!B:B)</f>
        <v>0</v>
      </c>
    </row>
    <row r="29" spans="2:21" ht="15.75">
      <c r="B29" s="2467">
        <v>341</v>
      </c>
      <c r="C29" s="2686" t="s">
        <v>5309</v>
      </c>
      <c r="D29" s="2686" t="s">
        <v>4947</v>
      </c>
      <c r="E29" s="3097">
        <v>0</v>
      </c>
      <c r="F29" s="3096"/>
      <c r="G29" s="2468"/>
      <c r="I29"/>
      <c r="J29"/>
      <c r="K29"/>
      <c r="L29"/>
      <c r="M29"/>
      <c r="N29" s="1466"/>
      <c r="O29" s="2026"/>
      <c r="P29" s="1451">
        <v>0</v>
      </c>
      <c r="Q29" s="1451" t="str">
        <f>CONCATENATE(B29,P29)</f>
        <v>3410</v>
      </c>
      <c r="R29" s="189"/>
      <c r="S29" s="1490">
        <f>SUMIF('FLUJO ACTUAL'!AF:AF,B29,'FLUJO ACTUAL'!AE:AE)</f>
        <v>104</v>
      </c>
      <c r="T29" s="1459">
        <f>SUMIF('3BL ACTUAL'!C:C,C29,'3BL ACTUAL'!P:P)</f>
        <v>0</v>
      </c>
      <c r="U29" s="1987">
        <f>SUMIF('3BL ACTUAL'!C:C,C29,'3BL ACTUAL'!B:B)</f>
        <v>341</v>
      </c>
    </row>
    <row r="30" spans="2:21" ht="15.75">
      <c r="B30" s="2467">
        <v>341</v>
      </c>
      <c r="C30" s="2686" t="s">
        <v>5312</v>
      </c>
      <c r="D30" s="2686" t="s">
        <v>4949</v>
      </c>
      <c r="E30" s="3097">
        <v>0</v>
      </c>
      <c r="F30" s="3098"/>
      <c r="G30" s="2468">
        <v>-249470.34</v>
      </c>
      <c r="H30" s="2683">
        <v>251470.34</v>
      </c>
      <c r="I30">
        <v>251470.34</v>
      </c>
      <c r="J30"/>
      <c r="K30"/>
      <c r="L30"/>
      <c r="M30"/>
      <c r="N30" s="1466"/>
      <c r="O30" s="2026"/>
      <c r="P30" s="1451">
        <v>0</v>
      </c>
      <c r="Q30" s="1451" t="str">
        <f t="shared" si="0"/>
        <v>3410</v>
      </c>
      <c r="R30" s="189"/>
      <c r="S30" s="1490">
        <f>SUMIF('FLUJO ACTUAL'!AF:AF,B30,'FLUJO ACTUAL'!AE:AE)</f>
        <v>104</v>
      </c>
      <c r="T30" s="1459">
        <f>SUMIF('3BL ACTUAL'!C:C,C30,'3BL ACTUAL'!P:P)</f>
        <v>0</v>
      </c>
      <c r="U30" s="1987">
        <f>SUMIF('3BL ACTUAL'!C:C,C30,'3BL ACTUAL'!B:B)</f>
        <v>341</v>
      </c>
    </row>
    <row r="31" spans="2:21" ht="15.75">
      <c r="B31" s="2467">
        <v>341</v>
      </c>
      <c r="C31" s="2686" t="s">
        <v>5313</v>
      </c>
      <c r="D31" s="2686" t="s">
        <v>4950</v>
      </c>
      <c r="E31" s="3097">
        <v>0</v>
      </c>
      <c r="F31" s="3096"/>
      <c r="G31" s="2468"/>
      <c r="I31" s="183">
        <v>142027.67000000001</v>
      </c>
      <c r="J31"/>
      <c r="K31"/>
      <c r="L31"/>
      <c r="M31"/>
      <c r="N31" s="1466"/>
      <c r="O31" s="2026"/>
      <c r="P31" s="1451">
        <v>0</v>
      </c>
      <c r="Q31" s="1451" t="str">
        <f t="shared" si="0"/>
        <v>3410</v>
      </c>
      <c r="R31" s="189"/>
      <c r="S31" s="1490">
        <f>SUMIF('FLUJO ACTUAL'!AF:AF,B31,'FLUJO ACTUAL'!AE:AE)</f>
        <v>104</v>
      </c>
      <c r="T31" s="1459">
        <f>SUMIF('3BL ACTUAL'!C:C,C31,'3BL ACTUAL'!P:P)</f>
        <v>0</v>
      </c>
      <c r="U31" s="1987">
        <f>SUMIF('3BL ACTUAL'!C:C,C31,'3BL ACTUAL'!B:B)</f>
        <v>341</v>
      </c>
    </row>
    <row r="32" spans="2:21" ht="15.75">
      <c r="B32" s="2467">
        <v>341</v>
      </c>
      <c r="C32" s="2686" t="s">
        <v>5315</v>
      </c>
      <c r="D32" s="2686" t="s">
        <v>4952</v>
      </c>
      <c r="E32" s="3097">
        <v>0</v>
      </c>
      <c r="F32" s="3096"/>
      <c r="G32" s="2468"/>
      <c r="I32"/>
      <c r="J32"/>
      <c r="K32"/>
      <c r="L32"/>
      <c r="M32"/>
      <c r="N32" s="1466"/>
      <c r="O32" s="2026"/>
      <c r="P32" s="1451">
        <v>0</v>
      </c>
      <c r="Q32" s="1451" t="str">
        <f t="shared" si="0"/>
        <v>3410</v>
      </c>
      <c r="R32" s="189"/>
      <c r="S32" s="1490">
        <f>SUMIF('FLUJO ACTUAL'!AF:AF,B32,'FLUJO ACTUAL'!AE:AE)</f>
        <v>104</v>
      </c>
      <c r="T32" s="1459">
        <f>SUMIF('3BL ACTUAL'!C:C,C32,'3BL ACTUAL'!P:P)</f>
        <v>0</v>
      </c>
      <c r="U32" s="1987">
        <f>SUMIF('3BL ACTUAL'!C:C,C32,'3BL ACTUAL'!B:B)</f>
        <v>341</v>
      </c>
    </row>
    <row r="33" spans="2:21" ht="15.75">
      <c r="B33" s="2467">
        <v>341</v>
      </c>
      <c r="C33" s="2686" t="s">
        <v>5317</v>
      </c>
      <c r="D33" s="2686" t="s">
        <v>4954</v>
      </c>
      <c r="E33" s="3097">
        <v>0</v>
      </c>
      <c r="F33" s="3098"/>
      <c r="G33" s="2468"/>
      <c r="I33"/>
      <c r="J33"/>
      <c r="K33"/>
      <c r="L33"/>
      <c r="M33"/>
      <c r="N33" s="1466"/>
      <c r="O33" s="2026"/>
      <c r="P33" s="1451">
        <v>0</v>
      </c>
      <c r="Q33" s="1451" t="str">
        <f t="shared" si="0"/>
        <v>3410</v>
      </c>
      <c r="R33" s="189"/>
      <c r="S33" s="1490">
        <f>SUMIF('FLUJO ACTUAL'!AF:AF,B33,'FLUJO ACTUAL'!AE:AE)</f>
        <v>104</v>
      </c>
      <c r="T33" s="1459">
        <f>SUMIF('3BL ACTUAL'!C:C,C33,'3BL ACTUAL'!P:P)</f>
        <v>0</v>
      </c>
      <c r="U33" s="1987">
        <f>SUMIF('3BL ACTUAL'!C:C,C33,'3BL ACTUAL'!B:B)</f>
        <v>341</v>
      </c>
    </row>
    <row r="34" spans="2:21" ht="15.75">
      <c r="B34" s="2467">
        <v>341</v>
      </c>
      <c r="C34" s="2686" t="s">
        <v>5345</v>
      </c>
      <c r="D34" s="2686" t="s">
        <v>4955</v>
      </c>
      <c r="E34" s="3097">
        <v>0</v>
      </c>
      <c r="F34" s="3096"/>
      <c r="G34" s="2468">
        <v>-129453.04000000001</v>
      </c>
      <c r="H34" s="2683">
        <v>130246.97</v>
      </c>
      <c r="I34"/>
      <c r="J34" s="2023"/>
      <c r="K34" s="2023"/>
      <c r="L34" s="2023"/>
      <c r="M34"/>
      <c r="N34" s="1466"/>
      <c r="O34" s="2026"/>
      <c r="P34" s="1451">
        <v>0</v>
      </c>
      <c r="Q34" s="1451" t="str">
        <f t="shared" si="0"/>
        <v>3410</v>
      </c>
      <c r="R34" s="189"/>
      <c r="S34" s="1490">
        <f>SUMIF('FLUJO ACTUAL'!AF:AF,B34,'FLUJO ACTUAL'!AE:AE)</f>
        <v>104</v>
      </c>
      <c r="T34" s="1459">
        <f>SUMIF('3BL ACTUAL'!C:C,C34,'3BL ACTUAL'!P:P)</f>
        <v>0</v>
      </c>
      <c r="U34" s="1987">
        <f>SUMIF('3BL ACTUAL'!C:C,C34,'3BL ACTUAL'!B:B)</f>
        <v>341</v>
      </c>
    </row>
    <row r="35" spans="2:21" ht="15.75">
      <c r="B35" s="2467">
        <v>341</v>
      </c>
      <c r="C35" s="2686" t="s">
        <v>5341</v>
      </c>
      <c r="D35" s="2686" t="s">
        <v>4956</v>
      </c>
      <c r="E35" s="3097">
        <v>0</v>
      </c>
      <c r="F35" s="3098"/>
      <c r="G35" s="2468">
        <v>-153634.16</v>
      </c>
      <c r="H35" s="2683">
        <v>154283.96</v>
      </c>
      <c r="I35"/>
      <c r="J35"/>
      <c r="K35"/>
      <c r="L35"/>
      <c r="M35"/>
      <c r="N35" s="1466"/>
      <c r="O35" s="2026"/>
      <c r="P35" s="1451">
        <v>0</v>
      </c>
      <c r="Q35" s="1451" t="str">
        <f t="shared" si="0"/>
        <v>3410</v>
      </c>
      <c r="R35" s="189"/>
      <c r="S35" s="1490">
        <f>SUMIF('FLUJO ACTUAL'!AF:AF,B35,'FLUJO ACTUAL'!AE:AE)</f>
        <v>104</v>
      </c>
      <c r="T35" s="1459">
        <f>SUMIF('3BL ACTUAL'!C:C,C35,'3BL ACTUAL'!P:P)</f>
        <v>0</v>
      </c>
      <c r="U35" s="1987">
        <f>SUMIF('3BL ACTUAL'!C:C,C35,'3BL ACTUAL'!B:B)</f>
        <v>341</v>
      </c>
    </row>
    <row r="36" spans="2:21" ht="15.75">
      <c r="B36" s="2467">
        <v>341</v>
      </c>
      <c r="C36" s="2686" t="s">
        <v>5338</v>
      </c>
      <c r="D36" s="2686" t="s">
        <v>5622</v>
      </c>
      <c r="E36" s="3097">
        <v>0</v>
      </c>
      <c r="F36" s="3098"/>
      <c r="G36" s="2468">
        <v>-2135</v>
      </c>
      <c r="H36" s="2683">
        <v>2625</v>
      </c>
      <c r="I36"/>
      <c r="J36"/>
      <c r="K36"/>
      <c r="L36"/>
      <c r="M36"/>
      <c r="N36" s="1466"/>
      <c r="O36" s="2026"/>
      <c r="P36" s="1451">
        <v>0</v>
      </c>
      <c r="Q36" s="1451" t="str">
        <f t="shared" si="0"/>
        <v>3410</v>
      </c>
      <c r="R36" s="189"/>
      <c r="S36" s="1490">
        <f>SUMIF('FLUJO ACTUAL'!AF:AF,B36,'FLUJO ACTUAL'!AE:AE)</f>
        <v>104</v>
      </c>
      <c r="T36" s="1459">
        <f>SUMIF('3BL ACTUAL'!C:C,C36,'3BL ACTUAL'!P:P)</f>
        <v>0</v>
      </c>
      <c r="U36" s="1987">
        <f>SUMIF('3BL ACTUAL'!C:C,C36,'3BL ACTUAL'!B:B)</f>
        <v>341</v>
      </c>
    </row>
    <row r="37" spans="2:21" ht="15.75">
      <c r="B37" s="2467">
        <v>341</v>
      </c>
      <c r="C37" s="2686" t="s">
        <v>5330</v>
      </c>
      <c r="D37" s="2686" t="s">
        <v>4959</v>
      </c>
      <c r="E37" s="3097">
        <v>0</v>
      </c>
      <c r="F37" s="3096"/>
      <c r="G37" s="2468">
        <v>-10621.51</v>
      </c>
      <c r="H37" s="2683">
        <v>10899.06</v>
      </c>
      <c r="I37"/>
      <c r="J37"/>
      <c r="K37"/>
      <c r="L37"/>
      <c r="M37"/>
      <c r="N37" s="1466"/>
      <c r="O37" s="2026"/>
      <c r="P37" s="1451">
        <v>0</v>
      </c>
      <c r="Q37" s="1451" t="str">
        <f t="shared" si="0"/>
        <v>3410</v>
      </c>
      <c r="R37" s="189"/>
      <c r="S37" s="1490">
        <f>SUMIF('FLUJO ACTUAL'!AF:AF,B37,'FLUJO ACTUAL'!AE:AE)</f>
        <v>104</v>
      </c>
      <c r="T37" s="1459">
        <f>SUMIF('3BL ACTUAL'!C:C,C37,'3BL ACTUAL'!P:P)</f>
        <v>0</v>
      </c>
      <c r="U37" s="1987">
        <f>SUMIF('3BL ACTUAL'!C:C,C37,'3BL ACTUAL'!B:B)</f>
        <v>341</v>
      </c>
    </row>
    <row r="38" spans="2:21" ht="15.75">
      <c r="B38" s="2467">
        <v>341</v>
      </c>
      <c r="C38" s="2686" t="s">
        <v>5340</v>
      </c>
      <c r="D38" s="2686" t="s">
        <v>5623</v>
      </c>
      <c r="E38" s="3097">
        <v>0</v>
      </c>
      <c r="F38" s="3096"/>
      <c r="G38" s="2468">
        <v>-6098.25</v>
      </c>
      <c r="H38" s="2683">
        <v>13925</v>
      </c>
      <c r="I38"/>
      <c r="J38" s="2023"/>
      <c r="K38" s="2023"/>
      <c r="L38" s="2023"/>
      <c r="M38"/>
      <c r="N38" s="1466"/>
      <c r="O38" s="2026"/>
      <c r="P38" s="1451">
        <v>0</v>
      </c>
      <c r="Q38" s="1451" t="str">
        <f t="shared" si="0"/>
        <v>3410</v>
      </c>
      <c r="R38" s="189"/>
      <c r="S38" s="1490">
        <f>SUMIF('FLUJO ACTUAL'!AF:AF,B38,'FLUJO ACTUAL'!AE:AE)</f>
        <v>104</v>
      </c>
      <c r="T38" s="1459">
        <f>SUMIF('3BL ACTUAL'!C:C,C38,'3BL ACTUAL'!P:P)</f>
        <v>0</v>
      </c>
      <c r="U38" s="1987">
        <f>SUMIF('3BL ACTUAL'!C:C,C38,'3BL ACTUAL'!B:B)</f>
        <v>341</v>
      </c>
    </row>
    <row r="39" spans="2:21" ht="15.75">
      <c r="B39" s="2467">
        <v>341</v>
      </c>
      <c r="C39" s="2686" t="s">
        <v>5329</v>
      </c>
      <c r="D39" s="2686" t="s">
        <v>4963</v>
      </c>
      <c r="E39" s="3097">
        <v>0</v>
      </c>
      <c r="F39" s="3096"/>
      <c r="G39" s="2468">
        <v>-1920</v>
      </c>
      <c r="H39" s="2683">
        <v>2080</v>
      </c>
      <c r="I39"/>
      <c r="J39"/>
      <c r="K39"/>
      <c r="L39"/>
      <c r="M39"/>
      <c r="N39" s="1466"/>
      <c r="O39" s="2026"/>
      <c r="P39" s="1451">
        <v>0</v>
      </c>
      <c r="Q39" s="1451" t="str">
        <f t="shared" si="0"/>
        <v>3410</v>
      </c>
      <c r="R39" s="189"/>
      <c r="S39" s="1490">
        <f>SUMIF('FLUJO ACTUAL'!AF:AF,B39,'FLUJO ACTUAL'!AE:AE)</f>
        <v>104</v>
      </c>
      <c r="T39" s="1459">
        <f>SUMIF('3BL ACTUAL'!C:C,C39,'3BL ACTUAL'!P:P)</f>
        <v>0</v>
      </c>
      <c r="U39" s="1987">
        <f>SUMIF('3BL ACTUAL'!C:C,C39,'3BL ACTUAL'!B:B)</f>
        <v>341</v>
      </c>
    </row>
    <row r="40" spans="2:21" ht="15.75">
      <c r="B40" s="2467">
        <v>341</v>
      </c>
      <c r="C40" s="2686" t="s">
        <v>5344</v>
      </c>
      <c r="D40" s="2686" t="s">
        <v>5630</v>
      </c>
      <c r="E40" s="3097">
        <v>0</v>
      </c>
      <c r="F40" s="3098"/>
      <c r="G40" s="2468">
        <v>-950.25000000000728</v>
      </c>
      <c r="H40" s="2683">
        <v>950.25</v>
      </c>
      <c r="I40"/>
      <c r="J40"/>
      <c r="K40"/>
      <c r="L40"/>
      <c r="M40"/>
      <c r="N40" s="1466"/>
      <c r="O40" s="2026"/>
      <c r="P40" s="1451">
        <v>0</v>
      </c>
      <c r="Q40" s="1451" t="str">
        <f t="shared" si="0"/>
        <v>3410</v>
      </c>
      <c r="R40" s="189"/>
      <c r="S40" s="1490">
        <f>SUMIF('FLUJO ACTUAL'!AF:AF,B40,'FLUJO ACTUAL'!AE:AE)</f>
        <v>104</v>
      </c>
      <c r="T40" s="1459">
        <f>SUMIF('3BL ACTUAL'!C:C,C40,'3BL ACTUAL'!P:P)</f>
        <v>0</v>
      </c>
      <c r="U40" s="1987">
        <f>SUMIF('3BL ACTUAL'!C:C,C40,'3BL ACTUAL'!B:B)</f>
        <v>341</v>
      </c>
    </row>
    <row r="41" spans="2:21" ht="15.75">
      <c r="B41" s="2467">
        <v>341</v>
      </c>
      <c r="C41" s="2686" t="s">
        <v>5336</v>
      </c>
      <c r="D41" s="2686" t="s">
        <v>4966</v>
      </c>
      <c r="E41" s="3097">
        <v>0</v>
      </c>
      <c r="F41" s="3098"/>
      <c r="G41" s="2468">
        <v>-11218.23</v>
      </c>
      <c r="H41" s="2683">
        <v>13985.6</v>
      </c>
      <c r="I41"/>
      <c r="J41" s="2023"/>
      <c r="K41" s="2023"/>
      <c r="L41" s="2023"/>
      <c r="M41"/>
      <c r="N41" s="1466"/>
      <c r="O41" s="2026"/>
      <c r="P41" s="1451">
        <v>0</v>
      </c>
      <c r="Q41" s="1451" t="str">
        <f t="shared" si="0"/>
        <v>3410</v>
      </c>
      <c r="R41" s="189"/>
      <c r="S41" s="1490">
        <f>SUMIF('FLUJO ACTUAL'!AF:AF,B41,'FLUJO ACTUAL'!AE:AE)</f>
        <v>104</v>
      </c>
      <c r="T41" s="1459">
        <f>SUMIF('3BL ACTUAL'!C:C,C41,'3BL ACTUAL'!P:P)</f>
        <v>0</v>
      </c>
      <c r="U41" s="1987">
        <f>SUMIF('3BL ACTUAL'!C:C,C41,'3BL ACTUAL'!B:B)</f>
        <v>341</v>
      </c>
    </row>
    <row r="42" spans="2:21" ht="15.75">
      <c r="B42" s="2467">
        <v>341</v>
      </c>
      <c r="C42" s="2686" t="s">
        <v>5353</v>
      </c>
      <c r="D42" s="2686" t="s">
        <v>5044</v>
      </c>
      <c r="E42" s="3097">
        <v>0</v>
      </c>
      <c r="F42" s="3098"/>
      <c r="G42" s="2468">
        <v>-5607.15</v>
      </c>
      <c r="H42" s="2683">
        <v>6000</v>
      </c>
      <c r="I42"/>
      <c r="J42"/>
      <c r="K42"/>
      <c r="L42"/>
      <c r="M42"/>
      <c r="N42" s="1466"/>
      <c r="O42" s="2026"/>
      <c r="P42" s="1451">
        <v>0</v>
      </c>
      <c r="Q42" s="1451" t="str">
        <f t="shared" si="0"/>
        <v>3410</v>
      </c>
      <c r="R42" s="189"/>
      <c r="S42" s="1490">
        <f>SUMIF('FLUJO ACTUAL'!AF:AF,B42,'FLUJO ACTUAL'!AE:AE)</f>
        <v>104</v>
      </c>
      <c r="T42" s="1459">
        <f>SUMIF('3BL ACTUAL'!C:C,C42,'3BL ACTUAL'!P:P)</f>
        <v>0</v>
      </c>
      <c r="U42" s="1987">
        <f>SUMIF('3BL ACTUAL'!C:C,C42,'3BL ACTUAL'!B:B)</f>
        <v>341</v>
      </c>
    </row>
    <row r="43" spans="2:21" ht="15.75">
      <c r="B43" s="2467">
        <v>341</v>
      </c>
      <c r="C43" s="2686" t="s">
        <v>5322</v>
      </c>
      <c r="D43" s="2686" t="s">
        <v>5633</v>
      </c>
      <c r="E43" s="3097">
        <v>0</v>
      </c>
      <c r="F43" s="3098"/>
      <c r="G43" s="2468">
        <v>-29734.57</v>
      </c>
      <c r="H43" s="2683">
        <v>40589.29</v>
      </c>
      <c r="I43"/>
      <c r="J43"/>
      <c r="K43"/>
      <c r="L43"/>
      <c r="M43"/>
      <c r="N43" s="1466"/>
      <c r="O43" s="2026"/>
      <c r="P43" s="1451">
        <v>0</v>
      </c>
      <c r="Q43" s="1451" t="str">
        <f t="shared" si="0"/>
        <v>3410</v>
      </c>
      <c r="R43" s="189"/>
      <c r="S43" s="1490">
        <f>SUMIF('FLUJO ACTUAL'!AF:AF,B43,'FLUJO ACTUAL'!AE:AE)</f>
        <v>104</v>
      </c>
      <c r="T43" s="1459">
        <f>SUMIF('3BL ACTUAL'!C:C,C43,'3BL ACTUAL'!P:P)</f>
        <v>0</v>
      </c>
      <c r="U43" s="1987">
        <f>SUMIF('3BL ACTUAL'!C:C,C43,'3BL ACTUAL'!B:B)</f>
        <v>341</v>
      </c>
    </row>
    <row r="44" spans="2:21" ht="15.75">
      <c r="B44" s="2467">
        <v>341</v>
      </c>
      <c r="C44" s="2686" t="s">
        <v>5342</v>
      </c>
      <c r="D44" s="2686" t="s">
        <v>5634</v>
      </c>
      <c r="E44" s="3097">
        <v>0</v>
      </c>
      <c r="F44" s="3098"/>
      <c r="G44" s="2468">
        <v>-3437.88</v>
      </c>
      <c r="H44" s="2683">
        <v>3437.88</v>
      </c>
      <c r="I44"/>
      <c r="J44"/>
      <c r="K44"/>
      <c r="L44"/>
      <c r="M44"/>
      <c r="N44" s="1466"/>
      <c r="O44" s="2026"/>
      <c r="P44" s="1451">
        <v>0</v>
      </c>
      <c r="Q44" s="1451" t="str">
        <f t="shared" si="0"/>
        <v>3410</v>
      </c>
      <c r="R44" s="189"/>
      <c r="S44" s="1490">
        <f>SUMIF('FLUJO ACTUAL'!AF:AF,B44,'FLUJO ACTUAL'!AE:AE)</f>
        <v>104</v>
      </c>
      <c r="T44" s="1459">
        <f>SUMIF('3BL ACTUAL'!C:C,C44,'3BL ACTUAL'!P:P)</f>
        <v>0</v>
      </c>
      <c r="U44" s="1987">
        <f>SUMIF('3BL ACTUAL'!C:C,C44,'3BL ACTUAL'!B:B)</f>
        <v>341</v>
      </c>
    </row>
    <row r="45" spans="2:21" ht="15.75">
      <c r="B45" s="2467">
        <v>341</v>
      </c>
      <c r="C45" s="2686" t="s">
        <v>5316</v>
      </c>
      <c r="D45" s="2686" t="s">
        <v>4971</v>
      </c>
      <c r="E45" s="3097">
        <v>0</v>
      </c>
      <c r="F45" s="3096"/>
      <c r="G45" s="2468">
        <v>-1585</v>
      </c>
      <c r="H45" s="2683">
        <v>2000</v>
      </c>
      <c r="I45"/>
      <c r="J45" s="2023"/>
      <c r="K45" s="2023"/>
      <c r="L45" s="2023"/>
      <c r="M45"/>
      <c r="N45" s="1466"/>
      <c r="O45" s="2026"/>
      <c r="P45" s="1451">
        <v>0</v>
      </c>
      <c r="Q45" s="1451" t="str">
        <f t="shared" si="0"/>
        <v>3410</v>
      </c>
      <c r="R45" s="189"/>
      <c r="S45" s="1490">
        <f>SUMIF('FLUJO ACTUAL'!AF:AF,B45,'FLUJO ACTUAL'!AE:AE)</f>
        <v>104</v>
      </c>
      <c r="T45" s="1459">
        <f>SUMIF('3BL ACTUAL'!C:C,C45,'3BL ACTUAL'!P:P)</f>
        <v>0</v>
      </c>
      <c r="U45" s="1987">
        <f>SUMIF('3BL ACTUAL'!C:C,C45,'3BL ACTUAL'!B:B)</f>
        <v>341</v>
      </c>
    </row>
    <row r="46" spans="2:21" ht="15.75">
      <c r="B46" s="2467">
        <v>341</v>
      </c>
      <c r="C46" s="2686" t="s">
        <v>5318</v>
      </c>
      <c r="D46" s="2686" t="s">
        <v>5635</v>
      </c>
      <c r="E46" s="3097">
        <v>0</v>
      </c>
      <c r="F46" s="3096"/>
      <c r="G46" s="2468">
        <v>-93482.26</v>
      </c>
      <c r="H46" s="2683">
        <v>94808.76</v>
      </c>
      <c r="I46"/>
      <c r="J46"/>
      <c r="K46"/>
      <c r="L46"/>
      <c r="M46"/>
      <c r="N46" s="1466"/>
      <c r="O46" s="2026"/>
      <c r="P46" s="1451">
        <v>0</v>
      </c>
      <c r="Q46" s="1451" t="str">
        <f t="shared" si="0"/>
        <v>3410</v>
      </c>
      <c r="R46" s="189"/>
      <c r="S46" s="1490">
        <f>SUMIF('FLUJO ACTUAL'!AF:AF,B46,'FLUJO ACTUAL'!AE:AE)</f>
        <v>104</v>
      </c>
      <c r="T46" s="1459">
        <f>SUMIF('3BL ACTUAL'!C:C,C46,'3BL ACTUAL'!P:P)</f>
        <v>0</v>
      </c>
      <c r="U46" s="1987">
        <f>SUMIF('3BL ACTUAL'!C:C,C46,'3BL ACTUAL'!B:B)</f>
        <v>341</v>
      </c>
    </row>
    <row r="47" spans="2:21" ht="15.75">
      <c r="B47" s="2467">
        <v>341</v>
      </c>
      <c r="C47" s="2686" t="s">
        <v>5334</v>
      </c>
      <c r="D47" s="2686" t="s">
        <v>5636</v>
      </c>
      <c r="E47" s="3097">
        <v>0</v>
      </c>
      <c r="F47" s="3096"/>
      <c r="G47" s="2468">
        <v>-545.11</v>
      </c>
      <c r="H47" s="2683">
        <v>625.11</v>
      </c>
      <c r="I47"/>
      <c r="J47"/>
      <c r="K47"/>
      <c r="L47"/>
      <c r="M47"/>
      <c r="N47" s="1466"/>
      <c r="O47" s="2026"/>
      <c r="P47" s="1451">
        <v>0</v>
      </c>
      <c r="Q47" s="1451" t="str">
        <f t="shared" si="0"/>
        <v>3410</v>
      </c>
      <c r="R47" s="189"/>
      <c r="S47" s="1490">
        <f>SUMIF('FLUJO ACTUAL'!AF:AF,B47,'FLUJO ACTUAL'!AE:AE)</f>
        <v>104</v>
      </c>
      <c r="T47" s="1459">
        <f>SUMIF('3BL ACTUAL'!C:C,C47,'3BL ACTUAL'!P:P)</f>
        <v>0</v>
      </c>
      <c r="U47" s="1987">
        <f>SUMIF('3BL ACTUAL'!C:C,C47,'3BL ACTUAL'!B:B)</f>
        <v>341</v>
      </c>
    </row>
    <row r="48" spans="2:21" ht="15.75">
      <c r="B48" s="2467">
        <v>341</v>
      </c>
      <c r="C48" s="2686" t="s">
        <v>5343</v>
      </c>
      <c r="D48" s="2686" t="s">
        <v>5637</v>
      </c>
      <c r="E48" s="3097">
        <v>0</v>
      </c>
      <c r="F48" s="3096"/>
      <c r="G48" s="2468">
        <v>-1059.9900000000291</v>
      </c>
      <c r="H48" s="2683">
        <v>1059.99</v>
      </c>
      <c r="I48"/>
      <c r="J48"/>
      <c r="K48"/>
      <c r="L48"/>
      <c r="M48"/>
      <c r="N48" s="1466"/>
      <c r="O48" s="2026"/>
      <c r="P48" s="1451">
        <v>0</v>
      </c>
      <c r="Q48" s="1451" t="str">
        <f t="shared" si="0"/>
        <v>3410</v>
      </c>
      <c r="R48" s="189"/>
      <c r="S48" s="1490">
        <f>SUMIF('FLUJO ACTUAL'!AF:AF,B48,'FLUJO ACTUAL'!AE:AE)</f>
        <v>104</v>
      </c>
      <c r="T48" s="1459">
        <f>SUMIF('3BL ACTUAL'!C:C,C48,'3BL ACTUAL'!P:P)</f>
        <v>0</v>
      </c>
      <c r="U48" s="1987">
        <f>SUMIF('3BL ACTUAL'!C:C,C48,'3BL ACTUAL'!B:B)</f>
        <v>341</v>
      </c>
    </row>
    <row r="49" spans="2:21">
      <c r="B49" s="2467">
        <v>341</v>
      </c>
      <c r="C49" s="2686" t="s">
        <v>5366</v>
      </c>
      <c r="D49" s="2686" t="s">
        <v>5638</v>
      </c>
      <c r="E49" s="3097">
        <v>0</v>
      </c>
      <c r="F49" s="98"/>
      <c r="G49" s="2468">
        <v>927.07</v>
      </c>
      <c r="H49" s="2683">
        <v>793.93</v>
      </c>
      <c r="I49"/>
      <c r="J49" s="2023"/>
      <c r="K49" s="2023"/>
      <c r="L49" s="2023"/>
      <c r="M49"/>
      <c r="N49" s="1466"/>
      <c r="O49" s="2026"/>
      <c r="P49" s="1451">
        <v>0</v>
      </c>
      <c r="Q49" s="1451" t="str">
        <f t="shared" si="0"/>
        <v>3410</v>
      </c>
      <c r="R49" s="189"/>
      <c r="S49" s="1490">
        <f>SUMIF('FLUJO ACTUAL'!AF:AF,B49,'FLUJO ACTUAL'!AE:AE)</f>
        <v>104</v>
      </c>
      <c r="T49" s="1459">
        <f>SUMIF('3BL ACTUAL'!C:C,C49,'3BL ACTUAL'!P:P)</f>
        <v>0</v>
      </c>
      <c r="U49" s="1987">
        <f>SUMIF('3BL ACTUAL'!C:C,C49,'3BL ACTUAL'!B:B)</f>
        <v>341</v>
      </c>
    </row>
    <row r="50" spans="2:21" ht="15.75">
      <c r="B50" s="2467">
        <v>341</v>
      </c>
      <c r="C50" s="2686" t="s">
        <v>5321</v>
      </c>
      <c r="D50" s="2686" t="s">
        <v>5639</v>
      </c>
      <c r="E50" s="3097">
        <v>0</v>
      </c>
      <c r="F50" s="3096"/>
      <c r="G50" s="2468">
        <v>-532.36999999999989</v>
      </c>
      <c r="H50" s="2683">
        <v>649.79999999999995</v>
      </c>
      <c r="I50"/>
      <c r="J50"/>
      <c r="K50"/>
      <c r="L50"/>
      <c r="M50"/>
      <c r="N50" s="1466"/>
      <c r="O50" s="2026"/>
      <c r="P50" s="1451">
        <v>0</v>
      </c>
      <c r="Q50" s="1451" t="str">
        <f t="shared" si="0"/>
        <v>3410</v>
      </c>
      <c r="R50" s="189"/>
      <c r="S50" s="1490">
        <f>SUMIF('FLUJO ACTUAL'!AF:AF,B50,'FLUJO ACTUAL'!AE:AE)</f>
        <v>104</v>
      </c>
      <c r="T50" s="1459">
        <f>SUMIF('3BL ACTUAL'!C:C,C50,'3BL ACTUAL'!P:P)</f>
        <v>0</v>
      </c>
      <c r="U50" s="1987">
        <f>SUMIF('3BL ACTUAL'!C:C,C50,'3BL ACTUAL'!B:B)</f>
        <v>341</v>
      </c>
    </row>
    <row r="51" spans="2:21" ht="15.75">
      <c r="B51" s="2467">
        <v>341</v>
      </c>
      <c r="C51" s="2686" t="s">
        <v>5325</v>
      </c>
      <c r="D51" s="2686" t="s">
        <v>5640</v>
      </c>
      <c r="E51" s="3097">
        <v>0</v>
      </c>
      <c r="F51" s="3096"/>
      <c r="G51" s="2468">
        <v>1025.51</v>
      </c>
      <c r="H51" s="2683">
        <v>490</v>
      </c>
      <c r="I51"/>
      <c r="J51"/>
      <c r="K51"/>
      <c r="L51"/>
      <c r="M51"/>
      <c r="N51" s="1466"/>
      <c r="O51" s="2026"/>
      <c r="P51" s="1451">
        <v>0</v>
      </c>
      <c r="Q51" s="1451" t="str">
        <f t="shared" si="0"/>
        <v>3410</v>
      </c>
      <c r="R51" s="189"/>
      <c r="S51" s="1490">
        <f>SUMIF('FLUJO ACTUAL'!AF:AF,B51,'FLUJO ACTUAL'!AE:AE)</f>
        <v>104</v>
      </c>
      <c r="T51" s="1459">
        <f>SUMIF('3BL ACTUAL'!C:C,C51,'3BL ACTUAL'!P:P)</f>
        <v>0</v>
      </c>
      <c r="U51" s="1987">
        <f>SUMIF('3BL ACTUAL'!C:C,C51,'3BL ACTUAL'!B:B)</f>
        <v>341</v>
      </c>
    </row>
    <row r="52" spans="2:21" ht="15.75">
      <c r="B52" s="2467">
        <v>341</v>
      </c>
      <c r="C52" s="2686" t="s">
        <v>5332</v>
      </c>
      <c r="D52" s="2686" t="s">
        <v>4981</v>
      </c>
      <c r="E52" s="3097">
        <v>0</v>
      </c>
      <c r="F52" s="3098"/>
      <c r="G52" s="2468">
        <v>3012.1199999999994</v>
      </c>
      <c r="H52" s="2683">
        <v>277.55</v>
      </c>
      <c r="I52"/>
      <c r="J52"/>
      <c r="K52"/>
      <c r="L52"/>
      <c r="M52"/>
      <c r="N52" s="1466"/>
      <c r="O52" s="2026"/>
      <c r="P52" s="1451">
        <v>0</v>
      </c>
      <c r="Q52" s="1451" t="str">
        <f t="shared" si="0"/>
        <v>3410</v>
      </c>
      <c r="R52" s="189"/>
      <c r="S52" s="1490">
        <f>SUMIF('FLUJO ACTUAL'!AF:AF,B52,'FLUJO ACTUAL'!AE:AE)</f>
        <v>104</v>
      </c>
      <c r="T52" s="1459">
        <f>SUMIF('3BL ACTUAL'!C:C,C52,'3BL ACTUAL'!P:P)</f>
        <v>0</v>
      </c>
      <c r="U52" s="1987">
        <f>SUMIF('3BL ACTUAL'!C:C,C52,'3BL ACTUAL'!B:B)</f>
        <v>341</v>
      </c>
    </row>
    <row r="53" spans="2:21" ht="15.75">
      <c r="B53" s="2467">
        <v>341</v>
      </c>
      <c r="C53" s="2686" t="s">
        <v>5348</v>
      </c>
      <c r="D53" s="2686" t="s">
        <v>4983</v>
      </c>
      <c r="E53" s="3097">
        <v>0</v>
      </c>
      <c r="F53" s="3096"/>
      <c r="G53" s="2468">
        <v>-5013.6000000000004</v>
      </c>
      <c r="H53" s="2683">
        <v>7826.75</v>
      </c>
      <c r="I53"/>
      <c r="J53"/>
      <c r="K53"/>
      <c r="L53"/>
      <c r="M53"/>
      <c r="N53" s="1466"/>
      <c r="O53" s="2026"/>
      <c r="P53" s="1451">
        <v>0</v>
      </c>
      <c r="Q53" s="1451" t="str">
        <f t="shared" si="0"/>
        <v>3410</v>
      </c>
      <c r="R53" s="189"/>
      <c r="S53" s="1490">
        <f>SUMIF('FLUJO ACTUAL'!AF:AF,B53,'FLUJO ACTUAL'!AE:AE)</f>
        <v>104</v>
      </c>
      <c r="T53" s="1459">
        <f>SUMIF('3BL ACTUAL'!C:C,C53,'3BL ACTUAL'!P:P)</f>
        <v>0</v>
      </c>
      <c r="U53" s="1987">
        <f>SUMIF('3BL ACTUAL'!C:C,C53,'3BL ACTUAL'!B:B)</f>
        <v>341</v>
      </c>
    </row>
    <row r="54" spans="2:21" ht="15.75">
      <c r="B54" s="2467">
        <v>341</v>
      </c>
      <c r="C54" s="2686" t="s">
        <v>5324</v>
      </c>
      <c r="D54" s="2686" t="s">
        <v>5644</v>
      </c>
      <c r="E54" s="3097">
        <v>0</v>
      </c>
      <c r="F54" s="3096"/>
      <c r="G54" s="2468">
        <v>13855.789999999999</v>
      </c>
      <c r="H54" s="2683">
        <v>160</v>
      </c>
      <c r="I54"/>
      <c r="J54"/>
      <c r="K54"/>
      <c r="L54"/>
      <c r="M54"/>
      <c r="N54" s="1466"/>
      <c r="O54" s="2026"/>
      <c r="P54" s="1451">
        <v>0</v>
      </c>
      <c r="Q54" s="1451" t="str">
        <f t="shared" si="0"/>
        <v>3410</v>
      </c>
      <c r="R54" s="189"/>
      <c r="S54" s="1490">
        <f>SUMIF('FLUJO ACTUAL'!AF:AF,B54,'FLUJO ACTUAL'!AE:AE)</f>
        <v>104</v>
      </c>
      <c r="T54" s="1459">
        <f>SUMIF('3BL ACTUAL'!C:C,C54,'3BL ACTUAL'!P:P)</f>
        <v>0</v>
      </c>
      <c r="U54" s="1987">
        <f>SUMIF('3BL ACTUAL'!C:C,C54,'3BL ACTUAL'!B:B)</f>
        <v>341</v>
      </c>
    </row>
    <row r="55" spans="2:21" ht="15.75">
      <c r="B55" s="2467">
        <v>341</v>
      </c>
      <c r="C55" s="2686" t="s">
        <v>5319</v>
      </c>
      <c r="D55" s="2686" t="s">
        <v>4986</v>
      </c>
      <c r="E55" s="3097">
        <v>0</v>
      </c>
      <c r="F55" s="3098"/>
      <c r="G55" s="2468">
        <v>-35861.370000000003</v>
      </c>
      <c r="H55" s="2683">
        <v>42158.3</v>
      </c>
      <c r="I55"/>
      <c r="J55" s="2023"/>
      <c r="K55" s="2023"/>
      <c r="L55" s="2023"/>
      <c r="M55"/>
      <c r="N55" s="1466"/>
      <c r="O55" s="2026"/>
      <c r="P55" s="1451">
        <v>0</v>
      </c>
      <c r="Q55" s="1451" t="str">
        <f t="shared" si="0"/>
        <v>3410</v>
      </c>
      <c r="R55" s="189"/>
      <c r="S55" s="1490">
        <f>SUMIF('FLUJO ACTUAL'!AF:AF,B55,'FLUJO ACTUAL'!AE:AE)</f>
        <v>104</v>
      </c>
      <c r="T55" s="1459">
        <f>SUMIF('3BL ACTUAL'!C:C,C55,'3BL ACTUAL'!P:P)</f>
        <v>0</v>
      </c>
      <c r="U55" s="1987">
        <f>SUMIF('3BL ACTUAL'!C:C,C55,'3BL ACTUAL'!B:B)</f>
        <v>341</v>
      </c>
    </row>
    <row r="56" spans="2:21" ht="15.75">
      <c r="B56" s="2467">
        <v>341</v>
      </c>
      <c r="C56" s="2686" t="s">
        <v>5323</v>
      </c>
      <c r="D56" s="2686" t="s">
        <v>4988</v>
      </c>
      <c r="E56" s="3097">
        <v>0</v>
      </c>
      <c r="F56" s="3098"/>
      <c r="G56" s="2468">
        <v>-12603.640000000003</v>
      </c>
      <c r="H56" s="2683">
        <v>42158.3</v>
      </c>
      <c r="I56"/>
      <c r="J56" s="2023"/>
      <c r="K56" s="2023"/>
      <c r="L56" s="2023"/>
      <c r="M56"/>
      <c r="N56" s="1466"/>
      <c r="O56" s="2026"/>
      <c r="P56" s="1451">
        <v>0</v>
      </c>
      <c r="Q56" s="1451" t="str">
        <f t="shared" si="0"/>
        <v>3410</v>
      </c>
      <c r="R56" s="189"/>
      <c r="S56" s="1490">
        <f>SUMIF('FLUJO ACTUAL'!AF:AF,B56,'FLUJO ACTUAL'!AE:AE)</f>
        <v>104</v>
      </c>
      <c r="T56" s="1459">
        <f>SUMIF('3BL ACTUAL'!C:C,C56,'3BL ACTUAL'!P:P)</f>
        <v>0</v>
      </c>
      <c r="U56" s="1987">
        <f>SUMIF('3BL ACTUAL'!C:C,C56,'3BL ACTUAL'!B:B)</f>
        <v>341</v>
      </c>
    </row>
    <row r="57" spans="2:21" ht="15.75">
      <c r="B57" s="2467">
        <v>341</v>
      </c>
      <c r="C57" s="2686" t="s">
        <v>5320</v>
      </c>
      <c r="D57" s="2686" t="s">
        <v>5645</v>
      </c>
      <c r="E57" s="3097">
        <v>0</v>
      </c>
      <c r="F57" s="3096"/>
      <c r="G57" s="2468">
        <v>-373790.62</v>
      </c>
      <c r="H57" s="2683">
        <v>2907.37</v>
      </c>
      <c r="I57" s="183"/>
      <c r="J57"/>
      <c r="K57"/>
      <c r="L57"/>
      <c r="M57"/>
      <c r="N57" s="1466"/>
      <c r="O57" s="2026"/>
      <c r="P57" s="1451">
        <v>0</v>
      </c>
      <c r="Q57" s="1451" t="str">
        <f t="shared" si="0"/>
        <v>3410</v>
      </c>
      <c r="R57" s="189"/>
      <c r="S57" s="1490">
        <f>SUMIF('FLUJO ACTUAL'!AF:AF,B57,'FLUJO ACTUAL'!AE:AE)</f>
        <v>104</v>
      </c>
      <c r="T57" s="1459">
        <f>SUMIF('3BL ACTUAL'!C:C,C57,'3BL ACTUAL'!P:P)</f>
        <v>0</v>
      </c>
      <c r="U57" s="1987">
        <f>SUMIF('3BL ACTUAL'!C:C,C57,'3BL ACTUAL'!B:B)</f>
        <v>341</v>
      </c>
    </row>
    <row r="58" spans="2:21" ht="15.75">
      <c r="B58" s="2467">
        <v>341</v>
      </c>
      <c r="C58" s="2686" t="s">
        <v>5337</v>
      </c>
      <c r="D58" s="2686" t="s">
        <v>5646</v>
      </c>
      <c r="E58" s="3097">
        <v>0</v>
      </c>
      <c r="F58" s="3098"/>
      <c r="G58" s="2468">
        <v>-392.84999999998547</v>
      </c>
      <c r="H58" s="2683">
        <v>392.85</v>
      </c>
      <c r="I58"/>
      <c r="J58"/>
      <c r="K58"/>
      <c r="L58"/>
      <c r="M58"/>
      <c r="N58" s="1466"/>
      <c r="O58" s="2026"/>
      <c r="P58" s="1451">
        <v>0</v>
      </c>
      <c r="Q58" s="1451" t="str">
        <f t="shared" si="0"/>
        <v>3410</v>
      </c>
      <c r="R58" s="189"/>
      <c r="S58" s="1490">
        <f>SUMIF('FLUJO ACTUAL'!AF:AF,B58,'FLUJO ACTUAL'!AE:AE)</f>
        <v>104</v>
      </c>
      <c r="T58" s="1459">
        <f>SUMIF('3BL ACTUAL'!C:C,C58,'3BL ACTUAL'!P:P)</f>
        <v>0</v>
      </c>
      <c r="U58" s="1987">
        <f>SUMIF('3BL ACTUAL'!C:C,C58,'3BL ACTUAL'!B:B)</f>
        <v>341</v>
      </c>
    </row>
    <row r="59" spans="2:21" ht="15.75">
      <c r="B59" s="2467">
        <v>341</v>
      </c>
      <c r="C59" s="2686" t="s">
        <v>5328</v>
      </c>
      <c r="D59" s="2686" t="s">
        <v>4994</v>
      </c>
      <c r="E59" s="3097">
        <v>0</v>
      </c>
      <c r="F59" s="3096"/>
      <c r="G59" s="2468">
        <v>12824.320000000002</v>
      </c>
      <c r="H59" s="2683">
        <v>10854.72</v>
      </c>
      <c r="I59"/>
      <c r="J59"/>
      <c r="K59"/>
      <c r="L59"/>
      <c r="M59"/>
      <c r="N59" s="1466"/>
      <c r="O59" s="2026"/>
      <c r="P59" s="1451">
        <v>0</v>
      </c>
      <c r="Q59" s="1451" t="str">
        <f t="shared" si="0"/>
        <v>3410</v>
      </c>
      <c r="R59" s="189"/>
      <c r="S59" s="1490">
        <f>SUMIF('FLUJO ACTUAL'!AF:AF,B59,'FLUJO ACTUAL'!AE:AE)</f>
        <v>104</v>
      </c>
      <c r="T59" s="1459">
        <f>SUMIF('3BL ACTUAL'!C:C,C59,'3BL ACTUAL'!P:P)</f>
        <v>0</v>
      </c>
      <c r="U59" s="1987">
        <f>SUMIF('3BL ACTUAL'!C:C,C59,'3BL ACTUAL'!B:B)</f>
        <v>341</v>
      </c>
    </row>
    <row r="60" spans="2:21" ht="15.75">
      <c r="B60" s="2467">
        <v>341</v>
      </c>
      <c r="C60" s="2685" t="s">
        <v>5331</v>
      </c>
      <c r="D60" s="2685" t="s">
        <v>5647</v>
      </c>
      <c r="E60" s="3097">
        <v>0</v>
      </c>
      <c r="F60" s="3096"/>
      <c r="G60" s="2468"/>
      <c r="I60"/>
      <c r="J60"/>
      <c r="K60"/>
      <c r="L60"/>
      <c r="M60"/>
      <c r="N60" s="1466"/>
      <c r="O60" s="2026"/>
      <c r="P60" s="1451">
        <v>0</v>
      </c>
      <c r="Q60" s="1451" t="str">
        <f t="shared" si="0"/>
        <v>3410</v>
      </c>
      <c r="R60" s="189"/>
      <c r="S60" s="1490">
        <f>SUMIF('FLUJO ACTUAL'!AF:AF,B60,'FLUJO ACTUAL'!AE:AE)</f>
        <v>104</v>
      </c>
      <c r="T60" s="1459">
        <f>SUMIF('3BL ACTUAL'!C:C,C60,'3BL ACTUAL'!P:P)</f>
        <v>0</v>
      </c>
      <c r="U60" s="1987">
        <f>SUMIF('3BL ACTUAL'!C:C,C60,'3BL ACTUAL'!B:B)</f>
        <v>341</v>
      </c>
    </row>
    <row r="61" spans="2:21" ht="15.75">
      <c r="B61" s="2467">
        <v>341</v>
      </c>
      <c r="C61" s="2685" t="s">
        <v>5339</v>
      </c>
      <c r="D61" s="2685" t="s">
        <v>5648</v>
      </c>
      <c r="E61" s="3097">
        <v>0</v>
      </c>
      <c r="F61" s="3096"/>
      <c r="G61" s="2468"/>
      <c r="I61"/>
      <c r="J61"/>
      <c r="K61"/>
      <c r="L61"/>
      <c r="M61"/>
      <c r="N61" s="1466"/>
      <c r="O61" s="2026"/>
      <c r="P61" s="1451">
        <v>0</v>
      </c>
      <c r="Q61" s="1451" t="str">
        <f t="shared" si="0"/>
        <v>3410</v>
      </c>
      <c r="R61" s="189"/>
      <c r="S61" s="1490">
        <f>SUMIF('FLUJO ACTUAL'!AF:AF,B61,'FLUJO ACTUAL'!AE:AE)</f>
        <v>104</v>
      </c>
      <c r="T61" s="1459">
        <f>SUMIF('3BL ACTUAL'!C:C,C61,'3BL ACTUAL'!P:P)</f>
        <v>0</v>
      </c>
      <c r="U61" s="1987">
        <f>SUMIF('3BL ACTUAL'!C:C,C61,'3BL ACTUAL'!B:B)</f>
        <v>341</v>
      </c>
    </row>
    <row r="62" spans="2:21" ht="15.75">
      <c r="B62" s="2467">
        <v>341</v>
      </c>
      <c r="C62" s="2685" t="s">
        <v>5346</v>
      </c>
      <c r="D62" s="2685" t="s">
        <v>5649</v>
      </c>
      <c r="E62" s="3097">
        <v>0</v>
      </c>
      <c r="F62" s="3096"/>
      <c r="G62" s="2468"/>
      <c r="I62"/>
      <c r="J62"/>
      <c r="K62"/>
      <c r="L62"/>
      <c r="M62"/>
      <c r="N62" s="1466"/>
      <c r="O62" s="2026"/>
      <c r="P62" s="1451">
        <v>0</v>
      </c>
      <c r="Q62" s="1451" t="str">
        <f t="shared" si="0"/>
        <v>3410</v>
      </c>
      <c r="R62" s="189"/>
      <c r="S62" s="1490">
        <f>SUMIF('FLUJO ACTUAL'!AF:AF,B62,'FLUJO ACTUAL'!AE:AE)</f>
        <v>104</v>
      </c>
      <c r="T62" s="1459">
        <f>SUMIF('3BL ACTUAL'!C:C,C62,'3BL ACTUAL'!P:P)</f>
        <v>0</v>
      </c>
      <c r="U62" s="1987">
        <f>SUMIF('3BL ACTUAL'!C:C,C62,'3BL ACTUAL'!B:B)</f>
        <v>341</v>
      </c>
    </row>
    <row r="63" spans="2:21" ht="15.75">
      <c r="B63" s="2467">
        <v>341</v>
      </c>
      <c r="C63" s="2686" t="s">
        <v>5347</v>
      </c>
      <c r="D63" s="2686" t="s">
        <v>5650</v>
      </c>
      <c r="E63" s="3097">
        <v>0</v>
      </c>
      <c r="F63" s="3098"/>
      <c r="G63" s="2468">
        <v>117629.35999999999</v>
      </c>
      <c r="H63" s="2683">
        <v>26500</v>
      </c>
      <c r="I63"/>
      <c r="J63" s="2023"/>
      <c r="K63" s="2023"/>
      <c r="L63" s="2023"/>
      <c r="M63"/>
      <c r="N63" s="1466"/>
      <c r="O63" s="2026"/>
      <c r="P63" s="1451">
        <v>0</v>
      </c>
      <c r="Q63" s="1451" t="str">
        <f t="shared" si="0"/>
        <v>3410</v>
      </c>
      <c r="R63" s="189"/>
      <c r="S63" s="1490">
        <f>SUMIF('FLUJO ACTUAL'!AF:AF,B63,'FLUJO ACTUAL'!AE:AE)</f>
        <v>104</v>
      </c>
      <c r="T63" s="1459">
        <f>SUMIF('3BL ACTUAL'!C:C,C63,'3BL ACTUAL'!P:P)</f>
        <v>0</v>
      </c>
      <c r="U63" s="1987">
        <f>SUMIF('3BL ACTUAL'!C:C,C63,'3BL ACTUAL'!B:B)</f>
        <v>341</v>
      </c>
    </row>
    <row r="64" spans="2:21" ht="15.75">
      <c r="B64" s="2467">
        <v>341</v>
      </c>
      <c r="C64" s="2686" t="s">
        <v>5359</v>
      </c>
      <c r="D64" s="2686" t="s">
        <v>5000</v>
      </c>
      <c r="E64" s="3097">
        <v>0</v>
      </c>
      <c r="F64" s="3096"/>
      <c r="G64" s="2468">
        <v>2535</v>
      </c>
      <c r="H64" s="2683">
        <v>415</v>
      </c>
      <c r="I64"/>
      <c r="J64"/>
      <c r="K64"/>
      <c r="L64"/>
      <c r="M64"/>
      <c r="N64" s="1466"/>
      <c r="O64" s="2026"/>
      <c r="P64" s="1451">
        <v>0</v>
      </c>
      <c r="Q64" s="1451" t="str">
        <f t="shared" si="0"/>
        <v>3410</v>
      </c>
      <c r="R64" s="189"/>
      <c r="S64" s="1490">
        <f>SUMIF('FLUJO ACTUAL'!AF:AF,B64,'FLUJO ACTUAL'!AE:AE)</f>
        <v>104</v>
      </c>
      <c r="T64" s="1459">
        <f>SUMIF('3BL ACTUAL'!C:C,C64,'3BL ACTUAL'!P:P)</f>
        <v>0</v>
      </c>
      <c r="U64" s="1987">
        <f>SUMIF('3BL ACTUAL'!C:C,C64,'3BL ACTUAL'!B:B)</f>
        <v>341</v>
      </c>
    </row>
    <row r="65" spans="2:21" ht="15.75">
      <c r="B65" s="2467">
        <v>341</v>
      </c>
      <c r="C65" s="2686" t="s">
        <v>5432</v>
      </c>
      <c r="D65" s="2686" t="s">
        <v>5653</v>
      </c>
      <c r="E65" s="3097">
        <v>0</v>
      </c>
      <c r="F65" s="3098"/>
      <c r="G65" s="2468">
        <v>-826.5</v>
      </c>
      <c r="H65" s="2683">
        <v>1326.5</v>
      </c>
      <c r="I65"/>
      <c r="J65"/>
      <c r="K65"/>
      <c r="L65"/>
      <c r="M65"/>
      <c r="N65" s="1466"/>
      <c r="O65" s="2026"/>
      <c r="P65" s="1451">
        <v>0</v>
      </c>
      <c r="Q65" s="1451" t="str">
        <f t="shared" si="0"/>
        <v>3410</v>
      </c>
      <c r="R65" s="189"/>
      <c r="S65" s="1490">
        <f>SUMIF('FLUJO ACTUAL'!AF:AF,B65,'FLUJO ACTUAL'!AE:AE)</f>
        <v>104</v>
      </c>
      <c r="T65" s="1459">
        <f>SUMIF('3BL ACTUAL'!C:C,C65,'3BL ACTUAL'!P:P)</f>
        <v>0</v>
      </c>
      <c r="U65" s="1987">
        <f>SUMIF('3BL ACTUAL'!C:C,C65,'3BL ACTUAL'!B:B)</f>
        <v>341</v>
      </c>
    </row>
    <row r="66" spans="2:21" ht="15.75">
      <c r="B66" s="2467">
        <v>0</v>
      </c>
      <c r="C66" s="2686" t="s">
        <v>9003</v>
      </c>
      <c r="D66" s="2686" t="s">
        <v>9004</v>
      </c>
      <c r="E66" s="3097">
        <v>0</v>
      </c>
      <c r="F66" s="3098"/>
      <c r="G66" s="2468"/>
      <c r="I66"/>
      <c r="J66"/>
      <c r="K66"/>
      <c r="L66"/>
      <c r="M66"/>
      <c r="N66" s="1466"/>
      <c r="O66" s="2026"/>
      <c r="P66" s="1451">
        <v>0</v>
      </c>
      <c r="Q66" s="1451" t="str">
        <f t="shared" si="0"/>
        <v>00</v>
      </c>
      <c r="R66" s="189"/>
      <c r="S66" s="1490">
        <f>SUMIF('FLUJO ACTUAL'!AF:AF,B66,'FLUJO ACTUAL'!AE:AE)</f>
        <v>0</v>
      </c>
      <c r="T66" s="1459">
        <f>SUMIF('3BL ACTUAL'!C:C,C66,'3BL ACTUAL'!P:P)</f>
        <v>0</v>
      </c>
      <c r="U66" s="1987">
        <f>SUMIF('3BL ACTUAL'!C:C,C66,'3BL ACTUAL'!B:B)</f>
        <v>0</v>
      </c>
    </row>
    <row r="67" spans="2:21" ht="15.75">
      <c r="B67" s="2467">
        <v>345</v>
      </c>
      <c r="C67" s="2686" t="s">
        <v>8010</v>
      </c>
      <c r="D67" s="2686" t="s">
        <v>8011</v>
      </c>
      <c r="E67" s="3097">
        <v>0</v>
      </c>
      <c r="F67" s="3098"/>
      <c r="G67" s="2468"/>
      <c r="I67"/>
      <c r="J67"/>
      <c r="K67"/>
      <c r="L67"/>
      <c r="M67"/>
      <c r="N67" s="1466"/>
      <c r="O67" s="2026"/>
      <c r="P67" s="1451">
        <v>0</v>
      </c>
      <c r="Q67" s="1451" t="str">
        <f t="shared" si="0"/>
        <v>3450</v>
      </c>
      <c r="R67" s="189"/>
      <c r="S67" s="1490">
        <f>SUMIF('FLUJO ACTUAL'!AF:AF,B67,'FLUJO ACTUAL'!AE:AE)</f>
        <v>104</v>
      </c>
      <c r="T67" s="1459">
        <f>SUMIF('3BL ACTUAL'!C:C,C67,'3BL ACTUAL'!P:P)</f>
        <v>0</v>
      </c>
      <c r="U67" s="1987">
        <f>SUMIF('3BL ACTUAL'!C:C,C67,'3BL ACTUAL'!B:B)</f>
        <v>345</v>
      </c>
    </row>
    <row r="68" spans="2:21" ht="15.75">
      <c r="B68" s="2467">
        <v>345</v>
      </c>
      <c r="C68" s="2686" t="s">
        <v>8056</v>
      </c>
      <c r="D68" s="2686" t="s">
        <v>8057</v>
      </c>
      <c r="E68" s="3097">
        <v>0</v>
      </c>
      <c r="F68" s="3098"/>
      <c r="G68" s="2468"/>
      <c r="I68"/>
      <c r="J68"/>
      <c r="K68"/>
      <c r="L68"/>
      <c r="M68"/>
      <c r="N68" s="1466"/>
      <c r="O68" s="2026"/>
      <c r="P68" s="1451">
        <v>0</v>
      </c>
      <c r="Q68" s="1451" t="str">
        <f t="shared" si="0"/>
        <v>3450</v>
      </c>
      <c r="R68" s="189"/>
      <c r="S68" s="1490">
        <f>SUMIF('FLUJO ACTUAL'!AF:AF,B68,'FLUJO ACTUAL'!AE:AE)</f>
        <v>104</v>
      </c>
      <c r="T68" s="1459">
        <f>SUMIF('3BL ACTUAL'!C:C,C68,'3BL ACTUAL'!P:P)</f>
        <v>0</v>
      </c>
      <c r="U68" s="1987">
        <f>SUMIF('3BL ACTUAL'!C:C,C68,'3BL ACTUAL'!B:B)</f>
        <v>345</v>
      </c>
    </row>
    <row r="69" spans="2:21" ht="15.75">
      <c r="B69" s="2467">
        <v>345</v>
      </c>
      <c r="C69" s="2685" t="s">
        <v>8072</v>
      </c>
      <c r="D69" s="2685" t="s">
        <v>8073</v>
      </c>
      <c r="E69" s="3097">
        <v>0</v>
      </c>
      <c r="F69" s="3098"/>
      <c r="G69" s="2468"/>
      <c r="I69"/>
      <c r="J69"/>
      <c r="K69"/>
      <c r="L69"/>
      <c r="M69"/>
      <c r="N69" s="1466"/>
      <c r="O69" s="2026"/>
      <c r="P69" s="1451">
        <v>0</v>
      </c>
      <c r="Q69" s="1451" t="str">
        <f t="shared" si="0"/>
        <v>3450</v>
      </c>
      <c r="R69" s="189"/>
      <c r="S69" s="1490">
        <f>SUMIF('FLUJO ACTUAL'!AF:AF,B69,'FLUJO ACTUAL'!AE:AE)</f>
        <v>104</v>
      </c>
      <c r="T69" s="1459">
        <f>SUMIF('3BL ACTUAL'!C:C,C69,'3BL ACTUAL'!P:P)</f>
        <v>0</v>
      </c>
      <c r="U69" s="1987">
        <f>SUMIF('3BL ACTUAL'!C:C,C69,'3BL ACTUAL'!B:B)</f>
        <v>345</v>
      </c>
    </row>
    <row r="70" spans="2:21" ht="15.75">
      <c r="B70" s="2467">
        <v>345</v>
      </c>
      <c r="C70" s="2685" t="s">
        <v>8168</v>
      </c>
      <c r="D70" s="2685" t="s">
        <v>8169</v>
      </c>
      <c r="E70" s="3097">
        <v>0</v>
      </c>
      <c r="F70" s="3098"/>
      <c r="G70" s="2468"/>
      <c r="I70"/>
      <c r="J70"/>
      <c r="K70"/>
      <c r="L70"/>
      <c r="M70"/>
      <c r="N70" s="1466"/>
      <c r="O70" s="2026"/>
      <c r="P70" s="1451">
        <v>0</v>
      </c>
      <c r="Q70" s="1451" t="str">
        <f t="shared" si="0"/>
        <v>3450</v>
      </c>
      <c r="R70" s="189"/>
      <c r="S70" s="1490">
        <f>SUMIF('FLUJO ACTUAL'!AF:AF,B70,'FLUJO ACTUAL'!AE:AE)</f>
        <v>104</v>
      </c>
      <c r="T70" s="1459">
        <f>SUMIF('3BL ACTUAL'!C:C,C70,'3BL ACTUAL'!P:P)</f>
        <v>0</v>
      </c>
      <c r="U70" s="1987">
        <f>SUMIF('3BL ACTUAL'!C:C,C70,'3BL ACTUAL'!B:B)</f>
        <v>345</v>
      </c>
    </row>
    <row r="71" spans="2:21" ht="15.75">
      <c r="B71" s="2467">
        <v>345</v>
      </c>
      <c r="C71" s="2686" t="s">
        <v>8208</v>
      </c>
      <c r="D71" s="2686" t="s">
        <v>8209</v>
      </c>
      <c r="E71" s="3097">
        <v>0</v>
      </c>
      <c r="F71" s="3098"/>
      <c r="G71" s="2468"/>
      <c r="I71"/>
      <c r="J71"/>
      <c r="K71"/>
      <c r="L71"/>
      <c r="M71"/>
      <c r="N71" s="1466"/>
      <c r="O71" s="2026"/>
      <c r="P71" s="1451">
        <v>0</v>
      </c>
      <c r="Q71" s="1451" t="str">
        <f t="shared" si="0"/>
        <v>3450</v>
      </c>
      <c r="R71" s="189"/>
      <c r="S71" s="1490">
        <f>SUMIF('FLUJO ACTUAL'!AF:AF,B71,'FLUJO ACTUAL'!AE:AE)</f>
        <v>104</v>
      </c>
      <c r="T71" s="1459">
        <f>SUMIF('3BL ACTUAL'!C:C,C71,'3BL ACTUAL'!P:P)</f>
        <v>0</v>
      </c>
      <c r="U71" s="1987">
        <f>SUMIF('3BL ACTUAL'!C:C,C71,'3BL ACTUAL'!B:B)</f>
        <v>345</v>
      </c>
    </row>
    <row r="72" spans="2:21" ht="15.75">
      <c r="B72" s="2467">
        <v>345</v>
      </c>
      <c r="C72" s="2686" t="s">
        <v>8248</v>
      </c>
      <c r="D72" s="2686" t="s">
        <v>8249</v>
      </c>
      <c r="E72" s="3097">
        <v>0</v>
      </c>
      <c r="F72" s="3098"/>
      <c r="G72" s="2468"/>
      <c r="I72"/>
      <c r="J72"/>
      <c r="K72"/>
      <c r="L72"/>
      <c r="M72"/>
      <c r="N72" s="1466"/>
      <c r="O72" s="2026"/>
      <c r="P72" s="1451">
        <v>0</v>
      </c>
      <c r="Q72" s="1451" t="str">
        <f t="shared" si="0"/>
        <v>3450</v>
      </c>
      <c r="R72" s="189"/>
      <c r="S72" s="1490">
        <f>SUMIF('FLUJO ACTUAL'!AF:AF,B72,'FLUJO ACTUAL'!AE:AE)</f>
        <v>104</v>
      </c>
      <c r="T72" s="1459">
        <f>SUMIF('3BL ACTUAL'!C:C,C72,'3BL ACTUAL'!P:P)</f>
        <v>0</v>
      </c>
      <c r="U72" s="1987">
        <f>SUMIF('3BL ACTUAL'!C:C,C72,'3BL ACTUAL'!B:B)</f>
        <v>345</v>
      </c>
    </row>
    <row r="73" spans="2:21" ht="15.75">
      <c r="B73" s="2467">
        <v>345</v>
      </c>
      <c r="C73" s="2686" t="s">
        <v>8287</v>
      </c>
      <c r="D73" s="2686" t="s">
        <v>8288</v>
      </c>
      <c r="E73" s="3097">
        <v>0</v>
      </c>
      <c r="F73" s="3098"/>
      <c r="G73" s="2468"/>
      <c r="I73"/>
      <c r="J73"/>
      <c r="K73"/>
      <c r="L73"/>
      <c r="M73"/>
      <c r="N73" s="1466"/>
      <c r="O73" s="2026"/>
      <c r="P73" s="1451">
        <v>0</v>
      </c>
      <c r="Q73" s="1451" t="str">
        <f>CONCATENATE(B73,P73)</f>
        <v>3450</v>
      </c>
      <c r="R73" s="189"/>
      <c r="S73" s="1490">
        <f>SUMIF('FLUJO ACTUAL'!AF:AF,B73,'FLUJO ACTUAL'!AE:AE)</f>
        <v>104</v>
      </c>
      <c r="T73" s="1459">
        <f>SUMIF('3BL ACTUAL'!C:C,C73,'3BL ACTUAL'!P:P)</f>
        <v>0</v>
      </c>
      <c r="U73" s="1987">
        <f>SUMIF('3BL ACTUAL'!C:C,C73,'3BL ACTUAL'!B:B)</f>
        <v>345</v>
      </c>
    </row>
    <row r="74" spans="2:21" ht="15.75">
      <c r="B74" s="2467">
        <v>345</v>
      </c>
      <c r="C74" s="2686" t="s">
        <v>8338</v>
      </c>
      <c r="D74" s="2686" t="s">
        <v>8339</v>
      </c>
      <c r="E74" s="3097">
        <v>0</v>
      </c>
      <c r="F74" s="3098"/>
      <c r="G74" s="2468"/>
      <c r="I74"/>
      <c r="J74"/>
      <c r="K74"/>
      <c r="L74"/>
      <c r="M74"/>
      <c r="N74" s="1466"/>
      <c r="O74" s="2026"/>
      <c r="P74" s="1451">
        <v>0</v>
      </c>
      <c r="Q74" s="1451" t="str">
        <f t="shared" ref="Q74:Q109" si="1">CONCATENATE(B74,P74)</f>
        <v>3450</v>
      </c>
      <c r="R74" s="189"/>
      <c r="S74" s="1490">
        <f>SUMIF('FLUJO ACTUAL'!AF:AF,B74,'FLUJO ACTUAL'!AE:AE)</f>
        <v>104</v>
      </c>
      <c r="T74" s="1459">
        <f>SUMIF('3BL ACTUAL'!C:C,C74,'3BL ACTUAL'!P:P)</f>
        <v>0</v>
      </c>
      <c r="U74" s="1987">
        <f>SUMIF('3BL ACTUAL'!C:C,C74,'3BL ACTUAL'!B:B)</f>
        <v>345</v>
      </c>
    </row>
    <row r="75" spans="2:21" ht="15.75">
      <c r="B75" s="2467">
        <v>345</v>
      </c>
      <c r="C75" s="2686" t="s">
        <v>8404</v>
      </c>
      <c r="D75" s="2686" t="s">
        <v>8405</v>
      </c>
      <c r="E75" s="3097">
        <v>0</v>
      </c>
      <c r="F75" s="3098"/>
      <c r="G75" s="2468"/>
      <c r="I75"/>
      <c r="J75"/>
      <c r="K75"/>
      <c r="L75"/>
      <c r="M75"/>
      <c r="N75" s="1466"/>
      <c r="O75" s="2026"/>
      <c r="P75" s="1451">
        <v>0</v>
      </c>
      <c r="Q75" s="1451" t="str">
        <f t="shared" si="1"/>
        <v>3450</v>
      </c>
      <c r="R75" s="189"/>
      <c r="S75" s="1490">
        <f>SUMIF('FLUJO ACTUAL'!AF:AF,B75,'FLUJO ACTUAL'!AE:AE)</f>
        <v>104</v>
      </c>
      <c r="T75" s="1459">
        <f>SUMIF('3BL ACTUAL'!C:C,C75,'3BL ACTUAL'!P:P)</f>
        <v>0</v>
      </c>
      <c r="U75" s="1987">
        <f>SUMIF('3BL ACTUAL'!C:C,C75,'3BL ACTUAL'!B:B)</f>
        <v>345</v>
      </c>
    </row>
    <row r="76" spans="2:21" ht="15.75">
      <c r="B76" s="2467">
        <v>345</v>
      </c>
      <c r="C76" s="2685" t="s">
        <v>8512</v>
      </c>
      <c r="D76" s="2685" t="s">
        <v>8513</v>
      </c>
      <c r="E76" s="3097">
        <v>0</v>
      </c>
      <c r="F76" s="3098"/>
      <c r="G76" s="2468"/>
      <c r="I76"/>
      <c r="J76"/>
      <c r="K76"/>
      <c r="L76"/>
      <c r="M76"/>
      <c r="N76" s="1466"/>
      <c r="O76" s="2026"/>
      <c r="P76" s="1451">
        <v>0</v>
      </c>
      <c r="Q76" s="1451" t="str">
        <f t="shared" si="1"/>
        <v>3450</v>
      </c>
      <c r="R76" s="189"/>
      <c r="S76" s="1490">
        <f>SUMIF('FLUJO ACTUAL'!AF:AF,B76,'FLUJO ACTUAL'!AE:AE)</f>
        <v>104</v>
      </c>
      <c r="T76" s="1459">
        <f>SUMIF('3BL ACTUAL'!C:C,C76,'3BL ACTUAL'!P:P)</f>
        <v>0</v>
      </c>
      <c r="U76" s="1987">
        <f>SUMIF('3BL ACTUAL'!C:C,C76,'3BL ACTUAL'!B:B)</f>
        <v>345</v>
      </c>
    </row>
    <row r="77" spans="2:21" ht="15.75">
      <c r="B77" s="2467"/>
      <c r="C77" s="2685" t="s">
        <v>5369</v>
      </c>
      <c r="D77" s="2685" t="s">
        <v>11318</v>
      </c>
      <c r="E77" s="3097">
        <v>0</v>
      </c>
      <c r="F77" s="3098"/>
      <c r="G77" s="2468"/>
      <c r="I77"/>
      <c r="J77"/>
      <c r="K77"/>
      <c r="L77"/>
      <c r="M77"/>
      <c r="N77" s="1466"/>
      <c r="O77" s="2026"/>
      <c r="P77" s="1451">
        <v>0</v>
      </c>
      <c r="Q77" s="1451" t="str">
        <f t="shared" si="1"/>
        <v>0</v>
      </c>
      <c r="R77" s="189"/>
      <c r="S77" s="1490">
        <f>SUMIF('FLUJO ACTUAL'!AF:AF,B77,'FLUJO ACTUAL'!AE:AE)</f>
        <v>0</v>
      </c>
      <c r="T77" s="1459">
        <f>SUMIF('3BL ACTUAL'!C:C,C77,'3BL ACTUAL'!P:P)</f>
        <v>0</v>
      </c>
      <c r="U77" s="1987">
        <f>SUMIF('3BL ACTUAL'!C:C,C77,'3BL ACTUAL'!B:B)</f>
        <v>0</v>
      </c>
    </row>
    <row r="78" spans="2:21" ht="15.75">
      <c r="B78" s="2467">
        <v>0</v>
      </c>
      <c r="C78" s="2685" t="s">
        <v>5673</v>
      </c>
      <c r="D78" s="2685" t="s">
        <v>5001</v>
      </c>
      <c r="E78" s="3097">
        <v>0</v>
      </c>
      <c r="F78" s="3098"/>
      <c r="G78" s="2468"/>
      <c r="I78"/>
      <c r="J78"/>
      <c r="K78"/>
      <c r="L78"/>
      <c r="M78"/>
      <c r="N78" s="1466"/>
      <c r="O78" s="2026"/>
      <c r="P78" s="1451">
        <v>0</v>
      </c>
      <c r="Q78" s="1451" t="str">
        <f t="shared" si="1"/>
        <v>00</v>
      </c>
      <c r="R78" s="189"/>
      <c r="S78" s="1490">
        <f>SUMIF('FLUJO ACTUAL'!AF:AF,B78,'FLUJO ACTUAL'!AE:AE)</f>
        <v>0</v>
      </c>
      <c r="T78" s="1459">
        <f>SUMIF('3BL ACTUAL'!C:C,C78,'3BL ACTUAL'!P:P)</f>
        <v>0</v>
      </c>
      <c r="U78" s="1987">
        <f>SUMIF('3BL ACTUAL'!C:C,C78,'3BL ACTUAL'!B:B)</f>
        <v>0</v>
      </c>
    </row>
    <row r="79" spans="2:21" ht="15.75">
      <c r="B79" s="2467">
        <v>0</v>
      </c>
      <c r="C79" s="2686" t="s">
        <v>5674</v>
      </c>
      <c r="D79" s="2686" t="s">
        <v>5002</v>
      </c>
      <c r="E79" s="3097">
        <v>0</v>
      </c>
      <c r="F79" s="3096"/>
      <c r="G79" s="2468">
        <v>99896.869999999937</v>
      </c>
      <c r="H79" s="2683">
        <v>80</v>
      </c>
      <c r="I79" s="2684"/>
      <c r="J79"/>
      <c r="K79"/>
      <c r="L79"/>
      <c r="M79"/>
      <c r="N79" s="1466"/>
      <c r="O79" s="2026"/>
      <c r="P79" s="1451">
        <v>0</v>
      </c>
      <c r="Q79" s="1451" t="str">
        <f t="shared" si="1"/>
        <v>00</v>
      </c>
      <c r="R79" s="189"/>
      <c r="S79" s="1490">
        <f>SUMIF('FLUJO ACTUAL'!AF:AF,B79,'FLUJO ACTUAL'!AE:AE)</f>
        <v>0</v>
      </c>
      <c r="T79" s="1459">
        <f>SUMIF('3BL ACTUAL'!C:C,C79,'3BL ACTUAL'!P:P)</f>
        <v>0</v>
      </c>
      <c r="U79" s="1987">
        <f>SUMIF('3BL ACTUAL'!C:C,C79,'3BL ACTUAL'!B:B)</f>
        <v>0</v>
      </c>
    </row>
    <row r="80" spans="2:21">
      <c r="B80" s="2467">
        <v>0</v>
      </c>
      <c r="C80" s="2686" t="s">
        <v>5675</v>
      </c>
      <c r="D80" s="2686" t="s">
        <v>5003</v>
      </c>
      <c r="E80" s="3097">
        <v>0</v>
      </c>
      <c r="F80" s="3100"/>
      <c r="G80" s="2468">
        <v>228331.85</v>
      </c>
      <c r="H80" s="2683">
        <v>142027.67000000001</v>
      </c>
      <c r="I80" s="183"/>
      <c r="J80"/>
      <c r="K80"/>
      <c r="L80"/>
      <c r="M80"/>
      <c r="N80" s="1466"/>
      <c r="O80" s="2026"/>
      <c r="P80" s="1451">
        <v>0</v>
      </c>
      <c r="Q80" s="1451" t="str">
        <f t="shared" si="1"/>
        <v>00</v>
      </c>
      <c r="R80" s="189"/>
      <c r="S80" s="1490">
        <f>SUMIF('FLUJO ACTUAL'!AF:AF,B80,'FLUJO ACTUAL'!AE:AE)</f>
        <v>0</v>
      </c>
      <c r="T80" s="1459">
        <f>SUMIF('3BL ACTUAL'!C:C,C80,'3BL ACTUAL'!P:P)</f>
        <v>0</v>
      </c>
      <c r="U80" s="1987">
        <f>SUMIF('3BL ACTUAL'!C:C,C80,'3BL ACTUAL'!B:B)</f>
        <v>0</v>
      </c>
    </row>
    <row r="81" spans="2:21" ht="15.75">
      <c r="B81" s="2467">
        <v>325</v>
      </c>
      <c r="C81" s="2686" t="s">
        <v>5304</v>
      </c>
      <c r="D81" s="2686" t="s">
        <v>5004</v>
      </c>
      <c r="E81" s="3097">
        <v>0</v>
      </c>
      <c r="F81" s="3098"/>
      <c r="G81" s="2468">
        <v>-1721</v>
      </c>
      <c r="H81" s="2683">
        <v>1721</v>
      </c>
      <c r="I81"/>
      <c r="J81"/>
      <c r="K81"/>
      <c r="L81"/>
      <c r="M81"/>
      <c r="N81" s="1466"/>
      <c r="O81" s="2026"/>
      <c r="P81" s="1451">
        <v>0</v>
      </c>
      <c r="Q81" s="1451" t="str">
        <f t="shared" si="1"/>
        <v>3250</v>
      </c>
      <c r="R81" s="189"/>
      <c r="S81" s="1490">
        <f>SUMIF('FLUJO ACTUAL'!AF:AF,B81,'FLUJO ACTUAL'!AE:AE)</f>
        <v>102</v>
      </c>
      <c r="T81" s="1459">
        <f>SUMIF('3BL ACTUAL'!C:C,C81,'3BL ACTUAL'!P:P)</f>
        <v>0</v>
      </c>
      <c r="U81" s="1987">
        <f>SUMIF('3BL ACTUAL'!C:C,C81,'3BL ACTUAL'!B:B)</f>
        <v>325</v>
      </c>
    </row>
    <row r="82" spans="2:21" ht="15.75">
      <c r="B82" s="2467">
        <v>0</v>
      </c>
      <c r="C82" s="2686" t="s">
        <v>5678</v>
      </c>
      <c r="D82" s="2686" t="s">
        <v>4920</v>
      </c>
      <c r="E82" s="3097">
        <v>0</v>
      </c>
      <c r="F82" s="3098"/>
      <c r="G82" s="2468">
        <v>-117.43</v>
      </c>
      <c r="H82" s="2683">
        <v>117.43</v>
      </c>
      <c r="I82"/>
      <c r="J82" s="2023"/>
      <c r="K82" s="2023"/>
      <c r="L82" s="2023"/>
      <c r="M82"/>
      <c r="N82" s="1466"/>
      <c r="O82" s="2026"/>
      <c r="P82" s="1451">
        <v>0</v>
      </c>
      <c r="Q82" s="1451" t="str">
        <f t="shared" si="1"/>
        <v>00</v>
      </c>
      <c r="R82" s="189"/>
      <c r="S82" s="1490">
        <f>SUMIF('FLUJO ACTUAL'!AF:AF,B82,'FLUJO ACTUAL'!AE:AE)</f>
        <v>0</v>
      </c>
      <c r="T82" s="1459">
        <f>SUMIF('3BL ACTUAL'!C:C,C82,'3BL ACTUAL'!P:P)</f>
        <v>0</v>
      </c>
      <c r="U82" s="1987">
        <f>SUMIF('3BL ACTUAL'!C:C,C82,'3BL ACTUAL'!B:B)</f>
        <v>0</v>
      </c>
    </row>
    <row r="83" spans="2:21" ht="15.75">
      <c r="B83" s="2467">
        <v>0</v>
      </c>
      <c r="C83" s="2686" t="s">
        <v>5679</v>
      </c>
      <c r="D83" s="2686" t="s">
        <v>4921</v>
      </c>
      <c r="E83" s="3097">
        <v>0</v>
      </c>
      <c r="F83" s="3098"/>
      <c r="G83" s="2468">
        <v>-1515.51</v>
      </c>
      <c r="H83" s="2683">
        <v>1515.51</v>
      </c>
      <c r="I83"/>
      <c r="J83"/>
      <c r="K83"/>
      <c r="L83"/>
      <c r="M83"/>
      <c r="N83" s="1466"/>
      <c r="O83" s="2026"/>
      <c r="P83" s="1451">
        <v>0</v>
      </c>
      <c r="Q83" s="1451" t="str">
        <f t="shared" si="1"/>
        <v>00</v>
      </c>
      <c r="R83" s="189"/>
      <c r="S83" s="1490">
        <f>SUMIF('FLUJO ACTUAL'!AF:AF,B83,'FLUJO ACTUAL'!AE:AE)</f>
        <v>0</v>
      </c>
      <c r="T83" s="1459">
        <f>SUMIF('3BL ACTUAL'!C:C,C83,'3BL ACTUAL'!P:P)</f>
        <v>0</v>
      </c>
      <c r="U83" s="1987">
        <f>SUMIF('3BL ACTUAL'!C:C,C83,'3BL ACTUAL'!B:B)</f>
        <v>0</v>
      </c>
    </row>
    <row r="84" spans="2:21" ht="15.75">
      <c r="B84" s="2467">
        <v>338</v>
      </c>
      <c r="C84" s="2685" t="s">
        <v>5308</v>
      </c>
      <c r="D84" s="2685" t="s">
        <v>4921</v>
      </c>
      <c r="E84" s="3097">
        <v>0</v>
      </c>
      <c r="F84" s="3098"/>
      <c r="G84" s="2468"/>
      <c r="I84"/>
      <c r="J84"/>
      <c r="K84"/>
      <c r="L84"/>
      <c r="M84"/>
      <c r="N84" s="1466"/>
      <c r="O84" s="2026"/>
      <c r="P84" s="1451">
        <v>0</v>
      </c>
      <c r="Q84" s="1451" t="str">
        <f t="shared" si="1"/>
        <v>3380</v>
      </c>
      <c r="R84" s="189"/>
      <c r="S84" s="1490">
        <f>SUMIF('FLUJO ACTUAL'!AF:AF,B84,'FLUJO ACTUAL'!AE:AE)</f>
        <v>103</v>
      </c>
      <c r="T84" s="1459">
        <f>SUMIF('3BL ACTUAL'!C:C,C84,'3BL ACTUAL'!P:P)</f>
        <v>0</v>
      </c>
      <c r="U84" s="1987">
        <f>SUMIF('3BL ACTUAL'!C:C,C84,'3BL ACTUAL'!B:B)</f>
        <v>338</v>
      </c>
    </row>
    <row r="85" spans="2:21" ht="15.75">
      <c r="B85" s="2467">
        <v>0</v>
      </c>
      <c r="C85" s="2685">
        <v>1.02</v>
      </c>
      <c r="D85" s="2685" t="s">
        <v>5006</v>
      </c>
      <c r="E85" s="3097">
        <v>0</v>
      </c>
      <c r="F85" s="3098"/>
      <c r="G85" s="2468"/>
      <c r="I85"/>
      <c r="J85"/>
      <c r="K85"/>
      <c r="L85"/>
      <c r="M85"/>
      <c r="N85" s="1466"/>
      <c r="O85" s="2026"/>
      <c r="P85" s="1451">
        <v>0</v>
      </c>
      <c r="Q85" s="1451" t="str">
        <f t="shared" si="1"/>
        <v>00</v>
      </c>
      <c r="R85" s="189"/>
      <c r="S85" s="1490">
        <f>SUMIF('FLUJO ACTUAL'!AF:AF,B85,'FLUJO ACTUAL'!AE:AE)</f>
        <v>0</v>
      </c>
      <c r="T85" s="1459">
        <f>SUMIF('3BL ACTUAL'!C:C,C85,'3BL ACTUAL'!P:P)</f>
        <v>0</v>
      </c>
      <c r="U85" s="1987">
        <f>SUMIF('3BL ACTUAL'!C:C,C85,'3BL ACTUAL'!B:B)</f>
        <v>0</v>
      </c>
    </row>
    <row r="86" spans="2:21" ht="15.75">
      <c r="B86" s="2467">
        <v>0</v>
      </c>
      <c r="C86" s="2685" t="s">
        <v>5390</v>
      </c>
      <c r="D86" s="2685" t="s">
        <v>5007</v>
      </c>
      <c r="E86" s="3097">
        <v>0</v>
      </c>
      <c r="F86" s="3098"/>
      <c r="G86" s="2468"/>
      <c r="I86"/>
      <c r="J86"/>
      <c r="K86"/>
      <c r="L86"/>
      <c r="M86"/>
      <c r="N86" s="1466"/>
      <c r="O86" s="2026"/>
      <c r="P86" s="1451">
        <v>0</v>
      </c>
      <c r="Q86" s="1451" t="str">
        <f t="shared" si="1"/>
        <v>00</v>
      </c>
      <c r="R86" s="189"/>
      <c r="S86" s="1490">
        <f>SUMIF('FLUJO ACTUAL'!AF:AF,B86,'FLUJO ACTUAL'!AE:AE)</f>
        <v>0</v>
      </c>
      <c r="T86" s="1459">
        <f>SUMIF('3BL ACTUAL'!C:C,C86,'3BL ACTUAL'!P:P)</f>
        <v>0</v>
      </c>
      <c r="U86" s="1987">
        <f>SUMIF('3BL ACTUAL'!C:C,C86,'3BL ACTUAL'!B:B)</f>
        <v>0</v>
      </c>
    </row>
    <row r="87" spans="2:21" ht="15.75">
      <c r="B87" s="2467">
        <v>0</v>
      </c>
      <c r="C87" s="2686" t="s">
        <v>5392</v>
      </c>
      <c r="D87" s="2686" t="s">
        <v>5796</v>
      </c>
      <c r="E87" s="3097">
        <v>0</v>
      </c>
      <c r="F87" s="3098"/>
      <c r="G87" s="2468">
        <v>813533.40999999992</v>
      </c>
      <c r="H87" s="2683">
        <v>3289.67</v>
      </c>
      <c r="I87"/>
      <c r="J87"/>
      <c r="K87"/>
      <c r="L87"/>
      <c r="M87"/>
      <c r="N87" s="1466"/>
      <c r="O87" s="2026"/>
      <c r="P87" s="1451">
        <v>0</v>
      </c>
      <c r="Q87" s="1451" t="str">
        <f t="shared" si="1"/>
        <v>00</v>
      </c>
      <c r="R87" s="189"/>
      <c r="S87" s="1490">
        <f>SUMIF('FLUJO ACTUAL'!AF:AF,B87,'FLUJO ACTUAL'!AE:AE)</f>
        <v>0</v>
      </c>
      <c r="T87" s="1459">
        <f>SUMIF('3BL ACTUAL'!C:C,C87,'3BL ACTUAL'!P:P)</f>
        <v>0</v>
      </c>
      <c r="U87" s="1987">
        <f>SUMIF('3BL ACTUAL'!C:C,C87,'3BL ACTUAL'!B:B)</f>
        <v>0</v>
      </c>
    </row>
    <row r="88" spans="2:21" ht="15.75">
      <c r="B88" s="2467">
        <v>0</v>
      </c>
      <c r="C88" s="2685" t="s">
        <v>5797</v>
      </c>
      <c r="D88" s="2685" t="s">
        <v>3539</v>
      </c>
      <c r="E88" s="3097">
        <v>0</v>
      </c>
      <c r="F88" s="3098"/>
      <c r="G88" s="2468"/>
      <c r="I88"/>
      <c r="J88"/>
      <c r="K88"/>
      <c r="L88"/>
      <c r="M88"/>
      <c r="N88" s="1466"/>
      <c r="O88" s="2026"/>
      <c r="P88" s="1451">
        <v>0</v>
      </c>
      <c r="Q88" s="1451" t="str">
        <f t="shared" si="1"/>
        <v>00</v>
      </c>
      <c r="R88" s="189"/>
      <c r="S88" s="1490">
        <f>SUMIF('FLUJO ACTUAL'!AF:AF,B88,'FLUJO ACTUAL'!AE:AE)</f>
        <v>0</v>
      </c>
      <c r="T88" s="1459">
        <f>SUMIF('3BL ACTUAL'!C:C,C88,'3BL ACTUAL'!P:P)</f>
        <v>0</v>
      </c>
      <c r="U88" s="1987">
        <f>SUMIF('3BL ACTUAL'!C:C,C88,'3BL ACTUAL'!B:B)</f>
        <v>0</v>
      </c>
    </row>
    <row r="89" spans="2:21" ht="15.75">
      <c r="B89" s="2467">
        <v>368</v>
      </c>
      <c r="C89" s="2685" t="s">
        <v>5362</v>
      </c>
      <c r="D89" s="2685" t="s">
        <v>5045</v>
      </c>
      <c r="E89" s="3097">
        <v>144129.35999999999</v>
      </c>
      <c r="F89" s="3098">
        <v>552234.49</v>
      </c>
      <c r="G89" s="2468"/>
      <c r="I89"/>
      <c r="J89"/>
      <c r="K89"/>
      <c r="L89"/>
      <c r="M89"/>
      <c r="N89" s="1466"/>
      <c r="O89" s="2026"/>
      <c r="P89" s="1451">
        <v>0</v>
      </c>
      <c r="Q89" s="1451" t="str">
        <f t="shared" si="1"/>
        <v>3680</v>
      </c>
      <c r="R89" s="189"/>
      <c r="S89" s="1490">
        <f>SUMIF('FLUJO ACTUAL'!AF:AF,B89,'FLUJO ACTUAL'!AE:AE)</f>
        <v>111</v>
      </c>
      <c r="T89" s="1459">
        <f>SUMIF('3BL ACTUAL'!C:C,C89,'3BL ACTUAL'!P:P)</f>
        <v>0</v>
      </c>
      <c r="U89" s="1987">
        <f>SUMIF('3BL ACTUAL'!C:C,C89,'3BL ACTUAL'!B:B)</f>
        <v>368</v>
      </c>
    </row>
    <row r="90" spans="2:21" ht="15.75">
      <c r="B90" s="2467">
        <v>0</v>
      </c>
      <c r="C90" s="2686" t="s">
        <v>5808</v>
      </c>
      <c r="D90" s="2686" t="s">
        <v>3543</v>
      </c>
      <c r="E90" s="3097">
        <v>0</v>
      </c>
      <c r="F90" s="3098"/>
      <c r="G90" s="2468">
        <v>-2013.15</v>
      </c>
      <c r="H90" s="2683">
        <v>2813.15</v>
      </c>
      <c r="I90"/>
      <c r="J90"/>
      <c r="K90"/>
      <c r="L90"/>
      <c r="M90"/>
      <c r="N90" s="1466"/>
      <c r="O90" s="2026"/>
      <c r="P90" s="1451">
        <v>0</v>
      </c>
      <c r="Q90" s="1451" t="str">
        <f t="shared" si="1"/>
        <v>00</v>
      </c>
      <c r="R90" s="189"/>
      <c r="S90" s="1490">
        <f>SUMIF('FLUJO ACTUAL'!AF:AF,B90,'FLUJO ACTUAL'!AE:AE)</f>
        <v>0</v>
      </c>
      <c r="T90" s="1459">
        <f>SUMIF('3BL ACTUAL'!C:C,C90,'3BL ACTUAL'!P:P)</f>
        <v>0</v>
      </c>
      <c r="U90" s="1987">
        <f>SUMIF('3BL ACTUAL'!C:C,C90,'3BL ACTUAL'!B:B)</f>
        <v>0</v>
      </c>
    </row>
    <row r="91" spans="2:21" ht="15.75">
      <c r="B91" s="2467">
        <v>0</v>
      </c>
      <c r="C91" s="2686" t="s">
        <v>5812</v>
      </c>
      <c r="D91" s="2686" t="s">
        <v>5385</v>
      </c>
      <c r="E91" s="3097">
        <v>0</v>
      </c>
      <c r="F91" s="3098"/>
      <c r="G91" s="2468"/>
      <c r="I91"/>
      <c r="J91"/>
      <c r="K91"/>
      <c r="L91"/>
      <c r="M91"/>
      <c r="N91" s="1466"/>
      <c r="O91" s="2026"/>
      <c r="P91" s="1451">
        <v>0</v>
      </c>
      <c r="Q91" s="1451"/>
      <c r="R91" s="189"/>
      <c r="S91" s="1490"/>
      <c r="T91" s="1459"/>
      <c r="U91" s="1987"/>
    </row>
    <row r="92" spans="2:21" ht="15.75">
      <c r="B92" s="2467">
        <v>372</v>
      </c>
      <c r="C92" s="2685" t="s">
        <v>5384</v>
      </c>
      <c r="D92" s="2685" t="s">
        <v>5385</v>
      </c>
      <c r="E92" s="3097">
        <v>454254.09</v>
      </c>
      <c r="F92" s="3098">
        <v>454254.09</v>
      </c>
      <c r="G92" s="2468"/>
      <c r="I92"/>
      <c r="J92"/>
      <c r="K92"/>
      <c r="L92"/>
      <c r="M92"/>
      <c r="N92" s="1466"/>
      <c r="O92" s="2026"/>
      <c r="P92" s="1451">
        <v>0</v>
      </c>
      <c r="Q92" s="1451" t="str">
        <f t="shared" si="1"/>
        <v>3720</v>
      </c>
      <c r="R92" s="189"/>
      <c r="S92" s="1490">
        <f>SUMIF('FLUJO ACTUAL'!AF:AF,B92,'FLUJO ACTUAL'!AE:AE)</f>
        <v>111</v>
      </c>
      <c r="T92" s="1459">
        <f>SUMIF('3BL ACTUAL'!C:C,C92,'3BL ACTUAL'!P:P)</f>
        <v>0</v>
      </c>
      <c r="U92" s="1987">
        <f>SUMIF('3BL ACTUAL'!C:C,C92,'3BL ACTUAL'!B:B)</f>
        <v>372</v>
      </c>
    </row>
    <row r="93" spans="2:21" ht="15.75">
      <c r="B93" s="2467">
        <v>0</v>
      </c>
      <c r="C93" s="2685" t="s">
        <v>5813</v>
      </c>
      <c r="D93" s="2685" t="s">
        <v>5008</v>
      </c>
      <c r="E93" s="3097">
        <v>0</v>
      </c>
      <c r="F93" s="3098"/>
      <c r="G93" s="2468"/>
      <c r="I93"/>
      <c r="J93"/>
      <c r="K93"/>
      <c r="L93"/>
      <c r="M93"/>
      <c r="N93" s="1466"/>
      <c r="O93" s="2026"/>
      <c r="P93" s="1451">
        <v>0</v>
      </c>
      <c r="Q93" s="1451" t="str">
        <f t="shared" si="1"/>
        <v>00</v>
      </c>
      <c r="R93" s="189"/>
      <c r="S93" s="1490">
        <f>SUMIF('FLUJO ACTUAL'!AF:AF,B93,'FLUJO ACTUAL'!AE:AE)</f>
        <v>0</v>
      </c>
      <c r="T93" s="1459">
        <f>SUMIF('3BL ACTUAL'!C:C,C93,'3BL ACTUAL'!P:P)</f>
        <v>0</v>
      </c>
      <c r="U93" s="1987">
        <f>SUMIF('3BL ACTUAL'!C:C,C93,'3BL ACTUAL'!B:B)</f>
        <v>0</v>
      </c>
    </row>
    <row r="94" spans="2:21" ht="15.75">
      <c r="B94" s="2467">
        <v>0</v>
      </c>
      <c r="C94" s="2686" t="s">
        <v>5818</v>
      </c>
      <c r="D94" s="2686" t="s">
        <v>5009</v>
      </c>
      <c r="E94" s="3097">
        <v>0</v>
      </c>
      <c r="F94" s="3098"/>
      <c r="G94" s="2468">
        <v>382182.21</v>
      </c>
      <c r="H94" s="2683">
        <v>14015.79</v>
      </c>
      <c r="I94"/>
      <c r="J94"/>
      <c r="K94"/>
      <c r="L94"/>
      <c r="M94"/>
      <c r="N94" s="1466"/>
      <c r="O94" s="2026"/>
      <c r="P94" s="1451">
        <v>0</v>
      </c>
      <c r="Q94" s="1451" t="str">
        <f t="shared" si="1"/>
        <v>00</v>
      </c>
      <c r="R94" s="189"/>
      <c r="S94" s="1490">
        <f>SUMIF('FLUJO ACTUAL'!AF:AF,B94,'FLUJO ACTUAL'!AE:AE)</f>
        <v>0</v>
      </c>
      <c r="T94" s="1459">
        <f>SUMIF('3BL ACTUAL'!C:C,C94,'3BL ACTUAL'!P:P)</f>
        <v>0</v>
      </c>
      <c r="U94" s="1987">
        <f>SUMIF('3BL ACTUAL'!C:C,C94,'3BL ACTUAL'!B:B)</f>
        <v>0</v>
      </c>
    </row>
    <row r="95" spans="2:21" ht="15.75">
      <c r="B95" s="2467">
        <v>383</v>
      </c>
      <c r="C95" s="2685" t="s">
        <v>5335</v>
      </c>
      <c r="D95" s="2685" t="s">
        <v>5009</v>
      </c>
      <c r="E95" s="3097">
        <v>2950</v>
      </c>
      <c r="F95" s="3098">
        <v>0</v>
      </c>
      <c r="G95" s="2468"/>
      <c r="I95"/>
      <c r="J95"/>
      <c r="K95"/>
      <c r="L95"/>
      <c r="M95"/>
      <c r="N95" s="1466"/>
      <c r="O95" s="2026"/>
      <c r="P95" s="1451">
        <v>0</v>
      </c>
      <c r="Q95" s="1451" t="str">
        <f t="shared" si="1"/>
        <v>3830</v>
      </c>
      <c r="R95" s="189"/>
      <c r="S95" s="1490">
        <f>SUMIF('FLUJO ACTUAL'!AF:AF,B95,'FLUJO ACTUAL'!AE:AE)</f>
        <v>111</v>
      </c>
      <c r="T95" s="1459">
        <f>SUMIF('3BL ACTUAL'!C:C,C95,'3BL ACTUAL'!P:P)</f>
        <v>0</v>
      </c>
      <c r="U95" s="1987">
        <f>SUMIF('3BL ACTUAL'!C:C,C95,'3BL ACTUAL'!B:B)</f>
        <v>383</v>
      </c>
    </row>
    <row r="96" spans="2:21" ht="15.75">
      <c r="B96" s="2467">
        <v>0</v>
      </c>
      <c r="C96" s="2685" t="s">
        <v>5819</v>
      </c>
      <c r="D96" s="2685" t="s">
        <v>5010</v>
      </c>
      <c r="E96" s="3097">
        <v>0</v>
      </c>
      <c r="F96" s="3098"/>
      <c r="G96" s="2468"/>
      <c r="I96"/>
      <c r="J96"/>
      <c r="K96"/>
      <c r="L96"/>
      <c r="M96"/>
      <c r="N96" s="1466"/>
      <c r="O96" s="2026"/>
      <c r="P96" s="1451">
        <v>0</v>
      </c>
      <c r="Q96" s="1451" t="str">
        <f t="shared" si="1"/>
        <v>00</v>
      </c>
      <c r="R96" s="189"/>
      <c r="S96" s="1490">
        <f>SUMIF('FLUJO ACTUAL'!AF:AF,B96,'FLUJO ACTUAL'!AE:AE)</f>
        <v>0</v>
      </c>
      <c r="T96" s="1459">
        <f>SUMIF('3BL ACTUAL'!C:C,C96,'3BL ACTUAL'!P:P)</f>
        <v>0</v>
      </c>
      <c r="U96" s="1987">
        <f>SUMIF('3BL ACTUAL'!C:C,C96,'3BL ACTUAL'!B:B)</f>
        <v>0</v>
      </c>
    </row>
    <row r="97" spans="2:21" ht="15.75">
      <c r="B97" s="2467">
        <v>0</v>
      </c>
      <c r="C97" s="2686" t="s">
        <v>5820</v>
      </c>
      <c r="D97" s="2686" t="s">
        <v>5011</v>
      </c>
      <c r="E97" s="3097">
        <v>0</v>
      </c>
      <c r="F97" s="3096"/>
      <c r="G97" s="2468">
        <v>-6276.93</v>
      </c>
      <c r="H97" s="2683">
        <v>6296.93</v>
      </c>
      <c r="I97"/>
      <c r="J97" s="2023"/>
      <c r="K97" s="2023"/>
      <c r="L97" s="2023"/>
      <c r="M97"/>
      <c r="N97" s="1466"/>
      <c r="O97" s="2026"/>
      <c r="P97" s="1451">
        <v>0</v>
      </c>
      <c r="Q97" s="1451" t="str">
        <f t="shared" si="1"/>
        <v>00</v>
      </c>
      <c r="R97" s="189"/>
      <c r="S97" s="1490">
        <f>SUMIF('FLUJO ACTUAL'!AF:AF,B97,'FLUJO ACTUAL'!AE:AE)</f>
        <v>0</v>
      </c>
      <c r="T97" s="1459">
        <f>SUMIF('3BL ACTUAL'!C:C,C97,'3BL ACTUAL'!P:P)</f>
        <v>0</v>
      </c>
      <c r="U97" s="1987">
        <f>SUMIF('3BL ACTUAL'!C:C,C97,'3BL ACTUAL'!B:B)</f>
        <v>0</v>
      </c>
    </row>
    <row r="98" spans="2:21" ht="15.75">
      <c r="B98" s="2467">
        <v>374</v>
      </c>
      <c r="C98" s="2686" t="s">
        <v>5314</v>
      </c>
      <c r="D98" s="2686" t="s">
        <v>5012</v>
      </c>
      <c r="E98" s="3097">
        <v>500</v>
      </c>
      <c r="F98" s="3096">
        <v>3450</v>
      </c>
      <c r="G98" s="2468"/>
      <c r="I98"/>
      <c r="J98" s="2023"/>
      <c r="K98" s="2023"/>
      <c r="L98" s="2023"/>
      <c r="M98"/>
      <c r="N98" s="1466"/>
      <c r="O98" s="2026"/>
      <c r="P98" s="1451">
        <v>0</v>
      </c>
      <c r="Q98" s="1451" t="str">
        <f t="shared" si="1"/>
        <v>3740</v>
      </c>
      <c r="R98" s="189"/>
      <c r="S98" s="1490">
        <f>SUMIF('FLUJO ACTUAL'!AF:AF,B98,'FLUJO ACTUAL'!AE:AE)</f>
        <v>111</v>
      </c>
      <c r="T98" s="1459">
        <f>SUMIF('3BL ACTUAL'!C:C,C98,'3BL ACTUAL'!P:P)</f>
        <v>0</v>
      </c>
      <c r="U98" s="1987">
        <f>SUMIF('3BL ACTUAL'!C:C,C98,'3BL ACTUAL'!B:B)</f>
        <v>374</v>
      </c>
    </row>
    <row r="99" spans="2:21" ht="15.75">
      <c r="B99" s="2467">
        <v>0</v>
      </c>
      <c r="C99" s="2685" t="s">
        <v>5821</v>
      </c>
      <c r="D99" s="2685" t="s">
        <v>5822</v>
      </c>
      <c r="E99" s="3097">
        <v>0</v>
      </c>
      <c r="F99" s="3096"/>
      <c r="G99" s="2468"/>
      <c r="I99"/>
      <c r="J99" s="2023"/>
      <c r="K99" s="2023"/>
      <c r="L99" s="2023"/>
      <c r="M99"/>
      <c r="N99" s="1466"/>
      <c r="O99" s="2026"/>
      <c r="P99" s="1451">
        <v>0</v>
      </c>
      <c r="Q99" s="1451" t="str">
        <f t="shared" si="1"/>
        <v>00</v>
      </c>
      <c r="R99" s="189"/>
      <c r="S99" s="1490">
        <f>SUMIF('FLUJO ACTUAL'!AF:AF,B99,'FLUJO ACTUAL'!AE:AE)</f>
        <v>0</v>
      </c>
      <c r="T99" s="1459">
        <f>SUMIF('3BL ACTUAL'!C:C,C99,'3BL ACTUAL'!P:P)</f>
        <v>0</v>
      </c>
      <c r="U99" s="1987">
        <f>SUMIF('3BL ACTUAL'!C:C,C99,'3BL ACTUAL'!B:B)</f>
        <v>0</v>
      </c>
    </row>
    <row r="100" spans="2:21" ht="15.75">
      <c r="B100" s="2467">
        <v>0</v>
      </c>
      <c r="C100" s="2685" t="s">
        <v>5823</v>
      </c>
      <c r="D100" s="2685" t="s">
        <v>5824</v>
      </c>
      <c r="E100" s="3097">
        <v>0</v>
      </c>
      <c r="F100" s="3096"/>
      <c r="G100" s="2468"/>
      <c r="I100"/>
      <c r="J100" s="2023"/>
      <c r="K100" s="2023"/>
      <c r="L100" s="2023"/>
      <c r="M100"/>
      <c r="N100" s="1466"/>
      <c r="O100" s="2026"/>
      <c r="P100" s="1451">
        <v>0</v>
      </c>
      <c r="Q100" s="1451" t="str">
        <f t="shared" si="1"/>
        <v>00</v>
      </c>
      <c r="R100" s="189"/>
      <c r="S100" s="1490">
        <f>SUMIF('FLUJO ACTUAL'!AF:AF,B100,'FLUJO ACTUAL'!AE:AE)</f>
        <v>0</v>
      </c>
      <c r="T100" s="1459">
        <f>SUMIF('3BL ACTUAL'!C:C,C100,'3BL ACTUAL'!P:P)</f>
        <v>0</v>
      </c>
      <c r="U100" s="1987">
        <f>SUMIF('3BL ACTUAL'!C:C,C100,'3BL ACTUAL'!B:B)</f>
        <v>0</v>
      </c>
    </row>
    <row r="101" spans="2:21" ht="15.75">
      <c r="B101" s="2467">
        <v>375</v>
      </c>
      <c r="C101" s="2686" t="s">
        <v>5386</v>
      </c>
      <c r="D101" s="2686" t="s">
        <v>5387</v>
      </c>
      <c r="E101" s="3097">
        <v>26500</v>
      </c>
      <c r="F101" s="3096">
        <v>26500</v>
      </c>
      <c r="G101" s="2468">
        <v>370883.25</v>
      </c>
      <c r="H101" s="2683">
        <v>-370883.25</v>
      </c>
      <c r="I101"/>
      <c r="J101" s="2023"/>
      <c r="K101" s="2023"/>
      <c r="L101" s="2023"/>
      <c r="M101"/>
      <c r="N101" s="1466"/>
      <c r="O101" s="2026"/>
      <c r="P101" s="1451">
        <v>0</v>
      </c>
      <c r="Q101" s="1451" t="str">
        <f t="shared" si="1"/>
        <v>3750</v>
      </c>
      <c r="R101" s="189"/>
      <c r="S101" s="1490">
        <f>SUMIF('FLUJO ACTUAL'!AF:AF,B101,'FLUJO ACTUAL'!AE:AE)</f>
        <v>111</v>
      </c>
      <c r="T101" s="1459">
        <f>SUMIF('3BL ACTUAL'!C:C,C101,'3BL ACTUAL'!P:P)</f>
        <v>0</v>
      </c>
      <c r="U101" s="1987">
        <f>SUMIF('3BL ACTUAL'!C:C,C101,'3BL ACTUAL'!B:B)</f>
        <v>375</v>
      </c>
    </row>
    <row r="102" spans="2:21" ht="15.75">
      <c r="B102" s="2467">
        <v>0</v>
      </c>
      <c r="C102" s="2686" t="s">
        <v>5829</v>
      </c>
      <c r="D102" s="2686" t="s">
        <v>5830</v>
      </c>
      <c r="E102" s="3097">
        <v>0</v>
      </c>
      <c r="F102" s="3096"/>
      <c r="G102" s="2468"/>
      <c r="I102"/>
      <c r="J102" s="2023"/>
      <c r="K102" s="2023"/>
      <c r="L102" s="2023"/>
      <c r="M102"/>
      <c r="N102" s="1466"/>
      <c r="O102" s="2026"/>
      <c r="P102" s="1451">
        <v>0</v>
      </c>
      <c r="Q102" s="1451" t="str">
        <f t="shared" si="1"/>
        <v>00</v>
      </c>
      <c r="R102" s="189"/>
      <c r="S102" s="1490">
        <f>SUMIF('FLUJO ACTUAL'!AF:AF,B102,'FLUJO ACTUAL'!AE:AE)</f>
        <v>0</v>
      </c>
      <c r="T102" s="1459">
        <f>SUMIF('3BL ACTUAL'!C:C,C102,'3BL ACTUAL'!P:P)</f>
        <v>0</v>
      </c>
      <c r="U102" s="1987">
        <f>SUMIF('3BL ACTUAL'!C:C,C102,'3BL ACTUAL'!B:B)</f>
        <v>0</v>
      </c>
    </row>
    <row r="103" spans="2:21" ht="15.75">
      <c r="B103" s="2467">
        <v>368</v>
      </c>
      <c r="C103" s="2686" t="s">
        <v>5838</v>
      </c>
      <c r="D103" s="2686" t="s">
        <v>3552</v>
      </c>
      <c r="E103" s="3097">
        <v>0</v>
      </c>
      <c r="F103" s="3098"/>
      <c r="G103" s="2468"/>
      <c r="I103"/>
      <c r="J103"/>
      <c r="K103"/>
      <c r="L103"/>
      <c r="M103"/>
      <c r="N103" s="1466"/>
      <c r="O103" s="2026"/>
      <c r="P103" s="1451">
        <v>0</v>
      </c>
      <c r="Q103" s="1451" t="str">
        <f t="shared" si="1"/>
        <v>3680</v>
      </c>
      <c r="R103" s="189"/>
      <c r="S103" s="1490">
        <f>SUMIF('FLUJO ACTUAL'!AF:AF,B103,'FLUJO ACTUAL'!AE:AE)</f>
        <v>111</v>
      </c>
      <c r="T103" s="1459">
        <f>SUMIF('3BL ACTUAL'!C:C,C103,'3BL ACTUAL'!P:P)</f>
        <v>0</v>
      </c>
      <c r="U103" s="1987">
        <f>SUMIF('3BL ACTUAL'!C:C,C103,'3BL ACTUAL'!B:B)</f>
        <v>368</v>
      </c>
    </row>
    <row r="104" spans="2:21" ht="15.75">
      <c r="B104" s="2467">
        <v>368</v>
      </c>
      <c r="C104" s="2685" t="s">
        <v>5414</v>
      </c>
      <c r="D104" s="2685" t="s">
        <v>5413</v>
      </c>
      <c r="E104" s="3097">
        <v>263975.77</v>
      </c>
      <c r="F104" s="3098">
        <v>263975.77</v>
      </c>
      <c r="G104" s="2468"/>
      <c r="I104"/>
      <c r="J104"/>
      <c r="K104"/>
      <c r="L104"/>
      <c r="M104"/>
      <c r="N104" s="1466"/>
      <c r="O104" s="2026"/>
      <c r="P104" s="1451">
        <v>0</v>
      </c>
      <c r="Q104" s="1451" t="str">
        <f t="shared" si="1"/>
        <v>3680</v>
      </c>
      <c r="R104" s="189"/>
      <c r="S104" s="1490">
        <f>SUMIF('FLUJO ACTUAL'!AF:AF,B104,'FLUJO ACTUAL'!AE:AE)</f>
        <v>111</v>
      </c>
      <c r="T104" s="1459">
        <f>SUMIF('3BL ACTUAL'!C:C,C104,'3BL ACTUAL'!P:P)</f>
        <v>0</v>
      </c>
      <c r="U104" s="1987">
        <f>SUMIF('3BL ACTUAL'!C:C,C104,'3BL ACTUAL'!B:B)</f>
        <v>368</v>
      </c>
    </row>
    <row r="105" spans="2:21" ht="15.75">
      <c r="B105" s="2467">
        <v>0</v>
      </c>
      <c r="C105" s="2685" t="s">
        <v>5423</v>
      </c>
      <c r="D105" s="2685" t="s">
        <v>5422</v>
      </c>
      <c r="E105" s="3097">
        <v>0</v>
      </c>
      <c r="F105" s="3098">
        <v>-59109.32</v>
      </c>
      <c r="G105" s="2468"/>
      <c r="I105"/>
      <c r="J105"/>
      <c r="K105"/>
      <c r="L105"/>
      <c r="M105"/>
      <c r="N105" s="1466"/>
      <c r="O105" s="2026"/>
      <c r="P105" s="1451">
        <v>0</v>
      </c>
      <c r="Q105" s="1451" t="str">
        <f t="shared" si="1"/>
        <v>00</v>
      </c>
      <c r="R105" s="189"/>
      <c r="S105" s="1490">
        <f>SUMIF('FLUJO ACTUAL'!AF:AF,B105,'FLUJO ACTUAL'!AE:AE)</f>
        <v>0</v>
      </c>
      <c r="T105" s="1459">
        <f>SUMIF('3BL ACTUAL'!C:C,C105,'3BL ACTUAL'!P:P)</f>
        <v>0</v>
      </c>
      <c r="U105" s="1987">
        <f>SUMIF('3BL ACTUAL'!C:C,C105,'3BL ACTUAL'!B:B)</f>
        <v>0</v>
      </c>
    </row>
    <row r="106" spans="2:21" ht="15.75">
      <c r="B106" s="2467">
        <v>0</v>
      </c>
      <c r="C106" s="2686" t="s">
        <v>5430</v>
      </c>
      <c r="D106" s="2686" t="s">
        <v>5424</v>
      </c>
      <c r="E106" s="3097">
        <v>0</v>
      </c>
      <c r="F106" s="3098"/>
      <c r="G106" s="2468"/>
      <c r="I106"/>
      <c r="J106"/>
      <c r="K106"/>
      <c r="L106"/>
      <c r="M106"/>
      <c r="N106" s="1466"/>
      <c r="O106" s="2026"/>
      <c r="P106" s="1451">
        <v>0</v>
      </c>
      <c r="Q106" s="1451" t="str">
        <f t="shared" si="1"/>
        <v>00</v>
      </c>
      <c r="R106" s="189"/>
      <c r="S106" s="1490">
        <f>SUMIF('FLUJO ACTUAL'!AF:AF,B106,'FLUJO ACTUAL'!AE:AE)</f>
        <v>0</v>
      </c>
      <c r="T106" s="1459">
        <f>SUMIF('3BL ACTUAL'!C:C,C106,'3BL ACTUAL'!P:P)</f>
        <v>0</v>
      </c>
      <c r="U106" s="1987">
        <f>SUMIF('3BL ACTUAL'!C:C,C106,'3BL ACTUAL'!B:B)</f>
        <v>0</v>
      </c>
    </row>
    <row r="107" spans="2:21" ht="15.75">
      <c r="B107" s="2467">
        <v>384</v>
      </c>
      <c r="C107" s="2686" t="s">
        <v>5421</v>
      </c>
      <c r="D107" s="2686" t="s">
        <v>5425</v>
      </c>
      <c r="E107" s="3097">
        <v>-28825.876</v>
      </c>
      <c r="F107" s="3096"/>
      <c r="G107" s="2468"/>
      <c r="I107"/>
      <c r="J107"/>
      <c r="K107"/>
      <c r="L107"/>
      <c r="M107"/>
      <c r="N107" s="1466"/>
      <c r="O107" s="2026"/>
      <c r="P107" s="1451">
        <v>0</v>
      </c>
      <c r="Q107" s="1451" t="str">
        <f t="shared" si="1"/>
        <v>3840</v>
      </c>
      <c r="R107" s="189"/>
      <c r="S107" s="1490">
        <f>SUMIF('FLUJO ACTUAL'!AF:AF,B107,'FLUJO ACTUAL'!AE:AE)</f>
        <v>111</v>
      </c>
      <c r="T107" s="1459">
        <f>SUMIF('3BL ACTUAL'!C:C,C107,'3BL ACTUAL'!P:P)</f>
        <v>0</v>
      </c>
      <c r="U107" s="1987">
        <f>SUMIF('3BL ACTUAL'!C:C,C107,'3BL ACTUAL'!B:B)</f>
        <v>384</v>
      </c>
    </row>
    <row r="108" spans="2:21" ht="15.75">
      <c r="B108" s="2467">
        <v>384</v>
      </c>
      <c r="C108" s="2686" t="s">
        <v>5419</v>
      </c>
      <c r="D108" s="2686" t="s">
        <v>5426</v>
      </c>
      <c r="E108" s="3097">
        <v>-7920.5599999999995</v>
      </c>
      <c r="F108" s="3096"/>
      <c r="G108" s="2468">
        <v>68.989999999999995</v>
      </c>
      <c r="H108" s="2683">
        <v>0</v>
      </c>
      <c r="I108"/>
      <c r="J108"/>
      <c r="K108"/>
      <c r="L108"/>
      <c r="M108"/>
      <c r="N108" s="1466"/>
      <c r="O108" s="2026"/>
      <c r="P108" s="1451">
        <v>0</v>
      </c>
      <c r="Q108" s="1451" t="str">
        <f t="shared" si="1"/>
        <v>3840</v>
      </c>
      <c r="R108" s="189"/>
      <c r="S108" s="1490">
        <f>SUMIF('FLUJO ACTUAL'!AF:AF,B108,'FLUJO ACTUAL'!AE:AE)</f>
        <v>111</v>
      </c>
      <c r="T108" s="1459">
        <f>SUMIF('3BL ACTUAL'!C:C,C108,'3BL ACTUAL'!P:P)</f>
        <v>0</v>
      </c>
      <c r="U108" s="1987">
        <f>SUMIF('3BL ACTUAL'!C:C,C108,'3BL ACTUAL'!B:B)</f>
        <v>384</v>
      </c>
    </row>
    <row r="109" spans="2:21" ht="15.75">
      <c r="B109" s="2467">
        <v>384</v>
      </c>
      <c r="C109" s="2686" t="s">
        <v>5418</v>
      </c>
      <c r="D109" s="2686" t="s">
        <v>5427</v>
      </c>
      <c r="E109" s="3097">
        <v>-619.5</v>
      </c>
      <c r="F109" s="3098"/>
      <c r="G109" s="2468"/>
      <c r="I109"/>
      <c r="J109"/>
      <c r="K109"/>
      <c r="L109"/>
      <c r="M109"/>
      <c r="N109" s="1466"/>
      <c r="O109" s="2026"/>
      <c r="P109" s="1451">
        <v>0</v>
      </c>
      <c r="Q109" s="1451" t="str">
        <f t="shared" si="1"/>
        <v>3840</v>
      </c>
      <c r="R109" s="189"/>
      <c r="S109" s="1490">
        <f>SUMIF('FLUJO ACTUAL'!AF:AF,B109,'FLUJO ACTUAL'!AE:AE)</f>
        <v>111</v>
      </c>
      <c r="T109" s="1459">
        <f>SUMIF('3BL ACTUAL'!C:C,C109,'3BL ACTUAL'!P:P)</f>
        <v>0</v>
      </c>
      <c r="U109" s="1987">
        <f>SUMIF('3BL ACTUAL'!C:C,C109,'3BL ACTUAL'!B:B)</f>
        <v>384</v>
      </c>
    </row>
    <row r="110" spans="2:21" ht="15.75">
      <c r="B110" s="2467">
        <v>384</v>
      </c>
      <c r="C110" s="2686" t="s">
        <v>5417</v>
      </c>
      <c r="D110" s="2686" t="s">
        <v>5428</v>
      </c>
      <c r="E110" s="3097">
        <v>-51.85</v>
      </c>
      <c r="F110" s="3098"/>
      <c r="G110" s="2468"/>
      <c r="I110"/>
      <c r="J110"/>
      <c r="K110"/>
      <c r="L110"/>
      <c r="M110"/>
      <c r="N110" s="1466"/>
      <c r="O110" s="2026"/>
      <c r="P110" s="1451">
        <v>0</v>
      </c>
      <c r="Q110" s="1451" t="str">
        <f t="shared" ref="Q110:Q156" si="2">CONCATENATE(B110,P110)</f>
        <v>3840</v>
      </c>
      <c r="R110" s="189"/>
      <c r="S110" s="1490">
        <f>SUMIF('FLUJO ACTUAL'!AF:AF,B110,'FLUJO ACTUAL'!AE:AE)</f>
        <v>111</v>
      </c>
      <c r="T110" s="1459">
        <f>SUMIF('3BL ACTUAL'!C:C,C110,'3BL ACTUAL'!P:P)</f>
        <v>0</v>
      </c>
      <c r="U110" s="1987">
        <f>SUMIF('3BL ACTUAL'!C:C,C110,'3BL ACTUAL'!B:B)</f>
        <v>384</v>
      </c>
    </row>
    <row r="111" spans="2:21" ht="15.75">
      <c r="B111" s="2467">
        <v>384</v>
      </c>
      <c r="C111" s="2685" t="s">
        <v>5420</v>
      </c>
      <c r="D111" s="2685" t="s">
        <v>5429</v>
      </c>
      <c r="E111" s="3097">
        <v>-84017.796000000002</v>
      </c>
      <c r="F111" s="3098"/>
      <c r="G111" s="2468"/>
      <c r="I111"/>
      <c r="J111"/>
      <c r="K111"/>
      <c r="L111"/>
      <c r="M111"/>
      <c r="N111" s="1466"/>
      <c r="O111" s="2026"/>
      <c r="P111" s="1451">
        <v>0</v>
      </c>
      <c r="Q111" s="1451" t="str">
        <f t="shared" si="2"/>
        <v>3840</v>
      </c>
      <c r="R111" s="189"/>
      <c r="S111" s="1490">
        <f>SUMIF('FLUJO ACTUAL'!AF:AF,B111,'FLUJO ACTUAL'!AE:AE)</f>
        <v>111</v>
      </c>
      <c r="T111" s="1459">
        <f>SUMIF('3BL ACTUAL'!C:C,C111,'3BL ACTUAL'!P:P)</f>
        <v>0</v>
      </c>
      <c r="U111" s="1987">
        <f>SUMIF('3BL ACTUAL'!C:C,C111,'3BL ACTUAL'!B:B)</f>
        <v>384</v>
      </c>
    </row>
    <row r="112" spans="2:21" ht="15.75">
      <c r="B112" s="2467">
        <v>0</v>
      </c>
      <c r="C112" s="2685">
        <v>2</v>
      </c>
      <c r="D112" s="2685" t="s">
        <v>4876</v>
      </c>
      <c r="E112" s="3097">
        <v>0</v>
      </c>
      <c r="F112" s="3098"/>
      <c r="G112" s="2468"/>
      <c r="I112"/>
      <c r="J112"/>
      <c r="K112"/>
      <c r="L112"/>
      <c r="M112"/>
      <c r="N112" s="1466"/>
      <c r="O112" s="2026"/>
      <c r="P112" s="1451">
        <v>0</v>
      </c>
      <c r="Q112" s="1451" t="str">
        <f t="shared" si="2"/>
        <v>00</v>
      </c>
      <c r="R112" s="189"/>
      <c r="S112" s="1490">
        <f>SUMIF('FLUJO ACTUAL'!AF:AF,B112,'FLUJO ACTUAL'!AE:AE)</f>
        <v>0</v>
      </c>
      <c r="T112" s="1459">
        <f>SUMIF('3BL ACTUAL'!C:C,C112,'3BL ACTUAL'!P:P)</f>
        <v>0</v>
      </c>
      <c r="U112" s="1987">
        <f>SUMIF('3BL ACTUAL'!C:C,C112,'3BL ACTUAL'!B:B)</f>
        <v>0</v>
      </c>
    </row>
    <row r="113" spans="2:21" ht="15.75">
      <c r="B113" s="2467">
        <v>0</v>
      </c>
      <c r="C113" s="2686">
        <v>2.0099999999999998</v>
      </c>
      <c r="D113" s="2686" t="s">
        <v>5013</v>
      </c>
      <c r="E113" s="3097">
        <v>0</v>
      </c>
      <c r="F113" s="3096"/>
      <c r="G113" s="2468">
        <v>-22505.120000000003</v>
      </c>
      <c r="H113" s="2683">
        <v>23679.040000000001</v>
      </c>
      <c r="I113"/>
      <c r="J113"/>
      <c r="K113"/>
      <c r="L113"/>
      <c r="M113"/>
      <c r="N113" s="1466"/>
      <c r="O113" s="2026"/>
      <c r="P113" s="1451">
        <v>0</v>
      </c>
      <c r="Q113" s="1451" t="str">
        <f t="shared" si="2"/>
        <v>00</v>
      </c>
      <c r="R113" s="189"/>
      <c r="S113" s="1490">
        <f>SUMIF('FLUJO ACTUAL'!AF:AF,B113,'FLUJO ACTUAL'!AE:AE)</f>
        <v>0</v>
      </c>
      <c r="T113" s="1459">
        <f>SUMIF('3BL ACTUAL'!C:C,C113,'3BL ACTUAL'!P:P)</f>
        <v>0</v>
      </c>
      <c r="U113" s="1987">
        <f>SUMIF('3BL ACTUAL'!C:C,C113,'3BL ACTUAL'!B:B)</f>
        <v>0</v>
      </c>
    </row>
    <row r="114" spans="2:21" ht="15.75">
      <c r="B114" s="2467">
        <v>0</v>
      </c>
      <c r="C114" s="2685" t="s">
        <v>5398</v>
      </c>
      <c r="D114" s="2685" t="s">
        <v>5014</v>
      </c>
      <c r="E114" s="3097">
        <v>0</v>
      </c>
      <c r="F114" s="3096"/>
      <c r="G114" s="2468"/>
      <c r="I114"/>
      <c r="J114"/>
      <c r="K114"/>
      <c r="L114"/>
      <c r="M114"/>
      <c r="N114" s="1466"/>
      <c r="O114" s="2026"/>
      <c r="P114" s="1451">
        <v>0</v>
      </c>
      <c r="Q114" s="1451" t="str">
        <f t="shared" si="2"/>
        <v>00</v>
      </c>
      <c r="R114" s="189"/>
      <c r="S114" s="1490">
        <f>SUMIF('FLUJO ACTUAL'!AF:AF,B114,'FLUJO ACTUAL'!AE:AE)</f>
        <v>0</v>
      </c>
      <c r="T114" s="1459">
        <f>SUMIF('3BL ACTUAL'!C:C,C114,'3BL ACTUAL'!P:P)</f>
        <v>0</v>
      </c>
      <c r="U114" s="1987">
        <f>SUMIF('3BL ACTUAL'!C:C,C114,'3BL ACTUAL'!B:B)</f>
        <v>0</v>
      </c>
    </row>
    <row r="115" spans="2:21" ht="15.75">
      <c r="B115" s="2467">
        <v>0</v>
      </c>
      <c r="C115" s="2685" t="s">
        <v>5399</v>
      </c>
      <c r="D115" s="2685" t="s">
        <v>4922</v>
      </c>
      <c r="E115" s="3097">
        <v>0</v>
      </c>
      <c r="F115" s="3098"/>
      <c r="G115" s="2468"/>
      <c r="I115"/>
      <c r="J115"/>
      <c r="K115"/>
      <c r="L115"/>
      <c r="M115"/>
      <c r="N115" s="1466"/>
      <c r="O115" s="2026"/>
      <c r="P115" s="1451">
        <v>0</v>
      </c>
      <c r="Q115" s="1451" t="str">
        <f t="shared" si="2"/>
        <v>00</v>
      </c>
      <c r="R115" s="189"/>
      <c r="S115" s="1490">
        <f>SUMIF('FLUJO ACTUAL'!AF:AF,B115,'FLUJO ACTUAL'!AE:AE)</f>
        <v>0</v>
      </c>
      <c r="T115" s="1459">
        <f>SUMIF('3BL ACTUAL'!C:C,C115,'3BL ACTUAL'!P:P)</f>
        <v>0</v>
      </c>
      <c r="U115" s="1987">
        <f>SUMIF('3BL ACTUAL'!C:C,C115,'3BL ACTUAL'!B:B)</f>
        <v>0</v>
      </c>
    </row>
    <row r="116" spans="2:21" ht="15.75">
      <c r="B116" s="2467">
        <v>0</v>
      </c>
      <c r="C116" s="2686" t="s">
        <v>6025</v>
      </c>
      <c r="D116" s="2686" t="s">
        <v>4872</v>
      </c>
      <c r="E116" s="3097">
        <v>0</v>
      </c>
      <c r="F116" s="3098"/>
      <c r="G116" s="2468"/>
      <c r="I116"/>
      <c r="J116"/>
      <c r="K116"/>
      <c r="L116"/>
      <c r="M116"/>
      <c r="N116" s="1466"/>
      <c r="O116" s="2026"/>
      <c r="P116" s="1451">
        <v>0</v>
      </c>
      <c r="Q116" s="1451" t="str">
        <f t="shared" si="2"/>
        <v>00</v>
      </c>
      <c r="R116" s="189"/>
      <c r="S116" s="1490">
        <f>SUMIF('FLUJO ACTUAL'!AF:AF,B116,'FLUJO ACTUAL'!AE:AE)</f>
        <v>0</v>
      </c>
      <c r="T116" s="1459">
        <f>SUMIF('3BL ACTUAL'!C:C,C116,'3BL ACTUAL'!P:P)</f>
        <v>0</v>
      </c>
      <c r="U116" s="1987">
        <f>SUMIF('3BL ACTUAL'!C:C,C116,'3BL ACTUAL'!B:B)</f>
        <v>0</v>
      </c>
    </row>
    <row r="117" spans="2:21" ht="15.75">
      <c r="B117" s="2467">
        <v>513</v>
      </c>
      <c r="C117" s="2685" t="s">
        <v>5311</v>
      </c>
      <c r="D117" s="2686" t="s">
        <v>5015</v>
      </c>
      <c r="E117" s="3097">
        <v>502.04999999975553</v>
      </c>
      <c r="F117" s="3098"/>
      <c r="G117" s="2468"/>
      <c r="I117"/>
      <c r="J117" s="2023"/>
      <c r="K117" s="2023"/>
      <c r="L117" s="2023"/>
      <c r="M117"/>
      <c r="N117" s="1466"/>
      <c r="O117" s="2026"/>
      <c r="P117" s="1451">
        <v>0</v>
      </c>
      <c r="Q117" s="1451" t="str">
        <f t="shared" si="2"/>
        <v>5130</v>
      </c>
      <c r="R117" s="189"/>
      <c r="S117" s="1490">
        <f>SUMIF('FLUJO ACTUAL'!AF:AF,B117,'FLUJO ACTUAL'!AE:AE)</f>
        <v>201</v>
      </c>
      <c r="T117" s="1459">
        <f>SUMIF('3BL ACTUAL'!C:C,C117,'3BL ACTUAL'!P:P)</f>
        <v>0</v>
      </c>
      <c r="U117" s="1987">
        <f>SUMIF('3BL ACTUAL'!C:C,C117,'3BL ACTUAL'!B:B)</f>
        <v>513</v>
      </c>
    </row>
    <row r="118" spans="2:21" ht="15.75">
      <c r="B118" s="2467">
        <v>513</v>
      </c>
      <c r="C118" s="2685" t="s">
        <v>6026</v>
      </c>
      <c r="D118" s="2685" t="s">
        <v>11352</v>
      </c>
      <c r="E118" s="3097">
        <v>0</v>
      </c>
      <c r="F118" s="3098"/>
      <c r="G118" s="2468"/>
      <c r="I118"/>
      <c r="J118"/>
      <c r="K118"/>
      <c r="L118"/>
      <c r="M118"/>
      <c r="N118" s="1466"/>
      <c r="O118" s="2026"/>
      <c r="P118" s="1451">
        <v>0</v>
      </c>
      <c r="Q118" s="1451" t="str">
        <f t="shared" si="2"/>
        <v>5130</v>
      </c>
      <c r="R118" s="189"/>
      <c r="S118" s="1490">
        <f>SUMIF('FLUJO ACTUAL'!AF:AF,B118,'FLUJO ACTUAL'!AE:AE)</f>
        <v>201</v>
      </c>
      <c r="T118" s="1459">
        <f>SUMIF('3BL ACTUAL'!C:C,C118,'3BL ACTUAL'!P:P)</f>
        <v>0</v>
      </c>
      <c r="U118" s="1987">
        <f>SUMIF('3BL ACTUAL'!C:C,C118,'3BL ACTUAL'!B:B)</f>
        <v>513</v>
      </c>
    </row>
    <row r="119" spans="2:21" ht="15.75">
      <c r="B119" s="2467">
        <v>0</v>
      </c>
      <c r="C119" s="2686" t="s">
        <v>6033</v>
      </c>
      <c r="D119" s="2686" t="s">
        <v>5016</v>
      </c>
      <c r="E119" s="3097">
        <v>0</v>
      </c>
      <c r="F119" s="3098"/>
      <c r="G119" s="2468"/>
      <c r="I119"/>
      <c r="J119"/>
      <c r="K119"/>
      <c r="L119"/>
      <c r="M119"/>
      <c r="N119" s="1466"/>
      <c r="O119" s="2026"/>
      <c r="P119" s="1451">
        <v>1</v>
      </c>
      <c r="Q119" s="1451" t="str">
        <f t="shared" si="2"/>
        <v>01</v>
      </c>
      <c r="R119" s="189"/>
      <c r="S119" s="1490">
        <f>SUMIF('FLUJO ACTUAL'!AF:AF,B119,'FLUJO ACTUAL'!AE:AE)</f>
        <v>0</v>
      </c>
      <c r="T119" s="1459">
        <f>SUMIF('3BL ACTUAL'!C:C,C119,'3BL ACTUAL'!P:P)</f>
        <v>1</v>
      </c>
      <c r="U119" s="1987">
        <f>SUMIF('3BL ACTUAL'!C:C,C119,'3BL ACTUAL'!B:B)</f>
        <v>0</v>
      </c>
    </row>
    <row r="120" spans="2:21" ht="15.75">
      <c r="B120" s="2467">
        <v>515</v>
      </c>
      <c r="C120" s="2685" t="s">
        <v>5300</v>
      </c>
      <c r="D120" s="2685" t="s">
        <v>264</v>
      </c>
      <c r="E120" s="3097">
        <v>0</v>
      </c>
      <c r="F120" s="3096"/>
      <c r="G120" s="2468"/>
      <c r="I120"/>
      <c r="J120"/>
      <c r="K120"/>
      <c r="L120"/>
      <c r="M120"/>
      <c r="N120" s="1466"/>
      <c r="O120" s="2026"/>
      <c r="P120" s="1451">
        <v>1</v>
      </c>
      <c r="Q120" s="1451" t="str">
        <f t="shared" si="2"/>
        <v>5151</v>
      </c>
      <c r="R120" s="189"/>
      <c r="S120" s="1490">
        <f>SUMIF('FLUJO ACTUAL'!AF:AF,B120,'FLUJO ACTUAL'!AE:AE)</f>
        <v>201</v>
      </c>
      <c r="T120" s="1459">
        <f>SUMIF('3BL ACTUAL'!C:C,C120,'3BL ACTUAL'!P:P)</f>
        <v>1</v>
      </c>
      <c r="U120" s="1987">
        <f>SUMIF('3BL ACTUAL'!C:C,C120,'3BL ACTUAL'!B:B)</f>
        <v>515</v>
      </c>
    </row>
    <row r="121" spans="2:21" ht="15.75">
      <c r="B121" s="2467">
        <v>0</v>
      </c>
      <c r="C121" s="2685" t="s">
        <v>6050</v>
      </c>
      <c r="D121" s="2685" t="s">
        <v>6051</v>
      </c>
      <c r="E121" s="3097">
        <v>0</v>
      </c>
      <c r="F121" s="3098"/>
      <c r="G121" s="2468"/>
      <c r="I121"/>
      <c r="J121"/>
      <c r="K121"/>
      <c r="L121"/>
      <c r="M121"/>
      <c r="N121" s="1466"/>
      <c r="O121" s="2026"/>
      <c r="P121" s="1451">
        <v>1</v>
      </c>
      <c r="Q121" s="1451" t="str">
        <f t="shared" si="2"/>
        <v>01</v>
      </c>
      <c r="R121" s="189"/>
      <c r="S121" s="1490">
        <f>SUMIF('FLUJO ACTUAL'!AF:AF,B121,'FLUJO ACTUAL'!AE:AE)</f>
        <v>0</v>
      </c>
      <c r="T121" s="1459">
        <f>SUMIF('3BL ACTUAL'!C:C,C121,'3BL ACTUAL'!P:P)</f>
        <v>1</v>
      </c>
      <c r="U121" s="1987">
        <f>SUMIF('3BL ACTUAL'!C:C,C121,'3BL ACTUAL'!B:B)</f>
        <v>0</v>
      </c>
    </row>
    <row r="122" spans="2:21" ht="15.75">
      <c r="B122" s="2467">
        <v>0</v>
      </c>
      <c r="C122" s="2686" t="s">
        <v>6054</v>
      </c>
      <c r="D122" s="2686" t="s">
        <v>6055</v>
      </c>
      <c r="E122" s="3097">
        <v>0</v>
      </c>
      <c r="F122" s="3096"/>
      <c r="G122" s="2468"/>
      <c r="I122"/>
      <c r="J122" s="2023"/>
      <c r="K122" s="2023"/>
      <c r="L122" s="2023"/>
      <c r="M122"/>
      <c r="N122" s="1466"/>
      <c r="O122" s="2026"/>
      <c r="P122" s="1451">
        <v>3</v>
      </c>
      <c r="Q122" s="1451" t="str">
        <f t="shared" si="2"/>
        <v>03</v>
      </c>
      <c r="R122" s="189"/>
      <c r="S122" s="1490">
        <f>SUMIF('FLUJO ACTUAL'!AF:AF,B122,'FLUJO ACTUAL'!AE:AE)</f>
        <v>0</v>
      </c>
      <c r="T122" s="1459">
        <f>SUMIF('3BL ACTUAL'!C:C,C122,'3BL ACTUAL'!P:P)</f>
        <v>3</v>
      </c>
      <c r="U122" s="1987">
        <f>SUMIF('3BL ACTUAL'!C:C,C122,'3BL ACTUAL'!B:B)</f>
        <v>0</v>
      </c>
    </row>
    <row r="123" spans="2:21" ht="15.75">
      <c r="B123" s="2467">
        <v>521</v>
      </c>
      <c r="C123" s="2685" t="s">
        <v>5303</v>
      </c>
      <c r="D123" s="2685" t="s">
        <v>5283</v>
      </c>
      <c r="E123" s="3097">
        <v>0</v>
      </c>
      <c r="F123" s="3096"/>
      <c r="G123" s="2468"/>
      <c r="I123"/>
      <c r="J123"/>
      <c r="K123"/>
      <c r="L123"/>
      <c r="M123"/>
      <c r="N123" s="1466"/>
      <c r="O123" s="2026"/>
      <c r="P123" s="1451">
        <v>3</v>
      </c>
      <c r="Q123" s="1451" t="str">
        <f t="shared" si="2"/>
        <v>5213</v>
      </c>
      <c r="R123" s="189"/>
      <c r="S123" s="1490">
        <f>SUMIF('FLUJO ACTUAL'!AF:AF,B123,'FLUJO ACTUAL'!AE:AE)</f>
        <v>201</v>
      </c>
      <c r="T123" s="1459">
        <f>SUMIF('3BL ACTUAL'!C:C,C123,'3BL ACTUAL'!P:P)</f>
        <v>3</v>
      </c>
      <c r="U123" s="1987">
        <f>SUMIF('3BL ACTUAL'!C:C,C123,'3BL ACTUAL'!B:B)</f>
        <v>521</v>
      </c>
    </row>
    <row r="124" spans="2:21" ht="15.75">
      <c r="B124" s="2467">
        <v>0</v>
      </c>
      <c r="C124" s="2685" t="s">
        <v>6103</v>
      </c>
      <c r="D124" s="2685" t="s">
        <v>6104</v>
      </c>
      <c r="E124" s="3097">
        <v>0</v>
      </c>
      <c r="F124" s="3096"/>
      <c r="G124" s="2466"/>
      <c r="I124"/>
      <c r="J124"/>
      <c r="K124"/>
      <c r="L124"/>
      <c r="M124"/>
      <c r="N124" s="1466"/>
      <c r="O124" s="2026"/>
      <c r="P124" s="1451">
        <v>3</v>
      </c>
      <c r="Q124" s="1451" t="str">
        <f t="shared" si="2"/>
        <v>03</v>
      </c>
      <c r="R124" s="189"/>
      <c r="S124" s="1490">
        <f>SUMIF('FLUJO ACTUAL'!AF:AF,B124,'FLUJO ACTUAL'!AE:AE)</f>
        <v>0</v>
      </c>
      <c r="T124" s="1459">
        <f>SUMIF('3BL ACTUAL'!C:C,C124,'3BL ACTUAL'!P:P)</f>
        <v>3</v>
      </c>
      <c r="U124" s="1987">
        <f>SUMIF('3BL ACTUAL'!C:C,C124,'3BL ACTUAL'!B:B)</f>
        <v>0</v>
      </c>
    </row>
    <row r="125" spans="2:21" ht="15.75">
      <c r="B125" s="2467">
        <v>0</v>
      </c>
      <c r="C125" s="2685" t="s">
        <v>6113</v>
      </c>
      <c r="D125" s="2685" t="s">
        <v>6114</v>
      </c>
      <c r="E125" s="3097">
        <v>0</v>
      </c>
      <c r="F125" s="3098"/>
      <c r="G125" s="2468"/>
      <c r="I125"/>
      <c r="J125" s="2023"/>
      <c r="K125" s="2023"/>
      <c r="L125" s="2023"/>
      <c r="M125"/>
      <c r="N125" s="1466"/>
      <c r="O125" s="2026"/>
      <c r="P125" s="1451">
        <v>3</v>
      </c>
      <c r="Q125" s="1451" t="str">
        <f t="shared" si="2"/>
        <v>03</v>
      </c>
      <c r="R125" s="189"/>
      <c r="S125" s="1490">
        <f>SUMIF('FLUJO ACTUAL'!AF:AF,B125,'FLUJO ACTUAL'!AE:AE)</f>
        <v>0</v>
      </c>
      <c r="T125" s="1459">
        <f>SUMIF('3BL ACTUAL'!C:C,C125,'3BL ACTUAL'!P:P)</f>
        <v>3</v>
      </c>
      <c r="U125" s="1987">
        <f>SUMIF('3BL ACTUAL'!C:C,C125,'3BL ACTUAL'!B:B)</f>
        <v>0</v>
      </c>
    </row>
    <row r="126" spans="2:21" ht="15.75">
      <c r="B126" s="2467">
        <v>536</v>
      </c>
      <c r="C126" s="2685" t="s">
        <v>6115</v>
      </c>
      <c r="D126" s="2685" t="s">
        <v>6116</v>
      </c>
      <c r="E126" s="3097">
        <v>0</v>
      </c>
      <c r="F126" s="3098"/>
      <c r="G126" s="2468"/>
      <c r="I126"/>
      <c r="J126" s="2023"/>
      <c r="K126" s="2023"/>
      <c r="L126" s="2023"/>
      <c r="M126"/>
      <c r="N126" s="1466"/>
      <c r="O126" s="2026"/>
      <c r="P126" s="1451">
        <v>3</v>
      </c>
      <c r="Q126" s="1451" t="str">
        <f t="shared" si="2"/>
        <v>5363</v>
      </c>
      <c r="R126" s="189"/>
      <c r="S126" s="1490">
        <f>SUMIF('FLUJO ACTUAL'!AF:AF,B126,'FLUJO ACTUAL'!AE:AE)</f>
        <v>204</v>
      </c>
      <c r="T126" s="1459">
        <f>SUMIF('3BL ACTUAL'!C:C,C126,'3BL ACTUAL'!P:P)</f>
        <v>3</v>
      </c>
      <c r="U126" s="1987">
        <f>SUMIF('3BL ACTUAL'!C:C,C126,'3BL ACTUAL'!B:B)</f>
        <v>536</v>
      </c>
    </row>
    <row r="127" spans="2:21" ht="15.75">
      <c r="B127" s="2467">
        <v>536</v>
      </c>
      <c r="C127" s="2685" t="s">
        <v>6117</v>
      </c>
      <c r="D127" s="2685" t="s">
        <v>6118</v>
      </c>
      <c r="E127" s="3097">
        <v>0</v>
      </c>
      <c r="F127" s="3096"/>
      <c r="G127" s="2468"/>
      <c r="I127"/>
      <c r="J127"/>
      <c r="K127"/>
      <c r="L127"/>
      <c r="M127"/>
      <c r="N127" s="1466"/>
      <c r="O127" s="2026"/>
      <c r="P127" s="1451">
        <v>2</v>
      </c>
      <c r="Q127" s="1451" t="str">
        <f t="shared" si="2"/>
        <v>5362</v>
      </c>
      <c r="R127" s="189"/>
      <c r="S127" s="1490">
        <f>SUMIF('FLUJO ACTUAL'!AF:AF,B127,'FLUJO ACTUAL'!AE:AE)</f>
        <v>204</v>
      </c>
      <c r="T127" s="1459">
        <f>SUMIF('3BL ACTUAL'!C:C,C127,'3BL ACTUAL'!P:P)</f>
        <v>2</v>
      </c>
      <c r="U127" s="1987">
        <f>SUMIF('3BL ACTUAL'!C:C,C127,'3BL ACTUAL'!B:B)</f>
        <v>536</v>
      </c>
    </row>
    <row r="128" spans="2:21" ht="15.75">
      <c r="B128" s="2467">
        <v>536</v>
      </c>
      <c r="C128" s="2686" t="s">
        <v>6121</v>
      </c>
      <c r="D128" s="2686" t="s">
        <v>6122</v>
      </c>
      <c r="E128" s="3097">
        <v>0</v>
      </c>
      <c r="F128" s="3098"/>
      <c r="G128" s="2468"/>
      <c r="I128"/>
      <c r="J128"/>
      <c r="K128"/>
      <c r="L128"/>
      <c r="M128"/>
      <c r="N128" s="1466"/>
      <c r="O128" s="2026"/>
      <c r="P128" s="1451">
        <v>2</v>
      </c>
      <c r="Q128" s="1451" t="str">
        <f t="shared" si="2"/>
        <v>5362</v>
      </c>
      <c r="R128" s="189"/>
      <c r="S128" s="1490">
        <f>SUMIF('FLUJO ACTUAL'!AF:AF,B128,'FLUJO ACTUAL'!AE:AE)</f>
        <v>204</v>
      </c>
      <c r="T128" s="1459">
        <f>SUMIF('3BL ACTUAL'!C:C,C128,'3BL ACTUAL'!P:P)</f>
        <v>2</v>
      </c>
      <c r="U128" s="1987">
        <f>SUMIF('3BL ACTUAL'!C:C,C128,'3BL ACTUAL'!B:B)</f>
        <v>536</v>
      </c>
    </row>
    <row r="129" spans="2:21" ht="15.75">
      <c r="B129" s="2467">
        <v>536</v>
      </c>
      <c r="C129" s="2686" t="s">
        <v>6125</v>
      </c>
      <c r="D129" s="2686" t="s">
        <v>6126</v>
      </c>
      <c r="E129" s="3097">
        <v>0</v>
      </c>
      <c r="F129" s="3098"/>
      <c r="G129" s="2468"/>
      <c r="I129"/>
      <c r="J129"/>
      <c r="K129"/>
      <c r="L129"/>
      <c r="M129"/>
      <c r="N129" s="1466"/>
      <c r="O129" s="2026"/>
      <c r="P129" s="1451">
        <v>2</v>
      </c>
      <c r="Q129" s="1451" t="str">
        <f t="shared" si="2"/>
        <v>5362</v>
      </c>
      <c r="R129" s="189"/>
      <c r="S129" s="1490">
        <f>SUMIF('FLUJO ACTUAL'!AF:AF,B129,'FLUJO ACTUAL'!AE:AE)</f>
        <v>204</v>
      </c>
      <c r="T129" s="1459">
        <f>SUMIF('3BL ACTUAL'!C:C,C129,'3BL ACTUAL'!P:P)</f>
        <v>2</v>
      </c>
      <c r="U129" s="1987">
        <f>SUMIF('3BL ACTUAL'!C:C,C129,'3BL ACTUAL'!B:B)</f>
        <v>536</v>
      </c>
    </row>
    <row r="130" spans="2:21" ht="15.75">
      <c r="B130" s="2467">
        <v>0</v>
      </c>
      <c r="C130" s="2685" t="s">
        <v>6134</v>
      </c>
      <c r="D130" s="2685" t="s">
        <v>4877</v>
      </c>
      <c r="E130" s="3097">
        <v>0</v>
      </c>
      <c r="F130" s="3096"/>
      <c r="G130" s="2468"/>
      <c r="I130"/>
      <c r="J130"/>
      <c r="K130"/>
      <c r="L130"/>
      <c r="M130"/>
      <c r="N130" s="1466"/>
      <c r="O130" s="2026"/>
      <c r="P130" s="1451">
        <v>2</v>
      </c>
      <c r="Q130" s="1451" t="str">
        <f t="shared" si="2"/>
        <v>02</v>
      </c>
      <c r="R130" s="189"/>
      <c r="S130" s="1490">
        <f>SUMIF('FLUJO ACTUAL'!AF:AF,B130,'FLUJO ACTUAL'!AE:AE)</f>
        <v>0</v>
      </c>
      <c r="T130" s="1459">
        <f>SUMIF('3BL ACTUAL'!C:C,C130,'3BL ACTUAL'!P:P)</f>
        <v>2</v>
      </c>
      <c r="U130" s="1987">
        <f>SUMIF('3BL ACTUAL'!C:C,C130,'3BL ACTUAL'!B:B)</f>
        <v>0</v>
      </c>
    </row>
    <row r="131" spans="2:21" ht="15.75">
      <c r="B131" s="2467">
        <v>0</v>
      </c>
      <c r="C131" s="2686" t="s">
        <v>6135</v>
      </c>
      <c r="D131" s="2686" t="s">
        <v>4923</v>
      </c>
      <c r="E131" s="3097">
        <v>0</v>
      </c>
      <c r="F131" s="3096"/>
      <c r="G131" s="2468"/>
      <c r="I131"/>
      <c r="J131"/>
      <c r="K131"/>
      <c r="L131"/>
      <c r="M131"/>
      <c r="N131" s="1466"/>
      <c r="O131" s="2026"/>
      <c r="P131" s="1451">
        <v>2</v>
      </c>
      <c r="Q131" s="1451" t="str">
        <f t="shared" si="2"/>
        <v>02</v>
      </c>
      <c r="R131" s="189"/>
      <c r="S131" s="1490">
        <f>SUMIF('FLUJO ACTUAL'!AF:AF,B131,'FLUJO ACTUAL'!AE:AE)</f>
        <v>0</v>
      </c>
      <c r="T131" s="1459">
        <f>SUMIF('3BL ACTUAL'!C:C,C131,'3BL ACTUAL'!P:P)</f>
        <v>2</v>
      </c>
      <c r="U131" s="1987">
        <f>SUMIF('3BL ACTUAL'!C:C,C131,'3BL ACTUAL'!B:B)</f>
        <v>0</v>
      </c>
    </row>
    <row r="132" spans="2:21" ht="15.75">
      <c r="B132" s="2467">
        <v>536</v>
      </c>
      <c r="C132" s="2686" t="s">
        <v>8784</v>
      </c>
      <c r="D132" s="2686" t="s">
        <v>8785</v>
      </c>
      <c r="E132" s="3097">
        <v>0</v>
      </c>
      <c r="F132" s="3096"/>
      <c r="G132" s="2468"/>
      <c r="I132"/>
      <c r="J132"/>
      <c r="K132"/>
      <c r="L132"/>
      <c r="M132"/>
      <c r="N132" s="1466"/>
      <c r="O132" s="2026"/>
      <c r="P132" s="1451">
        <v>2</v>
      </c>
      <c r="Q132" s="1451" t="str">
        <f t="shared" si="2"/>
        <v>5362</v>
      </c>
      <c r="R132" s="189"/>
      <c r="S132" s="1490">
        <f>SUMIF('FLUJO ACTUAL'!AF:AF,B132,'FLUJO ACTUAL'!AE:AE)</f>
        <v>204</v>
      </c>
      <c r="T132" s="1459">
        <f>SUMIF('3BL ACTUAL'!C:C,C132,'3BL ACTUAL'!P:P)</f>
        <v>2</v>
      </c>
      <c r="U132" s="1987">
        <f>SUMIF('3BL ACTUAL'!C:C,C132,'3BL ACTUAL'!B:B)</f>
        <v>536</v>
      </c>
    </row>
    <row r="133" spans="2:21" ht="15.75">
      <c r="B133" s="2467">
        <v>536</v>
      </c>
      <c r="C133" s="2686" t="s">
        <v>8980</v>
      </c>
      <c r="D133" s="2686" t="s">
        <v>8981</v>
      </c>
      <c r="E133" s="3097">
        <v>0</v>
      </c>
      <c r="F133" s="3096"/>
      <c r="G133" s="2468"/>
      <c r="I133"/>
      <c r="J133"/>
      <c r="K133"/>
      <c r="L133"/>
      <c r="M133"/>
      <c r="N133" s="1466"/>
      <c r="O133" s="2026"/>
      <c r="P133" s="1451">
        <v>2</v>
      </c>
      <c r="Q133" s="1451" t="str">
        <f t="shared" si="2"/>
        <v>5362</v>
      </c>
      <c r="R133" s="189"/>
      <c r="S133" s="1490">
        <f>SUMIF('FLUJO ACTUAL'!AF:AF,B133,'FLUJO ACTUAL'!AE:AE)</f>
        <v>204</v>
      </c>
      <c r="T133" s="1459">
        <f>SUMIF('3BL ACTUAL'!C:C,C133,'3BL ACTUAL'!P:P)</f>
        <v>2</v>
      </c>
      <c r="U133" s="1987">
        <f>SUMIF('3BL ACTUAL'!C:C,C133,'3BL ACTUAL'!B:B)</f>
        <v>536</v>
      </c>
    </row>
    <row r="134" spans="2:21" ht="15.75">
      <c r="B134" s="2467">
        <v>0</v>
      </c>
      <c r="C134" s="2686">
        <v>2.02</v>
      </c>
      <c r="D134" s="2686" t="s">
        <v>5402</v>
      </c>
      <c r="E134" s="3097">
        <v>0</v>
      </c>
      <c r="F134" s="3096"/>
      <c r="G134" s="2468"/>
      <c r="I134"/>
      <c r="J134"/>
      <c r="K134"/>
      <c r="L134"/>
      <c r="M134"/>
      <c r="N134" s="1466"/>
      <c r="O134" s="2026"/>
      <c r="P134" s="1451">
        <v>2</v>
      </c>
      <c r="Q134" s="1451" t="str">
        <f t="shared" si="2"/>
        <v>02</v>
      </c>
      <c r="R134" s="189"/>
      <c r="S134" s="1490">
        <f>SUMIF('FLUJO ACTUAL'!AF:AF,B134,'FLUJO ACTUAL'!AE:AE)</f>
        <v>0</v>
      </c>
      <c r="T134" s="1459">
        <f>SUMIF('3BL ACTUAL'!C:C,C134,'3BL ACTUAL'!P:P)</f>
        <v>2</v>
      </c>
      <c r="U134" s="1987">
        <f>SUMIF('3BL ACTUAL'!C:C,C134,'3BL ACTUAL'!B:B)</f>
        <v>0</v>
      </c>
    </row>
    <row r="135" spans="2:21" ht="15.75">
      <c r="B135" s="2467">
        <v>0</v>
      </c>
      <c r="C135" s="2686" t="s">
        <v>5400</v>
      </c>
      <c r="D135" s="2686" t="s">
        <v>5403</v>
      </c>
      <c r="E135" s="3097">
        <v>0</v>
      </c>
      <c r="F135" s="3096"/>
      <c r="G135" s="2468"/>
      <c r="I135"/>
      <c r="J135"/>
      <c r="K135"/>
      <c r="L135"/>
      <c r="M135"/>
      <c r="N135" s="1466"/>
      <c r="O135" s="2026"/>
      <c r="P135" s="1451">
        <v>2</v>
      </c>
      <c r="Q135" s="1451" t="str">
        <f t="shared" si="2"/>
        <v>02</v>
      </c>
      <c r="R135" s="189"/>
      <c r="S135" s="1490">
        <f>SUMIF('FLUJO ACTUAL'!AF:AF,B135,'FLUJO ACTUAL'!AE:AE)</f>
        <v>0</v>
      </c>
      <c r="T135" s="1459">
        <f>SUMIF('3BL ACTUAL'!C:C,C135,'3BL ACTUAL'!P:P)</f>
        <v>2</v>
      </c>
      <c r="U135" s="1987">
        <f>SUMIF('3BL ACTUAL'!C:C,C135,'3BL ACTUAL'!B:B)</f>
        <v>0</v>
      </c>
    </row>
    <row r="136" spans="2:21" ht="15.75">
      <c r="B136" s="2467">
        <v>0</v>
      </c>
      <c r="C136" s="2685" t="s">
        <v>5401</v>
      </c>
      <c r="D136" s="2685" t="s">
        <v>5404</v>
      </c>
      <c r="E136" s="3097">
        <v>0</v>
      </c>
      <c r="F136" s="3096"/>
      <c r="G136" s="2468"/>
      <c r="I136"/>
      <c r="J136" s="2023"/>
      <c r="K136" s="2023"/>
      <c r="L136" s="2023"/>
      <c r="M136"/>
      <c r="N136" s="1466"/>
      <c r="O136" s="2026"/>
      <c r="P136" s="1451">
        <v>2</v>
      </c>
      <c r="Q136" s="1451" t="str">
        <f t="shared" si="2"/>
        <v>02</v>
      </c>
      <c r="R136" s="189"/>
      <c r="S136" s="1490">
        <f>SUMIF('FLUJO ACTUAL'!AF:AF,B136,'FLUJO ACTUAL'!AE:AE)</f>
        <v>0</v>
      </c>
      <c r="T136" s="1459">
        <f>SUMIF('3BL ACTUAL'!C:C,C136,'3BL ACTUAL'!P:P)</f>
        <v>2</v>
      </c>
      <c r="U136" s="1987">
        <f>SUMIF('3BL ACTUAL'!C:C,C136,'3BL ACTUAL'!B:B)</f>
        <v>0</v>
      </c>
    </row>
    <row r="137" spans="2:21" ht="15.75">
      <c r="B137" s="2467">
        <v>557</v>
      </c>
      <c r="C137" s="2685" t="s">
        <v>5305</v>
      </c>
      <c r="D137" s="2685" t="s">
        <v>5047</v>
      </c>
      <c r="E137" s="3097">
        <v>815103.45</v>
      </c>
      <c r="F137" s="3098"/>
      <c r="G137" s="2468"/>
      <c r="I137"/>
      <c r="J137"/>
      <c r="K137"/>
      <c r="L137"/>
      <c r="M137"/>
      <c r="N137" s="1466"/>
      <c r="O137" s="2026"/>
      <c r="P137" s="1451"/>
      <c r="Q137" s="1451" t="str">
        <f t="shared" si="2"/>
        <v>557</v>
      </c>
      <c r="R137" s="189"/>
      <c r="S137" s="1490">
        <f>SUMIF('FLUJO ACTUAL'!AF:AF,B137,'FLUJO ACTUAL'!AE:AE)</f>
        <v>211</v>
      </c>
      <c r="T137" s="1459">
        <f>SUMIF('3BL ACTUAL'!C:C,C137,'3BL ACTUAL'!P:P)</f>
        <v>0</v>
      </c>
      <c r="U137" s="1987">
        <f>SUMIF('3BL ACTUAL'!C:C,C137,'3BL ACTUAL'!B:B)</f>
        <v>557</v>
      </c>
    </row>
    <row r="138" spans="2:21" ht="15.75">
      <c r="B138" s="2467">
        <v>0</v>
      </c>
      <c r="C138" s="2687">
        <v>3</v>
      </c>
      <c r="D138" s="2687" t="s">
        <v>5405</v>
      </c>
      <c r="E138" s="3097">
        <v>0</v>
      </c>
      <c r="F138" s="3098"/>
      <c r="G138" s="2468"/>
      <c r="I138"/>
      <c r="J138"/>
      <c r="K138"/>
      <c r="L138"/>
      <c r="M138"/>
      <c r="N138" s="1466"/>
      <c r="O138" s="2026"/>
      <c r="P138" s="1451">
        <v>2</v>
      </c>
      <c r="Q138" s="1451" t="str">
        <f t="shared" si="2"/>
        <v>02</v>
      </c>
      <c r="R138" s="189"/>
      <c r="S138" s="1490">
        <f>SUMIF('FLUJO ACTUAL'!AF:AF,B138,'FLUJO ACTUAL'!AE:AE)</f>
        <v>0</v>
      </c>
      <c r="T138" s="1459">
        <f>SUMIF('3BL ACTUAL'!C:C,C138,'3BL ACTUAL'!P:P)</f>
        <v>2</v>
      </c>
      <c r="U138" s="1987">
        <f>SUMIF('3BL ACTUAL'!C:C,C138,'3BL ACTUAL'!B:B)</f>
        <v>0</v>
      </c>
    </row>
    <row r="139" spans="2:21" ht="15.75">
      <c r="B139" s="2467">
        <v>0</v>
      </c>
      <c r="C139" s="2685">
        <v>3.01</v>
      </c>
      <c r="D139" s="2685" t="s">
        <v>5406</v>
      </c>
      <c r="E139" s="3097">
        <v>0</v>
      </c>
      <c r="F139" s="3098"/>
      <c r="G139" s="2468"/>
      <c r="I139"/>
      <c r="J139"/>
      <c r="K139"/>
      <c r="L139"/>
      <c r="M139"/>
      <c r="N139" s="1466"/>
      <c r="O139" s="2026"/>
      <c r="P139" s="1451">
        <v>2</v>
      </c>
      <c r="Q139" s="1451" t="str">
        <f t="shared" si="2"/>
        <v>02</v>
      </c>
      <c r="R139" s="189"/>
      <c r="S139" s="1490">
        <f>SUMIF('FLUJO ACTUAL'!AF:AF,B139,'FLUJO ACTUAL'!AE:AE)</f>
        <v>0</v>
      </c>
      <c r="T139" s="1459">
        <f>SUMIF('3BL ACTUAL'!C:C,C139,'3BL ACTUAL'!P:P)</f>
        <v>2</v>
      </c>
      <c r="U139" s="1987">
        <f>SUMIF('3BL ACTUAL'!C:C,C139,'3BL ACTUAL'!B:B)</f>
        <v>0</v>
      </c>
    </row>
    <row r="140" spans="2:21" ht="15.75">
      <c r="B140" s="2467">
        <v>0</v>
      </c>
      <c r="C140" s="2686" t="s">
        <v>6214</v>
      </c>
      <c r="D140" s="2686" t="s">
        <v>6215</v>
      </c>
      <c r="E140" s="3097">
        <v>0</v>
      </c>
      <c r="F140" s="3098"/>
      <c r="G140" s="2468"/>
      <c r="I140"/>
      <c r="J140"/>
      <c r="K140"/>
      <c r="L140"/>
      <c r="M140"/>
      <c r="N140" s="1466"/>
      <c r="O140" s="2026"/>
      <c r="P140" s="1451">
        <v>2</v>
      </c>
      <c r="Q140" s="1451" t="str">
        <f t="shared" si="2"/>
        <v>02</v>
      </c>
      <c r="R140" s="189"/>
      <c r="S140" s="1490">
        <f>SUMIF('FLUJO ACTUAL'!AF:AF,B140,'FLUJO ACTUAL'!AE:AE)</f>
        <v>0</v>
      </c>
      <c r="T140" s="1459">
        <f>SUMIF('3BL ACTUAL'!C:C,C140,'3BL ACTUAL'!P:P)</f>
        <v>2</v>
      </c>
      <c r="U140" s="1987">
        <f>SUMIF('3BL ACTUAL'!C:C,C140,'3BL ACTUAL'!B:B)</f>
        <v>0</v>
      </c>
    </row>
    <row r="141" spans="2:21" ht="15.75">
      <c r="B141" s="2467">
        <v>601</v>
      </c>
      <c r="C141" s="2685" t="s">
        <v>5363</v>
      </c>
      <c r="D141" s="2685" t="s">
        <v>5048</v>
      </c>
      <c r="E141" s="3097">
        <v>800</v>
      </c>
      <c r="F141" s="3098"/>
      <c r="G141" s="2468"/>
      <c r="I141"/>
      <c r="J141"/>
      <c r="K141"/>
      <c r="L141"/>
      <c r="M141"/>
      <c r="N141" s="1466"/>
      <c r="O141" s="2026"/>
      <c r="P141" s="1451">
        <v>4</v>
      </c>
      <c r="Q141" s="1451" t="str">
        <f t="shared" si="2"/>
        <v>6014</v>
      </c>
      <c r="R141" s="189"/>
      <c r="S141" s="1490">
        <f>SUMIF('FLUJO ACTUAL'!AF:AF,B141,'FLUJO ACTUAL'!AE:AE)</f>
        <v>301</v>
      </c>
      <c r="T141" s="1459">
        <f>SUMIF('3BL ACTUAL'!C:C,C141,'3BL ACTUAL'!P:P)</f>
        <v>4</v>
      </c>
      <c r="U141" s="1987">
        <f>SUMIF('3BL ACTUAL'!C:C,C141,'3BL ACTUAL'!B:B)</f>
        <v>601</v>
      </c>
    </row>
    <row r="142" spans="2:21" ht="15.75">
      <c r="B142" s="2467">
        <v>616</v>
      </c>
      <c r="C142" s="2686" t="s">
        <v>6224</v>
      </c>
      <c r="D142" s="2686" t="s">
        <v>6225</v>
      </c>
      <c r="E142" s="3097">
        <v>0</v>
      </c>
      <c r="F142" s="3098"/>
      <c r="G142" s="2468"/>
      <c r="I142"/>
      <c r="J142"/>
      <c r="K142"/>
      <c r="L142"/>
      <c r="M142"/>
      <c r="N142" s="1466"/>
      <c r="O142" s="2026"/>
      <c r="P142" s="1451">
        <v>4</v>
      </c>
      <c r="Q142" s="1451" t="str">
        <f t="shared" si="2"/>
        <v>6164</v>
      </c>
      <c r="R142" s="189"/>
      <c r="S142" s="1490">
        <f>SUMIF('FLUJO ACTUAL'!AF:AF,B142,'FLUJO ACTUAL'!AE:AE)</f>
        <v>304</v>
      </c>
      <c r="T142" s="1459">
        <f>SUMIF('3BL ACTUAL'!C:C,C142,'3BL ACTUAL'!P:P)</f>
        <v>4</v>
      </c>
      <c r="U142" s="1987">
        <f>SUMIF('3BL ACTUAL'!C:C,C142,'3BL ACTUAL'!B:B)</f>
        <v>616</v>
      </c>
    </row>
    <row r="143" spans="2:21" ht="15.75">
      <c r="B143" s="2467">
        <v>611</v>
      </c>
      <c r="C143" s="2685" t="s">
        <v>6230</v>
      </c>
      <c r="D143" s="2685" t="s">
        <v>4550</v>
      </c>
      <c r="E143" s="3097">
        <v>15.71</v>
      </c>
      <c r="F143" s="3098"/>
      <c r="G143" s="2468"/>
      <c r="I143"/>
      <c r="J143"/>
      <c r="K143"/>
      <c r="L143"/>
      <c r="M143"/>
      <c r="N143" s="1466"/>
      <c r="O143" s="2026"/>
      <c r="P143" s="1451">
        <v>4</v>
      </c>
      <c r="Q143" s="1451" t="str">
        <f t="shared" si="2"/>
        <v>6114</v>
      </c>
      <c r="R143" s="189"/>
      <c r="S143" s="1490">
        <f>SUMIF('FLUJO ACTUAL'!AF:AF,B143,'FLUJO ACTUAL'!AE:AE)</f>
        <v>303</v>
      </c>
      <c r="T143" s="1459">
        <f>SUMIF('3BL ACTUAL'!C:C,C143,'3BL ACTUAL'!P:P)</f>
        <v>4</v>
      </c>
      <c r="U143" s="1987">
        <f>SUMIF('3BL ACTUAL'!C:C,C143,'3BL ACTUAL'!B:B)</f>
        <v>611</v>
      </c>
    </row>
    <row r="144" spans="2:21" ht="15.75">
      <c r="B144" s="2467">
        <v>616</v>
      </c>
      <c r="C144" s="2685" t="s">
        <v>6234</v>
      </c>
      <c r="D144" s="2685" t="s">
        <v>6235</v>
      </c>
      <c r="E144" s="3097">
        <v>-24472.240000000002</v>
      </c>
      <c r="F144" s="3098"/>
      <c r="G144" s="2468"/>
      <c r="I144"/>
      <c r="J144" s="2023"/>
      <c r="K144" s="2023"/>
      <c r="L144" s="2023"/>
      <c r="M144"/>
      <c r="N144" s="1466"/>
      <c r="O144" s="2026"/>
      <c r="P144" s="1451"/>
      <c r="Q144" s="1451" t="str">
        <f t="shared" si="2"/>
        <v>616</v>
      </c>
      <c r="R144" s="189"/>
      <c r="S144" s="1490">
        <f>SUMIF('FLUJO ACTUAL'!AF:AF,B144,'FLUJO ACTUAL'!AE:AE)</f>
        <v>304</v>
      </c>
      <c r="T144" s="1459">
        <f>SUMIF('3BL ACTUAL'!C:C,C144,'3BL ACTUAL'!P:P)</f>
        <v>0</v>
      </c>
      <c r="U144" s="1987">
        <f>SUMIF('3BL ACTUAL'!C:C,C144,'3BL ACTUAL'!B:B)</f>
        <v>616</v>
      </c>
    </row>
    <row r="145" spans="2:21" ht="15.75">
      <c r="B145" s="2467">
        <v>0</v>
      </c>
      <c r="C145" s="2686"/>
      <c r="D145" s="2686" t="s">
        <v>9005</v>
      </c>
      <c r="E145" s="3097">
        <v>0</v>
      </c>
      <c r="F145" s="3098"/>
      <c r="G145" s="2468"/>
      <c r="I145"/>
      <c r="J145"/>
      <c r="K145"/>
      <c r="L145"/>
      <c r="M145"/>
      <c r="N145" s="1466"/>
      <c r="O145" s="2026"/>
      <c r="P145" s="1451">
        <v>4</v>
      </c>
      <c r="Q145" s="1451" t="str">
        <f t="shared" si="2"/>
        <v>04</v>
      </c>
      <c r="R145" s="189"/>
      <c r="S145" s="1490">
        <f>SUMIF('FLUJO ACTUAL'!AF:AF,B145,'FLUJO ACTUAL'!AE:AE)</f>
        <v>0</v>
      </c>
      <c r="T145" s="1459">
        <f>SUMIF('3BL ACTUAL'!C:C,C145,'3BL ACTUAL'!P:P)</f>
        <v>0</v>
      </c>
      <c r="U145" s="1987">
        <f>SUMIF('3BL ACTUAL'!C:C,C145,'3BL ACTUAL'!B:B)</f>
        <v>0</v>
      </c>
    </row>
    <row r="146" spans="2:21" ht="15.75">
      <c r="B146" s="2467">
        <v>0</v>
      </c>
      <c r="C146" s="2685"/>
      <c r="D146" s="2685" t="s">
        <v>9006</v>
      </c>
      <c r="E146" s="3097">
        <v>0</v>
      </c>
      <c r="F146" s="3098"/>
      <c r="G146" s="2468"/>
      <c r="I146"/>
      <c r="J146"/>
      <c r="K146"/>
      <c r="L146"/>
      <c r="M146"/>
      <c r="N146" s="1466"/>
      <c r="O146" s="2026"/>
      <c r="P146" s="1451">
        <v>4</v>
      </c>
      <c r="Q146" s="1451" t="str">
        <f t="shared" si="2"/>
        <v>04</v>
      </c>
      <c r="R146" s="189"/>
      <c r="S146" s="1490">
        <f>SUMIF('FLUJO ACTUAL'!AF:AF,B146,'FLUJO ACTUAL'!AE:AE)</f>
        <v>0</v>
      </c>
      <c r="T146" s="1459">
        <f>SUMIF('3BL ACTUAL'!C:C,C146,'3BL ACTUAL'!P:P)</f>
        <v>0</v>
      </c>
      <c r="U146" s="1987">
        <f>SUMIF('3BL ACTUAL'!C:C,C146,'3BL ACTUAL'!B:B)</f>
        <v>0</v>
      </c>
    </row>
    <row r="147" spans="2:21" ht="15.75">
      <c r="B147" s="2467">
        <v>0</v>
      </c>
      <c r="C147" s="2686"/>
      <c r="D147" s="2686" t="s">
        <v>9007</v>
      </c>
      <c r="E147" s="3097">
        <v>0</v>
      </c>
      <c r="F147" s="3098"/>
      <c r="G147" s="2468"/>
      <c r="I147"/>
      <c r="J147"/>
      <c r="K147"/>
      <c r="L147"/>
      <c r="M147"/>
      <c r="N147" s="1466"/>
      <c r="O147" s="2026"/>
      <c r="P147" s="1451">
        <v>4</v>
      </c>
      <c r="Q147" s="1451" t="str">
        <f t="shared" si="2"/>
        <v>04</v>
      </c>
      <c r="R147" s="189"/>
      <c r="S147" s="1490">
        <f>SUMIF('FLUJO ACTUAL'!AF:AF,B147,'FLUJO ACTUAL'!AE:AE)</f>
        <v>0</v>
      </c>
      <c r="T147" s="1459">
        <f>SUMIF('3BL ACTUAL'!C:C,C147,'3BL ACTUAL'!P:P)</f>
        <v>0</v>
      </c>
      <c r="U147" s="1987">
        <f>SUMIF('3BL ACTUAL'!C:C,C147,'3BL ACTUAL'!B:B)</f>
        <v>0</v>
      </c>
    </row>
    <row r="148" spans="2:21" ht="15.75">
      <c r="B148" s="2467">
        <v>0</v>
      </c>
      <c r="C148" s="2686" t="s">
        <v>5450</v>
      </c>
      <c r="D148" s="2686" t="s">
        <v>9002</v>
      </c>
      <c r="E148" s="3097">
        <v>0</v>
      </c>
      <c r="F148" s="3098"/>
      <c r="G148" s="2468"/>
      <c r="I148"/>
      <c r="J148"/>
      <c r="K148"/>
      <c r="L148"/>
      <c r="M148"/>
      <c r="N148" s="1466"/>
      <c r="O148" s="2026"/>
      <c r="P148" s="1451">
        <v>4</v>
      </c>
      <c r="Q148" s="1451" t="str">
        <f t="shared" si="2"/>
        <v>04</v>
      </c>
      <c r="R148" s="189"/>
      <c r="S148" s="1490">
        <f>SUMIF('FLUJO ACTUAL'!AF:AF,B148,'FLUJO ACTUAL'!AE:AE)</f>
        <v>0</v>
      </c>
      <c r="T148" s="1459">
        <f>SUMIF('3BL ACTUAL'!C:C,C148,'3BL ACTUAL'!P:P)</f>
        <v>4</v>
      </c>
      <c r="U148" s="1987">
        <f>SUMIF('3BL ACTUAL'!C:C,C148,'3BL ACTUAL'!B:B)</f>
        <v>0</v>
      </c>
    </row>
    <row r="149" spans="2:21" ht="15.75">
      <c r="B149" s="2467">
        <v>0</v>
      </c>
      <c r="C149" s="2686">
        <v>4</v>
      </c>
      <c r="D149" s="2686" t="s">
        <v>4713</v>
      </c>
      <c r="E149" s="3097">
        <v>0</v>
      </c>
      <c r="F149" s="3098"/>
      <c r="G149" s="2468"/>
      <c r="I149"/>
      <c r="J149"/>
      <c r="K149"/>
      <c r="L149"/>
      <c r="M149"/>
      <c r="N149" s="1466"/>
      <c r="O149" s="2026"/>
      <c r="P149" s="1451">
        <v>0</v>
      </c>
      <c r="Q149" s="1451" t="str">
        <f t="shared" si="2"/>
        <v>00</v>
      </c>
      <c r="R149" s="189"/>
      <c r="S149" s="1490">
        <f>SUMIF('FLUJO ACTUAL'!AF:AF,B149,'FLUJO ACTUAL'!AE:AE)</f>
        <v>0</v>
      </c>
      <c r="T149" s="1459">
        <f>SUMIF('3BL ACTUAL'!C:C,C149,'3BL ACTUAL'!P:P)</f>
        <v>0</v>
      </c>
      <c r="U149" s="1987">
        <f>SUMIF('3BL ACTUAL'!C:C,C149,'3BL ACTUAL'!B:B)</f>
        <v>0</v>
      </c>
    </row>
    <row r="150" spans="2:21" ht="15.75">
      <c r="B150" s="2467">
        <v>0</v>
      </c>
      <c r="C150" s="2685">
        <v>4.01</v>
      </c>
      <c r="D150" s="2685" t="s">
        <v>5408</v>
      </c>
      <c r="E150" s="3097">
        <v>0</v>
      </c>
      <c r="F150" s="3096"/>
      <c r="G150" s="2468"/>
      <c r="I150"/>
      <c r="J150"/>
      <c r="K150"/>
      <c r="L150"/>
      <c r="M150"/>
      <c r="N150" s="1466"/>
      <c r="O150" s="2026"/>
      <c r="P150" s="1451">
        <v>0</v>
      </c>
      <c r="Q150" s="1451" t="str">
        <f t="shared" si="2"/>
        <v>00</v>
      </c>
      <c r="R150" s="189"/>
      <c r="S150" s="1490">
        <f>SUMIF('FLUJO ACTUAL'!AF:AF,B150,'FLUJO ACTUAL'!AE:AE)</f>
        <v>0</v>
      </c>
      <c r="T150" s="1459">
        <f>SUMIF('3BL ACTUAL'!C:C,C150,'3BL ACTUAL'!P:P)</f>
        <v>0</v>
      </c>
      <c r="U150" s="1987">
        <f>SUMIF('3BL ACTUAL'!C:C,C150,'3BL ACTUAL'!B:B)</f>
        <v>0</v>
      </c>
    </row>
    <row r="151" spans="2:21" ht="15.75">
      <c r="B151" s="2467">
        <v>0</v>
      </c>
      <c r="C151" s="2685" t="s">
        <v>6256</v>
      </c>
      <c r="D151" s="2685" t="s">
        <v>6257</v>
      </c>
      <c r="E151" s="3097">
        <v>0</v>
      </c>
      <c r="F151" s="3098"/>
      <c r="G151" s="2468"/>
      <c r="I151"/>
      <c r="J151"/>
      <c r="K151"/>
      <c r="L151"/>
      <c r="M151"/>
      <c r="N151" s="1466"/>
      <c r="O151" s="2026"/>
      <c r="P151" s="1451">
        <v>0</v>
      </c>
      <c r="Q151" s="1451" t="str">
        <f t="shared" si="2"/>
        <v>00</v>
      </c>
      <c r="R151" s="189"/>
      <c r="S151" s="1490">
        <f>SUMIF('FLUJO ACTUAL'!AF:AF,B151,'FLUJO ACTUAL'!AE:AE)</f>
        <v>0</v>
      </c>
      <c r="T151" s="1459">
        <f>SUMIF('3BL ACTUAL'!C:C,C151,'3BL ACTUAL'!P:P)</f>
        <v>0</v>
      </c>
      <c r="U151" s="1987">
        <f>SUMIF('3BL ACTUAL'!C:C,C151,'3BL ACTUAL'!B:B)</f>
        <v>0</v>
      </c>
    </row>
    <row r="152" spans="2:21" ht="15.75">
      <c r="B152" s="2467">
        <v>6009</v>
      </c>
      <c r="C152" s="2685" t="s">
        <v>6260</v>
      </c>
      <c r="D152" s="2685" t="s">
        <v>6261</v>
      </c>
      <c r="E152" s="3097">
        <v>1040371.61</v>
      </c>
      <c r="F152" s="3098"/>
      <c r="G152" s="2468"/>
      <c r="I152"/>
      <c r="J152" s="2023"/>
      <c r="K152" s="2023"/>
      <c r="L152" s="2023"/>
      <c r="M152"/>
      <c r="N152" s="1466"/>
      <c r="O152" s="2026"/>
      <c r="P152" s="1451">
        <v>0</v>
      </c>
      <c r="Q152" s="1451" t="str">
        <f t="shared" si="2"/>
        <v>60090</v>
      </c>
      <c r="R152" s="189"/>
      <c r="S152" s="1490">
        <f>SUMIF('FLUJO ACTUAL'!AF:AF,B152,'FLUJO ACTUAL'!AE:AE)</f>
        <v>601</v>
      </c>
      <c r="T152" s="1459">
        <f>SUMIF('3BL ACTUAL'!C:C,C152,'3BL ACTUAL'!P:P)</f>
        <v>0</v>
      </c>
      <c r="U152" s="1987">
        <f>SUMIF('3BL ACTUAL'!C:C,C152,'3BL ACTUAL'!B:B)</f>
        <v>6009</v>
      </c>
    </row>
    <row r="153" spans="2:21" ht="15.75">
      <c r="B153" s="2467">
        <v>0</v>
      </c>
      <c r="C153" s="2685" t="s">
        <v>5407</v>
      </c>
      <c r="D153" s="2685" t="s">
        <v>5409</v>
      </c>
      <c r="E153" s="3097">
        <v>0</v>
      </c>
      <c r="F153" s="3098"/>
      <c r="G153" s="2468"/>
      <c r="I153"/>
      <c r="J153"/>
      <c r="K153"/>
      <c r="L153"/>
      <c r="M153"/>
      <c r="N153" s="1466"/>
      <c r="O153" s="2026"/>
      <c r="P153" s="1451">
        <v>0</v>
      </c>
      <c r="Q153" s="1451" t="str">
        <f t="shared" si="2"/>
        <v>00</v>
      </c>
      <c r="R153" s="189"/>
      <c r="S153" s="1490">
        <f>SUMIF('FLUJO ACTUAL'!AF:AF,B153,'FLUJO ACTUAL'!AE:AE)</f>
        <v>0</v>
      </c>
      <c r="T153" s="1459">
        <f>SUMIF('3BL ACTUAL'!C:C,C153,'3BL ACTUAL'!P:P)</f>
        <v>0</v>
      </c>
      <c r="U153" s="1987">
        <f>SUMIF('3BL ACTUAL'!C:C,C153,'3BL ACTUAL'!B:B)</f>
        <v>0</v>
      </c>
    </row>
    <row r="154" spans="2:21" ht="15.75">
      <c r="B154" s="2467">
        <v>0</v>
      </c>
      <c r="C154" s="2686" t="s">
        <v>5367</v>
      </c>
      <c r="D154" s="2686" t="s">
        <v>5290</v>
      </c>
      <c r="E154" s="3097">
        <v>0</v>
      </c>
      <c r="F154" s="3098"/>
      <c r="G154" s="2468"/>
      <c r="I154"/>
      <c r="J154"/>
      <c r="K154"/>
      <c r="L154"/>
      <c r="M154"/>
      <c r="N154" s="1466"/>
      <c r="O154" s="2026"/>
      <c r="P154" s="1451">
        <v>0</v>
      </c>
      <c r="Q154" s="1451" t="str">
        <f t="shared" si="2"/>
        <v>00</v>
      </c>
      <c r="R154" s="189"/>
      <c r="S154" s="1490">
        <f>SUMIF('FLUJO ACTUAL'!AF:AF,B154,'FLUJO ACTUAL'!AE:AE)</f>
        <v>0</v>
      </c>
      <c r="T154" s="1459">
        <f>SUMIF('3BL ACTUAL'!C:C,C154,'3BL ACTUAL'!P:P)</f>
        <v>0</v>
      </c>
      <c r="U154" s="1987">
        <f>SUMIF('3BL ACTUAL'!C:C,C154,'3BL ACTUAL'!B:B)</f>
        <v>0</v>
      </c>
    </row>
    <row r="155" spans="2:21" ht="15.75">
      <c r="B155" s="2467">
        <v>0</v>
      </c>
      <c r="C155" s="2685">
        <v>5</v>
      </c>
      <c r="D155" s="2685" t="s">
        <v>5017</v>
      </c>
      <c r="E155" s="3097">
        <v>0</v>
      </c>
      <c r="F155" s="3098"/>
      <c r="G155" s="2468"/>
      <c r="I155"/>
      <c r="J155" s="2023"/>
      <c r="K155" s="2023"/>
      <c r="L155" s="2023"/>
      <c r="M155"/>
      <c r="N155" s="1466"/>
      <c r="O155" s="2026"/>
      <c r="P155" s="1451">
        <v>0</v>
      </c>
      <c r="Q155" s="1451" t="str">
        <f t="shared" si="2"/>
        <v>00</v>
      </c>
      <c r="R155" s="189"/>
      <c r="S155" s="1490">
        <f>SUMIF('FLUJO ACTUAL'!AF:AF,B155,'FLUJO ACTUAL'!AE:AE)</f>
        <v>0</v>
      </c>
      <c r="T155" s="1459">
        <f>SUMIF('3BL ACTUAL'!C:C,C155,'3BL ACTUAL'!P:P)</f>
        <v>0</v>
      </c>
      <c r="U155" s="1987">
        <f>SUMIF('3BL ACTUAL'!C:C,C155,'3BL ACTUAL'!B:B)</f>
        <v>0</v>
      </c>
    </row>
    <row r="156" spans="2:21">
      <c r="B156" s="2467">
        <v>0</v>
      </c>
      <c r="C156" s="2686">
        <v>5.01</v>
      </c>
      <c r="D156" s="2686" t="s">
        <v>5018</v>
      </c>
      <c r="E156" s="3097">
        <v>0</v>
      </c>
      <c r="G156" s="2468"/>
      <c r="I156"/>
      <c r="J156"/>
      <c r="K156"/>
      <c r="L156"/>
      <c r="M156"/>
      <c r="N156" s="1466"/>
      <c r="O156" s="2026"/>
      <c r="P156" s="1451">
        <v>1</v>
      </c>
      <c r="Q156" s="1451" t="str">
        <f t="shared" si="2"/>
        <v>01</v>
      </c>
      <c r="R156" s="189"/>
      <c r="S156" s="1490">
        <f>SUMIF('FLUJO ACTUAL'!AF:AF,B156,'FLUJO ACTUAL'!AE:AE)</f>
        <v>0</v>
      </c>
      <c r="T156" s="1459">
        <f>SUMIF('3BL ACTUAL'!C:C,C156,'3BL ACTUAL'!P:P)</f>
        <v>1</v>
      </c>
      <c r="U156" s="1987">
        <f>SUMIF('3BL ACTUAL'!C:C,C156,'3BL ACTUAL'!B:B)</f>
        <v>0</v>
      </c>
    </row>
    <row r="157" spans="2:21" ht="15.75">
      <c r="B157" s="2467">
        <v>0</v>
      </c>
      <c r="C157" s="2685" t="s">
        <v>6404</v>
      </c>
      <c r="D157" s="2685" t="s">
        <v>5019</v>
      </c>
      <c r="E157" s="3097">
        <v>0</v>
      </c>
      <c r="F157" s="3096"/>
      <c r="G157" s="2468"/>
      <c r="I157"/>
      <c r="J157"/>
      <c r="K157"/>
      <c r="L157"/>
      <c r="M157"/>
      <c r="N157" s="1466"/>
      <c r="O157" s="2026"/>
      <c r="P157" s="1451">
        <v>1</v>
      </c>
      <c r="Q157" s="1451" t="str">
        <f t="shared" ref="Q157:Q213" si="3">CONCATENATE(B157,P157)</f>
        <v>01</v>
      </c>
      <c r="R157" s="189"/>
      <c r="S157" s="1490">
        <f>SUMIF('FLUJO ACTUAL'!AF:AF,B157,'FLUJO ACTUAL'!AE:AE)</f>
        <v>0</v>
      </c>
      <c r="T157" s="1459">
        <f>SUMIF('3BL ACTUAL'!C:C,C157,'3BL ACTUAL'!P:P)</f>
        <v>1</v>
      </c>
      <c r="U157" s="1987">
        <f>SUMIF('3BL ACTUAL'!C:C,C157,'3BL ACTUAL'!B:B)</f>
        <v>0</v>
      </c>
    </row>
    <row r="158" spans="2:21" ht="15.75">
      <c r="B158" s="2467">
        <v>7049</v>
      </c>
      <c r="C158" s="2686" t="s">
        <v>5357</v>
      </c>
      <c r="D158" s="2686" t="s">
        <v>5020</v>
      </c>
      <c r="E158" s="3097">
        <v>2382.2400000000002</v>
      </c>
      <c r="F158" s="3098"/>
      <c r="G158" s="2468"/>
      <c r="I158"/>
      <c r="J158"/>
      <c r="K158"/>
      <c r="L158"/>
      <c r="M158"/>
      <c r="N158" s="1466"/>
      <c r="O158" s="2026"/>
      <c r="P158" s="1451">
        <v>1</v>
      </c>
      <c r="Q158" s="1451" t="str">
        <f t="shared" si="3"/>
        <v>70491</v>
      </c>
      <c r="R158" s="189"/>
      <c r="S158" s="1490">
        <f>SUMIF('FLUJO ACTUAL'!AF:AF,B158,'FLUJO ACTUAL'!AE:AE)</f>
        <v>7021</v>
      </c>
      <c r="T158" s="1459">
        <f>SUMIF('3BL ACTUAL'!C:C,C158,'3BL ACTUAL'!P:P)</f>
        <v>1</v>
      </c>
      <c r="U158" s="1987">
        <f>SUMIF('3BL ACTUAL'!C:C,C158,'3BL ACTUAL'!B:B)</f>
        <v>7049</v>
      </c>
    </row>
    <row r="159" spans="2:21" ht="15.75">
      <c r="B159" s="2467"/>
      <c r="C159" s="2686" t="s">
        <v>6422</v>
      </c>
      <c r="D159" s="2686" t="s">
        <v>6423</v>
      </c>
      <c r="E159" s="3097">
        <v>0</v>
      </c>
      <c r="F159" s="3098"/>
      <c r="G159" s="2468"/>
      <c r="I159"/>
      <c r="J159"/>
      <c r="K159"/>
      <c r="L159"/>
      <c r="M159"/>
      <c r="N159" s="1466"/>
      <c r="O159" s="2026"/>
      <c r="P159" s="1451">
        <v>1</v>
      </c>
      <c r="Q159" s="1451" t="str">
        <f t="shared" si="3"/>
        <v>1</v>
      </c>
      <c r="R159" s="189"/>
      <c r="S159" s="1490">
        <f>SUMIF('FLUJO ACTUAL'!AF:AF,B159,'FLUJO ACTUAL'!AE:AE)</f>
        <v>0</v>
      </c>
      <c r="T159" s="1459">
        <f>SUMIF('3BL ACTUAL'!C:C,C159,'3BL ACTUAL'!P:P)</f>
        <v>1</v>
      </c>
      <c r="U159" s="1987">
        <f>SUMIF('3BL ACTUAL'!C:C,C159,'3BL ACTUAL'!B:B)</f>
        <v>0</v>
      </c>
    </row>
    <row r="160" spans="2:21" ht="15.75">
      <c r="B160" s="2467"/>
      <c r="C160" s="2686" t="s">
        <v>6424</v>
      </c>
      <c r="D160" s="2686" t="s">
        <v>6425</v>
      </c>
      <c r="E160" s="3097">
        <v>0</v>
      </c>
      <c r="F160" s="3098"/>
      <c r="G160" s="2468"/>
      <c r="I160"/>
      <c r="J160" s="2023"/>
      <c r="K160" s="2023"/>
      <c r="L160" s="2023"/>
      <c r="M160"/>
      <c r="N160" s="1466"/>
      <c r="O160" s="2026"/>
      <c r="P160" s="1451">
        <v>1</v>
      </c>
      <c r="Q160" s="1451" t="str">
        <f t="shared" si="3"/>
        <v>1</v>
      </c>
      <c r="R160" s="189"/>
      <c r="S160" s="1490">
        <f>SUMIF('FLUJO ACTUAL'!AF:AF,B160,'FLUJO ACTUAL'!AE:AE)</f>
        <v>0</v>
      </c>
      <c r="T160" s="1459">
        <f>SUMIF('3BL ACTUAL'!C:C,C160,'3BL ACTUAL'!P:P)</f>
        <v>1</v>
      </c>
      <c r="U160" s="1987">
        <f>SUMIF('3BL ACTUAL'!C:C,C160,'3BL ACTUAL'!B:B)</f>
        <v>0</v>
      </c>
    </row>
    <row r="161" spans="2:21" ht="15.75">
      <c r="B161" s="2467"/>
      <c r="C161" s="2686" t="s">
        <v>6426</v>
      </c>
      <c r="D161" s="2686" t="s">
        <v>6427</v>
      </c>
      <c r="E161" s="3097">
        <v>0</v>
      </c>
      <c r="F161" s="3098"/>
      <c r="G161" s="2468"/>
      <c r="I161"/>
      <c r="J161"/>
      <c r="K161"/>
      <c r="L161"/>
      <c r="M161"/>
      <c r="N161" s="1466"/>
      <c r="O161" s="2026"/>
      <c r="P161" s="1451">
        <v>1</v>
      </c>
      <c r="Q161" s="1451" t="str">
        <f t="shared" si="3"/>
        <v>1</v>
      </c>
      <c r="R161" s="189"/>
      <c r="S161" s="1490">
        <f>SUMIF('FLUJO ACTUAL'!AF:AF,B161,'FLUJO ACTUAL'!AE:AE)</f>
        <v>0</v>
      </c>
      <c r="T161" s="1459">
        <f>SUMIF('3BL ACTUAL'!C:C,C161,'3BL ACTUAL'!P:P)</f>
        <v>1</v>
      </c>
      <c r="U161" s="1987">
        <f>SUMIF('3BL ACTUAL'!C:C,C161,'3BL ACTUAL'!B:B)</f>
        <v>0</v>
      </c>
    </row>
    <row r="162" spans="2:21" ht="15.75">
      <c r="B162" s="2467">
        <v>7067</v>
      </c>
      <c r="C162" s="2686" t="s">
        <v>5415</v>
      </c>
      <c r="D162" s="2686" t="s">
        <v>5416</v>
      </c>
      <c r="E162" s="3097">
        <v>91880.922000000006</v>
      </c>
      <c r="F162" s="3098"/>
      <c r="G162" s="2468"/>
      <c r="I162"/>
      <c r="J162"/>
      <c r="K162"/>
      <c r="L162"/>
      <c r="M162"/>
      <c r="N162" s="1466"/>
      <c r="O162" s="2026"/>
      <c r="P162" s="1451">
        <v>1</v>
      </c>
      <c r="Q162" s="1451" t="str">
        <f t="shared" si="3"/>
        <v>70671</v>
      </c>
      <c r="R162" s="189"/>
      <c r="S162" s="1490">
        <f>SUMIF('FLUJO ACTUAL'!AF:AF,B162,'FLUJO ACTUAL'!AE:AE)</f>
        <v>7031</v>
      </c>
      <c r="T162" s="1459">
        <f>SUMIF('3BL ACTUAL'!C:C,C162,'3BL ACTUAL'!P:P)</f>
        <v>1</v>
      </c>
      <c r="U162" s="1987">
        <f>SUMIF('3BL ACTUAL'!C:C,C162,'3BL ACTUAL'!B:B)</f>
        <v>7067</v>
      </c>
    </row>
    <row r="163" spans="2:21" ht="15.75">
      <c r="B163" s="2467">
        <v>0</v>
      </c>
      <c r="C163" s="2686" t="s">
        <v>6487</v>
      </c>
      <c r="D163" s="2686" t="s">
        <v>5021</v>
      </c>
      <c r="E163" s="3097">
        <v>0</v>
      </c>
      <c r="F163" s="3098"/>
      <c r="G163" s="2468"/>
      <c r="I163"/>
      <c r="J163"/>
      <c r="K163"/>
      <c r="L163"/>
      <c r="M163"/>
      <c r="N163" s="1466"/>
      <c r="O163" s="2026"/>
      <c r="P163" s="1451">
        <v>1</v>
      </c>
      <c r="Q163" s="1451" t="str">
        <f t="shared" si="3"/>
        <v>01</v>
      </c>
      <c r="R163" s="189"/>
      <c r="S163" s="1490">
        <f>SUMIF('FLUJO ACTUAL'!AF:AF,B163,'FLUJO ACTUAL'!AE:AE)</f>
        <v>0</v>
      </c>
      <c r="T163" s="1459">
        <f>SUMIF('3BL ACTUAL'!C:C,C163,'3BL ACTUAL'!P:P)</f>
        <v>1</v>
      </c>
      <c r="U163" s="1987">
        <f>SUMIF('3BL ACTUAL'!C:C,C163,'3BL ACTUAL'!B:B)</f>
        <v>0</v>
      </c>
    </row>
    <row r="164" spans="2:21" ht="15.75">
      <c r="B164" s="2467">
        <v>7061</v>
      </c>
      <c r="C164" s="2686" t="s">
        <v>5351</v>
      </c>
      <c r="D164" s="2686" t="s">
        <v>6490</v>
      </c>
      <c r="E164" s="3097">
        <v>0</v>
      </c>
      <c r="F164" s="3098"/>
      <c r="G164" s="2468"/>
      <c r="I164"/>
      <c r="J164"/>
      <c r="K164"/>
      <c r="L164"/>
      <c r="M164"/>
      <c r="N164" s="1466"/>
      <c r="O164" s="2026"/>
      <c r="P164" s="1451">
        <v>1</v>
      </c>
      <c r="Q164" s="1451" t="str">
        <f t="shared" si="3"/>
        <v>70611</v>
      </c>
      <c r="R164" s="189"/>
      <c r="S164" s="1490">
        <f>SUMIF('FLUJO ACTUAL'!AF:AF,B164,'FLUJO ACTUAL'!AE:AE)</f>
        <v>7021</v>
      </c>
      <c r="T164" s="1459">
        <f>SUMIF('3BL ACTUAL'!C:C,C164,'3BL ACTUAL'!P:P)</f>
        <v>1</v>
      </c>
      <c r="U164" s="1987">
        <f>SUMIF('3BL ACTUAL'!C:C,C164,'3BL ACTUAL'!B:B)</f>
        <v>7061</v>
      </c>
    </row>
    <row r="165" spans="2:21" ht="15.75">
      <c r="B165" s="2467">
        <v>0</v>
      </c>
      <c r="C165" s="2686" t="s">
        <v>6501</v>
      </c>
      <c r="D165" s="2686" t="s">
        <v>6502</v>
      </c>
      <c r="E165" s="3097">
        <v>0</v>
      </c>
      <c r="F165" s="3098"/>
      <c r="G165" s="2468"/>
      <c r="I165"/>
      <c r="J165" s="2023"/>
      <c r="K165" s="2023"/>
      <c r="L165" s="2023"/>
      <c r="M165"/>
      <c r="N165" s="1466"/>
      <c r="O165" s="2026"/>
      <c r="P165" s="1451">
        <v>1</v>
      </c>
      <c r="Q165" s="1451" t="str">
        <f t="shared" si="3"/>
        <v>01</v>
      </c>
      <c r="R165" s="189"/>
      <c r="S165" s="1490">
        <f>SUMIF('FLUJO ACTUAL'!AF:AF,B165,'FLUJO ACTUAL'!AE:AE)</f>
        <v>0</v>
      </c>
      <c r="T165" s="1459">
        <f>SUMIF('3BL ACTUAL'!C:C,C165,'3BL ACTUAL'!P:P)</f>
        <v>1</v>
      </c>
      <c r="U165" s="1987">
        <f>SUMIF('3BL ACTUAL'!C:C,C165,'3BL ACTUAL'!B:B)</f>
        <v>0</v>
      </c>
    </row>
    <row r="166" spans="2:21" ht="15.75">
      <c r="B166" s="2467">
        <v>7242</v>
      </c>
      <c r="C166" s="2686" t="s">
        <v>5360</v>
      </c>
      <c r="D166" s="2686" t="s">
        <v>6529</v>
      </c>
      <c r="E166" s="3097">
        <v>525.68000000000006</v>
      </c>
      <c r="F166" s="3098"/>
      <c r="G166" s="2468"/>
      <c r="I166"/>
      <c r="J166"/>
      <c r="K166"/>
      <c r="L166"/>
      <c r="M166"/>
      <c r="N166" s="1466"/>
      <c r="O166" s="2026"/>
      <c r="P166" s="1451">
        <v>1</v>
      </c>
      <c r="Q166" s="1451" t="str">
        <f t="shared" si="3"/>
        <v>72421</v>
      </c>
      <c r="R166" s="189"/>
      <c r="S166" s="1490">
        <f>SUMIF('FLUJO ACTUAL'!AF:AF,B166,'FLUJO ACTUAL'!AE:AE)</f>
        <v>7072</v>
      </c>
      <c r="T166" s="1459">
        <f>SUMIF('3BL ACTUAL'!C:C,C166,'3BL ACTUAL'!P:P)</f>
        <v>1</v>
      </c>
      <c r="U166" s="1987">
        <f>SUMIF('3BL ACTUAL'!C:C,C166,'3BL ACTUAL'!B:B)</f>
        <v>7242</v>
      </c>
    </row>
    <row r="167" spans="2:21" ht="15.75">
      <c r="B167" s="2467">
        <v>0</v>
      </c>
      <c r="C167" s="2686" t="s">
        <v>5352</v>
      </c>
      <c r="D167" s="2686" t="s">
        <v>5049</v>
      </c>
      <c r="E167" s="3097">
        <v>0</v>
      </c>
      <c r="F167" s="3098"/>
      <c r="G167" s="2468"/>
      <c r="I167"/>
      <c r="J167"/>
      <c r="K167"/>
      <c r="L167"/>
      <c r="M167"/>
      <c r="N167" s="1466"/>
      <c r="O167" s="2026"/>
      <c r="P167" s="1451">
        <v>1</v>
      </c>
      <c r="Q167" s="1451" t="str">
        <f t="shared" si="3"/>
        <v>01</v>
      </c>
      <c r="R167" s="189"/>
      <c r="S167" s="1490">
        <f>SUMIF('FLUJO ACTUAL'!AF:AF,B167,'FLUJO ACTUAL'!AE:AE)</f>
        <v>0</v>
      </c>
      <c r="T167" s="1459">
        <f>SUMIF('3BL ACTUAL'!C:C,C167,'3BL ACTUAL'!P:P)</f>
        <v>1</v>
      </c>
      <c r="U167" s="1987">
        <f>SUMIF('3BL ACTUAL'!C:C,C167,'3BL ACTUAL'!B:B)</f>
        <v>0</v>
      </c>
    </row>
    <row r="168" spans="2:21" ht="15.75">
      <c r="B168" s="2467">
        <v>0</v>
      </c>
      <c r="C168" s="2686">
        <v>5.0199999999999996</v>
      </c>
      <c r="D168" s="2686" t="s">
        <v>6532</v>
      </c>
      <c r="E168" s="3097">
        <v>0</v>
      </c>
      <c r="F168" s="3098"/>
      <c r="G168" s="2468"/>
      <c r="I168"/>
      <c r="J168"/>
      <c r="K168"/>
      <c r="L168"/>
      <c r="M168"/>
      <c r="N168" s="1466"/>
      <c r="O168" s="2026"/>
      <c r="P168" s="1451">
        <v>1</v>
      </c>
      <c r="Q168" s="1451" t="str">
        <f t="shared" si="3"/>
        <v>01</v>
      </c>
      <c r="R168" s="189"/>
      <c r="S168" s="1490">
        <f>SUMIF('FLUJO ACTUAL'!AF:AF,B168,'FLUJO ACTUAL'!AE:AE)</f>
        <v>0</v>
      </c>
      <c r="T168" s="1459">
        <f>SUMIF('3BL ACTUAL'!C:C,C168,'3BL ACTUAL'!P:P)</f>
        <v>1</v>
      </c>
      <c r="U168" s="1987">
        <f>SUMIF('3BL ACTUAL'!C:C,C168,'3BL ACTUAL'!B:B)</f>
        <v>0</v>
      </c>
    </row>
    <row r="169" spans="2:21" ht="15.75">
      <c r="B169" s="2467">
        <v>0</v>
      </c>
      <c r="C169" s="2686" t="s">
        <v>5410</v>
      </c>
      <c r="D169" s="2686" t="s">
        <v>6557</v>
      </c>
      <c r="E169" s="3097">
        <v>0</v>
      </c>
      <c r="F169" s="3098"/>
      <c r="G169" s="2468"/>
      <c r="I169"/>
      <c r="J169"/>
      <c r="K169"/>
      <c r="L169"/>
      <c r="M169"/>
      <c r="N169" s="1466"/>
      <c r="O169" s="2026"/>
      <c r="P169" s="1451">
        <v>1</v>
      </c>
      <c r="Q169" s="1451" t="str">
        <f t="shared" si="3"/>
        <v>01</v>
      </c>
      <c r="R169" s="189"/>
      <c r="S169" s="1490">
        <f>SUMIF('FLUJO ACTUAL'!AF:AF,B169,'FLUJO ACTUAL'!AE:AE)</f>
        <v>0</v>
      </c>
      <c r="T169" s="1459">
        <f>SUMIF('3BL ACTUAL'!C:C,C169,'3BL ACTUAL'!P:P)</f>
        <v>1</v>
      </c>
      <c r="U169" s="1987">
        <f>SUMIF('3BL ACTUAL'!C:C,C169,'3BL ACTUAL'!B:B)</f>
        <v>0</v>
      </c>
    </row>
    <row r="170" spans="2:21" ht="15.75">
      <c r="B170" s="2467">
        <v>7004</v>
      </c>
      <c r="C170" s="2686" t="s">
        <v>5368</v>
      </c>
      <c r="D170" s="2686" t="s">
        <v>5282</v>
      </c>
      <c r="E170" s="3097">
        <v>871692.95000000007</v>
      </c>
      <c r="F170" s="3098"/>
      <c r="G170" s="2468"/>
      <c r="I170"/>
      <c r="J170" s="2023"/>
      <c r="K170" s="2023"/>
      <c r="L170" s="2023"/>
      <c r="M170"/>
      <c r="N170" s="1466"/>
      <c r="O170" s="2026"/>
      <c r="P170" s="1451">
        <v>1</v>
      </c>
      <c r="Q170" s="1451" t="str">
        <f t="shared" si="3"/>
        <v>70041</v>
      </c>
    </row>
    <row r="171" spans="2:21" ht="15.75">
      <c r="B171" s="2467">
        <v>0</v>
      </c>
      <c r="C171" s="2686">
        <v>5.03</v>
      </c>
      <c r="D171" s="2686" t="s">
        <v>5023</v>
      </c>
      <c r="E171" s="3097">
        <v>0</v>
      </c>
      <c r="F171" s="3098"/>
      <c r="G171" s="2468"/>
      <c r="I171"/>
      <c r="J171"/>
      <c r="K171"/>
      <c r="L171"/>
      <c r="M171"/>
      <c r="N171" s="1466"/>
      <c r="O171" s="2026"/>
      <c r="P171" s="1451">
        <v>2</v>
      </c>
      <c r="Q171" s="1451" t="str">
        <f t="shared" si="3"/>
        <v>02</v>
      </c>
    </row>
    <row r="172" spans="2:21" ht="15.75">
      <c r="B172" s="2467">
        <v>0</v>
      </c>
      <c r="C172" s="2686" t="s">
        <v>5411</v>
      </c>
      <c r="D172" s="2686" t="s">
        <v>5024</v>
      </c>
      <c r="E172" s="3097">
        <v>0</v>
      </c>
      <c r="F172" s="3098"/>
      <c r="G172" s="2468"/>
      <c r="I172"/>
      <c r="J172"/>
      <c r="K172"/>
      <c r="L172"/>
      <c r="M172"/>
      <c r="N172" s="1466"/>
      <c r="O172" s="2026"/>
      <c r="P172" s="1451">
        <v>2</v>
      </c>
      <c r="Q172" s="1451" t="str">
        <f t="shared" si="3"/>
        <v>02</v>
      </c>
    </row>
    <row r="173" spans="2:21" ht="15.75">
      <c r="B173" s="2467">
        <v>0</v>
      </c>
      <c r="C173" s="2686" t="s">
        <v>6568</v>
      </c>
      <c r="D173" s="2686" t="s">
        <v>6569</v>
      </c>
      <c r="E173" s="3097">
        <v>0</v>
      </c>
      <c r="F173" s="3098"/>
      <c r="G173" s="2468"/>
      <c r="I173"/>
      <c r="J173"/>
      <c r="K173"/>
      <c r="L173"/>
      <c r="M173"/>
      <c r="N173" s="1466"/>
      <c r="O173" s="2026"/>
      <c r="P173" s="1451">
        <v>2</v>
      </c>
      <c r="Q173" s="1451" t="str">
        <f t="shared" si="3"/>
        <v>02</v>
      </c>
    </row>
    <row r="174" spans="2:21" ht="15.75">
      <c r="B174" s="2467">
        <v>7044</v>
      </c>
      <c r="C174" s="2686" t="s">
        <v>8992</v>
      </c>
      <c r="D174" s="2686" t="s">
        <v>8993</v>
      </c>
      <c r="E174" s="3097">
        <v>20653.399999999987</v>
      </c>
      <c r="F174" s="3098"/>
      <c r="G174" s="2468"/>
      <c r="I174"/>
      <c r="J174" s="2023"/>
      <c r="K174" s="2023"/>
      <c r="L174" s="2023"/>
      <c r="M174"/>
      <c r="N174" s="1466"/>
      <c r="O174" s="2026"/>
      <c r="P174" s="1451">
        <v>2</v>
      </c>
      <c r="Q174" s="1451" t="str">
        <f t="shared" si="3"/>
        <v>70442</v>
      </c>
    </row>
    <row r="175" spans="2:21" ht="15.75">
      <c r="B175" s="2467">
        <v>7044</v>
      </c>
      <c r="C175" s="2686" t="s">
        <v>8994</v>
      </c>
      <c r="D175" s="2686" t="s">
        <v>8995</v>
      </c>
      <c r="E175" s="3097">
        <v>7481.2399999999989</v>
      </c>
      <c r="F175" s="3098"/>
      <c r="G175" s="2468"/>
      <c r="I175"/>
      <c r="J175"/>
      <c r="K175"/>
      <c r="L175"/>
      <c r="M175"/>
      <c r="N175" s="1466"/>
      <c r="O175" s="2026"/>
      <c r="P175" s="1451">
        <v>2</v>
      </c>
      <c r="Q175" s="1451" t="str">
        <f t="shared" si="3"/>
        <v>70442</v>
      </c>
    </row>
    <row r="176" spans="2:21" ht="15.75">
      <c r="B176" s="2467">
        <v>7044</v>
      </c>
      <c r="C176" s="2686" t="s">
        <v>8996</v>
      </c>
      <c r="D176" s="2686" t="s">
        <v>8997</v>
      </c>
      <c r="E176" s="3097">
        <v>1659.4499999999998</v>
      </c>
      <c r="F176" s="3098"/>
      <c r="G176" s="2468"/>
      <c r="I176"/>
      <c r="J176"/>
      <c r="K176"/>
      <c r="L176"/>
      <c r="M176"/>
      <c r="N176" s="1466"/>
      <c r="O176" s="2026"/>
      <c r="P176" s="1451">
        <v>2</v>
      </c>
      <c r="Q176" s="1451" t="str">
        <f t="shared" si="3"/>
        <v>70442</v>
      </c>
    </row>
    <row r="177" spans="2:17" ht="15.75">
      <c r="B177" s="2467">
        <v>7044</v>
      </c>
      <c r="C177" s="2686" t="s">
        <v>8998</v>
      </c>
      <c r="D177" s="2686" t="s">
        <v>8999</v>
      </c>
      <c r="E177" s="3097">
        <v>1470.7199999999996</v>
      </c>
      <c r="F177" s="3098"/>
      <c r="G177" s="2468"/>
      <c r="I177"/>
      <c r="J177"/>
      <c r="K177"/>
      <c r="L177"/>
      <c r="M177"/>
      <c r="N177" s="1466"/>
      <c r="O177" s="2026"/>
      <c r="P177" s="1451">
        <v>2</v>
      </c>
      <c r="Q177" s="1451" t="str">
        <f t="shared" si="3"/>
        <v>70442</v>
      </c>
    </row>
    <row r="178" spans="2:17" ht="15.75">
      <c r="B178" s="2467">
        <v>7044</v>
      </c>
      <c r="C178" s="2686" t="s">
        <v>9000</v>
      </c>
      <c r="D178" s="2686" t="s">
        <v>1131</v>
      </c>
      <c r="E178" s="3097">
        <v>4200.0599999999995</v>
      </c>
      <c r="F178" s="3098"/>
      <c r="G178" s="2468"/>
      <c r="I178"/>
      <c r="J178" s="2023"/>
      <c r="K178" s="2023"/>
      <c r="L178" s="2023"/>
      <c r="M178"/>
      <c r="N178" s="1466"/>
      <c r="O178" s="2026"/>
      <c r="P178" s="1451">
        <v>2</v>
      </c>
      <c r="Q178" s="1451" t="str">
        <f t="shared" si="3"/>
        <v>70442</v>
      </c>
    </row>
    <row r="179" spans="2:17" ht="15.75">
      <c r="B179" s="2467">
        <v>7047</v>
      </c>
      <c r="C179" s="2686" t="s">
        <v>9001</v>
      </c>
      <c r="D179" s="2686" t="s">
        <v>7393</v>
      </c>
      <c r="E179" s="3097">
        <v>677.92</v>
      </c>
      <c r="F179" s="3098"/>
      <c r="G179" s="2468"/>
      <c r="I179"/>
      <c r="J179"/>
      <c r="K179"/>
      <c r="L179"/>
      <c r="M179"/>
      <c r="N179" s="1466"/>
      <c r="O179" s="2026"/>
      <c r="P179" s="1451">
        <v>2</v>
      </c>
      <c r="Q179" s="1451" t="str">
        <f t="shared" si="3"/>
        <v>70472</v>
      </c>
    </row>
    <row r="180" spans="2:17" ht="15.75">
      <c r="B180" s="2467">
        <v>7049</v>
      </c>
      <c r="C180" s="2686" t="s">
        <v>5356</v>
      </c>
      <c r="D180" s="2686" t="s">
        <v>5025</v>
      </c>
      <c r="E180" s="3097">
        <v>42883.8</v>
      </c>
      <c r="F180" s="3098"/>
      <c r="G180" s="2468"/>
      <c r="I180"/>
      <c r="J180"/>
      <c r="K180"/>
      <c r="L180"/>
      <c r="M180"/>
      <c r="N180" s="1466"/>
      <c r="O180" s="2026"/>
      <c r="P180" s="1451">
        <v>2</v>
      </c>
      <c r="Q180" s="1451" t="str">
        <f t="shared" si="3"/>
        <v>70492</v>
      </c>
    </row>
    <row r="181" spans="2:17" ht="15.75">
      <c r="B181" s="2467">
        <v>0</v>
      </c>
      <c r="C181" s="2686" t="s">
        <v>6674</v>
      </c>
      <c r="D181" s="2686" t="s">
        <v>5026</v>
      </c>
      <c r="E181" s="3097">
        <v>0</v>
      </c>
      <c r="F181" s="3098"/>
      <c r="G181" s="2468"/>
      <c r="I181"/>
      <c r="J181"/>
      <c r="K181"/>
      <c r="L181"/>
      <c r="M181"/>
      <c r="N181" s="1466"/>
      <c r="O181" s="2026"/>
      <c r="P181" s="1451">
        <v>2</v>
      </c>
      <c r="Q181" s="1451" t="str">
        <f t="shared" si="3"/>
        <v>02</v>
      </c>
    </row>
    <row r="182" spans="2:17" ht="15.75">
      <c r="B182" s="2467">
        <v>7176</v>
      </c>
      <c r="C182" s="2686" t="s">
        <v>5358</v>
      </c>
      <c r="D182" s="2686" t="s">
        <v>5027</v>
      </c>
      <c r="E182" s="3097">
        <v>3555</v>
      </c>
      <c r="F182" s="3098"/>
      <c r="G182" s="2468"/>
      <c r="I182"/>
      <c r="J182"/>
      <c r="K182"/>
      <c r="L182"/>
      <c r="M182"/>
      <c r="N182" s="1466"/>
      <c r="O182" s="2026"/>
      <c r="P182" s="1451">
        <v>2</v>
      </c>
      <c r="Q182" s="1451" t="str">
        <f t="shared" si="3"/>
        <v>71762</v>
      </c>
    </row>
    <row r="183" spans="2:17" ht="15.75">
      <c r="B183" s="2467">
        <v>7178</v>
      </c>
      <c r="C183" s="2686" t="s">
        <v>6677</v>
      </c>
      <c r="D183" s="2686" t="s">
        <v>6678</v>
      </c>
      <c r="E183" s="3097">
        <v>14893.29</v>
      </c>
      <c r="F183" s="3098"/>
      <c r="G183" s="2468"/>
      <c r="I183"/>
      <c r="J183"/>
      <c r="K183"/>
      <c r="L183"/>
      <c r="M183"/>
      <c r="N183" s="1466"/>
      <c r="O183" s="2026"/>
      <c r="P183" s="1451">
        <v>2</v>
      </c>
      <c r="Q183" s="1451" t="str">
        <f t="shared" si="3"/>
        <v>71782</v>
      </c>
    </row>
    <row r="184" spans="2:17" ht="15.75">
      <c r="B184" s="2467">
        <v>7191</v>
      </c>
      <c r="C184" s="2686" t="s">
        <v>5327</v>
      </c>
      <c r="D184" s="2686" t="s">
        <v>6685</v>
      </c>
      <c r="E184" s="3097">
        <v>303.17</v>
      </c>
      <c r="F184" s="3098"/>
      <c r="G184" s="2468"/>
      <c r="I184"/>
      <c r="J184"/>
      <c r="K184"/>
      <c r="L184"/>
      <c r="M184"/>
      <c r="N184" s="1466"/>
      <c r="O184" s="2026"/>
      <c r="P184" s="1451">
        <v>2</v>
      </c>
      <c r="Q184" s="1451" t="str">
        <f t="shared" si="3"/>
        <v>71912</v>
      </c>
    </row>
    <row r="185" spans="2:17" ht="15.75">
      <c r="B185" s="2467">
        <v>7197</v>
      </c>
      <c r="C185" s="2686" t="s">
        <v>5355</v>
      </c>
      <c r="D185" s="2686" t="s">
        <v>5029</v>
      </c>
      <c r="E185" s="3097">
        <v>0</v>
      </c>
      <c r="F185" s="3098"/>
      <c r="G185" s="2468"/>
      <c r="I185"/>
      <c r="J185"/>
      <c r="K185"/>
      <c r="L185"/>
      <c r="M185"/>
      <c r="N185" s="1466"/>
      <c r="O185" s="2026"/>
      <c r="P185" s="1451">
        <v>2</v>
      </c>
      <c r="Q185" s="1451" t="str">
        <f t="shared" si="3"/>
        <v>71972</v>
      </c>
    </row>
    <row r="186" spans="2:17" ht="15.75">
      <c r="B186" s="2467">
        <v>0</v>
      </c>
      <c r="C186" s="2686" t="s">
        <v>6696</v>
      </c>
      <c r="D186" s="2686" t="s">
        <v>6697</v>
      </c>
      <c r="E186" s="3097">
        <v>0</v>
      </c>
      <c r="F186" s="3098"/>
      <c r="G186" s="2468"/>
      <c r="I186"/>
      <c r="J186"/>
      <c r="K186"/>
      <c r="L186"/>
      <c r="M186"/>
      <c r="N186"/>
      <c r="O186" s="2027"/>
      <c r="P186" s="1451">
        <v>2</v>
      </c>
      <c r="Q186" s="1451" t="str">
        <f t="shared" si="3"/>
        <v>02</v>
      </c>
    </row>
    <row r="187" spans="2:17" ht="15.75">
      <c r="B187" s="2467">
        <v>7248</v>
      </c>
      <c r="C187" s="2686" t="s">
        <v>5364</v>
      </c>
      <c r="D187" s="2686" t="s">
        <v>6723</v>
      </c>
      <c r="E187" s="3097">
        <v>277.08999999999997</v>
      </c>
      <c r="F187" s="3098"/>
      <c r="G187" s="2468"/>
      <c r="I187"/>
      <c r="J187"/>
      <c r="K187"/>
      <c r="L187"/>
      <c r="M187"/>
      <c r="N187"/>
      <c r="O187" s="2027"/>
      <c r="P187" s="1451">
        <v>2</v>
      </c>
      <c r="Q187" s="1451" t="str">
        <f t="shared" si="3"/>
        <v>72482</v>
      </c>
    </row>
    <row r="188" spans="2:17" ht="15.75">
      <c r="B188" s="2467">
        <v>0</v>
      </c>
      <c r="C188" s="2686">
        <v>5.04</v>
      </c>
      <c r="D188" s="2686" t="s">
        <v>5030</v>
      </c>
      <c r="E188" s="3097">
        <v>0</v>
      </c>
      <c r="F188" s="3098"/>
      <c r="G188" s="2468"/>
      <c r="I188"/>
      <c r="J188"/>
      <c r="K188"/>
      <c r="L188"/>
      <c r="M188"/>
      <c r="N188"/>
      <c r="O188" s="2027"/>
      <c r="P188" s="1451">
        <v>4</v>
      </c>
      <c r="Q188" s="1451" t="str">
        <f t="shared" si="3"/>
        <v>04</v>
      </c>
    </row>
    <row r="189" spans="2:17" ht="15.75">
      <c r="B189" s="2467">
        <v>0</v>
      </c>
      <c r="C189" s="2686" t="s">
        <v>5412</v>
      </c>
      <c r="D189" s="2686" t="s">
        <v>5031</v>
      </c>
      <c r="E189" s="3097">
        <v>0</v>
      </c>
      <c r="F189" s="3098"/>
      <c r="G189" s="2468"/>
      <c r="I189"/>
      <c r="J189"/>
      <c r="K189"/>
      <c r="L189"/>
      <c r="M189"/>
      <c r="N189"/>
      <c r="O189" s="2027"/>
      <c r="P189" s="1451">
        <v>4</v>
      </c>
      <c r="Q189" s="1451" t="str">
        <f t="shared" si="3"/>
        <v>04</v>
      </c>
    </row>
    <row r="190" spans="2:17" ht="15.75">
      <c r="B190" s="2467">
        <v>0</v>
      </c>
      <c r="C190" s="2686" t="s">
        <v>6742</v>
      </c>
      <c r="D190" s="2686" t="s">
        <v>6743</v>
      </c>
      <c r="E190" s="3097">
        <v>0</v>
      </c>
      <c r="F190" s="3098"/>
      <c r="G190" s="2468"/>
      <c r="I190"/>
      <c r="J190"/>
      <c r="K190"/>
      <c r="L190"/>
      <c r="M190"/>
      <c r="N190"/>
      <c r="O190" s="2027"/>
      <c r="P190" s="1451">
        <v>4</v>
      </c>
      <c r="Q190" s="1451" t="str">
        <f t="shared" si="3"/>
        <v>04</v>
      </c>
    </row>
    <row r="191" spans="2:17" ht="15.75">
      <c r="B191" s="2467">
        <v>0</v>
      </c>
      <c r="C191" s="2686" t="s">
        <v>6744</v>
      </c>
      <c r="D191" s="2686" t="s">
        <v>5032</v>
      </c>
      <c r="E191" s="3097">
        <v>0</v>
      </c>
      <c r="F191" s="3098"/>
      <c r="G191" s="2468"/>
      <c r="P191" s="1451">
        <v>4</v>
      </c>
      <c r="Q191" s="1451" t="str">
        <f t="shared" si="3"/>
        <v>04</v>
      </c>
    </row>
    <row r="192" spans="2:17">
      <c r="B192" s="3101">
        <v>7269</v>
      </c>
      <c r="C192" s="3102" t="s">
        <v>5354</v>
      </c>
      <c r="D192" s="3102" t="s">
        <v>5033</v>
      </c>
      <c r="E192" s="2689">
        <v>306.92000000000007</v>
      </c>
      <c r="P192" s="1451">
        <v>4</v>
      </c>
      <c r="Q192" s="1451" t="str">
        <f t="shared" si="3"/>
        <v>72694</v>
      </c>
    </row>
    <row r="193" spans="2:17">
      <c r="B193" s="3101"/>
      <c r="C193" s="3103"/>
      <c r="D193" s="3104"/>
      <c r="E193" s="2689"/>
      <c r="P193" s="1170">
        <v>4</v>
      </c>
      <c r="Q193" s="1451" t="str">
        <f t="shared" si="3"/>
        <v>4</v>
      </c>
    </row>
    <row r="194" spans="2:17">
      <c r="C194" s="3105"/>
      <c r="D194" s="2693" t="s">
        <v>9008</v>
      </c>
      <c r="P194" s="1170">
        <v>4</v>
      </c>
      <c r="Q194" s="1451" t="str">
        <f t="shared" si="3"/>
        <v>4</v>
      </c>
    </row>
    <row r="195" spans="2:17">
      <c r="B195" s="3106"/>
      <c r="C195" s="3103"/>
      <c r="D195" s="3104"/>
      <c r="P195" s="1170">
        <v>4</v>
      </c>
      <c r="Q195" s="1451" t="str">
        <f t="shared" si="3"/>
        <v>4</v>
      </c>
    </row>
    <row r="196" spans="2:17">
      <c r="B196" s="3106"/>
      <c r="C196" s="3103"/>
      <c r="D196" s="3104"/>
      <c r="P196" s="1170">
        <v>4</v>
      </c>
      <c r="Q196" s="1451" t="str">
        <f t="shared" si="3"/>
        <v>4</v>
      </c>
    </row>
    <row r="197" spans="2:17">
      <c r="B197" s="3106"/>
      <c r="C197" s="3103"/>
      <c r="D197" s="3104"/>
      <c r="P197" s="1170">
        <v>0</v>
      </c>
      <c r="Q197" s="1451" t="str">
        <f t="shared" si="3"/>
        <v>0</v>
      </c>
    </row>
    <row r="198" spans="2:17">
      <c r="C198" s="3105"/>
      <c r="P198" s="1170">
        <v>0</v>
      </c>
      <c r="Q198" s="1451" t="str">
        <f t="shared" si="3"/>
        <v>0</v>
      </c>
    </row>
    <row r="199" spans="2:17">
      <c r="B199" s="3106"/>
      <c r="C199" s="3103"/>
      <c r="D199" s="3104"/>
      <c r="P199" s="1170">
        <v>0</v>
      </c>
      <c r="Q199" s="1451" t="str">
        <f t="shared" si="3"/>
        <v>0</v>
      </c>
    </row>
    <row r="200" spans="2:17">
      <c r="B200" s="3106"/>
      <c r="C200" s="3103"/>
      <c r="D200" s="3107"/>
      <c r="P200" s="1170">
        <v>0</v>
      </c>
      <c r="Q200" s="1451" t="str">
        <f t="shared" si="3"/>
        <v>0</v>
      </c>
    </row>
    <row r="201" spans="2:17">
      <c r="B201" s="3106"/>
      <c r="C201" s="3103"/>
      <c r="D201" s="3104"/>
      <c r="P201" s="1170">
        <v>0</v>
      </c>
      <c r="Q201" s="1451" t="str">
        <f t="shared" si="3"/>
        <v>0</v>
      </c>
    </row>
    <row r="202" spans="2:17" ht="14.25">
      <c r="B202"/>
      <c r="C202" s="836"/>
      <c r="D202" s="836"/>
      <c r="E202" s="3108"/>
      <c r="P202" s="1170">
        <v>0</v>
      </c>
      <c r="Q202" s="1451" t="str">
        <f t="shared" si="3"/>
        <v>0</v>
      </c>
    </row>
    <row r="203" spans="2:17">
      <c r="C203" s="3105"/>
      <c r="P203" s="1170">
        <v>0</v>
      </c>
      <c r="Q203" s="1451" t="str">
        <f t="shared" si="3"/>
        <v>0</v>
      </c>
    </row>
    <row r="204" spans="2:17">
      <c r="C204" s="3105"/>
      <c r="P204" s="1170">
        <v>0</v>
      </c>
      <c r="Q204" s="1451" t="str">
        <f t="shared" si="3"/>
        <v>0</v>
      </c>
    </row>
    <row r="205" spans="2:17">
      <c r="C205" s="3105"/>
      <c r="P205" s="1170">
        <v>0</v>
      </c>
      <c r="Q205" s="1451" t="str">
        <f t="shared" si="3"/>
        <v>0</v>
      </c>
    </row>
    <row r="206" spans="2:17">
      <c r="C206" s="3105"/>
      <c r="P206" s="1170">
        <v>0</v>
      </c>
      <c r="Q206" s="1451" t="str">
        <f t="shared" si="3"/>
        <v>0</v>
      </c>
    </row>
    <row r="207" spans="2:17">
      <c r="C207" s="3105"/>
      <c r="P207" s="1170">
        <v>0</v>
      </c>
      <c r="Q207" s="1451" t="str">
        <f t="shared" si="3"/>
        <v>0</v>
      </c>
    </row>
    <row r="208" spans="2:17">
      <c r="C208" s="3105"/>
      <c r="E208" s="2694">
        <v>0</v>
      </c>
      <c r="P208" s="1170">
        <v>0</v>
      </c>
      <c r="Q208" s="1451" t="str">
        <f t="shared" si="3"/>
        <v>0</v>
      </c>
    </row>
    <row r="209" spans="3:17">
      <c r="C209" s="3105"/>
      <c r="E209" s="2694">
        <v>0</v>
      </c>
      <c r="P209" s="1170">
        <v>0</v>
      </c>
      <c r="Q209" s="1451" t="str">
        <f t="shared" si="3"/>
        <v>0</v>
      </c>
    </row>
    <row r="210" spans="3:17">
      <c r="C210" s="3105"/>
      <c r="E210" s="2694">
        <v>0</v>
      </c>
      <c r="P210" s="1170">
        <v>0</v>
      </c>
      <c r="Q210" s="1451" t="str">
        <f t="shared" si="3"/>
        <v>0</v>
      </c>
    </row>
    <row r="211" spans="3:17">
      <c r="C211" s="3105"/>
      <c r="E211" s="2694">
        <v>0</v>
      </c>
      <c r="P211" s="1170">
        <v>0</v>
      </c>
      <c r="Q211" s="1451" t="str">
        <f t="shared" si="3"/>
        <v>0</v>
      </c>
    </row>
    <row r="212" spans="3:17">
      <c r="C212" s="3105"/>
      <c r="E212" s="2694">
        <v>0</v>
      </c>
      <c r="P212" s="1170">
        <v>0</v>
      </c>
      <c r="Q212" s="1451" t="str">
        <f t="shared" si="3"/>
        <v>0</v>
      </c>
    </row>
    <row r="213" spans="3:17">
      <c r="C213" s="3105"/>
      <c r="E213" s="2694">
        <v>0</v>
      </c>
      <c r="P213" s="1170">
        <v>0</v>
      </c>
      <c r="Q213" s="1451" t="str">
        <f t="shared" si="3"/>
        <v>0</v>
      </c>
    </row>
    <row r="214" spans="3:17">
      <c r="C214" s="3105"/>
      <c r="E214" s="2694">
        <v>0</v>
      </c>
      <c r="P214" s="1170">
        <v>0</v>
      </c>
    </row>
    <row r="215" spans="3:17">
      <c r="C215" s="3105"/>
      <c r="E215" s="2694">
        <v>0</v>
      </c>
      <c r="P215" s="1170">
        <v>0</v>
      </c>
    </row>
    <row r="216" spans="3:17">
      <c r="C216" s="3105"/>
      <c r="P216" s="1170">
        <v>0</v>
      </c>
    </row>
    <row r="217" spans="3:17">
      <c r="C217" s="3105"/>
      <c r="P217" s="1170">
        <v>0</v>
      </c>
    </row>
    <row r="218" spans="3:17">
      <c r="C218" s="3105"/>
      <c r="P218" s="1170">
        <v>0</v>
      </c>
    </row>
    <row r="219" spans="3:17">
      <c r="C219" s="3105"/>
      <c r="P219" s="1170">
        <v>0</v>
      </c>
    </row>
    <row r="220" spans="3:17">
      <c r="C220" s="3105"/>
      <c r="P220" s="1170">
        <v>0</v>
      </c>
    </row>
    <row r="221" spans="3:17">
      <c r="C221" s="3105"/>
      <c r="P221" s="1170">
        <v>0</v>
      </c>
    </row>
    <row r="222" spans="3:17">
      <c r="C222" s="3105"/>
      <c r="P222" s="1170">
        <v>0</v>
      </c>
    </row>
    <row r="223" spans="3:17">
      <c r="C223" s="3105"/>
      <c r="P223" s="1170">
        <v>0</v>
      </c>
    </row>
    <row r="224" spans="3:17">
      <c r="C224" s="3105"/>
      <c r="P224" s="1170">
        <v>0</v>
      </c>
    </row>
    <row r="225" spans="2:16">
      <c r="C225" s="3105"/>
      <c r="P225" s="1170">
        <v>0</v>
      </c>
    </row>
    <row r="226" spans="2:16">
      <c r="C226" s="3105"/>
      <c r="P226" s="1170">
        <v>0</v>
      </c>
    </row>
    <row r="227" spans="2:16">
      <c r="B227" s="3109"/>
      <c r="D227" s="3110"/>
      <c r="P227" s="1170">
        <v>0</v>
      </c>
    </row>
    <row r="228" spans="2:16">
      <c r="B228" s="3109"/>
      <c r="D228" s="3111"/>
    </row>
    <row r="230" spans="2:16">
      <c r="B230" s="3109"/>
      <c r="D230" s="3111"/>
    </row>
    <row r="231" spans="2:16">
      <c r="B231" s="3109"/>
      <c r="D231" s="3111"/>
    </row>
    <row r="232" spans="2:16">
      <c r="B232" s="3109"/>
      <c r="D232" s="3111"/>
    </row>
    <row r="234" spans="2:16">
      <c r="B234" s="3109"/>
      <c r="D234" s="3111"/>
    </row>
    <row r="235" spans="2:16">
      <c r="B235" s="3109"/>
      <c r="D235" s="3111"/>
    </row>
    <row r="236" spans="2:16">
      <c r="B236" s="3109"/>
      <c r="D236" s="3111"/>
    </row>
    <row r="237" spans="2:16">
      <c r="C237" s="3105"/>
    </row>
  </sheetData>
  <phoneticPr fontId="0" type="noConversion"/>
  <pageMargins left="0.43307086614173229" right="0.35433070866141736" top="0.31496062992125984" bottom="0.98425196850393704" header="0.27559055118110237" footer="0"/>
  <pageSetup paperSize="9" scale="90" orientation="portrait" horizontalDpi="4294967293"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8">
    <tabColor rgb="FFFFFF00"/>
  </sheetPr>
  <dimension ref="B1:BB237"/>
  <sheetViews>
    <sheetView workbookViewId="0">
      <selection activeCell="G9" sqref="G9"/>
    </sheetView>
  </sheetViews>
  <sheetFormatPr baseColWidth="10" defaultColWidth="11.42578125" defaultRowHeight="15"/>
  <cols>
    <col min="2" max="2" width="6.28515625" style="1945" customWidth="1"/>
    <col min="3" max="3" width="24.7109375" style="2692" customWidth="1"/>
    <col min="4" max="4" width="33.140625" style="2693" customWidth="1"/>
    <col min="5" max="5" width="14.5703125" style="2694" bestFit="1" customWidth="1"/>
    <col min="6" max="6" width="16.140625" style="137" customWidth="1"/>
    <col min="7" max="7" width="17.42578125" style="137" customWidth="1"/>
    <col min="8" max="8" width="13.5703125" style="2683" customWidth="1"/>
    <col min="9" max="9" width="13.140625" style="1454" customWidth="1"/>
    <col min="10" max="10" width="15" style="1454" customWidth="1"/>
    <col min="11" max="14" width="4.42578125" style="1454" customWidth="1"/>
    <col min="15" max="15" width="5.42578125" style="2028" customWidth="1"/>
    <col min="16" max="16" width="4" customWidth="1"/>
    <col min="17" max="17" width="9.28515625" customWidth="1"/>
    <col min="18" max="18" width="5.5703125" style="1454" customWidth="1"/>
    <col min="19" max="19" width="11.42578125" style="1489"/>
    <col min="20" max="20" width="13.42578125" style="1456" customWidth="1"/>
  </cols>
  <sheetData>
    <row r="1" spans="2:54" ht="33.75">
      <c r="B1" s="2464"/>
      <c r="C1" s="2685"/>
      <c r="D1" s="2685"/>
      <c r="E1" s="3011"/>
      <c r="F1" s="3040"/>
      <c r="G1" s="2678"/>
      <c r="I1" s="1520"/>
      <c r="J1" s="1520"/>
      <c r="K1" s="1520"/>
      <c r="L1" s="1520"/>
      <c r="M1" s="1520"/>
      <c r="N1" s="28"/>
      <c r="O1" s="2026"/>
      <c r="P1" s="1451"/>
      <c r="Q1" s="1451"/>
      <c r="R1" s="1452"/>
      <c r="S1" s="1489" t="s">
        <v>3335</v>
      </c>
      <c r="T1" s="1457" t="s">
        <v>3336</v>
      </c>
      <c r="U1" s="1988" t="s">
        <v>4520</v>
      </c>
      <c r="V1" s="28"/>
      <c r="W1" s="1461"/>
      <c r="X1" s="1462"/>
      <c r="Y1" s="1463"/>
      <c r="Z1" s="1463"/>
      <c r="AA1" s="1462"/>
      <c r="AB1" s="1463"/>
      <c r="AC1" s="1350"/>
      <c r="AD1" s="1464"/>
      <c r="AE1" s="28"/>
      <c r="AF1" s="28"/>
      <c r="AG1" s="28"/>
      <c r="AH1" s="28"/>
      <c r="AI1" s="28"/>
      <c r="AJ1" s="28"/>
      <c r="AK1" s="28"/>
      <c r="AL1" s="28"/>
      <c r="AM1" s="28"/>
      <c r="AN1" s="28"/>
      <c r="AO1" s="28"/>
      <c r="AP1" s="28"/>
      <c r="AQ1" s="28"/>
      <c r="AR1" s="28"/>
      <c r="AS1" s="28"/>
      <c r="AT1" s="28"/>
      <c r="AU1" s="28"/>
      <c r="AV1" s="28"/>
      <c r="AW1" s="28"/>
      <c r="AX1" s="28"/>
      <c r="AY1" s="28"/>
      <c r="AZ1" s="28"/>
      <c r="BA1" s="28"/>
      <c r="BB1" s="28"/>
    </row>
    <row r="2" spans="2:54" ht="18">
      <c r="B2" s="2467"/>
      <c r="C2" s="2685"/>
      <c r="D2" s="2685"/>
      <c r="E2" s="3011"/>
      <c r="G2" s="3040"/>
      <c r="H2" s="3043"/>
      <c r="I2" s="3043"/>
      <c r="J2" s="3043"/>
      <c r="K2" s="1520"/>
      <c r="L2" s="1520"/>
      <c r="M2" s="1520"/>
      <c r="N2" s="28"/>
      <c r="O2" s="2026"/>
      <c r="P2" s="1451">
        <v>0</v>
      </c>
      <c r="Q2" s="1451" t="str">
        <f t="shared" ref="Q2:Q7" si="0">CONCATENATE(B2,P2)</f>
        <v>0</v>
      </c>
      <c r="R2" s="1455">
        <v>0</v>
      </c>
      <c r="S2" s="1491">
        <f>SUMIF('FLUJO ACTUAL'!AF:AF,#REF!,'FLUJO ACTUAL'!AE:AE)</f>
        <v>0</v>
      </c>
      <c r="T2" s="1453">
        <f>SUMIF('1 BL anterior'!C:C,#REF!,'1 BL anterior'!P:P)</f>
        <v>0</v>
      </c>
      <c r="U2" s="1450"/>
      <c r="V2" s="28"/>
      <c r="W2" s="183"/>
      <c r="X2" s="183"/>
      <c r="Y2" s="1463"/>
      <c r="Z2" s="1463"/>
      <c r="AA2" s="1462"/>
      <c r="AB2" s="1463"/>
      <c r="AC2" s="1342"/>
      <c r="AD2" s="1464"/>
      <c r="AE2" s="28"/>
      <c r="AF2" s="28"/>
      <c r="AG2" s="28"/>
      <c r="AH2" s="28"/>
      <c r="AI2" s="28"/>
      <c r="AJ2" s="28"/>
      <c r="AK2" s="28"/>
      <c r="AL2" s="28"/>
      <c r="AM2" s="28"/>
      <c r="AN2" s="28"/>
      <c r="AO2" s="28"/>
      <c r="AP2" s="28"/>
      <c r="AQ2" s="28"/>
      <c r="AR2" s="28"/>
      <c r="AS2" s="28"/>
      <c r="AT2" s="28"/>
      <c r="AU2" s="28"/>
      <c r="AV2" s="28"/>
      <c r="AW2" s="28"/>
      <c r="AX2" s="28"/>
      <c r="AY2" s="28"/>
      <c r="AZ2" s="28"/>
      <c r="BA2" s="28"/>
      <c r="BB2" s="28"/>
    </row>
    <row r="3" spans="2:54" ht="15.75">
      <c r="B3" s="2467"/>
      <c r="C3" s="2685"/>
      <c r="D3" s="2685"/>
      <c r="E3" s="3011"/>
      <c r="G3" s="3040"/>
      <c r="H3" s="2468"/>
      <c r="I3" s="2683"/>
      <c r="J3" s="3050"/>
      <c r="K3" s="1521"/>
      <c r="L3" s="1521"/>
      <c r="M3"/>
      <c r="N3" s="28"/>
      <c r="O3" s="2026"/>
      <c r="P3" s="1451">
        <v>0</v>
      </c>
      <c r="Q3" s="1451" t="str">
        <f t="shared" si="0"/>
        <v>0</v>
      </c>
      <c r="R3" s="1455">
        <v>0</v>
      </c>
      <c r="S3" s="1491">
        <f>SUMIF('FLUJO ACTUAL'!AF:AF,#REF!,'FLUJO ACTUAL'!AE:AE)</f>
        <v>0</v>
      </c>
      <c r="T3" s="1453">
        <f>SUMIF('1 BL anterior'!C:C,#REF!,'1 BL anterior'!P:P)</f>
        <v>0</v>
      </c>
      <c r="U3" s="1450"/>
      <c r="V3" s="28"/>
      <c r="W3" s="183"/>
      <c r="X3" s="183"/>
      <c r="Y3" s="1463"/>
      <c r="Z3" s="1463"/>
      <c r="AA3" s="1462"/>
      <c r="AB3" s="1463"/>
      <c r="AC3" s="1342"/>
      <c r="AD3" s="1464"/>
      <c r="AE3" s="1465"/>
      <c r="AF3" s="28"/>
      <c r="AG3" s="28"/>
      <c r="AH3" s="28"/>
      <c r="AI3" s="28"/>
      <c r="AJ3" s="28"/>
      <c r="AK3" s="28"/>
      <c r="AL3" s="28"/>
      <c r="AM3" s="28"/>
      <c r="AN3" s="28"/>
      <c r="AO3" s="28"/>
      <c r="AP3" s="28"/>
      <c r="AQ3" s="28"/>
      <c r="AR3" s="28"/>
      <c r="AS3" s="28"/>
      <c r="AT3" s="28"/>
      <c r="AU3" s="28"/>
      <c r="AV3" s="28"/>
      <c r="AW3" s="28"/>
      <c r="AX3" s="28"/>
      <c r="AY3" s="28"/>
      <c r="AZ3" s="28"/>
      <c r="BA3" s="28"/>
      <c r="BB3" s="28"/>
    </row>
    <row r="4" spans="2:54" ht="15.75">
      <c r="B4" s="2467"/>
      <c r="C4" s="2685"/>
      <c r="D4" s="2685"/>
      <c r="E4" s="3011"/>
      <c r="G4" s="3040"/>
      <c r="H4" s="2468"/>
      <c r="I4" s="2683"/>
      <c r="J4" s="3050"/>
      <c r="K4" s="1521"/>
      <c r="L4" s="1521"/>
      <c r="M4"/>
      <c r="N4" s="28"/>
      <c r="O4" s="2026"/>
      <c r="P4" s="1451">
        <v>0</v>
      </c>
      <c r="Q4" s="1451" t="str">
        <f t="shared" si="0"/>
        <v>0</v>
      </c>
      <c r="R4" s="1455">
        <v>0</v>
      </c>
      <c r="S4" s="1491">
        <f>SUMIF('FLUJO ACTUAL'!AF:AF,#REF!,'FLUJO ACTUAL'!AE:AE)</f>
        <v>0</v>
      </c>
      <c r="T4" s="1453">
        <f>SUMIF('1 BL anterior'!C:C,#REF!,'1 BL anterior'!P:P)</f>
        <v>0</v>
      </c>
      <c r="U4" s="1450"/>
      <c r="V4" s="28"/>
      <c r="W4" s="183"/>
      <c r="X4" s="183"/>
      <c r="Y4" s="1463"/>
      <c r="Z4" s="1463"/>
      <c r="AA4" s="1462"/>
      <c r="AB4" s="1463"/>
      <c r="AC4" s="1342"/>
      <c r="AD4" s="1464"/>
      <c r="AE4" s="28"/>
      <c r="AF4" s="28"/>
      <c r="AG4" s="28"/>
      <c r="AH4" s="28"/>
      <c r="AI4" s="28"/>
      <c r="AJ4" s="28"/>
      <c r="AK4" s="28"/>
      <c r="AL4" s="28"/>
      <c r="AM4" s="28"/>
      <c r="AN4" s="28"/>
      <c r="AO4" s="28"/>
      <c r="AP4" s="28"/>
      <c r="AQ4" s="28"/>
      <c r="AR4" s="28"/>
      <c r="AS4" s="28"/>
      <c r="AT4" s="28"/>
      <c r="AU4" s="28"/>
      <c r="AV4" s="28"/>
      <c r="AW4" s="28"/>
      <c r="AX4" s="28"/>
      <c r="AY4" s="28"/>
      <c r="AZ4" s="28"/>
      <c r="BA4" s="28"/>
      <c r="BB4" s="28"/>
    </row>
    <row r="5" spans="2:54" ht="15.75">
      <c r="B5" s="2467"/>
      <c r="C5" s="2685" t="s">
        <v>5450</v>
      </c>
      <c r="D5" s="2685" t="s">
        <v>9002</v>
      </c>
      <c r="E5" s="3042" t="s">
        <v>846</v>
      </c>
      <c r="F5" s="214"/>
      <c r="G5" s="3040"/>
      <c r="H5" s="2468"/>
      <c r="I5" s="2683"/>
      <c r="J5" s="3050"/>
      <c r="K5"/>
      <c r="L5"/>
      <c r="M5"/>
      <c r="N5" s="28"/>
      <c r="O5" s="2026"/>
      <c r="P5" s="1451">
        <v>0</v>
      </c>
      <c r="Q5" s="1451" t="str">
        <f t="shared" si="0"/>
        <v>0</v>
      </c>
      <c r="R5" s="1455">
        <v>0</v>
      </c>
      <c r="S5" s="1491">
        <f>SUMIF('FLUJO ACTUAL'!AF:AF,B2,'FLUJO ACTUAL'!AE:AE)</f>
        <v>0</v>
      </c>
      <c r="T5" s="1453">
        <f>SUMIF('1 BL anterior'!C:C,C2,'1 BL anterior'!P:P)</f>
        <v>0</v>
      </c>
      <c r="U5" s="1987">
        <f>SUMIF('1 BL anterior'!C:C,C2,'1 BL anterior'!B:B)</f>
        <v>0</v>
      </c>
      <c r="V5" s="28"/>
      <c r="W5" s="183"/>
      <c r="X5" s="183"/>
      <c r="Y5" s="1463"/>
      <c r="Z5" s="1463"/>
      <c r="AA5" s="1462"/>
      <c r="AB5" s="1463"/>
      <c r="AC5" s="1342"/>
      <c r="AD5" s="1464"/>
      <c r="AE5" s="1465"/>
      <c r="AF5" s="28"/>
      <c r="AG5" s="28"/>
      <c r="AH5" s="28"/>
      <c r="AI5" s="28"/>
      <c r="AJ5" s="28"/>
      <c r="AK5" s="28"/>
      <c r="AL5" s="28"/>
      <c r="AM5" s="28"/>
      <c r="AN5" s="28"/>
      <c r="AO5" s="28"/>
      <c r="AP5" s="28"/>
      <c r="AQ5" s="28"/>
      <c r="AR5" s="28"/>
      <c r="AS5" s="28"/>
      <c r="AT5" s="28"/>
      <c r="AU5" s="28"/>
      <c r="AV5" s="28"/>
      <c r="AW5" s="28"/>
      <c r="AX5" s="28"/>
      <c r="AY5" s="28"/>
      <c r="AZ5" s="28"/>
      <c r="BA5" s="28"/>
      <c r="BB5" s="28"/>
    </row>
    <row r="6" spans="2:54" ht="15.75">
      <c r="B6" s="2467"/>
      <c r="C6" s="2685">
        <v>1</v>
      </c>
      <c r="D6" s="2685" t="s">
        <v>675</v>
      </c>
      <c r="E6" s="3010"/>
      <c r="G6" s="3040"/>
      <c r="H6" s="2468"/>
      <c r="I6" s="2683"/>
      <c r="J6" s="3050"/>
      <c r="K6"/>
      <c r="L6"/>
      <c r="M6"/>
      <c r="N6" s="1466"/>
      <c r="O6" s="2026"/>
      <c r="P6" s="1451">
        <v>0</v>
      </c>
      <c r="Q6" s="1451" t="str">
        <f t="shared" si="0"/>
        <v>0</v>
      </c>
      <c r="R6" s="1455">
        <v>0</v>
      </c>
      <c r="S6" s="1491">
        <f>SUMIF('FLUJO ACTUAL'!AF:AF,B3,'FLUJO ACTUAL'!AE:AE)</f>
        <v>0</v>
      </c>
      <c r="T6" s="1453">
        <f>SUMIF('1 BL anterior'!C:C,C3,'1 BL anterior'!P:P)</f>
        <v>0</v>
      </c>
      <c r="U6" s="1987">
        <f>SUMIF('1 BL anterior'!C:C,C3,'1 BL anterior'!B:B)</f>
        <v>0</v>
      </c>
      <c r="V6" s="1466"/>
      <c r="W6" s="183"/>
      <c r="X6" s="183"/>
      <c r="Y6" s="1463"/>
      <c r="Z6" s="1463"/>
      <c r="AA6" s="1462"/>
      <c r="AB6" s="1463"/>
      <c r="AC6" s="1342"/>
      <c r="AD6" s="1464"/>
      <c r="AE6" s="1465"/>
      <c r="AF6" s="1466"/>
      <c r="AG6" s="1466"/>
      <c r="AH6" s="1466"/>
      <c r="AI6" s="1466"/>
      <c r="AJ6" s="1466"/>
      <c r="AK6" s="1466"/>
      <c r="AL6" s="1466"/>
      <c r="AM6" s="1466"/>
      <c r="AN6" s="1466"/>
      <c r="AO6" s="1466"/>
      <c r="AP6" s="1466"/>
      <c r="AQ6" s="1466"/>
      <c r="AR6" s="1466"/>
      <c r="AS6" s="1466"/>
      <c r="AT6" s="1466"/>
      <c r="AU6" s="1466"/>
      <c r="AV6" s="1466"/>
      <c r="AW6" s="1466"/>
      <c r="AX6" s="1466"/>
      <c r="AY6" s="1466"/>
      <c r="AZ6" s="1466"/>
      <c r="BA6" s="1466"/>
      <c r="BB6" s="1466"/>
    </row>
    <row r="7" spans="2:54" ht="15.75">
      <c r="B7" s="2467"/>
      <c r="C7" s="2685">
        <v>1.01</v>
      </c>
      <c r="D7" s="2685" t="s">
        <v>4927</v>
      </c>
      <c r="E7" s="3010"/>
      <c r="G7" s="3040"/>
      <c r="H7" s="2468"/>
      <c r="I7" s="2683"/>
      <c r="J7" s="3050"/>
      <c r="K7"/>
      <c r="L7"/>
      <c r="M7"/>
      <c r="N7" s="1466"/>
      <c r="O7" s="2026"/>
      <c r="P7" s="1451">
        <v>0</v>
      </c>
      <c r="Q7" s="1451" t="str">
        <f t="shared" si="0"/>
        <v>0</v>
      </c>
      <c r="R7" s="1455">
        <v>0</v>
      </c>
      <c r="S7" s="1491">
        <f>SUMIF('FLUJO ACTUAL'!AF:AF,B4,'FLUJO ACTUAL'!AE:AE)</f>
        <v>0</v>
      </c>
      <c r="T7" s="1453">
        <f>SUMIF('1 BL anterior'!C:C,C4,'1 BL anterior'!P:P)</f>
        <v>0</v>
      </c>
      <c r="U7" s="1987">
        <f>SUMIF('1 BL anterior'!C:C,C4,'1 BL anterior'!B:B)</f>
        <v>0</v>
      </c>
      <c r="V7" s="1466"/>
      <c r="W7" s="183"/>
      <c r="X7" s="183"/>
      <c r="Y7" s="1463"/>
      <c r="Z7" s="1463"/>
      <c r="AA7" s="1462"/>
      <c r="AB7" s="1463"/>
      <c r="AC7" s="1342"/>
      <c r="AD7" s="1464"/>
      <c r="AE7" s="1465"/>
      <c r="AF7" s="1466"/>
      <c r="AG7" s="1466"/>
      <c r="AH7" s="1466"/>
      <c r="AI7" s="1466"/>
      <c r="AJ7" s="1466"/>
      <c r="AK7" s="1466"/>
      <c r="AL7" s="1466"/>
      <c r="AM7" s="1466"/>
      <c r="AN7" s="1466"/>
      <c r="AO7" s="1466"/>
      <c r="AP7" s="1466"/>
      <c r="AQ7" s="1466"/>
      <c r="AR7" s="1466"/>
      <c r="AS7" s="1466"/>
      <c r="AT7" s="1466"/>
      <c r="AU7" s="1466"/>
      <c r="AV7" s="1466"/>
      <c r="AW7" s="1466"/>
      <c r="AX7" s="1466"/>
      <c r="AY7" s="1466"/>
      <c r="AZ7" s="1466"/>
      <c r="BA7" s="1466"/>
      <c r="BB7" s="1466"/>
    </row>
    <row r="8" spans="2:54" ht="16.5" thickBot="1">
      <c r="B8" s="2467"/>
      <c r="C8" s="3009" t="s">
        <v>5452</v>
      </c>
      <c r="D8" s="3009" t="s">
        <v>4928</v>
      </c>
      <c r="E8" s="3010"/>
      <c r="F8" s="3041"/>
      <c r="G8" s="2468"/>
      <c r="I8"/>
      <c r="J8" s="3051"/>
      <c r="K8"/>
      <c r="L8"/>
      <c r="M8"/>
      <c r="N8" s="1466"/>
      <c r="O8" s="2026"/>
      <c r="P8" s="1451">
        <v>0</v>
      </c>
      <c r="Q8" s="1451" t="str">
        <f t="shared" ref="Q8:Q71" si="1">CONCATENATE(B8,P8)</f>
        <v>0</v>
      </c>
      <c r="R8" s="1455">
        <v>0</v>
      </c>
      <c r="S8" s="1491">
        <f>SUMIF('FLUJO ACTUAL'!AF:AF,B5,'FLUJO ACTUAL'!AE:AE)</f>
        <v>0</v>
      </c>
      <c r="T8" s="1453">
        <f>SUMIF('1 BL anterior'!C:C,C5,'1 BL anterior'!P:P)</f>
        <v>4</v>
      </c>
      <c r="U8" s="1987">
        <f>SUMIF('1 BL anterior'!C:C,C5,'1 BL anterior'!B:B)</f>
        <v>0</v>
      </c>
      <c r="V8" s="1466"/>
      <c r="W8" s="183"/>
      <c r="X8" s="183"/>
      <c r="Y8" s="1463"/>
      <c r="Z8" s="1463"/>
      <c r="AA8" s="1462"/>
      <c r="AB8" s="1463"/>
      <c r="AC8" s="1342"/>
      <c r="AD8" s="1464"/>
      <c r="AE8" s="1465"/>
      <c r="AF8" s="1466"/>
      <c r="AG8" s="1466"/>
      <c r="AH8" s="1466"/>
      <c r="AI8" s="1466"/>
      <c r="AJ8" s="1466"/>
      <c r="AK8" s="1466"/>
      <c r="AL8" s="1466"/>
      <c r="AM8" s="1466"/>
      <c r="AN8" s="1466"/>
      <c r="AO8" s="1466"/>
      <c r="AP8" s="1466"/>
      <c r="AQ8" s="1466"/>
      <c r="AR8" s="1466"/>
      <c r="AS8" s="1466"/>
      <c r="AT8" s="1466"/>
      <c r="AU8" s="1466"/>
      <c r="AV8" s="1466"/>
      <c r="AW8" s="1466"/>
      <c r="AX8" s="1466"/>
      <c r="AY8" s="1466"/>
      <c r="AZ8" s="1466"/>
      <c r="BA8" s="1466"/>
      <c r="BB8" s="1466"/>
    </row>
    <row r="9" spans="2:54" ht="16.5" thickTop="1">
      <c r="B9" s="2467"/>
      <c r="C9" s="2685" t="s">
        <v>5453</v>
      </c>
      <c r="D9" s="2685" t="s">
        <v>4929</v>
      </c>
      <c r="E9" s="3010"/>
      <c r="F9" s="3041"/>
      <c r="G9" s="2468"/>
      <c r="I9"/>
      <c r="J9" s="1521"/>
      <c r="K9"/>
      <c r="L9"/>
      <c r="M9"/>
      <c r="N9" s="1466"/>
      <c r="O9" s="2026"/>
      <c r="P9" s="1451">
        <v>0</v>
      </c>
      <c r="Q9" s="1451" t="str">
        <f t="shared" si="1"/>
        <v>0</v>
      </c>
      <c r="R9" s="1455">
        <v>0</v>
      </c>
      <c r="S9" s="1491">
        <f>SUMIF('FLUJO ACTUAL'!AF:AF,B6,'FLUJO ACTUAL'!AE:AE)</f>
        <v>0</v>
      </c>
      <c r="T9" s="1453">
        <f>SUMIF('1 BL anterior'!C:C,C6,'1 BL anterior'!P:P)</f>
        <v>0</v>
      </c>
      <c r="U9" s="1987">
        <f>SUMIF('1 BL anterior'!C:C,C6,'1 BL anterior'!B:B)</f>
        <v>0</v>
      </c>
      <c r="V9" s="1465"/>
      <c r="W9" s="183"/>
      <c r="X9" s="183"/>
      <c r="Y9" s="1463"/>
      <c r="Z9" s="1463"/>
      <c r="AA9" s="1462"/>
      <c r="AB9" s="1463"/>
      <c r="AC9" s="1342"/>
      <c r="AD9" s="1464"/>
      <c r="AE9" s="1465"/>
      <c r="AF9" s="1465"/>
      <c r="AG9" s="1465"/>
      <c r="AH9" s="1465"/>
      <c r="AI9" s="1465"/>
      <c r="AJ9" s="1465"/>
      <c r="AK9" s="1465"/>
      <c r="AL9" s="1465"/>
      <c r="AM9" s="1465"/>
      <c r="AN9" s="1465"/>
      <c r="AO9" s="1465"/>
      <c r="AP9" s="1465"/>
      <c r="AQ9" s="1465"/>
      <c r="AR9" s="1465"/>
      <c r="AS9" s="1465"/>
      <c r="AT9" s="1465"/>
      <c r="AU9" s="1465"/>
      <c r="AV9" s="1465"/>
      <c r="AW9" s="1465"/>
      <c r="AX9" s="1465"/>
      <c r="AY9" s="1465"/>
      <c r="AZ9" s="1465"/>
      <c r="BA9" s="1465"/>
      <c r="BB9" s="1465"/>
    </row>
    <row r="10" spans="2:54" ht="15.75">
      <c r="B10" s="2467"/>
      <c r="C10" s="2685" t="s">
        <v>5454</v>
      </c>
      <c r="D10" s="2685" t="s">
        <v>4930</v>
      </c>
      <c r="E10" s="3010"/>
      <c r="F10" s="3041"/>
      <c r="G10" s="2468"/>
      <c r="I10"/>
      <c r="J10" s="1521"/>
      <c r="K10"/>
      <c r="L10"/>
      <c r="M10"/>
      <c r="N10" s="1466"/>
      <c r="O10" s="2026"/>
      <c r="P10" s="1451">
        <v>0</v>
      </c>
      <c r="Q10" s="1451" t="str">
        <f t="shared" si="1"/>
        <v>0</v>
      </c>
      <c r="R10" s="1455">
        <v>0</v>
      </c>
      <c r="S10" s="1491">
        <f>SUMIF('FLUJO ACTUAL'!AF:AF,B7,'FLUJO ACTUAL'!AE:AE)</f>
        <v>0</v>
      </c>
      <c r="T10" s="1453">
        <f>SUMIF('1 BL anterior'!C:C,C7,'1 BL anterior'!P:P)</f>
        <v>0</v>
      </c>
      <c r="U10" s="1987">
        <f>SUMIF('1 BL anterior'!C:C,C7,'1 BL anterior'!B:B)</f>
        <v>0</v>
      </c>
      <c r="V10" s="1465"/>
      <c r="W10" s="183"/>
      <c r="X10" s="183"/>
      <c r="Y10" s="1463"/>
      <c r="Z10" s="1463"/>
      <c r="AA10" s="1462"/>
      <c r="AB10" s="1463"/>
      <c r="AC10" s="1342"/>
      <c r="AD10" s="1464"/>
      <c r="AE10" s="1465"/>
      <c r="AF10" s="1465"/>
      <c r="AG10" s="1465"/>
      <c r="AH10" s="1465"/>
      <c r="AI10" s="1465"/>
      <c r="AJ10" s="1465"/>
      <c r="AK10" s="1465"/>
      <c r="AL10" s="1465"/>
      <c r="AM10" s="1465"/>
      <c r="AN10" s="1465"/>
      <c r="AO10" s="1465"/>
      <c r="AP10" s="1465"/>
      <c r="AQ10" s="1465"/>
      <c r="AR10" s="1465"/>
      <c r="AS10" s="1465"/>
      <c r="AT10" s="1465"/>
      <c r="AU10" s="1465"/>
      <c r="AV10" s="1465"/>
      <c r="AW10" s="1465"/>
      <c r="AX10" s="1465"/>
      <c r="AY10" s="1465"/>
      <c r="AZ10" s="1465"/>
      <c r="BA10" s="1465"/>
      <c r="BB10" s="1465"/>
    </row>
    <row r="11" spans="2:54" ht="15.75">
      <c r="B11" s="2467">
        <v>311</v>
      </c>
      <c r="C11" s="2686" t="s">
        <v>5349</v>
      </c>
      <c r="D11" s="2686" t="s">
        <v>4931</v>
      </c>
      <c r="E11" s="3010">
        <v>0</v>
      </c>
      <c r="F11" s="3041"/>
      <c r="G11" s="2468"/>
      <c r="I11"/>
      <c r="J11" s="1521"/>
      <c r="K11"/>
      <c r="L11"/>
      <c r="M11"/>
      <c r="N11" s="1466"/>
      <c r="O11" s="2026"/>
      <c r="P11" s="1451">
        <v>0</v>
      </c>
      <c r="Q11" s="1451" t="str">
        <f t="shared" si="1"/>
        <v>3110</v>
      </c>
      <c r="R11" s="1455">
        <v>0</v>
      </c>
      <c r="S11" s="1491">
        <f>SUMIF('FLUJO ACTUAL'!AF:AF,B8,'FLUJO ACTUAL'!AE:AE)</f>
        <v>0</v>
      </c>
      <c r="T11" s="1453">
        <f>SUMIF('1 BL anterior'!C:C,C8,'1 BL anterior'!P:P)</f>
        <v>0</v>
      </c>
      <c r="U11" s="1987">
        <f>SUMIF('1 BL anterior'!C:C,C8,'1 BL anterior'!B:B)</f>
        <v>0</v>
      </c>
      <c r="V11" s="1465"/>
      <c r="W11" s="183"/>
      <c r="X11" s="183"/>
      <c r="Y11" s="1463"/>
      <c r="Z11" s="1463"/>
      <c r="AA11" s="1462"/>
      <c r="AB11" s="1463"/>
      <c r="AC11" s="1342"/>
      <c r="AD11" s="1464"/>
      <c r="AE11" s="1465"/>
      <c r="AF11" s="1465"/>
      <c r="AG11" s="1465"/>
      <c r="AH11" s="1465"/>
      <c r="AI11" s="1465"/>
      <c r="AJ11" s="1465"/>
      <c r="AK11" s="1465"/>
      <c r="AL11" s="1465"/>
      <c r="AM11" s="1465"/>
      <c r="AN11" s="1465"/>
      <c r="AO11" s="1465"/>
      <c r="AP11" s="1465"/>
      <c r="AQ11" s="1465"/>
      <c r="AR11" s="1465"/>
      <c r="AS11" s="1465"/>
      <c r="AT11" s="1465"/>
      <c r="AU11" s="1465"/>
      <c r="AV11" s="1465"/>
      <c r="AW11" s="1465"/>
      <c r="AX11" s="1465"/>
      <c r="AY11" s="1465"/>
      <c r="AZ11" s="1465"/>
      <c r="BA11" s="1465"/>
      <c r="BB11" s="1465"/>
    </row>
    <row r="12" spans="2:54" ht="15.75">
      <c r="B12" s="2467">
        <v>0</v>
      </c>
      <c r="C12" s="2685" t="s">
        <v>5506</v>
      </c>
      <c r="D12" s="2685" t="s">
        <v>4932</v>
      </c>
      <c r="E12" s="3010"/>
      <c r="F12" s="3041"/>
      <c r="G12" s="2468"/>
      <c r="I12"/>
      <c r="J12" s="1521"/>
      <c r="K12"/>
      <c r="L12"/>
      <c r="M12"/>
      <c r="N12" s="1466"/>
      <c r="O12" s="2026"/>
      <c r="P12" s="1451">
        <v>0</v>
      </c>
      <c r="Q12" s="1451" t="str">
        <f t="shared" si="1"/>
        <v>00</v>
      </c>
      <c r="R12" s="1455">
        <v>0</v>
      </c>
      <c r="S12" s="1491">
        <f>SUMIF('FLUJO ACTUAL'!AF:AF,B9,'FLUJO ACTUAL'!AE:AE)</f>
        <v>0</v>
      </c>
      <c r="T12" s="1453">
        <f>SUMIF('1 BL anterior'!C:C,C9,'1 BL anterior'!P:P)</f>
        <v>0</v>
      </c>
      <c r="U12" s="1987">
        <f>SUMIF('1 BL anterior'!C:C,C9,'1 BL anterior'!B:B)</f>
        <v>0</v>
      </c>
      <c r="V12" s="1465"/>
      <c r="W12" s="183"/>
      <c r="X12" s="183"/>
      <c r="Y12" s="1463"/>
      <c r="Z12" s="1463"/>
      <c r="AA12" s="1462"/>
      <c r="AB12" s="1463"/>
      <c r="AC12" s="1342"/>
      <c r="AD12" s="1464"/>
      <c r="AE12" s="1465"/>
      <c r="AF12" s="1465"/>
      <c r="AG12" s="1465"/>
      <c r="AH12" s="1465"/>
      <c r="AI12" s="1465"/>
      <c r="AJ12" s="1465"/>
      <c r="AK12" s="1465"/>
      <c r="AL12" s="1465"/>
      <c r="AM12" s="1465"/>
      <c r="AN12" s="1465"/>
      <c r="AO12" s="1465"/>
      <c r="AP12" s="1465"/>
      <c r="AQ12" s="1465"/>
      <c r="AR12" s="1465"/>
      <c r="AS12" s="1465"/>
      <c r="AT12" s="1465"/>
      <c r="AU12" s="1465"/>
      <c r="AV12" s="1465"/>
      <c r="AW12" s="1465"/>
      <c r="AX12" s="1465"/>
      <c r="AY12" s="1465"/>
      <c r="AZ12" s="1465"/>
      <c r="BA12" s="1465"/>
      <c r="BB12" s="1465"/>
    </row>
    <row r="13" spans="2:54" ht="15.75">
      <c r="B13" s="2467">
        <v>0</v>
      </c>
      <c r="C13" s="2685" t="s">
        <v>5370</v>
      </c>
      <c r="D13" s="2685" t="s">
        <v>4933</v>
      </c>
      <c r="E13" s="3010"/>
      <c r="F13" s="3041"/>
      <c r="G13" s="2468"/>
      <c r="I13"/>
      <c r="J13" s="1521"/>
      <c r="K13"/>
      <c r="L13"/>
      <c r="M13"/>
      <c r="N13" s="1466"/>
      <c r="O13" s="2026"/>
      <c r="P13" s="1451">
        <v>0</v>
      </c>
      <c r="Q13" s="1451" t="str">
        <f t="shared" si="1"/>
        <v>00</v>
      </c>
      <c r="R13" s="1455">
        <v>0</v>
      </c>
      <c r="S13" s="1491">
        <f>SUMIF('FLUJO ACTUAL'!AF:AF,B10,'FLUJO ACTUAL'!AE:AE)</f>
        <v>0</v>
      </c>
      <c r="T13" s="1453">
        <f>SUMIF('1 BL anterior'!C:C,C10,'1 BL anterior'!P:P)</f>
        <v>0</v>
      </c>
      <c r="U13" s="1987">
        <f>SUMIF('1 BL anterior'!C:C,C10,'1 BL anterior'!B:B)</f>
        <v>0</v>
      </c>
      <c r="V13" s="1465"/>
      <c r="W13" s="183"/>
      <c r="X13" s="183"/>
      <c r="Y13" s="1463"/>
      <c r="Z13" s="1463"/>
      <c r="AA13" s="1462"/>
      <c r="AB13" s="1463"/>
      <c r="AC13" s="1342"/>
      <c r="AD13" s="1464"/>
      <c r="AE13" s="1465"/>
      <c r="AF13" s="1465"/>
      <c r="AG13" s="1465"/>
      <c r="AH13" s="1465"/>
      <c r="AI13" s="1465"/>
      <c r="AJ13" s="1465"/>
      <c r="AK13" s="1465"/>
      <c r="AL13" s="1465"/>
      <c r="AM13" s="1465"/>
      <c r="AN13" s="1465"/>
      <c r="AO13" s="1465"/>
      <c r="AP13" s="1465"/>
      <c r="AQ13" s="1465"/>
      <c r="AR13" s="1465"/>
      <c r="AS13" s="1465"/>
      <c r="AT13" s="1465"/>
      <c r="AU13" s="1465"/>
      <c r="AV13" s="1465"/>
      <c r="AW13" s="1465"/>
      <c r="AX13" s="1465"/>
      <c r="AY13" s="1465"/>
      <c r="AZ13" s="1465"/>
      <c r="BA13" s="1465"/>
      <c r="BB13" s="1465"/>
    </row>
    <row r="14" spans="2:54" ht="15.75">
      <c r="B14" s="2467">
        <v>311</v>
      </c>
      <c r="C14" s="2686" t="s">
        <v>5297</v>
      </c>
      <c r="D14" s="2686" t="s">
        <v>4934</v>
      </c>
      <c r="E14" s="3010"/>
      <c r="F14" s="3041"/>
      <c r="G14" s="3041"/>
      <c r="I14"/>
      <c r="J14" s="1521"/>
      <c r="K14"/>
      <c r="L14"/>
      <c r="M14"/>
      <c r="N14" s="1466"/>
      <c r="O14" s="2026"/>
      <c r="P14" s="1451">
        <v>0</v>
      </c>
      <c r="Q14" s="1451" t="str">
        <f t="shared" si="1"/>
        <v>3110</v>
      </c>
      <c r="R14" s="1455">
        <v>0</v>
      </c>
      <c r="S14" s="1491">
        <f>SUMIF('FLUJO ACTUAL'!AF:AF,B11,'FLUJO ACTUAL'!AE:AE)</f>
        <v>101</v>
      </c>
      <c r="T14" s="1453">
        <f>SUMIF('1 BL anterior'!C:C,C11,'1 BL anterior'!P:P)</f>
        <v>0</v>
      </c>
      <c r="U14" s="1987">
        <f>SUMIF('1 BL anterior'!C:C,C11,'1 BL anterior'!B:B)</f>
        <v>311</v>
      </c>
      <c r="V14" s="1465"/>
      <c r="W14" s="183"/>
      <c r="X14" s="183"/>
      <c r="Y14" s="1463"/>
      <c r="Z14" s="1463"/>
      <c r="AA14" s="1462"/>
      <c r="AB14" s="1463"/>
      <c r="AC14" s="1342"/>
      <c r="AD14" s="1464"/>
      <c r="AE14" s="1465"/>
      <c r="AF14" s="1465"/>
      <c r="AG14" s="1465"/>
      <c r="AH14" s="1465"/>
      <c r="AI14" s="1465"/>
      <c r="AJ14" s="1465"/>
      <c r="AK14" s="1465"/>
      <c r="AL14" s="1465"/>
      <c r="AM14" s="1465"/>
      <c r="AN14" s="1465"/>
      <c r="AO14" s="1465"/>
      <c r="AP14" s="1465"/>
      <c r="AQ14" s="1465"/>
      <c r="AR14" s="1465"/>
      <c r="AS14" s="1465"/>
      <c r="AT14" s="1465"/>
      <c r="AU14" s="1465"/>
      <c r="AV14" s="1465"/>
      <c r="AW14" s="1465"/>
      <c r="AX14" s="1465"/>
      <c r="AY14" s="1465"/>
      <c r="AZ14" s="1465"/>
      <c r="BA14" s="1465"/>
      <c r="BB14" s="1465"/>
    </row>
    <row r="15" spans="2:54">
      <c r="B15" s="2467">
        <v>0</v>
      </c>
      <c r="C15" s="2685" t="s">
        <v>5521</v>
      </c>
      <c r="D15" s="2685" t="s">
        <v>4935</v>
      </c>
      <c r="E15" s="3010"/>
      <c r="G15" s="2468"/>
      <c r="I15"/>
      <c r="J15" s="1521"/>
      <c r="K15"/>
      <c r="L15"/>
      <c r="M15"/>
      <c r="N15" s="1466"/>
      <c r="O15" s="2026"/>
      <c r="P15" s="1451">
        <v>0</v>
      </c>
      <c r="Q15" s="1451" t="str">
        <f t="shared" si="1"/>
        <v>00</v>
      </c>
      <c r="R15" s="1455">
        <v>0</v>
      </c>
      <c r="S15" s="1491">
        <f>SUMIF('FLUJO ACTUAL'!AF:AF,B12,'FLUJO ACTUAL'!AE:AE)</f>
        <v>0</v>
      </c>
      <c r="T15" s="1453">
        <f>SUMIF('1 BL anterior'!C:C,C12,'1 BL anterior'!P:P)</f>
        <v>0</v>
      </c>
      <c r="U15" s="1987">
        <f>SUMIF('1 BL anterior'!C:C,C12,'1 BL anterior'!B:B)</f>
        <v>0</v>
      </c>
      <c r="V15" s="1465"/>
      <c r="W15" s="183"/>
      <c r="X15" s="183"/>
      <c r="Y15" s="1463"/>
      <c r="Z15" s="1463"/>
      <c r="AA15" s="1462"/>
      <c r="AB15" s="1463"/>
      <c r="AC15" s="1342"/>
      <c r="AD15" s="1464"/>
      <c r="AE15" s="1465"/>
      <c r="AF15" s="1465"/>
      <c r="AG15" s="1465"/>
      <c r="AH15" s="1465"/>
      <c r="AI15" s="1465"/>
      <c r="AJ15" s="1465"/>
      <c r="AK15" s="1465"/>
      <c r="AL15" s="1465"/>
      <c r="AM15" s="1465"/>
      <c r="AN15" s="1465"/>
      <c r="AO15" s="1465"/>
      <c r="AP15" s="1465"/>
      <c r="AQ15" s="1465"/>
      <c r="AR15" s="1465"/>
      <c r="AS15" s="1465"/>
      <c r="AT15" s="1465"/>
      <c r="AU15" s="1465"/>
      <c r="AV15" s="1465"/>
      <c r="AW15" s="1465"/>
      <c r="AX15" s="1465"/>
      <c r="AY15" s="1465"/>
      <c r="AZ15" s="1465"/>
      <c r="BA15" s="1465"/>
      <c r="BB15" s="1465"/>
    </row>
    <row r="16" spans="2:54">
      <c r="B16" s="2467">
        <v>0</v>
      </c>
      <c r="C16" s="2685" t="s">
        <v>5538</v>
      </c>
      <c r="D16" s="2685" t="s">
        <v>2172</v>
      </c>
      <c r="E16" s="3010"/>
      <c r="G16" s="2468"/>
      <c r="I16"/>
      <c r="J16" s="1521"/>
      <c r="K16"/>
      <c r="L16"/>
      <c r="M16"/>
      <c r="N16" s="1466"/>
      <c r="O16" s="2026"/>
      <c r="P16" s="1451">
        <v>0</v>
      </c>
      <c r="Q16" s="1451" t="str">
        <f t="shared" si="1"/>
        <v>00</v>
      </c>
      <c r="R16" s="1455">
        <v>0</v>
      </c>
      <c r="S16" s="1491">
        <f>SUMIF('FLUJO ACTUAL'!AF:AF,B13,'FLUJO ACTUAL'!AE:AE)</f>
        <v>0</v>
      </c>
      <c r="T16" s="1453">
        <f>SUMIF('1 BL anterior'!C:C,C13,'1 BL anterior'!P:P)</f>
        <v>0</v>
      </c>
      <c r="U16" s="1987">
        <f>SUMIF('1 BL anterior'!C:C,C13,'1 BL anterior'!B:B)</f>
        <v>0</v>
      </c>
      <c r="V16" s="1465"/>
      <c r="W16" s="183"/>
      <c r="X16" s="183"/>
      <c r="Y16" s="1463"/>
      <c r="Z16" s="1463"/>
      <c r="AA16" s="1462"/>
      <c r="AB16" s="1463"/>
      <c r="AC16" s="1342"/>
      <c r="AD16" s="1464"/>
      <c r="AE16" s="1465"/>
      <c r="AF16" s="1465"/>
      <c r="AG16" s="1465"/>
      <c r="AH16" s="1465"/>
      <c r="AI16" s="1465"/>
      <c r="AJ16" s="1465"/>
      <c r="AK16" s="1465"/>
      <c r="AL16" s="1465"/>
      <c r="AM16" s="1465"/>
      <c r="AN16" s="1465"/>
      <c r="AO16" s="1465"/>
      <c r="AP16" s="1465"/>
      <c r="AQ16" s="1465"/>
      <c r="AR16" s="1465"/>
      <c r="AS16" s="1465"/>
      <c r="AT16" s="1465"/>
      <c r="AU16" s="1465"/>
      <c r="AV16" s="1465"/>
      <c r="AW16" s="1465"/>
      <c r="AX16" s="1465"/>
      <c r="AY16" s="1465"/>
      <c r="AZ16" s="1465"/>
      <c r="BA16" s="1465"/>
      <c r="BB16" s="1465"/>
    </row>
    <row r="17" spans="2:54" ht="15.75">
      <c r="B17" s="2467">
        <v>0</v>
      </c>
      <c r="C17" s="2685" t="s">
        <v>5539</v>
      </c>
      <c r="D17" s="2685" t="s">
        <v>5540</v>
      </c>
      <c r="E17" s="3010"/>
      <c r="F17" s="3041"/>
      <c r="G17" s="2468"/>
      <c r="I17"/>
      <c r="J17" s="1521"/>
      <c r="K17"/>
      <c r="L17"/>
      <c r="M17"/>
      <c r="N17" s="1466"/>
      <c r="O17" s="2026"/>
      <c r="P17" s="1451">
        <v>0</v>
      </c>
      <c r="Q17" s="1451" t="str">
        <f t="shared" si="1"/>
        <v>00</v>
      </c>
      <c r="R17" s="1455">
        <v>0</v>
      </c>
      <c r="S17" s="1491">
        <f>SUMIF('FLUJO ACTUAL'!AF:AF,B14,'FLUJO ACTUAL'!AE:AE)</f>
        <v>101</v>
      </c>
      <c r="T17" s="1453">
        <f>SUMIF('1 BL anterior'!C:C,C14,'1 BL anterior'!P:P)</f>
        <v>0</v>
      </c>
      <c r="U17" s="1987">
        <f>SUMIF('1 BL anterior'!C:C,C14,'1 BL anterior'!B:B)</f>
        <v>311</v>
      </c>
      <c r="V17" s="1465"/>
      <c r="W17" s="183"/>
      <c r="X17" s="183"/>
      <c r="Y17" s="1463"/>
      <c r="Z17" s="1463"/>
      <c r="AA17" s="1462"/>
      <c r="AB17" s="1463"/>
      <c r="AC17" s="1342"/>
      <c r="AD17" s="1464"/>
      <c r="AE17" s="1465"/>
      <c r="AF17" s="1465"/>
      <c r="AG17" s="1465"/>
      <c r="AH17" s="1465"/>
      <c r="AI17" s="1465"/>
      <c r="AJ17" s="1465"/>
      <c r="AK17" s="1465"/>
      <c r="AL17" s="1465"/>
      <c r="AM17" s="1465"/>
      <c r="AN17" s="1465"/>
      <c r="AO17" s="1465"/>
      <c r="AP17" s="1465"/>
      <c r="AQ17" s="1465"/>
      <c r="AR17" s="1465"/>
      <c r="AS17" s="1465"/>
      <c r="AT17" s="1465"/>
      <c r="AU17" s="1465"/>
      <c r="AV17" s="1465"/>
      <c r="AW17" s="1465"/>
      <c r="AX17" s="1465"/>
      <c r="AY17" s="1465"/>
      <c r="AZ17" s="1465"/>
      <c r="BA17" s="1465"/>
      <c r="BB17" s="1465"/>
    </row>
    <row r="18" spans="2:54" ht="15.75">
      <c r="B18" s="2467">
        <v>312</v>
      </c>
      <c r="C18" s="2686" t="s">
        <v>5541</v>
      </c>
      <c r="D18" s="2686" t="s">
        <v>5542</v>
      </c>
      <c r="E18" s="3010"/>
      <c r="F18" s="3041"/>
      <c r="G18" s="2468"/>
      <c r="I18"/>
      <c r="J18" s="1521"/>
      <c r="K18"/>
      <c r="L18"/>
      <c r="M18"/>
      <c r="N18" s="1466"/>
      <c r="O18" s="2026"/>
      <c r="P18" s="1451">
        <v>0</v>
      </c>
      <c r="Q18" s="1451" t="str">
        <f t="shared" si="1"/>
        <v>3120</v>
      </c>
      <c r="R18" s="1455">
        <v>0</v>
      </c>
      <c r="S18" s="1491">
        <f>SUMIF('FLUJO ACTUAL'!AF:AF,B15,'FLUJO ACTUAL'!AE:AE)</f>
        <v>0</v>
      </c>
      <c r="T18" s="1453">
        <f>SUMIF('1 BL anterior'!C:C,C15,'1 BL anterior'!P:P)</f>
        <v>0</v>
      </c>
      <c r="U18" s="1987">
        <f>SUMIF('1 BL anterior'!C:C,C15,'1 BL anterior'!B:B)</f>
        <v>0</v>
      </c>
      <c r="V18" s="1465"/>
      <c r="W18" s="183"/>
      <c r="X18" s="183"/>
      <c r="Y18" s="1463"/>
      <c r="Z18" s="1463"/>
      <c r="AA18" s="1462"/>
      <c r="AB18" s="1463"/>
      <c r="AC18" s="1342"/>
      <c r="AD18" s="1464"/>
      <c r="AE18" s="1465"/>
      <c r="AF18" s="1465"/>
      <c r="AG18" s="1465"/>
      <c r="AH18" s="1465"/>
      <c r="AI18" s="1465"/>
      <c r="AJ18" s="1465"/>
      <c r="AK18" s="1465"/>
      <c r="AL18" s="1465"/>
      <c r="AM18" s="1465"/>
      <c r="AN18" s="1465"/>
      <c r="AO18" s="1465"/>
      <c r="AP18" s="1465"/>
      <c r="AQ18" s="1465"/>
      <c r="AR18" s="1465"/>
      <c r="AS18" s="1465"/>
      <c r="AT18" s="1465"/>
      <c r="AU18" s="1465"/>
      <c r="AV18" s="1465"/>
      <c r="AW18" s="1465"/>
      <c r="AX18" s="1465"/>
      <c r="AY18" s="1465"/>
      <c r="AZ18" s="1465"/>
      <c r="BA18" s="1465"/>
      <c r="BB18" s="1465"/>
    </row>
    <row r="19" spans="2:54" ht="15.75">
      <c r="B19" s="2467">
        <v>0</v>
      </c>
      <c r="C19" s="2685" t="s">
        <v>5551</v>
      </c>
      <c r="D19" s="2685" t="s">
        <v>4936</v>
      </c>
      <c r="E19" s="3010"/>
      <c r="F19" s="3041"/>
      <c r="G19" s="2468"/>
      <c r="I19"/>
      <c r="J19" s="1521"/>
      <c r="K19"/>
      <c r="L19"/>
      <c r="M19"/>
      <c r="N19" s="1466"/>
      <c r="O19" s="2026"/>
      <c r="P19" s="1451">
        <v>0</v>
      </c>
      <c r="Q19" s="1451" t="str">
        <f t="shared" si="1"/>
        <v>00</v>
      </c>
      <c r="R19" s="1455">
        <v>0</v>
      </c>
      <c r="S19" s="1491">
        <f>SUMIF('FLUJO ACTUAL'!AF:AF,B16,'FLUJO ACTUAL'!AE:AE)</f>
        <v>0</v>
      </c>
      <c r="T19" s="1453">
        <f>SUMIF('1 BL anterior'!C:C,C16,'1 BL anterior'!P:P)</f>
        <v>0</v>
      </c>
      <c r="U19" s="1987">
        <f>SUMIF('1 BL anterior'!C:C,C16,'1 BL anterior'!B:B)</f>
        <v>0</v>
      </c>
      <c r="V19" s="1465"/>
      <c r="W19" s="183"/>
      <c r="X19" s="183"/>
      <c r="Y19" s="1463"/>
      <c r="Z19" s="1463"/>
      <c r="AA19" s="1462"/>
      <c r="AB19" s="1463"/>
      <c r="AC19" s="1342"/>
      <c r="AD19" s="1464"/>
      <c r="AE19" s="1465"/>
      <c r="AF19" s="1465"/>
      <c r="AG19" s="1465"/>
      <c r="AH19" s="1465"/>
      <c r="AI19" s="1465"/>
      <c r="AJ19" s="1465"/>
      <c r="AK19" s="1465"/>
      <c r="AL19" s="1465"/>
      <c r="AM19" s="1465"/>
      <c r="AN19" s="1465"/>
      <c r="AO19" s="1465"/>
      <c r="AP19" s="1465"/>
      <c r="AQ19" s="1465"/>
      <c r="AR19" s="1465"/>
      <c r="AS19" s="1465"/>
      <c r="AT19" s="1465"/>
      <c r="AU19" s="1465"/>
      <c r="AV19" s="1465"/>
      <c r="AW19" s="1465"/>
      <c r="AX19" s="1465"/>
      <c r="AY19" s="1465"/>
      <c r="AZ19" s="1465"/>
      <c r="BA19" s="1465"/>
      <c r="BB19" s="1465"/>
    </row>
    <row r="20" spans="2:54" ht="15.75">
      <c r="B20" s="2467">
        <v>315</v>
      </c>
      <c r="C20" s="2686" t="s">
        <v>5306</v>
      </c>
      <c r="D20" s="2686" t="s">
        <v>4937</v>
      </c>
      <c r="E20" s="3010"/>
      <c r="F20" s="3041"/>
      <c r="G20" s="2468"/>
      <c r="I20"/>
      <c r="J20" s="1521"/>
      <c r="K20"/>
      <c r="L20"/>
      <c r="M20"/>
      <c r="N20" s="1466"/>
      <c r="O20" s="2026"/>
      <c r="P20" s="1451">
        <v>0</v>
      </c>
      <c r="Q20" s="1451" t="str">
        <f t="shared" si="1"/>
        <v>3150</v>
      </c>
      <c r="R20" s="1455">
        <v>0</v>
      </c>
      <c r="S20" s="1491">
        <f>SUMIF('FLUJO ACTUAL'!AF:AF,B17,'FLUJO ACTUAL'!AE:AE)</f>
        <v>0</v>
      </c>
      <c r="T20" s="1453">
        <f>SUMIF('1 BL anterior'!C:C,C17,'1 BL anterior'!P:P)</f>
        <v>0</v>
      </c>
      <c r="U20" s="1987">
        <f>SUMIF('1 BL anterior'!C:C,C17,'1 BL anterior'!B:B)</f>
        <v>0</v>
      </c>
      <c r="V20" s="1465"/>
      <c r="W20" s="183"/>
      <c r="X20" s="183"/>
      <c r="Y20" s="1463"/>
      <c r="Z20" s="1463"/>
      <c r="AA20" s="1462"/>
      <c r="AB20" s="1463"/>
      <c r="AC20" s="1342"/>
      <c r="AD20" s="1464"/>
      <c r="AE20" s="1465"/>
      <c r="AF20" s="1465"/>
      <c r="AG20" s="1465"/>
      <c r="AH20" s="1465"/>
      <c r="AI20" s="1465"/>
      <c r="AJ20" s="1465"/>
      <c r="AK20" s="1465"/>
      <c r="AL20" s="1465"/>
      <c r="AM20" s="1465"/>
      <c r="AN20" s="1465"/>
      <c r="AO20" s="1465"/>
      <c r="AP20" s="1465"/>
      <c r="AQ20" s="1465"/>
      <c r="AR20" s="1465"/>
      <c r="AS20" s="1465"/>
      <c r="AT20" s="1465"/>
      <c r="AU20" s="1465"/>
      <c r="AV20" s="1465"/>
      <c r="AW20" s="1465"/>
      <c r="AX20" s="1465"/>
      <c r="AY20" s="1465"/>
      <c r="AZ20" s="1465"/>
      <c r="BA20" s="1465"/>
      <c r="BB20" s="1465"/>
    </row>
    <row r="21" spans="2:54" ht="15.75">
      <c r="B21" s="2467">
        <v>0</v>
      </c>
      <c r="C21" s="2685" t="s">
        <v>5383</v>
      </c>
      <c r="D21" s="2685" t="s">
        <v>4704</v>
      </c>
      <c r="E21" s="3010"/>
      <c r="F21" s="3041"/>
      <c r="G21" s="3041"/>
      <c r="I21"/>
      <c r="J21" s="1521"/>
      <c r="K21" s="2023"/>
      <c r="L21" s="2023"/>
      <c r="M21"/>
      <c r="N21" s="1466"/>
      <c r="O21" s="2026"/>
      <c r="P21" s="1451">
        <v>0</v>
      </c>
      <c r="Q21" s="1451" t="str">
        <f t="shared" si="1"/>
        <v>00</v>
      </c>
      <c r="R21" s="1455">
        <v>0</v>
      </c>
      <c r="S21" s="1491">
        <f>SUMIF('FLUJO ACTUAL'!AF:AF,B18,'FLUJO ACTUAL'!AE:AE)</f>
        <v>102</v>
      </c>
      <c r="T21" s="1453">
        <f>SUMIF('1 BL anterior'!C:C,C18,'1 BL anterior'!P:P)</f>
        <v>0</v>
      </c>
      <c r="U21" s="1987">
        <f>SUMIF('1 BL anterior'!C:C,C18,'1 BL anterior'!B:B)</f>
        <v>312</v>
      </c>
      <c r="V21" s="1465"/>
      <c r="W21" s="183"/>
      <c r="X21" s="183"/>
      <c r="Y21" s="1463"/>
      <c r="Z21" s="1463"/>
      <c r="AA21" s="1462"/>
      <c r="AB21" s="1463"/>
      <c r="AC21" s="1342"/>
      <c r="AD21" s="1464"/>
      <c r="AE21" s="1465"/>
      <c r="AF21" s="1465"/>
      <c r="AG21" s="1465"/>
      <c r="AH21" s="1465"/>
      <c r="AI21" s="1465"/>
      <c r="AJ21" s="1465"/>
      <c r="AK21" s="1465"/>
      <c r="AL21" s="1465"/>
      <c r="AM21" s="1465"/>
      <c r="AN21" s="1465"/>
      <c r="AO21" s="1465"/>
      <c r="AP21" s="1465"/>
      <c r="AQ21" s="1465"/>
      <c r="AR21" s="1465"/>
      <c r="AS21" s="1465"/>
      <c r="AT21" s="1465"/>
      <c r="AU21" s="1465"/>
      <c r="AV21" s="1465"/>
      <c r="AW21" s="1465"/>
      <c r="AX21" s="1465"/>
      <c r="AY21" s="1465"/>
      <c r="AZ21" s="1465"/>
      <c r="BA21" s="1465"/>
      <c r="BB21" s="1465"/>
    </row>
    <row r="22" spans="2:54" ht="15.75">
      <c r="B22" s="2467">
        <v>0</v>
      </c>
      <c r="C22" s="2685" t="s">
        <v>5393</v>
      </c>
      <c r="D22" s="2685" t="s">
        <v>4941</v>
      </c>
      <c r="E22" s="3010"/>
      <c r="F22" s="3040"/>
      <c r="G22" s="2468"/>
      <c r="I22"/>
      <c r="J22" s="1521"/>
      <c r="K22"/>
      <c r="L22"/>
      <c r="M22"/>
      <c r="N22" s="1466"/>
      <c r="O22" s="2026"/>
      <c r="P22" s="1451">
        <v>0</v>
      </c>
      <c r="Q22" s="1451" t="str">
        <f t="shared" si="1"/>
        <v>00</v>
      </c>
      <c r="R22" s="1455">
        <v>0</v>
      </c>
      <c r="S22" s="1491">
        <f>SUMIF('FLUJO ACTUAL'!AF:AF,B19,'FLUJO ACTUAL'!AE:AE)</f>
        <v>0</v>
      </c>
      <c r="T22" s="1453">
        <f>SUMIF('1 BL anterior'!C:C,C19,'1 BL anterior'!P:P)</f>
        <v>0</v>
      </c>
      <c r="U22" s="1987">
        <f>SUMIF('1 BL anterior'!C:C,C19,'1 BL anterior'!B:B)</f>
        <v>0</v>
      </c>
      <c r="V22" s="1465"/>
      <c r="W22" s="183"/>
      <c r="X22" s="183"/>
      <c r="Y22" s="1463"/>
      <c r="Z22" s="1463"/>
      <c r="AA22" s="1462"/>
      <c r="AB22" s="1463"/>
      <c r="AC22" s="1342"/>
      <c r="AD22" s="1464"/>
      <c r="AE22" s="1465"/>
      <c r="AF22" s="1465"/>
      <c r="AG22" s="1465"/>
      <c r="AH22" s="1465"/>
      <c r="AI22" s="1465"/>
      <c r="AJ22" s="1465"/>
      <c r="AK22" s="1465"/>
      <c r="AL22" s="1465"/>
      <c r="AM22" s="1465"/>
      <c r="AN22" s="1465"/>
      <c r="AO22" s="1465"/>
      <c r="AP22" s="1465"/>
      <c r="AQ22" s="1465"/>
      <c r="AR22" s="1465"/>
      <c r="AS22" s="1465"/>
      <c r="AT22" s="1465"/>
      <c r="AU22" s="1465"/>
      <c r="AV22" s="1465"/>
      <c r="AW22" s="1465"/>
      <c r="AX22" s="1465"/>
      <c r="AY22" s="1465"/>
      <c r="AZ22" s="1465"/>
      <c r="BA22" s="1465"/>
      <c r="BB22" s="1465"/>
    </row>
    <row r="23" spans="2:54" ht="15.75">
      <c r="B23" s="2467">
        <v>0</v>
      </c>
      <c r="C23" s="2685" t="s">
        <v>5581</v>
      </c>
      <c r="D23" s="2685" t="s">
        <v>3532</v>
      </c>
      <c r="E23" s="3010"/>
      <c r="F23" s="3041"/>
      <c r="G23" s="2468"/>
      <c r="I23"/>
      <c r="J23" s="1521"/>
      <c r="K23"/>
      <c r="L23"/>
      <c r="M23"/>
      <c r="N23" s="1466"/>
      <c r="O23" s="2026"/>
      <c r="P23" s="1451">
        <v>0</v>
      </c>
      <c r="Q23" s="1451" t="str">
        <f t="shared" si="1"/>
        <v>00</v>
      </c>
      <c r="R23" s="1455">
        <v>0</v>
      </c>
      <c r="S23" s="1491">
        <f>SUMIF('FLUJO ACTUAL'!AF:AF,B20,'FLUJO ACTUAL'!AE:AE)</f>
        <v>102</v>
      </c>
      <c r="T23" s="1453">
        <f>SUMIF('1 BL anterior'!C:C,C20,'1 BL anterior'!P:P)</f>
        <v>0</v>
      </c>
      <c r="U23" s="1987">
        <f>SUMIF('1 BL anterior'!C:C,C20,'1 BL anterior'!B:B)</f>
        <v>315</v>
      </c>
      <c r="V23" s="28"/>
      <c r="W23" s="183"/>
      <c r="X23" s="183"/>
      <c r="Y23" s="1463"/>
      <c r="Z23" s="1463"/>
      <c r="AA23" s="1462"/>
      <c r="AB23" s="1463"/>
      <c r="AC23" s="1342"/>
      <c r="AD23" s="1464"/>
      <c r="AE23" s="1465"/>
      <c r="AF23" s="28"/>
      <c r="AG23" s="28"/>
      <c r="AH23" s="28"/>
      <c r="AI23" s="28"/>
      <c r="AJ23" s="28"/>
      <c r="AK23" s="28"/>
      <c r="AL23" s="28"/>
      <c r="AM23" s="28"/>
      <c r="AN23" s="28"/>
      <c r="AO23" s="28"/>
      <c r="AP23" s="28"/>
      <c r="AQ23" s="28"/>
      <c r="AR23" s="28"/>
      <c r="AS23" s="28"/>
      <c r="AT23" s="28"/>
      <c r="AU23" s="28"/>
      <c r="AV23" s="28"/>
      <c r="AW23" s="28"/>
      <c r="AX23" s="28"/>
      <c r="AY23" s="28"/>
      <c r="AZ23" s="28"/>
      <c r="BA23" s="28"/>
      <c r="BB23" s="28"/>
    </row>
    <row r="24" spans="2:54" ht="15.75">
      <c r="B24" s="2467">
        <v>0</v>
      </c>
      <c r="C24" s="2685" t="s">
        <v>5395</v>
      </c>
      <c r="D24" s="2685" t="s">
        <v>4942</v>
      </c>
      <c r="E24" s="3010"/>
      <c r="F24" s="3040"/>
      <c r="G24" s="2468"/>
      <c r="I24"/>
      <c r="J24" s="1521"/>
      <c r="K24"/>
      <c r="L24"/>
      <c r="M24"/>
      <c r="N24" s="1466"/>
      <c r="O24" s="2026"/>
      <c r="P24" s="1451">
        <v>0</v>
      </c>
      <c r="Q24" s="1451" t="str">
        <f t="shared" si="1"/>
        <v>00</v>
      </c>
      <c r="R24" s="1455">
        <v>0</v>
      </c>
      <c r="S24" s="1491">
        <f>SUMIF('FLUJO ACTUAL'!AF:AF,B21,'FLUJO ACTUAL'!AE:AE)</f>
        <v>0</v>
      </c>
      <c r="T24" s="1453">
        <f>SUMIF('1 BL anterior'!C:C,C21,'1 BL anterior'!P:P)</f>
        <v>0</v>
      </c>
      <c r="U24" s="1987">
        <f>SUMIF('1 BL anterior'!C:C,C21,'1 BL anterior'!B:B)</f>
        <v>0</v>
      </c>
      <c r="V24" s="28"/>
      <c r="W24" s="183"/>
      <c r="X24" s="183"/>
      <c r="Y24" s="1463"/>
      <c r="Z24" s="1463"/>
      <c r="AA24" s="1462"/>
      <c r="AB24" s="1463"/>
      <c r="AC24" s="1342"/>
      <c r="AD24" s="1464"/>
      <c r="AE24" s="1465"/>
      <c r="AF24" s="28"/>
      <c r="AG24" s="28"/>
      <c r="AH24" s="28"/>
      <c r="AI24" s="28"/>
      <c r="AJ24" s="28"/>
      <c r="AK24" s="28"/>
      <c r="AL24" s="28"/>
      <c r="AM24" s="28"/>
      <c r="AN24" s="28"/>
      <c r="AO24" s="28"/>
      <c r="AP24" s="28"/>
      <c r="AQ24" s="28"/>
      <c r="AR24" s="28"/>
      <c r="AS24" s="28"/>
      <c r="AT24" s="28"/>
      <c r="AU24" s="28"/>
      <c r="AV24" s="28"/>
      <c r="AW24" s="28"/>
      <c r="AX24" s="28"/>
      <c r="AY24" s="28"/>
      <c r="AZ24" s="28"/>
      <c r="BA24" s="28"/>
      <c r="BB24" s="28"/>
    </row>
    <row r="25" spans="2:54" ht="15.75">
      <c r="B25" s="2467">
        <v>341</v>
      </c>
      <c r="C25" s="2686" t="s">
        <v>5326</v>
      </c>
      <c r="D25" s="2686" t="s">
        <v>5582</v>
      </c>
      <c r="E25" s="3010"/>
      <c r="F25" s="3041"/>
      <c r="G25" s="2468"/>
      <c r="I25"/>
      <c r="J25" s="1521"/>
      <c r="K25"/>
      <c r="L25"/>
      <c r="M25"/>
      <c r="N25" s="1466"/>
      <c r="O25" s="2026"/>
      <c r="P25" s="1451">
        <v>0</v>
      </c>
      <c r="Q25" s="1451" t="str">
        <f t="shared" si="1"/>
        <v>3410</v>
      </c>
      <c r="R25" s="1455">
        <v>0</v>
      </c>
      <c r="S25" s="1491">
        <f>SUMIF('FLUJO ACTUAL'!AF:AF,B22,'FLUJO ACTUAL'!AE:AE)</f>
        <v>0</v>
      </c>
      <c r="T25" s="1453">
        <f>SUMIF('1 BL anterior'!C:C,C22,'1 BL anterior'!P:P)</f>
        <v>0</v>
      </c>
      <c r="U25" s="1987">
        <f>SUMIF('1 BL anterior'!C:C,C22,'1 BL anterior'!B:B)</f>
        <v>0</v>
      </c>
      <c r="V25" s="1465"/>
      <c r="W25" s="183"/>
      <c r="X25" s="183"/>
      <c r="Y25" s="1463"/>
      <c r="Z25" s="1463"/>
      <c r="AA25" s="1462"/>
      <c r="AB25" s="1463"/>
      <c r="AC25" s="1342"/>
      <c r="AD25" s="1464"/>
      <c r="AE25" s="1465"/>
      <c r="AF25" s="1465"/>
      <c r="AG25" s="1465"/>
      <c r="AH25" s="1465"/>
      <c r="AI25" s="1465"/>
      <c r="AJ25" s="1465"/>
      <c r="AK25" s="1465"/>
      <c r="AL25" s="1465"/>
      <c r="AM25" s="1465"/>
      <c r="AN25" s="1465"/>
      <c r="AO25" s="1465"/>
      <c r="AP25" s="1465"/>
      <c r="AQ25" s="1465"/>
      <c r="AR25" s="1465"/>
      <c r="AS25" s="1465"/>
      <c r="AT25" s="1465"/>
      <c r="AU25" s="1465"/>
      <c r="AV25" s="1465"/>
      <c r="AW25" s="1465"/>
      <c r="AX25" s="1465"/>
      <c r="AY25" s="1465"/>
      <c r="AZ25" s="1465"/>
      <c r="BA25" s="1465"/>
      <c r="BB25" s="1465"/>
    </row>
    <row r="26" spans="2:54" ht="15.75">
      <c r="B26" s="2467">
        <v>0</v>
      </c>
      <c r="C26" s="2685" t="s">
        <v>5380</v>
      </c>
      <c r="D26" s="2685" t="s">
        <v>4945</v>
      </c>
      <c r="E26" s="3010"/>
      <c r="F26" s="3040"/>
      <c r="G26" s="2468"/>
      <c r="I26"/>
      <c r="J26" s="1521"/>
      <c r="K26" s="2023"/>
      <c r="L26" s="2023"/>
      <c r="M26"/>
      <c r="N26" s="1466"/>
      <c r="O26" s="2026"/>
      <c r="P26" s="1451">
        <v>0</v>
      </c>
      <c r="Q26" s="1451" t="str">
        <f t="shared" si="1"/>
        <v>00</v>
      </c>
      <c r="R26" s="1455">
        <v>0</v>
      </c>
      <c r="S26" s="1491">
        <f>SUMIF('FLUJO ACTUAL'!AF:AF,B23,'FLUJO ACTUAL'!AE:AE)</f>
        <v>0</v>
      </c>
      <c r="T26" s="1453">
        <f>SUMIF('1 BL anterior'!C:C,C23,'1 BL anterior'!P:P)</f>
        <v>0</v>
      </c>
      <c r="U26" s="1987">
        <f>SUMIF('1 BL anterior'!C:C,C23,'1 BL anterior'!B:B)</f>
        <v>0</v>
      </c>
      <c r="V26" s="1465"/>
      <c r="W26" s="183"/>
      <c r="X26" s="183"/>
      <c r="Y26" s="1463"/>
      <c r="Z26" s="1463"/>
      <c r="AA26" s="1462"/>
      <c r="AB26" s="1463"/>
      <c r="AC26" s="1342"/>
      <c r="AD26" s="1464"/>
      <c r="AE26" s="1465"/>
      <c r="AF26" s="1465"/>
      <c r="AG26" s="1465"/>
      <c r="AH26" s="1465"/>
      <c r="AI26" s="1465"/>
      <c r="AJ26" s="1465"/>
      <c r="AK26" s="1465"/>
      <c r="AL26" s="1465"/>
      <c r="AM26" s="1465"/>
      <c r="AN26" s="1465"/>
      <c r="AO26" s="1465"/>
      <c r="AP26" s="1465"/>
      <c r="AQ26" s="1465"/>
      <c r="AR26" s="1465"/>
      <c r="AS26" s="1465"/>
      <c r="AT26" s="1465"/>
      <c r="AU26" s="1465"/>
      <c r="AV26" s="1465"/>
      <c r="AW26" s="1465"/>
      <c r="AX26" s="1465"/>
      <c r="AY26" s="1465"/>
      <c r="AZ26" s="1465"/>
      <c r="BA26" s="1465"/>
      <c r="BB26" s="1465"/>
    </row>
    <row r="27" spans="2:54" ht="15.75">
      <c r="B27" s="2467">
        <v>0</v>
      </c>
      <c r="C27" s="2685" t="s">
        <v>5381</v>
      </c>
      <c r="D27" s="2685" t="s">
        <v>279</v>
      </c>
      <c r="E27" s="3010"/>
      <c r="F27" s="3040"/>
      <c r="G27" s="2468"/>
      <c r="I27"/>
      <c r="J27" s="1521"/>
      <c r="K27"/>
      <c r="L27"/>
      <c r="M27"/>
      <c r="N27" s="1466"/>
      <c r="O27" s="2026"/>
      <c r="P27" s="1451">
        <v>0</v>
      </c>
      <c r="Q27" s="1451" t="str">
        <f t="shared" si="1"/>
        <v>00</v>
      </c>
      <c r="R27" s="1455">
        <v>0</v>
      </c>
      <c r="S27" s="1491">
        <f>SUMIF('FLUJO ACTUAL'!AF:AF,B24,'FLUJO ACTUAL'!AE:AE)</f>
        <v>0</v>
      </c>
      <c r="T27" s="1453">
        <f>SUMIF('1 BL anterior'!C:C,C24,'1 BL anterior'!P:P)</f>
        <v>0</v>
      </c>
      <c r="U27" s="1987">
        <f>SUMIF('1 BL anterior'!C:C,C24,'1 BL anterior'!B:B)</f>
        <v>0</v>
      </c>
      <c r="V27" s="1465"/>
      <c r="W27" s="183"/>
      <c r="X27" s="183"/>
      <c r="Y27" s="1463"/>
      <c r="Z27" s="1463"/>
      <c r="AA27" s="1462"/>
      <c r="AB27" s="1463"/>
      <c r="AC27" s="1342"/>
      <c r="AD27" s="1464"/>
      <c r="AE27" s="1465"/>
      <c r="AF27" s="1465"/>
      <c r="AG27" s="1465"/>
      <c r="AH27" s="1465"/>
      <c r="AI27" s="1465"/>
      <c r="AJ27" s="1465"/>
      <c r="AK27" s="1465"/>
      <c r="AL27" s="1465"/>
      <c r="AM27" s="1465"/>
      <c r="AN27" s="1465"/>
      <c r="AO27" s="1465"/>
      <c r="AP27" s="1465"/>
      <c r="AQ27" s="1465"/>
      <c r="AR27" s="1465"/>
      <c r="AS27" s="1465"/>
      <c r="AT27" s="1465"/>
      <c r="AU27" s="1465"/>
      <c r="AV27" s="1465"/>
      <c r="AW27" s="1465"/>
      <c r="AX27" s="1465"/>
      <c r="AY27" s="1465"/>
      <c r="AZ27" s="1465"/>
      <c r="BA27" s="1465"/>
      <c r="BB27" s="1465"/>
    </row>
    <row r="28" spans="2:54" ht="15.75">
      <c r="B28" s="2467">
        <v>0</v>
      </c>
      <c r="C28" s="2685" t="s">
        <v>5382</v>
      </c>
      <c r="D28" s="2685" t="s">
        <v>5621</v>
      </c>
      <c r="E28" s="3010"/>
      <c r="F28" s="3041"/>
      <c r="G28" s="2468"/>
      <c r="I28"/>
      <c r="J28" s="1521"/>
      <c r="K28"/>
      <c r="L28"/>
      <c r="M28"/>
      <c r="N28" s="1466"/>
      <c r="O28" s="2026"/>
      <c r="P28" s="1451">
        <v>0</v>
      </c>
      <c r="Q28" s="1451" t="str">
        <f t="shared" si="1"/>
        <v>00</v>
      </c>
      <c r="R28" s="1455">
        <v>0</v>
      </c>
      <c r="S28" s="1491">
        <f>SUMIF('FLUJO ACTUAL'!AF:AF,B25,'FLUJO ACTUAL'!AE:AE)</f>
        <v>104</v>
      </c>
      <c r="T28" s="1453">
        <f>SUMIF('1 BL anterior'!C:C,C25,'1 BL anterior'!P:P)</f>
        <v>0</v>
      </c>
      <c r="U28" s="1987">
        <f>SUMIF('1 BL anterior'!C:C,C25,'1 BL anterior'!B:B)</f>
        <v>341</v>
      </c>
      <c r="V28" s="1465"/>
      <c r="W28" s="183"/>
      <c r="X28" s="183"/>
      <c r="Y28" s="1463"/>
      <c r="Z28" s="1463"/>
      <c r="AA28" s="1462"/>
      <c r="AB28" s="1463"/>
      <c r="AC28" s="1342"/>
      <c r="AD28" s="1464"/>
      <c r="AE28" s="1465"/>
      <c r="AF28" s="1465"/>
      <c r="AG28" s="1465"/>
      <c r="AH28" s="1465"/>
      <c r="AI28" s="1465"/>
      <c r="AJ28" s="1465"/>
      <c r="AK28" s="1465"/>
      <c r="AL28" s="1465"/>
      <c r="AM28" s="1465"/>
      <c r="AN28" s="1465"/>
      <c r="AO28" s="1465"/>
      <c r="AP28" s="1465"/>
      <c r="AQ28" s="1465"/>
      <c r="AR28" s="1465"/>
      <c r="AS28" s="1465"/>
      <c r="AT28" s="1465"/>
      <c r="AU28" s="1465"/>
      <c r="AV28" s="1465"/>
      <c r="AW28" s="1465"/>
      <c r="AX28" s="1465"/>
      <c r="AY28" s="1465"/>
      <c r="AZ28" s="1465"/>
      <c r="BA28" s="1465"/>
      <c r="BB28" s="1465"/>
    </row>
    <row r="29" spans="2:54" ht="15.75">
      <c r="B29" s="2467">
        <v>341</v>
      </c>
      <c r="C29" s="2686" t="s">
        <v>5309</v>
      </c>
      <c r="D29" s="2686" t="s">
        <v>4947</v>
      </c>
      <c r="E29" s="3010"/>
      <c r="F29" s="3041"/>
      <c r="G29" s="2468"/>
      <c r="I29"/>
      <c r="J29" s="1521"/>
      <c r="K29" s="2023"/>
      <c r="L29" s="2023"/>
      <c r="M29"/>
      <c r="N29" s="1466"/>
      <c r="O29" s="2026"/>
      <c r="P29" s="1451">
        <v>0</v>
      </c>
      <c r="Q29" s="1451" t="str">
        <f t="shared" si="1"/>
        <v>3410</v>
      </c>
      <c r="R29" s="1455">
        <v>0</v>
      </c>
      <c r="S29" s="1491">
        <f>SUMIF('FLUJO ACTUAL'!AF:AF,B26,'FLUJO ACTUAL'!AE:AE)</f>
        <v>0</v>
      </c>
      <c r="T29" s="1453">
        <f>SUMIF('1 BL anterior'!C:C,C26,'1 BL anterior'!P:P)</f>
        <v>0</v>
      </c>
      <c r="U29" s="1987">
        <f>SUMIF('1 BL anterior'!C:C,C26,'1 BL anterior'!B:B)</f>
        <v>0</v>
      </c>
      <c r="V29" s="1465"/>
      <c r="W29" s="1353"/>
      <c r="X29" s="1353"/>
      <c r="Y29" s="1463"/>
      <c r="Z29" s="1463"/>
      <c r="AA29" s="1462"/>
      <c r="AB29" s="1463"/>
      <c r="AC29" s="1342"/>
      <c r="AD29" s="1464"/>
      <c r="AE29" s="1465"/>
      <c r="AF29" s="1465"/>
      <c r="AG29" s="1465"/>
      <c r="AH29" s="1465"/>
      <c r="AI29" s="1465"/>
      <c r="AJ29" s="1465"/>
      <c r="AK29" s="1465"/>
      <c r="AL29" s="1465"/>
      <c r="AM29" s="1465"/>
      <c r="AN29" s="1465"/>
      <c r="AO29" s="1465"/>
      <c r="AP29" s="1465"/>
      <c r="AQ29" s="1465"/>
      <c r="AR29" s="1465"/>
      <c r="AS29" s="1465"/>
      <c r="AT29" s="1465"/>
      <c r="AU29" s="1465"/>
      <c r="AV29" s="1465"/>
      <c r="AW29" s="1465"/>
      <c r="AX29" s="1465"/>
      <c r="AY29" s="1465"/>
      <c r="AZ29" s="1465"/>
      <c r="BA29" s="1465"/>
      <c r="BB29" s="1465"/>
    </row>
    <row r="30" spans="2:54" ht="15.75">
      <c r="B30" s="2467">
        <v>341</v>
      </c>
      <c r="C30" s="2686" t="s">
        <v>5312</v>
      </c>
      <c r="D30" s="2686" t="s">
        <v>4949</v>
      </c>
      <c r="E30" s="3010"/>
      <c r="F30" s="3040"/>
      <c r="G30" s="2468"/>
      <c r="I30"/>
      <c r="J30" s="1521"/>
      <c r="K30"/>
      <c r="L30"/>
      <c r="M30"/>
      <c r="N30" s="1466"/>
      <c r="O30" s="2026"/>
      <c r="P30" s="1451">
        <v>0</v>
      </c>
      <c r="Q30" s="1451" t="str">
        <f t="shared" si="1"/>
        <v>3410</v>
      </c>
      <c r="R30" s="1455">
        <v>0</v>
      </c>
      <c r="S30" s="1491">
        <f>SUMIF('FLUJO ACTUAL'!AF:AF,B27,'FLUJO ACTUAL'!AE:AE)</f>
        <v>0</v>
      </c>
      <c r="T30" s="1453">
        <f>SUMIF('1 BL anterior'!C:C,C27,'1 BL anterior'!P:P)</f>
        <v>0</v>
      </c>
      <c r="U30" s="1987">
        <f>SUMIF('1 BL anterior'!C:C,C27,'1 BL anterior'!B:B)</f>
        <v>0</v>
      </c>
      <c r="V30" s="1465"/>
      <c r="W30" s="183"/>
      <c r="X30" s="183"/>
      <c r="Y30" s="1463"/>
      <c r="Z30" s="1463"/>
      <c r="AA30" s="1462"/>
      <c r="AB30" s="1463"/>
      <c r="AC30" s="1342"/>
      <c r="AD30" s="1464"/>
      <c r="AE30" s="1465"/>
      <c r="AF30" s="1465"/>
      <c r="AG30" s="1465"/>
      <c r="AH30" s="1465"/>
      <c r="AI30" s="1465"/>
      <c r="AJ30" s="1465"/>
      <c r="AK30" s="1465"/>
      <c r="AL30" s="1465"/>
      <c r="AM30" s="1465"/>
      <c r="AN30" s="1465"/>
      <c r="AO30" s="1465"/>
      <c r="AP30" s="1465"/>
      <c r="AQ30" s="1465"/>
      <c r="AR30" s="1465"/>
      <c r="AS30" s="1465"/>
      <c r="AT30" s="1465"/>
      <c r="AU30" s="1465"/>
      <c r="AV30" s="1465"/>
      <c r="AW30" s="1465"/>
      <c r="AX30" s="1465"/>
      <c r="AY30" s="1465"/>
      <c r="AZ30" s="1465"/>
      <c r="BA30" s="1465"/>
      <c r="BB30" s="1465"/>
    </row>
    <row r="31" spans="2:54" ht="15.75">
      <c r="B31" s="2467">
        <v>341</v>
      </c>
      <c r="C31" s="2686" t="s">
        <v>5313</v>
      </c>
      <c r="D31" s="2686" t="s">
        <v>4950</v>
      </c>
      <c r="E31" s="3010"/>
      <c r="F31" s="3041"/>
      <c r="G31" s="2468"/>
      <c r="I31"/>
      <c r="J31" s="1521"/>
      <c r="K31"/>
      <c r="L31"/>
      <c r="M31"/>
      <c r="N31" s="1466"/>
      <c r="O31" s="2026"/>
      <c r="P31" s="1451">
        <v>0</v>
      </c>
      <c r="Q31" s="1451" t="str">
        <f t="shared" si="1"/>
        <v>3410</v>
      </c>
      <c r="R31" s="1455">
        <v>0</v>
      </c>
      <c r="S31" s="1491">
        <f>SUMIF('FLUJO ACTUAL'!AF:AF,B28,'FLUJO ACTUAL'!AE:AE)</f>
        <v>0</v>
      </c>
      <c r="T31" s="1453">
        <f>SUMIF('1 BL anterior'!C:C,C28,'1 BL anterior'!P:P)</f>
        <v>0</v>
      </c>
      <c r="U31" s="1987">
        <f>SUMIF('1 BL anterior'!C:C,C28,'1 BL anterior'!B:B)</f>
        <v>0</v>
      </c>
      <c r="V31" s="1465"/>
      <c r="W31" s="183"/>
      <c r="X31" s="183"/>
      <c r="Y31" s="1463"/>
      <c r="Z31" s="1463"/>
      <c r="AA31" s="1462"/>
      <c r="AB31" s="1463"/>
      <c r="AC31" s="1342"/>
      <c r="AD31" s="1464"/>
      <c r="AE31" s="1465"/>
      <c r="AF31" s="1465"/>
      <c r="AG31" s="1465"/>
      <c r="AH31" s="1465"/>
      <c r="AI31" s="1465"/>
      <c r="AJ31" s="1465"/>
      <c r="AK31" s="1465"/>
      <c r="AL31" s="1465"/>
      <c r="AM31" s="1465"/>
      <c r="AN31" s="1465"/>
      <c r="AO31" s="1465"/>
      <c r="AP31" s="1465"/>
      <c r="AQ31" s="1465"/>
      <c r="AR31" s="1465"/>
      <c r="AS31" s="1465"/>
      <c r="AT31" s="1465"/>
      <c r="AU31" s="1465"/>
      <c r="AV31" s="1465"/>
      <c r="AW31" s="1465"/>
      <c r="AX31" s="1465"/>
      <c r="AY31" s="1465"/>
      <c r="AZ31" s="1465"/>
      <c r="BA31" s="1465"/>
      <c r="BB31" s="1465"/>
    </row>
    <row r="32" spans="2:54" ht="15.75">
      <c r="B32" s="2467">
        <v>341</v>
      </c>
      <c r="C32" s="2686" t="s">
        <v>5315</v>
      </c>
      <c r="D32" s="2686" t="s">
        <v>4952</v>
      </c>
      <c r="E32" s="3010"/>
      <c r="F32" s="3040"/>
      <c r="G32" s="2468"/>
      <c r="I32" s="183"/>
      <c r="J32" s="1521"/>
      <c r="K32"/>
      <c r="L32"/>
      <c r="M32"/>
      <c r="N32" s="1466"/>
      <c r="O32" s="2026"/>
      <c r="P32" s="1451">
        <v>0</v>
      </c>
      <c r="Q32" s="1451" t="str">
        <f t="shared" si="1"/>
        <v>3410</v>
      </c>
      <c r="R32" s="1455">
        <v>0</v>
      </c>
      <c r="S32" s="1491">
        <f>SUMIF('FLUJO ACTUAL'!AF:AF,B29,'FLUJO ACTUAL'!AE:AE)</f>
        <v>104</v>
      </c>
      <c r="T32" s="1453">
        <f>SUMIF('1 BL anterior'!C:C,C29,'1 BL anterior'!P:P)</f>
        <v>0</v>
      </c>
      <c r="U32" s="1987">
        <f>SUMIF('1 BL anterior'!C:C,C29,'1 BL anterior'!B:B)</f>
        <v>341</v>
      </c>
      <c r="V32" s="1465"/>
      <c r="W32" s="183"/>
      <c r="X32" s="183"/>
      <c r="Y32" s="1463"/>
      <c r="Z32" s="1463"/>
      <c r="AA32" s="1462"/>
      <c r="AB32" s="1463"/>
      <c r="AC32" s="1342"/>
      <c r="AD32" s="1464"/>
      <c r="AE32" s="1465"/>
      <c r="AF32" s="1465"/>
      <c r="AG32" s="1465"/>
      <c r="AH32" s="1465"/>
      <c r="AI32" s="1465"/>
      <c r="AJ32" s="1465"/>
      <c r="AK32" s="1465"/>
      <c r="AL32" s="1465"/>
      <c r="AM32" s="1465"/>
      <c r="AN32" s="1465"/>
      <c r="AO32" s="1465"/>
      <c r="AP32" s="1465"/>
      <c r="AQ32" s="1465"/>
      <c r="AR32" s="1465"/>
      <c r="AS32" s="1465"/>
      <c r="AT32" s="1465"/>
      <c r="AU32" s="1465"/>
      <c r="AV32" s="1465"/>
      <c r="AW32" s="1465"/>
      <c r="AX32" s="1465"/>
      <c r="AY32" s="1465"/>
      <c r="AZ32" s="1465"/>
      <c r="BA32" s="1465"/>
      <c r="BB32" s="1465"/>
    </row>
    <row r="33" spans="2:54" ht="15.75">
      <c r="B33" s="2467">
        <v>341</v>
      </c>
      <c r="C33" s="2686" t="s">
        <v>5317</v>
      </c>
      <c r="D33" s="2686" t="s">
        <v>4954</v>
      </c>
      <c r="E33" s="3010"/>
      <c r="F33" s="3040"/>
      <c r="G33" s="2468"/>
      <c r="I33"/>
      <c r="J33" s="1521"/>
      <c r="K33"/>
      <c r="L33"/>
      <c r="M33"/>
      <c r="N33" s="1466"/>
      <c r="O33" s="2026"/>
      <c r="P33" s="1451">
        <v>0</v>
      </c>
      <c r="Q33" s="1451" t="str">
        <f t="shared" si="1"/>
        <v>3410</v>
      </c>
      <c r="R33" s="1455">
        <v>0</v>
      </c>
      <c r="S33" s="1491">
        <f>SUMIF('FLUJO ACTUAL'!AF:AF,B30,'FLUJO ACTUAL'!AE:AE)</f>
        <v>104</v>
      </c>
      <c r="T33" s="1453">
        <f>SUMIF('1 BL anterior'!C:C,C30,'1 BL anterior'!P:P)</f>
        <v>0</v>
      </c>
      <c r="U33" s="1987">
        <f>SUMIF('1 BL anterior'!C:C,C30,'1 BL anterior'!B:B)</f>
        <v>341</v>
      </c>
      <c r="V33" s="1465"/>
      <c r="W33" s="183"/>
      <c r="X33" s="183"/>
      <c r="Y33" s="1463"/>
      <c r="Z33" s="1463"/>
      <c r="AA33" s="1462"/>
      <c r="AB33" s="1463"/>
      <c r="AC33" s="1342"/>
      <c r="AD33" s="1464"/>
      <c r="AE33" s="1465"/>
      <c r="AF33" s="1465"/>
      <c r="AG33" s="1465"/>
      <c r="AH33" s="1465"/>
      <c r="AI33" s="1465"/>
      <c r="AJ33" s="1465"/>
      <c r="AK33" s="1465"/>
      <c r="AL33" s="1465"/>
      <c r="AM33" s="1465"/>
      <c r="AN33" s="1465"/>
      <c r="AO33" s="1465"/>
      <c r="AP33" s="1465"/>
      <c r="AQ33" s="1465"/>
      <c r="AR33" s="1465"/>
      <c r="AS33" s="1465"/>
      <c r="AT33" s="1465"/>
      <c r="AU33" s="1465"/>
      <c r="AV33" s="1465"/>
      <c r="AW33" s="1465"/>
      <c r="AX33" s="1465"/>
      <c r="AY33" s="1465"/>
      <c r="AZ33" s="1465"/>
      <c r="BA33" s="1465"/>
      <c r="BB33" s="1465"/>
    </row>
    <row r="34" spans="2:54" ht="15.75">
      <c r="B34" s="2467">
        <v>341</v>
      </c>
      <c r="C34" s="2686" t="s">
        <v>5345</v>
      </c>
      <c r="D34" s="2686" t="s">
        <v>4955</v>
      </c>
      <c r="E34" s="3010"/>
      <c r="F34" s="3041"/>
      <c r="G34" s="2468"/>
      <c r="I34"/>
      <c r="J34" s="1521"/>
      <c r="K34"/>
      <c r="L34"/>
      <c r="M34"/>
      <c r="N34" s="1466"/>
      <c r="O34" s="2026"/>
      <c r="P34" s="1451">
        <v>0</v>
      </c>
      <c r="Q34" s="1451" t="str">
        <f t="shared" si="1"/>
        <v>3410</v>
      </c>
      <c r="R34" s="1455">
        <v>0</v>
      </c>
      <c r="S34" s="1491">
        <f>SUMIF('FLUJO ACTUAL'!AF:AF,B31,'FLUJO ACTUAL'!AE:AE)</f>
        <v>104</v>
      </c>
      <c r="T34" s="1453">
        <f>SUMIF('1 BL anterior'!C:C,C31,'1 BL anterior'!P:P)</f>
        <v>0</v>
      </c>
      <c r="U34" s="1987">
        <f>SUMIF('1 BL anterior'!C:C,C31,'1 BL anterior'!B:B)</f>
        <v>341</v>
      </c>
      <c r="V34" s="1465"/>
      <c r="W34" s="183"/>
      <c r="X34" s="183"/>
      <c r="Y34" s="1463"/>
      <c r="Z34" s="1463"/>
      <c r="AA34" s="1462"/>
      <c r="AB34" s="1463"/>
      <c r="AC34" s="1342"/>
      <c r="AD34" s="1464"/>
      <c r="AE34" s="1465"/>
      <c r="AF34" s="1465"/>
      <c r="AG34" s="1465"/>
      <c r="AH34" s="1465"/>
      <c r="AI34" s="1465"/>
      <c r="AJ34" s="1465"/>
      <c r="AK34" s="1465"/>
      <c r="AL34" s="1465"/>
      <c r="AM34" s="1465"/>
      <c r="AN34" s="1465"/>
      <c r="AO34" s="1465"/>
      <c r="AP34" s="1465"/>
      <c r="AQ34" s="1465"/>
      <c r="AR34" s="1465"/>
      <c r="AS34" s="1465"/>
      <c r="AT34" s="1465"/>
      <c r="AU34" s="1465"/>
      <c r="AV34" s="1465"/>
      <c r="AW34" s="1465"/>
      <c r="AX34" s="1465"/>
      <c r="AY34" s="1465"/>
      <c r="AZ34" s="1465"/>
      <c r="BA34" s="1465"/>
      <c r="BB34" s="1465"/>
    </row>
    <row r="35" spans="2:54" ht="15.75">
      <c r="B35" s="2467">
        <v>341</v>
      </c>
      <c r="C35" s="2686" t="s">
        <v>5341</v>
      </c>
      <c r="D35" s="2686" t="s">
        <v>4956</v>
      </c>
      <c r="E35" s="3010"/>
      <c r="F35" s="3040"/>
      <c r="G35" s="2468"/>
      <c r="I35"/>
      <c r="J35" s="1521"/>
      <c r="K35" s="2023"/>
      <c r="L35" s="2023"/>
      <c r="M35"/>
      <c r="N35" s="1466"/>
      <c r="O35" s="2026"/>
      <c r="P35" s="1451">
        <v>0</v>
      </c>
      <c r="Q35" s="1451" t="str">
        <f t="shared" si="1"/>
        <v>3410</v>
      </c>
      <c r="R35" s="1455">
        <v>0</v>
      </c>
      <c r="S35" s="1491">
        <f>SUMIF('FLUJO ACTUAL'!AF:AF,B32,'FLUJO ACTUAL'!AE:AE)</f>
        <v>104</v>
      </c>
      <c r="T35" s="1453">
        <f>SUMIF('1 BL anterior'!C:C,C32,'1 BL anterior'!P:P)</f>
        <v>0</v>
      </c>
      <c r="U35" s="1987">
        <f>SUMIF('1 BL anterior'!C:C,C32,'1 BL anterior'!B:B)</f>
        <v>341</v>
      </c>
      <c r="V35" s="1465"/>
      <c r="W35" s="183"/>
      <c r="X35" s="183"/>
      <c r="Y35" s="1463"/>
      <c r="Z35" s="1463"/>
      <c r="AA35" s="1462"/>
      <c r="AB35" s="1463"/>
      <c r="AC35" s="1342"/>
      <c r="AD35" s="1464"/>
      <c r="AE35" s="1465"/>
      <c r="AF35" s="1465"/>
      <c r="AG35" s="1465"/>
      <c r="AH35" s="1465"/>
      <c r="AI35" s="1465"/>
      <c r="AJ35" s="1465"/>
      <c r="AK35" s="1465"/>
      <c r="AL35" s="1465"/>
      <c r="AM35" s="1465"/>
      <c r="AN35" s="1465"/>
      <c r="AO35" s="1465"/>
      <c r="AP35" s="1465"/>
      <c r="AQ35" s="1465"/>
      <c r="AR35" s="1465"/>
      <c r="AS35" s="1465"/>
      <c r="AT35" s="1465"/>
      <c r="AU35" s="1465"/>
      <c r="AV35" s="1465"/>
      <c r="AW35" s="1465"/>
      <c r="AX35" s="1465"/>
      <c r="AY35" s="1465"/>
      <c r="AZ35" s="1465"/>
      <c r="BA35" s="1465"/>
      <c r="BB35" s="1465"/>
    </row>
    <row r="36" spans="2:54" ht="15.75">
      <c r="B36" s="2467">
        <v>341</v>
      </c>
      <c r="C36" s="2686" t="s">
        <v>5338</v>
      </c>
      <c r="D36" s="2686" t="s">
        <v>5622</v>
      </c>
      <c r="E36" s="3010"/>
      <c r="F36" s="3041"/>
      <c r="G36" s="2468"/>
      <c r="I36"/>
      <c r="J36" s="1521"/>
      <c r="K36"/>
      <c r="L36"/>
      <c r="M36"/>
      <c r="N36" s="1466"/>
      <c r="O36" s="2026"/>
      <c r="P36" s="1451">
        <v>0</v>
      </c>
      <c r="Q36" s="1451" t="str">
        <f t="shared" si="1"/>
        <v>3410</v>
      </c>
      <c r="R36" s="1455">
        <v>0</v>
      </c>
      <c r="S36" s="1491">
        <f>SUMIF('FLUJO ACTUAL'!AF:AF,B33,'FLUJO ACTUAL'!AE:AE)</f>
        <v>104</v>
      </c>
      <c r="T36" s="1453">
        <f>SUMIF('1 BL anterior'!C:C,C33,'1 BL anterior'!P:P)</f>
        <v>0</v>
      </c>
      <c r="U36" s="1987">
        <f>SUMIF('1 BL anterior'!C:C,C33,'1 BL anterior'!B:B)</f>
        <v>341</v>
      </c>
      <c r="V36" s="1465"/>
      <c r="W36" s="183"/>
      <c r="X36" s="183"/>
      <c r="Y36" s="1463"/>
      <c r="Z36" s="1463"/>
      <c r="AA36" s="1462"/>
      <c r="AB36" s="1463"/>
      <c r="AC36" s="1342"/>
      <c r="AD36" s="1464"/>
      <c r="AE36" s="1465"/>
      <c r="AF36" s="1465"/>
      <c r="AG36" s="1465"/>
      <c r="AH36" s="1465"/>
      <c r="AI36" s="1465"/>
      <c r="AJ36" s="1465"/>
      <c r="AK36" s="1465"/>
      <c r="AL36" s="1465"/>
      <c r="AM36" s="1465"/>
      <c r="AN36" s="1465"/>
      <c r="AO36" s="1465"/>
      <c r="AP36" s="1465"/>
      <c r="AQ36" s="1465"/>
      <c r="AR36" s="1465"/>
      <c r="AS36" s="1465"/>
      <c r="AT36" s="1465"/>
      <c r="AU36" s="1465"/>
      <c r="AV36" s="1465"/>
      <c r="AW36" s="1465"/>
      <c r="AX36" s="1465"/>
      <c r="AY36" s="1465"/>
      <c r="AZ36" s="1465"/>
      <c r="BA36" s="1465"/>
      <c r="BB36" s="1465"/>
    </row>
    <row r="37" spans="2:54" ht="15.75">
      <c r="B37" s="2467">
        <v>341</v>
      </c>
      <c r="C37" s="2686" t="s">
        <v>5330</v>
      </c>
      <c r="D37" s="2686" t="s">
        <v>4959</v>
      </c>
      <c r="E37" s="3010"/>
      <c r="F37" s="3041"/>
      <c r="G37" s="2468"/>
      <c r="I37"/>
      <c r="J37" s="1521"/>
      <c r="K37"/>
      <c r="L37"/>
      <c r="M37"/>
      <c r="N37" s="1466"/>
      <c r="O37" s="2026"/>
      <c r="P37" s="1451">
        <v>0</v>
      </c>
      <c r="Q37" s="1451" t="str">
        <f t="shared" si="1"/>
        <v>3410</v>
      </c>
      <c r="R37" s="1455">
        <v>0</v>
      </c>
      <c r="S37" s="1491">
        <f>SUMIF('FLUJO ACTUAL'!AF:AF,B34,'FLUJO ACTUAL'!AE:AE)</f>
        <v>104</v>
      </c>
      <c r="T37" s="1453">
        <f>SUMIF('1 BL anterior'!C:C,C34,'1 BL anterior'!P:P)</f>
        <v>0</v>
      </c>
      <c r="U37" s="1987">
        <f>SUMIF('1 BL anterior'!C:C,C34,'1 BL anterior'!B:B)</f>
        <v>341</v>
      </c>
      <c r="V37" s="1465"/>
      <c r="W37" s="183"/>
      <c r="X37" s="183"/>
      <c r="Y37" s="1463"/>
      <c r="Z37" s="1463"/>
      <c r="AA37" s="1462"/>
      <c r="AB37" s="1463"/>
      <c r="AC37" s="1342"/>
      <c r="AD37" s="1464"/>
      <c r="AE37" s="1465"/>
      <c r="AF37" s="1465"/>
      <c r="AG37" s="1465"/>
      <c r="AH37" s="1465"/>
      <c r="AI37" s="1465"/>
      <c r="AJ37" s="1465"/>
      <c r="AK37" s="1465"/>
      <c r="AL37" s="1465"/>
      <c r="AM37" s="1465"/>
      <c r="AN37" s="1465"/>
      <c r="AO37" s="1465"/>
      <c r="AP37" s="1465"/>
      <c r="AQ37" s="1465"/>
      <c r="AR37" s="1465"/>
      <c r="AS37" s="1465"/>
      <c r="AT37" s="1465"/>
      <c r="AU37" s="1465"/>
      <c r="AV37" s="1465"/>
      <c r="AW37" s="1465"/>
      <c r="AX37" s="1465"/>
      <c r="AY37" s="1465"/>
      <c r="AZ37" s="1465"/>
      <c r="BA37" s="1465"/>
      <c r="BB37" s="1465"/>
    </row>
    <row r="38" spans="2:54" ht="15.75">
      <c r="B38" s="2467">
        <v>341</v>
      </c>
      <c r="C38" s="2686" t="s">
        <v>5340</v>
      </c>
      <c r="D38" s="2686" t="s">
        <v>5623</v>
      </c>
      <c r="E38" s="3010"/>
      <c r="F38" s="3040"/>
      <c r="G38" s="2468"/>
      <c r="I38"/>
      <c r="J38" s="1521"/>
      <c r="K38"/>
      <c r="L38"/>
      <c r="M38"/>
      <c r="N38" s="1466"/>
      <c r="O38" s="2026"/>
      <c r="P38" s="1451">
        <v>0</v>
      </c>
      <c r="Q38" s="1451" t="str">
        <f t="shared" si="1"/>
        <v>3410</v>
      </c>
      <c r="R38" s="1455">
        <v>0</v>
      </c>
      <c r="S38" s="1491">
        <f>SUMIF('FLUJO ACTUAL'!AF:AF,B35,'FLUJO ACTUAL'!AE:AE)</f>
        <v>104</v>
      </c>
      <c r="T38" s="1453">
        <f>SUMIF('1 BL anterior'!C:C,C35,'1 BL anterior'!P:P)</f>
        <v>0</v>
      </c>
      <c r="U38" s="1987">
        <f>SUMIF('1 BL anterior'!C:C,C35,'1 BL anterior'!B:B)</f>
        <v>341</v>
      </c>
      <c r="V38" s="1465"/>
      <c r="W38" s="183"/>
      <c r="X38" s="183"/>
      <c r="Y38" s="1463"/>
      <c r="Z38" s="1463"/>
      <c r="AA38" s="1462"/>
      <c r="AB38" s="1463"/>
      <c r="AC38" s="1342"/>
      <c r="AD38" s="1464"/>
      <c r="AE38" s="1465"/>
      <c r="AF38" s="1465"/>
      <c r="AG38" s="1465"/>
      <c r="AH38" s="1465"/>
      <c r="AI38" s="1465"/>
      <c r="AJ38" s="1465"/>
      <c r="AK38" s="1465"/>
      <c r="AL38" s="1465"/>
      <c r="AM38" s="1465"/>
      <c r="AN38" s="1465"/>
      <c r="AO38" s="1465"/>
      <c r="AP38" s="1465"/>
      <c r="AQ38" s="1465"/>
      <c r="AR38" s="1465"/>
      <c r="AS38" s="1465"/>
      <c r="AT38" s="1465"/>
      <c r="AU38" s="1465"/>
      <c r="AV38" s="1465"/>
      <c r="AW38" s="1465"/>
      <c r="AX38" s="1465"/>
      <c r="AY38" s="1465"/>
      <c r="AZ38" s="1465"/>
      <c r="BA38" s="1465"/>
      <c r="BB38" s="1465"/>
    </row>
    <row r="39" spans="2:54" ht="15.75">
      <c r="B39" s="2467">
        <v>341</v>
      </c>
      <c r="C39" s="2686" t="s">
        <v>5329</v>
      </c>
      <c r="D39" s="2686" t="s">
        <v>4963</v>
      </c>
      <c r="E39" s="3010"/>
      <c r="F39" s="3040"/>
      <c r="G39" s="2468"/>
      <c r="I39"/>
      <c r="J39" s="1521"/>
      <c r="K39" s="2023"/>
      <c r="L39" s="2023"/>
      <c r="M39"/>
      <c r="N39" s="1466"/>
      <c r="O39" s="2026"/>
      <c r="P39" s="1451">
        <v>0</v>
      </c>
      <c r="Q39" s="1451" t="str">
        <f t="shared" si="1"/>
        <v>3410</v>
      </c>
      <c r="R39" s="1455">
        <v>0</v>
      </c>
      <c r="S39" s="1491">
        <f>SUMIF('FLUJO ACTUAL'!AF:AF,B36,'FLUJO ACTUAL'!AE:AE)</f>
        <v>104</v>
      </c>
      <c r="T39" s="1453">
        <f>SUMIF('1 BL anterior'!C:C,C36,'1 BL anterior'!P:P)</f>
        <v>0</v>
      </c>
      <c r="U39" s="1987">
        <f>SUMIF('1 BL anterior'!C:C,C36,'1 BL anterior'!B:B)</f>
        <v>341</v>
      </c>
      <c r="V39" s="1465"/>
      <c r="W39" s="183"/>
      <c r="X39" s="183"/>
      <c r="Y39" s="1463"/>
      <c r="Z39" s="1463"/>
      <c r="AA39" s="1462"/>
      <c r="AB39" s="1463"/>
      <c r="AC39" s="1342"/>
      <c r="AD39" s="1464"/>
      <c r="AE39" s="1465"/>
      <c r="AF39" s="1465"/>
      <c r="AG39" s="1465"/>
      <c r="AH39" s="1465"/>
      <c r="AI39" s="1465"/>
      <c r="AJ39" s="1465"/>
      <c r="AK39" s="1465"/>
      <c r="AL39" s="1465"/>
      <c r="AM39" s="1465"/>
      <c r="AN39" s="1465"/>
      <c r="AO39" s="1465"/>
      <c r="AP39" s="1465"/>
      <c r="AQ39" s="1465"/>
      <c r="AR39" s="1465"/>
      <c r="AS39" s="1465"/>
      <c r="AT39" s="1465"/>
      <c r="AU39" s="1465"/>
      <c r="AV39" s="1465"/>
      <c r="AW39" s="1465"/>
      <c r="AX39" s="1465"/>
      <c r="AY39" s="1465"/>
      <c r="AZ39" s="1465"/>
      <c r="BA39" s="1465"/>
      <c r="BB39" s="1465"/>
    </row>
    <row r="40" spans="2:54" ht="15.75">
      <c r="B40" s="2467">
        <v>341</v>
      </c>
      <c r="C40" s="2686" t="s">
        <v>5344</v>
      </c>
      <c r="D40" s="2686" t="s">
        <v>5630</v>
      </c>
      <c r="E40" s="3010"/>
      <c r="F40" s="3040"/>
      <c r="G40" s="2468"/>
      <c r="I40"/>
      <c r="J40" s="1521"/>
      <c r="K40"/>
      <c r="L40"/>
      <c r="M40"/>
      <c r="N40" s="1466"/>
      <c r="O40" s="2026"/>
      <c r="P40" s="1451">
        <v>0</v>
      </c>
      <c r="Q40" s="1451" t="str">
        <f t="shared" si="1"/>
        <v>3410</v>
      </c>
      <c r="R40" s="1455">
        <v>0</v>
      </c>
      <c r="S40" s="1491">
        <f>SUMIF('FLUJO ACTUAL'!AF:AF,B37,'FLUJO ACTUAL'!AE:AE)</f>
        <v>104</v>
      </c>
      <c r="T40" s="1453">
        <f>SUMIF('1 BL anterior'!C:C,C37,'1 BL anterior'!P:P)</f>
        <v>0</v>
      </c>
      <c r="U40" s="1987">
        <f>SUMIF('1 BL anterior'!C:C,C37,'1 BL anterior'!B:B)</f>
        <v>341</v>
      </c>
      <c r="V40" s="1465"/>
      <c r="W40" s="183"/>
      <c r="X40" s="183"/>
      <c r="Y40" s="1463"/>
      <c r="Z40" s="1463"/>
      <c r="AA40" s="1462"/>
      <c r="AB40" s="1463"/>
      <c r="AC40" s="1342"/>
      <c r="AD40" s="1464"/>
      <c r="AE40" s="1467"/>
      <c r="AF40" s="1465"/>
      <c r="AG40" s="1465"/>
      <c r="AH40" s="1465"/>
      <c r="AI40" s="1465"/>
      <c r="AJ40" s="1465"/>
      <c r="AK40" s="1465"/>
      <c r="AL40" s="1465"/>
      <c r="AM40" s="1465"/>
      <c r="AN40" s="1465"/>
      <c r="AO40" s="1465"/>
      <c r="AP40" s="1465"/>
      <c r="AQ40" s="1465"/>
      <c r="AR40" s="1465"/>
      <c r="AS40" s="1465"/>
      <c r="AT40" s="1465"/>
      <c r="AU40" s="1465"/>
      <c r="AV40" s="1465"/>
      <c r="AW40" s="1465"/>
      <c r="AX40" s="1465"/>
      <c r="AY40" s="1465"/>
      <c r="AZ40" s="1465"/>
      <c r="BA40" s="1465"/>
      <c r="BB40" s="1465"/>
    </row>
    <row r="41" spans="2:54" ht="15.75">
      <c r="B41" s="2467">
        <v>341</v>
      </c>
      <c r="C41" s="2686" t="s">
        <v>5336</v>
      </c>
      <c r="D41" s="2686" t="s">
        <v>4966</v>
      </c>
      <c r="E41" s="3010"/>
      <c r="F41" s="3041"/>
      <c r="G41" s="2468"/>
      <c r="I41"/>
      <c r="J41" s="1521"/>
      <c r="K41"/>
      <c r="L41"/>
      <c r="M41"/>
      <c r="N41" s="1466"/>
      <c r="O41" s="2026"/>
      <c r="P41" s="1451">
        <v>0</v>
      </c>
      <c r="Q41" s="1451" t="str">
        <f t="shared" si="1"/>
        <v>3410</v>
      </c>
      <c r="R41" s="1455">
        <v>0</v>
      </c>
      <c r="S41" s="1491">
        <f>SUMIF('FLUJO ACTUAL'!AF:AF,B38,'FLUJO ACTUAL'!AE:AE)</f>
        <v>104</v>
      </c>
      <c r="T41" s="1453">
        <f>SUMIF('1 BL anterior'!C:C,C38,'1 BL anterior'!P:P)</f>
        <v>0</v>
      </c>
      <c r="U41" s="1987">
        <f>SUMIF('1 BL anterior'!C:C,C38,'1 BL anterior'!B:B)</f>
        <v>341</v>
      </c>
      <c r="V41" s="1465"/>
      <c r="W41" s="183"/>
      <c r="X41" s="183"/>
      <c r="Y41" s="1463"/>
      <c r="Z41" s="1463"/>
      <c r="AA41" s="1462"/>
      <c r="AB41" s="1463"/>
      <c r="AC41" s="1342"/>
      <c r="AD41" s="1464"/>
      <c r="AE41" s="1465"/>
      <c r="AF41" s="1465"/>
      <c r="AG41" s="1465"/>
      <c r="AH41" s="1465"/>
      <c r="AI41" s="1465"/>
      <c r="AJ41" s="1465"/>
      <c r="AK41" s="1465"/>
      <c r="AL41" s="1465"/>
      <c r="AM41" s="1465"/>
      <c r="AN41" s="1465"/>
      <c r="AO41" s="1465"/>
      <c r="AP41" s="1465"/>
      <c r="AQ41" s="1465"/>
      <c r="AR41" s="1465"/>
      <c r="AS41" s="1465"/>
      <c r="AT41" s="1465"/>
      <c r="AU41" s="1465"/>
      <c r="AV41" s="1465"/>
      <c r="AW41" s="1465"/>
      <c r="AX41" s="1465"/>
      <c r="AY41" s="1465"/>
      <c r="AZ41" s="1465"/>
      <c r="BA41" s="1465"/>
      <c r="BB41" s="1465"/>
    </row>
    <row r="42" spans="2:54" ht="15.75">
      <c r="B42" s="2467">
        <v>341</v>
      </c>
      <c r="C42" s="2686" t="s">
        <v>5353</v>
      </c>
      <c r="D42" s="2686" t="s">
        <v>5044</v>
      </c>
      <c r="E42" s="3010"/>
      <c r="F42" s="3041"/>
      <c r="G42" s="2468"/>
      <c r="I42"/>
      <c r="J42" s="1521"/>
      <c r="K42" s="2023"/>
      <c r="L42" s="2023"/>
      <c r="M42"/>
      <c r="N42" s="1466"/>
      <c r="O42" s="2026"/>
      <c r="P42" s="1451">
        <v>0</v>
      </c>
      <c r="Q42" s="1451" t="str">
        <f t="shared" si="1"/>
        <v>3410</v>
      </c>
      <c r="R42" s="1455">
        <v>0</v>
      </c>
      <c r="S42" s="1491">
        <f>SUMIF('FLUJO ACTUAL'!AF:AF,B39,'FLUJO ACTUAL'!AE:AE)</f>
        <v>104</v>
      </c>
      <c r="T42" s="1453">
        <f>SUMIF('1 BL anterior'!C:C,C39,'1 BL anterior'!P:P)</f>
        <v>0</v>
      </c>
      <c r="U42" s="1987">
        <f>SUMIF('1 BL anterior'!C:C,C39,'1 BL anterior'!B:B)</f>
        <v>341</v>
      </c>
      <c r="V42" s="1465"/>
      <c r="W42" s="183"/>
      <c r="X42" s="183"/>
      <c r="Y42" s="1463"/>
      <c r="Z42" s="1463"/>
      <c r="AA42" s="1462"/>
      <c r="AB42" s="1463"/>
      <c r="AC42" s="1342"/>
      <c r="AD42" s="1464"/>
      <c r="AE42" s="1465"/>
      <c r="AF42" s="1465"/>
      <c r="AG42" s="1465"/>
      <c r="AH42" s="1465"/>
      <c r="AI42" s="1465"/>
      <c r="AJ42" s="1465"/>
      <c r="AK42" s="1465"/>
      <c r="AL42" s="1465"/>
      <c r="AM42" s="1465"/>
      <c r="AN42" s="1465"/>
      <c r="AO42" s="1465"/>
      <c r="AP42" s="1465"/>
      <c r="AQ42" s="1465"/>
      <c r="AR42" s="1465"/>
      <c r="AS42" s="1465"/>
      <c r="AT42" s="1465"/>
      <c r="AU42" s="1465"/>
      <c r="AV42" s="1465"/>
      <c r="AW42" s="1465"/>
      <c r="AX42" s="1465"/>
      <c r="AY42" s="1465"/>
      <c r="AZ42" s="1465"/>
      <c r="BA42" s="1465"/>
      <c r="BB42" s="1465"/>
    </row>
    <row r="43" spans="2:54" ht="15.75">
      <c r="B43" s="2467">
        <v>341</v>
      </c>
      <c r="C43" s="2686" t="s">
        <v>5322</v>
      </c>
      <c r="D43" s="2686" t="s">
        <v>5633</v>
      </c>
      <c r="E43" s="3010"/>
      <c r="F43" s="3041"/>
      <c r="G43" s="2468"/>
      <c r="I43"/>
      <c r="J43" s="1521"/>
      <c r="K43"/>
      <c r="L43"/>
      <c r="M43"/>
      <c r="N43" s="1466"/>
      <c r="O43" s="2026"/>
      <c r="P43" s="1451">
        <v>0</v>
      </c>
      <c r="Q43" s="1451" t="str">
        <f t="shared" si="1"/>
        <v>3410</v>
      </c>
      <c r="R43" s="1455">
        <v>0</v>
      </c>
      <c r="S43" s="1491">
        <f>SUMIF('FLUJO ACTUAL'!AF:AF,B40,'FLUJO ACTUAL'!AE:AE)</f>
        <v>104</v>
      </c>
      <c r="T43" s="1453">
        <f>SUMIF('1 BL anterior'!C:C,C40,'1 BL anterior'!P:P)</f>
        <v>0</v>
      </c>
      <c r="U43" s="1987">
        <f>SUMIF('1 BL anterior'!C:C,C40,'1 BL anterior'!B:B)</f>
        <v>341</v>
      </c>
      <c r="V43" s="1465"/>
      <c r="W43" s="183"/>
      <c r="X43" s="183"/>
      <c r="AA43" s="1462"/>
      <c r="AC43" s="1342"/>
      <c r="AD43" s="1464"/>
      <c r="AF43" s="1465"/>
      <c r="AG43" s="1465"/>
      <c r="AH43" s="1465"/>
      <c r="AI43" s="1465"/>
      <c r="AJ43" s="1465"/>
      <c r="AK43" s="1465"/>
      <c r="AL43" s="1465"/>
      <c r="AM43" s="1465"/>
      <c r="AN43" s="1465"/>
      <c r="AO43" s="1465"/>
      <c r="AP43" s="1465"/>
      <c r="AQ43" s="1465"/>
      <c r="AR43" s="1465"/>
      <c r="AS43" s="1465"/>
      <c r="AT43" s="1465"/>
      <c r="AU43" s="1465"/>
      <c r="AV43" s="1465"/>
      <c r="AW43" s="1465"/>
      <c r="AX43" s="1465"/>
      <c r="AY43" s="1465"/>
      <c r="AZ43" s="1465"/>
      <c r="BA43" s="1465"/>
      <c r="BB43" s="1465"/>
    </row>
    <row r="44" spans="2:54" ht="15.75">
      <c r="B44" s="2467">
        <v>341</v>
      </c>
      <c r="C44" s="2686" t="s">
        <v>5342</v>
      </c>
      <c r="D44" s="2686" t="s">
        <v>5634</v>
      </c>
      <c r="E44" s="3010"/>
      <c r="F44" s="3041"/>
      <c r="G44" s="2468"/>
      <c r="I44"/>
      <c r="J44" s="1521"/>
      <c r="K44"/>
      <c r="L44"/>
      <c r="M44"/>
      <c r="N44" s="1466"/>
      <c r="O44" s="2026"/>
      <c r="P44" s="1451">
        <v>0</v>
      </c>
      <c r="Q44" s="1451" t="str">
        <f t="shared" si="1"/>
        <v>3410</v>
      </c>
      <c r="R44" s="1455">
        <v>0</v>
      </c>
      <c r="S44" s="1491">
        <f>SUMIF('FLUJO ACTUAL'!AF:AF,B41,'FLUJO ACTUAL'!AE:AE)</f>
        <v>104</v>
      </c>
      <c r="T44" s="1453">
        <f>SUMIF('1 BL anterior'!C:C,C41,'1 BL anterior'!P:P)</f>
        <v>0</v>
      </c>
      <c r="U44" s="1987">
        <f>SUMIF('1 BL anterior'!C:C,C41,'1 BL anterior'!B:B)</f>
        <v>341</v>
      </c>
      <c r="V44" s="1465"/>
      <c r="W44" s="183"/>
      <c r="X44" s="183"/>
      <c r="Y44" s="1463"/>
      <c r="Z44" s="1463"/>
      <c r="AA44" s="1462"/>
      <c r="AB44" s="1463"/>
      <c r="AC44" s="1342"/>
      <c r="AD44" s="1464"/>
      <c r="AE44" s="1465"/>
      <c r="AF44" s="1465"/>
      <c r="AG44" s="1465"/>
      <c r="AH44" s="1465"/>
      <c r="AI44" s="1465"/>
      <c r="AJ44" s="1465"/>
      <c r="AK44" s="1465"/>
      <c r="AL44" s="1465"/>
      <c r="AM44" s="1465"/>
      <c r="AN44" s="1465"/>
      <c r="AO44" s="1465"/>
      <c r="AP44" s="1465"/>
      <c r="AQ44" s="1465"/>
      <c r="AR44" s="1465"/>
      <c r="AS44" s="1465"/>
      <c r="AT44" s="1465"/>
      <c r="AU44" s="1465"/>
      <c r="AV44" s="1465"/>
      <c r="AW44" s="1465"/>
      <c r="AX44" s="1465"/>
      <c r="AY44" s="1465"/>
      <c r="AZ44" s="1465"/>
      <c r="BA44" s="1465"/>
      <c r="BB44" s="1465"/>
    </row>
    <row r="45" spans="2:54" ht="15.75">
      <c r="B45" s="2467">
        <v>341</v>
      </c>
      <c r="C45" s="2686" t="s">
        <v>5316</v>
      </c>
      <c r="D45" s="2686" t="s">
        <v>4971</v>
      </c>
      <c r="E45" s="3010"/>
      <c r="F45" s="3041"/>
      <c r="G45" s="2468"/>
      <c r="I45"/>
      <c r="J45" s="1521"/>
      <c r="K45"/>
      <c r="L45"/>
      <c r="M45"/>
      <c r="N45" s="1466"/>
      <c r="O45" s="2026"/>
      <c r="P45" s="1451">
        <v>0</v>
      </c>
      <c r="Q45" s="1451" t="str">
        <f t="shared" si="1"/>
        <v>3410</v>
      </c>
      <c r="R45" s="1455">
        <v>0</v>
      </c>
      <c r="S45" s="1491">
        <f>SUMIF('FLUJO ACTUAL'!AF:AF,B42,'FLUJO ACTUAL'!AE:AE)</f>
        <v>104</v>
      </c>
      <c r="T45" s="1453">
        <f>SUMIF('1 BL anterior'!C:C,C42,'1 BL anterior'!P:P)</f>
        <v>0</v>
      </c>
      <c r="U45" s="1987">
        <f>SUMIF('1 BL anterior'!C:C,C42,'1 BL anterior'!B:B)</f>
        <v>341</v>
      </c>
      <c r="V45" s="1465"/>
      <c r="W45" s="183"/>
      <c r="X45" s="183"/>
      <c r="Y45" s="1463"/>
      <c r="Z45" s="1463"/>
      <c r="AA45" s="1462"/>
      <c r="AB45" s="1463"/>
      <c r="AC45" s="1342"/>
      <c r="AD45" s="1464"/>
      <c r="AE45" s="1465"/>
      <c r="AF45" s="1465"/>
      <c r="AG45" s="1465"/>
      <c r="AH45" s="1465"/>
      <c r="AI45" s="1465"/>
      <c r="AJ45" s="1465"/>
      <c r="AK45" s="1465"/>
      <c r="AL45" s="1465"/>
      <c r="AM45" s="1465"/>
      <c r="AN45" s="1465"/>
      <c r="AO45" s="1465"/>
      <c r="AP45" s="1465"/>
      <c r="AQ45" s="1465"/>
      <c r="AR45" s="1465"/>
      <c r="AS45" s="1465"/>
      <c r="AT45" s="1465"/>
      <c r="AU45" s="1465"/>
      <c r="AV45" s="1465"/>
      <c r="AW45" s="1465"/>
      <c r="AX45" s="1465"/>
      <c r="AY45" s="1465"/>
      <c r="AZ45" s="1465"/>
      <c r="BA45" s="1465"/>
      <c r="BB45" s="1465"/>
    </row>
    <row r="46" spans="2:54" ht="15.75">
      <c r="B46" s="2467">
        <v>341</v>
      </c>
      <c r="C46" s="2686" t="s">
        <v>5318</v>
      </c>
      <c r="D46" s="2686" t="s">
        <v>5635</v>
      </c>
      <c r="E46" s="3010"/>
      <c r="F46" s="3040"/>
      <c r="G46" s="2468"/>
      <c r="I46"/>
      <c r="J46" s="1521"/>
      <c r="K46" s="2023"/>
      <c r="L46" s="2023"/>
      <c r="M46"/>
      <c r="N46" s="1466"/>
      <c r="O46" s="2026"/>
      <c r="P46" s="1451">
        <v>0</v>
      </c>
      <c r="Q46" s="1451" t="str">
        <f t="shared" si="1"/>
        <v>3410</v>
      </c>
      <c r="R46" s="1455">
        <v>0</v>
      </c>
      <c r="S46" s="1491">
        <f>SUMIF('FLUJO ACTUAL'!AF:AF,B43,'FLUJO ACTUAL'!AE:AE)</f>
        <v>104</v>
      </c>
      <c r="T46" s="1453">
        <f>SUMIF('1 BL anterior'!C:C,C43,'1 BL anterior'!P:P)</f>
        <v>0</v>
      </c>
      <c r="U46" s="1987">
        <f>SUMIF('1 BL anterior'!C:C,C43,'1 BL anterior'!B:B)</f>
        <v>341</v>
      </c>
      <c r="V46" s="1465"/>
      <c r="W46" s="183"/>
      <c r="X46" s="183"/>
      <c r="Y46" s="1463"/>
      <c r="Z46" s="1463"/>
      <c r="AA46" s="1462"/>
      <c r="AB46" s="1463"/>
      <c r="AC46" s="1342"/>
      <c r="AD46" s="1464"/>
      <c r="AE46" s="1465"/>
      <c r="AF46" s="1465"/>
      <c r="AG46" s="1465"/>
      <c r="AH46" s="1465"/>
      <c r="AI46" s="1465"/>
      <c r="AJ46" s="1465"/>
      <c r="AK46" s="1465"/>
      <c r="AL46" s="1465"/>
      <c r="AM46" s="1465"/>
      <c r="AN46" s="1465"/>
      <c r="AO46" s="1465"/>
      <c r="AP46" s="1465"/>
      <c r="AQ46" s="1465"/>
      <c r="AR46" s="1465"/>
      <c r="AS46" s="1465"/>
      <c r="AT46" s="1465"/>
      <c r="AU46" s="1465"/>
      <c r="AV46" s="1465"/>
      <c r="AW46" s="1465"/>
      <c r="AX46" s="1465"/>
      <c r="AY46" s="1465"/>
      <c r="AZ46" s="1465"/>
      <c r="BA46" s="1465"/>
      <c r="BB46" s="1465"/>
    </row>
    <row r="47" spans="2:54" ht="15.75">
      <c r="B47" s="2467">
        <v>341</v>
      </c>
      <c r="C47" s="2686" t="s">
        <v>5334</v>
      </c>
      <c r="D47" s="2686" t="s">
        <v>5636</v>
      </c>
      <c r="E47" s="3010"/>
      <c r="F47" s="3040"/>
      <c r="G47" s="2468"/>
      <c r="I47"/>
      <c r="J47" s="1521"/>
      <c r="K47"/>
      <c r="L47"/>
      <c r="M47"/>
      <c r="N47" s="1466"/>
      <c r="O47" s="2026"/>
      <c r="P47" s="1451">
        <v>0</v>
      </c>
      <c r="Q47" s="1451" t="str">
        <f t="shared" si="1"/>
        <v>3410</v>
      </c>
      <c r="R47" s="1455">
        <v>0</v>
      </c>
      <c r="S47" s="1491">
        <f>SUMIF('FLUJO ACTUAL'!AF:AF,B44,'FLUJO ACTUAL'!AE:AE)</f>
        <v>104</v>
      </c>
      <c r="T47" s="1453">
        <f>SUMIF('1 BL anterior'!C:C,C44,'1 BL anterior'!P:P)</f>
        <v>0</v>
      </c>
      <c r="U47" s="1987">
        <f>SUMIF('1 BL anterior'!C:C,C44,'1 BL anterior'!B:B)</f>
        <v>341</v>
      </c>
      <c r="V47" s="1465"/>
      <c r="W47" s="183"/>
      <c r="X47" s="183"/>
      <c r="Y47" s="1463"/>
      <c r="Z47" s="1463"/>
      <c r="AA47" s="1462"/>
      <c r="AB47" s="1463"/>
      <c r="AC47" s="1342"/>
      <c r="AD47" s="1464"/>
      <c r="AE47" s="1465"/>
      <c r="AF47" s="1465"/>
      <c r="AG47" s="1465"/>
      <c r="AH47" s="1465"/>
      <c r="AI47" s="1465"/>
      <c r="AJ47" s="1465"/>
      <c r="AK47" s="1465"/>
      <c r="AL47" s="1465"/>
      <c r="AM47" s="1465"/>
      <c r="AN47" s="1465"/>
      <c r="AO47" s="1465"/>
      <c r="AP47" s="1465"/>
      <c r="AQ47" s="1465"/>
      <c r="AR47" s="1465"/>
      <c r="AS47" s="1465"/>
      <c r="AT47" s="1465"/>
      <c r="AU47" s="1465"/>
      <c r="AV47" s="1465"/>
      <c r="AW47" s="1465"/>
      <c r="AX47" s="1465"/>
      <c r="AY47" s="1465"/>
      <c r="AZ47" s="1465"/>
      <c r="BA47" s="1465"/>
      <c r="BB47" s="1465"/>
    </row>
    <row r="48" spans="2:54" ht="15.75">
      <c r="B48" s="2467">
        <v>341</v>
      </c>
      <c r="C48" s="2686" t="s">
        <v>5343</v>
      </c>
      <c r="D48" s="2686" t="s">
        <v>5637</v>
      </c>
      <c r="E48" s="3010"/>
      <c r="F48" s="3040"/>
      <c r="G48" s="2468"/>
      <c r="I48"/>
      <c r="J48" s="1521"/>
      <c r="K48"/>
      <c r="L48"/>
      <c r="M48"/>
      <c r="N48" s="1466"/>
      <c r="O48" s="2026"/>
      <c r="P48" s="1451">
        <v>0</v>
      </c>
      <c r="Q48" s="1451" t="str">
        <f t="shared" si="1"/>
        <v>3410</v>
      </c>
      <c r="R48" s="1455">
        <v>0</v>
      </c>
      <c r="S48" s="1491">
        <f>SUMIF('FLUJO ACTUAL'!AF:AF,B45,'FLUJO ACTUAL'!AE:AE)</f>
        <v>104</v>
      </c>
      <c r="T48" s="1453">
        <f>SUMIF('1 BL anterior'!C:C,C45,'1 BL anterior'!P:P)</f>
        <v>0</v>
      </c>
      <c r="U48" s="1987">
        <f>SUMIF('1 BL anterior'!C:C,C45,'1 BL anterior'!B:B)</f>
        <v>341</v>
      </c>
      <c r="V48" s="1465"/>
      <c r="W48" s="183"/>
      <c r="X48" s="183"/>
      <c r="Y48" s="1463"/>
      <c r="Z48" s="1463"/>
      <c r="AA48" s="1462"/>
      <c r="AB48" s="1463"/>
      <c r="AC48" s="1342"/>
      <c r="AD48" s="1464"/>
      <c r="AE48" s="1465"/>
      <c r="AF48" s="1465"/>
      <c r="AG48" s="1465"/>
      <c r="AH48" s="1465"/>
      <c r="AI48" s="1465"/>
      <c r="AJ48" s="1465"/>
      <c r="AK48" s="1465"/>
      <c r="AL48" s="1465"/>
      <c r="AM48" s="1465"/>
      <c r="AN48" s="1465"/>
      <c r="AO48" s="1465"/>
      <c r="AP48" s="1465"/>
      <c r="AQ48" s="1465"/>
      <c r="AR48" s="1465"/>
      <c r="AS48" s="1465"/>
      <c r="AT48" s="1465"/>
      <c r="AU48" s="1465"/>
      <c r="AV48" s="1465"/>
      <c r="AW48" s="1465"/>
      <c r="AX48" s="1465"/>
      <c r="AY48" s="1465"/>
      <c r="AZ48" s="1465"/>
      <c r="BA48" s="1465"/>
      <c r="BB48" s="1465"/>
    </row>
    <row r="49" spans="2:54" ht="15.75">
      <c r="B49" s="2467">
        <v>341</v>
      </c>
      <c r="C49" s="2686" t="s">
        <v>5366</v>
      </c>
      <c r="D49" s="2686" t="s">
        <v>5638</v>
      </c>
      <c r="E49" s="3010"/>
      <c r="F49" s="3040"/>
      <c r="G49" s="2468"/>
      <c r="I49"/>
      <c r="J49" s="1521"/>
      <c r="K49"/>
      <c r="L49"/>
      <c r="M49"/>
      <c r="N49" s="1466"/>
      <c r="O49" s="2026"/>
      <c r="P49" s="1451">
        <v>0</v>
      </c>
      <c r="Q49" s="1451" t="str">
        <f t="shared" si="1"/>
        <v>3410</v>
      </c>
      <c r="R49" s="1455">
        <v>0</v>
      </c>
      <c r="S49" s="1491">
        <f>SUMIF('FLUJO ACTUAL'!AF:AF,B46,'FLUJO ACTUAL'!AE:AE)</f>
        <v>104</v>
      </c>
      <c r="T49" s="1453">
        <f>SUMIF('1 BL anterior'!C:C,C46,'1 BL anterior'!P:P)</f>
        <v>0</v>
      </c>
      <c r="U49" s="1987">
        <f>SUMIF('1 BL anterior'!C:C,C46,'1 BL anterior'!B:B)</f>
        <v>341</v>
      </c>
      <c r="V49" s="1465"/>
      <c r="W49" s="183"/>
      <c r="X49" s="183"/>
      <c r="Y49" s="1463"/>
      <c r="Z49" s="1463"/>
      <c r="AA49" s="1462"/>
      <c r="AB49" s="1463"/>
      <c r="AC49" s="1342"/>
      <c r="AD49" s="1464"/>
      <c r="AE49" s="1465"/>
      <c r="AF49" s="1465"/>
      <c r="AG49" s="1465"/>
      <c r="AH49" s="1465"/>
      <c r="AI49" s="1465"/>
      <c r="AJ49" s="1465"/>
      <c r="AK49" s="1465"/>
      <c r="AL49" s="1465"/>
      <c r="AM49" s="1465"/>
      <c r="AN49" s="1465"/>
      <c r="AO49" s="1465"/>
      <c r="AP49" s="1465"/>
      <c r="AQ49" s="1465"/>
      <c r="AR49" s="1465"/>
      <c r="AS49" s="1465"/>
      <c r="AT49" s="1465"/>
      <c r="AU49" s="1465"/>
      <c r="AV49" s="1465"/>
      <c r="AW49" s="1465"/>
      <c r="AX49" s="1465"/>
      <c r="AY49" s="1465"/>
      <c r="AZ49" s="1465"/>
      <c r="BA49" s="1465"/>
      <c r="BB49" s="1465"/>
    </row>
    <row r="50" spans="2:54">
      <c r="B50" s="2467">
        <v>341</v>
      </c>
      <c r="C50" s="2686" t="s">
        <v>5321</v>
      </c>
      <c r="D50" s="2686" t="s">
        <v>5639</v>
      </c>
      <c r="E50" s="3010"/>
      <c r="F50" s="66"/>
      <c r="G50" s="2468"/>
      <c r="I50"/>
      <c r="J50" s="1521"/>
      <c r="K50" s="2023"/>
      <c r="L50" s="2023"/>
      <c r="M50"/>
      <c r="N50" s="1466"/>
      <c r="O50" s="2026"/>
      <c r="P50" s="1451">
        <v>0</v>
      </c>
      <c r="Q50" s="1451" t="str">
        <f t="shared" si="1"/>
        <v>3410</v>
      </c>
      <c r="R50" s="1455">
        <v>0</v>
      </c>
      <c r="S50" s="1491">
        <f>SUMIF('FLUJO ACTUAL'!AF:AF,B47,'FLUJO ACTUAL'!AE:AE)</f>
        <v>104</v>
      </c>
      <c r="T50" s="1453">
        <f>SUMIF('1 BL anterior'!C:C,C47,'1 BL anterior'!P:P)</f>
        <v>0</v>
      </c>
      <c r="U50" s="1987">
        <f>SUMIF('1 BL anterior'!C:C,C47,'1 BL anterior'!B:B)</f>
        <v>341</v>
      </c>
      <c r="V50" s="1465"/>
      <c r="W50" s="183"/>
      <c r="X50" s="183"/>
      <c r="Y50" s="1463"/>
      <c r="Z50" s="1463"/>
      <c r="AA50" s="1462"/>
      <c r="AB50" s="1463"/>
      <c r="AC50" s="1342"/>
      <c r="AD50" s="1464"/>
      <c r="AE50" s="1465"/>
      <c r="AF50" s="1465"/>
      <c r="AG50" s="1465"/>
      <c r="AH50" s="1465"/>
      <c r="AI50" s="1465"/>
      <c r="AJ50" s="1465"/>
      <c r="AK50" s="1465"/>
      <c r="AL50" s="1465"/>
      <c r="AM50" s="1465"/>
      <c r="AN50" s="1465"/>
      <c r="AO50" s="1465"/>
      <c r="AP50" s="1465"/>
      <c r="AQ50" s="1465"/>
      <c r="AR50" s="1465"/>
      <c r="AS50" s="1465"/>
      <c r="AT50" s="1465"/>
      <c r="AU50" s="1465"/>
      <c r="AV50" s="1465"/>
      <c r="AW50" s="1465"/>
      <c r="AX50" s="1465"/>
      <c r="AY50" s="1465"/>
      <c r="AZ50" s="1465"/>
      <c r="BA50" s="1465"/>
      <c r="BB50" s="1465"/>
    </row>
    <row r="51" spans="2:54" ht="15.75">
      <c r="B51" s="2467">
        <v>341</v>
      </c>
      <c r="C51" s="2686" t="s">
        <v>5325</v>
      </c>
      <c r="D51" s="2686" t="s">
        <v>5640</v>
      </c>
      <c r="E51" s="3010"/>
      <c r="F51" s="3040"/>
      <c r="G51" s="2468"/>
      <c r="I51"/>
      <c r="J51" s="1521"/>
      <c r="K51"/>
      <c r="L51"/>
      <c r="M51"/>
      <c r="N51" s="1466"/>
      <c r="O51" s="2026"/>
      <c r="P51" s="1451">
        <v>0</v>
      </c>
      <c r="Q51" s="1451" t="str">
        <f t="shared" si="1"/>
        <v>3410</v>
      </c>
      <c r="R51" s="1455">
        <v>0</v>
      </c>
      <c r="S51" s="1491">
        <f>SUMIF('FLUJO ACTUAL'!AF:AF,B48,'FLUJO ACTUAL'!AE:AE)</f>
        <v>104</v>
      </c>
      <c r="T51" s="1453">
        <f>SUMIF('1 BL anterior'!C:C,C48,'1 BL anterior'!P:P)</f>
        <v>0</v>
      </c>
      <c r="U51" s="1987">
        <f>SUMIF('1 BL anterior'!C:C,C48,'1 BL anterior'!B:B)</f>
        <v>341</v>
      </c>
      <c r="V51" s="1465"/>
      <c r="W51" s="1354"/>
      <c r="X51" s="1354"/>
      <c r="Y51" s="1463"/>
      <c r="Z51" s="1463"/>
      <c r="AA51" s="1462"/>
      <c r="AB51" s="1463"/>
      <c r="AC51" s="1342"/>
      <c r="AD51" s="1464"/>
      <c r="AE51" s="1465"/>
      <c r="AF51" s="1465"/>
      <c r="AG51" s="1465"/>
      <c r="AH51" s="1465"/>
      <c r="AI51" s="1465"/>
      <c r="AJ51" s="1465"/>
      <c r="AK51" s="1465"/>
      <c r="AL51" s="1465"/>
      <c r="AM51" s="1465"/>
      <c r="AN51" s="1465"/>
      <c r="AO51" s="1465"/>
      <c r="AP51" s="1465"/>
      <c r="AQ51" s="1465"/>
      <c r="AR51" s="1465"/>
      <c r="AS51" s="1465"/>
      <c r="AT51" s="1465"/>
      <c r="AU51" s="1465"/>
      <c r="AV51" s="1465"/>
      <c r="AW51" s="1465"/>
      <c r="AX51" s="1465"/>
      <c r="AY51" s="1465"/>
      <c r="AZ51" s="1465"/>
      <c r="BA51" s="1465"/>
      <c r="BB51" s="1465"/>
    </row>
    <row r="52" spans="2:54" ht="15.75">
      <c r="B52" s="2467">
        <v>341</v>
      </c>
      <c r="C52" s="2686" t="s">
        <v>5332</v>
      </c>
      <c r="D52" s="2686" t="s">
        <v>4981</v>
      </c>
      <c r="E52" s="3010"/>
      <c r="F52" s="3040"/>
      <c r="G52" s="2468"/>
      <c r="I52"/>
      <c r="J52" s="1521"/>
      <c r="K52"/>
      <c r="L52"/>
      <c r="M52"/>
      <c r="N52" s="1466"/>
      <c r="O52" s="2026"/>
      <c r="P52" s="1451">
        <v>0</v>
      </c>
      <c r="Q52" s="1451" t="str">
        <f t="shared" si="1"/>
        <v>3410</v>
      </c>
      <c r="R52" s="1455">
        <v>0</v>
      </c>
      <c r="S52" s="1491">
        <f>SUMIF('FLUJO ACTUAL'!AF:AF,B49,'FLUJO ACTUAL'!AE:AE)</f>
        <v>104</v>
      </c>
      <c r="T52" s="1453">
        <f>SUMIF('1 BL anterior'!C:C,C49,'1 BL anterior'!P:P)</f>
        <v>0</v>
      </c>
      <c r="U52" s="1987">
        <f>SUMIF('1 BL anterior'!C:C,C49,'1 BL anterior'!B:B)</f>
        <v>341</v>
      </c>
      <c r="V52" s="1465"/>
      <c r="W52" s="1354"/>
      <c r="X52" s="1354"/>
      <c r="Y52" s="1463"/>
      <c r="Z52" s="1463"/>
      <c r="AA52" s="1462"/>
      <c r="AB52" s="1463"/>
      <c r="AC52" s="1342"/>
      <c r="AD52" s="1464"/>
      <c r="AE52" s="1465"/>
      <c r="AF52" s="1465"/>
      <c r="AG52" s="1465"/>
      <c r="AH52" s="1465"/>
      <c r="AI52" s="1465"/>
      <c r="AJ52" s="1465"/>
      <c r="AK52" s="1465"/>
      <c r="AL52" s="1465"/>
      <c r="AM52" s="1465"/>
      <c r="AN52" s="1465"/>
      <c r="AO52" s="1465"/>
      <c r="AP52" s="1465"/>
      <c r="AQ52" s="1465"/>
      <c r="AR52" s="1465"/>
      <c r="AS52" s="1465"/>
      <c r="AT52" s="1465"/>
      <c r="AU52" s="1465"/>
      <c r="AV52" s="1465"/>
      <c r="AW52" s="1465"/>
      <c r="AX52" s="1465"/>
      <c r="AY52" s="1465"/>
      <c r="AZ52" s="1465"/>
      <c r="BA52" s="1465"/>
      <c r="BB52" s="1465"/>
    </row>
    <row r="53" spans="2:54" ht="15.75">
      <c r="B53" s="2467">
        <v>341</v>
      </c>
      <c r="C53" s="2686" t="s">
        <v>5348</v>
      </c>
      <c r="D53" s="2686" t="s">
        <v>4983</v>
      </c>
      <c r="E53" s="3010"/>
      <c r="F53" s="3041"/>
      <c r="G53" s="2468"/>
      <c r="I53"/>
      <c r="J53" s="1521"/>
      <c r="K53"/>
      <c r="L53"/>
      <c r="M53"/>
      <c r="N53" s="1466"/>
      <c r="O53" s="2026"/>
      <c r="P53" s="1451">
        <v>0</v>
      </c>
      <c r="Q53" s="1451" t="str">
        <f t="shared" si="1"/>
        <v>3410</v>
      </c>
      <c r="R53" s="1455">
        <v>0</v>
      </c>
      <c r="S53" s="1491">
        <f>SUMIF('FLUJO ACTUAL'!AF:AF,B50,'FLUJO ACTUAL'!AE:AE)</f>
        <v>104</v>
      </c>
      <c r="T53" s="1453">
        <f>SUMIF('1 BL anterior'!C:C,C50,'1 BL anterior'!P:P)</f>
        <v>0</v>
      </c>
      <c r="U53" s="1987">
        <f>SUMIF('1 BL anterior'!C:C,C50,'1 BL anterior'!B:B)</f>
        <v>341</v>
      </c>
      <c r="V53" s="1465"/>
      <c r="W53" s="183"/>
      <c r="X53" s="183"/>
      <c r="Y53" s="1463"/>
      <c r="Z53" s="1463"/>
      <c r="AA53" s="1462"/>
      <c r="AB53" s="1463"/>
      <c r="AC53" s="1342"/>
      <c r="AD53" s="1464"/>
      <c r="AE53" s="1465"/>
      <c r="AF53" s="1465"/>
      <c r="AG53" s="1465"/>
      <c r="AH53" s="1465"/>
      <c r="AI53" s="1465"/>
      <c r="AJ53" s="1465"/>
      <c r="AK53" s="1465"/>
      <c r="AL53" s="1465"/>
      <c r="AM53" s="1465"/>
      <c r="AN53" s="1465"/>
      <c r="AO53" s="1465"/>
      <c r="AP53" s="1465"/>
      <c r="AQ53" s="1465"/>
      <c r="AR53" s="1465"/>
      <c r="AS53" s="1465"/>
      <c r="AT53" s="1465"/>
      <c r="AU53" s="1465"/>
      <c r="AV53" s="1465"/>
      <c r="AW53" s="1465"/>
      <c r="AX53" s="1465"/>
      <c r="AY53" s="1465"/>
      <c r="AZ53" s="1465"/>
      <c r="BA53" s="1465"/>
      <c r="BB53" s="1465"/>
    </row>
    <row r="54" spans="2:54" ht="15.75">
      <c r="B54" s="2467">
        <v>341</v>
      </c>
      <c r="C54" s="2686" t="s">
        <v>5324</v>
      </c>
      <c r="D54" s="2686" t="s">
        <v>5644</v>
      </c>
      <c r="E54" s="3010"/>
      <c r="F54" s="3040"/>
      <c r="G54" s="2468"/>
      <c r="I54"/>
      <c r="J54" s="1521"/>
      <c r="K54"/>
      <c r="L54"/>
      <c r="M54"/>
      <c r="N54" s="1466"/>
      <c r="O54" s="2026"/>
      <c r="P54" s="1451">
        <v>0</v>
      </c>
      <c r="Q54" s="1451" t="str">
        <f t="shared" si="1"/>
        <v>3410</v>
      </c>
      <c r="R54" s="1455">
        <v>0</v>
      </c>
      <c r="S54" s="1491">
        <f>SUMIF('FLUJO ACTUAL'!AF:AF,B51,'FLUJO ACTUAL'!AE:AE)</f>
        <v>104</v>
      </c>
      <c r="T54" s="1453">
        <f>SUMIF('1 BL anterior'!C:C,C51,'1 BL anterior'!P:P)</f>
        <v>0</v>
      </c>
      <c r="U54" s="1987">
        <f>SUMIF('1 BL anterior'!C:C,C51,'1 BL anterior'!B:B)</f>
        <v>341</v>
      </c>
      <c r="V54" s="1465"/>
      <c r="W54" s="183"/>
      <c r="X54" s="183"/>
      <c r="Y54" s="1463"/>
      <c r="Z54" s="1463"/>
      <c r="AA54" s="1462"/>
      <c r="AB54" s="1463"/>
      <c r="AC54" s="1342"/>
      <c r="AD54" s="1464"/>
      <c r="AE54" s="1465"/>
      <c r="AF54" s="1465"/>
      <c r="AG54" s="1465"/>
      <c r="AH54" s="1465"/>
      <c r="AI54" s="1465"/>
      <c r="AJ54" s="1465"/>
      <c r="AK54" s="1465"/>
      <c r="AL54" s="1465"/>
      <c r="AM54" s="1465"/>
      <c r="AN54" s="1465"/>
      <c r="AO54" s="1465"/>
      <c r="AP54" s="1465"/>
      <c r="AQ54" s="1465"/>
      <c r="AR54" s="1465"/>
      <c r="AS54" s="1465"/>
      <c r="AT54" s="1465"/>
      <c r="AU54" s="1465"/>
      <c r="AV54" s="1465"/>
      <c r="AW54" s="1465"/>
      <c r="AX54" s="1465"/>
      <c r="AY54" s="1465"/>
      <c r="AZ54" s="1465"/>
      <c r="BA54" s="1465"/>
      <c r="BB54" s="1465"/>
    </row>
    <row r="55" spans="2:54" ht="15.75">
      <c r="B55" s="2467">
        <v>341</v>
      </c>
      <c r="C55" s="2686" t="s">
        <v>5319</v>
      </c>
      <c r="D55" s="2686" t="s">
        <v>4986</v>
      </c>
      <c r="E55" s="3010"/>
      <c r="F55" s="3040"/>
      <c r="G55" s="2468"/>
      <c r="I55"/>
      <c r="J55" s="1521"/>
      <c r="K55"/>
      <c r="L55"/>
      <c r="M55"/>
      <c r="N55" s="1466"/>
      <c r="O55" s="2026"/>
      <c r="P55" s="1451">
        <v>0</v>
      </c>
      <c r="Q55" s="1451" t="str">
        <f t="shared" si="1"/>
        <v>3410</v>
      </c>
      <c r="R55" s="1455">
        <v>0</v>
      </c>
      <c r="S55" s="1491">
        <f>SUMIF('FLUJO ACTUAL'!AF:AF,B52,'FLUJO ACTUAL'!AE:AE)</f>
        <v>104</v>
      </c>
      <c r="T55" s="1453">
        <f>SUMIF('1 BL anterior'!C:C,C52,'1 BL anterior'!P:P)</f>
        <v>0</v>
      </c>
      <c r="U55" s="1987">
        <f>SUMIF('1 BL anterior'!C:C,C52,'1 BL anterior'!B:B)</f>
        <v>341</v>
      </c>
      <c r="V55" s="1465"/>
      <c r="W55" s="183"/>
      <c r="X55" s="183"/>
      <c r="Y55" s="1463"/>
      <c r="Z55" s="1463"/>
      <c r="AA55" s="1462"/>
      <c r="AB55" s="1463"/>
      <c r="AC55" s="1342"/>
      <c r="AD55" s="1464"/>
      <c r="AE55" s="1465"/>
      <c r="AF55" s="1465"/>
      <c r="AG55" s="1465"/>
      <c r="AH55" s="1465"/>
      <c r="AI55" s="1465"/>
      <c r="AJ55" s="1465"/>
      <c r="AK55" s="1465"/>
      <c r="AL55" s="1465"/>
      <c r="AM55" s="1465"/>
      <c r="AN55" s="1465"/>
      <c r="AO55" s="1465"/>
      <c r="AP55" s="1465"/>
      <c r="AQ55" s="1465"/>
      <c r="AR55" s="1465"/>
      <c r="AS55" s="1465"/>
      <c r="AT55" s="1465"/>
      <c r="AU55" s="1465"/>
      <c r="AV55" s="1465"/>
      <c r="AW55" s="1465"/>
      <c r="AX55" s="1465"/>
      <c r="AY55" s="1465"/>
      <c r="AZ55" s="1465"/>
      <c r="BA55" s="1465"/>
      <c r="BB55" s="1465"/>
    </row>
    <row r="56" spans="2:54" ht="15.75">
      <c r="B56" s="2467">
        <v>341</v>
      </c>
      <c r="C56" s="2686" t="s">
        <v>5323</v>
      </c>
      <c r="D56" s="2686" t="s">
        <v>4988</v>
      </c>
      <c r="E56" s="3010"/>
      <c r="F56" s="3041"/>
      <c r="G56" s="2468"/>
      <c r="I56"/>
      <c r="J56" s="1521"/>
      <c r="K56" s="2023"/>
      <c r="L56" s="2023"/>
      <c r="M56"/>
      <c r="N56" s="1466"/>
      <c r="O56" s="2026"/>
      <c r="P56" s="1451">
        <v>0</v>
      </c>
      <c r="Q56" s="1451" t="str">
        <f t="shared" si="1"/>
        <v>3410</v>
      </c>
      <c r="R56" s="1455">
        <v>0</v>
      </c>
      <c r="S56" s="1491">
        <f>SUMIF('FLUJO ACTUAL'!AF:AF,B53,'FLUJO ACTUAL'!AE:AE)</f>
        <v>104</v>
      </c>
      <c r="T56" s="1453">
        <f>SUMIF('1 BL anterior'!C:C,C53,'1 BL anterior'!P:P)</f>
        <v>0</v>
      </c>
      <c r="U56" s="1987">
        <f>SUMIF('1 BL anterior'!C:C,C53,'1 BL anterior'!B:B)</f>
        <v>341</v>
      </c>
      <c r="V56" s="1465"/>
      <c r="W56" s="183"/>
      <c r="X56" s="183"/>
      <c r="Y56" s="1463"/>
      <c r="Z56" s="1463"/>
      <c r="AA56" s="1462"/>
      <c r="AB56" s="1463"/>
      <c r="AC56" s="1342"/>
      <c r="AD56" s="1464"/>
      <c r="AE56" s="1465"/>
      <c r="AF56" s="1465"/>
      <c r="AG56" s="1465"/>
      <c r="AH56" s="1465"/>
      <c r="AI56" s="1465"/>
      <c r="AJ56" s="1465"/>
      <c r="AK56" s="1465"/>
      <c r="AL56" s="1465"/>
      <c r="AM56" s="1465"/>
      <c r="AN56" s="1465"/>
      <c r="AO56" s="1465"/>
      <c r="AP56" s="1465"/>
      <c r="AQ56" s="1465"/>
      <c r="AR56" s="1465"/>
      <c r="AS56" s="1465"/>
      <c r="AT56" s="1465"/>
      <c r="AU56" s="1465"/>
      <c r="AV56" s="1465"/>
      <c r="AW56" s="1465"/>
      <c r="AX56" s="1465"/>
      <c r="AY56" s="1465"/>
      <c r="AZ56" s="1465"/>
      <c r="BA56" s="1465"/>
      <c r="BB56" s="1465"/>
    </row>
    <row r="57" spans="2:54" ht="15.75">
      <c r="B57" s="2467">
        <v>341</v>
      </c>
      <c r="C57" s="2686" t="s">
        <v>5320</v>
      </c>
      <c r="D57" s="2686" t="s">
        <v>5645</v>
      </c>
      <c r="E57" s="3010"/>
      <c r="F57" s="3041"/>
      <c r="G57" s="2468"/>
      <c r="I57"/>
      <c r="J57" s="1521"/>
      <c r="K57" s="2023"/>
      <c r="L57" s="2023"/>
      <c r="M57"/>
      <c r="N57" s="1466"/>
      <c r="O57" s="2026"/>
      <c r="P57" s="1451">
        <v>0</v>
      </c>
      <c r="Q57" s="1451" t="str">
        <f t="shared" si="1"/>
        <v>3410</v>
      </c>
      <c r="R57" s="1455">
        <v>0</v>
      </c>
      <c r="S57" s="1491">
        <f>SUMIF('FLUJO ACTUAL'!AF:AF,B54,'FLUJO ACTUAL'!AE:AE)</f>
        <v>104</v>
      </c>
      <c r="T57" s="1453">
        <f>SUMIF('1 BL anterior'!C:C,C54,'1 BL anterior'!P:P)</f>
        <v>0</v>
      </c>
      <c r="U57" s="1987">
        <f>SUMIF('1 BL anterior'!C:C,C54,'1 BL anterior'!B:B)</f>
        <v>341</v>
      </c>
      <c r="V57" s="1465"/>
      <c r="W57" s="183"/>
      <c r="X57" s="183"/>
      <c r="Y57" s="1463"/>
      <c r="Z57" s="1463"/>
      <c r="AA57" s="1462"/>
      <c r="AB57" s="1463"/>
      <c r="AC57" s="1342"/>
      <c r="AD57" s="1464"/>
      <c r="AE57" s="1465"/>
      <c r="AF57" s="1465"/>
      <c r="AG57" s="1465"/>
      <c r="AH57" s="1465"/>
      <c r="AI57" s="1465"/>
      <c r="AJ57" s="1465"/>
      <c r="AK57" s="1465"/>
      <c r="AL57" s="1465"/>
      <c r="AM57" s="1465"/>
      <c r="AN57" s="1465"/>
      <c r="AO57" s="1465"/>
      <c r="AP57" s="1465"/>
      <c r="AQ57" s="1465"/>
      <c r="AR57" s="1465"/>
      <c r="AS57" s="1465"/>
      <c r="AT57" s="1465"/>
      <c r="AU57" s="1465"/>
      <c r="AV57" s="1465"/>
      <c r="AW57" s="1465"/>
      <c r="AX57" s="1465"/>
      <c r="AY57" s="1465"/>
      <c r="AZ57" s="1465"/>
      <c r="BA57" s="1465"/>
      <c r="BB57" s="1465"/>
    </row>
    <row r="58" spans="2:54" ht="15.75">
      <c r="B58" s="2467">
        <v>341</v>
      </c>
      <c r="C58" s="2686" t="s">
        <v>5337</v>
      </c>
      <c r="D58" s="3047" t="s">
        <v>5646</v>
      </c>
      <c r="E58" s="3010"/>
      <c r="F58" s="3041"/>
      <c r="G58" s="2468"/>
      <c r="I58"/>
      <c r="J58" s="1521"/>
      <c r="K58" s="2023"/>
      <c r="L58" s="2023"/>
      <c r="M58"/>
      <c r="N58" s="1466"/>
      <c r="O58" s="2026"/>
      <c r="P58" s="1451">
        <v>0</v>
      </c>
      <c r="Q58" s="1451" t="str">
        <f t="shared" si="1"/>
        <v>3410</v>
      </c>
      <c r="R58" s="1455">
        <v>0</v>
      </c>
      <c r="S58" s="1491">
        <f>SUMIF('FLUJO ACTUAL'!AF:AF,B55,'FLUJO ACTUAL'!AE:AE)</f>
        <v>104</v>
      </c>
      <c r="T58" s="1453">
        <f>SUMIF('1 BL anterior'!C:C,C55,'1 BL anterior'!P:P)</f>
        <v>0</v>
      </c>
      <c r="U58" s="1987">
        <f>SUMIF('1 BL anterior'!C:C,C55,'1 BL anterior'!B:B)</f>
        <v>341</v>
      </c>
      <c r="V58" s="1465"/>
      <c r="W58" s="183"/>
      <c r="X58" s="183"/>
      <c r="Y58" s="1463"/>
      <c r="Z58" s="1463"/>
      <c r="AA58" s="1462"/>
      <c r="AB58" s="1463"/>
      <c r="AC58" s="1342"/>
      <c r="AD58" s="1464"/>
      <c r="AE58" s="1465"/>
      <c r="AF58" s="1465"/>
      <c r="AG58" s="1465"/>
      <c r="AH58" s="1465"/>
      <c r="AI58" s="1465"/>
      <c r="AJ58" s="1465"/>
      <c r="AK58" s="1465"/>
      <c r="AL58" s="1465"/>
      <c r="AM58" s="1465"/>
      <c r="AN58" s="1465"/>
      <c r="AO58" s="1465"/>
      <c r="AP58" s="1465"/>
      <c r="AQ58" s="1465"/>
      <c r="AR58" s="1465"/>
      <c r="AS58" s="1465"/>
      <c r="AT58" s="1465"/>
      <c r="AU58" s="1465"/>
      <c r="AV58" s="1465"/>
      <c r="AW58" s="1465"/>
      <c r="AX58" s="1465"/>
      <c r="AY58" s="1465"/>
      <c r="AZ58" s="1465"/>
      <c r="BA58" s="1465"/>
      <c r="BB58" s="1465"/>
    </row>
    <row r="59" spans="2:54" ht="15.75">
      <c r="B59" s="2467">
        <v>341</v>
      </c>
      <c r="C59" s="2686" t="s">
        <v>5328</v>
      </c>
      <c r="D59" s="3047" t="s">
        <v>4994</v>
      </c>
      <c r="E59" s="3010"/>
      <c r="F59" s="3041"/>
      <c r="G59" s="2468"/>
      <c r="I59"/>
      <c r="J59" s="1521"/>
      <c r="K59" s="2023"/>
      <c r="L59" s="2023"/>
      <c r="M59"/>
      <c r="N59" s="1466"/>
      <c r="O59" s="2026"/>
      <c r="P59" s="1451">
        <v>0</v>
      </c>
      <c r="Q59" s="1451" t="str">
        <f t="shared" si="1"/>
        <v>3410</v>
      </c>
      <c r="R59" s="1455">
        <v>0</v>
      </c>
      <c r="S59" s="1491">
        <f>SUMIF('FLUJO ACTUAL'!AF:AF,B56,'FLUJO ACTUAL'!AE:AE)</f>
        <v>104</v>
      </c>
      <c r="T59" s="1453">
        <f>SUMIF('1 BL anterior'!C:C,C56,'1 BL anterior'!P:P)</f>
        <v>0</v>
      </c>
      <c r="U59" s="1987">
        <f>SUMIF('1 BL anterior'!C:C,C56,'1 BL anterior'!B:B)</f>
        <v>341</v>
      </c>
      <c r="V59" s="1465"/>
      <c r="W59" s="183"/>
      <c r="X59" s="183"/>
      <c r="Y59" s="1463"/>
      <c r="Z59" s="1463"/>
      <c r="AA59" s="1462"/>
      <c r="AB59" s="1463"/>
      <c r="AC59" s="1342"/>
      <c r="AD59" s="1464"/>
      <c r="AE59" s="1465"/>
      <c r="AF59" s="1465"/>
      <c r="AG59" s="1465"/>
      <c r="AH59" s="1465"/>
      <c r="AI59" s="1465"/>
      <c r="AJ59" s="1465"/>
      <c r="AK59" s="1465"/>
      <c r="AL59" s="1465"/>
      <c r="AM59" s="1465"/>
      <c r="AN59" s="1465"/>
      <c r="AO59" s="1465"/>
      <c r="AP59" s="1465"/>
      <c r="AQ59" s="1465"/>
      <c r="AR59" s="1465"/>
      <c r="AS59" s="1465"/>
      <c r="AT59" s="1465"/>
      <c r="AU59" s="1465"/>
      <c r="AV59" s="1465"/>
      <c r="AW59" s="1465"/>
      <c r="AX59" s="1465"/>
      <c r="AY59" s="1465"/>
      <c r="AZ59" s="1465"/>
      <c r="BA59" s="1465"/>
      <c r="BB59" s="1465"/>
    </row>
    <row r="60" spans="2:54" ht="15.75">
      <c r="B60" s="2467">
        <v>341</v>
      </c>
      <c r="C60" s="2686" t="s">
        <v>5331</v>
      </c>
      <c r="D60" s="3047" t="s">
        <v>5647</v>
      </c>
      <c r="E60" s="3010"/>
      <c r="F60" s="3041"/>
      <c r="G60" s="2468"/>
      <c r="I60"/>
      <c r="J60" s="1521"/>
      <c r="K60" s="2023"/>
      <c r="L60" s="2023"/>
      <c r="M60"/>
      <c r="N60" s="1466"/>
      <c r="O60" s="2026"/>
      <c r="P60" s="1451">
        <v>0</v>
      </c>
      <c r="Q60" s="1451" t="str">
        <f t="shared" si="1"/>
        <v>3410</v>
      </c>
      <c r="R60" s="1455">
        <v>0</v>
      </c>
      <c r="S60" s="1491">
        <f>SUMIF('FLUJO ACTUAL'!AF:AF,B57,'FLUJO ACTUAL'!AE:AE)</f>
        <v>104</v>
      </c>
      <c r="T60" s="1453">
        <f>SUMIF('1 BL anterior'!C:C,C57,'1 BL anterior'!P:P)</f>
        <v>0</v>
      </c>
      <c r="U60" s="1987">
        <f>SUMIF('1 BL anterior'!C:C,C57,'1 BL anterior'!B:B)</f>
        <v>341</v>
      </c>
      <c r="V60" s="1465"/>
      <c r="W60" s="183"/>
      <c r="X60" s="183"/>
      <c r="Y60" s="1463"/>
      <c r="Z60" s="1463"/>
      <c r="AA60" s="1462"/>
      <c r="AB60" s="1463"/>
      <c r="AC60" s="1342"/>
      <c r="AD60" s="1464"/>
      <c r="AE60" s="1465"/>
      <c r="AF60" s="1465"/>
      <c r="AG60" s="1465"/>
      <c r="AH60" s="1465"/>
      <c r="AI60" s="1465"/>
      <c r="AJ60" s="1465"/>
      <c r="AK60" s="1465"/>
      <c r="AL60" s="1465"/>
      <c r="AM60" s="1465"/>
      <c r="AN60" s="1465"/>
      <c r="AO60" s="1465"/>
      <c r="AP60" s="1465"/>
      <c r="AQ60" s="1465"/>
      <c r="AR60" s="1465"/>
      <c r="AS60" s="1465"/>
      <c r="AT60" s="1465"/>
      <c r="AU60" s="1465"/>
      <c r="AV60" s="1465"/>
      <c r="AW60" s="1465"/>
      <c r="AX60" s="1465"/>
      <c r="AY60" s="1465"/>
      <c r="AZ60" s="1465"/>
      <c r="BA60" s="1465"/>
      <c r="BB60" s="1465"/>
    </row>
    <row r="61" spans="2:54" ht="15.75">
      <c r="B61" s="2467">
        <v>341</v>
      </c>
      <c r="C61" s="2686" t="s">
        <v>5339</v>
      </c>
      <c r="D61" s="3047" t="s">
        <v>5648</v>
      </c>
      <c r="E61" s="3010"/>
      <c r="F61" s="3041"/>
      <c r="G61" s="2468"/>
      <c r="I61"/>
      <c r="J61" s="1521"/>
      <c r="K61" s="2023"/>
      <c r="L61" s="2023"/>
      <c r="M61"/>
      <c r="N61" s="1466"/>
      <c r="O61" s="2026"/>
      <c r="P61" s="1451">
        <v>0</v>
      </c>
      <c r="Q61" s="1451" t="str">
        <f t="shared" si="1"/>
        <v>3410</v>
      </c>
      <c r="R61" s="1455">
        <v>0</v>
      </c>
      <c r="S61" s="1491">
        <f>SUMIF('FLUJO ACTUAL'!AF:AF,B58,'FLUJO ACTUAL'!AE:AE)</f>
        <v>104</v>
      </c>
      <c r="T61" s="1453">
        <f>SUMIF('1 BL anterior'!C:C,C58,'1 BL anterior'!P:P)</f>
        <v>0</v>
      </c>
      <c r="U61" s="1987">
        <f>SUMIF('1 BL anterior'!C:C,C58,'1 BL anterior'!B:B)</f>
        <v>341</v>
      </c>
      <c r="V61" s="1465"/>
      <c r="W61" s="183"/>
      <c r="X61" s="183"/>
      <c r="Y61" s="1463"/>
      <c r="Z61" s="1463"/>
      <c r="AA61" s="1462"/>
      <c r="AB61" s="1463"/>
      <c r="AC61" s="1342"/>
      <c r="AD61" s="1464"/>
      <c r="AE61" s="1465"/>
      <c r="AF61" s="1465"/>
      <c r="AG61" s="1465"/>
      <c r="AH61" s="1465"/>
      <c r="AI61" s="1465"/>
      <c r="AJ61" s="1465"/>
      <c r="AK61" s="1465"/>
      <c r="AL61" s="1465"/>
      <c r="AM61" s="1465"/>
      <c r="AN61" s="1465"/>
      <c r="AO61" s="1465"/>
      <c r="AP61" s="1465"/>
      <c r="AQ61" s="1465"/>
      <c r="AR61" s="1465"/>
      <c r="AS61" s="1465"/>
      <c r="AT61" s="1465"/>
      <c r="AU61" s="1465"/>
      <c r="AV61" s="1465"/>
      <c r="AW61" s="1465"/>
      <c r="AX61" s="1465"/>
      <c r="AY61" s="1465"/>
      <c r="AZ61" s="1465"/>
      <c r="BA61" s="1465"/>
      <c r="BB61" s="1465"/>
    </row>
    <row r="62" spans="2:54" ht="15.75">
      <c r="B62" s="2467">
        <v>341</v>
      </c>
      <c r="C62" s="2686" t="s">
        <v>5346</v>
      </c>
      <c r="D62" s="3047" t="s">
        <v>5649</v>
      </c>
      <c r="E62" s="3010"/>
      <c r="F62" s="3041"/>
      <c r="G62" s="2468"/>
      <c r="I62"/>
      <c r="J62" s="1521"/>
      <c r="K62" s="2023"/>
      <c r="L62" s="2023"/>
      <c r="M62"/>
      <c r="N62" s="1466"/>
      <c r="O62" s="2026"/>
      <c r="P62" s="1451">
        <v>0</v>
      </c>
      <c r="Q62" s="1451" t="str">
        <f t="shared" si="1"/>
        <v>3410</v>
      </c>
      <c r="R62" s="1455">
        <v>0</v>
      </c>
      <c r="S62" s="1491">
        <f>SUMIF('FLUJO ACTUAL'!AF:AF,B59,'FLUJO ACTUAL'!AE:AE)</f>
        <v>104</v>
      </c>
      <c r="T62" s="1453">
        <f>SUMIF('1 BL anterior'!C:C,C59,'1 BL anterior'!P:P)</f>
        <v>0</v>
      </c>
      <c r="U62" s="1987">
        <f>SUMIF('1 BL anterior'!C:C,C59,'1 BL anterior'!B:B)</f>
        <v>341</v>
      </c>
      <c r="V62" s="1465"/>
      <c r="W62" s="183"/>
      <c r="X62" s="183"/>
      <c r="Y62" s="1463"/>
      <c r="Z62" s="1463"/>
      <c r="AA62" s="1462"/>
      <c r="AB62" s="1463"/>
      <c r="AC62" s="1342"/>
      <c r="AD62" s="1464"/>
      <c r="AE62" s="1465"/>
      <c r="AF62" s="1465"/>
      <c r="AG62" s="1465"/>
      <c r="AH62" s="1465"/>
      <c r="AI62" s="1465"/>
      <c r="AJ62" s="1465"/>
      <c r="AK62" s="1465"/>
      <c r="AL62" s="1465"/>
      <c r="AM62" s="1465"/>
      <c r="AN62" s="1465"/>
      <c r="AO62" s="1465"/>
      <c r="AP62" s="1465"/>
      <c r="AQ62" s="1465"/>
      <c r="AR62" s="1465"/>
      <c r="AS62" s="1465"/>
      <c r="AT62" s="1465"/>
      <c r="AU62" s="1465"/>
      <c r="AV62" s="1465"/>
      <c r="AW62" s="1465"/>
      <c r="AX62" s="1465"/>
      <c r="AY62" s="1465"/>
      <c r="AZ62" s="1465"/>
      <c r="BA62" s="1465"/>
      <c r="BB62" s="1465"/>
    </row>
    <row r="63" spans="2:54" ht="15.75">
      <c r="B63" s="2467">
        <v>341</v>
      </c>
      <c r="C63" s="2686" t="s">
        <v>5347</v>
      </c>
      <c r="D63" s="3047" t="s">
        <v>5650</v>
      </c>
      <c r="E63" s="3010"/>
      <c r="F63" s="3041"/>
      <c r="G63" s="2468"/>
      <c r="I63"/>
      <c r="J63" s="1521"/>
      <c r="K63" s="2023"/>
      <c r="L63" s="2023"/>
      <c r="M63"/>
      <c r="N63" s="1466"/>
      <c r="O63" s="2026"/>
      <c r="P63" s="1451">
        <v>0</v>
      </c>
      <c r="Q63" s="1451" t="str">
        <f t="shared" si="1"/>
        <v>3410</v>
      </c>
      <c r="R63" s="1455">
        <v>0</v>
      </c>
      <c r="S63" s="1491">
        <f>SUMIF('FLUJO ACTUAL'!AF:AF,B60,'FLUJO ACTUAL'!AE:AE)</f>
        <v>104</v>
      </c>
      <c r="T63" s="1453">
        <f>SUMIF('1 BL anterior'!C:C,C60,'1 BL anterior'!P:P)</f>
        <v>0</v>
      </c>
      <c r="U63" s="1987">
        <f>SUMIF('1 BL anterior'!C:C,C60,'1 BL anterior'!B:B)</f>
        <v>341</v>
      </c>
      <c r="V63" s="1465"/>
      <c r="W63" s="183"/>
      <c r="X63" s="183"/>
      <c r="Y63" s="1463"/>
      <c r="Z63" s="1463"/>
      <c r="AA63" s="1462"/>
      <c r="AB63" s="1463"/>
      <c r="AC63" s="1342"/>
      <c r="AD63" s="1464"/>
      <c r="AE63" s="1465"/>
      <c r="AF63" s="1465"/>
      <c r="AG63" s="1465"/>
      <c r="AH63" s="1465"/>
      <c r="AI63" s="1465"/>
      <c r="AJ63" s="1465"/>
      <c r="AK63" s="1465"/>
      <c r="AL63" s="1465"/>
      <c r="AM63" s="1465"/>
      <c r="AN63" s="1465"/>
      <c r="AO63" s="1465"/>
      <c r="AP63" s="1465"/>
      <c r="AQ63" s="1465"/>
      <c r="AR63" s="1465"/>
      <c r="AS63" s="1465"/>
      <c r="AT63" s="1465"/>
      <c r="AU63" s="1465"/>
      <c r="AV63" s="1465"/>
      <c r="AW63" s="1465"/>
      <c r="AX63" s="1465"/>
      <c r="AY63" s="1465"/>
      <c r="AZ63" s="1465"/>
      <c r="BA63" s="1465"/>
      <c r="BB63" s="1465"/>
    </row>
    <row r="64" spans="2:54" ht="15.75">
      <c r="B64" s="2467">
        <v>341</v>
      </c>
      <c r="C64" s="2686" t="s">
        <v>5359</v>
      </c>
      <c r="D64" s="3047" t="s">
        <v>5000</v>
      </c>
      <c r="E64" s="3010"/>
      <c r="F64" s="3041"/>
      <c r="G64" s="2468"/>
      <c r="I64"/>
      <c r="J64" s="1521"/>
      <c r="K64" s="2023"/>
      <c r="L64" s="2023"/>
      <c r="M64"/>
      <c r="N64" s="1466"/>
      <c r="O64" s="2026"/>
      <c r="P64" s="1451">
        <v>0</v>
      </c>
      <c r="Q64" s="1451" t="str">
        <f t="shared" si="1"/>
        <v>3410</v>
      </c>
      <c r="R64" s="1455">
        <v>0</v>
      </c>
      <c r="S64" s="1491">
        <f>SUMIF('FLUJO ACTUAL'!AF:AF,B61,'FLUJO ACTUAL'!AE:AE)</f>
        <v>104</v>
      </c>
      <c r="T64" s="1453">
        <f>SUMIF('1 BL anterior'!C:C,C61,'1 BL anterior'!P:P)</f>
        <v>0</v>
      </c>
      <c r="U64" s="1987">
        <f>SUMIF('1 BL anterior'!C:C,C61,'1 BL anterior'!B:B)</f>
        <v>341</v>
      </c>
      <c r="V64" s="1465"/>
      <c r="W64" s="183"/>
      <c r="X64" s="183"/>
      <c r="Y64" s="1463"/>
      <c r="Z64" s="1463"/>
      <c r="AA64" s="1462"/>
      <c r="AB64" s="1463"/>
      <c r="AC64" s="1342"/>
      <c r="AD64" s="1464"/>
      <c r="AE64" s="1465"/>
      <c r="AF64" s="1465"/>
      <c r="AG64" s="1465"/>
      <c r="AH64" s="1465"/>
      <c r="AI64" s="1465"/>
      <c r="AJ64" s="1465"/>
      <c r="AK64" s="1465"/>
      <c r="AL64" s="1465"/>
      <c r="AM64" s="1465"/>
      <c r="AN64" s="1465"/>
      <c r="AO64" s="1465"/>
      <c r="AP64" s="1465"/>
      <c r="AQ64" s="1465"/>
      <c r="AR64" s="1465"/>
      <c r="AS64" s="1465"/>
      <c r="AT64" s="1465"/>
      <c r="AU64" s="1465"/>
      <c r="AV64" s="1465"/>
      <c r="AW64" s="1465"/>
      <c r="AX64" s="1465"/>
      <c r="AY64" s="1465"/>
      <c r="AZ64" s="1465"/>
      <c r="BA64" s="1465"/>
      <c r="BB64" s="1465"/>
    </row>
    <row r="65" spans="2:54" ht="15.75">
      <c r="B65" s="2467">
        <v>341</v>
      </c>
      <c r="C65" s="2686" t="s">
        <v>5432</v>
      </c>
      <c r="D65" s="3047" t="s">
        <v>5653</v>
      </c>
      <c r="E65" s="3010"/>
      <c r="F65" s="3041"/>
      <c r="G65" s="2468"/>
      <c r="I65"/>
      <c r="J65" s="1521"/>
      <c r="K65" s="2023"/>
      <c r="L65" s="2023"/>
      <c r="M65"/>
      <c r="N65" s="1466"/>
      <c r="O65" s="2026"/>
      <c r="P65" s="1451">
        <v>0</v>
      </c>
      <c r="Q65" s="1451" t="str">
        <f t="shared" si="1"/>
        <v>3410</v>
      </c>
      <c r="R65" s="1455">
        <v>0</v>
      </c>
      <c r="S65" s="1491">
        <f>SUMIF('FLUJO ACTUAL'!AF:AF,B62,'FLUJO ACTUAL'!AE:AE)</f>
        <v>104</v>
      </c>
      <c r="T65" s="1453">
        <f>SUMIF('1 BL anterior'!C:C,C62,'1 BL anterior'!P:P)</f>
        <v>0</v>
      </c>
      <c r="U65" s="1987">
        <f>SUMIF('1 BL anterior'!C:C,C62,'1 BL anterior'!B:B)</f>
        <v>341</v>
      </c>
      <c r="V65" s="1465"/>
      <c r="W65" s="183"/>
      <c r="X65" s="183"/>
      <c r="Y65" s="1463"/>
      <c r="Z65" s="1463"/>
      <c r="AA65" s="1462"/>
      <c r="AB65" s="1463"/>
      <c r="AC65" s="1342"/>
      <c r="AD65" s="1464"/>
      <c r="AE65" s="1465"/>
      <c r="AF65" s="1465"/>
      <c r="AG65" s="1465"/>
      <c r="AH65" s="1465"/>
      <c r="AI65" s="1465"/>
      <c r="AJ65" s="1465"/>
      <c r="AK65" s="1465"/>
      <c r="AL65" s="1465"/>
      <c r="AM65" s="1465"/>
      <c r="AN65" s="1465"/>
      <c r="AO65" s="1465"/>
      <c r="AP65" s="1465"/>
      <c r="AQ65" s="1465"/>
      <c r="AR65" s="1465"/>
      <c r="AS65" s="1465"/>
      <c r="AT65" s="1465"/>
      <c r="AU65" s="1465"/>
      <c r="AV65" s="1465"/>
      <c r="AW65" s="1465"/>
      <c r="AX65" s="1465"/>
      <c r="AY65" s="1465"/>
      <c r="AZ65" s="1465"/>
      <c r="BA65" s="1465"/>
      <c r="BB65" s="1465"/>
    </row>
    <row r="66" spans="2:54" ht="15.75">
      <c r="B66" s="2467">
        <v>0</v>
      </c>
      <c r="C66" s="2686" t="s">
        <v>9003</v>
      </c>
      <c r="D66" s="3047" t="s">
        <v>9004</v>
      </c>
      <c r="E66" s="3010"/>
      <c r="F66" s="3041"/>
      <c r="G66" s="2468"/>
      <c r="I66"/>
      <c r="J66" s="1521"/>
      <c r="K66" s="2023"/>
      <c r="L66" s="2023"/>
      <c r="M66"/>
      <c r="N66" s="1466"/>
      <c r="O66" s="2026"/>
      <c r="P66" s="1451">
        <v>0</v>
      </c>
      <c r="Q66" s="1451" t="str">
        <f t="shared" si="1"/>
        <v>00</v>
      </c>
      <c r="R66" s="1455">
        <v>0</v>
      </c>
      <c r="S66" s="1491">
        <f>SUMIF('FLUJO ACTUAL'!AF:AF,B63,'FLUJO ACTUAL'!AE:AE)</f>
        <v>104</v>
      </c>
      <c r="T66" s="1453">
        <f>SUMIF('1 BL anterior'!C:C,C63,'1 BL anterior'!P:P)</f>
        <v>0</v>
      </c>
      <c r="U66" s="1987">
        <f>SUMIF('1 BL anterior'!C:C,C63,'1 BL anterior'!B:B)</f>
        <v>341</v>
      </c>
      <c r="V66" s="1465"/>
      <c r="W66" s="183"/>
      <c r="X66" s="183"/>
      <c r="Y66" s="1463"/>
      <c r="Z66" s="1463"/>
      <c r="AA66" s="1462"/>
      <c r="AB66" s="1463"/>
      <c r="AC66" s="1342"/>
      <c r="AD66" s="1464"/>
      <c r="AE66" s="1465"/>
      <c r="AF66" s="1465"/>
      <c r="AG66" s="1465"/>
      <c r="AH66" s="1465"/>
      <c r="AI66" s="1465"/>
      <c r="AJ66" s="1465"/>
      <c r="AK66" s="1465"/>
      <c r="AL66" s="1465"/>
      <c r="AM66" s="1465"/>
      <c r="AN66" s="1465"/>
      <c r="AO66" s="1465"/>
      <c r="AP66" s="1465"/>
      <c r="AQ66" s="1465"/>
      <c r="AR66" s="1465"/>
      <c r="AS66" s="1465"/>
      <c r="AT66" s="1465"/>
      <c r="AU66" s="1465"/>
      <c r="AV66" s="1465"/>
      <c r="AW66" s="1465"/>
      <c r="AX66" s="1465"/>
      <c r="AY66" s="1465"/>
      <c r="AZ66" s="1465"/>
      <c r="BA66" s="1465"/>
      <c r="BB66" s="1465"/>
    </row>
    <row r="67" spans="2:54" ht="15.75">
      <c r="B67" s="2467">
        <v>345</v>
      </c>
      <c r="C67" s="2686" t="s">
        <v>8010</v>
      </c>
      <c r="D67" s="3047" t="s">
        <v>8011</v>
      </c>
      <c r="E67" s="3010"/>
      <c r="F67" s="3041"/>
      <c r="G67" s="2468"/>
      <c r="I67"/>
      <c r="J67" s="1521"/>
      <c r="K67" s="2023"/>
      <c r="L67" s="2023"/>
      <c r="M67"/>
      <c r="N67" s="1466"/>
      <c r="O67" s="2026"/>
      <c r="P67" s="1451">
        <v>0</v>
      </c>
      <c r="Q67" s="1451" t="str">
        <f t="shared" si="1"/>
        <v>3450</v>
      </c>
      <c r="R67" s="1455">
        <v>0</v>
      </c>
      <c r="S67" s="1491">
        <f>SUMIF('FLUJO ACTUAL'!AF:AF,B64,'FLUJO ACTUAL'!AE:AE)</f>
        <v>104</v>
      </c>
      <c r="T67" s="1453">
        <f>SUMIF('1 BL anterior'!C:C,C64,'1 BL anterior'!P:P)</f>
        <v>0</v>
      </c>
      <c r="U67" s="1987">
        <f>SUMIF('1 BL anterior'!C:C,C64,'1 BL anterior'!B:B)</f>
        <v>341</v>
      </c>
      <c r="V67" s="1465"/>
      <c r="W67" s="183"/>
      <c r="X67" s="183"/>
      <c r="Y67" s="1463"/>
      <c r="Z67" s="1463"/>
      <c r="AA67" s="1462"/>
      <c r="AB67" s="1463"/>
      <c r="AC67" s="1342"/>
      <c r="AD67" s="1464"/>
      <c r="AE67" s="1465"/>
      <c r="AF67" s="1465"/>
      <c r="AG67" s="1465"/>
      <c r="AH67" s="1465"/>
      <c r="AI67" s="1465"/>
      <c r="AJ67" s="1465"/>
      <c r="AK67" s="1465"/>
      <c r="AL67" s="1465"/>
      <c r="AM67" s="1465"/>
      <c r="AN67" s="1465"/>
      <c r="AO67" s="1465"/>
      <c r="AP67" s="1465"/>
      <c r="AQ67" s="1465"/>
      <c r="AR67" s="1465"/>
      <c r="AS67" s="1465"/>
      <c r="AT67" s="1465"/>
      <c r="AU67" s="1465"/>
      <c r="AV67" s="1465"/>
      <c r="AW67" s="1465"/>
      <c r="AX67" s="1465"/>
      <c r="AY67" s="1465"/>
      <c r="AZ67" s="1465"/>
      <c r="BA67" s="1465"/>
      <c r="BB67" s="1465"/>
    </row>
    <row r="68" spans="2:54" ht="15.75">
      <c r="B68" s="2467">
        <v>345</v>
      </c>
      <c r="C68" s="2686" t="s">
        <v>8056</v>
      </c>
      <c r="D68" s="2686" t="s">
        <v>8057</v>
      </c>
      <c r="E68" s="3010"/>
      <c r="F68" s="3040"/>
      <c r="G68" s="2468"/>
      <c r="I68" s="183"/>
      <c r="J68" s="1521"/>
      <c r="K68"/>
      <c r="L68"/>
      <c r="M68"/>
      <c r="N68" s="1466"/>
      <c r="O68" s="2026"/>
      <c r="P68" s="1451">
        <v>0</v>
      </c>
      <c r="Q68" s="1451" t="str">
        <f t="shared" si="1"/>
        <v>3450</v>
      </c>
      <c r="R68" s="1455">
        <v>0</v>
      </c>
      <c r="S68" s="1491">
        <f>SUMIF('FLUJO ACTUAL'!AF:AF,B65,'FLUJO ACTUAL'!AE:AE)</f>
        <v>104</v>
      </c>
      <c r="T68" s="1453">
        <f>SUMIF('1 BL anterior'!C:C,C65,'1 BL anterior'!P:P)</f>
        <v>0</v>
      </c>
      <c r="U68" s="1987">
        <f>SUMIF('1 BL anterior'!C:C,C65,'1 BL anterior'!B:B)</f>
        <v>341</v>
      </c>
      <c r="V68" s="1465"/>
      <c r="W68" s="183"/>
      <c r="X68" s="183"/>
      <c r="Y68" s="1463"/>
      <c r="Z68" s="1463"/>
      <c r="AA68" s="1462"/>
      <c r="AB68" s="1463"/>
      <c r="AC68" s="1342"/>
      <c r="AD68" s="1464"/>
      <c r="AE68" s="1465"/>
      <c r="AF68" s="1465"/>
      <c r="AG68" s="1465"/>
      <c r="AH68" s="1465"/>
      <c r="AI68" s="1465"/>
      <c r="AJ68" s="1465"/>
      <c r="AK68" s="1465"/>
      <c r="AL68" s="1465"/>
      <c r="AM68" s="1465"/>
      <c r="AN68" s="1465"/>
      <c r="AO68" s="1465"/>
      <c r="AP68" s="1465"/>
      <c r="AQ68" s="1465"/>
      <c r="AR68" s="1465"/>
      <c r="AS68" s="1465"/>
      <c r="AT68" s="1465"/>
      <c r="AU68" s="1465"/>
      <c r="AV68" s="1465"/>
      <c r="AW68" s="1465"/>
      <c r="AX68" s="1465"/>
      <c r="AY68" s="1465"/>
      <c r="AZ68" s="1465"/>
      <c r="BA68" s="1465"/>
      <c r="BB68" s="1465"/>
    </row>
    <row r="69" spans="2:54" ht="15.75">
      <c r="B69" s="2467">
        <v>345</v>
      </c>
      <c r="C69" s="2686" t="s">
        <v>8072</v>
      </c>
      <c r="D69" s="2686" t="s">
        <v>8073</v>
      </c>
      <c r="E69" s="3010"/>
      <c r="F69" s="3041"/>
      <c r="G69" s="2468"/>
      <c r="I69"/>
      <c r="J69" s="1521"/>
      <c r="K69"/>
      <c r="L69"/>
      <c r="M69"/>
      <c r="N69" s="1466"/>
      <c r="O69" s="2026"/>
      <c r="P69" s="1451">
        <v>0</v>
      </c>
      <c r="Q69" s="1451" t="str">
        <f t="shared" si="1"/>
        <v>3450</v>
      </c>
      <c r="R69" s="1455">
        <v>0</v>
      </c>
      <c r="S69" s="1491">
        <f>SUMIF('FLUJO ACTUAL'!AF:AF,B66,'FLUJO ACTUAL'!AE:AE)</f>
        <v>0</v>
      </c>
      <c r="T69" s="1453">
        <f>SUMIF('1 BL anterior'!C:C,C66,'1 BL anterior'!P:P)</f>
        <v>0</v>
      </c>
      <c r="U69" s="1987">
        <f>SUMIF('1 BL anterior'!C:C,C66,'1 BL anterior'!B:B)</f>
        <v>0</v>
      </c>
      <c r="V69" s="1465"/>
      <c r="W69" s="183"/>
      <c r="X69" s="183"/>
      <c r="Y69" s="1463"/>
      <c r="Z69" s="1463"/>
      <c r="AA69" s="1462"/>
      <c r="AB69" s="1463"/>
      <c r="AC69" s="1342"/>
      <c r="AD69" s="1464"/>
      <c r="AE69" s="1465"/>
      <c r="AF69" s="1465"/>
      <c r="AG69" s="1465"/>
      <c r="AH69" s="1465"/>
      <c r="AI69" s="1465"/>
      <c r="AJ69" s="1465"/>
      <c r="AK69" s="1465"/>
      <c r="AL69" s="1465"/>
      <c r="AM69" s="1465"/>
      <c r="AN69" s="1465"/>
      <c r="AO69" s="1465"/>
      <c r="AP69" s="1465"/>
      <c r="AQ69" s="1465"/>
      <c r="AR69" s="1465"/>
      <c r="AS69" s="1465"/>
      <c r="AT69" s="1465"/>
      <c r="AU69" s="1465"/>
      <c r="AV69" s="1465"/>
      <c r="AW69" s="1465"/>
      <c r="AX69" s="1465"/>
      <c r="AY69" s="1465"/>
      <c r="AZ69" s="1465"/>
      <c r="BA69" s="1465"/>
      <c r="BB69" s="1465"/>
    </row>
    <row r="70" spans="2:54" ht="15.75">
      <c r="B70" s="2467">
        <v>345</v>
      </c>
      <c r="C70" s="2686" t="s">
        <v>8168</v>
      </c>
      <c r="D70" s="2686" t="s">
        <v>8169</v>
      </c>
      <c r="E70" s="3010"/>
      <c r="F70" s="3040"/>
      <c r="G70" s="2468"/>
      <c r="I70"/>
      <c r="J70" s="1521"/>
      <c r="K70"/>
      <c r="L70"/>
      <c r="M70"/>
      <c r="N70" s="1466"/>
      <c r="O70" s="2026"/>
      <c r="P70" s="1451">
        <v>0</v>
      </c>
      <c r="Q70" s="1451" t="str">
        <f t="shared" si="1"/>
        <v>3450</v>
      </c>
      <c r="R70" s="1455">
        <v>0</v>
      </c>
      <c r="S70" s="1491">
        <f>SUMIF('FLUJO ACTUAL'!AF:AF,B67,'FLUJO ACTUAL'!AE:AE)</f>
        <v>104</v>
      </c>
      <c r="T70" s="1453">
        <f>SUMIF('1 BL anterior'!C:C,C67,'1 BL anterior'!P:P)</f>
        <v>0</v>
      </c>
      <c r="U70" s="1987">
        <f>SUMIF('1 BL anterior'!C:C,C67,'1 BL anterior'!B:B)</f>
        <v>345</v>
      </c>
      <c r="V70" s="1465"/>
      <c r="W70" s="183"/>
      <c r="X70" s="183"/>
      <c r="Y70" s="1463"/>
      <c r="Z70" s="1463"/>
      <c r="AA70" s="1462"/>
      <c r="AB70" s="1463"/>
      <c r="AC70" s="1342"/>
      <c r="AD70" s="1464"/>
      <c r="AE70" s="1465"/>
      <c r="AF70" s="1465"/>
      <c r="AG70" s="1465"/>
      <c r="AH70" s="1465"/>
      <c r="AI70" s="1465"/>
      <c r="AJ70" s="1465"/>
      <c r="AK70" s="1465"/>
      <c r="AL70" s="1465"/>
      <c r="AM70" s="1465"/>
      <c r="AN70" s="1465"/>
      <c r="AO70" s="1465"/>
      <c r="AP70" s="1465"/>
      <c r="AQ70" s="1465"/>
      <c r="AR70" s="1465"/>
      <c r="AS70" s="1465"/>
      <c r="AT70" s="1465"/>
      <c r="AU70" s="1465"/>
      <c r="AV70" s="1465"/>
      <c r="AW70" s="1465"/>
      <c r="AX70" s="1465"/>
      <c r="AY70" s="1465"/>
      <c r="AZ70" s="1465"/>
      <c r="BA70" s="1465"/>
      <c r="BB70" s="1465"/>
    </row>
    <row r="71" spans="2:54" ht="15.75">
      <c r="B71" s="2467">
        <v>345</v>
      </c>
      <c r="C71" s="2686" t="s">
        <v>8208</v>
      </c>
      <c r="D71" s="2686" t="s">
        <v>8209</v>
      </c>
      <c r="E71" s="3010"/>
      <c r="F71" s="3040"/>
      <c r="G71" s="2468"/>
      <c r="I71"/>
      <c r="J71" s="1521"/>
      <c r="K71"/>
      <c r="L71"/>
      <c r="M71"/>
      <c r="N71" s="1466"/>
      <c r="O71" s="2026"/>
      <c r="P71" s="1451">
        <v>0</v>
      </c>
      <c r="Q71" s="1451" t="str">
        <f t="shared" si="1"/>
        <v>3450</v>
      </c>
      <c r="R71" s="1455">
        <v>0</v>
      </c>
      <c r="S71" s="1491">
        <f>SUMIF('FLUJO ACTUAL'!AF:AF,B68,'FLUJO ACTUAL'!AE:AE)</f>
        <v>104</v>
      </c>
      <c r="T71" s="1453">
        <f>SUMIF('1 BL anterior'!C:C,C68,'1 BL anterior'!P:P)</f>
        <v>0</v>
      </c>
      <c r="U71" s="1987">
        <f>SUMIF('1 BL anterior'!C:C,C68,'1 BL anterior'!B:B)</f>
        <v>345</v>
      </c>
      <c r="V71" s="1465"/>
      <c r="W71" s="183"/>
      <c r="X71" s="183"/>
      <c r="Y71" s="1463"/>
      <c r="Z71" s="1463"/>
      <c r="AA71" s="1462"/>
      <c r="AB71" s="1463"/>
      <c r="AC71" s="1342"/>
      <c r="AD71" s="1464"/>
      <c r="AE71" s="1465"/>
      <c r="AF71" s="1465"/>
      <c r="AG71" s="1465"/>
      <c r="AH71" s="1465"/>
      <c r="AI71" s="1465"/>
      <c r="AJ71" s="1465"/>
      <c r="AK71" s="1465"/>
      <c r="AL71" s="1465"/>
      <c r="AM71" s="1465"/>
      <c r="AN71" s="1465"/>
      <c r="AO71" s="1465"/>
      <c r="AP71" s="1465"/>
      <c r="AQ71" s="1465"/>
      <c r="AR71" s="1465"/>
      <c r="AS71" s="1465"/>
      <c r="AT71" s="1465"/>
      <c r="AU71" s="1465"/>
      <c r="AV71" s="1465"/>
      <c r="AW71" s="1465"/>
      <c r="AX71" s="1465"/>
      <c r="AY71" s="1465"/>
      <c r="AZ71" s="1465"/>
      <c r="BA71" s="1465"/>
      <c r="BB71" s="1465"/>
    </row>
    <row r="72" spans="2:54" ht="15.75">
      <c r="B72" s="2467">
        <v>345</v>
      </c>
      <c r="C72" s="2686" t="s">
        <v>8248</v>
      </c>
      <c r="D72" s="2686" t="s">
        <v>8249</v>
      </c>
      <c r="E72" s="3010"/>
      <c r="F72" s="3040"/>
      <c r="G72" s="2468"/>
      <c r="I72"/>
      <c r="J72" s="1521"/>
      <c r="K72"/>
      <c r="L72"/>
      <c r="M72"/>
      <c r="N72" s="1466"/>
      <c r="O72" s="2026"/>
      <c r="P72" s="1451">
        <v>0</v>
      </c>
      <c r="Q72" s="1451" t="str">
        <f t="shared" ref="Q72:Q116" si="2">CONCATENATE(B72,P72)</f>
        <v>3450</v>
      </c>
      <c r="R72" s="1455">
        <v>0</v>
      </c>
      <c r="S72" s="1491">
        <f>SUMIF('FLUJO ACTUAL'!AF:AF,B69,'FLUJO ACTUAL'!AE:AE)</f>
        <v>104</v>
      </c>
      <c r="T72" s="1453">
        <f>SUMIF('1 BL anterior'!C:C,C69,'1 BL anterior'!P:P)</f>
        <v>0</v>
      </c>
      <c r="U72" s="1987">
        <f>SUMIF('1 BL anterior'!C:C,C69,'1 BL anterior'!B:B)</f>
        <v>345</v>
      </c>
      <c r="V72" s="1465"/>
      <c r="W72" s="183"/>
      <c r="X72" s="183"/>
      <c r="Y72" s="1463"/>
      <c r="Z72" s="1463"/>
      <c r="AA72" s="1462"/>
      <c r="AB72" s="1463"/>
      <c r="AC72" s="1342"/>
      <c r="AD72" s="1464"/>
      <c r="AE72" s="1465"/>
      <c r="AF72" s="1465"/>
      <c r="AG72" s="1465"/>
      <c r="AH72" s="1465"/>
      <c r="AI72" s="1465"/>
      <c r="AJ72" s="1465"/>
      <c r="AK72" s="1465"/>
      <c r="AL72" s="1465"/>
      <c r="AM72" s="1465"/>
      <c r="AN72" s="1465"/>
      <c r="AO72" s="1465"/>
      <c r="AP72" s="1465"/>
      <c r="AQ72" s="1465"/>
      <c r="AR72" s="1465"/>
      <c r="AS72" s="1465"/>
      <c r="AT72" s="1465"/>
      <c r="AU72" s="1465"/>
      <c r="AV72" s="1465"/>
      <c r="AW72" s="1465"/>
      <c r="AX72" s="1465"/>
      <c r="AY72" s="1465"/>
      <c r="AZ72" s="1465"/>
      <c r="BA72" s="1465"/>
      <c r="BB72" s="1465"/>
    </row>
    <row r="73" spans="2:54" ht="15.75">
      <c r="B73" s="2467">
        <v>345</v>
      </c>
      <c r="C73" s="2686" t="s">
        <v>8287</v>
      </c>
      <c r="D73" s="2686" t="s">
        <v>8288</v>
      </c>
      <c r="E73" s="3010"/>
      <c r="F73" s="3040"/>
      <c r="G73" s="2468"/>
      <c r="I73"/>
      <c r="J73" s="1521"/>
      <c r="K73"/>
      <c r="L73"/>
      <c r="M73"/>
      <c r="N73" s="1466"/>
      <c r="O73" s="2026"/>
      <c r="P73" s="1451">
        <v>0</v>
      </c>
      <c r="Q73" s="1451" t="str">
        <f t="shared" si="2"/>
        <v>3450</v>
      </c>
      <c r="R73" s="1455">
        <v>0</v>
      </c>
      <c r="S73" s="1491">
        <f>SUMIF('FLUJO ACTUAL'!AF:AF,B70,'FLUJO ACTUAL'!AE:AE)</f>
        <v>104</v>
      </c>
      <c r="T73" s="1453">
        <f>SUMIF('1 BL anterior'!C:C,C70,'1 BL anterior'!P:P)</f>
        <v>0</v>
      </c>
      <c r="U73" s="1987">
        <f>SUMIF('1 BL anterior'!C:C,C70,'1 BL anterior'!B:B)</f>
        <v>345</v>
      </c>
      <c r="V73" s="1465"/>
      <c r="W73" s="183"/>
      <c r="X73" s="183"/>
      <c r="Y73" s="1463"/>
      <c r="Z73" s="1463"/>
      <c r="AA73" s="1462"/>
      <c r="AB73" s="1463"/>
      <c r="AC73" s="1342"/>
      <c r="AD73" s="1464"/>
      <c r="AE73" s="1465"/>
      <c r="AF73" s="1465"/>
      <c r="AG73" s="1465"/>
      <c r="AH73" s="1465"/>
      <c r="AI73" s="1465"/>
      <c r="AJ73" s="1465"/>
      <c r="AK73" s="1465"/>
      <c r="AL73" s="1465"/>
      <c r="AM73" s="1465"/>
      <c r="AN73" s="1465"/>
      <c r="AO73" s="1465"/>
      <c r="AP73" s="1465"/>
      <c r="AQ73" s="1465"/>
      <c r="AR73" s="1465"/>
      <c r="AS73" s="1465"/>
      <c r="AT73" s="1465"/>
      <c r="AU73" s="1465"/>
      <c r="AV73" s="1465"/>
      <c r="AW73" s="1465"/>
      <c r="AX73" s="1465"/>
      <c r="AY73" s="1465"/>
      <c r="AZ73" s="1465"/>
      <c r="BA73" s="1465"/>
      <c r="BB73" s="1465"/>
    </row>
    <row r="74" spans="2:54" ht="15.75">
      <c r="B74" s="2467">
        <v>345</v>
      </c>
      <c r="C74" s="2686" t="s">
        <v>8338</v>
      </c>
      <c r="D74" s="2686" t="s">
        <v>8339</v>
      </c>
      <c r="E74" s="3010"/>
      <c r="F74" s="3041"/>
      <c r="G74" s="2468"/>
      <c r="I74"/>
      <c r="J74" s="1521"/>
      <c r="K74" s="2023"/>
      <c r="L74" s="2023"/>
      <c r="M74"/>
      <c r="N74" s="1466"/>
      <c r="O74" s="2026"/>
      <c r="P74" s="1451">
        <v>0</v>
      </c>
      <c r="Q74" s="1451" t="str">
        <f t="shared" si="2"/>
        <v>3450</v>
      </c>
      <c r="R74" s="1455">
        <v>0</v>
      </c>
      <c r="S74" s="1491">
        <f>SUMIF('FLUJO ACTUAL'!AF:AF,B71,'FLUJO ACTUAL'!AE:AE)</f>
        <v>104</v>
      </c>
      <c r="T74" s="1453">
        <f>SUMIF('1 BL anterior'!C:C,C71,'1 BL anterior'!P:P)</f>
        <v>0</v>
      </c>
      <c r="U74" s="1987">
        <f>SUMIF('1 BL anterior'!C:C,C71,'1 BL anterior'!B:B)</f>
        <v>345</v>
      </c>
      <c r="V74" s="1465"/>
      <c r="W74" s="183"/>
      <c r="X74" s="183"/>
      <c r="Y74" s="1463"/>
      <c r="Z74" s="1463"/>
      <c r="AA74" s="1462"/>
      <c r="AB74" s="1463"/>
      <c r="AC74" s="1342"/>
      <c r="AD74" s="1464"/>
      <c r="AE74" s="1465"/>
      <c r="AF74" s="1465"/>
      <c r="AG74" s="1465"/>
      <c r="AH74" s="1465"/>
      <c r="AI74" s="1465"/>
      <c r="AJ74" s="1465"/>
      <c r="AK74" s="1465"/>
      <c r="AL74" s="1465"/>
      <c r="AM74" s="1465"/>
      <c r="AN74" s="1465"/>
      <c r="AO74" s="1465"/>
      <c r="AP74" s="1465"/>
      <c r="AQ74" s="1465"/>
      <c r="AR74" s="1465"/>
      <c r="AS74" s="1465"/>
      <c r="AT74" s="1465"/>
      <c r="AU74" s="1465"/>
      <c r="AV74" s="1465"/>
      <c r="AW74" s="1465"/>
      <c r="AX74" s="1465"/>
      <c r="AY74" s="1465"/>
      <c r="AZ74" s="1465"/>
      <c r="BA74" s="1465"/>
      <c r="BB74" s="1465"/>
    </row>
    <row r="75" spans="2:54" ht="15.75">
      <c r="B75" s="2467">
        <v>345</v>
      </c>
      <c r="C75" s="2686" t="s">
        <v>8404</v>
      </c>
      <c r="D75" s="2686" t="s">
        <v>8405</v>
      </c>
      <c r="E75" s="3010"/>
      <c r="F75" s="3040"/>
      <c r="G75" s="2468"/>
      <c r="I75"/>
      <c r="J75" s="1521"/>
      <c r="K75"/>
      <c r="L75"/>
      <c r="M75"/>
      <c r="N75" s="1466"/>
      <c r="O75" s="2026"/>
      <c r="P75" s="1451">
        <v>0</v>
      </c>
      <c r="Q75" s="1451" t="str">
        <f t="shared" si="2"/>
        <v>3450</v>
      </c>
      <c r="R75" s="1455">
        <v>0</v>
      </c>
      <c r="S75" s="1491">
        <f>SUMIF('FLUJO ACTUAL'!AF:AF,B72,'FLUJO ACTUAL'!AE:AE)</f>
        <v>104</v>
      </c>
      <c r="T75" s="1453">
        <f>SUMIF('1 BL anterior'!C:C,C72,'1 BL anterior'!P:P)</f>
        <v>0</v>
      </c>
      <c r="U75" s="1987">
        <f>SUMIF('1 BL anterior'!C:C,C72,'1 BL anterior'!B:B)</f>
        <v>345</v>
      </c>
      <c r="V75" s="1465"/>
      <c r="W75" s="183"/>
      <c r="X75" s="183"/>
      <c r="Y75" s="1463"/>
      <c r="Z75" s="1463"/>
      <c r="AA75" s="1462"/>
      <c r="AB75" s="1463"/>
      <c r="AC75" s="1342"/>
      <c r="AD75" s="1464"/>
      <c r="AE75" s="1465"/>
      <c r="AF75" s="1465"/>
      <c r="AG75" s="1465"/>
      <c r="AH75" s="1465"/>
      <c r="AI75" s="1465"/>
      <c r="AJ75" s="1465"/>
      <c r="AK75" s="1465"/>
      <c r="AL75" s="1465"/>
      <c r="AM75" s="1465"/>
      <c r="AN75" s="1465"/>
      <c r="AO75" s="1465"/>
      <c r="AP75" s="1465"/>
      <c r="AQ75" s="1465"/>
      <c r="AR75" s="1465"/>
      <c r="AS75" s="1465"/>
      <c r="AT75" s="1465"/>
      <c r="AU75" s="1465"/>
      <c r="AV75" s="1465"/>
      <c r="AW75" s="1465"/>
      <c r="AX75" s="1465"/>
      <c r="AY75" s="1465"/>
      <c r="AZ75" s="1465"/>
      <c r="BA75" s="1465"/>
      <c r="BB75" s="1465"/>
    </row>
    <row r="76" spans="2:54" ht="15.75">
      <c r="B76" s="2467">
        <v>345</v>
      </c>
      <c r="C76" s="2686" t="s">
        <v>8512</v>
      </c>
      <c r="D76" s="2686" t="s">
        <v>8513</v>
      </c>
      <c r="E76" s="3010"/>
      <c r="F76" s="3041"/>
      <c r="G76" s="2468"/>
      <c r="I76"/>
      <c r="J76" s="1521"/>
      <c r="K76"/>
      <c r="L76"/>
      <c r="M76"/>
      <c r="N76" s="1466"/>
      <c r="O76" s="2026"/>
      <c r="P76" s="1451">
        <v>0</v>
      </c>
      <c r="Q76" s="1451" t="str">
        <f t="shared" si="2"/>
        <v>3450</v>
      </c>
      <c r="R76" s="1455">
        <v>0</v>
      </c>
      <c r="S76" s="1491">
        <f>SUMIF('FLUJO ACTUAL'!AF:AF,B73,'FLUJO ACTUAL'!AE:AE)</f>
        <v>104</v>
      </c>
      <c r="T76" s="1453">
        <f>SUMIF('1 BL anterior'!C:C,C73,'1 BL anterior'!P:P)</f>
        <v>0</v>
      </c>
      <c r="U76" s="1987">
        <f>SUMIF('1 BL anterior'!C:C,C73,'1 BL anterior'!B:B)</f>
        <v>345</v>
      </c>
      <c r="V76" s="1465"/>
      <c r="W76" s="183"/>
      <c r="X76" s="183"/>
      <c r="Y76" s="1463"/>
      <c r="Z76" s="1463"/>
      <c r="AA76" s="1462"/>
      <c r="AB76" s="1463"/>
      <c r="AC76" s="1342"/>
      <c r="AD76" s="1464"/>
      <c r="AE76" s="1465"/>
      <c r="AF76" s="1465"/>
      <c r="AG76" s="1465"/>
      <c r="AH76" s="1465"/>
      <c r="AI76" s="1465"/>
      <c r="AJ76" s="1465"/>
      <c r="AK76" s="1465"/>
      <c r="AL76" s="1465"/>
      <c r="AM76" s="1465"/>
      <c r="AN76" s="1465"/>
      <c r="AO76" s="1465"/>
      <c r="AP76" s="1465"/>
      <c r="AQ76" s="1465"/>
      <c r="AR76" s="1465"/>
      <c r="AS76" s="1465"/>
      <c r="AT76" s="1465"/>
      <c r="AU76" s="1465"/>
      <c r="AV76" s="1465"/>
      <c r="AW76" s="1465"/>
      <c r="AX76" s="1465"/>
      <c r="AY76" s="1465"/>
      <c r="AZ76" s="1465"/>
      <c r="BA76" s="1465"/>
      <c r="BB76" s="1465"/>
    </row>
    <row r="77" spans="2:54" ht="15.75">
      <c r="B77" s="2467"/>
      <c r="C77" s="2685" t="s">
        <v>5369</v>
      </c>
      <c r="D77" s="3044" t="s">
        <v>11318</v>
      </c>
      <c r="E77" s="3010"/>
      <c r="F77" s="3041"/>
      <c r="G77" s="2468"/>
      <c r="I77"/>
      <c r="J77" s="1521"/>
      <c r="K77"/>
      <c r="L77"/>
      <c r="M77"/>
      <c r="N77" s="1466"/>
      <c r="O77" s="2026"/>
      <c r="P77" s="1451">
        <v>0</v>
      </c>
      <c r="Q77" s="1451" t="str">
        <f t="shared" si="2"/>
        <v>0</v>
      </c>
      <c r="R77" s="1455">
        <v>0</v>
      </c>
      <c r="S77" s="1491">
        <f>SUMIF('FLUJO ACTUAL'!AF:AF,B74,'FLUJO ACTUAL'!AE:AE)</f>
        <v>104</v>
      </c>
      <c r="T77" s="1453">
        <f>SUMIF('1 BL anterior'!C:C,C74,'1 BL anterior'!P:P)</f>
        <v>0</v>
      </c>
      <c r="U77" s="1987">
        <f>SUMIF('1 BL anterior'!C:C,C74,'1 BL anterior'!B:B)</f>
        <v>345</v>
      </c>
      <c r="V77" s="1465"/>
      <c r="W77" s="183"/>
      <c r="X77" s="183"/>
      <c r="Y77" s="1463"/>
      <c r="Z77" s="1463"/>
      <c r="AA77" s="1462"/>
      <c r="AB77" s="1463"/>
      <c r="AC77" s="1342"/>
      <c r="AD77" s="1464"/>
      <c r="AE77" s="1465"/>
      <c r="AF77" s="1465"/>
      <c r="AG77" s="1465"/>
      <c r="AH77" s="1465"/>
      <c r="AI77" s="1465"/>
      <c r="AJ77" s="1465"/>
      <c r="AK77" s="1465"/>
      <c r="AL77" s="1465"/>
      <c r="AM77" s="1465"/>
      <c r="AN77" s="1465"/>
      <c r="AO77" s="1465"/>
      <c r="AP77" s="1465"/>
      <c r="AQ77" s="1465"/>
      <c r="AR77" s="1465"/>
      <c r="AS77" s="1465"/>
      <c r="AT77" s="1465"/>
      <c r="AU77" s="1465"/>
      <c r="AV77" s="1465"/>
      <c r="AW77" s="1465"/>
      <c r="AX77" s="1465"/>
      <c r="AY77" s="1465"/>
      <c r="AZ77" s="1465"/>
      <c r="BA77" s="1465"/>
      <c r="BB77" s="1465"/>
    </row>
    <row r="78" spans="2:54" ht="15.75">
      <c r="B78" s="2467">
        <v>0</v>
      </c>
      <c r="C78" s="2685" t="s">
        <v>5673</v>
      </c>
      <c r="D78" s="2685" t="s">
        <v>5001</v>
      </c>
      <c r="E78" s="3010"/>
      <c r="F78" s="3041"/>
      <c r="G78" s="2468"/>
      <c r="I78"/>
      <c r="J78" s="1521"/>
      <c r="K78"/>
      <c r="L78"/>
      <c r="M78"/>
      <c r="N78" s="1466"/>
      <c r="O78" s="2026"/>
      <c r="P78" s="1451">
        <v>0</v>
      </c>
      <c r="Q78" s="1451" t="str">
        <f t="shared" si="2"/>
        <v>00</v>
      </c>
      <c r="R78" s="1455">
        <v>0</v>
      </c>
      <c r="S78" s="1491">
        <f>SUMIF('FLUJO ACTUAL'!AF:AF,B75,'FLUJO ACTUAL'!AE:AE)</f>
        <v>104</v>
      </c>
      <c r="T78" s="1453">
        <f>SUMIF('1 BL anterior'!C:C,C75,'1 BL anterior'!P:P)</f>
        <v>0</v>
      </c>
      <c r="U78" s="1987">
        <f>SUMIF('1 BL anterior'!C:C,C75,'1 BL anterior'!B:B)</f>
        <v>345</v>
      </c>
      <c r="V78" s="1465"/>
      <c r="W78" s="183"/>
      <c r="X78" s="183"/>
      <c r="Y78" s="1463"/>
      <c r="Z78" s="1463"/>
      <c r="AA78" s="1462"/>
      <c r="AB78" s="1463"/>
      <c r="AC78" s="1342"/>
      <c r="AD78" s="1464"/>
      <c r="AE78" s="1465"/>
      <c r="AF78" s="1465"/>
      <c r="AG78" s="1465"/>
      <c r="AH78" s="1465"/>
      <c r="AI78" s="1465"/>
      <c r="AJ78" s="1465"/>
      <c r="AK78" s="1465"/>
      <c r="AL78" s="1465"/>
      <c r="AM78" s="1465"/>
      <c r="AN78" s="1465"/>
      <c r="AO78" s="1465"/>
      <c r="AP78" s="1465"/>
      <c r="AQ78" s="1465"/>
      <c r="AR78" s="1465"/>
      <c r="AS78" s="1465"/>
      <c r="AT78" s="1465"/>
      <c r="AU78" s="1465"/>
      <c r="AV78" s="1465"/>
      <c r="AW78" s="1465"/>
      <c r="AX78" s="1465"/>
      <c r="AY78" s="1465"/>
      <c r="AZ78" s="1465"/>
      <c r="BA78" s="1465"/>
      <c r="BB78" s="1465"/>
    </row>
    <row r="79" spans="2:54" ht="15.75">
      <c r="B79" s="2467">
        <v>0</v>
      </c>
      <c r="C79" s="2685" t="s">
        <v>5674</v>
      </c>
      <c r="D79" s="2685" t="s">
        <v>5002</v>
      </c>
      <c r="E79" s="3010"/>
      <c r="F79" s="3041"/>
      <c r="G79" s="2468"/>
      <c r="I79"/>
      <c r="J79" s="1521"/>
      <c r="K79"/>
      <c r="L79"/>
      <c r="M79"/>
      <c r="N79" s="1466"/>
      <c r="O79" s="2026"/>
      <c r="P79" s="1451">
        <v>0</v>
      </c>
      <c r="Q79" s="1451" t="str">
        <f t="shared" si="2"/>
        <v>00</v>
      </c>
      <c r="R79" s="1455">
        <v>0</v>
      </c>
      <c r="S79" s="1491">
        <f>SUMIF('FLUJO ACTUAL'!AF:AF,B76,'FLUJO ACTUAL'!AE:AE)</f>
        <v>104</v>
      </c>
      <c r="T79" s="1453">
        <f>SUMIF('1 BL anterior'!C:C,C76,'1 BL anterior'!P:P)</f>
        <v>0</v>
      </c>
      <c r="U79" s="1987">
        <f>SUMIF('1 BL anterior'!C:C,C76,'1 BL anterior'!B:B)</f>
        <v>345</v>
      </c>
      <c r="V79" s="1465"/>
      <c r="W79" s="183"/>
      <c r="X79" s="183"/>
      <c r="Y79" s="1463"/>
      <c r="Z79" s="1463"/>
      <c r="AA79" s="1462"/>
      <c r="AB79" s="1463"/>
      <c r="AC79" s="1342"/>
      <c r="AD79" s="1464"/>
      <c r="AE79" s="1465"/>
      <c r="AF79" s="1465"/>
      <c r="AG79" s="1465"/>
      <c r="AH79" s="1465"/>
      <c r="AI79" s="1465"/>
      <c r="AJ79" s="1465"/>
      <c r="AK79" s="1465"/>
      <c r="AL79" s="1465"/>
      <c r="AM79" s="1465"/>
      <c r="AN79" s="1465"/>
      <c r="AO79" s="1465"/>
      <c r="AP79" s="1465"/>
      <c r="AQ79" s="1465"/>
      <c r="AR79" s="1465"/>
      <c r="AS79" s="1465"/>
      <c r="AT79" s="1465"/>
      <c r="AU79" s="1465"/>
      <c r="AV79" s="1465"/>
      <c r="AW79" s="1465"/>
      <c r="AX79" s="1465"/>
      <c r="AY79" s="1465"/>
      <c r="AZ79" s="1465"/>
      <c r="BA79" s="1465"/>
      <c r="BB79" s="1465"/>
    </row>
    <row r="80" spans="2:54" ht="15.75">
      <c r="B80" s="2467">
        <v>0</v>
      </c>
      <c r="C80" s="2685" t="s">
        <v>5675</v>
      </c>
      <c r="D80" s="2685" t="s">
        <v>5003</v>
      </c>
      <c r="E80" s="3010"/>
      <c r="F80" s="3041"/>
      <c r="G80" s="2468"/>
      <c r="I80"/>
      <c r="J80" s="1521"/>
      <c r="K80"/>
      <c r="L80"/>
      <c r="M80"/>
      <c r="N80" s="1466"/>
      <c r="O80" s="2026"/>
      <c r="P80" s="1451">
        <v>0</v>
      </c>
      <c r="Q80" s="1451" t="str">
        <f t="shared" si="2"/>
        <v>00</v>
      </c>
      <c r="R80" s="1455">
        <v>0</v>
      </c>
      <c r="S80" s="1491">
        <f>SUMIF('FLUJO ACTUAL'!AF:AF,B77,'FLUJO ACTUAL'!AE:AE)</f>
        <v>0</v>
      </c>
      <c r="T80" s="1453">
        <f>SUMIF('1 BL anterior'!C:C,C77,'1 BL anterior'!P:P)</f>
        <v>0</v>
      </c>
      <c r="U80" s="1987">
        <f>SUMIF('1 BL anterior'!C:C,C77,'1 BL anterior'!B:B)</f>
        <v>0</v>
      </c>
      <c r="V80" s="1465"/>
      <c r="W80" s="183"/>
      <c r="X80" s="183"/>
      <c r="Y80" s="1463"/>
      <c r="Z80" s="1463"/>
      <c r="AA80" s="1462"/>
      <c r="AB80" s="1463"/>
      <c r="AC80" s="1342"/>
      <c r="AD80" s="1464"/>
      <c r="AE80" s="1465"/>
      <c r="AF80" s="1465"/>
      <c r="AG80" s="1465"/>
      <c r="AH80" s="1465"/>
      <c r="AI80" s="1465"/>
      <c r="AJ80" s="1465"/>
      <c r="AK80" s="1465"/>
      <c r="AL80" s="1465"/>
      <c r="AM80" s="1465"/>
      <c r="AN80" s="1465"/>
      <c r="AO80" s="1465"/>
      <c r="AP80" s="1465"/>
      <c r="AQ80" s="1465"/>
      <c r="AR80" s="1465"/>
      <c r="AS80" s="1465"/>
      <c r="AT80" s="1465"/>
      <c r="AU80" s="1465"/>
      <c r="AV80" s="1465"/>
      <c r="AW80" s="1465"/>
      <c r="AX80" s="1465"/>
      <c r="AY80" s="1465"/>
      <c r="AZ80" s="1465"/>
      <c r="BA80" s="1465"/>
      <c r="BB80" s="1465"/>
    </row>
    <row r="81" spans="2:54" ht="15.75">
      <c r="B81" s="2467">
        <v>325</v>
      </c>
      <c r="C81" s="2686" t="s">
        <v>5304</v>
      </c>
      <c r="D81" s="2686" t="s">
        <v>5004</v>
      </c>
      <c r="E81" s="3010"/>
      <c r="F81" s="3041"/>
      <c r="G81" s="2468"/>
      <c r="I81"/>
      <c r="J81" s="1521"/>
      <c r="K81"/>
      <c r="L81"/>
      <c r="M81"/>
      <c r="N81" s="1466"/>
      <c r="O81" s="2026"/>
      <c r="P81" s="1451">
        <v>0</v>
      </c>
      <c r="Q81" s="1451" t="str">
        <f t="shared" si="2"/>
        <v>3250</v>
      </c>
      <c r="R81" s="1455">
        <v>0</v>
      </c>
      <c r="S81" s="1491">
        <f>SUMIF('FLUJO ACTUAL'!AF:AF,B78,'FLUJO ACTUAL'!AE:AE)</f>
        <v>0</v>
      </c>
      <c r="T81" s="1453">
        <f>SUMIF('1 BL anterior'!C:C,C78,'1 BL anterior'!P:P)</f>
        <v>0</v>
      </c>
      <c r="U81" s="1987">
        <f>SUMIF('1 BL anterior'!C:C,C78,'1 BL anterior'!B:B)</f>
        <v>0</v>
      </c>
      <c r="V81" s="1465"/>
      <c r="W81" s="183"/>
      <c r="X81" s="183"/>
      <c r="Y81" s="1463"/>
      <c r="Z81" s="1463"/>
      <c r="AA81" s="1462"/>
      <c r="AB81" s="1463"/>
      <c r="AC81" s="1342"/>
      <c r="AD81" s="1464"/>
      <c r="AE81" s="1465"/>
      <c r="AF81" s="1465"/>
      <c r="AG81" s="1465"/>
      <c r="AH81" s="1465"/>
      <c r="AI81" s="1465"/>
      <c r="AJ81" s="1465"/>
      <c r="AK81" s="1465"/>
      <c r="AL81" s="1465"/>
      <c r="AM81" s="1465"/>
      <c r="AN81" s="1465"/>
      <c r="AO81" s="1465"/>
      <c r="AP81" s="1465"/>
      <c r="AQ81" s="1465"/>
      <c r="AR81" s="1465"/>
      <c r="AS81" s="1465"/>
      <c r="AT81" s="1465"/>
      <c r="AU81" s="1465"/>
      <c r="AV81" s="1465"/>
      <c r="AW81" s="1465"/>
      <c r="AX81" s="1465"/>
      <c r="AY81" s="1465"/>
      <c r="AZ81" s="1465"/>
      <c r="BA81" s="1465"/>
      <c r="BB81" s="1465"/>
    </row>
    <row r="82" spans="2:54" ht="15.75">
      <c r="B82" s="2467">
        <v>0</v>
      </c>
      <c r="C82" s="2685" t="s">
        <v>5678</v>
      </c>
      <c r="D82" s="2685" t="s">
        <v>4920</v>
      </c>
      <c r="E82" s="3010"/>
      <c r="F82" s="3041"/>
      <c r="G82" s="2468"/>
      <c r="I82"/>
      <c r="J82" s="1521"/>
      <c r="K82"/>
      <c r="L82"/>
      <c r="M82"/>
      <c r="N82" s="1466"/>
      <c r="O82" s="2026"/>
      <c r="P82" s="1451">
        <v>0</v>
      </c>
      <c r="Q82" s="1451" t="str">
        <f t="shared" si="2"/>
        <v>00</v>
      </c>
      <c r="R82" s="1455">
        <v>0</v>
      </c>
      <c r="S82" s="1491">
        <f>SUMIF('FLUJO ACTUAL'!AF:AF,B79,'FLUJO ACTUAL'!AE:AE)</f>
        <v>0</v>
      </c>
      <c r="T82" s="1453">
        <f>SUMIF('1 BL anterior'!C:C,C79,'1 BL anterior'!P:P)</f>
        <v>0</v>
      </c>
      <c r="U82" s="1987">
        <f>SUMIF('1 BL anterior'!C:C,C79,'1 BL anterior'!B:B)</f>
        <v>0</v>
      </c>
      <c r="V82" s="1465"/>
      <c r="W82" s="183"/>
      <c r="X82" s="183"/>
      <c r="Y82" s="1463"/>
      <c r="Z82" s="1463"/>
      <c r="AA82" s="1462"/>
      <c r="AB82" s="1463"/>
      <c r="AC82" s="1342"/>
      <c r="AD82" s="1464"/>
      <c r="AE82" s="1465"/>
      <c r="AF82" s="1465"/>
      <c r="AG82" s="1465"/>
      <c r="AH82" s="1465"/>
      <c r="AI82" s="1465"/>
      <c r="AJ82" s="1465"/>
      <c r="AK82" s="1465"/>
      <c r="AL82" s="1465"/>
      <c r="AM82" s="1465"/>
      <c r="AN82" s="1465"/>
      <c r="AO82" s="1465"/>
      <c r="AP82" s="1465"/>
      <c r="AQ82" s="1465"/>
      <c r="AR82" s="1465"/>
      <c r="AS82" s="1465"/>
      <c r="AT82" s="1465"/>
      <c r="AU82" s="1465"/>
      <c r="AV82" s="1465"/>
      <c r="AW82" s="1465"/>
      <c r="AX82" s="1465"/>
      <c r="AY82" s="1465"/>
      <c r="AZ82" s="1465"/>
      <c r="BA82" s="1465"/>
      <c r="BB82" s="1465"/>
    </row>
    <row r="83" spans="2:54" ht="15.75">
      <c r="B83" s="2467">
        <v>0</v>
      </c>
      <c r="C83" s="2685" t="s">
        <v>5679</v>
      </c>
      <c r="D83" s="2685" t="s">
        <v>4921</v>
      </c>
      <c r="E83" s="3010"/>
      <c r="F83" s="3041"/>
      <c r="G83" s="2468"/>
      <c r="I83"/>
      <c r="J83" s="1521"/>
      <c r="K83"/>
      <c r="L83"/>
      <c r="M83"/>
      <c r="N83" s="1466"/>
      <c r="O83" s="2026"/>
      <c r="P83" s="1451">
        <v>0</v>
      </c>
      <c r="Q83" s="1451" t="str">
        <f t="shared" si="2"/>
        <v>00</v>
      </c>
      <c r="R83" s="1455">
        <v>0</v>
      </c>
      <c r="S83" s="1491">
        <f>SUMIF('FLUJO ACTUAL'!AF:AF,B80,'FLUJO ACTUAL'!AE:AE)</f>
        <v>0</v>
      </c>
      <c r="T83" s="1453">
        <f>SUMIF('1 BL anterior'!C:C,C80,'1 BL anterior'!P:P)</f>
        <v>0</v>
      </c>
      <c r="U83" s="1987">
        <f>SUMIF('1 BL anterior'!C:C,C80,'1 BL anterior'!B:B)</f>
        <v>0</v>
      </c>
      <c r="V83" s="1465"/>
      <c r="W83" s="183"/>
      <c r="X83" s="183"/>
      <c r="Y83" s="1463"/>
      <c r="Z83" s="1463"/>
      <c r="AA83" s="1462"/>
      <c r="AB83" s="1463"/>
      <c r="AC83" s="1342"/>
      <c r="AD83" s="1464"/>
      <c r="AE83" s="1465"/>
      <c r="AF83" s="1465"/>
      <c r="AG83" s="1465"/>
      <c r="AH83" s="1465"/>
      <c r="AI83" s="1465"/>
      <c r="AJ83" s="1465"/>
      <c r="AK83" s="1465"/>
      <c r="AL83" s="1465"/>
      <c r="AM83" s="1465"/>
      <c r="AN83" s="1465"/>
      <c r="AO83" s="1465"/>
      <c r="AP83" s="1465"/>
      <c r="AQ83" s="1465"/>
      <c r="AR83" s="1465"/>
      <c r="AS83" s="1465"/>
      <c r="AT83" s="1465"/>
      <c r="AU83" s="1465"/>
      <c r="AV83" s="1465"/>
      <c r="AW83" s="1465"/>
      <c r="AX83" s="1465"/>
      <c r="AY83" s="1465"/>
      <c r="AZ83" s="1465"/>
      <c r="BA83" s="1465"/>
      <c r="BB83" s="1465"/>
    </row>
    <row r="84" spans="2:54" ht="15.75">
      <c r="B84" s="2467">
        <v>338</v>
      </c>
      <c r="C84" s="2686" t="s">
        <v>5308</v>
      </c>
      <c r="D84" s="2686" t="s">
        <v>4921</v>
      </c>
      <c r="E84" s="3010"/>
      <c r="F84" s="3041"/>
      <c r="G84" s="2468"/>
      <c r="I84"/>
      <c r="J84" s="1521"/>
      <c r="K84"/>
      <c r="L84"/>
      <c r="M84"/>
      <c r="N84" s="1466"/>
      <c r="O84" s="2026"/>
      <c r="P84" s="1451">
        <v>0</v>
      </c>
      <c r="Q84" s="1451" t="str">
        <f t="shared" si="2"/>
        <v>3380</v>
      </c>
      <c r="R84" s="1455">
        <v>0</v>
      </c>
      <c r="S84" s="1491">
        <f>SUMIF('FLUJO ACTUAL'!AF:AF,B81,'FLUJO ACTUAL'!AE:AE)</f>
        <v>102</v>
      </c>
      <c r="T84" s="1453">
        <f>SUMIF('1 BL anterior'!C:C,C81,'1 BL anterior'!P:P)</f>
        <v>0</v>
      </c>
      <c r="U84" s="1987">
        <f>SUMIF('1 BL anterior'!C:C,C81,'1 BL anterior'!B:B)</f>
        <v>325</v>
      </c>
      <c r="V84" s="1465"/>
      <c r="W84" s="183"/>
      <c r="X84" s="183"/>
      <c r="Y84" s="1463"/>
      <c r="Z84" s="1463"/>
      <c r="AA84" s="1462"/>
      <c r="AB84" s="1463"/>
      <c r="AC84" s="1342"/>
      <c r="AD84" s="1464"/>
      <c r="AE84" s="1465"/>
      <c r="AF84" s="1465"/>
      <c r="AG84" s="1465"/>
      <c r="AH84" s="1465"/>
      <c r="AI84" s="1465"/>
      <c r="AJ84" s="1465"/>
      <c r="AK84" s="1465"/>
      <c r="AL84" s="1465"/>
      <c r="AM84" s="1465"/>
      <c r="AN84" s="1465"/>
      <c r="AO84" s="1465"/>
      <c r="AP84" s="1465"/>
      <c r="AQ84" s="1465"/>
      <c r="AR84" s="1465"/>
      <c r="AS84" s="1465"/>
      <c r="AT84" s="1465"/>
      <c r="AU84" s="1465"/>
      <c r="AV84" s="1465"/>
      <c r="AW84" s="1465"/>
      <c r="AX84" s="1465"/>
      <c r="AY84" s="1465"/>
      <c r="AZ84" s="1465"/>
      <c r="BA84" s="1465"/>
      <c r="BB84" s="1465"/>
    </row>
    <row r="85" spans="2:54" ht="15.75">
      <c r="B85" s="2467">
        <v>0</v>
      </c>
      <c r="C85" s="2685">
        <v>1.02</v>
      </c>
      <c r="D85" s="2685" t="s">
        <v>5006</v>
      </c>
      <c r="E85" s="3010"/>
      <c r="F85" s="3041"/>
      <c r="G85" s="2468"/>
      <c r="I85"/>
      <c r="J85" s="1521"/>
      <c r="K85"/>
      <c r="L85"/>
      <c r="M85"/>
      <c r="N85" s="1466"/>
      <c r="O85" s="2026"/>
      <c r="P85" s="1451">
        <v>0</v>
      </c>
      <c r="Q85" s="1451" t="str">
        <f t="shared" si="2"/>
        <v>00</v>
      </c>
      <c r="R85" s="1455">
        <v>0</v>
      </c>
      <c r="S85" s="1491">
        <f>SUMIF('FLUJO ACTUAL'!AF:AF,B82,'FLUJO ACTUAL'!AE:AE)</f>
        <v>0</v>
      </c>
      <c r="T85" s="1453">
        <f>SUMIF('1 BL anterior'!C:C,C82,'1 BL anterior'!P:P)</f>
        <v>0</v>
      </c>
      <c r="U85" s="1987">
        <f>SUMIF('1 BL anterior'!C:C,C82,'1 BL anterior'!B:B)</f>
        <v>0</v>
      </c>
      <c r="V85" s="1465"/>
      <c r="W85" s="183"/>
      <c r="X85" s="183"/>
      <c r="Y85" s="1463"/>
      <c r="Z85" s="1463"/>
      <c r="AA85" s="1462"/>
      <c r="AB85" s="1463"/>
      <c r="AC85" s="1342"/>
      <c r="AD85" s="1464"/>
      <c r="AE85" s="1465"/>
      <c r="AF85" s="1465"/>
      <c r="AG85" s="1465"/>
      <c r="AH85" s="1465"/>
      <c r="AI85" s="1465"/>
      <c r="AJ85" s="1465"/>
      <c r="AK85" s="1465"/>
      <c r="AL85" s="1465"/>
      <c r="AM85" s="1465"/>
      <c r="AN85" s="1465"/>
      <c r="AO85" s="1465"/>
      <c r="AP85" s="1465"/>
      <c r="AQ85" s="1465"/>
      <c r="AR85" s="1465"/>
      <c r="AS85" s="1465"/>
      <c r="AT85" s="1465"/>
      <c r="AU85" s="1465"/>
      <c r="AV85" s="1465"/>
      <c r="AW85" s="1465"/>
      <c r="AX85" s="1465"/>
      <c r="AY85" s="1465"/>
      <c r="AZ85" s="1465"/>
      <c r="BA85" s="1465"/>
      <c r="BB85" s="1465"/>
    </row>
    <row r="86" spans="2:54" ht="15.75">
      <c r="B86" s="2467">
        <v>0</v>
      </c>
      <c r="C86" s="2685" t="s">
        <v>5390</v>
      </c>
      <c r="D86" s="2685" t="s">
        <v>5007</v>
      </c>
      <c r="E86" s="3010"/>
      <c r="F86" s="3041"/>
      <c r="G86" s="2468"/>
      <c r="I86"/>
      <c r="J86" s="1521"/>
      <c r="K86"/>
      <c r="L86"/>
      <c r="M86"/>
      <c r="N86" s="1466"/>
      <c r="O86" s="2026"/>
      <c r="P86" s="1451">
        <v>0</v>
      </c>
      <c r="Q86" s="1451" t="str">
        <f t="shared" si="2"/>
        <v>00</v>
      </c>
      <c r="R86" s="1455">
        <v>0</v>
      </c>
      <c r="S86" s="1491">
        <f>SUMIF('FLUJO ACTUAL'!AF:AF,B83,'FLUJO ACTUAL'!AE:AE)</f>
        <v>0</v>
      </c>
      <c r="T86" s="1453">
        <f>SUMIF('1 BL anterior'!C:C,C83,'1 BL anterior'!P:P)</f>
        <v>0</v>
      </c>
      <c r="U86" s="1987">
        <f>SUMIF('1 BL anterior'!C:C,C83,'1 BL anterior'!B:B)</f>
        <v>0</v>
      </c>
      <c r="V86" s="1465"/>
      <c r="W86" s="183"/>
      <c r="X86" s="183"/>
      <c r="Y86" s="1463"/>
      <c r="Z86" s="1463"/>
      <c r="AA86" s="1462"/>
      <c r="AB86" s="1463"/>
      <c r="AC86" s="1342"/>
      <c r="AD86" s="1464"/>
      <c r="AE86" s="1465"/>
      <c r="AF86" s="1465"/>
      <c r="AG86" s="1465"/>
      <c r="AH86" s="1465"/>
      <c r="AI86" s="1465"/>
      <c r="AJ86" s="1465"/>
      <c r="AK86" s="1465"/>
      <c r="AL86" s="1465"/>
      <c r="AM86" s="1465"/>
      <c r="AN86" s="1465"/>
      <c r="AO86" s="1465"/>
      <c r="AP86" s="1465"/>
      <c r="AQ86" s="1465"/>
      <c r="AR86" s="1465"/>
      <c r="AS86" s="1465"/>
      <c r="AT86" s="1465"/>
      <c r="AU86" s="1465"/>
      <c r="AV86" s="1465"/>
      <c r="AW86" s="1465"/>
      <c r="AX86" s="1465"/>
      <c r="AY86" s="1465"/>
      <c r="AZ86" s="1465"/>
      <c r="BA86" s="1465"/>
      <c r="BB86" s="1465"/>
    </row>
    <row r="87" spans="2:54" ht="15.75">
      <c r="B87" s="2467">
        <v>0</v>
      </c>
      <c r="C87" s="2685" t="s">
        <v>5392</v>
      </c>
      <c r="D87" s="2685" t="s">
        <v>5796</v>
      </c>
      <c r="E87" s="3010"/>
      <c r="F87" s="3041"/>
      <c r="G87" s="2468"/>
      <c r="I87"/>
      <c r="J87" s="1521"/>
      <c r="K87"/>
      <c r="L87"/>
      <c r="M87"/>
      <c r="N87" s="1466"/>
      <c r="O87" s="2026"/>
      <c r="P87" s="1451">
        <v>0</v>
      </c>
      <c r="Q87" s="1451" t="str">
        <f t="shared" si="2"/>
        <v>00</v>
      </c>
      <c r="R87" s="1455">
        <v>0</v>
      </c>
      <c r="S87" s="1491">
        <f>SUMIF('FLUJO ACTUAL'!AF:AF,B84,'FLUJO ACTUAL'!AE:AE)</f>
        <v>103</v>
      </c>
      <c r="T87" s="1453">
        <f>SUMIF('1 BL anterior'!C:C,C84,'1 BL anterior'!P:P)</f>
        <v>0</v>
      </c>
      <c r="U87" s="1987">
        <f>SUMIF('1 BL anterior'!C:C,C84,'1 BL anterior'!B:B)</f>
        <v>338</v>
      </c>
      <c r="V87" s="1465"/>
      <c r="W87" s="183"/>
      <c r="X87" s="183"/>
      <c r="Y87" s="1463"/>
      <c r="Z87" s="1463"/>
      <c r="AA87" s="1462"/>
      <c r="AB87" s="1463"/>
      <c r="AC87" s="1342"/>
      <c r="AD87" s="1464"/>
      <c r="AE87" s="1465"/>
      <c r="AF87" s="1465"/>
      <c r="AG87" s="1465"/>
      <c r="AH87" s="1465"/>
      <c r="AI87" s="1465"/>
      <c r="AJ87" s="1465"/>
      <c r="AK87" s="1465"/>
      <c r="AL87" s="1465"/>
      <c r="AM87" s="1465"/>
      <c r="AN87" s="1465"/>
      <c r="AO87" s="1465"/>
      <c r="AP87" s="1465"/>
      <c r="AQ87" s="1465"/>
      <c r="AR87" s="1465"/>
      <c r="AS87" s="1465"/>
      <c r="AT87" s="1465"/>
      <c r="AU87" s="1465"/>
      <c r="AV87" s="1465"/>
      <c r="AW87" s="1465"/>
      <c r="AX87" s="1465"/>
      <c r="AY87" s="1465"/>
      <c r="AZ87" s="1465"/>
      <c r="BA87" s="1465"/>
      <c r="BB87" s="1465"/>
    </row>
    <row r="88" spans="2:54" ht="15.75">
      <c r="B88" s="2467">
        <v>0</v>
      </c>
      <c r="C88" s="2685" t="s">
        <v>5797</v>
      </c>
      <c r="D88" s="2685" t="s">
        <v>3539</v>
      </c>
      <c r="E88" s="3010"/>
      <c r="F88" s="3041"/>
      <c r="G88" s="2468"/>
      <c r="I88"/>
      <c r="J88" s="1521"/>
      <c r="K88"/>
      <c r="L88"/>
      <c r="M88"/>
      <c r="N88" s="1466"/>
      <c r="O88" s="2026"/>
      <c r="P88" s="1451">
        <v>0</v>
      </c>
      <c r="Q88" s="1451" t="str">
        <f t="shared" si="2"/>
        <v>00</v>
      </c>
      <c r="R88" s="1455">
        <v>0</v>
      </c>
      <c r="S88" s="1491">
        <f>SUMIF('FLUJO ACTUAL'!AF:AF,B85,'FLUJO ACTUAL'!AE:AE)</f>
        <v>0</v>
      </c>
      <c r="T88" s="1453">
        <f>SUMIF('1 BL anterior'!C:C,C85,'1 BL anterior'!P:P)</f>
        <v>0</v>
      </c>
      <c r="U88" s="1987">
        <f>SUMIF('1 BL anterior'!C:C,C85,'1 BL anterior'!B:B)</f>
        <v>0</v>
      </c>
      <c r="V88" s="1465"/>
      <c r="W88" s="183"/>
      <c r="X88" s="183"/>
      <c r="Y88" s="1463"/>
      <c r="Z88" s="1463"/>
      <c r="AA88" s="1462"/>
      <c r="AB88" s="1463"/>
      <c r="AC88" s="1342"/>
      <c r="AD88" s="1464"/>
      <c r="AE88" s="1465"/>
      <c r="AF88" s="1465"/>
      <c r="AG88" s="1465"/>
      <c r="AH88" s="1465"/>
      <c r="AI88" s="1465"/>
      <c r="AJ88" s="1465"/>
      <c r="AK88" s="1465"/>
      <c r="AL88" s="1465"/>
      <c r="AM88" s="1465"/>
      <c r="AN88" s="1465"/>
      <c r="AO88" s="1465"/>
      <c r="AP88" s="1465"/>
      <c r="AQ88" s="1465"/>
      <c r="AR88" s="1465"/>
      <c r="AS88" s="1465"/>
      <c r="AT88" s="1465"/>
      <c r="AU88" s="1465"/>
      <c r="AV88" s="1465"/>
      <c r="AW88" s="1465"/>
      <c r="AX88" s="1465"/>
      <c r="AY88" s="1465"/>
      <c r="AZ88" s="1465"/>
      <c r="BA88" s="1465"/>
      <c r="BB88" s="1465"/>
    </row>
    <row r="89" spans="2:54" ht="15.75">
      <c r="B89" s="2467">
        <v>368</v>
      </c>
      <c r="C89" s="2686" t="s">
        <v>5362</v>
      </c>
      <c r="D89" s="2686" t="s">
        <v>5045</v>
      </c>
      <c r="E89" s="3010"/>
      <c r="F89" s="3041"/>
      <c r="G89" s="3041"/>
      <c r="I89"/>
      <c r="J89" s="1521"/>
      <c r="K89"/>
      <c r="L89"/>
      <c r="M89"/>
      <c r="N89" s="1466"/>
      <c r="O89" s="2026"/>
      <c r="P89" s="1451">
        <v>0</v>
      </c>
      <c r="Q89" s="1451" t="str">
        <f t="shared" si="2"/>
        <v>3680</v>
      </c>
      <c r="R89" s="1455">
        <v>0</v>
      </c>
      <c r="S89" s="1491">
        <f>SUMIF('FLUJO ACTUAL'!AF:AF,B86,'FLUJO ACTUAL'!AE:AE)</f>
        <v>0</v>
      </c>
      <c r="T89" s="1453">
        <f>SUMIF('1 BL anterior'!C:C,C86,'1 BL anterior'!P:P)</f>
        <v>0</v>
      </c>
      <c r="U89" s="1987">
        <f>SUMIF('1 BL anterior'!C:C,C86,'1 BL anterior'!B:B)</f>
        <v>0</v>
      </c>
      <c r="V89" s="1465"/>
      <c r="W89" s="183"/>
      <c r="X89" s="183"/>
      <c r="Y89" s="1463"/>
      <c r="Z89" s="1463"/>
      <c r="AA89" s="1462"/>
      <c r="AB89" s="1463"/>
      <c r="AC89" s="1342"/>
      <c r="AD89" s="1464"/>
      <c r="AE89" s="1465"/>
      <c r="AF89" s="1465"/>
      <c r="AG89" s="1465"/>
      <c r="AH89" s="1465"/>
      <c r="AI89" s="1465"/>
      <c r="AJ89" s="1465"/>
      <c r="AK89" s="1465"/>
      <c r="AL89" s="1465"/>
      <c r="AM89" s="1465"/>
      <c r="AN89" s="1465"/>
      <c r="AO89" s="1465"/>
      <c r="AP89" s="1465"/>
      <c r="AQ89" s="1465"/>
      <c r="AR89" s="1465"/>
      <c r="AS89" s="1465"/>
      <c r="AT89" s="1465"/>
      <c r="AU89" s="1465"/>
      <c r="AV89" s="1465"/>
      <c r="AW89" s="1465"/>
      <c r="AX89" s="1465"/>
      <c r="AY89" s="1465"/>
      <c r="AZ89" s="1465"/>
      <c r="BA89" s="1465"/>
      <c r="BB89" s="1465"/>
    </row>
    <row r="90" spans="2:54" ht="15.75">
      <c r="B90" s="2467">
        <v>0</v>
      </c>
      <c r="C90" s="2685" t="s">
        <v>5808</v>
      </c>
      <c r="D90" s="2685" t="s">
        <v>3543</v>
      </c>
      <c r="E90" s="3010"/>
      <c r="F90" s="3041"/>
      <c r="G90" s="2468"/>
      <c r="I90"/>
      <c r="J90" s="1521"/>
      <c r="K90"/>
      <c r="L90"/>
      <c r="M90"/>
      <c r="N90" s="1466"/>
      <c r="O90" s="2026"/>
      <c r="P90" s="1451">
        <v>0</v>
      </c>
      <c r="Q90" s="1451" t="str">
        <f t="shared" si="2"/>
        <v>00</v>
      </c>
      <c r="R90" s="1455">
        <v>0</v>
      </c>
      <c r="S90" s="1491">
        <f>SUMIF('FLUJO ACTUAL'!AF:AF,B87,'FLUJO ACTUAL'!AE:AE)</f>
        <v>0</v>
      </c>
      <c r="T90" s="1453">
        <f>SUMIF('1 BL anterior'!C:C,C87,'1 BL anterior'!P:P)</f>
        <v>0</v>
      </c>
      <c r="U90" s="1987">
        <f>SUMIF('1 BL anterior'!C:C,C87,'1 BL anterior'!B:B)</f>
        <v>0</v>
      </c>
      <c r="V90" s="1465"/>
      <c r="W90" s="183"/>
      <c r="X90" s="183"/>
      <c r="Y90" s="1463"/>
      <c r="Z90" s="1463"/>
      <c r="AA90" s="1462"/>
      <c r="AB90" s="1463"/>
      <c r="AC90" s="1342"/>
      <c r="AD90" s="1464"/>
      <c r="AE90" s="1465"/>
      <c r="AF90" s="1465"/>
      <c r="AG90" s="1465"/>
      <c r="AH90" s="1465"/>
      <c r="AI90" s="1465"/>
      <c r="AJ90" s="1465"/>
      <c r="AK90" s="1465"/>
      <c r="AL90" s="1465"/>
      <c r="AM90" s="1465"/>
      <c r="AN90" s="1465"/>
      <c r="AO90" s="1465"/>
      <c r="AP90" s="1465"/>
      <c r="AQ90" s="1465"/>
      <c r="AR90" s="1465"/>
      <c r="AS90" s="1465"/>
      <c r="AT90" s="1465"/>
      <c r="AU90" s="1465"/>
      <c r="AV90" s="1465"/>
      <c r="AW90" s="1465"/>
      <c r="AX90" s="1465"/>
      <c r="AY90" s="1465"/>
      <c r="AZ90" s="1465"/>
      <c r="BA90" s="1465"/>
      <c r="BB90" s="1465"/>
    </row>
    <row r="91" spans="2:54" ht="15.75">
      <c r="B91" s="2467">
        <v>0</v>
      </c>
      <c r="C91" s="2685" t="s">
        <v>5812</v>
      </c>
      <c r="D91" s="2685" t="s">
        <v>5385</v>
      </c>
      <c r="E91" s="3010"/>
      <c r="F91" s="3040"/>
      <c r="G91" s="2468"/>
      <c r="I91" s="2684"/>
      <c r="J91" s="1521"/>
      <c r="K91"/>
      <c r="L91"/>
      <c r="M91"/>
      <c r="N91" s="1466"/>
      <c r="O91" s="2026"/>
      <c r="P91" s="1451">
        <v>0</v>
      </c>
      <c r="Q91" s="1451" t="str">
        <f t="shared" si="2"/>
        <v>00</v>
      </c>
      <c r="R91" s="1455">
        <v>0</v>
      </c>
      <c r="S91" s="1491">
        <f>SUMIF('FLUJO ACTUAL'!AF:AF,B88,'FLUJO ACTUAL'!AE:AE)</f>
        <v>0</v>
      </c>
      <c r="T91" s="1453">
        <f>SUMIF('1 BL anterior'!C:C,C88,'1 BL anterior'!P:P)</f>
        <v>0</v>
      </c>
      <c r="U91" s="1987">
        <f>SUMIF('1 BL anterior'!C:C,C88,'1 BL anterior'!B:B)</f>
        <v>0</v>
      </c>
      <c r="V91" s="1465"/>
      <c r="W91" s="183"/>
      <c r="X91" s="183"/>
      <c r="Y91" s="1463"/>
      <c r="Z91" s="1463"/>
      <c r="AA91" s="1462"/>
      <c r="AB91" s="1463"/>
      <c r="AC91" s="1342"/>
      <c r="AD91" s="1464"/>
      <c r="AE91" s="1465"/>
      <c r="AF91" s="1465"/>
      <c r="AG91" s="1465"/>
      <c r="AH91" s="1465"/>
      <c r="AI91" s="1465"/>
      <c r="AJ91" s="1465"/>
      <c r="AK91" s="1465"/>
      <c r="AL91" s="1465"/>
      <c r="AM91" s="1465"/>
      <c r="AN91" s="1465"/>
      <c r="AO91" s="1465"/>
      <c r="AP91" s="1465"/>
      <c r="AQ91" s="1465"/>
      <c r="AR91" s="1465"/>
      <c r="AS91" s="1465"/>
      <c r="AT91" s="1465"/>
      <c r="AU91" s="1465"/>
      <c r="AV91" s="1465"/>
      <c r="AW91" s="1465"/>
      <c r="AX91" s="1465"/>
      <c r="AY91" s="1465"/>
      <c r="AZ91" s="1465"/>
      <c r="BA91" s="1465"/>
      <c r="BB91" s="1465"/>
    </row>
    <row r="92" spans="2:54" ht="15.75">
      <c r="B92" s="2467">
        <v>372</v>
      </c>
      <c r="C92" s="2686" t="s">
        <v>5384</v>
      </c>
      <c r="D92" s="2686" t="s">
        <v>5385</v>
      </c>
      <c r="E92" s="3010"/>
      <c r="F92" s="3041"/>
      <c r="G92" s="3041"/>
      <c r="I92" s="183"/>
      <c r="J92" s="1521"/>
      <c r="K92"/>
      <c r="L92"/>
      <c r="M92"/>
      <c r="N92" s="1466"/>
      <c r="O92" s="2026"/>
      <c r="P92" s="1451">
        <v>0</v>
      </c>
      <c r="Q92" s="1451" t="str">
        <f t="shared" si="2"/>
        <v>3720</v>
      </c>
      <c r="R92" s="1455">
        <v>0</v>
      </c>
      <c r="S92" s="1491">
        <f>SUMIF('FLUJO ACTUAL'!AF:AF,B89,'FLUJO ACTUAL'!AE:AE)</f>
        <v>111</v>
      </c>
      <c r="T92" s="1453">
        <f>SUMIF('1 BL anterior'!C:C,C89,'1 BL anterior'!P:P)</f>
        <v>0</v>
      </c>
      <c r="U92" s="1987">
        <f>SUMIF('1 BL anterior'!C:C,C89,'1 BL anterior'!B:B)</f>
        <v>368</v>
      </c>
      <c r="V92" s="1465"/>
      <c r="W92" s="183"/>
      <c r="X92" s="183"/>
      <c r="Y92" s="1463"/>
      <c r="Z92" s="1463"/>
      <c r="AA92" s="1462"/>
      <c r="AB92" s="1463"/>
      <c r="AC92" s="1342"/>
      <c r="AD92" s="1464"/>
      <c r="AE92" s="1465"/>
      <c r="AF92" s="1465"/>
      <c r="AG92" s="1465"/>
      <c r="AH92" s="1465"/>
      <c r="AI92" s="1465"/>
      <c r="AJ92" s="1465"/>
      <c r="AK92" s="1465"/>
      <c r="AL92" s="1465"/>
      <c r="AM92" s="1465"/>
      <c r="AN92" s="1465"/>
      <c r="AO92" s="1465"/>
      <c r="AP92" s="1465"/>
      <c r="AQ92" s="1465"/>
      <c r="AR92" s="1465"/>
      <c r="AS92" s="1465"/>
      <c r="AT92" s="1465"/>
      <c r="AU92" s="1465"/>
      <c r="AV92" s="1465"/>
      <c r="AW92" s="1465"/>
      <c r="AX92" s="1465"/>
      <c r="AY92" s="1465"/>
      <c r="AZ92" s="1465"/>
      <c r="BA92" s="1465"/>
      <c r="BB92" s="1465"/>
    </row>
    <row r="93" spans="2:54" ht="15.75">
      <c r="B93" s="2467">
        <v>0</v>
      </c>
      <c r="C93" s="2685" t="s">
        <v>5813</v>
      </c>
      <c r="D93" s="2685" t="s">
        <v>5008</v>
      </c>
      <c r="E93" s="3010"/>
      <c r="F93" s="3041"/>
      <c r="G93" s="2468"/>
      <c r="I93"/>
      <c r="J93" s="1521"/>
      <c r="K93"/>
      <c r="L93"/>
      <c r="M93"/>
      <c r="N93" s="1466"/>
      <c r="O93" s="2026"/>
      <c r="P93" s="1451">
        <v>0</v>
      </c>
      <c r="Q93" s="1451" t="str">
        <f t="shared" si="2"/>
        <v>00</v>
      </c>
      <c r="R93" s="1455">
        <v>0</v>
      </c>
      <c r="S93" s="1491">
        <f>SUMIF('FLUJO ACTUAL'!AF:AF,B90,'FLUJO ACTUAL'!AE:AE)</f>
        <v>0</v>
      </c>
      <c r="T93" s="1453">
        <f>SUMIF('1 BL anterior'!C:C,C90,'1 BL anterior'!P:P)</f>
        <v>0</v>
      </c>
      <c r="U93" s="1987">
        <f>SUMIF('1 BL anterior'!C:C,C90,'1 BL anterior'!B:B)</f>
        <v>0</v>
      </c>
      <c r="V93" s="1465"/>
      <c r="W93" s="183"/>
      <c r="X93" s="183"/>
      <c r="Y93" s="1463"/>
      <c r="Z93" s="1463"/>
      <c r="AA93" s="1462"/>
      <c r="AB93" s="1463"/>
      <c r="AC93" s="1342"/>
      <c r="AD93" s="1464"/>
      <c r="AE93" s="1465"/>
      <c r="AF93" s="1465"/>
      <c r="AG93" s="1465"/>
      <c r="AH93" s="1465"/>
      <c r="AI93" s="1465"/>
      <c r="AJ93" s="1465"/>
      <c r="AK93" s="1465"/>
      <c r="AL93" s="1465"/>
      <c r="AM93" s="1465"/>
      <c r="AN93" s="1465"/>
      <c r="AO93" s="1465"/>
      <c r="AP93" s="1465"/>
      <c r="AQ93" s="1465"/>
      <c r="AR93" s="1465"/>
      <c r="AS93" s="1465"/>
      <c r="AT93" s="1465"/>
      <c r="AU93" s="1465"/>
      <c r="AV93" s="1465"/>
      <c r="AW93" s="1465"/>
      <c r="AX93" s="1465"/>
      <c r="AY93" s="1465"/>
      <c r="AZ93" s="1465"/>
      <c r="BA93" s="1465"/>
      <c r="BB93" s="1465"/>
    </row>
    <row r="94" spans="2:54" ht="15.75">
      <c r="B94" s="2467">
        <v>0</v>
      </c>
      <c r="C94" s="2685" t="s">
        <v>5818</v>
      </c>
      <c r="D94" s="3009" t="s">
        <v>5009</v>
      </c>
      <c r="E94" s="3010"/>
      <c r="F94" s="3041"/>
      <c r="G94" s="2468"/>
      <c r="I94"/>
      <c r="J94" s="1521"/>
      <c r="K94"/>
      <c r="L94"/>
      <c r="M94"/>
      <c r="N94" s="1466"/>
      <c r="O94" s="2026"/>
      <c r="P94" s="1451">
        <v>0</v>
      </c>
      <c r="Q94" s="1451" t="str">
        <f t="shared" si="2"/>
        <v>00</v>
      </c>
      <c r="R94" s="1455">
        <v>0</v>
      </c>
      <c r="S94" s="1491">
        <f>SUMIF('FLUJO ACTUAL'!AF:AF,B91,'FLUJO ACTUAL'!AE:AE)</f>
        <v>0</v>
      </c>
      <c r="T94" s="1453">
        <f>SUMIF('1 BL anterior'!C:C,C91,'1 BL anterior'!P:P)</f>
        <v>0</v>
      </c>
      <c r="U94" s="1987">
        <f>SUMIF('1 BL anterior'!C:C,C91,'1 BL anterior'!B:B)</f>
        <v>0</v>
      </c>
      <c r="V94" s="1465"/>
      <c r="W94" s="183"/>
      <c r="X94" s="183"/>
      <c r="Y94" s="1463"/>
      <c r="Z94" s="1463"/>
      <c r="AA94" s="1462"/>
      <c r="AB94" s="1463"/>
      <c r="AC94" s="1342"/>
      <c r="AD94" s="1464"/>
      <c r="AE94" s="1465"/>
      <c r="AF94" s="1465"/>
      <c r="AG94" s="1465"/>
      <c r="AH94" s="1465"/>
      <c r="AI94" s="1465"/>
      <c r="AJ94" s="1465"/>
      <c r="AK94" s="1465"/>
      <c r="AL94" s="1465"/>
      <c r="AM94" s="1465"/>
      <c r="AN94" s="1465"/>
      <c r="AO94" s="1465"/>
      <c r="AP94" s="1465"/>
      <c r="AQ94" s="1465"/>
      <c r="AR94" s="1465"/>
      <c r="AS94" s="1465"/>
      <c r="AT94" s="1465"/>
      <c r="AU94" s="1465"/>
      <c r="AV94" s="1465"/>
      <c r="AW94" s="1465"/>
      <c r="AX94" s="1465"/>
      <c r="AY94" s="1465"/>
      <c r="AZ94" s="1465"/>
      <c r="BA94" s="1465"/>
      <c r="BB94" s="1465"/>
    </row>
    <row r="95" spans="2:54" ht="15.75">
      <c r="B95" s="2467">
        <v>383</v>
      </c>
      <c r="C95" s="2686" t="s">
        <v>5335</v>
      </c>
      <c r="D95" s="2686" t="s">
        <v>5009</v>
      </c>
      <c r="E95" s="3010"/>
      <c r="F95" s="3049"/>
      <c r="G95" s="3041"/>
      <c r="I95"/>
      <c r="J95" s="1521"/>
      <c r="K95" s="2023"/>
      <c r="L95" s="2023"/>
      <c r="M95"/>
      <c r="N95" s="1466"/>
      <c r="O95" s="2026"/>
      <c r="P95" s="1451">
        <v>0</v>
      </c>
      <c r="Q95" s="1451" t="str">
        <f t="shared" si="2"/>
        <v>3830</v>
      </c>
      <c r="R95" s="1455">
        <v>0</v>
      </c>
      <c r="S95" s="1491">
        <f>SUMIF('FLUJO ACTUAL'!AF:AF,B92,'FLUJO ACTUAL'!AE:AE)</f>
        <v>111</v>
      </c>
      <c r="T95" s="1453">
        <f>SUMIF('1 BL anterior'!C:C,C92,'1 BL anterior'!P:P)</f>
        <v>0</v>
      </c>
      <c r="U95" s="1987">
        <f>SUMIF('1 BL anterior'!C:C,C92,'1 BL anterior'!B:B)</f>
        <v>372</v>
      </c>
      <c r="V95" s="1465"/>
      <c r="W95" s="183"/>
      <c r="X95" s="183"/>
      <c r="Y95" s="1463"/>
      <c r="Z95" s="1463"/>
      <c r="AA95" s="1462"/>
      <c r="AB95" s="1463"/>
      <c r="AC95" s="1342"/>
      <c r="AD95" s="1464"/>
      <c r="AE95" s="1465"/>
      <c r="AF95" s="1465"/>
      <c r="AG95" s="1465"/>
      <c r="AH95" s="1465"/>
      <c r="AI95" s="1465"/>
      <c r="AJ95" s="1465"/>
      <c r="AK95" s="1465"/>
      <c r="AL95" s="1465"/>
      <c r="AM95" s="1465"/>
      <c r="AN95" s="1465"/>
      <c r="AO95" s="1465"/>
      <c r="AP95" s="1465"/>
      <c r="AQ95" s="1465"/>
      <c r="AR95" s="1465"/>
      <c r="AS95" s="1465"/>
      <c r="AT95" s="1465"/>
      <c r="AU95" s="1465"/>
      <c r="AV95" s="1465"/>
      <c r="AW95" s="1465"/>
      <c r="AX95" s="1465"/>
      <c r="AY95" s="1465"/>
      <c r="AZ95" s="1465"/>
      <c r="BA95" s="1465"/>
      <c r="BB95" s="1465"/>
    </row>
    <row r="96" spans="2:54" ht="15.75">
      <c r="B96" s="2467">
        <v>0</v>
      </c>
      <c r="C96" s="2685" t="s">
        <v>5819</v>
      </c>
      <c r="D96" s="2685" t="s">
        <v>5010</v>
      </c>
      <c r="E96" s="3010"/>
      <c r="F96" s="3041"/>
      <c r="G96" s="2468"/>
      <c r="I96"/>
      <c r="J96" s="1521"/>
      <c r="K96"/>
      <c r="L96"/>
      <c r="M96"/>
      <c r="N96" s="1466"/>
      <c r="O96" s="2026"/>
      <c r="P96" s="1451">
        <v>0</v>
      </c>
      <c r="Q96" s="1451" t="str">
        <f t="shared" si="2"/>
        <v>00</v>
      </c>
      <c r="R96" s="1455">
        <v>0</v>
      </c>
      <c r="S96" s="1491">
        <f>SUMIF('FLUJO ACTUAL'!AF:AF,B93,'FLUJO ACTUAL'!AE:AE)</f>
        <v>0</v>
      </c>
      <c r="T96" s="1453">
        <f>SUMIF('1 BL anterior'!C:C,C93,'1 BL anterior'!P:P)</f>
        <v>0</v>
      </c>
      <c r="U96" s="1987">
        <f>SUMIF('1 BL anterior'!C:C,C93,'1 BL anterior'!B:B)</f>
        <v>0</v>
      </c>
      <c r="V96" s="1465"/>
      <c r="W96" s="183"/>
      <c r="X96" s="183"/>
      <c r="Y96" s="1463"/>
      <c r="Z96" s="1463"/>
      <c r="AA96" s="1462"/>
      <c r="AB96" s="1463"/>
      <c r="AC96" s="1342"/>
      <c r="AD96" s="1464"/>
      <c r="AE96" s="1465"/>
      <c r="AF96" s="1465"/>
      <c r="AG96" s="1465"/>
      <c r="AH96" s="1465"/>
      <c r="AI96" s="1465"/>
      <c r="AJ96" s="1465"/>
      <c r="AK96" s="1465"/>
      <c r="AL96" s="1465"/>
      <c r="AM96" s="1465"/>
      <c r="AN96" s="1465"/>
      <c r="AO96" s="1465"/>
      <c r="AP96" s="1465"/>
      <c r="AQ96" s="1465"/>
      <c r="AR96" s="1465"/>
      <c r="AS96" s="1465"/>
      <c r="AT96" s="1465"/>
      <c r="AU96" s="1465"/>
      <c r="AV96" s="1465"/>
      <c r="AW96" s="1465"/>
      <c r="AX96" s="1465"/>
      <c r="AY96" s="1465"/>
      <c r="AZ96" s="1465"/>
      <c r="BA96" s="1465"/>
      <c r="BB96" s="1465"/>
    </row>
    <row r="97" spans="2:54" ht="15.75">
      <c r="B97" s="2467">
        <v>0</v>
      </c>
      <c r="C97" s="2685" t="s">
        <v>5820</v>
      </c>
      <c r="D97" s="3009" t="s">
        <v>5011</v>
      </c>
      <c r="E97" s="3010"/>
      <c r="F97" s="3041"/>
      <c r="G97" s="2468"/>
      <c r="I97"/>
      <c r="J97" s="1521"/>
      <c r="K97"/>
      <c r="L97"/>
      <c r="M97"/>
      <c r="N97" s="1466"/>
      <c r="O97" s="2026"/>
      <c r="P97" s="1451">
        <v>0</v>
      </c>
      <c r="Q97" s="1451" t="str">
        <f t="shared" si="2"/>
        <v>00</v>
      </c>
      <c r="R97" s="1455">
        <v>0</v>
      </c>
      <c r="S97" s="1491">
        <f>SUMIF('FLUJO ACTUAL'!AF:AF,B94,'FLUJO ACTUAL'!AE:AE)</f>
        <v>0</v>
      </c>
      <c r="T97" s="1453">
        <f>SUMIF('1 BL anterior'!C:C,C94,'1 BL anterior'!P:P)</f>
        <v>0</v>
      </c>
      <c r="U97" s="1987">
        <f>SUMIF('1 BL anterior'!C:C,C94,'1 BL anterior'!B:B)</f>
        <v>0</v>
      </c>
      <c r="V97" s="1465"/>
      <c r="W97" s="183"/>
      <c r="X97" s="183"/>
      <c r="Y97" s="1463"/>
      <c r="Z97" s="1463"/>
      <c r="AA97" s="1462"/>
      <c r="AB97" s="1463"/>
      <c r="AC97" s="1342"/>
      <c r="AD97" s="1464"/>
      <c r="AE97" s="1465"/>
      <c r="AF97" s="1465"/>
      <c r="AG97" s="1465"/>
      <c r="AH97" s="1465"/>
      <c r="AI97" s="1465"/>
      <c r="AJ97" s="1465"/>
      <c r="AK97" s="1465"/>
      <c r="AL97" s="1465"/>
      <c r="AM97" s="1465"/>
      <c r="AN97" s="1465"/>
      <c r="AO97" s="1465"/>
      <c r="AP97" s="1465"/>
      <c r="AQ97" s="1465"/>
      <c r="AR97" s="1465"/>
      <c r="AS97" s="1465"/>
      <c r="AT97" s="1465"/>
      <c r="AU97" s="1465"/>
      <c r="AV97" s="1465"/>
      <c r="AW97" s="1465"/>
      <c r="AX97" s="1465"/>
      <c r="AY97" s="1465"/>
      <c r="AZ97" s="1465"/>
      <c r="BA97" s="1465"/>
      <c r="BB97" s="1465"/>
    </row>
    <row r="98" spans="2:54" ht="15.75">
      <c r="B98" s="2467">
        <v>374</v>
      </c>
      <c r="C98" s="2686" t="s">
        <v>5314</v>
      </c>
      <c r="D98" s="3047" t="s">
        <v>5012</v>
      </c>
      <c r="E98" s="3010"/>
      <c r="F98" s="3041"/>
      <c r="G98" s="3041"/>
      <c r="I98"/>
      <c r="J98" s="1521"/>
      <c r="K98"/>
      <c r="L98"/>
      <c r="M98"/>
      <c r="N98" s="1466"/>
      <c r="O98" s="2026"/>
      <c r="P98" s="1451">
        <v>0</v>
      </c>
      <c r="Q98" s="1451" t="str">
        <f t="shared" si="2"/>
        <v>3740</v>
      </c>
      <c r="R98" s="1455">
        <v>0</v>
      </c>
      <c r="S98" s="1491">
        <f>SUMIF('FLUJO ACTUAL'!AF:AF,B95,'FLUJO ACTUAL'!AE:AE)</f>
        <v>111</v>
      </c>
      <c r="T98" s="1453">
        <f>SUMIF('1 BL anterior'!C:C,C95,'1 BL anterior'!P:P)</f>
        <v>0</v>
      </c>
      <c r="U98" s="1987">
        <f>SUMIF('1 BL anterior'!C:C,C95,'1 BL anterior'!B:B)</f>
        <v>383</v>
      </c>
      <c r="V98" s="1465"/>
      <c r="W98" s="183"/>
      <c r="X98" s="183"/>
      <c r="Y98" s="1463"/>
      <c r="Z98" s="1463"/>
      <c r="AA98" s="1462"/>
      <c r="AB98" s="1463"/>
      <c r="AC98" s="1342"/>
      <c r="AD98" s="1464"/>
      <c r="AE98" s="1465"/>
      <c r="AF98" s="1465"/>
      <c r="AG98" s="1465"/>
      <c r="AH98" s="1465"/>
      <c r="AI98" s="1465"/>
      <c r="AJ98" s="1465"/>
      <c r="AK98" s="1465"/>
      <c r="AL98" s="1465"/>
      <c r="AM98" s="1465"/>
      <c r="AN98" s="1465"/>
      <c r="AO98" s="1465"/>
      <c r="AP98" s="1465"/>
      <c r="AQ98" s="1465"/>
      <c r="AR98" s="1465"/>
      <c r="AS98" s="1465"/>
      <c r="AT98" s="1465"/>
      <c r="AU98" s="1465"/>
      <c r="AV98" s="1465"/>
      <c r="AW98" s="1465"/>
      <c r="AX98" s="1465"/>
      <c r="AY98" s="1465"/>
      <c r="AZ98" s="1465"/>
      <c r="BA98" s="1465"/>
      <c r="BB98" s="1465"/>
    </row>
    <row r="99" spans="2:54" ht="15.75">
      <c r="B99" s="2467">
        <v>0</v>
      </c>
      <c r="C99" s="2685" t="s">
        <v>5821</v>
      </c>
      <c r="D99" s="3009" t="s">
        <v>5822</v>
      </c>
      <c r="E99" s="3010"/>
      <c r="F99" s="3041"/>
      <c r="G99" s="2468"/>
      <c r="I99"/>
      <c r="J99" s="1521"/>
      <c r="K99"/>
      <c r="L99"/>
      <c r="M99"/>
      <c r="N99" s="1466"/>
      <c r="O99" s="2026"/>
      <c r="P99" s="1451">
        <v>0</v>
      </c>
      <c r="Q99" s="1451" t="str">
        <f t="shared" si="2"/>
        <v>00</v>
      </c>
      <c r="R99" s="1455">
        <v>0</v>
      </c>
      <c r="S99" s="1491">
        <f>SUMIF('FLUJO ACTUAL'!AF:AF,B96,'FLUJO ACTUAL'!AE:AE)</f>
        <v>0</v>
      </c>
      <c r="T99" s="1453">
        <f>SUMIF('1 BL anterior'!C:C,C96,'1 BL anterior'!P:P)</f>
        <v>0</v>
      </c>
      <c r="U99" s="1987">
        <f>SUMIF('1 BL anterior'!C:C,C96,'1 BL anterior'!B:B)</f>
        <v>0</v>
      </c>
      <c r="V99" s="1465"/>
      <c r="W99" s="183"/>
      <c r="X99" s="183"/>
      <c r="Y99" s="1463"/>
      <c r="Z99" s="1463"/>
      <c r="AA99" s="1462"/>
      <c r="AB99" s="1463"/>
      <c r="AC99" s="1342"/>
      <c r="AD99" s="1464"/>
      <c r="AE99" s="1465"/>
      <c r="AF99" s="1465"/>
      <c r="AG99" s="1465"/>
      <c r="AH99" s="1465"/>
      <c r="AI99" s="1465"/>
      <c r="AJ99" s="1465"/>
      <c r="AK99" s="1465"/>
      <c r="AL99" s="1465"/>
      <c r="AM99" s="1465"/>
      <c r="AN99" s="1465"/>
      <c r="AO99" s="1465"/>
      <c r="AP99" s="1465"/>
      <c r="AQ99" s="1465"/>
      <c r="AR99" s="1465"/>
      <c r="AS99" s="1465"/>
      <c r="AT99" s="1465"/>
      <c r="AU99" s="1465"/>
      <c r="AV99" s="1465"/>
      <c r="AW99" s="1465"/>
      <c r="AX99" s="1465"/>
      <c r="AY99" s="1465"/>
      <c r="AZ99" s="1465"/>
      <c r="BA99" s="1465"/>
      <c r="BB99" s="1465"/>
    </row>
    <row r="100" spans="2:54" ht="15.75">
      <c r="B100" s="2467">
        <v>0</v>
      </c>
      <c r="C100" s="2685" t="s">
        <v>5823</v>
      </c>
      <c r="D100" s="3009" t="s">
        <v>5824</v>
      </c>
      <c r="E100" s="3010"/>
      <c r="F100" s="3041"/>
      <c r="G100" s="2468"/>
      <c r="I100"/>
      <c r="J100" s="1521"/>
      <c r="K100"/>
      <c r="L100"/>
      <c r="M100"/>
      <c r="N100" s="1466"/>
      <c r="O100" s="2026"/>
      <c r="P100" s="1451">
        <v>0</v>
      </c>
      <c r="Q100" s="1451" t="str">
        <f t="shared" si="2"/>
        <v>00</v>
      </c>
      <c r="R100" s="1455">
        <v>0</v>
      </c>
      <c r="S100" s="1491">
        <f>SUMIF('FLUJO ACTUAL'!AF:AF,B97,'FLUJO ACTUAL'!AE:AE)</f>
        <v>0</v>
      </c>
      <c r="T100" s="1453">
        <f>SUMIF('1 BL anterior'!C:C,C97,'1 BL anterior'!P:P)</f>
        <v>0</v>
      </c>
      <c r="U100" s="1987">
        <f>SUMIF('1 BL anterior'!C:C,C97,'1 BL anterior'!B:B)</f>
        <v>0</v>
      </c>
      <c r="V100" s="1465"/>
      <c r="W100" s="183"/>
      <c r="X100" s="183"/>
      <c r="Y100" s="1463"/>
      <c r="Z100" s="1463"/>
      <c r="AA100" s="1462"/>
      <c r="AB100" s="1463"/>
      <c r="AC100" s="1342"/>
      <c r="AD100" s="1464"/>
      <c r="AE100" s="1465"/>
      <c r="AF100" s="1465"/>
      <c r="AG100" s="1465"/>
      <c r="AH100" s="1465"/>
      <c r="AI100" s="1465"/>
      <c r="AJ100" s="1465"/>
      <c r="AK100" s="1465"/>
      <c r="AL100" s="1465"/>
      <c r="AM100" s="1465"/>
      <c r="AN100" s="1465"/>
      <c r="AO100" s="1465"/>
      <c r="AP100" s="1465"/>
      <c r="AQ100" s="1465"/>
      <c r="AR100" s="1465"/>
      <c r="AS100" s="1465"/>
      <c r="AT100" s="1465"/>
      <c r="AU100" s="1465"/>
      <c r="AV100" s="1465"/>
      <c r="AW100" s="1465"/>
      <c r="AX100" s="1465"/>
      <c r="AY100" s="1465"/>
      <c r="AZ100" s="1465"/>
      <c r="BA100" s="1465"/>
      <c r="BB100" s="1465"/>
    </row>
    <row r="101" spans="2:54" ht="15.75">
      <c r="B101" s="2467">
        <v>375</v>
      </c>
      <c r="C101" s="2686" t="s">
        <v>5386</v>
      </c>
      <c r="D101" s="3047" t="s">
        <v>5387</v>
      </c>
      <c r="E101" s="3010"/>
      <c r="F101" s="3041"/>
      <c r="G101" s="3041"/>
      <c r="I101"/>
      <c r="J101" s="1521"/>
      <c r="K101"/>
      <c r="L101"/>
      <c r="M101"/>
      <c r="N101" s="1466"/>
      <c r="O101" s="2026"/>
      <c r="P101" s="1451">
        <v>0</v>
      </c>
      <c r="Q101" s="1451" t="str">
        <f t="shared" si="2"/>
        <v>3750</v>
      </c>
      <c r="R101" s="1455">
        <v>0</v>
      </c>
      <c r="S101" s="1491">
        <f>SUMIF('FLUJO ACTUAL'!AF:AF,B98,'FLUJO ACTUAL'!AE:AE)</f>
        <v>111</v>
      </c>
      <c r="T101" s="1453">
        <f>SUMIF('1 BL anterior'!C:C,C98,'1 BL anterior'!P:P)</f>
        <v>0</v>
      </c>
      <c r="U101" s="1987">
        <f>SUMIF('1 BL anterior'!C:C,C98,'1 BL anterior'!B:B)</f>
        <v>374</v>
      </c>
      <c r="V101" s="1465"/>
      <c r="W101" s="183"/>
      <c r="X101" s="183"/>
      <c r="Y101" s="1463"/>
      <c r="Z101" s="1463"/>
      <c r="AA101" s="1462"/>
      <c r="AB101" s="1463"/>
      <c r="AC101" s="1342"/>
      <c r="AD101" s="1464"/>
      <c r="AE101" s="1465"/>
      <c r="AF101" s="1465"/>
      <c r="AG101" s="1465"/>
      <c r="AH101" s="1465"/>
      <c r="AI101" s="1465"/>
      <c r="AJ101" s="1465"/>
      <c r="AK101" s="1465"/>
      <c r="AL101" s="1465"/>
      <c r="AM101" s="1465"/>
      <c r="AN101" s="1465"/>
      <c r="AO101" s="1465"/>
      <c r="AP101" s="1465"/>
      <c r="AQ101" s="1465"/>
      <c r="AR101" s="1465"/>
      <c r="AS101" s="1465"/>
      <c r="AT101" s="1465"/>
      <c r="AU101" s="1465"/>
      <c r="AV101" s="1465"/>
      <c r="AW101" s="1465"/>
      <c r="AX101" s="1465"/>
      <c r="AY101" s="1465"/>
      <c r="AZ101" s="1465"/>
      <c r="BA101" s="1465"/>
      <c r="BB101" s="1465"/>
    </row>
    <row r="102" spans="2:54" ht="15.75">
      <c r="B102" s="2467">
        <v>0</v>
      </c>
      <c r="C102" s="2685" t="s">
        <v>5829</v>
      </c>
      <c r="D102" s="3009" t="s">
        <v>5830</v>
      </c>
      <c r="E102" s="3010"/>
      <c r="F102" s="3041"/>
      <c r="G102" s="2468"/>
      <c r="I102"/>
      <c r="J102" s="1521"/>
      <c r="K102"/>
      <c r="L102"/>
      <c r="M102"/>
      <c r="N102" s="1466"/>
      <c r="O102" s="2026"/>
      <c r="P102" s="1451">
        <v>0</v>
      </c>
      <c r="Q102" s="1451" t="str">
        <f t="shared" si="2"/>
        <v>00</v>
      </c>
      <c r="R102" s="1455">
        <v>0</v>
      </c>
      <c r="S102" s="1491">
        <f>SUMIF('FLUJO ACTUAL'!AF:AF,B99,'FLUJO ACTUAL'!AE:AE)</f>
        <v>0</v>
      </c>
      <c r="T102" s="1453">
        <f>SUMIF('1 BL anterior'!C:C,C99,'1 BL anterior'!P:P)</f>
        <v>0</v>
      </c>
      <c r="U102" s="1987">
        <f>SUMIF('1 BL anterior'!C:C,C99,'1 BL anterior'!B:B)</f>
        <v>0</v>
      </c>
      <c r="V102" s="1465"/>
      <c r="W102" s="183"/>
      <c r="X102" s="183"/>
      <c r="Y102" s="1463"/>
      <c r="Z102" s="1463"/>
      <c r="AA102" s="1462"/>
      <c r="AB102" s="1463"/>
      <c r="AC102" s="1342"/>
      <c r="AD102" s="1464"/>
      <c r="AE102" s="1465"/>
      <c r="AF102" s="1465"/>
      <c r="AG102" s="1465"/>
      <c r="AH102" s="1465"/>
      <c r="AI102" s="1465"/>
      <c r="AJ102" s="1465"/>
      <c r="AK102" s="1465"/>
      <c r="AL102" s="1465"/>
      <c r="AM102" s="1465"/>
      <c r="AN102" s="1465"/>
      <c r="AO102" s="1465"/>
      <c r="AP102" s="1465"/>
      <c r="AQ102" s="1465"/>
      <c r="AR102" s="1465"/>
      <c r="AS102" s="1465"/>
      <c r="AT102" s="1465"/>
      <c r="AU102" s="1465"/>
      <c r="AV102" s="1465"/>
      <c r="AW102" s="1465"/>
      <c r="AX102" s="1465"/>
      <c r="AY102" s="1465"/>
      <c r="AZ102" s="1465"/>
      <c r="BA102" s="1465"/>
      <c r="BB102" s="1465"/>
    </row>
    <row r="103" spans="2:54" ht="15.75">
      <c r="B103" s="2467">
        <v>368</v>
      </c>
      <c r="C103" s="2685" t="s">
        <v>5838</v>
      </c>
      <c r="D103" s="2685" t="s">
        <v>3552</v>
      </c>
      <c r="E103" s="3010"/>
      <c r="F103" s="3041"/>
      <c r="G103" s="2468"/>
      <c r="I103"/>
      <c r="J103" s="1521"/>
      <c r="K103"/>
      <c r="L103"/>
      <c r="M103"/>
      <c r="N103" s="1466"/>
      <c r="O103" s="2026"/>
      <c r="P103" s="1451">
        <v>0</v>
      </c>
      <c r="Q103" s="1451" t="str">
        <f t="shared" si="2"/>
        <v>3680</v>
      </c>
      <c r="R103" s="1455">
        <v>0</v>
      </c>
      <c r="S103" s="1491">
        <f>SUMIF('FLUJO ACTUAL'!AF:AF,B100,'FLUJO ACTUAL'!AE:AE)</f>
        <v>0</v>
      </c>
      <c r="T103" s="1453">
        <f>SUMIF('1 BL anterior'!C:C,C100,'1 BL anterior'!P:P)</f>
        <v>0</v>
      </c>
      <c r="U103" s="1987">
        <f>SUMIF('1 BL anterior'!C:C,C100,'1 BL anterior'!B:B)</f>
        <v>0</v>
      </c>
      <c r="V103" s="1465"/>
      <c r="W103" s="183"/>
      <c r="X103" s="183"/>
      <c r="Y103" s="1463"/>
      <c r="Z103" s="1463"/>
      <c r="AA103" s="1462"/>
      <c r="AB103" s="1463"/>
      <c r="AC103" s="1342"/>
      <c r="AD103" s="1464"/>
      <c r="AE103" s="1465"/>
      <c r="AF103" s="1465"/>
      <c r="AG103" s="1465"/>
      <c r="AH103" s="1465"/>
      <c r="AI103" s="1465"/>
      <c r="AJ103" s="1465"/>
      <c r="AK103" s="1465"/>
      <c r="AL103" s="1465"/>
      <c r="AM103" s="1465"/>
      <c r="AN103" s="1465"/>
      <c r="AO103" s="1465"/>
      <c r="AP103" s="1465"/>
      <c r="AQ103" s="1465"/>
      <c r="AR103" s="1465"/>
      <c r="AS103" s="1465"/>
      <c r="AT103" s="1465"/>
      <c r="AU103" s="1465"/>
      <c r="AV103" s="1465"/>
      <c r="AW103" s="1465"/>
      <c r="AX103" s="1465"/>
      <c r="AY103" s="1465"/>
      <c r="AZ103" s="1465"/>
      <c r="BA103" s="1465"/>
      <c r="BB103" s="1465"/>
    </row>
    <row r="104" spans="2:54" ht="15.75">
      <c r="B104" s="2467">
        <v>368</v>
      </c>
      <c r="C104" s="2686" t="s">
        <v>5414</v>
      </c>
      <c r="D104" s="2686" t="s">
        <v>5413</v>
      </c>
      <c r="E104" s="3010"/>
      <c r="F104" s="3041"/>
      <c r="G104" s="3041"/>
      <c r="I104"/>
      <c r="J104" s="1521"/>
      <c r="K104"/>
      <c r="L104"/>
      <c r="M104"/>
      <c r="N104" s="1466"/>
      <c r="O104" s="2026"/>
      <c r="P104" s="1451">
        <v>0</v>
      </c>
      <c r="Q104" s="1451" t="str">
        <f t="shared" si="2"/>
        <v>3680</v>
      </c>
      <c r="R104" s="1455">
        <v>0</v>
      </c>
      <c r="S104" s="1491">
        <f>SUMIF('FLUJO ACTUAL'!AF:AF,B101,'FLUJO ACTUAL'!AE:AE)</f>
        <v>111</v>
      </c>
      <c r="T104" s="1453">
        <f>SUMIF('1 BL anterior'!C:C,C101,'1 BL anterior'!P:P)</f>
        <v>0</v>
      </c>
      <c r="U104" s="1987">
        <f>SUMIF('1 BL anterior'!C:C,C101,'1 BL anterior'!B:B)</f>
        <v>375</v>
      </c>
      <c r="V104" s="1465"/>
      <c r="W104" s="183"/>
      <c r="X104" s="183"/>
      <c r="Y104" s="1463"/>
      <c r="Z104" s="1463"/>
      <c r="AA104" s="1462"/>
      <c r="AB104" s="1463"/>
      <c r="AC104" s="1342"/>
      <c r="AD104" s="1464"/>
      <c r="AE104" s="1465"/>
      <c r="AF104" s="1465"/>
      <c r="AG104" s="1465"/>
      <c r="AH104" s="1465"/>
      <c r="AI104" s="1465"/>
      <c r="AJ104" s="1465"/>
      <c r="AK104" s="1465"/>
      <c r="AL104" s="1465"/>
      <c r="AM104" s="1465"/>
      <c r="AN104" s="1465"/>
      <c r="AO104" s="1465"/>
      <c r="AP104" s="1465"/>
      <c r="AQ104" s="1465"/>
      <c r="AR104" s="1465"/>
      <c r="AS104" s="1465"/>
      <c r="AT104" s="1465"/>
      <c r="AU104" s="1465"/>
      <c r="AV104" s="1465"/>
      <c r="AW104" s="1465"/>
      <c r="AX104" s="1465"/>
      <c r="AY104" s="1465"/>
      <c r="AZ104" s="1465"/>
      <c r="BA104" s="1465"/>
      <c r="BB104" s="1465"/>
    </row>
    <row r="105" spans="2:54" ht="15.75">
      <c r="B105" s="2467">
        <v>0</v>
      </c>
      <c r="C105" s="2685" t="s">
        <v>5423</v>
      </c>
      <c r="D105" s="2685" t="s">
        <v>5422</v>
      </c>
      <c r="E105" s="3010"/>
      <c r="F105" s="3049"/>
      <c r="G105" s="3041"/>
      <c r="I105"/>
      <c r="J105" s="1521"/>
      <c r="K105"/>
      <c r="L105"/>
      <c r="M105"/>
      <c r="N105" s="1466"/>
      <c r="O105" s="2026"/>
      <c r="P105" s="1451">
        <v>0</v>
      </c>
      <c r="Q105" s="1451" t="str">
        <f t="shared" si="2"/>
        <v>00</v>
      </c>
      <c r="R105" s="1455">
        <v>0</v>
      </c>
      <c r="S105" s="1491">
        <f>SUMIF('FLUJO ACTUAL'!AF:AF,B102,'FLUJO ACTUAL'!AE:AE)</f>
        <v>0</v>
      </c>
      <c r="T105" s="1453">
        <f>SUMIF('1 BL anterior'!C:C,C102,'1 BL anterior'!P:P)</f>
        <v>0</v>
      </c>
      <c r="U105" s="1987">
        <f>SUMIF('1 BL anterior'!C:C,C102,'1 BL anterior'!B:B)</f>
        <v>0</v>
      </c>
      <c r="V105" s="1465"/>
      <c r="W105" s="183"/>
      <c r="X105" s="183"/>
      <c r="Y105" s="1463"/>
      <c r="Z105" s="1463"/>
      <c r="AA105" s="1462"/>
      <c r="AB105" s="1463"/>
      <c r="AC105" s="1342"/>
      <c r="AD105" s="1464"/>
      <c r="AE105" s="1465"/>
      <c r="AF105" s="1465"/>
      <c r="AG105" s="1465"/>
      <c r="AH105" s="1465"/>
      <c r="AI105" s="1465"/>
      <c r="AJ105" s="1465"/>
      <c r="AK105" s="1465"/>
      <c r="AL105" s="1465"/>
      <c r="AM105" s="1465"/>
      <c r="AN105" s="1465"/>
      <c r="AO105" s="1465"/>
      <c r="AP105" s="1465"/>
      <c r="AQ105" s="1465"/>
      <c r="AR105" s="1465"/>
      <c r="AS105" s="1465"/>
      <c r="AT105" s="1465"/>
      <c r="AU105" s="1465"/>
      <c r="AV105" s="1465"/>
      <c r="AW105" s="1465"/>
      <c r="AX105" s="1465"/>
      <c r="AY105" s="1465"/>
      <c r="AZ105" s="1465"/>
      <c r="BA105" s="1465"/>
      <c r="BB105" s="1465"/>
    </row>
    <row r="106" spans="2:54" ht="15.75">
      <c r="B106" s="2467">
        <v>0</v>
      </c>
      <c r="C106" s="2685" t="s">
        <v>5430</v>
      </c>
      <c r="D106" s="2685" t="s">
        <v>5424</v>
      </c>
      <c r="E106" s="3010"/>
      <c r="F106" s="3041"/>
      <c r="G106" s="2468"/>
      <c r="I106"/>
      <c r="J106" s="1521"/>
      <c r="K106"/>
      <c r="L106"/>
      <c r="M106"/>
      <c r="N106" s="1466"/>
      <c r="O106" s="2026"/>
      <c r="P106" s="1451">
        <v>0</v>
      </c>
      <c r="Q106" s="1451" t="str">
        <f t="shared" si="2"/>
        <v>00</v>
      </c>
      <c r="R106" s="1455">
        <v>0</v>
      </c>
      <c r="S106" s="1491">
        <f>SUMIF('FLUJO ACTUAL'!AF:AF,B103,'FLUJO ACTUAL'!AE:AE)</f>
        <v>111</v>
      </c>
      <c r="T106" s="1453">
        <f>SUMIF('1 BL anterior'!C:C,C103,'1 BL anterior'!P:P)</f>
        <v>0</v>
      </c>
      <c r="U106" s="1987">
        <f>SUMIF('1 BL anterior'!C:C,C103,'1 BL anterior'!B:B)</f>
        <v>368</v>
      </c>
      <c r="V106" s="1465"/>
      <c r="W106" s="183"/>
      <c r="X106" s="183"/>
      <c r="Y106" s="1463"/>
      <c r="Z106" s="1463"/>
      <c r="AA106" s="1462"/>
      <c r="AB106" s="1463"/>
      <c r="AC106" s="1342"/>
      <c r="AD106" s="1464"/>
      <c r="AE106" s="1465"/>
      <c r="AF106" s="1465"/>
      <c r="AG106" s="1465"/>
      <c r="AH106" s="1465"/>
      <c r="AI106" s="1465"/>
      <c r="AJ106" s="1465"/>
      <c r="AK106" s="1465"/>
      <c r="AL106" s="1465"/>
      <c r="AM106" s="1465"/>
      <c r="AN106" s="1465"/>
      <c r="AO106" s="1465"/>
      <c r="AP106" s="1465"/>
      <c r="AQ106" s="1465"/>
      <c r="AR106" s="1465"/>
      <c r="AS106" s="1465"/>
      <c r="AT106" s="1465"/>
      <c r="AU106" s="1465"/>
      <c r="AV106" s="1465"/>
      <c r="AW106" s="1465"/>
      <c r="AX106" s="1465"/>
      <c r="AY106" s="1465"/>
      <c r="AZ106" s="1465"/>
      <c r="BA106" s="1465"/>
      <c r="BB106" s="1465"/>
    </row>
    <row r="107" spans="2:54" ht="15.75">
      <c r="B107" s="2467">
        <v>384</v>
      </c>
      <c r="C107" s="2686" t="s">
        <v>5421</v>
      </c>
      <c r="D107" s="2686" t="s">
        <v>5425</v>
      </c>
      <c r="E107" s="3010"/>
      <c r="F107" s="3041"/>
      <c r="G107" s="2468"/>
      <c r="I107"/>
      <c r="J107" s="1521"/>
      <c r="K107"/>
      <c r="L107"/>
      <c r="M107"/>
      <c r="N107" s="1466"/>
      <c r="O107" s="2026"/>
      <c r="P107" s="1451">
        <v>0</v>
      </c>
      <c r="Q107" s="1451" t="str">
        <f t="shared" si="2"/>
        <v>3840</v>
      </c>
      <c r="R107" s="1455">
        <v>0</v>
      </c>
      <c r="S107" s="1491">
        <f>SUMIF('FLUJO ACTUAL'!AF:AF,B104,'FLUJO ACTUAL'!AE:AE)</f>
        <v>111</v>
      </c>
      <c r="T107" s="1453">
        <f>SUMIF('1 BL anterior'!C:C,C104,'1 BL anterior'!P:P)</f>
        <v>0</v>
      </c>
      <c r="U107" s="1987">
        <f>SUMIF('1 BL anterior'!C:C,C104,'1 BL anterior'!B:B)</f>
        <v>368</v>
      </c>
      <c r="V107" s="1465"/>
      <c r="W107" s="183"/>
      <c r="X107" s="183"/>
      <c r="Y107" s="1463"/>
      <c r="Z107" s="1463"/>
      <c r="AA107" s="1462"/>
      <c r="AB107" s="1463"/>
      <c r="AC107" s="1342"/>
      <c r="AD107" s="1464"/>
      <c r="AE107" s="1465"/>
      <c r="AF107" s="1465"/>
      <c r="AG107" s="1465"/>
      <c r="AH107" s="1465"/>
      <c r="AI107" s="1465"/>
      <c r="AJ107" s="1465"/>
      <c r="AK107" s="1465"/>
      <c r="AL107" s="1465"/>
      <c r="AM107" s="1465"/>
      <c r="AN107" s="1465"/>
      <c r="AO107" s="1465"/>
      <c r="AP107" s="1465"/>
      <c r="AQ107" s="1465"/>
      <c r="AR107" s="1465"/>
      <c r="AS107" s="1465"/>
      <c r="AT107" s="1465"/>
      <c r="AU107" s="1465"/>
      <c r="AV107" s="1465"/>
      <c r="AW107" s="1465"/>
      <c r="AX107" s="1465"/>
      <c r="AY107" s="1465"/>
      <c r="AZ107" s="1465"/>
      <c r="BA107" s="1465"/>
      <c r="BB107" s="1465"/>
    </row>
    <row r="108" spans="2:54" ht="15.75">
      <c r="B108" s="2467">
        <v>384</v>
      </c>
      <c r="C108" s="2686" t="s">
        <v>5419</v>
      </c>
      <c r="D108" s="2686" t="s">
        <v>5426</v>
      </c>
      <c r="E108" s="3010"/>
      <c r="F108" s="3041"/>
      <c r="G108" s="2468"/>
      <c r="I108"/>
      <c r="J108" s="1521"/>
      <c r="K108"/>
      <c r="L108"/>
      <c r="M108"/>
      <c r="N108" s="1466"/>
      <c r="O108" s="2026"/>
      <c r="P108" s="1451">
        <v>0</v>
      </c>
      <c r="Q108" s="1451" t="str">
        <f t="shared" si="2"/>
        <v>3840</v>
      </c>
      <c r="R108" s="1455">
        <v>0</v>
      </c>
      <c r="S108" s="1491">
        <f>SUMIF('FLUJO ACTUAL'!AF:AF,B105,'FLUJO ACTUAL'!AE:AE)</f>
        <v>0</v>
      </c>
      <c r="T108" s="1453">
        <f>SUMIF('1 BL anterior'!C:C,C105,'1 BL anterior'!P:P)</f>
        <v>0</v>
      </c>
      <c r="U108" s="1987">
        <f>SUMIF('1 BL anterior'!C:C,C105,'1 BL anterior'!B:B)</f>
        <v>0</v>
      </c>
      <c r="V108" s="1465"/>
      <c r="W108" s="183"/>
      <c r="X108" s="183"/>
      <c r="Y108" s="1463"/>
      <c r="Z108" s="1463"/>
      <c r="AA108" s="1462"/>
      <c r="AB108" s="1463"/>
      <c r="AC108" s="1342"/>
      <c r="AD108" s="1464"/>
      <c r="AE108" s="1465"/>
      <c r="AF108" s="1465"/>
      <c r="AG108" s="1465"/>
      <c r="AH108" s="1465"/>
      <c r="AI108" s="1465"/>
      <c r="AJ108" s="1465"/>
      <c r="AK108" s="1465"/>
      <c r="AL108" s="1465"/>
      <c r="AM108" s="1465"/>
      <c r="AN108" s="1465"/>
      <c r="AO108" s="1465"/>
      <c r="AP108" s="1465"/>
      <c r="AQ108" s="1465"/>
      <c r="AR108" s="1465"/>
      <c r="AS108" s="1465"/>
      <c r="AT108" s="1465"/>
      <c r="AU108" s="1465"/>
      <c r="AV108" s="1465"/>
      <c r="AW108" s="1465"/>
      <c r="AX108" s="1465"/>
      <c r="AY108" s="1465"/>
      <c r="AZ108" s="1465"/>
      <c r="BA108" s="1465"/>
      <c r="BB108" s="1465"/>
    </row>
    <row r="109" spans="2:54" ht="15.75">
      <c r="B109" s="2467">
        <v>384</v>
      </c>
      <c r="C109" s="2686" t="s">
        <v>5418</v>
      </c>
      <c r="D109" s="2686" t="s">
        <v>5427</v>
      </c>
      <c r="E109" s="3010"/>
      <c r="F109" s="3041"/>
      <c r="G109" s="2468"/>
      <c r="I109"/>
      <c r="J109" s="1521"/>
      <c r="K109"/>
      <c r="L109"/>
      <c r="M109"/>
      <c r="N109" s="1466"/>
      <c r="O109" s="2026"/>
      <c r="P109" s="1451">
        <v>0</v>
      </c>
      <c r="Q109" s="1451" t="str">
        <f t="shared" si="2"/>
        <v>3840</v>
      </c>
      <c r="R109" s="1455">
        <v>0</v>
      </c>
      <c r="S109" s="1491">
        <f>SUMIF('FLUJO ACTUAL'!AF:AF,B106,'FLUJO ACTUAL'!AE:AE)</f>
        <v>0</v>
      </c>
      <c r="T109" s="1453">
        <f>SUMIF('1 BL anterior'!C:C,C106,'1 BL anterior'!P:P)</f>
        <v>0</v>
      </c>
      <c r="U109" s="1987">
        <f>SUMIF('1 BL anterior'!C:C,C106,'1 BL anterior'!B:B)</f>
        <v>0</v>
      </c>
      <c r="V109" s="1465"/>
      <c r="W109" s="183"/>
      <c r="X109" s="183"/>
      <c r="Y109" s="1463"/>
      <c r="Z109" s="1463"/>
      <c r="AA109" s="1462"/>
      <c r="AB109" s="1463"/>
      <c r="AC109" s="1342"/>
      <c r="AD109" s="1464"/>
      <c r="AE109" s="1465"/>
      <c r="AF109" s="1465"/>
      <c r="AG109" s="1465"/>
      <c r="AH109" s="1465"/>
      <c r="AI109" s="1465"/>
      <c r="AJ109" s="1465"/>
      <c r="AK109" s="1465"/>
      <c r="AL109" s="1465"/>
      <c r="AM109" s="1465"/>
      <c r="AN109" s="1465"/>
      <c r="AO109" s="1465"/>
      <c r="AP109" s="1465"/>
      <c r="AQ109" s="1465"/>
      <c r="AR109" s="1465"/>
      <c r="AS109" s="1465"/>
      <c r="AT109" s="1465"/>
      <c r="AU109" s="1465"/>
      <c r="AV109" s="1465"/>
      <c r="AW109" s="1465"/>
      <c r="AX109" s="1465"/>
      <c r="AY109" s="1465"/>
      <c r="AZ109" s="1465"/>
      <c r="BA109" s="1465"/>
      <c r="BB109" s="1465"/>
    </row>
    <row r="110" spans="2:54" ht="15.75">
      <c r="B110" s="2467">
        <v>384</v>
      </c>
      <c r="C110" s="2686" t="s">
        <v>5417</v>
      </c>
      <c r="D110" s="3047" t="s">
        <v>5428</v>
      </c>
      <c r="E110" s="3010"/>
      <c r="F110" s="3041"/>
      <c r="G110" s="2468"/>
      <c r="I110"/>
      <c r="J110" s="1521"/>
      <c r="K110"/>
      <c r="L110"/>
      <c r="M110"/>
      <c r="N110" s="1466"/>
      <c r="O110" s="2026"/>
      <c r="P110" s="1451">
        <v>0</v>
      </c>
      <c r="Q110" s="1451" t="str">
        <f t="shared" si="2"/>
        <v>3840</v>
      </c>
      <c r="R110" s="1455">
        <v>0</v>
      </c>
      <c r="S110" s="1491">
        <f>SUMIF('FLUJO ACTUAL'!AF:AF,B107,'FLUJO ACTUAL'!AE:AE)</f>
        <v>111</v>
      </c>
      <c r="T110" s="1453">
        <f>SUMIF('1 BL anterior'!C:C,C107,'1 BL anterior'!P:P)</f>
        <v>0</v>
      </c>
      <c r="U110" s="1987">
        <f>SUMIF('1 BL anterior'!C:C,C107,'1 BL anterior'!B:B)</f>
        <v>384</v>
      </c>
      <c r="V110" s="1465"/>
      <c r="W110" s="183"/>
      <c r="X110" s="183"/>
      <c r="Y110" s="1463"/>
      <c r="Z110" s="1463"/>
      <c r="AA110" s="1462"/>
      <c r="AB110" s="1463"/>
      <c r="AC110" s="1342"/>
      <c r="AD110" s="1464"/>
      <c r="AE110" s="1465"/>
      <c r="AF110" s="1465"/>
      <c r="AG110" s="1465"/>
      <c r="AH110" s="1465"/>
      <c r="AI110" s="1465"/>
      <c r="AJ110" s="1465"/>
      <c r="AK110" s="1465"/>
      <c r="AL110" s="1465"/>
      <c r="AM110" s="1465"/>
      <c r="AN110" s="1465"/>
      <c r="AO110" s="1465"/>
      <c r="AP110" s="1465"/>
      <c r="AQ110" s="1465"/>
      <c r="AR110" s="1465"/>
      <c r="AS110" s="1465"/>
      <c r="AT110" s="1465"/>
      <c r="AU110" s="1465"/>
      <c r="AV110" s="1465"/>
      <c r="AW110" s="1465"/>
      <c r="AX110" s="1465"/>
      <c r="AY110" s="1465"/>
      <c r="AZ110" s="1465"/>
      <c r="BA110" s="1465"/>
      <c r="BB110" s="1465"/>
    </row>
    <row r="111" spans="2:54" ht="15.75">
      <c r="B111" s="2467">
        <v>384</v>
      </c>
      <c r="C111" s="2686" t="s">
        <v>5420</v>
      </c>
      <c r="D111" s="3047" t="s">
        <v>5429</v>
      </c>
      <c r="E111" s="3010"/>
      <c r="F111" s="3041"/>
      <c r="G111" s="2468"/>
      <c r="I111"/>
      <c r="J111" s="1521"/>
      <c r="K111"/>
      <c r="L111"/>
      <c r="M111"/>
      <c r="N111" s="1466"/>
      <c r="O111" s="2026"/>
      <c r="P111" s="1451">
        <v>0</v>
      </c>
      <c r="Q111" s="1451" t="str">
        <f t="shared" si="2"/>
        <v>3840</v>
      </c>
      <c r="R111" s="1455">
        <v>0</v>
      </c>
      <c r="S111" s="1491">
        <f>SUMIF('FLUJO ACTUAL'!AF:AF,B108,'FLUJO ACTUAL'!AE:AE)</f>
        <v>111</v>
      </c>
      <c r="T111" s="1453">
        <f>SUMIF('1 BL anterior'!C:C,C108,'1 BL anterior'!P:P)</f>
        <v>0</v>
      </c>
      <c r="U111" s="1987">
        <f>SUMIF('1 BL anterior'!C:C,C108,'1 BL anterior'!B:B)</f>
        <v>384</v>
      </c>
      <c r="V111" s="1465"/>
      <c r="W111" s="183"/>
      <c r="X111" s="183"/>
      <c r="Y111" s="1463"/>
      <c r="Z111" s="1463"/>
      <c r="AA111" s="1462"/>
      <c r="AB111" s="1463"/>
      <c r="AC111" s="1342"/>
      <c r="AD111" s="1464"/>
      <c r="AE111" s="1465"/>
      <c r="AF111" s="1465"/>
      <c r="AG111" s="1465"/>
      <c r="AH111" s="1465"/>
      <c r="AI111" s="1465"/>
      <c r="AJ111" s="1465"/>
      <c r="AK111" s="1465"/>
      <c r="AL111" s="1465"/>
      <c r="AM111" s="1465"/>
      <c r="AN111" s="1465"/>
      <c r="AO111" s="1465"/>
      <c r="AP111" s="1465"/>
      <c r="AQ111" s="1465"/>
      <c r="AR111" s="1465"/>
      <c r="AS111" s="1465"/>
      <c r="AT111" s="1465"/>
      <c r="AU111" s="1465"/>
      <c r="AV111" s="1465"/>
      <c r="AW111" s="1465"/>
      <c r="AX111" s="1465"/>
      <c r="AY111" s="1465"/>
      <c r="AZ111" s="1465"/>
      <c r="BA111" s="1465"/>
      <c r="BB111" s="1465"/>
    </row>
    <row r="112" spans="2:54" ht="15.75">
      <c r="B112" s="2467">
        <v>0</v>
      </c>
      <c r="C112" s="2685">
        <v>2</v>
      </c>
      <c r="D112" s="2685" t="s">
        <v>4876</v>
      </c>
      <c r="E112" s="3010"/>
      <c r="F112" s="3041"/>
      <c r="G112" s="2468"/>
      <c r="I112"/>
      <c r="J112" s="1521"/>
      <c r="K112"/>
      <c r="L112"/>
      <c r="M112"/>
      <c r="N112" s="1466"/>
      <c r="O112" s="2026"/>
      <c r="P112" s="1451">
        <v>0</v>
      </c>
      <c r="Q112" s="1451" t="str">
        <f t="shared" si="2"/>
        <v>00</v>
      </c>
      <c r="R112" s="1455">
        <v>0</v>
      </c>
      <c r="S112" s="1491">
        <f>SUMIF('FLUJO ACTUAL'!AF:AF,B109,'FLUJO ACTUAL'!AE:AE)</f>
        <v>111</v>
      </c>
      <c r="T112" s="1453">
        <f>SUMIF('1 BL anterior'!C:C,C109,'1 BL anterior'!P:P)</f>
        <v>0</v>
      </c>
      <c r="U112" s="1987">
        <f>SUMIF('1 BL anterior'!C:C,C109,'1 BL anterior'!B:B)</f>
        <v>384</v>
      </c>
      <c r="V112" s="1465"/>
      <c r="W112" s="183"/>
      <c r="X112" s="183"/>
      <c r="Y112" s="1463"/>
      <c r="Z112" s="1463"/>
      <c r="AA112" s="1462"/>
      <c r="AB112" s="1463"/>
      <c r="AC112" s="1342"/>
      <c r="AD112" s="1464"/>
      <c r="AE112" s="1465"/>
      <c r="AF112" s="1465"/>
      <c r="AG112" s="1465"/>
      <c r="AH112" s="1465"/>
      <c r="AI112" s="1465"/>
      <c r="AJ112" s="1465"/>
      <c r="AK112" s="1465"/>
      <c r="AL112" s="1465"/>
      <c r="AM112" s="1465"/>
      <c r="AN112" s="1465"/>
      <c r="AO112" s="1465"/>
      <c r="AP112" s="1465"/>
      <c r="AQ112" s="1465"/>
      <c r="AR112" s="1465"/>
      <c r="AS112" s="1465"/>
      <c r="AT112" s="1465"/>
      <c r="AU112" s="1465"/>
      <c r="AV112" s="1465"/>
      <c r="AW112" s="1465"/>
      <c r="AX112" s="1465"/>
      <c r="AY112" s="1465"/>
      <c r="AZ112" s="1465"/>
      <c r="BA112" s="1465"/>
      <c r="BB112" s="1465"/>
    </row>
    <row r="113" spans="2:54" ht="15.75">
      <c r="B113" s="2467">
        <v>0</v>
      </c>
      <c r="C113" s="2685">
        <v>2.0099999999999998</v>
      </c>
      <c r="D113" s="2685" t="s">
        <v>5013</v>
      </c>
      <c r="E113" s="3010"/>
      <c r="F113" s="3041"/>
      <c r="G113" s="2468"/>
      <c r="I113"/>
      <c r="J113" s="1521"/>
      <c r="K113"/>
      <c r="L113"/>
      <c r="M113"/>
      <c r="N113" s="1466"/>
      <c r="O113" s="2026"/>
      <c r="P113" s="1451">
        <v>0</v>
      </c>
      <c r="Q113" s="1451" t="str">
        <f t="shared" si="2"/>
        <v>00</v>
      </c>
      <c r="R113" s="1455">
        <v>0</v>
      </c>
      <c r="S113" s="1491">
        <f>SUMIF('FLUJO ACTUAL'!AF:AF,B110,'FLUJO ACTUAL'!AE:AE)</f>
        <v>111</v>
      </c>
      <c r="T113" s="1453">
        <f>SUMIF('1 BL anterior'!C:C,C110,'1 BL anterior'!P:P)</f>
        <v>0</v>
      </c>
      <c r="U113" s="1987">
        <f>SUMIF('1 BL anterior'!C:C,C110,'1 BL anterior'!B:B)</f>
        <v>384</v>
      </c>
      <c r="V113" s="1465"/>
      <c r="W113" s="183"/>
      <c r="X113" s="183"/>
      <c r="Y113" s="1463"/>
      <c r="Z113" s="1463"/>
      <c r="AA113" s="1462"/>
      <c r="AB113" s="1463"/>
      <c r="AC113" s="1342"/>
      <c r="AD113" s="1464"/>
      <c r="AE113" s="1465"/>
      <c r="AF113" s="1465"/>
      <c r="AG113" s="1465"/>
      <c r="AH113" s="1465"/>
      <c r="AI113" s="1465"/>
      <c r="AJ113" s="1465"/>
      <c r="AK113" s="1465"/>
      <c r="AL113" s="1465"/>
      <c r="AM113" s="1465"/>
      <c r="AN113" s="1465"/>
      <c r="AO113" s="1465"/>
      <c r="AP113" s="1465"/>
      <c r="AQ113" s="1465"/>
      <c r="AR113" s="1465"/>
      <c r="AS113" s="1465"/>
      <c r="AT113" s="1465"/>
      <c r="AU113" s="1465"/>
      <c r="AV113" s="1465"/>
      <c r="AW113" s="1465"/>
      <c r="AX113" s="1465"/>
      <c r="AY113" s="1465"/>
      <c r="AZ113" s="1465"/>
      <c r="BA113" s="1465"/>
      <c r="BB113" s="1465"/>
    </row>
    <row r="114" spans="2:54" ht="15.75">
      <c r="B114" s="2467">
        <v>0</v>
      </c>
      <c r="C114" s="2685" t="s">
        <v>5398</v>
      </c>
      <c r="D114" s="3009" t="s">
        <v>5014</v>
      </c>
      <c r="E114" s="3010"/>
      <c r="F114" s="3041"/>
      <c r="G114" s="2468"/>
      <c r="I114"/>
      <c r="J114" s="1521"/>
      <c r="K114"/>
      <c r="L114"/>
      <c r="M114"/>
      <c r="N114" s="1466"/>
      <c r="O114" s="2026"/>
      <c r="P114" s="1451">
        <v>0</v>
      </c>
      <c r="Q114" s="1451" t="str">
        <f t="shared" si="2"/>
        <v>00</v>
      </c>
      <c r="R114" s="1455">
        <v>0</v>
      </c>
      <c r="S114" s="1491">
        <f>SUMIF('FLUJO ACTUAL'!AF:AF,B111,'FLUJO ACTUAL'!AE:AE)</f>
        <v>111</v>
      </c>
      <c r="T114" s="1453">
        <f>SUMIF('1 BL anterior'!C:C,C111,'1 BL anterior'!P:P)</f>
        <v>0</v>
      </c>
      <c r="U114" s="1987">
        <f>SUMIF('1 BL anterior'!C:C,C111,'1 BL anterior'!B:B)</f>
        <v>384</v>
      </c>
      <c r="V114" s="1465"/>
      <c r="W114" s="183"/>
      <c r="X114" s="183"/>
      <c r="Y114" s="1463"/>
      <c r="Z114" s="1463"/>
      <c r="AA114" s="1462"/>
      <c r="AB114" s="1463"/>
      <c r="AC114" s="1342"/>
      <c r="AD114" s="1464"/>
      <c r="AE114" s="1465"/>
      <c r="AF114" s="1465"/>
      <c r="AG114" s="1465"/>
      <c r="AH114" s="1465"/>
      <c r="AI114" s="1465"/>
      <c r="AJ114" s="1465"/>
      <c r="AK114" s="1465"/>
      <c r="AL114" s="1465"/>
      <c r="AM114" s="1465"/>
      <c r="AN114" s="1465"/>
      <c r="AO114" s="1465"/>
      <c r="AP114" s="1465"/>
      <c r="AQ114" s="1465"/>
      <c r="AR114" s="1465"/>
      <c r="AS114" s="1465"/>
      <c r="AT114" s="1465"/>
      <c r="AU114" s="1465"/>
      <c r="AV114" s="1465"/>
      <c r="AW114" s="1465"/>
      <c r="AX114" s="1465"/>
      <c r="AY114" s="1465"/>
      <c r="AZ114" s="1465"/>
      <c r="BA114" s="1465"/>
      <c r="BB114" s="1465"/>
    </row>
    <row r="115" spans="2:54" ht="15.75">
      <c r="B115" s="2467">
        <v>0</v>
      </c>
      <c r="C115" s="2685" t="s">
        <v>5399</v>
      </c>
      <c r="D115" s="2685" t="s">
        <v>4922</v>
      </c>
      <c r="E115" s="3010"/>
      <c r="F115" s="3041"/>
      <c r="G115" s="2468"/>
      <c r="I115"/>
      <c r="J115" s="1521"/>
      <c r="K115"/>
      <c r="L115"/>
      <c r="M115"/>
      <c r="N115" s="1466"/>
      <c r="O115" s="2026"/>
      <c r="P115" s="1451">
        <v>0</v>
      </c>
      <c r="Q115" s="1451" t="str">
        <f t="shared" si="2"/>
        <v>00</v>
      </c>
      <c r="R115" s="1455">
        <v>0</v>
      </c>
      <c r="S115" s="1491">
        <f>SUMIF('FLUJO ACTUAL'!AF:AF,B112,'FLUJO ACTUAL'!AE:AE)</f>
        <v>0</v>
      </c>
      <c r="T115" s="1453">
        <f>SUMIF('1 BL anterior'!C:C,C112,'1 BL anterior'!P:P)</f>
        <v>0</v>
      </c>
      <c r="U115" s="1987">
        <f>SUMIF('1 BL anterior'!C:C,C112,'1 BL anterior'!B:B)</f>
        <v>0</v>
      </c>
      <c r="V115" s="1465"/>
      <c r="W115" s="183"/>
      <c r="X115" s="183"/>
      <c r="Y115" s="1463"/>
      <c r="Z115" s="1463"/>
      <c r="AA115" s="1462"/>
      <c r="AB115" s="1463"/>
      <c r="AC115" s="1342"/>
      <c r="AD115" s="1464"/>
      <c r="AE115" s="1465"/>
      <c r="AF115" s="1465"/>
      <c r="AG115" s="1465"/>
      <c r="AH115" s="1465"/>
      <c r="AI115" s="1465"/>
      <c r="AJ115" s="1465"/>
      <c r="AK115" s="1465"/>
      <c r="AL115" s="1465"/>
      <c r="AM115" s="1465"/>
      <c r="AN115" s="1465"/>
      <c r="AO115" s="1465"/>
      <c r="AP115" s="1465"/>
      <c r="AQ115" s="1465"/>
      <c r="AR115" s="1465"/>
      <c r="AS115" s="1465"/>
      <c r="AT115" s="1465"/>
      <c r="AU115" s="1465"/>
      <c r="AV115" s="1465"/>
      <c r="AW115" s="1465"/>
      <c r="AX115" s="1465"/>
      <c r="AY115" s="1465"/>
      <c r="AZ115" s="1465"/>
      <c r="BA115" s="1465"/>
      <c r="BB115" s="1465"/>
    </row>
    <row r="116" spans="2:54" ht="15.75">
      <c r="B116" s="2467">
        <v>0</v>
      </c>
      <c r="C116" s="2685" t="s">
        <v>6025</v>
      </c>
      <c r="D116" s="2685" t="s">
        <v>4872</v>
      </c>
      <c r="E116" s="3010"/>
      <c r="F116" s="3041"/>
      <c r="G116" s="2468"/>
      <c r="I116"/>
      <c r="J116" s="1521"/>
      <c r="K116"/>
      <c r="L116"/>
      <c r="M116"/>
      <c r="N116" s="1466"/>
      <c r="O116" s="2026"/>
      <c r="P116" s="1451">
        <v>0</v>
      </c>
      <c r="Q116" s="1451" t="str">
        <f t="shared" si="2"/>
        <v>00</v>
      </c>
      <c r="R116" s="1455">
        <v>0</v>
      </c>
      <c r="S116" s="1491">
        <f>SUMIF('FLUJO ACTUAL'!AF:AF,B113,'FLUJO ACTUAL'!AE:AE)</f>
        <v>0</v>
      </c>
      <c r="T116" s="1453">
        <f>SUMIF('1 BL anterior'!C:C,C113,'1 BL anterior'!P:P)</f>
        <v>0</v>
      </c>
      <c r="U116" s="1987">
        <f>SUMIF('1 BL anterior'!C:C,C113,'1 BL anterior'!B:B)</f>
        <v>0</v>
      </c>
      <c r="V116" s="1465"/>
      <c r="W116" s="183"/>
      <c r="X116" s="183"/>
      <c r="Y116" s="1463"/>
      <c r="Z116" s="1463"/>
      <c r="AA116" s="1462"/>
      <c r="AB116" s="1463"/>
      <c r="AC116" s="1342"/>
      <c r="AD116" s="1464"/>
      <c r="AE116" s="1465"/>
      <c r="AF116" s="1465"/>
      <c r="AG116" s="1465"/>
      <c r="AH116" s="1465"/>
      <c r="AI116" s="1465"/>
      <c r="AJ116" s="1465"/>
      <c r="AK116" s="1465"/>
      <c r="AL116" s="1465"/>
      <c r="AM116" s="1465"/>
      <c r="AN116" s="1465"/>
      <c r="AO116" s="1465"/>
      <c r="AP116" s="1465"/>
      <c r="AQ116" s="1465"/>
      <c r="AR116" s="1465"/>
      <c r="AS116" s="1465"/>
      <c r="AT116" s="1465"/>
      <c r="AU116" s="1465"/>
      <c r="AV116" s="1465"/>
      <c r="AW116" s="1465"/>
      <c r="AX116" s="1465"/>
      <c r="AY116" s="1465"/>
      <c r="AZ116" s="1465"/>
      <c r="BA116" s="1465"/>
      <c r="BB116" s="1465"/>
    </row>
    <row r="117" spans="2:54" ht="15.75">
      <c r="B117" s="2467">
        <v>513</v>
      </c>
      <c r="C117" s="2686" t="s">
        <v>5311</v>
      </c>
      <c r="D117" s="2686" t="s">
        <v>5015</v>
      </c>
      <c r="E117" s="3010"/>
      <c r="F117" s="3041"/>
      <c r="G117" s="607"/>
      <c r="I117" s="66"/>
      <c r="J117" s="1521"/>
      <c r="K117"/>
      <c r="L117"/>
      <c r="M117"/>
      <c r="N117" s="1466"/>
      <c r="O117" s="2026"/>
      <c r="P117" s="1451">
        <v>0</v>
      </c>
      <c r="Q117" s="1451" t="str">
        <f t="shared" ref="Q117:Q173" si="3">CONCATENATE(B117,P117)</f>
        <v>5130</v>
      </c>
      <c r="R117" s="1455">
        <v>0</v>
      </c>
      <c r="S117" s="1491">
        <f>SUMIF('FLUJO ACTUAL'!AF:AF,B112,'FLUJO ACTUAL'!AE:AE)</f>
        <v>0</v>
      </c>
      <c r="T117" s="1453">
        <f>SUMIF('1 BL anterior'!C:C,C112,'1 BL anterior'!P:P)</f>
        <v>0</v>
      </c>
      <c r="U117" s="1987">
        <f>SUMIF('1 BL anterior'!C:C,C112,'1 BL anterior'!B:B)</f>
        <v>0</v>
      </c>
      <c r="V117" s="1465"/>
      <c r="W117" s="183"/>
      <c r="X117" s="183"/>
      <c r="Y117" s="1463"/>
      <c r="Z117" s="1463"/>
      <c r="AA117" s="1462"/>
      <c r="AB117" s="1463"/>
      <c r="AC117" s="1342"/>
      <c r="AD117" s="1464"/>
      <c r="AE117" s="1465"/>
      <c r="AF117" s="1465"/>
      <c r="AG117" s="1465"/>
      <c r="AH117" s="1465"/>
      <c r="AI117" s="1465"/>
      <c r="AJ117" s="1465"/>
      <c r="AK117" s="1465"/>
      <c r="AL117" s="1465"/>
      <c r="AM117" s="1465"/>
      <c r="AN117" s="1465"/>
      <c r="AO117" s="1465"/>
      <c r="AP117" s="1465"/>
      <c r="AQ117" s="1465"/>
      <c r="AR117" s="1465"/>
      <c r="AS117" s="1465"/>
      <c r="AT117" s="1465"/>
      <c r="AU117" s="1465"/>
      <c r="AV117" s="1465"/>
      <c r="AW117" s="1465"/>
      <c r="AX117" s="1465"/>
      <c r="AY117" s="1465"/>
      <c r="AZ117" s="1465"/>
      <c r="BA117" s="1465"/>
      <c r="BB117" s="1465"/>
    </row>
    <row r="118" spans="2:54" ht="15.75">
      <c r="B118" s="2467">
        <v>513</v>
      </c>
      <c r="C118" s="2686" t="s">
        <v>6026</v>
      </c>
      <c r="D118" s="2686" t="s">
        <v>11352</v>
      </c>
      <c r="E118" s="3010"/>
      <c r="F118" s="3041"/>
      <c r="G118" s="607"/>
      <c r="I118" s="66"/>
      <c r="J118" s="1521"/>
      <c r="K118"/>
      <c r="L118"/>
      <c r="M118"/>
      <c r="N118" s="1466"/>
      <c r="O118" s="2026"/>
      <c r="P118" s="1451">
        <v>0</v>
      </c>
      <c r="Q118" s="1451" t="str">
        <f>CONCATENATE(B118,P118)</f>
        <v>5130</v>
      </c>
      <c r="R118" s="1455">
        <v>0</v>
      </c>
      <c r="S118" s="1491">
        <f>SUMIF('FLUJO ACTUAL'!AF:AF,B113,'FLUJO ACTUAL'!AE:AE)</f>
        <v>0</v>
      </c>
      <c r="T118" s="1453">
        <f>SUMIF('1 BL anterior'!C:C,C113,'1 BL anterior'!P:P)</f>
        <v>0</v>
      </c>
      <c r="U118" s="1987">
        <f>SUMIF('1 BL anterior'!C:C,C113,'1 BL anterior'!B:B)</f>
        <v>0</v>
      </c>
      <c r="V118" s="1465"/>
      <c r="W118" s="183"/>
      <c r="X118" s="183"/>
      <c r="Y118" s="1463"/>
      <c r="Z118" s="1463"/>
      <c r="AA118" s="1462"/>
      <c r="AB118" s="1463"/>
      <c r="AC118" s="1342"/>
      <c r="AD118" s="1464"/>
      <c r="AE118" s="1465"/>
      <c r="AF118" s="1465"/>
      <c r="AG118" s="1465"/>
      <c r="AH118" s="1465"/>
      <c r="AI118" s="1465"/>
      <c r="AJ118" s="1465"/>
      <c r="AK118" s="1465"/>
      <c r="AL118" s="1465"/>
      <c r="AM118" s="1465"/>
      <c r="AN118" s="1465"/>
      <c r="AO118" s="1465"/>
      <c r="AP118" s="1465"/>
      <c r="AQ118" s="1465"/>
      <c r="AR118" s="1465"/>
      <c r="AS118" s="1465"/>
      <c r="AT118" s="1465"/>
      <c r="AU118" s="1465"/>
      <c r="AV118" s="1465"/>
      <c r="AW118" s="1465"/>
      <c r="AX118" s="1465"/>
      <c r="AY118" s="1465"/>
      <c r="AZ118" s="1465"/>
      <c r="BA118" s="1465"/>
      <c r="BB118" s="1465"/>
    </row>
    <row r="119" spans="2:54" ht="15.75">
      <c r="B119" s="2467">
        <v>0</v>
      </c>
      <c r="C119" s="2685" t="s">
        <v>6033</v>
      </c>
      <c r="D119" s="2685" t="s">
        <v>5016</v>
      </c>
      <c r="E119" s="3010"/>
      <c r="F119" s="3041"/>
      <c r="G119" s="2468"/>
      <c r="I119" s="66"/>
      <c r="J119" s="1521"/>
      <c r="K119"/>
      <c r="L119"/>
      <c r="M119"/>
      <c r="N119" s="1466"/>
      <c r="O119" s="2026"/>
      <c r="P119" s="1451">
        <v>1</v>
      </c>
      <c r="Q119" s="1451" t="str">
        <f t="shared" si="3"/>
        <v>01</v>
      </c>
      <c r="R119" s="1455">
        <v>0</v>
      </c>
      <c r="S119" s="1491">
        <f>SUMIF('FLUJO ACTUAL'!AF:AF,B113,'FLUJO ACTUAL'!AE:AE)</f>
        <v>0</v>
      </c>
      <c r="T119" s="1453">
        <f>SUMIF('1 BL anterior'!C:C,C113,'1 BL anterior'!P:P)</f>
        <v>0</v>
      </c>
      <c r="U119" s="1987">
        <f>SUMIF('1 BL anterior'!C:C,C113,'1 BL anterior'!B:B)</f>
        <v>0</v>
      </c>
      <c r="V119" s="1465"/>
      <c r="W119" s="183"/>
      <c r="X119" s="183"/>
      <c r="Y119" s="1463"/>
      <c r="Z119" s="1463"/>
      <c r="AA119" s="1462"/>
      <c r="AB119" s="1463"/>
      <c r="AC119" s="1342"/>
      <c r="AD119" s="1464"/>
      <c r="AE119" s="1465"/>
      <c r="AF119" s="1465"/>
      <c r="AG119" s="1465"/>
      <c r="AH119" s="1465"/>
      <c r="AI119" s="1465"/>
      <c r="AJ119" s="1465"/>
      <c r="AK119" s="1465"/>
      <c r="AL119" s="1465"/>
      <c r="AM119" s="1465"/>
      <c r="AN119" s="1465"/>
      <c r="AO119" s="1465"/>
      <c r="AP119" s="1465"/>
      <c r="AQ119" s="1465"/>
      <c r="AR119" s="1465"/>
      <c r="AS119" s="1465"/>
      <c r="AT119" s="1465"/>
      <c r="AU119" s="1465"/>
      <c r="AV119" s="1465"/>
      <c r="AW119" s="1465"/>
      <c r="AX119" s="1465"/>
      <c r="AY119" s="1465"/>
      <c r="AZ119" s="1465"/>
      <c r="BA119" s="1465"/>
      <c r="BB119" s="1465"/>
    </row>
    <row r="120" spans="2:54" ht="15.75">
      <c r="B120" s="2467">
        <v>515</v>
      </c>
      <c r="C120" s="2686" t="s">
        <v>5300</v>
      </c>
      <c r="D120" s="2686" t="s">
        <v>264</v>
      </c>
      <c r="E120" s="3010"/>
      <c r="F120" s="3040"/>
      <c r="G120" s="2468"/>
      <c r="I120"/>
      <c r="J120" s="1521"/>
      <c r="K120" s="2023"/>
      <c r="L120" s="2023"/>
      <c r="M120"/>
      <c r="N120" s="1466"/>
      <c r="O120" s="2026"/>
      <c r="P120" s="1451">
        <f>+P119</f>
        <v>1</v>
      </c>
      <c r="Q120" s="1451" t="str">
        <f t="shared" si="3"/>
        <v>5151</v>
      </c>
      <c r="R120" s="1455">
        <v>0</v>
      </c>
      <c r="S120" s="1491">
        <f>SUMIF('FLUJO ACTUAL'!AF:AF,B116,'FLUJO ACTUAL'!AE:AE)</f>
        <v>0</v>
      </c>
      <c r="T120" s="1453">
        <f>SUMIF('1 BL anterior'!C:C,C116,'1 BL anterior'!P:P)</f>
        <v>0</v>
      </c>
      <c r="U120" s="1987">
        <f>SUMIF('1 BL anterior'!C:C,C116,'1 BL anterior'!B:B)</f>
        <v>0</v>
      </c>
      <c r="V120" s="1465"/>
      <c r="W120" s="183"/>
      <c r="X120" s="183"/>
      <c r="Y120" s="1463"/>
      <c r="Z120" s="1463"/>
      <c r="AA120" s="1462"/>
      <c r="AB120" s="1463"/>
      <c r="AC120" s="1342"/>
      <c r="AD120" s="1464"/>
      <c r="AE120" s="1465"/>
      <c r="AF120" s="1465"/>
      <c r="AG120" s="1465"/>
      <c r="AH120" s="1465"/>
      <c r="AI120" s="1465"/>
      <c r="AJ120" s="1465"/>
      <c r="AK120" s="1465"/>
      <c r="AL120" s="1465"/>
      <c r="AM120" s="1465"/>
      <c r="AN120" s="1465"/>
      <c r="AO120" s="1465"/>
      <c r="AP120" s="1465"/>
      <c r="AQ120" s="1465"/>
      <c r="AR120" s="1465"/>
      <c r="AS120" s="1465"/>
      <c r="AT120" s="1465"/>
      <c r="AU120" s="1465"/>
      <c r="AV120" s="1465"/>
      <c r="AW120" s="1465"/>
      <c r="AX120" s="1465"/>
      <c r="AY120" s="1465"/>
      <c r="AZ120" s="1465"/>
      <c r="BA120" s="1465"/>
      <c r="BB120" s="1465"/>
    </row>
    <row r="121" spans="2:54" ht="15.75">
      <c r="B121" s="2467">
        <v>0</v>
      </c>
      <c r="C121" s="2685" t="s">
        <v>6050</v>
      </c>
      <c r="D121" s="2685" t="s">
        <v>6051</v>
      </c>
      <c r="E121" s="3010"/>
      <c r="F121" s="3040"/>
      <c r="G121" s="2468"/>
      <c r="I121"/>
      <c r="J121" s="1521"/>
      <c r="K121" s="2023"/>
      <c r="L121" s="2023"/>
      <c r="M121"/>
      <c r="N121" s="1466"/>
      <c r="O121" s="2026"/>
      <c r="P121" s="1451">
        <f t="shared" ref="P121:P148" si="4">+P120</f>
        <v>1</v>
      </c>
      <c r="Q121" s="1451" t="str">
        <f t="shared" si="3"/>
        <v>01</v>
      </c>
      <c r="R121" s="1455">
        <v>0</v>
      </c>
      <c r="S121" s="1491">
        <f>SUMIF('FLUJO ACTUAL'!AF:AF,B117,'FLUJO ACTUAL'!AE:AE)</f>
        <v>201</v>
      </c>
      <c r="T121" s="1453">
        <f>SUMIF('1 BL anterior'!C:C,C117,'1 BL anterior'!P:P)</f>
        <v>0</v>
      </c>
      <c r="U121" s="1987">
        <f>SUMIF('1 BL anterior'!C:C,C117,'1 BL anterior'!B:B)</f>
        <v>513</v>
      </c>
      <c r="V121" s="1465"/>
      <c r="W121" s="183"/>
      <c r="X121" s="183"/>
      <c r="Y121" s="1463"/>
      <c r="Z121" s="1463"/>
      <c r="AA121" s="1462"/>
      <c r="AB121" s="1463"/>
      <c r="AC121" s="1342"/>
      <c r="AD121" s="1464"/>
      <c r="AE121" s="1465"/>
      <c r="AF121" s="1465"/>
      <c r="AG121" s="1465"/>
      <c r="AH121" s="1465"/>
      <c r="AI121" s="1465"/>
      <c r="AJ121" s="1465"/>
      <c r="AK121" s="1465"/>
      <c r="AL121" s="1465"/>
      <c r="AM121" s="1465"/>
      <c r="AN121" s="1465"/>
      <c r="AO121" s="1465"/>
      <c r="AP121" s="1465"/>
      <c r="AQ121" s="1465"/>
      <c r="AR121" s="1465"/>
      <c r="AS121" s="1465"/>
      <c r="AT121" s="1465"/>
      <c r="AU121" s="1465"/>
      <c r="AV121" s="1465"/>
      <c r="AW121" s="1465"/>
      <c r="AX121" s="1465"/>
      <c r="AY121" s="1465"/>
      <c r="AZ121" s="1465"/>
      <c r="BA121" s="1465"/>
      <c r="BB121" s="1465"/>
    </row>
    <row r="122" spans="2:54" ht="15.75">
      <c r="B122" s="2467">
        <v>0</v>
      </c>
      <c r="C122" s="2685" t="s">
        <v>6054</v>
      </c>
      <c r="D122" s="2685" t="s">
        <v>6055</v>
      </c>
      <c r="E122" s="3010"/>
      <c r="F122" s="3040"/>
      <c r="G122" s="2468"/>
      <c r="I122"/>
      <c r="J122" s="1521"/>
      <c r="K122" s="2023"/>
      <c r="L122" s="2023"/>
      <c r="M122"/>
      <c r="N122" s="1466"/>
      <c r="O122" s="2026"/>
      <c r="P122" s="1451">
        <v>3</v>
      </c>
      <c r="Q122" s="1451" t="str">
        <f t="shared" si="3"/>
        <v>03</v>
      </c>
      <c r="R122" s="1455">
        <v>0</v>
      </c>
      <c r="S122" s="1491">
        <f>SUMIF('FLUJO ACTUAL'!AF:AF,B119,'FLUJO ACTUAL'!AE:AE)</f>
        <v>0</v>
      </c>
      <c r="T122" s="1453">
        <f>SUMIF('1 BL anterior'!C:C,C119,'1 BL anterior'!P:P)</f>
        <v>1</v>
      </c>
      <c r="U122" s="1987">
        <f>SUMIF('1 BL anterior'!C:C,C119,'1 BL anterior'!B:B)</f>
        <v>0</v>
      </c>
      <c r="V122" s="1465"/>
      <c r="W122" s="183"/>
      <c r="X122" s="183"/>
      <c r="Y122" s="1463"/>
      <c r="Z122" s="1463"/>
      <c r="AA122" s="1462"/>
      <c r="AB122" s="1463"/>
      <c r="AC122" s="1342"/>
      <c r="AD122" s="1464"/>
      <c r="AE122" s="1465"/>
      <c r="AF122" s="1465"/>
      <c r="AG122" s="1465"/>
      <c r="AH122" s="1465"/>
      <c r="AI122" s="1465"/>
      <c r="AJ122" s="1465"/>
      <c r="AK122" s="1465"/>
      <c r="AL122" s="1465"/>
      <c r="AM122" s="1465"/>
      <c r="AN122" s="1465"/>
      <c r="AO122" s="1465"/>
      <c r="AP122" s="1465"/>
      <c r="AQ122" s="1465"/>
      <c r="AR122" s="1465"/>
      <c r="AS122" s="1465"/>
      <c r="AT122" s="1465"/>
      <c r="AU122" s="1465"/>
      <c r="AV122" s="1465"/>
      <c r="AW122" s="1465"/>
      <c r="AX122" s="1465"/>
      <c r="AY122" s="1465"/>
      <c r="AZ122" s="1465"/>
      <c r="BA122" s="1465"/>
      <c r="BB122" s="1465"/>
    </row>
    <row r="123" spans="2:54" ht="15.75">
      <c r="B123" s="2467">
        <v>521</v>
      </c>
      <c r="C123" s="2686" t="s">
        <v>5303</v>
      </c>
      <c r="D123" s="2686" t="s">
        <v>5283</v>
      </c>
      <c r="E123" s="3010"/>
      <c r="F123" s="3040"/>
      <c r="G123" s="2468"/>
      <c r="I123"/>
      <c r="J123" s="1521"/>
      <c r="K123" s="2023"/>
      <c r="L123" s="2023"/>
      <c r="M123"/>
      <c r="N123" s="1466"/>
      <c r="O123" s="2026"/>
      <c r="P123" s="1451">
        <f t="shared" si="4"/>
        <v>3</v>
      </c>
      <c r="Q123" s="1451" t="str">
        <f t="shared" si="3"/>
        <v>5213</v>
      </c>
      <c r="R123" s="1455">
        <v>0</v>
      </c>
      <c r="S123" s="1491">
        <f>SUMIF('FLUJO ACTUAL'!AF:AF,B120,'FLUJO ACTUAL'!AE:AE)</f>
        <v>201</v>
      </c>
      <c r="T123" s="1453">
        <f>SUMIF('1 BL anterior'!C:C,C120,'1 BL anterior'!P:P)</f>
        <v>1</v>
      </c>
      <c r="U123" s="1987">
        <f>SUMIF('1 BL anterior'!C:C,C120,'1 BL anterior'!B:B)</f>
        <v>515</v>
      </c>
      <c r="V123" s="1465"/>
      <c r="W123" s="183"/>
      <c r="X123" s="183"/>
      <c r="Y123" s="1463"/>
      <c r="Z123" s="1463"/>
      <c r="AA123" s="1462"/>
      <c r="AB123" s="1463"/>
      <c r="AC123" s="1342"/>
      <c r="AD123" s="1464"/>
      <c r="AE123" s="1465"/>
      <c r="AF123" s="1465"/>
      <c r="AG123" s="1465"/>
      <c r="AH123" s="1465"/>
      <c r="AI123" s="1465"/>
      <c r="AJ123" s="1465"/>
      <c r="AK123" s="1465"/>
      <c r="AL123" s="1465"/>
      <c r="AM123" s="1465"/>
      <c r="AN123" s="1465"/>
      <c r="AO123" s="1465"/>
      <c r="AP123" s="1465"/>
      <c r="AQ123" s="1465"/>
      <c r="AR123" s="1465"/>
      <c r="AS123" s="1465"/>
      <c r="AT123" s="1465"/>
      <c r="AU123" s="1465"/>
      <c r="AV123" s="1465"/>
      <c r="AW123" s="1465"/>
      <c r="AX123" s="1465"/>
      <c r="AY123" s="1465"/>
      <c r="AZ123" s="1465"/>
      <c r="BA123" s="1465"/>
      <c r="BB123" s="1465"/>
    </row>
    <row r="124" spans="2:54" ht="15.75">
      <c r="B124" s="2467">
        <v>0</v>
      </c>
      <c r="C124" s="2685" t="s">
        <v>6103</v>
      </c>
      <c r="D124" s="2685" t="s">
        <v>6104</v>
      </c>
      <c r="E124" s="3010"/>
      <c r="F124" s="3040"/>
      <c r="G124" s="2468"/>
      <c r="I124"/>
      <c r="J124" s="1521"/>
      <c r="K124" s="2023"/>
      <c r="L124" s="2023"/>
      <c r="M124"/>
      <c r="N124" s="1466"/>
      <c r="O124" s="2026"/>
      <c r="P124" s="1451">
        <f t="shared" si="4"/>
        <v>3</v>
      </c>
      <c r="Q124" s="1451" t="str">
        <f t="shared" si="3"/>
        <v>03</v>
      </c>
      <c r="R124" s="1455">
        <v>0</v>
      </c>
      <c r="S124" s="1491">
        <f>SUMIF('FLUJO ACTUAL'!AF:AF,B121,'FLUJO ACTUAL'!AE:AE)</f>
        <v>0</v>
      </c>
      <c r="T124" s="1453">
        <f>SUMIF('1 BL anterior'!C:C,C121,'1 BL anterior'!P:P)</f>
        <v>1</v>
      </c>
      <c r="U124" s="1987">
        <f>SUMIF('1 BL anterior'!C:C,C121,'1 BL anterior'!B:B)</f>
        <v>0</v>
      </c>
      <c r="V124" s="1465"/>
      <c r="W124" s="183"/>
      <c r="X124" s="183"/>
      <c r="Y124" s="1463"/>
      <c r="Z124" s="1463"/>
      <c r="AA124" s="1462"/>
      <c r="AB124" s="1463"/>
      <c r="AC124" s="1342"/>
      <c r="AD124" s="1464"/>
      <c r="AE124" s="1465"/>
      <c r="AF124" s="1465"/>
      <c r="AG124" s="1465"/>
      <c r="AH124" s="1465"/>
      <c r="AI124" s="1465"/>
      <c r="AJ124" s="1465"/>
      <c r="AK124" s="1465"/>
      <c r="AL124" s="1465"/>
      <c r="AM124" s="1465"/>
      <c r="AN124" s="1465"/>
      <c r="AO124" s="1465"/>
      <c r="AP124" s="1465"/>
      <c r="AQ124" s="1465"/>
      <c r="AR124" s="1465"/>
      <c r="AS124" s="1465"/>
      <c r="AT124" s="1465"/>
      <c r="AU124" s="1465"/>
      <c r="AV124" s="1465"/>
      <c r="AW124" s="1465"/>
      <c r="AX124" s="1465"/>
      <c r="AY124" s="1465"/>
      <c r="AZ124" s="1465"/>
      <c r="BA124" s="1465"/>
      <c r="BB124" s="1465"/>
    </row>
    <row r="125" spans="2:54" ht="15.75">
      <c r="B125" s="2467">
        <v>0</v>
      </c>
      <c r="C125" s="2685" t="s">
        <v>6113</v>
      </c>
      <c r="D125" s="2685" t="s">
        <v>6114</v>
      </c>
      <c r="E125" s="3010"/>
      <c r="F125" s="3040"/>
      <c r="G125" s="2468"/>
      <c r="I125"/>
      <c r="J125" s="1521"/>
      <c r="K125" s="2023"/>
      <c r="L125" s="2023"/>
      <c r="M125"/>
      <c r="N125" s="1466"/>
      <c r="O125" s="2026"/>
      <c r="P125" s="1451">
        <f t="shared" si="4"/>
        <v>3</v>
      </c>
      <c r="Q125" s="1451" t="str">
        <f t="shared" si="3"/>
        <v>03</v>
      </c>
      <c r="R125" s="1455">
        <v>0</v>
      </c>
      <c r="S125" s="1491">
        <f>SUMIF('FLUJO ACTUAL'!AF:AF,B122,'FLUJO ACTUAL'!AE:AE)</f>
        <v>0</v>
      </c>
      <c r="T125" s="1453">
        <f>SUMIF('1 BL anterior'!C:C,C122,'1 BL anterior'!P:P)</f>
        <v>3</v>
      </c>
      <c r="U125" s="1987">
        <f>SUMIF('1 BL anterior'!C:C,C122,'1 BL anterior'!B:B)</f>
        <v>0</v>
      </c>
      <c r="V125" s="1465"/>
      <c r="W125" s="183"/>
      <c r="X125" s="183"/>
      <c r="Y125" s="1463"/>
      <c r="Z125" s="1463"/>
      <c r="AA125" s="1462"/>
      <c r="AB125" s="1463"/>
      <c r="AC125" s="1342"/>
      <c r="AD125" s="1464"/>
      <c r="AE125" s="1465"/>
      <c r="AF125" s="1465"/>
      <c r="AG125" s="1465"/>
      <c r="AH125" s="1465"/>
      <c r="AI125" s="1465"/>
      <c r="AJ125" s="1465"/>
      <c r="AK125" s="1465"/>
      <c r="AL125" s="1465"/>
      <c r="AM125" s="1465"/>
      <c r="AN125" s="1465"/>
      <c r="AO125" s="1465"/>
      <c r="AP125" s="1465"/>
      <c r="AQ125" s="1465"/>
      <c r="AR125" s="1465"/>
      <c r="AS125" s="1465"/>
      <c r="AT125" s="1465"/>
      <c r="AU125" s="1465"/>
      <c r="AV125" s="1465"/>
      <c r="AW125" s="1465"/>
      <c r="AX125" s="1465"/>
      <c r="AY125" s="1465"/>
      <c r="AZ125" s="1465"/>
      <c r="BA125" s="1465"/>
      <c r="BB125" s="1465"/>
    </row>
    <row r="126" spans="2:54" ht="15.75">
      <c r="B126" s="2467">
        <v>536</v>
      </c>
      <c r="C126" s="2686" t="s">
        <v>6115</v>
      </c>
      <c r="D126" s="2686" t="s">
        <v>6116</v>
      </c>
      <c r="E126" s="3010"/>
      <c r="F126" s="3041"/>
      <c r="G126" s="2468"/>
      <c r="I126"/>
      <c r="J126" s="1521"/>
      <c r="K126"/>
      <c r="L126"/>
      <c r="M126"/>
      <c r="N126" s="1466"/>
      <c r="O126" s="2026"/>
      <c r="P126" s="1451">
        <f t="shared" si="4"/>
        <v>3</v>
      </c>
      <c r="Q126" s="1451" t="str">
        <f t="shared" si="3"/>
        <v>5363</v>
      </c>
      <c r="R126" s="1455">
        <v>0</v>
      </c>
      <c r="S126" s="1491">
        <f>SUMIF('FLUJO ACTUAL'!AF:AF,B123,'FLUJO ACTUAL'!AE:AE)</f>
        <v>201</v>
      </c>
      <c r="T126" s="1453">
        <f>SUMIF('1 BL anterior'!C:C,C123,'1 BL anterior'!P:P)</f>
        <v>3</v>
      </c>
      <c r="U126" s="1987">
        <f>SUMIF('1 BL anterior'!C:C,C123,'1 BL anterior'!B:B)</f>
        <v>521</v>
      </c>
      <c r="V126" s="1465"/>
      <c r="W126" s="183"/>
      <c r="X126" s="183"/>
      <c r="Y126" s="1463"/>
      <c r="Z126" s="1463"/>
      <c r="AA126" s="1462"/>
      <c r="AB126" s="1463"/>
      <c r="AC126" s="1342"/>
      <c r="AD126" s="1464"/>
      <c r="AE126" s="1465"/>
      <c r="AF126" s="1465"/>
      <c r="AG126" s="1465"/>
      <c r="AH126" s="1465"/>
      <c r="AI126" s="1465"/>
      <c r="AJ126" s="1465"/>
      <c r="AK126" s="1465"/>
      <c r="AL126" s="1465"/>
      <c r="AM126" s="1465"/>
      <c r="AN126" s="1465"/>
      <c r="AO126" s="1465"/>
      <c r="AP126" s="1465"/>
      <c r="AQ126" s="1465"/>
      <c r="AR126" s="1465"/>
      <c r="AS126" s="1465"/>
      <c r="AT126" s="1465"/>
      <c r="AU126" s="1465"/>
      <c r="AV126" s="1465"/>
      <c r="AW126" s="1465"/>
      <c r="AX126" s="1465"/>
      <c r="AY126" s="1465"/>
      <c r="AZ126" s="1465"/>
      <c r="BA126" s="1465"/>
      <c r="BB126" s="1465"/>
    </row>
    <row r="127" spans="2:54" ht="15.75">
      <c r="B127" s="2467">
        <v>536</v>
      </c>
      <c r="C127" s="2686" t="s">
        <v>6117</v>
      </c>
      <c r="D127" s="2686" t="s">
        <v>6118</v>
      </c>
      <c r="E127" s="3010"/>
      <c r="F127" s="3041"/>
      <c r="G127" s="2468"/>
      <c r="I127"/>
      <c r="J127" s="1521"/>
      <c r="K127"/>
      <c r="L127"/>
      <c r="M127"/>
      <c r="N127" s="1466"/>
      <c r="O127" s="2026"/>
      <c r="P127" s="1451">
        <v>2</v>
      </c>
      <c r="Q127" s="1451" t="str">
        <f t="shared" si="3"/>
        <v>5362</v>
      </c>
      <c r="R127" s="1455">
        <v>0</v>
      </c>
      <c r="S127" s="1491">
        <f>SUMIF('FLUJO ACTUAL'!AF:AF,B124,'FLUJO ACTUAL'!AE:AE)</f>
        <v>0</v>
      </c>
      <c r="T127" s="1453">
        <f>SUMIF('1 BL anterior'!C:C,C124,'1 BL anterior'!P:P)</f>
        <v>3</v>
      </c>
      <c r="U127" s="1987">
        <f>SUMIF('1 BL anterior'!C:C,C124,'1 BL anterior'!B:B)</f>
        <v>0</v>
      </c>
      <c r="V127" s="1465"/>
      <c r="W127" s="183"/>
      <c r="X127" s="183"/>
      <c r="Y127" s="1463"/>
      <c r="Z127" s="1463"/>
      <c r="AA127" s="1462"/>
      <c r="AB127" s="1463"/>
      <c r="AC127" s="1342"/>
      <c r="AD127" s="1464"/>
      <c r="AE127" s="1465"/>
      <c r="AF127" s="1465"/>
      <c r="AG127" s="1465"/>
      <c r="AH127" s="1465"/>
      <c r="AI127" s="1465"/>
      <c r="AJ127" s="1465"/>
      <c r="AK127" s="1465"/>
      <c r="AL127" s="1465"/>
      <c r="AM127" s="1465"/>
      <c r="AN127" s="1465"/>
      <c r="AO127" s="1465"/>
      <c r="AP127" s="1465"/>
      <c r="AQ127" s="1465"/>
      <c r="AR127" s="1465"/>
      <c r="AS127" s="1465"/>
      <c r="AT127" s="1465"/>
      <c r="AU127" s="1465"/>
      <c r="AV127" s="1465"/>
      <c r="AW127" s="1465"/>
      <c r="AX127" s="1465"/>
      <c r="AY127" s="1465"/>
      <c r="AZ127" s="1465"/>
      <c r="BA127" s="1465"/>
      <c r="BB127" s="1465"/>
    </row>
    <row r="128" spans="2:54" ht="15.75">
      <c r="B128" s="2467">
        <v>536</v>
      </c>
      <c r="C128" s="2686" t="s">
        <v>6121</v>
      </c>
      <c r="D128" s="2686" t="s">
        <v>6122</v>
      </c>
      <c r="E128" s="3010"/>
      <c r="F128" s="3041"/>
      <c r="G128" s="2468"/>
      <c r="I128"/>
      <c r="J128" s="1521"/>
      <c r="K128"/>
      <c r="L128"/>
      <c r="M128"/>
      <c r="N128" s="1466"/>
      <c r="O128" s="2026"/>
      <c r="P128" s="1451">
        <f t="shared" si="4"/>
        <v>2</v>
      </c>
      <c r="Q128" s="1451" t="str">
        <f t="shared" si="3"/>
        <v>5362</v>
      </c>
      <c r="R128" s="1455">
        <v>0</v>
      </c>
      <c r="S128" s="1491">
        <f>SUMIF('FLUJO ACTUAL'!AF:AF,B125,'FLUJO ACTUAL'!AE:AE)</f>
        <v>0</v>
      </c>
      <c r="T128" s="1453">
        <f>SUMIF('1 BL anterior'!C:C,C125,'1 BL anterior'!P:P)</f>
        <v>3</v>
      </c>
      <c r="U128" s="1987">
        <f>SUMIF('1 BL anterior'!C:C,C125,'1 BL anterior'!B:B)</f>
        <v>0</v>
      </c>
      <c r="V128" s="1465"/>
      <c r="W128" s="183"/>
      <c r="X128" s="183"/>
      <c r="Y128" s="1463"/>
      <c r="Z128" s="1463"/>
      <c r="AA128" s="1462"/>
      <c r="AB128" s="1463"/>
      <c r="AC128" s="1342"/>
      <c r="AD128" s="1464"/>
      <c r="AE128" s="1465"/>
      <c r="AF128" s="1465"/>
      <c r="AG128" s="1465"/>
      <c r="AH128" s="1465"/>
      <c r="AI128" s="1465"/>
      <c r="AJ128" s="1465"/>
      <c r="AK128" s="1465"/>
      <c r="AL128" s="1465"/>
      <c r="AM128" s="1465"/>
      <c r="AN128" s="1465"/>
      <c r="AO128" s="1465"/>
      <c r="AP128" s="1465"/>
      <c r="AQ128" s="1465"/>
      <c r="AR128" s="1465"/>
      <c r="AS128" s="1465"/>
      <c r="AT128" s="1465"/>
      <c r="AU128" s="1465"/>
      <c r="AV128" s="1465"/>
      <c r="AW128" s="1465"/>
      <c r="AX128" s="1465"/>
      <c r="AY128" s="1465"/>
      <c r="AZ128" s="1465"/>
      <c r="BA128" s="1465"/>
      <c r="BB128" s="1465"/>
    </row>
    <row r="129" spans="2:54" ht="15.75">
      <c r="B129" s="2467">
        <v>536</v>
      </c>
      <c r="C129" s="2686" t="s">
        <v>6125</v>
      </c>
      <c r="D129" s="3047" t="s">
        <v>6126</v>
      </c>
      <c r="E129" s="3010"/>
      <c r="F129" s="3041"/>
      <c r="G129" s="2468"/>
      <c r="I129"/>
      <c r="J129" s="1521"/>
      <c r="K129"/>
      <c r="L129"/>
      <c r="M129"/>
      <c r="N129" s="1466"/>
      <c r="O129" s="2026"/>
      <c r="P129" s="1451">
        <f t="shared" si="4"/>
        <v>2</v>
      </c>
      <c r="Q129" s="1451" t="str">
        <f t="shared" ref="Q129:Q136" si="5">CONCATENATE(B129,P129)</f>
        <v>5362</v>
      </c>
      <c r="R129" s="1455">
        <v>0</v>
      </c>
      <c r="S129" s="1491">
        <f>SUMIF('FLUJO ACTUAL'!AF:AF,B126,'FLUJO ACTUAL'!AE:AE)</f>
        <v>204</v>
      </c>
      <c r="T129" s="1453">
        <f>SUMIF('1 BL anterior'!C:C,C126,'1 BL anterior'!P:P)</f>
        <v>3</v>
      </c>
      <c r="U129" s="1987">
        <f>SUMIF('1 BL anterior'!C:C,C126,'1 BL anterior'!B:B)</f>
        <v>536</v>
      </c>
      <c r="V129" s="1465"/>
      <c r="W129" s="183"/>
      <c r="X129" s="183"/>
      <c r="Y129" s="1463"/>
      <c r="Z129" s="1463"/>
      <c r="AA129" s="1462"/>
      <c r="AB129" s="1463"/>
      <c r="AC129" s="1342"/>
      <c r="AD129" s="1464"/>
      <c r="AE129" s="1465"/>
      <c r="AF129" s="1465"/>
      <c r="AG129" s="1465"/>
      <c r="AH129" s="1465"/>
      <c r="AI129" s="1465"/>
      <c r="AJ129" s="1465"/>
      <c r="AK129" s="1465"/>
      <c r="AL129" s="1465"/>
      <c r="AM129" s="1465"/>
      <c r="AN129" s="1465"/>
      <c r="AO129" s="1465"/>
      <c r="AP129" s="1465"/>
      <c r="AQ129" s="1465"/>
      <c r="AR129" s="1465"/>
      <c r="AS129" s="1465"/>
      <c r="AT129" s="1465"/>
      <c r="AU129" s="1465"/>
      <c r="AV129" s="1465"/>
      <c r="AW129" s="1465"/>
      <c r="AX129" s="1465"/>
      <c r="AY129" s="1465"/>
      <c r="AZ129" s="1465"/>
      <c r="BA129" s="1465"/>
      <c r="BB129" s="1465"/>
    </row>
    <row r="130" spans="2:54" ht="15.75">
      <c r="B130" s="2467">
        <v>0</v>
      </c>
      <c r="C130" s="2685" t="s">
        <v>6134</v>
      </c>
      <c r="D130" s="3009" t="s">
        <v>4877</v>
      </c>
      <c r="E130" s="3010"/>
      <c r="F130" s="3041"/>
      <c r="G130" s="2468"/>
      <c r="I130"/>
      <c r="J130" s="1521"/>
      <c r="K130"/>
      <c r="L130"/>
      <c r="M130"/>
      <c r="N130" s="1466"/>
      <c r="O130" s="2026"/>
      <c r="P130" s="1451">
        <f t="shared" si="4"/>
        <v>2</v>
      </c>
      <c r="Q130" s="1451" t="str">
        <f t="shared" si="5"/>
        <v>02</v>
      </c>
      <c r="R130" s="1455">
        <v>0</v>
      </c>
      <c r="S130" s="1491">
        <f>SUMIF('FLUJO ACTUAL'!AF:AF,B127,'FLUJO ACTUAL'!AE:AE)</f>
        <v>204</v>
      </c>
      <c r="T130" s="1453">
        <f>SUMIF('1 BL anterior'!C:C,C127,'1 BL anterior'!P:P)</f>
        <v>2</v>
      </c>
      <c r="U130" s="1987">
        <f>SUMIF('1 BL anterior'!C:C,C127,'1 BL anterior'!B:B)</f>
        <v>536</v>
      </c>
      <c r="V130" s="1465"/>
      <c r="W130" s="183"/>
      <c r="X130" s="183"/>
      <c r="Y130" s="1463"/>
      <c r="Z130" s="1463"/>
      <c r="AA130" s="1462"/>
      <c r="AB130" s="1463"/>
      <c r="AC130" s="1342"/>
      <c r="AD130" s="1464"/>
      <c r="AE130" s="1465"/>
      <c r="AF130" s="1465"/>
      <c r="AG130" s="1465"/>
      <c r="AH130" s="1465"/>
      <c r="AI130" s="1465"/>
      <c r="AJ130" s="1465"/>
      <c r="AK130" s="1465"/>
      <c r="AL130" s="1465"/>
      <c r="AM130" s="1465"/>
      <c r="AN130" s="1465"/>
      <c r="AO130" s="1465"/>
      <c r="AP130" s="1465"/>
      <c r="AQ130" s="1465"/>
      <c r="AR130" s="1465"/>
      <c r="AS130" s="1465"/>
      <c r="AT130" s="1465"/>
      <c r="AU130" s="1465"/>
      <c r="AV130" s="1465"/>
      <c r="AW130" s="1465"/>
      <c r="AX130" s="1465"/>
      <c r="AY130" s="1465"/>
      <c r="AZ130" s="1465"/>
      <c r="BA130" s="1465"/>
      <c r="BB130" s="1465"/>
    </row>
    <row r="131" spans="2:54" ht="15.75">
      <c r="B131" s="2467">
        <v>0</v>
      </c>
      <c r="C131" s="2685" t="s">
        <v>6135</v>
      </c>
      <c r="D131" s="3009" t="s">
        <v>4923</v>
      </c>
      <c r="E131" s="3010"/>
      <c r="F131" s="3041"/>
      <c r="G131" s="2468"/>
      <c r="I131"/>
      <c r="J131" s="1521"/>
      <c r="K131"/>
      <c r="L131"/>
      <c r="M131"/>
      <c r="N131" s="1466"/>
      <c r="O131" s="2026"/>
      <c r="P131" s="1451">
        <f t="shared" si="4"/>
        <v>2</v>
      </c>
      <c r="Q131" s="1451" t="str">
        <f t="shared" si="5"/>
        <v>02</v>
      </c>
      <c r="R131" s="1455">
        <v>0</v>
      </c>
      <c r="S131" s="1491">
        <f>SUMIF('FLUJO ACTUAL'!AF:AF,B128,'FLUJO ACTUAL'!AE:AE)</f>
        <v>204</v>
      </c>
      <c r="T131" s="1453">
        <f>SUMIF('1 BL anterior'!C:C,C128,'1 BL anterior'!P:P)</f>
        <v>2</v>
      </c>
      <c r="U131" s="1987">
        <f>SUMIF('1 BL anterior'!C:C,C128,'1 BL anterior'!B:B)</f>
        <v>536</v>
      </c>
      <c r="V131" s="1465"/>
      <c r="W131" s="183"/>
      <c r="X131" s="183"/>
      <c r="Y131" s="1463"/>
      <c r="Z131" s="1463"/>
      <c r="AA131" s="1462"/>
      <c r="AB131" s="1463"/>
      <c r="AC131" s="1342"/>
      <c r="AD131" s="1464"/>
      <c r="AE131" s="1465"/>
      <c r="AF131" s="1465"/>
      <c r="AG131" s="1465"/>
      <c r="AH131" s="1465"/>
      <c r="AI131" s="1465"/>
      <c r="AJ131" s="1465"/>
      <c r="AK131" s="1465"/>
      <c r="AL131" s="1465"/>
      <c r="AM131" s="1465"/>
      <c r="AN131" s="1465"/>
      <c r="AO131" s="1465"/>
      <c r="AP131" s="1465"/>
      <c r="AQ131" s="1465"/>
      <c r="AR131" s="1465"/>
      <c r="AS131" s="1465"/>
      <c r="AT131" s="1465"/>
      <c r="AU131" s="1465"/>
      <c r="AV131" s="1465"/>
      <c r="AW131" s="1465"/>
      <c r="AX131" s="1465"/>
      <c r="AY131" s="1465"/>
      <c r="AZ131" s="1465"/>
      <c r="BA131" s="1465"/>
      <c r="BB131" s="1465"/>
    </row>
    <row r="132" spans="2:54" ht="15.75">
      <c r="B132" s="2467">
        <v>536</v>
      </c>
      <c r="C132" s="2686" t="s">
        <v>8784</v>
      </c>
      <c r="D132" s="3047" t="s">
        <v>8785</v>
      </c>
      <c r="E132" s="3010"/>
      <c r="F132" s="3041"/>
      <c r="G132" s="2468"/>
      <c r="I132"/>
      <c r="J132" s="1521"/>
      <c r="K132"/>
      <c r="L132"/>
      <c r="M132"/>
      <c r="N132" s="1466"/>
      <c r="O132" s="2026"/>
      <c r="P132" s="1451">
        <f t="shared" si="4"/>
        <v>2</v>
      </c>
      <c r="Q132" s="1451" t="str">
        <f t="shared" si="5"/>
        <v>5362</v>
      </c>
      <c r="R132" s="1455">
        <v>0</v>
      </c>
      <c r="S132" s="1491">
        <f>SUMIF('FLUJO ACTUAL'!AF:AF,B129,'FLUJO ACTUAL'!AE:AE)</f>
        <v>204</v>
      </c>
      <c r="T132" s="1453">
        <f>SUMIF('1 BL anterior'!C:C,C129,'1 BL anterior'!P:P)</f>
        <v>2</v>
      </c>
      <c r="U132" s="1987">
        <f>SUMIF('1 BL anterior'!C:C,C129,'1 BL anterior'!B:B)</f>
        <v>536</v>
      </c>
      <c r="V132" s="1465"/>
      <c r="W132" s="183"/>
      <c r="X132" s="183"/>
      <c r="Y132" s="1463"/>
      <c r="Z132" s="1463"/>
      <c r="AA132" s="1462"/>
      <c r="AB132" s="1463"/>
      <c r="AC132" s="1342"/>
      <c r="AD132" s="1464"/>
      <c r="AE132" s="1465"/>
      <c r="AF132" s="1465"/>
      <c r="AG132" s="1465"/>
      <c r="AH132" s="1465"/>
      <c r="AI132" s="1465"/>
      <c r="AJ132" s="1465"/>
      <c r="AK132" s="1465"/>
      <c r="AL132" s="1465"/>
      <c r="AM132" s="1465"/>
      <c r="AN132" s="1465"/>
      <c r="AO132" s="1465"/>
      <c r="AP132" s="1465"/>
      <c r="AQ132" s="1465"/>
      <c r="AR132" s="1465"/>
      <c r="AS132" s="1465"/>
      <c r="AT132" s="1465"/>
      <c r="AU132" s="1465"/>
      <c r="AV132" s="1465"/>
      <c r="AW132" s="1465"/>
      <c r="AX132" s="1465"/>
      <c r="AY132" s="1465"/>
      <c r="AZ132" s="1465"/>
      <c r="BA132" s="1465"/>
      <c r="BB132" s="1465"/>
    </row>
    <row r="133" spans="2:54" ht="15.75">
      <c r="B133" s="2467">
        <v>536</v>
      </c>
      <c r="C133" s="2686" t="s">
        <v>8980</v>
      </c>
      <c r="D133" s="3047" t="s">
        <v>8981</v>
      </c>
      <c r="E133" s="3010"/>
      <c r="F133" s="3041"/>
      <c r="G133" s="2468"/>
      <c r="I133"/>
      <c r="J133" s="1521"/>
      <c r="K133"/>
      <c r="L133"/>
      <c r="M133"/>
      <c r="N133" s="1466"/>
      <c r="O133" s="2026"/>
      <c r="P133" s="1451">
        <f t="shared" si="4"/>
        <v>2</v>
      </c>
      <c r="Q133" s="1451" t="str">
        <f t="shared" si="5"/>
        <v>5362</v>
      </c>
      <c r="R133" s="1455">
        <v>0</v>
      </c>
      <c r="S133" s="1491">
        <f>SUMIF('FLUJO ACTUAL'!AF:AF,B130,'FLUJO ACTUAL'!AE:AE)</f>
        <v>0</v>
      </c>
      <c r="T133" s="1453">
        <f>SUMIF('1 BL anterior'!C:C,C130,'1 BL anterior'!P:P)</f>
        <v>2</v>
      </c>
      <c r="U133" s="1987">
        <f>SUMIF('1 BL anterior'!C:C,C130,'1 BL anterior'!B:B)</f>
        <v>0</v>
      </c>
      <c r="V133" s="1465"/>
      <c r="W133" s="183"/>
      <c r="X133" s="183"/>
      <c r="Y133" s="1463"/>
      <c r="Z133" s="1463"/>
      <c r="AA133" s="1462"/>
      <c r="AB133" s="1463"/>
      <c r="AC133" s="1342"/>
      <c r="AD133" s="1464"/>
      <c r="AE133" s="1465"/>
      <c r="AF133" s="1465"/>
      <c r="AG133" s="1465"/>
      <c r="AH133" s="1465"/>
      <c r="AI133" s="1465"/>
      <c r="AJ133" s="1465"/>
      <c r="AK133" s="1465"/>
      <c r="AL133" s="1465"/>
      <c r="AM133" s="1465"/>
      <c r="AN133" s="1465"/>
      <c r="AO133" s="1465"/>
      <c r="AP133" s="1465"/>
      <c r="AQ133" s="1465"/>
      <c r="AR133" s="1465"/>
      <c r="AS133" s="1465"/>
      <c r="AT133" s="1465"/>
      <c r="AU133" s="1465"/>
      <c r="AV133" s="1465"/>
      <c r="AW133" s="1465"/>
      <c r="AX133" s="1465"/>
      <c r="AY133" s="1465"/>
      <c r="AZ133" s="1465"/>
      <c r="BA133" s="1465"/>
      <c r="BB133" s="1465"/>
    </row>
    <row r="134" spans="2:54" ht="15.75">
      <c r="B134" s="2467">
        <v>0</v>
      </c>
      <c r="C134" s="2685">
        <v>2.02</v>
      </c>
      <c r="D134" s="3009" t="s">
        <v>5402</v>
      </c>
      <c r="E134" s="3010"/>
      <c r="F134" s="3041"/>
      <c r="G134" s="2468"/>
      <c r="I134"/>
      <c r="J134" s="1521"/>
      <c r="K134"/>
      <c r="L134"/>
      <c r="M134"/>
      <c r="N134" s="1466"/>
      <c r="O134" s="2026"/>
      <c r="P134" s="1451">
        <f t="shared" si="4"/>
        <v>2</v>
      </c>
      <c r="Q134" s="1451" t="str">
        <f t="shared" si="5"/>
        <v>02</v>
      </c>
      <c r="R134" s="1455">
        <v>0</v>
      </c>
      <c r="S134" s="1491">
        <f>SUMIF('FLUJO ACTUAL'!AF:AF,B131,'FLUJO ACTUAL'!AE:AE)</f>
        <v>0</v>
      </c>
      <c r="T134" s="1453">
        <f>SUMIF('1 BL anterior'!C:C,C131,'1 BL anterior'!P:P)</f>
        <v>2</v>
      </c>
      <c r="U134" s="1987">
        <f>SUMIF('1 BL anterior'!C:C,C131,'1 BL anterior'!B:B)</f>
        <v>0</v>
      </c>
      <c r="V134" s="1465"/>
      <c r="W134" s="183"/>
      <c r="X134" s="183"/>
      <c r="Y134" s="1463"/>
      <c r="Z134" s="1463"/>
      <c r="AA134" s="1462"/>
      <c r="AB134" s="1463"/>
      <c r="AC134" s="1342"/>
      <c r="AD134" s="1464"/>
      <c r="AE134" s="1465"/>
      <c r="AF134" s="1465"/>
      <c r="AG134" s="1465"/>
      <c r="AH134" s="1465"/>
      <c r="AI134" s="1465"/>
      <c r="AJ134" s="1465"/>
      <c r="AK134" s="1465"/>
      <c r="AL134" s="1465"/>
      <c r="AM134" s="1465"/>
      <c r="AN134" s="1465"/>
      <c r="AO134" s="1465"/>
      <c r="AP134" s="1465"/>
      <c r="AQ134" s="1465"/>
      <c r="AR134" s="1465"/>
      <c r="AS134" s="1465"/>
      <c r="AT134" s="1465"/>
      <c r="AU134" s="1465"/>
      <c r="AV134" s="1465"/>
      <c r="AW134" s="1465"/>
      <c r="AX134" s="1465"/>
      <c r="AY134" s="1465"/>
      <c r="AZ134" s="1465"/>
      <c r="BA134" s="1465"/>
      <c r="BB134" s="1465"/>
    </row>
    <row r="135" spans="2:54" ht="15.75">
      <c r="B135" s="2467">
        <v>0</v>
      </c>
      <c r="C135" s="2685" t="s">
        <v>5400</v>
      </c>
      <c r="D135" s="2685" t="s">
        <v>5403</v>
      </c>
      <c r="E135" s="3010"/>
      <c r="F135" s="3041"/>
      <c r="G135" s="2468"/>
      <c r="I135"/>
      <c r="J135" s="1521"/>
      <c r="K135"/>
      <c r="L135"/>
      <c r="M135"/>
      <c r="N135" s="1466"/>
      <c r="O135" s="2026"/>
      <c r="P135" s="1451">
        <f t="shared" si="4"/>
        <v>2</v>
      </c>
      <c r="Q135" s="1451" t="str">
        <f t="shared" si="5"/>
        <v>02</v>
      </c>
      <c r="R135" s="1455">
        <v>0</v>
      </c>
      <c r="S135" s="1491">
        <f>SUMIF('FLUJO ACTUAL'!AF:AF,B132,'FLUJO ACTUAL'!AE:AE)</f>
        <v>204</v>
      </c>
      <c r="T135" s="1453">
        <f>SUMIF('1 BL anterior'!C:C,C132,'1 BL anterior'!P:P)</f>
        <v>2</v>
      </c>
      <c r="U135" s="1987">
        <f>SUMIF('1 BL anterior'!C:C,C132,'1 BL anterior'!B:B)</f>
        <v>536</v>
      </c>
      <c r="V135" s="1465"/>
      <c r="W135" s="183"/>
      <c r="X135" s="183"/>
      <c r="Y135" s="1463"/>
      <c r="Z135" s="1463"/>
      <c r="AA135" s="1462"/>
      <c r="AB135" s="1463"/>
      <c r="AC135" s="1342"/>
      <c r="AD135" s="1464"/>
      <c r="AE135" s="1465"/>
      <c r="AF135" s="1465"/>
      <c r="AG135" s="1465"/>
      <c r="AH135" s="1465"/>
      <c r="AI135" s="1465"/>
      <c r="AJ135" s="1465"/>
      <c r="AK135" s="1465"/>
      <c r="AL135" s="1465"/>
      <c r="AM135" s="1465"/>
      <c r="AN135" s="1465"/>
      <c r="AO135" s="1465"/>
      <c r="AP135" s="1465"/>
      <c r="AQ135" s="1465"/>
      <c r="AR135" s="1465"/>
      <c r="AS135" s="1465"/>
      <c r="AT135" s="1465"/>
      <c r="AU135" s="1465"/>
      <c r="AV135" s="1465"/>
      <c r="AW135" s="1465"/>
      <c r="AX135" s="1465"/>
      <c r="AY135" s="1465"/>
      <c r="AZ135" s="1465"/>
      <c r="BA135" s="1465"/>
      <c r="BB135" s="1465"/>
    </row>
    <row r="136" spans="2:54" ht="15.75">
      <c r="B136" s="2467">
        <v>0</v>
      </c>
      <c r="C136" s="2685" t="s">
        <v>5401</v>
      </c>
      <c r="D136" s="2685" t="s">
        <v>5404</v>
      </c>
      <c r="E136" s="3010"/>
      <c r="F136" s="3040"/>
      <c r="G136" s="2468"/>
      <c r="I136"/>
      <c r="J136" s="1521"/>
      <c r="K136"/>
      <c r="L136"/>
      <c r="M136"/>
      <c r="N136" s="1466"/>
      <c r="O136" s="2026"/>
      <c r="P136" s="1451">
        <f t="shared" si="4"/>
        <v>2</v>
      </c>
      <c r="Q136" s="1451" t="str">
        <f t="shared" si="5"/>
        <v>02</v>
      </c>
      <c r="R136" s="1455">
        <v>0</v>
      </c>
      <c r="S136" s="1491">
        <f>SUMIF('FLUJO ACTUAL'!AF:AF,B133,'FLUJO ACTUAL'!AE:AE)</f>
        <v>204</v>
      </c>
      <c r="T136" s="1453">
        <f>SUMIF('1 BL anterior'!C:C,C133,'1 BL anterior'!P:P)</f>
        <v>2</v>
      </c>
      <c r="U136" s="1987">
        <f>SUMIF('1 BL anterior'!C:C,C133,'1 BL anterior'!B:B)</f>
        <v>536</v>
      </c>
      <c r="V136" s="1465"/>
      <c r="W136" s="183"/>
      <c r="X136" s="183"/>
      <c r="Y136" s="1463"/>
      <c r="Z136" s="1463"/>
      <c r="AA136" s="1462"/>
      <c r="AB136" s="1463"/>
      <c r="AC136" s="1342"/>
      <c r="AD136" s="1464"/>
      <c r="AE136" s="1465"/>
      <c r="AF136" s="1465"/>
      <c r="AG136" s="1465"/>
      <c r="AH136" s="1465"/>
      <c r="AI136" s="1465"/>
      <c r="AJ136" s="1465"/>
      <c r="AK136" s="1465"/>
      <c r="AL136" s="1465"/>
      <c r="AM136" s="1465"/>
      <c r="AN136" s="1465"/>
      <c r="AO136" s="1465"/>
      <c r="AP136" s="1465"/>
      <c r="AQ136" s="1465"/>
      <c r="AR136" s="1465"/>
      <c r="AS136" s="1465"/>
      <c r="AT136" s="1465"/>
      <c r="AU136" s="1465"/>
      <c r="AV136" s="1465"/>
      <c r="AW136" s="1465"/>
      <c r="AX136" s="1465"/>
      <c r="AY136" s="1465"/>
      <c r="AZ136" s="1465"/>
      <c r="BA136" s="1465"/>
      <c r="BB136" s="1465"/>
    </row>
    <row r="137" spans="2:54" ht="15.75">
      <c r="B137" s="2467">
        <v>557</v>
      </c>
      <c r="C137" s="2686" t="s">
        <v>5305</v>
      </c>
      <c r="D137" s="3047" t="s">
        <v>5047</v>
      </c>
      <c r="E137" s="3010"/>
      <c r="F137" s="3040"/>
      <c r="G137" s="2468"/>
      <c r="I137"/>
      <c r="J137" s="1521"/>
      <c r="K137"/>
      <c r="L137"/>
      <c r="M137"/>
      <c r="N137" s="1466"/>
      <c r="O137" s="2026"/>
      <c r="P137" s="1451"/>
      <c r="Q137" s="1451"/>
      <c r="R137" s="1455"/>
      <c r="S137" s="1491"/>
      <c r="T137" s="1453"/>
      <c r="U137" s="1987"/>
      <c r="V137" s="1465"/>
      <c r="W137" s="183"/>
      <c r="X137" s="183"/>
      <c r="Y137" s="1463"/>
      <c r="Z137" s="1463"/>
      <c r="AA137" s="1462"/>
      <c r="AB137" s="1463"/>
      <c r="AC137" s="1342"/>
      <c r="AD137" s="1464"/>
      <c r="AE137" s="1465"/>
      <c r="AF137" s="1465"/>
      <c r="AG137" s="1465"/>
      <c r="AH137" s="1465"/>
      <c r="AI137" s="1465"/>
      <c r="AJ137" s="1465"/>
      <c r="AK137" s="1465"/>
      <c r="AL137" s="1465"/>
      <c r="AM137" s="1465"/>
      <c r="AN137" s="1465"/>
      <c r="AO137" s="1465"/>
      <c r="AP137" s="1465"/>
      <c r="AQ137" s="1465"/>
      <c r="AR137" s="1465"/>
      <c r="AS137" s="1465"/>
      <c r="AT137" s="1465"/>
      <c r="AU137" s="1465"/>
      <c r="AV137" s="1465"/>
      <c r="AW137" s="1465"/>
      <c r="AX137" s="1465"/>
      <c r="AY137" s="1465"/>
      <c r="AZ137" s="1465"/>
      <c r="BA137" s="1465"/>
      <c r="BB137" s="1465"/>
    </row>
    <row r="138" spans="2:54" ht="15.75">
      <c r="B138" s="2467">
        <v>0</v>
      </c>
      <c r="C138" s="2685">
        <v>3</v>
      </c>
      <c r="D138" s="2685" t="s">
        <v>5405</v>
      </c>
      <c r="E138" s="3010"/>
      <c r="F138" s="3040"/>
      <c r="G138" s="2468"/>
      <c r="I138"/>
      <c r="J138" s="1521"/>
      <c r="K138"/>
      <c r="L138"/>
      <c r="M138"/>
      <c r="N138" s="1466"/>
      <c r="O138" s="2026"/>
      <c r="P138" s="1451">
        <f>+P136</f>
        <v>2</v>
      </c>
      <c r="Q138" s="1451" t="str">
        <f t="shared" si="3"/>
        <v>02</v>
      </c>
      <c r="R138" s="1455">
        <v>0</v>
      </c>
      <c r="S138" s="1491">
        <f>SUMIF('FLUJO ACTUAL'!AF:AF,B128,'FLUJO ACTUAL'!AE:AE)</f>
        <v>204</v>
      </c>
      <c r="T138" s="1453">
        <f>SUMIF('1 BL anterior'!C:C,C128,'1 BL anterior'!P:P)</f>
        <v>2</v>
      </c>
      <c r="U138" s="1987">
        <f>SUMIF('1 BL anterior'!C:C,C128,'1 BL anterior'!B:B)</f>
        <v>536</v>
      </c>
      <c r="V138" s="1465"/>
      <c r="W138" s="183"/>
      <c r="X138" s="183"/>
      <c r="Y138" s="1463"/>
      <c r="Z138" s="1463"/>
      <c r="AA138" s="1462"/>
      <c r="AB138" s="1463"/>
      <c r="AC138" s="1342"/>
      <c r="AD138" s="1464"/>
      <c r="AE138" s="1465"/>
      <c r="AF138" s="1465"/>
      <c r="AG138" s="1465"/>
      <c r="AH138" s="1465"/>
      <c r="AI138" s="1465"/>
      <c r="AJ138" s="1465"/>
      <c r="AK138" s="1465"/>
      <c r="AL138" s="1465"/>
      <c r="AM138" s="1465"/>
      <c r="AN138" s="1465"/>
      <c r="AO138" s="1465"/>
      <c r="AP138" s="1465"/>
      <c r="AQ138" s="1465"/>
      <c r="AR138" s="1465"/>
      <c r="AS138" s="1465"/>
      <c r="AT138" s="1465"/>
      <c r="AU138" s="1465"/>
      <c r="AV138" s="1465"/>
      <c r="AW138" s="1465"/>
      <c r="AX138" s="1465"/>
      <c r="AY138" s="1465"/>
      <c r="AZ138" s="1465"/>
      <c r="BA138" s="1465"/>
      <c r="BB138" s="1465"/>
    </row>
    <row r="139" spans="2:54" ht="15.75">
      <c r="B139" s="2467">
        <v>0</v>
      </c>
      <c r="C139" s="2685">
        <v>3.01</v>
      </c>
      <c r="D139" s="2685" t="s">
        <v>5406</v>
      </c>
      <c r="E139" s="3010"/>
      <c r="F139" s="3041"/>
      <c r="G139" s="2468"/>
      <c r="I139"/>
      <c r="J139" s="1521"/>
      <c r="K139"/>
      <c r="L139"/>
      <c r="M139"/>
      <c r="N139" s="1466"/>
      <c r="O139" s="2026"/>
      <c r="P139" s="1451">
        <f t="shared" si="4"/>
        <v>2</v>
      </c>
      <c r="Q139" s="1451" t="str">
        <f t="shared" si="3"/>
        <v>02</v>
      </c>
      <c r="R139" s="1455">
        <v>0</v>
      </c>
      <c r="S139" s="1491">
        <f>SUMIF('FLUJO ACTUAL'!AF:AF,B135,'FLUJO ACTUAL'!AE:AE)</f>
        <v>0</v>
      </c>
      <c r="T139" s="1453">
        <f>SUMIF('1 BL anterior'!C:C,C135,'1 BL anterior'!P:P)</f>
        <v>2</v>
      </c>
      <c r="U139" s="1987">
        <f>SUMIF('1 BL anterior'!C:C,C135,'1 BL anterior'!B:B)</f>
        <v>0</v>
      </c>
      <c r="V139" s="1465"/>
      <c r="W139" s="183"/>
      <c r="X139" s="183"/>
      <c r="Y139" s="1463"/>
      <c r="Z139" s="1463"/>
      <c r="AA139" s="1462"/>
      <c r="AB139" s="1463"/>
      <c r="AC139" s="1342"/>
      <c r="AD139" s="1464"/>
      <c r="AE139" s="1465"/>
      <c r="AF139" s="1465"/>
      <c r="AG139" s="1465"/>
      <c r="AH139" s="1465"/>
      <c r="AI139" s="1465"/>
      <c r="AJ139" s="1465"/>
      <c r="AK139" s="1465"/>
      <c r="AL139" s="1465"/>
      <c r="AM139" s="1465"/>
      <c r="AN139" s="1465"/>
      <c r="AO139" s="1465"/>
      <c r="AP139" s="1465"/>
      <c r="AQ139" s="1465"/>
      <c r="AR139" s="1465"/>
      <c r="AS139" s="1465"/>
      <c r="AT139" s="1465"/>
      <c r="AU139" s="1465"/>
      <c r="AV139" s="1465"/>
      <c r="AW139" s="1465"/>
      <c r="AX139" s="1465"/>
      <c r="AY139" s="1465"/>
      <c r="AZ139" s="1465"/>
      <c r="BA139" s="1465"/>
      <c r="BB139" s="1465"/>
    </row>
    <row r="140" spans="2:54" ht="15.75">
      <c r="B140" s="2467">
        <v>0</v>
      </c>
      <c r="C140" s="2685" t="s">
        <v>6214</v>
      </c>
      <c r="D140" s="2685" t="s">
        <v>6215</v>
      </c>
      <c r="E140" s="3010"/>
      <c r="F140" s="3041"/>
      <c r="G140" s="2468"/>
      <c r="I140"/>
      <c r="J140" s="1521"/>
      <c r="K140"/>
      <c r="L140"/>
      <c r="M140"/>
      <c r="N140" s="1466"/>
      <c r="O140" s="2026"/>
      <c r="P140" s="1451">
        <f t="shared" si="4"/>
        <v>2</v>
      </c>
      <c r="Q140" s="1451" t="str">
        <f t="shared" si="3"/>
        <v>02</v>
      </c>
      <c r="R140" s="1455">
        <v>0</v>
      </c>
      <c r="S140" s="1491">
        <f>SUMIF('FLUJO ACTUAL'!AF:AF,B136,'FLUJO ACTUAL'!AE:AE)</f>
        <v>0</v>
      </c>
      <c r="T140" s="1453">
        <f>SUMIF('1 BL anterior'!C:C,C136,'1 BL anterior'!P:P)</f>
        <v>2</v>
      </c>
      <c r="U140" s="1987">
        <f>SUMIF('1 BL anterior'!C:C,C136,'1 BL anterior'!B:B)</f>
        <v>0</v>
      </c>
      <c r="V140" s="1465"/>
      <c r="W140" s="183"/>
      <c r="X140" s="183"/>
      <c r="Y140" s="1463"/>
      <c r="Z140" s="1463"/>
      <c r="AA140" s="1462"/>
      <c r="AB140" s="1463"/>
      <c r="AC140" s="1342"/>
      <c r="AD140" s="1464"/>
      <c r="AE140" s="1465"/>
      <c r="AF140" s="1465"/>
      <c r="AG140" s="1465"/>
      <c r="AH140" s="1465"/>
      <c r="AI140" s="1465"/>
      <c r="AJ140" s="1465"/>
      <c r="AK140" s="1465"/>
      <c r="AL140" s="1465"/>
      <c r="AM140" s="1465"/>
      <c r="AN140" s="1465"/>
      <c r="AO140" s="1465"/>
      <c r="AP140" s="1465"/>
      <c r="AQ140" s="1465"/>
      <c r="AR140" s="1465"/>
      <c r="AS140" s="1465"/>
      <c r="AT140" s="1465"/>
      <c r="AU140" s="1465"/>
      <c r="AV140" s="1465"/>
      <c r="AW140" s="1465"/>
      <c r="AX140" s="1465"/>
      <c r="AY140" s="1465"/>
      <c r="AZ140" s="1465"/>
      <c r="BA140" s="1465"/>
      <c r="BB140" s="1465"/>
    </row>
    <row r="141" spans="2:54" ht="15.75">
      <c r="B141" s="2467">
        <v>601</v>
      </c>
      <c r="C141" s="2686" t="s">
        <v>5363</v>
      </c>
      <c r="D141" s="2686" t="s">
        <v>5048</v>
      </c>
      <c r="E141" s="3010"/>
      <c r="F141" s="3041"/>
      <c r="G141" s="2468"/>
      <c r="I141"/>
      <c r="J141" s="1521"/>
      <c r="K141"/>
      <c r="L141"/>
      <c r="M141"/>
      <c r="N141" s="1466"/>
      <c r="O141" s="2026"/>
      <c r="P141" s="1451">
        <v>4</v>
      </c>
      <c r="Q141" s="1451" t="str">
        <f t="shared" si="3"/>
        <v>6014</v>
      </c>
      <c r="R141" s="1455">
        <v>0</v>
      </c>
      <c r="S141" s="1491">
        <f>SUMIF('FLUJO ACTUAL'!AF:AF,B138,'FLUJO ACTUAL'!AE:AE)</f>
        <v>0</v>
      </c>
      <c r="T141" s="1453">
        <f>SUMIF('1 BL anterior'!C:C,C138,'1 BL anterior'!P:P)</f>
        <v>2</v>
      </c>
      <c r="U141" s="1987">
        <f>SUMIF('1 BL anterior'!C:C,C138,'1 BL anterior'!B:B)</f>
        <v>0</v>
      </c>
      <c r="V141" s="1465"/>
      <c r="W141" s="183"/>
      <c r="X141" s="183"/>
      <c r="Y141" s="1463"/>
      <c r="Z141" s="1463"/>
      <c r="AA141" s="1462"/>
      <c r="AB141" s="1463"/>
      <c r="AC141" s="1342"/>
      <c r="AD141" s="1464"/>
      <c r="AE141" s="1465"/>
      <c r="AF141" s="1465"/>
      <c r="AG141" s="1465"/>
      <c r="AH141" s="1465"/>
      <c r="AI141" s="1465"/>
      <c r="AJ141" s="1465"/>
      <c r="AK141" s="1465"/>
      <c r="AL141" s="1465"/>
      <c r="AM141" s="1465"/>
      <c r="AN141" s="1465"/>
      <c r="AO141" s="1465"/>
      <c r="AP141" s="1465"/>
      <c r="AQ141" s="1465"/>
      <c r="AR141" s="1465"/>
      <c r="AS141" s="1465"/>
      <c r="AT141" s="1465"/>
      <c r="AU141" s="1465"/>
      <c r="AV141" s="1465"/>
      <c r="AW141" s="1465"/>
      <c r="AX141" s="1465"/>
      <c r="AY141" s="1465"/>
      <c r="AZ141" s="1465"/>
      <c r="BA141" s="1465"/>
      <c r="BB141" s="1465"/>
    </row>
    <row r="142" spans="2:54" ht="15.75">
      <c r="B142" s="2467">
        <v>616</v>
      </c>
      <c r="C142" s="2685" t="s">
        <v>6224</v>
      </c>
      <c r="D142" s="2685" t="s">
        <v>6225</v>
      </c>
      <c r="E142" s="3010"/>
      <c r="F142" s="3041"/>
      <c r="G142" s="2468"/>
      <c r="I142"/>
      <c r="J142" s="1521"/>
      <c r="K142"/>
      <c r="L142"/>
      <c r="M142"/>
      <c r="N142" s="1466"/>
      <c r="O142" s="2026"/>
      <c r="P142" s="1451">
        <f t="shared" si="4"/>
        <v>4</v>
      </c>
      <c r="Q142" s="1451" t="str">
        <f t="shared" si="3"/>
        <v>6164</v>
      </c>
      <c r="R142" s="1455">
        <v>0</v>
      </c>
      <c r="S142" s="1491">
        <f>SUMIF('FLUJO ACTUAL'!AF:AF,B139,'FLUJO ACTUAL'!AE:AE)</f>
        <v>0</v>
      </c>
      <c r="T142" s="1453">
        <f>SUMIF('1 BL anterior'!C:C,C139,'1 BL anterior'!P:P)</f>
        <v>2</v>
      </c>
      <c r="U142" s="1987">
        <f>SUMIF('1 BL anterior'!C:C,C139,'1 BL anterior'!B:B)</f>
        <v>0</v>
      </c>
      <c r="V142" s="1465"/>
      <c r="W142" s="183"/>
      <c r="X142" s="183"/>
      <c r="Y142" s="1463"/>
      <c r="Z142" s="1463"/>
      <c r="AA142" s="1462"/>
      <c r="AB142" s="1463"/>
      <c r="AC142" s="1342"/>
      <c r="AD142" s="1464"/>
      <c r="AE142" s="1465"/>
      <c r="AF142" s="1465"/>
      <c r="AG142" s="1465"/>
      <c r="AH142" s="1465"/>
      <c r="AI142" s="1465"/>
      <c r="AJ142" s="1465"/>
      <c r="AK142" s="1465"/>
      <c r="AL142" s="1465"/>
      <c r="AM142" s="1465"/>
      <c r="AN142" s="1465"/>
      <c r="AO142" s="1465"/>
      <c r="AP142" s="1465"/>
      <c r="AQ142" s="1465"/>
      <c r="AR142" s="1465"/>
      <c r="AS142" s="1465"/>
      <c r="AT142" s="1465"/>
      <c r="AU142" s="1465"/>
      <c r="AV142" s="1465"/>
      <c r="AW142" s="1465"/>
      <c r="AX142" s="1465"/>
      <c r="AY142" s="1465"/>
      <c r="AZ142" s="1465"/>
      <c r="BA142" s="1465"/>
      <c r="BB142" s="1465"/>
    </row>
    <row r="143" spans="2:54" ht="15.75">
      <c r="B143" s="2467">
        <v>611</v>
      </c>
      <c r="C143" s="2686" t="s">
        <v>6230</v>
      </c>
      <c r="D143" s="2686" t="s">
        <v>4550</v>
      </c>
      <c r="E143" s="3010"/>
      <c r="F143" s="3040"/>
      <c r="G143" s="2468"/>
      <c r="I143"/>
      <c r="J143" s="1521"/>
      <c r="K143"/>
      <c r="L143"/>
      <c r="M143"/>
      <c r="N143" s="1466"/>
      <c r="O143" s="2026"/>
      <c r="P143" s="1451">
        <f t="shared" si="4"/>
        <v>4</v>
      </c>
      <c r="Q143" s="1451" t="str">
        <f t="shared" si="3"/>
        <v>6114</v>
      </c>
      <c r="R143" s="1455">
        <v>0</v>
      </c>
      <c r="S143" s="1491">
        <f>SUMIF('FLUJO ACTUAL'!AF:AF,B140,'FLUJO ACTUAL'!AE:AE)</f>
        <v>0</v>
      </c>
      <c r="T143" s="1453">
        <f>SUMIF('1 BL anterior'!C:C,C140,'1 BL anterior'!P:P)</f>
        <v>2</v>
      </c>
      <c r="U143" s="1987">
        <f>SUMIF('1 BL anterior'!C:C,C140,'1 BL anterior'!B:B)</f>
        <v>0</v>
      </c>
      <c r="V143" s="1465"/>
      <c r="W143" s="183"/>
      <c r="X143" s="183"/>
      <c r="Y143" s="1463"/>
      <c r="Z143" s="1463"/>
      <c r="AA143" s="1462"/>
      <c r="AB143" s="1463"/>
      <c r="AC143" s="1342"/>
      <c r="AD143" s="1464"/>
      <c r="AE143" s="1465"/>
      <c r="AF143" s="1465"/>
      <c r="AG143" s="1465"/>
      <c r="AH143" s="1465"/>
      <c r="AI143" s="1465"/>
      <c r="AJ143" s="1465"/>
      <c r="AK143" s="1465"/>
      <c r="AL143" s="1465"/>
      <c r="AM143" s="1465"/>
      <c r="AN143" s="1465"/>
      <c r="AO143" s="1465"/>
      <c r="AP143" s="1465"/>
      <c r="AQ143" s="1465"/>
      <c r="AR143" s="1465"/>
      <c r="AS143" s="1465"/>
      <c r="AT143" s="1465"/>
      <c r="AU143" s="1465"/>
      <c r="AV143" s="1465"/>
      <c r="AW143" s="1465"/>
      <c r="AX143" s="1465"/>
      <c r="AY143" s="1465"/>
      <c r="AZ143" s="1465"/>
      <c r="BA143" s="1465"/>
      <c r="BB143" s="1465"/>
    </row>
    <row r="144" spans="2:54" ht="15.75">
      <c r="B144" s="2467">
        <v>616</v>
      </c>
      <c r="C144" s="2686" t="s">
        <v>6234</v>
      </c>
      <c r="D144" s="2669" t="s">
        <v>6235</v>
      </c>
      <c r="E144" s="3010"/>
      <c r="F144" s="3040"/>
      <c r="G144" s="2468"/>
      <c r="I144"/>
      <c r="J144" s="1521"/>
      <c r="K144"/>
      <c r="L144"/>
      <c r="M144"/>
      <c r="N144" s="1466"/>
      <c r="O144" s="2026"/>
      <c r="P144" s="1451"/>
      <c r="Q144" s="1451"/>
      <c r="R144" s="1455"/>
      <c r="S144" s="1491"/>
      <c r="T144" s="1453"/>
      <c r="U144" s="1987"/>
      <c r="V144" s="1465"/>
      <c r="W144" s="183"/>
      <c r="X144" s="183"/>
      <c r="Y144" s="1463"/>
      <c r="Z144" s="1463"/>
      <c r="AA144" s="1462"/>
      <c r="AB144" s="1463"/>
      <c r="AC144" s="1342"/>
      <c r="AD144" s="1464"/>
      <c r="AE144" s="1465"/>
      <c r="AF144" s="1465"/>
      <c r="AG144" s="1465"/>
      <c r="AH144" s="1465"/>
      <c r="AI144" s="1465"/>
      <c r="AJ144" s="1465"/>
      <c r="AK144" s="1465"/>
      <c r="AL144" s="1465"/>
      <c r="AM144" s="1465"/>
      <c r="AN144" s="1465"/>
      <c r="AO144" s="1465"/>
      <c r="AP144" s="1465"/>
      <c r="AQ144" s="1465"/>
      <c r="AR144" s="1465"/>
      <c r="AS144" s="1465"/>
      <c r="AT144" s="1465"/>
      <c r="AU144" s="1465"/>
      <c r="AV144" s="1465"/>
      <c r="AW144" s="1465"/>
      <c r="AX144" s="1465"/>
      <c r="AY144" s="1465"/>
      <c r="AZ144" s="1465"/>
      <c r="BA144" s="1465"/>
      <c r="BB144" s="1465"/>
    </row>
    <row r="145" spans="2:54" ht="15.75">
      <c r="B145" s="2467">
        <v>0</v>
      </c>
      <c r="C145" s="2686"/>
      <c r="D145" s="3009" t="s">
        <v>9005</v>
      </c>
      <c r="E145" s="3010"/>
      <c r="F145" s="3040"/>
      <c r="G145" s="2468"/>
      <c r="I145"/>
      <c r="J145" s="1521"/>
      <c r="K145"/>
      <c r="L145"/>
      <c r="M145"/>
      <c r="N145" s="1466"/>
      <c r="O145" s="2026"/>
      <c r="P145" s="1451">
        <f>+P143</f>
        <v>4</v>
      </c>
      <c r="Q145" s="1451" t="str">
        <f t="shared" si="3"/>
        <v>04</v>
      </c>
      <c r="R145" s="1455">
        <v>0</v>
      </c>
      <c r="S145" s="1491">
        <f>SUMIF('FLUJO ACTUAL'!AF:AF,B141,'FLUJO ACTUAL'!AE:AE)</f>
        <v>301</v>
      </c>
      <c r="T145" s="1453">
        <f>SUMIF('1 BL anterior'!C:C,C141,'1 BL anterior'!P:P)</f>
        <v>4</v>
      </c>
      <c r="U145" s="1987">
        <f>SUMIF('1 BL anterior'!C:C,C141,'1 BL anterior'!B:B)</f>
        <v>601</v>
      </c>
      <c r="V145" s="1465"/>
      <c r="W145" s="183"/>
      <c r="X145" s="183"/>
      <c r="Y145" s="1463"/>
      <c r="Z145" s="1463"/>
      <c r="AA145" s="1462"/>
      <c r="AB145" s="1463"/>
      <c r="AC145" s="1342"/>
      <c r="AD145" s="1464"/>
      <c r="AE145" s="1465"/>
      <c r="AF145" s="1465"/>
      <c r="AG145" s="1465"/>
      <c r="AH145" s="1465"/>
      <c r="AI145" s="1465"/>
      <c r="AJ145" s="1465"/>
      <c r="AK145" s="1465"/>
      <c r="AL145" s="1465"/>
      <c r="AM145" s="1465"/>
      <c r="AN145" s="1465"/>
      <c r="AO145" s="1465"/>
      <c r="AP145" s="1465"/>
      <c r="AQ145" s="1465"/>
      <c r="AR145" s="1465"/>
      <c r="AS145" s="1465"/>
      <c r="AT145" s="1465"/>
      <c r="AU145" s="1465"/>
      <c r="AV145" s="1465"/>
      <c r="AW145" s="1465"/>
      <c r="AX145" s="1465"/>
      <c r="AY145" s="1465"/>
      <c r="AZ145" s="1465"/>
      <c r="BA145" s="1465"/>
      <c r="BB145" s="1465"/>
    </row>
    <row r="146" spans="2:54" ht="15.75">
      <c r="B146" s="2467">
        <v>0</v>
      </c>
      <c r="C146" s="2686"/>
      <c r="D146" s="2685" t="s">
        <v>9006</v>
      </c>
      <c r="E146" s="3010"/>
      <c r="F146" s="3041"/>
      <c r="G146" s="2468"/>
      <c r="I146"/>
      <c r="J146" s="1521"/>
      <c r="K146"/>
      <c r="L146"/>
      <c r="M146"/>
      <c r="N146" s="1466"/>
      <c r="O146" s="2026"/>
      <c r="P146" s="1451">
        <f t="shared" si="4"/>
        <v>4</v>
      </c>
      <c r="Q146" s="1451" t="str">
        <f t="shared" si="3"/>
        <v>04</v>
      </c>
      <c r="R146" s="1455">
        <v>0</v>
      </c>
      <c r="S146" s="1491">
        <f>SUMIF('FLUJO ACTUAL'!AF:AF,B142,'FLUJO ACTUAL'!AE:AE)</f>
        <v>304</v>
      </c>
      <c r="T146" s="1453">
        <f>SUMIF('1 BL anterior'!C:C,C142,'1 BL anterior'!P:P)</f>
        <v>4</v>
      </c>
      <c r="U146" s="1987">
        <f>SUMIF('1 BL anterior'!C:C,C142,'1 BL anterior'!B:B)</f>
        <v>616</v>
      </c>
      <c r="V146" s="1465"/>
      <c r="W146" s="183"/>
      <c r="X146" s="183"/>
      <c r="Y146" s="1463"/>
      <c r="Z146" s="1463"/>
      <c r="AA146" s="1462"/>
      <c r="AB146" s="1463"/>
      <c r="AC146" s="1342"/>
      <c r="AD146" s="1464"/>
      <c r="AE146" s="1465"/>
      <c r="AF146" s="1465"/>
      <c r="AG146" s="1465"/>
      <c r="AH146" s="1465"/>
      <c r="AI146" s="1465"/>
      <c r="AJ146" s="1465"/>
      <c r="AK146" s="1465"/>
      <c r="AL146" s="1465"/>
      <c r="AM146" s="1465"/>
      <c r="AN146" s="1465"/>
      <c r="AO146" s="1465"/>
      <c r="AP146" s="1465"/>
      <c r="AQ146" s="1465"/>
      <c r="AR146" s="1465"/>
      <c r="AS146" s="1465"/>
      <c r="AT146" s="1465"/>
      <c r="AU146" s="1465"/>
      <c r="AV146" s="1465"/>
      <c r="AW146" s="1465"/>
      <c r="AX146" s="1465"/>
      <c r="AY146" s="1465"/>
      <c r="AZ146" s="1465"/>
      <c r="BA146" s="1465"/>
      <c r="BB146" s="1465"/>
    </row>
    <row r="147" spans="2:54" ht="15.75">
      <c r="B147" s="2467">
        <v>0</v>
      </c>
      <c r="C147" s="2686"/>
      <c r="D147" s="2685" t="s">
        <v>9007</v>
      </c>
      <c r="E147" s="3010"/>
      <c r="F147" s="3041"/>
      <c r="G147" s="2468"/>
      <c r="I147"/>
      <c r="J147" s="1521"/>
      <c r="K147"/>
      <c r="L147"/>
      <c r="M147"/>
      <c r="N147" s="1466"/>
      <c r="O147" s="2026"/>
      <c r="P147" s="1451">
        <f t="shared" si="4"/>
        <v>4</v>
      </c>
      <c r="Q147" s="1451" t="str">
        <f t="shared" si="3"/>
        <v>04</v>
      </c>
      <c r="R147" s="1455">
        <v>0</v>
      </c>
      <c r="S147" s="1491">
        <f>SUMIF('FLUJO ACTUAL'!AF:AF,B143,'FLUJO ACTUAL'!AE:AE)</f>
        <v>303</v>
      </c>
      <c r="T147" s="1453">
        <f>SUMIF('1 BL anterior'!C:C,C143,'1 BL anterior'!P:P)</f>
        <v>4</v>
      </c>
      <c r="U147" s="1987">
        <f>SUMIF('1 BL anterior'!C:C,C143,'1 BL anterior'!B:B)</f>
        <v>611</v>
      </c>
      <c r="V147" s="1465"/>
      <c r="W147" s="183"/>
      <c r="X147" s="183"/>
      <c r="Y147" s="1463"/>
      <c r="Z147" s="1463"/>
      <c r="AA147" s="1462"/>
      <c r="AB147" s="1463"/>
      <c r="AC147" s="1342"/>
      <c r="AD147" s="1464"/>
      <c r="AE147" s="1465"/>
      <c r="AF147" s="1465"/>
      <c r="AG147" s="1465"/>
      <c r="AH147" s="1465"/>
      <c r="AI147" s="1465"/>
      <c r="AJ147" s="1465"/>
      <c r="AK147" s="1465"/>
      <c r="AL147" s="1465"/>
      <c r="AM147" s="1465"/>
      <c r="AN147" s="1465"/>
      <c r="AO147" s="1465"/>
      <c r="AP147" s="1465"/>
      <c r="AQ147" s="1465"/>
      <c r="AR147" s="1465"/>
      <c r="AS147" s="1465"/>
      <c r="AT147" s="1465"/>
      <c r="AU147" s="1465"/>
      <c r="AV147" s="1465"/>
      <c r="AW147" s="1465"/>
      <c r="AX147" s="1465"/>
      <c r="AY147" s="1465"/>
      <c r="AZ147" s="1465"/>
      <c r="BA147" s="1465"/>
      <c r="BB147" s="1465"/>
    </row>
    <row r="148" spans="2:54" ht="15.75">
      <c r="B148" s="2467">
        <v>0</v>
      </c>
      <c r="C148" s="2685" t="s">
        <v>5450</v>
      </c>
      <c r="D148" s="2685" t="s">
        <v>9002</v>
      </c>
      <c r="E148" s="3010"/>
      <c r="F148" s="3041"/>
      <c r="G148" s="2468"/>
      <c r="I148"/>
      <c r="J148" s="1521"/>
      <c r="K148" s="2023"/>
      <c r="L148" s="2023"/>
      <c r="M148"/>
      <c r="N148" s="1466"/>
      <c r="O148" s="2026"/>
      <c r="P148" s="1451">
        <f t="shared" si="4"/>
        <v>4</v>
      </c>
      <c r="Q148" s="1451" t="str">
        <f t="shared" si="3"/>
        <v>04</v>
      </c>
      <c r="R148" s="1455">
        <v>0</v>
      </c>
      <c r="S148" s="1491">
        <f>SUMIF('FLUJO ACTUAL'!AF:AF,B145,'FLUJO ACTUAL'!AE:AE)</f>
        <v>0</v>
      </c>
      <c r="T148" s="1453">
        <f>SUMIF('1 BL anterior'!C:C,C145,'1 BL anterior'!P:P)</f>
        <v>0</v>
      </c>
      <c r="U148" s="1987">
        <f>SUMIF('1 BL anterior'!C:C,C145,'1 BL anterior'!B:B)</f>
        <v>0</v>
      </c>
      <c r="V148" s="1465"/>
      <c r="W148" s="183"/>
      <c r="X148" s="183"/>
      <c r="Y148" s="1463"/>
      <c r="Z148" s="1463"/>
      <c r="AA148" s="1462"/>
      <c r="AB148" s="1463"/>
      <c r="AC148" s="1342"/>
      <c r="AD148" s="1464"/>
      <c r="AE148" s="1465"/>
      <c r="AF148" s="1465"/>
      <c r="AG148" s="1465"/>
      <c r="AH148" s="1465"/>
      <c r="AI148" s="1465"/>
      <c r="AJ148" s="1465"/>
      <c r="AK148" s="1465"/>
      <c r="AL148" s="1465"/>
      <c r="AM148" s="1465"/>
      <c r="AN148" s="1465"/>
      <c r="AO148" s="1465"/>
      <c r="AP148" s="1465"/>
      <c r="AQ148" s="1465"/>
      <c r="AR148" s="1465"/>
      <c r="AS148" s="1465"/>
      <c r="AT148" s="1465"/>
      <c r="AU148" s="1465"/>
      <c r="AV148" s="1465"/>
      <c r="AW148" s="1465"/>
      <c r="AX148" s="1465"/>
      <c r="AY148" s="1465"/>
      <c r="AZ148" s="1465"/>
      <c r="BA148" s="1465"/>
      <c r="BB148" s="1465"/>
    </row>
    <row r="149" spans="2:54" ht="15.75">
      <c r="B149" s="2467">
        <v>0</v>
      </c>
      <c r="C149" s="2685">
        <v>4</v>
      </c>
      <c r="D149" s="2685" t="s">
        <v>4713</v>
      </c>
      <c r="E149" s="3010"/>
      <c r="F149" s="3041"/>
      <c r="G149" s="2468"/>
      <c r="I149"/>
      <c r="J149" s="1521"/>
      <c r="K149"/>
      <c r="L149"/>
      <c r="M149"/>
      <c r="N149" s="1466"/>
      <c r="O149" s="2026"/>
      <c r="P149" s="1451">
        <v>0</v>
      </c>
      <c r="Q149" s="1451" t="str">
        <f t="shared" si="3"/>
        <v>00</v>
      </c>
      <c r="R149" s="1455">
        <v>0</v>
      </c>
      <c r="S149" s="1491">
        <f>SUMIF('FLUJO ACTUAL'!AF:AF,B146,'FLUJO ACTUAL'!AE:AE)</f>
        <v>0</v>
      </c>
      <c r="T149" s="1453">
        <f>SUMIF('1 BL anterior'!C:C,C146,'1 BL anterior'!P:P)</f>
        <v>0</v>
      </c>
      <c r="U149" s="1987">
        <f>SUMIF('1 BL anterior'!C:C,C146,'1 BL anterior'!B:B)</f>
        <v>0</v>
      </c>
      <c r="V149" s="1465"/>
      <c r="W149" s="183"/>
      <c r="X149" s="183"/>
      <c r="Y149" s="1463"/>
      <c r="Z149" s="1463"/>
      <c r="AA149" s="1462"/>
      <c r="AB149" s="1463"/>
      <c r="AC149" s="1342"/>
      <c r="AD149" s="1464"/>
      <c r="AE149" s="1465"/>
      <c r="AF149" s="1465"/>
      <c r="AG149" s="1465"/>
      <c r="AH149" s="1465"/>
      <c r="AI149" s="1465"/>
      <c r="AJ149" s="1465"/>
      <c r="AK149" s="1465"/>
      <c r="AL149" s="1465"/>
      <c r="AM149" s="1465"/>
      <c r="AN149" s="1465"/>
      <c r="AO149" s="1465"/>
      <c r="AP149" s="1465"/>
      <c r="AQ149" s="1465"/>
      <c r="AR149" s="1465"/>
      <c r="AS149" s="1465"/>
      <c r="AT149" s="1465"/>
      <c r="AU149" s="1465"/>
      <c r="AV149" s="1465"/>
      <c r="AW149" s="1465"/>
      <c r="AX149" s="1465"/>
      <c r="AY149" s="1465"/>
      <c r="AZ149" s="1465"/>
      <c r="BA149" s="1465"/>
      <c r="BB149" s="1465"/>
    </row>
    <row r="150" spans="2:54" ht="15.75">
      <c r="B150" s="2467">
        <v>0</v>
      </c>
      <c r="C150" s="2685">
        <v>4.01</v>
      </c>
      <c r="D150" s="2685" t="s">
        <v>5408</v>
      </c>
      <c r="E150" s="3010"/>
      <c r="F150" s="3041"/>
      <c r="G150" s="2468"/>
      <c r="I150"/>
      <c r="J150" s="1521"/>
      <c r="K150"/>
      <c r="L150"/>
      <c r="M150"/>
      <c r="N150" s="1466"/>
      <c r="O150" s="2026"/>
      <c r="P150" s="1451">
        <v>0</v>
      </c>
      <c r="Q150" s="1451" t="str">
        <f t="shared" si="3"/>
        <v>00</v>
      </c>
      <c r="R150" s="1455">
        <v>0</v>
      </c>
      <c r="S150" s="1491">
        <f>SUMIF('FLUJO ACTUAL'!AF:AF,B147,'FLUJO ACTUAL'!AE:AE)</f>
        <v>0</v>
      </c>
      <c r="T150" s="1453">
        <f>SUMIF('1 BL anterior'!C:C,C147,'1 BL anterior'!P:P)</f>
        <v>0</v>
      </c>
      <c r="U150" s="1987">
        <f>SUMIF('1 BL anterior'!C:C,C147,'1 BL anterior'!B:B)</f>
        <v>0</v>
      </c>
      <c r="V150" s="1465"/>
      <c r="W150" s="183"/>
      <c r="X150" s="183"/>
      <c r="Y150" s="1463"/>
      <c r="Z150" s="1463"/>
      <c r="AA150" s="1462"/>
      <c r="AB150" s="1463"/>
      <c r="AC150" s="1342"/>
      <c r="AD150" s="1464"/>
      <c r="AE150" s="1465"/>
      <c r="AF150" s="1465"/>
      <c r="AG150" s="1465"/>
      <c r="AH150" s="1465"/>
      <c r="AI150" s="1465"/>
      <c r="AJ150" s="1465"/>
      <c r="AK150" s="1465"/>
      <c r="AL150" s="1465"/>
      <c r="AM150" s="1465"/>
      <c r="AN150" s="1465"/>
      <c r="AO150" s="1465"/>
      <c r="AP150" s="1465"/>
      <c r="AQ150" s="1465"/>
      <c r="AR150" s="1465"/>
      <c r="AS150" s="1465"/>
      <c r="AT150" s="1465"/>
      <c r="AU150" s="1465"/>
      <c r="AV150" s="1465"/>
      <c r="AW150" s="1465"/>
      <c r="AX150" s="1465"/>
      <c r="AY150" s="1465"/>
      <c r="AZ150" s="1465"/>
      <c r="BA150" s="1465"/>
      <c r="BB150" s="1465"/>
    </row>
    <row r="151" spans="2:54" ht="15.75">
      <c r="B151" s="2467">
        <v>0</v>
      </c>
      <c r="C151" s="2685" t="s">
        <v>6256</v>
      </c>
      <c r="D151" s="2685" t="s">
        <v>6257</v>
      </c>
      <c r="E151" s="3010"/>
      <c r="F151" s="3040"/>
      <c r="G151" s="2468"/>
      <c r="I151"/>
      <c r="J151" s="1521"/>
      <c r="K151"/>
      <c r="L151"/>
      <c r="M151"/>
      <c r="N151" s="1466"/>
      <c r="O151" s="2026"/>
      <c r="P151" s="1451">
        <v>0</v>
      </c>
      <c r="Q151" s="1451" t="str">
        <f t="shared" si="3"/>
        <v>00</v>
      </c>
      <c r="R151" s="1455">
        <v>0</v>
      </c>
      <c r="S151" s="1491">
        <f>SUMIF('FLUJO ACTUAL'!AF:AF,B148,'FLUJO ACTUAL'!AE:AE)</f>
        <v>0</v>
      </c>
      <c r="T151" s="1453">
        <f>SUMIF('1 BL anterior'!C:C,C148,'1 BL anterior'!P:P)</f>
        <v>4</v>
      </c>
      <c r="U151" s="1987">
        <f>SUMIF('1 BL anterior'!C:C,C148,'1 BL anterior'!B:B)</f>
        <v>0</v>
      </c>
      <c r="V151" s="1465"/>
      <c r="W151" s="183"/>
      <c r="X151" s="183"/>
      <c r="Y151" s="1463"/>
      <c r="Z151" s="1463"/>
      <c r="AA151" s="1462"/>
      <c r="AB151" s="1463"/>
      <c r="AC151" s="1342"/>
      <c r="AD151" s="1464"/>
      <c r="AE151" s="1465"/>
      <c r="AF151" s="1465"/>
      <c r="AG151" s="1465"/>
      <c r="AH151" s="1465"/>
      <c r="AI151" s="1465"/>
      <c r="AJ151" s="1465"/>
      <c r="AK151" s="1465"/>
      <c r="AL151" s="1465"/>
      <c r="AM151" s="1465"/>
      <c r="AN151" s="1465"/>
      <c r="AO151" s="1465"/>
      <c r="AP151" s="1465"/>
      <c r="AQ151" s="1465"/>
      <c r="AR151" s="1465"/>
      <c r="AS151" s="1465"/>
      <c r="AT151" s="1465"/>
      <c r="AU151" s="1465"/>
      <c r="AV151" s="1465"/>
      <c r="AW151" s="1465"/>
      <c r="AX151" s="1465"/>
      <c r="AY151" s="1465"/>
      <c r="AZ151" s="1465"/>
      <c r="BA151" s="1465"/>
      <c r="BB151" s="1465"/>
    </row>
    <row r="152" spans="2:54" ht="15.75">
      <c r="B152" s="2467">
        <v>6009</v>
      </c>
      <c r="C152" s="2686" t="s">
        <v>6260</v>
      </c>
      <c r="D152" s="2686" t="s">
        <v>6261</v>
      </c>
      <c r="E152" s="3010"/>
      <c r="F152" s="3041"/>
      <c r="G152" s="2468"/>
      <c r="I152"/>
      <c r="J152" s="1521"/>
      <c r="K152"/>
      <c r="L152"/>
      <c r="M152"/>
      <c r="N152" s="1466"/>
      <c r="O152" s="2026"/>
      <c r="P152" s="1451">
        <v>0</v>
      </c>
      <c r="Q152" s="1451" t="str">
        <f t="shared" si="3"/>
        <v>60090</v>
      </c>
      <c r="R152" s="1455">
        <v>0</v>
      </c>
      <c r="S152" s="1491">
        <f>SUMIF('FLUJO ACTUAL'!AF:AF,B149,'FLUJO ACTUAL'!AE:AE)</f>
        <v>0</v>
      </c>
      <c r="T152" s="1453">
        <f>SUMIF('1 BL anterior'!C:C,C149,'1 BL anterior'!P:P)</f>
        <v>0</v>
      </c>
      <c r="U152" s="1987">
        <f>SUMIF('1 BL anterior'!C:C,C149,'1 BL anterior'!B:B)</f>
        <v>0</v>
      </c>
      <c r="V152" s="1465"/>
      <c r="W152" s="183"/>
      <c r="X152" s="183"/>
      <c r="Y152" s="1463"/>
      <c r="Z152" s="1463"/>
      <c r="AA152" s="1462"/>
      <c r="AB152" s="1463"/>
      <c r="AC152" s="1342"/>
      <c r="AD152" s="1464"/>
      <c r="AE152" s="1465"/>
      <c r="AF152" s="1465"/>
      <c r="AG152" s="1465"/>
      <c r="AH152" s="1465"/>
      <c r="AI152" s="1465"/>
      <c r="AJ152" s="1465"/>
      <c r="AK152" s="1465"/>
      <c r="AL152" s="1465"/>
      <c r="AM152" s="1465"/>
      <c r="AN152" s="1465"/>
      <c r="AO152" s="1465"/>
      <c r="AP152" s="1465"/>
      <c r="AQ152" s="1465"/>
      <c r="AR152" s="1465"/>
      <c r="AS152" s="1465"/>
      <c r="AT152" s="1465"/>
      <c r="AU152" s="1465"/>
      <c r="AV152" s="1465"/>
      <c r="AW152" s="1465"/>
      <c r="AX152" s="1465"/>
      <c r="AY152" s="1465"/>
      <c r="AZ152" s="1465"/>
      <c r="BA152" s="1465"/>
      <c r="BB152" s="1465"/>
    </row>
    <row r="153" spans="2:54" ht="15.75">
      <c r="B153" s="2467">
        <v>0</v>
      </c>
      <c r="C153" s="2685" t="s">
        <v>5407</v>
      </c>
      <c r="D153" s="2685" t="s">
        <v>5409</v>
      </c>
      <c r="E153" s="3010"/>
      <c r="F153" s="3040"/>
      <c r="G153" s="2468"/>
      <c r="I153"/>
      <c r="J153" s="1521"/>
      <c r="K153" s="2023"/>
      <c r="L153" s="2023"/>
      <c r="M153"/>
      <c r="N153" s="1466"/>
      <c r="O153" s="2026"/>
      <c r="P153" s="1451">
        <v>0</v>
      </c>
      <c r="Q153" s="1451" t="str">
        <f t="shared" si="3"/>
        <v>00</v>
      </c>
      <c r="R153" s="1455">
        <v>0</v>
      </c>
      <c r="S153" s="1491">
        <f>SUMIF('FLUJO ACTUAL'!AF:AF,B150,'FLUJO ACTUAL'!AE:AE)</f>
        <v>0</v>
      </c>
      <c r="T153" s="1453">
        <f>SUMIF('1 BL anterior'!C:C,C150,'1 BL anterior'!P:P)</f>
        <v>0</v>
      </c>
      <c r="U153" s="1987">
        <f>SUMIF('1 BL anterior'!C:C,C150,'1 BL anterior'!B:B)</f>
        <v>0</v>
      </c>
      <c r="V153" s="1465"/>
      <c r="W153" s="183"/>
      <c r="X153" s="183"/>
      <c r="Y153" s="1463"/>
      <c r="Z153" s="1463"/>
      <c r="AA153" s="1462"/>
      <c r="AB153" s="1463"/>
      <c r="AC153" s="1342"/>
      <c r="AD153" s="1464"/>
      <c r="AE153" s="1465"/>
      <c r="AF153" s="1465"/>
      <c r="AG153" s="1465"/>
      <c r="AH153" s="1465"/>
      <c r="AI153" s="1465"/>
      <c r="AJ153" s="1465"/>
      <c r="AK153" s="1465"/>
      <c r="AL153" s="1465"/>
      <c r="AM153" s="1465"/>
      <c r="AN153" s="1465"/>
      <c r="AO153" s="1465"/>
      <c r="AP153" s="1465"/>
      <c r="AQ153" s="1465"/>
      <c r="AR153" s="1465"/>
      <c r="AS153" s="1465"/>
      <c r="AT153" s="1465"/>
      <c r="AU153" s="1465"/>
      <c r="AV153" s="1465"/>
      <c r="AW153" s="1465"/>
      <c r="AX153" s="1465"/>
      <c r="AY153" s="1465"/>
      <c r="AZ153" s="1465"/>
      <c r="BA153" s="1465"/>
      <c r="BB153" s="1465"/>
    </row>
    <row r="154" spans="2:54" ht="15.75">
      <c r="B154" s="2467">
        <v>0</v>
      </c>
      <c r="C154" s="2686" t="s">
        <v>5367</v>
      </c>
      <c r="D154" s="2686" t="s">
        <v>5290</v>
      </c>
      <c r="E154" s="3010"/>
      <c r="F154" s="3040"/>
      <c r="G154" s="2468"/>
      <c r="I154"/>
      <c r="J154" s="1521"/>
      <c r="K154"/>
      <c r="L154"/>
      <c r="M154"/>
      <c r="N154" s="1466"/>
      <c r="O154" s="2026"/>
      <c r="P154" s="1451">
        <v>0</v>
      </c>
      <c r="Q154" s="1451" t="str">
        <f t="shared" si="3"/>
        <v>00</v>
      </c>
      <c r="R154" s="1455">
        <v>0</v>
      </c>
      <c r="S154" s="1491">
        <f>SUMIF('FLUJO ACTUAL'!AF:AF,B151,'FLUJO ACTUAL'!AE:AE)</f>
        <v>0</v>
      </c>
      <c r="T154" s="1453">
        <f>SUMIF('1 BL anterior'!C:C,C151,'1 BL anterior'!P:P)</f>
        <v>0</v>
      </c>
      <c r="U154" s="1987">
        <f>SUMIF('1 BL anterior'!C:C,C151,'1 BL anterior'!B:B)</f>
        <v>0</v>
      </c>
      <c r="V154" s="1465"/>
      <c r="W154" s="183"/>
      <c r="X154" s="183"/>
      <c r="Y154" s="1463"/>
      <c r="Z154" s="1463"/>
      <c r="AA154" s="1462"/>
      <c r="AB154" s="1463"/>
      <c r="AC154" s="1342"/>
      <c r="AD154" s="1464"/>
      <c r="AE154" s="1465"/>
      <c r="AF154" s="1465"/>
      <c r="AG154" s="1465"/>
      <c r="AH154" s="1465"/>
      <c r="AI154" s="1465"/>
      <c r="AJ154" s="1465"/>
      <c r="AK154" s="1465"/>
      <c r="AL154" s="1465"/>
      <c r="AM154" s="1465"/>
      <c r="AN154" s="1465"/>
      <c r="AO154" s="1465"/>
      <c r="AP154" s="1465"/>
      <c r="AQ154" s="1465"/>
      <c r="AR154" s="1465"/>
      <c r="AS154" s="1465"/>
      <c r="AT154" s="1465"/>
      <c r="AU154" s="1465"/>
      <c r="AV154" s="1465"/>
      <c r="AW154" s="1465"/>
      <c r="AX154" s="1465"/>
      <c r="AY154" s="1465"/>
      <c r="AZ154" s="1465"/>
      <c r="BA154" s="1465"/>
      <c r="BB154" s="1465"/>
    </row>
    <row r="155" spans="2:54" ht="15.75">
      <c r="B155" s="2467">
        <v>0</v>
      </c>
      <c r="C155" s="2685">
        <v>5</v>
      </c>
      <c r="D155" s="2685" t="s">
        <v>5017</v>
      </c>
      <c r="E155" s="3010"/>
      <c r="F155" s="3040"/>
      <c r="G155" s="2466"/>
      <c r="I155"/>
      <c r="J155" s="1521"/>
      <c r="K155"/>
      <c r="L155"/>
      <c r="M155"/>
      <c r="N155" s="1466"/>
      <c r="O155" s="2026"/>
      <c r="P155" s="1451">
        <v>0</v>
      </c>
      <c r="Q155" s="1451" t="str">
        <f t="shared" si="3"/>
        <v>00</v>
      </c>
      <c r="R155" s="1455">
        <v>0</v>
      </c>
      <c r="S155" s="1491">
        <f>SUMIF('FLUJO ACTUAL'!AF:AF,B152,'FLUJO ACTUAL'!AE:AE)</f>
        <v>601</v>
      </c>
      <c r="T155" s="1453">
        <f>SUMIF('1 BL anterior'!C:C,C152,'1 BL anterior'!P:P)</f>
        <v>0</v>
      </c>
      <c r="U155" s="1987">
        <f>SUMIF('1 BL anterior'!C:C,C152,'1 BL anterior'!B:B)</f>
        <v>6009</v>
      </c>
      <c r="V155" s="1465"/>
      <c r="W155" s="183"/>
      <c r="X155" s="183"/>
      <c r="Y155" s="1463"/>
      <c r="Z155" s="1463"/>
      <c r="AA155" s="1462"/>
      <c r="AB155" s="1463"/>
      <c r="AC155" s="1342"/>
      <c r="AD155" s="1464"/>
      <c r="AE155" s="1465"/>
      <c r="AF155" s="1465"/>
      <c r="AG155" s="1465"/>
      <c r="AH155" s="1465"/>
      <c r="AI155" s="1465"/>
      <c r="AJ155" s="1465"/>
      <c r="AK155" s="1465"/>
      <c r="AL155" s="1465"/>
      <c r="AM155" s="1465"/>
      <c r="AN155" s="1465"/>
      <c r="AO155" s="1465"/>
      <c r="AP155" s="1465"/>
      <c r="AQ155" s="1465"/>
      <c r="AR155" s="1465"/>
      <c r="AS155" s="1465"/>
      <c r="AT155" s="1465"/>
      <c r="AU155" s="1465"/>
      <c r="AV155" s="1465"/>
      <c r="AW155" s="1465"/>
      <c r="AX155" s="1465"/>
      <c r="AY155" s="1465"/>
      <c r="AZ155" s="1465"/>
      <c r="BA155" s="1465"/>
      <c r="BB155" s="1465"/>
    </row>
    <row r="156" spans="2:54" ht="15.75">
      <c r="B156" s="2467">
        <v>0</v>
      </c>
      <c r="C156" s="2685">
        <v>5.01</v>
      </c>
      <c r="D156" s="2685" t="s">
        <v>5018</v>
      </c>
      <c r="E156" s="3010"/>
      <c r="F156" s="3041"/>
      <c r="G156" s="2468"/>
      <c r="I156"/>
      <c r="J156" s="1521"/>
      <c r="K156" s="2023"/>
      <c r="L156" s="2023"/>
      <c r="M156"/>
      <c r="N156" s="1466"/>
      <c r="O156" s="2026"/>
      <c r="P156" s="1451">
        <v>1</v>
      </c>
      <c r="Q156" s="1451" t="str">
        <f t="shared" si="3"/>
        <v>01</v>
      </c>
      <c r="R156" s="1455">
        <v>0</v>
      </c>
      <c r="S156" s="1491">
        <f>SUMIF('FLUJO ACTUAL'!AF:AF,B153,'FLUJO ACTUAL'!AE:AE)</f>
        <v>0</v>
      </c>
      <c r="T156" s="1453">
        <f>SUMIF('1 BL anterior'!C:C,C153,'1 BL anterior'!P:P)</f>
        <v>0</v>
      </c>
      <c r="U156" s="1987">
        <f>SUMIF('1 BL anterior'!C:C,C153,'1 BL anterior'!B:B)</f>
        <v>0</v>
      </c>
      <c r="V156" s="1465"/>
      <c r="W156" s="183"/>
      <c r="X156" s="183"/>
      <c r="Y156" s="1463"/>
      <c r="Z156" s="1463"/>
      <c r="AA156" s="1462"/>
      <c r="AB156" s="1463"/>
      <c r="AC156" s="1342"/>
      <c r="AD156" s="1464"/>
      <c r="AE156" s="1465"/>
      <c r="AF156" s="1465"/>
      <c r="AG156" s="1465"/>
      <c r="AH156" s="1465"/>
      <c r="AI156" s="1465"/>
      <c r="AJ156" s="1465"/>
      <c r="AK156" s="1465"/>
      <c r="AL156" s="1465"/>
      <c r="AM156" s="1465"/>
      <c r="AN156" s="1465"/>
      <c r="AO156" s="1465"/>
      <c r="AP156" s="1465"/>
      <c r="AQ156" s="1465"/>
      <c r="AR156" s="1465"/>
      <c r="AS156" s="1465"/>
      <c r="AT156" s="1465"/>
      <c r="AU156" s="1465"/>
      <c r="AV156" s="1465"/>
      <c r="AW156" s="1465"/>
      <c r="AX156" s="1465"/>
      <c r="AY156" s="1465"/>
      <c r="AZ156" s="1465"/>
      <c r="BA156" s="1465"/>
      <c r="BB156" s="1465"/>
    </row>
    <row r="157" spans="2:54" ht="15.75">
      <c r="B157" s="2467">
        <v>0</v>
      </c>
      <c r="C157" s="2685" t="s">
        <v>6404</v>
      </c>
      <c r="D157" s="2685" t="s">
        <v>5019</v>
      </c>
      <c r="E157" s="3010"/>
      <c r="F157" s="3041"/>
      <c r="G157" s="2468"/>
      <c r="I157"/>
      <c r="J157" s="1521"/>
      <c r="K157" s="2023"/>
      <c r="L157" s="2023"/>
      <c r="M157"/>
      <c r="N157" s="1466"/>
      <c r="O157" s="2026"/>
      <c r="P157" s="1451">
        <v>1</v>
      </c>
      <c r="Q157" s="1451" t="str">
        <f t="shared" si="3"/>
        <v>01</v>
      </c>
      <c r="R157" s="1455">
        <v>0</v>
      </c>
      <c r="S157" s="1491">
        <f>SUMIF('FLUJO ACTUAL'!AF:AF,B154,'FLUJO ACTUAL'!AE:AE)</f>
        <v>0</v>
      </c>
      <c r="T157" s="1453">
        <f>SUMIF('1 BL anterior'!C:C,C154,'1 BL anterior'!P:P)</f>
        <v>0</v>
      </c>
      <c r="U157" s="1987">
        <f>SUMIF('1 BL anterior'!C:C,C154,'1 BL anterior'!B:B)</f>
        <v>0</v>
      </c>
      <c r="V157" s="1465"/>
      <c r="W157" s="183"/>
      <c r="X157" s="183"/>
      <c r="Y157" s="1463"/>
      <c r="Z157" s="1463"/>
      <c r="AA157" s="1462"/>
      <c r="AB157" s="1463"/>
      <c r="AC157" s="1342"/>
      <c r="AD157" s="1464"/>
      <c r="AE157" s="1465"/>
      <c r="AF157" s="1465"/>
      <c r="AG157" s="1465"/>
      <c r="AH157" s="1465"/>
      <c r="AI157" s="1465"/>
      <c r="AJ157" s="1465"/>
      <c r="AK157" s="1465"/>
      <c r="AL157" s="1465"/>
      <c r="AM157" s="1465"/>
      <c r="AN157" s="1465"/>
      <c r="AO157" s="1465"/>
      <c r="AP157" s="1465"/>
      <c r="AQ157" s="1465"/>
      <c r="AR157" s="1465"/>
      <c r="AS157" s="1465"/>
      <c r="AT157" s="1465"/>
      <c r="AU157" s="1465"/>
      <c r="AV157" s="1465"/>
      <c r="AW157" s="1465"/>
      <c r="AX157" s="1465"/>
      <c r="AY157" s="1465"/>
      <c r="AZ157" s="1465"/>
      <c r="BA157" s="1465"/>
      <c r="BB157" s="1465"/>
    </row>
    <row r="158" spans="2:54" ht="15.75">
      <c r="B158" s="2467">
        <v>7049</v>
      </c>
      <c r="C158" s="2686" t="s">
        <v>5357</v>
      </c>
      <c r="D158" s="2686" t="s">
        <v>5020</v>
      </c>
      <c r="E158" s="3010"/>
      <c r="F158" s="3040"/>
      <c r="G158" s="2468"/>
      <c r="I158"/>
      <c r="J158" s="1521"/>
      <c r="K158"/>
      <c r="L158"/>
      <c r="M158"/>
      <c r="N158" s="1466"/>
      <c r="O158" s="2026"/>
      <c r="P158" s="1451">
        <v>1</v>
      </c>
      <c r="Q158" s="1451" t="str">
        <f t="shared" si="3"/>
        <v>70491</v>
      </c>
      <c r="R158" s="1455">
        <v>0</v>
      </c>
      <c r="S158" s="1491">
        <f>SUMIF('FLUJO ACTUAL'!AF:AF,B155,'FLUJO ACTUAL'!AE:AE)</f>
        <v>0</v>
      </c>
      <c r="T158" s="1453">
        <f>SUMIF('1 BL anterior'!C:C,C155,'1 BL anterior'!P:P)</f>
        <v>0</v>
      </c>
      <c r="U158" s="1987">
        <f>SUMIF('1 BL anterior'!C:C,C155,'1 BL anterior'!B:B)</f>
        <v>0</v>
      </c>
      <c r="V158" s="1465"/>
      <c r="W158" s="183"/>
      <c r="X158" s="183"/>
      <c r="Y158" s="1463"/>
      <c r="Z158" s="1463"/>
      <c r="AA158" s="1462"/>
      <c r="AB158" s="1463"/>
      <c r="AC158" s="1342"/>
      <c r="AD158" s="1464"/>
      <c r="AE158" s="1465"/>
      <c r="AF158" s="1465"/>
      <c r="AG158" s="1465"/>
      <c r="AH158" s="1465"/>
      <c r="AI158" s="1465"/>
      <c r="AJ158" s="1465"/>
      <c r="AK158" s="1465"/>
      <c r="AL158" s="1465"/>
      <c r="AM158" s="1465"/>
      <c r="AN158" s="1465"/>
      <c r="AO158" s="1465"/>
      <c r="AP158" s="1465"/>
      <c r="AQ158" s="1465"/>
      <c r="AR158" s="1465"/>
      <c r="AS158" s="1465"/>
      <c r="AT158" s="1465"/>
      <c r="AU158" s="1465"/>
      <c r="AV158" s="1465"/>
      <c r="AW158" s="1465"/>
      <c r="AX158" s="1465"/>
      <c r="AY158" s="1465"/>
      <c r="AZ158" s="1465"/>
      <c r="BA158" s="1465"/>
      <c r="BB158" s="1465"/>
    </row>
    <row r="159" spans="2:54" ht="15.75">
      <c r="B159" s="2467"/>
      <c r="C159" s="2685" t="s">
        <v>6422</v>
      </c>
      <c r="D159" s="3045" t="s">
        <v>6423</v>
      </c>
      <c r="E159" s="3010"/>
      <c r="F159" s="3040"/>
      <c r="G159" s="2468"/>
      <c r="I159"/>
      <c r="J159" s="1521"/>
      <c r="K159"/>
      <c r="L159"/>
      <c r="M159"/>
      <c r="N159" s="1466"/>
      <c r="O159" s="2026"/>
      <c r="P159" s="1451">
        <v>1</v>
      </c>
      <c r="Q159" s="1451" t="str">
        <f t="shared" ref="Q159:Q164" si="6">CONCATENATE(B159,P159)</f>
        <v>1</v>
      </c>
      <c r="R159" s="1455">
        <v>1</v>
      </c>
      <c r="S159" s="1491">
        <f>SUMIF('FLUJO ACTUAL'!AF:AF,B156,'FLUJO ACTUAL'!AE:AE)</f>
        <v>0</v>
      </c>
      <c r="T159" s="1453">
        <f>SUMIF('1 BL anterior'!C:C,C156,'1 BL anterior'!P:P)</f>
        <v>1</v>
      </c>
      <c r="U159" s="1987">
        <f>SUMIF('1 BL anterior'!C:C,C156,'1 BL anterior'!B:B)</f>
        <v>0</v>
      </c>
      <c r="V159" s="1465"/>
      <c r="W159" s="183"/>
      <c r="X159" s="183"/>
      <c r="Y159" s="1463"/>
      <c r="Z159" s="1463"/>
      <c r="AA159" s="1462"/>
      <c r="AB159" s="1463"/>
      <c r="AC159" s="1342"/>
      <c r="AD159" s="1464"/>
      <c r="AE159" s="1465"/>
      <c r="AF159" s="1465"/>
      <c r="AG159" s="1465"/>
      <c r="AH159" s="1465"/>
      <c r="AI159" s="1465"/>
      <c r="AJ159" s="1465"/>
      <c r="AK159" s="1465"/>
      <c r="AL159" s="1465"/>
      <c r="AM159" s="1465"/>
      <c r="AN159" s="1465"/>
      <c r="AO159" s="1465"/>
      <c r="AP159" s="1465"/>
      <c r="AQ159" s="1465"/>
      <c r="AR159" s="1465"/>
      <c r="AS159" s="1465"/>
      <c r="AT159" s="1465"/>
      <c r="AU159" s="1465"/>
      <c r="AV159" s="1465"/>
      <c r="AW159" s="1465"/>
      <c r="AX159" s="1465"/>
      <c r="AY159" s="1465"/>
      <c r="AZ159" s="1465"/>
      <c r="BA159" s="1465"/>
      <c r="BB159" s="1465"/>
    </row>
    <row r="160" spans="2:54" ht="15.75">
      <c r="B160" s="2467"/>
      <c r="C160" s="2685" t="s">
        <v>6424</v>
      </c>
      <c r="D160" s="3045" t="s">
        <v>6425</v>
      </c>
      <c r="E160" s="3010"/>
      <c r="F160" s="3040"/>
      <c r="G160" s="2468"/>
      <c r="I160"/>
      <c r="J160" s="1521"/>
      <c r="K160"/>
      <c r="L160"/>
      <c r="M160"/>
      <c r="N160" s="1466"/>
      <c r="O160" s="2026"/>
      <c r="P160" s="1451">
        <v>1</v>
      </c>
      <c r="Q160" s="1451" t="str">
        <f t="shared" si="6"/>
        <v>1</v>
      </c>
      <c r="R160" s="1455">
        <v>2</v>
      </c>
      <c r="S160" s="1491">
        <f>SUMIF('FLUJO ACTUAL'!AF:AF,B157,'FLUJO ACTUAL'!AE:AE)</f>
        <v>0</v>
      </c>
      <c r="T160" s="1453">
        <f>SUMIF('1 BL anterior'!C:C,C157,'1 BL anterior'!P:P)</f>
        <v>1</v>
      </c>
      <c r="U160" s="1987">
        <f>SUMIF('1 BL anterior'!C:C,C157,'1 BL anterior'!B:B)</f>
        <v>0</v>
      </c>
      <c r="V160" s="1465"/>
      <c r="W160" s="183"/>
      <c r="X160" s="183"/>
      <c r="Y160" s="1463"/>
      <c r="Z160" s="1463"/>
      <c r="AA160" s="1462"/>
      <c r="AB160" s="1463"/>
      <c r="AC160" s="1342"/>
      <c r="AD160" s="1464"/>
      <c r="AE160" s="1465"/>
      <c r="AF160" s="1465"/>
      <c r="AG160" s="1465"/>
      <c r="AH160" s="1465"/>
      <c r="AI160" s="1465"/>
      <c r="AJ160" s="1465"/>
      <c r="AK160" s="1465"/>
      <c r="AL160" s="1465"/>
      <c r="AM160" s="1465"/>
      <c r="AN160" s="1465"/>
      <c r="AO160" s="1465"/>
      <c r="AP160" s="1465"/>
      <c r="AQ160" s="1465"/>
      <c r="AR160" s="1465"/>
      <c r="AS160" s="1465"/>
      <c r="AT160" s="1465"/>
      <c r="AU160" s="1465"/>
      <c r="AV160" s="1465"/>
      <c r="AW160" s="1465"/>
      <c r="AX160" s="1465"/>
      <c r="AY160" s="1465"/>
      <c r="AZ160" s="1465"/>
      <c r="BA160" s="1465"/>
      <c r="BB160" s="1465"/>
    </row>
    <row r="161" spans="2:54" ht="15.75">
      <c r="B161" s="2467"/>
      <c r="C161" s="2686" t="s">
        <v>6426</v>
      </c>
      <c r="D161" s="3048" t="s">
        <v>6427</v>
      </c>
      <c r="E161" s="3010"/>
      <c r="F161" s="3040"/>
      <c r="G161" s="2468"/>
      <c r="I161"/>
      <c r="J161" s="1521"/>
      <c r="K161"/>
      <c r="L161"/>
      <c r="M161"/>
      <c r="N161" s="1466"/>
      <c r="O161" s="2026"/>
      <c r="P161" s="1451">
        <v>1</v>
      </c>
      <c r="Q161" s="1451" t="str">
        <f t="shared" si="6"/>
        <v>1</v>
      </c>
      <c r="R161" s="1455">
        <v>3</v>
      </c>
      <c r="S161" s="1491">
        <f>SUMIF('FLUJO ACTUAL'!AF:AF,B158,'FLUJO ACTUAL'!AE:AE)</f>
        <v>7021</v>
      </c>
      <c r="T161" s="1453">
        <f>SUMIF('1 BL anterior'!C:C,C158,'1 BL anterior'!P:P)</f>
        <v>1</v>
      </c>
      <c r="U161" s="1987">
        <f>SUMIF('1 BL anterior'!C:C,C158,'1 BL anterior'!B:B)</f>
        <v>7049</v>
      </c>
      <c r="V161" s="1465"/>
      <c r="W161" s="183"/>
      <c r="X161" s="183"/>
      <c r="Y161" s="1463"/>
      <c r="Z161" s="1463"/>
      <c r="AA161" s="1462"/>
      <c r="AB161" s="1463"/>
      <c r="AC161" s="1342"/>
      <c r="AD161" s="1464"/>
      <c r="AE161" s="1465"/>
      <c r="AF161" s="1465"/>
      <c r="AG161" s="1465"/>
      <c r="AH161" s="1465"/>
      <c r="AI161" s="1465"/>
      <c r="AJ161" s="1465"/>
      <c r="AK161" s="1465"/>
      <c r="AL161" s="1465"/>
      <c r="AM161" s="1465"/>
      <c r="AN161" s="1465"/>
      <c r="AO161" s="1465"/>
      <c r="AP161" s="1465"/>
      <c r="AQ161" s="1465"/>
      <c r="AR161" s="1465"/>
      <c r="AS161" s="1465"/>
      <c r="AT161" s="1465"/>
      <c r="AU161" s="1465"/>
      <c r="AV161" s="1465"/>
      <c r="AW161" s="1465"/>
      <c r="AX161" s="1465"/>
      <c r="AY161" s="1465"/>
      <c r="AZ161" s="1465"/>
      <c r="BA161" s="1465"/>
      <c r="BB161" s="1465"/>
    </row>
    <row r="162" spans="2:54" ht="15.75">
      <c r="B162" s="2467">
        <v>7067</v>
      </c>
      <c r="C162" s="2686" t="s">
        <v>5415</v>
      </c>
      <c r="D162" s="3048" t="s">
        <v>5416</v>
      </c>
      <c r="E162" s="3010"/>
      <c r="F162" s="3040"/>
      <c r="G162" s="2468"/>
      <c r="I162"/>
      <c r="J162" s="1521"/>
      <c r="K162"/>
      <c r="L162"/>
      <c r="M162"/>
      <c r="N162" s="1466"/>
      <c r="O162" s="2026"/>
      <c r="P162" s="1451">
        <v>1</v>
      </c>
      <c r="Q162" s="1451" t="str">
        <f t="shared" si="6"/>
        <v>70671</v>
      </c>
      <c r="R162" s="1455">
        <v>4</v>
      </c>
      <c r="S162" s="1491">
        <f>SUMIF('FLUJO ACTUAL'!AF:AF,B159,'FLUJO ACTUAL'!AE:AE)</f>
        <v>0</v>
      </c>
      <c r="T162" s="1453">
        <f>SUMIF('1 BL anterior'!C:C,C159,'1 BL anterior'!P:P)</f>
        <v>1</v>
      </c>
      <c r="U162" s="1987">
        <f>SUMIF('1 BL anterior'!C:C,C159,'1 BL anterior'!B:B)</f>
        <v>0</v>
      </c>
      <c r="V162" s="1465"/>
      <c r="W162" s="183"/>
      <c r="X162" s="183"/>
      <c r="Y162" s="1463"/>
      <c r="Z162" s="1463"/>
      <c r="AA162" s="1462"/>
      <c r="AB162" s="1463"/>
      <c r="AC162" s="1342"/>
      <c r="AD162" s="1464"/>
      <c r="AE162" s="1465"/>
      <c r="AF162" s="1465"/>
      <c r="AG162" s="1465"/>
      <c r="AH162" s="1465"/>
      <c r="AI162" s="1465"/>
      <c r="AJ162" s="1465"/>
      <c r="AK162" s="1465"/>
      <c r="AL162" s="1465"/>
      <c r="AM162" s="1465"/>
      <c r="AN162" s="1465"/>
      <c r="AO162" s="1465"/>
      <c r="AP162" s="1465"/>
      <c r="AQ162" s="1465"/>
      <c r="AR162" s="1465"/>
      <c r="AS162" s="1465"/>
      <c r="AT162" s="1465"/>
      <c r="AU162" s="1465"/>
      <c r="AV162" s="1465"/>
      <c r="AW162" s="1465"/>
      <c r="AX162" s="1465"/>
      <c r="AY162" s="1465"/>
      <c r="AZ162" s="1465"/>
      <c r="BA162" s="1465"/>
      <c r="BB162" s="1465"/>
    </row>
    <row r="163" spans="2:54" ht="15.75">
      <c r="B163" s="2467">
        <v>0</v>
      </c>
      <c r="C163" s="2685" t="s">
        <v>6487</v>
      </c>
      <c r="D163" s="2685" t="s">
        <v>5021</v>
      </c>
      <c r="E163" s="3010"/>
      <c r="F163" s="3041"/>
      <c r="G163" s="2468"/>
      <c r="I163"/>
      <c r="J163" s="1521"/>
      <c r="K163"/>
      <c r="L163"/>
      <c r="M163"/>
      <c r="N163" s="1466"/>
      <c r="O163" s="2026"/>
      <c r="P163" s="1451">
        <v>1</v>
      </c>
      <c r="Q163" s="1451" t="str">
        <f t="shared" si="6"/>
        <v>01</v>
      </c>
      <c r="R163" s="1455">
        <v>5</v>
      </c>
      <c r="S163" s="1491">
        <f>SUMIF('FLUJO ACTUAL'!AF:AF,B160,'FLUJO ACTUAL'!AE:AE)</f>
        <v>0</v>
      </c>
      <c r="T163" s="1453">
        <f>SUMIF('1 BL anterior'!C:C,C160,'1 BL anterior'!P:P)</f>
        <v>1</v>
      </c>
      <c r="U163" s="1987">
        <f>SUMIF('1 BL anterior'!C:C,C160,'1 BL anterior'!B:B)</f>
        <v>0</v>
      </c>
      <c r="V163" s="1465"/>
      <c r="W163" s="183"/>
      <c r="X163" s="183"/>
      <c r="Y163" s="1463"/>
      <c r="Z163" s="1463"/>
      <c r="AA163" s="1462"/>
      <c r="AB163" s="1463"/>
      <c r="AC163" s="1342"/>
      <c r="AD163" s="1464"/>
      <c r="AE163" s="1465"/>
      <c r="AF163" s="1465"/>
      <c r="AG163" s="1465"/>
      <c r="AH163" s="1465"/>
      <c r="AI163" s="1465"/>
      <c r="AJ163" s="1465"/>
      <c r="AK163" s="1465"/>
      <c r="AL163" s="1465"/>
      <c r="AM163" s="1465"/>
      <c r="AN163" s="1465"/>
      <c r="AO163" s="1465"/>
      <c r="AP163" s="1465"/>
      <c r="AQ163" s="1465"/>
      <c r="AR163" s="1465"/>
      <c r="AS163" s="1465"/>
      <c r="AT163" s="1465"/>
      <c r="AU163" s="1465"/>
      <c r="AV163" s="1465"/>
      <c r="AW163" s="1465"/>
      <c r="AX163" s="1465"/>
      <c r="AY163" s="1465"/>
      <c r="AZ163" s="1465"/>
      <c r="BA163" s="1465"/>
      <c r="BB163" s="1465"/>
    </row>
    <row r="164" spans="2:54" ht="15.75">
      <c r="B164" s="2467">
        <v>7061</v>
      </c>
      <c r="C164" s="2686" t="s">
        <v>5351</v>
      </c>
      <c r="D164" s="2686" t="s">
        <v>6490</v>
      </c>
      <c r="E164" s="3010"/>
      <c r="F164" s="3041"/>
      <c r="G164" s="2468"/>
      <c r="I164"/>
      <c r="J164" s="1521"/>
      <c r="K164"/>
      <c r="L164"/>
      <c r="M164"/>
      <c r="N164" s="1466"/>
      <c r="O164" s="2026"/>
      <c r="P164" s="1451">
        <v>1</v>
      </c>
      <c r="Q164" s="1451" t="str">
        <f t="shared" si="6"/>
        <v>70611</v>
      </c>
      <c r="R164" s="1455">
        <v>6</v>
      </c>
      <c r="S164" s="1491">
        <f>SUMIF('FLUJO ACTUAL'!AF:AF,B161,'FLUJO ACTUAL'!AE:AE)</f>
        <v>0</v>
      </c>
      <c r="T164" s="1453">
        <f>SUMIF('1 BL anterior'!C:C,C161,'1 BL anterior'!P:P)</f>
        <v>1</v>
      </c>
      <c r="U164" s="1987">
        <f>SUMIF('1 BL anterior'!C:C,C161,'1 BL anterior'!B:B)</f>
        <v>0</v>
      </c>
      <c r="V164" s="1465"/>
      <c r="W164" s="183"/>
      <c r="X164" s="183"/>
      <c r="Y164" s="1463"/>
      <c r="Z164" s="1463"/>
      <c r="AA164" s="1462"/>
      <c r="AB164" s="1463"/>
      <c r="AC164" s="1342"/>
      <c r="AD164" s="1464"/>
      <c r="AE164" s="1465"/>
      <c r="AF164" s="1465"/>
      <c r="AG164" s="1465"/>
      <c r="AH164" s="1465"/>
      <c r="AI164" s="1465"/>
      <c r="AJ164" s="1465"/>
      <c r="AK164" s="1465"/>
      <c r="AL164" s="1465"/>
      <c r="AM164" s="1465"/>
      <c r="AN164" s="1465"/>
      <c r="AO164" s="1465"/>
      <c r="AP164" s="1465"/>
      <c r="AQ164" s="1465"/>
      <c r="AR164" s="1465"/>
      <c r="AS164" s="1465"/>
      <c r="AT164" s="1465"/>
      <c r="AU164" s="1465"/>
      <c r="AV164" s="1465"/>
      <c r="AW164" s="1465"/>
      <c r="AX164" s="1465"/>
      <c r="AY164" s="1465"/>
      <c r="AZ164" s="1465"/>
      <c r="BA164" s="1465"/>
      <c r="BB164" s="1465"/>
    </row>
    <row r="165" spans="2:54" ht="15.75">
      <c r="B165" s="2467">
        <v>0</v>
      </c>
      <c r="C165" s="2685" t="s">
        <v>6501</v>
      </c>
      <c r="D165" s="2685" t="s">
        <v>6502</v>
      </c>
      <c r="E165" s="3010"/>
      <c r="F165" s="3040"/>
      <c r="G165" s="2468"/>
      <c r="I165"/>
      <c r="J165" s="1521"/>
      <c r="K165"/>
      <c r="L165"/>
      <c r="M165"/>
      <c r="N165" s="1466"/>
      <c r="O165" s="2026"/>
      <c r="P165" s="1451">
        <v>1</v>
      </c>
      <c r="Q165" s="1451" t="str">
        <f t="shared" si="3"/>
        <v>01</v>
      </c>
      <c r="R165" s="1455">
        <v>0</v>
      </c>
      <c r="S165" s="1491">
        <f>SUMIF('FLUJO ACTUAL'!AF:AF,B158,'FLUJO ACTUAL'!AE:AE)</f>
        <v>7021</v>
      </c>
      <c r="T165" s="1453">
        <f>SUMIF('1 BL anterior'!C:C,C158,'1 BL anterior'!P:P)</f>
        <v>1</v>
      </c>
      <c r="U165" s="1987">
        <f>SUMIF('1 BL anterior'!C:C,C158,'1 BL anterior'!B:B)</f>
        <v>7049</v>
      </c>
      <c r="V165" s="1465"/>
      <c r="W165" s="183"/>
      <c r="X165" s="183"/>
      <c r="Y165" s="1463"/>
      <c r="Z165" s="1463"/>
      <c r="AA165" s="1462"/>
      <c r="AB165" s="1463"/>
      <c r="AC165" s="1342"/>
      <c r="AD165" s="1464"/>
      <c r="AE165" s="1465"/>
      <c r="AF165" s="1465"/>
      <c r="AG165" s="1465"/>
      <c r="AH165" s="1465"/>
      <c r="AI165" s="1465"/>
      <c r="AJ165" s="1465"/>
      <c r="AK165" s="1465"/>
      <c r="AL165" s="1465"/>
      <c r="AM165" s="1465"/>
      <c r="AN165" s="1465"/>
      <c r="AO165" s="1465"/>
      <c r="AP165" s="1465"/>
      <c r="AQ165" s="1465"/>
      <c r="AR165" s="1465"/>
      <c r="AS165" s="1465"/>
      <c r="AT165" s="1465"/>
      <c r="AU165" s="1465"/>
      <c r="AV165" s="1465"/>
      <c r="AW165" s="1465"/>
      <c r="AX165" s="1465"/>
      <c r="AY165" s="1465"/>
      <c r="AZ165" s="1465"/>
      <c r="BA165" s="1465"/>
      <c r="BB165" s="1465"/>
    </row>
    <row r="166" spans="2:54" ht="15.75">
      <c r="B166" s="2467">
        <v>7242</v>
      </c>
      <c r="C166" s="2686" t="s">
        <v>5360</v>
      </c>
      <c r="D166" s="2686" t="s">
        <v>6529</v>
      </c>
      <c r="E166" s="3010"/>
      <c r="F166" s="3040"/>
      <c r="G166" s="2468"/>
      <c r="I166"/>
      <c r="J166" s="1521"/>
      <c r="K166"/>
      <c r="L166"/>
      <c r="M166"/>
      <c r="N166" s="1466"/>
      <c r="O166" s="2026"/>
      <c r="P166" s="1451">
        <v>1</v>
      </c>
      <c r="Q166" s="1451" t="str">
        <f t="shared" si="3"/>
        <v>72421</v>
      </c>
      <c r="R166" s="1455">
        <v>0</v>
      </c>
      <c r="S166" s="1491">
        <f>SUMIF('FLUJO ACTUAL'!AF:AF,B163,'FLUJO ACTUAL'!AE:AE)</f>
        <v>0</v>
      </c>
      <c r="T166" s="1453">
        <f>SUMIF('1 BL anterior'!C:C,C163,'1 BL anterior'!P:P)</f>
        <v>1</v>
      </c>
      <c r="U166" s="1987">
        <f>SUMIF('1 BL anterior'!C:C,C163,'1 BL anterior'!B:B)</f>
        <v>0</v>
      </c>
      <c r="V166" s="1465"/>
      <c r="W166" s="183"/>
      <c r="X166" s="183"/>
      <c r="Y166" s="1463"/>
      <c r="Z166" s="1463"/>
      <c r="AA166" s="1462"/>
      <c r="AB166" s="1463"/>
      <c r="AC166" s="1342"/>
      <c r="AD166" s="1464"/>
      <c r="AE166" s="1465"/>
      <c r="AF166" s="1465"/>
      <c r="AG166" s="1465"/>
      <c r="AH166" s="1465"/>
      <c r="AI166" s="1465"/>
      <c r="AJ166" s="1465"/>
      <c r="AK166" s="1465"/>
      <c r="AL166" s="1465"/>
      <c r="AM166" s="1465"/>
      <c r="AN166" s="1465"/>
      <c r="AO166" s="1465"/>
      <c r="AP166" s="1465"/>
      <c r="AQ166" s="1465"/>
      <c r="AR166" s="1465"/>
      <c r="AS166" s="1465"/>
      <c r="AT166" s="1465"/>
      <c r="AU166" s="1465"/>
      <c r="AV166" s="1465"/>
      <c r="AW166" s="1465"/>
      <c r="AX166" s="1465"/>
      <c r="AY166" s="1465"/>
      <c r="AZ166" s="1465"/>
      <c r="BA166" s="1465"/>
      <c r="BB166" s="1465"/>
    </row>
    <row r="167" spans="2:54" ht="15.75">
      <c r="B167" s="2467">
        <v>0</v>
      </c>
      <c r="C167" s="2686" t="s">
        <v>5352</v>
      </c>
      <c r="D167" s="2686" t="s">
        <v>5049</v>
      </c>
      <c r="E167" s="3010"/>
      <c r="F167" s="3040"/>
      <c r="G167" s="2468"/>
      <c r="I167"/>
      <c r="J167" s="1521"/>
      <c r="K167"/>
      <c r="L167"/>
      <c r="M167"/>
      <c r="N167" s="1466"/>
      <c r="O167" s="2026"/>
      <c r="P167" s="1451">
        <v>1</v>
      </c>
      <c r="Q167" s="1451" t="str">
        <f t="shared" si="3"/>
        <v>01</v>
      </c>
      <c r="R167" s="1455">
        <v>0</v>
      </c>
      <c r="S167" s="1491">
        <f>SUMIF('FLUJO ACTUAL'!AF:AF,B164,'FLUJO ACTUAL'!AE:AE)</f>
        <v>7021</v>
      </c>
      <c r="T167" s="1453">
        <f>SUMIF('1 BL anterior'!C:C,C164,'1 BL anterior'!P:P)</f>
        <v>1</v>
      </c>
      <c r="U167" s="1987">
        <f>SUMIF('1 BL anterior'!C:C,C164,'1 BL anterior'!B:B)</f>
        <v>7061</v>
      </c>
      <c r="V167" s="1465"/>
      <c r="W167" s="183"/>
      <c r="X167" s="183"/>
      <c r="Y167" s="1463"/>
      <c r="Z167" s="1463"/>
      <c r="AA167" s="1462"/>
      <c r="AB167" s="1463"/>
      <c r="AC167" s="1342"/>
      <c r="AD167" s="1464"/>
      <c r="AE167" s="1465"/>
      <c r="AF167" s="1465"/>
      <c r="AG167" s="1465"/>
      <c r="AH167" s="1465"/>
      <c r="AI167" s="1465"/>
      <c r="AJ167" s="1465"/>
      <c r="AK167" s="1465"/>
      <c r="AL167" s="1465"/>
      <c r="AM167" s="1465"/>
      <c r="AN167" s="1465"/>
      <c r="AO167" s="1465"/>
      <c r="AP167" s="1465"/>
      <c r="AQ167" s="1465"/>
      <c r="AR167" s="1465"/>
      <c r="AS167" s="1465"/>
      <c r="AT167" s="1465"/>
      <c r="AU167" s="1465"/>
      <c r="AV167" s="1465"/>
      <c r="AW167" s="1465"/>
      <c r="AX167" s="1465"/>
      <c r="AY167" s="1465"/>
      <c r="AZ167" s="1465"/>
      <c r="BA167" s="1465"/>
      <c r="BB167" s="1465"/>
    </row>
    <row r="168" spans="2:54" ht="15.75">
      <c r="B168" s="2467">
        <v>0</v>
      </c>
      <c r="C168" s="2685">
        <v>5.0199999999999996</v>
      </c>
      <c r="D168" s="2685" t="s">
        <v>6532</v>
      </c>
      <c r="E168" s="3010"/>
      <c r="F168" s="3040"/>
      <c r="G168" s="2468"/>
      <c r="I168"/>
      <c r="J168" s="1521"/>
      <c r="K168"/>
      <c r="L168"/>
      <c r="M168"/>
      <c r="N168" s="1466"/>
      <c r="O168" s="2026"/>
      <c r="P168" s="1451">
        <v>1</v>
      </c>
      <c r="Q168" s="1451" t="str">
        <f t="shared" si="3"/>
        <v>01</v>
      </c>
      <c r="R168" s="1455">
        <v>0</v>
      </c>
      <c r="S168" s="1491">
        <f>SUMIF('FLUJO ACTUAL'!AF:AF,B165,'FLUJO ACTUAL'!AE:AE)</f>
        <v>0</v>
      </c>
      <c r="T168" s="1453">
        <f>SUMIF('1 BL anterior'!C:C,C165,'1 BL anterior'!P:P)</f>
        <v>1</v>
      </c>
      <c r="U168" s="1987">
        <f>SUMIF('1 BL anterior'!C:C,C165,'1 BL anterior'!B:B)</f>
        <v>0</v>
      </c>
      <c r="V168" s="1465"/>
      <c r="W168" s="183"/>
      <c r="X168" s="183"/>
      <c r="Y168" s="1463"/>
      <c r="Z168" s="1463"/>
      <c r="AA168" s="1462"/>
      <c r="AB168" s="1463"/>
      <c r="AC168" s="1342"/>
      <c r="AD168" s="1464"/>
      <c r="AE168" s="1465"/>
      <c r="AF168" s="1465"/>
      <c r="AG168" s="1465"/>
      <c r="AH168" s="1465"/>
      <c r="AI168" s="1465"/>
      <c r="AJ168" s="1465"/>
      <c r="AK168" s="1465"/>
      <c r="AL168" s="1465"/>
      <c r="AM168" s="1465"/>
      <c r="AN168" s="1465"/>
      <c r="AO168" s="1465"/>
      <c r="AP168" s="1465"/>
      <c r="AQ168" s="1465"/>
      <c r="AR168" s="1465"/>
      <c r="AS168" s="1465"/>
      <c r="AT168" s="1465"/>
      <c r="AU168" s="1465"/>
      <c r="AV168" s="1465"/>
      <c r="AW168" s="1465"/>
      <c r="AX168" s="1465"/>
      <c r="AY168" s="1465"/>
      <c r="AZ168" s="1465"/>
      <c r="BA168" s="1465"/>
      <c r="BB168" s="1465"/>
    </row>
    <row r="169" spans="2:54" ht="15.75">
      <c r="B169" s="2467">
        <v>0</v>
      </c>
      <c r="C169" s="2685" t="s">
        <v>5410</v>
      </c>
      <c r="D169" s="2685" t="s">
        <v>6557</v>
      </c>
      <c r="E169" s="3010"/>
      <c r="F169" s="3040"/>
      <c r="G169" s="2468"/>
      <c r="I169"/>
      <c r="J169" s="1521"/>
      <c r="K169"/>
      <c r="L169"/>
      <c r="M169"/>
      <c r="N169" s="1466"/>
      <c r="O169" s="2026"/>
      <c r="P169" s="1451">
        <v>1</v>
      </c>
      <c r="Q169" s="1451" t="str">
        <f t="shared" si="3"/>
        <v>01</v>
      </c>
      <c r="R169" s="1455">
        <v>0</v>
      </c>
      <c r="S169" s="1491">
        <f>SUMIF('FLUJO ACTUAL'!AF:AF,B166,'FLUJO ACTUAL'!AE:AE)</f>
        <v>7072</v>
      </c>
      <c r="T169" s="1453">
        <f>SUMIF('1 BL anterior'!C:C,C166,'1 BL anterior'!P:P)</f>
        <v>1</v>
      </c>
      <c r="U169" s="1987">
        <f>SUMIF('1 BL anterior'!C:C,C166,'1 BL anterior'!B:B)</f>
        <v>7242</v>
      </c>
      <c r="V169" s="1465"/>
      <c r="W169" s="183"/>
      <c r="X169" s="183"/>
      <c r="Y169" s="1463"/>
      <c r="Z169" s="1463"/>
      <c r="AA169" s="1462"/>
      <c r="AB169" s="1463"/>
      <c r="AC169" s="1342"/>
      <c r="AD169" s="1464"/>
      <c r="AE169" s="1465"/>
      <c r="AF169" s="1465"/>
      <c r="AG169" s="1465"/>
      <c r="AH169" s="1465"/>
      <c r="AI169" s="1465"/>
      <c r="AJ169" s="1465"/>
      <c r="AK169" s="1465"/>
      <c r="AL169" s="1465"/>
      <c r="AM169" s="1465"/>
      <c r="AN169" s="1465"/>
      <c r="AO169" s="1465"/>
      <c r="AP169" s="1465"/>
      <c r="AQ169" s="1465"/>
      <c r="AR169" s="1465"/>
      <c r="AS169" s="1465"/>
      <c r="AT169" s="1465"/>
      <c r="AU169" s="1465"/>
      <c r="AV169" s="1465"/>
      <c r="AW169" s="1465"/>
      <c r="AX169" s="1465"/>
      <c r="AY169" s="1465"/>
      <c r="AZ169" s="1465"/>
      <c r="BA169" s="1465"/>
      <c r="BB169" s="1465"/>
    </row>
    <row r="170" spans="2:54" ht="15.75">
      <c r="B170" s="2467">
        <v>7004</v>
      </c>
      <c r="C170" s="2686" t="s">
        <v>5368</v>
      </c>
      <c r="D170" s="2686" t="s">
        <v>5282</v>
      </c>
      <c r="E170" s="3010"/>
      <c r="F170" s="3040"/>
      <c r="G170" s="2468"/>
      <c r="I170"/>
      <c r="J170" s="1521"/>
      <c r="K170"/>
      <c r="L170"/>
      <c r="M170"/>
      <c r="N170" s="1466"/>
      <c r="O170" s="2026"/>
      <c r="P170" s="1451">
        <v>1</v>
      </c>
      <c r="Q170" s="1451" t="str">
        <f t="shared" si="3"/>
        <v>70041</v>
      </c>
      <c r="R170" s="1455">
        <v>0</v>
      </c>
      <c r="S170" s="1491">
        <f>SUMIF('FLUJO ACTUAL'!AF:AF,B167,'FLUJO ACTUAL'!AE:AE)</f>
        <v>0</v>
      </c>
      <c r="T170" s="1453">
        <f>SUMIF('1 BL anterior'!C:C,C167,'1 BL anterior'!P:P)</f>
        <v>1</v>
      </c>
      <c r="U170" s="1987">
        <f>SUMIF('1 BL anterior'!C:C,C167,'1 BL anterior'!B:B)</f>
        <v>0</v>
      </c>
      <c r="V170" s="1465"/>
      <c r="W170" s="183"/>
      <c r="X170" s="183"/>
      <c r="Y170" s="1463"/>
      <c r="Z170" s="1463"/>
      <c r="AA170" s="1462"/>
      <c r="AB170" s="1463"/>
      <c r="AC170" s="1342"/>
      <c r="AD170" s="1464"/>
      <c r="AE170" s="1465"/>
      <c r="AF170" s="1465"/>
      <c r="AG170" s="1465"/>
      <c r="AH170" s="1465"/>
      <c r="AI170" s="1465"/>
      <c r="AJ170" s="1465"/>
      <c r="AK170" s="1465"/>
      <c r="AL170" s="1465"/>
      <c r="AM170" s="1465"/>
      <c r="AN170" s="1465"/>
      <c r="AO170" s="1465"/>
      <c r="AP170" s="1465"/>
      <c r="AQ170" s="1465"/>
      <c r="AR170" s="1465"/>
      <c r="AS170" s="1465"/>
      <c r="AT170" s="1465"/>
      <c r="AU170" s="1465"/>
      <c r="AV170" s="1465"/>
      <c r="AW170" s="1465"/>
      <c r="AX170" s="1465"/>
      <c r="AY170" s="1465"/>
      <c r="AZ170" s="1465"/>
      <c r="BA170" s="1465"/>
      <c r="BB170" s="1465"/>
    </row>
    <row r="171" spans="2:54" ht="15.75">
      <c r="B171" s="2467">
        <v>0</v>
      </c>
      <c r="C171" s="2685">
        <v>5.03</v>
      </c>
      <c r="D171" s="2685" t="s">
        <v>5023</v>
      </c>
      <c r="E171" s="3010"/>
      <c r="F171" s="3040"/>
      <c r="G171" s="2468"/>
      <c r="I171"/>
      <c r="J171" s="1521"/>
      <c r="K171" s="2023"/>
      <c r="L171" s="2023"/>
      <c r="M171"/>
      <c r="N171" s="1466"/>
      <c r="O171" s="2026"/>
      <c r="P171" s="1451">
        <v>2</v>
      </c>
      <c r="Q171" s="1451" t="str">
        <f t="shared" si="3"/>
        <v>02</v>
      </c>
      <c r="R171" s="1455">
        <v>0</v>
      </c>
      <c r="S171" s="1491">
        <f>SUMIF('FLUJO ACTUAL'!AF:AF,B168,'FLUJO ACTUAL'!AE:AE)</f>
        <v>0</v>
      </c>
      <c r="T171" s="1453">
        <f>SUMIF('1 BL anterior'!C:C,C168,'1 BL anterior'!P:P)</f>
        <v>1</v>
      </c>
      <c r="U171" s="1987">
        <f>SUMIF('1 BL anterior'!C:C,C168,'1 BL anterior'!B:B)</f>
        <v>0</v>
      </c>
      <c r="V171" s="1465"/>
      <c r="W171" s="1468"/>
      <c r="X171" s="1462"/>
      <c r="Y171" s="1463"/>
      <c r="Z171" s="1463"/>
      <c r="AA171" s="1462"/>
      <c r="AB171" s="1463"/>
      <c r="AC171" s="1342"/>
      <c r="AD171" s="1464"/>
      <c r="AE171" s="1465"/>
      <c r="AF171" s="1465"/>
      <c r="AG171" s="1465"/>
      <c r="AH171" s="1465"/>
      <c r="AI171" s="1465"/>
      <c r="AJ171" s="1465"/>
      <c r="AK171" s="1465"/>
      <c r="AL171" s="1465"/>
      <c r="AM171" s="1465"/>
      <c r="AN171" s="1465"/>
      <c r="AO171" s="1465"/>
      <c r="AP171" s="1465"/>
      <c r="AQ171" s="1465"/>
      <c r="AR171" s="1465"/>
      <c r="AS171" s="1465"/>
      <c r="AT171" s="1465"/>
      <c r="AU171" s="1465"/>
      <c r="AV171" s="1465"/>
      <c r="AW171" s="1465"/>
      <c r="AX171" s="1465"/>
      <c r="AY171" s="1465"/>
      <c r="AZ171" s="1465"/>
      <c r="BA171" s="1465"/>
      <c r="BB171" s="1465"/>
    </row>
    <row r="172" spans="2:54" ht="15.75">
      <c r="B172" s="2467">
        <v>0</v>
      </c>
      <c r="C172" s="2685" t="s">
        <v>5411</v>
      </c>
      <c r="D172" s="2685" t="s">
        <v>5024</v>
      </c>
      <c r="E172" s="3010"/>
      <c r="F172" s="3041"/>
      <c r="G172" s="2468"/>
      <c r="I172"/>
      <c r="J172" s="1521"/>
      <c r="K172"/>
      <c r="L172"/>
      <c r="M172"/>
      <c r="N172" s="1466"/>
      <c r="O172" s="2026"/>
      <c r="P172" s="1451">
        <v>2</v>
      </c>
      <c r="Q172" s="1451" t="str">
        <f t="shared" si="3"/>
        <v>02</v>
      </c>
      <c r="R172" s="1455">
        <v>0</v>
      </c>
      <c r="S172" s="1491">
        <f>SUMIF('FLUJO ACTUAL'!AF:AF,B169,'FLUJO ACTUAL'!AE:AE)</f>
        <v>0</v>
      </c>
      <c r="T172" s="1453">
        <f>SUMIF('1 BL anterior'!C:C,C169,'1 BL anterior'!P:P)</f>
        <v>1</v>
      </c>
      <c r="U172" s="1987">
        <f>SUMIF('1 BL anterior'!C:C,C169,'1 BL anterior'!B:B)</f>
        <v>0</v>
      </c>
      <c r="V172" s="1465"/>
      <c r="W172" s="183"/>
      <c r="X172" s="183"/>
      <c r="Y172" s="1463"/>
      <c r="Z172" s="1463"/>
      <c r="AA172" s="1462"/>
      <c r="AB172" s="1463"/>
      <c r="AC172" s="1342"/>
      <c r="AD172" s="1464"/>
      <c r="AE172" s="1465"/>
      <c r="AF172" s="1465"/>
      <c r="AG172" s="1465"/>
      <c r="AH172" s="1465"/>
      <c r="AI172" s="1465"/>
      <c r="AJ172" s="1465"/>
      <c r="AK172" s="1465"/>
      <c r="AL172" s="1465"/>
      <c r="AM172" s="1465"/>
      <c r="AN172" s="1465"/>
      <c r="AO172" s="1465"/>
      <c r="AP172" s="1465"/>
      <c r="AQ172" s="1465"/>
      <c r="AR172" s="1465"/>
      <c r="AS172" s="1465"/>
      <c r="AT172" s="1465"/>
      <c r="AU172" s="1465"/>
      <c r="AV172" s="1465"/>
      <c r="AW172" s="1465"/>
      <c r="AX172" s="1465"/>
      <c r="AY172" s="1465"/>
      <c r="AZ172" s="1465"/>
      <c r="BA172" s="1465"/>
      <c r="BB172" s="1465"/>
    </row>
    <row r="173" spans="2:54" ht="15.75">
      <c r="B173" s="2467">
        <v>0</v>
      </c>
      <c r="C173" s="2685" t="s">
        <v>6568</v>
      </c>
      <c r="D173" s="3046" t="s">
        <v>6569</v>
      </c>
      <c r="E173" s="3010"/>
      <c r="F173" s="3041"/>
      <c r="G173" s="2468"/>
      <c r="I173"/>
      <c r="J173" s="1521"/>
      <c r="K173"/>
      <c r="L173"/>
      <c r="M173"/>
      <c r="N173" s="1466"/>
      <c r="O173" s="2026"/>
      <c r="P173" s="1451">
        <v>2</v>
      </c>
      <c r="Q173" s="1451" t="str">
        <f t="shared" si="3"/>
        <v>02</v>
      </c>
      <c r="R173" s="1455">
        <v>0</v>
      </c>
      <c r="S173" s="1491">
        <f>SUMIF('FLUJO ACTUAL'!AF:AF,B170,'FLUJO ACTUAL'!AE:AE)</f>
        <v>7011</v>
      </c>
      <c r="T173" s="1453">
        <f>SUMIF('1 BL anterior'!C:C,C170,'1 BL anterior'!P:P)</f>
        <v>1</v>
      </c>
      <c r="U173" s="1987">
        <f>SUMIF('1 BL anterior'!C:C,C170,'1 BL anterior'!B:B)</f>
        <v>7004</v>
      </c>
      <c r="V173" s="1465"/>
      <c r="W173" s="183"/>
      <c r="X173" s="183"/>
      <c r="Y173" s="1463"/>
      <c r="Z173" s="1463"/>
      <c r="AA173" s="1462"/>
      <c r="AB173" s="1463"/>
      <c r="AC173" s="1342"/>
      <c r="AD173" s="1464"/>
      <c r="AE173" s="1465"/>
      <c r="AF173" s="1465"/>
      <c r="AG173" s="1465"/>
      <c r="AH173" s="1465"/>
      <c r="AI173" s="1465"/>
      <c r="AJ173" s="1465"/>
      <c r="AK173" s="1465"/>
      <c r="AL173" s="1465"/>
      <c r="AM173" s="1465"/>
      <c r="AN173" s="1465"/>
      <c r="AO173" s="1465"/>
      <c r="AP173" s="1465"/>
      <c r="AQ173" s="1465"/>
      <c r="AR173" s="1465"/>
      <c r="AS173" s="1465"/>
      <c r="AT173" s="1465"/>
      <c r="AU173" s="1465"/>
      <c r="AV173" s="1465"/>
      <c r="AW173" s="1465"/>
      <c r="AX173" s="1465"/>
      <c r="AY173" s="1465"/>
      <c r="AZ173" s="1465"/>
      <c r="BA173" s="1465"/>
      <c r="BB173" s="1465"/>
    </row>
    <row r="174" spans="2:54" ht="15.75">
      <c r="B174" s="2467">
        <v>7044</v>
      </c>
      <c r="C174" s="2686" t="s">
        <v>8992</v>
      </c>
      <c r="D174" s="2686" t="s">
        <v>8993</v>
      </c>
      <c r="E174" s="3010"/>
      <c r="F174" s="3041"/>
      <c r="G174" s="2468"/>
      <c r="I174"/>
      <c r="J174" s="1521"/>
      <c r="K174"/>
      <c r="L174"/>
      <c r="M174"/>
      <c r="N174" s="1466"/>
      <c r="O174" s="2026"/>
      <c r="P174" s="1451">
        <v>2</v>
      </c>
      <c r="Q174" s="1451" t="str">
        <f t="shared" ref="Q174:Q213" si="7">CONCATENATE(B174,P174)</f>
        <v>70442</v>
      </c>
      <c r="R174" s="1455">
        <v>0</v>
      </c>
      <c r="S174" s="1491">
        <f>SUMIF('FLUJO ACTUAL'!AF:AF,B173,'FLUJO ACTUAL'!AE:AE)</f>
        <v>0</v>
      </c>
      <c r="T174" s="1453">
        <f>SUMIF('1 BL anterior'!C:C,C173,'1 BL anterior'!P:P)</f>
        <v>2</v>
      </c>
      <c r="U174" s="1987">
        <f>SUMIF('1 BL anterior'!C:C,C173,'1 BL anterior'!B:B)</f>
        <v>0</v>
      </c>
      <c r="V174" s="1465"/>
      <c r="W174" s="183"/>
      <c r="X174" s="183"/>
      <c r="Y174" s="1463"/>
      <c r="Z174" s="1463"/>
      <c r="AA174" s="1462"/>
      <c r="AB174" s="1463"/>
      <c r="AC174" s="1342"/>
      <c r="AD174" s="1464"/>
      <c r="AE174" s="1465"/>
      <c r="AF174" s="1465"/>
      <c r="AG174" s="1465"/>
      <c r="AH174" s="1465"/>
      <c r="AI174" s="1465"/>
      <c r="AJ174" s="1465"/>
      <c r="AK174" s="1465"/>
      <c r="AL174" s="1465"/>
      <c r="AM174" s="1465"/>
      <c r="AN174" s="1465"/>
      <c r="AO174" s="1465"/>
      <c r="AP174" s="1465"/>
      <c r="AQ174" s="1465"/>
      <c r="AR174" s="1465"/>
      <c r="AS174" s="1465"/>
      <c r="AT174" s="1465"/>
      <c r="AU174" s="1465"/>
      <c r="AV174" s="1465"/>
      <c r="AW174" s="1465"/>
      <c r="AX174" s="1465"/>
      <c r="AY174" s="1465"/>
      <c r="AZ174" s="1465"/>
      <c r="BA174" s="1465"/>
      <c r="BB174" s="1465"/>
    </row>
    <row r="175" spans="2:54" ht="15.75">
      <c r="B175" s="2467">
        <v>7044</v>
      </c>
      <c r="C175" s="2686" t="s">
        <v>8994</v>
      </c>
      <c r="D175" s="2686" t="s">
        <v>8995</v>
      </c>
      <c r="E175" s="3010"/>
      <c r="F175" s="3041"/>
      <c r="G175" s="2468"/>
      <c r="I175"/>
      <c r="J175" s="1521"/>
      <c r="K175"/>
      <c r="L175"/>
      <c r="M175"/>
      <c r="N175" s="1466"/>
      <c r="O175" s="2026"/>
      <c r="P175" s="1451">
        <v>2</v>
      </c>
      <c r="Q175" s="1451" t="str">
        <f t="shared" si="7"/>
        <v>70442</v>
      </c>
      <c r="R175" s="1455">
        <v>0</v>
      </c>
      <c r="S175" s="1491">
        <f>SUMIF('FLUJO ACTUAL'!AF:AF,#REF!,'FLUJO ACTUAL'!AE:AE)</f>
        <v>0</v>
      </c>
      <c r="T175" s="1453">
        <f>SUMIF('1 BL anterior'!C:C,#REF!,'1 BL anterior'!P:P)</f>
        <v>0</v>
      </c>
      <c r="U175" s="1987">
        <f>SUMIF('1 BL anterior'!C:C,#REF!,'1 BL anterior'!B:B)</f>
        <v>0</v>
      </c>
      <c r="V175" s="1465"/>
      <c r="W175" s="183"/>
      <c r="X175" s="183"/>
      <c r="Y175" s="1463"/>
      <c r="Z175" s="1463"/>
      <c r="AA175" s="1462"/>
      <c r="AB175" s="1463"/>
      <c r="AC175" s="1342"/>
      <c r="AD175" s="1464"/>
      <c r="AE175" s="1465"/>
      <c r="AF175" s="1465"/>
      <c r="AG175" s="1465"/>
      <c r="AH175" s="1465"/>
      <c r="AI175" s="1465"/>
      <c r="AJ175" s="1465"/>
      <c r="AK175" s="1465"/>
      <c r="AL175" s="1465"/>
      <c r="AM175" s="1465"/>
      <c r="AN175" s="1465"/>
      <c r="AO175" s="1465"/>
      <c r="AP175" s="1465"/>
      <c r="AQ175" s="1465"/>
      <c r="AR175" s="1465"/>
      <c r="AS175" s="1465"/>
      <c r="AT175" s="1465"/>
      <c r="AU175" s="1465"/>
      <c r="AV175" s="1465"/>
      <c r="AW175" s="1465"/>
      <c r="AX175" s="1465"/>
      <c r="AY175" s="1465"/>
      <c r="AZ175" s="1465"/>
      <c r="BA175" s="1465"/>
      <c r="BB175" s="1465"/>
    </row>
    <row r="176" spans="2:54" ht="15.75">
      <c r="B176" s="2467">
        <v>7044</v>
      </c>
      <c r="C176" s="2686" t="s">
        <v>8996</v>
      </c>
      <c r="D176" s="2686" t="s">
        <v>8997</v>
      </c>
      <c r="E176" s="3010"/>
      <c r="F176" s="3041"/>
      <c r="G176" s="2468"/>
      <c r="I176"/>
      <c r="J176" s="1521"/>
      <c r="K176"/>
      <c r="L176"/>
      <c r="M176"/>
      <c r="N176" s="1466"/>
      <c r="O176" s="2026"/>
      <c r="P176" s="1451">
        <v>2</v>
      </c>
      <c r="Q176" s="1451" t="str">
        <f t="shared" si="7"/>
        <v>70442</v>
      </c>
      <c r="R176" s="1455">
        <v>0</v>
      </c>
      <c r="S176" s="1491">
        <f>SUMIF('FLUJO ACTUAL'!AF:AF,#REF!,'FLUJO ACTUAL'!AE:AE)</f>
        <v>0</v>
      </c>
      <c r="T176" s="1453">
        <f>SUMIF('1 BL anterior'!C:C,#REF!,'1 BL anterior'!P:P)</f>
        <v>0</v>
      </c>
      <c r="U176" s="1987">
        <f>SUMIF('1 BL anterior'!C:C,#REF!,'1 BL anterior'!B:B)</f>
        <v>0</v>
      </c>
      <c r="V176" s="1465"/>
      <c r="W176" s="183"/>
      <c r="X176" s="183"/>
      <c r="Y176" s="1463"/>
      <c r="Z176" s="1463"/>
      <c r="AA176" s="1462"/>
      <c r="AB176" s="1463"/>
      <c r="AC176" s="1342"/>
      <c r="AD176" s="1464"/>
      <c r="AE176" s="1465"/>
      <c r="AF176" s="1465"/>
      <c r="AG176" s="1465"/>
      <c r="AH176" s="1465"/>
      <c r="AI176" s="1465"/>
      <c r="AJ176" s="1465"/>
      <c r="AK176" s="1465"/>
      <c r="AL176" s="1465"/>
      <c r="AM176" s="1465"/>
      <c r="AN176" s="1465"/>
      <c r="AO176" s="1465"/>
      <c r="AP176" s="1465"/>
      <c r="AQ176" s="1465"/>
      <c r="AR176" s="1465"/>
      <c r="AS176" s="1465"/>
      <c r="AT176" s="1465"/>
      <c r="AU176" s="1465"/>
      <c r="AV176" s="1465"/>
      <c r="AW176" s="1465"/>
      <c r="AX176" s="1465"/>
      <c r="AY176" s="1465"/>
      <c r="AZ176" s="1465"/>
      <c r="BA176" s="1465"/>
      <c r="BB176" s="1465"/>
    </row>
    <row r="177" spans="2:54" ht="15.75">
      <c r="B177" s="2467">
        <v>7044</v>
      </c>
      <c r="C177" s="2686" t="s">
        <v>8998</v>
      </c>
      <c r="D177" s="2686" t="s">
        <v>8999</v>
      </c>
      <c r="E177" s="3010"/>
      <c r="F177" s="3041"/>
      <c r="G177" s="2468"/>
      <c r="I177"/>
      <c r="J177" s="1521"/>
      <c r="K177"/>
      <c r="L177"/>
      <c r="M177"/>
      <c r="N177" s="1466"/>
      <c r="O177" s="2026"/>
      <c r="P177" s="1451">
        <v>2</v>
      </c>
      <c r="Q177" s="1451" t="str">
        <f t="shared" si="7"/>
        <v>70442</v>
      </c>
      <c r="R177" s="1455">
        <v>0</v>
      </c>
      <c r="S177" s="1491">
        <f>SUMIF('FLUJO ACTUAL'!AF:AF,B174,'FLUJO ACTUAL'!AE:AE)</f>
        <v>7022</v>
      </c>
      <c r="T177" s="1453">
        <f>SUMIF('1 BL anterior'!C:C,C174,'1 BL anterior'!P:P)</f>
        <v>2</v>
      </c>
      <c r="U177" s="1987">
        <f>SUMIF('1 BL anterior'!C:C,C174,'1 BL anterior'!B:B)</f>
        <v>7044</v>
      </c>
      <c r="V177" s="1465"/>
      <c r="W177" s="183"/>
      <c r="X177" s="183"/>
      <c r="Y177" s="1463"/>
      <c r="Z177" s="1463"/>
      <c r="AA177" s="1462"/>
      <c r="AB177" s="1463"/>
      <c r="AC177" s="1342"/>
      <c r="AD177" s="1464"/>
      <c r="AE177" s="1465"/>
      <c r="AF177" s="1465"/>
      <c r="AG177" s="1465"/>
      <c r="AH177" s="1465"/>
      <c r="AI177" s="1465"/>
      <c r="AJ177" s="1465"/>
      <c r="AK177" s="1465"/>
      <c r="AL177" s="1465"/>
      <c r="AM177" s="1465"/>
      <c r="AN177" s="1465"/>
      <c r="AO177" s="1465"/>
      <c r="AP177" s="1465"/>
      <c r="AQ177" s="1465"/>
      <c r="AR177" s="1465"/>
      <c r="AS177" s="1465"/>
      <c r="AT177" s="1465"/>
      <c r="AU177" s="1465"/>
      <c r="AV177" s="1465"/>
      <c r="AW177" s="1465"/>
      <c r="AX177" s="1465"/>
      <c r="AY177" s="1465"/>
      <c r="AZ177" s="1465"/>
      <c r="BA177" s="1465"/>
      <c r="BB177" s="1465"/>
    </row>
    <row r="178" spans="2:54" ht="15.75">
      <c r="B178" s="2467">
        <v>7044</v>
      </c>
      <c r="C178" s="2686" t="s">
        <v>9000</v>
      </c>
      <c r="D178" s="2686" t="s">
        <v>1131</v>
      </c>
      <c r="E178" s="3010"/>
      <c r="F178" s="3041"/>
      <c r="G178" s="2468"/>
      <c r="I178"/>
      <c r="J178" s="1521"/>
      <c r="K178"/>
      <c r="L178"/>
      <c r="M178"/>
      <c r="N178" s="1466"/>
      <c r="O178" s="2026"/>
      <c r="P178" s="1451">
        <v>2</v>
      </c>
      <c r="Q178" s="1451" t="str">
        <f t="shared" si="7"/>
        <v>70442</v>
      </c>
      <c r="R178" s="1455">
        <v>0</v>
      </c>
      <c r="S178" s="1491">
        <f>SUMIF('FLUJO ACTUAL'!AF:AF,B175,'FLUJO ACTUAL'!AE:AE)</f>
        <v>7022</v>
      </c>
      <c r="T178" s="1453">
        <f>SUMIF('1 BL anterior'!C:C,C175,'1 BL anterior'!P:P)</f>
        <v>2</v>
      </c>
      <c r="U178" s="1987">
        <f>SUMIF('1 BL anterior'!C:C,C175,'1 BL anterior'!B:B)</f>
        <v>7044</v>
      </c>
      <c r="V178" s="1465"/>
      <c r="W178" s="183"/>
      <c r="X178" s="183"/>
      <c r="Y178" s="1463"/>
      <c r="Z178" s="1463"/>
      <c r="AA178" s="1462"/>
      <c r="AB178" s="1463"/>
      <c r="AC178" s="1342"/>
      <c r="AD178" s="1464"/>
      <c r="AE178" s="1465"/>
      <c r="AF178" s="1465"/>
      <c r="AG178" s="1465"/>
      <c r="AH178" s="1465"/>
      <c r="AI178" s="1465"/>
      <c r="AJ178" s="1465"/>
      <c r="AK178" s="1465"/>
      <c r="AL178" s="1465"/>
      <c r="AM178" s="1465"/>
      <c r="AN178" s="1465"/>
      <c r="AO178" s="1465"/>
      <c r="AP178" s="1465"/>
      <c r="AQ178" s="1465"/>
      <c r="AR178" s="1465"/>
      <c r="AS178" s="1465"/>
      <c r="AT178" s="1465"/>
      <c r="AU178" s="1465"/>
      <c r="AV178" s="1465"/>
      <c r="AW178" s="1465"/>
      <c r="AX178" s="1465"/>
      <c r="AY178" s="1465"/>
      <c r="AZ178" s="1465"/>
      <c r="BA178" s="1465"/>
      <c r="BB178" s="1465"/>
    </row>
    <row r="179" spans="2:54" ht="15.75">
      <c r="B179" s="2467">
        <v>7047</v>
      </c>
      <c r="C179" s="2686" t="s">
        <v>9001</v>
      </c>
      <c r="D179" s="2686" t="s">
        <v>7393</v>
      </c>
      <c r="E179" s="3010"/>
      <c r="F179" s="3041"/>
      <c r="G179" s="2468"/>
      <c r="I179"/>
      <c r="J179" s="1521"/>
      <c r="K179" s="2023"/>
      <c r="L179" s="2023"/>
      <c r="M179"/>
      <c r="N179" s="1466"/>
      <c r="O179" s="2026"/>
      <c r="P179" s="1451">
        <v>2</v>
      </c>
      <c r="Q179" s="1451" t="str">
        <f t="shared" si="7"/>
        <v>70472</v>
      </c>
      <c r="R179" s="1455">
        <v>0</v>
      </c>
      <c r="S179" s="1491">
        <f>SUMIF('FLUJO ACTUAL'!AF:AF,B176,'FLUJO ACTUAL'!AE:AE)</f>
        <v>7022</v>
      </c>
      <c r="T179" s="1453">
        <f>SUMIF('1 BL anterior'!C:C,C176,'1 BL anterior'!P:P)</f>
        <v>2</v>
      </c>
      <c r="U179" s="1987">
        <f>SUMIF('1 BL anterior'!C:C,C176,'1 BL anterior'!B:B)</f>
        <v>7044</v>
      </c>
      <c r="V179" s="1465"/>
      <c r="W179" s="183"/>
      <c r="X179" s="183"/>
      <c r="Y179" s="1463"/>
      <c r="Z179" s="1463"/>
      <c r="AA179" s="1462"/>
      <c r="AB179" s="1463"/>
      <c r="AC179" s="1342"/>
      <c r="AD179" s="1464"/>
      <c r="AE179" s="1465"/>
      <c r="AF179" s="1465"/>
      <c r="AG179" s="1465"/>
      <c r="AH179" s="1465"/>
      <c r="AI179" s="1465"/>
      <c r="AJ179" s="1465"/>
      <c r="AK179" s="1465"/>
      <c r="AL179" s="1465"/>
      <c r="AM179" s="1465"/>
      <c r="AN179" s="1465"/>
      <c r="AO179" s="1465"/>
      <c r="AP179" s="1465"/>
      <c r="AQ179" s="1465"/>
      <c r="AR179" s="1465"/>
      <c r="AS179" s="1465"/>
      <c r="AT179" s="1465"/>
      <c r="AU179" s="1465"/>
      <c r="AV179" s="1465"/>
      <c r="AW179" s="1465"/>
      <c r="AX179" s="1465"/>
      <c r="AY179" s="1465"/>
      <c r="AZ179" s="1465"/>
      <c r="BA179" s="1465"/>
      <c r="BB179" s="1465"/>
    </row>
    <row r="180" spans="2:54" ht="15.75">
      <c r="B180" s="2467">
        <v>7049</v>
      </c>
      <c r="C180" s="2686" t="s">
        <v>5356</v>
      </c>
      <c r="D180" s="2686" t="s">
        <v>5025</v>
      </c>
      <c r="E180" s="3010"/>
      <c r="F180" s="3041"/>
      <c r="G180" s="2468"/>
      <c r="I180"/>
      <c r="J180" s="1521"/>
      <c r="K180"/>
      <c r="L180"/>
      <c r="M180"/>
      <c r="N180" s="1466"/>
      <c r="O180" s="2026"/>
      <c r="P180" s="1451">
        <v>2</v>
      </c>
      <c r="Q180" s="1451" t="str">
        <f t="shared" si="7"/>
        <v>70492</v>
      </c>
      <c r="R180" s="1455">
        <v>0</v>
      </c>
      <c r="S180" s="1491">
        <f>SUMIF('FLUJO ACTUAL'!AF:AF,B177,'FLUJO ACTUAL'!AE:AE)</f>
        <v>7022</v>
      </c>
      <c r="T180" s="1453">
        <f>SUMIF('1 BL anterior'!C:C,C177,'1 BL anterior'!P:P)</f>
        <v>2</v>
      </c>
      <c r="U180" s="1987">
        <f>SUMIF('1 BL anterior'!C:C,C177,'1 BL anterior'!B:B)</f>
        <v>7044</v>
      </c>
      <c r="V180" s="1465"/>
      <c r="W180" s="183"/>
      <c r="X180" s="183"/>
      <c r="Y180" s="1463"/>
      <c r="Z180" s="1463"/>
      <c r="AA180" s="1462"/>
      <c r="AB180" s="1463"/>
      <c r="AC180" s="1342"/>
      <c r="AD180" s="1464"/>
      <c r="AE180" s="1465"/>
      <c r="AF180" s="1465"/>
      <c r="AG180" s="1465"/>
      <c r="AH180" s="1465"/>
      <c r="AI180" s="1465"/>
      <c r="AJ180" s="1465"/>
      <c r="AK180" s="1465"/>
      <c r="AL180" s="1465"/>
      <c r="AM180" s="1465"/>
      <c r="AN180" s="1465"/>
      <c r="AO180" s="1465"/>
      <c r="AP180" s="1465"/>
      <c r="AQ180" s="1465"/>
      <c r="AR180" s="1465"/>
      <c r="AS180" s="1465"/>
      <c r="AT180" s="1465"/>
      <c r="AU180" s="1465"/>
      <c r="AV180" s="1465"/>
      <c r="AW180" s="1465"/>
      <c r="AX180" s="1465"/>
      <c r="AY180" s="1465"/>
      <c r="AZ180" s="1465"/>
      <c r="BA180" s="1465"/>
      <c r="BB180" s="1465"/>
    </row>
    <row r="181" spans="2:54" ht="15.75">
      <c r="B181" s="2467">
        <v>0</v>
      </c>
      <c r="C181" s="2685" t="s">
        <v>6674</v>
      </c>
      <c r="D181" s="2685" t="s">
        <v>5026</v>
      </c>
      <c r="E181" s="3010"/>
      <c r="F181" s="3041"/>
      <c r="G181" s="2468"/>
      <c r="I181"/>
      <c r="J181" s="1521"/>
      <c r="K181"/>
      <c r="L181"/>
      <c r="M181"/>
      <c r="N181" s="1466"/>
      <c r="O181" s="2026"/>
      <c r="P181" s="1451">
        <v>2</v>
      </c>
      <c r="Q181" s="1451" t="str">
        <f t="shared" si="7"/>
        <v>02</v>
      </c>
      <c r="R181" s="1455">
        <v>0</v>
      </c>
      <c r="S181" s="1491">
        <f>SUMIF('FLUJO ACTUAL'!AF:AF,B178,'FLUJO ACTUAL'!AE:AE)</f>
        <v>7022</v>
      </c>
      <c r="T181" s="1453">
        <f>SUMIF('1 BL anterior'!C:C,C178,'1 BL anterior'!P:P)</f>
        <v>2</v>
      </c>
      <c r="U181" s="1987">
        <f>SUMIF('1 BL anterior'!C:C,C178,'1 BL anterior'!B:B)</f>
        <v>7044</v>
      </c>
      <c r="V181" s="1465"/>
      <c r="W181" s="183"/>
      <c r="X181" s="183"/>
      <c r="Y181" s="1463"/>
      <c r="Z181" s="1463"/>
      <c r="AA181" s="1462"/>
      <c r="AB181" s="1463"/>
      <c r="AC181" s="1342"/>
      <c r="AD181" s="1464"/>
      <c r="AE181" s="1465"/>
      <c r="AF181" s="1465"/>
      <c r="AG181" s="1465"/>
      <c r="AH181" s="1465"/>
      <c r="AI181" s="1465"/>
      <c r="AJ181" s="1465"/>
      <c r="AK181" s="1465"/>
      <c r="AL181" s="1465"/>
      <c r="AM181" s="1465"/>
      <c r="AN181" s="1465"/>
      <c r="AO181" s="1465"/>
      <c r="AP181" s="1465"/>
      <c r="AQ181" s="1465"/>
      <c r="AR181" s="1465"/>
      <c r="AS181" s="1465"/>
      <c r="AT181" s="1465"/>
      <c r="AU181" s="1465"/>
      <c r="AV181" s="1465"/>
      <c r="AW181" s="1465"/>
      <c r="AX181" s="1465"/>
      <c r="AY181" s="1465"/>
      <c r="AZ181" s="1465"/>
      <c r="BA181" s="1465"/>
      <c r="BB181" s="1465"/>
    </row>
    <row r="182" spans="2:54" ht="15.75">
      <c r="B182" s="2467">
        <v>7176</v>
      </c>
      <c r="C182" s="2686" t="s">
        <v>5358</v>
      </c>
      <c r="D182" s="2686" t="s">
        <v>5027</v>
      </c>
      <c r="E182" s="3010"/>
      <c r="F182" s="3041"/>
      <c r="G182" s="2468"/>
      <c r="I182"/>
      <c r="J182" s="1521"/>
      <c r="K182"/>
      <c r="L182"/>
      <c r="M182"/>
      <c r="N182" s="1466"/>
      <c r="O182" s="2026"/>
      <c r="P182" s="1451">
        <v>2</v>
      </c>
      <c r="Q182" s="1451" t="str">
        <f t="shared" si="7"/>
        <v>71762</v>
      </c>
      <c r="R182" s="1455">
        <v>0</v>
      </c>
      <c r="S182" s="1491">
        <f>SUMIF('FLUJO ACTUAL'!AF:AF,B179,'FLUJO ACTUAL'!AE:AE)</f>
        <v>7022</v>
      </c>
      <c r="T182" s="1453">
        <f>SUMIF('1 BL anterior'!C:C,C179,'1 BL anterior'!P:P)</f>
        <v>2</v>
      </c>
      <c r="U182" s="1987">
        <f>SUMIF('1 BL anterior'!C:C,C179,'1 BL anterior'!B:B)</f>
        <v>7047</v>
      </c>
      <c r="V182" s="1465"/>
      <c r="W182" s="183"/>
      <c r="X182" s="183"/>
      <c r="Y182" s="1463"/>
      <c r="Z182" s="1463"/>
      <c r="AA182" s="1462"/>
      <c r="AB182" s="1463"/>
      <c r="AC182" s="1342"/>
      <c r="AD182" s="1464"/>
      <c r="AE182" s="1465"/>
      <c r="AF182" s="1465"/>
      <c r="AG182" s="1465"/>
      <c r="AH182" s="1465"/>
      <c r="AI182" s="1465"/>
      <c r="AJ182" s="1465"/>
      <c r="AK182" s="1465"/>
      <c r="AL182" s="1465"/>
      <c r="AM182" s="1465"/>
      <c r="AN182" s="1465"/>
      <c r="AO182" s="1465"/>
      <c r="AP182" s="1465"/>
      <c r="AQ182" s="1465"/>
      <c r="AR182" s="1465"/>
      <c r="AS182" s="1465"/>
      <c r="AT182" s="1465"/>
      <c r="AU182" s="1465"/>
      <c r="AV182" s="1465"/>
      <c r="AW182" s="1465"/>
      <c r="AX182" s="1465"/>
      <c r="AY182" s="1465"/>
      <c r="AZ182" s="1465"/>
      <c r="BA182" s="1465"/>
      <c r="BB182" s="1465"/>
    </row>
    <row r="183" spans="2:54" ht="15.75">
      <c r="B183" s="2467">
        <v>7178</v>
      </c>
      <c r="C183" s="2686" t="s">
        <v>6677</v>
      </c>
      <c r="D183" s="2686" t="s">
        <v>6678</v>
      </c>
      <c r="E183" s="3010"/>
      <c r="F183" s="3041"/>
      <c r="G183" s="2468"/>
      <c r="I183"/>
      <c r="J183" s="1521"/>
      <c r="K183"/>
      <c r="L183"/>
      <c r="M183"/>
      <c r="N183" s="1466"/>
      <c r="O183" s="2026"/>
      <c r="P183" s="1451">
        <v>2</v>
      </c>
      <c r="Q183" s="1451" t="str">
        <f t="shared" si="7"/>
        <v>71782</v>
      </c>
      <c r="R183" s="1455">
        <v>0</v>
      </c>
      <c r="S183" s="1491">
        <f>SUMIF('FLUJO ACTUAL'!AF:AF,B180,'FLUJO ACTUAL'!AE:AE)</f>
        <v>7021</v>
      </c>
      <c r="T183" s="1453">
        <f>SUMIF('1 BL anterior'!C:C,C180,'1 BL anterior'!P:P)</f>
        <v>2</v>
      </c>
      <c r="U183" s="1987">
        <f>SUMIF('1 BL anterior'!C:C,C180,'1 BL anterior'!B:B)</f>
        <v>7049</v>
      </c>
      <c r="V183" s="1465"/>
      <c r="W183" s="183"/>
      <c r="X183" s="183"/>
      <c r="Y183" s="1463"/>
      <c r="Z183" s="1463"/>
      <c r="AA183" s="1462"/>
      <c r="AB183" s="1463"/>
      <c r="AC183" s="1342"/>
      <c r="AD183" s="1464"/>
      <c r="AE183" s="1465"/>
      <c r="AF183" s="1465"/>
      <c r="AG183" s="1465"/>
      <c r="AH183" s="1465"/>
      <c r="AI183" s="1465"/>
      <c r="AJ183" s="1465"/>
      <c r="AK183" s="1465"/>
      <c r="AL183" s="1465"/>
      <c r="AM183" s="1465"/>
      <c r="AN183" s="1465"/>
      <c r="AO183" s="1465"/>
      <c r="AP183" s="1465"/>
      <c r="AQ183" s="1465"/>
      <c r="AR183" s="1465"/>
      <c r="AS183" s="1465"/>
      <c r="AT183" s="1465"/>
      <c r="AU183" s="1465"/>
      <c r="AV183" s="1465"/>
      <c r="AW183" s="1465"/>
      <c r="AX183" s="1465"/>
      <c r="AY183" s="1465"/>
      <c r="AZ183" s="1465"/>
      <c r="BA183" s="1465"/>
      <c r="BB183" s="1465"/>
    </row>
    <row r="184" spans="2:54" ht="15.75">
      <c r="B184" s="2467">
        <v>7191</v>
      </c>
      <c r="C184" s="2686" t="s">
        <v>5327</v>
      </c>
      <c r="D184" s="2686" t="s">
        <v>6685</v>
      </c>
      <c r="E184" s="3010"/>
      <c r="F184" s="3041"/>
      <c r="G184" s="2468"/>
      <c r="I184"/>
      <c r="J184" s="1521"/>
      <c r="K184"/>
      <c r="L184"/>
      <c r="M184"/>
      <c r="N184" s="1466"/>
      <c r="O184" s="2026"/>
      <c r="P184" s="1451">
        <v>2</v>
      </c>
      <c r="Q184" s="1451" t="str">
        <f t="shared" si="7"/>
        <v>71912</v>
      </c>
      <c r="R184" s="1455">
        <v>0</v>
      </c>
      <c r="S184" s="1491">
        <f>SUMIF('FLUJO ACTUAL'!AF:AF,B181,'FLUJO ACTUAL'!AE:AE)</f>
        <v>0</v>
      </c>
      <c r="T184" s="1453">
        <f>SUMIF('1 BL anterior'!C:C,C181,'1 BL anterior'!P:P)</f>
        <v>2</v>
      </c>
      <c r="U184" s="1987">
        <f>SUMIF('1 BL anterior'!C:C,C181,'1 BL anterior'!B:B)</f>
        <v>0</v>
      </c>
      <c r="V184" s="1465"/>
      <c r="W184" s="183"/>
      <c r="X184" s="183"/>
      <c r="Y184" s="1463"/>
      <c r="Z184" s="1463"/>
      <c r="AA184" s="1462"/>
      <c r="AB184" s="1463"/>
      <c r="AC184" s="1342"/>
      <c r="AD184" s="1464"/>
      <c r="AE184" s="1465"/>
      <c r="AF184" s="1465"/>
      <c r="AG184" s="1465"/>
      <c r="AH184" s="1465"/>
      <c r="AI184" s="1465"/>
      <c r="AJ184" s="1465"/>
      <c r="AK184" s="1465"/>
      <c r="AL184" s="1465"/>
      <c r="AM184" s="1465"/>
      <c r="AN184" s="1465"/>
      <c r="AO184" s="1465"/>
      <c r="AP184" s="1465"/>
      <c r="AQ184" s="1465"/>
      <c r="AR184" s="1465"/>
      <c r="AS184" s="1465"/>
      <c r="AT184" s="1465"/>
      <c r="AU184" s="1465"/>
      <c r="AV184" s="1465"/>
      <c r="AW184" s="1465"/>
      <c r="AX184" s="1465"/>
      <c r="AY184" s="1465"/>
      <c r="AZ184" s="1465"/>
      <c r="BA184" s="1465"/>
      <c r="BB184" s="1465"/>
    </row>
    <row r="185" spans="2:54" ht="15.75">
      <c r="B185" s="2467">
        <v>7197</v>
      </c>
      <c r="C185" s="2686" t="s">
        <v>5355</v>
      </c>
      <c r="D185" s="2686" t="s">
        <v>5029</v>
      </c>
      <c r="E185" s="3010"/>
      <c r="F185" s="3040"/>
      <c r="G185" s="2468"/>
      <c r="I185"/>
      <c r="J185" s="1521"/>
      <c r="K185"/>
      <c r="L185"/>
      <c r="M185"/>
      <c r="N185" s="1466"/>
      <c r="O185" s="2026"/>
      <c r="P185" s="1451">
        <v>2</v>
      </c>
      <c r="Q185" s="1451" t="str">
        <f t="shared" si="7"/>
        <v>71972</v>
      </c>
      <c r="R185" s="1455">
        <v>0</v>
      </c>
      <c r="S185" s="1491">
        <f>SUMIF('FLUJO ACTUAL'!AF:AF,B182,'FLUJO ACTUAL'!AE:AE)</f>
        <v>7072</v>
      </c>
      <c r="T185" s="1453">
        <f>SUMIF('1 BL anterior'!C:C,C182,'1 BL anterior'!P:P)</f>
        <v>2</v>
      </c>
      <c r="U185" s="1987">
        <f>SUMIF('1 BL anterior'!C:C,C182,'1 BL anterior'!B:B)</f>
        <v>7176</v>
      </c>
      <c r="V185" s="1465"/>
      <c r="W185" s="183"/>
      <c r="X185" s="183"/>
      <c r="Y185" s="1463"/>
      <c r="Z185" s="1463"/>
      <c r="AA185" s="1462"/>
      <c r="AB185" s="1463"/>
      <c r="AC185" s="1342"/>
      <c r="AD185" s="1464"/>
      <c r="AE185" s="1465"/>
      <c r="AF185" s="1465"/>
      <c r="AG185" s="1465"/>
      <c r="AH185" s="1465"/>
      <c r="AI185" s="1465"/>
      <c r="AJ185" s="1465"/>
      <c r="AK185" s="1465"/>
      <c r="AL185" s="1465"/>
      <c r="AM185" s="1465"/>
      <c r="AN185" s="1465"/>
      <c r="AO185" s="1465"/>
      <c r="AP185" s="1465"/>
      <c r="AQ185" s="1465"/>
      <c r="AR185" s="1465"/>
      <c r="AS185" s="1465"/>
      <c r="AT185" s="1465"/>
      <c r="AU185" s="1465"/>
      <c r="AV185" s="1465"/>
      <c r="AW185" s="1465"/>
      <c r="AX185" s="1465"/>
      <c r="AY185" s="1465"/>
      <c r="AZ185" s="1465"/>
      <c r="BA185" s="1465"/>
      <c r="BB185" s="1465"/>
    </row>
    <row r="186" spans="2:54" ht="15.75">
      <c r="B186" s="2467">
        <v>0</v>
      </c>
      <c r="C186" s="2685" t="s">
        <v>6696</v>
      </c>
      <c r="D186" s="2685" t="s">
        <v>6697</v>
      </c>
      <c r="E186" s="3010"/>
      <c r="F186" s="3041"/>
      <c r="G186" s="2468"/>
      <c r="I186"/>
      <c r="J186" s="1521"/>
      <c r="K186"/>
      <c r="L186"/>
      <c r="M186"/>
      <c r="N186" s="1466"/>
      <c r="O186" s="2026"/>
      <c r="P186" s="1451">
        <v>2</v>
      </c>
      <c r="Q186" s="1451" t="str">
        <f t="shared" si="7"/>
        <v>02</v>
      </c>
      <c r="R186" s="1455">
        <v>0</v>
      </c>
      <c r="S186" s="1491">
        <f>SUMIF('FLUJO ACTUAL'!AF:AF,B183,'FLUJO ACTUAL'!AE:AE)</f>
        <v>7071</v>
      </c>
      <c r="T186" s="1453">
        <f>SUMIF('1 BL anterior'!C:C,C183,'1 BL anterior'!P:P)</f>
        <v>2</v>
      </c>
      <c r="U186" s="1987">
        <f>SUMIF('1 BL anterior'!C:C,C183,'1 BL anterior'!B:B)</f>
        <v>7178</v>
      </c>
      <c r="V186" s="1465"/>
      <c r="W186" s="183"/>
      <c r="X186" s="183"/>
      <c r="Y186" s="1463"/>
      <c r="Z186" s="1463"/>
      <c r="AA186" s="1462"/>
      <c r="AB186" s="1463"/>
      <c r="AC186" s="1342"/>
      <c r="AD186" s="1464"/>
      <c r="AE186" s="1465"/>
      <c r="AF186" s="1465"/>
      <c r="AG186" s="1465"/>
      <c r="AH186" s="1465"/>
      <c r="AI186" s="1465"/>
      <c r="AJ186" s="1465"/>
      <c r="AK186" s="1465"/>
      <c r="AL186" s="1465"/>
      <c r="AM186" s="1465"/>
      <c r="AN186" s="1465"/>
      <c r="AO186" s="1465"/>
      <c r="AP186" s="1465"/>
      <c r="AQ186" s="1465"/>
      <c r="AR186" s="1465"/>
      <c r="AS186" s="1465"/>
      <c r="AT186" s="1465"/>
      <c r="AU186" s="1465"/>
      <c r="AV186" s="1465"/>
      <c r="AW186" s="1465"/>
      <c r="AX186" s="1465"/>
      <c r="AY186" s="1465"/>
      <c r="AZ186" s="1465"/>
      <c r="BA186" s="1465"/>
      <c r="BB186" s="1465"/>
    </row>
    <row r="187" spans="2:54" ht="15.75">
      <c r="B187" s="2467">
        <v>7248</v>
      </c>
      <c r="C187" s="2686" t="s">
        <v>5364</v>
      </c>
      <c r="D187" s="2686" t="s">
        <v>6723</v>
      </c>
      <c r="E187" s="3010"/>
      <c r="F187" s="3041"/>
      <c r="G187" s="2468"/>
      <c r="I187"/>
      <c r="J187" s="1521"/>
      <c r="K187" s="2023"/>
      <c r="L187" s="2023"/>
      <c r="M187"/>
      <c r="N187" s="1466"/>
      <c r="O187" s="2026"/>
      <c r="P187" s="1451">
        <v>2</v>
      </c>
      <c r="Q187" s="1451" t="str">
        <f t="shared" si="7"/>
        <v>72482</v>
      </c>
      <c r="R187" s="1455">
        <v>0</v>
      </c>
      <c r="S187" s="1491">
        <f>SUMIF('FLUJO ACTUAL'!AF:AF,B184,'FLUJO ACTUAL'!AE:AE)</f>
        <v>7072</v>
      </c>
      <c r="T187" s="1453">
        <f>SUMIF('1 BL anterior'!C:C,C184,'1 BL anterior'!P:P)</f>
        <v>2</v>
      </c>
      <c r="U187" s="1987">
        <f>SUMIF('1 BL anterior'!C:C,C184,'1 BL anterior'!B:B)</f>
        <v>7191</v>
      </c>
      <c r="V187" s="1465"/>
      <c r="W187" s="183"/>
      <c r="X187" s="183"/>
      <c r="Y187" s="1463"/>
      <c r="Z187" s="1463"/>
      <c r="AA187" s="1462"/>
      <c r="AB187" s="1463"/>
      <c r="AC187" s="1342"/>
      <c r="AD187" s="1464"/>
      <c r="AE187" s="1465"/>
      <c r="AF187" s="1465"/>
      <c r="AG187" s="1465"/>
      <c r="AH187" s="1465"/>
      <c r="AI187" s="1465"/>
      <c r="AJ187" s="1465"/>
      <c r="AK187" s="1465"/>
      <c r="AL187" s="1465"/>
      <c r="AM187" s="1465"/>
      <c r="AN187" s="1465"/>
      <c r="AO187" s="1465"/>
      <c r="AP187" s="1465"/>
      <c r="AQ187" s="1465"/>
      <c r="AR187" s="1465"/>
      <c r="AS187" s="1465"/>
      <c r="AT187" s="1465"/>
      <c r="AU187" s="1465"/>
      <c r="AV187" s="1465"/>
      <c r="AW187" s="1465"/>
      <c r="AX187" s="1465"/>
      <c r="AY187" s="1465"/>
      <c r="AZ187" s="1465"/>
      <c r="BA187" s="1465"/>
      <c r="BB187" s="1465"/>
    </row>
    <row r="188" spans="2:54" ht="15.75">
      <c r="B188" s="2467">
        <v>0</v>
      </c>
      <c r="C188" s="2685">
        <v>5.04</v>
      </c>
      <c r="D188" s="2685" t="s">
        <v>5030</v>
      </c>
      <c r="E188" s="3010"/>
      <c r="F188" s="3041"/>
      <c r="G188" s="2468"/>
      <c r="I188"/>
      <c r="J188" s="1521"/>
      <c r="K188"/>
      <c r="L188"/>
      <c r="M188"/>
      <c r="N188" s="1466"/>
      <c r="O188" s="2026"/>
      <c r="P188" s="1451">
        <v>4</v>
      </c>
      <c r="Q188" s="1451" t="str">
        <f t="shared" si="7"/>
        <v>04</v>
      </c>
      <c r="R188" s="1455">
        <v>0</v>
      </c>
      <c r="S188" s="1491">
        <f>SUMIF('FLUJO ACTUAL'!AF:AF,B185,'FLUJO ACTUAL'!AE:AE)</f>
        <v>7072</v>
      </c>
      <c r="T188" s="1453">
        <f>SUMIF('1 BL anterior'!C:C,C185,'1 BL anterior'!P:P)</f>
        <v>2</v>
      </c>
      <c r="U188" s="1987">
        <f>SUMIF('1 BL anterior'!C:C,C185,'1 BL anterior'!B:B)</f>
        <v>7197</v>
      </c>
      <c r="V188" s="1465"/>
      <c r="W188" s="183"/>
      <c r="X188" s="183"/>
      <c r="Y188" s="1463"/>
      <c r="Z188" s="1463"/>
      <c r="AA188" s="1462"/>
      <c r="AB188" s="1463"/>
      <c r="AC188" s="1342"/>
      <c r="AD188" s="1464"/>
      <c r="AE188" s="1465"/>
      <c r="AF188" s="1465"/>
      <c r="AG188" s="1465"/>
      <c r="AH188" s="1465"/>
      <c r="AI188" s="1465"/>
      <c r="AJ188" s="1465"/>
      <c r="AK188" s="1465"/>
      <c r="AL188" s="1465"/>
      <c r="AM188" s="1465"/>
      <c r="AN188" s="1465"/>
      <c r="AO188" s="1465"/>
      <c r="AP188" s="1465"/>
      <c r="AQ188" s="1465"/>
      <c r="AR188" s="1465"/>
      <c r="AS188" s="1465"/>
      <c r="AT188" s="1465"/>
      <c r="AU188" s="1465"/>
      <c r="AV188" s="1465"/>
      <c r="AW188" s="1465"/>
      <c r="AX188" s="1465"/>
      <c r="AY188" s="1465"/>
      <c r="AZ188" s="1465"/>
      <c r="BA188" s="1465"/>
      <c r="BB188" s="1465"/>
    </row>
    <row r="189" spans="2:54" ht="15.75">
      <c r="B189" s="2467">
        <v>0</v>
      </c>
      <c r="C189" s="2685" t="s">
        <v>5412</v>
      </c>
      <c r="D189" s="2685" t="s">
        <v>5031</v>
      </c>
      <c r="E189" s="3010"/>
      <c r="F189" s="3041"/>
      <c r="G189" s="2468"/>
      <c r="I189"/>
      <c r="J189" s="1521"/>
      <c r="K189"/>
      <c r="L189"/>
      <c r="M189"/>
      <c r="N189" s="1466"/>
      <c r="O189" s="2026"/>
      <c r="P189" s="1451">
        <v>4</v>
      </c>
      <c r="Q189" s="1451" t="str">
        <f t="shared" si="7"/>
        <v>04</v>
      </c>
      <c r="R189" s="1455">
        <v>0</v>
      </c>
      <c r="S189" s="1491">
        <f>SUMIF('FLUJO ACTUAL'!AF:AF,B186,'FLUJO ACTUAL'!AE:AE)</f>
        <v>0</v>
      </c>
      <c r="T189" s="1453">
        <f>SUMIF('1 BL anterior'!C:C,C186,'1 BL anterior'!P:P)</f>
        <v>2</v>
      </c>
      <c r="U189" s="1987">
        <f>SUMIF('1 BL anterior'!C:C,C186,'1 BL anterior'!B:B)</f>
        <v>0</v>
      </c>
      <c r="V189" s="1465"/>
      <c r="W189" s="183"/>
      <c r="X189" s="183"/>
      <c r="Y189" s="1463"/>
      <c r="Z189" s="1463"/>
      <c r="AA189" s="1462"/>
      <c r="AB189" s="1463"/>
      <c r="AC189" s="1342"/>
      <c r="AD189" s="1464"/>
      <c r="AE189" s="1465"/>
      <c r="AF189" s="1465"/>
      <c r="AG189" s="1465"/>
      <c r="AH189" s="1465"/>
      <c r="AI189" s="1465"/>
      <c r="AJ189" s="1465"/>
      <c r="AK189" s="1465"/>
      <c r="AL189" s="1465"/>
      <c r="AM189" s="1465"/>
      <c r="AN189" s="1465"/>
      <c r="AO189" s="1465"/>
      <c r="AP189" s="1465"/>
      <c r="AQ189" s="1465"/>
      <c r="AR189" s="1465"/>
      <c r="AS189" s="1465"/>
      <c r="AT189" s="1465"/>
      <c r="AU189" s="1465"/>
      <c r="AV189" s="1465"/>
      <c r="AW189" s="1465"/>
      <c r="AX189" s="1465"/>
      <c r="AY189" s="1465"/>
      <c r="AZ189" s="1465"/>
      <c r="BA189" s="1465"/>
      <c r="BB189" s="1465"/>
    </row>
    <row r="190" spans="2:54" ht="15.75">
      <c r="B190" s="2467">
        <v>0</v>
      </c>
      <c r="C190" s="2685" t="s">
        <v>6742</v>
      </c>
      <c r="D190" s="2685" t="s">
        <v>6743</v>
      </c>
      <c r="E190" s="3010"/>
      <c r="F190" s="3041"/>
      <c r="G190" s="2468"/>
      <c r="I190"/>
      <c r="J190" s="1521"/>
      <c r="K190" s="2023"/>
      <c r="L190" s="2023"/>
      <c r="M190"/>
      <c r="N190" s="1466"/>
      <c r="O190" s="2026"/>
      <c r="P190" s="1451">
        <v>4</v>
      </c>
      <c r="Q190" s="1451" t="str">
        <f t="shared" si="7"/>
        <v>04</v>
      </c>
      <c r="R190" s="1455">
        <v>0</v>
      </c>
      <c r="S190" s="1491">
        <f>SUMIF('FLUJO ACTUAL'!AF:AF,B187,'FLUJO ACTUAL'!AE:AE)</f>
        <v>7072</v>
      </c>
      <c r="T190" s="1453">
        <f>SUMIF('1 BL anterior'!C:C,C187,'1 BL anterior'!P:P)</f>
        <v>2</v>
      </c>
      <c r="U190" s="1987">
        <f>SUMIF('1 BL anterior'!C:C,C187,'1 BL anterior'!B:B)</f>
        <v>7248</v>
      </c>
      <c r="V190" s="1465"/>
      <c r="W190" s="183"/>
      <c r="X190" s="183"/>
      <c r="Y190" s="1463"/>
      <c r="Z190" s="1463"/>
      <c r="AA190" s="1462"/>
      <c r="AB190" s="1463"/>
      <c r="AC190" s="1342"/>
      <c r="AD190" s="1464"/>
      <c r="AE190" s="1465"/>
      <c r="AF190" s="1465"/>
      <c r="AG190" s="1465"/>
      <c r="AH190" s="1465"/>
      <c r="AI190" s="1465"/>
      <c r="AJ190" s="1465"/>
      <c r="AK190" s="1465"/>
      <c r="AL190" s="1465"/>
      <c r="AM190" s="1465"/>
      <c r="AN190" s="1465"/>
      <c r="AO190" s="1465"/>
      <c r="AP190" s="1465"/>
      <c r="AQ190" s="1465"/>
      <c r="AR190" s="1465"/>
      <c r="AS190" s="1465"/>
      <c r="AT190" s="1465"/>
      <c r="AU190" s="1465"/>
      <c r="AV190" s="1465"/>
      <c r="AW190" s="1465"/>
      <c r="AX190" s="1465"/>
      <c r="AY190" s="1465"/>
      <c r="AZ190" s="1465"/>
      <c r="BA190" s="1465"/>
      <c r="BB190" s="1465"/>
    </row>
    <row r="191" spans="2:54">
      <c r="B191" s="2467">
        <v>0</v>
      </c>
      <c r="C191" s="2685" t="s">
        <v>6744</v>
      </c>
      <c r="D191" s="2685" t="s">
        <v>5032</v>
      </c>
      <c r="E191" s="3010"/>
      <c r="G191" s="2468"/>
      <c r="I191"/>
      <c r="J191" s="1521"/>
      <c r="K191"/>
      <c r="L191"/>
      <c r="M191"/>
      <c r="N191" s="1466"/>
      <c r="O191" s="2026"/>
      <c r="P191" s="1451">
        <v>4</v>
      </c>
      <c r="Q191" s="1451" t="str">
        <f t="shared" si="7"/>
        <v>04</v>
      </c>
      <c r="R191" s="1455">
        <v>0</v>
      </c>
      <c r="S191" s="1491">
        <f>SUMIF('FLUJO ACTUAL'!AF:AF,B188,'FLUJO ACTUAL'!AE:AE)</f>
        <v>0</v>
      </c>
      <c r="T191" s="1453">
        <f>SUMIF('1 BL anterior'!C:C,C188,'1 BL anterior'!P:P)</f>
        <v>4</v>
      </c>
      <c r="U191" s="1987">
        <f>SUMIF('1 BL anterior'!C:C,C188,'1 BL anterior'!B:B)</f>
        <v>0</v>
      </c>
      <c r="V191" s="1465"/>
      <c r="W191" s="183"/>
      <c r="X191" s="183"/>
      <c r="Y191" s="1463"/>
      <c r="Z191" s="1463"/>
      <c r="AA191" s="1462"/>
      <c r="AB191" s="1463"/>
      <c r="AC191" s="1342"/>
      <c r="AD191" s="1464"/>
      <c r="AE191" s="1465"/>
      <c r="AF191" s="1465"/>
      <c r="AG191" s="1465"/>
      <c r="AH191" s="1465"/>
      <c r="AI191" s="1465"/>
      <c r="AJ191" s="1465"/>
      <c r="AK191" s="1465"/>
      <c r="AL191" s="1465"/>
      <c r="AM191" s="1465"/>
      <c r="AN191" s="1465"/>
      <c r="AO191" s="1465"/>
      <c r="AP191" s="1465"/>
      <c r="AQ191" s="1465"/>
      <c r="AR191" s="1465"/>
      <c r="AS191" s="1465"/>
      <c r="AT191" s="1465"/>
      <c r="AU191" s="1465"/>
      <c r="AV191" s="1465"/>
      <c r="AW191" s="1465"/>
      <c r="AX191" s="1465"/>
      <c r="AY191" s="1465"/>
      <c r="AZ191" s="1465"/>
      <c r="BA191" s="1465"/>
      <c r="BB191" s="1465"/>
    </row>
    <row r="192" spans="2:54" ht="15.75">
      <c r="B192" s="2160">
        <v>7269</v>
      </c>
      <c r="C192" s="2686" t="s">
        <v>5354</v>
      </c>
      <c r="D192" s="2686" t="s">
        <v>5033</v>
      </c>
      <c r="E192" s="3010"/>
      <c r="F192" s="3040"/>
      <c r="G192" s="2468"/>
      <c r="I192"/>
      <c r="J192" s="1521"/>
      <c r="K192"/>
      <c r="L192"/>
      <c r="M192"/>
      <c r="N192" s="1466"/>
      <c r="O192" s="2026"/>
      <c r="P192" s="1451">
        <v>4</v>
      </c>
      <c r="Q192" s="1451" t="str">
        <f t="shared" si="7"/>
        <v>72694</v>
      </c>
      <c r="R192" s="1455">
        <v>0</v>
      </c>
      <c r="S192" s="1491">
        <f>SUMIF('FLUJO ACTUAL'!AF:AF,B189,'FLUJO ACTUAL'!AE:AE)</f>
        <v>0</v>
      </c>
      <c r="T192" s="1453">
        <f>SUMIF('1 BL anterior'!C:C,C189,'1 BL anterior'!P:P)</f>
        <v>4</v>
      </c>
      <c r="U192" s="1987">
        <f>SUMIF('1 BL anterior'!C:C,C189,'1 BL anterior'!B:B)</f>
        <v>0</v>
      </c>
      <c r="V192" s="1465"/>
      <c r="W192" s="183"/>
      <c r="X192" s="183"/>
      <c r="Y192" s="1463"/>
      <c r="Z192" s="1463"/>
      <c r="AA192" s="1462"/>
      <c r="AB192" s="1463"/>
      <c r="AC192" s="1342"/>
      <c r="AD192" s="1464"/>
      <c r="AE192" s="1465"/>
      <c r="AF192" s="1465"/>
      <c r="AG192" s="1465"/>
      <c r="AH192" s="1465"/>
      <c r="AI192" s="1465"/>
      <c r="AJ192" s="1465"/>
      <c r="AK192" s="1465"/>
      <c r="AL192" s="1465"/>
      <c r="AM192" s="1465"/>
      <c r="AN192" s="1465"/>
      <c r="AO192" s="1465"/>
      <c r="AP192" s="1465"/>
      <c r="AQ192" s="1465"/>
      <c r="AR192" s="1465"/>
      <c r="AS192" s="1465"/>
      <c r="AT192" s="1465"/>
      <c r="AU192" s="1465"/>
      <c r="AV192" s="1465"/>
      <c r="AW192" s="1465"/>
      <c r="AX192" s="1465"/>
      <c r="AY192" s="1465"/>
      <c r="AZ192" s="1465"/>
      <c r="BA192" s="1465"/>
      <c r="BB192" s="1465"/>
    </row>
    <row r="193" spans="2:54" ht="15.75">
      <c r="B193" s="2467"/>
      <c r="C193" s="2686"/>
      <c r="D193" s="2686"/>
      <c r="E193" s="3010"/>
      <c r="F193" s="3041"/>
      <c r="G193" s="2468"/>
      <c r="I193"/>
      <c r="J193" s="1521"/>
      <c r="K193"/>
      <c r="L193"/>
      <c r="M193"/>
      <c r="N193" s="1466"/>
      <c r="O193" s="2026"/>
      <c r="P193" s="1451">
        <v>4</v>
      </c>
      <c r="Q193" s="1451" t="str">
        <f t="shared" si="7"/>
        <v>4</v>
      </c>
      <c r="R193" s="1455">
        <v>0</v>
      </c>
      <c r="S193" s="1491">
        <f>SUMIF('FLUJO ACTUAL'!AF:AF,B190,'FLUJO ACTUAL'!AE:AE)</f>
        <v>0</v>
      </c>
      <c r="T193" s="1453">
        <f>SUMIF('1 BL anterior'!C:C,C190,'1 BL anterior'!P:P)</f>
        <v>4</v>
      </c>
      <c r="U193" s="1987">
        <f>SUMIF('1 BL anterior'!C:C,C190,'1 BL anterior'!B:B)</f>
        <v>0</v>
      </c>
      <c r="V193" s="1465"/>
      <c r="W193" s="183"/>
      <c r="X193" s="183"/>
      <c r="Y193" s="1463"/>
      <c r="Z193" s="1463"/>
      <c r="AA193" s="1462"/>
      <c r="AB193" s="1463"/>
      <c r="AC193" s="1342"/>
      <c r="AD193" s="1464"/>
      <c r="AE193" s="1465"/>
      <c r="AF193" s="1465"/>
      <c r="AG193" s="1465"/>
      <c r="AH193" s="1465"/>
      <c r="AI193" s="1465"/>
      <c r="AJ193" s="1465"/>
      <c r="AK193" s="1465"/>
      <c r="AL193" s="1465"/>
      <c r="AM193" s="1465"/>
      <c r="AN193" s="1465"/>
      <c r="AO193" s="1465"/>
      <c r="AP193" s="1465"/>
      <c r="AQ193" s="1465"/>
      <c r="AR193" s="1465"/>
      <c r="AS193" s="1465"/>
      <c r="AT193" s="1465"/>
      <c r="AU193" s="1465"/>
      <c r="AV193" s="1465"/>
      <c r="AW193" s="1465"/>
      <c r="AX193" s="1465"/>
      <c r="AY193" s="1465"/>
      <c r="AZ193" s="1465"/>
      <c r="BA193" s="1465"/>
      <c r="BB193" s="1465"/>
    </row>
    <row r="194" spans="2:54" ht="15.75">
      <c r="B194" s="2467"/>
      <c r="C194" s="2686"/>
      <c r="D194" s="2686" t="s">
        <v>9008</v>
      </c>
      <c r="E194" s="3010"/>
      <c r="F194" s="3041"/>
      <c r="G194" s="2468"/>
      <c r="I194"/>
      <c r="J194" s="1521"/>
      <c r="K194"/>
      <c r="L194"/>
      <c r="M194"/>
      <c r="N194" s="1466"/>
      <c r="O194" s="2026"/>
      <c r="P194" s="1451">
        <v>4</v>
      </c>
      <c r="Q194" s="1451" t="str">
        <f t="shared" si="7"/>
        <v>4</v>
      </c>
      <c r="R194" s="1455">
        <v>0</v>
      </c>
      <c r="S194" s="1491">
        <f>SUMIF('FLUJO ACTUAL'!AF:AF,B191,'FLUJO ACTUAL'!AE:AE)</f>
        <v>0</v>
      </c>
      <c r="T194" s="1453">
        <f>SUMIF('1 BL anterior'!C:C,C191,'1 BL anterior'!P:P)</f>
        <v>4</v>
      </c>
      <c r="U194" s="1987">
        <f>SUMIF('1 BL anterior'!C:C,C191,'1 BL anterior'!B:B)</f>
        <v>0</v>
      </c>
      <c r="V194" s="1465"/>
      <c r="W194" s="183"/>
      <c r="X194" s="183"/>
      <c r="Y194" s="1463"/>
      <c r="Z194" s="1463"/>
      <c r="AA194" s="1462"/>
      <c r="AB194" s="1463"/>
      <c r="AC194" s="1342"/>
      <c r="AD194" s="1464"/>
      <c r="AE194" s="1465"/>
      <c r="AF194" s="1465"/>
      <c r="AG194" s="1465"/>
      <c r="AH194" s="1465"/>
      <c r="AI194" s="1465"/>
      <c r="AJ194" s="1465"/>
      <c r="AK194" s="1465"/>
      <c r="AL194" s="1465"/>
      <c r="AM194" s="1465"/>
      <c r="AN194" s="1465"/>
      <c r="AO194" s="1465"/>
      <c r="AP194" s="1465"/>
      <c r="AQ194" s="1465"/>
      <c r="AR194" s="1465"/>
      <c r="AS194" s="1465"/>
      <c r="AT194" s="1465"/>
      <c r="AU194" s="1465"/>
      <c r="AV194" s="1465"/>
      <c r="AW194" s="1465"/>
      <c r="AX194" s="1465"/>
      <c r="AY194" s="1465"/>
      <c r="AZ194" s="1465"/>
      <c r="BA194" s="1465"/>
      <c r="BB194" s="1465"/>
    </row>
    <row r="195" spans="2:54" ht="15.75">
      <c r="B195" s="2467"/>
      <c r="C195" s="2686"/>
      <c r="D195" s="2686"/>
      <c r="E195" s="3010"/>
      <c r="F195" s="3041"/>
      <c r="G195" s="2468"/>
      <c r="I195"/>
      <c r="J195" s="1521"/>
      <c r="K195" s="2023"/>
      <c r="L195" s="2023"/>
      <c r="M195"/>
      <c r="N195" s="1466"/>
      <c r="O195" s="2026"/>
      <c r="P195" s="1451">
        <v>4</v>
      </c>
      <c r="Q195" s="1451" t="str">
        <f t="shared" si="7"/>
        <v>4</v>
      </c>
      <c r="R195" s="1455">
        <v>0</v>
      </c>
      <c r="S195" s="1491">
        <f>SUMIF('FLUJO ACTUAL'!AF:AF,B192,'FLUJO ACTUAL'!AE:AE)</f>
        <v>7082</v>
      </c>
      <c r="T195" s="1453">
        <f>SUMIF('1 BL anterior'!C:C,C192,'1 BL anterior'!P:P)</f>
        <v>4</v>
      </c>
      <c r="U195" s="1987">
        <f>SUMIF('1 BL anterior'!C:C,C192,'1 BL anterior'!B:B)</f>
        <v>7269</v>
      </c>
      <c r="V195" s="1465"/>
      <c r="W195" s="183"/>
      <c r="X195" s="183"/>
      <c r="Y195" s="1463"/>
      <c r="Z195" s="1463"/>
      <c r="AA195" s="1462"/>
      <c r="AB195" s="1463"/>
      <c r="AC195" s="1342"/>
      <c r="AD195" s="1464"/>
      <c r="AE195" s="1465"/>
      <c r="AF195" s="1465"/>
      <c r="AG195" s="1465"/>
      <c r="AH195" s="1465"/>
      <c r="AI195" s="1465"/>
      <c r="AJ195" s="1465"/>
      <c r="AK195" s="1465"/>
      <c r="AL195" s="1465"/>
      <c r="AM195" s="1465"/>
      <c r="AN195" s="1465"/>
      <c r="AO195" s="1465"/>
      <c r="AP195" s="1465"/>
      <c r="AQ195" s="1465"/>
      <c r="AR195" s="1465"/>
      <c r="AS195" s="1465"/>
      <c r="AT195" s="1465"/>
      <c r="AU195" s="1465"/>
      <c r="AV195" s="1465"/>
      <c r="AW195" s="1465"/>
      <c r="AX195" s="1465"/>
      <c r="AY195" s="1465"/>
      <c r="AZ195" s="1465"/>
      <c r="BA195" s="1465"/>
      <c r="BB195" s="1465"/>
    </row>
    <row r="196" spans="2:54" ht="15.75">
      <c r="B196" s="2467">
        <v>7041</v>
      </c>
      <c r="C196" s="2657"/>
      <c r="D196" s="2657"/>
      <c r="E196" s="3010"/>
      <c r="F196" s="3041"/>
      <c r="G196" s="2468"/>
      <c r="I196"/>
      <c r="J196" s="1521"/>
      <c r="K196"/>
      <c r="L196"/>
      <c r="M196"/>
      <c r="N196" s="1466"/>
      <c r="O196" s="2026"/>
      <c r="P196" s="1451">
        <v>4</v>
      </c>
      <c r="Q196" s="1451" t="str">
        <f t="shared" si="7"/>
        <v>70414</v>
      </c>
      <c r="R196" s="1455">
        <v>0</v>
      </c>
      <c r="S196" s="1491">
        <f>SUMIF('FLUJO ACTUAL'!AF:AF,B193,'FLUJO ACTUAL'!AE:AE)</f>
        <v>0</v>
      </c>
      <c r="T196" s="1453">
        <f>SUMIF('1 BL anterior'!C:C,C193,'1 BL anterior'!P:P)</f>
        <v>0</v>
      </c>
      <c r="U196" s="1987">
        <f>SUMIF('1 BL anterior'!C:C,C193,'1 BL anterior'!B:B)</f>
        <v>0</v>
      </c>
      <c r="V196" s="1465"/>
      <c r="W196" s="183"/>
      <c r="X196" s="183"/>
      <c r="Y196" s="1463"/>
      <c r="Z196" s="1463"/>
      <c r="AA196" s="1462"/>
      <c r="AB196" s="1463"/>
      <c r="AC196" s="1342"/>
      <c r="AD196" s="1464"/>
      <c r="AE196" s="1465"/>
      <c r="AF196" s="1465"/>
      <c r="AG196" s="1465"/>
      <c r="AH196" s="1465"/>
      <c r="AI196" s="1465"/>
      <c r="AJ196" s="1465"/>
      <c r="AK196" s="1465"/>
      <c r="AL196" s="1465"/>
      <c r="AM196" s="1465"/>
      <c r="AN196" s="1465"/>
      <c r="AO196" s="1465"/>
      <c r="AP196" s="1465"/>
      <c r="AQ196" s="1465"/>
      <c r="AR196" s="1465"/>
      <c r="AS196" s="1465"/>
      <c r="AT196" s="1465"/>
      <c r="AU196" s="1465"/>
      <c r="AV196" s="1465"/>
      <c r="AW196" s="1465"/>
      <c r="AX196" s="1465"/>
      <c r="AY196" s="1465"/>
      <c r="AZ196" s="1465"/>
      <c r="BA196" s="1465"/>
      <c r="BB196" s="1465"/>
    </row>
    <row r="197" spans="2:54" ht="15.75">
      <c r="B197" s="2467">
        <v>7044</v>
      </c>
      <c r="C197" s="2470"/>
      <c r="D197" s="2470"/>
      <c r="E197" s="3010"/>
      <c r="F197" s="3041"/>
      <c r="G197" s="2468"/>
      <c r="I197"/>
      <c r="J197" s="1521"/>
      <c r="K197"/>
      <c r="L197"/>
      <c r="M197"/>
      <c r="N197" s="1466"/>
      <c r="O197" s="2026"/>
      <c r="P197" s="1451">
        <v>0</v>
      </c>
      <c r="Q197" s="1451" t="str">
        <f t="shared" si="7"/>
        <v>70440</v>
      </c>
      <c r="R197" s="1455">
        <v>0</v>
      </c>
      <c r="S197" s="1491">
        <f>SUMIF('FLUJO ACTUAL'!AF:AF,B194,'FLUJO ACTUAL'!AE:AE)</f>
        <v>0</v>
      </c>
      <c r="T197" s="1453">
        <f>SUMIF('1 BL anterior'!C:C,C194,'1 BL anterior'!P:P)</f>
        <v>0</v>
      </c>
      <c r="U197" s="1987">
        <f>SUMIF('1 BL anterior'!C:C,C194,'1 BL anterior'!B:B)</f>
        <v>0</v>
      </c>
      <c r="V197" s="1465"/>
      <c r="W197" s="183"/>
      <c r="X197" s="183"/>
      <c r="Y197" s="1463"/>
      <c r="Z197" s="1463"/>
      <c r="AA197" s="1462"/>
      <c r="AB197" s="1463"/>
      <c r="AC197" s="1342"/>
      <c r="AD197" s="1464"/>
      <c r="AE197" s="1465"/>
      <c r="AF197" s="1465"/>
      <c r="AG197" s="1465"/>
      <c r="AH197" s="1465"/>
      <c r="AI197" s="1465"/>
      <c r="AJ197" s="1465"/>
      <c r="AK197" s="1465"/>
      <c r="AL197" s="1465"/>
      <c r="AM197" s="1465"/>
      <c r="AN197" s="1465"/>
      <c r="AO197" s="1465"/>
      <c r="AP197" s="1465"/>
      <c r="AQ197" s="1465"/>
      <c r="AR197" s="1465"/>
      <c r="AS197" s="1465"/>
      <c r="AT197" s="1465"/>
      <c r="AU197" s="1465"/>
      <c r="AV197" s="1465"/>
      <c r="AW197" s="1465"/>
      <c r="AX197" s="1465"/>
      <c r="AY197" s="1465"/>
      <c r="AZ197" s="1465"/>
      <c r="BA197" s="1465"/>
      <c r="BB197" s="1465"/>
    </row>
    <row r="198" spans="2:54" ht="15.75">
      <c r="B198" s="2467">
        <v>7047</v>
      </c>
      <c r="C198" s="2470"/>
      <c r="D198" s="2470"/>
      <c r="E198" s="3010"/>
      <c r="F198" s="3041"/>
      <c r="G198" s="2468"/>
      <c r="I198"/>
      <c r="J198" s="1521"/>
      <c r="K198"/>
      <c r="L198"/>
      <c r="M198"/>
      <c r="N198" s="1466"/>
      <c r="O198" s="2026"/>
      <c r="P198" s="1451">
        <v>0</v>
      </c>
      <c r="Q198" s="1451" t="str">
        <f t="shared" si="7"/>
        <v>70470</v>
      </c>
      <c r="R198" s="1455">
        <v>0</v>
      </c>
      <c r="S198" s="1491">
        <f>SUMIF('FLUJO ACTUAL'!AF:AF,B195,'FLUJO ACTUAL'!AE:AE)</f>
        <v>0</v>
      </c>
      <c r="T198" s="1453">
        <f>SUMIF('1 BL anterior'!C:C,C195,'1 BL anterior'!P:P)</f>
        <v>0</v>
      </c>
      <c r="U198" s="1987">
        <f>SUMIF('1 BL anterior'!C:C,C195,'1 BL anterior'!B:B)</f>
        <v>0</v>
      </c>
      <c r="V198" s="1465"/>
      <c r="W198" s="183"/>
      <c r="X198" s="183"/>
      <c r="Y198" s="1463"/>
      <c r="Z198" s="1463"/>
      <c r="AA198" s="1462"/>
      <c r="AB198" s="1463"/>
      <c r="AC198" s="1342"/>
      <c r="AD198" s="1464"/>
      <c r="AE198" s="1465"/>
      <c r="AF198" s="1465"/>
      <c r="AG198" s="1465"/>
      <c r="AH198" s="1465"/>
      <c r="AI198" s="1465"/>
      <c r="AJ198" s="1465"/>
      <c r="AK198" s="1465"/>
      <c r="AL198" s="1465"/>
      <c r="AM198" s="1465"/>
      <c r="AN198" s="1465"/>
      <c r="AO198" s="1465"/>
      <c r="AP198" s="1465"/>
      <c r="AQ198" s="1465"/>
      <c r="AR198" s="1465"/>
      <c r="AS198" s="1465"/>
      <c r="AT198" s="1465"/>
      <c r="AU198" s="1465"/>
      <c r="AV198" s="1465"/>
      <c r="AW198" s="1465"/>
      <c r="AX198" s="1465"/>
      <c r="AY198" s="1465"/>
      <c r="AZ198" s="1465"/>
      <c r="BA198" s="1465"/>
      <c r="BB198" s="1465"/>
    </row>
    <row r="199" spans="2:54" ht="15.75">
      <c r="B199" s="2467">
        <v>7050</v>
      </c>
      <c r="C199" s="2469"/>
      <c r="D199" s="2469"/>
      <c r="E199" s="3010"/>
      <c r="F199" s="3041"/>
      <c r="G199" s="2468"/>
      <c r="I199"/>
      <c r="J199" s="1521"/>
      <c r="K199"/>
      <c r="L199"/>
      <c r="M199"/>
      <c r="N199" s="1466"/>
      <c r="O199" s="2026"/>
      <c r="P199" s="1451">
        <v>0</v>
      </c>
      <c r="Q199" s="1451" t="str">
        <f t="shared" si="7"/>
        <v>70500</v>
      </c>
      <c r="R199" s="1455">
        <v>0</v>
      </c>
      <c r="S199" s="1491">
        <f>SUMIF('FLUJO ACTUAL'!AF:AF,B196,'FLUJO ACTUAL'!AE:AE)</f>
        <v>7022</v>
      </c>
      <c r="T199" s="1453">
        <f>SUMIF('1 BL anterior'!C:C,C196,'1 BL anterior'!P:P)</f>
        <v>0</v>
      </c>
      <c r="U199" s="1987">
        <f>SUMIF('1 BL anterior'!C:C,C196,'1 BL anterior'!B:B)</f>
        <v>0</v>
      </c>
      <c r="V199" s="1465"/>
      <c r="W199" s="183"/>
      <c r="X199" s="183"/>
      <c r="Y199" s="1463"/>
      <c r="Z199" s="1463"/>
      <c r="AA199" s="1462"/>
      <c r="AB199" s="1463"/>
      <c r="AC199" s="1342"/>
      <c r="AD199" s="1464"/>
      <c r="AE199" s="1465"/>
      <c r="AF199" s="1465"/>
      <c r="AG199" s="1465"/>
      <c r="AH199" s="1465"/>
      <c r="AI199" s="1465"/>
      <c r="AJ199" s="1465"/>
      <c r="AK199" s="1465"/>
      <c r="AL199" s="1465"/>
      <c r="AM199" s="1465"/>
      <c r="AN199" s="1465"/>
      <c r="AO199" s="1465"/>
      <c r="AP199" s="1465"/>
      <c r="AQ199" s="1465"/>
      <c r="AR199" s="1465"/>
      <c r="AS199" s="1465"/>
      <c r="AT199" s="1465"/>
      <c r="AU199" s="1465"/>
      <c r="AV199" s="1465"/>
      <c r="AW199" s="1465"/>
      <c r="AX199" s="1465"/>
      <c r="AY199" s="1465"/>
      <c r="AZ199" s="1465"/>
      <c r="BA199" s="1465"/>
      <c r="BB199" s="1465"/>
    </row>
    <row r="200" spans="2:54" ht="15.75">
      <c r="B200" s="2467"/>
      <c r="C200"/>
      <c r="D200"/>
      <c r="E200" s="3010"/>
      <c r="F200" s="3041"/>
      <c r="G200" s="2468"/>
      <c r="I200"/>
      <c r="J200" s="1521"/>
      <c r="K200" s="2023"/>
      <c r="L200" s="2023"/>
      <c r="M200"/>
      <c r="N200" s="1466"/>
      <c r="O200" s="2026"/>
      <c r="P200" s="1451">
        <v>0</v>
      </c>
      <c r="Q200" s="1451" t="str">
        <f t="shared" si="7"/>
        <v>0</v>
      </c>
      <c r="R200" s="1455">
        <v>0</v>
      </c>
      <c r="S200" s="1491">
        <f>SUMIF('FLUJO ACTUAL'!AF:AF,B197,'FLUJO ACTUAL'!AE:AE)</f>
        <v>7022</v>
      </c>
      <c r="T200" s="1453">
        <f>SUMIF('1 BL anterior'!C:C,C197,'1 BL anterior'!P:P)</f>
        <v>0</v>
      </c>
      <c r="U200" s="1987">
        <f>SUMIF('1 BL anterior'!C:C,C197,'1 BL anterior'!B:B)</f>
        <v>0</v>
      </c>
      <c r="V200" s="1465"/>
      <c r="W200" s="183"/>
      <c r="X200" s="183"/>
      <c r="Y200" s="1463"/>
      <c r="Z200" s="1463"/>
      <c r="AA200" s="1462"/>
      <c r="AB200" s="1463"/>
      <c r="AC200" s="1342"/>
      <c r="AD200" s="1464"/>
      <c r="AE200" s="1465"/>
      <c r="AF200" s="1465"/>
      <c r="AG200" s="1465"/>
      <c r="AH200" s="1465"/>
      <c r="AI200" s="1465"/>
      <c r="AJ200" s="1465"/>
      <c r="AK200" s="1465"/>
      <c r="AL200" s="1465"/>
      <c r="AM200" s="1465"/>
      <c r="AN200" s="1465"/>
      <c r="AO200" s="1465"/>
      <c r="AP200" s="1465"/>
      <c r="AQ200" s="1465"/>
      <c r="AR200" s="1465"/>
      <c r="AS200" s="1465"/>
      <c r="AT200" s="1465"/>
      <c r="AU200" s="1465"/>
      <c r="AV200" s="1465"/>
      <c r="AW200" s="1465"/>
      <c r="AX200" s="1465"/>
      <c r="AY200" s="1465"/>
      <c r="AZ200" s="1465"/>
      <c r="BA200" s="1465"/>
      <c r="BB200" s="1465"/>
    </row>
    <row r="201" spans="2:54" ht="15.75">
      <c r="B201" s="2160">
        <v>7068</v>
      </c>
      <c r="C201" s="2470"/>
      <c r="D201" s="2470"/>
      <c r="E201" s="3010"/>
      <c r="F201" s="3041"/>
      <c r="G201" s="2468"/>
      <c r="I201"/>
      <c r="J201" s="1521"/>
      <c r="K201"/>
      <c r="L201"/>
      <c r="M201"/>
      <c r="N201" s="1466"/>
      <c r="O201" s="2026"/>
      <c r="P201" s="1451">
        <v>0</v>
      </c>
      <c r="Q201" s="1451" t="str">
        <f t="shared" si="7"/>
        <v>70680</v>
      </c>
      <c r="R201" s="1455">
        <v>0</v>
      </c>
      <c r="S201" s="1491">
        <f>SUMIF('FLUJO ACTUAL'!AF:AF,B198,'FLUJO ACTUAL'!AE:AE)</f>
        <v>7022</v>
      </c>
      <c r="T201" s="1453">
        <f>SUMIF('1 BL anterior'!C:C,C198,'1 BL anterior'!P:P)</f>
        <v>0</v>
      </c>
      <c r="U201" s="1987">
        <f>SUMIF('1 BL anterior'!C:C,C198,'1 BL anterior'!B:B)</f>
        <v>0</v>
      </c>
      <c r="V201" s="1465"/>
      <c r="W201" s="183"/>
      <c r="X201" s="183"/>
      <c r="Y201" s="1463"/>
      <c r="Z201" s="1463"/>
      <c r="AA201" s="1462"/>
      <c r="AB201" s="1463"/>
      <c r="AC201" s="1342"/>
      <c r="AD201" s="1464"/>
      <c r="AE201" s="1465"/>
      <c r="AF201" s="1465"/>
      <c r="AG201" s="1465"/>
      <c r="AH201" s="1465"/>
      <c r="AI201" s="1465"/>
      <c r="AJ201" s="1465"/>
      <c r="AK201" s="1465"/>
      <c r="AL201" s="1465"/>
      <c r="AM201" s="1465"/>
      <c r="AN201" s="1465"/>
      <c r="AO201" s="1465"/>
      <c r="AP201" s="1465"/>
      <c r="AQ201" s="1465"/>
      <c r="AR201" s="1465"/>
      <c r="AS201" s="1465"/>
      <c r="AT201" s="1465"/>
      <c r="AU201" s="1465"/>
      <c r="AV201" s="1465"/>
      <c r="AW201" s="1465"/>
      <c r="AX201" s="1465"/>
      <c r="AY201" s="1465"/>
      <c r="AZ201" s="1465"/>
      <c r="BA201" s="1465"/>
      <c r="BB201" s="1465"/>
    </row>
    <row r="202" spans="2:54" ht="15.75">
      <c r="B202" s="2160">
        <v>7209</v>
      </c>
      <c r="C202" s="2470"/>
      <c r="D202" s="2470"/>
      <c r="E202" s="3010"/>
      <c r="F202" s="3041"/>
      <c r="G202" s="2468"/>
      <c r="I202"/>
      <c r="J202" s="1521"/>
      <c r="K202"/>
      <c r="L202"/>
      <c r="M202"/>
      <c r="N202" s="1466"/>
      <c r="O202" s="2026"/>
      <c r="P202" s="1451">
        <v>0</v>
      </c>
      <c r="Q202" s="1451" t="str">
        <f t="shared" si="7"/>
        <v>72090</v>
      </c>
      <c r="R202" s="1455">
        <v>0</v>
      </c>
      <c r="S202" s="1491">
        <f>SUMIF('FLUJO ACTUAL'!AF:AF,B199,'FLUJO ACTUAL'!AE:AE)</f>
        <v>7022</v>
      </c>
      <c r="T202" s="1453">
        <f>SUMIF('1 BL anterior'!C:C,C199,'1 BL anterior'!P:P)</f>
        <v>0</v>
      </c>
      <c r="U202" s="1987">
        <f>SUMIF('1 BL anterior'!C:C,C199,'1 BL anterior'!B:B)</f>
        <v>0</v>
      </c>
      <c r="V202" s="1465"/>
      <c r="W202" s="183"/>
      <c r="X202" s="183"/>
      <c r="Y202" s="1463"/>
      <c r="Z202" s="1463"/>
      <c r="AA202" s="1462"/>
      <c r="AB202" s="1463"/>
      <c r="AC202" s="1342"/>
      <c r="AD202" s="1464"/>
      <c r="AE202" s="1465"/>
      <c r="AF202" s="1465"/>
      <c r="AG202" s="1465"/>
      <c r="AH202" s="1465"/>
      <c r="AI202" s="1465"/>
      <c r="AJ202" s="1465"/>
      <c r="AK202" s="1465"/>
      <c r="AL202" s="1465"/>
      <c r="AM202" s="1465"/>
      <c r="AN202" s="1465"/>
      <c r="AO202" s="1465"/>
      <c r="AP202" s="1465"/>
      <c r="AQ202" s="1465"/>
      <c r="AR202" s="1465"/>
      <c r="AS202" s="1465"/>
      <c r="AT202" s="1465"/>
      <c r="AU202" s="1465"/>
      <c r="AV202" s="1465"/>
      <c r="AW202" s="1465"/>
      <c r="AX202" s="1465"/>
      <c r="AY202" s="1465"/>
      <c r="AZ202" s="1465"/>
      <c r="BA202" s="1465"/>
      <c r="BB202" s="1465"/>
    </row>
    <row r="203" spans="2:54" ht="15.75">
      <c r="B203" s="2160">
        <v>7239</v>
      </c>
      <c r="C203" s="2470"/>
      <c r="D203" s="2470"/>
      <c r="E203" s="3010"/>
      <c r="F203" s="3041"/>
      <c r="G203" s="2468"/>
      <c r="I203"/>
      <c r="J203" s="1521"/>
      <c r="K203"/>
      <c r="L203"/>
      <c r="M203"/>
      <c r="N203" s="1466"/>
      <c r="O203" s="2026"/>
      <c r="P203" s="1451">
        <v>0</v>
      </c>
      <c r="Q203" s="1451" t="str">
        <f t="shared" si="7"/>
        <v>72390</v>
      </c>
      <c r="R203" s="1455">
        <v>0</v>
      </c>
      <c r="S203" s="1491">
        <f>SUMIF('FLUJO ACTUAL'!AF:AF,B200,'FLUJO ACTUAL'!AE:AE)</f>
        <v>0</v>
      </c>
      <c r="T203" s="1453">
        <f>SUMIF('1 BL anterior'!C:C,C200,'1 BL anterior'!P:P)</f>
        <v>0</v>
      </c>
      <c r="U203" s="1987">
        <f>SUMIF('1 BL anterior'!C:C,C200,'1 BL anterior'!B:B)</f>
        <v>0</v>
      </c>
      <c r="V203" s="1465"/>
      <c r="W203" s="183"/>
      <c r="X203" s="183"/>
      <c r="Y203" s="1463"/>
      <c r="Z203" s="1463"/>
      <c r="AA203" s="1462"/>
      <c r="AB203" s="1463"/>
      <c r="AC203" s="1342"/>
      <c r="AD203" s="1464"/>
      <c r="AE203" s="1465"/>
      <c r="AF203" s="1465"/>
      <c r="AG203" s="1465"/>
      <c r="AH203" s="1465"/>
      <c r="AI203" s="1465"/>
      <c r="AJ203" s="1465"/>
      <c r="AK203" s="1465"/>
      <c r="AL203" s="1465"/>
      <c r="AM203" s="1465"/>
      <c r="AN203" s="1465"/>
      <c r="AO203" s="1465"/>
      <c r="AP203" s="1465"/>
      <c r="AQ203" s="1465"/>
      <c r="AR203" s="1465"/>
      <c r="AS203" s="1465"/>
      <c r="AT203" s="1465"/>
      <c r="AU203" s="1465"/>
      <c r="AV203" s="1465"/>
      <c r="AW203" s="1465"/>
      <c r="AX203" s="1465"/>
      <c r="AY203" s="1465"/>
      <c r="AZ203" s="1465"/>
      <c r="BA203" s="1465"/>
      <c r="BB203" s="1465"/>
    </row>
    <row r="204" spans="2:54" ht="15.75">
      <c r="B204" s="2467"/>
      <c r="C204" s="2686"/>
      <c r="D204" s="2686"/>
      <c r="E204" s="3010"/>
      <c r="F204" s="3041"/>
      <c r="G204" s="2468"/>
      <c r="I204"/>
      <c r="J204" s="1521"/>
      <c r="K204"/>
      <c r="L204"/>
      <c r="M204"/>
      <c r="N204" s="1466"/>
      <c r="O204" s="2026"/>
      <c r="P204" s="1451">
        <v>0</v>
      </c>
      <c r="Q204" s="1451" t="str">
        <f t="shared" si="7"/>
        <v>0</v>
      </c>
      <c r="R204" s="1455">
        <v>0</v>
      </c>
      <c r="S204" s="1491">
        <f>SUMIF('FLUJO ACTUAL'!AF:AF,B201,'FLUJO ACTUAL'!AE:AE)</f>
        <v>7032</v>
      </c>
      <c r="T204" s="1453">
        <f>SUMIF('1 BL anterior'!C:C,C201,'1 BL anterior'!P:P)</f>
        <v>0</v>
      </c>
      <c r="U204" s="1987">
        <f>SUMIF('1 BL anterior'!C:C,C201,'1 BL anterior'!B:B)</f>
        <v>0</v>
      </c>
      <c r="V204" s="1465"/>
      <c r="W204" s="183"/>
      <c r="X204" s="183"/>
      <c r="Y204" s="1463"/>
      <c r="Z204" s="1463"/>
      <c r="AA204" s="1462"/>
      <c r="AB204" s="1463"/>
      <c r="AC204" s="1342"/>
      <c r="AD204" s="1464"/>
      <c r="AE204" s="1465"/>
      <c r="AF204" s="1465"/>
      <c r="AG204" s="1465"/>
      <c r="AH204" s="1465"/>
      <c r="AI204" s="1465"/>
      <c r="AJ204" s="1465"/>
      <c r="AK204" s="1465"/>
      <c r="AL204" s="1465"/>
      <c r="AM204" s="1465"/>
      <c r="AN204" s="1465"/>
      <c r="AO204" s="1465"/>
      <c r="AP204" s="1465"/>
      <c r="AQ204" s="1465"/>
      <c r="AR204" s="1465"/>
      <c r="AS204" s="1465"/>
      <c r="AT204" s="1465"/>
      <c r="AU204" s="1465"/>
      <c r="AV204" s="1465"/>
      <c r="AW204" s="1465"/>
      <c r="AX204" s="1465"/>
      <c r="AY204" s="1465"/>
      <c r="AZ204" s="1465"/>
      <c r="BA204" s="1465"/>
      <c r="BB204" s="1465"/>
    </row>
    <row r="205" spans="2:54" ht="15.75">
      <c r="B205" s="2467"/>
      <c r="C205" s="2686"/>
      <c r="D205" s="2686"/>
      <c r="E205" s="3010"/>
      <c r="F205" s="3041"/>
      <c r="G205" s="2468"/>
      <c r="I205"/>
      <c r="J205" s="1521"/>
      <c r="K205" s="2023"/>
      <c r="L205" s="2023"/>
      <c r="M205"/>
      <c r="N205" s="1466"/>
      <c r="O205" s="2026"/>
      <c r="P205" s="1451">
        <v>0</v>
      </c>
      <c r="Q205" s="1451" t="str">
        <f t="shared" si="7"/>
        <v>0</v>
      </c>
      <c r="R205" s="1455">
        <v>0</v>
      </c>
      <c r="S205" s="1491">
        <f>SUMIF('FLUJO ACTUAL'!AF:AF,B202,'FLUJO ACTUAL'!AE:AE)</f>
        <v>7072</v>
      </c>
      <c r="T205" s="1453">
        <f>SUMIF('1 BL anterior'!C:C,C202,'1 BL anterior'!P:P)</f>
        <v>0</v>
      </c>
      <c r="U205" s="1987">
        <f>SUMIF('1 BL anterior'!C:C,C202,'1 BL anterior'!B:B)</f>
        <v>0</v>
      </c>
      <c r="V205" s="1465"/>
      <c r="W205" s="183"/>
      <c r="X205" s="183"/>
      <c r="Y205" s="1463"/>
      <c r="Z205" s="1463"/>
      <c r="AA205" s="1462"/>
      <c r="AB205" s="1463"/>
      <c r="AC205" s="1342"/>
      <c r="AD205" s="1464"/>
      <c r="AE205" s="1465"/>
      <c r="AF205" s="1465"/>
      <c r="AG205" s="1465"/>
      <c r="AH205" s="1465"/>
      <c r="AI205" s="1465"/>
      <c r="AJ205" s="1465"/>
      <c r="AK205" s="1465"/>
      <c r="AL205" s="1465"/>
      <c r="AM205" s="1465"/>
      <c r="AN205" s="1465"/>
      <c r="AO205" s="1465"/>
      <c r="AP205" s="1465"/>
      <c r="AQ205" s="1465"/>
      <c r="AR205" s="1465"/>
      <c r="AS205" s="1465"/>
      <c r="AT205" s="1465"/>
      <c r="AU205" s="1465"/>
      <c r="AV205" s="1465"/>
      <c r="AW205" s="1465"/>
      <c r="AX205" s="1465"/>
      <c r="AY205" s="1465"/>
      <c r="AZ205" s="1465"/>
      <c r="BA205" s="1465"/>
      <c r="BB205" s="1465"/>
    </row>
    <row r="206" spans="2:54" ht="15.75">
      <c r="B206" s="2467"/>
      <c r="C206" s="2686"/>
      <c r="D206" s="2686"/>
      <c r="E206" s="3010"/>
      <c r="F206" s="3041"/>
      <c r="G206" s="2468"/>
      <c r="I206"/>
      <c r="J206" s="1521"/>
      <c r="K206"/>
      <c r="L206"/>
      <c r="M206"/>
      <c r="N206" s="1466"/>
      <c r="O206" s="2026"/>
      <c r="P206" s="1451">
        <v>0</v>
      </c>
      <c r="Q206" s="1451" t="str">
        <f t="shared" si="7"/>
        <v>0</v>
      </c>
      <c r="R206" s="1455">
        <v>0</v>
      </c>
      <c r="S206" s="1491">
        <f>SUMIF('FLUJO ACTUAL'!AF:AF,B203,'FLUJO ACTUAL'!AE:AE)</f>
        <v>7072</v>
      </c>
      <c r="T206" s="1453">
        <f>SUMIF('1 BL anterior'!C:C,C203,'1 BL anterior'!P:P)</f>
        <v>0</v>
      </c>
      <c r="U206" s="1987">
        <f>SUMIF('1 BL anterior'!C:C,C203,'1 BL anterior'!B:B)</f>
        <v>0</v>
      </c>
      <c r="V206" s="1465"/>
      <c r="W206" s="183"/>
      <c r="X206" s="183"/>
      <c r="Y206" s="1463"/>
      <c r="Z206" s="1463"/>
      <c r="AA206" s="1462"/>
      <c r="AB206" s="1463"/>
      <c r="AC206" s="1342"/>
      <c r="AD206" s="1464"/>
      <c r="AE206" s="1465"/>
      <c r="AF206" s="1465"/>
      <c r="AG206" s="1465"/>
      <c r="AH206" s="1465"/>
      <c r="AI206" s="1465"/>
      <c r="AJ206" s="1465"/>
      <c r="AK206" s="1465"/>
      <c r="AL206" s="1465"/>
      <c r="AM206" s="1465"/>
      <c r="AN206" s="1465"/>
      <c r="AO206" s="1465"/>
      <c r="AP206" s="1465"/>
      <c r="AQ206" s="1465"/>
      <c r="AR206" s="1465"/>
      <c r="AS206" s="1465"/>
      <c r="AT206" s="1465"/>
      <c r="AU206" s="1465"/>
      <c r="AV206" s="1465"/>
      <c r="AW206" s="1465"/>
      <c r="AX206" s="1465"/>
      <c r="AY206" s="1465"/>
      <c r="AZ206" s="1465"/>
      <c r="BA206" s="1465"/>
      <c r="BB206" s="1465"/>
    </row>
    <row r="207" spans="2:54" ht="15.75">
      <c r="B207" s="2467"/>
      <c r="C207" s="2686"/>
      <c r="D207" s="2686"/>
      <c r="E207" s="3010"/>
      <c r="F207" s="3041"/>
      <c r="G207" s="2468"/>
      <c r="I207"/>
      <c r="J207" s="1521"/>
      <c r="K207"/>
      <c r="L207"/>
      <c r="M207"/>
      <c r="N207" s="1466"/>
      <c r="O207" s="2026"/>
      <c r="P207" s="1451">
        <v>0</v>
      </c>
      <c r="Q207" s="1451" t="str">
        <f t="shared" si="7"/>
        <v>0</v>
      </c>
      <c r="R207" s="1455">
        <v>0</v>
      </c>
      <c r="S207" s="1491">
        <f>SUMIF('FLUJO ACTUAL'!AF:AF,B204,'FLUJO ACTUAL'!AE:AE)</f>
        <v>0</v>
      </c>
      <c r="T207" s="1453">
        <f>SUMIF('1 BL anterior'!C:C,C204,'1 BL anterior'!P:P)</f>
        <v>0</v>
      </c>
      <c r="U207" s="1987">
        <f>SUMIF('1 BL anterior'!C:C,C204,'1 BL anterior'!B:B)</f>
        <v>0</v>
      </c>
      <c r="V207" s="1465"/>
      <c r="W207" s="183"/>
      <c r="X207" s="183"/>
      <c r="Y207" s="1463"/>
      <c r="Z207" s="1463"/>
      <c r="AA207" s="1462"/>
      <c r="AB207" s="1463"/>
      <c r="AC207" s="1342"/>
      <c r="AD207" s="1464"/>
      <c r="AE207" s="1465"/>
      <c r="AF207" s="1465"/>
      <c r="AG207" s="1465"/>
      <c r="AH207" s="1465"/>
      <c r="AI207" s="1465"/>
      <c r="AJ207" s="1465"/>
      <c r="AK207" s="1465"/>
      <c r="AL207" s="1465"/>
      <c r="AM207" s="1465"/>
      <c r="AN207" s="1465"/>
      <c r="AO207" s="1465"/>
      <c r="AP207" s="1465"/>
      <c r="AQ207" s="1465"/>
      <c r="AR207" s="1465"/>
      <c r="AS207" s="1465"/>
      <c r="AT207" s="1465"/>
      <c r="AU207" s="1465"/>
      <c r="AV207" s="1465"/>
      <c r="AW207" s="1465"/>
      <c r="AX207" s="1465"/>
      <c r="AY207" s="1465"/>
      <c r="AZ207" s="1465"/>
      <c r="BA207" s="1465"/>
      <c r="BB207" s="1465"/>
    </row>
    <row r="208" spans="2:54" ht="15.75">
      <c r="B208" s="2467"/>
      <c r="C208" s="2686"/>
      <c r="D208" s="2686"/>
      <c r="E208" s="3010"/>
      <c r="F208" s="3041"/>
      <c r="G208" s="2468"/>
      <c r="I208"/>
      <c r="J208" s="1521"/>
      <c r="K208"/>
      <c r="L208"/>
      <c r="M208"/>
      <c r="N208" s="1466"/>
      <c r="O208" s="2026"/>
      <c r="P208" s="1451">
        <v>0</v>
      </c>
      <c r="Q208" s="1451" t="str">
        <f t="shared" si="7"/>
        <v>0</v>
      </c>
      <c r="R208" s="1455">
        <v>0</v>
      </c>
      <c r="S208" s="1491">
        <f>SUMIF('FLUJO ACTUAL'!AF:AF,B205,'FLUJO ACTUAL'!AE:AE)</f>
        <v>0</v>
      </c>
      <c r="T208" s="1453">
        <f>SUMIF('1 BL anterior'!C:C,C205,'1 BL anterior'!P:P)</f>
        <v>0</v>
      </c>
      <c r="U208" s="1987">
        <f>SUMIF('1 BL anterior'!C:C,C205,'1 BL anterior'!B:B)</f>
        <v>0</v>
      </c>
      <c r="V208" s="1465"/>
      <c r="W208" s="183"/>
      <c r="X208" s="183"/>
      <c r="Y208" s="1463"/>
      <c r="Z208" s="1463"/>
      <c r="AA208" s="1462"/>
      <c r="AB208" s="1463"/>
      <c r="AC208" s="1342"/>
      <c r="AD208" s="1464"/>
      <c r="AE208" s="1465"/>
      <c r="AF208" s="1465"/>
      <c r="AG208" s="1465"/>
      <c r="AH208" s="1465"/>
      <c r="AI208" s="1465"/>
      <c r="AJ208" s="1465"/>
      <c r="AK208" s="1465"/>
      <c r="AL208" s="1465"/>
      <c r="AM208" s="1465"/>
      <c r="AN208" s="1465"/>
      <c r="AO208" s="1465"/>
      <c r="AP208" s="1465"/>
      <c r="AQ208" s="1465"/>
      <c r="AR208" s="1465"/>
      <c r="AS208" s="1465"/>
      <c r="AT208" s="1465"/>
      <c r="AU208" s="1465"/>
      <c r="AV208" s="1465"/>
      <c r="AW208" s="1465"/>
      <c r="AX208" s="1465"/>
      <c r="AY208" s="1465"/>
      <c r="AZ208" s="1465"/>
      <c r="BA208" s="1465"/>
      <c r="BB208" s="1465"/>
    </row>
    <row r="209" spans="2:54" ht="15.75">
      <c r="B209" s="2467"/>
      <c r="C209" s="2686"/>
      <c r="D209" s="2686"/>
      <c r="E209" s="3010"/>
      <c r="F209" s="3041"/>
      <c r="G209" s="2468"/>
      <c r="I209"/>
      <c r="J209" s="1521"/>
      <c r="K209" s="2023"/>
      <c r="L209" s="2023"/>
      <c r="M209"/>
      <c r="N209" s="1466"/>
      <c r="O209" s="2026"/>
      <c r="P209" s="1451">
        <v>0</v>
      </c>
      <c r="Q209" s="1451" t="str">
        <f t="shared" si="7"/>
        <v>0</v>
      </c>
      <c r="R209" s="1455">
        <v>0</v>
      </c>
      <c r="S209" s="1491">
        <f>SUMIF('FLUJO ACTUAL'!AF:AF,B206,'FLUJO ACTUAL'!AE:AE)</f>
        <v>0</v>
      </c>
      <c r="T209" s="1453">
        <f>SUMIF('1 BL anterior'!C:C,C206,'1 BL anterior'!P:P)</f>
        <v>0</v>
      </c>
      <c r="U209" s="1987">
        <f>SUMIF('1 BL anterior'!C:C,C206,'1 BL anterior'!B:B)</f>
        <v>0</v>
      </c>
      <c r="V209" s="1465"/>
      <c r="W209" s="183"/>
      <c r="X209" s="183"/>
      <c r="Y209" s="1463"/>
      <c r="Z209" s="1463"/>
      <c r="AA209" s="1462"/>
      <c r="AB209" s="1463"/>
      <c r="AC209" s="1342"/>
      <c r="AD209" s="1464"/>
      <c r="AE209" s="1465"/>
      <c r="AF209" s="1465"/>
      <c r="AG209" s="1465"/>
      <c r="AH209" s="1465"/>
      <c r="AI209" s="1465"/>
      <c r="AJ209" s="1465"/>
      <c r="AK209" s="1465"/>
      <c r="AL209" s="1465"/>
      <c r="AM209" s="1465"/>
      <c r="AN209" s="1465"/>
      <c r="AO209" s="1465"/>
      <c r="AP209" s="1465"/>
      <c r="AQ209" s="1465"/>
      <c r="AR209" s="1465"/>
      <c r="AS209" s="1465"/>
      <c r="AT209" s="1465"/>
      <c r="AU209" s="1465"/>
      <c r="AV209" s="1465"/>
      <c r="AW209" s="1465"/>
      <c r="AX209" s="1465"/>
      <c r="AY209" s="1465"/>
      <c r="AZ209" s="1465"/>
      <c r="BA209" s="1465"/>
      <c r="BB209" s="1465"/>
    </row>
    <row r="210" spans="2:54" ht="15.75">
      <c r="B210" s="2467"/>
      <c r="C210" s="2686"/>
      <c r="D210" s="2686"/>
      <c r="E210" s="3010"/>
      <c r="F210" s="3041"/>
      <c r="G210" s="2468"/>
      <c r="I210"/>
      <c r="J210" s="1521"/>
      <c r="K210"/>
      <c r="L210"/>
      <c r="M210"/>
      <c r="N210" s="1466"/>
      <c r="O210" s="2026"/>
      <c r="P210" s="1451">
        <v>0</v>
      </c>
      <c r="Q210" s="1451" t="str">
        <f t="shared" si="7"/>
        <v>0</v>
      </c>
      <c r="R210" s="1455">
        <v>0</v>
      </c>
      <c r="S210" s="1491">
        <f>SUMIF('FLUJO ACTUAL'!AF:AF,B207,'FLUJO ACTUAL'!AE:AE)</f>
        <v>0</v>
      </c>
      <c r="T210" s="1453">
        <f>SUMIF('1 BL anterior'!C:C,C207,'1 BL anterior'!P:P)</f>
        <v>0</v>
      </c>
      <c r="U210" s="1987">
        <f>SUMIF('1 BL anterior'!C:C,C207,'1 BL anterior'!B:B)</f>
        <v>0</v>
      </c>
      <c r="V210" s="1465"/>
      <c r="W210" s="183"/>
      <c r="X210" s="183"/>
      <c r="Y210" s="1463"/>
      <c r="Z210" s="1463"/>
      <c r="AA210" s="1462"/>
      <c r="AB210" s="1463"/>
      <c r="AC210" s="1342"/>
      <c r="AD210" s="1464"/>
      <c r="AE210" s="1465"/>
      <c r="AF210" s="1465"/>
      <c r="AG210" s="1465"/>
      <c r="AH210" s="1465"/>
      <c r="AI210" s="1465"/>
      <c r="AJ210" s="1465"/>
      <c r="AK210" s="1465"/>
      <c r="AL210" s="1465"/>
      <c r="AM210" s="1465"/>
      <c r="AN210" s="1465"/>
      <c r="AO210" s="1465"/>
      <c r="AP210" s="1465"/>
      <c r="AQ210" s="1465"/>
      <c r="AR210" s="1465"/>
      <c r="AS210" s="1465"/>
      <c r="AT210" s="1465"/>
      <c r="AU210" s="1465"/>
      <c r="AV210" s="1465"/>
      <c r="AW210" s="1465"/>
      <c r="AX210" s="1465"/>
      <c r="AY210" s="1465"/>
      <c r="AZ210" s="1465"/>
      <c r="BA210" s="1465"/>
      <c r="BB210" s="1465"/>
    </row>
    <row r="211" spans="2:54" ht="15.75">
      <c r="B211" s="2467"/>
      <c r="C211" s="2686"/>
      <c r="D211" s="2686"/>
      <c r="E211" s="3010"/>
      <c r="F211" s="3041"/>
      <c r="G211" s="2468"/>
      <c r="I211"/>
      <c r="J211" s="1521"/>
      <c r="K211"/>
      <c r="L211"/>
      <c r="M211"/>
      <c r="N211" s="1466"/>
      <c r="O211" s="2026"/>
      <c r="P211" s="1451">
        <v>0</v>
      </c>
      <c r="Q211" s="1451" t="str">
        <f t="shared" si="7"/>
        <v>0</v>
      </c>
      <c r="R211" s="1455">
        <v>0</v>
      </c>
      <c r="S211" s="1491">
        <f>SUMIF('FLUJO ACTUAL'!AF:AF,B208,'FLUJO ACTUAL'!AE:AE)</f>
        <v>0</v>
      </c>
      <c r="T211" s="1453">
        <f>SUMIF('1 BL anterior'!C:C,C208,'1 BL anterior'!P:P)</f>
        <v>0</v>
      </c>
      <c r="U211" s="1987">
        <f>SUMIF('1 BL anterior'!C:C,C208,'1 BL anterior'!B:B)</f>
        <v>0</v>
      </c>
      <c r="V211" s="1465"/>
      <c r="W211" s="183"/>
      <c r="X211" s="183"/>
      <c r="Y211" s="1463"/>
      <c r="Z211" s="1463"/>
      <c r="AA211" s="1462"/>
      <c r="AB211" s="1463"/>
      <c r="AC211" s="1342"/>
      <c r="AD211" s="1464"/>
      <c r="AE211" s="1465"/>
      <c r="AF211" s="1465"/>
      <c r="AG211" s="1465"/>
      <c r="AH211" s="1465"/>
      <c r="AI211" s="1465"/>
      <c r="AJ211" s="1465"/>
      <c r="AK211" s="1465"/>
      <c r="AL211" s="1465"/>
      <c r="AM211" s="1465"/>
      <c r="AN211" s="1465"/>
      <c r="AO211" s="1465"/>
      <c r="AP211" s="1465"/>
      <c r="AQ211" s="1465"/>
      <c r="AR211" s="1465"/>
      <c r="AS211" s="1465"/>
      <c r="AT211" s="1465"/>
      <c r="AU211" s="1465"/>
      <c r="AV211" s="1465"/>
      <c r="AW211" s="1465"/>
      <c r="AX211" s="1465"/>
      <c r="AY211" s="1465"/>
      <c r="AZ211" s="1465"/>
      <c r="BA211" s="1465"/>
      <c r="BB211" s="1465"/>
    </row>
    <row r="212" spans="2:54" ht="15.75">
      <c r="B212" s="2467"/>
      <c r="C212" s="2686"/>
      <c r="D212" s="2686"/>
      <c r="E212" s="3010"/>
      <c r="F212" s="3041"/>
      <c r="G212" s="2468"/>
      <c r="I212"/>
      <c r="J212" s="1521"/>
      <c r="K212"/>
      <c r="L212"/>
      <c r="M212"/>
      <c r="N212" s="1466"/>
      <c r="O212" s="2026"/>
      <c r="P212" s="1451">
        <v>0</v>
      </c>
      <c r="Q212" s="1451" t="str">
        <f t="shared" si="7"/>
        <v>0</v>
      </c>
      <c r="R212" s="1455">
        <v>0</v>
      </c>
      <c r="S212" s="1491">
        <f>SUMIF('FLUJO ACTUAL'!AF:AF,B209,'FLUJO ACTUAL'!AE:AE)</f>
        <v>0</v>
      </c>
      <c r="T212" s="1453">
        <f>SUMIF('1 BL anterior'!C:C,C209,'1 BL anterior'!P:P)</f>
        <v>0</v>
      </c>
      <c r="U212" s="1987">
        <f>SUMIF('1 BL anterior'!C:C,C209,'1 BL anterior'!B:B)</f>
        <v>0</v>
      </c>
      <c r="V212" s="1465"/>
      <c r="W212" s="183"/>
      <c r="X212" s="183"/>
      <c r="Y212" s="1463"/>
      <c r="Z212" s="1463"/>
      <c r="AA212" s="1462"/>
      <c r="AB212" s="1463"/>
      <c r="AC212" s="1342"/>
      <c r="AD212" s="1464"/>
      <c r="AE212" s="1465"/>
      <c r="AF212" s="1465"/>
      <c r="AG212" s="1465"/>
      <c r="AH212" s="1465"/>
      <c r="AI212" s="1465"/>
      <c r="AJ212" s="1465"/>
      <c r="AK212" s="1465"/>
      <c r="AL212" s="1465"/>
      <c r="AM212" s="1465"/>
      <c r="AN212" s="1465"/>
      <c r="AO212" s="1465"/>
      <c r="AP212" s="1465"/>
      <c r="AQ212" s="1465"/>
      <c r="AR212" s="1465"/>
      <c r="AS212" s="1465"/>
      <c r="AT212" s="1465"/>
      <c r="AU212" s="1465"/>
      <c r="AV212" s="1465"/>
      <c r="AW212" s="1465"/>
      <c r="AX212" s="1465"/>
      <c r="AY212" s="1465"/>
      <c r="AZ212" s="1465"/>
      <c r="BA212" s="1465"/>
      <c r="BB212" s="1465"/>
    </row>
    <row r="213" spans="2:54" ht="15.75">
      <c r="B213" s="2467"/>
      <c r="C213" s="2686"/>
      <c r="D213" s="2686"/>
      <c r="E213" s="3010"/>
      <c r="F213" s="3041"/>
      <c r="G213" s="2468"/>
      <c r="I213"/>
      <c r="J213" s="1521"/>
      <c r="K213" s="2023"/>
      <c r="L213" s="2023"/>
      <c r="M213"/>
      <c r="N213" s="1466"/>
      <c r="O213" s="2026"/>
      <c r="P213" s="1451">
        <v>0</v>
      </c>
      <c r="Q213" s="1451" t="str">
        <f t="shared" si="7"/>
        <v>0</v>
      </c>
      <c r="R213" s="1455">
        <v>0</v>
      </c>
      <c r="S213" s="1491">
        <f>SUMIF('FLUJO ACTUAL'!AF:AF,B210,'FLUJO ACTUAL'!AE:AE)</f>
        <v>0</v>
      </c>
      <c r="T213" s="1453">
        <f>SUMIF('1 BL anterior'!C:C,C210,'1 BL anterior'!P:P)</f>
        <v>0</v>
      </c>
      <c r="U213" s="1987">
        <f>SUMIF('1 BL anterior'!C:C,C210,'1 BL anterior'!B:B)</f>
        <v>0</v>
      </c>
      <c r="V213" s="1465"/>
      <c r="W213" s="183"/>
      <c r="X213" s="183"/>
      <c r="Y213" s="1463"/>
      <c r="Z213" s="1463"/>
      <c r="AA213" s="1462"/>
      <c r="AB213" s="1463"/>
      <c r="AC213" s="1342"/>
      <c r="AD213" s="1464"/>
      <c r="AE213" s="1465"/>
      <c r="AF213" s="1465"/>
      <c r="AG213" s="1465"/>
      <c r="AH213" s="1465"/>
      <c r="AI213" s="1465"/>
      <c r="AJ213" s="1465"/>
      <c r="AK213" s="1465"/>
      <c r="AL213" s="1465"/>
      <c r="AM213" s="1465"/>
      <c r="AN213" s="1465"/>
      <c r="AO213" s="1465"/>
      <c r="AP213" s="1465"/>
      <c r="AQ213" s="1465"/>
      <c r="AR213" s="1465"/>
      <c r="AS213" s="1465"/>
      <c r="AT213" s="1465"/>
      <c r="AU213" s="1465"/>
      <c r="AV213" s="1465"/>
      <c r="AW213" s="1465"/>
      <c r="AX213" s="1465"/>
      <c r="AY213" s="1465"/>
      <c r="AZ213" s="1465"/>
      <c r="BA213" s="1465"/>
      <c r="BB213" s="1465"/>
    </row>
    <row r="214" spans="2:54" ht="15.75">
      <c r="B214" s="2467"/>
      <c r="C214" s="2686"/>
      <c r="D214" s="2686"/>
      <c r="E214" s="3010"/>
      <c r="F214" s="3041"/>
      <c r="G214" s="2468"/>
      <c r="I214"/>
      <c r="J214" s="1521"/>
      <c r="K214"/>
      <c r="L214"/>
      <c r="M214"/>
      <c r="N214" s="1466"/>
      <c r="O214" s="2026"/>
      <c r="P214" s="1451">
        <v>0</v>
      </c>
      <c r="Q214" s="1451" t="str">
        <f t="shared" ref="Q214:Q223" si="8">CONCATENATE(B214,P214)</f>
        <v>0</v>
      </c>
      <c r="R214" s="1455">
        <v>0</v>
      </c>
      <c r="S214" s="1491">
        <f>SUMIF('FLUJO ACTUAL'!AF:AF,B211,'FLUJO ACTUAL'!AE:AE)</f>
        <v>0</v>
      </c>
      <c r="T214" s="1453">
        <f>SUMIF('1 BL anterior'!C:C,C211,'1 BL anterior'!P:P)</f>
        <v>0</v>
      </c>
      <c r="U214" s="1987">
        <f>SUMIF('1 BL anterior'!C:C,C211,'1 BL anterior'!B:B)</f>
        <v>0</v>
      </c>
      <c r="V214" s="1465"/>
      <c r="W214" s="183"/>
      <c r="X214" s="183"/>
      <c r="Y214" s="1463"/>
      <c r="Z214" s="1463"/>
      <c r="AA214" s="1462"/>
      <c r="AB214" s="1463"/>
      <c r="AC214" s="1342"/>
      <c r="AD214" s="1464"/>
      <c r="AE214" s="1465"/>
      <c r="AF214" s="1465"/>
      <c r="AG214" s="1465"/>
      <c r="AH214" s="1465"/>
      <c r="AI214" s="1465"/>
      <c r="AJ214" s="1465"/>
      <c r="AK214" s="1465"/>
      <c r="AL214" s="1465"/>
      <c r="AM214" s="1465"/>
      <c r="AN214" s="1465"/>
      <c r="AO214" s="1465"/>
      <c r="AP214" s="1465"/>
      <c r="AQ214" s="1465"/>
      <c r="AR214" s="1465"/>
      <c r="AS214" s="1465"/>
      <c r="AT214" s="1465"/>
      <c r="AU214" s="1465"/>
      <c r="AV214" s="1465"/>
      <c r="AW214" s="1465"/>
      <c r="AX214" s="1465"/>
      <c r="AY214" s="1465"/>
      <c r="AZ214" s="1465"/>
      <c r="BA214" s="1465"/>
      <c r="BB214" s="1465"/>
    </row>
    <row r="215" spans="2:54" ht="15.75">
      <c r="B215" s="2467"/>
      <c r="C215" s="2686"/>
      <c r="D215" s="2686"/>
      <c r="E215" s="3010"/>
      <c r="F215" s="3041"/>
      <c r="G215" s="2468"/>
      <c r="I215"/>
      <c r="J215" s="1521"/>
      <c r="K215"/>
      <c r="L215"/>
      <c r="M215"/>
      <c r="N215" s="1466"/>
      <c r="O215" s="2026"/>
      <c r="P215" s="1451">
        <v>0</v>
      </c>
      <c r="Q215" s="1451" t="str">
        <f t="shared" si="8"/>
        <v>0</v>
      </c>
      <c r="R215" s="1455">
        <v>0</v>
      </c>
      <c r="S215" s="1491">
        <f>SUMIF('FLUJO ACTUAL'!AF:AF,B212,'FLUJO ACTUAL'!AE:AE)</f>
        <v>0</v>
      </c>
      <c r="T215" s="1453">
        <f>SUMIF('1 BL anterior'!C:C,C212,'1 BL anterior'!P:P)</f>
        <v>0</v>
      </c>
      <c r="U215" s="1987">
        <f>SUMIF('1 BL anterior'!C:C,C212,'1 BL anterior'!B:B)</f>
        <v>0</v>
      </c>
      <c r="V215" s="1465"/>
      <c r="W215" s="183"/>
      <c r="X215" s="183"/>
      <c r="Y215" s="1463"/>
      <c r="Z215" s="1463"/>
      <c r="AA215" s="1462"/>
      <c r="AB215" s="1463"/>
      <c r="AC215" s="1342"/>
      <c r="AD215" s="1464"/>
      <c r="AE215" s="1465"/>
      <c r="AF215" s="1465"/>
      <c r="AG215" s="1465"/>
      <c r="AH215" s="1465"/>
      <c r="AI215" s="1465"/>
      <c r="AJ215" s="1465"/>
      <c r="AK215" s="1465"/>
      <c r="AL215" s="1465"/>
      <c r="AM215" s="1465"/>
      <c r="AN215" s="1465"/>
      <c r="AO215" s="1465"/>
      <c r="AP215" s="1465"/>
      <c r="AQ215" s="1465"/>
      <c r="AR215" s="1465"/>
      <c r="AS215" s="1465"/>
      <c r="AT215" s="1465"/>
      <c r="AU215" s="1465"/>
      <c r="AV215" s="1465"/>
      <c r="AW215" s="1465"/>
      <c r="AX215" s="1465"/>
      <c r="AY215" s="1465"/>
      <c r="AZ215" s="1465"/>
      <c r="BA215" s="1465"/>
      <c r="BB215" s="1465"/>
    </row>
    <row r="216" spans="2:54" ht="15.75">
      <c r="B216" s="2467"/>
      <c r="C216" s="2686"/>
      <c r="D216" s="2686"/>
      <c r="E216" s="3010"/>
      <c r="F216" s="3041"/>
      <c r="G216" s="2468"/>
      <c r="I216"/>
      <c r="J216" s="1521"/>
      <c r="K216"/>
      <c r="L216"/>
      <c r="M216"/>
      <c r="N216" s="1466"/>
      <c r="O216" s="2026"/>
      <c r="P216" s="1451">
        <v>0</v>
      </c>
      <c r="Q216" s="1451" t="str">
        <f t="shared" si="8"/>
        <v>0</v>
      </c>
      <c r="R216" s="1455">
        <v>0</v>
      </c>
      <c r="S216" s="1491">
        <f>SUMIF('FLUJO ACTUAL'!AF:AF,B213,'FLUJO ACTUAL'!AE:AE)</f>
        <v>0</v>
      </c>
      <c r="T216" s="1453">
        <f>SUMIF('1 BL anterior'!C:C,C213,'1 BL anterior'!P:P)</f>
        <v>0</v>
      </c>
      <c r="U216" s="1987">
        <f>SUMIF('1 BL anterior'!C:C,C213,'1 BL anterior'!B:B)</f>
        <v>0</v>
      </c>
      <c r="V216" s="1465"/>
      <c r="W216" s="183"/>
      <c r="X216" s="183"/>
      <c r="Y216" s="1463"/>
      <c r="Z216" s="1463"/>
      <c r="AA216" s="1462"/>
      <c r="AB216" s="1463"/>
      <c r="AC216" s="1342"/>
      <c r="AD216" s="1464"/>
      <c r="AE216" s="1465"/>
      <c r="AF216" s="1465"/>
      <c r="AG216" s="1465"/>
      <c r="AH216" s="1465"/>
      <c r="AI216" s="1465"/>
      <c r="AJ216" s="1465"/>
      <c r="AK216" s="1465"/>
      <c r="AL216" s="1465"/>
      <c r="AM216" s="1465"/>
      <c r="AN216" s="1465"/>
      <c r="AO216" s="1465"/>
      <c r="AP216" s="1465"/>
      <c r="AQ216" s="1465"/>
      <c r="AR216" s="1465"/>
      <c r="AS216" s="1465"/>
      <c r="AT216" s="1465"/>
      <c r="AU216" s="1465"/>
      <c r="AV216" s="1465"/>
      <c r="AW216" s="1465"/>
      <c r="AX216" s="1465"/>
      <c r="AY216" s="1465"/>
      <c r="AZ216" s="1465"/>
      <c r="BA216" s="1465"/>
      <c r="BB216" s="1465"/>
    </row>
    <row r="217" spans="2:54" ht="15.75">
      <c r="B217" s="2467"/>
      <c r="C217" s="2686"/>
      <c r="D217" s="2686"/>
      <c r="E217" s="3010"/>
      <c r="F217" s="3041"/>
      <c r="G217" s="2468"/>
      <c r="I217"/>
      <c r="J217" s="1521"/>
      <c r="K217"/>
      <c r="L217"/>
      <c r="M217"/>
      <c r="N217" s="1466"/>
      <c r="O217" s="2026"/>
      <c r="P217" s="1451">
        <v>0</v>
      </c>
      <c r="Q217" s="1451" t="str">
        <f t="shared" si="8"/>
        <v>0</v>
      </c>
      <c r="R217" s="1455">
        <v>0</v>
      </c>
      <c r="S217" s="1491">
        <f>SUMIF('FLUJO ACTUAL'!AF:AF,B214,'FLUJO ACTUAL'!AE:AE)</f>
        <v>0</v>
      </c>
      <c r="T217" s="1453">
        <f>SUMIF('1 BL anterior'!C:C,C214,'1 BL anterior'!P:P)</f>
        <v>0</v>
      </c>
      <c r="U217" s="1987">
        <f>SUMIF('1 BL anterior'!C:C,C214,'1 BL anterior'!B:B)</f>
        <v>0</v>
      </c>
      <c r="V217" s="1465"/>
      <c r="W217" s="183"/>
      <c r="X217" s="183"/>
      <c r="Y217" s="1463"/>
      <c r="Z217" s="1463"/>
      <c r="AA217" s="1462"/>
      <c r="AB217" s="1463"/>
      <c r="AC217" s="1342"/>
      <c r="AD217" s="1464"/>
      <c r="AE217" s="1465"/>
      <c r="AF217" s="1465"/>
      <c r="AG217" s="1465"/>
      <c r="AH217" s="1465"/>
      <c r="AI217" s="1465"/>
      <c r="AJ217" s="1465"/>
      <c r="AK217" s="1465"/>
      <c r="AL217" s="1465"/>
      <c r="AM217" s="1465"/>
      <c r="AN217" s="1465"/>
      <c r="AO217" s="1465"/>
      <c r="AP217" s="1465"/>
      <c r="AQ217" s="1465"/>
      <c r="AR217" s="1465"/>
      <c r="AS217" s="1465"/>
      <c r="AT217" s="1465"/>
      <c r="AU217" s="1465"/>
      <c r="AV217" s="1465"/>
      <c r="AW217" s="1465"/>
      <c r="AX217" s="1465"/>
      <c r="AY217" s="1465"/>
      <c r="AZ217" s="1465"/>
      <c r="BA217" s="1465"/>
      <c r="BB217" s="1465"/>
    </row>
    <row r="218" spans="2:54" ht="15.75">
      <c r="B218" s="2467"/>
      <c r="C218" s="2686"/>
      <c r="D218" s="2686"/>
      <c r="E218" s="3010"/>
      <c r="F218" s="3041"/>
      <c r="G218" s="2468"/>
      <c r="I218"/>
      <c r="J218" s="1521"/>
      <c r="K218"/>
      <c r="L218"/>
      <c r="M218"/>
      <c r="N218" s="1466"/>
      <c r="O218" s="2026"/>
      <c r="P218" s="1451">
        <v>0</v>
      </c>
      <c r="Q218" s="1451" t="str">
        <f t="shared" si="8"/>
        <v>0</v>
      </c>
      <c r="R218" s="1455">
        <v>0</v>
      </c>
      <c r="S218" s="1491">
        <f>SUMIF('FLUJO ACTUAL'!AF:AF,B215,'FLUJO ACTUAL'!AE:AE)</f>
        <v>0</v>
      </c>
      <c r="T218" s="1453">
        <f>SUMIF('1 BL anterior'!C:C,C215,'1 BL anterior'!P:P)</f>
        <v>0</v>
      </c>
      <c r="U218" s="1987">
        <f>SUMIF('1 BL anterior'!C:C,C215,'1 BL anterior'!B:B)</f>
        <v>0</v>
      </c>
      <c r="V218" s="1465"/>
      <c r="W218" s="1468"/>
      <c r="X218" s="1462"/>
      <c r="Y218" s="1463"/>
      <c r="Z218" s="1463"/>
      <c r="AA218" s="1462"/>
      <c r="AB218" s="1463"/>
      <c r="AC218" s="1342"/>
      <c r="AD218" s="1464"/>
      <c r="AE218" s="1465"/>
      <c r="AF218" s="1465"/>
      <c r="AG218" s="1465"/>
      <c r="AH218" s="1465"/>
      <c r="AI218" s="1465"/>
      <c r="AJ218" s="1465"/>
      <c r="AK218" s="1465"/>
      <c r="AL218" s="1465"/>
      <c r="AM218" s="1465"/>
      <c r="AN218" s="1465"/>
      <c r="AO218" s="1465"/>
      <c r="AP218" s="1465"/>
      <c r="AQ218" s="1465"/>
      <c r="AR218" s="1465"/>
      <c r="AS218" s="1465"/>
      <c r="AT218" s="1465"/>
      <c r="AU218" s="1465"/>
      <c r="AV218" s="1465"/>
      <c r="AW218" s="1465"/>
      <c r="AX218" s="1465"/>
      <c r="AY218" s="1465"/>
      <c r="AZ218" s="1465"/>
      <c r="BA218" s="1465"/>
      <c r="BB218" s="1465"/>
    </row>
    <row r="219" spans="2:54" ht="15.75">
      <c r="B219" s="2467"/>
      <c r="C219" s="2686"/>
      <c r="D219" s="2686"/>
      <c r="E219" s="3010"/>
      <c r="F219" s="3041"/>
      <c r="G219" s="2468"/>
      <c r="I219"/>
      <c r="J219" s="1521"/>
      <c r="K219"/>
      <c r="L219"/>
      <c r="M219"/>
      <c r="N219" s="1466"/>
      <c r="O219" s="2026"/>
      <c r="P219" s="1451">
        <v>0</v>
      </c>
      <c r="Q219" s="1451" t="str">
        <f t="shared" si="8"/>
        <v>0</v>
      </c>
      <c r="R219" s="1455">
        <v>0</v>
      </c>
      <c r="S219" s="1491">
        <f>SUMIF('FLUJO ACTUAL'!AF:AF,B216,'FLUJO ACTUAL'!AE:AE)</f>
        <v>0</v>
      </c>
      <c r="T219" s="1453">
        <f>SUMIF('1 BL anterior'!C:C,C216,'1 BL anterior'!P:P)</f>
        <v>0</v>
      </c>
      <c r="U219" s="1987">
        <f>SUMIF('1 BL anterior'!C:C,C216,'1 BL anterior'!B:B)</f>
        <v>0</v>
      </c>
      <c r="V219" s="1465"/>
      <c r="W219" s="183"/>
      <c r="X219" s="183"/>
      <c r="Y219" s="1463"/>
      <c r="Z219" s="1463"/>
      <c r="AA219" s="1462"/>
      <c r="AB219" s="1463"/>
      <c r="AC219" s="1342"/>
      <c r="AD219" s="1464"/>
      <c r="AE219" s="1465"/>
      <c r="AF219" s="1465"/>
      <c r="AG219" s="1465"/>
      <c r="AH219" s="1465"/>
      <c r="AI219" s="1465"/>
      <c r="AJ219" s="1465"/>
      <c r="AK219" s="1465"/>
      <c r="AL219" s="1465"/>
      <c r="AM219" s="1465"/>
      <c r="AN219" s="1465"/>
      <c r="AO219" s="1465"/>
      <c r="AP219" s="1465"/>
      <c r="AQ219" s="1465"/>
      <c r="AR219" s="1465"/>
      <c r="AS219" s="1465"/>
      <c r="AT219" s="1465"/>
      <c r="AU219" s="1465"/>
      <c r="AV219" s="1465"/>
      <c r="AW219" s="1465"/>
      <c r="AX219" s="1465"/>
      <c r="AY219" s="1465"/>
      <c r="AZ219" s="1465"/>
      <c r="BA219" s="1465"/>
      <c r="BB219" s="1465"/>
    </row>
    <row r="220" spans="2:54" ht="15.75">
      <c r="B220" s="2467"/>
      <c r="C220" s="2686"/>
      <c r="D220" s="2686"/>
      <c r="E220" s="3010"/>
      <c r="F220" s="3041"/>
      <c r="G220" s="2468"/>
      <c r="I220"/>
      <c r="J220" s="1521"/>
      <c r="K220"/>
      <c r="L220"/>
      <c r="M220"/>
      <c r="N220" s="1466"/>
      <c r="O220" s="2026"/>
      <c r="P220" s="1451">
        <v>0</v>
      </c>
      <c r="Q220" s="1451" t="str">
        <f t="shared" si="8"/>
        <v>0</v>
      </c>
      <c r="R220" s="1455">
        <v>0</v>
      </c>
      <c r="S220" s="1491">
        <f>SUMIF('FLUJO ACTUAL'!AF:AF,B217,'FLUJO ACTUAL'!AE:AE)</f>
        <v>0</v>
      </c>
      <c r="T220" s="1453">
        <f>SUMIF('1 BL anterior'!C:C,C217,'1 BL anterior'!P:P)</f>
        <v>0</v>
      </c>
      <c r="U220" s="1987">
        <f>SUMIF('1 BL anterior'!C:C,C217,'1 BL anterior'!B:B)</f>
        <v>0</v>
      </c>
      <c r="V220" s="1465"/>
      <c r="W220" s="183"/>
      <c r="X220" s="183"/>
      <c r="Y220" s="1463"/>
      <c r="Z220" s="1463"/>
      <c r="AA220" s="1462"/>
      <c r="AB220" s="1463"/>
      <c r="AC220" s="1342"/>
      <c r="AD220" s="1464"/>
      <c r="AE220" s="1465"/>
      <c r="AF220" s="1465"/>
      <c r="AG220" s="1465"/>
      <c r="AH220" s="1465"/>
      <c r="AI220" s="1465"/>
      <c r="AJ220" s="1465"/>
      <c r="AK220" s="1465"/>
      <c r="AL220" s="1465"/>
      <c r="AM220" s="1465"/>
      <c r="AN220" s="1465"/>
      <c r="AO220" s="1465"/>
      <c r="AP220" s="1465"/>
      <c r="AQ220" s="1465"/>
      <c r="AR220" s="1465"/>
      <c r="AS220" s="1465"/>
      <c r="AT220" s="1465"/>
      <c r="AU220" s="1465"/>
      <c r="AV220" s="1465"/>
      <c r="AW220" s="1465"/>
      <c r="AX220" s="1465"/>
      <c r="AY220" s="1465"/>
      <c r="AZ220" s="1465"/>
      <c r="BA220" s="1465"/>
      <c r="BB220" s="1465"/>
    </row>
    <row r="221" spans="2:54" ht="15.75">
      <c r="B221" s="2467"/>
      <c r="C221" s="2686"/>
      <c r="D221" s="2686"/>
      <c r="E221" s="3010"/>
      <c r="F221" s="3041"/>
      <c r="G221" s="2468"/>
      <c r="I221"/>
      <c r="J221" s="1521"/>
      <c r="K221"/>
      <c r="L221"/>
      <c r="M221"/>
      <c r="N221"/>
      <c r="O221" s="2027"/>
      <c r="P221" s="1451">
        <v>0</v>
      </c>
      <c r="Q221" s="1451" t="str">
        <f t="shared" si="8"/>
        <v>0</v>
      </c>
      <c r="R221" s="1455">
        <v>0</v>
      </c>
      <c r="S221" s="1491">
        <f>SUMIF('FLUJO ACTUAL'!AF:AF,B218,'FLUJO ACTUAL'!AE:AE)</f>
        <v>0</v>
      </c>
      <c r="T221" s="1453">
        <f>SUMIF('1 BL anterior'!C:C,C218,'1 BL anterior'!P:P)</f>
        <v>0</v>
      </c>
      <c r="U221" s="1987">
        <f>SUMIF('1 BL anterior'!C:C,C218,'1 BL anterior'!B:B)</f>
        <v>0</v>
      </c>
    </row>
    <row r="222" spans="2:54" ht="15.75">
      <c r="B222" s="2467"/>
      <c r="C222" s="2686"/>
      <c r="D222" s="2686"/>
      <c r="E222" s="3010"/>
      <c r="F222" s="3041"/>
      <c r="G222" s="2468"/>
      <c r="I222"/>
      <c r="J222" s="1521"/>
      <c r="K222"/>
      <c r="L222"/>
      <c r="M222"/>
      <c r="N222"/>
      <c r="O222" s="2027"/>
      <c r="P222" s="1451">
        <v>0</v>
      </c>
      <c r="Q222" s="1451" t="str">
        <f t="shared" si="8"/>
        <v>0</v>
      </c>
      <c r="R222" s="1455">
        <v>0</v>
      </c>
      <c r="S222" s="1491">
        <f>SUMIF('FLUJO ACTUAL'!AF:AF,B219,'FLUJO ACTUAL'!AE:AE)</f>
        <v>0</v>
      </c>
      <c r="T222" s="1453">
        <f>SUMIF('1 BL anterior'!C:C,C219,'1 BL anterior'!P:P)</f>
        <v>0</v>
      </c>
      <c r="U222" s="1987">
        <f>SUMIF('1 BL anterior'!C:C,C219,'1 BL anterior'!B:B)</f>
        <v>0</v>
      </c>
    </row>
    <row r="223" spans="2:54" ht="15.75">
      <c r="B223" s="2467"/>
      <c r="C223" s="2686"/>
      <c r="D223" s="2686"/>
      <c r="E223" s="3010"/>
      <c r="F223" s="3041"/>
      <c r="G223" s="2468"/>
      <c r="I223"/>
      <c r="J223" s="1521"/>
      <c r="K223"/>
      <c r="L223"/>
      <c r="M223"/>
      <c r="N223"/>
      <c r="O223" s="2027"/>
      <c r="P223" s="1451">
        <v>0</v>
      </c>
      <c r="Q223" s="1451" t="str">
        <f t="shared" si="8"/>
        <v>0</v>
      </c>
      <c r="R223" s="1455">
        <v>0</v>
      </c>
      <c r="S223" s="1491">
        <f>SUMIF('FLUJO ACTUAL'!AF:AF,B220,'FLUJO ACTUAL'!AE:AE)</f>
        <v>0</v>
      </c>
      <c r="T223" s="1453">
        <f>SUMIF('1 BL anterior'!C:C,C220,'1 BL anterior'!P:P)</f>
        <v>0</v>
      </c>
      <c r="U223" s="1987">
        <f>SUMIF('1 BL anterior'!C:C,C220,'1 BL anterior'!B:B)</f>
        <v>0</v>
      </c>
    </row>
    <row r="224" spans="2:54" ht="15.75">
      <c r="B224" s="2467"/>
      <c r="C224" s="2686"/>
      <c r="D224" s="2686"/>
      <c r="E224" s="3010"/>
      <c r="F224" s="3041"/>
      <c r="G224" s="2468"/>
      <c r="I224"/>
      <c r="J224" s="1521"/>
      <c r="K224"/>
      <c r="L224"/>
      <c r="M224"/>
      <c r="N224"/>
      <c r="O224" s="2027"/>
      <c r="P224" s="1451">
        <v>0</v>
      </c>
      <c r="Q224" s="1451" t="str">
        <f>CONCATENATE(B224,P224)</f>
        <v>0</v>
      </c>
      <c r="R224" s="1455">
        <v>0</v>
      </c>
      <c r="S224" s="1491">
        <f>SUMIF('FLUJO ACTUAL'!AF:AF,B221,'FLUJO ACTUAL'!AE:AE)</f>
        <v>0</v>
      </c>
      <c r="T224" s="1453">
        <f>SUMIF('1 BL anterior'!C:C,C221,'1 BL anterior'!P:P)</f>
        <v>0</v>
      </c>
      <c r="U224" s="1987">
        <f>SUMIF('1 BL anterior'!C:C,C221,'1 BL anterior'!B:B)</f>
        <v>0</v>
      </c>
    </row>
    <row r="225" spans="2:21" ht="15.75">
      <c r="B225" s="2467"/>
      <c r="C225" s="2686"/>
      <c r="D225" s="2686"/>
      <c r="E225" s="3010"/>
      <c r="F225" s="3041"/>
      <c r="G225" s="2468"/>
      <c r="I225"/>
      <c r="J225" s="1521"/>
      <c r="K225"/>
      <c r="L225"/>
      <c r="M225"/>
      <c r="N225"/>
      <c r="O225" s="2027"/>
      <c r="P225" s="1451">
        <v>0</v>
      </c>
      <c r="Q225" s="1451" t="str">
        <f>CONCATENATE(B225,P225)</f>
        <v>0</v>
      </c>
      <c r="R225" s="1455">
        <v>0</v>
      </c>
      <c r="S225" s="1491">
        <f>SUMIF('FLUJO ACTUAL'!AF:AF,B222,'FLUJO ACTUAL'!AE:AE)</f>
        <v>0</v>
      </c>
      <c r="T225" s="1453">
        <f>SUMIF('1 BL anterior'!C:C,C222,'1 BL anterior'!P:P)</f>
        <v>0</v>
      </c>
      <c r="U225" s="1987">
        <f>SUMIF('1 BL anterior'!C:C,C222,'1 BL anterior'!B:B)</f>
        <v>0</v>
      </c>
    </row>
    <row r="226" spans="2:21" ht="15.75">
      <c r="B226" s="2467"/>
      <c r="C226" s="2686"/>
      <c r="D226" s="2686"/>
      <c r="E226" s="3010"/>
      <c r="F226" s="3041"/>
      <c r="G226" s="2468"/>
      <c r="J226" s="1521"/>
      <c r="P226" s="1451">
        <v>0</v>
      </c>
      <c r="Q226" s="1451" t="str">
        <f>CONCATENATE(B226,P226)</f>
        <v>0</v>
      </c>
      <c r="R226" s="1455">
        <v>0</v>
      </c>
      <c r="S226" s="1491">
        <f>SUMIF('FLUJO ACTUAL'!AF:AF,B223,'FLUJO ACTUAL'!AE:AE)</f>
        <v>0</v>
      </c>
      <c r="T226" s="1453">
        <f>SUMIF('1 BL anterior'!C:C,C223,'1 BL anterior'!P:P)</f>
        <v>0</v>
      </c>
      <c r="U226" s="1987">
        <f>SUMIF('1 BL anterior'!C:C,C223,'1 BL anterior'!B:B)</f>
        <v>0</v>
      </c>
    </row>
    <row r="227" spans="2:21">
      <c r="B227" s="1944"/>
      <c r="C227" s="2688"/>
      <c r="D227" s="2688"/>
      <c r="E227" s="2689"/>
      <c r="J227" s="1521"/>
      <c r="P227" s="1451">
        <v>0</v>
      </c>
      <c r="Q227" s="1451" t="str">
        <f>CONCATENATE(B227,P227)</f>
        <v>0</v>
      </c>
      <c r="R227" s="1455">
        <v>0</v>
      </c>
      <c r="S227" s="1491">
        <f>SUMIF('FLUJO ACTUAL'!AF:AF,B224,'FLUJO ACTUAL'!AE:AE)</f>
        <v>0</v>
      </c>
      <c r="T227" s="1453">
        <f>SUMIF('1 BL anterior'!C:C,C224,'1 BL anterior'!P:P)</f>
        <v>0</v>
      </c>
      <c r="U227" s="1987">
        <f>SUMIF('1 BL anterior'!C:C,C224,'1 BL anterior'!B:B)</f>
        <v>0</v>
      </c>
    </row>
    <row r="228" spans="2:21">
      <c r="B228" s="1944"/>
      <c r="C228" s="2690"/>
      <c r="D228" s="2691"/>
      <c r="E228" s="2689"/>
      <c r="J228" s="1521"/>
    </row>
    <row r="229" spans="2:21">
      <c r="J229" s="1521"/>
    </row>
    <row r="230" spans="2:21">
      <c r="B230" s="1943"/>
      <c r="C230" s="2690"/>
      <c r="D230" s="2691"/>
      <c r="J230" s="1521"/>
    </row>
    <row r="231" spans="2:21">
      <c r="B231" s="1943"/>
      <c r="C231" s="2690"/>
      <c r="D231" s="2691"/>
      <c r="J231" s="1521"/>
    </row>
    <row r="232" spans="2:21">
      <c r="B232" s="1943"/>
      <c r="C232" s="2690"/>
      <c r="D232" s="2691"/>
      <c r="J232" s="1521"/>
    </row>
    <row r="233" spans="2:21">
      <c r="J233" s="1521"/>
    </row>
    <row r="234" spans="2:21">
      <c r="B234" s="1943"/>
      <c r="C234" s="2690"/>
      <c r="D234" s="2691"/>
      <c r="J234" s="1521"/>
    </row>
    <row r="235" spans="2:21">
      <c r="B235" s="1943"/>
      <c r="C235" s="2690"/>
      <c r="D235" s="2695"/>
      <c r="J235" s="1521"/>
    </row>
    <row r="236" spans="2:21">
      <c r="B236" s="1943"/>
      <c r="C236" s="2690"/>
      <c r="D236" s="2691"/>
      <c r="J236" s="1521"/>
    </row>
    <row r="237" spans="2:21" ht="14.25">
      <c r="B237"/>
      <c r="C237" s="836"/>
      <c r="D237" s="836"/>
      <c r="E237" s="3012"/>
      <c r="J237" s="1521"/>
    </row>
  </sheetData>
  <autoFilter ref="B1:BB237" xr:uid="{6637172F-F85E-423D-8DAF-6BDAEC405B8A}"/>
  <phoneticPr fontId="60" type="noConversion"/>
  <pageMargins left="0.75" right="0.75" top="1" bottom="1" header="0" footer="0"/>
  <pageSetup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12D9-F31E-4475-A636-6C417FC46A71}">
  <dimension ref="A1:Q5909"/>
  <sheetViews>
    <sheetView workbookViewId="0"/>
  </sheetViews>
  <sheetFormatPr baseColWidth="10" defaultColWidth="8.85546875" defaultRowHeight="12.75"/>
  <cols>
    <col min="1" max="2" width="15" customWidth="1"/>
    <col min="3" max="4" width="20" customWidth="1"/>
    <col min="5" max="5" width="35.7109375" bestFit="1" customWidth="1"/>
    <col min="6" max="6" width="20" customWidth="1"/>
    <col min="7" max="7" width="22.28515625" customWidth="1"/>
    <col min="8" max="8" width="40.5703125" customWidth="1"/>
    <col min="9" max="10" width="15" style="66" customWidth="1"/>
    <col min="12" max="12" width="11.42578125" bestFit="1" customWidth="1"/>
    <col min="14" max="14" width="11.7109375" customWidth="1"/>
    <col min="17" max="17" width="12.7109375" customWidth="1"/>
  </cols>
  <sheetData>
    <row r="1" spans="1:15" ht="18">
      <c r="A1" s="2667" t="s">
        <v>5034</v>
      </c>
      <c r="B1" s="2667"/>
      <c r="C1" s="2667"/>
      <c r="D1" s="2667"/>
      <c r="E1" s="2667"/>
      <c r="F1" s="2667"/>
      <c r="G1" s="2667"/>
      <c r="H1" s="2667"/>
      <c r="I1" s="3021" t="s">
        <v>5057</v>
      </c>
      <c r="J1" s="3021" t="s">
        <v>5058</v>
      </c>
    </row>
    <row r="2" spans="1:15" ht="18">
      <c r="A2" s="2667" t="s">
        <v>5050</v>
      </c>
      <c r="B2" s="2667"/>
      <c r="C2" s="2667"/>
      <c r="D2" s="2667"/>
      <c r="E2" s="2667"/>
      <c r="F2" s="2667"/>
      <c r="G2" s="2667"/>
      <c r="H2" s="2667"/>
      <c r="I2" s="2677"/>
      <c r="J2" s="2677"/>
    </row>
    <row r="3" spans="1:15" ht="15.75">
      <c r="A3" s="2469" t="s">
        <v>5051</v>
      </c>
      <c r="B3" s="2469" t="s">
        <v>5052</v>
      </c>
      <c r="C3" s="2469" t="s">
        <v>5053</v>
      </c>
      <c r="D3" s="2469" t="s">
        <v>1922</v>
      </c>
      <c r="E3" s="2469" t="s">
        <v>5054</v>
      </c>
      <c r="F3" s="2469" t="s">
        <v>5055</v>
      </c>
      <c r="G3" s="2469" t="s">
        <v>5056</v>
      </c>
      <c r="H3" s="2469" t="s">
        <v>5042</v>
      </c>
      <c r="I3" s="3021" t="s">
        <v>5057</v>
      </c>
      <c r="J3" s="3021" t="s">
        <v>5058</v>
      </c>
    </row>
    <row r="4" spans="1:15">
      <c r="H4" s="2668" t="s">
        <v>9009</v>
      </c>
      <c r="O4">
        <f>SUMIF('3BL ACTUAL'!C:C,G4,'3BL ACTUAL'!J:J)</f>
        <v>0</v>
      </c>
    </row>
    <row r="5" spans="1:15">
      <c r="A5" s="2669" t="s">
        <v>9010</v>
      </c>
      <c r="B5" s="2669" t="s">
        <v>5071</v>
      </c>
      <c r="C5" s="2669" t="s">
        <v>9011</v>
      </c>
      <c r="D5" s="2669" t="s">
        <v>5071</v>
      </c>
      <c r="E5" s="2669" t="s">
        <v>9012</v>
      </c>
      <c r="F5" s="2669" t="s">
        <v>9013</v>
      </c>
      <c r="G5" s="2669" t="s">
        <v>5311</v>
      </c>
      <c r="H5" s="2669" t="s">
        <v>5015</v>
      </c>
      <c r="I5" s="3025">
        <v>53.6</v>
      </c>
      <c r="J5" s="3025">
        <v>0</v>
      </c>
      <c r="O5">
        <f>SUMIF('3BL ACTUAL'!C:C,G5,'3BL ACTUAL'!J:J)</f>
        <v>0</v>
      </c>
    </row>
    <row r="6" spans="1:15">
      <c r="A6" s="2669" t="s">
        <v>9010</v>
      </c>
      <c r="B6" s="2669" t="s">
        <v>5071</v>
      </c>
      <c r="C6" s="2669" t="s">
        <v>9011</v>
      </c>
      <c r="D6" s="2669" t="s">
        <v>5071</v>
      </c>
      <c r="E6" s="2669" t="s">
        <v>9012</v>
      </c>
      <c r="F6" s="2669" t="s">
        <v>9013</v>
      </c>
      <c r="G6" s="2669" t="s">
        <v>5305</v>
      </c>
      <c r="H6" s="2669" t="s">
        <v>9014</v>
      </c>
      <c r="I6" s="3025">
        <v>0</v>
      </c>
      <c r="J6" s="3025">
        <v>53.6</v>
      </c>
      <c r="O6">
        <f>SUMIF('3BL ACTUAL'!C:C,G6,'3BL ACTUAL'!J:J)</f>
        <v>0</v>
      </c>
    </row>
    <row r="7" spans="1:15">
      <c r="H7" t="s">
        <v>9015</v>
      </c>
      <c r="O7">
        <f>SUMIF('3BL ACTUAL'!C:C,G7,'3BL ACTUAL'!J:J)</f>
        <v>0</v>
      </c>
    </row>
    <row r="8" spans="1:15">
      <c r="O8">
        <f>SUMIF('3BL ACTUAL'!C:C,G8,'3BL ACTUAL'!J:J)</f>
        <v>0</v>
      </c>
    </row>
    <row r="9" spans="1:15">
      <c r="H9" s="2668" t="s">
        <v>9016</v>
      </c>
      <c r="O9">
        <f>SUMIF('3BL ACTUAL'!C:C,G9,'3BL ACTUAL'!J:J)</f>
        <v>0</v>
      </c>
    </row>
    <row r="10" spans="1:15">
      <c r="A10" s="2669" t="s">
        <v>9010</v>
      </c>
      <c r="B10" s="2669" t="s">
        <v>4415</v>
      </c>
      <c r="C10" s="2669" t="s">
        <v>5059</v>
      </c>
      <c r="D10" s="2669" t="s">
        <v>4415</v>
      </c>
      <c r="E10" s="2669" t="s">
        <v>7897</v>
      </c>
      <c r="F10" s="2669" t="s">
        <v>9017</v>
      </c>
      <c r="G10" s="2669" t="s">
        <v>5308</v>
      </c>
      <c r="H10" s="2669" t="s">
        <v>4921</v>
      </c>
      <c r="I10" s="3025">
        <v>5.74</v>
      </c>
      <c r="J10" s="3025">
        <v>0</v>
      </c>
      <c r="O10">
        <f>SUMIF('3BL ACTUAL'!C:C,G10,'3BL ACTUAL'!J:J)</f>
        <v>0</v>
      </c>
    </row>
    <row r="11" spans="1:15">
      <c r="A11" s="2669" t="s">
        <v>9010</v>
      </c>
      <c r="B11" s="2669" t="s">
        <v>4415</v>
      </c>
      <c r="C11" s="2669" t="s">
        <v>5059</v>
      </c>
      <c r="D11" s="2669" t="s">
        <v>4415</v>
      </c>
      <c r="E11" s="2669" t="s">
        <v>7897</v>
      </c>
      <c r="F11" s="2669" t="s">
        <v>9017</v>
      </c>
      <c r="G11" s="2669" t="s">
        <v>5328</v>
      </c>
      <c r="H11" s="2669" t="s">
        <v>4994</v>
      </c>
      <c r="I11" s="3025">
        <v>47.86</v>
      </c>
      <c r="J11" s="3025">
        <v>0</v>
      </c>
      <c r="O11">
        <f>SUMIF('3BL ACTUAL'!C:C,G11,'3BL ACTUAL'!J:J)</f>
        <v>0</v>
      </c>
    </row>
    <row r="12" spans="1:15">
      <c r="A12" s="2669" t="s">
        <v>9010</v>
      </c>
      <c r="B12" s="2669" t="s">
        <v>4415</v>
      </c>
      <c r="C12" s="2669" t="s">
        <v>5059</v>
      </c>
      <c r="D12" s="2669" t="s">
        <v>4415</v>
      </c>
      <c r="E12" s="2669" t="s">
        <v>7897</v>
      </c>
      <c r="F12" s="2669" t="s">
        <v>9017</v>
      </c>
      <c r="G12" s="2669" t="s">
        <v>5303</v>
      </c>
      <c r="H12" s="2669" t="s">
        <v>5063</v>
      </c>
      <c r="I12" s="3025">
        <v>0</v>
      </c>
      <c r="J12" s="3025">
        <v>0</v>
      </c>
      <c r="O12">
        <f>SUMIF('3BL ACTUAL'!C:C,G12,'3BL ACTUAL'!J:J)</f>
        <v>0</v>
      </c>
    </row>
    <row r="13" spans="1:15">
      <c r="A13" s="2669" t="s">
        <v>9010</v>
      </c>
      <c r="B13" s="2669" t="s">
        <v>4415</v>
      </c>
      <c r="C13" s="2669" t="s">
        <v>5059</v>
      </c>
      <c r="D13" s="2669" t="s">
        <v>4415</v>
      </c>
      <c r="E13" s="2669" t="s">
        <v>7897</v>
      </c>
      <c r="F13" s="2669" t="s">
        <v>9017</v>
      </c>
      <c r="G13" s="2669" t="s">
        <v>5311</v>
      </c>
      <c r="H13" s="2669" t="s">
        <v>5064</v>
      </c>
      <c r="I13" s="3025">
        <v>0</v>
      </c>
      <c r="J13" s="3025">
        <v>53.6</v>
      </c>
      <c r="O13">
        <f>SUMIF('3BL ACTUAL'!C:C,G13,'3BL ACTUAL'!J:J)</f>
        <v>0</v>
      </c>
    </row>
    <row r="14" spans="1:15">
      <c r="H14" t="s">
        <v>7898</v>
      </c>
      <c r="O14">
        <f>SUMIF('3BL ACTUAL'!C:C,G14,'3BL ACTUAL'!J:J)</f>
        <v>0</v>
      </c>
    </row>
    <row r="15" spans="1:15">
      <c r="O15">
        <f>SUMIF('3BL ACTUAL'!C:C,G15,'3BL ACTUAL'!J:J)</f>
        <v>0</v>
      </c>
    </row>
    <row r="16" spans="1:15">
      <c r="H16" s="2668" t="s">
        <v>9018</v>
      </c>
      <c r="O16">
        <f>SUMIF('3BL ACTUAL'!C:C,G16,'3BL ACTUAL'!J:J)</f>
        <v>0</v>
      </c>
    </row>
    <row r="17" spans="1:15">
      <c r="A17" s="2669" t="s">
        <v>9019</v>
      </c>
      <c r="B17" s="2669" t="s">
        <v>4415</v>
      </c>
      <c r="C17" s="2669" t="s">
        <v>5059</v>
      </c>
      <c r="D17" s="2669" t="s">
        <v>4415</v>
      </c>
      <c r="E17" s="2669" t="s">
        <v>7671</v>
      </c>
      <c r="F17" s="2669" t="s">
        <v>9020</v>
      </c>
      <c r="G17" s="2669" t="s">
        <v>5317</v>
      </c>
      <c r="H17" s="2669" t="s">
        <v>4954</v>
      </c>
      <c r="I17" s="3025">
        <v>960</v>
      </c>
      <c r="J17" s="3025">
        <v>0</v>
      </c>
      <c r="O17">
        <f>SUMIF('3BL ACTUAL'!C:C,G17,'3BL ACTUAL'!J:J)</f>
        <v>0</v>
      </c>
    </row>
    <row r="18" spans="1:15">
      <c r="A18" s="2669" t="s">
        <v>9019</v>
      </c>
      <c r="B18" s="2669" t="s">
        <v>4415</v>
      </c>
      <c r="C18" s="2669" t="s">
        <v>5059</v>
      </c>
      <c r="D18" s="2669" t="s">
        <v>4415</v>
      </c>
      <c r="E18" s="2669" t="s">
        <v>7671</v>
      </c>
      <c r="F18" s="2669" t="s">
        <v>9020</v>
      </c>
      <c r="G18" s="2669" t="s">
        <v>5303</v>
      </c>
      <c r="H18" s="2669" t="s">
        <v>5063</v>
      </c>
      <c r="I18" s="3025">
        <v>0</v>
      </c>
      <c r="J18" s="3025">
        <v>0</v>
      </c>
      <c r="O18">
        <f>SUMIF('3BL ACTUAL'!C:C,G18,'3BL ACTUAL'!J:J)</f>
        <v>0</v>
      </c>
    </row>
    <row r="19" spans="1:15">
      <c r="A19" s="2669" t="s">
        <v>9019</v>
      </c>
      <c r="B19" s="2669" t="s">
        <v>4415</v>
      </c>
      <c r="C19" s="2669" t="s">
        <v>5059</v>
      </c>
      <c r="D19" s="2669" t="s">
        <v>4415</v>
      </c>
      <c r="E19" s="2669" t="s">
        <v>7671</v>
      </c>
      <c r="F19" s="2669" t="s">
        <v>9020</v>
      </c>
      <c r="G19" s="2669" t="s">
        <v>5311</v>
      </c>
      <c r="H19" s="2669" t="s">
        <v>5064</v>
      </c>
      <c r="I19" s="3025">
        <v>0</v>
      </c>
      <c r="J19" s="3025">
        <v>960</v>
      </c>
      <c r="O19">
        <f>SUMIF('3BL ACTUAL'!C:C,G19,'3BL ACTUAL'!J:J)</f>
        <v>0</v>
      </c>
    </row>
    <row r="20" spans="1:15">
      <c r="H20" t="s">
        <v>7672</v>
      </c>
      <c r="O20">
        <f>SUMIF('3BL ACTUAL'!C:C,G20,'3BL ACTUAL'!J:J)</f>
        <v>0</v>
      </c>
    </row>
    <row r="21" spans="1:15">
      <c r="O21">
        <f>SUMIF('3BL ACTUAL'!C:C,G21,'3BL ACTUAL'!J:J)</f>
        <v>0</v>
      </c>
    </row>
    <row r="22" spans="1:15">
      <c r="H22" s="2668" t="s">
        <v>9018</v>
      </c>
      <c r="O22">
        <f>SUMIF('3BL ACTUAL'!C:C,G22,'3BL ACTUAL'!J:J)</f>
        <v>0</v>
      </c>
    </row>
    <row r="23" spans="1:15">
      <c r="A23" s="2669" t="s">
        <v>9019</v>
      </c>
      <c r="B23" s="2669" t="s">
        <v>4415</v>
      </c>
      <c r="C23" s="2669" t="s">
        <v>5059</v>
      </c>
      <c r="D23" s="2669" t="s">
        <v>4415</v>
      </c>
      <c r="E23" s="2669" t="s">
        <v>7671</v>
      </c>
      <c r="F23" s="2669" t="s">
        <v>9021</v>
      </c>
      <c r="G23" s="2669" t="s">
        <v>5343</v>
      </c>
      <c r="H23" s="2669" t="s">
        <v>4975</v>
      </c>
      <c r="I23" s="3025">
        <v>90</v>
      </c>
      <c r="J23" s="3025">
        <v>0</v>
      </c>
      <c r="O23">
        <f>SUMIF('3BL ACTUAL'!C:C,G23,'3BL ACTUAL'!J:J)</f>
        <v>0</v>
      </c>
    </row>
    <row r="24" spans="1:15">
      <c r="A24" s="2669" t="s">
        <v>9019</v>
      </c>
      <c r="B24" s="2669" t="s">
        <v>4415</v>
      </c>
      <c r="C24" s="2669" t="s">
        <v>5059</v>
      </c>
      <c r="D24" s="2669" t="s">
        <v>4415</v>
      </c>
      <c r="E24" s="2669" t="s">
        <v>7671</v>
      </c>
      <c r="F24" s="2669" t="s">
        <v>9021</v>
      </c>
      <c r="G24" s="2669" t="s">
        <v>5303</v>
      </c>
      <c r="H24" s="2669" t="s">
        <v>5063</v>
      </c>
      <c r="I24" s="3025">
        <v>0</v>
      </c>
      <c r="J24" s="3025">
        <v>0</v>
      </c>
      <c r="O24">
        <f>SUMIF('3BL ACTUAL'!C:C,G24,'3BL ACTUAL'!J:J)</f>
        <v>0</v>
      </c>
    </row>
    <row r="25" spans="1:15">
      <c r="A25" s="2669" t="s">
        <v>9019</v>
      </c>
      <c r="B25" s="2669" t="s">
        <v>4415</v>
      </c>
      <c r="C25" s="2669" t="s">
        <v>5059</v>
      </c>
      <c r="D25" s="2669" t="s">
        <v>4415</v>
      </c>
      <c r="E25" s="2669" t="s">
        <v>7671</v>
      </c>
      <c r="F25" s="2669" t="s">
        <v>9021</v>
      </c>
      <c r="G25" s="2669" t="s">
        <v>5311</v>
      </c>
      <c r="H25" s="2669" t="s">
        <v>5064</v>
      </c>
      <c r="I25" s="3025">
        <v>0</v>
      </c>
      <c r="J25" s="3025">
        <v>90</v>
      </c>
      <c r="O25">
        <f>SUMIF('3BL ACTUAL'!C:C,G25,'3BL ACTUAL'!J:J)</f>
        <v>0</v>
      </c>
    </row>
    <row r="26" spans="1:15">
      <c r="H26" t="s">
        <v>7739</v>
      </c>
      <c r="O26">
        <f>SUMIF('3BL ACTUAL'!C:C,G26,'3BL ACTUAL'!J:J)</f>
        <v>0</v>
      </c>
    </row>
    <row r="27" spans="1:15">
      <c r="O27">
        <f>SUMIF('3BL ACTUAL'!C:C,G27,'3BL ACTUAL'!J:J)</f>
        <v>0</v>
      </c>
    </row>
    <row r="28" spans="1:15">
      <c r="H28" s="2668" t="s">
        <v>9022</v>
      </c>
      <c r="O28">
        <f>SUMIF('3BL ACTUAL'!C:C,G28,'3BL ACTUAL'!J:J)</f>
        <v>0</v>
      </c>
    </row>
    <row r="29" spans="1:15">
      <c r="A29" s="2669" t="s">
        <v>9019</v>
      </c>
      <c r="B29" s="2669" t="s">
        <v>5071</v>
      </c>
      <c r="C29" s="2669" t="s">
        <v>9011</v>
      </c>
      <c r="D29" s="2669" t="s">
        <v>5071</v>
      </c>
      <c r="E29" s="2669" t="s">
        <v>9023</v>
      </c>
      <c r="F29" s="2669" t="s">
        <v>9024</v>
      </c>
      <c r="G29" s="2669" t="s">
        <v>5311</v>
      </c>
      <c r="H29" s="2669" t="s">
        <v>5015</v>
      </c>
      <c r="I29" s="3025">
        <v>1920</v>
      </c>
      <c r="J29" s="3025">
        <v>0</v>
      </c>
      <c r="O29">
        <f>SUMIF('3BL ACTUAL'!C:C,G29,'3BL ACTUAL'!J:J)</f>
        <v>0</v>
      </c>
    </row>
    <row r="30" spans="1:15">
      <c r="A30" s="2669" t="s">
        <v>9019</v>
      </c>
      <c r="B30" s="2669" t="s">
        <v>5071</v>
      </c>
      <c r="C30" s="2669" t="s">
        <v>9011</v>
      </c>
      <c r="D30" s="2669" t="s">
        <v>5071</v>
      </c>
      <c r="E30" s="2669" t="s">
        <v>9023</v>
      </c>
      <c r="F30" s="2669" t="s">
        <v>9024</v>
      </c>
      <c r="G30" s="2669" t="s">
        <v>5305</v>
      </c>
      <c r="H30" s="2669" t="s">
        <v>9014</v>
      </c>
      <c r="I30" s="3025">
        <v>0</v>
      </c>
      <c r="J30" s="3025">
        <v>1920</v>
      </c>
      <c r="O30">
        <f>SUMIF('3BL ACTUAL'!C:C,G30,'3BL ACTUAL'!J:J)</f>
        <v>0</v>
      </c>
    </row>
    <row r="31" spans="1:15">
      <c r="H31" t="s">
        <v>9015</v>
      </c>
      <c r="O31">
        <f>SUMIF('3BL ACTUAL'!C:C,G31,'3BL ACTUAL'!J:J)</f>
        <v>0</v>
      </c>
    </row>
    <row r="32" spans="1:15">
      <c r="O32">
        <f>SUMIF('3BL ACTUAL'!C:C,G32,'3BL ACTUAL'!J:J)</f>
        <v>0</v>
      </c>
    </row>
    <row r="33" spans="1:15">
      <c r="H33" s="2668" t="s">
        <v>9025</v>
      </c>
      <c r="O33">
        <f>SUMIF('3BL ACTUAL'!C:C,G33,'3BL ACTUAL'!J:J)</f>
        <v>0</v>
      </c>
    </row>
    <row r="34" spans="1:15">
      <c r="A34" s="2669" t="s">
        <v>9026</v>
      </c>
      <c r="B34" s="2669"/>
      <c r="C34" s="2669"/>
      <c r="D34" s="2669" t="s">
        <v>5073</v>
      </c>
      <c r="E34" s="2669" t="s">
        <v>7408</v>
      </c>
      <c r="F34" s="2669" t="s">
        <v>9027</v>
      </c>
      <c r="G34" s="2669" t="s">
        <v>5354</v>
      </c>
      <c r="H34" s="2669" t="s">
        <v>5033</v>
      </c>
      <c r="I34" s="3025">
        <v>53.6</v>
      </c>
      <c r="J34" s="3025">
        <v>0</v>
      </c>
      <c r="O34">
        <f>SUMIF('3BL ACTUAL'!C:C,G34,'3BL ACTUAL'!J:J)</f>
        <v>0</v>
      </c>
    </row>
    <row r="35" spans="1:15">
      <c r="A35" s="2669" t="s">
        <v>9026</v>
      </c>
      <c r="B35" s="2669"/>
      <c r="C35" s="2669"/>
      <c r="D35" s="2669" t="s">
        <v>5073</v>
      </c>
      <c r="E35" s="2669" t="s">
        <v>7408</v>
      </c>
      <c r="F35" s="2669" t="s">
        <v>9027</v>
      </c>
      <c r="G35" s="2669" t="s">
        <v>5297</v>
      </c>
      <c r="H35" s="2669" t="s">
        <v>5075</v>
      </c>
      <c r="I35" s="3025">
        <v>0</v>
      </c>
      <c r="J35" s="3025">
        <v>53.6</v>
      </c>
      <c r="O35">
        <f>SUMIF('3BL ACTUAL'!C:C,G35,'3BL ACTUAL'!J:J)</f>
        <v>0</v>
      </c>
    </row>
    <row r="36" spans="1:15">
      <c r="H36" t="s">
        <v>7409</v>
      </c>
      <c r="O36">
        <f>SUMIF('3BL ACTUAL'!C:C,G36,'3BL ACTUAL'!J:J)</f>
        <v>0</v>
      </c>
    </row>
    <row r="37" spans="1:15">
      <c r="O37">
        <f>SUMIF('3BL ACTUAL'!C:C,G37,'3BL ACTUAL'!J:J)</f>
        <v>0</v>
      </c>
    </row>
    <row r="38" spans="1:15">
      <c r="H38" s="2668" t="s">
        <v>9028</v>
      </c>
      <c r="O38">
        <f>SUMIF('3BL ACTUAL'!C:C,G38,'3BL ACTUAL'!J:J)</f>
        <v>0</v>
      </c>
    </row>
    <row r="39" spans="1:15">
      <c r="A39" s="2669" t="s">
        <v>9029</v>
      </c>
      <c r="B39" s="2669" t="s">
        <v>4415</v>
      </c>
      <c r="C39" s="2669" t="s">
        <v>5059</v>
      </c>
      <c r="D39" s="2669" t="s">
        <v>4415</v>
      </c>
      <c r="E39" s="2669" t="s">
        <v>7669</v>
      </c>
      <c r="F39" s="2669" t="s">
        <v>9030</v>
      </c>
      <c r="G39" s="2669" t="s">
        <v>5317</v>
      </c>
      <c r="H39" s="2669" t="s">
        <v>4954</v>
      </c>
      <c r="I39" s="3025">
        <v>960</v>
      </c>
      <c r="J39" s="3025">
        <v>0</v>
      </c>
      <c r="O39">
        <f>SUMIF('3BL ACTUAL'!C:C,G39,'3BL ACTUAL'!J:J)</f>
        <v>0</v>
      </c>
    </row>
    <row r="40" spans="1:15">
      <c r="A40" s="2669" t="s">
        <v>9029</v>
      </c>
      <c r="B40" s="2669" t="s">
        <v>4415</v>
      </c>
      <c r="C40" s="2669" t="s">
        <v>5059</v>
      </c>
      <c r="D40" s="2669" t="s">
        <v>4415</v>
      </c>
      <c r="E40" s="2669" t="s">
        <v>7669</v>
      </c>
      <c r="F40" s="2669" t="s">
        <v>9030</v>
      </c>
      <c r="G40" s="2669" t="s">
        <v>5303</v>
      </c>
      <c r="H40" s="2669" t="s">
        <v>5063</v>
      </c>
      <c r="I40" s="3025">
        <v>0</v>
      </c>
      <c r="J40" s="3025">
        <v>0</v>
      </c>
      <c r="O40">
        <f>SUMIF('3BL ACTUAL'!C:C,G40,'3BL ACTUAL'!J:J)</f>
        <v>0</v>
      </c>
    </row>
    <row r="41" spans="1:15">
      <c r="A41" s="2669" t="s">
        <v>9029</v>
      </c>
      <c r="B41" s="2669" t="s">
        <v>4415</v>
      </c>
      <c r="C41" s="2669" t="s">
        <v>5059</v>
      </c>
      <c r="D41" s="2669" t="s">
        <v>4415</v>
      </c>
      <c r="E41" s="2669" t="s">
        <v>7669</v>
      </c>
      <c r="F41" s="2669" t="s">
        <v>9030</v>
      </c>
      <c r="G41" s="2669" t="s">
        <v>5311</v>
      </c>
      <c r="H41" s="2669" t="s">
        <v>5064</v>
      </c>
      <c r="I41" s="3025">
        <v>0</v>
      </c>
      <c r="J41" s="3025">
        <v>960</v>
      </c>
      <c r="O41">
        <f>SUMIF('3BL ACTUAL'!C:C,G41,'3BL ACTUAL'!J:J)</f>
        <v>0</v>
      </c>
    </row>
    <row r="42" spans="1:15">
      <c r="H42" t="s">
        <v>7670</v>
      </c>
      <c r="O42">
        <f>SUMIF('3BL ACTUAL'!C:C,G42,'3BL ACTUAL'!J:J)</f>
        <v>0</v>
      </c>
    </row>
    <row r="43" spans="1:15">
      <c r="O43">
        <f>SUMIF('3BL ACTUAL'!C:C,G43,'3BL ACTUAL'!J:J)</f>
        <v>0</v>
      </c>
    </row>
    <row r="44" spans="1:15">
      <c r="H44" s="2668" t="s">
        <v>9031</v>
      </c>
      <c r="O44">
        <f>SUMIF('3BL ACTUAL'!C:C,G44,'3BL ACTUAL'!J:J)</f>
        <v>0</v>
      </c>
    </row>
    <row r="45" spans="1:15">
      <c r="A45" s="2669" t="s">
        <v>9029</v>
      </c>
      <c r="B45" s="2669"/>
      <c r="C45" s="2669"/>
      <c r="D45" s="2669" t="s">
        <v>5073</v>
      </c>
      <c r="E45" s="2669" t="s">
        <v>7406</v>
      </c>
      <c r="F45" s="2669" t="s">
        <v>9032</v>
      </c>
      <c r="G45" s="2669" t="s">
        <v>5305</v>
      </c>
      <c r="H45" s="2669" t="s">
        <v>5047</v>
      </c>
      <c r="I45" s="3025">
        <v>450000</v>
      </c>
      <c r="J45" s="3025">
        <v>0</v>
      </c>
      <c r="O45">
        <f>SUMIF('3BL ACTUAL'!C:C,G45,'3BL ACTUAL'!J:J)</f>
        <v>0</v>
      </c>
    </row>
    <row r="46" spans="1:15">
      <c r="A46" s="2669" t="s">
        <v>9029</v>
      </c>
      <c r="B46" s="2669"/>
      <c r="C46" s="2669"/>
      <c r="D46" s="2669" t="s">
        <v>5073</v>
      </c>
      <c r="E46" s="2669" t="s">
        <v>7406</v>
      </c>
      <c r="F46" s="2669" t="s">
        <v>9032</v>
      </c>
      <c r="G46" s="2669" t="s">
        <v>5297</v>
      </c>
      <c r="H46" s="2669" t="s">
        <v>5075</v>
      </c>
      <c r="I46" s="3025">
        <v>0</v>
      </c>
      <c r="J46" s="3025">
        <v>450000</v>
      </c>
      <c r="O46">
        <f>SUMIF('3BL ACTUAL'!C:C,G46,'3BL ACTUAL'!J:J)</f>
        <v>0</v>
      </c>
    </row>
    <row r="47" spans="1:15">
      <c r="H47" t="s">
        <v>7407</v>
      </c>
      <c r="O47">
        <f>SUMIF('3BL ACTUAL'!C:C,G47,'3BL ACTUAL'!J:J)</f>
        <v>0</v>
      </c>
    </row>
    <row r="48" spans="1:15">
      <c r="O48">
        <f>SUMIF('3BL ACTUAL'!C:C,G48,'3BL ACTUAL'!J:J)</f>
        <v>0</v>
      </c>
    </row>
    <row r="49" spans="1:15">
      <c r="H49" s="2668" t="s">
        <v>9033</v>
      </c>
      <c r="O49">
        <f>SUMIF('3BL ACTUAL'!C:C,G49,'3BL ACTUAL'!J:J)</f>
        <v>0</v>
      </c>
    </row>
    <row r="50" spans="1:15">
      <c r="A50" s="2669" t="s">
        <v>9034</v>
      </c>
      <c r="B50" s="2669" t="s">
        <v>5169</v>
      </c>
      <c r="C50" s="2669" t="s">
        <v>5298</v>
      </c>
      <c r="D50" s="2669" t="s">
        <v>5299</v>
      </c>
      <c r="E50" s="2669" t="s">
        <v>8970</v>
      </c>
      <c r="F50" s="2669" t="s">
        <v>9035</v>
      </c>
      <c r="G50" s="2669" t="s">
        <v>8992</v>
      </c>
      <c r="H50" s="2669" t="s">
        <v>8993</v>
      </c>
      <c r="I50" s="3025">
        <v>415.39</v>
      </c>
      <c r="J50" s="3025">
        <v>0</v>
      </c>
      <c r="O50">
        <f>SUMIF('3BL ACTUAL'!C:C,G50,'3BL ACTUAL'!J:J)</f>
        <v>0</v>
      </c>
    </row>
    <row r="51" spans="1:15">
      <c r="A51" s="2669" t="s">
        <v>9034</v>
      </c>
      <c r="B51" s="2669" t="s">
        <v>5169</v>
      </c>
      <c r="C51" s="2669" t="s">
        <v>5298</v>
      </c>
      <c r="D51" s="2669" t="s">
        <v>5299</v>
      </c>
      <c r="E51" s="2669" t="s">
        <v>8970</v>
      </c>
      <c r="F51" s="2669" t="s">
        <v>9035</v>
      </c>
      <c r="G51" s="2669" t="s">
        <v>8784</v>
      </c>
      <c r="H51" s="2669" t="s">
        <v>9036</v>
      </c>
      <c r="I51" s="3025">
        <v>0</v>
      </c>
      <c r="J51" s="3025">
        <v>415.39</v>
      </c>
      <c r="O51">
        <f>SUMIF('3BL ACTUAL'!C:C,G51,'3BL ACTUAL'!J:J)</f>
        <v>0</v>
      </c>
    </row>
    <row r="52" spans="1:15">
      <c r="H52" t="s">
        <v>8971</v>
      </c>
      <c r="O52">
        <f>SUMIF('3BL ACTUAL'!C:C,G52,'3BL ACTUAL'!J:J)</f>
        <v>0</v>
      </c>
    </row>
    <row r="53" spans="1:15">
      <c r="O53">
        <f>SUMIF('3BL ACTUAL'!C:C,G53,'3BL ACTUAL'!J:J)</f>
        <v>0</v>
      </c>
    </row>
    <row r="54" spans="1:15">
      <c r="H54" s="2668" t="s">
        <v>9037</v>
      </c>
      <c r="O54">
        <f>SUMIF('3BL ACTUAL'!C:C,G54,'3BL ACTUAL'!J:J)</f>
        <v>0</v>
      </c>
    </row>
    <row r="55" spans="1:15">
      <c r="A55" s="2669" t="s">
        <v>9034</v>
      </c>
      <c r="B55" s="2669" t="s">
        <v>5169</v>
      </c>
      <c r="C55" s="2669" t="s">
        <v>5298</v>
      </c>
      <c r="D55" s="2669" t="s">
        <v>5299</v>
      </c>
      <c r="E55" s="2669" t="s">
        <v>8778</v>
      </c>
      <c r="F55" s="2669" t="s">
        <v>9038</v>
      </c>
      <c r="G55" s="2669" t="s">
        <v>8992</v>
      </c>
      <c r="H55" s="2669" t="s">
        <v>8993</v>
      </c>
      <c r="I55" s="3025">
        <v>396.04</v>
      </c>
      <c r="J55" s="3025">
        <v>0</v>
      </c>
      <c r="O55">
        <f>SUMIF('3BL ACTUAL'!C:C,G55,'3BL ACTUAL'!J:J)</f>
        <v>0</v>
      </c>
    </row>
    <row r="56" spans="1:15">
      <c r="A56" s="2669" t="s">
        <v>9034</v>
      </c>
      <c r="B56" s="2669" t="s">
        <v>5169</v>
      </c>
      <c r="C56" s="2669" t="s">
        <v>5298</v>
      </c>
      <c r="D56" s="2669" t="s">
        <v>5299</v>
      </c>
      <c r="E56" s="2669" t="s">
        <v>8778</v>
      </c>
      <c r="F56" s="2669" t="s">
        <v>9038</v>
      </c>
      <c r="G56" s="2669" t="s">
        <v>6121</v>
      </c>
      <c r="H56" s="2669" t="s">
        <v>6122</v>
      </c>
      <c r="I56" s="3025">
        <v>19.350000000000001</v>
      </c>
      <c r="J56" s="3025">
        <v>0</v>
      </c>
      <c r="O56">
        <f>SUMIF('3BL ACTUAL'!C:C,G56,'3BL ACTUAL'!J:J)</f>
        <v>0</v>
      </c>
    </row>
    <row r="57" spans="1:15">
      <c r="A57" s="2669" t="s">
        <v>9034</v>
      </c>
      <c r="B57" s="2669" t="s">
        <v>5169</v>
      </c>
      <c r="C57" s="2669" t="s">
        <v>5298</v>
      </c>
      <c r="D57" s="2669" t="s">
        <v>5299</v>
      </c>
      <c r="E57" s="2669" t="s">
        <v>8778</v>
      </c>
      <c r="F57" s="2669" t="s">
        <v>9038</v>
      </c>
      <c r="G57" s="2669" t="s">
        <v>8784</v>
      </c>
      <c r="H57" s="2669" t="s">
        <v>9036</v>
      </c>
      <c r="I57" s="3025">
        <v>0</v>
      </c>
      <c r="J57" s="3025">
        <v>415.39</v>
      </c>
      <c r="O57">
        <f>SUMIF('3BL ACTUAL'!C:C,G57,'3BL ACTUAL'!J:J)</f>
        <v>0</v>
      </c>
    </row>
    <row r="58" spans="1:15">
      <c r="H58" t="s">
        <v>8779</v>
      </c>
      <c r="O58">
        <f>SUMIF('3BL ACTUAL'!C:C,G58,'3BL ACTUAL'!J:J)</f>
        <v>0</v>
      </c>
    </row>
    <row r="59" spans="1:15">
      <c r="O59">
        <f>SUMIF('3BL ACTUAL'!C:C,G59,'3BL ACTUAL'!J:J)</f>
        <v>0</v>
      </c>
    </row>
    <row r="60" spans="1:15">
      <c r="H60" s="2668" t="s">
        <v>9039</v>
      </c>
      <c r="O60">
        <f>SUMIF('3BL ACTUAL'!C:C,G60,'3BL ACTUAL'!J:J)</f>
        <v>0</v>
      </c>
    </row>
    <row r="61" spans="1:15">
      <c r="A61" s="2669" t="s">
        <v>9034</v>
      </c>
      <c r="B61" s="2669" t="s">
        <v>5169</v>
      </c>
      <c r="C61" s="2669" t="s">
        <v>5298</v>
      </c>
      <c r="D61" s="2669" t="s">
        <v>5299</v>
      </c>
      <c r="E61" s="2669" t="s">
        <v>8972</v>
      </c>
      <c r="F61" s="2669" t="s">
        <v>9040</v>
      </c>
      <c r="G61" s="2669" t="s">
        <v>8994</v>
      </c>
      <c r="H61" s="2669" t="s">
        <v>8995</v>
      </c>
      <c r="I61" s="3025">
        <v>161.54</v>
      </c>
      <c r="J61" s="3025">
        <v>0</v>
      </c>
      <c r="O61">
        <f>SUMIF('3BL ACTUAL'!C:C,G61,'3BL ACTUAL'!J:J)</f>
        <v>0</v>
      </c>
    </row>
    <row r="62" spans="1:15">
      <c r="A62" s="2669" t="s">
        <v>9034</v>
      </c>
      <c r="B62" s="2669" t="s">
        <v>5169</v>
      </c>
      <c r="C62" s="2669" t="s">
        <v>5298</v>
      </c>
      <c r="D62" s="2669" t="s">
        <v>5299</v>
      </c>
      <c r="E62" s="2669" t="s">
        <v>8972</v>
      </c>
      <c r="F62" s="2669" t="s">
        <v>9040</v>
      </c>
      <c r="G62" s="2669" t="s">
        <v>8784</v>
      </c>
      <c r="H62" s="2669" t="s">
        <v>9036</v>
      </c>
      <c r="I62" s="3025">
        <v>0</v>
      </c>
      <c r="J62" s="3025">
        <v>161.54</v>
      </c>
      <c r="O62">
        <f>SUMIF('3BL ACTUAL'!C:C,G62,'3BL ACTUAL'!J:J)</f>
        <v>0</v>
      </c>
    </row>
    <row r="63" spans="1:15">
      <c r="H63" t="s">
        <v>8973</v>
      </c>
      <c r="O63">
        <f>SUMIF('3BL ACTUAL'!C:C,G63,'3BL ACTUAL'!J:J)</f>
        <v>0</v>
      </c>
    </row>
    <row r="64" spans="1:15">
      <c r="O64">
        <f>SUMIF('3BL ACTUAL'!C:C,G64,'3BL ACTUAL'!J:J)</f>
        <v>0</v>
      </c>
    </row>
    <row r="65" spans="1:15">
      <c r="H65" s="2668" t="s">
        <v>9041</v>
      </c>
      <c r="O65">
        <f>SUMIF('3BL ACTUAL'!C:C,G65,'3BL ACTUAL'!J:J)</f>
        <v>0</v>
      </c>
    </row>
    <row r="66" spans="1:15">
      <c r="A66" s="2669" t="s">
        <v>9034</v>
      </c>
      <c r="B66" s="2669" t="s">
        <v>5169</v>
      </c>
      <c r="C66" s="2669" t="s">
        <v>5298</v>
      </c>
      <c r="D66" s="2669" t="s">
        <v>5299</v>
      </c>
      <c r="E66" s="2669" t="s">
        <v>8737</v>
      </c>
      <c r="F66" s="2669" t="s">
        <v>9042</v>
      </c>
      <c r="G66" s="2669" t="s">
        <v>8994</v>
      </c>
      <c r="H66" s="2669" t="s">
        <v>8995</v>
      </c>
      <c r="I66" s="3025">
        <v>143</v>
      </c>
      <c r="J66" s="3025">
        <v>0</v>
      </c>
      <c r="O66">
        <f>SUMIF('3BL ACTUAL'!C:C,G66,'3BL ACTUAL'!J:J)</f>
        <v>0</v>
      </c>
    </row>
    <row r="67" spans="1:15">
      <c r="A67" s="2669" t="s">
        <v>9034</v>
      </c>
      <c r="B67" s="2669" t="s">
        <v>5169</v>
      </c>
      <c r="C67" s="2669" t="s">
        <v>5298</v>
      </c>
      <c r="D67" s="2669" t="s">
        <v>5299</v>
      </c>
      <c r="E67" s="2669" t="s">
        <v>8737</v>
      </c>
      <c r="F67" s="2669" t="s">
        <v>9042</v>
      </c>
      <c r="G67" s="2669" t="s">
        <v>6121</v>
      </c>
      <c r="H67" s="2669" t="s">
        <v>6122</v>
      </c>
      <c r="I67" s="3025">
        <v>18.54</v>
      </c>
      <c r="J67" s="3025">
        <v>0</v>
      </c>
      <c r="O67">
        <f>SUMIF('3BL ACTUAL'!C:C,G67,'3BL ACTUAL'!J:J)</f>
        <v>0</v>
      </c>
    </row>
    <row r="68" spans="1:15">
      <c r="A68" s="2669" t="s">
        <v>9034</v>
      </c>
      <c r="B68" s="2669" t="s">
        <v>5169</v>
      </c>
      <c r="C68" s="2669" t="s">
        <v>5298</v>
      </c>
      <c r="D68" s="2669" t="s">
        <v>5299</v>
      </c>
      <c r="E68" s="2669" t="s">
        <v>8737</v>
      </c>
      <c r="F68" s="2669" t="s">
        <v>9042</v>
      </c>
      <c r="G68" s="2669" t="s">
        <v>6115</v>
      </c>
      <c r="H68" s="2669" t="s">
        <v>6116</v>
      </c>
      <c r="I68" s="3025">
        <v>58.33</v>
      </c>
      <c r="J68" s="3025">
        <v>0</v>
      </c>
      <c r="O68">
        <f>SUMIF('3BL ACTUAL'!C:C,G68,'3BL ACTUAL'!J:J)</f>
        <v>0</v>
      </c>
    </row>
    <row r="69" spans="1:15">
      <c r="A69" s="2669" t="s">
        <v>9034</v>
      </c>
      <c r="B69" s="2669" t="s">
        <v>5169</v>
      </c>
      <c r="C69" s="2669" t="s">
        <v>5298</v>
      </c>
      <c r="D69" s="2669" t="s">
        <v>5299</v>
      </c>
      <c r="E69" s="2669" t="s">
        <v>8737</v>
      </c>
      <c r="F69" s="2669" t="s">
        <v>9042</v>
      </c>
      <c r="G69" s="2669" t="s">
        <v>6117</v>
      </c>
      <c r="H69" s="2669" t="s">
        <v>6118</v>
      </c>
      <c r="I69" s="3025">
        <v>35.42</v>
      </c>
      <c r="J69" s="3025">
        <v>0</v>
      </c>
      <c r="O69">
        <f>SUMIF('3BL ACTUAL'!C:C,G69,'3BL ACTUAL'!J:J)</f>
        <v>0</v>
      </c>
    </row>
    <row r="70" spans="1:15">
      <c r="A70" s="2669" t="s">
        <v>9034</v>
      </c>
      <c r="B70" s="2669" t="s">
        <v>5169</v>
      </c>
      <c r="C70" s="2669" t="s">
        <v>5298</v>
      </c>
      <c r="D70" s="2669" t="s">
        <v>5299</v>
      </c>
      <c r="E70" s="2669" t="s">
        <v>8737</v>
      </c>
      <c r="F70" s="2669" t="s">
        <v>9042</v>
      </c>
      <c r="G70" s="2669" t="s">
        <v>8784</v>
      </c>
      <c r="H70" s="2669" t="s">
        <v>9036</v>
      </c>
      <c r="I70" s="3025">
        <v>0</v>
      </c>
      <c r="J70" s="3025">
        <v>255.29</v>
      </c>
      <c r="O70">
        <f>SUMIF('3BL ACTUAL'!C:C,G70,'3BL ACTUAL'!J:J)</f>
        <v>0</v>
      </c>
    </row>
    <row r="71" spans="1:15">
      <c r="H71" t="s">
        <v>8738</v>
      </c>
      <c r="O71">
        <f>SUMIF('3BL ACTUAL'!C:C,G71,'3BL ACTUAL'!J:J)</f>
        <v>0</v>
      </c>
    </row>
    <row r="72" spans="1:15">
      <c r="O72">
        <f>SUMIF('3BL ACTUAL'!C:C,G72,'3BL ACTUAL'!J:J)</f>
        <v>0</v>
      </c>
    </row>
    <row r="73" spans="1:15">
      <c r="H73" s="2668" t="s">
        <v>9043</v>
      </c>
      <c r="O73">
        <f>SUMIF('3BL ACTUAL'!C:C,G73,'3BL ACTUAL'!J:J)</f>
        <v>0</v>
      </c>
    </row>
    <row r="74" spans="1:15">
      <c r="A74" s="2669" t="s">
        <v>9034</v>
      </c>
      <c r="B74" s="2669" t="s">
        <v>5169</v>
      </c>
      <c r="C74" s="2669" t="s">
        <v>5298</v>
      </c>
      <c r="D74" s="2669" t="s">
        <v>5299</v>
      </c>
      <c r="E74" s="2669" t="s">
        <v>8974</v>
      </c>
      <c r="F74" s="2669" t="s">
        <v>9044</v>
      </c>
      <c r="G74" s="2669" t="s">
        <v>9000</v>
      </c>
      <c r="H74" s="2669" t="s">
        <v>1131</v>
      </c>
      <c r="I74" s="3025">
        <v>360.91</v>
      </c>
      <c r="J74" s="3025">
        <v>0</v>
      </c>
      <c r="O74">
        <f>SUMIF('3BL ACTUAL'!C:C,G74,'3BL ACTUAL'!J:J)</f>
        <v>0</v>
      </c>
    </row>
    <row r="75" spans="1:15">
      <c r="A75" s="2669" t="s">
        <v>9034</v>
      </c>
      <c r="B75" s="2669" t="s">
        <v>5169</v>
      </c>
      <c r="C75" s="2669" t="s">
        <v>5298</v>
      </c>
      <c r="D75" s="2669" t="s">
        <v>5299</v>
      </c>
      <c r="E75" s="2669" t="s">
        <v>8974</v>
      </c>
      <c r="F75" s="2669" t="s">
        <v>9044</v>
      </c>
      <c r="G75" s="2669" t="s">
        <v>8784</v>
      </c>
      <c r="H75" s="2669" t="s">
        <v>9036</v>
      </c>
      <c r="I75" s="3025">
        <v>0</v>
      </c>
      <c r="J75" s="3025">
        <v>360.91</v>
      </c>
      <c r="O75">
        <f>SUMIF('3BL ACTUAL'!C:C,G75,'3BL ACTUAL'!J:J)</f>
        <v>0</v>
      </c>
    </row>
    <row r="76" spans="1:15">
      <c r="H76" t="s">
        <v>8975</v>
      </c>
      <c r="O76">
        <f>SUMIF('3BL ACTUAL'!C:C,G76,'3BL ACTUAL'!J:J)</f>
        <v>0</v>
      </c>
    </row>
    <row r="77" spans="1:15">
      <c r="O77">
        <f>SUMIF('3BL ACTUAL'!C:C,G77,'3BL ACTUAL'!J:J)</f>
        <v>0</v>
      </c>
    </row>
    <row r="78" spans="1:15">
      <c r="H78" s="2668" t="s">
        <v>9045</v>
      </c>
      <c r="O78">
        <f>SUMIF('3BL ACTUAL'!C:C,G78,'3BL ACTUAL'!J:J)</f>
        <v>0</v>
      </c>
    </row>
    <row r="79" spans="1:15">
      <c r="A79" s="2669" t="s">
        <v>9034</v>
      </c>
      <c r="B79" s="2669" t="s">
        <v>5169</v>
      </c>
      <c r="C79" s="2669" t="s">
        <v>5298</v>
      </c>
      <c r="D79" s="2669" t="s">
        <v>5299</v>
      </c>
      <c r="E79" s="2669" t="s">
        <v>8780</v>
      </c>
      <c r="F79" s="2669" t="s">
        <v>9046</v>
      </c>
      <c r="G79" s="2669" t="s">
        <v>9000</v>
      </c>
      <c r="H79" s="2669" t="s">
        <v>1131</v>
      </c>
      <c r="I79" s="3025">
        <v>339.1</v>
      </c>
      <c r="J79" s="3025">
        <v>0</v>
      </c>
      <c r="O79">
        <f>SUMIF('3BL ACTUAL'!C:C,G79,'3BL ACTUAL'!J:J)</f>
        <v>0</v>
      </c>
    </row>
    <row r="80" spans="1:15">
      <c r="A80" s="2669" t="s">
        <v>9034</v>
      </c>
      <c r="B80" s="2669" t="s">
        <v>5169</v>
      </c>
      <c r="C80" s="2669" t="s">
        <v>5298</v>
      </c>
      <c r="D80" s="2669" t="s">
        <v>5299</v>
      </c>
      <c r="E80" s="2669" t="s">
        <v>8780</v>
      </c>
      <c r="F80" s="2669" t="s">
        <v>9046</v>
      </c>
      <c r="G80" s="2669" t="s">
        <v>6121</v>
      </c>
      <c r="H80" s="2669" t="s">
        <v>6122</v>
      </c>
      <c r="I80" s="3025">
        <v>21.81</v>
      </c>
      <c r="J80" s="3025">
        <v>0</v>
      </c>
      <c r="O80">
        <f>SUMIF('3BL ACTUAL'!C:C,G80,'3BL ACTUAL'!J:J)</f>
        <v>0</v>
      </c>
    </row>
    <row r="81" spans="1:15">
      <c r="A81" s="2669" t="s">
        <v>9034</v>
      </c>
      <c r="B81" s="2669" t="s">
        <v>5169</v>
      </c>
      <c r="C81" s="2669" t="s">
        <v>5298</v>
      </c>
      <c r="D81" s="2669" t="s">
        <v>5299</v>
      </c>
      <c r="E81" s="2669" t="s">
        <v>8780</v>
      </c>
      <c r="F81" s="2669" t="s">
        <v>9046</v>
      </c>
      <c r="G81" s="2669" t="s">
        <v>6125</v>
      </c>
      <c r="H81" s="2669" t="s">
        <v>6126</v>
      </c>
      <c r="I81" s="3025">
        <v>41.65</v>
      </c>
      <c r="J81" s="3025">
        <v>0</v>
      </c>
      <c r="O81">
        <f>SUMIF('3BL ACTUAL'!C:C,G81,'3BL ACTUAL'!J:J)</f>
        <v>0</v>
      </c>
    </row>
    <row r="82" spans="1:15">
      <c r="A82" s="2669" t="s">
        <v>9034</v>
      </c>
      <c r="B82" s="2669" t="s">
        <v>5169</v>
      </c>
      <c r="C82" s="2669" t="s">
        <v>5298</v>
      </c>
      <c r="D82" s="2669" t="s">
        <v>5299</v>
      </c>
      <c r="E82" s="2669" t="s">
        <v>8780</v>
      </c>
      <c r="F82" s="2669" t="s">
        <v>9046</v>
      </c>
      <c r="G82" s="2669" t="s">
        <v>8784</v>
      </c>
      <c r="H82" s="2669" t="s">
        <v>9036</v>
      </c>
      <c r="I82" s="3025">
        <v>0</v>
      </c>
      <c r="J82" s="3025">
        <v>402.56</v>
      </c>
      <c r="O82">
        <f>SUMIF('3BL ACTUAL'!C:C,G82,'3BL ACTUAL'!J:J)</f>
        <v>0</v>
      </c>
    </row>
    <row r="83" spans="1:15">
      <c r="H83" t="s">
        <v>8781</v>
      </c>
      <c r="O83">
        <f>SUMIF('3BL ACTUAL'!C:C,G83,'3BL ACTUAL'!J:J)</f>
        <v>0</v>
      </c>
    </row>
    <row r="84" spans="1:15">
      <c r="O84">
        <f>SUMIF('3BL ACTUAL'!C:C,G84,'3BL ACTUAL'!J:J)</f>
        <v>0</v>
      </c>
    </row>
    <row r="85" spans="1:15">
      <c r="H85" s="2668" t="s">
        <v>9047</v>
      </c>
      <c r="O85">
        <f>SUMIF('3BL ACTUAL'!C:C,G85,'3BL ACTUAL'!J:J)</f>
        <v>0</v>
      </c>
    </row>
    <row r="86" spans="1:15">
      <c r="A86" s="2669" t="s">
        <v>9034</v>
      </c>
      <c r="B86" s="2669" t="s">
        <v>5169</v>
      </c>
      <c r="C86" s="2669" t="s">
        <v>5298</v>
      </c>
      <c r="D86" s="2669" t="s">
        <v>5299</v>
      </c>
      <c r="E86" s="2669" t="s">
        <v>8976</v>
      </c>
      <c r="F86" s="2669" t="s">
        <v>9048</v>
      </c>
      <c r="G86" s="2669" t="s">
        <v>8998</v>
      </c>
      <c r="H86" s="2669" t="s">
        <v>8999</v>
      </c>
      <c r="I86" s="3025">
        <v>131.81</v>
      </c>
      <c r="J86" s="3025">
        <v>0</v>
      </c>
      <c r="O86">
        <f>SUMIF('3BL ACTUAL'!C:C,G86,'3BL ACTUAL'!J:J)</f>
        <v>0</v>
      </c>
    </row>
    <row r="87" spans="1:15">
      <c r="A87" s="2669" t="s">
        <v>9034</v>
      </c>
      <c r="B87" s="2669" t="s">
        <v>5169</v>
      </c>
      <c r="C87" s="2669" t="s">
        <v>5298</v>
      </c>
      <c r="D87" s="2669" t="s">
        <v>5299</v>
      </c>
      <c r="E87" s="2669" t="s">
        <v>8976</v>
      </c>
      <c r="F87" s="2669" t="s">
        <v>9048</v>
      </c>
      <c r="G87" s="2669" t="s">
        <v>8784</v>
      </c>
      <c r="H87" s="2669" t="s">
        <v>9036</v>
      </c>
      <c r="I87" s="3025">
        <v>0</v>
      </c>
      <c r="J87" s="3025">
        <v>131.81</v>
      </c>
      <c r="O87">
        <f>SUMIF('3BL ACTUAL'!C:C,G87,'3BL ACTUAL'!J:J)</f>
        <v>0</v>
      </c>
    </row>
    <row r="88" spans="1:15">
      <c r="H88" t="s">
        <v>8977</v>
      </c>
      <c r="O88">
        <f>SUMIF('3BL ACTUAL'!C:C,G88,'3BL ACTUAL'!J:J)</f>
        <v>0</v>
      </c>
    </row>
    <row r="89" spans="1:15">
      <c r="O89">
        <f>SUMIF('3BL ACTUAL'!C:C,G89,'3BL ACTUAL'!J:J)</f>
        <v>0</v>
      </c>
    </row>
    <row r="90" spans="1:15">
      <c r="H90" s="2668" t="s">
        <v>9049</v>
      </c>
      <c r="O90">
        <f>SUMIF('3BL ACTUAL'!C:C,G90,'3BL ACTUAL'!J:J)</f>
        <v>0</v>
      </c>
    </row>
    <row r="91" spans="1:15">
      <c r="A91" s="2669" t="s">
        <v>9034</v>
      </c>
      <c r="B91" s="2669" t="s">
        <v>5169</v>
      </c>
      <c r="C91" s="2669" t="s">
        <v>5298</v>
      </c>
      <c r="D91" s="2669" t="s">
        <v>5299</v>
      </c>
      <c r="E91" s="2669" t="s">
        <v>8782</v>
      </c>
      <c r="F91" s="2669" t="s">
        <v>9050</v>
      </c>
      <c r="G91" s="2669" t="s">
        <v>8998</v>
      </c>
      <c r="H91" s="2669" t="s">
        <v>8999</v>
      </c>
      <c r="I91" s="3025">
        <v>113.31</v>
      </c>
      <c r="J91" s="3025">
        <v>0</v>
      </c>
      <c r="O91">
        <f>SUMIF('3BL ACTUAL'!C:C,G91,'3BL ACTUAL'!J:J)</f>
        <v>0</v>
      </c>
    </row>
    <row r="92" spans="1:15">
      <c r="A92" s="2669" t="s">
        <v>9034</v>
      </c>
      <c r="B92" s="2669" t="s">
        <v>5169</v>
      </c>
      <c r="C92" s="2669" t="s">
        <v>5298</v>
      </c>
      <c r="D92" s="2669" t="s">
        <v>5299</v>
      </c>
      <c r="E92" s="2669" t="s">
        <v>8782</v>
      </c>
      <c r="F92" s="2669" t="s">
        <v>9050</v>
      </c>
      <c r="G92" s="2669" t="s">
        <v>6121</v>
      </c>
      <c r="H92" s="2669" t="s">
        <v>6122</v>
      </c>
      <c r="I92" s="3025">
        <v>18.5</v>
      </c>
      <c r="J92" s="3025">
        <v>0</v>
      </c>
      <c r="O92">
        <f>SUMIF('3BL ACTUAL'!C:C,G92,'3BL ACTUAL'!J:J)</f>
        <v>0</v>
      </c>
    </row>
    <row r="93" spans="1:15">
      <c r="A93" s="2669" t="s">
        <v>9034</v>
      </c>
      <c r="B93" s="2669" t="s">
        <v>5169</v>
      </c>
      <c r="C93" s="2669" t="s">
        <v>5298</v>
      </c>
      <c r="D93" s="2669" t="s">
        <v>5299</v>
      </c>
      <c r="E93" s="2669" t="s">
        <v>8782</v>
      </c>
      <c r="F93" s="2669" t="s">
        <v>9050</v>
      </c>
      <c r="G93" s="2669" t="s">
        <v>6125</v>
      </c>
      <c r="H93" s="2669" t="s">
        <v>6126</v>
      </c>
      <c r="I93" s="3025">
        <v>35.42</v>
      </c>
      <c r="J93" s="3025">
        <v>0</v>
      </c>
      <c r="O93">
        <f>SUMIF('3BL ACTUAL'!C:C,G93,'3BL ACTUAL'!J:J)</f>
        <v>0</v>
      </c>
    </row>
    <row r="94" spans="1:15">
      <c r="A94" s="2669" t="s">
        <v>9034</v>
      </c>
      <c r="B94" s="2669" t="s">
        <v>5169</v>
      </c>
      <c r="C94" s="2669" t="s">
        <v>5298</v>
      </c>
      <c r="D94" s="2669" t="s">
        <v>5299</v>
      </c>
      <c r="E94" s="2669" t="s">
        <v>8782</v>
      </c>
      <c r="F94" s="2669" t="s">
        <v>9050</v>
      </c>
      <c r="G94" s="2669" t="s">
        <v>8784</v>
      </c>
      <c r="H94" s="2669" t="s">
        <v>9036</v>
      </c>
      <c r="I94" s="3025">
        <v>0</v>
      </c>
      <c r="J94" s="3025">
        <v>167.23</v>
      </c>
      <c r="O94">
        <f>SUMIF('3BL ACTUAL'!C:C,G94,'3BL ACTUAL'!J:J)</f>
        <v>0</v>
      </c>
    </row>
    <row r="95" spans="1:15">
      <c r="H95" t="s">
        <v>8783</v>
      </c>
      <c r="O95">
        <f>SUMIF('3BL ACTUAL'!C:C,G95,'3BL ACTUAL'!J:J)</f>
        <v>0</v>
      </c>
    </row>
    <row r="96" spans="1:15">
      <c r="O96">
        <f>SUMIF('3BL ACTUAL'!C:C,G96,'3BL ACTUAL'!J:J)</f>
        <v>0</v>
      </c>
    </row>
    <row r="97" spans="1:15">
      <c r="H97" s="2668" t="s">
        <v>9051</v>
      </c>
      <c r="O97">
        <f>SUMIF('3BL ACTUAL'!C:C,G97,'3BL ACTUAL'!J:J)</f>
        <v>0</v>
      </c>
    </row>
    <row r="98" spans="1:15">
      <c r="A98" s="2669" t="s">
        <v>9034</v>
      </c>
      <c r="B98" s="2669" t="s">
        <v>5169</v>
      </c>
      <c r="C98" s="2669" t="s">
        <v>5298</v>
      </c>
      <c r="D98" s="2669" t="s">
        <v>5299</v>
      </c>
      <c r="E98" s="2669" t="s">
        <v>8978</v>
      </c>
      <c r="F98" s="2669" t="s">
        <v>9052</v>
      </c>
      <c r="G98" s="2669" t="s">
        <v>8996</v>
      </c>
      <c r="H98" s="2669" t="s">
        <v>8997</v>
      </c>
      <c r="I98" s="3025">
        <v>159.44999999999999</v>
      </c>
      <c r="J98" s="3025">
        <v>0</v>
      </c>
      <c r="O98">
        <f>SUMIF('3BL ACTUAL'!C:C,G98,'3BL ACTUAL'!J:J)</f>
        <v>0</v>
      </c>
    </row>
    <row r="99" spans="1:15">
      <c r="A99" s="2669" t="s">
        <v>9034</v>
      </c>
      <c r="B99" s="2669" t="s">
        <v>5169</v>
      </c>
      <c r="C99" s="2669" t="s">
        <v>5298</v>
      </c>
      <c r="D99" s="2669" t="s">
        <v>5299</v>
      </c>
      <c r="E99" s="2669" t="s">
        <v>8978</v>
      </c>
      <c r="F99" s="2669" t="s">
        <v>9052</v>
      </c>
      <c r="G99" s="2669" t="s">
        <v>8784</v>
      </c>
      <c r="H99" s="2669" t="s">
        <v>9036</v>
      </c>
      <c r="I99" s="3025">
        <v>0</v>
      </c>
      <c r="J99" s="3025">
        <v>159.44999999999999</v>
      </c>
      <c r="O99">
        <f>SUMIF('3BL ACTUAL'!C:C,G99,'3BL ACTUAL'!J:J)</f>
        <v>0</v>
      </c>
    </row>
    <row r="100" spans="1:15">
      <c r="H100" t="s">
        <v>8979</v>
      </c>
      <c r="O100">
        <f>SUMIF('3BL ACTUAL'!C:C,G100,'3BL ACTUAL'!J:J)</f>
        <v>0</v>
      </c>
    </row>
    <row r="101" spans="1:15">
      <c r="O101">
        <f>SUMIF('3BL ACTUAL'!C:C,G101,'3BL ACTUAL'!J:J)</f>
        <v>0</v>
      </c>
    </row>
    <row r="102" spans="1:15">
      <c r="H102" s="2668" t="s">
        <v>9053</v>
      </c>
      <c r="O102">
        <f>SUMIF('3BL ACTUAL'!C:C,G102,'3BL ACTUAL'!J:J)</f>
        <v>0</v>
      </c>
    </row>
    <row r="103" spans="1:15">
      <c r="A103" s="2669" t="s">
        <v>9034</v>
      </c>
      <c r="B103" s="2669" t="s">
        <v>5169</v>
      </c>
      <c r="C103" s="2669" t="s">
        <v>5298</v>
      </c>
      <c r="D103" s="2669" t="s">
        <v>5299</v>
      </c>
      <c r="E103" s="2669" t="s">
        <v>8508</v>
      </c>
      <c r="F103" s="2669" t="s">
        <v>9054</v>
      </c>
      <c r="G103" s="2669" t="s">
        <v>8404</v>
      </c>
      <c r="H103" s="2669" t="s">
        <v>8405</v>
      </c>
      <c r="I103" s="3025">
        <v>406.81</v>
      </c>
      <c r="J103" s="3025">
        <v>0</v>
      </c>
      <c r="O103">
        <f>SUMIF('3BL ACTUAL'!C:C,G103,'3BL ACTUAL'!J:J)</f>
        <v>0</v>
      </c>
    </row>
    <row r="104" spans="1:15">
      <c r="A104" s="2669" t="s">
        <v>9034</v>
      </c>
      <c r="B104" s="2669" t="s">
        <v>5169</v>
      </c>
      <c r="C104" s="2669" t="s">
        <v>5298</v>
      </c>
      <c r="D104" s="2669" t="s">
        <v>5299</v>
      </c>
      <c r="E104" s="2669" t="s">
        <v>8508</v>
      </c>
      <c r="F104" s="2669" t="s">
        <v>9054</v>
      </c>
      <c r="G104" s="2669" t="s">
        <v>8980</v>
      </c>
      <c r="H104" s="2669" t="s">
        <v>9055</v>
      </c>
      <c r="I104" s="3025">
        <v>0</v>
      </c>
      <c r="J104" s="3025">
        <v>406.81</v>
      </c>
      <c r="N104" s="1460">
        <v>1</v>
      </c>
      <c r="O104">
        <f>SUMIF('3BL ACTUAL'!C:C,G104,'3BL ACTUAL'!J:J)</f>
        <v>0</v>
      </c>
    </row>
    <row r="105" spans="1:15">
      <c r="H105" t="s">
        <v>8509</v>
      </c>
      <c r="O105">
        <f>SUMIF('3BL ACTUAL'!C:C,G105,'3BL ACTUAL'!J:J)</f>
        <v>0</v>
      </c>
    </row>
    <row r="106" spans="1:15">
      <c r="O106">
        <f>SUMIF('3BL ACTUAL'!C:C,G106,'3BL ACTUAL'!J:J)</f>
        <v>0</v>
      </c>
    </row>
    <row r="107" spans="1:15">
      <c r="H107" s="2668" t="s">
        <v>9056</v>
      </c>
      <c r="O107">
        <f>SUMIF('3BL ACTUAL'!C:C,G107,'3BL ACTUAL'!J:J)</f>
        <v>0</v>
      </c>
    </row>
    <row r="108" spans="1:15">
      <c r="A108" s="2669" t="s">
        <v>9034</v>
      </c>
      <c r="B108" s="2669" t="s">
        <v>5169</v>
      </c>
      <c r="C108" s="2669" t="s">
        <v>5298</v>
      </c>
      <c r="D108" s="2669" t="s">
        <v>5299</v>
      </c>
      <c r="E108" s="2669" t="s">
        <v>8510</v>
      </c>
      <c r="F108" s="2669" t="s">
        <v>9057</v>
      </c>
      <c r="G108" s="2669" t="s">
        <v>8404</v>
      </c>
      <c r="H108" s="2669" t="s">
        <v>8405</v>
      </c>
      <c r="I108" s="3025">
        <v>406.81</v>
      </c>
      <c r="J108" s="3025">
        <v>0</v>
      </c>
      <c r="O108">
        <f>SUMIF('3BL ACTUAL'!C:C,G108,'3BL ACTUAL'!J:J)</f>
        <v>0</v>
      </c>
    </row>
    <row r="109" spans="1:15">
      <c r="A109" s="2669" t="s">
        <v>9034</v>
      </c>
      <c r="B109" s="2669" t="s">
        <v>5169</v>
      </c>
      <c r="C109" s="2669" t="s">
        <v>5298</v>
      </c>
      <c r="D109" s="2669" t="s">
        <v>5299</v>
      </c>
      <c r="E109" s="2669" t="s">
        <v>8510</v>
      </c>
      <c r="F109" s="2669" t="s">
        <v>9057</v>
      </c>
      <c r="G109" s="2669" t="s">
        <v>8980</v>
      </c>
      <c r="H109" s="2669" t="s">
        <v>9055</v>
      </c>
      <c r="I109" s="3025">
        <v>0</v>
      </c>
      <c r="J109" s="3025">
        <v>406.81</v>
      </c>
      <c r="N109" s="1460">
        <v>1</v>
      </c>
      <c r="O109">
        <f>SUMIF('3BL ACTUAL'!C:C,G109,'3BL ACTUAL'!J:J)</f>
        <v>0</v>
      </c>
    </row>
    <row r="110" spans="1:15">
      <c r="H110" t="s">
        <v>8511</v>
      </c>
      <c r="O110">
        <f>SUMIF('3BL ACTUAL'!C:C,G110,'3BL ACTUAL'!J:J)</f>
        <v>0</v>
      </c>
    </row>
    <row r="111" spans="1:15">
      <c r="O111">
        <f>SUMIF('3BL ACTUAL'!C:C,G111,'3BL ACTUAL'!J:J)</f>
        <v>0</v>
      </c>
    </row>
    <row r="112" spans="1:15">
      <c r="H112" s="2668" t="s">
        <v>9058</v>
      </c>
      <c r="O112">
        <f>SUMIF('3BL ACTUAL'!C:C,G112,'3BL ACTUAL'!J:J)</f>
        <v>0</v>
      </c>
    </row>
    <row r="113" spans="1:15">
      <c r="A113" s="2669" t="s">
        <v>9034</v>
      </c>
      <c r="B113" s="2669" t="s">
        <v>5169</v>
      </c>
      <c r="C113" s="2669" t="s">
        <v>5298</v>
      </c>
      <c r="D113" s="2669" t="s">
        <v>5299</v>
      </c>
      <c r="E113" s="2669" t="s">
        <v>8400</v>
      </c>
      <c r="F113" s="2669" t="s">
        <v>9059</v>
      </c>
      <c r="G113" s="2669" t="s">
        <v>8338</v>
      </c>
      <c r="H113" s="2669" t="s">
        <v>8339</v>
      </c>
      <c r="I113" s="3025">
        <v>263.62</v>
      </c>
      <c r="J113" s="3025">
        <v>0</v>
      </c>
      <c r="O113">
        <f>SUMIF('3BL ACTUAL'!C:C,G113,'3BL ACTUAL'!J:J)</f>
        <v>0</v>
      </c>
    </row>
    <row r="114" spans="1:15">
      <c r="A114" s="2669" t="s">
        <v>9034</v>
      </c>
      <c r="B114" s="2669" t="s">
        <v>5169</v>
      </c>
      <c r="C114" s="2669" t="s">
        <v>5298</v>
      </c>
      <c r="D114" s="2669" t="s">
        <v>5299</v>
      </c>
      <c r="E114" s="2669" t="s">
        <v>8400</v>
      </c>
      <c r="F114" s="2669" t="s">
        <v>9059</v>
      </c>
      <c r="G114" s="2669" t="s">
        <v>8980</v>
      </c>
      <c r="H114" s="2669" t="s">
        <v>9055</v>
      </c>
      <c r="I114" s="3025">
        <v>0</v>
      </c>
      <c r="J114" s="3025">
        <v>263.62</v>
      </c>
      <c r="N114" s="1460">
        <v>1</v>
      </c>
      <c r="O114">
        <f>SUMIF('3BL ACTUAL'!C:C,G114,'3BL ACTUAL'!J:J)</f>
        <v>0</v>
      </c>
    </row>
    <row r="115" spans="1:15">
      <c r="H115" t="s">
        <v>8401</v>
      </c>
      <c r="O115">
        <f>SUMIF('3BL ACTUAL'!C:C,G115,'3BL ACTUAL'!J:J)</f>
        <v>0</v>
      </c>
    </row>
    <row r="116" spans="1:15">
      <c r="O116">
        <f>SUMIF('3BL ACTUAL'!C:C,G116,'3BL ACTUAL'!J:J)</f>
        <v>0</v>
      </c>
    </row>
    <row r="117" spans="1:15">
      <c r="H117" s="2668" t="s">
        <v>9060</v>
      </c>
      <c r="O117">
        <f>SUMIF('3BL ACTUAL'!C:C,G117,'3BL ACTUAL'!J:J)</f>
        <v>0</v>
      </c>
    </row>
    <row r="118" spans="1:15">
      <c r="A118" s="2669" t="s">
        <v>9034</v>
      </c>
      <c r="B118" s="2669" t="s">
        <v>5169</v>
      </c>
      <c r="C118" s="2669" t="s">
        <v>5298</v>
      </c>
      <c r="D118" s="2669" t="s">
        <v>5299</v>
      </c>
      <c r="E118" s="2669" t="s">
        <v>8334</v>
      </c>
      <c r="F118" s="2669" t="s">
        <v>9061</v>
      </c>
      <c r="G118" s="2669" t="s">
        <v>8287</v>
      </c>
      <c r="H118" s="2669" t="s">
        <v>8288</v>
      </c>
      <c r="I118" s="3025">
        <v>1735</v>
      </c>
      <c r="J118" s="3025">
        <v>0</v>
      </c>
      <c r="O118">
        <f>SUMIF('3BL ACTUAL'!C:C,G118,'3BL ACTUAL'!J:J)</f>
        <v>0</v>
      </c>
    </row>
    <row r="119" spans="1:15">
      <c r="A119" s="2669" t="s">
        <v>9034</v>
      </c>
      <c r="B119" s="2669" t="s">
        <v>5169</v>
      </c>
      <c r="C119" s="2669" t="s">
        <v>5298</v>
      </c>
      <c r="D119" s="2669" t="s">
        <v>5299</v>
      </c>
      <c r="E119" s="2669" t="s">
        <v>8334</v>
      </c>
      <c r="F119" s="2669" t="s">
        <v>9061</v>
      </c>
      <c r="G119" s="2669" t="s">
        <v>8980</v>
      </c>
      <c r="H119" s="2669" t="s">
        <v>9055</v>
      </c>
      <c r="I119" s="3025">
        <v>0</v>
      </c>
      <c r="J119" s="3025">
        <v>1735</v>
      </c>
      <c r="N119" s="1460">
        <v>1</v>
      </c>
      <c r="O119">
        <f>SUMIF('3BL ACTUAL'!C:C,G119,'3BL ACTUAL'!J:J)</f>
        <v>0</v>
      </c>
    </row>
    <row r="120" spans="1:15">
      <c r="H120" t="s">
        <v>8335</v>
      </c>
      <c r="O120">
        <f>SUMIF('3BL ACTUAL'!C:C,G120,'3BL ACTUAL'!J:J)</f>
        <v>0</v>
      </c>
    </row>
    <row r="121" spans="1:15">
      <c r="O121">
        <f>SUMIF('3BL ACTUAL'!C:C,G121,'3BL ACTUAL'!J:J)</f>
        <v>0</v>
      </c>
    </row>
    <row r="122" spans="1:15">
      <c r="H122" s="2668" t="s">
        <v>9062</v>
      </c>
      <c r="O122">
        <f>SUMIF('3BL ACTUAL'!C:C,G122,'3BL ACTUAL'!J:J)</f>
        <v>0</v>
      </c>
    </row>
    <row r="123" spans="1:15">
      <c r="A123" s="2669" t="s">
        <v>9034</v>
      </c>
      <c r="B123" s="2669" t="s">
        <v>5169</v>
      </c>
      <c r="C123" s="2669" t="s">
        <v>5298</v>
      </c>
      <c r="D123" s="2669" t="s">
        <v>5299</v>
      </c>
      <c r="E123" s="2669" t="s">
        <v>8166</v>
      </c>
      <c r="F123" s="2669" t="s">
        <v>9063</v>
      </c>
      <c r="G123" s="2669" t="s">
        <v>8072</v>
      </c>
      <c r="H123" s="2669" t="s">
        <v>8073</v>
      </c>
      <c r="I123" s="3025">
        <v>314.5</v>
      </c>
      <c r="J123" s="3025">
        <v>0</v>
      </c>
      <c r="O123">
        <f>SUMIF('3BL ACTUAL'!C:C,G123,'3BL ACTUAL'!J:J)</f>
        <v>0</v>
      </c>
    </row>
    <row r="124" spans="1:15">
      <c r="A124" s="2669" t="s">
        <v>9034</v>
      </c>
      <c r="B124" s="2669" t="s">
        <v>5169</v>
      </c>
      <c r="C124" s="2669" t="s">
        <v>5298</v>
      </c>
      <c r="D124" s="2669" t="s">
        <v>5299</v>
      </c>
      <c r="E124" s="2669" t="s">
        <v>8166</v>
      </c>
      <c r="F124" s="2669" t="s">
        <v>9063</v>
      </c>
      <c r="G124" s="2669" t="s">
        <v>8980</v>
      </c>
      <c r="H124" s="2669" t="s">
        <v>9055</v>
      </c>
      <c r="I124" s="3025">
        <v>0</v>
      </c>
      <c r="J124" s="3025">
        <v>314.5</v>
      </c>
      <c r="N124" s="1460">
        <v>1</v>
      </c>
      <c r="O124">
        <f>SUMIF('3BL ACTUAL'!C:C,G124,'3BL ACTUAL'!J:J)</f>
        <v>0</v>
      </c>
    </row>
    <row r="125" spans="1:15">
      <c r="H125" t="s">
        <v>8167</v>
      </c>
      <c r="O125">
        <f>SUMIF('3BL ACTUAL'!C:C,G125,'3BL ACTUAL'!J:J)</f>
        <v>0</v>
      </c>
    </row>
    <row r="126" spans="1:15">
      <c r="O126">
        <f>SUMIF('3BL ACTUAL'!C:C,G126,'3BL ACTUAL'!J:J)</f>
        <v>0</v>
      </c>
    </row>
    <row r="127" spans="1:15">
      <c r="H127" s="2668" t="s">
        <v>9064</v>
      </c>
      <c r="O127">
        <f>SUMIF('3BL ACTUAL'!C:C,G127,'3BL ACTUAL'!J:J)</f>
        <v>0</v>
      </c>
    </row>
    <row r="128" spans="1:15">
      <c r="A128" s="2669" t="s">
        <v>9034</v>
      </c>
      <c r="B128" s="2669" t="s">
        <v>5169</v>
      </c>
      <c r="C128" s="2669" t="s">
        <v>5298</v>
      </c>
      <c r="D128" s="2669" t="s">
        <v>5299</v>
      </c>
      <c r="E128" s="2669" t="s">
        <v>8206</v>
      </c>
      <c r="F128" s="2669" t="s">
        <v>9065</v>
      </c>
      <c r="G128" s="2669" t="s">
        <v>8168</v>
      </c>
      <c r="H128" s="2669" t="s">
        <v>8169</v>
      </c>
      <c r="I128" s="3025">
        <v>1036</v>
      </c>
      <c r="J128" s="3025">
        <v>0</v>
      </c>
      <c r="O128">
        <f>SUMIF('3BL ACTUAL'!C:C,G128,'3BL ACTUAL'!J:J)</f>
        <v>0</v>
      </c>
    </row>
    <row r="129" spans="1:15">
      <c r="A129" s="2669" t="s">
        <v>9034</v>
      </c>
      <c r="B129" s="2669" t="s">
        <v>5169</v>
      </c>
      <c r="C129" s="2669" t="s">
        <v>5298</v>
      </c>
      <c r="D129" s="2669" t="s">
        <v>5299</v>
      </c>
      <c r="E129" s="2669" t="s">
        <v>8206</v>
      </c>
      <c r="F129" s="2669" t="s">
        <v>9065</v>
      </c>
      <c r="G129" s="2669" t="s">
        <v>8980</v>
      </c>
      <c r="H129" s="2669" t="s">
        <v>9055</v>
      </c>
      <c r="I129" s="3025">
        <v>0</v>
      </c>
      <c r="J129" s="3025">
        <v>1036</v>
      </c>
      <c r="N129" s="1460">
        <v>1</v>
      </c>
      <c r="O129">
        <f>SUMIF('3BL ACTUAL'!C:C,G129,'3BL ACTUAL'!J:J)</f>
        <v>0</v>
      </c>
    </row>
    <row r="130" spans="1:15">
      <c r="H130" t="s">
        <v>8207</v>
      </c>
      <c r="O130">
        <f>SUMIF('3BL ACTUAL'!C:C,G130,'3BL ACTUAL'!J:J)</f>
        <v>0</v>
      </c>
    </row>
    <row r="131" spans="1:15">
      <c r="O131">
        <f>SUMIF('3BL ACTUAL'!C:C,G131,'3BL ACTUAL'!J:J)</f>
        <v>0</v>
      </c>
    </row>
    <row r="132" spans="1:15">
      <c r="H132" s="2668" t="s">
        <v>9066</v>
      </c>
      <c r="O132">
        <f>SUMIF('3BL ACTUAL'!C:C,G132,'3BL ACTUAL'!J:J)</f>
        <v>0</v>
      </c>
    </row>
    <row r="133" spans="1:15">
      <c r="A133" s="2669" t="s">
        <v>9034</v>
      </c>
      <c r="B133" s="2669" t="s">
        <v>5169</v>
      </c>
      <c r="C133" s="2669" t="s">
        <v>5298</v>
      </c>
      <c r="D133" s="2669" t="s">
        <v>5299</v>
      </c>
      <c r="E133" s="2669" t="s">
        <v>8246</v>
      </c>
      <c r="F133" s="2669" t="s">
        <v>9067</v>
      </c>
      <c r="G133" s="2669" t="s">
        <v>8208</v>
      </c>
      <c r="H133" s="2669" t="s">
        <v>8209</v>
      </c>
      <c r="I133" s="3025">
        <v>1128.5</v>
      </c>
      <c r="J133" s="3025">
        <v>0</v>
      </c>
      <c r="O133">
        <f>SUMIF('3BL ACTUAL'!C:C,G133,'3BL ACTUAL'!J:J)</f>
        <v>0</v>
      </c>
    </row>
    <row r="134" spans="1:15">
      <c r="A134" s="2669" t="s">
        <v>9034</v>
      </c>
      <c r="B134" s="2669" t="s">
        <v>5169</v>
      </c>
      <c r="C134" s="2669" t="s">
        <v>5298</v>
      </c>
      <c r="D134" s="2669" t="s">
        <v>5299</v>
      </c>
      <c r="E134" s="2669" t="s">
        <v>8246</v>
      </c>
      <c r="F134" s="2669" t="s">
        <v>9067</v>
      </c>
      <c r="G134" s="2669" t="s">
        <v>8980</v>
      </c>
      <c r="H134" s="2669" t="s">
        <v>9055</v>
      </c>
      <c r="I134" s="3025">
        <v>0</v>
      </c>
      <c r="J134" s="3025">
        <v>1128.5</v>
      </c>
      <c r="N134" s="1460">
        <v>1</v>
      </c>
      <c r="O134">
        <f>SUMIF('3BL ACTUAL'!C:C,G134,'3BL ACTUAL'!J:J)</f>
        <v>0</v>
      </c>
    </row>
    <row r="135" spans="1:15">
      <c r="H135" t="s">
        <v>8247</v>
      </c>
      <c r="O135">
        <f>SUMIF('3BL ACTUAL'!C:C,G135,'3BL ACTUAL'!J:J)</f>
        <v>0</v>
      </c>
    </row>
    <row r="136" spans="1:15">
      <c r="O136">
        <f>SUMIF('3BL ACTUAL'!C:C,G136,'3BL ACTUAL'!J:J)</f>
        <v>0</v>
      </c>
    </row>
    <row r="137" spans="1:15">
      <c r="H137" s="2668" t="s">
        <v>9068</v>
      </c>
      <c r="O137">
        <f>SUMIF('3BL ACTUAL'!C:C,G137,'3BL ACTUAL'!J:J)</f>
        <v>0</v>
      </c>
    </row>
    <row r="138" spans="1:15">
      <c r="A138" s="2669" t="s">
        <v>9034</v>
      </c>
      <c r="B138" s="2669" t="s">
        <v>5169</v>
      </c>
      <c r="C138" s="2669" t="s">
        <v>5298</v>
      </c>
      <c r="D138" s="2669" t="s">
        <v>5299</v>
      </c>
      <c r="E138" s="2669" t="s">
        <v>8283</v>
      </c>
      <c r="F138" s="2669" t="s">
        <v>9069</v>
      </c>
      <c r="G138" s="2669" t="s">
        <v>8248</v>
      </c>
      <c r="H138" s="2669" t="s">
        <v>8249</v>
      </c>
      <c r="I138" s="3025">
        <v>388.5</v>
      </c>
      <c r="J138" s="3025">
        <v>0</v>
      </c>
      <c r="O138">
        <f>SUMIF('3BL ACTUAL'!C:C,G138,'3BL ACTUAL'!J:J)</f>
        <v>0</v>
      </c>
    </row>
    <row r="139" spans="1:15">
      <c r="A139" s="2669" t="s">
        <v>9034</v>
      </c>
      <c r="B139" s="2669" t="s">
        <v>5169</v>
      </c>
      <c r="C139" s="2669" t="s">
        <v>5298</v>
      </c>
      <c r="D139" s="2669" t="s">
        <v>5299</v>
      </c>
      <c r="E139" s="2669" t="s">
        <v>8283</v>
      </c>
      <c r="F139" s="2669" t="s">
        <v>9069</v>
      </c>
      <c r="G139" s="2669" t="s">
        <v>8980</v>
      </c>
      <c r="H139" s="2669" t="s">
        <v>9055</v>
      </c>
      <c r="I139" s="3025">
        <v>0</v>
      </c>
      <c r="J139" s="3025">
        <v>388.5</v>
      </c>
      <c r="N139" s="1460">
        <v>1</v>
      </c>
      <c r="O139">
        <f>SUMIF('3BL ACTUAL'!C:C,G139,'3BL ACTUAL'!J:J)</f>
        <v>0</v>
      </c>
    </row>
    <row r="140" spans="1:15">
      <c r="H140" t="s">
        <v>8284</v>
      </c>
      <c r="O140">
        <f>SUMIF('3BL ACTUAL'!C:C,G140,'3BL ACTUAL'!J:J)</f>
        <v>0</v>
      </c>
    </row>
    <row r="141" spans="1:15">
      <c r="O141">
        <f>SUMIF('3BL ACTUAL'!C:C,G141,'3BL ACTUAL'!J:J)</f>
        <v>0</v>
      </c>
    </row>
    <row r="142" spans="1:15">
      <c r="H142" s="2668" t="s">
        <v>9070</v>
      </c>
      <c r="O142">
        <f>SUMIF('3BL ACTUAL'!C:C,G142,'3BL ACTUAL'!J:J)</f>
        <v>0</v>
      </c>
    </row>
    <row r="143" spans="1:15">
      <c r="A143" s="2669" t="s">
        <v>9034</v>
      </c>
      <c r="B143" s="2669" t="s">
        <v>5169</v>
      </c>
      <c r="C143" s="2669" t="s">
        <v>5298</v>
      </c>
      <c r="D143" s="2669" t="s">
        <v>5299</v>
      </c>
      <c r="E143" s="2669" t="s">
        <v>8593</v>
      </c>
      <c r="F143" s="2669" t="s">
        <v>9071</v>
      </c>
      <c r="G143" s="2669" t="s">
        <v>8512</v>
      </c>
      <c r="H143" s="2669" t="s">
        <v>8513</v>
      </c>
      <c r="I143" s="3025">
        <v>543.26</v>
      </c>
      <c r="J143" s="3025">
        <v>0</v>
      </c>
      <c r="O143">
        <f>SUMIF('3BL ACTUAL'!C:C,G143,'3BL ACTUAL'!J:J)</f>
        <v>0</v>
      </c>
    </row>
    <row r="144" spans="1:15">
      <c r="A144" s="2669" t="s">
        <v>9034</v>
      </c>
      <c r="B144" s="2669" t="s">
        <v>5169</v>
      </c>
      <c r="C144" s="2669" t="s">
        <v>5298</v>
      </c>
      <c r="D144" s="2669" t="s">
        <v>5299</v>
      </c>
      <c r="E144" s="2669" t="s">
        <v>8593</v>
      </c>
      <c r="F144" s="2669" t="s">
        <v>9071</v>
      </c>
      <c r="G144" s="2669" t="s">
        <v>8980</v>
      </c>
      <c r="H144" s="2669" t="s">
        <v>9055</v>
      </c>
      <c r="I144" s="3025">
        <v>0</v>
      </c>
      <c r="J144" s="3025">
        <v>543.26</v>
      </c>
      <c r="N144" s="1460">
        <v>1</v>
      </c>
      <c r="O144">
        <f>SUMIF('3BL ACTUAL'!C:C,G144,'3BL ACTUAL'!J:J)</f>
        <v>0</v>
      </c>
    </row>
    <row r="145" spans="1:15">
      <c r="H145" t="s">
        <v>8594</v>
      </c>
      <c r="O145">
        <f>SUMIF('3BL ACTUAL'!C:C,G145,'3BL ACTUAL'!J:J)</f>
        <v>0</v>
      </c>
    </row>
    <row r="146" spans="1:15">
      <c r="O146">
        <f>SUMIF('3BL ACTUAL'!C:C,G146,'3BL ACTUAL'!J:J)</f>
        <v>0</v>
      </c>
    </row>
    <row r="147" spans="1:15">
      <c r="H147" s="2668" t="s">
        <v>9072</v>
      </c>
      <c r="O147">
        <f>SUMIF('3BL ACTUAL'!C:C,G147,'3BL ACTUAL'!J:J)</f>
        <v>0</v>
      </c>
    </row>
    <row r="148" spans="1:15">
      <c r="A148" s="2669" t="s">
        <v>9034</v>
      </c>
      <c r="B148" s="2669" t="s">
        <v>5169</v>
      </c>
      <c r="C148" s="2669" t="s">
        <v>5298</v>
      </c>
      <c r="D148" s="2669" t="s">
        <v>5299</v>
      </c>
      <c r="E148" s="2669" t="s">
        <v>8402</v>
      </c>
      <c r="F148" s="2669" t="s">
        <v>9073</v>
      </c>
      <c r="G148" s="2669" t="s">
        <v>8338</v>
      </c>
      <c r="H148" s="2669" t="s">
        <v>8339</v>
      </c>
      <c r="I148" s="3025">
        <v>263.62</v>
      </c>
      <c r="J148" s="3025">
        <v>0</v>
      </c>
      <c r="O148">
        <f>SUMIF('3BL ACTUAL'!C:C,G148,'3BL ACTUAL'!J:J)</f>
        <v>0</v>
      </c>
    </row>
    <row r="149" spans="1:15">
      <c r="A149" s="2669" t="s">
        <v>9034</v>
      </c>
      <c r="B149" s="2669" t="s">
        <v>5169</v>
      </c>
      <c r="C149" s="2669" t="s">
        <v>5298</v>
      </c>
      <c r="D149" s="2669" t="s">
        <v>5299</v>
      </c>
      <c r="E149" s="2669" t="s">
        <v>8402</v>
      </c>
      <c r="F149" s="2669" t="s">
        <v>9073</v>
      </c>
      <c r="G149" s="2669" t="s">
        <v>8980</v>
      </c>
      <c r="H149" s="2669" t="s">
        <v>9055</v>
      </c>
      <c r="I149" s="3025">
        <v>0</v>
      </c>
      <c r="J149" s="3025">
        <v>263.62</v>
      </c>
      <c r="N149" s="1460">
        <v>1</v>
      </c>
      <c r="O149">
        <f>SUMIF('3BL ACTUAL'!C:C,G149,'3BL ACTUAL'!J:J)</f>
        <v>0</v>
      </c>
    </row>
    <row r="150" spans="1:15">
      <c r="H150" t="s">
        <v>8403</v>
      </c>
      <c r="O150">
        <f>SUMIF('3BL ACTUAL'!C:C,G150,'3BL ACTUAL'!J:J)</f>
        <v>0</v>
      </c>
    </row>
    <row r="151" spans="1:15">
      <c r="O151">
        <f>SUMIF('3BL ACTUAL'!C:C,G151,'3BL ACTUAL'!J:J)</f>
        <v>0</v>
      </c>
    </row>
    <row r="152" spans="1:15">
      <c r="H152" s="2668" t="s">
        <v>9074</v>
      </c>
      <c r="O152">
        <f>SUMIF('3BL ACTUAL'!C:C,G152,'3BL ACTUAL'!J:J)</f>
        <v>0</v>
      </c>
    </row>
    <row r="153" spans="1:15">
      <c r="A153" s="2669" t="s">
        <v>9034</v>
      </c>
      <c r="B153" s="2669" t="s">
        <v>5169</v>
      </c>
      <c r="C153" s="2669" t="s">
        <v>5298</v>
      </c>
      <c r="D153" s="2669" t="s">
        <v>5299</v>
      </c>
      <c r="E153" s="2669" t="s">
        <v>8336</v>
      </c>
      <c r="F153" s="2669" t="s">
        <v>9075</v>
      </c>
      <c r="G153" s="2669" t="s">
        <v>8287</v>
      </c>
      <c r="H153" s="2669" t="s">
        <v>8288</v>
      </c>
      <c r="I153" s="3025">
        <v>3981</v>
      </c>
      <c r="J153" s="3025">
        <v>0</v>
      </c>
      <c r="O153">
        <f>SUMIF('3BL ACTUAL'!C:C,G153,'3BL ACTUAL'!J:J)</f>
        <v>0</v>
      </c>
    </row>
    <row r="154" spans="1:15">
      <c r="A154" s="2669" t="s">
        <v>9034</v>
      </c>
      <c r="B154" s="2669" t="s">
        <v>5169</v>
      </c>
      <c r="C154" s="2669" t="s">
        <v>5298</v>
      </c>
      <c r="D154" s="2669" t="s">
        <v>5299</v>
      </c>
      <c r="E154" s="2669" t="s">
        <v>8336</v>
      </c>
      <c r="F154" s="2669" t="s">
        <v>9075</v>
      </c>
      <c r="G154" s="2669" t="s">
        <v>8980</v>
      </c>
      <c r="H154" s="2669" t="s">
        <v>9055</v>
      </c>
      <c r="I154" s="3025">
        <v>0</v>
      </c>
      <c r="J154" s="3025">
        <v>3981</v>
      </c>
      <c r="N154" s="1460">
        <v>1</v>
      </c>
      <c r="O154">
        <f>SUMIF('3BL ACTUAL'!C:C,G154,'3BL ACTUAL'!J:J)</f>
        <v>0</v>
      </c>
    </row>
    <row r="155" spans="1:15">
      <c r="H155" t="s">
        <v>8337</v>
      </c>
      <c r="O155">
        <f>SUMIF('3BL ACTUAL'!C:C,G155,'3BL ACTUAL'!J:J)</f>
        <v>0</v>
      </c>
    </row>
    <row r="156" spans="1:15">
      <c r="O156">
        <f>SUMIF('3BL ACTUAL'!C:C,G156,'3BL ACTUAL'!J:J)</f>
        <v>0</v>
      </c>
    </row>
    <row r="157" spans="1:15">
      <c r="H157" s="2668" t="s">
        <v>9076</v>
      </c>
      <c r="O157">
        <f>SUMIF('3BL ACTUAL'!C:C,G157,'3BL ACTUAL'!J:J)</f>
        <v>0</v>
      </c>
    </row>
    <row r="158" spans="1:15">
      <c r="A158" s="2669" t="s">
        <v>9034</v>
      </c>
      <c r="B158" s="2669" t="s">
        <v>5169</v>
      </c>
      <c r="C158" s="2669" t="s">
        <v>5298</v>
      </c>
      <c r="D158" s="2669" t="s">
        <v>5299</v>
      </c>
      <c r="E158" s="2669" t="s">
        <v>8285</v>
      </c>
      <c r="F158" s="2669" t="s">
        <v>9077</v>
      </c>
      <c r="G158" s="2669" t="s">
        <v>8248</v>
      </c>
      <c r="H158" s="2669" t="s">
        <v>8249</v>
      </c>
      <c r="I158" s="3025">
        <v>629</v>
      </c>
      <c r="J158" s="3025">
        <v>0</v>
      </c>
      <c r="O158">
        <f>SUMIF('3BL ACTUAL'!C:C,G158,'3BL ACTUAL'!J:J)</f>
        <v>0</v>
      </c>
    </row>
    <row r="159" spans="1:15">
      <c r="A159" s="2669" t="s">
        <v>9034</v>
      </c>
      <c r="B159" s="2669" t="s">
        <v>5169</v>
      </c>
      <c r="C159" s="2669" t="s">
        <v>5298</v>
      </c>
      <c r="D159" s="2669" t="s">
        <v>5299</v>
      </c>
      <c r="E159" s="2669" t="s">
        <v>8285</v>
      </c>
      <c r="F159" s="2669" t="s">
        <v>9077</v>
      </c>
      <c r="G159" s="2669" t="s">
        <v>8980</v>
      </c>
      <c r="H159" s="2669" t="s">
        <v>9055</v>
      </c>
      <c r="I159" s="3025">
        <v>0</v>
      </c>
      <c r="J159" s="3025">
        <v>629</v>
      </c>
      <c r="N159" s="1460">
        <v>1</v>
      </c>
      <c r="O159">
        <f>SUMIF('3BL ACTUAL'!C:C,G159,'3BL ACTUAL'!J:J)</f>
        <v>0</v>
      </c>
    </row>
    <row r="160" spans="1:15">
      <c r="H160" t="s">
        <v>8286</v>
      </c>
      <c r="O160">
        <f>SUMIF('3BL ACTUAL'!C:C,G160,'3BL ACTUAL'!J:J)</f>
        <v>0</v>
      </c>
    </row>
    <row r="161" spans="1:15">
      <c r="O161">
        <f>SUMIF('3BL ACTUAL'!C:C,G161,'3BL ACTUAL'!J:J)</f>
        <v>0</v>
      </c>
    </row>
    <row r="162" spans="1:15">
      <c r="H162" s="2668" t="s">
        <v>9078</v>
      </c>
      <c r="O162">
        <f>SUMIF('3BL ACTUAL'!C:C,G162,'3BL ACTUAL'!J:J)</f>
        <v>0</v>
      </c>
    </row>
    <row r="163" spans="1:15">
      <c r="A163" s="2669" t="s">
        <v>9034</v>
      </c>
      <c r="B163" s="2669" t="s">
        <v>5169</v>
      </c>
      <c r="C163" s="2669" t="s">
        <v>5298</v>
      </c>
      <c r="D163" s="2669" t="s">
        <v>5299</v>
      </c>
      <c r="E163" s="2669" t="s">
        <v>8595</v>
      </c>
      <c r="F163" s="2669" t="s">
        <v>9079</v>
      </c>
      <c r="G163" s="2669" t="s">
        <v>8512</v>
      </c>
      <c r="H163" s="2669" t="s">
        <v>8513</v>
      </c>
      <c r="I163" s="3025">
        <v>104.82</v>
      </c>
      <c r="J163" s="3025">
        <v>0</v>
      </c>
      <c r="O163">
        <f>SUMIF('3BL ACTUAL'!C:C,G163,'3BL ACTUAL'!J:J)</f>
        <v>0</v>
      </c>
    </row>
    <row r="164" spans="1:15">
      <c r="A164" s="2669" t="s">
        <v>9034</v>
      </c>
      <c r="B164" s="2669" t="s">
        <v>5169</v>
      </c>
      <c r="C164" s="2669" t="s">
        <v>5298</v>
      </c>
      <c r="D164" s="2669" t="s">
        <v>5299</v>
      </c>
      <c r="E164" s="2669" t="s">
        <v>8595</v>
      </c>
      <c r="F164" s="2669" t="s">
        <v>9079</v>
      </c>
      <c r="G164" s="2669" t="s">
        <v>8980</v>
      </c>
      <c r="H164" s="2669" t="s">
        <v>9055</v>
      </c>
      <c r="I164" s="3025">
        <v>0</v>
      </c>
      <c r="J164" s="3025">
        <v>104.82</v>
      </c>
      <c r="N164" s="1460">
        <v>1</v>
      </c>
      <c r="O164">
        <f>SUMIF('3BL ACTUAL'!C:C,G164,'3BL ACTUAL'!J:J)</f>
        <v>0</v>
      </c>
    </row>
    <row r="165" spans="1:15">
      <c r="H165" t="s">
        <v>8596</v>
      </c>
      <c r="O165">
        <f>SUMIF('3BL ACTUAL'!C:C,G165,'3BL ACTUAL'!J:J)</f>
        <v>0</v>
      </c>
    </row>
    <row r="166" spans="1:15">
      <c r="O166">
        <f>SUMIF('3BL ACTUAL'!C:C,G166,'3BL ACTUAL'!J:J)</f>
        <v>0</v>
      </c>
    </row>
    <row r="167" spans="1:15">
      <c r="H167" s="2668" t="s">
        <v>9080</v>
      </c>
      <c r="O167">
        <f>SUMIF('3BL ACTUAL'!C:C,G167,'3BL ACTUAL'!J:J)</f>
        <v>0</v>
      </c>
    </row>
    <row r="168" spans="1:15">
      <c r="A168" s="2669" t="s">
        <v>9034</v>
      </c>
      <c r="B168" s="2669" t="s">
        <v>5071</v>
      </c>
      <c r="C168" s="2669" t="s">
        <v>9011</v>
      </c>
      <c r="D168" s="2669" t="s">
        <v>5071</v>
      </c>
      <c r="E168" s="2669" t="s">
        <v>7396</v>
      </c>
      <c r="F168" s="2669" t="s">
        <v>9081</v>
      </c>
      <c r="G168" s="2669" t="s">
        <v>5311</v>
      </c>
      <c r="H168" s="2669" t="s">
        <v>5015</v>
      </c>
      <c r="I168" s="3025">
        <v>18.2</v>
      </c>
      <c r="J168" s="3025">
        <v>0</v>
      </c>
      <c r="O168">
        <f>SUMIF('3BL ACTUAL'!C:C,G168,'3BL ACTUAL'!J:J)</f>
        <v>0</v>
      </c>
    </row>
    <row r="169" spans="1:15">
      <c r="A169" s="2669" t="s">
        <v>9034</v>
      </c>
      <c r="B169" s="2669" t="s">
        <v>5071</v>
      </c>
      <c r="C169" s="2669" t="s">
        <v>9011</v>
      </c>
      <c r="D169" s="2669" t="s">
        <v>5071</v>
      </c>
      <c r="E169" s="2669" t="s">
        <v>7396</v>
      </c>
      <c r="F169" s="2669" t="s">
        <v>9081</v>
      </c>
      <c r="G169" s="2669" t="s">
        <v>5297</v>
      </c>
      <c r="H169" s="2669" t="s">
        <v>5075</v>
      </c>
      <c r="I169" s="3025">
        <v>0</v>
      </c>
      <c r="J169" s="3025">
        <v>18.2</v>
      </c>
      <c r="O169">
        <f>SUMIF('3BL ACTUAL'!C:C,G169,'3BL ACTUAL'!J:J)</f>
        <v>0</v>
      </c>
    </row>
    <row r="170" spans="1:15">
      <c r="H170" t="s">
        <v>7397</v>
      </c>
      <c r="O170">
        <f>SUMIF('3BL ACTUAL'!C:C,G170,'3BL ACTUAL'!J:J)</f>
        <v>0</v>
      </c>
    </row>
    <row r="171" spans="1:15">
      <c r="O171">
        <f>SUMIF('3BL ACTUAL'!C:C,G171,'3BL ACTUAL'!J:J)</f>
        <v>0</v>
      </c>
    </row>
    <row r="172" spans="1:15">
      <c r="H172" s="2668" t="s">
        <v>9082</v>
      </c>
      <c r="O172">
        <f>SUMIF('3BL ACTUAL'!C:C,G172,'3BL ACTUAL'!J:J)</f>
        <v>0</v>
      </c>
    </row>
    <row r="173" spans="1:15">
      <c r="A173" s="2669" t="s">
        <v>9034</v>
      </c>
      <c r="B173" s="2669" t="s">
        <v>5071</v>
      </c>
      <c r="C173" s="2669" t="s">
        <v>9011</v>
      </c>
      <c r="D173" s="2669" t="s">
        <v>5071</v>
      </c>
      <c r="E173" s="2669" t="s">
        <v>7398</v>
      </c>
      <c r="F173" s="2669" t="s">
        <v>9083</v>
      </c>
      <c r="G173" s="2669" t="s">
        <v>5311</v>
      </c>
      <c r="H173" s="2669" t="s">
        <v>5015</v>
      </c>
      <c r="I173" s="3025">
        <v>46.6</v>
      </c>
      <c r="J173" s="3025">
        <v>0</v>
      </c>
      <c r="O173">
        <f>SUMIF('3BL ACTUAL'!C:C,G173,'3BL ACTUAL'!J:J)</f>
        <v>0</v>
      </c>
    </row>
    <row r="174" spans="1:15">
      <c r="A174" s="2669" t="s">
        <v>9034</v>
      </c>
      <c r="B174" s="2669" t="s">
        <v>5071</v>
      </c>
      <c r="C174" s="2669" t="s">
        <v>9011</v>
      </c>
      <c r="D174" s="2669" t="s">
        <v>5071</v>
      </c>
      <c r="E174" s="2669" t="s">
        <v>7398</v>
      </c>
      <c r="F174" s="2669" t="s">
        <v>9083</v>
      </c>
      <c r="G174" s="2669" t="s">
        <v>5297</v>
      </c>
      <c r="H174" s="2669" t="s">
        <v>5075</v>
      </c>
      <c r="I174" s="3025">
        <v>0</v>
      </c>
      <c r="J174" s="3025">
        <v>46.6</v>
      </c>
      <c r="O174">
        <f>SUMIF('3BL ACTUAL'!C:C,G174,'3BL ACTUAL'!J:J)</f>
        <v>0</v>
      </c>
    </row>
    <row r="175" spans="1:15">
      <c r="H175" t="s">
        <v>7397</v>
      </c>
      <c r="O175">
        <f>SUMIF('3BL ACTUAL'!C:C,G175,'3BL ACTUAL'!J:J)</f>
        <v>0</v>
      </c>
    </row>
    <row r="176" spans="1:15">
      <c r="O176">
        <f>SUMIF('3BL ACTUAL'!C:C,G176,'3BL ACTUAL'!J:J)</f>
        <v>0</v>
      </c>
    </row>
    <row r="177" spans="1:15">
      <c r="H177" s="2668" t="s">
        <v>9084</v>
      </c>
      <c r="O177">
        <f>SUMIF('3BL ACTUAL'!C:C,G177,'3BL ACTUAL'!J:J)</f>
        <v>0</v>
      </c>
    </row>
    <row r="178" spans="1:15">
      <c r="A178" s="2669" t="s">
        <v>9034</v>
      </c>
      <c r="B178" s="2669" t="s">
        <v>5071</v>
      </c>
      <c r="C178" s="2669" t="s">
        <v>9011</v>
      </c>
      <c r="D178" s="2669" t="s">
        <v>5071</v>
      </c>
      <c r="E178" s="2669" t="s">
        <v>7399</v>
      </c>
      <c r="F178" s="2669" t="s">
        <v>9085</v>
      </c>
      <c r="G178" s="2669" t="s">
        <v>5311</v>
      </c>
      <c r="H178" s="2669" t="s">
        <v>5015</v>
      </c>
      <c r="I178" s="3025">
        <v>69959.05</v>
      </c>
      <c r="J178" s="3025">
        <v>0</v>
      </c>
      <c r="O178">
        <f>SUMIF('3BL ACTUAL'!C:C,G178,'3BL ACTUAL'!J:J)</f>
        <v>0</v>
      </c>
    </row>
    <row r="179" spans="1:15">
      <c r="A179" s="2669" t="s">
        <v>9034</v>
      </c>
      <c r="B179" s="2669" t="s">
        <v>5071</v>
      </c>
      <c r="C179" s="2669" t="s">
        <v>9011</v>
      </c>
      <c r="D179" s="2669" t="s">
        <v>5071</v>
      </c>
      <c r="E179" s="2669" t="s">
        <v>7399</v>
      </c>
      <c r="F179" s="2669" t="s">
        <v>9085</v>
      </c>
      <c r="G179" s="2669" t="s">
        <v>5297</v>
      </c>
      <c r="H179" s="2669" t="s">
        <v>5075</v>
      </c>
      <c r="I179" s="3025">
        <v>0</v>
      </c>
      <c r="J179" s="3025">
        <v>69959.05</v>
      </c>
      <c r="O179">
        <f>SUMIF('3BL ACTUAL'!C:C,G179,'3BL ACTUAL'!J:J)</f>
        <v>0</v>
      </c>
    </row>
    <row r="180" spans="1:15">
      <c r="H180" t="s">
        <v>7397</v>
      </c>
      <c r="O180">
        <f>SUMIF('3BL ACTUAL'!C:C,G180,'3BL ACTUAL'!J:J)</f>
        <v>0</v>
      </c>
    </row>
    <row r="181" spans="1:15">
      <c r="O181">
        <f>SUMIF('3BL ACTUAL'!C:C,G181,'3BL ACTUAL'!J:J)</f>
        <v>0</v>
      </c>
    </row>
    <row r="182" spans="1:15">
      <c r="H182" s="2668" t="s">
        <v>9086</v>
      </c>
      <c r="O182">
        <f>SUMIF('3BL ACTUAL'!C:C,G182,'3BL ACTUAL'!J:J)</f>
        <v>0</v>
      </c>
    </row>
    <row r="183" spans="1:15">
      <c r="A183" s="2669" t="s">
        <v>9034</v>
      </c>
      <c r="B183" s="2669" t="s">
        <v>5071</v>
      </c>
      <c r="C183" s="2669" t="s">
        <v>9011</v>
      </c>
      <c r="D183" s="2669" t="s">
        <v>5071</v>
      </c>
      <c r="E183" s="2669" t="s">
        <v>7400</v>
      </c>
      <c r="F183" s="2669" t="s">
        <v>9087</v>
      </c>
      <c r="G183" s="2669" t="s">
        <v>5311</v>
      </c>
      <c r="H183" s="2669" t="s">
        <v>5015</v>
      </c>
      <c r="I183" s="3025">
        <v>280</v>
      </c>
      <c r="J183" s="3025">
        <v>0</v>
      </c>
      <c r="O183">
        <f>SUMIF('3BL ACTUAL'!C:C,G183,'3BL ACTUAL'!J:J)</f>
        <v>0</v>
      </c>
    </row>
    <row r="184" spans="1:15">
      <c r="A184" s="2669" t="s">
        <v>9034</v>
      </c>
      <c r="B184" s="2669" t="s">
        <v>5071</v>
      </c>
      <c r="C184" s="2669" t="s">
        <v>9011</v>
      </c>
      <c r="D184" s="2669" t="s">
        <v>5071</v>
      </c>
      <c r="E184" s="2669" t="s">
        <v>7400</v>
      </c>
      <c r="F184" s="2669" t="s">
        <v>9087</v>
      </c>
      <c r="G184" s="2669" t="s">
        <v>5297</v>
      </c>
      <c r="H184" s="2669" t="s">
        <v>5075</v>
      </c>
      <c r="I184" s="3025">
        <v>0</v>
      </c>
      <c r="J184" s="3025">
        <v>280</v>
      </c>
      <c r="O184">
        <f>SUMIF('3BL ACTUAL'!C:C,G184,'3BL ACTUAL'!J:J)</f>
        <v>0</v>
      </c>
    </row>
    <row r="185" spans="1:15">
      <c r="H185" t="s">
        <v>7397</v>
      </c>
      <c r="O185">
        <f>SUMIF('3BL ACTUAL'!C:C,G185,'3BL ACTUAL'!J:J)</f>
        <v>0</v>
      </c>
    </row>
    <row r="186" spans="1:15">
      <c r="O186">
        <f>SUMIF('3BL ACTUAL'!C:C,G186,'3BL ACTUAL'!J:J)</f>
        <v>0</v>
      </c>
    </row>
    <row r="187" spans="1:15">
      <c r="H187" s="2668" t="s">
        <v>9088</v>
      </c>
      <c r="O187">
        <f>SUMIF('3BL ACTUAL'!C:C,G187,'3BL ACTUAL'!J:J)</f>
        <v>0</v>
      </c>
    </row>
    <row r="188" spans="1:15">
      <c r="A188" s="2669" t="s">
        <v>9034</v>
      </c>
      <c r="B188" s="2669"/>
      <c r="C188" s="2669"/>
      <c r="D188" s="2669" t="s">
        <v>5073</v>
      </c>
      <c r="E188" s="2669" t="s">
        <v>7401</v>
      </c>
      <c r="F188" s="2669" t="s">
        <v>9089</v>
      </c>
      <c r="G188" s="2669" t="s">
        <v>5306</v>
      </c>
      <c r="H188" s="2669" t="s">
        <v>4937</v>
      </c>
      <c r="I188" s="3025">
        <v>15940.31</v>
      </c>
      <c r="J188" s="3025">
        <v>0</v>
      </c>
      <c r="O188">
        <f>SUMIF('3BL ACTUAL'!C:C,G188,'3BL ACTUAL'!J:J)</f>
        <v>0</v>
      </c>
    </row>
    <row r="189" spans="1:15">
      <c r="A189" s="2669" t="s">
        <v>9034</v>
      </c>
      <c r="B189" s="2669"/>
      <c r="C189" s="2669"/>
      <c r="D189" s="2669" t="s">
        <v>5073</v>
      </c>
      <c r="E189" s="2669" t="s">
        <v>7401</v>
      </c>
      <c r="F189" s="2669" t="s">
        <v>9089</v>
      </c>
      <c r="G189" s="2669" t="s">
        <v>5297</v>
      </c>
      <c r="H189" s="2669" t="s">
        <v>5075</v>
      </c>
      <c r="I189" s="3025">
        <v>0</v>
      </c>
      <c r="J189" s="3025">
        <v>15940.31</v>
      </c>
      <c r="O189">
        <f>SUMIF('3BL ACTUAL'!C:C,G189,'3BL ACTUAL'!J:J)</f>
        <v>0</v>
      </c>
    </row>
    <row r="190" spans="1:15">
      <c r="H190" t="s">
        <v>7402</v>
      </c>
      <c r="O190">
        <f>SUMIF('3BL ACTUAL'!C:C,G190,'3BL ACTUAL'!J:J)</f>
        <v>0</v>
      </c>
    </row>
    <row r="191" spans="1:15">
      <c r="O191">
        <f>SUMIF('3BL ACTUAL'!C:C,G191,'3BL ACTUAL'!J:J)</f>
        <v>0</v>
      </c>
    </row>
    <row r="192" spans="1:15">
      <c r="H192" s="2668" t="s">
        <v>9090</v>
      </c>
      <c r="O192">
        <f>SUMIF('3BL ACTUAL'!C:C,G192,'3BL ACTUAL'!J:J)</f>
        <v>0</v>
      </c>
    </row>
    <row r="193" spans="1:15">
      <c r="A193" s="2669" t="s">
        <v>9034</v>
      </c>
      <c r="B193" s="2669" t="s">
        <v>5071</v>
      </c>
      <c r="C193" s="2669" t="s">
        <v>9011</v>
      </c>
      <c r="D193" s="2669" t="s">
        <v>5071</v>
      </c>
      <c r="E193" s="2669" t="s">
        <v>7403</v>
      </c>
      <c r="F193" s="2669" t="s">
        <v>9091</v>
      </c>
      <c r="G193" s="2669" t="s">
        <v>5311</v>
      </c>
      <c r="H193" s="2669" t="s">
        <v>5015</v>
      </c>
      <c r="I193" s="3025">
        <v>1400</v>
      </c>
      <c r="J193" s="3025">
        <v>0</v>
      </c>
      <c r="O193">
        <f>SUMIF('3BL ACTUAL'!C:C,G193,'3BL ACTUAL'!J:J)</f>
        <v>0</v>
      </c>
    </row>
    <row r="194" spans="1:15">
      <c r="A194" s="2669" t="s">
        <v>9034</v>
      </c>
      <c r="B194" s="2669" t="s">
        <v>5071</v>
      </c>
      <c r="C194" s="2669" t="s">
        <v>9011</v>
      </c>
      <c r="D194" s="2669" t="s">
        <v>5071</v>
      </c>
      <c r="E194" s="2669" t="s">
        <v>7403</v>
      </c>
      <c r="F194" s="2669" t="s">
        <v>9091</v>
      </c>
      <c r="G194" s="2669" t="s">
        <v>5297</v>
      </c>
      <c r="H194" s="2669" t="s">
        <v>5075</v>
      </c>
      <c r="I194" s="3025">
        <v>0</v>
      </c>
      <c r="J194" s="3025">
        <v>1400</v>
      </c>
      <c r="O194">
        <f>SUMIF('3BL ACTUAL'!C:C,G194,'3BL ACTUAL'!J:J)</f>
        <v>0</v>
      </c>
    </row>
    <row r="195" spans="1:15">
      <c r="H195" t="s">
        <v>7397</v>
      </c>
      <c r="O195">
        <f>SUMIF('3BL ACTUAL'!C:C,G195,'3BL ACTUAL'!J:J)</f>
        <v>0</v>
      </c>
    </row>
    <row r="196" spans="1:15">
      <c r="O196">
        <f>SUMIF('3BL ACTUAL'!C:C,G196,'3BL ACTUAL'!J:J)</f>
        <v>0</v>
      </c>
    </row>
    <row r="197" spans="1:15">
      <c r="H197" s="2668" t="s">
        <v>9092</v>
      </c>
      <c r="O197">
        <f>SUMIF('3BL ACTUAL'!C:C,G197,'3BL ACTUAL'!J:J)</f>
        <v>0</v>
      </c>
    </row>
    <row r="198" spans="1:15">
      <c r="A198" s="2669" t="s">
        <v>9034</v>
      </c>
      <c r="B198" s="2669"/>
      <c r="C198" s="2669"/>
      <c r="D198" s="2669" t="s">
        <v>5073</v>
      </c>
      <c r="E198" s="2669" t="s">
        <v>7404</v>
      </c>
      <c r="F198" s="2669" t="s">
        <v>9093</v>
      </c>
      <c r="G198" s="2669" t="s">
        <v>5306</v>
      </c>
      <c r="H198" s="2669" t="s">
        <v>4937</v>
      </c>
      <c r="I198" s="3025">
        <v>4871.79</v>
      </c>
      <c r="J198" s="3025">
        <v>0</v>
      </c>
      <c r="O198">
        <f>SUMIF('3BL ACTUAL'!C:C,G198,'3BL ACTUAL'!J:J)</f>
        <v>0</v>
      </c>
    </row>
    <row r="199" spans="1:15">
      <c r="A199" s="2669" t="s">
        <v>9034</v>
      </c>
      <c r="B199" s="2669"/>
      <c r="C199" s="2669"/>
      <c r="D199" s="2669" t="s">
        <v>5073</v>
      </c>
      <c r="E199" s="2669" t="s">
        <v>7404</v>
      </c>
      <c r="F199" s="2669" t="s">
        <v>9093</v>
      </c>
      <c r="G199" s="2669" t="s">
        <v>5297</v>
      </c>
      <c r="H199" s="2669" t="s">
        <v>5075</v>
      </c>
      <c r="I199" s="3025">
        <v>0</v>
      </c>
      <c r="J199" s="3025">
        <v>4871.79</v>
      </c>
      <c r="O199">
        <f>SUMIF('3BL ACTUAL'!C:C,G199,'3BL ACTUAL'!J:J)</f>
        <v>0</v>
      </c>
    </row>
    <row r="200" spans="1:15">
      <c r="H200" t="s">
        <v>7405</v>
      </c>
      <c r="O200">
        <f>SUMIF('3BL ACTUAL'!C:C,G200,'3BL ACTUAL'!J:J)</f>
        <v>0</v>
      </c>
    </row>
    <row r="201" spans="1:15">
      <c r="O201">
        <f>SUMIF('3BL ACTUAL'!C:C,G201,'3BL ACTUAL'!J:J)</f>
        <v>0</v>
      </c>
    </row>
    <row r="202" spans="1:15">
      <c r="H202" s="2668" t="s">
        <v>9094</v>
      </c>
      <c r="O202">
        <f>SUMIF('3BL ACTUAL'!C:C,G202,'3BL ACTUAL'!J:J)</f>
        <v>0</v>
      </c>
    </row>
    <row r="203" spans="1:15">
      <c r="A203" s="2669" t="s">
        <v>9095</v>
      </c>
      <c r="B203" s="2669" t="s">
        <v>4415</v>
      </c>
      <c r="C203" s="2669" t="s">
        <v>5059</v>
      </c>
      <c r="D203" s="2669" t="s">
        <v>4415</v>
      </c>
      <c r="E203" s="2669" t="s">
        <v>7626</v>
      </c>
      <c r="F203" s="2669" t="s">
        <v>9096</v>
      </c>
      <c r="G203" s="2669" t="s">
        <v>5313</v>
      </c>
      <c r="H203" s="2669" t="s">
        <v>4950</v>
      </c>
      <c r="I203" s="3025">
        <v>400</v>
      </c>
      <c r="J203" s="3025">
        <v>0</v>
      </c>
      <c r="O203">
        <f>SUMIF('3BL ACTUAL'!C:C,G203,'3BL ACTUAL'!J:J)</f>
        <v>0</v>
      </c>
    </row>
    <row r="204" spans="1:15">
      <c r="A204" s="2669" t="s">
        <v>9095</v>
      </c>
      <c r="B204" s="2669" t="s">
        <v>4415</v>
      </c>
      <c r="C204" s="2669" t="s">
        <v>5059</v>
      </c>
      <c r="D204" s="2669" t="s">
        <v>4415</v>
      </c>
      <c r="E204" s="2669" t="s">
        <v>7626</v>
      </c>
      <c r="F204" s="2669" t="s">
        <v>9096</v>
      </c>
      <c r="G204" s="2669" t="s">
        <v>5303</v>
      </c>
      <c r="H204" s="2669" t="s">
        <v>5063</v>
      </c>
      <c r="I204" s="3025">
        <v>0</v>
      </c>
      <c r="J204" s="3025">
        <v>0</v>
      </c>
      <c r="O204">
        <f>SUMIF('3BL ACTUAL'!C:C,G204,'3BL ACTUAL'!J:J)</f>
        <v>0</v>
      </c>
    </row>
    <row r="205" spans="1:15">
      <c r="A205" s="2669" t="s">
        <v>9095</v>
      </c>
      <c r="B205" s="2669" t="s">
        <v>4415</v>
      </c>
      <c r="C205" s="2669" t="s">
        <v>5059</v>
      </c>
      <c r="D205" s="2669" t="s">
        <v>4415</v>
      </c>
      <c r="E205" s="2669" t="s">
        <v>7626</v>
      </c>
      <c r="F205" s="2669" t="s">
        <v>9096</v>
      </c>
      <c r="G205" s="2669" t="s">
        <v>5311</v>
      </c>
      <c r="H205" s="2669" t="s">
        <v>5064</v>
      </c>
      <c r="I205" s="3025">
        <v>0</v>
      </c>
      <c r="J205" s="3025">
        <v>400</v>
      </c>
      <c r="O205">
        <f>SUMIF('3BL ACTUAL'!C:C,G205,'3BL ACTUAL'!J:J)</f>
        <v>0</v>
      </c>
    </row>
    <row r="206" spans="1:15">
      <c r="H206" t="s">
        <v>7627</v>
      </c>
      <c r="O206">
        <f>SUMIF('3BL ACTUAL'!C:C,G206,'3BL ACTUAL'!J:J)</f>
        <v>0</v>
      </c>
    </row>
    <row r="207" spans="1:15">
      <c r="O207">
        <f>SUMIF('3BL ACTUAL'!C:C,G207,'3BL ACTUAL'!J:J)</f>
        <v>0</v>
      </c>
    </row>
    <row r="208" spans="1:15">
      <c r="H208" s="2668" t="s">
        <v>9097</v>
      </c>
      <c r="O208">
        <f>SUMIF('3BL ACTUAL'!C:C,G208,'3BL ACTUAL'!J:J)</f>
        <v>0</v>
      </c>
    </row>
    <row r="209" spans="1:15">
      <c r="A209" s="2669" t="s">
        <v>9098</v>
      </c>
      <c r="B209" s="2669"/>
      <c r="C209" s="2669"/>
      <c r="D209" s="2669" t="s">
        <v>5073</v>
      </c>
      <c r="E209" s="2669" t="s">
        <v>7391</v>
      </c>
      <c r="F209" s="2669" t="s">
        <v>9099</v>
      </c>
      <c r="G209" s="2669" t="s">
        <v>9001</v>
      </c>
      <c r="H209" s="2669" t="s">
        <v>7393</v>
      </c>
      <c r="I209" s="3025">
        <v>485.78</v>
      </c>
      <c r="J209" s="3025">
        <v>0</v>
      </c>
      <c r="O209">
        <f>SUMIF('3BL ACTUAL'!C:C,G209,'3BL ACTUAL'!J:J)</f>
        <v>0</v>
      </c>
    </row>
    <row r="210" spans="1:15">
      <c r="A210" s="2669" t="s">
        <v>9098</v>
      </c>
      <c r="B210" s="2669"/>
      <c r="C210" s="2669"/>
      <c r="D210" s="2669" t="s">
        <v>5073</v>
      </c>
      <c r="E210" s="2669" t="s">
        <v>7391</v>
      </c>
      <c r="F210" s="2669" t="s">
        <v>9099</v>
      </c>
      <c r="G210" s="2669" t="s">
        <v>5297</v>
      </c>
      <c r="H210" s="2669" t="s">
        <v>5075</v>
      </c>
      <c r="I210" s="3025">
        <v>0</v>
      </c>
      <c r="J210" s="3025">
        <v>485.78</v>
      </c>
      <c r="O210">
        <f>SUMIF('3BL ACTUAL'!C:C,G210,'3BL ACTUAL'!J:J)</f>
        <v>0</v>
      </c>
    </row>
    <row r="211" spans="1:15">
      <c r="H211" t="s">
        <v>7392</v>
      </c>
      <c r="O211">
        <f>SUMIF('3BL ACTUAL'!C:C,G211,'3BL ACTUAL'!J:J)</f>
        <v>0</v>
      </c>
    </row>
    <row r="212" spans="1:15">
      <c r="O212">
        <f>SUMIF('3BL ACTUAL'!C:C,G212,'3BL ACTUAL'!J:J)</f>
        <v>0</v>
      </c>
    </row>
    <row r="213" spans="1:15">
      <c r="H213" s="2668" t="s">
        <v>9100</v>
      </c>
      <c r="O213">
        <f>SUMIF('3BL ACTUAL'!C:C,G213,'3BL ACTUAL'!J:J)</f>
        <v>0</v>
      </c>
    </row>
    <row r="214" spans="1:15">
      <c r="A214" s="2669" t="s">
        <v>9098</v>
      </c>
      <c r="B214" s="2669"/>
      <c r="C214" s="2669"/>
      <c r="D214" s="2669" t="s">
        <v>5073</v>
      </c>
      <c r="E214" s="2669" t="s">
        <v>7394</v>
      </c>
      <c r="F214" s="2669" t="s">
        <v>9101</v>
      </c>
      <c r="G214" s="2669" t="s">
        <v>9001</v>
      </c>
      <c r="H214" s="2669" t="s">
        <v>7393</v>
      </c>
      <c r="I214" s="3025">
        <v>192.14</v>
      </c>
      <c r="J214" s="3025">
        <v>0</v>
      </c>
      <c r="O214">
        <f>SUMIF('3BL ACTUAL'!C:C,G214,'3BL ACTUAL'!J:J)</f>
        <v>0</v>
      </c>
    </row>
    <row r="215" spans="1:15">
      <c r="A215" s="2669" t="s">
        <v>9098</v>
      </c>
      <c r="B215" s="2669"/>
      <c r="C215" s="2669"/>
      <c r="D215" s="2669" t="s">
        <v>5073</v>
      </c>
      <c r="E215" s="2669" t="s">
        <v>7394</v>
      </c>
      <c r="F215" s="2669" t="s">
        <v>9101</v>
      </c>
      <c r="G215" s="2669" t="s">
        <v>5297</v>
      </c>
      <c r="H215" s="2669" t="s">
        <v>5075</v>
      </c>
      <c r="I215" s="3025">
        <v>0</v>
      </c>
      <c r="J215" s="3025">
        <v>192.14</v>
      </c>
      <c r="O215">
        <f>SUMIF('3BL ACTUAL'!C:C,G215,'3BL ACTUAL'!J:J)</f>
        <v>0</v>
      </c>
    </row>
    <row r="216" spans="1:15">
      <c r="H216" t="s">
        <v>7395</v>
      </c>
      <c r="O216">
        <f>SUMIF('3BL ACTUAL'!C:C,G216,'3BL ACTUAL'!J:J)</f>
        <v>0</v>
      </c>
    </row>
    <row r="217" spans="1:15">
      <c r="O217">
        <f>SUMIF('3BL ACTUAL'!C:C,G217,'3BL ACTUAL'!J:J)</f>
        <v>0</v>
      </c>
    </row>
    <row r="218" spans="1:15">
      <c r="H218" s="2668" t="s">
        <v>9102</v>
      </c>
      <c r="O218">
        <f>SUMIF('3BL ACTUAL'!C:C,G218,'3BL ACTUAL'!J:J)</f>
        <v>0</v>
      </c>
    </row>
    <row r="219" spans="1:15">
      <c r="A219" s="2669" t="s">
        <v>9103</v>
      </c>
      <c r="B219" s="2669" t="s">
        <v>4415</v>
      </c>
      <c r="C219" s="2669" t="s">
        <v>5059</v>
      </c>
      <c r="D219" s="2669" t="s">
        <v>4415</v>
      </c>
      <c r="E219" s="2669" t="s">
        <v>7600</v>
      </c>
      <c r="F219" s="2669" t="s">
        <v>9104</v>
      </c>
      <c r="G219" s="2669" t="s">
        <v>5308</v>
      </c>
      <c r="H219" s="2669" t="s">
        <v>4921</v>
      </c>
      <c r="I219" s="3025">
        <v>8.52</v>
      </c>
      <c r="J219" s="3025">
        <v>0</v>
      </c>
      <c r="O219">
        <f>SUMIF('3BL ACTUAL'!C:C,G219,'3BL ACTUAL'!J:J)</f>
        <v>0</v>
      </c>
    </row>
    <row r="220" spans="1:15">
      <c r="A220" s="2669" t="s">
        <v>9103</v>
      </c>
      <c r="B220" s="2669" t="s">
        <v>4415</v>
      </c>
      <c r="C220" s="2669" t="s">
        <v>5059</v>
      </c>
      <c r="D220" s="2669" t="s">
        <v>4415</v>
      </c>
      <c r="E220" s="2669" t="s">
        <v>7600</v>
      </c>
      <c r="F220" s="2669" t="s">
        <v>9104</v>
      </c>
      <c r="G220" s="2669" t="s">
        <v>5309</v>
      </c>
      <c r="H220" s="2669" t="s">
        <v>4947</v>
      </c>
      <c r="I220" s="3025">
        <v>71</v>
      </c>
      <c r="J220" s="3025">
        <v>0</v>
      </c>
      <c r="O220">
        <f>SUMIF('3BL ACTUAL'!C:C,G220,'3BL ACTUAL'!J:J)</f>
        <v>0</v>
      </c>
    </row>
    <row r="221" spans="1:15">
      <c r="A221" s="2669" t="s">
        <v>9103</v>
      </c>
      <c r="B221" s="2669" t="s">
        <v>4415</v>
      </c>
      <c r="C221" s="2669" t="s">
        <v>5059</v>
      </c>
      <c r="D221" s="2669" t="s">
        <v>4415</v>
      </c>
      <c r="E221" s="2669" t="s">
        <v>7600</v>
      </c>
      <c r="F221" s="2669" t="s">
        <v>9104</v>
      </c>
      <c r="G221" s="2669" t="s">
        <v>5303</v>
      </c>
      <c r="H221" s="2669" t="s">
        <v>5063</v>
      </c>
      <c r="I221" s="3025">
        <v>0</v>
      </c>
      <c r="J221" s="3025">
        <v>0</v>
      </c>
      <c r="O221">
        <f>SUMIF('3BL ACTUAL'!C:C,G221,'3BL ACTUAL'!J:J)</f>
        <v>0</v>
      </c>
    </row>
    <row r="222" spans="1:15">
      <c r="A222" s="2669" t="s">
        <v>9103</v>
      </c>
      <c r="B222" s="2669" t="s">
        <v>4415</v>
      </c>
      <c r="C222" s="2669" t="s">
        <v>5059</v>
      </c>
      <c r="D222" s="2669" t="s">
        <v>4415</v>
      </c>
      <c r="E222" s="2669" t="s">
        <v>7600</v>
      </c>
      <c r="F222" s="2669" t="s">
        <v>9104</v>
      </c>
      <c r="G222" s="2669" t="s">
        <v>5311</v>
      </c>
      <c r="H222" s="2669" t="s">
        <v>5064</v>
      </c>
      <c r="I222" s="3025">
        <v>0</v>
      </c>
      <c r="J222" s="3025">
        <v>79.52</v>
      </c>
      <c r="O222">
        <f>SUMIF('3BL ACTUAL'!C:C,G222,'3BL ACTUAL'!J:J)</f>
        <v>0</v>
      </c>
    </row>
    <row r="223" spans="1:15">
      <c r="H223" t="s">
        <v>7601</v>
      </c>
      <c r="O223">
        <f>SUMIF('3BL ACTUAL'!C:C,G223,'3BL ACTUAL'!J:J)</f>
        <v>0</v>
      </c>
    </row>
    <row r="224" spans="1:15">
      <c r="O224">
        <f>SUMIF('3BL ACTUAL'!C:C,G224,'3BL ACTUAL'!J:J)</f>
        <v>0</v>
      </c>
    </row>
    <row r="225" spans="1:15">
      <c r="H225" s="2668" t="s">
        <v>9102</v>
      </c>
      <c r="O225">
        <f>SUMIF('3BL ACTUAL'!C:C,G225,'3BL ACTUAL'!J:J)</f>
        <v>0</v>
      </c>
    </row>
    <row r="226" spans="1:15">
      <c r="A226" s="2669" t="s">
        <v>9103</v>
      </c>
      <c r="B226" s="2669" t="s">
        <v>4415</v>
      </c>
      <c r="C226" s="2669" t="s">
        <v>5059</v>
      </c>
      <c r="D226" s="2669" t="s">
        <v>4415</v>
      </c>
      <c r="E226" s="2669" t="s">
        <v>7600</v>
      </c>
      <c r="F226" s="2669" t="s">
        <v>9105</v>
      </c>
      <c r="G226" s="2669" t="s">
        <v>5309</v>
      </c>
      <c r="H226" s="2669" t="s">
        <v>4947</v>
      </c>
      <c r="I226" s="3025">
        <v>329.85</v>
      </c>
      <c r="J226" s="3025">
        <v>0</v>
      </c>
      <c r="O226">
        <f>SUMIF('3BL ACTUAL'!C:C,G226,'3BL ACTUAL'!J:J)</f>
        <v>0</v>
      </c>
    </row>
    <row r="227" spans="1:15">
      <c r="A227" s="2669" t="s">
        <v>9103</v>
      </c>
      <c r="B227" s="2669" t="s">
        <v>4415</v>
      </c>
      <c r="C227" s="2669" t="s">
        <v>5059</v>
      </c>
      <c r="D227" s="2669" t="s">
        <v>4415</v>
      </c>
      <c r="E227" s="2669" t="s">
        <v>7600</v>
      </c>
      <c r="F227" s="2669" t="s">
        <v>9105</v>
      </c>
      <c r="G227" s="2669" t="s">
        <v>5303</v>
      </c>
      <c r="H227" s="2669" t="s">
        <v>5063</v>
      </c>
      <c r="I227" s="3025">
        <v>0</v>
      </c>
      <c r="J227" s="3025">
        <v>0</v>
      </c>
      <c r="O227">
        <f>SUMIF('3BL ACTUAL'!C:C,G227,'3BL ACTUAL'!J:J)</f>
        <v>0</v>
      </c>
    </row>
    <row r="228" spans="1:15">
      <c r="A228" s="2669" t="s">
        <v>9103</v>
      </c>
      <c r="B228" s="2669" t="s">
        <v>4415</v>
      </c>
      <c r="C228" s="2669" t="s">
        <v>5059</v>
      </c>
      <c r="D228" s="2669" t="s">
        <v>4415</v>
      </c>
      <c r="E228" s="2669" t="s">
        <v>7600</v>
      </c>
      <c r="F228" s="2669" t="s">
        <v>9105</v>
      </c>
      <c r="G228" s="2669" t="s">
        <v>5311</v>
      </c>
      <c r="H228" s="2669" t="s">
        <v>5064</v>
      </c>
      <c r="I228" s="3025">
        <v>0</v>
      </c>
      <c r="J228" s="3025">
        <v>329.85</v>
      </c>
      <c r="O228">
        <f>SUMIF('3BL ACTUAL'!C:C,G228,'3BL ACTUAL'!J:J)</f>
        <v>0</v>
      </c>
    </row>
    <row r="229" spans="1:15">
      <c r="H229" t="s">
        <v>7602</v>
      </c>
      <c r="O229">
        <f>SUMIF('3BL ACTUAL'!C:C,G229,'3BL ACTUAL'!J:J)</f>
        <v>0</v>
      </c>
    </row>
    <row r="230" spans="1:15">
      <c r="O230">
        <f>SUMIF('3BL ACTUAL'!C:C,G230,'3BL ACTUAL'!J:J)</f>
        <v>0</v>
      </c>
    </row>
    <row r="231" spans="1:15">
      <c r="H231" s="2668" t="s">
        <v>9106</v>
      </c>
      <c r="O231">
        <f>SUMIF('3BL ACTUAL'!C:C,G231,'3BL ACTUAL'!J:J)</f>
        <v>0</v>
      </c>
    </row>
    <row r="232" spans="1:15">
      <c r="A232" s="2669" t="s">
        <v>9107</v>
      </c>
      <c r="B232" s="2669" t="s">
        <v>4415</v>
      </c>
      <c r="C232" s="2669" t="s">
        <v>5059</v>
      </c>
      <c r="D232" s="2669" t="s">
        <v>4415</v>
      </c>
      <c r="E232" s="2669" t="s">
        <v>7784</v>
      </c>
      <c r="F232" s="2669" t="s">
        <v>9108</v>
      </c>
      <c r="G232" s="2669" t="s">
        <v>5308</v>
      </c>
      <c r="H232" s="2669" t="s">
        <v>4921</v>
      </c>
      <c r="I232" s="3025">
        <v>4.43</v>
      </c>
      <c r="J232" s="3025">
        <v>0</v>
      </c>
      <c r="O232">
        <f>SUMIF('3BL ACTUAL'!C:C,G232,'3BL ACTUAL'!J:J)</f>
        <v>0</v>
      </c>
    </row>
    <row r="233" spans="1:15">
      <c r="A233" s="2669" t="s">
        <v>9107</v>
      </c>
      <c r="B233" s="2669" t="s">
        <v>4415</v>
      </c>
      <c r="C233" s="2669" t="s">
        <v>5059</v>
      </c>
      <c r="D233" s="2669" t="s">
        <v>4415</v>
      </c>
      <c r="E233" s="2669" t="s">
        <v>7784</v>
      </c>
      <c r="F233" s="2669" t="s">
        <v>9108</v>
      </c>
      <c r="G233" s="2669" t="s">
        <v>5337</v>
      </c>
      <c r="H233" s="2669" t="s">
        <v>4992</v>
      </c>
      <c r="I233" s="3025">
        <v>5.25</v>
      </c>
      <c r="J233" s="3025">
        <v>0</v>
      </c>
      <c r="O233">
        <f>SUMIF('3BL ACTUAL'!C:C,G233,'3BL ACTUAL'!J:J)</f>
        <v>0</v>
      </c>
    </row>
    <row r="234" spans="1:15">
      <c r="A234" s="2669" t="s">
        <v>9107</v>
      </c>
      <c r="B234" s="2669" t="s">
        <v>4415</v>
      </c>
      <c r="C234" s="2669" t="s">
        <v>5059</v>
      </c>
      <c r="D234" s="2669" t="s">
        <v>4415</v>
      </c>
      <c r="E234" s="2669" t="s">
        <v>7784</v>
      </c>
      <c r="F234" s="2669" t="s">
        <v>9108</v>
      </c>
      <c r="G234" s="2669" t="s">
        <v>5337</v>
      </c>
      <c r="H234" s="2669" t="s">
        <v>4992</v>
      </c>
      <c r="I234" s="3025">
        <v>36.92</v>
      </c>
      <c r="J234" s="3025">
        <v>0</v>
      </c>
      <c r="O234">
        <f>SUMIF('3BL ACTUAL'!C:C,G234,'3BL ACTUAL'!J:J)</f>
        <v>0</v>
      </c>
    </row>
    <row r="235" spans="1:15">
      <c r="A235" s="2669" t="s">
        <v>9107</v>
      </c>
      <c r="B235" s="2669" t="s">
        <v>4415</v>
      </c>
      <c r="C235" s="2669" t="s">
        <v>5059</v>
      </c>
      <c r="D235" s="2669" t="s">
        <v>4415</v>
      </c>
      <c r="E235" s="2669" t="s">
        <v>7784</v>
      </c>
      <c r="F235" s="2669" t="s">
        <v>9108</v>
      </c>
      <c r="G235" s="2669" t="s">
        <v>5303</v>
      </c>
      <c r="H235" s="2669" t="s">
        <v>5063</v>
      </c>
      <c r="I235" s="3025">
        <v>0</v>
      </c>
      <c r="J235" s="3025">
        <v>0</v>
      </c>
      <c r="O235">
        <f>SUMIF('3BL ACTUAL'!C:C,G235,'3BL ACTUAL'!J:J)</f>
        <v>0</v>
      </c>
    </row>
    <row r="236" spans="1:15">
      <c r="A236" s="2669" t="s">
        <v>9107</v>
      </c>
      <c r="B236" s="2669" t="s">
        <v>4415</v>
      </c>
      <c r="C236" s="2669" t="s">
        <v>5059</v>
      </c>
      <c r="D236" s="2669" t="s">
        <v>4415</v>
      </c>
      <c r="E236" s="2669" t="s">
        <v>7784</v>
      </c>
      <c r="F236" s="2669" t="s">
        <v>9108</v>
      </c>
      <c r="G236" s="2669" t="s">
        <v>5311</v>
      </c>
      <c r="H236" s="2669" t="s">
        <v>5064</v>
      </c>
      <c r="I236" s="3025">
        <v>0</v>
      </c>
      <c r="J236" s="3025">
        <v>46.6</v>
      </c>
      <c r="O236">
        <f>SUMIF('3BL ACTUAL'!C:C,G236,'3BL ACTUAL'!J:J)</f>
        <v>0</v>
      </c>
    </row>
    <row r="237" spans="1:15">
      <c r="H237" t="s">
        <v>7878</v>
      </c>
      <c r="O237">
        <f>SUMIF('3BL ACTUAL'!C:C,G237,'3BL ACTUAL'!J:J)</f>
        <v>0</v>
      </c>
    </row>
    <row r="238" spans="1:15">
      <c r="O238">
        <f>SUMIF('3BL ACTUAL'!C:C,G238,'3BL ACTUAL'!J:J)</f>
        <v>0</v>
      </c>
    </row>
    <row r="239" spans="1:15">
      <c r="H239" s="2668" t="s">
        <v>9106</v>
      </c>
      <c r="O239">
        <f>SUMIF('3BL ACTUAL'!C:C,G239,'3BL ACTUAL'!J:J)</f>
        <v>0</v>
      </c>
    </row>
    <row r="240" spans="1:15">
      <c r="A240" s="2669" t="s">
        <v>9107</v>
      </c>
      <c r="B240" s="2669" t="s">
        <v>4415</v>
      </c>
      <c r="C240" s="2669" t="s">
        <v>5059</v>
      </c>
      <c r="D240" s="2669" t="s">
        <v>4415</v>
      </c>
      <c r="E240" s="2669" t="s">
        <v>7784</v>
      </c>
      <c r="F240" s="2669" t="s">
        <v>9109</v>
      </c>
      <c r="G240" s="2669" t="s">
        <v>5308</v>
      </c>
      <c r="H240" s="2669" t="s">
        <v>4921</v>
      </c>
      <c r="I240" s="3025">
        <v>1.95</v>
      </c>
      <c r="J240" s="3025">
        <v>0</v>
      </c>
      <c r="O240">
        <f>SUMIF('3BL ACTUAL'!C:C,G240,'3BL ACTUAL'!J:J)</f>
        <v>0</v>
      </c>
    </row>
    <row r="241" spans="1:15">
      <c r="A241" s="2669" t="s">
        <v>9107</v>
      </c>
      <c r="B241" s="2669" t="s">
        <v>4415</v>
      </c>
      <c r="C241" s="2669" t="s">
        <v>5059</v>
      </c>
      <c r="D241" s="2669" t="s">
        <v>4415</v>
      </c>
      <c r="E241" s="2669" t="s">
        <v>7784</v>
      </c>
      <c r="F241" s="2669" t="s">
        <v>9109</v>
      </c>
      <c r="G241" s="2669" t="s">
        <v>5325</v>
      </c>
      <c r="H241" s="2669" t="s">
        <v>4979</v>
      </c>
      <c r="I241" s="3025">
        <v>16.25</v>
      </c>
      <c r="J241" s="3025">
        <v>0</v>
      </c>
      <c r="O241">
        <f>SUMIF('3BL ACTUAL'!C:C,G241,'3BL ACTUAL'!J:J)</f>
        <v>0</v>
      </c>
    </row>
    <row r="242" spans="1:15">
      <c r="A242" s="2669" t="s">
        <v>9107</v>
      </c>
      <c r="B242" s="2669" t="s">
        <v>4415</v>
      </c>
      <c r="C242" s="2669" t="s">
        <v>5059</v>
      </c>
      <c r="D242" s="2669" t="s">
        <v>4415</v>
      </c>
      <c r="E242" s="2669" t="s">
        <v>7784</v>
      </c>
      <c r="F242" s="2669" t="s">
        <v>9109</v>
      </c>
      <c r="G242" s="2669" t="s">
        <v>5303</v>
      </c>
      <c r="H242" s="2669" t="s">
        <v>5063</v>
      </c>
      <c r="I242" s="3025">
        <v>0</v>
      </c>
      <c r="J242" s="3025">
        <v>0</v>
      </c>
      <c r="O242">
        <f>SUMIF('3BL ACTUAL'!C:C,G242,'3BL ACTUAL'!J:J)</f>
        <v>0</v>
      </c>
    </row>
    <row r="243" spans="1:15">
      <c r="A243" s="2669" t="s">
        <v>9107</v>
      </c>
      <c r="B243" s="2669" t="s">
        <v>4415</v>
      </c>
      <c r="C243" s="2669" t="s">
        <v>5059</v>
      </c>
      <c r="D243" s="2669" t="s">
        <v>4415</v>
      </c>
      <c r="E243" s="2669" t="s">
        <v>7784</v>
      </c>
      <c r="F243" s="2669" t="s">
        <v>9109</v>
      </c>
      <c r="G243" s="2669" t="s">
        <v>5311</v>
      </c>
      <c r="H243" s="2669" t="s">
        <v>5064</v>
      </c>
      <c r="I243" s="3025">
        <v>0</v>
      </c>
      <c r="J243" s="3025">
        <v>18.2</v>
      </c>
      <c r="O243">
        <f>SUMIF('3BL ACTUAL'!C:C,G243,'3BL ACTUAL'!J:J)</f>
        <v>0</v>
      </c>
    </row>
    <row r="244" spans="1:15">
      <c r="H244" t="s">
        <v>7785</v>
      </c>
      <c r="O244">
        <f>SUMIF('3BL ACTUAL'!C:C,G244,'3BL ACTUAL'!J:J)</f>
        <v>0</v>
      </c>
    </row>
    <row r="245" spans="1:15">
      <c r="O245">
        <f>SUMIF('3BL ACTUAL'!C:C,G245,'3BL ACTUAL'!J:J)</f>
        <v>0</v>
      </c>
    </row>
    <row r="246" spans="1:15">
      <c r="H246" s="2668" t="s">
        <v>9110</v>
      </c>
      <c r="O246">
        <f>SUMIF('3BL ACTUAL'!C:C,G246,'3BL ACTUAL'!J:J)</f>
        <v>0</v>
      </c>
    </row>
    <row r="247" spans="1:15">
      <c r="A247" s="2669" t="s">
        <v>9111</v>
      </c>
      <c r="B247" s="2669" t="s">
        <v>9112</v>
      </c>
      <c r="C247" s="2669" t="s">
        <v>9113</v>
      </c>
      <c r="D247" s="2669" t="s">
        <v>4415</v>
      </c>
      <c r="E247" s="2669" t="s">
        <v>7598</v>
      </c>
      <c r="F247" s="2669" t="s">
        <v>9114</v>
      </c>
      <c r="G247" s="2669" t="s">
        <v>5311</v>
      </c>
      <c r="H247" s="2669" t="s">
        <v>5015</v>
      </c>
      <c r="I247" s="3025">
        <v>322.25</v>
      </c>
      <c r="J247" s="3025">
        <v>0</v>
      </c>
      <c r="O247">
        <f>SUMIF('3BL ACTUAL'!C:C,G247,'3BL ACTUAL'!J:J)</f>
        <v>0</v>
      </c>
    </row>
    <row r="248" spans="1:15">
      <c r="A248" s="2669" t="s">
        <v>9111</v>
      </c>
      <c r="B248" s="2669" t="s">
        <v>9112</v>
      </c>
      <c r="C248" s="2669" t="s">
        <v>9113</v>
      </c>
      <c r="D248" s="2669" t="s">
        <v>4415</v>
      </c>
      <c r="E248" s="2669" t="s">
        <v>7598</v>
      </c>
      <c r="F248" s="2669" t="s">
        <v>9114</v>
      </c>
      <c r="G248" s="2669" t="s">
        <v>5309</v>
      </c>
      <c r="H248" s="2669" t="s">
        <v>5279</v>
      </c>
      <c r="I248" s="3025">
        <v>0</v>
      </c>
      <c r="J248" s="3025">
        <v>322.25</v>
      </c>
      <c r="O248">
        <f>SUMIF('3BL ACTUAL'!C:C,G248,'3BL ACTUAL'!J:J)</f>
        <v>0</v>
      </c>
    </row>
    <row r="249" spans="1:15">
      <c r="H249" t="s">
        <v>7599</v>
      </c>
      <c r="O249">
        <f>SUMIF('3BL ACTUAL'!C:C,G249,'3BL ACTUAL'!J:J)</f>
        <v>0</v>
      </c>
    </row>
    <row r="250" spans="1:15">
      <c r="O250">
        <f>SUMIF('3BL ACTUAL'!C:C,G250,'3BL ACTUAL'!J:J)</f>
        <v>0</v>
      </c>
    </row>
    <row r="251" spans="1:15">
      <c r="H251" s="2668" t="s">
        <v>9115</v>
      </c>
      <c r="O251">
        <f>SUMIF('3BL ACTUAL'!C:C,G251,'3BL ACTUAL'!J:J)</f>
        <v>0</v>
      </c>
    </row>
    <row r="252" spans="1:15">
      <c r="A252" s="2669" t="s">
        <v>9116</v>
      </c>
      <c r="B252" s="2669" t="s">
        <v>4415</v>
      </c>
      <c r="C252" s="2669" t="s">
        <v>5059</v>
      </c>
      <c r="D252" s="2669" t="s">
        <v>4415</v>
      </c>
      <c r="E252" s="2669" t="s">
        <v>7596</v>
      </c>
      <c r="F252" s="2669" t="s">
        <v>9117</v>
      </c>
      <c r="G252" s="2669" t="s">
        <v>5309</v>
      </c>
      <c r="H252" s="2669" t="s">
        <v>4947</v>
      </c>
      <c r="I252" s="3025">
        <v>255.98</v>
      </c>
      <c r="J252" s="3025">
        <v>0</v>
      </c>
      <c r="O252">
        <f>SUMIF('3BL ACTUAL'!C:C,G252,'3BL ACTUAL'!J:J)</f>
        <v>0</v>
      </c>
    </row>
    <row r="253" spans="1:15">
      <c r="A253" s="2669" t="s">
        <v>9116</v>
      </c>
      <c r="B253" s="2669" t="s">
        <v>4415</v>
      </c>
      <c r="C253" s="2669" t="s">
        <v>5059</v>
      </c>
      <c r="D253" s="2669" t="s">
        <v>4415</v>
      </c>
      <c r="E253" s="2669" t="s">
        <v>7596</v>
      </c>
      <c r="F253" s="2669" t="s">
        <v>9117</v>
      </c>
      <c r="G253" s="2669" t="s">
        <v>5303</v>
      </c>
      <c r="H253" s="2669" t="s">
        <v>5063</v>
      </c>
      <c r="I253" s="3025">
        <v>0</v>
      </c>
      <c r="J253" s="3025">
        <v>0</v>
      </c>
      <c r="O253">
        <f>SUMIF('3BL ACTUAL'!C:C,G253,'3BL ACTUAL'!J:J)</f>
        <v>0</v>
      </c>
    </row>
    <row r="254" spans="1:15">
      <c r="A254" s="2669" t="s">
        <v>9116</v>
      </c>
      <c r="B254" s="2669" t="s">
        <v>4415</v>
      </c>
      <c r="C254" s="2669" t="s">
        <v>5059</v>
      </c>
      <c r="D254" s="2669" t="s">
        <v>4415</v>
      </c>
      <c r="E254" s="2669" t="s">
        <v>7596</v>
      </c>
      <c r="F254" s="2669" t="s">
        <v>9117</v>
      </c>
      <c r="G254" s="2669" t="s">
        <v>5311</v>
      </c>
      <c r="H254" s="2669" t="s">
        <v>5064</v>
      </c>
      <c r="I254" s="3025">
        <v>0</v>
      </c>
      <c r="J254" s="3025">
        <v>255.98</v>
      </c>
      <c r="O254">
        <f>SUMIF('3BL ACTUAL'!C:C,G254,'3BL ACTUAL'!J:J)</f>
        <v>0</v>
      </c>
    </row>
    <row r="255" spans="1:15">
      <c r="H255" t="s">
        <v>7597</v>
      </c>
      <c r="O255">
        <f>SUMIF('3BL ACTUAL'!C:C,G255,'3BL ACTUAL'!J:J)</f>
        <v>0</v>
      </c>
    </row>
    <row r="256" spans="1:15">
      <c r="O256">
        <f>SUMIF('3BL ACTUAL'!C:C,G256,'3BL ACTUAL'!J:J)</f>
        <v>0</v>
      </c>
    </row>
    <row r="257" spans="1:15">
      <c r="H257" s="2668" t="s">
        <v>9115</v>
      </c>
      <c r="O257">
        <f>SUMIF('3BL ACTUAL'!C:C,G257,'3BL ACTUAL'!J:J)</f>
        <v>0</v>
      </c>
    </row>
    <row r="258" spans="1:15">
      <c r="A258" s="2669" t="s">
        <v>9116</v>
      </c>
      <c r="B258" s="2669" t="s">
        <v>4415</v>
      </c>
      <c r="C258" s="2669" t="s">
        <v>5059</v>
      </c>
      <c r="D258" s="2669" t="s">
        <v>4415</v>
      </c>
      <c r="E258" s="2669" t="s">
        <v>7596</v>
      </c>
      <c r="F258" s="2669" t="s">
        <v>9118</v>
      </c>
      <c r="G258" s="2669" t="s">
        <v>5313</v>
      </c>
      <c r="H258" s="2669" t="s">
        <v>4950</v>
      </c>
      <c r="I258" s="3025">
        <v>280</v>
      </c>
      <c r="J258" s="3025">
        <v>0</v>
      </c>
      <c r="O258">
        <f>SUMIF('3BL ACTUAL'!C:C,G258,'3BL ACTUAL'!J:J)</f>
        <v>0</v>
      </c>
    </row>
    <row r="259" spans="1:15">
      <c r="A259" s="2669" t="s">
        <v>9116</v>
      </c>
      <c r="B259" s="2669" t="s">
        <v>4415</v>
      </c>
      <c r="C259" s="2669" t="s">
        <v>5059</v>
      </c>
      <c r="D259" s="2669" t="s">
        <v>4415</v>
      </c>
      <c r="E259" s="2669" t="s">
        <v>7596</v>
      </c>
      <c r="F259" s="2669" t="s">
        <v>9118</v>
      </c>
      <c r="G259" s="2669" t="s">
        <v>5303</v>
      </c>
      <c r="H259" s="2669" t="s">
        <v>5063</v>
      </c>
      <c r="I259" s="3025">
        <v>0</v>
      </c>
      <c r="J259" s="3025">
        <v>0</v>
      </c>
      <c r="O259">
        <f>SUMIF('3BL ACTUAL'!C:C,G259,'3BL ACTUAL'!J:J)</f>
        <v>0</v>
      </c>
    </row>
    <row r="260" spans="1:15">
      <c r="A260" s="2669" t="s">
        <v>9116</v>
      </c>
      <c r="B260" s="2669" t="s">
        <v>4415</v>
      </c>
      <c r="C260" s="2669" t="s">
        <v>5059</v>
      </c>
      <c r="D260" s="2669" t="s">
        <v>4415</v>
      </c>
      <c r="E260" s="2669" t="s">
        <v>7596</v>
      </c>
      <c r="F260" s="2669" t="s">
        <v>9118</v>
      </c>
      <c r="G260" s="2669" t="s">
        <v>5311</v>
      </c>
      <c r="H260" s="2669" t="s">
        <v>5064</v>
      </c>
      <c r="I260" s="3025">
        <v>0</v>
      </c>
      <c r="J260" s="3025">
        <v>280</v>
      </c>
      <c r="O260">
        <f>SUMIF('3BL ACTUAL'!C:C,G260,'3BL ACTUAL'!J:J)</f>
        <v>0</v>
      </c>
    </row>
    <row r="261" spans="1:15">
      <c r="H261" t="s">
        <v>7625</v>
      </c>
      <c r="O261">
        <f>SUMIF('3BL ACTUAL'!C:C,G261,'3BL ACTUAL'!J:J)</f>
        <v>0</v>
      </c>
    </row>
    <row r="262" spans="1:15">
      <c r="O262">
        <f>SUMIF('3BL ACTUAL'!C:C,G262,'3BL ACTUAL'!J:J)</f>
        <v>0</v>
      </c>
    </row>
    <row r="263" spans="1:15">
      <c r="H263" s="2668" t="s">
        <v>9119</v>
      </c>
      <c r="O263">
        <f>SUMIF('3BL ACTUAL'!C:C,G263,'3BL ACTUAL'!J:J)</f>
        <v>0</v>
      </c>
    </row>
    <row r="264" spans="1:15">
      <c r="A264" s="2669" t="s">
        <v>9120</v>
      </c>
      <c r="B264" s="2669" t="s">
        <v>5169</v>
      </c>
      <c r="C264" s="2669" t="s">
        <v>5298</v>
      </c>
      <c r="D264" s="2669" t="s">
        <v>5299</v>
      </c>
      <c r="E264" s="2669" t="s">
        <v>8960</v>
      </c>
      <c r="F264" s="2669" t="s">
        <v>9121</v>
      </c>
      <c r="G264" s="2669" t="s">
        <v>8992</v>
      </c>
      <c r="H264" s="2669" t="s">
        <v>8993</v>
      </c>
      <c r="I264" s="3025">
        <v>415.39</v>
      </c>
      <c r="J264" s="3025">
        <v>0</v>
      </c>
      <c r="O264">
        <f>SUMIF('3BL ACTUAL'!C:C,G264,'3BL ACTUAL'!J:J)</f>
        <v>0</v>
      </c>
    </row>
    <row r="265" spans="1:15">
      <c r="A265" s="2669" t="s">
        <v>9120</v>
      </c>
      <c r="B265" s="2669" t="s">
        <v>5169</v>
      </c>
      <c r="C265" s="2669" t="s">
        <v>5298</v>
      </c>
      <c r="D265" s="2669" t="s">
        <v>5299</v>
      </c>
      <c r="E265" s="2669" t="s">
        <v>8960</v>
      </c>
      <c r="F265" s="2669" t="s">
        <v>9121</v>
      </c>
      <c r="G265" s="2669" t="s">
        <v>8784</v>
      </c>
      <c r="H265" s="2669" t="s">
        <v>9036</v>
      </c>
      <c r="I265" s="3025">
        <v>0</v>
      </c>
      <c r="J265" s="3025">
        <v>415.39</v>
      </c>
      <c r="O265">
        <f>SUMIF('3BL ACTUAL'!C:C,G265,'3BL ACTUAL'!J:J)</f>
        <v>0</v>
      </c>
    </row>
    <row r="266" spans="1:15">
      <c r="H266" t="s">
        <v>8961</v>
      </c>
      <c r="O266">
        <f>SUMIF('3BL ACTUAL'!C:C,G266,'3BL ACTUAL'!J:J)</f>
        <v>0</v>
      </c>
    </row>
    <row r="267" spans="1:15">
      <c r="O267">
        <f>SUMIF('3BL ACTUAL'!C:C,G267,'3BL ACTUAL'!J:J)</f>
        <v>0</v>
      </c>
    </row>
    <row r="268" spans="1:15">
      <c r="H268" s="2668" t="s">
        <v>9122</v>
      </c>
      <c r="O268">
        <f>SUMIF('3BL ACTUAL'!C:C,G268,'3BL ACTUAL'!J:J)</f>
        <v>0</v>
      </c>
    </row>
    <row r="269" spans="1:15">
      <c r="A269" s="2669" t="s">
        <v>9120</v>
      </c>
      <c r="B269" s="2669" t="s">
        <v>5169</v>
      </c>
      <c r="C269" s="2669" t="s">
        <v>5298</v>
      </c>
      <c r="D269" s="2669" t="s">
        <v>5299</v>
      </c>
      <c r="E269" s="2669" t="s">
        <v>8771</v>
      </c>
      <c r="F269" s="2669" t="s">
        <v>9123</v>
      </c>
      <c r="G269" s="2669" t="s">
        <v>8992</v>
      </c>
      <c r="H269" s="2669" t="s">
        <v>8993</v>
      </c>
      <c r="I269" s="3025">
        <v>396.04</v>
      </c>
      <c r="J269" s="3025">
        <v>0</v>
      </c>
      <c r="O269">
        <f>SUMIF('3BL ACTUAL'!C:C,G269,'3BL ACTUAL'!J:J)</f>
        <v>0</v>
      </c>
    </row>
    <row r="270" spans="1:15">
      <c r="A270" s="2669" t="s">
        <v>9120</v>
      </c>
      <c r="B270" s="2669" t="s">
        <v>5169</v>
      </c>
      <c r="C270" s="2669" t="s">
        <v>5298</v>
      </c>
      <c r="D270" s="2669" t="s">
        <v>5299</v>
      </c>
      <c r="E270" s="2669" t="s">
        <v>8771</v>
      </c>
      <c r="F270" s="2669" t="s">
        <v>9123</v>
      </c>
      <c r="G270" s="2669" t="s">
        <v>6121</v>
      </c>
      <c r="H270" s="2669" t="s">
        <v>6122</v>
      </c>
      <c r="I270" s="3025">
        <v>19.350000000000001</v>
      </c>
      <c r="J270" s="3025">
        <v>0</v>
      </c>
      <c r="O270">
        <f>SUMIF('3BL ACTUAL'!C:C,G270,'3BL ACTUAL'!J:J)</f>
        <v>0</v>
      </c>
    </row>
    <row r="271" spans="1:15">
      <c r="A271" s="2669" t="s">
        <v>9120</v>
      </c>
      <c r="B271" s="2669" t="s">
        <v>5169</v>
      </c>
      <c r="C271" s="2669" t="s">
        <v>5298</v>
      </c>
      <c r="D271" s="2669" t="s">
        <v>5299</v>
      </c>
      <c r="E271" s="2669" t="s">
        <v>8771</v>
      </c>
      <c r="F271" s="2669" t="s">
        <v>9123</v>
      </c>
      <c r="G271" s="2669" t="s">
        <v>8784</v>
      </c>
      <c r="H271" s="2669" t="s">
        <v>9036</v>
      </c>
      <c r="I271" s="3025">
        <v>0</v>
      </c>
      <c r="J271" s="3025">
        <v>415.39</v>
      </c>
      <c r="O271">
        <f>SUMIF('3BL ACTUAL'!C:C,G271,'3BL ACTUAL'!J:J)</f>
        <v>0</v>
      </c>
    </row>
    <row r="272" spans="1:15">
      <c r="H272" t="s">
        <v>8766</v>
      </c>
      <c r="O272">
        <f>SUMIF('3BL ACTUAL'!C:C,G272,'3BL ACTUAL'!J:J)</f>
        <v>0</v>
      </c>
    </row>
    <row r="273" spans="1:15">
      <c r="O273">
        <f>SUMIF('3BL ACTUAL'!C:C,G273,'3BL ACTUAL'!J:J)</f>
        <v>0</v>
      </c>
    </row>
    <row r="274" spans="1:15">
      <c r="H274" s="2668" t="s">
        <v>9124</v>
      </c>
      <c r="O274">
        <f>SUMIF('3BL ACTUAL'!C:C,G274,'3BL ACTUAL'!J:J)</f>
        <v>0</v>
      </c>
    </row>
    <row r="275" spans="1:15">
      <c r="A275" s="2669" t="s">
        <v>9120</v>
      </c>
      <c r="B275" s="2669" t="s">
        <v>5169</v>
      </c>
      <c r="C275" s="2669" t="s">
        <v>5298</v>
      </c>
      <c r="D275" s="2669" t="s">
        <v>5299</v>
      </c>
      <c r="E275" s="2669" t="s">
        <v>8962</v>
      </c>
      <c r="F275" s="2669" t="s">
        <v>9125</v>
      </c>
      <c r="G275" s="2669" t="s">
        <v>8994</v>
      </c>
      <c r="H275" s="2669" t="s">
        <v>8995</v>
      </c>
      <c r="I275" s="3025">
        <v>161.54</v>
      </c>
      <c r="J275" s="3025">
        <v>0</v>
      </c>
      <c r="O275">
        <f>SUMIF('3BL ACTUAL'!C:C,G275,'3BL ACTUAL'!J:J)</f>
        <v>0</v>
      </c>
    </row>
    <row r="276" spans="1:15">
      <c r="A276" s="2669" t="s">
        <v>9120</v>
      </c>
      <c r="B276" s="2669" t="s">
        <v>5169</v>
      </c>
      <c r="C276" s="2669" t="s">
        <v>5298</v>
      </c>
      <c r="D276" s="2669" t="s">
        <v>5299</v>
      </c>
      <c r="E276" s="2669" t="s">
        <v>8962</v>
      </c>
      <c r="F276" s="2669" t="s">
        <v>9125</v>
      </c>
      <c r="G276" s="2669" t="s">
        <v>8784</v>
      </c>
      <c r="H276" s="2669" t="s">
        <v>9036</v>
      </c>
      <c r="I276" s="3025">
        <v>0</v>
      </c>
      <c r="J276" s="3025">
        <v>161.54</v>
      </c>
      <c r="O276">
        <f>SUMIF('3BL ACTUAL'!C:C,G276,'3BL ACTUAL'!J:J)</f>
        <v>0</v>
      </c>
    </row>
    <row r="277" spans="1:15">
      <c r="H277" t="s">
        <v>8963</v>
      </c>
      <c r="O277">
        <f>SUMIF('3BL ACTUAL'!C:C,G277,'3BL ACTUAL'!J:J)</f>
        <v>0</v>
      </c>
    </row>
    <row r="278" spans="1:15">
      <c r="O278">
        <f>SUMIF('3BL ACTUAL'!C:C,G278,'3BL ACTUAL'!J:J)</f>
        <v>0</v>
      </c>
    </row>
    <row r="279" spans="1:15">
      <c r="H279" s="2668" t="s">
        <v>9126</v>
      </c>
      <c r="O279">
        <f>SUMIF('3BL ACTUAL'!C:C,G279,'3BL ACTUAL'!J:J)</f>
        <v>0</v>
      </c>
    </row>
    <row r="280" spans="1:15">
      <c r="A280" s="2669" t="s">
        <v>9120</v>
      </c>
      <c r="B280" s="2669" t="s">
        <v>5169</v>
      </c>
      <c r="C280" s="2669" t="s">
        <v>5298</v>
      </c>
      <c r="D280" s="2669" t="s">
        <v>5299</v>
      </c>
      <c r="E280" s="2669" t="s">
        <v>8772</v>
      </c>
      <c r="F280" s="2669" t="s">
        <v>9127</v>
      </c>
      <c r="G280" s="2669" t="s">
        <v>8994</v>
      </c>
      <c r="H280" s="2669" t="s">
        <v>8995</v>
      </c>
      <c r="I280" s="3025">
        <v>143</v>
      </c>
      <c r="J280" s="3025">
        <v>0</v>
      </c>
      <c r="O280">
        <f>SUMIF('3BL ACTUAL'!C:C,G280,'3BL ACTUAL'!J:J)</f>
        <v>0</v>
      </c>
    </row>
    <row r="281" spans="1:15">
      <c r="A281" s="2669" t="s">
        <v>9120</v>
      </c>
      <c r="B281" s="2669" t="s">
        <v>5169</v>
      </c>
      <c r="C281" s="2669" t="s">
        <v>5298</v>
      </c>
      <c r="D281" s="2669" t="s">
        <v>5299</v>
      </c>
      <c r="E281" s="2669" t="s">
        <v>8772</v>
      </c>
      <c r="F281" s="2669" t="s">
        <v>9127</v>
      </c>
      <c r="G281" s="2669" t="s">
        <v>6121</v>
      </c>
      <c r="H281" s="2669" t="s">
        <v>6122</v>
      </c>
      <c r="I281" s="3025">
        <v>18.54</v>
      </c>
      <c r="J281" s="3025">
        <v>0</v>
      </c>
      <c r="O281">
        <f>SUMIF('3BL ACTUAL'!C:C,G281,'3BL ACTUAL'!J:J)</f>
        <v>0</v>
      </c>
    </row>
    <row r="282" spans="1:15">
      <c r="A282" s="2669" t="s">
        <v>9120</v>
      </c>
      <c r="B282" s="2669" t="s">
        <v>5169</v>
      </c>
      <c r="C282" s="2669" t="s">
        <v>5298</v>
      </c>
      <c r="D282" s="2669" t="s">
        <v>5299</v>
      </c>
      <c r="E282" s="2669" t="s">
        <v>8772</v>
      </c>
      <c r="F282" s="2669" t="s">
        <v>9127</v>
      </c>
      <c r="G282" s="2669" t="s">
        <v>8784</v>
      </c>
      <c r="H282" s="2669" t="s">
        <v>9036</v>
      </c>
      <c r="I282" s="3025">
        <v>0</v>
      </c>
      <c r="J282" s="3025">
        <v>161.54</v>
      </c>
      <c r="O282">
        <f>SUMIF('3BL ACTUAL'!C:C,G282,'3BL ACTUAL'!J:J)</f>
        <v>0</v>
      </c>
    </row>
    <row r="283" spans="1:15">
      <c r="H283" t="s">
        <v>8773</v>
      </c>
      <c r="O283">
        <f>SUMIF('3BL ACTUAL'!C:C,G283,'3BL ACTUAL'!J:J)</f>
        <v>0</v>
      </c>
    </row>
    <row r="284" spans="1:15">
      <c r="O284">
        <f>SUMIF('3BL ACTUAL'!C:C,G284,'3BL ACTUAL'!J:J)</f>
        <v>0</v>
      </c>
    </row>
    <row r="285" spans="1:15">
      <c r="H285" s="2668" t="s">
        <v>9128</v>
      </c>
      <c r="O285">
        <f>SUMIF('3BL ACTUAL'!C:C,G285,'3BL ACTUAL'!J:J)</f>
        <v>0</v>
      </c>
    </row>
    <row r="286" spans="1:15">
      <c r="A286" s="2669" t="s">
        <v>9120</v>
      </c>
      <c r="B286" s="2669" t="s">
        <v>5169</v>
      </c>
      <c r="C286" s="2669" t="s">
        <v>5298</v>
      </c>
      <c r="D286" s="2669" t="s">
        <v>5299</v>
      </c>
      <c r="E286" s="2669" t="s">
        <v>8964</v>
      </c>
      <c r="F286" s="2669" t="s">
        <v>9129</v>
      </c>
      <c r="G286" s="2669" t="s">
        <v>9000</v>
      </c>
      <c r="H286" s="2669" t="s">
        <v>1131</v>
      </c>
      <c r="I286" s="3025">
        <v>360.91</v>
      </c>
      <c r="J286" s="3025">
        <v>0</v>
      </c>
      <c r="O286">
        <f>SUMIF('3BL ACTUAL'!C:C,G286,'3BL ACTUAL'!J:J)</f>
        <v>0</v>
      </c>
    </row>
    <row r="287" spans="1:15">
      <c r="A287" s="2669" t="s">
        <v>9120</v>
      </c>
      <c r="B287" s="2669" t="s">
        <v>5169</v>
      </c>
      <c r="C287" s="2669" t="s">
        <v>5298</v>
      </c>
      <c r="D287" s="2669" t="s">
        <v>5299</v>
      </c>
      <c r="E287" s="2669" t="s">
        <v>8964</v>
      </c>
      <c r="F287" s="2669" t="s">
        <v>9129</v>
      </c>
      <c r="G287" s="2669" t="s">
        <v>8784</v>
      </c>
      <c r="H287" s="2669" t="s">
        <v>9036</v>
      </c>
      <c r="I287" s="3025">
        <v>0</v>
      </c>
      <c r="J287" s="3025">
        <v>360.91</v>
      </c>
      <c r="O287">
        <f>SUMIF('3BL ACTUAL'!C:C,G287,'3BL ACTUAL'!J:J)</f>
        <v>0</v>
      </c>
    </row>
    <row r="288" spans="1:15">
      <c r="H288" t="s">
        <v>8965</v>
      </c>
      <c r="O288">
        <f>SUMIF('3BL ACTUAL'!C:C,G288,'3BL ACTUAL'!J:J)</f>
        <v>0</v>
      </c>
    </row>
    <row r="289" spans="1:15">
      <c r="O289">
        <f>SUMIF('3BL ACTUAL'!C:C,G289,'3BL ACTUAL'!J:J)</f>
        <v>0</v>
      </c>
    </row>
    <row r="290" spans="1:15">
      <c r="H290" s="2668" t="s">
        <v>9130</v>
      </c>
      <c r="O290">
        <f>SUMIF('3BL ACTUAL'!C:C,G290,'3BL ACTUAL'!J:J)</f>
        <v>0</v>
      </c>
    </row>
    <row r="291" spans="1:15">
      <c r="A291" s="2669" t="s">
        <v>9120</v>
      </c>
      <c r="B291" s="2669" t="s">
        <v>5169</v>
      </c>
      <c r="C291" s="2669" t="s">
        <v>5298</v>
      </c>
      <c r="D291" s="2669" t="s">
        <v>5299</v>
      </c>
      <c r="E291" s="2669" t="s">
        <v>8774</v>
      </c>
      <c r="F291" s="2669" t="s">
        <v>9131</v>
      </c>
      <c r="G291" s="2669" t="s">
        <v>9000</v>
      </c>
      <c r="H291" s="2669" t="s">
        <v>1131</v>
      </c>
      <c r="I291" s="3025">
        <v>339.1</v>
      </c>
      <c r="J291" s="3025">
        <v>0</v>
      </c>
      <c r="O291">
        <f>SUMIF('3BL ACTUAL'!C:C,G291,'3BL ACTUAL'!J:J)</f>
        <v>0</v>
      </c>
    </row>
    <row r="292" spans="1:15">
      <c r="A292" s="2669" t="s">
        <v>9120</v>
      </c>
      <c r="B292" s="2669" t="s">
        <v>5169</v>
      </c>
      <c r="C292" s="2669" t="s">
        <v>5298</v>
      </c>
      <c r="D292" s="2669" t="s">
        <v>5299</v>
      </c>
      <c r="E292" s="2669" t="s">
        <v>8774</v>
      </c>
      <c r="F292" s="2669" t="s">
        <v>9131</v>
      </c>
      <c r="G292" s="2669" t="s">
        <v>6121</v>
      </c>
      <c r="H292" s="2669" t="s">
        <v>6122</v>
      </c>
      <c r="I292" s="3025">
        <v>21.81</v>
      </c>
      <c r="J292" s="3025">
        <v>0</v>
      </c>
      <c r="M292">
        <v>3</v>
      </c>
      <c r="O292">
        <f>SUMIF('3BL ACTUAL'!C:C,G292,'3BL ACTUAL'!J:J)</f>
        <v>0</v>
      </c>
    </row>
    <row r="293" spans="1:15">
      <c r="A293" s="2669" t="s">
        <v>9120</v>
      </c>
      <c r="B293" s="2669" t="s">
        <v>5169</v>
      </c>
      <c r="C293" s="2669" t="s">
        <v>5298</v>
      </c>
      <c r="D293" s="2669" t="s">
        <v>5299</v>
      </c>
      <c r="E293" s="2669" t="s">
        <v>8774</v>
      </c>
      <c r="F293" s="2669" t="s">
        <v>9131</v>
      </c>
      <c r="G293" s="2669" t="s">
        <v>8784</v>
      </c>
      <c r="H293" s="2669" t="s">
        <v>9036</v>
      </c>
      <c r="I293" s="3025">
        <v>0</v>
      </c>
      <c r="J293" s="3025">
        <v>360.91</v>
      </c>
      <c r="M293">
        <v>225</v>
      </c>
      <c r="O293">
        <f>SUMIF('3BL ACTUAL'!C:C,G293,'3BL ACTUAL'!J:J)</f>
        <v>0</v>
      </c>
    </row>
    <row r="294" spans="1:15">
      <c r="H294" t="s">
        <v>8775</v>
      </c>
      <c r="O294">
        <f>SUMIF('3BL ACTUAL'!C:C,G294,'3BL ACTUAL'!J:J)</f>
        <v>0</v>
      </c>
    </row>
    <row r="295" spans="1:15">
      <c r="O295">
        <f>SUMIF('3BL ACTUAL'!C:C,G295,'3BL ACTUAL'!J:J)</f>
        <v>0</v>
      </c>
    </row>
    <row r="296" spans="1:15">
      <c r="H296" s="2668" t="s">
        <v>9132</v>
      </c>
      <c r="O296">
        <f>SUMIF('3BL ACTUAL'!C:C,G296,'3BL ACTUAL'!J:J)</f>
        <v>0</v>
      </c>
    </row>
    <row r="297" spans="1:15">
      <c r="A297" s="2669" t="s">
        <v>9120</v>
      </c>
      <c r="B297" s="2669" t="s">
        <v>5169</v>
      </c>
      <c r="C297" s="2669" t="s">
        <v>5298</v>
      </c>
      <c r="D297" s="2669" t="s">
        <v>5299</v>
      </c>
      <c r="E297" s="2669" t="s">
        <v>8966</v>
      </c>
      <c r="F297" s="2669" t="s">
        <v>9133</v>
      </c>
      <c r="G297" s="2669" t="s">
        <v>8998</v>
      </c>
      <c r="H297" s="2669" t="s">
        <v>8999</v>
      </c>
      <c r="I297" s="3025">
        <v>131.81</v>
      </c>
      <c r="J297" s="3025">
        <v>0</v>
      </c>
      <c r="O297">
        <f>SUMIF('3BL ACTUAL'!C:C,G297,'3BL ACTUAL'!J:J)</f>
        <v>0</v>
      </c>
    </row>
    <row r="298" spans="1:15">
      <c r="A298" s="2669" t="s">
        <v>9120</v>
      </c>
      <c r="B298" s="2669" t="s">
        <v>5169</v>
      </c>
      <c r="C298" s="2669" t="s">
        <v>5298</v>
      </c>
      <c r="D298" s="2669" t="s">
        <v>5299</v>
      </c>
      <c r="E298" s="2669" t="s">
        <v>8966</v>
      </c>
      <c r="F298" s="2669" t="s">
        <v>9133</v>
      </c>
      <c r="G298" s="2669" t="s">
        <v>8784</v>
      </c>
      <c r="H298" s="2669" t="s">
        <v>9036</v>
      </c>
      <c r="I298" s="3025">
        <v>0</v>
      </c>
      <c r="J298" s="3025">
        <v>131.81</v>
      </c>
      <c r="O298">
        <f>SUMIF('3BL ACTUAL'!C:C,G298,'3BL ACTUAL'!J:J)</f>
        <v>0</v>
      </c>
    </row>
    <row r="299" spans="1:15">
      <c r="H299" t="s">
        <v>8967</v>
      </c>
      <c r="O299">
        <f>SUMIF('3BL ACTUAL'!C:C,G299,'3BL ACTUAL'!J:J)</f>
        <v>0</v>
      </c>
    </row>
    <row r="300" spans="1:15">
      <c r="O300">
        <f>SUMIF('3BL ACTUAL'!C:C,G300,'3BL ACTUAL'!J:J)</f>
        <v>0</v>
      </c>
    </row>
    <row r="301" spans="1:15">
      <c r="H301" s="2668" t="s">
        <v>9134</v>
      </c>
      <c r="O301">
        <f>SUMIF('3BL ACTUAL'!C:C,G301,'3BL ACTUAL'!J:J)</f>
        <v>0</v>
      </c>
    </row>
    <row r="302" spans="1:15">
      <c r="A302" s="2669" t="s">
        <v>9120</v>
      </c>
      <c r="B302" s="2669" t="s">
        <v>5169</v>
      </c>
      <c r="C302" s="2669" t="s">
        <v>5298</v>
      </c>
      <c r="D302" s="2669" t="s">
        <v>5299</v>
      </c>
      <c r="E302" s="2669" t="s">
        <v>8776</v>
      </c>
      <c r="F302" s="2669" t="s">
        <v>9135</v>
      </c>
      <c r="G302" s="2669" t="s">
        <v>8998</v>
      </c>
      <c r="H302" s="2669" t="s">
        <v>8999</v>
      </c>
      <c r="I302" s="3025">
        <v>113.31</v>
      </c>
      <c r="J302" s="3025">
        <v>0</v>
      </c>
      <c r="O302">
        <f>SUMIF('3BL ACTUAL'!C:C,G302,'3BL ACTUAL'!J:J)</f>
        <v>0</v>
      </c>
    </row>
    <row r="303" spans="1:15">
      <c r="A303" s="2669" t="s">
        <v>9120</v>
      </c>
      <c r="B303" s="2669" t="s">
        <v>5169</v>
      </c>
      <c r="C303" s="2669" t="s">
        <v>5298</v>
      </c>
      <c r="D303" s="2669" t="s">
        <v>5299</v>
      </c>
      <c r="E303" s="2669" t="s">
        <v>8776</v>
      </c>
      <c r="F303" s="2669" t="s">
        <v>9135</v>
      </c>
      <c r="G303" s="2669" t="s">
        <v>6121</v>
      </c>
      <c r="H303" s="2669" t="s">
        <v>6122</v>
      </c>
      <c r="I303" s="3025">
        <v>18.5</v>
      </c>
      <c r="J303" s="3025">
        <v>0</v>
      </c>
      <c r="O303">
        <f>SUMIF('3BL ACTUAL'!C:C,G303,'3BL ACTUAL'!J:J)</f>
        <v>0</v>
      </c>
    </row>
    <row r="304" spans="1:15">
      <c r="A304" s="2669" t="s">
        <v>9120</v>
      </c>
      <c r="B304" s="2669" t="s">
        <v>5169</v>
      </c>
      <c r="C304" s="2669" t="s">
        <v>5298</v>
      </c>
      <c r="D304" s="2669" t="s">
        <v>5299</v>
      </c>
      <c r="E304" s="2669" t="s">
        <v>8776</v>
      </c>
      <c r="F304" s="2669" t="s">
        <v>9135</v>
      </c>
      <c r="G304" s="2669" t="s">
        <v>8784</v>
      </c>
      <c r="H304" s="2669" t="s">
        <v>9036</v>
      </c>
      <c r="I304" s="3025">
        <v>0</v>
      </c>
      <c r="J304" s="3025">
        <v>131.81</v>
      </c>
      <c r="O304">
        <f>SUMIF('3BL ACTUAL'!C:C,G304,'3BL ACTUAL'!J:J)</f>
        <v>0</v>
      </c>
    </row>
    <row r="305" spans="1:15">
      <c r="H305" t="s">
        <v>8777</v>
      </c>
      <c r="O305">
        <f>SUMIF('3BL ACTUAL'!C:C,G305,'3BL ACTUAL'!J:J)</f>
        <v>0</v>
      </c>
    </row>
    <row r="306" spans="1:15">
      <c r="O306">
        <f>SUMIF('3BL ACTUAL'!C:C,G306,'3BL ACTUAL'!J:J)</f>
        <v>0</v>
      </c>
    </row>
    <row r="307" spans="1:15">
      <c r="H307" s="2668" t="s">
        <v>9136</v>
      </c>
      <c r="O307">
        <f>SUMIF('3BL ACTUAL'!C:C,G307,'3BL ACTUAL'!J:J)</f>
        <v>0</v>
      </c>
    </row>
    <row r="308" spans="1:15">
      <c r="A308" s="2669" t="s">
        <v>9120</v>
      </c>
      <c r="B308" s="2669" t="s">
        <v>5169</v>
      </c>
      <c r="C308" s="2669" t="s">
        <v>5298</v>
      </c>
      <c r="D308" s="2669" t="s">
        <v>5299</v>
      </c>
      <c r="E308" s="2669" t="s">
        <v>8968</v>
      </c>
      <c r="F308" s="2669" t="s">
        <v>9137</v>
      </c>
      <c r="G308" s="2669" t="s">
        <v>8996</v>
      </c>
      <c r="H308" s="2669" t="s">
        <v>8997</v>
      </c>
      <c r="I308" s="3025">
        <v>159.44999999999999</v>
      </c>
      <c r="J308" s="3025">
        <v>0</v>
      </c>
      <c r="O308">
        <f>SUMIF('3BL ACTUAL'!C:C,G308,'3BL ACTUAL'!J:J)</f>
        <v>0</v>
      </c>
    </row>
    <row r="309" spans="1:15">
      <c r="A309" s="2669" t="s">
        <v>9120</v>
      </c>
      <c r="B309" s="2669" t="s">
        <v>5169</v>
      </c>
      <c r="C309" s="2669" t="s">
        <v>5298</v>
      </c>
      <c r="D309" s="2669" t="s">
        <v>5299</v>
      </c>
      <c r="E309" s="2669" t="s">
        <v>8968</v>
      </c>
      <c r="F309" s="2669" t="s">
        <v>9137</v>
      </c>
      <c r="G309" s="2669" t="s">
        <v>8784</v>
      </c>
      <c r="H309" s="2669" t="s">
        <v>9036</v>
      </c>
      <c r="I309" s="3025">
        <v>0</v>
      </c>
      <c r="J309" s="3025">
        <v>159.44999999999999</v>
      </c>
      <c r="O309">
        <f>SUMIF('3BL ACTUAL'!C:C,G309,'3BL ACTUAL'!J:J)</f>
        <v>0</v>
      </c>
    </row>
    <row r="310" spans="1:15">
      <c r="H310" t="s">
        <v>8969</v>
      </c>
      <c r="O310">
        <f>SUMIF('3BL ACTUAL'!C:C,G310,'3BL ACTUAL'!J:J)</f>
        <v>0</v>
      </c>
    </row>
    <row r="311" spans="1:15">
      <c r="O311">
        <f>SUMIF('3BL ACTUAL'!C:C,G311,'3BL ACTUAL'!J:J)</f>
        <v>0</v>
      </c>
    </row>
    <row r="312" spans="1:15">
      <c r="H312" s="2668" t="s">
        <v>9138</v>
      </c>
      <c r="O312">
        <f>SUMIF('3BL ACTUAL'!C:C,G312,'3BL ACTUAL'!J:J)</f>
        <v>0</v>
      </c>
    </row>
    <row r="313" spans="1:15">
      <c r="A313" s="2669" t="s">
        <v>9120</v>
      </c>
      <c r="B313" s="2669" t="s">
        <v>5169</v>
      </c>
      <c r="C313" s="2669" t="s">
        <v>5298</v>
      </c>
      <c r="D313" s="2669" t="s">
        <v>5299</v>
      </c>
      <c r="E313" s="2669" t="s">
        <v>8504</v>
      </c>
      <c r="F313" s="2669" t="s">
        <v>9139</v>
      </c>
      <c r="G313" s="2669" t="s">
        <v>8404</v>
      </c>
      <c r="H313" s="2669" t="s">
        <v>8405</v>
      </c>
      <c r="I313" s="3025">
        <v>406.81</v>
      </c>
      <c r="J313" s="3025">
        <v>0</v>
      </c>
      <c r="O313">
        <f>SUMIF('3BL ACTUAL'!C:C,G313,'3BL ACTUAL'!J:J)</f>
        <v>0</v>
      </c>
    </row>
    <row r="314" spans="1:15">
      <c r="A314" s="2669" t="s">
        <v>9120</v>
      </c>
      <c r="B314" s="2669" t="s">
        <v>5169</v>
      </c>
      <c r="C314" s="2669" t="s">
        <v>5298</v>
      </c>
      <c r="D314" s="2669" t="s">
        <v>5299</v>
      </c>
      <c r="E314" s="2669" t="s">
        <v>8504</v>
      </c>
      <c r="F314" s="2669" t="s">
        <v>9139</v>
      </c>
      <c r="G314" s="2669" t="s">
        <v>8980</v>
      </c>
      <c r="H314" s="2669" t="s">
        <v>9055</v>
      </c>
      <c r="I314" s="3025">
        <v>0</v>
      </c>
      <c r="J314" s="3025">
        <v>406.81</v>
      </c>
      <c r="N314" s="1460">
        <v>1</v>
      </c>
      <c r="O314">
        <f>SUMIF('3BL ACTUAL'!C:C,G314,'3BL ACTUAL'!J:J)</f>
        <v>0</v>
      </c>
    </row>
    <row r="315" spans="1:15">
      <c r="H315" t="s">
        <v>8505</v>
      </c>
      <c r="O315">
        <f>SUMIF('3BL ACTUAL'!C:C,G315,'3BL ACTUAL'!J:J)</f>
        <v>0</v>
      </c>
    </row>
    <row r="316" spans="1:15">
      <c r="O316">
        <f>SUMIF('3BL ACTUAL'!C:C,G316,'3BL ACTUAL'!J:J)</f>
        <v>0</v>
      </c>
    </row>
    <row r="317" spans="1:15">
      <c r="H317" s="2668" t="s">
        <v>9140</v>
      </c>
      <c r="O317">
        <f>SUMIF('3BL ACTUAL'!C:C,G317,'3BL ACTUAL'!J:J)</f>
        <v>0</v>
      </c>
    </row>
    <row r="318" spans="1:15">
      <c r="A318" s="2669" t="s">
        <v>9120</v>
      </c>
      <c r="B318" s="2669" t="s">
        <v>5169</v>
      </c>
      <c r="C318" s="2669" t="s">
        <v>5298</v>
      </c>
      <c r="D318" s="2669" t="s">
        <v>5299</v>
      </c>
      <c r="E318" s="2669" t="s">
        <v>8506</v>
      </c>
      <c r="F318" s="2669" t="s">
        <v>9141</v>
      </c>
      <c r="G318" s="2669" t="s">
        <v>8404</v>
      </c>
      <c r="H318" s="2669" t="s">
        <v>8405</v>
      </c>
      <c r="I318" s="3025">
        <v>406.81</v>
      </c>
      <c r="J318" s="3025">
        <v>0</v>
      </c>
      <c r="O318">
        <f>SUMIF('3BL ACTUAL'!C:C,G318,'3BL ACTUAL'!J:J)</f>
        <v>0</v>
      </c>
    </row>
    <row r="319" spans="1:15">
      <c r="A319" s="2669" t="s">
        <v>9120</v>
      </c>
      <c r="B319" s="2669" t="s">
        <v>5169</v>
      </c>
      <c r="C319" s="2669" t="s">
        <v>5298</v>
      </c>
      <c r="D319" s="2669" t="s">
        <v>5299</v>
      </c>
      <c r="E319" s="2669" t="s">
        <v>8506</v>
      </c>
      <c r="F319" s="2669" t="s">
        <v>9141</v>
      </c>
      <c r="G319" s="2669" t="s">
        <v>8980</v>
      </c>
      <c r="H319" s="2669" t="s">
        <v>9055</v>
      </c>
      <c r="I319" s="3025">
        <v>0</v>
      </c>
      <c r="J319" s="3025">
        <v>406.81</v>
      </c>
      <c r="N319" s="1460">
        <v>1</v>
      </c>
      <c r="O319">
        <f>SUMIF('3BL ACTUAL'!C:C,G319,'3BL ACTUAL'!J:J)</f>
        <v>0</v>
      </c>
    </row>
    <row r="320" spans="1:15">
      <c r="H320" t="s">
        <v>8507</v>
      </c>
      <c r="O320">
        <f>SUMIF('3BL ACTUAL'!C:C,G320,'3BL ACTUAL'!J:J)</f>
        <v>0</v>
      </c>
    </row>
    <row r="321" spans="1:15">
      <c r="O321">
        <f>SUMIF('3BL ACTUAL'!C:C,G321,'3BL ACTUAL'!J:J)</f>
        <v>0</v>
      </c>
    </row>
    <row r="322" spans="1:15">
      <c r="H322" s="2668" t="s">
        <v>9142</v>
      </c>
      <c r="O322">
        <f>SUMIF('3BL ACTUAL'!C:C,G322,'3BL ACTUAL'!J:J)</f>
        <v>0</v>
      </c>
    </row>
    <row r="323" spans="1:15">
      <c r="A323" s="2669" t="s">
        <v>9120</v>
      </c>
      <c r="B323" s="2669" t="s">
        <v>5169</v>
      </c>
      <c r="C323" s="2669" t="s">
        <v>5298</v>
      </c>
      <c r="D323" s="2669" t="s">
        <v>5299</v>
      </c>
      <c r="E323" s="2669" t="s">
        <v>8396</v>
      </c>
      <c r="F323" s="2669" t="s">
        <v>9143</v>
      </c>
      <c r="G323" s="2669" t="s">
        <v>8338</v>
      </c>
      <c r="H323" s="2669" t="s">
        <v>8339</v>
      </c>
      <c r="I323" s="3025">
        <v>263.62</v>
      </c>
      <c r="J323" s="3025">
        <v>0</v>
      </c>
      <c r="O323">
        <f>SUMIF('3BL ACTUAL'!C:C,G323,'3BL ACTUAL'!J:J)</f>
        <v>0</v>
      </c>
    </row>
    <row r="324" spans="1:15">
      <c r="A324" s="2669" t="s">
        <v>9120</v>
      </c>
      <c r="B324" s="2669" t="s">
        <v>5169</v>
      </c>
      <c r="C324" s="2669" t="s">
        <v>5298</v>
      </c>
      <c r="D324" s="2669" t="s">
        <v>5299</v>
      </c>
      <c r="E324" s="2669" t="s">
        <v>8396</v>
      </c>
      <c r="F324" s="2669" t="s">
        <v>9143</v>
      </c>
      <c r="G324" s="2669" t="s">
        <v>8980</v>
      </c>
      <c r="H324" s="2669" t="s">
        <v>9055</v>
      </c>
      <c r="I324" s="3025">
        <v>0</v>
      </c>
      <c r="J324" s="3025">
        <v>263.62</v>
      </c>
      <c r="N324" s="1460">
        <v>1</v>
      </c>
      <c r="O324">
        <f>SUMIF('3BL ACTUAL'!C:C,G324,'3BL ACTUAL'!J:J)</f>
        <v>0</v>
      </c>
    </row>
    <row r="325" spans="1:15">
      <c r="H325" t="s">
        <v>8397</v>
      </c>
      <c r="O325">
        <f>SUMIF('3BL ACTUAL'!C:C,G325,'3BL ACTUAL'!J:J)</f>
        <v>0</v>
      </c>
    </row>
    <row r="326" spans="1:15">
      <c r="O326">
        <f>SUMIF('3BL ACTUAL'!C:C,G326,'3BL ACTUAL'!J:J)</f>
        <v>0</v>
      </c>
    </row>
    <row r="327" spans="1:15">
      <c r="H327" s="2668" t="s">
        <v>9144</v>
      </c>
      <c r="O327">
        <f>SUMIF('3BL ACTUAL'!C:C,G327,'3BL ACTUAL'!J:J)</f>
        <v>0</v>
      </c>
    </row>
    <row r="328" spans="1:15">
      <c r="A328" s="2669" t="s">
        <v>9120</v>
      </c>
      <c r="B328" s="2669" t="s">
        <v>5169</v>
      </c>
      <c r="C328" s="2669" t="s">
        <v>5298</v>
      </c>
      <c r="D328" s="2669" t="s">
        <v>5299</v>
      </c>
      <c r="E328" s="2669" t="s">
        <v>8330</v>
      </c>
      <c r="F328" s="2669" t="s">
        <v>9145</v>
      </c>
      <c r="G328" s="2669" t="s">
        <v>8287</v>
      </c>
      <c r="H328" s="2669" t="s">
        <v>8288</v>
      </c>
      <c r="I328" s="3025">
        <v>2079.5</v>
      </c>
      <c r="J328" s="3025">
        <v>0</v>
      </c>
      <c r="O328">
        <f>SUMIF('3BL ACTUAL'!C:C,G328,'3BL ACTUAL'!J:J)</f>
        <v>0</v>
      </c>
    </row>
    <row r="329" spans="1:15">
      <c r="A329" s="2669" t="s">
        <v>9120</v>
      </c>
      <c r="B329" s="2669" t="s">
        <v>5169</v>
      </c>
      <c r="C329" s="2669" t="s">
        <v>5298</v>
      </c>
      <c r="D329" s="2669" t="s">
        <v>5299</v>
      </c>
      <c r="E329" s="2669" t="s">
        <v>8330</v>
      </c>
      <c r="F329" s="2669" t="s">
        <v>9145</v>
      </c>
      <c r="G329" s="2669" t="s">
        <v>8980</v>
      </c>
      <c r="H329" s="2669" t="s">
        <v>9055</v>
      </c>
      <c r="I329" s="3025">
        <v>0</v>
      </c>
      <c r="J329" s="3025">
        <v>2079.5</v>
      </c>
      <c r="N329" s="1460">
        <v>1</v>
      </c>
      <c r="O329">
        <f>SUMIF('3BL ACTUAL'!C:C,G329,'3BL ACTUAL'!J:J)</f>
        <v>0</v>
      </c>
    </row>
    <row r="330" spans="1:15">
      <c r="H330" t="s">
        <v>8331</v>
      </c>
      <c r="O330">
        <f>SUMIF('3BL ACTUAL'!C:C,G330,'3BL ACTUAL'!J:J)</f>
        <v>0</v>
      </c>
    </row>
    <row r="331" spans="1:15">
      <c r="O331">
        <f>SUMIF('3BL ACTUAL'!C:C,G331,'3BL ACTUAL'!J:J)</f>
        <v>0</v>
      </c>
    </row>
    <row r="332" spans="1:15">
      <c r="H332" s="2668" t="s">
        <v>9146</v>
      </c>
      <c r="O332">
        <f>SUMIF('3BL ACTUAL'!C:C,G332,'3BL ACTUAL'!J:J)</f>
        <v>0</v>
      </c>
    </row>
    <row r="333" spans="1:15">
      <c r="A333" s="2669" t="s">
        <v>9120</v>
      </c>
      <c r="B333" s="2669" t="s">
        <v>5169</v>
      </c>
      <c r="C333" s="2669" t="s">
        <v>5298</v>
      </c>
      <c r="D333" s="2669" t="s">
        <v>5299</v>
      </c>
      <c r="E333" s="2669" t="s">
        <v>8162</v>
      </c>
      <c r="F333" s="2669" t="s">
        <v>9147</v>
      </c>
      <c r="G333" s="2669" t="s">
        <v>8072</v>
      </c>
      <c r="H333" s="2669" t="s">
        <v>8073</v>
      </c>
      <c r="I333" s="3025">
        <v>259</v>
      </c>
      <c r="J333" s="3025">
        <v>0</v>
      </c>
      <c r="O333">
        <f>SUMIF('3BL ACTUAL'!C:C,G333,'3BL ACTUAL'!J:J)</f>
        <v>0</v>
      </c>
    </row>
    <row r="334" spans="1:15">
      <c r="A334" s="2669" t="s">
        <v>9120</v>
      </c>
      <c r="B334" s="2669" t="s">
        <v>5169</v>
      </c>
      <c r="C334" s="2669" t="s">
        <v>5298</v>
      </c>
      <c r="D334" s="2669" t="s">
        <v>5299</v>
      </c>
      <c r="E334" s="2669" t="s">
        <v>8162</v>
      </c>
      <c r="F334" s="2669" t="s">
        <v>9147</v>
      </c>
      <c r="G334" s="2669" t="s">
        <v>8980</v>
      </c>
      <c r="H334" s="2669" t="s">
        <v>9055</v>
      </c>
      <c r="I334" s="3025">
        <v>0</v>
      </c>
      <c r="J334" s="3025">
        <v>259</v>
      </c>
      <c r="N334" s="1460">
        <v>1</v>
      </c>
      <c r="O334">
        <f>SUMIF('3BL ACTUAL'!C:C,G334,'3BL ACTUAL'!J:J)</f>
        <v>0</v>
      </c>
    </row>
    <row r="335" spans="1:15">
      <c r="H335" t="s">
        <v>8163</v>
      </c>
      <c r="O335">
        <f>SUMIF('3BL ACTUAL'!C:C,G335,'3BL ACTUAL'!J:J)</f>
        <v>0</v>
      </c>
    </row>
    <row r="336" spans="1:15">
      <c r="O336">
        <f>SUMIF('3BL ACTUAL'!C:C,G336,'3BL ACTUAL'!J:J)</f>
        <v>0</v>
      </c>
    </row>
    <row r="337" spans="1:15">
      <c r="H337" s="2668" t="s">
        <v>9148</v>
      </c>
      <c r="O337">
        <f>SUMIF('3BL ACTUAL'!C:C,G337,'3BL ACTUAL'!J:J)</f>
        <v>0</v>
      </c>
    </row>
    <row r="338" spans="1:15">
      <c r="A338" s="2669" t="s">
        <v>9120</v>
      </c>
      <c r="B338" s="2669" t="s">
        <v>5169</v>
      </c>
      <c r="C338" s="2669" t="s">
        <v>5298</v>
      </c>
      <c r="D338" s="2669" t="s">
        <v>5299</v>
      </c>
      <c r="E338" s="2669" t="s">
        <v>8202</v>
      </c>
      <c r="F338" s="2669" t="s">
        <v>9149</v>
      </c>
      <c r="G338" s="2669" t="s">
        <v>8168</v>
      </c>
      <c r="H338" s="2669" t="s">
        <v>8169</v>
      </c>
      <c r="I338" s="3025">
        <v>851</v>
      </c>
      <c r="J338" s="3025">
        <v>0</v>
      </c>
      <c r="O338">
        <f>SUMIF('3BL ACTUAL'!C:C,G338,'3BL ACTUAL'!J:J)</f>
        <v>0</v>
      </c>
    </row>
    <row r="339" spans="1:15">
      <c r="A339" s="2669" t="s">
        <v>9120</v>
      </c>
      <c r="B339" s="2669" t="s">
        <v>5169</v>
      </c>
      <c r="C339" s="2669" t="s">
        <v>5298</v>
      </c>
      <c r="D339" s="2669" t="s">
        <v>5299</v>
      </c>
      <c r="E339" s="2669" t="s">
        <v>8202</v>
      </c>
      <c r="F339" s="2669" t="s">
        <v>9149</v>
      </c>
      <c r="G339" s="2669" t="s">
        <v>8980</v>
      </c>
      <c r="H339" s="2669" t="s">
        <v>9055</v>
      </c>
      <c r="I339" s="3025">
        <v>0</v>
      </c>
      <c r="J339" s="3025">
        <v>851</v>
      </c>
      <c r="N339" s="1460">
        <v>1</v>
      </c>
      <c r="O339">
        <f>SUMIF('3BL ACTUAL'!C:C,G339,'3BL ACTUAL'!J:J)</f>
        <v>0</v>
      </c>
    </row>
    <row r="340" spans="1:15">
      <c r="H340" t="s">
        <v>8203</v>
      </c>
      <c r="O340">
        <f>SUMIF('3BL ACTUAL'!C:C,G340,'3BL ACTUAL'!J:J)</f>
        <v>0</v>
      </c>
    </row>
    <row r="341" spans="1:15">
      <c r="O341">
        <f>SUMIF('3BL ACTUAL'!C:C,G341,'3BL ACTUAL'!J:J)</f>
        <v>0</v>
      </c>
    </row>
    <row r="342" spans="1:15">
      <c r="H342" s="2668" t="s">
        <v>9150</v>
      </c>
      <c r="O342">
        <f>SUMIF('3BL ACTUAL'!C:C,G342,'3BL ACTUAL'!J:J)</f>
        <v>0</v>
      </c>
    </row>
    <row r="343" spans="1:15">
      <c r="A343" s="2669" t="s">
        <v>9120</v>
      </c>
      <c r="B343" s="2669" t="s">
        <v>5169</v>
      </c>
      <c r="C343" s="2669" t="s">
        <v>5298</v>
      </c>
      <c r="D343" s="2669" t="s">
        <v>5299</v>
      </c>
      <c r="E343" s="2669" t="s">
        <v>8242</v>
      </c>
      <c r="F343" s="2669" t="s">
        <v>9151</v>
      </c>
      <c r="G343" s="2669" t="s">
        <v>8208</v>
      </c>
      <c r="H343" s="2669" t="s">
        <v>8209</v>
      </c>
      <c r="I343" s="3025">
        <v>444</v>
      </c>
      <c r="J343" s="3025">
        <v>0</v>
      </c>
      <c r="O343">
        <f>SUMIF('3BL ACTUAL'!C:C,G343,'3BL ACTUAL'!J:J)</f>
        <v>0</v>
      </c>
    </row>
    <row r="344" spans="1:15">
      <c r="A344" s="2669" t="s">
        <v>9120</v>
      </c>
      <c r="B344" s="2669" t="s">
        <v>5169</v>
      </c>
      <c r="C344" s="2669" t="s">
        <v>5298</v>
      </c>
      <c r="D344" s="2669" t="s">
        <v>5299</v>
      </c>
      <c r="E344" s="2669" t="s">
        <v>8242</v>
      </c>
      <c r="F344" s="2669" t="s">
        <v>9151</v>
      </c>
      <c r="G344" s="2669" t="s">
        <v>8980</v>
      </c>
      <c r="H344" s="2669" t="s">
        <v>9055</v>
      </c>
      <c r="I344" s="3025">
        <v>0</v>
      </c>
      <c r="J344" s="3025">
        <v>444</v>
      </c>
      <c r="N344" s="1460">
        <v>1</v>
      </c>
      <c r="O344">
        <f>SUMIF('3BL ACTUAL'!C:C,G344,'3BL ACTUAL'!J:J)</f>
        <v>0</v>
      </c>
    </row>
    <row r="345" spans="1:15">
      <c r="H345" t="s">
        <v>8243</v>
      </c>
      <c r="O345">
        <f>SUMIF('3BL ACTUAL'!C:C,G345,'3BL ACTUAL'!J:J)</f>
        <v>0</v>
      </c>
    </row>
    <row r="346" spans="1:15">
      <c r="O346">
        <f>SUMIF('3BL ACTUAL'!C:C,G346,'3BL ACTUAL'!J:J)</f>
        <v>0</v>
      </c>
    </row>
    <row r="347" spans="1:15">
      <c r="H347" s="2668" t="s">
        <v>9152</v>
      </c>
      <c r="O347">
        <f>SUMIF('3BL ACTUAL'!C:C,G347,'3BL ACTUAL'!J:J)</f>
        <v>0</v>
      </c>
    </row>
    <row r="348" spans="1:15">
      <c r="A348" s="2669" t="s">
        <v>9120</v>
      </c>
      <c r="B348" s="2669" t="s">
        <v>5169</v>
      </c>
      <c r="C348" s="2669" t="s">
        <v>5298</v>
      </c>
      <c r="D348" s="2669" t="s">
        <v>5299</v>
      </c>
      <c r="E348" s="2669" t="s">
        <v>8281</v>
      </c>
      <c r="F348" s="2669" t="s">
        <v>9153</v>
      </c>
      <c r="G348" s="2669" t="s">
        <v>8248</v>
      </c>
      <c r="H348" s="2669" t="s">
        <v>8249</v>
      </c>
      <c r="I348" s="3025">
        <v>499.5</v>
      </c>
      <c r="J348" s="3025">
        <v>0</v>
      </c>
      <c r="O348">
        <f>SUMIF('3BL ACTUAL'!C:C,G348,'3BL ACTUAL'!J:J)</f>
        <v>0</v>
      </c>
    </row>
    <row r="349" spans="1:15">
      <c r="A349" s="2669" t="s">
        <v>9120</v>
      </c>
      <c r="B349" s="2669" t="s">
        <v>5169</v>
      </c>
      <c r="C349" s="2669" t="s">
        <v>5298</v>
      </c>
      <c r="D349" s="2669" t="s">
        <v>5299</v>
      </c>
      <c r="E349" s="2669" t="s">
        <v>8281</v>
      </c>
      <c r="F349" s="2669" t="s">
        <v>9153</v>
      </c>
      <c r="G349" s="2669" t="s">
        <v>8980</v>
      </c>
      <c r="H349" s="2669" t="s">
        <v>9055</v>
      </c>
      <c r="I349" s="3025">
        <v>0</v>
      </c>
      <c r="J349" s="3025">
        <v>499.5</v>
      </c>
      <c r="N349" s="1460">
        <v>1</v>
      </c>
      <c r="O349">
        <f>SUMIF('3BL ACTUAL'!C:C,G349,'3BL ACTUAL'!J:J)</f>
        <v>0</v>
      </c>
    </row>
    <row r="350" spans="1:15">
      <c r="H350" t="s">
        <v>8282</v>
      </c>
      <c r="O350">
        <f>SUMIF('3BL ACTUAL'!C:C,G350,'3BL ACTUAL'!J:J)</f>
        <v>0</v>
      </c>
    </row>
    <row r="351" spans="1:15">
      <c r="O351">
        <f>SUMIF('3BL ACTUAL'!C:C,G351,'3BL ACTUAL'!J:J)</f>
        <v>0</v>
      </c>
    </row>
    <row r="352" spans="1:15">
      <c r="H352" s="2668" t="s">
        <v>9154</v>
      </c>
      <c r="O352">
        <f>SUMIF('3BL ACTUAL'!C:C,G352,'3BL ACTUAL'!J:J)</f>
        <v>0</v>
      </c>
    </row>
    <row r="353" spans="1:15">
      <c r="A353" s="2669" t="s">
        <v>9120</v>
      </c>
      <c r="B353" s="2669" t="s">
        <v>5169</v>
      </c>
      <c r="C353" s="2669" t="s">
        <v>5298</v>
      </c>
      <c r="D353" s="2669" t="s">
        <v>5299</v>
      </c>
      <c r="E353" s="2669" t="s">
        <v>8589</v>
      </c>
      <c r="F353" s="2669" t="s">
        <v>9155</v>
      </c>
      <c r="G353" s="2669" t="s">
        <v>8512</v>
      </c>
      <c r="H353" s="2669" t="s">
        <v>8513</v>
      </c>
      <c r="I353" s="3025">
        <v>185.22</v>
      </c>
      <c r="J353" s="3025">
        <v>0</v>
      </c>
      <c r="O353">
        <f>SUMIF('3BL ACTUAL'!C:C,G353,'3BL ACTUAL'!J:J)</f>
        <v>0</v>
      </c>
    </row>
    <row r="354" spans="1:15">
      <c r="A354" s="2669" t="s">
        <v>9120</v>
      </c>
      <c r="B354" s="2669" t="s">
        <v>5169</v>
      </c>
      <c r="C354" s="2669" t="s">
        <v>5298</v>
      </c>
      <c r="D354" s="2669" t="s">
        <v>5299</v>
      </c>
      <c r="E354" s="2669" t="s">
        <v>8589</v>
      </c>
      <c r="F354" s="2669" t="s">
        <v>9155</v>
      </c>
      <c r="G354" s="2669" t="s">
        <v>8980</v>
      </c>
      <c r="H354" s="2669" t="s">
        <v>9055</v>
      </c>
      <c r="I354" s="3025">
        <v>0</v>
      </c>
      <c r="J354" s="3025">
        <v>185.22</v>
      </c>
      <c r="N354" s="1460">
        <v>1</v>
      </c>
      <c r="O354">
        <f>SUMIF('3BL ACTUAL'!C:C,G354,'3BL ACTUAL'!J:J)</f>
        <v>0</v>
      </c>
    </row>
    <row r="355" spans="1:15">
      <c r="H355" t="s">
        <v>8590</v>
      </c>
      <c r="O355">
        <f>SUMIF('3BL ACTUAL'!C:C,G355,'3BL ACTUAL'!J:J)</f>
        <v>0</v>
      </c>
    </row>
    <row r="356" spans="1:15">
      <c r="O356">
        <f>SUMIF('3BL ACTUAL'!C:C,G356,'3BL ACTUAL'!J:J)</f>
        <v>0</v>
      </c>
    </row>
    <row r="357" spans="1:15">
      <c r="H357" s="2668" t="s">
        <v>9156</v>
      </c>
      <c r="O357">
        <f>SUMIF('3BL ACTUAL'!C:C,G357,'3BL ACTUAL'!J:J)</f>
        <v>0</v>
      </c>
    </row>
    <row r="358" spans="1:15">
      <c r="A358" s="2669" t="s">
        <v>9120</v>
      </c>
      <c r="B358" s="2669" t="s">
        <v>5169</v>
      </c>
      <c r="C358" s="2669" t="s">
        <v>5298</v>
      </c>
      <c r="D358" s="2669" t="s">
        <v>5299</v>
      </c>
      <c r="E358" s="2669" t="s">
        <v>8398</v>
      </c>
      <c r="F358" s="2669" t="s">
        <v>9157</v>
      </c>
      <c r="G358" s="2669" t="s">
        <v>8338</v>
      </c>
      <c r="H358" s="2669" t="s">
        <v>8339</v>
      </c>
      <c r="I358" s="3025">
        <v>263.62</v>
      </c>
      <c r="J358" s="3025">
        <v>0</v>
      </c>
      <c r="O358">
        <f>SUMIF('3BL ACTUAL'!C:C,G358,'3BL ACTUAL'!J:J)</f>
        <v>0</v>
      </c>
    </row>
    <row r="359" spans="1:15">
      <c r="A359" s="2669" t="s">
        <v>9120</v>
      </c>
      <c r="B359" s="2669" t="s">
        <v>5169</v>
      </c>
      <c r="C359" s="2669" t="s">
        <v>5298</v>
      </c>
      <c r="D359" s="2669" t="s">
        <v>5299</v>
      </c>
      <c r="E359" s="2669" t="s">
        <v>8398</v>
      </c>
      <c r="F359" s="2669" t="s">
        <v>9157</v>
      </c>
      <c r="G359" s="2669" t="s">
        <v>8980</v>
      </c>
      <c r="H359" s="2669" t="s">
        <v>9055</v>
      </c>
      <c r="I359" s="3025">
        <v>0</v>
      </c>
      <c r="J359" s="3025">
        <v>263.62</v>
      </c>
      <c r="N359" s="1460">
        <v>1</v>
      </c>
      <c r="O359">
        <f>SUMIF('3BL ACTUAL'!C:C,G359,'3BL ACTUAL'!J:J)</f>
        <v>0</v>
      </c>
    </row>
    <row r="360" spans="1:15">
      <c r="H360" t="s">
        <v>8399</v>
      </c>
      <c r="O360">
        <f>SUMIF('3BL ACTUAL'!C:C,G360,'3BL ACTUAL'!J:J)</f>
        <v>0</v>
      </c>
    </row>
    <row r="361" spans="1:15">
      <c r="O361">
        <f>SUMIF('3BL ACTUAL'!C:C,G361,'3BL ACTUAL'!J:J)</f>
        <v>0</v>
      </c>
    </row>
    <row r="362" spans="1:15">
      <c r="H362" s="2668" t="s">
        <v>9158</v>
      </c>
      <c r="O362">
        <f>SUMIF('3BL ACTUAL'!C:C,G362,'3BL ACTUAL'!J:J)</f>
        <v>0</v>
      </c>
    </row>
    <row r="363" spans="1:15">
      <c r="A363" s="2669" t="s">
        <v>9120</v>
      </c>
      <c r="B363" s="2669" t="s">
        <v>5169</v>
      </c>
      <c r="C363" s="2669" t="s">
        <v>5298</v>
      </c>
      <c r="D363" s="2669" t="s">
        <v>5299</v>
      </c>
      <c r="E363" s="2669" t="s">
        <v>8164</v>
      </c>
      <c r="F363" s="2669" t="s">
        <v>9159</v>
      </c>
      <c r="G363" s="2669" t="s">
        <v>8072</v>
      </c>
      <c r="H363" s="2669" t="s">
        <v>8073</v>
      </c>
      <c r="I363" s="3025">
        <v>333</v>
      </c>
      <c r="J363" s="3025">
        <v>0</v>
      </c>
      <c r="O363">
        <f>SUMIF('3BL ACTUAL'!C:C,G363,'3BL ACTUAL'!J:J)</f>
        <v>0</v>
      </c>
    </row>
    <row r="364" spans="1:15">
      <c r="A364" s="2669" t="s">
        <v>9120</v>
      </c>
      <c r="B364" s="2669" t="s">
        <v>5169</v>
      </c>
      <c r="C364" s="2669" t="s">
        <v>5298</v>
      </c>
      <c r="D364" s="2669" t="s">
        <v>5299</v>
      </c>
      <c r="E364" s="2669" t="s">
        <v>8164</v>
      </c>
      <c r="F364" s="2669" t="s">
        <v>9159</v>
      </c>
      <c r="G364" s="2669" t="s">
        <v>8980</v>
      </c>
      <c r="H364" s="2669" t="s">
        <v>9055</v>
      </c>
      <c r="I364" s="3025">
        <v>0</v>
      </c>
      <c r="J364" s="3025">
        <v>333</v>
      </c>
      <c r="N364" s="1460">
        <v>1</v>
      </c>
      <c r="O364">
        <f>SUMIF('3BL ACTUAL'!C:C,G364,'3BL ACTUAL'!J:J)</f>
        <v>0</v>
      </c>
    </row>
    <row r="365" spans="1:15">
      <c r="H365" t="s">
        <v>8165</v>
      </c>
      <c r="O365">
        <f>SUMIF('3BL ACTUAL'!C:C,G365,'3BL ACTUAL'!J:J)</f>
        <v>0</v>
      </c>
    </row>
    <row r="366" spans="1:15">
      <c r="O366">
        <f>SUMIF('3BL ACTUAL'!C:C,G366,'3BL ACTUAL'!J:J)</f>
        <v>0</v>
      </c>
    </row>
    <row r="367" spans="1:15">
      <c r="H367" s="2668" t="s">
        <v>9160</v>
      </c>
      <c r="O367">
        <f>SUMIF('3BL ACTUAL'!C:C,G367,'3BL ACTUAL'!J:J)</f>
        <v>0</v>
      </c>
    </row>
    <row r="368" spans="1:15">
      <c r="A368" s="2669" t="s">
        <v>9120</v>
      </c>
      <c r="B368" s="2669" t="s">
        <v>5169</v>
      </c>
      <c r="C368" s="2669" t="s">
        <v>5298</v>
      </c>
      <c r="D368" s="2669" t="s">
        <v>5299</v>
      </c>
      <c r="E368" s="2669" t="s">
        <v>8332</v>
      </c>
      <c r="F368" s="2669" t="s">
        <v>9161</v>
      </c>
      <c r="G368" s="2669" t="s">
        <v>8287</v>
      </c>
      <c r="H368" s="2669" t="s">
        <v>8288</v>
      </c>
      <c r="I368" s="3025">
        <v>1854.5</v>
      </c>
      <c r="J368" s="3025">
        <v>0</v>
      </c>
      <c r="O368">
        <f>SUMIF('3BL ACTUAL'!C:C,G368,'3BL ACTUAL'!J:J)</f>
        <v>0</v>
      </c>
    </row>
    <row r="369" spans="1:15">
      <c r="A369" s="2669" t="s">
        <v>9120</v>
      </c>
      <c r="B369" s="2669" t="s">
        <v>5169</v>
      </c>
      <c r="C369" s="2669" t="s">
        <v>5298</v>
      </c>
      <c r="D369" s="2669" t="s">
        <v>5299</v>
      </c>
      <c r="E369" s="2669" t="s">
        <v>8332</v>
      </c>
      <c r="F369" s="2669" t="s">
        <v>9161</v>
      </c>
      <c r="G369" s="2669" t="s">
        <v>8980</v>
      </c>
      <c r="H369" s="2669" t="s">
        <v>9055</v>
      </c>
      <c r="I369" s="3025">
        <v>0</v>
      </c>
      <c r="J369" s="3025">
        <v>1854.5</v>
      </c>
      <c r="N369" s="1460">
        <v>1</v>
      </c>
      <c r="O369">
        <f>SUMIF('3BL ACTUAL'!C:C,G369,'3BL ACTUAL'!J:J)</f>
        <v>0</v>
      </c>
    </row>
    <row r="370" spans="1:15">
      <c r="H370" t="s">
        <v>8333</v>
      </c>
      <c r="O370">
        <f>SUMIF('3BL ACTUAL'!C:C,G370,'3BL ACTUAL'!J:J)</f>
        <v>0</v>
      </c>
    </row>
    <row r="371" spans="1:15">
      <c r="O371">
        <f>SUMIF('3BL ACTUAL'!C:C,G371,'3BL ACTUAL'!J:J)</f>
        <v>0</v>
      </c>
    </row>
    <row r="372" spans="1:15">
      <c r="H372" s="2668" t="s">
        <v>9162</v>
      </c>
      <c r="O372">
        <f>SUMIF('3BL ACTUAL'!C:C,G372,'3BL ACTUAL'!J:J)</f>
        <v>0</v>
      </c>
    </row>
    <row r="373" spans="1:15">
      <c r="A373" s="2669" t="s">
        <v>9120</v>
      </c>
      <c r="B373" s="2669" t="s">
        <v>5169</v>
      </c>
      <c r="C373" s="2669" t="s">
        <v>5298</v>
      </c>
      <c r="D373" s="2669" t="s">
        <v>5299</v>
      </c>
      <c r="E373" s="2669" t="s">
        <v>8204</v>
      </c>
      <c r="F373" s="2669" t="s">
        <v>9163</v>
      </c>
      <c r="G373" s="2669" t="s">
        <v>8168</v>
      </c>
      <c r="H373" s="2669" t="s">
        <v>8169</v>
      </c>
      <c r="I373" s="3025">
        <v>647.5</v>
      </c>
      <c r="J373" s="3025">
        <v>0</v>
      </c>
      <c r="O373">
        <f>SUMIF('3BL ACTUAL'!C:C,G373,'3BL ACTUAL'!J:J)</f>
        <v>0</v>
      </c>
    </row>
    <row r="374" spans="1:15">
      <c r="A374" s="2669" t="s">
        <v>9120</v>
      </c>
      <c r="B374" s="2669" t="s">
        <v>5169</v>
      </c>
      <c r="C374" s="2669" t="s">
        <v>5298</v>
      </c>
      <c r="D374" s="2669" t="s">
        <v>5299</v>
      </c>
      <c r="E374" s="2669" t="s">
        <v>8204</v>
      </c>
      <c r="F374" s="2669" t="s">
        <v>9163</v>
      </c>
      <c r="G374" s="2669" t="s">
        <v>8980</v>
      </c>
      <c r="H374" s="2669" t="s">
        <v>9055</v>
      </c>
      <c r="I374" s="3025">
        <v>0</v>
      </c>
      <c r="J374" s="3025">
        <v>647.5</v>
      </c>
      <c r="N374" s="1460">
        <v>1</v>
      </c>
      <c r="O374">
        <f>SUMIF('3BL ACTUAL'!C:C,G374,'3BL ACTUAL'!J:J)</f>
        <v>0</v>
      </c>
    </row>
    <row r="375" spans="1:15">
      <c r="H375" t="s">
        <v>8205</v>
      </c>
      <c r="O375">
        <f>SUMIF('3BL ACTUAL'!C:C,G375,'3BL ACTUAL'!J:J)</f>
        <v>0</v>
      </c>
    </row>
    <row r="376" spans="1:15">
      <c r="O376">
        <f>SUMIF('3BL ACTUAL'!C:C,G376,'3BL ACTUAL'!J:J)</f>
        <v>0</v>
      </c>
    </row>
    <row r="377" spans="1:15">
      <c r="H377" s="2668" t="s">
        <v>9164</v>
      </c>
      <c r="O377">
        <f>SUMIF('3BL ACTUAL'!C:C,G377,'3BL ACTUAL'!J:J)</f>
        <v>0</v>
      </c>
    </row>
    <row r="378" spans="1:15">
      <c r="A378" s="2669" t="s">
        <v>9120</v>
      </c>
      <c r="B378" s="2669" t="s">
        <v>5169</v>
      </c>
      <c r="C378" s="2669" t="s">
        <v>5298</v>
      </c>
      <c r="D378" s="2669" t="s">
        <v>5299</v>
      </c>
      <c r="E378" s="2669" t="s">
        <v>8244</v>
      </c>
      <c r="F378" s="2669" t="s">
        <v>9165</v>
      </c>
      <c r="G378" s="2669" t="s">
        <v>8208</v>
      </c>
      <c r="H378" s="2669" t="s">
        <v>8209</v>
      </c>
      <c r="I378" s="3025">
        <v>499.5</v>
      </c>
      <c r="J378" s="3025">
        <v>0</v>
      </c>
      <c r="O378">
        <f>SUMIF('3BL ACTUAL'!C:C,G378,'3BL ACTUAL'!J:J)</f>
        <v>0</v>
      </c>
    </row>
    <row r="379" spans="1:15">
      <c r="A379" s="2669" t="s">
        <v>9120</v>
      </c>
      <c r="B379" s="2669" t="s">
        <v>5169</v>
      </c>
      <c r="C379" s="2669" t="s">
        <v>5298</v>
      </c>
      <c r="D379" s="2669" t="s">
        <v>5299</v>
      </c>
      <c r="E379" s="2669" t="s">
        <v>8244</v>
      </c>
      <c r="F379" s="2669" t="s">
        <v>9165</v>
      </c>
      <c r="G379" s="2669" t="s">
        <v>8980</v>
      </c>
      <c r="H379" s="2669" t="s">
        <v>9055</v>
      </c>
      <c r="I379" s="3025">
        <v>0</v>
      </c>
      <c r="J379" s="3025">
        <v>499.5</v>
      </c>
      <c r="N379" s="1460">
        <v>1</v>
      </c>
      <c r="O379">
        <f>SUMIF('3BL ACTUAL'!C:C,G379,'3BL ACTUAL'!J:J)</f>
        <v>0</v>
      </c>
    </row>
    <row r="380" spans="1:15">
      <c r="H380" t="s">
        <v>8245</v>
      </c>
      <c r="O380">
        <f>SUMIF('3BL ACTUAL'!C:C,G380,'3BL ACTUAL'!J:J)</f>
        <v>0</v>
      </c>
    </row>
    <row r="381" spans="1:15">
      <c r="O381">
        <f>SUMIF('3BL ACTUAL'!C:C,G381,'3BL ACTUAL'!J:J)</f>
        <v>0</v>
      </c>
    </row>
    <row r="382" spans="1:15">
      <c r="H382" s="2668" t="s">
        <v>9166</v>
      </c>
      <c r="O382">
        <f>SUMIF('3BL ACTUAL'!C:C,G382,'3BL ACTUAL'!J:J)</f>
        <v>0</v>
      </c>
    </row>
    <row r="383" spans="1:15">
      <c r="A383" s="2669" t="s">
        <v>9120</v>
      </c>
      <c r="B383" s="2669" t="s">
        <v>5169</v>
      </c>
      <c r="C383" s="2669" t="s">
        <v>5298</v>
      </c>
      <c r="D383" s="2669" t="s">
        <v>5299</v>
      </c>
      <c r="E383" s="2669" t="s">
        <v>8591</v>
      </c>
      <c r="F383" s="2669" t="s">
        <v>9167</v>
      </c>
      <c r="G383" s="2669" t="s">
        <v>8512</v>
      </c>
      <c r="H383" s="2669" t="s">
        <v>8513</v>
      </c>
      <c r="I383" s="3025">
        <v>207.8</v>
      </c>
      <c r="J383" s="3025">
        <v>0</v>
      </c>
      <c r="O383">
        <f>SUMIF('3BL ACTUAL'!C:C,G383,'3BL ACTUAL'!J:J)</f>
        <v>0</v>
      </c>
    </row>
    <row r="384" spans="1:15">
      <c r="A384" s="2669" t="s">
        <v>9120</v>
      </c>
      <c r="B384" s="2669" t="s">
        <v>5169</v>
      </c>
      <c r="C384" s="2669" t="s">
        <v>5298</v>
      </c>
      <c r="D384" s="2669" t="s">
        <v>5299</v>
      </c>
      <c r="E384" s="2669" t="s">
        <v>8591</v>
      </c>
      <c r="F384" s="2669" t="s">
        <v>9167</v>
      </c>
      <c r="G384" s="2669" t="s">
        <v>8980</v>
      </c>
      <c r="H384" s="2669" t="s">
        <v>9055</v>
      </c>
      <c r="I384" s="3025">
        <v>0</v>
      </c>
      <c r="J384" s="3025">
        <v>207.8</v>
      </c>
      <c r="N384" s="1460">
        <v>1</v>
      </c>
      <c r="O384">
        <f>SUMIF('3BL ACTUAL'!C:C,G384,'3BL ACTUAL'!J:J)</f>
        <v>0</v>
      </c>
    </row>
    <row r="385" spans="1:15">
      <c r="H385" t="s">
        <v>8592</v>
      </c>
      <c r="O385">
        <f>SUMIF('3BL ACTUAL'!C:C,G385,'3BL ACTUAL'!J:J)</f>
        <v>0</v>
      </c>
    </row>
    <row r="386" spans="1:15">
      <c r="O386">
        <f>SUMIF('3BL ACTUAL'!C:C,G386,'3BL ACTUAL'!J:J)</f>
        <v>0</v>
      </c>
    </row>
    <row r="387" spans="1:15">
      <c r="H387" s="2668" t="s">
        <v>9168</v>
      </c>
      <c r="O387">
        <f>SUMIF('3BL ACTUAL'!C:C,G387,'3BL ACTUAL'!J:J)</f>
        <v>0</v>
      </c>
    </row>
    <row r="388" spans="1:15">
      <c r="A388" s="2669" t="s">
        <v>9120</v>
      </c>
      <c r="B388" s="2669" t="s">
        <v>5169</v>
      </c>
      <c r="C388" s="2669" t="s">
        <v>5298</v>
      </c>
      <c r="D388" s="2669" t="s">
        <v>5299</v>
      </c>
      <c r="E388" s="2669" t="s">
        <v>7860</v>
      </c>
      <c r="F388" s="2669" t="s">
        <v>9169</v>
      </c>
      <c r="G388" s="2669" t="s">
        <v>5323</v>
      </c>
      <c r="H388" s="2669" t="s">
        <v>4988</v>
      </c>
      <c r="I388" s="3025">
        <v>480</v>
      </c>
      <c r="J388" s="3025">
        <v>0</v>
      </c>
      <c r="O388">
        <f>SUMIF('3BL ACTUAL'!C:C,G388,'3BL ACTUAL'!J:J)</f>
        <v>0</v>
      </c>
    </row>
    <row r="389" spans="1:15">
      <c r="A389" s="2669" t="s">
        <v>9120</v>
      </c>
      <c r="B389" s="2669" t="s">
        <v>5169</v>
      </c>
      <c r="C389" s="2669" t="s">
        <v>5298</v>
      </c>
      <c r="D389" s="2669" t="s">
        <v>5299</v>
      </c>
      <c r="E389" s="2669" t="s">
        <v>7860</v>
      </c>
      <c r="F389" s="2669" t="s">
        <v>9169</v>
      </c>
      <c r="G389" s="2669" t="s">
        <v>8980</v>
      </c>
      <c r="H389" s="2669" t="s">
        <v>9055</v>
      </c>
      <c r="I389" s="3025">
        <v>0</v>
      </c>
      <c r="J389" s="3025">
        <v>480</v>
      </c>
      <c r="N389" s="1460">
        <v>1</v>
      </c>
      <c r="O389">
        <f>SUMIF('3BL ACTUAL'!C:C,G389,'3BL ACTUAL'!J:J)</f>
        <v>0</v>
      </c>
    </row>
    <row r="390" spans="1:15">
      <c r="H390" t="s">
        <v>7861</v>
      </c>
      <c r="O390">
        <f>SUMIF('3BL ACTUAL'!C:C,G390,'3BL ACTUAL'!J:J)</f>
        <v>0</v>
      </c>
    </row>
    <row r="391" spans="1:15">
      <c r="O391">
        <f>SUMIF('3BL ACTUAL'!C:C,G391,'3BL ACTUAL'!J:J)</f>
        <v>0</v>
      </c>
    </row>
    <row r="392" spans="1:15">
      <c r="H392" s="2668" t="s">
        <v>9170</v>
      </c>
      <c r="O392">
        <f>SUMIF('3BL ACTUAL'!C:C,G392,'3BL ACTUAL'!J:J)</f>
        <v>0</v>
      </c>
    </row>
    <row r="393" spans="1:15">
      <c r="A393" s="2669" t="s">
        <v>9120</v>
      </c>
      <c r="B393" s="2669" t="s">
        <v>5169</v>
      </c>
      <c r="C393" s="2669" t="s">
        <v>5298</v>
      </c>
      <c r="D393" s="2669" t="s">
        <v>5299</v>
      </c>
      <c r="E393" s="2669" t="s">
        <v>7862</v>
      </c>
      <c r="F393" s="2669" t="s">
        <v>9171</v>
      </c>
      <c r="G393" s="2669" t="s">
        <v>5323</v>
      </c>
      <c r="H393" s="2669" t="s">
        <v>4988</v>
      </c>
      <c r="I393" s="3025">
        <v>480</v>
      </c>
      <c r="J393" s="3025">
        <v>0</v>
      </c>
      <c r="O393">
        <f>SUMIF('3BL ACTUAL'!C:C,G393,'3BL ACTUAL'!J:J)</f>
        <v>0</v>
      </c>
    </row>
    <row r="394" spans="1:15">
      <c r="A394" s="2669" t="s">
        <v>9120</v>
      </c>
      <c r="B394" s="2669" t="s">
        <v>5169</v>
      </c>
      <c r="C394" s="2669" t="s">
        <v>5298</v>
      </c>
      <c r="D394" s="2669" t="s">
        <v>5299</v>
      </c>
      <c r="E394" s="2669" t="s">
        <v>7862</v>
      </c>
      <c r="F394" s="2669" t="s">
        <v>9171</v>
      </c>
      <c r="G394" s="2669" t="s">
        <v>8980</v>
      </c>
      <c r="H394" s="2669" t="s">
        <v>9055</v>
      </c>
      <c r="I394" s="3025">
        <v>0</v>
      </c>
      <c r="J394" s="3025">
        <v>480</v>
      </c>
      <c r="N394" s="1460">
        <v>1</v>
      </c>
      <c r="O394">
        <f>SUMIF('3BL ACTUAL'!C:C,G394,'3BL ACTUAL'!J:J)</f>
        <v>0</v>
      </c>
    </row>
    <row r="395" spans="1:15">
      <c r="H395" t="s">
        <v>7863</v>
      </c>
      <c r="O395">
        <f>SUMIF('3BL ACTUAL'!C:C,G395,'3BL ACTUAL'!J:J)</f>
        <v>0</v>
      </c>
    </row>
    <row r="396" spans="1:15">
      <c r="O396">
        <f>SUMIF('3BL ACTUAL'!C:C,G396,'3BL ACTUAL'!J:J)</f>
        <v>0</v>
      </c>
    </row>
    <row r="397" spans="1:15">
      <c r="H397" s="2668" t="s">
        <v>9172</v>
      </c>
      <c r="O397">
        <f>SUMIF('3BL ACTUAL'!C:C,G397,'3BL ACTUAL'!J:J)</f>
        <v>0</v>
      </c>
    </row>
    <row r="398" spans="1:15">
      <c r="A398" s="2669" t="s">
        <v>9120</v>
      </c>
      <c r="B398" s="2669" t="s">
        <v>5169</v>
      </c>
      <c r="C398" s="2669" t="s">
        <v>5298</v>
      </c>
      <c r="D398" s="2669" t="s">
        <v>5299</v>
      </c>
      <c r="E398" s="2669" t="s">
        <v>8008</v>
      </c>
      <c r="F398" s="2669" t="s">
        <v>9173</v>
      </c>
      <c r="G398" s="2669" t="s">
        <v>5347</v>
      </c>
      <c r="H398" s="2669" t="s">
        <v>4999</v>
      </c>
      <c r="I398" s="3025">
        <v>392.9</v>
      </c>
      <c r="J398" s="3025">
        <v>0</v>
      </c>
      <c r="O398">
        <f>SUMIF('3BL ACTUAL'!C:C,G398,'3BL ACTUAL'!J:J)</f>
        <v>0</v>
      </c>
    </row>
    <row r="399" spans="1:15">
      <c r="A399" s="2669" t="s">
        <v>9120</v>
      </c>
      <c r="B399" s="2669" t="s">
        <v>5169</v>
      </c>
      <c r="C399" s="2669" t="s">
        <v>5298</v>
      </c>
      <c r="D399" s="2669" t="s">
        <v>5299</v>
      </c>
      <c r="E399" s="2669" t="s">
        <v>8008</v>
      </c>
      <c r="F399" s="2669" t="s">
        <v>9173</v>
      </c>
      <c r="G399" s="2669" t="s">
        <v>8980</v>
      </c>
      <c r="H399" s="2669" t="s">
        <v>9055</v>
      </c>
      <c r="I399" s="3025">
        <v>0</v>
      </c>
      <c r="J399" s="3025">
        <v>392.9</v>
      </c>
      <c r="N399" s="1460">
        <v>1</v>
      </c>
      <c r="O399">
        <f>SUMIF('3BL ACTUAL'!C:C,G399,'3BL ACTUAL'!J:J)</f>
        <v>0</v>
      </c>
    </row>
    <row r="400" spans="1:15">
      <c r="H400" t="s">
        <v>8009</v>
      </c>
      <c r="O400">
        <f>SUMIF('3BL ACTUAL'!C:C,G400,'3BL ACTUAL'!J:J)</f>
        <v>0</v>
      </c>
    </row>
    <row r="401" spans="1:15">
      <c r="O401">
        <f>SUMIF('3BL ACTUAL'!C:C,G401,'3BL ACTUAL'!J:J)</f>
        <v>0</v>
      </c>
    </row>
    <row r="402" spans="1:15">
      <c r="H402" s="2668" t="s">
        <v>9174</v>
      </c>
      <c r="O402">
        <f>SUMIF('3BL ACTUAL'!C:C,G402,'3BL ACTUAL'!J:J)</f>
        <v>0</v>
      </c>
    </row>
    <row r="403" spans="1:15">
      <c r="A403" s="2669" t="s">
        <v>9120</v>
      </c>
      <c r="B403" s="2669" t="s">
        <v>5169</v>
      </c>
      <c r="C403" s="2669" t="s">
        <v>5298</v>
      </c>
      <c r="D403" s="2669" t="s">
        <v>5299</v>
      </c>
      <c r="E403" s="2669" t="s">
        <v>8006</v>
      </c>
      <c r="F403" s="2669" t="s">
        <v>9175</v>
      </c>
      <c r="G403" s="2669" t="s">
        <v>5347</v>
      </c>
      <c r="H403" s="2669" t="s">
        <v>4999</v>
      </c>
      <c r="I403" s="3025">
        <v>364.5</v>
      </c>
      <c r="J403" s="3025">
        <v>0</v>
      </c>
      <c r="O403">
        <f>SUMIF('3BL ACTUAL'!C:C,G403,'3BL ACTUAL'!J:J)</f>
        <v>0</v>
      </c>
    </row>
    <row r="404" spans="1:15">
      <c r="A404" s="2669" t="s">
        <v>9120</v>
      </c>
      <c r="B404" s="2669" t="s">
        <v>5169</v>
      </c>
      <c r="C404" s="2669" t="s">
        <v>5298</v>
      </c>
      <c r="D404" s="2669" t="s">
        <v>5299</v>
      </c>
      <c r="E404" s="2669" t="s">
        <v>8006</v>
      </c>
      <c r="F404" s="2669" t="s">
        <v>9175</v>
      </c>
      <c r="G404" s="2669" t="s">
        <v>8980</v>
      </c>
      <c r="H404" s="2669" t="s">
        <v>9055</v>
      </c>
      <c r="I404" s="3025">
        <v>0</v>
      </c>
      <c r="J404" s="3025">
        <v>364.5</v>
      </c>
      <c r="N404" s="1460">
        <v>1</v>
      </c>
      <c r="O404">
        <f>SUMIF('3BL ACTUAL'!C:C,G404,'3BL ACTUAL'!J:J)</f>
        <v>0</v>
      </c>
    </row>
    <row r="405" spans="1:15">
      <c r="H405" t="s">
        <v>8007</v>
      </c>
      <c r="O405">
        <f>SUMIF('3BL ACTUAL'!C:C,G405,'3BL ACTUAL'!J:J)</f>
        <v>0</v>
      </c>
    </row>
    <row r="406" spans="1:15">
      <c r="O406">
        <f>SUMIF('3BL ACTUAL'!C:C,G406,'3BL ACTUAL'!J:J)</f>
        <v>0</v>
      </c>
    </row>
    <row r="407" spans="1:15">
      <c r="H407" s="2668" t="s">
        <v>9176</v>
      </c>
      <c r="O407">
        <f>SUMIF('3BL ACTUAL'!C:C,G407,'3BL ACTUAL'!J:J)</f>
        <v>0</v>
      </c>
    </row>
    <row r="408" spans="1:15">
      <c r="A408" s="2669" t="s">
        <v>9120</v>
      </c>
      <c r="B408" s="2669" t="s">
        <v>4415</v>
      </c>
      <c r="C408" s="2669" t="s">
        <v>5059</v>
      </c>
      <c r="D408" s="2669" t="s">
        <v>4415</v>
      </c>
      <c r="E408" s="2669" t="s">
        <v>8725</v>
      </c>
      <c r="F408" s="2669" t="s">
        <v>9177</v>
      </c>
      <c r="G408" s="2669" t="s">
        <v>6677</v>
      </c>
      <c r="H408" s="2669" t="s">
        <v>6678</v>
      </c>
      <c r="I408" s="3025">
        <v>336.02</v>
      </c>
      <c r="J408" s="3025">
        <v>0</v>
      </c>
      <c r="O408">
        <f>SUMIF('3BL ACTUAL'!C:C,G408,'3BL ACTUAL'!J:J)</f>
        <v>0</v>
      </c>
    </row>
    <row r="409" spans="1:15">
      <c r="A409" s="2669" t="s">
        <v>9120</v>
      </c>
      <c r="B409" s="2669" t="s">
        <v>4415</v>
      </c>
      <c r="C409" s="2669" t="s">
        <v>5059</v>
      </c>
      <c r="D409" s="2669" t="s">
        <v>4415</v>
      </c>
      <c r="E409" s="2669" t="s">
        <v>8725</v>
      </c>
      <c r="F409" s="2669" t="s">
        <v>9177</v>
      </c>
      <c r="G409" s="2669" t="s">
        <v>5303</v>
      </c>
      <c r="H409" s="2669" t="s">
        <v>5063</v>
      </c>
      <c r="I409" s="3025">
        <v>0</v>
      </c>
      <c r="J409" s="3025">
        <v>0</v>
      </c>
      <c r="O409">
        <f>SUMIF('3BL ACTUAL'!C:C,G409,'3BL ACTUAL'!J:J)</f>
        <v>0</v>
      </c>
    </row>
    <row r="410" spans="1:15">
      <c r="A410" s="2669" t="s">
        <v>9120</v>
      </c>
      <c r="B410" s="2669" t="s">
        <v>4415</v>
      </c>
      <c r="C410" s="2669" t="s">
        <v>5059</v>
      </c>
      <c r="D410" s="2669" t="s">
        <v>4415</v>
      </c>
      <c r="E410" s="2669" t="s">
        <v>8725</v>
      </c>
      <c r="F410" s="2669" t="s">
        <v>9177</v>
      </c>
      <c r="G410" s="2669" t="s">
        <v>5311</v>
      </c>
      <c r="H410" s="2669" t="s">
        <v>5064</v>
      </c>
      <c r="I410" s="3025">
        <v>0</v>
      </c>
      <c r="J410" s="3025">
        <v>336.02</v>
      </c>
      <c r="O410">
        <f>SUMIF('3BL ACTUAL'!C:C,G410,'3BL ACTUAL'!J:J)</f>
        <v>0</v>
      </c>
    </row>
    <row r="411" spans="1:15">
      <c r="H411" t="s">
        <v>8726</v>
      </c>
      <c r="O411">
        <f>SUMIF('3BL ACTUAL'!C:C,G411,'3BL ACTUAL'!J:J)</f>
        <v>0</v>
      </c>
    </row>
    <row r="412" spans="1:15">
      <c r="O412">
        <f>SUMIF('3BL ACTUAL'!C:C,G412,'3BL ACTUAL'!J:J)</f>
        <v>0</v>
      </c>
    </row>
    <row r="413" spans="1:15">
      <c r="H413" s="2668" t="s">
        <v>9178</v>
      </c>
      <c r="O413">
        <f>SUMIF('3BL ACTUAL'!C:C,G413,'3BL ACTUAL'!J:J)</f>
        <v>0</v>
      </c>
    </row>
    <row r="414" spans="1:15">
      <c r="A414" s="2669" t="s">
        <v>9120</v>
      </c>
      <c r="B414" s="2669" t="s">
        <v>5071</v>
      </c>
      <c r="C414" s="2669" t="s">
        <v>9011</v>
      </c>
      <c r="D414" s="2669" t="s">
        <v>5071</v>
      </c>
      <c r="E414" s="2669" t="s">
        <v>7384</v>
      </c>
      <c r="F414" s="2669" t="s">
        <v>9179</v>
      </c>
      <c r="G414" s="2669" t="s">
        <v>5311</v>
      </c>
      <c r="H414" s="2669" t="s">
        <v>5015</v>
      </c>
      <c r="I414" s="3025">
        <v>56</v>
      </c>
      <c r="J414" s="3025">
        <v>0</v>
      </c>
      <c r="O414">
        <f>SUMIF('3BL ACTUAL'!C:C,G414,'3BL ACTUAL'!J:J)</f>
        <v>0</v>
      </c>
    </row>
    <row r="415" spans="1:15">
      <c r="A415" s="2669" t="s">
        <v>9120</v>
      </c>
      <c r="B415" s="2669" t="s">
        <v>5071</v>
      </c>
      <c r="C415" s="2669" t="s">
        <v>9011</v>
      </c>
      <c r="D415" s="2669" t="s">
        <v>5071</v>
      </c>
      <c r="E415" s="2669" t="s">
        <v>7384</v>
      </c>
      <c r="F415" s="2669" t="s">
        <v>9179</v>
      </c>
      <c r="G415" s="2669" t="s">
        <v>5297</v>
      </c>
      <c r="H415" s="2669" t="s">
        <v>5075</v>
      </c>
      <c r="I415" s="3025">
        <v>0</v>
      </c>
      <c r="J415" s="3025">
        <v>56</v>
      </c>
      <c r="O415">
        <f>SUMIF('3BL ACTUAL'!C:C,G415,'3BL ACTUAL'!J:J)</f>
        <v>0</v>
      </c>
    </row>
    <row r="416" spans="1:15">
      <c r="H416" t="s">
        <v>7385</v>
      </c>
      <c r="O416">
        <f>SUMIF('3BL ACTUAL'!C:C,G416,'3BL ACTUAL'!J:J)</f>
        <v>0</v>
      </c>
    </row>
    <row r="417" spans="1:15">
      <c r="O417">
        <f>SUMIF('3BL ACTUAL'!C:C,G417,'3BL ACTUAL'!J:J)</f>
        <v>0</v>
      </c>
    </row>
    <row r="418" spans="1:15">
      <c r="H418" s="2668" t="s">
        <v>9182</v>
      </c>
      <c r="O418">
        <f>SUMIF('3BL ACTUAL'!C:C,G418,'3BL ACTUAL'!J:J)</f>
        <v>0</v>
      </c>
    </row>
    <row r="419" spans="1:15">
      <c r="A419" s="2669" t="s">
        <v>9120</v>
      </c>
      <c r="B419" s="2669" t="s">
        <v>5071</v>
      </c>
      <c r="C419" s="2669" t="s">
        <v>9011</v>
      </c>
      <c r="D419" s="2669" t="s">
        <v>5071</v>
      </c>
      <c r="E419" s="2669" t="s">
        <v>7387</v>
      </c>
      <c r="F419" s="2669" t="s">
        <v>9183</v>
      </c>
      <c r="G419" s="2669" t="s">
        <v>5311</v>
      </c>
      <c r="H419" s="2669" t="s">
        <v>5015</v>
      </c>
      <c r="I419" s="3025">
        <v>25</v>
      </c>
      <c r="J419" s="3025">
        <v>0</v>
      </c>
      <c r="O419">
        <f>SUMIF('3BL ACTUAL'!C:C,G419,'3BL ACTUAL'!J:J)</f>
        <v>0</v>
      </c>
    </row>
    <row r="420" spans="1:15">
      <c r="A420" s="2669" t="s">
        <v>9120</v>
      </c>
      <c r="B420" s="2669" t="s">
        <v>5071</v>
      </c>
      <c r="C420" s="2669" t="s">
        <v>9011</v>
      </c>
      <c r="D420" s="2669" t="s">
        <v>5071</v>
      </c>
      <c r="E420" s="2669" t="s">
        <v>7387</v>
      </c>
      <c r="F420" s="2669" t="s">
        <v>9183</v>
      </c>
      <c r="G420" s="2669" t="s">
        <v>5297</v>
      </c>
      <c r="H420" s="2669" t="s">
        <v>5075</v>
      </c>
      <c r="I420" s="3025">
        <v>0</v>
      </c>
      <c r="J420" s="3025">
        <v>25</v>
      </c>
      <c r="O420">
        <f>SUMIF('3BL ACTUAL'!C:C,G420,'3BL ACTUAL'!J:J)</f>
        <v>0</v>
      </c>
    </row>
    <row r="421" spans="1:15">
      <c r="H421" t="s">
        <v>7385</v>
      </c>
      <c r="O421">
        <f>SUMIF('3BL ACTUAL'!C:C,G421,'3BL ACTUAL'!J:J)</f>
        <v>0</v>
      </c>
    </row>
    <row r="422" spans="1:15">
      <c r="O422">
        <f>SUMIF('3BL ACTUAL'!C:C,G422,'3BL ACTUAL'!J:J)</f>
        <v>0</v>
      </c>
    </row>
    <row r="423" spans="1:15">
      <c r="H423" s="2668" t="s">
        <v>9184</v>
      </c>
      <c r="O423">
        <f>SUMIF('3BL ACTUAL'!C:C,G423,'3BL ACTUAL'!J:J)</f>
        <v>0</v>
      </c>
    </row>
    <row r="424" spans="1:15">
      <c r="A424" s="2669" t="s">
        <v>9120</v>
      </c>
      <c r="B424" s="2669" t="s">
        <v>5071</v>
      </c>
      <c r="C424" s="2669" t="s">
        <v>9011</v>
      </c>
      <c r="D424" s="2669" t="s">
        <v>5071</v>
      </c>
      <c r="E424" s="2669" t="s">
        <v>7388</v>
      </c>
      <c r="F424" s="2669" t="s">
        <v>9185</v>
      </c>
      <c r="G424" s="2669" t="s">
        <v>5311</v>
      </c>
      <c r="H424" s="2669" t="s">
        <v>5015</v>
      </c>
      <c r="I424" s="3025">
        <v>10</v>
      </c>
      <c r="J424" s="3025">
        <v>0</v>
      </c>
      <c r="O424">
        <f>SUMIF('3BL ACTUAL'!C:C,G424,'3BL ACTUAL'!J:J)</f>
        <v>0</v>
      </c>
    </row>
    <row r="425" spans="1:15">
      <c r="A425" s="2669" t="s">
        <v>9120</v>
      </c>
      <c r="B425" s="2669" t="s">
        <v>5071</v>
      </c>
      <c r="C425" s="2669" t="s">
        <v>9011</v>
      </c>
      <c r="D425" s="2669" t="s">
        <v>5071</v>
      </c>
      <c r="E425" s="2669" t="s">
        <v>7388</v>
      </c>
      <c r="F425" s="2669" t="s">
        <v>9185</v>
      </c>
      <c r="G425" s="2669" t="s">
        <v>5297</v>
      </c>
      <c r="H425" s="2669" t="s">
        <v>5075</v>
      </c>
      <c r="I425" s="3025">
        <v>0</v>
      </c>
      <c r="J425" s="3025">
        <v>10</v>
      </c>
      <c r="O425">
        <f>SUMIF('3BL ACTUAL'!C:C,G425,'3BL ACTUAL'!J:J)</f>
        <v>0</v>
      </c>
    </row>
    <row r="426" spans="1:15">
      <c r="H426" t="s">
        <v>7385</v>
      </c>
      <c r="O426">
        <f>SUMIF('3BL ACTUAL'!C:C,G426,'3BL ACTUAL'!J:J)</f>
        <v>0</v>
      </c>
    </row>
    <row r="427" spans="1:15">
      <c r="O427">
        <f>SUMIF('3BL ACTUAL'!C:C,G427,'3BL ACTUAL'!J:J)</f>
        <v>0</v>
      </c>
    </row>
    <row r="428" spans="1:15">
      <c r="H428" s="2668" t="s">
        <v>9186</v>
      </c>
      <c r="O428">
        <f>SUMIF('3BL ACTUAL'!C:C,G428,'3BL ACTUAL'!J:J)</f>
        <v>0</v>
      </c>
    </row>
    <row r="429" spans="1:15">
      <c r="A429" s="2669" t="s">
        <v>9120</v>
      </c>
      <c r="B429" s="2669"/>
      <c r="C429" s="2669"/>
      <c r="D429" s="2669" t="s">
        <v>5073</v>
      </c>
      <c r="E429" s="2669" t="s">
        <v>7389</v>
      </c>
      <c r="F429" s="2669" t="s">
        <v>9187</v>
      </c>
      <c r="G429" s="2669" t="s">
        <v>5306</v>
      </c>
      <c r="H429" s="2669" t="s">
        <v>4937</v>
      </c>
      <c r="I429" s="3025">
        <v>14059.77</v>
      </c>
      <c r="J429" s="3025">
        <v>0</v>
      </c>
      <c r="O429">
        <f>SUMIF('3BL ACTUAL'!C:C,G429,'3BL ACTUAL'!J:J)</f>
        <v>0</v>
      </c>
    </row>
    <row r="430" spans="1:15">
      <c r="A430" s="2669" t="s">
        <v>9120</v>
      </c>
      <c r="B430" s="2669"/>
      <c r="C430" s="2669"/>
      <c r="D430" s="2669" t="s">
        <v>5073</v>
      </c>
      <c r="E430" s="2669" t="s">
        <v>7389</v>
      </c>
      <c r="F430" s="2669" t="s">
        <v>9187</v>
      </c>
      <c r="G430" s="2669" t="s">
        <v>5297</v>
      </c>
      <c r="H430" s="2669" t="s">
        <v>5075</v>
      </c>
      <c r="I430" s="3025">
        <v>0</v>
      </c>
      <c r="J430" s="3025">
        <v>14059.77</v>
      </c>
      <c r="O430">
        <f>SUMIF('3BL ACTUAL'!C:C,G430,'3BL ACTUAL'!J:J)</f>
        <v>0</v>
      </c>
    </row>
    <row r="431" spans="1:15">
      <c r="H431" t="s">
        <v>7390</v>
      </c>
      <c r="O431">
        <f>SUMIF('3BL ACTUAL'!C:C,G431,'3BL ACTUAL'!J:J)</f>
        <v>0</v>
      </c>
    </row>
    <row r="432" spans="1:15">
      <c r="O432">
        <f>SUMIF('3BL ACTUAL'!C:C,G432,'3BL ACTUAL'!J:J)</f>
        <v>0</v>
      </c>
    </row>
    <row r="433" spans="1:15">
      <c r="H433" s="2668" t="s">
        <v>9180</v>
      </c>
      <c r="O433">
        <f>SUMIF('3BL ACTUAL'!C:C,G433,'3BL ACTUAL'!J:J)</f>
        <v>0</v>
      </c>
    </row>
    <row r="434" spans="1:15">
      <c r="A434" s="2669" t="s">
        <v>9120</v>
      </c>
      <c r="B434" s="2669" t="s">
        <v>5071</v>
      </c>
      <c r="C434" s="2669" t="s">
        <v>9011</v>
      </c>
      <c r="D434" s="2669" t="s">
        <v>5071</v>
      </c>
      <c r="E434" s="2669" t="s">
        <v>7386</v>
      </c>
      <c r="F434" s="2669" t="s">
        <v>11356</v>
      </c>
      <c r="G434" s="2669" t="s">
        <v>5311</v>
      </c>
      <c r="H434" s="2669" t="s">
        <v>5015</v>
      </c>
      <c r="I434" s="3025">
        <v>4406.8599999999997</v>
      </c>
      <c r="J434" s="3025">
        <v>0</v>
      </c>
      <c r="O434">
        <f>SUMIF('3BL ACTUAL'!C:C,G434,'3BL ACTUAL'!J:J)</f>
        <v>0</v>
      </c>
    </row>
    <row r="435" spans="1:15">
      <c r="A435" s="2669" t="s">
        <v>9120</v>
      </c>
      <c r="B435" s="2669" t="s">
        <v>5071</v>
      </c>
      <c r="C435" s="2669" t="s">
        <v>9011</v>
      </c>
      <c r="D435" s="2669" t="s">
        <v>5071</v>
      </c>
      <c r="E435" s="2669" t="s">
        <v>7386</v>
      </c>
      <c r="F435" s="2669" t="s">
        <v>11356</v>
      </c>
      <c r="G435" s="2669" t="s">
        <v>5297</v>
      </c>
      <c r="H435" s="2669" t="s">
        <v>5075</v>
      </c>
      <c r="I435" s="3025">
        <v>0</v>
      </c>
      <c r="J435" s="3025">
        <v>4406.8599999999997</v>
      </c>
      <c r="O435">
        <f>SUMIF('3BL ACTUAL'!C:C,G435,'3BL ACTUAL'!J:J)</f>
        <v>0</v>
      </c>
    </row>
    <row r="436" spans="1:15">
      <c r="H436" t="s">
        <v>7385</v>
      </c>
      <c r="O436">
        <f>SUMIF('3BL ACTUAL'!C:C,G436,'3BL ACTUAL'!J:J)</f>
        <v>0</v>
      </c>
    </row>
    <row r="437" spans="1:15">
      <c r="O437">
        <f>SUMIF('3BL ACTUAL'!C:C,G437,'3BL ACTUAL'!J:J)</f>
        <v>0</v>
      </c>
    </row>
    <row r="438" spans="1:15">
      <c r="H438" s="2668" t="s">
        <v>9188</v>
      </c>
      <c r="O438">
        <f>SUMIF('3BL ACTUAL'!C:C,G438,'3BL ACTUAL'!J:J)</f>
        <v>0</v>
      </c>
    </row>
    <row r="439" spans="1:15">
      <c r="A439" s="2669" t="s">
        <v>9189</v>
      </c>
      <c r="B439" s="2669" t="s">
        <v>4415</v>
      </c>
      <c r="C439" s="2669" t="s">
        <v>5059</v>
      </c>
      <c r="D439" s="2669" t="s">
        <v>4415</v>
      </c>
      <c r="E439" s="2669" t="s">
        <v>8719</v>
      </c>
      <c r="F439" s="2669" t="s">
        <v>9190</v>
      </c>
      <c r="G439" s="2669" t="s">
        <v>5308</v>
      </c>
      <c r="H439" s="2669" t="s">
        <v>4921</v>
      </c>
      <c r="I439" s="3025">
        <v>150</v>
      </c>
      <c r="J439" s="3025">
        <v>0</v>
      </c>
      <c r="O439">
        <f>SUMIF('3BL ACTUAL'!C:C,G439,'3BL ACTUAL'!J:J)</f>
        <v>0</v>
      </c>
    </row>
    <row r="440" spans="1:15">
      <c r="A440" s="2669" t="s">
        <v>9189</v>
      </c>
      <c r="B440" s="2669" t="s">
        <v>4415</v>
      </c>
      <c r="C440" s="2669" t="s">
        <v>5059</v>
      </c>
      <c r="D440" s="2669" t="s">
        <v>4415</v>
      </c>
      <c r="E440" s="2669" t="s">
        <v>8719</v>
      </c>
      <c r="F440" s="2669" t="s">
        <v>9190</v>
      </c>
      <c r="G440" s="2669" t="s">
        <v>5356</v>
      </c>
      <c r="H440" s="2669" t="s">
        <v>5025</v>
      </c>
      <c r="I440" s="3025">
        <v>1250</v>
      </c>
      <c r="J440" s="3025">
        <v>0</v>
      </c>
      <c r="O440">
        <f>SUMIF('3BL ACTUAL'!C:C,G440,'3BL ACTUAL'!J:J)</f>
        <v>0</v>
      </c>
    </row>
    <row r="441" spans="1:15">
      <c r="A441" s="2669" t="s">
        <v>9189</v>
      </c>
      <c r="B441" s="2669" t="s">
        <v>4415</v>
      </c>
      <c r="C441" s="2669" t="s">
        <v>5059</v>
      </c>
      <c r="D441" s="2669" t="s">
        <v>4415</v>
      </c>
      <c r="E441" s="2669" t="s">
        <v>8719</v>
      </c>
      <c r="F441" s="2669" t="s">
        <v>9190</v>
      </c>
      <c r="G441" s="2669" t="s">
        <v>5303</v>
      </c>
      <c r="H441" s="2669" t="s">
        <v>5063</v>
      </c>
      <c r="I441" s="3025">
        <v>0</v>
      </c>
      <c r="J441" s="3025">
        <v>0</v>
      </c>
      <c r="O441">
        <f>SUMIF('3BL ACTUAL'!C:C,G441,'3BL ACTUAL'!J:J)</f>
        <v>0</v>
      </c>
    </row>
    <row r="442" spans="1:15">
      <c r="A442" s="2669" t="s">
        <v>9189</v>
      </c>
      <c r="B442" s="2669" t="s">
        <v>4415</v>
      </c>
      <c r="C442" s="2669" t="s">
        <v>5059</v>
      </c>
      <c r="D442" s="2669" t="s">
        <v>4415</v>
      </c>
      <c r="E442" s="2669" t="s">
        <v>8719</v>
      </c>
      <c r="F442" s="2669" t="s">
        <v>9190</v>
      </c>
      <c r="G442" s="2669" t="s">
        <v>5311</v>
      </c>
      <c r="H442" s="2669" t="s">
        <v>5064</v>
      </c>
      <c r="I442" s="3025">
        <v>0</v>
      </c>
      <c r="J442" s="3025">
        <v>1400</v>
      </c>
      <c r="O442">
        <f>SUMIF('3BL ACTUAL'!C:C,G442,'3BL ACTUAL'!J:J)</f>
        <v>0</v>
      </c>
    </row>
    <row r="443" spans="1:15">
      <c r="H443" t="s">
        <v>8720</v>
      </c>
      <c r="O443">
        <f>SUMIF('3BL ACTUAL'!C:C,G443,'3BL ACTUAL'!J:J)</f>
        <v>0</v>
      </c>
    </row>
    <row r="444" spans="1:15">
      <c r="O444">
        <f>SUMIF('3BL ACTUAL'!C:C,G444,'3BL ACTUAL'!J:J)</f>
        <v>0</v>
      </c>
    </row>
    <row r="445" spans="1:15">
      <c r="H445" s="2668" t="s">
        <v>9191</v>
      </c>
      <c r="O445">
        <f>SUMIF('3BL ACTUAL'!C:C,G445,'3BL ACTUAL'!J:J)</f>
        <v>0</v>
      </c>
    </row>
    <row r="446" spans="1:15">
      <c r="A446" s="2669" t="s">
        <v>9189</v>
      </c>
      <c r="B446" s="2669" t="s">
        <v>9192</v>
      </c>
      <c r="C446" s="2669" t="s">
        <v>9193</v>
      </c>
      <c r="D446" s="2669" t="s">
        <v>9192</v>
      </c>
      <c r="E446" s="2669" t="s">
        <v>9194</v>
      </c>
      <c r="F446" s="2669" t="s">
        <v>9195</v>
      </c>
      <c r="G446" s="2669" t="s">
        <v>5297</v>
      </c>
      <c r="H446" s="2669" t="s">
        <v>4934</v>
      </c>
      <c r="I446" s="3025">
        <v>119955</v>
      </c>
      <c r="J446" s="3025">
        <v>0</v>
      </c>
      <c r="O446">
        <f>SUMIF('3BL ACTUAL'!C:C,G446,'3BL ACTUAL'!J:J)</f>
        <v>0</v>
      </c>
    </row>
    <row r="447" spans="1:15">
      <c r="A447" s="2669" t="s">
        <v>9189</v>
      </c>
      <c r="B447" s="2669" t="s">
        <v>9192</v>
      </c>
      <c r="C447" s="2669" t="s">
        <v>9193</v>
      </c>
      <c r="D447" s="2669" t="s">
        <v>9192</v>
      </c>
      <c r="E447" s="2669" t="s">
        <v>9194</v>
      </c>
      <c r="F447" s="2669" t="s">
        <v>9195</v>
      </c>
      <c r="G447" s="2669" t="s">
        <v>5541</v>
      </c>
      <c r="H447" s="2669" t="s">
        <v>9196</v>
      </c>
      <c r="I447" s="3025">
        <v>0</v>
      </c>
      <c r="J447" s="3025">
        <v>119955</v>
      </c>
      <c r="O447">
        <f>SUMIF('3BL ACTUAL'!C:C,G447,'3BL ACTUAL'!J:J)</f>
        <v>0</v>
      </c>
    </row>
    <row r="448" spans="1:15">
      <c r="H448" t="s">
        <v>9197</v>
      </c>
      <c r="O448">
        <f>SUMIF('3BL ACTUAL'!C:C,G448,'3BL ACTUAL'!J:J)</f>
        <v>0</v>
      </c>
    </row>
    <row r="449" spans="1:15">
      <c r="O449">
        <f>SUMIF('3BL ACTUAL'!C:C,G449,'3BL ACTUAL'!J:J)</f>
        <v>0</v>
      </c>
    </row>
    <row r="450" spans="1:15">
      <c r="H450" s="2668" t="s">
        <v>9198</v>
      </c>
      <c r="O450">
        <f>SUMIF('3BL ACTUAL'!C:C,G450,'3BL ACTUAL'!J:J)</f>
        <v>0</v>
      </c>
    </row>
    <row r="451" spans="1:15">
      <c r="A451" s="2669" t="s">
        <v>9199</v>
      </c>
      <c r="B451" s="2669" t="s">
        <v>4415</v>
      </c>
      <c r="C451" s="2669" t="s">
        <v>5059</v>
      </c>
      <c r="D451" s="2669" t="s">
        <v>4415</v>
      </c>
      <c r="E451" s="2669" t="s">
        <v>8717</v>
      </c>
      <c r="F451" s="2669" t="s">
        <v>9200</v>
      </c>
      <c r="G451" s="2669" t="s">
        <v>5308</v>
      </c>
      <c r="H451" s="2669" t="s">
        <v>4921</v>
      </c>
      <c r="I451" s="3025">
        <v>6</v>
      </c>
      <c r="J451" s="3025">
        <v>0</v>
      </c>
      <c r="O451">
        <f>SUMIF('3BL ACTUAL'!C:C,G451,'3BL ACTUAL'!J:J)</f>
        <v>0</v>
      </c>
    </row>
    <row r="452" spans="1:15">
      <c r="A452" s="2669" t="s">
        <v>9199</v>
      </c>
      <c r="B452" s="2669" t="s">
        <v>4415</v>
      </c>
      <c r="C452" s="2669" t="s">
        <v>5059</v>
      </c>
      <c r="D452" s="2669" t="s">
        <v>4415</v>
      </c>
      <c r="E452" s="2669" t="s">
        <v>8717</v>
      </c>
      <c r="F452" s="2669" t="s">
        <v>9200</v>
      </c>
      <c r="G452" s="2669" t="s">
        <v>5356</v>
      </c>
      <c r="H452" s="2669" t="s">
        <v>5025</v>
      </c>
      <c r="I452" s="3025">
        <v>50</v>
      </c>
      <c r="J452" s="3025">
        <v>0</v>
      </c>
      <c r="O452">
        <f>SUMIF('3BL ACTUAL'!C:C,G452,'3BL ACTUAL'!J:J)</f>
        <v>0</v>
      </c>
    </row>
    <row r="453" spans="1:15">
      <c r="A453" s="2669" t="s">
        <v>9199</v>
      </c>
      <c r="B453" s="2669" t="s">
        <v>4415</v>
      </c>
      <c r="C453" s="2669" t="s">
        <v>5059</v>
      </c>
      <c r="D453" s="2669" t="s">
        <v>4415</v>
      </c>
      <c r="E453" s="2669" t="s">
        <v>8717</v>
      </c>
      <c r="F453" s="2669" t="s">
        <v>9200</v>
      </c>
      <c r="G453" s="2669" t="s">
        <v>5303</v>
      </c>
      <c r="H453" s="2669" t="s">
        <v>5063</v>
      </c>
      <c r="I453" s="3025">
        <v>0</v>
      </c>
      <c r="J453" s="3025">
        <v>0</v>
      </c>
      <c r="O453">
        <f>SUMIF('3BL ACTUAL'!C:C,G453,'3BL ACTUAL'!J:J)</f>
        <v>0</v>
      </c>
    </row>
    <row r="454" spans="1:15">
      <c r="A454" s="2669" t="s">
        <v>9199</v>
      </c>
      <c r="B454" s="2669" t="s">
        <v>4415</v>
      </c>
      <c r="C454" s="2669" t="s">
        <v>5059</v>
      </c>
      <c r="D454" s="2669" t="s">
        <v>4415</v>
      </c>
      <c r="E454" s="2669" t="s">
        <v>8717</v>
      </c>
      <c r="F454" s="2669" t="s">
        <v>9200</v>
      </c>
      <c r="G454" s="2669" t="s">
        <v>5311</v>
      </c>
      <c r="H454" s="2669" t="s">
        <v>5064</v>
      </c>
      <c r="I454" s="3025">
        <v>0</v>
      </c>
      <c r="J454" s="3025">
        <v>56</v>
      </c>
      <c r="O454">
        <f>SUMIF('3BL ACTUAL'!C:C,G454,'3BL ACTUAL'!J:J)</f>
        <v>0</v>
      </c>
    </row>
    <row r="455" spans="1:15">
      <c r="H455" t="s">
        <v>8718</v>
      </c>
      <c r="O455">
        <f>SUMIF('3BL ACTUAL'!C:C,G455,'3BL ACTUAL'!J:J)</f>
        <v>0</v>
      </c>
    </row>
    <row r="456" spans="1:15">
      <c r="O456">
        <f>SUMIF('3BL ACTUAL'!C:C,G456,'3BL ACTUAL'!J:J)</f>
        <v>0</v>
      </c>
    </row>
    <row r="457" spans="1:15">
      <c r="H457" s="2668" t="s">
        <v>9201</v>
      </c>
      <c r="O457">
        <f>SUMIF('3BL ACTUAL'!C:C,G457,'3BL ACTUAL'!J:J)</f>
        <v>0</v>
      </c>
    </row>
    <row r="458" spans="1:15">
      <c r="A458" s="2669" t="s">
        <v>9202</v>
      </c>
      <c r="B458" s="2669" t="s">
        <v>9192</v>
      </c>
      <c r="C458" s="2669" t="s">
        <v>9193</v>
      </c>
      <c r="D458" s="2669" t="s">
        <v>9192</v>
      </c>
      <c r="E458" s="2669" t="s">
        <v>9203</v>
      </c>
      <c r="F458" s="2669" t="s">
        <v>9204</v>
      </c>
      <c r="G458" s="2669" t="s">
        <v>5349</v>
      </c>
      <c r="H458" s="2669" t="s">
        <v>4931</v>
      </c>
      <c r="I458" s="3025">
        <v>45</v>
      </c>
      <c r="J458" s="3025">
        <v>0</v>
      </c>
      <c r="O458">
        <f>SUMIF('3BL ACTUAL'!C:C,G458,'3BL ACTUAL'!J:J)</f>
        <v>0</v>
      </c>
    </row>
    <row r="459" spans="1:15">
      <c r="A459" s="2669" t="s">
        <v>9202</v>
      </c>
      <c r="B459" s="2669" t="s">
        <v>9192</v>
      </c>
      <c r="C459" s="2669" t="s">
        <v>9193</v>
      </c>
      <c r="D459" s="2669" t="s">
        <v>9192</v>
      </c>
      <c r="E459" s="2669" t="s">
        <v>9203</v>
      </c>
      <c r="F459" s="2669" t="s">
        <v>9204</v>
      </c>
      <c r="G459" s="2669" t="s">
        <v>5541</v>
      </c>
      <c r="H459" s="2669" t="s">
        <v>9196</v>
      </c>
      <c r="I459" s="3025">
        <v>0</v>
      </c>
      <c r="J459" s="3025">
        <v>45</v>
      </c>
      <c r="O459">
        <f>SUMIF('3BL ACTUAL'!C:C,G459,'3BL ACTUAL'!J:J)</f>
        <v>0</v>
      </c>
    </row>
    <row r="460" spans="1:15">
      <c r="H460" t="s">
        <v>9205</v>
      </c>
      <c r="O460">
        <f>SUMIF('3BL ACTUAL'!C:C,G460,'3BL ACTUAL'!J:J)</f>
        <v>0</v>
      </c>
    </row>
    <row r="461" spans="1:15">
      <c r="O461">
        <f>SUMIF('3BL ACTUAL'!C:C,G461,'3BL ACTUAL'!J:J)</f>
        <v>0</v>
      </c>
    </row>
    <row r="462" spans="1:15">
      <c r="H462" s="2668" t="s">
        <v>9206</v>
      </c>
      <c r="O462">
        <f>SUMIF('3BL ACTUAL'!C:C,G462,'3BL ACTUAL'!J:J)</f>
        <v>0</v>
      </c>
    </row>
    <row r="463" spans="1:15">
      <c r="A463" s="2669" t="s">
        <v>9202</v>
      </c>
      <c r="B463" s="2669" t="s">
        <v>4416</v>
      </c>
      <c r="C463" s="2669" t="s">
        <v>9207</v>
      </c>
      <c r="D463" s="2669" t="s">
        <v>4416</v>
      </c>
      <c r="E463" s="2669" t="s">
        <v>7410</v>
      </c>
      <c r="F463" s="2669" t="s">
        <v>9208</v>
      </c>
      <c r="G463" s="2669" t="s">
        <v>5541</v>
      </c>
      <c r="H463" s="2669" t="s">
        <v>5542</v>
      </c>
      <c r="I463" s="3025">
        <v>120000</v>
      </c>
      <c r="J463" s="3025">
        <v>0</v>
      </c>
      <c r="O463">
        <f>SUMIF('3BL ACTUAL'!C:C,G463,'3BL ACTUAL'!J:J)</f>
        <v>0</v>
      </c>
    </row>
    <row r="464" spans="1:15">
      <c r="A464" s="2669" t="s">
        <v>9202</v>
      </c>
      <c r="B464" s="2669" t="s">
        <v>4416</v>
      </c>
      <c r="C464" s="2669" t="s">
        <v>9207</v>
      </c>
      <c r="D464" s="2669" t="s">
        <v>4416</v>
      </c>
      <c r="E464" s="2669" t="s">
        <v>7410</v>
      </c>
      <c r="F464" s="2669" t="s">
        <v>9208</v>
      </c>
      <c r="G464" s="2669" t="s">
        <v>6260</v>
      </c>
      <c r="H464" s="2669" t="s">
        <v>9209</v>
      </c>
      <c r="I464" s="3025">
        <v>0</v>
      </c>
      <c r="J464" s="3025">
        <v>120000</v>
      </c>
      <c r="O464">
        <f>SUMIF('3BL ACTUAL'!C:C,G464,'3BL ACTUAL'!J:J)</f>
        <v>0</v>
      </c>
    </row>
    <row r="465" spans="1:15">
      <c r="H465" t="s">
        <v>7411</v>
      </c>
      <c r="O465">
        <f>SUMIF('3BL ACTUAL'!C:C,G465,'3BL ACTUAL'!J:J)</f>
        <v>0</v>
      </c>
    </row>
    <row r="466" spans="1:15">
      <c r="O466">
        <f>SUMIF('3BL ACTUAL'!C:C,G466,'3BL ACTUAL'!J:J)</f>
        <v>0</v>
      </c>
    </row>
    <row r="467" spans="1:15">
      <c r="H467" s="2668" t="s">
        <v>9210</v>
      </c>
      <c r="O467">
        <f>SUMIF('3BL ACTUAL'!C:C,G467,'3BL ACTUAL'!J:J)</f>
        <v>0</v>
      </c>
    </row>
    <row r="468" spans="1:15">
      <c r="A468" s="2669" t="s">
        <v>9211</v>
      </c>
      <c r="B468" s="2669" t="s">
        <v>4415</v>
      </c>
      <c r="C468" s="2669" t="s">
        <v>5059</v>
      </c>
      <c r="D468" s="2669" t="s">
        <v>4415</v>
      </c>
      <c r="E468" s="2669" t="s">
        <v>7876</v>
      </c>
      <c r="F468" s="2669" t="s">
        <v>9212</v>
      </c>
      <c r="G468" s="2669" t="s">
        <v>5308</v>
      </c>
      <c r="H468" s="2669" t="s">
        <v>4921</v>
      </c>
      <c r="I468" s="3025">
        <v>2.68</v>
      </c>
      <c r="J468" s="3025">
        <v>0</v>
      </c>
      <c r="O468">
        <f>SUMIF('3BL ACTUAL'!C:C,G468,'3BL ACTUAL'!J:J)</f>
        <v>0</v>
      </c>
    </row>
    <row r="469" spans="1:15">
      <c r="A469" s="2669" t="s">
        <v>9211</v>
      </c>
      <c r="B469" s="2669" t="s">
        <v>4415</v>
      </c>
      <c r="C469" s="2669" t="s">
        <v>5059</v>
      </c>
      <c r="D469" s="2669" t="s">
        <v>4415</v>
      </c>
      <c r="E469" s="2669" t="s">
        <v>7876</v>
      </c>
      <c r="F469" s="2669" t="s">
        <v>9212</v>
      </c>
      <c r="G469" s="2669" t="s">
        <v>5337</v>
      </c>
      <c r="H469" s="2669" t="s">
        <v>4992</v>
      </c>
      <c r="I469" s="3025">
        <v>22.32</v>
      </c>
      <c r="J469" s="3025">
        <v>0</v>
      </c>
      <c r="O469">
        <f>SUMIF('3BL ACTUAL'!C:C,G469,'3BL ACTUAL'!J:J)</f>
        <v>0</v>
      </c>
    </row>
    <row r="470" spans="1:15">
      <c r="A470" s="2669" t="s">
        <v>9211</v>
      </c>
      <c r="B470" s="2669" t="s">
        <v>4415</v>
      </c>
      <c r="C470" s="2669" t="s">
        <v>5059</v>
      </c>
      <c r="D470" s="2669" t="s">
        <v>4415</v>
      </c>
      <c r="E470" s="2669" t="s">
        <v>7876</v>
      </c>
      <c r="F470" s="2669" t="s">
        <v>9212</v>
      </c>
      <c r="G470" s="2669" t="s">
        <v>5303</v>
      </c>
      <c r="H470" s="2669" t="s">
        <v>5063</v>
      </c>
      <c r="I470" s="3025">
        <v>0</v>
      </c>
      <c r="J470" s="3025">
        <v>0</v>
      </c>
      <c r="O470">
        <f>SUMIF('3BL ACTUAL'!C:C,G470,'3BL ACTUAL'!J:J)</f>
        <v>0</v>
      </c>
    </row>
    <row r="471" spans="1:15">
      <c r="A471" s="2669" t="s">
        <v>9211</v>
      </c>
      <c r="B471" s="2669" t="s">
        <v>4415</v>
      </c>
      <c r="C471" s="2669" t="s">
        <v>5059</v>
      </c>
      <c r="D471" s="2669" t="s">
        <v>4415</v>
      </c>
      <c r="E471" s="2669" t="s">
        <v>7876</v>
      </c>
      <c r="F471" s="2669" t="s">
        <v>9212</v>
      </c>
      <c r="G471" s="2669" t="s">
        <v>5311</v>
      </c>
      <c r="H471" s="2669" t="s">
        <v>5064</v>
      </c>
      <c r="I471" s="3025">
        <v>0</v>
      </c>
      <c r="J471" s="3025">
        <v>25</v>
      </c>
      <c r="O471">
        <f>SUMIF('3BL ACTUAL'!C:C,G471,'3BL ACTUAL'!J:J)</f>
        <v>0</v>
      </c>
    </row>
    <row r="472" spans="1:15">
      <c r="H472" t="s">
        <v>7877</v>
      </c>
      <c r="O472">
        <f>SUMIF('3BL ACTUAL'!C:C,G472,'3BL ACTUAL'!J:J)</f>
        <v>0</v>
      </c>
    </row>
    <row r="473" spans="1:15">
      <c r="O473">
        <f>SUMIF('3BL ACTUAL'!C:C,G473,'3BL ACTUAL'!J:J)</f>
        <v>0</v>
      </c>
    </row>
    <row r="474" spans="1:15">
      <c r="H474" s="2668" t="s">
        <v>9213</v>
      </c>
      <c r="O474">
        <f>SUMIF('3BL ACTUAL'!C:C,G474,'3BL ACTUAL'!J:J)</f>
        <v>0</v>
      </c>
    </row>
    <row r="475" spans="1:15">
      <c r="A475" s="2669" t="s">
        <v>9214</v>
      </c>
      <c r="B475" s="2669" t="s">
        <v>4415</v>
      </c>
      <c r="C475" s="2669" t="s">
        <v>5059</v>
      </c>
      <c r="D475" s="2669" t="s">
        <v>4415</v>
      </c>
      <c r="E475" s="2669" t="s">
        <v>7895</v>
      </c>
      <c r="F475" s="2669" t="s">
        <v>9215</v>
      </c>
      <c r="G475" s="2669" t="s">
        <v>5308</v>
      </c>
      <c r="H475" s="2669" t="s">
        <v>4921</v>
      </c>
      <c r="I475" s="3025">
        <v>6.73</v>
      </c>
      <c r="J475" s="3025">
        <v>0</v>
      </c>
      <c r="O475">
        <f>SUMIF('3BL ACTUAL'!C:C,G475,'3BL ACTUAL'!J:J)</f>
        <v>0</v>
      </c>
    </row>
    <row r="476" spans="1:15">
      <c r="A476" s="2669" t="s">
        <v>9214</v>
      </c>
      <c r="B476" s="2669" t="s">
        <v>4415</v>
      </c>
      <c r="C476" s="2669" t="s">
        <v>5059</v>
      </c>
      <c r="D476" s="2669" t="s">
        <v>4415</v>
      </c>
      <c r="E476" s="2669" t="s">
        <v>7895</v>
      </c>
      <c r="F476" s="2669" t="s">
        <v>9215</v>
      </c>
      <c r="G476" s="2669" t="s">
        <v>5328</v>
      </c>
      <c r="H476" s="2669" t="s">
        <v>4994</v>
      </c>
      <c r="I476" s="3025">
        <v>56.08</v>
      </c>
      <c r="J476" s="3025">
        <v>0</v>
      </c>
      <c r="O476">
        <f>SUMIF('3BL ACTUAL'!C:C,G476,'3BL ACTUAL'!J:J)</f>
        <v>0</v>
      </c>
    </row>
    <row r="477" spans="1:15">
      <c r="A477" s="2669" t="s">
        <v>9214</v>
      </c>
      <c r="B477" s="2669" t="s">
        <v>4415</v>
      </c>
      <c r="C477" s="2669" t="s">
        <v>5059</v>
      </c>
      <c r="D477" s="2669" t="s">
        <v>4415</v>
      </c>
      <c r="E477" s="2669" t="s">
        <v>7895</v>
      </c>
      <c r="F477" s="2669" t="s">
        <v>9215</v>
      </c>
      <c r="G477" s="2669" t="s">
        <v>5303</v>
      </c>
      <c r="H477" s="2669" t="s">
        <v>5063</v>
      </c>
      <c r="I477" s="3025">
        <v>0</v>
      </c>
      <c r="J477" s="3025">
        <v>0</v>
      </c>
      <c r="O477">
        <f>SUMIF('3BL ACTUAL'!C:C,G477,'3BL ACTUAL'!J:J)</f>
        <v>0</v>
      </c>
    </row>
    <row r="478" spans="1:15">
      <c r="A478" s="2669" t="s">
        <v>9214</v>
      </c>
      <c r="B478" s="2669" t="s">
        <v>4415</v>
      </c>
      <c r="C478" s="2669" t="s">
        <v>5059</v>
      </c>
      <c r="D478" s="2669" t="s">
        <v>4415</v>
      </c>
      <c r="E478" s="2669" t="s">
        <v>7895</v>
      </c>
      <c r="F478" s="2669" t="s">
        <v>9215</v>
      </c>
      <c r="G478" s="2669" t="s">
        <v>5311</v>
      </c>
      <c r="H478" s="2669" t="s">
        <v>5064</v>
      </c>
      <c r="I478" s="3025">
        <v>0</v>
      </c>
      <c r="J478" s="3025">
        <v>62.81</v>
      </c>
      <c r="O478">
        <f>SUMIF('3BL ACTUAL'!C:C,G478,'3BL ACTUAL'!J:J)</f>
        <v>0</v>
      </c>
    </row>
    <row r="479" spans="1:15">
      <c r="H479" t="s">
        <v>7896</v>
      </c>
      <c r="O479">
        <f>SUMIF('3BL ACTUAL'!C:C,G479,'3BL ACTUAL'!J:J)</f>
        <v>0</v>
      </c>
    </row>
    <row r="480" spans="1:15">
      <c r="O480">
        <f>SUMIF('3BL ACTUAL'!C:C,G480,'3BL ACTUAL'!J:J)</f>
        <v>0</v>
      </c>
    </row>
    <row r="481" spans="1:15">
      <c r="H481" s="2668" t="s">
        <v>9216</v>
      </c>
      <c r="O481">
        <f>SUMIF('3BL ACTUAL'!C:C,G481,'3BL ACTUAL'!J:J)</f>
        <v>0</v>
      </c>
    </row>
    <row r="482" spans="1:15">
      <c r="A482" s="2669" t="s">
        <v>9214</v>
      </c>
      <c r="B482" s="2669" t="s">
        <v>5071</v>
      </c>
      <c r="C482" s="2669" t="s">
        <v>9011</v>
      </c>
      <c r="D482" s="2669" t="s">
        <v>5071</v>
      </c>
      <c r="E482" s="2669" t="s">
        <v>9217</v>
      </c>
      <c r="F482" s="2669" t="s">
        <v>9218</v>
      </c>
      <c r="G482" s="2669" t="s">
        <v>5311</v>
      </c>
      <c r="H482" s="2669" t="s">
        <v>5015</v>
      </c>
      <c r="I482" s="3025">
        <v>328.47</v>
      </c>
      <c r="J482" s="3025">
        <v>0</v>
      </c>
      <c r="O482">
        <f>SUMIF('3BL ACTUAL'!C:C,G482,'3BL ACTUAL'!J:J)</f>
        <v>0</v>
      </c>
    </row>
    <row r="483" spans="1:15">
      <c r="A483" s="2669" t="s">
        <v>9214</v>
      </c>
      <c r="B483" s="2669" t="s">
        <v>5071</v>
      </c>
      <c r="C483" s="2669" t="s">
        <v>9011</v>
      </c>
      <c r="D483" s="2669" t="s">
        <v>5071</v>
      </c>
      <c r="E483" s="2669" t="s">
        <v>9217</v>
      </c>
      <c r="F483" s="2669" t="s">
        <v>9218</v>
      </c>
      <c r="G483" s="2669" t="s">
        <v>5305</v>
      </c>
      <c r="H483" s="2669" t="s">
        <v>9014</v>
      </c>
      <c r="I483" s="3025">
        <v>0</v>
      </c>
      <c r="J483" s="3025">
        <v>328.47</v>
      </c>
      <c r="O483">
        <f>SUMIF('3BL ACTUAL'!C:C,G483,'3BL ACTUAL'!J:J)</f>
        <v>0</v>
      </c>
    </row>
    <row r="484" spans="1:15">
      <c r="H484" t="s">
        <v>9015</v>
      </c>
      <c r="O484">
        <f>SUMIF('3BL ACTUAL'!C:C,G484,'3BL ACTUAL'!J:J)</f>
        <v>0</v>
      </c>
    </row>
    <row r="485" spans="1:15">
      <c r="O485">
        <f>SUMIF('3BL ACTUAL'!C:C,G485,'3BL ACTUAL'!J:J)</f>
        <v>0</v>
      </c>
    </row>
    <row r="486" spans="1:15">
      <c r="H486" s="2668" t="s">
        <v>9219</v>
      </c>
      <c r="O486">
        <f>SUMIF('3BL ACTUAL'!C:C,G486,'3BL ACTUAL'!J:J)</f>
        <v>0</v>
      </c>
    </row>
    <row r="487" spans="1:15">
      <c r="A487" s="2669" t="s">
        <v>9220</v>
      </c>
      <c r="B487" s="2669"/>
      <c r="C487" s="2669"/>
      <c r="D487" s="2669" t="s">
        <v>5073</v>
      </c>
      <c r="E487" s="2669" t="s">
        <v>7382</v>
      </c>
      <c r="F487" s="2669" t="s">
        <v>9221</v>
      </c>
      <c r="G487" s="2669" t="s">
        <v>5354</v>
      </c>
      <c r="H487" s="2669" t="s">
        <v>5033</v>
      </c>
      <c r="I487" s="3025">
        <v>62.8</v>
      </c>
      <c r="J487" s="3025">
        <v>0</v>
      </c>
      <c r="O487">
        <f>SUMIF('3BL ACTUAL'!C:C,G487,'3BL ACTUAL'!J:J)</f>
        <v>0</v>
      </c>
    </row>
    <row r="488" spans="1:15">
      <c r="A488" s="2669" t="s">
        <v>9220</v>
      </c>
      <c r="B488" s="2669"/>
      <c r="C488" s="2669"/>
      <c r="D488" s="2669" t="s">
        <v>5073</v>
      </c>
      <c r="E488" s="2669" t="s">
        <v>7382</v>
      </c>
      <c r="F488" s="2669" t="s">
        <v>9221</v>
      </c>
      <c r="G488" s="2669" t="s">
        <v>5297</v>
      </c>
      <c r="H488" s="2669" t="s">
        <v>5075</v>
      </c>
      <c r="I488" s="3025">
        <v>0</v>
      </c>
      <c r="J488" s="3025">
        <v>62.8</v>
      </c>
      <c r="O488">
        <f>SUMIF('3BL ACTUAL'!C:C,G488,'3BL ACTUAL'!J:J)</f>
        <v>0</v>
      </c>
    </row>
    <row r="489" spans="1:15">
      <c r="H489" t="s">
        <v>7383</v>
      </c>
      <c r="O489">
        <f>SUMIF('3BL ACTUAL'!C:C,G489,'3BL ACTUAL'!J:J)</f>
        <v>0</v>
      </c>
    </row>
    <row r="490" spans="1:15">
      <c r="O490">
        <f>SUMIF('3BL ACTUAL'!C:C,G490,'3BL ACTUAL'!J:J)</f>
        <v>0</v>
      </c>
    </row>
    <row r="491" spans="1:15">
      <c r="H491" s="2668" t="s">
        <v>9222</v>
      </c>
      <c r="O491">
        <f>SUMIF('3BL ACTUAL'!C:C,G491,'3BL ACTUAL'!J:J)</f>
        <v>0</v>
      </c>
    </row>
    <row r="492" spans="1:15">
      <c r="A492" s="2669" t="s">
        <v>9223</v>
      </c>
      <c r="B492" s="2669" t="s">
        <v>4415</v>
      </c>
      <c r="C492" s="2669" t="s">
        <v>5059</v>
      </c>
      <c r="D492" s="2669" t="s">
        <v>4415</v>
      </c>
      <c r="E492" s="2669" t="s">
        <v>7594</v>
      </c>
      <c r="F492" s="2669" t="s">
        <v>9224</v>
      </c>
      <c r="G492" s="2669" t="s">
        <v>5309</v>
      </c>
      <c r="H492" s="2669" t="s">
        <v>4947</v>
      </c>
      <c r="I492" s="3025">
        <v>994</v>
      </c>
      <c r="J492" s="3025">
        <v>0</v>
      </c>
      <c r="O492">
        <f>SUMIF('3BL ACTUAL'!C:C,G492,'3BL ACTUAL'!J:J)</f>
        <v>0</v>
      </c>
    </row>
    <row r="493" spans="1:15">
      <c r="A493" s="2669" t="s">
        <v>9223</v>
      </c>
      <c r="B493" s="2669" t="s">
        <v>4415</v>
      </c>
      <c r="C493" s="2669" t="s">
        <v>5059</v>
      </c>
      <c r="D493" s="2669" t="s">
        <v>4415</v>
      </c>
      <c r="E493" s="2669" t="s">
        <v>7594</v>
      </c>
      <c r="F493" s="2669" t="s">
        <v>9224</v>
      </c>
      <c r="G493" s="2669" t="s">
        <v>5303</v>
      </c>
      <c r="H493" s="2669" t="s">
        <v>5063</v>
      </c>
      <c r="I493" s="3025">
        <v>0</v>
      </c>
      <c r="J493" s="3025">
        <v>0</v>
      </c>
      <c r="O493">
        <f>SUMIF('3BL ACTUAL'!C:C,G493,'3BL ACTUAL'!J:J)</f>
        <v>0</v>
      </c>
    </row>
    <row r="494" spans="1:15">
      <c r="A494" s="2669" t="s">
        <v>9223</v>
      </c>
      <c r="B494" s="2669" t="s">
        <v>4415</v>
      </c>
      <c r="C494" s="2669" t="s">
        <v>5059</v>
      </c>
      <c r="D494" s="2669" t="s">
        <v>4415</v>
      </c>
      <c r="E494" s="2669" t="s">
        <v>7594</v>
      </c>
      <c r="F494" s="2669" t="s">
        <v>9224</v>
      </c>
      <c r="G494" s="2669" t="s">
        <v>5311</v>
      </c>
      <c r="H494" s="2669" t="s">
        <v>5064</v>
      </c>
      <c r="I494" s="3025">
        <v>0</v>
      </c>
      <c r="J494" s="3025">
        <v>994</v>
      </c>
      <c r="O494">
        <f>SUMIF('3BL ACTUAL'!C:C,G494,'3BL ACTUAL'!J:J)</f>
        <v>0</v>
      </c>
    </row>
    <row r="495" spans="1:15">
      <c r="H495" t="s">
        <v>7595</v>
      </c>
      <c r="O495">
        <f>SUMIF('3BL ACTUAL'!C:C,G495,'3BL ACTUAL'!J:J)</f>
        <v>0</v>
      </c>
    </row>
    <row r="496" spans="1:15">
      <c r="O496">
        <f>SUMIF('3BL ACTUAL'!C:C,G496,'3BL ACTUAL'!J:J)</f>
        <v>0</v>
      </c>
    </row>
    <row r="497" spans="1:15">
      <c r="H497" s="2668" t="s">
        <v>9225</v>
      </c>
      <c r="O497">
        <f>SUMIF('3BL ACTUAL'!C:C,G497,'3BL ACTUAL'!J:J)</f>
        <v>0</v>
      </c>
    </row>
    <row r="498" spans="1:15">
      <c r="A498" s="2669" t="s">
        <v>9226</v>
      </c>
      <c r="B498" s="2669" t="s">
        <v>4415</v>
      </c>
      <c r="C498" s="2669" t="s">
        <v>5059</v>
      </c>
      <c r="D498" s="2669" t="s">
        <v>4415</v>
      </c>
      <c r="E498" s="2669" t="s">
        <v>7619</v>
      </c>
      <c r="F498" s="2669" t="s">
        <v>9227</v>
      </c>
      <c r="G498" s="2669" t="s">
        <v>5308</v>
      </c>
      <c r="H498" s="2669" t="s">
        <v>4921</v>
      </c>
      <c r="I498" s="3025">
        <v>472.16</v>
      </c>
      <c r="J498" s="3025">
        <v>0</v>
      </c>
      <c r="O498">
        <f>SUMIF('3BL ACTUAL'!C:C,G498,'3BL ACTUAL'!J:J)</f>
        <v>0</v>
      </c>
    </row>
    <row r="499" spans="1:15">
      <c r="A499" s="2669" t="s">
        <v>9226</v>
      </c>
      <c r="B499" s="2669" t="s">
        <v>4415</v>
      </c>
      <c r="C499" s="2669" t="s">
        <v>5059</v>
      </c>
      <c r="D499" s="2669" t="s">
        <v>4415</v>
      </c>
      <c r="E499" s="2669" t="s">
        <v>7619</v>
      </c>
      <c r="F499" s="2669" t="s">
        <v>9227</v>
      </c>
      <c r="G499" s="2669" t="s">
        <v>5312</v>
      </c>
      <c r="H499" s="2669" t="s">
        <v>4949</v>
      </c>
      <c r="I499" s="3025">
        <v>3934.7</v>
      </c>
      <c r="J499" s="3025">
        <v>0</v>
      </c>
      <c r="O499">
        <f>SUMIF('3BL ACTUAL'!C:C,G499,'3BL ACTUAL'!J:J)</f>
        <v>0</v>
      </c>
    </row>
    <row r="500" spans="1:15">
      <c r="A500" s="2669" t="s">
        <v>9226</v>
      </c>
      <c r="B500" s="2669" t="s">
        <v>4415</v>
      </c>
      <c r="C500" s="2669" t="s">
        <v>5059</v>
      </c>
      <c r="D500" s="2669" t="s">
        <v>4415</v>
      </c>
      <c r="E500" s="2669" t="s">
        <v>7619</v>
      </c>
      <c r="F500" s="2669" t="s">
        <v>9227</v>
      </c>
      <c r="G500" s="2669" t="s">
        <v>5303</v>
      </c>
      <c r="H500" s="2669" t="s">
        <v>5063</v>
      </c>
      <c r="I500" s="3025">
        <v>0</v>
      </c>
      <c r="J500" s="3025">
        <v>0</v>
      </c>
      <c r="O500">
        <f>SUMIF('3BL ACTUAL'!C:C,G500,'3BL ACTUAL'!J:J)</f>
        <v>0</v>
      </c>
    </row>
    <row r="501" spans="1:15">
      <c r="A501" s="2669" t="s">
        <v>9226</v>
      </c>
      <c r="B501" s="2669" t="s">
        <v>4415</v>
      </c>
      <c r="C501" s="2669" t="s">
        <v>5059</v>
      </c>
      <c r="D501" s="2669" t="s">
        <v>4415</v>
      </c>
      <c r="E501" s="2669" t="s">
        <v>7619</v>
      </c>
      <c r="F501" s="2669" t="s">
        <v>9227</v>
      </c>
      <c r="G501" s="2669" t="s">
        <v>5311</v>
      </c>
      <c r="H501" s="2669" t="s">
        <v>5064</v>
      </c>
      <c r="I501" s="3025">
        <v>0</v>
      </c>
      <c r="J501" s="3025">
        <v>4406.8599999999997</v>
      </c>
      <c r="O501">
        <f>SUMIF('3BL ACTUAL'!C:C,G501,'3BL ACTUAL'!J:J)</f>
        <v>0</v>
      </c>
    </row>
    <row r="502" spans="1:15">
      <c r="H502" t="s">
        <v>7620</v>
      </c>
      <c r="O502">
        <f>SUMIF('3BL ACTUAL'!C:C,G502,'3BL ACTUAL'!J:J)</f>
        <v>0</v>
      </c>
    </row>
    <row r="503" spans="1:15">
      <c r="O503">
        <f>SUMIF('3BL ACTUAL'!C:C,G503,'3BL ACTUAL'!J:J)</f>
        <v>0</v>
      </c>
    </row>
    <row r="504" spans="1:15">
      <c r="H504" s="2668" t="s">
        <v>9228</v>
      </c>
      <c r="O504">
        <f>SUMIF('3BL ACTUAL'!C:C,G504,'3BL ACTUAL'!J:J)</f>
        <v>0</v>
      </c>
    </row>
    <row r="505" spans="1:15">
      <c r="A505" s="2669" t="s">
        <v>9226</v>
      </c>
      <c r="B505" s="2669" t="s">
        <v>4415</v>
      </c>
      <c r="C505" s="2669" t="s">
        <v>5059</v>
      </c>
      <c r="D505" s="2669" t="s">
        <v>4415</v>
      </c>
      <c r="E505" s="2669" t="s">
        <v>7905</v>
      </c>
      <c r="F505" s="2669" t="s">
        <v>9229</v>
      </c>
      <c r="G505" s="2669" t="s">
        <v>5339</v>
      </c>
      <c r="H505" s="2669" t="s">
        <v>4997</v>
      </c>
      <c r="I505" s="3025">
        <v>10</v>
      </c>
      <c r="J505" s="3025">
        <v>0</v>
      </c>
      <c r="O505">
        <f>SUMIF('3BL ACTUAL'!C:C,G505,'3BL ACTUAL'!J:J)</f>
        <v>0</v>
      </c>
    </row>
    <row r="506" spans="1:15">
      <c r="A506" s="2669" t="s">
        <v>9226</v>
      </c>
      <c r="B506" s="2669" t="s">
        <v>4415</v>
      </c>
      <c r="C506" s="2669" t="s">
        <v>5059</v>
      </c>
      <c r="D506" s="2669" t="s">
        <v>4415</v>
      </c>
      <c r="E506" s="2669" t="s">
        <v>7905</v>
      </c>
      <c r="F506" s="2669" t="s">
        <v>9229</v>
      </c>
      <c r="G506" s="2669" t="s">
        <v>5303</v>
      </c>
      <c r="H506" s="2669" t="s">
        <v>5063</v>
      </c>
      <c r="I506" s="3025">
        <v>0</v>
      </c>
      <c r="J506" s="3025">
        <v>0</v>
      </c>
      <c r="O506">
        <f>SUMIF('3BL ACTUAL'!C:C,G506,'3BL ACTUAL'!J:J)</f>
        <v>0</v>
      </c>
    </row>
    <row r="507" spans="1:15">
      <c r="A507" s="2669" t="s">
        <v>9226</v>
      </c>
      <c r="B507" s="2669" t="s">
        <v>4415</v>
      </c>
      <c r="C507" s="2669" t="s">
        <v>5059</v>
      </c>
      <c r="D507" s="2669" t="s">
        <v>4415</v>
      </c>
      <c r="E507" s="2669" t="s">
        <v>7905</v>
      </c>
      <c r="F507" s="2669" t="s">
        <v>9229</v>
      </c>
      <c r="G507" s="2669" t="s">
        <v>5311</v>
      </c>
      <c r="H507" s="2669" t="s">
        <v>5064</v>
      </c>
      <c r="I507" s="3025">
        <v>0</v>
      </c>
      <c r="J507" s="3025">
        <v>10</v>
      </c>
      <c r="O507">
        <f>SUMIF('3BL ACTUAL'!C:C,G507,'3BL ACTUAL'!J:J)</f>
        <v>0</v>
      </c>
    </row>
    <row r="508" spans="1:15">
      <c r="H508" t="s">
        <v>7906</v>
      </c>
      <c r="O508">
        <f>SUMIF('3BL ACTUAL'!C:C,G508,'3BL ACTUAL'!J:J)</f>
        <v>0</v>
      </c>
    </row>
    <row r="509" spans="1:15">
      <c r="O509">
        <f>SUMIF('3BL ACTUAL'!C:C,G509,'3BL ACTUAL'!J:J)</f>
        <v>0</v>
      </c>
    </row>
    <row r="510" spans="1:15">
      <c r="H510" s="2668" t="s">
        <v>9230</v>
      </c>
      <c r="O510">
        <f>SUMIF('3BL ACTUAL'!C:C,G510,'3BL ACTUAL'!J:J)</f>
        <v>0</v>
      </c>
    </row>
    <row r="511" spans="1:15">
      <c r="A511" s="2669" t="s">
        <v>9226</v>
      </c>
      <c r="B511" s="2669" t="s">
        <v>5169</v>
      </c>
      <c r="C511" s="2669" t="s">
        <v>5298</v>
      </c>
      <c r="D511" s="2669" t="s">
        <v>5299</v>
      </c>
      <c r="E511" s="2669" t="s">
        <v>8950</v>
      </c>
      <c r="F511" s="2669" t="s">
        <v>9231</v>
      </c>
      <c r="G511" s="2669" t="s">
        <v>8992</v>
      </c>
      <c r="H511" s="2669" t="s">
        <v>8993</v>
      </c>
      <c r="I511" s="3025">
        <v>415.39</v>
      </c>
      <c r="J511" s="3025">
        <v>0</v>
      </c>
      <c r="O511">
        <f>SUMIF('3BL ACTUAL'!C:C,G511,'3BL ACTUAL'!J:J)</f>
        <v>0</v>
      </c>
    </row>
    <row r="512" spans="1:15">
      <c r="A512" s="2669" t="s">
        <v>9226</v>
      </c>
      <c r="B512" s="2669" t="s">
        <v>5169</v>
      </c>
      <c r="C512" s="2669" t="s">
        <v>5298</v>
      </c>
      <c r="D512" s="2669" t="s">
        <v>5299</v>
      </c>
      <c r="E512" s="2669" t="s">
        <v>8950</v>
      </c>
      <c r="F512" s="2669" t="s">
        <v>9231</v>
      </c>
      <c r="G512" s="2669" t="s">
        <v>8784</v>
      </c>
      <c r="H512" s="2669" t="s">
        <v>9036</v>
      </c>
      <c r="I512" s="3025">
        <v>0</v>
      </c>
      <c r="J512" s="3025">
        <v>415.39</v>
      </c>
      <c r="O512">
        <f>SUMIF('3BL ACTUAL'!C:C,G512,'3BL ACTUAL'!J:J)</f>
        <v>0</v>
      </c>
    </row>
    <row r="513" spans="1:15">
      <c r="H513" t="s">
        <v>8951</v>
      </c>
      <c r="O513">
        <f>SUMIF('3BL ACTUAL'!C:C,G513,'3BL ACTUAL'!J:J)</f>
        <v>0</v>
      </c>
    </row>
    <row r="514" spans="1:15">
      <c r="O514">
        <f>SUMIF('3BL ACTUAL'!C:C,G514,'3BL ACTUAL'!J:J)</f>
        <v>0</v>
      </c>
    </row>
    <row r="515" spans="1:15">
      <c r="H515" s="2668" t="s">
        <v>9232</v>
      </c>
      <c r="O515">
        <f>SUMIF('3BL ACTUAL'!C:C,G515,'3BL ACTUAL'!J:J)</f>
        <v>0</v>
      </c>
    </row>
    <row r="516" spans="1:15">
      <c r="A516" s="2669" t="s">
        <v>9226</v>
      </c>
      <c r="B516" s="2669" t="s">
        <v>5169</v>
      </c>
      <c r="C516" s="2669" t="s">
        <v>5298</v>
      </c>
      <c r="D516" s="2669" t="s">
        <v>5299</v>
      </c>
      <c r="E516" s="2669" t="s">
        <v>8765</v>
      </c>
      <c r="F516" s="2669" t="s">
        <v>9233</v>
      </c>
      <c r="G516" s="2669" t="s">
        <v>8992</v>
      </c>
      <c r="H516" s="2669" t="s">
        <v>8993</v>
      </c>
      <c r="I516" s="3025">
        <v>396.04</v>
      </c>
      <c r="J516" s="3025">
        <v>0</v>
      </c>
      <c r="O516">
        <f>SUMIF('3BL ACTUAL'!C:C,G516,'3BL ACTUAL'!J:J)</f>
        <v>0</v>
      </c>
    </row>
    <row r="517" spans="1:15">
      <c r="A517" s="2669" t="s">
        <v>9226</v>
      </c>
      <c r="B517" s="2669" t="s">
        <v>5169</v>
      </c>
      <c r="C517" s="2669" t="s">
        <v>5298</v>
      </c>
      <c r="D517" s="2669" t="s">
        <v>5299</v>
      </c>
      <c r="E517" s="2669" t="s">
        <v>8765</v>
      </c>
      <c r="F517" s="2669" t="s">
        <v>9233</v>
      </c>
      <c r="G517" s="2669" t="s">
        <v>6121</v>
      </c>
      <c r="H517" s="2669" t="s">
        <v>6122</v>
      </c>
      <c r="I517" s="3025">
        <v>19.350000000000001</v>
      </c>
      <c r="J517" s="3025">
        <v>0</v>
      </c>
      <c r="O517">
        <f>SUMIF('3BL ACTUAL'!C:C,G517,'3BL ACTUAL'!J:J)</f>
        <v>0</v>
      </c>
    </row>
    <row r="518" spans="1:15">
      <c r="A518" s="2669" t="s">
        <v>9226</v>
      </c>
      <c r="B518" s="2669" t="s">
        <v>5169</v>
      </c>
      <c r="C518" s="2669" t="s">
        <v>5298</v>
      </c>
      <c r="D518" s="2669" t="s">
        <v>5299</v>
      </c>
      <c r="E518" s="2669" t="s">
        <v>8765</v>
      </c>
      <c r="F518" s="2669" t="s">
        <v>9233</v>
      </c>
      <c r="G518" s="2669" t="s">
        <v>8784</v>
      </c>
      <c r="H518" s="2669" t="s">
        <v>9036</v>
      </c>
      <c r="I518" s="3025">
        <v>0</v>
      </c>
      <c r="J518" s="3025">
        <v>415.39</v>
      </c>
      <c r="O518">
        <f>SUMIF('3BL ACTUAL'!C:C,G518,'3BL ACTUAL'!J:J)</f>
        <v>0</v>
      </c>
    </row>
    <row r="519" spans="1:15">
      <c r="H519" t="s">
        <v>8766</v>
      </c>
      <c r="O519">
        <f>SUMIF('3BL ACTUAL'!C:C,G519,'3BL ACTUAL'!J:J)</f>
        <v>0</v>
      </c>
    </row>
    <row r="520" spans="1:15">
      <c r="O520">
        <f>SUMIF('3BL ACTUAL'!C:C,G520,'3BL ACTUAL'!J:J)</f>
        <v>0</v>
      </c>
    </row>
    <row r="521" spans="1:15">
      <c r="H521" s="2668" t="s">
        <v>9234</v>
      </c>
      <c r="O521">
        <f>SUMIF('3BL ACTUAL'!C:C,G521,'3BL ACTUAL'!J:J)</f>
        <v>0</v>
      </c>
    </row>
    <row r="522" spans="1:15">
      <c r="A522" s="2669" t="s">
        <v>9226</v>
      </c>
      <c r="B522" s="2669" t="s">
        <v>5169</v>
      </c>
      <c r="C522" s="2669" t="s">
        <v>5298</v>
      </c>
      <c r="D522" s="2669" t="s">
        <v>5299</v>
      </c>
      <c r="E522" s="2669" t="s">
        <v>8952</v>
      </c>
      <c r="F522" s="2669" t="s">
        <v>9235</v>
      </c>
      <c r="G522" s="2669" t="s">
        <v>8994</v>
      </c>
      <c r="H522" s="2669" t="s">
        <v>8995</v>
      </c>
      <c r="I522" s="3025">
        <v>161.54</v>
      </c>
      <c r="J522" s="3025">
        <v>0</v>
      </c>
      <c r="O522">
        <f>SUMIF('3BL ACTUAL'!C:C,G522,'3BL ACTUAL'!J:J)</f>
        <v>0</v>
      </c>
    </row>
    <row r="523" spans="1:15">
      <c r="A523" s="2669" t="s">
        <v>9226</v>
      </c>
      <c r="B523" s="2669" t="s">
        <v>5169</v>
      </c>
      <c r="C523" s="2669" t="s">
        <v>5298</v>
      </c>
      <c r="D523" s="2669" t="s">
        <v>5299</v>
      </c>
      <c r="E523" s="2669" t="s">
        <v>8952</v>
      </c>
      <c r="F523" s="2669" t="s">
        <v>9235</v>
      </c>
      <c r="G523" s="2669" t="s">
        <v>8784</v>
      </c>
      <c r="H523" s="2669" t="s">
        <v>9036</v>
      </c>
      <c r="I523" s="3025">
        <v>0</v>
      </c>
      <c r="J523" s="3025">
        <v>161.54</v>
      </c>
      <c r="O523">
        <f>SUMIF('3BL ACTUAL'!C:C,G523,'3BL ACTUAL'!J:J)</f>
        <v>0</v>
      </c>
    </row>
    <row r="524" spans="1:15">
      <c r="H524" t="s">
        <v>8953</v>
      </c>
      <c r="O524">
        <f>SUMIF('3BL ACTUAL'!C:C,G524,'3BL ACTUAL'!J:J)</f>
        <v>0</v>
      </c>
    </row>
    <row r="525" spans="1:15">
      <c r="O525">
        <f>SUMIF('3BL ACTUAL'!C:C,G525,'3BL ACTUAL'!J:J)</f>
        <v>0</v>
      </c>
    </row>
    <row r="526" spans="1:15">
      <c r="H526" s="2668" t="s">
        <v>9236</v>
      </c>
      <c r="O526">
        <f>SUMIF('3BL ACTUAL'!C:C,G526,'3BL ACTUAL'!J:J)</f>
        <v>0</v>
      </c>
    </row>
    <row r="527" spans="1:15">
      <c r="A527" s="2669" t="s">
        <v>9226</v>
      </c>
      <c r="B527" s="2669" t="s">
        <v>5169</v>
      </c>
      <c r="C527" s="2669" t="s">
        <v>5298</v>
      </c>
      <c r="D527" s="2669" t="s">
        <v>5299</v>
      </c>
      <c r="E527" s="2669" t="s">
        <v>8733</v>
      </c>
      <c r="F527" s="2669" t="s">
        <v>9237</v>
      </c>
      <c r="G527" s="2669" t="s">
        <v>8994</v>
      </c>
      <c r="H527" s="2669" t="s">
        <v>8995</v>
      </c>
      <c r="I527" s="3025">
        <v>143</v>
      </c>
      <c r="J527" s="3025">
        <v>0</v>
      </c>
      <c r="O527">
        <f>SUMIF('3BL ACTUAL'!C:C,G527,'3BL ACTUAL'!J:J)</f>
        <v>0</v>
      </c>
    </row>
    <row r="528" spans="1:15">
      <c r="A528" s="2669" t="s">
        <v>9226</v>
      </c>
      <c r="B528" s="2669" t="s">
        <v>5169</v>
      </c>
      <c r="C528" s="2669" t="s">
        <v>5298</v>
      </c>
      <c r="D528" s="2669" t="s">
        <v>5299</v>
      </c>
      <c r="E528" s="2669" t="s">
        <v>8733</v>
      </c>
      <c r="F528" s="2669" t="s">
        <v>9237</v>
      </c>
      <c r="G528" s="2669" t="s">
        <v>6121</v>
      </c>
      <c r="H528" s="2669" t="s">
        <v>6122</v>
      </c>
      <c r="I528" s="3025">
        <v>18.54</v>
      </c>
      <c r="J528" s="3025">
        <v>0</v>
      </c>
      <c r="O528">
        <f>SUMIF('3BL ACTUAL'!C:C,G528,'3BL ACTUAL'!J:J)</f>
        <v>0</v>
      </c>
    </row>
    <row r="529" spans="1:15">
      <c r="A529" s="2669" t="s">
        <v>9226</v>
      </c>
      <c r="B529" s="2669" t="s">
        <v>5169</v>
      </c>
      <c r="C529" s="2669" t="s">
        <v>5298</v>
      </c>
      <c r="D529" s="2669" t="s">
        <v>5299</v>
      </c>
      <c r="E529" s="2669" t="s">
        <v>8733</v>
      </c>
      <c r="F529" s="2669" t="s">
        <v>9237</v>
      </c>
      <c r="G529" s="2669" t="s">
        <v>6115</v>
      </c>
      <c r="H529" s="2669" t="s">
        <v>6116</v>
      </c>
      <c r="I529" s="3025">
        <v>58.33</v>
      </c>
      <c r="J529" s="3025">
        <v>0</v>
      </c>
      <c r="O529">
        <f>SUMIF('3BL ACTUAL'!C:C,G529,'3BL ACTUAL'!J:J)</f>
        <v>0</v>
      </c>
    </row>
    <row r="530" spans="1:15">
      <c r="A530" s="2669" t="s">
        <v>9226</v>
      </c>
      <c r="B530" s="2669" t="s">
        <v>5169</v>
      </c>
      <c r="C530" s="2669" t="s">
        <v>5298</v>
      </c>
      <c r="D530" s="2669" t="s">
        <v>5299</v>
      </c>
      <c r="E530" s="2669" t="s">
        <v>8733</v>
      </c>
      <c r="F530" s="2669" t="s">
        <v>9237</v>
      </c>
      <c r="G530" s="2669" t="s">
        <v>6117</v>
      </c>
      <c r="H530" s="2669" t="s">
        <v>6118</v>
      </c>
      <c r="I530" s="3025">
        <v>35.42</v>
      </c>
      <c r="J530" s="3025">
        <v>0</v>
      </c>
      <c r="O530">
        <f>SUMIF('3BL ACTUAL'!C:C,G530,'3BL ACTUAL'!J:J)</f>
        <v>0</v>
      </c>
    </row>
    <row r="531" spans="1:15">
      <c r="A531" s="2669" t="s">
        <v>9226</v>
      </c>
      <c r="B531" s="2669" t="s">
        <v>5169</v>
      </c>
      <c r="C531" s="2669" t="s">
        <v>5298</v>
      </c>
      <c r="D531" s="2669" t="s">
        <v>5299</v>
      </c>
      <c r="E531" s="2669" t="s">
        <v>8733</v>
      </c>
      <c r="F531" s="2669" t="s">
        <v>9237</v>
      </c>
      <c r="G531" s="2669" t="s">
        <v>8784</v>
      </c>
      <c r="H531" s="2669" t="s">
        <v>9036</v>
      </c>
      <c r="I531" s="3025">
        <v>0</v>
      </c>
      <c r="J531" s="3025">
        <v>255.29</v>
      </c>
      <c r="O531">
        <f>SUMIF('3BL ACTUAL'!C:C,G531,'3BL ACTUAL'!J:J)</f>
        <v>0</v>
      </c>
    </row>
    <row r="532" spans="1:15">
      <c r="H532" t="s">
        <v>8734</v>
      </c>
      <c r="O532">
        <f>SUMIF('3BL ACTUAL'!C:C,G532,'3BL ACTUAL'!J:J)</f>
        <v>0</v>
      </c>
    </row>
    <row r="533" spans="1:15">
      <c r="O533">
        <f>SUMIF('3BL ACTUAL'!C:C,G533,'3BL ACTUAL'!J:J)</f>
        <v>0</v>
      </c>
    </row>
    <row r="534" spans="1:15">
      <c r="H534" s="2668" t="s">
        <v>9238</v>
      </c>
      <c r="O534">
        <f>SUMIF('3BL ACTUAL'!C:C,G534,'3BL ACTUAL'!J:J)</f>
        <v>0</v>
      </c>
    </row>
    <row r="535" spans="1:15">
      <c r="A535" s="2669" t="s">
        <v>9226</v>
      </c>
      <c r="B535" s="2669" t="s">
        <v>5169</v>
      </c>
      <c r="C535" s="2669" t="s">
        <v>5298</v>
      </c>
      <c r="D535" s="2669" t="s">
        <v>5299</v>
      </c>
      <c r="E535" s="2669" t="s">
        <v>8954</v>
      </c>
      <c r="F535" s="2669" t="s">
        <v>9239</v>
      </c>
      <c r="G535" s="2669" t="s">
        <v>9000</v>
      </c>
      <c r="H535" s="2669" t="s">
        <v>1131</v>
      </c>
      <c r="I535" s="3025">
        <v>360.91</v>
      </c>
      <c r="J535" s="3025">
        <v>0</v>
      </c>
      <c r="O535">
        <f>SUMIF('3BL ACTUAL'!C:C,G535,'3BL ACTUAL'!J:J)</f>
        <v>0</v>
      </c>
    </row>
    <row r="536" spans="1:15">
      <c r="A536" s="2669" t="s">
        <v>9226</v>
      </c>
      <c r="B536" s="2669" t="s">
        <v>5169</v>
      </c>
      <c r="C536" s="2669" t="s">
        <v>5298</v>
      </c>
      <c r="D536" s="2669" t="s">
        <v>5299</v>
      </c>
      <c r="E536" s="2669" t="s">
        <v>8954</v>
      </c>
      <c r="F536" s="2669" t="s">
        <v>9239</v>
      </c>
      <c r="G536" s="2669" t="s">
        <v>8784</v>
      </c>
      <c r="H536" s="2669" t="s">
        <v>9036</v>
      </c>
      <c r="I536" s="3025">
        <v>0</v>
      </c>
      <c r="J536" s="3025">
        <v>360.91</v>
      </c>
      <c r="O536">
        <f>SUMIF('3BL ACTUAL'!C:C,G536,'3BL ACTUAL'!J:J)</f>
        <v>0</v>
      </c>
    </row>
    <row r="537" spans="1:15">
      <c r="H537" t="s">
        <v>8955</v>
      </c>
      <c r="O537">
        <f>SUMIF('3BL ACTUAL'!C:C,G537,'3BL ACTUAL'!J:J)</f>
        <v>0</v>
      </c>
    </row>
    <row r="538" spans="1:15">
      <c r="O538">
        <f>SUMIF('3BL ACTUAL'!C:C,G538,'3BL ACTUAL'!J:J)</f>
        <v>0</v>
      </c>
    </row>
    <row r="539" spans="1:15">
      <c r="H539" s="2668" t="s">
        <v>9240</v>
      </c>
      <c r="O539">
        <f>SUMIF('3BL ACTUAL'!C:C,G539,'3BL ACTUAL'!J:J)</f>
        <v>0</v>
      </c>
    </row>
    <row r="540" spans="1:15">
      <c r="A540" s="2669" t="s">
        <v>9226</v>
      </c>
      <c r="B540" s="2669" t="s">
        <v>5169</v>
      </c>
      <c r="C540" s="2669" t="s">
        <v>5298</v>
      </c>
      <c r="D540" s="2669" t="s">
        <v>5299</v>
      </c>
      <c r="E540" s="2669" t="s">
        <v>8769</v>
      </c>
      <c r="F540" s="2669" t="s">
        <v>9241</v>
      </c>
      <c r="G540" s="2669" t="s">
        <v>9000</v>
      </c>
      <c r="H540" s="2669" t="s">
        <v>1131</v>
      </c>
      <c r="I540" s="3025">
        <v>339.1</v>
      </c>
      <c r="J540" s="3025">
        <v>0</v>
      </c>
      <c r="O540">
        <f>SUMIF('3BL ACTUAL'!C:C,G540,'3BL ACTUAL'!J:J)</f>
        <v>0</v>
      </c>
    </row>
    <row r="541" spans="1:15">
      <c r="A541" s="2669" t="s">
        <v>9226</v>
      </c>
      <c r="B541" s="2669" t="s">
        <v>5169</v>
      </c>
      <c r="C541" s="2669" t="s">
        <v>5298</v>
      </c>
      <c r="D541" s="2669" t="s">
        <v>5299</v>
      </c>
      <c r="E541" s="2669" t="s">
        <v>8769</v>
      </c>
      <c r="F541" s="2669" t="s">
        <v>9241</v>
      </c>
      <c r="G541" s="2669" t="s">
        <v>6121</v>
      </c>
      <c r="H541" s="2669" t="s">
        <v>6122</v>
      </c>
      <c r="I541" s="3025">
        <v>21.81</v>
      </c>
      <c r="J541" s="3025">
        <v>0</v>
      </c>
      <c r="O541">
        <f>SUMIF('3BL ACTUAL'!C:C,G541,'3BL ACTUAL'!J:J)</f>
        <v>0</v>
      </c>
    </row>
    <row r="542" spans="1:15">
      <c r="A542" s="2669" t="s">
        <v>9226</v>
      </c>
      <c r="B542" s="2669" t="s">
        <v>5169</v>
      </c>
      <c r="C542" s="2669" t="s">
        <v>5298</v>
      </c>
      <c r="D542" s="2669" t="s">
        <v>5299</v>
      </c>
      <c r="E542" s="2669" t="s">
        <v>8769</v>
      </c>
      <c r="F542" s="2669" t="s">
        <v>9241</v>
      </c>
      <c r="G542" s="2669" t="s">
        <v>6125</v>
      </c>
      <c r="H542" s="2669" t="s">
        <v>6126</v>
      </c>
      <c r="I542" s="3025">
        <v>41.65</v>
      </c>
      <c r="J542" s="3025">
        <v>0</v>
      </c>
      <c r="O542">
        <f>SUMIF('3BL ACTUAL'!C:C,G542,'3BL ACTUAL'!J:J)</f>
        <v>0</v>
      </c>
    </row>
    <row r="543" spans="1:15">
      <c r="A543" s="2669" t="s">
        <v>9226</v>
      </c>
      <c r="B543" s="2669" t="s">
        <v>5169</v>
      </c>
      <c r="C543" s="2669" t="s">
        <v>5298</v>
      </c>
      <c r="D543" s="2669" t="s">
        <v>5299</v>
      </c>
      <c r="E543" s="2669" t="s">
        <v>8769</v>
      </c>
      <c r="F543" s="2669" t="s">
        <v>9241</v>
      </c>
      <c r="G543" s="2669" t="s">
        <v>8784</v>
      </c>
      <c r="H543" s="2669" t="s">
        <v>9036</v>
      </c>
      <c r="I543" s="3025">
        <v>0</v>
      </c>
      <c r="J543" s="3025">
        <v>402.56</v>
      </c>
      <c r="O543">
        <f>SUMIF('3BL ACTUAL'!C:C,G543,'3BL ACTUAL'!J:J)</f>
        <v>0</v>
      </c>
    </row>
    <row r="544" spans="1:15">
      <c r="H544" t="s">
        <v>8770</v>
      </c>
      <c r="O544">
        <f>SUMIF('3BL ACTUAL'!C:C,G544,'3BL ACTUAL'!J:J)</f>
        <v>0</v>
      </c>
    </row>
    <row r="545" spans="1:15">
      <c r="O545">
        <f>SUMIF('3BL ACTUAL'!C:C,G545,'3BL ACTUAL'!J:J)</f>
        <v>0</v>
      </c>
    </row>
    <row r="546" spans="1:15">
      <c r="H546" s="2668" t="s">
        <v>9242</v>
      </c>
      <c r="O546">
        <f>SUMIF('3BL ACTUAL'!C:C,G546,'3BL ACTUAL'!J:J)</f>
        <v>0</v>
      </c>
    </row>
    <row r="547" spans="1:15">
      <c r="A547" s="2669" t="s">
        <v>9226</v>
      </c>
      <c r="B547" s="2669" t="s">
        <v>5169</v>
      </c>
      <c r="C547" s="2669" t="s">
        <v>5298</v>
      </c>
      <c r="D547" s="2669" t="s">
        <v>5299</v>
      </c>
      <c r="E547" s="2669" t="s">
        <v>8956</v>
      </c>
      <c r="F547" s="2669" t="s">
        <v>9243</v>
      </c>
      <c r="G547" s="2669" t="s">
        <v>8998</v>
      </c>
      <c r="H547" s="2669" t="s">
        <v>8999</v>
      </c>
      <c r="I547" s="3025">
        <v>131.81</v>
      </c>
      <c r="J547" s="3025">
        <v>0</v>
      </c>
      <c r="O547">
        <f>SUMIF('3BL ACTUAL'!C:C,G547,'3BL ACTUAL'!J:J)</f>
        <v>0</v>
      </c>
    </row>
    <row r="548" spans="1:15">
      <c r="A548" s="2669" t="s">
        <v>9226</v>
      </c>
      <c r="B548" s="2669" t="s">
        <v>5169</v>
      </c>
      <c r="C548" s="2669" t="s">
        <v>5298</v>
      </c>
      <c r="D548" s="2669" t="s">
        <v>5299</v>
      </c>
      <c r="E548" s="2669" t="s">
        <v>8956</v>
      </c>
      <c r="F548" s="2669" t="s">
        <v>9243</v>
      </c>
      <c r="G548" s="2669" t="s">
        <v>8784</v>
      </c>
      <c r="H548" s="2669" t="s">
        <v>9036</v>
      </c>
      <c r="I548" s="3025">
        <v>0</v>
      </c>
      <c r="J548" s="3025">
        <v>131.81</v>
      </c>
      <c r="O548">
        <f>SUMIF('3BL ACTUAL'!C:C,G548,'3BL ACTUAL'!J:J)</f>
        <v>0</v>
      </c>
    </row>
    <row r="549" spans="1:15">
      <c r="H549" t="s">
        <v>8957</v>
      </c>
      <c r="O549">
        <f>SUMIF('3BL ACTUAL'!C:C,G549,'3BL ACTUAL'!J:J)</f>
        <v>0</v>
      </c>
    </row>
    <row r="550" spans="1:15">
      <c r="O550">
        <f>SUMIF('3BL ACTUAL'!C:C,G550,'3BL ACTUAL'!J:J)</f>
        <v>0</v>
      </c>
    </row>
    <row r="551" spans="1:15">
      <c r="H551" s="2668" t="s">
        <v>9244</v>
      </c>
      <c r="O551">
        <f>SUMIF('3BL ACTUAL'!C:C,G551,'3BL ACTUAL'!J:J)</f>
        <v>0</v>
      </c>
    </row>
    <row r="552" spans="1:15">
      <c r="A552" s="2669" t="s">
        <v>9226</v>
      </c>
      <c r="B552" s="2669" t="s">
        <v>5169</v>
      </c>
      <c r="C552" s="2669" t="s">
        <v>5298</v>
      </c>
      <c r="D552" s="2669" t="s">
        <v>5299</v>
      </c>
      <c r="E552" s="2669" t="s">
        <v>8767</v>
      </c>
      <c r="F552" s="2669" t="s">
        <v>9245</v>
      </c>
      <c r="G552" s="2669" t="s">
        <v>8998</v>
      </c>
      <c r="H552" s="2669" t="s">
        <v>8999</v>
      </c>
      <c r="I552" s="3025">
        <v>113.31</v>
      </c>
      <c r="J552" s="3025">
        <v>0</v>
      </c>
      <c r="O552">
        <f>SUMIF('3BL ACTUAL'!C:C,G552,'3BL ACTUAL'!J:J)</f>
        <v>0</v>
      </c>
    </row>
    <row r="553" spans="1:15">
      <c r="A553" s="2669" t="s">
        <v>9226</v>
      </c>
      <c r="B553" s="2669" t="s">
        <v>5169</v>
      </c>
      <c r="C553" s="2669" t="s">
        <v>5298</v>
      </c>
      <c r="D553" s="2669" t="s">
        <v>5299</v>
      </c>
      <c r="E553" s="2669" t="s">
        <v>8767</v>
      </c>
      <c r="F553" s="2669" t="s">
        <v>9245</v>
      </c>
      <c r="G553" s="2669" t="s">
        <v>6121</v>
      </c>
      <c r="H553" s="2669" t="s">
        <v>6122</v>
      </c>
      <c r="I553" s="3025">
        <v>18.5</v>
      </c>
      <c r="J553" s="3025">
        <v>0</v>
      </c>
      <c r="O553">
        <f>SUMIF('3BL ACTUAL'!C:C,G553,'3BL ACTUAL'!J:J)</f>
        <v>0</v>
      </c>
    </row>
    <row r="554" spans="1:15">
      <c r="A554" s="2669" t="s">
        <v>9226</v>
      </c>
      <c r="B554" s="2669" t="s">
        <v>5169</v>
      </c>
      <c r="C554" s="2669" t="s">
        <v>5298</v>
      </c>
      <c r="D554" s="2669" t="s">
        <v>5299</v>
      </c>
      <c r="E554" s="2669" t="s">
        <v>8767</v>
      </c>
      <c r="F554" s="2669" t="s">
        <v>9245</v>
      </c>
      <c r="G554" s="2669" t="s">
        <v>6125</v>
      </c>
      <c r="H554" s="2669" t="s">
        <v>6126</v>
      </c>
      <c r="I554" s="3025">
        <v>35.42</v>
      </c>
      <c r="J554" s="3025">
        <v>0</v>
      </c>
      <c r="O554">
        <f>SUMIF('3BL ACTUAL'!C:C,G554,'3BL ACTUAL'!J:J)</f>
        <v>0</v>
      </c>
    </row>
    <row r="555" spans="1:15">
      <c r="A555" s="2669" t="s">
        <v>9226</v>
      </c>
      <c r="B555" s="2669" t="s">
        <v>5169</v>
      </c>
      <c r="C555" s="2669" t="s">
        <v>5298</v>
      </c>
      <c r="D555" s="2669" t="s">
        <v>5299</v>
      </c>
      <c r="E555" s="2669" t="s">
        <v>8767</v>
      </c>
      <c r="F555" s="2669" t="s">
        <v>9245</v>
      </c>
      <c r="G555" s="2669" t="s">
        <v>8784</v>
      </c>
      <c r="H555" s="2669" t="s">
        <v>9036</v>
      </c>
      <c r="I555" s="3025">
        <v>0</v>
      </c>
      <c r="J555" s="3025">
        <v>167.23</v>
      </c>
      <c r="O555">
        <f>SUMIF('3BL ACTUAL'!C:C,G555,'3BL ACTUAL'!J:J)</f>
        <v>0</v>
      </c>
    </row>
    <row r="556" spans="1:15">
      <c r="H556" t="s">
        <v>8768</v>
      </c>
      <c r="O556">
        <f>SUMIF('3BL ACTUAL'!C:C,G556,'3BL ACTUAL'!J:J)</f>
        <v>0</v>
      </c>
    </row>
    <row r="557" spans="1:15">
      <c r="O557">
        <f>SUMIF('3BL ACTUAL'!C:C,G557,'3BL ACTUAL'!J:J)</f>
        <v>0</v>
      </c>
    </row>
    <row r="558" spans="1:15">
      <c r="H558" s="2668" t="s">
        <v>9246</v>
      </c>
      <c r="O558">
        <f>SUMIF('3BL ACTUAL'!C:C,G558,'3BL ACTUAL'!J:J)</f>
        <v>0</v>
      </c>
    </row>
    <row r="559" spans="1:15">
      <c r="A559" s="2669" t="s">
        <v>9226</v>
      </c>
      <c r="B559" s="2669" t="s">
        <v>5169</v>
      </c>
      <c r="C559" s="2669" t="s">
        <v>5298</v>
      </c>
      <c r="D559" s="2669" t="s">
        <v>5299</v>
      </c>
      <c r="E559" s="2669" t="s">
        <v>8958</v>
      </c>
      <c r="F559" s="2669" t="s">
        <v>9247</v>
      </c>
      <c r="G559" s="2669" t="s">
        <v>8996</v>
      </c>
      <c r="H559" s="2669" t="s">
        <v>8997</v>
      </c>
      <c r="I559" s="3025">
        <v>159.44999999999999</v>
      </c>
      <c r="J559" s="3025">
        <v>0</v>
      </c>
      <c r="O559">
        <f>SUMIF('3BL ACTUAL'!C:C,G559,'3BL ACTUAL'!J:J)</f>
        <v>0</v>
      </c>
    </row>
    <row r="560" spans="1:15">
      <c r="A560" s="2669" t="s">
        <v>9226</v>
      </c>
      <c r="B560" s="2669" t="s">
        <v>5169</v>
      </c>
      <c r="C560" s="2669" t="s">
        <v>5298</v>
      </c>
      <c r="D560" s="2669" t="s">
        <v>5299</v>
      </c>
      <c r="E560" s="2669" t="s">
        <v>8958</v>
      </c>
      <c r="F560" s="2669" t="s">
        <v>9247</v>
      </c>
      <c r="G560" s="2669" t="s">
        <v>8784</v>
      </c>
      <c r="H560" s="2669" t="s">
        <v>9036</v>
      </c>
      <c r="I560" s="3025">
        <v>0</v>
      </c>
      <c r="J560" s="3025">
        <v>159.44999999999999</v>
      </c>
      <c r="O560">
        <f>SUMIF('3BL ACTUAL'!C:C,G560,'3BL ACTUAL'!J:J)</f>
        <v>0</v>
      </c>
    </row>
    <row r="561" spans="1:15">
      <c r="H561" t="s">
        <v>8959</v>
      </c>
      <c r="O561">
        <f>SUMIF('3BL ACTUAL'!C:C,G561,'3BL ACTUAL'!J:J)</f>
        <v>0</v>
      </c>
    </row>
    <row r="562" spans="1:15">
      <c r="O562">
        <f>SUMIF('3BL ACTUAL'!C:C,G562,'3BL ACTUAL'!J:J)</f>
        <v>0</v>
      </c>
    </row>
    <row r="563" spans="1:15">
      <c r="H563" s="2668" t="s">
        <v>9248</v>
      </c>
      <c r="O563">
        <f>SUMIF('3BL ACTUAL'!C:C,G563,'3BL ACTUAL'!J:J)</f>
        <v>0</v>
      </c>
    </row>
    <row r="564" spans="1:15">
      <c r="A564" s="2669" t="s">
        <v>9226</v>
      </c>
      <c r="B564" s="2669" t="s">
        <v>5169</v>
      </c>
      <c r="C564" s="2669" t="s">
        <v>5298</v>
      </c>
      <c r="D564" s="2669" t="s">
        <v>5299</v>
      </c>
      <c r="E564" s="2669" t="s">
        <v>8735</v>
      </c>
      <c r="F564" s="2669" t="s">
        <v>9249</v>
      </c>
      <c r="G564" s="2669" t="s">
        <v>8996</v>
      </c>
      <c r="H564" s="2669" t="s">
        <v>8997</v>
      </c>
      <c r="I564" s="3025">
        <v>140.55000000000001</v>
      </c>
      <c r="J564" s="3025">
        <v>0</v>
      </c>
      <c r="O564">
        <f>SUMIF('3BL ACTUAL'!C:C,G564,'3BL ACTUAL'!J:J)</f>
        <v>0</v>
      </c>
    </row>
    <row r="565" spans="1:15">
      <c r="A565" s="2669" t="s">
        <v>9226</v>
      </c>
      <c r="B565" s="2669" t="s">
        <v>5169</v>
      </c>
      <c r="C565" s="2669" t="s">
        <v>5298</v>
      </c>
      <c r="D565" s="2669" t="s">
        <v>5299</v>
      </c>
      <c r="E565" s="2669" t="s">
        <v>8735</v>
      </c>
      <c r="F565" s="2669" t="s">
        <v>9249</v>
      </c>
      <c r="G565" s="2669" t="s">
        <v>6121</v>
      </c>
      <c r="H565" s="2669" t="s">
        <v>6122</v>
      </c>
      <c r="I565" s="3025">
        <v>18.899999999999999</v>
      </c>
      <c r="J565" s="3025">
        <v>0</v>
      </c>
      <c r="O565">
        <f>SUMIF('3BL ACTUAL'!C:C,G565,'3BL ACTUAL'!J:J)</f>
        <v>0</v>
      </c>
    </row>
    <row r="566" spans="1:15">
      <c r="A566" s="2669" t="s">
        <v>9226</v>
      </c>
      <c r="B566" s="2669" t="s">
        <v>5169</v>
      </c>
      <c r="C566" s="2669" t="s">
        <v>5298</v>
      </c>
      <c r="D566" s="2669" t="s">
        <v>5299</v>
      </c>
      <c r="E566" s="2669" t="s">
        <v>8735</v>
      </c>
      <c r="F566" s="2669" t="s">
        <v>9249</v>
      </c>
      <c r="G566" s="2669" t="s">
        <v>6115</v>
      </c>
      <c r="H566" s="2669" t="s">
        <v>6116</v>
      </c>
      <c r="I566" s="3025">
        <v>41.67</v>
      </c>
      <c r="J566" s="3025">
        <v>0</v>
      </c>
      <c r="O566">
        <f>SUMIF('3BL ACTUAL'!C:C,G566,'3BL ACTUAL'!J:J)</f>
        <v>0</v>
      </c>
    </row>
    <row r="567" spans="1:15">
      <c r="A567" s="2669" t="s">
        <v>9226</v>
      </c>
      <c r="B567" s="2669" t="s">
        <v>5169</v>
      </c>
      <c r="C567" s="2669" t="s">
        <v>5298</v>
      </c>
      <c r="D567" s="2669" t="s">
        <v>5299</v>
      </c>
      <c r="E567" s="2669" t="s">
        <v>8735</v>
      </c>
      <c r="F567" s="2669" t="s">
        <v>9249</v>
      </c>
      <c r="G567" s="2669" t="s">
        <v>6117</v>
      </c>
      <c r="H567" s="2669" t="s">
        <v>6118</v>
      </c>
      <c r="I567" s="3025">
        <v>35.42</v>
      </c>
      <c r="J567" s="3025">
        <v>0</v>
      </c>
      <c r="O567">
        <f>SUMIF('3BL ACTUAL'!C:C,G567,'3BL ACTUAL'!J:J)</f>
        <v>0</v>
      </c>
    </row>
    <row r="568" spans="1:15">
      <c r="A568" s="2669" t="s">
        <v>9226</v>
      </c>
      <c r="B568" s="2669" t="s">
        <v>5169</v>
      </c>
      <c r="C568" s="2669" t="s">
        <v>5298</v>
      </c>
      <c r="D568" s="2669" t="s">
        <v>5299</v>
      </c>
      <c r="E568" s="2669" t="s">
        <v>8735</v>
      </c>
      <c r="F568" s="2669" t="s">
        <v>9249</v>
      </c>
      <c r="G568" s="2669" t="s">
        <v>6125</v>
      </c>
      <c r="H568" s="2669" t="s">
        <v>6126</v>
      </c>
      <c r="I568" s="3025">
        <v>36.1</v>
      </c>
      <c r="J568" s="3025">
        <v>0</v>
      </c>
      <c r="O568">
        <f>SUMIF('3BL ACTUAL'!C:C,G568,'3BL ACTUAL'!J:J)</f>
        <v>0</v>
      </c>
    </row>
    <row r="569" spans="1:15">
      <c r="A569" s="2669" t="s">
        <v>9226</v>
      </c>
      <c r="B569" s="2669" t="s">
        <v>5169</v>
      </c>
      <c r="C569" s="2669" t="s">
        <v>5298</v>
      </c>
      <c r="D569" s="2669" t="s">
        <v>5299</v>
      </c>
      <c r="E569" s="2669" t="s">
        <v>8735</v>
      </c>
      <c r="F569" s="2669" t="s">
        <v>9249</v>
      </c>
      <c r="G569" s="2669" t="s">
        <v>8784</v>
      </c>
      <c r="H569" s="2669" t="s">
        <v>9036</v>
      </c>
      <c r="I569" s="3025">
        <v>0</v>
      </c>
      <c r="J569" s="3025">
        <v>272.64</v>
      </c>
      <c r="O569">
        <f>SUMIF('3BL ACTUAL'!C:C,G569,'3BL ACTUAL'!J:J)</f>
        <v>0</v>
      </c>
    </row>
    <row r="570" spans="1:15">
      <c r="H570" t="s">
        <v>8736</v>
      </c>
      <c r="O570">
        <f>SUMIF('3BL ACTUAL'!C:C,G570,'3BL ACTUAL'!J:J)</f>
        <v>0</v>
      </c>
    </row>
    <row r="571" spans="1:15">
      <c r="O571">
        <f>SUMIF('3BL ACTUAL'!C:C,G571,'3BL ACTUAL'!J:J)</f>
        <v>0</v>
      </c>
    </row>
    <row r="572" spans="1:15">
      <c r="H572" s="2668" t="s">
        <v>9250</v>
      </c>
      <c r="O572">
        <f>SUMIF('3BL ACTUAL'!C:C,G572,'3BL ACTUAL'!J:J)</f>
        <v>0</v>
      </c>
    </row>
    <row r="573" spans="1:15">
      <c r="A573" s="2669" t="s">
        <v>9226</v>
      </c>
      <c r="B573" s="2669" t="s">
        <v>5169</v>
      </c>
      <c r="C573" s="2669" t="s">
        <v>5298</v>
      </c>
      <c r="D573" s="2669" t="s">
        <v>5299</v>
      </c>
      <c r="E573" s="2669" t="s">
        <v>8502</v>
      </c>
      <c r="F573" s="2669" t="s">
        <v>9251</v>
      </c>
      <c r="G573" s="2669" t="s">
        <v>8404</v>
      </c>
      <c r="H573" s="2669" t="s">
        <v>8405</v>
      </c>
      <c r="I573" s="3025">
        <v>406.81</v>
      </c>
      <c r="J573" s="3025">
        <v>0</v>
      </c>
      <c r="O573">
        <f>SUMIF('3BL ACTUAL'!C:C,G573,'3BL ACTUAL'!J:J)</f>
        <v>0</v>
      </c>
    </row>
    <row r="574" spans="1:15">
      <c r="A574" s="2669" t="s">
        <v>9226</v>
      </c>
      <c r="B574" s="2669" t="s">
        <v>5169</v>
      </c>
      <c r="C574" s="2669" t="s">
        <v>5298</v>
      </c>
      <c r="D574" s="2669" t="s">
        <v>5299</v>
      </c>
      <c r="E574" s="2669" t="s">
        <v>8502</v>
      </c>
      <c r="F574" s="2669" t="s">
        <v>9251</v>
      </c>
      <c r="G574" s="2669" t="s">
        <v>8980</v>
      </c>
      <c r="H574" s="2669" t="s">
        <v>9055</v>
      </c>
      <c r="I574" s="3025">
        <v>0</v>
      </c>
      <c r="J574" s="3025">
        <v>406.81</v>
      </c>
      <c r="N574" s="1460">
        <v>1</v>
      </c>
      <c r="O574">
        <f>SUMIF('3BL ACTUAL'!C:C,G574,'3BL ACTUAL'!J:J)</f>
        <v>0</v>
      </c>
    </row>
    <row r="575" spans="1:15">
      <c r="H575" t="s">
        <v>8503</v>
      </c>
      <c r="O575">
        <f>SUMIF('3BL ACTUAL'!C:C,G575,'3BL ACTUAL'!J:J)</f>
        <v>0</v>
      </c>
    </row>
    <row r="576" spans="1:15">
      <c r="O576">
        <f>SUMIF('3BL ACTUAL'!C:C,G576,'3BL ACTUAL'!J:J)</f>
        <v>0</v>
      </c>
    </row>
    <row r="577" spans="1:15">
      <c r="H577" s="2668" t="s">
        <v>9252</v>
      </c>
      <c r="O577">
        <f>SUMIF('3BL ACTUAL'!C:C,G577,'3BL ACTUAL'!J:J)</f>
        <v>0</v>
      </c>
    </row>
    <row r="578" spans="1:15">
      <c r="A578" s="2669" t="s">
        <v>9226</v>
      </c>
      <c r="B578" s="2669" t="s">
        <v>5169</v>
      </c>
      <c r="C578" s="2669" t="s">
        <v>5298</v>
      </c>
      <c r="D578" s="2669" t="s">
        <v>5299</v>
      </c>
      <c r="E578" s="2669" t="s">
        <v>8392</v>
      </c>
      <c r="F578" s="2669" t="s">
        <v>9253</v>
      </c>
      <c r="G578" s="2669" t="s">
        <v>8338</v>
      </c>
      <c r="H578" s="2669" t="s">
        <v>8339</v>
      </c>
      <c r="I578" s="3025">
        <v>263.62</v>
      </c>
      <c r="J578" s="3025">
        <v>0</v>
      </c>
      <c r="O578">
        <f>SUMIF('3BL ACTUAL'!C:C,G578,'3BL ACTUAL'!J:J)</f>
        <v>0</v>
      </c>
    </row>
    <row r="579" spans="1:15">
      <c r="A579" s="2669" t="s">
        <v>9226</v>
      </c>
      <c r="B579" s="2669" t="s">
        <v>5169</v>
      </c>
      <c r="C579" s="2669" t="s">
        <v>5298</v>
      </c>
      <c r="D579" s="2669" t="s">
        <v>5299</v>
      </c>
      <c r="E579" s="2669" t="s">
        <v>8392</v>
      </c>
      <c r="F579" s="2669" t="s">
        <v>9253</v>
      </c>
      <c r="G579" s="2669" t="s">
        <v>8980</v>
      </c>
      <c r="H579" s="2669" t="s">
        <v>9055</v>
      </c>
      <c r="I579" s="3025">
        <v>0</v>
      </c>
      <c r="J579" s="3025">
        <v>263.62</v>
      </c>
      <c r="N579" s="1460">
        <v>1</v>
      </c>
      <c r="O579">
        <f>SUMIF('3BL ACTUAL'!C:C,G579,'3BL ACTUAL'!J:J)</f>
        <v>0</v>
      </c>
    </row>
    <row r="580" spans="1:15">
      <c r="H580" t="s">
        <v>8393</v>
      </c>
      <c r="O580">
        <f>SUMIF('3BL ACTUAL'!C:C,G580,'3BL ACTUAL'!J:J)</f>
        <v>0</v>
      </c>
    </row>
    <row r="581" spans="1:15">
      <c r="O581">
        <f>SUMIF('3BL ACTUAL'!C:C,G581,'3BL ACTUAL'!J:J)</f>
        <v>0</v>
      </c>
    </row>
    <row r="582" spans="1:15">
      <c r="H582" s="2668" t="s">
        <v>9254</v>
      </c>
      <c r="O582">
        <f>SUMIF('3BL ACTUAL'!C:C,G582,'3BL ACTUAL'!J:J)</f>
        <v>0</v>
      </c>
    </row>
    <row r="583" spans="1:15">
      <c r="A583" s="2669" t="s">
        <v>9226</v>
      </c>
      <c r="B583" s="2669" t="s">
        <v>5169</v>
      </c>
      <c r="C583" s="2669" t="s">
        <v>5298</v>
      </c>
      <c r="D583" s="2669" t="s">
        <v>5299</v>
      </c>
      <c r="E583" s="2669" t="s">
        <v>8326</v>
      </c>
      <c r="F583" s="2669" t="s">
        <v>9255</v>
      </c>
      <c r="G583" s="2669" t="s">
        <v>8287</v>
      </c>
      <c r="H583" s="2669" t="s">
        <v>8288</v>
      </c>
      <c r="I583" s="3025">
        <v>2571</v>
      </c>
      <c r="J583" s="3025">
        <v>0</v>
      </c>
      <c r="O583">
        <f>SUMIF('3BL ACTUAL'!C:C,G583,'3BL ACTUAL'!J:J)</f>
        <v>0</v>
      </c>
    </row>
    <row r="584" spans="1:15">
      <c r="A584" s="2669" t="s">
        <v>9226</v>
      </c>
      <c r="B584" s="2669" t="s">
        <v>5169</v>
      </c>
      <c r="C584" s="2669" t="s">
        <v>5298</v>
      </c>
      <c r="D584" s="2669" t="s">
        <v>5299</v>
      </c>
      <c r="E584" s="2669" t="s">
        <v>8326</v>
      </c>
      <c r="F584" s="2669" t="s">
        <v>9255</v>
      </c>
      <c r="G584" s="2669" t="s">
        <v>8980</v>
      </c>
      <c r="H584" s="2669" t="s">
        <v>9055</v>
      </c>
      <c r="I584" s="3025">
        <v>0</v>
      </c>
      <c r="J584" s="3025">
        <v>2571</v>
      </c>
      <c r="N584" s="1460">
        <v>1</v>
      </c>
      <c r="O584">
        <f>SUMIF('3BL ACTUAL'!C:C,G584,'3BL ACTUAL'!J:J)</f>
        <v>0</v>
      </c>
    </row>
    <row r="585" spans="1:15">
      <c r="H585" t="s">
        <v>8327</v>
      </c>
      <c r="O585">
        <f>SUMIF('3BL ACTUAL'!C:C,G585,'3BL ACTUAL'!J:J)</f>
        <v>0</v>
      </c>
    </row>
    <row r="586" spans="1:15">
      <c r="O586">
        <f>SUMIF('3BL ACTUAL'!C:C,G586,'3BL ACTUAL'!J:J)</f>
        <v>0</v>
      </c>
    </row>
    <row r="587" spans="1:15">
      <c r="H587" s="2668" t="s">
        <v>9256</v>
      </c>
      <c r="O587">
        <f>SUMIF('3BL ACTUAL'!C:C,G587,'3BL ACTUAL'!J:J)</f>
        <v>0</v>
      </c>
    </row>
    <row r="588" spans="1:15">
      <c r="A588" s="2669" t="s">
        <v>9226</v>
      </c>
      <c r="B588" s="2669" t="s">
        <v>5169</v>
      </c>
      <c r="C588" s="2669" t="s">
        <v>5298</v>
      </c>
      <c r="D588" s="2669" t="s">
        <v>5299</v>
      </c>
      <c r="E588" s="2669" t="s">
        <v>8158</v>
      </c>
      <c r="F588" s="2669" t="s">
        <v>9257</v>
      </c>
      <c r="G588" s="2669" t="s">
        <v>8072</v>
      </c>
      <c r="H588" s="2669" t="s">
        <v>8073</v>
      </c>
      <c r="I588" s="3025">
        <v>1628</v>
      </c>
      <c r="J588" s="3025">
        <v>0</v>
      </c>
      <c r="O588">
        <f>SUMIF('3BL ACTUAL'!C:C,G588,'3BL ACTUAL'!J:J)</f>
        <v>0</v>
      </c>
    </row>
    <row r="589" spans="1:15">
      <c r="A589" s="2669" t="s">
        <v>9226</v>
      </c>
      <c r="B589" s="2669" t="s">
        <v>5169</v>
      </c>
      <c r="C589" s="2669" t="s">
        <v>5298</v>
      </c>
      <c r="D589" s="2669" t="s">
        <v>5299</v>
      </c>
      <c r="E589" s="2669" t="s">
        <v>8158</v>
      </c>
      <c r="F589" s="2669" t="s">
        <v>9257</v>
      </c>
      <c r="G589" s="2669" t="s">
        <v>8980</v>
      </c>
      <c r="H589" s="2669" t="s">
        <v>9055</v>
      </c>
      <c r="I589" s="3025">
        <v>0</v>
      </c>
      <c r="J589" s="3025">
        <v>1628</v>
      </c>
      <c r="N589" s="1460">
        <v>1</v>
      </c>
      <c r="O589">
        <f>SUMIF('3BL ACTUAL'!C:C,G589,'3BL ACTUAL'!J:J)</f>
        <v>0</v>
      </c>
    </row>
    <row r="590" spans="1:15">
      <c r="H590" t="s">
        <v>8159</v>
      </c>
      <c r="O590">
        <f>SUMIF('3BL ACTUAL'!C:C,G590,'3BL ACTUAL'!J:J)</f>
        <v>0</v>
      </c>
    </row>
    <row r="591" spans="1:15">
      <c r="O591">
        <f>SUMIF('3BL ACTUAL'!C:C,G591,'3BL ACTUAL'!J:J)</f>
        <v>0</v>
      </c>
    </row>
    <row r="592" spans="1:15">
      <c r="H592" s="2668" t="s">
        <v>9258</v>
      </c>
      <c r="O592">
        <f>SUMIF('3BL ACTUAL'!C:C,G592,'3BL ACTUAL'!J:J)</f>
        <v>0</v>
      </c>
    </row>
    <row r="593" spans="1:15">
      <c r="A593" s="2669" t="s">
        <v>9226</v>
      </c>
      <c r="B593" s="2669" t="s">
        <v>5169</v>
      </c>
      <c r="C593" s="2669" t="s">
        <v>5298</v>
      </c>
      <c r="D593" s="2669" t="s">
        <v>5299</v>
      </c>
      <c r="E593" s="2669" t="s">
        <v>8277</v>
      </c>
      <c r="F593" s="2669" t="s">
        <v>9259</v>
      </c>
      <c r="G593" s="2669" t="s">
        <v>8248</v>
      </c>
      <c r="H593" s="2669" t="s">
        <v>8249</v>
      </c>
      <c r="I593" s="3025">
        <v>333</v>
      </c>
      <c r="J593" s="3025">
        <v>0</v>
      </c>
      <c r="O593">
        <f>SUMIF('3BL ACTUAL'!C:C,G593,'3BL ACTUAL'!J:J)</f>
        <v>0</v>
      </c>
    </row>
    <row r="594" spans="1:15">
      <c r="A594" s="2669" t="s">
        <v>9226</v>
      </c>
      <c r="B594" s="2669" t="s">
        <v>5169</v>
      </c>
      <c r="C594" s="2669" t="s">
        <v>5298</v>
      </c>
      <c r="D594" s="2669" t="s">
        <v>5299</v>
      </c>
      <c r="E594" s="2669" t="s">
        <v>8277</v>
      </c>
      <c r="F594" s="2669" t="s">
        <v>9259</v>
      </c>
      <c r="G594" s="2669" t="s">
        <v>8980</v>
      </c>
      <c r="H594" s="2669" t="s">
        <v>9055</v>
      </c>
      <c r="I594" s="3025">
        <v>0</v>
      </c>
      <c r="J594" s="3025">
        <v>333</v>
      </c>
      <c r="N594" s="1460">
        <v>1</v>
      </c>
      <c r="O594">
        <f>SUMIF('3BL ACTUAL'!C:C,G594,'3BL ACTUAL'!J:J)</f>
        <v>0</v>
      </c>
    </row>
    <row r="595" spans="1:15">
      <c r="H595" t="s">
        <v>8278</v>
      </c>
      <c r="O595">
        <f>SUMIF('3BL ACTUAL'!C:C,G595,'3BL ACTUAL'!J:J)</f>
        <v>0</v>
      </c>
    </row>
    <row r="596" spans="1:15">
      <c r="O596">
        <f>SUMIF('3BL ACTUAL'!C:C,G596,'3BL ACTUAL'!J:J)</f>
        <v>0</v>
      </c>
    </row>
    <row r="597" spans="1:15">
      <c r="H597" s="2668" t="s">
        <v>9260</v>
      </c>
      <c r="O597">
        <f>SUMIF('3BL ACTUAL'!C:C,G597,'3BL ACTUAL'!J:J)</f>
        <v>0</v>
      </c>
    </row>
    <row r="598" spans="1:15">
      <c r="A598" s="2669" t="s">
        <v>9226</v>
      </c>
      <c r="B598" s="2669" t="s">
        <v>5169</v>
      </c>
      <c r="C598" s="2669" t="s">
        <v>5298</v>
      </c>
      <c r="D598" s="2669" t="s">
        <v>5299</v>
      </c>
      <c r="E598" s="2669" t="s">
        <v>8585</v>
      </c>
      <c r="F598" s="2669" t="s">
        <v>9261</v>
      </c>
      <c r="G598" s="2669" t="s">
        <v>8512</v>
      </c>
      <c r="H598" s="2669" t="s">
        <v>8513</v>
      </c>
      <c r="I598" s="3025">
        <v>91</v>
      </c>
      <c r="J598" s="3025">
        <v>0</v>
      </c>
      <c r="O598">
        <f>SUMIF('3BL ACTUAL'!C:C,G598,'3BL ACTUAL'!J:J)</f>
        <v>0</v>
      </c>
    </row>
    <row r="599" spans="1:15">
      <c r="A599" s="2669" t="s">
        <v>9226</v>
      </c>
      <c r="B599" s="2669" t="s">
        <v>5169</v>
      </c>
      <c r="C599" s="2669" t="s">
        <v>5298</v>
      </c>
      <c r="D599" s="2669" t="s">
        <v>5299</v>
      </c>
      <c r="E599" s="2669" t="s">
        <v>8585</v>
      </c>
      <c r="F599" s="2669" t="s">
        <v>9261</v>
      </c>
      <c r="G599" s="2669" t="s">
        <v>8980</v>
      </c>
      <c r="H599" s="2669" t="s">
        <v>9055</v>
      </c>
      <c r="I599" s="3025">
        <v>0</v>
      </c>
      <c r="J599" s="3025">
        <v>91</v>
      </c>
      <c r="N599" s="1460">
        <v>1</v>
      </c>
      <c r="O599">
        <f>SUMIF('3BL ACTUAL'!C:C,G599,'3BL ACTUAL'!J:J)</f>
        <v>0</v>
      </c>
    </row>
    <row r="600" spans="1:15">
      <c r="H600" t="s">
        <v>8586</v>
      </c>
      <c r="O600">
        <f>SUMIF('3BL ACTUAL'!C:C,G600,'3BL ACTUAL'!J:J)</f>
        <v>0</v>
      </c>
    </row>
    <row r="601" spans="1:15">
      <c r="O601">
        <f>SUMIF('3BL ACTUAL'!C:C,G601,'3BL ACTUAL'!J:J)</f>
        <v>0</v>
      </c>
    </row>
    <row r="602" spans="1:15">
      <c r="H602" s="2668" t="s">
        <v>9262</v>
      </c>
      <c r="O602">
        <f>SUMIF('3BL ACTUAL'!C:C,G602,'3BL ACTUAL'!J:J)</f>
        <v>0</v>
      </c>
    </row>
    <row r="603" spans="1:15">
      <c r="A603" s="2669" t="s">
        <v>9226</v>
      </c>
      <c r="B603" s="2669" t="s">
        <v>5169</v>
      </c>
      <c r="C603" s="2669" t="s">
        <v>5298</v>
      </c>
      <c r="D603" s="2669" t="s">
        <v>5299</v>
      </c>
      <c r="E603" s="2669" t="s">
        <v>8394</v>
      </c>
      <c r="F603" s="2669" t="s">
        <v>9263</v>
      </c>
      <c r="G603" s="2669" t="s">
        <v>8338</v>
      </c>
      <c r="H603" s="2669" t="s">
        <v>8339</v>
      </c>
      <c r="I603" s="3025">
        <v>263.62</v>
      </c>
      <c r="J603" s="3025">
        <v>0</v>
      </c>
      <c r="O603">
        <f>SUMIF('3BL ACTUAL'!C:C,G603,'3BL ACTUAL'!J:J)</f>
        <v>0</v>
      </c>
    </row>
    <row r="604" spans="1:15">
      <c r="A604" s="2669" t="s">
        <v>9226</v>
      </c>
      <c r="B604" s="2669" t="s">
        <v>5169</v>
      </c>
      <c r="C604" s="2669" t="s">
        <v>5298</v>
      </c>
      <c r="D604" s="2669" t="s">
        <v>5299</v>
      </c>
      <c r="E604" s="2669" t="s">
        <v>8394</v>
      </c>
      <c r="F604" s="2669" t="s">
        <v>9263</v>
      </c>
      <c r="G604" s="2669" t="s">
        <v>8980</v>
      </c>
      <c r="H604" s="2669" t="s">
        <v>9055</v>
      </c>
      <c r="I604" s="3025">
        <v>0</v>
      </c>
      <c r="J604" s="3025">
        <v>263.62</v>
      </c>
      <c r="N604" s="1460">
        <v>1</v>
      </c>
      <c r="O604">
        <f>SUMIF('3BL ACTUAL'!C:C,G604,'3BL ACTUAL'!J:J)</f>
        <v>0</v>
      </c>
    </row>
    <row r="605" spans="1:15">
      <c r="H605" t="s">
        <v>8395</v>
      </c>
      <c r="O605">
        <f>SUMIF('3BL ACTUAL'!C:C,G605,'3BL ACTUAL'!J:J)</f>
        <v>0</v>
      </c>
    </row>
    <row r="606" spans="1:15">
      <c r="O606">
        <f>SUMIF('3BL ACTUAL'!C:C,G606,'3BL ACTUAL'!J:J)</f>
        <v>0</v>
      </c>
    </row>
    <row r="607" spans="1:15">
      <c r="H607" s="2668" t="s">
        <v>9264</v>
      </c>
      <c r="O607">
        <f>SUMIF('3BL ACTUAL'!C:C,G607,'3BL ACTUAL'!J:J)</f>
        <v>0</v>
      </c>
    </row>
    <row r="608" spans="1:15">
      <c r="A608" s="2669" t="s">
        <v>9226</v>
      </c>
      <c r="B608" s="2669" t="s">
        <v>5169</v>
      </c>
      <c r="C608" s="2669" t="s">
        <v>5298</v>
      </c>
      <c r="D608" s="2669" t="s">
        <v>5299</v>
      </c>
      <c r="E608" s="2669" t="s">
        <v>8160</v>
      </c>
      <c r="F608" s="2669" t="s">
        <v>9265</v>
      </c>
      <c r="G608" s="2669" t="s">
        <v>8072</v>
      </c>
      <c r="H608" s="2669" t="s">
        <v>8073</v>
      </c>
      <c r="I608" s="3025">
        <v>980.5</v>
      </c>
      <c r="J608" s="3025">
        <v>0</v>
      </c>
      <c r="O608">
        <f>SUMIF('3BL ACTUAL'!C:C,G608,'3BL ACTUAL'!J:J)</f>
        <v>0</v>
      </c>
    </row>
    <row r="609" spans="1:15">
      <c r="A609" s="2669" t="s">
        <v>9226</v>
      </c>
      <c r="B609" s="2669" t="s">
        <v>5169</v>
      </c>
      <c r="C609" s="2669" t="s">
        <v>5298</v>
      </c>
      <c r="D609" s="2669" t="s">
        <v>5299</v>
      </c>
      <c r="E609" s="2669" t="s">
        <v>8160</v>
      </c>
      <c r="F609" s="2669" t="s">
        <v>9265</v>
      </c>
      <c r="G609" s="2669" t="s">
        <v>8980</v>
      </c>
      <c r="H609" s="2669" t="s">
        <v>9055</v>
      </c>
      <c r="I609" s="3025">
        <v>0</v>
      </c>
      <c r="J609" s="3025">
        <v>980.5</v>
      </c>
      <c r="N609" s="1460">
        <v>1</v>
      </c>
      <c r="O609">
        <f>SUMIF('3BL ACTUAL'!C:C,G609,'3BL ACTUAL'!J:J)</f>
        <v>0</v>
      </c>
    </row>
    <row r="610" spans="1:15">
      <c r="H610" t="s">
        <v>8161</v>
      </c>
      <c r="O610">
        <f>SUMIF('3BL ACTUAL'!C:C,G610,'3BL ACTUAL'!J:J)</f>
        <v>0</v>
      </c>
    </row>
    <row r="611" spans="1:15">
      <c r="O611">
        <f>SUMIF('3BL ACTUAL'!C:C,G611,'3BL ACTUAL'!J:J)</f>
        <v>0</v>
      </c>
    </row>
    <row r="612" spans="1:15">
      <c r="H612" s="2668" t="s">
        <v>9266</v>
      </c>
      <c r="O612">
        <f>SUMIF('3BL ACTUAL'!C:C,G612,'3BL ACTUAL'!J:J)</f>
        <v>0</v>
      </c>
    </row>
    <row r="613" spans="1:15">
      <c r="A613" s="2669" t="s">
        <v>9226</v>
      </c>
      <c r="B613" s="2669" t="s">
        <v>5169</v>
      </c>
      <c r="C613" s="2669" t="s">
        <v>5298</v>
      </c>
      <c r="D613" s="2669" t="s">
        <v>5299</v>
      </c>
      <c r="E613" s="2669" t="s">
        <v>8328</v>
      </c>
      <c r="F613" s="2669" t="s">
        <v>9267</v>
      </c>
      <c r="G613" s="2669" t="s">
        <v>8287</v>
      </c>
      <c r="H613" s="2669" t="s">
        <v>8288</v>
      </c>
      <c r="I613" s="3025">
        <v>2508.5</v>
      </c>
      <c r="J613" s="3025">
        <v>0</v>
      </c>
      <c r="O613">
        <f>SUMIF('3BL ACTUAL'!C:C,G613,'3BL ACTUAL'!J:J)</f>
        <v>0</v>
      </c>
    </row>
    <row r="614" spans="1:15">
      <c r="A614" s="2669" t="s">
        <v>9226</v>
      </c>
      <c r="B614" s="2669" t="s">
        <v>5169</v>
      </c>
      <c r="C614" s="2669" t="s">
        <v>5298</v>
      </c>
      <c r="D614" s="2669" t="s">
        <v>5299</v>
      </c>
      <c r="E614" s="2669" t="s">
        <v>8328</v>
      </c>
      <c r="F614" s="2669" t="s">
        <v>9267</v>
      </c>
      <c r="G614" s="2669" t="s">
        <v>8980</v>
      </c>
      <c r="H614" s="2669" t="s">
        <v>9055</v>
      </c>
      <c r="I614" s="3025">
        <v>0</v>
      </c>
      <c r="J614" s="3025">
        <v>2508.5</v>
      </c>
      <c r="N614" s="1460">
        <v>1</v>
      </c>
      <c r="O614">
        <f>SUMIF('3BL ACTUAL'!C:C,G614,'3BL ACTUAL'!J:J)</f>
        <v>0</v>
      </c>
    </row>
    <row r="615" spans="1:15">
      <c r="H615" t="s">
        <v>8329</v>
      </c>
      <c r="O615">
        <f>SUMIF('3BL ACTUAL'!C:C,G615,'3BL ACTUAL'!J:J)</f>
        <v>0</v>
      </c>
    </row>
    <row r="616" spans="1:15">
      <c r="O616">
        <f>SUMIF('3BL ACTUAL'!C:C,G616,'3BL ACTUAL'!J:J)</f>
        <v>0</v>
      </c>
    </row>
    <row r="617" spans="1:15">
      <c r="H617" s="2668" t="s">
        <v>9268</v>
      </c>
      <c r="O617">
        <f>SUMIF('3BL ACTUAL'!C:C,G617,'3BL ACTUAL'!J:J)</f>
        <v>0</v>
      </c>
    </row>
    <row r="618" spans="1:15">
      <c r="A618" s="2669" t="s">
        <v>9226</v>
      </c>
      <c r="B618" s="2669" t="s">
        <v>5169</v>
      </c>
      <c r="C618" s="2669" t="s">
        <v>5298</v>
      </c>
      <c r="D618" s="2669" t="s">
        <v>5299</v>
      </c>
      <c r="E618" s="2669" t="s">
        <v>8279</v>
      </c>
      <c r="F618" s="2669" t="s">
        <v>9269</v>
      </c>
      <c r="G618" s="2669" t="s">
        <v>8248</v>
      </c>
      <c r="H618" s="2669" t="s">
        <v>8249</v>
      </c>
      <c r="I618" s="3025">
        <v>795.5</v>
      </c>
      <c r="J618" s="3025">
        <v>0</v>
      </c>
      <c r="O618">
        <f>SUMIF('3BL ACTUAL'!C:C,G618,'3BL ACTUAL'!J:J)</f>
        <v>0</v>
      </c>
    </row>
    <row r="619" spans="1:15">
      <c r="A619" s="2669" t="s">
        <v>9226</v>
      </c>
      <c r="B619" s="2669" t="s">
        <v>5169</v>
      </c>
      <c r="C619" s="2669" t="s">
        <v>5298</v>
      </c>
      <c r="D619" s="2669" t="s">
        <v>5299</v>
      </c>
      <c r="E619" s="2669" t="s">
        <v>8279</v>
      </c>
      <c r="F619" s="2669" t="s">
        <v>9269</v>
      </c>
      <c r="G619" s="2669" t="s">
        <v>8980</v>
      </c>
      <c r="H619" s="2669" t="s">
        <v>9055</v>
      </c>
      <c r="I619" s="3025">
        <v>0</v>
      </c>
      <c r="J619" s="3025">
        <v>795.5</v>
      </c>
      <c r="N619" s="1460">
        <v>1</v>
      </c>
      <c r="O619">
        <f>SUMIF('3BL ACTUAL'!C:C,G619,'3BL ACTUAL'!J:J)</f>
        <v>0</v>
      </c>
    </row>
    <row r="620" spans="1:15">
      <c r="H620" t="s">
        <v>8280</v>
      </c>
      <c r="O620">
        <f>SUMIF('3BL ACTUAL'!C:C,G620,'3BL ACTUAL'!J:J)</f>
        <v>0</v>
      </c>
    </row>
    <row r="621" spans="1:15">
      <c r="O621">
        <f>SUMIF('3BL ACTUAL'!C:C,G621,'3BL ACTUAL'!J:J)</f>
        <v>0</v>
      </c>
    </row>
    <row r="622" spans="1:15">
      <c r="H622" s="2668" t="s">
        <v>9270</v>
      </c>
      <c r="O622">
        <f>SUMIF('3BL ACTUAL'!C:C,G622,'3BL ACTUAL'!J:J)</f>
        <v>0</v>
      </c>
    </row>
    <row r="623" spans="1:15">
      <c r="A623" s="2669" t="s">
        <v>9226</v>
      </c>
      <c r="B623" s="2669" t="s">
        <v>5169</v>
      </c>
      <c r="C623" s="2669" t="s">
        <v>5298</v>
      </c>
      <c r="D623" s="2669" t="s">
        <v>5299</v>
      </c>
      <c r="E623" s="2669" t="s">
        <v>8587</v>
      </c>
      <c r="F623" s="2669" t="s">
        <v>9271</v>
      </c>
      <c r="G623" s="2669" t="s">
        <v>8512</v>
      </c>
      <c r="H623" s="2669" t="s">
        <v>8513</v>
      </c>
      <c r="I623" s="3025">
        <v>193.94</v>
      </c>
      <c r="J623" s="3025">
        <v>0</v>
      </c>
      <c r="O623">
        <f>SUMIF('3BL ACTUAL'!C:C,G623,'3BL ACTUAL'!J:J)</f>
        <v>0</v>
      </c>
    </row>
    <row r="624" spans="1:15">
      <c r="A624" s="2669" t="s">
        <v>9226</v>
      </c>
      <c r="B624" s="2669" t="s">
        <v>5169</v>
      </c>
      <c r="C624" s="2669" t="s">
        <v>5298</v>
      </c>
      <c r="D624" s="2669" t="s">
        <v>5299</v>
      </c>
      <c r="E624" s="2669" t="s">
        <v>8587</v>
      </c>
      <c r="F624" s="2669" t="s">
        <v>9271</v>
      </c>
      <c r="G624" s="2669" t="s">
        <v>8980</v>
      </c>
      <c r="H624" s="2669" t="s">
        <v>9055</v>
      </c>
      <c r="I624" s="3025">
        <v>0</v>
      </c>
      <c r="J624" s="3025">
        <v>193.94</v>
      </c>
      <c r="N624" s="1460">
        <v>1</v>
      </c>
      <c r="O624">
        <f>SUMIF('3BL ACTUAL'!C:C,G624,'3BL ACTUAL'!J:J)</f>
        <v>0</v>
      </c>
    </row>
    <row r="625" spans="1:15">
      <c r="H625" t="s">
        <v>8588</v>
      </c>
      <c r="O625">
        <f>SUMIF('3BL ACTUAL'!C:C,G625,'3BL ACTUAL'!J:J)</f>
        <v>0</v>
      </c>
    </row>
    <row r="626" spans="1:15">
      <c r="O626">
        <f>SUMIF('3BL ACTUAL'!C:C,G626,'3BL ACTUAL'!J:J)</f>
        <v>0</v>
      </c>
    </row>
    <row r="627" spans="1:15">
      <c r="H627" s="2668" t="s">
        <v>9272</v>
      </c>
      <c r="O627">
        <f>SUMIF('3BL ACTUAL'!C:C,G627,'3BL ACTUAL'!J:J)</f>
        <v>0</v>
      </c>
    </row>
    <row r="628" spans="1:15">
      <c r="A628" s="2669" t="s">
        <v>9226</v>
      </c>
      <c r="B628" s="2669" t="s">
        <v>5169</v>
      </c>
      <c r="C628" s="2669" t="s">
        <v>5298</v>
      </c>
      <c r="D628" s="2669" t="s">
        <v>5299</v>
      </c>
      <c r="E628" s="2669" t="s">
        <v>7856</v>
      </c>
      <c r="F628" s="2669" t="s">
        <v>9273</v>
      </c>
      <c r="G628" s="2669" t="s">
        <v>5323</v>
      </c>
      <c r="H628" s="2669" t="s">
        <v>4988</v>
      </c>
      <c r="I628" s="3025">
        <v>480</v>
      </c>
      <c r="J628" s="3025">
        <v>0</v>
      </c>
      <c r="O628">
        <f>SUMIF('3BL ACTUAL'!C:C,G628,'3BL ACTUAL'!J:J)</f>
        <v>0</v>
      </c>
    </row>
    <row r="629" spans="1:15">
      <c r="A629" s="2669" t="s">
        <v>9226</v>
      </c>
      <c r="B629" s="2669" t="s">
        <v>5169</v>
      </c>
      <c r="C629" s="2669" t="s">
        <v>5298</v>
      </c>
      <c r="D629" s="2669" t="s">
        <v>5299</v>
      </c>
      <c r="E629" s="2669" t="s">
        <v>7856</v>
      </c>
      <c r="F629" s="2669" t="s">
        <v>9273</v>
      </c>
      <c r="G629" s="2669" t="s">
        <v>8980</v>
      </c>
      <c r="H629" s="2669" t="s">
        <v>9055</v>
      </c>
      <c r="I629" s="3025">
        <v>0</v>
      </c>
      <c r="J629" s="3025">
        <v>480</v>
      </c>
      <c r="N629" s="1460">
        <v>1</v>
      </c>
      <c r="O629">
        <f>SUMIF('3BL ACTUAL'!C:C,G629,'3BL ACTUAL'!J:J)</f>
        <v>0</v>
      </c>
    </row>
    <row r="630" spans="1:15">
      <c r="H630" t="s">
        <v>7857</v>
      </c>
      <c r="O630">
        <f>SUMIF('3BL ACTUAL'!C:C,G630,'3BL ACTUAL'!J:J)</f>
        <v>0</v>
      </c>
    </row>
    <row r="631" spans="1:15">
      <c r="O631">
        <f>SUMIF('3BL ACTUAL'!C:C,G631,'3BL ACTUAL'!J:J)</f>
        <v>0</v>
      </c>
    </row>
    <row r="632" spans="1:15">
      <c r="H632" s="2668" t="s">
        <v>9274</v>
      </c>
      <c r="O632">
        <f>SUMIF('3BL ACTUAL'!C:C,G632,'3BL ACTUAL'!J:J)</f>
        <v>0</v>
      </c>
    </row>
    <row r="633" spans="1:15">
      <c r="A633" s="2669" t="s">
        <v>9226</v>
      </c>
      <c r="B633" s="2669" t="s">
        <v>5169</v>
      </c>
      <c r="C633" s="2669" t="s">
        <v>5298</v>
      </c>
      <c r="D633" s="2669" t="s">
        <v>5299</v>
      </c>
      <c r="E633" s="2669" t="s">
        <v>7858</v>
      </c>
      <c r="F633" s="2669" t="s">
        <v>9275</v>
      </c>
      <c r="G633" s="2669" t="s">
        <v>5323</v>
      </c>
      <c r="H633" s="2669" t="s">
        <v>4988</v>
      </c>
      <c r="I633" s="3025">
        <v>480</v>
      </c>
      <c r="J633" s="3025">
        <v>0</v>
      </c>
      <c r="O633">
        <f>SUMIF('3BL ACTUAL'!C:C,G633,'3BL ACTUAL'!J:J)</f>
        <v>0</v>
      </c>
    </row>
    <row r="634" spans="1:15">
      <c r="A634" s="2669" t="s">
        <v>9226</v>
      </c>
      <c r="B634" s="2669" t="s">
        <v>5169</v>
      </c>
      <c r="C634" s="2669" t="s">
        <v>5298</v>
      </c>
      <c r="D634" s="2669" t="s">
        <v>5299</v>
      </c>
      <c r="E634" s="2669" t="s">
        <v>7858</v>
      </c>
      <c r="F634" s="2669" t="s">
        <v>9275</v>
      </c>
      <c r="G634" s="2669" t="s">
        <v>8980</v>
      </c>
      <c r="H634" s="2669" t="s">
        <v>9055</v>
      </c>
      <c r="I634" s="3025">
        <v>0</v>
      </c>
      <c r="J634" s="3025">
        <v>480</v>
      </c>
      <c r="N634" s="1460">
        <v>1</v>
      </c>
      <c r="O634">
        <f>SUMIF('3BL ACTUAL'!C:C,G634,'3BL ACTUAL'!J:J)</f>
        <v>0</v>
      </c>
    </row>
    <row r="635" spans="1:15">
      <c r="H635" t="s">
        <v>7859</v>
      </c>
      <c r="O635">
        <f>SUMIF('3BL ACTUAL'!C:C,G635,'3BL ACTUAL'!J:J)</f>
        <v>0</v>
      </c>
    </row>
    <row r="636" spans="1:15">
      <c r="O636">
        <f>SUMIF('3BL ACTUAL'!C:C,G636,'3BL ACTUAL'!J:J)</f>
        <v>0</v>
      </c>
    </row>
    <row r="637" spans="1:15">
      <c r="H637" s="2668" t="s">
        <v>9276</v>
      </c>
      <c r="O637">
        <f>SUMIF('3BL ACTUAL'!C:C,G637,'3BL ACTUAL'!J:J)</f>
        <v>0</v>
      </c>
    </row>
    <row r="638" spans="1:15">
      <c r="A638" s="2669" t="s">
        <v>9226</v>
      </c>
      <c r="B638" s="2669" t="s">
        <v>5169</v>
      </c>
      <c r="C638" s="2669" t="s">
        <v>5298</v>
      </c>
      <c r="D638" s="2669" t="s">
        <v>5299</v>
      </c>
      <c r="E638" s="2669" t="s">
        <v>8004</v>
      </c>
      <c r="F638" s="2669" t="s">
        <v>9277</v>
      </c>
      <c r="G638" s="2669" t="s">
        <v>5347</v>
      </c>
      <c r="H638" s="2669" t="s">
        <v>4999</v>
      </c>
      <c r="I638" s="3025">
        <v>401.7</v>
      </c>
      <c r="J638" s="3025">
        <v>0</v>
      </c>
      <c r="O638">
        <f>SUMIF('3BL ACTUAL'!C:C,G638,'3BL ACTUAL'!J:J)</f>
        <v>0</v>
      </c>
    </row>
    <row r="639" spans="1:15">
      <c r="A639" s="2669" t="s">
        <v>9226</v>
      </c>
      <c r="B639" s="2669" t="s">
        <v>5169</v>
      </c>
      <c r="C639" s="2669" t="s">
        <v>5298</v>
      </c>
      <c r="D639" s="2669" t="s">
        <v>5299</v>
      </c>
      <c r="E639" s="2669" t="s">
        <v>8004</v>
      </c>
      <c r="F639" s="2669" t="s">
        <v>9277</v>
      </c>
      <c r="G639" s="2669" t="s">
        <v>8980</v>
      </c>
      <c r="H639" s="2669" t="s">
        <v>9055</v>
      </c>
      <c r="I639" s="3025">
        <v>0</v>
      </c>
      <c r="J639" s="3025">
        <v>401.7</v>
      </c>
      <c r="N639" s="1460">
        <v>1</v>
      </c>
      <c r="O639">
        <f>SUMIF('3BL ACTUAL'!C:C,G639,'3BL ACTUAL'!J:J)</f>
        <v>0</v>
      </c>
    </row>
    <row r="640" spans="1:15">
      <c r="H640" t="s">
        <v>8005</v>
      </c>
      <c r="O640">
        <f>SUMIF('3BL ACTUAL'!C:C,G640,'3BL ACTUAL'!J:J)</f>
        <v>0</v>
      </c>
    </row>
    <row r="641" spans="1:15">
      <c r="O641">
        <f>SUMIF('3BL ACTUAL'!C:C,G641,'3BL ACTUAL'!J:J)</f>
        <v>0</v>
      </c>
    </row>
    <row r="642" spans="1:15">
      <c r="H642" s="2668" t="s">
        <v>9278</v>
      </c>
      <c r="O642">
        <f>SUMIF('3BL ACTUAL'!C:C,G642,'3BL ACTUAL'!J:J)</f>
        <v>0</v>
      </c>
    </row>
    <row r="643" spans="1:15">
      <c r="A643" s="2669" t="s">
        <v>9226</v>
      </c>
      <c r="B643" s="2669" t="s">
        <v>5169</v>
      </c>
      <c r="C643" s="2669" t="s">
        <v>5298</v>
      </c>
      <c r="D643" s="2669" t="s">
        <v>5299</v>
      </c>
      <c r="E643" s="2669" t="s">
        <v>8002</v>
      </c>
      <c r="F643" s="2669" t="s">
        <v>9279</v>
      </c>
      <c r="G643" s="2669" t="s">
        <v>5347</v>
      </c>
      <c r="H643" s="2669" t="s">
        <v>4999</v>
      </c>
      <c r="I643" s="3025">
        <v>384.7</v>
      </c>
      <c r="J643" s="3025">
        <v>0</v>
      </c>
      <c r="O643">
        <f>SUMIF('3BL ACTUAL'!C:C,G643,'3BL ACTUAL'!J:J)</f>
        <v>0</v>
      </c>
    </row>
    <row r="644" spans="1:15">
      <c r="A644" s="2669" t="s">
        <v>9226</v>
      </c>
      <c r="B644" s="2669" t="s">
        <v>5169</v>
      </c>
      <c r="C644" s="2669" t="s">
        <v>5298</v>
      </c>
      <c r="D644" s="2669" t="s">
        <v>5299</v>
      </c>
      <c r="E644" s="2669" t="s">
        <v>8002</v>
      </c>
      <c r="F644" s="2669" t="s">
        <v>9279</v>
      </c>
      <c r="G644" s="2669" t="s">
        <v>8980</v>
      </c>
      <c r="H644" s="2669" t="s">
        <v>9055</v>
      </c>
      <c r="I644" s="3025">
        <v>0</v>
      </c>
      <c r="J644" s="3025">
        <v>384.7</v>
      </c>
      <c r="N644" s="1460">
        <v>1</v>
      </c>
      <c r="O644">
        <f>SUMIF('3BL ACTUAL'!C:C,G644,'3BL ACTUAL'!J:J)</f>
        <v>0</v>
      </c>
    </row>
    <row r="645" spans="1:15">
      <c r="H645" t="s">
        <v>8003</v>
      </c>
      <c r="O645">
        <f>SUMIF('3BL ACTUAL'!C:C,G645,'3BL ACTUAL'!J:J)</f>
        <v>0</v>
      </c>
    </row>
    <row r="646" spans="1:15">
      <c r="O646">
        <f>SUMIF('3BL ACTUAL'!C:C,G646,'3BL ACTUAL'!J:J)</f>
        <v>0</v>
      </c>
    </row>
    <row r="647" spans="1:15">
      <c r="H647" s="2668" t="s">
        <v>9280</v>
      </c>
      <c r="O647">
        <f>SUMIF('3BL ACTUAL'!C:C,G647,'3BL ACTUAL'!J:J)</f>
        <v>0</v>
      </c>
    </row>
    <row r="648" spans="1:15">
      <c r="A648" s="2669" t="s">
        <v>9226</v>
      </c>
      <c r="B648" s="2669"/>
      <c r="C648" s="2669"/>
      <c r="D648" s="2669" t="s">
        <v>5073</v>
      </c>
      <c r="E648" s="2669" t="s">
        <v>7372</v>
      </c>
      <c r="F648" s="2669" t="s">
        <v>9281</v>
      </c>
      <c r="G648" s="2669" t="s">
        <v>5306</v>
      </c>
      <c r="H648" s="2669" t="s">
        <v>4937</v>
      </c>
      <c r="I648" s="3025">
        <v>15308.36</v>
      </c>
      <c r="J648" s="3025">
        <v>0</v>
      </c>
      <c r="O648">
        <f>SUMIF('3BL ACTUAL'!C:C,G648,'3BL ACTUAL'!J:J)</f>
        <v>0</v>
      </c>
    </row>
    <row r="649" spans="1:15">
      <c r="A649" s="2669" t="s">
        <v>9226</v>
      </c>
      <c r="B649" s="2669"/>
      <c r="C649" s="2669"/>
      <c r="D649" s="2669" t="s">
        <v>5073</v>
      </c>
      <c r="E649" s="2669" t="s">
        <v>7372</v>
      </c>
      <c r="F649" s="2669" t="s">
        <v>9281</v>
      </c>
      <c r="G649" s="2669" t="s">
        <v>5297</v>
      </c>
      <c r="H649" s="2669" t="s">
        <v>5075</v>
      </c>
      <c r="I649" s="3025">
        <v>0</v>
      </c>
      <c r="J649" s="3025">
        <v>15308.36</v>
      </c>
      <c r="O649">
        <f>SUMIF('3BL ACTUAL'!C:C,G649,'3BL ACTUAL'!J:J)</f>
        <v>0</v>
      </c>
    </row>
    <row r="650" spans="1:15">
      <c r="H650" t="s">
        <v>7373</v>
      </c>
      <c r="O650">
        <f>SUMIF('3BL ACTUAL'!C:C,G650,'3BL ACTUAL'!J:J)</f>
        <v>0</v>
      </c>
    </row>
    <row r="651" spans="1:15">
      <c r="O651">
        <f>SUMIF('3BL ACTUAL'!C:C,G651,'3BL ACTUAL'!J:J)</f>
        <v>0</v>
      </c>
    </row>
    <row r="652" spans="1:15">
      <c r="H652" s="2668" t="s">
        <v>9282</v>
      </c>
      <c r="O652">
        <f>SUMIF('3BL ACTUAL'!C:C,G652,'3BL ACTUAL'!J:J)</f>
        <v>0</v>
      </c>
    </row>
    <row r="653" spans="1:15">
      <c r="A653" s="2669" t="s">
        <v>9226</v>
      </c>
      <c r="B653" s="2669" t="s">
        <v>5071</v>
      </c>
      <c r="C653" s="2669" t="s">
        <v>9011</v>
      </c>
      <c r="D653" s="2669" t="s">
        <v>5071</v>
      </c>
      <c r="E653" s="2669" t="s">
        <v>7374</v>
      </c>
      <c r="F653" s="2669" t="s">
        <v>9283</v>
      </c>
      <c r="G653" s="2669" t="s">
        <v>5311</v>
      </c>
      <c r="H653" s="2669" t="s">
        <v>5015</v>
      </c>
      <c r="I653" s="3025">
        <v>384</v>
      </c>
      <c r="J653" s="3025">
        <v>0</v>
      </c>
      <c r="O653">
        <f>SUMIF('3BL ACTUAL'!C:C,G653,'3BL ACTUAL'!J:J)</f>
        <v>0</v>
      </c>
    </row>
    <row r="654" spans="1:15">
      <c r="A654" s="2669" t="s">
        <v>9226</v>
      </c>
      <c r="B654" s="2669" t="s">
        <v>5071</v>
      </c>
      <c r="C654" s="2669" t="s">
        <v>9011</v>
      </c>
      <c r="D654" s="2669" t="s">
        <v>5071</v>
      </c>
      <c r="E654" s="2669" t="s">
        <v>7374</v>
      </c>
      <c r="F654" s="2669" t="s">
        <v>9283</v>
      </c>
      <c r="G654" s="2669" t="s">
        <v>5297</v>
      </c>
      <c r="H654" s="2669" t="s">
        <v>5075</v>
      </c>
      <c r="I654" s="3025">
        <v>0</v>
      </c>
      <c r="J654" s="3025">
        <v>384</v>
      </c>
      <c r="O654">
        <f>SUMIF('3BL ACTUAL'!C:C,G654,'3BL ACTUAL'!J:J)</f>
        <v>0</v>
      </c>
    </row>
    <row r="655" spans="1:15">
      <c r="H655" t="s">
        <v>7375</v>
      </c>
      <c r="O655">
        <f>SUMIF('3BL ACTUAL'!C:C,G655,'3BL ACTUAL'!J:J)</f>
        <v>0</v>
      </c>
    </row>
    <row r="656" spans="1:15">
      <c r="O656">
        <f>SUMIF('3BL ACTUAL'!C:C,G656,'3BL ACTUAL'!J:J)</f>
        <v>0</v>
      </c>
    </row>
    <row r="657" spans="1:15">
      <c r="H657" s="2668" t="s">
        <v>9284</v>
      </c>
      <c r="O657">
        <f>SUMIF('3BL ACTUAL'!C:C,G657,'3BL ACTUAL'!J:J)</f>
        <v>0</v>
      </c>
    </row>
    <row r="658" spans="1:15">
      <c r="A658" s="2669" t="s">
        <v>9226</v>
      </c>
      <c r="B658" s="2669" t="s">
        <v>5071</v>
      </c>
      <c r="C658" s="2669" t="s">
        <v>9011</v>
      </c>
      <c r="D658" s="2669" t="s">
        <v>5071</v>
      </c>
      <c r="E658" s="2669" t="s">
        <v>7376</v>
      </c>
      <c r="F658" s="2669" t="s">
        <v>9285</v>
      </c>
      <c r="G658" s="2669" t="s">
        <v>5311</v>
      </c>
      <c r="H658" s="2669" t="s">
        <v>5015</v>
      </c>
      <c r="I658" s="3025">
        <v>205.2</v>
      </c>
      <c r="J658" s="3025">
        <v>0</v>
      </c>
      <c r="O658">
        <f>SUMIF('3BL ACTUAL'!C:C,G658,'3BL ACTUAL'!J:J)</f>
        <v>0</v>
      </c>
    </row>
    <row r="659" spans="1:15">
      <c r="A659" s="2669" t="s">
        <v>9226</v>
      </c>
      <c r="B659" s="2669" t="s">
        <v>5071</v>
      </c>
      <c r="C659" s="2669" t="s">
        <v>9011</v>
      </c>
      <c r="D659" s="2669" t="s">
        <v>5071</v>
      </c>
      <c r="E659" s="2669" t="s">
        <v>7376</v>
      </c>
      <c r="F659" s="2669" t="s">
        <v>9285</v>
      </c>
      <c r="G659" s="2669" t="s">
        <v>5297</v>
      </c>
      <c r="H659" s="2669" t="s">
        <v>5075</v>
      </c>
      <c r="I659" s="3025">
        <v>0</v>
      </c>
      <c r="J659" s="3025">
        <v>205.2</v>
      </c>
      <c r="O659">
        <f>SUMIF('3BL ACTUAL'!C:C,G659,'3BL ACTUAL'!J:J)</f>
        <v>0</v>
      </c>
    </row>
    <row r="660" spans="1:15">
      <c r="H660" t="s">
        <v>7375</v>
      </c>
      <c r="O660">
        <f>SUMIF('3BL ACTUAL'!C:C,G660,'3BL ACTUAL'!J:J)</f>
        <v>0</v>
      </c>
    </row>
    <row r="661" spans="1:15">
      <c r="O661">
        <f>SUMIF('3BL ACTUAL'!C:C,G661,'3BL ACTUAL'!J:J)</f>
        <v>0</v>
      </c>
    </row>
    <row r="662" spans="1:15">
      <c r="H662" s="2668" t="s">
        <v>9286</v>
      </c>
      <c r="O662">
        <f>SUMIF('3BL ACTUAL'!C:C,G662,'3BL ACTUAL'!J:J)</f>
        <v>0</v>
      </c>
    </row>
    <row r="663" spans="1:15">
      <c r="A663" s="2669" t="s">
        <v>9226</v>
      </c>
      <c r="B663" s="2669" t="s">
        <v>5071</v>
      </c>
      <c r="C663" s="2669" t="s">
        <v>9011</v>
      </c>
      <c r="D663" s="2669" t="s">
        <v>5071</v>
      </c>
      <c r="E663" s="2669" t="s">
        <v>7377</v>
      </c>
      <c r="F663" s="2669" t="s">
        <v>9287</v>
      </c>
      <c r="G663" s="2669" t="s">
        <v>5311</v>
      </c>
      <c r="H663" s="2669" t="s">
        <v>5015</v>
      </c>
      <c r="I663" s="3025">
        <v>15.6</v>
      </c>
      <c r="J663" s="3025">
        <v>0</v>
      </c>
      <c r="O663">
        <f>SUMIF('3BL ACTUAL'!C:C,G663,'3BL ACTUAL'!J:J)</f>
        <v>0</v>
      </c>
    </row>
    <row r="664" spans="1:15">
      <c r="A664" s="2669" t="s">
        <v>9226</v>
      </c>
      <c r="B664" s="2669" t="s">
        <v>5071</v>
      </c>
      <c r="C664" s="2669" t="s">
        <v>9011</v>
      </c>
      <c r="D664" s="2669" t="s">
        <v>5071</v>
      </c>
      <c r="E664" s="2669" t="s">
        <v>7377</v>
      </c>
      <c r="F664" s="2669" t="s">
        <v>9287</v>
      </c>
      <c r="G664" s="2669" t="s">
        <v>5297</v>
      </c>
      <c r="H664" s="2669" t="s">
        <v>5075</v>
      </c>
      <c r="I664" s="3025">
        <v>0</v>
      </c>
      <c r="J664" s="3025">
        <v>15.6</v>
      </c>
      <c r="O664">
        <f>SUMIF('3BL ACTUAL'!C:C,G664,'3BL ACTUAL'!J:J)</f>
        <v>0</v>
      </c>
    </row>
    <row r="665" spans="1:15">
      <c r="H665" t="s">
        <v>7375</v>
      </c>
      <c r="O665">
        <f>SUMIF('3BL ACTUAL'!C:C,G665,'3BL ACTUAL'!J:J)</f>
        <v>0</v>
      </c>
    </row>
    <row r="666" spans="1:15">
      <c r="O666">
        <f>SUMIF('3BL ACTUAL'!C:C,G666,'3BL ACTUAL'!J:J)</f>
        <v>0</v>
      </c>
    </row>
    <row r="667" spans="1:15">
      <c r="H667" s="2668" t="s">
        <v>9288</v>
      </c>
      <c r="O667">
        <f>SUMIF('3BL ACTUAL'!C:C,G667,'3BL ACTUAL'!J:J)</f>
        <v>0</v>
      </c>
    </row>
    <row r="668" spans="1:15">
      <c r="A668" s="2669" t="s">
        <v>9226</v>
      </c>
      <c r="B668" s="2669" t="s">
        <v>5071</v>
      </c>
      <c r="C668" s="2669" t="s">
        <v>9011</v>
      </c>
      <c r="D668" s="2669" t="s">
        <v>5071</v>
      </c>
      <c r="E668" s="2669" t="s">
        <v>7378</v>
      </c>
      <c r="F668" s="2669" t="s">
        <v>9289</v>
      </c>
      <c r="G668" s="2669" t="s">
        <v>5311</v>
      </c>
      <c r="H668" s="2669" t="s">
        <v>5015</v>
      </c>
      <c r="I668" s="3025">
        <v>200.1</v>
      </c>
      <c r="J668" s="3025">
        <v>0</v>
      </c>
      <c r="O668">
        <f>SUMIF('3BL ACTUAL'!C:C,G668,'3BL ACTUAL'!J:J)</f>
        <v>0</v>
      </c>
    </row>
    <row r="669" spans="1:15">
      <c r="A669" s="2669" t="s">
        <v>9226</v>
      </c>
      <c r="B669" s="2669" t="s">
        <v>5071</v>
      </c>
      <c r="C669" s="2669" t="s">
        <v>9011</v>
      </c>
      <c r="D669" s="2669" t="s">
        <v>5071</v>
      </c>
      <c r="E669" s="2669" t="s">
        <v>7378</v>
      </c>
      <c r="F669" s="2669" t="s">
        <v>9289</v>
      </c>
      <c r="G669" s="2669" t="s">
        <v>5297</v>
      </c>
      <c r="H669" s="2669" t="s">
        <v>5075</v>
      </c>
      <c r="I669" s="3025">
        <v>0</v>
      </c>
      <c r="J669" s="3025">
        <v>200.1</v>
      </c>
      <c r="O669">
        <f>SUMIF('3BL ACTUAL'!C:C,G669,'3BL ACTUAL'!J:J)</f>
        <v>0</v>
      </c>
    </row>
    <row r="670" spans="1:15">
      <c r="H670" t="s">
        <v>7375</v>
      </c>
      <c r="O670">
        <f>SUMIF('3BL ACTUAL'!C:C,G670,'3BL ACTUAL'!J:J)</f>
        <v>0</v>
      </c>
    </row>
    <row r="671" spans="1:15">
      <c r="O671">
        <f>SUMIF('3BL ACTUAL'!C:C,G671,'3BL ACTUAL'!J:J)</f>
        <v>0</v>
      </c>
    </row>
    <row r="672" spans="1:15">
      <c r="H672" s="2668" t="s">
        <v>9290</v>
      </c>
      <c r="O672">
        <f>SUMIF('3BL ACTUAL'!C:C,G672,'3BL ACTUAL'!J:J)</f>
        <v>0</v>
      </c>
    </row>
    <row r="673" spans="1:15">
      <c r="A673" s="2669" t="s">
        <v>9226</v>
      </c>
      <c r="B673" s="2669" t="s">
        <v>5071</v>
      </c>
      <c r="C673" s="2669" t="s">
        <v>9011</v>
      </c>
      <c r="D673" s="2669" t="s">
        <v>5071</v>
      </c>
      <c r="E673" s="2669" t="s">
        <v>7379</v>
      </c>
      <c r="F673" s="2669" t="s">
        <v>9291</v>
      </c>
      <c r="G673" s="2669" t="s">
        <v>5311</v>
      </c>
      <c r="H673" s="2669" t="s">
        <v>5015</v>
      </c>
      <c r="I673" s="3025">
        <v>4944.57</v>
      </c>
      <c r="J673" s="3025">
        <v>0</v>
      </c>
      <c r="O673">
        <f>SUMIF('3BL ACTUAL'!C:C,G673,'3BL ACTUAL'!J:J)</f>
        <v>0</v>
      </c>
    </row>
    <row r="674" spans="1:15">
      <c r="A674" s="2669" t="s">
        <v>9226</v>
      </c>
      <c r="B674" s="2669" t="s">
        <v>5071</v>
      </c>
      <c r="C674" s="2669" t="s">
        <v>9011</v>
      </c>
      <c r="D674" s="2669" t="s">
        <v>5071</v>
      </c>
      <c r="E674" s="2669" t="s">
        <v>7379</v>
      </c>
      <c r="F674" s="2669" t="s">
        <v>9291</v>
      </c>
      <c r="G674" s="2669" t="s">
        <v>5304</v>
      </c>
      <c r="H674" s="2669" t="s">
        <v>5004</v>
      </c>
      <c r="I674" s="3025">
        <v>333.11</v>
      </c>
      <c r="J674" s="3025">
        <v>0</v>
      </c>
      <c r="O674">
        <f>SUMIF('3BL ACTUAL'!C:C,G674,'3BL ACTUAL'!J:J)</f>
        <v>0</v>
      </c>
    </row>
    <row r="675" spans="1:15">
      <c r="A675" s="2669" t="s">
        <v>9226</v>
      </c>
      <c r="B675" s="2669" t="s">
        <v>5071</v>
      </c>
      <c r="C675" s="2669" t="s">
        <v>9011</v>
      </c>
      <c r="D675" s="2669" t="s">
        <v>5071</v>
      </c>
      <c r="E675" s="2669" t="s">
        <v>7379</v>
      </c>
      <c r="F675" s="2669" t="s">
        <v>9291</v>
      </c>
      <c r="G675" s="2669" t="s">
        <v>5297</v>
      </c>
      <c r="H675" s="2669" t="s">
        <v>5075</v>
      </c>
      <c r="I675" s="3025">
        <v>0</v>
      </c>
      <c r="J675" s="3025">
        <v>5277.68</v>
      </c>
      <c r="O675">
        <f>SUMIF('3BL ACTUAL'!C:C,G675,'3BL ACTUAL'!J:J)</f>
        <v>0</v>
      </c>
    </row>
    <row r="676" spans="1:15">
      <c r="H676" t="s">
        <v>7375</v>
      </c>
      <c r="O676">
        <f>SUMIF('3BL ACTUAL'!C:C,G676,'3BL ACTUAL'!J:J)</f>
        <v>0</v>
      </c>
    </row>
    <row r="677" spans="1:15">
      <c r="O677">
        <f>SUMIF('3BL ACTUAL'!C:C,G677,'3BL ACTUAL'!J:J)</f>
        <v>0</v>
      </c>
    </row>
    <row r="678" spans="1:15">
      <c r="H678" s="2668" t="s">
        <v>9292</v>
      </c>
      <c r="O678">
        <f>SUMIF('3BL ACTUAL'!C:C,G678,'3BL ACTUAL'!J:J)</f>
        <v>0</v>
      </c>
    </row>
    <row r="679" spans="1:15">
      <c r="A679" s="2669" t="s">
        <v>9226</v>
      </c>
      <c r="B679" s="2669" t="s">
        <v>5071</v>
      </c>
      <c r="C679" s="2669" t="s">
        <v>9011</v>
      </c>
      <c r="D679" s="2669" t="s">
        <v>5071</v>
      </c>
      <c r="E679" s="2669" t="s">
        <v>7380</v>
      </c>
      <c r="F679" s="2669" t="s">
        <v>9293</v>
      </c>
      <c r="G679" s="2669" t="s">
        <v>5311</v>
      </c>
      <c r="H679" s="2669" t="s">
        <v>5015</v>
      </c>
      <c r="I679" s="3025">
        <v>199.89</v>
      </c>
      <c r="J679" s="3025">
        <v>0</v>
      </c>
      <c r="O679">
        <f>SUMIF('3BL ACTUAL'!C:C,G679,'3BL ACTUAL'!J:J)</f>
        <v>0</v>
      </c>
    </row>
    <row r="680" spans="1:15">
      <c r="A680" s="2669" t="s">
        <v>9226</v>
      </c>
      <c r="B680" s="2669" t="s">
        <v>5071</v>
      </c>
      <c r="C680" s="2669" t="s">
        <v>9011</v>
      </c>
      <c r="D680" s="2669" t="s">
        <v>5071</v>
      </c>
      <c r="E680" s="2669" t="s">
        <v>7380</v>
      </c>
      <c r="F680" s="2669" t="s">
        <v>9293</v>
      </c>
      <c r="G680" s="2669" t="s">
        <v>5304</v>
      </c>
      <c r="H680" s="2669" t="s">
        <v>5004</v>
      </c>
      <c r="I680" s="3025">
        <v>39.81</v>
      </c>
      <c r="J680" s="3025">
        <v>0</v>
      </c>
      <c r="O680">
        <f>SUMIF('3BL ACTUAL'!C:C,G680,'3BL ACTUAL'!J:J)</f>
        <v>0</v>
      </c>
    </row>
    <row r="681" spans="1:15">
      <c r="A681" s="2669" t="s">
        <v>9226</v>
      </c>
      <c r="B681" s="2669" t="s">
        <v>5071</v>
      </c>
      <c r="C681" s="2669" t="s">
        <v>9011</v>
      </c>
      <c r="D681" s="2669" t="s">
        <v>5071</v>
      </c>
      <c r="E681" s="2669" t="s">
        <v>7380</v>
      </c>
      <c r="F681" s="2669" t="s">
        <v>9293</v>
      </c>
      <c r="G681" s="2669" t="s">
        <v>5297</v>
      </c>
      <c r="H681" s="2669" t="s">
        <v>5075</v>
      </c>
      <c r="I681" s="3025">
        <v>0</v>
      </c>
      <c r="J681" s="3025">
        <v>239.7</v>
      </c>
      <c r="O681">
        <f>SUMIF('3BL ACTUAL'!C:C,G681,'3BL ACTUAL'!J:J)</f>
        <v>0</v>
      </c>
    </row>
    <row r="682" spans="1:15">
      <c r="H682" t="s">
        <v>7375</v>
      </c>
      <c r="O682">
        <f>SUMIF('3BL ACTUAL'!C:C,G682,'3BL ACTUAL'!J:J)</f>
        <v>0</v>
      </c>
    </row>
    <row r="683" spans="1:15">
      <c r="O683">
        <f>SUMIF('3BL ACTUAL'!C:C,G683,'3BL ACTUAL'!J:J)</f>
        <v>0</v>
      </c>
    </row>
    <row r="684" spans="1:15">
      <c r="H684" s="2668" t="s">
        <v>9294</v>
      </c>
      <c r="O684">
        <f>SUMIF('3BL ACTUAL'!C:C,G684,'3BL ACTUAL'!J:J)</f>
        <v>0</v>
      </c>
    </row>
    <row r="685" spans="1:15">
      <c r="A685" s="2669" t="s">
        <v>9226</v>
      </c>
      <c r="B685" s="2669" t="s">
        <v>5071</v>
      </c>
      <c r="C685" s="2669" t="s">
        <v>9011</v>
      </c>
      <c r="D685" s="2669" t="s">
        <v>5071</v>
      </c>
      <c r="E685" s="2669" t="s">
        <v>7381</v>
      </c>
      <c r="F685" s="2669" t="s">
        <v>9295</v>
      </c>
      <c r="G685" s="2669" t="s">
        <v>5311</v>
      </c>
      <c r="H685" s="2669" t="s">
        <v>5015</v>
      </c>
      <c r="I685" s="3025">
        <v>3674.4</v>
      </c>
      <c r="J685" s="3025">
        <v>0</v>
      </c>
      <c r="O685">
        <f>SUMIF('3BL ACTUAL'!C:C,G685,'3BL ACTUAL'!J:J)</f>
        <v>0</v>
      </c>
    </row>
    <row r="686" spans="1:15">
      <c r="A686" s="2669" t="s">
        <v>9226</v>
      </c>
      <c r="B686" s="2669" t="s">
        <v>5071</v>
      </c>
      <c r="C686" s="2669" t="s">
        <v>9011</v>
      </c>
      <c r="D686" s="2669" t="s">
        <v>5071</v>
      </c>
      <c r="E686" s="2669" t="s">
        <v>7381</v>
      </c>
      <c r="F686" s="2669" t="s">
        <v>9295</v>
      </c>
      <c r="G686" s="2669" t="s">
        <v>5304</v>
      </c>
      <c r="H686" s="2669" t="s">
        <v>5004</v>
      </c>
      <c r="I686" s="3025">
        <v>1796.77</v>
      </c>
      <c r="J686" s="3025">
        <v>0</v>
      </c>
      <c r="O686">
        <f>SUMIF('3BL ACTUAL'!C:C,G686,'3BL ACTUAL'!J:J)</f>
        <v>0</v>
      </c>
    </row>
    <row r="687" spans="1:15">
      <c r="A687" s="2669" t="s">
        <v>9226</v>
      </c>
      <c r="B687" s="2669" t="s">
        <v>5071</v>
      </c>
      <c r="C687" s="2669" t="s">
        <v>9011</v>
      </c>
      <c r="D687" s="2669" t="s">
        <v>5071</v>
      </c>
      <c r="E687" s="2669" t="s">
        <v>7381</v>
      </c>
      <c r="F687" s="2669" t="s">
        <v>9295</v>
      </c>
      <c r="G687" s="2669" t="s">
        <v>5297</v>
      </c>
      <c r="H687" s="2669" t="s">
        <v>5075</v>
      </c>
      <c r="I687" s="3025">
        <v>0</v>
      </c>
      <c r="J687" s="3025">
        <v>5471.17</v>
      </c>
      <c r="O687">
        <f>SUMIF('3BL ACTUAL'!C:C,G687,'3BL ACTUAL'!J:J)</f>
        <v>0</v>
      </c>
    </row>
    <row r="688" spans="1:15">
      <c r="H688" t="s">
        <v>7375</v>
      </c>
      <c r="O688">
        <f>SUMIF('3BL ACTUAL'!C:C,G688,'3BL ACTUAL'!J:J)</f>
        <v>0</v>
      </c>
    </row>
    <row r="689" spans="1:15">
      <c r="O689">
        <f>SUMIF('3BL ACTUAL'!C:C,G689,'3BL ACTUAL'!J:J)</f>
        <v>0</v>
      </c>
    </row>
    <row r="690" spans="1:15">
      <c r="H690" s="2668" t="s">
        <v>9296</v>
      </c>
      <c r="O690">
        <f>SUMIF('3BL ACTUAL'!C:C,G690,'3BL ACTUAL'!J:J)</f>
        <v>0</v>
      </c>
    </row>
    <row r="691" spans="1:15">
      <c r="A691" s="2669" t="s">
        <v>9297</v>
      </c>
      <c r="B691" s="2669" t="s">
        <v>4415</v>
      </c>
      <c r="C691" s="2669" t="s">
        <v>5059</v>
      </c>
      <c r="D691" s="2669" t="s">
        <v>4415</v>
      </c>
      <c r="E691" s="2669" t="s">
        <v>7124</v>
      </c>
      <c r="F691" s="2669" t="s">
        <v>9298</v>
      </c>
      <c r="G691" s="2669" t="s">
        <v>5308</v>
      </c>
      <c r="H691" s="2669" t="s">
        <v>4921</v>
      </c>
      <c r="I691" s="3025">
        <v>1.46</v>
      </c>
      <c r="J691" s="3025">
        <v>0</v>
      </c>
      <c r="O691">
        <f>SUMIF('3BL ACTUAL'!C:C,G691,'3BL ACTUAL'!J:J)</f>
        <v>0</v>
      </c>
    </row>
    <row r="692" spans="1:15">
      <c r="A692" s="2669" t="s">
        <v>9297</v>
      </c>
      <c r="B692" s="2669" t="s">
        <v>4415</v>
      </c>
      <c r="C692" s="2669" t="s">
        <v>5059</v>
      </c>
      <c r="D692" s="2669" t="s">
        <v>4415</v>
      </c>
      <c r="E692" s="2669" t="s">
        <v>7124</v>
      </c>
      <c r="F692" s="2669" t="s">
        <v>9298</v>
      </c>
      <c r="G692" s="2669" t="s">
        <v>5348</v>
      </c>
      <c r="H692" s="2669" t="s">
        <v>4983</v>
      </c>
      <c r="I692" s="3025">
        <v>12.19</v>
      </c>
      <c r="J692" s="3025">
        <v>0</v>
      </c>
      <c r="O692">
        <f>SUMIF('3BL ACTUAL'!C:C,G692,'3BL ACTUAL'!J:J)</f>
        <v>0</v>
      </c>
    </row>
    <row r="693" spans="1:15">
      <c r="A693" s="2669" t="s">
        <v>9297</v>
      </c>
      <c r="B693" s="2669" t="s">
        <v>4415</v>
      </c>
      <c r="C693" s="2669" t="s">
        <v>5059</v>
      </c>
      <c r="D693" s="2669" t="s">
        <v>4415</v>
      </c>
      <c r="E693" s="2669" t="s">
        <v>7124</v>
      </c>
      <c r="F693" s="2669" t="s">
        <v>9298</v>
      </c>
      <c r="G693" s="2669" t="s">
        <v>5303</v>
      </c>
      <c r="H693" s="2669" t="s">
        <v>5063</v>
      </c>
      <c r="I693" s="3025">
        <v>0</v>
      </c>
      <c r="J693" s="3025">
        <v>0</v>
      </c>
      <c r="O693">
        <f>SUMIF('3BL ACTUAL'!C:C,G693,'3BL ACTUAL'!J:J)</f>
        <v>0</v>
      </c>
    </row>
    <row r="694" spans="1:15">
      <c r="A694" s="2669" t="s">
        <v>9297</v>
      </c>
      <c r="B694" s="2669" t="s">
        <v>4415</v>
      </c>
      <c r="C694" s="2669" t="s">
        <v>5059</v>
      </c>
      <c r="D694" s="2669" t="s">
        <v>4415</v>
      </c>
      <c r="E694" s="2669" t="s">
        <v>7124</v>
      </c>
      <c r="F694" s="2669" t="s">
        <v>9298</v>
      </c>
      <c r="G694" s="2669" t="s">
        <v>5349</v>
      </c>
      <c r="H694" s="2669" t="s">
        <v>5189</v>
      </c>
      <c r="I694" s="3025">
        <v>0</v>
      </c>
      <c r="J694" s="3025">
        <v>13.65</v>
      </c>
      <c r="O694">
        <f>SUMIF('3BL ACTUAL'!C:C,G694,'3BL ACTUAL'!J:J)</f>
        <v>0</v>
      </c>
    </row>
    <row r="695" spans="1:15">
      <c r="H695" t="s">
        <v>7125</v>
      </c>
      <c r="O695">
        <f>SUMIF('3BL ACTUAL'!C:C,G695,'3BL ACTUAL'!J:J)</f>
        <v>0</v>
      </c>
    </row>
    <row r="696" spans="1:15">
      <c r="O696">
        <f>SUMIF('3BL ACTUAL'!C:C,G696,'3BL ACTUAL'!J:J)</f>
        <v>0</v>
      </c>
    </row>
    <row r="697" spans="1:15">
      <c r="H697" s="2668" t="s">
        <v>9299</v>
      </c>
      <c r="O697">
        <f>SUMIF('3BL ACTUAL'!C:C,G697,'3BL ACTUAL'!J:J)</f>
        <v>0</v>
      </c>
    </row>
    <row r="698" spans="1:15">
      <c r="A698" s="2669" t="s">
        <v>9300</v>
      </c>
      <c r="B698" s="2669" t="s">
        <v>4415</v>
      </c>
      <c r="C698" s="2669" t="s">
        <v>5059</v>
      </c>
      <c r="D698" s="2669" t="s">
        <v>4415</v>
      </c>
      <c r="E698" s="2669" t="s">
        <v>7782</v>
      </c>
      <c r="F698" s="2669" t="s">
        <v>9301</v>
      </c>
      <c r="G698" s="2669" t="s">
        <v>5308</v>
      </c>
      <c r="H698" s="2669" t="s">
        <v>4921</v>
      </c>
      <c r="I698" s="3025">
        <v>1.67</v>
      </c>
      <c r="J698" s="3025">
        <v>0</v>
      </c>
      <c r="O698">
        <f>SUMIF('3BL ACTUAL'!C:C,G698,'3BL ACTUAL'!J:J)</f>
        <v>0</v>
      </c>
    </row>
    <row r="699" spans="1:15">
      <c r="A699" s="2669" t="s">
        <v>9300</v>
      </c>
      <c r="B699" s="2669" t="s">
        <v>4415</v>
      </c>
      <c r="C699" s="2669" t="s">
        <v>5059</v>
      </c>
      <c r="D699" s="2669" t="s">
        <v>4415</v>
      </c>
      <c r="E699" s="2669" t="s">
        <v>7782</v>
      </c>
      <c r="F699" s="2669" t="s">
        <v>9301</v>
      </c>
      <c r="G699" s="2669" t="s">
        <v>5325</v>
      </c>
      <c r="H699" s="2669" t="s">
        <v>4979</v>
      </c>
      <c r="I699" s="3025">
        <v>13.93</v>
      </c>
      <c r="J699" s="3025">
        <v>0</v>
      </c>
      <c r="O699">
        <f>SUMIF('3BL ACTUAL'!C:C,G699,'3BL ACTUAL'!J:J)</f>
        <v>0</v>
      </c>
    </row>
    <row r="700" spans="1:15">
      <c r="A700" s="2669" t="s">
        <v>9300</v>
      </c>
      <c r="B700" s="2669" t="s">
        <v>4415</v>
      </c>
      <c r="C700" s="2669" t="s">
        <v>5059</v>
      </c>
      <c r="D700" s="2669" t="s">
        <v>4415</v>
      </c>
      <c r="E700" s="2669" t="s">
        <v>7782</v>
      </c>
      <c r="F700" s="2669" t="s">
        <v>9301</v>
      </c>
      <c r="G700" s="2669" t="s">
        <v>5303</v>
      </c>
      <c r="H700" s="2669" t="s">
        <v>5063</v>
      </c>
      <c r="I700" s="3025">
        <v>0</v>
      </c>
      <c r="J700" s="3025">
        <v>0</v>
      </c>
      <c r="O700">
        <f>SUMIF('3BL ACTUAL'!C:C,G700,'3BL ACTUAL'!J:J)</f>
        <v>0</v>
      </c>
    </row>
    <row r="701" spans="1:15">
      <c r="A701" s="2669" t="s">
        <v>9300</v>
      </c>
      <c r="B701" s="2669" t="s">
        <v>4415</v>
      </c>
      <c r="C701" s="2669" t="s">
        <v>5059</v>
      </c>
      <c r="D701" s="2669" t="s">
        <v>4415</v>
      </c>
      <c r="E701" s="2669" t="s">
        <v>7782</v>
      </c>
      <c r="F701" s="2669" t="s">
        <v>9301</v>
      </c>
      <c r="G701" s="2669" t="s">
        <v>5311</v>
      </c>
      <c r="H701" s="2669" t="s">
        <v>5064</v>
      </c>
      <c r="I701" s="3025">
        <v>0</v>
      </c>
      <c r="J701" s="3025">
        <v>15.6</v>
      </c>
      <c r="O701">
        <f>SUMIF('3BL ACTUAL'!C:C,G701,'3BL ACTUAL'!J:J)</f>
        <v>0</v>
      </c>
    </row>
    <row r="702" spans="1:15">
      <c r="H702" t="s">
        <v>7783</v>
      </c>
      <c r="O702">
        <f>SUMIF('3BL ACTUAL'!C:C,G702,'3BL ACTUAL'!J:J)</f>
        <v>0</v>
      </c>
    </row>
    <row r="703" spans="1:15">
      <c r="O703">
        <f>SUMIF('3BL ACTUAL'!C:C,G703,'3BL ACTUAL'!J:J)</f>
        <v>0</v>
      </c>
    </row>
    <row r="704" spans="1:15">
      <c r="H704" s="2668" t="s">
        <v>9302</v>
      </c>
      <c r="O704">
        <f>SUMIF('3BL ACTUAL'!C:C,G704,'3BL ACTUAL'!J:J)</f>
        <v>0</v>
      </c>
    </row>
    <row r="705" spans="1:15">
      <c r="A705" s="2669" t="s">
        <v>9300</v>
      </c>
      <c r="B705" s="2669" t="s">
        <v>4415</v>
      </c>
      <c r="C705" s="2669" t="s">
        <v>5059</v>
      </c>
      <c r="D705" s="2669" t="s">
        <v>4415</v>
      </c>
      <c r="E705" s="2669" t="s">
        <v>7118</v>
      </c>
      <c r="F705" s="2669" t="s">
        <v>9303</v>
      </c>
      <c r="G705" s="2669" t="s">
        <v>5308</v>
      </c>
      <c r="H705" s="2669" t="s">
        <v>4921</v>
      </c>
      <c r="I705" s="3025">
        <v>1.3</v>
      </c>
      <c r="J705" s="3025">
        <v>0</v>
      </c>
      <c r="O705">
        <f>SUMIF('3BL ACTUAL'!C:C,G705,'3BL ACTUAL'!J:J)</f>
        <v>0</v>
      </c>
    </row>
    <row r="706" spans="1:15">
      <c r="A706" s="2669" t="s">
        <v>9300</v>
      </c>
      <c r="B706" s="2669" t="s">
        <v>4415</v>
      </c>
      <c r="C706" s="2669" t="s">
        <v>5059</v>
      </c>
      <c r="D706" s="2669" t="s">
        <v>4415</v>
      </c>
      <c r="E706" s="2669" t="s">
        <v>7118</v>
      </c>
      <c r="F706" s="2669" t="s">
        <v>9303</v>
      </c>
      <c r="G706" s="2669" t="s">
        <v>5348</v>
      </c>
      <c r="H706" s="2669" t="s">
        <v>4983</v>
      </c>
      <c r="I706" s="3025">
        <v>10.85</v>
      </c>
      <c r="J706" s="3025">
        <v>0</v>
      </c>
      <c r="O706">
        <f>SUMIF('3BL ACTUAL'!C:C,G706,'3BL ACTUAL'!J:J)</f>
        <v>0</v>
      </c>
    </row>
    <row r="707" spans="1:15">
      <c r="A707" s="2669" t="s">
        <v>9300</v>
      </c>
      <c r="B707" s="2669" t="s">
        <v>4415</v>
      </c>
      <c r="C707" s="2669" t="s">
        <v>5059</v>
      </c>
      <c r="D707" s="2669" t="s">
        <v>4415</v>
      </c>
      <c r="E707" s="2669" t="s">
        <v>7118</v>
      </c>
      <c r="F707" s="2669" t="s">
        <v>9303</v>
      </c>
      <c r="G707" s="2669" t="s">
        <v>5303</v>
      </c>
      <c r="H707" s="2669" t="s">
        <v>5063</v>
      </c>
      <c r="I707" s="3025">
        <v>0</v>
      </c>
      <c r="J707" s="3025">
        <v>0</v>
      </c>
      <c r="O707">
        <f>SUMIF('3BL ACTUAL'!C:C,G707,'3BL ACTUAL'!J:J)</f>
        <v>0</v>
      </c>
    </row>
    <row r="708" spans="1:15">
      <c r="A708" s="2669" t="s">
        <v>9300</v>
      </c>
      <c r="B708" s="2669" t="s">
        <v>4415</v>
      </c>
      <c r="C708" s="2669" t="s">
        <v>5059</v>
      </c>
      <c r="D708" s="2669" t="s">
        <v>4415</v>
      </c>
      <c r="E708" s="2669" t="s">
        <v>7118</v>
      </c>
      <c r="F708" s="2669" t="s">
        <v>9303</v>
      </c>
      <c r="G708" s="2669" t="s">
        <v>5349</v>
      </c>
      <c r="H708" s="2669" t="s">
        <v>5189</v>
      </c>
      <c r="I708" s="3025">
        <v>0</v>
      </c>
      <c r="J708" s="3025">
        <v>12.15</v>
      </c>
      <c r="O708">
        <f>SUMIF('3BL ACTUAL'!C:C,G708,'3BL ACTUAL'!J:J)</f>
        <v>0</v>
      </c>
    </row>
    <row r="709" spans="1:15">
      <c r="H709" t="s">
        <v>7119</v>
      </c>
      <c r="O709">
        <f>SUMIF('3BL ACTUAL'!C:C,G709,'3BL ACTUAL'!J:J)</f>
        <v>0</v>
      </c>
    </row>
    <row r="710" spans="1:15">
      <c r="O710">
        <f>SUMIF('3BL ACTUAL'!C:C,G710,'3BL ACTUAL'!J:J)</f>
        <v>0</v>
      </c>
    </row>
    <row r="711" spans="1:15">
      <c r="H711" s="2668" t="s">
        <v>9304</v>
      </c>
      <c r="O711">
        <f>SUMIF('3BL ACTUAL'!C:C,G711,'3BL ACTUAL'!J:J)</f>
        <v>0</v>
      </c>
    </row>
    <row r="712" spans="1:15">
      <c r="A712" s="2669" t="s">
        <v>9300</v>
      </c>
      <c r="B712" s="2669" t="s">
        <v>4415</v>
      </c>
      <c r="C712" s="2669" t="s">
        <v>5059</v>
      </c>
      <c r="D712" s="2669" t="s">
        <v>4415</v>
      </c>
      <c r="E712" s="2669" t="s">
        <v>7120</v>
      </c>
      <c r="F712" s="2669" t="s">
        <v>9305</v>
      </c>
      <c r="G712" s="2669" t="s">
        <v>5308</v>
      </c>
      <c r="H712" s="2669" t="s">
        <v>4921</v>
      </c>
      <c r="I712" s="3025">
        <v>9.01</v>
      </c>
      <c r="J712" s="3025">
        <v>0</v>
      </c>
      <c r="O712">
        <f>SUMIF('3BL ACTUAL'!C:C,G712,'3BL ACTUAL'!J:J)</f>
        <v>0</v>
      </c>
    </row>
    <row r="713" spans="1:15">
      <c r="A713" s="2669" t="s">
        <v>9300</v>
      </c>
      <c r="B713" s="2669" t="s">
        <v>4415</v>
      </c>
      <c r="C713" s="2669" t="s">
        <v>5059</v>
      </c>
      <c r="D713" s="2669" t="s">
        <v>4415</v>
      </c>
      <c r="E713" s="2669" t="s">
        <v>7120</v>
      </c>
      <c r="F713" s="2669" t="s">
        <v>9305</v>
      </c>
      <c r="G713" s="2669" t="s">
        <v>5348</v>
      </c>
      <c r="H713" s="2669" t="s">
        <v>4983</v>
      </c>
      <c r="I713" s="3025">
        <v>75.099999999999994</v>
      </c>
      <c r="J713" s="3025">
        <v>0</v>
      </c>
      <c r="O713">
        <f>SUMIF('3BL ACTUAL'!C:C,G713,'3BL ACTUAL'!J:J)</f>
        <v>0</v>
      </c>
    </row>
    <row r="714" spans="1:15">
      <c r="A714" s="2669" t="s">
        <v>9300</v>
      </c>
      <c r="B714" s="2669" t="s">
        <v>4415</v>
      </c>
      <c r="C714" s="2669" t="s">
        <v>5059</v>
      </c>
      <c r="D714" s="2669" t="s">
        <v>4415</v>
      </c>
      <c r="E714" s="2669" t="s">
        <v>7120</v>
      </c>
      <c r="F714" s="2669" t="s">
        <v>9305</v>
      </c>
      <c r="G714" s="2669" t="s">
        <v>5303</v>
      </c>
      <c r="H714" s="2669" t="s">
        <v>5063</v>
      </c>
      <c r="I714" s="3025">
        <v>0</v>
      </c>
      <c r="J714" s="3025">
        <v>0</v>
      </c>
      <c r="O714">
        <f>SUMIF('3BL ACTUAL'!C:C,G714,'3BL ACTUAL'!J:J)</f>
        <v>0</v>
      </c>
    </row>
    <row r="715" spans="1:15">
      <c r="A715" s="2669" t="s">
        <v>9300</v>
      </c>
      <c r="B715" s="2669" t="s">
        <v>4415</v>
      </c>
      <c r="C715" s="2669" t="s">
        <v>5059</v>
      </c>
      <c r="D715" s="2669" t="s">
        <v>4415</v>
      </c>
      <c r="E715" s="2669" t="s">
        <v>7120</v>
      </c>
      <c r="F715" s="2669" t="s">
        <v>9305</v>
      </c>
      <c r="G715" s="2669" t="s">
        <v>5349</v>
      </c>
      <c r="H715" s="2669" t="s">
        <v>5189</v>
      </c>
      <c r="I715" s="3025">
        <v>0</v>
      </c>
      <c r="J715" s="3025">
        <v>84.11</v>
      </c>
      <c r="O715">
        <f>SUMIF('3BL ACTUAL'!C:C,G715,'3BL ACTUAL'!J:J)</f>
        <v>0</v>
      </c>
    </row>
    <row r="716" spans="1:15">
      <c r="H716" t="s">
        <v>7121</v>
      </c>
      <c r="O716">
        <f>SUMIF('3BL ACTUAL'!C:C,G716,'3BL ACTUAL'!J:J)</f>
        <v>0</v>
      </c>
    </row>
    <row r="717" spans="1:15">
      <c r="O717">
        <f>SUMIF('3BL ACTUAL'!C:C,G717,'3BL ACTUAL'!J:J)</f>
        <v>0</v>
      </c>
    </row>
    <row r="718" spans="1:15">
      <c r="H718" s="2668" t="s">
        <v>9306</v>
      </c>
      <c r="O718">
        <f>SUMIF('3BL ACTUAL'!C:C,G718,'3BL ACTUAL'!J:J)</f>
        <v>0</v>
      </c>
    </row>
    <row r="719" spans="1:15">
      <c r="A719" s="2669" t="s">
        <v>9300</v>
      </c>
      <c r="B719" s="2669" t="s">
        <v>4415</v>
      </c>
      <c r="C719" s="2669" t="s">
        <v>5059</v>
      </c>
      <c r="D719" s="2669" t="s">
        <v>4415</v>
      </c>
      <c r="E719" s="2669" t="s">
        <v>7122</v>
      </c>
      <c r="F719" s="2669" t="s">
        <v>9307</v>
      </c>
      <c r="G719" s="2669" t="s">
        <v>5348</v>
      </c>
      <c r="H719" s="2669" t="s">
        <v>4983</v>
      </c>
      <c r="I719" s="3025">
        <v>100</v>
      </c>
      <c r="J719" s="3025">
        <v>0</v>
      </c>
      <c r="O719">
        <f>SUMIF('3BL ACTUAL'!C:C,G719,'3BL ACTUAL'!J:J)</f>
        <v>0</v>
      </c>
    </row>
    <row r="720" spans="1:15">
      <c r="A720" s="2669" t="s">
        <v>9300</v>
      </c>
      <c r="B720" s="2669" t="s">
        <v>4415</v>
      </c>
      <c r="C720" s="2669" t="s">
        <v>5059</v>
      </c>
      <c r="D720" s="2669" t="s">
        <v>4415</v>
      </c>
      <c r="E720" s="2669" t="s">
        <v>7122</v>
      </c>
      <c r="F720" s="2669" t="s">
        <v>9307</v>
      </c>
      <c r="G720" s="2669" t="s">
        <v>5303</v>
      </c>
      <c r="H720" s="2669" t="s">
        <v>5063</v>
      </c>
      <c r="I720" s="3025">
        <v>0</v>
      </c>
      <c r="J720" s="3025">
        <v>0</v>
      </c>
      <c r="O720">
        <f>SUMIF('3BL ACTUAL'!C:C,G720,'3BL ACTUAL'!J:J)</f>
        <v>0</v>
      </c>
    </row>
    <row r="721" spans="1:15">
      <c r="A721" s="2669" t="s">
        <v>9300</v>
      </c>
      <c r="B721" s="2669" t="s">
        <v>4415</v>
      </c>
      <c r="C721" s="2669" t="s">
        <v>5059</v>
      </c>
      <c r="D721" s="2669" t="s">
        <v>4415</v>
      </c>
      <c r="E721" s="2669" t="s">
        <v>7122</v>
      </c>
      <c r="F721" s="2669" t="s">
        <v>9307</v>
      </c>
      <c r="G721" s="2669" t="s">
        <v>5349</v>
      </c>
      <c r="H721" s="2669" t="s">
        <v>5189</v>
      </c>
      <c r="I721" s="3025">
        <v>0</v>
      </c>
      <c r="J721" s="3025">
        <v>100</v>
      </c>
      <c r="O721">
        <f>SUMIF('3BL ACTUAL'!C:C,G721,'3BL ACTUAL'!J:J)</f>
        <v>0</v>
      </c>
    </row>
    <row r="722" spans="1:15">
      <c r="H722" t="s">
        <v>7123</v>
      </c>
      <c r="O722">
        <f>SUMIF('3BL ACTUAL'!C:C,G722,'3BL ACTUAL'!J:J)</f>
        <v>0</v>
      </c>
    </row>
    <row r="723" spans="1:15">
      <c r="O723">
        <f>SUMIF('3BL ACTUAL'!C:C,G723,'3BL ACTUAL'!J:J)</f>
        <v>0</v>
      </c>
    </row>
    <row r="724" spans="1:15">
      <c r="H724" s="2668" t="s">
        <v>9308</v>
      </c>
      <c r="O724">
        <f>SUMIF('3BL ACTUAL'!C:C,G724,'3BL ACTUAL'!J:J)</f>
        <v>0</v>
      </c>
    </row>
    <row r="725" spans="1:15">
      <c r="A725" s="2669" t="s">
        <v>9309</v>
      </c>
      <c r="B725" s="2669" t="s">
        <v>4415</v>
      </c>
      <c r="C725" s="2669" t="s">
        <v>5059</v>
      </c>
      <c r="D725" s="2669" t="s">
        <v>4415</v>
      </c>
      <c r="E725" s="2669" t="s">
        <v>7780</v>
      </c>
      <c r="F725" s="2669" t="s">
        <v>9310</v>
      </c>
      <c r="G725" s="2669" t="s">
        <v>5308</v>
      </c>
      <c r="H725" s="2669" t="s">
        <v>4921</v>
      </c>
      <c r="I725" s="3025">
        <v>25.68</v>
      </c>
      <c r="J725" s="3025">
        <v>0</v>
      </c>
      <c r="O725">
        <f>SUMIF('3BL ACTUAL'!C:C,G725,'3BL ACTUAL'!J:J)</f>
        <v>0</v>
      </c>
    </row>
    <row r="726" spans="1:15">
      <c r="A726" s="2669" t="s">
        <v>9309</v>
      </c>
      <c r="B726" s="2669" t="s">
        <v>4415</v>
      </c>
      <c r="C726" s="2669" t="s">
        <v>5059</v>
      </c>
      <c r="D726" s="2669" t="s">
        <v>4415</v>
      </c>
      <c r="E726" s="2669" t="s">
        <v>7780</v>
      </c>
      <c r="F726" s="2669" t="s">
        <v>9310</v>
      </c>
      <c r="G726" s="2669" t="s">
        <v>5325</v>
      </c>
      <c r="H726" s="2669" t="s">
        <v>4979</v>
      </c>
      <c r="I726" s="3025">
        <v>214.02</v>
      </c>
      <c r="J726" s="3025">
        <v>0</v>
      </c>
      <c r="O726">
        <f>SUMIF('3BL ACTUAL'!C:C,G726,'3BL ACTUAL'!J:J)</f>
        <v>0</v>
      </c>
    </row>
    <row r="727" spans="1:15">
      <c r="A727" s="2669" t="s">
        <v>9309</v>
      </c>
      <c r="B727" s="2669" t="s">
        <v>4415</v>
      </c>
      <c r="C727" s="2669" t="s">
        <v>5059</v>
      </c>
      <c r="D727" s="2669" t="s">
        <v>4415</v>
      </c>
      <c r="E727" s="2669" t="s">
        <v>7780</v>
      </c>
      <c r="F727" s="2669" t="s">
        <v>9310</v>
      </c>
      <c r="G727" s="2669" t="s">
        <v>5303</v>
      </c>
      <c r="H727" s="2669" t="s">
        <v>5063</v>
      </c>
      <c r="I727" s="3025">
        <v>0</v>
      </c>
      <c r="J727" s="3025">
        <v>0</v>
      </c>
      <c r="O727">
        <f>SUMIF('3BL ACTUAL'!C:C,G727,'3BL ACTUAL'!J:J)</f>
        <v>0</v>
      </c>
    </row>
    <row r="728" spans="1:15">
      <c r="A728" s="2669" t="s">
        <v>9309</v>
      </c>
      <c r="B728" s="2669" t="s">
        <v>4415</v>
      </c>
      <c r="C728" s="2669" t="s">
        <v>5059</v>
      </c>
      <c r="D728" s="2669" t="s">
        <v>4415</v>
      </c>
      <c r="E728" s="2669" t="s">
        <v>7780</v>
      </c>
      <c r="F728" s="2669" t="s">
        <v>9310</v>
      </c>
      <c r="G728" s="2669" t="s">
        <v>5311</v>
      </c>
      <c r="H728" s="2669" t="s">
        <v>5064</v>
      </c>
      <c r="I728" s="3025">
        <v>0</v>
      </c>
      <c r="J728" s="3025">
        <v>239.7</v>
      </c>
      <c r="O728">
        <f>SUMIF('3BL ACTUAL'!C:C,G728,'3BL ACTUAL'!J:J)</f>
        <v>0</v>
      </c>
    </row>
    <row r="729" spans="1:15">
      <c r="H729" t="s">
        <v>7781</v>
      </c>
      <c r="O729">
        <f>SUMIF('3BL ACTUAL'!C:C,G729,'3BL ACTUAL'!J:J)</f>
        <v>0</v>
      </c>
    </row>
    <row r="730" spans="1:15">
      <c r="O730">
        <f>SUMIF('3BL ACTUAL'!C:C,G730,'3BL ACTUAL'!J:J)</f>
        <v>0</v>
      </c>
    </row>
    <row r="731" spans="1:15">
      <c r="H731" s="2668" t="s">
        <v>9311</v>
      </c>
      <c r="O731">
        <f>SUMIF('3BL ACTUAL'!C:C,G731,'3BL ACTUAL'!J:J)</f>
        <v>0</v>
      </c>
    </row>
    <row r="732" spans="1:15">
      <c r="A732" s="2669" t="s">
        <v>9312</v>
      </c>
      <c r="B732" s="2669" t="s">
        <v>4415</v>
      </c>
      <c r="C732" s="2669" t="s">
        <v>5059</v>
      </c>
      <c r="D732" s="2669" t="s">
        <v>4415</v>
      </c>
      <c r="E732" s="2669" t="s">
        <v>7623</v>
      </c>
      <c r="F732" s="2669" t="s">
        <v>9313</v>
      </c>
      <c r="G732" s="2669" t="s">
        <v>5308</v>
      </c>
      <c r="H732" s="2669" t="s">
        <v>4921</v>
      </c>
      <c r="I732" s="3025">
        <v>73.2</v>
      </c>
      <c r="J732" s="3025">
        <v>0</v>
      </c>
      <c r="O732">
        <f>SUMIF('3BL ACTUAL'!C:C,G732,'3BL ACTUAL'!J:J)</f>
        <v>0</v>
      </c>
    </row>
    <row r="733" spans="1:15">
      <c r="A733" s="2669" t="s">
        <v>9312</v>
      </c>
      <c r="B733" s="2669" t="s">
        <v>4415</v>
      </c>
      <c r="C733" s="2669" t="s">
        <v>5059</v>
      </c>
      <c r="D733" s="2669" t="s">
        <v>4415</v>
      </c>
      <c r="E733" s="2669" t="s">
        <v>7623</v>
      </c>
      <c r="F733" s="2669" t="s">
        <v>9313</v>
      </c>
      <c r="G733" s="2669" t="s">
        <v>5313</v>
      </c>
      <c r="H733" s="2669" t="s">
        <v>4950</v>
      </c>
      <c r="I733" s="3025">
        <v>610</v>
      </c>
      <c r="J733" s="3025">
        <v>0</v>
      </c>
      <c r="O733">
        <f>SUMIF('3BL ACTUAL'!C:C,G733,'3BL ACTUAL'!J:J)</f>
        <v>0</v>
      </c>
    </row>
    <row r="734" spans="1:15">
      <c r="A734" s="2669" t="s">
        <v>9312</v>
      </c>
      <c r="B734" s="2669" t="s">
        <v>4415</v>
      </c>
      <c r="C734" s="2669" t="s">
        <v>5059</v>
      </c>
      <c r="D734" s="2669" t="s">
        <v>4415</v>
      </c>
      <c r="E734" s="2669" t="s">
        <v>7623</v>
      </c>
      <c r="F734" s="2669" t="s">
        <v>9313</v>
      </c>
      <c r="G734" s="2669" t="s">
        <v>5303</v>
      </c>
      <c r="H734" s="2669" t="s">
        <v>5063</v>
      </c>
      <c r="I734" s="3025">
        <v>0</v>
      </c>
      <c r="J734" s="3025">
        <v>0</v>
      </c>
      <c r="O734">
        <f>SUMIF('3BL ACTUAL'!C:C,G734,'3BL ACTUAL'!J:J)</f>
        <v>0</v>
      </c>
    </row>
    <row r="735" spans="1:15">
      <c r="A735" s="2669" t="s">
        <v>9312</v>
      </c>
      <c r="B735" s="2669" t="s">
        <v>4415</v>
      </c>
      <c r="C735" s="2669" t="s">
        <v>5059</v>
      </c>
      <c r="D735" s="2669" t="s">
        <v>4415</v>
      </c>
      <c r="E735" s="2669" t="s">
        <v>7623</v>
      </c>
      <c r="F735" s="2669" t="s">
        <v>9313</v>
      </c>
      <c r="G735" s="2669" t="s">
        <v>5311</v>
      </c>
      <c r="H735" s="2669" t="s">
        <v>5064</v>
      </c>
      <c r="I735" s="3025">
        <v>0</v>
      </c>
      <c r="J735" s="3025">
        <v>683.2</v>
      </c>
      <c r="O735">
        <f>SUMIF('3BL ACTUAL'!C:C,G735,'3BL ACTUAL'!J:J)</f>
        <v>0</v>
      </c>
    </row>
    <row r="736" spans="1:15">
      <c r="H736" t="s">
        <v>7624</v>
      </c>
      <c r="O736">
        <f>SUMIF('3BL ACTUAL'!C:C,G736,'3BL ACTUAL'!J:J)</f>
        <v>0</v>
      </c>
    </row>
    <row r="737" spans="1:15">
      <c r="O737">
        <f>SUMIF('3BL ACTUAL'!C:C,G737,'3BL ACTUAL'!J:J)</f>
        <v>0</v>
      </c>
    </row>
    <row r="738" spans="1:15">
      <c r="H738" s="2668" t="s">
        <v>9314</v>
      </c>
      <c r="O738">
        <f>SUMIF('3BL ACTUAL'!C:C,G738,'3BL ACTUAL'!J:J)</f>
        <v>0</v>
      </c>
    </row>
    <row r="739" spans="1:15">
      <c r="A739" s="2669" t="s">
        <v>9312</v>
      </c>
      <c r="B739" s="2669" t="s">
        <v>4415</v>
      </c>
      <c r="C739" s="2669" t="s">
        <v>5059</v>
      </c>
      <c r="D739" s="2669" t="s">
        <v>4415</v>
      </c>
      <c r="E739" s="2669" t="s">
        <v>7592</v>
      </c>
      <c r="F739" s="2669" t="s">
        <v>9315</v>
      </c>
      <c r="G739" s="2669" t="s">
        <v>5309</v>
      </c>
      <c r="H739" s="2669" t="s">
        <v>4947</v>
      </c>
      <c r="I739" s="3025">
        <v>200.1</v>
      </c>
      <c r="J739" s="3025">
        <v>0</v>
      </c>
      <c r="O739">
        <f>SUMIF('3BL ACTUAL'!C:C,G739,'3BL ACTUAL'!J:J)</f>
        <v>0</v>
      </c>
    </row>
    <row r="740" spans="1:15">
      <c r="A740" s="2669" t="s">
        <v>9312</v>
      </c>
      <c r="B740" s="2669" t="s">
        <v>4415</v>
      </c>
      <c r="C740" s="2669" t="s">
        <v>5059</v>
      </c>
      <c r="D740" s="2669" t="s">
        <v>4415</v>
      </c>
      <c r="E740" s="2669" t="s">
        <v>7592</v>
      </c>
      <c r="F740" s="2669" t="s">
        <v>9315</v>
      </c>
      <c r="G740" s="2669" t="s">
        <v>5303</v>
      </c>
      <c r="H740" s="2669" t="s">
        <v>5063</v>
      </c>
      <c r="I740" s="3025">
        <v>0</v>
      </c>
      <c r="J740" s="3025">
        <v>0</v>
      </c>
      <c r="O740">
        <f>SUMIF('3BL ACTUAL'!C:C,G740,'3BL ACTUAL'!J:J)</f>
        <v>0</v>
      </c>
    </row>
    <row r="741" spans="1:15">
      <c r="A741" s="2669" t="s">
        <v>9312</v>
      </c>
      <c r="B741" s="2669" t="s">
        <v>4415</v>
      </c>
      <c r="C741" s="2669" t="s">
        <v>5059</v>
      </c>
      <c r="D741" s="2669" t="s">
        <v>4415</v>
      </c>
      <c r="E741" s="2669" t="s">
        <v>7592</v>
      </c>
      <c r="F741" s="2669" t="s">
        <v>9315</v>
      </c>
      <c r="G741" s="2669" t="s">
        <v>5311</v>
      </c>
      <c r="H741" s="2669" t="s">
        <v>5064</v>
      </c>
      <c r="I741" s="3025">
        <v>0</v>
      </c>
      <c r="J741" s="3025">
        <v>200.1</v>
      </c>
      <c r="O741">
        <f>SUMIF('3BL ACTUAL'!C:C,G741,'3BL ACTUAL'!J:J)</f>
        <v>0</v>
      </c>
    </row>
    <row r="742" spans="1:15">
      <c r="H742" t="s">
        <v>7593</v>
      </c>
      <c r="O742">
        <f>SUMIF('3BL ACTUAL'!C:C,G742,'3BL ACTUAL'!J:J)</f>
        <v>0</v>
      </c>
    </row>
    <row r="743" spans="1:15">
      <c r="O743">
        <f>SUMIF('3BL ACTUAL'!C:C,G743,'3BL ACTUAL'!J:J)</f>
        <v>0</v>
      </c>
    </row>
    <row r="744" spans="1:15">
      <c r="H744" s="2668" t="s">
        <v>9316</v>
      </c>
      <c r="O744">
        <f>SUMIF('3BL ACTUAL'!C:C,G744,'3BL ACTUAL'!J:J)</f>
        <v>0</v>
      </c>
    </row>
    <row r="745" spans="1:15">
      <c r="A745" s="2669" t="s">
        <v>9312</v>
      </c>
      <c r="B745" s="2669" t="s">
        <v>5071</v>
      </c>
      <c r="C745" s="2669" t="s">
        <v>9011</v>
      </c>
      <c r="D745" s="2669" t="s">
        <v>5071</v>
      </c>
      <c r="E745" s="2669" t="s">
        <v>9317</v>
      </c>
      <c r="F745" s="2669" t="s">
        <v>9318</v>
      </c>
      <c r="G745" s="2669" t="s">
        <v>5311</v>
      </c>
      <c r="H745" s="2669" t="s">
        <v>5015</v>
      </c>
      <c r="I745" s="3025">
        <v>4004.3</v>
      </c>
      <c r="J745" s="3025">
        <v>0</v>
      </c>
      <c r="O745">
        <f>SUMIF('3BL ACTUAL'!C:C,G745,'3BL ACTUAL'!J:J)</f>
        <v>0</v>
      </c>
    </row>
    <row r="746" spans="1:15">
      <c r="A746" s="2669" t="s">
        <v>9312</v>
      </c>
      <c r="B746" s="2669" t="s">
        <v>5071</v>
      </c>
      <c r="C746" s="2669" t="s">
        <v>9011</v>
      </c>
      <c r="D746" s="2669" t="s">
        <v>5071</v>
      </c>
      <c r="E746" s="2669" t="s">
        <v>9317</v>
      </c>
      <c r="F746" s="2669" t="s">
        <v>9318</v>
      </c>
      <c r="G746" s="2669" t="s">
        <v>5305</v>
      </c>
      <c r="H746" s="2669" t="s">
        <v>9014</v>
      </c>
      <c r="I746" s="3025">
        <v>0</v>
      </c>
      <c r="J746" s="3025">
        <v>4004.3</v>
      </c>
      <c r="O746">
        <f>SUMIF('3BL ACTUAL'!C:C,G746,'3BL ACTUAL'!J:J)</f>
        <v>0</v>
      </c>
    </row>
    <row r="747" spans="1:15">
      <c r="H747" t="s">
        <v>9015</v>
      </c>
      <c r="O747">
        <f>SUMIF('3BL ACTUAL'!C:C,G747,'3BL ACTUAL'!J:J)</f>
        <v>0</v>
      </c>
    </row>
    <row r="748" spans="1:15">
      <c r="O748">
        <f>SUMIF('3BL ACTUAL'!C:C,G748,'3BL ACTUAL'!J:J)</f>
        <v>0</v>
      </c>
    </row>
    <row r="749" spans="1:15">
      <c r="H749" s="2668" t="s">
        <v>9319</v>
      </c>
      <c r="O749">
        <f>SUMIF('3BL ACTUAL'!C:C,G749,'3BL ACTUAL'!J:J)</f>
        <v>0</v>
      </c>
    </row>
    <row r="750" spans="1:15">
      <c r="A750" s="2669" t="s">
        <v>9320</v>
      </c>
      <c r="B750" s="2669" t="s">
        <v>4415</v>
      </c>
      <c r="C750" s="2669" t="s">
        <v>5059</v>
      </c>
      <c r="D750" s="2669" t="s">
        <v>4415</v>
      </c>
      <c r="E750" s="2669" t="s">
        <v>7590</v>
      </c>
      <c r="F750" s="2669" t="s">
        <v>9321</v>
      </c>
      <c r="G750" s="2669" t="s">
        <v>5308</v>
      </c>
      <c r="H750" s="2669" t="s">
        <v>4921</v>
      </c>
      <c r="I750" s="3025">
        <v>11.77</v>
      </c>
      <c r="J750" s="3025">
        <v>0</v>
      </c>
      <c r="O750">
        <f>SUMIF('3BL ACTUAL'!C:C,G750,'3BL ACTUAL'!J:J)</f>
        <v>0</v>
      </c>
    </row>
    <row r="751" spans="1:15">
      <c r="A751" s="2669" t="s">
        <v>9320</v>
      </c>
      <c r="B751" s="2669" t="s">
        <v>4415</v>
      </c>
      <c r="C751" s="2669" t="s">
        <v>5059</v>
      </c>
      <c r="D751" s="2669" t="s">
        <v>4415</v>
      </c>
      <c r="E751" s="2669" t="s">
        <v>7590</v>
      </c>
      <c r="F751" s="2669" t="s">
        <v>9321</v>
      </c>
      <c r="G751" s="2669" t="s">
        <v>5309</v>
      </c>
      <c r="H751" s="2669" t="s">
        <v>4947</v>
      </c>
      <c r="I751" s="3025">
        <v>98.05</v>
      </c>
      <c r="J751" s="3025">
        <v>0</v>
      </c>
      <c r="O751">
        <f>SUMIF('3BL ACTUAL'!C:C,G751,'3BL ACTUAL'!J:J)</f>
        <v>0</v>
      </c>
    </row>
    <row r="752" spans="1:15">
      <c r="A752" s="2669" t="s">
        <v>9320</v>
      </c>
      <c r="B752" s="2669" t="s">
        <v>4415</v>
      </c>
      <c r="C752" s="2669" t="s">
        <v>5059</v>
      </c>
      <c r="D752" s="2669" t="s">
        <v>4415</v>
      </c>
      <c r="E752" s="2669" t="s">
        <v>7590</v>
      </c>
      <c r="F752" s="2669" t="s">
        <v>9321</v>
      </c>
      <c r="G752" s="2669" t="s">
        <v>5303</v>
      </c>
      <c r="H752" s="2669" t="s">
        <v>5063</v>
      </c>
      <c r="I752" s="3025">
        <v>0</v>
      </c>
      <c r="J752" s="3025">
        <v>0</v>
      </c>
      <c r="O752">
        <f>SUMIF('3BL ACTUAL'!C:C,G752,'3BL ACTUAL'!J:J)</f>
        <v>0</v>
      </c>
    </row>
    <row r="753" spans="1:15">
      <c r="A753" s="2669" t="s">
        <v>9320</v>
      </c>
      <c r="B753" s="2669" t="s">
        <v>4415</v>
      </c>
      <c r="C753" s="2669" t="s">
        <v>5059</v>
      </c>
      <c r="D753" s="2669" t="s">
        <v>4415</v>
      </c>
      <c r="E753" s="2669" t="s">
        <v>7590</v>
      </c>
      <c r="F753" s="2669" t="s">
        <v>9321</v>
      </c>
      <c r="G753" s="2669" t="s">
        <v>5311</v>
      </c>
      <c r="H753" s="2669" t="s">
        <v>5064</v>
      </c>
      <c r="I753" s="3025">
        <v>0</v>
      </c>
      <c r="J753" s="3025">
        <v>109.82</v>
      </c>
      <c r="O753">
        <f>SUMIF('3BL ACTUAL'!C:C,G753,'3BL ACTUAL'!J:J)</f>
        <v>0</v>
      </c>
    </row>
    <row r="754" spans="1:15">
      <c r="H754" t="s">
        <v>7591</v>
      </c>
      <c r="O754">
        <f>SUMIF('3BL ACTUAL'!C:C,G754,'3BL ACTUAL'!J:J)</f>
        <v>0</v>
      </c>
    </row>
    <row r="755" spans="1:15">
      <c r="O755">
        <f>SUMIF('3BL ACTUAL'!C:C,G755,'3BL ACTUAL'!J:J)</f>
        <v>0</v>
      </c>
    </row>
    <row r="756" spans="1:15">
      <c r="H756" s="2668" t="s">
        <v>9322</v>
      </c>
      <c r="O756">
        <f>SUMIF('3BL ACTUAL'!C:C,G756,'3BL ACTUAL'!J:J)</f>
        <v>0</v>
      </c>
    </row>
    <row r="757" spans="1:15">
      <c r="A757" s="2669" t="s">
        <v>9323</v>
      </c>
      <c r="B757" s="2669" t="s">
        <v>4415</v>
      </c>
      <c r="C757" s="2669" t="s">
        <v>5059</v>
      </c>
      <c r="D757" s="2669" t="s">
        <v>4415</v>
      </c>
      <c r="E757" s="2669" t="s">
        <v>7617</v>
      </c>
      <c r="F757" s="2669" t="s">
        <v>9324</v>
      </c>
      <c r="G757" s="2669" t="s">
        <v>5308</v>
      </c>
      <c r="H757" s="2669" t="s">
        <v>4921</v>
      </c>
      <c r="I757" s="3025">
        <v>586.20000000000005</v>
      </c>
      <c r="J757" s="3025">
        <v>0</v>
      </c>
      <c r="O757">
        <f>SUMIF('3BL ACTUAL'!C:C,G757,'3BL ACTUAL'!J:J)</f>
        <v>0</v>
      </c>
    </row>
    <row r="758" spans="1:15">
      <c r="A758" s="2669" t="s">
        <v>9323</v>
      </c>
      <c r="B758" s="2669" t="s">
        <v>4415</v>
      </c>
      <c r="C758" s="2669" t="s">
        <v>5059</v>
      </c>
      <c r="D758" s="2669" t="s">
        <v>4415</v>
      </c>
      <c r="E758" s="2669" t="s">
        <v>7617</v>
      </c>
      <c r="F758" s="2669" t="s">
        <v>9324</v>
      </c>
      <c r="G758" s="2669" t="s">
        <v>5312</v>
      </c>
      <c r="H758" s="2669" t="s">
        <v>4949</v>
      </c>
      <c r="I758" s="3025">
        <v>4884.97</v>
      </c>
      <c r="J758" s="3025">
        <v>0</v>
      </c>
      <c r="O758">
        <f>SUMIF('3BL ACTUAL'!C:C,G758,'3BL ACTUAL'!J:J)</f>
        <v>0</v>
      </c>
    </row>
    <row r="759" spans="1:15">
      <c r="A759" s="2669" t="s">
        <v>9323</v>
      </c>
      <c r="B759" s="2669" t="s">
        <v>4415</v>
      </c>
      <c r="C759" s="2669" t="s">
        <v>5059</v>
      </c>
      <c r="D759" s="2669" t="s">
        <v>4415</v>
      </c>
      <c r="E759" s="2669" t="s">
        <v>7617</v>
      </c>
      <c r="F759" s="2669" t="s">
        <v>9324</v>
      </c>
      <c r="G759" s="2669" t="s">
        <v>5303</v>
      </c>
      <c r="H759" s="2669" t="s">
        <v>5063</v>
      </c>
      <c r="I759" s="3025">
        <v>0</v>
      </c>
      <c r="J759" s="3025">
        <v>0</v>
      </c>
      <c r="O759">
        <f>SUMIF('3BL ACTUAL'!C:C,G759,'3BL ACTUAL'!J:J)</f>
        <v>0</v>
      </c>
    </row>
    <row r="760" spans="1:15">
      <c r="A760" s="2669" t="s">
        <v>9323</v>
      </c>
      <c r="B760" s="2669" t="s">
        <v>4415</v>
      </c>
      <c r="C760" s="2669" t="s">
        <v>5059</v>
      </c>
      <c r="D760" s="2669" t="s">
        <v>4415</v>
      </c>
      <c r="E760" s="2669" t="s">
        <v>7617</v>
      </c>
      <c r="F760" s="2669" t="s">
        <v>9324</v>
      </c>
      <c r="G760" s="2669" t="s">
        <v>5311</v>
      </c>
      <c r="H760" s="2669" t="s">
        <v>5064</v>
      </c>
      <c r="I760" s="3025">
        <v>0</v>
      </c>
      <c r="J760" s="3025">
        <v>5471.17</v>
      </c>
      <c r="O760">
        <f>SUMIF('3BL ACTUAL'!C:C,G760,'3BL ACTUAL'!J:J)</f>
        <v>0</v>
      </c>
    </row>
    <row r="761" spans="1:15">
      <c r="H761" t="s">
        <v>7618</v>
      </c>
      <c r="O761">
        <f>SUMIF('3BL ACTUAL'!C:C,G761,'3BL ACTUAL'!J:J)</f>
        <v>0</v>
      </c>
    </row>
    <row r="762" spans="1:15">
      <c r="O762">
        <f>SUMIF('3BL ACTUAL'!C:C,G762,'3BL ACTUAL'!J:J)</f>
        <v>0</v>
      </c>
    </row>
    <row r="763" spans="1:15">
      <c r="H763" s="2668" t="s">
        <v>9325</v>
      </c>
      <c r="O763">
        <f>SUMIF('3BL ACTUAL'!C:C,G763,'3BL ACTUAL'!J:J)</f>
        <v>0</v>
      </c>
    </row>
    <row r="764" spans="1:15">
      <c r="A764" s="2669" t="s">
        <v>9323</v>
      </c>
      <c r="B764" s="2669" t="s">
        <v>4415</v>
      </c>
      <c r="C764" s="2669" t="s">
        <v>5059</v>
      </c>
      <c r="D764" s="2669" t="s">
        <v>4415</v>
      </c>
      <c r="E764" s="2669" t="s">
        <v>8723</v>
      </c>
      <c r="F764" s="2669" t="s">
        <v>9326</v>
      </c>
      <c r="G764" s="2669" t="s">
        <v>6677</v>
      </c>
      <c r="H764" s="2669" t="s">
        <v>6678</v>
      </c>
      <c r="I764" s="3025">
        <v>347.77</v>
      </c>
      <c r="J764" s="3025">
        <v>0</v>
      </c>
      <c r="O764">
        <f>SUMIF('3BL ACTUAL'!C:C,G764,'3BL ACTUAL'!J:J)</f>
        <v>0</v>
      </c>
    </row>
    <row r="765" spans="1:15">
      <c r="A765" s="2669" t="s">
        <v>9323</v>
      </c>
      <c r="B765" s="2669" t="s">
        <v>4415</v>
      </c>
      <c r="C765" s="2669" t="s">
        <v>5059</v>
      </c>
      <c r="D765" s="2669" t="s">
        <v>4415</v>
      </c>
      <c r="E765" s="2669" t="s">
        <v>8723</v>
      </c>
      <c r="F765" s="2669" t="s">
        <v>9326</v>
      </c>
      <c r="G765" s="2669" t="s">
        <v>5303</v>
      </c>
      <c r="H765" s="2669" t="s">
        <v>5063</v>
      </c>
      <c r="I765" s="3025">
        <v>0</v>
      </c>
      <c r="J765" s="3025">
        <v>0</v>
      </c>
      <c r="O765">
        <f>SUMIF('3BL ACTUAL'!C:C,G765,'3BL ACTUAL'!J:J)</f>
        <v>0</v>
      </c>
    </row>
    <row r="766" spans="1:15">
      <c r="A766" s="2669" t="s">
        <v>9323</v>
      </c>
      <c r="B766" s="2669" t="s">
        <v>4415</v>
      </c>
      <c r="C766" s="2669" t="s">
        <v>5059</v>
      </c>
      <c r="D766" s="2669" t="s">
        <v>4415</v>
      </c>
      <c r="E766" s="2669" t="s">
        <v>8723</v>
      </c>
      <c r="F766" s="2669" t="s">
        <v>9326</v>
      </c>
      <c r="G766" s="2669" t="s">
        <v>5311</v>
      </c>
      <c r="H766" s="2669" t="s">
        <v>5064</v>
      </c>
      <c r="I766" s="3025">
        <v>0</v>
      </c>
      <c r="J766" s="3025">
        <v>347.77</v>
      </c>
      <c r="O766">
        <f>SUMIF('3BL ACTUAL'!C:C,G766,'3BL ACTUAL'!J:J)</f>
        <v>0</v>
      </c>
    </row>
    <row r="767" spans="1:15">
      <c r="H767" t="s">
        <v>8724</v>
      </c>
      <c r="O767">
        <f>SUMIF('3BL ACTUAL'!C:C,G767,'3BL ACTUAL'!J:J)</f>
        <v>0</v>
      </c>
    </row>
    <row r="768" spans="1:15">
      <c r="O768">
        <f>SUMIF('3BL ACTUAL'!C:C,G768,'3BL ACTUAL'!J:J)</f>
        <v>0</v>
      </c>
    </row>
    <row r="769" spans="1:15">
      <c r="H769" s="2668" t="s">
        <v>9327</v>
      </c>
      <c r="O769">
        <f>SUMIF('3BL ACTUAL'!C:C,G769,'3BL ACTUAL'!J:J)</f>
        <v>0</v>
      </c>
    </row>
    <row r="770" spans="1:15">
      <c r="A770" s="2669" t="s">
        <v>9328</v>
      </c>
      <c r="B770" s="2669" t="s">
        <v>4415</v>
      </c>
      <c r="C770" s="2669" t="s">
        <v>5059</v>
      </c>
      <c r="D770" s="2669" t="s">
        <v>4415</v>
      </c>
      <c r="E770" s="2669" t="s">
        <v>7588</v>
      </c>
      <c r="F770" s="2669" t="s">
        <v>9329</v>
      </c>
      <c r="G770" s="2669" t="s">
        <v>5309</v>
      </c>
      <c r="H770" s="2669" t="s">
        <v>4947</v>
      </c>
      <c r="I770" s="3025">
        <v>322.25</v>
      </c>
      <c r="J770" s="3025">
        <v>0</v>
      </c>
      <c r="O770">
        <f>SUMIF('3BL ACTUAL'!C:C,G770,'3BL ACTUAL'!J:J)</f>
        <v>0</v>
      </c>
    </row>
    <row r="771" spans="1:15">
      <c r="A771" s="2669" t="s">
        <v>9328</v>
      </c>
      <c r="B771" s="2669" t="s">
        <v>4415</v>
      </c>
      <c r="C771" s="2669" t="s">
        <v>5059</v>
      </c>
      <c r="D771" s="2669" t="s">
        <v>4415</v>
      </c>
      <c r="E771" s="2669" t="s">
        <v>7588</v>
      </c>
      <c r="F771" s="2669" t="s">
        <v>9329</v>
      </c>
      <c r="G771" s="2669" t="s">
        <v>5303</v>
      </c>
      <c r="H771" s="2669" t="s">
        <v>5063</v>
      </c>
      <c r="I771" s="3025">
        <v>0</v>
      </c>
      <c r="J771" s="3025">
        <v>0</v>
      </c>
      <c r="O771">
        <f>SUMIF('3BL ACTUAL'!C:C,G771,'3BL ACTUAL'!J:J)</f>
        <v>0</v>
      </c>
    </row>
    <row r="772" spans="1:15">
      <c r="A772" s="2669" t="s">
        <v>9328</v>
      </c>
      <c r="B772" s="2669" t="s">
        <v>4415</v>
      </c>
      <c r="C772" s="2669" t="s">
        <v>5059</v>
      </c>
      <c r="D772" s="2669" t="s">
        <v>4415</v>
      </c>
      <c r="E772" s="2669" t="s">
        <v>7588</v>
      </c>
      <c r="F772" s="2669" t="s">
        <v>9329</v>
      </c>
      <c r="G772" s="2669" t="s">
        <v>5311</v>
      </c>
      <c r="H772" s="2669" t="s">
        <v>5064</v>
      </c>
      <c r="I772" s="3025">
        <v>0</v>
      </c>
      <c r="J772" s="3025">
        <v>322.25</v>
      </c>
      <c r="O772">
        <f>SUMIF('3BL ACTUAL'!C:C,G772,'3BL ACTUAL'!J:J)</f>
        <v>0</v>
      </c>
    </row>
    <row r="773" spans="1:15">
      <c r="H773" t="s">
        <v>7589</v>
      </c>
      <c r="O773">
        <f>SUMIF('3BL ACTUAL'!C:C,G773,'3BL ACTUAL'!J:J)</f>
        <v>0</v>
      </c>
    </row>
    <row r="774" spans="1:15">
      <c r="O774">
        <f>SUMIF('3BL ACTUAL'!C:C,G774,'3BL ACTUAL'!J:J)</f>
        <v>0</v>
      </c>
    </row>
    <row r="775" spans="1:15">
      <c r="H775" s="2668" t="s">
        <v>9330</v>
      </c>
      <c r="O775">
        <f>SUMIF('3BL ACTUAL'!C:C,G775,'3BL ACTUAL'!J:J)</f>
        <v>0</v>
      </c>
    </row>
    <row r="776" spans="1:15">
      <c r="A776" s="2669" t="s">
        <v>9328</v>
      </c>
      <c r="B776" s="2669"/>
      <c r="C776" s="2669"/>
      <c r="D776" s="2669" t="s">
        <v>5073</v>
      </c>
      <c r="E776" s="2669" t="s">
        <v>7370</v>
      </c>
      <c r="F776" s="2669" t="s">
        <v>9331</v>
      </c>
      <c r="G776" s="2669" t="s">
        <v>5300</v>
      </c>
      <c r="H776" s="2669" t="s">
        <v>264</v>
      </c>
      <c r="I776" s="3025">
        <v>190</v>
      </c>
      <c r="J776" s="3025">
        <v>0</v>
      </c>
      <c r="O776">
        <f>SUMIF('3BL ACTUAL'!C:C,G776,'3BL ACTUAL'!J:J)</f>
        <v>0</v>
      </c>
    </row>
    <row r="777" spans="1:15">
      <c r="A777" s="2669" t="s">
        <v>9328</v>
      </c>
      <c r="B777" s="2669"/>
      <c r="C777" s="2669"/>
      <c r="D777" s="2669" t="s">
        <v>5073</v>
      </c>
      <c r="E777" s="2669" t="s">
        <v>7370</v>
      </c>
      <c r="F777" s="2669" t="s">
        <v>9331</v>
      </c>
      <c r="G777" s="2669" t="s">
        <v>5297</v>
      </c>
      <c r="H777" s="2669" t="s">
        <v>5075</v>
      </c>
      <c r="I777" s="3025">
        <v>0</v>
      </c>
      <c r="J777" s="3025">
        <v>190</v>
      </c>
      <c r="O777">
        <f>SUMIF('3BL ACTUAL'!C:C,G777,'3BL ACTUAL'!J:J)</f>
        <v>0</v>
      </c>
    </row>
    <row r="778" spans="1:15">
      <c r="H778" t="s">
        <v>7371</v>
      </c>
      <c r="O778">
        <f>SUMIF('3BL ACTUAL'!C:C,G778,'3BL ACTUAL'!J:J)</f>
        <v>0</v>
      </c>
    </row>
    <row r="779" spans="1:15">
      <c r="O779">
        <f>SUMIF('3BL ACTUAL'!C:C,G779,'3BL ACTUAL'!J:J)</f>
        <v>0</v>
      </c>
    </row>
    <row r="780" spans="1:15">
      <c r="H780" s="2668" t="s">
        <v>9332</v>
      </c>
      <c r="O780">
        <f>SUMIF('3BL ACTUAL'!C:C,G780,'3BL ACTUAL'!J:J)</f>
        <v>0</v>
      </c>
    </row>
    <row r="781" spans="1:15">
      <c r="A781" s="2669" t="s">
        <v>9333</v>
      </c>
      <c r="B781" s="2669" t="s">
        <v>5169</v>
      </c>
      <c r="C781" s="2669" t="s">
        <v>5298</v>
      </c>
      <c r="D781" s="2669" t="s">
        <v>5299</v>
      </c>
      <c r="E781" s="2669" t="s">
        <v>8940</v>
      </c>
      <c r="F781" s="2669" t="s">
        <v>9334</v>
      </c>
      <c r="G781" s="2669" t="s">
        <v>8992</v>
      </c>
      <c r="H781" s="2669" t="s">
        <v>8993</v>
      </c>
      <c r="I781" s="3025">
        <v>415.39</v>
      </c>
      <c r="J781" s="3025">
        <v>0</v>
      </c>
      <c r="O781">
        <f>SUMIF('3BL ACTUAL'!C:C,G781,'3BL ACTUAL'!J:J)</f>
        <v>0</v>
      </c>
    </row>
    <row r="782" spans="1:15">
      <c r="A782" s="2669" t="s">
        <v>9333</v>
      </c>
      <c r="B782" s="2669" t="s">
        <v>5169</v>
      </c>
      <c r="C782" s="2669" t="s">
        <v>5298</v>
      </c>
      <c r="D782" s="2669" t="s">
        <v>5299</v>
      </c>
      <c r="E782" s="2669" t="s">
        <v>8940</v>
      </c>
      <c r="F782" s="2669" t="s">
        <v>9334</v>
      </c>
      <c r="G782" s="2669" t="s">
        <v>8784</v>
      </c>
      <c r="H782" s="2669" t="s">
        <v>9036</v>
      </c>
      <c r="I782" s="3025">
        <v>0</v>
      </c>
      <c r="J782" s="3025">
        <v>415.39</v>
      </c>
      <c r="O782">
        <f>SUMIF('3BL ACTUAL'!C:C,G782,'3BL ACTUAL'!J:J)</f>
        <v>0</v>
      </c>
    </row>
    <row r="783" spans="1:15">
      <c r="H783" t="s">
        <v>8941</v>
      </c>
      <c r="O783">
        <f>SUMIF('3BL ACTUAL'!C:C,G783,'3BL ACTUAL'!J:J)</f>
        <v>0</v>
      </c>
    </row>
    <row r="784" spans="1:15">
      <c r="O784">
        <f>SUMIF('3BL ACTUAL'!C:C,G784,'3BL ACTUAL'!J:J)</f>
        <v>0</v>
      </c>
    </row>
    <row r="785" spans="1:15">
      <c r="H785" s="2668" t="s">
        <v>9335</v>
      </c>
      <c r="O785">
        <f>SUMIF('3BL ACTUAL'!C:C,G785,'3BL ACTUAL'!J:J)</f>
        <v>0</v>
      </c>
    </row>
    <row r="786" spans="1:15">
      <c r="A786" s="2669" t="s">
        <v>9333</v>
      </c>
      <c r="B786" s="2669" t="s">
        <v>5169</v>
      </c>
      <c r="C786" s="2669" t="s">
        <v>5298</v>
      </c>
      <c r="D786" s="2669" t="s">
        <v>5299</v>
      </c>
      <c r="E786" s="2669" t="s">
        <v>8755</v>
      </c>
      <c r="F786" s="2669" t="s">
        <v>9336</v>
      </c>
      <c r="G786" s="2669" t="s">
        <v>8992</v>
      </c>
      <c r="H786" s="2669" t="s">
        <v>8993</v>
      </c>
      <c r="I786" s="3025">
        <v>396.04</v>
      </c>
      <c r="J786" s="3025">
        <v>0</v>
      </c>
      <c r="O786">
        <f>SUMIF('3BL ACTUAL'!C:C,G786,'3BL ACTUAL'!J:J)</f>
        <v>0</v>
      </c>
    </row>
    <row r="787" spans="1:15">
      <c r="A787" s="2669" t="s">
        <v>9333</v>
      </c>
      <c r="B787" s="2669" t="s">
        <v>5169</v>
      </c>
      <c r="C787" s="2669" t="s">
        <v>5298</v>
      </c>
      <c r="D787" s="2669" t="s">
        <v>5299</v>
      </c>
      <c r="E787" s="2669" t="s">
        <v>8755</v>
      </c>
      <c r="F787" s="2669" t="s">
        <v>9336</v>
      </c>
      <c r="G787" s="2669" t="s">
        <v>6121</v>
      </c>
      <c r="H787" s="2669" t="s">
        <v>6122</v>
      </c>
      <c r="I787" s="3025">
        <v>19.350000000000001</v>
      </c>
      <c r="J787" s="3025">
        <v>0</v>
      </c>
      <c r="O787">
        <f>SUMIF('3BL ACTUAL'!C:C,G787,'3BL ACTUAL'!J:J)</f>
        <v>0</v>
      </c>
    </row>
    <row r="788" spans="1:15">
      <c r="A788" s="2669" t="s">
        <v>9333</v>
      </c>
      <c r="B788" s="2669" t="s">
        <v>5169</v>
      </c>
      <c r="C788" s="2669" t="s">
        <v>5298</v>
      </c>
      <c r="D788" s="2669" t="s">
        <v>5299</v>
      </c>
      <c r="E788" s="2669" t="s">
        <v>8755</v>
      </c>
      <c r="F788" s="2669" t="s">
        <v>9336</v>
      </c>
      <c r="G788" s="2669" t="s">
        <v>8784</v>
      </c>
      <c r="H788" s="2669" t="s">
        <v>9036</v>
      </c>
      <c r="I788" s="3025">
        <v>0</v>
      </c>
      <c r="J788" s="3025">
        <v>415.39</v>
      </c>
      <c r="O788">
        <f>SUMIF('3BL ACTUAL'!C:C,G788,'3BL ACTUAL'!J:J)</f>
        <v>0</v>
      </c>
    </row>
    <row r="789" spans="1:15">
      <c r="H789" t="s">
        <v>8756</v>
      </c>
      <c r="O789">
        <f>SUMIF('3BL ACTUAL'!C:C,G789,'3BL ACTUAL'!J:J)</f>
        <v>0</v>
      </c>
    </row>
    <row r="790" spans="1:15">
      <c r="O790">
        <f>SUMIF('3BL ACTUAL'!C:C,G790,'3BL ACTUAL'!J:J)</f>
        <v>0</v>
      </c>
    </row>
    <row r="791" spans="1:15">
      <c r="H791" s="2668" t="s">
        <v>9337</v>
      </c>
      <c r="O791">
        <f>SUMIF('3BL ACTUAL'!C:C,G791,'3BL ACTUAL'!J:J)</f>
        <v>0</v>
      </c>
    </row>
    <row r="792" spans="1:15">
      <c r="A792" s="2669" t="s">
        <v>9333</v>
      </c>
      <c r="B792" s="2669" t="s">
        <v>5169</v>
      </c>
      <c r="C792" s="2669" t="s">
        <v>5298</v>
      </c>
      <c r="D792" s="2669" t="s">
        <v>5299</v>
      </c>
      <c r="E792" s="2669" t="s">
        <v>8942</v>
      </c>
      <c r="F792" s="2669" t="s">
        <v>9338</v>
      </c>
      <c r="G792" s="2669" t="s">
        <v>8994</v>
      </c>
      <c r="H792" s="2669" t="s">
        <v>8995</v>
      </c>
      <c r="I792" s="3025">
        <v>161.54</v>
      </c>
      <c r="J792" s="3025">
        <v>0</v>
      </c>
      <c r="O792">
        <f>SUMIF('3BL ACTUAL'!C:C,G792,'3BL ACTUAL'!J:J)</f>
        <v>0</v>
      </c>
    </row>
    <row r="793" spans="1:15">
      <c r="A793" s="2669" t="s">
        <v>9333</v>
      </c>
      <c r="B793" s="2669" t="s">
        <v>5169</v>
      </c>
      <c r="C793" s="2669" t="s">
        <v>5298</v>
      </c>
      <c r="D793" s="2669" t="s">
        <v>5299</v>
      </c>
      <c r="E793" s="2669" t="s">
        <v>8942</v>
      </c>
      <c r="F793" s="2669" t="s">
        <v>9338</v>
      </c>
      <c r="G793" s="2669" t="s">
        <v>8784</v>
      </c>
      <c r="H793" s="2669" t="s">
        <v>9036</v>
      </c>
      <c r="I793" s="3025">
        <v>0</v>
      </c>
      <c r="J793" s="3025">
        <v>161.54</v>
      </c>
      <c r="O793">
        <f>SUMIF('3BL ACTUAL'!C:C,G793,'3BL ACTUAL'!J:J)</f>
        <v>0</v>
      </c>
    </row>
    <row r="794" spans="1:15">
      <c r="H794" t="s">
        <v>8943</v>
      </c>
      <c r="O794">
        <f>SUMIF('3BL ACTUAL'!C:C,G794,'3BL ACTUAL'!J:J)</f>
        <v>0</v>
      </c>
    </row>
    <row r="795" spans="1:15">
      <c r="O795">
        <f>SUMIF('3BL ACTUAL'!C:C,G795,'3BL ACTUAL'!J:J)</f>
        <v>0</v>
      </c>
    </row>
    <row r="796" spans="1:15">
      <c r="H796" s="2668" t="s">
        <v>9339</v>
      </c>
      <c r="O796">
        <f>SUMIF('3BL ACTUAL'!C:C,G796,'3BL ACTUAL'!J:J)</f>
        <v>0</v>
      </c>
    </row>
    <row r="797" spans="1:15">
      <c r="A797" s="2669" t="s">
        <v>9333</v>
      </c>
      <c r="B797" s="2669" t="s">
        <v>5169</v>
      </c>
      <c r="C797" s="2669" t="s">
        <v>5298</v>
      </c>
      <c r="D797" s="2669" t="s">
        <v>5299</v>
      </c>
      <c r="E797" s="2669" t="s">
        <v>8763</v>
      </c>
      <c r="F797" s="2669" t="s">
        <v>9340</v>
      </c>
      <c r="G797" s="2669" t="s">
        <v>8994</v>
      </c>
      <c r="H797" s="2669" t="s">
        <v>8995</v>
      </c>
      <c r="I797" s="3025">
        <v>143</v>
      </c>
      <c r="J797" s="3025">
        <v>0</v>
      </c>
      <c r="O797">
        <f>SUMIF('3BL ACTUAL'!C:C,G797,'3BL ACTUAL'!J:J)</f>
        <v>0</v>
      </c>
    </row>
    <row r="798" spans="1:15">
      <c r="A798" s="2669" t="s">
        <v>9333</v>
      </c>
      <c r="B798" s="2669" t="s">
        <v>5169</v>
      </c>
      <c r="C798" s="2669" t="s">
        <v>5298</v>
      </c>
      <c r="D798" s="2669" t="s">
        <v>5299</v>
      </c>
      <c r="E798" s="2669" t="s">
        <v>8763</v>
      </c>
      <c r="F798" s="2669" t="s">
        <v>9340</v>
      </c>
      <c r="G798" s="2669" t="s">
        <v>6121</v>
      </c>
      <c r="H798" s="2669" t="s">
        <v>6122</v>
      </c>
      <c r="I798" s="3025">
        <v>18.54</v>
      </c>
      <c r="J798" s="3025">
        <v>0</v>
      </c>
      <c r="O798">
        <f>SUMIF('3BL ACTUAL'!C:C,G798,'3BL ACTUAL'!J:J)</f>
        <v>0</v>
      </c>
    </row>
    <row r="799" spans="1:15">
      <c r="A799" s="2669" t="s">
        <v>9333</v>
      </c>
      <c r="B799" s="2669" t="s">
        <v>5169</v>
      </c>
      <c r="C799" s="2669" t="s">
        <v>5298</v>
      </c>
      <c r="D799" s="2669" t="s">
        <v>5299</v>
      </c>
      <c r="E799" s="2669" t="s">
        <v>8763</v>
      </c>
      <c r="F799" s="2669" t="s">
        <v>9340</v>
      </c>
      <c r="G799" s="2669" t="s">
        <v>8784</v>
      </c>
      <c r="H799" s="2669" t="s">
        <v>9036</v>
      </c>
      <c r="I799" s="3025">
        <v>0</v>
      </c>
      <c r="J799" s="3025">
        <v>161.54</v>
      </c>
      <c r="O799">
        <f>SUMIF('3BL ACTUAL'!C:C,G799,'3BL ACTUAL'!J:J)</f>
        <v>0</v>
      </c>
    </row>
    <row r="800" spans="1:15">
      <c r="H800" t="s">
        <v>8764</v>
      </c>
      <c r="O800">
        <f>SUMIF('3BL ACTUAL'!C:C,G800,'3BL ACTUAL'!J:J)</f>
        <v>0</v>
      </c>
    </row>
    <row r="801" spans="1:15">
      <c r="O801">
        <f>SUMIF('3BL ACTUAL'!C:C,G801,'3BL ACTUAL'!J:J)</f>
        <v>0</v>
      </c>
    </row>
    <row r="802" spans="1:15">
      <c r="H802" s="2668" t="s">
        <v>9341</v>
      </c>
      <c r="O802">
        <f>SUMIF('3BL ACTUAL'!C:C,G802,'3BL ACTUAL'!J:J)</f>
        <v>0</v>
      </c>
    </row>
    <row r="803" spans="1:15">
      <c r="A803" s="2669" t="s">
        <v>9333</v>
      </c>
      <c r="B803" s="2669" t="s">
        <v>5169</v>
      </c>
      <c r="C803" s="2669" t="s">
        <v>5298</v>
      </c>
      <c r="D803" s="2669" t="s">
        <v>5299</v>
      </c>
      <c r="E803" s="2669" t="s">
        <v>8944</v>
      </c>
      <c r="F803" s="2669" t="s">
        <v>9342</v>
      </c>
      <c r="G803" s="2669" t="s">
        <v>9000</v>
      </c>
      <c r="H803" s="2669" t="s">
        <v>1131</v>
      </c>
      <c r="I803" s="3025">
        <v>360.91</v>
      </c>
      <c r="J803" s="3025">
        <v>0</v>
      </c>
      <c r="O803">
        <f>SUMIF('3BL ACTUAL'!C:C,G803,'3BL ACTUAL'!J:J)</f>
        <v>0</v>
      </c>
    </row>
    <row r="804" spans="1:15">
      <c r="A804" s="2669" t="s">
        <v>9333</v>
      </c>
      <c r="B804" s="2669" t="s">
        <v>5169</v>
      </c>
      <c r="C804" s="2669" t="s">
        <v>5298</v>
      </c>
      <c r="D804" s="2669" t="s">
        <v>5299</v>
      </c>
      <c r="E804" s="2669" t="s">
        <v>8944</v>
      </c>
      <c r="F804" s="2669" t="s">
        <v>9342</v>
      </c>
      <c r="G804" s="2669" t="s">
        <v>8784</v>
      </c>
      <c r="H804" s="2669" t="s">
        <v>9036</v>
      </c>
      <c r="I804" s="3025">
        <v>0</v>
      </c>
      <c r="J804" s="3025">
        <v>360.91</v>
      </c>
      <c r="O804">
        <f>SUMIF('3BL ACTUAL'!C:C,G804,'3BL ACTUAL'!J:J)</f>
        <v>0</v>
      </c>
    </row>
    <row r="805" spans="1:15">
      <c r="H805" t="s">
        <v>8945</v>
      </c>
      <c r="O805">
        <f>SUMIF('3BL ACTUAL'!C:C,G805,'3BL ACTUAL'!J:J)</f>
        <v>0</v>
      </c>
    </row>
    <row r="806" spans="1:15">
      <c r="O806">
        <f>SUMIF('3BL ACTUAL'!C:C,G806,'3BL ACTUAL'!J:J)</f>
        <v>0</v>
      </c>
    </row>
    <row r="807" spans="1:15">
      <c r="H807" s="2668" t="s">
        <v>9343</v>
      </c>
      <c r="O807">
        <f>SUMIF('3BL ACTUAL'!C:C,G807,'3BL ACTUAL'!J:J)</f>
        <v>0</v>
      </c>
    </row>
    <row r="808" spans="1:15">
      <c r="A808" s="2669" t="s">
        <v>9333</v>
      </c>
      <c r="B808" s="2669" t="s">
        <v>5169</v>
      </c>
      <c r="C808" s="2669" t="s">
        <v>5298</v>
      </c>
      <c r="D808" s="2669" t="s">
        <v>5299</v>
      </c>
      <c r="E808" s="2669" t="s">
        <v>8761</v>
      </c>
      <c r="F808" s="2669" t="s">
        <v>9344</v>
      </c>
      <c r="G808" s="2669" t="s">
        <v>9000</v>
      </c>
      <c r="H808" s="2669" t="s">
        <v>1131</v>
      </c>
      <c r="I808" s="3025">
        <v>339.1</v>
      </c>
      <c r="J808" s="3025">
        <v>0</v>
      </c>
      <c r="O808">
        <f>SUMIF('3BL ACTUAL'!C:C,G808,'3BL ACTUAL'!J:J)</f>
        <v>0</v>
      </c>
    </row>
    <row r="809" spans="1:15">
      <c r="A809" s="2669" t="s">
        <v>9333</v>
      </c>
      <c r="B809" s="2669" t="s">
        <v>5169</v>
      </c>
      <c r="C809" s="2669" t="s">
        <v>5298</v>
      </c>
      <c r="D809" s="2669" t="s">
        <v>5299</v>
      </c>
      <c r="E809" s="2669" t="s">
        <v>8761</v>
      </c>
      <c r="F809" s="2669" t="s">
        <v>9344</v>
      </c>
      <c r="G809" s="2669" t="s">
        <v>6121</v>
      </c>
      <c r="H809" s="2669" t="s">
        <v>6122</v>
      </c>
      <c r="I809" s="3025">
        <v>21.81</v>
      </c>
      <c r="J809" s="3025">
        <v>0</v>
      </c>
      <c r="O809">
        <f>SUMIF('3BL ACTUAL'!C:C,G809,'3BL ACTUAL'!J:J)</f>
        <v>0</v>
      </c>
    </row>
    <row r="810" spans="1:15">
      <c r="A810" s="2669" t="s">
        <v>9333</v>
      </c>
      <c r="B810" s="2669" t="s">
        <v>5169</v>
      </c>
      <c r="C810" s="2669" t="s">
        <v>5298</v>
      </c>
      <c r="D810" s="2669" t="s">
        <v>5299</v>
      </c>
      <c r="E810" s="2669" t="s">
        <v>8761</v>
      </c>
      <c r="F810" s="2669" t="s">
        <v>9344</v>
      </c>
      <c r="G810" s="2669" t="s">
        <v>8784</v>
      </c>
      <c r="H810" s="2669" t="s">
        <v>9036</v>
      </c>
      <c r="I810" s="3025">
        <v>0</v>
      </c>
      <c r="J810" s="3025">
        <v>360.91</v>
      </c>
      <c r="O810">
        <f>SUMIF('3BL ACTUAL'!C:C,G810,'3BL ACTUAL'!J:J)</f>
        <v>0</v>
      </c>
    </row>
    <row r="811" spans="1:15">
      <c r="H811" t="s">
        <v>8762</v>
      </c>
      <c r="O811">
        <f>SUMIF('3BL ACTUAL'!C:C,G811,'3BL ACTUAL'!J:J)</f>
        <v>0</v>
      </c>
    </row>
    <row r="812" spans="1:15">
      <c r="O812">
        <f>SUMIF('3BL ACTUAL'!C:C,G812,'3BL ACTUAL'!J:J)</f>
        <v>0</v>
      </c>
    </row>
    <row r="813" spans="1:15">
      <c r="H813" s="2668" t="s">
        <v>9345</v>
      </c>
      <c r="O813">
        <f>SUMIF('3BL ACTUAL'!C:C,G813,'3BL ACTUAL'!J:J)</f>
        <v>0</v>
      </c>
    </row>
    <row r="814" spans="1:15">
      <c r="A814" s="2669" t="s">
        <v>9333</v>
      </c>
      <c r="B814" s="2669" t="s">
        <v>5169</v>
      </c>
      <c r="C814" s="2669" t="s">
        <v>5298</v>
      </c>
      <c r="D814" s="2669" t="s">
        <v>5299</v>
      </c>
      <c r="E814" s="2669" t="s">
        <v>8946</v>
      </c>
      <c r="F814" s="2669" t="s">
        <v>9346</v>
      </c>
      <c r="G814" s="2669" t="s">
        <v>8998</v>
      </c>
      <c r="H814" s="2669" t="s">
        <v>8999</v>
      </c>
      <c r="I814" s="3025">
        <v>131.81</v>
      </c>
      <c r="J814" s="3025">
        <v>0</v>
      </c>
      <c r="O814">
        <f>SUMIF('3BL ACTUAL'!C:C,G814,'3BL ACTUAL'!J:J)</f>
        <v>0</v>
      </c>
    </row>
    <row r="815" spans="1:15">
      <c r="A815" s="2669" t="s">
        <v>9333</v>
      </c>
      <c r="B815" s="2669" t="s">
        <v>5169</v>
      </c>
      <c r="C815" s="2669" t="s">
        <v>5298</v>
      </c>
      <c r="D815" s="2669" t="s">
        <v>5299</v>
      </c>
      <c r="E815" s="2669" t="s">
        <v>8946</v>
      </c>
      <c r="F815" s="2669" t="s">
        <v>9346</v>
      </c>
      <c r="G815" s="2669" t="s">
        <v>8784</v>
      </c>
      <c r="H815" s="2669" t="s">
        <v>9036</v>
      </c>
      <c r="I815" s="3025">
        <v>0</v>
      </c>
      <c r="J815" s="3025">
        <v>131.81</v>
      </c>
      <c r="O815">
        <f>SUMIF('3BL ACTUAL'!C:C,G815,'3BL ACTUAL'!J:J)</f>
        <v>0</v>
      </c>
    </row>
    <row r="816" spans="1:15">
      <c r="H816" t="s">
        <v>8947</v>
      </c>
      <c r="O816">
        <f>SUMIF('3BL ACTUAL'!C:C,G816,'3BL ACTUAL'!J:J)</f>
        <v>0</v>
      </c>
    </row>
    <row r="817" spans="1:15">
      <c r="O817">
        <f>SUMIF('3BL ACTUAL'!C:C,G817,'3BL ACTUAL'!J:J)</f>
        <v>0</v>
      </c>
    </row>
    <row r="818" spans="1:15">
      <c r="H818" s="2668" t="s">
        <v>9347</v>
      </c>
      <c r="O818">
        <f>SUMIF('3BL ACTUAL'!C:C,G818,'3BL ACTUAL'!J:J)</f>
        <v>0</v>
      </c>
    </row>
    <row r="819" spans="1:15">
      <c r="A819" s="2669" t="s">
        <v>9333</v>
      </c>
      <c r="B819" s="2669" t="s">
        <v>5169</v>
      </c>
      <c r="C819" s="2669" t="s">
        <v>5298</v>
      </c>
      <c r="D819" s="2669" t="s">
        <v>5299</v>
      </c>
      <c r="E819" s="2669" t="s">
        <v>8759</v>
      </c>
      <c r="F819" s="2669" t="s">
        <v>9348</v>
      </c>
      <c r="G819" s="2669" t="s">
        <v>8998</v>
      </c>
      <c r="H819" s="2669" t="s">
        <v>8999</v>
      </c>
      <c r="I819" s="3025">
        <v>113.31</v>
      </c>
      <c r="J819" s="3025">
        <v>0</v>
      </c>
      <c r="O819">
        <f>SUMIF('3BL ACTUAL'!C:C,G819,'3BL ACTUAL'!J:J)</f>
        <v>0</v>
      </c>
    </row>
    <row r="820" spans="1:15">
      <c r="A820" s="2669" t="s">
        <v>9333</v>
      </c>
      <c r="B820" s="2669" t="s">
        <v>5169</v>
      </c>
      <c r="C820" s="2669" t="s">
        <v>5298</v>
      </c>
      <c r="D820" s="2669" t="s">
        <v>5299</v>
      </c>
      <c r="E820" s="2669" t="s">
        <v>8759</v>
      </c>
      <c r="F820" s="2669" t="s">
        <v>9348</v>
      </c>
      <c r="G820" s="2669" t="s">
        <v>6121</v>
      </c>
      <c r="H820" s="2669" t="s">
        <v>6122</v>
      </c>
      <c r="I820" s="3025">
        <v>18.5</v>
      </c>
      <c r="J820" s="3025">
        <v>0</v>
      </c>
      <c r="O820">
        <f>SUMIF('3BL ACTUAL'!C:C,G820,'3BL ACTUAL'!J:J)</f>
        <v>0</v>
      </c>
    </row>
    <row r="821" spans="1:15">
      <c r="A821" s="2669" t="s">
        <v>9333</v>
      </c>
      <c r="B821" s="2669" t="s">
        <v>5169</v>
      </c>
      <c r="C821" s="2669" t="s">
        <v>5298</v>
      </c>
      <c r="D821" s="2669" t="s">
        <v>5299</v>
      </c>
      <c r="E821" s="2669" t="s">
        <v>8759</v>
      </c>
      <c r="F821" s="2669" t="s">
        <v>9348</v>
      </c>
      <c r="G821" s="2669" t="s">
        <v>8784</v>
      </c>
      <c r="H821" s="2669" t="s">
        <v>9036</v>
      </c>
      <c r="I821" s="3025">
        <v>0</v>
      </c>
      <c r="J821" s="3025">
        <v>131.81</v>
      </c>
      <c r="O821">
        <f>SUMIF('3BL ACTUAL'!C:C,G821,'3BL ACTUAL'!J:J)</f>
        <v>0</v>
      </c>
    </row>
    <row r="822" spans="1:15">
      <c r="H822" t="s">
        <v>8760</v>
      </c>
      <c r="O822">
        <f>SUMIF('3BL ACTUAL'!C:C,G822,'3BL ACTUAL'!J:J)</f>
        <v>0</v>
      </c>
    </row>
    <row r="823" spans="1:15">
      <c r="O823">
        <f>SUMIF('3BL ACTUAL'!C:C,G823,'3BL ACTUAL'!J:J)</f>
        <v>0</v>
      </c>
    </row>
    <row r="824" spans="1:15">
      <c r="H824" s="2668" t="s">
        <v>9349</v>
      </c>
      <c r="O824">
        <f>SUMIF('3BL ACTUAL'!C:C,G824,'3BL ACTUAL'!J:J)</f>
        <v>0</v>
      </c>
    </row>
    <row r="825" spans="1:15">
      <c r="A825" s="2669" t="s">
        <v>9333</v>
      </c>
      <c r="B825" s="2669" t="s">
        <v>5169</v>
      </c>
      <c r="C825" s="2669" t="s">
        <v>5298</v>
      </c>
      <c r="D825" s="2669" t="s">
        <v>5299</v>
      </c>
      <c r="E825" s="2669" t="s">
        <v>8948</v>
      </c>
      <c r="F825" s="2669" t="s">
        <v>9350</v>
      </c>
      <c r="G825" s="2669" t="s">
        <v>8996</v>
      </c>
      <c r="H825" s="2669" t="s">
        <v>8997</v>
      </c>
      <c r="I825" s="3025">
        <v>159.44999999999999</v>
      </c>
      <c r="J825" s="3025">
        <v>0</v>
      </c>
      <c r="O825">
        <f>SUMIF('3BL ACTUAL'!C:C,G825,'3BL ACTUAL'!J:J)</f>
        <v>0</v>
      </c>
    </row>
    <row r="826" spans="1:15">
      <c r="A826" s="2669" t="s">
        <v>9333</v>
      </c>
      <c r="B826" s="2669" t="s">
        <v>5169</v>
      </c>
      <c r="C826" s="2669" t="s">
        <v>5298</v>
      </c>
      <c r="D826" s="2669" t="s">
        <v>5299</v>
      </c>
      <c r="E826" s="2669" t="s">
        <v>8948</v>
      </c>
      <c r="F826" s="2669" t="s">
        <v>9350</v>
      </c>
      <c r="G826" s="2669" t="s">
        <v>8784</v>
      </c>
      <c r="H826" s="2669" t="s">
        <v>9036</v>
      </c>
      <c r="I826" s="3025">
        <v>0</v>
      </c>
      <c r="J826" s="3025">
        <v>159.44999999999999</v>
      </c>
      <c r="O826">
        <f>SUMIF('3BL ACTUAL'!C:C,G826,'3BL ACTUAL'!J:J)</f>
        <v>0</v>
      </c>
    </row>
    <row r="827" spans="1:15">
      <c r="H827" t="s">
        <v>8949</v>
      </c>
      <c r="O827">
        <f>SUMIF('3BL ACTUAL'!C:C,G827,'3BL ACTUAL'!J:J)</f>
        <v>0</v>
      </c>
    </row>
    <row r="828" spans="1:15">
      <c r="O828">
        <f>SUMIF('3BL ACTUAL'!C:C,G828,'3BL ACTUAL'!J:J)</f>
        <v>0</v>
      </c>
    </row>
    <row r="829" spans="1:15">
      <c r="H829" s="2668" t="s">
        <v>9351</v>
      </c>
      <c r="O829">
        <f>SUMIF('3BL ACTUAL'!C:C,G829,'3BL ACTUAL'!J:J)</f>
        <v>0</v>
      </c>
    </row>
    <row r="830" spans="1:15">
      <c r="A830" s="2669" t="s">
        <v>9333</v>
      </c>
      <c r="B830" s="2669" t="s">
        <v>5169</v>
      </c>
      <c r="C830" s="2669" t="s">
        <v>5298</v>
      </c>
      <c r="D830" s="2669" t="s">
        <v>5299</v>
      </c>
      <c r="E830" s="2669" t="s">
        <v>8757</v>
      </c>
      <c r="F830" s="2669" t="s">
        <v>9352</v>
      </c>
      <c r="G830" s="2669" t="s">
        <v>8996</v>
      </c>
      <c r="H830" s="2669" t="s">
        <v>8997</v>
      </c>
      <c r="I830" s="3025">
        <v>140.55000000000001</v>
      </c>
      <c r="J830" s="3025">
        <v>0</v>
      </c>
      <c r="O830">
        <f>SUMIF('3BL ACTUAL'!C:C,G830,'3BL ACTUAL'!J:J)</f>
        <v>0</v>
      </c>
    </row>
    <row r="831" spans="1:15">
      <c r="A831" s="2669" t="s">
        <v>9333</v>
      </c>
      <c r="B831" s="2669" t="s">
        <v>5169</v>
      </c>
      <c r="C831" s="2669" t="s">
        <v>5298</v>
      </c>
      <c r="D831" s="2669" t="s">
        <v>5299</v>
      </c>
      <c r="E831" s="2669" t="s">
        <v>8757</v>
      </c>
      <c r="F831" s="2669" t="s">
        <v>9352</v>
      </c>
      <c r="G831" s="2669" t="s">
        <v>6121</v>
      </c>
      <c r="H831" s="2669" t="s">
        <v>6122</v>
      </c>
      <c r="I831" s="3025">
        <v>18.899999999999999</v>
      </c>
      <c r="J831" s="3025">
        <v>0</v>
      </c>
      <c r="O831">
        <f>SUMIF('3BL ACTUAL'!C:C,G831,'3BL ACTUAL'!J:J)</f>
        <v>0</v>
      </c>
    </row>
    <row r="832" spans="1:15">
      <c r="A832" s="2669" t="s">
        <v>9333</v>
      </c>
      <c r="B832" s="2669" t="s">
        <v>5169</v>
      </c>
      <c r="C832" s="2669" t="s">
        <v>5298</v>
      </c>
      <c r="D832" s="2669" t="s">
        <v>5299</v>
      </c>
      <c r="E832" s="2669" t="s">
        <v>8757</v>
      </c>
      <c r="F832" s="2669" t="s">
        <v>9352</v>
      </c>
      <c r="G832" s="2669" t="s">
        <v>8784</v>
      </c>
      <c r="H832" s="2669" t="s">
        <v>9036</v>
      </c>
      <c r="I832" s="3025">
        <v>0</v>
      </c>
      <c r="J832" s="3025">
        <v>159.44999999999999</v>
      </c>
      <c r="O832">
        <f>SUMIF('3BL ACTUAL'!C:C,G832,'3BL ACTUAL'!J:J)</f>
        <v>0</v>
      </c>
    </row>
    <row r="833" spans="1:15">
      <c r="H833" t="s">
        <v>8758</v>
      </c>
      <c r="O833">
        <f>SUMIF('3BL ACTUAL'!C:C,G833,'3BL ACTUAL'!J:J)</f>
        <v>0</v>
      </c>
    </row>
    <row r="834" spans="1:15">
      <c r="O834">
        <f>SUMIF('3BL ACTUAL'!C:C,G834,'3BL ACTUAL'!J:J)</f>
        <v>0</v>
      </c>
    </row>
    <row r="835" spans="1:15">
      <c r="H835" s="2668" t="s">
        <v>9353</v>
      </c>
      <c r="O835">
        <f>SUMIF('3BL ACTUAL'!C:C,G835,'3BL ACTUAL'!J:J)</f>
        <v>0</v>
      </c>
    </row>
    <row r="836" spans="1:15">
      <c r="A836" s="2669" t="s">
        <v>9333</v>
      </c>
      <c r="B836" s="2669" t="s">
        <v>5169</v>
      </c>
      <c r="C836" s="2669" t="s">
        <v>5298</v>
      </c>
      <c r="D836" s="2669" t="s">
        <v>5299</v>
      </c>
      <c r="E836" s="2669" t="s">
        <v>8498</v>
      </c>
      <c r="F836" s="2669" t="s">
        <v>9354</v>
      </c>
      <c r="G836" s="2669" t="s">
        <v>8404</v>
      </c>
      <c r="H836" s="2669" t="s">
        <v>8405</v>
      </c>
      <c r="I836" s="3025">
        <v>406.81</v>
      </c>
      <c r="J836" s="3025">
        <v>0</v>
      </c>
      <c r="O836">
        <f>SUMIF('3BL ACTUAL'!C:C,G836,'3BL ACTUAL'!J:J)</f>
        <v>0</v>
      </c>
    </row>
    <row r="837" spans="1:15">
      <c r="A837" s="2669" t="s">
        <v>9333</v>
      </c>
      <c r="B837" s="2669" t="s">
        <v>5169</v>
      </c>
      <c r="C837" s="2669" t="s">
        <v>5298</v>
      </c>
      <c r="D837" s="2669" t="s">
        <v>5299</v>
      </c>
      <c r="E837" s="2669" t="s">
        <v>8498</v>
      </c>
      <c r="F837" s="2669" t="s">
        <v>9354</v>
      </c>
      <c r="G837" s="2669" t="s">
        <v>8980</v>
      </c>
      <c r="H837" s="2669" t="s">
        <v>9055</v>
      </c>
      <c r="I837" s="3025">
        <v>0</v>
      </c>
      <c r="J837" s="3025">
        <v>406.81</v>
      </c>
      <c r="N837" s="1460">
        <v>1</v>
      </c>
      <c r="O837">
        <f>SUMIF('3BL ACTUAL'!C:C,G837,'3BL ACTUAL'!J:J)</f>
        <v>0</v>
      </c>
    </row>
    <row r="838" spans="1:15">
      <c r="H838" t="s">
        <v>8499</v>
      </c>
      <c r="O838">
        <f>SUMIF('3BL ACTUAL'!C:C,G838,'3BL ACTUAL'!J:J)</f>
        <v>0</v>
      </c>
    </row>
    <row r="839" spans="1:15">
      <c r="O839">
        <f>SUMIF('3BL ACTUAL'!C:C,G839,'3BL ACTUAL'!J:J)</f>
        <v>0</v>
      </c>
    </row>
    <row r="840" spans="1:15">
      <c r="H840" s="2668" t="s">
        <v>9355</v>
      </c>
      <c r="O840">
        <f>SUMIF('3BL ACTUAL'!C:C,G840,'3BL ACTUAL'!J:J)</f>
        <v>0</v>
      </c>
    </row>
    <row r="841" spans="1:15">
      <c r="A841" s="2669" t="s">
        <v>9333</v>
      </c>
      <c r="B841" s="2669" t="s">
        <v>5169</v>
      </c>
      <c r="C841" s="2669" t="s">
        <v>5298</v>
      </c>
      <c r="D841" s="2669" t="s">
        <v>5299</v>
      </c>
      <c r="E841" s="2669" t="s">
        <v>8500</v>
      </c>
      <c r="F841" s="2669" t="s">
        <v>9356</v>
      </c>
      <c r="G841" s="2669" t="s">
        <v>8404</v>
      </c>
      <c r="H841" s="2669" t="s">
        <v>8405</v>
      </c>
      <c r="I841" s="3025">
        <v>406.81</v>
      </c>
      <c r="J841" s="3025">
        <v>0</v>
      </c>
      <c r="O841">
        <f>SUMIF('3BL ACTUAL'!C:C,G841,'3BL ACTUAL'!J:J)</f>
        <v>0</v>
      </c>
    </row>
    <row r="842" spans="1:15">
      <c r="A842" s="2669" t="s">
        <v>9333</v>
      </c>
      <c r="B842" s="2669" t="s">
        <v>5169</v>
      </c>
      <c r="C842" s="2669" t="s">
        <v>5298</v>
      </c>
      <c r="D842" s="2669" t="s">
        <v>5299</v>
      </c>
      <c r="E842" s="2669" t="s">
        <v>8500</v>
      </c>
      <c r="F842" s="2669" t="s">
        <v>9356</v>
      </c>
      <c r="G842" s="2669" t="s">
        <v>8980</v>
      </c>
      <c r="H842" s="2669" t="s">
        <v>9055</v>
      </c>
      <c r="I842" s="3025">
        <v>0</v>
      </c>
      <c r="J842" s="3025">
        <v>406.81</v>
      </c>
      <c r="N842" s="1460">
        <v>1</v>
      </c>
      <c r="O842">
        <f>SUMIF('3BL ACTUAL'!C:C,G842,'3BL ACTUAL'!J:J)</f>
        <v>0</v>
      </c>
    </row>
    <row r="843" spans="1:15">
      <c r="H843" t="s">
        <v>8501</v>
      </c>
      <c r="O843">
        <f>SUMIF('3BL ACTUAL'!C:C,G843,'3BL ACTUAL'!J:J)</f>
        <v>0</v>
      </c>
    </row>
    <row r="844" spans="1:15">
      <c r="O844">
        <f>SUMIF('3BL ACTUAL'!C:C,G844,'3BL ACTUAL'!J:J)</f>
        <v>0</v>
      </c>
    </row>
    <row r="845" spans="1:15">
      <c r="H845" s="2668" t="s">
        <v>9357</v>
      </c>
      <c r="O845">
        <f>SUMIF('3BL ACTUAL'!C:C,G845,'3BL ACTUAL'!J:J)</f>
        <v>0</v>
      </c>
    </row>
    <row r="846" spans="1:15">
      <c r="A846" s="2669" t="s">
        <v>9333</v>
      </c>
      <c r="B846" s="2669" t="s">
        <v>5169</v>
      </c>
      <c r="C846" s="2669" t="s">
        <v>5298</v>
      </c>
      <c r="D846" s="2669" t="s">
        <v>5299</v>
      </c>
      <c r="E846" s="2669" t="s">
        <v>8388</v>
      </c>
      <c r="F846" s="2669" t="s">
        <v>9358</v>
      </c>
      <c r="G846" s="2669" t="s">
        <v>8338</v>
      </c>
      <c r="H846" s="2669" t="s">
        <v>8339</v>
      </c>
      <c r="I846" s="3025">
        <v>282.45</v>
      </c>
      <c r="J846" s="3025">
        <v>0</v>
      </c>
      <c r="O846">
        <f>SUMIF('3BL ACTUAL'!C:C,G846,'3BL ACTUAL'!J:J)</f>
        <v>0</v>
      </c>
    </row>
    <row r="847" spans="1:15">
      <c r="A847" s="2669" t="s">
        <v>9333</v>
      </c>
      <c r="B847" s="2669" t="s">
        <v>5169</v>
      </c>
      <c r="C847" s="2669" t="s">
        <v>5298</v>
      </c>
      <c r="D847" s="2669" t="s">
        <v>5299</v>
      </c>
      <c r="E847" s="2669" t="s">
        <v>8388</v>
      </c>
      <c r="F847" s="2669" t="s">
        <v>9358</v>
      </c>
      <c r="G847" s="2669" t="s">
        <v>8980</v>
      </c>
      <c r="H847" s="2669" t="s">
        <v>9055</v>
      </c>
      <c r="I847" s="3025">
        <v>0</v>
      </c>
      <c r="J847" s="3025">
        <v>282.45</v>
      </c>
      <c r="N847" s="1460">
        <v>1</v>
      </c>
      <c r="O847">
        <f>SUMIF('3BL ACTUAL'!C:C,G847,'3BL ACTUAL'!J:J)</f>
        <v>0</v>
      </c>
    </row>
    <row r="848" spans="1:15">
      <c r="H848" t="s">
        <v>8389</v>
      </c>
      <c r="O848">
        <f>SUMIF('3BL ACTUAL'!C:C,G848,'3BL ACTUAL'!J:J)</f>
        <v>0</v>
      </c>
    </row>
    <row r="849" spans="1:15">
      <c r="O849">
        <f>SUMIF('3BL ACTUAL'!C:C,G849,'3BL ACTUAL'!J:J)</f>
        <v>0</v>
      </c>
    </row>
    <row r="850" spans="1:15">
      <c r="H850" s="2668" t="s">
        <v>9359</v>
      </c>
      <c r="O850">
        <f>SUMIF('3BL ACTUAL'!C:C,G850,'3BL ACTUAL'!J:J)</f>
        <v>0</v>
      </c>
    </row>
    <row r="851" spans="1:15">
      <c r="A851" s="2669" t="s">
        <v>9333</v>
      </c>
      <c r="B851" s="2669" t="s">
        <v>5169</v>
      </c>
      <c r="C851" s="2669" t="s">
        <v>5298</v>
      </c>
      <c r="D851" s="2669" t="s">
        <v>5299</v>
      </c>
      <c r="E851" s="2669" t="s">
        <v>8322</v>
      </c>
      <c r="F851" s="2669" t="s">
        <v>9360</v>
      </c>
      <c r="G851" s="2669" t="s">
        <v>8287</v>
      </c>
      <c r="H851" s="2669" t="s">
        <v>8288</v>
      </c>
      <c r="I851" s="3025">
        <v>1313.5</v>
      </c>
      <c r="J851" s="3025">
        <v>0</v>
      </c>
      <c r="O851">
        <f>SUMIF('3BL ACTUAL'!C:C,G851,'3BL ACTUAL'!J:J)</f>
        <v>0</v>
      </c>
    </row>
    <row r="852" spans="1:15">
      <c r="A852" s="2669" t="s">
        <v>9333</v>
      </c>
      <c r="B852" s="2669" t="s">
        <v>5169</v>
      </c>
      <c r="C852" s="2669" t="s">
        <v>5298</v>
      </c>
      <c r="D852" s="2669" t="s">
        <v>5299</v>
      </c>
      <c r="E852" s="2669" t="s">
        <v>8322</v>
      </c>
      <c r="F852" s="2669" t="s">
        <v>9360</v>
      </c>
      <c r="G852" s="2669" t="s">
        <v>8980</v>
      </c>
      <c r="H852" s="2669" t="s">
        <v>9055</v>
      </c>
      <c r="I852" s="3025">
        <v>0</v>
      </c>
      <c r="J852" s="3025">
        <v>1313.5</v>
      </c>
      <c r="N852" s="1460">
        <v>1</v>
      </c>
      <c r="O852">
        <f>SUMIF('3BL ACTUAL'!C:C,G852,'3BL ACTUAL'!J:J)</f>
        <v>0</v>
      </c>
    </row>
    <row r="853" spans="1:15">
      <c r="H853" t="s">
        <v>8323</v>
      </c>
      <c r="O853">
        <f>SUMIF('3BL ACTUAL'!C:C,G853,'3BL ACTUAL'!J:J)</f>
        <v>0</v>
      </c>
    </row>
    <row r="854" spans="1:15">
      <c r="O854">
        <f>SUMIF('3BL ACTUAL'!C:C,G854,'3BL ACTUAL'!J:J)</f>
        <v>0</v>
      </c>
    </row>
    <row r="855" spans="1:15">
      <c r="H855" s="2668" t="s">
        <v>9361</v>
      </c>
      <c r="O855">
        <f>SUMIF('3BL ACTUAL'!C:C,G855,'3BL ACTUAL'!J:J)</f>
        <v>0</v>
      </c>
    </row>
    <row r="856" spans="1:15">
      <c r="A856" s="2669" t="s">
        <v>9333</v>
      </c>
      <c r="B856" s="2669" t="s">
        <v>5169</v>
      </c>
      <c r="C856" s="2669" t="s">
        <v>5298</v>
      </c>
      <c r="D856" s="2669" t="s">
        <v>5299</v>
      </c>
      <c r="E856" s="2669" t="s">
        <v>8154</v>
      </c>
      <c r="F856" s="2669" t="s">
        <v>9362</v>
      </c>
      <c r="G856" s="2669" t="s">
        <v>8072</v>
      </c>
      <c r="H856" s="2669" t="s">
        <v>8073</v>
      </c>
      <c r="I856" s="3025">
        <v>222</v>
      </c>
      <c r="J856" s="3025">
        <v>0</v>
      </c>
      <c r="O856">
        <f>SUMIF('3BL ACTUAL'!C:C,G856,'3BL ACTUAL'!J:J)</f>
        <v>0</v>
      </c>
    </row>
    <row r="857" spans="1:15">
      <c r="A857" s="2669" t="s">
        <v>9333</v>
      </c>
      <c r="B857" s="2669" t="s">
        <v>5169</v>
      </c>
      <c r="C857" s="2669" t="s">
        <v>5298</v>
      </c>
      <c r="D857" s="2669" t="s">
        <v>5299</v>
      </c>
      <c r="E857" s="2669" t="s">
        <v>8154</v>
      </c>
      <c r="F857" s="2669" t="s">
        <v>9362</v>
      </c>
      <c r="G857" s="2669" t="s">
        <v>8980</v>
      </c>
      <c r="H857" s="2669" t="s">
        <v>9055</v>
      </c>
      <c r="I857" s="3025">
        <v>0</v>
      </c>
      <c r="J857" s="3025">
        <v>222</v>
      </c>
      <c r="N857" s="1460">
        <v>1</v>
      </c>
      <c r="O857">
        <f>SUMIF('3BL ACTUAL'!C:C,G857,'3BL ACTUAL'!J:J)</f>
        <v>0</v>
      </c>
    </row>
    <row r="858" spans="1:15">
      <c r="H858" t="s">
        <v>8155</v>
      </c>
      <c r="O858">
        <f>SUMIF('3BL ACTUAL'!C:C,G858,'3BL ACTUAL'!J:J)</f>
        <v>0</v>
      </c>
    </row>
    <row r="859" spans="1:15">
      <c r="O859">
        <f>SUMIF('3BL ACTUAL'!C:C,G859,'3BL ACTUAL'!J:J)</f>
        <v>0</v>
      </c>
    </row>
    <row r="860" spans="1:15">
      <c r="H860" s="2668" t="s">
        <v>9363</v>
      </c>
      <c r="O860">
        <f>SUMIF('3BL ACTUAL'!C:C,G860,'3BL ACTUAL'!J:J)</f>
        <v>0</v>
      </c>
    </row>
    <row r="861" spans="1:15">
      <c r="A861" s="2669" t="s">
        <v>9333</v>
      </c>
      <c r="B861" s="2669" t="s">
        <v>5169</v>
      </c>
      <c r="C861" s="2669" t="s">
        <v>5298</v>
      </c>
      <c r="D861" s="2669" t="s">
        <v>5299</v>
      </c>
      <c r="E861" s="2669" t="s">
        <v>8198</v>
      </c>
      <c r="F861" s="2669" t="s">
        <v>9364</v>
      </c>
      <c r="G861" s="2669" t="s">
        <v>8168</v>
      </c>
      <c r="H861" s="2669" t="s">
        <v>8169</v>
      </c>
      <c r="I861" s="3025">
        <v>1905.5</v>
      </c>
      <c r="J861" s="3025">
        <v>0</v>
      </c>
      <c r="O861">
        <f>SUMIF('3BL ACTUAL'!C:C,G861,'3BL ACTUAL'!J:J)</f>
        <v>0</v>
      </c>
    </row>
    <row r="862" spans="1:15">
      <c r="A862" s="2669" t="s">
        <v>9333</v>
      </c>
      <c r="B862" s="2669" t="s">
        <v>5169</v>
      </c>
      <c r="C862" s="2669" t="s">
        <v>5298</v>
      </c>
      <c r="D862" s="2669" t="s">
        <v>5299</v>
      </c>
      <c r="E862" s="2669" t="s">
        <v>8198</v>
      </c>
      <c r="F862" s="2669" t="s">
        <v>9364</v>
      </c>
      <c r="G862" s="2669" t="s">
        <v>8980</v>
      </c>
      <c r="H862" s="2669" t="s">
        <v>9055</v>
      </c>
      <c r="I862" s="3025">
        <v>0</v>
      </c>
      <c r="J862" s="3025">
        <v>1905.5</v>
      </c>
      <c r="N862" s="1460">
        <v>1</v>
      </c>
      <c r="O862">
        <f>SUMIF('3BL ACTUAL'!C:C,G862,'3BL ACTUAL'!J:J)</f>
        <v>0</v>
      </c>
    </row>
    <row r="863" spans="1:15">
      <c r="H863" t="s">
        <v>8199</v>
      </c>
      <c r="O863">
        <f>SUMIF('3BL ACTUAL'!C:C,G863,'3BL ACTUAL'!J:J)</f>
        <v>0</v>
      </c>
    </row>
    <row r="864" spans="1:15">
      <c r="O864">
        <f>SUMIF('3BL ACTUAL'!C:C,G864,'3BL ACTUAL'!J:J)</f>
        <v>0</v>
      </c>
    </row>
    <row r="865" spans="1:15">
      <c r="H865" s="2668" t="s">
        <v>9365</v>
      </c>
      <c r="O865">
        <f>SUMIF('3BL ACTUAL'!C:C,G865,'3BL ACTUAL'!J:J)</f>
        <v>0</v>
      </c>
    </row>
    <row r="866" spans="1:15">
      <c r="A866" s="2669" t="s">
        <v>9333</v>
      </c>
      <c r="B866" s="2669" t="s">
        <v>5169</v>
      </c>
      <c r="C866" s="2669" t="s">
        <v>5298</v>
      </c>
      <c r="D866" s="2669" t="s">
        <v>5299</v>
      </c>
      <c r="E866" s="2669" t="s">
        <v>8238</v>
      </c>
      <c r="F866" s="2669" t="s">
        <v>9366</v>
      </c>
      <c r="G866" s="2669" t="s">
        <v>8208</v>
      </c>
      <c r="H866" s="2669" t="s">
        <v>8209</v>
      </c>
      <c r="I866" s="3025">
        <v>2146</v>
      </c>
      <c r="J866" s="3025">
        <v>0</v>
      </c>
      <c r="O866">
        <f>SUMIF('3BL ACTUAL'!C:C,G866,'3BL ACTUAL'!J:J)</f>
        <v>0</v>
      </c>
    </row>
    <row r="867" spans="1:15">
      <c r="A867" s="2669" t="s">
        <v>9333</v>
      </c>
      <c r="B867" s="2669" t="s">
        <v>5169</v>
      </c>
      <c r="C867" s="2669" t="s">
        <v>5298</v>
      </c>
      <c r="D867" s="2669" t="s">
        <v>5299</v>
      </c>
      <c r="E867" s="2669" t="s">
        <v>8238</v>
      </c>
      <c r="F867" s="2669" t="s">
        <v>9366</v>
      </c>
      <c r="G867" s="2669" t="s">
        <v>8980</v>
      </c>
      <c r="H867" s="2669" t="s">
        <v>9055</v>
      </c>
      <c r="I867" s="3025">
        <v>0</v>
      </c>
      <c r="J867" s="3025">
        <v>2146</v>
      </c>
      <c r="N867" s="1460">
        <v>1</v>
      </c>
      <c r="O867">
        <f>SUMIF('3BL ACTUAL'!C:C,G867,'3BL ACTUAL'!J:J)</f>
        <v>0</v>
      </c>
    </row>
    <row r="868" spans="1:15">
      <c r="H868" t="s">
        <v>8239</v>
      </c>
      <c r="O868">
        <f>SUMIF('3BL ACTUAL'!C:C,G868,'3BL ACTUAL'!J:J)</f>
        <v>0</v>
      </c>
    </row>
    <row r="869" spans="1:15">
      <c r="O869">
        <f>SUMIF('3BL ACTUAL'!C:C,G869,'3BL ACTUAL'!J:J)</f>
        <v>0</v>
      </c>
    </row>
    <row r="870" spans="1:15">
      <c r="H870" s="2668" t="s">
        <v>9367</v>
      </c>
      <c r="O870">
        <f>SUMIF('3BL ACTUAL'!C:C,G870,'3BL ACTUAL'!J:J)</f>
        <v>0</v>
      </c>
    </row>
    <row r="871" spans="1:15">
      <c r="A871" s="2669" t="s">
        <v>9333</v>
      </c>
      <c r="B871" s="2669" t="s">
        <v>5169</v>
      </c>
      <c r="C871" s="2669" t="s">
        <v>5298</v>
      </c>
      <c r="D871" s="2669" t="s">
        <v>5299</v>
      </c>
      <c r="E871" s="2669" t="s">
        <v>8273</v>
      </c>
      <c r="F871" s="2669" t="s">
        <v>9368</v>
      </c>
      <c r="G871" s="2669" t="s">
        <v>8248</v>
      </c>
      <c r="H871" s="2669" t="s">
        <v>8249</v>
      </c>
      <c r="I871" s="3025">
        <v>277.5</v>
      </c>
      <c r="J871" s="3025">
        <v>0</v>
      </c>
      <c r="O871">
        <f>SUMIF('3BL ACTUAL'!C:C,G871,'3BL ACTUAL'!J:J)</f>
        <v>0</v>
      </c>
    </row>
    <row r="872" spans="1:15">
      <c r="A872" s="2669" t="s">
        <v>9333</v>
      </c>
      <c r="B872" s="2669" t="s">
        <v>5169</v>
      </c>
      <c r="C872" s="2669" t="s">
        <v>5298</v>
      </c>
      <c r="D872" s="2669" t="s">
        <v>5299</v>
      </c>
      <c r="E872" s="2669" t="s">
        <v>8273</v>
      </c>
      <c r="F872" s="2669" t="s">
        <v>9368</v>
      </c>
      <c r="G872" s="2669" t="s">
        <v>8980</v>
      </c>
      <c r="H872" s="2669" t="s">
        <v>9055</v>
      </c>
      <c r="I872" s="3025">
        <v>0</v>
      </c>
      <c r="J872" s="3025">
        <v>277.5</v>
      </c>
      <c r="N872" s="1460">
        <v>1</v>
      </c>
      <c r="O872">
        <f>SUMIF('3BL ACTUAL'!C:C,G872,'3BL ACTUAL'!J:J)</f>
        <v>0</v>
      </c>
    </row>
    <row r="873" spans="1:15">
      <c r="H873" t="s">
        <v>8274</v>
      </c>
      <c r="O873">
        <f>SUMIF('3BL ACTUAL'!C:C,G873,'3BL ACTUAL'!J:J)</f>
        <v>0</v>
      </c>
    </row>
    <row r="874" spans="1:15">
      <c r="O874">
        <f>SUMIF('3BL ACTUAL'!C:C,G874,'3BL ACTUAL'!J:J)</f>
        <v>0</v>
      </c>
    </row>
    <row r="875" spans="1:15">
      <c r="H875" s="2668" t="s">
        <v>9369</v>
      </c>
      <c r="O875">
        <f>SUMIF('3BL ACTUAL'!C:C,G875,'3BL ACTUAL'!J:J)</f>
        <v>0</v>
      </c>
    </row>
    <row r="876" spans="1:15">
      <c r="A876" s="2669" t="s">
        <v>9333</v>
      </c>
      <c r="B876" s="2669" t="s">
        <v>5169</v>
      </c>
      <c r="C876" s="2669" t="s">
        <v>5298</v>
      </c>
      <c r="D876" s="2669" t="s">
        <v>5299</v>
      </c>
      <c r="E876" s="2669" t="s">
        <v>8581</v>
      </c>
      <c r="F876" s="2669" t="s">
        <v>9370</v>
      </c>
      <c r="G876" s="2669" t="s">
        <v>8512</v>
      </c>
      <c r="H876" s="2669" t="s">
        <v>8513</v>
      </c>
      <c r="I876" s="3025">
        <v>1053.48</v>
      </c>
      <c r="J876" s="3025">
        <v>0</v>
      </c>
      <c r="O876">
        <f>SUMIF('3BL ACTUAL'!C:C,G876,'3BL ACTUAL'!J:J)</f>
        <v>0</v>
      </c>
    </row>
    <row r="877" spans="1:15">
      <c r="A877" s="2669" t="s">
        <v>9333</v>
      </c>
      <c r="B877" s="2669" t="s">
        <v>5169</v>
      </c>
      <c r="C877" s="2669" t="s">
        <v>5298</v>
      </c>
      <c r="D877" s="2669" t="s">
        <v>5299</v>
      </c>
      <c r="E877" s="2669" t="s">
        <v>8581</v>
      </c>
      <c r="F877" s="2669" t="s">
        <v>9370</v>
      </c>
      <c r="G877" s="2669" t="s">
        <v>8980</v>
      </c>
      <c r="H877" s="2669" t="s">
        <v>9055</v>
      </c>
      <c r="I877" s="3025">
        <v>0</v>
      </c>
      <c r="J877" s="3025">
        <v>1053.48</v>
      </c>
      <c r="N877" s="1460">
        <v>1</v>
      </c>
      <c r="O877">
        <f>SUMIF('3BL ACTUAL'!C:C,G877,'3BL ACTUAL'!J:J)</f>
        <v>0</v>
      </c>
    </row>
    <row r="878" spans="1:15">
      <c r="H878" t="s">
        <v>8582</v>
      </c>
      <c r="O878">
        <f>SUMIF('3BL ACTUAL'!C:C,G878,'3BL ACTUAL'!J:J)</f>
        <v>0</v>
      </c>
    </row>
    <row r="879" spans="1:15">
      <c r="O879">
        <f>SUMIF('3BL ACTUAL'!C:C,G879,'3BL ACTUAL'!J:J)</f>
        <v>0</v>
      </c>
    </row>
    <row r="880" spans="1:15">
      <c r="H880" s="2668" t="s">
        <v>9371</v>
      </c>
      <c r="O880">
        <f>SUMIF('3BL ACTUAL'!C:C,G880,'3BL ACTUAL'!J:J)</f>
        <v>0</v>
      </c>
    </row>
    <row r="881" spans="1:15">
      <c r="A881" s="2669" t="s">
        <v>9333</v>
      </c>
      <c r="B881" s="2669" t="s">
        <v>5169</v>
      </c>
      <c r="C881" s="2669" t="s">
        <v>5298</v>
      </c>
      <c r="D881" s="2669" t="s">
        <v>5299</v>
      </c>
      <c r="E881" s="2669" t="s">
        <v>8390</v>
      </c>
      <c r="F881" s="2669" t="s">
        <v>9372</v>
      </c>
      <c r="G881" s="2669" t="s">
        <v>8338</v>
      </c>
      <c r="H881" s="2669" t="s">
        <v>8339</v>
      </c>
      <c r="I881" s="3025">
        <v>263.62</v>
      </c>
      <c r="J881" s="3025">
        <v>0</v>
      </c>
      <c r="O881">
        <f>SUMIF('3BL ACTUAL'!C:C,G881,'3BL ACTUAL'!J:J)</f>
        <v>0</v>
      </c>
    </row>
    <row r="882" spans="1:15">
      <c r="A882" s="2669" t="s">
        <v>9333</v>
      </c>
      <c r="B882" s="2669" t="s">
        <v>5169</v>
      </c>
      <c r="C882" s="2669" t="s">
        <v>5298</v>
      </c>
      <c r="D882" s="2669" t="s">
        <v>5299</v>
      </c>
      <c r="E882" s="2669" t="s">
        <v>8390</v>
      </c>
      <c r="F882" s="2669" t="s">
        <v>9372</v>
      </c>
      <c r="G882" s="2669" t="s">
        <v>8980</v>
      </c>
      <c r="H882" s="2669" t="s">
        <v>9055</v>
      </c>
      <c r="I882" s="3025">
        <v>0</v>
      </c>
      <c r="J882" s="3025">
        <v>263.62</v>
      </c>
      <c r="N882" s="1460">
        <v>1</v>
      </c>
      <c r="O882">
        <f>SUMIF('3BL ACTUAL'!C:C,G882,'3BL ACTUAL'!J:J)</f>
        <v>0</v>
      </c>
    </row>
    <row r="883" spans="1:15">
      <c r="H883" t="s">
        <v>8391</v>
      </c>
      <c r="O883">
        <f>SUMIF('3BL ACTUAL'!C:C,G883,'3BL ACTUAL'!J:J)</f>
        <v>0</v>
      </c>
    </row>
    <row r="884" spans="1:15">
      <c r="O884">
        <f>SUMIF('3BL ACTUAL'!C:C,G884,'3BL ACTUAL'!J:J)</f>
        <v>0</v>
      </c>
    </row>
    <row r="885" spans="1:15">
      <c r="H885" s="2668" t="s">
        <v>9373</v>
      </c>
      <c r="O885">
        <f>SUMIF('3BL ACTUAL'!C:C,G885,'3BL ACTUAL'!J:J)</f>
        <v>0</v>
      </c>
    </row>
    <row r="886" spans="1:15">
      <c r="A886" s="2669" t="s">
        <v>9333</v>
      </c>
      <c r="B886" s="2669" t="s">
        <v>5169</v>
      </c>
      <c r="C886" s="2669" t="s">
        <v>5298</v>
      </c>
      <c r="D886" s="2669" t="s">
        <v>5299</v>
      </c>
      <c r="E886" s="2669" t="s">
        <v>8156</v>
      </c>
      <c r="F886" s="2669" t="s">
        <v>9374</v>
      </c>
      <c r="G886" s="2669" t="s">
        <v>8072</v>
      </c>
      <c r="H886" s="2669" t="s">
        <v>8073</v>
      </c>
      <c r="I886" s="3025">
        <v>1332</v>
      </c>
      <c r="J886" s="3025">
        <v>0</v>
      </c>
      <c r="O886">
        <f>SUMIF('3BL ACTUAL'!C:C,G886,'3BL ACTUAL'!J:J)</f>
        <v>0</v>
      </c>
    </row>
    <row r="887" spans="1:15">
      <c r="A887" s="2669" t="s">
        <v>9333</v>
      </c>
      <c r="B887" s="2669" t="s">
        <v>5169</v>
      </c>
      <c r="C887" s="2669" t="s">
        <v>5298</v>
      </c>
      <c r="D887" s="2669" t="s">
        <v>5299</v>
      </c>
      <c r="E887" s="2669" t="s">
        <v>8156</v>
      </c>
      <c r="F887" s="2669" t="s">
        <v>9374</v>
      </c>
      <c r="G887" s="2669" t="s">
        <v>8980</v>
      </c>
      <c r="H887" s="2669" t="s">
        <v>9055</v>
      </c>
      <c r="I887" s="3025">
        <v>0</v>
      </c>
      <c r="J887" s="3025">
        <v>1332</v>
      </c>
      <c r="N887" s="1460">
        <v>1</v>
      </c>
      <c r="O887">
        <f>SUMIF('3BL ACTUAL'!C:C,G887,'3BL ACTUAL'!J:J)</f>
        <v>0</v>
      </c>
    </row>
    <row r="888" spans="1:15">
      <c r="H888" t="s">
        <v>8157</v>
      </c>
      <c r="O888">
        <f>SUMIF('3BL ACTUAL'!C:C,G888,'3BL ACTUAL'!J:J)</f>
        <v>0</v>
      </c>
    </row>
    <row r="889" spans="1:15">
      <c r="O889">
        <f>SUMIF('3BL ACTUAL'!C:C,G889,'3BL ACTUAL'!J:J)</f>
        <v>0</v>
      </c>
    </row>
    <row r="890" spans="1:15">
      <c r="H890" s="2668" t="s">
        <v>9375</v>
      </c>
      <c r="O890">
        <f>SUMIF('3BL ACTUAL'!C:C,G890,'3BL ACTUAL'!J:J)</f>
        <v>0</v>
      </c>
    </row>
    <row r="891" spans="1:15">
      <c r="A891" s="2669" t="s">
        <v>9333</v>
      </c>
      <c r="B891" s="2669" t="s">
        <v>5169</v>
      </c>
      <c r="C891" s="2669" t="s">
        <v>5298</v>
      </c>
      <c r="D891" s="2669" t="s">
        <v>5299</v>
      </c>
      <c r="E891" s="2669" t="s">
        <v>8324</v>
      </c>
      <c r="F891" s="2669" t="s">
        <v>9376</v>
      </c>
      <c r="G891" s="2669" t="s">
        <v>8287</v>
      </c>
      <c r="H891" s="2669" t="s">
        <v>8288</v>
      </c>
      <c r="I891" s="3025">
        <v>1766</v>
      </c>
      <c r="J891" s="3025">
        <v>0</v>
      </c>
      <c r="O891">
        <f>SUMIF('3BL ACTUAL'!C:C,G891,'3BL ACTUAL'!J:J)</f>
        <v>0</v>
      </c>
    </row>
    <row r="892" spans="1:15">
      <c r="A892" s="2669" t="s">
        <v>9333</v>
      </c>
      <c r="B892" s="2669" t="s">
        <v>5169</v>
      </c>
      <c r="C892" s="2669" t="s">
        <v>5298</v>
      </c>
      <c r="D892" s="2669" t="s">
        <v>5299</v>
      </c>
      <c r="E892" s="2669" t="s">
        <v>8324</v>
      </c>
      <c r="F892" s="2669" t="s">
        <v>9376</v>
      </c>
      <c r="G892" s="2669" t="s">
        <v>8980</v>
      </c>
      <c r="H892" s="2669" t="s">
        <v>9055</v>
      </c>
      <c r="I892" s="3025">
        <v>0</v>
      </c>
      <c r="J892" s="3025">
        <v>1766</v>
      </c>
      <c r="N892" s="1460">
        <v>1</v>
      </c>
      <c r="O892">
        <f>SUMIF('3BL ACTUAL'!C:C,G892,'3BL ACTUAL'!J:J)</f>
        <v>0</v>
      </c>
    </row>
    <row r="893" spans="1:15">
      <c r="H893" t="s">
        <v>8325</v>
      </c>
      <c r="O893">
        <f>SUMIF('3BL ACTUAL'!C:C,G893,'3BL ACTUAL'!J:J)</f>
        <v>0</v>
      </c>
    </row>
    <row r="894" spans="1:15">
      <c r="O894">
        <f>SUMIF('3BL ACTUAL'!C:C,G894,'3BL ACTUAL'!J:J)</f>
        <v>0</v>
      </c>
    </row>
    <row r="895" spans="1:15">
      <c r="H895" s="2668" t="s">
        <v>9377</v>
      </c>
      <c r="O895">
        <f>SUMIF('3BL ACTUAL'!C:C,G895,'3BL ACTUAL'!J:J)</f>
        <v>0</v>
      </c>
    </row>
    <row r="896" spans="1:15">
      <c r="A896" s="2669" t="s">
        <v>9333</v>
      </c>
      <c r="B896" s="2669" t="s">
        <v>5169</v>
      </c>
      <c r="C896" s="2669" t="s">
        <v>5298</v>
      </c>
      <c r="D896" s="2669" t="s">
        <v>5299</v>
      </c>
      <c r="E896" s="2669" t="s">
        <v>8200</v>
      </c>
      <c r="F896" s="2669" t="s">
        <v>9378</v>
      </c>
      <c r="G896" s="2669" t="s">
        <v>8168</v>
      </c>
      <c r="H896" s="2669" t="s">
        <v>8169</v>
      </c>
      <c r="I896" s="3025">
        <v>1110</v>
      </c>
      <c r="J896" s="3025">
        <v>0</v>
      </c>
      <c r="O896">
        <f>SUMIF('3BL ACTUAL'!C:C,G896,'3BL ACTUAL'!J:J)</f>
        <v>0</v>
      </c>
    </row>
    <row r="897" spans="1:15">
      <c r="A897" s="2669" t="s">
        <v>9333</v>
      </c>
      <c r="B897" s="2669" t="s">
        <v>5169</v>
      </c>
      <c r="C897" s="2669" t="s">
        <v>5298</v>
      </c>
      <c r="D897" s="2669" t="s">
        <v>5299</v>
      </c>
      <c r="E897" s="2669" t="s">
        <v>8200</v>
      </c>
      <c r="F897" s="2669" t="s">
        <v>9378</v>
      </c>
      <c r="G897" s="2669" t="s">
        <v>8980</v>
      </c>
      <c r="H897" s="2669" t="s">
        <v>9055</v>
      </c>
      <c r="I897" s="3025">
        <v>0</v>
      </c>
      <c r="J897" s="3025">
        <v>1110</v>
      </c>
      <c r="N897" s="1460">
        <v>1</v>
      </c>
      <c r="O897">
        <f>SUMIF('3BL ACTUAL'!C:C,G897,'3BL ACTUAL'!J:J)</f>
        <v>0</v>
      </c>
    </row>
    <row r="898" spans="1:15">
      <c r="H898" t="s">
        <v>8201</v>
      </c>
      <c r="O898">
        <f>SUMIF('3BL ACTUAL'!C:C,G898,'3BL ACTUAL'!J:J)</f>
        <v>0</v>
      </c>
    </row>
    <row r="899" spans="1:15">
      <c r="O899">
        <f>SUMIF('3BL ACTUAL'!C:C,G899,'3BL ACTUAL'!J:J)</f>
        <v>0</v>
      </c>
    </row>
    <row r="900" spans="1:15">
      <c r="H900" s="2668" t="s">
        <v>9379</v>
      </c>
      <c r="O900">
        <f>SUMIF('3BL ACTUAL'!C:C,G900,'3BL ACTUAL'!J:J)</f>
        <v>0</v>
      </c>
    </row>
    <row r="901" spans="1:15">
      <c r="A901" s="2669" t="s">
        <v>9333</v>
      </c>
      <c r="B901" s="2669" t="s">
        <v>5169</v>
      </c>
      <c r="C901" s="2669" t="s">
        <v>5298</v>
      </c>
      <c r="D901" s="2669" t="s">
        <v>5299</v>
      </c>
      <c r="E901" s="2669" t="s">
        <v>8240</v>
      </c>
      <c r="F901" s="2669" t="s">
        <v>9380</v>
      </c>
      <c r="G901" s="2669" t="s">
        <v>8208</v>
      </c>
      <c r="H901" s="2669" t="s">
        <v>8209</v>
      </c>
      <c r="I901" s="3025">
        <v>1239.5</v>
      </c>
      <c r="J901" s="3025">
        <v>0</v>
      </c>
      <c r="O901">
        <f>SUMIF('3BL ACTUAL'!C:C,G901,'3BL ACTUAL'!J:J)</f>
        <v>0</v>
      </c>
    </row>
    <row r="902" spans="1:15">
      <c r="A902" s="2669" t="s">
        <v>9333</v>
      </c>
      <c r="B902" s="2669" t="s">
        <v>5169</v>
      </c>
      <c r="C902" s="2669" t="s">
        <v>5298</v>
      </c>
      <c r="D902" s="2669" t="s">
        <v>5299</v>
      </c>
      <c r="E902" s="2669" t="s">
        <v>8240</v>
      </c>
      <c r="F902" s="2669" t="s">
        <v>9380</v>
      </c>
      <c r="G902" s="2669" t="s">
        <v>8980</v>
      </c>
      <c r="H902" s="2669" t="s">
        <v>9055</v>
      </c>
      <c r="I902" s="3025">
        <v>0</v>
      </c>
      <c r="J902" s="3025">
        <v>1239.5</v>
      </c>
      <c r="N902" s="1460">
        <v>1</v>
      </c>
      <c r="O902">
        <f>SUMIF('3BL ACTUAL'!C:C,G902,'3BL ACTUAL'!J:J)</f>
        <v>0</v>
      </c>
    </row>
    <row r="903" spans="1:15">
      <c r="H903" t="s">
        <v>8241</v>
      </c>
      <c r="O903">
        <f>SUMIF('3BL ACTUAL'!C:C,G903,'3BL ACTUAL'!J:J)</f>
        <v>0</v>
      </c>
    </row>
    <row r="904" spans="1:15">
      <c r="O904">
        <f>SUMIF('3BL ACTUAL'!C:C,G904,'3BL ACTUAL'!J:J)</f>
        <v>0</v>
      </c>
    </row>
    <row r="905" spans="1:15">
      <c r="H905" s="2668" t="s">
        <v>9381</v>
      </c>
      <c r="O905">
        <f>SUMIF('3BL ACTUAL'!C:C,G905,'3BL ACTUAL'!J:J)</f>
        <v>0</v>
      </c>
    </row>
    <row r="906" spans="1:15">
      <c r="A906" s="2669" t="s">
        <v>9333</v>
      </c>
      <c r="B906" s="2669" t="s">
        <v>5169</v>
      </c>
      <c r="C906" s="2669" t="s">
        <v>5298</v>
      </c>
      <c r="D906" s="2669" t="s">
        <v>5299</v>
      </c>
      <c r="E906" s="2669" t="s">
        <v>8275</v>
      </c>
      <c r="F906" s="2669" t="s">
        <v>9382</v>
      </c>
      <c r="G906" s="2669" t="s">
        <v>8248</v>
      </c>
      <c r="H906" s="2669" t="s">
        <v>8249</v>
      </c>
      <c r="I906" s="3025">
        <v>55.5</v>
      </c>
      <c r="J906" s="3025">
        <v>0</v>
      </c>
      <c r="O906">
        <f>SUMIF('3BL ACTUAL'!C:C,G906,'3BL ACTUAL'!J:J)</f>
        <v>0</v>
      </c>
    </row>
    <row r="907" spans="1:15">
      <c r="A907" s="2669" t="s">
        <v>9333</v>
      </c>
      <c r="B907" s="2669" t="s">
        <v>5169</v>
      </c>
      <c r="C907" s="2669" t="s">
        <v>5298</v>
      </c>
      <c r="D907" s="2669" t="s">
        <v>5299</v>
      </c>
      <c r="E907" s="2669" t="s">
        <v>8275</v>
      </c>
      <c r="F907" s="2669" t="s">
        <v>9382</v>
      </c>
      <c r="G907" s="2669" t="s">
        <v>8980</v>
      </c>
      <c r="H907" s="2669" t="s">
        <v>9055</v>
      </c>
      <c r="I907" s="3025">
        <v>0</v>
      </c>
      <c r="J907" s="3025">
        <v>55.5</v>
      </c>
      <c r="N907" s="1460">
        <v>1</v>
      </c>
      <c r="O907">
        <f>SUMIF('3BL ACTUAL'!C:C,G907,'3BL ACTUAL'!J:J)</f>
        <v>0</v>
      </c>
    </row>
    <row r="908" spans="1:15">
      <c r="H908" t="s">
        <v>8276</v>
      </c>
      <c r="O908">
        <f>SUMIF('3BL ACTUAL'!C:C,G908,'3BL ACTUAL'!J:J)</f>
        <v>0</v>
      </c>
    </row>
    <row r="909" spans="1:15">
      <c r="O909">
        <f>SUMIF('3BL ACTUAL'!C:C,G909,'3BL ACTUAL'!J:J)</f>
        <v>0</v>
      </c>
    </row>
    <row r="910" spans="1:15">
      <c r="H910" s="2668" t="s">
        <v>9383</v>
      </c>
      <c r="O910">
        <f>SUMIF('3BL ACTUAL'!C:C,G910,'3BL ACTUAL'!J:J)</f>
        <v>0</v>
      </c>
    </row>
    <row r="911" spans="1:15">
      <c r="A911" s="2669" t="s">
        <v>9333</v>
      </c>
      <c r="B911" s="2669" t="s">
        <v>5169</v>
      </c>
      <c r="C911" s="2669" t="s">
        <v>5298</v>
      </c>
      <c r="D911" s="2669" t="s">
        <v>5299</v>
      </c>
      <c r="E911" s="2669" t="s">
        <v>8583</v>
      </c>
      <c r="F911" s="2669" t="s">
        <v>9384</v>
      </c>
      <c r="G911" s="2669" t="s">
        <v>8512</v>
      </c>
      <c r="H911" s="2669" t="s">
        <v>8513</v>
      </c>
      <c r="I911" s="3025">
        <v>511.8</v>
      </c>
      <c r="J911" s="3025">
        <v>0</v>
      </c>
      <c r="O911">
        <f>SUMIF('3BL ACTUAL'!C:C,G911,'3BL ACTUAL'!J:J)</f>
        <v>0</v>
      </c>
    </row>
    <row r="912" spans="1:15">
      <c r="A912" s="2669" t="s">
        <v>9333</v>
      </c>
      <c r="B912" s="2669" t="s">
        <v>5169</v>
      </c>
      <c r="C912" s="2669" t="s">
        <v>5298</v>
      </c>
      <c r="D912" s="2669" t="s">
        <v>5299</v>
      </c>
      <c r="E912" s="2669" t="s">
        <v>8583</v>
      </c>
      <c r="F912" s="2669" t="s">
        <v>9384</v>
      </c>
      <c r="G912" s="2669" t="s">
        <v>8980</v>
      </c>
      <c r="H912" s="2669" t="s">
        <v>9055</v>
      </c>
      <c r="I912" s="3025">
        <v>0</v>
      </c>
      <c r="J912" s="3025">
        <v>511.8</v>
      </c>
      <c r="N912" s="1460">
        <v>1</v>
      </c>
      <c r="O912">
        <f>SUMIF('3BL ACTUAL'!C:C,G912,'3BL ACTUAL'!J:J)</f>
        <v>0</v>
      </c>
    </row>
    <row r="913" spans="1:15">
      <c r="H913" t="s">
        <v>8584</v>
      </c>
      <c r="O913">
        <f>SUMIF('3BL ACTUAL'!C:C,G913,'3BL ACTUAL'!J:J)</f>
        <v>0</v>
      </c>
    </row>
    <row r="914" spans="1:15">
      <c r="O914">
        <f>SUMIF('3BL ACTUAL'!C:C,G914,'3BL ACTUAL'!J:J)</f>
        <v>0</v>
      </c>
    </row>
    <row r="915" spans="1:15">
      <c r="H915" s="2668" t="s">
        <v>9385</v>
      </c>
      <c r="O915">
        <f>SUMIF('3BL ACTUAL'!C:C,G915,'3BL ACTUAL'!J:J)</f>
        <v>0</v>
      </c>
    </row>
    <row r="916" spans="1:15">
      <c r="A916" s="2669" t="s">
        <v>9333</v>
      </c>
      <c r="B916" s="2669" t="s">
        <v>5169</v>
      </c>
      <c r="C916" s="2669" t="s">
        <v>5298</v>
      </c>
      <c r="D916" s="2669" t="s">
        <v>5299</v>
      </c>
      <c r="E916" s="2669" t="s">
        <v>7852</v>
      </c>
      <c r="F916" s="2669" t="s">
        <v>9386</v>
      </c>
      <c r="G916" s="2669" t="s">
        <v>5323</v>
      </c>
      <c r="H916" s="2669" t="s">
        <v>4988</v>
      </c>
      <c r="I916" s="3025">
        <v>480</v>
      </c>
      <c r="J916" s="3025">
        <v>0</v>
      </c>
      <c r="O916">
        <f>SUMIF('3BL ACTUAL'!C:C,G916,'3BL ACTUAL'!J:J)</f>
        <v>0</v>
      </c>
    </row>
    <row r="917" spans="1:15">
      <c r="A917" s="2669" t="s">
        <v>9333</v>
      </c>
      <c r="B917" s="2669" t="s">
        <v>5169</v>
      </c>
      <c r="C917" s="2669" t="s">
        <v>5298</v>
      </c>
      <c r="D917" s="2669" t="s">
        <v>5299</v>
      </c>
      <c r="E917" s="2669" t="s">
        <v>7852</v>
      </c>
      <c r="F917" s="2669" t="s">
        <v>9386</v>
      </c>
      <c r="G917" s="2669" t="s">
        <v>8980</v>
      </c>
      <c r="H917" s="2669" t="s">
        <v>9055</v>
      </c>
      <c r="I917" s="3025">
        <v>0</v>
      </c>
      <c r="J917" s="3025">
        <v>480</v>
      </c>
      <c r="N917" s="1460">
        <v>1</v>
      </c>
      <c r="O917">
        <f>SUMIF('3BL ACTUAL'!C:C,G917,'3BL ACTUAL'!J:J)</f>
        <v>0</v>
      </c>
    </row>
    <row r="918" spans="1:15">
      <c r="H918" t="s">
        <v>7853</v>
      </c>
      <c r="O918">
        <f>SUMIF('3BL ACTUAL'!C:C,G918,'3BL ACTUAL'!J:J)</f>
        <v>0</v>
      </c>
    </row>
    <row r="919" spans="1:15">
      <c r="O919">
        <f>SUMIF('3BL ACTUAL'!C:C,G919,'3BL ACTUAL'!J:J)</f>
        <v>0</v>
      </c>
    </row>
    <row r="920" spans="1:15">
      <c r="H920" s="2668" t="s">
        <v>9387</v>
      </c>
      <c r="O920">
        <f>SUMIF('3BL ACTUAL'!C:C,G920,'3BL ACTUAL'!J:J)</f>
        <v>0</v>
      </c>
    </row>
    <row r="921" spans="1:15">
      <c r="A921" s="2669" t="s">
        <v>9333</v>
      </c>
      <c r="B921" s="2669" t="s">
        <v>5169</v>
      </c>
      <c r="C921" s="2669" t="s">
        <v>5298</v>
      </c>
      <c r="D921" s="2669" t="s">
        <v>5299</v>
      </c>
      <c r="E921" s="2669" t="s">
        <v>7854</v>
      </c>
      <c r="F921" s="2669" t="s">
        <v>9388</v>
      </c>
      <c r="G921" s="2669" t="s">
        <v>5323</v>
      </c>
      <c r="H921" s="2669" t="s">
        <v>4988</v>
      </c>
      <c r="I921" s="3025">
        <v>480</v>
      </c>
      <c r="J921" s="3025">
        <v>0</v>
      </c>
      <c r="O921">
        <f>SUMIF('3BL ACTUAL'!C:C,G921,'3BL ACTUAL'!J:J)</f>
        <v>0</v>
      </c>
    </row>
    <row r="922" spans="1:15">
      <c r="A922" s="2669" t="s">
        <v>9333</v>
      </c>
      <c r="B922" s="2669" t="s">
        <v>5169</v>
      </c>
      <c r="C922" s="2669" t="s">
        <v>5298</v>
      </c>
      <c r="D922" s="2669" t="s">
        <v>5299</v>
      </c>
      <c r="E922" s="2669" t="s">
        <v>7854</v>
      </c>
      <c r="F922" s="2669" t="s">
        <v>9388</v>
      </c>
      <c r="G922" s="2669" t="s">
        <v>8980</v>
      </c>
      <c r="H922" s="2669" t="s">
        <v>9055</v>
      </c>
      <c r="I922" s="3025">
        <v>0</v>
      </c>
      <c r="J922" s="3025">
        <v>480</v>
      </c>
      <c r="N922" s="1460">
        <v>1</v>
      </c>
      <c r="O922">
        <f>SUMIF('3BL ACTUAL'!C:C,G922,'3BL ACTUAL'!J:J)</f>
        <v>0</v>
      </c>
    </row>
    <row r="923" spans="1:15">
      <c r="H923" t="s">
        <v>7855</v>
      </c>
      <c r="O923">
        <f>SUMIF('3BL ACTUAL'!C:C,G923,'3BL ACTUAL'!J:J)</f>
        <v>0</v>
      </c>
    </row>
    <row r="924" spans="1:15">
      <c r="O924">
        <f>SUMIF('3BL ACTUAL'!C:C,G924,'3BL ACTUAL'!J:J)</f>
        <v>0</v>
      </c>
    </row>
    <row r="925" spans="1:15">
      <c r="H925" s="2668" t="s">
        <v>9389</v>
      </c>
      <c r="O925">
        <f>SUMIF('3BL ACTUAL'!C:C,G925,'3BL ACTUAL'!J:J)</f>
        <v>0</v>
      </c>
    </row>
    <row r="926" spans="1:15">
      <c r="A926" s="2669" t="s">
        <v>9333</v>
      </c>
      <c r="B926" s="2669" t="s">
        <v>5169</v>
      </c>
      <c r="C926" s="2669" t="s">
        <v>5298</v>
      </c>
      <c r="D926" s="2669" t="s">
        <v>5299</v>
      </c>
      <c r="E926" s="2669" t="s">
        <v>8000</v>
      </c>
      <c r="F926" s="2669" t="s">
        <v>9390</v>
      </c>
      <c r="G926" s="2669" t="s">
        <v>5347</v>
      </c>
      <c r="H926" s="2669" t="s">
        <v>4999</v>
      </c>
      <c r="I926" s="3025">
        <v>423.5</v>
      </c>
      <c r="J926" s="3025">
        <v>0</v>
      </c>
      <c r="O926">
        <f>SUMIF('3BL ACTUAL'!C:C,G926,'3BL ACTUAL'!J:J)</f>
        <v>0</v>
      </c>
    </row>
    <row r="927" spans="1:15">
      <c r="A927" s="2669" t="s">
        <v>9333</v>
      </c>
      <c r="B927" s="2669" t="s">
        <v>5169</v>
      </c>
      <c r="C927" s="2669" t="s">
        <v>5298</v>
      </c>
      <c r="D927" s="2669" t="s">
        <v>5299</v>
      </c>
      <c r="E927" s="2669" t="s">
        <v>8000</v>
      </c>
      <c r="F927" s="2669" t="s">
        <v>9390</v>
      </c>
      <c r="G927" s="2669" t="s">
        <v>8980</v>
      </c>
      <c r="H927" s="2669" t="s">
        <v>9055</v>
      </c>
      <c r="I927" s="3025">
        <v>0</v>
      </c>
      <c r="J927" s="3025">
        <v>423.5</v>
      </c>
      <c r="N927" s="1460">
        <v>1</v>
      </c>
      <c r="O927">
        <f>SUMIF('3BL ACTUAL'!C:C,G927,'3BL ACTUAL'!J:J)</f>
        <v>0</v>
      </c>
    </row>
    <row r="928" spans="1:15">
      <c r="H928" t="s">
        <v>8001</v>
      </c>
      <c r="O928">
        <f>SUMIF('3BL ACTUAL'!C:C,G928,'3BL ACTUAL'!J:J)</f>
        <v>0</v>
      </c>
    </row>
    <row r="929" spans="1:15">
      <c r="O929">
        <f>SUMIF('3BL ACTUAL'!C:C,G929,'3BL ACTUAL'!J:J)</f>
        <v>0</v>
      </c>
    </row>
    <row r="930" spans="1:15">
      <c r="H930" s="2668" t="s">
        <v>9391</v>
      </c>
      <c r="O930">
        <f>SUMIF('3BL ACTUAL'!C:C,G930,'3BL ACTUAL'!J:J)</f>
        <v>0</v>
      </c>
    </row>
    <row r="931" spans="1:15">
      <c r="A931" s="2669" t="s">
        <v>9333</v>
      </c>
      <c r="B931" s="2669" t="s">
        <v>5169</v>
      </c>
      <c r="C931" s="2669" t="s">
        <v>5298</v>
      </c>
      <c r="D931" s="2669" t="s">
        <v>5299</v>
      </c>
      <c r="E931" s="2669" t="s">
        <v>7998</v>
      </c>
      <c r="F931" s="2669" t="s">
        <v>9392</v>
      </c>
      <c r="G931" s="2669" t="s">
        <v>5347</v>
      </c>
      <c r="H931" s="2669" t="s">
        <v>4999</v>
      </c>
      <c r="I931" s="3025">
        <v>376.5</v>
      </c>
      <c r="J931" s="3025">
        <v>0</v>
      </c>
      <c r="O931">
        <f>SUMIF('3BL ACTUAL'!C:C,G931,'3BL ACTUAL'!J:J)</f>
        <v>0</v>
      </c>
    </row>
    <row r="932" spans="1:15">
      <c r="A932" s="2669" t="s">
        <v>9333</v>
      </c>
      <c r="B932" s="2669" t="s">
        <v>5169</v>
      </c>
      <c r="C932" s="2669" t="s">
        <v>5298</v>
      </c>
      <c r="D932" s="2669" t="s">
        <v>5299</v>
      </c>
      <c r="E932" s="2669" t="s">
        <v>7998</v>
      </c>
      <c r="F932" s="2669" t="s">
        <v>9392</v>
      </c>
      <c r="G932" s="2669" t="s">
        <v>8980</v>
      </c>
      <c r="H932" s="2669" t="s">
        <v>9055</v>
      </c>
      <c r="I932" s="3025">
        <v>0</v>
      </c>
      <c r="J932" s="3025">
        <v>376.5</v>
      </c>
      <c r="N932" s="1460">
        <v>1</v>
      </c>
      <c r="O932">
        <f>SUMIF('3BL ACTUAL'!C:C,G932,'3BL ACTUAL'!J:J)</f>
        <v>0</v>
      </c>
    </row>
    <row r="933" spans="1:15">
      <c r="H933" t="s">
        <v>7999</v>
      </c>
      <c r="O933">
        <f>SUMIF('3BL ACTUAL'!C:C,G933,'3BL ACTUAL'!J:J)</f>
        <v>0</v>
      </c>
    </row>
    <row r="934" spans="1:15">
      <c r="O934">
        <f>SUMIF('3BL ACTUAL'!C:C,G934,'3BL ACTUAL'!J:J)</f>
        <v>0</v>
      </c>
    </row>
    <row r="935" spans="1:15">
      <c r="H935" s="2668" t="s">
        <v>9393</v>
      </c>
      <c r="O935">
        <f>SUMIF('3BL ACTUAL'!C:C,G935,'3BL ACTUAL'!J:J)</f>
        <v>0</v>
      </c>
    </row>
    <row r="936" spans="1:15">
      <c r="A936" s="2669" t="s">
        <v>9333</v>
      </c>
      <c r="B936" s="2669" t="s">
        <v>5071</v>
      </c>
      <c r="C936" s="2669" t="s">
        <v>9011</v>
      </c>
      <c r="D936" s="2669" t="s">
        <v>5071</v>
      </c>
      <c r="E936" s="2669" t="s">
        <v>7357</v>
      </c>
      <c r="F936" s="2669" t="s">
        <v>9394</v>
      </c>
      <c r="G936" s="2669" t="s">
        <v>5311</v>
      </c>
      <c r="H936" s="2669" t="s">
        <v>5015</v>
      </c>
      <c r="I936" s="3025">
        <v>800</v>
      </c>
      <c r="J936" s="3025">
        <v>0</v>
      </c>
      <c r="O936">
        <f>SUMIF('3BL ACTUAL'!C:C,G936,'3BL ACTUAL'!J:J)</f>
        <v>0</v>
      </c>
    </row>
    <row r="937" spans="1:15">
      <c r="A937" s="2669" t="s">
        <v>9333</v>
      </c>
      <c r="B937" s="2669" t="s">
        <v>5071</v>
      </c>
      <c r="C937" s="2669" t="s">
        <v>9011</v>
      </c>
      <c r="D937" s="2669" t="s">
        <v>5071</v>
      </c>
      <c r="E937" s="2669" t="s">
        <v>7357</v>
      </c>
      <c r="F937" s="2669" t="s">
        <v>9394</v>
      </c>
      <c r="G937" s="2669" t="s">
        <v>5297</v>
      </c>
      <c r="H937" s="2669" t="s">
        <v>5075</v>
      </c>
      <c r="I937" s="3025">
        <v>0</v>
      </c>
      <c r="J937" s="3025">
        <v>800</v>
      </c>
      <c r="O937">
        <f>SUMIF('3BL ACTUAL'!C:C,G937,'3BL ACTUAL'!J:J)</f>
        <v>0</v>
      </c>
    </row>
    <row r="938" spans="1:15">
      <c r="H938" t="s">
        <v>7358</v>
      </c>
      <c r="O938">
        <f>SUMIF('3BL ACTUAL'!C:C,G938,'3BL ACTUAL'!J:J)</f>
        <v>0</v>
      </c>
    </row>
    <row r="939" spans="1:15">
      <c r="O939">
        <f>SUMIF('3BL ACTUAL'!C:C,G939,'3BL ACTUAL'!J:J)</f>
        <v>0</v>
      </c>
    </row>
    <row r="940" spans="1:15">
      <c r="H940" s="2668" t="s">
        <v>9397</v>
      </c>
      <c r="O940">
        <f>SUMIF('3BL ACTUAL'!C:C,G940,'3BL ACTUAL'!J:J)</f>
        <v>0</v>
      </c>
    </row>
    <row r="941" spans="1:15">
      <c r="A941" s="2669" t="s">
        <v>9333</v>
      </c>
      <c r="B941" s="2669" t="s">
        <v>5071</v>
      </c>
      <c r="C941" s="2669" t="s">
        <v>9011</v>
      </c>
      <c r="D941" s="2669" t="s">
        <v>5071</v>
      </c>
      <c r="E941" s="2669" t="s">
        <v>7360</v>
      </c>
      <c r="F941" s="2669" t="s">
        <v>9398</v>
      </c>
      <c r="G941" s="2669" t="s">
        <v>5311</v>
      </c>
      <c r="H941" s="2669" t="s">
        <v>5015</v>
      </c>
      <c r="I941" s="3025">
        <v>6</v>
      </c>
      <c r="J941" s="3025">
        <v>0</v>
      </c>
      <c r="O941">
        <f>SUMIF('3BL ACTUAL'!C:C,G941,'3BL ACTUAL'!J:J)</f>
        <v>0</v>
      </c>
    </row>
    <row r="942" spans="1:15">
      <c r="A942" s="2669" t="s">
        <v>9333</v>
      </c>
      <c r="B942" s="2669" t="s">
        <v>5071</v>
      </c>
      <c r="C942" s="2669" t="s">
        <v>9011</v>
      </c>
      <c r="D942" s="2669" t="s">
        <v>5071</v>
      </c>
      <c r="E942" s="2669" t="s">
        <v>7360</v>
      </c>
      <c r="F942" s="2669" t="s">
        <v>9398</v>
      </c>
      <c r="G942" s="2669" t="s">
        <v>5304</v>
      </c>
      <c r="H942" s="2669" t="s">
        <v>5004</v>
      </c>
      <c r="I942" s="3025">
        <v>50</v>
      </c>
      <c r="J942" s="3025">
        <v>0</v>
      </c>
      <c r="O942">
        <f>SUMIF('3BL ACTUAL'!C:C,G942,'3BL ACTUAL'!J:J)</f>
        <v>0</v>
      </c>
    </row>
    <row r="943" spans="1:15">
      <c r="A943" s="2669" t="s">
        <v>9333</v>
      </c>
      <c r="B943" s="2669" t="s">
        <v>5071</v>
      </c>
      <c r="C943" s="2669" t="s">
        <v>9011</v>
      </c>
      <c r="D943" s="2669" t="s">
        <v>5071</v>
      </c>
      <c r="E943" s="2669" t="s">
        <v>7360</v>
      </c>
      <c r="F943" s="2669" t="s">
        <v>9398</v>
      </c>
      <c r="G943" s="2669" t="s">
        <v>5297</v>
      </c>
      <c r="H943" s="2669" t="s">
        <v>5075</v>
      </c>
      <c r="I943" s="3025">
        <v>0</v>
      </c>
      <c r="J943" s="3025">
        <v>56</v>
      </c>
      <c r="O943">
        <f>SUMIF('3BL ACTUAL'!C:C,G943,'3BL ACTUAL'!J:J)</f>
        <v>0</v>
      </c>
    </row>
    <row r="944" spans="1:15">
      <c r="H944" t="s">
        <v>7361</v>
      </c>
      <c r="O944">
        <f>SUMIF('3BL ACTUAL'!C:C,G944,'3BL ACTUAL'!J:J)</f>
        <v>0</v>
      </c>
    </row>
    <row r="945" spans="1:15">
      <c r="O945">
        <f>SUMIF('3BL ACTUAL'!C:C,G945,'3BL ACTUAL'!J:J)</f>
        <v>0</v>
      </c>
    </row>
    <row r="946" spans="1:15">
      <c r="H946" s="2668" t="s">
        <v>9399</v>
      </c>
      <c r="O946">
        <f>SUMIF('3BL ACTUAL'!C:C,G946,'3BL ACTUAL'!J:J)</f>
        <v>0</v>
      </c>
    </row>
    <row r="947" spans="1:15">
      <c r="A947" s="2669" t="s">
        <v>9333</v>
      </c>
      <c r="B947" s="2669" t="s">
        <v>5071</v>
      </c>
      <c r="C947" s="2669" t="s">
        <v>9011</v>
      </c>
      <c r="D947" s="2669" t="s">
        <v>5071</v>
      </c>
      <c r="E947" s="2669" t="s">
        <v>7362</v>
      </c>
      <c r="F947" s="2669" t="s">
        <v>9400</v>
      </c>
      <c r="G947" s="2669" t="s">
        <v>5311</v>
      </c>
      <c r="H947" s="2669" t="s">
        <v>5015</v>
      </c>
      <c r="I947" s="3025">
        <v>18.239999999999998</v>
      </c>
      <c r="J947" s="3025">
        <v>0</v>
      </c>
      <c r="O947">
        <f>SUMIF('3BL ACTUAL'!C:C,G947,'3BL ACTUAL'!J:J)</f>
        <v>0</v>
      </c>
    </row>
    <row r="948" spans="1:15">
      <c r="A948" s="2669" t="s">
        <v>9333</v>
      </c>
      <c r="B948" s="2669" t="s">
        <v>5071</v>
      </c>
      <c r="C948" s="2669" t="s">
        <v>9011</v>
      </c>
      <c r="D948" s="2669" t="s">
        <v>5071</v>
      </c>
      <c r="E948" s="2669" t="s">
        <v>7362</v>
      </c>
      <c r="F948" s="2669" t="s">
        <v>9400</v>
      </c>
      <c r="G948" s="2669" t="s">
        <v>5297</v>
      </c>
      <c r="H948" s="2669" t="s">
        <v>5075</v>
      </c>
      <c r="I948" s="3025">
        <v>0</v>
      </c>
      <c r="J948" s="3025">
        <v>18.239999999999998</v>
      </c>
      <c r="O948">
        <f>SUMIF('3BL ACTUAL'!C:C,G948,'3BL ACTUAL'!J:J)</f>
        <v>0</v>
      </c>
    </row>
    <row r="949" spans="1:15">
      <c r="H949" t="s">
        <v>7358</v>
      </c>
      <c r="O949">
        <f>SUMIF('3BL ACTUAL'!C:C,G949,'3BL ACTUAL'!J:J)</f>
        <v>0</v>
      </c>
    </row>
    <row r="950" spans="1:15">
      <c r="O950">
        <f>SUMIF('3BL ACTUAL'!C:C,G950,'3BL ACTUAL'!J:J)</f>
        <v>0</v>
      </c>
    </row>
    <row r="951" spans="1:15">
      <c r="H951" s="2668" t="s">
        <v>9401</v>
      </c>
      <c r="O951">
        <f>SUMIF('3BL ACTUAL'!C:C,G951,'3BL ACTUAL'!J:J)</f>
        <v>0</v>
      </c>
    </row>
    <row r="952" spans="1:15">
      <c r="A952" s="2669" t="s">
        <v>9333</v>
      </c>
      <c r="B952" s="2669" t="s">
        <v>5071</v>
      </c>
      <c r="C952" s="2669" t="s">
        <v>9011</v>
      </c>
      <c r="D952" s="2669" t="s">
        <v>5071</v>
      </c>
      <c r="E952" s="2669" t="s">
        <v>7363</v>
      </c>
      <c r="F952" s="2669" t="s">
        <v>9402</v>
      </c>
      <c r="G952" s="2669" t="s">
        <v>5311</v>
      </c>
      <c r="H952" s="2669" t="s">
        <v>5015</v>
      </c>
      <c r="I952" s="3025">
        <v>19036.57</v>
      </c>
      <c r="J952" s="3025">
        <v>0</v>
      </c>
      <c r="O952">
        <f>SUMIF('3BL ACTUAL'!C:C,G952,'3BL ACTUAL'!J:J)</f>
        <v>0</v>
      </c>
    </row>
    <row r="953" spans="1:15">
      <c r="A953" s="2669" t="s">
        <v>9333</v>
      </c>
      <c r="B953" s="2669" t="s">
        <v>5071</v>
      </c>
      <c r="C953" s="2669" t="s">
        <v>9011</v>
      </c>
      <c r="D953" s="2669" t="s">
        <v>5071</v>
      </c>
      <c r="E953" s="2669" t="s">
        <v>7363</v>
      </c>
      <c r="F953" s="2669" t="s">
        <v>9402</v>
      </c>
      <c r="G953" s="2669" t="s">
        <v>5297</v>
      </c>
      <c r="H953" s="2669" t="s">
        <v>5075</v>
      </c>
      <c r="I953" s="3025">
        <v>0</v>
      </c>
      <c r="J953" s="3025">
        <v>19036.57</v>
      </c>
      <c r="O953">
        <f>SUMIF('3BL ACTUAL'!C:C,G953,'3BL ACTUAL'!J:J)</f>
        <v>0</v>
      </c>
    </row>
    <row r="954" spans="1:15">
      <c r="H954" t="s">
        <v>7358</v>
      </c>
      <c r="O954">
        <f>SUMIF('3BL ACTUAL'!C:C,G954,'3BL ACTUAL'!J:J)</f>
        <v>0</v>
      </c>
    </row>
    <row r="955" spans="1:15">
      <c r="O955">
        <f>SUMIF('3BL ACTUAL'!C:C,G955,'3BL ACTUAL'!J:J)</f>
        <v>0</v>
      </c>
    </row>
    <row r="956" spans="1:15">
      <c r="H956" s="2668" t="s">
        <v>9403</v>
      </c>
      <c r="O956">
        <f>SUMIF('3BL ACTUAL'!C:C,G956,'3BL ACTUAL'!J:J)</f>
        <v>0</v>
      </c>
    </row>
    <row r="957" spans="1:15">
      <c r="A957" s="2669" t="s">
        <v>9333</v>
      </c>
      <c r="B957" s="2669"/>
      <c r="C957" s="2669"/>
      <c r="D957" s="2669" t="s">
        <v>5073</v>
      </c>
      <c r="E957" s="2669" t="s">
        <v>7364</v>
      </c>
      <c r="F957" s="2669" t="s">
        <v>9404</v>
      </c>
      <c r="G957" s="2669" t="s">
        <v>5306</v>
      </c>
      <c r="H957" s="2669" t="s">
        <v>4937</v>
      </c>
      <c r="I957" s="3025">
        <v>18659.97</v>
      </c>
      <c r="J957" s="3025">
        <v>0</v>
      </c>
      <c r="O957">
        <f>SUMIF('3BL ACTUAL'!C:C,G957,'3BL ACTUAL'!J:J)</f>
        <v>0</v>
      </c>
    </row>
    <row r="958" spans="1:15">
      <c r="A958" s="2669" t="s">
        <v>9333</v>
      </c>
      <c r="B958" s="2669"/>
      <c r="C958" s="2669"/>
      <c r="D958" s="2669" t="s">
        <v>5073</v>
      </c>
      <c r="E958" s="2669" t="s">
        <v>7364</v>
      </c>
      <c r="F958" s="2669" t="s">
        <v>9404</v>
      </c>
      <c r="G958" s="2669" t="s">
        <v>5297</v>
      </c>
      <c r="H958" s="2669" t="s">
        <v>5075</v>
      </c>
      <c r="I958" s="3025">
        <v>0</v>
      </c>
      <c r="J958" s="3025">
        <v>18659.97</v>
      </c>
      <c r="O958">
        <f>SUMIF('3BL ACTUAL'!C:C,G958,'3BL ACTUAL'!J:J)</f>
        <v>0</v>
      </c>
    </row>
    <row r="959" spans="1:15">
      <c r="H959" t="s">
        <v>7365</v>
      </c>
      <c r="O959">
        <f>SUMIF('3BL ACTUAL'!C:C,G959,'3BL ACTUAL'!J:J)</f>
        <v>0</v>
      </c>
    </row>
    <row r="960" spans="1:15">
      <c r="O960">
        <f>SUMIF('3BL ACTUAL'!C:C,G960,'3BL ACTUAL'!J:J)</f>
        <v>0</v>
      </c>
    </row>
    <row r="961" spans="1:15">
      <c r="H961" s="2668" t="s">
        <v>9405</v>
      </c>
      <c r="O961">
        <f>SUMIF('3BL ACTUAL'!C:C,G961,'3BL ACTUAL'!J:J)</f>
        <v>0</v>
      </c>
    </row>
    <row r="962" spans="1:15">
      <c r="A962" s="2669" t="s">
        <v>9333</v>
      </c>
      <c r="B962" s="2669"/>
      <c r="C962" s="2669"/>
      <c r="D962" s="2669" t="s">
        <v>5073</v>
      </c>
      <c r="E962" s="2669" t="s">
        <v>7366</v>
      </c>
      <c r="F962" s="2669" t="s">
        <v>9406</v>
      </c>
      <c r="G962" s="2669" t="s">
        <v>5300</v>
      </c>
      <c r="H962" s="2669" t="s">
        <v>264</v>
      </c>
      <c r="I962" s="3025">
        <v>2800</v>
      </c>
      <c r="J962" s="3025">
        <v>0</v>
      </c>
      <c r="O962">
        <f>SUMIF('3BL ACTUAL'!C:C,G962,'3BL ACTUAL'!J:J)</f>
        <v>0</v>
      </c>
    </row>
    <row r="963" spans="1:15">
      <c r="A963" s="2669" t="s">
        <v>9333</v>
      </c>
      <c r="B963" s="2669"/>
      <c r="C963" s="2669"/>
      <c r="D963" s="2669" t="s">
        <v>5073</v>
      </c>
      <c r="E963" s="2669" t="s">
        <v>7366</v>
      </c>
      <c r="F963" s="2669" t="s">
        <v>9406</v>
      </c>
      <c r="G963" s="2669" t="s">
        <v>5297</v>
      </c>
      <c r="H963" s="2669" t="s">
        <v>5075</v>
      </c>
      <c r="I963" s="3025">
        <v>0</v>
      </c>
      <c r="J963" s="3025">
        <v>2800</v>
      </c>
      <c r="O963">
        <f>SUMIF('3BL ACTUAL'!C:C,G963,'3BL ACTUAL'!J:J)</f>
        <v>0</v>
      </c>
    </row>
    <row r="964" spans="1:15">
      <c r="H964" t="s">
        <v>7367</v>
      </c>
      <c r="O964">
        <f>SUMIF('3BL ACTUAL'!C:C,G964,'3BL ACTUAL'!J:J)</f>
        <v>0</v>
      </c>
    </row>
    <row r="965" spans="1:15">
      <c r="O965">
        <f>SUMIF('3BL ACTUAL'!C:C,G965,'3BL ACTUAL'!J:J)</f>
        <v>0</v>
      </c>
    </row>
    <row r="966" spans="1:15">
      <c r="H966" s="2668" t="s">
        <v>9407</v>
      </c>
      <c r="O966">
        <f>SUMIF('3BL ACTUAL'!C:C,G966,'3BL ACTUAL'!J:J)</f>
        <v>0</v>
      </c>
    </row>
    <row r="967" spans="1:15">
      <c r="A967" s="2669" t="s">
        <v>9333</v>
      </c>
      <c r="B967" s="2669"/>
      <c r="C967" s="2669"/>
      <c r="D967" s="2669" t="s">
        <v>5073</v>
      </c>
      <c r="E967" s="2669" t="s">
        <v>7368</v>
      </c>
      <c r="F967" s="2669" t="s">
        <v>9408</v>
      </c>
      <c r="G967" s="2669" t="s">
        <v>5297</v>
      </c>
      <c r="H967" s="2669" t="s">
        <v>4934</v>
      </c>
      <c r="I967" s="3025">
        <v>189.2</v>
      </c>
      <c r="J967" s="3025">
        <v>0</v>
      </c>
      <c r="O967">
        <f>SUMIF('3BL ACTUAL'!C:C,G967,'3BL ACTUAL'!J:J)</f>
        <v>0</v>
      </c>
    </row>
    <row r="968" spans="1:15">
      <c r="A968" s="2669" t="s">
        <v>9333</v>
      </c>
      <c r="B968" s="2669"/>
      <c r="C968" s="2669"/>
      <c r="D968" s="2669" t="s">
        <v>5073</v>
      </c>
      <c r="E968" s="2669" t="s">
        <v>7368</v>
      </c>
      <c r="F968" s="2669" t="s">
        <v>9408</v>
      </c>
      <c r="G968" s="2669" t="s">
        <v>5306</v>
      </c>
      <c r="H968" s="2669" t="s">
        <v>5307</v>
      </c>
      <c r="I968" s="3025">
        <v>0</v>
      </c>
      <c r="J968" s="3025">
        <v>189.2</v>
      </c>
      <c r="O968">
        <f>SUMIF('3BL ACTUAL'!C:C,G968,'3BL ACTUAL'!J:J)</f>
        <v>0</v>
      </c>
    </row>
    <row r="969" spans="1:15">
      <c r="H969" t="s">
        <v>7369</v>
      </c>
      <c r="O969">
        <f>SUMIF('3BL ACTUAL'!C:C,G969,'3BL ACTUAL'!J:J)</f>
        <v>0</v>
      </c>
    </row>
    <row r="970" spans="1:15">
      <c r="O970">
        <f>SUMIF('3BL ACTUAL'!C:C,G970,'3BL ACTUAL'!J:J)</f>
        <v>0</v>
      </c>
    </row>
    <row r="971" spans="1:15">
      <c r="H971" s="2668" t="s">
        <v>9395</v>
      </c>
      <c r="O971">
        <f>SUMIF('3BL ACTUAL'!C:C,G971,'3BL ACTUAL'!J:J)</f>
        <v>0</v>
      </c>
    </row>
    <row r="972" spans="1:15">
      <c r="A972" s="2669" t="s">
        <v>9333</v>
      </c>
      <c r="B972" s="2669" t="s">
        <v>5071</v>
      </c>
      <c r="C972" s="2669" t="s">
        <v>9011</v>
      </c>
      <c r="D972" s="2669" t="s">
        <v>5071</v>
      </c>
      <c r="E972" s="2669" t="s">
        <v>7359</v>
      </c>
      <c r="F972" s="2669" t="s">
        <v>11357</v>
      </c>
      <c r="G972" s="2669" t="s">
        <v>5311</v>
      </c>
      <c r="H972" s="2669" t="s">
        <v>5015</v>
      </c>
      <c r="I972" s="3025">
        <v>10051.24</v>
      </c>
      <c r="J972" s="3025">
        <v>0</v>
      </c>
      <c r="O972">
        <f>SUMIF('3BL ACTUAL'!C:C,G972,'3BL ACTUAL'!J:J)</f>
        <v>0</v>
      </c>
    </row>
    <row r="973" spans="1:15">
      <c r="A973" s="2669" t="s">
        <v>9333</v>
      </c>
      <c r="B973" s="2669" t="s">
        <v>5071</v>
      </c>
      <c r="C973" s="2669" t="s">
        <v>9011</v>
      </c>
      <c r="D973" s="2669" t="s">
        <v>5071</v>
      </c>
      <c r="E973" s="2669" t="s">
        <v>7359</v>
      </c>
      <c r="F973" s="2669" t="s">
        <v>11357</v>
      </c>
      <c r="G973" s="2669" t="s">
        <v>5304</v>
      </c>
      <c r="H973" s="2669" t="s">
        <v>5004</v>
      </c>
      <c r="I973" s="3025">
        <v>4406.8599999999997</v>
      </c>
      <c r="J973" s="3025">
        <v>0</v>
      </c>
      <c r="O973">
        <f>SUMIF('3BL ACTUAL'!C:C,G973,'3BL ACTUAL'!J:J)</f>
        <v>0</v>
      </c>
    </row>
    <row r="974" spans="1:15">
      <c r="A974" s="2669" t="s">
        <v>9333</v>
      </c>
      <c r="B974" s="2669" t="s">
        <v>5071</v>
      </c>
      <c r="C974" s="2669" t="s">
        <v>9011</v>
      </c>
      <c r="D974" s="2669" t="s">
        <v>5071</v>
      </c>
      <c r="E974" s="2669" t="s">
        <v>7359</v>
      </c>
      <c r="F974" s="2669" t="s">
        <v>11357</v>
      </c>
      <c r="G974" s="2669" t="s">
        <v>5297</v>
      </c>
      <c r="H974" s="2669" t="s">
        <v>5075</v>
      </c>
      <c r="I974" s="3025">
        <v>0</v>
      </c>
      <c r="J974" s="3025">
        <v>14458.1</v>
      </c>
      <c r="O974">
        <f>SUMIF('3BL ACTUAL'!C:C,G974,'3BL ACTUAL'!J:J)</f>
        <v>0</v>
      </c>
    </row>
    <row r="975" spans="1:15">
      <c r="H975" t="s">
        <v>7358</v>
      </c>
      <c r="O975">
        <f>SUMIF('3BL ACTUAL'!C:C,G975,'3BL ACTUAL'!J:J)</f>
        <v>0</v>
      </c>
    </row>
    <row r="976" spans="1:15">
      <c r="O976">
        <f>SUMIF('3BL ACTUAL'!C:C,G976,'3BL ACTUAL'!J:J)</f>
        <v>0</v>
      </c>
    </row>
    <row r="977" spans="1:15">
      <c r="H977" s="2668" t="s">
        <v>9409</v>
      </c>
      <c r="O977">
        <f>SUMIF('3BL ACTUAL'!C:C,G977,'3BL ACTUAL'!J:J)</f>
        <v>0</v>
      </c>
    </row>
    <row r="978" spans="1:15">
      <c r="A978" s="2669" t="s">
        <v>9410</v>
      </c>
      <c r="B978" s="2669" t="s">
        <v>4415</v>
      </c>
      <c r="C978" s="2669" t="s">
        <v>5059</v>
      </c>
      <c r="D978" s="2669" t="s">
        <v>4415</v>
      </c>
      <c r="E978" s="2669" t="s">
        <v>7586</v>
      </c>
      <c r="F978" s="2669" t="s">
        <v>9411</v>
      </c>
      <c r="G978" s="2669" t="s">
        <v>5309</v>
      </c>
      <c r="H978" s="2669" t="s">
        <v>4947</v>
      </c>
      <c r="I978" s="3025">
        <v>98</v>
      </c>
      <c r="J978" s="3025">
        <v>0</v>
      </c>
      <c r="O978">
        <f>SUMIF('3BL ACTUAL'!C:C,G978,'3BL ACTUAL'!J:J)</f>
        <v>0</v>
      </c>
    </row>
    <row r="979" spans="1:15">
      <c r="A979" s="2669" t="s">
        <v>9410</v>
      </c>
      <c r="B979" s="2669" t="s">
        <v>4415</v>
      </c>
      <c r="C979" s="2669" t="s">
        <v>5059</v>
      </c>
      <c r="D979" s="2669" t="s">
        <v>4415</v>
      </c>
      <c r="E979" s="2669" t="s">
        <v>7586</v>
      </c>
      <c r="F979" s="2669" t="s">
        <v>9411</v>
      </c>
      <c r="G979" s="2669" t="s">
        <v>5303</v>
      </c>
      <c r="H979" s="2669" t="s">
        <v>5063</v>
      </c>
      <c r="I979" s="3025">
        <v>0</v>
      </c>
      <c r="J979" s="3025">
        <v>0</v>
      </c>
      <c r="O979">
        <f>SUMIF('3BL ACTUAL'!C:C,G979,'3BL ACTUAL'!J:J)</f>
        <v>0</v>
      </c>
    </row>
    <row r="980" spans="1:15">
      <c r="A980" s="2669" t="s">
        <v>9410</v>
      </c>
      <c r="B980" s="2669" t="s">
        <v>4415</v>
      </c>
      <c r="C980" s="2669" t="s">
        <v>5059</v>
      </c>
      <c r="D980" s="2669" t="s">
        <v>4415</v>
      </c>
      <c r="E980" s="2669" t="s">
        <v>7586</v>
      </c>
      <c r="F980" s="2669" t="s">
        <v>9411</v>
      </c>
      <c r="G980" s="2669" t="s">
        <v>5311</v>
      </c>
      <c r="H980" s="2669" t="s">
        <v>5064</v>
      </c>
      <c r="I980" s="3025">
        <v>0</v>
      </c>
      <c r="J980" s="3025">
        <v>98</v>
      </c>
      <c r="O980">
        <f>SUMIF('3BL ACTUAL'!C:C,G980,'3BL ACTUAL'!J:J)</f>
        <v>0</v>
      </c>
    </row>
    <row r="981" spans="1:15">
      <c r="H981" t="s">
        <v>7587</v>
      </c>
      <c r="O981">
        <f>SUMIF('3BL ACTUAL'!C:C,G981,'3BL ACTUAL'!J:J)</f>
        <v>0</v>
      </c>
    </row>
    <row r="982" spans="1:15">
      <c r="O982">
        <f>SUMIF('3BL ACTUAL'!C:C,G982,'3BL ACTUAL'!J:J)</f>
        <v>0</v>
      </c>
    </row>
    <row r="983" spans="1:15">
      <c r="H983" s="2668" t="s">
        <v>9412</v>
      </c>
      <c r="O983">
        <f>SUMIF('3BL ACTUAL'!C:C,G983,'3BL ACTUAL'!J:J)</f>
        <v>0</v>
      </c>
    </row>
    <row r="984" spans="1:15">
      <c r="A984" s="2669" t="s">
        <v>9413</v>
      </c>
      <c r="B984" s="2669" t="s">
        <v>4415</v>
      </c>
      <c r="C984" s="2669" t="s">
        <v>5059</v>
      </c>
      <c r="D984" s="2669" t="s">
        <v>4415</v>
      </c>
      <c r="E984" s="2669" t="s">
        <v>7615</v>
      </c>
      <c r="F984" s="2669" t="s">
        <v>9414</v>
      </c>
      <c r="G984" s="2669" t="s">
        <v>5308</v>
      </c>
      <c r="H984" s="2669" t="s">
        <v>4921</v>
      </c>
      <c r="I984" s="3025">
        <v>599.58000000000004</v>
      </c>
      <c r="J984" s="3025">
        <v>0</v>
      </c>
      <c r="O984">
        <f>SUMIF('3BL ACTUAL'!C:C,G984,'3BL ACTUAL'!J:J)</f>
        <v>0</v>
      </c>
    </row>
    <row r="985" spans="1:15">
      <c r="A985" s="2669" t="s">
        <v>9413</v>
      </c>
      <c r="B985" s="2669" t="s">
        <v>4415</v>
      </c>
      <c r="C985" s="2669" t="s">
        <v>5059</v>
      </c>
      <c r="D985" s="2669" t="s">
        <v>4415</v>
      </c>
      <c r="E985" s="2669" t="s">
        <v>7615</v>
      </c>
      <c r="F985" s="2669" t="s">
        <v>9414</v>
      </c>
      <c r="G985" s="2669" t="s">
        <v>5312</v>
      </c>
      <c r="H985" s="2669" t="s">
        <v>4949</v>
      </c>
      <c r="I985" s="3025">
        <v>4996.4799999999996</v>
      </c>
      <c r="J985" s="3025">
        <v>0</v>
      </c>
      <c r="O985">
        <f>SUMIF('3BL ACTUAL'!C:C,G985,'3BL ACTUAL'!J:J)</f>
        <v>0</v>
      </c>
    </row>
    <row r="986" spans="1:15">
      <c r="A986" s="2669" t="s">
        <v>9413</v>
      </c>
      <c r="B986" s="2669" t="s">
        <v>4415</v>
      </c>
      <c r="C986" s="2669" t="s">
        <v>5059</v>
      </c>
      <c r="D986" s="2669" t="s">
        <v>4415</v>
      </c>
      <c r="E986" s="2669" t="s">
        <v>7615</v>
      </c>
      <c r="F986" s="2669" t="s">
        <v>9414</v>
      </c>
      <c r="G986" s="2669" t="s">
        <v>5303</v>
      </c>
      <c r="H986" s="2669" t="s">
        <v>5063</v>
      </c>
      <c r="I986" s="3025">
        <v>0</v>
      </c>
      <c r="J986" s="3025">
        <v>0</v>
      </c>
      <c r="O986">
        <f>SUMIF('3BL ACTUAL'!C:C,G986,'3BL ACTUAL'!J:J)</f>
        <v>0</v>
      </c>
    </row>
    <row r="987" spans="1:15">
      <c r="A987" s="2669" t="s">
        <v>9413</v>
      </c>
      <c r="B987" s="2669" t="s">
        <v>4415</v>
      </c>
      <c r="C987" s="2669" t="s">
        <v>5059</v>
      </c>
      <c r="D987" s="2669" t="s">
        <v>4415</v>
      </c>
      <c r="E987" s="2669" t="s">
        <v>7615</v>
      </c>
      <c r="F987" s="2669" t="s">
        <v>9414</v>
      </c>
      <c r="G987" s="2669" t="s">
        <v>5311</v>
      </c>
      <c r="H987" s="2669" t="s">
        <v>5064</v>
      </c>
      <c r="I987" s="3025">
        <v>0</v>
      </c>
      <c r="J987" s="3025">
        <v>5596.06</v>
      </c>
      <c r="O987">
        <f>SUMIF('3BL ACTUAL'!C:C,G987,'3BL ACTUAL'!J:J)</f>
        <v>0</v>
      </c>
    </row>
    <row r="988" spans="1:15">
      <c r="H988" t="s">
        <v>7616</v>
      </c>
      <c r="O988">
        <f>SUMIF('3BL ACTUAL'!C:C,G988,'3BL ACTUAL'!J:J)</f>
        <v>0</v>
      </c>
    </row>
    <row r="989" spans="1:15">
      <c r="O989">
        <f>SUMIF('3BL ACTUAL'!C:C,G989,'3BL ACTUAL'!J:J)</f>
        <v>0</v>
      </c>
    </row>
    <row r="990" spans="1:15">
      <c r="H990" s="2668" t="s">
        <v>9415</v>
      </c>
      <c r="O990">
        <f>SUMIF('3BL ACTUAL'!C:C,G990,'3BL ACTUAL'!J:J)</f>
        <v>0</v>
      </c>
    </row>
    <row r="991" spans="1:15">
      <c r="A991" s="2669" t="s">
        <v>9413</v>
      </c>
      <c r="B991" s="2669" t="s">
        <v>4415</v>
      </c>
      <c r="C991" s="2669" t="s">
        <v>5059</v>
      </c>
      <c r="D991" s="2669" t="s">
        <v>4415</v>
      </c>
      <c r="E991" s="2669" t="s">
        <v>7584</v>
      </c>
      <c r="F991" s="2669" t="s">
        <v>9416</v>
      </c>
      <c r="G991" s="2669" t="s">
        <v>5309</v>
      </c>
      <c r="H991" s="2669" t="s">
        <v>4947</v>
      </c>
      <c r="I991" s="3025">
        <v>773.39</v>
      </c>
      <c r="J991" s="3025">
        <v>0</v>
      </c>
      <c r="O991">
        <f>SUMIF('3BL ACTUAL'!C:C,G991,'3BL ACTUAL'!J:J)</f>
        <v>0</v>
      </c>
    </row>
    <row r="992" spans="1:15">
      <c r="A992" s="2669" t="s">
        <v>9413</v>
      </c>
      <c r="B992" s="2669" t="s">
        <v>4415</v>
      </c>
      <c r="C992" s="2669" t="s">
        <v>5059</v>
      </c>
      <c r="D992" s="2669" t="s">
        <v>4415</v>
      </c>
      <c r="E992" s="2669" t="s">
        <v>7584</v>
      </c>
      <c r="F992" s="2669" t="s">
        <v>9416</v>
      </c>
      <c r="G992" s="2669" t="s">
        <v>5303</v>
      </c>
      <c r="H992" s="2669" t="s">
        <v>5063</v>
      </c>
      <c r="I992" s="3025">
        <v>0</v>
      </c>
      <c r="J992" s="3025">
        <v>0</v>
      </c>
      <c r="O992">
        <f>SUMIF('3BL ACTUAL'!C:C,G992,'3BL ACTUAL'!J:J)</f>
        <v>0</v>
      </c>
    </row>
    <row r="993" spans="1:15">
      <c r="A993" s="2669" t="s">
        <v>9413</v>
      </c>
      <c r="B993" s="2669" t="s">
        <v>4415</v>
      </c>
      <c r="C993" s="2669" t="s">
        <v>5059</v>
      </c>
      <c r="D993" s="2669" t="s">
        <v>4415</v>
      </c>
      <c r="E993" s="2669" t="s">
        <v>7584</v>
      </c>
      <c r="F993" s="2669" t="s">
        <v>9416</v>
      </c>
      <c r="G993" s="2669" t="s">
        <v>5311</v>
      </c>
      <c r="H993" s="2669" t="s">
        <v>5064</v>
      </c>
      <c r="I993" s="3025">
        <v>0</v>
      </c>
      <c r="J993" s="3025">
        <v>773.39</v>
      </c>
      <c r="O993">
        <f>SUMIF('3BL ACTUAL'!C:C,G993,'3BL ACTUAL'!J:J)</f>
        <v>0</v>
      </c>
    </row>
    <row r="994" spans="1:15">
      <c r="H994" t="s">
        <v>7585</v>
      </c>
      <c r="O994">
        <f>SUMIF('3BL ACTUAL'!C:C,G994,'3BL ACTUAL'!J:J)</f>
        <v>0</v>
      </c>
    </row>
    <row r="995" spans="1:15">
      <c r="O995">
        <f>SUMIF('3BL ACTUAL'!C:C,G995,'3BL ACTUAL'!J:J)</f>
        <v>0</v>
      </c>
    </row>
    <row r="996" spans="1:15">
      <c r="H996" s="2668" t="s">
        <v>9417</v>
      </c>
      <c r="O996">
        <f>SUMIF('3BL ACTUAL'!C:C,G996,'3BL ACTUAL'!J:J)</f>
        <v>0</v>
      </c>
    </row>
    <row r="997" spans="1:15">
      <c r="A997" s="2669" t="s">
        <v>9418</v>
      </c>
      <c r="B997" s="2669" t="s">
        <v>4415</v>
      </c>
      <c r="C997" s="2669" t="s">
        <v>5059</v>
      </c>
      <c r="D997" s="2669" t="s">
        <v>4415</v>
      </c>
      <c r="E997" s="2669" t="s">
        <v>7582</v>
      </c>
      <c r="F997" s="2669" t="s">
        <v>9419</v>
      </c>
      <c r="G997" s="2669" t="s">
        <v>5309</v>
      </c>
      <c r="H997" s="2669" t="s">
        <v>4947</v>
      </c>
      <c r="I997" s="3025">
        <v>525.03</v>
      </c>
      <c r="J997" s="3025">
        <v>0</v>
      </c>
      <c r="O997">
        <f>SUMIF('3BL ACTUAL'!C:C,G997,'3BL ACTUAL'!J:J)</f>
        <v>0</v>
      </c>
    </row>
    <row r="998" spans="1:15">
      <c r="A998" s="2669" t="s">
        <v>9418</v>
      </c>
      <c r="B998" s="2669" t="s">
        <v>4415</v>
      </c>
      <c r="C998" s="2669" t="s">
        <v>5059</v>
      </c>
      <c r="D998" s="2669" t="s">
        <v>4415</v>
      </c>
      <c r="E998" s="2669" t="s">
        <v>7582</v>
      </c>
      <c r="F998" s="2669" t="s">
        <v>9419</v>
      </c>
      <c r="G998" s="2669" t="s">
        <v>5303</v>
      </c>
      <c r="H998" s="2669" t="s">
        <v>5063</v>
      </c>
      <c r="I998" s="3025">
        <v>0</v>
      </c>
      <c r="J998" s="3025">
        <v>0</v>
      </c>
      <c r="O998">
        <f>SUMIF('3BL ACTUAL'!C:C,G998,'3BL ACTUAL'!J:J)</f>
        <v>0</v>
      </c>
    </row>
    <row r="999" spans="1:15">
      <c r="A999" s="2669" t="s">
        <v>9418</v>
      </c>
      <c r="B999" s="2669" t="s">
        <v>4415</v>
      </c>
      <c r="C999" s="2669" t="s">
        <v>5059</v>
      </c>
      <c r="D999" s="2669" t="s">
        <v>4415</v>
      </c>
      <c r="E999" s="2669" t="s">
        <v>7582</v>
      </c>
      <c r="F999" s="2669" t="s">
        <v>9419</v>
      </c>
      <c r="G999" s="2669" t="s">
        <v>5311</v>
      </c>
      <c r="H999" s="2669" t="s">
        <v>5064</v>
      </c>
      <c r="I999" s="3025">
        <v>0</v>
      </c>
      <c r="J999" s="3025">
        <v>525.03</v>
      </c>
      <c r="O999">
        <f>SUMIF('3BL ACTUAL'!C:C,G999,'3BL ACTUAL'!J:J)</f>
        <v>0</v>
      </c>
    </row>
    <row r="1000" spans="1:15">
      <c r="H1000" t="s">
        <v>7583</v>
      </c>
      <c r="O1000">
        <f>SUMIF('3BL ACTUAL'!C:C,G1000,'3BL ACTUAL'!J:J)</f>
        <v>0</v>
      </c>
    </row>
    <row r="1001" spans="1:15">
      <c r="O1001">
        <f>SUMIF('3BL ACTUAL'!C:C,G1001,'3BL ACTUAL'!J:J)</f>
        <v>0</v>
      </c>
    </row>
    <row r="1002" spans="1:15">
      <c r="H1002" s="2668" t="s">
        <v>9420</v>
      </c>
      <c r="O1002">
        <f>SUMIF('3BL ACTUAL'!C:C,G1002,'3BL ACTUAL'!J:J)</f>
        <v>0</v>
      </c>
    </row>
    <row r="1003" spans="1:15">
      <c r="A1003" s="2669" t="s">
        <v>9421</v>
      </c>
      <c r="B1003" s="2669" t="s">
        <v>4415</v>
      </c>
      <c r="C1003" s="2669" t="s">
        <v>5059</v>
      </c>
      <c r="D1003" s="2669" t="s">
        <v>4415</v>
      </c>
      <c r="E1003" s="2669" t="s">
        <v>8715</v>
      </c>
      <c r="F1003" s="2669" t="s">
        <v>9422</v>
      </c>
      <c r="G1003" s="2669" t="s">
        <v>5308</v>
      </c>
      <c r="H1003" s="2669" t="s">
        <v>4921</v>
      </c>
      <c r="I1003" s="3025">
        <v>6</v>
      </c>
      <c r="J1003" s="3025">
        <v>0</v>
      </c>
      <c r="O1003">
        <f>SUMIF('3BL ACTUAL'!C:C,G1003,'3BL ACTUAL'!J:J)</f>
        <v>0</v>
      </c>
    </row>
    <row r="1004" spans="1:15">
      <c r="A1004" s="2669" t="s">
        <v>9421</v>
      </c>
      <c r="B1004" s="2669" t="s">
        <v>4415</v>
      </c>
      <c r="C1004" s="2669" t="s">
        <v>5059</v>
      </c>
      <c r="D1004" s="2669" t="s">
        <v>4415</v>
      </c>
      <c r="E1004" s="2669" t="s">
        <v>8715</v>
      </c>
      <c r="F1004" s="2669" t="s">
        <v>9422</v>
      </c>
      <c r="G1004" s="2669" t="s">
        <v>5356</v>
      </c>
      <c r="H1004" s="2669" t="s">
        <v>5025</v>
      </c>
      <c r="I1004" s="3025">
        <v>50</v>
      </c>
      <c r="J1004" s="3025">
        <v>0</v>
      </c>
      <c r="O1004">
        <f>SUMIF('3BL ACTUAL'!C:C,G1004,'3BL ACTUAL'!J:J)</f>
        <v>0</v>
      </c>
    </row>
    <row r="1005" spans="1:15">
      <c r="A1005" s="2669" t="s">
        <v>9421</v>
      </c>
      <c r="B1005" s="2669" t="s">
        <v>4415</v>
      </c>
      <c r="C1005" s="2669" t="s">
        <v>5059</v>
      </c>
      <c r="D1005" s="2669" t="s">
        <v>4415</v>
      </c>
      <c r="E1005" s="2669" t="s">
        <v>8715</v>
      </c>
      <c r="F1005" s="2669" t="s">
        <v>9422</v>
      </c>
      <c r="G1005" s="2669" t="s">
        <v>5303</v>
      </c>
      <c r="H1005" s="2669" t="s">
        <v>5063</v>
      </c>
      <c r="I1005" s="3025">
        <v>0</v>
      </c>
      <c r="J1005" s="3025">
        <v>0</v>
      </c>
      <c r="O1005">
        <f>SUMIF('3BL ACTUAL'!C:C,G1005,'3BL ACTUAL'!J:J)</f>
        <v>0</v>
      </c>
    </row>
    <row r="1006" spans="1:15">
      <c r="A1006" s="2669" t="s">
        <v>9421</v>
      </c>
      <c r="B1006" s="2669" t="s">
        <v>4415</v>
      </c>
      <c r="C1006" s="2669" t="s">
        <v>5059</v>
      </c>
      <c r="D1006" s="2669" t="s">
        <v>4415</v>
      </c>
      <c r="E1006" s="2669" t="s">
        <v>8715</v>
      </c>
      <c r="F1006" s="2669" t="s">
        <v>9422</v>
      </c>
      <c r="G1006" s="2669" t="s">
        <v>5311</v>
      </c>
      <c r="H1006" s="2669" t="s">
        <v>5064</v>
      </c>
      <c r="I1006" s="3025">
        <v>0</v>
      </c>
      <c r="J1006" s="3025">
        <v>56</v>
      </c>
      <c r="O1006">
        <f>SUMIF('3BL ACTUAL'!C:C,G1006,'3BL ACTUAL'!J:J)</f>
        <v>0</v>
      </c>
    </row>
    <row r="1007" spans="1:15">
      <c r="H1007" t="s">
        <v>8716</v>
      </c>
      <c r="O1007">
        <f>SUMIF('3BL ACTUAL'!C:C,G1007,'3BL ACTUAL'!J:J)</f>
        <v>0</v>
      </c>
    </row>
    <row r="1008" spans="1:15">
      <c r="O1008">
        <f>SUMIF('3BL ACTUAL'!C:C,G1008,'3BL ACTUAL'!J:J)</f>
        <v>0</v>
      </c>
    </row>
    <row r="1009" spans="1:15">
      <c r="H1009" s="2668" t="s">
        <v>9423</v>
      </c>
      <c r="O1009">
        <f>SUMIF('3BL ACTUAL'!C:C,G1009,'3BL ACTUAL'!J:J)</f>
        <v>0</v>
      </c>
    </row>
    <row r="1010" spans="1:15">
      <c r="A1010" s="2669" t="s">
        <v>9424</v>
      </c>
      <c r="B1010" s="2669" t="s">
        <v>4415</v>
      </c>
      <c r="C1010" s="2669" t="s">
        <v>5059</v>
      </c>
      <c r="D1010" s="2669" t="s">
        <v>4415</v>
      </c>
      <c r="E1010" s="2669" t="s">
        <v>7580</v>
      </c>
      <c r="F1010" s="2669" t="s">
        <v>9425</v>
      </c>
      <c r="G1010" s="2669" t="s">
        <v>5309</v>
      </c>
      <c r="H1010" s="2669" t="s">
        <v>4947</v>
      </c>
      <c r="I1010" s="3025">
        <v>65.7</v>
      </c>
      <c r="J1010" s="3025">
        <v>0</v>
      </c>
      <c r="O1010">
        <f>SUMIF('3BL ACTUAL'!C:C,G1010,'3BL ACTUAL'!J:J)</f>
        <v>0</v>
      </c>
    </row>
    <row r="1011" spans="1:15">
      <c r="A1011" s="2669" t="s">
        <v>9424</v>
      </c>
      <c r="B1011" s="2669" t="s">
        <v>4415</v>
      </c>
      <c r="C1011" s="2669" t="s">
        <v>5059</v>
      </c>
      <c r="D1011" s="2669" t="s">
        <v>4415</v>
      </c>
      <c r="E1011" s="2669" t="s">
        <v>7580</v>
      </c>
      <c r="F1011" s="2669" t="s">
        <v>9425</v>
      </c>
      <c r="G1011" s="2669" t="s">
        <v>5303</v>
      </c>
      <c r="H1011" s="2669" t="s">
        <v>5063</v>
      </c>
      <c r="I1011" s="3025">
        <v>0</v>
      </c>
      <c r="J1011" s="3025">
        <v>0</v>
      </c>
      <c r="O1011">
        <f>SUMIF('3BL ACTUAL'!C:C,G1011,'3BL ACTUAL'!J:J)</f>
        <v>0</v>
      </c>
    </row>
    <row r="1012" spans="1:15">
      <c r="A1012" s="2669" t="s">
        <v>9424</v>
      </c>
      <c r="B1012" s="2669" t="s">
        <v>4415</v>
      </c>
      <c r="C1012" s="2669" t="s">
        <v>5059</v>
      </c>
      <c r="D1012" s="2669" t="s">
        <v>4415</v>
      </c>
      <c r="E1012" s="2669" t="s">
        <v>7580</v>
      </c>
      <c r="F1012" s="2669" t="s">
        <v>9425</v>
      </c>
      <c r="G1012" s="2669" t="s">
        <v>5311</v>
      </c>
      <c r="H1012" s="2669" t="s">
        <v>5064</v>
      </c>
      <c r="I1012" s="3025">
        <v>0</v>
      </c>
      <c r="J1012" s="3025">
        <v>65.7</v>
      </c>
      <c r="O1012">
        <f>SUMIF('3BL ACTUAL'!C:C,G1012,'3BL ACTUAL'!J:J)</f>
        <v>0</v>
      </c>
    </row>
    <row r="1013" spans="1:15">
      <c r="H1013" t="s">
        <v>7581</v>
      </c>
      <c r="O1013">
        <f>SUMIF('3BL ACTUAL'!C:C,G1013,'3BL ACTUAL'!J:J)</f>
        <v>0</v>
      </c>
    </row>
    <row r="1014" spans="1:15">
      <c r="O1014">
        <f>SUMIF('3BL ACTUAL'!C:C,G1014,'3BL ACTUAL'!J:J)</f>
        <v>0</v>
      </c>
    </row>
    <row r="1015" spans="1:15">
      <c r="H1015" s="2668" t="s">
        <v>9426</v>
      </c>
      <c r="O1015">
        <f>SUMIF('3BL ACTUAL'!C:C,G1015,'3BL ACTUAL'!J:J)</f>
        <v>0</v>
      </c>
    </row>
    <row r="1016" spans="1:15">
      <c r="A1016" s="2669" t="s">
        <v>9424</v>
      </c>
      <c r="B1016" s="2669" t="s">
        <v>4415</v>
      </c>
      <c r="C1016" s="2669" t="s">
        <v>5059</v>
      </c>
      <c r="D1016" s="2669" t="s">
        <v>4415</v>
      </c>
      <c r="E1016" s="2669" t="s">
        <v>7778</v>
      </c>
      <c r="F1016" s="2669" t="s">
        <v>9427</v>
      </c>
      <c r="G1016" s="2669" t="s">
        <v>5308</v>
      </c>
      <c r="H1016" s="2669" t="s">
        <v>4921</v>
      </c>
      <c r="I1016" s="3025">
        <v>1.95</v>
      </c>
      <c r="J1016" s="3025">
        <v>0</v>
      </c>
      <c r="O1016">
        <f>SUMIF('3BL ACTUAL'!C:C,G1016,'3BL ACTUAL'!J:J)</f>
        <v>0</v>
      </c>
    </row>
    <row r="1017" spans="1:15">
      <c r="A1017" s="2669" t="s">
        <v>9424</v>
      </c>
      <c r="B1017" s="2669" t="s">
        <v>4415</v>
      </c>
      <c r="C1017" s="2669" t="s">
        <v>5059</v>
      </c>
      <c r="D1017" s="2669" t="s">
        <v>4415</v>
      </c>
      <c r="E1017" s="2669" t="s">
        <v>7778</v>
      </c>
      <c r="F1017" s="2669" t="s">
        <v>9427</v>
      </c>
      <c r="G1017" s="2669" t="s">
        <v>5325</v>
      </c>
      <c r="H1017" s="2669" t="s">
        <v>4979</v>
      </c>
      <c r="I1017" s="3025">
        <v>16.29</v>
      </c>
      <c r="J1017" s="3025">
        <v>0</v>
      </c>
      <c r="O1017">
        <f>SUMIF('3BL ACTUAL'!C:C,G1017,'3BL ACTUAL'!J:J)</f>
        <v>0</v>
      </c>
    </row>
    <row r="1018" spans="1:15">
      <c r="A1018" s="2669" t="s">
        <v>9424</v>
      </c>
      <c r="B1018" s="2669" t="s">
        <v>4415</v>
      </c>
      <c r="C1018" s="2669" t="s">
        <v>5059</v>
      </c>
      <c r="D1018" s="2669" t="s">
        <v>4415</v>
      </c>
      <c r="E1018" s="2669" t="s">
        <v>7778</v>
      </c>
      <c r="F1018" s="2669" t="s">
        <v>9427</v>
      </c>
      <c r="G1018" s="2669" t="s">
        <v>5303</v>
      </c>
      <c r="H1018" s="2669" t="s">
        <v>5063</v>
      </c>
      <c r="I1018" s="3025">
        <v>0</v>
      </c>
      <c r="J1018" s="3025">
        <v>0</v>
      </c>
      <c r="O1018">
        <f>SUMIF('3BL ACTUAL'!C:C,G1018,'3BL ACTUAL'!J:J)</f>
        <v>0</v>
      </c>
    </row>
    <row r="1019" spans="1:15">
      <c r="A1019" s="2669" t="s">
        <v>9424</v>
      </c>
      <c r="B1019" s="2669" t="s">
        <v>4415</v>
      </c>
      <c r="C1019" s="2669" t="s">
        <v>5059</v>
      </c>
      <c r="D1019" s="2669" t="s">
        <v>4415</v>
      </c>
      <c r="E1019" s="2669" t="s">
        <v>7778</v>
      </c>
      <c r="F1019" s="2669" t="s">
        <v>9427</v>
      </c>
      <c r="G1019" s="2669" t="s">
        <v>5311</v>
      </c>
      <c r="H1019" s="2669" t="s">
        <v>5064</v>
      </c>
      <c r="I1019" s="3025">
        <v>0</v>
      </c>
      <c r="J1019" s="3025">
        <v>18.239999999999998</v>
      </c>
      <c r="O1019">
        <f>SUMIF('3BL ACTUAL'!C:C,G1019,'3BL ACTUAL'!J:J)</f>
        <v>0</v>
      </c>
    </row>
    <row r="1020" spans="1:15">
      <c r="H1020" t="s">
        <v>7779</v>
      </c>
      <c r="O1020">
        <f>SUMIF('3BL ACTUAL'!C:C,G1020,'3BL ACTUAL'!J:J)</f>
        <v>0</v>
      </c>
    </row>
    <row r="1021" spans="1:15">
      <c r="O1021">
        <f>SUMIF('3BL ACTUAL'!C:C,G1021,'3BL ACTUAL'!J:J)</f>
        <v>0</v>
      </c>
    </row>
    <row r="1022" spans="1:15">
      <c r="H1022" s="2668" t="s">
        <v>9428</v>
      </c>
      <c r="O1022">
        <f>SUMIF('3BL ACTUAL'!C:C,G1022,'3BL ACTUAL'!J:J)</f>
        <v>0</v>
      </c>
    </row>
    <row r="1023" spans="1:15">
      <c r="A1023" s="2669" t="s">
        <v>9424</v>
      </c>
      <c r="B1023" s="2669" t="s">
        <v>4415</v>
      </c>
      <c r="C1023" s="2669" t="s">
        <v>5059</v>
      </c>
      <c r="D1023" s="2669" t="s">
        <v>4415</v>
      </c>
      <c r="E1023" s="2669" t="s">
        <v>7806</v>
      </c>
      <c r="F1023" s="2669" t="s">
        <v>9429</v>
      </c>
      <c r="G1023" s="2669" t="s">
        <v>5308</v>
      </c>
      <c r="H1023" s="2669" t="s">
        <v>4921</v>
      </c>
      <c r="I1023" s="3025">
        <v>0.39</v>
      </c>
      <c r="J1023" s="3025">
        <v>0</v>
      </c>
      <c r="O1023">
        <f>SUMIF('3BL ACTUAL'!C:C,G1023,'3BL ACTUAL'!J:J)</f>
        <v>0</v>
      </c>
    </row>
    <row r="1024" spans="1:15">
      <c r="A1024" s="2669" t="s">
        <v>9424</v>
      </c>
      <c r="B1024" s="2669" t="s">
        <v>4415</v>
      </c>
      <c r="C1024" s="2669" t="s">
        <v>5059</v>
      </c>
      <c r="D1024" s="2669" t="s">
        <v>4415</v>
      </c>
      <c r="E1024" s="2669" t="s">
        <v>7806</v>
      </c>
      <c r="F1024" s="2669" t="s">
        <v>9429</v>
      </c>
      <c r="G1024" s="2669" t="s">
        <v>5348</v>
      </c>
      <c r="H1024" s="2669" t="s">
        <v>4983</v>
      </c>
      <c r="I1024" s="3025">
        <v>3.24</v>
      </c>
      <c r="J1024" s="3025">
        <v>0</v>
      </c>
      <c r="O1024">
        <f>SUMIF('3BL ACTUAL'!C:C,G1024,'3BL ACTUAL'!J:J)</f>
        <v>0</v>
      </c>
    </row>
    <row r="1025" spans="1:15">
      <c r="A1025" s="2669" t="s">
        <v>9424</v>
      </c>
      <c r="B1025" s="2669" t="s">
        <v>4415</v>
      </c>
      <c r="C1025" s="2669" t="s">
        <v>5059</v>
      </c>
      <c r="D1025" s="2669" t="s">
        <v>4415</v>
      </c>
      <c r="E1025" s="2669" t="s">
        <v>7806</v>
      </c>
      <c r="F1025" s="2669" t="s">
        <v>9429</v>
      </c>
      <c r="G1025" s="2669" t="s">
        <v>5303</v>
      </c>
      <c r="H1025" s="2669" t="s">
        <v>5063</v>
      </c>
      <c r="I1025" s="3025">
        <v>0</v>
      </c>
      <c r="J1025" s="3025">
        <v>0</v>
      </c>
      <c r="O1025">
        <f>SUMIF('3BL ACTUAL'!C:C,G1025,'3BL ACTUAL'!J:J)</f>
        <v>0</v>
      </c>
    </row>
    <row r="1026" spans="1:15">
      <c r="A1026" s="2669" t="s">
        <v>9424</v>
      </c>
      <c r="B1026" s="2669" t="s">
        <v>4415</v>
      </c>
      <c r="C1026" s="2669" t="s">
        <v>5059</v>
      </c>
      <c r="D1026" s="2669" t="s">
        <v>4415</v>
      </c>
      <c r="E1026" s="2669" t="s">
        <v>7806</v>
      </c>
      <c r="F1026" s="2669" t="s">
        <v>9429</v>
      </c>
      <c r="G1026" s="2669" t="s">
        <v>5311</v>
      </c>
      <c r="H1026" s="2669" t="s">
        <v>5064</v>
      </c>
      <c r="I1026" s="3025">
        <v>0</v>
      </c>
      <c r="J1026" s="3025">
        <v>3.63</v>
      </c>
      <c r="O1026">
        <f>SUMIF('3BL ACTUAL'!C:C,G1026,'3BL ACTUAL'!J:J)</f>
        <v>0</v>
      </c>
    </row>
    <row r="1027" spans="1:15">
      <c r="H1027" t="s">
        <v>7807</v>
      </c>
      <c r="O1027">
        <f>SUMIF('3BL ACTUAL'!C:C,G1027,'3BL ACTUAL'!J:J)</f>
        <v>0</v>
      </c>
    </row>
    <row r="1028" spans="1:15">
      <c r="O1028">
        <f>SUMIF('3BL ACTUAL'!C:C,G1028,'3BL ACTUAL'!J:J)</f>
        <v>0</v>
      </c>
    </row>
    <row r="1029" spans="1:15">
      <c r="H1029" s="2668" t="s">
        <v>9430</v>
      </c>
      <c r="O1029">
        <f>SUMIF('3BL ACTUAL'!C:C,G1029,'3BL ACTUAL'!J:J)</f>
        <v>0</v>
      </c>
    </row>
    <row r="1030" spans="1:15">
      <c r="A1030" s="2669" t="s">
        <v>9424</v>
      </c>
      <c r="B1030" s="2669" t="s">
        <v>5071</v>
      </c>
      <c r="C1030" s="2669" t="s">
        <v>9011</v>
      </c>
      <c r="D1030" s="2669" t="s">
        <v>5071</v>
      </c>
      <c r="E1030" s="2669" t="s">
        <v>9431</v>
      </c>
      <c r="F1030" s="2669" t="s">
        <v>9432</v>
      </c>
      <c r="G1030" s="2669" t="s">
        <v>5311</v>
      </c>
      <c r="H1030" s="2669" t="s">
        <v>5015</v>
      </c>
      <c r="I1030" s="3025">
        <v>70.53</v>
      </c>
      <c r="J1030" s="3025">
        <v>0</v>
      </c>
      <c r="O1030">
        <f>SUMIF('3BL ACTUAL'!C:C,G1030,'3BL ACTUAL'!J:J)</f>
        <v>0</v>
      </c>
    </row>
    <row r="1031" spans="1:15">
      <c r="A1031" s="2669" t="s">
        <v>9424</v>
      </c>
      <c r="B1031" s="2669" t="s">
        <v>5071</v>
      </c>
      <c r="C1031" s="2669" t="s">
        <v>9011</v>
      </c>
      <c r="D1031" s="2669" t="s">
        <v>5071</v>
      </c>
      <c r="E1031" s="2669" t="s">
        <v>9431</v>
      </c>
      <c r="F1031" s="2669" t="s">
        <v>9432</v>
      </c>
      <c r="G1031" s="2669" t="s">
        <v>5305</v>
      </c>
      <c r="H1031" s="2669" t="s">
        <v>9014</v>
      </c>
      <c r="I1031" s="3025">
        <v>0</v>
      </c>
      <c r="J1031" s="3025">
        <v>70.53</v>
      </c>
      <c r="O1031">
        <f>SUMIF('3BL ACTUAL'!C:C,G1031,'3BL ACTUAL'!J:J)</f>
        <v>0</v>
      </c>
    </row>
    <row r="1032" spans="1:15">
      <c r="H1032" t="s">
        <v>9015</v>
      </c>
      <c r="O1032">
        <f>SUMIF('3BL ACTUAL'!C:C,G1032,'3BL ACTUAL'!J:J)</f>
        <v>0</v>
      </c>
    </row>
    <row r="1033" spans="1:15">
      <c r="O1033">
        <f>SUMIF('3BL ACTUAL'!C:C,G1033,'3BL ACTUAL'!J:J)</f>
        <v>0</v>
      </c>
    </row>
    <row r="1034" spans="1:15">
      <c r="H1034" s="2668" t="s">
        <v>9433</v>
      </c>
      <c r="O1034">
        <f>SUMIF('3BL ACTUAL'!C:C,G1034,'3BL ACTUAL'!J:J)</f>
        <v>0</v>
      </c>
    </row>
    <row r="1035" spans="1:15">
      <c r="A1035" s="2669" t="s">
        <v>9434</v>
      </c>
      <c r="B1035" s="2669" t="s">
        <v>4415</v>
      </c>
      <c r="C1035" s="2669" t="s">
        <v>5059</v>
      </c>
      <c r="D1035" s="2669" t="s">
        <v>4415</v>
      </c>
      <c r="E1035" s="2669" t="s">
        <v>7613</v>
      </c>
      <c r="F1035" s="2669" t="s">
        <v>9435</v>
      </c>
      <c r="G1035" s="2669" t="s">
        <v>5308</v>
      </c>
      <c r="H1035" s="2669" t="s">
        <v>4921</v>
      </c>
      <c r="I1035" s="3025">
        <v>457.31</v>
      </c>
      <c r="J1035" s="3025">
        <v>0</v>
      </c>
      <c r="O1035">
        <f>SUMIF('3BL ACTUAL'!C:C,G1035,'3BL ACTUAL'!J:J)</f>
        <v>0</v>
      </c>
    </row>
    <row r="1036" spans="1:15">
      <c r="A1036" s="2669" t="s">
        <v>9434</v>
      </c>
      <c r="B1036" s="2669" t="s">
        <v>4415</v>
      </c>
      <c r="C1036" s="2669" t="s">
        <v>5059</v>
      </c>
      <c r="D1036" s="2669" t="s">
        <v>4415</v>
      </c>
      <c r="E1036" s="2669" t="s">
        <v>7613</v>
      </c>
      <c r="F1036" s="2669" t="s">
        <v>9435</v>
      </c>
      <c r="G1036" s="2669" t="s">
        <v>5312</v>
      </c>
      <c r="H1036" s="2669" t="s">
        <v>4949</v>
      </c>
      <c r="I1036" s="3025">
        <v>3810.88</v>
      </c>
      <c r="J1036" s="3025">
        <v>0</v>
      </c>
      <c r="O1036">
        <f>SUMIF('3BL ACTUAL'!C:C,G1036,'3BL ACTUAL'!J:J)</f>
        <v>0</v>
      </c>
    </row>
    <row r="1037" spans="1:15">
      <c r="A1037" s="2669" t="s">
        <v>9434</v>
      </c>
      <c r="B1037" s="2669" t="s">
        <v>4415</v>
      </c>
      <c r="C1037" s="2669" t="s">
        <v>5059</v>
      </c>
      <c r="D1037" s="2669" t="s">
        <v>4415</v>
      </c>
      <c r="E1037" s="2669" t="s">
        <v>7613</v>
      </c>
      <c r="F1037" s="2669" t="s">
        <v>9435</v>
      </c>
      <c r="G1037" s="2669" t="s">
        <v>5303</v>
      </c>
      <c r="H1037" s="2669" t="s">
        <v>5063</v>
      </c>
      <c r="I1037" s="3025">
        <v>0</v>
      </c>
      <c r="J1037" s="3025">
        <v>0</v>
      </c>
      <c r="O1037">
        <f>SUMIF('3BL ACTUAL'!C:C,G1037,'3BL ACTUAL'!J:J)</f>
        <v>0</v>
      </c>
    </row>
    <row r="1038" spans="1:15">
      <c r="A1038" s="2669" t="s">
        <v>9434</v>
      </c>
      <c r="B1038" s="2669" t="s">
        <v>4415</v>
      </c>
      <c r="C1038" s="2669" t="s">
        <v>5059</v>
      </c>
      <c r="D1038" s="2669" t="s">
        <v>4415</v>
      </c>
      <c r="E1038" s="2669" t="s">
        <v>7613</v>
      </c>
      <c r="F1038" s="2669" t="s">
        <v>9435</v>
      </c>
      <c r="G1038" s="2669" t="s">
        <v>5311</v>
      </c>
      <c r="H1038" s="2669" t="s">
        <v>5064</v>
      </c>
      <c r="I1038" s="3025">
        <v>0</v>
      </c>
      <c r="J1038" s="3025">
        <v>4268.1899999999996</v>
      </c>
      <c r="O1038">
        <f>SUMIF('3BL ACTUAL'!C:C,G1038,'3BL ACTUAL'!J:J)</f>
        <v>0</v>
      </c>
    </row>
    <row r="1039" spans="1:15">
      <c r="H1039" t="s">
        <v>7614</v>
      </c>
      <c r="O1039">
        <f>SUMIF('3BL ACTUAL'!C:C,G1039,'3BL ACTUAL'!J:J)</f>
        <v>0</v>
      </c>
    </row>
    <row r="1040" spans="1:15">
      <c r="O1040">
        <f>SUMIF('3BL ACTUAL'!C:C,G1040,'3BL ACTUAL'!J:J)</f>
        <v>0</v>
      </c>
    </row>
    <row r="1041" spans="1:15">
      <c r="H1041" s="2668" t="s">
        <v>9436</v>
      </c>
      <c r="O1041">
        <f>SUMIF('3BL ACTUAL'!C:C,G1041,'3BL ACTUAL'!J:J)</f>
        <v>0</v>
      </c>
    </row>
    <row r="1042" spans="1:15">
      <c r="A1042" s="2669" t="s">
        <v>9437</v>
      </c>
      <c r="B1042" s="2669" t="s">
        <v>4415</v>
      </c>
      <c r="C1042" s="2669" t="s">
        <v>5059</v>
      </c>
      <c r="D1042" s="2669" t="s">
        <v>4415</v>
      </c>
      <c r="E1042" s="2669" t="s">
        <v>7611</v>
      </c>
      <c r="F1042" s="2669" t="s">
        <v>9438</v>
      </c>
      <c r="G1042" s="2669" t="s">
        <v>5308</v>
      </c>
      <c r="H1042" s="2669" t="s">
        <v>4921</v>
      </c>
      <c r="I1042" s="3025">
        <v>492.2</v>
      </c>
      <c r="J1042" s="3025">
        <v>0</v>
      </c>
      <c r="O1042">
        <f>SUMIF('3BL ACTUAL'!C:C,G1042,'3BL ACTUAL'!J:J)</f>
        <v>0</v>
      </c>
    </row>
    <row r="1043" spans="1:15">
      <c r="A1043" s="2669" t="s">
        <v>9437</v>
      </c>
      <c r="B1043" s="2669" t="s">
        <v>4415</v>
      </c>
      <c r="C1043" s="2669" t="s">
        <v>5059</v>
      </c>
      <c r="D1043" s="2669" t="s">
        <v>4415</v>
      </c>
      <c r="E1043" s="2669" t="s">
        <v>7611</v>
      </c>
      <c r="F1043" s="2669" t="s">
        <v>9438</v>
      </c>
      <c r="G1043" s="2669" t="s">
        <v>5312</v>
      </c>
      <c r="H1043" s="2669" t="s">
        <v>4949</v>
      </c>
      <c r="I1043" s="3025">
        <v>4101.6400000000003</v>
      </c>
      <c r="J1043" s="3025">
        <v>0</v>
      </c>
      <c r="O1043">
        <f>SUMIF('3BL ACTUAL'!C:C,G1043,'3BL ACTUAL'!J:J)</f>
        <v>0</v>
      </c>
    </row>
    <row r="1044" spans="1:15">
      <c r="A1044" s="2669" t="s">
        <v>9437</v>
      </c>
      <c r="B1044" s="2669" t="s">
        <v>4415</v>
      </c>
      <c r="C1044" s="2669" t="s">
        <v>5059</v>
      </c>
      <c r="D1044" s="2669" t="s">
        <v>4415</v>
      </c>
      <c r="E1044" s="2669" t="s">
        <v>7611</v>
      </c>
      <c r="F1044" s="2669" t="s">
        <v>9438</v>
      </c>
      <c r="G1044" s="2669" t="s">
        <v>5303</v>
      </c>
      <c r="H1044" s="2669" t="s">
        <v>5063</v>
      </c>
      <c r="I1044" s="3025">
        <v>0</v>
      </c>
      <c r="J1044" s="3025">
        <v>0</v>
      </c>
      <c r="O1044">
        <f>SUMIF('3BL ACTUAL'!C:C,G1044,'3BL ACTUAL'!J:J)</f>
        <v>0</v>
      </c>
    </row>
    <row r="1045" spans="1:15">
      <c r="A1045" s="2669" t="s">
        <v>9437</v>
      </c>
      <c r="B1045" s="2669" t="s">
        <v>4415</v>
      </c>
      <c r="C1045" s="2669" t="s">
        <v>5059</v>
      </c>
      <c r="D1045" s="2669" t="s">
        <v>4415</v>
      </c>
      <c r="E1045" s="2669" t="s">
        <v>7611</v>
      </c>
      <c r="F1045" s="2669" t="s">
        <v>9438</v>
      </c>
      <c r="G1045" s="2669" t="s">
        <v>5311</v>
      </c>
      <c r="H1045" s="2669" t="s">
        <v>5064</v>
      </c>
      <c r="I1045" s="3025">
        <v>0</v>
      </c>
      <c r="J1045" s="3025">
        <v>4593.84</v>
      </c>
      <c r="O1045">
        <f>SUMIF('3BL ACTUAL'!C:C,G1045,'3BL ACTUAL'!J:J)</f>
        <v>0</v>
      </c>
    </row>
    <row r="1046" spans="1:15">
      <c r="H1046" t="s">
        <v>7612</v>
      </c>
      <c r="O1046">
        <f>SUMIF('3BL ACTUAL'!C:C,G1046,'3BL ACTUAL'!J:J)</f>
        <v>0</v>
      </c>
    </row>
    <row r="1047" spans="1:15">
      <c r="O1047">
        <f>SUMIF('3BL ACTUAL'!C:C,G1047,'3BL ACTUAL'!J:J)</f>
        <v>0</v>
      </c>
    </row>
    <row r="1048" spans="1:15">
      <c r="H1048" s="2668" t="s">
        <v>9439</v>
      </c>
      <c r="O1048">
        <f>SUMIF('3BL ACTUAL'!C:C,G1048,'3BL ACTUAL'!J:J)</f>
        <v>0</v>
      </c>
    </row>
    <row r="1049" spans="1:15">
      <c r="A1049" s="2669" t="s">
        <v>9437</v>
      </c>
      <c r="B1049" s="2669" t="s">
        <v>4415</v>
      </c>
      <c r="C1049" s="2669" t="s">
        <v>5059</v>
      </c>
      <c r="D1049" s="2669" t="s">
        <v>4415</v>
      </c>
      <c r="E1049" s="2669" t="s">
        <v>7804</v>
      </c>
      <c r="F1049" s="2669" t="s">
        <v>9440</v>
      </c>
      <c r="G1049" s="2669" t="s">
        <v>5348</v>
      </c>
      <c r="H1049" s="2669" t="s">
        <v>4983</v>
      </c>
      <c r="I1049" s="3025">
        <v>800</v>
      </c>
      <c r="J1049" s="3025">
        <v>0</v>
      </c>
      <c r="O1049">
        <f>SUMIF('3BL ACTUAL'!C:C,G1049,'3BL ACTUAL'!J:J)</f>
        <v>0</v>
      </c>
    </row>
    <row r="1050" spans="1:15">
      <c r="A1050" s="2669" t="s">
        <v>9437</v>
      </c>
      <c r="B1050" s="2669" t="s">
        <v>4415</v>
      </c>
      <c r="C1050" s="2669" t="s">
        <v>5059</v>
      </c>
      <c r="D1050" s="2669" t="s">
        <v>4415</v>
      </c>
      <c r="E1050" s="2669" t="s">
        <v>7804</v>
      </c>
      <c r="F1050" s="2669" t="s">
        <v>9440</v>
      </c>
      <c r="G1050" s="2669" t="s">
        <v>5303</v>
      </c>
      <c r="H1050" s="2669" t="s">
        <v>5063</v>
      </c>
      <c r="I1050" s="3025">
        <v>0</v>
      </c>
      <c r="J1050" s="3025">
        <v>0</v>
      </c>
      <c r="O1050">
        <f>SUMIF('3BL ACTUAL'!C:C,G1050,'3BL ACTUAL'!J:J)</f>
        <v>0</v>
      </c>
    </row>
    <row r="1051" spans="1:15">
      <c r="A1051" s="2669" t="s">
        <v>9437</v>
      </c>
      <c r="B1051" s="2669" t="s">
        <v>4415</v>
      </c>
      <c r="C1051" s="2669" t="s">
        <v>5059</v>
      </c>
      <c r="D1051" s="2669" t="s">
        <v>4415</v>
      </c>
      <c r="E1051" s="2669" t="s">
        <v>7804</v>
      </c>
      <c r="F1051" s="2669" t="s">
        <v>9440</v>
      </c>
      <c r="G1051" s="2669" t="s">
        <v>5311</v>
      </c>
      <c r="H1051" s="2669" t="s">
        <v>5064</v>
      </c>
      <c r="I1051" s="3025">
        <v>0</v>
      </c>
      <c r="J1051" s="3025">
        <v>800</v>
      </c>
      <c r="O1051">
        <f>SUMIF('3BL ACTUAL'!C:C,G1051,'3BL ACTUAL'!J:J)</f>
        <v>0</v>
      </c>
    </row>
    <row r="1052" spans="1:15">
      <c r="H1052" t="s">
        <v>7805</v>
      </c>
      <c r="O1052">
        <f>SUMIF('3BL ACTUAL'!C:C,G1052,'3BL ACTUAL'!J:J)</f>
        <v>0</v>
      </c>
    </row>
    <row r="1053" spans="1:15">
      <c r="O1053">
        <f>SUMIF('3BL ACTUAL'!C:C,G1053,'3BL ACTUAL'!J:J)</f>
        <v>0</v>
      </c>
    </row>
    <row r="1054" spans="1:15">
      <c r="H1054" s="2668" t="s">
        <v>9441</v>
      </c>
      <c r="O1054">
        <f>SUMIF('3BL ACTUAL'!C:C,G1054,'3BL ACTUAL'!J:J)</f>
        <v>0</v>
      </c>
    </row>
    <row r="1055" spans="1:15">
      <c r="A1055" s="2669" t="s">
        <v>9442</v>
      </c>
      <c r="B1055" s="2669" t="s">
        <v>4415</v>
      </c>
      <c r="C1055" s="2669" t="s">
        <v>5059</v>
      </c>
      <c r="D1055" s="2669" t="s">
        <v>4415</v>
      </c>
      <c r="E1055" s="2669" t="s">
        <v>7576</v>
      </c>
      <c r="F1055" s="2669" t="s">
        <v>9443</v>
      </c>
      <c r="G1055" s="2669" t="s">
        <v>5309</v>
      </c>
      <c r="H1055" s="2669" t="s">
        <v>4947</v>
      </c>
      <c r="I1055" s="3025">
        <v>44.8</v>
      </c>
      <c r="J1055" s="3025">
        <v>0</v>
      </c>
      <c r="O1055">
        <f>SUMIF('3BL ACTUAL'!C:C,G1055,'3BL ACTUAL'!J:J)</f>
        <v>0</v>
      </c>
    </row>
    <row r="1056" spans="1:15">
      <c r="A1056" s="2669" t="s">
        <v>9442</v>
      </c>
      <c r="B1056" s="2669" t="s">
        <v>4415</v>
      </c>
      <c r="C1056" s="2669" t="s">
        <v>5059</v>
      </c>
      <c r="D1056" s="2669" t="s">
        <v>4415</v>
      </c>
      <c r="E1056" s="2669" t="s">
        <v>7576</v>
      </c>
      <c r="F1056" s="2669" t="s">
        <v>9443</v>
      </c>
      <c r="G1056" s="2669" t="s">
        <v>5303</v>
      </c>
      <c r="H1056" s="2669" t="s">
        <v>5063</v>
      </c>
      <c r="I1056" s="3025">
        <v>0</v>
      </c>
      <c r="J1056" s="3025">
        <v>0</v>
      </c>
      <c r="O1056">
        <f>SUMIF('3BL ACTUAL'!C:C,G1056,'3BL ACTUAL'!J:J)</f>
        <v>0</v>
      </c>
    </row>
    <row r="1057" spans="1:15">
      <c r="A1057" s="2669" t="s">
        <v>9442</v>
      </c>
      <c r="B1057" s="2669" t="s">
        <v>4415</v>
      </c>
      <c r="C1057" s="2669" t="s">
        <v>5059</v>
      </c>
      <c r="D1057" s="2669" t="s">
        <v>4415</v>
      </c>
      <c r="E1057" s="2669" t="s">
        <v>7576</v>
      </c>
      <c r="F1057" s="2669" t="s">
        <v>9443</v>
      </c>
      <c r="G1057" s="2669" t="s">
        <v>5311</v>
      </c>
      <c r="H1057" s="2669" t="s">
        <v>5064</v>
      </c>
      <c r="I1057" s="3025">
        <v>0</v>
      </c>
      <c r="J1057" s="3025">
        <v>44.8</v>
      </c>
      <c r="O1057">
        <f>SUMIF('3BL ACTUAL'!C:C,G1057,'3BL ACTUAL'!J:J)</f>
        <v>0</v>
      </c>
    </row>
    <row r="1058" spans="1:15">
      <c r="H1058" t="s">
        <v>7577</v>
      </c>
      <c r="O1058">
        <f>SUMIF('3BL ACTUAL'!C:C,G1058,'3BL ACTUAL'!J:J)</f>
        <v>0</v>
      </c>
    </row>
    <row r="1059" spans="1:15">
      <c r="O1059">
        <f>SUMIF('3BL ACTUAL'!C:C,G1059,'3BL ACTUAL'!J:J)</f>
        <v>0</v>
      </c>
    </row>
    <row r="1060" spans="1:15">
      <c r="H1060" s="2668" t="s">
        <v>9444</v>
      </c>
      <c r="O1060">
        <f>SUMIF('3BL ACTUAL'!C:C,G1060,'3BL ACTUAL'!J:J)</f>
        <v>0</v>
      </c>
    </row>
    <row r="1061" spans="1:15">
      <c r="A1061" s="2669" t="s">
        <v>9442</v>
      </c>
      <c r="B1061" s="2669" t="s">
        <v>4415</v>
      </c>
      <c r="C1061" s="2669" t="s">
        <v>5059</v>
      </c>
      <c r="D1061" s="2669" t="s">
        <v>4415</v>
      </c>
      <c r="E1061" s="2669" t="s">
        <v>7578</v>
      </c>
      <c r="F1061" s="2669" t="s">
        <v>9445</v>
      </c>
      <c r="G1061" s="2669" t="s">
        <v>5309</v>
      </c>
      <c r="H1061" s="2669" t="s">
        <v>4947</v>
      </c>
      <c r="I1061" s="3025">
        <v>620.25</v>
      </c>
      <c r="J1061" s="3025">
        <v>0</v>
      </c>
      <c r="O1061">
        <f>SUMIF('3BL ACTUAL'!C:C,G1061,'3BL ACTUAL'!J:J)</f>
        <v>0</v>
      </c>
    </row>
    <row r="1062" spans="1:15">
      <c r="A1062" s="2669" t="s">
        <v>9442</v>
      </c>
      <c r="B1062" s="2669" t="s">
        <v>4415</v>
      </c>
      <c r="C1062" s="2669" t="s">
        <v>5059</v>
      </c>
      <c r="D1062" s="2669" t="s">
        <v>4415</v>
      </c>
      <c r="E1062" s="2669" t="s">
        <v>7578</v>
      </c>
      <c r="F1062" s="2669" t="s">
        <v>9445</v>
      </c>
      <c r="G1062" s="2669" t="s">
        <v>5303</v>
      </c>
      <c r="H1062" s="2669" t="s">
        <v>5063</v>
      </c>
      <c r="I1062" s="3025">
        <v>0</v>
      </c>
      <c r="J1062" s="3025">
        <v>0</v>
      </c>
      <c r="O1062">
        <f>SUMIF('3BL ACTUAL'!C:C,G1062,'3BL ACTUAL'!J:J)</f>
        <v>0</v>
      </c>
    </row>
    <row r="1063" spans="1:15">
      <c r="A1063" s="2669" t="s">
        <v>9442</v>
      </c>
      <c r="B1063" s="2669" t="s">
        <v>4415</v>
      </c>
      <c r="C1063" s="2669" t="s">
        <v>5059</v>
      </c>
      <c r="D1063" s="2669" t="s">
        <v>4415</v>
      </c>
      <c r="E1063" s="2669" t="s">
        <v>7578</v>
      </c>
      <c r="F1063" s="2669" t="s">
        <v>9445</v>
      </c>
      <c r="G1063" s="2669" t="s">
        <v>5311</v>
      </c>
      <c r="H1063" s="2669" t="s">
        <v>5064</v>
      </c>
      <c r="I1063" s="3025">
        <v>0</v>
      </c>
      <c r="J1063" s="3025">
        <v>620.25</v>
      </c>
      <c r="O1063">
        <f>SUMIF('3BL ACTUAL'!C:C,G1063,'3BL ACTUAL'!J:J)</f>
        <v>0</v>
      </c>
    </row>
    <row r="1064" spans="1:15">
      <c r="H1064" t="s">
        <v>7579</v>
      </c>
      <c r="O1064">
        <f>SUMIF('3BL ACTUAL'!C:C,G1064,'3BL ACTUAL'!J:J)</f>
        <v>0</v>
      </c>
    </row>
    <row r="1065" spans="1:15">
      <c r="O1065">
        <f>SUMIF('3BL ACTUAL'!C:C,G1065,'3BL ACTUAL'!J:J)</f>
        <v>0</v>
      </c>
    </row>
    <row r="1066" spans="1:15">
      <c r="H1066" s="2668" t="s">
        <v>9446</v>
      </c>
      <c r="O1066">
        <f>SUMIF('3BL ACTUAL'!C:C,G1066,'3BL ACTUAL'!J:J)</f>
        <v>0</v>
      </c>
    </row>
    <row r="1067" spans="1:15">
      <c r="A1067" s="2669" t="s">
        <v>9442</v>
      </c>
      <c r="B1067" s="2669" t="s">
        <v>4415</v>
      </c>
      <c r="C1067" s="2669" t="s">
        <v>5059</v>
      </c>
      <c r="D1067" s="2669" t="s">
        <v>4415</v>
      </c>
      <c r="E1067" s="2669" t="s">
        <v>7893</v>
      </c>
      <c r="F1067" s="2669" t="s">
        <v>9447</v>
      </c>
      <c r="G1067" s="2669" t="s">
        <v>5308</v>
      </c>
      <c r="H1067" s="2669" t="s">
        <v>4921</v>
      </c>
      <c r="I1067" s="3025">
        <v>9.4700000000000006</v>
      </c>
      <c r="J1067" s="3025">
        <v>0</v>
      </c>
      <c r="O1067">
        <f>SUMIF('3BL ACTUAL'!C:C,G1067,'3BL ACTUAL'!J:J)</f>
        <v>0</v>
      </c>
    </row>
    <row r="1068" spans="1:15">
      <c r="A1068" s="2669" t="s">
        <v>9442</v>
      </c>
      <c r="B1068" s="2669" t="s">
        <v>4415</v>
      </c>
      <c r="C1068" s="2669" t="s">
        <v>5059</v>
      </c>
      <c r="D1068" s="2669" t="s">
        <v>4415</v>
      </c>
      <c r="E1068" s="2669" t="s">
        <v>7893</v>
      </c>
      <c r="F1068" s="2669" t="s">
        <v>9447</v>
      </c>
      <c r="G1068" s="2669" t="s">
        <v>5328</v>
      </c>
      <c r="H1068" s="2669" t="s">
        <v>4994</v>
      </c>
      <c r="I1068" s="3025">
        <v>78.930000000000007</v>
      </c>
      <c r="J1068" s="3025">
        <v>0</v>
      </c>
      <c r="O1068">
        <f>SUMIF('3BL ACTUAL'!C:C,G1068,'3BL ACTUAL'!J:J)</f>
        <v>0</v>
      </c>
    </row>
    <row r="1069" spans="1:15">
      <c r="A1069" s="2669" t="s">
        <v>9442</v>
      </c>
      <c r="B1069" s="2669" t="s">
        <v>4415</v>
      </c>
      <c r="C1069" s="2669" t="s">
        <v>5059</v>
      </c>
      <c r="D1069" s="2669" t="s">
        <v>4415</v>
      </c>
      <c r="E1069" s="2669" t="s">
        <v>7893</v>
      </c>
      <c r="F1069" s="2669" t="s">
        <v>9447</v>
      </c>
      <c r="G1069" s="2669" t="s">
        <v>5303</v>
      </c>
      <c r="H1069" s="2669" t="s">
        <v>5063</v>
      </c>
      <c r="I1069" s="3025">
        <v>0</v>
      </c>
      <c r="J1069" s="3025">
        <v>0</v>
      </c>
      <c r="O1069">
        <f>SUMIF('3BL ACTUAL'!C:C,G1069,'3BL ACTUAL'!J:J)</f>
        <v>0</v>
      </c>
    </row>
    <row r="1070" spans="1:15">
      <c r="A1070" s="2669" t="s">
        <v>9442</v>
      </c>
      <c r="B1070" s="2669" t="s">
        <v>4415</v>
      </c>
      <c r="C1070" s="2669" t="s">
        <v>5059</v>
      </c>
      <c r="D1070" s="2669" t="s">
        <v>4415</v>
      </c>
      <c r="E1070" s="2669" t="s">
        <v>7893</v>
      </c>
      <c r="F1070" s="2669" t="s">
        <v>9447</v>
      </c>
      <c r="G1070" s="2669" t="s">
        <v>5311</v>
      </c>
      <c r="H1070" s="2669" t="s">
        <v>5064</v>
      </c>
      <c r="I1070" s="3025">
        <v>0</v>
      </c>
      <c r="J1070" s="3025">
        <v>88.4</v>
      </c>
      <c r="O1070">
        <f>SUMIF('3BL ACTUAL'!C:C,G1070,'3BL ACTUAL'!J:J)</f>
        <v>0</v>
      </c>
    </row>
    <row r="1071" spans="1:15">
      <c r="H1071" t="s">
        <v>7894</v>
      </c>
      <c r="O1071">
        <f>SUMIF('3BL ACTUAL'!C:C,G1071,'3BL ACTUAL'!J:J)</f>
        <v>0</v>
      </c>
    </row>
    <row r="1072" spans="1:15">
      <c r="O1072">
        <f>SUMIF('3BL ACTUAL'!C:C,G1072,'3BL ACTUAL'!J:J)</f>
        <v>0</v>
      </c>
    </row>
    <row r="1073" spans="1:15">
      <c r="H1073" s="2668" t="s">
        <v>9448</v>
      </c>
      <c r="O1073">
        <f>SUMIF('3BL ACTUAL'!C:C,G1073,'3BL ACTUAL'!J:J)</f>
        <v>0</v>
      </c>
    </row>
    <row r="1074" spans="1:15">
      <c r="A1074" s="2669" t="s">
        <v>9442</v>
      </c>
      <c r="B1074" s="2669"/>
      <c r="C1074" s="2669"/>
      <c r="D1074" s="2669" t="s">
        <v>5073</v>
      </c>
      <c r="E1074" s="2669" t="s">
        <v>7355</v>
      </c>
      <c r="F1074" s="2669" t="s">
        <v>9449</v>
      </c>
      <c r="G1074" s="2669" t="s">
        <v>5354</v>
      </c>
      <c r="H1074" s="2669" t="s">
        <v>5033</v>
      </c>
      <c r="I1074" s="3025">
        <v>88.4</v>
      </c>
      <c r="J1074" s="3025">
        <v>0</v>
      </c>
      <c r="O1074">
        <f>SUMIF('3BL ACTUAL'!C:C,G1074,'3BL ACTUAL'!J:J)</f>
        <v>0</v>
      </c>
    </row>
    <row r="1075" spans="1:15">
      <c r="A1075" s="2669" t="s">
        <v>9442</v>
      </c>
      <c r="B1075" s="2669"/>
      <c r="C1075" s="2669"/>
      <c r="D1075" s="2669" t="s">
        <v>5073</v>
      </c>
      <c r="E1075" s="2669" t="s">
        <v>7355</v>
      </c>
      <c r="F1075" s="2669" t="s">
        <v>9449</v>
      </c>
      <c r="G1075" s="2669" t="s">
        <v>5297</v>
      </c>
      <c r="H1075" s="2669" t="s">
        <v>5075</v>
      </c>
      <c r="I1075" s="3025">
        <v>0</v>
      </c>
      <c r="J1075" s="3025">
        <v>88.4</v>
      </c>
      <c r="O1075">
        <f>SUMIF('3BL ACTUAL'!C:C,G1075,'3BL ACTUAL'!J:J)</f>
        <v>0</v>
      </c>
    </row>
    <row r="1076" spans="1:15">
      <c r="H1076" t="s">
        <v>7356</v>
      </c>
      <c r="O1076">
        <f>SUMIF('3BL ACTUAL'!C:C,G1076,'3BL ACTUAL'!J:J)</f>
        <v>0</v>
      </c>
    </row>
    <row r="1077" spans="1:15">
      <c r="O1077">
        <f>SUMIF('3BL ACTUAL'!C:C,G1077,'3BL ACTUAL'!J:J)</f>
        <v>0</v>
      </c>
    </row>
    <row r="1078" spans="1:15">
      <c r="H1078" s="2668" t="s">
        <v>9450</v>
      </c>
      <c r="O1078">
        <f>SUMIF('3BL ACTUAL'!C:C,G1078,'3BL ACTUAL'!J:J)</f>
        <v>0</v>
      </c>
    </row>
    <row r="1079" spans="1:15">
      <c r="A1079" s="2669" t="s">
        <v>9451</v>
      </c>
      <c r="B1079" s="2669" t="s">
        <v>5169</v>
      </c>
      <c r="C1079" s="2669" t="s">
        <v>5298</v>
      </c>
      <c r="D1079" s="2669" t="s">
        <v>5299</v>
      </c>
      <c r="E1079" s="2669" t="s">
        <v>8749</v>
      </c>
      <c r="F1079" s="2669" t="s">
        <v>9452</v>
      </c>
      <c r="G1079" s="2669" t="s">
        <v>8992</v>
      </c>
      <c r="H1079" s="2669" t="s">
        <v>8993</v>
      </c>
      <c r="I1079" s="3025">
        <v>396.04</v>
      </c>
      <c r="J1079" s="3025">
        <v>0</v>
      </c>
      <c r="O1079">
        <f>SUMIF('3BL ACTUAL'!C:C,G1079,'3BL ACTUAL'!J:J)</f>
        <v>0</v>
      </c>
    </row>
    <row r="1080" spans="1:15">
      <c r="A1080" s="2669" t="s">
        <v>9451</v>
      </c>
      <c r="B1080" s="2669" t="s">
        <v>5169</v>
      </c>
      <c r="C1080" s="2669" t="s">
        <v>5298</v>
      </c>
      <c r="D1080" s="2669" t="s">
        <v>5299</v>
      </c>
      <c r="E1080" s="2669" t="s">
        <v>8749</v>
      </c>
      <c r="F1080" s="2669" t="s">
        <v>9452</v>
      </c>
      <c r="G1080" s="2669" t="s">
        <v>6121</v>
      </c>
      <c r="H1080" s="2669" t="s">
        <v>6122</v>
      </c>
      <c r="I1080" s="3025">
        <v>19.350000000000001</v>
      </c>
      <c r="J1080" s="3025">
        <v>0</v>
      </c>
      <c r="O1080">
        <f>SUMIF('3BL ACTUAL'!C:C,G1080,'3BL ACTUAL'!J:J)</f>
        <v>0</v>
      </c>
    </row>
    <row r="1081" spans="1:15">
      <c r="A1081" s="2669" t="s">
        <v>9451</v>
      </c>
      <c r="B1081" s="2669" t="s">
        <v>5169</v>
      </c>
      <c r="C1081" s="2669" t="s">
        <v>5298</v>
      </c>
      <c r="D1081" s="2669" t="s">
        <v>5299</v>
      </c>
      <c r="E1081" s="2669" t="s">
        <v>8749</v>
      </c>
      <c r="F1081" s="2669" t="s">
        <v>9452</v>
      </c>
      <c r="G1081" s="2669" t="s">
        <v>8784</v>
      </c>
      <c r="H1081" s="2669" t="s">
        <v>9036</v>
      </c>
      <c r="I1081" s="3025">
        <v>0</v>
      </c>
      <c r="J1081" s="3025">
        <v>415.39</v>
      </c>
      <c r="O1081">
        <f>SUMIF('3BL ACTUAL'!C:C,G1081,'3BL ACTUAL'!J:J)</f>
        <v>0</v>
      </c>
    </row>
    <row r="1082" spans="1:15">
      <c r="H1082" t="s">
        <v>8750</v>
      </c>
      <c r="O1082">
        <f>SUMIF('3BL ACTUAL'!C:C,G1082,'3BL ACTUAL'!J:J)</f>
        <v>0</v>
      </c>
    </row>
    <row r="1083" spans="1:15">
      <c r="O1083">
        <f>SUMIF('3BL ACTUAL'!C:C,G1083,'3BL ACTUAL'!J:J)</f>
        <v>0</v>
      </c>
    </row>
    <row r="1084" spans="1:15">
      <c r="H1084" s="2668" t="s">
        <v>9453</v>
      </c>
      <c r="O1084">
        <f>SUMIF('3BL ACTUAL'!C:C,G1084,'3BL ACTUAL'!J:J)</f>
        <v>0</v>
      </c>
    </row>
    <row r="1085" spans="1:15">
      <c r="A1085" s="2669" t="s">
        <v>9451</v>
      </c>
      <c r="B1085" s="2669" t="s">
        <v>5169</v>
      </c>
      <c r="C1085" s="2669" t="s">
        <v>5298</v>
      </c>
      <c r="D1085" s="2669" t="s">
        <v>5299</v>
      </c>
      <c r="E1085" s="2669" t="s">
        <v>8932</v>
      </c>
      <c r="F1085" s="2669" t="s">
        <v>9454</v>
      </c>
      <c r="G1085" s="2669" t="s">
        <v>8994</v>
      </c>
      <c r="H1085" s="2669" t="s">
        <v>8995</v>
      </c>
      <c r="I1085" s="3025">
        <v>161.54</v>
      </c>
      <c r="J1085" s="3025">
        <v>0</v>
      </c>
      <c r="O1085">
        <f>SUMIF('3BL ACTUAL'!C:C,G1085,'3BL ACTUAL'!J:J)</f>
        <v>0</v>
      </c>
    </row>
    <row r="1086" spans="1:15">
      <c r="A1086" s="2669" t="s">
        <v>9451</v>
      </c>
      <c r="B1086" s="2669" t="s">
        <v>5169</v>
      </c>
      <c r="C1086" s="2669" t="s">
        <v>5298</v>
      </c>
      <c r="D1086" s="2669" t="s">
        <v>5299</v>
      </c>
      <c r="E1086" s="2669" t="s">
        <v>8932</v>
      </c>
      <c r="F1086" s="2669" t="s">
        <v>9454</v>
      </c>
      <c r="G1086" s="2669" t="s">
        <v>8784</v>
      </c>
      <c r="H1086" s="2669" t="s">
        <v>9036</v>
      </c>
      <c r="I1086" s="3025">
        <v>0</v>
      </c>
      <c r="J1086" s="3025">
        <v>161.54</v>
      </c>
      <c r="O1086">
        <f>SUMIF('3BL ACTUAL'!C:C,G1086,'3BL ACTUAL'!J:J)</f>
        <v>0</v>
      </c>
    </row>
    <row r="1087" spans="1:15">
      <c r="H1087" t="s">
        <v>8933</v>
      </c>
      <c r="O1087">
        <f>SUMIF('3BL ACTUAL'!C:C,G1087,'3BL ACTUAL'!J:J)</f>
        <v>0</v>
      </c>
    </row>
    <row r="1088" spans="1:15">
      <c r="O1088">
        <f>SUMIF('3BL ACTUAL'!C:C,G1088,'3BL ACTUAL'!J:J)</f>
        <v>0</v>
      </c>
    </row>
    <row r="1089" spans="1:15">
      <c r="H1089" s="2668" t="s">
        <v>9455</v>
      </c>
      <c r="O1089">
        <f>SUMIF('3BL ACTUAL'!C:C,G1089,'3BL ACTUAL'!J:J)</f>
        <v>0</v>
      </c>
    </row>
    <row r="1090" spans="1:15">
      <c r="A1090" s="2669" t="s">
        <v>9451</v>
      </c>
      <c r="B1090" s="2669" t="s">
        <v>5169</v>
      </c>
      <c r="C1090" s="2669" t="s">
        <v>5298</v>
      </c>
      <c r="D1090" s="2669" t="s">
        <v>5299</v>
      </c>
      <c r="E1090" s="2669" t="s">
        <v>8729</v>
      </c>
      <c r="F1090" s="2669" t="s">
        <v>9456</v>
      </c>
      <c r="G1090" s="2669" t="s">
        <v>8994</v>
      </c>
      <c r="H1090" s="2669" t="s">
        <v>8995</v>
      </c>
      <c r="I1090" s="3025">
        <v>143</v>
      </c>
      <c r="J1090" s="3025">
        <v>0</v>
      </c>
      <c r="O1090">
        <f>SUMIF('3BL ACTUAL'!C:C,G1090,'3BL ACTUAL'!J:J)</f>
        <v>0</v>
      </c>
    </row>
    <row r="1091" spans="1:15">
      <c r="A1091" s="2669" t="s">
        <v>9451</v>
      </c>
      <c r="B1091" s="2669" t="s">
        <v>5169</v>
      </c>
      <c r="C1091" s="2669" t="s">
        <v>5298</v>
      </c>
      <c r="D1091" s="2669" t="s">
        <v>5299</v>
      </c>
      <c r="E1091" s="2669" t="s">
        <v>8729</v>
      </c>
      <c r="F1091" s="2669" t="s">
        <v>9456</v>
      </c>
      <c r="G1091" s="2669" t="s">
        <v>6121</v>
      </c>
      <c r="H1091" s="2669" t="s">
        <v>6122</v>
      </c>
      <c r="I1091" s="3025">
        <v>18.54</v>
      </c>
      <c r="J1091" s="3025">
        <v>0</v>
      </c>
      <c r="O1091">
        <f>SUMIF('3BL ACTUAL'!C:C,G1091,'3BL ACTUAL'!J:J)</f>
        <v>0</v>
      </c>
    </row>
    <row r="1092" spans="1:15">
      <c r="A1092" s="2669" t="s">
        <v>9451</v>
      </c>
      <c r="B1092" s="2669" t="s">
        <v>5169</v>
      </c>
      <c r="C1092" s="2669" t="s">
        <v>5298</v>
      </c>
      <c r="D1092" s="2669" t="s">
        <v>5299</v>
      </c>
      <c r="E1092" s="2669" t="s">
        <v>8729</v>
      </c>
      <c r="F1092" s="2669" t="s">
        <v>9456</v>
      </c>
      <c r="G1092" s="2669" t="s">
        <v>6115</v>
      </c>
      <c r="H1092" s="2669" t="s">
        <v>6116</v>
      </c>
      <c r="I1092" s="3025">
        <v>58.33</v>
      </c>
      <c r="J1092" s="3025">
        <v>0</v>
      </c>
      <c r="O1092">
        <f>SUMIF('3BL ACTUAL'!C:C,G1092,'3BL ACTUAL'!J:J)</f>
        <v>0</v>
      </c>
    </row>
    <row r="1093" spans="1:15">
      <c r="A1093" s="2669" t="s">
        <v>9451</v>
      </c>
      <c r="B1093" s="2669" t="s">
        <v>5169</v>
      </c>
      <c r="C1093" s="2669" t="s">
        <v>5298</v>
      </c>
      <c r="D1093" s="2669" t="s">
        <v>5299</v>
      </c>
      <c r="E1093" s="2669" t="s">
        <v>8729</v>
      </c>
      <c r="F1093" s="2669" t="s">
        <v>9456</v>
      </c>
      <c r="G1093" s="2669" t="s">
        <v>6117</v>
      </c>
      <c r="H1093" s="2669" t="s">
        <v>6118</v>
      </c>
      <c r="I1093" s="3025">
        <v>35.42</v>
      </c>
      <c r="J1093" s="3025">
        <v>0</v>
      </c>
      <c r="O1093">
        <f>SUMIF('3BL ACTUAL'!C:C,G1093,'3BL ACTUAL'!J:J)</f>
        <v>0</v>
      </c>
    </row>
    <row r="1094" spans="1:15">
      <c r="A1094" s="2669" t="s">
        <v>9451</v>
      </c>
      <c r="B1094" s="2669" t="s">
        <v>5169</v>
      </c>
      <c r="C1094" s="2669" t="s">
        <v>5298</v>
      </c>
      <c r="D1094" s="2669" t="s">
        <v>5299</v>
      </c>
      <c r="E1094" s="2669" t="s">
        <v>8729</v>
      </c>
      <c r="F1094" s="2669" t="s">
        <v>9456</v>
      </c>
      <c r="G1094" s="2669" t="s">
        <v>8784</v>
      </c>
      <c r="H1094" s="2669" t="s">
        <v>9036</v>
      </c>
      <c r="I1094" s="3025">
        <v>0</v>
      </c>
      <c r="J1094" s="3025">
        <v>255.29</v>
      </c>
      <c r="O1094">
        <f>SUMIF('3BL ACTUAL'!C:C,G1094,'3BL ACTUAL'!J:J)</f>
        <v>0</v>
      </c>
    </row>
    <row r="1095" spans="1:15">
      <c r="H1095" t="s">
        <v>8730</v>
      </c>
      <c r="O1095">
        <f>SUMIF('3BL ACTUAL'!C:C,G1095,'3BL ACTUAL'!J:J)</f>
        <v>0</v>
      </c>
    </row>
    <row r="1096" spans="1:15">
      <c r="O1096">
        <f>SUMIF('3BL ACTUAL'!C:C,G1096,'3BL ACTUAL'!J:J)</f>
        <v>0</v>
      </c>
    </row>
    <row r="1097" spans="1:15">
      <c r="H1097" s="2668" t="s">
        <v>9457</v>
      </c>
      <c r="O1097">
        <f>SUMIF('3BL ACTUAL'!C:C,G1097,'3BL ACTUAL'!J:J)</f>
        <v>0</v>
      </c>
    </row>
    <row r="1098" spans="1:15">
      <c r="A1098" s="2669" t="s">
        <v>9451</v>
      </c>
      <c r="B1098" s="2669" t="s">
        <v>5169</v>
      </c>
      <c r="C1098" s="2669" t="s">
        <v>5298</v>
      </c>
      <c r="D1098" s="2669" t="s">
        <v>5299</v>
      </c>
      <c r="E1098" s="2669" t="s">
        <v>8934</v>
      </c>
      <c r="F1098" s="2669" t="s">
        <v>9458</v>
      </c>
      <c r="G1098" s="2669" t="s">
        <v>9000</v>
      </c>
      <c r="H1098" s="2669" t="s">
        <v>1131</v>
      </c>
      <c r="I1098" s="3025">
        <v>360.91</v>
      </c>
      <c r="J1098" s="3025">
        <v>0</v>
      </c>
      <c r="O1098">
        <f>SUMIF('3BL ACTUAL'!C:C,G1098,'3BL ACTUAL'!J:J)</f>
        <v>0</v>
      </c>
    </row>
    <row r="1099" spans="1:15">
      <c r="A1099" s="2669" t="s">
        <v>9451</v>
      </c>
      <c r="B1099" s="2669" t="s">
        <v>5169</v>
      </c>
      <c r="C1099" s="2669" t="s">
        <v>5298</v>
      </c>
      <c r="D1099" s="2669" t="s">
        <v>5299</v>
      </c>
      <c r="E1099" s="2669" t="s">
        <v>8934</v>
      </c>
      <c r="F1099" s="2669" t="s">
        <v>9458</v>
      </c>
      <c r="G1099" s="2669" t="s">
        <v>8784</v>
      </c>
      <c r="H1099" s="2669" t="s">
        <v>9036</v>
      </c>
      <c r="I1099" s="3025">
        <v>0</v>
      </c>
      <c r="J1099" s="3025">
        <v>360.91</v>
      </c>
      <c r="O1099">
        <f>SUMIF('3BL ACTUAL'!C:C,G1099,'3BL ACTUAL'!J:J)</f>
        <v>0</v>
      </c>
    </row>
    <row r="1100" spans="1:15">
      <c r="H1100" t="s">
        <v>8935</v>
      </c>
      <c r="O1100">
        <f>SUMIF('3BL ACTUAL'!C:C,G1100,'3BL ACTUAL'!J:J)</f>
        <v>0</v>
      </c>
    </row>
    <row r="1101" spans="1:15">
      <c r="O1101">
        <f>SUMIF('3BL ACTUAL'!C:C,G1101,'3BL ACTUAL'!J:J)</f>
        <v>0</v>
      </c>
    </row>
    <row r="1102" spans="1:15">
      <c r="H1102" s="2668" t="s">
        <v>9459</v>
      </c>
      <c r="O1102">
        <f>SUMIF('3BL ACTUAL'!C:C,G1102,'3BL ACTUAL'!J:J)</f>
        <v>0</v>
      </c>
    </row>
    <row r="1103" spans="1:15">
      <c r="A1103" s="2669" t="s">
        <v>9451</v>
      </c>
      <c r="B1103" s="2669" t="s">
        <v>5169</v>
      </c>
      <c r="C1103" s="2669" t="s">
        <v>5298</v>
      </c>
      <c r="D1103" s="2669" t="s">
        <v>5299</v>
      </c>
      <c r="E1103" s="2669" t="s">
        <v>8753</v>
      </c>
      <c r="F1103" s="2669" t="s">
        <v>9460</v>
      </c>
      <c r="G1103" s="2669" t="s">
        <v>9000</v>
      </c>
      <c r="H1103" s="2669" t="s">
        <v>1131</v>
      </c>
      <c r="I1103" s="3025">
        <v>339.1</v>
      </c>
      <c r="J1103" s="3025">
        <v>0</v>
      </c>
      <c r="O1103">
        <f>SUMIF('3BL ACTUAL'!C:C,G1103,'3BL ACTUAL'!J:J)</f>
        <v>0</v>
      </c>
    </row>
    <row r="1104" spans="1:15">
      <c r="A1104" s="2669" t="s">
        <v>9451</v>
      </c>
      <c r="B1104" s="2669" t="s">
        <v>5169</v>
      </c>
      <c r="C1104" s="2669" t="s">
        <v>5298</v>
      </c>
      <c r="D1104" s="2669" t="s">
        <v>5299</v>
      </c>
      <c r="E1104" s="2669" t="s">
        <v>8753</v>
      </c>
      <c r="F1104" s="2669" t="s">
        <v>9460</v>
      </c>
      <c r="G1104" s="2669" t="s">
        <v>6121</v>
      </c>
      <c r="H1104" s="2669" t="s">
        <v>6122</v>
      </c>
      <c r="I1104" s="3025">
        <v>21.81</v>
      </c>
      <c r="J1104" s="3025">
        <v>0</v>
      </c>
      <c r="O1104">
        <f>SUMIF('3BL ACTUAL'!C:C,G1104,'3BL ACTUAL'!J:J)</f>
        <v>0</v>
      </c>
    </row>
    <row r="1105" spans="1:15">
      <c r="A1105" s="2669" t="s">
        <v>9451</v>
      </c>
      <c r="B1105" s="2669" t="s">
        <v>5169</v>
      </c>
      <c r="C1105" s="2669" t="s">
        <v>5298</v>
      </c>
      <c r="D1105" s="2669" t="s">
        <v>5299</v>
      </c>
      <c r="E1105" s="2669" t="s">
        <v>8753</v>
      </c>
      <c r="F1105" s="2669" t="s">
        <v>9460</v>
      </c>
      <c r="G1105" s="2669" t="s">
        <v>6125</v>
      </c>
      <c r="H1105" s="2669" t="s">
        <v>6126</v>
      </c>
      <c r="I1105" s="3025">
        <v>41.65</v>
      </c>
      <c r="J1105" s="3025">
        <v>0</v>
      </c>
      <c r="O1105">
        <f>SUMIF('3BL ACTUAL'!C:C,G1105,'3BL ACTUAL'!J:J)</f>
        <v>0</v>
      </c>
    </row>
    <row r="1106" spans="1:15">
      <c r="A1106" s="2669" t="s">
        <v>9451</v>
      </c>
      <c r="B1106" s="2669" t="s">
        <v>5169</v>
      </c>
      <c r="C1106" s="2669" t="s">
        <v>5298</v>
      </c>
      <c r="D1106" s="2669" t="s">
        <v>5299</v>
      </c>
      <c r="E1106" s="2669" t="s">
        <v>8753</v>
      </c>
      <c r="F1106" s="2669" t="s">
        <v>9460</v>
      </c>
      <c r="G1106" s="2669" t="s">
        <v>8784</v>
      </c>
      <c r="H1106" s="2669" t="s">
        <v>9036</v>
      </c>
      <c r="I1106" s="3025">
        <v>0</v>
      </c>
      <c r="J1106" s="3025">
        <v>402.56</v>
      </c>
      <c r="O1106">
        <f>SUMIF('3BL ACTUAL'!C:C,G1106,'3BL ACTUAL'!J:J)</f>
        <v>0</v>
      </c>
    </row>
    <row r="1107" spans="1:15">
      <c r="H1107" t="s">
        <v>8754</v>
      </c>
      <c r="O1107">
        <f>SUMIF('3BL ACTUAL'!C:C,G1107,'3BL ACTUAL'!J:J)</f>
        <v>0</v>
      </c>
    </row>
    <row r="1108" spans="1:15">
      <c r="O1108">
        <f>SUMIF('3BL ACTUAL'!C:C,G1108,'3BL ACTUAL'!J:J)</f>
        <v>0</v>
      </c>
    </row>
    <row r="1109" spans="1:15">
      <c r="H1109" s="2668" t="s">
        <v>9461</v>
      </c>
      <c r="O1109">
        <f>SUMIF('3BL ACTUAL'!C:C,G1109,'3BL ACTUAL'!J:J)</f>
        <v>0</v>
      </c>
    </row>
    <row r="1110" spans="1:15">
      <c r="A1110" s="2669" t="s">
        <v>9451</v>
      </c>
      <c r="B1110" s="2669" t="s">
        <v>5169</v>
      </c>
      <c r="C1110" s="2669" t="s">
        <v>5298</v>
      </c>
      <c r="D1110" s="2669" t="s">
        <v>5299</v>
      </c>
      <c r="E1110" s="2669" t="s">
        <v>8936</v>
      </c>
      <c r="F1110" s="2669" t="s">
        <v>9462</v>
      </c>
      <c r="G1110" s="2669" t="s">
        <v>8998</v>
      </c>
      <c r="H1110" s="2669" t="s">
        <v>8999</v>
      </c>
      <c r="I1110" s="3025">
        <v>131.81</v>
      </c>
      <c r="J1110" s="3025">
        <v>0</v>
      </c>
      <c r="O1110">
        <f>SUMIF('3BL ACTUAL'!C:C,G1110,'3BL ACTUAL'!J:J)</f>
        <v>0</v>
      </c>
    </row>
    <row r="1111" spans="1:15">
      <c r="A1111" s="2669" t="s">
        <v>9451</v>
      </c>
      <c r="B1111" s="2669" t="s">
        <v>5169</v>
      </c>
      <c r="C1111" s="2669" t="s">
        <v>5298</v>
      </c>
      <c r="D1111" s="2669" t="s">
        <v>5299</v>
      </c>
      <c r="E1111" s="2669" t="s">
        <v>8936</v>
      </c>
      <c r="F1111" s="2669" t="s">
        <v>9462</v>
      </c>
      <c r="G1111" s="2669" t="s">
        <v>8784</v>
      </c>
      <c r="H1111" s="2669" t="s">
        <v>9036</v>
      </c>
      <c r="I1111" s="3025">
        <v>0</v>
      </c>
      <c r="J1111" s="3025">
        <v>131.81</v>
      </c>
      <c r="O1111">
        <f>SUMIF('3BL ACTUAL'!C:C,G1111,'3BL ACTUAL'!J:J)</f>
        <v>0</v>
      </c>
    </row>
    <row r="1112" spans="1:15">
      <c r="H1112" t="s">
        <v>8937</v>
      </c>
      <c r="O1112">
        <f>SUMIF('3BL ACTUAL'!C:C,G1112,'3BL ACTUAL'!J:J)</f>
        <v>0</v>
      </c>
    </row>
    <row r="1113" spans="1:15">
      <c r="O1113">
        <f>SUMIF('3BL ACTUAL'!C:C,G1113,'3BL ACTUAL'!J:J)</f>
        <v>0</v>
      </c>
    </row>
    <row r="1114" spans="1:15">
      <c r="H1114" s="2668" t="s">
        <v>9463</v>
      </c>
      <c r="O1114">
        <f>SUMIF('3BL ACTUAL'!C:C,G1114,'3BL ACTUAL'!J:J)</f>
        <v>0</v>
      </c>
    </row>
    <row r="1115" spans="1:15">
      <c r="A1115" s="2669" t="s">
        <v>9451</v>
      </c>
      <c r="B1115" s="2669" t="s">
        <v>5169</v>
      </c>
      <c r="C1115" s="2669" t="s">
        <v>5298</v>
      </c>
      <c r="D1115" s="2669" t="s">
        <v>5299</v>
      </c>
      <c r="E1115" s="2669" t="s">
        <v>8751</v>
      </c>
      <c r="F1115" s="2669" t="s">
        <v>9464</v>
      </c>
      <c r="G1115" s="2669" t="s">
        <v>8998</v>
      </c>
      <c r="H1115" s="2669" t="s">
        <v>8999</v>
      </c>
      <c r="I1115" s="3025">
        <v>113.31</v>
      </c>
      <c r="J1115" s="3025">
        <v>0</v>
      </c>
      <c r="O1115">
        <f>SUMIF('3BL ACTUAL'!C:C,G1115,'3BL ACTUAL'!J:J)</f>
        <v>0</v>
      </c>
    </row>
    <row r="1116" spans="1:15">
      <c r="A1116" s="2669" t="s">
        <v>9451</v>
      </c>
      <c r="B1116" s="2669" t="s">
        <v>5169</v>
      </c>
      <c r="C1116" s="2669" t="s">
        <v>5298</v>
      </c>
      <c r="D1116" s="2669" t="s">
        <v>5299</v>
      </c>
      <c r="E1116" s="2669" t="s">
        <v>8751</v>
      </c>
      <c r="F1116" s="2669" t="s">
        <v>9464</v>
      </c>
      <c r="G1116" s="2669" t="s">
        <v>6121</v>
      </c>
      <c r="H1116" s="2669" t="s">
        <v>6122</v>
      </c>
      <c r="I1116" s="3025">
        <v>18.5</v>
      </c>
      <c r="J1116" s="3025">
        <v>0</v>
      </c>
      <c r="O1116">
        <f>SUMIF('3BL ACTUAL'!C:C,G1116,'3BL ACTUAL'!J:J)</f>
        <v>0</v>
      </c>
    </row>
    <row r="1117" spans="1:15">
      <c r="A1117" s="2669" t="s">
        <v>9451</v>
      </c>
      <c r="B1117" s="2669" t="s">
        <v>5169</v>
      </c>
      <c r="C1117" s="2669" t="s">
        <v>5298</v>
      </c>
      <c r="D1117" s="2669" t="s">
        <v>5299</v>
      </c>
      <c r="E1117" s="2669" t="s">
        <v>8751</v>
      </c>
      <c r="F1117" s="2669" t="s">
        <v>9464</v>
      </c>
      <c r="G1117" s="2669" t="s">
        <v>6125</v>
      </c>
      <c r="H1117" s="2669" t="s">
        <v>6126</v>
      </c>
      <c r="I1117" s="3025">
        <v>35.42</v>
      </c>
      <c r="J1117" s="3025">
        <v>0</v>
      </c>
      <c r="O1117">
        <f>SUMIF('3BL ACTUAL'!C:C,G1117,'3BL ACTUAL'!J:J)</f>
        <v>0</v>
      </c>
    </row>
    <row r="1118" spans="1:15">
      <c r="A1118" s="2669" t="s">
        <v>9451</v>
      </c>
      <c r="B1118" s="2669" t="s">
        <v>5169</v>
      </c>
      <c r="C1118" s="2669" t="s">
        <v>5298</v>
      </c>
      <c r="D1118" s="2669" t="s">
        <v>5299</v>
      </c>
      <c r="E1118" s="2669" t="s">
        <v>8751</v>
      </c>
      <c r="F1118" s="2669" t="s">
        <v>9464</v>
      </c>
      <c r="G1118" s="2669" t="s">
        <v>8784</v>
      </c>
      <c r="H1118" s="2669" t="s">
        <v>9036</v>
      </c>
      <c r="I1118" s="3025">
        <v>0</v>
      </c>
      <c r="J1118" s="3025">
        <v>167.23</v>
      </c>
      <c r="O1118">
        <f>SUMIF('3BL ACTUAL'!C:C,G1118,'3BL ACTUAL'!J:J)</f>
        <v>0</v>
      </c>
    </row>
    <row r="1119" spans="1:15">
      <c r="H1119" t="s">
        <v>8752</v>
      </c>
      <c r="O1119">
        <f>SUMIF('3BL ACTUAL'!C:C,G1119,'3BL ACTUAL'!J:J)</f>
        <v>0</v>
      </c>
    </row>
    <row r="1120" spans="1:15">
      <c r="O1120">
        <f>SUMIF('3BL ACTUAL'!C:C,G1120,'3BL ACTUAL'!J:J)</f>
        <v>0</v>
      </c>
    </row>
    <row r="1121" spans="1:15">
      <c r="H1121" s="2668" t="s">
        <v>9465</v>
      </c>
      <c r="O1121">
        <f>SUMIF('3BL ACTUAL'!C:C,G1121,'3BL ACTUAL'!J:J)</f>
        <v>0</v>
      </c>
    </row>
    <row r="1122" spans="1:15">
      <c r="A1122" s="2669" t="s">
        <v>9451</v>
      </c>
      <c r="B1122" s="2669" t="s">
        <v>5169</v>
      </c>
      <c r="C1122" s="2669" t="s">
        <v>5298</v>
      </c>
      <c r="D1122" s="2669" t="s">
        <v>5299</v>
      </c>
      <c r="E1122" s="2669" t="s">
        <v>8938</v>
      </c>
      <c r="F1122" s="2669" t="s">
        <v>9466</v>
      </c>
      <c r="G1122" s="2669" t="s">
        <v>8996</v>
      </c>
      <c r="H1122" s="2669" t="s">
        <v>8997</v>
      </c>
      <c r="I1122" s="3025">
        <v>159.44999999999999</v>
      </c>
      <c r="J1122" s="3025">
        <v>0</v>
      </c>
      <c r="O1122">
        <f>SUMIF('3BL ACTUAL'!C:C,G1122,'3BL ACTUAL'!J:J)</f>
        <v>0</v>
      </c>
    </row>
    <row r="1123" spans="1:15">
      <c r="A1123" s="2669" t="s">
        <v>9451</v>
      </c>
      <c r="B1123" s="2669" t="s">
        <v>5169</v>
      </c>
      <c r="C1123" s="2669" t="s">
        <v>5298</v>
      </c>
      <c r="D1123" s="2669" t="s">
        <v>5299</v>
      </c>
      <c r="E1123" s="2669" t="s">
        <v>8938</v>
      </c>
      <c r="F1123" s="2669" t="s">
        <v>9466</v>
      </c>
      <c r="G1123" s="2669" t="s">
        <v>8784</v>
      </c>
      <c r="H1123" s="2669" t="s">
        <v>9036</v>
      </c>
      <c r="I1123" s="3025">
        <v>0</v>
      </c>
      <c r="J1123" s="3025">
        <v>159.44999999999999</v>
      </c>
      <c r="O1123">
        <f>SUMIF('3BL ACTUAL'!C:C,G1123,'3BL ACTUAL'!J:J)</f>
        <v>0</v>
      </c>
    </row>
    <row r="1124" spans="1:15">
      <c r="H1124" t="s">
        <v>8939</v>
      </c>
      <c r="O1124">
        <f>SUMIF('3BL ACTUAL'!C:C,G1124,'3BL ACTUAL'!J:J)</f>
        <v>0</v>
      </c>
    </row>
    <row r="1125" spans="1:15">
      <c r="O1125">
        <f>SUMIF('3BL ACTUAL'!C:C,G1125,'3BL ACTUAL'!J:J)</f>
        <v>0</v>
      </c>
    </row>
    <row r="1126" spans="1:15">
      <c r="H1126" s="2668" t="s">
        <v>9467</v>
      </c>
      <c r="O1126">
        <f>SUMIF('3BL ACTUAL'!C:C,G1126,'3BL ACTUAL'!J:J)</f>
        <v>0</v>
      </c>
    </row>
    <row r="1127" spans="1:15">
      <c r="A1127" s="2669" t="s">
        <v>9451</v>
      </c>
      <c r="B1127" s="2669" t="s">
        <v>5169</v>
      </c>
      <c r="C1127" s="2669" t="s">
        <v>5298</v>
      </c>
      <c r="D1127" s="2669" t="s">
        <v>5299</v>
      </c>
      <c r="E1127" s="2669" t="s">
        <v>8731</v>
      </c>
      <c r="F1127" s="2669" t="s">
        <v>9468</v>
      </c>
      <c r="G1127" s="2669" t="s">
        <v>8996</v>
      </c>
      <c r="H1127" s="2669" t="s">
        <v>8997</v>
      </c>
      <c r="I1127" s="3025">
        <v>140.55000000000001</v>
      </c>
      <c r="J1127" s="3025">
        <v>0</v>
      </c>
      <c r="O1127">
        <f>SUMIF('3BL ACTUAL'!C:C,G1127,'3BL ACTUAL'!J:J)</f>
        <v>0</v>
      </c>
    </row>
    <row r="1128" spans="1:15">
      <c r="A1128" s="2669" t="s">
        <v>9451</v>
      </c>
      <c r="B1128" s="2669" t="s">
        <v>5169</v>
      </c>
      <c r="C1128" s="2669" t="s">
        <v>5298</v>
      </c>
      <c r="D1128" s="2669" t="s">
        <v>5299</v>
      </c>
      <c r="E1128" s="2669" t="s">
        <v>8731</v>
      </c>
      <c r="F1128" s="2669" t="s">
        <v>9468</v>
      </c>
      <c r="G1128" s="2669" t="s">
        <v>6121</v>
      </c>
      <c r="H1128" s="2669" t="s">
        <v>6122</v>
      </c>
      <c r="I1128" s="3025">
        <v>18.899999999999999</v>
      </c>
      <c r="J1128" s="3025">
        <v>0</v>
      </c>
      <c r="O1128">
        <f>SUMIF('3BL ACTUAL'!C:C,G1128,'3BL ACTUAL'!J:J)</f>
        <v>0</v>
      </c>
    </row>
    <row r="1129" spans="1:15">
      <c r="A1129" s="2669" t="s">
        <v>9451</v>
      </c>
      <c r="B1129" s="2669" t="s">
        <v>5169</v>
      </c>
      <c r="C1129" s="2669" t="s">
        <v>5298</v>
      </c>
      <c r="D1129" s="2669" t="s">
        <v>5299</v>
      </c>
      <c r="E1129" s="2669" t="s">
        <v>8731</v>
      </c>
      <c r="F1129" s="2669" t="s">
        <v>9468</v>
      </c>
      <c r="G1129" s="2669" t="s">
        <v>6115</v>
      </c>
      <c r="H1129" s="2669" t="s">
        <v>6116</v>
      </c>
      <c r="I1129" s="3025">
        <v>41.67</v>
      </c>
      <c r="J1129" s="3025">
        <v>0</v>
      </c>
      <c r="O1129">
        <f>SUMIF('3BL ACTUAL'!C:C,G1129,'3BL ACTUAL'!J:J)</f>
        <v>0</v>
      </c>
    </row>
    <row r="1130" spans="1:15">
      <c r="A1130" s="2669" t="s">
        <v>9451</v>
      </c>
      <c r="B1130" s="2669" t="s">
        <v>5169</v>
      </c>
      <c r="C1130" s="2669" t="s">
        <v>5298</v>
      </c>
      <c r="D1130" s="2669" t="s">
        <v>5299</v>
      </c>
      <c r="E1130" s="2669" t="s">
        <v>8731</v>
      </c>
      <c r="F1130" s="2669" t="s">
        <v>9468</v>
      </c>
      <c r="G1130" s="2669" t="s">
        <v>6117</v>
      </c>
      <c r="H1130" s="2669" t="s">
        <v>6118</v>
      </c>
      <c r="I1130" s="3025">
        <v>35.42</v>
      </c>
      <c r="J1130" s="3025">
        <v>0</v>
      </c>
      <c r="O1130">
        <f>SUMIF('3BL ACTUAL'!C:C,G1130,'3BL ACTUAL'!J:J)</f>
        <v>0</v>
      </c>
    </row>
    <row r="1131" spans="1:15">
      <c r="A1131" s="2669" t="s">
        <v>9451</v>
      </c>
      <c r="B1131" s="2669" t="s">
        <v>5169</v>
      </c>
      <c r="C1131" s="2669" t="s">
        <v>5298</v>
      </c>
      <c r="D1131" s="2669" t="s">
        <v>5299</v>
      </c>
      <c r="E1131" s="2669" t="s">
        <v>8731</v>
      </c>
      <c r="F1131" s="2669" t="s">
        <v>9468</v>
      </c>
      <c r="G1131" s="2669" t="s">
        <v>6125</v>
      </c>
      <c r="H1131" s="2669" t="s">
        <v>6126</v>
      </c>
      <c r="I1131" s="3025">
        <v>36.1</v>
      </c>
      <c r="J1131" s="3025">
        <v>0</v>
      </c>
      <c r="O1131">
        <f>SUMIF('3BL ACTUAL'!C:C,G1131,'3BL ACTUAL'!J:J)</f>
        <v>0</v>
      </c>
    </row>
    <row r="1132" spans="1:15">
      <c r="A1132" s="2669" t="s">
        <v>9451</v>
      </c>
      <c r="B1132" s="2669" t="s">
        <v>5169</v>
      </c>
      <c r="C1132" s="2669" t="s">
        <v>5298</v>
      </c>
      <c r="D1132" s="2669" t="s">
        <v>5299</v>
      </c>
      <c r="E1132" s="2669" t="s">
        <v>8731</v>
      </c>
      <c r="F1132" s="2669" t="s">
        <v>9468</v>
      </c>
      <c r="G1132" s="2669" t="s">
        <v>8784</v>
      </c>
      <c r="H1132" s="2669" t="s">
        <v>9036</v>
      </c>
      <c r="I1132" s="3025">
        <v>0</v>
      </c>
      <c r="J1132" s="3025">
        <v>272.64</v>
      </c>
      <c r="O1132">
        <f>SUMIF('3BL ACTUAL'!C:C,G1132,'3BL ACTUAL'!J:J)</f>
        <v>0</v>
      </c>
    </row>
    <row r="1133" spans="1:15">
      <c r="H1133" t="s">
        <v>8732</v>
      </c>
      <c r="O1133">
        <f>SUMIF('3BL ACTUAL'!C:C,G1133,'3BL ACTUAL'!J:J)</f>
        <v>0</v>
      </c>
    </row>
    <row r="1134" spans="1:15">
      <c r="O1134">
        <f>SUMIF('3BL ACTUAL'!C:C,G1134,'3BL ACTUAL'!J:J)</f>
        <v>0</v>
      </c>
    </row>
    <row r="1135" spans="1:15">
      <c r="H1135" s="2668" t="s">
        <v>9469</v>
      </c>
      <c r="O1135">
        <f>SUMIF('3BL ACTUAL'!C:C,G1135,'3BL ACTUAL'!J:J)</f>
        <v>0</v>
      </c>
    </row>
    <row r="1136" spans="1:15">
      <c r="A1136" s="2669" t="s">
        <v>9451</v>
      </c>
      <c r="B1136" s="2669" t="s">
        <v>5169</v>
      </c>
      <c r="C1136" s="2669" t="s">
        <v>5298</v>
      </c>
      <c r="D1136" s="2669" t="s">
        <v>5299</v>
      </c>
      <c r="E1136" s="2669" t="s">
        <v>8494</v>
      </c>
      <c r="F1136" s="2669" t="s">
        <v>9470</v>
      </c>
      <c r="G1136" s="2669" t="s">
        <v>8404</v>
      </c>
      <c r="H1136" s="2669" t="s">
        <v>8405</v>
      </c>
      <c r="I1136" s="3025">
        <v>406.81</v>
      </c>
      <c r="J1136" s="3025">
        <v>0</v>
      </c>
      <c r="N1136" s="1460">
        <v>1</v>
      </c>
      <c r="O1136">
        <f>SUMIF('3BL ACTUAL'!C:C,G1136,'3BL ACTUAL'!J:J)</f>
        <v>0</v>
      </c>
    </row>
    <row r="1137" spans="1:15">
      <c r="A1137" s="2669" t="s">
        <v>9451</v>
      </c>
      <c r="B1137" s="2669" t="s">
        <v>5169</v>
      </c>
      <c r="C1137" s="2669" t="s">
        <v>5298</v>
      </c>
      <c r="D1137" s="2669" t="s">
        <v>5299</v>
      </c>
      <c r="E1137" s="2669" t="s">
        <v>8494</v>
      </c>
      <c r="F1137" s="2669" t="s">
        <v>9470</v>
      </c>
      <c r="G1137" s="2669" t="s">
        <v>8980</v>
      </c>
      <c r="H1137" s="2669" t="s">
        <v>9055</v>
      </c>
      <c r="I1137" s="3025">
        <v>0</v>
      </c>
      <c r="J1137" s="3025">
        <v>406.81</v>
      </c>
      <c r="O1137">
        <f>SUMIF('3BL ACTUAL'!C:C,G1137,'3BL ACTUAL'!J:J)</f>
        <v>0</v>
      </c>
    </row>
    <row r="1138" spans="1:15">
      <c r="H1138" t="s">
        <v>8495</v>
      </c>
      <c r="O1138">
        <f>SUMIF('3BL ACTUAL'!C:C,G1138,'3BL ACTUAL'!J:J)</f>
        <v>0</v>
      </c>
    </row>
    <row r="1139" spans="1:15">
      <c r="O1139">
        <f>SUMIF('3BL ACTUAL'!C:C,G1139,'3BL ACTUAL'!J:J)</f>
        <v>0</v>
      </c>
    </row>
    <row r="1140" spans="1:15">
      <c r="H1140" s="2668" t="s">
        <v>9471</v>
      </c>
      <c r="O1140">
        <f>SUMIF('3BL ACTUAL'!C:C,G1140,'3BL ACTUAL'!J:J)</f>
        <v>0</v>
      </c>
    </row>
    <row r="1141" spans="1:15">
      <c r="A1141" s="2669" t="s">
        <v>9451</v>
      </c>
      <c r="B1141" s="2669" t="s">
        <v>5169</v>
      </c>
      <c r="C1141" s="2669" t="s">
        <v>5298</v>
      </c>
      <c r="D1141" s="2669" t="s">
        <v>5299</v>
      </c>
      <c r="E1141" s="2669" t="s">
        <v>8496</v>
      </c>
      <c r="F1141" s="2669" t="s">
        <v>9472</v>
      </c>
      <c r="G1141" s="2669" t="s">
        <v>8404</v>
      </c>
      <c r="H1141" s="2669" t="s">
        <v>8405</v>
      </c>
      <c r="I1141" s="3025">
        <v>406.81</v>
      </c>
      <c r="J1141" s="3025">
        <v>0</v>
      </c>
      <c r="N1141" s="1460">
        <v>1</v>
      </c>
      <c r="O1141">
        <f>SUMIF('3BL ACTUAL'!C:C,G1141,'3BL ACTUAL'!J:J)</f>
        <v>0</v>
      </c>
    </row>
    <row r="1142" spans="1:15">
      <c r="A1142" s="2669" t="s">
        <v>9451</v>
      </c>
      <c r="B1142" s="2669" t="s">
        <v>5169</v>
      </c>
      <c r="C1142" s="2669" t="s">
        <v>5298</v>
      </c>
      <c r="D1142" s="2669" t="s">
        <v>5299</v>
      </c>
      <c r="E1142" s="2669" t="s">
        <v>8496</v>
      </c>
      <c r="F1142" s="2669" t="s">
        <v>9472</v>
      </c>
      <c r="G1142" s="2669" t="s">
        <v>8980</v>
      </c>
      <c r="H1142" s="2669" t="s">
        <v>9055</v>
      </c>
      <c r="I1142" s="3025">
        <v>0</v>
      </c>
      <c r="J1142" s="3025">
        <v>406.81</v>
      </c>
      <c r="O1142">
        <f>SUMIF('3BL ACTUAL'!C:C,G1142,'3BL ACTUAL'!J:J)</f>
        <v>0</v>
      </c>
    </row>
    <row r="1143" spans="1:15">
      <c r="H1143" t="s">
        <v>8497</v>
      </c>
      <c r="O1143">
        <f>SUMIF('3BL ACTUAL'!C:C,G1143,'3BL ACTUAL'!J:J)</f>
        <v>0</v>
      </c>
    </row>
    <row r="1144" spans="1:15">
      <c r="O1144">
        <f>SUMIF('3BL ACTUAL'!C:C,G1144,'3BL ACTUAL'!J:J)</f>
        <v>0</v>
      </c>
    </row>
    <row r="1145" spans="1:15">
      <c r="H1145" s="2668" t="s">
        <v>9473</v>
      </c>
      <c r="O1145">
        <f>SUMIF('3BL ACTUAL'!C:C,G1145,'3BL ACTUAL'!J:J)</f>
        <v>0</v>
      </c>
    </row>
    <row r="1146" spans="1:15">
      <c r="A1146" s="2669" t="s">
        <v>9451</v>
      </c>
      <c r="B1146" s="2669" t="s">
        <v>5169</v>
      </c>
      <c r="C1146" s="2669" t="s">
        <v>5298</v>
      </c>
      <c r="D1146" s="2669" t="s">
        <v>5299</v>
      </c>
      <c r="E1146" s="2669" t="s">
        <v>8384</v>
      </c>
      <c r="F1146" s="2669" t="s">
        <v>9474</v>
      </c>
      <c r="G1146" s="2669" t="s">
        <v>8338</v>
      </c>
      <c r="H1146" s="2669" t="s">
        <v>8339</v>
      </c>
      <c r="I1146" s="3025">
        <v>395.43</v>
      </c>
      <c r="J1146" s="3025">
        <v>0</v>
      </c>
      <c r="N1146" s="1460">
        <v>1</v>
      </c>
      <c r="O1146">
        <f>SUMIF('3BL ACTUAL'!C:C,G1146,'3BL ACTUAL'!J:J)</f>
        <v>0</v>
      </c>
    </row>
    <row r="1147" spans="1:15">
      <c r="A1147" s="2669" t="s">
        <v>9451</v>
      </c>
      <c r="B1147" s="2669" t="s">
        <v>5169</v>
      </c>
      <c r="C1147" s="2669" t="s">
        <v>5298</v>
      </c>
      <c r="D1147" s="2669" t="s">
        <v>5299</v>
      </c>
      <c r="E1147" s="2669" t="s">
        <v>8384</v>
      </c>
      <c r="F1147" s="2669" t="s">
        <v>9474</v>
      </c>
      <c r="G1147" s="2669" t="s">
        <v>8980</v>
      </c>
      <c r="H1147" s="2669" t="s">
        <v>9055</v>
      </c>
      <c r="I1147" s="3025">
        <v>0</v>
      </c>
      <c r="J1147" s="3025">
        <v>395.43</v>
      </c>
      <c r="O1147">
        <f>SUMIF('3BL ACTUAL'!C:C,G1147,'3BL ACTUAL'!J:J)</f>
        <v>0</v>
      </c>
    </row>
    <row r="1148" spans="1:15">
      <c r="H1148" t="s">
        <v>8385</v>
      </c>
      <c r="O1148">
        <f>SUMIF('3BL ACTUAL'!C:C,G1148,'3BL ACTUAL'!J:J)</f>
        <v>0</v>
      </c>
    </row>
    <row r="1149" spans="1:15">
      <c r="O1149">
        <f>SUMIF('3BL ACTUAL'!C:C,G1149,'3BL ACTUAL'!J:J)</f>
        <v>0</v>
      </c>
    </row>
    <row r="1150" spans="1:15">
      <c r="H1150" s="2668" t="s">
        <v>9475</v>
      </c>
      <c r="O1150">
        <f>SUMIF('3BL ACTUAL'!C:C,G1150,'3BL ACTUAL'!J:J)</f>
        <v>0</v>
      </c>
    </row>
    <row r="1151" spans="1:15">
      <c r="A1151" s="2669" t="s">
        <v>9451</v>
      </c>
      <c r="B1151" s="2669" t="s">
        <v>5169</v>
      </c>
      <c r="C1151" s="2669" t="s">
        <v>5298</v>
      </c>
      <c r="D1151" s="2669" t="s">
        <v>5299</v>
      </c>
      <c r="E1151" s="2669" t="s">
        <v>8318</v>
      </c>
      <c r="F1151" s="2669" t="s">
        <v>9476</v>
      </c>
      <c r="G1151" s="2669" t="s">
        <v>8287</v>
      </c>
      <c r="H1151" s="2669" t="s">
        <v>8288</v>
      </c>
      <c r="I1151" s="3025">
        <v>462.5</v>
      </c>
      <c r="J1151" s="3025">
        <v>0</v>
      </c>
      <c r="N1151" s="1460">
        <v>1</v>
      </c>
      <c r="O1151">
        <f>SUMIF('3BL ACTUAL'!C:C,G1151,'3BL ACTUAL'!J:J)</f>
        <v>0</v>
      </c>
    </row>
    <row r="1152" spans="1:15">
      <c r="A1152" s="2669" t="s">
        <v>9451</v>
      </c>
      <c r="B1152" s="2669" t="s">
        <v>5169</v>
      </c>
      <c r="C1152" s="2669" t="s">
        <v>5298</v>
      </c>
      <c r="D1152" s="2669" t="s">
        <v>5299</v>
      </c>
      <c r="E1152" s="2669" t="s">
        <v>8318</v>
      </c>
      <c r="F1152" s="2669" t="s">
        <v>9476</v>
      </c>
      <c r="G1152" s="2669" t="s">
        <v>8980</v>
      </c>
      <c r="H1152" s="2669" t="s">
        <v>9055</v>
      </c>
      <c r="I1152" s="3025">
        <v>0</v>
      </c>
      <c r="J1152" s="3025">
        <v>462.5</v>
      </c>
      <c r="O1152">
        <f>SUMIF('3BL ACTUAL'!C:C,G1152,'3BL ACTUAL'!J:J)</f>
        <v>0</v>
      </c>
    </row>
    <row r="1153" spans="1:15">
      <c r="H1153" t="s">
        <v>8319</v>
      </c>
      <c r="O1153">
        <f>SUMIF('3BL ACTUAL'!C:C,G1153,'3BL ACTUAL'!J:J)</f>
        <v>0</v>
      </c>
    </row>
    <row r="1154" spans="1:15">
      <c r="O1154">
        <f>SUMIF('3BL ACTUAL'!C:C,G1154,'3BL ACTUAL'!J:J)</f>
        <v>0</v>
      </c>
    </row>
    <row r="1155" spans="1:15">
      <c r="H1155" s="2668" t="s">
        <v>9477</v>
      </c>
      <c r="O1155">
        <f>SUMIF('3BL ACTUAL'!C:C,G1155,'3BL ACTUAL'!J:J)</f>
        <v>0</v>
      </c>
    </row>
    <row r="1156" spans="1:15">
      <c r="A1156" s="2669" t="s">
        <v>9451</v>
      </c>
      <c r="B1156" s="2669" t="s">
        <v>5169</v>
      </c>
      <c r="C1156" s="2669" t="s">
        <v>5298</v>
      </c>
      <c r="D1156" s="2669" t="s">
        <v>5299</v>
      </c>
      <c r="E1156" s="2669" t="s">
        <v>8150</v>
      </c>
      <c r="F1156" s="2669" t="s">
        <v>9478</v>
      </c>
      <c r="G1156" s="2669" t="s">
        <v>8072</v>
      </c>
      <c r="H1156" s="2669" t="s">
        <v>8073</v>
      </c>
      <c r="I1156" s="3025">
        <v>686.5</v>
      </c>
      <c r="J1156" s="3025">
        <v>0</v>
      </c>
      <c r="N1156" s="1460">
        <v>1</v>
      </c>
      <c r="O1156">
        <f>SUMIF('3BL ACTUAL'!C:C,G1156,'3BL ACTUAL'!J:J)</f>
        <v>0</v>
      </c>
    </row>
    <row r="1157" spans="1:15">
      <c r="A1157" s="2669" t="s">
        <v>9451</v>
      </c>
      <c r="B1157" s="2669" t="s">
        <v>5169</v>
      </c>
      <c r="C1157" s="2669" t="s">
        <v>5298</v>
      </c>
      <c r="D1157" s="2669" t="s">
        <v>5299</v>
      </c>
      <c r="E1157" s="2669" t="s">
        <v>8150</v>
      </c>
      <c r="F1157" s="2669" t="s">
        <v>9478</v>
      </c>
      <c r="G1157" s="2669" t="s">
        <v>8980</v>
      </c>
      <c r="H1157" s="2669" t="s">
        <v>9055</v>
      </c>
      <c r="I1157" s="3025">
        <v>0</v>
      </c>
      <c r="J1157" s="3025">
        <v>686.5</v>
      </c>
      <c r="O1157">
        <f>SUMIF('3BL ACTUAL'!C:C,G1157,'3BL ACTUAL'!J:J)</f>
        <v>0</v>
      </c>
    </row>
    <row r="1158" spans="1:15">
      <c r="H1158" t="s">
        <v>8151</v>
      </c>
      <c r="O1158">
        <f>SUMIF('3BL ACTUAL'!C:C,G1158,'3BL ACTUAL'!J:J)</f>
        <v>0</v>
      </c>
    </row>
    <row r="1159" spans="1:15">
      <c r="O1159">
        <f>SUMIF('3BL ACTUAL'!C:C,G1159,'3BL ACTUAL'!J:J)</f>
        <v>0</v>
      </c>
    </row>
    <row r="1160" spans="1:15">
      <c r="H1160" s="2668" t="s">
        <v>9479</v>
      </c>
      <c r="O1160">
        <f>SUMIF('3BL ACTUAL'!C:C,G1160,'3BL ACTUAL'!J:J)</f>
        <v>0</v>
      </c>
    </row>
    <row r="1161" spans="1:15">
      <c r="A1161" s="2669" t="s">
        <v>9451</v>
      </c>
      <c r="B1161" s="2669" t="s">
        <v>5169</v>
      </c>
      <c r="C1161" s="2669" t="s">
        <v>5298</v>
      </c>
      <c r="D1161" s="2669" t="s">
        <v>5299</v>
      </c>
      <c r="E1161" s="2669" t="s">
        <v>8194</v>
      </c>
      <c r="F1161" s="2669" t="s">
        <v>9480</v>
      </c>
      <c r="G1161" s="2669" t="s">
        <v>8168</v>
      </c>
      <c r="H1161" s="2669" t="s">
        <v>8169</v>
      </c>
      <c r="I1161" s="3025">
        <v>1850</v>
      </c>
      <c r="J1161" s="3025">
        <v>0</v>
      </c>
      <c r="N1161" s="1460">
        <v>1</v>
      </c>
      <c r="O1161">
        <f>SUMIF('3BL ACTUAL'!C:C,G1161,'3BL ACTUAL'!J:J)</f>
        <v>0</v>
      </c>
    </row>
    <row r="1162" spans="1:15">
      <c r="A1162" s="2669" t="s">
        <v>9451</v>
      </c>
      <c r="B1162" s="2669" t="s">
        <v>5169</v>
      </c>
      <c r="C1162" s="2669" t="s">
        <v>5298</v>
      </c>
      <c r="D1162" s="2669" t="s">
        <v>5299</v>
      </c>
      <c r="E1162" s="2669" t="s">
        <v>8194</v>
      </c>
      <c r="F1162" s="2669" t="s">
        <v>9480</v>
      </c>
      <c r="G1162" s="2669" t="s">
        <v>8980</v>
      </c>
      <c r="H1162" s="2669" t="s">
        <v>9055</v>
      </c>
      <c r="I1162" s="3025">
        <v>0</v>
      </c>
      <c r="J1162" s="3025">
        <v>1850</v>
      </c>
      <c r="O1162">
        <f>SUMIF('3BL ACTUAL'!C:C,G1162,'3BL ACTUAL'!J:J)</f>
        <v>0</v>
      </c>
    </row>
    <row r="1163" spans="1:15">
      <c r="H1163" t="s">
        <v>8195</v>
      </c>
      <c r="O1163">
        <f>SUMIF('3BL ACTUAL'!C:C,G1163,'3BL ACTUAL'!J:J)</f>
        <v>0</v>
      </c>
    </row>
    <row r="1164" spans="1:15">
      <c r="O1164">
        <f>SUMIF('3BL ACTUAL'!C:C,G1164,'3BL ACTUAL'!J:J)</f>
        <v>0</v>
      </c>
    </row>
    <row r="1165" spans="1:15">
      <c r="H1165" s="2668" t="s">
        <v>9481</v>
      </c>
      <c r="O1165">
        <f>SUMIF('3BL ACTUAL'!C:C,G1165,'3BL ACTUAL'!J:J)</f>
        <v>0</v>
      </c>
    </row>
    <row r="1166" spans="1:15">
      <c r="A1166" s="2669" t="s">
        <v>9451</v>
      </c>
      <c r="B1166" s="2669" t="s">
        <v>5169</v>
      </c>
      <c r="C1166" s="2669" t="s">
        <v>5298</v>
      </c>
      <c r="D1166" s="2669" t="s">
        <v>5299</v>
      </c>
      <c r="E1166" s="2669" t="s">
        <v>8234</v>
      </c>
      <c r="F1166" s="2669" t="s">
        <v>9482</v>
      </c>
      <c r="G1166" s="2669" t="s">
        <v>8208</v>
      </c>
      <c r="H1166" s="2669" t="s">
        <v>8209</v>
      </c>
      <c r="I1166" s="3025">
        <v>1813</v>
      </c>
      <c r="J1166" s="3025">
        <v>0</v>
      </c>
      <c r="N1166" s="1460">
        <v>1</v>
      </c>
      <c r="O1166">
        <f>SUMIF('3BL ACTUAL'!C:C,G1166,'3BL ACTUAL'!J:J)</f>
        <v>0</v>
      </c>
    </row>
    <row r="1167" spans="1:15">
      <c r="A1167" s="2669" t="s">
        <v>9451</v>
      </c>
      <c r="B1167" s="2669" t="s">
        <v>5169</v>
      </c>
      <c r="C1167" s="2669" t="s">
        <v>5298</v>
      </c>
      <c r="D1167" s="2669" t="s">
        <v>5299</v>
      </c>
      <c r="E1167" s="2669" t="s">
        <v>8234</v>
      </c>
      <c r="F1167" s="2669" t="s">
        <v>9482</v>
      </c>
      <c r="G1167" s="2669" t="s">
        <v>8980</v>
      </c>
      <c r="H1167" s="2669" t="s">
        <v>9055</v>
      </c>
      <c r="I1167" s="3025">
        <v>0</v>
      </c>
      <c r="J1167" s="3025">
        <v>1813</v>
      </c>
      <c r="O1167">
        <f>SUMIF('3BL ACTUAL'!C:C,G1167,'3BL ACTUAL'!J:J)</f>
        <v>0</v>
      </c>
    </row>
    <row r="1168" spans="1:15">
      <c r="H1168" t="s">
        <v>8235</v>
      </c>
      <c r="O1168">
        <f>SUMIF('3BL ACTUAL'!C:C,G1168,'3BL ACTUAL'!J:J)</f>
        <v>0</v>
      </c>
    </row>
    <row r="1169" spans="1:15">
      <c r="O1169">
        <f>SUMIF('3BL ACTUAL'!C:C,G1169,'3BL ACTUAL'!J:J)</f>
        <v>0</v>
      </c>
    </row>
    <row r="1170" spans="1:15">
      <c r="H1170" s="2668" t="s">
        <v>9483</v>
      </c>
      <c r="O1170">
        <f>SUMIF('3BL ACTUAL'!C:C,G1170,'3BL ACTUAL'!J:J)</f>
        <v>0</v>
      </c>
    </row>
    <row r="1171" spans="1:15">
      <c r="A1171" s="2669" t="s">
        <v>9451</v>
      </c>
      <c r="B1171" s="2669" t="s">
        <v>5169</v>
      </c>
      <c r="C1171" s="2669" t="s">
        <v>5298</v>
      </c>
      <c r="D1171" s="2669" t="s">
        <v>5299</v>
      </c>
      <c r="E1171" s="2669" t="s">
        <v>8269</v>
      </c>
      <c r="F1171" s="2669" t="s">
        <v>9484</v>
      </c>
      <c r="G1171" s="2669" t="s">
        <v>8248</v>
      </c>
      <c r="H1171" s="2669" t="s">
        <v>8249</v>
      </c>
      <c r="I1171" s="3025">
        <v>166.5</v>
      </c>
      <c r="J1171" s="3025">
        <v>0</v>
      </c>
      <c r="N1171" s="1460">
        <v>1</v>
      </c>
      <c r="O1171">
        <f>SUMIF('3BL ACTUAL'!C:C,G1171,'3BL ACTUAL'!J:J)</f>
        <v>0</v>
      </c>
    </row>
    <row r="1172" spans="1:15">
      <c r="A1172" s="2669" t="s">
        <v>9451</v>
      </c>
      <c r="B1172" s="2669" t="s">
        <v>5169</v>
      </c>
      <c r="C1172" s="2669" t="s">
        <v>5298</v>
      </c>
      <c r="D1172" s="2669" t="s">
        <v>5299</v>
      </c>
      <c r="E1172" s="2669" t="s">
        <v>8269</v>
      </c>
      <c r="F1172" s="2669" t="s">
        <v>9484</v>
      </c>
      <c r="G1172" s="2669" t="s">
        <v>8980</v>
      </c>
      <c r="H1172" s="2669" t="s">
        <v>9055</v>
      </c>
      <c r="I1172" s="3025">
        <v>0</v>
      </c>
      <c r="J1172" s="3025">
        <v>166.5</v>
      </c>
      <c r="O1172">
        <f>SUMIF('3BL ACTUAL'!C:C,G1172,'3BL ACTUAL'!J:J)</f>
        <v>0</v>
      </c>
    </row>
    <row r="1173" spans="1:15">
      <c r="H1173" t="s">
        <v>8270</v>
      </c>
      <c r="O1173">
        <f>SUMIF('3BL ACTUAL'!C:C,G1173,'3BL ACTUAL'!J:J)</f>
        <v>0</v>
      </c>
    </row>
    <row r="1174" spans="1:15">
      <c r="O1174">
        <f>SUMIF('3BL ACTUAL'!C:C,G1174,'3BL ACTUAL'!J:J)</f>
        <v>0</v>
      </c>
    </row>
    <row r="1175" spans="1:15">
      <c r="H1175" s="2668" t="s">
        <v>9485</v>
      </c>
      <c r="O1175">
        <f>SUMIF('3BL ACTUAL'!C:C,G1175,'3BL ACTUAL'!J:J)</f>
        <v>0</v>
      </c>
    </row>
    <row r="1176" spans="1:15">
      <c r="A1176" s="2669" t="s">
        <v>9451</v>
      </c>
      <c r="B1176" s="2669" t="s">
        <v>5169</v>
      </c>
      <c r="C1176" s="2669" t="s">
        <v>5298</v>
      </c>
      <c r="D1176" s="2669" t="s">
        <v>5299</v>
      </c>
      <c r="E1176" s="2669" t="s">
        <v>8577</v>
      </c>
      <c r="F1176" s="2669" t="s">
        <v>9486</v>
      </c>
      <c r="G1176" s="2669" t="s">
        <v>8512</v>
      </c>
      <c r="H1176" s="2669" t="s">
        <v>8513</v>
      </c>
      <c r="I1176" s="3025">
        <v>938.58</v>
      </c>
      <c r="J1176" s="3025">
        <v>0</v>
      </c>
      <c r="N1176" s="1460">
        <v>1</v>
      </c>
      <c r="O1176">
        <f>SUMIF('3BL ACTUAL'!C:C,G1176,'3BL ACTUAL'!J:J)</f>
        <v>0</v>
      </c>
    </row>
    <row r="1177" spans="1:15">
      <c r="A1177" s="2669" t="s">
        <v>9451</v>
      </c>
      <c r="B1177" s="2669" t="s">
        <v>5169</v>
      </c>
      <c r="C1177" s="2669" t="s">
        <v>5298</v>
      </c>
      <c r="D1177" s="2669" t="s">
        <v>5299</v>
      </c>
      <c r="E1177" s="2669" t="s">
        <v>8577</v>
      </c>
      <c r="F1177" s="2669" t="s">
        <v>9486</v>
      </c>
      <c r="G1177" s="2669" t="s">
        <v>8980</v>
      </c>
      <c r="H1177" s="2669" t="s">
        <v>9055</v>
      </c>
      <c r="I1177" s="3025">
        <v>0</v>
      </c>
      <c r="J1177" s="3025">
        <v>938.58</v>
      </c>
      <c r="O1177">
        <f>SUMIF('3BL ACTUAL'!C:C,G1177,'3BL ACTUAL'!J:J)</f>
        <v>0</v>
      </c>
    </row>
    <row r="1178" spans="1:15">
      <c r="H1178" t="s">
        <v>8578</v>
      </c>
      <c r="O1178">
        <f>SUMIF('3BL ACTUAL'!C:C,G1178,'3BL ACTUAL'!J:J)</f>
        <v>0</v>
      </c>
    </row>
    <row r="1179" spans="1:15">
      <c r="O1179">
        <f>SUMIF('3BL ACTUAL'!C:C,G1179,'3BL ACTUAL'!J:J)</f>
        <v>0</v>
      </c>
    </row>
    <row r="1180" spans="1:15">
      <c r="H1180" s="2668" t="s">
        <v>9487</v>
      </c>
      <c r="O1180">
        <f>SUMIF('3BL ACTUAL'!C:C,G1180,'3BL ACTUAL'!J:J)</f>
        <v>0</v>
      </c>
    </row>
    <row r="1181" spans="1:15">
      <c r="A1181" s="2669" t="s">
        <v>9451</v>
      </c>
      <c r="B1181" s="2669" t="s">
        <v>5169</v>
      </c>
      <c r="C1181" s="2669" t="s">
        <v>5298</v>
      </c>
      <c r="D1181" s="2669" t="s">
        <v>5299</v>
      </c>
      <c r="E1181" s="2669" t="s">
        <v>8386</v>
      </c>
      <c r="F1181" s="2669" t="s">
        <v>9488</v>
      </c>
      <c r="G1181" s="2669" t="s">
        <v>8338</v>
      </c>
      <c r="H1181" s="2669" t="s">
        <v>8339</v>
      </c>
      <c r="I1181" s="3025">
        <v>395.43</v>
      </c>
      <c r="J1181" s="3025">
        <v>0</v>
      </c>
      <c r="N1181" s="1460">
        <v>1</v>
      </c>
      <c r="O1181">
        <f>SUMIF('3BL ACTUAL'!C:C,G1181,'3BL ACTUAL'!J:J)</f>
        <v>0</v>
      </c>
    </row>
    <row r="1182" spans="1:15">
      <c r="A1182" s="2669" t="s">
        <v>9451</v>
      </c>
      <c r="B1182" s="2669" t="s">
        <v>5169</v>
      </c>
      <c r="C1182" s="2669" t="s">
        <v>5298</v>
      </c>
      <c r="D1182" s="2669" t="s">
        <v>5299</v>
      </c>
      <c r="E1182" s="2669" t="s">
        <v>8386</v>
      </c>
      <c r="F1182" s="2669" t="s">
        <v>9488</v>
      </c>
      <c r="G1182" s="2669" t="s">
        <v>8980</v>
      </c>
      <c r="H1182" s="2669" t="s">
        <v>9055</v>
      </c>
      <c r="I1182" s="3025">
        <v>0</v>
      </c>
      <c r="J1182" s="3025">
        <v>395.43</v>
      </c>
      <c r="O1182">
        <f>SUMIF('3BL ACTUAL'!C:C,G1182,'3BL ACTUAL'!J:J)</f>
        <v>0</v>
      </c>
    </row>
    <row r="1183" spans="1:15">
      <c r="H1183" t="s">
        <v>8387</v>
      </c>
      <c r="O1183">
        <f>SUMIF('3BL ACTUAL'!C:C,G1183,'3BL ACTUAL'!J:J)</f>
        <v>0</v>
      </c>
    </row>
    <row r="1184" spans="1:15">
      <c r="O1184">
        <f>SUMIF('3BL ACTUAL'!C:C,G1184,'3BL ACTUAL'!J:J)</f>
        <v>0</v>
      </c>
    </row>
    <row r="1185" spans="1:15">
      <c r="H1185" s="2668" t="s">
        <v>9489</v>
      </c>
      <c r="O1185">
        <f>SUMIF('3BL ACTUAL'!C:C,G1185,'3BL ACTUAL'!J:J)</f>
        <v>0</v>
      </c>
    </row>
    <row r="1186" spans="1:15">
      <c r="A1186" s="2669" t="s">
        <v>9451</v>
      </c>
      <c r="B1186" s="2669" t="s">
        <v>5169</v>
      </c>
      <c r="C1186" s="2669" t="s">
        <v>5298</v>
      </c>
      <c r="D1186" s="2669" t="s">
        <v>5299</v>
      </c>
      <c r="E1186" s="2669" t="s">
        <v>8152</v>
      </c>
      <c r="F1186" s="2669" t="s">
        <v>9490</v>
      </c>
      <c r="G1186" s="2669" t="s">
        <v>8072</v>
      </c>
      <c r="H1186" s="2669" t="s">
        <v>8073</v>
      </c>
      <c r="I1186" s="3025">
        <v>1924.5</v>
      </c>
      <c r="J1186" s="3025">
        <v>0</v>
      </c>
      <c r="N1186" s="1460">
        <v>1</v>
      </c>
      <c r="O1186">
        <f>SUMIF('3BL ACTUAL'!C:C,G1186,'3BL ACTUAL'!J:J)</f>
        <v>0</v>
      </c>
    </row>
    <row r="1187" spans="1:15">
      <c r="A1187" s="2669" t="s">
        <v>9451</v>
      </c>
      <c r="B1187" s="2669" t="s">
        <v>5169</v>
      </c>
      <c r="C1187" s="2669" t="s">
        <v>5298</v>
      </c>
      <c r="D1187" s="2669" t="s">
        <v>5299</v>
      </c>
      <c r="E1187" s="2669" t="s">
        <v>8152</v>
      </c>
      <c r="F1187" s="2669" t="s">
        <v>9490</v>
      </c>
      <c r="G1187" s="2669" t="s">
        <v>8980</v>
      </c>
      <c r="H1187" s="2669" t="s">
        <v>9055</v>
      </c>
      <c r="I1187" s="3025">
        <v>0</v>
      </c>
      <c r="J1187" s="3025">
        <v>1924.5</v>
      </c>
      <c r="O1187">
        <f>SUMIF('3BL ACTUAL'!C:C,G1187,'3BL ACTUAL'!J:J)</f>
        <v>0</v>
      </c>
    </row>
    <row r="1188" spans="1:15">
      <c r="H1188" t="s">
        <v>8153</v>
      </c>
      <c r="O1188">
        <f>SUMIF('3BL ACTUAL'!C:C,G1188,'3BL ACTUAL'!J:J)</f>
        <v>0</v>
      </c>
    </row>
    <row r="1189" spans="1:15">
      <c r="O1189">
        <f>SUMIF('3BL ACTUAL'!C:C,G1189,'3BL ACTUAL'!J:J)</f>
        <v>0</v>
      </c>
    </row>
    <row r="1190" spans="1:15">
      <c r="H1190" s="2668" t="s">
        <v>9491</v>
      </c>
      <c r="O1190">
        <f>SUMIF('3BL ACTUAL'!C:C,G1190,'3BL ACTUAL'!J:J)</f>
        <v>0</v>
      </c>
    </row>
    <row r="1191" spans="1:15">
      <c r="A1191" s="2669" t="s">
        <v>9451</v>
      </c>
      <c r="B1191" s="2669" t="s">
        <v>5169</v>
      </c>
      <c r="C1191" s="2669" t="s">
        <v>5298</v>
      </c>
      <c r="D1191" s="2669" t="s">
        <v>5299</v>
      </c>
      <c r="E1191" s="2669" t="s">
        <v>8320</v>
      </c>
      <c r="F1191" s="2669" t="s">
        <v>9492</v>
      </c>
      <c r="G1191" s="2669" t="s">
        <v>8287</v>
      </c>
      <c r="H1191" s="2669" t="s">
        <v>8288</v>
      </c>
      <c r="I1191" s="3025">
        <v>370</v>
      </c>
      <c r="J1191" s="3025">
        <v>0</v>
      </c>
      <c r="N1191" s="1460">
        <v>1</v>
      </c>
      <c r="O1191">
        <f>SUMIF('3BL ACTUAL'!C:C,G1191,'3BL ACTUAL'!J:J)</f>
        <v>0</v>
      </c>
    </row>
    <row r="1192" spans="1:15">
      <c r="A1192" s="2669" t="s">
        <v>9451</v>
      </c>
      <c r="B1192" s="2669" t="s">
        <v>5169</v>
      </c>
      <c r="C1192" s="2669" t="s">
        <v>5298</v>
      </c>
      <c r="D1192" s="2669" t="s">
        <v>5299</v>
      </c>
      <c r="E1192" s="2669" t="s">
        <v>8320</v>
      </c>
      <c r="F1192" s="2669" t="s">
        <v>9492</v>
      </c>
      <c r="G1192" s="2669" t="s">
        <v>8980</v>
      </c>
      <c r="H1192" s="2669" t="s">
        <v>9055</v>
      </c>
      <c r="I1192" s="3025">
        <v>0</v>
      </c>
      <c r="J1192" s="3025">
        <v>370</v>
      </c>
      <c r="O1192">
        <f>SUMIF('3BL ACTUAL'!C:C,G1192,'3BL ACTUAL'!J:J)</f>
        <v>0</v>
      </c>
    </row>
    <row r="1193" spans="1:15">
      <c r="H1193" t="s">
        <v>8321</v>
      </c>
      <c r="O1193">
        <f>SUMIF('3BL ACTUAL'!C:C,G1193,'3BL ACTUAL'!J:J)</f>
        <v>0</v>
      </c>
    </row>
    <row r="1194" spans="1:15">
      <c r="O1194">
        <f>SUMIF('3BL ACTUAL'!C:C,G1194,'3BL ACTUAL'!J:J)</f>
        <v>0</v>
      </c>
    </row>
    <row r="1195" spans="1:15">
      <c r="H1195" s="2668" t="s">
        <v>9493</v>
      </c>
      <c r="O1195">
        <f>SUMIF('3BL ACTUAL'!C:C,G1195,'3BL ACTUAL'!J:J)</f>
        <v>0</v>
      </c>
    </row>
    <row r="1196" spans="1:15">
      <c r="A1196" s="2669" t="s">
        <v>9451</v>
      </c>
      <c r="B1196" s="2669" t="s">
        <v>5169</v>
      </c>
      <c r="C1196" s="2669" t="s">
        <v>5298</v>
      </c>
      <c r="D1196" s="2669" t="s">
        <v>5299</v>
      </c>
      <c r="E1196" s="2669" t="s">
        <v>8196</v>
      </c>
      <c r="F1196" s="2669" t="s">
        <v>9494</v>
      </c>
      <c r="G1196" s="2669" t="s">
        <v>8168</v>
      </c>
      <c r="H1196" s="2669" t="s">
        <v>8169</v>
      </c>
      <c r="I1196" s="3025">
        <v>1202.5</v>
      </c>
      <c r="J1196" s="3025">
        <v>0</v>
      </c>
      <c r="N1196" s="1460">
        <v>1</v>
      </c>
      <c r="O1196">
        <f>SUMIF('3BL ACTUAL'!C:C,G1196,'3BL ACTUAL'!J:J)</f>
        <v>0</v>
      </c>
    </row>
    <row r="1197" spans="1:15">
      <c r="A1197" s="2669" t="s">
        <v>9451</v>
      </c>
      <c r="B1197" s="2669" t="s">
        <v>5169</v>
      </c>
      <c r="C1197" s="2669" t="s">
        <v>5298</v>
      </c>
      <c r="D1197" s="2669" t="s">
        <v>5299</v>
      </c>
      <c r="E1197" s="2669" t="s">
        <v>8196</v>
      </c>
      <c r="F1197" s="2669" t="s">
        <v>9494</v>
      </c>
      <c r="G1197" s="2669" t="s">
        <v>8980</v>
      </c>
      <c r="H1197" s="2669" t="s">
        <v>9055</v>
      </c>
      <c r="I1197" s="3025">
        <v>0</v>
      </c>
      <c r="J1197" s="3025">
        <v>1202.5</v>
      </c>
      <c r="O1197">
        <f>SUMIF('3BL ACTUAL'!C:C,G1197,'3BL ACTUAL'!J:J)</f>
        <v>0</v>
      </c>
    </row>
    <row r="1198" spans="1:15">
      <c r="H1198" t="s">
        <v>8197</v>
      </c>
      <c r="O1198">
        <f>SUMIF('3BL ACTUAL'!C:C,G1198,'3BL ACTUAL'!J:J)</f>
        <v>0</v>
      </c>
    </row>
    <row r="1199" spans="1:15">
      <c r="O1199">
        <f>SUMIF('3BL ACTUAL'!C:C,G1199,'3BL ACTUAL'!J:J)</f>
        <v>0</v>
      </c>
    </row>
    <row r="1200" spans="1:15">
      <c r="H1200" s="2668" t="s">
        <v>9495</v>
      </c>
      <c r="O1200">
        <f>SUMIF('3BL ACTUAL'!C:C,G1200,'3BL ACTUAL'!J:J)</f>
        <v>0</v>
      </c>
    </row>
    <row r="1201" spans="1:15">
      <c r="A1201" s="2669" t="s">
        <v>9451</v>
      </c>
      <c r="B1201" s="2669" t="s">
        <v>5169</v>
      </c>
      <c r="C1201" s="2669" t="s">
        <v>5298</v>
      </c>
      <c r="D1201" s="2669" t="s">
        <v>5299</v>
      </c>
      <c r="E1201" s="2669" t="s">
        <v>8236</v>
      </c>
      <c r="F1201" s="2669" t="s">
        <v>9496</v>
      </c>
      <c r="G1201" s="2669" t="s">
        <v>8208</v>
      </c>
      <c r="H1201" s="2669" t="s">
        <v>8209</v>
      </c>
      <c r="I1201" s="3025">
        <v>1202.5</v>
      </c>
      <c r="J1201" s="3025">
        <v>0</v>
      </c>
      <c r="N1201" s="1460">
        <v>1</v>
      </c>
      <c r="O1201">
        <f>SUMIF('3BL ACTUAL'!C:C,G1201,'3BL ACTUAL'!J:J)</f>
        <v>0</v>
      </c>
    </row>
    <row r="1202" spans="1:15">
      <c r="A1202" s="2669" t="s">
        <v>9451</v>
      </c>
      <c r="B1202" s="2669" t="s">
        <v>5169</v>
      </c>
      <c r="C1202" s="2669" t="s">
        <v>5298</v>
      </c>
      <c r="D1202" s="2669" t="s">
        <v>5299</v>
      </c>
      <c r="E1202" s="2669" t="s">
        <v>8236</v>
      </c>
      <c r="F1202" s="2669" t="s">
        <v>9496</v>
      </c>
      <c r="G1202" s="2669" t="s">
        <v>8980</v>
      </c>
      <c r="H1202" s="2669" t="s">
        <v>9055</v>
      </c>
      <c r="I1202" s="3025">
        <v>0</v>
      </c>
      <c r="J1202" s="3025">
        <v>1202.5</v>
      </c>
      <c r="O1202">
        <f>SUMIF('3BL ACTUAL'!C:C,G1202,'3BL ACTUAL'!J:J)</f>
        <v>0</v>
      </c>
    </row>
    <row r="1203" spans="1:15">
      <c r="H1203" t="s">
        <v>8237</v>
      </c>
      <c r="O1203">
        <f>SUMIF('3BL ACTUAL'!C:C,G1203,'3BL ACTUAL'!J:J)</f>
        <v>0</v>
      </c>
    </row>
    <row r="1204" spans="1:15">
      <c r="O1204">
        <f>SUMIF('3BL ACTUAL'!C:C,G1204,'3BL ACTUAL'!J:J)</f>
        <v>0</v>
      </c>
    </row>
    <row r="1205" spans="1:15">
      <c r="H1205" s="2668" t="s">
        <v>9497</v>
      </c>
      <c r="O1205">
        <f>SUMIF('3BL ACTUAL'!C:C,G1205,'3BL ACTUAL'!J:J)</f>
        <v>0</v>
      </c>
    </row>
    <row r="1206" spans="1:15">
      <c r="A1206" s="2669" t="s">
        <v>9451</v>
      </c>
      <c r="B1206" s="2669" t="s">
        <v>5169</v>
      </c>
      <c r="C1206" s="2669" t="s">
        <v>5298</v>
      </c>
      <c r="D1206" s="2669" t="s">
        <v>5299</v>
      </c>
      <c r="E1206" s="2669" t="s">
        <v>8271</v>
      </c>
      <c r="F1206" s="2669" t="s">
        <v>9498</v>
      </c>
      <c r="G1206" s="2669" t="s">
        <v>8248</v>
      </c>
      <c r="H1206" s="2669" t="s">
        <v>8249</v>
      </c>
      <c r="I1206" s="3025">
        <v>610.5</v>
      </c>
      <c r="J1206" s="3025">
        <v>0</v>
      </c>
      <c r="N1206" s="1460">
        <v>1</v>
      </c>
      <c r="O1206">
        <f>SUMIF('3BL ACTUAL'!C:C,G1206,'3BL ACTUAL'!J:J)</f>
        <v>0</v>
      </c>
    </row>
    <row r="1207" spans="1:15">
      <c r="A1207" s="2669" t="s">
        <v>9451</v>
      </c>
      <c r="B1207" s="2669" t="s">
        <v>5169</v>
      </c>
      <c r="C1207" s="2669" t="s">
        <v>5298</v>
      </c>
      <c r="D1207" s="2669" t="s">
        <v>5299</v>
      </c>
      <c r="E1207" s="2669" t="s">
        <v>8271</v>
      </c>
      <c r="F1207" s="2669" t="s">
        <v>9498</v>
      </c>
      <c r="G1207" s="2669" t="s">
        <v>8980</v>
      </c>
      <c r="H1207" s="2669" t="s">
        <v>9055</v>
      </c>
      <c r="I1207" s="3025">
        <v>0</v>
      </c>
      <c r="J1207" s="3025">
        <v>610.5</v>
      </c>
      <c r="O1207">
        <f>SUMIF('3BL ACTUAL'!C:C,G1207,'3BL ACTUAL'!J:J)</f>
        <v>0</v>
      </c>
    </row>
    <row r="1208" spans="1:15">
      <c r="H1208" t="s">
        <v>8272</v>
      </c>
      <c r="O1208">
        <f>SUMIF('3BL ACTUAL'!C:C,G1208,'3BL ACTUAL'!J:J)</f>
        <v>0</v>
      </c>
    </row>
    <row r="1209" spans="1:15">
      <c r="O1209">
        <f>SUMIF('3BL ACTUAL'!C:C,G1209,'3BL ACTUAL'!J:J)</f>
        <v>0</v>
      </c>
    </row>
    <row r="1210" spans="1:15">
      <c r="H1210" s="2668" t="s">
        <v>9499</v>
      </c>
      <c r="O1210">
        <f>SUMIF('3BL ACTUAL'!C:C,G1210,'3BL ACTUAL'!J:J)</f>
        <v>0</v>
      </c>
    </row>
    <row r="1211" spans="1:15">
      <c r="A1211" s="2669" t="s">
        <v>9451</v>
      </c>
      <c r="B1211" s="2669" t="s">
        <v>5169</v>
      </c>
      <c r="C1211" s="2669" t="s">
        <v>5298</v>
      </c>
      <c r="D1211" s="2669" t="s">
        <v>5299</v>
      </c>
      <c r="E1211" s="2669" t="s">
        <v>8579</v>
      </c>
      <c r="F1211" s="2669" t="s">
        <v>9500</v>
      </c>
      <c r="G1211" s="2669" t="s">
        <v>8512</v>
      </c>
      <c r="H1211" s="2669" t="s">
        <v>8513</v>
      </c>
      <c r="I1211" s="3025">
        <v>639.55999999999995</v>
      </c>
      <c r="J1211" s="3025">
        <v>0</v>
      </c>
      <c r="N1211" s="1460">
        <v>1</v>
      </c>
      <c r="O1211">
        <f>SUMIF('3BL ACTUAL'!C:C,G1211,'3BL ACTUAL'!J:J)</f>
        <v>0</v>
      </c>
    </row>
    <row r="1212" spans="1:15">
      <c r="A1212" s="2669" t="s">
        <v>9451</v>
      </c>
      <c r="B1212" s="2669" t="s">
        <v>5169</v>
      </c>
      <c r="C1212" s="2669" t="s">
        <v>5298</v>
      </c>
      <c r="D1212" s="2669" t="s">
        <v>5299</v>
      </c>
      <c r="E1212" s="2669" t="s">
        <v>8579</v>
      </c>
      <c r="F1212" s="2669" t="s">
        <v>9500</v>
      </c>
      <c r="G1212" s="2669" t="s">
        <v>8980</v>
      </c>
      <c r="H1212" s="2669" t="s">
        <v>9055</v>
      </c>
      <c r="I1212" s="3025">
        <v>0</v>
      </c>
      <c r="J1212" s="3025">
        <v>639.55999999999995</v>
      </c>
      <c r="O1212">
        <f>SUMIF('3BL ACTUAL'!C:C,G1212,'3BL ACTUAL'!J:J)</f>
        <v>0</v>
      </c>
    </row>
    <row r="1213" spans="1:15">
      <c r="H1213" t="s">
        <v>8580</v>
      </c>
      <c r="O1213">
        <f>SUMIF('3BL ACTUAL'!C:C,G1213,'3BL ACTUAL'!J:J)</f>
        <v>0</v>
      </c>
    </row>
    <row r="1214" spans="1:15">
      <c r="O1214">
        <f>SUMIF('3BL ACTUAL'!C:C,G1214,'3BL ACTUAL'!J:J)</f>
        <v>0</v>
      </c>
    </row>
    <row r="1215" spans="1:15">
      <c r="H1215" s="2668" t="s">
        <v>9501</v>
      </c>
      <c r="O1215">
        <f>SUMIF('3BL ACTUAL'!C:C,G1215,'3BL ACTUAL'!J:J)</f>
        <v>0</v>
      </c>
    </row>
    <row r="1216" spans="1:15">
      <c r="A1216" s="2669" t="s">
        <v>9451</v>
      </c>
      <c r="B1216" s="2669" t="s">
        <v>5169</v>
      </c>
      <c r="C1216" s="2669" t="s">
        <v>5298</v>
      </c>
      <c r="D1216" s="2669" t="s">
        <v>5299</v>
      </c>
      <c r="E1216" s="2669" t="s">
        <v>7848</v>
      </c>
      <c r="F1216" s="2669" t="s">
        <v>9502</v>
      </c>
      <c r="G1216" s="2669" t="s">
        <v>5323</v>
      </c>
      <c r="H1216" s="2669" t="s">
        <v>4988</v>
      </c>
      <c r="I1216" s="3025">
        <v>480</v>
      </c>
      <c r="J1216" s="3025">
        <v>0</v>
      </c>
      <c r="N1216" s="1460">
        <v>1</v>
      </c>
      <c r="O1216">
        <f>SUMIF('3BL ACTUAL'!C:C,G1216,'3BL ACTUAL'!J:J)</f>
        <v>0</v>
      </c>
    </row>
    <row r="1217" spans="1:15">
      <c r="A1217" s="2669" t="s">
        <v>9451</v>
      </c>
      <c r="B1217" s="2669" t="s">
        <v>5169</v>
      </c>
      <c r="C1217" s="2669" t="s">
        <v>5298</v>
      </c>
      <c r="D1217" s="2669" t="s">
        <v>5299</v>
      </c>
      <c r="E1217" s="2669" t="s">
        <v>7848</v>
      </c>
      <c r="F1217" s="2669" t="s">
        <v>9502</v>
      </c>
      <c r="G1217" s="2669" t="s">
        <v>8980</v>
      </c>
      <c r="H1217" s="2669" t="s">
        <v>9055</v>
      </c>
      <c r="I1217" s="3025">
        <v>0</v>
      </c>
      <c r="J1217" s="3025">
        <v>480</v>
      </c>
      <c r="O1217">
        <f>SUMIF('3BL ACTUAL'!C:C,G1217,'3BL ACTUAL'!J:J)</f>
        <v>0</v>
      </c>
    </row>
    <row r="1218" spans="1:15">
      <c r="H1218" t="s">
        <v>7849</v>
      </c>
      <c r="O1218">
        <f>SUMIF('3BL ACTUAL'!C:C,G1218,'3BL ACTUAL'!J:J)</f>
        <v>0</v>
      </c>
    </row>
    <row r="1219" spans="1:15">
      <c r="O1219">
        <f>SUMIF('3BL ACTUAL'!C:C,G1219,'3BL ACTUAL'!J:J)</f>
        <v>0</v>
      </c>
    </row>
    <row r="1220" spans="1:15">
      <c r="H1220" s="2668" t="s">
        <v>9503</v>
      </c>
      <c r="O1220">
        <f>SUMIF('3BL ACTUAL'!C:C,G1220,'3BL ACTUAL'!J:J)</f>
        <v>0</v>
      </c>
    </row>
    <row r="1221" spans="1:15">
      <c r="A1221" s="2669" t="s">
        <v>9451</v>
      </c>
      <c r="B1221" s="2669" t="s">
        <v>5169</v>
      </c>
      <c r="C1221" s="2669" t="s">
        <v>5298</v>
      </c>
      <c r="D1221" s="2669" t="s">
        <v>5299</v>
      </c>
      <c r="E1221" s="2669" t="s">
        <v>7850</v>
      </c>
      <c r="F1221" s="2669" t="s">
        <v>9504</v>
      </c>
      <c r="G1221" s="2669" t="s">
        <v>5323</v>
      </c>
      <c r="H1221" s="2669" t="s">
        <v>4988</v>
      </c>
      <c r="I1221" s="3025">
        <v>480</v>
      </c>
      <c r="J1221" s="3025">
        <v>0</v>
      </c>
      <c r="N1221" s="1460">
        <v>1</v>
      </c>
      <c r="O1221">
        <f>SUMIF('3BL ACTUAL'!C:C,G1221,'3BL ACTUAL'!J:J)</f>
        <v>0</v>
      </c>
    </row>
    <row r="1222" spans="1:15">
      <c r="A1222" s="2669" t="s">
        <v>9451</v>
      </c>
      <c r="B1222" s="2669" t="s">
        <v>5169</v>
      </c>
      <c r="C1222" s="2669" t="s">
        <v>5298</v>
      </c>
      <c r="D1222" s="2669" t="s">
        <v>5299</v>
      </c>
      <c r="E1222" s="2669" t="s">
        <v>7850</v>
      </c>
      <c r="F1222" s="2669" t="s">
        <v>9504</v>
      </c>
      <c r="G1222" s="2669" t="s">
        <v>8980</v>
      </c>
      <c r="H1222" s="2669" t="s">
        <v>9055</v>
      </c>
      <c r="I1222" s="3025">
        <v>0</v>
      </c>
      <c r="J1222" s="3025">
        <v>480</v>
      </c>
      <c r="O1222">
        <f>SUMIF('3BL ACTUAL'!C:C,G1222,'3BL ACTUAL'!J:J)</f>
        <v>0</v>
      </c>
    </row>
    <row r="1223" spans="1:15">
      <c r="H1223" t="s">
        <v>7851</v>
      </c>
      <c r="O1223">
        <f>SUMIF('3BL ACTUAL'!C:C,G1223,'3BL ACTUAL'!J:J)</f>
        <v>0</v>
      </c>
    </row>
    <row r="1224" spans="1:15">
      <c r="O1224">
        <f>SUMIF('3BL ACTUAL'!C:C,G1224,'3BL ACTUAL'!J:J)</f>
        <v>0</v>
      </c>
    </row>
    <row r="1225" spans="1:15">
      <c r="H1225" s="2668" t="s">
        <v>9505</v>
      </c>
      <c r="O1225">
        <f>SUMIF('3BL ACTUAL'!C:C,G1225,'3BL ACTUAL'!J:J)</f>
        <v>0</v>
      </c>
    </row>
    <row r="1226" spans="1:15">
      <c r="A1226" s="2669" t="s">
        <v>9451</v>
      </c>
      <c r="B1226" s="2669" t="s">
        <v>5169</v>
      </c>
      <c r="C1226" s="2669" t="s">
        <v>5298</v>
      </c>
      <c r="D1226" s="2669" t="s">
        <v>5299</v>
      </c>
      <c r="E1226" s="2669" t="s">
        <v>7996</v>
      </c>
      <c r="F1226" s="2669" t="s">
        <v>9506</v>
      </c>
      <c r="G1226" s="2669" t="s">
        <v>5347</v>
      </c>
      <c r="H1226" s="2669" t="s">
        <v>4999</v>
      </c>
      <c r="I1226" s="3025">
        <v>433.5</v>
      </c>
      <c r="J1226" s="3025">
        <v>0</v>
      </c>
      <c r="N1226" s="1460">
        <v>1</v>
      </c>
      <c r="O1226">
        <f>SUMIF('3BL ACTUAL'!C:C,G1226,'3BL ACTUAL'!J:J)</f>
        <v>0</v>
      </c>
    </row>
    <row r="1227" spans="1:15">
      <c r="A1227" s="2669" t="s">
        <v>9451</v>
      </c>
      <c r="B1227" s="2669" t="s">
        <v>5169</v>
      </c>
      <c r="C1227" s="2669" t="s">
        <v>5298</v>
      </c>
      <c r="D1227" s="2669" t="s">
        <v>5299</v>
      </c>
      <c r="E1227" s="2669" t="s">
        <v>7996</v>
      </c>
      <c r="F1227" s="2669" t="s">
        <v>9506</v>
      </c>
      <c r="G1227" s="2669" t="s">
        <v>8980</v>
      </c>
      <c r="H1227" s="2669" t="s">
        <v>9055</v>
      </c>
      <c r="I1227" s="3025">
        <v>0</v>
      </c>
      <c r="J1227" s="3025">
        <v>433.5</v>
      </c>
      <c r="O1227">
        <f>SUMIF('3BL ACTUAL'!C:C,G1227,'3BL ACTUAL'!J:J)</f>
        <v>0</v>
      </c>
    </row>
    <row r="1228" spans="1:15">
      <c r="H1228" t="s">
        <v>7997</v>
      </c>
      <c r="O1228">
        <f>SUMIF('3BL ACTUAL'!C:C,G1228,'3BL ACTUAL'!J:J)</f>
        <v>0</v>
      </c>
    </row>
    <row r="1229" spans="1:15">
      <c r="O1229">
        <f>SUMIF('3BL ACTUAL'!C:C,G1229,'3BL ACTUAL'!J:J)</f>
        <v>0</v>
      </c>
    </row>
    <row r="1230" spans="1:15">
      <c r="H1230" s="2668" t="s">
        <v>9507</v>
      </c>
      <c r="O1230">
        <f>SUMIF('3BL ACTUAL'!C:C,G1230,'3BL ACTUAL'!J:J)</f>
        <v>0</v>
      </c>
    </row>
    <row r="1231" spans="1:15">
      <c r="A1231" s="2669" t="s">
        <v>9451</v>
      </c>
      <c r="B1231" s="2669" t="s">
        <v>5169</v>
      </c>
      <c r="C1231" s="2669" t="s">
        <v>5298</v>
      </c>
      <c r="D1231" s="2669" t="s">
        <v>5299</v>
      </c>
      <c r="E1231" s="2669" t="s">
        <v>7994</v>
      </c>
      <c r="F1231" s="2669" t="s">
        <v>9508</v>
      </c>
      <c r="G1231" s="2669" t="s">
        <v>5347</v>
      </c>
      <c r="H1231" s="2669" t="s">
        <v>4999</v>
      </c>
      <c r="I1231" s="3025">
        <v>422.7</v>
      </c>
      <c r="J1231" s="3025">
        <v>0</v>
      </c>
      <c r="N1231" s="1460">
        <v>1</v>
      </c>
      <c r="O1231">
        <f>SUMIF('3BL ACTUAL'!C:C,G1231,'3BL ACTUAL'!J:J)</f>
        <v>0</v>
      </c>
    </row>
    <row r="1232" spans="1:15">
      <c r="A1232" s="2669" t="s">
        <v>9451</v>
      </c>
      <c r="B1232" s="2669" t="s">
        <v>5169</v>
      </c>
      <c r="C1232" s="2669" t="s">
        <v>5298</v>
      </c>
      <c r="D1232" s="2669" t="s">
        <v>5299</v>
      </c>
      <c r="E1232" s="2669" t="s">
        <v>7994</v>
      </c>
      <c r="F1232" s="2669" t="s">
        <v>9508</v>
      </c>
      <c r="G1232" s="2669" t="s">
        <v>8980</v>
      </c>
      <c r="H1232" s="2669" t="s">
        <v>9055</v>
      </c>
      <c r="I1232" s="3025">
        <v>0</v>
      </c>
      <c r="J1232" s="3025">
        <v>422.7</v>
      </c>
      <c r="O1232">
        <f>SUMIF('3BL ACTUAL'!C:C,G1232,'3BL ACTUAL'!J:J)</f>
        <v>0</v>
      </c>
    </row>
    <row r="1233" spans="1:15">
      <c r="H1233" t="s">
        <v>7995</v>
      </c>
      <c r="O1233">
        <f>SUMIF('3BL ACTUAL'!C:C,G1233,'3BL ACTUAL'!J:J)</f>
        <v>0</v>
      </c>
    </row>
    <row r="1234" spans="1:15">
      <c r="O1234">
        <f>SUMIF('3BL ACTUAL'!C:C,G1234,'3BL ACTUAL'!J:J)</f>
        <v>0</v>
      </c>
    </row>
    <row r="1235" spans="1:15">
      <c r="H1235" s="2668" t="s">
        <v>9509</v>
      </c>
      <c r="O1235">
        <f>SUMIF('3BL ACTUAL'!C:C,G1235,'3BL ACTUAL'!J:J)</f>
        <v>0</v>
      </c>
    </row>
    <row r="1236" spans="1:15">
      <c r="A1236" s="2669" t="s">
        <v>9451</v>
      </c>
      <c r="B1236" s="2669" t="s">
        <v>5071</v>
      </c>
      <c r="C1236" s="2669" t="s">
        <v>9011</v>
      </c>
      <c r="D1236" s="2669" t="s">
        <v>5071</v>
      </c>
      <c r="E1236" s="2669" t="s">
        <v>7345</v>
      </c>
      <c r="F1236" s="2669" t="s">
        <v>9510</v>
      </c>
      <c r="G1236" s="2669" t="s">
        <v>5311</v>
      </c>
      <c r="H1236" s="2669" t="s">
        <v>5015</v>
      </c>
      <c r="I1236" s="3025">
        <v>32</v>
      </c>
      <c r="J1236" s="3025">
        <v>0</v>
      </c>
      <c r="O1236">
        <f>SUMIF('3BL ACTUAL'!C:C,G1236,'3BL ACTUAL'!J:J)</f>
        <v>0</v>
      </c>
    </row>
    <row r="1237" spans="1:15">
      <c r="A1237" s="2669" t="s">
        <v>9451</v>
      </c>
      <c r="B1237" s="2669" t="s">
        <v>5071</v>
      </c>
      <c r="C1237" s="2669" t="s">
        <v>9011</v>
      </c>
      <c r="D1237" s="2669" t="s">
        <v>5071</v>
      </c>
      <c r="E1237" s="2669" t="s">
        <v>7345</v>
      </c>
      <c r="F1237" s="2669" t="s">
        <v>9510</v>
      </c>
      <c r="G1237" s="2669" t="s">
        <v>5297</v>
      </c>
      <c r="H1237" s="2669" t="s">
        <v>5075</v>
      </c>
      <c r="I1237" s="3025">
        <v>0</v>
      </c>
      <c r="J1237" s="3025">
        <v>32</v>
      </c>
      <c r="O1237">
        <f>SUMIF('3BL ACTUAL'!C:C,G1237,'3BL ACTUAL'!J:J)</f>
        <v>0</v>
      </c>
    </row>
    <row r="1238" spans="1:15">
      <c r="H1238" t="s">
        <v>7346</v>
      </c>
      <c r="O1238">
        <f>SUMIF('3BL ACTUAL'!C:C,G1238,'3BL ACTUAL'!J:J)</f>
        <v>0</v>
      </c>
    </row>
    <row r="1239" spans="1:15">
      <c r="O1239">
        <f>SUMIF('3BL ACTUAL'!C:C,G1239,'3BL ACTUAL'!J:J)</f>
        <v>0</v>
      </c>
    </row>
    <row r="1240" spans="1:15">
      <c r="H1240" s="2668" t="s">
        <v>9511</v>
      </c>
      <c r="O1240">
        <f>SUMIF('3BL ACTUAL'!C:C,G1240,'3BL ACTUAL'!J:J)</f>
        <v>0</v>
      </c>
    </row>
    <row r="1241" spans="1:15">
      <c r="A1241" s="2669" t="s">
        <v>9451</v>
      </c>
      <c r="B1241" s="2669" t="s">
        <v>5071</v>
      </c>
      <c r="C1241" s="2669" t="s">
        <v>9011</v>
      </c>
      <c r="D1241" s="2669" t="s">
        <v>5071</v>
      </c>
      <c r="E1241" s="2669" t="s">
        <v>7347</v>
      </c>
      <c r="F1241" s="2669" t="s">
        <v>9512</v>
      </c>
      <c r="G1241" s="2669" t="s">
        <v>5311</v>
      </c>
      <c r="H1241" s="2669" t="s">
        <v>5015</v>
      </c>
      <c r="I1241" s="3025">
        <v>80</v>
      </c>
      <c r="J1241" s="3025">
        <v>0</v>
      </c>
      <c r="O1241">
        <f>SUMIF('3BL ACTUAL'!C:C,G1241,'3BL ACTUAL'!J:J)</f>
        <v>0</v>
      </c>
    </row>
    <row r="1242" spans="1:15">
      <c r="A1242" s="2669" t="s">
        <v>9451</v>
      </c>
      <c r="B1242" s="2669" t="s">
        <v>5071</v>
      </c>
      <c r="C1242" s="2669" t="s">
        <v>9011</v>
      </c>
      <c r="D1242" s="2669" t="s">
        <v>5071</v>
      </c>
      <c r="E1242" s="2669" t="s">
        <v>7347</v>
      </c>
      <c r="F1242" s="2669" t="s">
        <v>9512</v>
      </c>
      <c r="G1242" s="2669" t="s">
        <v>5304</v>
      </c>
      <c r="H1242" s="2669" t="s">
        <v>5004</v>
      </c>
      <c r="I1242" s="3025">
        <v>40</v>
      </c>
      <c r="J1242" s="3025">
        <v>0</v>
      </c>
      <c r="O1242">
        <f>SUMIF('3BL ACTUAL'!C:C,G1242,'3BL ACTUAL'!J:J)</f>
        <v>0</v>
      </c>
    </row>
    <row r="1243" spans="1:15">
      <c r="A1243" s="2669" t="s">
        <v>9451</v>
      </c>
      <c r="B1243" s="2669" t="s">
        <v>5071</v>
      </c>
      <c r="C1243" s="2669" t="s">
        <v>9011</v>
      </c>
      <c r="D1243" s="2669" t="s">
        <v>5071</v>
      </c>
      <c r="E1243" s="2669" t="s">
        <v>7347</v>
      </c>
      <c r="F1243" s="2669" t="s">
        <v>9512</v>
      </c>
      <c r="G1243" s="2669" t="s">
        <v>5297</v>
      </c>
      <c r="H1243" s="2669" t="s">
        <v>5075</v>
      </c>
      <c r="I1243" s="3025">
        <v>0</v>
      </c>
      <c r="J1243" s="3025">
        <v>120</v>
      </c>
      <c r="O1243">
        <f>SUMIF('3BL ACTUAL'!C:C,G1243,'3BL ACTUAL'!J:J)</f>
        <v>0</v>
      </c>
    </row>
    <row r="1244" spans="1:15">
      <c r="H1244" t="s">
        <v>7346</v>
      </c>
      <c r="O1244">
        <f>SUMIF('3BL ACTUAL'!C:C,G1244,'3BL ACTUAL'!J:J)</f>
        <v>0</v>
      </c>
    </row>
    <row r="1245" spans="1:15">
      <c r="O1245">
        <f>SUMIF('3BL ACTUAL'!C:C,G1245,'3BL ACTUAL'!J:J)</f>
        <v>0</v>
      </c>
    </row>
    <row r="1246" spans="1:15">
      <c r="H1246" s="2668" t="s">
        <v>9513</v>
      </c>
      <c r="O1246">
        <f>SUMIF('3BL ACTUAL'!C:C,G1246,'3BL ACTUAL'!J:J)</f>
        <v>0</v>
      </c>
    </row>
    <row r="1247" spans="1:15">
      <c r="A1247" s="2669" t="s">
        <v>9451</v>
      </c>
      <c r="B1247" s="2669" t="s">
        <v>5071</v>
      </c>
      <c r="C1247" s="2669" t="s">
        <v>9011</v>
      </c>
      <c r="D1247" s="2669" t="s">
        <v>5071</v>
      </c>
      <c r="E1247" s="2669" t="s">
        <v>7348</v>
      </c>
      <c r="F1247" s="2669" t="s">
        <v>9514</v>
      </c>
      <c r="G1247" s="2669" t="s">
        <v>5311</v>
      </c>
      <c r="H1247" s="2669" t="s">
        <v>5015</v>
      </c>
      <c r="I1247" s="3025">
        <v>645</v>
      </c>
      <c r="J1247" s="3025">
        <v>0</v>
      </c>
      <c r="O1247">
        <f>SUMIF('3BL ACTUAL'!C:C,G1247,'3BL ACTUAL'!J:J)</f>
        <v>0</v>
      </c>
    </row>
    <row r="1248" spans="1:15">
      <c r="A1248" s="2669" t="s">
        <v>9451</v>
      </c>
      <c r="B1248" s="2669" t="s">
        <v>5071</v>
      </c>
      <c r="C1248" s="2669" t="s">
        <v>9011</v>
      </c>
      <c r="D1248" s="2669" t="s">
        <v>5071</v>
      </c>
      <c r="E1248" s="2669" t="s">
        <v>7348</v>
      </c>
      <c r="F1248" s="2669" t="s">
        <v>9514</v>
      </c>
      <c r="G1248" s="2669" t="s">
        <v>5304</v>
      </c>
      <c r="H1248" s="2669" t="s">
        <v>5004</v>
      </c>
      <c r="I1248" s="3025">
        <v>345</v>
      </c>
      <c r="J1248" s="3025">
        <v>0</v>
      </c>
      <c r="O1248">
        <f>SUMIF('3BL ACTUAL'!C:C,G1248,'3BL ACTUAL'!J:J)</f>
        <v>0</v>
      </c>
    </row>
    <row r="1249" spans="1:15">
      <c r="A1249" s="2669" t="s">
        <v>9451</v>
      </c>
      <c r="B1249" s="2669" t="s">
        <v>5071</v>
      </c>
      <c r="C1249" s="2669" t="s">
        <v>9011</v>
      </c>
      <c r="D1249" s="2669" t="s">
        <v>5071</v>
      </c>
      <c r="E1249" s="2669" t="s">
        <v>7348</v>
      </c>
      <c r="F1249" s="2669" t="s">
        <v>9514</v>
      </c>
      <c r="G1249" s="2669" t="s">
        <v>5297</v>
      </c>
      <c r="H1249" s="2669" t="s">
        <v>5075</v>
      </c>
      <c r="I1249" s="3025">
        <v>0</v>
      </c>
      <c r="J1249" s="3025">
        <v>990</v>
      </c>
      <c r="O1249">
        <f>SUMIF('3BL ACTUAL'!C:C,G1249,'3BL ACTUAL'!J:J)</f>
        <v>0</v>
      </c>
    </row>
    <row r="1250" spans="1:15">
      <c r="H1250" t="s">
        <v>7346</v>
      </c>
      <c r="O1250">
        <f>SUMIF('3BL ACTUAL'!C:C,G1250,'3BL ACTUAL'!J:J)</f>
        <v>0</v>
      </c>
    </row>
    <row r="1251" spans="1:15">
      <c r="O1251">
        <f>SUMIF('3BL ACTUAL'!C:C,G1251,'3BL ACTUAL'!J:J)</f>
        <v>0</v>
      </c>
    </row>
    <row r="1252" spans="1:15">
      <c r="H1252" s="2668" t="s">
        <v>9515</v>
      </c>
      <c r="O1252">
        <f>SUMIF('3BL ACTUAL'!C:C,G1252,'3BL ACTUAL'!J:J)</f>
        <v>0</v>
      </c>
    </row>
    <row r="1253" spans="1:15">
      <c r="A1253" s="2669" t="s">
        <v>9451</v>
      </c>
      <c r="B1253" s="2669" t="s">
        <v>5071</v>
      </c>
      <c r="C1253" s="2669" t="s">
        <v>9011</v>
      </c>
      <c r="D1253" s="2669" t="s">
        <v>5071</v>
      </c>
      <c r="E1253" s="2669" t="s">
        <v>7349</v>
      </c>
      <c r="F1253" s="2669" t="s">
        <v>9516</v>
      </c>
      <c r="G1253" s="2669" t="s">
        <v>5311</v>
      </c>
      <c r="H1253" s="2669" t="s">
        <v>5015</v>
      </c>
      <c r="I1253" s="3025">
        <v>405</v>
      </c>
      <c r="J1253" s="3025">
        <v>0</v>
      </c>
      <c r="O1253">
        <f>SUMIF('3BL ACTUAL'!C:C,G1253,'3BL ACTUAL'!J:J)</f>
        <v>0</v>
      </c>
    </row>
    <row r="1254" spans="1:15">
      <c r="A1254" s="2669" t="s">
        <v>9451</v>
      </c>
      <c r="B1254" s="2669" t="s">
        <v>5071</v>
      </c>
      <c r="C1254" s="2669" t="s">
        <v>9011</v>
      </c>
      <c r="D1254" s="2669" t="s">
        <v>5071</v>
      </c>
      <c r="E1254" s="2669" t="s">
        <v>7349</v>
      </c>
      <c r="F1254" s="2669" t="s">
        <v>9516</v>
      </c>
      <c r="G1254" s="2669" t="s">
        <v>5297</v>
      </c>
      <c r="H1254" s="2669" t="s">
        <v>5075</v>
      </c>
      <c r="I1254" s="3025">
        <v>0</v>
      </c>
      <c r="J1254" s="3025">
        <v>405</v>
      </c>
      <c r="O1254">
        <f>SUMIF('3BL ACTUAL'!C:C,G1254,'3BL ACTUAL'!J:J)</f>
        <v>0</v>
      </c>
    </row>
    <row r="1255" spans="1:15">
      <c r="H1255" t="s">
        <v>7346</v>
      </c>
      <c r="O1255">
        <f>SUMIF('3BL ACTUAL'!C:C,G1255,'3BL ACTUAL'!J:J)</f>
        <v>0</v>
      </c>
    </row>
    <row r="1256" spans="1:15">
      <c r="O1256">
        <f>SUMIF('3BL ACTUAL'!C:C,G1256,'3BL ACTUAL'!J:J)</f>
        <v>0</v>
      </c>
    </row>
    <row r="1257" spans="1:15">
      <c r="H1257" s="2668" t="s">
        <v>9517</v>
      </c>
      <c r="O1257">
        <f>SUMIF('3BL ACTUAL'!C:C,G1257,'3BL ACTUAL'!J:J)</f>
        <v>0</v>
      </c>
    </row>
    <row r="1258" spans="1:15">
      <c r="A1258" s="2669" t="s">
        <v>9451</v>
      </c>
      <c r="B1258" s="2669" t="s">
        <v>5071</v>
      </c>
      <c r="C1258" s="2669" t="s">
        <v>9011</v>
      </c>
      <c r="D1258" s="2669" t="s">
        <v>5071</v>
      </c>
      <c r="E1258" s="2669" t="s">
        <v>7350</v>
      </c>
      <c r="F1258" s="2669" t="s">
        <v>9518</v>
      </c>
      <c r="G1258" s="2669" t="s">
        <v>5311</v>
      </c>
      <c r="H1258" s="2669" t="s">
        <v>5015</v>
      </c>
      <c r="I1258" s="3025">
        <v>1213.42</v>
      </c>
      <c r="J1258" s="3025">
        <v>0</v>
      </c>
      <c r="O1258">
        <f>SUMIF('3BL ACTUAL'!C:C,G1258,'3BL ACTUAL'!J:J)</f>
        <v>0</v>
      </c>
    </row>
    <row r="1259" spans="1:15">
      <c r="A1259" s="2669" t="s">
        <v>9451</v>
      </c>
      <c r="B1259" s="2669" t="s">
        <v>5071</v>
      </c>
      <c r="C1259" s="2669" t="s">
        <v>9011</v>
      </c>
      <c r="D1259" s="2669" t="s">
        <v>5071</v>
      </c>
      <c r="E1259" s="2669" t="s">
        <v>7350</v>
      </c>
      <c r="F1259" s="2669" t="s">
        <v>9518</v>
      </c>
      <c r="G1259" s="2669" t="s">
        <v>5297</v>
      </c>
      <c r="H1259" s="2669" t="s">
        <v>5075</v>
      </c>
      <c r="I1259" s="3025">
        <v>0</v>
      </c>
      <c r="J1259" s="3025">
        <v>1213.42</v>
      </c>
      <c r="O1259">
        <f>SUMIF('3BL ACTUAL'!C:C,G1259,'3BL ACTUAL'!J:J)</f>
        <v>0</v>
      </c>
    </row>
    <row r="1260" spans="1:15">
      <c r="H1260" t="s">
        <v>7346</v>
      </c>
      <c r="O1260">
        <f>SUMIF('3BL ACTUAL'!C:C,G1260,'3BL ACTUAL'!J:J)</f>
        <v>0</v>
      </c>
    </row>
    <row r="1261" spans="1:15">
      <c r="O1261">
        <f>SUMIF('3BL ACTUAL'!C:C,G1261,'3BL ACTUAL'!J:J)</f>
        <v>0</v>
      </c>
    </row>
    <row r="1262" spans="1:15">
      <c r="H1262" s="2668" t="s">
        <v>9519</v>
      </c>
      <c r="O1262">
        <f>SUMIF('3BL ACTUAL'!C:C,G1262,'3BL ACTUAL'!J:J)</f>
        <v>0</v>
      </c>
    </row>
    <row r="1263" spans="1:15">
      <c r="A1263" s="2669" t="s">
        <v>9451</v>
      </c>
      <c r="B1263" s="2669" t="s">
        <v>5071</v>
      </c>
      <c r="C1263" s="2669" t="s">
        <v>9011</v>
      </c>
      <c r="D1263" s="2669" t="s">
        <v>5071</v>
      </c>
      <c r="E1263" s="2669" t="s">
        <v>7351</v>
      </c>
      <c r="F1263" s="2669" t="s">
        <v>9520</v>
      </c>
      <c r="G1263" s="2669" t="s">
        <v>5311</v>
      </c>
      <c r="H1263" s="2669" t="s">
        <v>5015</v>
      </c>
      <c r="I1263" s="3025">
        <v>345</v>
      </c>
      <c r="J1263" s="3025">
        <v>0</v>
      </c>
      <c r="O1263">
        <f>SUMIF('3BL ACTUAL'!C:C,G1263,'3BL ACTUAL'!J:J)</f>
        <v>0</v>
      </c>
    </row>
    <row r="1264" spans="1:15">
      <c r="A1264" s="2669" t="s">
        <v>9451</v>
      </c>
      <c r="B1264" s="2669" t="s">
        <v>5071</v>
      </c>
      <c r="C1264" s="2669" t="s">
        <v>9011</v>
      </c>
      <c r="D1264" s="2669" t="s">
        <v>5071</v>
      </c>
      <c r="E1264" s="2669" t="s">
        <v>7351</v>
      </c>
      <c r="F1264" s="2669" t="s">
        <v>9520</v>
      </c>
      <c r="G1264" s="2669" t="s">
        <v>5297</v>
      </c>
      <c r="H1264" s="2669" t="s">
        <v>5075</v>
      </c>
      <c r="I1264" s="3025">
        <v>0</v>
      </c>
      <c r="J1264" s="3025">
        <v>345</v>
      </c>
      <c r="O1264">
        <f>SUMIF('3BL ACTUAL'!C:C,G1264,'3BL ACTUAL'!J:J)</f>
        <v>0</v>
      </c>
    </row>
    <row r="1265" spans="1:15">
      <c r="H1265" t="s">
        <v>7346</v>
      </c>
      <c r="O1265">
        <f>SUMIF('3BL ACTUAL'!C:C,G1265,'3BL ACTUAL'!J:J)</f>
        <v>0</v>
      </c>
    </row>
    <row r="1266" spans="1:15">
      <c r="O1266">
        <f>SUMIF('3BL ACTUAL'!C:C,G1266,'3BL ACTUAL'!J:J)</f>
        <v>0</v>
      </c>
    </row>
    <row r="1267" spans="1:15">
      <c r="H1267" s="2668" t="s">
        <v>9521</v>
      </c>
      <c r="O1267">
        <f>SUMIF('3BL ACTUAL'!C:C,G1267,'3BL ACTUAL'!J:J)</f>
        <v>0</v>
      </c>
    </row>
    <row r="1268" spans="1:15">
      <c r="A1268" s="2669" t="s">
        <v>9451</v>
      </c>
      <c r="B1268" s="2669"/>
      <c r="C1268" s="2669"/>
      <c r="D1268" s="2669" t="s">
        <v>5073</v>
      </c>
      <c r="E1268" s="2669" t="s">
        <v>7352</v>
      </c>
      <c r="F1268" s="2669" t="s">
        <v>9522</v>
      </c>
      <c r="G1268" s="2669" t="s">
        <v>5306</v>
      </c>
      <c r="H1268" s="2669" t="s">
        <v>4937</v>
      </c>
      <c r="I1268" s="3025">
        <v>18267.79</v>
      </c>
      <c r="J1268" s="3025">
        <v>0</v>
      </c>
      <c r="O1268">
        <f>SUMIF('3BL ACTUAL'!C:C,G1268,'3BL ACTUAL'!J:J)</f>
        <v>0</v>
      </c>
    </row>
    <row r="1269" spans="1:15">
      <c r="A1269" s="2669" t="s">
        <v>9451</v>
      </c>
      <c r="B1269" s="2669"/>
      <c r="C1269" s="2669"/>
      <c r="D1269" s="2669" t="s">
        <v>5073</v>
      </c>
      <c r="E1269" s="2669" t="s">
        <v>7352</v>
      </c>
      <c r="F1269" s="2669" t="s">
        <v>9522</v>
      </c>
      <c r="G1269" s="2669" t="s">
        <v>5297</v>
      </c>
      <c r="H1269" s="2669" t="s">
        <v>5075</v>
      </c>
      <c r="I1269" s="3025">
        <v>0</v>
      </c>
      <c r="J1269" s="3025">
        <v>18267.79</v>
      </c>
      <c r="O1269">
        <f>SUMIF('3BL ACTUAL'!C:C,G1269,'3BL ACTUAL'!J:J)</f>
        <v>0</v>
      </c>
    </row>
    <row r="1270" spans="1:15">
      <c r="H1270" t="s">
        <v>7353</v>
      </c>
      <c r="O1270">
        <f>SUMIF('3BL ACTUAL'!C:C,G1270,'3BL ACTUAL'!J:J)</f>
        <v>0</v>
      </c>
    </row>
    <row r="1271" spans="1:15">
      <c r="O1271">
        <f>SUMIF('3BL ACTUAL'!C:C,G1271,'3BL ACTUAL'!J:J)</f>
        <v>0</v>
      </c>
    </row>
    <row r="1272" spans="1:15">
      <c r="H1272" s="2668" t="s">
        <v>9523</v>
      </c>
      <c r="O1272">
        <f>SUMIF('3BL ACTUAL'!C:C,G1272,'3BL ACTUAL'!J:J)</f>
        <v>0</v>
      </c>
    </row>
    <row r="1273" spans="1:15">
      <c r="A1273" s="2669" t="s">
        <v>9451</v>
      </c>
      <c r="B1273" s="2669" t="s">
        <v>5071</v>
      </c>
      <c r="C1273" s="2669" t="s">
        <v>9011</v>
      </c>
      <c r="D1273" s="2669" t="s">
        <v>5071</v>
      </c>
      <c r="E1273" s="2669" t="s">
        <v>7354</v>
      </c>
      <c r="F1273" s="2669" t="s">
        <v>9524</v>
      </c>
      <c r="G1273" s="2669" t="s">
        <v>5311</v>
      </c>
      <c r="H1273" s="2669" t="s">
        <v>5015</v>
      </c>
      <c r="I1273" s="3025">
        <v>13234.59</v>
      </c>
      <c r="J1273" s="3025">
        <v>0</v>
      </c>
      <c r="O1273">
        <f>SUMIF('3BL ACTUAL'!C:C,G1273,'3BL ACTUAL'!J:J)</f>
        <v>0</v>
      </c>
    </row>
    <row r="1274" spans="1:15">
      <c r="A1274" s="2669" t="s">
        <v>9451</v>
      </c>
      <c r="B1274" s="2669" t="s">
        <v>5071</v>
      </c>
      <c r="C1274" s="2669" t="s">
        <v>9011</v>
      </c>
      <c r="D1274" s="2669" t="s">
        <v>5071</v>
      </c>
      <c r="E1274" s="2669" t="s">
        <v>7354</v>
      </c>
      <c r="F1274" s="2669" t="s">
        <v>9524</v>
      </c>
      <c r="G1274" s="2669" t="s">
        <v>5297</v>
      </c>
      <c r="H1274" s="2669" t="s">
        <v>5075</v>
      </c>
      <c r="I1274" s="3025">
        <v>0</v>
      </c>
      <c r="J1274" s="3025">
        <v>13234.59</v>
      </c>
      <c r="O1274">
        <f>SUMIF('3BL ACTUAL'!C:C,G1274,'3BL ACTUAL'!J:J)</f>
        <v>0</v>
      </c>
    </row>
    <row r="1275" spans="1:15">
      <c r="H1275" t="s">
        <v>7346</v>
      </c>
      <c r="O1275">
        <f>SUMIF('3BL ACTUAL'!C:C,G1275,'3BL ACTUAL'!J:J)</f>
        <v>0</v>
      </c>
    </row>
    <row r="1276" spans="1:15">
      <c r="O1276">
        <f>SUMIF('3BL ACTUAL'!C:C,G1276,'3BL ACTUAL'!J:J)</f>
        <v>0</v>
      </c>
    </row>
    <row r="1277" spans="1:15">
      <c r="H1277" s="2668" t="s">
        <v>9525</v>
      </c>
      <c r="O1277">
        <f>SUMIF('3BL ACTUAL'!C:C,G1277,'3BL ACTUAL'!J:J)</f>
        <v>0</v>
      </c>
    </row>
    <row r="1278" spans="1:15">
      <c r="A1278" s="2669" t="s">
        <v>9526</v>
      </c>
      <c r="B1278" s="2669" t="s">
        <v>4415</v>
      </c>
      <c r="C1278" s="2669" t="s">
        <v>5059</v>
      </c>
      <c r="D1278" s="2669" t="s">
        <v>4415</v>
      </c>
      <c r="E1278" s="2669" t="s">
        <v>7574</v>
      </c>
      <c r="F1278" s="2669" t="s">
        <v>9527</v>
      </c>
      <c r="G1278" s="2669" t="s">
        <v>5309</v>
      </c>
      <c r="H1278" s="2669" t="s">
        <v>4947</v>
      </c>
      <c r="I1278" s="3025">
        <v>219.78</v>
      </c>
      <c r="J1278" s="3025">
        <v>0</v>
      </c>
      <c r="O1278">
        <f>SUMIF('3BL ACTUAL'!C:C,G1278,'3BL ACTUAL'!J:J)</f>
        <v>0</v>
      </c>
    </row>
    <row r="1279" spans="1:15">
      <c r="A1279" s="2669" t="s">
        <v>9526</v>
      </c>
      <c r="B1279" s="2669" t="s">
        <v>4415</v>
      </c>
      <c r="C1279" s="2669" t="s">
        <v>5059</v>
      </c>
      <c r="D1279" s="2669" t="s">
        <v>4415</v>
      </c>
      <c r="E1279" s="2669" t="s">
        <v>7574</v>
      </c>
      <c r="F1279" s="2669" t="s">
        <v>9527</v>
      </c>
      <c r="G1279" s="2669" t="s">
        <v>5303</v>
      </c>
      <c r="H1279" s="2669" t="s">
        <v>5063</v>
      </c>
      <c r="I1279" s="3025">
        <v>0</v>
      </c>
      <c r="J1279" s="3025">
        <v>0</v>
      </c>
      <c r="O1279">
        <f>SUMIF('3BL ACTUAL'!C:C,G1279,'3BL ACTUAL'!J:J)</f>
        <v>0</v>
      </c>
    </row>
    <row r="1280" spans="1:15">
      <c r="A1280" s="2669" t="s">
        <v>9526</v>
      </c>
      <c r="B1280" s="2669" t="s">
        <v>4415</v>
      </c>
      <c r="C1280" s="2669" t="s">
        <v>5059</v>
      </c>
      <c r="D1280" s="2669" t="s">
        <v>4415</v>
      </c>
      <c r="E1280" s="2669" t="s">
        <v>7574</v>
      </c>
      <c r="F1280" s="2669" t="s">
        <v>9527</v>
      </c>
      <c r="G1280" s="2669" t="s">
        <v>5311</v>
      </c>
      <c r="H1280" s="2669" t="s">
        <v>5064</v>
      </c>
      <c r="I1280" s="3025">
        <v>0</v>
      </c>
      <c r="J1280" s="3025">
        <v>219.78</v>
      </c>
      <c r="O1280">
        <f>SUMIF('3BL ACTUAL'!C:C,G1280,'3BL ACTUAL'!J:J)</f>
        <v>0</v>
      </c>
    </row>
    <row r="1281" spans="1:15">
      <c r="H1281" t="s">
        <v>7575</v>
      </c>
      <c r="O1281">
        <f>SUMIF('3BL ACTUAL'!C:C,G1281,'3BL ACTUAL'!J:J)</f>
        <v>0</v>
      </c>
    </row>
    <row r="1282" spans="1:15">
      <c r="O1282">
        <f>SUMIF('3BL ACTUAL'!C:C,G1282,'3BL ACTUAL'!J:J)</f>
        <v>0</v>
      </c>
    </row>
    <row r="1283" spans="1:15">
      <c r="H1283" s="2668" t="s">
        <v>9528</v>
      </c>
      <c r="O1283">
        <f>SUMIF('3BL ACTUAL'!C:C,G1283,'3BL ACTUAL'!J:J)</f>
        <v>0</v>
      </c>
    </row>
    <row r="1284" spans="1:15">
      <c r="A1284" s="2669" t="s">
        <v>9529</v>
      </c>
      <c r="B1284" s="2669" t="s">
        <v>5169</v>
      </c>
      <c r="C1284" s="2669" t="s">
        <v>5298</v>
      </c>
      <c r="D1284" s="2669" t="s">
        <v>5299</v>
      </c>
      <c r="E1284" s="2669" t="s">
        <v>8492</v>
      </c>
      <c r="F1284" s="2669" t="s">
        <v>9530</v>
      </c>
      <c r="G1284" s="2669" t="s">
        <v>8404</v>
      </c>
      <c r="H1284" s="2669" t="s">
        <v>8405</v>
      </c>
      <c r="I1284" s="3025">
        <v>406.81</v>
      </c>
      <c r="J1284" s="3025">
        <v>0</v>
      </c>
      <c r="N1284" s="1460">
        <v>1</v>
      </c>
      <c r="O1284">
        <f>SUMIF('3BL ACTUAL'!C:C,G1284,'3BL ACTUAL'!J:J)</f>
        <v>0</v>
      </c>
    </row>
    <row r="1285" spans="1:15">
      <c r="A1285" s="2669" t="s">
        <v>9529</v>
      </c>
      <c r="B1285" s="2669" t="s">
        <v>5169</v>
      </c>
      <c r="C1285" s="2669" t="s">
        <v>5298</v>
      </c>
      <c r="D1285" s="2669" t="s">
        <v>5299</v>
      </c>
      <c r="E1285" s="2669" t="s">
        <v>8492</v>
      </c>
      <c r="F1285" s="2669" t="s">
        <v>9530</v>
      </c>
      <c r="G1285" s="2669" t="s">
        <v>8980</v>
      </c>
      <c r="H1285" s="2669" t="s">
        <v>9055</v>
      </c>
      <c r="I1285" s="3025">
        <v>0</v>
      </c>
      <c r="J1285" s="3025">
        <v>406.81</v>
      </c>
      <c r="O1285">
        <f>SUMIF('3BL ACTUAL'!C:C,G1285,'3BL ACTUAL'!J:J)</f>
        <v>0</v>
      </c>
    </row>
    <row r="1286" spans="1:15">
      <c r="H1286" t="s">
        <v>8493</v>
      </c>
      <c r="O1286">
        <f>SUMIF('3BL ACTUAL'!C:C,G1286,'3BL ACTUAL'!J:J)</f>
        <v>0</v>
      </c>
    </row>
    <row r="1287" spans="1:15">
      <c r="O1287">
        <f>SUMIF('3BL ACTUAL'!C:C,G1287,'3BL ACTUAL'!J:J)</f>
        <v>0</v>
      </c>
    </row>
    <row r="1288" spans="1:15">
      <c r="H1288" s="2668" t="s">
        <v>9531</v>
      </c>
      <c r="O1288">
        <f>SUMIF('3BL ACTUAL'!C:C,G1288,'3BL ACTUAL'!J:J)</f>
        <v>0</v>
      </c>
    </row>
    <row r="1289" spans="1:15">
      <c r="A1289" s="2669" t="s">
        <v>9532</v>
      </c>
      <c r="B1289" s="2669" t="s">
        <v>4415</v>
      </c>
      <c r="C1289" s="2669" t="s">
        <v>5059</v>
      </c>
      <c r="D1289" s="2669" t="s">
        <v>4415</v>
      </c>
      <c r="E1289" s="2669" t="s">
        <v>7776</v>
      </c>
      <c r="F1289" s="2669" t="s">
        <v>9533</v>
      </c>
      <c r="G1289" s="2669" t="s">
        <v>5308</v>
      </c>
      <c r="H1289" s="2669" t="s">
        <v>4921</v>
      </c>
      <c r="I1289" s="3025">
        <v>3.43</v>
      </c>
      <c r="J1289" s="3025">
        <v>0</v>
      </c>
      <c r="O1289">
        <f>SUMIF('3BL ACTUAL'!C:C,G1289,'3BL ACTUAL'!J:J)</f>
        <v>0</v>
      </c>
    </row>
    <row r="1290" spans="1:15">
      <c r="A1290" s="2669" t="s">
        <v>9532</v>
      </c>
      <c r="B1290" s="2669" t="s">
        <v>4415</v>
      </c>
      <c r="C1290" s="2669" t="s">
        <v>5059</v>
      </c>
      <c r="D1290" s="2669" t="s">
        <v>4415</v>
      </c>
      <c r="E1290" s="2669" t="s">
        <v>7776</v>
      </c>
      <c r="F1290" s="2669" t="s">
        <v>9533</v>
      </c>
      <c r="G1290" s="2669" t="s">
        <v>5325</v>
      </c>
      <c r="H1290" s="2669" t="s">
        <v>4979</v>
      </c>
      <c r="I1290" s="3025">
        <v>28.57</v>
      </c>
      <c r="J1290" s="3025">
        <v>0</v>
      </c>
      <c r="O1290">
        <f>SUMIF('3BL ACTUAL'!C:C,G1290,'3BL ACTUAL'!J:J)</f>
        <v>0</v>
      </c>
    </row>
    <row r="1291" spans="1:15">
      <c r="A1291" s="2669" t="s">
        <v>9532</v>
      </c>
      <c r="B1291" s="2669" t="s">
        <v>4415</v>
      </c>
      <c r="C1291" s="2669" t="s">
        <v>5059</v>
      </c>
      <c r="D1291" s="2669" t="s">
        <v>4415</v>
      </c>
      <c r="E1291" s="2669" t="s">
        <v>7776</v>
      </c>
      <c r="F1291" s="2669" t="s">
        <v>9533</v>
      </c>
      <c r="G1291" s="2669" t="s">
        <v>5303</v>
      </c>
      <c r="H1291" s="2669" t="s">
        <v>5063</v>
      </c>
      <c r="I1291" s="3025">
        <v>0</v>
      </c>
      <c r="J1291" s="3025">
        <v>0</v>
      </c>
      <c r="O1291">
        <f>SUMIF('3BL ACTUAL'!C:C,G1291,'3BL ACTUAL'!J:J)</f>
        <v>0</v>
      </c>
    </row>
    <row r="1292" spans="1:15">
      <c r="A1292" s="2669" t="s">
        <v>9532</v>
      </c>
      <c r="B1292" s="2669" t="s">
        <v>4415</v>
      </c>
      <c r="C1292" s="2669" t="s">
        <v>5059</v>
      </c>
      <c r="D1292" s="2669" t="s">
        <v>4415</v>
      </c>
      <c r="E1292" s="2669" t="s">
        <v>7776</v>
      </c>
      <c r="F1292" s="2669" t="s">
        <v>9533</v>
      </c>
      <c r="G1292" s="2669" t="s">
        <v>5311</v>
      </c>
      <c r="H1292" s="2669" t="s">
        <v>5064</v>
      </c>
      <c r="I1292" s="3025">
        <v>0</v>
      </c>
      <c r="J1292" s="3025">
        <v>32</v>
      </c>
      <c r="O1292">
        <f>SUMIF('3BL ACTUAL'!C:C,G1292,'3BL ACTUAL'!J:J)</f>
        <v>0</v>
      </c>
    </row>
    <row r="1293" spans="1:15">
      <c r="H1293" t="s">
        <v>7777</v>
      </c>
      <c r="O1293">
        <f>SUMIF('3BL ACTUAL'!C:C,G1293,'3BL ACTUAL'!J:J)</f>
        <v>0</v>
      </c>
    </row>
    <row r="1294" spans="1:15">
      <c r="O1294">
        <f>SUMIF('3BL ACTUAL'!C:C,G1294,'3BL ACTUAL'!J:J)</f>
        <v>0</v>
      </c>
    </row>
    <row r="1295" spans="1:15">
      <c r="H1295" s="2668" t="s">
        <v>9534</v>
      </c>
      <c r="O1295">
        <f>SUMIF('3BL ACTUAL'!C:C,G1295,'3BL ACTUAL'!J:J)</f>
        <v>0</v>
      </c>
    </row>
    <row r="1296" spans="1:15">
      <c r="A1296" s="2669" t="s">
        <v>9535</v>
      </c>
      <c r="B1296" s="2669" t="s">
        <v>4415</v>
      </c>
      <c r="C1296" s="2669" t="s">
        <v>5059</v>
      </c>
      <c r="D1296" s="2669" t="s">
        <v>4415</v>
      </c>
      <c r="E1296" s="2669" t="s">
        <v>7737</v>
      </c>
      <c r="F1296" s="2669" t="s">
        <v>9536</v>
      </c>
      <c r="G1296" s="2669" t="s">
        <v>5343</v>
      </c>
      <c r="H1296" s="2669" t="s">
        <v>4975</v>
      </c>
      <c r="I1296" s="3025">
        <v>405</v>
      </c>
      <c r="J1296" s="3025">
        <v>0</v>
      </c>
      <c r="O1296">
        <f>SUMIF('3BL ACTUAL'!C:C,G1296,'3BL ACTUAL'!J:J)</f>
        <v>0</v>
      </c>
    </row>
    <row r="1297" spans="1:15">
      <c r="A1297" s="2669" t="s">
        <v>9535</v>
      </c>
      <c r="B1297" s="2669" t="s">
        <v>4415</v>
      </c>
      <c r="C1297" s="2669" t="s">
        <v>5059</v>
      </c>
      <c r="D1297" s="2669" t="s">
        <v>4415</v>
      </c>
      <c r="E1297" s="2669" t="s">
        <v>7737</v>
      </c>
      <c r="F1297" s="2669" t="s">
        <v>9536</v>
      </c>
      <c r="G1297" s="2669" t="s">
        <v>5303</v>
      </c>
      <c r="H1297" s="2669" t="s">
        <v>5063</v>
      </c>
      <c r="I1297" s="3025">
        <v>0</v>
      </c>
      <c r="J1297" s="3025">
        <v>0</v>
      </c>
      <c r="O1297">
        <f>SUMIF('3BL ACTUAL'!C:C,G1297,'3BL ACTUAL'!J:J)</f>
        <v>0</v>
      </c>
    </row>
    <row r="1298" spans="1:15">
      <c r="A1298" s="2669" t="s">
        <v>9535</v>
      </c>
      <c r="B1298" s="2669" t="s">
        <v>4415</v>
      </c>
      <c r="C1298" s="2669" t="s">
        <v>5059</v>
      </c>
      <c r="D1298" s="2669" t="s">
        <v>4415</v>
      </c>
      <c r="E1298" s="2669" t="s">
        <v>7737</v>
      </c>
      <c r="F1298" s="2669" t="s">
        <v>9536</v>
      </c>
      <c r="G1298" s="2669" t="s">
        <v>5311</v>
      </c>
      <c r="H1298" s="2669" t="s">
        <v>5064</v>
      </c>
      <c r="I1298" s="3025">
        <v>0</v>
      </c>
      <c r="J1298" s="3025">
        <v>405</v>
      </c>
      <c r="O1298">
        <f>SUMIF('3BL ACTUAL'!C:C,G1298,'3BL ACTUAL'!J:J)</f>
        <v>0</v>
      </c>
    </row>
    <row r="1299" spans="1:15">
      <c r="H1299" t="s">
        <v>7738</v>
      </c>
      <c r="O1299">
        <f>SUMIF('3BL ACTUAL'!C:C,G1299,'3BL ACTUAL'!J:J)</f>
        <v>0</v>
      </c>
    </row>
    <row r="1300" spans="1:15">
      <c r="O1300">
        <f>SUMIF('3BL ACTUAL'!C:C,G1300,'3BL ACTUAL'!J:J)</f>
        <v>0</v>
      </c>
    </row>
    <row r="1301" spans="1:15">
      <c r="H1301" s="2668" t="s">
        <v>9537</v>
      </c>
      <c r="O1301">
        <f>SUMIF('3BL ACTUAL'!C:C,G1301,'3BL ACTUAL'!J:J)</f>
        <v>0</v>
      </c>
    </row>
    <row r="1302" spans="1:15">
      <c r="A1302" s="2669" t="s">
        <v>9538</v>
      </c>
      <c r="B1302" s="2669" t="s">
        <v>4415</v>
      </c>
      <c r="C1302" s="2669" t="s">
        <v>5059</v>
      </c>
      <c r="D1302" s="2669" t="s">
        <v>4415</v>
      </c>
      <c r="E1302" s="2669" t="s">
        <v>7731</v>
      </c>
      <c r="F1302" s="2669" t="s">
        <v>9539</v>
      </c>
      <c r="G1302" s="2669" t="s">
        <v>5343</v>
      </c>
      <c r="H1302" s="2669" t="s">
        <v>4975</v>
      </c>
      <c r="I1302" s="3025">
        <v>285</v>
      </c>
      <c r="J1302" s="3025">
        <v>0</v>
      </c>
      <c r="O1302">
        <f>SUMIF('3BL ACTUAL'!C:C,G1302,'3BL ACTUAL'!J:J)</f>
        <v>0</v>
      </c>
    </row>
    <row r="1303" spans="1:15">
      <c r="A1303" s="2669" t="s">
        <v>9538</v>
      </c>
      <c r="B1303" s="2669" t="s">
        <v>4415</v>
      </c>
      <c r="C1303" s="2669" t="s">
        <v>5059</v>
      </c>
      <c r="D1303" s="2669" t="s">
        <v>4415</v>
      </c>
      <c r="E1303" s="2669" t="s">
        <v>7731</v>
      </c>
      <c r="F1303" s="2669" t="s">
        <v>9539</v>
      </c>
      <c r="G1303" s="2669" t="s">
        <v>5303</v>
      </c>
      <c r="H1303" s="2669" t="s">
        <v>5063</v>
      </c>
      <c r="I1303" s="3025">
        <v>0</v>
      </c>
      <c r="J1303" s="3025">
        <v>0</v>
      </c>
      <c r="O1303">
        <f>SUMIF('3BL ACTUAL'!C:C,G1303,'3BL ACTUAL'!J:J)</f>
        <v>0</v>
      </c>
    </row>
    <row r="1304" spans="1:15">
      <c r="A1304" s="2669" t="s">
        <v>9538</v>
      </c>
      <c r="B1304" s="2669" t="s">
        <v>4415</v>
      </c>
      <c r="C1304" s="2669" t="s">
        <v>5059</v>
      </c>
      <c r="D1304" s="2669" t="s">
        <v>4415</v>
      </c>
      <c r="E1304" s="2669" t="s">
        <v>7731</v>
      </c>
      <c r="F1304" s="2669" t="s">
        <v>9539</v>
      </c>
      <c r="G1304" s="2669" t="s">
        <v>5311</v>
      </c>
      <c r="H1304" s="2669" t="s">
        <v>5064</v>
      </c>
      <c r="I1304" s="3025">
        <v>0</v>
      </c>
      <c r="J1304" s="3025">
        <v>285</v>
      </c>
      <c r="O1304">
        <f>SUMIF('3BL ACTUAL'!C:C,G1304,'3BL ACTUAL'!J:J)</f>
        <v>0</v>
      </c>
    </row>
    <row r="1305" spans="1:15">
      <c r="H1305" t="s">
        <v>7732</v>
      </c>
      <c r="O1305">
        <f>SUMIF('3BL ACTUAL'!C:C,G1305,'3BL ACTUAL'!J:J)</f>
        <v>0</v>
      </c>
    </row>
    <row r="1306" spans="1:15">
      <c r="O1306">
        <f>SUMIF('3BL ACTUAL'!C:C,G1306,'3BL ACTUAL'!J:J)</f>
        <v>0</v>
      </c>
    </row>
    <row r="1307" spans="1:15">
      <c r="H1307" s="2668" t="s">
        <v>9540</v>
      </c>
      <c r="O1307">
        <f>SUMIF('3BL ACTUAL'!C:C,G1307,'3BL ACTUAL'!J:J)</f>
        <v>0</v>
      </c>
    </row>
    <row r="1308" spans="1:15">
      <c r="A1308" s="2669" t="s">
        <v>9538</v>
      </c>
      <c r="B1308" s="2669" t="s">
        <v>4415</v>
      </c>
      <c r="C1308" s="2669" t="s">
        <v>5059</v>
      </c>
      <c r="D1308" s="2669" t="s">
        <v>4415</v>
      </c>
      <c r="E1308" s="2669" t="s">
        <v>7733</v>
      </c>
      <c r="F1308" s="2669" t="s">
        <v>9541</v>
      </c>
      <c r="G1308" s="2669" t="s">
        <v>5343</v>
      </c>
      <c r="H1308" s="2669" t="s">
        <v>4975</v>
      </c>
      <c r="I1308" s="3025">
        <v>360</v>
      </c>
      <c r="J1308" s="3025">
        <v>0</v>
      </c>
      <c r="O1308">
        <f>SUMIF('3BL ACTUAL'!C:C,G1308,'3BL ACTUAL'!J:J)</f>
        <v>0</v>
      </c>
    </row>
    <row r="1309" spans="1:15">
      <c r="A1309" s="2669" t="s">
        <v>9538</v>
      </c>
      <c r="B1309" s="2669" t="s">
        <v>4415</v>
      </c>
      <c r="C1309" s="2669" t="s">
        <v>5059</v>
      </c>
      <c r="D1309" s="2669" t="s">
        <v>4415</v>
      </c>
      <c r="E1309" s="2669" t="s">
        <v>7733</v>
      </c>
      <c r="F1309" s="2669" t="s">
        <v>9541</v>
      </c>
      <c r="G1309" s="2669" t="s">
        <v>5303</v>
      </c>
      <c r="H1309" s="2669" t="s">
        <v>5063</v>
      </c>
      <c r="I1309" s="3025">
        <v>0</v>
      </c>
      <c r="J1309" s="3025">
        <v>0</v>
      </c>
      <c r="O1309">
        <f>SUMIF('3BL ACTUAL'!C:C,G1309,'3BL ACTUAL'!J:J)</f>
        <v>0</v>
      </c>
    </row>
    <row r="1310" spans="1:15">
      <c r="A1310" s="2669" t="s">
        <v>9538</v>
      </c>
      <c r="B1310" s="2669" t="s">
        <v>4415</v>
      </c>
      <c r="C1310" s="2669" t="s">
        <v>5059</v>
      </c>
      <c r="D1310" s="2669" t="s">
        <v>4415</v>
      </c>
      <c r="E1310" s="2669" t="s">
        <v>7733</v>
      </c>
      <c r="F1310" s="2669" t="s">
        <v>9541</v>
      </c>
      <c r="G1310" s="2669" t="s">
        <v>5311</v>
      </c>
      <c r="H1310" s="2669" t="s">
        <v>5064</v>
      </c>
      <c r="I1310" s="3025">
        <v>0</v>
      </c>
      <c r="J1310" s="3025">
        <v>360</v>
      </c>
      <c r="O1310">
        <f>SUMIF('3BL ACTUAL'!C:C,G1310,'3BL ACTUAL'!J:J)</f>
        <v>0</v>
      </c>
    </row>
    <row r="1311" spans="1:15">
      <c r="H1311" t="s">
        <v>7734</v>
      </c>
      <c r="O1311">
        <f>SUMIF('3BL ACTUAL'!C:C,G1311,'3BL ACTUAL'!J:J)</f>
        <v>0</v>
      </c>
    </row>
    <row r="1312" spans="1:15">
      <c r="O1312">
        <f>SUMIF('3BL ACTUAL'!C:C,G1312,'3BL ACTUAL'!J:J)</f>
        <v>0</v>
      </c>
    </row>
    <row r="1313" spans="1:15">
      <c r="H1313" s="2668" t="s">
        <v>9542</v>
      </c>
      <c r="O1313">
        <f>SUMIF('3BL ACTUAL'!C:C,G1313,'3BL ACTUAL'!J:J)</f>
        <v>0</v>
      </c>
    </row>
    <row r="1314" spans="1:15">
      <c r="A1314" s="2669" t="s">
        <v>9538</v>
      </c>
      <c r="B1314" s="2669" t="s">
        <v>4415</v>
      </c>
      <c r="C1314" s="2669" t="s">
        <v>5059</v>
      </c>
      <c r="D1314" s="2669" t="s">
        <v>4415</v>
      </c>
      <c r="E1314" s="2669" t="s">
        <v>7735</v>
      </c>
      <c r="F1314" s="2669" t="s">
        <v>9543</v>
      </c>
      <c r="G1314" s="2669" t="s">
        <v>5343</v>
      </c>
      <c r="H1314" s="2669" t="s">
        <v>4975</v>
      </c>
      <c r="I1314" s="3025">
        <v>345</v>
      </c>
      <c r="J1314" s="3025">
        <v>0</v>
      </c>
      <c r="O1314">
        <f>SUMIF('3BL ACTUAL'!C:C,G1314,'3BL ACTUAL'!J:J)</f>
        <v>0</v>
      </c>
    </row>
    <row r="1315" spans="1:15">
      <c r="A1315" s="2669" t="s">
        <v>9538</v>
      </c>
      <c r="B1315" s="2669" t="s">
        <v>4415</v>
      </c>
      <c r="C1315" s="2669" t="s">
        <v>5059</v>
      </c>
      <c r="D1315" s="2669" t="s">
        <v>4415</v>
      </c>
      <c r="E1315" s="2669" t="s">
        <v>7735</v>
      </c>
      <c r="F1315" s="2669" t="s">
        <v>9543</v>
      </c>
      <c r="G1315" s="2669" t="s">
        <v>5303</v>
      </c>
      <c r="H1315" s="2669" t="s">
        <v>5063</v>
      </c>
      <c r="I1315" s="3025">
        <v>0</v>
      </c>
      <c r="J1315" s="3025">
        <v>0</v>
      </c>
      <c r="O1315">
        <f>SUMIF('3BL ACTUAL'!C:C,G1315,'3BL ACTUAL'!J:J)</f>
        <v>0</v>
      </c>
    </row>
    <row r="1316" spans="1:15">
      <c r="A1316" s="2669" t="s">
        <v>9538</v>
      </c>
      <c r="B1316" s="2669" t="s">
        <v>4415</v>
      </c>
      <c r="C1316" s="2669" t="s">
        <v>5059</v>
      </c>
      <c r="D1316" s="2669" t="s">
        <v>4415</v>
      </c>
      <c r="E1316" s="2669" t="s">
        <v>7735</v>
      </c>
      <c r="F1316" s="2669" t="s">
        <v>9543</v>
      </c>
      <c r="G1316" s="2669" t="s">
        <v>5311</v>
      </c>
      <c r="H1316" s="2669" t="s">
        <v>5064</v>
      </c>
      <c r="I1316" s="3025">
        <v>0</v>
      </c>
      <c r="J1316" s="3025">
        <v>345</v>
      </c>
      <c r="O1316">
        <f>SUMIF('3BL ACTUAL'!C:C,G1316,'3BL ACTUAL'!J:J)</f>
        <v>0</v>
      </c>
    </row>
    <row r="1317" spans="1:15">
      <c r="H1317" t="s">
        <v>7736</v>
      </c>
      <c r="O1317">
        <f>SUMIF('3BL ACTUAL'!C:C,G1317,'3BL ACTUAL'!J:J)</f>
        <v>0</v>
      </c>
    </row>
    <row r="1318" spans="1:15">
      <c r="O1318">
        <f>SUMIF('3BL ACTUAL'!C:C,G1318,'3BL ACTUAL'!J:J)</f>
        <v>0</v>
      </c>
    </row>
    <row r="1319" spans="1:15">
      <c r="H1319" s="2668" t="s">
        <v>9544</v>
      </c>
      <c r="O1319">
        <f>SUMIF('3BL ACTUAL'!C:C,G1319,'3BL ACTUAL'!J:J)</f>
        <v>0</v>
      </c>
    </row>
    <row r="1320" spans="1:15">
      <c r="A1320" s="2669" t="s">
        <v>9538</v>
      </c>
      <c r="B1320" s="2669" t="s">
        <v>5071</v>
      </c>
      <c r="C1320" s="2669" t="s">
        <v>9011</v>
      </c>
      <c r="D1320" s="2669" t="s">
        <v>5071</v>
      </c>
      <c r="E1320" s="2669" t="s">
        <v>9545</v>
      </c>
      <c r="F1320" s="2669" t="s">
        <v>9546</v>
      </c>
      <c r="G1320" s="2669" t="s">
        <v>5311</v>
      </c>
      <c r="H1320" s="2669" t="s">
        <v>5015</v>
      </c>
      <c r="I1320" s="3025">
        <v>525</v>
      </c>
      <c r="J1320" s="3025">
        <v>0</v>
      </c>
      <c r="O1320">
        <f>SUMIF('3BL ACTUAL'!C:C,G1320,'3BL ACTUAL'!J:J)</f>
        <v>0</v>
      </c>
    </row>
    <row r="1321" spans="1:15">
      <c r="A1321" s="2669" t="s">
        <v>9538</v>
      </c>
      <c r="B1321" s="2669" t="s">
        <v>5071</v>
      </c>
      <c r="C1321" s="2669" t="s">
        <v>9011</v>
      </c>
      <c r="D1321" s="2669" t="s">
        <v>5071</v>
      </c>
      <c r="E1321" s="2669" t="s">
        <v>9545</v>
      </c>
      <c r="F1321" s="2669" t="s">
        <v>9546</v>
      </c>
      <c r="G1321" s="2669" t="s">
        <v>5305</v>
      </c>
      <c r="H1321" s="2669" t="s">
        <v>9014</v>
      </c>
      <c r="I1321" s="3025">
        <v>0</v>
      </c>
      <c r="J1321" s="3025">
        <v>525</v>
      </c>
      <c r="O1321">
        <f>SUMIF('3BL ACTUAL'!C:C,G1321,'3BL ACTUAL'!J:J)</f>
        <v>0</v>
      </c>
    </row>
    <row r="1322" spans="1:15">
      <c r="H1322" t="s">
        <v>9015</v>
      </c>
      <c r="O1322">
        <f>SUMIF('3BL ACTUAL'!C:C,G1322,'3BL ACTUAL'!J:J)</f>
        <v>0</v>
      </c>
    </row>
    <row r="1323" spans="1:15">
      <c r="O1323">
        <f>SUMIF('3BL ACTUAL'!C:C,G1323,'3BL ACTUAL'!J:J)</f>
        <v>0</v>
      </c>
    </row>
    <row r="1324" spans="1:15">
      <c r="H1324" s="2668" t="s">
        <v>9547</v>
      </c>
      <c r="O1324">
        <f>SUMIF('3BL ACTUAL'!C:C,G1324,'3BL ACTUAL'!J:J)</f>
        <v>0</v>
      </c>
    </row>
    <row r="1325" spans="1:15">
      <c r="A1325" s="2669" t="s">
        <v>9548</v>
      </c>
      <c r="B1325" s="2669" t="s">
        <v>4415</v>
      </c>
      <c r="C1325" s="2669" t="s">
        <v>5059</v>
      </c>
      <c r="D1325" s="2669" t="s">
        <v>4415</v>
      </c>
      <c r="E1325" s="2669" t="s">
        <v>7572</v>
      </c>
      <c r="F1325" s="2669" t="s">
        <v>9549</v>
      </c>
      <c r="G1325" s="2669" t="s">
        <v>5309</v>
      </c>
      <c r="H1325" s="2669" t="s">
        <v>4947</v>
      </c>
      <c r="I1325" s="3025">
        <v>841.09</v>
      </c>
      <c r="J1325" s="3025">
        <v>0</v>
      </c>
      <c r="O1325">
        <f>SUMIF('3BL ACTUAL'!C:C,G1325,'3BL ACTUAL'!J:J)</f>
        <v>0</v>
      </c>
    </row>
    <row r="1326" spans="1:15">
      <c r="A1326" s="2669" t="s">
        <v>9548</v>
      </c>
      <c r="B1326" s="2669" t="s">
        <v>4415</v>
      </c>
      <c r="C1326" s="2669" t="s">
        <v>5059</v>
      </c>
      <c r="D1326" s="2669" t="s">
        <v>4415</v>
      </c>
      <c r="E1326" s="2669" t="s">
        <v>7572</v>
      </c>
      <c r="F1326" s="2669" t="s">
        <v>9549</v>
      </c>
      <c r="G1326" s="2669" t="s">
        <v>5303</v>
      </c>
      <c r="H1326" s="2669" t="s">
        <v>5063</v>
      </c>
      <c r="I1326" s="3025">
        <v>0</v>
      </c>
      <c r="J1326" s="3025">
        <v>0</v>
      </c>
      <c r="O1326">
        <f>SUMIF('3BL ACTUAL'!C:C,G1326,'3BL ACTUAL'!J:J)</f>
        <v>0</v>
      </c>
    </row>
    <row r="1327" spans="1:15">
      <c r="A1327" s="2669" t="s">
        <v>9548</v>
      </c>
      <c r="B1327" s="2669" t="s">
        <v>4415</v>
      </c>
      <c r="C1327" s="2669" t="s">
        <v>5059</v>
      </c>
      <c r="D1327" s="2669" t="s">
        <v>4415</v>
      </c>
      <c r="E1327" s="2669" t="s">
        <v>7572</v>
      </c>
      <c r="F1327" s="2669" t="s">
        <v>9549</v>
      </c>
      <c r="G1327" s="2669" t="s">
        <v>5311</v>
      </c>
      <c r="H1327" s="2669" t="s">
        <v>5064</v>
      </c>
      <c r="I1327" s="3025">
        <v>0</v>
      </c>
      <c r="J1327" s="3025">
        <v>841.09</v>
      </c>
      <c r="O1327">
        <f>SUMIF('3BL ACTUAL'!C:C,G1327,'3BL ACTUAL'!J:J)</f>
        <v>0</v>
      </c>
    </row>
    <row r="1328" spans="1:15">
      <c r="H1328" t="s">
        <v>7573</v>
      </c>
      <c r="O1328">
        <f>SUMIF('3BL ACTUAL'!C:C,G1328,'3BL ACTUAL'!J:J)</f>
        <v>0</v>
      </c>
    </row>
    <row r="1329" spans="1:15">
      <c r="O1329">
        <f>SUMIF('3BL ACTUAL'!C:C,G1329,'3BL ACTUAL'!J:J)</f>
        <v>0</v>
      </c>
    </row>
    <row r="1330" spans="1:15">
      <c r="H1330" s="2668" t="s">
        <v>9550</v>
      </c>
      <c r="O1330">
        <f>SUMIF('3BL ACTUAL'!C:C,G1330,'3BL ACTUAL'!J:J)</f>
        <v>0</v>
      </c>
    </row>
    <row r="1331" spans="1:15">
      <c r="A1331" s="2669" t="s">
        <v>9548</v>
      </c>
      <c r="B1331" s="2669" t="s">
        <v>4415</v>
      </c>
      <c r="C1331" s="2669" t="s">
        <v>5059</v>
      </c>
      <c r="D1331" s="2669" t="s">
        <v>4415</v>
      </c>
      <c r="E1331" s="2669" t="s">
        <v>7621</v>
      </c>
      <c r="F1331" s="2669" t="s">
        <v>9551</v>
      </c>
      <c r="G1331" s="2669" t="s">
        <v>5313</v>
      </c>
      <c r="H1331" s="2669" t="s">
        <v>4950</v>
      </c>
      <c r="I1331" s="3025">
        <v>120</v>
      </c>
      <c r="J1331" s="3025">
        <v>0</v>
      </c>
      <c r="O1331">
        <f>SUMIF('3BL ACTUAL'!C:C,G1331,'3BL ACTUAL'!J:J)</f>
        <v>0</v>
      </c>
    </row>
    <row r="1332" spans="1:15">
      <c r="A1332" s="2669" t="s">
        <v>9548</v>
      </c>
      <c r="B1332" s="2669" t="s">
        <v>4415</v>
      </c>
      <c r="C1332" s="2669" t="s">
        <v>5059</v>
      </c>
      <c r="D1332" s="2669" t="s">
        <v>4415</v>
      </c>
      <c r="E1332" s="2669" t="s">
        <v>7621</v>
      </c>
      <c r="F1332" s="2669" t="s">
        <v>9551</v>
      </c>
      <c r="G1332" s="2669" t="s">
        <v>5303</v>
      </c>
      <c r="H1332" s="2669" t="s">
        <v>5063</v>
      </c>
      <c r="I1332" s="3025">
        <v>0</v>
      </c>
      <c r="J1332" s="3025">
        <v>0</v>
      </c>
      <c r="O1332">
        <f>SUMIF('3BL ACTUAL'!C:C,G1332,'3BL ACTUAL'!J:J)</f>
        <v>0</v>
      </c>
    </row>
    <row r="1333" spans="1:15">
      <c r="A1333" s="2669" t="s">
        <v>9548</v>
      </c>
      <c r="B1333" s="2669" t="s">
        <v>4415</v>
      </c>
      <c r="C1333" s="2669" t="s">
        <v>5059</v>
      </c>
      <c r="D1333" s="2669" t="s">
        <v>4415</v>
      </c>
      <c r="E1333" s="2669" t="s">
        <v>7621</v>
      </c>
      <c r="F1333" s="2669" t="s">
        <v>9551</v>
      </c>
      <c r="G1333" s="2669" t="s">
        <v>5311</v>
      </c>
      <c r="H1333" s="2669" t="s">
        <v>5064</v>
      </c>
      <c r="I1333" s="3025">
        <v>0</v>
      </c>
      <c r="J1333" s="3025">
        <v>120</v>
      </c>
      <c r="O1333">
        <f>SUMIF('3BL ACTUAL'!C:C,G1333,'3BL ACTUAL'!J:J)</f>
        <v>0</v>
      </c>
    </row>
    <row r="1334" spans="1:15">
      <c r="H1334" t="s">
        <v>7622</v>
      </c>
      <c r="O1334">
        <f>SUMIF('3BL ACTUAL'!C:C,G1334,'3BL ACTUAL'!J:J)</f>
        <v>0</v>
      </c>
    </row>
    <row r="1335" spans="1:15">
      <c r="O1335">
        <f>SUMIF('3BL ACTUAL'!C:C,G1335,'3BL ACTUAL'!J:J)</f>
        <v>0</v>
      </c>
    </row>
    <row r="1336" spans="1:15">
      <c r="H1336" s="2668" t="s">
        <v>9552</v>
      </c>
      <c r="O1336">
        <f>SUMIF('3BL ACTUAL'!C:C,G1336,'3BL ACTUAL'!J:J)</f>
        <v>0</v>
      </c>
    </row>
    <row r="1337" spans="1:15">
      <c r="A1337" s="2669" t="s">
        <v>9553</v>
      </c>
      <c r="B1337" s="2669" t="s">
        <v>5169</v>
      </c>
      <c r="C1337" s="2669" t="s">
        <v>5298</v>
      </c>
      <c r="D1337" s="2669" t="s">
        <v>5299</v>
      </c>
      <c r="E1337" s="2669" t="s">
        <v>8920</v>
      </c>
      <c r="F1337" s="2669" t="s">
        <v>9554</v>
      </c>
      <c r="G1337" s="2669" t="s">
        <v>8992</v>
      </c>
      <c r="H1337" s="2669" t="s">
        <v>8993</v>
      </c>
      <c r="I1337" s="3025">
        <v>415.39</v>
      </c>
      <c r="J1337" s="3025">
        <v>0</v>
      </c>
      <c r="O1337">
        <f>SUMIF('3BL ACTUAL'!C:C,G1337,'3BL ACTUAL'!J:J)</f>
        <v>0</v>
      </c>
    </row>
    <row r="1338" spans="1:15">
      <c r="A1338" s="2669" t="s">
        <v>9553</v>
      </c>
      <c r="B1338" s="2669" t="s">
        <v>5169</v>
      </c>
      <c r="C1338" s="2669" t="s">
        <v>5298</v>
      </c>
      <c r="D1338" s="2669" t="s">
        <v>5299</v>
      </c>
      <c r="E1338" s="2669" t="s">
        <v>8920</v>
      </c>
      <c r="F1338" s="2669" t="s">
        <v>9554</v>
      </c>
      <c r="G1338" s="2669" t="s">
        <v>8784</v>
      </c>
      <c r="H1338" s="2669" t="s">
        <v>9036</v>
      </c>
      <c r="I1338" s="3025">
        <v>0</v>
      </c>
      <c r="J1338" s="3025">
        <v>415.39</v>
      </c>
      <c r="O1338">
        <f>SUMIF('3BL ACTUAL'!C:C,G1338,'3BL ACTUAL'!J:J)</f>
        <v>0</v>
      </c>
    </row>
    <row r="1339" spans="1:15">
      <c r="H1339" t="s">
        <v>8921</v>
      </c>
      <c r="O1339">
        <f>SUMIF('3BL ACTUAL'!C:C,G1339,'3BL ACTUAL'!J:J)</f>
        <v>0</v>
      </c>
    </row>
    <row r="1340" spans="1:15">
      <c r="O1340">
        <f>SUMIF('3BL ACTUAL'!C:C,G1340,'3BL ACTUAL'!J:J)</f>
        <v>0</v>
      </c>
    </row>
    <row r="1341" spans="1:15">
      <c r="H1341" s="2668" t="s">
        <v>9555</v>
      </c>
      <c r="O1341">
        <f>SUMIF('3BL ACTUAL'!C:C,G1341,'3BL ACTUAL'!J:J)</f>
        <v>0</v>
      </c>
    </row>
    <row r="1342" spans="1:15">
      <c r="A1342" s="2669" t="s">
        <v>9553</v>
      </c>
      <c r="B1342" s="2669" t="s">
        <v>5169</v>
      </c>
      <c r="C1342" s="2669" t="s">
        <v>5298</v>
      </c>
      <c r="D1342" s="2669" t="s">
        <v>5299</v>
      </c>
      <c r="E1342" s="2669" t="s">
        <v>8922</v>
      </c>
      <c r="F1342" s="2669" t="s">
        <v>9556</v>
      </c>
      <c r="G1342" s="2669" t="s">
        <v>8994</v>
      </c>
      <c r="H1342" s="2669" t="s">
        <v>8995</v>
      </c>
      <c r="I1342" s="3025">
        <v>161.54</v>
      </c>
      <c r="J1342" s="3025">
        <v>0</v>
      </c>
      <c r="O1342">
        <f>SUMIF('3BL ACTUAL'!C:C,G1342,'3BL ACTUAL'!J:J)</f>
        <v>0</v>
      </c>
    </row>
    <row r="1343" spans="1:15">
      <c r="A1343" s="2669" t="s">
        <v>9553</v>
      </c>
      <c r="B1343" s="2669" t="s">
        <v>5169</v>
      </c>
      <c r="C1343" s="2669" t="s">
        <v>5298</v>
      </c>
      <c r="D1343" s="2669" t="s">
        <v>5299</v>
      </c>
      <c r="E1343" s="2669" t="s">
        <v>8922</v>
      </c>
      <c r="F1343" s="2669" t="s">
        <v>9556</v>
      </c>
      <c r="G1343" s="2669" t="s">
        <v>8784</v>
      </c>
      <c r="H1343" s="2669" t="s">
        <v>9036</v>
      </c>
      <c r="I1343" s="3025">
        <v>0</v>
      </c>
      <c r="J1343" s="3025">
        <v>161.54</v>
      </c>
      <c r="O1343">
        <f>SUMIF('3BL ACTUAL'!C:C,G1343,'3BL ACTUAL'!J:J)</f>
        <v>0</v>
      </c>
    </row>
    <row r="1344" spans="1:15">
      <c r="H1344" t="s">
        <v>8923</v>
      </c>
      <c r="O1344">
        <f>SUMIF('3BL ACTUAL'!C:C,G1344,'3BL ACTUAL'!J:J)</f>
        <v>0</v>
      </c>
    </row>
    <row r="1345" spans="1:15">
      <c r="O1345">
        <f>SUMIF('3BL ACTUAL'!C:C,G1345,'3BL ACTUAL'!J:J)</f>
        <v>0</v>
      </c>
    </row>
    <row r="1346" spans="1:15">
      <c r="H1346" s="2668" t="s">
        <v>9557</v>
      </c>
      <c r="O1346">
        <f>SUMIF('3BL ACTUAL'!C:C,G1346,'3BL ACTUAL'!J:J)</f>
        <v>0</v>
      </c>
    </row>
    <row r="1347" spans="1:15">
      <c r="A1347" s="2669" t="s">
        <v>9553</v>
      </c>
      <c r="B1347" s="2669" t="s">
        <v>5169</v>
      </c>
      <c r="C1347" s="2669" t="s">
        <v>5298</v>
      </c>
      <c r="D1347" s="2669" t="s">
        <v>5299</v>
      </c>
      <c r="E1347" s="2669" t="s">
        <v>8741</v>
      </c>
      <c r="F1347" s="2669" t="s">
        <v>9558</v>
      </c>
      <c r="G1347" s="2669" t="s">
        <v>8994</v>
      </c>
      <c r="H1347" s="2669" t="s">
        <v>8995</v>
      </c>
      <c r="I1347" s="3025">
        <v>143</v>
      </c>
      <c r="J1347" s="3025">
        <v>0</v>
      </c>
      <c r="O1347">
        <f>SUMIF('3BL ACTUAL'!C:C,G1347,'3BL ACTUAL'!J:J)</f>
        <v>0</v>
      </c>
    </row>
    <row r="1348" spans="1:15">
      <c r="A1348" s="2669" t="s">
        <v>9553</v>
      </c>
      <c r="B1348" s="2669" t="s">
        <v>5169</v>
      </c>
      <c r="C1348" s="2669" t="s">
        <v>5298</v>
      </c>
      <c r="D1348" s="2669" t="s">
        <v>5299</v>
      </c>
      <c r="E1348" s="2669" t="s">
        <v>8741</v>
      </c>
      <c r="F1348" s="2669" t="s">
        <v>9558</v>
      </c>
      <c r="G1348" s="2669" t="s">
        <v>6121</v>
      </c>
      <c r="H1348" s="2669" t="s">
        <v>6122</v>
      </c>
      <c r="I1348" s="3025">
        <v>18.54</v>
      </c>
      <c r="J1348" s="3025">
        <v>0</v>
      </c>
      <c r="O1348">
        <f>SUMIF('3BL ACTUAL'!C:C,G1348,'3BL ACTUAL'!J:J)</f>
        <v>0</v>
      </c>
    </row>
    <row r="1349" spans="1:15">
      <c r="A1349" s="2669" t="s">
        <v>9553</v>
      </c>
      <c r="B1349" s="2669" t="s">
        <v>5169</v>
      </c>
      <c r="C1349" s="2669" t="s">
        <v>5298</v>
      </c>
      <c r="D1349" s="2669" t="s">
        <v>5299</v>
      </c>
      <c r="E1349" s="2669" t="s">
        <v>8741</v>
      </c>
      <c r="F1349" s="2669" t="s">
        <v>9558</v>
      </c>
      <c r="G1349" s="2669" t="s">
        <v>8784</v>
      </c>
      <c r="H1349" s="2669" t="s">
        <v>9036</v>
      </c>
      <c r="I1349" s="3025">
        <v>0</v>
      </c>
      <c r="J1349" s="3025">
        <v>161.54</v>
      </c>
      <c r="O1349">
        <f>SUMIF('3BL ACTUAL'!C:C,G1349,'3BL ACTUAL'!J:J)</f>
        <v>0</v>
      </c>
    </row>
    <row r="1350" spans="1:15">
      <c r="H1350" t="s">
        <v>8742</v>
      </c>
      <c r="O1350">
        <f>SUMIF('3BL ACTUAL'!C:C,G1350,'3BL ACTUAL'!J:J)</f>
        <v>0</v>
      </c>
    </row>
    <row r="1351" spans="1:15">
      <c r="O1351">
        <f>SUMIF('3BL ACTUAL'!C:C,G1351,'3BL ACTUAL'!J:J)</f>
        <v>0</v>
      </c>
    </row>
    <row r="1352" spans="1:15">
      <c r="H1352" s="2668" t="s">
        <v>9559</v>
      </c>
      <c r="O1352">
        <f>SUMIF('3BL ACTUAL'!C:C,G1352,'3BL ACTUAL'!J:J)</f>
        <v>0</v>
      </c>
    </row>
    <row r="1353" spans="1:15">
      <c r="A1353" s="2669" t="s">
        <v>9553</v>
      </c>
      <c r="B1353" s="2669" t="s">
        <v>5169</v>
      </c>
      <c r="C1353" s="2669" t="s">
        <v>5298</v>
      </c>
      <c r="D1353" s="2669" t="s">
        <v>5299</v>
      </c>
      <c r="E1353" s="2669" t="s">
        <v>8924</v>
      </c>
      <c r="F1353" s="2669" t="s">
        <v>9560</v>
      </c>
      <c r="G1353" s="2669" t="s">
        <v>9000</v>
      </c>
      <c r="H1353" s="2669" t="s">
        <v>1131</v>
      </c>
      <c r="I1353" s="3025">
        <v>360.91</v>
      </c>
      <c r="J1353" s="3025">
        <v>0</v>
      </c>
      <c r="O1353">
        <f>SUMIF('3BL ACTUAL'!C:C,G1353,'3BL ACTUAL'!J:J)</f>
        <v>0</v>
      </c>
    </row>
    <row r="1354" spans="1:15">
      <c r="A1354" s="2669" t="s">
        <v>9553</v>
      </c>
      <c r="B1354" s="2669" t="s">
        <v>5169</v>
      </c>
      <c r="C1354" s="2669" t="s">
        <v>5298</v>
      </c>
      <c r="D1354" s="2669" t="s">
        <v>5299</v>
      </c>
      <c r="E1354" s="2669" t="s">
        <v>8924</v>
      </c>
      <c r="F1354" s="2669" t="s">
        <v>9560</v>
      </c>
      <c r="G1354" s="2669" t="s">
        <v>8784</v>
      </c>
      <c r="H1354" s="2669" t="s">
        <v>9036</v>
      </c>
      <c r="I1354" s="3025">
        <v>0</v>
      </c>
      <c r="J1354" s="3025">
        <v>360.91</v>
      </c>
      <c r="O1354">
        <f>SUMIF('3BL ACTUAL'!C:C,G1354,'3BL ACTUAL'!J:J)</f>
        <v>0</v>
      </c>
    </row>
    <row r="1355" spans="1:15">
      <c r="H1355" t="s">
        <v>8925</v>
      </c>
      <c r="O1355">
        <f>SUMIF('3BL ACTUAL'!C:C,G1355,'3BL ACTUAL'!J:J)</f>
        <v>0</v>
      </c>
    </row>
    <row r="1356" spans="1:15">
      <c r="O1356">
        <f>SUMIF('3BL ACTUAL'!C:C,G1356,'3BL ACTUAL'!J:J)</f>
        <v>0</v>
      </c>
    </row>
    <row r="1357" spans="1:15">
      <c r="H1357" s="2668" t="s">
        <v>9561</v>
      </c>
      <c r="O1357">
        <f>SUMIF('3BL ACTUAL'!C:C,G1357,'3BL ACTUAL'!J:J)</f>
        <v>0</v>
      </c>
    </row>
    <row r="1358" spans="1:15">
      <c r="A1358" s="2669" t="s">
        <v>9553</v>
      </c>
      <c r="B1358" s="2669" t="s">
        <v>5169</v>
      </c>
      <c r="C1358" s="2669" t="s">
        <v>5298</v>
      </c>
      <c r="D1358" s="2669" t="s">
        <v>5299</v>
      </c>
      <c r="E1358" s="2669" t="s">
        <v>8745</v>
      </c>
      <c r="F1358" s="2669" t="s">
        <v>9562</v>
      </c>
      <c r="G1358" s="2669" t="s">
        <v>9000</v>
      </c>
      <c r="H1358" s="2669" t="s">
        <v>1131</v>
      </c>
      <c r="I1358" s="3025">
        <v>339.1</v>
      </c>
      <c r="J1358" s="3025">
        <v>0</v>
      </c>
      <c r="O1358">
        <f>SUMIF('3BL ACTUAL'!C:C,G1358,'3BL ACTUAL'!J:J)</f>
        <v>0</v>
      </c>
    </row>
    <row r="1359" spans="1:15">
      <c r="A1359" s="2669" t="s">
        <v>9553</v>
      </c>
      <c r="B1359" s="2669" t="s">
        <v>5169</v>
      </c>
      <c r="C1359" s="2669" t="s">
        <v>5298</v>
      </c>
      <c r="D1359" s="2669" t="s">
        <v>5299</v>
      </c>
      <c r="E1359" s="2669" t="s">
        <v>8745</v>
      </c>
      <c r="F1359" s="2669" t="s">
        <v>9562</v>
      </c>
      <c r="G1359" s="2669" t="s">
        <v>6121</v>
      </c>
      <c r="H1359" s="2669" t="s">
        <v>6122</v>
      </c>
      <c r="I1359" s="3025">
        <v>21.81</v>
      </c>
      <c r="J1359" s="3025">
        <v>0</v>
      </c>
      <c r="O1359">
        <f>SUMIF('3BL ACTUAL'!C:C,G1359,'3BL ACTUAL'!J:J)</f>
        <v>0</v>
      </c>
    </row>
    <row r="1360" spans="1:15">
      <c r="A1360" s="2669" t="s">
        <v>9553</v>
      </c>
      <c r="B1360" s="2669" t="s">
        <v>5169</v>
      </c>
      <c r="C1360" s="2669" t="s">
        <v>5298</v>
      </c>
      <c r="D1360" s="2669" t="s">
        <v>5299</v>
      </c>
      <c r="E1360" s="2669" t="s">
        <v>8745</v>
      </c>
      <c r="F1360" s="2669" t="s">
        <v>9562</v>
      </c>
      <c r="G1360" s="2669" t="s">
        <v>8784</v>
      </c>
      <c r="H1360" s="2669" t="s">
        <v>9036</v>
      </c>
      <c r="I1360" s="3025">
        <v>0</v>
      </c>
      <c r="J1360" s="3025">
        <v>360.91</v>
      </c>
      <c r="O1360">
        <f>SUMIF('3BL ACTUAL'!C:C,G1360,'3BL ACTUAL'!J:J)</f>
        <v>0</v>
      </c>
    </row>
    <row r="1361" spans="1:15">
      <c r="H1361" t="s">
        <v>8746</v>
      </c>
      <c r="O1361">
        <f>SUMIF('3BL ACTUAL'!C:C,G1361,'3BL ACTUAL'!J:J)</f>
        <v>0</v>
      </c>
    </row>
    <row r="1362" spans="1:15">
      <c r="O1362">
        <f>SUMIF('3BL ACTUAL'!C:C,G1362,'3BL ACTUAL'!J:J)</f>
        <v>0</v>
      </c>
    </row>
    <row r="1363" spans="1:15">
      <c r="H1363" s="2668" t="s">
        <v>9563</v>
      </c>
      <c r="O1363">
        <f>SUMIF('3BL ACTUAL'!C:C,G1363,'3BL ACTUAL'!J:J)</f>
        <v>0</v>
      </c>
    </row>
    <row r="1364" spans="1:15">
      <c r="A1364" s="2669" t="s">
        <v>9553</v>
      </c>
      <c r="B1364" s="2669" t="s">
        <v>5169</v>
      </c>
      <c r="C1364" s="2669" t="s">
        <v>5298</v>
      </c>
      <c r="D1364" s="2669" t="s">
        <v>5299</v>
      </c>
      <c r="E1364" s="2669" t="s">
        <v>8926</v>
      </c>
      <c r="F1364" s="2669" t="s">
        <v>9564</v>
      </c>
      <c r="G1364" s="2669" t="s">
        <v>8998</v>
      </c>
      <c r="H1364" s="2669" t="s">
        <v>8999</v>
      </c>
      <c r="I1364" s="3025">
        <v>131.81</v>
      </c>
      <c r="J1364" s="3025">
        <v>0</v>
      </c>
      <c r="O1364">
        <f>SUMIF('3BL ACTUAL'!C:C,G1364,'3BL ACTUAL'!J:J)</f>
        <v>0</v>
      </c>
    </row>
    <row r="1365" spans="1:15">
      <c r="A1365" s="2669" t="s">
        <v>9553</v>
      </c>
      <c r="B1365" s="2669" t="s">
        <v>5169</v>
      </c>
      <c r="C1365" s="2669" t="s">
        <v>5298</v>
      </c>
      <c r="D1365" s="2669" t="s">
        <v>5299</v>
      </c>
      <c r="E1365" s="2669" t="s">
        <v>8926</v>
      </c>
      <c r="F1365" s="2669" t="s">
        <v>9564</v>
      </c>
      <c r="G1365" s="2669" t="s">
        <v>8784</v>
      </c>
      <c r="H1365" s="2669" t="s">
        <v>9036</v>
      </c>
      <c r="I1365" s="3025">
        <v>0</v>
      </c>
      <c r="J1365" s="3025">
        <v>131.81</v>
      </c>
      <c r="O1365">
        <f>SUMIF('3BL ACTUAL'!C:C,G1365,'3BL ACTUAL'!J:J)</f>
        <v>0</v>
      </c>
    </row>
    <row r="1366" spans="1:15">
      <c r="H1366" t="s">
        <v>8927</v>
      </c>
      <c r="O1366">
        <f>SUMIF('3BL ACTUAL'!C:C,G1366,'3BL ACTUAL'!J:J)</f>
        <v>0</v>
      </c>
    </row>
    <row r="1367" spans="1:15">
      <c r="O1367">
        <f>SUMIF('3BL ACTUAL'!C:C,G1367,'3BL ACTUAL'!J:J)</f>
        <v>0</v>
      </c>
    </row>
    <row r="1368" spans="1:15">
      <c r="H1368" s="2668" t="s">
        <v>9565</v>
      </c>
      <c r="O1368">
        <f>SUMIF('3BL ACTUAL'!C:C,G1368,'3BL ACTUAL'!J:J)</f>
        <v>0</v>
      </c>
    </row>
    <row r="1369" spans="1:15">
      <c r="A1369" s="2669" t="s">
        <v>9553</v>
      </c>
      <c r="B1369" s="2669" t="s">
        <v>5169</v>
      </c>
      <c r="C1369" s="2669" t="s">
        <v>5298</v>
      </c>
      <c r="D1369" s="2669" t="s">
        <v>5299</v>
      </c>
      <c r="E1369" s="2669" t="s">
        <v>8747</v>
      </c>
      <c r="F1369" s="2669" t="s">
        <v>9566</v>
      </c>
      <c r="G1369" s="2669" t="s">
        <v>8998</v>
      </c>
      <c r="H1369" s="2669" t="s">
        <v>8999</v>
      </c>
      <c r="I1369" s="3025">
        <v>113.31</v>
      </c>
      <c r="J1369" s="3025">
        <v>0</v>
      </c>
      <c r="O1369">
        <f>SUMIF('3BL ACTUAL'!C:C,G1369,'3BL ACTUAL'!J:J)</f>
        <v>0</v>
      </c>
    </row>
    <row r="1370" spans="1:15">
      <c r="A1370" s="2669" t="s">
        <v>9553</v>
      </c>
      <c r="B1370" s="2669" t="s">
        <v>5169</v>
      </c>
      <c r="C1370" s="2669" t="s">
        <v>5298</v>
      </c>
      <c r="D1370" s="2669" t="s">
        <v>5299</v>
      </c>
      <c r="E1370" s="2669" t="s">
        <v>8747</v>
      </c>
      <c r="F1370" s="2669" t="s">
        <v>9566</v>
      </c>
      <c r="G1370" s="2669" t="s">
        <v>6121</v>
      </c>
      <c r="H1370" s="2669" t="s">
        <v>6122</v>
      </c>
      <c r="I1370" s="3025">
        <v>18.5</v>
      </c>
      <c r="J1370" s="3025">
        <v>0</v>
      </c>
      <c r="O1370">
        <f>SUMIF('3BL ACTUAL'!C:C,G1370,'3BL ACTUAL'!J:J)</f>
        <v>0</v>
      </c>
    </row>
    <row r="1371" spans="1:15">
      <c r="A1371" s="2669" t="s">
        <v>9553</v>
      </c>
      <c r="B1371" s="2669" t="s">
        <v>5169</v>
      </c>
      <c r="C1371" s="2669" t="s">
        <v>5298</v>
      </c>
      <c r="D1371" s="2669" t="s">
        <v>5299</v>
      </c>
      <c r="E1371" s="2669" t="s">
        <v>8747</v>
      </c>
      <c r="F1371" s="2669" t="s">
        <v>9566</v>
      </c>
      <c r="G1371" s="2669" t="s">
        <v>8784</v>
      </c>
      <c r="H1371" s="2669" t="s">
        <v>9036</v>
      </c>
      <c r="I1371" s="3025">
        <v>0</v>
      </c>
      <c r="J1371" s="3025">
        <v>131.81</v>
      </c>
      <c r="O1371">
        <f>SUMIF('3BL ACTUAL'!C:C,G1371,'3BL ACTUAL'!J:J)</f>
        <v>0</v>
      </c>
    </row>
    <row r="1372" spans="1:15">
      <c r="H1372" t="s">
        <v>8748</v>
      </c>
      <c r="O1372">
        <f>SUMIF('3BL ACTUAL'!C:C,G1372,'3BL ACTUAL'!J:J)</f>
        <v>0</v>
      </c>
    </row>
    <row r="1373" spans="1:15">
      <c r="O1373">
        <f>SUMIF('3BL ACTUAL'!C:C,G1373,'3BL ACTUAL'!J:J)</f>
        <v>0</v>
      </c>
    </row>
    <row r="1374" spans="1:15">
      <c r="H1374" s="2668" t="s">
        <v>9567</v>
      </c>
      <c r="O1374">
        <f>SUMIF('3BL ACTUAL'!C:C,G1374,'3BL ACTUAL'!J:J)</f>
        <v>0</v>
      </c>
    </row>
    <row r="1375" spans="1:15">
      <c r="A1375" s="2669" t="s">
        <v>9553</v>
      </c>
      <c r="B1375" s="2669" t="s">
        <v>5169</v>
      </c>
      <c r="C1375" s="2669" t="s">
        <v>5298</v>
      </c>
      <c r="D1375" s="2669" t="s">
        <v>5299</v>
      </c>
      <c r="E1375" s="2669" t="s">
        <v>8928</v>
      </c>
      <c r="F1375" s="2669" t="s">
        <v>9568</v>
      </c>
      <c r="G1375" s="2669" t="s">
        <v>8996</v>
      </c>
      <c r="H1375" s="2669" t="s">
        <v>8997</v>
      </c>
      <c r="I1375" s="3025">
        <v>159.44999999999999</v>
      </c>
      <c r="J1375" s="3025">
        <v>0</v>
      </c>
      <c r="O1375">
        <f>SUMIF('3BL ACTUAL'!C:C,G1375,'3BL ACTUAL'!J:J)</f>
        <v>0</v>
      </c>
    </row>
    <row r="1376" spans="1:15">
      <c r="A1376" s="2669" t="s">
        <v>9553</v>
      </c>
      <c r="B1376" s="2669" t="s">
        <v>5169</v>
      </c>
      <c r="C1376" s="2669" t="s">
        <v>5298</v>
      </c>
      <c r="D1376" s="2669" t="s">
        <v>5299</v>
      </c>
      <c r="E1376" s="2669" t="s">
        <v>8928</v>
      </c>
      <c r="F1376" s="2669" t="s">
        <v>9568</v>
      </c>
      <c r="G1376" s="2669" t="s">
        <v>8784</v>
      </c>
      <c r="H1376" s="2669" t="s">
        <v>9036</v>
      </c>
      <c r="I1376" s="3025">
        <v>0</v>
      </c>
      <c r="J1376" s="3025">
        <v>159.44999999999999</v>
      </c>
      <c r="O1376">
        <f>SUMIF('3BL ACTUAL'!C:C,G1376,'3BL ACTUAL'!J:J)</f>
        <v>0</v>
      </c>
    </row>
    <row r="1377" spans="1:15">
      <c r="H1377" t="s">
        <v>8929</v>
      </c>
      <c r="O1377">
        <f>SUMIF('3BL ACTUAL'!C:C,G1377,'3BL ACTUAL'!J:J)</f>
        <v>0</v>
      </c>
    </row>
    <row r="1378" spans="1:15">
      <c r="O1378">
        <f>SUMIF('3BL ACTUAL'!C:C,G1378,'3BL ACTUAL'!J:J)</f>
        <v>0</v>
      </c>
    </row>
    <row r="1379" spans="1:15">
      <c r="H1379" s="2668" t="s">
        <v>9569</v>
      </c>
      <c r="O1379">
        <f>SUMIF('3BL ACTUAL'!C:C,G1379,'3BL ACTUAL'!J:J)</f>
        <v>0</v>
      </c>
    </row>
    <row r="1380" spans="1:15">
      <c r="A1380" s="2669" t="s">
        <v>9553</v>
      </c>
      <c r="B1380" s="2669" t="s">
        <v>5169</v>
      </c>
      <c r="C1380" s="2669" t="s">
        <v>5298</v>
      </c>
      <c r="D1380" s="2669" t="s">
        <v>5299</v>
      </c>
      <c r="E1380" s="2669" t="s">
        <v>8743</v>
      </c>
      <c r="F1380" s="2669" t="s">
        <v>9570</v>
      </c>
      <c r="G1380" s="2669" t="s">
        <v>8996</v>
      </c>
      <c r="H1380" s="2669" t="s">
        <v>8997</v>
      </c>
      <c r="I1380" s="3025">
        <v>140.55000000000001</v>
      </c>
      <c r="J1380" s="3025">
        <v>0</v>
      </c>
      <c r="O1380">
        <f>SUMIF('3BL ACTUAL'!C:C,G1380,'3BL ACTUAL'!J:J)</f>
        <v>0</v>
      </c>
    </row>
    <row r="1381" spans="1:15">
      <c r="A1381" s="2669" t="s">
        <v>9553</v>
      </c>
      <c r="B1381" s="2669" t="s">
        <v>5169</v>
      </c>
      <c r="C1381" s="2669" t="s">
        <v>5298</v>
      </c>
      <c r="D1381" s="2669" t="s">
        <v>5299</v>
      </c>
      <c r="E1381" s="2669" t="s">
        <v>8743</v>
      </c>
      <c r="F1381" s="2669" t="s">
        <v>9570</v>
      </c>
      <c r="G1381" s="2669" t="s">
        <v>6121</v>
      </c>
      <c r="H1381" s="2669" t="s">
        <v>6122</v>
      </c>
      <c r="I1381" s="3025">
        <v>18.899999999999999</v>
      </c>
      <c r="J1381" s="3025">
        <v>0</v>
      </c>
      <c r="O1381">
        <f>SUMIF('3BL ACTUAL'!C:C,G1381,'3BL ACTUAL'!J:J)</f>
        <v>0</v>
      </c>
    </row>
    <row r="1382" spans="1:15">
      <c r="A1382" s="2669" t="s">
        <v>9553</v>
      </c>
      <c r="B1382" s="2669" t="s">
        <v>5169</v>
      </c>
      <c r="C1382" s="2669" t="s">
        <v>5298</v>
      </c>
      <c r="D1382" s="2669" t="s">
        <v>5299</v>
      </c>
      <c r="E1382" s="2669" t="s">
        <v>8743</v>
      </c>
      <c r="F1382" s="2669" t="s">
        <v>9570</v>
      </c>
      <c r="G1382" s="2669" t="s">
        <v>8784</v>
      </c>
      <c r="H1382" s="2669" t="s">
        <v>9036</v>
      </c>
      <c r="I1382" s="3025">
        <v>0</v>
      </c>
      <c r="J1382" s="3025">
        <v>159.44999999999999</v>
      </c>
      <c r="O1382">
        <f>SUMIF('3BL ACTUAL'!C:C,G1382,'3BL ACTUAL'!J:J)</f>
        <v>0</v>
      </c>
    </row>
    <row r="1383" spans="1:15">
      <c r="H1383" t="s">
        <v>8744</v>
      </c>
      <c r="O1383">
        <f>SUMIF('3BL ACTUAL'!C:C,G1383,'3BL ACTUAL'!J:J)</f>
        <v>0</v>
      </c>
    </row>
    <row r="1384" spans="1:15">
      <c r="O1384">
        <f>SUMIF('3BL ACTUAL'!C:C,G1384,'3BL ACTUAL'!J:J)</f>
        <v>0</v>
      </c>
    </row>
    <row r="1385" spans="1:15">
      <c r="H1385" s="2668" t="s">
        <v>9571</v>
      </c>
      <c r="O1385">
        <f>SUMIF('3BL ACTUAL'!C:C,G1385,'3BL ACTUAL'!J:J)</f>
        <v>0</v>
      </c>
    </row>
    <row r="1386" spans="1:15">
      <c r="A1386" s="2669" t="s">
        <v>9553</v>
      </c>
      <c r="B1386" s="2669" t="s">
        <v>5169</v>
      </c>
      <c r="C1386" s="2669" t="s">
        <v>5298</v>
      </c>
      <c r="D1386" s="2669" t="s">
        <v>5299</v>
      </c>
      <c r="E1386" s="2669" t="s">
        <v>8488</v>
      </c>
      <c r="F1386" s="2669" t="s">
        <v>9572</v>
      </c>
      <c r="G1386" s="2669" t="s">
        <v>8404</v>
      </c>
      <c r="H1386" s="2669" t="s">
        <v>8405</v>
      </c>
      <c r="I1386" s="3025">
        <v>406.81</v>
      </c>
      <c r="J1386" s="3025">
        <v>0</v>
      </c>
      <c r="N1386" s="1460">
        <v>1</v>
      </c>
      <c r="O1386">
        <f>SUMIF('3BL ACTUAL'!C:C,G1386,'3BL ACTUAL'!J:J)</f>
        <v>0</v>
      </c>
    </row>
    <row r="1387" spans="1:15">
      <c r="A1387" s="2669" t="s">
        <v>9553</v>
      </c>
      <c r="B1387" s="2669" t="s">
        <v>5169</v>
      </c>
      <c r="C1387" s="2669" t="s">
        <v>5298</v>
      </c>
      <c r="D1387" s="2669" t="s">
        <v>5299</v>
      </c>
      <c r="E1387" s="2669" t="s">
        <v>8488</v>
      </c>
      <c r="F1387" s="2669" t="s">
        <v>9572</v>
      </c>
      <c r="G1387" s="2669" t="s">
        <v>8980</v>
      </c>
      <c r="H1387" s="2669" t="s">
        <v>9055</v>
      </c>
      <c r="I1387" s="3025">
        <v>0</v>
      </c>
      <c r="J1387" s="3025">
        <v>406.81</v>
      </c>
      <c r="O1387">
        <f>SUMIF('3BL ACTUAL'!C:C,G1387,'3BL ACTUAL'!J:J)</f>
        <v>0</v>
      </c>
    </row>
    <row r="1388" spans="1:15">
      <c r="H1388" t="s">
        <v>8489</v>
      </c>
      <c r="O1388">
        <f>SUMIF('3BL ACTUAL'!C:C,G1388,'3BL ACTUAL'!J:J)</f>
        <v>0</v>
      </c>
    </row>
    <row r="1389" spans="1:15">
      <c r="O1389">
        <f>SUMIF('3BL ACTUAL'!C:C,G1389,'3BL ACTUAL'!J:J)</f>
        <v>0</v>
      </c>
    </row>
    <row r="1390" spans="1:15">
      <c r="H1390" s="2668" t="s">
        <v>9573</v>
      </c>
      <c r="O1390">
        <f>SUMIF('3BL ACTUAL'!C:C,G1390,'3BL ACTUAL'!J:J)</f>
        <v>0</v>
      </c>
    </row>
    <row r="1391" spans="1:15">
      <c r="A1391" s="2669" t="s">
        <v>9553</v>
      </c>
      <c r="B1391" s="2669" t="s">
        <v>5169</v>
      </c>
      <c r="C1391" s="2669" t="s">
        <v>5298</v>
      </c>
      <c r="D1391" s="2669" t="s">
        <v>5299</v>
      </c>
      <c r="E1391" s="2669" t="s">
        <v>8490</v>
      </c>
      <c r="F1391" s="2669" t="s">
        <v>9574</v>
      </c>
      <c r="G1391" s="2669" t="s">
        <v>8404</v>
      </c>
      <c r="H1391" s="2669" t="s">
        <v>8405</v>
      </c>
      <c r="I1391" s="3025">
        <v>406.81</v>
      </c>
      <c r="J1391" s="3025">
        <v>0</v>
      </c>
      <c r="N1391" s="1460">
        <v>1</v>
      </c>
      <c r="O1391">
        <f>SUMIF('3BL ACTUAL'!C:C,G1391,'3BL ACTUAL'!J:J)</f>
        <v>0</v>
      </c>
    </row>
    <row r="1392" spans="1:15">
      <c r="A1392" s="2669" t="s">
        <v>9553</v>
      </c>
      <c r="B1392" s="2669" t="s">
        <v>5169</v>
      </c>
      <c r="C1392" s="2669" t="s">
        <v>5298</v>
      </c>
      <c r="D1392" s="2669" t="s">
        <v>5299</v>
      </c>
      <c r="E1392" s="2669" t="s">
        <v>8490</v>
      </c>
      <c r="F1392" s="2669" t="s">
        <v>9574</v>
      </c>
      <c r="G1392" s="2669" t="s">
        <v>8980</v>
      </c>
      <c r="H1392" s="2669" t="s">
        <v>9055</v>
      </c>
      <c r="I1392" s="3025">
        <v>0</v>
      </c>
      <c r="J1392" s="3025">
        <v>406.81</v>
      </c>
      <c r="O1392">
        <f>SUMIF('3BL ACTUAL'!C:C,G1392,'3BL ACTUAL'!J:J)</f>
        <v>0</v>
      </c>
    </row>
    <row r="1393" spans="1:15">
      <c r="H1393" t="s">
        <v>8491</v>
      </c>
      <c r="O1393">
        <f>SUMIF('3BL ACTUAL'!C:C,G1393,'3BL ACTUAL'!J:J)</f>
        <v>0</v>
      </c>
    </row>
    <row r="1394" spans="1:15">
      <c r="O1394">
        <f>SUMIF('3BL ACTUAL'!C:C,G1394,'3BL ACTUAL'!J:J)</f>
        <v>0</v>
      </c>
    </row>
    <row r="1395" spans="1:15">
      <c r="H1395" s="2668" t="s">
        <v>9575</v>
      </c>
      <c r="O1395">
        <f>SUMIF('3BL ACTUAL'!C:C,G1395,'3BL ACTUAL'!J:J)</f>
        <v>0</v>
      </c>
    </row>
    <row r="1396" spans="1:15">
      <c r="A1396" s="2669" t="s">
        <v>9553</v>
      </c>
      <c r="B1396" s="2669" t="s">
        <v>5169</v>
      </c>
      <c r="C1396" s="2669" t="s">
        <v>5298</v>
      </c>
      <c r="D1396" s="2669" t="s">
        <v>5299</v>
      </c>
      <c r="E1396" s="2669" t="s">
        <v>8380</v>
      </c>
      <c r="F1396" s="2669" t="s">
        <v>9576</v>
      </c>
      <c r="G1396" s="2669" t="s">
        <v>8338</v>
      </c>
      <c r="H1396" s="2669" t="s">
        <v>8339</v>
      </c>
      <c r="I1396" s="3025">
        <v>395.43</v>
      </c>
      <c r="J1396" s="3025">
        <v>0</v>
      </c>
      <c r="N1396" s="1460">
        <v>1</v>
      </c>
      <c r="O1396">
        <f>SUMIF('3BL ACTUAL'!C:C,G1396,'3BL ACTUAL'!J:J)</f>
        <v>0</v>
      </c>
    </row>
    <row r="1397" spans="1:15">
      <c r="A1397" s="2669" t="s">
        <v>9553</v>
      </c>
      <c r="B1397" s="2669" t="s">
        <v>5169</v>
      </c>
      <c r="C1397" s="2669" t="s">
        <v>5298</v>
      </c>
      <c r="D1397" s="2669" t="s">
        <v>5299</v>
      </c>
      <c r="E1397" s="2669" t="s">
        <v>8380</v>
      </c>
      <c r="F1397" s="2669" t="s">
        <v>9576</v>
      </c>
      <c r="G1397" s="2669" t="s">
        <v>8980</v>
      </c>
      <c r="H1397" s="2669" t="s">
        <v>9055</v>
      </c>
      <c r="I1397" s="3025">
        <v>0</v>
      </c>
      <c r="J1397" s="3025">
        <v>395.43</v>
      </c>
      <c r="O1397">
        <f>SUMIF('3BL ACTUAL'!C:C,G1397,'3BL ACTUAL'!J:J)</f>
        <v>0</v>
      </c>
    </row>
    <row r="1398" spans="1:15">
      <c r="H1398" t="s">
        <v>8381</v>
      </c>
      <c r="O1398">
        <f>SUMIF('3BL ACTUAL'!C:C,G1398,'3BL ACTUAL'!J:J)</f>
        <v>0</v>
      </c>
    </row>
    <row r="1399" spans="1:15">
      <c r="O1399">
        <f>SUMIF('3BL ACTUAL'!C:C,G1399,'3BL ACTUAL'!J:J)</f>
        <v>0</v>
      </c>
    </row>
    <row r="1400" spans="1:15">
      <c r="H1400" s="2668" t="s">
        <v>9577</v>
      </c>
      <c r="O1400">
        <f>SUMIF('3BL ACTUAL'!C:C,G1400,'3BL ACTUAL'!J:J)</f>
        <v>0</v>
      </c>
    </row>
    <row r="1401" spans="1:15">
      <c r="A1401" s="2669" t="s">
        <v>9553</v>
      </c>
      <c r="B1401" s="2669" t="s">
        <v>5169</v>
      </c>
      <c r="C1401" s="2669" t="s">
        <v>5298</v>
      </c>
      <c r="D1401" s="2669" t="s">
        <v>5299</v>
      </c>
      <c r="E1401" s="2669" t="s">
        <v>8314</v>
      </c>
      <c r="F1401" s="2669" t="s">
        <v>9578</v>
      </c>
      <c r="G1401" s="2669" t="s">
        <v>8287</v>
      </c>
      <c r="H1401" s="2669" t="s">
        <v>8288</v>
      </c>
      <c r="I1401" s="3025">
        <v>425.5</v>
      </c>
      <c r="J1401" s="3025">
        <v>0</v>
      </c>
      <c r="N1401" s="1460">
        <v>1</v>
      </c>
      <c r="O1401">
        <f>SUMIF('3BL ACTUAL'!C:C,G1401,'3BL ACTUAL'!J:J)</f>
        <v>0</v>
      </c>
    </row>
    <row r="1402" spans="1:15">
      <c r="A1402" s="2669" t="s">
        <v>9553</v>
      </c>
      <c r="B1402" s="2669" t="s">
        <v>5169</v>
      </c>
      <c r="C1402" s="2669" t="s">
        <v>5298</v>
      </c>
      <c r="D1402" s="2669" t="s">
        <v>5299</v>
      </c>
      <c r="E1402" s="2669" t="s">
        <v>8314</v>
      </c>
      <c r="F1402" s="2669" t="s">
        <v>9578</v>
      </c>
      <c r="G1402" s="2669" t="s">
        <v>8980</v>
      </c>
      <c r="H1402" s="2669" t="s">
        <v>9055</v>
      </c>
      <c r="I1402" s="3025">
        <v>0</v>
      </c>
      <c r="J1402" s="3025">
        <v>425.5</v>
      </c>
      <c r="O1402">
        <f>SUMIF('3BL ACTUAL'!C:C,G1402,'3BL ACTUAL'!J:J)</f>
        <v>0</v>
      </c>
    </row>
    <row r="1403" spans="1:15">
      <c r="H1403" t="s">
        <v>8315</v>
      </c>
      <c r="O1403">
        <f>SUMIF('3BL ACTUAL'!C:C,G1403,'3BL ACTUAL'!J:J)</f>
        <v>0</v>
      </c>
    </row>
    <row r="1404" spans="1:15">
      <c r="O1404">
        <f>SUMIF('3BL ACTUAL'!C:C,G1404,'3BL ACTUAL'!J:J)</f>
        <v>0</v>
      </c>
    </row>
    <row r="1405" spans="1:15">
      <c r="H1405" s="2668" t="s">
        <v>9579</v>
      </c>
      <c r="O1405">
        <f>SUMIF('3BL ACTUAL'!C:C,G1405,'3BL ACTUAL'!J:J)</f>
        <v>0</v>
      </c>
    </row>
    <row r="1406" spans="1:15">
      <c r="A1406" s="2669" t="s">
        <v>9553</v>
      </c>
      <c r="B1406" s="2669" t="s">
        <v>5169</v>
      </c>
      <c r="C1406" s="2669" t="s">
        <v>5298</v>
      </c>
      <c r="D1406" s="2669" t="s">
        <v>5299</v>
      </c>
      <c r="E1406" s="2669" t="s">
        <v>8146</v>
      </c>
      <c r="F1406" s="2669" t="s">
        <v>9580</v>
      </c>
      <c r="G1406" s="2669" t="s">
        <v>8072</v>
      </c>
      <c r="H1406" s="2669" t="s">
        <v>8073</v>
      </c>
      <c r="I1406" s="3025">
        <v>726</v>
      </c>
      <c r="J1406" s="3025">
        <v>0</v>
      </c>
      <c r="N1406" s="1460">
        <v>1</v>
      </c>
      <c r="O1406">
        <f>SUMIF('3BL ACTUAL'!C:C,G1406,'3BL ACTUAL'!J:J)</f>
        <v>0</v>
      </c>
    </row>
    <row r="1407" spans="1:15">
      <c r="A1407" s="2669" t="s">
        <v>9553</v>
      </c>
      <c r="B1407" s="2669" t="s">
        <v>5169</v>
      </c>
      <c r="C1407" s="2669" t="s">
        <v>5298</v>
      </c>
      <c r="D1407" s="2669" t="s">
        <v>5299</v>
      </c>
      <c r="E1407" s="2669" t="s">
        <v>8146</v>
      </c>
      <c r="F1407" s="2669" t="s">
        <v>9580</v>
      </c>
      <c r="G1407" s="2669" t="s">
        <v>8980</v>
      </c>
      <c r="H1407" s="2669" t="s">
        <v>9055</v>
      </c>
      <c r="I1407" s="3025">
        <v>0</v>
      </c>
      <c r="J1407" s="3025">
        <v>726</v>
      </c>
      <c r="O1407">
        <f>SUMIF('3BL ACTUAL'!C:C,G1407,'3BL ACTUAL'!J:J)</f>
        <v>0</v>
      </c>
    </row>
    <row r="1408" spans="1:15">
      <c r="H1408" t="s">
        <v>8147</v>
      </c>
      <c r="O1408">
        <f>SUMIF('3BL ACTUAL'!C:C,G1408,'3BL ACTUAL'!J:J)</f>
        <v>0</v>
      </c>
    </row>
    <row r="1409" spans="1:15">
      <c r="O1409">
        <f>SUMIF('3BL ACTUAL'!C:C,G1409,'3BL ACTUAL'!J:J)</f>
        <v>0</v>
      </c>
    </row>
    <row r="1410" spans="1:15">
      <c r="H1410" s="2668" t="s">
        <v>9581</v>
      </c>
      <c r="O1410">
        <f>SUMIF('3BL ACTUAL'!C:C,G1410,'3BL ACTUAL'!J:J)</f>
        <v>0</v>
      </c>
    </row>
    <row r="1411" spans="1:15">
      <c r="A1411" s="2669" t="s">
        <v>9553</v>
      </c>
      <c r="B1411" s="2669" t="s">
        <v>5169</v>
      </c>
      <c r="C1411" s="2669" t="s">
        <v>5298</v>
      </c>
      <c r="D1411" s="2669" t="s">
        <v>5299</v>
      </c>
      <c r="E1411" s="2669" t="s">
        <v>8190</v>
      </c>
      <c r="F1411" s="2669" t="s">
        <v>9582</v>
      </c>
      <c r="G1411" s="2669" t="s">
        <v>8168</v>
      </c>
      <c r="H1411" s="2669" t="s">
        <v>8169</v>
      </c>
      <c r="I1411" s="3025">
        <v>2035</v>
      </c>
      <c r="J1411" s="3025">
        <v>0</v>
      </c>
      <c r="N1411" s="1460">
        <v>1</v>
      </c>
      <c r="O1411">
        <f>SUMIF('3BL ACTUAL'!C:C,G1411,'3BL ACTUAL'!J:J)</f>
        <v>0</v>
      </c>
    </row>
    <row r="1412" spans="1:15">
      <c r="A1412" s="2669" t="s">
        <v>9553</v>
      </c>
      <c r="B1412" s="2669" t="s">
        <v>5169</v>
      </c>
      <c r="C1412" s="2669" t="s">
        <v>5298</v>
      </c>
      <c r="D1412" s="2669" t="s">
        <v>5299</v>
      </c>
      <c r="E1412" s="2669" t="s">
        <v>8190</v>
      </c>
      <c r="F1412" s="2669" t="s">
        <v>9582</v>
      </c>
      <c r="G1412" s="2669" t="s">
        <v>8980</v>
      </c>
      <c r="H1412" s="2669" t="s">
        <v>9055</v>
      </c>
      <c r="I1412" s="3025">
        <v>0</v>
      </c>
      <c r="J1412" s="3025">
        <v>2035</v>
      </c>
      <c r="O1412">
        <f>SUMIF('3BL ACTUAL'!C:C,G1412,'3BL ACTUAL'!J:J)</f>
        <v>0</v>
      </c>
    </row>
    <row r="1413" spans="1:15">
      <c r="H1413" t="s">
        <v>8191</v>
      </c>
      <c r="O1413">
        <f>SUMIF('3BL ACTUAL'!C:C,G1413,'3BL ACTUAL'!J:J)</f>
        <v>0</v>
      </c>
    </row>
    <row r="1414" spans="1:15">
      <c r="O1414">
        <f>SUMIF('3BL ACTUAL'!C:C,G1414,'3BL ACTUAL'!J:J)</f>
        <v>0</v>
      </c>
    </row>
    <row r="1415" spans="1:15">
      <c r="H1415" s="2668" t="s">
        <v>9583</v>
      </c>
      <c r="O1415">
        <f>SUMIF('3BL ACTUAL'!C:C,G1415,'3BL ACTUAL'!J:J)</f>
        <v>0</v>
      </c>
    </row>
    <row r="1416" spans="1:15">
      <c r="A1416" s="2669" t="s">
        <v>9553</v>
      </c>
      <c r="B1416" s="2669" t="s">
        <v>5169</v>
      </c>
      <c r="C1416" s="2669" t="s">
        <v>5298</v>
      </c>
      <c r="D1416" s="2669" t="s">
        <v>5299</v>
      </c>
      <c r="E1416" s="2669" t="s">
        <v>8230</v>
      </c>
      <c r="F1416" s="2669" t="s">
        <v>9584</v>
      </c>
      <c r="G1416" s="2669" t="s">
        <v>8208</v>
      </c>
      <c r="H1416" s="2669" t="s">
        <v>8209</v>
      </c>
      <c r="I1416" s="3025">
        <v>1332</v>
      </c>
      <c r="J1416" s="3025">
        <v>0</v>
      </c>
      <c r="N1416" s="1460">
        <v>1</v>
      </c>
      <c r="O1416">
        <f>SUMIF('3BL ACTUAL'!C:C,G1416,'3BL ACTUAL'!J:J)</f>
        <v>0</v>
      </c>
    </row>
    <row r="1417" spans="1:15">
      <c r="A1417" s="2669" t="s">
        <v>9553</v>
      </c>
      <c r="B1417" s="2669" t="s">
        <v>5169</v>
      </c>
      <c r="C1417" s="2669" t="s">
        <v>5298</v>
      </c>
      <c r="D1417" s="2669" t="s">
        <v>5299</v>
      </c>
      <c r="E1417" s="2669" t="s">
        <v>8230</v>
      </c>
      <c r="F1417" s="2669" t="s">
        <v>9584</v>
      </c>
      <c r="G1417" s="2669" t="s">
        <v>8980</v>
      </c>
      <c r="H1417" s="2669" t="s">
        <v>9055</v>
      </c>
      <c r="I1417" s="3025">
        <v>0</v>
      </c>
      <c r="J1417" s="3025">
        <v>1332</v>
      </c>
      <c r="O1417">
        <f>SUMIF('3BL ACTUAL'!C:C,G1417,'3BL ACTUAL'!J:J)</f>
        <v>0</v>
      </c>
    </row>
    <row r="1418" spans="1:15">
      <c r="H1418" t="s">
        <v>8231</v>
      </c>
      <c r="O1418">
        <f>SUMIF('3BL ACTUAL'!C:C,G1418,'3BL ACTUAL'!J:J)</f>
        <v>0</v>
      </c>
    </row>
    <row r="1419" spans="1:15">
      <c r="O1419">
        <f>SUMIF('3BL ACTUAL'!C:C,G1419,'3BL ACTUAL'!J:J)</f>
        <v>0</v>
      </c>
    </row>
    <row r="1420" spans="1:15">
      <c r="H1420" s="2668" t="s">
        <v>9585</v>
      </c>
      <c r="O1420">
        <f>SUMIF('3BL ACTUAL'!C:C,G1420,'3BL ACTUAL'!J:J)</f>
        <v>0</v>
      </c>
    </row>
    <row r="1421" spans="1:15">
      <c r="A1421" s="2669" t="s">
        <v>9553</v>
      </c>
      <c r="B1421" s="2669" t="s">
        <v>5169</v>
      </c>
      <c r="C1421" s="2669" t="s">
        <v>5298</v>
      </c>
      <c r="D1421" s="2669" t="s">
        <v>5299</v>
      </c>
      <c r="E1421" s="2669" t="s">
        <v>8267</v>
      </c>
      <c r="F1421" s="2669" t="s">
        <v>9586</v>
      </c>
      <c r="G1421" s="2669" t="s">
        <v>8248</v>
      </c>
      <c r="H1421" s="2669" t="s">
        <v>8249</v>
      </c>
      <c r="I1421" s="3025">
        <v>333</v>
      </c>
      <c r="J1421" s="3025">
        <v>0</v>
      </c>
      <c r="N1421" s="1460">
        <v>1</v>
      </c>
      <c r="O1421">
        <f>SUMIF('3BL ACTUAL'!C:C,G1421,'3BL ACTUAL'!J:J)</f>
        <v>0</v>
      </c>
    </row>
    <row r="1422" spans="1:15">
      <c r="A1422" s="2669" t="s">
        <v>9553</v>
      </c>
      <c r="B1422" s="2669" t="s">
        <v>5169</v>
      </c>
      <c r="C1422" s="2669" t="s">
        <v>5298</v>
      </c>
      <c r="D1422" s="2669" t="s">
        <v>5299</v>
      </c>
      <c r="E1422" s="2669" t="s">
        <v>8267</v>
      </c>
      <c r="F1422" s="2669" t="s">
        <v>9586</v>
      </c>
      <c r="G1422" s="2669" t="s">
        <v>8980</v>
      </c>
      <c r="H1422" s="2669" t="s">
        <v>9055</v>
      </c>
      <c r="I1422" s="3025">
        <v>0</v>
      </c>
      <c r="J1422" s="3025">
        <v>333</v>
      </c>
      <c r="O1422">
        <f>SUMIF('3BL ACTUAL'!C:C,G1422,'3BL ACTUAL'!J:J)</f>
        <v>0</v>
      </c>
    </row>
    <row r="1423" spans="1:15">
      <c r="H1423" t="s">
        <v>8268</v>
      </c>
      <c r="O1423">
        <f>SUMIF('3BL ACTUAL'!C:C,G1423,'3BL ACTUAL'!J:J)</f>
        <v>0</v>
      </c>
    </row>
    <row r="1424" spans="1:15">
      <c r="O1424">
        <f>SUMIF('3BL ACTUAL'!C:C,G1424,'3BL ACTUAL'!J:J)</f>
        <v>0</v>
      </c>
    </row>
    <row r="1425" spans="1:15">
      <c r="H1425" s="2668" t="s">
        <v>9587</v>
      </c>
      <c r="O1425">
        <f>SUMIF('3BL ACTUAL'!C:C,G1425,'3BL ACTUAL'!J:J)</f>
        <v>0</v>
      </c>
    </row>
    <row r="1426" spans="1:15">
      <c r="A1426" s="2669" t="s">
        <v>9553</v>
      </c>
      <c r="B1426" s="2669" t="s">
        <v>5169</v>
      </c>
      <c r="C1426" s="2669" t="s">
        <v>5298</v>
      </c>
      <c r="D1426" s="2669" t="s">
        <v>5299</v>
      </c>
      <c r="E1426" s="2669" t="s">
        <v>8575</v>
      </c>
      <c r="F1426" s="2669" t="s">
        <v>9588</v>
      </c>
      <c r="G1426" s="2669" t="s">
        <v>8512</v>
      </c>
      <c r="H1426" s="2669" t="s">
        <v>8513</v>
      </c>
      <c r="I1426" s="3025">
        <v>562.70000000000005</v>
      </c>
      <c r="J1426" s="3025">
        <v>0</v>
      </c>
      <c r="N1426" s="1460">
        <v>1</v>
      </c>
      <c r="O1426">
        <f>SUMIF('3BL ACTUAL'!C:C,G1426,'3BL ACTUAL'!J:J)</f>
        <v>0</v>
      </c>
    </row>
    <row r="1427" spans="1:15">
      <c r="A1427" s="2669" t="s">
        <v>9553</v>
      </c>
      <c r="B1427" s="2669" t="s">
        <v>5169</v>
      </c>
      <c r="C1427" s="2669" t="s">
        <v>5298</v>
      </c>
      <c r="D1427" s="2669" t="s">
        <v>5299</v>
      </c>
      <c r="E1427" s="2669" t="s">
        <v>8575</v>
      </c>
      <c r="F1427" s="2669" t="s">
        <v>9588</v>
      </c>
      <c r="G1427" s="2669" t="s">
        <v>8980</v>
      </c>
      <c r="H1427" s="2669" t="s">
        <v>9055</v>
      </c>
      <c r="I1427" s="3025">
        <v>0</v>
      </c>
      <c r="J1427" s="3025">
        <v>562.70000000000005</v>
      </c>
      <c r="O1427">
        <f>SUMIF('3BL ACTUAL'!C:C,G1427,'3BL ACTUAL'!J:J)</f>
        <v>0</v>
      </c>
    </row>
    <row r="1428" spans="1:15">
      <c r="H1428" t="s">
        <v>8576</v>
      </c>
      <c r="O1428">
        <f>SUMIF('3BL ACTUAL'!C:C,G1428,'3BL ACTUAL'!J:J)</f>
        <v>0</v>
      </c>
    </row>
    <row r="1429" spans="1:15">
      <c r="O1429">
        <f>SUMIF('3BL ACTUAL'!C:C,G1429,'3BL ACTUAL'!J:J)</f>
        <v>0</v>
      </c>
    </row>
    <row r="1430" spans="1:15">
      <c r="H1430" s="2668" t="s">
        <v>9589</v>
      </c>
      <c r="O1430">
        <f>SUMIF('3BL ACTUAL'!C:C,G1430,'3BL ACTUAL'!J:J)</f>
        <v>0</v>
      </c>
    </row>
    <row r="1431" spans="1:15">
      <c r="A1431" s="2669" t="s">
        <v>9553</v>
      </c>
      <c r="B1431" s="2669" t="s">
        <v>5169</v>
      </c>
      <c r="C1431" s="2669" t="s">
        <v>5298</v>
      </c>
      <c r="D1431" s="2669" t="s">
        <v>5299</v>
      </c>
      <c r="E1431" s="2669" t="s">
        <v>8382</v>
      </c>
      <c r="F1431" s="2669" t="s">
        <v>9590</v>
      </c>
      <c r="G1431" s="2669" t="s">
        <v>8338</v>
      </c>
      <c r="H1431" s="2669" t="s">
        <v>8339</v>
      </c>
      <c r="I1431" s="3025">
        <v>395.43</v>
      </c>
      <c r="J1431" s="3025">
        <v>0</v>
      </c>
      <c r="N1431" s="1460">
        <v>1</v>
      </c>
      <c r="O1431">
        <f>SUMIF('3BL ACTUAL'!C:C,G1431,'3BL ACTUAL'!J:J)</f>
        <v>0</v>
      </c>
    </row>
    <row r="1432" spans="1:15">
      <c r="A1432" s="2669" t="s">
        <v>9553</v>
      </c>
      <c r="B1432" s="2669" t="s">
        <v>5169</v>
      </c>
      <c r="C1432" s="2669" t="s">
        <v>5298</v>
      </c>
      <c r="D1432" s="2669" t="s">
        <v>5299</v>
      </c>
      <c r="E1432" s="2669" t="s">
        <v>8382</v>
      </c>
      <c r="F1432" s="2669" t="s">
        <v>9590</v>
      </c>
      <c r="G1432" s="2669" t="s">
        <v>8980</v>
      </c>
      <c r="H1432" s="2669" t="s">
        <v>9055</v>
      </c>
      <c r="I1432" s="3025">
        <v>0</v>
      </c>
      <c r="J1432" s="3025">
        <v>395.43</v>
      </c>
      <c r="O1432">
        <f>SUMIF('3BL ACTUAL'!C:C,G1432,'3BL ACTUAL'!J:J)</f>
        <v>0</v>
      </c>
    </row>
    <row r="1433" spans="1:15">
      <c r="H1433" t="s">
        <v>8383</v>
      </c>
      <c r="O1433">
        <f>SUMIF('3BL ACTUAL'!C:C,G1433,'3BL ACTUAL'!J:J)</f>
        <v>0</v>
      </c>
    </row>
    <row r="1434" spans="1:15">
      <c r="O1434">
        <f>SUMIF('3BL ACTUAL'!C:C,G1434,'3BL ACTUAL'!J:J)</f>
        <v>0</v>
      </c>
    </row>
    <row r="1435" spans="1:15">
      <c r="H1435" s="2668" t="s">
        <v>9591</v>
      </c>
      <c r="O1435">
        <f>SUMIF('3BL ACTUAL'!C:C,G1435,'3BL ACTUAL'!J:J)</f>
        <v>0</v>
      </c>
    </row>
    <row r="1436" spans="1:15">
      <c r="A1436" s="2669" t="s">
        <v>9553</v>
      </c>
      <c r="B1436" s="2669" t="s">
        <v>5169</v>
      </c>
      <c r="C1436" s="2669" t="s">
        <v>5298</v>
      </c>
      <c r="D1436" s="2669" t="s">
        <v>5299</v>
      </c>
      <c r="E1436" s="2669" t="s">
        <v>8148</v>
      </c>
      <c r="F1436" s="2669" t="s">
        <v>9592</v>
      </c>
      <c r="G1436" s="2669" t="s">
        <v>8072</v>
      </c>
      <c r="H1436" s="2669" t="s">
        <v>8073</v>
      </c>
      <c r="I1436" s="3025">
        <v>2448.5</v>
      </c>
      <c r="J1436" s="3025">
        <v>0</v>
      </c>
      <c r="N1436" s="1460">
        <v>1</v>
      </c>
      <c r="O1436">
        <f>SUMIF('3BL ACTUAL'!C:C,G1436,'3BL ACTUAL'!J:J)</f>
        <v>0</v>
      </c>
    </row>
    <row r="1437" spans="1:15">
      <c r="A1437" s="2669" t="s">
        <v>9553</v>
      </c>
      <c r="B1437" s="2669" t="s">
        <v>5169</v>
      </c>
      <c r="C1437" s="2669" t="s">
        <v>5298</v>
      </c>
      <c r="D1437" s="2669" t="s">
        <v>5299</v>
      </c>
      <c r="E1437" s="2669" t="s">
        <v>8148</v>
      </c>
      <c r="F1437" s="2669" t="s">
        <v>9592</v>
      </c>
      <c r="G1437" s="2669" t="s">
        <v>8980</v>
      </c>
      <c r="H1437" s="2669" t="s">
        <v>9055</v>
      </c>
      <c r="I1437" s="3025">
        <v>0</v>
      </c>
      <c r="J1437" s="3025">
        <v>2448.5</v>
      </c>
      <c r="O1437">
        <f>SUMIF('3BL ACTUAL'!C:C,G1437,'3BL ACTUAL'!J:J)</f>
        <v>0</v>
      </c>
    </row>
    <row r="1438" spans="1:15">
      <c r="H1438" t="s">
        <v>8149</v>
      </c>
      <c r="O1438">
        <f>SUMIF('3BL ACTUAL'!C:C,G1438,'3BL ACTUAL'!J:J)</f>
        <v>0</v>
      </c>
    </row>
    <row r="1439" spans="1:15">
      <c r="O1439">
        <f>SUMIF('3BL ACTUAL'!C:C,G1439,'3BL ACTUAL'!J:J)</f>
        <v>0</v>
      </c>
    </row>
    <row r="1440" spans="1:15">
      <c r="H1440" s="2668" t="s">
        <v>9593</v>
      </c>
      <c r="O1440">
        <f>SUMIF('3BL ACTUAL'!C:C,G1440,'3BL ACTUAL'!J:J)</f>
        <v>0</v>
      </c>
    </row>
    <row r="1441" spans="1:15">
      <c r="A1441" s="2669" t="s">
        <v>9553</v>
      </c>
      <c r="B1441" s="2669" t="s">
        <v>5169</v>
      </c>
      <c r="C1441" s="2669" t="s">
        <v>5298</v>
      </c>
      <c r="D1441" s="2669" t="s">
        <v>5299</v>
      </c>
      <c r="E1441" s="2669" t="s">
        <v>8316</v>
      </c>
      <c r="F1441" s="2669" t="s">
        <v>9594</v>
      </c>
      <c r="G1441" s="2669" t="s">
        <v>8287</v>
      </c>
      <c r="H1441" s="2669" t="s">
        <v>8288</v>
      </c>
      <c r="I1441" s="3025">
        <v>536.5</v>
      </c>
      <c r="J1441" s="3025">
        <v>0</v>
      </c>
      <c r="N1441" s="1460">
        <v>1</v>
      </c>
      <c r="O1441">
        <f>SUMIF('3BL ACTUAL'!C:C,G1441,'3BL ACTUAL'!J:J)</f>
        <v>0</v>
      </c>
    </row>
    <row r="1442" spans="1:15">
      <c r="A1442" s="2669" t="s">
        <v>9553</v>
      </c>
      <c r="B1442" s="2669" t="s">
        <v>5169</v>
      </c>
      <c r="C1442" s="2669" t="s">
        <v>5298</v>
      </c>
      <c r="D1442" s="2669" t="s">
        <v>5299</v>
      </c>
      <c r="E1442" s="2669" t="s">
        <v>8316</v>
      </c>
      <c r="F1442" s="2669" t="s">
        <v>9594</v>
      </c>
      <c r="G1442" s="2669" t="s">
        <v>8980</v>
      </c>
      <c r="H1442" s="2669" t="s">
        <v>9055</v>
      </c>
      <c r="I1442" s="3025">
        <v>0</v>
      </c>
      <c r="J1442" s="3025">
        <v>536.5</v>
      </c>
      <c r="O1442">
        <f>SUMIF('3BL ACTUAL'!C:C,G1442,'3BL ACTUAL'!J:J)</f>
        <v>0</v>
      </c>
    </row>
    <row r="1443" spans="1:15">
      <c r="H1443" t="s">
        <v>8317</v>
      </c>
      <c r="O1443">
        <f>SUMIF('3BL ACTUAL'!C:C,G1443,'3BL ACTUAL'!J:J)</f>
        <v>0</v>
      </c>
    </row>
    <row r="1444" spans="1:15">
      <c r="O1444">
        <f>SUMIF('3BL ACTUAL'!C:C,G1444,'3BL ACTUAL'!J:J)</f>
        <v>0</v>
      </c>
    </row>
    <row r="1445" spans="1:15">
      <c r="H1445" s="2668" t="s">
        <v>9595</v>
      </c>
      <c r="O1445">
        <f>SUMIF('3BL ACTUAL'!C:C,G1445,'3BL ACTUAL'!J:J)</f>
        <v>0</v>
      </c>
    </row>
    <row r="1446" spans="1:15">
      <c r="A1446" s="2669" t="s">
        <v>9553</v>
      </c>
      <c r="B1446" s="2669" t="s">
        <v>5169</v>
      </c>
      <c r="C1446" s="2669" t="s">
        <v>5298</v>
      </c>
      <c r="D1446" s="2669" t="s">
        <v>5299</v>
      </c>
      <c r="E1446" s="2669" t="s">
        <v>8192</v>
      </c>
      <c r="F1446" s="2669" t="s">
        <v>9596</v>
      </c>
      <c r="G1446" s="2669" t="s">
        <v>8168</v>
      </c>
      <c r="H1446" s="2669" t="s">
        <v>8169</v>
      </c>
      <c r="I1446" s="3025">
        <v>1147</v>
      </c>
      <c r="J1446" s="3025">
        <v>0</v>
      </c>
      <c r="N1446" s="1460">
        <v>1</v>
      </c>
      <c r="O1446">
        <f>SUMIF('3BL ACTUAL'!C:C,G1446,'3BL ACTUAL'!J:J)</f>
        <v>0</v>
      </c>
    </row>
    <row r="1447" spans="1:15">
      <c r="A1447" s="2669" t="s">
        <v>9553</v>
      </c>
      <c r="B1447" s="2669" t="s">
        <v>5169</v>
      </c>
      <c r="C1447" s="2669" t="s">
        <v>5298</v>
      </c>
      <c r="D1447" s="2669" t="s">
        <v>5299</v>
      </c>
      <c r="E1447" s="2669" t="s">
        <v>8192</v>
      </c>
      <c r="F1447" s="2669" t="s">
        <v>9596</v>
      </c>
      <c r="G1447" s="2669" t="s">
        <v>8980</v>
      </c>
      <c r="H1447" s="2669" t="s">
        <v>9055</v>
      </c>
      <c r="I1447" s="3025">
        <v>0</v>
      </c>
      <c r="J1447" s="3025">
        <v>1147</v>
      </c>
      <c r="O1447">
        <f>SUMIF('3BL ACTUAL'!C:C,G1447,'3BL ACTUAL'!J:J)</f>
        <v>0</v>
      </c>
    </row>
    <row r="1448" spans="1:15">
      <c r="H1448" t="s">
        <v>8193</v>
      </c>
      <c r="O1448">
        <f>SUMIF('3BL ACTUAL'!C:C,G1448,'3BL ACTUAL'!J:J)</f>
        <v>0</v>
      </c>
    </row>
    <row r="1449" spans="1:15">
      <c r="O1449">
        <f>SUMIF('3BL ACTUAL'!C:C,G1449,'3BL ACTUAL'!J:J)</f>
        <v>0</v>
      </c>
    </row>
    <row r="1450" spans="1:15">
      <c r="H1450" s="2668" t="s">
        <v>9597</v>
      </c>
      <c r="O1450">
        <f>SUMIF('3BL ACTUAL'!C:C,G1450,'3BL ACTUAL'!J:J)</f>
        <v>0</v>
      </c>
    </row>
    <row r="1451" spans="1:15">
      <c r="A1451" s="2669" t="s">
        <v>9553</v>
      </c>
      <c r="B1451" s="2669" t="s">
        <v>5169</v>
      </c>
      <c r="C1451" s="2669" t="s">
        <v>5298</v>
      </c>
      <c r="D1451" s="2669" t="s">
        <v>5299</v>
      </c>
      <c r="E1451" s="2669" t="s">
        <v>8232</v>
      </c>
      <c r="F1451" s="2669" t="s">
        <v>9598</v>
      </c>
      <c r="G1451" s="2669" t="s">
        <v>8208</v>
      </c>
      <c r="H1451" s="2669" t="s">
        <v>8209</v>
      </c>
      <c r="I1451" s="3025">
        <v>1110</v>
      </c>
      <c r="J1451" s="3025">
        <v>0</v>
      </c>
      <c r="N1451" s="1460">
        <v>1</v>
      </c>
      <c r="O1451">
        <f>SUMIF('3BL ACTUAL'!C:C,G1451,'3BL ACTUAL'!J:J)</f>
        <v>0</v>
      </c>
    </row>
    <row r="1452" spans="1:15">
      <c r="A1452" s="2669" t="s">
        <v>9553</v>
      </c>
      <c r="B1452" s="2669" t="s">
        <v>5169</v>
      </c>
      <c r="C1452" s="2669" t="s">
        <v>5298</v>
      </c>
      <c r="D1452" s="2669" t="s">
        <v>5299</v>
      </c>
      <c r="E1452" s="2669" t="s">
        <v>8232</v>
      </c>
      <c r="F1452" s="2669" t="s">
        <v>9598</v>
      </c>
      <c r="G1452" s="2669" t="s">
        <v>8980</v>
      </c>
      <c r="H1452" s="2669" t="s">
        <v>9055</v>
      </c>
      <c r="I1452" s="3025">
        <v>0</v>
      </c>
      <c r="J1452" s="3025">
        <v>1110</v>
      </c>
      <c r="O1452">
        <f>SUMIF('3BL ACTUAL'!C:C,G1452,'3BL ACTUAL'!J:J)</f>
        <v>0</v>
      </c>
    </row>
    <row r="1453" spans="1:15">
      <c r="H1453" t="s">
        <v>8233</v>
      </c>
      <c r="O1453">
        <f>SUMIF('3BL ACTUAL'!C:C,G1453,'3BL ACTUAL'!J:J)</f>
        <v>0</v>
      </c>
    </row>
    <row r="1454" spans="1:15">
      <c r="O1454">
        <f>SUMIF('3BL ACTUAL'!C:C,G1454,'3BL ACTUAL'!J:J)</f>
        <v>0</v>
      </c>
    </row>
    <row r="1455" spans="1:15">
      <c r="H1455" s="2668" t="s">
        <v>9599</v>
      </c>
      <c r="O1455">
        <f>SUMIF('3BL ACTUAL'!C:C,G1455,'3BL ACTUAL'!J:J)</f>
        <v>0</v>
      </c>
    </row>
    <row r="1456" spans="1:15">
      <c r="A1456" s="2669" t="s">
        <v>9553</v>
      </c>
      <c r="B1456" s="2669" t="s">
        <v>5169</v>
      </c>
      <c r="C1456" s="2669" t="s">
        <v>5298</v>
      </c>
      <c r="D1456" s="2669" t="s">
        <v>5299</v>
      </c>
      <c r="E1456" s="2669" t="s">
        <v>8573</v>
      </c>
      <c r="F1456" s="2669" t="s">
        <v>9600</v>
      </c>
      <c r="G1456" s="2669" t="s">
        <v>8512</v>
      </c>
      <c r="H1456" s="2669" t="s">
        <v>8513</v>
      </c>
      <c r="I1456" s="3025">
        <v>608.5</v>
      </c>
      <c r="J1456" s="3025">
        <v>0</v>
      </c>
      <c r="N1456" s="1460">
        <v>1</v>
      </c>
      <c r="O1456">
        <f>SUMIF('3BL ACTUAL'!C:C,G1456,'3BL ACTUAL'!J:J)</f>
        <v>0</v>
      </c>
    </row>
    <row r="1457" spans="1:15">
      <c r="A1457" s="2669" t="s">
        <v>9553</v>
      </c>
      <c r="B1457" s="2669" t="s">
        <v>5169</v>
      </c>
      <c r="C1457" s="2669" t="s">
        <v>5298</v>
      </c>
      <c r="D1457" s="2669" t="s">
        <v>5299</v>
      </c>
      <c r="E1457" s="2669" t="s">
        <v>8573</v>
      </c>
      <c r="F1457" s="2669" t="s">
        <v>9600</v>
      </c>
      <c r="G1457" s="2669" t="s">
        <v>8980</v>
      </c>
      <c r="H1457" s="2669" t="s">
        <v>9055</v>
      </c>
      <c r="I1457" s="3025">
        <v>0</v>
      </c>
      <c r="J1457" s="3025">
        <v>608.5</v>
      </c>
      <c r="O1457">
        <f>SUMIF('3BL ACTUAL'!C:C,G1457,'3BL ACTUAL'!J:J)</f>
        <v>0</v>
      </c>
    </row>
    <row r="1458" spans="1:15">
      <c r="H1458" t="s">
        <v>8574</v>
      </c>
      <c r="O1458">
        <f>SUMIF('3BL ACTUAL'!C:C,G1458,'3BL ACTUAL'!J:J)</f>
        <v>0</v>
      </c>
    </row>
    <row r="1459" spans="1:15">
      <c r="O1459">
        <f>SUMIF('3BL ACTUAL'!C:C,G1459,'3BL ACTUAL'!J:J)</f>
        <v>0</v>
      </c>
    </row>
    <row r="1460" spans="1:15">
      <c r="H1460" s="2668" t="s">
        <v>9601</v>
      </c>
      <c r="O1460">
        <f>SUMIF('3BL ACTUAL'!C:C,G1460,'3BL ACTUAL'!J:J)</f>
        <v>0</v>
      </c>
    </row>
    <row r="1461" spans="1:15">
      <c r="A1461" s="2669" t="s">
        <v>9553</v>
      </c>
      <c r="B1461" s="2669" t="s">
        <v>5169</v>
      </c>
      <c r="C1461" s="2669" t="s">
        <v>5298</v>
      </c>
      <c r="D1461" s="2669" t="s">
        <v>5299</v>
      </c>
      <c r="E1461" s="2669" t="s">
        <v>7844</v>
      </c>
      <c r="F1461" s="2669" t="s">
        <v>9602</v>
      </c>
      <c r="G1461" s="2669" t="s">
        <v>5323</v>
      </c>
      <c r="H1461" s="2669" t="s">
        <v>4988</v>
      </c>
      <c r="I1461" s="3025">
        <v>480</v>
      </c>
      <c r="J1461" s="3025">
        <v>0</v>
      </c>
      <c r="N1461" s="1460">
        <v>1</v>
      </c>
      <c r="O1461">
        <f>SUMIF('3BL ACTUAL'!C:C,G1461,'3BL ACTUAL'!J:J)</f>
        <v>0</v>
      </c>
    </row>
    <row r="1462" spans="1:15">
      <c r="A1462" s="2669" t="s">
        <v>9553</v>
      </c>
      <c r="B1462" s="2669" t="s">
        <v>5169</v>
      </c>
      <c r="C1462" s="2669" t="s">
        <v>5298</v>
      </c>
      <c r="D1462" s="2669" t="s">
        <v>5299</v>
      </c>
      <c r="E1462" s="2669" t="s">
        <v>7844</v>
      </c>
      <c r="F1462" s="2669" t="s">
        <v>9602</v>
      </c>
      <c r="G1462" s="2669" t="s">
        <v>8980</v>
      </c>
      <c r="H1462" s="2669" t="s">
        <v>9055</v>
      </c>
      <c r="I1462" s="3025">
        <v>0</v>
      </c>
      <c r="J1462" s="3025">
        <v>480</v>
      </c>
      <c r="O1462">
        <f>SUMIF('3BL ACTUAL'!C:C,G1462,'3BL ACTUAL'!J:J)</f>
        <v>0</v>
      </c>
    </row>
    <row r="1463" spans="1:15">
      <c r="H1463" t="s">
        <v>7845</v>
      </c>
      <c r="O1463">
        <f>SUMIF('3BL ACTUAL'!C:C,G1463,'3BL ACTUAL'!J:J)</f>
        <v>0</v>
      </c>
    </row>
    <row r="1464" spans="1:15">
      <c r="O1464">
        <f>SUMIF('3BL ACTUAL'!C:C,G1464,'3BL ACTUAL'!J:J)</f>
        <v>0</v>
      </c>
    </row>
    <row r="1465" spans="1:15">
      <c r="H1465" s="2668" t="s">
        <v>9603</v>
      </c>
      <c r="O1465">
        <f>SUMIF('3BL ACTUAL'!C:C,G1465,'3BL ACTUAL'!J:J)</f>
        <v>0</v>
      </c>
    </row>
    <row r="1466" spans="1:15">
      <c r="A1466" s="2669" t="s">
        <v>9553</v>
      </c>
      <c r="B1466" s="2669" t="s">
        <v>5169</v>
      </c>
      <c r="C1466" s="2669" t="s">
        <v>5298</v>
      </c>
      <c r="D1466" s="2669" t="s">
        <v>5299</v>
      </c>
      <c r="E1466" s="2669" t="s">
        <v>7846</v>
      </c>
      <c r="F1466" s="2669" t="s">
        <v>9604</v>
      </c>
      <c r="G1466" s="2669" t="s">
        <v>5323</v>
      </c>
      <c r="H1466" s="2669" t="s">
        <v>4988</v>
      </c>
      <c r="I1466" s="3025">
        <v>480</v>
      </c>
      <c r="J1466" s="3025">
        <v>0</v>
      </c>
      <c r="N1466" s="1460">
        <v>1</v>
      </c>
      <c r="O1466">
        <f>SUMIF('3BL ACTUAL'!C:C,G1466,'3BL ACTUAL'!J:J)</f>
        <v>0</v>
      </c>
    </row>
    <row r="1467" spans="1:15">
      <c r="A1467" s="2669" t="s">
        <v>9553</v>
      </c>
      <c r="B1467" s="2669" t="s">
        <v>5169</v>
      </c>
      <c r="C1467" s="2669" t="s">
        <v>5298</v>
      </c>
      <c r="D1467" s="2669" t="s">
        <v>5299</v>
      </c>
      <c r="E1467" s="2669" t="s">
        <v>7846</v>
      </c>
      <c r="F1467" s="2669" t="s">
        <v>9604</v>
      </c>
      <c r="G1467" s="2669" t="s">
        <v>8980</v>
      </c>
      <c r="H1467" s="2669" t="s">
        <v>9055</v>
      </c>
      <c r="I1467" s="3025">
        <v>0</v>
      </c>
      <c r="J1467" s="3025">
        <v>480</v>
      </c>
      <c r="O1467">
        <f>SUMIF('3BL ACTUAL'!C:C,G1467,'3BL ACTUAL'!J:J)</f>
        <v>0</v>
      </c>
    </row>
    <row r="1468" spans="1:15">
      <c r="H1468" t="s">
        <v>7847</v>
      </c>
      <c r="O1468">
        <f>SUMIF('3BL ACTUAL'!C:C,G1468,'3BL ACTUAL'!J:J)</f>
        <v>0</v>
      </c>
    </row>
    <row r="1469" spans="1:15">
      <c r="O1469">
        <f>SUMIF('3BL ACTUAL'!C:C,G1469,'3BL ACTUAL'!J:J)</f>
        <v>0</v>
      </c>
    </row>
    <row r="1470" spans="1:15">
      <c r="H1470" s="2668" t="s">
        <v>9605</v>
      </c>
      <c r="O1470">
        <f>SUMIF('3BL ACTUAL'!C:C,G1470,'3BL ACTUAL'!J:J)</f>
        <v>0</v>
      </c>
    </row>
    <row r="1471" spans="1:15">
      <c r="A1471" s="2669" t="s">
        <v>9553</v>
      </c>
      <c r="B1471" s="2669" t="s">
        <v>5169</v>
      </c>
      <c r="C1471" s="2669" t="s">
        <v>5298</v>
      </c>
      <c r="D1471" s="2669" t="s">
        <v>5299</v>
      </c>
      <c r="E1471" s="2669" t="s">
        <v>7990</v>
      </c>
      <c r="F1471" s="2669" t="s">
        <v>9606</v>
      </c>
      <c r="G1471" s="2669" t="s">
        <v>5347</v>
      </c>
      <c r="H1471" s="2669" t="s">
        <v>4999</v>
      </c>
      <c r="I1471" s="3025">
        <v>454.1</v>
      </c>
      <c r="J1471" s="3025">
        <v>0</v>
      </c>
      <c r="N1471" s="1460">
        <v>1</v>
      </c>
      <c r="O1471">
        <f>SUMIF('3BL ACTUAL'!C:C,G1471,'3BL ACTUAL'!J:J)</f>
        <v>0</v>
      </c>
    </row>
    <row r="1472" spans="1:15">
      <c r="A1472" s="2669" t="s">
        <v>9553</v>
      </c>
      <c r="B1472" s="2669" t="s">
        <v>5169</v>
      </c>
      <c r="C1472" s="2669" t="s">
        <v>5298</v>
      </c>
      <c r="D1472" s="2669" t="s">
        <v>5299</v>
      </c>
      <c r="E1472" s="2669" t="s">
        <v>7990</v>
      </c>
      <c r="F1472" s="2669" t="s">
        <v>9606</v>
      </c>
      <c r="G1472" s="2669" t="s">
        <v>8980</v>
      </c>
      <c r="H1472" s="2669" t="s">
        <v>9055</v>
      </c>
      <c r="I1472" s="3025">
        <v>0</v>
      </c>
      <c r="J1472" s="3025">
        <v>454.1</v>
      </c>
      <c r="O1472">
        <f>SUMIF('3BL ACTUAL'!C:C,G1472,'3BL ACTUAL'!J:J)</f>
        <v>0</v>
      </c>
    </row>
    <row r="1473" spans="1:15">
      <c r="H1473" t="s">
        <v>7991</v>
      </c>
      <c r="O1473">
        <f>SUMIF('3BL ACTUAL'!C:C,G1473,'3BL ACTUAL'!J:J)</f>
        <v>0</v>
      </c>
    </row>
    <row r="1474" spans="1:15">
      <c r="O1474">
        <f>SUMIF('3BL ACTUAL'!C:C,G1474,'3BL ACTUAL'!J:J)</f>
        <v>0</v>
      </c>
    </row>
    <row r="1475" spans="1:15">
      <c r="H1475" s="2668" t="s">
        <v>9607</v>
      </c>
      <c r="O1475">
        <f>SUMIF('3BL ACTUAL'!C:C,G1475,'3BL ACTUAL'!J:J)</f>
        <v>0</v>
      </c>
    </row>
    <row r="1476" spans="1:15">
      <c r="A1476" s="2669" t="s">
        <v>9553</v>
      </c>
      <c r="B1476" s="2669" t="s">
        <v>5169</v>
      </c>
      <c r="C1476" s="2669" t="s">
        <v>5298</v>
      </c>
      <c r="D1476" s="2669" t="s">
        <v>5299</v>
      </c>
      <c r="E1476" s="2669" t="s">
        <v>7992</v>
      </c>
      <c r="F1476" s="2669" t="s">
        <v>9608</v>
      </c>
      <c r="G1476" s="2669" t="s">
        <v>5347</v>
      </c>
      <c r="H1476" s="2669" t="s">
        <v>4999</v>
      </c>
      <c r="I1476" s="3025">
        <v>427.1</v>
      </c>
      <c r="J1476" s="3025">
        <v>0</v>
      </c>
      <c r="N1476" s="1460">
        <v>1</v>
      </c>
      <c r="O1476">
        <f>SUMIF('3BL ACTUAL'!C:C,G1476,'3BL ACTUAL'!J:J)</f>
        <v>0</v>
      </c>
    </row>
    <row r="1477" spans="1:15">
      <c r="A1477" s="2669" t="s">
        <v>9553</v>
      </c>
      <c r="B1477" s="2669" t="s">
        <v>5169</v>
      </c>
      <c r="C1477" s="2669" t="s">
        <v>5298</v>
      </c>
      <c r="D1477" s="2669" t="s">
        <v>5299</v>
      </c>
      <c r="E1477" s="2669" t="s">
        <v>7992</v>
      </c>
      <c r="F1477" s="2669" t="s">
        <v>9608</v>
      </c>
      <c r="G1477" s="2669" t="s">
        <v>8980</v>
      </c>
      <c r="H1477" s="2669" t="s">
        <v>9055</v>
      </c>
      <c r="I1477" s="3025">
        <v>0</v>
      </c>
      <c r="J1477" s="3025">
        <v>427.1</v>
      </c>
      <c r="O1477">
        <f>SUMIF('3BL ACTUAL'!C:C,G1477,'3BL ACTUAL'!J:J)</f>
        <v>0</v>
      </c>
    </row>
    <row r="1478" spans="1:15">
      <c r="H1478" t="s">
        <v>7993</v>
      </c>
      <c r="O1478">
        <f>SUMIF('3BL ACTUAL'!C:C,G1478,'3BL ACTUAL'!J:J)</f>
        <v>0</v>
      </c>
    </row>
    <row r="1479" spans="1:15">
      <c r="O1479">
        <f>SUMIF('3BL ACTUAL'!C:C,G1479,'3BL ACTUAL'!J:J)</f>
        <v>0</v>
      </c>
    </row>
    <row r="1480" spans="1:15">
      <c r="H1480" s="2668" t="s">
        <v>9609</v>
      </c>
      <c r="O1480">
        <f>SUMIF('3BL ACTUAL'!C:C,G1480,'3BL ACTUAL'!J:J)</f>
        <v>0</v>
      </c>
    </row>
    <row r="1481" spans="1:15">
      <c r="A1481" s="2669" t="s">
        <v>9553</v>
      </c>
      <c r="B1481" s="2669" t="s">
        <v>5169</v>
      </c>
      <c r="C1481" s="2669" t="s">
        <v>5298</v>
      </c>
      <c r="D1481" s="2669" t="s">
        <v>5299</v>
      </c>
      <c r="E1481" s="2669" t="s">
        <v>8930</v>
      </c>
      <c r="F1481" s="2669" t="s">
        <v>9610</v>
      </c>
      <c r="G1481" s="2669" t="s">
        <v>8992</v>
      </c>
      <c r="H1481" s="2669" t="s">
        <v>8993</v>
      </c>
      <c r="I1481" s="3025">
        <v>415.39</v>
      </c>
      <c r="J1481" s="3025">
        <v>0</v>
      </c>
      <c r="O1481">
        <f>SUMIF('3BL ACTUAL'!C:C,G1481,'3BL ACTUAL'!J:J)</f>
        <v>0</v>
      </c>
    </row>
    <row r="1482" spans="1:15">
      <c r="A1482" s="2669" t="s">
        <v>9553</v>
      </c>
      <c r="B1482" s="2669" t="s">
        <v>5169</v>
      </c>
      <c r="C1482" s="2669" t="s">
        <v>5298</v>
      </c>
      <c r="D1482" s="2669" t="s">
        <v>5299</v>
      </c>
      <c r="E1482" s="2669" t="s">
        <v>8930</v>
      </c>
      <c r="F1482" s="2669" t="s">
        <v>9610</v>
      </c>
      <c r="G1482" s="2669" t="s">
        <v>8784</v>
      </c>
      <c r="H1482" s="2669" t="s">
        <v>9036</v>
      </c>
      <c r="I1482" s="3025">
        <v>0</v>
      </c>
      <c r="J1482" s="3025">
        <v>415.39</v>
      </c>
      <c r="O1482">
        <f>SUMIF('3BL ACTUAL'!C:C,G1482,'3BL ACTUAL'!J:J)</f>
        <v>0</v>
      </c>
    </row>
    <row r="1483" spans="1:15">
      <c r="H1483" t="s">
        <v>8931</v>
      </c>
      <c r="O1483">
        <f>SUMIF('3BL ACTUAL'!C:C,G1483,'3BL ACTUAL'!J:J)</f>
        <v>0</v>
      </c>
    </row>
    <row r="1484" spans="1:15">
      <c r="O1484">
        <f>SUMIF('3BL ACTUAL'!C:C,G1484,'3BL ACTUAL'!J:J)</f>
        <v>0</v>
      </c>
    </row>
    <row r="1485" spans="1:15">
      <c r="H1485" s="2668" t="s">
        <v>9611</v>
      </c>
      <c r="O1485">
        <f>SUMIF('3BL ACTUAL'!C:C,G1485,'3BL ACTUAL'!J:J)</f>
        <v>0</v>
      </c>
    </row>
    <row r="1486" spans="1:15">
      <c r="A1486" s="2669" t="s">
        <v>9553</v>
      </c>
      <c r="B1486" s="2669" t="s">
        <v>5071</v>
      </c>
      <c r="C1486" s="2669" t="s">
        <v>9011</v>
      </c>
      <c r="D1486" s="2669" t="s">
        <v>5071</v>
      </c>
      <c r="E1486" s="2669" t="s">
        <v>7335</v>
      </c>
      <c r="F1486" s="2669" t="s">
        <v>9612</v>
      </c>
      <c r="G1486" s="2669" t="s">
        <v>5311</v>
      </c>
      <c r="H1486" s="2669" t="s">
        <v>5015</v>
      </c>
      <c r="I1486" s="3025">
        <v>10510.48</v>
      </c>
      <c r="J1486" s="3025">
        <v>0</v>
      </c>
      <c r="O1486">
        <f>SUMIF('3BL ACTUAL'!C:C,G1486,'3BL ACTUAL'!J:J)</f>
        <v>0</v>
      </c>
    </row>
    <row r="1487" spans="1:15">
      <c r="A1487" s="2669" t="s">
        <v>9553</v>
      </c>
      <c r="B1487" s="2669" t="s">
        <v>5071</v>
      </c>
      <c r="C1487" s="2669" t="s">
        <v>9011</v>
      </c>
      <c r="D1487" s="2669" t="s">
        <v>5071</v>
      </c>
      <c r="E1487" s="2669" t="s">
        <v>7335</v>
      </c>
      <c r="F1487" s="2669" t="s">
        <v>9612</v>
      </c>
      <c r="G1487" s="2669" t="s">
        <v>5297</v>
      </c>
      <c r="H1487" s="2669" t="s">
        <v>5075</v>
      </c>
      <c r="I1487" s="3025">
        <v>0</v>
      </c>
      <c r="J1487" s="3025">
        <v>10510.48</v>
      </c>
      <c r="O1487">
        <f>SUMIF('3BL ACTUAL'!C:C,G1487,'3BL ACTUAL'!J:J)</f>
        <v>0</v>
      </c>
    </row>
    <row r="1488" spans="1:15">
      <c r="H1488" t="s">
        <v>7336</v>
      </c>
      <c r="O1488">
        <f>SUMIF('3BL ACTUAL'!C:C,G1488,'3BL ACTUAL'!J:J)</f>
        <v>0</v>
      </c>
    </row>
    <row r="1489" spans="1:15">
      <c r="O1489">
        <f>SUMIF('3BL ACTUAL'!C:C,G1489,'3BL ACTUAL'!J:J)</f>
        <v>0</v>
      </c>
    </row>
    <row r="1490" spans="1:15">
      <c r="H1490" s="2668" t="s">
        <v>9613</v>
      </c>
      <c r="O1490">
        <f>SUMIF('3BL ACTUAL'!C:C,G1490,'3BL ACTUAL'!J:J)</f>
        <v>0</v>
      </c>
    </row>
    <row r="1491" spans="1:15">
      <c r="A1491" s="2669" t="s">
        <v>9553</v>
      </c>
      <c r="B1491" s="2669" t="s">
        <v>5071</v>
      </c>
      <c r="C1491" s="2669" t="s">
        <v>9011</v>
      </c>
      <c r="D1491" s="2669" t="s">
        <v>5071</v>
      </c>
      <c r="E1491" s="2669" t="s">
        <v>7337</v>
      </c>
      <c r="F1491" s="2669" t="s">
        <v>9614</v>
      </c>
      <c r="G1491" s="2669" t="s">
        <v>5311</v>
      </c>
      <c r="H1491" s="2669" t="s">
        <v>5015</v>
      </c>
      <c r="I1491" s="3025">
        <v>1523.41</v>
      </c>
      <c r="J1491" s="3025">
        <v>0</v>
      </c>
      <c r="O1491">
        <f>SUMIF('3BL ACTUAL'!C:C,G1491,'3BL ACTUAL'!J:J)</f>
        <v>0</v>
      </c>
    </row>
    <row r="1492" spans="1:15">
      <c r="A1492" s="2669" t="s">
        <v>9553</v>
      </c>
      <c r="B1492" s="2669" t="s">
        <v>5071</v>
      </c>
      <c r="C1492" s="2669" t="s">
        <v>9011</v>
      </c>
      <c r="D1492" s="2669" t="s">
        <v>5071</v>
      </c>
      <c r="E1492" s="2669" t="s">
        <v>7337</v>
      </c>
      <c r="F1492" s="2669" t="s">
        <v>9614</v>
      </c>
      <c r="G1492" s="2669" t="s">
        <v>5297</v>
      </c>
      <c r="H1492" s="2669" t="s">
        <v>5075</v>
      </c>
      <c r="I1492" s="3025">
        <v>0</v>
      </c>
      <c r="J1492" s="3025">
        <v>1523.41</v>
      </c>
      <c r="O1492">
        <f>SUMIF('3BL ACTUAL'!C:C,G1492,'3BL ACTUAL'!J:J)</f>
        <v>0</v>
      </c>
    </row>
    <row r="1493" spans="1:15">
      <c r="H1493" t="s">
        <v>7336</v>
      </c>
      <c r="O1493">
        <f>SUMIF('3BL ACTUAL'!C:C,G1493,'3BL ACTUAL'!J:J)</f>
        <v>0</v>
      </c>
    </row>
    <row r="1494" spans="1:15">
      <c r="O1494">
        <f>SUMIF('3BL ACTUAL'!C:C,G1494,'3BL ACTUAL'!J:J)</f>
        <v>0</v>
      </c>
    </row>
    <row r="1495" spans="1:15">
      <c r="H1495" s="2668" t="s">
        <v>9615</v>
      </c>
      <c r="O1495">
        <f>SUMIF('3BL ACTUAL'!C:C,G1495,'3BL ACTUAL'!J:J)</f>
        <v>0</v>
      </c>
    </row>
    <row r="1496" spans="1:15">
      <c r="A1496" s="2669" t="s">
        <v>9553</v>
      </c>
      <c r="B1496" s="2669" t="s">
        <v>5071</v>
      </c>
      <c r="C1496" s="2669" t="s">
        <v>9011</v>
      </c>
      <c r="D1496" s="2669" t="s">
        <v>5071</v>
      </c>
      <c r="E1496" s="2669" t="s">
        <v>7338</v>
      </c>
      <c r="F1496" s="2669" t="s">
        <v>9616</v>
      </c>
      <c r="G1496" s="2669" t="s">
        <v>5311</v>
      </c>
      <c r="H1496" s="2669" t="s">
        <v>5015</v>
      </c>
      <c r="I1496" s="3025">
        <v>84.35</v>
      </c>
      <c r="J1496" s="3025">
        <v>0</v>
      </c>
      <c r="O1496">
        <f>SUMIF('3BL ACTUAL'!C:C,G1496,'3BL ACTUAL'!J:J)</f>
        <v>0</v>
      </c>
    </row>
    <row r="1497" spans="1:15">
      <c r="A1497" s="2669" t="s">
        <v>9553</v>
      </c>
      <c r="B1497" s="2669" t="s">
        <v>5071</v>
      </c>
      <c r="C1497" s="2669" t="s">
        <v>9011</v>
      </c>
      <c r="D1497" s="2669" t="s">
        <v>5071</v>
      </c>
      <c r="E1497" s="2669" t="s">
        <v>7338</v>
      </c>
      <c r="F1497" s="2669" t="s">
        <v>9616</v>
      </c>
      <c r="G1497" s="2669" t="s">
        <v>5297</v>
      </c>
      <c r="H1497" s="2669" t="s">
        <v>5075</v>
      </c>
      <c r="I1497" s="3025">
        <v>0</v>
      </c>
      <c r="J1497" s="3025">
        <v>84.35</v>
      </c>
      <c r="O1497">
        <f>SUMIF('3BL ACTUAL'!C:C,G1497,'3BL ACTUAL'!J:J)</f>
        <v>0</v>
      </c>
    </row>
    <row r="1498" spans="1:15">
      <c r="H1498" t="s">
        <v>7339</v>
      </c>
      <c r="O1498">
        <f>SUMIF('3BL ACTUAL'!C:C,G1498,'3BL ACTUAL'!J:J)</f>
        <v>0</v>
      </c>
    </row>
    <row r="1499" spans="1:15">
      <c r="O1499">
        <f>SUMIF('3BL ACTUAL'!C:C,G1499,'3BL ACTUAL'!J:J)</f>
        <v>0</v>
      </c>
    </row>
    <row r="1500" spans="1:15">
      <c r="H1500" s="2668" t="s">
        <v>9617</v>
      </c>
      <c r="O1500">
        <f>SUMIF('3BL ACTUAL'!C:C,G1500,'3BL ACTUAL'!J:J)</f>
        <v>0</v>
      </c>
    </row>
    <row r="1501" spans="1:15">
      <c r="A1501" s="2669" t="s">
        <v>9553</v>
      </c>
      <c r="B1501" s="2669" t="s">
        <v>5071</v>
      </c>
      <c r="C1501" s="2669" t="s">
        <v>9011</v>
      </c>
      <c r="D1501" s="2669" t="s">
        <v>5071</v>
      </c>
      <c r="E1501" s="2669" t="s">
        <v>7340</v>
      </c>
      <c r="F1501" s="2669" t="s">
        <v>9618</v>
      </c>
      <c r="G1501" s="2669" t="s">
        <v>5311</v>
      </c>
      <c r="H1501" s="2669" t="s">
        <v>5015</v>
      </c>
      <c r="I1501" s="3025">
        <v>56</v>
      </c>
      <c r="J1501" s="3025">
        <v>0</v>
      </c>
      <c r="O1501">
        <f>SUMIF('3BL ACTUAL'!C:C,G1501,'3BL ACTUAL'!J:J)</f>
        <v>0</v>
      </c>
    </row>
    <row r="1502" spans="1:15">
      <c r="A1502" s="2669" t="s">
        <v>9553</v>
      </c>
      <c r="B1502" s="2669" t="s">
        <v>5071</v>
      </c>
      <c r="C1502" s="2669" t="s">
        <v>9011</v>
      </c>
      <c r="D1502" s="2669" t="s">
        <v>5071</v>
      </c>
      <c r="E1502" s="2669" t="s">
        <v>7340</v>
      </c>
      <c r="F1502" s="2669" t="s">
        <v>9618</v>
      </c>
      <c r="G1502" s="2669" t="s">
        <v>5297</v>
      </c>
      <c r="H1502" s="2669" t="s">
        <v>5075</v>
      </c>
      <c r="I1502" s="3025">
        <v>0</v>
      </c>
      <c r="J1502" s="3025">
        <v>56</v>
      </c>
      <c r="O1502">
        <f>SUMIF('3BL ACTUAL'!C:C,G1502,'3BL ACTUAL'!J:J)</f>
        <v>0</v>
      </c>
    </row>
    <row r="1503" spans="1:15">
      <c r="H1503" t="s">
        <v>7336</v>
      </c>
      <c r="O1503">
        <f>SUMIF('3BL ACTUAL'!C:C,G1503,'3BL ACTUAL'!J:J)</f>
        <v>0</v>
      </c>
    </row>
    <row r="1504" spans="1:15">
      <c r="O1504">
        <f>SUMIF('3BL ACTUAL'!C:C,G1504,'3BL ACTUAL'!J:J)</f>
        <v>0</v>
      </c>
    </row>
    <row r="1505" spans="1:15">
      <c r="H1505" s="2668" t="s">
        <v>9619</v>
      </c>
      <c r="O1505">
        <f>SUMIF('3BL ACTUAL'!C:C,G1505,'3BL ACTUAL'!J:J)</f>
        <v>0</v>
      </c>
    </row>
    <row r="1506" spans="1:15">
      <c r="A1506" s="2669" t="s">
        <v>9553</v>
      </c>
      <c r="B1506" s="2669" t="s">
        <v>5071</v>
      </c>
      <c r="C1506" s="2669" t="s">
        <v>9011</v>
      </c>
      <c r="D1506" s="2669" t="s">
        <v>5071</v>
      </c>
      <c r="E1506" s="2669" t="s">
        <v>7341</v>
      </c>
      <c r="F1506" s="2669" t="s">
        <v>9620</v>
      </c>
      <c r="G1506" s="2669" t="s">
        <v>5311</v>
      </c>
      <c r="H1506" s="2669" t="s">
        <v>5015</v>
      </c>
      <c r="I1506" s="3025">
        <v>1960</v>
      </c>
      <c r="J1506" s="3025">
        <v>0</v>
      </c>
      <c r="O1506">
        <f>SUMIF('3BL ACTUAL'!C:C,G1506,'3BL ACTUAL'!J:J)</f>
        <v>0</v>
      </c>
    </row>
    <row r="1507" spans="1:15">
      <c r="A1507" s="2669" t="s">
        <v>9553</v>
      </c>
      <c r="B1507" s="2669" t="s">
        <v>5071</v>
      </c>
      <c r="C1507" s="2669" t="s">
        <v>9011</v>
      </c>
      <c r="D1507" s="2669" t="s">
        <v>5071</v>
      </c>
      <c r="E1507" s="2669" t="s">
        <v>7341</v>
      </c>
      <c r="F1507" s="2669" t="s">
        <v>9620</v>
      </c>
      <c r="G1507" s="2669" t="s">
        <v>5297</v>
      </c>
      <c r="H1507" s="2669" t="s">
        <v>5075</v>
      </c>
      <c r="I1507" s="3025">
        <v>0</v>
      </c>
      <c r="J1507" s="3025">
        <v>1960</v>
      </c>
      <c r="O1507">
        <f>SUMIF('3BL ACTUAL'!C:C,G1507,'3BL ACTUAL'!J:J)</f>
        <v>0</v>
      </c>
    </row>
    <row r="1508" spans="1:15">
      <c r="H1508" t="s">
        <v>7336</v>
      </c>
      <c r="O1508">
        <f>SUMIF('3BL ACTUAL'!C:C,G1508,'3BL ACTUAL'!J:J)</f>
        <v>0</v>
      </c>
    </row>
    <row r="1509" spans="1:15">
      <c r="O1509">
        <f>SUMIF('3BL ACTUAL'!C:C,G1509,'3BL ACTUAL'!J:J)</f>
        <v>0</v>
      </c>
    </row>
    <row r="1510" spans="1:15">
      <c r="H1510" s="2668" t="s">
        <v>9621</v>
      </c>
      <c r="O1510">
        <f>SUMIF('3BL ACTUAL'!C:C,G1510,'3BL ACTUAL'!J:J)</f>
        <v>0</v>
      </c>
    </row>
    <row r="1511" spans="1:15">
      <c r="A1511" s="2669" t="s">
        <v>9553</v>
      </c>
      <c r="B1511" s="2669" t="s">
        <v>5071</v>
      </c>
      <c r="C1511" s="2669" t="s">
        <v>9011</v>
      </c>
      <c r="D1511" s="2669" t="s">
        <v>5071</v>
      </c>
      <c r="E1511" s="2669" t="s">
        <v>7342</v>
      </c>
      <c r="F1511" s="2669" t="s">
        <v>9622</v>
      </c>
      <c r="G1511" s="2669" t="s">
        <v>5311</v>
      </c>
      <c r="H1511" s="2669" t="s">
        <v>5015</v>
      </c>
      <c r="I1511" s="3025">
        <v>60</v>
      </c>
      <c r="J1511" s="3025">
        <v>0</v>
      </c>
      <c r="O1511">
        <f>SUMIF('3BL ACTUAL'!C:C,G1511,'3BL ACTUAL'!J:J)</f>
        <v>0</v>
      </c>
    </row>
    <row r="1512" spans="1:15">
      <c r="A1512" s="2669" t="s">
        <v>9553</v>
      </c>
      <c r="B1512" s="2669" t="s">
        <v>5071</v>
      </c>
      <c r="C1512" s="2669" t="s">
        <v>9011</v>
      </c>
      <c r="D1512" s="2669" t="s">
        <v>5071</v>
      </c>
      <c r="E1512" s="2669" t="s">
        <v>7342</v>
      </c>
      <c r="F1512" s="2669" t="s">
        <v>9622</v>
      </c>
      <c r="G1512" s="2669" t="s">
        <v>5297</v>
      </c>
      <c r="H1512" s="2669" t="s">
        <v>5075</v>
      </c>
      <c r="I1512" s="3025">
        <v>0</v>
      </c>
      <c r="J1512" s="3025">
        <v>60</v>
      </c>
      <c r="O1512">
        <f>SUMIF('3BL ACTUAL'!C:C,G1512,'3BL ACTUAL'!J:J)</f>
        <v>0</v>
      </c>
    </row>
    <row r="1513" spans="1:15">
      <c r="H1513" t="s">
        <v>7336</v>
      </c>
      <c r="O1513">
        <f>SUMIF('3BL ACTUAL'!C:C,G1513,'3BL ACTUAL'!J:J)</f>
        <v>0</v>
      </c>
    </row>
    <row r="1514" spans="1:15">
      <c r="O1514">
        <f>SUMIF('3BL ACTUAL'!C:C,G1514,'3BL ACTUAL'!J:J)</f>
        <v>0</v>
      </c>
    </row>
    <row r="1515" spans="1:15">
      <c r="H1515" s="2668" t="s">
        <v>9623</v>
      </c>
      <c r="O1515">
        <f>SUMIF('3BL ACTUAL'!C:C,G1515,'3BL ACTUAL'!J:J)</f>
        <v>0</v>
      </c>
    </row>
    <row r="1516" spans="1:15">
      <c r="A1516" s="2669" t="s">
        <v>9553</v>
      </c>
      <c r="B1516" s="2669"/>
      <c r="C1516" s="2669"/>
      <c r="D1516" s="2669" t="s">
        <v>5073</v>
      </c>
      <c r="E1516" s="2669" t="s">
        <v>7343</v>
      </c>
      <c r="F1516" s="2669" t="s">
        <v>9624</v>
      </c>
      <c r="G1516" s="2669" t="s">
        <v>5306</v>
      </c>
      <c r="H1516" s="2669" t="s">
        <v>4937</v>
      </c>
      <c r="I1516" s="3025">
        <v>17431.150000000001</v>
      </c>
      <c r="J1516" s="3025">
        <v>0</v>
      </c>
      <c r="O1516">
        <f>SUMIF('3BL ACTUAL'!C:C,G1516,'3BL ACTUAL'!J:J)</f>
        <v>0</v>
      </c>
    </row>
    <row r="1517" spans="1:15">
      <c r="A1517" s="2669" t="s">
        <v>9553</v>
      </c>
      <c r="B1517" s="2669"/>
      <c r="C1517" s="2669"/>
      <c r="D1517" s="2669" t="s">
        <v>5073</v>
      </c>
      <c r="E1517" s="2669" t="s">
        <v>7343</v>
      </c>
      <c r="F1517" s="2669" t="s">
        <v>9624</v>
      </c>
      <c r="G1517" s="2669" t="s">
        <v>5297</v>
      </c>
      <c r="H1517" s="2669" t="s">
        <v>5075</v>
      </c>
      <c r="I1517" s="3025">
        <v>0</v>
      </c>
      <c r="J1517" s="3025">
        <v>17431.150000000001</v>
      </c>
      <c r="O1517">
        <f>SUMIF('3BL ACTUAL'!C:C,G1517,'3BL ACTUAL'!J:J)</f>
        <v>0</v>
      </c>
    </row>
    <row r="1518" spans="1:15">
      <c r="H1518" t="s">
        <v>7344</v>
      </c>
      <c r="O1518">
        <f>SUMIF('3BL ACTUAL'!C:C,G1518,'3BL ACTUAL'!J:J)</f>
        <v>0</v>
      </c>
    </row>
    <row r="1519" spans="1:15">
      <c r="O1519">
        <f>SUMIF('3BL ACTUAL'!C:C,G1519,'3BL ACTUAL'!J:J)</f>
        <v>0</v>
      </c>
    </row>
    <row r="1520" spans="1:15">
      <c r="H1520" s="2668" t="s">
        <v>9630</v>
      </c>
      <c r="O1520">
        <f>SUMIF('3BL ACTUAL'!C:C,G1520,'3BL ACTUAL'!J:J)</f>
        <v>0</v>
      </c>
    </row>
    <row r="1521" spans="1:15">
      <c r="A1521" s="2669" t="s">
        <v>9626</v>
      </c>
      <c r="B1521" s="2669" t="s">
        <v>5071</v>
      </c>
      <c r="C1521" s="2669" t="s">
        <v>9011</v>
      </c>
      <c r="D1521" s="2669" t="s">
        <v>5071</v>
      </c>
      <c r="E1521" s="2669" t="s">
        <v>9631</v>
      </c>
      <c r="F1521" s="2669" t="s">
        <v>9632</v>
      </c>
      <c r="G1521" s="2669" t="s">
        <v>5311</v>
      </c>
      <c r="H1521" s="2669" t="s">
        <v>5015</v>
      </c>
      <c r="I1521" s="3025">
        <v>56</v>
      </c>
      <c r="J1521" s="3025">
        <v>0</v>
      </c>
      <c r="O1521">
        <f>SUMIF('3BL ACTUAL'!C:C,G1521,'3BL ACTUAL'!J:J)</f>
        <v>0</v>
      </c>
    </row>
    <row r="1522" spans="1:15">
      <c r="A1522" s="2669" t="s">
        <v>9626</v>
      </c>
      <c r="B1522" s="2669" t="s">
        <v>5071</v>
      </c>
      <c r="C1522" s="2669" t="s">
        <v>9011</v>
      </c>
      <c r="D1522" s="2669" t="s">
        <v>5071</v>
      </c>
      <c r="E1522" s="2669" t="s">
        <v>9631</v>
      </c>
      <c r="F1522" s="2669" t="s">
        <v>9632</v>
      </c>
      <c r="G1522" s="2669" t="s">
        <v>5305</v>
      </c>
      <c r="H1522" s="2669" t="s">
        <v>9014</v>
      </c>
      <c r="I1522" s="3025">
        <v>0</v>
      </c>
      <c r="J1522" s="3025">
        <v>56</v>
      </c>
      <c r="O1522">
        <f>SUMIF('3BL ACTUAL'!C:C,G1522,'3BL ACTUAL'!J:J)</f>
        <v>0</v>
      </c>
    </row>
    <row r="1523" spans="1:15">
      <c r="H1523" t="s">
        <v>9015</v>
      </c>
      <c r="O1523">
        <f>SUMIF('3BL ACTUAL'!C:C,G1523,'3BL ACTUAL'!J:J)</f>
        <v>0</v>
      </c>
    </row>
    <row r="1524" spans="1:15">
      <c r="O1524">
        <f>SUMIF('3BL ACTUAL'!C:C,G1524,'3BL ACTUAL'!J:J)</f>
        <v>0</v>
      </c>
    </row>
    <row r="1525" spans="1:15">
      <c r="H1525" s="2668" t="s">
        <v>9625</v>
      </c>
      <c r="O1525">
        <f>SUMIF('3BL ACTUAL'!C:C,G1525,'3BL ACTUAL'!J:J)</f>
        <v>0</v>
      </c>
    </row>
    <row r="1526" spans="1:15">
      <c r="A1526" s="2669" t="s">
        <v>9626</v>
      </c>
      <c r="B1526" s="2669" t="s">
        <v>4415</v>
      </c>
      <c r="C1526" s="2669" t="s">
        <v>5059</v>
      </c>
      <c r="D1526" s="2669" t="s">
        <v>4415</v>
      </c>
      <c r="E1526" s="2669" t="s">
        <v>7570</v>
      </c>
      <c r="F1526" s="2669" t="s">
        <v>9627</v>
      </c>
      <c r="G1526" s="2669" t="s">
        <v>5309</v>
      </c>
      <c r="H1526" s="2669" t="s">
        <v>4947</v>
      </c>
      <c r="I1526" s="3025">
        <v>351.99</v>
      </c>
      <c r="J1526" s="3025">
        <v>0</v>
      </c>
      <c r="O1526">
        <f>SUMIF('3BL ACTUAL'!C:C,G1526,'3BL ACTUAL'!J:J)</f>
        <v>0</v>
      </c>
    </row>
    <row r="1527" spans="1:15">
      <c r="A1527" s="2669" t="s">
        <v>9626</v>
      </c>
      <c r="B1527" s="2669" t="s">
        <v>4415</v>
      </c>
      <c r="C1527" s="2669" t="s">
        <v>5059</v>
      </c>
      <c r="D1527" s="2669" t="s">
        <v>4415</v>
      </c>
      <c r="E1527" s="2669" t="s">
        <v>7570</v>
      </c>
      <c r="F1527" s="2669" t="s">
        <v>9627</v>
      </c>
      <c r="G1527" s="2669" t="s">
        <v>5303</v>
      </c>
      <c r="H1527" s="2669" t="s">
        <v>5063</v>
      </c>
      <c r="I1527" s="3025">
        <v>0</v>
      </c>
      <c r="J1527" s="3025">
        <v>0</v>
      </c>
      <c r="O1527">
        <f>SUMIF('3BL ACTUAL'!C:C,G1527,'3BL ACTUAL'!J:J)</f>
        <v>0</v>
      </c>
    </row>
    <row r="1528" spans="1:15">
      <c r="A1528" s="2669" t="s">
        <v>9626</v>
      </c>
      <c r="B1528" s="2669" t="s">
        <v>4415</v>
      </c>
      <c r="C1528" s="2669" t="s">
        <v>5059</v>
      </c>
      <c r="D1528" s="2669" t="s">
        <v>4415</v>
      </c>
      <c r="E1528" s="2669" t="s">
        <v>7570</v>
      </c>
      <c r="F1528" s="2669" t="s">
        <v>9627</v>
      </c>
      <c r="G1528" s="2669" t="s">
        <v>5311</v>
      </c>
      <c r="H1528" s="2669" t="s">
        <v>5064</v>
      </c>
      <c r="I1528" s="3025">
        <v>0</v>
      </c>
      <c r="J1528" s="3025">
        <v>351.99</v>
      </c>
      <c r="O1528">
        <f>SUMIF('3BL ACTUAL'!C:C,G1528,'3BL ACTUAL'!J:J)</f>
        <v>0</v>
      </c>
    </row>
    <row r="1529" spans="1:15">
      <c r="H1529" t="s">
        <v>7571</v>
      </c>
      <c r="O1529">
        <f>SUMIF('3BL ACTUAL'!C:C,G1529,'3BL ACTUAL'!J:J)</f>
        <v>0</v>
      </c>
    </row>
    <row r="1530" spans="1:15">
      <c r="O1530">
        <f>SUMIF('3BL ACTUAL'!C:C,G1530,'3BL ACTUAL'!J:J)</f>
        <v>0</v>
      </c>
    </row>
    <row r="1531" spans="1:15">
      <c r="H1531" s="2668" t="s">
        <v>9628</v>
      </c>
      <c r="O1531">
        <f>SUMIF('3BL ACTUAL'!C:C,G1531,'3BL ACTUAL'!J:J)</f>
        <v>0</v>
      </c>
    </row>
    <row r="1532" spans="1:15">
      <c r="A1532" s="2669" t="s">
        <v>9626</v>
      </c>
      <c r="B1532" s="2669" t="s">
        <v>4415</v>
      </c>
      <c r="C1532" s="2669" t="s">
        <v>5059</v>
      </c>
      <c r="D1532" s="2669" t="s">
        <v>4415</v>
      </c>
      <c r="E1532" s="2669" t="s">
        <v>8713</v>
      </c>
      <c r="F1532" s="2669" t="s">
        <v>9629</v>
      </c>
      <c r="G1532" s="2669" t="s">
        <v>5308</v>
      </c>
      <c r="H1532" s="2669" t="s">
        <v>4921</v>
      </c>
      <c r="I1532" s="3025">
        <v>6</v>
      </c>
      <c r="J1532" s="3025">
        <v>0</v>
      </c>
      <c r="O1532">
        <f>SUMIF('3BL ACTUAL'!C:C,G1532,'3BL ACTUAL'!J:J)</f>
        <v>0</v>
      </c>
    </row>
    <row r="1533" spans="1:15">
      <c r="A1533" s="2669" t="s">
        <v>9626</v>
      </c>
      <c r="B1533" s="2669" t="s">
        <v>4415</v>
      </c>
      <c r="C1533" s="2669" t="s">
        <v>5059</v>
      </c>
      <c r="D1533" s="2669" t="s">
        <v>4415</v>
      </c>
      <c r="E1533" s="2669" t="s">
        <v>8713</v>
      </c>
      <c r="F1533" s="2669" t="s">
        <v>9629</v>
      </c>
      <c r="G1533" s="2669" t="s">
        <v>5356</v>
      </c>
      <c r="H1533" s="2669" t="s">
        <v>5025</v>
      </c>
      <c r="I1533" s="3025">
        <v>50</v>
      </c>
      <c r="J1533" s="3025">
        <v>0</v>
      </c>
      <c r="O1533">
        <f>SUMIF('3BL ACTUAL'!C:C,G1533,'3BL ACTUAL'!J:J)</f>
        <v>0</v>
      </c>
    </row>
    <row r="1534" spans="1:15">
      <c r="A1534" s="2669" t="s">
        <v>9626</v>
      </c>
      <c r="B1534" s="2669" t="s">
        <v>4415</v>
      </c>
      <c r="C1534" s="2669" t="s">
        <v>5059</v>
      </c>
      <c r="D1534" s="2669" t="s">
        <v>4415</v>
      </c>
      <c r="E1534" s="2669" t="s">
        <v>8713</v>
      </c>
      <c r="F1534" s="2669" t="s">
        <v>9629</v>
      </c>
      <c r="G1534" s="2669" t="s">
        <v>5303</v>
      </c>
      <c r="H1534" s="2669" t="s">
        <v>5063</v>
      </c>
      <c r="I1534" s="3025">
        <v>0</v>
      </c>
      <c r="J1534" s="3025">
        <v>0</v>
      </c>
      <c r="O1534">
        <f>SUMIF('3BL ACTUAL'!C:C,G1534,'3BL ACTUAL'!J:J)</f>
        <v>0</v>
      </c>
    </row>
    <row r="1535" spans="1:15">
      <c r="A1535" s="2669" t="s">
        <v>9626</v>
      </c>
      <c r="B1535" s="2669" t="s">
        <v>4415</v>
      </c>
      <c r="C1535" s="2669" t="s">
        <v>5059</v>
      </c>
      <c r="D1535" s="2669" t="s">
        <v>4415</v>
      </c>
      <c r="E1535" s="2669" t="s">
        <v>8713</v>
      </c>
      <c r="F1535" s="2669" t="s">
        <v>9629</v>
      </c>
      <c r="G1535" s="2669" t="s">
        <v>5311</v>
      </c>
      <c r="H1535" s="2669" t="s">
        <v>5064</v>
      </c>
      <c r="I1535" s="3025">
        <v>0</v>
      </c>
      <c r="J1535" s="3025">
        <v>56</v>
      </c>
      <c r="O1535">
        <f>SUMIF('3BL ACTUAL'!C:C,G1535,'3BL ACTUAL'!J:J)</f>
        <v>0</v>
      </c>
    </row>
    <row r="1536" spans="1:15">
      <c r="H1536" t="s">
        <v>8714</v>
      </c>
      <c r="O1536">
        <f>SUMIF('3BL ACTUAL'!C:C,G1536,'3BL ACTUAL'!J:J)</f>
        <v>0</v>
      </c>
    </row>
    <row r="1537" spans="1:15">
      <c r="O1537">
        <f>SUMIF('3BL ACTUAL'!C:C,G1537,'3BL ACTUAL'!J:J)</f>
        <v>0</v>
      </c>
    </row>
    <row r="1538" spans="1:15">
      <c r="H1538" s="2668" t="s">
        <v>9636</v>
      </c>
      <c r="O1538">
        <f>SUMIF('3BL ACTUAL'!C:C,G1538,'3BL ACTUAL'!J:J)</f>
        <v>0</v>
      </c>
    </row>
    <row r="1539" spans="1:15">
      <c r="A1539" s="2669" t="s">
        <v>9634</v>
      </c>
      <c r="B1539" s="2669" t="s">
        <v>4415</v>
      </c>
      <c r="C1539" s="2669" t="s">
        <v>5059</v>
      </c>
      <c r="D1539" s="2669" t="s">
        <v>4415</v>
      </c>
      <c r="E1539" s="2669" t="s">
        <v>7903</v>
      </c>
      <c r="F1539" s="2669" t="s">
        <v>9637</v>
      </c>
      <c r="G1539" s="2669" t="s">
        <v>5339</v>
      </c>
      <c r="H1539" s="2669" t="s">
        <v>4997</v>
      </c>
      <c r="I1539" s="3025">
        <v>312.31</v>
      </c>
      <c r="J1539" s="3025">
        <v>0</v>
      </c>
      <c r="O1539">
        <f>SUMIF('3BL ACTUAL'!C:C,G1539,'3BL ACTUAL'!J:J)</f>
        <v>0</v>
      </c>
    </row>
    <row r="1540" spans="1:15">
      <c r="A1540" s="2669" t="s">
        <v>9634</v>
      </c>
      <c r="B1540" s="2669" t="s">
        <v>4415</v>
      </c>
      <c r="C1540" s="2669" t="s">
        <v>5059</v>
      </c>
      <c r="D1540" s="2669" t="s">
        <v>4415</v>
      </c>
      <c r="E1540" s="2669" t="s">
        <v>7903</v>
      </c>
      <c r="F1540" s="2669" t="s">
        <v>9637</v>
      </c>
      <c r="G1540" s="2669" t="s">
        <v>5303</v>
      </c>
      <c r="H1540" s="2669" t="s">
        <v>5063</v>
      </c>
      <c r="I1540" s="3025">
        <v>0</v>
      </c>
      <c r="J1540" s="3025">
        <v>0</v>
      </c>
      <c r="O1540">
        <f>SUMIF('3BL ACTUAL'!C:C,G1540,'3BL ACTUAL'!J:J)</f>
        <v>0</v>
      </c>
    </row>
    <row r="1541" spans="1:15">
      <c r="A1541" s="2669" t="s">
        <v>9634</v>
      </c>
      <c r="B1541" s="2669" t="s">
        <v>4415</v>
      </c>
      <c r="C1541" s="2669" t="s">
        <v>5059</v>
      </c>
      <c r="D1541" s="2669" t="s">
        <v>4415</v>
      </c>
      <c r="E1541" s="2669" t="s">
        <v>7903</v>
      </c>
      <c r="F1541" s="2669" t="s">
        <v>9637</v>
      </c>
      <c r="G1541" s="2669" t="s">
        <v>5311</v>
      </c>
      <c r="H1541" s="2669" t="s">
        <v>5064</v>
      </c>
      <c r="I1541" s="3025">
        <v>0</v>
      </c>
      <c r="J1541" s="3025">
        <v>312.31</v>
      </c>
      <c r="O1541">
        <f>SUMIF('3BL ACTUAL'!C:C,G1541,'3BL ACTUAL'!J:J)</f>
        <v>0</v>
      </c>
    </row>
    <row r="1542" spans="1:15">
      <c r="H1542" t="s">
        <v>7904</v>
      </c>
      <c r="O1542">
        <f>SUMIF('3BL ACTUAL'!C:C,G1542,'3BL ACTUAL'!J:J)</f>
        <v>0</v>
      </c>
    </row>
    <row r="1543" spans="1:15">
      <c r="O1543">
        <f>SUMIF('3BL ACTUAL'!C:C,G1543,'3BL ACTUAL'!J:J)</f>
        <v>0</v>
      </c>
    </row>
    <row r="1544" spans="1:15">
      <c r="H1544" s="2668" t="s">
        <v>9638</v>
      </c>
      <c r="O1544">
        <f>SUMIF('3BL ACTUAL'!C:C,G1544,'3BL ACTUAL'!J:J)</f>
        <v>0</v>
      </c>
    </row>
    <row r="1545" spans="1:15">
      <c r="A1545" s="2669" t="s">
        <v>9634</v>
      </c>
      <c r="B1545" s="2669" t="s">
        <v>4415</v>
      </c>
      <c r="C1545" s="2669" t="s">
        <v>5059</v>
      </c>
      <c r="D1545" s="2669" t="s">
        <v>4415</v>
      </c>
      <c r="E1545" s="2669" t="s">
        <v>7774</v>
      </c>
      <c r="F1545" s="2669" t="s">
        <v>9639</v>
      </c>
      <c r="G1545" s="2669" t="s">
        <v>5308</v>
      </c>
      <c r="H1545" s="2669" t="s">
        <v>4921</v>
      </c>
      <c r="I1545" s="3025">
        <v>9.0399999999999991</v>
      </c>
      <c r="J1545" s="3025">
        <v>0</v>
      </c>
      <c r="O1545">
        <f>SUMIF('3BL ACTUAL'!C:C,G1545,'3BL ACTUAL'!J:J)</f>
        <v>0</v>
      </c>
    </row>
    <row r="1546" spans="1:15">
      <c r="A1546" s="2669" t="s">
        <v>9634</v>
      </c>
      <c r="B1546" s="2669" t="s">
        <v>4415</v>
      </c>
      <c r="C1546" s="2669" t="s">
        <v>5059</v>
      </c>
      <c r="D1546" s="2669" t="s">
        <v>4415</v>
      </c>
      <c r="E1546" s="2669" t="s">
        <v>7774</v>
      </c>
      <c r="F1546" s="2669" t="s">
        <v>9639</v>
      </c>
      <c r="G1546" s="2669" t="s">
        <v>5325</v>
      </c>
      <c r="H1546" s="2669" t="s">
        <v>4979</v>
      </c>
      <c r="I1546" s="3025">
        <v>75.31</v>
      </c>
      <c r="J1546" s="3025">
        <v>0</v>
      </c>
      <c r="O1546">
        <f>SUMIF('3BL ACTUAL'!C:C,G1546,'3BL ACTUAL'!J:J)</f>
        <v>0</v>
      </c>
    </row>
    <row r="1547" spans="1:15">
      <c r="A1547" s="2669" t="s">
        <v>9634</v>
      </c>
      <c r="B1547" s="2669" t="s">
        <v>4415</v>
      </c>
      <c r="C1547" s="2669" t="s">
        <v>5059</v>
      </c>
      <c r="D1547" s="2669" t="s">
        <v>4415</v>
      </c>
      <c r="E1547" s="2669" t="s">
        <v>7774</v>
      </c>
      <c r="F1547" s="2669" t="s">
        <v>9639</v>
      </c>
      <c r="G1547" s="2669" t="s">
        <v>5303</v>
      </c>
      <c r="H1547" s="2669" t="s">
        <v>5063</v>
      </c>
      <c r="I1547" s="3025">
        <v>0</v>
      </c>
      <c r="J1547" s="3025">
        <v>0</v>
      </c>
      <c r="O1547">
        <f>SUMIF('3BL ACTUAL'!C:C,G1547,'3BL ACTUAL'!J:J)</f>
        <v>0</v>
      </c>
    </row>
    <row r="1548" spans="1:15">
      <c r="A1548" s="2669" t="s">
        <v>9634</v>
      </c>
      <c r="B1548" s="2669" t="s">
        <v>4415</v>
      </c>
      <c r="C1548" s="2669" t="s">
        <v>5059</v>
      </c>
      <c r="D1548" s="2669" t="s">
        <v>4415</v>
      </c>
      <c r="E1548" s="2669" t="s">
        <v>7774</v>
      </c>
      <c r="F1548" s="2669" t="s">
        <v>9639</v>
      </c>
      <c r="G1548" s="2669" t="s">
        <v>5311</v>
      </c>
      <c r="H1548" s="2669" t="s">
        <v>5064</v>
      </c>
      <c r="I1548" s="3025">
        <v>0</v>
      </c>
      <c r="J1548" s="3025">
        <v>84.35</v>
      </c>
      <c r="O1548">
        <f>SUMIF('3BL ACTUAL'!C:C,G1548,'3BL ACTUAL'!J:J)</f>
        <v>0</v>
      </c>
    </row>
    <row r="1549" spans="1:15">
      <c r="H1549" t="s">
        <v>7775</v>
      </c>
      <c r="O1549">
        <f>SUMIF('3BL ACTUAL'!C:C,G1549,'3BL ACTUAL'!J:J)</f>
        <v>0</v>
      </c>
    </row>
    <row r="1550" spans="1:15">
      <c r="O1550">
        <f>SUMIF('3BL ACTUAL'!C:C,G1550,'3BL ACTUAL'!J:J)</f>
        <v>0</v>
      </c>
    </row>
    <row r="1551" spans="1:15">
      <c r="H1551" s="2668" t="s">
        <v>9640</v>
      </c>
      <c r="O1551">
        <f>SUMIF('3BL ACTUAL'!C:C,G1551,'3BL ACTUAL'!J:J)</f>
        <v>0</v>
      </c>
    </row>
    <row r="1552" spans="1:15">
      <c r="A1552" s="2669" t="s">
        <v>9634</v>
      </c>
      <c r="B1552" s="2669" t="s">
        <v>4415</v>
      </c>
      <c r="C1552" s="2669" t="s">
        <v>5059</v>
      </c>
      <c r="D1552" s="2669" t="s">
        <v>4415</v>
      </c>
      <c r="E1552" s="2669" t="s">
        <v>7609</v>
      </c>
      <c r="F1552" s="2669" t="s">
        <v>9641</v>
      </c>
      <c r="G1552" s="2669" t="s">
        <v>5308</v>
      </c>
      <c r="H1552" s="2669" t="s">
        <v>4921</v>
      </c>
      <c r="I1552" s="3025">
        <v>600.37</v>
      </c>
      <c r="J1552" s="3025">
        <v>0</v>
      </c>
      <c r="O1552">
        <f>SUMIF('3BL ACTUAL'!C:C,G1552,'3BL ACTUAL'!J:J)</f>
        <v>0</v>
      </c>
    </row>
    <row r="1553" spans="1:15">
      <c r="A1553" s="2669" t="s">
        <v>9634</v>
      </c>
      <c r="B1553" s="2669" t="s">
        <v>4415</v>
      </c>
      <c r="C1553" s="2669" t="s">
        <v>5059</v>
      </c>
      <c r="D1553" s="2669" t="s">
        <v>4415</v>
      </c>
      <c r="E1553" s="2669" t="s">
        <v>7609</v>
      </c>
      <c r="F1553" s="2669" t="s">
        <v>9641</v>
      </c>
      <c r="G1553" s="2669" t="s">
        <v>5312</v>
      </c>
      <c r="H1553" s="2669" t="s">
        <v>4949</v>
      </c>
      <c r="I1553" s="3025">
        <v>5003.07</v>
      </c>
      <c r="J1553" s="3025">
        <v>0</v>
      </c>
      <c r="O1553">
        <f>SUMIF('3BL ACTUAL'!C:C,G1553,'3BL ACTUAL'!J:J)</f>
        <v>0</v>
      </c>
    </row>
    <row r="1554" spans="1:15">
      <c r="A1554" s="2669" t="s">
        <v>9634</v>
      </c>
      <c r="B1554" s="2669" t="s">
        <v>4415</v>
      </c>
      <c r="C1554" s="2669" t="s">
        <v>5059</v>
      </c>
      <c r="D1554" s="2669" t="s">
        <v>4415</v>
      </c>
      <c r="E1554" s="2669" t="s">
        <v>7609</v>
      </c>
      <c r="F1554" s="2669" t="s">
        <v>9641</v>
      </c>
      <c r="G1554" s="2669" t="s">
        <v>5303</v>
      </c>
      <c r="H1554" s="2669" t="s">
        <v>5063</v>
      </c>
      <c r="I1554" s="3025">
        <v>0</v>
      </c>
      <c r="J1554" s="3025">
        <v>0</v>
      </c>
      <c r="O1554">
        <f>SUMIF('3BL ACTUAL'!C:C,G1554,'3BL ACTUAL'!J:J)</f>
        <v>0</v>
      </c>
    </row>
    <row r="1555" spans="1:15">
      <c r="A1555" s="2669" t="s">
        <v>9634</v>
      </c>
      <c r="B1555" s="2669" t="s">
        <v>4415</v>
      </c>
      <c r="C1555" s="2669" t="s">
        <v>5059</v>
      </c>
      <c r="D1555" s="2669" t="s">
        <v>4415</v>
      </c>
      <c r="E1555" s="2669" t="s">
        <v>7609</v>
      </c>
      <c r="F1555" s="2669" t="s">
        <v>9641</v>
      </c>
      <c r="G1555" s="2669" t="s">
        <v>5311</v>
      </c>
      <c r="H1555" s="2669" t="s">
        <v>5064</v>
      </c>
      <c r="I1555" s="3025">
        <v>0</v>
      </c>
      <c r="J1555" s="3025">
        <v>5603.44</v>
      </c>
      <c r="O1555">
        <f>SUMIF('3BL ACTUAL'!C:C,G1555,'3BL ACTUAL'!J:J)</f>
        <v>0</v>
      </c>
    </row>
    <row r="1556" spans="1:15">
      <c r="H1556" t="s">
        <v>7610</v>
      </c>
      <c r="O1556">
        <f>SUMIF('3BL ACTUAL'!C:C,G1556,'3BL ACTUAL'!J:J)</f>
        <v>0</v>
      </c>
    </row>
    <row r="1557" spans="1:15">
      <c r="O1557">
        <f>SUMIF('3BL ACTUAL'!C:C,G1557,'3BL ACTUAL'!J:J)</f>
        <v>0</v>
      </c>
    </row>
    <row r="1558" spans="1:15">
      <c r="H1558" s="2668" t="s">
        <v>9633</v>
      </c>
      <c r="O1558">
        <f>SUMIF('3BL ACTUAL'!C:C,G1558,'3BL ACTUAL'!J:J)</f>
        <v>0</v>
      </c>
    </row>
    <row r="1559" spans="1:15">
      <c r="A1559" s="2669" t="s">
        <v>9634</v>
      </c>
      <c r="B1559" s="2669"/>
      <c r="C1559" s="2669"/>
      <c r="D1559" s="2669" t="s">
        <v>5073</v>
      </c>
      <c r="E1559" s="2669" t="s">
        <v>7333</v>
      </c>
      <c r="F1559" s="2669" t="s">
        <v>9635</v>
      </c>
      <c r="G1559" s="2669" t="s">
        <v>5300</v>
      </c>
      <c r="H1559" s="2669" t="s">
        <v>264</v>
      </c>
      <c r="I1559" s="3025">
        <v>3000</v>
      </c>
      <c r="J1559" s="3025">
        <v>0</v>
      </c>
      <c r="O1559">
        <f>SUMIF('3BL ACTUAL'!C:C,G1559,'3BL ACTUAL'!J:J)</f>
        <v>0</v>
      </c>
    </row>
    <row r="1560" spans="1:15">
      <c r="A1560" s="2669" t="s">
        <v>9634</v>
      </c>
      <c r="B1560" s="2669"/>
      <c r="C1560" s="2669"/>
      <c r="D1560" s="2669" t="s">
        <v>5073</v>
      </c>
      <c r="E1560" s="2669" t="s">
        <v>7333</v>
      </c>
      <c r="F1560" s="2669" t="s">
        <v>9635</v>
      </c>
      <c r="G1560" s="2669" t="s">
        <v>5297</v>
      </c>
      <c r="H1560" s="2669" t="s">
        <v>5075</v>
      </c>
      <c r="I1560" s="3025">
        <v>0</v>
      </c>
      <c r="J1560" s="3025">
        <v>3000</v>
      </c>
      <c r="O1560">
        <f>SUMIF('3BL ACTUAL'!C:C,G1560,'3BL ACTUAL'!J:J)</f>
        <v>0</v>
      </c>
    </row>
    <row r="1561" spans="1:15">
      <c r="H1561" t="s">
        <v>7334</v>
      </c>
      <c r="O1561">
        <f>SUMIF('3BL ACTUAL'!C:C,G1561,'3BL ACTUAL'!J:J)</f>
        <v>0</v>
      </c>
    </row>
    <row r="1562" spans="1:15">
      <c r="O1562">
        <f>SUMIF('3BL ACTUAL'!C:C,G1562,'3BL ACTUAL'!J:J)</f>
        <v>0</v>
      </c>
    </row>
    <row r="1563" spans="1:15">
      <c r="H1563" s="2668" t="s">
        <v>9642</v>
      </c>
      <c r="O1563">
        <f>SUMIF('3BL ACTUAL'!C:C,G1563,'3BL ACTUAL'!J:J)</f>
        <v>0</v>
      </c>
    </row>
    <row r="1564" spans="1:15">
      <c r="A1564" s="2669" t="s">
        <v>9643</v>
      </c>
      <c r="B1564" s="2669" t="s">
        <v>4415</v>
      </c>
      <c r="C1564" s="2669" t="s">
        <v>5059</v>
      </c>
      <c r="D1564" s="2669" t="s">
        <v>4415</v>
      </c>
      <c r="E1564" s="2669" t="s">
        <v>7568</v>
      </c>
      <c r="F1564" s="2669" t="s">
        <v>9644</v>
      </c>
      <c r="G1564" s="2669" t="s">
        <v>5309</v>
      </c>
      <c r="H1564" s="2669" t="s">
        <v>4947</v>
      </c>
      <c r="I1564" s="3025">
        <v>814.29</v>
      </c>
      <c r="J1564" s="3025">
        <v>0</v>
      </c>
      <c r="O1564">
        <f>SUMIF('3BL ACTUAL'!C:C,G1564,'3BL ACTUAL'!J:J)</f>
        <v>0</v>
      </c>
    </row>
    <row r="1565" spans="1:15">
      <c r="A1565" s="2669" t="s">
        <v>9643</v>
      </c>
      <c r="B1565" s="2669" t="s">
        <v>4415</v>
      </c>
      <c r="C1565" s="2669" t="s">
        <v>5059</v>
      </c>
      <c r="D1565" s="2669" t="s">
        <v>4415</v>
      </c>
      <c r="E1565" s="2669" t="s">
        <v>7568</v>
      </c>
      <c r="F1565" s="2669" t="s">
        <v>9644</v>
      </c>
      <c r="G1565" s="2669" t="s">
        <v>5303</v>
      </c>
      <c r="H1565" s="2669" t="s">
        <v>5063</v>
      </c>
      <c r="I1565" s="3025">
        <v>0</v>
      </c>
      <c r="J1565" s="3025">
        <v>0</v>
      </c>
      <c r="O1565">
        <f>SUMIF('3BL ACTUAL'!C:C,G1565,'3BL ACTUAL'!J:J)</f>
        <v>0</v>
      </c>
    </row>
    <row r="1566" spans="1:15">
      <c r="A1566" s="2669" t="s">
        <v>9643</v>
      </c>
      <c r="B1566" s="2669" t="s">
        <v>4415</v>
      </c>
      <c r="C1566" s="2669" t="s">
        <v>5059</v>
      </c>
      <c r="D1566" s="2669" t="s">
        <v>4415</v>
      </c>
      <c r="E1566" s="2669" t="s">
        <v>7568</v>
      </c>
      <c r="F1566" s="2669" t="s">
        <v>9644</v>
      </c>
      <c r="G1566" s="2669" t="s">
        <v>5311</v>
      </c>
      <c r="H1566" s="2669" t="s">
        <v>5064</v>
      </c>
      <c r="I1566" s="3025">
        <v>0</v>
      </c>
      <c r="J1566" s="3025">
        <v>814.29</v>
      </c>
      <c r="O1566">
        <f>SUMIF('3BL ACTUAL'!C:C,G1566,'3BL ACTUAL'!J:J)</f>
        <v>0</v>
      </c>
    </row>
    <row r="1567" spans="1:15">
      <c r="H1567" t="s">
        <v>7569</v>
      </c>
      <c r="O1567">
        <f>SUMIF('3BL ACTUAL'!C:C,G1567,'3BL ACTUAL'!J:J)</f>
        <v>0</v>
      </c>
    </row>
    <row r="1568" spans="1:15">
      <c r="O1568">
        <f>SUMIF('3BL ACTUAL'!C:C,G1568,'3BL ACTUAL'!J:J)</f>
        <v>0</v>
      </c>
    </row>
    <row r="1569" spans="1:15">
      <c r="H1569" s="2668" t="s">
        <v>9645</v>
      </c>
      <c r="O1569">
        <f>SUMIF('3BL ACTUAL'!C:C,G1569,'3BL ACTUAL'!J:J)</f>
        <v>0</v>
      </c>
    </row>
    <row r="1570" spans="1:15">
      <c r="A1570" s="2669" t="s">
        <v>9646</v>
      </c>
      <c r="B1570" s="2669" t="s">
        <v>4415</v>
      </c>
      <c r="C1570" s="2669" t="s">
        <v>5059</v>
      </c>
      <c r="D1570" s="2669" t="s">
        <v>4415</v>
      </c>
      <c r="E1570" s="2669" t="s">
        <v>7874</v>
      </c>
      <c r="F1570" s="2669" t="s">
        <v>9647</v>
      </c>
      <c r="G1570" s="2669" t="s">
        <v>5308</v>
      </c>
      <c r="H1570" s="2669" t="s">
        <v>4921</v>
      </c>
      <c r="I1570" s="3025">
        <v>2.5099999999999998</v>
      </c>
      <c r="J1570" s="3025">
        <v>0</v>
      </c>
      <c r="O1570">
        <f>SUMIF('3BL ACTUAL'!C:C,G1570,'3BL ACTUAL'!J:J)</f>
        <v>0</v>
      </c>
    </row>
    <row r="1571" spans="1:15">
      <c r="A1571" s="2669" t="s">
        <v>9646</v>
      </c>
      <c r="B1571" s="2669" t="s">
        <v>4415</v>
      </c>
      <c r="C1571" s="2669" t="s">
        <v>5059</v>
      </c>
      <c r="D1571" s="2669" t="s">
        <v>4415</v>
      </c>
      <c r="E1571" s="2669" t="s">
        <v>7874</v>
      </c>
      <c r="F1571" s="2669" t="s">
        <v>9647</v>
      </c>
      <c r="G1571" s="2669" t="s">
        <v>5337</v>
      </c>
      <c r="H1571" s="2669" t="s">
        <v>4992</v>
      </c>
      <c r="I1571" s="3025">
        <v>1500</v>
      </c>
      <c r="J1571" s="3025">
        <v>0</v>
      </c>
      <c r="O1571">
        <f>SUMIF('3BL ACTUAL'!C:C,G1571,'3BL ACTUAL'!J:J)</f>
        <v>0</v>
      </c>
    </row>
    <row r="1572" spans="1:15">
      <c r="A1572" s="2669" t="s">
        <v>9646</v>
      </c>
      <c r="B1572" s="2669" t="s">
        <v>4415</v>
      </c>
      <c r="C1572" s="2669" t="s">
        <v>5059</v>
      </c>
      <c r="D1572" s="2669" t="s">
        <v>4415</v>
      </c>
      <c r="E1572" s="2669" t="s">
        <v>7874</v>
      </c>
      <c r="F1572" s="2669" t="s">
        <v>9647</v>
      </c>
      <c r="G1572" s="2669" t="s">
        <v>5337</v>
      </c>
      <c r="H1572" s="2669" t="s">
        <v>4992</v>
      </c>
      <c r="I1572" s="3025">
        <v>20.9</v>
      </c>
      <c r="J1572" s="3025">
        <v>0</v>
      </c>
      <c r="O1572">
        <f>SUMIF('3BL ACTUAL'!C:C,G1572,'3BL ACTUAL'!J:J)</f>
        <v>0</v>
      </c>
    </row>
    <row r="1573" spans="1:15">
      <c r="A1573" s="2669" t="s">
        <v>9646</v>
      </c>
      <c r="B1573" s="2669" t="s">
        <v>4415</v>
      </c>
      <c r="C1573" s="2669" t="s">
        <v>5059</v>
      </c>
      <c r="D1573" s="2669" t="s">
        <v>4415</v>
      </c>
      <c r="E1573" s="2669" t="s">
        <v>7874</v>
      </c>
      <c r="F1573" s="2669" t="s">
        <v>9647</v>
      </c>
      <c r="G1573" s="2669" t="s">
        <v>5303</v>
      </c>
      <c r="H1573" s="2669" t="s">
        <v>5063</v>
      </c>
      <c r="I1573" s="3025">
        <v>0</v>
      </c>
      <c r="J1573" s="3025">
        <v>0</v>
      </c>
      <c r="O1573">
        <f>SUMIF('3BL ACTUAL'!C:C,G1573,'3BL ACTUAL'!J:J)</f>
        <v>0</v>
      </c>
    </row>
    <row r="1574" spans="1:15">
      <c r="A1574" s="2669" t="s">
        <v>9646</v>
      </c>
      <c r="B1574" s="2669" t="s">
        <v>4415</v>
      </c>
      <c r="C1574" s="2669" t="s">
        <v>5059</v>
      </c>
      <c r="D1574" s="2669" t="s">
        <v>4415</v>
      </c>
      <c r="E1574" s="2669" t="s">
        <v>7874</v>
      </c>
      <c r="F1574" s="2669" t="s">
        <v>9647</v>
      </c>
      <c r="G1574" s="2669" t="s">
        <v>5311</v>
      </c>
      <c r="H1574" s="2669" t="s">
        <v>5064</v>
      </c>
      <c r="I1574" s="3025">
        <v>0</v>
      </c>
      <c r="J1574" s="3025">
        <v>1523.41</v>
      </c>
      <c r="O1574">
        <f>SUMIF('3BL ACTUAL'!C:C,G1574,'3BL ACTUAL'!J:J)</f>
        <v>0</v>
      </c>
    </row>
    <row r="1575" spans="1:15">
      <c r="H1575" t="s">
        <v>7875</v>
      </c>
      <c r="O1575">
        <f>SUMIF('3BL ACTUAL'!C:C,G1575,'3BL ACTUAL'!J:J)</f>
        <v>0</v>
      </c>
    </row>
    <row r="1576" spans="1:15">
      <c r="O1576">
        <f>SUMIF('3BL ACTUAL'!C:C,G1576,'3BL ACTUAL'!J:J)</f>
        <v>0</v>
      </c>
    </row>
    <row r="1577" spans="1:15">
      <c r="H1577" s="2668" t="s">
        <v>9648</v>
      </c>
      <c r="O1577">
        <f>SUMIF('3BL ACTUAL'!C:C,G1577,'3BL ACTUAL'!J:J)</f>
        <v>0</v>
      </c>
    </row>
    <row r="1578" spans="1:15">
      <c r="A1578" s="2669" t="s">
        <v>9649</v>
      </c>
      <c r="B1578" s="2669" t="s">
        <v>4415</v>
      </c>
      <c r="C1578" s="2669" t="s">
        <v>5059</v>
      </c>
      <c r="D1578" s="2669" t="s">
        <v>4415</v>
      </c>
      <c r="E1578" s="2669" t="s">
        <v>8709</v>
      </c>
      <c r="F1578" s="2669" t="s">
        <v>9650</v>
      </c>
      <c r="G1578" s="2669" t="s">
        <v>5308</v>
      </c>
      <c r="H1578" s="2669" t="s">
        <v>4921</v>
      </c>
      <c r="I1578" s="3025">
        <v>60</v>
      </c>
      <c r="J1578" s="3025">
        <v>0</v>
      </c>
      <c r="O1578">
        <f>SUMIF('3BL ACTUAL'!C:C,G1578,'3BL ACTUAL'!J:J)</f>
        <v>0</v>
      </c>
    </row>
    <row r="1579" spans="1:15">
      <c r="A1579" s="2669" t="s">
        <v>9649</v>
      </c>
      <c r="B1579" s="2669" t="s">
        <v>4415</v>
      </c>
      <c r="C1579" s="2669" t="s">
        <v>5059</v>
      </c>
      <c r="D1579" s="2669" t="s">
        <v>4415</v>
      </c>
      <c r="E1579" s="2669" t="s">
        <v>8709</v>
      </c>
      <c r="F1579" s="2669" t="s">
        <v>9650</v>
      </c>
      <c r="G1579" s="2669" t="s">
        <v>5356</v>
      </c>
      <c r="H1579" s="2669" t="s">
        <v>5025</v>
      </c>
      <c r="I1579" s="3025">
        <v>500</v>
      </c>
      <c r="J1579" s="3025">
        <v>0</v>
      </c>
      <c r="O1579">
        <f>SUMIF('3BL ACTUAL'!C:C,G1579,'3BL ACTUAL'!J:J)</f>
        <v>0</v>
      </c>
    </row>
    <row r="1580" spans="1:15">
      <c r="A1580" s="2669" t="s">
        <v>9649</v>
      </c>
      <c r="B1580" s="2669" t="s">
        <v>4415</v>
      </c>
      <c r="C1580" s="2669" t="s">
        <v>5059</v>
      </c>
      <c r="D1580" s="2669" t="s">
        <v>4415</v>
      </c>
      <c r="E1580" s="2669" t="s">
        <v>8709</v>
      </c>
      <c r="F1580" s="2669" t="s">
        <v>9650</v>
      </c>
      <c r="G1580" s="2669" t="s">
        <v>5303</v>
      </c>
      <c r="H1580" s="2669" t="s">
        <v>5063</v>
      </c>
      <c r="I1580" s="3025">
        <v>0</v>
      </c>
      <c r="J1580" s="3025">
        <v>0</v>
      </c>
      <c r="O1580">
        <f>SUMIF('3BL ACTUAL'!C:C,G1580,'3BL ACTUAL'!J:J)</f>
        <v>0</v>
      </c>
    </row>
    <row r="1581" spans="1:15">
      <c r="A1581" s="2669" t="s">
        <v>9649</v>
      </c>
      <c r="B1581" s="2669" t="s">
        <v>4415</v>
      </c>
      <c r="C1581" s="2669" t="s">
        <v>5059</v>
      </c>
      <c r="D1581" s="2669" t="s">
        <v>4415</v>
      </c>
      <c r="E1581" s="2669" t="s">
        <v>8709</v>
      </c>
      <c r="F1581" s="2669" t="s">
        <v>9650</v>
      </c>
      <c r="G1581" s="2669" t="s">
        <v>5311</v>
      </c>
      <c r="H1581" s="2669" t="s">
        <v>5064</v>
      </c>
      <c r="I1581" s="3025">
        <v>0</v>
      </c>
      <c r="J1581" s="3025">
        <v>560</v>
      </c>
      <c r="O1581">
        <f>SUMIF('3BL ACTUAL'!C:C,G1581,'3BL ACTUAL'!J:J)</f>
        <v>0</v>
      </c>
    </row>
    <row r="1582" spans="1:15">
      <c r="H1582" t="s">
        <v>8710</v>
      </c>
      <c r="O1582">
        <f>SUMIF('3BL ACTUAL'!C:C,G1582,'3BL ACTUAL'!J:J)</f>
        <v>0</v>
      </c>
    </row>
    <row r="1583" spans="1:15">
      <c r="O1583">
        <f>SUMIF('3BL ACTUAL'!C:C,G1583,'3BL ACTUAL'!J:J)</f>
        <v>0</v>
      </c>
    </row>
    <row r="1584" spans="1:15">
      <c r="H1584" s="2668" t="s">
        <v>9651</v>
      </c>
      <c r="O1584">
        <f>SUMIF('3BL ACTUAL'!C:C,G1584,'3BL ACTUAL'!J:J)</f>
        <v>0</v>
      </c>
    </row>
    <row r="1585" spans="1:15">
      <c r="A1585" s="2669" t="s">
        <v>9649</v>
      </c>
      <c r="B1585" s="2669" t="s">
        <v>4415</v>
      </c>
      <c r="C1585" s="2669" t="s">
        <v>5059</v>
      </c>
      <c r="D1585" s="2669" t="s">
        <v>4415</v>
      </c>
      <c r="E1585" s="2669" t="s">
        <v>8711</v>
      </c>
      <c r="F1585" s="2669" t="s">
        <v>9652</v>
      </c>
      <c r="G1585" s="2669" t="s">
        <v>5308</v>
      </c>
      <c r="H1585" s="2669" t="s">
        <v>4921</v>
      </c>
      <c r="I1585" s="3025">
        <v>150</v>
      </c>
      <c r="J1585" s="3025">
        <v>0</v>
      </c>
      <c r="O1585">
        <f>SUMIF('3BL ACTUAL'!C:C,G1585,'3BL ACTUAL'!J:J)</f>
        <v>0</v>
      </c>
    </row>
    <row r="1586" spans="1:15">
      <c r="A1586" s="2669" t="s">
        <v>9649</v>
      </c>
      <c r="B1586" s="2669" t="s">
        <v>4415</v>
      </c>
      <c r="C1586" s="2669" t="s">
        <v>5059</v>
      </c>
      <c r="D1586" s="2669" t="s">
        <v>4415</v>
      </c>
      <c r="E1586" s="2669" t="s">
        <v>8711</v>
      </c>
      <c r="F1586" s="2669" t="s">
        <v>9652</v>
      </c>
      <c r="G1586" s="2669" t="s">
        <v>5356</v>
      </c>
      <c r="H1586" s="2669" t="s">
        <v>5025</v>
      </c>
      <c r="I1586" s="3025">
        <v>1250</v>
      </c>
      <c r="J1586" s="3025">
        <v>0</v>
      </c>
      <c r="O1586">
        <f>SUMIF('3BL ACTUAL'!C:C,G1586,'3BL ACTUAL'!J:J)</f>
        <v>0</v>
      </c>
    </row>
    <row r="1587" spans="1:15">
      <c r="A1587" s="2669" t="s">
        <v>9649</v>
      </c>
      <c r="B1587" s="2669" t="s">
        <v>4415</v>
      </c>
      <c r="C1587" s="2669" t="s">
        <v>5059</v>
      </c>
      <c r="D1587" s="2669" t="s">
        <v>4415</v>
      </c>
      <c r="E1587" s="2669" t="s">
        <v>8711</v>
      </c>
      <c r="F1587" s="2669" t="s">
        <v>9652</v>
      </c>
      <c r="G1587" s="2669" t="s">
        <v>5303</v>
      </c>
      <c r="H1587" s="2669" t="s">
        <v>5063</v>
      </c>
      <c r="I1587" s="3025">
        <v>0</v>
      </c>
      <c r="J1587" s="3025">
        <v>0</v>
      </c>
      <c r="O1587">
        <f>SUMIF('3BL ACTUAL'!C:C,G1587,'3BL ACTUAL'!J:J)</f>
        <v>0</v>
      </c>
    </row>
    <row r="1588" spans="1:15">
      <c r="A1588" s="2669" t="s">
        <v>9649</v>
      </c>
      <c r="B1588" s="2669" t="s">
        <v>4415</v>
      </c>
      <c r="C1588" s="2669" t="s">
        <v>5059</v>
      </c>
      <c r="D1588" s="2669" t="s">
        <v>4415</v>
      </c>
      <c r="E1588" s="2669" t="s">
        <v>8711</v>
      </c>
      <c r="F1588" s="2669" t="s">
        <v>9652</v>
      </c>
      <c r="G1588" s="2669" t="s">
        <v>5311</v>
      </c>
      <c r="H1588" s="2669" t="s">
        <v>5064</v>
      </c>
      <c r="I1588" s="3025">
        <v>0</v>
      </c>
      <c r="J1588" s="3025">
        <v>1400</v>
      </c>
      <c r="O1588">
        <f>SUMIF('3BL ACTUAL'!C:C,G1588,'3BL ACTUAL'!J:J)</f>
        <v>0</v>
      </c>
    </row>
    <row r="1589" spans="1:15">
      <c r="H1589" t="s">
        <v>8712</v>
      </c>
      <c r="O1589">
        <f>SUMIF('3BL ACTUAL'!C:C,G1589,'3BL ACTUAL'!J:J)</f>
        <v>0</v>
      </c>
    </row>
    <row r="1590" spans="1:15">
      <c r="O1590">
        <f>SUMIF('3BL ACTUAL'!C:C,G1590,'3BL ACTUAL'!J:J)</f>
        <v>0</v>
      </c>
    </row>
    <row r="1591" spans="1:15">
      <c r="H1591" s="2668" t="s">
        <v>9653</v>
      </c>
      <c r="O1591">
        <f>SUMIF('3BL ACTUAL'!C:C,G1591,'3BL ACTUAL'!J:J)</f>
        <v>0</v>
      </c>
    </row>
    <row r="1592" spans="1:15">
      <c r="A1592" s="2669" t="s">
        <v>9654</v>
      </c>
      <c r="B1592" s="2669" t="s">
        <v>4415</v>
      </c>
      <c r="C1592" s="2669" t="s">
        <v>5059</v>
      </c>
      <c r="D1592" s="2669" t="s">
        <v>4415</v>
      </c>
      <c r="E1592" s="2669" t="s">
        <v>7566</v>
      </c>
      <c r="F1592" s="2669" t="s">
        <v>9655</v>
      </c>
      <c r="G1592" s="2669" t="s">
        <v>5309</v>
      </c>
      <c r="H1592" s="2669" t="s">
        <v>4947</v>
      </c>
      <c r="I1592" s="3025">
        <v>110.2</v>
      </c>
      <c r="J1592" s="3025">
        <v>0</v>
      </c>
      <c r="O1592">
        <f>SUMIF('3BL ACTUAL'!C:C,G1592,'3BL ACTUAL'!J:J)</f>
        <v>0</v>
      </c>
    </row>
    <row r="1593" spans="1:15">
      <c r="A1593" s="2669" t="s">
        <v>9654</v>
      </c>
      <c r="B1593" s="2669" t="s">
        <v>4415</v>
      </c>
      <c r="C1593" s="2669" t="s">
        <v>5059</v>
      </c>
      <c r="D1593" s="2669" t="s">
        <v>4415</v>
      </c>
      <c r="E1593" s="2669" t="s">
        <v>7566</v>
      </c>
      <c r="F1593" s="2669" t="s">
        <v>9655</v>
      </c>
      <c r="G1593" s="2669" t="s">
        <v>5303</v>
      </c>
      <c r="H1593" s="2669" t="s">
        <v>5063</v>
      </c>
      <c r="I1593" s="3025">
        <v>0</v>
      </c>
      <c r="J1593" s="3025">
        <v>0</v>
      </c>
      <c r="O1593">
        <f>SUMIF('3BL ACTUAL'!C:C,G1593,'3BL ACTUAL'!J:J)</f>
        <v>0</v>
      </c>
    </row>
    <row r="1594" spans="1:15">
      <c r="A1594" s="2669" t="s">
        <v>9654</v>
      </c>
      <c r="B1594" s="2669" t="s">
        <v>4415</v>
      </c>
      <c r="C1594" s="2669" t="s">
        <v>5059</v>
      </c>
      <c r="D1594" s="2669" t="s">
        <v>4415</v>
      </c>
      <c r="E1594" s="2669" t="s">
        <v>7566</v>
      </c>
      <c r="F1594" s="2669" t="s">
        <v>9655</v>
      </c>
      <c r="G1594" s="2669" t="s">
        <v>5311</v>
      </c>
      <c r="H1594" s="2669" t="s">
        <v>5064</v>
      </c>
      <c r="I1594" s="3025">
        <v>0</v>
      </c>
      <c r="J1594" s="3025">
        <v>110.2</v>
      </c>
      <c r="O1594">
        <f>SUMIF('3BL ACTUAL'!C:C,G1594,'3BL ACTUAL'!J:J)</f>
        <v>0</v>
      </c>
    </row>
    <row r="1595" spans="1:15">
      <c r="H1595" t="s">
        <v>7567</v>
      </c>
      <c r="O1595">
        <f>SUMIF('3BL ACTUAL'!C:C,G1595,'3BL ACTUAL'!J:J)</f>
        <v>0</v>
      </c>
    </row>
    <row r="1596" spans="1:15">
      <c r="O1596">
        <f>SUMIF('3BL ACTUAL'!C:C,G1596,'3BL ACTUAL'!J:J)</f>
        <v>0</v>
      </c>
    </row>
    <row r="1597" spans="1:15">
      <c r="H1597" s="2668" t="s">
        <v>9656</v>
      </c>
      <c r="O1597">
        <f>SUMIF('3BL ACTUAL'!C:C,G1597,'3BL ACTUAL'!J:J)</f>
        <v>0</v>
      </c>
    </row>
    <row r="1598" spans="1:15">
      <c r="A1598" s="2669" t="s">
        <v>9657</v>
      </c>
      <c r="B1598" s="2669" t="s">
        <v>4415</v>
      </c>
      <c r="C1598" s="2669" t="s">
        <v>5059</v>
      </c>
      <c r="D1598" s="2669" t="s">
        <v>4415</v>
      </c>
      <c r="E1598" s="2669" t="s">
        <v>7564</v>
      </c>
      <c r="F1598" s="2669" t="s">
        <v>9658</v>
      </c>
      <c r="G1598" s="2669" t="s">
        <v>5309</v>
      </c>
      <c r="H1598" s="2669" t="s">
        <v>4947</v>
      </c>
      <c r="I1598" s="3025">
        <v>1332.65</v>
      </c>
      <c r="J1598" s="3025">
        <v>0</v>
      </c>
      <c r="O1598">
        <f>SUMIF('3BL ACTUAL'!C:C,G1598,'3BL ACTUAL'!J:J)</f>
        <v>0</v>
      </c>
    </row>
    <row r="1599" spans="1:15">
      <c r="A1599" s="2669" t="s">
        <v>9657</v>
      </c>
      <c r="B1599" s="2669" t="s">
        <v>4415</v>
      </c>
      <c r="C1599" s="2669" t="s">
        <v>5059</v>
      </c>
      <c r="D1599" s="2669" t="s">
        <v>4415</v>
      </c>
      <c r="E1599" s="2669" t="s">
        <v>7564</v>
      </c>
      <c r="F1599" s="2669" t="s">
        <v>9658</v>
      </c>
      <c r="G1599" s="2669" t="s">
        <v>5303</v>
      </c>
      <c r="H1599" s="2669" t="s">
        <v>5063</v>
      </c>
      <c r="I1599" s="3025">
        <v>0</v>
      </c>
      <c r="J1599" s="3025">
        <v>0</v>
      </c>
      <c r="O1599">
        <f>SUMIF('3BL ACTUAL'!C:C,G1599,'3BL ACTUAL'!J:J)</f>
        <v>0</v>
      </c>
    </row>
    <row r="1600" spans="1:15">
      <c r="A1600" s="2669" t="s">
        <v>9657</v>
      </c>
      <c r="B1600" s="2669" t="s">
        <v>4415</v>
      </c>
      <c r="C1600" s="2669" t="s">
        <v>5059</v>
      </c>
      <c r="D1600" s="2669" t="s">
        <v>4415</v>
      </c>
      <c r="E1600" s="2669" t="s">
        <v>7564</v>
      </c>
      <c r="F1600" s="2669" t="s">
        <v>9658</v>
      </c>
      <c r="G1600" s="2669" t="s">
        <v>5311</v>
      </c>
      <c r="H1600" s="2669" t="s">
        <v>5064</v>
      </c>
      <c r="I1600" s="3025">
        <v>0</v>
      </c>
      <c r="J1600" s="3025">
        <v>1332.65</v>
      </c>
      <c r="O1600">
        <f>SUMIF('3BL ACTUAL'!C:C,G1600,'3BL ACTUAL'!J:J)</f>
        <v>0</v>
      </c>
    </row>
    <row r="1601" spans="1:15">
      <c r="H1601" t="s">
        <v>7565</v>
      </c>
      <c r="O1601">
        <f>SUMIF('3BL ACTUAL'!C:C,G1601,'3BL ACTUAL'!J:J)</f>
        <v>0</v>
      </c>
    </row>
    <row r="1602" spans="1:15">
      <c r="O1602">
        <f>SUMIF('3BL ACTUAL'!C:C,G1602,'3BL ACTUAL'!J:J)</f>
        <v>0</v>
      </c>
    </row>
    <row r="1603" spans="1:15">
      <c r="H1603" s="2668" t="s">
        <v>9659</v>
      </c>
      <c r="O1603">
        <f>SUMIF('3BL ACTUAL'!C:C,G1603,'3BL ACTUAL'!J:J)</f>
        <v>0</v>
      </c>
    </row>
    <row r="1604" spans="1:15">
      <c r="A1604" s="2669" t="s">
        <v>9660</v>
      </c>
      <c r="B1604" s="2669" t="s">
        <v>4415</v>
      </c>
      <c r="C1604" s="2669" t="s">
        <v>5059</v>
      </c>
      <c r="D1604" s="2669" t="s">
        <v>4415</v>
      </c>
      <c r="E1604" s="2669" t="s">
        <v>7802</v>
      </c>
      <c r="F1604" s="2669" t="s">
        <v>9661</v>
      </c>
      <c r="G1604" s="2669" t="s">
        <v>5348</v>
      </c>
      <c r="H1604" s="2669" t="s">
        <v>4983</v>
      </c>
      <c r="I1604" s="3025">
        <v>88.1</v>
      </c>
      <c r="J1604" s="3025">
        <v>0</v>
      </c>
      <c r="O1604">
        <f>SUMIF('3BL ACTUAL'!C:C,G1604,'3BL ACTUAL'!J:J)</f>
        <v>0</v>
      </c>
    </row>
    <row r="1605" spans="1:15">
      <c r="A1605" s="2669" t="s">
        <v>9660</v>
      </c>
      <c r="B1605" s="2669" t="s">
        <v>4415</v>
      </c>
      <c r="C1605" s="2669" t="s">
        <v>5059</v>
      </c>
      <c r="D1605" s="2669" t="s">
        <v>4415</v>
      </c>
      <c r="E1605" s="2669" t="s">
        <v>7802</v>
      </c>
      <c r="F1605" s="2669" t="s">
        <v>9661</v>
      </c>
      <c r="G1605" s="2669" t="s">
        <v>5303</v>
      </c>
      <c r="H1605" s="2669" t="s">
        <v>5063</v>
      </c>
      <c r="I1605" s="3025">
        <v>0</v>
      </c>
      <c r="J1605" s="3025">
        <v>0</v>
      </c>
      <c r="O1605">
        <f>SUMIF('3BL ACTUAL'!C:C,G1605,'3BL ACTUAL'!J:J)</f>
        <v>0</v>
      </c>
    </row>
    <row r="1606" spans="1:15">
      <c r="A1606" s="2669" t="s">
        <v>9660</v>
      </c>
      <c r="B1606" s="2669" t="s">
        <v>4415</v>
      </c>
      <c r="C1606" s="2669" t="s">
        <v>5059</v>
      </c>
      <c r="D1606" s="2669" t="s">
        <v>4415</v>
      </c>
      <c r="E1606" s="2669" t="s">
        <v>7802</v>
      </c>
      <c r="F1606" s="2669" t="s">
        <v>9661</v>
      </c>
      <c r="G1606" s="2669" t="s">
        <v>5311</v>
      </c>
      <c r="H1606" s="2669" t="s">
        <v>5064</v>
      </c>
      <c r="I1606" s="3025">
        <v>0</v>
      </c>
      <c r="J1606" s="3025">
        <v>88.1</v>
      </c>
      <c r="O1606">
        <f>SUMIF('3BL ACTUAL'!C:C,G1606,'3BL ACTUAL'!J:J)</f>
        <v>0</v>
      </c>
    </row>
    <row r="1607" spans="1:15">
      <c r="H1607" t="s">
        <v>7803</v>
      </c>
      <c r="O1607">
        <f>SUMIF('3BL ACTUAL'!C:C,G1607,'3BL ACTUAL'!J:J)</f>
        <v>0</v>
      </c>
    </row>
    <row r="1608" spans="1:15">
      <c r="O1608">
        <f>SUMIF('3BL ACTUAL'!C:C,G1608,'3BL ACTUAL'!J:J)</f>
        <v>0</v>
      </c>
    </row>
    <row r="1609" spans="1:15">
      <c r="H1609" s="2668" t="s">
        <v>9665</v>
      </c>
      <c r="O1609">
        <f>SUMIF('3BL ACTUAL'!C:C,G1609,'3BL ACTUAL'!J:J)</f>
        <v>0</v>
      </c>
    </row>
    <row r="1610" spans="1:15">
      <c r="A1610" s="2669" t="s">
        <v>9663</v>
      </c>
      <c r="B1610" s="2669" t="s">
        <v>5169</v>
      </c>
      <c r="C1610" s="2669" t="s">
        <v>5298</v>
      </c>
      <c r="D1610" s="2669" t="s">
        <v>5299</v>
      </c>
      <c r="E1610" s="2669" t="s">
        <v>8914</v>
      </c>
      <c r="F1610" s="2669" t="s">
        <v>9666</v>
      </c>
      <c r="G1610" s="2669" t="s">
        <v>8992</v>
      </c>
      <c r="H1610" s="2669" t="s">
        <v>8993</v>
      </c>
      <c r="I1610" s="3025">
        <v>415.39</v>
      </c>
      <c r="J1610" s="3025">
        <v>0</v>
      </c>
      <c r="O1610">
        <f>SUMIF('3BL ACTUAL'!C:C,G1610,'3BL ACTUAL'!J:J)</f>
        <v>0</v>
      </c>
    </row>
    <row r="1611" spans="1:15">
      <c r="A1611" s="2669" t="s">
        <v>9663</v>
      </c>
      <c r="B1611" s="2669" t="s">
        <v>5169</v>
      </c>
      <c r="C1611" s="2669" t="s">
        <v>5298</v>
      </c>
      <c r="D1611" s="2669" t="s">
        <v>5299</v>
      </c>
      <c r="E1611" s="2669" t="s">
        <v>8914</v>
      </c>
      <c r="F1611" s="2669" t="s">
        <v>9666</v>
      </c>
      <c r="G1611" s="2669" t="s">
        <v>8784</v>
      </c>
      <c r="H1611" s="2669" t="s">
        <v>9036</v>
      </c>
      <c r="I1611" s="3025">
        <v>0</v>
      </c>
      <c r="J1611" s="3025">
        <v>415.39</v>
      </c>
      <c r="O1611">
        <f>SUMIF('3BL ACTUAL'!C:C,G1611,'3BL ACTUAL'!J:J)</f>
        <v>0</v>
      </c>
    </row>
    <row r="1612" spans="1:15">
      <c r="H1612" t="s">
        <v>8915</v>
      </c>
      <c r="O1612">
        <f>SUMIF('3BL ACTUAL'!C:C,G1612,'3BL ACTUAL'!J:J)</f>
        <v>0</v>
      </c>
    </row>
    <row r="1613" spans="1:15">
      <c r="O1613">
        <f>SUMIF('3BL ACTUAL'!C:C,G1613,'3BL ACTUAL'!J:J)</f>
        <v>0</v>
      </c>
    </row>
    <row r="1614" spans="1:15">
      <c r="H1614" s="2668" t="s">
        <v>9667</v>
      </c>
      <c r="O1614">
        <f>SUMIF('3BL ACTUAL'!C:C,G1614,'3BL ACTUAL'!J:J)</f>
        <v>0</v>
      </c>
    </row>
    <row r="1615" spans="1:15">
      <c r="A1615" s="2669" t="s">
        <v>9663</v>
      </c>
      <c r="B1615" s="2669" t="s">
        <v>5169</v>
      </c>
      <c r="C1615" s="2669" t="s">
        <v>5298</v>
      </c>
      <c r="D1615" s="2669" t="s">
        <v>5299</v>
      </c>
      <c r="E1615" s="2669" t="s">
        <v>8916</v>
      </c>
      <c r="F1615" s="2669" t="s">
        <v>9668</v>
      </c>
      <c r="G1615" s="2669" t="s">
        <v>8992</v>
      </c>
      <c r="H1615" s="2669" t="s">
        <v>8993</v>
      </c>
      <c r="I1615" s="3025">
        <v>415.39</v>
      </c>
      <c r="J1615" s="3025">
        <v>0</v>
      </c>
      <c r="O1615">
        <f>SUMIF('3BL ACTUAL'!C:C,G1615,'3BL ACTUAL'!J:J)</f>
        <v>0</v>
      </c>
    </row>
    <row r="1616" spans="1:15">
      <c r="A1616" s="2669" t="s">
        <v>9663</v>
      </c>
      <c r="B1616" s="2669" t="s">
        <v>5169</v>
      </c>
      <c r="C1616" s="2669" t="s">
        <v>5298</v>
      </c>
      <c r="D1616" s="2669" t="s">
        <v>5299</v>
      </c>
      <c r="E1616" s="2669" t="s">
        <v>8916</v>
      </c>
      <c r="F1616" s="2669" t="s">
        <v>9668</v>
      </c>
      <c r="G1616" s="2669" t="s">
        <v>8784</v>
      </c>
      <c r="H1616" s="2669" t="s">
        <v>9036</v>
      </c>
      <c r="I1616" s="3025">
        <v>0</v>
      </c>
      <c r="J1616" s="3025">
        <v>415.39</v>
      </c>
      <c r="O1616">
        <f>SUMIF('3BL ACTUAL'!C:C,G1616,'3BL ACTUAL'!J:J)</f>
        <v>0</v>
      </c>
    </row>
    <row r="1617" spans="1:15">
      <c r="H1617" t="s">
        <v>8917</v>
      </c>
      <c r="O1617">
        <f>SUMIF('3BL ACTUAL'!C:C,G1617,'3BL ACTUAL'!J:J)</f>
        <v>0</v>
      </c>
    </row>
    <row r="1618" spans="1:15">
      <c r="O1618">
        <f>SUMIF('3BL ACTUAL'!C:C,G1618,'3BL ACTUAL'!J:J)</f>
        <v>0</v>
      </c>
    </row>
    <row r="1619" spans="1:15">
      <c r="H1619" s="2668" t="s">
        <v>9669</v>
      </c>
      <c r="O1619">
        <f>SUMIF('3BL ACTUAL'!C:C,G1619,'3BL ACTUAL'!J:J)</f>
        <v>0</v>
      </c>
    </row>
    <row r="1620" spans="1:15">
      <c r="A1620" s="2669" t="s">
        <v>9663</v>
      </c>
      <c r="B1620" s="2669" t="s">
        <v>5169</v>
      </c>
      <c r="C1620" s="2669" t="s">
        <v>5298</v>
      </c>
      <c r="D1620" s="2669" t="s">
        <v>5299</v>
      </c>
      <c r="E1620" s="2669" t="s">
        <v>8918</v>
      </c>
      <c r="F1620" s="2669" t="s">
        <v>9670</v>
      </c>
      <c r="G1620" s="2669" t="s">
        <v>8994</v>
      </c>
      <c r="H1620" s="2669" t="s">
        <v>8995</v>
      </c>
      <c r="I1620" s="3025">
        <v>161.54</v>
      </c>
      <c r="J1620" s="3025">
        <v>0</v>
      </c>
      <c r="O1620">
        <f>SUMIF('3BL ACTUAL'!C:C,G1620,'3BL ACTUAL'!J:J)</f>
        <v>0</v>
      </c>
    </row>
    <row r="1621" spans="1:15">
      <c r="A1621" s="2669" t="s">
        <v>9663</v>
      </c>
      <c r="B1621" s="2669" t="s">
        <v>5169</v>
      </c>
      <c r="C1621" s="2669" t="s">
        <v>5298</v>
      </c>
      <c r="D1621" s="2669" t="s">
        <v>5299</v>
      </c>
      <c r="E1621" s="2669" t="s">
        <v>8918</v>
      </c>
      <c r="F1621" s="2669" t="s">
        <v>9670</v>
      </c>
      <c r="G1621" s="2669" t="s">
        <v>8784</v>
      </c>
      <c r="H1621" s="2669" t="s">
        <v>9036</v>
      </c>
      <c r="I1621" s="3025">
        <v>0</v>
      </c>
      <c r="J1621" s="3025">
        <v>161.54</v>
      </c>
      <c r="O1621">
        <f>SUMIF('3BL ACTUAL'!C:C,G1621,'3BL ACTUAL'!J:J)</f>
        <v>0</v>
      </c>
    </row>
    <row r="1622" spans="1:15">
      <c r="H1622" t="s">
        <v>8919</v>
      </c>
      <c r="O1622">
        <f>SUMIF('3BL ACTUAL'!C:C,G1622,'3BL ACTUAL'!J:J)</f>
        <v>0</v>
      </c>
    </row>
    <row r="1623" spans="1:15">
      <c r="O1623">
        <f>SUMIF('3BL ACTUAL'!C:C,G1623,'3BL ACTUAL'!J:J)</f>
        <v>0</v>
      </c>
    </row>
    <row r="1624" spans="1:15">
      <c r="H1624" s="2668" t="s">
        <v>9671</v>
      </c>
      <c r="O1624">
        <f>SUMIF('3BL ACTUAL'!C:C,G1624,'3BL ACTUAL'!J:J)</f>
        <v>0</v>
      </c>
    </row>
    <row r="1625" spans="1:15">
      <c r="A1625" s="2669" t="s">
        <v>9663</v>
      </c>
      <c r="B1625" s="2669" t="s">
        <v>5169</v>
      </c>
      <c r="C1625" s="2669" t="s">
        <v>5298</v>
      </c>
      <c r="D1625" s="2669" t="s">
        <v>5299</v>
      </c>
      <c r="E1625" s="2669" t="s">
        <v>8484</v>
      </c>
      <c r="F1625" s="2669" t="s">
        <v>9672</v>
      </c>
      <c r="G1625" s="2669" t="s">
        <v>8404</v>
      </c>
      <c r="H1625" s="2669" t="s">
        <v>8405</v>
      </c>
      <c r="I1625" s="3025">
        <v>538.62</v>
      </c>
      <c r="J1625" s="3025">
        <v>0</v>
      </c>
      <c r="O1625">
        <f>SUMIF('3BL ACTUAL'!C:C,G1625,'3BL ACTUAL'!J:J)</f>
        <v>0</v>
      </c>
    </row>
    <row r="1626" spans="1:15">
      <c r="A1626" s="2669" t="s">
        <v>9663</v>
      </c>
      <c r="B1626" s="2669" t="s">
        <v>5169</v>
      </c>
      <c r="C1626" s="2669" t="s">
        <v>5298</v>
      </c>
      <c r="D1626" s="2669" t="s">
        <v>5299</v>
      </c>
      <c r="E1626" s="2669" t="s">
        <v>8484</v>
      </c>
      <c r="F1626" s="2669" t="s">
        <v>9672</v>
      </c>
      <c r="G1626" s="2669" t="s">
        <v>8784</v>
      </c>
      <c r="H1626" s="2669" t="s">
        <v>9036</v>
      </c>
      <c r="I1626" s="3025">
        <v>0</v>
      </c>
      <c r="J1626" s="3025">
        <v>538.62</v>
      </c>
      <c r="O1626">
        <f>SUMIF('3BL ACTUAL'!C:C,G1626,'3BL ACTUAL'!J:J)</f>
        <v>0</v>
      </c>
    </row>
    <row r="1627" spans="1:15">
      <c r="H1627" t="s">
        <v>8485</v>
      </c>
      <c r="O1627">
        <f>SUMIF('3BL ACTUAL'!C:C,G1627,'3BL ACTUAL'!J:J)</f>
        <v>0</v>
      </c>
    </row>
    <row r="1628" spans="1:15">
      <c r="O1628">
        <f>SUMIF('3BL ACTUAL'!C:C,G1628,'3BL ACTUAL'!J:J)</f>
        <v>0</v>
      </c>
    </row>
    <row r="1629" spans="1:15">
      <c r="H1629" s="2668" t="s">
        <v>9673</v>
      </c>
      <c r="O1629">
        <f>SUMIF('3BL ACTUAL'!C:C,G1629,'3BL ACTUAL'!J:J)</f>
        <v>0</v>
      </c>
    </row>
    <row r="1630" spans="1:15">
      <c r="A1630" s="2669" t="s">
        <v>9663</v>
      </c>
      <c r="B1630" s="2669" t="s">
        <v>5169</v>
      </c>
      <c r="C1630" s="2669" t="s">
        <v>5298</v>
      </c>
      <c r="D1630" s="2669" t="s">
        <v>5299</v>
      </c>
      <c r="E1630" s="2669" t="s">
        <v>8486</v>
      </c>
      <c r="F1630" s="2669" t="s">
        <v>9674</v>
      </c>
      <c r="G1630" s="2669" t="s">
        <v>8404</v>
      </c>
      <c r="H1630" s="2669" t="s">
        <v>8405</v>
      </c>
      <c r="I1630" s="3025">
        <v>538.62</v>
      </c>
      <c r="J1630" s="3025">
        <v>0</v>
      </c>
      <c r="O1630">
        <f>SUMIF('3BL ACTUAL'!C:C,G1630,'3BL ACTUAL'!J:J)</f>
        <v>0</v>
      </c>
    </row>
    <row r="1631" spans="1:15">
      <c r="A1631" s="2669" t="s">
        <v>9663</v>
      </c>
      <c r="B1631" s="2669" t="s">
        <v>5169</v>
      </c>
      <c r="C1631" s="2669" t="s">
        <v>5298</v>
      </c>
      <c r="D1631" s="2669" t="s">
        <v>5299</v>
      </c>
      <c r="E1631" s="2669" t="s">
        <v>8486</v>
      </c>
      <c r="F1631" s="2669" t="s">
        <v>9674</v>
      </c>
      <c r="G1631" s="2669" t="s">
        <v>8980</v>
      </c>
      <c r="H1631" s="2669" t="s">
        <v>9055</v>
      </c>
      <c r="I1631" s="3025">
        <v>0</v>
      </c>
      <c r="J1631" s="3025">
        <v>538.62</v>
      </c>
      <c r="O1631">
        <f>SUMIF('3BL ACTUAL'!C:C,G1631,'3BL ACTUAL'!J:J)</f>
        <v>0</v>
      </c>
    </row>
    <row r="1632" spans="1:15">
      <c r="H1632" t="s">
        <v>8487</v>
      </c>
      <c r="O1632">
        <f>SUMIF('3BL ACTUAL'!C:C,G1632,'3BL ACTUAL'!J:J)</f>
        <v>0</v>
      </c>
    </row>
    <row r="1633" spans="1:15">
      <c r="O1633">
        <f>SUMIF('3BL ACTUAL'!C:C,G1633,'3BL ACTUAL'!J:J)</f>
        <v>0</v>
      </c>
    </row>
    <row r="1634" spans="1:15">
      <c r="H1634" s="2668" t="s">
        <v>9675</v>
      </c>
      <c r="O1634">
        <f>SUMIF('3BL ACTUAL'!C:C,G1634,'3BL ACTUAL'!J:J)</f>
        <v>0</v>
      </c>
    </row>
    <row r="1635" spans="1:15">
      <c r="A1635" s="2669" t="s">
        <v>9663</v>
      </c>
      <c r="B1635" s="2669" t="s">
        <v>5169</v>
      </c>
      <c r="C1635" s="2669" t="s">
        <v>5298</v>
      </c>
      <c r="D1635" s="2669" t="s">
        <v>5299</v>
      </c>
      <c r="E1635" s="2669" t="s">
        <v>8054</v>
      </c>
      <c r="F1635" s="2669" t="s">
        <v>9676</v>
      </c>
      <c r="G1635" s="2669" t="s">
        <v>8010</v>
      </c>
      <c r="H1635" s="2669" t="s">
        <v>8011</v>
      </c>
      <c r="I1635" s="3025">
        <v>37</v>
      </c>
      <c r="J1635" s="3025">
        <v>0</v>
      </c>
      <c r="O1635">
        <f>SUMIF('3BL ACTUAL'!C:C,G1635,'3BL ACTUAL'!J:J)</f>
        <v>0</v>
      </c>
    </row>
    <row r="1636" spans="1:15">
      <c r="A1636" s="2669" t="s">
        <v>9663</v>
      </c>
      <c r="B1636" s="2669" t="s">
        <v>5169</v>
      </c>
      <c r="C1636" s="2669" t="s">
        <v>5298</v>
      </c>
      <c r="D1636" s="2669" t="s">
        <v>5299</v>
      </c>
      <c r="E1636" s="2669" t="s">
        <v>8054</v>
      </c>
      <c r="F1636" s="2669" t="s">
        <v>9676</v>
      </c>
      <c r="G1636" s="2669" t="s">
        <v>8980</v>
      </c>
      <c r="H1636" s="2669" t="s">
        <v>9055</v>
      </c>
      <c r="I1636" s="3025">
        <v>0</v>
      </c>
      <c r="J1636" s="3025">
        <v>37</v>
      </c>
      <c r="O1636">
        <f>SUMIF('3BL ACTUAL'!C:C,G1636,'3BL ACTUAL'!J:J)</f>
        <v>0</v>
      </c>
    </row>
    <row r="1637" spans="1:15">
      <c r="H1637" t="s">
        <v>8055</v>
      </c>
      <c r="N1637" s="1460">
        <v>1</v>
      </c>
      <c r="O1637">
        <f>SUMIF('3BL ACTUAL'!C:C,G1637,'3BL ACTUAL'!J:J)</f>
        <v>0</v>
      </c>
    </row>
    <row r="1638" spans="1:15">
      <c r="O1638">
        <f>SUMIF('3BL ACTUAL'!C:C,G1638,'3BL ACTUAL'!J:J)</f>
        <v>0</v>
      </c>
    </row>
    <row r="1639" spans="1:15">
      <c r="H1639" s="2668" t="s">
        <v>9677</v>
      </c>
      <c r="O1639">
        <f>SUMIF('3BL ACTUAL'!C:C,G1639,'3BL ACTUAL'!J:J)</f>
        <v>0</v>
      </c>
    </row>
    <row r="1640" spans="1:15">
      <c r="A1640" s="2669" t="s">
        <v>9663</v>
      </c>
      <c r="B1640" s="2669" t="s">
        <v>5169</v>
      </c>
      <c r="C1640" s="2669" t="s">
        <v>5298</v>
      </c>
      <c r="D1640" s="2669" t="s">
        <v>5299</v>
      </c>
      <c r="E1640" s="2669" t="s">
        <v>8070</v>
      </c>
      <c r="F1640" s="2669" t="s">
        <v>9678</v>
      </c>
      <c r="G1640" s="2669" t="s">
        <v>8056</v>
      </c>
      <c r="H1640" s="2669" t="s">
        <v>8057</v>
      </c>
      <c r="I1640" s="3025">
        <v>1480</v>
      </c>
      <c r="J1640" s="3025">
        <v>0</v>
      </c>
      <c r="O1640">
        <f>SUMIF('3BL ACTUAL'!C:C,G1640,'3BL ACTUAL'!J:J)</f>
        <v>0</v>
      </c>
    </row>
    <row r="1641" spans="1:15">
      <c r="A1641" s="2669" t="s">
        <v>9663</v>
      </c>
      <c r="B1641" s="2669" t="s">
        <v>5169</v>
      </c>
      <c r="C1641" s="2669" t="s">
        <v>5298</v>
      </c>
      <c r="D1641" s="2669" t="s">
        <v>5299</v>
      </c>
      <c r="E1641" s="2669" t="s">
        <v>8070</v>
      </c>
      <c r="F1641" s="2669" t="s">
        <v>9678</v>
      </c>
      <c r="G1641" s="2669" t="s">
        <v>8980</v>
      </c>
      <c r="H1641" s="2669" t="s">
        <v>9055</v>
      </c>
      <c r="I1641" s="3025">
        <v>0</v>
      </c>
      <c r="J1641" s="3025">
        <v>1480</v>
      </c>
      <c r="O1641">
        <f>SUMIF('3BL ACTUAL'!C:C,G1641,'3BL ACTUAL'!J:J)</f>
        <v>0</v>
      </c>
    </row>
    <row r="1642" spans="1:15">
      <c r="H1642" t="s">
        <v>8071</v>
      </c>
      <c r="N1642" s="1460">
        <v>1</v>
      </c>
      <c r="O1642">
        <f>SUMIF('3BL ACTUAL'!C:C,G1642,'3BL ACTUAL'!J:J)</f>
        <v>0</v>
      </c>
    </row>
    <row r="1643" spans="1:15">
      <c r="O1643">
        <f>SUMIF('3BL ACTUAL'!C:C,G1643,'3BL ACTUAL'!J:J)</f>
        <v>0</v>
      </c>
    </row>
    <row r="1644" spans="1:15">
      <c r="H1644" s="2668" t="s">
        <v>9679</v>
      </c>
      <c r="O1644">
        <f>SUMIF('3BL ACTUAL'!C:C,G1644,'3BL ACTUAL'!J:J)</f>
        <v>0</v>
      </c>
    </row>
    <row r="1645" spans="1:15">
      <c r="A1645" s="2669" t="s">
        <v>9663</v>
      </c>
      <c r="B1645" s="2669" t="s">
        <v>5169</v>
      </c>
      <c r="C1645" s="2669" t="s">
        <v>5298</v>
      </c>
      <c r="D1645" s="2669" t="s">
        <v>5299</v>
      </c>
      <c r="E1645" s="2669" t="s">
        <v>8376</v>
      </c>
      <c r="F1645" s="2669" t="s">
        <v>9680</v>
      </c>
      <c r="G1645" s="2669" t="s">
        <v>8338</v>
      </c>
      <c r="H1645" s="2669" t="s">
        <v>8339</v>
      </c>
      <c r="I1645" s="3025">
        <v>450.93</v>
      </c>
      <c r="J1645" s="3025">
        <v>0</v>
      </c>
      <c r="O1645">
        <f>SUMIF('3BL ACTUAL'!C:C,G1645,'3BL ACTUAL'!J:J)</f>
        <v>0</v>
      </c>
    </row>
    <row r="1646" spans="1:15">
      <c r="A1646" s="2669" t="s">
        <v>9663</v>
      </c>
      <c r="B1646" s="2669" t="s">
        <v>5169</v>
      </c>
      <c r="C1646" s="2669" t="s">
        <v>5298</v>
      </c>
      <c r="D1646" s="2669" t="s">
        <v>5299</v>
      </c>
      <c r="E1646" s="2669" t="s">
        <v>8376</v>
      </c>
      <c r="F1646" s="2669" t="s">
        <v>9680</v>
      </c>
      <c r="G1646" s="2669" t="s">
        <v>8980</v>
      </c>
      <c r="H1646" s="2669" t="s">
        <v>9055</v>
      </c>
      <c r="I1646" s="3025">
        <v>0</v>
      </c>
      <c r="J1646" s="3025">
        <v>450.93</v>
      </c>
      <c r="O1646">
        <f>SUMIF('3BL ACTUAL'!C:C,G1646,'3BL ACTUAL'!J:J)</f>
        <v>0</v>
      </c>
    </row>
    <row r="1647" spans="1:15">
      <c r="H1647" t="s">
        <v>8377</v>
      </c>
      <c r="N1647" s="1460">
        <v>1</v>
      </c>
      <c r="O1647">
        <f>SUMIF('3BL ACTUAL'!C:C,G1647,'3BL ACTUAL'!J:J)</f>
        <v>0</v>
      </c>
    </row>
    <row r="1648" spans="1:15">
      <c r="O1648">
        <f>SUMIF('3BL ACTUAL'!C:C,G1648,'3BL ACTUAL'!J:J)</f>
        <v>0</v>
      </c>
    </row>
    <row r="1649" spans="1:15">
      <c r="H1649" s="2668" t="s">
        <v>9681</v>
      </c>
      <c r="O1649">
        <f>SUMIF('3BL ACTUAL'!C:C,G1649,'3BL ACTUAL'!J:J)</f>
        <v>0</v>
      </c>
    </row>
    <row r="1650" spans="1:15">
      <c r="A1650" s="2669" t="s">
        <v>9663</v>
      </c>
      <c r="B1650" s="2669" t="s">
        <v>5169</v>
      </c>
      <c r="C1650" s="2669" t="s">
        <v>5298</v>
      </c>
      <c r="D1650" s="2669" t="s">
        <v>5299</v>
      </c>
      <c r="E1650" s="2669" t="s">
        <v>8312</v>
      </c>
      <c r="F1650" s="2669" t="s">
        <v>9682</v>
      </c>
      <c r="G1650" s="2669" t="s">
        <v>8287</v>
      </c>
      <c r="H1650" s="2669" t="s">
        <v>8288</v>
      </c>
      <c r="I1650" s="3025">
        <v>222</v>
      </c>
      <c r="J1650" s="3025">
        <v>0</v>
      </c>
      <c r="O1650">
        <f>SUMIF('3BL ACTUAL'!C:C,G1650,'3BL ACTUAL'!J:J)</f>
        <v>0</v>
      </c>
    </row>
    <row r="1651" spans="1:15">
      <c r="A1651" s="2669" t="s">
        <v>9663</v>
      </c>
      <c r="B1651" s="2669" t="s">
        <v>5169</v>
      </c>
      <c r="C1651" s="2669" t="s">
        <v>5298</v>
      </c>
      <c r="D1651" s="2669" t="s">
        <v>5299</v>
      </c>
      <c r="E1651" s="2669" t="s">
        <v>8312</v>
      </c>
      <c r="F1651" s="2669" t="s">
        <v>9682</v>
      </c>
      <c r="G1651" s="2669" t="s">
        <v>8980</v>
      </c>
      <c r="H1651" s="2669" t="s">
        <v>9055</v>
      </c>
      <c r="I1651" s="3025">
        <v>0</v>
      </c>
      <c r="J1651" s="3025">
        <v>222</v>
      </c>
      <c r="O1651">
        <f>SUMIF('3BL ACTUAL'!C:C,G1651,'3BL ACTUAL'!J:J)</f>
        <v>0</v>
      </c>
    </row>
    <row r="1652" spans="1:15">
      <c r="H1652" t="s">
        <v>8313</v>
      </c>
      <c r="N1652" s="1460">
        <v>1</v>
      </c>
      <c r="O1652">
        <f>SUMIF('3BL ACTUAL'!C:C,G1652,'3BL ACTUAL'!J:J)</f>
        <v>0</v>
      </c>
    </row>
    <row r="1653" spans="1:15">
      <c r="O1653">
        <f>SUMIF('3BL ACTUAL'!C:C,G1653,'3BL ACTUAL'!J:J)</f>
        <v>0</v>
      </c>
    </row>
    <row r="1654" spans="1:15">
      <c r="H1654" s="2668" t="s">
        <v>9683</v>
      </c>
      <c r="O1654">
        <f>SUMIF('3BL ACTUAL'!C:C,G1654,'3BL ACTUAL'!J:J)</f>
        <v>0</v>
      </c>
    </row>
    <row r="1655" spans="1:15">
      <c r="A1655" s="2669" t="s">
        <v>9663</v>
      </c>
      <c r="B1655" s="2669" t="s">
        <v>5169</v>
      </c>
      <c r="C1655" s="2669" t="s">
        <v>5298</v>
      </c>
      <c r="D1655" s="2669" t="s">
        <v>5299</v>
      </c>
      <c r="E1655" s="2669" t="s">
        <v>8144</v>
      </c>
      <c r="F1655" s="2669" t="s">
        <v>9684</v>
      </c>
      <c r="G1655" s="2669" t="s">
        <v>8072</v>
      </c>
      <c r="H1655" s="2669" t="s">
        <v>8073</v>
      </c>
      <c r="I1655" s="3025">
        <v>1831.5</v>
      </c>
      <c r="J1655" s="3025">
        <v>0</v>
      </c>
      <c r="O1655">
        <f>SUMIF('3BL ACTUAL'!C:C,G1655,'3BL ACTUAL'!J:J)</f>
        <v>0</v>
      </c>
    </row>
    <row r="1656" spans="1:15">
      <c r="A1656" s="2669" t="s">
        <v>9663</v>
      </c>
      <c r="B1656" s="2669" t="s">
        <v>5169</v>
      </c>
      <c r="C1656" s="2669" t="s">
        <v>5298</v>
      </c>
      <c r="D1656" s="2669" t="s">
        <v>5299</v>
      </c>
      <c r="E1656" s="2669" t="s">
        <v>8144</v>
      </c>
      <c r="F1656" s="2669" t="s">
        <v>9684</v>
      </c>
      <c r="G1656" s="2669" t="s">
        <v>8980</v>
      </c>
      <c r="H1656" s="2669" t="s">
        <v>9055</v>
      </c>
      <c r="I1656" s="3025">
        <v>0</v>
      </c>
      <c r="J1656" s="3025">
        <v>1831.5</v>
      </c>
      <c r="O1656">
        <f>SUMIF('3BL ACTUAL'!C:C,G1656,'3BL ACTUAL'!J:J)</f>
        <v>0</v>
      </c>
    </row>
    <row r="1657" spans="1:15">
      <c r="H1657" t="s">
        <v>8145</v>
      </c>
      <c r="N1657" s="1460">
        <v>1</v>
      </c>
      <c r="O1657">
        <f>SUMIF('3BL ACTUAL'!C:C,G1657,'3BL ACTUAL'!J:J)</f>
        <v>0</v>
      </c>
    </row>
    <row r="1658" spans="1:15">
      <c r="O1658">
        <f>SUMIF('3BL ACTUAL'!C:C,G1658,'3BL ACTUAL'!J:J)</f>
        <v>0</v>
      </c>
    </row>
    <row r="1659" spans="1:15">
      <c r="H1659" s="2668" t="s">
        <v>9685</v>
      </c>
      <c r="O1659">
        <f>SUMIF('3BL ACTUAL'!C:C,G1659,'3BL ACTUAL'!J:J)</f>
        <v>0</v>
      </c>
    </row>
    <row r="1660" spans="1:15">
      <c r="A1660" s="2669" t="s">
        <v>9663</v>
      </c>
      <c r="B1660" s="2669" t="s">
        <v>5169</v>
      </c>
      <c r="C1660" s="2669" t="s">
        <v>5298</v>
      </c>
      <c r="D1660" s="2669" t="s">
        <v>5299</v>
      </c>
      <c r="E1660" s="2669" t="s">
        <v>8188</v>
      </c>
      <c r="F1660" s="2669" t="s">
        <v>9686</v>
      </c>
      <c r="G1660" s="2669" t="s">
        <v>8168</v>
      </c>
      <c r="H1660" s="2669" t="s">
        <v>8169</v>
      </c>
      <c r="I1660" s="3025">
        <v>795.5</v>
      </c>
      <c r="J1660" s="3025">
        <v>0</v>
      </c>
      <c r="O1660">
        <f>SUMIF('3BL ACTUAL'!C:C,G1660,'3BL ACTUAL'!J:J)</f>
        <v>0</v>
      </c>
    </row>
    <row r="1661" spans="1:15">
      <c r="A1661" s="2669" t="s">
        <v>9663</v>
      </c>
      <c r="B1661" s="2669" t="s">
        <v>5169</v>
      </c>
      <c r="C1661" s="2669" t="s">
        <v>5298</v>
      </c>
      <c r="D1661" s="2669" t="s">
        <v>5299</v>
      </c>
      <c r="E1661" s="2669" t="s">
        <v>8188</v>
      </c>
      <c r="F1661" s="2669" t="s">
        <v>9686</v>
      </c>
      <c r="G1661" s="2669" t="s">
        <v>8980</v>
      </c>
      <c r="H1661" s="2669" t="s">
        <v>9055</v>
      </c>
      <c r="I1661" s="3025">
        <v>0</v>
      </c>
      <c r="J1661" s="3025">
        <v>795.5</v>
      </c>
      <c r="O1661">
        <f>SUMIF('3BL ACTUAL'!C:C,G1661,'3BL ACTUAL'!J:J)</f>
        <v>0</v>
      </c>
    </row>
    <row r="1662" spans="1:15">
      <c r="H1662" t="s">
        <v>8189</v>
      </c>
      <c r="N1662" s="1460">
        <v>1</v>
      </c>
      <c r="O1662">
        <f>SUMIF('3BL ACTUAL'!C:C,G1662,'3BL ACTUAL'!J:J)</f>
        <v>0</v>
      </c>
    </row>
    <row r="1663" spans="1:15">
      <c r="O1663">
        <f>SUMIF('3BL ACTUAL'!C:C,G1663,'3BL ACTUAL'!J:J)</f>
        <v>0</v>
      </c>
    </row>
    <row r="1664" spans="1:15">
      <c r="H1664" s="2668" t="s">
        <v>9687</v>
      </c>
      <c r="O1664">
        <f>SUMIF('3BL ACTUAL'!C:C,G1664,'3BL ACTUAL'!J:J)</f>
        <v>0</v>
      </c>
    </row>
    <row r="1665" spans="1:15">
      <c r="A1665" s="2669" t="s">
        <v>9663</v>
      </c>
      <c r="B1665" s="2669" t="s">
        <v>5169</v>
      </c>
      <c r="C1665" s="2669" t="s">
        <v>5298</v>
      </c>
      <c r="D1665" s="2669" t="s">
        <v>5299</v>
      </c>
      <c r="E1665" s="2669" t="s">
        <v>8228</v>
      </c>
      <c r="F1665" s="2669" t="s">
        <v>9688</v>
      </c>
      <c r="G1665" s="2669" t="s">
        <v>8208</v>
      </c>
      <c r="H1665" s="2669" t="s">
        <v>8209</v>
      </c>
      <c r="I1665" s="3025">
        <v>777</v>
      </c>
      <c r="J1665" s="3025">
        <v>0</v>
      </c>
      <c r="O1665">
        <f>SUMIF('3BL ACTUAL'!C:C,G1665,'3BL ACTUAL'!J:J)</f>
        <v>0</v>
      </c>
    </row>
    <row r="1666" spans="1:15">
      <c r="A1666" s="2669" t="s">
        <v>9663</v>
      </c>
      <c r="B1666" s="2669" t="s">
        <v>5169</v>
      </c>
      <c r="C1666" s="2669" t="s">
        <v>5298</v>
      </c>
      <c r="D1666" s="2669" t="s">
        <v>5299</v>
      </c>
      <c r="E1666" s="2669" t="s">
        <v>8228</v>
      </c>
      <c r="F1666" s="2669" t="s">
        <v>9688</v>
      </c>
      <c r="G1666" s="2669" t="s">
        <v>8980</v>
      </c>
      <c r="H1666" s="2669" t="s">
        <v>9055</v>
      </c>
      <c r="I1666" s="3025">
        <v>0</v>
      </c>
      <c r="J1666" s="3025">
        <v>777</v>
      </c>
      <c r="O1666">
        <f>SUMIF('3BL ACTUAL'!C:C,G1666,'3BL ACTUAL'!J:J)</f>
        <v>0</v>
      </c>
    </row>
    <row r="1667" spans="1:15">
      <c r="H1667" t="s">
        <v>8229</v>
      </c>
      <c r="N1667" s="1460">
        <v>1</v>
      </c>
      <c r="O1667">
        <f>SUMIF('3BL ACTUAL'!C:C,G1667,'3BL ACTUAL'!J:J)</f>
        <v>0</v>
      </c>
    </row>
    <row r="1668" spans="1:15">
      <c r="O1668">
        <f>SUMIF('3BL ACTUAL'!C:C,G1668,'3BL ACTUAL'!J:J)</f>
        <v>0</v>
      </c>
    </row>
    <row r="1669" spans="1:15">
      <c r="H1669" s="2668" t="s">
        <v>9689</v>
      </c>
      <c r="O1669">
        <f>SUMIF('3BL ACTUAL'!C:C,G1669,'3BL ACTUAL'!J:J)</f>
        <v>0</v>
      </c>
    </row>
    <row r="1670" spans="1:15">
      <c r="A1670" s="2669" t="s">
        <v>9663</v>
      </c>
      <c r="B1670" s="2669" t="s">
        <v>5169</v>
      </c>
      <c r="C1670" s="2669" t="s">
        <v>5298</v>
      </c>
      <c r="D1670" s="2669" t="s">
        <v>5299</v>
      </c>
      <c r="E1670" s="2669" t="s">
        <v>8264</v>
      </c>
      <c r="F1670" s="2669" t="s">
        <v>9690</v>
      </c>
      <c r="G1670" s="2669" t="s">
        <v>8248</v>
      </c>
      <c r="H1670" s="2669" t="s">
        <v>8249</v>
      </c>
      <c r="I1670" s="3025">
        <v>407</v>
      </c>
      <c r="J1670" s="3025">
        <v>0</v>
      </c>
      <c r="O1670">
        <f>SUMIF('3BL ACTUAL'!C:C,G1670,'3BL ACTUAL'!J:J)</f>
        <v>0</v>
      </c>
    </row>
    <row r="1671" spans="1:15">
      <c r="A1671" s="2669" t="s">
        <v>9663</v>
      </c>
      <c r="B1671" s="2669" t="s">
        <v>5169</v>
      </c>
      <c r="C1671" s="2669" t="s">
        <v>5298</v>
      </c>
      <c r="D1671" s="2669" t="s">
        <v>5299</v>
      </c>
      <c r="E1671" s="2669" t="s">
        <v>8264</v>
      </c>
      <c r="F1671" s="2669" t="s">
        <v>9690</v>
      </c>
      <c r="G1671" s="2669" t="s">
        <v>8980</v>
      </c>
      <c r="H1671" s="2669" t="s">
        <v>9055</v>
      </c>
      <c r="I1671" s="3025">
        <v>0</v>
      </c>
      <c r="J1671" s="3025">
        <v>407</v>
      </c>
      <c r="O1671">
        <f>SUMIF('3BL ACTUAL'!C:C,G1671,'3BL ACTUAL'!J:J)</f>
        <v>0</v>
      </c>
    </row>
    <row r="1672" spans="1:15">
      <c r="H1672" t="s">
        <v>8229</v>
      </c>
      <c r="N1672" s="1460">
        <v>1</v>
      </c>
      <c r="O1672">
        <f>SUMIF('3BL ACTUAL'!C:C,G1672,'3BL ACTUAL'!J:J)</f>
        <v>0</v>
      </c>
    </row>
    <row r="1673" spans="1:15">
      <c r="O1673">
        <f>SUMIF('3BL ACTUAL'!C:C,G1673,'3BL ACTUAL'!J:J)</f>
        <v>0</v>
      </c>
    </row>
    <row r="1674" spans="1:15">
      <c r="H1674" s="2668" t="s">
        <v>9691</v>
      </c>
      <c r="O1674">
        <f>SUMIF('3BL ACTUAL'!C:C,G1674,'3BL ACTUAL'!J:J)</f>
        <v>0</v>
      </c>
    </row>
    <row r="1675" spans="1:15">
      <c r="A1675" s="2669" t="s">
        <v>9663</v>
      </c>
      <c r="B1675" s="2669" t="s">
        <v>5169</v>
      </c>
      <c r="C1675" s="2669" t="s">
        <v>5298</v>
      </c>
      <c r="D1675" s="2669" t="s">
        <v>5299</v>
      </c>
      <c r="E1675" s="2669" t="s">
        <v>8569</v>
      </c>
      <c r="F1675" s="2669" t="s">
        <v>9692</v>
      </c>
      <c r="G1675" s="2669" t="s">
        <v>8512</v>
      </c>
      <c r="H1675" s="2669" t="s">
        <v>8513</v>
      </c>
      <c r="I1675" s="3025">
        <v>770.42</v>
      </c>
      <c r="J1675" s="3025">
        <v>0</v>
      </c>
      <c r="O1675">
        <f>SUMIF('3BL ACTUAL'!C:C,G1675,'3BL ACTUAL'!J:J)</f>
        <v>0</v>
      </c>
    </row>
    <row r="1676" spans="1:15">
      <c r="A1676" s="2669" t="s">
        <v>9663</v>
      </c>
      <c r="B1676" s="2669" t="s">
        <v>5169</v>
      </c>
      <c r="C1676" s="2669" t="s">
        <v>5298</v>
      </c>
      <c r="D1676" s="2669" t="s">
        <v>5299</v>
      </c>
      <c r="E1676" s="2669" t="s">
        <v>8569</v>
      </c>
      <c r="F1676" s="2669" t="s">
        <v>9692</v>
      </c>
      <c r="G1676" s="2669" t="s">
        <v>8980</v>
      </c>
      <c r="H1676" s="2669" t="s">
        <v>9055</v>
      </c>
      <c r="I1676" s="3025">
        <v>0</v>
      </c>
      <c r="J1676" s="3025">
        <v>770.42</v>
      </c>
      <c r="O1676">
        <f>SUMIF('3BL ACTUAL'!C:C,G1676,'3BL ACTUAL'!J:J)</f>
        <v>0</v>
      </c>
    </row>
    <row r="1677" spans="1:15">
      <c r="H1677" t="s">
        <v>8570</v>
      </c>
      <c r="N1677" s="1460">
        <v>1</v>
      </c>
      <c r="O1677">
        <f>SUMIF('3BL ACTUAL'!C:C,G1677,'3BL ACTUAL'!J:J)</f>
        <v>0</v>
      </c>
    </row>
    <row r="1678" spans="1:15">
      <c r="O1678">
        <f>SUMIF('3BL ACTUAL'!C:C,G1678,'3BL ACTUAL'!J:J)</f>
        <v>0</v>
      </c>
    </row>
    <row r="1679" spans="1:15">
      <c r="H1679" s="2668" t="s">
        <v>9693</v>
      </c>
      <c r="O1679">
        <f>SUMIF('3BL ACTUAL'!C:C,G1679,'3BL ACTUAL'!J:J)</f>
        <v>0</v>
      </c>
    </row>
    <row r="1680" spans="1:15">
      <c r="A1680" s="2669" t="s">
        <v>9663</v>
      </c>
      <c r="B1680" s="2669" t="s">
        <v>5169</v>
      </c>
      <c r="C1680" s="2669" t="s">
        <v>5298</v>
      </c>
      <c r="D1680" s="2669" t="s">
        <v>5299</v>
      </c>
      <c r="E1680" s="2669" t="s">
        <v>8378</v>
      </c>
      <c r="F1680" s="2669" t="s">
        <v>9694</v>
      </c>
      <c r="G1680" s="2669" t="s">
        <v>8338</v>
      </c>
      <c r="H1680" s="2669" t="s">
        <v>8339</v>
      </c>
      <c r="I1680" s="3025">
        <v>395.43</v>
      </c>
      <c r="J1680" s="3025">
        <v>0</v>
      </c>
      <c r="O1680">
        <f>SUMIF('3BL ACTUAL'!C:C,G1680,'3BL ACTUAL'!J:J)</f>
        <v>0</v>
      </c>
    </row>
    <row r="1681" spans="1:15">
      <c r="A1681" s="2669" t="s">
        <v>9663</v>
      </c>
      <c r="B1681" s="2669" t="s">
        <v>5169</v>
      </c>
      <c r="C1681" s="2669" t="s">
        <v>5298</v>
      </c>
      <c r="D1681" s="2669" t="s">
        <v>5299</v>
      </c>
      <c r="E1681" s="2669" t="s">
        <v>8378</v>
      </c>
      <c r="F1681" s="2669" t="s">
        <v>9694</v>
      </c>
      <c r="G1681" s="2669" t="s">
        <v>8980</v>
      </c>
      <c r="H1681" s="2669" t="s">
        <v>9055</v>
      </c>
      <c r="I1681" s="3025">
        <v>0</v>
      </c>
      <c r="J1681" s="3025">
        <v>395.43</v>
      </c>
      <c r="O1681">
        <f>SUMIF('3BL ACTUAL'!C:C,G1681,'3BL ACTUAL'!J:J)</f>
        <v>0</v>
      </c>
    </row>
    <row r="1682" spans="1:15">
      <c r="H1682" t="s">
        <v>8379</v>
      </c>
      <c r="N1682" s="1460">
        <v>1</v>
      </c>
      <c r="O1682">
        <f>SUMIF('3BL ACTUAL'!C:C,G1682,'3BL ACTUAL'!J:J)</f>
        <v>0</v>
      </c>
    </row>
    <row r="1683" spans="1:15">
      <c r="O1683">
        <f>SUMIF('3BL ACTUAL'!C:C,G1683,'3BL ACTUAL'!J:J)</f>
        <v>0</v>
      </c>
    </row>
    <row r="1684" spans="1:15">
      <c r="H1684" s="2668" t="s">
        <v>9695</v>
      </c>
      <c r="O1684">
        <f>SUMIF('3BL ACTUAL'!C:C,G1684,'3BL ACTUAL'!J:J)</f>
        <v>0</v>
      </c>
    </row>
    <row r="1685" spans="1:15">
      <c r="A1685" s="2669" t="s">
        <v>9663</v>
      </c>
      <c r="B1685" s="2669" t="s">
        <v>5169</v>
      </c>
      <c r="C1685" s="2669" t="s">
        <v>5298</v>
      </c>
      <c r="D1685" s="2669" t="s">
        <v>5299</v>
      </c>
      <c r="E1685" s="2669" t="s">
        <v>8142</v>
      </c>
      <c r="F1685" s="2669" t="s">
        <v>9696</v>
      </c>
      <c r="G1685" s="2669" t="s">
        <v>8072</v>
      </c>
      <c r="H1685" s="2669" t="s">
        <v>8073</v>
      </c>
      <c r="I1685" s="3025">
        <v>3501.5</v>
      </c>
      <c r="J1685" s="3025">
        <v>0</v>
      </c>
      <c r="O1685">
        <f>SUMIF('3BL ACTUAL'!C:C,G1685,'3BL ACTUAL'!J:J)</f>
        <v>0</v>
      </c>
    </row>
    <row r="1686" spans="1:15">
      <c r="A1686" s="2669" t="s">
        <v>9663</v>
      </c>
      <c r="B1686" s="2669" t="s">
        <v>5169</v>
      </c>
      <c r="C1686" s="2669" t="s">
        <v>5298</v>
      </c>
      <c r="D1686" s="2669" t="s">
        <v>5299</v>
      </c>
      <c r="E1686" s="2669" t="s">
        <v>8142</v>
      </c>
      <c r="F1686" s="2669" t="s">
        <v>9696</v>
      </c>
      <c r="G1686" s="2669" t="s">
        <v>8980</v>
      </c>
      <c r="H1686" s="2669" t="s">
        <v>9055</v>
      </c>
      <c r="I1686" s="3025">
        <v>0</v>
      </c>
      <c r="J1686" s="3025">
        <v>3501.5</v>
      </c>
      <c r="O1686">
        <f>SUMIF('3BL ACTUAL'!C:C,G1686,'3BL ACTUAL'!J:J)</f>
        <v>0</v>
      </c>
    </row>
    <row r="1687" spans="1:15">
      <c r="H1687" t="s">
        <v>8143</v>
      </c>
      <c r="N1687" s="1460">
        <v>1</v>
      </c>
      <c r="O1687">
        <f>SUMIF('3BL ACTUAL'!C:C,G1687,'3BL ACTUAL'!J:J)</f>
        <v>0</v>
      </c>
    </row>
    <row r="1688" spans="1:15">
      <c r="O1688">
        <f>SUMIF('3BL ACTUAL'!C:C,G1688,'3BL ACTUAL'!J:J)</f>
        <v>0</v>
      </c>
    </row>
    <row r="1689" spans="1:15">
      <c r="H1689" s="2668" t="s">
        <v>9697</v>
      </c>
      <c r="O1689">
        <f>SUMIF('3BL ACTUAL'!C:C,G1689,'3BL ACTUAL'!J:J)</f>
        <v>0</v>
      </c>
    </row>
    <row r="1690" spans="1:15">
      <c r="A1690" s="2669" t="s">
        <v>9663</v>
      </c>
      <c r="B1690" s="2669" t="s">
        <v>5169</v>
      </c>
      <c r="C1690" s="2669" t="s">
        <v>5298</v>
      </c>
      <c r="D1690" s="2669" t="s">
        <v>5299</v>
      </c>
      <c r="E1690" s="2669" t="s">
        <v>8310</v>
      </c>
      <c r="F1690" s="2669" t="s">
        <v>9698</v>
      </c>
      <c r="G1690" s="2669" t="s">
        <v>8287</v>
      </c>
      <c r="H1690" s="2669" t="s">
        <v>8288</v>
      </c>
      <c r="I1690" s="3025">
        <v>425.5</v>
      </c>
      <c r="J1690" s="3025">
        <v>0</v>
      </c>
      <c r="O1690">
        <f>SUMIF('3BL ACTUAL'!C:C,G1690,'3BL ACTUAL'!J:J)</f>
        <v>0</v>
      </c>
    </row>
    <row r="1691" spans="1:15">
      <c r="A1691" s="2669" t="s">
        <v>9663</v>
      </c>
      <c r="B1691" s="2669" t="s">
        <v>5169</v>
      </c>
      <c r="C1691" s="2669" t="s">
        <v>5298</v>
      </c>
      <c r="D1691" s="2669" t="s">
        <v>5299</v>
      </c>
      <c r="E1691" s="2669" t="s">
        <v>8310</v>
      </c>
      <c r="F1691" s="2669" t="s">
        <v>9698</v>
      </c>
      <c r="G1691" s="2669" t="s">
        <v>8980</v>
      </c>
      <c r="H1691" s="2669" t="s">
        <v>9055</v>
      </c>
      <c r="I1691" s="3025">
        <v>0</v>
      </c>
      <c r="J1691" s="3025">
        <v>425.5</v>
      </c>
      <c r="O1691">
        <f>SUMIF('3BL ACTUAL'!C:C,G1691,'3BL ACTUAL'!J:J)</f>
        <v>0</v>
      </c>
    </row>
    <row r="1692" spans="1:15">
      <c r="H1692" t="s">
        <v>8311</v>
      </c>
      <c r="N1692" s="1460">
        <v>1</v>
      </c>
      <c r="O1692">
        <f>SUMIF('3BL ACTUAL'!C:C,G1692,'3BL ACTUAL'!J:J)</f>
        <v>0</v>
      </c>
    </row>
    <row r="1693" spans="1:15">
      <c r="O1693">
        <f>SUMIF('3BL ACTUAL'!C:C,G1693,'3BL ACTUAL'!J:J)</f>
        <v>0</v>
      </c>
    </row>
    <row r="1694" spans="1:15">
      <c r="H1694" s="2668" t="s">
        <v>9699</v>
      </c>
      <c r="O1694">
        <f>SUMIF('3BL ACTUAL'!C:C,G1694,'3BL ACTUAL'!J:J)</f>
        <v>0</v>
      </c>
    </row>
    <row r="1695" spans="1:15">
      <c r="A1695" s="2669" t="s">
        <v>9663</v>
      </c>
      <c r="B1695" s="2669" t="s">
        <v>5169</v>
      </c>
      <c r="C1695" s="2669" t="s">
        <v>5298</v>
      </c>
      <c r="D1695" s="2669" t="s">
        <v>5299</v>
      </c>
      <c r="E1695" s="2669" t="s">
        <v>8265</v>
      </c>
      <c r="F1695" s="2669" t="s">
        <v>9700</v>
      </c>
      <c r="G1695" s="2669" t="s">
        <v>8248</v>
      </c>
      <c r="H1695" s="2669" t="s">
        <v>8249</v>
      </c>
      <c r="I1695" s="3025">
        <v>906.5</v>
      </c>
      <c r="J1695" s="3025">
        <v>0</v>
      </c>
      <c r="O1695">
        <f>SUMIF('3BL ACTUAL'!C:C,G1695,'3BL ACTUAL'!J:J)</f>
        <v>0</v>
      </c>
    </row>
    <row r="1696" spans="1:15">
      <c r="A1696" s="2669" t="s">
        <v>9663</v>
      </c>
      <c r="B1696" s="2669" t="s">
        <v>5169</v>
      </c>
      <c r="C1696" s="2669" t="s">
        <v>5298</v>
      </c>
      <c r="D1696" s="2669" t="s">
        <v>5299</v>
      </c>
      <c r="E1696" s="2669" t="s">
        <v>8265</v>
      </c>
      <c r="F1696" s="2669" t="s">
        <v>9700</v>
      </c>
      <c r="G1696" s="2669" t="s">
        <v>8980</v>
      </c>
      <c r="H1696" s="2669" t="s">
        <v>9055</v>
      </c>
      <c r="I1696" s="3025">
        <v>0</v>
      </c>
      <c r="J1696" s="3025">
        <v>906.5</v>
      </c>
      <c r="O1696">
        <f>SUMIF('3BL ACTUAL'!C:C,G1696,'3BL ACTUAL'!J:J)</f>
        <v>0</v>
      </c>
    </row>
    <row r="1697" spans="1:15">
      <c r="H1697" t="s">
        <v>8266</v>
      </c>
      <c r="N1697" s="1460">
        <v>1</v>
      </c>
      <c r="O1697">
        <f>SUMIF('3BL ACTUAL'!C:C,G1697,'3BL ACTUAL'!J:J)</f>
        <v>0</v>
      </c>
    </row>
    <row r="1698" spans="1:15">
      <c r="O1698">
        <f>SUMIF('3BL ACTUAL'!C:C,G1698,'3BL ACTUAL'!J:J)</f>
        <v>0</v>
      </c>
    </row>
    <row r="1699" spans="1:15">
      <c r="H1699" s="2668" t="s">
        <v>9701</v>
      </c>
      <c r="O1699">
        <f>SUMIF('3BL ACTUAL'!C:C,G1699,'3BL ACTUAL'!J:J)</f>
        <v>0</v>
      </c>
    </row>
    <row r="1700" spans="1:15">
      <c r="A1700" s="2669" t="s">
        <v>9663</v>
      </c>
      <c r="B1700" s="2669" t="s">
        <v>5169</v>
      </c>
      <c r="C1700" s="2669" t="s">
        <v>5298</v>
      </c>
      <c r="D1700" s="2669" t="s">
        <v>5299</v>
      </c>
      <c r="E1700" s="2669" t="s">
        <v>8571</v>
      </c>
      <c r="F1700" s="2669" t="s">
        <v>9702</v>
      </c>
      <c r="G1700" s="2669" t="s">
        <v>8512</v>
      </c>
      <c r="H1700" s="2669" t="s">
        <v>8513</v>
      </c>
      <c r="I1700" s="3025">
        <v>165.04</v>
      </c>
      <c r="J1700" s="3025">
        <v>0</v>
      </c>
      <c r="O1700">
        <f>SUMIF('3BL ACTUAL'!C:C,G1700,'3BL ACTUAL'!J:J)</f>
        <v>0</v>
      </c>
    </row>
    <row r="1701" spans="1:15">
      <c r="A1701" s="2669" t="s">
        <v>9663</v>
      </c>
      <c r="B1701" s="2669" t="s">
        <v>5169</v>
      </c>
      <c r="C1701" s="2669" t="s">
        <v>5298</v>
      </c>
      <c r="D1701" s="2669" t="s">
        <v>5299</v>
      </c>
      <c r="E1701" s="2669" t="s">
        <v>8571</v>
      </c>
      <c r="F1701" s="2669" t="s">
        <v>9702</v>
      </c>
      <c r="G1701" s="2669" t="s">
        <v>8980</v>
      </c>
      <c r="H1701" s="2669" t="s">
        <v>9055</v>
      </c>
      <c r="I1701" s="3025">
        <v>0</v>
      </c>
      <c r="J1701" s="3025">
        <v>165.04</v>
      </c>
      <c r="O1701">
        <f>SUMIF('3BL ACTUAL'!C:C,G1701,'3BL ACTUAL'!J:J)</f>
        <v>0</v>
      </c>
    </row>
    <row r="1702" spans="1:15">
      <c r="H1702" t="s">
        <v>8572</v>
      </c>
      <c r="N1702" s="1460">
        <v>1</v>
      </c>
      <c r="O1702">
        <f>SUMIF('3BL ACTUAL'!C:C,G1702,'3BL ACTUAL'!J:J)</f>
        <v>0</v>
      </c>
    </row>
    <row r="1703" spans="1:15">
      <c r="O1703">
        <f>SUMIF('3BL ACTUAL'!C:C,G1703,'3BL ACTUAL'!J:J)</f>
        <v>0</v>
      </c>
    </row>
    <row r="1704" spans="1:15">
      <c r="H1704" s="2668" t="s">
        <v>9703</v>
      </c>
      <c r="O1704">
        <f>SUMIF('3BL ACTUAL'!C:C,G1704,'3BL ACTUAL'!J:J)</f>
        <v>0</v>
      </c>
    </row>
    <row r="1705" spans="1:15">
      <c r="A1705" s="2669" t="s">
        <v>9663</v>
      </c>
      <c r="B1705" s="2669" t="s">
        <v>5169</v>
      </c>
      <c r="C1705" s="2669" t="s">
        <v>5298</v>
      </c>
      <c r="D1705" s="2669" t="s">
        <v>5299</v>
      </c>
      <c r="E1705" s="2669" t="s">
        <v>7840</v>
      </c>
      <c r="F1705" s="2669" t="s">
        <v>9704</v>
      </c>
      <c r="G1705" s="2669" t="s">
        <v>5323</v>
      </c>
      <c r="H1705" s="2669" t="s">
        <v>4988</v>
      </c>
      <c r="I1705" s="3025">
        <v>480</v>
      </c>
      <c r="J1705" s="3025">
        <v>0</v>
      </c>
      <c r="O1705">
        <f>SUMIF('3BL ACTUAL'!C:C,G1705,'3BL ACTUAL'!J:J)</f>
        <v>0</v>
      </c>
    </row>
    <row r="1706" spans="1:15">
      <c r="A1706" s="2669" t="s">
        <v>9663</v>
      </c>
      <c r="B1706" s="2669" t="s">
        <v>5169</v>
      </c>
      <c r="C1706" s="2669" t="s">
        <v>5298</v>
      </c>
      <c r="D1706" s="2669" t="s">
        <v>5299</v>
      </c>
      <c r="E1706" s="2669" t="s">
        <v>7840</v>
      </c>
      <c r="F1706" s="2669" t="s">
        <v>9704</v>
      </c>
      <c r="G1706" s="2669" t="s">
        <v>8980</v>
      </c>
      <c r="H1706" s="2669" t="s">
        <v>9055</v>
      </c>
      <c r="I1706" s="3025">
        <v>0</v>
      </c>
      <c r="J1706" s="3025">
        <v>480</v>
      </c>
      <c r="O1706">
        <f>SUMIF('3BL ACTUAL'!C:C,G1706,'3BL ACTUAL'!J:J)</f>
        <v>0</v>
      </c>
    </row>
    <row r="1707" spans="1:15">
      <c r="H1707" t="s">
        <v>7841</v>
      </c>
      <c r="N1707" s="1460">
        <v>1</v>
      </c>
      <c r="O1707">
        <f>SUMIF('3BL ACTUAL'!C:C,G1707,'3BL ACTUAL'!J:J)</f>
        <v>0</v>
      </c>
    </row>
    <row r="1708" spans="1:15">
      <c r="O1708">
        <f>SUMIF('3BL ACTUAL'!C:C,G1708,'3BL ACTUAL'!J:J)</f>
        <v>0</v>
      </c>
    </row>
    <row r="1709" spans="1:15">
      <c r="H1709" s="2668" t="s">
        <v>9705</v>
      </c>
      <c r="O1709">
        <f>SUMIF('3BL ACTUAL'!C:C,G1709,'3BL ACTUAL'!J:J)</f>
        <v>0</v>
      </c>
    </row>
    <row r="1710" spans="1:15">
      <c r="A1710" s="2669" t="s">
        <v>9663</v>
      </c>
      <c r="B1710" s="2669" t="s">
        <v>5169</v>
      </c>
      <c r="C1710" s="2669" t="s">
        <v>5298</v>
      </c>
      <c r="D1710" s="2669" t="s">
        <v>5299</v>
      </c>
      <c r="E1710" s="2669" t="s">
        <v>7842</v>
      </c>
      <c r="F1710" s="2669" t="s">
        <v>9706</v>
      </c>
      <c r="G1710" s="2669" t="s">
        <v>5323</v>
      </c>
      <c r="H1710" s="2669" t="s">
        <v>4988</v>
      </c>
      <c r="I1710" s="3025">
        <v>480</v>
      </c>
      <c r="J1710" s="3025">
        <v>0</v>
      </c>
      <c r="O1710">
        <f>SUMIF('3BL ACTUAL'!C:C,G1710,'3BL ACTUAL'!J:J)</f>
        <v>0</v>
      </c>
    </row>
    <row r="1711" spans="1:15">
      <c r="A1711" s="2669" t="s">
        <v>9663</v>
      </c>
      <c r="B1711" s="2669" t="s">
        <v>5169</v>
      </c>
      <c r="C1711" s="2669" t="s">
        <v>5298</v>
      </c>
      <c r="D1711" s="2669" t="s">
        <v>5299</v>
      </c>
      <c r="E1711" s="2669" t="s">
        <v>7842</v>
      </c>
      <c r="F1711" s="2669" t="s">
        <v>9706</v>
      </c>
      <c r="G1711" s="2669" t="s">
        <v>8980</v>
      </c>
      <c r="H1711" s="2669" t="s">
        <v>9055</v>
      </c>
      <c r="I1711" s="3025">
        <v>0</v>
      </c>
      <c r="J1711" s="3025">
        <v>480</v>
      </c>
      <c r="O1711">
        <f>SUMIF('3BL ACTUAL'!C:C,G1711,'3BL ACTUAL'!J:J)</f>
        <v>0</v>
      </c>
    </row>
    <row r="1712" spans="1:15">
      <c r="H1712" t="s">
        <v>7843</v>
      </c>
      <c r="N1712" s="1460">
        <v>1</v>
      </c>
      <c r="O1712">
        <f>SUMIF('3BL ACTUAL'!C:C,G1712,'3BL ACTUAL'!J:J)</f>
        <v>0</v>
      </c>
    </row>
    <row r="1713" spans="1:15">
      <c r="O1713">
        <f>SUMIF('3BL ACTUAL'!C:C,G1713,'3BL ACTUAL'!J:J)</f>
        <v>0</v>
      </c>
    </row>
    <row r="1714" spans="1:15">
      <c r="H1714" s="2668" t="s">
        <v>9707</v>
      </c>
      <c r="O1714">
        <f>SUMIF('3BL ACTUAL'!C:C,G1714,'3BL ACTUAL'!J:J)</f>
        <v>0</v>
      </c>
    </row>
    <row r="1715" spans="1:15">
      <c r="A1715" s="2669" t="s">
        <v>9663</v>
      </c>
      <c r="B1715" s="2669" t="s">
        <v>5169</v>
      </c>
      <c r="C1715" s="2669" t="s">
        <v>5298</v>
      </c>
      <c r="D1715" s="2669" t="s">
        <v>5299</v>
      </c>
      <c r="E1715" s="2669" t="s">
        <v>7986</v>
      </c>
      <c r="F1715" s="2669" t="s">
        <v>9708</v>
      </c>
      <c r="G1715" s="2669" t="s">
        <v>5347</v>
      </c>
      <c r="H1715" s="2669" t="s">
        <v>4999</v>
      </c>
      <c r="I1715" s="3025">
        <v>442.3</v>
      </c>
      <c r="J1715" s="3025">
        <v>0</v>
      </c>
      <c r="O1715">
        <f>SUMIF('3BL ACTUAL'!C:C,G1715,'3BL ACTUAL'!J:J)</f>
        <v>0</v>
      </c>
    </row>
    <row r="1716" spans="1:15">
      <c r="A1716" s="2669" t="s">
        <v>9663</v>
      </c>
      <c r="B1716" s="2669" t="s">
        <v>5169</v>
      </c>
      <c r="C1716" s="2669" t="s">
        <v>5298</v>
      </c>
      <c r="D1716" s="2669" t="s">
        <v>5299</v>
      </c>
      <c r="E1716" s="2669" t="s">
        <v>7986</v>
      </c>
      <c r="F1716" s="2669" t="s">
        <v>9708</v>
      </c>
      <c r="G1716" s="2669" t="s">
        <v>8980</v>
      </c>
      <c r="H1716" s="2669" t="s">
        <v>9055</v>
      </c>
      <c r="I1716" s="3025">
        <v>0</v>
      </c>
      <c r="J1716" s="3025">
        <v>442.3</v>
      </c>
      <c r="O1716">
        <f>SUMIF('3BL ACTUAL'!C:C,G1716,'3BL ACTUAL'!J:J)</f>
        <v>0</v>
      </c>
    </row>
    <row r="1717" spans="1:15">
      <c r="H1717" t="s">
        <v>7987</v>
      </c>
      <c r="N1717" s="1460">
        <v>1</v>
      </c>
      <c r="O1717">
        <f>SUMIF('3BL ACTUAL'!C:C,G1717,'3BL ACTUAL'!J:J)</f>
        <v>0</v>
      </c>
    </row>
    <row r="1718" spans="1:15">
      <c r="O1718">
        <f>SUMIF('3BL ACTUAL'!C:C,G1718,'3BL ACTUAL'!J:J)</f>
        <v>0</v>
      </c>
    </row>
    <row r="1719" spans="1:15">
      <c r="H1719" s="2668" t="s">
        <v>9709</v>
      </c>
      <c r="O1719">
        <f>SUMIF('3BL ACTUAL'!C:C,G1719,'3BL ACTUAL'!J:J)</f>
        <v>0</v>
      </c>
    </row>
    <row r="1720" spans="1:15">
      <c r="A1720" s="2669" t="s">
        <v>9663</v>
      </c>
      <c r="B1720" s="2669" t="s">
        <v>5169</v>
      </c>
      <c r="C1720" s="2669" t="s">
        <v>5298</v>
      </c>
      <c r="D1720" s="2669" t="s">
        <v>5299</v>
      </c>
      <c r="E1720" s="2669" t="s">
        <v>7988</v>
      </c>
      <c r="F1720" s="2669" t="s">
        <v>9710</v>
      </c>
      <c r="G1720" s="2669" t="s">
        <v>5347</v>
      </c>
      <c r="H1720" s="2669" t="s">
        <v>4999</v>
      </c>
      <c r="I1720" s="3025">
        <v>423.9</v>
      </c>
      <c r="J1720" s="3025">
        <v>0</v>
      </c>
      <c r="O1720">
        <f>SUMIF('3BL ACTUAL'!C:C,G1720,'3BL ACTUAL'!J:J)</f>
        <v>0</v>
      </c>
    </row>
    <row r="1721" spans="1:15">
      <c r="A1721" s="2669" t="s">
        <v>9663</v>
      </c>
      <c r="B1721" s="2669" t="s">
        <v>5169</v>
      </c>
      <c r="C1721" s="2669" t="s">
        <v>5298</v>
      </c>
      <c r="D1721" s="2669" t="s">
        <v>5299</v>
      </c>
      <c r="E1721" s="2669" t="s">
        <v>7988</v>
      </c>
      <c r="F1721" s="2669" t="s">
        <v>9710</v>
      </c>
      <c r="G1721" s="2669" t="s">
        <v>8980</v>
      </c>
      <c r="H1721" s="2669" t="s">
        <v>9055</v>
      </c>
      <c r="I1721" s="3025">
        <v>0</v>
      </c>
      <c r="J1721" s="3025">
        <v>423.9</v>
      </c>
      <c r="O1721">
        <f>SUMIF('3BL ACTUAL'!C:C,G1721,'3BL ACTUAL'!J:J)</f>
        <v>0</v>
      </c>
    </row>
    <row r="1722" spans="1:15">
      <c r="H1722" t="s">
        <v>7989</v>
      </c>
      <c r="N1722" s="1460">
        <v>1</v>
      </c>
      <c r="O1722">
        <f>SUMIF('3BL ACTUAL'!C:C,G1722,'3BL ACTUAL'!J:J)</f>
        <v>0</v>
      </c>
    </row>
    <row r="1723" spans="1:15">
      <c r="O1723">
        <f>SUMIF('3BL ACTUAL'!C:C,G1723,'3BL ACTUAL'!J:J)</f>
        <v>0</v>
      </c>
    </row>
    <row r="1724" spans="1:15">
      <c r="H1724" s="2668" t="s">
        <v>9711</v>
      </c>
      <c r="O1724">
        <f>SUMIF('3BL ACTUAL'!C:C,G1724,'3BL ACTUAL'!J:J)</f>
        <v>0</v>
      </c>
    </row>
    <row r="1725" spans="1:15">
      <c r="A1725" s="2669" t="s">
        <v>9663</v>
      </c>
      <c r="B1725" s="2669" t="s">
        <v>5071</v>
      </c>
      <c r="C1725" s="2669" t="s">
        <v>9011</v>
      </c>
      <c r="D1725" s="2669" t="s">
        <v>5071</v>
      </c>
      <c r="E1725" s="2669" t="s">
        <v>7321</v>
      </c>
      <c r="F1725" s="2669" t="s">
        <v>9712</v>
      </c>
      <c r="G1725" s="2669" t="s">
        <v>5311</v>
      </c>
      <c r="H1725" s="2669" t="s">
        <v>5015</v>
      </c>
      <c r="I1725" s="3025">
        <v>765.95</v>
      </c>
      <c r="J1725" s="3025">
        <v>0</v>
      </c>
      <c r="O1725">
        <f>SUMIF('3BL ACTUAL'!C:C,G1725,'3BL ACTUAL'!J:J)</f>
        <v>0</v>
      </c>
    </row>
    <row r="1726" spans="1:15">
      <c r="A1726" s="2669" t="s">
        <v>9663</v>
      </c>
      <c r="B1726" s="2669" t="s">
        <v>5071</v>
      </c>
      <c r="C1726" s="2669" t="s">
        <v>9011</v>
      </c>
      <c r="D1726" s="2669" t="s">
        <v>5071</v>
      </c>
      <c r="E1726" s="2669" t="s">
        <v>7321</v>
      </c>
      <c r="F1726" s="2669" t="s">
        <v>9712</v>
      </c>
      <c r="G1726" s="2669" t="s">
        <v>5297</v>
      </c>
      <c r="H1726" s="2669" t="s">
        <v>5075</v>
      </c>
      <c r="I1726" s="3025">
        <v>0</v>
      </c>
      <c r="J1726" s="3025">
        <v>765.95</v>
      </c>
      <c r="O1726">
        <f>SUMIF('3BL ACTUAL'!C:C,G1726,'3BL ACTUAL'!J:J)</f>
        <v>0</v>
      </c>
    </row>
    <row r="1727" spans="1:15">
      <c r="H1727" t="s">
        <v>7322</v>
      </c>
      <c r="N1727" s="1460">
        <v>1</v>
      </c>
      <c r="O1727">
        <f>SUMIF('3BL ACTUAL'!C:C,G1727,'3BL ACTUAL'!J:J)</f>
        <v>0</v>
      </c>
    </row>
    <row r="1728" spans="1:15">
      <c r="O1728">
        <f>SUMIF('3BL ACTUAL'!C:C,G1728,'3BL ACTUAL'!J:J)</f>
        <v>0</v>
      </c>
    </row>
    <row r="1729" spans="1:15">
      <c r="H1729" s="2668" t="s">
        <v>9713</v>
      </c>
      <c r="O1729">
        <f>SUMIF('3BL ACTUAL'!C:C,G1729,'3BL ACTUAL'!J:J)</f>
        <v>0</v>
      </c>
    </row>
    <row r="1730" spans="1:15">
      <c r="A1730" s="2669" t="s">
        <v>9663</v>
      </c>
      <c r="B1730" s="2669" t="s">
        <v>5071</v>
      </c>
      <c r="C1730" s="2669" t="s">
        <v>9011</v>
      </c>
      <c r="D1730" s="2669" t="s">
        <v>5071</v>
      </c>
      <c r="E1730" s="2669" t="s">
        <v>7323</v>
      </c>
      <c r="F1730" s="2669" t="s">
        <v>9714</v>
      </c>
      <c r="G1730" s="2669" t="s">
        <v>5311</v>
      </c>
      <c r="H1730" s="2669" t="s">
        <v>5015</v>
      </c>
      <c r="I1730" s="3025">
        <v>43.5</v>
      </c>
      <c r="J1730" s="3025">
        <v>0</v>
      </c>
      <c r="O1730">
        <f>SUMIF('3BL ACTUAL'!C:C,G1730,'3BL ACTUAL'!J:J)</f>
        <v>0</v>
      </c>
    </row>
    <row r="1731" spans="1:15">
      <c r="A1731" s="2669" t="s">
        <v>9663</v>
      </c>
      <c r="B1731" s="2669" t="s">
        <v>5071</v>
      </c>
      <c r="C1731" s="2669" t="s">
        <v>9011</v>
      </c>
      <c r="D1731" s="2669" t="s">
        <v>5071</v>
      </c>
      <c r="E1731" s="2669" t="s">
        <v>7323</v>
      </c>
      <c r="F1731" s="2669" t="s">
        <v>9714</v>
      </c>
      <c r="G1731" s="2669" t="s">
        <v>5297</v>
      </c>
      <c r="H1731" s="2669" t="s">
        <v>5075</v>
      </c>
      <c r="I1731" s="3025">
        <v>0</v>
      </c>
      <c r="J1731" s="3025">
        <v>43.5</v>
      </c>
      <c r="O1731">
        <f>SUMIF('3BL ACTUAL'!C:C,G1731,'3BL ACTUAL'!J:J)</f>
        <v>0</v>
      </c>
    </row>
    <row r="1732" spans="1:15">
      <c r="H1732" t="s">
        <v>7322</v>
      </c>
      <c r="O1732">
        <f>SUMIF('3BL ACTUAL'!C:C,G1732,'3BL ACTUAL'!J:J)</f>
        <v>0</v>
      </c>
    </row>
    <row r="1733" spans="1:15">
      <c r="O1733">
        <f>SUMIF('3BL ACTUAL'!C:C,G1733,'3BL ACTUAL'!J:J)</f>
        <v>0</v>
      </c>
    </row>
    <row r="1734" spans="1:15">
      <c r="H1734" s="2668" t="s">
        <v>9715</v>
      </c>
      <c r="O1734">
        <f>SUMIF('3BL ACTUAL'!C:C,G1734,'3BL ACTUAL'!J:J)</f>
        <v>0</v>
      </c>
    </row>
    <row r="1735" spans="1:15">
      <c r="A1735" s="2669" t="s">
        <v>9663</v>
      </c>
      <c r="B1735" s="2669" t="s">
        <v>5071</v>
      </c>
      <c r="C1735" s="2669" t="s">
        <v>9011</v>
      </c>
      <c r="D1735" s="2669" t="s">
        <v>5071</v>
      </c>
      <c r="E1735" s="2669" t="s">
        <v>7324</v>
      </c>
      <c r="F1735" s="2669" t="s">
        <v>9716</v>
      </c>
      <c r="G1735" s="2669" t="s">
        <v>5311</v>
      </c>
      <c r="H1735" s="2669" t="s">
        <v>5015</v>
      </c>
      <c r="I1735" s="3025">
        <v>5415.61</v>
      </c>
      <c r="J1735" s="3025">
        <v>0</v>
      </c>
      <c r="O1735">
        <f>SUMIF('3BL ACTUAL'!C:C,G1735,'3BL ACTUAL'!J:J)</f>
        <v>0</v>
      </c>
    </row>
    <row r="1736" spans="1:15">
      <c r="A1736" s="2669" t="s">
        <v>9663</v>
      </c>
      <c r="B1736" s="2669" t="s">
        <v>5071</v>
      </c>
      <c r="C1736" s="2669" t="s">
        <v>9011</v>
      </c>
      <c r="D1736" s="2669" t="s">
        <v>5071</v>
      </c>
      <c r="E1736" s="2669" t="s">
        <v>7324</v>
      </c>
      <c r="F1736" s="2669" t="s">
        <v>9716</v>
      </c>
      <c r="G1736" s="2669" t="s">
        <v>5297</v>
      </c>
      <c r="H1736" s="2669" t="s">
        <v>5075</v>
      </c>
      <c r="I1736" s="3025">
        <v>0</v>
      </c>
      <c r="J1736" s="3025">
        <v>5415.61</v>
      </c>
      <c r="O1736">
        <f>SUMIF('3BL ACTUAL'!C:C,G1736,'3BL ACTUAL'!J:J)</f>
        <v>0</v>
      </c>
    </row>
    <row r="1737" spans="1:15">
      <c r="H1737" t="s">
        <v>7322</v>
      </c>
      <c r="O1737">
        <f>SUMIF('3BL ACTUAL'!C:C,G1737,'3BL ACTUAL'!J:J)</f>
        <v>0</v>
      </c>
    </row>
    <row r="1738" spans="1:15">
      <c r="O1738">
        <f>SUMIF('3BL ACTUAL'!C:C,G1738,'3BL ACTUAL'!J:J)</f>
        <v>0</v>
      </c>
    </row>
    <row r="1739" spans="1:15">
      <c r="H1739" s="2668" t="s">
        <v>9717</v>
      </c>
      <c r="O1739">
        <f>SUMIF('3BL ACTUAL'!C:C,G1739,'3BL ACTUAL'!J:J)</f>
        <v>0</v>
      </c>
    </row>
    <row r="1740" spans="1:15">
      <c r="A1740" s="2669" t="s">
        <v>9663</v>
      </c>
      <c r="B1740" s="2669" t="s">
        <v>5071</v>
      </c>
      <c r="C1740" s="2669" t="s">
        <v>9011</v>
      </c>
      <c r="D1740" s="2669" t="s">
        <v>5071</v>
      </c>
      <c r="E1740" s="2669" t="s">
        <v>7325</v>
      </c>
      <c r="F1740" s="2669" t="s">
        <v>9718</v>
      </c>
      <c r="G1740" s="2669" t="s">
        <v>5311</v>
      </c>
      <c r="H1740" s="2669" t="s">
        <v>5015</v>
      </c>
      <c r="I1740" s="3025">
        <v>1670.67</v>
      </c>
      <c r="J1740" s="3025">
        <v>0</v>
      </c>
      <c r="O1740">
        <f>SUMIF('3BL ACTUAL'!C:C,G1740,'3BL ACTUAL'!J:J)</f>
        <v>0</v>
      </c>
    </row>
    <row r="1741" spans="1:15">
      <c r="A1741" s="2669" t="s">
        <v>9663</v>
      </c>
      <c r="B1741" s="2669" t="s">
        <v>5071</v>
      </c>
      <c r="C1741" s="2669" t="s">
        <v>9011</v>
      </c>
      <c r="D1741" s="2669" t="s">
        <v>5071</v>
      </c>
      <c r="E1741" s="2669" t="s">
        <v>7325</v>
      </c>
      <c r="F1741" s="2669" t="s">
        <v>9718</v>
      </c>
      <c r="G1741" s="2669" t="s">
        <v>5297</v>
      </c>
      <c r="H1741" s="2669" t="s">
        <v>5075</v>
      </c>
      <c r="I1741" s="3025">
        <v>0</v>
      </c>
      <c r="J1741" s="3025">
        <v>1670.67</v>
      </c>
      <c r="O1741">
        <f>SUMIF('3BL ACTUAL'!C:C,G1741,'3BL ACTUAL'!J:J)</f>
        <v>0</v>
      </c>
    </row>
    <row r="1742" spans="1:15">
      <c r="H1742" t="s">
        <v>7322</v>
      </c>
      <c r="O1742">
        <f>SUMIF('3BL ACTUAL'!C:C,G1742,'3BL ACTUAL'!J:J)</f>
        <v>0</v>
      </c>
    </row>
    <row r="1743" spans="1:15">
      <c r="O1743">
        <f>SUMIF('3BL ACTUAL'!C:C,G1743,'3BL ACTUAL'!J:J)</f>
        <v>0</v>
      </c>
    </row>
    <row r="1744" spans="1:15">
      <c r="H1744" s="2668" t="s">
        <v>9719</v>
      </c>
      <c r="O1744">
        <f>SUMIF('3BL ACTUAL'!C:C,G1744,'3BL ACTUAL'!J:J)</f>
        <v>0</v>
      </c>
    </row>
    <row r="1745" spans="1:15">
      <c r="A1745" s="2669" t="s">
        <v>9663</v>
      </c>
      <c r="B1745" s="2669" t="s">
        <v>5071</v>
      </c>
      <c r="C1745" s="2669" t="s">
        <v>9011</v>
      </c>
      <c r="D1745" s="2669" t="s">
        <v>5071</v>
      </c>
      <c r="E1745" s="2669" t="s">
        <v>7326</v>
      </c>
      <c r="F1745" s="2669" t="s">
        <v>9720</v>
      </c>
      <c r="G1745" s="2669" t="s">
        <v>5311</v>
      </c>
      <c r="H1745" s="2669" t="s">
        <v>5015</v>
      </c>
      <c r="I1745" s="3025">
        <v>225</v>
      </c>
      <c r="J1745" s="3025">
        <v>0</v>
      </c>
      <c r="O1745">
        <f>SUMIF('3BL ACTUAL'!C:C,G1745,'3BL ACTUAL'!J:J)</f>
        <v>0</v>
      </c>
    </row>
    <row r="1746" spans="1:15">
      <c r="A1746" s="2669" t="s">
        <v>9663</v>
      </c>
      <c r="B1746" s="2669" t="s">
        <v>5071</v>
      </c>
      <c r="C1746" s="2669" t="s">
        <v>9011</v>
      </c>
      <c r="D1746" s="2669" t="s">
        <v>5071</v>
      </c>
      <c r="E1746" s="2669" t="s">
        <v>7326</v>
      </c>
      <c r="F1746" s="2669" t="s">
        <v>9720</v>
      </c>
      <c r="G1746" s="2669" t="s">
        <v>5297</v>
      </c>
      <c r="H1746" s="2669" t="s">
        <v>5075</v>
      </c>
      <c r="I1746" s="3025">
        <v>0</v>
      </c>
      <c r="J1746" s="3025">
        <v>225</v>
      </c>
      <c r="O1746">
        <f>SUMIF('3BL ACTUAL'!C:C,G1746,'3BL ACTUAL'!J:J)</f>
        <v>0</v>
      </c>
    </row>
    <row r="1747" spans="1:15">
      <c r="H1747" t="s">
        <v>7322</v>
      </c>
      <c r="O1747">
        <f>SUMIF('3BL ACTUAL'!C:C,G1747,'3BL ACTUAL'!J:J)</f>
        <v>0</v>
      </c>
    </row>
    <row r="1748" spans="1:15">
      <c r="O1748">
        <f>SUMIF('3BL ACTUAL'!C:C,G1748,'3BL ACTUAL'!J:J)</f>
        <v>0</v>
      </c>
    </row>
    <row r="1749" spans="1:15">
      <c r="H1749" s="2668" t="s">
        <v>9721</v>
      </c>
      <c r="O1749">
        <f>SUMIF('3BL ACTUAL'!C:C,G1749,'3BL ACTUAL'!J:J)</f>
        <v>0</v>
      </c>
    </row>
    <row r="1750" spans="1:15">
      <c r="A1750" s="2669" t="s">
        <v>9663</v>
      </c>
      <c r="B1750" s="2669" t="s">
        <v>5071</v>
      </c>
      <c r="C1750" s="2669" t="s">
        <v>9011</v>
      </c>
      <c r="D1750" s="2669" t="s">
        <v>5071</v>
      </c>
      <c r="E1750" s="2669" t="s">
        <v>7327</v>
      </c>
      <c r="F1750" s="2669" t="s">
        <v>9722</v>
      </c>
      <c r="G1750" s="2669" t="s">
        <v>5311</v>
      </c>
      <c r="H1750" s="2669" t="s">
        <v>5015</v>
      </c>
      <c r="I1750" s="3025">
        <v>190</v>
      </c>
      <c r="J1750" s="3025">
        <v>0</v>
      </c>
      <c r="O1750">
        <f>SUMIF('3BL ACTUAL'!C:C,G1750,'3BL ACTUAL'!J:J)</f>
        <v>0</v>
      </c>
    </row>
    <row r="1751" spans="1:15">
      <c r="A1751" s="2669" t="s">
        <v>9663</v>
      </c>
      <c r="B1751" s="2669" t="s">
        <v>5071</v>
      </c>
      <c r="C1751" s="2669" t="s">
        <v>9011</v>
      </c>
      <c r="D1751" s="2669" t="s">
        <v>5071</v>
      </c>
      <c r="E1751" s="2669" t="s">
        <v>7327</v>
      </c>
      <c r="F1751" s="2669" t="s">
        <v>9722</v>
      </c>
      <c r="G1751" s="2669" t="s">
        <v>5297</v>
      </c>
      <c r="H1751" s="2669" t="s">
        <v>5075</v>
      </c>
      <c r="I1751" s="3025">
        <v>0</v>
      </c>
      <c r="J1751" s="3025">
        <v>190</v>
      </c>
      <c r="O1751">
        <f>SUMIF('3BL ACTUAL'!C:C,G1751,'3BL ACTUAL'!J:J)</f>
        <v>0</v>
      </c>
    </row>
    <row r="1752" spans="1:15">
      <c r="H1752" t="s">
        <v>7322</v>
      </c>
      <c r="O1752">
        <f>SUMIF('3BL ACTUAL'!C:C,G1752,'3BL ACTUAL'!J:J)</f>
        <v>0</v>
      </c>
    </row>
    <row r="1753" spans="1:15">
      <c r="O1753">
        <f>SUMIF('3BL ACTUAL'!C:C,G1753,'3BL ACTUAL'!J:J)</f>
        <v>0</v>
      </c>
    </row>
    <row r="1754" spans="1:15">
      <c r="H1754" s="2668" t="s">
        <v>9723</v>
      </c>
      <c r="O1754">
        <f>SUMIF('3BL ACTUAL'!C:C,G1754,'3BL ACTUAL'!J:J)</f>
        <v>0</v>
      </c>
    </row>
    <row r="1755" spans="1:15">
      <c r="A1755" s="2669" t="s">
        <v>9663</v>
      </c>
      <c r="B1755" s="2669" t="s">
        <v>5071</v>
      </c>
      <c r="C1755" s="2669" t="s">
        <v>9011</v>
      </c>
      <c r="D1755" s="2669" t="s">
        <v>5071</v>
      </c>
      <c r="E1755" s="2669" t="s">
        <v>7328</v>
      </c>
      <c r="F1755" s="2669" t="s">
        <v>9724</v>
      </c>
      <c r="G1755" s="2669" t="s">
        <v>5311</v>
      </c>
      <c r="H1755" s="2669" t="s">
        <v>5015</v>
      </c>
      <c r="I1755" s="3025">
        <v>800</v>
      </c>
      <c r="J1755" s="3025">
        <v>0</v>
      </c>
      <c r="O1755">
        <f>SUMIF('3BL ACTUAL'!C:C,G1755,'3BL ACTUAL'!J:J)</f>
        <v>0</v>
      </c>
    </row>
    <row r="1756" spans="1:15">
      <c r="A1756" s="2669" t="s">
        <v>9663</v>
      </c>
      <c r="B1756" s="2669" t="s">
        <v>5071</v>
      </c>
      <c r="C1756" s="2669" t="s">
        <v>9011</v>
      </c>
      <c r="D1756" s="2669" t="s">
        <v>5071</v>
      </c>
      <c r="E1756" s="2669" t="s">
        <v>7328</v>
      </c>
      <c r="F1756" s="2669" t="s">
        <v>9724</v>
      </c>
      <c r="G1756" s="2669" t="s">
        <v>5297</v>
      </c>
      <c r="H1756" s="2669" t="s">
        <v>5075</v>
      </c>
      <c r="I1756" s="3025">
        <v>0</v>
      </c>
      <c r="J1756" s="3025">
        <v>800</v>
      </c>
      <c r="O1756">
        <f>SUMIF('3BL ACTUAL'!C:C,G1756,'3BL ACTUAL'!J:J)</f>
        <v>0</v>
      </c>
    </row>
    <row r="1757" spans="1:15">
      <c r="H1757" t="s">
        <v>7322</v>
      </c>
      <c r="O1757">
        <f>SUMIF('3BL ACTUAL'!C:C,G1757,'3BL ACTUAL'!J:J)</f>
        <v>0</v>
      </c>
    </row>
    <row r="1758" spans="1:15">
      <c r="O1758">
        <f>SUMIF('3BL ACTUAL'!C:C,G1758,'3BL ACTUAL'!J:J)</f>
        <v>0</v>
      </c>
    </row>
    <row r="1759" spans="1:15">
      <c r="H1759" s="2668" t="s">
        <v>9725</v>
      </c>
      <c r="O1759">
        <f>SUMIF('3BL ACTUAL'!C:C,G1759,'3BL ACTUAL'!J:J)</f>
        <v>0</v>
      </c>
    </row>
    <row r="1760" spans="1:15">
      <c r="A1760" s="2669" t="s">
        <v>9663</v>
      </c>
      <c r="B1760" s="2669"/>
      <c r="C1760" s="2669"/>
      <c r="D1760" s="2669" t="s">
        <v>5073</v>
      </c>
      <c r="E1760" s="2669" t="s">
        <v>7329</v>
      </c>
      <c r="F1760" s="2669" t="s">
        <v>9726</v>
      </c>
      <c r="G1760" s="2669" t="s">
        <v>5306</v>
      </c>
      <c r="H1760" s="2669" t="s">
        <v>4937</v>
      </c>
      <c r="I1760" s="3025">
        <v>17624.099999999999</v>
      </c>
      <c r="J1760" s="3025">
        <v>0</v>
      </c>
      <c r="O1760">
        <f>SUMIF('3BL ACTUAL'!C:C,G1760,'3BL ACTUAL'!J:J)</f>
        <v>0</v>
      </c>
    </row>
    <row r="1761" spans="1:15">
      <c r="A1761" s="2669" t="s">
        <v>9663</v>
      </c>
      <c r="B1761" s="2669"/>
      <c r="C1761" s="2669"/>
      <c r="D1761" s="2669" t="s">
        <v>5073</v>
      </c>
      <c r="E1761" s="2669" t="s">
        <v>7329</v>
      </c>
      <c r="F1761" s="2669" t="s">
        <v>9726</v>
      </c>
      <c r="G1761" s="2669" t="s">
        <v>5297</v>
      </c>
      <c r="H1761" s="2669" t="s">
        <v>5075</v>
      </c>
      <c r="I1761" s="3025">
        <v>0</v>
      </c>
      <c r="J1761" s="3025">
        <v>17624.099999999999</v>
      </c>
      <c r="O1761">
        <f>SUMIF('3BL ACTUAL'!C:C,G1761,'3BL ACTUAL'!J:J)</f>
        <v>0</v>
      </c>
    </row>
    <row r="1762" spans="1:15">
      <c r="H1762" t="s">
        <v>7330</v>
      </c>
      <c r="O1762">
        <f>SUMIF('3BL ACTUAL'!C:C,G1762,'3BL ACTUAL'!J:J)</f>
        <v>0</v>
      </c>
    </row>
    <row r="1763" spans="1:15">
      <c r="O1763">
        <f>SUMIF('3BL ACTUAL'!C:C,G1763,'3BL ACTUAL'!J:J)</f>
        <v>0</v>
      </c>
    </row>
    <row r="1764" spans="1:15">
      <c r="H1764" s="2668" t="s">
        <v>9727</v>
      </c>
      <c r="O1764">
        <f>SUMIF('3BL ACTUAL'!C:C,G1764,'3BL ACTUAL'!J:J)</f>
        <v>0</v>
      </c>
    </row>
    <row r="1765" spans="1:15">
      <c r="A1765" s="2669" t="s">
        <v>9663</v>
      </c>
      <c r="B1765" s="2669"/>
      <c r="C1765" s="2669"/>
      <c r="D1765" s="2669" t="s">
        <v>5073</v>
      </c>
      <c r="E1765" s="2669" t="s">
        <v>7331</v>
      </c>
      <c r="F1765" s="2669" t="s">
        <v>9728</v>
      </c>
      <c r="G1765" s="2669" t="s">
        <v>5306</v>
      </c>
      <c r="H1765" s="2669" t="s">
        <v>4937</v>
      </c>
      <c r="I1765" s="3025">
        <v>6000</v>
      </c>
      <c r="J1765" s="3025">
        <v>0</v>
      </c>
      <c r="O1765">
        <f>SUMIF('3BL ACTUAL'!C:C,G1765,'3BL ACTUAL'!J:J)</f>
        <v>0</v>
      </c>
    </row>
    <row r="1766" spans="1:15">
      <c r="A1766" s="2669" t="s">
        <v>9663</v>
      </c>
      <c r="B1766" s="2669"/>
      <c r="C1766" s="2669"/>
      <c r="D1766" s="2669" t="s">
        <v>5073</v>
      </c>
      <c r="E1766" s="2669" t="s">
        <v>7331</v>
      </c>
      <c r="F1766" s="2669" t="s">
        <v>9728</v>
      </c>
      <c r="G1766" s="2669" t="s">
        <v>5297</v>
      </c>
      <c r="H1766" s="2669" t="s">
        <v>5075</v>
      </c>
      <c r="I1766" s="3025">
        <v>0</v>
      </c>
      <c r="J1766" s="3025">
        <v>6000</v>
      </c>
      <c r="O1766">
        <f>SUMIF('3BL ACTUAL'!C:C,G1766,'3BL ACTUAL'!J:J)</f>
        <v>0</v>
      </c>
    </row>
    <row r="1767" spans="1:15">
      <c r="H1767" t="s">
        <v>7332</v>
      </c>
      <c r="O1767">
        <f>SUMIF('3BL ACTUAL'!C:C,G1767,'3BL ACTUAL'!J:J)</f>
        <v>0</v>
      </c>
    </row>
    <row r="1768" spans="1:15">
      <c r="O1768">
        <f>SUMIF('3BL ACTUAL'!C:C,G1768,'3BL ACTUAL'!J:J)</f>
        <v>0</v>
      </c>
    </row>
    <row r="1769" spans="1:15">
      <c r="H1769" s="2668" t="s">
        <v>9662</v>
      </c>
      <c r="O1769">
        <f>SUMIF('3BL ACTUAL'!C:C,G1769,'3BL ACTUAL'!J:J)</f>
        <v>0</v>
      </c>
    </row>
    <row r="1770" spans="1:15">
      <c r="A1770" s="2669" t="s">
        <v>9663</v>
      </c>
      <c r="B1770" s="2669" t="s">
        <v>4415</v>
      </c>
      <c r="C1770" s="2669" t="s">
        <v>5059</v>
      </c>
      <c r="D1770" s="2669" t="s">
        <v>4415</v>
      </c>
      <c r="E1770" s="2669" t="s">
        <v>7319</v>
      </c>
      <c r="F1770" s="2669" t="s">
        <v>9664</v>
      </c>
      <c r="G1770" s="2669" t="s">
        <v>5308</v>
      </c>
      <c r="H1770" s="2669" t="s">
        <v>4921</v>
      </c>
      <c r="I1770" s="3025">
        <v>6.88</v>
      </c>
      <c r="J1770" s="3025">
        <v>0</v>
      </c>
      <c r="O1770">
        <f>SUMIF('3BL ACTUAL'!C:C,G1770,'3BL ACTUAL'!J:J)</f>
        <v>0</v>
      </c>
    </row>
    <row r="1771" spans="1:15">
      <c r="A1771" s="2669" t="s">
        <v>9663</v>
      </c>
      <c r="B1771" s="2669" t="s">
        <v>4415</v>
      </c>
      <c r="C1771" s="2669" t="s">
        <v>5059</v>
      </c>
      <c r="D1771" s="2669" t="s">
        <v>4415</v>
      </c>
      <c r="E1771" s="2669" t="s">
        <v>7319</v>
      </c>
      <c r="F1771" s="2669" t="s">
        <v>9664</v>
      </c>
      <c r="G1771" s="2669" t="s">
        <v>5328</v>
      </c>
      <c r="H1771" s="2669" t="s">
        <v>4994</v>
      </c>
      <c r="I1771" s="3025">
        <v>57.32</v>
      </c>
      <c r="J1771" s="3025">
        <v>0</v>
      </c>
      <c r="O1771">
        <f>SUMIF('3BL ACTUAL'!C:C,G1771,'3BL ACTUAL'!J:J)</f>
        <v>0</v>
      </c>
    </row>
    <row r="1772" spans="1:15">
      <c r="A1772" s="2669" t="s">
        <v>9663</v>
      </c>
      <c r="B1772" s="2669" t="s">
        <v>4415</v>
      </c>
      <c r="C1772" s="2669" t="s">
        <v>5059</v>
      </c>
      <c r="D1772" s="2669" t="s">
        <v>4415</v>
      </c>
      <c r="E1772" s="2669" t="s">
        <v>7319</v>
      </c>
      <c r="F1772" s="2669" t="s">
        <v>9664</v>
      </c>
      <c r="G1772" s="2669" t="s">
        <v>5303</v>
      </c>
      <c r="H1772" s="2669" t="s">
        <v>5063</v>
      </c>
      <c r="I1772" s="3025">
        <v>0</v>
      </c>
      <c r="J1772" s="3025">
        <v>0</v>
      </c>
      <c r="O1772">
        <f>SUMIF('3BL ACTUAL'!C:C,G1772,'3BL ACTUAL'!J:J)</f>
        <v>0</v>
      </c>
    </row>
    <row r="1773" spans="1:15">
      <c r="A1773" s="2669" t="s">
        <v>9663</v>
      </c>
      <c r="B1773" s="2669" t="s">
        <v>4415</v>
      </c>
      <c r="C1773" s="2669" t="s">
        <v>5059</v>
      </c>
      <c r="D1773" s="2669" t="s">
        <v>4415</v>
      </c>
      <c r="E1773" s="2669" t="s">
        <v>7319</v>
      </c>
      <c r="F1773" s="2669" t="s">
        <v>9664</v>
      </c>
      <c r="G1773" s="2669" t="s">
        <v>5297</v>
      </c>
      <c r="H1773" s="2669" t="s">
        <v>5075</v>
      </c>
      <c r="I1773" s="3025">
        <v>0</v>
      </c>
      <c r="J1773" s="3025">
        <v>64.2</v>
      </c>
      <c r="O1773">
        <f>SUMIF('3BL ACTUAL'!C:C,G1773,'3BL ACTUAL'!J:J)</f>
        <v>0</v>
      </c>
    </row>
    <row r="1774" spans="1:15">
      <c r="H1774" t="s">
        <v>7320</v>
      </c>
      <c r="O1774">
        <f>SUMIF('3BL ACTUAL'!C:C,G1774,'3BL ACTUAL'!J:J)</f>
        <v>0</v>
      </c>
    </row>
    <row r="1775" spans="1:15">
      <c r="O1775">
        <f>SUMIF('3BL ACTUAL'!C:C,G1775,'3BL ACTUAL'!J:J)</f>
        <v>0</v>
      </c>
    </row>
    <row r="1776" spans="1:15">
      <c r="H1776" s="2668" t="s">
        <v>9729</v>
      </c>
      <c r="O1776">
        <f>SUMIF('3BL ACTUAL'!C:C,G1776,'3BL ACTUAL'!J:J)</f>
        <v>0</v>
      </c>
    </row>
    <row r="1777" spans="1:15">
      <c r="A1777" s="2669" t="s">
        <v>9730</v>
      </c>
      <c r="B1777" s="2669" t="s">
        <v>4415</v>
      </c>
      <c r="C1777" s="2669" t="s">
        <v>5059</v>
      </c>
      <c r="D1777" s="2669" t="s">
        <v>4415</v>
      </c>
      <c r="E1777" s="2669" t="s">
        <v>8707</v>
      </c>
      <c r="F1777" s="2669" t="s">
        <v>9731</v>
      </c>
      <c r="G1777" s="2669" t="s">
        <v>5308</v>
      </c>
      <c r="H1777" s="2669" t="s">
        <v>4921</v>
      </c>
      <c r="I1777" s="3025">
        <v>525.75</v>
      </c>
      <c r="J1777" s="3025">
        <v>0</v>
      </c>
      <c r="O1777">
        <f>SUMIF('3BL ACTUAL'!C:C,G1777,'3BL ACTUAL'!J:J)</f>
        <v>0</v>
      </c>
    </row>
    <row r="1778" spans="1:15">
      <c r="A1778" s="2669" t="s">
        <v>9730</v>
      </c>
      <c r="B1778" s="2669" t="s">
        <v>4415</v>
      </c>
      <c r="C1778" s="2669" t="s">
        <v>5059</v>
      </c>
      <c r="D1778" s="2669" t="s">
        <v>4415</v>
      </c>
      <c r="E1778" s="2669" t="s">
        <v>8707</v>
      </c>
      <c r="F1778" s="2669" t="s">
        <v>9731</v>
      </c>
      <c r="G1778" s="2669" t="s">
        <v>6677</v>
      </c>
      <c r="H1778" s="2669" t="s">
        <v>6678</v>
      </c>
      <c r="I1778" s="3025">
        <v>4381.28</v>
      </c>
      <c r="J1778" s="3025">
        <v>0</v>
      </c>
      <c r="O1778">
        <f>SUMIF('3BL ACTUAL'!C:C,G1778,'3BL ACTUAL'!J:J)</f>
        <v>0</v>
      </c>
    </row>
    <row r="1779" spans="1:15">
      <c r="A1779" s="2669" t="s">
        <v>9730</v>
      </c>
      <c r="B1779" s="2669" t="s">
        <v>4415</v>
      </c>
      <c r="C1779" s="2669" t="s">
        <v>5059</v>
      </c>
      <c r="D1779" s="2669" t="s">
        <v>4415</v>
      </c>
      <c r="E1779" s="2669" t="s">
        <v>8707</v>
      </c>
      <c r="F1779" s="2669" t="s">
        <v>9731</v>
      </c>
      <c r="G1779" s="2669" t="s">
        <v>5303</v>
      </c>
      <c r="H1779" s="2669" t="s">
        <v>5063</v>
      </c>
      <c r="I1779" s="3025">
        <v>0</v>
      </c>
      <c r="J1779" s="3025">
        <v>0</v>
      </c>
      <c r="O1779">
        <f>SUMIF('3BL ACTUAL'!C:C,G1779,'3BL ACTUAL'!J:J)</f>
        <v>0</v>
      </c>
    </row>
    <row r="1780" spans="1:15">
      <c r="A1780" s="2669" t="s">
        <v>9730</v>
      </c>
      <c r="B1780" s="2669" t="s">
        <v>4415</v>
      </c>
      <c r="C1780" s="2669" t="s">
        <v>5059</v>
      </c>
      <c r="D1780" s="2669" t="s">
        <v>4415</v>
      </c>
      <c r="E1780" s="2669" t="s">
        <v>8707</v>
      </c>
      <c r="F1780" s="2669" t="s">
        <v>9731</v>
      </c>
      <c r="G1780" s="2669" t="s">
        <v>5311</v>
      </c>
      <c r="H1780" s="2669" t="s">
        <v>5064</v>
      </c>
      <c r="I1780" s="3025">
        <v>0</v>
      </c>
      <c r="J1780" s="3025">
        <v>4907.03</v>
      </c>
      <c r="O1780">
        <f>SUMIF('3BL ACTUAL'!C:C,G1780,'3BL ACTUAL'!J:J)</f>
        <v>0</v>
      </c>
    </row>
    <row r="1781" spans="1:15">
      <c r="H1781" t="s">
        <v>8708</v>
      </c>
      <c r="O1781">
        <f>SUMIF('3BL ACTUAL'!C:C,G1781,'3BL ACTUAL'!J:J)</f>
        <v>0</v>
      </c>
    </row>
    <row r="1782" spans="1:15">
      <c r="O1782">
        <f>SUMIF('3BL ACTUAL'!C:C,G1782,'3BL ACTUAL'!J:J)</f>
        <v>0</v>
      </c>
    </row>
    <row r="1783" spans="1:15">
      <c r="H1783" s="2668" t="s">
        <v>9732</v>
      </c>
      <c r="O1783">
        <f>SUMIF('3BL ACTUAL'!C:C,G1783,'3BL ACTUAL'!J:J)</f>
        <v>0</v>
      </c>
    </row>
    <row r="1784" spans="1:15">
      <c r="A1784" s="2669" t="s">
        <v>9733</v>
      </c>
      <c r="B1784" s="2669" t="s">
        <v>4415</v>
      </c>
      <c r="C1784" s="2669" t="s">
        <v>5059</v>
      </c>
      <c r="D1784" s="2669" t="s">
        <v>4415</v>
      </c>
      <c r="E1784" s="2669" t="s">
        <v>7562</v>
      </c>
      <c r="F1784" s="2669" t="s">
        <v>9734</v>
      </c>
      <c r="G1784" s="2669" t="s">
        <v>5309</v>
      </c>
      <c r="H1784" s="2669" t="s">
        <v>4947</v>
      </c>
      <c r="I1784" s="3025">
        <v>42.04</v>
      </c>
      <c r="J1784" s="3025">
        <v>0</v>
      </c>
      <c r="O1784">
        <f>SUMIF('3BL ACTUAL'!C:C,G1784,'3BL ACTUAL'!J:J)</f>
        <v>0</v>
      </c>
    </row>
    <row r="1785" spans="1:15">
      <c r="A1785" s="2669" t="s">
        <v>9733</v>
      </c>
      <c r="B1785" s="2669" t="s">
        <v>4415</v>
      </c>
      <c r="C1785" s="2669" t="s">
        <v>5059</v>
      </c>
      <c r="D1785" s="2669" t="s">
        <v>4415</v>
      </c>
      <c r="E1785" s="2669" t="s">
        <v>7562</v>
      </c>
      <c r="F1785" s="2669" t="s">
        <v>9734</v>
      </c>
      <c r="G1785" s="2669" t="s">
        <v>5303</v>
      </c>
      <c r="H1785" s="2669" t="s">
        <v>5063</v>
      </c>
      <c r="I1785" s="3025">
        <v>0</v>
      </c>
      <c r="J1785" s="3025">
        <v>0</v>
      </c>
      <c r="O1785">
        <f>SUMIF('3BL ACTUAL'!C:C,G1785,'3BL ACTUAL'!J:J)</f>
        <v>0</v>
      </c>
    </row>
    <row r="1786" spans="1:15">
      <c r="A1786" s="2669" t="s">
        <v>9733</v>
      </c>
      <c r="B1786" s="2669" t="s">
        <v>4415</v>
      </c>
      <c r="C1786" s="2669" t="s">
        <v>5059</v>
      </c>
      <c r="D1786" s="2669" t="s">
        <v>4415</v>
      </c>
      <c r="E1786" s="2669" t="s">
        <v>7562</v>
      </c>
      <c r="F1786" s="2669" t="s">
        <v>9734</v>
      </c>
      <c r="G1786" s="2669" t="s">
        <v>5311</v>
      </c>
      <c r="H1786" s="2669" t="s">
        <v>5064</v>
      </c>
      <c r="I1786" s="3025">
        <v>0</v>
      </c>
      <c r="J1786" s="3025">
        <v>42.04</v>
      </c>
      <c r="O1786">
        <f>SUMIF('3BL ACTUAL'!C:C,G1786,'3BL ACTUAL'!J:J)</f>
        <v>0</v>
      </c>
    </row>
    <row r="1787" spans="1:15">
      <c r="H1787" t="s">
        <v>7563</v>
      </c>
      <c r="O1787">
        <f>SUMIF('3BL ACTUAL'!C:C,G1787,'3BL ACTUAL'!J:J)</f>
        <v>0</v>
      </c>
    </row>
    <row r="1788" spans="1:15">
      <c r="O1788">
        <f>SUMIF('3BL ACTUAL'!C:C,G1788,'3BL ACTUAL'!J:J)</f>
        <v>0</v>
      </c>
    </row>
    <row r="1789" spans="1:15">
      <c r="H1789" s="2668" t="s">
        <v>9735</v>
      </c>
      <c r="O1789">
        <f>SUMIF('3BL ACTUAL'!C:C,G1789,'3BL ACTUAL'!J:J)</f>
        <v>0</v>
      </c>
    </row>
    <row r="1790" spans="1:15">
      <c r="A1790" s="2669" t="s">
        <v>9733</v>
      </c>
      <c r="B1790" s="2669" t="s">
        <v>4415</v>
      </c>
      <c r="C1790" s="2669" t="s">
        <v>5059</v>
      </c>
      <c r="D1790" s="2669" t="s">
        <v>4415</v>
      </c>
      <c r="E1790" s="2669" t="s">
        <v>7746</v>
      </c>
      <c r="F1790" s="2669" t="s">
        <v>9736</v>
      </c>
      <c r="G1790" s="2669" t="s">
        <v>5308</v>
      </c>
      <c r="H1790" s="2669" t="s">
        <v>4921</v>
      </c>
      <c r="I1790" s="3025">
        <v>8.6999999999999993</v>
      </c>
      <c r="J1790" s="3025">
        <v>0</v>
      </c>
      <c r="O1790">
        <f>SUMIF('3BL ACTUAL'!C:C,G1790,'3BL ACTUAL'!J:J)</f>
        <v>0</v>
      </c>
    </row>
    <row r="1791" spans="1:15">
      <c r="A1791" s="2669" t="s">
        <v>9733</v>
      </c>
      <c r="B1791" s="2669" t="s">
        <v>4415</v>
      </c>
      <c r="C1791" s="2669" t="s">
        <v>5059</v>
      </c>
      <c r="D1791" s="2669" t="s">
        <v>4415</v>
      </c>
      <c r="E1791" s="2669" t="s">
        <v>7746</v>
      </c>
      <c r="F1791" s="2669" t="s">
        <v>9736</v>
      </c>
      <c r="G1791" s="2669" t="s">
        <v>5321</v>
      </c>
      <c r="H1791" s="2669" t="s">
        <v>4977</v>
      </c>
      <c r="I1791" s="3025">
        <v>72.5</v>
      </c>
      <c r="J1791" s="3025">
        <v>0</v>
      </c>
      <c r="O1791">
        <f>SUMIF('3BL ACTUAL'!C:C,G1791,'3BL ACTUAL'!J:J)</f>
        <v>0</v>
      </c>
    </row>
    <row r="1792" spans="1:15">
      <c r="A1792" s="2669" t="s">
        <v>9733</v>
      </c>
      <c r="B1792" s="2669" t="s">
        <v>4415</v>
      </c>
      <c r="C1792" s="2669" t="s">
        <v>5059</v>
      </c>
      <c r="D1792" s="2669" t="s">
        <v>4415</v>
      </c>
      <c r="E1792" s="2669" t="s">
        <v>7746</v>
      </c>
      <c r="F1792" s="2669" t="s">
        <v>9736</v>
      </c>
      <c r="G1792" s="2669" t="s">
        <v>5303</v>
      </c>
      <c r="H1792" s="2669" t="s">
        <v>5063</v>
      </c>
      <c r="I1792" s="3025">
        <v>0</v>
      </c>
      <c r="J1792" s="3025">
        <v>0</v>
      </c>
      <c r="O1792">
        <f>SUMIF('3BL ACTUAL'!C:C,G1792,'3BL ACTUAL'!J:J)</f>
        <v>0</v>
      </c>
    </row>
    <row r="1793" spans="1:15">
      <c r="A1793" s="2669" t="s">
        <v>9733</v>
      </c>
      <c r="B1793" s="2669" t="s">
        <v>4415</v>
      </c>
      <c r="C1793" s="2669" t="s">
        <v>5059</v>
      </c>
      <c r="D1793" s="2669" t="s">
        <v>4415</v>
      </c>
      <c r="E1793" s="2669" t="s">
        <v>7746</v>
      </c>
      <c r="F1793" s="2669" t="s">
        <v>9736</v>
      </c>
      <c r="G1793" s="2669" t="s">
        <v>5311</v>
      </c>
      <c r="H1793" s="2669" t="s">
        <v>5064</v>
      </c>
      <c r="I1793" s="3025">
        <v>0</v>
      </c>
      <c r="J1793" s="3025">
        <v>81.2</v>
      </c>
      <c r="O1793">
        <f>SUMIF('3BL ACTUAL'!C:C,G1793,'3BL ACTUAL'!J:J)</f>
        <v>0</v>
      </c>
    </row>
    <row r="1794" spans="1:15">
      <c r="H1794" t="s">
        <v>7747</v>
      </c>
      <c r="O1794">
        <f>SUMIF('3BL ACTUAL'!C:C,G1794,'3BL ACTUAL'!J:J)</f>
        <v>0</v>
      </c>
    </row>
    <row r="1795" spans="1:15">
      <c r="O1795">
        <f>SUMIF('3BL ACTUAL'!C:C,G1795,'3BL ACTUAL'!J:J)</f>
        <v>0</v>
      </c>
    </row>
    <row r="1796" spans="1:15">
      <c r="H1796" s="2668" t="s">
        <v>9737</v>
      </c>
      <c r="O1796">
        <f>SUMIF('3BL ACTUAL'!C:C,G1796,'3BL ACTUAL'!J:J)</f>
        <v>0</v>
      </c>
    </row>
    <row r="1797" spans="1:15">
      <c r="A1797" s="2669" t="s">
        <v>9738</v>
      </c>
      <c r="B1797" s="2669" t="s">
        <v>4415</v>
      </c>
      <c r="C1797" s="2669" t="s">
        <v>5059</v>
      </c>
      <c r="D1797" s="2669" t="s">
        <v>4415</v>
      </c>
      <c r="E1797" s="2669" t="s">
        <v>7560</v>
      </c>
      <c r="F1797" s="2669" t="s">
        <v>9739</v>
      </c>
      <c r="G1797" s="2669" t="s">
        <v>5309</v>
      </c>
      <c r="H1797" s="2669" t="s">
        <v>4947</v>
      </c>
      <c r="I1797" s="3025">
        <v>1988.62</v>
      </c>
      <c r="J1797" s="3025">
        <v>0</v>
      </c>
      <c r="O1797">
        <f>SUMIF('3BL ACTUAL'!C:C,G1797,'3BL ACTUAL'!J:J)</f>
        <v>0</v>
      </c>
    </row>
    <row r="1798" spans="1:15">
      <c r="A1798" s="2669" t="s">
        <v>9738</v>
      </c>
      <c r="B1798" s="2669" t="s">
        <v>4415</v>
      </c>
      <c r="C1798" s="2669" t="s">
        <v>5059</v>
      </c>
      <c r="D1798" s="2669" t="s">
        <v>4415</v>
      </c>
      <c r="E1798" s="2669" t="s">
        <v>7560</v>
      </c>
      <c r="F1798" s="2669" t="s">
        <v>9739</v>
      </c>
      <c r="G1798" s="2669" t="s">
        <v>5303</v>
      </c>
      <c r="H1798" s="2669" t="s">
        <v>5063</v>
      </c>
      <c r="I1798" s="3025">
        <v>0</v>
      </c>
      <c r="J1798" s="3025">
        <v>0</v>
      </c>
      <c r="O1798">
        <f>SUMIF('3BL ACTUAL'!C:C,G1798,'3BL ACTUAL'!J:J)</f>
        <v>0</v>
      </c>
    </row>
    <row r="1799" spans="1:15">
      <c r="A1799" s="2669" t="s">
        <v>9738</v>
      </c>
      <c r="B1799" s="2669" t="s">
        <v>4415</v>
      </c>
      <c r="C1799" s="2669" t="s">
        <v>5059</v>
      </c>
      <c r="D1799" s="2669" t="s">
        <v>4415</v>
      </c>
      <c r="E1799" s="2669" t="s">
        <v>7560</v>
      </c>
      <c r="F1799" s="2669" t="s">
        <v>9739</v>
      </c>
      <c r="G1799" s="2669" t="s">
        <v>5311</v>
      </c>
      <c r="H1799" s="2669" t="s">
        <v>5064</v>
      </c>
      <c r="I1799" s="3025">
        <v>0</v>
      </c>
      <c r="J1799" s="3025">
        <v>1988.62</v>
      </c>
      <c r="O1799">
        <f>SUMIF('3BL ACTUAL'!C:C,G1799,'3BL ACTUAL'!J:J)</f>
        <v>0</v>
      </c>
    </row>
    <row r="1800" spans="1:15">
      <c r="H1800" t="s">
        <v>7561</v>
      </c>
      <c r="O1800">
        <f>SUMIF('3BL ACTUAL'!C:C,G1800,'3BL ACTUAL'!J:J)</f>
        <v>0</v>
      </c>
    </row>
    <row r="1801" spans="1:15">
      <c r="O1801">
        <f>SUMIF('3BL ACTUAL'!C:C,G1801,'3BL ACTUAL'!J:J)</f>
        <v>0</v>
      </c>
    </row>
    <row r="1802" spans="1:15">
      <c r="H1802" s="2668" t="s">
        <v>9740</v>
      </c>
      <c r="O1802">
        <f>SUMIF('3BL ACTUAL'!C:C,G1802,'3BL ACTUAL'!J:J)</f>
        <v>0</v>
      </c>
    </row>
    <row r="1803" spans="1:15">
      <c r="A1803" s="2669" t="s">
        <v>9741</v>
      </c>
      <c r="B1803" s="2669" t="s">
        <v>4415</v>
      </c>
      <c r="C1803" s="2669" t="s">
        <v>5059</v>
      </c>
      <c r="D1803" s="2669" t="s">
        <v>4415</v>
      </c>
      <c r="E1803" s="2669" t="s">
        <v>7713</v>
      </c>
      <c r="F1803" s="2669" t="s">
        <v>9742</v>
      </c>
      <c r="G1803" s="2669" t="s">
        <v>5334</v>
      </c>
      <c r="H1803" s="2669" t="s">
        <v>4974</v>
      </c>
      <c r="I1803" s="3025">
        <v>68</v>
      </c>
      <c r="J1803" s="3025">
        <v>0</v>
      </c>
      <c r="O1803">
        <f>SUMIF('3BL ACTUAL'!C:C,G1803,'3BL ACTUAL'!J:J)</f>
        <v>0</v>
      </c>
    </row>
    <row r="1804" spans="1:15">
      <c r="A1804" s="2669" t="s">
        <v>9741</v>
      </c>
      <c r="B1804" s="2669" t="s">
        <v>4415</v>
      </c>
      <c r="C1804" s="2669" t="s">
        <v>5059</v>
      </c>
      <c r="D1804" s="2669" t="s">
        <v>4415</v>
      </c>
      <c r="E1804" s="2669" t="s">
        <v>7713</v>
      </c>
      <c r="F1804" s="2669" t="s">
        <v>9742</v>
      </c>
      <c r="G1804" s="2669" t="s">
        <v>5303</v>
      </c>
      <c r="H1804" s="2669" t="s">
        <v>5063</v>
      </c>
      <c r="I1804" s="3025">
        <v>0</v>
      </c>
      <c r="J1804" s="3025">
        <v>0</v>
      </c>
      <c r="O1804">
        <f>SUMIF('3BL ACTUAL'!C:C,G1804,'3BL ACTUAL'!J:J)</f>
        <v>0</v>
      </c>
    </row>
    <row r="1805" spans="1:15">
      <c r="A1805" s="2669" t="s">
        <v>9741</v>
      </c>
      <c r="B1805" s="2669" t="s">
        <v>4415</v>
      </c>
      <c r="C1805" s="2669" t="s">
        <v>5059</v>
      </c>
      <c r="D1805" s="2669" t="s">
        <v>4415</v>
      </c>
      <c r="E1805" s="2669" t="s">
        <v>7713</v>
      </c>
      <c r="F1805" s="2669" t="s">
        <v>9742</v>
      </c>
      <c r="G1805" s="2669" t="s">
        <v>5311</v>
      </c>
      <c r="H1805" s="2669" t="s">
        <v>5064</v>
      </c>
      <c r="I1805" s="3025">
        <v>0</v>
      </c>
      <c r="J1805" s="3025">
        <v>68</v>
      </c>
      <c r="O1805">
        <f>SUMIF('3BL ACTUAL'!C:C,G1805,'3BL ACTUAL'!J:J)</f>
        <v>0</v>
      </c>
    </row>
    <row r="1806" spans="1:15">
      <c r="H1806" t="s">
        <v>7714</v>
      </c>
      <c r="O1806">
        <f>SUMIF('3BL ACTUAL'!C:C,G1806,'3BL ACTUAL'!J:J)</f>
        <v>0</v>
      </c>
    </row>
    <row r="1807" spans="1:15">
      <c r="O1807">
        <f>SUMIF('3BL ACTUAL'!C:C,G1807,'3BL ACTUAL'!J:J)</f>
        <v>0</v>
      </c>
    </row>
    <row r="1808" spans="1:15">
      <c r="H1808" s="2668" t="s">
        <v>9743</v>
      </c>
      <c r="O1808">
        <f>SUMIF('3BL ACTUAL'!C:C,G1808,'3BL ACTUAL'!J:J)</f>
        <v>0</v>
      </c>
    </row>
    <row r="1809" spans="1:15">
      <c r="A1809" s="2669" t="s">
        <v>9741</v>
      </c>
      <c r="B1809" s="2669" t="s">
        <v>5071</v>
      </c>
      <c r="C1809" s="2669" t="s">
        <v>9011</v>
      </c>
      <c r="D1809" s="2669" t="s">
        <v>5071</v>
      </c>
      <c r="E1809" s="2669" t="s">
        <v>9744</v>
      </c>
      <c r="F1809" s="2669" t="s">
        <v>9745</v>
      </c>
      <c r="G1809" s="2669" t="s">
        <v>5311</v>
      </c>
      <c r="H1809" s="2669" t="s">
        <v>5015</v>
      </c>
      <c r="I1809" s="3025">
        <v>133.5</v>
      </c>
      <c r="J1809" s="3025">
        <v>0</v>
      </c>
      <c r="O1809">
        <f>SUMIF('3BL ACTUAL'!C:C,G1809,'3BL ACTUAL'!J:J)</f>
        <v>0</v>
      </c>
    </row>
    <row r="1810" spans="1:15">
      <c r="A1810" s="2669" t="s">
        <v>9741</v>
      </c>
      <c r="B1810" s="2669" t="s">
        <v>5071</v>
      </c>
      <c r="C1810" s="2669" t="s">
        <v>9011</v>
      </c>
      <c r="D1810" s="2669" t="s">
        <v>5071</v>
      </c>
      <c r="E1810" s="2669" t="s">
        <v>9744</v>
      </c>
      <c r="F1810" s="2669" t="s">
        <v>9745</v>
      </c>
      <c r="G1810" s="2669" t="s">
        <v>5305</v>
      </c>
      <c r="H1810" s="2669" t="s">
        <v>9014</v>
      </c>
      <c r="I1810" s="3025">
        <v>0</v>
      </c>
      <c r="J1810" s="3025">
        <v>133.5</v>
      </c>
      <c r="O1810">
        <f>SUMIF('3BL ACTUAL'!C:C,G1810,'3BL ACTUAL'!J:J)</f>
        <v>0</v>
      </c>
    </row>
    <row r="1811" spans="1:15">
      <c r="H1811" t="s">
        <v>9015</v>
      </c>
      <c r="O1811">
        <f>SUMIF('3BL ACTUAL'!C:C,G1811,'3BL ACTUAL'!J:J)</f>
        <v>0</v>
      </c>
    </row>
    <row r="1812" spans="1:15">
      <c r="O1812">
        <f>SUMIF('3BL ACTUAL'!C:C,G1812,'3BL ACTUAL'!J:J)</f>
        <v>0</v>
      </c>
    </row>
    <row r="1813" spans="1:15">
      <c r="H1813" s="2668" t="s">
        <v>9749</v>
      </c>
      <c r="O1813">
        <f>SUMIF('3BL ACTUAL'!C:C,G1813,'3BL ACTUAL'!J:J)</f>
        <v>0</v>
      </c>
    </row>
    <row r="1814" spans="1:15">
      <c r="A1814" s="2669" t="s">
        <v>9747</v>
      </c>
      <c r="B1814" s="2669" t="s">
        <v>4415</v>
      </c>
      <c r="C1814" s="2669" t="s">
        <v>5059</v>
      </c>
      <c r="D1814" s="2669" t="s">
        <v>4415</v>
      </c>
      <c r="E1814" s="2669" t="s">
        <v>7558</v>
      </c>
      <c r="F1814" s="2669" t="s">
        <v>9750</v>
      </c>
      <c r="G1814" s="2669" t="s">
        <v>5309</v>
      </c>
      <c r="H1814" s="2669" t="s">
        <v>4947</v>
      </c>
      <c r="I1814" s="3025">
        <v>205.8</v>
      </c>
      <c r="J1814" s="3025">
        <v>0</v>
      </c>
      <c r="O1814">
        <f>SUMIF('3BL ACTUAL'!C:C,G1814,'3BL ACTUAL'!J:J)</f>
        <v>0</v>
      </c>
    </row>
    <row r="1815" spans="1:15">
      <c r="A1815" s="2669" t="s">
        <v>9747</v>
      </c>
      <c r="B1815" s="2669" t="s">
        <v>4415</v>
      </c>
      <c r="C1815" s="2669" t="s">
        <v>5059</v>
      </c>
      <c r="D1815" s="2669" t="s">
        <v>4415</v>
      </c>
      <c r="E1815" s="2669" t="s">
        <v>7558</v>
      </c>
      <c r="F1815" s="2669" t="s">
        <v>9750</v>
      </c>
      <c r="G1815" s="2669" t="s">
        <v>5303</v>
      </c>
      <c r="H1815" s="2669" t="s">
        <v>5063</v>
      </c>
      <c r="I1815" s="3025">
        <v>0</v>
      </c>
      <c r="J1815" s="3025">
        <v>0</v>
      </c>
      <c r="O1815">
        <f>SUMIF('3BL ACTUAL'!C:C,G1815,'3BL ACTUAL'!J:J)</f>
        <v>0</v>
      </c>
    </row>
    <row r="1816" spans="1:15">
      <c r="A1816" s="2669" t="s">
        <v>9747</v>
      </c>
      <c r="B1816" s="2669" t="s">
        <v>4415</v>
      </c>
      <c r="C1816" s="2669" t="s">
        <v>5059</v>
      </c>
      <c r="D1816" s="2669" t="s">
        <v>4415</v>
      </c>
      <c r="E1816" s="2669" t="s">
        <v>7558</v>
      </c>
      <c r="F1816" s="2669" t="s">
        <v>9750</v>
      </c>
      <c r="G1816" s="2669" t="s">
        <v>5311</v>
      </c>
      <c r="H1816" s="2669" t="s">
        <v>5064</v>
      </c>
      <c r="I1816" s="3025">
        <v>0</v>
      </c>
      <c r="J1816" s="3025">
        <v>205.8</v>
      </c>
      <c r="O1816">
        <f>SUMIF('3BL ACTUAL'!C:C,G1816,'3BL ACTUAL'!J:J)</f>
        <v>0</v>
      </c>
    </row>
    <row r="1817" spans="1:15">
      <c r="H1817" t="s">
        <v>7559</v>
      </c>
      <c r="O1817">
        <f>SUMIF('3BL ACTUAL'!C:C,G1817,'3BL ACTUAL'!J:J)</f>
        <v>0</v>
      </c>
    </row>
    <row r="1818" spans="1:15">
      <c r="O1818">
        <f>SUMIF('3BL ACTUAL'!C:C,G1818,'3BL ACTUAL'!J:J)</f>
        <v>0</v>
      </c>
    </row>
    <row r="1819" spans="1:15">
      <c r="H1819" s="2668" t="s">
        <v>9751</v>
      </c>
      <c r="O1819">
        <f>SUMIF('3BL ACTUAL'!C:C,G1819,'3BL ACTUAL'!J:J)</f>
        <v>0</v>
      </c>
    </row>
    <row r="1820" spans="1:15">
      <c r="A1820" s="2669" t="s">
        <v>9747</v>
      </c>
      <c r="B1820" s="2669" t="s">
        <v>4415</v>
      </c>
      <c r="C1820" s="2669" t="s">
        <v>5059</v>
      </c>
      <c r="D1820" s="2669" t="s">
        <v>4415</v>
      </c>
      <c r="E1820" s="2669" t="s">
        <v>8705</v>
      </c>
      <c r="F1820" s="2669" t="s">
        <v>9752</v>
      </c>
      <c r="G1820" s="2669" t="s">
        <v>5308</v>
      </c>
      <c r="H1820" s="2669" t="s">
        <v>4921</v>
      </c>
      <c r="I1820" s="3025">
        <v>580.29</v>
      </c>
      <c r="J1820" s="3025">
        <v>0</v>
      </c>
      <c r="O1820">
        <f>SUMIF('3BL ACTUAL'!C:C,G1820,'3BL ACTUAL'!J:J)</f>
        <v>0</v>
      </c>
    </row>
    <row r="1821" spans="1:15">
      <c r="A1821" s="2669" t="s">
        <v>9747</v>
      </c>
      <c r="B1821" s="2669" t="s">
        <v>4415</v>
      </c>
      <c r="C1821" s="2669" t="s">
        <v>5059</v>
      </c>
      <c r="D1821" s="2669" t="s">
        <v>4415</v>
      </c>
      <c r="E1821" s="2669" t="s">
        <v>8705</v>
      </c>
      <c r="F1821" s="2669" t="s">
        <v>9752</v>
      </c>
      <c r="G1821" s="2669" t="s">
        <v>6677</v>
      </c>
      <c r="H1821" s="2669" t="s">
        <v>6678</v>
      </c>
      <c r="I1821" s="3025">
        <v>4835.75</v>
      </c>
      <c r="J1821" s="3025">
        <v>0</v>
      </c>
      <c r="O1821">
        <f>SUMIF('3BL ACTUAL'!C:C,G1821,'3BL ACTUAL'!J:J)</f>
        <v>0</v>
      </c>
    </row>
    <row r="1822" spans="1:15">
      <c r="A1822" s="2669" t="s">
        <v>9747</v>
      </c>
      <c r="B1822" s="2669" t="s">
        <v>4415</v>
      </c>
      <c r="C1822" s="2669" t="s">
        <v>5059</v>
      </c>
      <c r="D1822" s="2669" t="s">
        <v>4415</v>
      </c>
      <c r="E1822" s="2669" t="s">
        <v>8705</v>
      </c>
      <c r="F1822" s="2669" t="s">
        <v>9752</v>
      </c>
      <c r="G1822" s="2669" t="s">
        <v>5303</v>
      </c>
      <c r="H1822" s="2669" t="s">
        <v>5063</v>
      </c>
      <c r="I1822" s="3025">
        <v>0</v>
      </c>
      <c r="J1822" s="3025">
        <v>0</v>
      </c>
      <c r="O1822">
        <f>SUMIF('3BL ACTUAL'!C:C,G1822,'3BL ACTUAL'!J:J)</f>
        <v>0</v>
      </c>
    </row>
    <row r="1823" spans="1:15">
      <c r="A1823" s="2669" t="s">
        <v>9747</v>
      </c>
      <c r="B1823" s="2669" t="s">
        <v>4415</v>
      </c>
      <c r="C1823" s="2669" t="s">
        <v>5059</v>
      </c>
      <c r="D1823" s="2669" t="s">
        <v>4415</v>
      </c>
      <c r="E1823" s="2669" t="s">
        <v>8705</v>
      </c>
      <c r="F1823" s="2669" t="s">
        <v>9752</v>
      </c>
      <c r="G1823" s="2669" t="s">
        <v>5311</v>
      </c>
      <c r="H1823" s="2669" t="s">
        <v>5064</v>
      </c>
      <c r="I1823" s="3025">
        <v>0</v>
      </c>
      <c r="J1823" s="3025">
        <v>5416.04</v>
      </c>
      <c r="O1823">
        <f>SUMIF('3BL ACTUAL'!C:C,G1823,'3BL ACTUAL'!J:J)</f>
        <v>0</v>
      </c>
    </row>
    <row r="1824" spans="1:15">
      <c r="H1824" t="s">
        <v>8706</v>
      </c>
      <c r="O1824">
        <f>SUMIF('3BL ACTUAL'!C:C,G1824,'3BL ACTUAL'!J:J)</f>
        <v>0</v>
      </c>
    </row>
    <row r="1825" spans="1:15">
      <c r="O1825">
        <f>SUMIF('3BL ACTUAL'!C:C,G1825,'3BL ACTUAL'!J:J)</f>
        <v>0</v>
      </c>
    </row>
    <row r="1826" spans="1:15">
      <c r="H1826" s="2668" t="s">
        <v>9753</v>
      </c>
      <c r="O1826">
        <f>SUMIF('3BL ACTUAL'!C:C,G1826,'3BL ACTUAL'!J:J)</f>
        <v>0</v>
      </c>
    </row>
    <row r="1827" spans="1:15">
      <c r="A1827" s="2669" t="s">
        <v>9747</v>
      </c>
      <c r="B1827" s="2669" t="s">
        <v>4415</v>
      </c>
      <c r="C1827" s="2669" t="s">
        <v>5059</v>
      </c>
      <c r="D1827" s="2669" t="s">
        <v>4415</v>
      </c>
      <c r="E1827" s="2669" t="s">
        <v>7687</v>
      </c>
      <c r="F1827" s="2669" t="s">
        <v>9754</v>
      </c>
      <c r="G1827" s="2669" t="s">
        <v>5353</v>
      </c>
      <c r="H1827" s="2669" t="s">
        <v>5044</v>
      </c>
      <c r="I1827" s="3025">
        <v>800</v>
      </c>
      <c r="J1827" s="3025">
        <v>0</v>
      </c>
      <c r="O1827">
        <f>SUMIF('3BL ACTUAL'!C:C,G1827,'3BL ACTUAL'!J:J)</f>
        <v>0</v>
      </c>
    </row>
    <row r="1828" spans="1:15">
      <c r="A1828" s="2669" t="s">
        <v>9747</v>
      </c>
      <c r="B1828" s="2669" t="s">
        <v>4415</v>
      </c>
      <c r="C1828" s="2669" t="s">
        <v>5059</v>
      </c>
      <c r="D1828" s="2669" t="s">
        <v>4415</v>
      </c>
      <c r="E1828" s="2669" t="s">
        <v>7687</v>
      </c>
      <c r="F1828" s="2669" t="s">
        <v>9754</v>
      </c>
      <c r="G1828" s="2669" t="s">
        <v>5303</v>
      </c>
      <c r="H1828" s="2669" t="s">
        <v>5063</v>
      </c>
      <c r="I1828" s="3025">
        <v>0</v>
      </c>
      <c r="J1828" s="3025">
        <v>0</v>
      </c>
      <c r="O1828">
        <f>SUMIF('3BL ACTUAL'!C:C,G1828,'3BL ACTUAL'!J:J)</f>
        <v>0</v>
      </c>
    </row>
    <row r="1829" spans="1:15">
      <c r="A1829" s="2669" t="s">
        <v>9747</v>
      </c>
      <c r="B1829" s="2669" t="s">
        <v>4415</v>
      </c>
      <c r="C1829" s="2669" t="s">
        <v>5059</v>
      </c>
      <c r="D1829" s="2669" t="s">
        <v>4415</v>
      </c>
      <c r="E1829" s="2669" t="s">
        <v>7687</v>
      </c>
      <c r="F1829" s="2669" t="s">
        <v>9754</v>
      </c>
      <c r="G1829" s="2669" t="s">
        <v>5311</v>
      </c>
      <c r="H1829" s="2669" t="s">
        <v>5064</v>
      </c>
      <c r="I1829" s="3025">
        <v>0</v>
      </c>
      <c r="J1829" s="3025">
        <v>800</v>
      </c>
      <c r="O1829">
        <f>SUMIF('3BL ACTUAL'!C:C,G1829,'3BL ACTUAL'!J:J)</f>
        <v>0</v>
      </c>
    </row>
    <row r="1830" spans="1:15">
      <c r="H1830" t="s">
        <v>7688</v>
      </c>
      <c r="O1830">
        <f>SUMIF('3BL ACTUAL'!C:C,G1830,'3BL ACTUAL'!J:J)</f>
        <v>0</v>
      </c>
    </row>
    <row r="1831" spans="1:15">
      <c r="O1831">
        <f>SUMIF('3BL ACTUAL'!C:C,G1831,'3BL ACTUAL'!J:J)</f>
        <v>0</v>
      </c>
    </row>
    <row r="1832" spans="1:15">
      <c r="H1832" s="2668" t="s">
        <v>9746</v>
      </c>
      <c r="O1832">
        <f>SUMIF('3BL ACTUAL'!C:C,G1832,'3BL ACTUAL'!J:J)</f>
        <v>0</v>
      </c>
    </row>
    <row r="1833" spans="1:15">
      <c r="A1833" s="2669" t="s">
        <v>9747</v>
      </c>
      <c r="B1833" s="2669"/>
      <c r="C1833" s="2669"/>
      <c r="D1833" s="2669" t="s">
        <v>5073</v>
      </c>
      <c r="E1833" s="2669" t="s">
        <v>7317</v>
      </c>
      <c r="F1833" s="2669" t="s">
        <v>9748</v>
      </c>
      <c r="G1833" s="2669" t="s">
        <v>5297</v>
      </c>
      <c r="H1833" s="2669" t="s">
        <v>4934</v>
      </c>
      <c r="I1833" s="3025">
        <v>5591.57</v>
      </c>
      <c r="J1833" s="3025">
        <v>0</v>
      </c>
      <c r="O1833">
        <f>SUMIF('3BL ACTUAL'!C:C,G1833,'3BL ACTUAL'!J:J)</f>
        <v>0</v>
      </c>
    </row>
    <row r="1834" spans="1:15">
      <c r="A1834" s="2669" t="s">
        <v>9747</v>
      </c>
      <c r="B1834" s="2669"/>
      <c r="C1834" s="2669"/>
      <c r="D1834" s="2669" t="s">
        <v>5073</v>
      </c>
      <c r="E1834" s="2669" t="s">
        <v>7317</v>
      </c>
      <c r="F1834" s="2669" t="s">
        <v>9748</v>
      </c>
      <c r="G1834" s="2669" t="s">
        <v>5306</v>
      </c>
      <c r="H1834" s="2669" t="s">
        <v>5307</v>
      </c>
      <c r="I1834" s="3025">
        <v>0</v>
      </c>
      <c r="J1834" s="3025">
        <v>5591.57</v>
      </c>
      <c r="O1834">
        <f>SUMIF('3BL ACTUAL'!C:C,G1834,'3BL ACTUAL'!J:J)</f>
        <v>0</v>
      </c>
    </row>
    <row r="1835" spans="1:15">
      <c r="H1835" t="s">
        <v>7318</v>
      </c>
      <c r="O1835">
        <f>SUMIF('3BL ACTUAL'!C:C,G1835,'3BL ACTUAL'!J:J)</f>
        <v>0</v>
      </c>
    </row>
    <row r="1836" spans="1:15">
      <c r="O1836">
        <f>SUMIF('3BL ACTUAL'!C:C,G1836,'3BL ACTUAL'!J:J)</f>
        <v>0</v>
      </c>
    </row>
    <row r="1837" spans="1:15">
      <c r="H1837" s="2668" t="s">
        <v>9758</v>
      </c>
      <c r="O1837">
        <f>SUMIF('3BL ACTUAL'!C:C,G1837,'3BL ACTUAL'!J:J)</f>
        <v>0</v>
      </c>
    </row>
    <row r="1838" spans="1:15">
      <c r="A1838" s="2669" t="s">
        <v>9756</v>
      </c>
      <c r="B1838" s="2669" t="s">
        <v>5071</v>
      </c>
      <c r="C1838" s="2669" t="s">
        <v>9011</v>
      </c>
      <c r="D1838" s="2669" t="s">
        <v>5071</v>
      </c>
      <c r="E1838" s="2669" t="s">
        <v>7309</v>
      </c>
      <c r="F1838" s="2669" t="s">
        <v>9759</v>
      </c>
      <c r="G1838" s="2669" t="s">
        <v>5311</v>
      </c>
      <c r="H1838" s="2669" t="s">
        <v>5015</v>
      </c>
      <c r="I1838" s="3025">
        <v>756</v>
      </c>
      <c r="J1838" s="3025">
        <v>0</v>
      </c>
      <c r="O1838">
        <f>SUMIF('3BL ACTUAL'!C:C,G1838,'3BL ACTUAL'!J:J)</f>
        <v>0</v>
      </c>
    </row>
    <row r="1839" spans="1:15">
      <c r="A1839" s="2669" t="s">
        <v>9756</v>
      </c>
      <c r="B1839" s="2669" t="s">
        <v>5071</v>
      </c>
      <c r="C1839" s="2669" t="s">
        <v>9011</v>
      </c>
      <c r="D1839" s="2669" t="s">
        <v>5071</v>
      </c>
      <c r="E1839" s="2669" t="s">
        <v>7309</v>
      </c>
      <c r="F1839" s="2669" t="s">
        <v>9759</v>
      </c>
      <c r="G1839" s="2669" t="s">
        <v>5297</v>
      </c>
      <c r="H1839" s="2669" t="s">
        <v>5075</v>
      </c>
      <c r="I1839" s="3025">
        <v>0</v>
      </c>
      <c r="J1839" s="3025">
        <v>756</v>
      </c>
      <c r="O1839">
        <f>SUMIF('3BL ACTUAL'!C:C,G1839,'3BL ACTUAL'!J:J)</f>
        <v>0</v>
      </c>
    </row>
    <row r="1840" spans="1:15">
      <c r="H1840" t="s">
        <v>7310</v>
      </c>
      <c r="O1840">
        <f>SUMIF('3BL ACTUAL'!C:C,G1840,'3BL ACTUAL'!J:J)</f>
        <v>0</v>
      </c>
    </row>
    <row r="1841" spans="1:15">
      <c r="O1841">
        <f>SUMIF('3BL ACTUAL'!C:C,G1841,'3BL ACTUAL'!J:J)</f>
        <v>0</v>
      </c>
    </row>
    <row r="1842" spans="1:15">
      <c r="H1842" s="2668" t="s">
        <v>9760</v>
      </c>
      <c r="O1842">
        <f>SUMIF('3BL ACTUAL'!C:C,G1842,'3BL ACTUAL'!J:J)</f>
        <v>0</v>
      </c>
    </row>
    <row r="1843" spans="1:15">
      <c r="A1843" s="2669" t="s">
        <v>9756</v>
      </c>
      <c r="B1843" s="2669" t="s">
        <v>5071</v>
      </c>
      <c r="C1843" s="2669" t="s">
        <v>9011</v>
      </c>
      <c r="D1843" s="2669" t="s">
        <v>5071</v>
      </c>
      <c r="E1843" s="2669" t="s">
        <v>7311</v>
      </c>
      <c r="F1843" s="2669" t="s">
        <v>9761</v>
      </c>
      <c r="G1843" s="2669" t="s">
        <v>5311</v>
      </c>
      <c r="H1843" s="2669" t="s">
        <v>5015</v>
      </c>
      <c r="I1843" s="3025">
        <v>332.5</v>
      </c>
      <c r="J1843" s="3025">
        <v>0</v>
      </c>
      <c r="O1843">
        <f>SUMIF('3BL ACTUAL'!C:C,G1843,'3BL ACTUAL'!J:J)</f>
        <v>0</v>
      </c>
    </row>
    <row r="1844" spans="1:15">
      <c r="A1844" s="2669" t="s">
        <v>9756</v>
      </c>
      <c r="B1844" s="2669" t="s">
        <v>5071</v>
      </c>
      <c r="C1844" s="2669" t="s">
        <v>9011</v>
      </c>
      <c r="D1844" s="2669" t="s">
        <v>5071</v>
      </c>
      <c r="E1844" s="2669" t="s">
        <v>7311</v>
      </c>
      <c r="F1844" s="2669" t="s">
        <v>9761</v>
      </c>
      <c r="G1844" s="2669" t="s">
        <v>5297</v>
      </c>
      <c r="H1844" s="2669" t="s">
        <v>5075</v>
      </c>
      <c r="I1844" s="3025">
        <v>0</v>
      </c>
      <c r="J1844" s="3025">
        <v>332.5</v>
      </c>
      <c r="O1844">
        <f>SUMIF('3BL ACTUAL'!C:C,G1844,'3BL ACTUAL'!J:J)</f>
        <v>0</v>
      </c>
    </row>
    <row r="1845" spans="1:15">
      <c r="H1845" t="s">
        <v>7310</v>
      </c>
      <c r="O1845">
        <f>SUMIF('3BL ACTUAL'!C:C,G1845,'3BL ACTUAL'!J:J)</f>
        <v>0</v>
      </c>
    </row>
    <row r="1846" spans="1:15">
      <c r="O1846">
        <f>SUMIF('3BL ACTUAL'!C:C,G1846,'3BL ACTUAL'!J:J)</f>
        <v>0</v>
      </c>
    </row>
    <row r="1847" spans="1:15">
      <c r="H1847" s="2668" t="s">
        <v>9762</v>
      </c>
      <c r="O1847">
        <f>SUMIF('3BL ACTUAL'!C:C,G1847,'3BL ACTUAL'!J:J)</f>
        <v>0</v>
      </c>
    </row>
    <row r="1848" spans="1:15">
      <c r="A1848" s="2669" t="s">
        <v>9756</v>
      </c>
      <c r="B1848" s="2669" t="s">
        <v>5071</v>
      </c>
      <c r="C1848" s="2669" t="s">
        <v>9011</v>
      </c>
      <c r="D1848" s="2669" t="s">
        <v>5071</v>
      </c>
      <c r="E1848" s="2669" t="s">
        <v>7312</v>
      </c>
      <c r="F1848" s="2669" t="s">
        <v>9763</v>
      </c>
      <c r="G1848" s="2669" t="s">
        <v>5311</v>
      </c>
      <c r="H1848" s="2669" t="s">
        <v>5015</v>
      </c>
      <c r="I1848" s="3025">
        <v>56</v>
      </c>
      <c r="J1848" s="3025">
        <v>0</v>
      </c>
      <c r="O1848">
        <f>SUMIF('3BL ACTUAL'!C:C,G1848,'3BL ACTUAL'!J:J)</f>
        <v>0</v>
      </c>
    </row>
    <row r="1849" spans="1:15">
      <c r="A1849" s="2669" t="s">
        <v>9756</v>
      </c>
      <c r="B1849" s="2669" t="s">
        <v>5071</v>
      </c>
      <c r="C1849" s="2669" t="s">
        <v>9011</v>
      </c>
      <c r="D1849" s="2669" t="s">
        <v>5071</v>
      </c>
      <c r="E1849" s="2669" t="s">
        <v>7312</v>
      </c>
      <c r="F1849" s="2669" t="s">
        <v>9763</v>
      </c>
      <c r="G1849" s="2669" t="s">
        <v>5297</v>
      </c>
      <c r="H1849" s="2669" t="s">
        <v>5075</v>
      </c>
      <c r="I1849" s="3025">
        <v>0</v>
      </c>
      <c r="J1849" s="3025">
        <v>56</v>
      </c>
      <c r="O1849">
        <f>SUMIF('3BL ACTUAL'!C:C,G1849,'3BL ACTUAL'!J:J)</f>
        <v>0</v>
      </c>
    </row>
    <row r="1850" spans="1:15">
      <c r="H1850" t="s">
        <v>7310</v>
      </c>
      <c r="O1850">
        <f>SUMIF('3BL ACTUAL'!C:C,G1850,'3BL ACTUAL'!J:J)</f>
        <v>0</v>
      </c>
    </row>
    <row r="1851" spans="1:15">
      <c r="O1851">
        <f>SUMIF('3BL ACTUAL'!C:C,G1851,'3BL ACTUAL'!J:J)</f>
        <v>0</v>
      </c>
    </row>
    <row r="1852" spans="1:15">
      <c r="H1852" s="2668" t="s">
        <v>9764</v>
      </c>
      <c r="O1852">
        <f>SUMIF('3BL ACTUAL'!C:C,G1852,'3BL ACTUAL'!J:J)</f>
        <v>0</v>
      </c>
    </row>
    <row r="1853" spans="1:15">
      <c r="A1853" s="2669" t="s">
        <v>9756</v>
      </c>
      <c r="B1853" s="2669" t="s">
        <v>5071</v>
      </c>
      <c r="C1853" s="2669" t="s">
        <v>9011</v>
      </c>
      <c r="D1853" s="2669" t="s">
        <v>5071</v>
      </c>
      <c r="E1853" s="2669" t="s">
        <v>7313</v>
      </c>
      <c r="F1853" s="2669" t="s">
        <v>9765</v>
      </c>
      <c r="G1853" s="2669" t="s">
        <v>5311</v>
      </c>
      <c r="H1853" s="2669" t="s">
        <v>5015</v>
      </c>
      <c r="I1853" s="3025">
        <v>5591.57</v>
      </c>
      <c r="J1853" s="3025">
        <v>0</v>
      </c>
      <c r="O1853">
        <f>SUMIF('3BL ACTUAL'!C:C,G1853,'3BL ACTUAL'!J:J)</f>
        <v>0</v>
      </c>
    </row>
    <row r="1854" spans="1:15">
      <c r="A1854" s="2669" t="s">
        <v>9756</v>
      </c>
      <c r="B1854" s="2669" t="s">
        <v>5071</v>
      </c>
      <c r="C1854" s="2669" t="s">
        <v>9011</v>
      </c>
      <c r="D1854" s="2669" t="s">
        <v>5071</v>
      </c>
      <c r="E1854" s="2669" t="s">
        <v>7313</v>
      </c>
      <c r="F1854" s="2669" t="s">
        <v>9765</v>
      </c>
      <c r="G1854" s="2669" t="s">
        <v>5297</v>
      </c>
      <c r="H1854" s="2669" t="s">
        <v>5075</v>
      </c>
      <c r="I1854" s="3025">
        <v>0</v>
      </c>
      <c r="J1854" s="3025">
        <v>5591.57</v>
      </c>
      <c r="O1854">
        <f>SUMIF('3BL ACTUAL'!C:C,G1854,'3BL ACTUAL'!J:J)</f>
        <v>0</v>
      </c>
    </row>
    <row r="1855" spans="1:15">
      <c r="H1855" t="s">
        <v>7310</v>
      </c>
      <c r="O1855">
        <f>SUMIF('3BL ACTUAL'!C:C,G1855,'3BL ACTUAL'!J:J)</f>
        <v>0</v>
      </c>
    </row>
    <row r="1856" spans="1:15">
      <c r="O1856">
        <f>SUMIF('3BL ACTUAL'!C:C,G1856,'3BL ACTUAL'!J:J)</f>
        <v>0</v>
      </c>
    </row>
    <row r="1857" spans="1:15">
      <c r="H1857" s="2668" t="s">
        <v>9766</v>
      </c>
      <c r="O1857">
        <f>SUMIF('3BL ACTUAL'!C:C,G1857,'3BL ACTUAL'!J:J)</f>
        <v>0</v>
      </c>
    </row>
    <row r="1858" spans="1:15">
      <c r="A1858" s="2669" t="s">
        <v>9756</v>
      </c>
      <c r="B1858" s="2669" t="s">
        <v>5071</v>
      </c>
      <c r="C1858" s="2669" t="s">
        <v>9011</v>
      </c>
      <c r="D1858" s="2669" t="s">
        <v>5071</v>
      </c>
      <c r="E1858" s="2669" t="s">
        <v>7314</v>
      </c>
      <c r="F1858" s="2669" t="s">
        <v>9767</v>
      </c>
      <c r="G1858" s="2669" t="s">
        <v>5311</v>
      </c>
      <c r="H1858" s="2669" t="s">
        <v>5015</v>
      </c>
      <c r="I1858" s="3025">
        <v>60.6</v>
      </c>
      <c r="J1858" s="3025">
        <v>0</v>
      </c>
      <c r="O1858">
        <f>SUMIF('3BL ACTUAL'!C:C,G1858,'3BL ACTUAL'!J:J)</f>
        <v>0</v>
      </c>
    </row>
    <row r="1859" spans="1:15">
      <c r="A1859" s="2669" t="s">
        <v>9756</v>
      </c>
      <c r="B1859" s="2669" t="s">
        <v>5071</v>
      </c>
      <c r="C1859" s="2669" t="s">
        <v>9011</v>
      </c>
      <c r="D1859" s="2669" t="s">
        <v>5071</v>
      </c>
      <c r="E1859" s="2669" t="s">
        <v>7314</v>
      </c>
      <c r="F1859" s="2669" t="s">
        <v>9767</v>
      </c>
      <c r="G1859" s="2669" t="s">
        <v>5297</v>
      </c>
      <c r="H1859" s="2669" t="s">
        <v>5075</v>
      </c>
      <c r="I1859" s="3025">
        <v>0</v>
      </c>
      <c r="J1859" s="3025">
        <v>60.6</v>
      </c>
      <c r="O1859">
        <f>SUMIF('3BL ACTUAL'!C:C,G1859,'3BL ACTUAL'!J:J)</f>
        <v>0</v>
      </c>
    </row>
    <row r="1860" spans="1:15">
      <c r="H1860" t="s">
        <v>7310</v>
      </c>
      <c r="O1860">
        <f>SUMIF('3BL ACTUAL'!C:C,G1860,'3BL ACTUAL'!J:J)</f>
        <v>0</v>
      </c>
    </row>
    <row r="1861" spans="1:15">
      <c r="O1861">
        <f>SUMIF('3BL ACTUAL'!C:C,G1861,'3BL ACTUAL'!J:J)</f>
        <v>0</v>
      </c>
    </row>
    <row r="1862" spans="1:15">
      <c r="H1862" s="2668" t="s">
        <v>9768</v>
      </c>
      <c r="O1862">
        <f>SUMIF('3BL ACTUAL'!C:C,G1862,'3BL ACTUAL'!J:J)</f>
        <v>0</v>
      </c>
    </row>
    <row r="1863" spans="1:15">
      <c r="A1863" s="2669" t="s">
        <v>9756</v>
      </c>
      <c r="B1863" s="2669" t="s">
        <v>5071</v>
      </c>
      <c r="C1863" s="2669" t="s">
        <v>9011</v>
      </c>
      <c r="D1863" s="2669" t="s">
        <v>5071</v>
      </c>
      <c r="E1863" s="2669" t="s">
        <v>7315</v>
      </c>
      <c r="F1863" s="2669" t="s">
        <v>9769</v>
      </c>
      <c r="G1863" s="2669" t="s">
        <v>5311</v>
      </c>
      <c r="H1863" s="2669" t="s">
        <v>5015</v>
      </c>
      <c r="I1863" s="3025">
        <v>6168.6</v>
      </c>
      <c r="J1863" s="3025">
        <v>0</v>
      </c>
      <c r="O1863">
        <f>SUMIF('3BL ACTUAL'!C:C,G1863,'3BL ACTUAL'!J:J)</f>
        <v>0</v>
      </c>
    </row>
    <row r="1864" spans="1:15">
      <c r="A1864" s="2669" t="s">
        <v>9756</v>
      </c>
      <c r="B1864" s="2669" t="s">
        <v>5071</v>
      </c>
      <c r="C1864" s="2669" t="s">
        <v>9011</v>
      </c>
      <c r="D1864" s="2669" t="s">
        <v>5071</v>
      </c>
      <c r="E1864" s="2669" t="s">
        <v>7315</v>
      </c>
      <c r="F1864" s="2669" t="s">
        <v>9769</v>
      </c>
      <c r="G1864" s="2669" t="s">
        <v>5304</v>
      </c>
      <c r="H1864" s="2669" t="s">
        <v>5004</v>
      </c>
      <c r="I1864" s="3025">
        <v>831.4</v>
      </c>
      <c r="J1864" s="3025">
        <v>0</v>
      </c>
      <c r="O1864">
        <f>SUMIF('3BL ACTUAL'!C:C,G1864,'3BL ACTUAL'!J:J)</f>
        <v>0</v>
      </c>
    </row>
    <row r="1865" spans="1:15">
      <c r="A1865" s="2669" t="s">
        <v>9756</v>
      </c>
      <c r="B1865" s="2669" t="s">
        <v>5071</v>
      </c>
      <c r="C1865" s="2669" t="s">
        <v>9011</v>
      </c>
      <c r="D1865" s="2669" t="s">
        <v>5071</v>
      </c>
      <c r="E1865" s="2669" t="s">
        <v>7315</v>
      </c>
      <c r="F1865" s="2669" t="s">
        <v>9769</v>
      </c>
      <c r="G1865" s="2669" t="s">
        <v>5297</v>
      </c>
      <c r="H1865" s="2669" t="s">
        <v>5075</v>
      </c>
      <c r="I1865" s="3025">
        <v>0</v>
      </c>
      <c r="J1865" s="3025">
        <v>7000</v>
      </c>
      <c r="O1865">
        <f>SUMIF('3BL ACTUAL'!C:C,G1865,'3BL ACTUAL'!J:J)</f>
        <v>0</v>
      </c>
    </row>
    <row r="1866" spans="1:15">
      <c r="H1866" t="s">
        <v>7316</v>
      </c>
      <c r="O1866">
        <f>SUMIF('3BL ACTUAL'!C:C,G1866,'3BL ACTUAL'!J:J)</f>
        <v>0</v>
      </c>
    </row>
    <row r="1867" spans="1:15">
      <c r="O1867">
        <f>SUMIF('3BL ACTUAL'!C:C,G1867,'3BL ACTUAL'!J:J)</f>
        <v>0</v>
      </c>
    </row>
    <row r="1868" spans="1:15">
      <c r="H1868" s="2668" t="s">
        <v>9755</v>
      </c>
      <c r="O1868">
        <f>SUMIF('3BL ACTUAL'!C:C,G1868,'3BL ACTUAL'!J:J)</f>
        <v>0</v>
      </c>
    </row>
    <row r="1869" spans="1:15">
      <c r="A1869" s="2669" t="s">
        <v>9756</v>
      </c>
      <c r="B1869" s="2669" t="s">
        <v>4415</v>
      </c>
      <c r="C1869" s="2669" t="s">
        <v>5059</v>
      </c>
      <c r="D1869" s="2669" t="s">
        <v>4415</v>
      </c>
      <c r="E1869" s="2669" t="s">
        <v>7810</v>
      </c>
      <c r="F1869" s="2669" t="s">
        <v>9757</v>
      </c>
      <c r="G1869" s="2669" t="s">
        <v>5324</v>
      </c>
      <c r="H1869" s="2669" t="s">
        <v>4985</v>
      </c>
      <c r="I1869" s="3025">
        <v>225</v>
      </c>
      <c r="J1869" s="3025">
        <v>0</v>
      </c>
      <c r="O1869">
        <f>SUMIF('3BL ACTUAL'!C:C,G1869,'3BL ACTUAL'!J:J)</f>
        <v>0</v>
      </c>
    </row>
    <row r="1870" spans="1:15">
      <c r="A1870" s="2669" t="s">
        <v>9756</v>
      </c>
      <c r="B1870" s="2669" t="s">
        <v>4415</v>
      </c>
      <c r="C1870" s="2669" t="s">
        <v>5059</v>
      </c>
      <c r="D1870" s="2669" t="s">
        <v>4415</v>
      </c>
      <c r="E1870" s="2669" t="s">
        <v>7810</v>
      </c>
      <c r="F1870" s="2669" t="s">
        <v>9757</v>
      </c>
      <c r="G1870" s="2669" t="s">
        <v>5303</v>
      </c>
      <c r="H1870" s="2669" t="s">
        <v>5063</v>
      </c>
      <c r="I1870" s="3025">
        <v>0</v>
      </c>
      <c r="J1870" s="3025">
        <v>0</v>
      </c>
      <c r="O1870">
        <f>SUMIF('3BL ACTUAL'!C:C,G1870,'3BL ACTUAL'!J:J)</f>
        <v>0</v>
      </c>
    </row>
    <row r="1871" spans="1:15">
      <c r="A1871" s="2669" t="s">
        <v>9756</v>
      </c>
      <c r="B1871" s="2669" t="s">
        <v>4415</v>
      </c>
      <c r="C1871" s="2669" t="s">
        <v>5059</v>
      </c>
      <c r="D1871" s="2669" t="s">
        <v>4415</v>
      </c>
      <c r="E1871" s="2669" t="s">
        <v>7810</v>
      </c>
      <c r="F1871" s="2669" t="s">
        <v>9757</v>
      </c>
      <c r="G1871" s="2669" t="s">
        <v>5311</v>
      </c>
      <c r="H1871" s="2669" t="s">
        <v>5064</v>
      </c>
      <c r="I1871" s="3025">
        <v>0</v>
      </c>
      <c r="J1871" s="3025">
        <v>225</v>
      </c>
      <c r="O1871">
        <f>SUMIF('3BL ACTUAL'!C:C,G1871,'3BL ACTUAL'!J:J)</f>
        <v>0</v>
      </c>
    </row>
    <row r="1872" spans="1:15">
      <c r="H1872" t="s">
        <v>7811</v>
      </c>
      <c r="O1872">
        <f>SUMIF('3BL ACTUAL'!C:C,G1872,'3BL ACTUAL'!J:J)</f>
        <v>0</v>
      </c>
    </row>
    <row r="1873" spans="1:15">
      <c r="O1873">
        <f>SUMIF('3BL ACTUAL'!C:C,G1873,'3BL ACTUAL'!J:J)</f>
        <v>0</v>
      </c>
    </row>
    <row r="1874" spans="1:15">
      <c r="H1874" s="2668" t="s">
        <v>9770</v>
      </c>
      <c r="O1874">
        <f>SUMIF('3BL ACTUAL'!C:C,G1874,'3BL ACTUAL'!J:J)</f>
        <v>0</v>
      </c>
    </row>
    <row r="1875" spans="1:15">
      <c r="A1875" s="2669" t="s">
        <v>9771</v>
      </c>
      <c r="B1875" s="2669" t="s">
        <v>4415</v>
      </c>
      <c r="C1875" s="2669" t="s">
        <v>5059</v>
      </c>
      <c r="D1875" s="2669" t="s">
        <v>4415</v>
      </c>
      <c r="E1875" s="2669" t="s">
        <v>7554</v>
      </c>
      <c r="F1875" s="2669" t="s">
        <v>9772</v>
      </c>
      <c r="G1875" s="2669" t="s">
        <v>5309</v>
      </c>
      <c r="H1875" s="2669" t="s">
        <v>4947</v>
      </c>
      <c r="I1875" s="3025">
        <v>10096.209999999999</v>
      </c>
      <c r="J1875" s="3025">
        <v>0</v>
      </c>
      <c r="O1875">
        <f>SUMIF('3BL ACTUAL'!C:C,G1875,'3BL ACTUAL'!J:J)</f>
        <v>0</v>
      </c>
    </row>
    <row r="1876" spans="1:15">
      <c r="A1876" s="2669" t="s">
        <v>9771</v>
      </c>
      <c r="B1876" s="2669" t="s">
        <v>4415</v>
      </c>
      <c r="C1876" s="2669" t="s">
        <v>5059</v>
      </c>
      <c r="D1876" s="2669" t="s">
        <v>4415</v>
      </c>
      <c r="E1876" s="2669" t="s">
        <v>7554</v>
      </c>
      <c r="F1876" s="2669" t="s">
        <v>9772</v>
      </c>
      <c r="G1876" s="2669" t="s">
        <v>5303</v>
      </c>
      <c r="H1876" s="2669" t="s">
        <v>5063</v>
      </c>
      <c r="I1876" s="3025">
        <v>0</v>
      </c>
      <c r="J1876" s="3025">
        <v>0</v>
      </c>
      <c r="O1876">
        <f>SUMIF('3BL ACTUAL'!C:C,G1876,'3BL ACTUAL'!J:J)</f>
        <v>0</v>
      </c>
    </row>
    <row r="1877" spans="1:15">
      <c r="A1877" s="2669" t="s">
        <v>9771</v>
      </c>
      <c r="B1877" s="2669" t="s">
        <v>4415</v>
      </c>
      <c r="C1877" s="2669" t="s">
        <v>5059</v>
      </c>
      <c r="D1877" s="2669" t="s">
        <v>4415</v>
      </c>
      <c r="E1877" s="2669" t="s">
        <v>7554</v>
      </c>
      <c r="F1877" s="2669" t="s">
        <v>9772</v>
      </c>
      <c r="G1877" s="2669" t="s">
        <v>5311</v>
      </c>
      <c r="H1877" s="2669" t="s">
        <v>5064</v>
      </c>
      <c r="I1877" s="3025">
        <v>0</v>
      </c>
      <c r="J1877" s="3025">
        <v>10096.209999999999</v>
      </c>
      <c r="O1877">
        <f>SUMIF('3BL ACTUAL'!C:C,G1877,'3BL ACTUAL'!J:J)</f>
        <v>0</v>
      </c>
    </row>
    <row r="1878" spans="1:15">
      <c r="H1878" t="s">
        <v>7555</v>
      </c>
      <c r="O1878">
        <f>SUMIF('3BL ACTUAL'!C:C,G1878,'3BL ACTUAL'!J:J)</f>
        <v>0</v>
      </c>
    </row>
    <row r="1879" spans="1:15">
      <c r="O1879">
        <f>SUMIF('3BL ACTUAL'!C:C,G1879,'3BL ACTUAL'!J:J)</f>
        <v>0</v>
      </c>
    </row>
    <row r="1880" spans="1:15">
      <c r="H1880" s="2668" t="s">
        <v>9773</v>
      </c>
      <c r="O1880">
        <f>SUMIF('3BL ACTUAL'!C:C,G1880,'3BL ACTUAL'!J:J)</f>
        <v>0</v>
      </c>
    </row>
    <row r="1881" spans="1:15">
      <c r="A1881" s="2669" t="s">
        <v>9771</v>
      </c>
      <c r="B1881" s="2669" t="s">
        <v>4415</v>
      </c>
      <c r="C1881" s="2669" t="s">
        <v>5059</v>
      </c>
      <c r="D1881" s="2669" t="s">
        <v>4415</v>
      </c>
      <c r="E1881" s="2669" t="s">
        <v>7556</v>
      </c>
      <c r="F1881" s="2669" t="s">
        <v>9774</v>
      </c>
      <c r="G1881" s="2669" t="s">
        <v>5309</v>
      </c>
      <c r="H1881" s="2669" t="s">
        <v>4947</v>
      </c>
      <c r="I1881" s="3025">
        <v>1304.0999999999999</v>
      </c>
      <c r="J1881" s="3025">
        <v>0</v>
      </c>
      <c r="O1881">
        <f>SUMIF('3BL ACTUAL'!C:C,G1881,'3BL ACTUAL'!J:J)</f>
        <v>0</v>
      </c>
    </row>
    <row r="1882" spans="1:15">
      <c r="A1882" s="2669" t="s">
        <v>9771</v>
      </c>
      <c r="B1882" s="2669" t="s">
        <v>4415</v>
      </c>
      <c r="C1882" s="2669" t="s">
        <v>5059</v>
      </c>
      <c r="D1882" s="2669" t="s">
        <v>4415</v>
      </c>
      <c r="E1882" s="2669" t="s">
        <v>7556</v>
      </c>
      <c r="F1882" s="2669" t="s">
        <v>9774</v>
      </c>
      <c r="G1882" s="2669" t="s">
        <v>5303</v>
      </c>
      <c r="H1882" s="2669" t="s">
        <v>5063</v>
      </c>
      <c r="I1882" s="3025">
        <v>0</v>
      </c>
      <c r="J1882" s="3025">
        <v>0</v>
      </c>
      <c r="O1882">
        <f>SUMIF('3BL ACTUAL'!C:C,G1882,'3BL ACTUAL'!J:J)</f>
        <v>0</v>
      </c>
    </row>
    <row r="1883" spans="1:15">
      <c r="A1883" s="2669" t="s">
        <v>9771</v>
      </c>
      <c r="B1883" s="2669" t="s">
        <v>4415</v>
      </c>
      <c r="C1883" s="2669" t="s">
        <v>5059</v>
      </c>
      <c r="D1883" s="2669" t="s">
        <v>4415</v>
      </c>
      <c r="E1883" s="2669" t="s">
        <v>7556</v>
      </c>
      <c r="F1883" s="2669" t="s">
        <v>9774</v>
      </c>
      <c r="G1883" s="2669" t="s">
        <v>5311</v>
      </c>
      <c r="H1883" s="2669" t="s">
        <v>5064</v>
      </c>
      <c r="I1883" s="3025">
        <v>0</v>
      </c>
      <c r="J1883" s="3025">
        <v>1304.0999999999999</v>
      </c>
      <c r="O1883">
        <f>SUMIF('3BL ACTUAL'!C:C,G1883,'3BL ACTUAL'!J:J)</f>
        <v>0</v>
      </c>
    </row>
    <row r="1884" spans="1:15">
      <c r="H1884" t="s">
        <v>7557</v>
      </c>
      <c r="O1884">
        <f>SUMIF('3BL ACTUAL'!C:C,G1884,'3BL ACTUAL'!J:J)</f>
        <v>0</v>
      </c>
    </row>
    <row r="1885" spans="1:15">
      <c r="O1885">
        <f>SUMIF('3BL ACTUAL'!C:C,G1885,'3BL ACTUAL'!J:J)</f>
        <v>0</v>
      </c>
    </row>
    <row r="1886" spans="1:15">
      <c r="H1886" s="2668" t="s">
        <v>9775</v>
      </c>
      <c r="O1886">
        <f>SUMIF('3BL ACTUAL'!C:C,G1886,'3BL ACTUAL'!J:J)</f>
        <v>0</v>
      </c>
    </row>
    <row r="1887" spans="1:15">
      <c r="A1887" s="2669" t="s">
        <v>9776</v>
      </c>
      <c r="B1887" s="2669" t="s">
        <v>4415</v>
      </c>
      <c r="C1887" s="2669" t="s">
        <v>5059</v>
      </c>
      <c r="D1887" s="2669" t="s">
        <v>4415</v>
      </c>
      <c r="E1887" s="2669" t="s">
        <v>7772</v>
      </c>
      <c r="F1887" s="2669" t="s">
        <v>9777</v>
      </c>
      <c r="G1887" s="2669" t="s">
        <v>5308</v>
      </c>
      <c r="H1887" s="2669" t="s">
        <v>4921</v>
      </c>
      <c r="I1887" s="3025">
        <v>21.66</v>
      </c>
      <c r="J1887" s="3025">
        <v>0</v>
      </c>
      <c r="O1887">
        <f>SUMIF('3BL ACTUAL'!C:C,G1887,'3BL ACTUAL'!J:J)</f>
        <v>0</v>
      </c>
    </row>
    <row r="1888" spans="1:15">
      <c r="A1888" s="2669" t="s">
        <v>9776</v>
      </c>
      <c r="B1888" s="2669" t="s">
        <v>4415</v>
      </c>
      <c r="C1888" s="2669" t="s">
        <v>5059</v>
      </c>
      <c r="D1888" s="2669" t="s">
        <v>4415</v>
      </c>
      <c r="E1888" s="2669" t="s">
        <v>7772</v>
      </c>
      <c r="F1888" s="2669" t="s">
        <v>9777</v>
      </c>
      <c r="G1888" s="2669" t="s">
        <v>5325</v>
      </c>
      <c r="H1888" s="2669" t="s">
        <v>4979</v>
      </c>
      <c r="I1888" s="3025">
        <v>143</v>
      </c>
      <c r="J1888" s="3025">
        <v>0</v>
      </c>
      <c r="O1888">
        <f>SUMIF('3BL ACTUAL'!C:C,G1888,'3BL ACTUAL'!J:J)</f>
        <v>0</v>
      </c>
    </row>
    <row r="1889" spans="1:15">
      <c r="A1889" s="2669" t="s">
        <v>9776</v>
      </c>
      <c r="B1889" s="2669" t="s">
        <v>4415</v>
      </c>
      <c r="C1889" s="2669" t="s">
        <v>5059</v>
      </c>
      <c r="D1889" s="2669" t="s">
        <v>4415</v>
      </c>
      <c r="E1889" s="2669" t="s">
        <v>7772</v>
      </c>
      <c r="F1889" s="2669" t="s">
        <v>9777</v>
      </c>
      <c r="G1889" s="2669" t="s">
        <v>5325</v>
      </c>
      <c r="H1889" s="2669" t="s">
        <v>4979</v>
      </c>
      <c r="I1889" s="3025">
        <v>180.54</v>
      </c>
      <c r="J1889" s="3025">
        <v>0</v>
      </c>
      <c r="O1889">
        <f>SUMIF('3BL ACTUAL'!C:C,G1889,'3BL ACTUAL'!J:J)</f>
        <v>0</v>
      </c>
    </row>
    <row r="1890" spans="1:15">
      <c r="A1890" s="2669" t="s">
        <v>9776</v>
      </c>
      <c r="B1890" s="2669" t="s">
        <v>4415</v>
      </c>
      <c r="C1890" s="2669" t="s">
        <v>5059</v>
      </c>
      <c r="D1890" s="2669" t="s">
        <v>4415</v>
      </c>
      <c r="E1890" s="2669" t="s">
        <v>7772</v>
      </c>
      <c r="F1890" s="2669" t="s">
        <v>9777</v>
      </c>
      <c r="G1890" s="2669" t="s">
        <v>5303</v>
      </c>
      <c r="H1890" s="2669" t="s">
        <v>5063</v>
      </c>
      <c r="I1890" s="3025">
        <v>0</v>
      </c>
      <c r="J1890" s="3025">
        <v>0</v>
      </c>
      <c r="O1890">
        <f>SUMIF('3BL ACTUAL'!C:C,G1890,'3BL ACTUAL'!J:J)</f>
        <v>0</v>
      </c>
    </row>
    <row r="1891" spans="1:15">
      <c r="A1891" s="2669" t="s">
        <v>9776</v>
      </c>
      <c r="B1891" s="2669" t="s">
        <v>4415</v>
      </c>
      <c r="C1891" s="2669" t="s">
        <v>5059</v>
      </c>
      <c r="D1891" s="2669" t="s">
        <v>4415</v>
      </c>
      <c r="E1891" s="2669" t="s">
        <v>7772</v>
      </c>
      <c r="F1891" s="2669" t="s">
        <v>9777</v>
      </c>
      <c r="G1891" s="2669" t="s">
        <v>5311</v>
      </c>
      <c r="H1891" s="2669" t="s">
        <v>5064</v>
      </c>
      <c r="I1891" s="3025">
        <v>0</v>
      </c>
      <c r="J1891" s="3025">
        <v>345.2</v>
      </c>
      <c r="O1891">
        <f>SUMIF('3BL ACTUAL'!C:C,G1891,'3BL ACTUAL'!J:J)</f>
        <v>0</v>
      </c>
    </row>
    <row r="1892" spans="1:15">
      <c r="H1892" t="s">
        <v>7773</v>
      </c>
      <c r="O1892">
        <f>SUMIF('3BL ACTUAL'!C:C,G1892,'3BL ACTUAL'!J:J)</f>
        <v>0</v>
      </c>
    </row>
    <row r="1893" spans="1:15">
      <c r="O1893">
        <f>SUMIF('3BL ACTUAL'!C:C,G1893,'3BL ACTUAL'!J:J)</f>
        <v>0</v>
      </c>
    </row>
    <row r="1894" spans="1:15">
      <c r="H1894" s="2668" t="s">
        <v>9778</v>
      </c>
      <c r="O1894">
        <f>SUMIF('3BL ACTUAL'!C:C,G1894,'3BL ACTUAL'!J:J)</f>
        <v>0</v>
      </c>
    </row>
    <row r="1895" spans="1:15">
      <c r="A1895" s="2669" t="s">
        <v>9776</v>
      </c>
      <c r="B1895" s="2669" t="s">
        <v>4415</v>
      </c>
      <c r="C1895" s="2669" t="s">
        <v>5059</v>
      </c>
      <c r="D1895" s="2669" t="s">
        <v>4415</v>
      </c>
      <c r="E1895" s="2669" t="s">
        <v>8703</v>
      </c>
      <c r="F1895" s="2669" t="s">
        <v>9779</v>
      </c>
      <c r="G1895" s="2669" t="s">
        <v>5308</v>
      </c>
      <c r="H1895" s="2669" t="s">
        <v>4921</v>
      </c>
      <c r="I1895" s="3025">
        <v>36.380000000000003</v>
      </c>
      <c r="J1895" s="3025">
        <v>0</v>
      </c>
      <c r="O1895">
        <f>SUMIF('3BL ACTUAL'!C:C,G1895,'3BL ACTUAL'!J:J)</f>
        <v>0</v>
      </c>
    </row>
    <row r="1896" spans="1:15">
      <c r="A1896" s="2669" t="s">
        <v>9776</v>
      </c>
      <c r="B1896" s="2669" t="s">
        <v>4415</v>
      </c>
      <c r="C1896" s="2669" t="s">
        <v>5059</v>
      </c>
      <c r="D1896" s="2669" t="s">
        <v>4415</v>
      </c>
      <c r="E1896" s="2669" t="s">
        <v>8703</v>
      </c>
      <c r="F1896" s="2669" t="s">
        <v>9779</v>
      </c>
      <c r="G1896" s="2669" t="s">
        <v>5327</v>
      </c>
      <c r="H1896" s="2669" t="s">
        <v>5028</v>
      </c>
      <c r="I1896" s="3025">
        <v>303.17</v>
      </c>
      <c r="J1896" s="3025">
        <v>0</v>
      </c>
      <c r="O1896">
        <f>SUMIF('3BL ACTUAL'!C:C,G1896,'3BL ACTUAL'!J:J)</f>
        <v>0</v>
      </c>
    </row>
    <row r="1897" spans="1:15">
      <c r="A1897" s="2669" t="s">
        <v>9776</v>
      </c>
      <c r="B1897" s="2669" t="s">
        <v>4415</v>
      </c>
      <c r="C1897" s="2669" t="s">
        <v>5059</v>
      </c>
      <c r="D1897" s="2669" t="s">
        <v>4415</v>
      </c>
      <c r="E1897" s="2669" t="s">
        <v>8703</v>
      </c>
      <c r="F1897" s="2669" t="s">
        <v>9779</v>
      </c>
      <c r="G1897" s="2669" t="s">
        <v>5303</v>
      </c>
      <c r="H1897" s="2669" t="s">
        <v>5063</v>
      </c>
      <c r="I1897" s="3025">
        <v>0</v>
      </c>
      <c r="J1897" s="3025">
        <v>0</v>
      </c>
      <c r="O1897">
        <f>SUMIF('3BL ACTUAL'!C:C,G1897,'3BL ACTUAL'!J:J)</f>
        <v>0</v>
      </c>
    </row>
    <row r="1898" spans="1:15">
      <c r="A1898" s="2669" t="s">
        <v>9776</v>
      </c>
      <c r="B1898" s="2669" t="s">
        <v>4415</v>
      </c>
      <c r="C1898" s="2669" t="s">
        <v>5059</v>
      </c>
      <c r="D1898" s="2669" t="s">
        <v>4415</v>
      </c>
      <c r="E1898" s="2669" t="s">
        <v>8703</v>
      </c>
      <c r="F1898" s="2669" t="s">
        <v>9779</v>
      </c>
      <c r="G1898" s="2669" t="s">
        <v>5311</v>
      </c>
      <c r="H1898" s="2669" t="s">
        <v>5064</v>
      </c>
      <c r="I1898" s="3025">
        <v>0</v>
      </c>
      <c r="J1898" s="3025">
        <v>339.55</v>
      </c>
      <c r="O1898">
        <f>SUMIF('3BL ACTUAL'!C:C,G1898,'3BL ACTUAL'!J:J)</f>
        <v>0</v>
      </c>
    </row>
    <row r="1899" spans="1:15">
      <c r="H1899" t="s">
        <v>8704</v>
      </c>
      <c r="O1899">
        <f>SUMIF('3BL ACTUAL'!C:C,G1899,'3BL ACTUAL'!J:J)</f>
        <v>0</v>
      </c>
    </row>
    <row r="1900" spans="1:15">
      <c r="O1900">
        <f>SUMIF('3BL ACTUAL'!C:C,G1900,'3BL ACTUAL'!J:J)</f>
        <v>0</v>
      </c>
    </row>
    <row r="1901" spans="1:15">
      <c r="H1901" s="2668" t="s">
        <v>9780</v>
      </c>
      <c r="O1901">
        <f>SUMIF('3BL ACTUAL'!C:C,G1901,'3BL ACTUAL'!J:J)</f>
        <v>0</v>
      </c>
    </row>
    <row r="1902" spans="1:15">
      <c r="A1902" s="2669" t="s">
        <v>9781</v>
      </c>
      <c r="B1902" s="2669" t="s">
        <v>5169</v>
      </c>
      <c r="C1902" s="2669" t="s">
        <v>5298</v>
      </c>
      <c r="D1902" s="2669" t="s">
        <v>5299</v>
      </c>
      <c r="E1902" s="2669" t="s">
        <v>8906</v>
      </c>
      <c r="F1902" s="2669" t="s">
        <v>9782</v>
      </c>
      <c r="G1902" s="2669" t="s">
        <v>8992</v>
      </c>
      <c r="H1902" s="2669" t="s">
        <v>8993</v>
      </c>
      <c r="I1902" s="3025">
        <v>415.39</v>
      </c>
      <c r="J1902" s="3025">
        <v>0</v>
      </c>
      <c r="O1902">
        <f>SUMIF('3BL ACTUAL'!C:C,G1902,'3BL ACTUAL'!J:J)</f>
        <v>0</v>
      </c>
    </row>
    <row r="1903" spans="1:15">
      <c r="A1903" s="2669" t="s">
        <v>9781</v>
      </c>
      <c r="B1903" s="2669" t="s">
        <v>5169</v>
      </c>
      <c r="C1903" s="2669" t="s">
        <v>5298</v>
      </c>
      <c r="D1903" s="2669" t="s">
        <v>5299</v>
      </c>
      <c r="E1903" s="2669" t="s">
        <v>8906</v>
      </c>
      <c r="F1903" s="2669" t="s">
        <v>9782</v>
      </c>
      <c r="G1903" s="2669" t="s">
        <v>8784</v>
      </c>
      <c r="H1903" s="2669" t="s">
        <v>9036</v>
      </c>
      <c r="I1903" s="3025">
        <v>0</v>
      </c>
      <c r="J1903" s="3025">
        <v>415.39</v>
      </c>
      <c r="O1903">
        <f>SUMIF('3BL ACTUAL'!C:C,G1903,'3BL ACTUAL'!J:J)</f>
        <v>0</v>
      </c>
    </row>
    <row r="1904" spans="1:15">
      <c r="H1904" t="s">
        <v>8907</v>
      </c>
      <c r="O1904">
        <f>SUMIF('3BL ACTUAL'!C:C,G1904,'3BL ACTUAL'!J:J)</f>
        <v>0</v>
      </c>
    </row>
    <row r="1905" spans="1:15">
      <c r="O1905">
        <f>SUMIF('3BL ACTUAL'!C:C,G1905,'3BL ACTUAL'!J:J)</f>
        <v>0</v>
      </c>
    </row>
    <row r="1906" spans="1:15">
      <c r="H1906" s="2668" t="s">
        <v>9783</v>
      </c>
      <c r="O1906">
        <f>SUMIF('3BL ACTUAL'!C:C,G1906,'3BL ACTUAL'!J:J)</f>
        <v>0</v>
      </c>
    </row>
    <row r="1907" spans="1:15">
      <c r="A1907" s="2669" t="s">
        <v>9781</v>
      </c>
      <c r="B1907" s="2669" t="s">
        <v>5169</v>
      </c>
      <c r="C1907" s="2669" t="s">
        <v>5298</v>
      </c>
      <c r="D1907" s="2669" t="s">
        <v>5299</v>
      </c>
      <c r="E1907" s="2669" t="s">
        <v>8908</v>
      </c>
      <c r="F1907" s="2669" t="s">
        <v>9784</v>
      </c>
      <c r="G1907" s="2669" t="s">
        <v>8992</v>
      </c>
      <c r="H1907" s="2669" t="s">
        <v>8993</v>
      </c>
      <c r="I1907" s="3025">
        <v>415.39</v>
      </c>
      <c r="J1907" s="3025">
        <v>0</v>
      </c>
      <c r="O1907">
        <f>SUMIF('3BL ACTUAL'!C:C,G1907,'3BL ACTUAL'!J:J)</f>
        <v>0</v>
      </c>
    </row>
    <row r="1908" spans="1:15">
      <c r="A1908" s="2669" t="s">
        <v>9781</v>
      </c>
      <c r="B1908" s="2669" t="s">
        <v>5169</v>
      </c>
      <c r="C1908" s="2669" t="s">
        <v>5298</v>
      </c>
      <c r="D1908" s="2669" t="s">
        <v>5299</v>
      </c>
      <c r="E1908" s="2669" t="s">
        <v>8908</v>
      </c>
      <c r="F1908" s="2669" t="s">
        <v>9784</v>
      </c>
      <c r="G1908" s="2669" t="s">
        <v>8784</v>
      </c>
      <c r="H1908" s="2669" t="s">
        <v>9036</v>
      </c>
      <c r="I1908" s="3025">
        <v>0</v>
      </c>
      <c r="J1908" s="3025">
        <v>415.39</v>
      </c>
      <c r="O1908">
        <f>SUMIF('3BL ACTUAL'!C:C,G1908,'3BL ACTUAL'!J:J)</f>
        <v>0</v>
      </c>
    </row>
    <row r="1909" spans="1:15">
      <c r="H1909" t="s">
        <v>8909</v>
      </c>
      <c r="O1909">
        <f>SUMIF('3BL ACTUAL'!C:C,G1909,'3BL ACTUAL'!J:J)</f>
        <v>0</v>
      </c>
    </row>
    <row r="1910" spans="1:15">
      <c r="O1910">
        <f>SUMIF('3BL ACTUAL'!C:C,G1910,'3BL ACTUAL'!J:J)</f>
        <v>0</v>
      </c>
    </row>
    <row r="1911" spans="1:15">
      <c r="H1911" s="2668" t="s">
        <v>9785</v>
      </c>
      <c r="O1911">
        <f>SUMIF('3BL ACTUAL'!C:C,G1911,'3BL ACTUAL'!J:J)</f>
        <v>0</v>
      </c>
    </row>
    <row r="1912" spans="1:15">
      <c r="A1912" s="2669" t="s">
        <v>9781</v>
      </c>
      <c r="B1912" s="2669" t="s">
        <v>5169</v>
      </c>
      <c r="C1912" s="2669" t="s">
        <v>5298</v>
      </c>
      <c r="D1912" s="2669" t="s">
        <v>5299</v>
      </c>
      <c r="E1912" s="2669" t="s">
        <v>8910</v>
      </c>
      <c r="F1912" s="2669" t="s">
        <v>9786</v>
      </c>
      <c r="G1912" s="2669" t="s">
        <v>8994</v>
      </c>
      <c r="H1912" s="2669" t="s">
        <v>8995</v>
      </c>
      <c r="I1912" s="3025">
        <v>161.54</v>
      </c>
      <c r="J1912" s="3025">
        <v>0</v>
      </c>
      <c r="O1912">
        <f>SUMIF('3BL ACTUAL'!C:C,G1912,'3BL ACTUAL'!J:J)</f>
        <v>0</v>
      </c>
    </row>
    <row r="1913" spans="1:15">
      <c r="A1913" s="2669" t="s">
        <v>9781</v>
      </c>
      <c r="B1913" s="2669" t="s">
        <v>5169</v>
      </c>
      <c r="C1913" s="2669" t="s">
        <v>5298</v>
      </c>
      <c r="D1913" s="2669" t="s">
        <v>5299</v>
      </c>
      <c r="E1913" s="2669" t="s">
        <v>8910</v>
      </c>
      <c r="F1913" s="2669" t="s">
        <v>9786</v>
      </c>
      <c r="G1913" s="2669" t="s">
        <v>8784</v>
      </c>
      <c r="H1913" s="2669" t="s">
        <v>9036</v>
      </c>
      <c r="I1913" s="3025">
        <v>0</v>
      </c>
      <c r="J1913" s="3025">
        <v>161.54</v>
      </c>
      <c r="O1913">
        <f>SUMIF('3BL ACTUAL'!C:C,G1913,'3BL ACTUAL'!J:J)</f>
        <v>0</v>
      </c>
    </row>
    <row r="1914" spans="1:15">
      <c r="H1914" t="s">
        <v>8911</v>
      </c>
      <c r="O1914">
        <f>SUMIF('3BL ACTUAL'!C:C,G1914,'3BL ACTUAL'!J:J)</f>
        <v>0</v>
      </c>
    </row>
    <row r="1915" spans="1:15">
      <c r="O1915">
        <f>SUMIF('3BL ACTUAL'!C:C,G1915,'3BL ACTUAL'!J:J)</f>
        <v>0</v>
      </c>
    </row>
    <row r="1916" spans="1:15">
      <c r="H1916" s="2668" t="s">
        <v>9787</v>
      </c>
      <c r="O1916">
        <f>SUMIF('3BL ACTUAL'!C:C,G1916,'3BL ACTUAL'!J:J)</f>
        <v>0</v>
      </c>
    </row>
    <row r="1917" spans="1:15">
      <c r="A1917" s="2669" t="s">
        <v>9781</v>
      </c>
      <c r="B1917" s="2669" t="s">
        <v>5169</v>
      </c>
      <c r="C1917" s="2669" t="s">
        <v>5298</v>
      </c>
      <c r="D1917" s="2669" t="s">
        <v>5299</v>
      </c>
      <c r="E1917" s="2669" t="s">
        <v>8912</v>
      </c>
      <c r="F1917" s="2669" t="s">
        <v>9788</v>
      </c>
      <c r="G1917" s="2669" t="s">
        <v>8994</v>
      </c>
      <c r="H1917" s="2669" t="s">
        <v>8995</v>
      </c>
      <c r="I1917" s="3025">
        <v>161.54</v>
      </c>
      <c r="J1917" s="3025">
        <v>0</v>
      </c>
      <c r="O1917">
        <f>SUMIF('3BL ACTUAL'!C:C,G1917,'3BL ACTUAL'!J:J)</f>
        <v>0</v>
      </c>
    </row>
    <row r="1918" spans="1:15">
      <c r="A1918" s="2669" t="s">
        <v>9781</v>
      </c>
      <c r="B1918" s="2669" t="s">
        <v>5169</v>
      </c>
      <c r="C1918" s="2669" t="s">
        <v>5298</v>
      </c>
      <c r="D1918" s="2669" t="s">
        <v>5299</v>
      </c>
      <c r="E1918" s="2669" t="s">
        <v>8912</v>
      </c>
      <c r="F1918" s="2669" t="s">
        <v>9788</v>
      </c>
      <c r="G1918" s="2669" t="s">
        <v>8784</v>
      </c>
      <c r="H1918" s="2669" t="s">
        <v>9036</v>
      </c>
      <c r="I1918" s="3025">
        <v>0</v>
      </c>
      <c r="J1918" s="3025">
        <v>161.54</v>
      </c>
      <c r="O1918">
        <f>SUMIF('3BL ACTUAL'!C:C,G1918,'3BL ACTUAL'!J:J)</f>
        <v>0</v>
      </c>
    </row>
    <row r="1919" spans="1:15">
      <c r="H1919" t="s">
        <v>8913</v>
      </c>
      <c r="O1919">
        <f>SUMIF('3BL ACTUAL'!C:C,G1919,'3BL ACTUAL'!J:J)</f>
        <v>0</v>
      </c>
    </row>
    <row r="1920" spans="1:15">
      <c r="O1920">
        <f>SUMIF('3BL ACTUAL'!C:C,G1920,'3BL ACTUAL'!J:J)</f>
        <v>0</v>
      </c>
    </row>
    <row r="1921" spans="1:15">
      <c r="H1921" s="2668" t="s">
        <v>9789</v>
      </c>
      <c r="O1921">
        <f>SUMIF('3BL ACTUAL'!C:C,G1921,'3BL ACTUAL'!J:J)</f>
        <v>0</v>
      </c>
    </row>
    <row r="1922" spans="1:15">
      <c r="A1922" s="2669" t="s">
        <v>9781</v>
      </c>
      <c r="B1922" s="2669" t="s">
        <v>5169</v>
      </c>
      <c r="C1922" s="2669" t="s">
        <v>5298</v>
      </c>
      <c r="D1922" s="2669" t="s">
        <v>5299</v>
      </c>
      <c r="E1922" s="2669" t="s">
        <v>8480</v>
      </c>
      <c r="F1922" s="2669" t="s">
        <v>9790</v>
      </c>
      <c r="G1922" s="2669" t="s">
        <v>8404</v>
      </c>
      <c r="H1922" s="2669" t="s">
        <v>8405</v>
      </c>
      <c r="I1922" s="3025">
        <v>538.62</v>
      </c>
      <c r="J1922" s="3025">
        <v>0</v>
      </c>
      <c r="N1922" s="1460">
        <v>1</v>
      </c>
      <c r="O1922">
        <f>SUMIF('3BL ACTUAL'!C:C,G1922,'3BL ACTUAL'!J:J)</f>
        <v>0</v>
      </c>
    </row>
    <row r="1923" spans="1:15">
      <c r="A1923" s="2669" t="s">
        <v>9781</v>
      </c>
      <c r="B1923" s="2669" t="s">
        <v>5169</v>
      </c>
      <c r="C1923" s="2669" t="s">
        <v>5298</v>
      </c>
      <c r="D1923" s="2669" t="s">
        <v>5299</v>
      </c>
      <c r="E1923" s="2669" t="s">
        <v>8480</v>
      </c>
      <c r="F1923" s="2669" t="s">
        <v>9790</v>
      </c>
      <c r="G1923" s="2669" t="s">
        <v>8980</v>
      </c>
      <c r="H1923" s="2669" t="s">
        <v>9055</v>
      </c>
      <c r="I1923" s="3025">
        <v>0</v>
      </c>
      <c r="J1923" s="3025">
        <v>538.62</v>
      </c>
      <c r="O1923">
        <f>SUMIF('3BL ACTUAL'!C:C,G1923,'3BL ACTUAL'!J:J)</f>
        <v>0</v>
      </c>
    </row>
    <row r="1924" spans="1:15">
      <c r="H1924" t="s">
        <v>8481</v>
      </c>
      <c r="O1924">
        <f>SUMIF('3BL ACTUAL'!C:C,G1924,'3BL ACTUAL'!J:J)</f>
        <v>0</v>
      </c>
    </row>
    <row r="1925" spans="1:15">
      <c r="O1925">
        <f>SUMIF('3BL ACTUAL'!C:C,G1925,'3BL ACTUAL'!J:J)</f>
        <v>0</v>
      </c>
    </row>
    <row r="1926" spans="1:15">
      <c r="H1926" s="2668" t="s">
        <v>9791</v>
      </c>
      <c r="O1926">
        <f>SUMIF('3BL ACTUAL'!C:C,G1926,'3BL ACTUAL'!J:J)</f>
        <v>0</v>
      </c>
    </row>
    <row r="1927" spans="1:15">
      <c r="A1927" s="2669" t="s">
        <v>9781</v>
      </c>
      <c r="B1927" s="2669" t="s">
        <v>5169</v>
      </c>
      <c r="C1927" s="2669" t="s">
        <v>5298</v>
      </c>
      <c r="D1927" s="2669" t="s">
        <v>5299</v>
      </c>
      <c r="E1927" s="2669" t="s">
        <v>8482</v>
      </c>
      <c r="F1927" s="2669" t="s">
        <v>9792</v>
      </c>
      <c r="G1927" s="2669" t="s">
        <v>8404</v>
      </c>
      <c r="H1927" s="2669" t="s">
        <v>8405</v>
      </c>
      <c r="I1927" s="3025">
        <v>538.62</v>
      </c>
      <c r="J1927" s="3025">
        <v>0</v>
      </c>
      <c r="N1927" s="1460">
        <v>1</v>
      </c>
      <c r="O1927">
        <f>SUMIF('3BL ACTUAL'!C:C,G1927,'3BL ACTUAL'!J:J)</f>
        <v>0</v>
      </c>
    </row>
    <row r="1928" spans="1:15">
      <c r="A1928" s="2669" t="s">
        <v>9781</v>
      </c>
      <c r="B1928" s="2669" t="s">
        <v>5169</v>
      </c>
      <c r="C1928" s="2669" t="s">
        <v>5298</v>
      </c>
      <c r="D1928" s="2669" t="s">
        <v>5299</v>
      </c>
      <c r="E1928" s="2669" t="s">
        <v>8482</v>
      </c>
      <c r="F1928" s="2669" t="s">
        <v>9792</v>
      </c>
      <c r="G1928" s="2669" t="s">
        <v>8980</v>
      </c>
      <c r="H1928" s="2669" t="s">
        <v>9055</v>
      </c>
      <c r="I1928" s="3025">
        <v>0</v>
      </c>
      <c r="J1928" s="3025">
        <v>538.62</v>
      </c>
      <c r="O1928">
        <f>SUMIF('3BL ACTUAL'!C:C,G1928,'3BL ACTUAL'!J:J)</f>
        <v>0</v>
      </c>
    </row>
    <row r="1929" spans="1:15">
      <c r="H1929" t="s">
        <v>8483</v>
      </c>
      <c r="O1929">
        <f>SUMIF('3BL ACTUAL'!C:C,G1929,'3BL ACTUAL'!J:J)</f>
        <v>0</v>
      </c>
    </row>
    <row r="1930" spans="1:15">
      <c r="O1930">
        <f>SUMIF('3BL ACTUAL'!C:C,G1930,'3BL ACTUAL'!J:J)</f>
        <v>0</v>
      </c>
    </row>
    <row r="1931" spans="1:15">
      <c r="H1931" s="2668" t="s">
        <v>9793</v>
      </c>
      <c r="O1931">
        <f>SUMIF('3BL ACTUAL'!C:C,G1931,'3BL ACTUAL'!J:J)</f>
        <v>0</v>
      </c>
    </row>
    <row r="1932" spans="1:15">
      <c r="A1932" s="2669" t="s">
        <v>9781</v>
      </c>
      <c r="B1932" s="2669" t="s">
        <v>5169</v>
      </c>
      <c r="C1932" s="2669" t="s">
        <v>5298</v>
      </c>
      <c r="D1932" s="2669" t="s">
        <v>5299</v>
      </c>
      <c r="E1932" s="2669" t="s">
        <v>8050</v>
      </c>
      <c r="F1932" s="2669" t="s">
        <v>9794</v>
      </c>
      <c r="G1932" s="2669" t="s">
        <v>8010</v>
      </c>
      <c r="H1932" s="2669" t="s">
        <v>8011</v>
      </c>
      <c r="I1932" s="3025">
        <v>74</v>
      </c>
      <c r="J1932" s="3025">
        <v>0</v>
      </c>
      <c r="N1932" s="1460">
        <v>1</v>
      </c>
      <c r="O1932">
        <f>SUMIF('3BL ACTUAL'!C:C,G1932,'3BL ACTUAL'!J:J)</f>
        <v>0</v>
      </c>
    </row>
    <row r="1933" spans="1:15">
      <c r="A1933" s="2669" t="s">
        <v>9781</v>
      </c>
      <c r="B1933" s="2669" t="s">
        <v>5169</v>
      </c>
      <c r="C1933" s="2669" t="s">
        <v>5298</v>
      </c>
      <c r="D1933" s="2669" t="s">
        <v>5299</v>
      </c>
      <c r="E1933" s="2669" t="s">
        <v>8050</v>
      </c>
      <c r="F1933" s="2669" t="s">
        <v>9794</v>
      </c>
      <c r="G1933" s="2669" t="s">
        <v>8980</v>
      </c>
      <c r="H1933" s="2669" t="s">
        <v>9055</v>
      </c>
      <c r="I1933" s="3025">
        <v>0</v>
      </c>
      <c r="J1933" s="3025">
        <v>74</v>
      </c>
      <c r="O1933">
        <f>SUMIF('3BL ACTUAL'!C:C,G1933,'3BL ACTUAL'!J:J)</f>
        <v>0</v>
      </c>
    </row>
    <row r="1934" spans="1:15">
      <c r="H1934" t="s">
        <v>8051</v>
      </c>
      <c r="O1934">
        <f>SUMIF('3BL ACTUAL'!C:C,G1934,'3BL ACTUAL'!J:J)</f>
        <v>0</v>
      </c>
    </row>
    <row r="1935" spans="1:15">
      <c r="O1935">
        <f>SUMIF('3BL ACTUAL'!C:C,G1935,'3BL ACTUAL'!J:J)</f>
        <v>0</v>
      </c>
    </row>
    <row r="1936" spans="1:15">
      <c r="H1936" s="2668" t="s">
        <v>9795</v>
      </c>
      <c r="O1936">
        <f>SUMIF('3BL ACTUAL'!C:C,G1936,'3BL ACTUAL'!J:J)</f>
        <v>0</v>
      </c>
    </row>
    <row r="1937" spans="1:15">
      <c r="A1937" s="2669" t="s">
        <v>9781</v>
      </c>
      <c r="B1937" s="2669" t="s">
        <v>5169</v>
      </c>
      <c r="C1937" s="2669" t="s">
        <v>5298</v>
      </c>
      <c r="D1937" s="2669" t="s">
        <v>5299</v>
      </c>
      <c r="E1937" s="2669" t="s">
        <v>8372</v>
      </c>
      <c r="F1937" s="2669" t="s">
        <v>9796</v>
      </c>
      <c r="G1937" s="2669" t="s">
        <v>8338</v>
      </c>
      <c r="H1937" s="2669" t="s">
        <v>8339</v>
      </c>
      <c r="I1937" s="3025">
        <v>524.92999999999995</v>
      </c>
      <c r="J1937" s="3025">
        <v>0</v>
      </c>
      <c r="N1937" s="1460">
        <v>1</v>
      </c>
      <c r="O1937">
        <f>SUMIF('3BL ACTUAL'!C:C,G1937,'3BL ACTUAL'!J:J)</f>
        <v>0</v>
      </c>
    </row>
    <row r="1938" spans="1:15">
      <c r="A1938" s="2669" t="s">
        <v>9781</v>
      </c>
      <c r="B1938" s="2669" t="s">
        <v>5169</v>
      </c>
      <c r="C1938" s="2669" t="s">
        <v>5298</v>
      </c>
      <c r="D1938" s="2669" t="s">
        <v>5299</v>
      </c>
      <c r="E1938" s="2669" t="s">
        <v>8372</v>
      </c>
      <c r="F1938" s="2669" t="s">
        <v>9796</v>
      </c>
      <c r="G1938" s="2669" t="s">
        <v>8980</v>
      </c>
      <c r="H1938" s="2669" t="s">
        <v>9055</v>
      </c>
      <c r="I1938" s="3025">
        <v>0</v>
      </c>
      <c r="J1938" s="3025">
        <v>524.92999999999995</v>
      </c>
      <c r="O1938">
        <f>SUMIF('3BL ACTUAL'!C:C,G1938,'3BL ACTUAL'!J:J)</f>
        <v>0</v>
      </c>
    </row>
    <row r="1939" spans="1:15">
      <c r="H1939" t="s">
        <v>8373</v>
      </c>
      <c r="O1939">
        <f>SUMIF('3BL ACTUAL'!C:C,G1939,'3BL ACTUAL'!J:J)</f>
        <v>0</v>
      </c>
    </row>
    <row r="1940" spans="1:15">
      <c r="O1940">
        <f>SUMIF('3BL ACTUAL'!C:C,G1940,'3BL ACTUAL'!J:J)</f>
        <v>0</v>
      </c>
    </row>
    <row r="1941" spans="1:15">
      <c r="H1941" s="2668" t="s">
        <v>9797</v>
      </c>
      <c r="O1941">
        <f>SUMIF('3BL ACTUAL'!C:C,G1941,'3BL ACTUAL'!J:J)</f>
        <v>0</v>
      </c>
    </row>
    <row r="1942" spans="1:15">
      <c r="A1942" s="2669" t="s">
        <v>9781</v>
      </c>
      <c r="B1942" s="2669" t="s">
        <v>5169</v>
      </c>
      <c r="C1942" s="2669" t="s">
        <v>5298</v>
      </c>
      <c r="D1942" s="2669" t="s">
        <v>5299</v>
      </c>
      <c r="E1942" s="2669" t="s">
        <v>8138</v>
      </c>
      <c r="F1942" s="2669" t="s">
        <v>9798</v>
      </c>
      <c r="G1942" s="2669" t="s">
        <v>8072</v>
      </c>
      <c r="H1942" s="2669" t="s">
        <v>8073</v>
      </c>
      <c r="I1942" s="3025">
        <v>3507.5</v>
      </c>
      <c r="J1942" s="3025">
        <v>0</v>
      </c>
      <c r="N1942" s="1460">
        <v>1</v>
      </c>
      <c r="O1942">
        <f>SUMIF('3BL ACTUAL'!C:C,G1942,'3BL ACTUAL'!J:J)</f>
        <v>0</v>
      </c>
    </row>
    <row r="1943" spans="1:15">
      <c r="A1943" s="2669" t="s">
        <v>9781</v>
      </c>
      <c r="B1943" s="2669" t="s">
        <v>5169</v>
      </c>
      <c r="C1943" s="2669" t="s">
        <v>5298</v>
      </c>
      <c r="D1943" s="2669" t="s">
        <v>5299</v>
      </c>
      <c r="E1943" s="2669" t="s">
        <v>8138</v>
      </c>
      <c r="F1943" s="2669" t="s">
        <v>9798</v>
      </c>
      <c r="G1943" s="2669" t="s">
        <v>8980</v>
      </c>
      <c r="H1943" s="2669" t="s">
        <v>9055</v>
      </c>
      <c r="I1943" s="3025">
        <v>0</v>
      </c>
      <c r="J1943" s="3025">
        <v>3507.5</v>
      </c>
      <c r="O1943">
        <f>SUMIF('3BL ACTUAL'!C:C,G1943,'3BL ACTUAL'!J:J)</f>
        <v>0</v>
      </c>
    </row>
    <row r="1944" spans="1:15">
      <c r="H1944" t="s">
        <v>8139</v>
      </c>
      <c r="O1944">
        <f>SUMIF('3BL ACTUAL'!C:C,G1944,'3BL ACTUAL'!J:J)</f>
        <v>0</v>
      </c>
    </row>
    <row r="1945" spans="1:15">
      <c r="O1945">
        <f>SUMIF('3BL ACTUAL'!C:C,G1945,'3BL ACTUAL'!J:J)</f>
        <v>0</v>
      </c>
    </row>
    <row r="1946" spans="1:15">
      <c r="H1946" s="2668" t="s">
        <v>9799</v>
      </c>
      <c r="O1946">
        <f>SUMIF('3BL ACTUAL'!C:C,G1946,'3BL ACTUAL'!J:J)</f>
        <v>0</v>
      </c>
    </row>
    <row r="1947" spans="1:15">
      <c r="A1947" s="2669" t="s">
        <v>9781</v>
      </c>
      <c r="B1947" s="2669" t="s">
        <v>5169</v>
      </c>
      <c r="C1947" s="2669" t="s">
        <v>5298</v>
      </c>
      <c r="D1947" s="2669" t="s">
        <v>5299</v>
      </c>
      <c r="E1947" s="2669" t="s">
        <v>8184</v>
      </c>
      <c r="F1947" s="2669" t="s">
        <v>9800</v>
      </c>
      <c r="G1947" s="2669" t="s">
        <v>8168</v>
      </c>
      <c r="H1947" s="2669" t="s">
        <v>8169</v>
      </c>
      <c r="I1947" s="3025">
        <v>795.5</v>
      </c>
      <c r="J1947" s="3025">
        <v>0</v>
      </c>
      <c r="N1947" s="1460">
        <v>1</v>
      </c>
      <c r="O1947">
        <f>SUMIF('3BL ACTUAL'!C:C,G1947,'3BL ACTUAL'!J:J)</f>
        <v>0</v>
      </c>
    </row>
    <row r="1948" spans="1:15">
      <c r="A1948" s="2669" t="s">
        <v>9781</v>
      </c>
      <c r="B1948" s="2669" t="s">
        <v>5169</v>
      </c>
      <c r="C1948" s="2669" t="s">
        <v>5298</v>
      </c>
      <c r="D1948" s="2669" t="s">
        <v>5299</v>
      </c>
      <c r="E1948" s="2669" t="s">
        <v>8184</v>
      </c>
      <c r="F1948" s="2669" t="s">
        <v>9800</v>
      </c>
      <c r="G1948" s="2669" t="s">
        <v>8980</v>
      </c>
      <c r="H1948" s="2669" t="s">
        <v>9055</v>
      </c>
      <c r="I1948" s="3025">
        <v>0</v>
      </c>
      <c r="J1948" s="3025">
        <v>795.5</v>
      </c>
      <c r="O1948">
        <f>SUMIF('3BL ACTUAL'!C:C,G1948,'3BL ACTUAL'!J:J)</f>
        <v>0</v>
      </c>
    </row>
    <row r="1949" spans="1:15">
      <c r="H1949" t="s">
        <v>8185</v>
      </c>
      <c r="O1949">
        <f>SUMIF('3BL ACTUAL'!C:C,G1949,'3BL ACTUAL'!J:J)</f>
        <v>0</v>
      </c>
    </row>
    <row r="1950" spans="1:15">
      <c r="O1950">
        <f>SUMIF('3BL ACTUAL'!C:C,G1950,'3BL ACTUAL'!J:J)</f>
        <v>0</v>
      </c>
    </row>
    <row r="1951" spans="1:15">
      <c r="H1951" s="2668" t="s">
        <v>9801</v>
      </c>
      <c r="O1951">
        <f>SUMIF('3BL ACTUAL'!C:C,G1951,'3BL ACTUAL'!J:J)</f>
        <v>0</v>
      </c>
    </row>
    <row r="1952" spans="1:15">
      <c r="A1952" s="2669" t="s">
        <v>9781</v>
      </c>
      <c r="B1952" s="2669" t="s">
        <v>5169</v>
      </c>
      <c r="C1952" s="2669" t="s">
        <v>5298</v>
      </c>
      <c r="D1952" s="2669" t="s">
        <v>5299</v>
      </c>
      <c r="E1952" s="2669" t="s">
        <v>8224</v>
      </c>
      <c r="F1952" s="2669" t="s">
        <v>9802</v>
      </c>
      <c r="G1952" s="2669" t="s">
        <v>8208</v>
      </c>
      <c r="H1952" s="2669" t="s">
        <v>8209</v>
      </c>
      <c r="I1952" s="3025">
        <v>795.5</v>
      </c>
      <c r="J1952" s="3025">
        <v>0</v>
      </c>
      <c r="N1952" s="1460">
        <v>1</v>
      </c>
      <c r="O1952">
        <f>SUMIF('3BL ACTUAL'!C:C,G1952,'3BL ACTUAL'!J:J)</f>
        <v>0</v>
      </c>
    </row>
    <row r="1953" spans="1:15">
      <c r="A1953" s="2669" t="s">
        <v>9781</v>
      </c>
      <c r="B1953" s="2669" t="s">
        <v>5169</v>
      </c>
      <c r="C1953" s="2669" t="s">
        <v>5298</v>
      </c>
      <c r="D1953" s="2669" t="s">
        <v>5299</v>
      </c>
      <c r="E1953" s="2669" t="s">
        <v>8224</v>
      </c>
      <c r="F1953" s="2669" t="s">
        <v>9802</v>
      </c>
      <c r="G1953" s="2669" t="s">
        <v>8980</v>
      </c>
      <c r="H1953" s="2669" t="s">
        <v>9055</v>
      </c>
      <c r="I1953" s="3025">
        <v>0</v>
      </c>
      <c r="J1953" s="3025">
        <v>795.5</v>
      </c>
      <c r="O1953">
        <f>SUMIF('3BL ACTUAL'!C:C,G1953,'3BL ACTUAL'!J:J)</f>
        <v>0</v>
      </c>
    </row>
    <row r="1954" spans="1:15">
      <c r="H1954" t="s">
        <v>8225</v>
      </c>
      <c r="O1954">
        <f>SUMIF('3BL ACTUAL'!C:C,G1954,'3BL ACTUAL'!J:J)</f>
        <v>0</v>
      </c>
    </row>
    <row r="1955" spans="1:15">
      <c r="O1955">
        <f>SUMIF('3BL ACTUAL'!C:C,G1955,'3BL ACTUAL'!J:J)</f>
        <v>0</v>
      </c>
    </row>
    <row r="1956" spans="1:15">
      <c r="H1956" s="2668" t="s">
        <v>9803</v>
      </c>
      <c r="O1956">
        <f>SUMIF('3BL ACTUAL'!C:C,G1956,'3BL ACTUAL'!J:J)</f>
        <v>0</v>
      </c>
    </row>
    <row r="1957" spans="1:15">
      <c r="A1957" s="2669" t="s">
        <v>9781</v>
      </c>
      <c r="B1957" s="2669" t="s">
        <v>5169</v>
      </c>
      <c r="C1957" s="2669" t="s">
        <v>5298</v>
      </c>
      <c r="D1957" s="2669" t="s">
        <v>5299</v>
      </c>
      <c r="E1957" s="2669" t="s">
        <v>8565</v>
      </c>
      <c r="F1957" s="2669" t="s">
        <v>9804</v>
      </c>
      <c r="G1957" s="2669" t="s">
        <v>8512</v>
      </c>
      <c r="H1957" s="2669" t="s">
        <v>8513</v>
      </c>
      <c r="I1957" s="3025">
        <v>255.4</v>
      </c>
      <c r="J1957" s="3025">
        <v>0</v>
      </c>
      <c r="N1957" s="1460">
        <v>1</v>
      </c>
      <c r="O1957">
        <f>SUMIF('3BL ACTUAL'!C:C,G1957,'3BL ACTUAL'!J:J)</f>
        <v>0</v>
      </c>
    </row>
    <row r="1958" spans="1:15">
      <c r="A1958" s="2669" t="s">
        <v>9781</v>
      </c>
      <c r="B1958" s="2669" t="s">
        <v>5169</v>
      </c>
      <c r="C1958" s="2669" t="s">
        <v>5298</v>
      </c>
      <c r="D1958" s="2669" t="s">
        <v>5299</v>
      </c>
      <c r="E1958" s="2669" t="s">
        <v>8565</v>
      </c>
      <c r="F1958" s="2669" t="s">
        <v>9804</v>
      </c>
      <c r="G1958" s="2669" t="s">
        <v>8980</v>
      </c>
      <c r="H1958" s="2669" t="s">
        <v>9055</v>
      </c>
      <c r="I1958" s="3025">
        <v>0</v>
      </c>
      <c r="J1958" s="3025">
        <v>255.4</v>
      </c>
      <c r="O1958">
        <f>SUMIF('3BL ACTUAL'!C:C,G1958,'3BL ACTUAL'!J:J)</f>
        <v>0</v>
      </c>
    </row>
    <row r="1959" spans="1:15">
      <c r="H1959" t="s">
        <v>8566</v>
      </c>
      <c r="O1959">
        <f>SUMIF('3BL ACTUAL'!C:C,G1959,'3BL ACTUAL'!J:J)</f>
        <v>0</v>
      </c>
    </row>
    <row r="1960" spans="1:15">
      <c r="O1960">
        <f>SUMIF('3BL ACTUAL'!C:C,G1960,'3BL ACTUAL'!J:J)</f>
        <v>0</v>
      </c>
    </row>
    <row r="1961" spans="1:15">
      <c r="H1961" s="2668" t="s">
        <v>9805</v>
      </c>
      <c r="O1961">
        <f>SUMIF('3BL ACTUAL'!C:C,G1961,'3BL ACTUAL'!J:J)</f>
        <v>0</v>
      </c>
    </row>
    <row r="1962" spans="1:15">
      <c r="A1962" s="2669" t="s">
        <v>9781</v>
      </c>
      <c r="B1962" s="2669" t="s">
        <v>5169</v>
      </c>
      <c r="C1962" s="2669" t="s">
        <v>5298</v>
      </c>
      <c r="D1962" s="2669" t="s">
        <v>5299</v>
      </c>
      <c r="E1962" s="2669" t="s">
        <v>8374</v>
      </c>
      <c r="F1962" s="2669" t="s">
        <v>9806</v>
      </c>
      <c r="G1962" s="2669" t="s">
        <v>8338</v>
      </c>
      <c r="H1962" s="2669" t="s">
        <v>8339</v>
      </c>
      <c r="I1962" s="3025">
        <v>524.92999999999995</v>
      </c>
      <c r="J1962" s="3025">
        <v>0</v>
      </c>
      <c r="N1962" s="1460">
        <v>1</v>
      </c>
      <c r="O1962">
        <f>SUMIF('3BL ACTUAL'!C:C,G1962,'3BL ACTUAL'!J:J)</f>
        <v>0</v>
      </c>
    </row>
    <row r="1963" spans="1:15">
      <c r="A1963" s="2669" t="s">
        <v>9781</v>
      </c>
      <c r="B1963" s="2669" t="s">
        <v>5169</v>
      </c>
      <c r="C1963" s="2669" t="s">
        <v>5298</v>
      </c>
      <c r="D1963" s="2669" t="s">
        <v>5299</v>
      </c>
      <c r="E1963" s="2669" t="s">
        <v>8374</v>
      </c>
      <c r="F1963" s="2669" t="s">
        <v>9806</v>
      </c>
      <c r="G1963" s="2669" t="s">
        <v>8980</v>
      </c>
      <c r="H1963" s="2669" t="s">
        <v>9055</v>
      </c>
      <c r="I1963" s="3025">
        <v>0</v>
      </c>
      <c r="J1963" s="3025">
        <v>524.92999999999995</v>
      </c>
      <c r="O1963">
        <f>SUMIF('3BL ACTUAL'!C:C,G1963,'3BL ACTUAL'!J:J)</f>
        <v>0</v>
      </c>
    </row>
    <row r="1964" spans="1:15">
      <c r="H1964" t="s">
        <v>8375</v>
      </c>
      <c r="O1964">
        <f>SUMIF('3BL ACTUAL'!C:C,G1964,'3BL ACTUAL'!J:J)</f>
        <v>0</v>
      </c>
    </row>
    <row r="1965" spans="1:15">
      <c r="O1965">
        <f>SUMIF('3BL ACTUAL'!C:C,G1965,'3BL ACTUAL'!J:J)</f>
        <v>0</v>
      </c>
    </row>
    <row r="1966" spans="1:15">
      <c r="H1966" s="2668" t="s">
        <v>9807</v>
      </c>
      <c r="O1966">
        <f>SUMIF('3BL ACTUAL'!C:C,G1966,'3BL ACTUAL'!J:J)</f>
        <v>0</v>
      </c>
    </row>
    <row r="1967" spans="1:15">
      <c r="A1967" s="2669" t="s">
        <v>9781</v>
      </c>
      <c r="B1967" s="2669" t="s">
        <v>5169</v>
      </c>
      <c r="C1967" s="2669" t="s">
        <v>5298</v>
      </c>
      <c r="D1967" s="2669" t="s">
        <v>5299</v>
      </c>
      <c r="E1967" s="2669" t="s">
        <v>8052</v>
      </c>
      <c r="F1967" s="2669" t="s">
        <v>9808</v>
      </c>
      <c r="G1967" s="2669" t="s">
        <v>8010</v>
      </c>
      <c r="H1967" s="2669" t="s">
        <v>8011</v>
      </c>
      <c r="I1967" s="3025">
        <v>74</v>
      </c>
      <c r="J1967" s="3025">
        <v>0</v>
      </c>
      <c r="N1967" s="1460">
        <v>1</v>
      </c>
      <c r="O1967">
        <f>SUMIF('3BL ACTUAL'!C:C,G1967,'3BL ACTUAL'!J:J)</f>
        <v>0</v>
      </c>
    </row>
    <row r="1968" spans="1:15">
      <c r="A1968" s="2669" t="s">
        <v>9781</v>
      </c>
      <c r="B1968" s="2669" t="s">
        <v>5169</v>
      </c>
      <c r="C1968" s="2669" t="s">
        <v>5298</v>
      </c>
      <c r="D1968" s="2669" t="s">
        <v>5299</v>
      </c>
      <c r="E1968" s="2669" t="s">
        <v>8052</v>
      </c>
      <c r="F1968" s="2669" t="s">
        <v>9808</v>
      </c>
      <c r="G1968" s="2669" t="s">
        <v>8980</v>
      </c>
      <c r="H1968" s="2669" t="s">
        <v>9055</v>
      </c>
      <c r="I1968" s="3025">
        <v>0</v>
      </c>
      <c r="J1968" s="3025">
        <v>74</v>
      </c>
      <c r="O1968">
        <f>SUMIF('3BL ACTUAL'!C:C,G1968,'3BL ACTUAL'!J:J)</f>
        <v>0</v>
      </c>
    </row>
    <row r="1969" spans="1:15">
      <c r="H1969" t="s">
        <v>8053</v>
      </c>
      <c r="O1969">
        <f>SUMIF('3BL ACTUAL'!C:C,G1969,'3BL ACTUAL'!J:J)</f>
        <v>0</v>
      </c>
    </row>
    <row r="1970" spans="1:15">
      <c r="O1970">
        <f>SUMIF('3BL ACTUAL'!C:C,G1970,'3BL ACTUAL'!J:J)</f>
        <v>0</v>
      </c>
    </row>
    <row r="1971" spans="1:15">
      <c r="H1971" s="2668" t="s">
        <v>9809</v>
      </c>
      <c r="O1971">
        <f>SUMIF('3BL ACTUAL'!C:C,G1971,'3BL ACTUAL'!J:J)</f>
        <v>0</v>
      </c>
    </row>
    <row r="1972" spans="1:15">
      <c r="A1972" s="2669" t="s">
        <v>9781</v>
      </c>
      <c r="B1972" s="2669" t="s">
        <v>5169</v>
      </c>
      <c r="C1972" s="2669" t="s">
        <v>5298</v>
      </c>
      <c r="D1972" s="2669" t="s">
        <v>5299</v>
      </c>
      <c r="E1972" s="2669" t="s">
        <v>8140</v>
      </c>
      <c r="F1972" s="2669" t="s">
        <v>9810</v>
      </c>
      <c r="G1972" s="2669" t="s">
        <v>8072</v>
      </c>
      <c r="H1972" s="2669" t="s">
        <v>8073</v>
      </c>
      <c r="I1972" s="3025">
        <v>1332</v>
      </c>
      <c r="J1972" s="3025">
        <v>0</v>
      </c>
      <c r="N1972" s="1460">
        <v>1</v>
      </c>
      <c r="O1972">
        <f>SUMIF('3BL ACTUAL'!C:C,G1972,'3BL ACTUAL'!J:J)</f>
        <v>0</v>
      </c>
    </row>
    <row r="1973" spans="1:15">
      <c r="A1973" s="2669" t="s">
        <v>9781</v>
      </c>
      <c r="B1973" s="2669" t="s">
        <v>5169</v>
      </c>
      <c r="C1973" s="2669" t="s">
        <v>5298</v>
      </c>
      <c r="D1973" s="2669" t="s">
        <v>5299</v>
      </c>
      <c r="E1973" s="2669" t="s">
        <v>8140</v>
      </c>
      <c r="F1973" s="2669" t="s">
        <v>9810</v>
      </c>
      <c r="G1973" s="2669" t="s">
        <v>8980</v>
      </c>
      <c r="H1973" s="2669" t="s">
        <v>9055</v>
      </c>
      <c r="I1973" s="3025">
        <v>0</v>
      </c>
      <c r="J1973" s="3025">
        <v>1332</v>
      </c>
      <c r="O1973">
        <f>SUMIF('3BL ACTUAL'!C:C,G1973,'3BL ACTUAL'!J:J)</f>
        <v>0</v>
      </c>
    </row>
    <row r="1974" spans="1:15">
      <c r="H1974" t="s">
        <v>8141</v>
      </c>
      <c r="O1974">
        <f>SUMIF('3BL ACTUAL'!C:C,G1974,'3BL ACTUAL'!J:J)</f>
        <v>0</v>
      </c>
    </row>
    <row r="1975" spans="1:15">
      <c r="O1975">
        <f>SUMIF('3BL ACTUAL'!C:C,G1975,'3BL ACTUAL'!J:J)</f>
        <v>0</v>
      </c>
    </row>
    <row r="1976" spans="1:15">
      <c r="H1976" s="2668" t="s">
        <v>9811</v>
      </c>
      <c r="O1976">
        <f>SUMIF('3BL ACTUAL'!C:C,G1976,'3BL ACTUAL'!J:J)</f>
        <v>0</v>
      </c>
    </row>
    <row r="1977" spans="1:15">
      <c r="A1977" s="2669" t="s">
        <v>9781</v>
      </c>
      <c r="B1977" s="2669" t="s">
        <v>5169</v>
      </c>
      <c r="C1977" s="2669" t="s">
        <v>5298</v>
      </c>
      <c r="D1977" s="2669" t="s">
        <v>5299</v>
      </c>
      <c r="E1977" s="2669" t="s">
        <v>8186</v>
      </c>
      <c r="F1977" s="2669" t="s">
        <v>9812</v>
      </c>
      <c r="G1977" s="2669" t="s">
        <v>8168</v>
      </c>
      <c r="H1977" s="2669" t="s">
        <v>8169</v>
      </c>
      <c r="I1977" s="3025">
        <v>1868.5</v>
      </c>
      <c r="J1977" s="3025">
        <v>0</v>
      </c>
      <c r="N1977" s="1460">
        <v>1</v>
      </c>
      <c r="O1977">
        <f>SUMIF('3BL ACTUAL'!C:C,G1977,'3BL ACTUAL'!J:J)</f>
        <v>0</v>
      </c>
    </row>
    <row r="1978" spans="1:15">
      <c r="A1978" s="2669" t="s">
        <v>9781</v>
      </c>
      <c r="B1978" s="2669" t="s">
        <v>5169</v>
      </c>
      <c r="C1978" s="2669" t="s">
        <v>5298</v>
      </c>
      <c r="D1978" s="2669" t="s">
        <v>5299</v>
      </c>
      <c r="E1978" s="2669" t="s">
        <v>8186</v>
      </c>
      <c r="F1978" s="2669" t="s">
        <v>9812</v>
      </c>
      <c r="G1978" s="2669" t="s">
        <v>8980</v>
      </c>
      <c r="H1978" s="2669" t="s">
        <v>9055</v>
      </c>
      <c r="I1978" s="3025">
        <v>0</v>
      </c>
      <c r="J1978" s="3025">
        <v>1868.5</v>
      </c>
      <c r="O1978">
        <f>SUMIF('3BL ACTUAL'!C:C,G1978,'3BL ACTUAL'!J:J)</f>
        <v>0</v>
      </c>
    </row>
    <row r="1979" spans="1:15">
      <c r="H1979" t="s">
        <v>8187</v>
      </c>
      <c r="O1979">
        <f>SUMIF('3BL ACTUAL'!C:C,G1979,'3BL ACTUAL'!J:J)</f>
        <v>0</v>
      </c>
    </row>
    <row r="1980" spans="1:15">
      <c r="O1980">
        <f>SUMIF('3BL ACTUAL'!C:C,G1980,'3BL ACTUAL'!J:J)</f>
        <v>0</v>
      </c>
    </row>
    <row r="1981" spans="1:15">
      <c r="H1981" s="2668" t="s">
        <v>9813</v>
      </c>
      <c r="O1981">
        <f>SUMIF('3BL ACTUAL'!C:C,G1981,'3BL ACTUAL'!J:J)</f>
        <v>0</v>
      </c>
    </row>
    <row r="1982" spans="1:15">
      <c r="A1982" s="2669" t="s">
        <v>9781</v>
      </c>
      <c r="B1982" s="2669" t="s">
        <v>5169</v>
      </c>
      <c r="C1982" s="2669" t="s">
        <v>5298</v>
      </c>
      <c r="D1982" s="2669" t="s">
        <v>5299</v>
      </c>
      <c r="E1982" s="2669" t="s">
        <v>8226</v>
      </c>
      <c r="F1982" s="2669" t="s">
        <v>9814</v>
      </c>
      <c r="G1982" s="2669" t="s">
        <v>8208</v>
      </c>
      <c r="H1982" s="2669" t="s">
        <v>8209</v>
      </c>
      <c r="I1982" s="3025">
        <v>1868.5</v>
      </c>
      <c r="J1982" s="3025">
        <v>0</v>
      </c>
      <c r="N1982" s="1460">
        <v>1</v>
      </c>
      <c r="O1982">
        <f>SUMIF('3BL ACTUAL'!C:C,G1982,'3BL ACTUAL'!J:J)</f>
        <v>0</v>
      </c>
    </row>
    <row r="1983" spans="1:15">
      <c r="A1983" s="2669" t="s">
        <v>9781</v>
      </c>
      <c r="B1983" s="2669" t="s">
        <v>5169</v>
      </c>
      <c r="C1983" s="2669" t="s">
        <v>5298</v>
      </c>
      <c r="D1983" s="2669" t="s">
        <v>5299</v>
      </c>
      <c r="E1983" s="2669" t="s">
        <v>8226</v>
      </c>
      <c r="F1983" s="2669" t="s">
        <v>9814</v>
      </c>
      <c r="G1983" s="2669" t="s">
        <v>8980</v>
      </c>
      <c r="H1983" s="2669" t="s">
        <v>9055</v>
      </c>
      <c r="I1983" s="3025">
        <v>0</v>
      </c>
      <c r="J1983" s="3025">
        <v>1868.5</v>
      </c>
      <c r="O1983">
        <f>SUMIF('3BL ACTUAL'!C:C,G1983,'3BL ACTUAL'!J:J)</f>
        <v>0</v>
      </c>
    </row>
    <row r="1984" spans="1:15">
      <c r="H1984" t="s">
        <v>8227</v>
      </c>
      <c r="O1984">
        <f>SUMIF('3BL ACTUAL'!C:C,G1984,'3BL ACTUAL'!J:J)</f>
        <v>0</v>
      </c>
    </row>
    <row r="1985" spans="1:15">
      <c r="O1985">
        <f>SUMIF('3BL ACTUAL'!C:C,G1985,'3BL ACTUAL'!J:J)</f>
        <v>0</v>
      </c>
    </row>
    <row r="1986" spans="1:15">
      <c r="H1986" s="2668" t="s">
        <v>9815</v>
      </c>
      <c r="O1986">
        <f>SUMIF('3BL ACTUAL'!C:C,G1986,'3BL ACTUAL'!J:J)</f>
        <v>0</v>
      </c>
    </row>
    <row r="1987" spans="1:15">
      <c r="A1987" s="2669" t="s">
        <v>9781</v>
      </c>
      <c r="B1987" s="2669" t="s">
        <v>5169</v>
      </c>
      <c r="C1987" s="2669" t="s">
        <v>5298</v>
      </c>
      <c r="D1987" s="2669" t="s">
        <v>5299</v>
      </c>
      <c r="E1987" s="2669" t="s">
        <v>8567</v>
      </c>
      <c r="F1987" s="2669" t="s">
        <v>9816</v>
      </c>
      <c r="G1987" s="2669" t="s">
        <v>8512</v>
      </c>
      <c r="H1987" s="2669" t="s">
        <v>8513</v>
      </c>
      <c r="I1987" s="3025">
        <v>1063.0999999999999</v>
      </c>
      <c r="J1987" s="3025">
        <v>0</v>
      </c>
      <c r="N1987" s="1460">
        <v>1</v>
      </c>
      <c r="O1987">
        <f>SUMIF('3BL ACTUAL'!C:C,G1987,'3BL ACTUAL'!J:J)</f>
        <v>0</v>
      </c>
    </row>
    <row r="1988" spans="1:15">
      <c r="A1988" s="2669" t="s">
        <v>9781</v>
      </c>
      <c r="B1988" s="2669" t="s">
        <v>5169</v>
      </c>
      <c r="C1988" s="2669" t="s">
        <v>5298</v>
      </c>
      <c r="D1988" s="2669" t="s">
        <v>5299</v>
      </c>
      <c r="E1988" s="2669" t="s">
        <v>8567</v>
      </c>
      <c r="F1988" s="2669" t="s">
        <v>9816</v>
      </c>
      <c r="G1988" s="2669" t="s">
        <v>8980</v>
      </c>
      <c r="H1988" s="2669" t="s">
        <v>9055</v>
      </c>
      <c r="I1988" s="3025">
        <v>0</v>
      </c>
      <c r="J1988" s="3025">
        <v>1063.0999999999999</v>
      </c>
      <c r="O1988">
        <f>SUMIF('3BL ACTUAL'!C:C,G1988,'3BL ACTUAL'!J:J)</f>
        <v>0</v>
      </c>
    </row>
    <row r="1989" spans="1:15">
      <c r="H1989" t="s">
        <v>8568</v>
      </c>
      <c r="O1989">
        <f>SUMIF('3BL ACTUAL'!C:C,G1989,'3BL ACTUAL'!J:J)</f>
        <v>0</v>
      </c>
    </row>
    <row r="1990" spans="1:15">
      <c r="O1990">
        <f>SUMIF('3BL ACTUAL'!C:C,G1990,'3BL ACTUAL'!J:J)</f>
        <v>0</v>
      </c>
    </row>
    <row r="1991" spans="1:15">
      <c r="H1991" s="2668" t="s">
        <v>9817</v>
      </c>
      <c r="O1991">
        <f>SUMIF('3BL ACTUAL'!C:C,G1991,'3BL ACTUAL'!J:J)</f>
        <v>0</v>
      </c>
    </row>
    <row r="1992" spans="1:15">
      <c r="A1992" s="2669" t="s">
        <v>9781</v>
      </c>
      <c r="B1992" s="2669" t="s">
        <v>5169</v>
      </c>
      <c r="C1992" s="2669" t="s">
        <v>5298</v>
      </c>
      <c r="D1992" s="2669" t="s">
        <v>5299</v>
      </c>
      <c r="E1992" s="2669" t="s">
        <v>7836</v>
      </c>
      <c r="F1992" s="2669" t="s">
        <v>9818</v>
      </c>
      <c r="G1992" s="2669" t="s">
        <v>5323</v>
      </c>
      <c r="H1992" s="2669" t="s">
        <v>4988</v>
      </c>
      <c r="I1992" s="3025">
        <v>480</v>
      </c>
      <c r="J1992" s="3025">
        <v>0</v>
      </c>
      <c r="N1992" s="1460">
        <v>1</v>
      </c>
      <c r="O1992">
        <f>SUMIF('3BL ACTUAL'!C:C,G1992,'3BL ACTUAL'!J:J)</f>
        <v>0</v>
      </c>
    </row>
    <row r="1993" spans="1:15">
      <c r="A1993" s="2669" t="s">
        <v>9781</v>
      </c>
      <c r="B1993" s="2669" t="s">
        <v>5169</v>
      </c>
      <c r="C1993" s="2669" t="s">
        <v>5298</v>
      </c>
      <c r="D1993" s="2669" t="s">
        <v>5299</v>
      </c>
      <c r="E1993" s="2669" t="s">
        <v>7836</v>
      </c>
      <c r="F1993" s="2669" t="s">
        <v>9818</v>
      </c>
      <c r="G1993" s="2669" t="s">
        <v>8980</v>
      </c>
      <c r="H1993" s="2669" t="s">
        <v>9055</v>
      </c>
      <c r="I1993" s="3025">
        <v>0</v>
      </c>
      <c r="J1993" s="3025">
        <v>480</v>
      </c>
      <c r="O1993">
        <f>SUMIF('3BL ACTUAL'!C:C,G1993,'3BL ACTUAL'!J:J)</f>
        <v>0</v>
      </c>
    </row>
    <row r="1994" spans="1:15">
      <c r="H1994" t="s">
        <v>7837</v>
      </c>
      <c r="O1994">
        <f>SUMIF('3BL ACTUAL'!C:C,G1994,'3BL ACTUAL'!J:J)</f>
        <v>0</v>
      </c>
    </row>
    <row r="1995" spans="1:15">
      <c r="O1995">
        <f>SUMIF('3BL ACTUAL'!C:C,G1995,'3BL ACTUAL'!J:J)</f>
        <v>0</v>
      </c>
    </row>
    <row r="1996" spans="1:15">
      <c r="H1996" s="2668" t="s">
        <v>9819</v>
      </c>
      <c r="O1996">
        <f>SUMIF('3BL ACTUAL'!C:C,G1996,'3BL ACTUAL'!J:J)</f>
        <v>0</v>
      </c>
    </row>
    <row r="1997" spans="1:15">
      <c r="A1997" s="2669" t="s">
        <v>9781</v>
      </c>
      <c r="B1997" s="2669" t="s">
        <v>5169</v>
      </c>
      <c r="C1997" s="2669" t="s">
        <v>5298</v>
      </c>
      <c r="D1997" s="2669" t="s">
        <v>5299</v>
      </c>
      <c r="E1997" s="2669" t="s">
        <v>7838</v>
      </c>
      <c r="F1997" s="2669" t="s">
        <v>9820</v>
      </c>
      <c r="G1997" s="2669" t="s">
        <v>5323</v>
      </c>
      <c r="H1997" s="2669" t="s">
        <v>4988</v>
      </c>
      <c r="I1997" s="3025">
        <v>480</v>
      </c>
      <c r="J1997" s="3025">
        <v>0</v>
      </c>
      <c r="N1997" s="1460">
        <v>1</v>
      </c>
      <c r="O1997">
        <f>SUMIF('3BL ACTUAL'!C:C,G1997,'3BL ACTUAL'!J:J)</f>
        <v>0</v>
      </c>
    </row>
    <row r="1998" spans="1:15">
      <c r="A1998" s="2669" t="s">
        <v>9781</v>
      </c>
      <c r="B1998" s="2669" t="s">
        <v>5169</v>
      </c>
      <c r="C1998" s="2669" t="s">
        <v>5298</v>
      </c>
      <c r="D1998" s="2669" t="s">
        <v>5299</v>
      </c>
      <c r="E1998" s="2669" t="s">
        <v>7838</v>
      </c>
      <c r="F1998" s="2669" t="s">
        <v>9820</v>
      </c>
      <c r="G1998" s="2669" t="s">
        <v>8980</v>
      </c>
      <c r="H1998" s="2669" t="s">
        <v>9055</v>
      </c>
      <c r="I1998" s="3025">
        <v>0</v>
      </c>
      <c r="J1998" s="3025">
        <v>480</v>
      </c>
      <c r="O1998">
        <f>SUMIF('3BL ACTUAL'!C:C,G1998,'3BL ACTUAL'!J:J)</f>
        <v>0</v>
      </c>
    </row>
    <row r="1999" spans="1:15">
      <c r="H1999" t="s">
        <v>7839</v>
      </c>
      <c r="O1999">
        <f>SUMIF('3BL ACTUAL'!C:C,G1999,'3BL ACTUAL'!J:J)</f>
        <v>0</v>
      </c>
    </row>
    <row r="2000" spans="1:15">
      <c r="O2000">
        <f>SUMIF('3BL ACTUAL'!C:C,G2000,'3BL ACTUAL'!J:J)</f>
        <v>0</v>
      </c>
    </row>
    <row r="2001" spans="1:15">
      <c r="H2001" s="2668" t="s">
        <v>9821</v>
      </c>
      <c r="O2001">
        <f>SUMIF('3BL ACTUAL'!C:C,G2001,'3BL ACTUAL'!J:J)</f>
        <v>0</v>
      </c>
    </row>
    <row r="2002" spans="1:15">
      <c r="A2002" s="2669" t="s">
        <v>9781</v>
      </c>
      <c r="B2002" s="2669" t="s">
        <v>5169</v>
      </c>
      <c r="C2002" s="2669" t="s">
        <v>5298</v>
      </c>
      <c r="D2002" s="2669" t="s">
        <v>5299</v>
      </c>
      <c r="E2002" s="2669" t="s">
        <v>7984</v>
      </c>
      <c r="F2002" s="2669" t="s">
        <v>9822</v>
      </c>
      <c r="G2002" s="2669" t="s">
        <v>5347</v>
      </c>
      <c r="H2002" s="2669" t="s">
        <v>4999</v>
      </c>
      <c r="I2002" s="3025">
        <v>416.7</v>
      </c>
      <c r="J2002" s="3025">
        <v>0</v>
      </c>
      <c r="N2002" s="1460">
        <v>1</v>
      </c>
      <c r="O2002">
        <f>SUMIF('3BL ACTUAL'!C:C,G2002,'3BL ACTUAL'!J:J)</f>
        <v>0</v>
      </c>
    </row>
    <row r="2003" spans="1:15">
      <c r="A2003" s="2669" t="s">
        <v>9781</v>
      </c>
      <c r="B2003" s="2669" t="s">
        <v>5169</v>
      </c>
      <c r="C2003" s="2669" t="s">
        <v>5298</v>
      </c>
      <c r="D2003" s="2669" t="s">
        <v>5299</v>
      </c>
      <c r="E2003" s="2669" t="s">
        <v>7984</v>
      </c>
      <c r="F2003" s="2669" t="s">
        <v>9822</v>
      </c>
      <c r="G2003" s="2669" t="s">
        <v>8980</v>
      </c>
      <c r="H2003" s="2669" t="s">
        <v>9055</v>
      </c>
      <c r="I2003" s="3025">
        <v>0</v>
      </c>
      <c r="J2003" s="3025">
        <v>416.7</v>
      </c>
      <c r="O2003">
        <f>SUMIF('3BL ACTUAL'!C:C,G2003,'3BL ACTUAL'!J:J)</f>
        <v>0</v>
      </c>
    </row>
    <row r="2004" spans="1:15">
      <c r="H2004" t="s">
        <v>7985</v>
      </c>
      <c r="O2004">
        <f>SUMIF('3BL ACTUAL'!C:C,G2004,'3BL ACTUAL'!J:J)</f>
        <v>0</v>
      </c>
    </row>
    <row r="2005" spans="1:15">
      <c r="O2005">
        <f>SUMIF('3BL ACTUAL'!C:C,G2005,'3BL ACTUAL'!J:J)</f>
        <v>0</v>
      </c>
    </row>
    <row r="2006" spans="1:15">
      <c r="H2006" s="2668" t="s">
        <v>9823</v>
      </c>
      <c r="O2006">
        <f>SUMIF('3BL ACTUAL'!C:C,G2006,'3BL ACTUAL'!J:J)</f>
        <v>0</v>
      </c>
    </row>
    <row r="2007" spans="1:15">
      <c r="A2007" s="2669" t="s">
        <v>9781</v>
      </c>
      <c r="B2007" s="2669" t="s">
        <v>5169</v>
      </c>
      <c r="C2007" s="2669" t="s">
        <v>5298</v>
      </c>
      <c r="D2007" s="2669" t="s">
        <v>5299</v>
      </c>
      <c r="E2007" s="2669" t="s">
        <v>7982</v>
      </c>
      <c r="F2007" s="2669" t="s">
        <v>9824</v>
      </c>
      <c r="G2007" s="2669" t="s">
        <v>5347</v>
      </c>
      <c r="H2007" s="2669" t="s">
        <v>4999</v>
      </c>
      <c r="I2007" s="3025">
        <v>434.1</v>
      </c>
      <c r="J2007" s="3025">
        <v>0</v>
      </c>
      <c r="N2007" s="1460">
        <v>1</v>
      </c>
      <c r="O2007">
        <f>SUMIF('3BL ACTUAL'!C:C,G2007,'3BL ACTUAL'!J:J)</f>
        <v>0</v>
      </c>
    </row>
    <row r="2008" spans="1:15">
      <c r="A2008" s="2669" t="s">
        <v>9781</v>
      </c>
      <c r="B2008" s="2669" t="s">
        <v>5169</v>
      </c>
      <c r="C2008" s="2669" t="s">
        <v>5298</v>
      </c>
      <c r="D2008" s="2669" t="s">
        <v>5299</v>
      </c>
      <c r="E2008" s="2669" t="s">
        <v>7982</v>
      </c>
      <c r="F2008" s="2669" t="s">
        <v>9824</v>
      </c>
      <c r="G2008" s="2669" t="s">
        <v>8980</v>
      </c>
      <c r="H2008" s="2669" t="s">
        <v>9055</v>
      </c>
      <c r="I2008" s="3025">
        <v>0</v>
      </c>
      <c r="J2008" s="3025">
        <v>434.1</v>
      </c>
      <c r="O2008">
        <f>SUMIF('3BL ACTUAL'!C:C,G2008,'3BL ACTUAL'!J:J)</f>
        <v>0</v>
      </c>
    </row>
    <row r="2009" spans="1:15">
      <c r="H2009" t="s">
        <v>7983</v>
      </c>
      <c r="O2009">
        <f>SUMIF('3BL ACTUAL'!C:C,G2009,'3BL ACTUAL'!J:J)</f>
        <v>0</v>
      </c>
    </row>
    <row r="2010" spans="1:15">
      <c r="O2010">
        <f>SUMIF('3BL ACTUAL'!C:C,G2010,'3BL ACTUAL'!J:J)</f>
        <v>0</v>
      </c>
    </row>
    <row r="2011" spans="1:15">
      <c r="H2011" s="2668" t="s">
        <v>9825</v>
      </c>
      <c r="O2011">
        <f>SUMIF('3BL ACTUAL'!C:C,G2011,'3BL ACTUAL'!J:J)</f>
        <v>0</v>
      </c>
    </row>
    <row r="2012" spans="1:15">
      <c r="A2012" s="2669" t="s">
        <v>9781</v>
      </c>
      <c r="B2012" s="2669"/>
      <c r="C2012" s="2669"/>
      <c r="D2012" s="2669" t="s">
        <v>5073</v>
      </c>
      <c r="E2012" s="2669" t="s">
        <v>7307</v>
      </c>
      <c r="F2012" s="2669" t="s">
        <v>9826</v>
      </c>
      <c r="G2012" s="2669" t="s">
        <v>5306</v>
      </c>
      <c r="H2012" s="2669" t="s">
        <v>4937</v>
      </c>
      <c r="I2012" s="3025">
        <v>18018.150000000001</v>
      </c>
      <c r="J2012" s="3025">
        <v>0</v>
      </c>
      <c r="O2012">
        <f>SUMIF('3BL ACTUAL'!C:C,G2012,'3BL ACTUAL'!J:J)</f>
        <v>0</v>
      </c>
    </row>
    <row r="2013" spans="1:15">
      <c r="A2013" s="2669" t="s">
        <v>9781</v>
      </c>
      <c r="B2013" s="2669"/>
      <c r="C2013" s="2669"/>
      <c r="D2013" s="2669" t="s">
        <v>5073</v>
      </c>
      <c r="E2013" s="2669" t="s">
        <v>7307</v>
      </c>
      <c r="F2013" s="2669" t="s">
        <v>9826</v>
      </c>
      <c r="G2013" s="2669" t="s">
        <v>5297</v>
      </c>
      <c r="H2013" s="2669" t="s">
        <v>5075</v>
      </c>
      <c r="I2013" s="3025">
        <v>0</v>
      </c>
      <c r="J2013" s="3025">
        <v>18018.150000000001</v>
      </c>
      <c r="O2013">
        <f>SUMIF('3BL ACTUAL'!C:C,G2013,'3BL ACTUAL'!J:J)</f>
        <v>0</v>
      </c>
    </row>
    <row r="2014" spans="1:15">
      <c r="H2014" t="s">
        <v>7308</v>
      </c>
      <c r="O2014">
        <f>SUMIF('3BL ACTUAL'!C:C,G2014,'3BL ACTUAL'!J:J)</f>
        <v>0</v>
      </c>
    </row>
    <row r="2015" spans="1:15">
      <c r="O2015">
        <f>SUMIF('3BL ACTUAL'!C:C,G2015,'3BL ACTUAL'!J:J)</f>
        <v>0</v>
      </c>
    </row>
    <row r="2016" spans="1:15">
      <c r="H2016" s="2668" t="s">
        <v>9827</v>
      </c>
      <c r="O2016">
        <f>SUMIF('3BL ACTUAL'!C:C,G2016,'3BL ACTUAL'!J:J)</f>
        <v>0</v>
      </c>
    </row>
    <row r="2017" spans="1:15">
      <c r="A2017" s="2669" t="s">
        <v>9828</v>
      </c>
      <c r="B2017" s="2669" t="s">
        <v>4415</v>
      </c>
      <c r="C2017" s="2669" t="s">
        <v>5059</v>
      </c>
      <c r="D2017" s="2669" t="s">
        <v>4415</v>
      </c>
      <c r="E2017" s="2669" t="s">
        <v>7552</v>
      </c>
      <c r="F2017" s="2669" t="s">
        <v>9829</v>
      </c>
      <c r="G2017" s="2669" t="s">
        <v>5309</v>
      </c>
      <c r="H2017" s="2669" t="s">
        <v>4947</v>
      </c>
      <c r="I2017" s="3025">
        <v>705</v>
      </c>
      <c r="J2017" s="3025">
        <v>0</v>
      </c>
      <c r="O2017">
        <f>SUMIF('3BL ACTUAL'!C:C,G2017,'3BL ACTUAL'!J:J)</f>
        <v>0</v>
      </c>
    </row>
    <row r="2018" spans="1:15">
      <c r="A2018" s="2669" t="s">
        <v>9828</v>
      </c>
      <c r="B2018" s="2669" t="s">
        <v>4415</v>
      </c>
      <c r="C2018" s="2669" t="s">
        <v>5059</v>
      </c>
      <c r="D2018" s="2669" t="s">
        <v>4415</v>
      </c>
      <c r="E2018" s="2669" t="s">
        <v>7552</v>
      </c>
      <c r="F2018" s="2669" t="s">
        <v>9829</v>
      </c>
      <c r="G2018" s="2669" t="s">
        <v>5303</v>
      </c>
      <c r="H2018" s="2669" t="s">
        <v>5063</v>
      </c>
      <c r="I2018" s="3025">
        <v>0</v>
      </c>
      <c r="J2018" s="3025">
        <v>0</v>
      </c>
      <c r="O2018">
        <f>SUMIF('3BL ACTUAL'!C:C,G2018,'3BL ACTUAL'!J:J)</f>
        <v>0</v>
      </c>
    </row>
    <row r="2019" spans="1:15">
      <c r="A2019" s="2669" t="s">
        <v>9828</v>
      </c>
      <c r="B2019" s="2669" t="s">
        <v>4415</v>
      </c>
      <c r="C2019" s="2669" t="s">
        <v>5059</v>
      </c>
      <c r="D2019" s="2669" t="s">
        <v>4415</v>
      </c>
      <c r="E2019" s="2669" t="s">
        <v>7552</v>
      </c>
      <c r="F2019" s="2669" t="s">
        <v>9829</v>
      </c>
      <c r="G2019" s="2669" t="s">
        <v>5311</v>
      </c>
      <c r="H2019" s="2669" t="s">
        <v>5064</v>
      </c>
      <c r="I2019" s="3025">
        <v>0</v>
      </c>
      <c r="J2019" s="3025">
        <v>705</v>
      </c>
      <c r="O2019">
        <f>SUMIF('3BL ACTUAL'!C:C,G2019,'3BL ACTUAL'!J:J)</f>
        <v>0</v>
      </c>
    </row>
    <row r="2020" spans="1:15">
      <c r="H2020" t="s">
        <v>7553</v>
      </c>
      <c r="O2020">
        <f>SUMIF('3BL ACTUAL'!C:C,G2020,'3BL ACTUAL'!J:J)</f>
        <v>0</v>
      </c>
    </row>
    <row r="2021" spans="1:15">
      <c r="O2021">
        <f>SUMIF('3BL ACTUAL'!C:C,G2021,'3BL ACTUAL'!J:J)</f>
        <v>0</v>
      </c>
    </row>
    <row r="2022" spans="1:15">
      <c r="H2022" s="2668" t="s">
        <v>9830</v>
      </c>
      <c r="O2022">
        <f>SUMIF('3BL ACTUAL'!C:C,G2022,'3BL ACTUAL'!J:J)</f>
        <v>0</v>
      </c>
    </row>
    <row r="2023" spans="1:15">
      <c r="A2023" s="2669" t="s">
        <v>9828</v>
      </c>
      <c r="B2023" s="2669" t="s">
        <v>4415</v>
      </c>
      <c r="C2023" s="2669" t="s">
        <v>5059</v>
      </c>
      <c r="D2023" s="2669" t="s">
        <v>4415</v>
      </c>
      <c r="E2023" s="2669" t="s">
        <v>7770</v>
      </c>
      <c r="F2023" s="2669" t="s">
        <v>9831</v>
      </c>
      <c r="G2023" s="2669" t="s">
        <v>5308</v>
      </c>
      <c r="H2023" s="2669" t="s">
        <v>4921</v>
      </c>
      <c r="I2023" s="3025">
        <v>5.87</v>
      </c>
      <c r="J2023" s="3025">
        <v>0</v>
      </c>
      <c r="O2023">
        <f>SUMIF('3BL ACTUAL'!C:C,G2023,'3BL ACTUAL'!J:J)</f>
        <v>0</v>
      </c>
    </row>
    <row r="2024" spans="1:15">
      <c r="A2024" s="2669" t="s">
        <v>9828</v>
      </c>
      <c r="B2024" s="2669" t="s">
        <v>4415</v>
      </c>
      <c r="C2024" s="2669" t="s">
        <v>5059</v>
      </c>
      <c r="D2024" s="2669" t="s">
        <v>4415</v>
      </c>
      <c r="E2024" s="2669" t="s">
        <v>7770</v>
      </c>
      <c r="F2024" s="2669" t="s">
        <v>9831</v>
      </c>
      <c r="G2024" s="2669" t="s">
        <v>5325</v>
      </c>
      <c r="H2024" s="2669" t="s">
        <v>4979</v>
      </c>
      <c r="I2024" s="3025">
        <v>48.93</v>
      </c>
      <c r="J2024" s="3025">
        <v>0</v>
      </c>
      <c r="O2024">
        <f>SUMIF('3BL ACTUAL'!C:C,G2024,'3BL ACTUAL'!J:J)</f>
        <v>0</v>
      </c>
    </row>
    <row r="2025" spans="1:15">
      <c r="A2025" s="2669" t="s">
        <v>9828</v>
      </c>
      <c r="B2025" s="2669" t="s">
        <v>4415</v>
      </c>
      <c r="C2025" s="2669" t="s">
        <v>5059</v>
      </c>
      <c r="D2025" s="2669" t="s">
        <v>4415</v>
      </c>
      <c r="E2025" s="2669" t="s">
        <v>7770</v>
      </c>
      <c r="F2025" s="2669" t="s">
        <v>9831</v>
      </c>
      <c r="G2025" s="2669" t="s">
        <v>5303</v>
      </c>
      <c r="H2025" s="2669" t="s">
        <v>5063</v>
      </c>
      <c r="I2025" s="3025">
        <v>0</v>
      </c>
      <c r="J2025" s="3025">
        <v>0</v>
      </c>
      <c r="O2025">
        <f>SUMIF('3BL ACTUAL'!C:C,G2025,'3BL ACTUAL'!J:J)</f>
        <v>0</v>
      </c>
    </row>
    <row r="2026" spans="1:15">
      <c r="A2026" s="2669" t="s">
        <v>9828</v>
      </c>
      <c r="B2026" s="2669" t="s">
        <v>4415</v>
      </c>
      <c r="C2026" s="2669" t="s">
        <v>5059</v>
      </c>
      <c r="D2026" s="2669" t="s">
        <v>4415</v>
      </c>
      <c r="E2026" s="2669" t="s">
        <v>7770</v>
      </c>
      <c r="F2026" s="2669" t="s">
        <v>9831</v>
      </c>
      <c r="G2026" s="2669" t="s">
        <v>5311</v>
      </c>
      <c r="H2026" s="2669" t="s">
        <v>5064</v>
      </c>
      <c r="I2026" s="3025">
        <v>0</v>
      </c>
      <c r="J2026" s="3025">
        <v>54.8</v>
      </c>
      <c r="O2026">
        <f>SUMIF('3BL ACTUAL'!C:C,G2026,'3BL ACTUAL'!J:J)</f>
        <v>0</v>
      </c>
    </row>
    <row r="2027" spans="1:15">
      <c r="H2027" t="s">
        <v>7771</v>
      </c>
      <c r="O2027">
        <f>SUMIF('3BL ACTUAL'!C:C,G2027,'3BL ACTUAL'!J:J)</f>
        <v>0</v>
      </c>
    </row>
    <row r="2028" spans="1:15">
      <c r="O2028">
        <f>SUMIF('3BL ACTUAL'!C:C,G2028,'3BL ACTUAL'!J:J)</f>
        <v>0</v>
      </c>
    </row>
    <row r="2029" spans="1:15">
      <c r="H2029" s="2668" t="s">
        <v>9832</v>
      </c>
      <c r="O2029">
        <f>SUMIF('3BL ACTUAL'!C:C,G2029,'3BL ACTUAL'!J:J)</f>
        <v>0</v>
      </c>
    </row>
    <row r="2030" spans="1:15">
      <c r="A2030" s="2669" t="s">
        <v>9833</v>
      </c>
      <c r="B2030" s="2669" t="s">
        <v>4415</v>
      </c>
      <c r="C2030" s="2669" t="s">
        <v>5059</v>
      </c>
      <c r="D2030" s="2669" t="s">
        <v>4415</v>
      </c>
      <c r="E2030" s="2669" t="s">
        <v>7768</v>
      </c>
      <c r="F2030" s="2669" t="s">
        <v>9834</v>
      </c>
      <c r="G2030" s="2669" t="s">
        <v>5308</v>
      </c>
      <c r="H2030" s="2669" t="s">
        <v>4921</v>
      </c>
      <c r="I2030" s="3025">
        <v>0.62</v>
      </c>
      <c r="J2030" s="3025">
        <v>0</v>
      </c>
      <c r="O2030">
        <f>SUMIF('3BL ACTUAL'!C:C,G2030,'3BL ACTUAL'!J:J)</f>
        <v>0</v>
      </c>
    </row>
    <row r="2031" spans="1:15">
      <c r="A2031" s="2669" t="s">
        <v>9833</v>
      </c>
      <c r="B2031" s="2669" t="s">
        <v>4415</v>
      </c>
      <c r="C2031" s="2669" t="s">
        <v>5059</v>
      </c>
      <c r="D2031" s="2669" t="s">
        <v>4415</v>
      </c>
      <c r="E2031" s="2669" t="s">
        <v>7768</v>
      </c>
      <c r="F2031" s="2669" t="s">
        <v>9834</v>
      </c>
      <c r="G2031" s="2669" t="s">
        <v>5325</v>
      </c>
      <c r="H2031" s="2669" t="s">
        <v>4979</v>
      </c>
      <c r="I2031" s="3025">
        <v>5.18</v>
      </c>
      <c r="J2031" s="3025">
        <v>0</v>
      </c>
      <c r="O2031">
        <f>SUMIF('3BL ACTUAL'!C:C,G2031,'3BL ACTUAL'!J:J)</f>
        <v>0</v>
      </c>
    </row>
    <row r="2032" spans="1:15">
      <c r="A2032" s="2669" t="s">
        <v>9833</v>
      </c>
      <c r="B2032" s="2669" t="s">
        <v>4415</v>
      </c>
      <c r="C2032" s="2669" t="s">
        <v>5059</v>
      </c>
      <c r="D2032" s="2669" t="s">
        <v>4415</v>
      </c>
      <c r="E2032" s="2669" t="s">
        <v>7768</v>
      </c>
      <c r="F2032" s="2669" t="s">
        <v>9834</v>
      </c>
      <c r="G2032" s="2669" t="s">
        <v>5303</v>
      </c>
      <c r="H2032" s="2669" t="s">
        <v>5063</v>
      </c>
      <c r="I2032" s="3025">
        <v>0</v>
      </c>
      <c r="J2032" s="3025">
        <v>0</v>
      </c>
      <c r="O2032">
        <f>SUMIF('3BL ACTUAL'!C:C,G2032,'3BL ACTUAL'!J:J)</f>
        <v>0</v>
      </c>
    </row>
    <row r="2033" spans="1:15">
      <c r="A2033" s="2669" t="s">
        <v>9833</v>
      </c>
      <c r="B2033" s="2669" t="s">
        <v>4415</v>
      </c>
      <c r="C2033" s="2669" t="s">
        <v>5059</v>
      </c>
      <c r="D2033" s="2669" t="s">
        <v>4415</v>
      </c>
      <c r="E2033" s="2669" t="s">
        <v>7768</v>
      </c>
      <c r="F2033" s="2669" t="s">
        <v>9834</v>
      </c>
      <c r="G2033" s="2669" t="s">
        <v>5311</v>
      </c>
      <c r="H2033" s="2669" t="s">
        <v>5064</v>
      </c>
      <c r="I2033" s="3025">
        <v>0</v>
      </c>
      <c r="J2033" s="3025">
        <v>5.8</v>
      </c>
      <c r="O2033">
        <f>SUMIF('3BL ACTUAL'!C:C,G2033,'3BL ACTUAL'!J:J)</f>
        <v>0</v>
      </c>
    </row>
    <row r="2034" spans="1:15">
      <c r="H2034" t="s">
        <v>7769</v>
      </c>
      <c r="O2034">
        <f>SUMIF('3BL ACTUAL'!C:C,G2034,'3BL ACTUAL'!J:J)</f>
        <v>0</v>
      </c>
    </row>
    <row r="2035" spans="1:15">
      <c r="O2035">
        <f>SUMIF('3BL ACTUAL'!C:C,G2035,'3BL ACTUAL'!J:J)</f>
        <v>0</v>
      </c>
    </row>
    <row r="2036" spans="1:15">
      <c r="H2036" s="2668" t="s">
        <v>9835</v>
      </c>
      <c r="O2036">
        <f>SUMIF('3BL ACTUAL'!C:C,G2036,'3BL ACTUAL'!J:J)</f>
        <v>0</v>
      </c>
    </row>
    <row r="2037" spans="1:15">
      <c r="A2037" s="2669" t="s">
        <v>9833</v>
      </c>
      <c r="B2037" s="2669" t="s">
        <v>4415</v>
      </c>
      <c r="C2037" s="2669" t="s">
        <v>5059</v>
      </c>
      <c r="D2037" s="2669" t="s">
        <v>4415</v>
      </c>
      <c r="E2037" s="2669" t="s">
        <v>7872</v>
      </c>
      <c r="F2037" s="2669" t="s">
        <v>9836</v>
      </c>
      <c r="G2037" s="2669" t="s">
        <v>5308</v>
      </c>
      <c r="H2037" s="2669" t="s">
        <v>4921</v>
      </c>
      <c r="I2037" s="3025">
        <v>4.0999999999999996</v>
      </c>
      <c r="J2037" s="3025">
        <v>0</v>
      </c>
      <c r="O2037">
        <f>SUMIF('3BL ACTUAL'!C:C,G2037,'3BL ACTUAL'!J:J)</f>
        <v>0</v>
      </c>
    </row>
    <row r="2038" spans="1:15">
      <c r="A2038" s="2669" t="s">
        <v>9833</v>
      </c>
      <c r="B2038" s="2669" t="s">
        <v>4415</v>
      </c>
      <c r="C2038" s="2669" t="s">
        <v>5059</v>
      </c>
      <c r="D2038" s="2669" t="s">
        <v>4415</v>
      </c>
      <c r="E2038" s="2669" t="s">
        <v>7872</v>
      </c>
      <c r="F2038" s="2669" t="s">
        <v>9836</v>
      </c>
      <c r="G2038" s="2669" t="s">
        <v>5337</v>
      </c>
      <c r="H2038" s="2669" t="s">
        <v>4992</v>
      </c>
      <c r="I2038" s="3025">
        <v>5.25</v>
      </c>
      <c r="J2038" s="3025">
        <v>0</v>
      </c>
      <c r="O2038">
        <f>SUMIF('3BL ACTUAL'!C:C,G2038,'3BL ACTUAL'!J:J)</f>
        <v>0</v>
      </c>
    </row>
    <row r="2039" spans="1:15">
      <c r="A2039" s="2669" t="s">
        <v>9833</v>
      </c>
      <c r="B2039" s="2669" t="s">
        <v>4415</v>
      </c>
      <c r="C2039" s="2669" t="s">
        <v>5059</v>
      </c>
      <c r="D2039" s="2669" t="s">
        <v>4415</v>
      </c>
      <c r="E2039" s="2669" t="s">
        <v>7872</v>
      </c>
      <c r="F2039" s="2669" t="s">
        <v>9836</v>
      </c>
      <c r="G2039" s="2669" t="s">
        <v>5337</v>
      </c>
      <c r="H2039" s="2669" t="s">
        <v>4992</v>
      </c>
      <c r="I2039" s="3025">
        <v>34.15</v>
      </c>
      <c r="J2039" s="3025">
        <v>0</v>
      </c>
      <c r="O2039">
        <f>SUMIF('3BL ACTUAL'!C:C,G2039,'3BL ACTUAL'!J:J)</f>
        <v>0</v>
      </c>
    </row>
    <row r="2040" spans="1:15">
      <c r="A2040" s="2669" t="s">
        <v>9833</v>
      </c>
      <c r="B2040" s="2669" t="s">
        <v>4415</v>
      </c>
      <c r="C2040" s="2669" t="s">
        <v>5059</v>
      </c>
      <c r="D2040" s="2669" t="s">
        <v>4415</v>
      </c>
      <c r="E2040" s="2669" t="s">
        <v>7872</v>
      </c>
      <c r="F2040" s="2669" t="s">
        <v>9836</v>
      </c>
      <c r="G2040" s="2669" t="s">
        <v>5303</v>
      </c>
      <c r="H2040" s="2669" t="s">
        <v>5063</v>
      </c>
      <c r="I2040" s="3025">
        <v>0</v>
      </c>
      <c r="J2040" s="3025">
        <v>0</v>
      </c>
      <c r="O2040">
        <f>SUMIF('3BL ACTUAL'!C:C,G2040,'3BL ACTUAL'!J:J)</f>
        <v>0</v>
      </c>
    </row>
    <row r="2041" spans="1:15">
      <c r="A2041" s="2669" t="s">
        <v>9833</v>
      </c>
      <c r="B2041" s="2669" t="s">
        <v>4415</v>
      </c>
      <c r="C2041" s="2669" t="s">
        <v>5059</v>
      </c>
      <c r="D2041" s="2669" t="s">
        <v>4415</v>
      </c>
      <c r="E2041" s="2669" t="s">
        <v>7872</v>
      </c>
      <c r="F2041" s="2669" t="s">
        <v>9836</v>
      </c>
      <c r="G2041" s="2669" t="s">
        <v>5311</v>
      </c>
      <c r="H2041" s="2669" t="s">
        <v>5064</v>
      </c>
      <c r="I2041" s="3025">
        <v>0</v>
      </c>
      <c r="J2041" s="3025">
        <v>43.5</v>
      </c>
      <c r="O2041">
        <f>SUMIF('3BL ACTUAL'!C:C,G2041,'3BL ACTUAL'!J:J)</f>
        <v>0</v>
      </c>
    </row>
    <row r="2042" spans="1:15">
      <c r="H2042" t="s">
        <v>7873</v>
      </c>
      <c r="O2042">
        <f>SUMIF('3BL ACTUAL'!C:C,G2042,'3BL ACTUAL'!J:J)</f>
        <v>0</v>
      </c>
    </row>
    <row r="2043" spans="1:15">
      <c r="O2043">
        <f>SUMIF('3BL ACTUAL'!C:C,G2043,'3BL ACTUAL'!J:J)</f>
        <v>0</v>
      </c>
    </row>
    <row r="2044" spans="1:15">
      <c r="H2044" s="2668" t="s">
        <v>9837</v>
      </c>
      <c r="O2044">
        <f>SUMIF('3BL ACTUAL'!C:C,G2044,'3BL ACTUAL'!J:J)</f>
        <v>0</v>
      </c>
    </row>
    <row r="2045" spans="1:15">
      <c r="A2045" s="2669" t="s">
        <v>9838</v>
      </c>
      <c r="B2045" s="2669" t="s">
        <v>4415</v>
      </c>
      <c r="C2045" s="2669" t="s">
        <v>5059</v>
      </c>
      <c r="D2045" s="2669" t="s">
        <v>4415</v>
      </c>
      <c r="E2045" s="2669" t="s">
        <v>7792</v>
      </c>
      <c r="F2045" s="2669" t="s">
        <v>9839</v>
      </c>
      <c r="G2045" s="2669" t="s">
        <v>5332</v>
      </c>
      <c r="H2045" s="2669" t="s">
        <v>4981</v>
      </c>
      <c r="I2045" s="3025">
        <v>190</v>
      </c>
      <c r="J2045" s="3025">
        <v>0</v>
      </c>
      <c r="O2045">
        <f>SUMIF('3BL ACTUAL'!C:C,G2045,'3BL ACTUAL'!J:J)</f>
        <v>0</v>
      </c>
    </row>
    <row r="2046" spans="1:15">
      <c r="A2046" s="2669" t="s">
        <v>9838</v>
      </c>
      <c r="B2046" s="2669" t="s">
        <v>4415</v>
      </c>
      <c r="C2046" s="2669" t="s">
        <v>5059</v>
      </c>
      <c r="D2046" s="2669" t="s">
        <v>4415</v>
      </c>
      <c r="E2046" s="2669" t="s">
        <v>7792</v>
      </c>
      <c r="F2046" s="2669" t="s">
        <v>9839</v>
      </c>
      <c r="G2046" s="2669" t="s">
        <v>5303</v>
      </c>
      <c r="H2046" s="2669" t="s">
        <v>5063</v>
      </c>
      <c r="I2046" s="3025">
        <v>0</v>
      </c>
      <c r="J2046" s="3025">
        <v>0</v>
      </c>
      <c r="O2046">
        <f>SUMIF('3BL ACTUAL'!C:C,G2046,'3BL ACTUAL'!J:J)</f>
        <v>0</v>
      </c>
    </row>
    <row r="2047" spans="1:15">
      <c r="A2047" s="2669" t="s">
        <v>9838</v>
      </c>
      <c r="B2047" s="2669" t="s">
        <v>4415</v>
      </c>
      <c r="C2047" s="2669" t="s">
        <v>5059</v>
      </c>
      <c r="D2047" s="2669" t="s">
        <v>4415</v>
      </c>
      <c r="E2047" s="2669" t="s">
        <v>7792</v>
      </c>
      <c r="F2047" s="2669" t="s">
        <v>9839</v>
      </c>
      <c r="G2047" s="2669" t="s">
        <v>5311</v>
      </c>
      <c r="H2047" s="2669" t="s">
        <v>5064</v>
      </c>
      <c r="I2047" s="3025">
        <v>0</v>
      </c>
      <c r="J2047" s="3025">
        <v>190</v>
      </c>
      <c r="O2047">
        <f>SUMIF('3BL ACTUAL'!C:C,G2047,'3BL ACTUAL'!J:J)</f>
        <v>0</v>
      </c>
    </row>
    <row r="2048" spans="1:15">
      <c r="H2048" t="s">
        <v>7793</v>
      </c>
      <c r="O2048">
        <f>SUMIF('3BL ACTUAL'!C:C,G2048,'3BL ACTUAL'!J:J)</f>
        <v>0</v>
      </c>
    </row>
    <row r="2049" spans="1:15">
      <c r="O2049">
        <f>SUMIF('3BL ACTUAL'!C:C,G2049,'3BL ACTUAL'!J:J)</f>
        <v>0</v>
      </c>
    </row>
    <row r="2050" spans="1:15">
      <c r="H2050" s="2668" t="s">
        <v>9840</v>
      </c>
      <c r="O2050">
        <f>SUMIF('3BL ACTUAL'!C:C,G2050,'3BL ACTUAL'!J:J)</f>
        <v>0</v>
      </c>
    </row>
    <row r="2051" spans="1:15">
      <c r="A2051" s="2669" t="s">
        <v>9841</v>
      </c>
      <c r="B2051" s="2669" t="s">
        <v>4415</v>
      </c>
      <c r="C2051" s="2669" t="s">
        <v>5059</v>
      </c>
      <c r="D2051" s="2669" t="s">
        <v>4415</v>
      </c>
      <c r="E2051" s="2669" t="s">
        <v>7550</v>
      </c>
      <c r="F2051" s="2669" t="s">
        <v>9842</v>
      </c>
      <c r="G2051" s="2669" t="s">
        <v>5309</v>
      </c>
      <c r="H2051" s="2669" t="s">
        <v>4947</v>
      </c>
      <c r="I2051" s="3025">
        <v>2524.19</v>
      </c>
      <c r="J2051" s="3025">
        <v>0</v>
      </c>
      <c r="O2051">
        <f>SUMIF('3BL ACTUAL'!C:C,G2051,'3BL ACTUAL'!J:J)</f>
        <v>0</v>
      </c>
    </row>
    <row r="2052" spans="1:15">
      <c r="A2052" s="2669" t="s">
        <v>9841</v>
      </c>
      <c r="B2052" s="2669" t="s">
        <v>4415</v>
      </c>
      <c r="C2052" s="2669" t="s">
        <v>5059</v>
      </c>
      <c r="D2052" s="2669" t="s">
        <v>4415</v>
      </c>
      <c r="E2052" s="2669" t="s">
        <v>7550</v>
      </c>
      <c r="F2052" s="2669" t="s">
        <v>9842</v>
      </c>
      <c r="G2052" s="2669" t="s">
        <v>5303</v>
      </c>
      <c r="H2052" s="2669" t="s">
        <v>5063</v>
      </c>
      <c r="I2052" s="3025">
        <v>0</v>
      </c>
      <c r="J2052" s="3025">
        <v>0</v>
      </c>
      <c r="O2052">
        <f>SUMIF('3BL ACTUAL'!C:C,G2052,'3BL ACTUAL'!J:J)</f>
        <v>0</v>
      </c>
    </row>
    <row r="2053" spans="1:15">
      <c r="A2053" s="2669" t="s">
        <v>9841</v>
      </c>
      <c r="B2053" s="2669" t="s">
        <v>4415</v>
      </c>
      <c r="C2053" s="2669" t="s">
        <v>5059</v>
      </c>
      <c r="D2053" s="2669" t="s">
        <v>4415</v>
      </c>
      <c r="E2053" s="2669" t="s">
        <v>7550</v>
      </c>
      <c r="F2053" s="2669" t="s">
        <v>9842</v>
      </c>
      <c r="G2053" s="2669" t="s">
        <v>5311</v>
      </c>
      <c r="H2053" s="2669" t="s">
        <v>5064</v>
      </c>
      <c r="I2053" s="3025">
        <v>0</v>
      </c>
      <c r="J2053" s="3025">
        <v>2524.19</v>
      </c>
      <c r="O2053">
        <f>SUMIF('3BL ACTUAL'!C:C,G2053,'3BL ACTUAL'!J:J)</f>
        <v>0</v>
      </c>
    </row>
    <row r="2054" spans="1:15">
      <c r="H2054" t="s">
        <v>7551</v>
      </c>
      <c r="O2054">
        <f>SUMIF('3BL ACTUAL'!C:C,G2054,'3BL ACTUAL'!J:J)</f>
        <v>0</v>
      </c>
    </row>
    <row r="2055" spans="1:15">
      <c r="O2055">
        <f>SUMIF('3BL ACTUAL'!C:C,G2055,'3BL ACTUAL'!J:J)</f>
        <v>0</v>
      </c>
    </row>
    <row r="2056" spans="1:15">
      <c r="H2056" s="2668" t="s">
        <v>9843</v>
      </c>
      <c r="O2056">
        <f>SUMIF('3BL ACTUAL'!C:C,G2056,'3BL ACTUAL'!J:J)</f>
        <v>0</v>
      </c>
    </row>
    <row r="2057" spans="1:15">
      <c r="A2057" s="2669" t="s">
        <v>9841</v>
      </c>
      <c r="B2057" s="2669" t="s">
        <v>4415</v>
      </c>
      <c r="C2057" s="2669" t="s">
        <v>5059</v>
      </c>
      <c r="D2057" s="2669" t="s">
        <v>4415</v>
      </c>
      <c r="E2057" s="2669" t="s">
        <v>7729</v>
      </c>
      <c r="F2057" s="2669" t="s">
        <v>9844</v>
      </c>
      <c r="G2057" s="2669" t="s">
        <v>5308</v>
      </c>
      <c r="H2057" s="2669" t="s">
        <v>4921</v>
      </c>
      <c r="I2057" s="3025">
        <v>81</v>
      </c>
      <c r="J2057" s="3025">
        <v>0</v>
      </c>
      <c r="O2057">
        <f>SUMIF('3BL ACTUAL'!C:C,G2057,'3BL ACTUAL'!J:J)</f>
        <v>0</v>
      </c>
    </row>
    <row r="2058" spans="1:15">
      <c r="A2058" s="2669" t="s">
        <v>9841</v>
      </c>
      <c r="B2058" s="2669" t="s">
        <v>4415</v>
      </c>
      <c r="C2058" s="2669" t="s">
        <v>5059</v>
      </c>
      <c r="D2058" s="2669" t="s">
        <v>4415</v>
      </c>
      <c r="E2058" s="2669" t="s">
        <v>7729</v>
      </c>
      <c r="F2058" s="2669" t="s">
        <v>9844</v>
      </c>
      <c r="G2058" s="2669" t="s">
        <v>5343</v>
      </c>
      <c r="H2058" s="2669" t="s">
        <v>4975</v>
      </c>
      <c r="I2058" s="3025">
        <v>675</v>
      </c>
      <c r="J2058" s="3025">
        <v>0</v>
      </c>
      <c r="O2058">
        <f>SUMIF('3BL ACTUAL'!C:C,G2058,'3BL ACTUAL'!J:J)</f>
        <v>0</v>
      </c>
    </row>
    <row r="2059" spans="1:15">
      <c r="A2059" s="2669" t="s">
        <v>9841</v>
      </c>
      <c r="B2059" s="2669" t="s">
        <v>4415</v>
      </c>
      <c r="C2059" s="2669" t="s">
        <v>5059</v>
      </c>
      <c r="D2059" s="2669" t="s">
        <v>4415</v>
      </c>
      <c r="E2059" s="2669" t="s">
        <v>7729</v>
      </c>
      <c r="F2059" s="2669" t="s">
        <v>9844</v>
      </c>
      <c r="G2059" s="2669" t="s">
        <v>5303</v>
      </c>
      <c r="H2059" s="2669" t="s">
        <v>5063</v>
      </c>
      <c r="I2059" s="3025">
        <v>0</v>
      </c>
      <c r="J2059" s="3025">
        <v>0</v>
      </c>
      <c r="O2059">
        <f>SUMIF('3BL ACTUAL'!C:C,G2059,'3BL ACTUAL'!J:J)</f>
        <v>0</v>
      </c>
    </row>
    <row r="2060" spans="1:15">
      <c r="A2060" s="2669" t="s">
        <v>9841</v>
      </c>
      <c r="B2060" s="2669" t="s">
        <v>4415</v>
      </c>
      <c r="C2060" s="2669" t="s">
        <v>5059</v>
      </c>
      <c r="D2060" s="2669" t="s">
        <v>4415</v>
      </c>
      <c r="E2060" s="2669" t="s">
        <v>7729</v>
      </c>
      <c r="F2060" s="2669" t="s">
        <v>9844</v>
      </c>
      <c r="G2060" s="2669" t="s">
        <v>5311</v>
      </c>
      <c r="H2060" s="2669" t="s">
        <v>5064</v>
      </c>
      <c r="I2060" s="3025">
        <v>0</v>
      </c>
      <c r="J2060" s="3025">
        <v>756</v>
      </c>
      <c r="O2060">
        <f>SUMIF('3BL ACTUAL'!C:C,G2060,'3BL ACTUAL'!J:J)</f>
        <v>0</v>
      </c>
    </row>
    <row r="2061" spans="1:15">
      <c r="H2061" t="s">
        <v>7730</v>
      </c>
      <c r="O2061">
        <f>SUMIF('3BL ACTUAL'!C:C,G2061,'3BL ACTUAL'!J:J)</f>
        <v>0</v>
      </c>
    </row>
    <row r="2062" spans="1:15">
      <c r="O2062">
        <f>SUMIF('3BL ACTUAL'!C:C,G2062,'3BL ACTUAL'!J:J)</f>
        <v>0</v>
      </c>
    </row>
    <row r="2063" spans="1:15">
      <c r="H2063" s="2668" t="s">
        <v>9845</v>
      </c>
      <c r="O2063">
        <f>SUMIF('3BL ACTUAL'!C:C,G2063,'3BL ACTUAL'!J:J)</f>
        <v>0</v>
      </c>
    </row>
    <row r="2064" spans="1:15">
      <c r="A2064" s="2669" t="s">
        <v>9846</v>
      </c>
      <c r="B2064" s="2669" t="s">
        <v>4415</v>
      </c>
      <c r="C2064" s="2669" t="s">
        <v>5059</v>
      </c>
      <c r="D2064" s="2669" t="s">
        <v>4415</v>
      </c>
      <c r="E2064" s="2669" t="s">
        <v>7697</v>
      </c>
      <c r="F2064" s="2669" t="s">
        <v>9847</v>
      </c>
      <c r="G2064" s="2669" t="s">
        <v>5318</v>
      </c>
      <c r="H2064" s="2669" t="s">
        <v>4973</v>
      </c>
      <c r="I2064" s="3025">
        <v>300.35000000000002</v>
      </c>
      <c r="J2064" s="3025">
        <v>0</v>
      </c>
      <c r="O2064">
        <f>SUMIF('3BL ACTUAL'!C:C,G2064,'3BL ACTUAL'!J:J)</f>
        <v>0</v>
      </c>
    </row>
    <row r="2065" spans="1:15">
      <c r="A2065" s="2669" t="s">
        <v>9846</v>
      </c>
      <c r="B2065" s="2669" t="s">
        <v>4415</v>
      </c>
      <c r="C2065" s="2669" t="s">
        <v>5059</v>
      </c>
      <c r="D2065" s="2669" t="s">
        <v>4415</v>
      </c>
      <c r="E2065" s="2669" t="s">
        <v>7697</v>
      </c>
      <c r="F2065" s="2669" t="s">
        <v>9847</v>
      </c>
      <c r="G2065" s="2669" t="s">
        <v>5303</v>
      </c>
      <c r="H2065" s="2669" t="s">
        <v>5063</v>
      </c>
      <c r="I2065" s="3025">
        <v>0</v>
      </c>
      <c r="J2065" s="3025">
        <v>0</v>
      </c>
      <c r="O2065">
        <f>SUMIF('3BL ACTUAL'!C:C,G2065,'3BL ACTUAL'!J:J)</f>
        <v>0</v>
      </c>
    </row>
    <row r="2066" spans="1:15">
      <c r="A2066" s="2669" t="s">
        <v>9846</v>
      </c>
      <c r="B2066" s="2669" t="s">
        <v>4415</v>
      </c>
      <c r="C2066" s="2669" t="s">
        <v>5059</v>
      </c>
      <c r="D2066" s="2669" t="s">
        <v>4415</v>
      </c>
      <c r="E2066" s="2669" t="s">
        <v>7697</v>
      </c>
      <c r="F2066" s="2669" t="s">
        <v>9847</v>
      </c>
      <c r="G2066" s="2669" t="s">
        <v>5311</v>
      </c>
      <c r="H2066" s="2669" t="s">
        <v>5064</v>
      </c>
      <c r="I2066" s="3025">
        <v>0</v>
      </c>
      <c r="J2066" s="3025">
        <v>300.35000000000002</v>
      </c>
      <c r="O2066">
        <f>SUMIF('3BL ACTUAL'!C:C,G2066,'3BL ACTUAL'!J:J)</f>
        <v>0</v>
      </c>
    </row>
    <row r="2067" spans="1:15">
      <c r="H2067" t="s">
        <v>7698</v>
      </c>
      <c r="O2067">
        <f>SUMIF('3BL ACTUAL'!C:C,G2067,'3BL ACTUAL'!J:J)</f>
        <v>0</v>
      </c>
    </row>
    <row r="2068" spans="1:15">
      <c r="O2068">
        <f>SUMIF('3BL ACTUAL'!C:C,G2068,'3BL ACTUAL'!J:J)</f>
        <v>0</v>
      </c>
    </row>
    <row r="2069" spans="1:15">
      <c r="H2069" s="2668" t="s">
        <v>9848</v>
      </c>
      <c r="O2069">
        <f>SUMIF('3BL ACTUAL'!C:C,G2069,'3BL ACTUAL'!J:J)</f>
        <v>0</v>
      </c>
    </row>
    <row r="2070" spans="1:15">
      <c r="A2070" s="2669" t="s">
        <v>9846</v>
      </c>
      <c r="B2070" s="2669" t="s">
        <v>5071</v>
      </c>
      <c r="C2070" s="2669" t="s">
        <v>9011</v>
      </c>
      <c r="D2070" s="2669" t="s">
        <v>5071</v>
      </c>
      <c r="E2070" s="2669" t="s">
        <v>9849</v>
      </c>
      <c r="F2070" s="2669" t="s">
        <v>9850</v>
      </c>
      <c r="G2070" s="2669" t="s">
        <v>5311</v>
      </c>
      <c r="H2070" s="2669" t="s">
        <v>5015</v>
      </c>
      <c r="I2070" s="3025">
        <v>353.21</v>
      </c>
      <c r="J2070" s="3025">
        <v>0</v>
      </c>
      <c r="O2070">
        <f>SUMIF('3BL ACTUAL'!C:C,G2070,'3BL ACTUAL'!J:J)</f>
        <v>0</v>
      </c>
    </row>
    <row r="2071" spans="1:15">
      <c r="A2071" s="2669" t="s">
        <v>9846</v>
      </c>
      <c r="B2071" s="2669" t="s">
        <v>5071</v>
      </c>
      <c r="C2071" s="2669" t="s">
        <v>9011</v>
      </c>
      <c r="D2071" s="2669" t="s">
        <v>5071</v>
      </c>
      <c r="E2071" s="2669" t="s">
        <v>9849</v>
      </c>
      <c r="F2071" s="2669" t="s">
        <v>9850</v>
      </c>
      <c r="G2071" s="2669" t="s">
        <v>5305</v>
      </c>
      <c r="H2071" s="2669" t="s">
        <v>9014</v>
      </c>
      <c r="I2071" s="3025">
        <v>0</v>
      </c>
      <c r="J2071" s="3025">
        <v>353.21</v>
      </c>
      <c r="O2071">
        <f>SUMIF('3BL ACTUAL'!C:C,G2071,'3BL ACTUAL'!J:J)</f>
        <v>0</v>
      </c>
    </row>
    <row r="2072" spans="1:15">
      <c r="H2072" t="s">
        <v>9015</v>
      </c>
      <c r="O2072">
        <f>SUMIF('3BL ACTUAL'!C:C,G2072,'3BL ACTUAL'!J:J)</f>
        <v>0</v>
      </c>
    </row>
    <row r="2073" spans="1:15">
      <c r="O2073">
        <f>SUMIF('3BL ACTUAL'!C:C,G2073,'3BL ACTUAL'!J:J)</f>
        <v>0</v>
      </c>
    </row>
    <row r="2074" spans="1:15">
      <c r="H2074" s="2668" t="s">
        <v>9851</v>
      </c>
      <c r="O2074">
        <f>SUMIF('3BL ACTUAL'!C:C,G2074,'3BL ACTUAL'!J:J)</f>
        <v>0</v>
      </c>
    </row>
    <row r="2075" spans="1:15">
      <c r="A2075" s="2669" t="s">
        <v>9852</v>
      </c>
      <c r="B2075" s="2669" t="s">
        <v>4415</v>
      </c>
      <c r="C2075" s="2669" t="s">
        <v>5059</v>
      </c>
      <c r="D2075" s="2669" t="s">
        <v>4415</v>
      </c>
      <c r="E2075" s="2669" t="s">
        <v>7800</v>
      </c>
      <c r="F2075" s="2669" t="s">
        <v>9853</v>
      </c>
      <c r="G2075" s="2669" t="s">
        <v>5308</v>
      </c>
      <c r="H2075" s="2669" t="s">
        <v>4921</v>
      </c>
      <c r="I2075" s="3025">
        <v>1321.68</v>
      </c>
      <c r="J2075" s="3025">
        <v>0</v>
      </c>
      <c r="O2075">
        <f>SUMIF('3BL ACTUAL'!C:C,G2075,'3BL ACTUAL'!J:J)</f>
        <v>0</v>
      </c>
    </row>
    <row r="2076" spans="1:15">
      <c r="A2076" s="2669" t="s">
        <v>9852</v>
      </c>
      <c r="B2076" s="2669" t="s">
        <v>4415</v>
      </c>
      <c r="C2076" s="2669" t="s">
        <v>5059</v>
      </c>
      <c r="D2076" s="2669" t="s">
        <v>4415</v>
      </c>
      <c r="E2076" s="2669" t="s">
        <v>7800</v>
      </c>
      <c r="F2076" s="2669" t="s">
        <v>9853</v>
      </c>
      <c r="G2076" s="2669" t="s">
        <v>5348</v>
      </c>
      <c r="H2076" s="2669" t="s">
        <v>4983</v>
      </c>
      <c r="I2076" s="3025">
        <v>11014</v>
      </c>
      <c r="J2076" s="3025">
        <v>0</v>
      </c>
      <c r="O2076">
        <f>SUMIF('3BL ACTUAL'!C:C,G2076,'3BL ACTUAL'!J:J)</f>
        <v>0</v>
      </c>
    </row>
    <row r="2077" spans="1:15">
      <c r="A2077" s="2669" t="s">
        <v>9852</v>
      </c>
      <c r="B2077" s="2669" t="s">
        <v>4415</v>
      </c>
      <c r="C2077" s="2669" t="s">
        <v>5059</v>
      </c>
      <c r="D2077" s="2669" t="s">
        <v>4415</v>
      </c>
      <c r="E2077" s="2669" t="s">
        <v>7800</v>
      </c>
      <c r="F2077" s="2669" t="s">
        <v>9853</v>
      </c>
      <c r="G2077" s="2669" t="s">
        <v>5303</v>
      </c>
      <c r="H2077" s="2669" t="s">
        <v>5063</v>
      </c>
      <c r="I2077" s="3025">
        <v>0</v>
      </c>
      <c r="J2077" s="3025">
        <v>0</v>
      </c>
      <c r="O2077">
        <f>SUMIF('3BL ACTUAL'!C:C,G2077,'3BL ACTUAL'!J:J)</f>
        <v>0</v>
      </c>
    </row>
    <row r="2078" spans="1:15">
      <c r="A2078" s="2669" t="s">
        <v>9852</v>
      </c>
      <c r="B2078" s="2669" t="s">
        <v>4415</v>
      </c>
      <c r="C2078" s="2669" t="s">
        <v>5059</v>
      </c>
      <c r="D2078" s="2669" t="s">
        <v>4415</v>
      </c>
      <c r="E2078" s="2669" t="s">
        <v>7800</v>
      </c>
      <c r="F2078" s="2669" t="s">
        <v>9853</v>
      </c>
      <c r="G2078" s="2669" t="s">
        <v>5311</v>
      </c>
      <c r="H2078" s="2669" t="s">
        <v>5064</v>
      </c>
      <c r="I2078" s="3025">
        <v>0</v>
      </c>
      <c r="J2078" s="3025">
        <v>12335.68</v>
      </c>
      <c r="O2078">
        <f>SUMIF('3BL ACTUAL'!C:C,G2078,'3BL ACTUAL'!J:J)</f>
        <v>0</v>
      </c>
    </row>
    <row r="2079" spans="1:15">
      <c r="H2079" t="s">
        <v>7801</v>
      </c>
      <c r="O2079">
        <f>SUMIF('3BL ACTUAL'!C:C,G2079,'3BL ACTUAL'!J:J)</f>
        <v>0</v>
      </c>
    </row>
    <row r="2080" spans="1:15">
      <c r="O2080">
        <f>SUMIF('3BL ACTUAL'!C:C,G2080,'3BL ACTUAL'!J:J)</f>
        <v>0</v>
      </c>
    </row>
    <row r="2081" spans="1:15">
      <c r="H2081" s="2668" t="s">
        <v>9854</v>
      </c>
      <c r="O2081">
        <f>SUMIF('3BL ACTUAL'!C:C,G2081,'3BL ACTUAL'!J:J)</f>
        <v>0</v>
      </c>
    </row>
    <row r="2082" spans="1:15">
      <c r="A2082" s="2669" t="s">
        <v>9855</v>
      </c>
      <c r="B2082" s="2669" t="s">
        <v>4415</v>
      </c>
      <c r="C2082" s="2669" t="s">
        <v>5059</v>
      </c>
      <c r="D2082" s="2669" t="s">
        <v>4415</v>
      </c>
      <c r="E2082" s="2669" t="s">
        <v>7546</v>
      </c>
      <c r="F2082" s="2669" t="s">
        <v>9856</v>
      </c>
      <c r="G2082" s="2669" t="s">
        <v>5309</v>
      </c>
      <c r="H2082" s="2669" t="s">
        <v>4947</v>
      </c>
      <c r="I2082" s="3025">
        <v>990</v>
      </c>
      <c r="J2082" s="3025">
        <v>0</v>
      </c>
      <c r="O2082">
        <f>SUMIF('3BL ACTUAL'!C:C,G2082,'3BL ACTUAL'!J:J)</f>
        <v>0</v>
      </c>
    </row>
    <row r="2083" spans="1:15">
      <c r="A2083" s="2669" t="s">
        <v>9855</v>
      </c>
      <c r="B2083" s="2669" t="s">
        <v>4415</v>
      </c>
      <c r="C2083" s="2669" t="s">
        <v>5059</v>
      </c>
      <c r="D2083" s="2669" t="s">
        <v>4415</v>
      </c>
      <c r="E2083" s="2669" t="s">
        <v>7546</v>
      </c>
      <c r="F2083" s="2669" t="s">
        <v>9856</v>
      </c>
      <c r="G2083" s="2669" t="s">
        <v>5303</v>
      </c>
      <c r="H2083" s="2669" t="s">
        <v>5063</v>
      </c>
      <c r="I2083" s="3025">
        <v>0</v>
      </c>
      <c r="J2083" s="3025">
        <v>0</v>
      </c>
      <c r="O2083">
        <f>SUMIF('3BL ACTUAL'!C:C,G2083,'3BL ACTUAL'!J:J)</f>
        <v>0</v>
      </c>
    </row>
    <row r="2084" spans="1:15">
      <c r="A2084" s="2669" t="s">
        <v>9855</v>
      </c>
      <c r="B2084" s="2669" t="s">
        <v>4415</v>
      </c>
      <c r="C2084" s="2669" t="s">
        <v>5059</v>
      </c>
      <c r="D2084" s="2669" t="s">
        <v>4415</v>
      </c>
      <c r="E2084" s="2669" t="s">
        <v>7546</v>
      </c>
      <c r="F2084" s="2669" t="s">
        <v>9856</v>
      </c>
      <c r="G2084" s="2669" t="s">
        <v>5311</v>
      </c>
      <c r="H2084" s="2669" t="s">
        <v>5064</v>
      </c>
      <c r="I2084" s="3025">
        <v>0</v>
      </c>
      <c r="J2084" s="3025">
        <v>990</v>
      </c>
      <c r="O2084">
        <f>SUMIF('3BL ACTUAL'!C:C,G2084,'3BL ACTUAL'!J:J)</f>
        <v>0</v>
      </c>
    </row>
    <row r="2085" spans="1:15">
      <c r="H2085" t="s">
        <v>7547</v>
      </c>
      <c r="O2085">
        <f>SUMIF('3BL ACTUAL'!C:C,G2085,'3BL ACTUAL'!J:J)</f>
        <v>0</v>
      </c>
    </row>
    <row r="2086" spans="1:15">
      <c r="O2086">
        <f>SUMIF('3BL ACTUAL'!C:C,G2086,'3BL ACTUAL'!J:J)</f>
        <v>0</v>
      </c>
    </row>
    <row r="2087" spans="1:15">
      <c r="H2087" s="2668" t="s">
        <v>9857</v>
      </c>
      <c r="O2087">
        <f>SUMIF('3BL ACTUAL'!C:C,G2087,'3BL ACTUAL'!J:J)</f>
        <v>0</v>
      </c>
    </row>
    <row r="2088" spans="1:15">
      <c r="A2088" s="2669" t="s">
        <v>9855</v>
      </c>
      <c r="B2088" s="2669" t="s">
        <v>4415</v>
      </c>
      <c r="C2088" s="2669" t="s">
        <v>5059</v>
      </c>
      <c r="D2088" s="2669" t="s">
        <v>4415</v>
      </c>
      <c r="E2088" s="2669" t="s">
        <v>7548</v>
      </c>
      <c r="F2088" s="2669" t="s">
        <v>9858</v>
      </c>
      <c r="G2088" s="2669" t="s">
        <v>5309</v>
      </c>
      <c r="H2088" s="2669" t="s">
        <v>4947</v>
      </c>
      <c r="I2088" s="3025">
        <v>249.48</v>
      </c>
      <c r="J2088" s="3025">
        <v>0</v>
      </c>
      <c r="O2088">
        <f>SUMIF('3BL ACTUAL'!C:C,G2088,'3BL ACTUAL'!J:J)</f>
        <v>0</v>
      </c>
    </row>
    <row r="2089" spans="1:15">
      <c r="A2089" s="2669" t="s">
        <v>9855</v>
      </c>
      <c r="B2089" s="2669" t="s">
        <v>4415</v>
      </c>
      <c r="C2089" s="2669" t="s">
        <v>5059</v>
      </c>
      <c r="D2089" s="2669" t="s">
        <v>4415</v>
      </c>
      <c r="E2089" s="2669" t="s">
        <v>7548</v>
      </c>
      <c r="F2089" s="2669" t="s">
        <v>9858</v>
      </c>
      <c r="G2089" s="2669" t="s">
        <v>5303</v>
      </c>
      <c r="H2089" s="2669" t="s">
        <v>5063</v>
      </c>
      <c r="I2089" s="3025">
        <v>0</v>
      </c>
      <c r="J2089" s="3025">
        <v>0</v>
      </c>
      <c r="O2089">
        <f>SUMIF('3BL ACTUAL'!C:C,G2089,'3BL ACTUAL'!J:J)</f>
        <v>0</v>
      </c>
    </row>
    <row r="2090" spans="1:15">
      <c r="A2090" s="2669" t="s">
        <v>9855</v>
      </c>
      <c r="B2090" s="2669" t="s">
        <v>4415</v>
      </c>
      <c r="C2090" s="2669" t="s">
        <v>5059</v>
      </c>
      <c r="D2090" s="2669" t="s">
        <v>4415</v>
      </c>
      <c r="E2090" s="2669" t="s">
        <v>7548</v>
      </c>
      <c r="F2090" s="2669" t="s">
        <v>9858</v>
      </c>
      <c r="G2090" s="2669" t="s">
        <v>5311</v>
      </c>
      <c r="H2090" s="2669" t="s">
        <v>5064</v>
      </c>
      <c r="I2090" s="3025">
        <v>0</v>
      </c>
      <c r="J2090" s="3025">
        <v>249.48</v>
      </c>
      <c r="O2090">
        <f>SUMIF('3BL ACTUAL'!C:C,G2090,'3BL ACTUAL'!J:J)</f>
        <v>0</v>
      </c>
    </row>
    <row r="2091" spans="1:15">
      <c r="H2091" t="s">
        <v>7549</v>
      </c>
      <c r="O2091">
        <f>SUMIF('3BL ACTUAL'!C:C,G2091,'3BL ACTUAL'!J:J)</f>
        <v>0</v>
      </c>
    </row>
    <row r="2092" spans="1:15">
      <c r="O2092">
        <f>SUMIF('3BL ACTUAL'!C:C,G2092,'3BL ACTUAL'!J:J)</f>
        <v>0</v>
      </c>
    </row>
    <row r="2093" spans="1:15">
      <c r="H2093" s="2668" t="s">
        <v>9859</v>
      </c>
      <c r="O2093">
        <f>SUMIF('3BL ACTUAL'!C:C,G2093,'3BL ACTUAL'!J:J)</f>
        <v>0</v>
      </c>
    </row>
    <row r="2094" spans="1:15">
      <c r="A2094" s="2669" t="s">
        <v>9855</v>
      </c>
      <c r="B2094" s="2669" t="s">
        <v>4415</v>
      </c>
      <c r="C2094" s="2669" t="s">
        <v>5059</v>
      </c>
      <c r="D2094" s="2669" t="s">
        <v>4415</v>
      </c>
      <c r="E2094" s="2669" t="s">
        <v>8701</v>
      </c>
      <c r="F2094" s="2669" t="s">
        <v>9860</v>
      </c>
      <c r="G2094" s="2669" t="s">
        <v>5308</v>
      </c>
      <c r="H2094" s="2669" t="s">
        <v>4921</v>
      </c>
      <c r="I2094" s="3025">
        <v>6</v>
      </c>
      <c r="J2094" s="3025">
        <v>0</v>
      </c>
      <c r="O2094">
        <f>SUMIF('3BL ACTUAL'!C:C,G2094,'3BL ACTUAL'!J:J)</f>
        <v>0</v>
      </c>
    </row>
    <row r="2095" spans="1:15">
      <c r="A2095" s="2669" t="s">
        <v>9855</v>
      </c>
      <c r="B2095" s="2669" t="s">
        <v>4415</v>
      </c>
      <c r="C2095" s="2669" t="s">
        <v>5059</v>
      </c>
      <c r="D2095" s="2669" t="s">
        <v>4415</v>
      </c>
      <c r="E2095" s="2669" t="s">
        <v>8701</v>
      </c>
      <c r="F2095" s="2669" t="s">
        <v>9860</v>
      </c>
      <c r="G2095" s="2669" t="s">
        <v>5356</v>
      </c>
      <c r="H2095" s="2669" t="s">
        <v>5025</v>
      </c>
      <c r="I2095" s="3025">
        <v>50</v>
      </c>
      <c r="J2095" s="3025">
        <v>0</v>
      </c>
      <c r="O2095">
        <f>SUMIF('3BL ACTUAL'!C:C,G2095,'3BL ACTUAL'!J:J)</f>
        <v>0</v>
      </c>
    </row>
    <row r="2096" spans="1:15">
      <c r="A2096" s="2669" t="s">
        <v>9855</v>
      </c>
      <c r="B2096" s="2669" t="s">
        <v>4415</v>
      </c>
      <c r="C2096" s="2669" t="s">
        <v>5059</v>
      </c>
      <c r="D2096" s="2669" t="s">
        <v>4415</v>
      </c>
      <c r="E2096" s="2669" t="s">
        <v>8701</v>
      </c>
      <c r="F2096" s="2669" t="s">
        <v>9860</v>
      </c>
      <c r="G2096" s="2669" t="s">
        <v>5303</v>
      </c>
      <c r="H2096" s="2669" t="s">
        <v>5063</v>
      </c>
      <c r="I2096" s="3025">
        <v>0</v>
      </c>
      <c r="J2096" s="3025">
        <v>0</v>
      </c>
      <c r="O2096">
        <f>SUMIF('3BL ACTUAL'!C:C,G2096,'3BL ACTUAL'!J:J)</f>
        <v>0</v>
      </c>
    </row>
    <row r="2097" spans="1:15">
      <c r="A2097" s="2669" t="s">
        <v>9855</v>
      </c>
      <c r="B2097" s="2669" t="s">
        <v>4415</v>
      </c>
      <c r="C2097" s="2669" t="s">
        <v>5059</v>
      </c>
      <c r="D2097" s="2669" t="s">
        <v>4415</v>
      </c>
      <c r="E2097" s="2669" t="s">
        <v>8701</v>
      </c>
      <c r="F2097" s="2669" t="s">
        <v>9860</v>
      </c>
      <c r="G2097" s="2669" t="s">
        <v>5311</v>
      </c>
      <c r="H2097" s="2669" t="s">
        <v>5064</v>
      </c>
      <c r="I2097" s="3025">
        <v>0</v>
      </c>
      <c r="J2097" s="3025">
        <v>56</v>
      </c>
      <c r="O2097">
        <f>SUMIF('3BL ACTUAL'!C:C,G2097,'3BL ACTUAL'!J:J)</f>
        <v>0</v>
      </c>
    </row>
    <row r="2098" spans="1:15">
      <c r="H2098" t="s">
        <v>8702</v>
      </c>
      <c r="O2098">
        <f>SUMIF('3BL ACTUAL'!C:C,G2098,'3BL ACTUAL'!J:J)</f>
        <v>0</v>
      </c>
    </row>
    <row r="2099" spans="1:15">
      <c r="O2099">
        <f>SUMIF('3BL ACTUAL'!C:C,G2099,'3BL ACTUAL'!J:J)</f>
        <v>0</v>
      </c>
    </row>
    <row r="2100" spans="1:15">
      <c r="H2100" s="2668" t="s">
        <v>9861</v>
      </c>
      <c r="O2100">
        <f>SUMIF('3BL ACTUAL'!C:C,G2100,'3BL ACTUAL'!J:J)</f>
        <v>0</v>
      </c>
    </row>
    <row r="2101" spans="1:15">
      <c r="A2101" s="2669" t="s">
        <v>9862</v>
      </c>
      <c r="B2101" s="2669" t="s">
        <v>4415</v>
      </c>
      <c r="C2101" s="2669" t="s">
        <v>5059</v>
      </c>
      <c r="D2101" s="2669" t="s">
        <v>4415</v>
      </c>
      <c r="E2101" s="2669" t="s">
        <v>7544</v>
      </c>
      <c r="F2101" s="2669" t="s">
        <v>9863</v>
      </c>
      <c r="G2101" s="2669" t="s">
        <v>5309</v>
      </c>
      <c r="H2101" s="2669" t="s">
        <v>4947</v>
      </c>
      <c r="I2101" s="3025">
        <v>996.25</v>
      </c>
      <c r="J2101" s="3025">
        <v>0</v>
      </c>
      <c r="O2101">
        <f>SUMIF('3BL ACTUAL'!C:C,G2101,'3BL ACTUAL'!J:J)</f>
        <v>0</v>
      </c>
    </row>
    <row r="2102" spans="1:15">
      <c r="A2102" s="2669" t="s">
        <v>9862</v>
      </c>
      <c r="B2102" s="2669" t="s">
        <v>4415</v>
      </c>
      <c r="C2102" s="2669" t="s">
        <v>5059</v>
      </c>
      <c r="D2102" s="2669" t="s">
        <v>4415</v>
      </c>
      <c r="E2102" s="2669" t="s">
        <v>7544</v>
      </c>
      <c r="F2102" s="2669" t="s">
        <v>9863</v>
      </c>
      <c r="G2102" s="2669" t="s">
        <v>5303</v>
      </c>
      <c r="H2102" s="2669" t="s">
        <v>5063</v>
      </c>
      <c r="I2102" s="3025">
        <v>0</v>
      </c>
      <c r="J2102" s="3025">
        <v>0</v>
      </c>
      <c r="O2102">
        <f>SUMIF('3BL ACTUAL'!C:C,G2102,'3BL ACTUAL'!J:J)</f>
        <v>0</v>
      </c>
    </row>
    <row r="2103" spans="1:15">
      <c r="A2103" s="2669" t="s">
        <v>9862</v>
      </c>
      <c r="B2103" s="2669" t="s">
        <v>4415</v>
      </c>
      <c r="C2103" s="2669" t="s">
        <v>5059</v>
      </c>
      <c r="D2103" s="2669" t="s">
        <v>4415</v>
      </c>
      <c r="E2103" s="2669" t="s">
        <v>7544</v>
      </c>
      <c r="F2103" s="2669" t="s">
        <v>9863</v>
      </c>
      <c r="G2103" s="2669" t="s">
        <v>5311</v>
      </c>
      <c r="H2103" s="2669" t="s">
        <v>5064</v>
      </c>
      <c r="I2103" s="3025">
        <v>0</v>
      </c>
      <c r="J2103" s="3025">
        <v>996.25</v>
      </c>
      <c r="O2103">
        <f>SUMIF('3BL ACTUAL'!C:C,G2103,'3BL ACTUAL'!J:J)</f>
        <v>0</v>
      </c>
    </row>
    <row r="2104" spans="1:15">
      <c r="H2104" t="s">
        <v>7545</v>
      </c>
      <c r="O2104">
        <f>SUMIF('3BL ACTUAL'!C:C,G2104,'3BL ACTUAL'!J:J)</f>
        <v>0</v>
      </c>
    </row>
    <row r="2105" spans="1:15">
      <c r="O2105">
        <f>SUMIF('3BL ACTUAL'!C:C,G2105,'3BL ACTUAL'!J:J)</f>
        <v>0</v>
      </c>
    </row>
    <row r="2106" spans="1:15">
      <c r="H2106" s="2668" t="s">
        <v>9864</v>
      </c>
      <c r="O2106">
        <f>SUMIF('3BL ACTUAL'!C:C,G2106,'3BL ACTUAL'!J:J)</f>
        <v>0</v>
      </c>
    </row>
    <row r="2107" spans="1:15">
      <c r="A2107" s="2669" t="s">
        <v>9865</v>
      </c>
      <c r="B2107" s="2669" t="s">
        <v>4415</v>
      </c>
      <c r="C2107" s="2669" t="s">
        <v>5059</v>
      </c>
      <c r="D2107" s="2669" t="s">
        <v>4415</v>
      </c>
      <c r="E2107" s="2669" t="s">
        <v>8699</v>
      </c>
      <c r="F2107" s="2669" t="s">
        <v>9866</v>
      </c>
      <c r="G2107" s="2669" t="s">
        <v>5308</v>
      </c>
      <c r="H2107" s="2669" t="s">
        <v>4921</v>
      </c>
      <c r="I2107" s="3025">
        <v>599.1</v>
      </c>
      <c r="J2107" s="3025">
        <v>0</v>
      </c>
      <c r="O2107">
        <f>SUMIF('3BL ACTUAL'!C:C,G2107,'3BL ACTUAL'!J:J)</f>
        <v>0</v>
      </c>
    </row>
    <row r="2108" spans="1:15">
      <c r="A2108" s="2669" t="s">
        <v>9865</v>
      </c>
      <c r="B2108" s="2669" t="s">
        <v>4415</v>
      </c>
      <c r="C2108" s="2669" t="s">
        <v>5059</v>
      </c>
      <c r="D2108" s="2669" t="s">
        <v>4415</v>
      </c>
      <c r="E2108" s="2669" t="s">
        <v>8699</v>
      </c>
      <c r="F2108" s="2669" t="s">
        <v>9866</v>
      </c>
      <c r="G2108" s="2669" t="s">
        <v>6677</v>
      </c>
      <c r="H2108" s="2669" t="s">
        <v>6678</v>
      </c>
      <c r="I2108" s="3025">
        <v>4992.47</v>
      </c>
      <c r="J2108" s="3025">
        <v>0</v>
      </c>
      <c r="O2108">
        <f>SUMIF('3BL ACTUAL'!C:C,G2108,'3BL ACTUAL'!J:J)</f>
        <v>0</v>
      </c>
    </row>
    <row r="2109" spans="1:15">
      <c r="A2109" s="2669" t="s">
        <v>9865</v>
      </c>
      <c r="B2109" s="2669" t="s">
        <v>4415</v>
      </c>
      <c r="C2109" s="2669" t="s">
        <v>5059</v>
      </c>
      <c r="D2109" s="2669" t="s">
        <v>4415</v>
      </c>
      <c r="E2109" s="2669" t="s">
        <v>8699</v>
      </c>
      <c r="F2109" s="2669" t="s">
        <v>9866</v>
      </c>
      <c r="G2109" s="2669" t="s">
        <v>5303</v>
      </c>
      <c r="H2109" s="2669" t="s">
        <v>5063</v>
      </c>
      <c r="I2109" s="3025">
        <v>0</v>
      </c>
      <c r="J2109" s="3025">
        <v>0</v>
      </c>
      <c r="O2109">
        <f>SUMIF('3BL ACTUAL'!C:C,G2109,'3BL ACTUAL'!J:J)</f>
        <v>0</v>
      </c>
    </row>
    <row r="2110" spans="1:15">
      <c r="A2110" s="2669" t="s">
        <v>9865</v>
      </c>
      <c r="B2110" s="2669" t="s">
        <v>4415</v>
      </c>
      <c r="C2110" s="2669" t="s">
        <v>5059</v>
      </c>
      <c r="D2110" s="2669" t="s">
        <v>4415</v>
      </c>
      <c r="E2110" s="2669" t="s">
        <v>8699</v>
      </c>
      <c r="F2110" s="2669" t="s">
        <v>9866</v>
      </c>
      <c r="G2110" s="2669" t="s">
        <v>5311</v>
      </c>
      <c r="H2110" s="2669" t="s">
        <v>5064</v>
      </c>
      <c r="I2110" s="3025">
        <v>0</v>
      </c>
      <c r="J2110" s="3025">
        <v>5591.57</v>
      </c>
      <c r="O2110">
        <f>SUMIF('3BL ACTUAL'!C:C,G2110,'3BL ACTUAL'!J:J)</f>
        <v>0</v>
      </c>
    </row>
    <row r="2111" spans="1:15">
      <c r="H2111" t="s">
        <v>8700</v>
      </c>
      <c r="O2111">
        <f>SUMIF('3BL ACTUAL'!C:C,G2111,'3BL ACTUAL'!J:J)</f>
        <v>0</v>
      </c>
    </row>
    <row r="2112" spans="1:15">
      <c r="O2112">
        <f>SUMIF('3BL ACTUAL'!C:C,G2112,'3BL ACTUAL'!J:J)</f>
        <v>0</v>
      </c>
    </row>
    <row r="2113" spans="1:15">
      <c r="H2113" s="2668" t="s">
        <v>9867</v>
      </c>
      <c r="O2113">
        <f>SUMIF('3BL ACTUAL'!C:C,G2113,'3BL ACTUAL'!J:J)</f>
        <v>0</v>
      </c>
    </row>
    <row r="2114" spans="1:15">
      <c r="A2114" s="2669" t="s">
        <v>9865</v>
      </c>
      <c r="B2114" s="2669" t="s">
        <v>5169</v>
      </c>
      <c r="C2114" s="2669" t="s">
        <v>5298</v>
      </c>
      <c r="D2114" s="2669" t="s">
        <v>5299</v>
      </c>
      <c r="E2114" s="2669" t="s">
        <v>8990</v>
      </c>
      <c r="F2114" s="2669" t="s">
        <v>9868</v>
      </c>
      <c r="G2114" s="2669" t="s">
        <v>8992</v>
      </c>
      <c r="H2114" s="2669" t="s">
        <v>8993</v>
      </c>
      <c r="I2114" s="3025">
        <v>415.39</v>
      </c>
      <c r="J2114" s="3025">
        <v>0</v>
      </c>
      <c r="N2114" s="1460">
        <v>1</v>
      </c>
      <c r="O2114">
        <f>SUMIF('3BL ACTUAL'!C:C,G2114,'3BL ACTUAL'!J:J)</f>
        <v>0</v>
      </c>
    </row>
    <row r="2115" spans="1:15">
      <c r="A2115" s="2669" t="s">
        <v>9865</v>
      </c>
      <c r="B2115" s="2669" t="s">
        <v>5169</v>
      </c>
      <c r="C2115" s="2669" t="s">
        <v>5298</v>
      </c>
      <c r="D2115" s="2669" t="s">
        <v>5299</v>
      </c>
      <c r="E2115" s="2669" t="s">
        <v>8990</v>
      </c>
      <c r="F2115" s="2669" t="s">
        <v>9868</v>
      </c>
      <c r="G2115" s="2669" t="s">
        <v>8980</v>
      </c>
      <c r="H2115" s="2669" t="s">
        <v>9055</v>
      </c>
      <c r="I2115" s="3025">
        <v>0</v>
      </c>
      <c r="J2115" s="3025">
        <v>415.39</v>
      </c>
      <c r="O2115">
        <f>SUMIF('3BL ACTUAL'!C:C,G2115,'3BL ACTUAL'!J:J)</f>
        <v>0</v>
      </c>
    </row>
    <row r="2116" spans="1:15">
      <c r="H2116" t="s">
        <v>8991</v>
      </c>
      <c r="O2116">
        <f>SUMIF('3BL ACTUAL'!C:C,G2116,'3BL ACTUAL'!J:J)</f>
        <v>0</v>
      </c>
    </row>
    <row r="2117" spans="1:15">
      <c r="O2117">
        <f>SUMIF('3BL ACTUAL'!C:C,G2117,'3BL ACTUAL'!J:J)</f>
        <v>0</v>
      </c>
    </row>
    <row r="2118" spans="1:15">
      <c r="H2118" s="2668" t="s">
        <v>9869</v>
      </c>
      <c r="O2118">
        <f>SUMIF('3BL ACTUAL'!C:C,G2118,'3BL ACTUAL'!J:J)</f>
        <v>0</v>
      </c>
    </row>
    <row r="2119" spans="1:15">
      <c r="A2119" s="2669" t="s">
        <v>9870</v>
      </c>
      <c r="B2119" s="2669" t="s">
        <v>5169</v>
      </c>
      <c r="C2119" s="2669" t="s">
        <v>5298</v>
      </c>
      <c r="D2119" s="2669" t="s">
        <v>5299</v>
      </c>
      <c r="E2119" s="2669" t="s">
        <v>8900</v>
      </c>
      <c r="F2119" s="2669" t="s">
        <v>9871</v>
      </c>
      <c r="G2119" s="2669" t="s">
        <v>8992</v>
      </c>
      <c r="H2119" s="2669" t="s">
        <v>8993</v>
      </c>
      <c r="I2119" s="3025">
        <v>415.39</v>
      </c>
      <c r="J2119" s="3025">
        <v>0</v>
      </c>
      <c r="O2119">
        <f>SUMIF('3BL ACTUAL'!C:C,G2119,'3BL ACTUAL'!J:J)</f>
        <v>0</v>
      </c>
    </row>
    <row r="2120" spans="1:15">
      <c r="A2120" s="2669" t="s">
        <v>9870</v>
      </c>
      <c r="B2120" s="2669" t="s">
        <v>5169</v>
      </c>
      <c r="C2120" s="2669" t="s">
        <v>5298</v>
      </c>
      <c r="D2120" s="2669" t="s">
        <v>5299</v>
      </c>
      <c r="E2120" s="2669" t="s">
        <v>8900</v>
      </c>
      <c r="F2120" s="2669" t="s">
        <v>9871</v>
      </c>
      <c r="G2120" s="2669" t="s">
        <v>8784</v>
      </c>
      <c r="H2120" s="2669" t="s">
        <v>9036</v>
      </c>
      <c r="I2120" s="3025">
        <v>0</v>
      </c>
      <c r="J2120" s="3025">
        <v>415.39</v>
      </c>
      <c r="O2120">
        <f>SUMIF('3BL ACTUAL'!C:C,G2120,'3BL ACTUAL'!J:J)</f>
        <v>0</v>
      </c>
    </row>
    <row r="2121" spans="1:15">
      <c r="H2121" t="s">
        <v>8901</v>
      </c>
      <c r="O2121">
        <f>SUMIF('3BL ACTUAL'!C:C,G2121,'3BL ACTUAL'!J:J)</f>
        <v>0</v>
      </c>
    </row>
    <row r="2122" spans="1:15">
      <c r="O2122">
        <f>SUMIF('3BL ACTUAL'!C:C,G2122,'3BL ACTUAL'!J:J)</f>
        <v>0</v>
      </c>
    </row>
    <row r="2123" spans="1:15">
      <c r="H2123" s="2668" t="s">
        <v>9872</v>
      </c>
      <c r="O2123">
        <f>SUMIF('3BL ACTUAL'!C:C,G2123,'3BL ACTUAL'!J:J)</f>
        <v>0</v>
      </c>
    </row>
    <row r="2124" spans="1:15">
      <c r="A2124" s="2669" t="s">
        <v>9870</v>
      </c>
      <c r="B2124" s="2669" t="s">
        <v>5169</v>
      </c>
      <c r="C2124" s="2669" t="s">
        <v>5298</v>
      </c>
      <c r="D2124" s="2669" t="s">
        <v>5299</v>
      </c>
      <c r="E2124" s="2669" t="s">
        <v>8902</v>
      </c>
      <c r="F2124" s="2669" t="s">
        <v>9873</v>
      </c>
      <c r="G2124" s="2669" t="s">
        <v>8994</v>
      </c>
      <c r="H2124" s="2669" t="s">
        <v>8995</v>
      </c>
      <c r="I2124" s="3025">
        <v>161.54</v>
      </c>
      <c r="J2124" s="3025">
        <v>0</v>
      </c>
      <c r="O2124">
        <f>SUMIF('3BL ACTUAL'!C:C,G2124,'3BL ACTUAL'!J:J)</f>
        <v>0</v>
      </c>
    </row>
    <row r="2125" spans="1:15">
      <c r="A2125" s="2669" t="s">
        <v>9870</v>
      </c>
      <c r="B2125" s="2669" t="s">
        <v>5169</v>
      </c>
      <c r="C2125" s="2669" t="s">
        <v>5298</v>
      </c>
      <c r="D2125" s="2669" t="s">
        <v>5299</v>
      </c>
      <c r="E2125" s="2669" t="s">
        <v>8902</v>
      </c>
      <c r="F2125" s="2669" t="s">
        <v>9873</v>
      </c>
      <c r="G2125" s="2669" t="s">
        <v>8784</v>
      </c>
      <c r="H2125" s="2669" t="s">
        <v>9036</v>
      </c>
      <c r="I2125" s="3025">
        <v>0</v>
      </c>
      <c r="J2125" s="3025">
        <v>161.54</v>
      </c>
      <c r="O2125">
        <f>SUMIF('3BL ACTUAL'!C:C,G2125,'3BL ACTUAL'!J:J)</f>
        <v>0</v>
      </c>
    </row>
    <row r="2126" spans="1:15">
      <c r="H2126" t="s">
        <v>8903</v>
      </c>
      <c r="O2126">
        <f>SUMIF('3BL ACTUAL'!C:C,G2126,'3BL ACTUAL'!J:J)</f>
        <v>0</v>
      </c>
    </row>
    <row r="2127" spans="1:15">
      <c r="O2127">
        <f>SUMIF('3BL ACTUAL'!C:C,G2127,'3BL ACTUAL'!J:J)</f>
        <v>0</v>
      </c>
    </row>
    <row r="2128" spans="1:15">
      <c r="H2128" s="2668" t="s">
        <v>9874</v>
      </c>
      <c r="O2128">
        <f>SUMIF('3BL ACTUAL'!C:C,G2128,'3BL ACTUAL'!J:J)</f>
        <v>0</v>
      </c>
    </row>
    <row r="2129" spans="1:15">
      <c r="A2129" s="2669" t="s">
        <v>9870</v>
      </c>
      <c r="B2129" s="2669" t="s">
        <v>5169</v>
      </c>
      <c r="C2129" s="2669" t="s">
        <v>5298</v>
      </c>
      <c r="D2129" s="2669" t="s">
        <v>5299</v>
      </c>
      <c r="E2129" s="2669" t="s">
        <v>8904</v>
      </c>
      <c r="F2129" s="2669" t="s">
        <v>9875</v>
      </c>
      <c r="G2129" s="2669" t="s">
        <v>8994</v>
      </c>
      <c r="H2129" s="2669" t="s">
        <v>8995</v>
      </c>
      <c r="I2129" s="3025">
        <v>161.54</v>
      </c>
      <c r="J2129" s="3025">
        <v>0</v>
      </c>
      <c r="O2129">
        <f>SUMIF('3BL ACTUAL'!C:C,G2129,'3BL ACTUAL'!J:J)</f>
        <v>0</v>
      </c>
    </row>
    <row r="2130" spans="1:15">
      <c r="A2130" s="2669" t="s">
        <v>9870</v>
      </c>
      <c r="B2130" s="2669" t="s">
        <v>5169</v>
      </c>
      <c r="C2130" s="2669" t="s">
        <v>5298</v>
      </c>
      <c r="D2130" s="2669" t="s">
        <v>5299</v>
      </c>
      <c r="E2130" s="2669" t="s">
        <v>8904</v>
      </c>
      <c r="F2130" s="2669" t="s">
        <v>9875</v>
      </c>
      <c r="G2130" s="2669" t="s">
        <v>8784</v>
      </c>
      <c r="H2130" s="2669" t="s">
        <v>9036</v>
      </c>
      <c r="I2130" s="3025">
        <v>0</v>
      </c>
      <c r="J2130" s="3025">
        <v>161.54</v>
      </c>
      <c r="O2130">
        <f>SUMIF('3BL ACTUAL'!C:C,G2130,'3BL ACTUAL'!J:J)</f>
        <v>0</v>
      </c>
    </row>
    <row r="2131" spans="1:15">
      <c r="H2131" t="s">
        <v>8905</v>
      </c>
      <c r="O2131">
        <f>SUMIF('3BL ACTUAL'!C:C,G2131,'3BL ACTUAL'!J:J)</f>
        <v>0</v>
      </c>
    </row>
    <row r="2132" spans="1:15">
      <c r="O2132">
        <f>SUMIF('3BL ACTUAL'!C:C,G2132,'3BL ACTUAL'!J:J)</f>
        <v>0</v>
      </c>
    </row>
    <row r="2133" spans="1:15">
      <c r="H2133" s="2668" t="s">
        <v>9876</v>
      </c>
      <c r="O2133">
        <f>SUMIF('3BL ACTUAL'!C:C,G2133,'3BL ACTUAL'!J:J)</f>
        <v>0</v>
      </c>
    </row>
    <row r="2134" spans="1:15">
      <c r="A2134" s="2669" t="s">
        <v>9870</v>
      </c>
      <c r="B2134" s="2669" t="s">
        <v>5169</v>
      </c>
      <c r="C2134" s="2669" t="s">
        <v>5298</v>
      </c>
      <c r="D2134" s="2669" t="s">
        <v>5299</v>
      </c>
      <c r="E2134" s="2669" t="s">
        <v>8476</v>
      </c>
      <c r="F2134" s="2669" t="s">
        <v>9877</v>
      </c>
      <c r="G2134" s="2669" t="s">
        <v>8404</v>
      </c>
      <c r="H2134" s="2669" t="s">
        <v>8405</v>
      </c>
      <c r="I2134" s="3025">
        <v>538.62</v>
      </c>
      <c r="J2134" s="3025">
        <v>0</v>
      </c>
      <c r="N2134" s="1460">
        <v>1</v>
      </c>
      <c r="O2134">
        <f>SUMIF('3BL ACTUAL'!C:C,G2134,'3BL ACTUAL'!J:J)</f>
        <v>0</v>
      </c>
    </row>
    <row r="2135" spans="1:15">
      <c r="A2135" s="2669" t="s">
        <v>9870</v>
      </c>
      <c r="B2135" s="2669" t="s">
        <v>5169</v>
      </c>
      <c r="C2135" s="2669" t="s">
        <v>5298</v>
      </c>
      <c r="D2135" s="2669" t="s">
        <v>5299</v>
      </c>
      <c r="E2135" s="2669" t="s">
        <v>8476</v>
      </c>
      <c r="F2135" s="2669" t="s">
        <v>9877</v>
      </c>
      <c r="G2135" s="2669" t="s">
        <v>8980</v>
      </c>
      <c r="H2135" s="2669" t="s">
        <v>9055</v>
      </c>
      <c r="I2135" s="3025">
        <v>0</v>
      </c>
      <c r="J2135" s="3025">
        <v>538.62</v>
      </c>
      <c r="O2135">
        <f>SUMIF('3BL ACTUAL'!C:C,G2135,'3BL ACTUAL'!J:J)</f>
        <v>0</v>
      </c>
    </row>
    <row r="2136" spans="1:15">
      <c r="H2136" t="s">
        <v>8477</v>
      </c>
      <c r="O2136">
        <f>SUMIF('3BL ACTUAL'!C:C,G2136,'3BL ACTUAL'!J:J)</f>
        <v>0</v>
      </c>
    </row>
    <row r="2137" spans="1:15">
      <c r="O2137">
        <f>SUMIF('3BL ACTUAL'!C:C,G2137,'3BL ACTUAL'!J:J)</f>
        <v>0</v>
      </c>
    </row>
    <row r="2138" spans="1:15">
      <c r="H2138" s="2668" t="s">
        <v>9878</v>
      </c>
      <c r="O2138">
        <f>SUMIF('3BL ACTUAL'!C:C,G2138,'3BL ACTUAL'!J:J)</f>
        <v>0</v>
      </c>
    </row>
    <row r="2139" spans="1:15">
      <c r="A2139" s="2669" t="s">
        <v>9870</v>
      </c>
      <c r="B2139" s="2669" t="s">
        <v>5169</v>
      </c>
      <c r="C2139" s="2669" t="s">
        <v>5298</v>
      </c>
      <c r="D2139" s="2669" t="s">
        <v>5299</v>
      </c>
      <c r="E2139" s="2669" t="s">
        <v>8478</v>
      </c>
      <c r="F2139" s="2669" t="s">
        <v>9879</v>
      </c>
      <c r="G2139" s="2669" t="s">
        <v>8404</v>
      </c>
      <c r="H2139" s="2669" t="s">
        <v>8405</v>
      </c>
      <c r="I2139" s="3025">
        <v>538.62</v>
      </c>
      <c r="J2139" s="3025">
        <v>0</v>
      </c>
      <c r="N2139" s="1460">
        <v>1</v>
      </c>
      <c r="O2139">
        <f>SUMIF('3BL ACTUAL'!C:C,G2139,'3BL ACTUAL'!J:J)</f>
        <v>0</v>
      </c>
    </row>
    <row r="2140" spans="1:15">
      <c r="A2140" s="2669" t="s">
        <v>9870</v>
      </c>
      <c r="B2140" s="2669" t="s">
        <v>5169</v>
      </c>
      <c r="C2140" s="2669" t="s">
        <v>5298</v>
      </c>
      <c r="D2140" s="2669" t="s">
        <v>5299</v>
      </c>
      <c r="E2140" s="2669" t="s">
        <v>8478</v>
      </c>
      <c r="F2140" s="2669" t="s">
        <v>9879</v>
      </c>
      <c r="G2140" s="2669" t="s">
        <v>8980</v>
      </c>
      <c r="H2140" s="2669" t="s">
        <v>9055</v>
      </c>
      <c r="I2140" s="3025">
        <v>0</v>
      </c>
      <c r="J2140" s="3025">
        <v>538.62</v>
      </c>
      <c r="O2140">
        <f>SUMIF('3BL ACTUAL'!C:C,G2140,'3BL ACTUAL'!J:J)</f>
        <v>0</v>
      </c>
    </row>
    <row r="2141" spans="1:15">
      <c r="H2141" t="s">
        <v>8479</v>
      </c>
      <c r="O2141">
        <f>SUMIF('3BL ACTUAL'!C:C,G2141,'3BL ACTUAL'!J:J)</f>
        <v>0</v>
      </c>
    </row>
    <row r="2142" spans="1:15">
      <c r="O2142">
        <f>SUMIF('3BL ACTUAL'!C:C,G2142,'3BL ACTUAL'!J:J)</f>
        <v>0</v>
      </c>
    </row>
    <row r="2143" spans="1:15">
      <c r="H2143" s="2668" t="s">
        <v>9880</v>
      </c>
      <c r="O2143">
        <f>SUMIF('3BL ACTUAL'!C:C,G2143,'3BL ACTUAL'!J:J)</f>
        <v>0</v>
      </c>
    </row>
    <row r="2144" spans="1:15">
      <c r="A2144" s="2669" t="s">
        <v>9870</v>
      </c>
      <c r="B2144" s="2669" t="s">
        <v>5169</v>
      </c>
      <c r="C2144" s="2669" t="s">
        <v>5298</v>
      </c>
      <c r="D2144" s="2669" t="s">
        <v>5299</v>
      </c>
      <c r="E2144" s="2669" t="s">
        <v>8368</v>
      </c>
      <c r="F2144" s="2669" t="s">
        <v>9881</v>
      </c>
      <c r="G2144" s="2669" t="s">
        <v>8338</v>
      </c>
      <c r="H2144" s="2669" t="s">
        <v>8339</v>
      </c>
      <c r="I2144" s="3025">
        <v>524.92999999999995</v>
      </c>
      <c r="J2144" s="3025">
        <v>0</v>
      </c>
      <c r="N2144" s="1460">
        <v>1</v>
      </c>
      <c r="O2144">
        <f>SUMIF('3BL ACTUAL'!C:C,G2144,'3BL ACTUAL'!J:J)</f>
        <v>0</v>
      </c>
    </row>
    <row r="2145" spans="1:15">
      <c r="A2145" s="2669" t="s">
        <v>9870</v>
      </c>
      <c r="B2145" s="2669" t="s">
        <v>5169</v>
      </c>
      <c r="C2145" s="2669" t="s">
        <v>5298</v>
      </c>
      <c r="D2145" s="2669" t="s">
        <v>5299</v>
      </c>
      <c r="E2145" s="2669" t="s">
        <v>8368</v>
      </c>
      <c r="F2145" s="2669" t="s">
        <v>9881</v>
      </c>
      <c r="G2145" s="2669" t="s">
        <v>8980</v>
      </c>
      <c r="H2145" s="2669" t="s">
        <v>9055</v>
      </c>
      <c r="I2145" s="3025">
        <v>0</v>
      </c>
      <c r="J2145" s="3025">
        <v>524.92999999999995</v>
      </c>
      <c r="O2145">
        <f>SUMIF('3BL ACTUAL'!C:C,G2145,'3BL ACTUAL'!J:J)</f>
        <v>0</v>
      </c>
    </row>
    <row r="2146" spans="1:15">
      <c r="H2146" t="s">
        <v>8369</v>
      </c>
      <c r="O2146">
        <f>SUMIF('3BL ACTUAL'!C:C,G2146,'3BL ACTUAL'!J:J)</f>
        <v>0</v>
      </c>
    </row>
    <row r="2147" spans="1:15">
      <c r="O2147">
        <f>SUMIF('3BL ACTUAL'!C:C,G2147,'3BL ACTUAL'!J:J)</f>
        <v>0</v>
      </c>
    </row>
    <row r="2148" spans="1:15">
      <c r="H2148" s="2668" t="s">
        <v>9882</v>
      </c>
      <c r="O2148">
        <f>SUMIF('3BL ACTUAL'!C:C,G2148,'3BL ACTUAL'!J:J)</f>
        <v>0</v>
      </c>
    </row>
    <row r="2149" spans="1:15">
      <c r="A2149" s="2669" t="s">
        <v>9870</v>
      </c>
      <c r="B2149" s="2669" t="s">
        <v>5169</v>
      </c>
      <c r="C2149" s="2669" t="s">
        <v>5298</v>
      </c>
      <c r="D2149" s="2669" t="s">
        <v>5299</v>
      </c>
      <c r="E2149" s="2669" t="s">
        <v>8134</v>
      </c>
      <c r="F2149" s="2669" t="s">
        <v>9883</v>
      </c>
      <c r="G2149" s="2669" t="s">
        <v>8072</v>
      </c>
      <c r="H2149" s="2669" t="s">
        <v>8073</v>
      </c>
      <c r="I2149" s="3025">
        <v>1266.5</v>
      </c>
      <c r="J2149" s="3025">
        <v>0</v>
      </c>
      <c r="N2149" s="1460">
        <v>1</v>
      </c>
      <c r="O2149">
        <f>SUMIF('3BL ACTUAL'!C:C,G2149,'3BL ACTUAL'!J:J)</f>
        <v>0</v>
      </c>
    </row>
    <row r="2150" spans="1:15">
      <c r="A2150" s="2669" t="s">
        <v>9870</v>
      </c>
      <c r="B2150" s="2669" t="s">
        <v>5169</v>
      </c>
      <c r="C2150" s="2669" t="s">
        <v>5298</v>
      </c>
      <c r="D2150" s="2669" t="s">
        <v>5299</v>
      </c>
      <c r="E2150" s="2669" t="s">
        <v>8134</v>
      </c>
      <c r="F2150" s="2669" t="s">
        <v>9883</v>
      </c>
      <c r="G2150" s="2669" t="s">
        <v>8980</v>
      </c>
      <c r="H2150" s="2669" t="s">
        <v>9055</v>
      </c>
      <c r="I2150" s="3025">
        <v>0</v>
      </c>
      <c r="J2150" s="3025">
        <v>1266.5</v>
      </c>
      <c r="O2150">
        <f>SUMIF('3BL ACTUAL'!C:C,G2150,'3BL ACTUAL'!J:J)</f>
        <v>0</v>
      </c>
    </row>
    <row r="2151" spans="1:15">
      <c r="H2151" t="s">
        <v>8135</v>
      </c>
      <c r="O2151">
        <f>SUMIF('3BL ACTUAL'!C:C,G2151,'3BL ACTUAL'!J:J)</f>
        <v>0</v>
      </c>
    </row>
    <row r="2152" spans="1:15">
      <c r="O2152">
        <f>SUMIF('3BL ACTUAL'!C:C,G2152,'3BL ACTUAL'!J:J)</f>
        <v>0</v>
      </c>
    </row>
    <row r="2153" spans="1:15">
      <c r="H2153" s="2668" t="s">
        <v>9884</v>
      </c>
      <c r="O2153">
        <f>SUMIF('3BL ACTUAL'!C:C,G2153,'3BL ACTUAL'!J:J)</f>
        <v>0</v>
      </c>
    </row>
    <row r="2154" spans="1:15">
      <c r="A2154" s="2669" t="s">
        <v>9870</v>
      </c>
      <c r="B2154" s="2669" t="s">
        <v>5169</v>
      </c>
      <c r="C2154" s="2669" t="s">
        <v>5298</v>
      </c>
      <c r="D2154" s="2669" t="s">
        <v>5299</v>
      </c>
      <c r="E2154" s="2669" t="s">
        <v>8180</v>
      </c>
      <c r="F2154" s="2669" t="s">
        <v>9885</v>
      </c>
      <c r="G2154" s="2669" t="s">
        <v>8168</v>
      </c>
      <c r="H2154" s="2669" t="s">
        <v>8169</v>
      </c>
      <c r="I2154" s="3025">
        <v>2220</v>
      </c>
      <c r="J2154" s="3025">
        <v>0</v>
      </c>
      <c r="N2154" s="1460">
        <v>1</v>
      </c>
      <c r="O2154">
        <f>SUMIF('3BL ACTUAL'!C:C,G2154,'3BL ACTUAL'!J:J)</f>
        <v>0</v>
      </c>
    </row>
    <row r="2155" spans="1:15">
      <c r="A2155" s="2669" t="s">
        <v>9870</v>
      </c>
      <c r="B2155" s="2669" t="s">
        <v>5169</v>
      </c>
      <c r="C2155" s="2669" t="s">
        <v>5298</v>
      </c>
      <c r="D2155" s="2669" t="s">
        <v>5299</v>
      </c>
      <c r="E2155" s="2669" t="s">
        <v>8180</v>
      </c>
      <c r="F2155" s="2669" t="s">
        <v>9885</v>
      </c>
      <c r="G2155" s="2669" t="s">
        <v>8980</v>
      </c>
      <c r="H2155" s="2669" t="s">
        <v>9055</v>
      </c>
      <c r="I2155" s="3025">
        <v>0</v>
      </c>
      <c r="J2155" s="3025">
        <v>2220</v>
      </c>
      <c r="O2155">
        <f>SUMIF('3BL ACTUAL'!C:C,G2155,'3BL ACTUAL'!J:J)</f>
        <v>0</v>
      </c>
    </row>
    <row r="2156" spans="1:15">
      <c r="H2156" t="s">
        <v>8181</v>
      </c>
      <c r="O2156">
        <f>SUMIF('3BL ACTUAL'!C:C,G2156,'3BL ACTUAL'!J:J)</f>
        <v>0</v>
      </c>
    </row>
    <row r="2157" spans="1:15">
      <c r="O2157">
        <f>SUMIF('3BL ACTUAL'!C:C,G2157,'3BL ACTUAL'!J:J)</f>
        <v>0</v>
      </c>
    </row>
    <row r="2158" spans="1:15">
      <c r="H2158" s="2668" t="s">
        <v>9886</v>
      </c>
      <c r="O2158">
        <f>SUMIF('3BL ACTUAL'!C:C,G2158,'3BL ACTUAL'!J:J)</f>
        <v>0</v>
      </c>
    </row>
    <row r="2159" spans="1:15">
      <c r="A2159" s="2669" t="s">
        <v>9870</v>
      </c>
      <c r="B2159" s="2669" t="s">
        <v>5169</v>
      </c>
      <c r="C2159" s="2669" t="s">
        <v>5298</v>
      </c>
      <c r="D2159" s="2669" t="s">
        <v>5299</v>
      </c>
      <c r="E2159" s="2669" t="s">
        <v>8220</v>
      </c>
      <c r="F2159" s="2669" t="s">
        <v>9887</v>
      </c>
      <c r="G2159" s="2669" t="s">
        <v>8208</v>
      </c>
      <c r="H2159" s="2669" t="s">
        <v>8209</v>
      </c>
      <c r="I2159" s="3025">
        <v>1591</v>
      </c>
      <c r="J2159" s="3025">
        <v>0</v>
      </c>
      <c r="N2159" s="1460">
        <v>1</v>
      </c>
      <c r="O2159">
        <f>SUMIF('3BL ACTUAL'!C:C,G2159,'3BL ACTUAL'!J:J)</f>
        <v>0</v>
      </c>
    </row>
    <row r="2160" spans="1:15">
      <c r="A2160" s="2669" t="s">
        <v>9870</v>
      </c>
      <c r="B2160" s="2669" t="s">
        <v>5169</v>
      </c>
      <c r="C2160" s="2669" t="s">
        <v>5298</v>
      </c>
      <c r="D2160" s="2669" t="s">
        <v>5299</v>
      </c>
      <c r="E2160" s="2669" t="s">
        <v>8220</v>
      </c>
      <c r="F2160" s="2669" t="s">
        <v>9887</v>
      </c>
      <c r="G2160" s="2669" t="s">
        <v>8980</v>
      </c>
      <c r="H2160" s="2669" t="s">
        <v>9055</v>
      </c>
      <c r="I2160" s="3025">
        <v>0</v>
      </c>
      <c r="J2160" s="3025">
        <v>1591</v>
      </c>
      <c r="O2160">
        <f>SUMIF('3BL ACTUAL'!C:C,G2160,'3BL ACTUAL'!J:J)</f>
        <v>0</v>
      </c>
    </row>
    <row r="2161" spans="1:15">
      <c r="H2161" t="s">
        <v>8221</v>
      </c>
      <c r="O2161">
        <f>SUMIF('3BL ACTUAL'!C:C,G2161,'3BL ACTUAL'!J:J)</f>
        <v>0</v>
      </c>
    </row>
    <row r="2162" spans="1:15">
      <c r="O2162">
        <f>SUMIF('3BL ACTUAL'!C:C,G2162,'3BL ACTUAL'!J:J)</f>
        <v>0</v>
      </c>
    </row>
    <row r="2163" spans="1:15">
      <c r="H2163" s="2668" t="s">
        <v>9888</v>
      </c>
      <c r="O2163">
        <f>SUMIF('3BL ACTUAL'!C:C,G2163,'3BL ACTUAL'!J:J)</f>
        <v>0</v>
      </c>
    </row>
    <row r="2164" spans="1:15">
      <c r="A2164" s="2669" t="s">
        <v>9870</v>
      </c>
      <c r="B2164" s="2669" t="s">
        <v>5169</v>
      </c>
      <c r="C2164" s="2669" t="s">
        <v>5298</v>
      </c>
      <c r="D2164" s="2669" t="s">
        <v>5299</v>
      </c>
      <c r="E2164" s="2669" t="s">
        <v>8561</v>
      </c>
      <c r="F2164" s="2669" t="s">
        <v>9889</v>
      </c>
      <c r="G2164" s="2669" t="s">
        <v>8512</v>
      </c>
      <c r="H2164" s="2669" t="s">
        <v>8513</v>
      </c>
      <c r="I2164" s="3025">
        <v>634</v>
      </c>
      <c r="J2164" s="3025">
        <v>0</v>
      </c>
      <c r="N2164" s="1460">
        <v>1</v>
      </c>
      <c r="O2164">
        <f>SUMIF('3BL ACTUAL'!C:C,G2164,'3BL ACTUAL'!J:J)</f>
        <v>0</v>
      </c>
    </row>
    <row r="2165" spans="1:15">
      <c r="A2165" s="2669" t="s">
        <v>9870</v>
      </c>
      <c r="B2165" s="2669" t="s">
        <v>5169</v>
      </c>
      <c r="C2165" s="2669" t="s">
        <v>5298</v>
      </c>
      <c r="D2165" s="2669" t="s">
        <v>5299</v>
      </c>
      <c r="E2165" s="2669" t="s">
        <v>8561</v>
      </c>
      <c r="F2165" s="2669" t="s">
        <v>9889</v>
      </c>
      <c r="G2165" s="2669" t="s">
        <v>8980</v>
      </c>
      <c r="H2165" s="2669" t="s">
        <v>9055</v>
      </c>
      <c r="I2165" s="3025">
        <v>0</v>
      </c>
      <c r="J2165" s="3025">
        <v>634</v>
      </c>
      <c r="O2165">
        <f>SUMIF('3BL ACTUAL'!C:C,G2165,'3BL ACTUAL'!J:J)</f>
        <v>0</v>
      </c>
    </row>
    <row r="2166" spans="1:15">
      <c r="H2166" t="s">
        <v>8562</v>
      </c>
      <c r="O2166">
        <f>SUMIF('3BL ACTUAL'!C:C,G2166,'3BL ACTUAL'!J:J)</f>
        <v>0</v>
      </c>
    </row>
    <row r="2167" spans="1:15">
      <c r="O2167">
        <f>SUMIF('3BL ACTUAL'!C:C,G2167,'3BL ACTUAL'!J:J)</f>
        <v>0</v>
      </c>
    </row>
    <row r="2168" spans="1:15">
      <c r="H2168" s="2668" t="s">
        <v>9890</v>
      </c>
      <c r="O2168">
        <f>SUMIF('3BL ACTUAL'!C:C,G2168,'3BL ACTUAL'!J:J)</f>
        <v>0</v>
      </c>
    </row>
    <row r="2169" spans="1:15">
      <c r="A2169" s="2669" t="s">
        <v>9870</v>
      </c>
      <c r="B2169" s="2669" t="s">
        <v>5169</v>
      </c>
      <c r="C2169" s="2669" t="s">
        <v>5298</v>
      </c>
      <c r="D2169" s="2669" t="s">
        <v>5299</v>
      </c>
      <c r="E2169" s="2669" t="s">
        <v>8370</v>
      </c>
      <c r="F2169" s="2669" t="s">
        <v>9891</v>
      </c>
      <c r="G2169" s="2669" t="s">
        <v>8338</v>
      </c>
      <c r="H2169" s="2669" t="s">
        <v>8339</v>
      </c>
      <c r="I2169" s="3025">
        <v>524.92999999999995</v>
      </c>
      <c r="J2169" s="3025">
        <v>0</v>
      </c>
      <c r="N2169" s="1460">
        <v>1</v>
      </c>
      <c r="O2169">
        <f>SUMIF('3BL ACTUAL'!C:C,G2169,'3BL ACTUAL'!J:J)</f>
        <v>0</v>
      </c>
    </row>
    <row r="2170" spans="1:15">
      <c r="A2170" s="2669" t="s">
        <v>9870</v>
      </c>
      <c r="B2170" s="2669" t="s">
        <v>5169</v>
      </c>
      <c r="C2170" s="2669" t="s">
        <v>5298</v>
      </c>
      <c r="D2170" s="2669" t="s">
        <v>5299</v>
      </c>
      <c r="E2170" s="2669" t="s">
        <v>8370</v>
      </c>
      <c r="F2170" s="2669" t="s">
        <v>9891</v>
      </c>
      <c r="G2170" s="2669" t="s">
        <v>8980</v>
      </c>
      <c r="H2170" s="2669" t="s">
        <v>9055</v>
      </c>
      <c r="I2170" s="3025">
        <v>0</v>
      </c>
      <c r="J2170" s="3025">
        <v>524.92999999999995</v>
      </c>
      <c r="O2170">
        <f>SUMIF('3BL ACTUAL'!C:C,G2170,'3BL ACTUAL'!J:J)</f>
        <v>0</v>
      </c>
    </row>
    <row r="2171" spans="1:15">
      <c r="H2171" t="s">
        <v>8371</v>
      </c>
      <c r="O2171">
        <f>SUMIF('3BL ACTUAL'!C:C,G2171,'3BL ACTUAL'!J:J)</f>
        <v>0</v>
      </c>
    </row>
    <row r="2172" spans="1:15">
      <c r="O2172">
        <f>SUMIF('3BL ACTUAL'!C:C,G2172,'3BL ACTUAL'!J:J)</f>
        <v>0</v>
      </c>
    </row>
    <row r="2173" spans="1:15">
      <c r="H2173" s="2668" t="s">
        <v>9892</v>
      </c>
      <c r="O2173">
        <f>SUMIF('3BL ACTUAL'!C:C,G2173,'3BL ACTUAL'!J:J)</f>
        <v>0</v>
      </c>
    </row>
    <row r="2174" spans="1:15">
      <c r="A2174" s="2669" t="s">
        <v>9870</v>
      </c>
      <c r="B2174" s="2669" t="s">
        <v>5169</v>
      </c>
      <c r="C2174" s="2669" t="s">
        <v>5298</v>
      </c>
      <c r="D2174" s="2669" t="s">
        <v>5299</v>
      </c>
      <c r="E2174" s="2669" t="s">
        <v>8048</v>
      </c>
      <c r="F2174" s="2669" t="s">
        <v>9893</v>
      </c>
      <c r="G2174" s="2669" t="s">
        <v>8010</v>
      </c>
      <c r="H2174" s="2669" t="s">
        <v>8011</v>
      </c>
      <c r="I2174" s="3025">
        <v>185</v>
      </c>
      <c r="J2174" s="3025">
        <v>0</v>
      </c>
      <c r="N2174" s="1460">
        <v>1</v>
      </c>
      <c r="O2174">
        <f>SUMIF('3BL ACTUAL'!C:C,G2174,'3BL ACTUAL'!J:J)</f>
        <v>0</v>
      </c>
    </row>
    <row r="2175" spans="1:15">
      <c r="A2175" s="2669" t="s">
        <v>9870</v>
      </c>
      <c r="B2175" s="2669" t="s">
        <v>5169</v>
      </c>
      <c r="C2175" s="2669" t="s">
        <v>5298</v>
      </c>
      <c r="D2175" s="2669" t="s">
        <v>5299</v>
      </c>
      <c r="E2175" s="2669" t="s">
        <v>8048</v>
      </c>
      <c r="F2175" s="2669" t="s">
        <v>9893</v>
      </c>
      <c r="G2175" s="2669" t="s">
        <v>8980</v>
      </c>
      <c r="H2175" s="2669" t="s">
        <v>9055</v>
      </c>
      <c r="I2175" s="3025">
        <v>0</v>
      </c>
      <c r="J2175" s="3025">
        <v>185</v>
      </c>
      <c r="O2175">
        <f>SUMIF('3BL ACTUAL'!C:C,G2175,'3BL ACTUAL'!J:J)</f>
        <v>0</v>
      </c>
    </row>
    <row r="2176" spans="1:15">
      <c r="H2176" t="s">
        <v>8049</v>
      </c>
      <c r="O2176">
        <f>SUMIF('3BL ACTUAL'!C:C,G2176,'3BL ACTUAL'!J:J)</f>
        <v>0</v>
      </c>
    </row>
    <row r="2177" spans="1:15">
      <c r="O2177">
        <f>SUMIF('3BL ACTUAL'!C:C,G2177,'3BL ACTUAL'!J:J)</f>
        <v>0</v>
      </c>
    </row>
    <row r="2178" spans="1:15">
      <c r="H2178" s="2668" t="s">
        <v>9894</v>
      </c>
      <c r="O2178">
        <f>SUMIF('3BL ACTUAL'!C:C,G2178,'3BL ACTUAL'!J:J)</f>
        <v>0</v>
      </c>
    </row>
    <row r="2179" spans="1:15">
      <c r="A2179" s="2669" t="s">
        <v>9870</v>
      </c>
      <c r="B2179" s="2669" t="s">
        <v>5169</v>
      </c>
      <c r="C2179" s="2669" t="s">
        <v>5298</v>
      </c>
      <c r="D2179" s="2669" t="s">
        <v>5299</v>
      </c>
      <c r="E2179" s="2669" t="s">
        <v>8136</v>
      </c>
      <c r="F2179" s="2669" t="s">
        <v>9895</v>
      </c>
      <c r="G2179" s="2669" t="s">
        <v>8072</v>
      </c>
      <c r="H2179" s="2669" t="s">
        <v>8073</v>
      </c>
      <c r="I2179" s="3025">
        <v>1564</v>
      </c>
      <c r="J2179" s="3025">
        <v>0</v>
      </c>
      <c r="N2179" s="1460">
        <v>1</v>
      </c>
      <c r="O2179">
        <f>SUMIF('3BL ACTUAL'!C:C,G2179,'3BL ACTUAL'!J:J)</f>
        <v>0</v>
      </c>
    </row>
    <row r="2180" spans="1:15">
      <c r="A2180" s="2669" t="s">
        <v>9870</v>
      </c>
      <c r="B2180" s="2669" t="s">
        <v>5169</v>
      </c>
      <c r="C2180" s="2669" t="s">
        <v>5298</v>
      </c>
      <c r="D2180" s="2669" t="s">
        <v>5299</v>
      </c>
      <c r="E2180" s="2669" t="s">
        <v>8136</v>
      </c>
      <c r="F2180" s="2669" t="s">
        <v>9895</v>
      </c>
      <c r="G2180" s="2669" t="s">
        <v>8980</v>
      </c>
      <c r="H2180" s="2669" t="s">
        <v>9055</v>
      </c>
      <c r="I2180" s="3025">
        <v>0</v>
      </c>
      <c r="J2180" s="3025">
        <v>1564</v>
      </c>
      <c r="O2180">
        <f>SUMIF('3BL ACTUAL'!C:C,G2180,'3BL ACTUAL'!J:J)</f>
        <v>0</v>
      </c>
    </row>
    <row r="2181" spans="1:15">
      <c r="H2181" t="s">
        <v>8137</v>
      </c>
      <c r="O2181">
        <f>SUMIF('3BL ACTUAL'!C:C,G2181,'3BL ACTUAL'!J:J)</f>
        <v>0</v>
      </c>
    </row>
    <row r="2182" spans="1:15">
      <c r="O2182">
        <f>SUMIF('3BL ACTUAL'!C:C,G2182,'3BL ACTUAL'!J:J)</f>
        <v>0</v>
      </c>
    </row>
    <row r="2183" spans="1:15">
      <c r="H2183" s="2668" t="s">
        <v>9896</v>
      </c>
      <c r="O2183">
        <f>SUMIF('3BL ACTUAL'!C:C,G2183,'3BL ACTUAL'!J:J)</f>
        <v>0</v>
      </c>
    </row>
    <row r="2184" spans="1:15">
      <c r="A2184" s="2669" t="s">
        <v>9870</v>
      </c>
      <c r="B2184" s="2669" t="s">
        <v>5169</v>
      </c>
      <c r="C2184" s="2669" t="s">
        <v>5298</v>
      </c>
      <c r="D2184" s="2669" t="s">
        <v>5299</v>
      </c>
      <c r="E2184" s="2669" t="s">
        <v>8182</v>
      </c>
      <c r="F2184" s="2669" t="s">
        <v>9897</v>
      </c>
      <c r="G2184" s="2669" t="s">
        <v>8168</v>
      </c>
      <c r="H2184" s="2669" t="s">
        <v>8169</v>
      </c>
      <c r="I2184" s="3025">
        <v>1498</v>
      </c>
      <c r="J2184" s="3025">
        <v>0</v>
      </c>
      <c r="N2184" s="1460">
        <v>1</v>
      </c>
      <c r="O2184">
        <f>SUMIF('3BL ACTUAL'!C:C,G2184,'3BL ACTUAL'!J:J)</f>
        <v>0</v>
      </c>
    </row>
    <row r="2185" spans="1:15">
      <c r="A2185" s="2669" t="s">
        <v>9870</v>
      </c>
      <c r="B2185" s="2669" t="s">
        <v>5169</v>
      </c>
      <c r="C2185" s="2669" t="s">
        <v>5298</v>
      </c>
      <c r="D2185" s="2669" t="s">
        <v>5299</v>
      </c>
      <c r="E2185" s="2669" t="s">
        <v>8182</v>
      </c>
      <c r="F2185" s="2669" t="s">
        <v>9897</v>
      </c>
      <c r="G2185" s="2669" t="s">
        <v>8980</v>
      </c>
      <c r="H2185" s="2669" t="s">
        <v>9055</v>
      </c>
      <c r="I2185" s="3025">
        <v>0</v>
      </c>
      <c r="J2185" s="3025">
        <v>1498</v>
      </c>
      <c r="O2185">
        <f>SUMIF('3BL ACTUAL'!C:C,G2185,'3BL ACTUAL'!J:J)</f>
        <v>0</v>
      </c>
    </row>
    <row r="2186" spans="1:15">
      <c r="H2186" t="s">
        <v>8183</v>
      </c>
      <c r="O2186">
        <f>SUMIF('3BL ACTUAL'!C:C,G2186,'3BL ACTUAL'!J:J)</f>
        <v>0</v>
      </c>
    </row>
    <row r="2187" spans="1:15">
      <c r="O2187">
        <f>SUMIF('3BL ACTUAL'!C:C,G2187,'3BL ACTUAL'!J:J)</f>
        <v>0</v>
      </c>
    </row>
    <row r="2188" spans="1:15">
      <c r="H2188" s="2668" t="s">
        <v>9898</v>
      </c>
      <c r="O2188">
        <f>SUMIF('3BL ACTUAL'!C:C,G2188,'3BL ACTUAL'!J:J)</f>
        <v>0</v>
      </c>
    </row>
    <row r="2189" spans="1:15">
      <c r="A2189" s="2669" t="s">
        <v>9870</v>
      </c>
      <c r="B2189" s="2669" t="s">
        <v>5169</v>
      </c>
      <c r="C2189" s="2669" t="s">
        <v>5298</v>
      </c>
      <c r="D2189" s="2669" t="s">
        <v>5299</v>
      </c>
      <c r="E2189" s="2669" t="s">
        <v>8222</v>
      </c>
      <c r="F2189" s="2669" t="s">
        <v>9899</v>
      </c>
      <c r="G2189" s="2669" t="s">
        <v>8208</v>
      </c>
      <c r="H2189" s="2669" t="s">
        <v>8209</v>
      </c>
      <c r="I2189" s="3025">
        <v>1480</v>
      </c>
      <c r="J2189" s="3025">
        <v>0</v>
      </c>
      <c r="N2189" s="1460">
        <v>1</v>
      </c>
      <c r="O2189">
        <f>SUMIF('3BL ACTUAL'!C:C,G2189,'3BL ACTUAL'!J:J)</f>
        <v>0</v>
      </c>
    </row>
    <row r="2190" spans="1:15">
      <c r="A2190" s="2669" t="s">
        <v>9870</v>
      </c>
      <c r="B2190" s="2669" t="s">
        <v>5169</v>
      </c>
      <c r="C2190" s="2669" t="s">
        <v>5298</v>
      </c>
      <c r="D2190" s="2669" t="s">
        <v>5299</v>
      </c>
      <c r="E2190" s="2669" t="s">
        <v>8222</v>
      </c>
      <c r="F2190" s="2669" t="s">
        <v>9899</v>
      </c>
      <c r="G2190" s="2669" t="s">
        <v>8980</v>
      </c>
      <c r="H2190" s="2669" t="s">
        <v>9055</v>
      </c>
      <c r="I2190" s="3025">
        <v>0</v>
      </c>
      <c r="J2190" s="3025">
        <v>1480</v>
      </c>
      <c r="O2190">
        <f>SUMIF('3BL ACTUAL'!C:C,G2190,'3BL ACTUAL'!J:J)</f>
        <v>0</v>
      </c>
    </row>
    <row r="2191" spans="1:15">
      <c r="H2191" t="s">
        <v>8223</v>
      </c>
      <c r="O2191">
        <f>SUMIF('3BL ACTUAL'!C:C,G2191,'3BL ACTUAL'!J:J)</f>
        <v>0</v>
      </c>
    </row>
    <row r="2192" spans="1:15">
      <c r="O2192">
        <f>SUMIF('3BL ACTUAL'!C:C,G2192,'3BL ACTUAL'!J:J)</f>
        <v>0</v>
      </c>
    </row>
    <row r="2193" spans="1:15">
      <c r="H2193" s="2668" t="s">
        <v>9900</v>
      </c>
      <c r="O2193">
        <f>SUMIF('3BL ACTUAL'!C:C,G2193,'3BL ACTUAL'!J:J)</f>
        <v>0</v>
      </c>
    </row>
    <row r="2194" spans="1:15">
      <c r="A2194" s="2669" t="s">
        <v>9870</v>
      </c>
      <c r="B2194" s="2669" t="s">
        <v>5169</v>
      </c>
      <c r="C2194" s="2669" t="s">
        <v>5298</v>
      </c>
      <c r="D2194" s="2669" t="s">
        <v>5299</v>
      </c>
      <c r="E2194" s="2669" t="s">
        <v>8563</v>
      </c>
      <c r="F2194" s="2669" t="s">
        <v>9901</v>
      </c>
      <c r="G2194" s="2669" t="s">
        <v>8512</v>
      </c>
      <c r="H2194" s="2669" t="s">
        <v>8513</v>
      </c>
      <c r="I2194" s="3025">
        <v>801.1</v>
      </c>
      <c r="J2194" s="3025">
        <v>0</v>
      </c>
      <c r="N2194" s="1460">
        <v>1</v>
      </c>
      <c r="O2194">
        <f>SUMIF('3BL ACTUAL'!C:C,G2194,'3BL ACTUAL'!J:J)</f>
        <v>0</v>
      </c>
    </row>
    <row r="2195" spans="1:15">
      <c r="A2195" s="2669" t="s">
        <v>9870</v>
      </c>
      <c r="B2195" s="2669" t="s">
        <v>5169</v>
      </c>
      <c r="C2195" s="2669" t="s">
        <v>5298</v>
      </c>
      <c r="D2195" s="2669" t="s">
        <v>5299</v>
      </c>
      <c r="E2195" s="2669" t="s">
        <v>8563</v>
      </c>
      <c r="F2195" s="2669" t="s">
        <v>9901</v>
      </c>
      <c r="G2195" s="2669" t="s">
        <v>8980</v>
      </c>
      <c r="H2195" s="2669" t="s">
        <v>9055</v>
      </c>
      <c r="I2195" s="3025">
        <v>0</v>
      </c>
      <c r="J2195" s="3025">
        <v>801.1</v>
      </c>
      <c r="O2195">
        <f>SUMIF('3BL ACTUAL'!C:C,G2195,'3BL ACTUAL'!J:J)</f>
        <v>0</v>
      </c>
    </row>
    <row r="2196" spans="1:15">
      <c r="H2196" t="s">
        <v>8564</v>
      </c>
      <c r="O2196">
        <f>SUMIF('3BL ACTUAL'!C:C,G2196,'3BL ACTUAL'!J:J)</f>
        <v>0</v>
      </c>
    </row>
    <row r="2197" spans="1:15">
      <c r="O2197">
        <f>SUMIF('3BL ACTUAL'!C:C,G2197,'3BL ACTUAL'!J:J)</f>
        <v>0</v>
      </c>
    </row>
    <row r="2198" spans="1:15">
      <c r="H2198" s="2668" t="s">
        <v>9902</v>
      </c>
      <c r="O2198">
        <f>SUMIF('3BL ACTUAL'!C:C,G2198,'3BL ACTUAL'!J:J)</f>
        <v>0</v>
      </c>
    </row>
    <row r="2199" spans="1:15">
      <c r="A2199" s="2669" t="s">
        <v>9870</v>
      </c>
      <c r="B2199" s="2669" t="s">
        <v>5169</v>
      </c>
      <c r="C2199" s="2669" t="s">
        <v>5298</v>
      </c>
      <c r="D2199" s="2669" t="s">
        <v>5299</v>
      </c>
      <c r="E2199" s="2669" t="s">
        <v>7834</v>
      </c>
      <c r="F2199" s="2669" t="s">
        <v>9903</v>
      </c>
      <c r="G2199" s="2669" t="s">
        <v>5323</v>
      </c>
      <c r="H2199" s="2669" t="s">
        <v>4988</v>
      </c>
      <c r="I2199" s="3025">
        <v>480</v>
      </c>
      <c r="J2199" s="3025">
        <v>0</v>
      </c>
      <c r="N2199" s="1460">
        <v>1</v>
      </c>
      <c r="O2199">
        <f>SUMIF('3BL ACTUAL'!C:C,G2199,'3BL ACTUAL'!J:J)</f>
        <v>0</v>
      </c>
    </row>
    <row r="2200" spans="1:15">
      <c r="A2200" s="2669" t="s">
        <v>9870</v>
      </c>
      <c r="B2200" s="2669" t="s">
        <v>5169</v>
      </c>
      <c r="C2200" s="2669" t="s">
        <v>5298</v>
      </c>
      <c r="D2200" s="2669" t="s">
        <v>5299</v>
      </c>
      <c r="E2200" s="2669" t="s">
        <v>7834</v>
      </c>
      <c r="F2200" s="2669" t="s">
        <v>9903</v>
      </c>
      <c r="G2200" s="2669" t="s">
        <v>8980</v>
      </c>
      <c r="H2200" s="2669" t="s">
        <v>9055</v>
      </c>
      <c r="I2200" s="3025">
        <v>0</v>
      </c>
      <c r="J2200" s="3025">
        <v>480</v>
      </c>
      <c r="O2200">
        <f>SUMIF('3BL ACTUAL'!C:C,G2200,'3BL ACTUAL'!J:J)</f>
        <v>0</v>
      </c>
    </row>
    <row r="2201" spans="1:15">
      <c r="H2201" t="s">
        <v>7835</v>
      </c>
      <c r="O2201">
        <f>SUMIF('3BL ACTUAL'!C:C,G2201,'3BL ACTUAL'!J:J)</f>
        <v>0</v>
      </c>
    </row>
    <row r="2202" spans="1:15">
      <c r="O2202">
        <f>SUMIF('3BL ACTUAL'!C:C,G2202,'3BL ACTUAL'!J:J)</f>
        <v>0</v>
      </c>
    </row>
    <row r="2203" spans="1:15">
      <c r="H2203" s="2668" t="s">
        <v>9904</v>
      </c>
      <c r="O2203">
        <f>SUMIF('3BL ACTUAL'!C:C,G2203,'3BL ACTUAL'!J:J)</f>
        <v>0</v>
      </c>
    </row>
    <row r="2204" spans="1:15">
      <c r="A2204" s="2669" t="s">
        <v>9870</v>
      </c>
      <c r="B2204" s="2669" t="s">
        <v>5169</v>
      </c>
      <c r="C2204" s="2669" t="s">
        <v>5298</v>
      </c>
      <c r="D2204" s="2669" t="s">
        <v>5299</v>
      </c>
      <c r="E2204" s="2669" t="s">
        <v>7832</v>
      </c>
      <c r="F2204" s="2669" t="s">
        <v>9905</v>
      </c>
      <c r="G2204" s="2669" t="s">
        <v>5323</v>
      </c>
      <c r="H2204" s="2669" t="s">
        <v>4988</v>
      </c>
      <c r="I2204" s="3025">
        <v>480</v>
      </c>
      <c r="J2204" s="3025">
        <v>0</v>
      </c>
      <c r="N2204" s="1460">
        <v>1</v>
      </c>
      <c r="O2204">
        <f>SUMIF('3BL ACTUAL'!C:C,G2204,'3BL ACTUAL'!J:J)</f>
        <v>0</v>
      </c>
    </row>
    <row r="2205" spans="1:15">
      <c r="A2205" s="2669" t="s">
        <v>9870</v>
      </c>
      <c r="B2205" s="2669" t="s">
        <v>5169</v>
      </c>
      <c r="C2205" s="2669" t="s">
        <v>5298</v>
      </c>
      <c r="D2205" s="2669" t="s">
        <v>5299</v>
      </c>
      <c r="E2205" s="2669" t="s">
        <v>7832</v>
      </c>
      <c r="F2205" s="2669" t="s">
        <v>9905</v>
      </c>
      <c r="G2205" s="2669" t="s">
        <v>8980</v>
      </c>
      <c r="H2205" s="2669" t="s">
        <v>9055</v>
      </c>
      <c r="I2205" s="3025">
        <v>0</v>
      </c>
      <c r="J2205" s="3025">
        <v>480</v>
      </c>
      <c r="O2205">
        <f>SUMIF('3BL ACTUAL'!C:C,G2205,'3BL ACTUAL'!J:J)</f>
        <v>0</v>
      </c>
    </row>
    <row r="2206" spans="1:15">
      <c r="H2206" t="s">
        <v>7833</v>
      </c>
      <c r="O2206">
        <f>SUMIF('3BL ACTUAL'!C:C,G2206,'3BL ACTUAL'!J:J)</f>
        <v>0</v>
      </c>
    </row>
    <row r="2207" spans="1:15">
      <c r="O2207">
        <f>SUMIF('3BL ACTUAL'!C:C,G2207,'3BL ACTUAL'!J:J)</f>
        <v>0</v>
      </c>
    </row>
    <row r="2208" spans="1:15">
      <c r="H2208" s="2668" t="s">
        <v>9906</v>
      </c>
      <c r="O2208">
        <f>SUMIF('3BL ACTUAL'!C:C,G2208,'3BL ACTUAL'!J:J)</f>
        <v>0</v>
      </c>
    </row>
    <row r="2209" spans="1:15">
      <c r="A2209" s="2669" t="s">
        <v>9870</v>
      </c>
      <c r="B2209" s="2669" t="s">
        <v>5169</v>
      </c>
      <c r="C2209" s="2669" t="s">
        <v>5298</v>
      </c>
      <c r="D2209" s="2669" t="s">
        <v>5299</v>
      </c>
      <c r="E2209" s="2669" t="s">
        <v>7978</v>
      </c>
      <c r="F2209" s="2669" t="s">
        <v>9907</v>
      </c>
      <c r="G2209" s="2669" t="s">
        <v>5347</v>
      </c>
      <c r="H2209" s="2669" t="s">
        <v>4999</v>
      </c>
      <c r="I2209" s="3025">
        <v>440.3</v>
      </c>
      <c r="J2209" s="3025">
        <v>0</v>
      </c>
      <c r="N2209" s="1460">
        <v>1</v>
      </c>
      <c r="O2209">
        <f>SUMIF('3BL ACTUAL'!C:C,G2209,'3BL ACTUAL'!J:J)</f>
        <v>0</v>
      </c>
    </row>
    <row r="2210" spans="1:15">
      <c r="A2210" s="2669" t="s">
        <v>9870</v>
      </c>
      <c r="B2210" s="2669" t="s">
        <v>5169</v>
      </c>
      <c r="C2210" s="2669" t="s">
        <v>5298</v>
      </c>
      <c r="D2210" s="2669" t="s">
        <v>5299</v>
      </c>
      <c r="E2210" s="2669" t="s">
        <v>7978</v>
      </c>
      <c r="F2210" s="2669" t="s">
        <v>9907</v>
      </c>
      <c r="G2210" s="2669" t="s">
        <v>8980</v>
      </c>
      <c r="H2210" s="2669" t="s">
        <v>9055</v>
      </c>
      <c r="I2210" s="3025">
        <v>0</v>
      </c>
      <c r="J2210" s="3025">
        <v>440.3</v>
      </c>
      <c r="O2210">
        <f>SUMIF('3BL ACTUAL'!C:C,G2210,'3BL ACTUAL'!J:J)</f>
        <v>0</v>
      </c>
    </row>
    <row r="2211" spans="1:15">
      <c r="H2211" t="s">
        <v>7979</v>
      </c>
      <c r="O2211">
        <f>SUMIF('3BL ACTUAL'!C:C,G2211,'3BL ACTUAL'!J:J)</f>
        <v>0</v>
      </c>
    </row>
    <row r="2212" spans="1:15">
      <c r="O2212">
        <f>SUMIF('3BL ACTUAL'!C:C,G2212,'3BL ACTUAL'!J:J)</f>
        <v>0</v>
      </c>
    </row>
    <row r="2213" spans="1:15">
      <c r="H2213" s="2668" t="s">
        <v>9908</v>
      </c>
      <c r="O2213">
        <f>SUMIF('3BL ACTUAL'!C:C,G2213,'3BL ACTUAL'!J:J)</f>
        <v>0</v>
      </c>
    </row>
    <row r="2214" spans="1:15">
      <c r="A2214" s="2669" t="s">
        <v>9870</v>
      </c>
      <c r="B2214" s="2669" t="s">
        <v>5169</v>
      </c>
      <c r="C2214" s="2669" t="s">
        <v>5298</v>
      </c>
      <c r="D2214" s="2669" t="s">
        <v>5299</v>
      </c>
      <c r="E2214" s="2669" t="s">
        <v>7980</v>
      </c>
      <c r="F2214" s="2669" t="s">
        <v>9909</v>
      </c>
      <c r="G2214" s="2669" t="s">
        <v>5347</v>
      </c>
      <c r="H2214" s="2669" t="s">
        <v>4999</v>
      </c>
      <c r="I2214" s="3025">
        <v>427.9</v>
      </c>
      <c r="J2214" s="3025">
        <v>0</v>
      </c>
      <c r="N2214" s="1460">
        <v>1</v>
      </c>
      <c r="O2214">
        <f>SUMIF('3BL ACTUAL'!C:C,G2214,'3BL ACTUAL'!J:J)</f>
        <v>0</v>
      </c>
    </row>
    <row r="2215" spans="1:15">
      <c r="A2215" s="2669" t="s">
        <v>9870</v>
      </c>
      <c r="B2215" s="2669" t="s">
        <v>5169</v>
      </c>
      <c r="C2215" s="2669" t="s">
        <v>5298</v>
      </c>
      <c r="D2215" s="2669" t="s">
        <v>5299</v>
      </c>
      <c r="E2215" s="2669" t="s">
        <v>7980</v>
      </c>
      <c r="F2215" s="2669" t="s">
        <v>9909</v>
      </c>
      <c r="G2215" s="2669" t="s">
        <v>8980</v>
      </c>
      <c r="H2215" s="2669" t="s">
        <v>9055</v>
      </c>
      <c r="I2215" s="3025">
        <v>0</v>
      </c>
      <c r="J2215" s="3025">
        <v>427.9</v>
      </c>
      <c r="O2215">
        <f>SUMIF('3BL ACTUAL'!C:C,G2215,'3BL ACTUAL'!J:J)</f>
        <v>0</v>
      </c>
    </row>
    <row r="2216" spans="1:15">
      <c r="H2216" t="s">
        <v>7981</v>
      </c>
      <c r="O2216">
        <f>SUMIF('3BL ACTUAL'!C:C,G2216,'3BL ACTUAL'!J:J)</f>
        <v>0</v>
      </c>
    </row>
    <row r="2217" spans="1:15">
      <c r="O2217">
        <f>SUMIF('3BL ACTUAL'!C:C,G2217,'3BL ACTUAL'!J:J)</f>
        <v>0</v>
      </c>
    </row>
    <row r="2218" spans="1:15">
      <c r="H2218" s="2668" t="s">
        <v>9910</v>
      </c>
      <c r="O2218">
        <f>SUMIF('3BL ACTUAL'!C:C,G2218,'3BL ACTUAL'!J:J)</f>
        <v>0</v>
      </c>
    </row>
    <row r="2219" spans="1:15">
      <c r="A2219" s="2669" t="s">
        <v>9870</v>
      </c>
      <c r="B2219" s="2669" t="s">
        <v>5071</v>
      </c>
      <c r="C2219" s="2669" t="s">
        <v>9011</v>
      </c>
      <c r="D2219" s="2669" t="s">
        <v>5071</v>
      </c>
      <c r="E2219" s="2669" t="s">
        <v>7296</v>
      </c>
      <c r="F2219" s="2669" t="s">
        <v>9911</v>
      </c>
      <c r="G2219" s="2669" t="s">
        <v>5311</v>
      </c>
      <c r="H2219" s="2669" t="s">
        <v>5015</v>
      </c>
      <c r="I2219" s="3025">
        <v>1796.58</v>
      </c>
      <c r="J2219" s="3025">
        <v>0</v>
      </c>
      <c r="O2219">
        <f>SUMIF('3BL ACTUAL'!C:C,G2219,'3BL ACTUAL'!J:J)</f>
        <v>0</v>
      </c>
    </row>
    <row r="2220" spans="1:15">
      <c r="A2220" s="2669" t="s">
        <v>9870</v>
      </c>
      <c r="B2220" s="2669" t="s">
        <v>5071</v>
      </c>
      <c r="C2220" s="2669" t="s">
        <v>9011</v>
      </c>
      <c r="D2220" s="2669" t="s">
        <v>5071</v>
      </c>
      <c r="E2220" s="2669" t="s">
        <v>7296</v>
      </c>
      <c r="F2220" s="2669" t="s">
        <v>9911</v>
      </c>
      <c r="G2220" s="2669" t="s">
        <v>5297</v>
      </c>
      <c r="H2220" s="2669" t="s">
        <v>5075</v>
      </c>
      <c r="I2220" s="3025">
        <v>0</v>
      </c>
      <c r="J2220" s="3025">
        <v>1796.58</v>
      </c>
      <c r="O2220">
        <f>SUMIF('3BL ACTUAL'!C:C,G2220,'3BL ACTUAL'!J:J)</f>
        <v>0</v>
      </c>
    </row>
    <row r="2221" spans="1:15">
      <c r="H2221" t="s">
        <v>7297</v>
      </c>
      <c r="O2221">
        <f>SUMIF('3BL ACTUAL'!C:C,G2221,'3BL ACTUAL'!J:J)</f>
        <v>0</v>
      </c>
    </row>
    <row r="2222" spans="1:15">
      <c r="O2222">
        <f>SUMIF('3BL ACTUAL'!C:C,G2222,'3BL ACTUAL'!J:J)</f>
        <v>0</v>
      </c>
    </row>
    <row r="2223" spans="1:15">
      <c r="H2223" s="2668" t="s">
        <v>9914</v>
      </c>
      <c r="O2223">
        <f>SUMIF('3BL ACTUAL'!C:C,G2223,'3BL ACTUAL'!J:J)</f>
        <v>0</v>
      </c>
    </row>
    <row r="2224" spans="1:15">
      <c r="A2224" s="2669" t="s">
        <v>9870</v>
      </c>
      <c r="B2224" s="2669" t="s">
        <v>5071</v>
      </c>
      <c r="C2224" s="2669" t="s">
        <v>9011</v>
      </c>
      <c r="D2224" s="2669" t="s">
        <v>5071</v>
      </c>
      <c r="E2224" s="2669" t="s">
        <v>7299</v>
      </c>
      <c r="F2224" s="2669" t="s">
        <v>9915</v>
      </c>
      <c r="G2224" s="2669" t="s">
        <v>5311</v>
      </c>
      <c r="H2224" s="2669" t="s">
        <v>5015</v>
      </c>
      <c r="I2224" s="3025">
        <v>6167</v>
      </c>
      <c r="J2224" s="3025">
        <v>0</v>
      </c>
      <c r="O2224">
        <f>SUMIF('3BL ACTUAL'!C:C,G2224,'3BL ACTUAL'!J:J)</f>
        <v>0</v>
      </c>
    </row>
    <row r="2225" spans="1:15">
      <c r="A2225" s="2669" t="s">
        <v>9870</v>
      </c>
      <c r="B2225" s="2669" t="s">
        <v>5071</v>
      </c>
      <c r="C2225" s="2669" t="s">
        <v>9011</v>
      </c>
      <c r="D2225" s="2669" t="s">
        <v>5071</v>
      </c>
      <c r="E2225" s="2669" t="s">
        <v>7299</v>
      </c>
      <c r="F2225" s="2669" t="s">
        <v>9915</v>
      </c>
      <c r="G2225" s="2669" t="s">
        <v>5297</v>
      </c>
      <c r="H2225" s="2669" t="s">
        <v>5075</v>
      </c>
      <c r="I2225" s="3025">
        <v>0</v>
      </c>
      <c r="J2225" s="3025">
        <v>6167</v>
      </c>
      <c r="O2225">
        <f>SUMIF('3BL ACTUAL'!C:C,G2225,'3BL ACTUAL'!J:J)</f>
        <v>0</v>
      </c>
    </row>
    <row r="2226" spans="1:15">
      <c r="H2226" t="s">
        <v>7297</v>
      </c>
      <c r="O2226">
        <f>SUMIF('3BL ACTUAL'!C:C,G2226,'3BL ACTUAL'!J:J)</f>
        <v>0</v>
      </c>
    </row>
    <row r="2227" spans="1:15">
      <c r="O2227">
        <f>SUMIF('3BL ACTUAL'!C:C,G2227,'3BL ACTUAL'!J:J)</f>
        <v>0</v>
      </c>
    </row>
    <row r="2228" spans="1:15">
      <c r="H2228" s="2668" t="s">
        <v>9916</v>
      </c>
      <c r="O2228">
        <f>SUMIF('3BL ACTUAL'!C:C,G2228,'3BL ACTUAL'!J:J)</f>
        <v>0</v>
      </c>
    </row>
    <row r="2229" spans="1:15">
      <c r="A2229" s="2669" t="s">
        <v>9870</v>
      </c>
      <c r="B2229" s="2669" t="s">
        <v>5071</v>
      </c>
      <c r="C2229" s="2669" t="s">
        <v>9011</v>
      </c>
      <c r="D2229" s="2669" t="s">
        <v>5071</v>
      </c>
      <c r="E2229" s="2669" t="s">
        <v>7300</v>
      </c>
      <c r="F2229" s="2669" t="s">
        <v>9917</v>
      </c>
      <c r="G2229" s="2669" t="s">
        <v>5311</v>
      </c>
      <c r="H2229" s="2669" t="s">
        <v>5015</v>
      </c>
      <c r="I2229" s="3025">
        <v>2867.5</v>
      </c>
      <c r="J2229" s="3025">
        <v>0</v>
      </c>
      <c r="O2229">
        <f>SUMIF('3BL ACTUAL'!C:C,G2229,'3BL ACTUAL'!J:J)</f>
        <v>0</v>
      </c>
    </row>
    <row r="2230" spans="1:15">
      <c r="A2230" s="2669" t="s">
        <v>9870</v>
      </c>
      <c r="B2230" s="2669" t="s">
        <v>5071</v>
      </c>
      <c r="C2230" s="2669" t="s">
        <v>9011</v>
      </c>
      <c r="D2230" s="2669" t="s">
        <v>5071</v>
      </c>
      <c r="E2230" s="2669" t="s">
        <v>7300</v>
      </c>
      <c r="F2230" s="2669" t="s">
        <v>9917</v>
      </c>
      <c r="G2230" s="2669" t="s">
        <v>5297</v>
      </c>
      <c r="H2230" s="2669" t="s">
        <v>5075</v>
      </c>
      <c r="I2230" s="3025">
        <v>0</v>
      </c>
      <c r="J2230" s="3025">
        <v>2867.5</v>
      </c>
      <c r="O2230">
        <f>SUMIF('3BL ACTUAL'!C:C,G2230,'3BL ACTUAL'!J:J)</f>
        <v>0</v>
      </c>
    </row>
    <row r="2231" spans="1:15">
      <c r="H2231" t="s">
        <v>7297</v>
      </c>
      <c r="O2231">
        <f>SUMIF('3BL ACTUAL'!C:C,G2231,'3BL ACTUAL'!J:J)</f>
        <v>0</v>
      </c>
    </row>
    <row r="2232" spans="1:15">
      <c r="O2232">
        <f>SUMIF('3BL ACTUAL'!C:C,G2232,'3BL ACTUAL'!J:J)</f>
        <v>0</v>
      </c>
    </row>
    <row r="2233" spans="1:15">
      <c r="H2233" s="2668" t="s">
        <v>9918</v>
      </c>
      <c r="O2233">
        <f>SUMIF('3BL ACTUAL'!C:C,G2233,'3BL ACTUAL'!J:J)</f>
        <v>0</v>
      </c>
    </row>
    <row r="2234" spans="1:15">
      <c r="A2234" s="2669" t="s">
        <v>9870</v>
      </c>
      <c r="B2234" s="2669"/>
      <c r="C2234" s="2669"/>
      <c r="D2234" s="2669" t="s">
        <v>5073</v>
      </c>
      <c r="E2234" s="2669" t="s">
        <v>7301</v>
      </c>
      <c r="F2234" s="2669" t="s">
        <v>9919</v>
      </c>
      <c r="G2234" s="2669" t="s">
        <v>5311</v>
      </c>
      <c r="H2234" s="2669" t="s">
        <v>5015</v>
      </c>
      <c r="I2234" s="3025">
        <v>360</v>
      </c>
      <c r="J2234" s="3025">
        <v>0</v>
      </c>
      <c r="O2234">
        <f>SUMIF('3BL ACTUAL'!C:C,G2234,'3BL ACTUAL'!J:J)</f>
        <v>0</v>
      </c>
    </row>
    <row r="2235" spans="1:15">
      <c r="A2235" s="2669" t="s">
        <v>9870</v>
      </c>
      <c r="B2235" s="2669"/>
      <c r="C2235" s="2669"/>
      <c r="D2235" s="2669" t="s">
        <v>5073</v>
      </c>
      <c r="E2235" s="2669" t="s">
        <v>7301</v>
      </c>
      <c r="F2235" s="2669" t="s">
        <v>9919</v>
      </c>
      <c r="G2235" s="2669" t="s">
        <v>5297</v>
      </c>
      <c r="H2235" s="2669" t="s">
        <v>5075</v>
      </c>
      <c r="I2235" s="3025">
        <v>0</v>
      </c>
      <c r="J2235" s="3025">
        <v>360</v>
      </c>
      <c r="O2235">
        <f>SUMIF('3BL ACTUAL'!C:C,G2235,'3BL ACTUAL'!J:J)</f>
        <v>0</v>
      </c>
    </row>
    <row r="2236" spans="1:15">
      <c r="H2236" t="s">
        <v>7302</v>
      </c>
      <c r="O2236">
        <f>SUMIF('3BL ACTUAL'!C:C,G2236,'3BL ACTUAL'!J:J)</f>
        <v>0</v>
      </c>
    </row>
    <row r="2237" spans="1:15">
      <c r="O2237">
        <f>SUMIF('3BL ACTUAL'!C:C,G2237,'3BL ACTUAL'!J:J)</f>
        <v>0</v>
      </c>
    </row>
    <row r="2238" spans="1:15">
      <c r="H2238" s="2668" t="s">
        <v>9920</v>
      </c>
      <c r="O2238">
        <f>SUMIF('3BL ACTUAL'!C:C,G2238,'3BL ACTUAL'!J:J)</f>
        <v>0</v>
      </c>
    </row>
    <row r="2239" spans="1:15">
      <c r="A2239" s="2669" t="s">
        <v>9870</v>
      </c>
      <c r="B2239" s="2669"/>
      <c r="C2239" s="2669"/>
      <c r="D2239" s="2669" t="s">
        <v>5073</v>
      </c>
      <c r="E2239" s="2669" t="s">
        <v>7303</v>
      </c>
      <c r="F2239" s="2669" t="s">
        <v>9921</v>
      </c>
      <c r="G2239" s="2669" t="s">
        <v>5309</v>
      </c>
      <c r="H2239" s="2669" t="s">
        <v>4947</v>
      </c>
      <c r="I2239" s="3025">
        <v>106</v>
      </c>
      <c r="J2239" s="3025">
        <v>0</v>
      </c>
      <c r="O2239">
        <f>SUMIF('3BL ACTUAL'!C:C,G2239,'3BL ACTUAL'!J:J)</f>
        <v>0</v>
      </c>
    </row>
    <row r="2240" spans="1:15">
      <c r="A2240" s="2669" t="s">
        <v>9870</v>
      </c>
      <c r="B2240" s="2669"/>
      <c r="C2240" s="2669"/>
      <c r="D2240" s="2669" t="s">
        <v>5073</v>
      </c>
      <c r="E2240" s="2669" t="s">
        <v>7303</v>
      </c>
      <c r="F2240" s="2669" t="s">
        <v>9921</v>
      </c>
      <c r="G2240" s="2669" t="s">
        <v>5297</v>
      </c>
      <c r="H2240" s="2669" t="s">
        <v>5075</v>
      </c>
      <c r="I2240" s="3025">
        <v>0</v>
      </c>
      <c r="J2240" s="3025">
        <v>106</v>
      </c>
      <c r="O2240">
        <f>SUMIF('3BL ACTUAL'!C:C,G2240,'3BL ACTUAL'!J:J)</f>
        <v>0</v>
      </c>
    </row>
    <row r="2241" spans="1:15">
      <c r="H2241" t="s">
        <v>7304</v>
      </c>
      <c r="O2241">
        <f>SUMIF('3BL ACTUAL'!C:C,G2241,'3BL ACTUAL'!J:J)</f>
        <v>0</v>
      </c>
    </row>
    <row r="2242" spans="1:15">
      <c r="O2242">
        <f>SUMIF('3BL ACTUAL'!C:C,G2242,'3BL ACTUAL'!J:J)</f>
        <v>0</v>
      </c>
    </row>
    <row r="2243" spans="1:15">
      <c r="H2243" s="2668" t="s">
        <v>9922</v>
      </c>
      <c r="O2243">
        <f>SUMIF('3BL ACTUAL'!C:C,G2243,'3BL ACTUAL'!J:J)</f>
        <v>0</v>
      </c>
    </row>
    <row r="2244" spans="1:15">
      <c r="A2244" s="2669" t="s">
        <v>9870</v>
      </c>
      <c r="B2244" s="2669"/>
      <c r="C2244" s="2669"/>
      <c r="D2244" s="2669" t="s">
        <v>5073</v>
      </c>
      <c r="E2244" s="2669" t="s">
        <v>7305</v>
      </c>
      <c r="F2244" s="2669" t="s">
        <v>9923</v>
      </c>
      <c r="G2244" s="2669" t="s">
        <v>5306</v>
      </c>
      <c r="H2244" s="2669" t="s">
        <v>4937</v>
      </c>
      <c r="I2244" s="3025">
        <v>17731.900000000001</v>
      </c>
      <c r="J2244" s="3025">
        <v>0</v>
      </c>
      <c r="O2244">
        <f>SUMIF('3BL ACTUAL'!C:C,G2244,'3BL ACTUAL'!J:J)</f>
        <v>0</v>
      </c>
    </row>
    <row r="2245" spans="1:15">
      <c r="A2245" s="2669" t="s">
        <v>9870</v>
      </c>
      <c r="B2245" s="2669"/>
      <c r="C2245" s="2669"/>
      <c r="D2245" s="2669" t="s">
        <v>5073</v>
      </c>
      <c r="E2245" s="2669" t="s">
        <v>7305</v>
      </c>
      <c r="F2245" s="2669" t="s">
        <v>9923</v>
      </c>
      <c r="G2245" s="2669" t="s">
        <v>5297</v>
      </c>
      <c r="H2245" s="2669" t="s">
        <v>5075</v>
      </c>
      <c r="I2245" s="3025">
        <v>0</v>
      </c>
      <c r="J2245" s="3025">
        <v>17731.900000000001</v>
      </c>
      <c r="O2245">
        <f>SUMIF('3BL ACTUAL'!C:C,G2245,'3BL ACTUAL'!J:J)</f>
        <v>0</v>
      </c>
    </row>
    <row r="2246" spans="1:15">
      <c r="H2246" t="s">
        <v>7306</v>
      </c>
      <c r="O2246">
        <f>SUMIF('3BL ACTUAL'!C:C,G2246,'3BL ACTUAL'!J:J)</f>
        <v>0</v>
      </c>
    </row>
    <row r="2247" spans="1:15">
      <c r="O2247">
        <f>SUMIF('3BL ACTUAL'!C:C,G2247,'3BL ACTUAL'!J:J)</f>
        <v>0</v>
      </c>
    </row>
    <row r="2248" spans="1:15">
      <c r="H2248" s="2668" t="s">
        <v>9912</v>
      </c>
      <c r="O2248">
        <f>SUMIF('3BL ACTUAL'!C:C,G2248,'3BL ACTUAL'!J:J)</f>
        <v>0</v>
      </c>
    </row>
    <row r="2249" spans="1:15">
      <c r="A2249" s="2669" t="s">
        <v>9870</v>
      </c>
      <c r="B2249" s="2669" t="s">
        <v>5071</v>
      </c>
      <c r="C2249" s="2669" t="s">
        <v>9011</v>
      </c>
      <c r="D2249" s="2669" t="s">
        <v>5071</v>
      </c>
      <c r="E2249" s="2669" t="s">
        <v>7298</v>
      </c>
      <c r="F2249" s="2669" t="s">
        <v>11358</v>
      </c>
      <c r="G2249" s="2669" t="s">
        <v>5311</v>
      </c>
      <c r="H2249" s="2669" t="s">
        <v>5015</v>
      </c>
      <c r="I2249" s="3025">
        <v>93.01</v>
      </c>
      <c r="J2249" s="3025">
        <v>0</v>
      </c>
      <c r="O2249">
        <f>SUMIF('3BL ACTUAL'!C:C,G2249,'3BL ACTUAL'!J:J)</f>
        <v>0</v>
      </c>
    </row>
    <row r="2250" spans="1:15">
      <c r="A2250" s="2669" t="s">
        <v>9870</v>
      </c>
      <c r="B2250" s="2669" t="s">
        <v>5071</v>
      </c>
      <c r="C2250" s="2669" t="s">
        <v>9011</v>
      </c>
      <c r="D2250" s="2669" t="s">
        <v>5071</v>
      </c>
      <c r="E2250" s="2669" t="s">
        <v>7298</v>
      </c>
      <c r="F2250" s="2669" t="s">
        <v>11358</v>
      </c>
      <c r="G2250" s="2669" t="s">
        <v>5304</v>
      </c>
      <c r="H2250" s="2669" t="s">
        <v>5004</v>
      </c>
      <c r="I2250" s="3025">
        <v>132.05000000000001</v>
      </c>
      <c r="J2250" s="3025">
        <v>0</v>
      </c>
      <c r="O2250">
        <f>SUMIF('3BL ACTUAL'!C:C,G2250,'3BL ACTUAL'!J:J)</f>
        <v>0</v>
      </c>
    </row>
    <row r="2251" spans="1:15">
      <c r="A2251" s="2669" t="s">
        <v>9870</v>
      </c>
      <c r="B2251" s="2669" t="s">
        <v>5071</v>
      </c>
      <c r="C2251" s="2669" t="s">
        <v>9011</v>
      </c>
      <c r="D2251" s="2669" t="s">
        <v>5071</v>
      </c>
      <c r="E2251" s="2669" t="s">
        <v>7298</v>
      </c>
      <c r="F2251" s="2669" t="s">
        <v>11358</v>
      </c>
      <c r="G2251" s="2669" t="s">
        <v>5297</v>
      </c>
      <c r="H2251" s="2669" t="s">
        <v>5075</v>
      </c>
      <c r="I2251" s="3025">
        <v>0</v>
      </c>
      <c r="J2251" s="3025">
        <v>225.06</v>
      </c>
      <c r="O2251">
        <f>SUMIF('3BL ACTUAL'!C:C,G2251,'3BL ACTUAL'!J:J)</f>
        <v>0</v>
      </c>
    </row>
    <row r="2252" spans="1:15">
      <c r="H2252" t="s">
        <v>7297</v>
      </c>
      <c r="O2252">
        <f>SUMIF('3BL ACTUAL'!C:C,G2252,'3BL ACTUAL'!J:J)</f>
        <v>0</v>
      </c>
    </row>
    <row r="2253" spans="1:15">
      <c r="O2253">
        <f>SUMIF('3BL ACTUAL'!C:C,G2253,'3BL ACTUAL'!J:J)</f>
        <v>0</v>
      </c>
    </row>
    <row r="2254" spans="1:15">
      <c r="H2254" s="2668" t="s">
        <v>9924</v>
      </c>
      <c r="N2254" s="1460">
        <v>1</v>
      </c>
      <c r="O2254">
        <f>SUMIF('3BL ACTUAL'!C:C,G2254,'3BL ACTUAL'!J:J)</f>
        <v>0</v>
      </c>
    </row>
    <row r="2255" spans="1:15">
      <c r="A2255" s="2669" t="s">
        <v>9925</v>
      </c>
      <c r="B2255" s="2669" t="s">
        <v>5169</v>
      </c>
      <c r="C2255" s="2669" t="s">
        <v>5298</v>
      </c>
      <c r="D2255" s="2669" t="s">
        <v>5299</v>
      </c>
      <c r="E2255" s="2669" t="s">
        <v>8262</v>
      </c>
      <c r="F2255" s="2669" t="s">
        <v>9926</v>
      </c>
      <c r="G2255" s="2669" t="s">
        <v>8248</v>
      </c>
      <c r="H2255" s="2669" t="s">
        <v>8249</v>
      </c>
      <c r="I2255" s="3025">
        <v>462.5</v>
      </c>
      <c r="J2255" s="3025">
        <v>0</v>
      </c>
      <c r="O2255">
        <f>SUMIF('3BL ACTUAL'!C:C,G2255,'3BL ACTUAL'!J:J)</f>
        <v>0</v>
      </c>
    </row>
    <row r="2256" spans="1:15">
      <c r="A2256" s="2669" t="s">
        <v>9925</v>
      </c>
      <c r="B2256" s="2669" t="s">
        <v>5169</v>
      </c>
      <c r="C2256" s="2669" t="s">
        <v>5298</v>
      </c>
      <c r="D2256" s="2669" t="s">
        <v>5299</v>
      </c>
      <c r="E2256" s="2669" t="s">
        <v>8262</v>
      </c>
      <c r="F2256" s="2669" t="s">
        <v>9926</v>
      </c>
      <c r="G2256" s="2669" t="s">
        <v>8980</v>
      </c>
      <c r="H2256" s="2669" t="s">
        <v>9055</v>
      </c>
      <c r="I2256" s="3025">
        <v>0</v>
      </c>
      <c r="J2256" s="3025">
        <v>462.5</v>
      </c>
      <c r="O2256">
        <f>SUMIF('3BL ACTUAL'!C:C,G2256,'3BL ACTUAL'!J:J)</f>
        <v>0</v>
      </c>
    </row>
    <row r="2257" spans="1:15">
      <c r="H2257" t="s">
        <v>8263</v>
      </c>
      <c r="O2257">
        <f>SUMIF('3BL ACTUAL'!C:C,G2257,'3BL ACTUAL'!J:J)</f>
        <v>0</v>
      </c>
    </row>
    <row r="2258" spans="1:15">
      <c r="O2258">
        <f>SUMIF('3BL ACTUAL'!C:C,G2258,'3BL ACTUAL'!J:J)</f>
        <v>0</v>
      </c>
    </row>
    <row r="2259" spans="1:15">
      <c r="H2259" s="2668" t="s">
        <v>9927</v>
      </c>
      <c r="O2259">
        <f>SUMIF('3BL ACTUAL'!C:C,G2259,'3BL ACTUAL'!J:J)</f>
        <v>0</v>
      </c>
    </row>
    <row r="2260" spans="1:15">
      <c r="A2260" s="2669" t="s">
        <v>9928</v>
      </c>
      <c r="B2260" s="2669" t="s">
        <v>4415</v>
      </c>
      <c r="C2260" s="2669" t="s">
        <v>5059</v>
      </c>
      <c r="D2260" s="2669" t="s">
        <v>4415</v>
      </c>
      <c r="E2260" s="2669" t="s">
        <v>7294</v>
      </c>
      <c r="F2260" s="2669" t="s">
        <v>9929</v>
      </c>
      <c r="G2260" s="2669" t="s">
        <v>5308</v>
      </c>
      <c r="H2260" s="2669" t="s">
        <v>4921</v>
      </c>
      <c r="I2260" s="3025">
        <v>5.96</v>
      </c>
      <c r="J2260" s="3025">
        <v>0</v>
      </c>
      <c r="O2260">
        <f>SUMIF('3BL ACTUAL'!C:C,G2260,'3BL ACTUAL'!J:J)</f>
        <v>0</v>
      </c>
    </row>
    <row r="2261" spans="1:15">
      <c r="A2261" s="2669" t="s">
        <v>9928</v>
      </c>
      <c r="B2261" s="2669" t="s">
        <v>4415</v>
      </c>
      <c r="C2261" s="2669" t="s">
        <v>5059</v>
      </c>
      <c r="D2261" s="2669" t="s">
        <v>4415</v>
      </c>
      <c r="E2261" s="2669" t="s">
        <v>7294</v>
      </c>
      <c r="F2261" s="2669" t="s">
        <v>9929</v>
      </c>
      <c r="G2261" s="2669" t="s">
        <v>5328</v>
      </c>
      <c r="H2261" s="2669" t="s">
        <v>4994</v>
      </c>
      <c r="I2261" s="3025">
        <v>49.64</v>
      </c>
      <c r="J2261" s="3025">
        <v>0</v>
      </c>
      <c r="O2261">
        <f>SUMIF('3BL ACTUAL'!C:C,G2261,'3BL ACTUAL'!J:J)</f>
        <v>0</v>
      </c>
    </row>
    <row r="2262" spans="1:15">
      <c r="A2262" s="2669" t="s">
        <v>9928</v>
      </c>
      <c r="B2262" s="2669" t="s">
        <v>4415</v>
      </c>
      <c r="C2262" s="2669" t="s">
        <v>5059</v>
      </c>
      <c r="D2262" s="2669" t="s">
        <v>4415</v>
      </c>
      <c r="E2262" s="2669" t="s">
        <v>7294</v>
      </c>
      <c r="F2262" s="2669" t="s">
        <v>9929</v>
      </c>
      <c r="G2262" s="2669" t="s">
        <v>5303</v>
      </c>
      <c r="H2262" s="2669" t="s">
        <v>5063</v>
      </c>
      <c r="I2262" s="3025">
        <v>0</v>
      </c>
      <c r="J2262" s="3025">
        <v>0</v>
      </c>
      <c r="O2262">
        <f>SUMIF('3BL ACTUAL'!C:C,G2262,'3BL ACTUAL'!J:J)</f>
        <v>0</v>
      </c>
    </row>
    <row r="2263" spans="1:15">
      <c r="A2263" s="2669" t="s">
        <v>9928</v>
      </c>
      <c r="B2263" s="2669" t="s">
        <v>4415</v>
      </c>
      <c r="C2263" s="2669" t="s">
        <v>5059</v>
      </c>
      <c r="D2263" s="2669" t="s">
        <v>4415</v>
      </c>
      <c r="E2263" s="2669" t="s">
        <v>7294</v>
      </c>
      <c r="F2263" s="2669" t="s">
        <v>9929</v>
      </c>
      <c r="G2263" s="2669" t="s">
        <v>5297</v>
      </c>
      <c r="H2263" s="2669" t="s">
        <v>5075</v>
      </c>
      <c r="I2263" s="3025">
        <v>0</v>
      </c>
      <c r="J2263" s="3025">
        <v>55.6</v>
      </c>
      <c r="O2263">
        <f>SUMIF('3BL ACTUAL'!C:C,G2263,'3BL ACTUAL'!J:J)</f>
        <v>0</v>
      </c>
    </row>
    <row r="2264" spans="1:15">
      <c r="H2264" t="s">
        <v>7295</v>
      </c>
      <c r="O2264">
        <f>SUMIF('3BL ACTUAL'!C:C,G2264,'3BL ACTUAL'!J:J)</f>
        <v>0</v>
      </c>
    </row>
    <row r="2265" spans="1:15">
      <c r="O2265">
        <f>SUMIF('3BL ACTUAL'!C:C,G2265,'3BL ACTUAL'!J:J)</f>
        <v>0</v>
      </c>
    </row>
    <row r="2266" spans="1:15">
      <c r="H2266" s="2668" t="s">
        <v>9930</v>
      </c>
      <c r="O2266">
        <f>SUMIF('3BL ACTUAL'!C:C,G2266,'3BL ACTUAL'!J:J)</f>
        <v>0</v>
      </c>
    </row>
    <row r="2267" spans="1:15">
      <c r="A2267" s="2669" t="s">
        <v>9931</v>
      </c>
      <c r="B2267" s="2669" t="s">
        <v>4415</v>
      </c>
      <c r="C2267" s="2669" t="s">
        <v>5059</v>
      </c>
      <c r="D2267" s="2669" t="s">
        <v>4415</v>
      </c>
      <c r="E2267" s="2669" t="s">
        <v>7901</v>
      </c>
      <c r="F2267" s="2669" t="s">
        <v>9932</v>
      </c>
      <c r="G2267" s="2669" t="s">
        <v>5339</v>
      </c>
      <c r="H2267" s="2669" t="s">
        <v>4997</v>
      </c>
      <c r="I2267" s="3025">
        <v>106</v>
      </c>
      <c r="J2267" s="3025">
        <v>0</v>
      </c>
      <c r="O2267">
        <f>SUMIF('3BL ACTUAL'!C:C,G2267,'3BL ACTUAL'!J:J)</f>
        <v>0</v>
      </c>
    </row>
    <row r="2268" spans="1:15">
      <c r="A2268" s="2669" t="s">
        <v>9931</v>
      </c>
      <c r="B2268" s="2669" t="s">
        <v>4415</v>
      </c>
      <c r="C2268" s="2669" t="s">
        <v>5059</v>
      </c>
      <c r="D2268" s="2669" t="s">
        <v>4415</v>
      </c>
      <c r="E2268" s="2669" t="s">
        <v>7901</v>
      </c>
      <c r="F2268" s="2669" t="s">
        <v>9932</v>
      </c>
      <c r="G2268" s="2669" t="s">
        <v>5303</v>
      </c>
      <c r="H2268" s="2669" t="s">
        <v>5063</v>
      </c>
      <c r="I2268" s="3025">
        <v>0</v>
      </c>
      <c r="J2268" s="3025">
        <v>0</v>
      </c>
      <c r="O2268">
        <f>SUMIF('3BL ACTUAL'!C:C,G2268,'3BL ACTUAL'!J:J)</f>
        <v>0</v>
      </c>
    </row>
    <row r="2269" spans="1:15">
      <c r="A2269" s="2669" t="s">
        <v>9931</v>
      </c>
      <c r="B2269" s="2669" t="s">
        <v>4415</v>
      </c>
      <c r="C2269" s="2669" t="s">
        <v>5059</v>
      </c>
      <c r="D2269" s="2669" t="s">
        <v>4415</v>
      </c>
      <c r="E2269" s="2669" t="s">
        <v>7901</v>
      </c>
      <c r="F2269" s="2669" t="s">
        <v>9932</v>
      </c>
      <c r="G2269" s="2669" t="s">
        <v>5311</v>
      </c>
      <c r="H2269" s="2669" t="s">
        <v>5064</v>
      </c>
      <c r="I2269" s="3025">
        <v>0</v>
      </c>
      <c r="J2269" s="3025">
        <v>106</v>
      </c>
      <c r="O2269">
        <f>SUMIF('3BL ACTUAL'!C:C,G2269,'3BL ACTUAL'!J:J)</f>
        <v>0</v>
      </c>
    </row>
    <row r="2270" spans="1:15">
      <c r="H2270" t="s">
        <v>7902</v>
      </c>
      <c r="O2270">
        <f>SUMIF('3BL ACTUAL'!C:C,G2270,'3BL ACTUAL'!J:J)</f>
        <v>0</v>
      </c>
    </row>
    <row r="2271" spans="1:15">
      <c r="O2271">
        <f>SUMIF('3BL ACTUAL'!C:C,G2271,'3BL ACTUAL'!J:J)</f>
        <v>0</v>
      </c>
    </row>
    <row r="2272" spans="1:15">
      <c r="H2272" s="2668" t="s">
        <v>9933</v>
      </c>
      <c r="O2272">
        <f>SUMIF('3BL ACTUAL'!C:C,G2272,'3BL ACTUAL'!J:J)</f>
        <v>0</v>
      </c>
    </row>
    <row r="2273" spans="1:15">
      <c r="A2273" s="2669" t="s">
        <v>9934</v>
      </c>
      <c r="B2273" s="2669" t="s">
        <v>4415</v>
      </c>
      <c r="C2273" s="2669" t="s">
        <v>5059</v>
      </c>
      <c r="D2273" s="2669" t="s">
        <v>4415</v>
      </c>
      <c r="E2273" s="2669" t="s">
        <v>7540</v>
      </c>
      <c r="F2273" s="2669" t="s">
        <v>9935</v>
      </c>
      <c r="G2273" s="2669" t="s">
        <v>5309</v>
      </c>
      <c r="H2273" s="2669" t="s">
        <v>4947</v>
      </c>
      <c r="I2273" s="3025">
        <v>300</v>
      </c>
      <c r="J2273" s="3025">
        <v>0</v>
      </c>
      <c r="O2273">
        <f>SUMIF('3BL ACTUAL'!C:C,G2273,'3BL ACTUAL'!J:J)</f>
        <v>0</v>
      </c>
    </row>
    <row r="2274" spans="1:15">
      <c r="A2274" s="2669" t="s">
        <v>9934</v>
      </c>
      <c r="B2274" s="2669" t="s">
        <v>4415</v>
      </c>
      <c r="C2274" s="2669" t="s">
        <v>5059</v>
      </c>
      <c r="D2274" s="2669" t="s">
        <v>4415</v>
      </c>
      <c r="E2274" s="2669" t="s">
        <v>7540</v>
      </c>
      <c r="F2274" s="2669" t="s">
        <v>9935</v>
      </c>
      <c r="G2274" s="2669" t="s">
        <v>5303</v>
      </c>
      <c r="H2274" s="2669" t="s">
        <v>5063</v>
      </c>
      <c r="I2274" s="3025">
        <v>0</v>
      </c>
      <c r="J2274" s="3025">
        <v>0</v>
      </c>
      <c r="O2274">
        <f>SUMIF('3BL ACTUAL'!C:C,G2274,'3BL ACTUAL'!J:J)</f>
        <v>0</v>
      </c>
    </row>
    <row r="2275" spans="1:15">
      <c r="A2275" s="2669" t="s">
        <v>9934</v>
      </c>
      <c r="B2275" s="2669" t="s">
        <v>4415</v>
      </c>
      <c r="C2275" s="2669" t="s">
        <v>5059</v>
      </c>
      <c r="D2275" s="2669" t="s">
        <v>4415</v>
      </c>
      <c r="E2275" s="2669" t="s">
        <v>7540</v>
      </c>
      <c r="F2275" s="2669" t="s">
        <v>9935</v>
      </c>
      <c r="G2275" s="2669" t="s">
        <v>5311</v>
      </c>
      <c r="H2275" s="2669" t="s">
        <v>5064</v>
      </c>
      <c r="I2275" s="3025">
        <v>0</v>
      </c>
      <c r="J2275" s="3025">
        <v>300</v>
      </c>
      <c r="O2275">
        <f>SUMIF('3BL ACTUAL'!C:C,G2275,'3BL ACTUAL'!J:J)</f>
        <v>0</v>
      </c>
    </row>
    <row r="2276" spans="1:15">
      <c r="H2276" t="s">
        <v>7541</v>
      </c>
      <c r="O2276">
        <f>SUMIF('3BL ACTUAL'!C:C,G2276,'3BL ACTUAL'!J:J)</f>
        <v>0</v>
      </c>
    </row>
    <row r="2277" spans="1:15">
      <c r="O2277">
        <f>SUMIF('3BL ACTUAL'!C:C,G2277,'3BL ACTUAL'!J:J)</f>
        <v>0</v>
      </c>
    </row>
    <row r="2278" spans="1:15">
      <c r="H2278" s="2668" t="s">
        <v>9936</v>
      </c>
      <c r="O2278">
        <f>SUMIF('3BL ACTUAL'!C:C,G2278,'3BL ACTUAL'!J:J)</f>
        <v>0</v>
      </c>
    </row>
    <row r="2279" spans="1:15">
      <c r="A2279" s="2669" t="s">
        <v>9934</v>
      </c>
      <c r="B2279" s="2669" t="s">
        <v>4415</v>
      </c>
      <c r="C2279" s="2669" t="s">
        <v>5059</v>
      </c>
      <c r="D2279" s="2669" t="s">
        <v>4415</v>
      </c>
      <c r="E2279" s="2669" t="s">
        <v>7542</v>
      </c>
      <c r="F2279" s="2669" t="s">
        <v>9937</v>
      </c>
      <c r="G2279" s="2669" t="s">
        <v>5309</v>
      </c>
      <c r="H2279" s="2669" t="s">
        <v>4947</v>
      </c>
      <c r="I2279" s="3025">
        <v>3730.8</v>
      </c>
      <c r="J2279" s="3025">
        <v>0</v>
      </c>
      <c r="O2279">
        <f>SUMIF('3BL ACTUAL'!C:C,G2279,'3BL ACTUAL'!J:J)</f>
        <v>0</v>
      </c>
    </row>
    <row r="2280" spans="1:15">
      <c r="A2280" s="2669" t="s">
        <v>9934</v>
      </c>
      <c r="B2280" s="2669" t="s">
        <v>4415</v>
      </c>
      <c r="C2280" s="2669" t="s">
        <v>5059</v>
      </c>
      <c r="D2280" s="2669" t="s">
        <v>4415</v>
      </c>
      <c r="E2280" s="2669" t="s">
        <v>7542</v>
      </c>
      <c r="F2280" s="2669" t="s">
        <v>9937</v>
      </c>
      <c r="G2280" s="2669" t="s">
        <v>5303</v>
      </c>
      <c r="H2280" s="2669" t="s">
        <v>5063</v>
      </c>
      <c r="I2280" s="3025">
        <v>0</v>
      </c>
      <c r="J2280" s="3025">
        <v>0</v>
      </c>
      <c r="O2280">
        <f>SUMIF('3BL ACTUAL'!C:C,G2280,'3BL ACTUAL'!J:J)</f>
        <v>0</v>
      </c>
    </row>
    <row r="2281" spans="1:15">
      <c r="A2281" s="2669" t="s">
        <v>9934</v>
      </c>
      <c r="B2281" s="2669" t="s">
        <v>4415</v>
      </c>
      <c r="C2281" s="2669" t="s">
        <v>5059</v>
      </c>
      <c r="D2281" s="2669" t="s">
        <v>4415</v>
      </c>
      <c r="E2281" s="2669" t="s">
        <v>7542</v>
      </c>
      <c r="F2281" s="2669" t="s">
        <v>9937</v>
      </c>
      <c r="G2281" s="2669" t="s">
        <v>5311</v>
      </c>
      <c r="H2281" s="2669" t="s">
        <v>5064</v>
      </c>
      <c r="I2281" s="3025">
        <v>0</v>
      </c>
      <c r="J2281" s="3025">
        <v>3730.8</v>
      </c>
      <c r="O2281">
        <f>SUMIF('3BL ACTUAL'!C:C,G2281,'3BL ACTUAL'!J:J)</f>
        <v>0</v>
      </c>
    </row>
    <row r="2282" spans="1:15">
      <c r="H2282" t="s">
        <v>7543</v>
      </c>
      <c r="O2282">
        <f>SUMIF('3BL ACTUAL'!C:C,G2282,'3BL ACTUAL'!J:J)</f>
        <v>0</v>
      </c>
    </row>
    <row r="2283" spans="1:15">
      <c r="O2283">
        <f>SUMIF('3BL ACTUAL'!C:C,G2283,'3BL ACTUAL'!J:J)</f>
        <v>0</v>
      </c>
    </row>
    <row r="2284" spans="1:15">
      <c r="H2284" s="2668" t="s">
        <v>9938</v>
      </c>
      <c r="O2284">
        <f>SUMIF('3BL ACTUAL'!C:C,G2284,'3BL ACTUAL'!J:J)</f>
        <v>0</v>
      </c>
    </row>
    <row r="2285" spans="1:15">
      <c r="A2285" s="2669" t="s">
        <v>9939</v>
      </c>
      <c r="B2285" s="2669" t="s">
        <v>4415</v>
      </c>
      <c r="C2285" s="2669" t="s">
        <v>5059</v>
      </c>
      <c r="D2285" s="2669" t="s">
        <v>4415</v>
      </c>
      <c r="E2285" s="2669" t="s">
        <v>7766</v>
      </c>
      <c r="F2285" s="2669" t="s">
        <v>9940</v>
      </c>
      <c r="G2285" s="2669" t="s">
        <v>5308</v>
      </c>
      <c r="H2285" s="2669" t="s">
        <v>4921</v>
      </c>
      <c r="I2285" s="3025">
        <v>18.41</v>
      </c>
      <c r="J2285" s="3025">
        <v>0</v>
      </c>
      <c r="O2285">
        <f>SUMIF('3BL ACTUAL'!C:C,G2285,'3BL ACTUAL'!J:J)</f>
        <v>0</v>
      </c>
    </row>
    <row r="2286" spans="1:15">
      <c r="A2286" s="2669" t="s">
        <v>9939</v>
      </c>
      <c r="B2286" s="2669" t="s">
        <v>4415</v>
      </c>
      <c r="C2286" s="2669" t="s">
        <v>5059</v>
      </c>
      <c r="D2286" s="2669" t="s">
        <v>4415</v>
      </c>
      <c r="E2286" s="2669" t="s">
        <v>7766</v>
      </c>
      <c r="F2286" s="2669" t="s">
        <v>9940</v>
      </c>
      <c r="G2286" s="2669" t="s">
        <v>5325</v>
      </c>
      <c r="H2286" s="2669" t="s">
        <v>4979</v>
      </c>
      <c r="I2286" s="3025">
        <v>153.44999999999999</v>
      </c>
      <c r="J2286" s="3025">
        <v>0</v>
      </c>
      <c r="O2286">
        <f>SUMIF('3BL ACTUAL'!C:C,G2286,'3BL ACTUAL'!J:J)</f>
        <v>0</v>
      </c>
    </row>
    <row r="2287" spans="1:15">
      <c r="A2287" s="2669" t="s">
        <v>9939</v>
      </c>
      <c r="B2287" s="2669" t="s">
        <v>4415</v>
      </c>
      <c r="C2287" s="2669" t="s">
        <v>5059</v>
      </c>
      <c r="D2287" s="2669" t="s">
        <v>4415</v>
      </c>
      <c r="E2287" s="2669" t="s">
        <v>7766</v>
      </c>
      <c r="F2287" s="2669" t="s">
        <v>9940</v>
      </c>
      <c r="G2287" s="2669" t="s">
        <v>5303</v>
      </c>
      <c r="H2287" s="2669" t="s">
        <v>5063</v>
      </c>
      <c r="I2287" s="3025">
        <v>0</v>
      </c>
      <c r="J2287" s="3025">
        <v>0</v>
      </c>
      <c r="O2287">
        <f>SUMIF('3BL ACTUAL'!C:C,G2287,'3BL ACTUAL'!J:J)</f>
        <v>0</v>
      </c>
    </row>
    <row r="2288" spans="1:15">
      <c r="A2288" s="2669" t="s">
        <v>9939</v>
      </c>
      <c r="B2288" s="2669" t="s">
        <v>4415</v>
      </c>
      <c r="C2288" s="2669" t="s">
        <v>5059</v>
      </c>
      <c r="D2288" s="2669" t="s">
        <v>4415</v>
      </c>
      <c r="E2288" s="2669" t="s">
        <v>7766</v>
      </c>
      <c r="F2288" s="2669" t="s">
        <v>9940</v>
      </c>
      <c r="G2288" s="2669" t="s">
        <v>5311</v>
      </c>
      <c r="H2288" s="2669" t="s">
        <v>5064</v>
      </c>
      <c r="I2288" s="3025">
        <v>0</v>
      </c>
      <c r="J2288" s="3025">
        <v>171.86</v>
      </c>
      <c r="O2288">
        <f>SUMIF('3BL ACTUAL'!C:C,G2288,'3BL ACTUAL'!J:J)</f>
        <v>0</v>
      </c>
    </row>
    <row r="2289" spans="1:15">
      <c r="H2289" t="s">
        <v>7767</v>
      </c>
      <c r="O2289">
        <f>SUMIF('3BL ACTUAL'!C:C,G2289,'3BL ACTUAL'!J:J)</f>
        <v>0</v>
      </c>
    </row>
    <row r="2290" spans="1:15">
      <c r="O2290">
        <f>SUMIF('3BL ACTUAL'!C:C,G2290,'3BL ACTUAL'!J:J)</f>
        <v>0</v>
      </c>
    </row>
    <row r="2291" spans="1:15">
      <c r="H2291" s="2668" t="s">
        <v>9941</v>
      </c>
      <c r="O2291">
        <f>SUMIF('3BL ACTUAL'!C:C,G2291,'3BL ACTUAL'!J:J)</f>
        <v>0</v>
      </c>
    </row>
    <row r="2292" spans="1:15">
      <c r="A2292" s="2669" t="s">
        <v>9942</v>
      </c>
      <c r="B2292" s="2669" t="s">
        <v>4415</v>
      </c>
      <c r="C2292" s="2669" t="s">
        <v>5059</v>
      </c>
      <c r="D2292" s="2669" t="s">
        <v>4415</v>
      </c>
      <c r="E2292" s="2669" t="s">
        <v>7538</v>
      </c>
      <c r="F2292" s="2669" t="s">
        <v>9943</v>
      </c>
      <c r="G2292" s="2669" t="s">
        <v>5309</v>
      </c>
      <c r="H2292" s="2669" t="s">
        <v>4947</v>
      </c>
      <c r="I2292" s="3025">
        <v>500</v>
      </c>
      <c r="J2292" s="3025">
        <v>0</v>
      </c>
      <c r="O2292">
        <f>SUMIF('3BL ACTUAL'!C:C,G2292,'3BL ACTUAL'!J:J)</f>
        <v>0</v>
      </c>
    </row>
    <row r="2293" spans="1:15">
      <c r="A2293" s="2669" t="s">
        <v>9942</v>
      </c>
      <c r="B2293" s="2669" t="s">
        <v>4415</v>
      </c>
      <c r="C2293" s="2669" t="s">
        <v>5059</v>
      </c>
      <c r="D2293" s="2669" t="s">
        <v>4415</v>
      </c>
      <c r="E2293" s="2669" t="s">
        <v>7538</v>
      </c>
      <c r="F2293" s="2669" t="s">
        <v>9943</v>
      </c>
      <c r="G2293" s="2669" t="s">
        <v>5303</v>
      </c>
      <c r="H2293" s="2669" t="s">
        <v>5063</v>
      </c>
      <c r="I2293" s="3025">
        <v>0</v>
      </c>
      <c r="J2293" s="3025">
        <v>0</v>
      </c>
      <c r="O2293">
        <f>SUMIF('3BL ACTUAL'!C:C,G2293,'3BL ACTUAL'!J:J)</f>
        <v>0</v>
      </c>
    </row>
    <row r="2294" spans="1:15">
      <c r="A2294" s="2669" t="s">
        <v>9942</v>
      </c>
      <c r="B2294" s="2669" t="s">
        <v>4415</v>
      </c>
      <c r="C2294" s="2669" t="s">
        <v>5059</v>
      </c>
      <c r="D2294" s="2669" t="s">
        <v>4415</v>
      </c>
      <c r="E2294" s="2669" t="s">
        <v>7538</v>
      </c>
      <c r="F2294" s="2669" t="s">
        <v>9943</v>
      </c>
      <c r="G2294" s="2669" t="s">
        <v>5311</v>
      </c>
      <c r="H2294" s="2669" t="s">
        <v>5064</v>
      </c>
      <c r="I2294" s="3025">
        <v>0</v>
      </c>
      <c r="J2294" s="3025">
        <v>500</v>
      </c>
      <c r="O2294">
        <f>SUMIF('3BL ACTUAL'!C:C,G2294,'3BL ACTUAL'!J:J)</f>
        <v>0</v>
      </c>
    </row>
    <row r="2295" spans="1:15">
      <c r="H2295" t="s">
        <v>7539</v>
      </c>
      <c r="O2295">
        <f>SUMIF('3BL ACTUAL'!C:C,G2295,'3BL ACTUAL'!J:J)</f>
        <v>0</v>
      </c>
    </row>
    <row r="2296" spans="1:15">
      <c r="O2296">
        <f>SUMIF('3BL ACTUAL'!C:C,G2296,'3BL ACTUAL'!J:J)</f>
        <v>0</v>
      </c>
    </row>
    <row r="2297" spans="1:15">
      <c r="H2297" s="2668" t="s">
        <v>9944</v>
      </c>
      <c r="O2297">
        <f>SUMIF('3BL ACTUAL'!C:C,G2297,'3BL ACTUAL'!J:J)</f>
        <v>0</v>
      </c>
    </row>
    <row r="2298" spans="1:15">
      <c r="A2298" s="2669" t="s">
        <v>9945</v>
      </c>
      <c r="B2298" s="2669" t="s">
        <v>4415</v>
      </c>
      <c r="C2298" s="2669" t="s">
        <v>5059</v>
      </c>
      <c r="D2298" s="2669" t="s">
        <v>4415</v>
      </c>
      <c r="E2298" s="2669" t="s">
        <v>7536</v>
      </c>
      <c r="F2298" s="2669" t="s">
        <v>9946</v>
      </c>
      <c r="G2298" s="2669" t="s">
        <v>5309</v>
      </c>
      <c r="H2298" s="2669" t="s">
        <v>4947</v>
      </c>
      <c r="I2298" s="3025">
        <v>3195.12</v>
      </c>
      <c r="J2298" s="3025">
        <v>0</v>
      </c>
      <c r="O2298">
        <f>SUMIF('3BL ACTUAL'!C:C,G2298,'3BL ACTUAL'!J:J)</f>
        <v>0</v>
      </c>
    </row>
    <row r="2299" spans="1:15">
      <c r="A2299" s="2669" t="s">
        <v>9945</v>
      </c>
      <c r="B2299" s="2669" t="s">
        <v>4415</v>
      </c>
      <c r="C2299" s="2669" t="s">
        <v>5059</v>
      </c>
      <c r="D2299" s="2669" t="s">
        <v>4415</v>
      </c>
      <c r="E2299" s="2669" t="s">
        <v>7536</v>
      </c>
      <c r="F2299" s="2669" t="s">
        <v>9946</v>
      </c>
      <c r="G2299" s="2669" t="s">
        <v>5303</v>
      </c>
      <c r="H2299" s="2669" t="s">
        <v>5063</v>
      </c>
      <c r="I2299" s="3025">
        <v>0</v>
      </c>
      <c r="J2299" s="3025">
        <v>0</v>
      </c>
      <c r="O2299">
        <f>SUMIF('3BL ACTUAL'!C:C,G2299,'3BL ACTUAL'!J:J)</f>
        <v>0</v>
      </c>
    </row>
    <row r="2300" spans="1:15">
      <c r="A2300" s="2669" t="s">
        <v>9945</v>
      </c>
      <c r="B2300" s="2669" t="s">
        <v>4415</v>
      </c>
      <c r="C2300" s="2669" t="s">
        <v>5059</v>
      </c>
      <c r="D2300" s="2669" t="s">
        <v>4415</v>
      </c>
      <c r="E2300" s="2669" t="s">
        <v>7536</v>
      </c>
      <c r="F2300" s="2669" t="s">
        <v>9946</v>
      </c>
      <c r="G2300" s="2669" t="s">
        <v>5311</v>
      </c>
      <c r="H2300" s="2669" t="s">
        <v>5064</v>
      </c>
      <c r="I2300" s="3025">
        <v>0</v>
      </c>
      <c r="J2300" s="3025">
        <v>3195.12</v>
      </c>
      <c r="O2300">
        <f>SUMIF('3BL ACTUAL'!C:C,G2300,'3BL ACTUAL'!J:J)</f>
        <v>0</v>
      </c>
    </row>
    <row r="2301" spans="1:15">
      <c r="H2301" t="s">
        <v>7537</v>
      </c>
      <c r="O2301">
        <f>SUMIF('3BL ACTUAL'!C:C,G2301,'3BL ACTUAL'!J:J)</f>
        <v>0</v>
      </c>
    </row>
    <row r="2302" spans="1:15">
      <c r="O2302">
        <f>SUMIF('3BL ACTUAL'!C:C,G2302,'3BL ACTUAL'!J:J)</f>
        <v>0</v>
      </c>
    </row>
    <row r="2303" spans="1:15">
      <c r="H2303" s="2668" t="s">
        <v>9947</v>
      </c>
      <c r="O2303">
        <f>SUMIF('3BL ACTUAL'!C:C,G2303,'3BL ACTUAL'!J:J)</f>
        <v>0</v>
      </c>
    </row>
    <row r="2304" spans="1:15">
      <c r="A2304" s="2669" t="s">
        <v>9945</v>
      </c>
      <c r="B2304" s="2669"/>
      <c r="C2304" s="2669"/>
      <c r="D2304" s="2669" t="s">
        <v>5073</v>
      </c>
      <c r="E2304" s="2669" t="s">
        <v>7292</v>
      </c>
      <c r="F2304" s="2669" t="s">
        <v>9948</v>
      </c>
      <c r="G2304" s="2669" t="s">
        <v>5300</v>
      </c>
      <c r="H2304" s="2669" t="s">
        <v>264</v>
      </c>
      <c r="I2304" s="3025">
        <v>700</v>
      </c>
      <c r="J2304" s="3025">
        <v>0</v>
      </c>
      <c r="O2304">
        <f>SUMIF('3BL ACTUAL'!C:C,G2304,'3BL ACTUAL'!J:J)</f>
        <v>0</v>
      </c>
    </row>
    <row r="2305" spans="1:15">
      <c r="A2305" s="2669" t="s">
        <v>9945</v>
      </c>
      <c r="B2305" s="2669"/>
      <c r="C2305" s="2669"/>
      <c r="D2305" s="2669" t="s">
        <v>5073</v>
      </c>
      <c r="E2305" s="2669" t="s">
        <v>7292</v>
      </c>
      <c r="F2305" s="2669" t="s">
        <v>9948</v>
      </c>
      <c r="G2305" s="2669" t="s">
        <v>5297</v>
      </c>
      <c r="H2305" s="2669" t="s">
        <v>5075</v>
      </c>
      <c r="I2305" s="3025">
        <v>0</v>
      </c>
      <c r="J2305" s="3025">
        <v>700</v>
      </c>
      <c r="O2305">
        <f>SUMIF('3BL ACTUAL'!C:C,G2305,'3BL ACTUAL'!J:J)</f>
        <v>0</v>
      </c>
    </row>
    <row r="2306" spans="1:15">
      <c r="H2306" t="s">
        <v>7293</v>
      </c>
      <c r="O2306">
        <f>SUMIF('3BL ACTUAL'!C:C,G2306,'3BL ACTUAL'!J:J)</f>
        <v>0</v>
      </c>
    </row>
    <row r="2307" spans="1:15">
      <c r="O2307">
        <f>SUMIF('3BL ACTUAL'!C:C,G2307,'3BL ACTUAL'!J:J)</f>
        <v>0</v>
      </c>
    </row>
    <row r="2308" spans="1:15">
      <c r="H2308" s="2668" t="s">
        <v>9949</v>
      </c>
      <c r="O2308">
        <f>SUMIF('3BL ACTUAL'!C:C,G2308,'3BL ACTUAL'!J:J)</f>
        <v>0</v>
      </c>
    </row>
    <row r="2309" spans="1:15">
      <c r="A2309" s="2669" t="s">
        <v>9950</v>
      </c>
      <c r="B2309" s="2669" t="s">
        <v>4415</v>
      </c>
      <c r="C2309" s="2669" t="s">
        <v>5059</v>
      </c>
      <c r="D2309" s="2669" t="s">
        <v>4415</v>
      </c>
      <c r="E2309" s="2669" t="s">
        <v>7764</v>
      </c>
      <c r="F2309" s="2669" t="s">
        <v>9951</v>
      </c>
      <c r="G2309" s="2669" t="s">
        <v>5308</v>
      </c>
      <c r="H2309" s="2669" t="s">
        <v>4921</v>
      </c>
      <c r="I2309" s="3025">
        <v>5.7</v>
      </c>
      <c r="J2309" s="3025">
        <v>0</v>
      </c>
      <c r="O2309">
        <f>SUMIF('3BL ACTUAL'!C:C,G2309,'3BL ACTUAL'!J:J)</f>
        <v>0</v>
      </c>
    </row>
    <row r="2310" spans="1:15">
      <c r="A2310" s="2669" t="s">
        <v>9950</v>
      </c>
      <c r="B2310" s="2669" t="s">
        <v>4415</v>
      </c>
      <c r="C2310" s="2669" t="s">
        <v>5059</v>
      </c>
      <c r="D2310" s="2669" t="s">
        <v>4415</v>
      </c>
      <c r="E2310" s="2669" t="s">
        <v>7764</v>
      </c>
      <c r="F2310" s="2669" t="s">
        <v>9951</v>
      </c>
      <c r="G2310" s="2669" t="s">
        <v>5325</v>
      </c>
      <c r="H2310" s="2669" t="s">
        <v>4979</v>
      </c>
      <c r="I2310" s="3025">
        <v>47.5</v>
      </c>
      <c r="J2310" s="3025">
        <v>0</v>
      </c>
      <c r="O2310">
        <f>SUMIF('3BL ACTUAL'!C:C,G2310,'3BL ACTUAL'!J:J)</f>
        <v>0</v>
      </c>
    </row>
    <row r="2311" spans="1:15">
      <c r="A2311" s="2669" t="s">
        <v>9950</v>
      </c>
      <c r="B2311" s="2669" t="s">
        <v>4415</v>
      </c>
      <c r="C2311" s="2669" t="s">
        <v>5059</v>
      </c>
      <c r="D2311" s="2669" t="s">
        <v>4415</v>
      </c>
      <c r="E2311" s="2669" t="s">
        <v>7764</v>
      </c>
      <c r="F2311" s="2669" t="s">
        <v>9951</v>
      </c>
      <c r="G2311" s="2669" t="s">
        <v>5303</v>
      </c>
      <c r="H2311" s="2669" t="s">
        <v>5063</v>
      </c>
      <c r="I2311" s="3025">
        <v>0</v>
      </c>
      <c r="J2311" s="3025">
        <v>0</v>
      </c>
      <c r="O2311">
        <f>SUMIF('3BL ACTUAL'!C:C,G2311,'3BL ACTUAL'!J:J)</f>
        <v>0</v>
      </c>
    </row>
    <row r="2312" spans="1:15">
      <c r="A2312" s="2669" t="s">
        <v>9950</v>
      </c>
      <c r="B2312" s="2669" t="s">
        <v>4415</v>
      </c>
      <c r="C2312" s="2669" t="s">
        <v>5059</v>
      </c>
      <c r="D2312" s="2669" t="s">
        <v>4415</v>
      </c>
      <c r="E2312" s="2669" t="s">
        <v>7764</v>
      </c>
      <c r="F2312" s="2669" t="s">
        <v>9951</v>
      </c>
      <c r="G2312" s="2669" t="s">
        <v>5311</v>
      </c>
      <c r="H2312" s="2669" t="s">
        <v>5064</v>
      </c>
      <c r="I2312" s="3025">
        <v>0</v>
      </c>
      <c r="J2312" s="3025">
        <v>53.2</v>
      </c>
      <c r="O2312">
        <f>SUMIF('3BL ACTUAL'!C:C,G2312,'3BL ACTUAL'!J:J)</f>
        <v>0</v>
      </c>
    </row>
    <row r="2313" spans="1:15">
      <c r="H2313" t="s">
        <v>7765</v>
      </c>
      <c r="O2313">
        <f>SUMIF('3BL ACTUAL'!C:C,G2313,'3BL ACTUAL'!J:J)</f>
        <v>0</v>
      </c>
    </row>
    <row r="2314" spans="1:15">
      <c r="O2314">
        <f>SUMIF('3BL ACTUAL'!C:C,G2314,'3BL ACTUAL'!J:J)</f>
        <v>0</v>
      </c>
    </row>
    <row r="2315" spans="1:15">
      <c r="H2315" s="2668" t="s">
        <v>9952</v>
      </c>
      <c r="O2315">
        <f>SUMIF('3BL ACTUAL'!C:C,G2315,'3BL ACTUAL'!J:J)</f>
        <v>0</v>
      </c>
    </row>
    <row r="2316" spans="1:15">
      <c r="A2316" s="2669" t="s">
        <v>9953</v>
      </c>
      <c r="B2316" s="2669" t="s">
        <v>5169</v>
      </c>
      <c r="C2316" s="2669" t="s">
        <v>5298</v>
      </c>
      <c r="D2316" s="2669" t="s">
        <v>5299</v>
      </c>
      <c r="E2316" s="2669" t="s">
        <v>8894</v>
      </c>
      <c r="F2316" s="2669" t="s">
        <v>9954</v>
      </c>
      <c r="G2316" s="2669" t="s">
        <v>8992</v>
      </c>
      <c r="H2316" s="2669" t="s">
        <v>8993</v>
      </c>
      <c r="I2316" s="3025">
        <v>415.39</v>
      </c>
      <c r="J2316" s="3025">
        <v>0</v>
      </c>
      <c r="O2316">
        <f>SUMIF('3BL ACTUAL'!C:C,G2316,'3BL ACTUAL'!J:J)</f>
        <v>0</v>
      </c>
    </row>
    <row r="2317" spans="1:15">
      <c r="A2317" s="2669" t="s">
        <v>9953</v>
      </c>
      <c r="B2317" s="2669" t="s">
        <v>5169</v>
      </c>
      <c r="C2317" s="2669" t="s">
        <v>5298</v>
      </c>
      <c r="D2317" s="2669" t="s">
        <v>5299</v>
      </c>
      <c r="E2317" s="2669" t="s">
        <v>8894</v>
      </c>
      <c r="F2317" s="2669" t="s">
        <v>9954</v>
      </c>
      <c r="G2317" s="2669" t="s">
        <v>8784</v>
      </c>
      <c r="H2317" s="2669" t="s">
        <v>9036</v>
      </c>
      <c r="I2317" s="3025">
        <v>0</v>
      </c>
      <c r="J2317" s="3025">
        <v>415.39</v>
      </c>
      <c r="O2317">
        <f>SUMIF('3BL ACTUAL'!C:C,G2317,'3BL ACTUAL'!J:J)</f>
        <v>0</v>
      </c>
    </row>
    <row r="2318" spans="1:15">
      <c r="H2318" t="s">
        <v>8895</v>
      </c>
      <c r="O2318">
        <f>SUMIF('3BL ACTUAL'!C:C,G2318,'3BL ACTUAL'!J:J)</f>
        <v>0</v>
      </c>
    </row>
    <row r="2319" spans="1:15">
      <c r="O2319">
        <f>SUMIF('3BL ACTUAL'!C:C,G2319,'3BL ACTUAL'!J:J)</f>
        <v>0</v>
      </c>
    </row>
    <row r="2320" spans="1:15">
      <c r="H2320" s="2668" t="s">
        <v>9955</v>
      </c>
      <c r="O2320">
        <f>SUMIF('3BL ACTUAL'!C:C,G2320,'3BL ACTUAL'!J:J)</f>
        <v>0</v>
      </c>
    </row>
    <row r="2321" spans="1:15">
      <c r="A2321" s="2669" t="s">
        <v>9953</v>
      </c>
      <c r="B2321" s="2669" t="s">
        <v>5169</v>
      </c>
      <c r="C2321" s="2669" t="s">
        <v>5298</v>
      </c>
      <c r="D2321" s="2669" t="s">
        <v>5299</v>
      </c>
      <c r="E2321" s="2669" t="s">
        <v>8896</v>
      </c>
      <c r="F2321" s="2669" t="s">
        <v>9956</v>
      </c>
      <c r="G2321" s="2669" t="s">
        <v>8994</v>
      </c>
      <c r="H2321" s="2669" t="s">
        <v>8995</v>
      </c>
      <c r="I2321" s="3025">
        <v>161.54</v>
      </c>
      <c r="J2321" s="3025">
        <v>0</v>
      </c>
      <c r="O2321">
        <f>SUMIF('3BL ACTUAL'!C:C,G2321,'3BL ACTUAL'!J:J)</f>
        <v>0</v>
      </c>
    </row>
    <row r="2322" spans="1:15">
      <c r="A2322" s="2669" t="s">
        <v>9953</v>
      </c>
      <c r="B2322" s="2669" t="s">
        <v>5169</v>
      </c>
      <c r="C2322" s="2669" t="s">
        <v>5298</v>
      </c>
      <c r="D2322" s="2669" t="s">
        <v>5299</v>
      </c>
      <c r="E2322" s="2669" t="s">
        <v>8896</v>
      </c>
      <c r="F2322" s="2669" t="s">
        <v>9956</v>
      </c>
      <c r="G2322" s="2669" t="s">
        <v>8784</v>
      </c>
      <c r="H2322" s="2669" t="s">
        <v>9036</v>
      </c>
      <c r="I2322" s="3025">
        <v>0</v>
      </c>
      <c r="J2322" s="3025">
        <v>161.54</v>
      </c>
      <c r="O2322">
        <f>SUMIF('3BL ACTUAL'!C:C,G2322,'3BL ACTUAL'!J:J)</f>
        <v>0</v>
      </c>
    </row>
    <row r="2323" spans="1:15">
      <c r="H2323" t="s">
        <v>8897</v>
      </c>
      <c r="O2323">
        <f>SUMIF('3BL ACTUAL'!C:C,G2323,'3BL ACTUAL'!J:J)</f>
        <v>0</v>
      </c>
    </row>
    <row r="2324" spans="1:15">
      <c r="O2324">
        <f>SUMIF('3BL ACTUAL'!C:C,G2324,'3BL ACTUAL'!J:J)</f>
        <v>0</v>
      </c>
    </row>
    <row r="2325" spans="1:15">
      <c r="H2325" s="2668" t="s">
        <v>9957</v>
      </c>
      <c r="O2325">
        <f>SUMIF('3BL ACTUAL'!C:C,G2325,'3BL ACTUAL'!J:J)</f>
        <v>0</v>
      </c>
    </row>
    <row r="2326" spans="1:15">
      <c r="A2326" s="2669" t="s">
        <v>9953</v>
      </c>
      <c r="B2326" s="2669" t="s">
        <v>5169</v>
      </c>
      <c r="C2326" s="2669" t="s">
        <v>5298</v>
      </c>
      <c r="D2326" s="2669" t="s">
        <v>5299</v>
      </c>
      <c r="E2326" s="2669" t="s">
        <v>8898</v>
      </c>
      <c r="F2326" s="2669" t="s">
        <v>9958</v>
      </c>
      <c r="G2326" s="2669" t="s">
        <v>8994</v>
      </c>
      <c r="H2326" s="2669" t="s">
        <v>8995</v>
      </c>
      <c r="I2326" s="3025">
        <v>161.54</v>
      </c>
      <c r="J2326" s="3025">
        <v>0</v>
      </c>
      <c r="O2326">
        <f>SUMIF('3BL ACTUAL'!C:C,G2326,'3BL ACTUAL'!J:J)</f>
        <v>0</v>
      </c>
    </row>
    <row r="2327" spans="1:15">
      <c r="A2327" s="2669" t="s">
        <v>9953</v>
      </c>
      <c r="B2327" s="2669" t="s">
        <v>5169</v>
      </c>
      <c r="C2327" s="2669" t="s">
        <v>5298</v>
      </c>
      <c r="D2327" s="2669" t="s">
        <v>5299</v>
      </c>
      <c r="E2327" s="2669" t="s">
        <v>8898</v>
      </c>
      <c r="F2327" s="2669" t="s">
        <v>9958</v>
      </c>
      <c r="G2327" s="2669" t="s">
        <v>8784</v>
      </c>
      <c r="H2327" s="2669" t="s">
        <v>9036</v>
      </c>
      <c r="I2327" s="3025">
        <v>0</v>
      </c>
      <c r="J2327" s="3025">
        <v>161.54</v>
      </c>
      <c r="O2327">
        <f>SUMIF('3BL ACTUAL'!C:C,G2327,'3BL ACTUAL'!J:J)</f>
        <v>0</v>
      </c>
    </row>
    <row r="2328" spans="1:15">
      <c r="H2328" t="s">
        <v>8899</v>
      </c>
      <c r="O2328">
        <f>SUMIF('3BL ACTUAL'!C:C,G2328,'3BL ACTUAL'!J:J)</f>
        <v>0</v>
      </c>
    </row>
    <row r="2329" spans="1:15">
      <c r="O2329">
        <f>SUMIF('3BL ACTUAL'!C:C,G2329,'3BL ACTUAL'!J:J)</f>
        <v>0</v>
      </c>
    </row>
    <row r="2330" spans="1:15">
      <c r="H2330" s="2668" t="s">
        <v>9959</v>
      </c>
      <c r="N2330" s="1460">
        <v>1</v>
      </c>
      <c r="O2330">
        <f>SUMIF('3BL ACTUAL'!C:C,G2330,'3BL ACTUAL'!J:J)</f>
        <v>0</v>
      </c>
    </row>
    <row r="2331" spans="1:15">
      <c r="A2331" s="2669" t="s">
        <v>9953</v>
      </c>
      <c r="B2331" s="2669" t="s">
        <v>5169</v>
      </c>
      <c r="C2331" s="2669" t="s">
        <v>5298</v>
      </c>
      <c r="D2331" s="2669" t="s">
        <v>5299</v>
      </c>
      <c r="E2331" s="2669" t="s">
        <v>8472</v>
      </c>
      <c r="F2331" s="2669" t="s">
        <v>9960</v>
      </c>
      <c r="G2331" s="2669" t="s">
        <v>8404</v>
      </c>
      <c r="H2331" s="2669" t="s">
        <v>8405</v>
      </c>
      <c r="I2331" s="3025">
        <v>538.62</v>
      </c>
      <c r="J2331" s="3025">
        <v>0</v>
      </c>
      <c r="O2331">
        <f>SUMIF('3BL ACTUAL'!C:C,G2331,'3BL ACTUAL'!J:J)</f>
        <v>0</v>
      </c>
    </row>
    <row r="2332" spans="1:15">
      <c r="A2332" s="2669" t="s">
        <v>9953</v>
      </c>
      <c r="B2332" s="2669" t="s">
        <v>5169</v>
      </c>
      <c r="C2332" s="2669" t="s">
        <v>5298</v>
      </c>
      <c r="D2332" s="2669" t="s">
        <v>5299</v>
      </c>
      <c r="E2332" s="2669" t="s">
        <v>8472</v>
      </c>
      <c r="F2332" s="2669" t="s">
        <v>9960</v>
      </c>
      <c r="G2332" s="2669" t="s">
        <v>8980</v>
      </c>
      <c r="H2332" s="2669" t="s">
        <v>9055</v>
      </c>
      <c r="I2332" s="3025">
        <v>0</v>
      </c>
      <c r="J2332" s="3025">
        <v>538.62</v>
      </c>
      <c r="O2332">
        <f>SUMIF('3BL ACTUAL'!C:C,G2332,'3BL ACTUAL'!J:J)</f>
        <v>0</v>
      </c>
    </row>
    <row r="2333" spans="1:15">
      <c r="H2333" t="s">
        <v>8473</v>
      </c>
      <c r="O2333">
        <f>SUMIF('3BL ACTUAL'!C:C,G2333,'3BL ACTUAL'!J:J)</f>
        <v>0</v>
      </c>
    </row>
    <row r="2334" spans="1:15">
      <c r="O2334">
        <f>SUMIF('3BL ACTUAL'!C:C,G2334,'3BL ACTUAL'!J:J)</f>
        <v>0</v>
      </c>
    </row>
    <row r="2335" spans="1:15">
      <c r="H2335" s="2668" t="s">
        <v>9961</v>
      </c>
      <c r="N2335" s="1460">
        <v>1</v>
      </c>
      <c r="O2335">
        <f>SUMIF('3BL ACTUAL'!C:C,G2335,'3BL ACTUAL'!J:J)</f>
        <v>0</v>
      </c>
    </row>
    <row r="2336" spans="1:15">
      <c r="A2336" s="2669" t="s">
        <v>9953</v>
      </c>
      <c r="B2336" s="2669" t="s">
        <v>5169</v>
      </c>
      <c r="C2336" s="2669" t="s">
        <v>5298</v>
      </c>
      <c r="D2336" s="2669" t="s">
        <v>5299</v>
      </c>
      <c r="E2336" s="2669" t="s">
        <v>8474</v>
      </c>
      <c r="F2336" s="2669" t="s">
        <v>9962</v>
      </c>
      <c r="G2336" s="2669" t="s">
        <v>8404</v>
      </c>
      <c r="H2336" s="2669" t="s">
        <v>8405</v>
      </c>
      <c r="I2336" s="3025">
        <v>538.62</v>
      </c>
      <c r="J2336" s="3025">
        <v>0</v>
      </c>
      <c r="O2336">
        <f>SUMIF('3BL ACTUAL'!C:C,G2336,'3BL ACTUAL'!J:J)</f>
        <v>0</v>
      </c>
    </row>
    <row r="2337" spans="1:15">
      <c r="A2337" s="2669" t="s">
        <v>9953</v>
      </c>
      <c r="B2337" s="2669" t="s">
        <v>5169</v>
      </c>
      <c r="C2337" s="2669" t="s">
        <v>5298</v>
      </c>
      <c r="D2337" s="2669" t="s">
        <v>5299</v>
      </c>
      <c r="E2337" s="2669" t="s">
        <v>8474</v>
      </c>
      <c r="F2337" s="2669" t="s">
        <v>9962</v>
      </c>
      <c r="G2337" s="2669" t="s">
        <v>8980</v>
      </c>
      <c r="H2337" s="2669" t="s">
        <v>9055</v>
      </c>
      <c r="I2337" s="3025">
        <v>0</v>
      </c>
      <c r="J2337" s="3025">
        <v>538.62</v>
      </c>
      <c r="O2337">
        <f>SUMIF('3BL ACTUAL'!C:C,G2337,'3BL ACTUAL'!J:J)</f>
        <v>0</v>
      </c>
    </row>
    <row r="2338" spans="1:15">
      <c r="H2338" t="s">
        <v>8475</v>
      </c>
      <c r="O2338">
        <f>SUMIF('3BL ACTUAL'!C:C,G2338,'3BL ACTUAL'!J:J)</f>
        <v>0</v>
      </c>
    </row>
    <row r="2339" spans="1:15">
      <c r="O2339">
        <f>SUMIF('3BL ACTUAL'!C:C,G2339,'3BL ACTUAL'!J:J)</f>
        <v>0</v>
      </c>
    </row>
    <row r="2340" spans="1:15">
      <c r="H2340" s="2668" t="s">
        <v>9963</v>
      </c>
      <c r="N2340" s="1460">
        <v>1</v>
      </c>
      <c r="O2340">
        <f>SUMIF('3BL ACTUAL'!C:C,G2340,'3BL ACTUAL'!J:J)</f>
        <v>0</v>
      </c>
    </row>
    <row r="2341" spans="1:15">
      <c r="A2341" s="2669" t="s">
        <v>9953</v>
      </c>
      <c r="B2341" s="2669" t="s">
        <v>5169</v>
      </c>
      <c r="C2341" s="2669" t="s">
        <v>5298</v>
      </c>
      <c r="D2341" s="2669" t="s">
        <v>5299</v>
      </c>
      <c r="E2341" s="2669" t="s">
        <v>8364</v>
      </c>
      <c r="F2341" s="2669" t="s">
        <v>9964</v>
      </c>
      <c r="G2341" s="2669" t="s">
        <v>8338</v>
      </c>
      <c r="H2341" s="2669" t="s">
        <v>8339</v>
      </c>
      <c r="I2341" s="3025">
        <v>524.92999999999995</v>
      </c>
      <c r="J2341" s="3025">
        <v>0</v>
      </c>
      <c r="O2341">
        <f>SUMIF('3BL ACTUAL'!C:C,G2341,'3BL ACTUAL'!J:J)</f>
        <v>0</v>
      </c>
    </row>
    <row r="2342" spans="1:15">
      <c r="A2342" s="2669" t="s">
        <v>9953</v>
      </c>
      <c r="B2342" s="2669" t="s">
        <v>5169</v>
      </c>
      <c r="C2342" s="2669" t="s">
        <v>5298</v>
      </c>
      <c r="D2342" s="2669" t="s">
        <v>5299</v>
      </c>
      <c r="E2342" s="2669" t="s">
        <v>8364</v>
      </c>
      <c r="F2342" s="2669" t="s">
        <v>9964</v>
      </c>
      <c r="G2342" s="2669" t="s">
        <v>8980</v>
      </c>
      <c r="H2342" s="2669" t="s">
        <v>9055</v>
      </c>
      <c r="I2342" s="3025">
        <v>0</v>
      </c>
      <c r="J2342" s="3025">
        <v>524.92999999999995</v>
      </c>
      <c r="O2342">
        <f>SUMIF('3BL ACTUAL'!C:C,G2342,'3BL ACTUAL'!J:J)</f>
        <v>0</v>
      </c>
    </row>
    <row r="2343" spans="1:15">
      <c r="H2343" t="s">
        <v>8365</v>
      </c>
      <c r="O2343">
        <f>SUMIF('3BL ACTUAL'!C:C,G2343,'3BL ACTUAL'!J:J)</f>
        <v>0</v>
      </c>
    </row>
    <row r="2344" spans="1:15">
      <c r="O2344">
        <f>SUMIF('3BL ACTUAL'!C:C,G2344,'3BL ACTUAL'!J:J)</f>
        <v>0</v>
      </c>
    </row>
    <row r="2345" spans="1:15">
      <c r="H2345" s="2668" t="s">
        <v>9965</v>
      </c>
      <c r="N2345" s="1460">
        <v>1</v>
      </c>
      <c r="O2345">
        <f>SUMIF('3BL ACTUAL'!C:C,G2345,'3BL ACTUAL'!J:J)</f>
        <v>0</v>
      </c>
    </row>
    <row r="2346" spans="1:15">
      <c r="A2346" s="2669" t="s">
        <v>9953</v>
      </c>
      <c r="B2346" s="2669" t="s">
        <v>5169</v>
      </c>
      <c r="C2346" s="2669" t="s">
        <v>5298</v>
      </c>
      <c r="D2346" s="2669" t="s">
        <v>5299</v>
      </c>
      <c r="E2346" s="2669" t="s">
        <v>8130</v>
      </c>
      <c r="F2346" s="2669" t="s">
        <v>9966</v>
      </c>
      <c r="G2346" s="2669" t="s">
        <v>8072</v>
      </c>
      <c r="H2346" s="2669" t="s">
        <v>8073</v>
      </c>
      <c r="I2346" s="3025">
        <v>3256</v>
      </c>
      <c r="J2346" s="3025">
        <v>0</v>
      </c>
      <c r="O2346">
        <f>SUMIF('3BL ACTUAL'!C:C,G2346,'3BL ACTUAL'!J:J)</f>
        <v>0</v>
      </c>
    </row>
    <row r="2347" spans="1:15">
      <c r="A2347" s="2669" t="s">
        <v>9953</v>
      </c>
      <c r="B2347" s="2669" t="s">
        <v>5169</v>
      </c>
      <c r="C2347" s="2669" t="s">
        <v>5298</v>
      </c>
      <c r="D2347" s="2669" t="s">
        <v>5299</v>
      </c>
      <c r="E2347" s="2669" t="s">
        <v>8130</v>
      </c>
      <c r="F2347" s="2669" t="s">
        <v>9966</v>
      </c>
      <c r="G2347" s="2669" t="s">
        <v>8980</v>
      </c>
      <c r="H2347" s="2669" t="s">
        <v>9055</v>
      </c>
      <c r="I2347" s="3025">
        <v>0</v>
      </c>
      <c r="J2347" s="3025">
        <v>3256</v>
      </c>
      <c r="O2347">
        <f>SUMIF('3BL ACTUAL'!C:C,G2347,'3BL ACTUAL'!J:J)</f>
        <v>0</v>
      </c>
    </row>
    <row r="2348" spans="1:15">
      <c r="H2348" t="s">
        <v>8131</v>
      </c>
      <c r="O2348">
        <f>SUMIF('3BL ACTUAL'!C:C,G2348,'3BL ACTUAL'!J:J)</f>
        <v>0</v>
      </c>
    </row>
    <row r="2349" spans="1:15">
      <c r="O2349">
        <f>SUMIF('3BL ACTUAL'!C:C,G2349,'3BL ACTUAL'!J:J)</f>
        <v>0</v>
      </c>
    </row>
    <row r="2350" spans="1:15">
      <c r="H2350" s="2668" t="s">
        <v>9967</v>
      </c>
      <c r="N2350" s="1460">
        <v>1</v>
      </c>
      <c r="O2350">
        <f>SUMIF('3BL ACTUAL'!C:C,G2350,'3BL ACTUAL'!J:J)</f>
        <v>0</v>
      </c>
    </row>
    <row r="2351" spans="1:15">
      <c r="A2351" s="2669" t="s">
        <v>9953</v>
      </c>
      <c r="B2351" s="2669" t="s">
        <v>5169</v>
      </c>
      <c r="C2351" s="2669" t="s">
        <v>5298</v>
      </c>
      <c r="D2351" s="2669" t="s">
        <v>5299</v>
      </c>
      <c r="E2351" s="2669" t="s">
        <v>8176</v>
      </c>
      <c r="F2351" s="2669" t="s">
        <v>9968</v>
      </c>
      <c r="G2351" s="2669" t="s">
        <v>8168</v>
      </c>
      <c r="H2351" s="2669" t="s">
        <v>8169</v>
      </c>
      <c r="I2351" s="3025">
        <v>703</v>
      </c>
      <c r="J2351" s="3025">
        <v>0</v>
      </c>
      <c r="O2351">
        <f>SUMIF('3BL ACTUAL'!C:C,G2351,'3BL ACTUAL'!J:J)</f>
        <v>0</v>
      </c>
    </row>
    <row r="2352" spans="1:15">
      <c r="A2352" s="2669" t="s">
        <v>9953</v>
      </c>
      <c r="B2352" s="2669" t="s">
        <v>5169</v>
      </c>
      <c r="C2352" s="2669" t="s">
        <v>5298</v>
      </c>
      <c r="D2352" s="2669" t="s">
        <v>5299</v>
      </c>
      <c r="E2352" s="2669" t="s">
        <v>8176</v>
      </c>
      <c r="F2352" s="2669" t="s">
        <v>9968</v>
      </c>
      <c r="G2352" s="2669" t="s">
        <v>8980</v>
      </c>
      <c r="H2352" s="2669" t="s">
        <v>9055</v>
      </c>
      <c r="I2352" s="3025">
        <v>0</v>
      </c>
      <c r="J2352" s="3025">
        <v>703</v>
      </c>
      <c r="O2352">
        <f>SUMIF('3BL ACTUAL'!C:C,G2352,'3BL ACTUAL'!J:J)</f>
        <v>0</v>
      </c>
    </row>
    <row r="2353" spans="1:15">
      <c r="H2353" t="s">
        <v>8177</v>
      </c>
      <c r="O2353">
        <f>SUMIF('3BL ACTUAL'!C:C,G2353,'3BL ACTUAL'!J:J)</f>
        <v>0</v>
      </c>
    </row>
    <row r="2354" spans="1:15">
      <c r="O2354">
        <f>SUMIF('3BL ACTUAL'!C:C,G2354,'3BL ACTUAL'!J:J)</f>
        <v>0</v>
      </c>
    </row>
    <row r="2355" spans="1:15">
      <c r="H2355" s="2668" t="s">
        <v>9969</v>
      </c>
      <c r="N2355" s="1460">
        <v>1</v>
      </c>
      <c r="O2355">
        <f>SUMIF('3BL ACTUAL'!C:C,G2355,'3BL ACTUAL'!J:J)</f>
        <v>0</v>
      </c>
    </row>
    <row r="2356" spans="1:15">
      <c r="A2356" s="2669" t="s">
        <v>9953</v>
      </c>
      <c r="B2356" s="2669" t="s">
        <v>5169</v>
      </c>
      <c r="C2356" s="2669" t="s">
        <v>5298</v>
      </c>
      <c r="D2356" s="2669" t="s">
        <v>5299</v>
      </c>
      <c r="E2356" s="2669" t="s">
        <v>8216</v>
      </c>
      <c r="F2356" s="2669" t="s">
        <v>9970</v>
      </c>
      <c r="G2356" s="2669" t="s">
        <v>8208</v>
      </c>
      <c r="H2356" s="2669" t="s">
        <v>8209</v>
      </c>
      <c r="I2356" s="3025">
        <v>703</v>
      </c>
      <c r="J2356" s="3025">
        <v>0</v>
      </c>
      <c r="O2356">
        <f>SUMIF('3BL ACTUAL'!C:C,G2356,'3BL ACTUAL'!J:J)</f>
        <v>0</v>
      </c>
    </row>
    <row r="2357" spans="1:15">
      <c r="A2357" s="2669" t="s">
        <v>9953</v>
      </c>
      <c r="B2357" s="2669" t="s">
        <v>5169</v>
      </c>
      <c r="C2357" s="2669" t="s">
        <v>5298</v>
      </c>
      <c r="D2357" s="2669" t="s">
        <v>5299</v>
      </c>
      <c r="E2357" s="2669" t="s">
        <v>8216</v>
      </c>
      <c r="F2357" s="2669" t="s">
        <v>9970</v>
      </c>
      <c r="G2357" s="2669" t="s">
        <v>8980</v>
      </c>
      <c r="H2357" s="2669" t="s">
        <v>9055</v>
      </c>
      <c r="I2357" s="3025">
        <v>0</v>
      </c>
      <c r="J2357" s="3025">
        <v>703</v>
      </c>
      <c r="O2357">
        <f>SUMIF('3BL ACTUAL'!C:C,G2357,'3BL ACTUAL'!J:J)</f>
        <v>0</v>
      </c>
    </row>
    <row r="2358" spans="1:15">
      <c r="H2358" t="s">
        <v>8217</v>
      </c>
      <c r="O2358">
        <f>SUMIF('3BL ACTUAL'!C:C,G2358,'3BL ACTUAL'!J:J)</f>
        <v>0</v>
      </c>
    </row>
    <row r="2359" spans="1:15">
      <c r="O2359">
        <f>SUMIF('3BL ACTUAL'!C:C,G2359,'3BL ACTUAL'!J:J)</f>
        <v>0</v>
      </c>
    </row>
    <row r="2360" spans="1:15">
      <c r="H2360" s="2668" t="s">
        <v>9971</v>
      </c>
      <c r="N2360" s="1460">
        <v>1</v>
      </c>
      <c r="O2360">
        <f>SUMIF('3BL ACTUAL'!C:C,G2360,'3BL ACTUAL'!J:J)</f>
        <v>0</v>
      </c>
    </row>
    <row r="2361" spans="1:15">
      <c r="A2361" s="2669" t="s">
        <v>9953</v>
      </c>
      <c r="B2361" s="2669" t="s">
        <v>5169</v>
      </c>
      <c r="C2361" s="2669" t="s">
        <v>5298</v>
      </c>
      <c r="D2361" s="2669" t="s">
        <v>5299</v>
      </c>
      <c r="E2361" s="2669" t="s">
        <v>8557</v>
      </c>
      <c r="F2361" s="2669" t="s">
        <v>9972</v>
      </c>
      <c r="G2361" s="2669" t="s">
        <v>8512</v>
      </c>
      <c r="H2361" s="2669" t="s">
        <v>8513</v>
      </c>
      <c r="I2361" s="3025">
        <v>436.5</v>
      </c>
      <c r="J2361" s="3025">
        <v>0</v>
      </c>
      <c r="O2361">
        <f>SUMIF('3BL ACTUAL'!C:C,G2361,'3BL ACTUAL'!J:J)</f>
        <v>0</v>
      </c>
    </row>
    <row r="2362" spans="1:15">
      <c r="A2362" s="2669" t="s">
        <v>9953</v>
      </c>
      <c r="B2362" s="2669" t="s">
        <v>5169</v>
      </c>
      <c r="C2362" s="2669" t="s">
        <v>5298</v>
      </c>
      <c r="D2362" s="2669" t="s">
        <v>5299</v>
      </c>
      <c r="E2362" s="2669" t="s">
        <v>8557</v>
      </c>
      <c r="F2362" s="2669" t="s">
        <v>9972</v>
      </c>
      <c r="G2362" s="2669" t="s">
        <v>8980</v>
      </c>
      <c r="H2362" s="2669" t="s">
        <v>9055</v>
      </c>
      <c r="I2362" s="3025">
        <v>0</v>
      </c>
      <c r="J2362" s="3025">
        <v>436.5</v>
      </c>
      <c r="O2362">
        <f>SUMIF('3BL ACTUAL'!C:C,G2362,'3BL ACTUAL'!J:J)</f>
        <v>0</v>
      </c>
    </row>
    <row r="2363" spans="1:15">
      <c r="H2363" t="s">
        <v>8558</v>
      </c>
      <c r="O2363">
        <f>SUMIF('3BL ACTUAL'!C:C,G2363,'3BL ACTUAL'!J:J)</f>
        <v>0</v>
      </c>
    </row>
    <row r="2364" spans="1:15">
      <c r="O2364">
        <f>SUMIF('3BL ACTUAL'!C:C,G2364,'3BL ACTUAL'!J:J)</f>
        <v>0</v>
      </c>
    </row>
    <row r="2365" spans="1:15">
      <c r="H2365" s="2668" t="s">
        <v>9973</v>
      </c>
      <c r="N2365" s="1460">
        <v>1</v>
      </c>
      <c r="O2365">
        <f>SUMIF('3BL ACTUAL'!C:C,G2365,'3BL ACTUAL'!J:J)</f>
        <v>0</v>
      </c>
    </row>
    <row r="2366" spans="1:15">
      <c r="A2366" s="2669" t="s">
        <v>9953</v>
      </c>
      <c r="B2366" s="2669" t="s">
        <v>5169</v>
      </c>
      <c r="C2366" s="2669" t="s">
        <v>5298</v>
      </c>
      <c r="D2366" s="2669" t="s">
        <v>5299</v>
      </c>
      <c r="E2366" s="2669" t="s">
        <v>8366</v>
      </c>
      <c r="F2366" s="2669" t="s">
        <v>9974</v>
      </c>
      <c r="G2366" s="2669" t="s">
        <v>8338</v>
      </c>
      <c r="H2366" s="2669" t="s">
        <v>8339</v>
      </c>
      <c r="I2366" s="3025">
        <v>524.92999999999995</v>
      </c>
      <c r="J2366" s="3025">
        <v>0</v>
      </c>
      <c r="O2366">
        <f>SUMIF('3BL ACTUAL'!C:C,G2366,'3BL ACTUAL'!J:J)</f>
        <v>0</v>
      </c>
    </row>
    <row r="2367" spans="1:15">
      <c r="A2367" s="2669" t="s">
        <v>9953</v>
      </c>
      <c r="B2367" s="2669" t="s">
        <v>5169</v>
      </c>
      <c r="C2367" s="2669" t="s">
        <v>5298</v>
      </c>
      <c r="D2367" s="2669" t="s">
        <v>5299</v>
      </c>
      <c r="E2367" s="2669" t="s">
        <v>8366</v>
      </c>
      <c r="F2367" s="2669" t="s">
        <v>9974</v>
      </c>
      <c r="G2367" s="2669" t="s">
        <v>8980</v>
      </c>
      <c r="H2367" s="2669" t="s">
        <v>9055</v>
      </c>
      <c r="I2367" s="3025">
        <v>0</v>
      </c>
      <c r="J2367" s="3025">
        <v>524.92999999999995</v>
      </c>
      <c r="O2367">
        <f>SUMIF('3BL ACTUAL'!C:C,G2367,'3BL ACTUAL'!J:J)</f>
        <v>0</v>
      </c>
    </row>
    <row r="2368" spans="1:15">
      <c r="H2368" t="s">
        <v>8367</v>
      </c>
      <c r="O2368">
        <f>SUMIF('3BL ACTUAL'!C:C,G2368,'3BL ACTUAL'!J:J)</f>
        <v>0</v>
      </c>
    </row>
    <row r="2369" spans="1:15">
      <c r="O2369">
        <f>SUMIF('3BL ACTUAL'!C:C,G2369,'3BL ACTUAL'!J:J)</f>
        <v>0</v>
      </c>
    </row>
    <row r="2370" spans="1:15">
      <c r="H2370" s="2668" t="s">
        <v>9975</v>
      </c>
      <c r="N2370" s="1460">
        <v>1</v>
      </c>
      <c r="O2370">
        <f>SUMIF('3BL ACTUAL'!C:C,G2370,'3BL ACTUAL'!J:J)</f>
        <v>0</v>
      </c>
    </row>
    <row r="2371" spans="1:15">
      <c r="A2371" s="2669" t="s">
        <v>9953</v>
      </c>
      <c r="B2371" s="2669" t="s">
        <v>5169</v>
      </c>
      <c r="C2371" s="2669" t="s">
        <v>5298</v>
      </c>
      <c r="D2371" s="2669" t="s">
        <v>5299</v>
      </c>
      <c r="E2371" s="2669" t="s">
        <v>8046</v>
      </c>
      <c r="F2371" s="2669" t="s">
        <v>9976</v>
      </c>
      <c r="G2371" s="2669" t="s">
        <v>8010</v>
      </c>
      <c r="H2371" s="2669" t="s">
        <v>8011</v>
      </c>
      <c r="I2371" s="3025">
        <v>592</v>
      </c>
      <c r="J2371" s="3025">
        <v>0</v>
      </c>
      <c r="O2371">
        <f>SUMIF('3BL ACTUAL'!C:C,G2371,'3BL ACTUAL'!J:J)</f>
        <v>0</v>
      </c>
    </row>
    <row r="2372" spans="1:15">
      <c r="A2372" s="2669" t="s">
        <v>9953</v>
      </c>
      <c r="B2372" s="2669" t="s">
        <v>5169</v>
      </c>
      <c r="C2372" s="2669" t="s">
        <v>5298</v>
      </c>
      <c r="D2372" s="2669" t="s">
        <v>5299</v>
      </c>
      <c r="E2372" s="2669" t="s">
        <v>8046</v>
      </c>
      <c r="F2372" s="2669" t="s">
        <v>9976</v>
      </c>
      <c r="G2372" s="2669" t="s">
        <v>8980</v>
      </c>
      <c r="H2372" s="2669" t="s">
        <v>9055</v>
      </c>
      <c r="I2372" s="3025">
        <v>0</v>
      </c>
      <c r="J2372" s="3025">
        <v>592</v>
      </c>
      <c r="O2372">
        <f>SUMIF('3BL ACTUAL'!C:C,G2372,'3BL ACTUAL'!J:J)</f>
        <v>0</v>
      </c>
    </row>
    <row r="2373" spans="1:15">
      <c r="H2373" t="s">
        <v>8047</v>
      </c>
      <c r="O2373">
        <f>SUMIF('3BL ACTUAL'!C:C,G2373,'3BL ACTUAL'!J:J)</f>
        <v>0</v>
      </c>
    </row>
    <row r="2374" spans="1:15">
      <c r="O2374">
        <f>SUMIF('3BL ACTUAL'!C:C,G2374,'3BL ACTUAL'!J:J)</f>
        <v>0</v>
      </c>
    </row>
    <row r="2375" spans="1:15">
      <c r="H2375" s="2668" t="s">
        <v>9977</v>
      </c>
      <c r="N2375" s="1460">
        <v>1</v>
      </c>
      <c r="O2375">
        <f>SUMIF('3BL ACTUAL'!C:C,G2375,'3BL ACTUAL'!J:J)</f>
        <v>0</v>
      </c>
    </row>
    <row r="2376" spans="1:15">
      <c r="A2376" s="2669" t="s">
        <v>9953</v>
      </c>
      <c r="B2376" s="2669" t="s">
        <v>5169</v>
      </c>
      <c r="C2376" s="2669" t="s">
        <v>5298</v>
      </c>
      <c r="D2376" s="2669" t="s">
        <v>5299</v>
      </c>
      <c r="E2376" s="2669" t="s">
        <v>8132</v>
      </c>
      <c r="F2376" s="2669" t="s">
        <v>9978</v>
      </c>
      <c r="G2376" s="2669" t="s">
        <v>8072</v>
      </c>
      <c r="H2376" s="2669" t="s">
        <v>8073</v>
      </c>
      <c r="I2376" s="3025">
        <v>1221</v>
      </c>
      <c r="J2376" s="3025">
        <v>0</v>
      </c>
      <c r="O2376">
        <f>SUMIF('3BL ACTUAL'!C:C,G2376,'3BL ACTUAL'!J:J)</f>
        <v>0</v>
      </c>
    </row>
    <row r="2377" spans="1:15">
      <c r="A2377" s="2669" t="s">
        <v>9953</v>
      </c>
      <c r="B2377" s="2669" t="s">
        <v>5169</v>
      </c>
      <c r="C2377" s="2669" t="s">
        <v>5298</v>
      </c>
      <c r="D2377" s="2669" t="s">
        <v>5299</v>
      </c>
      <c r="E2377" s="2669" t="s">
        <v>8132</v>
      </c>
      <c r="F2377" s="2669" t="s">
        <v>9978</v>
      </c>
      <c r="G2377" s="2669" t="s">
        <v>8980</v>
      </c>
      <c r="H2377" s="2669" t="s">
        <v>9055</v>
      </c>
      <c r="I2377" s="3025">
        <v>0</v>
      </c>
      <c r="J2377" s="3025">
        <v>1221</v>
      </c>
      <c r="O2377">
        <f>SUMIF('3BL ACTUAL'!C:C,G2377,'3BL ACTUAL'!J:J)</f>
        <v>0</v>
      </c>
    </row>
    <row r="2378" spans="1:15">
      <c r="H2378" t="s">
        <v>8133</v>
      </c>
      <c r="O2378">
        <f>SUMIF('3BL ACTUAL'!C:C,G2378,'3BL ACTUAL'!J:J)</f>
        <v>0</v>
      </c>
    </row>
    <row r="2379" spans="1:15">
      <c r="O2379">
        <f>SUMIF('3BL ACTUAL'!C:C,G2379,'3BL ACTUAL'!J:J)</f>
        <v>0</v>
      </c>
    </row>
    <row r="2380" spans="1:15">
      <c r="H2380" s="2668" t="s">
        <v>9979</v>
      </c>
      <c r="N2380" s="1460">
        <v>1</v>
      </c>
      <c r="O2380">
        <f>SUMIF('3BL ACTUAL'!C:C,G2380,'3BL ACTUAL'!J:J)</f>
        <v>0</v>
      </c>
    </row>
    <row r="2381" spans="1:15">
      <c r="A2381" s="2669" t="s">
        <v>9953</v>
      </c>
      <c r="B2381" s="2669" t="s">
        <v>5169</v>
      </c>
      <c r="C2381" s="2669" t="s">
        <v>5298</v>
      </c>
      <c r="D2381" s="2669" t="s">
        <v>5299</v>
      </c>
      <c r="E2381" s="2669" t="s">
        <v>8178</v>
      </c>
      <c r="F2381" s="2669" t="s">
        <v>9980</v>
      </c>
      <c r="G2381" s="2669" t="s">
        <v>8168</v>
      </c>
      <c r="H2381" s="2669" t="s">
        <v>8169</v>
      </c>
      <c r="I2381" s="3025">
        <v>1202.5</v>
      </c>
      <c r="J2381" s="3025">
        <v>0</v>
      </c>
      <c r="O2381">
        <f>SUMIF('3BL ACTUAL'!C:C,G2381,'3BL ACTUAL'!J:J)</f>
        <v>0</v>
      </c>
    </row>
    <row r="2382" spans="1:15">
      <c r="A2382" s="2669" t="s">
        <v>9953</v>
      </c>
      <c r="B2382" s="2669" t="s">
        <v>5169</v>
      </c>
      <c r="C2382" s="2669" t="s">
        <v>5298</v>
      </c>
      <c r="D2382" s="2669" t="s">
        <v>5299</v>
      </c>
      <c r="E2382" s="2669" t="s">
        <v>8178</v>
      </c>
      <c r="F2382" s="2669" t="s">
        <v>9980</v>
      </c>
      <c r="G2382" s="2669" t="s">
        <v>8980</v>
      </c>
      <c r="H2382" s="2669" t="s">
        <v>9055</v>
      </c>
      <c r="I2382" s="3025">
        <v>0</v>
      </c>
      <c r="J2382" s="3025">
        <v>1202.5</v>
      </c>
      <c r="O2382">
        <f>SUMIF('3BL ACTUAL'!C:C,G2382,'3BL ACTUAL'!J:J)</f>
        <v>0</v>
      </c>
    </row>
    <row r="2383" spans="1:15">
      <c r="H2383" t="s">
        <v>8179</v>
      </c>
      <c r="O2383">
        <f>SUMIF('3BL ACTUAL'!C:C,G2383,'3BL ACTUAL'!J:J)</f>
        <v>0</v>
      </c>
    </row>
    <row r="2384" spans="1:15">
      <c r="O2384">
        <f>SUMIF('3BL ACTUAL'!C:C,G2384,'3BL ACTUAL'!J:J)</f>
        <v>0</v>
      </c>
    </row>
    <row r="2385" spans="1:15">
      <c r="H2385" s="2668" t="s">
        <v>9981</v>
      </c>
      <c r="N2385" s="1460">
        <v>1</v>
      </c>
      <c r="O2385">
        <f>SUMIF('3BL ACTUAL'!C:C,G2385,'3BL ACTUAL'!J:J)</f>
        <v>0</v>
      </c>
    </row>
    <row r="2386" spans="1:15">
      <c r="A2386" s="2669" t="s">
        <v>9953</v>
      </c>
      <c r="B2386" s="2669" t="s">
        <v>5169</v>
      </c>
      <c r="C2386" s="2669" t="s">
        <v>5298</v>
      </c>
      <c r="D2386" s="2669" t="s">
        <v>5299</v>
      </c>
      <c r="E2386" s="2669" t="s">
        <v>8218</v>
      </c>
      <c r="F2386" s="2669" t="s">
        <v>9982</v>
      </c>
      <c r="G2386" s="2669" t="s">
        <v>8208</v>
      </c>
      <c r="H2386" s="2669" t="s">
        <v>8209</v>
      </c>
      <c r="I2386" s="3025">
        <v>1646.5</v>
      </c>
      <c r="J2386" s="3025">
        <v>0</v>
      </c>
      <c r="O2386">
        <f>SUMIF('3BL ACTUAL'!C:C,G2386,'3BL ACTUAL'!J:J)</f>
        <v>0</v>
      </c>
    </row>
    <row r="2387" spans="1:15">
      <c r="A2387" s="2669" t="s">
        <v>9953</v>
      </c>
      <c r="B2387" s="2669" t="s">
        <v>5169</v>
      </c>
      <c r="C2387" s="2669" t="s">
        <v>5298</v>
      </c>
      <c r="D2387" s="2669" t="s">
        <v>5299</v>
      </c>
      <c r="E2387" s="2669" t="s">
        <v>8218</v>
      </c>
      <c r="F2387" s="2669" t="s">
        <v>9982</v>
      </c>
      <c r="G2387" s="2669" t="s">
        <v>8980</v>
      </c>
      <c r="H2387" s="2669" t="s">
        <v>9055</v>
      </c>
      <c r="I2387" s="3025">
        <v>0</v>
      </c>
      <c r="J2387" s="3025">
        <v>1646.5</v>
      </c>
      <c r="O2387">
        <f>SUMIF('3BL ACTUAL'!C:C,G2387,'3BL ACTUAL'!J:J)</f>
        <v>0</v>
      </c>
    </row>
    <row r="2388" spans="1:15">
      <c r="H2388" t="s">
        <v>8219</v>
      </c>
      <c r="O2388">
        <f>SUMIF('3BL ACTUAL'!C:C,G2388,'3BL ACTUAL'!J:J)</f>
        <v>0</v>
      </c>
    </row>
    <row r="2389" spans="1:15">
      <c r="O2389">
        <f>SUMIF('3BL ACTUAL'!C:C,G2389,'3BL ACTUAL'!J:J)</f>
        <v>0</v>
      </c>
    </row>
    <row r="2390" spans="1:15">
      <c r="H2390" s="2668" t="s">
        <v>9983</v>
      </c>
      <c r="N2390" s="1460">
        <v>1</v>
      </c>
      <c r="O2390">
        <f>SUMIF('3BL ACTUAL'!C:C,G2390,'3BL ACTUAL'!J:J)</f>
        <v>0</v>
      </c>
    </row>
    <row r="2391" spans="1:15">
      <c r="A2391" s="2669" t="s">
        <v>9953</v>
      </c>
      <c r="B2391" s="2669" t="s">
        <v>5169</v>
      </c>
      <c r="C2391" s="2669" t="s">
        <v>5298</v>
      </c>
      <c r="D2391" s="2669" t="s">
        <v>5299</v>
      </c>
      <c r="E2391" s="2669" t="s">
        <v>8559</v>
      </c>
      <c r="F2391" s="2669" t="s">
        <v>9984</v>
      </c>
      <c r="G2391" s="2669" t="s">
        <v>8512</v>
      </c>
      <c r="H2391" s="2669" t="s">
        <v>8513</v>
      </c>
      <c r="I2391" s="3025">
        <v>710.3</v>
      </c>
      <c r="J2391" s="3025">
        <v>0</v>
      </c>
      <c r="O2391">
        <f>SUMIF('3BL ACTUAL'!C:C,G2391,'3BL ACTUAL'!J:J)</f>
        <v>0</v>
      </c>
    </row>
    <row r="2392" spans="1:15">
      <c r="A2392" s="2669" t="s">
        <v>9953</v>
      </c>
      <c r="B2392" s="2669" t="s">
        <v>5169</v>
      </c>
      <c r="C2392" s="2669" t="s">
        <v>5298</v>
      </c>
      <c r="D2392" s="2669" t="s">
        <v>5299</v>
      </c>
      <c r="E2392" s="2669" t="s">
        <v>8559</v>
      </c>
      <c r="F2392" s="2669" t="s">
        <v>9984</v>
      </c>
      <c r="G2392" s="2669" t="s">
        <v>8980</v>
      </c>
      <c r="H2392" s="2669" t="s">
        <v>9055</v>
      </c>
      <c r="I2392" s="3025">
        <v>0</v>
      </c>
      <c r="J2392" s="3025">
        <v>710.3</v>
      </c>
      <c r="O2392">
        <f>SUMIF('3BL ACTUAL'!C:C,G2392,'3BL ACTUAL'!J:J)</f>
        <v>0</v>
      </c>
    </row>
    <row r="2393" spans="1:15">
      <c r="H2393" t="s">
        <v>8560</v>
      </c>
      <c r="O2393">
        <f>SUMIF('3BL ACTUAL'!C:C,G2393,'3BL ACTUAL'!J:J)</f>
        <v>0</v>
      </c>
    </row>
    <row r="2394" spans="1:15">
      <c r="O2394">
        <f>SUMIF('3BL ACTUAL'!C:C,G2394,'3BL ACTUAL'!J:J)</f>
        <v>0</v>
      </c>
    </row>
    <row r="2395" spans="1:15">
      <c r="H2395" s="2668" t="s">
        <v>9985</v>
      </c>
      <c r="N2395" s="1460">
        <v>1</v>
      </c>
      <c r="O2395">
        <f>SUMIF('3BL ACTUAL'!C:C,G2395,'3BL ACTUAL'!J:J)</f>
        <v>0</v>
      </c>
    </row>
    <row r="2396" spans="1:15">
      <c r="A2396" s="2669" t="s">
        <v>9953</v>
      </c>
      <c r="B2396" s="2669" t="s">
        <v>5169</v>
      </c>
      <c r="C2396" s="2669" t="s">
        <v>5298</v>
      </c>
      <c r="D2396" s="2669" t="s">
        <v>5299</v>
      </c>
      <c r="E2396" s="2669" t="s">
        <v>7830</v>
      </c>
      <c r="F2396" s="2669" t="s">
        <v>9986</v>
      </c>
      <c r="G2396" s="2669" t="s">
        <v>5323</v>
      </c>
      <c r="H2396" s="2669" t="s">
        <v>4988</v>
      </c>
      <c r="I2396" s="3025">
        <v>480</v>
      </c>
      <c r="J2396" s="3025">
        <v>0</v>
      </c>
      <c r="O2396">
        <f>SUMIF('3BL ACTUAL'!C:C,G2396,'3BL ACTUAL'!J:J)</f>
        <v>0</v>
      </c>
    </row>
    <row r="2397" spans="1:15">
      <c r="A2397" s="2669" t="s">
        <v>9953</v>
      </c>
      <c r="B2397" s="2669" t="s">
        <v>5169</v>
      </c>
      <c r="C2397" s="2669" t="s">
        <v>5298</v>
      </c>
      <c r="D2397" s="2669" t="s">
        <v>5299</v>
      </c>
      <c r="E2397" s="2669" t="s">
        <v>7830</v>
      </c>
      <c r="F2397" s="2669" t="s">
        <v>9986</v>
      </c>
      <c r="G2397" s="2669" t="s">
        <v>8980</v>
      </c>
      <c r="H2397" s="2669" t="s">
        <v>9055</v>
      </c>
      <c r="I2397" s="3025">
        <v>0</v>
      </c>
      <c r="J2397" s="3025">
        <v>480</v>
      </c>
      <c r="O2397">
        <f>SUMIF('3BL ACTUAL'!C:C,G2397,'3BL ACTUAL'!J:J)</f>
        <v>0</v>
      </c>
    </row>
    <row r="2398" spans="1:15">
      <c r="H2398" t="s">
        <v>7831</v>
      </c>
      <c r="O2398">
        <f>SUMIF('3BL ACTUAL'!C:C,G2398,'3BL ACTUAL'!J:J)</f>
        <v>0</v>
      </c>
    </row>
    <row r="2399" spans="1:15">
      <c r="O2399">
        <f>SUMIF('3BL ACTUAL'!C:C,G2399,'3BL ACTUAL'!J:J)</f>
        <v>0</v>
      </c>
    </row>
    <row r="2400" spans="1:15">
      <c r="H2400" s="2668" t="s">
        <v>9987</v>
      </c>
      <c r="N2400" s="1460">
        <v>1</v>
      </c>
      <c r="O2400">
        <f>SUMIF('3BL ACTUAL'!C:C,G2400,'3BL ACTUAL'!J:J)</f>
        <v>0</v>
      </c>
    </row>
    <row r="2401" spans="1:15">
      <c r="A2401" s="2669" t="s">
        <v>9953</v>
      </c>
      <c r="B2401" s="2669" t="s">
        <v>5169</v>
      </c>
      <c r="C2401" s="2669" t="s">
        <v>5298</v>
      </c>
      <c r="D2401" s="2669" t="s">
        <v>5299</v>
      </c>
      <c r="E2401" s="2669" t="s">
        <v>7828</v>
      </c>
      <c r="F2401" s="2669" t="s">
        <v>9988</v>
      </c>
      <c r="G2401" s="2669" t="s">
        <v>5323</v>
      </c>
      <c r="H2401" s="2669" t="s">
        <v>4988</v>
      </c>
      <c r="I2401" s="3025">
        <v>480</v>
      </c>
      <c r="J2401" s="3025">
        <v>0</v>
      </c>
      <c r="O2401">
        <f>SUMIF('3BL ACTUAL'!C:C,G2401,'3BL ACTUAL'!J:J)</f>
        <v>0</v>
      </c>
    </row>
    <row r="2402" spans="1:15">
      <c r="A2402" s="2669" t="s">
        <v>9953</v>
      </c>
      <c r="B2402" s="2669" t="s">
        <v>5169</v>
      </c>
      <c r="C2402" s="2669" t="s">
        <v>5298</v>
      </c>
      <c r="D2402" s="2669" t="s">
        <v>5299</v>
      </c>
      <c r="E2402" s="2669" t="s">
        <v>7828</v>
      </c>
      <c r="F2402" s="2669" t="s">
        <v>9988</v>
      </c>
      <c r="G2402" s="2669" t="s">
        <v>8980</v>
      </c>
      <c r="H2402" s="2669" t="s">
        <v>9055</v>
      </c>
      <c r="I2402" s="3025">
        <v>0</v>
      </c>
      <c r="J2402" s="3025">
        <v>480</v>
      </c>
      <c r="O2402">
        <f>SUMIF('3BL ACTUAL'!C:C,G2402,'3BL ACTUAL'!J:J)</f>
        <v>0</v>
      </c>
    </row>
    <row r="2403" spans="1:15">
      <c r="H2403" t="s">
        <v>7829</v>
      </c>
      <c r="O2403">
        <f>SUMIF('3BL ACTUAL'!C:C,G2403,'3BL ACTUAL'!J:J)</f>
        <v>0</v>
      </c>
    </row>
    <row r="2404" spans="1:15">
      <c r="O2404">
        <f>SUMIF('3BL ACTUAL'!C:C,G2404,'3BL ACTUAL'!J:J)</f>
        <v>0</v>
      </c>
    </row>
    <row r="2405" spans="1:15">
      <c r="H2405" s="2668" t="s">
        <v>9989</v>
      </c>
      <c r="N2405" s="1460">
        <v>1</v>
      </c>
      <c r="O2405">
        <f>SUMIF('3BL ACTUAL'!C:C,G2405,'3BL ACTUAL'!J:J)</f>
        <v>0</v>
      </c>
    </row>
    <row r="2406" spans="1:15">
      <c r="A2406" s="2669" t="s">
        <v>9953</v>
      </c>
      <c r="B2406" s="2669" t="s">
        <v>5169</v>
      </c>
      <c r="C2406" s="2669" t="s">
        <v>5298</v>
      </c>
      <c r="D2406" s="2669" t="s">
        <v>5299</v>
      </c>
      <c r="E2406" s="2669" t="s">
        <v>7974</v>
      </c>
      <c r="F2406" s="2669" t="s">
        <v>9990</v>
      </c>
      <c r="G2406" s="2669" t="s">
        <v>5347</v>
      </c>
      <c r="H2406" s="2669" t="s">
        <v>4999</v>
      </c>
      <c r="I2406" s="3025">
        <v>430</v>
      </c>
      <c r="J2406" s="3025">
        <v>0</v>
      </c>
      <c r="O2406">
        <f>SUMIF('3BL ACTUAL'!C:C,G2406,'3BL ACTUAL'!J:J)</f>
        <v>0</v>
      </c>
    </row>
    <row r="2407" spans="1:15">
      <c r="A2407" s="2669" t="s">
        <v>9953</v>
      </c>
      <c r="B2407" s="2669" t="s">
        <v>5169</v>
      </c>
      <c r="C2407" s="2669" t="s">
        <v>5298</v>
      </c>
      <c r="D2407" s="2669" t="s">
        <v>5299</v>
      </c>
      <c r="E2407" s="2669" t="s">
        <v>7974</v>
      </c>
      <c r="F2407" s="2669" t="s">
        <v>9990</v>
      </c>
      <c r="G2407" s="2669" t="s">
        <v>8980</v>
      </c>
      <c r="H2407" s="2669" t="s">
        <v>9055</v>
      </c>
      <c r="I2407" s="3025">
        <v>0</v>
      </c>
      <c r="J2407" s="3025">
        <v>430</v>
      </c>
      <c r="O2407">
        <f>SUMIF('3BL ACTUAL'!C:C,G2407,'3BL ACTUAL'!J:J)</f>
        <v>0</v>
      </c>
    </row>
    <row r="2408" spans="1:15">
      <c r="H2408" t="s">
        <v>7975</v>
      </c>
      <c r="O2408">
        <f>SUMIF('3BL ACTUAL'!C:C,G2408,'3BL ACTUAL'!J:J)</f>
        <v>0</v>
      </c>
    </row>
    <row r="2409" spans="1:15">
      <c r="O2409">
        <f>SUMIF('3BL ACTUAL'!C:C,G2409,'3BL ACTUAL'!J:J)</f>
        <v>0</v>
      </c>
    </row>
    <row r="2410" spans="1:15">
      <c r="H2410" s="2668" t="s">
        <v>9991</v>
      </c>
      <c r="N2410" s="1460">
        <v>1</v>
      </c>
      <c r="O2410">
        <f>SUMIF('3BL ACTUAL'!C:C,G2410,'3BL ACTUAL'!J:J)</f>
        <v>0</v>
      </c>
    </row>
    <row r="2411" spans="1:15">
      <c r="A2411" s="2669" t="s">
        <v>9953</v>
      </c>
      <c r="B2411" s="2669" t="s">
        <v>5169</v>
      </c>
      <c r="C2411" s="2669" t="s">
        <v>5298</v>
      </c>
      <c r="D2411" s="2669" t="s">
        <v>5299</v>
      </c>
      <c r="E2411" s="2669" t="s">
        <v>7976</v>
      </c>
      <c r="F2411" s="2669" t="s">
        <v>9992</v>
      </c>
      <c r="G2411" s="2669" t="s">
        <v>5347</v>
      </c>
      <c r="H2411" s="2669" t="s">
        <v>4999</v>
      </c>
      <c r="I2411" s="3025">
        <v>418.9</v>
      </c>
      <c r="J2411" s="3025">
        <v>0</v>
      </c>
      <c r="O2411">
        <f>SUMIF('3BL ACTUAL'!C:C,G2411,'3BL ACTUAL'!J:J)</f>
        <v>0</v>
      </c>
    </row>
    <row r="2412" spans="1:15">
      <c r="A2412" s="2669" t="s">
        <v>9953</v>
      </c>
      <c r="B2412" s="2669" t="s">
        <v>5169</v>
      </c>
      <c r="C2412" s="2669" t="s">
        <v>5298</v>
      </c>
      <c r="D2412" s="2669" t="s">
        <v>5299</v>
      </c>
      <c r="E2412" s="2669" t="s">
        <v>7976</v>
      </c>
      <c r="F2412" s="2669" t="s">
        <v>9992</v>
      </c>
      <c r="G2412" s="2669" t="s">
        <v>8980</v>
      </c>
      <c r="H2412" s="2669" t="s">
        <v>9055</v>
      </c>
      <c r="I2412" s="3025">
        <v>0</v>
      </c>
      <c r="J2412" s="3025">
        <v>418.9</v>
      </c>
      <c r="O2412">
        <f>SUMIF('3BL ACTUAL'!C:C,G2412,'3BL ACTUAL'!J:J)</f>
        <v>0</v>
      </c>
    </row>
    <row r="2413" spans="1:15">
      <c r="H2413" t="s">
        <v>7977</v>
      </c>
      <c r="O2413">
        <f>SUMIF('3BL ACTUAL'!C:C,G2413,'3BL ACTUAL'!J:J)</f>
        <v>0</v>
      </c>
    </row>
    <row r="2414" spans="1:15">
      <c r="O2414">
        <f>SUMIF('3BL ACTUAL'!C:C,G2414,'3BL ACTUAL'!J:J)</f>
        <v>0</v>
      </c>
    </row>
    <row r="2415" spans="1:15">
      <c r="H2415" s="2668" t="s">
        <v>9993</v>
      </c>
      <c r="O2415">
        <f>SUMIF('3BL ACTUAL'!C:C,G2415,'3BL ACTUAL'!J:J)</f>
        <v>0</v>
      </c>
    </row>
    <row r="2416" spans="1:15">
      <c r="A2416" s="2669" t="s">
        <v>9953</v>
      </c>
      <c r="B2416" s="2669" t="s">
        <v>5071</v>
      </c>
      <c r="C2416" s="2669" t="s">
        <v>9011</v>
      </c>
      <c r="D2416" s="2669" t="s">
        <v>5071</v>
      </c>
      <c r="E2416" s="2669" t="s">
        <v>7284</v>
      </c>
      <c r="F2416" s="2669" t="s">
        <v>9994</v>
      </c>
      <c r="G2416" s="2669" t="s">
        <v>5311</v>
      </c>
      <c r="H2416" s="2669" t="s">
        <v>5015</v>
      </c>
      <c r="I2416" s="3025">
        <v>1523.37</v>
      </c>
      <c r="J2416" s="3025">
        <v>0</v>
      </c>
      <c r="O2416">
        <f>SUMIF('3BL ACTUAL'!C:C,G2416,'3BL ACTUAL'!J:J)</f>
        <v>0</v>
      </c>
    </row>
    <row r="2417" spans="1:15">
      <c r="A2417" s="2669" t="s">
        <v>9953</v>
      </c>
      <c r="B2417" s="2669" t="s">
        <v>5071</v>
      </c>
      <c r="C2417" s="2669" t="s">
        <v>9011</v>
      </c>
      <c r="D2417" s="2669" t="s">
        <v>5071</v>
      </c>
      <c r="E2417" s="2669" t="s">
        <v>7284</v>
      </c>
      <c r="F2417" s="2669" t="s">
        <v>9994</v>
      </c>
      <c r="G2417" s="2669" t="s">
        <v>5297</v>
      </c>
      <c r="H2417" s="2669" t="s">
        <v>5075</v>
      </c>
      <c r="I2417" s="3025">
        <v>0</v>
      </c>
      <c r="J2417" s="3025">
        <v>1523.37</v>
      </c>
      <c r="O2417">
        <f>SUMIF('3BL ACTUAL'!C:C,G2417,'3BL ACTUAL'!J:J)</f>
        <v>0</v>
      </c>
    </row>
    <row r="2418" spans="1:15">
      <c r="H2418" t="s">
        <v>7283</v>
      </c>
      <c r="O2418">
        <f>SUMIF('3BL ACTUAL'!C:C,G2418,'3BL ACTUAL'!J:J)</f>
        <v>0</v>
      </c>
    </row>
    <row r="2419" spans="1:15">
      <c r="O2419">
        <f>SUMIF('3BL ACTUAL'!C:C,G2419,'3BL ACTUAL'!J:J)</f>
        <v>0</v>
      </c>
    </row>
    <row r="2420" spans="1:15">
      <c r="H2420" s="2668" t="s">
        <v>9995</v>
      </c>
      <c r="O2420">
        <f>SUMIF('3BL ACTUAL'!C:C,G2420,'3BL ACTUAL'!J:J)</f>
        <v>0</v>
      </c>
    </row>
    <row r="2421" spans="1:15">
      <c r="A2421" s="2669" t="s">
        <v>9953</v>
      </c>
      <c r="B2421" s="2669" t="s">
        <v>5071</v>
      </c>
      <c r="C2421" s="2669" t="s">
        <v>9011</v>
      </c>
      <c r="D2421" s="2669" t="s">
        <v>5071</v>
      </c>
      <c r="E2421" s="2669" t="s">
        <v>7285</v>
      </c>
      <c r="F2421" s="2669" t="s">
        <v>9996</v>
      </c>
      <c r="G2421" s="2669" t="s">
        <v>5311</v>
      </c>
      <c r="H2421" s="2669" t="s">
        <v>5015</v>
      </c>
      <c r="I2421" s="3025">
        <v>313</v>
      </c>
      <c r="J2421" s="3025">
        <v>0</v>
      </c>
      <c r="O2421">
        <f>SUMIF('3BL ACTUAL'!C:C,G2421,'3BL ACTUAL'!J:J)</f>
        <v>0</v>
      </c>
    </row>
    <row r="2422" spans="1:15">
      <c r="A2422" s="2669" t="s">
        <v>9953</v>
      </c>
      <c r="B2422" s="2669" t="s">
        <v>5071</v>
      </c>
      <c r="C2422" s="2669" t="s">
        <v>9011</v>
      </c>
      <c r="D2422" s="2669" t="s">
        <v>5071</v>
      </c>
      <c r="E2422" s="2669" t="s">
        <v>7285</v>
      </c>
      <c r="F2422" s="2669" t="s">
        <v>9996</v>
      </c>
      <c r="G2422" s="2669" t="s">
        <v>5297</v>
      </c>
      <c r="H2422" s="2669" t="s">
        <v>5075</v>
      </c>
      <c r="I2422" s="3025">
        <v>0</v>
      </c>
      <c r="J2422" s="3025">
        <v>313</v>
      </c>
      <c r="O2422">
        <f>SUMIF('3BL ACTUAL'!C:C,G2422,'3BL ACTUAL'!J:J)</f>
        <v>0</v>
      </c>
    </row>
    <row r="2423" spans="1:15">
      <c r="H2423" t="s">
        <v>7283</v>
      </c>
      <c r="O2423">
        <f>SUMIF('3BL ACTUAL'!C:C,G2423,'3BL ACTUAL'!J:J)</f>
        <v>0</v>
      </c>
    </row>
    <row r="2424" spans="1:15">
      <c r="O2424">
        <f>SUMIF('3BL ACTUAL'!C:C,G2424,'3BL ACTUAL'!J:J)</f>
        <v>0</v>
      </c>
    </row>
    <row r="2425" spans="1:15">
      <c r="H2425" s="2668" t="s">
        <v>9997</v>
      </c>
      <c r="O2425">
        <f>SUMIF('3BL ACTUAL'!C:C,G2425,'3BL ACTUAL'!J:J)</f>
        <v>0</v>
      </c>
    </row>
    <row r="2426" spans="1:15">
      <c r="A2426" s="2669" t="s">
        <v>9953</v>
      </c>
      <c r="B2426" s="2669"/>
      <c r="C2426" s="2669"/>
      <c r="D2426" s="2669" t="s">
        <v>5073</v>
      </c>
      <c r="E2426" s="2669" t="s">
        <v>7286</v>
      </c>
      <c r="F2426" s="2669" t="s">
        <v>9998</v>
      </c>
      <c r="G2426" s="2669" t="s">
        <v>5306</v>
      </c>
      <c r="H2426" s="2669" t="s">
        <v>4937</v>
      </c>
      <c r="I2426" s="3025">
        <v>16764.400000000001</v>
      </c>
      <c r="J2426" s="3025">
        <v>0</v>
      </c>
      <c r="O2426">
        <f>SUMIF('3BL ACTUAL'!C:C,G2426,'3BL ACTUAL'!J:J)</f>
        <v>0</v>
      </c>
    </row>
    <row r="2427" spans="1:15">
      <c r="A2427" s="2669" t="s">
        <v>9953</v>
      </c>
      <c r="B2427" s="2669"/>
      <c r="C2427" s="2669"/>
      <c r="D2427" s="2669" t="s">
        <v>5073</v>
      </c>
      <c r="E2427" s="2669" t="s">
        <v>7286</v>
      </c>
      <c r="F2427" s="2669" t="s">
        <v>9998</v>
      </c>
      <c r="G2427" s="2669" t="s">
        <v>5297</v>
      </c>
      <c r="H2427" s="2669" t="s">
        <v>5075</v>
      </c>
      <c r="I2427" s="3025">
        <v>0</v>
      </c>
      <c r="J2427" s="3025">
        <v>16764.400000000001</v>
      </c>
      <c r="O2427">
        <f>SUMIF('3BL ACTUAL'!C:C,G2427,'3BL ACTUAL'!J:J)</f>
        <v>0</v>
      </c>
    </row>
    <row r="2428" spans="1:15">
      <c r="H2428" t="s">
        <v>7287</v>
      </c>
      <c r="O2428">
        <f>SUMIF('3BL ACTUAL'!C:C,G2428,'3BL ACTUAL'!J:J)</f>
        <v>0</v>
      </c>
    </row>
    <row r="2429" spans="1:15">
      <c r="O2429">
        <f>SUMIF('3BL ACTUAL'!C:C,G2429,'3BL ACTUAL'!J:J)</f>
        <v>0</v>
      </c>
    </row>
    <row r="2430" spans="1:15">
      <c r="H2430" s="2668" t="s">
        <v>9999</v>
      </c>
      <c r="O2430">
        <f>SUMIF('3BL ACTUAL'!C:C,G2430,'3BL ACTUAL'!J:J)</f>
        <v>0</v>
      </c>
    </row>
    <row r="2431" spans="1:15">
      <c r="A2431" s="2669" t="s">
        <v>9953</v>
      </c>
      <c r="B2431" s="2669"/>
      <c r="C2431" s="2669"/>
      <c r="D2431" s="2669" t="s">
        <v>5073</v>
      </c>
      <c r="E2431" s="2669" t="s">
        <v>7288</v>
      </c>
      <c r="F2431" s="2669" t="s">
        <v>10000</v>
      </c>
      <c r="G2431" s="2669" t="s">
        <v>5300</v>
      </c>
      <c r="H2431" s="2669" t="s">
        <v>264</v>
      </c>
      <c r="I2431" s="3025">
        <v>800</v>
      </c>
      <c r="J2431" s="3025">
        <v>0</v>
      </c>
      <c r="O2431">
        <f>SUMIF('3BL ACTUAL'!C:C,G2431,'3BL ACTUAL'!J:J)</f>
        <v>0</v>
      </c>
    </row>
    <row r="2432" spans="1:15">
      <c r="A2432" s="2669" t="s">
        <v>9953</v>
      </c>
      <c r="B2432" s="2669"/>
      <c r="C2432" s="2669"/>
      <c r="D2432" s="2669" t="s">
        <v>5073</v>
      </c>
      <c r="E2432" s="2669" t="s">
        <v>7288</v>
      </c>
      <c r="F2432" s="2669" t="s">
        <v>10000</v>
      </c>
      <c r="G2432" s="2669" t="s">
        <v>5297</v>
      </c>
      <c r="H2432" s="2669" t="s">
        <v>5075</v>
      </c>
      <c r="I2432" s="3025">
        <v>0</v>
      </c>
      <c r="J2432" s="3025">
        <v>800</v>
      </c>
      <c r="O2432">
        <f>SUMIF('3BL ACTUAL'!C:C,G2432,'3BL ACTUAL'!J:J)</f>
        <v>0</v>
      </c>
    </row>
    <row r="2433" spans="1:15">
      <c r="H2433" t="s">
        <v>7289</v>
      </c>
      <c r="O2433">
        <f>SUMIF('3BL ACTUAL'!C:C,G2433,'3BL ACTUAL'!J:J)</f>
        <v>0</v>
      </c>
    </row>
    <row r="2434" spans="1:15">
      <c r="O2434">
        <f>SUMIF('3BL ACTUAL'!C:C,G2434,'3BL ACTUAL'!J:J)</f>
        <v>0</v>
      </c>
    </row>
    <row r="2435" spans="1:15">
      <c r="H2435" s="2668" t="s">
        <v>10001</v>
      </c>
      <c r="O2435">
        <f>SUMIF('3BL ACTUAL'!C:C,G2435,'3BL ACTUAL'!J:J)</f>
        <v>0</v>
      </c>
    </row>
    <row r="2436" spans="1:15">
      <c r="A2436" s="2669" t="s">
        <v>9953</v>
      </c>
      <c r="B2436" s="2669"/>
      <c r="C2436" s="2669"/>
      <c r="D2436" s="2669" t="s">
        <v>5073</v>
      </c>
      <c r="E2436" s="2669" t="s">
        <v>7290</v>
      </c>
      <c r="F2436" s="2669" t="s">
        <v>10002</v>
      </c>
      <c r="G2436" s="2669" t="s">
        <v>5297</v>
      </c>
      <c r="H2436" s="2669" t="s">
        <v>4934</v>
      </c>
      <c r="I2436" s="3025">
        <v>157.44999999999999</v>
      </c>
      <c r="J2436" s="3025">
        <v>0</v>
      </c>
      <c r="O2436">
        <f>SUMIF('3BL ACTUAL'!C:C,G2436,'3BL ACTUAL'!J:J)</f>
        <v>0</v>
      </c>
    </row>
    <row r="2437" spans="1:15">
      <c r="A2437" s="2669" t="s">
        <v>9953</v>
      </c>
      <c r="B2437" s="2669"/>
      <c r="C2437" s="2669"/>
      <c r="D2437" s="2669" t="s">
        <v>5073</v>
      </c>
      <c r="E2437" s="2669" t="s">
        <v>7290</v>
      </c>
      <c r="F2437" s="2669" t="s">
        <v>10002</v>
      </c>
      <c r="G2437" s="2669" t="s">
        <v>5306</v>
      </c>
      <c r="H2437" s="2669" t="s">
        <v>5307</v>
      </c>
      <c r="I2437" s="3025">
        <v>0</v>
      </c>
      <c r="J2437" s="3025">
        <v>157.44999999999999</v>
      </c>
      <c r="O2437">
        <f>SUMIF('3BL ACTUAL'!C:C,G2437,'3BL ACTUAL'!J:J)</f>
        <v>0</v>
      </c>
    </row>
    <row r="2438" spans="1:15">
      <c r="H2438" t="s">
        <v>7291</v>
      </c>
      <c r="O2438">
        <f>SUMIF('3BL ACTUAL'!C:C,G2438,'3BL ACTUAL'!J:J)</f>
        <v>0</v>
      </c>
    </row>
    <row r="2439" spans="1:15">
      <c r="O2439">
        <f>SUMIF('3BL ACTUAL'!C:C,G2439,'3BL ACTUAL'!J:J)</f>
        <v>0</v>
      </c>
    </row>
    <row r="2440" spans="1:15">
      <c r="H2440" s="2668" t="s">
        <v>10003</v>
      </c>
      <c r="O2440">
        <f>SUMIF('3BL ACTUAL'!C:C,G2440,'3BL ACTUAL'!J:J)</f>
        <v>0</v>
      </c>
    </row>
    <row r="2441" spans="1:15">
      <c r="A2441" s="2669" t="s">
        <v>10004</v>
      </c>
      <c r="B2441" s="2669" t="s">
        <v>4415</v>
      </c>
      <c r="C2441" s="2669" t="s">
        <v>5059</v>
      </c>
      <c r="D2441" s="2669" t="s">
        <v>4415</v>
      </c>
      <c r="E2441" s="2669" t="s">
        <v>7281</v>
      </c>
      <c r="F2441" s="2669" t="s">
        <v>10005</v>
      </c>
      <c r="G2441" s="2669" t="s">
        <v>5338</v>
      </c>
      <c r="H2441" s="2669" t="s">
        <v>4958</v>
      </c>
      <c r="I2441" s="3025">
        <v>360</v>
      </c>
      <c r="J2441" s="3025">
        <v>0</v>
      </c>
      <c r="O2441">
        <f>SUMIF('3BL ACTUAL'!C:C,G2441,'3BL ACTUAL'!J:J)</f>
        <v>0</v>
      </c>
    </row>
    <row r="2442" spans="1:15">
      <c r="A2442" s="2669" t="s">
        <v>10004</v>
      </c>
      <c r="B2442" s="2669" t="s">
        <v>4415</v>
      </c>
      <c r="C2442" s="2669" t="s">
        <v>5059</v>
      </c>
      <c r="D2442" s="2669" t="s">
        <v>4415</v>
      </c>
      <c r="E2442" s="2669" t="s">
        <v>7281</v>
      </c>
      <c r="F2442" s="2669" t="s">
        <v>10005</v>
      </c>
      <c r="G2442" s="2669" t="s">
        <v>5303</v>
      </c>
      <c r="H2442" s="2669" t="s">
        <v>5063</v>
      </c>
      <c r="I2442" s="3025">
        <v>0</v>
      </c>
      <c r="J2442" s="3025">
        <v>0</v>
      </c>
      <c r="O2442">
        <f>SUMIF('3BL ACTUAL'!C:C,G2442,'3BL ACTUAL'!J:J)</f>
        <v>0</v>
      </c>
    </row>
    <row r="2443" spans="1:15">
      <c r="A2443" s="2669" t="s">
        <v>10004</v>
      </c>
      <c r="B2443" s="2669" t="s">
        <v>4415</v>
      </c>
      <c r="C2443" s="2669" t="s">
        <v>5059</v>
      </c>
      <c r="D2443" s="2669" t="s">
        <v>4415</v>
      </c>
      <c r="E2443" s="2669" t="s">
        <v>7281</v>
      </c>
      <c r="F2443" s="2669" t="s">
        <v>10005</v>
      </c>
      <c r="G2443" s="2669" t="s">
        <v>5297</v>
      </c>
      <c r="H2443" s="2669" t="s">
        <v>5075</v>
      </c>
      <c r="I2443" s="3025">
        <v>0</v>
      </c>
      <c r="J2443" s="3025">
        <v>360</v>
      </c>
      <c r="O2443">
        <f>SUMIF('3BL ACTUAL'!C:C,G2443,'3BL ACTUAL'!J:J)</f>
        <v>0</v>
      </c>
    </row>
    <row r="2444" spans="1:15">
      <c r="H2444" t="s">
        <v>7282</v>
      </c>
      <c r="O2444">
        <f>SUMIF('3BL ACTUAL'!C:C,G2444,'3BL ACTUAL'!J:J)</f>
        <v>0</v>
      </c>
    </row>
    <row r="2445" spans="1:15">
      <c r="O2445">
        <f>SUMIF('3BL ACTUAL'!C:C,G2445,'3BL ACTUAL'!J:J)</f>
        <v>0</v>
      </c>
    </row>
    <row r="2446" spans="1:15">
      <c r="H2446" s="2668" t="s">
        <v>10006</v>
      </c>
      <c r="O2446">
        <f>SUMIF('3BL ACTUAL'!C:C,G2446,'3BL ACTUAL'!J:J)</f>
        <v>0</v>
      </c>
    </row>
    <row r="2447" spans="1:15">
      <c r="A2447" s="2669" t="s">
        <v>10007</v>
      </c>
      <c r="B2447" s="2669" t="s">
        <v>4415</v>
      </c>
      <c r="C2447" s="2669" t="s">
        <v>5059</v>
      </c>
      <c r="D2447" s="2669" t="s">
        <v>4415</v>
      </c>
      <c r="E2447" s="2669" t="s">
        <v>7532</v>
      </c>
      <c r="F2447" s="2669" t="s">
        <v>10008</v>
      </c>
      <c r="G2447" s="2669" t="s">
        <v>5309</v>
      </c>
      <c r="H2447" s="2669" t="s">
        <v>4947</v>
      </c>
      <c r="I2447" s="3025">
        <v>318</v>
      </c>
      <c r="J2447" s="3025">
        <v>0</v>
      </c>
      <c r="O2447">
        <f>SUMIF('3BL ACTUAL'!C:C,G2447,'3BL ACTUAL'!J:J)</f>
        <v>0</v>
      </c>
    </row>
    <row r="2448" spans="1:15">
      <c r="A2448" s="2669" t="s">
        <v>10007</v>
      </c>
      <c r="B2448" s="2669" t="s">
        <v>4415</v>
      </c>
      <c r="C2448" s="2669" t="s">
        <v>5059</v>
      </c>
      <c r="D2448" s="2669" t="s">
        <v>4415</v>
      </c>
      <c r="E2448" s="2669" t="s">
        <v>7532</v>
      </c>
      <c r="F2448" s="2669" t="s">
        <v>10008</v>
      </c>
      <c r="G2448" s="2669" t="s">
        <v>5303</v>
      </c>
      <c r="H2448" s="2669" t="s">
        <v>5063</v>
      </c>
      <c r="I2448" s="3025">
        <v>0</v>
      </c>
      <c r="J2448" s="3025">
        <v>0</v>
      </c>
      <c r="O2448">
        <f>SUMIF('3BL ACTUAL'!C:C,G2448,'3BL ACTUAL'!J:J)</f>
        <v>0</v>
      </c>
    </row>
    <row r="2449" spans="1:15">
      <c r="A2449" s="2669" t="s">
        <v>10007</v>
      </c>
      <c r="B2449" s="2669" t="s">
        <v>4415</v>
      </c>
      <c r="C2449" s="2669" t="s">
        <v>5059</v>
      </c>
      <c r="D2449" s="2669" t="s">
        <v>4415</v>
      </c>
      <c r="E2449" s="2669" t="s">
        <v>7532</v>
      </c>
      <c r="F2449" s="2669" t="s">
        <v>10008</v>
      </c>
      <c r="G2449" s="2669" t="s">
        <v>5311</v>
      </c>
      <c r="H2449" s="2669" t="s">
        <v>5064</v>
      </c>
      <c r="I2449" s="3025">
        <v>0</v>
      </c>
      <c r="J2449" s="3025">
        <v>318</v>
      </c>
      <c r="O2449">
        <f>SUMIF('3BL ACTUAL'!C:C,G2449,'3BL ACTUAL'!J:J)</f>
        <v>0</v>
      </c>
    </row>
    <row r="2450" spans="1:15">
      <c r="H2450" t="s">
        <v>7533</v>
      </c>
      <c r="O2450">
        <f>SUMIF('3BL ACTUAL'!C:C,G2450,'3BL ACTUAL'!J:J)</f>
        <v>0</v>
      </c>
    </row>
    <row r="2451" spans="1:15">
      <c r="O2451">
        <f>SUMIF('3BL ACTUAL'!C:C,G2451,'3BL ACTUAL'!J:J)</f>
        <v>0</v>
      </c>
    </row>
    <row r="2452" spans="1:15">
      <c r="H2452" s="2668" t="s">
        <v>10009</v>
      </c>
      <c r="O2452">
        <f>SUMIF('3BL ACTUAL'!C:C,G2452,'3BL ACTUAL'!J:J)</f>
        <v>0</v>
      </c>
    </row>
    <row r="2453" spans="1:15">
      <c r="A2453" s="2669" t="s">
        <v>10007</v>
      </c>
      <c r="B2453" s="2669" t="s">
        <v>4415</v>
      </c>
      <c r="C2453" s="2669" t="s">
        <v>5059</v>
      </c>
      <c r="D2453" s="2669" t="s">
        <v>4415</v>
      </c>
      <c r="E2453" s="2669" t="s">
        <v>7534</v>
      </c>
      <c r="F2453" s="2669" t="s">
        <v>10010</v>
      </c>
      <c r="G2453" s="2669" t="s">
        <v>5309</v>
      </c>
      <c r="H2453" s="2669" t="s">
        <v>4947</v>
      </c>
      <c r="I2453" s="3025">
        <v>1702.89</v>
      </c>
      <c r="J2453" s="3025">
        <v>0</v>
      </c>
      <c r="O2453">
        <f>SUMIF('3BL ACTUAL'!C:C,G2453,'3BL ACTUAL'!J:J)</f>
        <v>0</v>
      </c>
    </row>
    <row r="2454" spans="1:15">
      <c r="A2454" s="2669" t="s">
        <v>10007</v>
      </c>
      <c r="B2454" s="2669" t="s">
        <v>4415</v>
      </c>
      <c r="C2454" s="2669" t="s">
        <v>5059</v>
      </c>
      <c r="D2454" s="2669" t="s">
        <v>4415</v>
      </c>
      <c r="E2454" s="2669" t="s">
        <v>7534</v>
      </c>
      <c r="F2454" s="2669" t="s">
        <v>10010</v>
      </c>
      <c r="G2454" s="2669" t="s">
        <v>5303</v>
      </c>
      <c r="H2454" s="2669" t="s">
        <v>5063</v>
      </c>
      <c r="I2454" s="3025">
        <v>0</v>
      </c>
      <c r="J2454" s="3025">
        <v>0</v>
      </c>
      <c r="O2454">
        <f>SUMIF('3BL ACTUAL'!C:C,G2454,'3BL ACTUAL'!J:J)</f>
        <v>0</v>
      </c>
    </row>
    <row r="2455" spans="1:15">
      <c r="A2455" s="2669" t="s">
        <v>10007</v>
      </c>
      <c r="B2455" s="2669" t="s">
        <v>4415</v>
      </c>
      <c r="C2455" s="2669" t="s">
        <v>5059</v>
      </c>
      <c r="D2455" s="2669" t="s">
        <v>4415</v>
      </c>
      <c r="E2455" s="2669" t="s">
        <v>7534</v>
      </c>
      <c r="F2455" s="2669" t="s">
        <v>10010</v>
      </c>
      <c r="G2455" s="2669" t="s">
        <v>5311</v>
      </c>
      <c r="H2455" s="2669" t="s">
        <v>5064</v>
      </c>
      <c r="I2455" s="3025">
        <v>0</v>
      </c>
      <c r="J2455" s="3025">
        <v>1702.89</v>
      </c>
      <c r="O2455">
        <f>SUMIF('3BL ACTUAL'!C:C,G2455,'3BL ACTUAL'!J:J)</f>
        <v>0</v>
      </c>
    </row>
    <row r="2456" spans="1:15">
      <c r="H2456" t="s">
        <v>7535</v>
      </c>
      <c r="O2456">
        <f>SUMIF('3BL ACTUAL'!C:C,G2456,'3BL ACTUAL'!J:J)</f>
        <v>0</v>
      </c>
    </row>
    <row r="2457" spans="1:15">
      <c r="O2457">
        <f>SUMIF('3BL ACTUAL'!C:C,G2457,'3BL ACTUAL'!J:J)</f>
        <v>0</v>
      </c>
    </row>
    <row r="2458" spans="1:15">
      <c r="H2458" s="2668" t="s">
        <v>10011</v>
      </c>
      <c r="O2458">
        <f>SUMIF('3BL ACTUAL'!C:C,G2458,'3BL ACTUAL'!J:J)</f>
        <v>0</v>
      </c>
    </row>
    <row r="2459" spans="1:15">
      <c r="A2459" s="2669" t="s">
        <v>10012</v>
      </c>
      <c r="B2459" s="2669" t="s">
        <v>4415</v>
      </c>
      <c r="C2459" s="2669" t="s">
        <v>5059</v>
      </c>
      <c r="D2459" s="2669" t="s">
        <v>4415</v>
      </c>
      <c r="E2459" s="2669" t="s">
        <v>7530</v>
      </c>
      <c r="F2459" s="2669" t="s">
        <v>10013</v>
      </c>
      <c r="G2459" s="2669" t="s">
        <v>5309</v>
      </c>
      <c r="H2459" s="2669" t="s">
        <v>4947</v>
      </c>
      <c r="I2459" s="3025">
        <v>733.2</v>
      </c>
      <c r="J2459" s="3025">
        <v>0</v>
      </c>
      <c r="O2459">
        <f>SUMIF('3BL ACTUAL'!C:C,G2459,'3BL ACTUAL'!J:J)</f>
        <v>0</v>
      </c>
    </row>
    <row r="2460" spans="1:15">
      <c r="A2460" s="2669" t="s">
        <v>10012</v>
      </c>
      <c r="B2460" s="2669" t="s">
        <v>4415</v>
      </c>
      <c r="C2460" s="2669" t="s">
        <v>5059</v>
      </c>
      <c r="D2460" s="2669" t="s">
        <v>4415</v>
      </c>
      <c r="E2460" s="2669" t="s">
        <v>7530</v>
      </c>
      <c r="F2460" s="2669" t="s">
        <v>10013</v>
      </c>
      <c r="G2460" s="2669" t="s">
        <v>5303</v>
      </c>
      <c r="H2460" s="2669" t="s">
        <v>5063</v>
      </c>
      <c r="I2460" s="3025">
        <v>0</v>
      </c>
      <c r="J2460" s="3025">
        <v>0</v>
      </c>
      <c r="O2460">
        <f>SUMIF('3BL ACTUAL'!C:C,G2460,'3BL ACTUAL'!J:J)</f>
        <v>0</v>
      </c>
    </row>
    <row r="2461" spans="1:15">
      <c r="A2461" s="2669" t="s">
        <v>10012</v>
      </c>
      <c r="B2461" s="2669" t="s">
        <v>4415</v>
      </c>
      <c r="C2461" s="2669" t="s">
        <v>5059</v>
      </c>
      <c r="D2461" s="2669" t="s">
        <v>4415</v>
      </c>
      <c r="E2461" s="2669" t="s">
        <v>7530</v>
      </c>
      <c r="F2461" s="2669" t="s">
        <v>10013</v>
      </c>
      <c r="G2461" s="2669" t="s">
        <v>5311</v>
      </c>
      <c r="H2461" s="2669" t="s">
        <v>5064</v>
      </c>
      <c r="I2461" s="3025">
        <v>0</v>
      </c>
      <c r="J2461" s="3025">
        <v>733.2</v>
      </c>
      <c r="O2461">
        <f>SUMIF('3BL ACTUAL'!C:C,G2461,'3BL ACTUAL'!J:J)</f>
        <v>0</v>
      </c>
    </row>
    <row r="2462" spans="1:15">
      <c r="H2462" t="s">
        <v>7531</v>
      </c>
      <c r="O2462">
        <f>SUMIF('3BL ACTUAL'!C:C,G2462,'3BL ACTUAL'!J:J)</f>
        <v>0</v>
      </c>
    </row>
    <row r="2463" spans="1:15">
      <c r="O2463">
        <f>SUMIF('3BL ACTUAL'!C:C,G2463,'3BL ACTUAL'!J:J)</f>
        <v>0</v>
      </c>
    </row>
    <row r="2464" spans="1:15">
      <c r="H2464" s="2668" t="s">
        <v>10014</v>
      </c>
      <c r="O2464">
        <f>SUMIF('3BL ACTUAL'!C:C,G2464,'3BL ACTUAL'!J:J)</f>
        <v>0</v>
      </c>
    </row>
    <row r="2465" spans="1:15">
      <c r="A2465" s="2669" t="s">
        <v>10015</v>
      </c>
      <c r="B2465" s="2669" t="s">
        <v>4415</v>
      </c>
      <c r="C2465" s="2669" t="s">
        <v>5059</v>
      </c>
      <c r="D2465" s="2669" t="s">
        <v>4415</v>
      </c>
      <c r="E2465" s="2669" t="s">
        <v>7528</v>
      </c>
      <c r="F2465" s="2669" t="s">
        <v>10016</v>
      </c>
      <c r="G2465" s="2669" t="s">
        <v>5309</v>
      </c>
      <c r="H2465" s="2669" t="s">
        <v>4947</v>
      </c>
      <c r="I2465" s="3025">
        <v>1006.65</v>
      </c>
      <c r="J2465" s="3025">
        <v>0</v>
      </c>
      <c r="O2465">
        <f>SUMIF('3BL ACTUAL'!C:C,G2465,'3BL ACTUAL'!J:J)</f>
        <v>0</v>
      </c>
    </row>
    <row r="2466" spans="1:15">
      <c r="A2466" s="2669" t="s">
        <v>10015</v>
      </c>
      <c r="B2466" s="2669" t="s">
        <v>4415</v>
      </c>
      <c r="C2466" s="2669" t="s">
        <v>5059</v>
      </c>
      <c r="D2466" s="2669" t="s">
        <v>4415</v>
      </c>
      <c r="E2466" s="2669" t="s">
        <v>7528</v>
      </c>
      <c r="F2466" s="2669" t="s">
        <v>10016</v>
      </c>
      <c r="G2466" s="2669" t="s">
        <v>5303</v>
      </c>
      <c r="H2466" s="2669" t="s">
        <v>5063</v>
      </c>
      <c r="I2466" s="3025">
        <v>0</v>
      </c>
      <c r="J2466" s="3025">
        <v>0</v>
      </c>
      <c r="O2466">
        <f>SUMIF('3BL ACTUAL'!C:C,G2466,'3BL ACTUAL'!J:J)</f>
        <v>0</v>
      </c>
    </row>
    <row r="2467" spans="1:15">
      <c r="A2467" s="2669" t="s">
        <v>10015</v>
      </c>
      <c r="B2467" s="2669" t="s">
        <v>4415</v>
      </c>
      <c r="C2467" s="2669" t="s">
        <v>5059</v>
      </c>
      <c r="D2467" s="2669" t="s">
        <v>4415</v>
      </c>
      <c r="E2467" s="2669" t="s">
        <v>7528</v>
      </c>
      <c r="F2467" s="2669" t="s">
        <v>10016</v>
      </c>
      <c r="G2467" s="2669" t="s">
        <v>5311</v>
      </c>
      <c r="H2467" s="2669" t="s">
        <v>5064</v>
      </c>
      <c r="I2467" s="3025">
        <v>0</v>
      </c>
      <c r="J2467" s="3025">
        <v>1006.65</v>
      </c>
      <c r="O2467">
        <f>SUMIF('3BL ACTUAL'!C:C,G2467,'3BL ACTUAL'!J:J)</f>
        <v>0</v>
      </c>
    </row>
    <row r="2468" spans="1:15">
      <c r="H2468" t="s">
        <v>7529</v>
      </c>
      <c r="O2468">
        <f>SUMIF('3BL ACTUAL'!C:C,G2468,'3BL ACTUAL'!J:J)</f>
        <v>0</v>
      </c>
    </row>
    <row r="2469" spans="1:15">
      <c r="O2469">
        <f>SUMIF('3BL ACTUAL'!C:C,G2469,'3BL ACTUAL'!J:J)</f>
        <v>0</v>
      </c>
    </row>
    <row r="2470" spans="1:15">
      <c r="H2470" s="2668" t="s">
        <v>10020</v>
      </c>
      <c r="O2470">
        <f>SUMIF('3BL ACTUAL'!C:C,G2470,'3BL ACTUAL'!J:J)</f>
        <v>0</v>
      </c>
    </row>
    <row r="2471" spans="1:15">
      <c r="A2471" s="2669" t="s">
        <v>10018</v>
      </c>
      <c r="B2471" s="2669" t="s">
        <v>5071</v>
      </c>
      <c r="C2471" s="2669" t="s">
        <v>9011</v>
      </c>
      <c r="D2471" s="2669" t="s">
        <v>5071</v>
      </c>
      <c r="E2471" s="2669" t="s">
        <v>7276</v>
      </c>
      <c r="F2471" s="2669" t="s">
        <v>10021</v>
      </c>
      <c r="G2471" s="2669" t="s">
        <v>5311</v>
      </c>
      <c r="H2471" s="2669" t="s">
        <v>5015</v>
      </c>
      <c r="I2471" s="3025">
        <v>678</v>
      </c>
      <c r="J2471" s="3025">
        <v>0</v>
      </c>
      <c r="O2471">
        <f>SUMIF('3BL ACTUAL'!C:C,G2471,'3BL ACTUAL'!J:J)</f>
        <v>0</v>
      </c>
    </row>
    <row r="2472" spans="1:15">
      <c r="A2472" s="2669" t="s">
        <v>10018</v>
      </c>
      <c r="B2472" s="2669" t="s">
        <v>5071</v>
      </c>
      <c r="C2472" s="2669" t="s">
        <v>9011</v>
      </c>
      <c r="D2472" s="2669" t="s">
        <v>5071</v>
      </c>
      <c r="E2472" s="2669" t="s">
        <v>7276</v>
      </c>
      <c r="F2472" s="2669" t="s">
        <v>10021</v>
      </c>
      <c r="G2472" s="2669" t="s">
        <v>5297</v>
      </c>
      <c r="H2472" s="2669" t="s">
        <v>5075</v>
      </c>
      <c r="I2472" s="3025">
        <v>0</v>
      </c>
      <c r="J2472" s="3025">
        <v>678</v>
      </c>
      <c r="O2472">
        <f>SUMIF('3BL ACTUAL'!C:C,G2472,'3BL ACTUAL'!J:J)</f>
        <v>0</v>
      </c>
    </row>
    <row r="2473" spans="1:15">
      <c r="H2473" t="s">
        <v>7275</v>
      </c>
      <c r="O2473">
        <f>SUMIF('3BL ACTUAL'!C:C,G2473,'3BL ACTUAL'!J:J)</f>
        <v>0</v>
      </c>
    </row>
    <row r="2474" spans="1:15">
      <c r="O2474">
        <f>SUMIF('3BL ACTUAL'!C:C,G2474,'3BL ACTUAL'!J:J)</f>
        <v>0</v>
      </c>
    </row>
    <row r="2475" spans="1:15">
      <c r="H2475" s="2668" t="s">
        <v>10022</v>
      </c>
      <c r="O2475">
        <f>SUMIF('3BL ACTUAL'!C:C,G2475,'3BL ACTUAL'!J:J)</f>
        <v>0</v>
      </c>
    </row>
    <row r="2476" spans="1:15">
      <c r="A2476" s="2669" t="s">
        <v>10018</v>
      </c>
      <c r="B2476" s="2669" t="s">
        <v>5071</v>
      </c>
      <c r="C2476" s="2669" t="s">
        <v>9011</v>
      </c>
      <c r="D2476" s="2669" t="s">
        <v>5071</v>
      </c>
      <c r="E2476" s="2669" t="s">
        <v>7277</v>
      </c>
      <c r="F2476" s="2669" t="s">
        <v>10023</v>
      </c>
      <c r="G2476" s="2669" t="s">
        <v>5311</v>
      </c>
      <c r="H2476" s="2669" t="s">
        <v>5015</v>
      </c>
      <c r="I2476" s="3025">
        <v>152</v>
      </c>
      <c r="J2476" s="3025">
        <v>0</v>
      </c>
      <c r="O2476">
        <f>SUMIF('3BL ACTUAL'!C:C,G2476,'3BL ACTUAL'!J:J)</f>
        <v>0</v>
      </c>
    </row>
    <row r="2477" spans="1:15">
      <c r="A2477" s="2669" t="s">
        <v>10018</v>
      </c>
      <c r="B2477" s="2669" t="s">
        <v>5071</v>
      </c>
      <c r="C2477" s="2669" t="s">
        <v>9011</v>
      </c>
      <c r="D2477" s="2669" t="s">
        <v>5071</v>
      </c>
      <c r="E2477" s="2669" t="s">
        <v>7277</v>
      </c>
      <c r="F2477" s="2669" t="s">
        <v>10023</v>
      </c>
      <c r="G2477" s="2669" t="s">
        <v>5297</v>
      </c>
      <c r="H2477" s="2669" t="s">
        <v>5075</v>
      </c>
      <c r="I2477" s="3025">
        <v>0</v>
      </c>
      <c r="J2477" s="3025">
        <v>152</v>
      </c>
      <c r="O2477">
        <f>SUMIF('3BL ACTUAL'!C:C,G2477,'3BL ACTUAL'!J:J)</f>
        <v>0</v>
      </c>
    </row>
    <row r="2478" spans="1:15">
      <c r="H2478" t="s">
        <v>7275</v>
      </c>
      <c r="O2478">
        <f>SUMIF('3BL ACTUAL'!C:C,G2478,'3BL ACTUAL'!J:J)</f>
        <v>0</v>
      </c>
    </row>
    <row r="2479" spans="1:15">
      <c r="O2479">
        <f>SUMIF('3BL ACTUAL'!C:C,G2479,'3BL ACTUAL'!J:J)</f>
        <v>0</v>
      </c>
    </row>
    <row r="2480" spans="1:15">
      <c r="H2480" s="2668" t="s">
        <v>10024</v>
      </c>
      <c r="O2480">
        <f>SUMIF('3BL ACTUAL'!C:C,G2480,'3BL ACTUAL'!J:J)</f>
        <v>0</v>
      </c>
    </row>
    <row r="2481" spans="1:15">
      <c r="A2481" s="2669" t="s">
        <v>10018</v>
      </c>
      <c r="B2481" s="2669" t="s">
        <v>5071</v>
      </c>
      <c r="C2481" s="2669" t="s">
        <v>9011</v>
      </c>
      <c r="D2481" s="2669" t="s">
        <v>5071</v>
      </c>
      <c r="E2481" s="2669" t="s">
        <v>7278</v>
      </c>
      <c r="F2481" s="2669" t="s">
        <v>10025</v>
      </c>
      <c r="G2481" s="2669" t="s">
        <v>5311</v>
      </c>
      <c r="H2481" s="2669" t="s">
        <v>5015</v>
      </c>
      <c r="I2481" s="3025">
        <v>41.72</v>
      </c>
      <c r="J2481" s="3025">
        <v>0</v>
      </c>
      <c r="O2481">
        <f>SUMIF('3BL ACTUAL'!C:C,G2481,'3BL ACTUAL'!J:J)</f>
        <v>0</v>
      </c>
    </row>
    <row r="2482" spans="1:15">
      <c r="A2482" s="2669" t="s">
        <v>10018</v>
      </c>
      <c r="B2482" s="2669" t="s">
        <v>5071</v>
      </c>
      <c r="C2482" s="2669" t="s">
        <v>9011</v>
      </c>
      <c r="D2482" s="2669" t="s">
        <v>5071</v>
      </c>
      <c r="E2482" s="2669" t="s">
        <v>7278</v>
      </c>
      <c r="F2482" s="2669" t="s">
        <v>10025</v>
      </c>
      <c r="G2482" s="2669" t="s">
        <v>5297</v>
      </c>
      <c r="H2482" s="2669" t="s">
        <v>5075</v>
      </c>
      <c r="I2482" s="3025">
        <v>0</v>
      </c>
      <c r="J2482" s="3025">
        <v>41.72</v>
      </c>
      <c r="O2482">
        <f>SUMIF('3BL ACTUAL'!C:C,G2482,'3BL ACTUAL'!J:J)</f>
        <v>0</v>
      </c>
    </row>
    <row r="2483" spans="1:15">
      <c r="H2483" t="s">
        <v>7275</v>
      </c>
      <c r="O2483">
        <f>SUMIF('3BL ACTUAL'!C:C,G2483,'3BL ACTUAL'!J:J)</f>
        <v>0</v>
      </c>
    </row>
    <row r="2484" spans="1:15">
      <c r="O2484">
        <f>SUMIF('3BL ACTUAL'!C:C,G2484,'3BL ACTUAL'!J:J)</f>
        <v>0</v>
      </c>
    </row>
    <row r="2485" spans="1:15">
      <c r="H2485" s="2668" t="s">
        <v>10026</v>
      </c>
      <c r="O2485">
        <f>SUMIF('3BL ACTUAL'!C:C,G2485,'3BL ACTUAL'!J:J)</f>
        <v>0</v>
      </c>
    </row>
    <row r="2486" spans="1:15">
      <c r="A2486" s="2669" t="s">
        <v>10018</v>
      </c>
      <c r="B2486" s="2669"/>
      <c r="C2486" s="2669"/>
      <c r="D2486" s="2669" t="s">
        <v>5073</v>
      </c>
      <c r="E2486" s="2669" t="s">
        <v>7279</v>
      </c>
      <c r="F2486" s="2669" t="s">
        <v>10027</v>
      </c>
      <c r="G2486" s="2669" t="s">
        <v>5306</v>
      </c>
      <c r="H2486" s="2669" t="s">
        <v>4937</v>
      </c>
      <c r="I2486" s="3025">
        <v>1700</v>
      </c>
      <c r="J2486" s="3025">
        <v>0</v>
      </c>
      <c r="O2486">
        <f>SUMIF('3BL ACTUAL'!C:C,G2486,'3BL ACTUAL'!J:J)</f>
        <v>0</v>
      </c>
    </row>
    <row r="2487" spans="1:15">
      <c r="A2487" s="2669" t="s">
        <v>10018</v>
      </c>
      <c r="B2487" s="2669"/>
      <c r="C2487" s="2669"/>
      <c r="D2487" s="2669" t="s">
        <v>5073</v>
      </c>
      <c r="E2487" s="2669" t="s">
        <v>7279</v>
      </c>
      <c r="F2487" s="2669" t="s">
        <v>10027</v>
      </c>
      <c r="G2487" s="2669" t="s">
        <v>5297</v>
      </c>
      <c r="H2487" s="2669" t="s">
        <v>5075</v>
      </c>
      <c r="I2487" s="3025">
        <v>0</v>
      </c>
      <c r="J2487" s="3025">
        <v>1700</v>
      </c>
      <c r="O2487">
        <f>SUMIF('3BL ACTUAL'!C:C,G2487,'3BL ACTUAL'!J:J)</f>
        <v>0</v>
      </c>
    </row>
    <row r="2488" spans="1:15">
      <c r="H2488" t="s">
        <v>7280</v>
      </c>
      <c r="O2488">
        <f>SUMIF('3BL ACTUAL'!C:C,G2488,'3BL ACTUAL'!J:J)</f>
        <v>0</v>
      </c>
    </row>
    <row r="2489" spans="1:15">
      <c r="O2489">
        <f>SUMIF('3BL ACTUAL'!C:C,G2489,'3BL ACTUAL'!J:J)</f>
        <v>0</v>
      </c>
    </row>
    <row r="2490" spans="1:15">
      <c r="H2490" s="2668" t="s">
        <v>10028</v>
      </c>
      <c r="O2490">
        <f>SUMIF('3BL ACTUAL'!C:C,G2490,'3BL ACTUAL'!J:J)</f>
        <v>0</v>
      </c>
    </row>
    <row r="2491" spans="1:15">
      <c r="A2491" s="2669" t="s">
        <v>10018</v>
      </c>
      <c r="B2491" s="2669" t="s">
        <v>4415</v>
      </c>
      <c r="C2491" s="2669" t="s">
        <v>5059</v>
      </c>
      <c r="D2491" s="2669" t="s">
        <v>4415</v>
      </c>
      <c r="E2491" s="2669" t="s">
        <v>7272</v>
      </c>
      <c r="F2491" s="2669" t="s">
        <v>10029</v>
      </c>
      <c r="G2491" s="2669" t="s">
        <v>5331</v>
      </c>
      <c r="H2491" s="2669" t="s">
        <v>4995</v>
      </c>
      <c r="I2491" s="3025">
        <v>281.88</v>
      </c>
      <c r="J2491" s="3025">
        <v>0</v>
      </c>
      <c r="O2491">
        <f>SUMIF('3BL ACTUAL'!C:C,G2491,'3BL ACTUAL'!J:J)</f>
        <v>0</v>
      </c>
    </row>
    <row r="2492" spans="1:15">
      <c r="A2492" s="2669" t="s">
        <v>10018</v>
      </c>
      <c r="B2492" s="2669" t="s">
        <v>4415</v>
      </c>
      <c r="C2492" s="2669" t="s">
        <v>5059</v>
      </c>
      <c r="D2492" s="2669" t="s">
        <v>4415</v>
      </c>
      <c r="E2492" s="2669" t="s">
        <v>7272</v>
      </c>
      <c r="F2492" s="2669" t="s">
        <v>10029</v>
      </c>
      <c r="G2492" s="2669" t="s">
        <v>5303</v>
      </c>
      <c r="H2492" s="2669" t="s">
        <v>5063</v>
      </c>
      <c r="I2492" s="3025">
        <v>0</v>
      </c>
      <c r="J2492" s="3025">
        <v>0</v>
      </c>
      <c r="O2492">
        <f>SUMIF('3BL ACTUAL'!C:C,G2492,'3BL ACTUAL'!J:J)</f>
        <v>0</v>
      </c>
    </row>
    <row r="2493" spans="1:15">
      <c r="A2493" s="2669" t="s">
        <v>10018</v>
      </c>
      <c r="B2493" s="2669" t="s">
        <v>4415</v>
      </c>
      <c r="C2493" s="2669" t="s">
        <v>5059</v>
      </c>
      <c r="D2493" s="2669" t="s">
        <v>4415</v>
      </c>
      <c r="E2493" s="2669" t="s">
        <v>7272</v>
      </c>
      <c r="F2493" s="2669" t="s">
        <v>10029</v>
      </c>
      <c r="G2493" s="2669" t="s">
        <v>5349</v>
      </c>
      <c r="H2493" s="2669" t="s">
        <v>5189</v>
      </c>
      <c r="I2493" s="3025">
        <v>0</v>
      </c>
      <c r="J2493" s="3025">
        <v>281.88</v>
      </c>
      <c r="O2493">
        <f>SUMIF('3BL ACTUAL'!C:C,G2493,'3BL ACTUAL'!J:J)</f>
        <v>0</v>
      </c>
    </row>
    <row r="2494" spans="1:15">
      <c r="H2494" t="s">
        <v>7273</v>
      </c>
      <c r="O2494">
        <f>SUMIF('3BL ACTUAL'!C:C,G2494,'3BL ACTUAL'!J:J)</f>
        <v>0</v>
      </c>
    </row>
    <row r="2495" spans="1:15">
      <c r="O2495">
        <f>SUMIF('3BL ACTUAL'!C:C,G2495,'3BL ACTUAL'!J:J)</f>
        <v>0</v>
      </c>
    </row>
    <row r="2496" spans="1:15">
      <c r="H2496" s="2668" t="s">
        <v>10017</v>
      </c>
      <c r="O2496">
        <f>SUMIF('3BL ACTUAL'!C:C,G2496,'3BL ACTUAL'!J:J)</f>
        <v>0</v>
      </c>
    </row>
    <row r="2497" spans="1:15">
      <c r="A2497" s="2669" t="s">
        <v>10018</v>
      </c>
      <c r="B2497" s="2669" t="s">
        <v>5071</v>
      </c>
      <c r="C2497" s="2669" t="s">
        <v>9011</v>
      </c>
      <c r="D2497" s="2669" t="s">
        <v>5071</v>
      </c>
      <c r="E2497" s="2669" t="s">
        <v>7274</v>
      </c>
      <c r="F2497" s="2669" t="s">
        <v>11359</v>
      </c>
      <c r="G2497" s="2669" t="s">
        <v>5311</v>
      </c>
      <c r="H2497" s="2669" t="s">
        <v>5015</v>
      </c>
      <c r="I2497" s="3025">
        <v>413.11</v>
      </c>
      <c r="J2497" s="3025">
        <v>0</v>
      </c>
      <c r="O2497">
        <f>SUMIF('3BL ACTUAL'!C:C,G2497,'3BL ACTUAL'!J:J)</f>
        <v>0</v>
      </c>
    </row>
    <row r="2498" spans="1:15">
      <c r="A2498" s="2669" t="s">
        <v>10018</v>
      </c>
      <c r="B2498" s="2669" t="s">
        <v>5071</v>
      </c>
      <c r="C2498" s="2669" t="s">
        <v>9011</v>
      </c>
      <c r="D2498" s="2669" t="s">
        <v>5071</v>
      </c>
      <c r="E2498" s="2669" t="s">
        <v>7274</v>
      </c>
      <c r="F2498" s="2669" t="s">
        <v>11359</v>
      </c>
      <c r="G2498" s="2669" t="s">
        <v>5297</v>
      </c>
      <c r="H2498" s="2669" t="s">
        <v>5075</v>
      </c>
      <c r="I2498" s="3025">
        <v>0</v>
      </c>
      <c r="J2498" s="3025">
        <v>413.11</v>
      </c>
      <c r="O2498">
        <f>SUMIF('3BL ACTUAL'!C:C,G2498,'3BL ACTUAL'!J:J)</f>
        <v>0</v>
      </c>
    </row>
    <row r="2499" spans="1:15">
      <c r="H2499" t="s">
        <v>7275</v>
      </c>
      <c r="O2499">
        <f>SUMIF('3BL ACTUAL'!C:C,G2499,'3BL ACTUAL'!J:J)</f>
        <v>0</v>
      </c>
    </row>
    <row r="2500" spans="1:15">
      <c r="O2500">
        <f>SUMIF('3BL ACTUAL'!C:C,G2500,'3BL ACTUAL'!J:J)</f>
        <v>0</v>
      </c>
    </row>
    <row r="2501" spans="1:15">
      <c r="H2501" s="2668" t="s">
        <v>10030</v>
      </c>
      <c r="O2501">
        <f>SUMIF('3BL ACTUAL'!C:C,G2501,'3BL ACTUAL'!J:J)</f>
        <v>0</v>
      </c>
    </row>
    <row r="2502" spans="1:15">
      <c r="A2502" s="2669" t="s">
        <v>10031</v>
      </c>
      <c r="B2502" s="2669" t="s">
        <v>4415</v>
      </c>
      <c r="C2502" s="2669" t="s">
        <v>5059</v>
      </c>
      <c r="D2502" s="2669" t="s">
        <v>4415</v>
      </c>
      <c r="E2502" s="2669" t="s">
        <v>7268</v>
      </c>
      <c r="F2502" s="2669" t="s">
        <v>10032</v>
      </c>
      <c r="G2502" s="2669" t="s">
        <v>5308</v>
      </c>
      <c r="H2502" s="2669" t="s">
        <v>4921</v>
      </c>
      <c r="I2502" s="3025">
        <v>6</v>
      </c>
      <c r="J2502" s="3025">
        <v>0</v>
      </c>
      <c r="O2502">
        <f>SUMIF('3BL ACTUAL'!C:C,G2502,'3BL ACTUAL'!J:J)</f>
        <v>0</v>
      </c>
    </row>
    <row r="2503" spans="1:15">
      <c r="A2503" s="2669" t="s">
        <v>10031</v>
      </c>
      <c r="B2503" s="2669" t="s">
        <v>4415</v>
      </c>
      <c r="C2503" s="2669" t="s">
        <v>5059</v>
      </c>
      <c r="D2503" s="2669" t="s">
        <v>4415</v>
      </c>
      <c r="E2503" s="2669" t="s">
        <v>7268</v>
      </c>
      <c r="F2503" s="2669" t="s">
        <v>10032</v>
      </c>
      <c r="G2503" s="2669" t="s">
        <v>5356</v>
      </c>
      <c r="H2503" s="2669" t="s">
        <v>5025</v>
      </c>
      <c r="I2503" s="3025">
        <v>50</v>
      </c>
      <c r="J2503" s="3025">
        <v>0</v>
      </c>
      <c r="O2503">
        <f>SUMIF('3BL ACTUAL'!C:C,G2503,'3BL ACTUAL'!J:J)</f>
        <v>0</v>
      </c>
    </row>
    <row r="2504" spans="1:15">
      <c r="A2504" s="2669" t="s">
        <v>10031</v>
      </c>
      <c r="B2504" s="2669" t="s">
        <v>4415</v>
      </c>
      <c r="C2504" s="2669" t="s">
        <v>5059</v>
      </c>
      <c r="D2504" s="2669" t="s">
        <v>4415</v>
      </c>
      <c r="E2504" s="2669" t="s">
        <v>7268</v>
      </c>
      <c r="F2504" s="2669" t="s">
        <v>10032</v>
      </c>
      <c r="G2504" s="2669" t="s">
        <v>5303</v>
      </c>
      <c r="H2504" s="2669" t="s">
        <v>5063</v>
      </c>
      <c r="I2504" s="3025">
        <v>0</v>
      </c>
      <c r="J2504" s="3025">
        <v>0</v>
      </c>
      <c r="O2504">
        <f>SUMIF('3BL ACTUAL'!C:C,G2504,'3BL ACTUAL'!J:J)</f>
        <v>0</v>
      </c>
    </row>
    <row r="2505" spans="1:15">
      <c r="A2505" s="2669" t="s">
        <v>10031</v>
      </c>
      <c r="B2505" s="2669" t="s">
        <v>4415</v>
      </c>
      <c r="C2505" s="2669" t="s">
        <v>5059</v>
      </c>
      <c r="D2505" s="2669" t="s">
        <v>4415</v>
      </c>
      <c r="E2505" s="2669" t="s">
        <v>7268</v>
      </c>
      <c r="F2505" s="2669" t="s">
        <v>10032</v>
      </c>
      <c r="G2505" s="2669" t="s">
        <v>5297</v>
      </c>
      <c r="H2505" s="2669" t="s">
        <v>5075</v>
      </c>
      <c r="I2505" s="3025">
        <v>0</v>
      </c>
      <c r="J2505" s="3025">
        <v>56</v>
      </c>
      <c r="O2505">
        <f>SUMIF('3BL ACTUAL'!C:C,G2505,'3BL ACTUAL'!J:J)</f>
        <v>0</v>
      </c>
    </row>
    <row r="2506" spans="1:15">
      <c r="H2506" t="s">
        <v>7269</v>
      </c>
      <c r="O2506">
        <f>SUMIF('3BL ACTUAL'!C:C,G2506,'3BL ACTUAL'!J:J)</f>
        <v>0</v>
      </c>
    </row>
    <row r="2507" spans="1:15">
      <c r="O2507">
        <f>SUMIF('3BL ACTUAL'!C:C,G2507,'3BL ACTUAL'!J:J)</f>
        <v>0</v>
      </c>
    </row>
    <row r="2508" spans="1:15">
      <c r="H2508" s="2668" t="s">
        <v>10033</v>
      </c>
      <c r="O2508">
        <f>SUMIF('3BL ACTUAL'!C:C,G2508,'3BL ACTUAL'!J:J)</f>
        <v>0</v>
      </c>
    </row>
    <row r="2509" spans="1:15">
      <c r="A2509" s="2669" t="s">
        <v>10031</v>
      </c>
      <c r="B2509" s="2669" t="s">
        <v>4415</v>
      </c>
      <c r="C2509" s="2669" t="s">
        <v>5059</v>
      </c>
      <c r="D2509" s="2669" t="s">
        <v>4415</v>
      </c>
      <c r="E2509" s="2669" t="s">
        <v>7526</v>
      </c>
      <c r="F2509" s="2669" t="s">
        <v>10034</v>
      </c>
      <c r="G2509" s="2669" t="s">
        <v>5309</v>
      </c>
      <c r="H2509" s="2669" t="s">
        <v>4947</v>
      </c>
      <c r="I2509" s="3025">
        <v>2606.31</v>
      </c>
      <c r="J2509" s="3025">
        <v>0</v>
      </c>
      <c r="O2509">
        <f>SUMIF('3BL ACTUAL'!C:C,G2509,'3BL ACTUAL'!J:J)</f>
        <v>0</v>
      </c>
    </row>
    <row r="2510" spans="1:15">
      <c r="A2510" s="2669" t="s">
        <v>10031</v>
      </c>
      <c r="B2510" s="2669" t="s">
        <v>4415</v>
      </c>
      <c r="C2510" s="2669" t="s">
        <v>5059</v>
      </c>
      <c r="D2510" s="2669" t="s">
        <v>4415</v>
      </c>
      <c r="E2510" s="2669" t="s">
        <v>7526</v>
      </c>
      <c r="F2510" s="2669" t="s">
        <v>10034</v>
      </c>
      <c r="G2510" s="2669" t="s">
        <v>5303</v>
      </c>
      <c r="H2510" s="2669" t="s">
        <v>5063</v>
      </c>
      <c r="I2510" s="3025">
        <v>0</v>
      </c>
      <c r="J2510" s="3025">
        <v>0</v>
      </c>
      <c r="O2510">
        <f>SUMIF('3BL ACTUAL'!C:C,G2510,'3BL ACTUAL'!J:J)</f>
        <v>0</v>
      </c>
    </row>
    <row r="2511" spans="1:15">
      <c r="A2511" s="2669" t="s">
        <v>10031</v>
      </c>
      <c r="B2511" s="2669" t="s">
        <v>4415</v>
      </c>
      <c r="C2511" s="2669" t="s">
        <v>5059</v>
      </c>
      <c r="D2511" s="2669" t="s">
        <v>4415</v>
      </c>
      <c r="E2511" s="2669" t="s">
        <v>7526</v>
      </c>
      <c r="F2511" s="2669" t="s">
        <v>10034</v>
      </c>
      <c r="G2511" s="2669" t="s">
        <v>5311</v>
      </c>
      <c r="H2511" s="2669" t="s">
        <v>5064</v>
      </c>
      <c r="I2511" s="3025">
        <v>0</v>
      </c>
      <c r="J2511" s="3025">
        <v>2606.31</v>
      </c>
      <c r="O2511">
        <f>SUMIF('3BL ACTUAL'!C:C,G2511,'3BL ACTUAL'!J:J)</f>
        <v>0</v>
      </c>
    </row>
    <row r="2512" spans="1:15">
      <c r="H2512" t="s">
        <v>7527</v>
      </c>
      <c r="O2512">
        <f>SUMIF('3BL ACTUAL'!C:C,G2512,'3BL ACTUAL'!J:J)</f>
        <v>0</v>
      </c>
    </row>
    <row r="2513" spans="1:15">
      <c r="O2513">
        <f>SUMIF('3BL ACTUAL'!C:C,G2513,'3BL ACTUAL'!J:J)</f>
        <v>0</v>
      </c>
    </row>
    <row r="2514" spans="1:15">
      <c r="H2514" s="2668" t="s">
        <v>10035</v>
      </c>
      <c r="O2514">
        <f>SUMIF('3BL ACTUAL'!C:C,G2514,'3BL ACTUAL'!J:J)</f>
        <v>0</v>
      </c>
    </row>
    <row r="2515" spans="1:15">
      <c r="A2515" s="2669" t="s">
        <v>10031</v>
      </c>
      <c r="B2515" s="2669" t="s">
        <v>4415</v>
      </c>
      <c r="C2515" s="2669" t="s">
        <v>5059</v>
      </c>
      <c r="D2515" s="2669" t="s">
        <v>4415</v>
      </c>
      <c r="E2515" s="2669" t="s">
        <v>7270</v>
      </c>
      <c r="F2515" s="2669" t="s">
        <v>10036</v>
      </c>
      <c r="G2515" s="2669" t="s">
        <v>5366</v>
      </c>
      <c r="H2515" s="2669" t="s">
        <v>5281</v>
      </c>
      <c r="I2515" s="3025">
        <v>90</v>
      </c>
      <c r="J2515" s="3025">
        <v>0</v>
      </c>
      <c r="O2515">
        <f>SUMIF('3BL ACTUAL'!C:C,G2515,'3BL ACTUAL'!J:J)</f>
        <v>0</v>
      </c>
    </row>
    <row r="2516" spans="1:15">
      <c r="A2516" s="2669" t="s">
        <v>10031</v>
      </c>
      <c r="B2516" s="2669" t="s">
        <v>4415</v>
      </c>
      <c r="C2516" s="2669" t="s">
        <v>5059</v>
      </c>
      <c r="D2516" s="2669" t="s">
        <v>4415</v>
      </c>
      <c r="E2516" s="2669" t="s">
        <v>7270</v>
      </c>
      <c r="F2516" s="2669" t="s">
        <v>10036</v>
      </c>
      <c r="G2516" s="2669" t="s">
        <v>5303</v>
      </c>
      <c r="H2516" s="2669" t="s">
        <v>5063</v>
      </c>
      <c r="I2516" s="3025">
        <v>0</v>
      </c>
      <c r="J2516" s="3025">
        <v>0</v>
      </c>
      <c r="O2516">
        <f>SUMIF('3BL ACTUAL'!C:C,G2516,'3BL ACTUAL'!J:J)</f>
        <v>0</v>
      </c>
    </row>
    <row r="2517" spans="1:15">
      <c r="A2517" s="2669" t="s">
        <v>10031</v>
      </c>
      <c r="B2517" s="2669" t="s">
        <v>4415</v>
      </c>
      <c r="C2517" s="2669" t="s">
        <v>5059</v>
      </c>
      <c r="D2517" s="2669" t="s">
        <v>4415</v>
      </c>
      <c r="E2517" s="2669" t="s">
        <v>7270</v>
      </c>
      <c r="F2517" s="2669" t="s">
        <v>10036</v>
      </c>
      <c r="G2517" s="2669" t="s">
        <v>5297</v>
      </c>
      <c r="H2517" s="2669" t="s">
        <v>5075</v>
      </c>
      <c r="I2517" s="3025">
        <v>0</v>
      </c>
      <c r="J2517" s="3025">
        <v>90</v>
      </c>
      <c r="O2517">
        <f>SUMIF('3BL ACTUAL'!C:C,G2517,'3BL ACTUAL'!J:J)</f>
        <v>0</v>
      </c>
    </row>
    <row r="2518" spans="1:15">
      <c r="H2518" t="s">
        <v>7271</v>
      </c>
      <c r="O2518">
        <f>SUMIF('3BL ACTUAL'!C:C,G2518,'3BL ACTUAL'!J:J)</f>
        <v>0</v>
      </c>
    </row>
    <row r="2519" spans="1:15">
      <c r="O2519">
        <f>SUMIF('3BL ACTUAL'!C:C,G2519,'3BL ACTUAL'!J:J)</f>
        <v>0</v>
      </c>
    </row>
    <row r="2520" spans="1:15">
      <c r="H2520" s="2668" t="s">
        <v>10037</v>
      </c>
      <c r="O2520">
        <f>SUMIF('3BL ACTUAL'!C:C,G2520,'3BL ACTUAL'!J:J)</f>
        <v>0</v>
      </c>
    </row>
    <row r="2521" spans="1:15">
      <c r="A2521" s="2669" t="s">
        <v>10038</v>
      </c>
      <c r="B2521" s="2669" t="s">
        <v>5169</v>
      </c>
      <c r="C2521" s="2669" t="s">
        <v>5298</v>
      </c>
      <c r="D2521" s="2669" t="s">
        <v>5299</v>
      </c>
      <c r="E2521" s="2669" t="s">
        <v>8886</v>
      </c>
      <c r="F2521" s="2669" t="s">
        <v>10039</v>
      </c>
      <c r="G2521" s="2669" t="s">
        <v>8992</v>
      </c>
      <c r="H2521" s="2669" t="s">
        <v>8993</v>
      </c>
      <c r="I2521" s="3025">
        <v>415.39</v>
      </c>
      <c r="J2521" s="3025">
        <v>0</v>
      </c>
      <c r="O2521">
        <f>SUMIF('3BL ACTUAL'!C:C,G2521,'3BL ACTUAL'!J:J)</f>
        <v>0</v>
      </c>
    </row>
    <row r="2522" spans="1:15">
      <c r="A2522" s="2669" t="s">
        <v>10038</v>
      </c>
      <c r="B2522" s="2669" t="s">
        <v>5169</v>
      </c>
      <c r="C2522" s="2669" t="s">
        <v>5298</v>
      </c>
      <c r="D2522" s="2669" t="s">
        <v>5299</v>
      </c>
      <c r="E2522" s="2669" t="s">
        <v>8886</v>
      </c>
      <c r="F2522" s="2669" t="s">
        <v>10039</v>
      </c>
      <c r="G2522" s="2669" t="s">
        <v>8784</v>
      </c>
      <c r="H2522" s="2669" t="s">
        <v>9036</v>
      </c>
      <c r="I2522" s="3025">
        <v>0</v>
      </c>
      <c r="J2522" s="3025">
        <v>415.39</v>
      </c>
      <c r="O2522">
        <f>SUMIF('3BL ACTUAL'!C:C,G2522,'3BL ACTUAL'!J:J)</f>
        <v>0</v>
      </c>
    </row>
    <row r="2523" spans="1:15">
      <c r="H2523" t="s">
        <v>8887</v>
      </c>
      <c r="O2523">
        <f>SUMIF('3BL ACTUAL'!C:C,G2523,'3BL ACTUAL'!J:J)</f>
        <v>0</v>
      </c>
    </row>
    <row r="2524" spans="1:15">
      <c r="O2524">
        <f>SUMIF('3BL ACTUAL'!C:C,G2524,'3BL ACTUAL'!J:J)</f>
        <v>0</v>
      </c>
    </row>
    <row r="2525" spans="1:15">
      <c r="H2525" s="2668" t="s">
        <v>10040</v>
      </c>
      <c r="O2525">
        <f>SUMIF('3BL ACTUAL'!C:C,G2525,'3BL ACTUAL'!J:J)</f>
        <v>0</v>
      </c>
    </row>
    <row r="2526" spans="1:15">
      <c r="A2526" s="2669" t="s">
        <v>10038</v>
      </c>
      <c r="B2526" s="2669" t="s">
        <v>5169</v>
      </c>
      <c r="C2526" s="2669" t="s">
        <v>5298</v>
      </c>
      <c r="D2526" s="2669" t="s">
        <v>5299</v>
      </c>
      <c r="E2526" s="2669" t="s">
        <v>8888</v>
      </c>
      <c r="F2526" s="2669" t="s">
        <v>10041</v>
      </c>
      <c r="G2526" s="2669" t="s">
        <v>8992</v>
      </c>
      <c r="H2526" s="2669" t="s">
        <v>8993</v>
      </c>
      <c r="I2526" s="3025">
        <v>415.39</v>
      </c>
      <c r="J2526" s="3025">
        <v>0</v>
      </c>
      <c r="O2526">
        <f>SUMIF('3BL ACTUAL'!C:C,G2526,'3BL ACTUAL'!J:J)</f>
        <v>0</v>
      </c>
    </row>
    <row r="2527" spans="1:15">
      <c r="A2527" s="2669" t="s">
        <v>10038</v>
      </c>
      <c r="B2527" s="2669" t="s">
        <v>5169</v>
      </c>
      <c r="C2527" s="2669" t="s">
        <v>5298</v>
      </c>
      <c r="D2527" s="2669" t="s">
        <v>5299</v>
      </c>
      <c r="E2527" s="2669" t="s">
        <v>8888</v>
      </c>
      <c r="F2527" s="2669" t="s">
        <v>10041</v>
      </c>
      <c r="G2527" s="2669" t="s">
        <v>8784</v>
      </c>
      <c r="H2527" s="2669" t="s">
        <v>9036</v>
      </c>
      <c r="I2527" s="3025">
        <v>0</v>
      </c>
      <c r="J2527" s="3025">
        <v>415.39</v>
      </c>
      <c r="O2527">
        <f>SUMIF('3BL ACTUAL'!C:C,G2527,'3BL ACTUAL'!J:J)</f>
        <v>0</v>
      </c>
    </row>
    <row r="2528" spans="1:15">
      <c r="H2528" t="s">
        <v>8889</v>
      </c>
      <c r="O2528">
        <f>SUMIF('3BL ACTUAL'!C:C,G2528,'3BL ACTUAL'!J:J)</f>
        <v>0</v>
      </c>
    </row>
    <row r="2529" spans="1:15">
      <c r="O2529">
        <f>SUMIF('3BL ACTUAL'!C:C,G2529,'3BL ACTUAL'!J:J)</f>
        <v>0</v>
      </c>
    </row>
    <row r="2530" spans="1:15">
      <c r="H2530" s="2668" t="s">
        <v>10042</v>
      </c>
      <c r="O2530">
        <f>SUMIF('3BL ACTUAL'!C:C,G2530,'3BL ACTUAL'!J:J)</f>
        <v>0</v>
      </c>
    </row>
    <row r="2531" spans="1:15">
      <c r="A2531" s="2669" t="s">
        <v>10038</v>
      </c>
      <c r="B2531" s="2669" t="s">
        <v>5169</v>
      </c>
      <c r="C2531" s="2669" t="s">
        <v>5298</v>
      </c>
      <c r="D2531" s="2669" t="s">
        <v>5299</v>
      </c>
      <c r="E2531" s="2669" t="s">
        <v>8892</v>
      </c>
      <c r="F2531" s="2669" t="s">
        <v>10043</v>
      </c>
      <c r="G2531" s="2669" t="s">
        <v>8994</v>
      </c>
      <c r="H2531" s="2669" t="s">
        <v>8995</v>
      </c>
      <c r="I2531" s="3025">
        <v>161.54</v>
      </c>
      <c r="J2531" s="3025">
        <v>0</v>
      </c>
      <c r="O2531">
        <f>SUMIF('3BL ACTUAL'!C:C,G2531,'3BL ACTUAL'!J:J)</f>
        <v>0</v>
      </c>
    </row>
    <row r="2532" spans="1:15">
      <c r="A2532" s="2669" t="s">
        <v>10038</v>
      </c>
      <c r="B2532" s="2669" t="s">
        <v>5169</v>
      </c>
      <c r="C2532" s="2669" t="s">
        <v>5298</v>
      </c>
      <c r="D2532" s="2669" t="s">
        <v>5299</v>
      </c>
      <c r="E2532" s="2669" t="s">
        <v>8892</v>
      </c>
      <c r="F2532" s="2669" t="s">
        <v>10043</v>
      </c>
      <c r="G2532" s="2669" t="s">
        <v>8784</v>
      </c>
      <c r="H2532" s="2669" t="s">
        <v>9036</v>
      </c>
      <c r="I2532" s="3025">
        <v>0</v>
      </c>
      <c r="J2532" s="3025">
        <v>161.54</v>
      </c>
      <c r="O2532">
        <f>SUMIF('3BL ACTUAL'!C:C,G2532,'3BL ACTUAL'!J:J)</f>
        <v>0</v>
      </c>
    </row>
    <row r="2533" spans="1:15">
      <c r="H2533" t="s">
        <v>8893</v>
      </c>
      <c r="O2533">
        <f>SUMIF('3BL ACTUAL'!C:C,G2533,'3BL ACTUAL'!J:J)</f>
        <v>0</v>
      </c>
    </row>
    <row r="2534" spans="1:15">
      <c r="O2534">
        <f>SUMIF('3BL ACTUAL'!C:C,G2534,'3BL ACTUAL'!J:J)</f>
        <v>0</v>
      </c>
    </row>
    <row r="2535" spans="1:15">
      <c r="H2535" s="2668" t="s">
        <v>10044</v>
      </c>
      <c r="O2535">
        <f>SUMIF('3BL ACTUAL'!C:C,G2535,'3BL ACTUAL'!J:J)</f>
        <v>0</v>
      </c>
    </row>
    <row r="2536" spans="1:15">
      <c r="A2536" s="2669" t="s">
        <v>10038</v>
      </c>
      <c r="B2536" s="2669" t="s">
        <v>5169</v>
      </c>
      <c r="C2536" s="2669" t="s">
        <v>5298</v>
      </c>
      <c r="D2536" s="2669" t="s">
        <v>5299</v>
      </c>
      <c r="E2536" s="2669" t="s">
        <v>8890</v>
      </c>
      <c r="F2536" s="2669" t="s">
        <v>10045</v>
      </c>
      <c r="G2536" s="2669" t="s">
        <v>8994</v>
      </c>
      <c r="H2536" s="2669" t="s">
        <v>8995</v>
      </c>
      <c r="I2536" s="3025">
        <v>161.54</v>
      </c>
      <c r="J2536" s="3025">
        <v>0</v>
      </c>
      <c r="O2536">
        <f>SUMIF('3BL ACTUAL'!C:C,G2536,'3BL ACTUAL'!J:J)</f>
        <v>0</v>
      </c>
    </row>
    <row r="2537" spans="1:15">
      <c r="A2537" s="2669" t="s">
        <v>10038</v>
      </c>
      <c r="B2537" s="2669" t="s">
        <v>5169</v>
      </c>
      <c r="C2537" s="2669" t="s">
        <v>5298</v>
      </c>
      <c r="D2537" s="2669" t="s">
        <v>5299</v>
      </c>
      <c r="E2537" s="2669" t="s">
        <v>8890</v>
      </c>
      <c r="F2537" s="2669" t="s">
        <v>10045</v>
      </c>
      <c r="G2537" s="2669" t="s">
        <v>8784</v>
      </c>
      <c r="H2537" s="2669" t="s">
        <v>9036</v>
      </c>
      <c r="I2537" s="3025">
        <v>0</v>
      </c>
      <c r="J2537" s="3025">
        <v>161.54</v>
      </c>
      <c r="O2537">
        <f>SUMIF('3BL ACTUAL'!C:C,G2537,'3BL ACTUAL'!J:J)</f>
        <v>0</v>
      </c>
    </row>
    <row r="2538" spans="1:15">
      <c r="H2538" t="s">
        <v>8891</v>
      </c>
      <c r="O2538">
        <f>SUMIF('3BL ACTUAL'!C:C,G2538,'3BL ACTUAL'!J:J)</f>
        <v>0</v>
      </c>
    </row>
    <row r="2539" spans="1:15">
      <c r="O2539">
        <f>SUMIF('3BL ACTUAL'!C:C,G2539,'3BL ACTUAL'!J:J)</f>
        <v>0</v>
      </c>
    </row>
    <row r="2540" spans="1:15">
      <c r="H2540" s="2668" t="s">
        <v>10046</v>
      </c>
      <c r="N2540" s="1460">
        <v>1</v>
      </c>
      <c r="O2540">
        <f>SUMIF('3BL ACTUAL'!C:C,G2540,'3BL ACTUAL'!J:J)</f>
        <v>0</v>
      </c>
    </row>
    <row r="2541" spans="1:15">
      <c r="A2541" s="2669" t="s">
        <v>10038</v>
      </c>
      <c r="B2541" s="2669" t="s">
        <v>5169</v>
      </c>
      <c r="C2541" s="2669" t="s">
        <v>5298</v>
      </c>
      <c r="D2541" s="2669" t="s">
        <v>5299</v>
      </c>
      <c r="E2541" s="2669" t="s">
        <v>8468</v>
      </c>
      <c r="F2541" s="2669" t="s">
        <v>10047</v>
      </c>
      <c r="G2541" s="2669" t="s">
        <v>8404</v>
      </c>
      <c r="H2541" s="2669" t="s">
        <v>8405</v>
      </c>
      <c r="I2541" s="3025">
        <v>538.62</v>
      </c>
      <c r="J2541" s="3025">
        <v>0</v>
      </c>
      <c r="O2541">
        <f>SUMIF('3BL ACTUAL'!C:C,G2541,'3BL ACTUAL'!J:J)</f>
        <v>0</v>
      </c>
    </row>
    <row r="2542" spans="1:15">
      <c r="A2542" s="2669" t="s">
        <v>10038</v>
      </c>
      <c r="B2542" s="2669" t="s">
        <v>5169</v>
      </c>
      <c r="C2542" s="2669" t="s">
        <v>5298</v>
      </c>
      <c r="D2542" s="2669" t="s">
        <v>5299</v>
      </c>
      <c r="E2542" s="2669" t="s">
        <v>8468</v>
      </c>
      <c r="F2542" s="2669" t="s">
        <v>10047</v>
      </c>
      <c r="G2542" s="2669" t="s">
        <v>8980</v>
      </c>
      <c r="H2542" s="2669" t="s">
        <v>9055</v>
      </c>
      <c r="I2542" s="3025">
        <v>0</v>
      </c>
      <c r="J2542" s="3025">
        <v>538.62</v>
      </c>
      <c r="O2542">
        <f>SUMIF('3BL ACTUAL'!C:C,G2542,'3BL ACTUAL'!J:J)</f>
        <v>0</v>
      </c>
    </row>
    <row r="2543" spans="1:15">
      <c r="H2543" t="s">
        <v>8469</v>
      </c>
      <c r="O2543">
        <f>SUMIF('3BL ACTUAL'!C:C,G2543,'3BL ACTUAL'!J:J)</f>
        <v>0</v>
      </c>
    </row>
    <row r="2544" spans="1:15">
      <c r="O2544">
        <f>SUMIF('3BL ACTUAL'!C:C,G2544,'3BL ACTUAL'!J:J)</f>
        <v>0</v>
      </c>
    </row>
    <row r="2545" spans="1:15">
      <c r="H2545" s="2668" t="s">
        <v>10048</v>
      </c>
      <c r="N2545" s="1460">
        <v>1</v>
      </c>
      <c r="O2545">
        <f>SUMIF('3BL ACTUAL'!C:C,G2545,'3BL ACTUAL'!J:J)</f>
        <v>0</v>
      </c>
    </row>
    <row r="2546" spans="1:15">
      <c r="A2546" s="2669" t="s">
        <v>10038</v>
      </c>
      <c r="B2546" s="2669" t="s">
        <v>5169</v>
      </c>
      <c r="C2546" s="2669" t="s">
        <v>5298</v>
      </c>
      <c r="D2546" s="2669" t="s">
        <v>5299</v>
      </c>
      <c r="E2546" s="2669" t="s">
        <v>8470</v>
      </c>
      <c r="F2546" s="2669" t="s">
        <v>10049</v>
      </c>
      <c r="G2546" s="2669" t="s">
        <v>8404</v>
      </c>
      <c r="H2546" s="2669" t="s">
        <v>8405</v>
      </c>
      <c r="I2546" s="3025">
        <v>538.62</v>
      </c>
      <c r="J2546" s="3025">
        <v>0</v>
      </c>
      <c r="O2546">
        <f>SUMIF('3BL ACTUAL'!C:C,G2546,'3BL ACTUAL'!J:J)</f>
        <v>0</v>
      </c>
    </row>
    <row r="2547" spans="1:15">
      <c r="A2547" s="2669" t="s">
        <v>10038</v>
      </c>
      <c r="B2547" s="2669" t="s">
        <v>5169</v>
      </c>
      <c r="C2547" s="2669" t="s">
        <v>5298</v>
      </c>
      <c r="D2547" s="2669" t="s">
        <v>5299</v>
      </c>
      <c r="E2547" s="2669" t="s">
        <v>8470</v>
      </c>
      <c r="F2547" s="2669" t="s">
        <v>10049</v>
      </c>
      <c r="G2547" s="2669" t="s">
        <v>8980</v>
      </c>
      <c r="H2547" s="2669" t="s">
        <v>9055</v>
      </c>
      <c r="I2547" s="3025">
        <v>0</v>
      </c>
      <c r="J2547" s="3025">
        <v>538.62</v>
      </c>
      <c r="O2547">
        <f>SUMIF('3BL ACTUAL'!C:C,G2547,'3BL ACTUAL'!J:J)</f>
        <v>0</v>
      </c>
    </row>
    <row r="2548" spans="1:15">
      <c r="H2548" t="s">
        <v>8471</v>
      </c>
      <c r="O2548">
        <f>SUMIF('3BL ACTUAL'!C:C,G2548,'3BL ACTUAL'!J:J)</f>
        <v>0</v>
      </c>
    </row>
    <row r="2549" spans="1:15">
      <c r="O2549">
        <f>SUMIF('3BL ACTUAL'!C:C,G2549,'3BL ACTUAL'!J:J)</f>
        <v>0</v>
      </c>
    </row>
    <row r="2550" spans="1:15">
      <c r="H2550" s="2668" t="s">
        <v>10050</v>
      </c>
      <c r="N2550" s="1460">
        <v>1</v>
      </c>
      <c r="O2550">
        <f>SUMIF('3BL ACTUAL'!C:C,G2550,'3BL ACTUAL'!J:J)</f>
        <v>0</v>
      </c>
    </row>
    <row r="2551" spans="1:15">
      <c r="A2551" s="2669" t="s">
        <v>10038</v>
      </c>
      <c r="B2551" s="2669" t="s">
        <v>5169</v>
      </c>
      <c r="C2551" s="2669" t="s">
        <v>5298</v>
      </c>
      <c r="D2551" s="2669" t="s">
        <v>5299</v>
      </c>
      <c r="E2551" s="2669" t="s">
        <v>8360</v>
      </c>
      <c r="F2551" s="2669" t="s">
        <v>10051</v>
      </c>
      <c r="G2551" s="2669" t="s">
        <v>8338</v>
      </c>
      <c r="H2551" s="2669" t="s">
        <v>8339</v>
      </c>
      <c r="I2551" s="3025">
        <v>524.92999999999995</v>
      </c>
      <c r="J2551" s="3025">
        <v>0</v>
      </c>
      <c r="O2551">
        <f>SUMIF('3BL ACTUAL'!C:C,G2551,'3BL ACTUAL'!J:J)</f>
        <v>0</v>
      </c>
    </row>
    <row r="2552" spans="1:15">
      <c r="A2552" s="2669" t="s">
        <v>10038</v>
      </c>
      <c r="B2552" s="2669" t="s">
        <v>5169</v>
      </c>
      <c r="C2552" s="2669" t="s">
        <v>5298</v>
      </c>
      <c r="D2552" s="2669" t="s">
        <v>5299</v>
      </c>
      <c r="E2552" s="2669" t="s">
        <v>8360</v>
      </c>
      <c r="F2552" s="2669" t="s">
        <v>10051</v>
      </c>
      <c r="G2552" s="2669" t="s">
        <v>8980</v>
      </c>
      <c r="H2552" s="2669" t="s">
        <v>9055</v>
      </c>
      <c r="I2552" s="3025">
        <v>0</v>
      </c>
      <c r="J2552" s="3025">
        <v>524.92999999999995</v>
      </c>
      <c r="O2552">
        <f>SUMIF('3BL ACTUAL'!C:C,G2552,'3BL ACTUAL'!J:J)</f>
        <v>0</v>
      </c>
    </row>
    <row r="2553" spans="1:15">
      <c r="H2553" t="s">
        <v>8361</v>
      </c>
      <c r="O2553">
        <f>SUMIF('3BL ACTUAL'!C:C,G2553,'3BL ACTUAL'!J:J)</f>
        <v>0</v>
      </c>
    </row>
    <row r="2554" spans="1:15">
      <c r="O2554">
        <f>SUMIF('3BL ACTUAL'!C:C,G2554,'3BL ACTUAL'!J:J)</f>
        <v>0</v>
      </c>
    </row>
    <row r="2555" spans="1:15">
      <c r="H2555" s="2668" t="s">
        <v>10052</v>
      </c>
      <c r="N2555" s="1460">
        <v>1</v>
      </c>
      <c r="O2555">
        <f>SUMIF('3BL ACTUAL'!C:C,G2555,'3BL ACTUAL'!J:J)</f>
        <v>0</v>
      </c>
    </row>
    <row r="2556" spans="1:15">
      <c r="A2556" s="2669" t="s">
        <v>10038</v>
      </c>
      <c r="B2556" s="2669" t="s">
        <v>5169</v>
      </c>
      <c r="C2556" s="2669" t="s">
        <v>5298</v>
      </c>
      <c r="D2556" s="2669" t="s">
        <v>5299</v>
      </c>
      <c r="E2556" s="2669" t="s">
        <v>8066</v>
      </c>
      <c r="F2556" s="2669" t="s">
        <v>10053</v>
      </c>
      <c r="G2556" s="2669" t="s">
        <v>8056</v>
      </c>
      <c r="H2556" s="2669" t="s">
        <v>8057</v>
      </c>
      <c r="I2556" s="3025">
        <v>2127.5</v>
      </c>
      <c r="J2556" s="3025">
        <v>0</v>
      </c>
      <c r="O2556">
        <f>SUMIF('3BL ACTUAL'!C:C,G2556,'3BL ACTUAL'!J:J)</f>
        <v>0</v>
      </c>
    </row>
    <row r="2557" spans="1:15">
      <c r="A2557" s="2669" t="s">
        <v>10038</v>
      </c>
      <c r="B2557" s="2669" t="s">
        <v>5169</v>
      </c>
      <c r="C2557" s="2669" t="s">
        <v>5298</v>
      </c>
      <c r="D2557" s="2669" t="s">
        <v>5299</v>
      </c>
      <c r="E2557" s="2669" t="s">
        <v>8066</v>
      </c>
      <c r="F2557" s="2669" t="s">
        <v>10053</v>
      </c>
      <c r="G2557" s="2669" t="s">
        <v>8980</v>
      </c>
      <c r="H2557" s="2669" t="s">
        <v>9055</v>
      </c>
      <c r="I2557" s="3025">
        <v>0</v>
      </c>
      <c r="J2557" s="3025">
        <v>2127.5</v>
      </c>
      <c r="O2557">
        <f>SUMIF('3BL ACTUAL'!C:C,G2557,'3BL ACTUAL'!J:J)</f>
        <v>0</v>
      </c>
    </row>
    <row r="2558" spans="1:15">
      <c r="H2558" t="s">
        <v>8067</v>
      </c>
      <c r="O2558">
        <f>SUMIF('3BL ACTUAL'!C:C,G2558,'3BL ACTUAL'!J:J)</f>
        <v>0</v>
      </c>
    </row>
    <row r="2559" spans="1:15">
      <c r="O2559">
        <f>SUMIF('3BL ACTUAL'!C:C,G2559,'3BL ACTUAL'!J:J)</f>
        <v>0</v>
      </c>
    </row>
    <row r="2560" spans="1:15">
      <c r="H2560" s="2668" t="s">
        <v>10054</v>
      </c>
      <c r="N2560" s="1460">
        <v>1</v>
      </c>
      <c r="O2560">
        <f>SUMIF('3BL ACTUAL'!C:C,G2560,'3BL ACTUAL'!J:J)</f>
        <v>0</v>
      </c>
    </row>
    <row r="2561" spans="1:15">
      <c r="A2561" s="2669" t="s">
        <v>10038</v>
      </c>
      <c r="B2561" s="2669" t="s">
        <v>5169</v>
      </c>
      <c r="C2561" s="2669" t="s">
        <v>5298</v>
      </c>
      <c r="D2561" s="2669" t="s">
        <v>5299</v>
      </c>
      <c r="E2561" s="2669" t="s">
        <v>8126</v>
      </c>
      <c r="F2561" s="2669" t="s">
        <v>10055</v>
      </c>
      <c r="G2561" s="2669" t="s">
        <v>8072</v>
      </c>
      <c r="H2561" s="2669" t="s">
        <v>8073</v>
      </c>
      <c r="I2561" s="3025">
        <v>869.5</v>
      </c>
      <c r="J2561" s="3025">
        <v>0</v>
      </c>
      <c r="O2561">
        <f>SUMIF('3BL ACTUAL'!C:C,G2561,'3BL ACTUAL'!J:J)</f>
        <v>0</v>
      </c>
    </row>
    <row r="2562" spans="1:15">
      <c r="A2562" s="2669" t="s">
        <v>10038</v>
      </c>
      <c r="B2562" s="2669" t="s">
        <v>5169</v>
      </c>
      <c r="C2562" s="2669" t="s">
        <v>5298</v>
      </c>
      <c r="D2562" s="2669" t="s">
        <v>5299</v>
      </c>
      <c r="E2562" s="2669" t="s">
        <v>8126</v>
      </c>
      <c r="F2562" s="2669" t="s">
        <v>10055</v>
      </c>
      <c r="G2562" s="2669" t="s">
        <v>8980</v>
      </c>
      <c r="H2562" s="2669" t="s">
        <v>9055</v>
      </c>
      <c r="I2562" s="3025">
        <v>0</v>
      </c>
      <c r="J2562" s="3025">
        <v>869.5</v>
      </c>
      <c r="O2562">
        <f>SUMIF('3BL ACTUAL'!C:C,G2562,'3BL ACTUAL'!J:J)</f>
        <v>0</v>
      </c>
    </row>
    <row r="2563" spans="1:15">
      <c r="H2563" t="s">
        <v>8127</v>
      </c>
      <c r="O2563">
        <f>SUMIF('3BL ACTUAL'!C:C,G2563,'3BL ACTUAL'!J:J)</f>
        <v>0</v>
      </c>
    </row>
    <row r="2564" spans="1:15">
      <c r="O2564">
        <f>SUMIF('3BL ACTUAL'!C:C,G2564,'3BL ACTUAL'!J:J)</f>
        <v>0</v>
      </c>
    </row>
    <row r="2565" spans="1:15">
      <c r="H2565" s="2668" t="s">
        <v>10056</v>
      </c>
      <c r="N2565" s="1460">
        <v>1</v>
      </c>
      <c r="O2565">
        <f>SUMIF('3BL ACTUAL'!C:C,G2565,'3BL ACTUAL'!J:J)</f>
        <v>0</v>
      </c>
    </row>
    <row r="2566" spans="1:15">
      <c r="A2566" s="2669" t="s">
        <v>10038</v>
      </c>
      <c r="B2566" s="2669" t="s">
        <v>5169</v>
      </c>
      <c r="C2566" s="2669" t="s">
        <v>5298</v>
      </c>
      <c r="D2566" s="2669" t="s">
        <v>5299</v>
      </c>
      <c r="E2566" s="2669" t="s">
        <v>8172</v>
      </c>
      <c r="F2566" s="2669" t="s">
        <v>10057</v>
      </c>
      <c r="G2566" s="2669" t="s">
        <v>8168</v>
      </c>
      <c r="H2566" s="2669" t="s">
        <v>8169</v>
      </c>
      <c r="I2566" s="3025">
        <v>684.5</v>
      </c>
      <c r="J2566" s="3025">
        <v>0</v>
      </c>
      <c r="O2566">
        <f>SUMIF('3BL ACTUAL'!C:C,G2566,'3BL ACTUAL'!J:J)</f>
        <v>0</v>
      </c>
    </row>
    <row r="2567" spans="1:15">
      <c r="A2567" s="2669" t="s">
        <v>10038</v>
      </c>
      <c r="B2567" s="2669" t="s">
        <v>5169</v>
      </c>
      <c r="C2567" s="2669" t="s">
        <v>5298</v>
      </c>
      <c r="D2567" s="2669" t="s">
        <v>5299</v>
      </c>
      <c r="E2567" s="2669" t="s">
        <v>8172</v>
      </c>
      <c r="F2567" s="2669" t="s">
        <v>10057</v>
      </c>
      <c r="G2567" s="2669" t="s">
        <v>8980</v>
      </c>
      <c r="H2567" s="2669" t="s">
        <v>9055</v>
      </c>
      <c r="I2567" s="3025">
        <v>0</v>
      </c>
      <c r="J2567" s="3025">
        <v>684.5</v>
      </c>
      <c r="O2567">
        <f>SUMIF('3BL ACTUAL'!C:C,G2567,'3BL ACTUAL'!J:J)</f>
        <v>0</v>
      </c>
    </row>
    <row r="2568" spans="1:15">
      <c r="H2568" t="s">
        <v>8173</v>
      </c>
      <c r="O2568">
        <f>SUMIF('3BL ACTUAL'!C:C,G2568,'3BL ACTUAL'!J:J)</f>
        <v>0</v>
      </c>
    </row>
    <row r="2569" spans="1:15">
      <c r="O2569">
        <f>SUMIF('3BL ACTUAL'!C:C,G2569,'3BL ACTUAL'!J:J)</f>
        <v>0</v>
      </c>
    </row>
    <row r="2570" spans="1:15">
      <c r="H2570" s="2668" t="s">
        <v>10058</v>
      </c>
      <c r="N2570" s="1460">
        <v>1</v>
      </c>
      <c r="O2570">
        <f>SUMIF('3BL ACTUAL'!C:C,G2570,'3BL ACTUAL'!J:J)</f>
        <v>0</v>
      </c>
    </row>
    <row r="2571" spans="1:15">
      <c r="A2571" s="2669" t="s">
        <v>10038</v>
      </c>
      <c r="B2571" s="2669" t="s">
        <v>5169</v>
      </c>
      <c r="C2571" s="2669" t="s">
        <v>5298</v>
      </c>
      <c r="D2571" s="2669" t="s">
        <v>5299</v>
      </c>
      <c r="E2571" s="2669" t="s">
        <v>8212</v>
      </c>
      <c r="F2571" s="2669" t="s">
        <v>10059</v>
      </c>
      <c r="G2571" s="2669" t="s">
        <v>8208</v>
      </c>
      <c r="H2571" s="2669" t="s">
        <v>8209</v>
      </c>
      <c r="I2571" s="3025">
        <v>536.5</v>
      </c>
      <c r="J2571" s="3025">
        <v>0</v>
      </c>
      <c r="O2571">
        <f>SUMIF('3BL ACTUAL'!C:C,G2571,'3BL ACTUAL'!J:J)</f>
        <v>0</v>
      </c>
    </row>
    <row r="2572" spans="1:15">
      <c r="A2572" s="2669" t="s">
        <v>10038</v>
      </c>
      <c r="B2572" s="2669" t="s">
        <v>5169</v>
      </c>
      <c r="C2572" s="2669" t="s">
        <v>5298</v>
      </c>
      <c r="D2572" s="2669" t="s">
        <v>5299</v>
      </c>
      <c r="E2572" s="2669" t="s">
        <v>8212</v>
      </c>
      <c r="F2572" s="2669" t="s">
        <v>10059</v>
      </c>
      <c r="G2572" s="2669" t="s">
        <v>8980</v>
      </c>
      <c r="H2572" s="2669" t="s">
        <v>9055</v>
      </c>
      <c r="I2572" s="3025">
        <v>0</v>
      </c>
      <c r="J2572" s="3025">
        <v>536.5</v>
      </c>
      <c r="O2572">
        <f>SUMIF('3BL ACTUAL'!C:C,G2572,'3BL ACTUAL'!J:J)</f>
        <v>0</v>
      </c>
    </row>
    <row r="2573" spans="1:15">
      <c r="H2573" t="s">
        <v>8213</v>
      </c>
      <c r="O2573">
        <f>SUMIF('3BL ACTUAL'!C:C,G2573,'3BL ACTUAL'!J:J)</f>
        <v>0</v>
      </c>
    </row>
    <row r="2574" spans="1:15">
      <c r="O2574">
        <f>SUMIF('3BL ACTUAL'!C:C,G2574,'3BL ACTUAL'!J:J)</f>
        <v>0</v>
      </c>
    </row>
    <row r="2575" spans="1:15">
      <c r="H2575" s="2668" t="s">
        <v>10060</v>
      </c>
      <c r="N2575" s="1460">
        <v>1</v>
      </c>
      <c r="O2575">
        <f>SUMIF('3BL ACTUAL'!C:C,G2575,'3BL ACTUAL'!J:J)</f>
        <v>0</v>
      </c>
    </row>
    <row r="2576" spans="1:15">
      <c r="A2576" s="2669" t="s">
        <v>10038</v>
      </c>
      <c r="B2576" s="2669" t="s">
        <v>5169</v>
      </c>
      <c r="C2576" s="2669" t="s">
        <v>5298</v>
      </c>
      <c r="D2576" s="2669" t="s">
        <v>5299</v>
      </c>
      <c r="E2576" s="2669" t="s">
        <v>8553</v>
      </c>
      <c r="F2576" s="2669" t="s">
        <v>10061</v>
      </c>
      <c r="G2576" s="2669" t="s">
        <v>8512</v>
      </c>
      <c r="H2576" s="2669" t="s">
        <v>8513</v>
      </c>
      <c r="I2576" s="3025">
        <v>636.6</v>
      </c>
      <c r="J2576" s="3025">
        <v>0</v>
      </c>
      <c r="O2576">
        <f>SUMIF('3BL ACTUAL'!C:C,G2576,'3BL ACTUAL'!J:J)</f>
        <v>0</v>
      </c>
    </row>
    <row r="2577" spans="1:15">
      <c r="A2577" s="2669" t="s">
        <v>10038</v>
      </c>
      <c r="B2577" s="2669" t="s">
        <v>5169</v>
      </c>
      <c r="C2577" s="2669" t="s">
        <v>5298</v>
      </c>
      <c r="D2577" s="2669" t="s">
        <v>5299</v>
      </c>
      <c r="E2577" s="2669" t="s">
        <v>8553</v>
      </c>
      <c r="F2577" s="2669" t="s">
        <v>10061</v>
      </c>
      <c r="G2577" s="2669" t="s">
        <v>8980</v>
      </c>
      <c r="H2577" s="2669" t="s">
        <v>9055</v>
      </c>
      <c r="I2577" s="3025">
        <v>0</v>
      </c>
      <c r="J2577" s="3025">
        <v>636.6</v>
      </c>
      <c r="O2577">
        <f>SUMIF('3BL ACTUAL'!C:C,G2577,'3BL ACTUAL'!J:J)</f>
        <v>0</v>
      </c>
    </row>
    <row r="2578" spans="1:15">
      <c r="H2578" t="s">
        <v>8554</v>
      </c>
      <c r="O2578">
        <f>SUMIF('3BL ACTUAL'!C:C,G2578,'3BL ACTUAL'!J:J)</f>
        <v>0</v>
      </c>
    </row>
    <row r="2579" spans="1:15">
      <c r="O2579">
        <f>SUMIF('3BL ACTUAL'!C:C,G2579,'3BL ACTUAL'!J:J)</f>
        <v>0</v>
      </c>
    </row>
    <row r="2580" spans="1:15">
      <c r="H2580" s="2668" t="s">
        <v>10062</v>
      </c>
      <c r="N2580" s="1460">
        <v>1</v>
      </c>
      <c r="O2580">
        <f>SUMIF('3BL ACTUAL'!C:C,G2580,'3BL ACTUAL'!J:J)</f>
        <v>0</v>
      </c>
    </row>
    <row r="2581" spans="1:15">
      <c r="A2581" s="2669" t="s">
        <v>10038</v>
      </c>
      <c r="B2581" s="2669" t="s">
        <v>5169</v>
      </c>
      <c r="C2581" s="2669" t="s">
        <v>5298</v>
      </c>
      <c r="D2581" s="2669" t="s">
        <v>5299</v>
      </c>
      <c r="E2581" s="2669" t="s">
        <v>8362</v>
      </c>
      <c r="F2581" s="2669" t="s">
        <v>10063</v>
      </c>
      <c r="G2581" s="2669" t="s">
        <v>8338</v>
      </c>
      <c r="H2581" s="2669" t="s">
        <v>8339</v>
      </c>
      <c r="I2581" s="3025">
        <v>674.93</v>
      </c>
      <c r="J2581" s="3025">
        <v>0</v>
      </c>
      <c r="O2581">
        <f>SUMIF('3BL ACTUAL'!C:C,G2581,'3BL ACTUAL'!J:J)</f>
        <v>0</v>
      </c>
    </row>
    <row r="2582" spans="1:15">
      <c r="A2582" s="2669" t="s">
        <v>10038</v>
      </c>
      <c r="B2582" s="2669" t="s">
        <v>5169</v>
      </c>
      <c r="C2582" s="2669" t="s">
        <v>5298</v>
      </c>
      <c r="D2582" s="2669" t="s">
        <v>5299</v>
      </c>
      <c r="E2582" s="2669" t="s">
        <v>8362</v>
      </c>
      <c r="F2582" s="2669" t="s">
        <v>10063</v>
      </c>
      <c r="G2582" s="2669" t="s">
        <v>8980</v>
      </c>
      <c r="H2582" s="2669" t="s">
        <v>9055</v>
      </c>
      <c r="I2582" s="3025">
        <v>0</v>
      </c>
      <c r="J2582" s="3025">
        <v>674.93</v>
      </c>
      <c r="O2582">
        <f>SUMIF('3BL ACTUAL'!C:C,G2582,'3BL ACTUAL'!J:J)</f>
        <v>0</v>
      </c>
    </row>
    <row r="2583" spans="1:15">
      <c r="H2583" t="s">
        <v>8363</v>
      </c>
      <c r="O2583">
        <f>SUMIF('3BL ACTUAL'!C:C,G2583,'3BL ACTUAL'!J:J)</f>
        <v>0</v>
      </c>
    </row>
    <row r="2584" spans="1:15">
      <c r="O2584">
        <f>SUMIF('3BL ACTUAL'!C:C,G2584,'3BL ACTUAL'!J:J)</f>
        <v>0</v>
      </c>
    </row>
    <row r="2585" spans="1:15">
      <c r="H2585" s="2668" t="s">
        <v>10064</v>
      </c>
      <c r="N2585" s="1460">
        <v>1</v>
      </c>
      <c r="O2585">
        <f>SUMIF('3BL ACTUAL'!C:C,G2585,'3BL ACTUAL'!J:J)</f>
        <v>0</v>
      </c>
    </row>
    <row r="2586" spans="1:15">
      <c r="A2586" s="2669" t="s">
        <v>10038</v>
      </c>
      <c r="B2586" s="2669" t="s">
        <v>5169</v>
      </c>
      <c r="C2586" s="2669" t="s">
        <v>5298</v>
      </c>
      <c r="D2586" s="2669" t="s">
        <v>5299</v>
      </c>
      <c r="E2586" s="2669" t="s">
        <v>8044</v>
      </c>
      <c r="F2586" s="2669" t="s">
        <v>10065</v>
      </c>
      <c r="G2586" s="2669" t="s">
        <v>8010</v>
      </c>
      <c r="H2586" s="2669" t="s">
        <v>8011</v>
      </c>
      <c r="I2586" s="3025">
        <v>74</v>
      </c>
      <c r="J2586" s="3025">
        <v>0</v>
      </c>
      <c r="O2586">
        <f>SUMIF('3BL ACTUAL'!C:C,G2586,'3BL ACTUAL'!J:J)</f>
        <v>0</v>
      </c>
    </row>
    <row r="2587" spans="1:15">
      <c r="A2587" s="2669" t="s">
        <v>10038</v>
      </c>
      <c r="B2587" s="2669" t="s">
        <v>5169</v>
      </c>
      <c r="C2587" s="2669" t="s">
        <v>5298</v>
      </c>
      <c r="D2587" s="2669" t="s">
        <v>5299</v>
      </c>
      <c r="E2587" s="2669" t="s">
        <v>8044</v>
      </c>
      <c r="F2587" s="2669" t="s">
        <v>10065</v>
      </c>
      <c r="G2587" s="2669" t="s">
        <v>8980</v>
      </c>
      <c r="H2587" s="2669" t="s">
        <v>9055</v>
      </c>
      <c r="I2587" s="3025">
        <v>0</v>
      </c>
      <c r="J2587" s="3025">
        <v>74</v>
      </c>
      <c r="O2587">
        <f>SUMIF('3BL ACTUAL'!C:C,G2587,'3BL ACTUAL'!J:J)</f>
        <v>0</v>
      </c>
    </row>
    <row r="2588" spans="1:15">
      <c r="H2588" t="s">
        <v>8045</v>
      </c>
      <c r="O2588">
        <f>SUMIF('3BL ACTUAL'!C:C,G2588,'3BL ACTUAL'!J:J)</f>
        <v>0</v>
      </c>
    </row>
    <row r="2589" spans="1:15">
      <c r="O2589">
        <f>SUMIF('3BL ACTUAL'!C:C,G2589,'3BL ACTUAL'!J:J)</f>
        <v>0</v>
      </c>
    </row>
    <row r="2590" spans="1:15">
      <c r="H2590" s="2668" t="s">
        <v>10066</v>
      </c>
      <c r="N2590" s="1460">
        <v>1</v>
      </c>
      <c r="O2590">
        <f>SUMIF('3BL ACTUAL'!C:C,G2590,'3BL ACTUAL'!J:J)</f>
        <v>0</v>
      </c>
    </row>
    <row r="2591" spans="1:15">
      <c r="A2591" s="2669" t="s">
        <v>10038</v>
      </c>
      <c r="B2591" s="2669" t="s">
        <v>5169</v>
      </c>
      <c r="C2591" s="2669" t="s">
        <v>5298</v>
      </c>
      <c r="D2591" s="2669" t="s">
        <v>5299</v>
      </c>
      <c r="E2591" s="2669" t="s">
        <v>8068</v>
      </c>
      <c r="F2591" s="2669" t="s">
        <v>10067</v>
      </c>
      <c r="G2591" s="2669" t="s">
        <v>8056</v>
      </c>
      <c r="H2591" s="2669" t="s">
        <v>8057</v>
      </c>
      <c r="I2591" s="3025">
        <v>74</v>
      </c>
      <c r="J2591" s="3025">
        <v>0</v>
      </c>
      <c r="O2591">
        <f>SUMIF('3BL ACTUAL'!C:C,G2591,'3BL ACTUAL'!J:J)</f>
        <v>0</v>
      </c>
    </row>
    <row r="2592" spans="1:15">
      <c r="A2592" s="2669" t="s">
        <v>10038</v>
      </c>
      <c r="B2592" s="2669" t="s">
        <v>5169</v>
      </c>
      <c r="C2592" s="2669" t="s">
        <v>5298</v>
      </c>
      <c r="D2592" s="2669" t="s">
        <v>5299</v>
      </c>
      <c r="E2592" s="2669" t="s">
        <v>8068</v>
      </c>
      <c r="F2592" s="2669" t="s">
        <v>10067</v>
      </c>
      <c r="G2592" s="2669" t="s">
        <v>8980</v>
      </c>
      <c r="H2592" s="2669" t="s">
        <v>9055</v>
      </c>
      <c r="I2592" s="3025">
        <v>0</v>
      </c>
      <c r="J2592" s="3025">
        <v>74</v>
      </c>
      <c r="O2592">
        <f>SUMIF('3BL ACTUAL'!C:C,G2592,'3BL ACTUAL'!J:J)</f>
        <v>0</v>
      </c>
    </row>
    <row r="2593" spans="1:15">
      <c r="H2593" t="s">
        <v>8069</v>
      </c>
      <c r="O2593">
        <f>SUMIF('3BL ACTUAL'!C:C,G2593,'3BL ACTUAL'!J:J)</f>
        <v>0</v>
      </c>
    </row>
    <row r="2594" spans="1:15">
      <c r="O2594">
        <f>SUMIF('3BL ACTUAL'!C:C,G2594,'3BL ACTUAL'!J:J)</f>
        <v>0</v>
      </c>
    </row>
    <row r="2595" spans="1:15">
      <c r="H2595" s="2668" t="s">
        <v>10068</v>
      </c>
      <c r="N2595" s="1460">
        <v>1</v>
      </c>
      <c r="O2595">
        <f>SUMIF('3BL ACTUAL'!C:C,G2595,'3BL ACTUAL'!J:J)</f>
        <v>0</v>
      </c>
    </row>
    <row r="2596" spans="1:15">
      <c r="A2596" s="2669" t="s">
        <v>10038</v>
      </c>
      <c r="B2596" s="2669" t="s">
        <v>5169</v>
      </c>
      <c r="C2596" s="2669" t="s">
        <v>5298</v>
      </c>
      <c r="D2596" s="2669" t="s">
        <v>5299</v>
      </c>
      <c r="E2596" s="2669" t="s">
        <v>8128</v>
      </c>
      <c r="F2596" s="2669" t="s">
        <v>10069</v>
      </c>
      <c r="G2596" s="2669" t="s">
        <v>8072</v>
      </c>
      <c r="H2596" s="2669" t="s">
        <v>8073</v>
      </c>
      <c r="I2596" s="3025">
        <v>2849</v>
      </c>
      <c r="J2596" s="3025">
        <v>0</v>
      </c>
      <c r="O2596">
        <f>SUMIF('3BL ACTUAL'!C:C,G2596,'3BL ACTUAL'!J:J)</f>
        <v>0</v>
      </c>
    </row>
    <row r="2597" spans="1:15">
      <c r="A2597" s="2669" t="s">
        <v>10038</v>
      </c>
      <c r="B2597" s="2669" t="s">
        <v>5169</v>
      </c>
      <c r="C2597" s="2669" t="s">
        <v>5298</v>
      </c>
      <c r="D2597" s="2669" t="s">
        <v>5299</v>
      </c>
      <c r="E2597" s="2669" t="s">
        <v>8128</v>
      </c>
      <c r="F2597" s="2669" t="s">
        <v>10069</v>
      </c>
      <c r="G2597" s="2669" t="s">
        <v>8980</v>
      </c>
      <c r="H2597" s="2669" t="s">
        <v>9055</v>
      </c>
      <c r="I2597" s="3025">
        <v>0</v>
      </c>
      <c r="J2597" s="3025">
        <v>2849</v>
      </c>
      <c r="O2597">
        <f>SUMIF('3BL ACTUAL'!C:C,G2597,'3BL ACTUAL'!J:J)</f>
        <v>0</v>
      </c>
    </row>
    <row r="2598" spans="1:15">
      <c r="H2598" t="s">
        <v>8129</v>
      </c>
      <c r="O2598">
        <f>SUMIF('3BL ACTUAL'!C:C,G2598,'3BL ACTUAL'!J:J)</f>
        <v>0</v>
      </c>
    </row>
    <row r="2599" spans="1:15">
      <c r="O2599">
        <f>SUMIF('3BL ACTUAL'!C:C,G2599,'3BL ACTUAL'!J:J)</f>
        <v>0</v>
      </c>
    </row>
    <row r="2600" spans="1:15">
      <c r="H2600" s="2668" t="s">
        <v>10070</v>
      </c>
      <c r="N2600" s="1460">
        <v>1</v>
      </c>
      <c r="O2600">
        <f>SUMIF('3BL ACTUAL'!C:C,G2600,'3BL ACTUAL'!J:J)</f>
        <v>0</v>
      </c>
    </row>
    <row r="2601" spans="1:15">
      <c r="A2601" s="2669" t="s">
        <v>10038</v>
      </c>
      <c r="B2601" s="2669" t="s">
        <v>5169</v>
      </c>
      <c r="C2601" s="2669" t="s">
        <v>5298</v>
      </c>
      <c r="D2601" s="2669" t="s">
        <v>5299</v>
      </c>
      <c r="E2601" s="2669" t="s">
        <v>8174</v>
      </c>
      <c r="F2601" s="2669" t="s">
        <v>10071</v>
      </c>
      <c r="G2601" s="2669" t="s">
        <v>8168</v>
      </c>
      <c r="H2601" s="2669" t="s">
        <v>8169</v>
      </c>
      <c r="I2601" s="3025">
        <v>610.5</v>
      </c>
      <c r="J2601" s="3025">
        <v>0</v>
      </c>
      <c r="O2601">
        <f>SUMIF('3BL ACTUAL'!C:C,G2601,'3BL ACTUAL'!J:J)</f>
        <v>0</v>
      </c>
    </row>
    <row r="2602" spans="1:15">
      <c r="A2602" s="2669" t="s">
        <v>10038</v>
      </c>
      <c r="B2602" s="2669" t="s">
        <v>5169</v>
      </c>
      <c r="C2602" s="2669" t="s">
        <v>5298</v>
      </c>
      <c r="D2602" s="2669" t="s">
        <v>5299</v>
      </c>
      <c r="E2602" s="2669" t="s">
        <v>8174</v>
      </c>
      <c r="F2602" s="2669" t="s">
        <v>10071</v>
      </c>
      <c r="G2602" s="2669" t="s">
        <v>8980</v>
      </c>
      <c r="H2602" s="2669" t="s">
        <v>9055</v>
      </c>
      <c r="I2602" s="3025">
        <v>0</v>
      </c>
      <c r="J2602" s="3025">
        <v>610.5</v>
      </c>
      <c r="O2602">
        <f>SUMIF('3BL ACTUAL'!C:C,G2602,'3BL ACTUAL'!J:J)</f>
        <v>0</v>
      </c>
    </row>
    <row r="2603" spans="1:15">
      <c r="H2603" t="s">
        <v>8175</v>
      </c>
      <c r="O2603">
        <f>SUMIF('3BL ACTUAL'!C:C,G2603,'3BL ACTUAL'!J:J)</f>
        <v>0</v>
      </c>
    </row>
    <row r="2604" spans="1:15">
      <c r="O2604">
        <f>SUMIF('3BL ACTUAL'!C:C,G2604,'3BL ACTUAL'!J:J)</f>
        <v>0</v>
      </c>
    </row>
    <row r="2605" spans="1:15">
      <c r="H2605" s="2668" t="s">
        <v>10072</v>
      </c>
      <c r="N2605" s="1460">
        <v>1</v>
      </c>
      <c r="O2605">
        <f>SUMIF('3BL ACTUAL'!C:C,G2605,'3BL ACTUAL'!J:J)</f>
        <v>0</v>
      </c>
    </row>
    <row r="2606" spans="1:15">
      <c r="A2606" s="2669" t="s">
        <v>10038</v>
      </c>
      <c r="B2606" s="2669" t="s">
        <v>5169</v>
      </c>
      <c r="C2606" s="2669" t="s">
        <v>5298</v>
      </c>
      <c r="D2606" s="2669" t="s">
        <v>5299</v>
      </c>
      <c r="E2606" s="2669" t="s">
        <v>8214</v>
      </c>
      <c r="F2606" s="2669" t="s">
        <v>10073</v>
      </c>
      <c r="G2606" s="2669" t="s">
        <v>8208</v>
      </c>
      <c r="H2606" s="2669" t="s">
        <v>8209</v>
      </c>
      <c r="I2606" s="3025">
        <v>610.5</v>
      </c>
      <c r="J2606" s="3025">
        <v>0</v>
      </c>
      <c r="O2606">
        <f>SUMIF('3BL ACTUAL'!C:C,G2606,'3BL ACTUAL'!J:J)</f>
        <v>0</v>
      </c>
    </row>
    <row r="2607" spans="1:15">
      <c r="A2607" s="2669" t="s">
        <v>10038</v>
      </c>
      <c r="B2607" s="2669" t="s">
        <v>5169</v>
      </c>
      <c r="C2607" s="2669" t="s">
        <v>5298</v>
      </c>
      <c r="D2607" s="2669" t="s">
        <v>5299</v>
      </c>
      <c r="E2607" s="2669" t="s">
        <v>8214</v>
      </c>
      <c r="F2607" s="2669" t="s">
        <v>10073</v>
      </c>
      <c r="G2607" s="2669" t="s">
        <v>8980</v>
      </c>
      <c r="H2607" s="2669" t="s">
        <v>9055</v>
      </c>
      <c r="I2607" s="3025">
        <v>0</v>
      </c>
      <c r="J2607" s="3025">
        <v>610.5</v>
      </c>
      <c r="O2607">
        <f>SUMIF('3BL ACTUAL'!C:C,G2607,'3BL ACTUAL'!J:J)</f>
        <v>0</v>
      </c>
    </row>
    <row r="2608" spans="1:15">
      <c r="H2608" t="s">
        <v>8215</v>
      </c>
      <c r="O2608">
        <f>SUMIF('3BL ACTUAL'!C:C,G2608,'3BL ACTUAL'!J:J)</f>
        <v>0</v>
      </c>
    </row>
    <row r="2609" spans="1:15">
      <c r="O2609">
        <f>SUMIF('3BL ACTUAL'!C:C,G2609,'3BL ACTUAL'!J:J)</f>
        <v>0</v>
      </c>
    </row>
    <row r="2610" spans="1:15">
      <c r="H2610" s="2668" t="s">
        <v>10074</v>
      </c>
      <c r="N2610" s="1460">
        <v>1</v>
      </c>
      <c r="O2610">
        <f>SUMIF('3BL ACTUAL'!C:C,G2610,'3BL ACTUAL'!J:J)</f>
        <v>0</v>
      </c>
    </row>
    <row r="2611" spans="1:15">
      <c r="A2611" s="2669" t="s">
        <v>10038</v>
      </c>
      <c r="B2611" s="2669" t="s">
        <v>5169</v>
      </c>
      <c r="C2611" s="2669" t="s">
        <v>5298</v>
      </c>
      <c r="D2611" s="2669" t="s">
        <v>5299</v>
      </c>
      <c r="E2611" s="2669" t="s">
        <v>8555</v>
      </c>
      <c r="F2611" s="2669" t="s">
        <v>10075</v>
      </c>
      <c r="G2611" s="2669" t="s">
        <v>8512</v>
      </c>
      <c r="H2611" s="2669" t="s">
        <v>8513</v>
      </c>
      <c r="I2611" s="3025">
        <v>232.4</v>
      </c>
      <c r="J2611" s="3025">
        <v>0</v>
      </c>
      <c r="O2611">
        <f>SUMIF('3BL ACTUAL'!C:C,G2611,'3BL ACTUAL'!J:J)</f>
        <v>0</v>
      </c>
    </row>
    <row r="2612" spans="1:15">
      <c r="A2612" s="2669" t="s">
        <v>10038</v>
      </c>
      <c r="B2612" s="2669" t="s">
        <v>5169</v>
      </c>
      <c r="C2612" s="2669" t="s">
        <v>5298</v>
      </c>
      <c r="D2612" s="2669" t="s">
        <v>5299</v>
      </c>
      <c r="E2612" s="2669" t="s">
        <v>8555</v>
      </c>
      <c r="F2612" s="2669" t="s">
        <v>10075</v>
      </c>
      <c r="G2612" s="2669" t="s">
        <v>8980</v>
      </c>
      <c r="H2612" s="2669" t="s">
        <v>9055</v>
      </c>
      <c r="I2612" s="3025">
        <v>0</v>
      </c>
      <c r="J2612" s="3025">
        <v>232.4</v>
      </c>
      <c r="O2612">
        <f>SUMIF('3BL ACTUAL'!C:C,G2612,'3BL ACTUAL'!J:J)</f>
        <v>0</v>
      </c>
    </row>
    <row r="2613" spans="1:15">
      <c r="H2613" t="s">
        <v>8556</v>
      </c>
      <c r="O2613">
        <f>SUMIF('3BL ACTUAL'!C:C,G2613,'3BL ACTUAL'!J:J)</f>
        <v>0</v>
      </c>
    </row>
    <row r="2614" spans="1:15">
      <c r="O2614">
        <f>SUMIF('3BL ACTUAL'!C:C,G2614,'3BL ACTUAL'!J:J)</f>
        <v>0</v>
      </c>
    </row>
    <row r="2615" spans="1:15">
      <c r="H2615" s="2668" t="s">
        <v>10076</v>
      </c>
      <c r="N2615" s="1460">
        <v>1</v>
      </c>
      <c r="O2615">
        <f>SUMIF('3BL ACTUAL'!C:C,G2615,'3BL ACTUAL'!J:J)</f>
        <v>0</v>
      </c>
    </row>
    <row r="2616" spans="1:15">
      <c r="A2616" s="2669" t="s">
        <v>10038</v>
      </c>
      <c r="B2616" s="2669" t="s">
        <v>5169</v>
      </c>
      <c r="C2616" s="2669" t="s">
        <v>5298</v>
      </c>
      <c r="D2616" s="2669" t="s">
        <v>5299</v>
      </c>
      <c r="E2616" s="2669" t="s">
        <v>7826</v>
      </c>
      <c r="F2616" s="2669" t="s">
        <v>10077</v>
      </c>
      <c r="G2616" s="2669" t="s">
        <v>5323</v>
      </c>
      <c r="H2616" s="2669" t="s">
        <v>4988</v>
      </c>
      <c r="I2616" s="3025">
        <v>480</v>
      </c>
      <c r="J2616" s="3025">
        <v>0</v>
      </c>
      <c r="O2616">
        <f>SUMIF('3BL ACTUAL'!C:C,G2616,'3BL ACTUAL'!J:J)</f>
        <v>0</v>
      </c>
    </row>
    <row r="2617" spans="1:15">
      <c r="A2617" s="2669" t="s">
        <v>10038</v>
      </c>
      <c r="B2617" s="2669" t="s">
        <v>5169</v>
      </c>
      <c r="C2617" s="2669" t="s">
        <v>5298</v>
      </c>
      <c r="D2617" s="2669" t="s">
        <v>5299</v>
      </c>
      <c r="E2617" s="2669" t="s">
        <v>7826</v>
      </c>
      <c r="F2617" s="2669" t="s">
        <v>10077</v>
      </c>
      <c r="G2617" s="2669" t="s">
        <v>8980</v>
      </c>
      <c r="H2617" s="2669" t="s">
        <v>9055</v>
      </c>
      <c r="I2617" s="3025">
        <v>0</v>
      </c>
      <c r="J2617" s="3025">
        <v>480</v>
      </c>
      <c r="O2617">
        <f>SUMIF('3BL ACTUAL'!C:C,G2617,'3BL ACTUAL'!J:J)</f>
        <v>0</v>
      </c>
    </row>
    <row r="2618" spans="1:15">
      <c r="H2618" t="s">
        <v>7827</v>
      </c>
      <c r="O2618">
        <f>SUMIF('3BL ACTUAL'!C:C,G2618,'3BL ACTUAL'!J:J)</f>
        <v>0</v>
      </c>
    </row>
    <row r="2619" spans="1:15">
      <c r="O2619">
        <f>SUMIF('3BL ACTUAL'!C:C,G2619,'3BL ACTUAL'!J:J)</f>
        <v>0</v>
      </c>
    </row>
    <row r="2620" spans="1:15">
      <c r="H2620" s="2668" t="s">
        <v>10078</v>
      </c>
      <c r="N2620" s="1460">
        <v>1</v>
      </c>
      <c r="O2620">
        <f>SUMIF('3BL ACTUAL'!C:C,G2620,'3BL ACTUAL'!J:J)</f>
        <v>0</v>
      </c>
    </row>
    <row r="2621" spans="1:15">
      <c r="A2621" s="2669" t="s">
        <v>10038</v>
      </c>
      <c r="B2621" s="2669" t="s">
        <v>5169</v>
      </c>
      <c r="C2621" s="2669" t="s">
        <v>5298</v>
      </c>
      <c r="D2621" s="2669" t="s">
        <v>5299</v>
      </c>
      <c r="E2621" s="2669" t="s">
        <v>7824</v>
      </c>
      <c r="F2621" s="2669" t="s">
        <v>10079</v>
      </c>
      <c r="G2621" s="2669" t="s">
        <v>5323</v>
      </c>
      <c r="H2621" s="2669" t="s">
        <v>4988</v>
      </c>
      <c r="I2621" s="3025">
        <v>480</v>
      </c>
      <c r="J2621" s="3025">
        <v>0</v>
      </c>
      <c r="O2621">
        <f>SUMIF('3BL ACTUAL'!C:C,G2621,'3BL ACTUAL'!J:J)</f>
        <v>0</v>
      </c>
    </row>
    <row r="2622" spans="1:15">
      <c r="A2622" s="2669" t="s">
        <v>10038</v>
      </c>
      <c r="B2622" s="2669" t="s">
        <v>5169</v>
      </c>
      <c r="C2622" s="2669" t="s">
        <v>5298</v>
      </c>
      <c r="D2622" s="2669" t="s">
        <v>5299</v>
      </c>
      <c r="E2622" s="2669" t="s">
        <v>7824</v>
      </c>
      <c r="F2622" s="2669" t="s">
        <v>10079</v>
      </c>
      <c r="G2622" s="2669" t="s">
        <v>8980</v>
      </c>
      <c r="H2622" s="2669" t="s">
        <v>9055</v>
      </c>
      <c r="I2622" s="3025">
        <v>0</v>
      </c>
      <c r="J2622" s="3025">
        <v>480</v>
      </c>
      <c r="O2622">
        <f>SUMIF('3BL ACTUAL'!C:C,G2622,'3BL ACTUAL'!J:J)</f>
        <v>0</v>
      </c>
    </row>
    <row r="2623" spans="1:15">
      <c r="H2623" t="s">
        <v>7825</v>
      </c>
      <c r="O2623">
        <f>SUMIF('3BL ACTUAL'!C:C,G2623,'3BL ACTUAL'!J:J)</f>
        <v>0</v>
      </c>
    </row>
    <row r="2624" spans="1:15">
      <c r="O2624">
        <f>SUMIF('3BL ACTUAL'!C:C,G2624,'3BL ACTUAL'!J:J)</f>
        <v>0</v>
      </c>
    </row>
    <row r="2625" spans="1:15">
      <c r="H2625" s="2668" t="s">
        <v>10080</v>
      </c>
      <c r="N2625" s="1460">
        <v>1</v>
      </c>
      <c r="O2625">
        <f>SUMIF('3BL ACTUAL'!C:C,G2625,'3BL ACTUAL'!J:J)</f>
        <v>0</v>
      </c>
    </row>
    <row r="2626" spans="1:15">
      <c r="A2626" s="2669" t="s">
        <v>10038</v>
      </c>
      <c r="B2626" s="2669" t="s">
        <v>5169</v>
      </c>
      <c r="C2626" s="2669" t="s">
        <v>5298</v>
      </c>
      <c r="D2626" s="2669" t="s">
        <v>5299</v>
      </c>
      <c r="E2626" s="2669" t="s">
        <v>7970</v>
      </c>
      <c r="F2626" s="2669" t="s">
        <v>10081</v>
      </c>
      <c r="G2626" s="2669" t="s">
        <v>5347</v>
      </c>
      <c r="H2626" s="2669" t="s">
        <v>4999</v>
      </c>
      <c r="I2626" s="3025">
        <v>386.35</v>
      </c>
      <c r="J2626" s="3025">
        <v>0</v>
      </c>
      <c r="O2626">
        <f>SUMIF('3BL ACTUAL'!C:C,G2626,'3BL ACTUAL'!J:J)</f>
        <v>0</v>
      </c>
    </row>
    <row r="2627" spans="1:15">
      <c r="A2627" s="2669" t="s">
        <v>10038</v>
      </c>
      <c r="B2627" s="2669" t="s">
        <v>5169</v>
      </c>
      <c r="C2627" s="2669" t="s">
        <v>5298</v>
      </c>
      <c r="D2627" s="2669" t="s">
        <v>5299</v>
      </c>
      <c r="E2627" s="2669" t="s">
        <v>7970</v>
      </c>
      <c r="F2627" s="2669" t="s">
        <v>10081</v>
      </c>
      <c r="G2627" s="2669" t="s">
        <v>8980</v>
      </c>
      <c r="H2627" s="2669" t="s">
        <v>9055</v>
      </c>
      <c r="I2627" s="3025">
        <v>0</v>
      </c>
      <c r="J2627" s="3025">
        <v>386.35</v>
      </c>
      <c r="O2627">
        <f>SUMIF('3BL ACTUAL'!C:C,G2627,'3BL ACTUAL'!J:J)</f>
        <v>0</v>
      </c>
    </row>
    <row r="2628" spans="1:15">
      <c r="H2628" t="s">
        <v>7971</v>
      </c>
      <c r="O2628">
        <f>SUMIF('3BL ACTUAL'!C:C,G2628,'3BL ACTUAL'!J:J)</f>
        <v>0</v>
      </c>
    </row>
    <row r="2629" spans="1:15">
      <c r="O2629">
        <f>SUMIF('3BL ACTUAL'!C:C,G2629,'3BL ACTUAL'!J:J)</f>
        <v>0</v>
      </c>
    </row>
    <row r="2630" spans="1:15">
      <c r="H2630" s="2668" t="s">
        <v>10082</v>
      </c>
      <c r="N2630" s="1460">
        <v>1</v>
      </c>
      <c r="O2630">
        <f>SUMIF('3BL ACTUAL'!C:C,G2630,'3BL ACTUAL'!J:J)</f>
        <v>0</v>
      </c>
    </row>
    <row r="2631" spans="1:15">
      <c r="A2631" s="2669" t="s">
        <v>10038</v>
      </c>
      <c r="B2631" s="2669" t="s">
        <v>5169</v>
      </c>
      <c r="C2631" s="2669" t="s">
        <v>5298</v>
      </c>
      <c r="D2631" s="2669" t="s">
        <v>5299</v>
      </c>
      <c r="E2631" s="2669" t="s">
        <v>7972</v>
      </c>
      <c r="F2631" s="2669" t="s">
        <v>10083</v>
      </c>
      <c r="G2631" s="2669" t="s">
        <v>5347</v>
      </c>
      <c r="H2631" s="2669" t="s">
        <v>4999</v>
      </c>
      <c r="I2631" s="3025">
        <v>391.75</v>
      </c>
      <c r="J2631" s="3025">
        <v>0</v>
      </c>
      <c r="O2631">
        <f>SUMIF('3BL ACTUAL'!C:C,G2631,'3BL ACTUAL'!J:J)</f>
        <v>0</v>
      </c>
    </row>
    <row r="2632" spans="1:15">
      <c r="A2632" s="2669" t="s">
        <v>10038</v>
      </c>
      <c r="B2632" s="2669" t="s">
        <v>5169</v>
      </c>
      <c r="C2632" s="2669" t="s">
        <v>5298</v>
      </c>
      <c r="D2632" s="2669" t="s">
        <v>5299</v>
      </c>
      <c r="E2632" s="2669" t="s">
        <v>7972</v>
      </c>
      <c r="F2632" s="2669" t="s">
        <v>10083</v>
      </c>
      <c r="G2632" s="2669" t="s">
        <v>8980</v>
      </c>
      <c r="H2632" s="2669" t="s">
        <v>9055</v>
      </c>
      <c r="I2632" s="3025">
        <v>0</v>
      </c>
      <c r="J2632" s="3025">
        <v>391.75</v>
      </c>
      <c r="O2632">
        <f>SUMIF('3BL ACTUAL'!C:C,G2632,'3BL ACTUAL'!J:J)</f>
        <v>0</v>
      </c>
    </row>
    <row r="2633" spans="1:15">
      <c r="H2633" t="s">
        <v>7973</v>
      </c>
      <c r="O2633">
        <f>SUMIF('3BL ACTUAL'!C:C,G2633,'3BL ACTUAL'!J:J)</f>
        <v>0</v>
      </c>
    </row>
    <row r="2634" spans="1:15">
      <c r="O2634">
        <f>SUMIF('3BL ACTUAL'!C:C,G2634,'3BL ACTUAL'!J:J)</f>
        <v>0</v>
      </c>
    </row>
    <row r="2635" spans="1:15">
      <c r="H2635" s="2668" t="s">
        <v>10084</v>
      </c>
      <c r="O2635">
        <f>SUMIF('3BL ACTUAL'!C:C,G2635,'3BL ACTUAL'!J:J)</f>
        <v>0</v>
      </c>
    </row>
    <row r="2636" spans="1:15">
      <c r="A2636" s="2669" t="s">
        <v>10038</v>
      </c>
      <c r="B2636" s="2669"/>
      <c r="C2636" s="2669"/>
      <c r="D2636" s="2669" t="s">
        <v>5073</v>
      </c>
      <c r="E2636" s="2669" t="s">
        <v>7266</v>
      </c>
      <c r="F2636" s="2669" t="s">
        <v>10085</v>
      </c>
      <c r="G2636" s="2669" t="s">
        <v>5306</v>
      </c>
      <c r="H2636" s="2669" t="s">
        <v>4937</v>
      </c>
      <c r="I2636" s="3025">
        <v>15430.5</v>
      </c>
      <c r="J2636" s="3025">
        <v>0</v>
      </c>
      <c r="O2636">
        <f>SUMIF('3BL ACTUAL'!C:C,G2636,'3BL ACTUAL'!J:J)</f>
        <v>0</v>
      </c>
    </row>
    <row r="2637" spans="1:15">
      <c r="A2637" s="2669" t="s">
        <v>10038</v>
      </c>
      <c r="B2637" s="2669"/>
      <c r="C2637" s="2669"/>
      <c r="D2637" s="2669" t="s">
        <v>5073</v>
      </c>
      <c r="E2637" s="2669" t="s">
        <v>7266</v>
      </c>
      <c r="F2637" s="2669" t="s">
        <v>10085</v>
      </c>
      <c r="G2637" s="2669" t="s">
        <v>5297</v>
      </c>
      <c r="H2637" s="2669" t="s">
        <v>5075</v>
      </c>
      <c r="I2637" s="3025">
        <v>0</v>
      </c>
      <c r="J2637" s="3025">
        <v>15430.5</v>
      </c>
      <c r="O2637">
        <f>SUMIF('3BL ACTUAL'!C:C,G2637,'3BL ACTUAL'!J:J)</f>
        <v>0</v>
      </c>
    </row>
    <row r="2638" spans="1:15">
      <c r="H2638" t="s">
        <v>7267</v>
      </c>
      <c r="O2638">
        <f>SUMIF('3BL ACTUAL'!C:C,G2638,'3BL ACTUAL'!J:J)</f>
        <v>0</v>
      </c>
    </row>
    <row r="2639" spans="1:15">
      <c r="O2639">
        <f>SUMIF('3BL ACTUAL'!C:C,G2639,'3BL ACTUAL'!J:J)</f>
        <v>0</v>
      </c>
    </row>
    <row r="2640" spans="1:15">
      <c r="H2640" s="2668" t="s">
        <v>10086</v>
      </c>
      <c r="O2640">
        <f>SUMIF('3BL ACTUAL'!C:C,G2640,'3BL ACTUAL'!J:J)</f>
        <v>0</v>
      </c>
    </row>
    <row r="2641" spans="1:15">
      <c r="A2641" s="2669" t="s">
        <v>10087</v>
      </c>
      <c r="B2641" s="2669"/>
      <c r="C2641" s="2669"/>
      <c r="D2641" s="2669" t="s">
        <v>5073</v>
      </c>
      <c r="E2641" s="2669" t="s">
        <v>7264</v>
      </c>
      <c r="F2641" s="2669" t="s">
        <v>10088</v>
      </c>
      <c r="G2641" s="2669" t="s">
        <v>5300</v>
      </c>
      <c r="H2641" s="2669" t="s">
        <v>264</v>
      </c>
      <c r="I2641" s="3025">
        <v>800</v>
      </c>
      <c r="J2641" s="3025">
        <v>0</v>
      </c>
      <c r="O2641">
        <f>SUMIF('3BL ACTUAL'!C:C,G2641,'3BL ACTUAL'!J:J)</f>
        <v>0</v>
      </c>
    </row>
    <row r="2642" spans="1:15">
      <c r="A2642" s="2669" t="s">
        <v>10087</v>
      </c>
      <c r="B2642" s="2669"/>
      <c r="C2642" s="2669"/>
      <c r="D2642" s="2669" t="s">
        <v>5073</v>
      </c>
      <c r="E2642" s="2669" t="s">
        <v>7264</v>
      </c>
      <c r="F2642" s="2669" t="s">
        <v>10088</v>
      </c>
      <c r="G2642" s="2669" t="s">
        <v>5297</v>
      </c>
      <c r="H2642" s="2669" t="s">
        <v>5075</v>
      </c>
      <c r="I2642" s="3025">
        <v>0</v>
      </c>
      <c r="J2642" s="3025">
        <v>800</v>
      </c>
      <c r="O2642">
        <f>SUMIF('3BL ACTUAL'!C:C,G2642,'3BL ACTUAL'!J:J)</f>
        <v>0</v>
      </c>
    </row>
    <row r="2643" spans="1:15">
      <c r="H2643" t="s">
        <v>7265</v>
      </c>
      <c r="O2643">
        <f>SUMIF('3BL ACTUAL'!C:C,G2643,'3BL ACTUAL'!J:J)</f>
        <v>0</v>
      </c>
    </row>
    <row r="2644" spans="1:15">
      <c r="O2644">
        <f>SUMIF('3BL ACTUAL'!C:C,G2644,'3BL ACTUAL'!J:J)</f>
        <v>0</v>
      </c>
    </row>
    <row r="2645" spans="1:15">
      <c r="H2645" s="2668" t="s">
        <v>10092</v>
      </c>
      <c r="O2645">
        <f>SUMIF('3BL ACTUAL'!C:C,G2645,'3BL ACTUAL'!J:J)</f>
        <v>0</v>
      </c>
    </row>
    <row r="2646" spans="1:15">
      <c r="A2646" s="2669" t="s">
        <v>10090</v>
      </c>
      <c r="B2646" s="2669" t="s">
        <v>4415</v>
      </c>
      <c r="C2646" s="2669" t="s">
        <v>5059</v>
      </c>
      <c r="D2646" s="2669" t="s">
        <v>4415</v>
      </c>
      <c r="E2646" s="2669" t="s">
        <v>7263</v>
      </c>
      <c r="F2646" s="2669" t="s">
        <v>10093</v>
      </c>
      <c r="G2646" s="2669" t="s">
        <v>5319</v>
      </c>
      <c r="H2646" s="2669" t="s">
        <v>4986</v>
      </c>
      <c r="I2646" s="3025">
        <v>90</v>
      </c>
      <c r="J2646" s="3025">
        <v>0</v>
      </c>
      <c r="O2646">
        <f>SUMIF('3BL ACTUAL'!C:C,G2646,'3BL ACTUAL'!J:J)</f>
        <v>0</v>
      </c>
    </row>
    <row r="2647" spans="1:15">
      <c r="A2647" s="2669" t="s">
        <v>10090</v>
      </c>
      <c r="B2647" s="2669" t="s">
        <v>4415</v>
      </c>
      <c r="C2647" s="2669" t="s">
        <v>5059</v>
      </c>
      <c r="D2647" s="2669" t="s">
        <v>4415</v>
      </c>
      <c r="E2647" s="2669" t="s">
        <v>7263</v>
      </c>
      <c r="F2647" s="2669" t="s">
        <v>10093</v>
      </c>
      <c r="G2647" s="2669" t="s">
        <v>5303</v>
      </c>
      <c r="H2647" s="2669" t="s">
        <v>5063</v>
      </c>
      <c r="I2647" s="3025">
        <v>0</v>
      </c>
      <c r="J2647" s="3025">
        <v>0</v>
      </c>
      <c r="O2647">
        <f>SUMIF('3BL ACTUAL'!C:C,G2647,'3BL ACTUAL'!J:J)</f>
        <v>0</v>
      </c>
    </row>
    <row r="2648" spans="1:15">
      <c r="A2648" s="2669" t="s">
        <v>10090</v>
      </c>
      <c r="B2648" s="2669" t="s">
        <v>4415</v>
      </c>
      <c r="C2648" s="2669" t="s">
        <v>5059</v>
      </c>
      <c r="D2648" s="2669" t="s">
        <v>4415</v>
      </c>
      <c r="E2648" s="2669" t="s">
        <v>7263</v>
      </c>
      <c r="F2648" s="2669" t="s">
        <v>10093</v>
      </c>
      <c r="G2648" s="2669" t="s">
        <v>5297</v>
      </c>
      <c r="H2648" s="2669" t="s">
        <v>5075</v>
      </c>
      <c r="I2648" s="3025">
        <v>0</v>
      </c>
      <c r="J2648" s="3025">
        <v>90</v>
      </c>
      <c r="O2648">
        <f>SUMIF('3BL ACTUAL'!C:C,G2648,'3BL ACTUAL'!J:J)</f>
        <v>0</v>
      </c>
    </row>
    <row r="2649" spans="1:15">
      <c r="H2649" t="s">
        <v>10094</v>
      </c>
      <c r="O2649">
        <f>SUMIF('3BL ACTUAL'!C:C,G2649,'3BL ACTUAL'!J:J)</f>
        <v>0</v>
      </c>
    </row>
    <row r="2650" spans="1:15">
      <c r="O2650">
        <f>SUMIF('3BL ACTUAL'!C:C,G2650,'3BL ACTUAL'!J:J)</f>
        <v>0</v>
      </c>
    </row>
    <row r="2651" spans="1:15">
      <c r="H2651" s="2668" t="s">
        <v>10089</v>
      </c>
      <c r="O2651">
        <f>SUMIF('3BL ACTUAL'!C:C,G2651,'3BL ACTUAL'!J:J)</f>
        <v>0</v>
      </c>
    </row>
    <row r="2652" spans="1:15">
      <c r="A2652" s="2669" t="s">
        <v>10090</v>
      </c>
      <c r="B2652" s="2669" t="s">
        <v>4415</v>
      </c>
      <c r="C2652" s="2669" t="s">
        <v>5059</v>
      </c>
      <c r="D2652" s="2669" t="s">
        <v>4415</v>
      </c>
      <c r="E2652" s="2669" t="s">
        <v>7261</v>
      </c>
      <c r="F2652" s="2669" t="s">
        <v>10091</v>
      </c>
      <c r="G2652" s="2669" t="s">
        <v>5308</v>
      </c>
      <c r="H2652" s="2669" t="s">
        <v>4921</v>
      </c>
      <c r="I2652" s="3025">
        <v>27.62</v>
      </c>
      <c r="J2652" s="3025">
        <v>0</v>
      </c>
      <c r="O2652">
        <f>SUMIF('3BL ACTUAL'!C:C,G2652,'3BL ACTUAL'!J:J)</f>
        <v>0</v>
      </c>
    </row>
    <row r="2653" spans="1:15">
      <c r="A2653" s="2669" t="s">
        <v>10090</v>
      </c>
      <c r="B2653" s="2669" t="s">
        <v>4415</v>
      </c>
      <c r="C2653" s="2669" t="s">
        <v>5059</v>
      </c>
      <c r="D2653" s="2669" t="s">
        <v>4415</v>
      </c>
      <c r="E2653" s="2669" t="s">
        <v>7261</v>
      </c>
      <c r="F2653" s="2669" t="s">
        <v>10091</v>
      </c>
      <c r="G2653" s="2669" t="s">
        <v>5325</v>
      </c>
      <c r="H2653" s="2669" t="s">
        <v>4979</v>
      </c>
      <c r="I2653" s="3025">
        <v>230.19</v>
      </c>
      <c r="J2653" s="3025">
        <v>0</v>
      </c>
      <c r="O2653">
        <f>SUMIF('3BL ACTUAL'!C:C,G2653,'3BL ACTUAL'!J:J)</f>
        <v>0</v>
      </c>
    </row>
    <row r="2654" spans="1:15">
      <c r="A2654" s="2669" t="s">
        <v>10090</v>
      </c>
      <c r="B2654" s="2669" t="s">
        <v>4415</v>
      </c>
      <c r="C2654" s="2669" t="s">
        <v>5059</v>
      </c>
      <c r="D2654" s="2669" t="s">
        <v>4415</v>
      </c>
      <c r="E2654" s="2669" t="s">
        <v>7261</v>
      </c>
      <c r="F2654" s="2669" t="s">
        <v>10091</v>
      </c>
      <c r="G2654" s="2669" t="s">
        <v>5303</v>
      </c>
      <c r="H2654" s="2669" t="s">
        <v>5063</v>
      </c>
      <c r="I2654" s="3025">
        <v>0</v>
      </c>
      <c r="J2654" s="3025">
        <v>0</v>
      </c>
      <c r="O2654">
        <f>SUMIF('3BL ACTUAL'!C:C,G2654,'3BL ACTUAL'!J:J)</f>
        <v>0</v>
      </c>
    </row>
    <row r="2655" spans="1:15">
      <c r="A2655" s="2669" t="s">
        <v>10090</v>
      </c>
      <c r="B2655" s="2669" t="s">
        <v>4415</v>
      </c>
      <c r="C2655" s="2669" t="s">
        <v>5059</v>
      </c>
      <c r="D2655" s="2669" t="s">
        <v>4415</v>
      </c>
      <c r="E2655" s="2669" t="s">
        <v>7261</v>
      </c>
      <c r="F2655" s="2669" t="s">
        <v>10091</v>
      </c>
      <c r="G2655" s="2669" t="s">
        <v>5349</v>
      </c>
      <c r="H2655" s="2669" t="s">
        <v>5189</v>
      </c>
      <c r="I2655" s="3025">
        <v>0</v>
      </c>
      <c r="J2655" s="3025">
        <v>257.81</v>
      </c>
      <c r="O2655">
        <f>SUMIF('3BL ACTUAL'!C:C,G2655,'3BL ACTUAL'!J:J)</f>
        <v>0</v>
      </c>
    </row>
    <row r="2656" spans="1:15">
      <c r="H2656" t="s">
        <v>7262</v>
      </c>
      <c r="O2656">
        <f>SUMIF('3BL ACTUAL'!C:C,G2656,'3BL ACTUAL'!J:J)</f>
        <v>0</v>
      </c>
    </row>
    <row r="2657" spans="1:15">
      <c r="O2657">
        <f>SUMIF('3BL ACTUAL'!C:C,G2657,'3BL ACTUAL'!J:J)</f>
        <v>0</v>
      </c>
    </row>
    <row r="2658" spans="1:15">
      <c r="H2658" s="2668" t="s">
        <v>10095</v>
      </c>
      <c r="O2658">
        <f>SUMIF('3BL ACTUAL'!C:C,G2658,'3BL ACTUAL'!J:J)</f>
        <v>0</v>
      </c>
    </row>
    <row r="2659" spans="1:15">
      <c r="A2659" s="2669" t="s">
        <v>10090</v>
      </c>
      <c r="B2659" s="2669" t="s">
        <v>4415</v>
      </c>
      <c r="C2659" s="2669" t="s">
        <v>5059</v>
      </c>
      <c r="D2659" s="2669" t="s">
        <v>4415</v>
      </c>
      <c r="E2659" s="2669" t="s">
        <v>7522</v>
      </c>
      <c r="F2659" s="2669" t="s">
        <v>10096</v>
      </c>
      <c r="G2659" s="2669" t="s">
        <v>5309</v>
      </c>
      <c r="H2659" s="2669" t="s">
        <v>4947</v>
      </c>
      <c r="I2659" s="3025">
        <v>2931.65</v>
      </c>
      <c r="J2659" s="3025">
        <v>0</v>
      </c>
      <c r="O2659">
        <f>SUMIF('3BL ACTUAL'!C:C,G2659,'3BL ACTUAL'!J:J)</f>
        <v>0</v>
      </c>
    </row>
    <row r="2660" spans="1:15">
      <c r="A2660" s="2669" t="s">
        <v>10090</v>
      </c>
      <c r="B2660" s="2669" t="s">
        <v>4415</v>
      </c>
      <c r="C2660" s="2669" t="s">
        <v>5059</v>
      </c>
      <c r="D2660" s="2669" t="s">
        <v>4415</v>
      </c>
      <c r="E2660" s="2669" t="s">
        <v>7522</v>
      </c>
      <c r="F2660" s="2669" t="s">
        <v>10096</v>
      </c>
      <c r="G2660" s="2669" t="s">
        <v>5303</v>
      </c>
      <c r="H2660" s="2669" t="s">
        <v>5063</v>
      </c>
      <c r="I2660" s="3025">
        <v>0</v>
      </c>
      <c r="J2660" s="3025">
        <v>0</v>
      </c>
      <c r="O2660">
        <f>SUMIF('3BL ACTUAL'!C:C,G2660,'3BL ACTUAL'!J:J)</f>
        <v>0</v>
      </c>
    </row>
    <row r="2661" spans="1:15">
      <c r="A2661" s="2669" t="s">
        <v>10090</v>
      </c>
      <c r="B2661" s="2669" t="s">
        <v>4415</v>
      </c>
      <c r="C2661" s="2669" t="s">
        <v>5059</v>
      </c>
      <c r="D2661" s="2669" t="s">
        <v>4415</v>
      </c>
      <c r="E2661" s="2669" t="s">
        <v>7522</v>
      </c>
      <c r="F2661" s="2669" t="s">
        <v>10096</v>
      </c>
      <c r="G2661" s="2669" t="s">
        <v>5311</v>
      </c>
      <c r="H2661" s="2669" t="s">
        <v>5064</v>
      </c>
      <c r="I2661" s="3025">
        <v>0</v>
      </c>
      <c r="J2661" s="3025">
        <v>2931.65</v>
      </c>
      <c r="O2661">
        <f>SUMIF('3BL ACTUAL'!C:C,G2661,'3BL ACTUAL'!J:J)</f>
        <v>0</v>
      </c>
    </row>
    <row r="2662" spans="1:15">
      <c r="H2662" t="s">
        <v>7523</v>
      </c>
      <c r="O2662">
        <f>SUMIF('3BL ACTUAL'!C:C,G2662,'3BL ACTUAL'!J:J)</f>
        <v>0</v>
      </c>
    </row>
    <row r="2663" spans="1:15">
      <c r="O2663">
        <f>SUMIF('3BL ACTUAL'!C:C,G2663,'3BL ACTUAL'!J:J)</f>
        <v>0</v>
      </c>
    </row>
    <row r="2664" spans="1:15">
      <c r="H2664" s="2668" t="s">
        <v>10097</v>
      </c>
      <c r="O2664">
        <f>SUMIF('3BL ACTUAL'!C:C,G2664,'3BL ACTUAL'!J:J)</f>
        <v>0</v>
      </c>
    </row>
    <row r="2665" spans="1:15">
      <c r="A2665" s="2669" t="s">
        <v>10090</v>
      </c>
      <c r="B2665" s="2669" t="s">
        <v>4415</v>
      </c>
      <c r="C2665" s="2669" t="s">
        <v>5059</v>
      </c>
      <c r="D2665" s="2669" t="s">
        <v>4415</v>
      </c>
      <c r="E2665" s="2669" t="s">
        <v>7524</v>
      </c>
      <c r="F2665" s="2669" t="s">
        <v>10098</v>
      </c>
      <c r="G2665" s="2669" t="s">
        <v>5309</v>
      </c>
      <c r="H2665" s="2669" t="s">
        <v>4947</v>
      </c>
      <c r="I2665" s="3025">
        <v>536</v>
      </c>
      <c r="J2665" s="3025">
        <v>0</v>
      </c>
      <c r="O2665">
        <f>SUMIF('3BL ACTUAL'!C:C,G2665,'3BL ACTUAL'!J:J)</f>
        <v>0</v>
      </c>
    </row>
    <row r="2666" spans="1:15">
      <c r="A2666" s="2669" t="s">
        <v>10090</v>
      </c>
      <c r="B2666" s="2669" t="s">
        <v>4415</v>
      </c>
      <c r="C2666" s="2669" t="s">
        <v>5059</v>
      </c>
      <c r="D2666" s="2669" t="s">
        <v>4415</v>
      </c>
      <c r="E2666" s="2669" t="s">
        <v>7524</v>
      </c>
      <c r="F2666" s="2669" t="s">
        <v>10098</v>
      </c>
      <c r="G2666" s="2669" t="s">
        <v>5303</v>
      </c>
      <c r="H2666" s="2669" t="s">
        <v>5063</v>
      </c>
      <c r="I2666" s="3025">
        <v>0</v>
      </c>
      <c r="J2666" s="3025">
        <v>0</v>
      </c>
      <c r="O2666">
        <f>SUMIF('3BL ACTUAL'!C:C,G2666,'3BL ACTUAL'!J:J)</f>
        <v>0</v>
      </c>
    </row>
    <row r="2667" spans="1:15">
      <c r="A2667" s="2669" t="s">
        <v>10090</v>
      </c>
      <c r="B2667" s="2669" t="s">
        <v>4415</v>
      </c>
      <c r="C2667" s="2669" t="s">
        <v>5059</v>
      </c>
      <c r="D2667" s="2669" t="s">
        <v>4415</v>
      </c>
      <c r="E2667" s="2669" t="s">
        <v>7524</v>
      </c>
      <c r="F2667" s="2669" t="s">
        <v>10098</v>
      </c>
      <c r="G2667" s="2669" t="s">
        <v>5311</v>
      </c>
      <c r="H2667" s="2669" t="s">
        <v>5064</v>
      </c>
      <c r="I2667" s="3025">
        <v>0</v>
      </c>
      <c r="J2667" s="3025">
        <v>536</v>
      </c>
      <c r="O2667">
        <f>SUMIF('3BL ACTUAL'!C:C,G2667,'3BL ACTUAL'!J:J)</f>
        <v>0</v>
      </c>
    </row>
    <row r="2668" spans="1:15">
      <c r="H2668" t="s">
        <v>7525</v>
      </c>
      <c r="O2668">
        <f>SUMIF('3BL ACTUAL'!C:C,G2668,'3BL ACTUAL'!J:J)</f>
        <v>0</v>
      </c>
    </row>
    <row r="2669" spans="1:15">
      <c r="O2669">
        <f>SUMIF('3BL ACTUAL'!C:C,G2669,'3BL ACTUAL'!J:J)</f>
        <v>0</v>
      </c>
    </row>
    <row r="2670" spans="1:15">
      <c r="H2670" s="2668" t="s">
        <v>10099</v>
      </c>
      <c r="N2670" s="1460">
        <v>1</v>
      </c>
      <c r="O2670">
        <f>SUMIF('3BL ACTUAL'!C:C,G2670,'3BL ACTUAL'!J:J)</f>
        <v>0</v>
      </c>
    </row>
    <row r="2671" spans="1:15">
      <c r="A2671" s="2669" t="s">
        <v>10100</v>
      </c>
      <c r="B2671" s="2669" t="s">
        <v>5169</v>
      </c>
      <c r="C2671" s="2669" t="s">
        <v>5298</v>
      </c>
      <c r="D2671" s="2669" t="s">
        <v>5299</v>
      </c>
      <c r="E2671" s="2669" t="s">
        <v>8308</v>
      </c>
      <c r="F2671" s="2669" t="s">
        <v>10101</v>
      </c>
      <c r="G2671" s="2669" t="s">
        <v>8287</v>
      </c>
      <c r="H2671" s="2669" t="s">
        <v>8288</v>
      </c>
      <c r="I2671" s="3025">
        <v>1223</v>
      </c>
      <c r="J2671" s="3025">
        <v>0</v>
      </c>
      <c r="O2671">
        <f>SUMIF('3BL ACTUAL'!C:C,G2671,'3BL ACTUAL'!J:J)</f>
        <v>0</v>
      </c>
    </row>
    <row r="2672" spans="1:15">
      <c r="A2672" s="2669" t="s">
        <v>10100</v>
      </c>
      <c r="B2672" s="2669" t="s">
        <v>5169</v>
      </c>
      <c r="C2672" s="2669" t="s">
        <v>5298</v>
      </c>
      <c r="D2672" s="2669" t="s">
        <v>5299</v>
      </c>
      <c r="E2672" s="2669" t="s">
        <v>8308</v>
      </c>
      <c r="F2672" s="2669" t="s">
        <v>10101</v>
      </c>
      <c r="G2672" s="2669" t="s">
        <v>8980</v>
      </c>
      <c r="H2672" s="2669" t="s">
        <v>9055</v>
      </c>
      <c r="I2672" s="3025">
        <v>0</v>
      </c>
      <c r="J2672" s="3025">
        <v>1223</v>
      </c>
      <c r="O2672">
        <f>SUMIF('3BL ACTUAL'!C:C,G2672,'3BL ACTUAL'!J:J)</f>
        <v>0</v>
      </c>
    </row>
    <row r="2673" spans="1:15">
      <c r="H2673" t="s">
        <v>8309</v>
      </c>
      <c r="O2673">
        <f>SUMIF('3BL ACTUAL'!C:C,G2673,'3BL ACTUAL'!J:J)</f>
        <v>0</v>
      </c>
    </row>
    <row r="2674" spans="1:15">
      <c r="O2674">
        <f>SUMIF('3BL ACTUAL'!C:C,G2674,'3BL ACTUAL'!J:J)</f>
        <v>0</v>
      </c>
    </row>
    <row r="2675" spans="1:15">
      <c r="H2675" s="2668" t="s">
        <v>10102</v>
      </c>
      <c r="O2675">
        <f>SUMIF('3BL ACTUAL'!C:C,G2675,'3BL ACTUAL'!J:J)</f>
        <v>0</v>
      </c>
    </row>
    <row r="2676" spans="1:15">
      <c r="A2676" s="2669" t="s">
        <v>10103</v>
      </c>
      <c r="B2676" s="2669" t="s">
        <v>4415</v>
      </c>
      <c r="C2676" s="2669" t="s">
        <v>5059</v>
      </c>
      <c r="D2676" s="2669" t="s">
        <v>4415</v>
      </c>
      <c r="E2676" s="2669" t="s">
        <v>7891</v>
      </c>
      <c r="F2676" s="2669" t="s">
        <v>10104</v>
      </c>
      <c r="G2676" s="2669" t="s">
        <v>5308</v>
      </c>
      <c r="H2676" s="2669" t="s">
        <v>4921</v>
      </c>
      <c r="I2676" s="3025">
        <v>4.34</v>
      </c>
      <c r="J2676" s="3025">
        <v>0</v>
      </c>
      <c r="O2676">
        <f>SUMIF('3BL ACTUAL'!C:C,G2676,'3BL ACTUAL'!J:J)</f>
        <v>0</v>
      </c>
    </row>
    <row r="2677" spans="1:15">
      <c r="A2677" s="2669" t="s">
        <v>10103</v>
      </c>
      <c r="B2677" s="2669" t="s">
        <v>4415</v>
      </c>
      <c r="C2677" s="2669" t="s">
        <v>5059</v>
      </c>
      <c r="D2677" s="2669" t="s">
        <v>4415</v>
      </c>
      <c r="E2677" s="2669" t="s">
        <v>7891</v>
      </c>
      <c r="F2677" s="2669" t="s">
        <v>10104</v>
      </c>
      <c r="G2677" s="2669" t="s">
        <v>5328</v>
      </c>
      <c r="H2677" s="2669" t="s">
        <v>4994</v>
      </c>
      <c r="I2677" s="3025">
        <v>36.18</v>
      </c>
      <c r="J2677" s="3025">
        <v>0</v>
      </c>
      <c r="O2677">
        <f>SUMIF('3BL ACTUAL'!C:C,G2677,'3BL ACTUAL'!J:J)</f>
        <v>0</v>
      </c>
    </row>
    <row r="2678" spans="1:15">
      <c r="A2678" s="2669" t="s">
        <v>10103</v>
      </c>
      <c r="B2678" s="2669" t="s">
        <v>4415</v>
      </c>
      <c r="C2678" s="2669" t="s">
        <v>5059</v>
      </c>
      <c r="D2678" s="2669" t="s">
        <v>4415</v>
      </c>
      <c r="E2678" s="2669" t="s">
        <v>7891</v>
      </c>
      <c r="F2678" s="2669" t="s">
        <v>10104</v>
      </c>
      <c r="G2678" s="2669" t="s">
        <v>5303</v>
      </c>
      <c r="H2678" s="2669" t="s">
        <v>5063</v>
      </c>
      <c r="I2678" s="3025">
        <v>0</v>
      </c>
      <c r="J2678" s="3025">
        <v>0</v>
      </c>
      <c r="O2678">
        <f>SUMIF('3BL ACTUAL'!C:C,G2678,'3BL ACTUAL'!J:J)</f>
        <v>0</v>
      </c>
    </row>
    <row r="2679" spans="1:15">
      <c r="A2679" s="2669" t="s">
        <v>10103</v>
      </c>
      <c r="B2679" s="2669" t="s">
        <v>4415</v>
      </c>
      <c r="C2679" s="2669" t="s">
        <v>5059</v>
      </c>
      <c r="D2679" s="2669" t="s">
        <v>4415</v>
      </c>
      <c r="E2679" s="2669" t="s">
        <v>7891</v>
      </c>
      <c r="F2679" s="2669" t="s">
        <v>10104</v>
      </c>
      <c r="G2679" s="2669" t="s">
        <v>5311</v>
      </c>
      <c r="H2679" s="2669" t="s">
        <v>5064</v>
      </c>
      <c r="I2679" s="3025">
        <v>0</v>
      </c>
      <c r="J2679" s="3025">
        <v>40.520000000000003</v>
      </c>
      <c r="O2679">
        <f>SUMIF('3BL ACTUAL'!C:C,G2679,'3BL ACTUAL'!J:J)</f>
        <v>0</v>
      </c>
    </row>
    <row r="2680" spans="1:15">
      <c r="H2680" t="s">
        <v>7892</v>
      </c>
      <c r="O2680">
        <f>SUMIF('3BL ACTUAL'!C:C,G2680,'3BL ACTUAL'!J:J)</f>
        <v>0</v>
      </c>
    </row>
    <row r="2681" spans="1:15">
      <c r="O2681">
        <f>SUMIF('3BL ACTUAL'!C:C,G2681,'3BL ACTUAL'!J:J)</f>
        <v>0</v>
      </c>
    </row>
    <row r="2682" spans="1:15">
      <c r="H2682" s="2668" t="s">
        <v>10105</v>
      </c>
      <c r="O2682">
        <f>SUMIF('3BL ACTUAL'!C:C,G2682,'3BL ACTUAL'!J:J)</f>
        <v>0</v>
      </c>
    </row>
    <row r="2683" spans="1:15">
      <c r="A2683" s="2669" t="s">
        <v>10106</v>
      </c>
      <c r="B2683" s="2669" t="s">
        <v>4415</v>
      </c>
      <c r="C2683" s="2669" t="s">
        <v>5059</v>
      </c>
      <c r="D2683" s="2669" t="s">
        <v>4415</v>
      </c>
      <c r="E2683" s="2669" t="s">
        <v>7520</v>
      </c>
      <c r="F2683" s="2669" t="s">
        <v>10107</v>
      </c>
      <c r="G2683" s="2669" t="s">
        <v>5309</v>
      </c>
      <c r="H2683" s="2669" t="s">
        <v>4947</v>
      </c>
      <c r="I2683" s="3025">
        <v>93.8</v>
      </c>
      <c r="J2683" s="3025">
        <v>0</v>
      </c>
      <c r="O2683">
        <f>SUMIF('3BL ACTUAL'!C:C,G2683,'3BL ACTUAL'!J:J)</f>
        <v>0</v>
      </c>
    </row>
    <row r="2684" spans="1:15">
      <c r="A2684" s="2669" t="s">
        <v>10106</v>
      </c>
      <c r="B2684" s="2669" t="s">
        <v>4415</v>
      </c>
      <c r="C2684" s="2669" t="s">
        <v>5059</v>
      </c>
      <c r="D2684" s="2669" t="s">
        <v>4415</v>
      </c>
      <c r="E2684" s="2669" t="s">
        <v>7520</v>
      </c>
      <c r="F2684" s="2669" t="s">
        <v>10107</v>
      </c>
      <c r="G2684" s="2669" t="s">
        <v>5303</v>
      </c>
      <c r="H2684" s="2669" t="s">
        <v>5063</v>
      </c>
      <c r="I2684" s="3025">
        <v>0</v>
      </c>
      <c r="J2684" s="3025">
        <v>0</v>
      </c>
      <c r="O2684">
        <f>SUMIF('3BL ACTUAL'!C:C,G2684,'3BL ACTUAL'!J:J)</f>
        <v>0</v>
      </c>
    </row>
    <row r="2685" spans="1:15">
      <c r="A2685" s="2669" t="s">
        <v>10106</v>
      </c>
      <c r="B2685" s="2669" t="s">
        <v>4415</v>
      </c>
      <c r="C2685" s="2669" t="s">
        <v>5059</v>
      </c>
      <c r="D2685" s="2669" t="s">
        <v>4415</v>
      </c>
      <c r="E2685" s="2669" t="s">
        <v>7520</v>
      </c>
      <c r="F2685" s="2669" t="s">
        <v>10107</v>
      </c>
      <c r="G2685" s="2669" t="s">
        <v>5311</v>
      </c>
      <c r="H2685" s="2669" t="s">
        <v>5064</v>
      </c>
      <c r="I2685" s="3025">
        <v>0</v>
      </c>
      <c r="J2685" s="3025">
        <v>93.8</v>
      </c>
      <c r="O2685">
        <f>SUMIF('3BL ACTUAL'!C:C,G2685,'3BL ACTUAL'!J:J)</f>
        <v>0</v>
      </c>
    </row>
    <row r="2686" spans="1:15">
      <c r="H2686" t="s">
        <v>7521</v>
      </c>
      <c r="O2686">
        <f>SUMIF('3BL ACTUAL'!C:C,G2686,'3BL ACTUAL'!J:J)</f>
        <v>0</v>
      </c>
    </row>
    <row r="2687" spans="1:15">
      <c r="O2687">
        <f>SUMIF('3BL ACTUAL'!C:C,G2687,'3BL ACTUAL'!J:J)</f>
        <v>0</v>
      </c>
    </row>
    <row r="2688" spans="1:15">
      <c r="H2688" s="2668" t="s">
        <v>10108</v>
      </c>
      <c r="O2688">
        <f>SUMIF('3BL ACTUAL'!C:C,G2688,'3BL ACTUAL'!J:J)</f>
        <v>0</v>
      </c>
    </row>
    <row r="2689" spans="1:15">
      <c r="A2689" s="2669" t="s">
        <v>10106</v>
      </c>
      <c r="B2689" s="2669" t="s">
        <v>4415</v>
      </c>
      <c r="C2689" s="2669" t="s">
        <v>5059</v>
      </c>
      <c r="D2689" s="2669" t="s">
        <v>4415</v>
      </c>
      <c r="E2689" s="2669" t="s">
        <v>7727</v>
      </c>
      <c r="F2689" s="2669" t="s">
        <v>10109</v>
      </c>
      <c r="G2689" s="2669" t="s">
        <v>5308</v>
      </c>
      <c r="H2689" s="2669" t="s">
        <v>4921</v>
      </c>
      <c r="I2689" s="3025">
        <v>72.64</v>
      </c>
      <c r="J2689" s="3025">
        <v>0</v>
      </c>
      <c r="O2689">
        <f>SUMIF('3BL ACTUAL'!C:C,G2689,'3BL ACTUAL'!J:J)</f>
        <v>0</v>
      </c>
    </row>
    <row r="2690" spans="1:15">
      <c r="A2690" s="2669" t="s">
        <v>10106</v>
      </c>
      <c r="B2690" s="2669" t="s">
        <v>4415</v>
      </c>
      <c r="C2690" s="2669" t="s">
        <v>5059</v>
      </c>
      <c r="D2690" s="2669" t="s">
        <v>4415</v>
      </c>
      <c r="E2690" s="2669" t="s">
        <v>7727</v>
      </c>
      <c r="F2690" s="2669" t="s">
        <v>10109</v>
      </c>
      <c r="G2690" s="2669" t="s">
        <v>5343</v>
      </c>
      <c r="H2690" s="2669" t="s">
        <v>4975</v>
      </c>
      <c r="I2690" s="3025">
        <v>605.36</v>
      </c>
      <c r="J2690" s="3025">
        <v>0</v>
      </c>
      <c r="O2690">
        <f>SUMIF('3BL ACTUAL'!C:C,G2690,'3BL ACTUAL'!J:J)</f>
        <v>0</v>
      </c>
    </row>
    <row r="2691" spans="1:15">
      <c r="A2691" s="2669" t="s">
        <v>10106</v>
      </c>
      <c r="B2691" s="2669" t="s">
        <v>4415</v>
      </c>
      <c r="C2691" s="2669" t="s">
        <v>5059</v>
      </c>
      <c r="D2691" s="2669" t="s">
        <v>4415</v>
      </c>
      <c r="E2691" s="2669" t="s">
        <v>7727</v>
      </c>
      <c r="F2691" s="2669" t="s">
        <v>10109</v>
      </c>
      <c r="G2691" s="2669" t="s">
        <v>5303</v>
      </c>
      <c r="H2691" s="2669" t="s">
        <v>5063</v>
      </c>
      <c r="I2691" s="3025">
        <v>0</v>
      </c>
      <c r="J2691" s="3025">
        <v>0</v>
      </c>
      <c r="O2691">
        <f>SUMIF('3BL ACTUAL'!C:C,G2691,'3BL ACTUAL'!J:J)</f>
        <v>0</v>
      </c>
    </row>
    <row r="2692" spans="1:15">
      <c r="A2692" s="2669" t="s">
        <v>10106</v>
      </c>
      <c r="B2692" s="2669" t="s">
        <v>4415</v>
      </c>
      <c r="C2692" s="2669" t="s">
        <v>5059</v>
      </c>
      <c r="D2692" s="2669" t="s">
        <v>4415</v>
      </c>
      <c r="E2692" s="2669" t="s">
        <v>7727</v>
      </c>
      <c r="F2692" s="2669" t="s">
        <v>10109</v>
      </c>
      <c r="G2692" s="2669" t="s">
        <v>5311</v>
      </c>
      <c r="H2692" s="2669" t="s">
        <v>5064</v>
      </c>
      <c r="I2692" s="3025">
        <v>0</v>
      </c>
      <c r="J2692" s="3025">
        <v>678</v>
      </c>
      <c r="O2692">
        <f>SUMIF('3BL ACTUAL'!C:C,G2692,'3BL ACTUAL'!J:J)</f>
        <v>0</v>
      </c>
    </row>
    <row r="2693" spans="1:15">
      <c r="H2693" t="s">
        <v>7728</v>
      </c>
      <c r="O2693">
        <f>SUMIF('3BL ACTUAL'!C:C,G2693,'3BL ACTUAL'!J:J)</f>
        <v>0</v>
      </c>
    </row>
    <row r="2694" spans="1:15">
      <c r="O2694">
        <f>SUMIF('3BL ACTUAL'!C:C,G2694,'3BL ACTUAL'!J:J)</f>
        <v>0</v>
      </c>
    </row>
    <row r="2695" spans="1:15">
      <c r="H2695" s="2668" t="s">
        <v>10110</v>
      </c>
      <c r="O2695">
        <f>SUMIF('3BL ACTUAL'!C:C,G2695,'3BL ACTUAL'!J:J)</f>
        <v>0</v>
      </c>
    </row>
    <row r="2696" spans="1:15">
      <c r="A2696" s="2669" t="s">
        <v>10111</v>
      </c>
      <c r="B2696" s="2669" t="s">
        <v>4415</v>
      </c>
      <c r="C2696" s="2669" t="s">
        <v>5059</v>
      </c>
      <c r="D2696" s="2669" t="s">
        <v>4415</v>
      </c>
      <c r="E2696" s="2669" t="s">
        <v>8721</v>
      </c>
      <c r="F2696" s="2669" t="s">
        <v>10112</v>
      </c>
      <c r="G2696" s="2669" t="s">
        <v>5356</v>
      </c>
      <c r="H2696" s="2669" t="s">
        <v>5025</v>
      </c>
      <c r="I2696" s="3025">
        <v>1514</v>
      </c>
      <c r="J2696" s="3025">
        <v>0</v>
      </c>
      <c r="O2696">
        <f>SUMIF('3BL ACTUAL'!C:C,G2696,'3BL ACTUAL'!J:J)</f>
        <v>0</v>
      </c>
    </row>
    <row r="2697" spans="1:15">
      <c r="A2697" s="2669" t="s">
        <v>10111</v>
      </c>
      <c r="B2697" s="2669" t="s">
        <v>4415</v>
      </c>
      <c r="C2697" s="2669" t="s">
        <v>5059</v>
      </c>
      <c r="D2697" s="2669" t="s">
        <v>4415</v>
      </c>
      <c r="E2697" s="2669" t="s">
        <v>8721</v>
      </c>
      <c r="F2697" s="2669" t="s">
        <v>10112</v>
      </c>
      <c r="G2697" s="2669" t="s">
        <v>5303</v>
      </c>
      <c r="H2697" s="2669" t="s">
        <v>5063</v>
      </c>
      <c r="I2697" s="3025">
        <v>0</v>
      </c>
      <c r="J2697" s="3025">
        <v>0</v>
      </c>
      <c r="O2697">
        <f>SUMIF('3BL ACTUAL'!C:C,G2697,'3BL ACTUAL'!J:J)</f>
        <v>0</v>
      </c>
    </row>
    <row r="2698" spans="1:15">
      <c r="A2698" s="2669" t="s">
        <v>10111</v>
      </c>
      <c r="B2698" s="2669" t="s">
        <v>4415</v>
      </c>
      <c r="C2698" s="2669" t="s">
        <v>5059</v>
      </c>
      <c r="D2698" s="2669" t="s">
        <v>4415</v>
      </c>
      <c r="E2698" s="2669" t="s">
        <v>8721</v>
      </c>
      <c r="F2698" s="2669" t="s">
        <v>10112</v>
      </c>
      <c r="G2698" s="2669" t="s">
        <v>5311</v>
      </c>
      <c r="H2698" s="2669" t="s">
        <v>5064</v>
      </c>
      <c r="I2698" s="3025">
        <v>0</v>
      </c>
      <c r="J2698" s="3025">
        <v>1514</v>
      </c>
      <c r="O2698">
        <f>SUMIF('3BL ACTUAL'!C:C,G2698,'3BL ACTUAL'!J:J)</f>
        <v>0</v>
      </c>
    </row>
    <row r="2699" spans="1:15">
      <c r="H2699" t="s">
        <v>8722</v>
      </c>
      <c r="O2699">
        <f>SUMIF('3BL ACTUAL'!C:C,G2699,'3BL ACTUAL'!J:J)</f>
        <v>0</v>
      </c>
    </row>
    <row r="2700" spans="1:15">
      <c r="O2700">
        <f>SUMIF('3BL ACTUAL'!C:C,G2700,'3BL ACTUAL'!J:J)</f>
        <v>0</v>
      </c>
    </row>
    <row r="2701" spans="1:15">
      <c r="H2701" s="2668" t="s">
        <v>10115</v>
      </c>
      <c r="O2701">
        <f>SUMIF('3BL ACTUAL'!C:C,G2701,'3BL ACTUAL'!J:J)</f>
        <v>0</v>
      </c>
    </row>
    <row r="2702" spans="1:15">
      <c r="A2702" s="2669" t="s">
        <v>10111</v>
      </c>
      <c r="B2702" s="2669" t="s">
        <v>5071</v>
      </c>
      <c r="C2702" s="2669" t="s">
        <v>9011</v>
      </c>
      <c r="D2702" s="2669" t="s">
        <v>5071</v>
      </c>
      <c r="E2702" s="2669" t="s">
        <v>10116</v>
      </c>
      <c r="F2702" s="2669" t="s">
        <v>10117</v>
      </c>
      <c r="G2702" s="2669" t="s">
        <v>5311</v>
      </c>
      <c r="H2702" s="2669" t="s">
        <v>5015</v>
      </c>
      <c r="I2702" s="3025">
        <v>1514</v>
      </c>
      <c r="J2702" s="3025">
        <v>0</v>
      </c>
      <c r="O2702">
        <f>SUMIF('3BL ACTUAL'!C:C,G2702,'3BL ACTUAL'!J:J)</f>
        <v>0</v>
      </c>
    </row>
    <row r="2703" spans="1:15">
      <c r="A2703" s="2669" t="s">
        <v>10111</v>
      </c>
      <c r="B2703" s="2669" t="s">
        <v>5071</v>
      </c>
      <c r="C2703" s="2669" t="s">
        <v>9011</v>
      </c>
      <c r="D2703" s="2669" t="s">
        <v>5071</v>
      </c>
      <c r="E2703" s="2669" t="s">
        <v>10116</v>
      </c>
      <c r="F2703" s="2669" t="s">
        <v>10117</v>
      </c>
      <c r="G2703" s="2669" t="s">
        <v>5305</v>
      </c>
      <c r="H2703" s="2669" t="s">
        <v>9014</v>
      </c>
      <c r="I2703" s="3025">
        <v>0</v>
      </c>
      <c r="J2703" s="3025">
        <v>1514</v>
      </c>
      <c r="O2703">
        <f>SUMIF('3BL ACTUAL'!C:C,G2703,'3BL ACTUAL'!J:J)</f>
        <v>0</v>
      </c>
    </row>
    <row r="2704" spans="1:15">
      <c r="H2704" t="s">
        <v>9015</v>
      </c>
      <c r="O2704">
        <f>SUMIF('3BL ACTUAL'!C:C,G2704,'3BL ACTUAL'!J:J)</f>
        <v>0</v>
      </c>
    </row>
    <row r="2705" spans="1:15">
      <c r="O2705">
        <f>SUMIF('3BL ACTUAL'!C:C,G2705,'3BL ACTUAL'!J:J)</f>
        <v>0</v>
      </c>
    </row>
    <row r="2706" spans="1:15">
      <c r="H2706" s="2668" t="s">
        <v>10113</v>
      </c>
      <c r="O2706">
        <f>SUMIF('3BL ACTUAL'!C:C,G2706,'3BL ACTUAL'!J:J)</f>
        <v>0</v>
      </c>
    </row>
    <row r="2707" spans="1:15">
      <c r="A2707" s="2669" t="s">
        <v>10111</v>
      </c>
      <c r="B2707" s="2669"/>
      <c r="C2707" s="2669"/>
      <c r="D2707" s="2669" t="s">
        <v>5073</v>
      </c>
      <c r="E2707" s="2669" t="s">
        <v>7259</v>
      </c>
      <c r="F2707" s="2669" t="s">
        <v>10114</v>
      </c>
      <c r="G2707" s="2669" t="s">
        <v>5354</v>
      </c>
      <c r="H2707" s="2669" t="s">
        <v>5033</v>
      </c>
      <c r="I2707" s="3025">
        <v>40.520000000000003</v>
      </c>
      <c r="J2707" s="3025">
        <v>0</v>
      </c>
      <c r="O2707">
        <f>SUMIF('3BL ACTUAL'!C:C,G2707,'3BL ACTUAL'!J:J)</f>
        <v>0</v>
      </c>
    </row>
    <row r="2708" spans="1:15">
      <c r="A2708" s="2669" t="s">
        <v>10111</v>
      </c>
      <c r="B2708" s="2669"/>
      <c r="C2708" s="2669"/>
      <c r="D2708" s="2669" t="s">
        <v>5073</v>
      </c>
      <c r="E2708" s="2669" t="s">
        <v>7259</v>
      </c>
      <c r="F2708" s="2669" t="s">
        <v>10114</v>
      </c>
      <c r="G2708" s="2669" t="s">
        <v>5297</v>
      </c>
      <c r="H2708" s="2669" t="s">
        <v>5075</v>
      </c>
      <c r="I2708" s="3025">
        <v>0</v>
      </c>
      <c r="J2708" s="3025">
        <v>40.520000000000003</v>
      </c>
      <c r="O2708">
        <f>SUMIF('3BL ACTUAL'!C:C,G2708,'3BL ACTUAL'!J:J)</f>
        <v>0</v>
      </c>
    </row>
    <row r="2709" spans="1:15">
      <c r="H2709" t="s">
        <v>7260</v>
      </c>
      <c r="O2709">
        <f>SUMIF('3BL ACTUAL'!C:C,G2709,'3BL ACTUAL'!J:J)</f>
        <v>0</v>
      </c>
    </row>
    <row r="2710" spans="1:15">
      <c r="O2710">
        <f>SUMIF('3BL ACTUAL'!C:C,G2710,'3BL ACTUAL'!J:J)</f>
        <v>0</v>
      </c>
    </row>
    <row r="2711" spans="1:15">
      <c r="H2711" s="2668" t="s">
        <v>10118</v>
      </c>
      <c r="O2711">
        <f>SUMIF('3BL ACTUAL'!C:C,G2711,'3BL ACTUAL'!J:J)</f>
        <v>0</v>
      </c>
    </row>
    <row r="2712" spans="1:15">
      <c r="A2712" s="2669" t="s">
        <v>10119</v>
      </c>
      <c r="B2712" s="2669"/>
      <c r="C2712" s="2669"/>
      <c r="D2712" s="2669" t="s">
        <v>5073</v>
      </c>
      <c r="E2712" s="2669" t="s">
        <v>7257</v>
      </c>
      <c r="F2712" s="2669" t="s">
        <v>10120</v>
      </c>
      <c r="G2712" s="2669" t="s">
        <v>5300</v>
      </c>
      <c r="H2712" s="2669" t="s">
        <v>264</v>
      </c>
      <c r="I2712" s="3025">
        <v>1900</v>
      </c>
      <c r="J2712" s="3025">
        <v>0</v>
      </c>
      <c r="O2712">
        <f>SUMIF('3BL ACTUAL'!C:C,G2712,'3BL ACTUAL'!J:J)</f>
        <v>0</v>
      </c>
    </row>
    <row r="2713" spans="1:15">
      <c r="A2713" s="2669" t="s">
        <v>10119</v>
      </c>
      <c r="B2713" s="2669"/>
      <c r="C2713" s="2669"/>
      <c r="D2713" s="2669" t="s">
        <v>5073</v>
      </c>
      <c r="E2713" s="2669" t="s">
        <v>7257</v>
      </c>
      <c r="F2713" s="2669" t="s">
        <v>10120</v>
      </c>
      <c r="G2713" s="2669" t="s">
        <v>5297</v>
      </c>
      <c r="H2713" s="2669" t="s">
        <v>5075</v>
      </c>
      <c r="I2713" s="3025">
        <v>0</v>
      </c>
      <c r="J2713" s="3025">
        <v>1900</v>
      </c>
      <c r="O2713">
        <f>SUMIF('3BL ACTUAL'!C:C,G2713,'3BL ACTUAL'!J:J)</f>
        <v>0</v>
      </c>
    </row>
    <row r="2714" spans="1:15">
      <c r="H2714" t="s">
        <v>7258</v>
      </c>
      <c r="O2714">
        <f>SUMIF('3BL ACTUAL'!C:C,G2714,'3BL ACTUAL'!J:J)</f>
        <v>0</v>
      </c>
    </row>
    <row r="2715" spans="1:15">
      <c r="O2715">
        <f>SUMIF('3BL ACTUAL'!C:C,G2715,'3BL ACTUAL'!J:J)</f>
        <v>0</v>
      </c>
    </row>
    <row r="2716" spans="1:15">
      <c r="H2716" s="2668" t="s">
        <v>10121</v>
      </c>
      <c r="O2716">
        <f>SUMIF('3BL ACTUAL'!C:C,G2716,'3BL ACTUAL'!J:J)</f>
        <v>0</v>
      </c>
    </row>
    <row r="2717" spans="1:15">
      <c r="A2717" s="2669" t="s">
        <v>10122</v>
      </c>
      <c r="B2717" s="2669" t="s">
        <v>5071</v>
      </c>
      <c r="C2717" s="2669" t="s">
        <v>9011</v>
      </c>
      <c r="D2717" s="2669" t="s">
        <v>5071</v>
      </c>
      <c r="E2717" s="2669" t="s">
        <v>10123</v>
      </c>
      <c r="F2717" s="2669" t="s">
        <v>10124</v>
      </c>
      <c r="G2717" s="2669" t="s">
        <v>5311</v>
      </c>
      <c r="H2717" s="2669" t="s">
        <v>5015</v>
      </c>
      <c r="I2717" s="3025">
        <v>220.84</v>
      </c>
      <c r="J2717" s="3025">
        <v>0</v>
      </c>
      <c r="O2717">
        <f>SUMIF('3BL ACTUAL'!C:C,G2717,'3BL ACTUAL'!J:J)</f>
        <v>0</v>
      </c>
    </row>
    <row r="2718" spans="1:15">
      <c r="A2718" s="2669" t="s">
        <v>10122</v>
      </c>
      <c r="B2718" s="2669" t="s">
        <v>5071</v>
      </c>
      <c r="C2718" s="2669" t="s">
        <v>9011</v>
      </c>
      <c r="D2718" s="2669" t="s">
        <v>5071</v>
      </c>
      <c r="E2718" s="2669" t="s">
        <v>10123</v>
      </c>
      <c r="F2718" s="2669" t="s">
        <v>10124</v>
      </c>
      <c r="G2718" s="2669" t="s">
        <v>5305</v>
      </c>
      <c r="H2718" s="2669" t="s">
        <v>9014</v>
      </c>
      <c r="I2718" s="3025">
        <v>0</v>
      </c>
      <c r="J2718" s="3025">
        <v>220.84</v>
      </c>
      <c r="O2718">
        <f>SUMIF('3BL ACTUAL'!C:C,G2718,'3BL ACTUAL'!J:J)</f>
        <v>0</v>
      </c>
    </row>
    <row r="2719" spans="1:15">
      <c r="H2719" t="s">
        <v>9015</v>
      </c>
      <c r="O2719">
        <f>SUMIF('3BL ACTUAL'!C:C,G2719,'3BL ACTUAL'!J:J)</f>
        <v>0</v>
      </c>
    </row>
    <row r="2720" spans="1:15">
      <c r="O2720">
        <f>SUMIF('3BL ACTUAL'!C:C,G2720,'3BL ACTUAL'!J:J)</f>
        <v>0</v>
      </c>
    </row>
    <row r="2721" spans="1:15">
      <c r="H2721" s="2668" t="s">
        <v>10125</v>
      </c>
      <c r="O2721">
        <f>SUMIF('3BL ACTUAL'!C:C,G2721,'3BL ACTUAL'!J:J)</f>
        <v>0</v>
      </c>
    </row>
    <row r="2722" spans="1:15">
      <c r="A2722" s="2669" t="s">
        <v>10122</v>
      </c>
      <c r="B2722" s="2669" t="s">
        <v>4415</v>
      </c>
      <c r="C2722" s="2669" t="s">
        <v>5059</v>
      </c>
      <c r="D2722" s="2669" t="s">
        <v>4415</v>
      </c>
      <c r="E2722" s="2669" t="s">
        <v>7518</v>
      </c>
      <c r="F2722" s="2669" t="s">
        <v>10126</v>
      </c>
      <c r="G2722" s="2669" t="s">
        <v>5309</v>
      </c>
      <c r="H2722" s="2669" t="s">
        <v>4947</v>
      </c>
      <c r="I2722" s="3025">
        <v>156</v>
      </c>
      <c r="J2722" s="3025">
        <v>0</v>
      </c>
      <c r="O2722">
        <f>SUMIF('3BL ACTUAL'!C:C,G2722,'3BL ACTUAL'!J:J)</f>
        <v>0</v>
      </c>
    </row>
    <row r="2723" spans="1:15">
      <c r="A2723" s="2669" t="s">
        <v>10122</v>
      </c>
      <c r="B2723" s="2669" t="s">
        <v>4415</v>
      </c>
      <c r="C2723" s="2669" t="s">
        <v>5059</v>
      </c>
      <c r="D2723" s="2669" t="s">
        <v>4415</v>
      </c>
      <c r="E2723" s="2669" t="s">
        <v>7518</v>
      </c>
      <c r="F2723" s="2669" t="s">
        <v>10126</v>
      </c>
      <c r="G2723" s="2669" t="s">
        <v>5303</v>
      </c>
      <c r="H2723" s="2669" t="s">
        <v>5063</v>
      </c>
      <c r="I2723" s="3025">
        <v>0</v>
      </c>
      <c r="J2723" s="3025">
        <v>0</v>
      </c>
      <c r="O2723">
        <f>SUMIF('3BL ACTUAL'!C:C,G2723,'3BL ACTUAL'!J:J)</f>
        <v>0</v>
      </c>
    </row>
    <row r="2724" spans="1:15">
      <c r="A2724" s="2669" t="s">
        <v>10122</v>
      </c>
      <c r="B2724" s="2669" t="s">
        <v>4415</v>
      </c>
      <c r="C2724" s="2669" t="s">
        <v>5059</v>
      </c>
      <c r="D2724" s="2669" t="s">
        <v>4415</v>
      </c>
      <c r="E2724" s="2669" t="s">
        <v>7518</v>
      </c>
      <c r="F2724" s="2669" t="s">
        <v>10126</v>
      </c>
      <c r="G2724" s="2669" t="s">
        <v>5311</v>
      </c>
      <c r="H2724" s="2669" t="s">
        <v>5064</v>
      </c>
      <c r="I2724" s="3025">
        <v>0</v>
      </c>
      <c r="J2724" s="3025">
        <v>156</v>
      </c>
      <c r="O2724">
        <f>SUMIF('3BL ACTUAL'!C:C,G2724,'3BL ACTUAL'!J:J)</f>
        <v>0</v>
      </c>
    </row>
    <row r="2725" spans="1:15">
      <c r="H2725" t="s">
        <v>7519</v>
      </c>
      <c r="O2725">
        <f>SUMIF('3BL ACTUAL'!C:C,G2725,'3BL ACTUAL'!J:J)</f>
        <v>0</v>
      </c>
    </row>
    <row r="2726" spans="1:15">
      <c r="O2726">
        <f>SUMIF('3BL ACTUAL'!C:C,G2726,'3BL ACTUAL'!J:J)</f>
        <v>0</v>
      </c>
    </row>
    <row r="2727" spans="1:15">
      <c r="H2727" s="2668" t="s">
        <v>10127</v>
      </c>
      <c r="O2727">
        <f>SUMIF('3BL ACTUAL'!C:C,G2727,'3BL ACTUAL'!J:J)</f>
        <v>0</v>
      </c>
    </row>
    <row r="2728" spans="1:15">
      <c r="A2728" s="2669" t="s">
        <v>10122</v>
      </c>
      <c r="B2728" s="2669" t="s">
        <v>4415</v>
      </c>
      <c r="C2728" s="2669" t="s">
        <v>5059</v>
      </c>
      <c r="D2728" s="2669" t="s">
        <v>4415</v>
      </c>
      <c r="E2728" s="2669" t="s">
        <v>7762</v>
      </c>
      <c r="F2728" s="2669" t="s">
        <v>10128</v>
      </c>
      <c r="G2728" s="2669" t="s">
        <v>5325</v>
      </c>
      <c r="H2728" s="2669" t="s">
        <v>4979</v>
      </c>
      <c r="I2728" s="3025">
        <v>66</v>
      </c>
      <c r="J2728" s="3025">
        <v>0</v>
      </c>
      <c r="O2728">
        <f>SUMIF('3BL ACTUAL'!C:C,G2728,'3BL ACTUAL'!J:J)</f>
        <v>0</v>
      </c>
    </row>
    <row r="2729" spans="1:15">
      <c r="A2729" s="2669" t="s">
        <v>10122</v>
      </c>
      <c r="B2729" s="2669" t="s">
        <v>4415</v>
      </c>
      <c r="C2729" s="2669" t="s">
        <v>5059</v>
      </c>
      <c r="D2729" s="2669" t="s">
        <v>4415</v>
      </c>
      <c r="E2729" s="2669" t="s">
        <v>7762</v>
      </c>
      <c r="F2729" s="2669" t="s">
        <v>10128</v>
      </c>
      <c r="G2729" s="2669" t="s">
        <v>5303</v>
      </c>
      <c r="H2729" s="2669" t="s">
        <v>5063</v>
      </c>
      <c r="I2729" s="3025">
        <v>0</v>
      </c>
      <c r="J2729" s="3025">
        <v>0</v>
      </c>
      <c r="O2729">
        <f>SUMIF('3BL ACTUAL'!C:C,G2729,'3BL ACTUAL'!J:J)</f>
        <v>0</v>
      </c>
    </row>
    <row r="2730" spans="1:15">
      <c r="A2730" s="2669" t="s">
        <v>10122</v>
      </c>
      <c r="B2730" s="2669" t="s">
        <v>4415</v>
      </c>
      <c r="C2730" s="2669" t="s">
        <v>5059</v>
      </c>
      <c r="D2730" s="2669" t="s">
        <v>4415</v>
      </c>
      <c r="E2730" s="2669" t="s">
        <v>7762</v>
      </c>
      <c r="F2730" s="2669" t="s">
        <v>10128</v>
      </c>
      <c r="G2730" s="2669" t="s">
        <v>5311</v>
      </c>
      <c r="H2730" s="2669" t="s">
        <v>5064</v>
      </c>
      <c r="I2730" s="3025">
        <v>0</v>
      </c>
      <c r="J2730" s="3025">
        <v>66</v>
      </c>
      <c r="O2730">
        <f>SUMIF('3BL ACTUAL'!C:C,G2730,'3BL ACTUAL'!J:J)</f>
        <v>0</v>
      </c>
    </row>
    <row r="2731" spans="1:15">
      <c r="H2731" t="s">
        <v>7763</v>
      </c>
      <c r="O2731">
        <f>SUMIF('3BL ACTUAL'!C:C,G2731,'3BL ACTUAL'!J:J)</f>
        <v>0</v>
      </c>
    </row>
    <row r="2732" spans="1:15">
      <c r="O2732">
        <f>SUMIF('3BL ACTUAL'!C:C,G2732,'3BL ACTUAL'!J:J)</f>
        <v>0</v>
      </c>
    </row>
    <row r="2733" spans="1:15">
      <c r="H2733" s="2668" t="s">
        <v>10129</v>
      </c>
      <c r="O2733">
        <f>SUMIF('3BL ACTUAL'!C:C,G2733,'3BL ACTUAL'!J:J)</f>
        <v>0</v>
      </c>
    </row>
    <row r="2734" spans="1:15">
      <c r="A2734" s="2669" t="s">
        <v>10130</v>
      </c>
      <c r="B2734" s="2669" t="s">
        <v>4415</v>
      </c>
      <c r="C2734" s="2669" t="s">
        <v>5059</v>
      </c>
      <c r="D2734" s="2669" t="s">
        <v>4415</v>
      </c>
      <c r="E2734" s="2669" t="s">
        <v>7516</v>
      </c>
      <c r="F2734" s="2669" t="s">
        <v>10131</v>
      </c>
      <c r="G2734" s="2669" t="s">
        <v>5309</v>
      </c>
      <c r="H2734" s="2669" t="s">
        <v>4947</v>
      </c>
      <c r="I2734" s="3025">
        <v>1256.4000000000001</v>
      </c>
      <c r="J2734" s="3025">
        <v>0</v>
      </c>
      <c r="O2734">
        <f>SUMIF('3BL ACTUAL'!C:C,G2734,'3BL ACTUAL'!J:J)</f>
        <v>0</v>
      </c>
    </row>
    <row r="2735" spans="1:15">
      <c r="A2735" s="2669" t="s">
        <v>10130</v>
      </c>
      <c r="B2735" s="2669" t="s">
        <v>4415</v>
      </c>
      <c r="C2735" s="2669" t="s">
        <v>5059</v>
      </c>
      <c r="D2735" s="2669" t="s">
        <v>4415</v>
      </c>
      <c r="E2735" s="2669" t="s">
        <v>7516</v>
      </c>
      <c r="F2735" s="2669" t="s">
        <v>10131</v>
      </c>
      <c r="G2735" s="2669" t="s">
        <v>5303</v>
      </c>
      <c r="H2735" s="2669" t="s">
        <v>5063</v>
      </c>
      <c r="I2735" s="3025">
        <v>0</v>
      </c>
      <c r="J2735" s="3025">
        <v>0</v>
      </c>
      <c r="O2735">
        <f>SUMIF('3BL ACTUAL'!C:C,G2735,'3BL ACTUAL'!J:J)</f>
        <v>0</v>
      </c>
    </row>
    <row r="2736" spans="1:15">
      <c r="A2736" s="2669" t="s">
        <v>10130</v>
      </c>
      <c r="B2736" s="2669" t="s">
        <v>4415</v>
      </c>
      <c r="C2736" s="2669" t="s">
        <v>5059</v>
      </c>
      <c r="D2736" s="2669" t="s">
        <v>4415</v>
      </c>
      <c r="E2736" s="2669" t="s">
        <v>7516</v>
      </c>
      <c r="F2736" s="2669" t="s">
        <v>10131</v>
      </c>
      <c r="G2736" s="2669" t="s">
        <v>5311</v>
      </c>
      <c r="H2736" s="2669" t="s">
        <v>5064</v>
      </c>
      <c r="I2736" s="3025">
        <v>0</v>
      </c>
      <c r="J2736" s="3025">
        <v>1256.4000000000001</v>
      </c>
      <c r="O2736">
        <f>SUMIF('3BL ACTUAL'!C:C,G2736,'3BL ACTUAL'!J:J)</f>
        <v>0</v>
      </c>
    </row>
    <row r="2737" spans="1:15">
      <c r="H2737" t="s">
        <v>7517</v>
      </c>
      <c r="O2737">
        <f>SUMIF('3BL ACTUAL'!C:C,G2737,'3BL ACTUAL'!J:J)</f>
        <v>0</v>
      </c>
    </row>
    <row r="2738" spans="1:15">
      <c r="O2738">
        <f>SUMIF('3BL ACTUAL'!C:C,G2738,'3BL ACTUAL'!J:J)</f>
        <v>0</v>
      </c>
    </row>
    <row r="2739" spans="1:15">
      <c r="H2739" s="2668" t="s">
        <v>10132</v>
      </c>
      <c r="O2739">
        <f>SUMIF('3BL ACTUAL'!C:C,G2739,'3BL ACTUAL'!J:J)</f>
        <v>0</v>
      </c>
    </row>
    <row r="2740" spans="1:15">
      <c r="A2740" s="2669" t="s">
        <v>10130</v>
      </c>
      <c r="B2740" s="2669" t="s">
        <v>5169</v>
      </c>
      <c r="C2740" s="2669" t="s">
        <v>5298</v>
      </c>
      <c r="D2740" s="2669" t="s">
        <v>5299</v>
      </c>
      <c r="E2740" s="2669" t="s">
        <v>7760</v>
      </c>
      <c r="F2740" s="2669" t="s">
        <v>10133</v>
      </c>
      <c r="G2740" s="2669" t="s">
        <v>5308</v>
      </c>
      <c r="H2740" s="2669" t="s">
        <v>4921</v>
      </c>
      <c r="I2740" s="3025">
        <v>16.64</v>
      </c>
      <c r="J2740" s="3025">
        <v>0</v>
      </c>
      <c r="O2740">
        <f>SUMIF('3BL ACTUAL'!C:C,G2740,'3BL ACTUAL'!J:J)</f>
        <v>0</v>
      </c>
    </row>
    <row r="2741" spans="1:15">
      <c r="A2741" s="2669" t="s">
        <v>10130</v>
      </c>
      <c r="B2741" s="2669" t="s">
        <v>5169</v>
      </c>
      <c r="C2741" s="2669" t="s">
        <v>5298</v>
      </c>
      <c r="D2741" s="2669" t="s">
        <v>5299</v>
      </c>
      <c r="E2741" s="2669" t="s">
        <v>7760</v>
      </c>
      <c r="F2741" s="2669" t="s">
        <v>10133</v>
      </c>
      <c r="G2741" s="2669" t="s">
        <v>5325</v>
      </c>
      <c r="H2741" s="2669" t="s">
        <v>4979</v>
      </c>
      <c r="I2741" s="3025">
        <v>138.66</v>
      </c>
      <c r="J2741" s="3025">
        <v>0</v>
      </c>
      <c r="O2741">
        <f>SUMIF('3BL ACTUAL'!C:C,G2741,'3BL ACTUAL'!J:J)</f>
        <v>0</v>
      </c>
    </row>
    <row r="2742" spans="1:15">
      <c r="A2742" s="2669" t="s">
        <v>10130</v>
      </c>
      <c r="B2742" s="2669" t="s">
        <v>5169</v>
      </c>
      <c r="C2742" s="2669" t="s">
        <v>5298</v>
      </c>
      <c r="D2742" s="2669" t="s">
        <v>5299</v>
      </c>
      <c r="E2742" s="2669" t="s">
        <v>7760</v>
      </c>
      <c r="F2742" s="2669" t="s">
        <v>10133</v>
      </c>
      <c r="G2742" s="2669" t="s">
        <v>5303</v>
      </c>
      <c r="H2742" s="2669" t="s">
        <v>5063</v>
      </c>
      <c r="I2742" s="3025">
        <v>0</v>
      </c>
      <c r="J2742" s="3025">
        <v>0</v>
      </c>
      <c r="O2742">
        <f>SUMIF('3BL ACTUAL'!C:C,G2742,'3BL ACTUAL'!J:J)</f>
        <v>0</v>
      </c>
    </row>
    <row r="2743" spans="1:15">
      <c r="A2743" s="2669" t="s">
        <v>10130</v>
      </c>
      <c r="B2743" s="2669" t="s">
        <v>5169</v>
      </c>
      <c r="C2743" s="2669" t="s">
        <v>5298</v>
      </c>
      <c r="D2743" s="2669" t="s">
        <v>5299</v>
      </c>
      <c r="E2743" s="2669" t="s">
        <v>7760</v>
      </c>
      <c r="F2743" s="2669" t="s">
        <v>10133</v>
      </c>
      <c r="G2743" s="2669" t="s">
        <v>5311</v>
      </c>
      <c r="H2743" s="2669" t="s">
        <v>5064</v>
      </c>
      <c r="I2743" s="3025">
        <v>0</v>
      </c>
      <c r="J2743" s="3025">
        <v>155.30000000000001</v>
      </c>
      <c r="O2743">
        <f>SUMIF('3BL ACTUAL'!C:C,G2743,'3BL ACTUAL'!J:J)</f>
        <v>0</v>
      </c>
    </row>
    <row r="2744" spans="1:15">
      <c r="H2744" t="s">
        <v>7761</v>
      </c>
      <c r="O2744">
        <f>SUMIF('3BL ACTUAL'!C:C,G2744,'3BL ACTUAL'!J:J)</f>
        <v>0</v>
      </c>
    </row>
    <row r="2745" spans="1:15">
      <c r="O2745">
        <f>SUMIF('3BL ACTUAL'!C:C,G2745,'3BL ACTUAL'!J:J)</f>
        <v>0</v>
      </c>
    </row>
    <row r="2746" spans="1:15">
      <c r="H2746" s="2668" t="s">
        <v>10134</v>
      </c>
      <c r="O2746">
        <f>SUMIF('3BL ACTUAL'!C:C,G2746,'3BL ACTUAL'!J:J)</f>
        <v>0</v>
      </c>
    </row>
    <row r="2747" spans="1:15">
      <c r="A2747" s="2669" t="s">
        <v>10130</v>
      </c>
      <c r="B2747" s="2669" t="s">
        <v>4415</v>
      </c>
      <c r="C2747" s="2669" t="s">
        <v>5059</v>
      </c>
      <c r="D2747" s="2669" t="s">
        <v>4415</v>
      </c>
      <c r="E2747" s="2669" t="s">
        <v>7870</v>
      </c>
      <c r="F2747" s="2669" t="s">
        <v>10135</v>
      </c>
      <c r="G2747" s="2669" t="s">
        <v>5308</v>
      </c>
      <c r="H2747" s="2669" t="s">
        <v>4921</v>
      </c>
      <c r="I2747" s="3025">
        <v>4.47</v>
      </c>
      <c r="J2747" s="3025">
        <v>0</v>
      </c>
      <c r="O2747">
        <f>SUMIF('3BL ACTUAL'!C:C,G2747,'3BL ACTUAL'!J:J)</f>
        <v>0</v>
      </c>
    </row>
    <row r="2748" spans="1:15">
      <c r="A2748" s="2669" t="s">
        <v>10130</v>
      </c>
      <c r="B2748" s="2669" t="s">
        <v>4415</v>
      </c>
      <c r="C2748" s="2669" t="s">
        <v>5059</v>
      </c>
      <c r="D2748" s="2669" t="s">
        <v>4415</v>
      </c>
      <c r="E2748" s="2669" t="s">
        <v>7870</v>
      </c>
      <c r="F2748" s="2669" t="s">
        <v>10135</v>
      </c>
      <c r="G2748" s="2669" t="s">
        <v>5337</v>
      </c>
      <c r="H2748" s="2669" t="s">
        <v>4992</v>
      </c>
      <c r="I2748" s="3025">
        <v>37.25</v>
      </c>
      <c r="J2748" s="3025">
        <v>0</v>
      </c>
      <c r="O2748">
        <f>SUMIF('3BL ACTUAL'!C:C,G2748,'3BL ACTUAL'!J:J)</f>
        <v>0</v>
      </c>
    </row>
    <row r="2749" spans="1:15">
      <c r="A2749" s="2669" t="s">
        <v>10130</v>
      </c>
      <c r="B2749" s="2669" t="s">
        <v>4415</v>
      </c>
      <c r="C2749" s="2669" t="s">
        <v>5059</v>
      </c>
      <c r="D2749" s="2669" t="s">
        <v>4415</v>
      </c>
      <c r="E2749" s="2669" t="s">
        <v>7870</v>
      </c>
      <c r="F2749" s="2669" t="s">
        <v>10135</v>
      </c>
      <c r="G2749" s="2669" t="s">
        <v>5303</v>
      </c>
      <c r="H2749" s="2669" t="s">
        <v>5063</v>
      </c>
      <c r="I2749" s="3025">
        <v>0</v>
      </c>
      <c r="J2749" s="3025">
        <v>0</v>
      </c>
      <c r="O2749">
        <f>SUMIF('3BL ACTUAL'!C:C,G2749,'3BL ACTUAL'!J:J)</f>
        <v>0</v>
      </c>
    </row>
    <row r="2750" spans="1:15">
      <c r="A2750" s="2669" t="s">
        <v>10130</v>
      </c>
      <c r="B2750" s="2669" t="s">
        <v>4415</v>
      </c>
      <c r="C2750" s="2669" t="s">
        <v>5059</v>
      </c>
      <c r="D2750" s="2669" t="s">
        <v>4415</v>
      </c>
      <c r="E2750" s="2669" t="s">
        <v>7870</v>
      </c>
      <c r="F2750" s="2669" t="s">
        <v>10135</v>
      </c>
      <c r="G2750" s="2669" t="s">
        <v>5311</v>
      </c>
      <c r="H2750" s="2669" t="s">
        <v>5064</v>
      </c>
      <c r="I2750" s="3025">
        <v>0</v>
      </c>
      <c r="J2750" s="3025">
        <v>41.72</v>
      </c>
      <c r="O2750">
        <f>SUMIF('3BL ACTUAL'!C:C,G2750,'3BL ACTUAL'!J:J)</f>
        <v>0</v>
      </c>
    </row>
    <row r="2751" spans="1:15">
      <c r="H2751" t="s">
        <v>7871</v>
      </c>
      <c r="O2751">
        <f>SUMIF('3BL ACTUAL'!C:C,G2751,'3BL ACTUAL'!J:J)</f>
        <v>0</v>
      </c>
    </row>
    <row r="2752" spans="1:15">
      <c r="O2752">
        <f>SUMIF('3BL ACTUAL'!C:C,G2752,'3BL ACTUAL'!J:J)</f>
        <v>0</v>
      </c>
    </row>
    <row r="2753" spans="1:15">
      <c r="H2753" s="2668" t="s">
        <v>10136</v>
      </c>
      <c r="O2753">
        <f>SUMIF('3BL ACTUAL'!C:C,G2753,'3BL ACTUAL'!J:J)</f>
        <v>0</v>
      </c>
    </row>
    <row r="2754" spans="1:15">
      <c r="A2754" s="2669" t="s">
        <v>10137</v>
      </c>
      <c r="B2754" s="2669" t="s">
        <v>4415</v>
      </c>
      <c r="C2754" s="2669" t="s">
        <v>5059</v>
      </c>
      <c r="D2754" s="2669" t="s">
        <v>4415</v>
      </c>
      <c r="E2754" s="2669" t="s">
        <v>7510</v>
      </c>
      <c r="F2754" s="2669" t="s">
        <v>10138</v>
      </c>
      <c r="G2754" s="2669" t="s">
        <v>5309</v>
      </c>
      <c r="H2754" s="2669" t="s">
        <v>4947</v>
      </c>
      <c r="I2754" s="3025">
        <v>1440</v>
      </c>
      <c r="J2754" s="3025">
        <v>0</v>
      </c>
      <c r="O2754">
        <f>SUMIF('3BL ACTUAL'!C:C,G2754,'3BL ACTUAL'!J:J)</f>
        <v>0</v>
      </c>
    </row>
    <row r="2755" spans="1:15">
      <c r="A2755" s="2669" t="s">
        <v>10137</v>
      </c>
      <c r="B2755" s="2669" t="s">
        <v>4415</v>
      </c>
      <c r="C2755" s="2669" t="s">
        <v>5059</v>
      </c>
      <c r="D2755" s="2669" t="s">
        <v>4415</v>
      </c>
      <c r="E2755" s="2669" t="s">
        <v>7510</v>
      </c>
      <c r="F2755" s="2669" t="s">
        <v>10138</v>
      </c>
      <c r="G2755" s="2669" t="s">
        <v>5303</v>
      </c>
      <c r="H2755" s="2669" t="s">
        <v>5063</v>
      </c>
      <c r="I2755" s="3025">
        <v>0</v>
      </c>
      <c r="J2755" s="3025">
        <v>0</v>
      </c>
      <c r="O2755">
        <f>SUMIF('3BL ACTUAL'!C:C,G2755,'3BL ACTUAL'!J:J)</f>
        <v>0</v>
      </c>
    </row>
    <row r="2756" spans="1:15">
      <c r="A2756" s="2669" t="s">
        <v>10137</v>
      </c>
      <c r="B2756" s="2669" t="s">
        <v>4415</v>
      </c>
      <c r="C2756" s="2669" t="s">
        <v>5059</v>
      </c>
      <c r="D2756" s="2669" t="s">
        <v>4415</v>
      </c>
      <c r="E2756" s="2669" t="s">
        <v>7510</v>
      </c>
      <c r="F2756" s="2669" t="s">
        <v>10138</v>
      </c>
      <c r="G2756" s="2669" t="s">
        <v>5311</v>
      </c>
      <c r="H2756" s="2669" t="s">
        <v>5064</v>
      </c>
      <c r="I2756" s="3025">
        <v>0</v>
      </c>
      <c r="J2756" s="3025">
        <v>1440</v>
      </c>
      <c r="O2756">
        <f>SUMIF('3BL ACTUAL'!C:C,G2756,'3BL ACTUAL'!J:J)</f>
        <v>0</v>
      </c>
    </row>
    <row r="2757" spans="1:15">
      <c r="H2757" t="s">
        <v>7511</v>
      </c>
      <c r="O2757">
        <f>SUMIF('3BL ACTUAL'!C:C,G2757,'3BL ACTUAL'!J:J)</f>
        <v>0</v>
      </c>
    </row>
    <row r="2758" spans="1:15">
      <c r="O2758">
        <f>SUMIF('3BL ACTUAL'!C:C,G2758,'3BL ACTUAL'!J:J)</f>
        <v>0</v>
      </c>
    </row>
    <row r="2759" spans="1:15">
      <c r="H2759" s="2668" t="s">
        <v>10139</v>
      </c>
      <c r="O2759">
        <f>SUMIF('3BL ACTUAL'!C:C,G2759,'3BL ACTUAL'!J:J)</f>
        <v>0</v>
      </c>
    </row>
    <row r="2760" spans="1:15">
      <c r="A2760" s="2669" t="s">
        <v>10137</v>
      </c>
      <c r="B2760" s="2669" t="s">
        <v>4415</v>
      </c>
      <c r="C2760" s="2669" t="s">
        <v>5059</v>
      </c>
      <c r="D2760" s="2669" t="s">
        <v>4415</v>
      </c>
      <c r="E2760" s="2669" t="s">
        <v>7512</v>
      </c>
      <c r="F2760" s="2669" t="s">
        <v>10140</v>
      </c>
      <c r="G2760" s="2669" t="s">
        <v>5309</v>
      </c>
      <c r="H2760" s="2669" t="s">
        <v>4947</v>
      </c>
      <c r="I2760" s="3025">
        <v>158</v>
      </c>
      <c r="J2760" s="3025">
        <v>0</v>
      </c>
      <c r="O2760">
        <f>SUMIF('3BL ACTUAL'!C:C,G2760,'3BL ACTUAL'!J:J)</f>
        <v>0</v>
      </c>
    </row>
    <row r="2761" spans="1:15">
      <c r="A2761" s="2669" t="s">
        <v>10137</v>
      </c>
      <c r="B2761" s="2669" t="s">
        <v>4415</v>
      </c>
      <c r="C2761" s="2669" t="s">
        <v>5059</v>
      </c>
      <c r="D2761" s="2669" t="s">
        <v>4415</v>
      </c>
      <c r="E2761" s="2669" t="s">
        <v>7512</v>
      </c>
      <c r="F2761" s="2669" t="s">
        <v>10140</v>
      </c>
      <c r="G2761" s="2669" t="s">
        <v>5303</v>
      </c>
      <c r="H2761" s="2669" t="s">
        <v>5063</v>
      </c>
      <c r="I2761" s="3025">
        <v>0</v>
      </c>
      <c r="J2761" s="3025">
        <v>0</v>
      </c>
      <c r="O2761">
        <f>SUMIF('3BL ACTUAL'!C:C,G2761,'3BL ACTUAL'!J:J)</f>
        <v>0</v>
      </c>
    </row>
    <row r="2762" spans="1:15">
      <c r="A2762" s="2669" t="s">
        <v>10137</v>
      </c>
      <c r="B2762" s="2669" t="s">
        <v>4415</v>
      </c>
      <c r="C2762" s="2669" t="s">
        <v>5059</v>
      </c>
      <c r="D2762" s="2669" t="s">
        <v>4415</v>
      </c>
      <c r="E2762" s="2669" t="s">
        <v>7512</v>
      </c>
      <c r="F2762" s="2669" t="s">
        <v>10140</v>
      </c>
      <c r="G2762" s="2669" t="s">
        <v>5311</v>
      </c>
      <c r="H2762" s="2669" t="s">
        <v>5064</v>
      </c>
      <c r="I2762" s="3025">
        <v>0</v>
      </c>
      <c r="J2762" s="3025">
        <v>158</v>
      </c>
      <c r="O2762">
        <f>SUMIF('3BL ACTUAL'!C:C,G2762,'3BL ACTUAL'!J:J)</f>
        <v>0</v>
      </c>
    </row>
    <row r="2763" spans="1:15">
      <c r="H2763" t="s">
        <v>7513</v>
      </c>
      <c r="O2763">
        <f>SUMIF('3BL ACTUAL'!C:C,G2763,'3BL ACTUAL'!J:J)</f>
        <v>0</v>
      </c>
    </row>
    <row r="2764" spans="1:15">
      <c r="O2764">
        <f>SUMIF('3BL ACTUAL'!C:C,G2764,'3BL ACTUAL'!J:J)</f>
        <v>0</v>
      </c>
    </row>
    <row r="2765" spans="1:15">
      <c r="H2765" s="2668" t="s">
        <v>10141</v>
      </c>
      <c r="O2765">
        <f>SUMIF('3BL ACTUAL'!C:C,G2765,'3BL ACTUAL'!J:J)</f>
        <v>0</v>
      </c>
    </row>
    <row r="2766" spans="1:15">
      <c r="A2766" s="2669" t="s">
        <v>10137</v>
      </c>
      <c r="B2766" s="2669" t="s">
        <v>4415</v>
      </c>
      <c r="C2766" s="2669" t="s">
        <v>5059</v>
      </c>
      <c r="D2766" s="2669" t="s">
        <v>4415</v>
      </c>
      <c r="E2766" s="2669" t="s">
        <v>7514</v>
      </c>
      <c r="F2766" s="2669" t="s">
        <v>10142</v>
      </c>
      <c r="G2766" s="2669" t="s">
        <v>5309</v>
      </c>
      <c r="H2766" s="2669" t="s">
        <v>4947</v>
      </c>
      <c r="I2766" s="3025">
        <v>15911.9</v>
      </c>
      <c r="J2766" s="3025">
        <v>0</v>
      </c>
      <c r="O2766">
        <f>SUMIF('3BL ACTUAL'!C:C,G2766,'3BL ACTUAL'!J:J)</f>
        <v>0</v>
      </c>
    </row>
    <row r="2767" spans="1:15">
      <c r="A2767" s="2669" t="s">
        <v>10137</v>
      </c>
      <c r="B2767" s="2669" t="s">
        <v>4415</v>
      </c>
      <c r="C2767" s="2669" t="s">
        <v>5059</v>
      </c>
      <c r="D2767" s="2669" t="s">
        <v>4415</v>
      </c>
      <c r="E2767" s="2669" t="s">
        <v>7514</v>
      </c>
      <c r="F2767" s="2669" t="s">
        <v>10142</v>
      </c>
      <c r="G2767" s="2669" t="s">
        <v>5303</v>
      </c>
      <c r="H2767" s="2669" t="s">
        <v>5063</v>
      </c>
      <c r="I2767" s="3025">
        <v>0</v>
      </c>
      <c r="J2767" s="3025">
        <v>0</v>
      </c>
      <c r="O2767">
        <f>SUMIF('3BL ACTUAL'!C:C,G2767,'3BL ACTUAL'!J:J)</f>
        <v>0</v>
      </c>
    </row>
    <row r="2768" spans="1:15">
      <c r="A2768" s="2669" t="s">
        <v>10137</v>
      </c>
      <c r="B2768" s="2669" t="s">
        <v>4415</v>
      </c>
      <c r="C2768" s="2669" t="s">
        <v>5059</v>
      </c>
      <c r="D2768" s="2669" t="s">
        <v>4415</v>
      </c>
      <c r="E2768" s="2669" t="s">
        <v>7514</v>
      </c>
      <c r="F2768" s="2669" t="s">
        <v>10142</v>
      </c>
      <c r="G2768" s="2669" t="s">
        <v>5311</v>
      </c>
      <c r="H2768" s="2669" t="s">
        <v>5064</v>
      </c>
      <c r="I2768" s="3025">
        <v>0</v>
      </c>
      <c r="J2768" s="3025">
        <v>15911.9</v>
      </c>
      <c r="O2768">
        <f>SUMIF('3BL ACTUAL'!C:C,G2768,'3BL ACTUAL'!J:J)</f>
        <v>0</v>
      </c>
    </row>
    <row r="2769" spans="1:15">
      <c r="H2769" t="s">
        <v>7515</v>
      </c>
      <c r="O2769">
        <f>SUMIF('3BL ACTUAL'!C:C,G2769,'3BL ACTUAL'!J:J)</f>
        <v>0</v>
      </c>
    </row>
    <row r="2770" spans="1:15">
      <c r="O2770">
        <f>SUMIF('3BL ACTUAL'!C:C,G2770,'3BL ACTUAL'!J:J)</f>
        <v>0</v>
      </c>
    </row>
    <row r="2771" spans="1:15">
      <c r="H2771" s="2668" t="s">
        <v>10143</v>
      </c>
      <c r="O2771">
        <f>SUMIF('3BL ACTUAL'!C:C,G2771,'3BL ACTUAL'!J:J)</f>
        <v>0</v>
      </c>
    </row>
    <row r="2772" spans="1:15">
      <c r="A2772" s="2669" t="s">
        <v>10137</v>
      </c>
      <c r="B2772" s="2669" t="s">
        <v>4415</v>
      </c>
      <c r="C2772" s="2669" t="s">
        <v>5059</v>
      </c>
      <c r="D2772" s="2669" t="s">
        <v>4415</v>
      </c>
      <c r="E2772" s="2669" t="s">
        <v>7681</v>
      </c>
      <c r="F2772" s="2669" t="s">
        <v>10144</v>
      </c>
      <c r="G2772" s="2669" t="s">
        <v>5338</v>
      </c>
      <c r="H2772" s="2669" t="s">
        <v>4958</v>
      </c>
      <c r="I2772" s="3025">
        <v>180</v>
      </c>
      <c r="J2772" s="3025">
        <v>0</v>
      </c>
      <c r="O2772">
        <f>SUMIF('3BL ACTUAL'!C:C,G2772,'3BL ACTUAL'!J:J)</f>
        <v>0</v>
      </c>
    </row>
    <row r="2773" spans="1:15">
      <c r="A2773" s="2669" t="s">
        <v>10137</v>
      </c>
      <c r="B2773" s="2669" t="s">
        <v>4415</v>
      </c>
      <c r="C2773" s="2669" t="s">
        <v>5059</v>
      </c>
      <c r="D2773" s="2669" t="s">
        <v>4415</v>
      </c>
      <c r="E2773" s="2669" t="s">
        <v>7681</v>
      </c>
      <c r="F2773" s="2669" t="s">
        <v>10144</v>
      </c>
      <c r="G2773" s="2669" t="s">
        <v>5303</v>
      </c>
      <c r="H2773" s="2669" t="s">
        <v>5063</v>
      </c>
      <c r="I2773" s="3025">
        <v>0</v>
      </c>
      <c r="J2773" s="3025">
        <v>0</v>
      </c>
      <c r="O2773">
        <f>SUMIF('3BL ACTUAL'!C:C,G2773,'3BL ACTUAL'!J:J)</f>
        <v>0</v>
      </c>
    </row>
    <row r="2774" spans="1:15">
      <c r="A2774" s="2669" t="s">
        <v>10137</v>
      </c>
      <c r="B2774" s="2669" t="s">
        <v>4415</v>
      </c>
      <c r="C2774" s="2669" t="s">
        <v>5059</v>
      </c>
      <c r="D2774" s="2669" t="s">
        <v>4415</v>
      </c>
      <c r="E2774" s="2669" t="s">
        <v>7681</v>
      </c>
      <c r="F2774" s="2669" t="s">
        <v>10144</v>
      </c>
      <c r="G2774" s="2669" t="s">
        <v>5311</v>
      </c>
      <c r="H2774" s="2669" t="s">
        <v>5064</v>
      </c>
      <c r="I2774" s="3025">
        <v>0</v>
      </c>
      <c r="J2774" s="3025">
        <v>180</v>
      </c>
      <c r="O2774">
        <f>SUMIF('3BL ACTUAL'!C:C,G2774,'3BL ACTUAL'!J:J)</f>
        <v>0</v>
      </c>
    </row>
    <row r="2775" spans="1:15">
      <c r="H2775" t="s">
        <v>7682</v>
      </c>
      <c r="O2775">
        <f>SUMIF('3BL ACTUAL'!C:C,G2775,'3BL ACTUAL'!J:J)</f>
        <v>0</v>
      </c>
    </row>
    <row r="2776" spans="1:15">
      <c r="O2776">
        <f>SUMIF('3BL ACTUAL'!C:C,G2776,'3BL ACTUAL'!J:J)</f>
        <v>0</v>
      </c>
    </row>
    <row r="2777" spans="1:15">
      <c r="H2777" s="2668" t="s">
        <v>10145</v>
      </c>
      <c r="N2777" s="1460">
        <v>1</v>
      </c>
      <c r="O2777">
        <f>SUMIF('3BL ACTUAL'!C:C,G2777,'3BL ACTUAL'!J:J)</f>
        <v>0</v>
      </c>
    </row>
    <row r="2778" spans="1:15">
      <c r="A2778" s="2669" t="s">
        <v>10137</v>
      </c>
      <c r="B2778" s="2669" t="s">
        <v>5169</v>
      </c>
      <c r="C2778" s="2669" t="s">
        <v>5298</v>
      </c>
      <c r="D2778" s="2669" t="s">
        <v>5299</v>
      </c>
      <c r="E2778" s="2669" t="s">
        <v>8356</v>
      </c>
      <c r="F2778" s="2669" t="s">
        <v>10146</v>
      </c>
      <c r="G2778" s="2669" t="s">
        <v>8338</v>
      </c>
      <c r="H2778" s="2669" t="s">
        <v>8339</v>
      </c>
      <c r="I2778" s="3025">
        <v>263.62</v>
      </c>
      <c r="J2778" s="3025">
        <v>0</v>
      </c>
      <c r="O2778">
        <f>SUMIF('3BL ACTUAL'!C:C,G2778,'3BL ACTUAL'!J:J)</f>
        <v>0</v>
      </c>
    </row>
    <row r="2779" spans="1:15">
      <c r="A2779" s="2669" t="s">
        <v>10137</v>
      </c>
      <c r="B2779" s="2669" t="s">
        <v>5169</v>
      </c>
      <c r="C2779" s="2669" t="s">
        <v>5298</v>
      </c>
      <c r="D2779" s="2669" t="s">
        <v>5299</v>
      </c>
      <c r="E2779" s="2669" t="s">
        <v>8356</v>
      </c>
      <c r="F2779" s="2669" t="s">
        <v>10146</v>
      </c>
      <c r="G2779" s="2669" t="s">
        <v>8980</v>
      </c>
      <c r="H2779" s="2669" t="s">
        <v>9055</v>
      </c>
      <c r="I2779" s="3025">
        <v>0</v>
      </c>
      <c r="J2779" s="3025">
        <v>263.62</v>
      </c>
      <c r="O2779">
        <f>SUMIF('3BL ACTUAL'!C:C,G2779,'3BL ACTUAL'!J:J)</f>
        <v>0</v>
      </c>
    </row>
    <row r="2780" spans="1:15">
      <c r="H2780" t="s">
        <v>8357</v>
      </c>
      <c r="O2780">
        <f>SUMIF('3BL ACTUAL'!C:C,G2780,'3BL ACTUAL'!J:J)</f>
        <v>0</v>
      </c>
    </row>
    <row r="2781" spans="1:15">
      <c r="O2781">
        <f>SUMIF('3BL ACTUAL'!C:C,G2781,'3BL ACTUAL'!J:J)</f>
        <v>0</v>
      </c>
    </row>
    <row r="2782" spans="1:15">
      <c r="H2782" s="2668" t="s">
        <v>10147</v>
      </c>
      <c r="N2782" s="1460">
        <v>1</v>
      </c>
      <c r="O2782">
        <f>SUMIF('3BL ACTUAL'!C:C,G2782,'3BL ACTUAL'!J:J)</f>
        <v>0</v>
      </c>
    </row>
    <row r="2783" spans="1:15">
      <c r="A2783" s="2669" t="s">
        <v>10137</v>
      </c>
      <c r="B2783" s="2669" t="s">
        <v>5169</v>
      </c>
      <c r="C2783" s="2669" t="s">
        <v>5298</v>
      </c>
      <c r="D2783" s="2669" t="s">
        <v>5299</v>
      </c>
      <c r="E2783" s="2669" t="s">
        <v>8040</v>
      </c>
      <c r="F2783" s="2669" t="s">
        <v>10148</v>
      </c>
      <c r="G2783" s="2669" t="s">
        <v>8010</v>
      </c>
      <c r="H2783" s="2669" t="s">
        <v>8011</v>
      </c>
      <c r="I2783" s="3025">
        <v>277.5</v>
      </c>
      <c r="J2783" s="3025">
        <v>0</v>
      </c>
      <c r="O2783">
        <f>SUMIF('3BL ACTUAL'!C:C,G2783,'3BL ACTUAL'!J:J)</f>
        <v>0</v>
      </c>
    </row>
    <row r="2784" spans="1:15">
      <c r="A2784" s="2669" t="s">
        <v>10137</v>
      </c>
      <c r="B2784" s="2669" t="s">
        <v>5169</v>
      </c>
      <c r="C2784" s="2669" t="s">
        <v>5298</v>
      </c>
      <c r="D2784" s="2669" t="s">
        <v>5299</v>
      </c>
      <c r="E2784" s="2669" t="s">
        <v>8040</v>
      </c>
      <c r="F2784" s="2669" t="s">
        <v>10148</v>
      </c>
      <c r="G2784" s="2669" t="s">
        <v>8980</v>
      </c>
      <c r="H2784" s="2669" t="s">
        <v>9055</v>
      </c>
      <c r="I2784" s="3025">
        <v>0</v>
      </c>
      <c r="J2784" s="3025">
        <v>277.5</v>
      </c>
      <c r="O2784">
        <f>SUMIF('3BL ACTUAL'!C:C,G2784,'3BL ACTUAL'!J:J)</f>
        <v>0</v>
      </c>
    </row>
    <row r="2785" spans="1:15">
      <c r="H2785" t="s">
        <v>8041</v>
      </c>
      <c r="O2785">
        <f>SUMIF('3BL ACTUAL'!C:C,G2785,'3BL ACTUAL'!J:J)</f>
        <v>0</v>
      </c>
    </row>
    <row r="2786" spans="1:15">
      <c r="O2786">
        <f>SUMIF('3BL ACTUAL'!C:C,G2786,'3BL ACTUAL'!J:J)</f>
        <v>0</v>
      </c>
    </row>
    <row r="2787" spans="1:15">
      <c r="H2787" s="2668" t="s">
        <v>10149</v>
      </c>
      <c r="N2787" s="1460">
        <v>1</v>
      </c>
      <c r="O2787">
        <f>SUMIF('3BL ACTUAL'!C:C,G2787,'3BL ACTUAL'!J:J)</f>
        <v>0</v>
      </c>
    </row>
    <row r="2788" spans="1:15">
      <c r="A2788" s="2669" t="s">
        <v>10137</v>
      </c>
      <c r="B2788" s="2669" t="s">
        <v>5169</v>
      </c>
      <c r="C2788" s="2669" t="s">
        <v>5298</v>
      </c>
      <c r="D2788" s="2669" t="s">
        <v>5299</v>
      </c>
      <c r="E2788" s="2669" t="s">
        <v>8122</v>
      </c>
      <c r="F2788" s="2669" t="s">
        <v>10150</v>
      </c>
      <c r="G2788" s="2669" t="s">
        <v>8072</v>
      </c>
      <c r="H2788" s="2669" t="s">
        <v>8073</v>
      </c>
      <c r="I2788" s="3025">
        <v>1961</v>
      </c>
      <c r="J2788" s="3025">
        <v>0</v>
      </c>
      <c r="O2788">
        <f>SUMIF('3BL ACTUAL'!C:C,G2788,'3BL ACTUAL'!J:J)</f>
        <v>0</v>
      </c>
    </row>
    <row r="2789" spans="1:15">
      <c r="A2789" s="2669" t="s">
        <v>10137</v>
      </c>
      <c r="B2789" s="2669" t="s">
        <v>5169</v>
      </c>
      <c r="C2789" s="2669" t="s">
        <v>5298</v>
      </c>
      <c r="D2789" s="2669" t="s">
        <v>5299</v>
      </c>
      <c r="E2789" s="2669" t="s">
        <v>8122</v>
      </c>
      <c r="F2789" s="2669" t="s">
        <v>10150</v>
      </c>
      <c r="G2789" s="2669" t="s">
        <v>8980</v>
      </c>
      <c r="H2789" s="2669" t="s">
        <v>9055</v>
      </c>
      <c r="I2789" s="3025">
        <v>0</v>
      </c>
      <c r="J2789" s="3025">
        <v>1961</v>
      </c>
      <c r="O2789">
        <f>SUMIF('3BL ACTUAL'!C:C,G2789,'3BL ACTUAL'!J:J)</f>
        <v>0</v>
      </c>
    </row>
    <row r="2790" spans="1:15">
      <c r="H2790" t="s">
        <v>8123</v>
      </c>
      <c r="O2790">
        <f>SUMIF('3BL ACTUAL'!C:C,G2790,'3BL ACTUAL'!J:J)</f>
        <v>0</v>
      </c>
    </row>
    <row r="2791" spans="1:15">
      <c r="O2791">
        <f>SUMIF('3BL ACTUAL'!C:C,G2791,'3BL ACTUAL'!J:J)</f>
        <v>0</v>
      </c>
    </row>
    <row r="2792" spans="1:15">
      <c r="H2792" s="2668" t="s">
        <v>10151</v>
      </c>
      <c r="N2792" s="1460">
        <v>1</v>
      </c>
      <c r="O2792">
        <f>SUMIF('3BL ACTUAL'!C:C,G2792,'3BL ACTUAL'!J:J)</f>
        <v>0</v>
      </c>
    </row>
    <row r="2793" spans="1:15">
      <c r="A2793" s="2669" t="s">
        <v>10137</v>
      </c>
      <c r="B2793" s="2669" t="s">
        <v>5169</v>
      </c>
      <c r="C2793" s="2669" t="s">
        <v>5298</v>
      </c>
      <c r="D2793" s="2669" t="s">
        <v>5299</v>
      </c>
      <c r="E2793" s="2669" t="s">
        <v>8549</v>
      </c>
      <c r="F2793" s="2669" t="s">
        <v>10152</v>
      </c>
      <c r="G2793" s="2669" t="s">
        <v>8512</v>
      </c>
      <c r="H2793" s="2669" t="s">
        <v>8513</v>
      </c>
      <c r="I2793" s="3025">
        <v>20</v>
      </c>
      <c r="J2793" s="3025">
        <v>0</v>
      </c>
      <c r="O2793">
        <f>SUMIF('3BL ACTUAL'!C:C,G2793,'3BL ACTUAL'!J:J)</f>
        <v>0</v>
      </c>
    </row>
    <row r="2794" spans="1:15">
      <c r="A2794" s="2669" t="s">
        <v>10137</v>
      </c>
      <c r="B2794" s="2669" t="s">
        <v>5169</v>
      </c>
      <c r="C2794" s="2669" t="s">
        <v>5298</v>
      </c>
      <c r="D2794" s="2669" t="s">
        <v>5299</v>
      </c>
      <c r="E2794" s="2669" t="s">
        <v>8549</v>
      </c>
      <c r="F2794" s="2669" t="s">
        <v>10152</v>
      </c>
      <c r="G2794" s="2669" t="s">
        <v>8980</v>
      </c>
      <c r="H2794" s="2669" t="s">
        <v>9055</v>
      </c>
      <c r="I2794" s="3025">
        <v>0</v>
      </c>
      <c r="J2794" s="3025">
        <v>20</v>
      </c>
      <c r="O2794">
        <f>SUMIF('3BL ACTUAL'!C:C,G2794,'3BL ACTUAL'!J:J)</f>
        <v>0</v>
      </c>
    </row>
    <row r="2795" spans="1:15">
      <c r="H2795" t="s">
        <v>8550</v>
      </c>
      <c r="O2795">
        <f>SUMIF('3BL ACTUAL'!C:C,G2795,'3BL ACTUAL'!J:J)</f>
        <v>0</v>
      </c>
    </row>
    <row r="2796" spans="1:15">
      <c r="O2796">
        <f>SUMIF('3BL ACTUAL'!C:C,G2796,'3BL ACTUAL'!J:J)</f>
        <v>0</v>
      </c>
    </row>
    <row r="2797" spans="1:15">
      <c r="H2797" s="2668" t="s">
        <v>10153</v>
      </c>
      <c r="N2797" s="1460">
        <v>1</v>
      </c>
      <c r="O2797">
        <f>SUMIF('3BL ACTUAL'!C:C,G2797,'3BL ACTUAL'!J:J)</f>
        <v>0</v>
      </c>
    </row>
    <row r="2798" spans="1:15">
      <c r="A2798" s="2669" t="s">
        <v>10137</v>
      </c>
      <c r="B2798" s="2669" t="s">
        <v>5169</v>
      </c>
      <c r="C2798" s="2669" t="s">
        <v>5298</v>
      </c>
      <c r="D2798" s="2669" t="s">
        <v>5299</v>
      </c>
      <c r="E2798" s="2669" t="s">
        <v>8358</v>
      </c>
      <c r="F2798" s="2669" t="s">
        <v>10154</v>
      </c>
      <c r="G2798" s="2669" t="s">
        <v>8338</v>
      </c>
      <c r="H2798" s="2669" t="s">
        <v>8339</v>
      </c>
      <c r="I2798" s="3025">
        <v>263.62</v>
      </c>
      <c r="J2798" s="3025">
        <v>0</v>
      </c>
      <c r="O2798">
        <f>SUMIF('3BL ACTUAL'!C:C,G2798,'3BL ACTUAL'!J:J)</f>
        <v>0</v>
      </c>
    </row>
    <row r="2799" spans="1:15">
      <c r="A2799" s="2669" t="s">
        <v>10137</v>
      </c>
      <c r="B2799" s="2669" t="s">
        <v>5169</v>
      </c>
      <c r="C2799" s="2669" t="s">
        <v>5298</v>
      </c>
      <c r="D2799" s="2669" t="s">
        <v>5299</v>
      </c>
      <c r="E2799" s="2669" t="s">
        <v>8358</v>
      </c>
      <c r="F2799" s="2669" t="s">
        <v>10154</v>
      </c>
      <c r="G2799" s="2669" t="s">
        <v>8980</v>
      </c>
      <c r="H2799" s="2669" t="s">
        <v>9055</v>
      </c>
      <c r="I2799" s="3025">
        <v>0</v>
      </c>
      <c r="J2799" s="3025">
        <v>263.62</v>
      </c>
      <c r="O2799">
        <f>SUMIF('3BL ACTUAL'!C:C,G2799,'3BL ACTUAL'!J:J)</f>
        <v>0</v>
      </c>
    </row>
    <row r="2800" spans="1:15">
      <c r="H2800" t="s">
        <v>8359</v>
      </c>
      <c r="O2800">
        <f>SUMIF('3BL ACTUAL'!C:C,G2800,'3BL ACTUAL'!J:J)</f>
        <v>0</v>
      </c>
    </row>
    <row r="2801" spans="1:15">
      <c r="O2801">
        <f>SUMIF('3BL ACTUAL'!C:C,G2801,'3BL ACTUAL'!J:J)</f>
        <v>0</v>
      </c>
    </row>
    <row r="2802" spans="1:15">
      <c r="H2802" s="2668" t="s">
        <v>10155</v>
      </c>
      <c r="N2802" s="1460">
        <v>1</v>
      </c>
      <c r="O2802">
        <f>SUMIF('3BL ACTUAL'!C:C,G2802,'3BL ACTUAL'!J:J)</f>
        <v>0</v>
      </c>
    </row>
    <row r="2803" spans="1:15">
      <c r="A2803" s="2669" t="s">
        <v>10137</v>
      </c>
      <c r="B2803" s="2669" t="s">
        <v>5169</v>
      </c>
      <c r="C2803" s="2669" t="s">
        <v>5298</v>
      </c>
      <c r="D2803" s="2669" t="s">
        <v>5299</v>
      </c>
      <c r="E2803" s="2669" t="s">
        <v>8042</v>
      </c>
      <c r="F2803" s="2669" t="s">
        <v>10156</v>
      </c>
      <c r="G2803" s="2669" t="s">
        <v>8010</v>
      </c>
      <c r="H2803" s="2669" t="s">
        <v>8011</v>
      </c>
      <c r="I2803" s="3025">
        <v>462.5</v>
      </c>
      <c r="J2803" s="3025">
        <v>0</v>
      </c>
      <c r="O2803">
        <f>SUMIF('3BL ACTUAL'!C:C,G2803,'3BL ACTUAL'!J:J)</f>
        <v>0</v>
      </c>
    </row>
    <row r="2804" spans="1:15">
      <c r="A2804" s="2669" t="s">
        <v>10137</v>
      </c>
      <c r="B2804" s="2669" t="s">
        <v>5169</v>
      </c>
      <c r="C2804" s="2669" t="s">
        <v>5298</v>
      </c>
      <c r="D2804" s="2669" t="s">
        <v>5299</v>
      </c>
      <c r="E2804" s="2669" t="s">
        <v>8042</v>
      </c>
      <c r="F2804" s="2669" t="s">
        <v>10156</v>
      </c>
      <c r="G2804" s="2669" t="s">
        <v>8980</v>
      </c>
      <c r="H2804" s="2669" t="s">
        <v>9055</v>
      </c>
      <c r="I2804" s="3025">
        <v>0</v>
      </c>
      <c r="J2804" s="3025">
        <v>462.5</v>
      </c>
      <c r="O2804">
        <f>SUMIF('3BL ACTUAL'!C:C,G2804,'3BL ACTUAL'!J:J)</f>
        <v>0</v>
      </c>
    </row>
    <row r="2805" spans="1:15">
      <c r="H2805" t="s">
        <v>8043</v>
      </c>
      <c r="O2805">
        <f>SUMIF('3BL ACTUAL'!C:C,G2805,'3BL ACTUAL'!J:J)</f>
        <v>0</v>
      </c>
    </row>
    <row r="2806" spans="1:15">
      <c r="O2806">
        <f>SUMIF('3BL ACTUAL'!C:C,G2806,'3BL ACTUAL'!J:J)</f>
        <v>0</v>
      </c>
    </row>
    <row r="2807" spans="1:15">
      <c r="H2807" s="2668" t="s">
        <v>10157</v>
      </c>
      <c r="N2807" s="1460">
        <v>1</v>
      </c>
      <c r="O2807">
        <f>SUMIF('3BL ACTUAL'!C:C,G2807,'3BL ACTUAL'!J:J)</f>
        <v>0</v>
      </c>
    </row>
    <row r="2808" spans="1:15">
      <c r="A2808" s="2669" t="s">
        <v>10137</v>
      </c>
      <c r="B2808" s="2669" t="s">
        <v>5169</v>
      </c>
      <c r="C2808" s="2669" t="s">
        <v>5298</v>
      </c>
      <c r="D2808" s="2669" t="s">
        <v>5299</v>
      </c>
      <c r="E2808" s="2669" t="s">
        <v>8124</v>
      </c>
      <c r="F2808" s="2669" t="s">
        <v>10158</v>
      </c>
      <c r="G2808" s="2669" t="s">
        <v>8072</v>
      </c>
      <c r="H2808" s="2669" t="s">
        <v>8073</v>
      </c>
      <c r="I2808" s="3025">
        <v>1979.5</v>
      </c>
      <c r="J2808" s="3025">
        <v>0</v>
      </c>
      <c r="O2808">
        <f>SUMIF('3BL ACTUAL'!C:C,G2808,'3BL ACTUAL'!J:J)</f>
        <v>0</v>
      </c>
    </row>
    <row r="2809" spans="1:15">
      <c r="A2809" s="2669" t="s">
        <v>10137</v>
      </c>
      <c r="B2809" s="2669" t="s">
        <v>5169</v>
      </c>
      <c r="C2809" s="2669" t="s">
        <v>5298</v>
      </c>
      <c r="D2809" s="2669" t="s">
        <v>5299</v>
      </c>
      <c r="E2809" s="2669" t="s">
        <v>8124</v>
      </c>
      <c r="F2809" s="2669" t="s">
        <v>10158</v>
      </c>
      <c r="G2809" s="2669" t="s">
        <v>8980</v>
      </c>
      <c r="H2809" s="2669" t="s">
        <v>9055</v>
      </c>
      <c r="I2809" s="3025">
        <v>0</v>
      </c>
      <c r="J2809" s="3025">
        <v>1979.5</v>
      </c>
      <c r="O2809">
        <f>SUMIF('3BL ACTUAL'!C:C,G2809,'3BL ACTUAL'!J:J)</f>
        <v>0</v>
      </c>
    </row>
    <row r="2810" spans="1:15">
      <c r="H2810" t="s">
        <v>8125</v>
      </c>
      <c r="O2810">
        <f>SUMIF('3BL ACTUAL'!C:C,G2810,'3BL ACTUAL'!J:J)</f>
        <v>0</v>
      </c>
    </row>
    <row r="2811" spans="1:15">
      <c r="O2811">
        <f>SUMIF('3BL ACTUAL'!C:C,G2811,'3BL ACTUAL'!J:J)</f>
        <v>0</v>
      </c>
    </row>
    <row r="2812" spans="1:15">
      <c r="H2812" s="2668" t="s">
        <v>10159</v>
      </c>
      <c r="N2812" s="1460">
        <v>1</v>
      </c>
      <c r="O2812">
        <f>SUMIF('3BL ACTUAL'!C:C,G2812,'3BL ACTUAL'!J:J)</f>
        <v>0</v>
      </c>
    </row>
    <row r="2813" spans="1:15">
      <c r="A2813" s="2669" t="s">
        <v>10137</v>
      </c>
      <c r="B2813" s="2669" t="s">
        <v>5169</v>
      </c>
      <c r="C2813" s="2669" t="s">
        <v>5298</v>
      </c>
      <c r="D2813" s="2669" t="s">
        <v>5299</v>
      </c>
      <c r="E2813" s="2669" t="s">
        <v>8551</v>
      </c>
      <c r="F2813" s="2669" t="s">
        <v>10160</v>
      </c>
      <c r="G2813" s="2669" t="s">
        <v>8512</v>
      </c>
      <c r="H2813" s="2669" t="s">
        <v>8513</v>
      </c>
      <c r="I2813" s="3025">
        <v>12</v>
      </c>
      <c r="J2813" s="3025">
        <v>0</v>
      </c>
      <c r="O2813">
        <f>SUMIF('3BL ACTUAL'!C:C,G2813,'3BL ACTUAL'!J:J)</f>
        <v>0</v>
      </c>
    </row>
    <row r="2814" spans="1:15">
      <c r="A2814" s="2669" t="s">
        <v>10137</v>
      </c>
      <c r="B2814" s="2669" t="s">
        <v>5169</v>
      </c>
      <c r="C2814" s="2669" t="s">
        <v>5298</v>
      </c>
      <c r="D2814" s="2669" t="s">
        <v>5299</v>
      </c>
      <c r="E2814" s="2669" t="s">
        <v>8551</v>
      </c>
      <c r="F2814" s="2669" t="s">
        <v>10160</v>
      </c>
      <c r="G2814" s="2669" t="s">
        <v>8980</v>
      </c>
      <c r="H2814" s="2669" t="s">
        <v>9055</v>
      </c>
      <c r="I2814" s="3025">
        <v>0</v>
      </c>
      <c r="J2814" s="3025">
        <v>12</v>
      </c>
      <c r="O2814">
        <f>SUMIF('3BL ACTUAL'!C:C,G2814,'3BL ACTUAL'!J:J)</f>
        <v>0</v>
      </c>
    </row>
    <row r="2815" spans="1:15">
      <c r="H2815" t="s">
        <v>8552</v>
      </c>
      <c r="O2815">
        <f>SUMIF('3BL ACTUAL'!C:C,G2815,'3BL ACTUAL'!J:J)</f>
        <v>0</v>
      </c>
    </row>
    <row r="2816" spans="1:15">
      <c r="O2816">
        <f>SUMIF('3BL ACTUAL'!C:C,G2816,'3BL ACTUAL'!J:J)</f>
        <v>0</v>
      </c>
    </row>
    <row r="2817" spans="1:15">
      <c r="H2817" s="2668" t="s">
        <v>10161</v>
      </c>
      <c r="N2817" s="1460">
        <v>1</v>
      </c>
      <c r="O2817">
        <f>SUMIF('3BL ACTUAL'!C:C,G2817,'3BL ACTUAL'!J:J)</f>
        <v>0</v>
      </c>
    </row>
    <row r="2818" spans="1:15">
      <c r="A2818" s="2669" t="s">
        <v>10137</v>
      </c>
      <c r="B2818" s="2669" t="s">
        <v>5169</v>
      </c>
      <c r="C2818" s="2669" t="s">
        <v>5298</v>
      </c>
      <c r="D2818" s="2669" t="s">
        <v>5299</v>
      </c>
      <c r="E2818" s="2669" t="s">
        <v>7667</v>
      </c>
      <c r="F2818" s="2669" t="s">
        <v>10162</v>
      </c>
      <c r="G2818" s="2669" t="s">
        <v>5317</v>
      </c>
      <c r="H2818" s="2669" t="s">
        <v>4954</v>
      </c>
      <c r="I2818" s="3025">
        <v>300</v>
      </c>
      <c r="J2818" s="3025">
        <v>0</v>
      </c>
      <c r="O2818">
        <f>SUMIF('3BL ACTUAL'!C:C,G2818,'3BL ACTUAL'!J:J)</f>
        <v>0</v>
      </c>
    </row>
    <row r="2819" spans="1:15">
      <c r="A2819" s="2669" t="s">
        <v>10137</v>
      </c>
      <c r="B2819" s="2669" t="s">
        <v>5169</v>
      </c>
      <c r="C2819" s="2669" t="s">
        <v>5298</v>
      </c>
      <c r="D2819" s="2669" t="s">
        <v>5299</v>
      </c>
      <c r="E2819" s="2669" t="s">
        <v>7667</v>
      </c>
      <c r="F2819" s="2669" t="s">
        <v>10162</v>
      </c>
      <c r="G2819" s="2669" t="s">
        <v>8980</v>
      </c>
      <c r="H2819" s="2669" t="s">
        <v>9055</v>
      </c>
      <c r="I2819" s="3025">
        <v>0</v>
      </c>
      <c r="J2819" s="3025">
        <v>300</v>
      </c>
      <c r="O2819">
        <f>SUMIF('3BL ACTUAL'!C:C,G2819,'3BL ACTUAL'!J:J)</f>
        <v>0</v>
      </c>
    </row>
    <row r="2820" spans="1:15">
      <c r="H2820" t="s">
        <v>7668</v>
      </c>
      <c r="O2820">
        <f>SUMIF('3BL ACTUAL'!C:C,G2820,'3BL ACTUAL'!J:J)</f>
        <v>0</v>
      </c>
    </row>
    <row r="2821" spans="1:15">
      <c r="O2821">
        <f>SUMIF('3BL ACTUAL'!C:C,G2821,'3BL ACTUAL'!J:J)</f>
        <v>0</v>
      </c>
    </row>
    <row r="2822" spans="1:15">
      <c r="H2822" s="2668" t="s">
        <v>10163</v>
      </c>
      <c r="N2822" s="1460">
        <v>1</v>
      </c>
      <c r="O2822">
        <f>SUMIF('3BL ACTUAL'!C:C,G2822,'3BL ACTUAL'!J:J)</f>
        <v>0</v>
      </c>
    </row>
    <row r="2823" spans="1:15">
      <c r="A2823" s="2669" t="s">
        <v>10137</v>
      </c>
      <c r="B2823" s="2669" t="s">
        <v>5169</v>
      </c>
      <c r="C2823" s="2669" t="s">
        <v>5298</v>
      </c>
      <c r="D2823" s="2669" t="s">
        <v>5299</v>
      </c>
      <c r="E2823" s="2669" t="s">
        <v>7665</v>
      </c>
      <c r="F2823" s="2669" t="s">
        <v>10164</v>
      </c>
      <c r="G2823" s="2669" t="s">
        <v>5317</v>
      </c>
      <c r="H2823" s="2669" t="s">
        <v>4954</v>
      </c>
      <c r="I2823" s="3025">
        <v>300</v>
      </c>
      <c r="J2823" s="3025">
        <v>0</v>
      </c>
      <c r="O2823">
        <f>SUMIF('3BL ACTUAL'!C:C,G2823,'3BL ACTUAL'!J:J)</f>
        <v>0</v>
      </c>
    </row>
    <row r="2824" spans="1:15">
      <c r="A2824" s="2669" t="s">
        <v>10137</v>
      </c>
      <c r="B2824" s="2669" t="s">
        <v>5169</v>
      </c>
      <c r="C2824" s="2669" t="s">
        <v>5298</v>
      </c>
      <c r="D2824" s="2669" t="s">
        <v>5299</v>
      </c>
      <c r="E2824" s="2669" t="s">
        <v>7665</v>
      </c>
      <c r="F2824" s="2669" t="s">
        <v>10164</v>
      </c>
      <c r="G2824" s="2669" t="s">
        <v>8980</v>
      </c>
      <c r="H2824" s="2669" t="s">
        <v>9055</v>
      </c>
      <c r="I2824" s="3025">
        <v>0</v>
      </c>
      <c r="J2824" s="3025">
        <v>300</v>
      </c>
      <c r="O2824">
        <f>SUMIF('3BL ACTUAL'!C:C,G2824,'3BL ACTUAL'!J:J)</f>
        <v>0</v>
      </c>
    </row>
    <row r="2825" spans="1:15">
      <c r="H2825" t="s">
        <v>7666</v>
      </c>
      <c r="O2825">
        <f>SUMIF('3BL ACTUAL'!C:C,G2825,'3BL ACTUAL'!J:J)</f>
        <v>0</v>
      </c>
    </row>
    <row r="2826" spans="1:15">
      <c r="O2826">
        <f>SUMIF('3BL ACTUAL'!C:C,G2826,'3BL ACTUAL'!J:J)</f>
        <v>0</v>
      </c>
    </row>
    <row r="2827" spans="1:15">
      <c r="H2827" s="2668" t="s">
        <v>10165</v>
      </c>
      <c r="N2827" s="1460">
        <v>1</v>
      </c>
      <c r="O2827">
        <f>SUMIF('3BL ACTUAL'!C:C,G2827,'3BL ACTUAL'!J:J)</f>
        <v>0</v>
      </c>
    </row>
    <row r="2828" spans="1:15">
      <c r="A2828" s="2669" t="s">
        <v>10137</v>
      </c>
      <c r="B2828" s="2669" t="s">
        <v>5169</v>
      </c>
      <c r="C2828" s="2669" t="s">
        <v>5298</v>
      </c>
      <c r="D2828" s="2669" t="s">
        <v>5299</v>
      </c>
      <c r="E2828" s="2669" t="s">
        <v>7966</v>
      </c>
      <c r="F2828" s="2669" t="s">
        <v>10166</v>
      </c>
      <c r="G2828" s="2669" t="s">
        <v>5347</v>
      </c>
      <c r="H2828" s="2669" t="s">
        <v>4999</v>
      </c>
      <c r="I2828" s="3025">
        <v>298.75</v>
      </c>
      <c r="J2828" s="3025">
        <v>0</v>
      </c>
      <c r="O2828">
        <f>SUMIF('3BL ACTUAL'!C:C,G2828,'3BL ACTUAL'!J:J)</f>
        <v>0</v>
      </c>
    </row>
    <row r="2829" spans="1:15">
      <c r="A2829" s="2669" t="s">
        <v>10137</v>
      </c>
      <c r="B2829" s="2669" t="s">
        <v>5169</v>
      </c>
      <c r="C2829" s="2669" t="s">
        <v>5298</v>
      </c>
      <c r="D2829" s="2669" t="s">
        <v>5299</v>
      </c>
      <c r="E2829" s="2669" t="s">
        <v>7966</v>
      </c>
      <c r="F2829" s="2669" t="s">
        <v>10166</v>
      </c>
      <c r="G2829" s="2669" t="s">
        <v>8980</v>
      </c>
      <c r="H2829" s="2669" t="s">
        <v>9055</v>
      </c>
      <c r="I2829" s="3025">
        <v>0</v>
      </c>
      <c r="J2829" s="3025">
        <v>298.75</v>
      </c>
      <c r="O2829">
        <f>SUMIF('3BL ACTUAL'!C:C,G2829,'3BL ACTUAL'!J:J)</f>
        <v>0</v>
      </c>
    </row>
    <row r="2830" spans="1:15">
      <c r="H2830" t="s">
        <v>7967</v>
      </c>
      <c r="O2830">
        <f>SUMIF('3BL ACTUAL'!C:C,G2830,'3BL ACTUAL'!J:J)</f>
        <v>0</v>
      </c>
    </row>
    <row r="2831" spans="1:15">
      <c r="O2831">
        <f>SUMIF('3BL ACTUAL'!C:C,G2831,'3BL ACTUAL'!J:J)</f>
        <v>0</v>
      </c>
    </row>
    <row r="2832" spans="1:15">
      <c r="H2832" s="2668" t="s">
        <v>10167</v>
      </c>
      <c r="N2832" s="1460">
        <v>1</v>
      </c>
      <c r="O2832">
        <f>SUMIF('3BL ACTUAL'!C:C,G2832,'3BL ACTUAL'!J:J)</f>
        <v>0</v>
      </c>
    </row>
    <row r="2833" spans="1:15">
      <c r="A2833" s="2669" t="s">
        <v>10137</v>
      </c>
      <c r="B2833" s="2669" t="s">
        <v>5169</v>
      </c>
      <c r="C2833" s="2669" t="s">
        <v>5298</v>
      </c>
      <c r="D2833" s="2669" t="s">
        <v>5299</v>
      </c>
      <c r="E2833" s="2669" t="s">
        <v>7968</v>
      </c>
      <c r="F2833" s="2669" t="s">
        <v>10168</v>
      </c>
      <c r="G2833" s="2669" t="s">
        <v>5347</v>
      </c>
      <c r="H2833" s="2669" t="s">
        <v>4999</v>
      </c>
      <c r="I2833" s="3025">
        <v>275.7</v>
      </c>
      <c r="J2833" s="3025">
        <v>0</v>
      </c>
      <c r="O2833">
        <f>SUMIF('3BL ACTUAL'!C:C,G2833,'3BL ACTUAL'!J:J)</f>
        <v>0</v>
      </c>
    </row>
    <row r="2834" spans="1:15">
      <c r="A2834" s="2669" t="s">
        <v>10137</v>
      </c>
      <c r="B2834" s="2669" t="s">
        <v>5169</v>
      </c>
      <c r="C2834" s="2669" t="s">
        <v>5298</v>
      </c>
      <c r="D2834" s="2669" t="s">
        <v>5299</v>
      </c>
      <c r="E2834" s="2669" t="s">
        <v>7968</v>
      </c>
      <c r="F2834" s="2669" t="s">
        <v>10168</v>
      </c>
      <c r="G2834" s="2669" t="s">
        <v>8980</v>
      </c>
      <c r="H2834" s="2669" t="s">
        <v>9055</v>
      </c>
      <c r="I2834" s="3025">
        <v>0</v>
      </c>
      <c r="J2834" s="3025">
        <v>275.7</v>
      </c>
      <c r="O2834">
        <f>SUMIF('3BL ACTUAL'!C:C,G2834,'3BL ACTUAL'!J:J)</f>
        <v>0</v>
      </c>
    </row>
    <row r="2835" spans="1:15">
      <c r="H2835" t="s">
        <v>7969</v>
      </c>
      <c r="O2835">
        <f>SUMIF('3BL ACTUAL'!C:C,G2835,'3BL ACTUAL'!J:J)</f>
        <v>0</v>
      </c>
    </row>
    <row r="2836" spans="1:15">
      <c r="O2836">
        <f>SUMIF('3BL ACTUAL'!C:C,G2836,'3BL ACTUAL'!J:J)</f>
        <v>0</v>
      </c>
    </row>
    <row r="2837" spans="1:15">
      <c r="H2837" s="2668" t="s">
        <v>10169</v>
      </c>
      <c r="O2837">
        <f>SUMIF('3BL ACTUAL'!C:C,G2837,'3BL ACTUAL'!J:J)</f>
        <v>0</v>
      </c>
    </row>
    <row r="2838" spans="1:15">
      <c r="A2838" s="2669" t="s">
        <v>10137</v>
      </c>
      <c r="B2838" s="2669" t="s">
        <v>5071</v>
      </c>
      <c r="C2838" s="2669" t="s">
        <v>9011</v>
      </c>
      <c r="D2838" s="2669" t="s">
        <v>5071</v>
      </c>
      <c r="E2838" s="2669" t="s">
        <v>7249</v>
      </c>
      <c r="F2838" s="2669" t="s">
        <v>10170</v>
      </c>
      <c r="G2838" s="2669" t="s">
        <v>5311</v>
      </c>
      <c r="H2838" s="2669" t="s">
        <v>5015</v>
      </c>
      <c r="I2838" s="3025">
        <v>185</v>
      </c>
      <c r="J2838" s="3025">
        <v>0</v>
      </c>
      <c r="O2838">
        <f>SUMIF('3BL ACTUAL'!C:C,G2838,'3BL ACTUAL'!J:J)</f>
        <v>0</v>
      </c>
    </row>
    <row r="2839" spans="1:15">
      <c r="A2839" s="2669" t="s">
        <v>10137</v>
      </c>
      <c r="B2839" s="2669" t="s">
        <v>5071</v>
      </c>
      <c r="C2839" s="2669" t="s">
        <v>9011</v>
      </c>
      <c r="D2839" s="2669" t="s">
        <v>5071</v>
      </c>
      <c r="E2839" s="2669" t="s">
        <v>7249</v>
      </c>
      <c r="F2839" s="2669" t="s">
        <v>10170</v>
      </c>
      <c r="G2839" s="2669" t="s">
        <v>5297</v>
      </c>
      <c r="H2839" s="2669" t="s">
        <v>5075</v>
      </c>
      <c r="I2839" s="3025">
        <v>0</v>
      </c>
      <c r="J2839" s="3025">
        <v>185</v>
      </c>
      <c r="O2839">
        <f>SUMIF('3BL ACTUAL'!C:C,G2839,'3BL ACTUAL'!J:J)</f>
        <v>0</v>
      </c>
    </row>
    <row r="2840" spans="1:15">
      <c r="H2840" t="s">
        <v>7250</v>
      </c>
      <c r="O2840">
        <f>SUMIF('3BL ACTUAL'!C:C,G2840,'3BL ACTUAL'!J:J)</f>
        <v>0</v>
      </c>
    </row>
    <row r="2841" spans="1:15">
      <c r="O2841">
        <f>SUMIF('3BL ACTUAL'!C:C,G2841,'3BL ACTUAL'!J:J)</f>
        <v>0</v>
      </c>
    </row>
    <row r="2842" spans="1:15">
      <c r="H2842" s="2668" t="s">
        <v>10171</v>
      </c>
      <c r="O2842">
        <f>SUMIF('3BL ACTUAL'!C:C,G2842,'3BL ACTUAL'!J:J)</f>
        <v>0</v>
      </c>
    </row>
    <row r="2843" spans="1:15">
      <c r="A2843" s="2669" t="s">
        <v>10137</v>
      </c>
      <c r="B2843" s="2669" t="s">
        <v>5071</v>
      </c>
      <c r="C2843" s="2669" t="s">
        <v>9011</v>
      </c>
      <c r="D2843" s="2669" t="s">
        <v>5071</v>
      </c>
      <c r="E2843" s="2669" t="s">
        <v>7251</v>
      </c>
      <c r="F2843" s="2669" t="s">
        <v>10172</v>
      </c>
      <c r="G2843" s="2669" t="s">
        <v>5311</v>
      </c>
      <c r="H2843" s="2669" t="s">
        <v>5015</v>
      </c>
      <c r="I2843" s="3025">
        <v>298</v>
      </c>
      <c r="J2843" s="3025">
        <v>0</v>
      </c>
      <c r="O2843">
        <f>SUMIF('3BL ACTUAL'!C:C,G2843,'3BL ACTUAL'!J:J)</f>
        <v>0</v>
      </c>
    </row>
    <row r="2844" spans="1:15">
      <c r="A2844" s="2669" t="s">
        <v>10137</v>
      </c>
      <c r="B2844" s="2669" t="s">
        <v>5071</v>
      </c>
      <c r="C2844" s="2669" t="s">
        <v>9011</v>
      </c>
      <c r="D2844" s="2669" t="s">
        <v>5071</v>
      </c>
      <c r="E2844" s="2669" t="s">
        <v>7251</v>
      </c>
      <c r="F2844" s="2669" t="s">
        <v>10172</v>
      </c>
      <c r="G2844" s="2669" t="s">
        <v>5297</v>
      </c>
      <c r="H2844" s="2669" t="s">
        <v>5075</v>
      </c>
      <c r="I2844" s="3025">
        <v>0</v>
      </c>
      <c r="J2844" s="3025">
        <v>298</v>
      </c>
      <c r="O2844">
        <f>SUMIF('3BL ACTUAL'!C:C,G2844,'3BL ACTUAL'!J:J)</f>
        <v>0</v>
      </c>
    </row>
    <row r="2845" spans="1:15">
      <c r="H2845" t="s">
        <v>7250</v>
      </c>
      <c r="O2845">
        <f>SUMIF('3BL ACTUAL'!C:C,G2845,'3BL ACTUAL'!J:J)</f>
        <v>0</v>
      </c>
    </row>
    <row r="2846" spans="1:15">
      <c r="O2846">
        <f>SUMIF('3BL ACTUAL'!C:C,G2846,'3BL ACTUAL'!J:J)</f>
        <v>0</v>
      </c>
    </row>
    <row r="2847" spans="1:15">
      <c r="H2847" s="2668" t="s">
        <v>10173</v>
      </c>
      <c r="O2847">
        <f>SUMIF('3BL ACTUAL'!C:C,G2847,'3BL ACTUAL'!J:J)</f>
        <v>0</v>
      </c>
    </row>
    <row r="2848" spans="1:15">
      <c r="A2848" s="2669" t="s">
        <v>10137</v>
      </c>
      <c r="B2848" s="2669" t="s">
        <v>5071</v>
      </c>
      <c r="C2848" s="2669" t="s">
        <v>9011</v>
      </c>
      <c r="D2848" s="2669" t="s">
        <v>5071</v>
      </c>
      <c r="E2848" s="2669" t="s">
        <v>7252</v>
      </c>
      <c r="F2848" s="2669" t="s">
        <v>10174</v>
      </c>
      <c r="G2848" s="2669" t="s">
        <v>5311</v>
      </c>
      <c r="H2848" s="2669" t="s">
        <v>5015</v>
      </c>
      <c r="I2848" s="3025">
        <v>120</v>
      </c>
      <c r="J2848" s="3025">
        <v>0</v>
      </c>
      <c r="O2848">
        <f>SUMIF('3BL ACTUAL'!C:C,G2848,'3BL ACTUAL'!J:J)</f>
        <v>0</v>
      </c>
    </row>
    <row r="2849" spans="1:15">
      <c r="A2849" s="2669" t="s">
        <v>10137</v>
      </c>
      <c r="B2849" s="2669" t="s">
        <v>5071</v>
      </c>
      <c r="C2849" s="2669" t="s">
        <v>9011</v>
      </c>
      <c r="D2849" s="2669" t="s">
        <v>5071</v>
      </c>
      <c r="E2849" s="2669" t="s">
        <v>7252</v>
      </c>
      <c r="F2849" s="2669" t="s">
        <v>10174</v>
      </c>
      <c r="G2849" s="2669" t="s">
        <v>5297</v>
      </c>
      <c r="H2849" s="2669" t="s">
        <v>5075</v>
      </c>
      <c r="I2849" s="3025">
        <v>0</v>
      </c>
      <c r="J2849" s="3025">
        <v>120</v>
      </c>
      <c r="O2849">
        <f>SUMIF('3BL ACTUAL'!C:C,G2849,'3BL ACTUAL'!J:J)</f>
        <v>0</v>
      </c>
    </row>
    <row r="2850" spans="1:15">
      <c r="H2850" t="s">
        <v>7250</v>
      </c>
      <c r="O2850">
        <f>SUMIF('3BL ACTUAL'!C:C,G2850,'3BL ACTUAL'!J:J)</f>
        <v>0</v>
      </c>
    </row>
    <row r="2851" spans="1:15">
      <c r="O2851">
        <f>SUMIF('3BL ACTUAL'!C:C,G2851,'3BL ACTUAL'!J:J)</f>
        <v>0</v>
      </c>
    </row>
    <row r="2852" spans="1:15">
      <c r="H2852" s="2668" t="s">
        <v>10175</v>
      </c>
      <c r="O2852">
        <f>SUMIF('3BL ACTUAL'!C:C,G2852,'3BL ACTUAL'!J:J)</f>
        <v>0</v>
      </c>
    </row>
    <row r="2853" spans="1:15">
      <c r="A2853" s="2669" t="s">
        <v>10137</v>
      </c>
      <c r="B2853" s="2669" t="s">
        <v>5071</v>
      </c>
      <c r="C2853" s="2669" t="s">
        <v>9011</v>
      </c>
      <c r="D2853" s="2669" t="s">
        <v>5071</v>
      </c>
      <c r="E2853" s="2669" t="s">
        <v>7253</v>
      </c>
      <c r="F2853" s="2669" t="s">
        <v>10176</v>
      </c>
      <c r="G2853" s="2669" t="s">
        <v>5311</v>
      </c>
      <c r="H2853" s="2669" t="s">
        <v>5015</v>
      </c>
      <c r="I2853" s="3025">
        <v>2849.47</v>
      </c>
      <c r="J2853" s="3025">
        <v>0</v>
      </c>
      <c r="O2853">
        <f>SUMIF('3BL ACTUAL'!C:C,G2853,'3BL ACTUAL'!J:J)</f>
        <v>0</v>
      </c>
    </row>
    <row r="2854" spans="1:15">
      <c r="A2854" s="2669" t="s">
        <v>10137</v>
      </c>
      <c r="B2854" s="2669" t="s">
        <v>5071</v>
      </c>
      <c r="C2854" s="2669" t="s">
        <v>9011</v>
      </c>
      <c r="D2854" s="2669" t="s">
        <v>5071</v>
      </c>
      <c r="E2854" s="2669" t="s">
        <v>7253</v>
      </c>
      <c r="F2854" s="2669" t="s">
        <v>10176</v>
      </c>
      <c r="G2854" s="2669" t="s">
        <v>5297</v>
      </c>
      <c r="H2854" s="2669" t="s">
        <v>5075</v>
      </c>
      <c r="I2854" s="3025">
        <v>0</v>
      </c>
      <c r="J2854" s="3025">
        <v>2849.47</v>
      </c>
      <c r="O2854">
        <f>SUMIF('3BL ACTUAL'!C:C,G2854,'3BL ACTUAL'!J:J)</f>
        <v>0</v>
      </c>
    </row>
    <row r="2855" spans="1:15">
      <c r="H2855" t="s">
        <v>7250</v>
      </c>
      <c r="O2855">
        <f>SUMIF('3BL ACTUAL'!C:C,G2855,'3BL ACTUAL'!J:J)</f>
        <v>0</v>
      </c>
    </row>
    <row r="2856" spans="1:15">
      <c r="O2856">
        <f>SUMIF('3BL ACTUAL'!C:C,G2856,'3BL ACTUAL'!J:J)</f>
        <v>0</v>
      </c>
    </row>
    <row r="2857" spans="1:15">
      <c r="H2857" s="2668" t="s">
        <v>10177</v>
      </c>
      <c r="O2857">
        <f>SUMIF('3BL ACTUAL'!C:C,G2857,'3BL ACTUAL'!J:J)</f>
        <v>0</v>
      </c>
    </row>
    <row r="2858" spans="1:15">
      <c r="A2858" s="2669" t="s">
        <v>10137</v>
      </c>
      <c r="B2858" s="2669" t="s">
        <v>5071</v>
      </c>
      <c r="C2858" s="2669" t="s">
        <v>9011</v>
      </c>
      <c r="D2858" s="2669" t="s">
        <v>5071</v>
      </c>
      <c r="E2858" s="2669" t="s">
        <v>7254</v>
      </c>
      <c r="F2858" s="2669" t="s">
        <v>10178</v>
      </c>
      <c r="G2858" s="2669" t="s">
        <v>5311</v>
      </c>
      <c r="H2858" s="2669" t="s">
        <v>5015</v>
      </c>
      <c r="I2858" s="3025">
        <v>180</v>
      </c>
      <c r="J2858" s="3025">
        <v>0</v>
      </c>
      <c r="O2858">
        <f>SUMIF('3BL ACTUAL'!C:C,G2858,'3BL ACTUAL'!J:J)</f>
        <v>0</v>
      </c>
    </row>
    <row r="2859" spans="1:15">
      <c r="A2859" s="2669" t="s">
        <v>10137</v>
      </c>
      <c r="B2859" s="2669" t="s">
        <v>5071</v>
      </c>
      <c r="C2859" s="2669" t="s">
        <v>9011</v>
      </c>
      <c r="D2859" s="2669" t="s">
        <v>5071</v>
      </c>
      <c r="E2859" s="2669" t="s">
        <v>7254</v>
      </c>
      <c r="F2859" s="2669" t="s">
        <v>10178</v>
      </c>
      <c r="G2859" s="2669" t="s">
        <v>5297</v>
      </c>
      <c r="H2859" s="2669" t="s">
        <v>5075</v>
      </c>
      <c r="I2859" s="3025">
        <v>0</v>
      </c>
      <c r="J2859" s="3025">
        <v>180</v>
      </c>
      <c r="O2859">
        <f>SUMIF('3BL ACTUAL'!C:C,G2859,'3BL ACTUAL'!J:J)</f>
        <v>0</v>
      </c>
    </row>
    <row r="2860" spans="1:15">
      <c r="H2860" t="s">
        <v>7250</v>
      </c>
      <c r="O2860">
        <f>SUMIF('3BL ACTUAL'!C:C,G2860,'3BL ACTUAL'!J:J)</f>
        <v>0</v>
      </c>
    </row>
    <row r="2861" spans="1:15">
      <c r="O2861">
        <f>SUMIF('3BL ACTUAL'!C:C,G2861,'3BL ACTUAL'!J:J)</f>
        <v>0</v>
      </c>
    </row>
    <row r="2862" spans="1:15">
      <c r="H2862" s="2668" t="s">
        <v>10179</v>
      </c>
      <c r="O2862">
        <f>SUMIF('3BL ACTUAL'!C:C,G2862,'3BL ACTUAL'!J:J)</f>
        <v>0</v>
      </c>
    </row>
    <row r="2863" spans="1:15">
      <c r="A2863" s="2669" t="s">
        <v>10137</v>
      </c>
      <c r="B2863" s="2669"/>
      <c r="C2863" s="2669"/>
      <c r="D2863" s="2669" t="s">
        <v>5073</v>
      </c>
      <c r="E2863" s="2669" t="s">
        <v>7255</v>
      </c>
      <c r="F2863" s="2669" t="s">
        <v>10180</v>
      </c>
      <c r="G2863" s="2669" t="s">
        <v>5306</v>
      </c>
      <c r="H2863" s="2669" t="s">
        <v>4937</v>
      </c>
      <c r="I2863" s="3025">
        <v>9491.9500000000007</v>
      </c>
      <c r="J2863" s="3025">
        <v>0</v>
      </c>
      <c r="O2863">
        <f>SUMIF('3BL ACTUAL'!C:C,G2863,'3BL ACTUAL'!J:J)</f>
        <v>0</v>
      </c>
    </row>
    <row r="2864" spans="1:15">
      <c r="A2864" s="2669" t="s">
        <v>10137</v>
      </c>
      <c r="B2864" s="2669"/>
      <c r="C2864" s="2669"/>
      <c r="D2864" s="2669" t="s">
        <v>5073</v>
      </c>
      <c r="E2864" s="2669" t="s">
        <v>7255</v>
      </c>
      <c r="F2864" s="2669" t="s">
        <v>10180</v>
      </c>
      <c r="G2864" s="2669" t="s">
        <v>5297</v>
      </c>
      <c r="H2864" s="2669" t="s">
        <v>5075</v>
      </c>
      <c r="I2864" s="3025">
        <v>0</v>
      </c>
      <c r="J2864" s="3025">
        <v>9491.9500000000007</v>
      </c>
      <c r="O2864">
        <f>SUMIF('3BL ACTUAL'!C:C,G2864,'3BL ACTUAL'!J:J)</f>
        <v>0</v>
      </c>
    </row>
    <row r="2865" spans="1:15">
      <c r="H2865" t="s">
        <v>7256</v>
      </c>
      <c r="O2865">
        <f>SUMIF('3BL ACTUAL'!C:C,G2865,'3BL ACTUAL'!J:J)</f>
        <v>0</v>
      </c>
    </row>
    <row r="2866" spans="1:15">
      <c r="O2866">
        <f>SUMIF('3BL ACTUAL'!C:C,G2866,'3BL ACTUAL'!J:J)</f>
        <v>0</v>
      </c>
    </row>
    <row r="2867" spans="1:15">
      <c r="H2867" s="2668" t="s">
        <v>10181</v>
      </c>
      <c r="O2867">
        <f>SUMIF('3BL ACTUAL'!C:C,G2867,'3BL ACTUAL'!J:J)</f>
        <v>0</v>
      </c>
    </row>
    <row r="2868" spans="1:15">
      <c r="A2868" s="2669" t="s">
        <v>10182</v>
      </c>
      <c r="B2868" s="2669" t="s">
        <v>4415</v>
      </c>
      <c r="C2868" s="2669" t="s">
        <v>5059</v>
      </c>
      <c r="D2868" s="2669" t="s">
        <v>4415</v>
      </c>
      <c r="E2868" s="2669" t="s">
        <v>7508</v>
      </c>
      <c r="F2868" s="2669" t="s">
        <v>10183</v>
      </c>
      <c r="G2868" s="2669" t="s">
        <v>5309</v>
      </c>
      <c r="H2868" s="2669" t="s">
        <v>4947</v>
      </c>
      <c r="I2868" s="3025">
        <v>128</v>
      </c>
      <c r="J2868" s="3025">
        <v>0</v>
      </c>
      <c r="O2868">
        <f>SUMIF('3BL ACTUAL'!C:C,G2868,'3BL ACTUAL'!J:J)</f>
        <v>0</v>
      </c>
    </row>
    <row r="2869" spans="1:15">
      <c r="A2869" s="2669" t="s">
        <v>10182</v>
      </c>
      <c r="B2869" s="2669" t="s">
        <v>4415</v>
      </c>
      <c r="C2869" s="2669" t="s">
        <v>5059</v>
      </c>
      <c r="D2869" s="2669" t="s">
        <v>4415</v>
      </c>
      <c r="E2869" s="2669" t="s">
        <v>7508</v>
      </c>
      <c r="F2869" s="2669" t="s">
        <v>10183</v>
      </c>
      <c r="G2869" s="2669" t="s">
        <v>5303</v>
      </c>
      <c r="H2869" s="2669" t="s">
        <v>5063</v>
      </c>
      <c r="I2869" s="3025">
        <v>0</v>
      </c>
      <c r="J2869" s="3025">
        <v>0</v>
      </c>
      <c r="O2869">
        <f>SUMIF('3BL ACTUAL'!C:C,G2869,'3BL ACTUAL'!J:J)</f>
        <v>0</v>
      </c>
    </row>
    <row r="2870" spans="1:15">
      <c r="A2870" s="2669" t="s">
        <v>10182</v>
      </c>
      <c r="B2870" s="2669" t="s">
        <v>4415</v>
      </c>
      <c r="C2870" s="2669" t="s">
        <v>5059</v>
      </c>
      <c r="D2870" s="2669" t="s">
        <v>4415</v>
      </c>
      <c r="E2870" s="2669" t="s">
        <v>7508</v>
      </c>
      <c r="F2870" s="2669" t="s">
        <v>10183</v>
      </c>
      <c r="G2870" s="2669" t="s">
        <v>5311</v>
      </c>
      <c r="H2870" s="2669" t="s">
        <v>5064</v>
      </c>
      <c r="I2870" s="3025">
        <v>0</v>
      </c>
      <c r="J2870" s="3025">
        <v>128</v>
      </c>
      <c r="O2870">
        <f>SUMIF('3BL ACTUAL'!C:C,G2870,'3BL ACTUAL'!J:J)</f>
        <v>0</v>
      </c>
    </row>
    <row r="2871" spans="1:15">
      <c r="H2871" t="s">
        <v>7509</v>
      </c>
      <c r="O2871">
        <f>SUMIF('3BL ACTUAL'!C:C,G2871,'3BL ACTUAL'!J:J)</f>
        <v>0</v>
      </c>
    </row>
    <row r="2872" spans="1:15">
      <c r="O2872">
        <f>SUMIF('3BL ACTUAL'!C:C,G2872,'3BL ACTUAL'!J:J)</f>
        <v>0</v>
      </c>
    </row>
    <row r="2873" spans="1:15">
      <c r="H2873" s="2668" t="s">
        <v>10184</v>
      </c>
      <c r="O2873">
        <f>SUMIF('3BL ACTUAL'!C:C,G2873,'3BL ACTUAL'!J:J)</f>
        <v>0</v>
      </c>
    </row>
    <row r="2874" spans="1:15">
      <c r="A2874" s="2669" t="s">
        <v>10185</v>
      </c>
      <c r="B2874" s="2669" t="s">
        <v>4415</v>
      </c>
      <c r="C2874" s="2669" t="s">
        <v>5059</v>
      </c>
      <c r="D2874" s="2669" t="s">
        <v>4415</v>
      </c>
      <c r="E2874" s="2669" t="s">
        <v>7506</v>
      </c>
      <c r="F2874" s="2669" t="s">
        <v>10186</v>
      </c>
      <c r="G2874" s="2669" t="s">
        <v>5309</v>
      </c>
      <c r="H2874" s="2669" t="s">
        <v>4947</v>
      </c>
      <c r="I2874" s="3025">
        <v>765</v>
      </c>
      <c r="J2874" s="3025">
        <v>0</v>
      </c>
      <c r="O2874">
        <f>SUMIF('3BL ACTUAL'!C:C,G2874,'3BL ACTUAL'!J:J)</f>
        <v>0</v>
      </c>
    </row>
    <row r="2875" spans="1:15">
      <c r="A2875" s="2669" t="s">
        <v>10185</v>
      </c>
      <c r="B2875" s="2669" t="s">
        <v>4415</v>
      </c>
      <c r="C2875" s="2669" t="s">
        <v>5059</v>
      </c>
      <c r="D2875" s="2669" t="s">
        <v>4415</v>
      </c>
      <c r="E2875" s="2669" t="s">
        <v>7506</v>
      </c>
      <c r="F2875" s="2669" t="s">
        <v>10186</v>
      </c>
      <c r="G2875" s="2669" t="s">
        <v>5303</v>
      </c>
      <c r="H2875" s="2669" t="s">
        <v>5063</v>
      </c>
      <c r="I2875" s="3025">
        <v>0</v>
      </c>
      <c r="J2875" s="3025">
        <v>0</v>
      </c>
      <c r="O2875">
        <f>SUMIF('3BL ACTUAL'!C:C,G2875,'3BL ACTUAL'!J:J)</f>
        <v>0</v>
      </c>
    </row>
    <row r="2876" spans="1:15">
      <c r="A2876" s="2669" t="s">
        <v>10185</v>
      </c>
      <c r="B2876" s="2669" t="s">
        <v>4415</v>
      </c>
      <c r="C2876" s="2669" t="s">
        <v>5059</v>
      </c>
      <c r="D2876" s="2669" t="s">
        <v>4415</v>
      </c>
      <c r="E2876" s="2669" t="s">
        <v>7506</v>
      </c>
      <c r="F2876" s="2669" t="s">
        <v>10186</v>
      </c>
      <c r="G2876" s="2669" t="s">
        <v>5311</v>
      </c>
      <c r="H2876" s="2669" t="s">
        <v>5064</v>
      </c>
      <c r="I2876" s="3025">
        <v>0</v>
      </c>
      <c r="J2876" s="3025">
        <v>765</v>
      </c>
      <c r="O2876">
        <f>SUMIF('3BL ACTUAL'!C:C,G2876,'3BL ACTUAL'!J:J)</f>
        <v>0</v>
      </c>
    </row>
    <row r="2877" spans="1:15">
      <c r="H2877" t="s">
        <v>7507</v>
      </c>
      <c r="O2877">
        <f>SUMIF('3BL ACTUAL'!C:C,G2877,'3BL ACTUAL'!J:J)</f>
        <v>0</v>
      </c>
    </row>
    <row r="2878" spans="1:15">
      <c r="O2878">
        <f>SUMIF('3BL ACTUAL'!C:C,G2878,'3BL ACTUAL'!J:J)</f>
        <v>0</v>
      </c>
    </row>
    <row r="2879" spans="1:15">
      <c r="H2879" s="2668" t="s">
        <v>10187</v>
      </c>
      <c r="O2879">
        <f>SUMIF('3BL ACTUAL'!C:C,G2879,'3BL ACTUAL'!J:J)</f>
        <v>0</v>
      </c>
    </row>
    <row r="2880" spans="1:15">
      <c r="A2880" s="2669" t="s">
        <v>10188</v>
      </c>
      <c r="B2880" s="2669" t="s">
        <v>4415</v>
      </c>
      <c r="C2880" s="2669" t="s">
        <v>5059</v>
      </c>
      <c r="D2880" s="2669" t="s">
        <v>4415</v>
      </c>
      <c r="E2880" s="2669" t="s">
        <v>7790</v>
      </c>
      <c r="F2880" s="2669" t="s">
        <v>10189</v>
      </c>
      <c r="G2880" s="2669" t="s">
        <v>5332</v>
      </c>
      <c r="H2880" s="2669" t="s">
        <v>4981</v>
      </c>
      <c r="I2880" s="3025">
        <v>152</v>
      </c>
      <c r="J2880" s="3025">
        <v>0</v>
      </c>
      <c r="O2880">
        <f>SUMIF('3BL ACTUAL'!C:C,G2880,'3BL ACTUAL'!J:J)</f>
        <v>0</v>
      </c>
    </row>
    <row r="2881" spans="1:15">
      <c r="A2881" s="2669" t="s">
        <v>10188</v>
      </c>
      <c r="B2881" s="2669" t="s">
        <v>4415</v>
      </c>
      <c r="C2881" s="2669" t="s">
        <v>5059</v>
      </c>
      <c r="D2881" s="2669" t="s">
        <v>4415</v>
      </c>
      <c r="E2881" s="2669" t="s">
        <v>7790</v>
      </c>
      <c r="F2881" s="2669" t="s">
        <v>10189</v>
      </c>
      <c r="G2881" s="2669" t="s">
        <v>5303</v>
      </c>
      <c r="H2881" s="2669" t="s">
        <v>5063</v>
      </c>
      <c r="I2881" s="3025">
        <v>0</v>
      </c>
      <c r="J2881" s="3025">
        <v>0</v>
      </c>
      <c r="O2881">
        <f>SUMIF('3BL ACTUAL'!C:C,G2881,'3BL ACTUAL'!J:J)</f>
        <v>0</v>
      </c>
    </row>
    <row r="2882" spans="1:15">
      <c r="A2882" s="2669" t="s">
        <v>10188</v>
      </c>
      <c r="B2882" s="2669" t="s">
        <v>4415</v>
      </c>
      <c r="C2882" s="2669" t="s">
        <v>5059</v>
      </c>
      <c r="D2882" s="2669" t="s">
        <v>4415</v>
      </c>
      <c r="E2882" s="2669" t="s">
        <v>7790</v>
      </c>
      <c r="F2882" s="2669" t="s">
        <v>10189</v>
      </c>
      <c r="G2882" s="2669" t="s">
        <v>5311</v>
      </c>
      <c r="H2882" s="2669" t="s">
        <v>5064</v>
      </c>
      <c r="I2882" s="3025">
        <v>0</v>
      </c>
      <c r="J2882" s="3025">
        <v>152</v>
      </c>
      <c r="O2882">
        <f>SUMIF('3BL ACTUAL'!C:C,G2882,'3BL ACTUAL'!J:J)</f>
        <v>0</v>
      </c>
    </row>
    <row r="2883" spans="1:15">
      <c r="H2883" t="s">
        <v>7791</v>
      </c>
      <c r="O2883">
        <f>SUMIF('3BL ACTUAL'!C:C,G2883,'3BL ACTUAL'!J:J)</f>
        <v>0</v>
      </c>
    </row>
    <row r="2884" spans="1:15">
      <c r="O2884">
        <f>SUMIF('3BL ACTUAL'!C:C,G2884,'3BL ACTUAL'!J:J)</f>
        <v>0</v>
      </c>
    </row>
    <row r="2885" spans="1:15">
      <c r="H2885" s="2668" t="s">
        <v>10190</v>
      </c>
      <c r="O2885">
        <f>SUMIF('3BL ACTUAL'!C:C,G2885,'3BL ACTUAL'!J:J)</f>
        <v>0</v>
      </c>
    </row>
    <row r="2886" spans="1:15">
      <c r="A2886" s="2669" t="s">
        <v>10191</v>
      </c>
      <c r="B2886" s="2669" t="s">
        <v>4415</v>
      </c>
      <c r="C2886" s="2669" t="s">
        <v>5059</v>
      </c>
      <c r="D2886" s="2669" t="s">
        <v>4415</v>
      </c>
      <c r="E2886" s="2669" t="s">
        <v>7504</v>
      </c>
      <c r="F2886" s="2669" t="s">
        <v>10192</v>
      </c>
      <c r="G2886" s="2669" t="s">
        <v>5309</v>
      </c>
      <c r="H2886" s="2669" t="s">
        <v>4947</v>
      </c>
      <c r="I2886" s="3025">
        <v>675.5</v>
      </c>
      <c r="J2886" s="3025">
        <v>0</v>
      </c>
      <c r="O2886">
        <f>SUMIF('3BL ACTUAL'!C:C,G2886,'3BL ACTUAL'!J:J)</f>
        <v>0</v>
      </c>
    </row>
    <row r="2887" spans="1:15">
      <c r="A2887" s="2669" t="s">
        <v>10191</v>
      </c>
      <c r="B2887" s="2669" t="s">
        <v>4415</v>
      </c>
      <c r="C2887" s="2669" t="s">
        <v>5059</v>
      </c>
      <c r="D2887" s="2669" t="s">
        <v>4415</v>
      </c>
      <c r="E2887" s="2669" t="s">
        <v>7504</v>
      </c>
      <c r="F2887" s="2669" t="s">
        <v>10192</v>
      </c>
      <c r="G2887" s="2669" t="s">
        <v>5303</v>
      </c>
      <c r="H2887" s="2669" t="s">
        <v>5063</v>
      </c>
      <c r="I2887" s="3025">
        <v>0</v>
      </c>
      <c r="J2887" s="3025">
        <v>0</v>
      </c>
      <c r="O2887">
        <f>SUMIF('3BL ACTUAL'!C:C,G2887,'3BL ACTUAL'!J:J)</f>
        <v>0</v>
      </c>
    </row>
    <row r="2888" spans="1:15">
      <c r="A2888" s="2669" t="s">
        <v>10191</v>
      </c>
      <c r="B2888" s="2669" t="s">
        <v>4415</v>
      </c>
      <c r="C2888" s="2669" t="s">
        <v>5059</v>
      </c>
      <c r="D2888" s="2669" t="s">
        <v>4415</v>
      </c>
      <c r="E2888" s="2669" t="s">
        <v>7504</v>
      </c>
      <c r="F2888" s="2669" t="s">
        <v>10192</v>
      </c>
      <c r="G2888" s="2669" t="s">
        <v>5311</v>
      </c>
      <c r="H2888" s="2669" t="s">
        <v>5064</v>
      </c>
      <c r="I2888" s="3025">
        <v>0</v>
      </c>
      <c r="J2888" s="3025">
        <v>675.5</v>
      </c>
      <c r="O2888">
        <f>SUMIF('3BL ACTUAL'!C:C,G2888,'3BL ACTUAL'!J:J)</f>
        <v>0</v>
      </c>
    </row>
    <row r="2889" spans="1:15">
      <c r="H2889" t="s">
        <v>7505</v>
      </c>
      <c r="O2889">
        <f>SUMIF('3BL ACTUAL'!C:C,G2889,'3BL ACTUAL'!J:J)</f>
        <v>0</v>
      </c>
    </row>
    <row r="2890" spans="1:15">
      <c r="O2890">
        <f>SUMIF('3BL ACTUAL'!C:C,G2890,'3BL ACTUAL'!J:J)</f>
        <v>0</v>
      </c>
    </row>
    <row r="2891" spans="1:15">
      <c r="H2891" s="2668" t="s">
        <v>10193</v>
      </c>
      <c r="O2891">
        <f>SUMIF('3BL ACTUAL'!C:C,G2891,'3BL ACTUAL'!J:J)</f>
        <v>0</v>
      </c>
    </row>
    <row r="2892" spans="1:15">
      <c r="A2892" s="2669" t="s">
        <v>10194</v>
      </c>
      <c r="B2892" s="2669"/>
      <c r="C2892" s="2669"/>
      <c r="D2892" s="2669" t="s">
        <v>5073</v>
      </c>
      <c r="E2892" s="2669" t="s">
        <v>7247</v>
      </c>
      <c r="F2892" s="2669" t="s">
        <v>10195</v>
      </c>
      <c r="G2892" s="2669" t="s">
        <v>5300</v>
      </c>
      <c r="H2892" s="2669" t="s">
        <v>264</v>
      </c>
      <c r="I2892" s="3025">
        <v>334</v>
      </c>
      <c r="J2892" s="3025">
        <v>0</v>
      </c>
      <c r="O2892">
        <f>SUMIF('3BL ACTUAL'!C:C,G2892,'3BL ACTUAL'!J:J)</f>
        <v>0</v>
      </c>
    </row>
    <row r="2893" spans="1:15">
      <c r="A2893" s="2669" t="s">
        <v>10194</v>
      </c>
      <c r="B2893" s="2669"/>
      <c r="C2893" s="2669"/>
      <c r="D2893" s="2669" t="s">
        <v>5073</v>
      </c>
      <c r="E2893" s="2669" t="s">
        <v>7247</v>
      </c>
      <c r="F2893" s="2669" t="s">
        <v>10195</v>
      </c>
      <c r="G2893" s="2669" t="s">
        <v>5297</v>
      </c>
      <c r="H2893" s="2669" t="s">
        <v>5075</v>
      </c>
      <c r="I2893" s="3025">
        <v>0</v>
      </c>
      <c r="J2893" s="3025">
        <v>334</v>
      </c>
      <c r="O2893">
        <f>SUMIF('3BL ACTUAL'!C:C,G2893,'3BL ACTUAL'!J:J)</f>
        <v>0</v>
      </c>
    </row>
    <row r="2894" spans="1:15">
      <c r="H2894" t="s">
        <v>7248</v>
      </c>
      <c r="O2894">
        <f>SUMIF('3BL ACTUAL'!C:C,G2894,'3BL ACTUAL'!J:J)</f>
        <v>0</v>
      </c>
    </row>
    <row r="2895" spans="1:15">
      <c r="O2895">
        <f>SUMIF('3BL ACTUAL'!C:C,G2895,'3BL ACTUAL'!J:J)</f>
        <v>0</v>
      </c>
    </row>
    <row r="2896" spans="1:15">
      <c r="H2896" s="2668" t="s">
        <v>10196</v>
      </c>
      <c r="O2896">
        <f>SUMIF('3BL ACTUAL'!C:C,G2896,'3BL ACTUAL'!J:J)</f>
        <v>0</v>
      </c>
    </row>
    <row r="2897" spans="1:15">
      <c r="A2897" s="2669" t="s">
        <v>10197</v>
      </c>
      <c r="B2897" s="2669" t="s">
        <v>4415</v>
      </c>
      <c r="C2897" s="2669" t="s">
        <v>5059</v>
      </c>
      <c r="D2897" s="2669" t="s">
        <v>4415</v>
      </c>
      <c r="E2897" s="2669" t="s">
        <v>7502</v>
      </c>
      <c r="F2897" s="2669" t="s">
        <v>10198</v>
      </c>
      <c r="G2897" s="2669" t="s">
        <v>5309</v>
      </c>
      <c r="H2897" s="2669" t="s">
        <v>4947</v>
      </c>
      <c r="I2897" s="3025">
        <v>650</v>
      </c>
      <c r="J2897" s="3025">
        <v>0</v>
      </c>
      <c r="O2897">
        <f>SUMIF('3BL ACTUAL'!C:C,G2897,'3BL ACTUAL'!J:J)</f>
        <v>0</v>
      </c>
    </row>
    <row r="2898" spans="1:15">
      <c r="A2898" s="2669" t="s">
        <v>10197</v>
      </c>
      <c r="B2898" s="2669" t="s">
        <v>4415</v>
      </c>
      <c r="C2898" s="2669" t="s">
        <v>5059</v>
      </c>
      <c r="D2898" s="2669" t="s">
        <v>4415</v>
      </c>
      <c r="E2898" s="2669" t="s">
        <v>7502</v>
      </c>
      <c r="F2898" s="2669" t="s">
        <v>10198</v>
      </c>
      <c r="G2898" s="2669" t="s">
        <v>5303</v>
      </c>
      <c r="H2898" s="2669" t="s">
        <v>5063</v>
      </c>
      <c r="I2898" s="3025">
        <v>0</v>
      </c>
      <c r="J2898" s="3025">
        <v>0</v>
      </c>
      <c r="O2898">
        <f>SUMIF('3BL ACTUAL'!C:C,G2898,'3BL ACTUAL'!J:J)</f>
        <v>0</v>
      </c>
    </row>
    <row r="2899" spans="1:15">
      <c r="A2899" s="2669" t="s">
        <v>10197</v>
      </c>
      <c r="B2899" s="2669" t="s">
        <v>4415</v>
      </c>
      <c r="C2899" s="2669" t="s">
        <v>5059</v>
      </c>
      <c r="D2899" s="2669" t="s">
        <v>4415</v>
      </c>
      <c r="E2899" s="2669" t="s">
        <v>7502</v>
      </c>
      <c r="F2899" s="2669" t="s">
        <v>10198</v>
      </c>
      <c r="G2899" s="2669" t="s">
        <v>5311</v>
      </c>
      <c r="H2899" s="2669" t="s">
        <v>5064</v>
      </c>
      <c r="I2899" s="3025">
        <v>0</v>
      </c>
      <c r="J2899" s="3025">
        <v>650</v>
      </c>
      <c r="O2899">
        <f>SUMIF('3BL ACTUAL'!C:C,G2899,'3BL ACTUAL'!J:J)</f>
        <v>0</v>
      </c>
    </row>
    <row r="2900" spans="1:15">
      <c r="H2900" t="s">
        <v>7503</v>
      </c>
      <c r="O2900">
        <f>SUMIF('3BL ACTUAL'!C:C,G2900,'3BL ACTUAL'!J:J)</f>
        <v>0</v>
      </c>
    </row>
    <row r="2901" spans="1:15">
      <c r="O2901">
        <f>SUMIF('3BL ACTUAL'!C:C,G2901,'3BL ACTUAL'!J:J)</f>
        <v>0</v>
      </c>
    </row>
    <row r="2902" spans="1:15">
      <c r="H2902" s="2668" t="s">
        <v>10199</v>
      </c>
      <c r="O2902">
        <f>SUMIF('3BL ACTUAL'!C:C,G2902,'3BL ACTUAL'!J:J)</f>
        <v>0</v>
      </c>
    </row>
    <row r="2903" spans="1:15">
      <c r="A2903" s="2669" t="s">
        <v>10200</v>
      </c>
      <c r="B2903" s="2669" t="s">
        <v>4415</v>
      </c>
      <c r="C2903" s="2669" t="s">
        <v>5059</v>
      </c>
      <c r="D2903" s="2669" t="s">
        <v>4415</v>
      </c>
      <c r="E2903" s="2669" t="s">
        <v>7500</v>
      </c>
      <c r="F2903" s="2669" t="s">
        <v>10201</v>
      </c>
      <c r="G2903" s="2669" t="s">
        <v>5309</v>
      </c>
      <c r="H2903" s="2669" t="s">
        <v>4947</v>
      </c>
      <c r="I2903" s="3025">
        <v>996.95</v>
      </c>
      <c r="J2903" s="3025">
        <v>0</v>
      </c>
      <c r="O2903">
        <f>SUMIF('3BL ACTUAL'!C:C,G2903,'3BL ACTUAL'!J:J)</f>
        <v>0</v>
      </c>
    </row>
    <row r="2904" spans="1:15">
      <c r="A2904" s="2669" t="s">
        <v>10200</v>
      </c>
      <c r="B2904" s="2669" t="s">
        <v>4415</v>
      </c>
      <c r="C2904" s="2669" t="s">
        <v>5059</v>
      </c>
      <c r="D2904" s="2669" t="s">
        <v>4415</v>
      </c>
      <c r="E2904" s="2669" t="s">
        <v>7500</v>
      </c>
      <c r="F2904" s="2669" t="s">
        <v>10201</v>
      </c>
      <c r="G2904" s="2669" t="s">
        <v>5303</v>
      </c>
      <c r="H2904" s="2669" t="s">
        <v>5063</v>
      </c>
      <c r="I2904" s="3025">
        <v>0</v>
      </c>
      <c r="J2904" s="3025">
        <v>0</v>
      </c>
      <c r="O2904">
        <f>SUMIF('3BL ACTUAL'!C:C,G2904,'3BL ACTUAL'!J:J)</f>
        <v>0</v>
      </c>
    </row>
    <row r="2905" spans="1:15">
      <c r="A2905" s="2669" t="s">
        <v>10200</v>
      </c>
      <c r="B2905" s="2669" t="s">
        <v>4415</v>
      </c>
      <c r="C2905" s="2669" t="s">
        <v>5059</v>
      </c>
      <c r="D2905" s="2669" t="s">
        <v>4415</v>
      </c>
      <c r="E2905" s="2669" t="s">
        <v>7500</v>
      </c>
      <c r="F2905" s="2669" t="s">
        <v>10201</v>
      </c>
      <c r="G2905" s="2669" t="s">
        <v>5311</v>
      </c>
      <c r="H2905" s="2669" t="s">
        <v>5064</v>
      </c>
      <c r="I2905" s="3025">
        <v>0</v>
      </c>
      <c r="J2905" s="3025">
        <v>996.95</v>
      </c>
      <c r="O2905">
        <f>SUMIF('3BL ACTUAL'!C:C,G2905,'3BL ACTUAL'!J:J)</f>
        <v>0</v>
      </c>
    </row>
    <row r="2906" spans="1:15">
      <c r="H2906" t="s">
        <v>7501</v>
      </c>
      <c r="O2906">
        <f>SUMIF('3BL ACTUAL'!C:C,G2906,'3BL ACTUAL'!J:J)</f>
        <v>0</v>
      </c>
    </row>
    <row r="2907" spans="1:15">
      <c r="O2907">
        <f>SUMIF('3BL ACTUAL'!C:C,G2907,'3BL ACTUAL'!J:J)</f>
        <v>0</v>
      </c>
    </row>
    <row r="2908" spans="1:15">
      <c r="H2908" s="2668" t="s">
        <v>10202</v>
      </c>
      <c r="O2908">
        <f>SUMIF('3BL ACTUAL'!C:C,G2908,'3BL ACTUAL'!J:J)</f>
        <v>0</v>
      </c>
    </row>
    <row r="2909" spans="1:15">
      <c r="A2909" s="2669" t="s">
        <v>10200</v>
      </c>
      <c r="B2909" s="2669" t="s">
        <v>4415</v>
      </c>
      <c r="C2909" s="2669" t="s">
        <v>5059</v>
      </c>
      <c r="D2909" s="2669" t="s">
        <v>4415</v>
      </c>
      <c r="E2909" s="2669" t="s">
        <v>7758</v>
      </c>
      <c r="F2909" s="2669" t="s">
        <v>10203</v>
      </c>
      <c r="G2909" s="2669" t="s">
        <v>5308</v>
      </c>
      <c r="H2909" s="2669" t="s">
        <v>4921</v>
      </c>
      <c r="I2909" s="3025">
        <v>12.86</v>
      </c>
      <c r="J2909" s="3025">
        <v>0</v>
      </c>
      <c r="O2909">
        <f>SUMIF('3BL ACTUAL'!C:C,G2909,'3BL ACTUAL'!J:J)</f>
        <v>0</v>
      </c>
    </row>
    <row r="2910" spans="1:15">
      <c r="A2910" s="2669" t="s">
        <v>10200</v>
      </c>
      <c r="B2910" s="2669" t="s">
        <v>4415</v>
      </c>
      <c r="C2910" s="2669" t="s">
        <v>5059</v>
      </c>
      <c r="D2910" s="2669" t="s">
        <v>4415</v>
      </c>
      <c r="E2910" s="2669" t="s">
        <v>7758</v>
      </c>
      <c r="F2910" s="2669" t="s">
        <v>10203</v>
      </c>
      <c r="G2910" s="2669" t="s">
        <v>5325</v>
      </c>
      <c r="H2910" s="2669" t="s">
        <v>4979</v>
      </c>
      <c r="I2910" s="3025">
        <v>107.14</v>
      </c>
      <c r="J2910" s="3025">
        <v>0</v>
      </c>
      <c r="O2910">
        <f>SUMIF('3BL ACTUAL'!C:C,G2910,'3BL ACTUAL'!J:J)</f>
        <v>0</v>
      </c>
    </row>
    <row r="2911" spans="1:15">
      <c r="A2911" s="2669" t="s">
        <v>10200</v>
      </c>
      <c r="B2911" s="2669" t="s">
        <v>4415</v>
      </c>
      <c r="C2911" s="2669" t="s">
        <v>5059</v>
      </c>
      <c r="D2911" s="2669" t="s">
        <v>4415</v>
      </c>
      <c r="E2911" s="2669" t="s">
        <v>7758</v>
      </c>
      <c r="F2911" s="2669" t="s">
        <v>10203</v>
      </c>
      <c r="G2911" s="2669" t="s">
        <v>5303</v>
      </c>
      <c r="H2911" s="2669" t="s">
        <v>5063</v>
      </c>
      <c r="I2911" s="3025">
        <v>0</v>
      </c>
      <c r="J2911" s="3025">
        <v>0</v>
      </c>
      <c r="O2911">
        <f>SUMIF('3BL ACTUAL'!C:C,G2911,'3BL ACTUAL'!J:J)</f>
        <v>0</v>
      </c>
    </row>
    <row r="2912" spans="1:15">
      <c r="A2912" s="2669" t="s">
        <v>10200</v>
      </c>
      <c r="B2912" s="2669" t="s">
        <v>4415</v>
      </c>
      <c r="C2912" s="2669" t="s">
        <v>5059</v>
      </c>
      <c r="D2912" s="2669" t="s">
        <v>4415</v>
      </c>
      <c r="E2912" s="2669" t="s">
        <v>7758</v>
      </c>
      <c r="F2912" s="2669" t="s">
        <v>10203</v>
      </c>
      <c r="G2912" s="2669" t="s">
        <v>5311</v>
      </c>
      <c r="H2912" s="2669" t="s">
        <v>5064</v>
      </c>
      <c r="I2912" s="3025">
        <v>0</v>
      </c>
      <c r="J2912" s="3025">
        <v>120</v>
      </c>
      <c r="O2912">
        <f>SUMIF('3BL ACTUAL'!C:C,G2912,'3BL ACTUAL'!J:J)</f>
        <v>0</v>
      </c>
    </row>
    <row r="2913" spans="1:15">
      <c r="H2913" t="s">
        <v>7759</v>
      </c>
      <c r="O2913">
        <f>SUMIF('3BL ACTUAL'!C:C,G2913,'3BL ACTUAL'!J:J)</f>
        <v>0</v>
      </c>
    </row>
    <row r="2914" spans="1:15">
      <c r="O2914">
        <f>SUMIF('3BL ACTUAL'!C:C,G2914,'3BL ACTUAL'!J:J)</f>
        <v>0</v>
      </c>
    </row>
    <row r="2915" spans="1:15">
      <c r="H2915" s="2668" t="s">
        <v>10204</v>
      </c>
      <c r="O2915">
        <f>SUMIF('3BL ACTUAL'!C:C,G2915,'3BL ACTUAL'!J:J)</f>
        <v>0</v>
      </c>
    </row>
    <row r="2916" spans="1:15">
      <c r="O2916">
        <f>SUMIF('3BL ACTUAL'!C:C,G2916,'3BL ACTUAL'!J:J)</f>
        <v>0</v>
      </c>
    </row>
    <row r="2917" spans="1:15">
      <c r="O2917">
        <f>SUMIF('3BL ACTUAL'!C:C,G2917,'3BL ACTUAL'!J:J)</f>
        <v>0</v>
      </c>
    </row>
    <row r="2918" spans="1:15">
      <c r="H2918" s="2668" t="s">
        <v>10205</v>
      </c>
      <c r="O2918">
        <f>SUMIF('3BL ACTUAL'!C:C,G2918,'3BL ACTUAL'!J:J)</f>
        <v>0</v>
      </c>
    </row>
    <row r="2919" spans="1:15">
      <c r="A2919" s="2669" t="s">
        <v>10206</v>
      </c>
      <c r="B2919" s="2669" t="s">
        <v>5169</v>
      </c>
      <c r="C2919" s="2669" t="s">
        <v>5298</v>
      </c>
      <c r="D2919" s="2669" t="s">
        <v>5299</v>
      </c>
      <c r="E2919" s="2669" t="s">
        <v>8880</v>
      </c>
      <c r="F2919" s="2669" t="s">
        <v>10207</v>
      </c>
      <c r="G2919" s="2669" t="s">
        <v>8992</v>
      </c>
      <c r="H2919" s="2669" t="s">
        <v>8993</v>
      </c>
      <c r="I2919" s="3025">
        <v>415.39</v>
      </c>
      <c r="J2919" s="3025">
        <v>0</v>
      </c>
      <c r="O2919">
        <f>SUMIF('3BL ACTUAL'!C:C,G2919,'3BL ACTUAL'!J:J)</f>
        <v>0</v>
      </c>
    </row>
    <row r="2920" spans="1:15">
      <c r="A2920" s="2669" t="s">
        <v>10206</v>
      </c>
      <c r="B2920" s="2669" t="s">
        <v>5169</v>
      </c>
      <c r="C2920" s="2669" t="s">
        <v>5298</v>
      </c>
      <c r="D2920" s="2669" t="s">
        <v>5299</v>
      </c>
      <c r="E2920" s="2669" t="s">
        <v>8880</v>
      </c>
      <c r="F2920" s="2669" t="s">
        <v>10207</v>
      </c>
      <c r="G2920" s="2669" t="s">
        <v>8784</v>
      </c>
      <c r="H2920" s="2669" t="s">
        <v>9036</v>
      </c>
      <c r="I2920" s="3025">
        <v>0</v>
      </c>
      <c r="J2920" s="3025">
        <v>415.39</v>
      </c>
      <c r="O2920">
        <f>SUMIF('3BL ACTUAL'!C:C,G2920,'3BL ACTUAL'!J:J)</f>
        <v>0</v>
      </c>
    </row>
    <row r="2921" spans="1:15">
      <c r="H2921" t="s">
        <v>8881</v>
      </c>
      <c r="O2921">
        <f>SUMIF('3BL ACTUAL'!C:C,G2921,'3BL ACTUAL'!J:J)</f>
        <v>0</v>
      </c>
    </row>
    <row r="2922" spans="1:15">
      <c r="O2922">
        <f>SUMIF('3BL ACTUAL'!C:C,G2922,'3BL ACTUAL'!J:J)</f>
        <v>0</v>
      </c>
    </row>
    <row r="2923" spans="1:15">
      <c r="H2923" s="2668" t="s">
        <v>10208</v>
      </c>
      <c r="O2923">
        <f>SUMIF('3BL ACTUAL'!C:C,G2923,'3BL ACTUAL'!J:J)</f>
        <v>0</v>
      </c>
    </row>
    <row r="2924" spans="1:15">
      <c r="A2924" s="2669" t="s">
        <v>10206</v>
      </c>
      <c r="B2924" s="2669" t="s">
        <v>5169</v>
      </c>
      <c r="C2924" s="2669" t="s">
        <v>5298</v>
      </c>
      <c r="D2924" s="2669" t="s">
        <v>5299</v>
      </c>
      <c r="E2924" s="2669" t="s">
        <v>8882</v>
      </c>
      <c r="F2924" s="2669" t="s">
        <v>10209</v>
      </c>
      <c r="G2924" s="2669" t="s">
        <v>8992</v>
      </c>
      <c r="H2924" s="2669" t="s">
        <v>8993</v>
      </c>
      <c r="I2924" s="3025">
        <v>415.39</v>
      </c>
      <c r="J2924" s="3025">
        <v>0</v>
      </c>
      <c r="O2924">
        <f>SUMIF('3BL ACTUAL'!C:C,G2924,'3BL ACTUAL'!J:J)</f>
        <v>0</v>
      </c>
    </row>
    <row r="2925" spans="1:15">
      <c r="A2925" s="2669" t="s">
        <v>10206</v>
      </c>
      <c r="B2925" s="2669" t="s">
        <v>5169</v>
      </c>
      <c r="C2925" s="2669" t="s">
        <v>5298</v>
      </c>
      <c r="D2925" s="2669" t="s">
        <v>5299</v>
      </c>
      <c r="E2925" s="2669" t="s">
        <v>8882</v>
      </c>
      <c r="F2925" s="2669" t="s">
        <v>10209</v>
      </c>
      <c r="G2925" s="2669" t="s">
        <v>8784</v>
      </c>
      <c r="H2925" s="2669" t="s">
        <v>9036</v>
      </c>
      <c r="I2925" s="3025">
        <v>0</v>
      </c>
      <c r="J2925" s="3025">
        <v>415.39</v>
      </c>
      <c r="O2925">
        <f>SUMIF('3BL ACTUAL'!C:C,G2925,'3BL ACTUAL'!J:J)</f>
        <v>0</v>
      </c>
    </row>
    <row r="2926" spans="1:15">
      <c r="H2926" t="s">
        <v>8883</v>
      </c>
      <c r="O2926">
        <f>SUMIF('3BL ACTUAL'!C:C,G2926,'3BL ACTUAL'!J:J)</f>
        <v>0</v>
      </c>
    </row>
    <row r="2927" spans="1:15">
      <c r="O2927">
        <f>SUMIF('3BL ACTUAL'!C:C,G2927,'3BL ACTUAL'!J:J)</f>
        <v>0</v>
      </c>
    </row>
    <row r="2928" spans="1:15">
      <c r="H2928" s="2668" t="s">
        <v>10210</v>
      </c>
      <c r="O2928">
        <f>SUMIF('3BL ACTUAL'!C:C,G2928,'3BL ACTUAL'!J:J)</f>
        <v>0</v>
      </c>
    </row>
    <row r="2929" spans="1:15">
      <c r="A2929" s="2669" t="s">
        <v>10206</v>
      </c>
      <c r="B2929" s="2669" t="s">
        <v>5169</v>
      </c>
      <c r="C2929" s="2669" t="s">
        <v>5298</v>
      </c>
      <c r="D2929" s="2669" t="s">
        <v>5299</v>
      </c>
      <c r="E2929" s="2669" t="s">
        <v>8884</v>
      </c>
      <c r="F2929" s="2669" t="s">
        <v>10211</v>
      </c>
      <c r="G2929" s="2669" t="s">
        <v>8994</v>
      </c>
      <c r="H2929" s="2669" t="s">
        <v>8995</v>
      </c>
      <c r="I2929" s="3025">
        <v>161.54</v>
      </c>
      <c r="J2929" s="3025">
        <v>0</v>
      </c>
      <c r="O2929">
        <f>SUMIF('3BL ACTUAL'!C:C,G2929,'3BL ACTUAL'!J:J)</f>
        <v>0</v>
      </c>
    </row>
    <row r="2930" spans="1:15">
      <c r="A2930" s="2669" t="s">
        <v>10206</v>
      </c>
      <c r="B2930" s="2669" t="s">
        <v>5169</v>
      </c>
      <c r="C2930" s="2669" t="s">
        <v>5298</v>
      </c>
      <c r="D2930" s="2669" t="s">
        <v>5299</v>
      </c>
      <c r="E2930" s="2669" t="s">
        <v>8884</v>
      </c>
      <c r="F2930" s="2669" t="s">
        <v>10211</v>
      </c>
      <c r="G2930" s="2669" t="s">
        <v>8784</v>
      </c>
      <c r="H2930" s="2669" t="s">
        <v>9036</v>
      </c>
      <c r="I2930" s="3025">
        <v>0</v>
      </c>
      <c r="J2930" s="3025">
        <v>161.54</v>
      </c>
      <c r="O2930">
        <f>SUMIF('3BL ACTUAL'!C:C,G2930,'3BL ACTUAL'!J:J)</f>
        <v>0</v>
      </c>
    </row>
    <row r="2931" spans="1:15">
      <c r="H2931" t="s">
        <v>8885</v>
      </c>
      <c r="O2931">
        <f>SUMIF('3BL ACTUAL'!C:C,G2931,'3BL ACTUAL'!J:J)</f>
        <v>0</v>
      </c>
    </row>
    <row r="2932" spans="1:15">
      <c r="O2932">
        <f>SUMIF('3BL ACTUAL'!C:C,G2932,'3BL ACTUAL'!J:J)</f>
        <v>0</v>
      </c>
    </row>
    <row r="2933" spans="1:15">
      <c r="H2933" s="2668" t="s">
        <v>10212</v>
      </c>
      <c r="N2933" s="1460">
        <v>1</v>
      </c>
      <c r="O2933">
        <f>SUMIF('3BL ACTUAL'!C:C,G2933,'3BL ACTUAL'!J:J)</f>
        <v>0</v>
      </c>
    </row>
    <row r="2934" spans="1:15">
      <c r="A2934" s="2669" t="s">
        <v>10206</v>
      </c>
      <c r="B2934" s="2669" t="s">
        <v>5169</v>
      </c>
      <c r="C2934" s="2669" t="s">
        <v>5298</v>
      </c>
      <c r="D2934" s="2669" t="s">
        <v>5299</v>
      </c>
      <c r="E2934" s="2669" t="s">
        <v>8464</v>
      </c>
      <c r="F2934" s="2669" t="s">
        <v>10213</v>
      </c>
      <c r="G2934" s="2669" t="s">
        <v>8404</v>
      </c>
      <c r="H2934" s="2669" t="s">
        <v>8405</v>
      </c>
      <c r="I2934" s="3025">
        <v>388.62</v>
      </c>
      <c r="J2934" s="3025">
        <v>0</v>
      </c>
      <c r="O2934">
        <f>SUMIF('3BL ACTUAL'!C:C,G2934,'3BL ACTUAL'!J:J)</f>
        <v>0</v>
      </c>
    </row>
    <row r="2935" spans="1:15">
      <c r="A2935" s="2669" t="s">
        <v>10206</v>
      </c>
      <c r="B2935" s="2669" t="s">
        <v>5169</v>
      </c>
      <c r="C2935" s="2669" t="s">
        <v>5298</v>
      </c>
      <c r="D2935" s="2669" t="s">
        <v>5299</v>
      </c>
      <c r="E2935" s="2669" t="s">
        <v>8464</v>
      </c>
      <c r="F2935" s="2669" t="s">
        <v>10213</v>
      </c>
      <c r="G2935" s="2669" t="s">
        <v>8980</v>
      </c>
      <c r="H2935" s="2669" t="s">
        <v>9055</v>
      </c>
      <c r="I2935" s="3025">
        <v>0</v>
      </c>
      <c r="J2935" s="3025">
        <v>388.62</v>
      </c>
      <c r="O2935">
        <f>SUMIF('3BL ACTUAL'!C:C,G2935,'3BL ACTUAL'!J:J)</f>
        <v>0</v>
      </c>
    </row>
    <row r="2936" spans="1:15">
      <c r="H2936" t="s">
        <v>8465</v>
      </c>
      <c r="O2936">
        <f>SUMIF('3BL ACTUAL'!C:C,G2936,'3BL ACTUAL'!J:J)</f>
        <v>0</v>
      </c>
    </row>
    <row r="2937" spans="1:15">
      <c r="O2937">
        <f>SUMIF('3BL ACTUAL'!C:C,G2937,'3BL ACTUAL'!J:J)</f>
        <v>0</v>
      </c>
    </row>
    <row r="2938" spans="1:15">
      <c r="H2938" s="2668" t="s">
        <v>10214</v>
      </c>
      <c r="N2938" s="1460">
        <v>1</v>
      </c>
      <c r="O2938">
        <f>SUMIF('3BL ACTUAL'!C:C,G2938,'3BL ACTUAL'!J:J)</f>
        <v>0</v>
      </c>
    </row>
    <row r="2939" spans="1:15">
      <c r="A2939" s="2669" t="s">
        <v>10206</v>
      </c>
      <c r="B2939" s="2669" t="s">
        <v>5169</v>
      </c>
      <c r="C2939" s="2669" t="s">
        <v>5298</v>
      </c>
      <c r="D2939" s="2669" t="s">
        <v>5299</v>
      </c>
      <c r="E2939" s="2669" t="s">
        <v>8466</v>
      </c>
      <c r="F2939" s="2669" t="s">
        <v>10215</v>
      </c>
      <c r="G2939" s="2669" t="s">
        <v>8404</v>
      </c>
      <c r="H2939" s="2669" t="s">
        <v>8405</v>
      </c>
      <c r="I2939" s="3025">
        <v>388.62</v>
      </c>
      <c r="J2939" s="3025">
        <v>0</v>
      </c>
      <c r="O2939">
        <f>SUMIF('3BL ACTUAL'!C:C,G2939,'3BL ACTUAL'!J:J)</f>
        <v>0</v>
      </c>
    </row>
    <row r="2940" spans="1:15">
      <c r="A2940" s="2669" t="s">
        <v>10206</v>
      </c>
      <c r="B2940" s="2669" t="s">
        <v>5169</v>
      </c>
      <c r="C2940" s="2669" t="s">
        <v>5298</v>
      </c>
      <c r="D2940" s="2669" t="s">
        <v>5299</v>
      </c>
      <c r="E2940" s="2669" t="s">
        <v>8466</v>
      </c>
      <c r="F2940" s="2669" t="s">
        <v>10215</v>
      </c>
      <c r="G2940" s="2669" t="s">
        <v>8980</v>
      </c>
      <c r="H2940" s="2669" t="s">
        <v>9055</v>
      </c>
      <c r="I2940" s="3025">
        <v>0</v>
      </c>
      <c r="J2940" s="3025">
        <v>388.62</v>
      </c>
      <c r="O2940">
        <f>SUMIF('3BL ACTUAL'!C:C,G2940,'3BL ACTUAL'!J:J)</f>
        <v>0</v>
      </c>
    </row>
    <row r="2941" spans="1:15">
      <c r="H2941" t="s">
        <v>8467</v>
      </c>
      <c r="O2941">
        <f>SUMIF('3BL ACTUAL'!C:C,G2941,'3BL ACTUAL'!J:J)</f>
        <v>0</v>
      </c>
    </row>
    <row r="2942" spans="1:15">
      <c r="O2942">
        <f>SUMIF('3BL ACTUAL'!C:C,G2942,'3BL ACTUAL'!J:J)</f>
        <v>0</v>
      </c>
    </row>
    <row r="2943" spans="1:15">
      <c r="H2943" s="2668" t="s">
        <v>10216</v>
      </c>
      <c r="O2943">
        <f>SUMIF('3BL ACTUAL'!C:C,G2943,'3BL ACTUAL'!J:J)</f>
        <v>0</v>
      </c>
    </row>
    <row r="2944" spans="1:15">
      <c r="A2944" s="2669" t="s">
        <v>10206</v>
      </c>
      <c r="B2944" s="2669" t="s">
        <v>5071</v>
      </c>
      <c r="C2944" s="2669" t="s">
        <v>9011</v>
      </c>
      <c r="D2944" s="2669" t="s">
        <v>5071</v>
      </c>
      <c r="E2944" s="2669" t="s">
        <v>7238</v>
      </c>
      <c r="F2944" s="2669" t="s">
        <v>10217</v>
      </c>
      <c r="G2944" s="2669" t="s">
        <v>5311</v>
      </c>
      <c r="H2944" s="2669" t="s">
        <v>5015</v>
      </c>
      <c r="I2944" s="3025">
        <v>120</v>
      </c>
      <c r="J2944" s="3025">
        <v>0</v>
      </c>
      <c r="O2944">
        <f>SUMIF('3BL ACTUAL'!C:C,G2944,'3BL ACTUAL'!J:J)</f>
        <v>0</v>
      </c>
    </row>
    <row r="2945" spans="1:15">
      <c r="A2945" s="2669" t="s">
        <v>10206</v>
      </c>
      <c r="B2945" s="2669" t="s">
        <v>5071</v>
      </c>
      <c r="C2945" s="2669" t="s">
        <v>9011</v>
      </c>
      <c r="D2945" s="2669" t="s">
        <v>5071</v>
      </c>
      <c r="E2945" s="2669" t="s">
        <v>7238</v>
      </c>
      <c r="F2945" s="2669" t="s">
        <v>10217</v>
      </c>
      <c r="G2945" s="2669" t="s">
        <v>5297</v>
      </c>
      <c r="H2945" s="2669" t="s">
        <v>5075</v>
      </c>
      <c r="I2945" s="3025">
        <v>0</v>
      </c>
      <c r="J2945" s="3025">
        <v>120</v>
      </c>
      <c r="O2945">
        <f>SUMIF('3BL ACTUAL'!C:C,G2945,'3BL ACTUAL'!J:J)</f>
        <v>0</v>
      </c>
    </row>
    <row r="2946" spans="1:15">
      <c r="H2946" t="s">
        <v>7239</v>
      </c>
      <c r="O2946">
        <f>SUMIF('3BL ACTUAL'!C:C,G2946,'3BL ACTUAL'!J:J)</f>
        <v>0</v>
      </c>
    </row>
    <row r="2947" spans="1:15">
      <c r="O2947">
        <f>SUMIF('3BL ACTUAL'!C:C,G2947,'3BL ACTUAL'!J:J)</f>
        <v>0</v>
      </c>
    </row>
    <row r="2948" spans="1:15">
      <c r="H2948" s="2668" t="s">
        <v>10218</v>
      </c>
      <c r="O2948">
        <f>SUMIF('3BL ACTUAL'!C:C,G2948,'3BL ACTUAL'!J:J)</f>
        <v>0</v>
      </c>
    </row>
    <row r="2949" spans="1:15">
      <c r="A2949" s="2669" t="s">
        <v>10206</v>
      </c>
      <c r="B2949" s="2669" t="s">
        <v>5071</v>
      </c>
      <c r="C2949" s="2669" t="s">
        <v>9011</v>
      </c>
      <c r="D2949" s="2669" t="s">
        <v>5071</v>
      </c>
      <c r="E2949" s="2669" t="s">
        <v>7240</v>
      </c>
      <c r="F2949" s="2669" t="s">
        <v>10219</v>
      </c>
      <c r="G2949" s="2669" t="s">
        <v>5311</v>
      </c>
      <c r="H2949" s="2669" t="s">
        <v>5015</v>
      </c>
      <c r="I2949" s="3025">
        <v>56</v>
      </c>
      <c r="J2949" s="3025">
        <v>0</v>
      </c>
      <c r="O2949">
        <f>SUMIF('3BL ACTUAL'!C:C,G2949,'3BL ACTUAL'!J:J)</f>
        <v>0</v>
      </c>
    </row>
    <row r="2950" spans="1:15">
      <c r="A2950" s="2669" t="s">
        <v>10206</v>
      </c>
      <c r="B2950" s="2669" t="s">
        <v>5071</v>
      </c>
      <c r="C2950" s="2669" t="s">
        <v>9011</v>
      </c>
      <c r="D2950" s="2669" t="s">
        <v>5071</v>
      </c>
      <c r="E2950" s="2669" t="s">
        <v>7240</v>
      </c>
      <c r="F2950" s="2669" t="s">
        <v>10219</v>
      </c>
      <c r="G2950" s="2669" t="s">
        <v>5297</v>
      </c>
      <c r="H2950" s="2669" t="s">
        <v>5075</v>
      </c>
      <c r="I2950" s="3025">
        <v>0</v>
      </c>
      <c r="J2950" s="3025">
        <v>56</v>
      </c>
      <c r="O2950">
        <f>SUMIF('3BL ACTUAL'!C:C,G2950,'3BL ACTUAL'!J:J)</f>
        <v>0</v>
      </c>
    </row>
    <row r="2951" spans="1:15">
      <c r="H2951" t="s">
        <v>7239</v>
      </c>
      <c r="O2951">
        <f>SUMIF('3BL ACTUAL'!C:C,G2951,'3BL ACTUAL'!J:J)</f>
        <v>0</v>
      </c>
    </row>
    <row r="2952" spans="1:15">
      <c r="O2952">
        <f>SUMIF('3BL ACTUAL'!C:C,G2952,'3BL ACTUAL'!J:J)</f>
        <v>0</v>
      </c>
    </row>
    <row r="2953" spans="1:15">
      <c r="H2953" s="2668" t="s">
        <v>10220</v>
      </c>
      <c r="O2953">
        <f>SUMIF('3BL ACTUAL'!C:C,G2953,'3BL ACTUAL'!J:J)</f>
        <v>0</v>
      </c>
    </row>
    <row r="2954" spans="1:15">
      <c r="A2954" s="2669" t="s">
        <v>10206</v>
      </c>
      <c r="B2954" s="2669"/>
      <c r="C2954" s="2669"/>
      <c r="D2954" s="2669" t="s">
        <v>5073</v>
      </c>
      <c r="E2954" s="2669" t="s">
        <v>7241</v>
      </c>
      <c r="F2954" s="2669" t="s">
        <v>10221</v>
      </c>
      <c r="G2954" s="2669" t="s">
        <v>5306</v>
      </c>
      <c r="H2954" s="2669" t="s">
        <v>4937</v>
      </c>
      <c r="I2954" s="3025">
        <v>9106.65</v>
      </c>
      <c r="J2954" s="3025">
        <v>0</v>
      </c>
      <c r="O2954">
        <f>SUMIF('3BL ACTUAL'!C:C,G2954,'3BL ACTUAL'!J:J)</f>
        <v>0</v>
      </c>
    </row>
    <row r="2955" spans="1:15">
      <c r="A2955" s="2669" t="s">
        <v>10206</v>
      </c>
      <c r="B2955" s="2669"/>
      <c r="C2955" s="2669"/>
      <c r="D2955" s="2669" t="s">
        <v>5073</v>
      </c>
      <c r="E2955" s="2669" t="s">
        <v>7241</v>
      </c>
      <c r="F2955" s="2669" t="s">
        <v>10221</v>
      </c>
      <c r="G2955" s="2669" t="s">
        <v>5297</v>
      </c>
      <c r="H2955" s="2669" t="s">
        <v>5075</v>
      </c>
      <c r="I2955" s="3025">
        <v>0</v>
      </c>
      <c r="J2955" s="3025">
        <v>9106.65</v>
      </c>
      <c r="O2955">
        <f>SUMIF('3BL ACTUAL'!C:C,G2955,'3BL ACTUAL'!J:J)</f>
        <v>0</v>
      </c>
    </row>
    <row r="2956" spans="1:15">
      <c r="H2956" t="s">
        <v>7242</v>
      </c>
      <c r="O2956">
        <f>SUMIF('3BL ACTUAL'!C:C,G2956,'3BL ACTUAL'!J:J)</f>
        <v>0</v>
      </c>
    </row>
    <row r="2957" spans="1:15">
      <c r="O2957">
        <f>SUMIF('3BL ACTUAL'!C:C,G2957,'3BL ACTUAL'!J:J)</f>
        <v>0</v>
      </c>
    </row>
    <row r="2958" spans="1:15">
      <c r="H2958" s="2668" t="s">
        <v>10222</v>
      </c>
      <c r="O2958">
        <f>SUMIF('3BL ACTUAL'!C:C,G2958,'3BL ACTUAL'!J:J)</f>
        <v>0</v>
      </c>
    </row>
    <row r="2959" spans="1:15">
      <c r="A2959" s="2669" t="s">
        <v>10206</v>
      </c>
      <c r="B2959" s="2669"/>
      <c r="C2959" s="2669"/>
      <c r="D2959" s="2669" t="s">
        <v>5073</v>
      </c>
      <c r="E2959" s="2669" t="s">
        <v>7243</v>
      </c>
      <c r="F2959" s="2669" t="s">
        <v>10223</v>
      </c>
      <c r="G2959" s="2669" t="s">
        <v>5300</v>
      </c>
      <c r="H2959" s="2669" t="s">
        <v>264</v>
      </c>
      <c r="I2959" s="3025">
        <v>1600</v>
      </c>
      <c r="J2959" s="3025">
        <v>0</v>
      </c>
      <c r="O2959">
        <f>SUMIF('3BL ACTUAL'!C:C,G2959,'3BL ACTUAL'!J:J)</f>
        <v>0</v>
      </c>
    </row>
    <row r="2960" spans="1:15">
      <c r="A2960" s="2669" t="s">
        <v>10206</v>
      </c>
      <c r="B2960" s="2669"/>
      <c r="C2960" s="2669"/>
      <c r="D2960" s="2669" t="s">
        <v>5073</v>
      </c>
      <c r="E2960" s="2669" t="s">
        <v>7243</v>
      </c>
      <c r="F2960" s="2669" t="s">
        <v>10223</v>
      </c>
      <c r="G2960" s="2669" t="s">
        <v>5297</v>
      </c>
      <c r="H2960" s="2669" t="s">
        <v>5075</v>
      </c>
      <c r="I2960" s="3025">
        <v>0</v>
      </c>
      <c r="J2960" s="3025">
        <v>1600</v>
      </c>
      <c r="O2960">
        <f>SUMIF('3BL ACTUAL'!C:C,G2960,'3BL ACTUAL'!J:J)</f>
        <v>0</v>
      </c>
    </row>
    <row r="2961" spans="1:15">
      <c r="H2961" t="s">
        <v>7244</v>
      </c>
      <c r="O2961">
        <f>SUMIF('3BL ACTUAL'!C:C,G2961,'3BL ACTUAL'!J:J)</f>
        <v>0</v>
      </c>
    </row>
    <row r="2962" spans="1:15">
      <c r="O2962">
        <f>SUMIF('3BL ACTUAL'!C:C,G2962,'3BL ACTUAL'!J:J)</f>
        <v>0</v>
      </c>
    </row>
    <row r="2963" spans="1:15">
      <c r="H2963" s="2668" t="s">
        <v>10224</v>
      </c>
      <c r="O2963">
        <f>SUMIF('3BL ACTUAL'!C:C,G2963,'3BL ACTUAL'!J:J)</f>
        <v>0</v>
      </c>
    </row>
    <row r="2964" spans="1:15">
      <c r="A2964" s="2669" t="s">
        <v>10206</v>
      </c>
      <c r="B2964" s="2669"/>
      <c r="C2964" s="2669"/>
      <c r="D2964" s="2669" t="s">
        <v>5073</v>
      </c>
      <c r="E2964" s="2669" t="s">
        <v>7245</v>
      </c>
      <c r="F2964" s="2669" t="s">
        <v>10225</v>
      </c>
      <c r="G2964" s="2669" t="s">
        <v>5309</v>
      </c>
      <c r="H2964" s="2669" t="s">
        <v>4947</v>
      </c>
      <c r="I2964" s="3025">
        <v>78</v>
      </c>
      <c r="J2964" s="3025">
        <v>0</v>
      </c>
      <c r="O2964">
        <f>SUMIF('3BL ACTUAL'!C:C,G2964,'3BL ACTUAL'!J:J)</f>
        <v>0</v>
      </c>
    </row>
    <row r="2965" spans="1:15">
      <c r="A2965" s="2669" t="s">
        <v>10206</v>
      </c>
      <c r="B2965" s="2669"/>
      <c r="C2965" s="2669"/>
      <c r="D2965" s="2669" t="s">
        <v>5073</v>
      </c>
      <c r="E2965" s="2669" t="s">
        <v>7245</v>
      </c>
      <c r="F2965" s="2669" t="s">
        <v>10225</v>
      </c>
      <c r="G2965" s="2669" t="s">
        <v>5297</v>
      </c>
      <c r="H2965" s="2669" t="s">
        <v>5075</v>
      </c>
      <c r="I2965" s="3025">
        <v>0</v>
      </c>
      <c r="J2965" s="3025">
        <v>78</v>
      </c>
      <c r="O2965">
        <f>SUMIF('3BL ACTUAL'!C:C,G2965,'3BL ACTUAL'!J:J)</f>
        <v>0</v>
      </c>
    </row>
    <row r="2966" spans="1:15">
      <c r="H2966" t="s">
        <v>7246</v>
      </c>
      <c r="O2966">
        <f>SUMIF('3BL ACTUAL'!C:C,G2966,'3BL ACTUAL'!J:J)</f>
        <v>0</v>
      </c>
    </row>
    <row r="2967" spans="1:15">
      <c r="O2967">
        <f>SUMIF('3BL ACTUAL'!C:C,G2967,'3BL ACTUAL'!J:J)</f>
        <v>0</v>
      </c>
    </row>
    <row r="2968" spans="1:15">
      <c r="H2968" s="2668" t="s">
        <v>10226</v>
      </c>
      <c r="O2968">
        <f>SUMIF('3BL ACTUAL'!C:C,G2968,'3BL ACTUAL'!J:J)</f>
        <v>0</v>
      </c>
    </row>
    <row r="2969" spans="1:15">
      <c r="A2969" s="2669" t="s">
        <v>10227</v>
      </c>
      <c r="B2969" s="2669" t="s">
        <v>4415</v>
      </c>
      <c r="C2969" s="2669" t="s">
        <v>5059</v>
      </c>
      <c r="D2969" s="2669" t="s">
        <v>4415</v>
      </c>
      <c r="E2969" s="2669" t="s">
        <v>7496</v>
      </c>
      <c r="F2969" s="2669" t="s">
        <v>10228</v>
      </c>
      <c r="G2969" s="2669" t="s">
        <v>5309</v>
      </c>
      <c r="H2969" s="2669" t="s">
        <v>4947</v>
      </c>
      <c r="I2969" s="3025">
        <v>902</v>
      </c>
      <c r="J2969" s="3025">
        <v>0</v>
      </c>
      <c r="O2969">
        <f>SUMIF('3BL ACTUAL'!C:C,G2969,'3BL ACTUAL'!J:J)</f>
        <v>0</v>
      </c>
    </row>
    <row r="2970" spans="1:15">
      <c r="A2970" s="2669" t="s">
        <v>10227</v>
      </c>
      <c r="B2970" s="2669" t="s">
        <v>4415</v>
      </c>
      <c r="C2970" s="2669" t="s">
        <v>5059</v>
      </c>
      <c r="D2970" s="2669" t="s">
        <v>4415</v>
      </c>
      <c r="E2970" s="2669" t="s">
        <v>7496</v>
      </c>
      <c r="F2970" s="2669" t="s">
        <v>10228</v>
      </c>
      <c r="G2970" s="2669" t="s">
        <v>5303</v>
      </c>
      <c r="H2970" s="2669" t="s">
        <v>5063</v>
      </c>
      <c r="I2970" s="3025">
        <v>0</v>
      </c>
      <c r="J2970" s="3025">
        <v>0</v>
      </c>
      <c r="O2970">
        <f>SUMIF('3BL ACTUAL'!C:C,G2970,'3BL ACTUAL'!J:J)</f>
        <v>0</v>
      </c>
    </row>
    <row r="2971" spans="1:15">
      <c r="A2971" s="2669" t="s">
        <v>10227</v>
      </c>
      <c r="B2971" s="2669" t="s">
        <v>4415</v>
      </c>
      <c r="C2971" s="2669" t="s">
        <v>5059</v>
      </c>
      <c r="D2971" s="2669" t="s">
        <v>4415</v>
      </c>
      <c r="E2971" s="2669" t="s">
        <v>7496</v>
      </c>
      <c r="F2971" s="2669" t="s">
        <v>10228</v>
      </c>
      <c r="G2971" s="2669" t="s">
        <v>5311</v>
      </c>
      <c r="H2971" s="2669" t="s">
        <v>5064</v>
      </c>
      <c r="I2971" s="3025">
        <v>0</v>
      </c>
      <c r="J2971" s="3025">
        <v>902</v>
      </c>
      <c r="O2971">
        <f>SUMIF('3BL ACTUAL'!C:C,G2971,'3BL ACTUAL'!J:J)</f>
        <v>0</v>
      </c>
    </row>
    <row r="2972" spans="1:15">
      <c r="H2972" t="s">
        <v>7497</v>
      </c>
      <c r="O2972">
        <f>SUMIF('3BL ACTUAL'!C:C,G2972,'3BL ACTUAL'!J:J)</f>
        <v>0</v>
      </c>
    </row>
    <row r="2973" spans="1:15">
      <c r="O2973">
        <f>SUMIF('3BL ACTUAL'!C:C,G2973,'3BL ACTUAL'!J:J)</f>
        <v>0</v>
      </c>
    </row>
    <row r="2974" spans="1:15">
      <c r="H2974" s="2668" t="s">
        <v>10229</v>
      </c>
      <c r="O2974">
        <f>SUMIF('3BL ACTUAL'!C:C,G2974,'3BL ACTUAL'!J:J)</f>
        <v>0</v>
      </c>
    </row>
    <row r="2975" spans="1:15">
      <c r="A2975" s="2669" t="s">
        <v>10227</v>
      </c>
      <c r="B2975" s="2669" t="s">
        <v>4415</v>
      </c>
      <c r="C2975" s="2669" t="s">
        <v>5059</v>
      </c>
      <c r="D2975" s="2669" t="s">
        <v>4415</v>
      </c>
      <c r="E2975" s="2669" t="s">
        <v>7498</v>
      </c>
      <c r="F2975" s="2669" t="s">
        <v>10230</v>
      </c>
      <c r="G2975" s="2669" t="s">
        <v>5309</v>
      </c>
      <c r="H2975" s="2669" t="s">
        <v>4947</v>
      </c>
      <c r="I2975" s="3025">
        <v>196</v>
      </c>
      <c r="J2975" s="3025">
        <v>0</v>
      </c>
      <c r="O2975">
        <f>SUMIF('3BL ACTUAL'!C:C,G2975,'3BL ACTUAL'!J:J)</f>
        <v>0</v>
      </c>
    </row>
    <row r="2976" spans="1:15">
      <c r="A2976" s="2669" t="s">
        <v>10227</v>
      </c>
      <c r="B2976" s="2669" t="s">
        <v>4415</v>
      </c>
      <c r="C2976" s="2669" t="s">
        <v>5059</v>
      </c>
      <c r="D2976" s="2669" t="s">
        <v>4415</v>
      </c>
      <c r="E2976" s="2669" t="s">
        <v>7498</v>
      </c>
      <c r="F2976" s="2669" t="s">
        <v>10230</v>
      </c>
      <c r="G2976" s="2669" t="s">
        <v>5303</v>
      </c>
      <c r="H2976" s="2669" t="s">
        <v>5063</v>
      </c>
      <c r="I2976" s="3025">
        <v>0</v>
      </c>
      <c r="J2976" s="3025">
        <v>0</v>
      </c>
      <c r="O2976">
        <f>SUMIF('3BL ACTUAL'!C:C,G2976,'3BL ACTUAL'!J:J)</f>
        <v>0</v>
      </c>
    </row>
    <row r="2977" spans="1:15">
      <c r="A2977" s="2669" t="s">
        <v>10227</v>
      </c>
      <c r="B2977" s="2669" t="s">
        <v>4415</v>
      </c>
      <c r="C2977" s="2669" t="s">
        <v>5059</v>
      </c>
      <c r="D2977" s="2669" t="s">
        <v>4415</v>
      </c>
      <c r="E2977" s="2669" t="s">
        <v>7498</v>
      </c>
      <c r="F2977" s="2669" t="s">
        <v>10230</v>
      </c>
      <c r="G2977" s="2669" t="s">
        <v>5311</v>
      </c>
      <c r="H2977" s="2669" t="s">
        <v>5064</v>
      </c>
      <c r="I2977" s="3025">
        <v>0</v>
      </c>
      <c r="J2977" s="3025">
        <v>196</v>
      </c>
      <c r="O2977">
        <f>SUMIF('3BL ACTUAL'!C:C,G2977,'3BL ACTUAL'!J:J)</f>
        <v>0</v>
      </c>
    </row>
    <row r="2978" spans="1:15">
      <c r="H2978" t="s">
        <v>7499</v>
      </c>
      <c r="O2978">
        <f>SUMIF('3BL ACTUAL'!C:C,G2978,'3BL ACTUAL'!J:J)</f>
        <v>0</v>
      </c>
    </row>
    <row r="2979" spans="1:15">
      <c r="O2979">
        <f>SUMIF('3BL ACTUAL'!C:C,G2979,'3BL ACTUAL'!J:J)</f>
        <v>0</v>
      </c>
    </row>
    <row r="2980" spans="1:15">
      <c r="H2980" s="2668" t="s">
        <v>10231</v>
      </c>
      <c r="O2980">
        <f>SUMIF('3BL ACTUAL'!C:C,G2980,'3BL ACTUAL'!J:J)</f>
        <v>0</v>
      </c>
    </row>
    <row r="2981" spans="1:15">
      <c r="A2981" s="2669" t="s">
        <v>10232</v>
      </c>
      <c r="B2981" s="2669" t="s">
        <v>4415</v>
      </c>
      <c r="C2981" s="2669" t="s">
        <v>5059</v>
      </c>
      <c r="D2981" s="2669" t="s">
        <v>4415</v>
      </c>
      <c r="E2981" s="2669" t="s">
        <v>7693</v>
      </c>
      <c r="F2981" s="2669" t="s">
        <v>10233</v>
      </c>
      <c r="G2981" s="2669" t="s">
        <v>5308</v>
      </c>
      <c r="H2981" s="2669" t="s">
        <v>4921</v>
      </c>
      <c r="I2981" s="3025">
        <v>19.82</v>
      </c>
      <c r="J2981" s="3025">
        <v>0</v>
      </c>
      <c r="O2981">
        <f>SUMIF('3BL ACTUAL'!C:C,G2981,'3BL ACTUAL'!J:J)</f>
        <v>0</v>
      </c>
    </row>
    <row r="2982" spans="1:15">
      <c r="A2982" s="2669" t="s">
        <v>10232</v>
      </c>
      <c r="B2982" s="2669" t="s">
        <v>4415</v>
      </c>
      <c r="C2982" s="2669" t="s">
        <v>5059</v>
      </c>
      <c r="D2982" s="2669" t="s">
        <v>4415</v>
      </c>
      <c r="E2982" s="2669" t="s">
        <v>7693</v>
      </c>
      <c r="F2982" s="2669" t="s">
        <v>10233</v>
      </c>
      <c r="G2982" s="2669" t="s">
        <v>5316</v>
      </c>
      <c r="H2982" s="2669" t="s">
        <v>4971</v>
      </c>
      <c r="I2982" s="3025">
        <v>165.18</v>
      </c>
      <c r="J2982" s="3025">
        <v>0</v>
      </c>
      <c r="O2982">
        <f>SUMIF('3BL ACTUAL'!C:C,G2982,'3BL ACTUAL'!J:J)</f>
        <v>0</v>
      </c>
    </row>
    <row r="2983" spans="1:15">
      <c r="A2983" s="2669" t="s">
        <v>10232</v>
      </c>
      <c r="B2983" s="2669" t="s">
        <v>4415</v>
      </c>
      <c r="C2983" s="2669" t="s">
        <v>5059</v>
      </c>
      <c r="D2983" s="2669" t="s">
        <v>4415</v>
      </c>
      <c r="E2983" s="2669" t="s">
        <v>7693</v>
      </c>
      <c r="F2983" s="2669" t="s">
        <v>10233</v>
      </c>
      <c r="G2983" s="2669" t="s">
        <v>5303</v>
      </c>
      <c r="H2983" s="2669" t="s">
        <v>5063</v>
      </c>
      <c r="I2983" s="3025">
        <v>0</v>
      </c>
      <c r="J2983" s="3025">
        <v>0</v>
      </c>
      <c r="O2983">
        <f>SUMIF('3BL ACTUAL'!C:C,G2983,'3BL ACTUAL'!J:J)</f>
        <v>0</v>
      </c>
    </row>
    <row r="2984" spans="1:15">
      <c r="A2984" s="2669" t="s">
        <v>10232</v>
      </c>
      <c r="B2984" s="2669" t="s">
        <v>4415</v>
      </c>
      <c r="C2984" s="2669" t="s">
        <v>5059</v>
      </c>
      <c r="D2984" s="2669" t="s">
        <v>4415</v>
      </c>
      <c r="E2984" s="2669" t="s">
        <v>7693</v>
      </c>
      <c r="F2984" s="2669" t="s">
        <v>10233</v>
      </c>
      <c r="G2984" s="2669" t="s">
        <v>5311</v>
      </c>
      <c r="H2984" s="2669" t="s">
        <v>5064</v>
      </c>
      <c r="I2984" s="3025">
        <v>0</v>
      </c>
      <c r="J2984" s="3025">
        <v>185</v>
      </c>
      <c r="O2984">
        <f>SUMIF('3BL ACTUAL'!C:C,G2984,'3BL ACTUAL'!J:J)</f>
        <v>0</v>
      </c>
    </row>
    <row r="2985" spans="1:15">
      <c r="H2985" t="s">
        <v>7694</v>
      </c>
      <c r="O2985">
        <f>SUMIF('3BL ACTUAL'!C:C,G2985,'3BL ACTUAL'!J:J)</f>
        <v>0</v>
      </c>
    </row>
    <row r="2986" spans="1:15">
      <c r="O2986">
        <f>SUMIF('3BL ACTUAL'!C:C,G2986,'3BL ACTUAL'!J:J)</f>
        <v>0</v>
      </c>
    </row>
    <row r="2987" spans="1:15">
      <c r="H2987" s="2668" t="s">
        <v>10234</v>
      </c>
      <c r="O2987">
        <f>SUMIF('3BL ACTUAL'!C:C,G2987,'3BL ACTUAL'!J:J)</f>
        <v>0</v>
      </c>
    </row>
    <row r="2988" spans="1:15">
      <c r="A2988" s="2669" t="s">
        <v>10235</v>
      </c>
      <c r="B2988" s="2669" t="s">
        <v>4415</v>
      </c>
      <c r="C2988" s="2669" t="s">
        <v>5059</v>
      </c>
      <c r="D2988" s="2669" t="s">
        <v>4415</v>
      </c>
      <c r="E2988" s="2669" t="s">
        <v>7494</v>
      </c>
      <c r="F2988" s="2669" t="s">
        <v>10236</v>
      </c>
      <c r="G2988" s="2669" t="s">
        <v>5309</v>
      </c>
      <c r="H2988" s="2669" t="s">
        <v>4947</v>
      </c>
      <c r="I2988" s="3025">
        <v>1523.05</v>
      </c>
      <c r="J2988" s="3025">
        <v>0</v>
      </c>
      <c r="O2988">
        <f>SUMIF('3BL ACTUAL'!C:C,G2988,'3BL ACTUAL'!J:J)</f>
        <v>0</v>
      </c>
    </row>
    <row r="2989" spans="1:15">
      <c r="A2989" s="2669" t="s">
        <v>10235</v>
      </c>
      <c r="B2989" s="2669" t="s">
        <v>4415</v>
      </c>
      <c r="C2989" s="2669" t="s">
        <v>5059</v>
      </c>
      <c r="D2989" s="2669" t="s">
        <v>4415</v>
      </c>
      <c r="E2989" s="2669" t="s">
        <v>7494</v>
      </c>
      <c r="F2989" s="2669" t="s">
        <v>10236</v>
      </c>
      <c r="G2989" s="2669" t="s">
        <v>5303</v>
      </c>
      <c r="H2989" s="2669" t="s">
        <v>5063</v>
      </c>
      <c r="I2989" s="3025">
        <v>0</v>
      </c>
      <c r="J2989" s="3025">
        <v>0</v>
      </c>
      <c r="O2989">
        <f>SUMIF('3BL ACTUAL'!C:C,G2989,'3BL ACTUAL'!J:J)</f>
        <v>0</v>
      </c>
    </row>
    <row r="2990" spans="1:15">
      <c r="A2990" s="2669" t="s">
        <v>10235</v>
      </c>
      <c r="B2990" s="2669" t="s">
        <v>4415</v>
      </c>
      <c r="C2990" s="2669" t="s">
        <v>5059</v>
      </c>
      <c r="D2990" s="2669" t="s">
        <v>4415</v>
      </c>
      <c r="E2990" s="2669" t="s">
        <v>7494</v>
      </c>
      <c r="F2990" s="2669" t="s">
        <v>10236</v>
      </c>
      <c r="G2990" s="2669" t="s">
        <v>5311</v>
      </c>
      <c r="H2990" s="2669" t="s">
        <v>5064</v>
      </c>
      <c r="I2990" s="3025">
        <v>0</v>
      </c>
      <c r="J2990" s="3025">
        <v>1523.05</v>
      </c>
      <c r="O2990">
        <f>SUMIF('3BL ACTUAL'!C:C,G2990,'3BL ACTUAL'!J:J)</f>
        <v>0</v>
      </c>
    </row>
    <row r="2991" spans="1:15">
      <c r="H2991" t="s">
        <v>7495</v>
      </c>
      <c r="O2991">
        <f>SUMIF('3BL ACTUAL'!C:C,G2991,'3BL ACTUAL'!J:J)</f>
        <v>0</v>
      </c>
    </row>
    <row r="2992" spans="1:15">
      <c r="O2992">
        <f>SUMIF('3BL ACTUAL'!C:C,G2992,'3BL ACTUAL'!J:J)</f>
        <v>0</v>
      </c>
    </row>
    <row r="2993" spans="1:15">
      <c r="H2993" s="2668" t="s">
        <v>10237</v>
      </c>
      <c r="O2993">
        <f>SUMIF('3BL ACTUAL'!C:C,G2993,'3BL ACTUAL'!J:J)</f>
        <v>0</v>
      </c>
    </row>
    <row r="2994" spans="1:15">
      <c r="A2994" s="2669" t="s">
        <v>10235</v>
      </c>
      <c r="B2994" s="2669" t="s">
        <v>4415</v>
      </c>
      <c r="C2994" s="2669" t="s">
        <v>5059</v>
      </c>
      <c r="D2994" s="2669" t="s">
        <v>4415</v>
      </c>
      <c r="E2994" s="2669" t="s">
        <v>8697</v>
      </c>
      <c r="F2994" s="2669" t="s">
        <v>10238</v>
      </c>
      <c r="G2994" s="2669" t="s">
        <v>5308</v>
      </c>
      <c r="H2994" s="2669" t="s">
        <v>4921</v>
      </c>
      <c r="I2994" s="3025">
        <v>6</v>
      </c>
      <c r="J2994" s="3025">
        <v>0</v>
      </c>
      <c r="O2994">
        <f>SUMIF('3BL ACTUAL'!C:C,G2994,'3BL ACTUAL'!J:J)</f>
        <v>0</v>
      </c>
    </row>
    <row r="2995" spans="1:15">
      <c r="A2995" s="2669" t="s">
        <v>10235</v>
      </c>
      <c r="B2995" s="2669" t="s">
        <v>4415</v>
      </c>
      <c r="C2995" s="2669" t="s">
        <v>5059</v>
      </c>
      <c r="D2995" s="2669" t="s">
        <v>4415</v>
      </c>
      <c r="E2995" s="2669" t="s">
        <v>8697</v>
      </c>
      <c r="F2995" s="2669" t="s">
        <v>10238</v>
      </c>
      <c r="G2995" s="2669" t="s">
        <v>5356</v>
      </c>
      <c r="H2995" s="2669" t="s">
        <v>5025</v>
      </c>
      <c r="I2995" s="3025">
        <v>50</v>
      </c>
      <c r="J2995" s="3025">
        <v>0</v>
      </c>
      <c r="O2995">
        <f>SUMIF('3BL ACTUAL'!C:C,G2995,'3BL ACTUAL'!J:J)</f>
        <v>0</v>
      </c>
    </row>
    <row r="2996" spans="1:15">
      <c r="A2996" s="2669" t="s">
        <v>10235</v>
      </c>
      <c r="B2996" s="2669" t="s">
        <v>4415</v>
      </c>
      <c r="C2996" s="2669" t="s">
        <v>5059</v>
      </c>
      <c r="D2996" s="2669" t="s">
        <v>4415</v>
      </c>
      <c r="E2996" s="2669" t="s">
        <v>8697</v>
      </c>
      <c r="F2996" s="2669" t="s">
        <v>10238</v>
      </c>
      <c r="G2996" s="2669" t="s">
        <v>5303</v>
      </c>
      <c r="H2996" s="2669" t="s">
        <v>5063</v>
      </c>
      <c r="I2996" s="3025">
        <v>0</v>
      </c>
      <c r="J2996" s="3025">
        <v>0</v>
      </c>
      <c r="O2996">
        <f>SUMIF('3BL ACTUAL'!C:C,G2996,'3BL ACTUAL'!J:J)</f>
        <v>0</v>
      </c>
    </row>
    <row r="2997" spans="1:15">
      <c r="A2997" s="2669" t="s">
        <v>10235</v>
      </c>
      <c r="B2997" s="2669" t="s">
        <v>4415</v>
      </c>
      <c r="C2997" s="2669" t="s">
        <v>5059</v>
      </c>
      <c r="D2997" s="2669" t="s">
        <v>4415</v>
      </c>
      <c r="E2997" s="2669" t="s">
        <v>8697</v>
      </c>
      <c r="F2997" s="2669" t="s">
        <v>10238</v>
      </c>
      <c r="G2997" s="2669" t="s">
        <v>5311</v>
      </c>
      <c r="H2997" s="2669" t="s">
        <v>5064</v>
      </c>
      <c r="I2997" s="3025">
        <v>0</v>
      </c>
      <c r="J2997" s="3025">
        <v>56</v>
      </c>
      <c r="O2997">
        <f>SUMIF('3BL ACTUAL'!C:C,G2997,'3BL ACTUAL'!J:J)</f>
        <v>0</v>
      </c>
    </row>
    <row r="2998" spans="1:15">
      <c r="H2998" t="s">
        <v>8698</v>
      </c>
      <c r="O2998">
        <f>SUMIF('3BL ACTUAL'!C:C,G2998,'3BL ACTUAL'!J:J)</f>
        <v>0</v>
      </c>
    </row>
    <row r="2999" spans="1:15">
      <c r="O2999">
        <f>SUMIF('3BL ACTUAL'!C:C,G2999,'3BL ACTUAL'!J:J)</f>
        <v>0</v>
      </c>
    </row>
    <row r="3000" spans="1:15">
      <c r="H3000" s="2668" t="s">
        <v>10239</v>
      </c>
      <c r="O3000">
        <f>SUMIF('3BL ACTUAL'!C:C,G3000,'3BL ACTUAL'!J:J)</f>
        <v>0</v>
      </c>
    </row>
    <row r="3001" spans="1:15">
      <c r="A3001" s="2669" t="s">
        <v>10240</v>
      </c>
      <c r="B3001" s="2669" t="s">
        <v>4415</v>
      </c>
      <c r="C3001" s="2669" t="s">
        <v>5059</v>
      </c>
      <c r="D3001" s="2669" t="s">
        <v>4415</v>
      </c>
      <c r="E3001" s="2669" t="s">
        <v>7889</v>
      </c>
      <c r="F3001" s="2669" t="s">
        <v>10241</v>
      </c>
      <c r="G3001" s="2669" t="s">
        <v>5308</v>
      </c>
      <c r="H3001" s="2669" t="s">
        <v>4921</v>
      </c>
      <c r="I3001" s="3025">
        <v>1.97</v>
      </c>
      <c r="J3001" s="3025">
        <v>0</v>
      </c>
      <c r="O3001">
        <f>SUMIF('3BL ACTUAL'!C:C,G3001,'3BL ACTUAL'!J:J)</f>
        <v>0</v>
      </c>
    </row>
    <row r="3002" spans="1:15">
      <c r="A3002" s="2669" t="s">
        <v>10240</v>
      </c>
      <c r="B3002" s="2669" t="s">
        <v>4415</v>
      </c>
      <c r="C3002" s="2669" t="s">
        <v>5059</v>
      </c>
      <c r="D3002" s="2669" t="s">
        <v>4415</v>
      </c>
      <c r="E3002" s="2669" t="s">
        <v>7889</v>
      </c>
      <c r="F3002" s="2669" t="s">
        <v>10241</v>
      </c>
      <c r="G3002" s="2669" t="s">
        <v>5328</v>
      </c>
      <c r="H3002" s="2669" t="s">
        <v>4994</v>
      </c>
      <c r="I3002" s="3025">
        <v>16.420000000000002</v>
      </c>
      <c r="J3002" s="3025">
        <v>0</v>
      </c>
      <c r="O3002">
        <f>SUMIF('3BL ACTUAL'!C:C,G3002,'3BL ACTUAL'!J:J)</f>
        <v>0</v>
      </c>
    </row>
    <row r="3003" spans="1:15">
      <c r="A3003" s="2669" t="s">
        <v>10240</v>
      </c>
      <c r="B3003" s="2669" t="s">
        <v>4415</v>
      </c>
      <c r="C3003" s="2669" t="s">
        <v>5059</v>
      </c>
      <c r="D3003" s="2669" t="s">
        <v>4415</v>
      </c>
      <c r="E3003" s="2669" t="s">
        <v>7889</v>
      </c>
      <c r="F3003" s="2669" t="s">
        <v>10241</v>
      </c>
      <c r="G3003" s="2669" t="s">
        <v>5303</v>
      </c>
      <c r="H3003" s="2669" t="s">
        <v>5063</v>
      </c>
      <c r="I3003" s="3025">
        <v>0</v>
      </c>
      <c r="J3003" s="3025">
        <v>0</v>
      </c>
      <c r="O3003">
        <f>SUMIF('3BL ACTUAL'!C:C,G3003,'3BL ACTUAL'!J:J)</f>
        <v>0</v>
      </c>
    </row>
    <row r="3004" spans="1:15">
      <c r="A3004" s="2669" t="s">
        <v>10240</v>
      </c>
      <c r="B3004" s="2669" t="s">
        <v>4415</v>
      </c>
      <c r="C3004" s="2669" t="s">
        <v>5059</v>
      </c>
      <c r="D3004" s="2669" t="s">
        <v>4415</v>
      </c>
      <c r="E3004" s="2669" t="s">
        <v>7889</v>
      </c>
      <c r="F3004" s="2669" t="s">
        <v>10241</v>
      </c>
      <c r="G3004" s="2669" t="s">
        <v>5311</v>
      </c>
      <c r="H3004" s="2669" t="s">
        <v>5064</v>
      </c>
      <c r="I3004" s="3025">
        <v>0</v>
      </c>
      <c r="J3004" s="3025">
        <v>18.39</v>
      </c>
      <c r="O3004">
        <f>SUMIF('3BL ACTUAL'!C:C,G3004,'3BL ACTUAL'!J:J)</f>
        <v>0</v>
      </c>
    </row>
    <row r="3005" spans="1:15">
      <c r="H3005" t="s">
        <v>7890</v>
      </c>
      <c r="O3005">
        <f>SUMIF('3BL ACTUAL'!C:C,G3005,'3BL ACTUAL'!J:J)</f>
        <v>0</v>
      </c>
    </row>
    <row r="3006" spans="1:15">
      <c r="O3006">
        <f>SUMIF('3BL ACTUAL'!C:C,G3006,'3BL ACTUAL'!J:J)</f>
        <v>0</v>
      </c>
    </row>
    <row r="3007" spans="1:15">
      <c r="H3007" s="2668" t="s">
        <v>10242</v>
      </c>
      <c r="O3007">
        <f>SUMIF('3BL ACTUAL'!C:C,G3007,'3BL ACTUAL'!J:J)</f>
        <v>0</v>
      </c>
    </row>
    <row r="3008" spans="1:15">
      <c r="A3008" s="2669" t="s">
        <v>10240</v>
      </c>
      <c r="B3008" s="2669"/>
      <c r="C3008" s="2669"/>
      <c r="D3008" s="2669" t="s">
        <v>5073</v>
      </c>
      <c r="E3008" s="2669" t="s">
        <v>7236</v>
      </c>
      <c r="F3008" s="2669" t="s">
        <v>10243</v>
      </c>
      <c r="G3008" s="2669" t="s">
        <v>5354</v>
      </c>
      <c r="H3008" s="2669" t="s">
        <v>5033</v>
      </c>
      <c r="I3008" s="3025">
        <v>18.399999999999999</v>
      </c>
      <c r="J3008" s="3025">
        <v>0</v>
      </c>
      <c r="O3008">
        <f>SUMIF('3BL ACTUAL'!C:C,G3008,'3BL ACTUAL'!J:J)</f>
        <v>0</v>
      </c>
    </row>
    <row r="3009" spans="1:15">
      <c r="A3009" s="2669" t="s">
        <v>10240</v>
      </c>
      <c r="B3009" s="2669"/>
      <c r="C3009" s="2669"/>
      <c r="D3009" s="2669" t="s">
        <v>5073</v>
      </c>
      <c r="E3009" s="2669" t="s">
        <v>7236</v>
      </c>
      <c r="F3009" s="2669" t="s">
        <v>10243</v>
      </c>
      <c r="G3009" s="2669" t="s">
        <v>5297</v>
      </c>
      <c r="H3009" s="2669" t="s">
        <v>5075</v>
      </c>
      <c r="I3009" s="3025">
        <v>0</v>
      </c>
      <c r="J3009" s="3025">
        <v>18.399999999999999</v>
      </c>
      <c r="O3009">
        <f>SUMIF('3BL ACTUAL'!C:C,G3009,'3BL ACTUAL'!J:J)</f>
        <v>0</v>
      </c>
    </row>
    <row r="3010" spans="1:15">
      <c r="H3010" t="s">
        <v>7237</v>
      </c>
      <c r="O3010">
        <f>SUMIF('3BL ACTUAL'!C:C,G3010,'3BL ACTUAL'!J:J)</f>
        <v>0</v>
      </c>
    </row>
    <row r="3011" spans="1:15">
      <c r="O3011">
        <f>SUMIF('3BL ACTUAL'!C:C,G3011,'3BL ACTUAL'!J:J)</f>
        <v>0</v>
      </c>
    </row>
    <row r="3012" spans="1:15">
      <c r="H3012" s="2668" t="s">
        <v>10244</v>
      </c>
      <c r="O3012">
        <f>SUMIF('3BL ACTUAL'!C:C,G3012,'3BL ACTUAL'!J:J)</f>
        <v>0</v>
      </c>
    </row>
    <row r="3013" spans="1:15">
      <c r="A3013" s="2669" t="s">
        <v>10245</v>
      </c>
      <c r="B3013" s="2669" t="s">
        <v>5071</v>
      </c>
      <c r="C3013" s="2669" t="s">
        <v>9011</v>
      </c>
      <c r="D3013" s="2669" t="s">
        <v>5071</v>
      </c>
      <c r="E3013" s="2669" t="s">
        <v>10246</v>
      </c>
      <c r="F3013" s="2669" t="s">
        <v>10247</v>
      </c>
      <c r="G3013" s="2669" t="s">
        <v>5311</v>
      </c>
      <c r="H3013" s="2669" t="s">
        <v>5015</v>
      </c>
      <c r="I3013" s="3025">
        <v>340</v>
      </c>
      <c r="J3013" s="3025">
        <v>0</v>
      </c>
      <c r="O3013">
        <f>SUMIF('3BL ACTUAL'!C:C,G3013,'3BL ACTUAL'!J:J)</f>
        <v>0</v>
      </c>
    </row>
    <row r="3014" spans="1:15">
      <c r="A3014" s="2669" t="s">
        <v>10245</v>
      </c>
      <c r="B3014" s="2669" t="s">
        <v>5071</v>
      </c>
      <c r="C3014" s="2669" t="s">
        <v>9011</v>
      </c>
      <c r="D3014" s="2669" t="s">
        <v>5071</v>
      </c>
      <c r="E3014" s="2669" t="s">
        <v>10246</v>
      </c>
      <c r="F3014" s="2669" t="s">
        <v>10247</v>
      </c>
      <c r="G3014" s="2669" t="s">
        <v>5305</v>
      </c>
      <c r="H3014" s="2669" t="s">
        <v>9014</v>
      </c>
      <c r="I3014" s="3025">
        <v>0</v>
      </c>
      <c r="J3014" s="3025">
        <v>340</v>
      </c>
      <c r="O3014">
        <f>SUMIF('3BL ACTUAL'!C:C,G3014,'3BL ACTUAL'!J:J)</f>
        <v>0</v>
      </c>
    </row>
    <row r="3015" spans="1:15">
      <c r="H3015" t="s">
        <v>9015</v>
      </c>
      <c r="O3015">
        <f>SUMIF('3BL ACTUAL'!C:C,G3015,'3BL ACTUAL'!J:J)</f>
        <v>0</v>
      </c>
    </row>
    <row r="3016" spans="1:15">
      <c r="O3016">
        <f>SUMIF('3BL ACTUAL'!C:C,G3016,'3BL ACTUAL'!J:J)</f>
        <v>0</v>
      </c>
    </row>
    <row r="3017" spans="1:15">
      <c r="H3017" s="2668" t="s">
        <v>10248</v>
      </c>
      <c r="O3017">
        <f>SUMIF('3BL ACTUAL'!C:C,G3017,'3BL ACTUAL'!J:J)</f>
        <v>0</v>
      </c>
    </row>
    <row r="3018" spans="1:15">
      <c r="A3018" s="2669" t="s">
        <v>10245</v>
      </c>
      <c r="B3018" s="2669" t="s">
        <v>4415</v>
      </c>
      <c r="C3018" s="2669" t="s">
        <v>5059</v>
      </c>
      <c r="D3018" s="2669" t="s">
        <v>4415</v>
      </c>
      <c r="E3018" s="2669" t="s">
        <v>7490</v>
      </c>
      <c r="F3018" s="2669" t="s">
        <v>10249</v>
      </c>
      <c r="G3018" s="2669" t="s">
        <v>5308</v>
      </c>
      <c r="H3018" s="2669" t="s">
        <v>5097</v>
      </c>
      <c r="I3018" s="3025">
        <v>0</v>
      </c>
      <c r="J3018" s="3025">
        <v>0</v>
      </c>
      <c r="O3018">
        <f>SUMIF('3BL ACTUAL'!C:C,G3018,'3BL ACTUAL'!J:J)</f>
        <v>0</v>
      </c>
    </row>
    <row r="3019" spans="1:15">
      <c r="A3019" s="2669" t="s">
        <v>10245</v>
      </c>
      <c r="B3019" s="2669" t="s">
        <v>4415</v>
      </c>
      <c r="C3019" s="2669" t="s">
        <v>5059</v>
      </c>
      <c r="D3019" s="2669" t="s">
        <v>4415</v>
      </c>
      <c r="E3019" s="2669" t="s">
        <v>7490</v>
      </c>
      <c r="F3019" s="2669" t="s">
        <v>10249</v>
      </c>
      <c r="G3019" s="2669" t="s">
        <v>5309</v>
      </c>
      <c r="H3019" s="2669" t="s">
        <v>4947</v>
      </c>
      <c r="I3019" s="3025">
        <v>688</v>
      </c>
      <c r="J3019" s="3025">
        <v>0</v>
      </c>
      <c r="O3019">
        <f>SUMIF('3BL ACTUAL'!C:C,G3019,'3BL ACTUAL'!J:J)</f>
        <v>0</v>
      </c>
    </row>
    <row r="3020" spans="1:15">
      <c r="A3020" s="2669" t="s">
        <v>10245</v>
      </c>
      <c r="B3020" s="2669" t="s">
        <v>4415</v>
      </c>
      <c r="C3020" s="2669" t="s">
        <v>5059</v>
      </c>
      <c r="D3020" s="2669" t="s">
        <v>4415</v>
      </c>
      <c r="E3020" s="2669" t="s">
        <v>7490</v>
      </c>
      <c r="F3020" s="2669" t="s">
        <v>10249</v>
      </c>
      <c r="G3020" s="2669" t="s">
        <v>5303</v>
      </c>
      <c r="H3020" s="2669" t="s">
        <v>5063</v>
      </c>
      <c r="I3020" s="3025">
        <v>0</v>
      </c>
      <c r="J3020" s="3025">
        <v>0</v>
      </c>
      <c r="O3020">
        <f>SUMIF('3BL ACTUAL'!C:C,G3020,'3BL ACTUAL'!J:J)</f>
        <v>0</v>
      </c>
    </row>
    <row r="3021" spans="1:15">
      <c r="A3021" s="2669" t="s">
        <v>10245</v>
      </c>
      <c r="B3021" s="2669" t="s">
        <v>4415</v>
      </c>
      <c r="C3021" s="2669" t="s">
        <v>5059</v>
      </c>
      <c r="D3021" s="2669" t="s">
        <v>4415</v>
      </c>
      <c r="E3021" s="2669" t="s">
        <v>7490</v>
      </c>
      <c r="F3021" s="2669" t="s">
        <v>10249</v>
      </c>
      <c r="G3021" s="2669" t="s">
        <v>5311</v>
      </c>
      <c r="H3021" s="2669" t="s">
        <v>5064</v>
      </c>
      <c r="I3021" s="3025">
        <v>0</v>
      </c>
      <c r="J3021" s="3025">
        <v>688</v>
      </c>
      <c r="O3021">
        <f>SUMIF('3BL ACTUAL'!C:C,G3021,'3BL ACTUAL'!J:J)</f>
        <v>0</v>
      </c>
    </row>
    <row r="3022" spans="1:15">
      <c r="H3022" t="s">
        <v>7491</v>
      </c>
      <c r="O3022">
        <f>SUMIF('3BL ACTUAL'!C:C,G3022,'3BL ACTUAL'!J:J)</f>
        <v>0</v>
      </c>
    </row>
    <row r="3023" spans="1:15">
      <c r="O3023">
        <f>SUMIF('3BL ACTUAL'!C:C,G3023,'3BL ACTUAL'!J:J)</f>
        <v>0</v>
      </c>
    </row>
    <row r="3024" spans="1:15">
      <c r="H3024" s="2668" t="s">
        <v>10250</v>
      </c>
      <c r="O3024">
        <f>SUMIF('3BL ACTUAL'!C:C,G3024,'3BL ACTUAL'!J:J)</f>
        <v>0</v>
      </c>
    </row>
    <row r="3025" spans="1:15">
      <c r="A3025" s="2669" t="s">
        <v>10245</v>
      </c>
      <c r="B3025" s="2669" t="s">
        <v>4415</v>
      </c>
      <c r="C3025" s="2669" t="s">
        <v>5059</v>
      </c>
      <c r="D3025" s="2669" t="s">
        <v>4415</v>
      </c>
      <c r="E3025" s="2669" t="s">
        <v>7492</v>
      </c>
      <c r="F3025" s="2669" t="s">
        <v>10251</v>
      </c>
      <c r="G3025" s="2669" t="s">
        <v>5308</v>
      </c>
      <c r="H3025" s="2669" t="s">
        <v>5097</v>
      </c>
      <c r="I3025" s="3025">
        <v>0</v>
      </c>
      <c r="J3025" s="3025">
        <v>0</v>
      </c>
      <c r="O3025">
        <f>SUMIF('3BL ACTUAL'!C:C,G3025,'3BL ACTUAL'!J:J)</f>
        <v>0</v>
      </c>
    </row>
    <row r="3026" spans="1:15">
      <c r="A3026" s="2669" t="s">
        <v>10245</v>
      </c>
      <c r="B3026" s="2669" t="s">
        <v>4415</v>
      </c>
      <c r="C3026" s="2669" t="s">
        <v>5059</v>
      </c>
      <c r="D3026" s="2669" t="s">
        <v>4415</v>
      </c>
      <c r="E3026" s="2669" t="s">
        <v>7492</v>
      </c>
      <c r="F3026" s="2669" t="s">
        <v>10251</v>
      </c>
      <c r="G3026" s="2669" t="s">
        <v>5309</v>
      </c>
      <c r="H3026" s="2669" t="s">
        <v>4947</v>
      </c>
      <c r="I3026" s="3025">
        <v>78</v>
      </c>
      <c r="J3026" s="3025">
        <v>0</v>
      </c>
      <c r="O3026">
        <f>SUMIF('3BL ACTUAL'!C:C,G3026,'3BL ACTUAL'!J:J)</f>
        <v>0</v>
      </c>
    </row>
    <row r="3027" spans="1:15">
      <c r="A3027" s="2669" t="s">
        <v>10245</v>
      </c>
      <c r="B3027" s="2669" t="s">
        <v>4415</v>
      </c>
      <c r="C3027" s="2669" t="s">
        <v>5059</v>
      </c>
      <c r="D3027" s="2669" t="s">
        <v>4415</v>
      </c>
      <c r="E3027" s="2669" t="s">
        <v>7492</v>
      </c>
      <c r="F3027" s="2669" t="s">
        <v>10251</v>
      </c>
      <c r="G3027" s="2669" t="s">
        <v>5303</v>
      </c>
      <c r="H3027" s="2669" t="s">
        <v>5063</v>
      </c>
      <c r="I3027" s="3025">
        <v>0</v>
      </c>
      <c r="J3027" s="3025">
        <v>0</v>
      </c>
      <c r="O3027">
        <f>SUMIF('3BL ACTUAL'!C:C,G3027,'3BL ACTUAL'!J:J)</f>
        <v>0</v>
      </c>
    </row>
    <row r="3028" spans="1:15">
      <c r="A3028" s="2669" t="s">
        <v>10245</v>
      </c>
      <c r="B3028" s="2669" t="s">
        <v>4415</v>
      </c>
      <c r="C3028" s="2669" t="s">
        <v>5059</v>
      </c>
      <c r="D3028" s="2669" t="s">
        <v>4415</v>
      </c>
      <c r="E3028" s="2669" t="s">
        <v>7492</v>
      </c>
      <c r="F3028" s="2669" t="s">
        <v>10251</v>
      </c>
      <c r="G3028" s="2669" t="s">
        <v>5311</v>
      </c>
      <c r="H3028" s="2669" t="s">
        <v>5064</v>
      </c>
      <c r="I3028" s="3025">
        <v>0</v>
      </c>
      <c r="J3028" s="3025">
        <v>78</v>
      </c>
      <c r="O3028">
        <f>SUMIF('3BL ACTUAL'!C:C,G3028,'3BL ACTUAL'!J:J)</f>
        <v>0</v>
      </c>
    </row>
    <row r="3029" spans="1:15">
      <c r="H3029" t="s">
        <v>7493</v>
      </c>
      <c r="O3029">
        <f>SUMIF('3BL ACTUAL'!C:C,G3029,'3BL ACTUAL'!J:J)</f>
        <v>0</v>
      </c>
    </row>
    <row r="3030" spans="1:15">
      <c r="O3030">
        <f>SUMIF('3BL ACTUAL'!C:C,G3030,'3BL ACTUAL'!J:J)</f>
        <v>0</v>
      </c>
    </row>
    <row r="3031" spans="1:15">
      <c r="H3031" s="2668" t="s">
        <v>10252</v>
      </c>
      <c r="O3031">
        <f>SUMIF('3BL ACTUAL'!C:C,G3031,'3BL ACTUAL'!J:J)</f>
        <v>0</v>
      </c>
    </row>
    <row r="3032" spans="1:15">
      <c r="A3032" s="2669" t="s">
        <v>10245</v>
      </c>
      <c r="B3032" s="2669" t="s">
        <v>4415</v>
      </c>
      <c r="C3032" s="2669" t="s">
        <v>5059</v>
      </c>
      <c r="D3032" s="2669" t="s">
        <v>4415</v>
      </c>
      <c r="E3032" s="2669" t="s">
        <v>7725</v>
      </c>
      <c r="F3032" s="2669" t="s">
        <v>10253</v>
      </c>
      <c r="G3032" s="2669" t="s">
        <v>5308</v>
      </c>
      <c r="H3032" s="2669" t="s">
        <v>5097</v>
      </c>
      <c r="I3032" s="3025">
        <v>0</v>
      </c>
      <c r="J3032" s="3025">
        <v>0</v>
      </c>
      <c r="O3032">
        <f>SUMIF('3BL ACTUAL'!C:C,G3032,'3BL ACTUAL'!J:J)</f>
        <v>0</v>
      </c>
    </row>
    <row r="3033" spans="1:15">
      <c r="A3033" s="2669" t="s">
        <v>10245</v>
      </c>
      <c r="B3033" s="2669" t="s">
        <v>4415</v>
      </c>
      <c r="C3033" s="2669" t="s">
        <v>5059</v>
      </c>
      <c r="D3033" s="2669" t="s">
        <v>4415</v>
      </c>
      <c r="E3033" s="2669" t="s">
        <v>7725</v>
      </c>
      <c r="F3033" s="2669" t="s">
        <v>10253</v>
      </c>
      <c r="G3033" s="2669" t="s">
        <v>5343</v>
      </c>
      <c r="H3033" s="2669" t="s">
        <v>4975</v>
      </c>
      <c r="I3033" s="3025">
        <v>120</v>
      </c>
      <c r="J3033" s="3025">
        <v>0</v>
      </c>
      <c r="O3033">
        <f>SUMIF('3BL ACTUAL'!C:C,G3033,'3BL ACTUAL'!J:J)</f>
        <v>0</v>
      </c>
    </row>
    <row r="3034" spans="1:15">
      <c r="A3034" s="2669" t="s">
        <v>10245</v>
      </c>
      <c r="B3034" s="2669" t="s">
        <v>4415</v>
      </c>
      <c r="C3034" s="2669" t="s">
        <v>5059</v>
      </c>
      <c r="D3034" s="2669" t="s">
        <v>4415</v>
      </c>
      <c r="E3034" s="2669" t="s">
        <v>7725</v>
      </c>
      <c r="F3034" s="2669" t="s">
        <v>10253</v>
      </c>
      <c r="G3034" s="2669" t="s">
        <v>5303</v>
      </c>
      <c r="H3034" s="2669" t="s">
        <v>5063</v>
      </c>
      <c r="I3034" s="3025">
        <v>0</v>
      </c>
      <c r="J3034" s="3025">
        <v>0</v>
      </c>
      <c r="O3034">
        <f>SUMIF('3BL ACTUAL'!C:C,G3034,'3BL ACTUAL'!J:J)</f>
        <v>0</v>
      </c>
    </row>
    <row r="3035" spans="1:15">
      <c r="A3035" s="2669" t="s">
        <v>10245</v>
      </c>
      <c r="B3035" s="2669" t="s">
        <v>4415</v>
      </c>
      <c r="C3035" s="2669" t="s">
        <v>5059</v>
      </c>
      <c r="D3035" s="2669" t="s">
        <v>4415</v>
      </c>
      <c r="E3035" s="2669" t="s">
        <v>7725</v>
      </c>
      <c r="F3035" s="2669" t="s">
        <v>10253</v>
      </c>
      <c r="G3035" s="2669" t="s">
        <v>5311</v>
      </c>
      <c r="H3035" s="2669" t="s">
        <v>5064</v>
      </c>
      <c r="I3035" s="3025">
        <v>0</v>
      </c>
      <c r="J3035" s="3025">
        <v>120</v>
      </c>
      <c r="O3035">
        <f>SUMIF('3BL ACTUAL'!C:C,G3035,'3BL ACTUAL'!J:J)</f>
        <v>0</v>
      </c>
    </row>
    <row r="3036" spans="1:15">
      <c r="H3036" t="s">
        <v>7726</v>
      </c>
      <c r="O3036">
        <f>SUMIF('3BL ACTUAL'!C:C,G3036,'3BL ACTUAL'!J:J)</f>
        <v>0</v>
      </c>
    </row>
    <row r="3037" spans="1:15">
      <c r="O3037">
        <f>SUMIF('3BL ACTUAL'!C:C,G3037,'3BL ACTUAL'!J:J)</f>
        <v>0</v>
      </c>
    </row>
    <row r="3038" spans="1:15">
      <c r="H3038" s="2668" t="s">
        <v>10254</v>
      </c>
      <c r="O3038">
        <f>SUMIF('3BL ACTUAL'!C:C,G3038,'3BL ACTUAL'!J:J)</f>
        <v>0</v>
      </c>
    </row>
    <row r="3039" spans="1:15">
      <c r="A3039" s="2669" t="s">
        <v>10255</v>
      </c>
      <c r="B3039" s="2669" t="s">
        <v>4415</v>
      </c>
      <c r="C3039" s="2669" t="s">
        <v>5059</v>
      </c>
      <c r="D3039" s="2669" t="s">
        <v>4415</v>
      </c>
      <c r="E3039" s="2669" t="s">
        <v>7488</v>
      </c>
      <c r="F3039" s="2669" t="s">
        <v>10256</v>
      </c>
      <c r="G3039" s="2669" t="s">
        <v>5308</v>
      </c>
      <c r="H3039" s="2669" t="s">
        <v>4921</v>
      </c>
      <c r="I3039" s="3025">
        <v>8.52</v>
      </c>
      <c r="J3039" s="3025">
        <v>0</v>
      </c>
      <c r="O3039">
        <f>SUMIF('3BL ACTUAL'!C:C,G3039,'3BL ACTUAL'!J:J)</f>
        <v>0</v>
      </c>
    </row>
    <row r="3040" spans="1:15">
      <c r="A3040" s="2669" t="s">
        <v>10255</v>
      </c>
      <c r="B3040" s="2669" t="s">
        <v>4415</v>
      </c>
      <c r="C3040" s="2669" t="s">
        <v>5059</v>
      </c>
      <c r="D3040" s="2669" t="s">
        <v>4415</v>
      </c>
      <c r="E3040" s="2669" t="s">
        <v>7488</v>
      </c>
      <c r="F3040" s="2669" t="s">
        <v>10256</v>
      </c>
      <c r="G3040" s="2669" t="s">
        <v>5309</v>
      </c>
      <c r="H3040" s="2669" t="s">
        <v>4947</v>
      </c>
      <c r="I3040" s="3025">
        <v>71</v>
      </c>
      <c r="J3040" s="3025">
        <v>0</v>
      </c>
      <c r="O3040">
        <f>SUMIF('3BL ACTUAL'!C:C,G3040,'3BL ACTUAL'!J:J)</f>
        <v>0</v>
      </c>
    </row>
    <row r="3041" spans="1:15">
      <c r="A3041" s="2669" t="s">
        <v>10255</v>
      </c>
      <c r="B3041" s="2669" t="s">
        <v>4415</v>
      </c>
      <c r="C3041" s="2669" t="s">
        <v>5059</v>
      </c>
      <c r="D3041" s="2669" t="s">
        <v>4415</v>
      </c>
      <c r="E3041" s="2669" t="s">
        <v>7488</v>
      </c>
      <c r="F3041" s="2669" t="s">
        <v>10256</v>
      </c>
      <c r="G3041" s="2669" t="s">
        <v>5309</v>
      </c>
      <c r="H3041" s="2669" t="s">
        <v>4947</v>
      </c>
      <c r="I3041" s="3025">
        <v>414</v>
      </c>
      <c r="J3041" s="3025">
        <v>0</v>
      </c>
      <c r="O3041">
        <f>SUMIF('3BL ACTUAL'!C:C,G3041,'3BL ACTUAL'!J:J)</f>
        <v>0</v>
      </c>
    </row>
    <row r="3042" spans="1:15">
      <c r="A3042" s="2669" t="s">
        <v>10255</v>
      </c>
      <c r="B3042" s="2669" t="s">
        <v>4415</v>
      </c>
      <c r="C3042" s="2669" t="s">
        <v>5059</v>
      </c>
      <c r="D3042" s="2669" t="s">
        <v>4415</v>
      </c>
      <c r="E3042" s="2669" t="s">
        <v>7488</v>
      </c>
      <c r="F3042" s="2669" t="s">
        <v>10256</v>
      </c>
      <c r="G3042" s="2669" t="s">
        <v>5303</v>
      </c>
      <c r="H3042" s="2669" t="s">
        <v>5063</v>
      </c>
      <c r="I3042" s="3025">
        <v>0</v>
      </c>
      <c r="J3042" s="3025">
        <v>0</v>
      </c>
      <c r="O3042">
        <f>SUMIF('3BL ACTUAL'!C:C,G3042,'3BL ACTUAL'!J:J)</f>
        <v>0</v>
      </c>
    </row>
    <row r="3043" spans="1:15">
      <c r="A3043" s="2669" t="s">
        <v>10255</v>
      </c>
      <c r="B3043" s="2669" t="s">
        <v>4415</v>
      </c>
      <c r="C3043" s="2669" t="s">
        <v>5059</v>
      </c>
      <c r="D3043" s="2669" t="s">
        <v>4415</v>
      </c>
      <c r="E3043" s="2669" t="s">
        <v>7488</v>
      </c>
      <c r="F3043" s="2669" t="s">
        <v>10256</v>
      </c>
      <c r="G3043" s="2669" t="s">
        <v>5311</v>
      </c>
      <c r="H3043" s="2669" t="s">
        <v>5064</v>
      </c>
      <c r="I3043" s="3025">
        <v>0</v>
      </c>
      <c r="J3043" s="3025">
        <v>493.52</v>
      </c>
      <c r="O3043">
        <f>SUMIF('3BL ACTUAL'!C:C,G3043,'3BL ACTUAL'!J:J)</f>
        <v>0</v>
      </c>
    </row>
    <row r="3044" spans="1:15">
      <c r="H3044" t="s">
        <v>7489</v>
      </c>
      <c r="O3044">
        <f>SUMIF('3BL ACTUAL'!C:C,G3044,'3BL ACTUAL'!J:J)</f>
        <v>0</v>
      </c>
    </row>
    <row r="3045" spans="1:15">
      <c r="O3045">
        <f>SUMIF('3BL ACTUAL'!C:C,G3045,'3BL ACTUAL'!J:J)</f>
        <v>0</v>
      </c>
    </row>
    <row r="3046" spans="1:15">
      <c r="H3046" s="2668" t="s">
        <v>10257</v>
      </c>
      <c r="O3046">
        <f>SUMIF('3BL ACTUAL'!C:C,G3046,'3BL ACTUAL'!J:J)</f>
        <v>0</v>
      </c>
    </row>
    <row r="3047" spans="1:15">
      <c r="A3047" s="2669" t="s">
        <v>10255</v>
      </c>
      <c r="B3047" s="2669" t="s">
        <v>5169</v>
      </c>
      <c r="C3047" s="2669" t="s">
        <v>5298</v>
      </c>
      <c r="D3047" s="2669" t="s">
        <v>5299</v>
      </c>
      <c r="E3047" s="2669" t="s">
        <v>8874</v>
      </c>
      <c r="F3047" s="2669" t="s">
        <v>10258</v>
      </c>
      <c r="G3047" s="2669" t="s">
        <v>8992</v>
      </c>
      <c r="H3047" s="2669" t="s">
        <v>8993</v>
      </c>
      <c r="I3047" s="3025">
        <v>415.39</v>
      </c>
      <c r="J3047" s="3025">
        <v>0</v>
      </c>
      <c r="O3047">
        <f>SUMIF('3BL ACTUAL'!C:C,G3047,'3BL ACTUAL'!J:J)</f>
        <v>0</v>
      </c>
    </row>
    <row r="3048" spans="1:15">
      <c r="A3048" s="2669" t="s">
        <v>10255</v>
      </c>
      <c r="B3048" s="2669" t="s">
        <v>5169</v>
      </c>
      <c r="C3048" s="2669" t="s">
        <v>5298</v>
      </c>
      <c r="D3048" s="2669" t="s">
        <v>5299</v>
      </c>
      <c r="E3048" s="2669" t="s">
        <v>8874</v>
      </c>
      <c r="F3048" s="2669" t="s">
        <v>10258</v>
      </c>
      <c r="G3048" s="2669" t="s">
        <v>8784</v>
      </c>
      <c r="H3048" s="2669" t="s">
        <v>9036</v>
      </c>
      <c r="I3048" s="3025">
        <v>0</v>
      </c>
      <c r="J3048" s="3025">
        <v>415.39</v>
      </c>
      <c r="O3048">
        <f>SUMIF('3BL ACTUAL'!C:C,G3048,'3BL ACTUAL'!J:J)</f>
        <v>0</v>
      </c>
    </row>
    <row r="3049" spans="1:15">
      <c r="H3049" t="s">
        <v>8875</v>
      </c>
      <c r="O3049">
        <f>SUMIF('3BL ACTUAL'!C:C,G3049,'3BL ACTUAL'!J:J)</f>
        <v>0</v>
      </c>
    </row>
    <row r="3050" spans="1:15">
      <c r="O3050">
        <f>SUMIF('3BL ACTUAL'!C:C,G3050,'3BL ACTUAL'!J:J)</f>
        <v>0</v>
      </c>
    </row>
    <row r="3051" spans="1:15">
      <c r="H3051" s="2668" t="s">
        <v>10259</v>
      </c>
      <c r="N3051" s="1460">
        <v>1</v>
      </c>
      <c r="O3051">
        <f>SUMIF('3BL ACTUAL'!C:C,G3051,'3BL ACTUAL'!J:J)</f>
        <v>0</v>
      </c>
    </row>
    <row r="3052" spans="1:15">
      <c r="A3052" s="2669" t="s">
        <v>10255</v>
      </c>
      <c r="B3052" s="2669" t="s">
        <v>5169</v>
      </c>
      <c r="C3052" s="2669" t="s">
        <v>5298</v>
      </c>
      <c r="D3052" s="2669" t="s">
        <v>5299</v>
      </c>
      <c r="E3052" s="2669" t="s">
        <v>8988</v>
      </c>
      <c r="F3052" s="2669" t="s">
        <v>10260</v>
      </c>
      <c r="G3052" s="2669" t="s">
        <v>8992</v>
      </c>
      <c r="H3052" s="2669" t="s">
        <v>8993</v>
      </c>
      <c r="I3052" s="3025">
        <v>415.39</v>
      </c>
      <c r="J3052" s="3025">
        <v>0</v>
      </c>
      <c r="O3052">
        <f>SUMIF('3BL ACTUAL'!C:C,G3052,'3BL ACTUAL'!J:J)</f>
        <v>0</v>
      </c>
    </row>
    <row r="3053" spans="1:15">
      <c r="A3053" s="2669" t="s">
        <v>10255</v>
      </c>
      <c r="B3053" s="2669" t="s">
        <v>5169</v>
      </c>
      <c r="C3053" s="2669" t="s">
        <v>5298</v>
      </c>
      <c r="D3053" s="2669" t="s">
        <v>5299</v>
      </c>
      <c r="E3053" s="2669" t="s">
        <v>8988</v>
      </c>
      <c r="F3053" s="2669" t="s">
        <v>10260</v>
      </c>
      <c r="G3053" s="2669" t="s">
        <v>8980</v>
      </c>
      <c r="H3053" s="2669" t="s">
        <v>9055</v>
      </c>
      <c r="I3053" s="3025">
        <v>0</v>
      </c>
      <c r="J3053" s="3025">
        <v>415.39</v>
      </c>
      <c r="O3053">
        <f>SUMIF('3BL ACTUAL'!C:C,G3053,'3BL ACTUAL'!J:J)</f>
        <v>0</v>
      </c>
    </row>
    <row r="3054" spans="1:15">
      <c r="H3054" t="s">
        <v>8989</v>
      </c>
      <c r="O3054">
        <f>SUMIF('3BL ACTUAL'!C:C,G3054,'3BL ACTUAL'!J:J)</f>
        <v>0</v>
      </c>
    </row>
    <row r="3055" spans="1:15">
      <c r="O3055">
        <f>SUMIF('3BL ACTUAL'!C:C,G3055,'3BL ACTUAL'!J:J)</f>
        <v>0</v>
      </c>
    </row>
    <row r="3056" spans="1:15">
      <c r="H3056" s="2668" t="s">
        <v>10261</v>
      </c>
      <c r="O3056">
        <f>SUMIF('3BL ACTUAL'!C:C,G3056,'3BL ACTUAL'!J:J)</f>
        <v>0</v>
      </c>
    </row>
    <row r="3057" spans="1:15">
      <c r="A3057" s="2669" t="s">
        <v>10255</v>
      </c>
      <c r="B3057" s="2669" t="s">
        <v>5169</v>
      </c>
      <c r="C3057" s="2669" t="s">
        <v>5298</v>
      </c>
      <c r="D3057" s="2669" t="s">
        <v>5299</v>
      </c>
      <c r="E3057" s="2669" t="s">
        <v>8876</v>
      </c>
      <c r="F3057" s="2669" t="s">
        <v>10262</v>
      </c>
      <c r="G3057" s="2669" t="s">
        <v>8994</v>
      </c>
      <c r="H3057" s="2669" t="s">
        <v>8995</v>
      </c>
      <c r="I3057" s="3025">
        <v>161.54</v>
      </c>
      <c r="J3057" s="3025">
        <v>0</v>
      </c>
      <c r="O3057">
        <f>SUMIF('3BL ACTUAL'!C:C,G3057,'3BL ACTUAL'!J:J)</f>
        <v>0</v>
      </c>
    </row>
    <row r="3058" spans="1:15">
      <c r="A3058" s="2669" t="s">
        <v>10255</v>
      </c>
      <c r="B3058" s="2669" t="s">
        <v>5169</v>
      </c>
      <c r="C3058" s="2669" t="s">
        <v>5298</v>
      </c>
      <c r="D3058" s="2669" t="s">
        <v>5299</v>
      </c>
      <c r="E3058" s="2669" t="s">
        <v>8876</v>
      </c>
      <c r="F3058" s="2669" t="s">
        <v>10262</v>
      </c>
      <c r="G3058" s="2669" t="s">
        <v>8784</v>
      </c>
      <c r="H3058" s="2669" t="s">
        <v>9036</v>
      </c>
      <c r="I3058" s="3025">
        <v>0</v>
      </c>
      <c r="J3058" s="3025">
        <v>161.54</v>
      </c>
      <c r="O3058">
        <f>SUMIF('3BL ACTUAL'!C:C,G3058,'3BL ACTUAL'!J:J)</f>
        <v>0</v>
      </c>
    </row>
    <row r="3059" spans="1:15">
      <c r="H3059" t="s">
        <v>8877</v>
      </c>
      <c r="O3059">
        <f>SUMIF('3BL ACTUAL'!C:C,G3059,'3BL ACTUAL'!J:J)</f>
        <v>0</v>
      </c>
    </row>
    <row r="3060" spans="1:15">
      <c r="O3060">
        <f>SUMIF('3BL ACTUAL'!C:C,G3060,'3BL ACTUAL'!J:J)</f>
        <v>0</v>
      </c>
    </row>
    <row r="3061" spans="1:15">
      <c r="H3061" s="2668" t="s">
        <v>10263</v>
      </c>
      <c r="O3061">
        <f>SUMIF('3BL ACTUAL'!C:C,G3061,'3BL ACTUAL'!J:J)</f>
        <v>0</v>
      </c>
    </row>
    <row r="3062" spans="1:15">
      <c r="A3062" s="2669" t="s">
        <v>10255</v>
      </c>
      <c r="B3062" s="2669" t="s">
        <v>5169</v>
      </c>
      <c r="C3062" s="2669" t="s">
        <v>5298</v>
      </c>
      <c r="D3062" s="2669" t="s">
        <v>5299</v>
      </c>
      <c r="E3062" s="2669" t="s">
        <v>8878</v>
      </c>
      <c r="F3062" s="2669" t="s">
        <v>10264</v>
      </c>
      <c r="G3062" s="2669" t="s">
        <v>8994</v>
      </c>
      <c r="H3062" s="2669" t="s">
        <v>8995</v>
      </c>
      <c r="I3062" s="3025">
        <v>161.54</v>
      </c>
      <c r="J3062" s="3025">
        <v>0</v>
      </c>
      <c r="O3062">
        <f>SUMIF('3BL ACTUAL'!C:C,G3062,'3BL ACTUAL'!J:J)</f>
        <v>0</v>
      </c>
    </row>
    <row r="3063" spans="1:15">
      <c r="A3063" s="2669" t="s">
        <v>10255</v>
      </c>
      <c r="B3063" s="2669" t="s">
        <v>5169</v>
      </c>
      <c r="C3063" s="2669" t="s">
        <v>5298</v>
      </c>
      <c r="D3063" s="2669" t="s">
        <v>5299</v>
      </c>
      <c r="E3063" s="2669" t="s">
        <v>8878</v>
      </c>
      <c r="F3063" s="2669" t="s">
        <v>10264</v>
      </c>
      <c r="G3063" s="2669" t="s">
        <v>8784</v>
      </c>
      <c r="H3063" s="2669" t="s">
        <v>9036</v>
      </c>
      <c r="I3063" s="3025">
        <v>0</v>
      </c>
      <c r="J3063" s="3025">
        <v>161.54</v>
      </c>
      <c r="O3063">
        <f>SUMIF('3BL ACTUAL'!C:C,G3063,'3BL ACTUAL'!J:J)</f>
        <v>0</v>
      </c>
    </row>
    <row r="3064" spans="1:15">
      <c r="H3064" t="s">
        <v>8879</v>
      </c>
      <c r="O3064">
        <f>SUMIF('3BL ACTUAL'!C:C,G3064,'3BL ACTUAL'!J:J)</f>
        <v>0</v>
      </c>
    </row>
    <row r="3065" spans="1:15">
      <c r="O3065">
        <f>SUMIF('3BL ACTUAL'!C:C,G3065,'3BL ACTUAL'!J:J)</f>
        <v>0</v>
      </c>
    </row>
    <row r="3066" spans="1:15">
      <c r="H3066" s="2668" t="s">
        <v>10265</v>
      </c>
      <c r="N3066" s="1460">
        <v>1</v>
      </c>
      <c r="O3066">
        <f>SUMIF('3BL ACTUAL'!C:C,G3066,'3BL ACTUAL'!J:J)</f>
        <v>0</v>
      </c>
    </row>
    <row r="3067" spans="1:15">
      <c r="A3067" s="2669" t="s">
        <v>10255</v>
      </c>
      <c r="B3067" s="2669" t="s">
        <v>5169</v>
      </c>
      <c r="C3067" s="2669" t="s">
        <v>5298</v>
      </c>
      <c r="D3067" s="2669" t="s">
        <v>5299</v>
      </c>
      <c r="E3067" s="2669" t="s">
        <v>8460</v>
      </c>
      <c r="F3067" s="2669" t="s">
        <v>10266</v>
      </c>
      <c r="G3067" s="2669" t="s">
        <v>8404</v>
      </c>
      <c r="H3067" s="2669" t="s">
        <v>8405</v>
      </c>
      <c r="I3067" s="3025">
        <v>388.62</v>
      </c>
      <c r="J3067" s="3025">
        <v>0</v>
      </c>
      <c r="O3067">
        <f>SUMIF('3BL ACTUAL'!C:C,G3067,'3BL ACTUAL'!J:J)</f>
        <v>0</v>
      </c>
    </row>
    <row r="3068" spans="1:15">
      <c r="A3068" s="2669" t="s">
        <v>10255</v>
      </c>
      <c r="B3068" s="2669" t="s">
        <v>5169</v>
      </c>
      <c r="C3068" s="2669" t="s">
        <v>5298</v>
      </c>
      <c r="D3068" s="2669" t="s">
        <v>5299</v>
      </c>
      <c r="E3068" s="2669" t="s">
        <v>8460</v>
      </c>
      <c r="F3068" s="2669" t="s">
        <v>10266</v>
      </c>
      <c r="G3068" s="2669" t="s">
        <v>8980</v>
      </c>
      <c r="H3068" s="2669" t="s">
        <v>9055</v>
      </c>
      <c r="I3068" s="3025">
        <v>0</v>
      </c>
      <c r="J3068" s="3025">
        <v>388.62</v>
      </c>
      <c r="O3068">
        <f>SUMIF('3BL ACTUAL'!C:C,G3068,'3BL ACTUAL'!J:J)</f>
        <v>0</v>
      </c>
    </row>
    <row r="3069" spans="1:15">
      <c r="H3069" t="s">
        <v>8461</v>
      </c>
      <c r="O3069">
        <f>SUMIF('3BL ACTUAL'!C:C,G3069,'3BL ACTUAL'!J:J)</f>
        <v>0</v>
      </c>
    </row>
    <row r="3070" spans="1:15">
      <c r="O3070">
        <f>SUMIF('3BL ACTUAL'!C:C,G3070,'3BL ACTUAL'!J:J)</f>
        <v>0</v>
      </c>
    </row>
    <row r="3071" spans="1:15">
      <c r="H3071" s="2668" t="s">
        <v>10267</v>
      </c>
      <c r="N3071" s="1460">
        <v>1</v>
      </c>
      <c r="O3071">
        <f>SUMIF('3BL ACTUAL'!C:C,G3071,'3BL ACTUAL'!J:J)</f>
        <v>0</v>
      </c>
    </row>
    <row r="3072" spans="1:15">
      <c r="A3072" s="2669" t="s">
        <v>10255</v>
      </c>
      <c r="B3072" s="2669" t="s">
        <v>5169</v>
      </c>
      <c r="C3072" s="2669" t="s">
        <v>5298</v>
      </c>
      <c r="D3072" s="2669" t="s">
        <v>5299</v>
      </c>
      <c r="E3072" s="2669" t="s">
        <v>8462</v>
      </c>
      <c r="F3072" s="2669" t="s">
        <v>10268</v>
      </c>
      <c r="G3072" s="2669" t="s">
        <v>8404</v>
      </c>
      <c r="H3072" s="2669" t="s">
        <v>8405</v>
      </c>
      <c r="I3072" s="3025">
        <v>388.62</v>
      </c>
      <c r="J3072" s="3025">
        <v>0</v>
      </c>
      <c r="O3072">
        <f>SUMIF('3BL ACTUAL'!C:C,G3072,'3BL ACTUAL'!J:J)</f>
        <v>0</v>
      </c>
    </row>
    <row r="3073" spans="1:15">
      <c r="A3073" s="2669" t="s">
        <v>10255</v>
      </c>
      <c r="B3073" s="2669" t="s">
        <v>5169</v>
      </c>
      <c r="C3073" s="2669" t="s">
        <v>5298</v>
      </c>
      <c r="D3073" s="2669" t="s">
        <v>5299</v>
      </c>
      <c r="E3073" s="2669" t="s">
        <v>8462</v>
      </c>
      <c r="F3073" s="2669" t="s">
        <v>10268</v>
      </c>
      <c r="G3073" s="2669" t="s">
        <v>8980</v>
      </c>
      <c r="H3073" s="2669" t="s">
        <v>9055</v>
      </c>
      <c r="I3073" s="3025">
        <v>0</v>
      </c>
      <c r="J3073" s="3025">
        <v>388.62</v>
      </c>
      <c r="O3073">
        <f>SUMIF('3BL ACTUAL'!C:C,G3073,'3BL ACTUAL'!J:J)</f>
        <v>0</v>
      </c>
    </row>
    <row r="3074" spans="1:15">
      <c r="H3074" t="s">
        <v>8463</v>
      </c>
      <c r="O3074">
        <f>SUMIF('3BL ACTUAL'!C:C,G3074,'3BL ACTUAL'!J:J)</f>
        <v>0</v>
      </c>
    </row>
    <row r="3075" spans="1:15">
      <c r="O3075">
        <f>SUMIF('3BL ACTUAL'!C:C,G3075,'3BL ACTUAL'!J:J)</f>
        <v>0</v>
      </c>
    </row>
    <row r="3076" spans="1:15">
      <c r="H3076" s="2668" t="s">
        <v>10269</v>
      </c>
      <c r="N3076" s="1460">
        <v>1</v>
      </c>
      <c r="O3076">
        <f>SUMIF('3BL ACTUAL'!C:C,G3076,'3BL ACTUAL'!J:J)</f>
        <v>0</v>
      </c>
    </row>
    <row r="3077" spans="1:15">
      <c r="A3077" s="2669" t="s">
        <v>10255</v>
      </c>
      <c r="B3077" s="2669" t="s">
        <v>5169</v>
      </c>
      <c r="C3077" s="2669" t="s">
        <v>5298</v>
      </c>
      <c r="D3077" s="2669" t="s">
        <v>5299</v>
      </c>
      <c r="E3077" s="2669" t="s">
        <v>8352</v>
      </c>
      <c r="F3077" s="2669" t="s">
        <v>10270</v>
      </c>
      <c r="G3077" s="2669" t="s">
        <v>8338</v>
      </c>
      <c r="H3077" s="2669" t="s">
        <v>8339</v>
      </c>
      <c r="I3077" s="3025">
        <v>263.62</v>
      </c>
      <c r="J3077" s="3025">
        <v>0</v>
      </c>
      <c r="O3077">
        <f>SUMIF('3BL ACTUAL'!C:C,G3077,'3BL ACTUAL'!J:J)</f>
        <v>0</v>
      </c>
    </row>
    <row r="3078" spans="1:15">
      <c r="A3078" s="2669" t="s">
        <v>10255</v>
      </c>
      <c r="B3078" s="2669" t="s">
        <v>5169</v>
      </c>
      <c r="C3078" s="2669" t="s">
        <v>5298</v>
      </c>
      <c r="D3078" s="2669" t="s">
        <v>5299</v>
      </c>
      <c r="E3078" s="2669" t="s">
        <v>8352</v>
      </c>
      <c r="F3078" s="2669" t="s">
        <v>10270</v>
      </c>
      <c r="G3078" s="2669" t="s">
        <v>8980</v>
      </c>
      <c r="H3078" s="2669" t="s">
        <v>9055</v>
      </c>
      <c r="I3078" s="3025">
        <v>0</v>
      </c>
      <c r="J3078" s="3025">
        <v>263.62</v>
      </c>
      <c r="O3078">
        <f>SUMIF('3BL ACTUAL'!C:C,G3078,'3BL ACTUAL'!J:J)</f>
        <v>0</v>
      </c>
    </row>
    <row r="3079" spans="1:15">
      <c r="H3079" t="s">
        <v>8353</v>
      </c>
      <c r="O3079">
        <f>SUMIF('3BL ACTUAL'!C:C,G3079,'3BL ACTUAL'!J:J)</f>
        <v>0</v>
      </c>
    </row>
    <row r="3080" spans="1:15">
      <c r="O3080">
        <f>SUMIF('3BL ACTUAL'!C:C,G3080,'3BL ACTUAL'!J:J)</f>
        <v>0</v>
      </c>
    </row>
    <row r="3081" spans="1:15">
      <c r="H3081" s="2668" t="s">
        <v>10271</v>
      </c>
      <c r="N3081" s="1460">
        <v>1</v>
      </c>
      <c r="O3081">
        <f>SUMIF('3BL ACTUAL'!C:C,G3081,'3BL ACTUAL'!J:J)</f>
        <v>0</v>
      </c>
    </row>
    <row r="3082" spans="1:15">
      <c r="A3082" s="2669" t="s">
        <v>10255</v>
      </c>
      <c r="B3082" s="2669" t="s">
        <v>5169</v>
      </c>
      <c r="C3082" s="2669" t="s">
        <v>5298</v>
      </c>
      <c r="D3082" s="2669" t="s">
        <v>5299</v>
      </c>
      <c r="E3082" s="2669" t="s">
        <v>8036</v>
      </c>
      <c r="F3082" s="2669" t="s">
        <v>10272</v>
      </c>
      <c r="G3082" s="2669" t="s">
        <v>8010</v>
      </c>
      <c r="H3082" s="2669" t="s">
        <v>8011</v>
      </c>
      <c r="I3082" s="3025">
        <v>129.5</v>
      </c>
      <c r="J3082" s="3025">
        <v>0</v>
      </c>
      <c r="O3082">
        <f>SUMIF('3BL ACTUAL'!C:C,G3082,'3BL ACTUAL'!J:J)</f>
        <v>0</v>
      </c>
    </row>
    <row r="3083" spans="1:15">
      <c r="A3083" s="2669" t="s">
        <v>10255</v>
      </c>
      <c r="B3083" s="2669" t="s">
        <v>5169</v>
      </c>
      <c r="C3083" s="2669" t="s">
        <v>5298</v>
      </c>
      <c r="D3083" s="2669" t="s">
        <v>5299</v>
      </c>
      <c r="E3083" s="2669" t="s">
        <v>8036</v>
      </c>
      <c r="F3083" s="2669" t="s">
        <v>10272</v>
      </c>
      <c r="G3083" s="2669" t="s">
        <v>8980</v>
      </c>
      <c r="H3083" s="2669" t="s">
        <v>9055</v>
      </c>
      <c r="I3083" s="3025">
        <v>0</v>
      </c>
      <c r="J3083" s="3025">
        <v>129.5</v>
      </c>
      <c r="O3083">
        <f>SUMIF('3BL ACTUAL'!C:C,G3083,'3BL ACTUAL'!J:J)</f>
        <v>0</v>
      </c>
    </row>
    <row r="3084" spans="1:15">
      <c r="H3084" t="s">
        <v>8037</v>
      </c>
      <c r="O3084">
        <f>SUMIF('3BL ACTUAL'!C:C,G3084,'3BL ACTUAL'!J:J)</f>
        <v>0</v>
      </c>
    </row>
    <row r="3085" spans="1:15">
      <c r="O3085">
        <f>SUMIF('3BL ACTUAL'!C:C,G3085,'3BL ACTUAL'!J:J)</f>
        <v>0</v>
      </c>
    </row>
    <row r="3086" spans="1:15">
      <c r="H3086" s="2668" t="s">
        <v>10273</v>
      </c>
      <c r="N3086" s="1460">
        <v>1</v>
      </c>
      <c r="O3086">
        <f>SUMIF('3BL ACTUAL'!C:C,G3086,'3BL ACTUAL'!J:J)</f>
        <v>0</v>
      </c>
    </row>
    <row r="3087" spans="1:15">
      <c r="A3087" s="2669" t="s">
        <v>10255</v>
      </c>
      <c r="B3087" s="2669" t="s">
        <v>5169</v>
      </c>
      <c r="C3087" s="2669" t="s">
        <v>5298</v>
      </c>
      <c r="D3087" s="2669" t="s">
        <v>5299</v>
      </c>
      <c r="E3087" s="2669" t="s">
        <v>8120</v>
      </c>
      <c r="F3087" s="2669" t="s">
        <v>10274</v>
      </c>
      <c r="G3087" s="2669" t="s">
        <v>8072</v>
      </c>
      <c r="H3087" s="2669" t="s">
        <v>8073</v>
      </c>
      <c r="I3087" s="3025">
        <v>2272</v>
      </c>
      <c r="J3087" s="3025">
        <v>0</v>
      </c>
      <c r="O3087">
        <f>SUMIF('3BL ACTUAL'!C:C,G3087,'3BL ACTUAL'!J:J)</f>
        <v>0</v>
      </c>
    </row>
    <row r="3088" spans="1:15">
      <c r="A3088" s="2669" t="s">
        <v>10255</v>
      </c>
      <c r="B3088" s="2669" t="s">
        <v>5169</v>
      </c>
      <c r="C3088" s="2669" t="s">
        <v>5298</v>
      </c>
      <c r="D3088" s="2669" t="s">
        <v>5299</v>
      </c>
      <c r="E3088" s="2669" t="s">
        <v>8120</v>
      </c>
      <c r="F3088" s="2669" t="s">
        <v>10274</v>
      </c>
      <c r="G3088" s="2669" t="s">
        <v>8980</v>
      </c>
      <c r="H3088" s="2669" t="s">
        <v>9055</v>
      </c>
      <c r="I3088" s="3025">
        <v>0</v>
      </c>
      <c r="J3088" s="3025">
        <v>2272</v>
      </c>
      <c r="O3088">
        <f>SUMIF('3BL ACTUAL'!C:C,G3088,'3BL ACTUAL'!J:J)</f>
        <v>0</v>
      </c>
    </row>
    <row r="3089" spans="1:15">
      <c r="H3089" t="s">
        <v>8121</v>
      </c>
      <c r="O3089">
        <f>SUMIF('3BL ACTUAL'!C:C,G3089,'3BL ACTUAL'!J:J)</f>
        <v>0</v>
      </c>
    </row>
    <row r="3090" spans="1:15">
      <c r="O3090">
        <f>SUMIF('3BL ACTUAL'!C:C,G3090,'3BL ACTUAL'!J:J)</f>
        <v>0</v>
      </c>
    </row>
    <row r="3091" spans="1:15">
      <c r="H3091" s="2668" t="s">
        <v>10275</v>
      </c>
      <c r="N3091" s="1460">
        <v>1</v>
      </c>
      <c r="O3091">
        <f>SUMIF('3BL ACTUAL'!C:C,G3091,'3BL ACTUAL'!J:J)</f>
        <v>0</v>
      </c>
    </row>
    <row r="3092" spans="1:15">
      <c r="A3092" s="2669" t="s">
        <v>10255</v>
      </c>
      <c r="B3092" s="2669" t="s">
        <v>5169</v>
      </c>
      <c r="C3092" s="2669" t="s">
        <v>5298</v>
      </c>
      <c r="D3092" s="2669" t="s">
        <v>5299</v>
      </c>
      <c r="E3092" s="2669" t="s">
        <v>8545</v>
      </c>
      <c r="F3092" s="2669" t="s">
        <v>10276</v>
      </c>
      <c r="G3092" s="2669" t="s">
        <v>8512</v>
      </c>
      <c r="H3092" s="2669" t="s">
        <v>8513</v>
      </c>
      <c r="I3092" s="3025">
        <v>40</v>
      </c>
      <c r="J3092" s="3025">
        <v>0</v>
      </c>
      <c r="O3092">
        <f>SUMIF('3BL ACTUAL'!C:C,G3092,'3BL ACTUAL'!J:J)</f>
        <v>0</v>
      </c>
    </row>
    <row r="3093" spans="1:15">
      <c r="A3093" s="2669" t="s">
        <v>10255</v>
      </c>
      <c r="B3093" s="2669" t="s">
        <v>5169</v>
      </c>
      <c r="C3093" s="2669" t="s">
        <v>5298</v>
      </c>
      <c r="D3093" s="2669" t="s">
        <v>5299</v>
      </c>
      <c r="E3093" s="2669" t="s">
        <v>8545</v>
      </c>
      <c r="F3093" s="2669" t="s">
        <v>10276</v>
      </c>
      <c r="G3093" s="2669" t="s">
        <v>8980</v>
      </c>
      <c r="H3093" s="2669" t="s">
        <v>9055</v>
      </c>
      <c r="I3093" s="3025">
        <v>0</v>
      </c>
      <c r="J3093" s="3025">
        <v>40</v>
      </c>
      <c r="O3093">
        <f>SUMIF('3BL ACTUAL'!C:C,G3093,'3BL ACTUAL'!J:J)</f>
        <v>0</v>
      </c>
    </row>
    <row r="3094" spans="1:15">
      <c r="H3094" t="s">
        <v>8546</v>
      </c>
      <c r="O3094">
        <f>SUMIF('3BL ACTUAL'!C:C,G3094,'3BL ACTUAL'!J:J)</f>
        <v>0</v>
      </c>
    </row>
    <row r="3095" spans="1:15">
      <c r="O3095">
        <f>SUMIF('3BL ACTUAL'!C:C,G3095,'3BL ACTUAL'!J:J)</f>
        <v>0</v>
      </c>
    </row>
    <row r="3096" spans="1:15">
      <c r="H3096" s="2668" t="s">
        <v>10277</v>
      </c>
      <c r="N3096" s="1460">
        <v>1</v>
      </c>
      <c r="O3096">
        <f>SUMIF('3BL ACTUAL'!C:C,G3096,'3BL ACTUAL'!J:J)</f>
        <v>0</v>
      </c>
    </row>
    <row r="3097" spans="1:15">
      <c r="A3097" s="2669" t="s">
        <v>10255</v>
      </c>
      <c r="B3097" s="2669" t="s">
        <v>5169</v>
      </c>
      <c r="C3097" s="2669" t="s">
        <v>5298</v>
      </c>
      <c r="D3097" s="2669" t="s">
        <v>5299</v>
      </c>
      <c r="E3097" s="2669" t="s">
        <v>8354</v>
      </c>
      <c r="F3097" s="2669" t="s">
        <v>10278</v>
      </c>
      <c r="G3097" s="2669" t="s">
        <v>8338</v>
      </c>
      <c r="H3097" s="2669" t="s">
        <v>8339</v>
      </c>
      <c r="I3097" s="3025">
        <v>263.62</v>
      </c>
      <c r="J3097" s="3025">
        <v>0</v>
      </c>
      <c r="O3097">
        <f>SUMIF('3BL ACTUAL'!C:C,G3097,'3BL ACTUAL'!J:J)</f>
        <v>0</v>
      </c>
    </row>
    <row r="3098" spans="1:15">
      <c r="A3098" s="2669" t="s">
        <v>10255</v>
      </c>
      <c r="B3098" s="2669" t="s">
        <v>5169</v>
      </c>
      <c r="C3098" s="2669" t="s">
        <v>5298</v>
      </c>
      <c r="D3098" s="2669" t="s">
        <v>5299</v>
      </c>
      <c r="E3098" s="2669" t="s">
        <v>8354</v>
      </c>
      <c r="F3098" s="2669" t="s">
        <v>10278</v>
      </c>
      <c r="G3098" s="2669" t="s">
        <v>8980</v>
      </c>
      <c r="H3098" s="2669" t="s">
        <v>9055</v>
      </c>
      <c r="I3098" s="3025">
        <v>0</v>
      </c>
      <c r="J3098" s="3025">
        <v>263.62</v>
      </c>
      <c r="O3098">
        <f>SUMIF('3BL ACTUAL'!C:C,G3098,'3BL ACTUAL'!J:J)</f>
        <v>0</v>
      </c>
    </row>
    <row r="3099" spans="1:15">
      <c r="H3099" t="s">
        <v>8355</v>
      </c>
      <c r="O3099">
        <f>SUMIF('3BL ACTUAL'!C:C,G3099,'3BL ACTUAL'!J:J)</f>
        <v>0</v>
      </c>
    </row>
    <row r="3100" spans="1:15">
      <c r="O3100">
        <f>SUMIF('3BL ACTUAL'!C:C,G3100,'3BL ACTUAL'!J:J)</f>
        <v>0</v>
      </c>
    </row>
    <row r="3101" spans="1:15">
      <c r="H3101" s="2668" t="s">
        <v>10279</v>
      </c>
      <c r="N3101" s="1460">
        <v>1</v>
      </c>
      <c r="O3101">
        <f>SUMIF('3BL ACTUAL'!C:C,G3101,'3BL ACTUAL'!J:J)</f>
        <v>0</v>
      </c>
    </row>
    <row r="3102" spans="1:15">
      <c r="A3102" s="2669" t="s">
        <v>10255</v>
      </c>
      <c r="B3102" s="2669" t="s">
        <v>5169</v>
      </c>
      <c r="C3102" s="2669" t="s">
        <v>5298</v>
      </c>
      <c r="D3102" s="2669" t="s">
        <v>5299</v>
      </c>
      <c r="E3102" s="2669" t="s">
        <v>8038</v>
      </c>
      <c r="F3102" s="2669" t="s">
        <v>10280</v>
      </c>
      <c r="G3102" s="2669" t="s">
        <v>8010</v>
      </c>
      <c r="H3102" s="2669" t="s">
        <v>8011</v>
      </c>
      <c r="I3102" s="3025">
        <v>277.5</v>
      </c>
      <c r="J3102" s="3025">
        <v>0</v>
      </c>
      <c r="O3102">
        <f>SUMIF('3BL ACTUAL'!C:C,G3102,'3BL ACTUAL'!J:J)</f>
        <v>0</v>
      </c>
    </row>
    <row r="3103" spans="1:15">
      <c r="A3103" s="2669" t="s">
        <v>10255</v>
      </c>
      <c r="B3103" s="2669" t="s">
        <v>5169</v>
      </c>
      <c r="C3103" s="2669" t="s">
        <v>5298</v>
      </c>
      <c r="D3103" s="2669" t="s">
        <v>5299</v>
      </c>
      <c r="E3103" s="2669" t="s">
        <v>8038</v>
      </c>
      <c r="F3103" s="2669" t="s">
        <v>10280</v>
      </c>
      <c r="G3103" s="2669" t="s">
        <v>8980</v>
      </c>
      <c r="H3103" s="2669" t="s">
        <v>9055</v>
      </c>
      <c r="I3103" s="3025">
        <v>0</v>
      </c>
      <c r="J3103" s="3025">
        <v>277.5</v>
      </c>
      <c r="O3103">
        <f>SUMIF('3BL ACTUAL'!C:C,G3103,'3BL ACTUAL'!J:J)</f>
        <v>0</v>
      </c>
    </row>
    <row r="3104" spans="1:15">
      <c r="H3104" t="s">
        <v>8039</v>
      </c>
      <c r="O3104">
        <f>SUMIF('3BL ACTUAL'!C:C,G3104,'3BL ACTUAL'!J:J)</f>
        <v>0</v>
      </c>
    </row>
    <row r="3105" spans="1:15">
      <c r="O3105">
        <f>SUMIF('3BL ACTUAL'!C:C,G3105,'3BL ACTUAL'!J:J)</f>
        <v>0</v>
      </c>
    </row>
    <row r="3106" spans="1:15">
      <c r="H3106" s="2668" t="s">
        <v>10281</v>
      </c>
      <c r="N3106" s="1460">
        <v>1</v>
      </c>
      <c r="O3106">
        <f>SUMIF('3BL ACTUAL'!C:C,G3106,'3BL ACTUAL'!J:J)</f>
        <v>0</v>
      </c>
    </row>
    <row r="3107" spans="1:15">
      <c r="A3107" s="2669" t="s">
        <v>10255</v>
      </c>
      <c r="B3107" s="2669" t="s">
        <v>5169</v>
      </c>
      <c r="C3107" s="2669" t="s">
        <v>5298</v>
      </c>
      <c r="D3107" s="2669" t="s">
        <v>5299</v>
      </c>
      <c r="E3107" s="2669" t="s">
        <v>8118</v>
      </c>
      <c r="F3107" s="2669" t="s">
        <v>10282</v>
      </c>
      <c r="G3107" s="2669" t="s">
        <v>8072</v>
      </c>
      <c r="H3107" s="2669" t="s">
        <v>8073</v>
      </c>
      <c r="I3107" s="3025">
        <v>1868.5</v>
      </c>
      <c r="J3107" s="3025">
        <v>0</v>
      </c>
      <c r="O3107">
        <f>SUMIF('3BL ACTUAL'!C:C,G3107,'3BL ACTUAL'!J:J)</f>
        <v>0</v>
      </c>
    </row>
    <row r="3108" spans="1:15">
      <c r="A3108" s="2669" t="s">
        <v>10255</v>
      </c>
      <c r="B3108" s="2669" t="s">
        <v>5169</v>
      </c>
      <c r="C3108" s="2669" t="s">
        <v>5298</v>
      </c>
      <c r="D3108" s="2669" t="s">
        <v>5299</v>
      </c>
      <c r="E3108" s="2669" t="s">
        <v>8118</v>
      </c>
      <c r="F3108" s="2669" t="s">
        <v>10282</v>
      </c>
      <c r="G3108" s="2669" t="s">
        <v>8980</v>
      </c>
      <c r="H3108" s="2669" t="s">
        <v>9055</v>
      </c>
      <c r="I3108" s="3025">
        <v>0</v>
      </c>
      <c r="J3108" s="3025">
        <v>1868.5</v>
      </c>
      <c r="O3108">
        <f>SUMIF('3BL ACTUAL'!C:C,G3108,'3BL ACTUAL'!J:J)</f>
        <v>0</v>
      </c>
    </row>
    <row r="3109" spans="1:15">
      <c r="H3109" t="s">
        <v>8119</v>
      </c>
      <c r="O3109">
        <f>SUMIF('3BL ACTUAL'!C:C,G3109,'3BL ACTUAL'!J:J)</f>
        <v>0</v>
      </c>
    </row>
    <row r="3110" spans="1:15">
      <c r="O3110">
        <f>SUMIF('3BL ACTUAL'!C:C,G3110,'3BL ACTUAL'!J:J)</f>
        <v>0</v>
      </c>
    </row>
    <row r="3111" spans="1:15">
      <c r="H3111" s="2668" t="s">
        <v>10283</v>
      </c>
      <c r="N3111" s="1460">
        <v>1</v>
      </c>
      <c r="O3111">
        <f>SUMIF('3BL ACTUAL'!C:C,G3111,'3BL ACTUAL'!J:J)</f>
        <v>0</v>
      </c>
    </row>
    <row r="3112" spans="1:15">
      <c r="A3112" s="2669" t="s">
        <v>10255</v>
      </c>
      <c r="B3112" s="2669" t="s">
        <v>5169</v>
      </c>
      <c r="C3112" s="2669" t="s">
        <v>5298</v>
      </c>
      <c r="D3112" s="2669" t="s">
        <v>5299</v>
      </c>
      <c r="E3112" s="2669" t="s">
        <v>8547</v>
      </c>
      <c r="F3112" s="2669" t="s">
        <v>10284</v>
      </c>
      <c r="G3112" s="2669" t="s">
        <v>8512</v>
      </c>
      <c r="H3112" s="2669" t="s">
        <v>8513</v>
      </c>
      <c r="I3112" s="3025">
        <v>24</v>
      </c>
      <c r="J3112" s="3025">
        <v>0</v>
      </c>
      <c r="O3112">
        <f>SUMIF('3BL ACTUAL'!C:C,G3112,'3BL ACTUAL'!J:J)</f>
        <v>0</v>
      </c>
    </row>
    <row r="3113" spans="1:15">
      <c r="A3113" s="2669" t="s">
        <v>10255</v>
      </c>
      <c r="B3113" s="2669" t="s">
        <v>5169</v>
      </c>
      <c r="C3113" s="2669" t="s">
        <v>5298</v>
      </c>
      <c r="D3113" s="2669" t="s">
        <v>5299</v>
      </c>
      <c r="E3113" s="2669" t="s">
        <v>8547</v>
      </c>
      <c r="F3113" s="2669" t="s">
        <v>10284</v>
      </c>
      <c r="G3113" s="2669" t="s">
        <v>8980</v>
      </c>
      <c r="H3113" s="2669" t="s">
        <v>9055</v>
      </c>
      <c r="I3113" s="3025">
        <v>0</v>
      </c>
      <c r="J3113" s="3025">
        <v>24</v>
      </c>
      <c r="O3113">
        <f>SUMIF('3BL ACTUAL'!C:C,G3113,'3BL ACTUAL'!J:J)</f>
        <v>0</v>
      </c>
    </row>
    <row r="3114" spans="1:15">
      <c r="H3114" t="s">
        <v>8548</v>
      </c>
      <c r="O3114">
        <f>SUMIF('3BL ACTUAL'!C:C,G3114,'3BL ACTUAL'!J:J)</f>
        <v>0</v>
      </c>
    </row>
    <row r="3115" spans="1:15">
      <c r="O3115">
        <f>SUMIF('3BL ACTUAL'!C:C,G3115,'3BL ACTUAL'!J:J)</f>
        <v>0</v>
      </c>
    </row>
    <row r="3116" spans="1:15">
      <c r="H3116" s="2668" t="s">
        <v>10285</v>
      </c>
      <c r="N3116" s="1460">
        <v>1</v>
      </c>
      <c r="O3116">
        <f>SUMIF('3BL ACTUAL'!C:C,G3116,'3BL ACTUAL'!J:J)</f>
        <v>0</v>
      </c>
    </row>
    <row r="3117" spans="1:15">
      <c r="A3117" s="2669" t="s">
        <v>10255</v>
      </c>
      <c r="B3117" s="2669" t="s">
        <v>5169</v>
      </c>
      <c r="C3117" s="2669" t="s">
        <v>5298</v>
      </c>
      <c r="D3117" s="2669" t="s">
        <v>5299</v>
      </c>
      <c r="E3117" s="2669" t="s">
        <v>7661</v>
      </c>
      <c r="F3117" s="2669" t="s">
        <v>10286</v>
      </c>
      <c r="G3117" s="2669" t="s">
        <v>5317</v>
      </c>
      <c r="H3117" s="2669" t="s">
        <v>4954</v>
      </c>
      <c r="I3117" s="3025">
        <v>250</v>
      </c>
      <c r="J3117" s="3025">
        <v>0</v>
      </c>
      <c r="O3117">
        <f>SUMIF('3BL ACTUAL'!C:C,G3117,'3BL ACTUAL'!J:J)</f>
        <v>0</v>
      </c>
    </row>
    <row r="3118" spans="1:15">
      <c r="A3118" s="2669" t="s">
        <v>10255</v>
      </c>
      <c r="B3118" s="2669" t="s">
        <v>5169</v>
      </c>
      <c r="C3118" s="2669" t="s">
        <v>5298</v>
      </c>
      <c r="D3118" s="2669" t="s">
        <v>5299</v>
      </c>
      <c r="E3118" s="2669" t="s">
        <v>7661</v>
      </c>
      <c r="F3118" s="2669" t="s">
        <v>10286</v>
      </c>
      <c r="G3118" s="2669" t="s">
        <v>8980</v>
      </c>
      <c r="H3118" s="2669" t="s">
        <v>9055</v>
      </c>
      <c r="I3118" s="3025">
        <v>0</v>
      </c>
      <c r="J3118" s="3025">
        <v>250</v>
      </c>
      <c r="O3118">
        <f>SUMIF('3BL ACTUAL'!C:C,G3118,'3BL ACTUAL'!J:J)</f>
        <v>0</v>
      </c>
    </row>
    <row r="3119" spans="1:15">
      <c r="H3119" t="s">
        <v>7662</v>
      </c>
      <c r="O3119">
        <f>SUMIF('3BL ACTUAL'!C:C,G3119,'3BL ACTUAL'!J:J)</f>
        <v>0</v>
      </c>
    </row>
    <row r="3120" spans="1:15">
      <c r="O3120">
        <f>SUMIF('3BL ACTUAL'!C:C,G3120,'3BL ACTUAL'!J:J)</f>
        <v>0</v>
      </c>
    </row>
    <row r="3121" spans="1:15">
      <c r="H3121" s="2668" t="s">
        <v>10287</v>
      </c>
      <c r="N3121" s="1460">
        <v>1</v>
      </c>
      <c r="O3121">
        <f>SUMIF('3BL ACTUAL'!C:C,G3121,'3BL ACTUAL'!J:J)</f>
        <v>0</v>
      </c>
    </row>
    <row r="3122" spans="1:15">
      <c r="A3122" s="2669" t="s">
        <v>10255</v>
      </c>
      <c r="B3122" s="2669" t="s">
        <v>5169</v>
      </c>
      <c r="C3122" s="2669" t="s">
        <v>5298</v>
      </c>
      <c r="D3122" s="2669" t="s">
        <v>5299</v>
      </c>
      <c r="E3122" s="2669" t="s">
        <v>7663</v>
      </c>
      <c r="F3122" s="2669" t="s">
        <v>10288</v>
      </c>
      <c r="G3122" s="2669" t="s">
        <v>5317</v>
      </c>
      <c r="H3122" s="2669" t="s">
        <v>4954</v>
      </c>
      <c r="I3122" s="3025">
        <v>250</v>
      </c>
      <c r="J3122" s="3025">
        <v>0</v>
      </c>
      <c r="O3122">
        <f>SUMIF('3BL ACTUAL'!C:C,G3122,'3BL ACTUAL'!J:J)</f>
        <v>0</v>
      </c>
    </row>
    <row r="3123" spans="1:15">
      <c r="A3123" s="2669" t="s">
        <v>10255</v>
      </c>
      <c r="B3123" s="2669" t="s">
        <v>5169</v>
      </c>
      <c r="C3123" s="2669" t="s">
        <v>5298</v>
      </c>
      <c r="D3123" s="2669" t="s">
        <v>5299</v>
      </c>
      <c r="E3123" s="2669" t="s">
        <v>7663</v>
      </c>
      <c r="F3123" s="2669" t="s">
        <v>10288</v>
      </c>
      <c r="G3123" s="2669" t="s">
        <v>8980</v>
      </c>
      <c r="H3123" s="2669" t="s">
        <v>9055</v>
      </c>
      <c r="I3123" s="3025">
        <v>0</v>
      </c>
      <c r="J3123" s="3025">
        <v>250</v>
      </c>
      <c r="O3123">
        <f>SUMIF('3BL ACTUAL'!C:C,G3123,'3BL ACTUAL'!J:J)</f>
        <v>0</v>
      </c>
    </row>
    <row r="3124" spans="1:15">
      <c r="H3124" t="s">
        <v>7664</v>
      </c>
      <c r="O3124">
        <f>SUMIF('3BL ACTUAL'!C:C,G3124,'3BL ACTUAL'!J:J)</f>
        <v>0</v>
      </c>
    </row>
    <row r="3125" spans="1:15">
      <c r="O3125">
        <f>SUMIF('3BL ACTUAL'!C:C,G3125,'3BL ACTUAL'!J:J)</f>
        <v>0</v>
      </c>
    </row>
    <row r="3126" spans="1:15">
      <c r="H3126" s="2668" t="s">
        <v>10289</v>
      </c>
      <c r="N3126" s="1460">
        <v>1</v>
      </c>
      <c r="O3126">
        <f>SUMIF('3BL ACTUAL'!C:C,G3126,'3BL ACTUAL'!J:J)</f>
        <v>0</v>
      </c>
    </row>
    <row r="3127" spans="1:15">
      <c r="A3127" s="2669" t="s">
        <v>10255</v>
      </c>
      <c r="B3127" s="2669" t="s">
        <v>5169</v>
      </c>
      <c r="C3127" s="2669" t="s">
        <v>5298</v>
      </c>
      <c r="D3127" s="2669" t="s">
        <v>5299</v>
      </c>
      <c r="E3127" s="2669" t="s">
        <v>7962</v>
      </c>
      <c r="F3127" s="2669" t="s">
        <v>10290</v>
      </c>
      <c r="G3127" s="2669" t="s">
        <v>5347</v>
      </c>
      <c r="H3127" s="2669" t="s">
        <v>4999</v>
      </c>
      <c r="I3127" s="3025">
        <v>304.10000000000002</v>
      </c>
      <c r="J3127" s="3025">
        <v>0</v>
      </c>
      <c r="O3127">
        <f>SUMIF('3BL ACTUAL'!C:C,G3127,'3BL ACTUAL'!J:J)</f>
        <v>0</v>
      </c>
    </row>
    <row r="3128" spans="1:15">
      <c r="A3128" s="2669" t="s">
        <v>10255</v>
      </c>
      <c r="B3128" s="2669" t="s">
        <v>5169</v>
      </c>
      <c r="C3128" s="2669" t="s">
        <v>5298</v>
      </c>
      <c r="D3128" s="2669" t="s">
        <v>5299</v>
      </c>
      <c r="E3128" s="2669" t="s">
        <v>7962</v>
      </c>
      <c r="F3128" s="2669" t="s">
        <v>10290</v>
      </c>
      <c r="G3128" s="2669" t="s">
        <v>8980</v>
      </c>
      <c r="H3128" s="2669" t="s">
        <v>9055</v>
      </c>
      <c r="I3128" s="3025">
        <v>0</v>
      </c>
      <c r="J3128" s="3025">
        <v>304.10000000000002</v>
      </c>
      <c r="O3128">
        <f>SUMIF('3BL ACTUAL'!C:C,G3128,'3BL ACTUAL'!J:J)</f>
        <v>0</v>
      </c>
    </row>
    <row r="3129" spans="1:15">
      <c r="H3129" t="s">
        <v>7963</v>
      </c>
      <c r="O3129">
        <f>SUMIF('3BL ACTUAL'!C:C,G3129,'3BL ACTUAL'!J:J)</f>
        <v>0</v>
      </c>
    </row>
    <row r="3130" spans="1:15">
      <c r="O3130">
        <f>SUMIF('3BL ACTUAL'!C:C,G3130,'3BL ACTUAL'!J:J)</f>
        <v>0</v>
      </c>
    </row>
    <row r="3131" spans="1:15">
      <c r="H3131" s="2668" t="s">
        <v>10291</v>
      </c>
      <c r="N3131" s="1460">
        <v>1</v>
      </c>
      <c r="O3131">
        <f>SUMIF('3BL ACTUAL'!C:C,G3131,'3BL ACTUAL'!J:J)</f>
        <v>0</v>
      </c>
    </row>
    <row r="3132" spans="1:15">
      <c r="A3132" s="2669" t="s">
        <v>10255</v>
      </c>
      <c r="B3132" s="2669" t="s">
        <v>5169</v>
      </c>
      <c r="C3132" s="2669" t="s">
        <v>5298</v>
      </c>
      <c r="D3132" s="2669" t="s">
        <v>5299</v>
      </c>
      <c r="E3132" s="2669" t="s">
        <v>7964</v>
      </c>
      <c r="F3132" s="2669" t="s">
        <v>10292</v>
      </c>
      <c r="G3132" s="2669" t="s">
        <v>5347</v>
      </c>
      <c r="H3132" s="2669" t="s">
        <v>4999</v>
      </c>
      <c r="I3132" s="3025">
        <v>274.3</v>
      </c>
      <c r="J3132" s="3025">
        <v>0</v>
      </c>
      <c r="O3132">
        <f>SUMIF('3BL ACTUAL'!C:C,G3132,'3BL ACTUAL'!J:J)</f>
        <v>0</v>
      </c>
    </row>
    <row r="3133" spans="1:15">
      <c r="A3133" s="2669" t="s">
        <v>10255</v>
      </c>
      <c r="B3133" s="2669" t="s">
        <v>5169</v>
      </c>
      <c r="C3133" s="2669" t="s">
        <v>5298</v>
      </c>
      <c r="D3133" s="2669" t="s">
        <v>5299</v>
      </c>
      <c r="E3133" s="2669" t="s">
        <v>7964</v>
      </c>
      <c r="F3133" s="2669" t="s">
        <v>10292</v>
      </c>
      <c r="G3133" s="2669" t="s">
        <v>8980</v>
      </c>
      <c r="H3133" s="2669" t="s">
        <v>9055</v>
      </c>
      <c r="I3133" s="3025">
        <v>0</v>
      </c>
      <c r="J3133" s="3025">
        <v>274.3</v>
      </c>
      <c r="O3133">
        <f>SUMIF('3BL ACTUAL'!C:C,G3133,'3BL ACTUAL'!J:J)</f>
        <v>0</v>
      </c>
    </row>
    <row r="3134" spans="1:15">
      <c r="H3134" t="s">
        <v>7965</v>
      </c>
      <c r="O3134">
        <f>SUMIF('3BL ACTUAL'!C:C,G3134,'3BL ACTUAL'!J:J)</f>
        <v>0</v>
      </c>
    </row>
    <row r="3135" spans="1:15">
      <c r="O3135">
        <f>SUMIF('3BL ACTUAL'!C:C,G3135,'3BL ACTUAL'!J:J)</f>
        <v>0</v>
      </c>
    </row>
    <row r="3136" spans="1:15">
      <c r="H3136" s="2668" t="s">
        <v>10293</v>
      </c>
      <c r="O3136">
        <f>SUMIF('3BL ACTUAL'!C:C,G3136,'3BL ACTUAL'!J:J)</f>
        <v>0</v>
      </c>
    </row>
    <row r="3137" spans="1:15">
      <c r="A3137" s="2669" t="s">
        <v>10255</v>
      </c>
      <c r="B3137" s="2669"/>
      <c r="C3137" s="2669"/>
      <c r="D3137" s="2669" t="s">
        <v>5073</v>
      </c>
      <c r="E3137" s="2669" t="s">
        <v>7232</v>
      </c>
      <c r="F3137" s="2669" t="s">
        <v>10294</v>
      </c>
      <c r="G3137" s="2669" t="s">
        <v>5300</v>
      </c>
      <c r="H3137" s="2669" t="s">
        <v>264</v>
      </c>
      <c r="I3137" s="3025">
        <v>367</v>
      </c>
      <c r="J3137" s="3025">
        <v>0</v>
      </c>
      <c r="O3137">
        <f>SUMIF('3BL ACTUAL'!C:C,G3137,'3BL ACTUAL'!J:J)</f>
        <v>0</v>
      </c>
    </row>
    <row r="3138" spans="1:15">
      <c r="A3138" s="2669" t="s">
        <v>10255</v>
      </c>
      <c r="B3138" s="2669"/>
      <c r="C3138" s="2669"/>
      <c r="D3138" s="2669" t="s">
        <v>5073</v>
      </c>
      <c r="E3138" s="2669" t="s">
        <v>7232</v>
      </c>
      <c r="F3138" s="2669" t="s">
        <v>10294</v>
      </c>
      <c r="G3138" s="2669" t="s">
        <v>5297</v>
      </c>
      <c r="H3138" s="2669" t="s">
        <v>5075</v>
      </c>
      <c r="I3138" s="3025">
        <v>0</v>
      </c>
      <c r="J3138" s="3025">
        <v>367</v>
      </c>
      <c r="O3138">
        <f>SUMIF('3BL ACTUAL'!C:C,G3138,'3BL ACTUAL'!J:J)</f>
        <v>0</v>
      </c>
    </row>
    <row r="3139" spans="1:15">
      <c r="H3139" t="s">
        <v>7233</v>
      </c>
      <c r="O3139">
        <f>SUMIF('3BL ACTUAL'!C:C,G3139,'3BL ACTUAL'!J:J)</f>
        <v>0</v>
      </c>
    </row>
    <row r="3140" spans="1:15">
      <c r="O3140">
        <f>SUMIF('3BL ACTUAL'!C:C,G3140,'3BL ACTUAL'!J:J)</f>
        <v>0</v>
      </c>
    </row>
    <row r="3141" spans="1:15">
      <c r="H3141" s="2668" t="s">
        <v>10295</v>
      </c>
      <c r="O3141">
        <f>SUMIF('3BL ACTUAL'!C:C,G3141,'3BL ACTUAL'!J:J)</f>
        <v>0</v>
      </c>
    </row>
    <row r="3142" spans="1:15">
      <c r="A3142" s="2669" t="s">
        <v>10255</v>
      </c>
      <c r="B3142" s="2669"/>
      <c r="C3142" s="2669"/>
      <c r="D3142" s="2669" t="s">
        <v>5073</v>
      </c>
      <c r="E3142" s="2669" t="s">
        <v>7234</v>
      </c>
      <c r="F3142" s="2669" t="s">
        <v>10296</v>
      </c>
      <c r="G3142" s="2669" t="s">
        <v>5306</v>
      </c>
      <c r="H3142" s="2669" t="s">
        <v>4937</v>
      </c>
      <c r="I3142" s="3025">
        <v>8879.7000000000007</v>
      </c>
      <c r="J3142" s="3025">
        <v>0</v>
      </c>
      <c r="O3142">
        <f>SUMIF('3BL ACTUAL'!C:C,G3142,'3BL ACTUAL'!J:J)</f>
        <v>0</v>
      </c>
    </row>
    <row r="3143" spans="1:15">
      <c r="A3143" s="2669" t="s">
        <v>10255</v>
      </c>
      <c r="B3143" s="2669"/>
      <c r="C3143" s="2669"/>
      <c r="D3143" s="2669" t="s">
        <v>5073</v>
      </c>
      <c r="E3143" s="2669" t="s">
        <v>7234</v>
      </c>
      <c r="F3143" s="2669" t="s">
        <v>10296</v>
      </c>
      <c r="G3143" s="2669" t="s">
        <v>5297</v>
      </c>
      <c r="H3143" s="2669" t="s">
        <v>5075</v>
      </c>
      <c r="I3143" s="3025">
        <v>0</v>
      </c>
      <c r="J3143" s="3025">
        <v>8879.7000000000007</v>
      </c>
      <c r="O3143">
        <f>SUMIF('3BL ACTUAL'!C:C,G3143,'3BL ACTUAL'!J:J)</f>
        <v>0</v>
      </c>
    </row>
    <row r="3144" spans="1:15">
      <c r="H3144" t="s">
        <v>7235</v>
      </c>
      <c r="O3144">
        <f>SUMIF('3BL ACTUAL'!C:C,G3144,'3BL ACTUAL'!J:J)</f>
        <v>0</v>
      </c>
    </row>
    <row r="3145" spans="1:15">
      <c r="O3145">
        <f>SUMIF('3BL ACTUAL'!C:C,G3145,'3BL ACTUAL'!J:J)</f>
        <v>0</v>
      </c>
    </row>
    <row r="3146" spans="1:15">
      <c r="H3146" s="2668" t="s">
        <v>10297</v>
      </c>
      <c r="O3146">
        <f>SUMIF('3BL ACTUAL'!C:C,G3146,'3BL ACTUAL'!J:J)</f>
        <v>0</v>
      </c>
    </row>
    <row r="3147" spans="1:15">
      <c r="A3147" s="2669" t="s">
        <v>10298</v>
      </c>
      <c r="B3147" s="2669" t="s">
        <v>4415</v>
      </c>
      <c r="C3147" s="2669" t="s">
        <v>5059</v>
      </c>
      <c r="D3147" s="2669" t="s">
        <v>4415</v>
      </c>
      <c r="E3147" s="2669" t="s">
        <v>7486</v>
      </c>
      <c r="F3147" s="2669" t="s">
        <v>10299</v>
      </c>
      <c r="G3147" s="2669" t="s">
        <v>5308</v>
      </c>
      <c r="H3147" s="2669" t="s">
        <v>4921</v>
      </c>
      <c r="I3147" s="3025">
        <v>8.52</v>
      </c>
      <c r="J3147" s="3025">
        <v>0</v>
      </c>
      <c r="O3147">
        <f>SUMIF('3BL ACTUAL'!C:C,G3147,'3BL ACTUAL'!J:J)</f>
        <v>0</v>
      </c>
    </row>
    <row r="3148" spans="1:15">
      <c r="A3148" s="2669" t="s">
        <v>10298</v>
      </c>
      <c r="B3148" s="2669" t="s">
        <v>4415</v>
      </c>
      <c r="C3148" s="2669" t="s">
        <v>5059</v>
      </c>
      <c r="D3148" s="2669" t="s">
        <v>4415</v>
      </c>
      <c r="E3148" s="2669" t="s">
        <v>7486</v>
      </c>
      <c r="F3148" s="2669" t="s">
        <v>10299</v>
      </c>
      <c r="G3148" s="2669" t="s">
        <v>5309</v>
      </c>
      <c r="H3148" s="2669" t="s">
        <v>4947</v>
      </c>
      <c r="I3148" s="3025">
        <v>71</v>
      </c>
      <c r="J3148" s="3025">
        <v>0</v>
      </c>
      <c r="O3148">
        <f>SUMIF('3BL ACTUAL'!C:C,G3148,'3BL ACTUAL'!J:J)</f>
        <v>0</v>
      </c>
    </row>
    <row r="3149" spans="1:15">
      <c r="A3149" s="2669" t="s">
        <v>10298</v>
      </c>
      <c r="B3149" s="2669" t="s">
        <v>4415</v>
      </c>
      <c r="C3149" s="2669" t="s">
        <v>5059</v>
      </c>
      <c r="D3149" s="2669" t="s">
        <v>4415</v>
      </c>
      <c r="E3149" s="2669" t="s">
        <v>7486</v>
      </c>
      <c r="F3149" s="2669" t="s">
        <v>10299</v>
      </c>
      <c r="G3149" s="2669" t="s">
        <v>5309</v>
      </c>
      <c r="H3149" s="2669" t="s">
        <v>4947</v>
      </c>
      <c r="I3149" s="3025">
        <v>414</v>
      </c>
      <c r="J3149" s="3025">
        <v>0</v>
      </c>
      <c r="O3149">
        <f>SUMIF('3BL ACTUAL'!C:C,G3149,'3BL ACTUAL'!J:J)</f>
        <v>0</v>
      </c>
    </row>
    <row r="3150" spans="1:15">
      <c r="A3150" s="2669" t="s">
        <v>10298</v>
      </c>
      <c r="B3150" s="2669" t="s">
        <v>4415</v>
      </c>
      <c r="C3150" s="2669" t="s">
        <v>5059</v>
      </c>
      <c r="D3150" s="2669" t="s">
        <v>4415</v>
      </c>
      <c r="E3150" s="2669" t="s">
        <v>7486</v>
      </c>
      <c r="F3150" s="2669" t="s">
        <v>10299</v>
      </c>
      <c r="G3150" s="2669" t="s">
        <v>5303</v>
      </c>
      <c r="H3150" s="2669" t="s">
        <v>5063</v>
      </c>
      <c r="I3150" s="3025">
        <v>0</v>
      </c>
      <c r="J3150" s="3025">
        <v>0</v>
      </c>
      <c r="O3150">
        <f>SUMIF('3BL ACTUAL'!C:C,G3150,'3BL ACTUAL'!J:J)</f>
        <v>0</v>
      </c>
    </row>
    <row r="3151" spans="1:15">
      <c r="A3151" s="2669" t="s">
        <v>10298</v>
      </c>
      <c r="B3151" s="2669" t="s">
        <v>4415</v>
      </c>
      <c r="C3151" s="2669" t="s">
        <v>5059</v>
      </c>
      <c r="D3151" s="2669" t="s">
        <v>4415</v>
      </c>
      <c r="E3151" s="2669" t="s">
        <v>7486</v>
      </c>
      <c r="F3151" s="2669" t="s">
        <v>10299</v>
      </c>
      <c r="G3151" s="2669" t="s">
        <v>5311</v>
      </c>
      <c r="H3151" s="2669" t="s">
        <v>5064</v>
      </c>
      <c r="I3151" s="3025">
        <v>0</v>
      </c>
      <c r="J3151" s="3025">
        <v>493.52</v>
      </c>
      <c r="O3151">
        <f>SUMIF('3BL ACTUAL'!C:C,G3151,'3BL ACTUAL'!J:J)</f>
        <v>0</v>
      </c>
    </row>
    <row r="3152" spans="1:15">
      <c r="H3152" t="s">
        <v>7487</v>
      </c>
      <c r="O3152">
        <f>SUMIF('3BL ACTUAL'!C:C,G3152,'3BL ACTUAL'!J:J)</f>
        <v>0</v>
      </c>
    </row>
    <row r="3153" spans="1:15">
      <c r="O3153">
        <f>SUMIF('3BL ACTUAL'!C:C,G3153,'3BL ACTUAL'!J:J)</f>
        <v>0</v>
      </c>
    </row>
    <row r="3154" spans="1:15">
      <c r="H3154" s="2668" t="s">
        <v>10300</v>
      </c>
      <c r="O3154">
        <f>SUMIF('3BL ACTUAL'!C:C,G3154,'3BL ACTUAL'!J:J)</f>
        <v>0</v>
      </c>
    </row>
    <row r="3155" spans="1:15">
      <c r="A3155" s="2669" t="s">
        <v>10301</v>
      </c>
      <c r="B3155" s="2669" t="s">
        <v>4415</v>
      </c>
      <c r="C3155" s="2669" t="s">
        <v>5059</v>
      </c>
      <c r="D3155" s="2669" t="s">
        <v>4415</v>
      </c>
      <c r="E3155" s="2669" t="s">
        <v>7482</v>
      </c>
      <c r="F3155" s="2669" t="s">
        <v>10302</v>
      </c>
      <c r="G3155" s="2669" t="s">
        <v>5308</v>
      </c>
      <c r="H3155" s="2669" t="s">
        <v>5097</v>
      </c>
      <c r="I3155" s="3025">
        <v>0</v>
      </c>
      <c r="J3155" s="3025">
        <v>0</v>
      </c>
      <c r="O3155">
        <f>SUMIF('3BL ACTUAL'!C:C,G3155,'3BL ACTUAL'!J:J)</f>
        <v>0</v>
      </c>
    </row>
    <row r="3156" spans="1:15">
      <c r="A3156" s="2669" t="s">
        <v>10301</v>
      </c>
      <c r="B3156" s="2669" t="s">
        <v>4415</v>
      </c>
      <c r="C3156" s="2669" t="s">
        <v>5059</v>
      </c>
      <c r="D3156" s="2669" t="s">
        <v>4415</v>
      </c>
      <c r="E3156" s="2669" t="s">
        <v>7482</v>
      </c>
      <c r="F3156" s="2669" t="s">
        <v>10302</v>
      </c>
      <c r="G3156" s="2669" t="s">
        <v>5309</v>
      </c>
      <c r="H3156" s="2669" t="s">
        <v>4947</v>
      </c>
      <c r="I3156" s="3025">
        <v>238</v>
      </c>
      <c r="J3156" s="3025">
        <v>0</v>
      </c>
      <c r="O3156">
        <f>SUMIF('3BL ACTUAL'!C:C,G3156,'3BL ACTUAL'!J:J)</f>
        <v>0</v>
      </c>
    </row>
    <row r="3157" spans="1:15">
      <c r="A3157" s="2669" t="s">
        <v>10301</v>
      </c>
      <c r="B3157" s="2669" t="s">
        <v>4415</v>
      </c>
      <c r="C3157" s="2669" t="s">
        <v>5059</v>
      </c>
      <c r="D3157" s="2669" t="s">
        <v>4415</v>
      </c>
      <c r="E3157" s="2669" t="s">
        <v>7482</v>
      </c>
      <c r="F3157" s="2669" t="s">
        <v>10302</v>
      </c>
      <c r="G3157" s="2669" t="s">
        <v>5309</v>
      </c>
      <c r="H3157" s="2669" t="s">
        <v>5279</v>
      </c>
      <c r="I3157" s="3025">
        <v>0</v>
      </c>
      <c r="J3157" s="3025">
        <v>0</v>
      </c>
      <c r="O3157">
        <f>SUMIF('3BL ACTUAL'!C:C,G3157,'3BL ACTUAL'!J:J)</f>
        <v>0</v>
      </c>
    </row>
    <row r="3158" spans="1:15">
      <c r="A3158" s="2669" t="s">
        <v>10301</v>
      </c>
      <c r="B3158" s="2669" t="s">
        <v>4415</v>
      </c>
      <c r="C3158" s="2669" t="s">
        <v>5059</v>
      </c>
      <c r="D3158" s="2669" t="s">
        <v>4415</v>
      </c>
      <c r="E3158" s="2669" t="s">
        <v>7482</v>
      </c>
      <c r="F3158" s="2669" t="s">
        <v>10302</v>
      </c>
      <c r="G3158" s="2669" t="s">
        <v>5303</v>
      </c>
      <c r="H3158" s="2669" t="s">
        <v>5063</v>
      </c>
      <c r="I3158" s="3025">
        <v>0</v>
      </c>
      <c r="J3158" s="3025">
        <v>0</v>
      </c>
      <c r="O3158">
        <f>SUMIF('3BL ACTUAL'!C:C,G3158,'3BL ACTUAL'!J:J)</f>
        <v>0</v>
      </c>
    </row>
    <row r="3159" spans="1:15">
      <c r="A3159" s="2669" t="s">
        <v>10301</v>
      </c>
      <c r="B3159" s="2669" t="s">
        <v>4415</v>
      </c>
      <c r="C3159" s="2669" t="s">
        <v>5059</v>
      </c>
      <c r="D3159" s="2669" t="s">
        <v>4415</v>
      </c>
      <c r="E3159" s="2669" t="s">
        <v>7482</v>
      </c>
      <c r="F3159" s="2669" t="s">
        <v>10302</v>
      </c>
      <c r="G3159" s="2669" t="s">
        <v>5311</v>
      </c>
      <c r="H3159" s="2669" t="s">
        <v>5064</v>
      </c>
      <c r="I3159" s="3025">
        <v>0</v>
      </c>
      <c r="J3159" s="3025">
        <v>238</v>
      </c>
      <c r="O3159">
        <f>SUMIF('3BL ACTUAL'!C:C,G3159,'3BL ACTUAL'!J:J)</f>
        <v>0</v>
      </c>
    </row>
    <row r="3160" spans="1:15">
      <c r="H3160" t="s">
        <v>7483</v>
      </c>
      <c r="O3160">
        <f>SUMIF('3BL ACTUAL'!C:C,G3160,'3BL ACTUAL'!J:J)</f>
        <v>0</v>
      </c>
    </row>
    <row r="3161" spans="1:15">
      <c r="O3161">
        <f>SUMIF('3BL ACTUAL'!C:C,G3161,'3BL ACTUAL'!J:J)</f>
        <v>0</v>
      </c>
    </row>
    <row r="3162" spans="1:15">
      <c r="H3162" s="2668" t="s">
        <v>10303</v>
      </c>
      <c r="O3162">
        <f>SUMIF('3BL ACTUAL'!C:C,G3162,'3BL ACTUAL'!J:J)</f>
        <v>0</v>
      </c>
    </row>
    <row r="3163" spans="1:15">
      <c r="A3163" s="2669" t="s">
        <v>10301</v>
      </c>
      <c r="B3163" s="2669" t="s">
        <v>4415</v>
      </c>
      <c r="C3163" s="2669" t="s">
        <v>5059</v>
      </c>
      <c r="D3163" s="2669" t="s">
        <v>4415</v>
      </c>
      <c r="E3163" s="2669" t="s">
        <v>7484</v>
      </c>
      <c r="F3163" s="2669" t="s">
        <v>10304</v>
      </c>
      <c r="G3163" s="2669" t="s">
        <v>5308</v>
      </c>
      <c r="H3163" s="2669" t="s">
        <v>5097</v>
      </c>
      <c r="I3163" s="3025">
        <v>0</v>
      </c>
      <c r="J3163" s="3025">
        <v>0</v>
      </c>
      <c r="O3163">
        <f>SUMIF('3BL ACTUAL'!C:C,G3163,'3BL ACTUAL'!J:J)</f>
        <v>0</v>
      </c>
    </row>
    <row r="3164" spans="1:15">
      <c r="A3164" s="2669" t="s">
        <v>10301</v>
      </c>
      <c r="B3164" s="2669" t="s">
        <v>4415</v>
      </c>
      <c r="C3164" s="2669" t="s">
        <v>5059</v>
      </c>
      <c r="D3164" s="2669" t="s">
        <v>4415</v>
      </c>
      <c r="E3164" s="2669" t="s">
        <v>7484</v>
      </c>
      <c r="F3164" s="2669" t="s">
        <v>10304</v>
      </c>
      <c r="G3164" s="2669" t="s">
        <v>5309</v>
      </c>
      <c r="H3164" s="2669" t="s">
        <v>4947</v>
      </c>
      <c r="I3164" s="3025">
        <v>1619.4</v>
      </c>
      <c r="J3164" s="3025">
        <v>0</v>
      </c>
      <c r="O3164">
        <f>SUMIF('3BL ACTUAL'!C:C,G3164,'3BL ACTUAL'!J:J)</f>
        <v>0</v>
      </c>
    </row>
    <row r="3165" spans="1:15">
      <c r="A3165" s="2669" t="s">
        <v>10301</v>
      </c>
      <c r="B3165" s="2669" t="s">
        <v>4415</v>
      </c>
      <c r="C3165" s="2669" t="s">
        <v>5059</v>
      </c>
      <c r="D3165" s="2669" t="s">
        <v>4415</v>
      </c>
      <c r="E3165" s="2669" t="s">
        <v>7484</v>
      </c>
      <c r="F3165" s="2669" t="s">
        <v>10304</v>
      </c>
      <c r="G3165" s="2669" t="s">
        <v>5303</v>
      </c>
      <c r="H3165" s="2669" t="s">
        <v>5063</v>
      </c>
      <c r="I3165" s="3025">
        <v>0</v>
      </c>
      <c r="J3165" s="3025">
        <v>0</v>
      </c>
      <c r="O3165">
        <f>SUMIF('3BL ACTUAL'!C:C,G3165,'3BL ACTUAL'!J:J)</f>
        <v>0</v>
      </c>
    </row>
    <row r="3166" spans="1:15">
      <c r="A3166" s="2669" t="s">
        <v>10301</v>
      </c>
      <c r="B3166" s="2669" t="s">
        <v>4415</v>
      </c>
      <c r="C3166" s="2669" t="s">
        <v>5059</v>
      </c>
      <c r="D3166" s="2669" t="s">
        <v>4415</v>
      </c>
      <c r="E3166" s="2669" t="s">
        <v>7484</v>
      </c>
      <c r="F3166" s="2669" t="s">
        <v>10304</v>
      </c>
      <c r="G3166" s="2669" t="s">
        <v>5311</v>
      </c>
      <c r="H3166" s="2669" t="s">
        <v>5064</v>
      </c>
      <c r="I3166" s="3025">
        <v>0</v>
      </c>
      <c r="J3166" s="3025">
        <v>1619.4</v>
      </c>
      <c r="O3166">
        <f>SUMIF('3BL ACTUAL'!C:C,G3166,'3BL ACTUAL'!J:J)</f>
        <v>0</v>
      </c>
    </row>
    <row r="3167" spans="1:15">
      <c r="H3167" t="s">
        <v>7485</v>
      </c>
      <c r="O3167">
        <f>SUMIF('3BL ACTUAL'!C:C,G3167,'3BL ACTUAL'!J:J)</f>
        <v>0</v>
      </c>
    </row>
    <row r="3168" spans="1:15">
      <c r="O3168">
        <f>SUMIF('3BL ACTUAL'!C:C,G3168,'3BL ACTUAL'!J:J)</f>
        <v>0</v>
      </c>
    </row>
    <row r="3169" spans="1:15">
      <c r="H3169" s="2668" t="s">
        <v>10305</v>
      </c>
      <c r="O3169">
        <f>SUMIF('3BL ACTUAL'!C:C,G3169,'3BL ACTUAL'!J:J)</f>
        <v>0</v>
      </c>
    </row>
    <row r="3170" spans="1:15">
      <c r="A3170" s="2669" t="s">
        <v>10306</v>
      </c>
      <c r="B3170" s="2669" t="s">
        <v>4415</v>
      </c>
      <c r="C3170" s="2669" t="s">
        <v>5059</v>
      </c>
      <c r="D3170" s="2669" t="s">
        <v>4415</v>
      </c>
      <c r="E3170" s="2669" t="s">
        <v>7478</v>
      </c>
      <c r="F3170" s="2669" t="s">
        <v>10307</v>
      </c>
      <c r="G3170" s="2669" t="s">
        <v>5308</v>
      </c>
      <c r="H3170" s="2669" t="s">
        <v>5097</v>
      </c>
      <c r="I3170" s="3025">
        <v>0</v>
      </c>
      <c r="J3170" s="3025">
        <v>0</v>
      </c>
      <c r="O3170">
        <f>SUMIF('3BL ACTUAL'!C:C,G3170,'3BL ACTUAL'!J:J)</f>
        <v>0</v>
      </c>
    </row>
    <row r="3171" spans="1:15">
      <c r="A3171" s="2669" t="s">
        <v>10306</v>
      </c>
      <c r="B3171" s="2669" t="s">
        <v>4415</v>
      </c>
      <c r="C3171" s="2669" t="s">
        <v>5059</v>
      </c>
      <c r="D3171" s="2669" t="s">
        <v>4415</v>
      </c>
      <c r="E3171" s="2669" t="s">
        <v>7478</v>
      </c>
      <c r="F3171" s="2669" t="s">
        <v>10307</v>
      </c>
      <c r="G3171" s="2669" t="s">
        <v>5309</v>
      </c>
      <c r="H3171" s="2669" t="s">
        <v>4947</v>
      </c>
      <c r="I3171" s="3025">
        <v>167.6</v>
      </c>
      <c r="J3171" s="3025">
        <v>0</v>
      </c>
      <c r="O3171">
        <f>SUMIF('3BL ACTUAL'!C:C,G3171,'3BL ACTUAL'!J:J)</f>
        <v>0</v>
      </c>
    </row>
    <row r="3172" spans="1:15">
      <c r="A3172" s="2669" t="s">
        <v>10306</v>
      </c>
      <c r="B3172" s="2669" t="s">
        <v>4415</v>
      </c>
      <c r="C3172" s="2669" t="s">
        <v>5059</v>
      </c>
      <c r="D3172" s="2669" t="s">
        <v>4415</v>
      </c>
      <c r="E3172" s="2669" t="s">
        <v>7478</v>
      </c>
      <c r="F3172" s="2669" t="s">
        <v>10307</v>
      </c>
      <c r="G3172" s="2669" t="s">
        <v>5303</v>
      </c>
      <c r="H3172" s="2669" t="s">
        <v>5063</v>
      </c>
      <c r="I3172" s="3025">
        <v>0</v>
      </c>
      <c r="J3172" s="3025">
        <v>0</v>
      </c>
      <c r="O3172">
        <f>SUMIF('3BL ACTUAL'!C:C,G3172,'3BL ACTUAL'!J:J)</f>
        <v>0</v>
      </c>
    </row>
    <row r="3173" spans="1:15">
      <c r="A3173" s="2669" t="s">
        <v>10306</v>
      </c>
      <c r="B3173" s="2669" t="s">
        <v>4415</v>
      </c>
      <c r="C3173" s="2669" t="s">
        <v>5059</v>
      </c>
      <c r="D3173" s="2669" t="s">
        <v>4415</v>
      </c>
      <c r="E3173" s="2669" t="s">
        <v>7478</v>
      </c>
      <c r="F3173" s="2669" t="s">
        <v>10307</v>
      </c>
      <c r="G3173" s="2669" t="s">
        <v>5311</v>
      </c>
      <c r="H3173" s="2669" t="s">
        <v>5064</v>
      </c>
      <c r="I3173" s="3025">
        <v>0</v>
      </c>
      <c r="J3173" s="3025">
        <v>167.6</v>
      </c>
      <c r="O3173">
        <f>SUMIF('3BL ACTUAL'!C:C,G3173,'3BL ACTUAL'!J:J)</f>
        <v>0</v>
      </c>
    </row>
    <row r="3174" spans="1:15">
      <c r="H3174" t="s">
        <v>7479</v>
      </c>
      <c r="O3174">
        <f>SUMIF('3BL ACTUAL'!C:C,G3174,'3BL ACTUAL'!J:J)</f>
        <v>0</v>
      </c>
    </row>
    <row r="3175" spans="1:15">
      <c r="O3175">
        <f>SUMIF('3BL ACTUAL'!C:C,G3175,'3BL ACTUAL'!J:J)</f>
        <v>0</v>
      </c>
    </row>
    <row r="3176" spans="1:15">
      <c r="H3176" s="2668" t="s">
        <v>10308</v>
      </c>
      <c r="O3176">
        <f>SUMIF('3BL ACTUAL'!C:C,G3176,'3BL ACTUAL'!J:J)</f>
        <v>0</v>
      </c>
    </row>
    <row r="3177" spans="1:15">
      <c r="A3177" s="2669" t="s">
        <v>10306</v>
      </c>
      <c r="B3177" s="2669" t="s">
        <v>4415</v>
      </c>
      <c r="C3177" s="2669" t="s">
        <v>5059</v>
      </c>
      <c r="D3177" s="2669" t="s">
        <v>4415</v>
      </c>
      <c r="E3177" s="2669" t="s">
        <v>7480</v>
      </c>
      <c r="F3177" s="2669" t="s">
        <v>10309</v>
      </c>
      <c r="G3177" s="2669" t="s">
        <v>5308</v>
      </c>
      <c r="H3177" s="2669" t="s">
        <v>5097</v>
      </c>
      <c r="I3177" s="3025">
        <v>0</v>
      </c>
      <c r="J3177" s="3025">
        <v>0</v>
      </c>
      <c r="O3177">
        <f>SUMIF('3BL ACTUAL'!C:C,G3177,'3BL ACTUAL'!J:J)</f>
        <v>0</v>
      </c>
    </row>
    <row r="3178" spans="1:15">
      <c r="A3178" s="2669" t="s">
        <v>10306</v>
      </c>
      <c r="B3178" s="2669" t="s">
        <v>4415</v>
      </c>
      <c r="C3178" s="2669" t="s">
        <v>5059</v>
      </c>
      <c r="D3178" s="2669" t="s">
        <v>4415</v>
      </c>
      <c r="E3178" s="2669" t="s">
        <v>7480</v>
      </c>
      <c r="F3178" s="2669" t="s">
        <v>10309</v>
      </c>
      <c r="G3178" s="2669" t="s">
        <v>5309</v>
      </c>
      <c r="H3178" s="2669" t="s">
        <v>4947</v>
      </c>
      <c r="I3178" s="3025">
        <v>34.299999999999997</v>
      </c>
      <c r="J3178" s="3025">
        <v>0</v>
      </c>
      <c r="O3178">
        <f>SUMIF('3BL ACTUAL'!C:C,G3178,'3BL ACTUAL'!J:J)</f>
        <v>0</v>
      </c>
    </row>
    <row r="3179" spans="1:15">
      <c r="A3179" s="2669" t="s">
        <v>10306</v>
      </c>
      <c r="B3179" s="2669" t="s">
        <v>4415</v>
      </c>
      <c r="C3179" s="2669" t="s">
        <v>5059</v>
      </c>
      <c r="D3179" s="2669" t="s">
        <v>4415</v>
      </c>
      <c r="E3179" s="2669" t="s">
        <v>7480</v>
      </c>
      <c r="F3179" s="2669" t="s">
        <v>10309</v>
      </c>
      <c r="G3179" s="2669" t="s">
        <v>5309</v>
      </c>
      <c r="H3179" s="2669" t="s">
        <v>5279</v>
      </c>
      <c r="I3179" s="3025">
        <v>0</v>
      </c>
      <c r="J3179" s="3025">
        <v>0</v>
      </c>
      <c r="O3179">
        <f>SUMIF('3BL ACTUAL'!C:C,G3179,'3BL ACTUAL'!J:J)</f>
        <v>0</v>
      </c>
    </row>
    <row r="3180" spans="1:15">
      <c r="A3180" s="2669" t="s">
        <v>10306</v>
      </c>
      <c r="B3180" s="2669" t="s">
        <v>4415</v>
      </c>
      <c r="C3180" s="2669" t="s">
        <v>5059</v>
      </c>
      <c r="D3180" s="2669" t="s">
        <v>4415</v>
      </c>
      <c r="E3180" s="2669" t="s">
        <v>7480</v>
      </c>
      <c r="F3180" s="2669" t="s">
        <v>10309</v>
      </c>
      <c r="G3180" s="2669" t="s">
        <v>5303</v>
      </c>
      <c r="H3180" s="2669" t="s">
        <v>5063</v>
      </c>
      <c r="I3180" s="3025">
        <v>0</v>
      </c>
      <c r="J3180" s="3025">
        <v>0</v>
      </c>
      <c r="O3180">
        <f>SUMIF('3BL ACTUAL'!C:C,G3180,'3BL ACTUAL'!J:J)</f>
        <v>0</v>
      </c>
    </row>
    <row r="3181" spans="1:15">
      <c r="A3181" s="2669" t="s">
        <v>10306</v>
      </c>
      <c r="B3181" s="2669" t="s">
        <v>4415</v>
      </c>
      <c r="C3181" s="2669" t="s">
        <v>5059</v>
      </c>
      <c r="D3181" s="2669" t="s">
        <v>4415</v>
      </c>
      <c r="E3181" s="2669" t="s">
        <v>7480</v>
      </c>
      <c r="F3181" s="2669" t="s">
        <v>10309</v>
      </c>
      <c r="G3181" s="2669" t="s">
        <v>5311</v>
      </c>
      <c r="H3181" s="2669" t="s">
        <v>5064</v>
      </c>
      <c r="I3181" s="3025">
        <v>0</v>
      </c>
      <c r="J3181" s="3025">
        <v>34.299999999999997</v>
      </c>
      <c r="O3181">
        <f>SUMIF('3BL ACTUAL'!C:C,G3181,'3BL ACTUAL'!J:J)</f>
        <v>0</v>
      </c>
    </row>
    <row r="3182" spans="1:15">
      <c r="H3182" t="s">
        <v>7481</v>
      </c>
      <c r="O3182">
        <f>SUMIF('3BL ACTUAL'!C:C,G3182,'3BL ACTUAL'!J:J)</f>
        <v>0</v>
      </c>
    </row>
    <row r="3183" spans="1:15">
      <c r="O3183">
        <f>SUMIF('3BL ACTUAL'!C:C,G3183,'3BL ACTUAL'!J:J)</f>
        <v>0</v>
      </c>
    </row>
    <row r="3184" spans="1:15">
      <c r="H3184" s="2668" t="s">
        <v>10310</v>
      </c>
      <c r="O3184">
        <f>SUMIF('3BL ACTUAL'!C:C,G3184,'3BL ACTUAL'!J:J)</f>
        <v>0</v>
      </c>
    </row>
    <row r="3185" spans="1:15">
      <c r="A3185" s="2669" t="s">
        <v>10311</v>
      </c>
      <c r="B3185" s="2669" t="s">
        <v>4415</v>
      </c>
      <c r="C3185" s="2669" t="s">
        <v>5059</v>
      </c>
      <c r="D3185" s="2669" t="s">
        <v>4415</v>
      </c>
      <c r="E3185" s="2669" t="s">
        <v>7474</v>
      </c>
      <c r="F3185" s="2669" t="s">
        <v>10312</v>
      </c>
      <c r="G3185" s="2669" t="s">
        <v>5308</v>
      </c>
      <c r="H3185" s="2669" t="s">
        <v>5097</v>
      </c>
      <c r="I3185" s="3025">
        <v>0</v>
      </c>
      <c r="J3185" s="3025">
        <v>0</v>
      </c>
      <c r="O3185">
        <f>SUMIF('3BL ACTUAL'!C:C,G3185,'3BL ACTUAL'!J:J)</f>
        <v>0</v>
      </c>
    </row>
    <row r="3186" spans="1:15">
      <c r="A3186" s="2669" t="s">
        <v>10311</v>
      </c>
      <c r="B3186" s="2669" t="s">
        <v>4415</v>
      </c>
      <c r="C3186" s="2669" t="s">
        <v>5059</v>
      </c>
      <c r="D3186" s="2669" t="s">
        <v>4415</v>
      </c>
      <c r="E3186" s="2669" t="s">
        <v>7474</v>
      </c>
      <c r="F3186" s="2669" t="s">
        <v>10312</v>
      </c>
      <c r="G3186" s="2669" t="s">
        <v>5309</v>
      </c>
      <c r="H3186" s="2669" t="s">
        <v>4947</v>
      </c>
      <c r="I3186" s="3025">
        <v>132</v>
      </c>
      <c r="J3186" s="3025">
        <v>0</v>
      </c>
      <c r="O3186">
        <f>SUMIF('3BL ACTUAL'!C:C,G3186,'3BL ACTUAL'!J:J)</f>
        <v>0</v>
      </c>
    </row>
    <row r="3187" spans="1:15">
      <c r="A3187" s="2669" t="s">
        <v>10311</v>
      </c>
      <c r="B3187" s="2669" t="s">
        <v>4415</v>
      </c>
      <c r="C3187" s="2669" t="s">
        <v>5059</v>
      </c>
      <c r="D3187" s="2669" t="s">
        <v>4415</v>
      </c>
      <c r="E3187" s="2669" t="s">
        <v>7474</v>
      </c>
      <c r="F3187" s="2669" t="s">
        <v>10312</v>
      </c>
      <c r="G3187" s="2669" t="s">
        <v>5303</v>
      </c>
      <c r="H3187" s="2669" t="s">
        <v>5063</v>
      </c>
      <c r="I3187" s="3025">
        <v>0</v>
      </c>
      <c r="J3187" s="3025">
        <v>0</v>
      </c>
      <c r="O3187">
        <f>SUMIF('3BL ACTUAL'!C:C,G3187,'3BL ACTUAL'!J:J)</f>
        <v>0</v>
      </c>
    </row>
    <row r="3188" spans="1:15">
      <c r="A3188" s="2669" t="s">
        <v>10311</v>
      </c>
      <c r="B3188" s="2669" t="s">
        <v>4415</v>
      </c>
      <c r="C3188" s="2669" t="s">
        <v>5059</v>
      </c>
      <c r="D3188" s="2669" t="s">
        <v>4415</v>
      </c>
      <c r="E3188" s="2669" t="s">
        <v>7474</v>
      </c>
      <c r="F3188" s="2669" t="s">
        <v>10312</v>
      </c>
      <c r="G3188" s="2669" t="s">
        <v>5311</v>
      </c>
      <c r="H3188" s="2669" t="s">
        <v>5064</v>
      </c>
      <c r="I3188" s="3025">
        <v>0</v>
      </c>
      <c r="J3188" s="3025">
        <v>132</v>
      </c>
      <c r="O3188">
        <f>SUMIF('3BL ACTUAL'!C:C,G3188,'3BL ACTUAL'!J:J)</f>
        <v>0</v>
      </c>
    </row>
    <row r="3189" spans="1:15">
      <c r="H3189" t="s">
        <v>7475</v>
      </c>
      <c r="O3189">
        <f>SUMIF('3BL ACTUAL'!C:C,G3189,'3BL ACTUAL'!J:J)</f>
        <v>0</v>
      </c>
    </row>
    <row r="3190" spans="1:15">
      <c r="O3190">
        <f>SUMIF('3BL ACTUAL'!C:C,G3190,'3BL ACTUAL'!J:J)</f>
        <v>0</v>
      </c>
    </row>
    <row r="3191" spans="1:15">
      <c r="H3191" s="2668" t="s">
        <v>10313</v>
      </c>
      <c r="O3191">
        <f>SUMIF('3BL ACTUAL'!C:C,G3191,'3BL ACTUAL'!J:J)</f>
        <v>0</v>
      </c>
    </row>
    <row r="3192" spans="1:15">
      <c r="A3192" s="2669" t="s">
        <v>10311</v>
      </c>
      <c r="B3192" s="2669" t="s">
        <v>4415</v>
      </c>
      <c r="C3192" s="2669" t="s">
        <v>5059</v>
      </c>
      <c r="D3192" s="2669" t="s">
        <v>4415</v>
      </c>
      <c r="E3192" s="2669" t="s">
        <v>7476</v>
      </c>
      <c r="F3192" s="2669" t="s">
        <v>10314</v>
      </c>
      <c r="G3192" s="2669" t="s">
        <v>5308</v>
      </c>
      <c r="H3192" s="2669" t="s">
        <v>5097</v>
      </c>
      <c r="I3192" s="3025">
        <v>0</v>
      </c>
      <c r="J3192" s="3025">
        <v>0</v>
      </c>
      <c r="O3192">
        <f>SUMIF('3BL ACTUAL'!C:C,G3192,'3BL ACTUAL'!J:J)</f>
        <v>0</v>
      </c>
    </row>
    <row r="3193" spans="1:15">
      <c r="A3193" s="2669" t="s">
        <v>10311</v>
      </c>
      <c r="B3193" s="2669" t="s">
        <v>4415</v>
      </c>
      <c r="C3193" s="2669" t="s">
        <v>5059</v>
      </c>
      <c r="D3193" s="2669" t="s">
        <v>4415</v>
      </c>
      <c r="E3193" s="2669" t="s">
        <v>7476</v>
      </c>
      <c r="F3193" s="2669" t="s">
        <v>10314</v>
      </c>
      <c r="G3193" s="2669" t="s">
        <v>5309</v>
      </c>
      <c r="H3193" s="2669" t="s">
        <v>4947</v>
      </c>
      <c r="I3193" s="3025">
        <v>981.65</v>
      </c>
      <c r="J3193" s="3025">
        <v>0</v>
      </c>
      <c r="O3193">
        <f>SUMIF('3BL ACTUAL'!C:C,G3193,'3BL ACTUAL'!J:J)</f>
        <v>0</v>
      </c>
    </row>
    <row r="3194" spans="1:15">
      <c r="A3194" s="2669" t="s">
        <v>10311</v>
      </c>
      <c r="B3194" s="2669" t="s">
        <v>4415</v>
      </c>
      <c r="C3194" s="2669" t="s">
        <v>5059</v>
      </c>
      <c r="D3194" s="2669" t="s">
        <v>4415</v>
      </c>
      <c r="E3194" s="2669" t="s">
        <v>7476</v>
      </c>
      <c r="F3194" s="2669" t="s">
        <v>10314</v>
      </c>
      <c r="G3194" s="2669" t="s">
        <v>5303</v>
      </c>
      <c r="H3194" s="2669" t="s">
        <v>5063</v>
      </c>
      <c r="I3194" s="3025">
        <v>0</v>
      </c>
      <c r="J3194" s="3025">
        <v>0</v>
      </c>
      <c r="O3194">
        <f>SUMIF('3BL ACTUAL'!C:C,G3194,'3BL ACTUAL'!J:J)</f>
        <v>0</v>
      </c>
    </row>
    <row r="3195" spans="1:15">
      <c r="A3195" s="2669" t="s">
        <v>10311</v>
      </c>
      <c r="B3195" s="2669" t="s">
        <v>4415</v>
      </c>
      <c r="C3195" s="2669" t="s">
        <v>5059</v>
      </c>
      <c r="D3195" s="2669" t="s">
        <v>4415</v>
      </c>
      <c r="E3195" s="2669" t="s">
        <v>7476</v>
      </c>
      <c r="F3195" s="2669" t="s">
        <v>10314</v>
      </c>
      <c r="G3195" s="2669" t="s">
        <v>5311</v>
      </c>
      <c r="H3195" s="2669" t="s">
        <v>5064</v>
      </c>
      <c r="I3195" s="3025">
        <v>0</v>
      </c>
      <c r="J3195" s="3025">
        <v>981.65</v>
      </c>
      <c r="O3195">
        <f>SUMIF('3BL ACTUAL'!C:C,G3195,'3BL ACTUAL'!J:J)</f>
        <v>0</v>
      </c>
    </row>
    <row r="3196" spans="1:15">
      <c r="H3196" t="s">
        <v>7477</v>
      </c>
      <c r="O3196">
        <f>SUMIF('3BL ACTUAL'!C:C,G3196,'3BL ACTUAL'!J:J)</f>
        <v>0</v>
      </c>
    </row>
    <row r="3197" spans="1:15">
      <c r="O3197">
        <f>SUMIF('3BL ACTUAL'!C:C,G3197,'3BL ACTUAL'!J:J)</f>
        <v>0</v>
      </c>
    </row>
    <row r="3198" spans="1:15">
      <c r="H3198" s="2668" t="s">
        <v>10315</v>
      </c>
      <c r="O3198">
        <f>SUMIF('3BL ACTUAL'!C:C,G3198,'3BL ACTUAL'!J:J)</f>
        <v>0</v>
      </c>
    </row>
    <row r="3199" spans="1:15">
      <c r="A3199" s="2669" t="s">
        <v>10311</v>
      </c>
      <c r="B3199" s="2669"/>
      <c r="C3199" s="2669"/>
      <c r="D3199" s="2669" t="s">
        <v>5073</v>
      </c>
      <c r="E3199" s="2669" t="s">
        <v>7230</v>
      </c>
      <c r="F3199" s="2669" t="s">
        <v>10316</v>
      </c>
      <c r="G3199" s="2669" t="s">
        <v>5300</v>
      </c>
      <c r="H3199" s="2669" t="s">
        <v>264</v>
      </c>
      <c r="I3199" s="3025">
        <v>1600</v>
      </c>
      <c r="J3199" s="3025">
        <v>0</v>
      </c>
      <c r="O3199">
        <f>SUMIF('3BL ACTUAL'!C:C,G3199,'3BL ACTUAL'!J:J)</f>
        <v>0</v>
      </c>
    </row>
    <row r="3200" spans="1:15">
      <c r="A3200" s="2669" t="s">
        <v>10311</v>
      </c>
      <c r="B3200" s="2669"/>
      <c r="C3200" s="2669"/>
      <c r="D3200" s="2669" t="s">
        <v>5073</v>
      </c>
      <c r="E3200" s="2669" t="s">
        <v>7230</v>
      </c>
      <c r="F3200" s="2669" t="s">
        <v>10316</v>
      </c>
      <c r="G3200" s="2669" t="s">
        <v>5297</v>
      </c>
      <c r="H3200" s="2669" t="s">
        <v>5075</v>
      </c>
      <c r="I3200" s="3025">
        <v>0</v>
      </c>
      <c r="J3200" s="3025">
        <v>1600</v>
      </c>
      <c r="O3200">
        <f>SUMIF('3BL ACTUAL'!C:C,G3200,'3BL ACTUAL'!J:J)</f>
        <v>0</v>
      </c>
    </row>
    <row r="3201" spans="1:15">
      <c r="H3201" t="s">
        <v>7231</v>
      </c>
      <c r="O3201">
        <f>SUMIF('3BL ACTUAL'!C:C,G3201,'3BL ACTUAL'!J:J)</f>
        <v>0</v>
      </c>
    </row>
    <row r="3202" spans="1:15">
      <c r="O3202">
        <f>SUMIF('3BL ACTUAL'!C:C,G3202,'3BL ACTUAL'!J:J)</f>
        <v>0</v>
      </c>
    </row>
    <row r="3203" spans="1:15">
      <c r="H3203" s="2668" t="s">
        <v>10317</v>
      </c>
      <c r="N3203" s="1460">
        <v>1</v>
      </c>
      <c r="O3203">
        <f>SUMIF('3BL ACTUAL'!C:C,G3203,'3BL ACTUAL'!J:J)</f>
        <v>0</v>
      </c>
    </row>
    <row r="3204" spans="1:15">
      <c r="A3204" s="2669" t="s">
        <v>10318</v>
      </c>
      <c r="B3204" s="2669" t="s">
        <v>5169</v>
      </c>
      <c r="C3204" s="2669" t="s">
        <v>5298</v>
      </c>
      <c r="D3204" s="2669" t="s">
        <v>5299</v>
      </c>
      <c r="E3204" s="2669" t="s">
        <v>8541</v>
      </c>
      <c r="F3204" s="2669" t="s">
        <v>10319</v>
      </c>
      <c r="G3204" s="2669" t="s">
        <v>8512</v>
      </c>
      <c r="H3204" s="2669" t="s">
        <v>8513</v>
      </c>
      <c r="I3204" s="3025">
        <v>24</v>
      </c>
      <c r="J3204" s="3025">
        <v>0</v>
      </c>
      <c r="O3204">
        <f>SUMIF('3BL ACTUAL'!C:C,G3204,'3BL ACTUAL'!J:J)</f>
        <v>0</v>
      </c>
    </row>
    <row r="3205" spans="1:15">
      <c r="A3205" s="2669" t="s">
        <v>10318</v>
      </c>
      <c r="B3205" s="2669" t="s">
        <v>5169</v>
      </c>
      <c r="C3205" s="2669" t="s">
        <v>5298</v>
      </c>
      <c r="D3205" s="2669" t="s">
        <v>5299</v>
      </c>
      <c r="E3205" s="2669" t="s">
        <v>8541</v>
      </c>
      <c r="F3205" s="2669" t="s">
        <v>10319</v>
      </c>
      <c r="G3205" s="2669" t="s">
        <v>8980</v>
      </c>
      <c r="H3205" s="2669" t="s">
        <v>9055</v>
      </c>
      <c r="I3205" s="3025">
        <v>0</v>
      </c>
      <c r="J3205" s="3025">
        <v>24</v>
      </c>
      <c r="O3205">
        <f>SUMIF('3BL ACTUAL'!C:C,G3205,'3BL ACTUAL'!J:J)</f>
        <v>0</v>
      </c>
    </row>
    <row r="3206" spans="1:15">
      <c r="H3206" t="s">
        <v>8542</v>
      </c>
      <c r="O3206">
        <f>SUMIF('3BL ACTUAL'!C:C,G3206,'3BL ACTUAL'!J:J)</f>
        <v>0</v>
      </c>
    </row>
    <row r="3207" spans="1:15">
      <c r="O3207">
        <f>SUMIF('3BL ACTUAL'!C:C,G3207,'3BL ACTUAL'!J:J)</f>
        <v>0</v>
      </c>
    </row>
    <row r="3208" spans="1:15">
      <c r="H3208" s="2668" t="s">
        <v>10320</v>
      </c>
      <c r="N3208" s="1460">
        <v>1</v>
      </c>
      <c r="O3208">
        <f>SUMIF('3BL ACTUAL'!C:C,G3208,'3BL ACTUAL'!J:J)</f>
        <v>0</v>
      </c>
    </row>
    <row r="3209" spans="1:15">
      <c r="A3209" s="2669" t="s">
        <v>10318</v>
      </c>
      <c r="B3209" s="2669" t="s">
        <v>5169</v>
      </c>
      <c r="C3209" s="2669" t="s">
        <v>5298</v>
      </c>
      <c r="D3209" s="2669" t="s">
        <v>5299</v>
      </c>
      <c r="E3209" s="2669" t="s">
        <v>8350</v>
      </c>
      <c r="F3209" s="2669" t="s">
        <v>10321</v>
      </c>
      <c r="G3209" s="2669" t="s">
        <v>8338</v>
      </c>
      <c r="H3209" s="2669" t="s">
        <v>8339</v>
      </c>
      <c r="I3209" s="3025">
        <v>263.62</v>
      </c>
      <c r="J3209" s="3025">
        <v>0</v>
      </c>
      <c r="O3209">
        <f>SUMIF('3BL ACTUAL'!C:C,G3209,'3BL ACTUAL'!J:J)</f>
        <v>0</v>
      </c>
    </row>
    <row r="3210" spans="1:15">
      <c r="A3210" s="2669" t="s">
        <v>10318</v>
      </c>
      <c r="B3210" s="2669" t="s">
        <v>5169</v>
      </c>
      <c r="C3210" s="2669" t="s">
        <v>5298</v>
      </c>
      <c r="D3210" s="2669" t="s">
        <v>5299</v>
      </c>
      <c r="E3210" s="2669" t="s">
        <v>8350</v>
      </c>
      <c r="F3210" s="2669" t="s">
        <v>10321</v>
      </c>
      <c r="G3210" s="2669" t="s">
        <v>8980</v>
      </c>
      <c r="H3210" s="2669" t="s">
        <v>9055</v>
      </c>
      <c r="I3210" s="3025">
        <v>0</v>
      </c>
      <c r="J3210" s="3025">
        <v>263.62</v>
      </c>
      <c r="O3210">
        <f>SUMIF('3BL ACTUAL'!C:C,G3210,'3BL ACTUAL'!J:J)</f>
        <v>0</v>
      </c>
    </row>
    <row r="3211" spans="1:15">
      <c r="H3211" t="s">
        <v>8351</v>
      </c>
      <c r="O3211">
        <f>SUMIF('3BL ACTUAL'!C:C,G3211,'3BL ACTUAL'!J:J)</f>
        <v>0</v>
      </c>
    </row>
    <row r="3212" spans="1:15">
      <c r="O3212">
        <f>SUMIF('3BL ACTUAL'!C:C,G3212,'3BL ACTUAL'!J:J)</f>
        <v>0</v>
      </c>
    </row>
    <row r="3213" spans="1:15">
      <c r="H3213" s="2668" t="s">
        <v>10322</v>
      </c>
      <c r="N3213" s="1460">
        <v>1</v>
      </c>
      <c r="O3213">
        <f>SUMIF('3BL ACTUAL'!C:C,G3213,'3BL ACTUAL'!J:J)</f>
        <v>0</v>
      </c>
    </row>
    <row r="3214" spans="1:15">
      <c r="A3214" s="2669" t="s">
        <v>10318</v>
      </c>
      <c r="B3214" s="2669" t="s">
        <v>5169</v>
      </c>
      <c r="C3214" s="2669" t="s">
        <v>5298</v>
      </c>
      <c r="D3214" s="2669" t="s">
        <v>5299</v>
      </c>
      <c r="E3214" s="2669" t="s">
        <v>8032</v>
      </c>
      <c r="F3214" s="2669" t="s">
        <v>10323</v>
      </c>
      <c r="G3214" s="2669" t="s">
        <v>8010</v>
      </c>
      <c r="H3214" s="2669" t="s">
        <v>8011</v>
      </c>
      <c r="I3214" s="3025">
        <v>945</v>
      </c>
      <c r="J3214" s="3025">
        <v>0</v>
      </c>
      <c r="O3214">
        <f>SUMIF('3BL ACTUAL'!C:C,G3214,'3BL ACTUAL'!J:J)</f>
        <v>0</v>
      </c>
    </row>
    <row r="3215" spans="1:15">
      <c r="A3215" s="2669" t="s">
        <v>10318</v>
      </c>
      <c r="B3215" s="2669" t="s">
        <v>5169</v>
      </c>
      <c r="C3215" s="2669" t="s">
        <v>5298</v>
      </c>
      <c r="D3215" s="2669" t="s">
        <v>5299</v>
      </c>
      <c r="E3215" s="2669" t="s">
        <v>8032</v>
      </c>
      <c r="F3215" s="2669" t="s">
        <v>10323</v>
      </c>
      <c r="G3215" s="2669" t="s">
        <v>8980</v>
      </c>
      <c r="H3215" s="2669" t="s">
        <v>9055</v>
      </c>
      <c r="I3215" s="3025">
        <v>0</v>
      </c>
      <c r="J3215" s="3025">
        <v>945</v>
      </c>
      <c r="O3215">
        <f>SUMIF('3BL ACTUAL'!C:C,G3215,'3BL ACTUAL'!J:J)</f>
        <v>0</v>
      </c>
    </row>
    <row r="3216" spans="1:15">
      <c r="H3216" t="s">
        <v>8033</v>
      </c>
      <c r="O3216">
        <f>SUMIF('3BL ACTUAL'!C:C,G3216,'3BL ACTUAL'!J:J)</f>
        <v>0</v>
      </c>
    </row>
    <row r="3217" spans="1:15">
      <c r="O3217">
        <f>SUMIF('3BL ACTUAL'!C:C,G3217,'3BL ACTUAL'!J:J)</f>
        <v>0</v>
      </c>
    </row>
    <row r="3218" spans="1:15">
      <c r="H3218" s="2668" t="s">
        <v>10324</v>
      </c>
      <c r="N3218" s="1460">
        <v>1</v>
      </c>
      <c r="O3218">
        <f>SUMIF('3BL ACTUAL'!C:C,G3218,'3BL ACTUAL'!J:J)</f>
        <v>0</v>
      </c>
    </row>
    <row r="3219" spans="1:15">
      <c r="A3219" s="2669" t="s">
        <v>10318</v>
      </c>
      <c r="B3219" s="2669" t="s">
        <v>5169</v>
      </c>
      <c r="C3219" s="2669" t="s">
        <v>5298</v>
      </c>
      <c r="D3219" s="2669" t="s">
        <v>5299</v>
      </c>
      <c r="E3219" s="2669" t="s">
        <v>8116</v>
      </c>
      <c r="F3219" s="2669" t="s">
        <v>10325</v>
      </c>
      <c r="G3219" s="2669" t="s">
        <v>8072</v>
      </c>
      <c r="H3219" s="2669" t="s">
        <v>8073</v>
      </c>
      <c r="I3219" s="3025">
        <v>897</v>
      </c>
      <c r="J3219" s="3025">
        <v>0</v>
      </c>
      <c r="O3219">
        <f>SUMIF('3BL ACTUAL'!C:C,G3219,'3BL ACTUAL'!J:J)</f>
        <v>0</v>
      </c>
    </row>
    <row r="3220" spans="1:15">
      <c r="A3220" s="2669" t="s">
        <v>10318</v>
      </c>
      <c r="B3220" s="2669" t="s">
        <v>5169</v>
      </c>
      <c r="C3220" s="2669" t="s">
        <v>5298</v>
      </c>
      <c r="D3220" s="2669" t="s">
        <v>5299</v>
      </c>
      <c r="E3220" s="2669" t="s">
        <v>8116</v>
      </c>
      <c r="F3220" s="2669" t="s">
        <v>10325</v>
      </c>
      <c r="G3220" s="2669" t="s">
        <v>8980</v>
      </c>
      <c r="H3220" s="2669" t="s">
        <v>9055</v>
      </c>
      <c r="I3220" s="3025">
        <v>0</v>
      </c>
      <c r="J3220" s="3025">
        <v>897</v>
      </c>
      <c r="O3220">
        <f>SUMIF('3BL ACTUAL'!C:C,G3220,'3BL ACTUAL'!J:J)</f>
        <v>0</v>
      </c>
    </row>
    <row r="3221" spans="1:15">
      <c r="H3221" t="s">
        <v>8117</v>
      </c>
      <c r="O3221">
        <f>SUMIF('3BL ACTUAL'!C:C,G3221,'3BL ACTUAL'!J:J)</f>
        <v>0</v>
      </c>
    </row>
    <row r="3222" spans="1:15">
      <c r="O3222">
        <f>SUMIF('3BL ACTUAL'!C:C,G3222,'3BL ACTUAL'!J:J)</f>
        <v>0</v>
      </c>
    </row>
    <row r="3223" spans="1:15">
      <c r="H3223" s="2668" t="s">
        <v>10326</v>
      </c>
      <c r="N3223" s="1460">
        <v>1</v>
      </c>
      <c r="O3223">
        <f>SUMIF('3BL ACTUAL'!C:C,G3223,'3BL ACTUAL'!J:J)</f>
        <v>0</v>
      </c>
    </row>
    <row r="3224" spans="1:15">
      <c r="A3224" s="2669" t="s">
        <v>10318</v>
      </c>
      <c r="B3224" s="2669" t="s">
        <v>5169</v>
      </c>
      <c r="C3224" s="2669" t="s">
        <v>5298</v>
      </c>
      <c r="D3224" s="2669" t="s">
        <v>5299</v>
      </c>
      <c r="E3224" s="2669" t="s">
        <v>8543</v>
      </c>
      <c r="F3224" s="2669" t="s">
        <v>10327</v>
      </c>
      <c r="G3224" s="2669" t="s">
        <v>8512</v>
      </c>
      <c r="H3224" s="2669" t="s">
        <v>8513</v>
      </c>
      <c r="I3224" s="3025">
        <v>24</v>
      </c>
      <c r="J3224" s="3025">
        <v>0</v>
      </c>
      <c r="O3224">
        <f>SUMIF('3BL ACTUAL'!C:C,G3224,'3BL ACTUAL'!J:J)</f>
        <v>0</v>
      </c>
    </row>
    <row r="3225" spans="1:15">
      <c r="A3225" s="2669" t="s">
        <v>10318</v>
      </c>
      <c r="B3225" s="2669" t="s">
        <v>5169</v>
      </c>
      <c r="C3225" s="2669" t="s">
        <v>5298</v>
      </c>
      <c r="D3225" s="2669" t="s">
        <v>5299</v>
      </c>
      <c r="E3225" s="2669" t="s">
        <v>8543</v>
      </c>
      <c r="F3225" s="2669" t="s">
        <v>10327</v>
      </c>
      <c r="G3225" s="2669" t="s">
        <v>8980</v>
      </c>
      <c r="H3225" s="2669" t="s">
        <v>9055</v>
      </c>
      <c r="I3225" s="3025">
        <v>0</v>
      </c>
      <c r="J3225" s="3025">
        <v>24</v>
      </c>
      <c r="O3225">
        <f>SUMIF('3BL ACTUAL'!C:C,G3225,'3BL ACTUAL'!J:J)</f>
        <v>0</v>
      </c>
    </row>
    <row r="3226" spans="1:15">
      <c r="H3226" t="s">
        <v>8544</v>
      </c>
      <c r="O3226">
        <f>SUMIF('3BL ACTUAL'!C:C,G3226,'3BL ACTUAL'!J:J)</f>
        <v>0</v>
      </c>
    </row>
    <row r="3227" spans="1:15">
      <c r="O3227">
        <f>SUMIF('3BL ACTUAL'!C:C,G3227,'3BL ACTUAL'!J:J)</f>
        <v>0</v>
      </c>
    </row>
    <row r="3228" spans="1:15">
      <c r="H3228" s="2668" t="s">
        <v>10328</v>
      </c>
      <c r="N3228" s="1460">
        <v>1</v>
      </c>
      <c r="O3228">
        <f>SUMIF('3BL ACTUAL'!C:C,G3228,'3BL ACTUAL'!J:J)</f>
        <v>0</v>
      </c>
    </row>
    <row r="3229" spans="1:15">
      <c r="A3229" s="2669" t="s">
        <v>10318</v>
      </c>
      <c r="B3229" s="2669" t="s">
        <v>5169</v>
      </c>
      <c r="C3229" s="2669" t="s">
        <v>5298</v>
      </c>
      <c r="D3229" s="2669" t="s">
        <v>5299</v>
      </c>
      <c r="E3229" s="2669" t="s">
        <v>7659</v>
      </c>
      <c r="F3229" s="2669" t="s">
        <v>10329</v>
      </c>
      <c r="G3229" s="2669" t="s">
        <v>5317</v>
      </c>
      <c r="H3229" s="2669" t="s">
        <v>4954</v>
      </c>
      <c r="I3229" s="3025">
        <v>300</v>
      </c>
      <c r="J3229" s="3025">
        <v>0</v>
      </c>
      <c r="O3229">
        <f>SUMIF('3BL ACTUAL'!C:C,G3229,'3BL ACTUAL'!J:J)</f>
        <v>0</v>
      </c>
    </row>
    <row r="3230" spans="1:15">
      <c r="A3230" s="2669" t="s">
        <v>10318</v>
      </c>
      <c r="B3230" s="2669" t="s">
        <v>5169</v>
      </c>
      <c r="C3230" s="2669" t="s">
        <v>5298</v>
      </c>
      <c r="D3230" s="2669" t="s">
        <v>5299</v>
      </c>
      <c r="E3230" s="2669" t="s">
        <v>7659</v>
      </c>
      <c r="F3230" s="2669" t="s">
        <v>10329</v>
      </c>
      <c r="G3230" s="2669" t="s">
        <v>8980</v>
      </c>
      <c r="H3230" s="2669" t="s">
        <v>9055</v>
      </c>
      <c r="I3230" s="3025">
        <v>0</v>
      </c>
      <c r="J3230" s="3025">
        <v>300</v>
      </c>
      <c r="O3230">
        <f>SUMIF('3BL ACTUAL'!C:C,G3230,'3BL ACTUAL'!J:J)</f>
        <v>0</v>
      </c>
    </row>
    <row r="3231" spans="1:15">
      <c r="H3231" t="s">
        <v>7660</v>
      </c>
      <c r="O3231">
        <f>SUMIF('3BL ACTUAL'!C:C,G3231,'3BL ACTUAL'!J:J)</f>
        <v>0</v>
      </c>
    </row>
    <row r="3232" spans="1:15">
      <c r="O3232">
        <f>SUMIF('3BL ACTUAL'!C:C,G3232,'3BL ACTUAL'!J:J)</f>
        <v>0</v>
      </c>
    </row>
    <row r="3233" spans="1:15">
      <c r="H3233" s="2668" t="s">
        <v>10330</v>
      </c>
      <c r="N3233" s="1460">
        <v>1</v>
      </c>
      <c r="O3233">
        <f>SUMIF('3BL ACTUAL'!C:C,G3233,'3BL ACTUAL'!J:J)</f>
        <v>0</v>
      </c>
    </row>
    <row r="3234" spans="1:15">
      <c r="A3234" s="2669" t="s">
        <v>10318</v>
      </c>
      <c r="B3234" s="2669" t="s">
        <v>5169</v>
      </c>
      <c r="C3234" s="2669" t="s">
        <v>5298</v>
      </c>
      <c r="D3234" s="2669" t="s">
        <v>5299</v>
      </c>
      <c r="E3234" s="2669" t="s">
        <v>7657</v>
      </c>
      <c r="F3234" s="2669" t="s">
        <v>10331</v>
      </c>
      <c r="G3234" s="2669" t="s">
        <v>5317</v>
      </c>
      <c r="H3234" s="2669" t="s">
        <v>4954</v>
      </c>
      <c r="I3234" s="3025">
        <v>250</v>
      </c>
      <c r="J3234" s="3025">
        <v>0</v>
      </c>
      <c r="O3234">
        <f>SUMIF('3BL ACTUAL'!C:C,G3234,'3BL ACTUAL'!J:J)</f>
        <v>0</v>
      </c>
    </row>
    <row r="3235" spans="1:15">
      <c r="A3235" s="2669" t="s">
        <v>10318</v>
      </c>
      <c r="B3235" s="2669" t="s">
        <v>5169</v>
      </c>
      <c r="C3235" s="2669" t="s">
        <v>5298</v>
      </c>
      <c r="D3235" s="2669" t="s">
        <v>5299</v>
      </c>
      <c r="E3235" s="2669" t="s">
        <v>7657</v>
      </c>
      <c r="F3235" s="2669" t="s">
        <v>10331</v>
      </c>
      <c r="G3235" s="2669" t="s">
        <v>8980</v>
      </c>
      <c r="H3235" s="2669" t="s">
        <v>9055</v>
      </c>
      <c r="I3235" s="3025">
        <v>0</v>
      </c>
      <c r="J3235" s="3025">
        <v>250</v>
      </c>
      <c r="O3235">
        <f>SUMIF('3BL ACTUAL'!C:C,G3235,'3BL ACTUAL'!J:J)</f>
        <v>0</v>
      </c>
    </row>
    <row r="3236" spans="1:15">
      <c r="H3236" t="s">
        <v>7658</v>
      </c>
      <c r="O3236">
        <f>SUMIF('3BL ACTUAL'!C:C,G3236,'3BL ACTUAL'!J:J)</f>
        <v>0</v>
      </c>
    </row>
    <row r="3237" spans="1:15">
      <c r="O3237">
        <f>SUMIF('3BL ACTUAL'!C:C,G3237,'3BL ACTUAL'!J:J)</f>
        <v>0</v>
      </c>
    </row>
    <row r="3238" spans="1:15">
      <c r="H3238" s="2668" t="s">
        <v>10332</v>
      </c>
      <c r="N3238" s="1460">
        <v>1</v>
      </c>
      <c r="O3238">
        <f>SUMIF('3BL ACTUAL'!C:C,G3238,'3BL ACTUAL'!J:J)</f>
        <v>0</v>
      </c>
    </row>
    <row r="3239" spans="1:15">
      <c r="A3239" s="2669" t="s">
        <v>10318</v>
      </c>
      <c r="B3239" s="2669" t="s">
        <v>5169</v>
      </c>
      <c r="C3239" s="2669" t="s">
        <v>5298</v>
      </c>
      <c r="D3239" s="2669" t="s">
        <v>5299</v>
      </c>
      <c r="E3239" s="2669" t="s">
        <v>7960</v>
      </c>
      <c r="F3239" s="2669" t="s">
        <v>10333</v>
      </c>
      <c r="G3239" s="2669" t="s">
        <v>5347</v>
      </c>
      <c r="H3239" s="2669" t="s">
        <v>4999</v>
      </c>
      <c r="I3239" s="3025">
        <v>264.3</v>
      </c>
      <c r="J3239" s="3025">
        <v>0</v>
      </c>
      <c r="O3239">
        <f>SUMIF('3BL ACTUAL'!C:C,G3239,'3BL ACTUAL'!J:J)</f>
        <v>0</v>
      </c>
    </row>
    <row r="3240" spans="1:15">
      <c r="A3240" s="2669" t="s">
        <v>10318</v>
      </c>
      <c r="B3240" s="2669" t="s">
        <v>5169</v>
      </c>
      <c r="C3240" s="2669" t="s">
        <v>5298</v>
      </c>
      <c r="D3240" s="2669" t="s">
        <v>5299</v>
      </c>
      <c r="E3240" s="2669" t="s">
        <v>7960</v>
      </c>
      <c r="F3240" s="2669" t="s">
        <v>10333</v>
      </c>
      <c r="G3240" s="2669" t="s">
        <v>8980</v>
      </c>
      <c r="H3240" s="2669" t="s">
        <v>9055</v>
      </c>
      <c r="I3240" s="3025">
        <v>0</v>
      </c>
      <c r="J3240" s="3025">
        <v>264.3</v>
      </c>
      <c r="O3240">
        <f>SUMIF('3BL ACTUAL'!C:C,G3240,'3BL ACTUAL'!J:J)</f>
        <v>0</v>
      </c>
    </row>
    <row r="3241" spans="1:15">
      <c r="H3241" t="s">
        <v>7961</v>
      </c>
      <c r="O3241">
        <f>SUMIF('3BL ACTUAL'!C:C,G3241,'3BL ACTUAL'!J:J)</f>
        <v>0</v>
      </c>
    </row>
    <row r="3242" spans="1:15">
      <c r="O3242">
        <f>SUMIF('3BL ACTUAL'!C:C,G3242,'3BL ACTUAL'!J:J)</f>
        <v>0</v>
      </c>
    </row>
    <row r="3243" spans="1:15">
      <c r="H3243" s="2668" t="s">
        <v>10334</v>
      </c>
      <c r="N3243" s="1460">
        <v>1</v>
      </c>
      <c r="O3243">
        <f>SUMIF('3BL ACTUAL'!C:C,G3243,'3BL ACTUAL'!J:J)</f>
        <v>0</v>
      </c>
    </row>
    <row r="3244" spans="1:15">
      <c r="A3244" s="2669" t="s">
        <v>10318</v>
      </c>
      <c r="B3244" s="2669" t="s">
        <v>5169</v>
      </c>
      <c r="C3244" s="2669" t="s">
        <v>5298</v>
      </c>
      <c r="D3244" s="2669" t="s">
        <v>5299</v>
      </c>
      <c r="E3244" s="2669" t="s">
        <v>7958</v>
      </c>
      <c r="F3244" s="2669" t="s">
        <v>10335</v>
      </c>
      <c r="G3244" s="2669" t="s">
        <v>5347</v>
      </c>
      <c r="H3244" s="2669" t="s">
        <v>4999</v>
      </c>
      <c r="I3244" s="3025">
        <v>232.35</v>
      </c>
      <c r="J3244" s="3025">
        <v>0</v>
      </c>
      <c r="O3244">
        <f>SUMIF('3BL ACTUAL'!C:C,G3244,'3BL ACTUAL'!J:J)</f>
        <v>0</v>
      </c>
    </row>
    <row r="3245" spans="1:15">
      <c r="A3245" s="2669" t="s">
        <v>10318</v>
      </c>
      <c r="B3245" s="2669" t="s">
        <v>5169</v>
      </c>
      <c r="C3245" s="2669" t="s">
        <v>5298</v>
      </c>
      <c r="D3245" s="2669" t="s">
        <v>5299</v>
      </c>
      <c r="E3245" s="2669" t="s">
        <v>7958</v>
      </c>
      <c r="F3245" s="2669" t="s">
        <v>10335</v>
      </c>
      <c r="G3245" s="2669" t="s">
        <v>8980</v>
      </c>
      <c r="H3245" s="2669" t="s">
        <v>9055</v>
      </c>
      <c r="I3245" s="3025">
        <v>0</v>
      </c>
      <c r="J3245" s="3025">
        <v>232.35</v>
      </c>
      <c r="O3245">
        <f>SUMIF('3BL ACTUAL'!C:C,G3245,'3BL ACTUAL'!J:J)</f>
        <v>0</v>
      </c>
    </row>
    <row r="3246" spans="1:15">
      <c r="H3246" t="s">
        <v>7959</v>
      </c>
      <c r="O3246">
        <f>SUMIF('3BL ACTUAL'!C:C,G3246,'3BL ACTUAL'!J:J)</f>
        <v>0</v>
      </c>
    </row>
    <row r="3247" spans="1:15">
      <c r="O3247">
        <f>SUMIF('3BL ACTUAL'!C:C,G3247,'3BL ACTUAL'!J:J)</f>
        <v>0</v>
      </c>
    </row>
    <row r="3248" spans="1:15">
      <c r="H3248" s="2668" t="s">
        <v>10336</v>
      </c>
      <c r="O3248">
        <f>SUMIF('3BL ACTUAL'!C:C,G3248,'3BL ACTUAL'!J:J)</f>
        <v>0</v>
      </c>
    </row>
    <row r="3249" spans="1:15">
      <c r="A3249" s="2669" t="s">
        <v>10318</v>
      </c>
      <c r="B3249" s="2669" t="s">
        <v>5169</v>
      </c>
      <c r="C3249" s="2669" t="s">
        <v>5298</v>
      </c>
      <c r="D3249" s="2669" t="s">
        <v>5299</v>
      </c>
      <c r="E3249" s="2669" t="s">
        <v>8866</v>
      </c>
      <c r="F3249" s="2669" t="s">
        <v>10337</v>
      </c>
      <c r="G3249" s="2669" t="s">
        <v>8992</v>
      </c>
      <c r="H3249" s="2669" t="s">
        <v>8993</v>
      </c>
      <c r="I3249" s="3025">
        <v>415.39</v>
      </c>
      <c r="J3249" s="3025">
        <v>0</v>
      </c>
      <c r="O3249">
        <f>SUMIF('3BL ACTUAL'!C:C,G3249,'3BL ACTUAL'!J:J)</f>
        <v>0</v>
      </c>
    </row>
    <row r="3250" spans="1:15">
      <c r="A3250" s="2669" t="s">
        <v>10318</v>
      </c>
      <c r="B3250" s="2669" t="s">
        <v>5169</v>
      </c>
      <c r="C3250" s="2669" t="s">
        <v>5298</v>
      </c>
      <c r="D3250" s="2669" t="s">
        <v>5299</v>
      </c>
      <c r="E3250" s="2669" t="s">
        <v>8866</v>
      </c>
      <c r="F3250" s="2669" t="s">
        <v>10337</v>
      </c>
      <c r="G3250" s="2669" t="s">
        <v>8784</v>
      </c>
      <c r="H3250" s="2669" t="s">
        <v>9036</v>
      </c>
      <c r="I3250" s="3025">
        <v>0</v>
      </c>
      <c r="J3250" s="3025">
        <v>415.39</v>
      </c>
      <c r="O3250">
        <f>SUMIF('3BL ACTUAL'!C:C,G3250,'3BL ACTUAL'!J:J)</f>
        <v>0</v>
      </c>
    </row>
    <row r="3251" spans="1:15">
      <c r="H3251" t="s">
        <v>8867</v>
      </c>
      <c r="O3251">
        <f>SUMIF('3BL ACTUAL'!C:C,G3251,'3BL ACTUAL'!J:J)</f>
        <v>0</v>
      </c>
    </row>
    <row r="3252" spans="1:15">
      <c r="O3252">
        <f>SUMIF('3BL ACTUAL'!C:C,G3252,'3BL ACTUAL'!J:J)</f>
        <v>0</v>
      </c>
    </row>
    <row r="3253" spans="1:15">
      <c r="H3253" s="2668" t="s">
        <v>10338</v>
      </c>
      <c r="O3253">
        <f>SUMIF('3BL ACTUAL'!C:C,G3253,'3BL ACTUAL'!J:J)</f>
        <v>0</v>
      </c>
    </row>
    <row r="3254" spans="1:15">
      <c r="A3254" s="2669" t="s">
        <v>10318</v>
      </c>
      <c r="B3254" s="2669" t="s">
        <v>5169</v>
      </c>
      <c r="C3254" s="2669" t="s">
        <v>5298</v>
      </c>
      <c r="D3254" s="2669" t="s">
        <v>5299</v>
      </c>
      <c r="E3254" s="2669" t="s">
        <v>8868</v>
      </c>
      <c r="F3254" s="2669" t="s">
        <v>10339</v>
      </c>
      <c r="G3254" s="2669" t="s">
        <v>8992</v>
      </c>
      <c r="H3254" s="2669" t="s">
        <v>8993</v>
      </c>
      <c r="I3254" s="3025">
        <v>415.39</v>
      </c>
      <c r="J3254" s="3025">
        <v>0</v>
      </c>
      <c r="O3254">
        <f>SUMIF('3BL ACTUAL'!C:C,G3254,'3BL ACTUAL'!J:J)</f>
        <v>0</v>
      </c>
    </row>
    <row r="3255" spans="1:15">
      <c r="A3255" s="2669" t="s">
        <v>10318</v>
      </c>
      <c r="B3255" s="2669" t="s">
        <v>5169</v>
      </c>
      <c r="C3255" s="2669" t="s">
        <v>5298</v>
      </c>
      <c r="D3255" s="2669" t="s">
        <v>5299</v>
      </c>
      <c r="E3255" s="2669" t="s">
        <v>8868</v>
      </c>
      <c r="F3255" s="2669" t="s">
        <v>10339</v>
      </c>
      <c r="G3255" s="2669" t="s">
        <v>8784</v>
      </c>
      <c r="H3255" s="2669" t="s">
        <v>9036</v>
      </c>
      <c r="I3255" s="3025">
        <v>0</v>
      </c>
      <c r="J3255" s="3025">
        <v>415.39</v>
      </c>
      <c r="O3255">
        <f>SUMIF('3BL ACTUAL'!C:C,G3255,'3BL ACTUAL'!J:J)</f>
        <v>0</v>
      </c>
    </row>
    <row r="3256" spans="1:15">
      <c r="H3256" t="s">
        <v>8869</v>
      </c>
      <c r="O3256">
        <f>SUMIF('3BL ACTUAL'!C:C,G3256,'3BL ACTUAL'!J:J)</f>
        <v>0</v>
      </c>
    </row>
    <row r="3257" spans="1:15">
      <c r="O3257">
        <f>SUMIF('3BL ACTUAL'!C:C,G3257,'3BL ACTUAL'!J:J)</f>
        <v>0</v>
      </c>
    </row>
    <row r="3258" spans="1:15">
      <c r="H3258" s="2668" t="s">
        <v>10340</v>
      </c>
      <c r="O3258">
        <f>SUMIF('3BL ACTUAL'!C:C,G3258,'3BL ACTUAL'!J:J)</f>
        <v>0</v>
      </c>
    </row>
    <row r="3259" spans="1:15">
      <c r="A3259" s="2669" t="s">
        <v>10318</v>
      </c>
      <c r="B3259" s="2669" t="s">
        <v>5169</v>
      </c>
      <c r="C3259" s="2669" t="s">
        <v>5298</v>
      </c>
      <c r="D3259" s="2669" t="s">
        <v>5299</v>
      </c>
      <c r="E3259" s="2669" t="s">
        <v>8870</v>
      </c>
      <c r="F3259" s="2669" t="s">
        <v>10341</v>
      </c>
      <c r="G3259" s="2669" t="s">
        <v>8994</v>
      </c>
      <c r="H3259" s="2669" t="s">
        <v>8995</v>
      </c>
      <c r="I3259" s="3025">
        <v>161.54</v>
      </c>
      <c r="J3259" s="3025">
        <v>0</v>
      </c>
      <c r="O3259">
        <f>SUMIF('3BL ACTUAL'!C:C,G3259,'3BL ACTUAL'!J:J)</f>
        <v>0</v>
      </c>
    </row>
    <row r="3260" spans="1:15">
      <c r="A3260" s="2669" t="s">
        <v>10318</v>
      </c>
      <c r="B3260" s="2669" t="s">
        <v>5169</v>
      </c>
      <c r="C3260" s="2669" t="s">
        <v>5298</v>
      </c>
      <c r="D3260" s="2669" t="s">
        <v>5299</v>
      </c>
      <c r="E3260" s="2669" t="s">
        <v>8870</v>
      </c>
      <c r="F3260" s="2669" t="s">
        <v>10341</v>
      </c>
      <c r="G3260" s="2669" t="s">
        <v>8784</v>
      </c>
      <c r="H3260" s="2669" t="s">
        <v>9036</v>
      </c>
      <c r="I3260" s="3025">
        <v>0</v>
      </c>
      <c r="J3260" s="3025">
        <v>161.54</v>
      </c>
      <c r="O3260">
        <f>SUMIF('3BL ACTUAL'!C:C,G3260,'3BL ACTUAL'!J:J)</f>
        <v>0</v>
      </c>
    </row>
    <row r="3261" spans="1:15">
      <c r="H3261" t="s">
        <v>8871</v>
      </c>
      <c r="O3261">
        <f>SUMIF('3BL ACTUAL'!C:C,G3261,'3BL ACTUAL'!J:J)</f>
        <v>0</v>
      </c>
    </row>
    <row r="3262" spans="1:15">
      <c r="O3262">
        <f>SUMIF('3BL ACTUAL'!C:C,G3262,'3BL ACTUAL'!J:J)</f>
        <v>0</v>
      </c>
    </row>
    <row r="3263" spans="1:15">
      <c r="H3263" s="2668" t="s">
        <v>10342</v>
      </c>
      <c r="O3263">
        <f>SUMIF('3BL ACTUAL'!C:C,G3263,'3BL ACTUAL'!J:J)</f>
        <v>0</v>
      </c>
    </row>
    <row r="3264" spans="1:15">
      <c r="A3264" s="2669" t="s">
        <v>10318</v>
      </c>
      <c r="B3264" s="2669" t="s">
        <v>5169</v>
      </c>
      <c r="C3264" s="2669" t="s">
        <v>5298</v>
      </c>
      <c r="D3264" s="2669" t="s">
        <v>5299</v>
      </c>
      <c r="E3264" s="2669" t="s">
        <v>8872</v>
      </c>
      <c r="F3264" s="2669" t="s">
        <v>10343</v>
      </c>
      <c r="G3264" s="2669" t="s">
        <v>8994</v>
      </c>
      <c r="H3264" s="2669" t="s">
        <v>8995</v>
      </c>
      <c r="I3264" s="3025">
        <v>161.54</v>
      </c>
      <c r="J3264" s="3025">
        <v>0</v>
      </c>
      <c r="O3264">
        <f>SUMIF('3BL ACTUAL'!C:C,G3264,'3BL ACTUAL'!J:J)</f>
        <v>0</v>
      </c>
    </row>
    <row r="3265" spans="1:15">
      <c r="A3265" s="2669" t="s">
        <v>10318</v>
      </c>
      <c r="B3265" s="2669" t="s">
        <v>5169</v>
      </c>
      <c r="C3265" s="2669" t="s">
        <v>5298</v>
      </c>
      <c r="D3265" s="2669" t="s">
        <v>5299</v>
      </c>
      <c r="E3265" s="2669" t="s">
        <v>8872</v>
      </c>
      <c r="F3265" s="2669" t="s">
        <v>10343</v>
      </c>
      <c r="G3265" s="2669" t="s">
        <v>8784</v>
      </c>
      <c r="H3265" s="2669" t="s">
        <v>9036</v>
      </c>
      <c r="I3265" s="3025">
        <v>0</v>
      </c>
      <c r="J3265" s="3025">
        <v>161.54</v>
      </c>
      <c r="O3265">
        <f>SUMIF('3BL ACTUAL'!C:C,G3265,'3BL ACTUAL'!J:J)</f>
        <v>0</v>
      </c>
    </row>
    <row r="3266" spans="1:15">
      <c r="H3266" t="s">
        <v>8873</v>
      </c>
      <c r="O3266">
        <f>SUMIF('3BL ACTUAL'!C:C,G3266,'3BL ACTUAL'!J:J)</f>
        <v>0</v>
      </c>
    </row>
    <row r="3267" spans="1:15">
      <c r="O3267">
        <f>SUMIF('3BL ACTUAL'!C:C,G3267,'3BL ACTUAL'!J:J)</f>
        <v>0</v>
      </c>
    </row>
    <row r="3268" spans="1:15">
      <c r="H3268" s="2668" t="s">
        <v>10344</v>
      </c>
      <c r="N3268" s="1460">
        <v>1</v>
      </c>
      <c r="O3268">
        <f>SUMIF('3BL ACTUAL'!C:C,G3268,'3BL ACTUAL'!J:J)</f>
        <v>0</v>
      </c>
    </row>
    <row r="3269" spans="1:15">
      <c r="A3269" s="2669" t="s">
        <v>10318</v>
      </c>
      <c r="B3269" s="2669" t="s">
        <v>5169</v>
      </c>
      <c r="C3269" s="2669" t="s">
        <v>5298</v>
      </c>
      <c r="D3269" s="2669" t="s">
        <v>5299</v>
      </c>
      <c r="E3269" s="2669" t="s">
        <v>8456</v>
      </c>
      <c r="F3269" s="2669" t="s">
        <v>10345</v>
      </c>
      <c r="G3269" s="2669" t="s">
        <v>8404</v>
      </c>
      <c r="H3269" s="2669" t="s">
        <v>8405</v>
      </c>
      <c r="I3269" s="3025">
        <v>388.62</v>
      </c>
      <c r="J3269" s="3025">
        <v>0</v>
      </c>
      <c r="O3269">
        <f>SUMIF('3BL ACTUAL'!C:C,G3269,'3BL ACTUAL'!J:J)</f>
        <v>0</v>
      </c>
    </row>
    <row r="3270" spans="1:15">
      <c r="A3270" s="2669" t="s">
        <v>10318</v>
      </c>
      <c r="B3270" s="2669" t="s">
        <v>5169</v>
      </c>
      <c r="C3270" s="2669" t="s">
        <v>5298</v>
      </c>
      <c r="D3270" s="2669" t="s">
        <v>5299</v>
      </c>
      <c r="E3270" s="2669" t="s">
        <v>8456</v>
      </c>
      <c r="F3270" s="2669" t="s">
        <v>10345</v>
      </c>
      <c r="G3270" s="2669" t="s">
        <v>8980</v>
      </c>
      <c r="H3270" s="2669" t="s">
        <v>9055</v>
      </c>
      <c r="I3270" s="3025">
        <v>0</v>
      </c>
      <c r="J3270" s="3025">
        <v>388.62</v>
      </c>
      <c r="O3270">
        <f>SUMIF('3BL ACTUAL'!C:C,G3270,'3BL ACTUAL'!J:J)</f>
        <v>0</v>
      </c>
    </row>
    <row r="3271" spans="1:15">
      <c r="H3271" t="s">
        <v>8457</v>
      </c>
      <c r="O3271">
        <f>SUMIF('3BL ACTUAL'!C:C,G3271,'3BL ACTUAL'!J:J)</f>
        <v>0</v>
      </c>
    </row>
    <row r="3272" spans="1:15">
      <c r="O3272">
        <f>SUMIF('3BL ACTUAL'!C:C,G3272,'3BL ACTUAL'!J:J)</f>
        <v>0</v>
      </c>
    </row>
    <row r="3273" spans="1:15">
      <c r="H3273" s="2668" t="s">
        <v>10346</v>
      </c>
      <c r="N3273" s="1460">
        <v>1</v>
      </c>
      <c r="O3273">
        <f>SUMIF('3BL ACTUAL'!C:C,G3273,'3BL ACTUAL'!J:J)</f>
        <v>0</v>
      </c>
    </row>
    <row r="3274" spans="1:15">
      <c r="A3274" s="2669" t="s">
        <v>10318</v>
      </c>
      <c r="B3274" s="2669" t="s">
        <v>5169</v>
      </c>
      <c r="C3274" s="2669" t="s">
        <v>5298</v>
      </c>
      <c r="D3274" s="2669" t="s">
        <v>5299</v>
      </c>
      <c r="E3274" s="2669" t="s">
        <v>8458</v>
      </c>
      <c r="F3274" s="2669" t="s">
        <v>10347</v>
      </c>
      <c r="G3274" s="2669" t="s">
        <v>8404</v>
      </c>
      <c r="H3274" s="2669" t="s">
        <v>8405</v>
      </c>
      <c r="I3274" s="3025">
        <v>388.62</v>
      </c>
      <c r="J3274" s="3025">
        <v>0</v>
      </c>
      <c r="O3274">
        <f>SUMIF('3BL ACTUAL'!C:C,G3274,'3BL ACTUAL'!J:J)</f>
        <v>0</v>
      </c>
    </row>
    <row r="3275" spans="1:15">
      <c r="A3275" s="2669" t="s">
        <v>10318</v>
      </c>
      <c r="B3275" s="2669" t="s">
        <v>5169</v>
      </c>
      <c r="C3275" s="2669" t="s">
        <v>5298</v>
      </c>
      <c r="D3275" s="2669" t="s">
        <v>5299</v>
      </c>
      <c r="E3275" s="2669" t="s">
        <v>8458</v>
      </c>
      <c r="F3275" s="2669" t="s">
        <v>10347</v>
      </c>
      <c r="G3275" s="2669" t="s">
        <v>8980</v>
      </c>
      <c r="H3275" s="2669" t="s">
        <v>9055</v>
      </c>
      <c r="I3275" s="3025">
        <v>0</v>
      </c>
      <c r="J3275" s="3025">
        <v>388.62</v>
      </c>
      <c r="O3275">
        <f>SUMIF('3BL ACTUAL'!C:C,G3275,'3BL ACTUAL'!J:J)</f>
        <v>0</v>
      </c>
    </row>
    <row r="3276" spans="1:15">
      <c r="H3276" t="s">
        <v>8459</v>
      </c>
      <c r="O3276">
        <f>SUMIF('3BL ACTUAL'!C:C,G3276,'3BL ACTUAL'!J:J)</f>
        <v>0</v>
      </c>
    </row>
    <row r="3277" spans="1:15">
      <c r="O3277">
        <f>SUMIF('3BL ACTUAL'!C:C,G3277,'3BL ACTUAL'!J:J)</f>
        <v>0</v>
      </c>
    </row>
    <row r="3278" spans="1:15">
      <c r="H3278" s="2668" t="s">
        <v>10348</v>
      </c>
      <c r="N3278" s="1460">
        <v>1</v>
      </c>
      <c r="O3278">
        <f>SUMIF('3BL ACTUAL'!C:C,G3278,'3BL ACTUAL'!J:J)</f>
        <v>0</v>
      </c>
    </row>
    <row r="3279" spans="1:15">
      <c r="A3279" s="2669" t="s">
        <v>10318</v>
      </c>
      <c r="B3279" s="2669" t="s">
        <v>5169</v>
      </c>
      <c r="C3279" s="2669" t="s">
        <v>5298</v>
      </c>
      <c r="D3279" s="2669" t="s">
        <v>5299</v>
      </c>
      <c r="E3279" s="2669" t="s">
        <v>8348</v>
      </c>
      <c r="F3279" s="2669" t="s">
        <v>10349</v>
      </c>
      <c r="G3279" s="2669" t="s">
        <v>8338</v>
      </c>
      <c r="H3279" s="2669" t="s">
        <v>8339</v>
      </c>
      <c r="I3279" s="3025">
        <v>263.62</v>
      </c>
      <c r="J3279" s="3025">
        <v>0</v>
      </c>
      <c r="O3279">
        <f>SUMIF('3BL ACTUAL'!C:C,G3279,'3BL ACTUAL'!J:J)</f>
        <v>0</v>
      </c>
    </row>
    <row r="3280" spans="1:15">
      <c r="A3280" s="2669" t="s">
        <v>10318</v>
      </c>
      <c r="B3280" s="2669" t="s">
        <v>5169</v>
      </c>
      <c r="C3280" s="2669" t="s">
        <v>5298</v>
      </c>
      <c r="D3280" s="2669" t="s">
        <v>5299</v>
      </c>
      <c r="E3280" s="2669" t="s">
        <v>8348</v>
      </c>
      <c r="F3280" s="2669" t="s">
        <v>10349</v>
      </c>
      <c r="G3280" s="2669" t="s">
        <v>8980</v>
      </c>
      <c r="H3280" s="2669" t="s">
        <v>9055</v>
      </c>
      <c r="I3280" s="3025">
        <v>0</v>
      </c>
      <c r="J3280" s="3025">
        <v>263.62</v>
      </c>
      <c r="O3280">
        <f>SUMIF('3BL ACTUAL'!C:C,G3280,'3BL ACTUAL'!J:J)</f>
        <v>0</v>
      </c>
    </row>
    <row r="3281" spans="1:15">
      <c r="H3281" t="s">
        <v>8349</v>
      </c>
      <c r="O3281">
        <f>SUMIF('3BL ACTUAL'!C:C,G3281,'3BL ACTUAL'!J:J)</f>
        <v>0</v>
      </c>
    </row>
    <row r="3282" spans="1:15">
      <c r="O3282">
        <f>SUMIF('3BL ACTUAL'!C:C,G3282,'3BL ACTUAL'!J:J)</f>
        <v>0</v>
      </c>
    </row>
    <row r="3283" spans="1:15">
      <c r="H3283" s="2668" t="s">
        <v>10350</v>
      </c>
      <c r="N3283" s="1460">
        <v>1</v>
      </c>
      <c r="O3283">
        <f>SUMIF('3BL ACTUAL'!C:C,G3283,'3BL ACTUAL'!J:J)</f>
        <v>0</v>
      </c>
    </row>
    <row r="3284" spans="1:15">
      <c r="A3284" s="2669" t="s">
        <v>10318</v>
      </c>
      <c r="B3284" s="2669" t="s">
        <v>5169</v>
      </c>
      <c r="C3284" s="2669" t="s">
        <v>5298</v>
      </c>
      <c r="D3284" s="2669" t="s">
        <v>5299</v>
      </c>
      <c r="E3284" s="2669" t="s">
        <v>8034</v>
      </c>
      <c r="F3284" s="2669" t="s">
        <v>10351</v>
      </c>
      <c r="G3284" s="2669" t="s">
        <v>8010</v>
      </c>
      <c r="H3284" s="2669" t="s">
        <v>8011</v>
      </c>
      <c r="I3284" s="3025">
        <v>129.5</v>
      </c>
      <c r="J3284" s="3025">
        <v>0</v>
      </c>
      <c r="O3284">
        <f>SUMIF('3BL ACTUAL'!C:C,G3284,'3BL ACTUAL'!J:J)</f>
        <v>0</v>
      </c>
    </row>
    <row r="3285" spans="1:15">
      <c r="A3285" s="2669" t="s">
        <v>10318</v>
      </c>
      <c r="B3285" s="2669" t="s">
        <v>5169</v>
      </c>
      <c r="C3285" s="2669" t="s">
        <v>5298</v>
      </c>
      <c r="D3285" s="2669" t="s">
        <v>5299</v>
      </c>
      <c r="E3285" s="2669" t="s">
        <v>8034</v>
      </c>
      <c r="F3285" s="2669" t="s">
        <v>10351</v>
      </c>
      <c r="G3285" s="2669" t="s">
        <v>8980</v>
      </c>
      <c r="H3285" s="2669" t="s">
        <v>9055</v>
      </c>
      <c r="I3285" s="3025">
        <v>0</v>
      </c>
      <c r="J3285" s="3025">
        <v>129.5</v>
      </c>
      <c r="O3285">
        <f>SUMIF('3BL ACTUAL'!C:C,G3285,'3BL ACTUAL'!J:J)</f>
        <v>0</v>
      </c>
    </row>
    <row r="3286" spans="1:15">
      <c r="H3286" t="s">
        <v>8035</v>
      </c>
      <c r="O3286">
        <f>SUMIF('3BL ACTUAL'!C:C,G3286,'3BL ACTUAL'!J:J)</f>
        <v>0</v>
      </c>
    </row>
    <row r="3287" spans="1:15">
      <c r="O3287">
        <f>SUMIF('3BL ACTUAL'!C:C,G3287,'3BL ACTUAL'!J:J)</f>
        <v>0</v>
      </c>
    </row>
    <row r="3288" spans="1:15">
      <c r="H3288" s="2668" t="s">
        <v>10352</v>
      </c>
      <c r="N3288" s="1460">
        <v>1</v>
      </c>
      <c r="O3288">
        <f>SUMIF('3BL ACTUAL'!C:C,G3288,'3BL ACTUAL'!J:J)</f>
        <v>0</v>
      </c>
    </row>
    <row r="3289" spans="1:15">
      <c r="A3289" s="2669" t="s">
        <v>10318</v>
      </c>
      <c r="B3289" s="2669" t="s">
        <v>5169</v>
      </c>
      <c r="C3289" s="2669" t="s">
        <v>5298</v>
      </c>
      <c r="D3289" s="2669" t="s">
        <v>5299</v>
      </c>
      <c r="E3289" s="2669" t="s">
        <v>8114</v>
      </c>
      <c r="F3289" s="2669" t="s">
        <v>10353</v>
      </c>
      <c r="G3289" s="2669" t="s">
        <v>8072</v>
      </c>
      <c r="H3289" s="2669" t="s">
        <v>8073</v>
      </c>
      <c r="I3289" s="3025">
        <v>2240.5</v>
      </c>
      <c r="J3289" s="3025">
        <v>0</v>
      </c>
      <c r="O3289">
        <f>SUMIF('3BL ACTUAL'!C:C,G3289,'3BL ACTUAL'!J:J)</f>
        <v>0</v>
      </c>
    </row>
    <row r="3290" spans="1:15">
      <c r="A3290" s="2669" t="s">
        <v>10318</v>
      </c>
      <c r="B3290" s="2669" t="s">
        <v>5169</v>
      </c>
      <c r="C3290" s="2669" t="s">
        <v>5298</v>
      </c>
      <c r="D3290" s="2669" t="s">
        <v>5299</v>
      </c>
      <c r="E3290" s="2669" t="s">
        <v>8114</v>
      </c>
      <c r="F3290" s="2669" t="s">
        <v>10353</v>
      </c>
      <c r="G3290" s="2669" t="s">
        <v>8980</v>
      </c>
      <c r="H3290" s="2669" t="s">
        <v>9055</v>
      </c>
      <c r="I3290" s="3025">
        <v>0</v>
      </c>
      <c r="J3290" s="3025">
        <v>2240.5</v>
      </c>
      <c r="O3290">
        <f>SUMIF('3BL ACTUAL'!C:C,G3290,'3BL ACTUAL'!J:J)</f>
        <v>0</v>
      </c>
    </row>
    <row r="3291" spans="1:15">
      <c r="H3291" t="s">
        <v>8115</v>
      </c>
      <c r="O3291">
        <f>SUMIF('3BL ACTUAL'!C:C,G3291,'3BL ACTUAL'!J:J)</f>
        <v>0</v>
      </c>
    </row>
    <row r="3292" spans="1:15">
      <c r="O3292">
        <f>SUMIF('3BL ACTUAL'!C:C,G3292,'3BL ACTUAL'!J:J)</f>
        <v>0</v>
      </c>
    </row>
    <row r="3293" spans="1:15">
      <c r="H3293" s="2668" t="s">
        <v>10354</v>
      </c>
      <c r="O3293">
        <f>SUMIF('3BL ACTUAL'!C:C,G3293,'3BL ACTUAL'!J:J)</f>
        <v>0</v>
      </c>
    </row>
    <row r="3294" spans="1:15">
      <c r="A3294" s="2669" t="s">
        <v>10355</v>
      </c>
      <c r="B3294" s="2669" t="s">
        <v>4415</v>
      </c>
      <c r="C3294" s="2669" t="s">
        <v>5059</v>
      </c>
      <c r="D3294" s="2669" t="s">
        <v>4415</v>
      </c>
      <c r="E3294" s="2669" t="s">
        <v>8695</v>
      </c>
      <c r="F3294" s="2669" t="s">
        <v>10356</v>
      </c>
      <c r="G3294" s="2669" t="s">
        <v>5308</v>
      </c>
      <c r="H3294" s="2669" t="s">
        <v>5097</v>
      </c>
      <c r="I3294" s="3025">
        <v>0</v>
      </c>
      <c r="J3294" s="3025">
        <v>0</v>
      </c>
      <c r="O3294">
        <f>SUMIF('3BL ACTUAL'!C:C,G3294,'3BL ACTUAL'!J:J)</f>
        <v>0</v>
      </c>
    </row>
    <row r="3295" spans="1:15">
      <c r="A3295" s="2669" t="s">
        <v>10355</v>
      </c>
      <c r="B3295" s="2669" t="s">
        <v>4415</v>
      </c>
      <c r="C3295" s="2669" t="s">
        <v>5059</v>
      </c>
      <c r="D3295" s="2669" t="s">
        <v>4415</v>
      </c>
      <c r="E3295" s="2669" t="s">
        <v>8695</v>
      </c>
      <c r="F3295" s="2669" t="s">
        <v>10356</v>
      </c>
      <c r="G3295" s="2669" t="s">
        <v>5360</v>
      </c>
      <c r="H3295" s="2669" t="s">
        <v>5361</v>
      </c>
      <c r="I3295" s="3025">
        <v>258.62</v>
      </c>
      <c r="J3295" s="3025">
        <v>0</v>
      </c>
      <c r="O3295">
        <f>SUMIF('3BL ACTUAL'!C:C,G3295,'3BL ACTUAL'!J:J)</f>
        <v>0</v>
      </c>
    </row>
    <row r="3296" spans="1:15">
      <c r="A3296" s="2669" t="s">
        <v>10355</v>
      </c>
      <c r="B3296" s="2669" t="s">
        <v>4415</v>
      </c>
      <c r="C3296" s="2669" t="s">
        <v>5059</v>
      </c>
      <c r="D3296" s="2669" t="s">
        <v>4415</v>
      </c>
      <c r="E3296" s="2669" t="s">
        <v>8695</v>
      </c>
      <c r="F3296" s="2669" t="s">
        <v>10356</v>
      </c>
      <c r="G3296" s="2669" t="s">
        <v>5303</v>
      </c>
      <c r="H3296" s="2669" t="s">
        <v>5063</v>
      </c>
      <c r="I3296" s="3025">
        <v>0</v>
      </c>
      <c r="J3296" s="3025">
        <v>0</v>
      </c>
      <c r="O3296">
        <f>SUMIF('3BL ACTUAL'!C:C,G3296,'3BL ACTUAL'!J:J)</f>
        <v>0</v>
      </c>
    </row>
    <row r="3297" spans="1:15">
      <c r="A3297" s="2669" t="s">
        <v>10355</v>
      </c>
      <c r="B3297" s="2669" t="s">
        <v>4415</v>
      </c>
      <c r="C3297" s="2669" t="s">
        <v>5059</v>
      </c>
      <c r="D3297" s="2669" t="s">
        <v>4415</v>
      </c>
      <c r="E3297" s="2669" t="s">
        <v>8695</v>
      </c>
      <c r="F3297" s="2669" t="s">
        <v>10356</v>
      </c>
      <c r="G3297" s="2669" t="s">
        <v>5311</v>
      </c>
      <c r="H3297" s="2669" t="s">
        <v>5064</v>
      </c>
      <c r="I3297" s="3025">
        <v>0</v>
      </c>
      <c r="J3297" s="3025">
        <v>258.62</v>
      </c>
      <c r="O3297">
        <f>SUMIF('3BL ACTUAL'!C:C,G3297,'3BL ACTUAL'!J:J)</f>
        <v>0</v>
      </c>
    </row>
    <row r="3298" spans="1:15">
      <c r="H3298" t="s">
        <v>8696</v>
      </c>
      <c r="O3298">
        <f>SUMIF('3BL ACTUAL'!C:C,G3298,'3BL ACTUAL'!J:J)</f>
        <v>0</v>
      </c>
    </row>
    <row r="3299" spans="1:15">
      <c r="O3299">
        <f>SUMIF('3BL ACTUAL'!C:C,G3299,'3BL ACTUAL'!J:J)</f>
        <v>0</v>
      </c>
    </row>
    <row r="3300" spans="1:15">
      <c r="H3300" s="2668" t="s">
        <v>10357</v>
      </c>
      <c r="O3300">
        <f>SUMIF('3BL ACTUAL'!C:C,G3300,'3BL ACTUAL'!J:J)</f>
        <v>0</v>
      </c>
    </row>
    <row r="3301" spans="1:15">
      <c r="A3301" s="2669" t="s">
        <v>10358</v>
      </c>
      <c r="B3301" s="2669" t="s">
        <v>4415</v>
      </c>
      <c r="C3301" s="2669" t="s">
        <v>5059</v>
      </c>
      <c r="D3301" s="2669" t="s">
        <v>4415</v>
      </c>
      <c r="E3301" s="2669" t="s">
        <v>7470</v>
      </c>
      <c r="F3301" s="2669" t="s">
        <v>10359</v>
      </c>
      <c r="G3301" s="2669" t="s">
        <v>5308</v>
      </c>
      <c r="H3301" s="2669" t="s">
        <v>5097</v>
      </c>
      <c r="I3301" s="3025">
        <v>0</v>
      </c>
      <c r="J3301" s="3025">
        <v>0</v>
      </c>
      <c r="O3301">
        <f>SUMIF('3BL ACTUAL'!C:C,G3301,'3BL ACTUAL'!J:J)</f>
        <v>0</v>
      </c>
    </row>
    <row r="3302" spans="1:15">
      <c r="A3302" s="2669" t="s">
        <v>10358</v>
      </c>
      <c r="B3302" s="2669" t="s">
        <v>4415</v>
      </c>
      <c r="C3302" s="2669" t="s">
        <v>5059</v>
      </c>
      <c r="D3302" s="2669" t="s">
        <v>4415</v>
      </c>
      <c r="E3302" s="2669" t="s">
        <v>7470</v>
      </c>
      <c r="F3302" s="2669" t="s">
        <v>10359</v>
      </c>
      <c r="G3302" s="2669" t="s">
        <v>5309</v>
      </c>
      <c r="H3302" s="2669" t="s">
        <v>4947</v>
      </c>
      <c r="I3302" s="3025">
        <v>308.01</v>
      </c>
      <c r="J3302" s="3025">
        <v>0</v>
      </c>
      <c r="O3302">
        <f>SUMIF('3BL ACTUAL'!C:C,G3302,'3BL ACTUAL'!J:J)</f>
        <v>0</v>
      </c>
    </row>
    <row r="3303" spans="1:15">
      <c r="A3303" s="2669" t="s">
        <v>10358</v>
      </c>
      <c r="B3303" s="2669" t="s">
        <v>4415</v>
      </c>
      <c r="C3303" s="2669" t="s">
        <v>5059</v>
      </c>
      <c r="D3303" s="2669" t="s">
        <v>4415</v>
      </c>
      <c r="E3303" s="2669" t="s">
        <v>7470</v>
      </c>
      <c r="F3303" s="2669" t="s">
        <v>10359</v>
      </c>
      <c r="G3303" s="2669" t="s">
        <v>5303</v>
      </c>
      <c r="H3303" s="2669" t="s">
        <v>5063</v>
      </c>
      <c r="I3303" s="3025">
        <v>0</v>
      </c>
      <c r="J3303" s="3025">
        <v>0</v>
      </c>
      <c r="O3303">
        <f>SUMIF('3BL ACTUAL'!C:C,G3303,'3BL ACTUAL'!J:J)</f>
        <v>0</v>
      </c>
    </row>
    <row r="3304" spans="1:15">
      <c r="A3304" s="2669" t="s">
        <v>10358</v>
      </c>
      <c r="B3304" s="2669" t="s">
        <v>4415</v>
      </c>
      <c r="C3304" s="2669" t="s">
        <v>5059</v>
      </c>
      <c r="D3304" s="2669" t="s">
        <v>4415</v>
      </c>
      <c r="E3304" s="2669" t="s">
        <v>7470</v>
      </c>
      <c r="F3304" s="2669" t="s">
        <v>10359</v>
      </c>
      <c r="G3304" s="2669" t="s">
        <v>5311</v>
      </c>
      <c r="H3304" s="2669" t="s">
        <v>5064</v>
      </c>
      <c r="I3304" s="3025">
        <v>0</v>
      </c>
      <c r="J3304" s="3025">
        <v>308.01</v>
      </c>
      <c r="O3304">
        <f>SUMIF('3BL ACTUAL'!C:C,G3304,'3BL ACTUAL'!J:J)</f>
        <v>0</v>
      </c>
    </row>
    <row r="3305" spans="1:15">
      <c r="H3305" t="s">
        <v>7471</v>
      </c>
      <c r="O3305">
        <f>SUMIF('3BL ACTUAL'!C:C,G3305,'3BL ACTUAL'!J:J)</f>
        <v>0</v>
      </c>
    </row>
    <row r="3306" spans="1:15">
      <c r="O3306">
        <f>SUMIF('3BL ACTUAL'!C:C,G3306,'3BL ACTUAL'!J:J)</f>
        <v>0</v>
      </c>
    </row>
    <row r="3307" spans="1:15">
      <c r="H3307" s="2668" t="s">
        <v>10360</v>
      </c>
      <c r="O3307">
        <f>SUMIF('3BL ACTUAL'!C:C,G3307,'3BL ACTUAL'!J:J)</f>
        <v>0</v>
      </c>
    </row>
    <row r="3308" spans="1:15">
      <c r="A3308" s="2669" t="s">
        <v>10358</v>
      </c>
      <c r="B3308" s="2669" t="s">
        <v>4415</v>
      </c>
      <c r="C3308" s="2669" t="s">
        <v>5059</v>
      </c>
      <c r="D3308" s="2669" t="s">
        <v>4415</v>
      </c>
      <c r="E3308" s="2669" t="s">
        <v>7472</v>
      </c>
      <c r="F3308" s="2669" t="s">
        <v>10361</v>
      </c>
      <c r="G3308" s="2669" t="s">
        <v>5308</v>
      </c>
      <c r="H3308" s="2669" t="s">
        <v>5097</v>
      </c>
      <c r="I3308" s="3025">
        <v>0</v>
      </c>
      <c r="J3308" s="3025">
        <v>0</v>
      </c>
      <c r="O3308">
        <f>SUMIF('3BL ACTUAL'!C:C,G3308,'3BL ACTUAL'!J:J)</f>
        <v>0</v>
      </c>
    </row>
    <row r="3309" spans="1:15">
      <c r="A3309" s="2669" t="s">
        <v>10358</v>
      </c>
      <c r="B3309" s="2669" t="s">
        <v>4415</v>
      </c>
      <c r="C3309" s="2669" t="s">
        <v>5059</v>
      </c>
      <c r="D3309" s="2669" t="s">
        <v>4415</v>
      </c>
      <c r="E3309" s="2669" t="s">
        <v>7472</v>
      </c>
      <c r="F3309" s="2669" t="s">
        <v>10361</v>
      </c>
      <c r="G3309" s="2669" t="s">
        <v>5309</v>
      </c>
      <c r="H3309" s="2669" t="s">
        <v>4947</v>
      </c>
      <c r="I3309" s="3025">
        <v>809.68</v>
      </c>
      <c r="J3309" s="3025">
        <v>0</v>
      </c>
      <c r="O3309">
        <f>SUMIF('3BL ACTUAL'!C:C,G3309,'3BL ACTUAL'!J:J)</f>
        <v>0</v>
      </c>
    </row>
    <row r="3310" spans="1:15">
      <c r="A3310" s="2669" t="s">
        <v>10358</v>
      </c>
      <c r="B3310" s="2669" t="s">
        <v>4415</v>
      </c>
      <c r="C3310" s="2669" t="s">
        <v>5059</v>
      </c>
      <c r="D3310" s="2669" t="s">
        <v>4415</v>
      </c>
      <c r="E3310" s="2669" t="s">
        <v>7472</v>
      </c>
      <c r="F3310" s="2669" t="s">
        <v>10361</v>
      </c>
      <c r="G3310" s="2669" t="s">
        <v>5303</v>
      </c>
      <c r="H3310" s="2669" t="s">
        <v>5063</v>
      </c>
      <c r="I3310" s="3025">
        <v>0</v>
      </c>
      <c r="J3310" s="3025">
        <v>0</v>
      </c>
      <c r="O3310">
        <f>SUMIF('3BL ACTUAL'!C:C,G3310,'3BL ACTUAL'!J:J)</f>
        <v>0</v>
      </c>
    </row>
    <row r="3311" spans="1:15">
      <c r="A3311" s="2669" t="s">
        <v>10358</v>
      </c>
      <c r="B3311" s="2669" t="s">
        <v>4415</v>
      </c>
      <c r="C3311" s="2669" t="s">
        <v>5059</v>
      </c>
      <c r="D3311" s="2669" t="s">
        <v>4415</v>
      </c>
      <c r="E3311" s="2669" t="s">
        <v>7472</v>
      </c>
      <c r="F3311" s="2669" t="s">
        <v>10361</v>
      </c>
      <c r="G3311" s="2669" t="s">
        <v>5311</v>
      </c>
      <c r="H3311" s="2669" t="s">
        <v>5064</v>
      </c>
      <c r="I3311" s="3025">
        <v>0</v>
      </c>
      <c r="J3311" s="3025">
        <v>809.68</v>
      </c>
      <c r="O3311">
        <f>SUMIF('3BL ACTUAL'!C:C,G3311,'3BL ACTUAL'!J:J)</f>
        <v>0</v>
      </c>
    </row>
    <row r="3312" spans="1:15">
      <c r="H3312" t="s">
        <v>7473</v>
      </c>
      <c r="O3312">
        <f>SUMIF('3BL ACTUAL'!C:C,G3312,'3BL ACTUAL'!J:J)</f>
        <v>0</v>
      </c>
    </row>
    <row r="3313" spans="1:15">
      <c r="O3313">
        <f>SUMIF('3BL ACTUAL'!C:C,G3313,'3BL ACTUAL'!J:J)</f>
        <v>0</v>
      </c>
    </row>
    <row r="3314" spans="1:15">
      <c r="H3314" s="2668" t="s">
        <v>10362</v>
      </c>
      <c r="O3314">
        <f>SUMIF('3BL ACTUAL'!C:C,G3314,'3BL ACTUAL'!J:J)</f>
        <v>0</v>
      </c>
    </row>
    <row r="3315" spans="1:15">
      <c r="A3315" s="2669" t="s">
        <v>10358</v>
      </c>
      <c r="B3315" s="2669" t="s">
        <v>4415</v>
      </c>
      <c r="C3315" s="2669" t="s">
        <v>5059</v>
      </c>
      <c r="D3315" s="2669" t="s">
        <v>4415</v>
      </c>
      <c r="E3315" s="2669" t="s">
        <v>8693</v>
      </c>
      <c r="F3315" s="2669" t="s">
        <v>10363</v>
      </c>
      <c r="G3315" s="2669" t="s">
        <v>5308</v>
      </c>
      <c r="H3315" s="2669" t="s">
        <v>4921</v>
      </c>
      <c r="I3315" s="3025">
        <v>6</v>
      </c>
      <c r="J3315" s="3025">
        <v>0</v>
      </c>
      <c r="O3315">
        <f>SUMIF('3BL ACTUAL'!C:C,G3315,'3BL ACTUAL'!J:J)</f>
        <v>0</v>
      </c>
    </row>
    <row r="3316" spans="1:15">
      <c r="A3316" s="2669" t="s">
        <v>10358</v>
      </c>
      <c r="B3316" s="2669" t="s">
        <v>4415</v>
      </c>
      <c r="C3316" s="2669" t="s">
        <v>5059</v>
      </c>
      <c r="D3316" s="2669" t="s">
        <v>4415</v>
      </c>
      <c r="E3316" s="2669" t="s">
        <v>8693</v>
      </c>
      <c r="F3316" s="2669" t="s">
        <v>10363</v>
      </c>
      <c r="G3316" s="2669" t="s">
        <v>5356</v>
      </c>
      <c r="H3316" s="2669" t="s">
        <v>5025</v>
      </c>
      <c r="I3316" s="3025">
        <v>50</v>
      </c>
      <c r="J3316" s="3025">
        <v>0</v>
      </c>
      <c r="O3316">
        <f>SUMIF('3BL ACTUAL'!C:C,G3316,'3BL ACTUAL'!J:J)</f>
        <v>0</v>
      </c>
    </row>
    <row r="3317" spans="1:15">
      <c r="A3317" s="2669" t="s">
        <v>10358</v>
      </c>
      <c r="B3317" s="2669" t="s">
        <v>4415</v>
      </c>
      <c r="C3317" s="2669" t="s">
        <v>5059</v>
      </c>
      <c r="D3317" s="2669" t="s">
        <v>4415</v>
      </c>
      <c r="E3317" s="2669" t="s">
        <v>8693</v>
      </c>
      <c r="F3317" s="2669" t="s">
        <v>10363</v>
      </c>
      <c r="G3317" s="2669" t="s">
        <v>5303</v>
      </c>
      <c r="H3317" s="2669" t="s">
        <v>5063</v>
      </c>
      <c r="I3317" s="3025">
        <v>0</v>
      </c>
      <c r="J3317" s="3025">
        <v>0</v>
      </c>
      <c r="O3317">
        <f>SUMIF('3BL ACTUAL'!C:C,G3317,'3BL ACTUAL'!J:J)</f>
        <v>0</v>
      </c>
    </row>
    <row r="3318" spans="1:15">
      <c r="A3318" s="2669" t="s">
        <v>10358</v>
      </c>
      <c r="B3318" s="2669" t="s">
        <v>4415</v>
      </c>
      <c r="C3318" s="2669" t="s">
        <v>5059</v>
      </c>
      <c r="D3318" s="2669" t="s">
        <v>4415</v>
      </c>
      <c r="E3318" s="2669" t="s">
        <v>8693</v>
      </c>
      <c r="F3318" s="2669" t="s">
        <v>10363</v>
      </c>
      <c r="G3318" s="2669" t="s">
        <v>5311</v>
      </c>
      <c r="H3318" s="2669" t="s">
        <v>5064</v>
      </c>
      <c r="I3318" s="3025">
        <v>0</v>
      </c>
      <c r="J3318" s="3025">
        <v>56</v>
      </c>
      <c r="O3318">
        <f>SUMIF('3BL ACTUAL'!C:C,G3318,'3BL ACTUAL'!J:J)</f>
        <v>0</v>
      </c>
    </row>
    <row r="3319" spans="1:15">
      <c r="H3319" t="s">
        <v>8694</v>
      </c>
      <c r="O3319">
        <f>SUMIF('3BL ACTUAL'!C:C,G3319,'3BL ACTUAL'!J:J)</f>
        <v>0</v>
      </c>
    </row>
    <row r="3320" spans="1:15">
      <c r="O3320">
        <f>SUMIF('3BL ACTUAL'!C:C,G3320,'3BL ACTUAL'!J:J)</f>
        <v>0</v>
      </c>
    </row>
    <row r="3321" spans="1:15">
      <c r="H3321" s="2668" t="s">
        <v>10364</v>
      </c>
      <c r="O3321">
        <f>SUMIF('3BL ACTUAL'!C:C,G3321,'3BL ACTUAL'!J:J)</f>
        <v>0</v>
      </c>
    </row>
    <row r="3322" spans="1:15">
      <c r="A3322" s="2669" t="s">
        <v>10358</v>
      </c>
      <c r="B3322" s="2669" t="s">
        <v>5071</v>
      </c>
      <c r="C3322" s="2669" t="s">
        <v>9011</v>
      </c>
      <c r="D3322" s="2669" t="s">
        <v>5071</v>
      </c>
      <c r="E3322" s="2669" t="s">
        <v>7222</v>
      </c>
      <c r="F3322" s="2669" t="s">
        <v>10365</v>
      </c>
      <c r="G3322" s="2669" t="s">
        <v>5311</v>
      </c>
      <c r="H3322" s="2669" t="s">
        <v>5015</v>
      </c>
      <c r="I3322" s="3025">
        <v>80</v>
      </c>
      <c r="J3322" s="3025">
        <v>0</v>
      </c>
      <c r="O3322">
        <f>SUMIF('3BL ACTUAL'!C:C,G3322,'3BL ACTUAL'!J:J)</f>
        <v>0</v>
      </c>
    </row>
    <row r="3323" spans="1:15">
      <c r="A3323" s="2669" t="s">
        <v>10358</v>
      </c>
      <c r="B3323" s="2669" t="s">
        <v>5071</v>
      </c>
      <c r="C3323" s="2669" t="s">
        <v>9011</v>
      </c>
      <c r="D3323" s="2669" t="s">
        <v>5071</v>
      </c>
      <c r="E3323" s="2669" t="s">
        <v>7222</v>
      </c>
      <c r="F3323" s="2669" t="s">
        <v>10365</v>
      </c>
      <c r="G3323" s="2669" t="s">
        <v>5297</v>
      </c>
      <c r="H3323" s="2669" t="s">
        <v>5075</v>
      </c>
      <c r="I3323" s="3025">
        <v>0</v>
      </c>
      <c r="J3323" s="3025">
        <v>80</v>
      </c>
      <c r="O3323">
        <f>SUMIF('3BL ACTUAL'!C:C,G3323,'3BL ACTUAL'!J:J)</f>
        <v>0</v>
      </c>
    </row>
    <row r="3324" spans="1:15">
      <c r="H3324" t="s">
        <v>7223</v>
      </c>
      <c r="O3324">
        <f>SUMIF('3BL ACTUAL'!C:C,G3324,'3BL ACTUAL'!J:J)</f>
        <v>0</v>
      </c>
    </row>
    <row r="3325" spans="1:15">
      <c r="O3325">
        <f>SUMIF('3BL ACTUAL'!C:C,G3325,'3BL ACTUAL'!J:J)</f>
        <v>0</v>
      </c>
    </row>
    <row r="3326" spans="1:15">
      <c r="H3326" s="2668" t="s">
        <v>10366</v>
      </c>
      <c r="O3326">
        <f>SUMIF('3BL ACTUAL'!C:C,G3326,'3BL ACTUAL'!J:J)</f>
        <v>0</v>
      </c>
    </row>
    <row r="3327" spans="1:15">
      <c r="A3327" s="2669" t="s">
        <v>10358</v>
      </c>
      <c r="B3327" s="2669" t="s">
        <v>5071</v>
      </c>
      <c r="C3327" s="2669" t="s">
        <v>9011</v>
      </c>
      <c r="D3327" s="2669" t="s">
        <v>5071</v>
      </c>
      <c r="E3327" s="2669" t="s">
        <v>7224</v>
      </c>
      <c r="F3327" s="2669" t="s">
        <v>10367</v>
      </c>
      <c r="G3327" s="2669" t="s">
        <v>5311</v>
      </c>
      <c r="H3327" s="2669" t="s">
        <v>5015</v>
      </c>
      <c r="I3327" s="3025">
        <v>360</v>
      </c>
      <c r="J3327" s="3025">
        <v>0</v>
      </c>
      <c r="O3327">
        <f>SUMIF('3BL ACTUAL'!C:C,G3327,'3BL ACTUAL'!J:J)</f>
        <v>0</v>
      </c>
    </row>
    <row r="3328" spans="1:15">
      <c r="A3328" s="2669" t="s">
        <v>10358</v>
      </c>
      <c r="B3328" s="2669" t="s">
        <v>5071</v>
      </c>
      <c r="C3328" s="2669" t="s">
        <v>9011</v>
      </c>
      <c r="D3328" s="2669" t="s">
        <v>5071</v>
      </c>
      <c r="E3328" s="2669" t="s">
        <v>7224</v>
      </c>
      <c r="F3328" s="2669" t="s">
        <v>10367</v>
      </c>
      <c r="G3328" s="2669" t="s">
        <v>5297</v>
      </c>
      <c r="H3328" s="2669" t="s">
        <v>5075</v>
      </c>
      <c r="I3328" s="3025">
        <v>0</v>
      </c>
      <c r="J3328" s="3025">
        <v>360</v>
      </c>
      <c r="O3328">
        <f>SUMIF('3BL ACTUAL'!C:C,G3328,'3BL ACTUAL'!J:J)</f>
        <v>0</v>
      </c>
    </row>
    <row r="3329" spans="1:15">
      <c r="H3329" t="s">
        <v>7223</v>
      </c>
      <c r="O3329">
        <f>SUMIF('3BL ACTUAL'!C:C,G3329,'3BL ACTUAL'!J:J)</f>
        <v>0</v>
      </c>
    </row>
    <row r="3330" spans="1:15">
      <c r="O3330">
        <f>SUMIF('3BL ACTUAL'!C:C,G3330,'3BL ACTUAL'!J:J)</f>
        <v>0</v>
      </c>
    </row>
    <row r="3331" spans="1:15">
      <c r="H3331" s="2668" t="s">
        <v>10368</v>
      </c>
      <c r="O3331">
        <f>SUMIF('3BL ACTUAL'!C:C,G3331,'3BL ACTUAL'!J:J)</f>
        <v>0</v>
      </c>
    </row>
    <row r="3332" spans="1:15">
      <c r="A3332" s="2669" t="s">
        <v>10358</v>
      </c>
      <c r="B3332" s="2669"/>
      <c r="C3332" s="2669"/>
      <c r="D3332" s="2669" t="s">
        <v>5073</v>
      </c>
      <c r="E3332" s="2669" t="s">
        <v>7225</v>
      </c>
      <c r="F3332" s="2669" t="s">
        <v>10369</v>
      </c>
      <c r="G3332" s="2669" t="s">
        <v>5300</v>
      </c>
      <c r="H3332" s="2669" t="s">
        <v>264</v>
      </c>
      <c r="I3332" s="3025">
        <v>800</v>
      </c>
      <c r="J3332" s="3025">
        <v>0</v>
      </c>
      <c r="O3332">
        <f>SUMIF('3BL ACTUAL'!C:C,G3332,'3BL ACTUAL'!J:J)</f>
        <v>0</v>
      </c>
    </row>
    <row r="3333" spans="1:15">
      <c r="A3333" s="2669" t="s">
        <v>10358</v>
      </c>
      <c r="B3333" s="2669"/>
      <c r="C3333" s="2669"/>
      <c r="D3333" s="2669" t="s">
        <v>5073</v>
      </c>
      <c r="E3333" s="2669" t="s">
        <v>7225</v>
      </c>
      <c r="F3333" s="2669" t="s">
        <v>10369</v>
      </c>
      <c r="G3333" s="2669" t="s">
        <v>5297</v>
      </c>
      <c r="H3333" s="2669" t="s">
        <v>5075</v>
      </c>
      <c r="I3333" s="3025">
        <v>0</v>
      </c>
      <c r="J3333" s="3025">
        <v>800</v>
      </c>
      <c r="O3333">
        <f>SUMIF('3BL ACTUAL'!C:C,G3333,'3BL ACTUAL'!J:J)</f>
        <v>0</v>
      </c>
    </row>
    <row r="3334" spans="1:15">
      <c r="H3334" t="s">
        <v>7226</v>
      </c>
      <c r="O3334">
        <f>SUMIF('3BL ACTUAL'!C:C,G3334,'3BL ACTUAL'!J:J)</f>
        <v>0</v>
      </c>
    </row>
    <row r="3335" spans="1:15">
      <c r="O3335">
        <f>SUMIF('3BL ACTUAL'!C:C,G3335,'3BL ACTUAL'!J:J)</f>
        <v>0</v>
      </c>
    </row>
    <row r="3336" spans="1:15">
      <c r="H3336" s="2668" t="s">
        <v>10370</v>
      </c>
      <c r="O3336">
        <f>SUMIF('3BL ACTUAL'!C:C,G3336,'3BL ACTUAL'!J:J)</f>
        <v>0</v>
      </c>
    </row>
    <row r="3337" spans="1:15">
      <c r="A3337" s="2669" t="s">
        <v>10358</v>
      </c>
      <c r="B3337" s="2669"/>
      <c r="C3337" s="2669"/>
      <c r="D3337" s="2669" t="s">
        <v>5073</v>
      </c>
      <c r="E3337" s="2669" t="s">
        <v>7227</v>
      </c>
      <c r="F3337" s="2669" t="s">
        <v>10371</v>
      </c>
      <c r="G3337" s="2669" t="s">
        <v>5311</v>
      </c>
      <c r="H3337" s="2669" t="s">
        <v>5015</v>
      </c>
      <c r="I3337" s="3025">
        <v>34.299999999999997</v>
      </c>
      <c r="J3337" s="3025">
        <v>0</v>
      </c>
      <c r="O3337">
        <f>SUMIF('3BL ACTUAL'!C:C,G3337,'3BL ACTUAL'!J:J)</f>
        <v>0</v>
      </c>
    </row>
    <row r="3338" spans="1:15" s="1488" customFormat="1">
      <c r="A3338" s="3033" t="s">
        <v>10358</v>
      </c>
      <c r="B3338" s="3033"/>
      <c r="C3338" s="3033"/>
      <c r="D3338" s="3033" t="s">
        <v>5073</v>
      </c>
      <c r="E3338" s="3033" t="s">
        <v>7227</v>
      </c>
      <c r="F3338" s="3033" t="s">
        <v>10371</v>
      </c>
      <c r="G3338" s="3033" t="s">
        <v>5297</v>
      </c>
      <c r="H3338" s="3033" t="s">
        <v>5075</v>
      </c>
      <c r="I3338" s="3034">
        <v>0</v>
      </c>
      <c r="J3338" s="3034">
        <v>34.299999999999997</v>
      </c>
      <c r="O3338" s="1488">
        <f>SUMIF('3BL ACTUAL'!C:C,G3338,'3BL ACTUAL'!J:J)</f>
        <v>0</v>
      </c>
    </row>
    <row r="3339" spans="1:15">
      <c r="H3339" t="s">
        <v>7228</v>
      </c>
      <c r="O3339">
        <f>SUMIF('3BL ACTUAL'!C:C,G3339,'3BL ACTUAL'!J:J)</f>
        <v>0</v>
      </c>
    </row>
    <row r="3340" spans="1:15">
      <c r="O3340">
        <f>SUMIF('3BL ACTUAL'!C:C,G3340,'3BL ACTUAL'!J:J)</f>
        <v>0</v>
      </c>
    </row>
    <row r="3341" spans="1:15">
      <c r="H3341" s="2668" t="s">
        <v>10372</v>
      </c>
      <c r="O3341">
        <f>SUMIF('3BL ACTUAL'!C:C,G3341,'3BL ACTUAL'!J:J)</f>
        <v>0</v>
      </c>
    </row>
    <row r="3342" spans="1:15">
      <c r="A3342" s="2669" t="s">
        <v>10358</v>
      </c>
      <c r="B3342" s="2669" t="s">
        <v>5071</v>
      </c>
      <c r="C3342" s="2669" t="s">
        <v>9011</v>
      </c>
      <c r="D3342" s="2669" t="s">
        <v>5071</v>
      </c>
      <c r="E3342" s="2669" t="s">
        <v>7229</v>
      </c>
      <c r="F3342" s="2669" t="s">
        <v>10373</v>
      </c>
      <c r="G3342" s="2669" t="s">
        <v>5311</v>
      </c>
      <c r="H3342" s="2669" t="s">
        <v>5015</v>
      </c>
      <c r="I3342" s="3025">
        <v>80</v>
      </c>
      <c r="J3342" s="3025">
        <v>0</v>
      </c>
      <c r="O3342">
        <f>SUMIF('3BL ACTUAL'!C:C,G3342,'3BL ACTUAL'!J:J)</f>
        <v>0</v>
      </c>
    </row>
    <row r="3343" spans="1:15">
      <c r="A3343" s="2669" t="s">
        <v>10358</v>
      </c>
      <c r="B3343" s="2669" t="s">
        <v>5071</v>
      </c>
      <c r="C3343" s="2669" t="s">
        <v>9011</v>
      </c>
      <c r="D3343" s="2669" t="s">
        <v>5071</v>
      </c>
      <c r="E3343" s="2669" t="s">
        <v>7229</v>
      </c>
      <c r="F3343" s="2669" t="s">
        <v>10373</v>
      </c>
      <c r="G3343" s="2669" t="s">
        <v>5297</v>
      </c>
      <c r="H3343" s="2669" t="s">
        <v>5075</v>
      </c>
      <c r="I3343" s="3025">
        <v>0</v>
      </c>
      <c r="J3343" s="3025">
        <v>80</v>
      </c>
      <c r="O3343">
        <f>SUMIF('3BL ACTUAL'!C:C,G3343,'3BL ACTUAL'!J:J)</f>
        <v>0</v>
      </c>
    </row>
    <row r="3344" spans="1:15">
      <c r="H3344" t="s">
        <v>7223</v>
      </c>
      <c r="O3344">
        <f>SUMIF('3BL ACTUAL'!C:C,G3344,'3BL ACTUAL'!J:J)</f>
        <v>0</v>
      </c>
    </row>
    <row r="3345" spans="1:15">
      <c r="O3345">
        <f>SUMIF('3BL ACTUAL'!C:C,G3345,'3BL ACTUAL'!J:J)</f>
        <v>0</v>
      </c>
    </row>
    <row r="3346" spans="1:15">
      <c r="H3346" s="2668" t="s">
        <v>10374</v>
      </c>
      <c r="O3346">
        <f>SUMIF('3BL ACTUAL'!C:C,G3346,'3BL ACTUAL'!J:J)</f>
        <v>0</v>
      </c>
    </row>
    <row r="3347" spans="1:15">
      <c r="A3347" s="2669" t="s">
        <v>10375</v>
      </c>
      <c r="B3347" s="2669" t="s">
        <v>4415</v>
      </c>
      <c r="C3347" s="2669" t="s">
        <v>5059</v>
      </c>
      <c r="D3347" s="2669" t="s">
        <v>4415</v>
      </c>
      <c r="E3347" s="2669" t="s">
        <v>7468</v>
      </c>
      <c r="F3347" s="2669" t="s">
        <v>10376</v>
      </c>
      <c r="G3347" s="2669" t="s">
        <v>5308</v>
      </c>
      <c r="H3347" s="2669" t="s">
        <v>5097</v>
      </c>
      <c r="I3347" s="3025">
        <v>0</v>
      </c>
      <c r="J3347" s="3025">
        <v>0</v>
      </c>
      <c r="O3347">
        <f>SUMIF('3BL ACTUAL'!C:C,G3347,'3BL ACTUAL'!J:J)</f>
        <v>0</v>
      </c>
    </row>
    <row r="3348" spans="1:15">
      <c r="A3348" s="2669" t="s">
        <v>10375</v>
      </c>
      <c r="B3348" s="2669" t="s">
        <v>4415</v>
      </c>
      <c r="C3348" s="2669" t="s">
        <v>5059</v>
      </c>
      <c r="D3348" s="2669" t="s">
        <v>4415</v>
      </c>
      <c r="E3348" s="2669" t="s">
        <v>7468</v>
      </c>
      <c r="F3348" s="2669" t="s">
        <v>10376</v>
      </c>
      <c r="G3348" s="2669" t="s">
        <v>5309</v>
      </c>
      <c r="H3348" s="2669" t="s">
        <v>4947</v>
      </c>
      <c r="I3348" s="3025">
        <v>44</v>
      </c>
      <c r="J3348" s="3025">
        <v>0</v>
      </c>
      <c r="O3348">
        <f>SUMIF('3BL ACTUAL'!C:C,G3348,'3BL ACTUAL'!J:J)</f>
        <v>0</v>
      </c>
    </row>
    <row r="3349" spans="1:15">
      <c r="A3349" s="2669" t="s">
        <v>10375</v>
      </c>
      <c r="B3349" s="2669" t="s">
        <v>4415</v>
      </c>
      <c r="C3349" s="2669" t="s">
        <v>5059</v>
      </c>
      <c r="D3349" s="2669" t="s">
        <v>4415</v>
      </c>
      <c r="E3349" s="2669" t="s">
        <v>7468</v>
      </c>
      <c r="F3349" s="2669" t="s">
        <v>10376</v>
      </c>
      <c r="G3349" s="2669" t="s">
        <v>5303</v>
      </c>
      <c r="H3349" s="2669" t="s">
        <v>5063</v>
      </c>
      <c r="I3349" s="3025">
        <v>0</v>
      </c>
      <c r="J3349" s="3025">
        <v>0</v>
      </c>
      <c r="O3349">
        <f>SUMIF('3BL ACTUAL'!C:C,G3349,'3BL ACTUAL'!J:J)</f>
        <v>0</v>
      </c>
    </row>
    <row r="3350" spans="1:15">
      <c r="A3350" s="2669" t="s">
        <v>10375</v>
      </c>
      <c r="B3350" s="2669" t="s">
        <v>4415</v>
      </c>
      <c r="C3350" s="2669" t="s">
        <v>5059</v>
      </c>
      <c r="D3350" s="2669" t="s">
        <v>4415</v>
      </c>
      <c r="E3350" s="2669" t="s">
        <v>7468</v>
      </c>
      <c r="F3350" s="2669" t="s">
        <v>10376</v>
      </c>
      <c r="G3350" s="2669" t="s">
        <v>5311</v>
      </c>
      <c r="H3350" s="2669" t="s">
        <v>5064</v>
      </c>
      <c r="I3350" s="3025">
        <v>0</v>
      </c>
      <c r="J3350" s="3025">
        <v>44</v>
      </c>
      <c r="O3350">
        <f>SUMIF('3BL ACTUAL'!C:C,G3350,'3BL ACTUAL'!J:J)</f>
        <v>0</v>
      </c>
    </row>
    <row r="3351" spans="1:15">
      <c r="H3351" t="s">
        <v>7469</v>
      </c>
      <c r="O3351">
        <f>SUMIF('3BL ACTUAL'!C:C,G3351,'3BL ACTUAL'!J:J)</f>
        <v>0</v>
      </c>
    </row>
    <row r="3352" spans="1:15">
      <c r="O3352">
        <f>SUMIF('3BL ACTUAL'!C:C,G3352,'3BL ACTUAL'!J:J)</f>
        <v>0</v>
      </c>
    </row>
    <row r="3353" spans="1:15">
      <c r="H3353" s="2668" t="s">
        <v>10377</v>
      </c>
      <c r="O3353">
        <f>SUMIF('3BL ACTUAL'!C:C,G3353,'3BL ACTUAL'!J:J)</f>
        <v>0</v>
      </c>
    </row>
    <row r="3354" spans="1:15">
      <c r="A3354" s="2669" t="s">
        <v>10375</v>
      </c>
      <c r="B3354" s="2669" t="s">
        <v>4415</v>
      </c>
      <c r="C3354" s="2669" t="s">
        <v>5059</v>
      </c>
      <c r="D3354" s="2669" t="s">
        <v>4415</v>
      </c>
      <c r="E3354" s="2669" t="s">
        <v>7723</v>
      </c>
      <c r="F3354" s="2669" t="s">
        <v>10378</v>
      </c>
      <c r="G3354" s="2669" t="s">
        <v>5308</v>
      </c>
      <c r="H3354" s="2669" t="s">
        <v>5097</v>
      </c>
      <c r="I3354" s="3025">
        <v>0</v>
      </c>
      <c r="J3354" s="3025">
        <v>0</v>
      </c>
      <c r="O3354">
        <f>SUMIF('3BL ACTUAL'!C:C,G3354,'3BL ACTUAL'!J:J)</f>
        <v>0</v>
      </c>
    </row>
    <row r="3355" spans="1:15">
      <c r="A3355" s="2669" t="s">
        <v>10375</v>
      </c>
      <c r="B3355" s="2669" t="s">
        <v>4415</v>
      </c>
      <c r="C3355" s="2669" t="s">
        <v>5059</v>
      </c>
      <c r="D3355" s="2669" t="s">
        <v>4415</v>
      </c>
      <c r="E3355" s="2669" t="s">
        <v>7723</v>
      </c>
      <c r="F3355" s="2669" t="s">
        <v>10378</v>
      </c>
      <c r="G3355" s="2669" t="s">
        <v>5343</v>
      </c>
      <c r="H3355" s="2669" t="s">
        <v>4975</v>
      </c>
      <c r="I3355" s="3025">
        <v>180</v>
      </c>
      <c r="J3355" s="3025">
        <v>0</v>
      </c>
      <c r="O3355">
        <f>SUMIF('3BL ACTUAL'!C:C,G3355,'3BL ACTUAL'!J:J)</f>
        <v>0</v>
      </c>
    </row>
    <row r="3356" spans="1:15">
      <c r="A3356" s="2669" t="s">
        <v>10375</v>
      </c>
      <c r="B3356" s="2669" t="s">
        <v>4415</v>
      </c>
      <c r="C3356" s="2669" t="s">
        <v>5059</v>
      </c>
      <c r="D3356" s="2669" t="s">
        <v>4415</v>
      </c>
      <c r="E3356" s="2669" t="s">
        <v>7723</v>
      </c>
      <c r="F3356" s="2669" t="s">
        <v>10378</v>
      </c>
      <c r="G3356" s="2669" t="s">
        <v>5303</v>
      </c>
      <c r="H3356" s="2669" t="s">
        <v>5063</v>
      </c>
      <c r="I3356" s="3025">
        <v>0</v>
      </c>
      <c r="J3356" s="3025">
        <v>0</v>
      </c>
      <c r="O3356">
        <f>SUMIF('3BL ACTUAL'!C:C,G3356,'3BL ACTUAL'!J:J)</f>
        <v>0</v>
      </c>
    </row>
    <row r="3357" spans="1:15">
      <c r="A3357" s="2669" t="s">
        <v>10375</v>
      </c>
      <c r="B3357" s="2669" t="s">
        <v>4415</v>
      </c>
      <c r="C3357" s="2669" t="s">
        <v>5059</v>
      </c>
      <c r="D3357" s="2669" t="s">
        <v>4415</v>
      </c>
      <c r="E3357" s="2669" t="s">
        <v>7723</v>
      </c>
      <c r="F3357" s="2669" t="s">
        <v>10378</v>
      </c>
      <c r="G3357" s="2669" t="s">
        <v>5311</v>
      </c>
      <c r="H3357" s="2669" t="s">
        <v>5064</v>
      </c>
      <c r="I3357" s="3025">
        <v>0</v>
      </c>
      <c r="J3357" s="3025">
        <v>180</v>
      </c>
      <c r="O3357">
        <f>SUMIF('3BL ACTUAL'!C:C,G3357,'3BL ACTUAL'!J:J)</f>
        <v>0</v>
      </c>
    </row>
    <row r="3358" spans="1:15">
      <c r="H3358" t="s">
        <v>7724</v>
      </c>
      <c r="O3358">
        <f>SUMIF('3BL ACTUAL'!C:C,G3358,'3BL ACTUAL'!J:J)</f>
        <v>0</v>
      </c>
    </row>
    <row r="3359" spans="1:15">
      <c r="O3359">
        <f>SUMIF('3BL ACTUAL'!C:C,G3359,'3BL ACTUAL'!J:J)</f>
        <v>0</v>
      </c>
    </row>
    <row r="3360" spans="1:15">
      <c r="H3360" s="2668" t="s">
        <v>10379</v>
      </c>
      <c r="O3360">
        <f>SUMIF('3BL ACTUAL'!C:C,G3360,'3BL ACTUAL'!J:J)</f>
        <v>0</v>
      </c>
    </row>
    <row r="3361" spans="1:15">
      <c r="A3361" s="2669" t="s">
        <v>10380</v>
      </c>
      <c r="B3361" s="2669" t="s">
        <v>4415</v>
      </c>
      <c r="C3361" s="2669" t="s">
        <v>5059</v>
      </c>
      <c r="D3361" s="2669" t="s">
        <v>4415</v>
      </c>
      <c r="E3361" s="2669" t="s">
        <v>7464</v>
      </c>
      <c r="F3361" s="2669" t="s">
        <v>10381</v>
      </c>
      <c r="G3361" s="2669" t="s">
        <v>5308</v>
      </c>
      <c r="H3361" s="2669" t="s">
        <v>5097</v>
      </c>
      <c r="I3361" s="3025">
        <v>0</v>
      </c>
      <c r="J3361" s="3025">
        <v>0</v>
      </c>
      <c r="O3361">
        <f>SUMIF('3BL ACTUAL'!C:C,G3361,'3BL ACTUAL'!J:J)</f>
        <v>0</v>
      </c>
    </row>
    <row r="3362" spans="1:15">
      <c r="A3362" s="2669" t="s">
        <v>10380</v>
      </c>
      <c r="B3362" s="2669" t="s">
        <v>4415</v>
      </c>
      <c r="C3362" s="2669" t="s">
        <v>5059</v>
      </c>
      <c r="D3362" s="2669" t="s">
        <v>4415</v>
      </c>
      <c r="E3362" s="2669" t="s">
        <v>7464</v>
      </c>
      <c r="F3362" s="2669" t="s">
        <v>10381</v>
      </c>
      <c r="G3362" s="2669" t="s">
        <v>5309</v>
      </c>
      <c r="H3362" s="2669" t="s">
        <v>4947</v>
      </c>
      <c r="I3362" s="3025">
        <v>1375</v>
      </c>
      <c r="J3362" s="3025">
        <v>0</v>
      </c>
      <c r="O3362">
        <f>SUMIF('3BL ACTUAL'!C:C,G3362,'3BL ACTUAL'!J:J)</f>
        <v>0</v>
      </c>
    </row>
    <row r="3363" spans="1:15">
      <c r="A3363" s="2669" t="s">
        <v>10380</v>
      </c>
      <c r="B3363" s="2669" t="s">
        <v>4415</v>
      </c>
      <c r="C3363" s="2669" t="s">
        <v>5059</v>
      </c>
      <c r="D3363" s="2669" t="s">
        <v>4415</v>
      </c>
      <c r="E3363" s="2669" t="s">
        <v>7464</v>
      </c>
      <c r="F3363" s="2669" t="s">
        <v>10381</v>
      </c>
      <c r="G3363" s="2669" t="s">
        <v>5303</v>
      </c>
      <c r="H3363" s="2669" t="s">
        <v>5063</v>
      </c>
      <c r="I3363" s="3025">
        <v>0</v>
      </c>
      <c r="J3363" s="3025">
        <v>0</v>
      </c>
      <c r="O3363">
        <f>SUMIF('3BL ACTUAL'!C:C,G3363,'3BL ACTUAL'!J:J)</f>
        <v>0</v>
      </c>
    </row>
    <row r="3364" spans="1:15">
      <c r="A3364" s="2669" t="s">
        <v>10380</v>
      </c>
      <c r="B3364" s="2669" t="s">
        <v>4415</v>
      </c>
      <c r="C3364" s="2669" t="s">
        <v>5059</v>
      </c>
      <c r="D3364" s="2669" t="s">
        <v>4415</v>
      </c>
      <c r="E3364" s="2669" t="s">
        <v>7464</v>
      </c>
      <c r="F3364" s="2669" t="s">
        <v>10381</v>
      </c>
      <c r="G3364" s="2669" t="s">
        <v>5311</v>
      </c>
      <c r="H3364" s="2669" t="s">
        <v>5064</v>
      </c>
      <c r="I3364" s="3025">
        <v>0</v>
      </c>
      <c r="J3364" s="3025">
        <v>1375</v>
      </c>
      <c r="O3364">
        <f>SUMIF('3BL ACTUAL'!C:C,G3364,'3BL ACTUAL'!J:J)</f>
        <v>0</v>
      </c>
    </row>
    <row r="3365" spans="1:15">
      <c r="H3365" t="s">
        <v>7465</v>
      </c>
      <c r="O3365">
        <f>SUMIF('3BL ACTUAL'!C:C,G3365,'3BL ACTUAL'!J:J)</f>
        <v>0</v>
      </c>
    </row>
    <row r="3366" spans="1:15">
      <c r="O3366">
        <f>SUMIF('3BL ACTUAL'!C:C,G3366,'3BL ACTUAL'!J:J)</f>
        <v>0</v>
      </c>
    </row>
    <row r="3367" spans="1:15">
      <c r="H3367" s="2668" t="s">
        <v>10382</v>
      </c>
      <c r="O3367">
        <f>SUMIF('3BL ACTUAL'!C:C,G3367,'3BL ACTUAL'!J:J)</f>
        <v>0</v>
      </c>
    </row>
    <row r="3368" spans="1:15">
      <c r="A3368" s="2669" t="s">
        <v>10380</v>
      </c>
      <c r="B3368" s="2669" t="s">
        <v>4415</v>
      </c>
      <c r="C3368" s="2669" t="s">
        <v>5059</v>
      </c>
      <c r="D3368" s="2669" t="s">
        <v>4415</v>
      </c>
      <c r="E3368" s="2669" t="s">
        <v>7466</v>
      </c>
      <c r="F3368" s="2669" t="s">
        <v>10383</v>
      </c>
      <c r="G3368" s="2669" t="s">
        <v>5308</v>
      </c>
      <c r="H3368" s="2669" t="s">
        <v>5097</v>
      </c>
      <c r="I3368" s="3025">
        <v>0</v>
      </c>
      <c r="J3368" s="3025">
        <v>0</v>
      </c>
      <c r="O3368">
        <f>SUMIF('3BL ACTUAL'!C:C,G3368,'3BL ACTUAL'!J:J)</f>
        <v>0</v>
      </c>
    </row>
    <row r="3369" spans="1:15">
      <c r="A3369" s="2669" t="s">
        <v>10380</v>
      </c>
      <c r="B3369" s="2669" t="s">
        <v>4415</v>
      </c>
      <c r="C3369" s="2669" t="s">
        <v>5059</v>
      </c>
      <c r="D3369" s="2669" t="s">
        <v>4415</v>
      </c>
      <c r="E3369" s="2669" t="s">
        <v>7466</v>
      </c>
      <c r="F3369" s="2669" t="s">
        <v>10383</v>
      </c>
      <c r="G3369" s="2669" t="s">
        <v>5309</v>
      </c>
      <c r="H3369" s="2669" t="s">
        <v>4947</v>
      </c>
      <c r="I3369" s="3025">
        <v>12328.6</v>
      </c>
      <c r="J3369" s="3025">
        <v>0</v>
      </c>
      <c r="O3369">
        <f>SUMIF('3BL ACTUAL'!C:C,G3369,'3BL ACTUAL'!J:J)</f>
        <v>0</v>
      </c>
    </row>
    <row r="3370" spans="1:15">
      <c r="A3370" s="2669" t="s">
        <v>10380</v>
      </c>
      <c r="B3370" s="2669" t="s">
        <v>4415</v>
      </c>
      <c r="C3370" s="2669" t="s">
        <v>5059</v>
      </c>
      <c r="D3370" s="2669" t="s">
        <v>4415</v>
      </c>
      <c r="E3370" s="2669" t="s">
        <v>7466</v>
      </c>
      <c r="F3370" s="2669" t="s">
        <v>10383</v>
      </c>
      <c r="G3370" s="2669" t="s">
        <v>5303</v>
      </c>
      <c r="H3370" s="2669" t="s">
        <v>5063</v>
      </c>
      <c r="I3370" s="3025">
        <v>0</v>
      </c>
      <c r="J3370" s="3025">
        <v>0</v>
      </c>
      <c r="O3370">
        <f>SUMIF('3BL ACTUAL'!C:C,G3370,'3BL ACTUAL'!J:J)</f>
        <v>0</v>
      </c>
    </row>
    <row r="3371" spans="1:15">
      <c r="A3371" s="2669" t="s">
        <v>10380</v>
      </c>
      <c r="B3371" s="2669" t="s">
        <v>4415</v>
      </c>
      <c r="C3371" s="2669" t="s">
        <v>5059</v>
      </c>
      <c r="D3371" s="2669" t="s">
        <v>4415</v>
      </c>
      <c r="E3371" s="2669" t="s">
        <v>7466</v>
      </c>
      <c r="F3371" s="2669" t="s">
        <v>10383</v>
      </c>
      <c r="G3371" s="2669" t="s">
        <v>5311</v>
      </c>
      <c r="H3371" s="2669" t="s">
        <v>5064</v>
      </c>
      <c r="I3371" s="3025">
        <v>0</v>
      </c>
      <c r="J3371" s="3025">
        <v>12328.6</v>
      </c>
      <c r="O3371">
        <f>SUMIF('3BL ACTUAL'!C:C,G3371,'3BL ACTUAL'!J:J)</f>
        <v>0</v>
      </c>
    </row>
    <row r="3372" spans="1:15">
      <c r="H3372" t="s">
        <v>7467</v>
      </c>
      <c r="O3372">
        <f>SUMIF('3BL ACTUAL'!C:C,G3372,'3BL ACTUAL'!J:J)</f>
        <v>0</v>
      </c>
    </row>
    <row r="3373" spans="1:15">
      <c r="O3373">
        <f>SUMIF('3BL ACTUAL'!C:C,G3373,'3BL ACTUAL'!J:J)</f>
        <v>0</v>
      </c>
    </row>
    <row r="3374" spans="1:15">
      <c r="H3374" s="2668" t="s">
        <v>10384</v>
      </c>
      <c r="O3374">
        <f>SUMIF('3BL ACTUAL'!C:C,G3374,'3BL ACTUAL'!J:J)</f>
        <v>0</v>
      </c>
    </row>
    <row r="3375" spans="1:15">
      <c r="A3375" s="2669" t="s">
        <v>10385</v>
      </c>
      <c r="B3375" s="2669" t="s">
        <v>4415</v>
      </c>
      <c r="C3375" s="2669" t="s">
        <v>5059</v>
      </c>
      <c r="D3375" s="2669" t="s">
        <v>4415</v>
      </c>
      <c r="E3375" s="2669" t="s">
        <v>7756</v>
      </c>
      <c r="F3375" s="2669" t="s">
        <v>10386</v>
      </c>
      <c r="G3375" s="2669" t="s">
        <v>5308</v>
      </c>
      <c r="H3375" s="2669" t="s">
        <v>4921</v>
      </c>
      <c r="I3375" s="3025">
        <v>10.5</v>
      </c>
      <c r="J3375" s="3025">
        <v>0</v>
      </c>
      <c r="O3375">
        <f>SUMIF('3BL ACTUAL'!C:C,G3375,'3BL ACTUAL'!J:J)</f>
        <v>0</v>
      </c>
    </row>
    <row r="3376" spans="1:15">
      <c r="A3376" s="2669" t="s">
        <v>10385</v>
      </c>
      <c r="B3376" s="2669" t="s">
        <v>4415</v>
      </c>
      <c r="C3376" s="2669" t="s">
        <v>5059</v>
      </c>
      <c r="D3376" s="2669" t="s">
        <v>4415</v>
      </c>
      <c r="E3376" s="2669" t="s">
        <v>7756</v>
      </c>
      <c r="F3376" s="2669" t="s">
        <v>10386</v>
      </c>
      <c r="G3376" s="2669" t="s">
        <v>5325</v>
      </c>
      <c r="H3376" s="2669" t="s">
        <v>4979</v>
      </c>
      <c r="I3376" s="3025">
        <v>87.5</v>
      </c>
      <c r="J3376" s="3025">
        <v>0</v>
      </c>
      <c r="O3376">
        <f>SUMIF('3BL ACTUAL'!C:C,G3376,'3BL ACTUAL'!J:J)</f>
        <v>0</v>
      </c>
    </row>
    <row r="3377" spans="1:15">
      <c r="A3377" s="2669" t="s">
        <v>10385</v>
      </c>
      <c r="B3377" s="2669" t="s">
        <v>4415</v>
      </c>
      <c r="C3377" s="2669" t="s">
        <v>5059</v>
      </c>
      <c r="D3377" s="2669" t="s">
        <v>4415</v>
      </c>
      <c r="E3377" s="2669" t="s">
        <v>7756</v>
      </c>
      <c r="F3377" s="2669" t="s">
        <v>10386</v>
      </c>
      <c r="G3377" s="2669" t="s">
        <v>5303</v>
      </c>
      <c r="H3377" s="2669" t="s">
        <v>5063</v>
      </c>
      <c r="I3377" s="3025">
        <v>0</v>
      </c>
      <c r="J3377" s="3025">
        <v>0</v>
      </c>
      <c r="O3377">
        <f>SUMIF('3BL ACTUAL'!C:C,G3377,'3BL ACTUAL'!J:J)</f>
        <v>0</v>
      </c>
    </row>
    <row r="3378" spans="1:15">
      <c r="A3378" s="2669" t="s">
        <v>10385</v>
      </c>
      <c r="B3378" s="2669" t="s">
        <v>4415</v>
      </c>
      <c r="C3378" s="2669" t="s">
        <v>5059</v>
      </c>
      <c r="D3378" s="2669" t="s">
        <v>4415</v>
      </c>
      <c r="E3378" s="2669" t="s">
        <v>7756</v>
      </c>
      <c r="F3378" s="2669" t="s">
        <v>10386</v>
      </c>
      <c r="G3378" s="2669" t="s">
        <v>5311</v>
      </c>
      <c r="H3378" s="2669" t="s">
        <v>5064</v>
      </c>
      <c r="I3378" s="3025">
        <v>0</v>
      </c>
      <c r="J3378" s="3025">
        <v>98</v>
      </c>
      <c r="O3378">
        <f>SUMIF('3BL ACTUAL'!C:C,G3378,'3BL ACTUAL'!J:J)</f>
        <v>0</v>
      </c>
    </row>
    <row r="3379" spans="1:15">
      <c r="H3379" t="s">
        <v>7757</v>
      </c>
      <c r="O3379">
        <f>SUMIF('3BL ACTUAL'!C:C,G3379,'3BL ACTUAL'!J:J)</f>
        <v>0</v>
      </c>
    </row>
    <row r="3380" spans="1:15">
      <c r="O3380">
        <f>SUMIF('3BL ACTUAL'!C:C,G3380,'3BL ACTUAL'!J:J)</f>
        <v>0</v>
      </c>
    </row>
    <row r="3381" spans="1:15">
      <c r="H3381" s="2668" t="s">
        <v>10387</v>
      </c>
      <c r="O3381">
        <f>SUMIF('3BL ACTUAL'!C:C,G3381,'3BL ACTUAL'!J:J)</f>
        <v>0</v>
      </c>
    </row>
    <row r="3382" spans="1:15">
      <c r="A3382" s="2669" t="s">
        <v>10388</v>
      </c>
      <c r="B3382" s="2669" t="s">
        <v>4415</v>
      </c>
      <c r="C3382" s="2669" t="s">
        <v>5059</v>
      </c>
      <c r="D3382" s="2669" t="s">
        <v>4415</v>
      </c>
      <c r="E3382" s="2669" t="s">
        <v>7462</v>
      </c>
      <c r="F3382" s="2669" t="s">
        <v>10389</v>
      </c>
      <c r="G3382" s="2669" t="s">
        <v>5308</v>
      </c>
      <c r="H3382" s="2669" t="s">
        <v>5097</v>
      </c>
      <c r="I3382" s="3025">
        <v>0</v>
      </c>
      <c r="J3382" s="3025">
        <v>0</v>
      </c>
      <c r="O3382">
        <f>SUMIF('3BL ACTUAL'!C:C,G3382,'3BL ACTUAL'!J:J)</f>
        <v>0</v>
      </c>
    </row>
    <row r="3383" spans="1:15">
      <c r="A3383" s="2669" t="s">
        <v>10388</v>
      </c>
      <c r="B3383" s="2669" t="s">
        <v>4415</v>
      </c>
      <c r="C3383" s="2669" t="s">
        <v>5059</v>
      </c>
      <c r="D3383" s="2669" t="s">
        <v>4415</v>
      </c>
      <c r="E3383" s="2669" t="s">
        <v>7462</v>
      </c>
      <c r="F3383" s="2669" t="s">
        <v>10389</v>
      </c>
      <c r="G3383" s="2669" t="s">
        <v>5309</v>
      </c>
      <c r="H3383" s="2669" t="s">
        <v>4947</v>
      </c>
      <c r="I3383" s="3025">
        <v>375</v>
      </c>
      <c r="J3383" s="3025">
        <v>0</v>
      </c>
      <c r="O3383">
        <f>SUMIF('3BL ACTUAL'!C:C,G3383,'3BL ACTUAL'!J:J)</f>
        <v>0</v>
      </c>
    </row>
    <row r="3384" spans="1:15">
      <c r="A3384" s="2669" t="s">
        <v>10388</v>
      </c>
      <c r="B3384" s="2669" t="s">
        <v>4415</v>
      </c>
      <c r="C3384" s="2669" t="s">
        <v>5059</v>
      </c>
      <c r="D3384" s="2669" t="s">
        <v>4415</v>
      </c>
      <c r="E3384" s="2669" t="s">
        <v>7462</v>
      </c>
      <c r="F3384" s="2669" t="s">
        <v>10389</v>
      </c>
      <c r="G3384" s="2669" t="s">
        <v>5303</v>
      </c>
      <c r="H3384" s="2669" t="s">
        <v>5063</v>
      </c>
      <c r="I3384" s="3025">
        <v>0</v>
      </c>
      <c r="J3384" s="3025">
        <v>0</v>
      </c>
      <c r="O3384">
        <f>SUMIF('3BL ACTUAL'!C:C,G3384,'3BL ACTUAL'!J:J)</f>
        <v>0</v>
      </c>
    </row>
    <row r="3385" spans="1:15">
      <c r="A3385" s="2669" t="s">
        <v>10388</v>
      </c>
      <c r="B3385" s="2669" t="s">
        <v>4415</v>
      </c>
      <c r="C3385" s="2669" t="s">
        <v>5059</v>
      </c>
      <c r="D3385" s="2669" t="s">
        <v>4415</v>
      </c>
      <c r="E3385" s="2669" t="s">
        <v>7462</v>
      </c>
      <c r="F3385" s="2669" t="s">
        <v>10389</v>
      </c>
      <c r="G3385" s="2669" t="s">
        <v>5311</v>
      </c>
      <c r="H3385" s="2669" t="s">
        <v>5064</v>
      </c>
      <c r="I3385" s="3025">
        <v>0</v>
      </c>
      <c r="J3385" s="3025">
        <v>375</v>
      </c>
      <c r="O3385">
        <f>SUMIF('3BL ACTUAL'!C:C,G3385,'3BL ACTUAL'!J:J)</f>
        <v>0</v>
      </c>
    </row>
    <row r="3386" spans="1:15">
      <c r="H3386" t="s">
        <v>7463</v>
      </c>
      <c r="O3386">
        <f>SUMIF('3BL ACTUAL'!C:C,G3386,'3BL ACTUAL'!J:J)</f>
        <v>0</v>
      </c>
    </row>
    <row r="3387" spans="1:15">
      <c r="O3387">
        <f>SUMIF('3BL ACTUAL'!C:C,G3387,'3BL ACTUAL'!J:J)</f>
        <v>0</v>
      </c>
    </row>
    <row r="3388" spans="1:15">
      <c r="H3388" s="2668" t="s">
        <v>10390</v>
      </c>
      <c r="O3388">
        <f>SUMIF('3BL ACTUAL'!C:C,G3388,'3BL ACTUAL'!J:J)</f>
        <v>0</v>
      </c>
    </row>
    <row r="3389" spans="1:15">
      <c r="A3389" s="2669" t="s">
        <v>10388</v>
      </c>
      <c r="B3389" s="2669" t="s">
        <v>4415</v>
      </c>
      <c r="C3389" s="2669" t="s">
        <v>5059</v>
      </c>
      <c r="D3389" s="2669" t="s">
        <v>4415</v>
      </c>
      <c r="E3389" s="2669" t="s">
        <v>7887</v>
      </c>
      <c r="F3389" s="2669" t="s">
        <v>10391</v>
      </c>
      <c r="G3389" s="2669" t="s">
        <v>5308</v>
      </c>
      <c r="H3389" s="2669" t="s">
        <v>4921</v>
      </c>
      <c r="I3389" s="3025">
        <v>0.3</v>
      </c>
      <c r="J3389" s="3025">
        <v>0</v>
      </c>
      <c r="O3389">
        <f>SUMIF('3BL ACTUAL'!C:C,G3389,'3BL ACTUAL'!J:J)</f>
        <v>0</v>
      </c>
    </row>
    <row r="3390" spans="1:15">
      <c r="A3390" s="2669" t="s">
        <v>10388</v>
      </c>
      <c r="B3390" s="2669" t="s">
        <v>4415</v>
      </c>
      <c r="C3390" s="2669" t="s">
        <v>5059</v>
      </c>
      <c r="D3390" s="2669" t="s">
        <v>4415</v>
      </c>
      <c r="E3390" s="2669" t="s">
        <v>7887</v>
      </c>
      <c r="F3390" s="2669" t="s">
        <v>10391</v>
      </c>
      <c r="G3390" s="2669" t="s">
        <v>5328</v>
      </c>
      <c r="H3390" s="2669" t="s">
        <v>4994</v>
      </c>
      <c r="I3390" s="3025">
        <v>2.5</v>
      </c>
      <c r="J3390" s="3025">
        <v>0</v>
      </c>
      <c r="O3390">
        <f>SUMIF('3BL ACTUAL'!C:C,G3390,'3BL ACTUAL'!J:J)</f>
        <v>0</v>
      </c>
    </row>
    <row r="3391" spans="1:15">
      <c r="A3391" s="2669" t="s">
        <v>10388</v>
      </c>
      <c r="B3391" s="2669" t="s">
        <v>4415</v>
      </c>
      <c r="C3391" s="2669" t="s">
        <v>5059</v>
      </c>
      <c r="D3391" s="2669" t="s">
        <v>4415</v>
      </c>
      <c r="E3391" s="2669" t="s">
        <v>7887</v>
      </c>
      <c r="F3391" s="2669" t="s">
        <v>10391</v>
      </c>
      <c r="G3391" s="2669" t="s">
        <v>5303</v>
      </c>
      <c r="H3391" s="2669" t="s">
        <v>5063</v>
      </c>
      <c r="I3391" s="3025">
        <v>0</v>
      </c>
      <c r="J3391" s="3025">
        <v>0</v>
      </c>
      <c r="O3391">
        <f>SUMIF('3BL ACTUAL'!C:C,G3391,'3BL ACTUAL'!J:J)</f>
        <v>0</v>
      </c>
    </row>
    <row r="3392" spans="1:15">
      <c r="A3392" s="2669" t="s">
        <v>10388</v>
      </c>
      <c r="B3392" s="2669" t="s">
        <v>4415</v>
      </c>
      <c r="C3392" s="2669" t="s">
        <v>5059</v>
      </c>
      <c r="D3392" s="2669" t="s">
        <v>4415</v>
      </c>
      <c r="E3392" s="2669" t="s">
        <v>7887</v>
      </c>
      <c r="F3392" s="2669" t="s">
        <v>10391</v>
      </c>
      <c r="G3392" s="2669" t="s">
        <v>5311</v>
      </c>
      <c r="H3392" s="2669" t="s">
        <v>5064</v>
      </c>
      <c r="I3392" s="3025">
        <v>0</v>
      </c>
      <c r="J3392" s="3025">
        <v>2.8</v>
      </c>
      <c r="O3392">
        <f>SUMIF('3BL ACTUAL'!C:C,G3392,'3BL ACTUAL'!J:J)</f>
        <v>0</v>
      </c>
    </row>
    <row r="3393" spans="1:15">
      <c r="H3393" t="s">
        <v>7888</v>
      </c>
      <c r="O3393">
        <f>SUMIF('3BL ACTUAL'!C:C,G3393,'3BL ACTUAL'!J:J)</f>
        <v>0</v>
      </c>
    </row>
    <row r="3394" spans="1:15">
      <c r="O3394">
        <f>SUMIF('3BL ACTUAL'!C:C,G3394,'3BL ACTUAL'!J:J)</f>
        <v>0</v>
      </c>
    </row>
    <row r="3395" spans="1:15">
      <c r="H3395" s="2668" t="s">
        <v>10392</v>
      </c>
      <c r="O3395">
        <f>SUMIF('3BL ACTUAL'!C:C,G3395,'3BL ACTUAL'!J:J)</f>
        <v>0</v>
      </c>
    </row>
    <row r="3396" spans="1:15">
      <c r="A3396" s="2669" t="s">
        <v>10388</v>
      </c>
      <c r="B3396" s="2669" t="s">
        <v>4415</v>
      </c>
      <c r="C3396" s="2669" t="s">
        <v>5059</v>
      </c>
      <c r="D3396" s="2669" t="s">
        <v>4415</v>
      </c>
      <c r="E3396" s="2669" t="s">
        <v>7814</v>
      </c>
      <c r="F3396" s="2669" t="s">
        <v>10393</v>
      </c>
      <c r="G3396" s="2669" t="s">
        <v>5308</v>
      </c>
      <c r="H3396" s="2669" t="s">
        <v>5097</v>
      </c>
      <c r="I3396" s="3025">
        <v>0</v>
      </c>
      <c r="J3396" s="3025">
        <v>0</v>
      </c>
      <c r="O3396">
        <f>SUMIF('3BL ACTUAL'!C:C,G3396,'3BL ACTUAL'!J:J)</f>
        <v>0</v>
      </c>
    </row>
    <row r="3397" spans="1:15">
      <c r="A3397" s="2669" t="s">
        <v>10388</v>
      </c>
      <c r="B3397" s="2669" t="s">
        <v>4415</v>
      </c>
      <c r="C3397" s="2669" t="s">
        <v>5059</v>
      </c>
      <c r="D3397" s="2669" t="s">
        <v>4415</v>
      </c>
      <c r="E3397" s="2669" t="s">
        <v>7814</v>
      </c>
      <c r="F3397" s="2669" t="s">
        <v>10393</v>
      </c>
      <c r="G3397" s="2669" t="s">
        <v>5319</v>
      </c>
      <c r="H3397" s="2669" t="s">
        <v>4986</v>
      </c>
      <c r="I3397" s="3025">
        <v>80</v>
      </c>
      <c r="J3397" s="3025">
        <v>0</v>
      </c>
      <c r="O3397">
        <f>SUMIF('3BL ACTUAL'!C:C,G3397,'3BL ACTUAL'!J:J)</f>
        <v>0</v>
      </c>
    </row>
    <row r="3398" spans="1:15">
      <c r="A3398" s="2669" t="s">
        <v>10388</v>
      </c>
      <c r="B3398" s="2669" t="s">
        <v>4415</v>
      </c>
      <c r="C3398" s="2669" t="s">
        <v>5059</v>
      </c>
      <c r="D3398" s="2669" t="s">
        <v>4415</v>
      </c>
      <c r="E3398" s="2669" t="s">
        <v>7814</v>
      </c>
      <c r="F3398" s="2669" t="s">
        <v>10393</v>
      </c>
      <c r="G3398" s="2669" t="s">
        <v>5303</v>
      </c>
      <c r="H3398" s="2669" t="s">
        <v>5063</v>
      </c>
      <c r="I3398" s="3025">
        <v>0</v>
      </c>
      <c r="J3398" s="3025">
        <v>0</v>
      </c>
      <c r="O3398">
        <f>SUMIF('3BL ACTUAL'!C:C,G3398,'3BL ACTUAL'!J:J)</f>
        <v>0</v>
      </c>
    </row>
    <row r="3399" spans="1:15">
      <c r="A3399" s="2669" t="s">
        <v>10388</v>
      </c>
      <c r="B3399" s="2669" t="s">
        <v>4415</v>
      </c>
      <c r="C3399" s="2669" t="s">
        <v>5059</v>
      </c>
      <c r="D3399" s="2669" t="s">
        <v>4415</v>
      </c>
      <c r="E3399" s="2669" t="s">
        <v>7814</v>
      </c>
      <c r="F3399" s="2669" t="s">
        <v>10393</v>
      </c>
      <c r="G3399" s="2669" t="s">
        <v>5311</v>
      </c>
      <c r="H3399" s="2669" t="s">
        <v>5064</v>
      </c>
      <c r="I3399" s="3025">
        <v>0</v>
      </c>
      <c r="J3399" s="3025">
        <v>80</v>
      </c>
      <c r="O3399">
        <f>SUMIF('3BL ACTUAL'!C:C,G3399,'3BL ACTUAL'!J:J)</f>
        <v>0</v>
      </c>
    </row>
    <row r="3400" spans="1:15">
      <c r="H3400" t="s">
        <v>7815</v>
      </c>
      <c r="O3400">
        <f>SUMIF('3BL ACTUAL'!C:C,G3400,'3BL ACTUAL'!J:J)</f>
        <v>0</v>
      </c>
    </row>
    <row r="3401" spans="1:15">
      <c r="O3401">
        <f>SUMIF('3BL ACTUAL'!C:C,G3401,'3BL ACTUAL'!J:J)</f>
        <v>0</v>
      </c>
    </row>
    <row r="3402" spans="1:15">
      <c r="H3402" s="2668" t="s">
        <v>10394</v>
      </c>
      <c r="O3402">
        <f>SUMIF('3BL ACTUAL'!C:C,G3402,'3BL ACTUAL'!J:J)</f>
        <v>0</v>
      </c>
    </row>
    <row r="3403" spans="1:15">
      <c r="A3403" s="2669" t="s">
        <v>10388</v>
      </c>
      <c r="B3403" s="2669" t="s">
        <v>4415</v>
      </c>
      <c r="C3403" s="2669" t="s">
        <v>5059</v>
      </c>
      <c r="D3403" s="2669" t="s">
        <v>4415</v>
      </c>
      <c r="E3403" s="2669" t="s">
        <v>7816</v>
      </c>
      <c r="F3403" s="2669" t="s">
        <v>10395</v>
      </c>
      <c r="G3403" s="2669" t="s">
        <v>5308</v>
      </c>
      <c r="H3403" s="2669" t="s">
        <v>5097</v>
      </c>
      <c r="I3403" s="3025">
        <v>0</v>
      </c>
      <c r="J3403" s="3025">
        <v>0</v>
      </c>
      <c r="O3403">
        <f>SUMIF('3BL ACTUAL'!C:C,G3403,'3BL ACTUAL'!J:J)</f>
        <v>0</v>
      </c>
    </row>
    <row r="3404" spans="1:15">
      <c r="A3404" s="2669" t="s">
        <v>10388</v>
      </c>
      <c r="B3404" s="2669" t="s">
        <v>4415</v>
      </c>
      <c r="C3404" s="2669" t="s">
        <v>5059</v>
      </c>
      <c r="D3404" s="2669" t="s">
        <v>4415</v>
      </c>
      <c r="E3404" s="2669" t="s">
        <v>7816</v>
      </c>
      <c r="F3404" s="2669" t="s">
        <v>10395</v>
      </c>
      <c r="G3404" s="2669" t="s">
        <v>5319</v>
      </c>
      <c r="H3404" s="2669" t="s">
        <v>4986</v>
      </c>
      <c r="I3404" s="3025">
        <v>80</v>
      </c>
      <c r="J3404" s="3025">
        <v>0</v>
      </c>
      <c r="O3404">
        <f>SUMIF('3BL ACTUAL'!C:C,G3404,'3BL ACTUAL'!J:J)</f>
        <v>0</v>
      </c>
    </row>
    <row r="3405" spans="1:15">
      <c r="A3405" s="2669" t="s">
        <v>10388</v>
      </c>
      <c r="B3405" s="2669" t="s">
        <v>4415</v>
      </c>
      <c r="C3405" s="2669" t="s">
        <v>5059</v>
      </c>
      <c r="D3405" s="2669" t="s">
        <v>4415</v>
      </c>
      <c r="E3405" s="2669" t="s">
        <v>7816</v>
      </c>
      <c r="F3405" s="2669" t="s">
        <v>10395</v>
      </c>
      <c r="G3405" s="2669" t="s">
        <v>5303</v>
      </c>
      <c r="H3405" s="2669" t="s">
        <v>5063</v>
      </c>
      <c r="I3405" s="3025">
        <v>0</v>
      </c>
      <c r="J3405" s="3025">
        <v>0</v>
      </c>
      <c r="O3405">
        <f>SUMIF('3BL ACTUAL'!C:C,G3405,'3BL ACTUAL'!J:J)</f>
        <v>0</v>
      </c>
    </row>
    <row r="3406" spans="1:15">
      <c r="A3406" s="2669" t="s">
        <v>10388</v>
      </c>
      <c r="B3406" s="2669" t="s">
        <v>4415</v>
      </c>
      <c r="C3406" s="2669" t="s">
        <v>5059</v>
      </c>
      <c r="D3406" s="2669" t="s">
        <v>4415</v>
      </c>
      <c r="E3406" s="2669" t="s">
        <v>7816</v>
      </c>
      <c r="F3406" s="2669" t="s">
        <v>10395</v>
      </c>
      <c r="G3406" s="2669" t="s">
        <v>5311</v>
      </c>
      <c r="H3406" s="2669" t="s">
        <v>5064</v>
      </c>
      <c r="I3406" s="3025">
        <v>0</v>
      </c>
      <c r="J3406" s="3025">
        <v>80</v>
      </c>
      <c r="O3406">
        <f>SUMIF('3BL ACTUAL'!C:C,G3406,'3BL ACTUAL'!J:J)</f>
        <v>0</v>
      </c>
    </row>
    <row r="3407" spans="1:15">
      <c r="H3407" t="s">
        <v>7817</v>
      </c>
      <c r="O3407">
        <f>SUMIF('3BL ACTUAL'!C:C,G3407,'3BL ACTUAL'!J:J)</f>
        <v>0</v>
      </c>
    </row>
    <row r="3408" spans="1:15">
      <c r="O3408">
        <f>SUMIF('3BL ACTUAL'!C:C,G3408,'3BL ACTUAL'!J:J)</f>
        <v>0</v>
      </c>
    </row>
    <row r="3409" spans="1:15">
      <c r="H3409" s="2668" t="s">
        <v>10396</v>
      </c>
      <c r="O3409">
        <f>SUMIF('3BL ACTUAL'!C:C,G3409,'3BL ACTUAL'!J:J)</f>
        <v>0</v>
      </c>
    </row>
    <row r="3410" spans="1:15">
      <c r="A3410" s="2669" t="s">
        <v>10388</v>
      </c>
      <c r="B3410" s="2669"/>
      <c r="C3410" s="2669"/>
      <c r="D3410" s="2669" t="s">
        <v>5073</v>
      </c>
      <c r="E3410" s="2669" t="s">
        <v>7220</v>
      </c>
      <c r="F3410" s="2669" t="s">
        <v>10397</v>
      </c>
      <c r="G3410" s="2669" t="s">
        <v>5354</v>
      </c>
      <c r="H3410" s="2669" t="s">
        <v>5033</v>
      </c>
      <c r="I3410" s="3025">
        <v>2.8</v>
      </c>
      <c r="J3410" s="3025">
        <v>0</v>
      </c>
      <c r="O3410">
        <f>SUMIF('3BL ACTUAL'!C:C,G3410,'3BL ACTUAL'!J:J)</f>
        <v>0</v>
      </c>
    </row>
    <row r="3411" spans="1:15">
      <c r="A3411" s="2669" t="s">
        <v>10388</v>
      </c>
      <c r="B3411" s="2669"/>
      <c r="C3411" s="2669"/>
      <c r="D3411" s="2669" t="s">
        <v>5073</v>
      </c>
      <c r="E3411" s="2669" t="s">
        <v>7220</v>
      </c>
      <c r="F3411" s="2669" t="s">
        <v>10397</v>
      </c>
      <c r="G3411" s="2669" t="s">
        <v>5297</v>
      </c>
      <c r="H3411" s="2669" t="s">
        <v>5075</v>
      </c>
      <c r="I3411" s="3025">
        <v>0</v>
      </c>
      <c r="J3411" s="3025">
        <v>2.8</v>
      </c>
      <c r="O3411">
        <f>SUMIF('3BL ACTUAL'!C:C,G3411,'3BL ACTUAL'!J:J)</f>
        <v>0</v>
      </c>
    </row>
    <row r="3412" spans="1:15">
      <c r="H3412" t="s">
        <v>7221</v>
      </c>
      <c r="O3412">
        <f>SUMIF('3BL ACTUAL'!C:C,G3412,'3BL ACTUAL'!J:J)</f>
        <v>0</v>
      </c>
    </row>
    <row r="3413" spans="1:15">
      <c r="O3413">
        <f>SUMIF('3BL ACTUAL'!C:C,G3413,'3BL ACTUAL'!J:J)</f>
        <v>0</v>
      </c>
    </row>
    <row r="3414" spans="1:15">
      <c r="H3414" s="2668" t="s">
        <v>10398</v>
      </c>
      <c r="O3414">
        <f>SUMIF('3BL ACTUAL'!C:C,G3414,'3BL ACTUAL'!J:J)</f>
        <v>0</v>
      </c>
    </row>
    <row r="3415" spans="1:15">
      <c r="A3415" s="2669" t="s">
        <v>10399</v>
      </c>
      <c r="B3415" s="2669" t="s">
        <v>4415</v>
      </c>
      <c r="C3415" s="2669" t="s">
        <v>5059</v>
      </c>
      <c r="D3415" s="2669" t="s">
        <v>4415</v>
      </c>
      <c r="E3415" s="2669" t="s">
        <v>7460</v>
      </c>
      <c r="F3415" s="2669" t="s">
        <v>10400</v>
      </c>
      <c r="G3415" s="2669" t="s">
        <v>5308</v>
      </c>
      <c r="H3415" s="2669" t="s">
        <v>5097</v>
      </c>
      <c r="I3415" s="3025">
        <v>0</v>
      </c>
      <c r="J3415" s="3025">
        <v>0</v>
      </c>
      <c r="O3415">
        <f>SUMIF('3BL ACTUAL'!C:C,G3415,'3BL ACTUAL'!J:J)</f>
        <v>0</v>
      </c>
    </row>
    <row r="3416" spans="1:15">
      <c r="A3416" s="2669" t="s">
        <v>10399</v>
      </c>
      <c r="B3416" s="2669" t="s">
        <v>4415</v>
      </c>
      <c r="C3416" s="2669" t="s">
        <v>5059</v>
      </c>
      <c r="D3416" s="2669" t="s">
        <v>4415</v>
      </c>
      <c r="E3416" s="2669" t="s">
        <v>7460</v>
      </c>
      <c r="F3416" s="2669" t="s">
        <v>10400</v>
      </c>
      <c r="G3416" s="2669" t="s">
        <v>5309</v>
      </c>
      <c r="H3416" s="2669" t="s">
        <v>4947</v>
      </c>
      <c r="I3416" s="3025">
        <v>1047</v>
      </c>
      <c r="J3416" s="3025">
        <v>0</v>
      </c>
      <c r="O3416">
        <f>SUMIF('3BL ACTUAL'!C:C,G3416,'3BL ACTUAL'!J:J)</f>
        <v>0</v>
      </c>
    </row>
    <row r="3417" spans="1:15">
      <c r="A3417" s="2669" t="s">
        <v>10399</v>
      </c>
      <c r="B3417" s="2669" t="s">
        <v>4415</v>
      </c>
      <c r="C3417" s="2669" t="s">
        <v>5059</v>
      </c>
      <c r="D3417" s="2669" t="s">
        <v>4415</v>
      </c>
      <c r="E3417" s="2669" t="s">
        <v>7460</v>
      </c>
      <c r="F3417" s="2669" t="s">
        <v>10400</v>
      </c>
      <c r="G3417" s="2669" t="s">
        <v>5303</v>
      </c>
      <c r="H3417" s="2669" t="s">
        <v>5063</v>
      </c>
      <c r="I3417" s="3025">
        <v>0</v>
      </c>
      <c r="J3417" s="3025">
        <v>0</v>
      </c>
      <c r="O3417">
        <f>SUMIF('3BL ACTUAL'!C:C,G3417,'3BL ACTUAL'!J:J)</f>
        <v>0</v>
      </c>
    </row>
    <row r="3418" spans="1:15">
      <c r="A3418" s="2669" t="s">
        <v>10399</v>
      </c>
      <c r="B3418" s="2669" t="s">
        <v>4415</v>
      </c>
      <c r="C3418" s="2669" t="s">
        <v>5059</v>
      </c>
      <c r="D3418" s="2669" t="s">
        <v>4415</v>
      </c>
      <c r="E3418" s="2669" t="s">
        <v>7460</v>
      </c>
      <c r="F3418" s="2669" t="s">
        <v>10400</v>
      </c>
      <c r="G3418" s="2669" t="s">
        <v>5311</v>
      </c>
      <c r="H3418" s="2669" t="s">
        <v>5064</v>
      </c>
      <c r="I3418" s="3025">
        <v>0</v>
      </c>
      <c r="J3418" s="3025">
        <v>1047</v>
      </c>
      <c r="O3418">
        <f>SUMIF('3BL ACTUAL'!C:C,G3418,'3BL ACTUAL'!J:J)</f>
        <v>0</v>
      </c>
    </row>
    <row r="3419" spans="1:15">
      <c r="H3419" t="s">
        <v>7461</v>
      </c>
      <c r="O3419">
        <f>SUMIF('3BL ACTUAL'!C:C,G3419,'3BL ACTUAL'!J:J)</f>
        <v>0</v>
      </c>
    </row>
    <row r="3420" spans="1:15">
      <c r="O3420">
        <f>SUMIF('3BL ACTUAL'!C:C,G3420,'3BL ACTUAL'!J:J)</f>
        <v>0</v>
      </c>
    </row>
    <row r="3421" spans="1:15">
      <c r="H3421" s="2668" t="s">
        <v>10401</v>
      </c>
      <c r="O3421">
        <f>SUMIF('3BL ACTUAL'!C:C,G3421,'3BL ACTUAL'!J:J)</f>
        <v>0</v>
      </c>
    </row>
    <row r="3422" spans="1:15">
      <c r="A3422" s="2669" t="s">
        <v>10399</v>
      </c>
      <c r="B3422" s="2669" t="s">
        <v>4415</v>
      </c>
      <c r="C3422" s="2669" t="s">
        <v>5059</v>
      </c>
      <c r="D3422" s="2669" t="s">
        <v>4415</v>
      </c>
      <c r="E3422" s="2669" t="s">
        <v>7740</v>
      </c>
      <c r="F3422" s="2669" t="s">
        <v>10402</v>
      </c>
      <c r="G3422" s="2669" t="s">
        <v>5308</v>
      </c>
      <c r="H3422" s="2669" t="s">
        <v>5097</v>
      </c>
      <c r="I3422" s="3025">
        <v>0</v>
      </c>
      <c r="J3422" s="3025">
        <v>0</v>
      </c>
      <c r="O3422">
        <f>SUMIF('3BL ACTUAL'!C:C,G3422,'3BL ACTUAL'!J:J)</f>
        <v>0</v>
      </c>
    </row>
    <row r="3423" spans="1:15">
      <c r="A3423" s="2669" t="s">
        <v>10399</v>
      </c>
      <c r="B3423" s="2669" t="s">
        <v>4415</v>
      </c>
      <c r="C3423" s="2669" t="s">
        <v>5059</v>
      </c>
      <c r="D3423" s="2669" t="s">
        <v>4415</v>
      </c>
      <c r="E3423" s="2669" t="s">
        <v>7740</v>
      </c>
      <c r="F3423" s="2669" t="s">
        <v>10402</v>
      </c>
      <c r="G3423" s="2669" t="s">
        <v>5366</v>
      </c>
      <c r="H3423" s="2669" t="s">
        <v>5281</v>
      </c>
      <c r="I3423" s="3025">
        <v>180</v>
      </c>
      <c r="J3423" s="3025">
        <v>0</v>
      </c>
      <c r="O3423">
        <f>SUMIF('3BL ACTUAL'!C:C,G3423,'3BL ACTUAL'!J:J)</f>
        <v>0</v>
      </c>
    </row>
    <row r="3424" spans="1:15">
      <c r="A3424" s="2669" t="s">
        <v>10399</v>
      </c>
      <c r="B3424" s="2669" t="s">
        <v>4415</v>
      </c>
      <c r="C3424" s="2669" t="s">
        <v>5059</v>
      </c>
      <c r="D3424" s="2669" t="s">
        <v>4415</v>
      </c>
      <c r="E3424" s="2669" t="s">
        <v>7740</v>
      </c>
      <c r="F3424" s="2669" t="s">
        <v>10402</v>
      </c>
      <c r="G3424" s="2669" t="s">
        <v>5303</v>
      </c>
      <c r="H3424" s="2669" t="s">
        <v>5063</v>
      </c>
      <c r="I3424" s="3025">
        <v>0</v>
      </c>
      <c r="J3424" s="3025">
        <v>0</v>
      </c>
      <c r="O3424">
        <f>SUMIF('3BL ACTUAL'!C:C,G3424,'3BL ACTUAL'!J:J)</f>
        <v>0</v>
      </c>
    </row>
    <row r="3425" spans="1:15">
      <c r="A3425" s="2669" t="s">
        <v>10399</v>
      </c>
      <c r="B3425" s="2669" t="s">
        <v>4415</v>
      </c>
      <c r="C3425" s="2669" t="s">
        <v>5059</v>
      </c>
      <c r="D3425" s="2669" t="s">
        <v>4415</v>
      </c>
      <c r="E3425" s="2669" t="s">
        <v>7740</v>
      </c>
      <c r="F3425" s="2669" t="s">
        <v>10402</v>
      </c>
      <c r="G3425" s="2669" t="s">
        <v>5311</v>
      </c>
      <c r="H3425" s="2669" t="s">
        <v>5064</v>
      </c>
      <c r="I3425" s="3025">
        <v>0</v>
      </c>
      <c r="J3425" s="3025">
        <v>180</v>
      </c>
      <c r="O3425">
        <f>SUMIF('3BL ACTUAL'!C:C,G3425,'3BL ACTUAL'!J:J)</f>
        <v>0</v>
      </c>
    </row>
    <row r="3426" spans="1:15">
      <c r="H3426" t="s">
        <v>7741</v>
      </c>
      <c r="O3426">
        <f>SUMIF('3BL ACTUAL'!C:C,G3426,'3BL ACTUAL'!J:J)</f>
        <v>0</v>
      </c>
    </row>
    <row r="3427" spans="1:15">
      <c r="O3427">
        <f>SUMIF('3BL ACTUAL'!C:C,G3427,'3BL ACTUAL'!J:J)</f>
        <v>0</v>
      </c>
    </row>
    <row r="3428" spans="1:15">
      <c r="H3428" s="2668" t="s">
        <v>10403</v>
      </c>
      <c r="O3428">
        <f>SUMIF('3BL ACTUAL'!C:C,G3428,'3BL ACTUAL'!J:J)</f>
        <v>0</v>
      </c>
    </row>
    <row r="3429" spans="1:15">
      <c r="A3429" s="2669" t="s">
        <v>10399</v>
      </c>
      <c r="B3429" s="2669" t="s">
        <v>4415</v>
      </c>
      <c r="C3429" s="2669" t="s">
        <v>5059</v>
      </c>
      <c r="D3429" s="2669" t="s">
        <v>4415</v>
      </c>
      <c r="E3429" s="2669" t="s">
        <v>7742</v>
      </c>
      <c r="F3429" s="2669" t="s">
        <v>10404</v>
      </c>
      <c r="G3429" s="2669" t="s">
        <v>5308</v>
      </c>
      <c r="H3429" s="2669" t="s">
        <v>5097</v>
      </c>
      <c r="I3429" s="3025">
        <v>0</v>
      </c>
      <c r="J3429" s="3025">
        <v>0</v>
      </c>
      <c r="O3429">
        <f>SUMIF('3BL ACTUAL'!C:C,G3429,'3BL ACTUAL'!J:J)</f>
        <v>0</v>
      </c>
    </row>
    <row r="3430" spans="1:15">
      <c r="A3430" s="2669" t="s">
        <v>10399</v>
      </c>
      <c r="B3430" s="2669" t="s">
        <v>4415</v>
      </c>
      <c r="C3430" s="2669" t="s">
        <v>5059</v>
      </c>
      <c r="D3430" s="2669" t="s">
        <v>4415</v>
      </c>
      <c r="E3430" s="2669" t="s">
        <v>7742</v>
      </c>
      <c r="F3430" s="2669" t="s">
        <v>10404</v>
      </c>
      <c r="G3430" s="2669" t="s">
        <v>5366</v>
      </c>
      <c r="H3430" s="2669" t="s">
        <v>5281</v>
      </c>
      <c r="I3430" s="3025">
        <v>180</v>
      </c>
      <c r="J3430" s="3025">
        <v>0</v>
      </c>
      <c r="O3430">
        <f>SUMIF('3BL ACTUAL'!C:C,G3430,'3BL ACTUAL'!J:J)</f>
        <v>0</v>
      </c>
    </row>
    <row r="3431" spans="1:15">
      <c r="A3431" s="2669" t="s">
        <v>10399</v>
      </c>
      <c r="B3431" s="2669" t="s">
        <v>4415</v>
      </c>
      <c r="C3431" s="2669" t="s">
        <v>5059</v>
      </c>
      <c r="D3431" s="2669" t="s">
        <v>4415</v>
      </c>
      <c r="E3431" s="2669" t="s">
        <v>7742</v>
      </c>
      <c r="F3431" s="2669" t="s">
        <v>10404</v>
      </c>
      <c r="G3431" s="2669" t="s">
        <v>5303</v>
      </c>
      <c r="H3431" s="2669" t="s">
        <v>5063</v>
      </c>
      <c r="I3431" s="3025">
        <v>0</v>
      </c>
      <c r="J3431" s="3025">
        <v>0</v>
      </c>
      <c r="O3431">
        <f>SUMIF('3BL ACTUAL'!C:C,G3431,'3BL ACTUAL'!J:J)</f>
        <v>0</v>
      </c>
    </row>
    <row r="3432" spans="1:15">
      <c r="A3432" s="2669" t="s">
        <v>10399</v>
      </c>
      <c r="B3432" s="2669" t="s">
        <v>4415</v>
      </c>
      <c r="C3432" s="2669" t="s">
        <v>5059</v>
      </c>
      <c r="D3432" s="2669" t="s">
        <v>4415</v>
      </c>
      <c r="E3432" s="2669" t="s">
        <v>7742</v>
      </c>
      <c r="F3432" s="2669" t="s">
        <v>10404</v>
      </c>
      <c r="G3432" s="2669" t="s">
        <v>5311</v>
      </c>
      <c r="H3432" s="2669" t="s">
        <v>5064</v>
      </c>
      <c r="I3432" s="3025">
        <v>0</v>
      </c>
      <c r="J3432" s="3025">
        <v>180</v>
      </c>
      <c r="O3432">
        <f>SUMIF('3BL ACTUAL'!C:C,G3432,'3BL ACTUAL'!J:J)</f>
        <v>0</v>
      </c>
    </row>
    <row r="3433" spans="1:15">
      <c r="H3433" t="s">
        <v>7743</v>
      </c>
      <c r="O3433">
        <f>SUMIF('3BL ACTUAL'!C:C,G3433,'3BL ACTUAL'!J:J)</f>
        <v>0</v>
      </c>
    </row>
    <row r="3434" spans="1:15">
      <c r="O3434">
        <f>SUMIF('3BL ACTUAL'!C:C,G3434,'3BL ACTUAL'!J:J)</f>
        <v>0</v>
      </c>
    </row>
    <row r="3435" spans="1:15">
      <c r="H3435" s="2668" t="s">
        <v>10405</v>
      </c>
      <c r="O3435">
        <f>SUMIF('3BL ACTUAL'!C:C,G3435,'3BL ACTUAL'!J:J)</f>
        <v>0</v>
      </c>
    </row>
    <row r="3436" spans="1:15">
      <c r="A3436" s="2669" t="s">
        <v>10399</v>
      </c>
      <c r="B3436" s="2669" t="s">
        <v>4415</v>
      </c>
      <c r="C3436" s="2669" t="s">
        <v>5059</v>
      </c>
      <c r="D3436" s="2669" t="s">
        <v>4415</v>
      </c>
      <c r="E3436" s="2669" t="s">
        <v>7744</v>
      </c>
      <c r="F3436" s="2669" t="s">
        <v>10406</v>
      </c>
      <c r="G3436" s="2669" t="s">
        <v>5308</v>
      </c>
      <c r="H3436" s="2669" t="s">
        <v>4921</v>
      </c>
      <c r="I3436" s="3025">
        <v>3.68</v>
      </c>
      <c r="J3436" s="3025">
        <v>0</v>
      </c>
      <c r="O3436">
        <f>SUMIF('3BL ACTUAL'!C:C,G3436,'3BL ACTUAL'!J:J)</f>
        <v>0</v>
      </c>
    </row>
    <row r="3437" spans="1:15">
      <c r="A3437" s="2669" t="s">
        <v>10399</v>
      </c>
      <c r="B3437" s="2669" t="s">
        <v>4415</v>
      </c>
      <c r="C3437" s="2669" t="s">
        <v>5059</v>
      </c>
      <c r="D3437" s="2669" t="s">
        <v>4415</v>
      </c>
      <c r="E3437" s="2669" t="s">
        <v>7744</v>
      </c>
      <c r="F3437" s="2669" t="s">
        <v>10406</v>
      </c>
      <c r="G3437" s="2669" t="s">
        <v>5321</v>
      </c>
      <c r="H3437" s="2669" t="s">
        <v>4977</v>
      </c>
      <c r="I3437" s="3025">
        <v>30.63</v>
      </c>
      <c r="J3437" s="3025">
        <v>0</v>
      </c>
      <c r="O3437">
        <f>SUMIF('3BL ACTUAL'!C:C,G3437,'3BL ACTUAL'!J:J)</f>
        <v>0</v>
      </c>
    </row>
    <row r="3438" spans="1:15">
      <c r="A3438" s="2669" t="s">
        <v>10399</v>
      </c>
      <c r="B3438" s="2669" t="s">
        <v>4415</v>
      </c>
      <c r="C3438" s="2669" t="s">
        <v>5059</v>
      </c>
      <c r="D3438" s="2669" t="s">
        <v>4415</v>
      </c>
      <c r="E3438" s="2669" t="s">
        <v>7744</v>
      </c>
      <c r="F3438" s="2669" t="s">
        <v>10406</v>
      </c>
      <c r="G3438" s="2669" t="s">
        <v>5303</v>
      </c>
      <c r="H3438" s="2669" t="s">
        <v>5063</v>
      </c>
      <c r="I3438" s="3025">
        <v>0</v>
      </c>
      <c r="J3438" s="3025">
        <v>0</v>
      </c>
      <c r="O3438">
        <f>SUMIF('3BL ACTUAL'!C:C,G3438,'3BL ACTUAL'!J:J)</f>
        <v>0</v>
      </c>
    </row>
    <row r="3439" spans="1:15">
      <c r="A3439" s="2669" t="s">
        <v>10399</v>
      </c>
      <c r="B3439" s="2669" t="s">
        <v>4415</v>
      </c>
      <c r="C3439" s="2669" t="s">
        <v>5059</v>
      </c>
      <c r="D3439" s="2669" t="s">
        <v>4415</v>
      </c>
      <c r="E3439" s="2669" t="s">
        <v>7744</v>
      </c>
      <c r="F3439" s="2669" t="s">
        <v>10406</v>
      </c>
      <c r="G3439" s="2669" t="s">
        <v>5311</v>
      </c>
      <c r="H3439" s="2669" t="s">
        <v>5064</v>
      </c>
      <c r="I3439" s="3025">
        <v>0</v>
      </c>
      <c r="J3439" s="3025">
        <v>34.31</v>
      </c>
      <c r="O3439">
        <f>SUMIF('3BL ACTUAL'!C:C,G3439,'3BL ACTUAL'!J:J)</f>
        <v>0</v>
      </c>
    </row>
    <row r="3440" spans="1:15">
      <c r="H3440" t="s">
        <v>7745</v>
      </c>
      <c r="O3440">
        <f>SUMIF('3BL ACTUAL'!C:C,G3440,'3BL ACTUAL'!J:J)</f>
        <v>0</v>
      </c>
    </row>
    <row r="3441" spans="1:15">
      <c r="O3441">
        <f>SUMIF('3BL ACTUAL'!C:C,G3441,'3BL ACTUAL'!J:J)</f>
        <v>0</v>
      </c>
    </row>
    <row r="3442" spans="1:15">
      <c r="H3442" s="2668" t="s">
        <v>10407</v>
      </c>
      <c r="O3442">
        <f>SUMIF('3BL ACTUAL'!C:C,G3442,'3BL ACTUAL'!J:J)</f>
        <v>0</v>
      </c>
    </row>
    <row r="3443" spans="1:15">
      <c r="A3443" s="2669" t="s">
        <v>10408</v>
      </c>
      <c r="B3443" s="2669" t="s">
        <v>4415</v>
      </c>
      <c r="C3443" s="2669" t="s">
        <v>5059</v>
      </c>
      <c r="D3443" s="2669" t="s">
        <v>4415</v>
      </c>
      <c r="E3443" s="2669" t="s">
        <v>7458</v>
      </c>
      <c r="F3443" s="2669" t="s">
        <v>10409</v>
      </c>
      <c r="G3443" s="2669" t="s">
        <v>5308</v>
      </c>
      <c r="H3443" s="2669" t="s">
        <v>5097</v>
      </c>
      <c r="I3443" s="3025">
        <v>0</v>
      </c>
      <c r="J3443" s="3025">
        <v>0</v>
      </c>
      <c r="O3443">
        <f>SUMIF('3BL ACTUAL'!C:C,G3443,'3BL ACTUAL'!J:J)</f>
        <v>0</v>
      </c>
    </row>
    <row r="3444" spans="1:15">
      <c r="A3444" s="2669" t="s">
        <v>10408</v>
      </c>
      <c r="B3444" s="2669" t="s">
        <v>4415</v>
      </c>
      <c r="C3444" s="2669" t="s">
        <v>5059</v>
      </c>
      <c r="D3444" s="2669" t="s">
        <v>4415</v>
      </c>
      <c r="E3444" s="2669" t="s">
        <v>7458</v>
      </c>
      <c r="F3444" s="2669" t="s">
        <v>10409</v>
      </c>
      <c r="G3444" s="2669" t="s">
        <v>5309</v>
      </c>
      <c r="H3444" s="2669" t="s">
        <v>4947</v>
      </c>
      <c r="I3444" s="3025">
        <v>1014</v>
      </c>
      <c r="J3444" s="3025">
        <v>0</v>
      </c>
      <c r="O3444">
        <f>SUMIF('3BL ACTUAL'!C:C,G3444,'3BL ACTUAL'!J:J)</f>
        <v>0</v>
      </c>
    </row>
    <row r="3445" spans="1:15">
      <c r="A3445" s="2669" t="s">
        <v>10408</v>
      </c>
      <c r="B3445" s="2669" t="s">
        <v>4415</v>
      </c>
      <c r="C3445" s="2669" t="s">
        <v>5059</v>
      </c>
      <c r="D3445" s="2669" t="s">
        <v>4415</v>
      </c>
      <c r="E3445" s="2669" t="s">
        <v>7458</v>
      </c>
      <c r="F3445" s="2669" t="s">
        <v>10409</v>
      </c>
      <c r="G3445" s="2669" t="s">
        <v>5303</v>
      </c>
      <c r="H3445" s="2669" t="s">
        <v>5063</v>
      </c>
      <c r="I3445" s="3025">
        <v>0</v>
      </c>
      <c r="J3445" s="3025">
        <v>0</v>
      </c>
      <c r="O3445">
        <f>SUMIF('3BL ACTUAL'!C:C,G3445,'3BL ACTUAL'!J:J)</f>
        <v>0</v>
      </c>
    </row>
    <row r="3446" spans="1:15">
      <c r="A3446" s="2669" t="s">
        <v>10408</v>
      </c>
      <c r="B3446" s="2669" t="s">
        <v>4415</v>
      </c>
      <c r="C3446" s="2669" t="s">
        <v>5059</v>
      </c>
      <c r="D3446" s="2669" t="s">
        <v>4415</v>
      </c>
      <c r="E3446" s="2669" t="s">
        <v>7458</v>
      </c>
      <c r="F3446" s="2669" t="s">
        <v>10409</v>
      </c>
      <c r="G3446" s="2669" t="s">
        <v>5311</v>
      </c>
      <c r="H3446" s="2669" t="s">
        <v>5064</v>
      </c>
      <c r="I3446" s="3025">
        <v>0</v>
      </c>
      <c r="J3446" s="3025">
        <v>1014</v>
      </c>
      <c r="O3446">
        <f>SUMIF('3BL ACTUAL'!C:C,G3446,'3BL ACTUAL'!J:J)</f>
        <v>0</v>
      </c>
    </row>
    <row r="3447" spans="1:15">
      <c r="H3447" t="s">
        <v>7459</v>
      </c>
      <c r="O3447">
        <f>SUMIF('3BL ACTUAL'!C:C,G3447,'3BL ACTUAL'!J:J)</f>
        <v>0</v>
      </c>
    </row>
    <row r="3448" spans="1:15">
      <c r="O3448">
        <f>SUMIF('3BL ACTUAL'!C:C,G3448,'3BL ACTUAL'!J:J)</f>
        <v>0</v>
      </c>
    </row>
    <row r="3449" spans="1:15">
      <c r="H3449" s="2668" t="s">
        <v>10410</v>
      </c>
      <c r="O3449">
        <f>SUMIF('3BL ACTUAL'!C:C,G3449,'3BL ACTUAL'!J:J)</f>
        <v>0</v>
      </c>
    </row>
    <row r="3450" spans="1:15">
      <c r="A3450" s="2669" t="s">
        <v>10408</v>
      </c>
      <c r="B3450" s="2669" t="s">
        <v>5169</v>
      </c>
      <c r="C3450" s="2669" t="s">
        <v>5298</v>
      </c>
      <c r="D3450" s="2669" t="s">
        <v>5299</v>
      </c>
      <c r="E3450" s="2669" t="s">
        <v>8858</v>
      </c>
      <c r="F3450" s="2669" t="s">
        <v>10411</v>
      </c>
      <c r="G3450" s="2669" t="s">
        <v>8992</v>
      </c>
      <c r="H3450" s="2669" t="s">
        <v>8993</v>
      </c>
      <c r="I3450" s="3025">
        <v>415.39</v>
      </c>
      <c r="J3450" s="3025">
        <v>0</v>
      </c>
      <c r="O3450">
        <f>SUMIF('3BL ACTUAL'!C:C,G3450,'3BL ACTUAL'!J:J)</f>
        <v>0</v>
      </c>
    </row>
    <row r="3451" spans="1:15">
      <c r="A3451" s="2669" t="s">
        <v>10408</v>
      </c>
      <c r="B3451" s="2669" t="s">
        <v>5169</v>
      </c>
      <c r="C3451" s="2669" t="s">
        <v>5298</v>
      </c>
      <c r="D3451" s="2669" t="s">
        <v>5299</v>
      </c>
      <c r="E3451" s="2669" t="s">
        <v>8858</v>
      </c>
      <c r="F3451" s="2669" t="s">
        <v>10411</v>
      </c>
      <c r="G3451" s="2669" t="s">
        <v>8784</v>
      </c>
      <c r="H3451" s="2669" t="s">
        <v>9036</v>
      </c>
      <c r="I3451" s="3025">
        <v>0</v>
      </c>
      <c r="J3451" s="3025">
        <v>415.39</v>
      </c>
      <c r="O3451">
        <f>SUMIF('3BL ACTUAL'!C:C,G3451,'3BL ACTUAL'!J:J)</f>
        <v>0</v>
      </c>
    </row>
    <row r="3452" spans="1:15">
      <c r="H3452" t="s">
        <v>8859</v>
      </c>
      <c r="O3452">
        <f>SUMIF('3BL ACTUAL'!C:C,G3452,'3BL ACTUAL'!J:J)</f>
        <v>0</v>
      </c>
    </row>
    <row r="3453" spans="1:15">
      <c r="O3453">
        <f>SUMIF('3BL ACTUAL'!C:C,G3453,'3BL ACTUAL'!J:J)</f>
        <v>0</v>
      </c>
    </row>
    <row r="3454" spans="1:15">
      <c r="H3454" s="2668" t="s">
        <v>10412</v>
      </c>
      <c r="O3454">
        <f>SUMIF('3BL ACTUAL'!C:C,G3454,'3BL ACTUAL'!J:J)</f>
        <v>0</v>
      </c>
    </row>
    <row r="3455" spans="1:15">
      <c r="A3455" s="2669" t="s">
        <v>10408</v>
      </c>
      <c r="B3455" s="2669" t="s">
        <v>5169</v>
      </c>
      <c r="C3455" s="2669" t="s">
        <v>5298</v>
      </c>
      <c r="D3455" s="2669" t="s">
        <v>5299</v>
      </c>
      <c r="E3455" s="2669" t="s">
        <v>8860</v>
      </c>
      <c r="F3455" s="2669" t="s">
        <v>10413</v>
      </c>
      <c r="G3455" s="2669" t="s">
        <v>8992</v>
      </c>
      <c r="H3455" s="2669" t="s">
        <v>8993</v>
      </c>
      <c r="I3455" s="3025">
        <v>415.39</v>
      </c>
      <c r="J3455" s="3025">
        <v>0</v>
      </c>
      <c r="O3455">
        <f>SUMIF('3BL ACTUAL'!C:C,G3455,'3BL ACTUAL'!J:J)</f>
        <v>0</v>
      </c>
    </row>
    <row r="3456" spans="1:15">
      <c r="A3456" s="2669" t="s">
        <v>10408</v>
      </c>
      <c r="B3456" s="2669" t="s">
        <v>5169</v>
      </c>
      <c r="C3456" s="2669" t="s">
        <v>5298</v>
      </c>
      <c r="D3456" s="2669" t="s">
        <v>5299</v>
      </c>
      <c r="E3456" s="2669" t="s">
        <v>8860</v>
      </c>
      <c r="F3456" s="2669" t="s">
        <v>10413</v>
      </c>
      <c r="G3456" s="2669" t="s">
        <v>8784</v>
      </c>
      <c r="H3456" s="2669" t="s">
        <v>9036</v>
      </c>
      <c r="I3456" s="3025">
        <v>0</v>
      </c>
      <c r="J3456" s="3025">
        <v>415.39</v>
      </c>
      <c r="O3456">
        <f>SUMIF('3BL ACTUAL'!C:C,G3456,'3BL ACTUAL'!J:J)</f>
        <v>0</v>
      </c>
    </row>
    <row r="3457" spans="1:15">
      <c r="H3457" t="s">
        <v>8861</v>
      </c>
      <c r="O3457">
        <f>SUMIF('3BL ACTUAL'!C:C,G3457,'3BL ACTUAL'!J:J)</f>
        <v>0</v>
      </c>
    </row>
    <row r="3458" spans="1:15">
      <c r="O3458">
        <f>SUMIF('3BL ACTUAL'!C:C,G3458,'3BL ACTUAL'!J:J)</f>
        <v>0</v>
      </c>
    </row>
    <row r="3459" spans="1:15">
      <c r="H3459" s="2668" t="s">
        <v>10414</v>
      </c>
      <c r="O3459">
        <f>SUMIF('3BL ACTUAL'!C:C,G3459,'3BL ACTUAL'!J:J)</f>
        <v>0</v>
      </c>
    </row>
    <row r="3460" spans="1:15">
      <c r="A3460" s="2669" t="s">
        <v>10408</v>
      </c>
      <c r="B3460" s="2669" t="s">
        <v>5169</v>
      </c>
      <c r="C3460" s="2669" t="s">
        <v>5298</v>
      </c>
      <c r="D3460" s="2669" t="s">
        <v>5299</v>
      </c>
      <c r="E3460" s="2669" t="s">
        <v>8862</v>
      </c>
      <c r="F3460" s="2669" t="s">
        <v>10415</v>
      </c>
      <c r="G3460" s="2669" t="s">
        <v>8994</v>
      </c>
      <c r="H3460" s="2669" t="s">
        <v>8995</v>
      </c>
      <c r="I3460" s="3025">
        <v>161.54</v>
      </c>
      <c r="J3460" s="3025">
        <v>0</v>
      </c>
      <c r="O3460">
        <f>SUMIF('3BL ACTUAL'!C:C,G3460,'3BL ACTUAL'!J:J)</f>
        <v>0</v>
      </c>
    </row>
    <row r="3461" spans="1:15">
      <c r="A3461" s="2669" t="s">
        <v>10408</v>
      </c>
      <c r="B3461" s="2669" t="s">
        <v>5169</v>
      </c>
      <c r="C3461" s="2669" t="s">
        <v>5298</v>
      </c>
      <c r="D3461" s="2669" t="s">
        <v>5299</v>
      </c>
      <c r="E3461" s="2669" t="s">
        <v>8862</v>
      </c>
      <c r="F3461" s="2669" t="s">
        <v>10415</v>
      </c>
      <c r="G3461" s="2669" t="s">
        <v>8784</v>
      </c>
      <c r="H3461" s="2669" t="s">
        <v>9036</v>
      </c>
      <c r="I3461" s="3025">
        <v>0</v>
      </c>
      <c r="J3461" s="3025">
        <v>161.54</v>
      </c>
      <c r="O3461">
        <f>SUMIF('3BL ACTUAL'!C:C,G3461,'3BL ACTUAL'!J:J)</f>
        <v>0</v>
      </c>
    </row>
    <row r="3462" spans="1:15">
      <c r="H3462" t="s">
        <v>8863</v>
      </c>
      <c r="O3462">
        <f>SUMIF('3BL ACTUAL'!C:C,G3462,'3BL ACTUAL'!J:J)</f>
        <v>0</v>
      </c>
    </row>
    <row r="3463" spans="1:15">
      <c r="O3463">
        <f>SUMIF('3BL ACTUAL'!C:C,G3463,'3BL ACTUAL'!J:J)</f>
        <v>0</v>
      </c>
    </row>
    <row r="3464" spans="1:15">
      <c r="H3464" s="2668" t="s">
        <v>10416</v>
      </c>
      <c r="O3464">
        <f>SUMIF('3BL ACTUAL'!C:C,G3464,'3BL ACTUAL'!J:J)</f>
        <v>0</v>
      </c>
    </row>
    <row r="3465" spans="1:15">
      <c r="A3465" s="2669" t="s">
        <v>10408</v>
      </c>
      <c r="B3465" s="2669" t="s">
        <v>5169</v>
      </c>
      <c r="C3465" s="2669" t="s">
        <v>5298</v>
      </c>
      <c r="D3465" s="2669" t="s">
        <v>5299</v>
      </c>
      <c r="E3465" s="2669" t="s">
        <v>8864</v>
      </c>
      <c r="F3465" s="2669" t="s">
        <v>10417</v>
      </c>
      <c r="G3465" s="2669" t="s">
        <v>8994</v>
      </c>
      <c r="H3465" s="2669" t="s">
        <v>8995</v>
      </c>
      <c r="I3465" s="3025">
        <v>161.54</v>
      </c>
      <c r="J3465" s="3025">
        <v>0</v>
      </c>
      <c r="O3465">
        <f>SUMIF('3BL ACTUAL'!C:C,G3465,'3BL ACTUAL'!J:J)</f>
        <v>0</v>
      </c>
    </row>
    <row r="3466" spans="1:15">
      <c r="A3466" s="2669" t="s">
        <v>10408</v>
      </c>
      <c r="B3466" s="2669" t="s">
        <v>5169</v>
      </c>
      <c r="C3466" s="2669" t="s">
        <v>5298</v>
      </c>
      <c r="D3466" s="2669" t="s">
        <v>5299</v>
      </c>
      <c r="E3466" s="2669" t="s">
        <v>8864</v>
      </c>
      <c r="F3466" s="2669" t="s">
        <v>10417</v>
      </c>
      <c r="G3466" s="2669" t="s">
        <v>8784</v>
      </c>
      <c r="H3466" s="2669" t="s">
        <v>9036</v>
      </c>
      <c r="I3466" s="3025">
        <v>0</v>
      </c>
      <c r="J3466" s="3025">
        <v>161.54</v>
      </c>
      <c r="O3466">
        <f>SUMIF('3BL ACTUAL'!C:C,G3466,'3BL ACTUAL'!J:J)</f>
        <v>0</v>
      </c>
    </row>
    <row r="3467" spans="1:15">
      <c r="H3467" t="s">
        <v>8865</v>
      </c>
      <c r="O3467">
        <f>SUMIF('3BL ACTUAL'!C:C,G3467,'3BL ACTUAL'!J:J)</f>
        <v>0</v>
      </c>
    </row>
    <row r="3468" spans="1:15">
      <c r="O3468">
        <f>SUMIF('3BL ACTUAL'!C:C,G3468,'3BL ACTUAL'!J:J)</f>
        <v>0</v>
      </c>
    </row>
    <row r="3469" spans="1:15">
      <c r="H3469" s="2668" t="s">
        <v>10418</v>
      </c>
      <c r="N3469" s="1460">
        <v>1</v>
      </c>
      <c r="O3469">
        <f>SUMIF('3BL ACTUAL'!C:C,G3469,'3BL ACTUAL'!J:J)</f>
        <v>0</v>
      </c>
    </row>
    <row r="3470" spans="1:15">
      <c r="A3470" s="2669" t="s">
        <v>10408</v>
      </c>
      <c r="B3470" s="2669" t="s">
        <v>5169</v>
      </c>
      <c r="C3470" s="2669" t="s">
        <v>5298</v>
      </c>
      <c r="D3470" s="2669" t="s">
        <v>5299</v>
      </c>
      <c r="E3470" s="2669" t="s">
        <v>8452</v>
      </c>
      <c r="F3470" s="2669" t="s">
        <v>10419</v>
      </c>
      <c r="G3470" s="2669" t="s">
        <v>8404</v>
      </c>
      <c r="H3470" s="2669" t="s">
        <v>8405</v>
      </c>
      <c r="I3470" s="3025">
        <v>388.62</v>
      </c>
      <c r="J3470" s="3025">
        <v>0</v>
      </c>
      <c r="O3470">
        <f>SUMIF('3BL ACTUAL'!C:C,G3470,'3BL ACTUAL'!J:J)</f>
        <v>0</v>
      </c>
    </row>
    <row r="3471" spans="1:15">
      <c r="A3471" s="2669" t="s">
        <v>10408</v>
      </c>
      <c r="B3471" s="2669" t="s">
        <v>5169</v>
      </c>
      <c r="C3471" s="2669" t="s">
        <v>5298</v>
      </c>
      <c r="D3471" s="2669" t="s">
        <v>5299</v>
      </c>
      <c r="E3471" s="2669" t="s">
        <v>8452</v>
      </c>
      <c r="F3471" s="2669" t="s">
        <v>10419</v>
      </c>
      <c r="G3471" s="2669" t="s">
        <v>8980</v>
      </c>
      <c r="H3471" s="2669" t="s">
        <v>9055</v>
      </c>
      <c r="I3471" s="3025">
        <v>0</v>
      </c>
      <c r="J3471" s="3025">
        <v>388.62</v>
      </c>
      <c r="O3471">
        <f>SUMIF('3BL ACTUAL'!C:C,G3471,'3BL ACTUAL'!J:J)</f>
        <v>0</v>
      </c>
    </row>
    <row r="3472" spans="1:15">
      <c r="H3472" t="s">
        <v>8453</v>
      </c>
      <c r="O3472">
        <f>SUMIF('3BL ACTUAL'!C:C,G3472,'3BL ACTUAL'!J:J)</f>
        <v>0</v>
      </c>
    </row>
    <row r="3473" spans="1:15">
      <c r="O3473">
        <f>SUMIF('3BL ACTUAL'!C:C,G3473,'3BL ACTUAL'!J:J)</f>
        <v>0</v>
      </c>
    </row>
    <row r="3474" spans="1:15">
      <c r="H3474" s="2668" t="s">
        <v>10420</v>
      </c>
      <c r="N3474" s="1460">
        <v>1</v>
      </c>
      <c r="O3474">
        <f>SUMIF('3BL ACTUAL'!C:C,G3474,'3BL ACTUAL'!J:J)</f>
        <v>0</v>
      </c>
    </row>
    <row r="3475" spans="1:15">
      <c r="A3475" s="2669" t="s">
        <v>10408</v>
      </c>
      <c r="B3475" s="2669" t="s">
        <v>5169</v>
      </c>
      <c r="C3475" s="2669" t="s">
        <v>5298</v>
      </c>
      <c r="D3475" s="2669" t="s">
        <v>5299</v>
      </c>
      <c r="E3475" s="2669" t="s">
        <v>8454</v>
      </c>
      <c r="F3475" s="2669" t="s">
        <v>10421</v>
      </c>
      <c r="G3475" s="2669" t="s">
        <v>8404</v>
      </c>
      <c r="H3475" s="2669" t="s">
        <v>8405</v>
      </c>
      <c r="I3475" s="3025">
        <v>388.62</v>
      </c>
      <c r="J3475" s="3025">
        <v>0</v>
      </c>
      <c r="O3475">
        <f>SUMIF('3BL ACTUAL'!C:C,G3475,'3BL ACTUAL'!J:J)</f>
        <v>0</v>
      </c>
    </row>
    <row r="3476" spans="1:15">
      <c r="A3476" s="2669" t="s">
        <v>10408</v>
      </c>
      <c r="B3476" s="2669" t="s">
        <v>5169</v>
      </c>
      <c r="C3476" s="2669" t="s">
        <v>5298</v>
      </c>
      <c r="D3476" s="2669" t="s">
        <v>5299</v>
      </c>
      <c r="E3476" s="2669" t="s">
        <v>8454</v>
      </c>
      <c r="F3476" s="2669" t="s">
        <v>10421</v>
      </c>
      <c r="G3476" s="2669" t="s">
        <v>8980</v>
      </c>
      <c r="H3476" s="2669" t="s">
        <v>9055</v>
      </c>
      <c r="I3476" s="3025">
        <v>0</v>
      </c>
      <c r="J3476" s="3025">
        <v>388.62</v>
      </c>
      <c r="O3476">
        <f>SUMIF('3BL ACTUAL'!C:C,G3476,'3BL ACTUAL'!J:J)</f>
        <v>0</v>
      </c>
    </row>
    <row r="3477" spans="1:15">
      <c r="H3477" t="s">
        <v>8455</v>
      </c>
      <c r="O3477">
        <f>SUMIF('3BL ACTUAL'!C:C,G3477,'3BL ACTUAL'!J:J)</f>
        <v>0</v>
      </c>
    </row>
    <row r="3478" spans="1:15">
      <c r="O3478">
        <f>SUMIF('3BL ACTUAL'!C:C,G3478,'3BL ACTUAL'!J:J)</f>
        <v>0</v>
      </c>
    </row>
    <row r="3479" spans="1:15">
      <c r="H3479" s="2668" t="s">
        <v>10422</v>
      </c>
      <c r="N3479" s="1460">
        <v>1</v>
      </c>
      <c r="O3479">
        <f>SUMIF('3BL ACTUAL'!C:C,G3479,'3BL ACTUAL'!J:J)</f>
        <v>0</v>
      </c>
    </row>
    <row r="3480" spans="1:15">
      <c r="A3480" s="2669" t="s">
        <v>10408</v>
      </c>
      <c r="B3480" s="2669" t="s">
        <v>5169</v>
      </c>
      <c r="C3480" s="2669" t="s">
        <v>5298</v>
      </c>
      <c r="D3480" s="2669" t="s">
        <v>5299</v>
      </c>
      <c r="E3480" s="2669" t="s">
        <v>8028</v>
      </c>
      <c r="F3480" s="2669" t="s">
        <v>10423</v>
      </c>
      <c r="G3480" s="2669" t="s">
        <v>8010</v>
      </c>
      <c r="H3480" s="2669" t="s">
        <v>8011</v>
      </c>
      <c r="I3480" s="3025">
        <v>166.5</v>
      </c>
      <c r="J3480" s="3025">
        <v>0</v>
      </c>
      <c r="O3480">
        <f>SUMIF('3BL ACTUAL'!C:C,G3480,'3BL ACTUAL'!J:J)</f>
        <v>0</v>
      </c>
    </row>
    <row r="3481" spans="1:15">
      <c r="A3481" s="2669" t="s">
        <v>10408</v>
      </c>
      <c r="B3481" s="2669" t="s">
        <v>5169</v>
      </c>
      <c r="C3481" s="2669" t="s">
        <v>5298</v>
      </c>
      <c r="D3481" s="2669" t="s">
        <v>5299</v>
      </c>
      <c r="E3481" s="2669" t="s">
        <v>8028</v>
      </c>
      <c r="F3481" s="2669" t="s">
        <v>10423</v>
      </c>
      <c r="G3481" s="2669" t="s">
        <v>8980</v>
      </c>
      <c r="H3481" s="2669" t="s">
        <v>9055</v>
      </c>
      <c r="I3481" s="3025">
        <v>0</v>
      </c>
      <c r="J3481" s="3025">
        <v>166.5</v>
      </c>
      <c r="O3481">
        <f>SUMIF('3BL ACTUAL'!C:C,G3481,'3BL ACTUAL'!J:J)</f>
        <v>0</v>
      </c>
    </row>
    <row r="3482" spans="1:15">
      <c r="H3482" t="s">
        <v>8029</v>
      </c>
      <c r="O3482">
        <f>SUMIF('3BL ACTUAL'!C:C,G3482,'3BL ACTUAL'!J:J)</f>
        <v>0</v>
      </c>
    </row>
    <row r="3483" spans="1:15">
      <c r="O3483">
        <f>SUMIF('3BL ACTUAL'!C:C,G3483,'3BL ACTUAL'!J:J)</f>
        <v>0</v>
      </c>
    </row>
    <row r="3484" spans="1:15">
      <c r="H3484" s="2668" t="s">
        <v>10424</v>
      </c>
      <c r="N3484" s="1460">
        <v>1</v>
      </c>
      <c r="O3484">
        <f>SUMIF('3BL ACTUAL'!C:C,G3484,'3BL ACTUAL'!J:J)</f>
        <v>0</v>
      </c>
    </row>
    <row r="3485" spans="1:15">
      <c r="A3485" s="2669" t="s">
        <v>10408</v>
      </c>
      <c r="B3485" s="2669" t="s">
        <v>5169</v>
      </c>
      <c r="C3485" s="2669" t="s">
        <v>5298</v>
      </c>
      <c r="D3485" s="2669" t="s">
        <v>5299</v>
      </c>
      <c r="E3485" s="2669" t="s">
        <v>8062</v>
      </c>
      <c r="F3485" s="2669" t="s">
        <v>10425</v>
      </c>
      <c r="G3485" s="2669" t="s">
        <v>8056</v>
      </c>
      <c r="H3485" s="2669" t="s">
        <v>8057</v>
      </c>
      <c r="I3485" s="3025">
        <v>1868.5</v>
      </c>
      <c r="J3485" s="3025">
        <v>0</v>
      </c>
      <c r="O3485">
        <f>SUMIF('3BL ACTUAL'!C:C,G3485,'3BL ACTUAL'!J:J)</f>
        <v>0</v>
      </c>
    </row>
    <row r="3486" spans="1:15">
      <c r="A3486" s="2669" t="s">
        <v>10408</v>
      </c>
      <c r="B3486" s="2669" t="s">
        <v>5169</v>
      </c>
      <c r="C3486" s="2669" t="s">
        <v>5298</v>
      </c>
      <c r="D3486" s="2669" t="s">
        <v>5299</v>
      </c>
      <c r="E3486" s="2669" t="s">
        <v>8062</v>
      </c>
      <c r="F3486" s="2669" t="s">
        <v>10425</v>
      </c>
      <c r="G3486" s="2669" t="s">
        <v>8980</v>
      </c>
      <c r="H3486" s="2669" t="s">
        <v>9055</v>
      </c>
      <c r="I3486" s="3025">
        <v>0</v>
      </c>
      <c r="J3486" s="3025">
        <v>1868.5</v>
      </c>
      <c r="O3486">
        <f>SUMIF('3BL ACTUAL'!C:C,G3486,'3BL ACTUAL'!J:J)</f>
        <v>0</v>
      </c>
    </row>
    <row r="3487" spans="1:15">
      <c r="H3487" t="s">
        <v>8063</v>
      </c>
      <c r="O3487">
        <f>SUMIF('3BL ACTUAL'!C:C,G3487,'3BL ACTUAL'!J:J)</f>
        <v>0</v>
      </c>
    </row>
    <row r="3488" spans="1:15">
      <c r="O3488">
        <f>SUMIF('3BL ACTUAL'!C:C,G3488,'3BL ACTUAL'!J:J)</f>
        <v>0</v>
      </c>
    </row>
    <row r="3489" spans="1:15">
      <c r="H3489" s="2668" t="s">
        <v>10426</v>
      </c>
      <c r="N3489" s="1460">
        <v>1</v>
      </c>
      <c r="O3489">
        <f>SUMIF('3BL ACTUAL'!C:C,G3489,'3BL ACTUAL'!J:J)</f>
        <v>0</v>
      </c>
    </row>
    <row r="3490" spans="1:15">
      <c r="A3490" s="2669" t="s">
        <v>10408</v>
      </c>
      <c r="B3490" s="2669" t="s">
        <v>5169</v>
      </c>
      <c r="C3490" s="2669" t="s">
        <v>5298</v>
      </c>
      <c r="D3490" s="2669" t="s">
        <v>5299</v>
      </c>
      <c r="E3490" s="2669" t="s">
        <v>8110</v>
      </c>
      <c r="F3490" s="2669" t="s">
        <v>10427</v>
      </c>
      <c r="G3490" s="2669" t="s">
        <v>8072</v>
      </c>
      <c r="H3490" s="2669" t="s">
        <v>8073</v>
      </c>
      <c r="I3490" s="3025">
        <v>499.5</v>
      </c>
      <c r="J3490" s="3025">
        <v>0</v>
      </c>
      <c r="O3490">
        <f>SUMIF('3BL ACTUAL'!C:C,G3490,'3BL ACTUAL'!J:J)</f>
        <v>0</v>
      </c>
    </row>
    <row r="3491" spans="1:15">
      <c r="A3491" s="2669" t="s">
        <v>10408</v>
      </c>
      <c r="B3491" s="2669" t="s">
        <v>5169</v>
      </c>
      <c r="C3491" s="2669" t="s">
        <v>5298</v>
      </c>
      <c r="D3491" s="2669" t="s">
        <v>5299</v>
      </c>
      <c r="E3491" s="2669" t="s">
        <v>8110</v>
      </c>
      <c r="F3491" s="2669" t="s">
        <v>10427</v>
      </c>
      <c r="G3491" s="2669" t="s">
        <v>8980</v>
      </c>
      <c r="H3491" s="2669" t="s">
        <v>9055</v>
      </c>
      <c r="I3491" s="3025">
        <v>0</v>
      </c>
      <c r="J3491" s="3025">
        <v>499.5</v>
      </c>
      <c r="O3491">
        <f>SUMIF('3BL ACTUAL'!C:C,G3491,'3BL ACTUAL'!J:J)</f>
        <v>0</v>
      </c>
    </row>
    <row r="3492" spans="1:15">
      <c r="H3492" t="s">
        <v>8111</v>
      </c>
      <c r="O3492">
        <f>SUMIF('3BL ACTUAL'!C:C,G3492,'3BL ACTUAL'!J:J)</f>
        <v>0</v>
      </c>
    </row>
    <row r="3493" spans="1:15">
      <c r="O3493">
        <f>SUMIF('3BL ACTUAL'!C:C,G3493,'3BL ACTUAL'!J:J)</f>
        <v>0</v>
      </c>
    </row>
    <row r="3494" spans="1:15">
      <c r="H3494" s="2668" t="s">
        <v>10428</v>
      </c>
      <c r="N3494" s="1460">
        <v>1</v>
      </c>
      <c r="O3494">
        <f>SUMIF('3BL ACTUAL'!C:C,G3494,'3BL ACTUAL'!J:J)</f>
        <v>0</v>
      </c>
    </row>
    <row r="3495" spans="1:15">
      <c r="A3495" s="2669" t="s">
        <v>10408</v>
      </c>
      <c r="B3495" s="2669" t="s">
        <v>5169</v>
      </c>
      <c r="C3495" s="2669" t="s">
        <v>5298</v>
      </c>
      <c r="D3495" s="2669" t="s">
        <v>5299</v>
      </c>
      <c r="E3495" s="2669" t="s">
        <v>8537</v>
      </c>
      <c r="F3495" s="2669" t="s">
        <v>10429</v>
      </c>
      <c r="G3495" s="2669" t="s">
        <v>8512</v>
      </c>
      <c r="H3495" s="2669" t="s">
        <v>8513</v>
      </c>
      <c r="I3495" s="3025">
        <v>323</v>
      </c>
      <c r="J3495" s="3025">
        <v>0</v>
      </c>
      <c r="O3495">
        <f>SUMIF('3BL ACTUAL'!C:C,G3495,'3BL ACTUAL'!J:J)</f>
        <v>0</v>
      </c>
    </row>
    <row r="3496" spans="1:15">
      <c r="A3496" s="2669" t="s">
        <v>10408</v>
      </c>
      <c r="B3496" s="2669" t="s">
        <v>5169</v>
      </c>
      <c r="C3496" s="2669" t="s">
        <v>5298</v>
      </c>
      <c r="D3496" s="2669" t="s">
        <v>5299</v>
      </c>
      <c r="E3496" s="2669" t="s">
        <v>8537</v>
      </c>
      <c r="F3496" s="2669" t="s">
        <v>10429</v>
      </c>
      <c r="G3496" s="2669" t="s">
        <v>8980</v>
      </c>
      <c r="H3496" s="2669" t="s">
        <v>9055</v>
      </c>
      <c r="I3496" s="3025">
        <v>0</v>
      </c>
      <c r="J3496" s="3025">
        <v>323</v>
      </c>
      <c r="O3496">
        <f>SUMIF('3BL ACTUAL'!C:C,G3496,'3BL ACTUAL'!J:J)</f>
        <v>0</v>
      </c>
    </row>
    <row r="3497" spans="1:15">
      <c r="H3497" t="s">
        <v>8538</v>
      </c>
      <c r="O3497">
        <f>SUMIF('3BL ACTUAL'!C:C,G3497,'3BL ACTUAL'!J:J)</f>
        <v>0</v>
      </c>
    </row>
    <row r="3498" spans="1:15">
      <c r="O3498">
        <f>SUMIF('3BL ACTUAL'!C:C,G3498,'3BL ACTUAL'!J:J)</f>
        <v>0</v>
      </c>
    </row>
    <row r="3499" spans="1:15">
      <c r="H3499" s="2668" t="s">
        <v>10430</v>
      </c>
      <c r="N3499" s="1460">
        <v>1</v>
      </c>
      <c r="O3499">
        <f>SUMIF('3BL ACTUAL'!C:C,G3499,'3BL ACTUAL'!J:J)</f>
        <v>0</v>
      </c>
    </row>
    <row r="3500" spans="1:15">
      <c r="A3500" s="2669" t="s">
        <v>10408</v>
      </c>
      <c r="B3500" s="2669" t="s">
        <v>5169</v>
      </c>
      <c r="C3500" s="2669" t="s">
        <v>5298</v>
      </c>
      <c r="D3500" s="2669" t="s">
        <v>5299</v>
      </c>
      <c r="E3500" s="2669" t="s">
        <v>8346</v>
      </c>
      <c r="F3500" s="2669" t="s">
        <v>10431</v>
      </c>
      <c r="G3500" s="2669" t="s">
        <v>8338</v>
      </c>
      <c r="H3500" s="2669" t="s">
        <v>8339</v>
      </c>
      <c r="I3500" s="3025">
        <v>263.62</v>
      </c>
      <c r="J3500" s="3025">
        <v>0</v>
      </c>
      <c r="O3500">
        <f>SUMIF('3BL ACTUAL'!C:C,G3500,'3BL ACTUAL'!J:J)</f>
        <v>0</v>
      </c>
    </row>
    <row r="3501" spans="1:15">
      <c r="A3501" s="2669" t="s">
        <v>10408</v>
      </c>
      <c r="B3501" s="2669" t="s">
        <v>5169</v>
      </c>
      <c r="C3501" s="2669" t="s">
        <v>5298</v>
      </c>
      <c r="D3501" s="2669" t="s">
        <v>5299</v>
      </c>
      <c r="E3501" s="2669" t="s">
        <v>8346</v>
      </c>
      <c r="F3501" s="2669" t="s">
        <v>10431</v>
      </c>
      <c r="G3501" s="2669" t="s">
        <v>8980</v>
      </c>
      <c r="H3501" s="2669" t="s">
        <v>9055</v>
      </c>
      <c r="I3501" s="3025">
        <v>0</v>
      </c>
      <c r="J3501" s="3025">
        <v>263.62</v>
      </c>
      <c r="O3501">
        <f>SUMIF('3BL ACTUAL'!C:C,G3501,'3BL ACTUAL'!J:J)</f>
        <v>0</v>
      </c>
    </row>
    <row r="3502" spans="1:15">
      <c r="H3502" t="s">
        <v>8347</v>
      </c>
      <c r="O3502">
        <f>SUMIF('3BL ACTUAL'!C:C,G3502,'3BL ACTUAL'!J:J)</f>
        <v>0</v>
      </c>
    </row>
    <row r="3503" spans="1:15">
      <c r="O3503">
        <f>SUMIF('3BL ACTUAL'!C:C,G3503,'3BL ACTUAL'!J:J)</f>
        <v>0</v>
      </c>
    </row>
    <row r="3504" spans="1:15">
      <c r="H3504" s="2668" t="s">
        <v>10432</v>
      </c>
      <c r="N3504" s="1460">
        <v>1</v>
      </c>
      <c r="O3504">
        <f>SUMIF('3BL ACTUAL'!C:C,G3504,'3BL ACTUAL'!J:J)</f>
        <v>0</v>
      </c>
    </row>
    <row r="3505" spans="1:15">
      <c r="A3505" s="2669" t="s">
        <v>10408</v>
      </c>
      <c r="B3505" s="2669" t="s">
        <v>5169</v>
      </c>
      <c r="C3505" s="2669" t="s">
        <v>5298</v>
      </c>
      <c r="D3505" s="2669" t="s">
        <v>5299</v>
      </c>
      <c r="E3505" s="2669" t="s">
        <v>8030</v>
      </c>
      <c r="F3505" s="2669" t="s">
        <v>10433</v>
      </c>
      <c r="G3505" s="2669" t="s">
        <v>8010</v>
      </c>
      <c r="H3505" s="2669" t="s">
        <v>8011</v>
      </c>
      <c r="I3505" s="3025">
        <v>407</v>
      </c>
      <c r="J3505" s="3025">
        <v>0</v>
      </c>
      <c r="O3505">
        <f>SUMIF('3BL ACTUAL'!C:C,G3505,'3BL ACTUAL'!J:J)</f>
        <v>0</v>
      </c>
    </row>
    <row r="3506" spans="1:15">
      <c r="A3506" s="2669" t="s">
        <v>10408</v>
      </c>
      <c r="B3506" s="2669" t="s">
        <v>5169</v>
      </c>
      <c r="C3506" s="2669" t="s">
        <v>5298</v>
      </c>
      <c r="D3506" s="2669" t="s">
        <v>5299</v>
      </c>
      <c r="E3506" s="2669" t="s">
        <v>8030</v>
      </c>
      <c r="F3506" s="2669" t="s">
        <v>10433</v>
      </c>
      <c r="G3506" s="2669" t="s">
        <v>8980</v>
      </c>
      <c r="H3506" s="2669" t="s">
        <v>9055</v>
      </c>
      <c r="I3506" s="3025">
        <v>0</v>
      </c>
      <c r="J3506" s="3025">
        <v>407</v>
      </c>
      <c r="O3506">
        <f>SUMIF('3BL ACTUAL'!C:C,G3506,'3BL ACTUAL'!J:J)</f>
        <v>0</v>
      </c>
    </row>
    <row r="3507" spans="1:15">
      <c r="H3507" t="s">
        <v>8031</v>
      </c>
      <c r="O3507">
        <f>SUMIF('3BL ACTUAL'!C:C,G3507,'3BL ACTUAL'!J:J)</f>
        <v>0</v>
      </c>
    </row>
    <row r="3508" spans="1:15">
      <c r="O3508">
        <f>SUMIF('3BL ACTUAL'!C:C,G3508,'3BL ACTUAL'!J:J)</f>
        <v>0</v>
      </c>
    </row>
    <row r="3509" spans="1:15">
      <c r="H3509" s="2668" t="s">
        <v>10434</v>
      </c>
      <c r="N3509" s="1460">
        <v>1</v>
      </c>
      <c r="O3509">
        <f>SUMIF('3BL ACTUAL'!C:C,G3509,'3BL ACTUAL'!J:J)</f>
        <v>0</v>
      </c>
    </row>
    <row r="3510" spans="1:15">
      <c r="A3510" s="2669" t="s">
        <v>10408</v>
      </c>
      <c r="B3510" s="2669" t="s">
        <v>5169</v>
      </c>
      <c r="C3510" s="2669" t="s">
        <v>5298</v>
      </c>
      <c r="D3510" s="2669" t="s">
        <v>5299</v>
      </c>
      <c r="E3510" s="2669" t="s">
        <v>8064</v>
      </c>
      <c r="F3510" s="2669" t="s">
        <v>10435</v>
      </c>
      <c r="G3510" s="2669" t="s">
        <v>8056</v>
      </c>
      <c r="H3510" s="2669" t="s">
        <v>8057</v>
      </c>
      <c r="I3510" s="3025">
        <v>74</v>
      </c>
      <c r="J3510" s="3025">
        <v>0</v>
      </c>
      <c r="O3510">
        <f>SUMIF('3BL ACTUAL'!C:C,G3510,'3BL ACTUAL'!J:J)</f>
        <v>0</v>
      </c>
    </row>
    <row r="3511" spans="1:15">
      <c r="A3511" s="2669" t="s">
        <v>10408</v>
      </c>
      <c r="B3511" s="2669" t="s">
        <v>5169</v>
      </c>
      <c r="C3511" s="2669" t="s">
        <v>5298</v>
      </c>
      <c r="D3511" s="2669" t="s">
        <v>5299</v>
      </c>
      <c r="E3511" s="2669" t="s">
        <v>8064</v>
      </c>
      <c r="F3511" s="2669" t="s">
        <v>10435</v>
      </c>
      <c r="G3511" s="2669" t="s">
        <v>8980</v>
      </c>
      <c r="H3511" s="2669" t="s">
        <v>9055</v>
      </c>
      <c r="I3511" s="3025">
        <v>0</v>
      </c>
      <c r="J3511" s="3025">
        <v>74</v>
      </c>
      <c r="O3511">
        <f>SUMIF('3BL ACTUAL'!C:C,G3511,'3BL ACTUAL'!J:J)</f>
        <v>0</v>
      </c>
    </row>
    <row r="3512" spans="1:15">
      <c r="H3512" t="s">
        <v>8065</v>
      </c>
      <c r="O3512">
        <f>SUMIF('3BL ACTUAL'!C:C,G3512,'3BL ACTUAL'!J:J)</f>
        <v>0</v>
      </c>
    </row>
    <row r="3513" spans="1:15">
      <c r="O3513">
        <f>SUMIF('3BL ACTUAL'!C:C,G3513,'3BL ACTUAL'!J:J)</f>
        <v>0</v>
      </c>
    </row>
    <row r="3514" spans="1:15">
      <c r="H3514" s="2668" t="s">
        <v>10436</v>
      </c>
      <c r="N3514" s="1460">
        <v>1</v>
      </c>
      <c r="O3514">
        <f>SUMIF('3BL ACTUAL'!C:C,G3514,'3BL ACTUAL'!J:J)</f>
        <v>0</v>
      </c>
    </row>
    <row r="3515" spans="1:15">
      <c r="A3515" s="2669" t="s">
        <v>10408</v>
      </c>
      <c r="B3515" s="2669" t="s">
        <v>5169</v>
      </c>
      <c r="C3515" s="2669" t="s">
        <v>5298</v>
      </c>
      <c r="D3515" s="2669" t="s">
        <v>5299</v>
      </c>
      <c r="E3515" s="2669" t="s">
        <v>8112</v>
      </c>
      <c r="F3515" s="2669" t="s">
        <v>10437</v>
      </c>
      <c r="G3515" s="2669" t="s">
        <v>8072</v>
      </c>
      <c r="H3515" s="2669" t="s">
        <v>8073</v>
      </c>
      <c r="I3515" s="3025">
        <v>1979.5</v>
      </c>
      <c r="J3515" s="3025">
        <v>0</v>
      </c>
      <c r="O3515">
        <f>SUMIF('3BL ACTUAL'!C:C,G3515,'3BL ACTUAL'!J:J)</f>
        <v>0</v>
      </c>
    </row>
    <row r="3516" spans="1:15">
      <c r="A3516" s="2669" t="s">
        <v>10408</v>
      </c>
      <c r="B3516" s="2669" t="s">
        <v>5169</v>
      </c>
      <c r="C3516" s="2669" t="s">
        <v>5298</v>
      </c>
      <c r="D3516" s="2669" t="s">
        <v>5299</v>
      </c>
      <c r="E3516" s="2669" t="s">
        <v>8112</v>
      </c>
      <c r="F3516" s="2669" t="s">
        <v>10437</v>
      </c>
      <c r="G3516" s="2669" t="s">
        <v>8980</v>
      </c>
      <c r="H3516" s="2669" t="s">
        <v>9055</v>
      </c>
      <c r="I3516" s="3025">
        <v>0</v>
      </c>
      <c r="J3516" s="3025">
        <v>1979.5</v>
      </c>
      <c r="O3516">
        <f>SUMIF('3BL ACTUAL'!C:C,G3516,'3BL ACTUAL'!J:J)</f>
        <v>0</v>
      </c>
    </row>
    <row r="3517" spans="1:15">
      <c r="H3517" t="s">
        <v>8113</v>
      </c>
      <c r="O3517">
        <f>SUMIF('3BL ACTUAL'!C:C,G3517,'3BL ACTUAL'!J:J)</f>
        <v>0</v>
      </c>
    </row>
    <row r="3518" spans="1:15">
      <c r="O3518">
        <f>SUMIF('3BL ACTUAL'!C:C,G3518,'3BL ACTUAL'!J:J)</f>
        <v>0</v>
      </c>
    </row>
    <row r="3519" spans="1:15">
      <c r="H3519" s="2668" t="s">
        <v>10438</v>
      </c>
      <c r="N3519" s="1460">
        <v>1</v>
      </c>
      <c r="O3519">
        <f>SUMIF('3BL ACTUAL'!C:C,G3519,'3BL ACTUAL'!J:J)</f>
        <v>0</v>
      </c>
    </row>
    <row r="3520" spans="1:15">
      <c r="A3520" s="2669" t="s">
        <v>10408</v>
      </c>
      <c r="B3520" s="2669" t="s">
        <v>5169</v>
      </c>
      <c r="C3520" s="2669" t="s">
        <v>5298</v>
      </c>
      <c r="D3520" s="2669" t="s">
        <v>5299</v>
      </c>
      <c r="E3520" s="2669" t="s">
        <v>8539</v>
      </c>
      <c r="F3520" s="2669" t="s">
        <v>10439</v>
      </c>
      <c r="G3520" s="2669" t="s">
        <v>8512</v>
      </c>
      <c r="H3520" s="2669" t="s">
        <v>8513</v>
      </c>
      <c r="I3520" s="3025">
        <v>35</v>
      </c>
      <c r="J3520" s="3025">
        <v>0</v>
      </c>
      <c r="O3520">
        <f>SUMIF('3BL ACTUAL'!C:C,G3520,'3BL ACTUAL'!J:J)</f>
        <v>0</v>
      </c>
    </row>
    <row r="3521" spans="1:15">
      <c r="A3521" s="2669" t="s">
        <v>10408</v>
      </c>
      <c r="B3521" s="2669" t="s">
        <v>5169</v>
      </c>
      <c r="C3521" s="2669" t="s">
        <v>5298</v>
      </c>
      <c r="D3521" s="2669" t="s">
        <v>5299</v>
      </c>
      <c r="E3521" s="2669" t="s">
        <v>8539</v>
      </c>
      <c r="F3521" s="2669" t="s">
        <v>10439</v>
      </c>
      <c r="G3521" s="2669" t="s">
        <v>8980</v>
      </c>
      <c r="H3521" s="2669" t="s">
        <v>9055</v>
      </c>
      <c r="I3521" s="3025">
        <v>0</v>
      </c>
      <c r="J3521" s="3025">
        <v>35</v>
      </c>
      <c r="O3521">
        <f>SUMIF('3BL ACTUAL'!C:C,G3521,'3BL ACTUAL'!J:J)</f>
        <v>0</v>
      </c>
    </row>
    <row r="3522" spans="1:15">
      <c r="H3522" t="s">
        <v>8540</v>
      </c>
      <c r="O3522">
        <f>SUMIF('3BL ACTUAL'!C:C,G3522,'3BL ACTUAL'!J:J)</f>
        <v>0</v>
      </c>
    </row>
    <row r="3523" spans="1:15">
      <c r="O3523">
        <f>SUMIF('3BL ACTUAL'!C:C,G3523,'3BL ACTUAL'!J:J)</f>
        <v>0</v>
      </c>
    </row>
    <row r="3524" spans="1:15">
      <c r="H3524" s="2668" t="s">
        <v>10440</v>
      </c>
      <c r="N3524" s="1460">
        <v>1</v>
      </c>
      <c r="O3524">
        <f>SUMIF('3BL ACTUAL'!C:C,G3524,'3BL ACTUAL'!J:J)</f>
        <v>0</v>
      </c>
    </row>
    <row r="3525" spans="1:15">
      <c r="A3525" s="2669" t="s">
        <v>10408</v>
      </c>
      <c r="B3525" s="2669" t="s">
        <v>5169</v>
      </c>
      <c r="C3525" s="2669" t="s">
        <v>5298</v>
      </c>
      <c r="D3525" s="2669" t="s">
        <v>5299</v>
      </c>
      <c r="E3525" s="2669" t="s">
        <v>7655</v>
      </c>
      <c r="F3525" s="2669" t="s">
        <v>10441</v>
      </c>
      <c r="G3525" s="2669" t="s">
        <v>5317</v>
      </c>
      <c r="H3525" s="2669" t="s">
        <v>4954</v>
      </c>
      <c r="I3525" s="3025">
        <v>300</v>
      </c>
      <c r="J3525" s="3025">
        <v>0</v>
      </c>
      <c r="O3525">
        <f>SUMIF('3BL ACTUAL'!C:C,G3525,'3BL ACTUAL'!J:J)</f>
        <v>0</v>
      </c>
    </row>
    <row r="3526" spans="1:15">
      <c r="A3526" s="2669" t="s">
        <v>10408</v>
      </c>
      <c r="B3526" s="2669" t="s">
        <v>5169</v>
      </c>
      <c r="C3526" s="2669" t="s">
        <v>5298</v>
      </c>
      <c r="D3526" s="2669" t="s">
        <v>5299</v>
      </c>
      <c r="E3526" s="2669" t="s">
        <v>7655</v>
      </c>
      <c r="F3526" s="2669" t="s">
        <v>10441</v>
      </c>
      <c r="G3526" s="2669" t="s">
        <v>8980</v>
      </c>
      <c r="H3526" s="2669" t="s">
        <v>9055</v>
      </c>
      <c r="I3526" s="3025">
        <v>0</v>
      </c>
      <c r="J3526" s="3025">
        <v>300</v>
      </c>
      <c r="O3526">
        <f>SUMIF('3BL ACTUAL'!C:C,G3526,'3BL ACTUAL'!J:J)</f>
        <v>0</v>
      </c>
    </row>
    <row r="3527" spans="1:15">
      <c r="H3527" t="s">
        <v>7656</v>
      </c>
      <c r="O3527">
        <f>SUMIF('3BL ACTUAL'!C:C,G3527,'3BL ACTUAL'!J:J)</f>
        <v>0</v>
      </c>
    </row>
    <row r="3528" spans="1:15">
      <c r="O3528">
        <f>SUMIF('3BL ACTUAL'!C:C,G3528,'3BL ACTUAL'!J:J)</f>
        <v>0</v>
      </c>
    </row>
    <row r="3529" spans="1:15">
      <c r="H3529" s="2668" t="s">
        <v>10442</v>
      </c>
      <c r="N3529" s="1460">
        <v>1</v>
      </c>
      <c r="O3529">
        <f>SUMIF('3BL ACTUAL'!C:C,G3529,'3BL ACTUAL'!J:J)</f>
        <v>0</v>
      </c>
    </row>
    <row r="3530" spans="1:15">
      <c r="A3530" s="2669" t="s">
        <v>10408</v>
      </c>
      <c r="B3530" s="2669" t="s">
        <v>5169</v>
      </c>
      <c r="C3530" s="2669" t="s">
        <v>5298</v>
      </c>
      <c r="D3530" s="2669" t="s">
        <v>5299</v>
      </c>
      <c r="E3530" s="2669" t="s">
        <v>7653</v>
      </c>
      <c r="F3530" s="2669" t="s">
        <v>10443</v>
      </c>
      <c r="G3530" s="2669" t="s">
        <v>5317</v>
      </c>
      <c r="H3530" s="2669" t="s">
        <v>4954</v>
      </c>
      <c r="I3530" s="3025">
        <v>250</v>
      </c>
      <c r="J3530" s="3025">
        <v>0</v>
      </c>
      <c r="O3530">
        <f>SUMIF('3BL ACTUAL'!C:C,G3530,'3BL ACTUAL'!J:J)</f>
        <v>0</v>
      </c>
    </row>
    <row r="3531" spans="1:15">
      <c r="A3531" s="2669" t="s">
        <v>10408</v>
      </c>
      <c r="B3531" s="2669" t="s">
        <v>5169</v>
      </c>
      <c r="C3531" s="2669" t="s">
        <v>5298</v>
      </c>
      <c r="D3531" s="2669" t="s">
        <v>5299</v>
      </c>
      <c r="E3531" s="2669" t="s">
        <v>7653</v>
      </c>
      <c r="F3531" s="2669" t="s">
        <v>10443</v>
      </c>
      <c r="G3531" s="2669" t="s">
        <v>8980</v>
      </c>
      <c r="H3531" s="2669" t="s">
        <v>9055</v>
      </c>
      <c r="I3531" s="3025">
        <v>0</v>
      </c>
      <c r="J3531" s="3025">
        <v>250</v>
      </c>
      <c r="O3531">
        <f>SUMIF('3BL ACTUAL'!C:C,G3531,'3BL ACTUAL'!J:J)</f>
        <v>0</v>
      </c>
    </row>
    <row r="3532" spans="1:15">
      <c r="H3532" t="s">
        <v>7654</v>
      </c>
      <c r="O3532">
        <f>SUMIF('3BL ACTUAL'!C:C,G3532,'3BL ACTUAL'!J:J)</f>
        <v>0</v>
      </c>
    </row>
    <row r="3533" spans="1:15">
      <c r="O3533">
        <f>SUMIF('3BL ACTUAL'!C:C,G3533,'3BL ACTUAL'!J:J)</f>
        <v>0</v>
      </c>
    </row>
    <row r="3534" spans="1:15">
      <c r="H3534" s="2668" t="s">
        <v>10444</v>
      </c>
      <c r="N3534" s="1460">
        <v>1</v>
      </c>
      <c r="O3534">
        <f>SUMIF('3BL ACTUAL'!C:C,G3534,'3BL ACTUAL'!J:J)</f>
        <v>0</v>
      </c>
    </row>
    <row r="3535" spans="1:15">
      <c r="A3535" s="2669" t="s">
        <v>10408</v>
      </c>
      <c r="B3535" s="2669" t="s">
        <v>5169</v>
      </c>
      <c r="C3535" s="2669" t="s">
        <v>5298</v>
      </c>
      <c r="D3535" s="2669" t="s">
        <v>5299</v>
      </c>
      <c r="E3535" s="2669" t="s">
        <v>7954</v>
      </c>
      <c r="F3535" s="2669" t="s">
        <v>10445</v>
      </c>
      <c r="G3535" s="2669" t="s">
        <v>5347</v>
      </c>
      <c r="H3535" s="2669" t="s">
        <v>4999</v>
      </c>
      <c r="I3535" s="3025">
        <v>264.8</v>
      </c>
      <c r="J3535" s="3025">
        <v>0</v>
      </c>
      <c r="O3535">
        <f>SUMIF('3BL ACTUAL'!C:C,G3535,'3BL ACTUAL'!J:J)</f>
        <v>0</v>
      </c>
    </row>
    <row r="3536" spans="1:15">
      <c r="A3536" s="2669" t="s">
        <v>10408</v>
      </c>
      <c r="B3536" s="2669" t="s">
        <v>5169</v>
      </c>
      <c r="C3536" s="2669" t="s">
        <v>5298</v>
      </c>
      <c r="D3536" s="2669" t="s">
        <v>5299</v>
      </c>
      <c r="E3536" s="2669" t="s">
        <v>7954</v>
      </c>
      <c r="F3536" s="2669" t="s">
        <v>10445</v>
      </c>
      <c r="G3536" s="2669" t="s">
        <v>8980</v>
      </c>
      <c r="H3536" s="2669" t="s">
        <v>9055</v>
      </c>
      <c r="I3536" s="3025">
        <v>0</v>
      </c>
      <c r="J3536" s="3025">
        <v>264.8</v>
      </c>
      <c r="O3536">
        <f>SUMIF('3BL ACTUAL'!C:C,G3536,'3BL ACTUAL'!J:J)</f>
        <v>0</v>
      </c>
    </row>
    <row r="3537" spans="1:15">
      <c r="H3537" t="s">
        <v>7955</v>
      </c>
      <c r="O3537">
        <f>SUMIF('3BL ACTUAL'!C:C,G3537,'3BL ACTUAL'!J:J)</f>
        <v>0</v>
      </c>
    </row>
    <row r="3538" spans="1:15">
      <c r="O3538">
        <f>SUMIF('3BL ACTUAL'!C:C,G3538,'3BL ACTUAL'!J:J)</f>
        <v>0</v>
      </c>
    </row>
    <row r="3539" spans="1:15">
      <c r="H3539" s="2668" t="s">
        <v>10446</v>
      </c>
      <c r="N3539" s="1460">
        <v>1</v>
      </c>
      <c r="O3539">
        <f>SUMIF('3BL ACTUAL'!C:C,G3539,'3BL ACTUAL'!J:J)</f>
        <v>0</v>
      </c>
    </row>
    <row r="3540" spans="1:15">
      <c r="A3540" s="2669" t="s">
        <v>10408</v>
      </c>
      <c r="B3540" s="2669" t="s">
        <v>5169</v>
      </c>
      <c r="C3540" s="2669" t="s">
        <v>5298</v>
      </c>
      <c r="D3540" s="2669" t="s">
        <v>5299</v>
      </c>
      <c r="E3540" s="2669" t="s">
        <v>7956</v>
      </c>
      <c r="F3540" s="2669" t="s">
        <v>10447</v>
      </c>
      <c r="G3540" s="2669" t="s">
        <v>5347</v>
      </c>
      <c r="H3540" s="2669" t="s">
        <v>4999</v>
      </c>
      <c r="I3540" s="3025">
        <v>225.95</v>
      </c>
      <c r="J3540" s="3025">
        <v>0</v>
      </c>
      <c r="O3540">
        <f>SUMIF('3BL ACTUAL'!C:C,G3540,'3BL ACTUAL'!J:J)</f>
        <v>0</v>
      </c>
    </row>
    <row r="3541" spans="1:15">
      <c r="A3541" s="2669" t="s">
        <v>10408</v>
      </c>
      <c r="B3541" s="2669" t="s">
        <v>5169</v>
      </c>
      <c r="C3541" s="2669" t="s">
        <v>5298</v>
      </c>
      <c r="D3541" s="2669" t="s">
        <v>5299</v>
      </c>
      <c r="E3541" s="2669" t="s">
        <v>7956</v>
      </c>
      <c r="F3541" s="2669" t="s">
        <v>10447</v>
      </c>
      <c r="G3541" s="2669" t="s">
        <v>8980</v>
      </c>
      <c r="H3541" s="2669" t="s">
        <v>9055</v>
      </c>
      <c r="I3541" s="3025">
        <v>0</v>
      </c>
      <c r="J3541" s="3025">
        <v>225.95</v>
      </c>
      <c r="O3541">
        <f>SUMIF('3BL ACTUAL'!C:C,G3541,'3BL ACTUAL'!J:J)</f>
        <v>0</v>
      </c>
    </row>
    <row r="3542" spans="1:15">
      <c r="H3542" t="s">
        <v>7957</v>
      </c>
      <c r="O3542">
        <f>SUMIF('3BL ACTUAL'!C:C,G3542,'3BL ACTUAL'!J:J)</f>
        <v>0</v>
      </c>
    </row>
    <row r="3543" spans="1:15">
      <c r="O3543">
        <f>SUMIF('3BL ACTUAL'!C:C,G3543,'3BL ACTUAL'!J:J)</f>
        <v>0</v>
      </c>
    </row>
    <row r="3544" spans="1:15">
      <c r="H3544" s="2668" t="s">
        <v>10448</v>
      </c>
      <c r="O3544">
        <f>SUMIF('3BL ACTUAL'!C:C,G3544,'3BL ACTUAL'!J:J)</f>
        <v>0</v>
      </c>
    </row>
    <row r="3545" spans="1:15">
      <c r="A3545" s="2669" t="s">
        <v>10449</v>
      </c>
      <c r="B3545" s="2669" t="s">
        <v>4415</v>
      </c>
      <c r="C3545" s="2669" t="s">
        <v>5059</v>
      </c>
      <c r="D3545" s="2669" t="s">
        <v>4415</v>
      </c>
      <c r="E3545" s="2669" t="s">
        <v>7899</v>
      </c>
      <c r="F3545" s="2669" t="s">
        <v>10450</v>
      </c>
      <c r="G3545" s="2669" t="s">
        <v>5308</v>
      </c>
      <c r="H3545" s="2669" t="s">
        <v>4921</v>
      </c>
      <c r="I3545" s="3025">
        <v>3</v>
      </c>
      <c r="J3545" s="3025">
        <v>0</v>
      </c>
      <c r="O3545">
        <f>SUMIF('3BL ACTUAL'!C:C,G3545,'3BL ACTUAL'!J:J)</f>
        <v>0</v>
      </c>
    </row>
    <row r="3546" spans="1:15">
      <c r="A3546" s="2669" t="s">
        <v>10449</v>
      </c>
      <c r="B3546" s="2669" t="s">
        <v>4415</v>
      </c>
      <c r="C3546" s="2669" t="s">
        <v>5059</v>
      </c>
      <c r="D3546" s="2669" t="s">
        <v>4415</v>
      </c>
      <c r="E3546" s="2669" t="s">
        <v>7899</v>
      </c>
      <c r="F3546" s="2669" t="s">
        <v>10450</v>
      </c>
      <c r="G3546" s="2669" t="s">
        <v>5339</v>
      </c>
      <c r="H3546" s="2669" t="s">
        <v>4997</v>
      </c>
      <c r="I3546" s="3025">
        <v>25</v>
      </c>
      <c r="J3546" s="3025">
        <v>0</v>
      </c>
      <c r="O3546">
        <f>SUMIF('3BL ACTUAL'!C:C,G3546,'3BL ACTUAL'!J:J)</f>
        <v>0</v>
      </c>
    </row>
    <row r="3547" spans="1:15">
      <c r="A3547" s="2669" t="s">
        <v>10449</v>
      </c>
      <c r="B3547" s="2669" t="s">
        <v>4415</v>
      </c>
      <c r="C3547" s="2669" t="s">
        <v>5059</v>
      </c>
      <c r="D3547" s="2669" t="s">
        <v>4415</v>
      </c>
      <c r="E3547" s="2669" t="s">
        <v>7899</v>
      </c>
      <c r="F3547" s="2669" t="s">
        <v>10450</v>
      </c>
      <c r="G3547" s="2669" t="s">
        <v>5303</v>
      </c>
      <c r="H3547" s="2669" t="s">
        <v>5063</v>
      </c>
      <c r="I3547" s="3025">
        <v>0</v>
      </c>
      <c r="J3547" s="3025">
        <v>0</v>
      </c>
      <c r="O3547">
        <f>SUMIF('3BL ACTUAL'!C:C,G3547,'3BL ACTUAL'!J:J)</f>
        <v>0</v>
      </c>
    </row>
    <row r="3548" spans="1:15">
      <c r="A3548" s="2669" t="s">
        <v>10449</v>
      </c>
      <c r="B3548" s="2669" t="s">
        <v>4415</v>
      </c>
      <c r="C3548" s="2669" t="s">
        <v>5059</v>
      </c>
      <c r="D3548" s="2669" t="s">
        <v>4415</v>
      </c>
      <c r="E3548" s="2669" t="s">
        <v>7899</v>
      </c>
      <c r="F3548" s="2669" t="s">
        <v>10450</v>
      </c>
      <c r="G3548" s="2669" t="s">
        <v>5311</v>
      </c>
      <c r="H3548" s="2669" t="s">
        <v>5064</v>
      </c>
      <c r="I3548" s="3025">
        <v>0</v>
      </c>
      <c r="J3548" s="3025">
        <v>28</v>
      </c>
      <c r="O3548">
        <f>SUMIF('3BL ACTUAL'!C:C,G3548,'3BL ACTUAL'!J:J)</f>
        <v>0</v>
      </c>
    </row>
    <row r="3549" spans="1:15">
      <c r="H3549" t="s">
        <v>7900</v>
      </c>
      <c r="O3549">
        <f>SUMIF('3BL ACTUAL'!C:C,G3549,'3BL ACTUAL'!J:J)</f>
        <v>0</v>
      </c>
    </row>
    <row r="3550" spans="1:15">
      <c r="O3550">
        <f>SUMIF('3BL ACTUAL'!C:C,G3550,'3BL ACTUAL'!J:J)</f>
        <v>0</v>
      </c>
    </row>
    <row r="3551" spans="1:15">
      <c r="H3551" s="2668" t="s">
        <v>10451</v>
      </c>
      <c r="O3551">
        <f>SUMIF('3BL ACTUAL'!C:C,G3551,'3BL ACTUAL'!J:J)</f>
        <v>0</v>
      </c>
    </row>
    <row r="3552" spans="1:15">
      <c r="A3552" s="2669" t="s">
        <v>10449</v>
      </c>
      <c r="B3552" s="2669" t="s">
        <v>5071</v>
      </c>
      <c r="C3552" s="2669" t="s">
        <v>9011</v>
      </c>
      <c r="D3552" s="2669" t="s">
        <v>5071</v>
      </c>
      <c r="E3552" s="2669" t="s">
        <v>10452</v>
      </c>
      <c r="F3552" s="2669" t="s">
        <v>10453</v>
      </c>
      <c r="G3552" s="2669" t="s">
        <v>5311</v>
      </c>
      <c r="H3552" s="2669" t="s">
        <v>5015</v>
      </c>
      <c r="I3552" s="3025">
        <v>28</v>
      </c>
      <c r="J3552" s="3025">
        <v>0</v>
      </c>
      <c r="O3552">
        <f>SUMIF('3BL ACTUAL'!C:C,G3552,'3BL ACTUAL'!J:J)</f>
        <v>0</v>
      </c>
    </row>
    <row r="3553" spans="1:15">
      <c r="A3553" s="2669" t="s">
        <v>10449</v>
      </c>
      <c r="B3553" s="2669" t="s">
        <v>5071</v>
      </c>
      <c r="C3553" s="2669" t="s">
        <v>9011</v>
      </c>
      <c r="D3553" s="2669" t="s">
        <v>5071</v>
      </c>
      <c r="E3553" s="2669" t="s">
        <v>10452</v>
      </c>
      <c r="F3553" s="2669" t="s">
        <v>10453</v>
      </c>
      <c r="G3553" s="2669" t="s">
        <v>5305</v>
      </c>
      <c r="H3553" s="2669" t="s">
        <v>9014</v>
      </c>
      <c r="I3553" s="3025">
        <v>0</v>
      </c>
      <c r="J3553" s="3025">
        <v>28</v>
      </c>
      <c r="O3553">
        <f>SUMIF('3BL ACTUAL'!C:C,G3553,'3BL ACTUAL'!J:J)</f>
        <v>0</v>
      </c>
    </row>
    <row r="3554" spans="1:15">
      <c r="H3554" t="s">
        <v>9015</v>
      </c>
      <c r="O3554">
        <f>SUMIF('3BL ACTUAL'!C:C,G3554,'3BL ACTUAL'!J:J)</f>
        <v>0</v>
      </c>
    </row>
    <row r="3555" spans="1:15">
      <c r="O3555">
        <f>SUMIF('3BL ACTUAL'!C:C,G3555,'3BL ACTUAL'!J:J)</f>
        <v>0</v>
      </c>
    </row>
    <row r="3556" spans="1:15">
      <c r="H3556" s="2668" t="s">
        <v>10454</v>
      </c>
      <c r="O3556">
        <f>SUMIF('3BL ACTUAL'!C:C,G3556,'3BL ACTUAL'!J:J)</f>
        <v>0</v>
      </c>
    </row>
    <row r="3557" spans="1:15">
      <c r="A3557" s="2669" t="s">
        <v>10455</v>
      </c>
      <c r="B3557" s="2669" t="s">
        <v>5071</v>
      </c>
      <c r="C3557" s="2669" t="s">
        <v>9011</v>
      </c>
      <c r="D3557" s="2669" t="s">
        <v>5071</v>
      </c>
      <c r="E3557" s="2669" t="s">
        <v>10456</v>
      </c>
      <c r="F3557" s="2669" t="s">
        <v>10457</v>
      </c>
      <c r="G3557" s="2669" t="s">
        <v>5311</v>
      </c>
      <c r="H3557" s="2669" t="s">
        <v>5015</v>
      </c>
      <c r="I3557" s="3025">
        <v>420</v>
      </c>
      <c r="J3557" s="3025">
        <v>0</v>
      </c>
      <c r="O3557">
        <f>SUMIF('3BL ACTUAL'!C:C,G3557,'3BL ACTUAL'!J:J)</f>
        <v>0</v>
      </c>
    </row>
    <row r="3558" spans="1:15">
      <c r="A3558" s="2669" t="s">
        <v>10455</v>
      </c>
      <c r="B3558" s="2669" t="s">
        <v>5071</v>
      </c>
      <c r="C3558" s="2669" t="s">
        <v>9011</v>
      </c>
      <c r="D3558" s="2669" t="s">
        <v>5071</v>
      </c>
      <c r="E3558" s="2669" t="s">
        <v>10456</v>
      </c>
      <c r="F3558" s="2669" t="s">
        <v>10457</v>
      </c>
      <c r="G3558" s="2669" t="s">
        <v>5305</v>
      </c>
      <c r="H3558" s="2669" t="s">
        <v>9014</v>
      </c>
      <c r="I3558" s="3025">
        <v>0</v>
      </c>
      <c r="J3558" s="3025">
        <v>420</v>
      </c>
      <c r="O3558">
        <f>SUMIF('3BL ACTUAL'!C:C,G3558,'3BL ACTUAL'!J:J)</f>
        <v>0</v>
      </c>
    </row>
    <row r="3559" spans="1:15">
      <c r="H3559" t="s">
        <v>9015</v>
      </c>
      <c r="O3559">
        <f>SUMIF('3BL ACTUAL'!C:C,G3559,'3BL ACTUAL'!J:J)</f>
        <v>0</v>
      </c>
    </row>
    <row r="3560" spans="1:15">
      <c r="O3560">
        <f>SUMIF('3BL ACTUAL'!C:C,G3560,'3BL ACTUAL'!J:J)</f>
        <v>0</v>
      </c>
    </row>
    <row r="3561" spans="1:15">
      <c r="H3561" s="2668" t="s">
        <v>10458</v>
      </c>
      <c r="O3561">
        <f>SUMIF('3BL ACTUAL'!C:C,G3561,'3BL ACTUAL'!J:J)</f>
        <v>0</v>
      </c>
    </row>
    <row r="3562" spans="1:15">
      <c r="A3562" s="2669" t="s">
        <v>10455</v>
      </c>
      <c r="B3562" s="2669" t="s">
        <v>4415</v>
      </c>
      <c r="C3562" s="2669" t="s">
        <v>5059</v>
      </c>
      <c r="D3562" s="2669" t="s">
        <v>4415</v>
      </c>
      <c r="E3562" s="2669" t="s">
        <v>7691</v>
      </c>
      <c r="F3562" s="2669" t="s">
        <v>10459</v>
      </c>
      <c r="G3562" s="2669" t="s">
        <v>5308</v>
      </c>
      <c r="H3562" s="2669" t="s">
        <v>5097</v>
      </c>
      <c r="I3562" s="3025">
        <v>0</v>
      </c>
      <c r="J3562" s="3025">
        <v>0</v>
      </c>
      <c r="O3562">
        <f>SUMIF('3BL ACTUAL'!C:C,G3562,'3BL ACTUAL'!J:J)</f>
        <v>0</v>
      </c>
    </row>
    <row r="3563" spans="1:15">
      <c r="A3563" s="2669" t="s">
        <v>10455</v>
      </c>
      <c r="B3563" s="2669" t="s">
        <v>4415</v>
      </c>
      <c r="C3563" s="2669" t="s">
        <v>5059</v>
      </c>
      <c r="D3563" s="2669" t="s">
        <v>4415</v>
      </c>
      <c r="E3563" s="2669" t="s">
        <v>7691</v>
      </c>
      <c r="F3563" s="2669" t="s">
        <v>10459</v>
      </c>
      <c r="G3563" s="2669" t="s">
        <v>5316</v>
      </c>
      <c r="H3563" s="2669" t="s">
        <v>4971</v>
      </c>
      <c r="I3563" s="3025">
        <v>420</v>
      </c>
      <c r="J3563" s="3025">
        <v>0</v>
      </c>
      <c r="O3563">
        <f>SUMIF('3BL ACTUAL'!C:C,G3563,'3BL ACTUAL'!J:J)</f>
        <v>0</v>
      </c>
    </row>
    <row r="3564" spans="1:15">
      <c r="A3564" s="2669" t="s">
        <v>10455</v>
      </c>
      <c r="B3564" s="2669" t="s">
        <v>4415</v>
      </c>
      <c r="C3564" s="2669" t="s">
        <v>5059</v>
      </c>
      <c r="D3564" s="2669" t="s">
        <v>4415</v>
      </c>
      <c r="E3564" s="2669" t="s">
        <v>7691</v>
      </c>
      <c r="F3564" s="2669" t="s">
        <v>10459</v>
      </c>
      <c r="G3564" s="2669" t="s">
        <v>5303</v>
      </c>
      <c r="H3564" s="2669" t="s">
        <v>5063</v>
      </c>
      <c r="I3564" s="3025">
        <v>0</v>
      </c>
      <c r="J3564" s="3025">
        <v>0</v>
      </c>
      <c r="O3564">
        <f>SUMIF('3BL ACTUAL'!C:C,G3564,'3BL ACTUAL'!J:J)</f>
        <v>0</v>
      </c>
    </row>
    <row r="3565" spans="1:15">
      <c r="A3565" s="2669" t="s">
        <v>10455</v>
      </c>
      <c r="B3565" s="2669" t="s">
        <v>4415</v>
      </c>
      <c r="C3565" s="2669" t="s">
        <v>5059</v>
      </c>
      <c r="D3565" s="2669" t="s">
        <v>4415</v>
      </c>
      <c r="E3565" s="2669" t="s">
        <v>7691</v>
      </c>
      <c r="F3565" s="2669" t="s">
        <v>10459</v>
      </c>
      <c r="G3565" s="2669" t="s">
        <v>5311</v>
      </c>
      <c r="H3565" s="2669" t="s">
        <v>5064</v>
      </c>
      <c r="I3565" s="3025">
        <v>0</v>
      </c>
      <c r="J3565" s="3025">
        <v>420</v>
      </c>
      <c r="O3565">
        <f>SUMIF('3BL ACTUAL'!C:C,G3565,'3BL ACTUAL'!J:J)</f>
        <v>0</v>
      </c>
    </row>
    <row r="3566" spans="1:15">
      <c r="H3566" t="s">
        <v>7692</v>
      </c>
      <c r="O3566">
        <f>SUMIF('3BL ACTUAL'!C:C,G3566,'3BL ACTUAL'!J:J)</f>
        <v>0</v>
      </c>
    </row>
    <row r="3567" spans="1:15">
      <c r="O3567">
        <f>SUMIF('3BL ACTUAL'!C:C,G3567,'3BL ACTUAL'!J:J)</f>
        <v>0</v>
      </c>
    </row>
    <row r="3568" spans="1:15">
      <c r="H3568" s="2668" t="s">
        <v>10460</v>
      </c>
      <c r="O3568">
        <f>SUMIF('3BL ACTUAL'!C:C,G3568,'3BL ACTUAL'!J:J)</f>
        <v>0</v>
      </c>
    </row>
    <row r="3569" spans="1:15">
      <c r="A3569" s="2669" t="s">
        <v>10461</v>
      </c>
      <c r="B3569" s="2669" t="s">
        <v>4415</v>
      </c>
      <c r="C3569" s="2669" t="s">
        <v>5059</v>
      </c>
      <c r="D3569" s="2669" t="s">
        <v>4415</v>
      </c>
      <c r="E3569" s="2669" t="s">
        <v>7456</v>
      </c>
      <c r="F3569" s="2669" t="s">
        <v>10462</v>
      </c>
      <c r="G3569" s="2669" t="s">
        <v>5308</v>
      </c>
      <c r="H3569" s="2669" t="s">
        <v>5097</v>
      </c>
      <c r="I3569" s="3025">
        <v>0</v>
      </c>
      <c r="J3569" s="3025">
        <v>0</v>
      </c>
      <c r="O3569">
        <f>SUMIF('3BL ACTUAL'!C:C,G3569,'3BL ACTUAL'!J:J)</f>
        <v>0</v>
      </c>
    </row>
    <row r="3570" spans="1:15">
      <c r="A3570" s="2669" t="s">
        <v>10461</v>
      </c>
      <c r="B3570" s="2669" t="s">
        <v>4415</v>
      </c>
      <c r="C3570" s="2669" t="s">
        <v>5059</v>
      </c>
      <c r="D3570" s="2669" t="s">
        <v>4415</v>
      </c>
      <c r="E3570" s="2669" t="s">
        <v>7456</v>
      </c>
      <c r="F3570" s="2669" t="s">
        <v>10462</v>
      </c>
      <c r="G3570" s="2669" t="s">
        <v>5309</v>
      </c>
      <c r="H3570" s="2669" t="s">
        <v>4947</v>
      </c>
      <c r="I3570" s="3025">
        <v>262.5</v>
      </c>
      <c r="J3570" s="3025">
        <v>0</v>
      </c>
      <c r="O3570">
        <f>SUMIF('3BL ACTUAL'!C:C,G3570,'3BL ACTUAL'!J:J)</f>
        <v>0</v>
      </c>
    </row>
    <row r="3571" spans="1:15">
      <c r="A3571" s="2669" t="s">
        <v>10461</v>
      </c>
      <c r="B3571" s="2669" t="s">
        <v>4415</v>
      </c>
      <c r="C3571" s="2669" t="s">
        <v>5059</v>
      </c>
      <c r="D3571" s="2669" t="s">
        <v>4415</v>
      </c>
      <c r="E3571" s="2669" t="s">
        <v>7456</v>
      </c>
      <c r="F3571" s="2669" t="s">
        <v>10462</v>
      </c>
      <c r="G3571" s="2669" t="s">
        <v>5303</v>
      </c>
      <c r="H3571" s="2669" t="s">
        <v>5063</v>
      </c>
      <c r="I3571" s="3025">
        <v>0</v>
      </c>
      <c r="J3571" s="3025">
        <v>0</v>
      </c>
      <c r="O3571">
        <f>SUMIF('3BL ACTUAL'!C:C,G3571,'3BL ACTUAL'!J:J)</f>
        <v>0</v>
      </c>
    </row>
    <row r="3572" spans="1:15">
      <c r="A3572" s="2669" t="s">
        <v>10461</v>
      </c>
      <c r="B3572" s="2669" t="s">
        <v>4415</v>
      </c>
      <c r="C3572" s="2669" t="s">
        <v>5059</v>
      </c>
      <c r="D3572" s="2669" t="s">
        <v>4415</v>
      </c>
      <c r="E3572" s="2669" t="s">
        <v>7456</v>
      </c>
      <c r="F3572" s="2669" t="s">
        <v>10462</v>
      </c>
      <c r="G3572" s="2669" t="s">
        <v>5311</v>
      </c>
      <c r="H3572" s="2669" t="s">
        <v>5064</v>
      </c>
      <c r="I3572" s="3025">
        <v>0</v>
      </c>
      <c r="J3572" s="3025">
        <v>262.5</v>
      </c>
      <c r="O3572">
        <f>SUMIF('3BL ACTUAL'!C:C,G3572,'3BL ACTUAL'!J:J)</f>
        <v>0</v>
      </c>
    </row>
    <row r="3573" spans="1:15">
      <c r="H3573" t="s">
        <v>7457</v>
      </c>
      <c r="O3573">
        <f>SUMIF('3BL ACTUAL'!C:C,G3573,'3BL ACTUAL'!J:J)</f>
        <v>0</v>
      </c>
    </row>
    <row r="3574" spans="1:15">
      <c r="O3574">
        <f>SUMIF('3BL ACTUAL'!C:C,G3574,'3BL ACTUAL'!J:J)</f>
        <v>0</v>
      </c>
    </row>
    <row r="3575" spans="1:15">
      <c r="H3575" s="2668" t="s">
        <v>10463</v>
      </c>
      <c r="O3575">
        <f>SUMIF('3BL ACTUAL'!C:C,G3575,'3BL ACTUAL'!J:J)</f>
        <v>0</v>
      </c>
    </row>
    <row r="3576" spans="1:15">
      <c r="A3576" s="2669" t="s">
        <v>10461</v>
      </c>
      <c r="B3576" s="2669" t="s">
        <v>5071</v>
      </c>
      <c r="C3576" s="2669" t="s">
        <v>9011</v>
      </c>
      <c r="D3576" s="2669" t="s">
        <v>5071</v>
      </c>
      <c r="E3576" s="2669" t="s">
        <v>7212</v>
      </c>
      <c r="F3576" s="2669" t="s">
        <v>10464</v>
      </c>
      <c r="G3576" s="2669" t="s">
        <v>5311</v>
      </c>
      <c r="H3576" s="2669" t="s">
        <v>5015</v>
      </c>
      <c r="I3576" s="3025">
        <v>72.55</v>
      </c>
      <c r="J3576" s="3025">
        <v>0</v>
      </c>
      <c r="O3576">
        <f>SUMIF('3BL ACTUAL'!C:C,G3576,'3BL ACTUAL'!J:J)</f>
        <v>0</v>
      </c>
    </row>
    <row r="3577" spans="1:15">
      <c r="A3577" s="2669" t="s">
        <v>10461</v>
      </c>
      <c r="B3577" s="2669" t="s">
        <v>5071</v>
      </c>
      <c r="C3577" s="2669" t="s">
        <v>9011</v>
      </c>
      <c r="D3577" s="2669" t="s">
        <v>5071</v>
      </c>
      <c r="E3577" s="2669" t="s">
        <v>7212</v>
      </c>
      <c r="F3577" s="2669" t="s">
        <v>10464</v>
      </c>
      <c r="G3577" s="2669" t="s">
        <v>5297</v>
      </c>
      <c r="H3577" s="2669" t="s">
        <v>5075</v>
      </c>
      <c r="I3577" s="3025">
        <v>0</v>
      </c>
      <c r="J3577" s="3025">
        <v>72.55</v>
      </c>
      <c r="O3577">
        <f>SUMIF('3BL ACTUAL'!C:C,G3577,'3BL ACTUAL'!J:J)</f>
        <v>0</v>
      </c>
    </row>
    <row r="3578" spans="1:15">
      <c r="H3578" t="s">
        <v>7213</v>
      </c>
      <c r="O3578">
        <f>SUMIF('3BL ACTUAL'!C:C,G3578,'3BL ACTUAL'!J:J)</f>
        <v>0</v>
      </c>
    </row>
    <row r="3579" spans="1:15">
      <c r="O3579">
        <f>SUMIF('3BL ACTUAL'!C:C,G3579,'3BL ACTUAL'!J:J)</f>
        <v>0</v>
      </c>
    </row>
    <row r="3580" spans="1:15">
      <c r="H3580" s="2668" t="s">
        <v>10465</v>
      </c>
      <c r="O3580">
        <f>SUMIF('3BL ACTUAL'!C:C,G3580,'3BL ACTUAL'!J:J)</f>
        <v>0</v>
      </c>
    </row>
    <row r="3581" spans="1:15">
      <c r="A3581" s="2669" t="s">
        <v>10461</v>
      </c>
      <c r="B3581" s="2669" t="s">
        <v>5071</v>
      </c>
      <c r="C3581" s="2669" t="s">
        <v>9011</v>
      </c>
      <c r="D3581" s="2669" t="s">
        <v>5071</v>
      </c>
      <c r="E3581" s="2669" t="s">
        <v>7214</v>
      </c>
      <c r="F3581" s="2669" t="s">
        <v>10466</v>
      </c>
      <c r="G3581" s="2669" t="s">
        <v>5311</v>
      </c>
      <c r="H3581" s="2669" t="s">
        <v>5015</v>
      </c>
      <c r="I3581" s="3025">
        <v>135</v>
      </c>
      <c r="J3581" s="3025">
        <v>0</v>
      </c>
      <c r="O3581">
        <f>SUMIF('3BL ACTUAL'!C:C,G3581,'3BL ACTUAL'!J:J)</f>
        <v>0</v>
      </c>
    </row>
    <row r="3582" spans="1:15">
      <c r="A3582" s="2669" t="s">
        <v>10461</v>
      </c>
      <c r="B3582" s="2669" t="s">
        <v>5071</v>
      </c>
      <c r="C3582" s="2669" t="s">
        <v>9011</v>
      </c>
      <c r="D3582" s="2669" t="s">
        <v>5071</v>
      </c>
      <c r="E3582" s="2669" t="s">
        <v>7214</v>
      </c>
      <c r="F3582" s="2669" t="s">
        <v>10466</v>
      </c>
      <c r="G3582" s="2669" t="s">
        <v>5297</v>
      </c>
      <c r="H3582" s="2669" t="s">
        <v>5075</v>
      </c>
      <c r="I3582" s="3025">
        <v>0</v>
      </c>
      <c r="J3582" s="3025">
        <v>135</v>
      </c>
      <c r="O3582">
        <f>SUMIF('3BL ACTUAL'!C:C,G3582,'3BL ACTUAL'!J:J)</f>
        <v>0</v>
      </c>
    </row>
    <row r="3583" spans="1:15">
      <c r="H3583" t="s">
        <v>7213</v>
      </c>
      <c r="O3583">
        <f>SUMIF('3BL ACTUAL'!C:C,G3583,'3BL ACTUAL'!J:J)</f>
        <v>0</v>
      </c>
    </row>
    <row r="3584" spans="1:15">
      <c r="O3584">
        <f>SUMIF('3BL ACTUAL'!C:C,G3584,'3BL ACTUAL'!J:J)</f>
        <v>0</v>
      </c>
    </row>
    <row r="3585" spans="1:15">
      <c r="H3585" s="2668" t="s">
        <v>10467</v>
      </c>
      <c r="O3585">
        <f>SUMIF('3BL ACTUAL'!C:C,G3585,'3BL ACTUAL'!J:J)</f>
        <v>0</v>
      </c>
    </row>
    <row r="3586" spans="1:15">
      <c r="A3586" s="2669" t="s">
        <v>10461</v>
      </c>
      <c r="B3586" s="2669"/>
      <c r="C3586" s="2669"/>
      <c r="D3586" s="2669" t="s">
        <v>5073</v>
      </c>
      <c r="E3586" s="2669" t="s">
        <v>7215</v>
      </c>
      <c r="F3586" s="2669" t="s">
        <v>10468</v>
      </c>
      <c r="G3586" s="2669" t="s">
        <v>5300</v>
      </c>
      <c r="H3586" s="2669" t="s">
        <v>264</v>
      </c>
      <c r="I3586" s="3025">
        <v>1500</v>
      </c>
      <c r="J3586" s="3025">
        <v>0</v>
      </c>
      <c r="O3586">
        <f>SUMIF('3BL ACTUAL'!C:C,G3586,'3BL ACTUAL'!J:J)</f>
        <v>0</v>
      </c>
    </row>
    <row r="3587" spans="1:15">
      <c r="A3587" s="2669" t="s">
        <v>10461</v>
      </c>
      <c r="B3587" s="2669"/>
      <c r="C3587" s="2669"/>
      <c r="D3587" s="2669" t="s">
        <v>5073</v>
      </c>
      <c r="E3587" s="2669" t="s">
        <v>7215</v>
      </c>
      <c r="F3587" s="2669" t="s">
        <v>10468</v>
      </c>
      <c r="G3587" s="2669" t="s">
        <v>5297</v>
      </c>
      <c r="H3587" s="2669" t="s">
        <v>5075</v>
      </c>
      <c r="I3587" s="3025">
        <v>0</v>
      </c>
      <c r="J3587" s="3025">
        <v>1500</v>
      </c>
      <c r="O3587">
        <f>SUMIF('3BL ACTUAL'!C:C,G3587,'3BL ACTUAL'!J:J)</f>
        <v>0</v>
      </c>
    </row>
    <row r="3588" spans="1:15">
      <c r="H3588" t="s">
        <v>7216</v>
      </c>
      <c r="O3588">
        <f>SUMIF('3BL ACTUAL'!C:C,G3588,'3BL ACTUAL'!J:J)</f>
        <v>0</v>
      </c>
    </row>
    <row r="3589" spans="1:15">
      <c r="O3589">
        <f>SUMIF('3BL ACTUAL'!C:C,G3589,'3BL ACTUAL'!J:J)</f>
        <v>0</v>
      </c>
    </row>
    <row r="3590" spans="1:15">
      <c r="H3590" s="2668" t="s">
        <v>10469</v>
      </c>
      <c r="O3590">
        <f>SUMIF('3BL ACTUAL'!C:C,G3590,'3BL ACTUAL'!J:J)</f>
        <v>0</v>
      </c>
    </row>
    <row r="3591" spans="1:15">
      <c r="A3591" s="2669" t="s">
        <v>10461</v>
      </c>
      <c r="B3591" s="2669" t="s">
        <v>5071</v>
      </c>
      <c r="C3591" s="2669" t="s">
        <v>9011</v>
      </c>
      <c r="D3591" s="2669" t="s">
        <v>5071</v>
      </c>
      <c r="E3591" s="2669" t="s">
        <v>7217</v>
      </c>
      <c r="F3591" s="2669" t="s">
        <v>10470</v>
      </c>
      <c r="G3591" s="2669" t="s">
        <v>5311</v>
      </c>
      <c r="H3591" s="2669" t="s">
        <v>5015</v>
      </c>
      <c r="I3591" s="3025">
        <v>56</v>
      </c>
      <c r="J3591" s="3025">
        <v>0</v>
      </c>
      <c r="O3591">
        <f>SUMIF('3BL ACTUAL'!C:C,G3591,'3BL ACTUAL'!J:J)</f>
        <v>0</v>
      </c>
    </row>
    <row r="3592" spans="1:15">
      <c r="A3592" s="2669" t="s">
        <v>10461</v>
      </c>
      <c r="B3592" s="2669" t="s">
        <v>5071</v>
      </c>
      <c r="C3592" s="2669" t="s">
        <v>9011</v>
      </c>
      <c r="D3592" s="2669" t="s">
        <v>5071</v>
      </c>
      <c r="E3592" s="2669" t="s">
        <v>7217</v>
      </c>
      <c r="F3592" s="2669" t="s">
        <v>10470</v>
      </c>
      <c r="G3592" s="2669" t="s">
        <v>5297</v>
      </c>
      <c r="H3592" s="2669" t="s">
        <v>5075</v>
      </c>
      <c r="I3592" s="3025">
        <v>0</v>
      </c>
      <c r="J3592" s="3025">
        <v>56</v>
      </c>
      <c r="O3592">
        <f>SUMIF('3BL ACTUAL'!C:C,G3592,'3BL ACTUAL'!J:J)</f>
        <v>0</v>
      </c>
    </row>
    <row r="3593" spans="1:15">
      <c r="H3593" t="s">
        <v>7213</v>
      </c>
      <c r="O3593">
        <f>SUMIF('3BL ACTUAL'!C:C,G3593,'3BL ACTUAL'!J:J)</f>
        <v>0</v>
      </c>
    </row>
    <row r="3594" spans="1:15">
      <c r="O3594">
        <f>SUMIF('3BL ACTUAL'!C:C,G3594,'3BL ACTUAL'!J:J)</f>
        <v>0</v>
      </c>
    </row>
    <row r="3595" spans="1:15">
      <c r="H3595" s="2668" t="s">
        <v>10471</v>
      </c>
      <c r="O3595">
        <f>SUMIF('3BL ACTUAL'!C:C,G3595,'3BL ACTUAL'!J:J)</f>
        <v>0</v>
      </c>
    </row>
    <row r="3596" spans="1:15">
      <c r="A3596" s="2669" t="s">
        <v>10461</v>
      </c>
      <c r="B3596" s="2669" t="s">
        <v>5071</v>
      </c>
      <c r="C3596" s="2669" t="s">
        <v>9011</v>
      </c>
      <c r="D3596" s="2669" t="s">
        <v>5071</v>
      </c>
      <c r="E3596" s="2669" t="s">
        <v>7218</v>
      </c>
      <c r="F3596" s="2669" t="s">
        <v>10472</v>
      </c>
      <c r="G3596" s="2669" t="s">
        <v>5311</v>
      </c>
      <c r="H3596" s="2669" t="s">
        <v>5015</v>
      </c>
      <c r="I3596" s="3025">
        <v>200.53</v>
      </c>
      <c r="J3596" s="3025">
        <v>0</v>
      </c>
      <c r="O3596">
        <f>SUMIF('3BL ACTUAL'!C:C,G3596,'3BL ACTUAL'!J:J)</f>
        <v>0</v>
      </c>
    </row>
    <row r="3597" spans="1:15">
      <c r="A3597" s="2669" t="s">
        <v>10461</v>
      </c>
      <c r="B3597" s="2669" t="s">
        <v>5071</v>
      </c>
      <c r="C3597" s="2669" t="s">
        <v>9011</v>
      </c>
      <c r="D3597" s="2669" t="s">
        <v>5071</v>
      </c>
      <c r="E3597" s="2669" t="s">
        <v>7218</v>
      </c>
      <c r="F3597" s="2669" t="s">
        <v>10472</v>
      </c>
      <c r="G3597" s="2669" t="s">
        <v>5297</v>
      </c>
      <c r="H3597" s="2669" t="s">
        <v>5075</v>
      </c>
      <c r="I3597" s="3025">
        <v>0</v>
      </c>
      <c r="J3597" s="3025">
        <v>200.53</v>
      </c>
      <c r="O3597">
        <f>SUMIF('3BL ACTUAL'!C:C,G3597,'3BL ACTUAL'!J:J)</f>
        <v>0</v>
      </c>
    </row>
    <row r="3598" spans="1:15">
      <c r="H3598" t="s">
        <v>7213</v>
      </c>
      <c r="O3598">
        <f>SUMIF('3BL ACTUAL'!C:C,G3598,'3BL ACTUAL'!J:J)</f>
        <v>0</v>
      </c>
    </row>
    <row r="3599" spans="1:15">
      <c r="O3599">
        <f>SUMIF('3BL ACTUAL'!C:C,G3599,'3BL ACTUAL'!J:J)</f>
        <v>0</v>
      </c>
    </row>
    <row r="3600" spans="1:15">
      <c r="H3600" s="2668" t="s">
        <v>10473</v>
      </c>
      <c r="O3600">
        <f>SUMIF('3BL ACTUAL'!C:C,G3600,'3BL ACTUAL'!J:J)</f>
        <v>0</v>
      </c>
    </row>
    <row r="3601" spans="1:15">
      <c r="A3601" s="2669" t="s">
        <v>10461</v>
      </c>
      <c r="B3601" s="2669" t="s">
        <v>5071</v>
      </c>
      <c r="C3601" s="2669" t="s">
        <v>9011</v>
      </c>
      <c r="D3601" s="2669" t="s">
        <v>5071</v>
      </c>
      <c r="E3601" s="2669" t="s">
        <v>7219</v>
      </c>
      <c r="F3601" s="2669" t="s">
        <v>10474</v>
      </c>
      <c r="G3601" s="2669" t="s">
        <v>5311</v>
      </c>
      <c r="H3601" s="2669" t="s">
        <v>5015</v>
      </c>
      <c r="I3601" s="3025">
        <v>300.39</v>
      </c>
      <c r="J3601" s="3025">
        <v>0</v>
      </c>
      <c r="O3601">
        <f>SUMIF('3BL ACTUAL'!C:C,G3601,'3BL ACTUAL'!J:J)</f>
        <v>0</v>
      </c>
    </row>
    <row r="3602" spans="1:15">
      <c r="A3602" s="2669" t="s">
        <v>10461</v>
      </c>
      <c r="B3602" s="2669" t="s">
        <v>5071</v>
      </c>
      <c r="C3602" s="2669" t="s">
        <v>9011</v>
      </c>
      <c r="D3602" s="2669" t="s">
        <v>5071</v>
      </c>
      <c r="E3602" s="2669" t="s">
        <v>7219</v>
      </c>
      <c r="F3602" s="2669" t="s">
        <v>10474</v>
      </c>
      <c r="G3602" s="2669" t="s">
        <v>5297</v>
      </c>
      <c r="H3602" s="2669" t="s">
        <v>5075</v>
      </c>
      <c r="I3602" s="3025">
        <v>0</v>
      </c>
      <c r="J3602" s="3025">
        <v>300.39</v>
      </c>
      <c r="O3602">
        <f>SUMIF('3BL ACTUAL'!C:C,G3602,'3BL ACTUAL'!J:J)</f>
        <v>0</v>
      </c>
    </row>
    <row r="3603" spans="1:15">
      <c r="H3603" t="s">
        <v>7213</v>
      </c>
      <c r="O3603">
        <f>SUMIF('3BL ACTUAL'!C:C,G3603,'3BL ACTUAL'!J:J)</f>
        <v>0</v>
      </c>
    </row>
    <row r="3604" spans="1:15">
      <c r="O3604">
        <f>SUMIF('3BL ACTUAL'!C:C,G3604,'3BL ACTUAL'!J:J)</f>
        <v>0</v>
      </c>
    </row>
    <row r="3605" spans="1:15">
      <c r="H3605" s="2668" t="s">
        <v>10475</v>
      </c>
      <c r="O3605">
        <f>SUMIF('3BL ACTUAL'!C:C,G3605,'3BL ACTUAL'!J:J)</f>
        <v>0</v>
      </c>
    </row>
    <row r="3606" spans="1:15">
      <c r="A3606" s="2669" t="s">
        <v>10476</v>
      </c>
      <c r="B3606" s="2669" t="s">
        <v>4415</v>
      </c>
      <c r="C3606" s="2669" t="s">
        <v>5059</v>
      </c>
      <c r="D3606" s="2669" t="s">
        <v>4415</v>
      </c>
      <c r="E3606" s="2669" t="s">
        <v>7454</v>
      </c>
      <c r="F3606" s="2669" t="s">
        <v>10477</v>
      </c>
      <c r="G3606" s="2669" t="s">
        <v>5308</v>
      </c>
      <c r="H3606" s="2669" t="s">
        <v>5097</v>
      </c>
      <c r="I3606" s="3025">
        <v>0</v>
      </c>
      <c r="J3606" s="3025">
        <v>0</v>
      </c>
      <c r="O3606">
        <f>SUMIF('3BL ACTUAL'!C:C,G3606,'3BL ACTUAL'!J:J)</f>
        <v>0</v>
      </c>
    </row>
    <row r="3607" spans="1:15">
      <c r="A3607" s="2669" t="s">
        <v>10476</v>
      </c>
      <c r="B3607" s="2669" t="s">
        <v>4415</v>
      </c>
      <c r="C3607" s="2669" t="s">
        <v>5059</v>
      </c>
      <c r="D3607" s="2669" t="s">
        <v>4415</v>
      </c>
      <c r="E3607" s="2669" t="s">
        <v>7454</v>
      </c>
      <c r="F3607" s="2669" t="s">
        <v>10477</v>
      </c>
      <c r="G3607" s="2669" t="s">
        <v>5309</v>
      </c>
      <c r="H3607" s="2669" t="s">
        <v>4947</v>
      </c>
      <c r="I3607" s="3025">
        <v>765</v>
      </c>
      <c r="J3607" s="3025">
        <v>0</v>
      </c>
      <c r="O3607">
        <f>SUMIF('3BL ACTUAL'!C:C,G3607,'3BL ACTUAL'!J:J)</f>
        <v>0</v>
      </c>
    </row>
    <row r="3608" spans="1:15">
      <c r="A3608" s="2669" t="s">
        <v>10476</v>
      </c>
      <c r="B3608" s="2669" t="s">
        <v>4415</v>
      </c>
      <c r="C3608" s="2669" t="s">
        <v>5059</v>
      </c>
      <c r="D3608" s="2669" t="s">
        <v>4415</v>
      </c>
      <c r="E3608" s="2669" t="s">
        <v>7454</v>
      </c>
      <c r="F3608" s="2669" t="s">
        <v>10477</v>
      </c>
      <c r="G3608" s="2669" t="s">
        <v>5303</v>
      </c>
      <c r="H3608" s="2669" t="s">
        <v>5063</v>
      </c>
      <c r="I3608" s="3025">
        <v>0</v>
      </c>
      <c r="J3608" s="3025">
        <v>0</v>
      </c>
      <c r="O3608">
        <f>SUMIF('3BL ACTUAL'!C:C,G3608,'3BL ACTUAL'!J:J)</f>
        <v>0</v>
      </c>
    </row>
    <row r="3609" spans="1:15">
      <c r="A3609" s="2669" t="s">
        <v>10476</v>
      </c>
      <c r="B3609" s="2669" t="s">
        <v>4415</v>
      </c>
      <c r="C3609" s="2669" t="s">
        <v>5059</v>
      </c>
      <c r="D3609" s="2669" t="s">
        <v>4415</v>
      </c>
      <c r="E3609" s="2669" t="s">
        <v>7454</v>
      </c>
      <c r="F3609" s="2669" t="s">
        <v>10477</v>
      </c>
      <c r="G3609" s="2669" t="s">
        <v>5311</v>
      </c>
      <c r="H3609" s="2669" t="s">
        <v>5064</v>
      </c>
      <c r="I3609" s="3025">
        <v>0</v>
      </c>
      <c r="J3609" s="3025">
        <v>765</v>
      </c>
      <c r="O3609">
        <f>SUMIF('3BL ACTUAL'!C:C,G3609,'3BL ACTUAL'!J:J)</f>
        <v>0</v>
      </c>
    </row>
    <row r="3610" spans="1:15">
      <c r="H3610" t="s">
        <v>7455</v>
      </c>
      <c r="O3610">
        <f>SUMIF('3BL ACTUAL'!C:C,G3610,'3BL ACTUAL'!J:J)</f>
        <v>0</v>
      </c>
    </row>
    <row r="3611" spans="1:15">
      <c r="O3611">
        <f>SUMIF('3BL ACTUAL'!C:C,G3611,'3BL ACTUAL'!J:J)</f>
        <v>0</v>
      </c>
    </row>
    <row r="3612" spans="1:15">
      <c r="H3612" s="2668" t="s">
        <v>10478</v>
      </c>
      <c r="N3612" s="1460">
        <v>1</v>
      </c>
      <c r="O3612">
        <f>SUMIF('3BL ACTUAL'!C:C,G3612,'3BL ACTUAL'!J:J)</f>
        <v>0</v>
      </c>
    </row>
    <row r="3613" spans="1:15">
      <c r="A3613" s="2669" t="s">
        <v>10476</v>
      </c>
      <c r="B3613" s="2669" t="s">
        <v>5169</v>
      </c>
      <c r="C3613" s="2669" t="s">
        <v>5298</v>
      </c>
      <c r="D3613" s="2669" t="s">
        <v>5299</v>
      </c>
      <c r="E3613" s="2669" t="s">
        <v>8344</v>
      </c>
      <c r="F3613" s="2669" t="s">
        <v>10479</v>
      </c>
      <c r="G3613" s="2669" t="s">
        <v>8338</v>
      </c>
      <c r="H3613" s="2669" t="s">
        <v>8339</v>
      </c>
      <c r="I3613" s="3025">
        <v>263.62</v>
      </c>
      <c r="J3613" s="3025">
        <v>0</v>
      </c>
      <c r="O3613">
        <f>SUMIF('3BL ACTUAL'!C:C,G3613,'3BL ACTUAL'!J:J)</f>
        <v>0</v>
      </c>
    </row>
    <row r="3614" spans="1:15">
      <c r="A3614" s="2669" t="s">
        <v>10476</v>
      </c>
      <c r="B3614" s="2669" t="s">
        <v>5169</v>
      </c>
      <c r="C3614" s="2669" t="s">
        <v>5298</v>
      </c>
      <c r="D3614" s="2669" t="s">
        <v>5299</v>
      </c>
      <c r="E3614" s="2669" t="s">
        <v>8344</v>
      </c>
      <c r="F3614" s="2669" t="s">
        <v>10479</v>
      </c>
      <c r="G3614" s="2669" t="s">
        <v>8980</v>
      </c>
      <c r="H3614" s="2669" t="s">
        <v>9055</v>
      </c>
      <c r="I3614" s="3025">
        <v>0</v>
      </c>
      <c r="J3614" s="3025">
        <v>263.62</v>
      </c>
      <c r="O3614">
        <f>SUMIF('3BL ACTUAL'!C:C,G3614,'3BL ACTUAL'!J:J)</f>
        <v>0</v>
      </c>
    </row>
    <row r="3615" spans="1:15">
      <c r="H3615" t="s">
        <v>8345</v>
      </c>
      <c r="O3615">
        <f>SUMIF('3BL ACTUAL'!C:C,G3615,'3BL ACTUAL'!J:J)</f>
        <v>0</v>
      </c>
    </row>
    <row r="3616" spans="1:15">
      <c r="O3616">
        <f>SUMIF('3BL ACTUAL'!C:C,G3616,'3BL ACTUAL'!J:J)</f>
        <v>0</v>
      </c>
    </row>
    <row r="3617" spans="1:15">
      <c r="H3617" s="2668" t="s">
        <v>10480</v>
      </c>
      <c r="O3617">
        <f>SUMIF('3BL ACTUAL'!C:C,G3617,'3BL ACTUAL'!J:J)</f>
        <v>0</v>
      </c>
    </row>
    <row r="3618" spans="1:15">
      <c r="A3618" s="2669" t="s">
        <v>10481</v>
      </c>
      <c r="B3618" s="2669" t="s">
        <v>4415</v>
      </c>
      <c r="C3618" s="2669" t="s">
        <v>5059</v>
      </c>
      <c r="D3618" s="2669" t="s">
        <v>4415</v>
      </c>
      <c r="E3618" s="2669" t="s">
        <v>7450</v>
      </c>
      <c r="F3618" s="2669" t="s">
        <v>10482</v>
      </c>
      <c r="G3618" s="2669" t="s">
        <v>5308</v>
      </c>
      <c r="H3618" s="2669" t="s">
        <v>5097</v>
      </c>
      <c r="I3618" s="3025">
        <v>0</v>
      </c>
      <c r="J3618" s="3025">
        <v>0</v>
      </c>
      <c r="O3618">
        <f>SUMIF('3BL ACTUAL'!C:C,G3618,'3BL ACTUAL'!J:J)</f>
        <v>0</v>
      </c>
    </row>
    <row r="3619" spans="1:15">
      <c r="A3619" s="2669" t="s">
        <v>10481</v>
      </c>
      <c r="B3619" s="2669" t="s">
        <v>4415</v>
      </c>
      <c r="C3619" s="2669" t="s">
        <v>5059</v>
      </c>
      <c r="D3619" s="2669" t="s">
        <v>4415</v>
      </c>
      <c r="E3619" s="2669" t="s">
        <v>7450</v>
      </c>
      <c r="F3619" s="2669" t="s">
        <v>10482</v>
      </c>
      <c r="G3619" s="2669" t="s">
        <v>5309</v>
      </c>
      <c r="H3619" s="2669" t="s">
        <v>4947</v>
      </c>
      <c r="I3619" s="3025">
        <v>1582.47</v>
      </c>
      <c r="J3619" s="3025">
        <v>0</v>
      </c>
      <c r="O3619">
        <f>SUMIF('3BL ACTUAL'!C:C,G3619,'3BL ACTUAL'!J:J)</f>
        <v>0</v>
      </c>
    </row>
    <row r="3620" spans="1:15">
      <c r="A3620" s="2669" t="s">
        <v>10481</v>
      </c>
      <c r="B3620" s="2669" t="s">
        <v>4415</v>
      </c>
      <c r="C3620" s="2669" t="s">
        <v>5059</v>
      </c>
      <c r="D3620" s="2669" t="s">
        <v>4415</v>
      </c>
      <c r="E3620" s="2669" t="s">
        <v>7450</v>
      </c>
      <c r="F3620" s="2669" t="s">
        <v>10482</v>
      </c>
      <c r="G3620" s="2669" t="s">
        <v>5303</v>
      </c>
      <c r="H3620" s="2669" t="s">
        <v>5063</v>
      </c>
      <c r="I3620" s="3025">
        <v>0</v>
      </c>
      <c r="J3620" s="3025">
        <v>0</v>
      </c>
      <c r="O3620">
        <f>SUMIF('3BL ACTUAL'!C:C,G3620,'3BL ACTUAL'!J:J)</f>
        <v>0</v>
      </c>
    </row>
    <row r="3621" spans="1:15">
      <c r="A3621" s="2669" t="s">
        <v>10481</v>
      </c>
      <c r="B3621" s="2669" t="s">
        <v>4415</v>
      </c>
      <c r="C3621" s="2669" t="s">
        <v>5059</v>
      </c>
      <c r="D3621" s="2669" t="s">
        <v>4415</v>
      </c>
      <c r="E3621" s="2669" t="s">
        <v>7450</v>
      </c>
      <c r="F3621" s="2669" t="s">
        <v>10482</v>
      </c>
      <c r="G3621" s="2669" t="s">
        <v>5311</v>
      </c>
      <c r="H3621" s="2669" t="s">
        <v>5064</v>
      </c>
      <c r="I3621" s="3025">
        <v>0</v>
      </c>
      <c r="J3621" s="3025">
        <v>1582.47</v>
      </c>
      <c r="O3621">
        <f>SUMIF('3BL ACTUAL'!C:C,G3621,'3BL ACTUAL'!J:J)</f>
        <v>0</v>
      </c>
    </row>
    <row r="3622" spans="1:15">
      <c r="H3622" t="s">
        <v>7451</v>
      </c>
      <c r="O3622">
        <f>SUMIF('3BL ACTUAL'!C:C,G3622,'3BL ACTUAL'!J:J)</f>
        <v>0</v>
      </c>
    </row>
    <row r="3623" spans="1:15">
      <c r="O3623">
        <f>SUMIF('3BL ACTUAL'!C:C,G3623,'3BL ACTUAL'!J:J)</f>
        <v>0</v>
      </c>
    </row>
    <row r="3624" spans="1:15">
      <c r="H3624" s="2668" t="s">
        <v>10483</v>
      </c>
      <c r="O3624">
        <f>SUMIF('3BL ACTUAL'!C:C,G3624,'3BL ACTUAL'!J:J)</f>
        <v>0</v>
      </c>
    </row>
    <row r="3625" spans="1:15">
      <c r="A3625" s="2669" t="s">
        <v>10481</v>
      </c>
      <c r="B3625" s="2669" t="s">
        <v>4415</v>
      </c>
      <c r="C3625" s="2669" t="s">
        <v>5059</v>
      </c>
      <c r="D3625" s="2669" t="s">
        <v>4415</v>
      </c>
      <c r="E3625" s="2669" t="s">
        <v>7452</v>
      </c>
      <c r="F3625" s="2669" t="s">
        <v>10484</v>
      </c>
      <c r="G3625" s="2669" t="s">
        <v>5308</v>
      </c>
      <c r="H3625" s="2669" t="s">
        <v>5097</v>
      </c>
      <c r="I3625" s="3025">
        <v>0</v>
      </c>
      <c r="J3625" s="3025">
        <v>0</v>
      </c>
      <c r="O3625">
        <f>SUMIF('3BL ACTUAL'!C:C,G3625,'3BL ACTUAL'!J:J)</f>
        <v>0</v>
      </c>
    </row>
    <row r="3626" spans="1:15">
      <c r="A3626" s="2669" t="s">
        <v>10481</v>
      </c>
      <c r="B3626" s="2669" t="s">
        <v>4415</v>
      </c>
      <c r="C3626" s="2669" t="s">
        <v>5059</v>
      </c>
      <c r="D3626" s="2669" t="s">
        <v>4415</v>
      </c>
      <c r="E3626" s="2669" t="s">
        <v>7452</v>
      </c>
      <c r="F3626" s="2669" t="s">
        <v>10484</v>
      </c>
      <c r="G3626" s="2669" t="s">
        <v>5309</v>
      </c>
      <c r="H3626" s="2669" t="s">
        <v>4947</v>
      </c>
      <c r="I3626" s="3025">
        <v>243</v>
      </c>
      <c r="J3626" s="3025">
        <v>0</v>
      </c>
      <c r="O3626">
        <f>SUMIF('3BL ACTUAL'!C:C,G3626,'3BL ACTUAL'!J:J)</f>
        <v>0</v>
      </c>
    </row>
    <row r="3627" spans="1:15">
      <c r="A3627" s="2669" t="s">
        <v>10481</v>
      </c>
      <c r="B3627" s="2669" t="s">
        <v>4415</v>
      </c>
      <c r="C3627" s="2669" t="s">
        <v>5059</v>
      </c>
      <c r="D3627" s="2669" t="s">
        <v>4415</v>
      </c>
      <c r="E3627" s="2669" t="s">
        <v>7452</v>
      </c>
      <c r="F3627" s="2669" t="s">
        <v>10484</v>
      </c>
      <c r="G3627" s="2669" t="s">
        <v>5303</v>
      </c>
      <c r="H3627" s="2669" t="s">
        <v>5063</v>
      </c>
      <c r="I3627" s="3025">
        <v>0</v>
      </c>
      <c r="J3627" s="3025">
        <v>0</v>
      </c>
      <c r="O3627">
        <f>SUMIF('3BL ACTUAL'!C:C,G3627,'3BL ACTUAL'!J:J)</f>
        <v>0</v>
      </c>
    </row>
    <row r="3628" spans="1:15">
      <c r="A3628" s="2669" t="s">
        <v>10481</v>
      </c>
      <c r="B3628" s="2669" t="s">
        <v>4415</v>
      </c>
      <c r="C3628" s="2669" t="s">
        <v>5059</v>
      </c>
      <c r="D3628" s="2669" t="s">
        <v>4415</v>
      </c>
      <c r="E3628" s="2669" t="s">
        <v>7452</v>
      </c>
      <c r="F3628" s="2669" t="s">
        <v>10484</v>
      </c>
      <c r="G3628" s="2669" t="s">
        <v>5311</v>
      </c>
      <c r="H3628" s="2669" t="s">
        <v>5064</v>
      </c>
      <c r="I3628" s="3025">
        <v>0</v>
      </c>
      <c r="J3628" s="3025">
        <v>243</v>
      </c>
      <c r="O3628">
        <f>SUMIF('3BL ACTUAL'!C:C,G3628,'3BL ACTUAL'!J:J)</f>
        <v>0</v>
      </c>
    </row>
    <row r="3629" spans="1:15">
      <c r="H3629" t="s">
        <v>7453</v>
      </c>
      <c r="O3629">
        <f>SUMIF('3BL ACTUAL'!C:C,G3629,'3BL ACTUAL'!J:J)</f>
        <v>0</v>
      </c>
    </row>
    <row r="3630" spans="1:15">
      <c r="O3630">
        <f>SUMIF('3BL ACTUAL'!C:C,G3630,'3BL ACTUAL'!J:J)</f>
        <v>0</v>
      </c>
    </row>
    <row r="3631" spans="1:15">
      <c r="H3631" s="2668" t="s">
        <v>10485</v>
      </c>
      <c r="O3631">
        <f>SUMIF('3BL ACTUAL'!C:C,G3631,'3BL ACTUAL'!J:J)</f>
        <v>0</v>
      </c>
    </row>
    <row r="3632" spans="1:15">
      <c r="A3632" s="2669" t="s">
        <v>10486</v>
      </c>
      <c r="B3632" s="2669" t="s">
        <v>4415</v>
      </c>
      <c r="C3632" s="2669" t="s">
        <v>5059</v>
      </c>
      <c r="D3632" s="2669" t="s">
        <v>4415</v>
      </c>
      <c r="E3632" s="2669" t="s">
        <v>7689</v>
      </c>
      <c r="F3632" s="2669" t="s">
        <v>10487</v>
      </c>
      <c r="G3632" s="2669" t="s">
        <v>5308</v>
      </c>
      <c r="H3632" s="2669" t="s">
        <v>5097</v>
      </c>
      <c r="I3632" s="3025">
        <v>0</v>
      </c>
      <c r="J3632" s="3025">
        <v>0</v>
      </c>
      <c r="O3632">
        <f>SUMIF('3BL ACTUAL'!C:C,G3632,'3BL ACTUAL'!J:J)</f>
        <v>0</v>
      </c>
    </row>
    <row r="3633" spans="1:15">
      <c r="A3633" s="2669" t="s">
        <v>10486</v>
      </c>
      <c r="B3633" s="2669" t="s">
        <v>4415</v>
      </c>
      <c r="C3633" s="2669" t="s">
        <v>5059</v>
      </c>
      <c r="D3633" s="2669" t="s">
        <v>4415</v>
      </c>
      <c r="E3633" s="2669" t="s">
        <v>7689</v>
      </c>
      <c r="F3633" s="2669" t="s">
        <v>10487</v>
      </c>
      <c r="G3633" s="2669" t="s">
        <v>5322</v>
      </c>
      <c r="H3633" s="2669" t="s">
        <v>4968</v>
      </c>
      <c r="I3633" s="3025">
        <v>78</v>
      </c>
      <c r="J3633" s="3025">
        <v>0</v>
      </c>
      <c r="O3633">
        <f>SUMIF('3BL ACTUAL'!C:C,G3633,'3BL ACTUAL'!J:J)</f>
        <v>0</v>
      </c>
    </row>
    <row r="3634" spans="1:15">
      <c r="A3634" s="2669" t="s">
        <v>10486</v>
      </c>
      <c r="B3634" s="2669" t="s">
        <v>4415</v>
      </c>
      <c r="C3634" s="2669" t="s">
        <v>5059</v>
      </c>
      <c r="D3634" s="2669" t="s">
        <v>4415</v>
      </c>
      <c r="E3634" s="2669" t="s">
        <v>7689</v>
      </c>
      <c r="F3634" s="2669" t="s">
        <v>10487</v>
      </c>
      <c r="G3634" s="2669" t="s">
        <v>5303</v>
      </c>
      <c r="H3634" s="2669" t="s">
        <v>5063</v>
      </c>
      <c r="I3634" s="3025">
        <v>0</v>
      </c>
      <c r="J3634" s="3025">
        <v>0</v>
      </c>
      <c r="O3634">
        <f>SUMIF('3BL ACTUAL'!C:C,G3634,'3BL ACTUAL'!J:J)</f>
        <v>0</v>
      </c>
    </row>
    <row r="3635" spans="1:15">
      <c r="A3635" s="2669" t="s">
        <v>10486</v>
      </c>
      <c r="B3635" s="2669" t="s">
        <v>4415</v>
      </c>
      <c r="C3635" s="2669" t="s">
        <v>5059</v>
      </c>
      <c r="D3635" s="2669" t="s">
        <v>4415</v>
      </c>
      <c r="E3635" s="2669" t="s">
        <v>7689</v>
      </c>
      <c r="F3635" s="2669" t="s">
        <v>10487</v>
      </c>
      <c r="G3635" s="2669" t="s">
        <v>5311</v>
      </c>
      <c r="H3635" s="2669" t="s">
        <v>5064</v>
      </c>
      <c r="I3635" s="3025">
        <v>0</v>
      </c>
      <c r="J3635" s="3025">
        <v>78</v>
      </c>
      <c r="O3635">
        <f>SUMIF('3BL ACTUAL'!C:C,G3635,'3BL ACTUAL'!J:J)</f>
        <v>0</v>
      </c>
    </row>
    <row r="3636" spans="1:15">
      <c r="H3636" t="s">
        <v>7690</v>
      </c>
      <c r="O3636">
        <f>SUMIF('3BL ACTUAL'!C:C,G3636,'3BL ACTUAL'!J:J)</f>
        <v>0</v>
      </c>
    </row>
    <row r="3637" spans="1:15">
      <c r="O3637">
        <f>SUMIF('3BL ACTUAL'!C:C,G3637,'3BL ACTUAL'!J:J)</f>
        <v>0</v>
      </c>
    </row>
    <row r="3638" spans="1:15">
      <c r="H3638" s="2668" t="s">
        <v>10488</v>
      </c>
      <c r="N3638" s="1460">
        <v>1</v>
      </c>
      <c r="O3638">
        <f>SUMIF('3BL ACTUAL'!C:C,G3638,'3BL ACTUAL'!J:J)</f>
        <v>0</v>
      </c>
    </row>
    <row r="3639" spans="1:15">
      <c r="A3639" s="2669" t="s">
        <v>10486</v>
      </c>
      <c r="B3639" s="2669" t="s">
        <v>5169</v>
      </c>
      <c r="C3639" s="2669" t="s">
        <v>5298</v>
      </c>
      <c r="D3639" s="2669" t="s">
        <v>5299</v>
      </c>
      <c r="E3639" s="2669" t="s">
        <v>8986</v>
      </c>
      <c r="F3639" s="2669" t="s">
        <v>10489</v>
      </c>
      <c r="G3639" s="2669" t="s">
        <v>8992</v>
      </c>
      <c r="H3639" s="2669" t="s">
        <v>8993</v>
      </c>
      <c r="I3639" s="3025">
        <v>415.39</v>
      </c>
      <c r="J3639" s="3025">
        <v>0</v>
      </c>
      <c r="O3639">
        <f>SUMIF('3BL ACTUAL'!C:C,G3639,'3BL ACTUAL'!J:J)</f>
        <v>0</v>
      </c>
    </row>
    <row r="3640" spans="1:15">
      <c r="A3640" s="2669" t="s">
        <v>10486</v>
      </c>
      <c r="B3640" s="2669" t="s">
        <v>5169</v>
      </c>
      <c r="C3640" s="2669" t="s">
        <v>5298</v>
      </c>
      <c r="D3640" s="2669" t="s">
        <v>5299</v>
      </c>
      <c r="E3640" s="2669" t="s">
        <v>8986</v>
      </c>
      <c r="F3640" s="2669" t="s">
        <v>10489</v>
      </c>
      <c r="G3640" s="2669" t="s">
        <v>8980</v>
      </c>
      <c r="H3640" s="2669" t="s">
        <v>9055</v>
      </c>
      <c r="I3640" s="3025">
        <v>0</v>
      </c>
      <c r="J3640" s="3025">
        <v>415.39</v>
      </c>
      <c r="O3640">
        <f>SUMIF('3BL ACTUAL'!C:C,G3640,'3BL ACTUAL'!J:J)</f>
        <v>0</v>
      </c>
    </row>
    <row r="3641" spans="1:15">
      <c r="H3641" t="s">
        <v>8987</v>
      </c>
      <c r="O3641">
        <f>SUMIF('3BL ACTUAL'!C:C,G3641,'3BL ACTUAL'!J:J)</f>
        <v>0</v>
      </c>
    </row>
    <row r="3642" spans="1:15">
      <c r="O3642">
        <f>SUMIF('3BL ACTUAL'!C:C,G3642,'3BL ACTUAL'!J:J)</f>
        <v>0</v>
      </c>
    </row>
    <row r="3643" spans="1:15">
      <c r="H3643" s="2668" t="s">
        <v>10490</v>
      </c>
      <c r="O3643">
        <f>SUMIF('3BL ACTUAL'!C:C,G3643,'3BL ACTUAL'!J:J)</f>
        <v>0</v>
      </c>
    </row>
    <row r="3644" spans="1:15">
      <c r="A3644" s="2669" t="s">
        <v>10491</v>
      </c>
      <c r="B3644" s="2669" t="s">
        <v>4415</v>
      </c>
      <c r="C3644" s="2669" t="s">
        <v>5059</v>
      </c>
      <c r="D3644" s="2669" t="s">
        <v>4415</v>
      </c>
      <c r="E3644" s="2669" t="s">
        <v>7788</v>
      </c>
      <c r="F3644" s="2669" t="s">
        <v>10492</v>
      </c>
      <c r="G3644" s="2669" t="s">
        <v>5308</v>
      </c>
      <c r="H3644" s="2669" t="s">
        <v>5097</v>
      </c>
      <c r="I3644" s="3025">
        <v>0</v>
      </c>
      <c r="J3644" s="3025">
        <v>0</v>
      </c>
      <c r="O3644">
        <f>SUMIF('3BL ACTUAL'!C:C,G3644,'3BL ACTUAL'!J:J)</f>
        <v>0</v>
      </c>
    </row>
    <row r="3645" spans="1:15">
      <c r="A3645" s="2669" t="s">
        <v>10491</v>
      </c>
      <c r="B3645" s="2669" t="s">
        <v>4415</v>
      </c>
      <c r="C3645" s="2669" t="s">
        <v>5059</v>
      </c>
      <c r="D3645" s="2669" t="s">
        <v>4415</v>
      </c>
      <c r="E3645" s="2669" t="s">
        <v>7788</v>
      </c>
      <c r="F3645" s="2669" t="s">
        <v>10492</v>
      </c>
      <c r="G3645" s="2669" t="s">
        <v>5332</v>
      </c>
      <c r="H3645" s="2669" t="s">
        <v>4981</v>
      </c>
      <c r="I3645" s="3025">
        <v>380</v>
      </c>
      <c r="J3645" s="3025">
        <v>0</v>
      </c>
      <c r="O3645">
        <f>SUMIF('3BL ACTUAL'!C:C,G3645,'3BL ACTUAL'!J:J)</f>
        <v>0</v>
      </c>
    </row>
    <row r="3646" spans="1:15">
      <c r="A3646" s="2669" t="s">
        <v>10491</v>
      </c>
      <c r="B3646" s="2669" t="s">
        <v>4415</v>
      </c>
      <c r="C3646" s="2669" t="s">
        <v>5059</v>
      </c>
      <c r="D3646" s="2669" t="s">
        <v>4415</v>
      </c>
      <c r="E3646" s="2669" t="s">
        <v>7788</v>
      </c>
      <c r="F3646" s="2669" t="s">
        <v>10492</v>
      </c>
      <c r="G3646" s="2669" t="s">
        <v>5303</v>
      </c>
      <c r="H3646" s="2669" t="s">
        <v>5063</v>
      </c>
      <c r="I3646" s="3025">
        <v>0</v>
      </c>
      <c r="J3646" s="3025">
        <v>0</v>
      </c>
      <c r="O3646">
        <f>SUMIF('3BL ACTUAL'!C:C,G3646,'3BL ACTUAL'!J:J)</f>
        <v>0</v>
      </c>
    </row>
    <row r="3647" spans="1:15">
      <c r="A3647" s="2669" t="s">
        <v>10491</v>
      </c>
      <c r="B3647" s="2669" t="s">
        <v>4415</v>
      </c>
      <c r="C3647" s="2669" t="s">
        <v>5059</v>
      </c>
      <c r="D3647" s="2669" t="s">
        <v>4415</v>
      </c>
      <c r="E3647" s="2669" t="s">
        <v>7788</v>
      </c>
      <c r="F3647" s="2669" t="s">
        <v>10492</v>
      </c>
      <c r="G3647" s="2669" t="s">
        <v>5311</v>
      </c>
      <c r="H3647" s="2669" t="s">
        <v>5064</v>
      </c>
      <c r="I3647" s="3025">
        <v>0</v>
      </c>
      <c r="J3647" s="3025">
        <v>380</v>
      </c>
      <c r="O3647">
        <f>SUMIF('3BL ACTUAL'!C:C,G3647,'3BL ACTUAL'!J:J)</f>
        <v>0</v>
      </c>
    </row>
    <row r="3648" spans="1:15">
      <c r="H3648" t="s">
        <v>7789</v>
      </c>
      <c r="O3648">
        <f>SUMIF('3BL ACTUAL'!C:C,G3648,'3BL ACTUAL'!J:J)</f>
        <v>0</v>
      </c>
    </row>
    <row r="3649" spans="1:15">
      <c r="O3649">
        <f>SUMIF('3BL ACTUAL'!C:C,G3649,'3BL ACTUAL'!J:J)</f>
        <v>0</v>
      </c>
    </row>
    <row r="3650" spans="1:15">
      <c r="H3650" s="2668" t="s">
        <v>10493</v>
      </c>
      <c r="O3650">
        <f>SUMIF('3BL ACTUAL'!C:C,G3650,'3BL ACTUAL'!J:J)</f>
        <v>0</v>
      </c>
    </row>
    <row r="3651" spans="1:15">
      <c r="A3651" s="2669" t="s">
        <v>10491</v>
      </c>
      <c r="B3651" s="2669" t="s">
        <v>5071</v>
      </c>
      <c r="C3651" s="2669" t="s">
        <v>9011</v>
      </c>
      <c r="D3651" s="2669" t="s">
        <v>5071</v>
      </c>
      <c r="E3651" s="2669" t="s">
        <v>10494</v>
      </c>
      <c r="F3651" s="2669" t="s">
        <v>10495</v>
      </c>
      <c r="G3651" s="2669" t="s">
        <v>5311</v>
      </c>
      <c r="H3651" s="2669" t="s">
        <v>5015</v>
      </c>
      <c r="I3651" s="3025">
        <v>380</v>
      </c>
      <c r="J3651" s="3025">
        <v>0</v>
      </c>
      <c r="O3651">
        <f>SUMIF('3BL ACTUAL'!C:C,G3651,'3BL ACTUAL'!J:J)</f>
        <v>0</v>
      </c>
    </row>
    <row r="3652" spans="1:15">
      <c r="A3652" s="2669" t="s">
        <v>10491</v>
      </c>
      <c r="B3652" s="2669" t="s">
        <v>5071</v>
      </c>
      <c r="C3652" s="2669" t="s">
        <v>9011</v>
      </c>
      <c r="D3652" s="2669" t="s">
        <v>5071</v>
      </c>
      <c r="E3652" s="2669" t="s">
        <v>10494</v>
      </c>
      <c r="F3652" s="2669" t="s">
        <v>10495</v>
      </c>
      <c r="G3652" s="2669" t="s">
        <v>5305</v>
      </c>
      <c r="H3652" s="2669" t="s">
        <v>9014</v>
      </c>
      <c r="I3652" s="3025">
        <v>0</v>
      </c>
      <c r="J3652" s="3025">
        <v>380</v>
      </c>
      <c r="O3652">
        <f>SUMIF('3BL ACTUAL'!C:C,G3652,'3BL ACTUAL'!J:J)</f>
        <v>0</v>
      </c>
    </row>
    <row r="3653" spans="1:15">
      <c r="H3653" t="s">
        <v>9015</v>
      </c>
      <c r="O3653">
        <f>SUMIF('3BL ACTUAL'!C:C,G3653,'3BL ACTUAL'!J:J)</f>
        <v>0</v>
      </c>
    </row>
    <row r="3654" spans="1:15">
      <c r="O3654">
        <f>SUMIF('3BL ACTUAL'!C:C,G3654,'3BL ACTUAL'!J:J)</f>
        <v>0</v>
      </c>
    </row>
    <row r="3655" spans="1:15">
      <c r="H3655" s="2668" t="s">
        <v>10496</v>
      </c>
      <c r="O3655">
        <f>SUMIF('3BL ACTUAL'!C:C,G3655,'3BL ACTUAL'!J:J)</f>
        <v>0</v>
      </c>
    </row>
    <row r="3656" spans="1:15">
      <c r="A3656" s="2669" t="s">
        <v>10497</v>
      </c>
      <c r="B3656" s="2669" t="s">
        <v>4415</v>
      </c>
      <c r="C3656" s="2669" t="s">
        <v>5059</v>
      </c>
      <c r="D3656" s="2669" t="s">
        <v>4415</v>
      </c>
      <c r="E3656" s="2669" t="s">
        <v>7448</v>
      </c>
      <c r="F3656" s="2669" t="s">
        <v>10498</v>
      </c>
      <c r="G3656" s="2669" t="s">
        <v>5308</v>
      </c>
      <c r="H3656" s="2669" t="s">
        <v>5097</v>
      </c>
      <c r="I3656" s="3025">
        <v>0</v>
      </c>
      <c r="J3656" s="3025">
        <v>0</v>
      </c>
      <c r="O3656">
        <f>SUMIF('3BL ACTUAL'!C:C,G3656,'3BL ACTUAL'!J:J)</f>
        <v>0</v>
      </c>
    </row>
    <row r="3657" spans="1:15">
      <c r="A3657" s="2669" t="s">
        <v>10497</v>
      </c>
      <c r="B3657" s="2669" t="s">
        <v>4415</v>
      </c>
      <c r="C3657" s="2669" t="s">
        <v>5059</v>
      </c>
      <c r="D3657" s="2669" t="s">
        <v>4415</v>
      </c>
      <c r="E3657" s="2669" t="s">
        <v>7448</v>
      </c>
      <c r="F3657" s="2669" t="s">
        <v>10498</v>
      </c>
      <c r="G3657" s="2669" t="s">
        <v>5309</v>
      </c>
      <c r="H3657" s="2669" t="s">
        <v>4947</v>
      </c>
      <c r="I3657" s="3025">
        <v>476.25</v>
      </c>
      <c r="J3657" s="3025">
        <v>0</v>
      </c>
      <c r="O3657">
        <f>SUMIF('3BL ACTUAL'!C:C,G3657,'3BL ACTUAL'!J:J)</f>
        <v>0</v>
      </c>
    </row>
    <row r="3658" spans="1:15">
      <c r="A3658" s="2669" t="s">
        <v>10497</v>
      </c>
      <c r="B3658" s="2669" t="s">
        <v>4415</v>
      </c>
      <c r="C3658" s="2669" t="s">
        <v>5059</v>
      </c>
      <c r="D3658" s="2669" t="s">
        <v>4415</v>
      </c>
      <c r="E3658" s="2669" t="s">
        <v>7448</v>
      </c>
      <c r="F3658" s="2669" t="s">
        <v>10498</v>
      </c>
      <c r="G3658" s="2669" t="s">
        <v>5303</v>
      </c>
      <c r="H3658" s="2669" t="s">
        <v>5063</v>
      </c>
      <c r="I3658" s="3025">
        <v>0</v>
      </c>
      <c r="J3658" s="3025">
        <v>0</v>
      </c>
      <c r="O3658">
        <f>SUMIF('3BL ACTUAL'!C:C,G3658,'3BL ACTUAL'!J:J)</f>
        <v>0</v>
      </c>
    </row>
    <row r="3659" spans="1:15">
      <c r="A3659" s="2669" t="s">
        <v>10497</v>
      </c>
      <c r="B3659" s="2669" t="s">
        <v>4415</v>
      </c>
      <c r="C3659" s="2669" t="s">
        <v>5059</v>
      </c>
      <c r="D3659" s="2669" t="s">
        <v>4415</v>
      </c>
      <c r="E3659" s="2669" t="s">
        <v>7448</v>
      </c>
      <c r="F3659" s="2669" t="s">
        <v>10498</v>
      </c>
      <c r="G3659" s="2669" t="s">
        <v>5311</v>
      </c>
      <c r="H3659" s="2669" t="s">
        <v>5064</v>
      </c>
      <c r="I3659" s="3025">
        <v>0</v>
      </c>
      <c r="J3659" s="3025">
        <v>476.25</v>
      </c>
      <c r="O3659">
        <f>SUMIF('3BL ACTUAL'!C:C,G3659,'3BL ACTUAL'!J:J)</f>
        <v>0</v>
      </c>
    </row>
    <row r="3660" spans="1:15">
      <c r="H3660" t="s">
        <v>7449</v>
      </c>
      <c r="O3660">
        <f>SUMIF('3BL ACTUAL'!C:C,G3660,'3BL ACTUAL'!J:J)</f>
        <v>0</v>
      </c>
    </row>
    <row r="3661" spans="1:15">
      <c r="O3661">
        <f>SUMIF('3BL ACTUAL'!C:C,G3661,'3BL ACTUAL'!J:J)</f>
        <v>0</v>
      </c>
    </row>
    <row r="3662" spans="1:15">
      <c r="H3662" s="2668" t="s">
        <v>10499</v>
      </c>
      <c r="O3662">
        <f>SUMIF('3BL ACTUAL'!C:C,G3662,'3BL ACTUAL'!J:J)</f>
        <v>0</v>
      </c>
    </row>
    <row r="3663" spans="1:15">
      <c r="A3663" s="2669" t="s">
        <v>10500</v>
      </c>
      <c r="B3663" s="2669" t="s">
        <v>4415</v>
      </c>
      <c r="C3663" s="2669" t="s">
        <v>5059</v>
      </c>
      <c r="D3663" s="2669" t="s">
        <v>4415</v>
      </c>
      <c r="E3663" s="2669" t="s">
        <v>7444</v>
      </c>
      <c r="F3663" s="2669" t="s">
        <v>10501</v>
      </c>
      <c r="G3663" s="2669" t="s">
        <v>5308</v>
      </c>
      <c r="H3663" s="2669" t="s">
        <v>5097</v>
      </c>
      <c r="I3663" s="3025">
        <v>0</v>
      </c>
      <c r="J3663" s="3025">
        <v>0</v>
      </c>
      <c r="O3663">
        <f>SUMIF('3BL ACTUAL'!C:C,G3663,'3BL ACTUAL'!J:J)</f>
        <v>0</v>
      </c>
    </row>
    <row r="3664" spans="1:15">
      <c r="A3664" s="2669" t="s">
        <v>10500</v>
      </c>
      <c r="B3664" s="2669" t="s">
        <v>4415</v>
      </c>
      <c r="C3664" s="2669" t="s">
        <v>5059</v>
      </c>
      <c r="D3664" s="2669" t="s">
        <v>4415</v>
      </c>
      <c r="E3664" s="2669" t="s">
        <v>7444</v>
      </c>
      <c r="F3664" s="2669" t="s">
        <v>10501</v>
      </c>
      <c r="G3664" s="2669" t="s">
        <v>5309</v>
      </c>
      <c r="H3664" s="2669" t="s">
        <v>4947</v>
      </c>
      <c r="I3664" s="3025">
        <v>8307.64</v>
      </c>
      <c r="J3664" s="3025">
        <v>0</v>
      </c>
      <c r="O3664">
        <f>SUMIF('3BL ACTUAL'!C:C,G3664,'3BL ACTUAL'!J:J)</f>
        <v>0</v>
      </c>
    </row>
    <row r="3665" spans="1:15">
      <c r="A3665" s="2669" t="s">
        <v>10500</v>
      </c>
      <c r="B3665" s="2669" t="s">
        <v>4415</v>
      </c>
      <c r="C3665" s="2669" t="s">
        <v>5059</v>
      </c>
      <c r="D3665" s="2669" t="s">
        <v>4415</v>
      </c>
      <c r="E3665" s="2669" t="s">
        <v>7444</v>
      </c>
      <c r="F3665" s="2669" t="s">
        <v>10501</v>
      </c>
      <c r="G3665" s="2669" t="s">
        <v>5303</v>
      </c>
      <c r="H3665" s="2669" t="s">
        <v>5063</v>
      </c>
      <c r="I3665" s="3025">
        <v>0</v>
      </c>
      <c r="J3665" s="3025">
        <v>0</v>
      </c>
      <c r="O3665">
        <f>SUMIF('3BL ACTUAL'!C:C,G3665,'3BL ACTUAL'!J:J)</f>
        <v>0</v>
      </c>
    </row>
    <row r="3666" spans="1:15">
      <c r="A3666" s="2669" t="s">
        <v>10500</v>
      </c>
      <c r="B3666" s="2669" t="s">
        <v>4415</v>
      </c>
      <c r="C3666" s="2669" t="s">
        <v>5059</v>
      </c>
      <c r="D3666" s="2669" t="s">
        <v>4415</v>
      </c>
      <c r="E3666" s="2669" t="s">
        <v>7444</v>
      </c>
      <c r="F3666" s="2669" t="s">
        <v>10501</v>
      </c>
      <c r="G3666" s="2669" t="s">
        <v>5311</v>
      </c>
      <c r="H3666" s="2669" t="s">
        <v>5064</v>
      </c>
      <c r="I3666" s="3025">
        <v>0</v>
      </c>
      <c r="J3666" s="3025">
        <v>8307.64</v>
      </c>
      <c r="O3666">
        <f>SUMIF('3BL ACTUAL'!C:C,G3666,'3BL ACTUAL'!J:J)</f>
        <v>0</v>
      </c>
    </row>
    <row r="3667" spans="1:15">
      <c r="H3667" t="s">
        <v>7445</v>
      </c>
      <c r="O3667">
        <f>SUMIF('3BL ACTUAL'!C:C,G3667,'3BL ACTUAL'!J:J)</f>
        <v>0</v>
      </c>
    </row>
    <row r="3668" spans="1:15">
      <c r="O3668">
        <f>SUMIF('3BL ACTUAL'!C:C,G3668,'3BL ACTUAL'!J:J)</f>
        <v>0</v>
      </c>
    </row>
    <row r="3669" spans="1:15">
      <c r="H3669" s="2668" t="s">
        <v>10502</v>
      </c>
      <c r="O3669">
        <f>SUMIF('3BL ACTUAL'!C:C,G3669,'3BL ACTUAL'!J:J)</f>
        <v>0</v>
      </c>
    </row>
    <row r="3670" spans="1:15">
      <c r="A3670" s="2669" t="s">
        <v>10500</v>
      </c>
      <c r="B3670" s="2669" t="s">
        <v>4415</v>
      </c>
      <c r="C3670" s="2669" t="s">
        <v>5059</v>
      </c>
      <c r="D3670" s="2669" t="s">
        <v>4415</v>
      </c>
      <c r="E3670" s="2669" t="s">
        <v>7446</v>
      </c>
      <c r="F3670" s="2669" t="s">
        <v>10503</v>
      </c>
      <c r="G3670" s="2669" t="s">
        <v>5308</v>
      </c>
      <c r="H3670" s="2669" t="s">
        <v>5097</v>
      </c>
      <c r="I3670" s="3025">
        <v>0</v>
      </c>
      <c r="J3670" s="3025">
        <v>0</v>
      </c>
      <c r="O3670">
        <f>SUMIF('3BL ACTUAL'!C:C,G3670,'3BL ACTUAL'!J:J)</f>
        <v>0</v>
      </c>
    </row>
    <row r="3671" spans="1:15">
      <c r="A3671" s="2669" t="s">
        <v>10500</v>
      </c>
      <c r="B3671" s="2669" t="s">
        <v>4415</v>
      </c>
      <c r="C3671" s="2669" t="s">
        <v>5059</v>
      </c>
      <c r="D3671" s="2669" t="s">
        <v>4415</v>
      </c>
      <c r="E3671" s="2669" t="s">
        <v>7446</v>
      </c>
      <c r="F3671" s="2669" t="s">
        <v>10503</v>
      </c>
      <c r="G3671" s="2669" t="s">
        <v>5309</v>
      </c>
      <c r="H3671" s="2669" t="s">
        <v>4947</v>
      </c>
      <c r="I3671" s="3025">
        <v>378.4</v>
      </c>
      <c r="J3671" s="3025">
        <v>0</v>
      </c>
      <c r="O3671">
        <f>SUMIF('3BL ACTUAL'!C:C,G3671,'3BL ACTUAL'!J:J)</f>
        <v>0</v>
      </c>
    </row>
    <row r="3672" spans="1:15">
      <c r="A3672" s="2669" t="s">
        <v>10500</v>
      </c>
      <c r="B3672" s="2669" t="s">
        <v>4415</v>
      </c>
      <c r="C3672" s="2669" t="s">
        <v>5059</v>
      </c>
      <c r="D3672" s="2669" t="s">
        <v>4415</v>
      </c>
      <c r="E3672" s="2669" t="s">
        <v>7446</v>
      </c>
      <c r="F3672" s="2669" t="s">
        <v>10503</v>
      </c>
      <c r="G3672" s="2669" t="s">
        <v>5303</v>
      </c>
      <c r="H3672" s="2669" t="s">
        <v>5063</v>
      </c>
      <c r="I3672" s="3025">
        <v>0</v>
      </c>
      <c r="J3672" s="3025">
        <v>0</v>
      </c>
      <c r="O3672">
        <f>SUMIF('3BL ACTUAL'!C:C,G3672,'3BL ACTUAL'!J:J)</f>
        <v>0</v>
      </c>
    </row>
    <row r="3673" spans="1:15">
      <c r="A3673" s="2669" t="s">
        <v>10500</v>
      </c>
      <c r="B3673" s="2669" t="s">
        <v>4415</v>
      </c>
      <c r="C3673" s="2669" t="s">
        <v>5059</v>
      </c>
      <c r="D3673" s="2669" t="s">
        <v>4415</v>
      </c>
      <c r="E3673" s="2669" t="s">
        <v>7446</v>
      </c>
      <c r="F3673" s="2669" t="s">
        <v>10503</v>
      </c>
      <c r="G3673" s="2669" t="s">
        <v>5311</v>
      </c>
      <c r="H3673" s="2669" t="s">
        <v>5064</v>
      </c>
      <c r="I3673" s="3025">
        <v>0</v>
      </c>
      <c r="J3673" s="3025">
        <v>378.4</v>
      </c>
      <c r="O3673">
        <f>SUMIF('3BL ACTUAL'!C:C,G3673,'3BL ACTUAL'!J:J)</f>
        <v>0</v>
      </c>
    </row>
    <row r="3674" spans="1:15">
      <c r="H3674" t="s">
        <v>7447</v>
      </c>
      <c r="O3674">
        <f>SUMIF('3BL ACTUAL'!C:C,G3674,'3BL ACTUAL'!J:J)</f>
        <v>0</v>
      </c>
    </row>
    <row r="3675" spans="1:15">
      <c r="O3675">
        <f>SUMIF('3BL ACTUAL'!C:C,G3675,'3BL ACTUAL'!J:J)</f>
        <v>0</v>
      </c>
    </row>
    <row r="3676" spans="1:15">
      <c r="H3676" s="2668" t="s">
        <v>10504</v>
      </c>
      <c r="O3676">
        <f>SUMIF('3BL ACTUAL'!C:C,G3676,'3BL ACTUAL'!J:J)</f>
        <v>0</v>
      </c>
    </row>
    <row r="3677" spans="1:15">
      <c r="A3677" s="2669" t="s">
        <v>10505</v>
      </c>
      <c r="B3677" s="2669" t="s">
        <v>5169</v>
      </c>
      <c r="C3677" s="2669" t="s">
        <v>5298</v>
      </c>
      <c r="D3677" s="2669" t="s">
        <v>5299</v>
      </c>
      <c r="E3677" s="2669" t="s">
        <v>8850</v>
      </c>
      <c r="F3677" s="2669" t="s">
        <v>10506</v>
      </c>
      <c r="G3677" s="2669" t="s">
        <v>8992</v>
      </c>
      <c r="H3677" s="2669" t="s">
        <v>8993</v>
      </c>
      <c r="I3677" s="3025">
        <v>415.39</v>
      </c>
      <c r="J3677" s="3025">
        <v>0</v>
      </c>
      <c r="O3677">
        <f>SUMIF('3BL ACTUAL'!C:C,G3677,'3BL ACTUAL'!J:J)</f>
        <v>0</v>
      </c>
    </row>
    <row r="3678" spans="1:15">
      <c r="A3678" s="2669" t="s">
        <v>10505</v>
      </c>
      <c r="B3678" s="2669" t="s">
        <v>5169</v>
      </c>
      <c r="C3678" s="2669" t="s">
        <v>5298</v>
      </c>
      <c r="D3678" s="2669" t="s">
        <v>5299</v>
      </c>
      <c r="E3678" s="2669" t="s">
        <v>8850</v>
      </c>
      <c r="F3678" s="2669" t="s">
        <v>10506</v>
      </c>
      <c r="G3678" s="2669" t="s">
        <v>8784</v>
      </c>
      <c r="H3678" s="2669" t="s">
        <v>9036</v>
      </c>
      <c r="I3678" s="3025">
        <v>0</v>
      </c>
      <c r="J3678" s="3025">
        <v>415.39</v>
      </c>
      <c r="O3678">
        <f>SUMIF('3BL ACTUAL'!C:C,G3678,'3BL ACTUAL'!J:J)</f>
        <v>0</v>
      </c>
    </row>
    <row r="3679" spans="1:15">
      <c r="H3679" t="s">
        <v>8851</v>
      </c>
      <c r="O3679">
        <f>SUMIF('3BL ACTUAL'!C:C,G3679,'3BL ACTUAL'!J:J)</f>
        <v>0</v>
      </c>
    </row>
    <row r="3680" spans="1:15">
      <c r="O3680">
        <f>SUMIF('3BL ACTUAL'!C:C,G3680,'3BL ACTUAL'!J:J)</f>
        <v>0</v>
      </c>
    </row>
    <row r="3681" spans="1:15">
      <c r="H3681" s="2668" t="s">
        <v>10507</v>
      </c>
      <c r="O3681">
        <f>SUMIF('3BL ACTUAL'!C:C,G3681,'3BL ACTUAL'!J:J)</f>
        <v>0</v>
      </c>
    </row>
    <row r="3682" spans="1:15">
      <c r="A3682" s="2669" t="s">
        <v>10505</v>
      </c>
      <c r="B3682" s="2669" t="s">
        <v>5169</v>
      </c>
      <c r="C3682" s="2669" t="s">
        <v>5298</v>
      </c>
      <c r="D3682" s="2669" t="s">
        <v>5299</v>
      </c>
      <c r="E3682" s="2669" t="s">
        <v>8852</v>
      </c>
      <c r="F3682" s="2669" t="s">
        <v>10508</v>
      </c>
      <c r="G3682" s="2669" t="s">
        <v>8992</v>
      </c>
      <c r="H3682" s="2669" t="s">
        <v>8993</v>
      </c>
      <c r="I3682" s="3025">
        <v>415.39</v>
      </c>
      <c r="J3682" s="3025">
        <v>0</v>
      </c>
      <c r="O3682">
        <f>SUMIF('3BL ACTUAL'!C:C,G3682,'3BL ACTUAL'!J:J)</f>
        <v>0</v>
      </c>
    </row>
    <row r="3683" spans="1:15">
      <c r="A3683" s="2669" t="s">
        <v>10505</v>
      </c>
      <c r="B3683" s="2669" t="s">
        <v>5169</v>
      </c>
      <c r="C3683" s="2669" t="s">
        <v>5298</v>
      </c>
      <c r="D3683" s="2669" t="s">
        <v>5299</v>
      </c>
      <c r="E3683" s="2669" t="s">
        <v>8852</v>
      </c>
      <c r="F3683" s="2669" t="s">
        <v>10508</v>
      </c>
      <c r="G3683" s="2669" t="s">
        <v>8784</v>
      </c>
      <c r="H3683" s="2669" t="s">
        <v>9036</v>
      </c>
      <c r="I3683" s="3025">
        <v>0</v>
      </c>
      <c r="J3683" s="3025">
        <v>415.39</v>
      </c>
      <c r="O3683">
        <f>SUMIF('3BL ACTUAL'!C:C,G3683,'3BL ACTUAL'!J:J)</f>
        <v>0</v>
      </c>
    </row>
    <row r="3684" spans="1:15">
      <c r="H3684" t="s">
        <v>8853</v>
      </c>
      <c r="O3684">
        <f>SUMIF('3BL ACTUAL'!C:C,G3684,'3BL ACTUAL'!J:J)</f>
        <v>0</v>
      </c>
    </row>
    <row r="3685" spans="1:15">
      <c r="O3685">
        <f>SUMIF('3BL ACTUAL'!C:C,G3685,'3BL ACTUAL'!J:J)</f>
        <v>0</v>
      </c>
    </row>
    <row r="3686" spans="1:15">
      <c r="H3686" s="2668" t="s">
        <v>10509</v>
      </c>
      <c r="O3686">
        <f>SUMIF('3BL ACTUAL'!C:C,G3686,'3BL ACTUAL'!J:J)</f>
        <v>0</v>
      </c>
    </row>
    <row r="3687" spans="1:15">
      <c r="A3687" s="2669" t="s">
        <v>10505</v>
      </c>
      <c r="B3687" s="2669" t="s">
        <v>5169</v>
      </c>
      <c r="C3687" s="2669" t="s">
        <v>5298</v>
      </c>
      <c r="D3687" s="2669" t="s">
        <v>5299</v>
      </c>
      <c r="E3687" s="2669" t="s">
        <v>8854</v>
      </c>
      <c r="F3687" s="2669" t="s">
        <v>10510</v>
      </c>
      <c r="G3687" s="2669" t="s">
        <v>8994</v>
      </c>
      <c r="H3687" s="2669" t="s">
        <v>8995</v>
      </c>
      <c r="I3687" s="3025">
        <v>161.54</v>
      </c>
      <c r="J3687" s="3025">
        <v>0</v>
      </c>
      <c r="O3687">
        <f>SUMIF('3BL ACTUAL'!C:C,G3687,'3BL ACTUAL'!J:J)</f>
        <v>0</v>
      </c>
    </row>
    <row r="3688" spans="1:15">
      <c r="A3688" s="2669" t="s">
        <v>10505</v>
      </c>
      <c r="B3688" s="2669" t="s">
        <v>5169</v>
      </c>
      <c r="C3688" s="2669" t="s">
        <v>5298</v>
      </c>
      <c r="D3688" s="2669" t="s">
        <v>5299</v>
      </c>
      <c r="E3688" s="2669" t="s">
        <v>8854</v>
      </c>
      <c r="F3688" s="2669" t="s">
        <v>10510</v>
      </c>
      <c r="G3688" s="2669" t="s">
        <v>8784</v>
      </c>
      <c r="H3688" s="2669" t="s">
        <v>9036</v>
      </c>
      <c r="I3688" s="3025">
        <v>0</v>
      </c>
      <c r="J3688" s="3025">
        <v>161.54</v>
      </c>
      <c r="O3688">
        <f>SUMIF('3BL ACTUAL'!C:C,G3688,'3BL ACTUAL'!J:J)</f>
        <v>0</v>
      </c>
    </row>
    <row r="3689" spans="1:15">
      <c r="H3689" t="s">
        <v>8855</v>
      </c>
      <c r="O3689">
        <f>SUMIF('3BL ACTUAL'!C:C,G3689,'3BL ACTUAL'!J:J)</f>
        <v>0</v>
      </c>
    </row>
    <row r="3690" spans="1:15">
      <c r="O3690">
        <f>SUMIF('3BL ACTUAL'!C:C,G3690,'3BL ACTUAL'!J:J)</f>
        <v>0</v>
      </c>
    </row>
    <row r="3691" spans="1:15">
      <c r="H3691" s="2668" t="s">
        <v>10511</v>
      </c>
      <c r="O3691">
        <f>SUMIF('3BL ACTUAL'!C:C,G3691,'3BL ACTUAL'!J:J)</f>
        <v>0</v>
      </c>
    </row>
    <row r="3692" spans="1:15">
      <c r="A3692" s="2669" t="s">
        <v>10505</v>
      </c>
      <c r="B3692" s="2669" t="s">
        <v>5169</v>
      </c>
      <c r="C3692" s="2669" t="s">
        <v>5298</v>
      </c>
      <c r="D3692" s="2669" t="s">
        <v>5299</v>
      </c>
      <c r="E3692" s="2669" t="s">
        <v>8856</v>
      </c>
      <c r="F3692" s="2669" t="s">
        <v>10512</v>
      </c>
      <c r="G3692" s="2669" t="s">
        <v>8994</v>
      </c>
      <c r="H3692" s="2669" t="s">
        <v>8995</v>
      </c>
      <c r="I3692" s="3025">
        <v>161.54</v>
      </c>
      <c r="J3692" s="3025">
        <v>0</v>
      </c>
      <c r="O3692">
        <f>SUMIF('3BL ACTUAL'!C:C,G3692,'3BL ACTUAL'!J:J)</f>
        <v>0</v>
      </c>
    </row>
    <row r="3693" spans="1:15">
      <c r="A3693" s="2669" t="s">
        <v>10505</v>
      </c>
      <c r="B3693" s="2669" t="s">
        <v>5169</v>
      </c>
      <c r="C3693" s="2669" t="s">
        <v>5298</v>
      </c>
      <c r="D3693" s="2669" t="s">
        <v>5299</v>
      </c>
      <c r="E3693" s="2669" t="s">
        <v>8856</v>
      </c>
      <c r="F3693" s="2669" t="s">
        <v>10512</v>
      </c>
      <c r="G3693" s="2669" t="s">
        <v>8784</v>
      </c>
      <c r="H3693" s="2669" t="s">
        <v>9036</v>
      </c>
      <c r="I3693" s="3025">
        <v>0</v>
      </c>
      <c r="J3693" s="3025">
        <v>161.54</v>
      </c>
      <c r="O3693">
        <f>SUMIF('3BL ACTUAL'!C:C,G3693,'3BL ACTUAL'!J:J)</f>
        <v>0</v>
      </c>
    </row>
    <row r="3694" spans="1:15">
      <c r="H3694" t="s">
        <v>8857</v>
      </c>
      <c r="O3694">
        <f>SUMIF('3BL ACTUAL'!C:C,G3694,'3BL ACTUAL'!J:J)</f>
        <v>0</v>
      </c>
    </row>
    <row r="3695" spans="1:15">
      <c r="O3695">
        <f>SUMIF('3BL ACTUAL'!C:C,G3695,'3BL ACTUAL'!J:J)</f>
        <v>0</v>
      </c>
    </row>
    <row r="3696" spans="1:15">
      <c r="H3696" s="2668" t="s">
        <v>10513</v>
      </c>
      <c r="N3696" s="1460">
        <v>1</v>
      </c>
      <c r="O3696">
        <f>SUMIF('3BL ACTUAL'!C:C,G3696,'3BL ACTUAL'!J:J)</f>
        <v>0</v>
      </c>
    </row>
    <row r="3697" spans="1:15">
      <c r="A3697" s="2669" t="s">
        <v>10505</v>
      </c>
      <c r="B3697" s="2669" t="s">
        <v>5169</v>
      </c>
      <c r="C3697" s="2669" t="s">
        <v>5298</v>
      </c>
      <c r="D3697" s="2669" t="s">
        <v>5299</v>
      </c>
      <c r="E3697" s="2669" t="s">
        <v>8448</v>
      </c>
      <c r="F3697" s="2669" t="s">
        <v>10514</v>
      </c>
      <c r="G3697" s="2669" t="s">
        <v>8404</v>
      </c>
      <c r="H3697" s="2669" t="s">
        <v>8405</v>
      </c>
      <c r="I3697" s="3025">
        <v>388.62</v>
      </c>
      <c r="J3697" s="3025">
        <v>0</v>
      </c>
      <c r="O3697">
        <f>SUMIF('3BL ACTUAL'!C:C,G3697,'3BL ACTUAL'!J:J)</f>
        <v>0</v>
      </c>
    </row>
    <row r="3698" spans="1:15">
      <c r="A3698" s="2669" t="s">
        <v>10505</v>
      </c>
      <c r="B3698" s="2669" t="s">
        <v>5169</v>
      </c>
      <c r="C3698" s="2669" t="s">
        <v>5298</v>
      </c>
      <c r="D3698" s="2669" t="s">
        <v>5299</v>
      </c>
      <c r="E3698" s="2669" t="s">
        <v>8448</v>
      </c>
      <c r="F3698" s="2669" t="s">
        <v>10514</v>
      </c>
      <c r="G3698" s="2669" t="s">
        <v>8980</v>
      </c>
      <c r="H3698" s="2669" t="s">
        <v>9055</v>
      </c>
      <c r="I3698" s="3025">
        <v>0</v>
      </c>
      <c r="J3698" s="3025">
        <v>388.62</v>
      </c>
      <c r="O3698">
        <f>SUMIF('3BL ACTUAL'!C:C,G3698,'3BL ACTUAL'!J:J)</f>
        <v>0</v>
      </c>
    </row>
    <row r="3699" spans="1:15">
      <c r="H3699" t="s">
        <v>8449</v>
      </c>
      <c r="O3699">
        <f>SUMIF('3BL ACTUAL'!C:C,G3699,'3BL ACTUAL'!J:J)</f>
        <v>0</v>
      </c>
    </row>
    <row r="3700" spans="1:15">
      <c r="O3700">
        <f>SUMIF('3BL ACTUAL'!C:C,G3700,'3BL ACTUAL'!J:J)</f>
        <v>0</v>
      </c>
    </row>
    <row r="3701" spans="1:15">
      <c r="H3701" s="2668" t="s">
        <v>10515</v>
      </c>
      <c r="N3701" s="1460">
        <v>1</v>
      </c>
      <c r="O3701">
        <f>SUMIF('3BL ACTUAL'!C:C,G3701,'3BL ACTUAL'!J:J)</f>
        <v>0</v>
      </c>
    </row>
    <row r="3702" spans="1:15">
      <c r="A3702" s="2669" t="s">
        <v>10505</v>
      </c>
      <c r="B3702" s="2669" t="s">
        <v>5169</v>
      </c>
      <c r="C3702" s="2669" t="s">
        <v>5298</v>
      </c>
      <c r="D3702" s="2669" t="s">
        <v>5299</v>
      </c>
      <c r="E3702" s="2669" t="s">
        <v>8450</v>
      </c>
      <c r="F3702" s="2669" t="s">
        <v>10516</v>
      </c>
      <c r="G3702" s="2669" t="s">
        <v>8404</v>
      </c>
      <c r="H3702" s="2669" t="s">
        <v>8405</v>
      </c>
      <c r="I3702" s="3025">
        <v>388.62</v>
      </c>
      <c r="J3702" s="3025">
        <v>0</v>
      </c>
      <c r="O3702">
        <f>SUMIF('3BL ACTUAL'!C:C,G3702,'3BL ACTUAL'!J:J)</f>
        <v>0</v>
      </c>
    </row>
    <row r="3703" spans="1:15">
      <c r="A3703" s="2669" t="s">
        <v>10505</v>
      </c>
      <c r="B3703" s="2669" t="s">
        <v>5169</v>
      </c>
      <c r="C3703" s="2669" t="s">
        <v>5298</v>
      </c>
      <c r="D3703" s="2669" t="s">
        <v>5299</v>
      </c>
      <c r="E3703" s="2669" t="s">
        <v>8450</v>
      </c>
      <c r="F3703" s="2669" t="s">
        <v>10516</v>
      </c>
      <c r="G3703" s="2669" t="s">
        <v>8980</v>
      </c>
      <c r="H3703" s="2669" t="s">
        <v>9055</v>
      </c>
      <c r="I3703" s="3025">
        <v>0</v>
      </c>
      <c r="J3703" s="3025">
        <v>388.62</v>
      </c>
      <c r="O3703">
        <f>SUMIF('3BL ACTUAL'!C:C,G3703,'3BL ACTUAL'!J:J)</f>
        <v>0</v>
      </c>
    </row>
    <row r="3704" spans="1:15">
      <c r="H3704" t="s">
        <v>8451</v>
      </c>
      <c r="O3704">
        <f>SUMIF('3BL ACTUAL'!C:C,G3704,'3BL ACTUAL'!J:J)</f>
        <v>0</v>
      </c>
    </row>
    <row r="3705" spans="1:15">
      <c r="O3705">
        <f>SUMIF('3BL ACTUAL'!C:C,G3705,'3BL ACTUAL'!J:J)</f>
        <v>0</v>
      </c>
    </row>
    <row r="3706" spans="1:15">
      <c r="H3706" s="2668" t="s">
        <v>10517</v>
      </c>
      <c r="N3706" s="1460">
        <v>1</v>
      </c>
      <c r="O3706">
        <f>SUMIF('3BL ACTUAL'!C:C,G3706,'3BL ACTUAL'!J:J)</f>
        <v>0</v>
      </c>
    </row>
    <row r="3707" spans="1:15">
      <c r="A3707" s="2669" t="s">
        <v>10505</v>
      </c>
      <c r="B3707" s="2669" t="s">
        <v>5169</v>
      </c>
      <c r="C3707" s="2669" t="s">
        <v>5298</v>
      </c>
      <c r="D3707" s="2669" t="s">
        <v>5299</v>
      </c>
      <c r="E3707" s="2669" t="s">
        <v>8342</v>
      </c>
      <c r="F3707" s="2669" t="s">
        <v>10518</v>
      </c>
      <c r="G3707" s="2669" t="s">
        <v>8338</v>
      </c>
      <c r="H3707" s="2669" t="s">
        <v>8339</v>
      </c>
      <c r="I3707" s="3025">
        <v>207.13</v>
      </c>
      <c r="J3707" s="3025">
        <v>0</v>
      </c>
      <c r="O3707">
        <f>SUMIF('3BL ACTUAL'!C:C,G3707,'3BL ACTUAL'!J:J)</f>
        <v>0</v>
      </c>
    </row>
    <row r="3708" spans="1:15">
      <c r="A3708" s="2669" t="s">
        <v>10505</v>
      </c>
      <c r="B3708" s="2669" t="s">
        <v>5169</v>
      </c>
      <c r="C3708" s="2669" t="s">
        <v>5298</v>
      </c>
      <c r="D3708" s="2669" t="s">
        <v>5299</v>
      </c>
      <c r="E3708" s="2669" t="s">
        <v>8342</v>
      </c>
      <c r="F3708" s="2669" t="s">
        <v>10518</v>
      </c>
      <c r="G3708" s="2669" t="s">
        <v>8980</v>
      </c>
      <c r="H3708" s="2669" t="s">
        <v>9055</v>
      </c>
      <c r="I3708" s="3025">
        <v>0</v>
      </c>
      <c r="J3708" s="3025">
        <v>207.13</v>
      </c>
      <c r="O3708">
        <f>SUMIF('3BL ACTUAL'!C:C,G3708,'3BL ACTUAL'!J:J)</f>
        <v>0</v>
      </c>
    </row>
    <row r="3709" spans="1:15">
      <c r="H3709" t="s">
        <v>8343</v>
      </c>
      <c r="O3709">
        <f>SUMIF('3BL ACTUAL'!C:C,G3709,'3BL ACTUAL'!J:J)</f>
        <v>0</v>
      </c>
    </row>
    <row r="3710" spans="1:15">
      <c r="O3710">
        <f>SUMIF('3BL ACTUAL'!C:C,G3710,'3BL ACTUAL'!J:J)</f>
        <v>0</v>
      </c>
    </row>
    <row r="3711" spans="1:15">
      <c r="H3711" s="2668" t="s">
        <v>10519</v>
      </c>
      <c r="N3711" s="1460">
        <v>1</v>
      </c>
      <c r="O3711">
        <f>SUMIF('3BL ACTUAL'!C:C,G3711,'3BL ACTUAL'!J:J)</f>
        <v>0</v>
      </c>
    </row>
    <row r="3712" spans="1:15">
      <c r="A3712" s="2669" t="s">
        <v>10505</v>
      </c>
      <c r="B3712" s="2669" t="s">
        <v>5169</v>
      </c>
      <c r="C3712" s="2669" t="s">
        <v>5298</v>
      </c>
      <c r="D3712" s="2669" t="s">
        <v>5299</v>
      </c>
      <c r="E3712" s="2669" t="s">
        <v>8024</v>
      </c>
      <c r="F3712" s="2669" t="s">
        <v>10520</v>
      </c>
      <c r="G3712" s="2669" t="s">
        <v>8010</v>
      </c>
      <c r="H3712" s="2669" t="s">
        <v>8011</v>
      </c>
      <c r="I3712" s="3025">
        <v>462.5</v>
      </c>
      <c r="J3712" s="3025">
        <v>0</v>
      </c>
      <c r="O3712">
        <f>SUMIF('3BL ACTUAL'!C:C,G3712,'3BL ACTUAL'!J:J)</f>
        <v>0</v>
      </c>
    </row>
    <row r="3713" spans="1:15">
      <c r="A3713" s="2669" t="s">
        <v>10505</v>
      </c>
      <c r="B3713" s="2669" t="s">
        <v>5169</v>
      </c>
      <c r="C3713" s="2669" t="s">
        <v>5298</v>
      </c>
      <c r="D3713" s="2669" t="s">
        <v>5299</v>
      </c>
      <c r="E3713" s="2669" t="s">
        <v>8024</v>
      </c>
      <c r="F3713" s="2669" t="s">
        <v>10520</v>
      </c>
      <c r="G3713" s="2669" t="s">
        <v>8980</v>
      </c>
      <c r="H3713" s="2669" t="s">
        <v>9055</v>
      </c>
      <c r="I3713" s="3025">
        <v>0</v>
      </c>
      <c r="J3713" s="3025">
        <v>462.5</v>
      </c>
      <c r="O3713">
        <f>SUMIF('3BL ACTUAL'!C:C,G3713,'3BL ACTUAL'!J:J)</f>
        <v>0</v>
      </c>
    </row>
    <row r="3714" spans="1:15">
      <c r="H3714" t="s">
        <v>8025</v>
      </c>
      <c r="O3714">
        <f>SUMIF('3BL ACTUAL'!C:C,G3714,'3BL ACTUAL'!J:J)</f>
        <v>0</v>
      </c>
    </row>
    <row r="3715" spans="1:15">
      <c r="O3715">
        <f>SUMIF('3BL ACTUAL'!C:C,G3715,'3BL ACTUAL'!J:J)</f>
        <v>0</v>
      </c>
    </row>
    <row r="3716" spans="1:15">
      <c r="H3716" s="2668" t="s">
        <v>10521</v>
      </c>
      <c r="N3716" s="1460">
        <v>1</v>
      </c>
      <c r="O3716">
        <f>SUMIF('3BL ACTUAL'!C:C,G3716,'3BL ACTUAL'!J:J)</f>
        <v>0</v>
      </c>
    </row>
    <row r="3717" spans="1:15">
      <c r="A3717" s="2669" t="s">
        <v>10505</v>
      </c>
      <c r="B3717" s="2669" t="s">
        <v>5169</v>
      </c>
      <c r="C3717" s="2669" t="s">
        <v>5298</v>
      </c>
      <c r="D3717" s="2669" t="s">
        <v>5299</v>
      </c>
      <c r="E3717" s="2669" t="s">
        <v>8058</v>
      </c>
      <c r="F3717" s="2669" t="s">
        <v>10522</v>
      </c>
      <c r="G3717" s="2669" t="s">
        <v>8056</v>
      </c>
      <c r="H3717" s="2669" t="s">
        <v>8057</v>
      </c>
      <c r="I3717" s="3025">
        <v>1295</v>
      </c>
      <c r="J3717" s="3025">
        <v>0</v>
      </c>
      <c r="O3717">
        <f>SUMIF('3BL ACTUAL'!C:C,G3717,'3BL ACTUAL'!J:J)</f>
        <v>0</v>
      </c>
    </row>
    <row r="3718" spans="1:15">
      <c r="A3718" s="2669" t="s">
        <v>10505</v>
      </c>
      <c r="B3718" s="2669" t="s">
        <v>5169</v>
      </c>
      <c r="C3718" s="2669" t="s">
        <v>5298</v>
      </c>
      <c r="D3718" s="2669" t="s">
        <v>5299</v>
      </c>
      <c r="E3718" s="2669" t="s">
        <v>8058</v>
      </c>
      <c r="F3718" s="2669" t="s">
        <v>10522</v>
      </c>
      <c r="G3718" s="2669" t="s">
        <v>8980</v>
      </c>
      <c r="H3718" s="2669" t="s">
        <v>9055</v>
      </c>
      <c r="I3718" s="3025">
        <v>0</v>
      </c>
      <c r="J3718" s="3025">
        <v>1295</v>
      </c>
      <c r="O3718">
        <f>SUMIF('3BL ACTUAL'!C:C,G3718,'3BL ACTUAL'!J:J)</f>
        <v>0</v>
      </c>
    </row>
    <row r="3719" spans="1:15">
      <c r="H3719" t="s">
        <v>8059</v>
      </c>
      <c r="O3719">
        <f>SUMIF('3BL ACTUAL'!C:C,G3719,'3BL ACTUAL'!J:J)</f>
        <v>0</v>
      </c>
    </row>
    <row r="3720" spans="1:15">
      <c r="O3720">
        <f>SUMIF('3BL ACTUAL'!C:C,G3720,'3BL ACTUAL'!J:J)</f>
        <v>0</v>
      </c>
    </row>
    <row r="3721" spans="1:15">
      <c r="H3721" s="2668" t="s">
        <v>10523</v>
      </c>
      <c r="N3721" s="1460">
        <v>1</v>
      </c>
      <c r="O3721">
        <f>SUMIF('3BL ACTUAL'!C:C,G3721,'3BL ACTUAL'!J:J)</f>
        <v>0</v>
      </c>
    </row>
    <row r="3722" spans="1:15">
      <c r="A3722" s="2669" t="s">
        <v>10505</v>
      </c>
      <c r="B3722" s="2669" t="s">
        <v>5169</v>
      </c>
      <c r="C3722" s="2669" t="s">
        <v>5298</v>
      </c>
      <c r="D3722" s="2669" t="s">
        <v>5299</v>
      </c>
      <c r="E3722" s="2669" t="s">
        <v>8535</v>
      </c>
      <c r="F3722" s="2669" t="s">
        <v>10524</v>
      </c>
      <c r="G3722" s="2669" t="s">
        <v>8512</v>
      </c>
      <c r="H3722" s="2669" t="s">
        <v>8513</v>
      </c>
      <c r="I3722" s="3025">
        <v>280</v>
      </c>
      <c r="J3722" s="3025">
        <v>0</v>
      </c>
      <c r="O3722">
        <f>SUMIF('3BL ACTUAL'!C:C,G3722,'3BL ACTUAL'!J:J)</f>
        <v>0</v>
      </c>
    </row>
    <row r="3723" spans="1:15">
      <c r="A3723" s="2669" t="s">
        <v>10505</v>
      </c>
      <c r="B3723" s="2669" t="s">
        <v>5169</v>
      </c>
      <c r="C3723" s="2669" t="s">
        <v>5298</v>
      </c>
      <c r="D3723" s="2669" t="s">
        <v>5299</v>
      </c>
      <c r="E3723" s="2669" t="s">
        <v>8535</v>
      </c>
      <c r="F3723" s="2669" t="s">
        <v>10524</v>
      </c>
      <c r="G3723" s="2669" t="s">
        <v>8980</v>
      </c>
      <c r="H3723" s="2669" t="s">
        <v>9055</v>
      </c>
      <c r="I3723" s="3025">
        <v>0</v>
      </c>
      <c r="J3723" s="3025">
        <v>280</v>
      </c>
      <c r="O3723">
        <f>SUMIF('3BL ACTUAL'!C:C,G3723,'3BL ACTUAL'!J:J)</f>
        <v>0</v>
      </c>
    </row>
    <row r="3724" spans="1:15">
      <c r="H3724" t="s">
        <v>8536</v>
      </c>
      <c r="O3724">
        <f>SUMIF('3BL ACTUAL'!C:C,G3724,'3BL ACTUAL'!J:J)</f>
        <v>0</v>
      </c>
    </row>
    <row r="3725" spans="1:15">
      <c r="O3725">
        <f>SUMIF('3BL ACTUAL'!C:C,G3725,'3BL ACTUAL'!J:J)</f>
        <v>0</v>
      </c>
    </row>
    <row r="3726" spans="1:15">
      <c r="H3726" s="2668" t="s">
        <v>10525</v>
      </c>
      <c r="N3726" s="1460">
        <v>1</v>
      </c>
      <c r="O3726">
        <f>SUMIF('3BL ACTUAL'!C:C,G3726,'3BL ACTUAL'!J:J)</f>
        <v>0</v>
      </c>
    </row>
    <row r="3727" spans="1:15">
      <c r="A3727" s="2669" t="s">
        <v>10505</v>
      </c>
      <c r="B3727" s="2669" t="s">
        <v>5169</v>
      </c>
      <c r="C3727" s="2669" t="s">
        <v>5298</v>
      </c>
      <c r="D3727" s="2669" t="s">
        <v>5299</v>
      </c>
      <c r="E3727" s="2669" t="s">
        <v>8340</v>
      </c>
      <c r="F3727" s="2669" t="s">
        <v>10526</v>
      </c>
      <c r="G3727" s="2669" t="s">
        <v>8338</v>
      </c>
      <c r="H3727" s="2669" t="s">
        <v>8339</v>
      </c>
      <c r="I3727" s="3025">
        <v>263.62</v>
      </c>
      <c r="J3727" s="3025">
        <v>0</v>
      </c>
      <c r="O3727">
        <f>SUMIF('3BL ACTUAL'!C:C,G3727,'3BL ACTUAL'!J:J)</f>
        <v>0</v>
      </c>
    </row>
    <row r="3728" spans="1:15">
      <c r="A3728" s="2669" t="s">
        <v>10505</v>
      </c>
      <c r="B3728" s="2669" t="s">
        <v>5169</v>
      </c>
      <c r="C3728" s="2669" t="s">
        <v>5298</v>
      </c>
      <c r="D3728" s="2669" t="s">
        <v>5299</v>
      </c>
      <c r="E3728" s="2669" t="s">
        <v>8340</v>
      </c>
      <c r="F3728" s="2669" t="s">
        <v>10526</v>
      </c>
      <c r="G3728" s="2669" t="s">
        <v>8980</v>
      </c>
      <c r="H3728" s="2669" t="s">
        <v>9055</v>
      </c>
      <c r="I3728" s="3025">
        <v>0</v>
      </c>
      <c r="J3728" s="3025">
        <v>263.62</v>
      </c>
      <c r="O3728">
        <f>SUMIF('3BL ACTUAL'!C:C,G3728,'3BL ACTUAL'!J:J)</f>
        <v>0</v>
      </c>
    </row>
    <row r="3729" spans="1:15">
      <c r="H3729" t="s">
        <v>8341</v>
      </c>
      <c r="O3729">
        <f>SUMIF('3BL ACTUAL'!C:C,G3729,'3BL ACTUAL'!J:J)</f>
        <v>0</v>
      </c>
    </row>
    <row r="3730" spans="1:15">
      <c r="O3730">
        <f>SUMIF('3BL ACTUAL'!C:C,G3730,'3BL ACTUAL'!J:J)</f>
        <v>0</v>
      </c>
    </row>
    <row r="3731" spans="1:15">
      <c r="H3731" s="2668" t="s">
        <v>10527</v>
      </c>
      <c r="N3731" s="1460">
        <v>1</v>
      </c>
      <c r="O3731">
        <f>SUMIF('3BL ACTUAL'!C:C,G3731,'3BL ACTUAL'!J:J)</f>
        <v>0</v>
      </c>
    </row>
    <row r="3732" spans="1:15">
      <c r="A3732" s="2669" t="s">
        <v>10505</v>
      </c>
      <c r="B3732" s="2669" t="s">
        <v>5169</v>
      </c>
      <c r="C3732" s="2669" t="s">
        <v>5298</v>
      </c>
      <c r="D3732" s="2669" t="s">
        <v>5299</v>
      </c>
      <c r="E3732" s="2669" t="s">
        <v>8026</v>
      </c>
      <c r="F3732" s="2669" t="s">
        <v>10528</v>
      </c>
      <c r="G3732" s="2669" t="s">
        <v>8010</v>
      </c>
      <c r="H3732" s="2669" t="s">
        <v>8011</v>
      </c>
      <c r="I3732" s="3025">
        <v>851</v>
      </c>
      <c r="J3732" s="3025">
        <v>0</v>
      </c>
      <c r="O3732">
        <f>SUMIF('3BL ACTUAL'!C:C,G3732,'3BL ACTUAL'!J:J)</f>
        <v>0</v>
      </c>
    </row>
    <row r="3733" spans="1:15">
      <c r="A3733" s="2669" t="s">
        <v>10505</v>
      </c>
      <c r="B3733" s="2669" t="s">
        <v>5169</v>
      </c>
      <c r="C3733" s="2669" t="s">
        <v>5298</v>
      </c>
      <c r="D3733" s="2669" t="s">
        <v>5299</v>
      </c>
      <c r="E3733" s="2669" t="s">
        <v>8026</v>
      </c>
      <c r="F3733" s="2669" t="s">
        <v>10528</v>
      </c>
      <c r="G3733" s="2669" t="s">
        <v>8980</v>
      </c>
      <c r="H3733" s="2669" t="s">
        <v>9055</v>
      </c>
      <c r="I3733" s="3025">
        <v>0</v>
      </c>
      <c r="J3733" s="3025">
        <v>851</v>
      </c>
      <c r="O3733">
        <f>SUMIF('3BL ACTUAL'!C:C,G3733,'3BL ACTUAL'!J:J)</f>
        <v>0</v>
      </c>
    </row>
    <row r="3734" spans="1:15">
      <c r="H3734" t="s">
        <v>8027</v>
      </c>
      <c r="O3734">
        <f>SUMIF('3BL ACTUAL'!C:C,G3734,'3BL ACTUAL'!J:J)</f>
        <v>0</v>
      </c>
    </row>
    <row r="3735" spans="1:15">
      <c r="O3735">
        <f>SUMIF('3BL ACTUAL'!C:C,G3735,'3BL ACTUAL'!J:J)</f>
        <v>0</v>
      </c>
    </row>
    <row r="3736" spans="1:15">
      <c r="H3736" s="2668" t="s">
        <v>10529</v>
      </c>
      <c r="N3736" s="1460">
        <v>1</v>
      </c>
      <c r="O3736">
        <f>SUMIF('3BL ACTUAL'!C:C,G3736,'3BL ACTUAL'!J:J)</f>
        <v>0</v>
      </c>
    </row>
    <row r="3737" spans="1:15">
      <c r="A3737" s="2669" t="s">
        <v>10505</v>
      </c>
      <c r="B3737" s="2669" t="s">
        <v>5169</v>
      </c>
      <c r="C3737" s="2669" t="s">
        <v>5298</v>
      </c>
      <c r="D3737" s="2669" t="s">
        <v>5299</v>
      </c>
      <c r="E3737" s="2669" t="s">
        <v>8060</v>
      </c>
      <c r="F3737" s="2669" t="s">
        <v>10530</v>
      </c>
      <c r="G3737" s="2669" t="s">
        <v>8056</v>
      </c>
      <c r="H3737" s="2669" t="s">
        <v>8057</v>
      </c>
      <c r="I3737" s="3025">
        <v>185</v>
      </c>
      <c r="J3737" s="3025">
        <v>0</v>
      </c>
      <c r="O3737">
        <f>SUMIF('3BL ACTUAL'!C:C,G3737,'3BL ACTUAL'!J:J)</f>
        <v>0</v>
      </c>
    </row>
    <row r="3738" spans="1:15">
      <c r="A3738" s="2669" t="s">
        <v>10505</v>
      </c>
      <c r="B3738" s="2669" t="s">
        <v>5169</v>
      </c>
      <c r="C3738" s="2669" t="s">
        <v>5298</v>
      </c>
      <c r="D3738" s="2669" t="s">
        <v>5299</v>
      </c>
      <c r="E3738" s="2669" t="s">
        <v>8060</v>
      </c>
      <c r="F3738" s="2669" t="s">
        <v>10530</v>
      </c>
      <c r="G3738" s="2669" t="s">
        <v>8980</v>
      </c>
      <c r="H3738" s="2669" t="s">
        <v>9055</v>
      </c>
      <c r="I3738" s="3025">
        <v>0</v>
      </c>
      <c r="J3738" s="3025">
        <v>185</v>
      </c>
      <c r="O3738">
        <f>SUMIF('3BL ACTUAL'!C:C,G3738,'3BL ACTUAL'!J:J)</f>
        <v>0</v>
      </c>
    </row>
    <row r="3739" spans="1:15">
      <c r="H3739" t="s">
        <v>8061</v>
      </c>
      <c r="O3739">
        <f>SUMIF('3BL ACTUAL'!C:C,G3739,'3BL ACTUAL'!J:J)</f>
        <v>0</v>
      </c>
    </row>
    <row r="3740" spans="1:15">
      <c r="O3740">
        <f>SUMIF('3BL ACTUAL'!C:C,G3740,'3BL ACTUAL'!J:J)</f>
        <v>0</v>
      </c>
    </row>
    <row r="3741" spans="1:15">
      <c r="H3741" s="2668" t="s">
        <v>10531</v>
      </c>
      <c r="N3741" s="1460">
        <v>1</v>
      </c>
      <c r="O3741">
        <f>SUMIF('3BL ACTUAL'!C:C,G3741,'3BL ACTUAL'!J:J)</f>
        <v>0</v>
      </c>
    </row>
    <row r="3742" spans="1:15">
      <c r="A3742" s="2669" t="s">
        <v>10505</v>
      </c>
      <c r="B3742" s="2669" t="s">
        <v>5169</v>
      </c>
      <c r="C3742" s="2669" t="s">
        <v>5298</v>
      </c>
      <c r="D3742" s="2669" t="s">
        <v>5299</v>
      </c>
      <c r="E3742" s="2669" t="s">
        <v>8108</v>
      </c>
      <c r="F3742" s="2669" t="s">
        <v>10532</v>
      </c>
      <c r="G3742" s="2669" t="s">
        <v>8072</v>
      </c>
      <c r="H3742" s="2669" t="s">
        <v>8073</v>
      </c>
      <c r="I3742" s="3025">
        <v>672</v>
      </c>
      <c r="J3742" s="3025">
        <v>0</v>
      </c>
      <c r="O3742">
        <f>SUMIF('3BL ACTUAL'!C:C,G3742,'3BL ACTUAL'!J:J)</f>
        <v>0</v>
      </c>
    </row>
    <row r="3743" spans="1:15">
      <c r="A3743" s="2669" t="s">
        <v>10505</v>
      </c>
      <c r="B3743" s="2669" t="s">
        <v>5169</v>
      </c>
      <c r="C3743" s="2669" t="s">
        <v>5298</v>
      </c>
      <c r="D3743" s="2669" t="s">
        <v>5299</v>
      </c>
      <c r="E3743" s="2669" t="s">
        <v>8108</v>
      </c>
      <c r="F3743" s="2669" t="s">
        <v>10532</v>
      </c>
      <c r="G3743" s="2669" t="s">
        <v>8980</v>
      </c>
      <c r="H3743" s="2669" t="s">
        <v>9055</v>
      </c>
      <c r="I3743" s="3025">
        <v>0</v>
      </c>
      <c r="J3743" s="3025">
        <v>672</v>
      </c>
      <c r="O3743">
        <f>SUMIF('3BL ACTUAL'!C:C,G3743,'3BL ACTUAL'!J:J)</f>
        <v>0</v>
      </c>
    </row>
    <row r="3744" spans="1:15">
      <c r="H3744" t="s">
        <v>8109</v>
      </c>
      <c r="O3744">
        <f>SUMIF('3BL ACTUAL'!C:C,G3744,'3BL ACTUAL'!J:J)</f>
        <v>0</v>
      </c>
    </row>
    <row r="3745" spans="1:15">
      <c r="O3745">
        <f>SUMIF('3BL ACTUAL'!C:C,G3745,'3BL ACTUAL'!J:J)</f>
        <v>0</v>
      </c>
    </row>
    <row r="3746" spans="1:15">
      <c r="H3746" s="2668" t="s">
        <v>10533</v>
      </c>
      <c r="N3746" s="1460">
        <v>1</v>
      </c>
      <c r="O3746">
        <f>SUMIF('3BL ACTUAL'!C:C,G3746,'3BL ACTUAL'!J:J)</f>
        <v>0</v>
      </c>
    </row>
    <row r="3747" spans="1:15">
      <c r="A3747" s="2669" t="s">
        <v>10505</v>
      </c>
      <c r="B3747" s="2669" t="s">
        <v>5169</v>
      </c>
      <c r="C3747" s="2669" t="s">
        <v>5298</v>
      </c>
      <c r="D3747" s="2669" t="s">
        <v>5299</v>
      </c>
      <c r="E3747" s="2669" t="s">
        <v>8533</v>
      </c>
      <c r="F3747" s="2669" t="s">
        <v>10534</v>
      </c>
      <c r="G3747" s="2669" t="s">
        <v>8512</v>
      </c>
      <c r="H3747" s="2669" t="s">
        <v>8513</v>
      </c>
      <c r="I3747" s="3025">
        <v>15</v>
      </c>
      <c r="J3747" s="3025">
        <v>0</v>
      </c>
      <c r="O3747">
        <f>SUMIF('3BL ACTUAL'!C:C,G3747,'3BL ACTUAL'!J:J)</f>
        <v>0</v>
      </c>
    </row>
    <row r="3748" spans="1:15">
      <c r="A3748" s="2669" t="s">
        <v>10505</v>
      </c>
      <c r="B3748" s="2669" t="s">
        <v>5169</v>
      </c>
      <c r="C3748" s="2669" t="s">
        <v>5298</v>
      </c>
      <c r="D3748" s="2669" t="s">
        <v>5299</v>
      </c>
      <c r="E3748" s="2669" t="s">
        <v>8533</v>
      </c>
      <c r="F3748" s="2669" t="s">
        <v>10534</v>
      </c>
      <c r="G3748" s="2669" t="s">
        <v>8980</v>
      </c>
      <c r="H3748" s="2669" t="s">
        <v>9055</v>
      </c>
      <c r="I3748" s="3025">
        <v>0</v>
      </c>
      <c r="J3748" s="3025">
        <v>15</v>
      </c>
      <c r="O3748">
        <f>SUMIF('3BL ACTUAL'!C:C,G3748,'3BL ACTUAL'!J:J)</f>
        <v>0</v>
      </c>
    </row>
    <row r="3749" spans="1:15">
      <c r="H3749" t="s">
        <v>8534</v>
      </c>
      <c r="O3749">
        <f>SUMIF('3BL ACTUAL'!C:C,G3749,'3BL ACTUAL'!J:J)</f>
        <v>0</v>
      </c>
    </row>
    <row r="3750" spans="1:15">
      <c r="O3750">
        <f>SUMIF('3BL ACTUAL'!C:C,G3750,'3BL ACTUAL'!J:J)</f>
        <v>0</v>
      </c>
    </row>
    <row r="3751" spans="1:15">
      <c r="H3751" s="2668" t="s">
        <v>10535</v>
      </c>
      <c r="N3751" s="1460">
        <v>1</v>
      </c>
      <c r="O3751">
        <f>SUMIF('3BL ACTUAL'!C:C,G3751,'3BL ACTUAL'!J:J)</f>
        <v>0</v>
      </c>
    </row>
    <row r="3752" spans="1:15">
      <c r="A3752" s="2669" t="s">
        <v>10505</v>
      </c>
      <c r="B3752" s="2669" t="s">
        <v>5169</v>
      </c>
      <c r="C3752" s="2669" t="s">
        <v>5298</v>
      </c>
      <c r="D3752" s="2669" t="s">
        <v>5299</v>
      </c>
      <c r="E3752" s="2669" t="s">
        <v>7822</v>
      </c>
      <c r="F3752" s="2669" t="s">
        <v>10536</v>
      </c>
      <c r="G3752" s="2669" t="s">
        <v>5323</v>
      </c>
      <c r="H3752" s="2669" t="s">
        <v>4988</v>
      </c>
      <c r="I3752" s="3025">
        <v>150</v>
      </c>
      <c r="J3752" s="3025">
        <v>0</v>
      </c>
      <c r="O3752">
        <f>SUMIF('3BL ACTUAL'!C:C,G3752,'3BL ACTUAL'!J:J)</f>
        <v>0</v>
      </c>
    </row>
    <row r="3753" spans="1:15">
      <c r="A3753" s="2669" t="s">
        <v>10505</v>
      </c>
      <c r="B3753" s="2669" t="s">
        <v>5169</v>
      </c>
      <c r="C3753" s="2669" t="s">
        <v>5298</v>
      </c>
      <c r="D3753" s="2669" t="s">
        <v>5299</v>
      </c>
      <c r="E3753" s="2669" t="s">
        <v>7822</v>
      </c>
      <c r="F3753" s="2669" t="s">
        <v>10536</v>
      </c>
      <c r="G3753" s="2669" t="s">
        <v>8980</v>
      </c>
      <c r="H3753" s="2669" t="s">
        <v>9055</v>
      </c>
      <c r="I3753" s="3025">
        <v>0</v>
      </c>
      <c r="J3753" s="3025">
        <v>150</v>
      </c>
      <c r="O3753">
        <f>SUMIF('3BL ACTUAL'!C:C,G3753,'3BL ACTUAL'!J:J)</f>
        <v>0</v>
      </c>
    </row>
    <row r="3754" spans="1:15">
      <c r="H3754" t="s">
        <v>7823</v>
      </c>
      <c r="O3754">
        <f>SUMIF('3BL ACTUAL'!C:C,G3754,'3BL ACTUAL'!J:J)</f>
        <v>0</v>
      </c>
    </row>
    <row r="3755" spans="1:15">
      <c r="O3755">
        <f>SUMIF('3BL ACTUAL'!C:C,G3755,'3BL ACTUAL'!J:J)</f>
        <v>0</v>
      </c>
    </row>
    <row r="3756" spans="1:15">
      <c r="H3756" s="2668" t="s">
        <v>10537</v>
      </c>
      <c r="N3756" s="1460">
        <v>1</v>
      </c>
      <c r="O3756">
        <f>SUMIF('3BL ACTUAL'!C:C,G3756,'3BL ACTUAL'!J:J)</f>
        <v>0</v>
      </c>
    </row>
    <row r="3757" spans="1:15">
      <c r="A3757" s="2669" t="s">
        <v>10505</v>
      </c>
      <c r="B3757" s="2669" t="s">
        <v>5169</v>
      </c>
      <c r="C3757" s="2669" t="s">
        <v>5298</v>
      </c>
      <c r="D3757" s="2669" t="s">
        <v>5299</v>
      </c>
      <c r="E3757" s="2669" t="s">
        <v>7820</v>
      </c>
      <c r="F3757" s="2669" t="s">
        <v>10538</v>
      </c>
      <c r="G3757" s="2669" t="s">
        <v>5323</v>
      </c>
      <c r="H3757" s="2669" t="s">
        <v>4988</v>
      </c>
      <c r="I3757" s="3025">
        <v>300</v>
      </c>
      <c r="J3757" s="3025">
        <v>0</v>
      </c>
      <c r="O3757">
        <f>SUMIF('3BL ACTUAL'!C:C,G3757,'3BL ACTUAL'!J:J)</f>
        <v>0</v>
      </c>
    </row>
    <row r="3758" spans="1:15">
      <c r="A3758" s="2669" t="s">
        <v>10505</v>
      </c>
      <c r="B3758" s="2669" t="s">
        <v>5169</v>
      </c>
      <c r="C3758" s="2669" t="s">
        <v>5298</v>
      </c>
      <c r="D3758" s="2669" t="s">
        <v>5299</v>
      </c>
      <c r="E3758" s="2669" t="s">
        <v>7820</v>
      </c>
      <c r="F3758" s="2669" t="s">
        <v>10538</v>
      </c>
      <c r="G3758" s="2669" t="s">
        <v>8980</v>
      </c>
      <c r="H3758" s="2669" t="s">
        <v>9055</v>
      </c>
      <c r="I3758" s="3025">
        <v>0</v>
      </c>
      <c r="J3758" s="3025">
        <v>300</v>
      </c>
      <c r="O3758">
        <f>SUMIF('3BL ACTUAL'!C:C,G3758,'3BL ACTUAL'!J:J)</f>
        <v>0</v>
      </c>
    </row>
    <row r="3759" spans="1:15">
      <c r="H3759" t="s">
        <v>7821</v>
      </c>
      <c r="O3759">
        <f>SUMIF('3BL ACTUAL'!C:C,G3759,'3BL ACTUAL'!J:J)</f>
        <v>0</v>
      </c>
    </row>
    <row r="3760" spans="1:15">
      <c r="O3760">
        <f>SUMIF('3BL ACTUAL'!C:C,G3760,'3BL ACTUAL'!J:J)</f>
        <v>0</v>
      </c>
    </row>
    <row r="3761" spans="1:15">
      <c r="H3761" s="2668" t="s">
        <v>10539</v>
      </c>
      <c r="N3761" s="1460">
        <v>1</v>
      </c>
      <c r="O3761">
        <f>SUMIF('3BL ACTUAL'!C:C,G3761,'3BL ACTUAL'!J:J)</f>
        <v>0</v>
      </c>
    </row>
    <row r="3762" spans="1:15">
      <c r="A3762" s="2669" t="s">
        <v>10505</v>
      </c>
      <c r="B3762" s="2669" t="s">
        <v>5169</v>
      </c>
      <c r="C3762" s="2669" t="s">
        <v>5298</v>
      </c>
      <c r="D3762" s="2669" t="s">
        <v>5299</v>
      </c>
      <c r="E3762" s="2669" t="s">
        <v>7950</v>
      </c>
      <c r="F3762" s="2669" t="s">
        <v>10540</v>
      </c>
      <c r="G3762" s="2669" t="s">
        <v>5347</v>
      </c>
      <c r="H3762" s="2669" t="s">
        <v>4999</v>
      </c>
      <c r="I3762" s="3025">
        <v>250.95</v>
      </c>
      <c r="J3762" s="3025">
        <v>0</v>
      </c>
      <c r="O3762">
        <f>SUMIF('3BL ACTUAL'!C:C,G3762,'3BL ACTUAL'!J:J)</f>
        <v>0</v>
      </c>
    </row>
    <row r="3763" spans="1:15">
      <c r="A3763" s="2669" t="s">
        <v>10505</v>
      </c>
      <c r="B3763" s="2669" t="s">
        <v>5169</v>
      </c>
      <c r="C3763" s="2669" t="s">
        <v>5298</v>
      </c>
      <c r="D3763" s="2669" t="s">
        <v>5299</v>
      </c>
      <c r="E3763" s="2669" t="s">
        <v>7950</v>
      </c>
      <c r="F3763" s="2669" t="s">
        <v>10540</v>
      </c>
      <c r="G3763" s="2669" t="s">
        <v>8980</v>
      </c>
      <c r="H3763" s="2669" t="s">
        <v>9055</v>
      </c>
      <c r="I3763" s="3025">
        <v>0</v>
      </c>
      <c r="J3763" s="3025">
        <v>250.95</v>
      </c>
      <c r="O3763">
        <f>SUMIF('3BL ACTUAL'!C:C,G3763,'3BL ACTUAL'!J:J)</f>
        <v>0</v>
      </c>
    </row>
    <row r="3764" spans="1:15">
      <c r="H3764" t="s">
        <v>7951</v>
      </c>
      <c r="O3764">
        <f>SUMIF('3BL ACTUAL'!C:C,G3764,'3BL ACTUAL'!J:J)</f>
        <v>0</v>
      </c>
    </row>
    <row r="3765" spans="1:15">
      <c r="O3765">
        <f>SUMIF('3BL ACTUAL'!C:C,G3765,'3BL ACTUAL'!J:J)</f>
        <v>0</v>
      </c>
    </row>
    <row r="3766" spans="1:15">
      <c r="H3766" s="2668" t="s">
        <v>10541</v>
      </c>
      <c r="N3766" s="1460">
        <v>1</v>
      </c>
      <c r="O3766">
        <f>SUMIF('3BL ACTUAL'!C:C,G3766,'3BL ACTUAL'!J:J)</f>
        <v>0</v>
      </c>
    </row>
    <row r="3767" spans="1:15">
      <c r="A3767" s="2669" t="s">
        <v>10505</v>
      </c>
      <c r="B3767" s="2669" t="s">
        <v>5169</v>
      </c>
      <c r="C3767" s="2669" t="s">
        <v>5298</v>
      </c>
      <c r="D3767" s="2669" t="s">
        <v>5299</v>
      </c>
      <c r="E3767" s="2669" t="s">
        <v>7952</v>
      </c>
      <c r="F3767" s="2669" t="s">
        <v>10542</v>
      </c>
      <c r="G3767" s="2669" t="s">
        <v>5347</v>
      </c>
      <c r="H3767" s="2669" t="s">
        <v>4999</v>
      </c>
      <c r="I3767" s="3025">
        <v>243.8</v>
      </c>
      <c r="J3767" s="3025">
        <v>0</v>
      </c>
      <c r="O3767">
        <f>SUMIF('3BL ACTUAL'!C:C,G3767,'3BL ACTUAL'!J:J)</f>
        <v>0</v>
      </c>
    </row>
    <row r="3768" spans="1:15">
      <c r="A3768" s="2669" t="s">
        <v>10505</v>
      </c>
      <c r="B3768" s="2669" t="s">
        <v>5169</v>
      </c>
      <c r="C3768" s="2669" t="s">
        <v>5298</v>
      </c>
      <c r="D3768" s="2669" t="s">
        <v>5299</v>
      </c>
      <c r="E3768" s="2669" t="s">
        <v>7952</v>
      </c>
      <c r="F3768" s="2669" t="s">
        <v>10542</v>
      </c>
      <c r="G3768" s="2669" t="s">
        <v>8980</v>
      </c>
      <c r="H3768" s="2669" t="s">
        <v>9055</v>
      </c>
      <c r="I3768" s="3025">
        <v>0</v>
      </c>
      <c r="J3768" s="3025">
        <v>243.8</v>
      </c>
      <c r="O3768">
        <f>SUMIF('3BL ACTUAL'!C:C,G3768,'3BL ACTUAL'!J:J)</f>
        <v>0</v>
      </c>
    </row>
    <row r="3769" spans="1:15">
      <c r="H3769" t="s">
        <v>7953</v>
      </c>
      <c r="O3769">
        <f>SUMIF('3BL ACTUAL'!C:C,G3769,'3BL ACTUAL'!J:J)</f>
        <v>0</v>
      </c>
    </row>
    <row r="3770" spans="1:15">
      <c r="O3770">
        <f>SUMIF('3BL ACTUAL'!C:C,G3770,'3BL ACTUAL'!J:J)</f>
        <v>0</v>
      </c>
    </row>
    <row r="3771" spans="1:15">
      <c r="H3771" s="2668" t="s">
        <v>10543</v>
      </c>
      <c r="O3771">
        <f>SUMIF('3BL ACTUAL'!C:C,G3771,'3BL ACTUAL'!J:J)</f>
        <v>0</v>
      </c>
    </row>
    <row r="3772" spans="1:15">
      <c r="A3772" s="2669" t="s">
        <v>10544</v>
      </c>
      <c r="B3772" s="2669" t="s">
        <v>4415</v>
      </c>
      <c r="C3772" s="2669" t="s">
        <v>5059</v>
      </c>
      <c r="D3772" s="2669" t="s">
        <v>4415</v>
      </c>
      <c r="E3772" s="2669" t="s">
        <v>7442</v>
      </c>
      <c r="F3772" s="2669" t="s">
        <v>10545</v>
      </c>
      <c r="G3772" s="2669" t="s">
        <v>5308</v>
      </c>
      <c r="H3772" s="2669" t="s">
        <v>5097</v>
      </c>
      <c r="I3772" s="3025">
        <v>0</v>
      </c>
      <c r="J3772" s="3025">
        <v>0</v>
      </c>
      <c r="O3772">
        <f>SUMIF('3BL ACTUAL'!C:C,G3772,'3BL ACTUAL'!J:J)</f>
        <v>0</v>
      </c>
    </row>
    <row r="3773" spans="1:15">
      <c r="A3773" s="2669" t="s">
        <v>10544</v>
      </c>
      <c r="B3773" s="2669" t="s">
        <v>4415</v>
      </c>
      <c r="C3773" s="2669" t="s">
        <v>5059</v>
      </c>
      <c r="D3773" s="2669" t="s">
        <v>4415</v>
      </c>
      <c r="E3773" s="2669" t="s">
        <v>7442</v>
      </c>
      <c r="F3773" s="2669" t="s">
        <v>10545</v>
      </c>
      <c r="G3773" s="2669" t="s">
        <v>5309</v>
      </c>
      <c r="H3773" s="2669" t="s">
        <v>4947</v>
      </c>
      <c r="I3773" s="3025">
        <v>522.35</v>
      </c>
      <c r="J3773" s="3025">
        <v>0</v>
      </c>
      <c r="O3773">
        <f>SUMIF('3BL ACTUAL'!C:C,G3773,'3BL ACTUAL'!J:J)</f>
        <v>0</v>
      </c>
    </row>
    <row r="3774" spans="1:15">
      <c r="A3774" s="2669" t="s">
        <v>10544</v>
      </c>
      <c r="B3774" s="2669" t="s">
        <v>4415</v>
      </c>
      <c r="C3774" s="2669" t="s">
        <v>5059</v>
      </c>
      <c r="D3774" s="2669" t="s">
        <v>4415</v>
      </c>
      <c r="E3774" s="2669" t="s">
        <v>7442</v>
      </c>
      <c r="F3774" s="2669" t="s">
        <v>10545</v>
      </c>
      <c r="G3774" s="2669" t="s">
        <v>5303</v>
      </c>
      <c r="H3774" s="2669" t="s">
        <v>5063</v>
      </c>
      <c r="I3774" s="3025">
        <v>0</v>
      </c>
      <c r="J3774" s="3025">
        <v>0</v>
      </c>
      <c r="O3774">
        <f>SUMIF('3BL ACTUAL'!C:C,G3774,'3BL ACTUAL'!J:J)</f>
        <v>0</v>
      </c>
    </row>
    <row r="3775" spans="1:15">
      <c r="A3775" s="2669" t="s">
        <v>10544</v>
      </c>
      <c r="B3775" s="2669" t="s">
        <v>4415</v>
      </c>
      <c r="C3775" s="2669" t="s">
        <v>5059</v>
      </c>
      <c r="D3775" s="2669" t="s">
        <v>4415</v>
      </c>
      <c r="E3775" s="2669" t="s">
        <v>7442</v>
      </c>
      <c r="F3775" s="2669" t="s">
        <v>10545</v>
      </c>
      <c r="G3775" s="2669" t="s">
        <v>5311</v>
      </c>
      <c r="H3775" s="2669" t="s">
        <v>5064</v>
      </c>
      <c r="I3775" s="3025">
        <v>0</v>
      </c>
      <c r="J3775" s="3025">
        <v>522.35</v>
      </c>
      <c r="O3775">
        <f>SUMIF('3BL ACTUAL'!C:C,G3775,'3BL ACTUAL'!J:J)</f>
        <v>0</v>
      </c>
    </row>
    <row r="3776" spans="1:15">
      <c r="H3776" t="s">
        <v>7443</v>
      </c>
      <c r="O3776">
        <f>SUMIF('3BL ACTUAL'!C:C,G3776,'3BL ACTUAL'!J:J)</f>
        <v>0</v>
      </c>
    </row>
    <row r="3777" spans="1:15">
      <c r="O3777">
        <f>SUMIF('3BL ACTUAL'!C:C,G3777,'3BL ACTUAL'!J:J)</f>
        <v>0</v>
      </c>
    </row>
    <row r="3778" spans="1:15">
      <c r="H3778" s="2668" t="s">
        <v>10546</v>
      </c>
      <c r="O3778">
        <f>SUMIF('3BL ACTUAL'!C:C,G3778,'3BL ACTUAL'!J:J)</f>
        <v>0</v>
      </c>
    </row>
    <row r="3779" spans="1:15">
      <c r="A3779" s="2669" t="s">
        <v>10547</v>
      </c>
      <c r="B3779" s="2669" t="s">
        <v>4415</v>
      </c>
      <c r="C3779" s="2669" t="s">
        <v>5059</v>
      </c>
      <c r="D3779" s="2669" t="s">
        <v>4415</v>
      </c>
      <c r="E3779" s="2669" t="s">
        <v>7754</v>
      </c>
      <c r="F3779" s="2669" t="s">
        <v>10548</v>
      </c>
      <c r="G3779" s="2669" t="s">
        <v>5308</v>
      </c>
      <c r="H3779" s="2669" t="s">
        <v>4921</v>
      </c>
      <c r="I3779" s="3025">
        <v>7.77</v>
      </c>
      <c r="J3779" s="3025">
        <v>0</v>
      </c>
      <c r="O3779">
        <f>SUMIF('3BL ACTUAL'!C:C,G3779,'3BL ACTUAL'!J:J)</f>
        <v>0</v>
      </c>
    </row>
    <row r="3780" spans="1:15">
      <c r="A3780" s="2669" t="s">
        <v>10547</v>
      </c>
      <c r="B3780" s="2669" t="s">
        <v>4415</v>
      </c>
      <c r="C3780" s="2669" t="s">
        <v>5059</v>
      </c>
      <c r="D3780" s="2669" t="s">
        <v>4415</v>
      </c>
      <c r="E3780" s="2669" t="s">
        <v>7754</v>
      </c>
      <c r="F3780" s="2669" t="s">
        <v>10548</v>
      </c>
      <c r="G3780" s="2669" t="s">
        <v>5325</v>
      </c>
      <c r="H3780" s="2669" t="s">
        <v>4979</v>
      </c>
      <c r="I3780" s="3025">
        <v>64.78</v>
      </c>
      <c r="J3780" s="3025">
        <v>0</v>
      </c>
      <c r="O3780">
        <f>SUMIF('3BL ACTUAL'!C:C,G3780,'3BL ACTUAL'!J:J)</f>
        <v>0</v>
      </c>
    </row>
    <row r="3781" spans="1:15">
      <c r="A3781" s="2669" t="s">
        <v>10547</v>
      </c>
      <c r="B3781" s="2669" t="s">
        <v>4415</v>
      </c>
      <c r="C3781" s="2669" t="s">
        <v>5059</v>
      </c>
      <c r="D3781" s="2669" t="s">
        <v>4415</v>
      </c>
      <c r="E3781" s="2669" t="s">
        <v>7754</v>
      </c>
      <c r="F3781" s="2669" t="s">
        <v>10548</v>
      </c>
      <c r="G3781" s="2669" t="s">
        <v>5303</v>
      </c>
      <c r="H3781" s="2669" t="s">
        <v>5063</v>
      </c>
      <c r="I3781" s="3025">
        <v>0</v>
      </c>
      <c r="J3781" s="3025">
        <v>0</v>
      </c>
      <c r="O3781">
        <f>SUMIF('3BL ACTUAL'!C:C,G3781,'3BL ACTUAL'!J:J)</f>
        <v>0</v>
      </c>
    </row>
    <row r="3782" spans="1:15">
      <c r="A3782" s="2669" t="s">
        <v>10547</v>
      </c>
      <c r="B3782" s="2669" t="s">
        <v>4415</v>
      </c>
      <c r="C3782" s="2669" t="s">
        <v>5059</v>
      </c>
      <c r="D3782" s="2669" t="s">
        <v>4415</v>
      </c>
      <c r="E3782" s="2669" t="s">
        <v>7754</v>
      </c>
      <c r="F3782" s="2669" t="s">
        <v>10548</v>
      </c>
      <c r="G3782" s="2669" t="s">
        <v>5311</v>
      </c>
      <c r="H3782" s="2669" t="s">
        <v>5064</v>
      </c>
      <c r="I3782" s="3025">
        <v>0</v>
      </c>
      <c r="J3782" s="3025">
        <v>72.55</v>
      </c>
      <c r="O3782">
        <f>SUMIF('3BL ACTUAL'!C:C,G3782,'3BL ACTUAL'!J:J)</f>
        <v>0</v>
      </c>
    </row>
    <row r="3783" spans="1:15">
      <c r="H3783" t="s">
        <v>7755</v>
      </c>
      <c r="O3783">
        <f>SUMIF('3BL ACTUAL'!C:C,G3783,'3BL ACTUAL'!J:J)</f>
        <v>0</v>
      </c>
    </row>
    <row r="3784" spans="1:15">
      <c r="O3784">
        <f>SUMIF('3BL ACTUAL'!C:C,G3784,'3BL ACTUAL'!J:J)</f>
        <v>0</v>
      </c>
    </row>
    <row r="3785" spans="1:15">
      <c r="H3785" s="2668" t="s">
        <v>10549</v>
      </c>
      <c r="O3785">
        <f>SUMIF('3BL ACTUAL'!C:C,G3785,'3BL ACTUAL'!J:J)</f>
        <v>0</v>
      </c>
    </row>
    <row r="3786" spans="1:15">
      <c r="A3786" s="2669" t="s">
        <v>10550</v>
      </c>
      <c r="B3786" s="2669" t="s">
        <v>4415</v>
      </c>
      <c r="C3786" s="2669" t="s">
        <v>5059</v>
      </c>
      <c r="D3786" s="2669" t="s">
        <v>4415</v>
      </c>
      <c r="E3786" s="2669" t="s">
        <v>8691</v>
      </c>
      <c r="F3786" s="2669" t="s">
        <v>10551</v>
      </c>
      <c r="G3786" s="2669" t="s">
        <v>5308</v>
      </c>
      <c r="H3786" s="2669" t="s">
        <v>4921</v>
      </c>
      <c r="I3786" s="3025">
        <v>6</v>
      </c>
      <c r="J3786" s="3025">
        <v>0</v>
      </c>
      <c r="O3786">
        <f>SUMIF('3BL ACTUAL'!C:C,G3786,'3BL ACTUAL'!J:J)</f>
        <v>0</v>
      </c>
    </row>
    <row r="3787" spans="1:15">
      <c r="A3787" s="2669" t="s">
        <v>10550</v>
      </c>
      <c r="B3787" s="2669" t="s">
        <v>4415</v>
      </c>
      <c r="C3787" s="2669" t="s">
        <v>5059</v>
      </c>
      <c r="D3787" s="2669" t="s">
        <v>4415</v>
      </c>
      <c r="E3787" s="2669" t="s">
        <v>8691</v>
      </c>
      <c r="F3787" s="2669" t="s">
        <v>10551</v>
      </c>
      <c r="G3787" s="2669" t="s">
        <v>5356</v>
      </c>
      <c r="H3787" s="2669" t="s">
        <v>5025</v>
      </c>
      <c r="I3787" s="3025">
        <v>50</v>
      </c>
      <c r="J3787" s="3025">
        <v>0</v>
      </c>
      <c r="O3787">
        <f>SUMIF('3BL ACTUAL'!C:C,G3787,'3BL ACTUAL'!J:J)</f>
        <v>0</v>
      </c>
    </row>
    <row r="3788" spans="1:15">
      <c r="A3788" s="2669" t="s">
        <v>10550</v>
      </c>
      <c r="B3788" s="2669" t="s">
        <v>4415</v>
      </c>
      <c r="C3788" s="2669" t="s">
        <v>5059</v>
      </c>
      <c r="D3788" s="2669" t="s">
        <v>4415</v>
      </c>
      <c r="E3788" s="2669" t="s">
        <v>8691</v>
      </c>
      <c r="F3788" s="2669" t="s">
        <v>10551</v>
      </c>
      <c r="G3788" s="2669" t="s">
        <v>5303</v>
      </c>
      <c r="H3788" s="2669" t="s">
        <v>5063</v>
      </c>
      <c r="I3788" s="3025">
        <v>0</v>
      </c>
      <c r="J3788" s="3025">
        <v>0</v>
      </c>
      <c r="O3788">
        <f>SUMIF('3BL ACTUAL'!C:C,G3788,'3BL ACTUAL'!J:J)</f>
        <v>0</v>
      </c>
    </row>
    <row r="3789" spans="1:15">
      <c r="A3789" s="2669" t="s">
        <v>10550</v>
      </c>
      <c r="B3789" s="2669" t="s">
        <v>4415</v>
      </c>
      <c r="C3789" s="2669" t="s">
        <v>5059</v>
      </c>
      <c r="D3789" s="2669" t="s">
        <v>4415</v>
      </c>
      <c r="E3789" s="2669" t="s">
        <v>8691</v>
      </c>
      <c r="F3789" s="2669" t="s">
        <v>10551</v>
      </c>
      <c r="G3789" s="2669" t="s">
        <v>5311</v>
      </c>
      <c r="H3789" s="2669" t="s">
        <v>5064</v>
      </c>
      <c r="I3789" s="3025">
        <v>0</v>
      </c>
      <c r="J3789" s="3025">
        <v>56</v>
      </c>
      <c r="O3789">
        <f>SUMIF('3BL ACTUAL'!C:C,G3789,'3BL ACTUAL'!J:J)</f>
        <v>0</v>
      </c>
    </row>
    <row r="3790" spans="1:15">
      <c r="H3790" t="s">
        <v>8692</v>
      </c>
      <c r="O3790">
        <f>SUMIF('3BL ACTUAL'!C:C,G3790,'3BL ACTUAL'!J:J)</f>
        <v>0</v>
      </c>
    </row>
    <row r="3791" spans="1:15">
      <c r="O3791">
        <f>SUMIF('3BL ACTUAL'!C:C,G3791,'3BL ACTUAL'!J:J)</f>
        <v>0</v>
      </c>
    </row>
    <row r="3792" spans="1:15">
      <c r="H3792" s="2668" t="s">
        <v>10552</v>
      </c>
      <c r="O3792">
        <f>SUMIF('3BL ACTUAL'!C:C,G3792,'3BL ACTUAL'!J:J)</f>
        <v>0</v>
      </c>
    </row>
    <row r="3793" spans="1:15">
      <c r="A3793" s="2669" t="s">
        <v>10553</v>
      </c>
      <c r="B3793" s="2669"/>
      <c r="C3793" s="2669"/>
      <c r="D3793" s="2669" t="s">
        <v>5073</v>
      </c>
      <c r="E3793" s="2669" t="s">
        <v>7210</v>
      </c>
      <c r="F3793" s="2669" t="s">
        <v>10554</v>
      </c>
      <c r="G3793" s="2669" t="s">
        <v>5300</v>
      </c>
      <c r="H3793" s="2669" t="s">
        <v>264</v>
      </c>
      <c r="I3793" s="3025">
        <v>1730</v>
      </c>
      <c r="J3793" s="3025">
        <v>0</v>
      </c>
      <c r="O3793">
        <f>SUMIF('3BL ACTUAL'!C:C,G3793,'3BL ACTUAL'!J:J)</f>
        <v>0</v>
      </c>
    </row>
    <row r="3794" spans="1:15">
      <c r="A3794" s="2669" t="s">
        <v>10553</v>
      </c>
      <c r="B3794" s="2669"/>
      <c r="C3794" s="2669"/>
      <c r="D3794" s="2669" t="s">
        <v>5073</v>
      </c>
      <c r="E3794" s="2669" t="s">
        <v>7210</v>
      </c>
      <c r="F3794" s="2669" t="s">
        <v>10554</v>
      </c>
      <c r="G3794" s="2669" t="s">
        <v>5297</v>
      </c>
      <c r="H3794" s="2669" t="s">
        <v>5075</v>
      </c>
      <c r="I3794" s="3025">
        <v>0</v>
      </c>
      <c r="J3794" s="3025">
        <v>1730</v>
      </c>
      <c r="O3794">
        <f>SUMIF('3BL ACTUAL'!C:C,G3794,'3BL ACTUAL'!J:J)</f>
        <v>0</v>
      </c>
    </row>
    <row r="3795" spans="1:15">
      <c r="H3795" t="s">
        <v>7211</v>
      </c>
      <c r="O3795">
        <f>SUMIF('3BL ACTUAL'!C:C,G3795,'3BL ACTUAL'!J:J)</f>
        <v>0</v>
      </c>
    </row>
    <row r="3796" spans="1:15">
      <c r="O3796">
        <f>SUMIF('3BL ACTUAL'!C:C,G3796,'3BL ACTUAL'!J:J)</f>
        <v>0</v>
      </c>
    </row>
    <row r="3797" spans="1:15">
      <c r="H3797" s="2668" t="s">
        <v>10555</v>
      </c>
      <c r="O3797">
        <f>SUMIF('3BL ACTUAL'!C:C,G3797,'3BL ACTUAL'!J:J)</f>
        <v>0</v>
      </c>
    </row>
    <row r="3798" spans="1:15">
      <c r="A3798" s="2669" t="s">
        <v>10556</v>
      </c>
      <c r="B3798" s="2669" t="s">
        <v>4415</v>
      </c>
      <c r="C3798" s="2669" t="s">
        <v>5059</v>
      </c>
      <c r="D3798" s="2669" t="s">
        <v>4415</v>
      </c>
      <c r="E3798" s="2669" t="s">
        <v>8685</v>
      </c>
      <c r="F3798" s="2669" t="s">
        <v>10557</v>
      </c>
      <c r="G3798" s="2669" t="s">
        <v>5308</v>
      </c>
      <c r="H3798" s="2669" t="s">
        <v>4921</v>
      </c>
      <c r="I3798" s="3025">
        <v>2.86</v>
      </c>
      <c r="J3798" s="3025">
        <v>0</v>
      </c>
      <c r="O3798">
        <f>SUMIF('3BL ACTUAL'!C:C,G3798,'3BL ACTUAL'!J:J)</f>
        <v>0</v>
      </c>
    </row>
    <row r="3799" spans="1:15">
      <c r="A3799" s="2669" t="s">
        <v>10556</v>
      </c>
      <c r="B3799" s="2669" t="s">
        <v>4415</v>
      </c>
      <c r="C3799" s="2669" t="s">
        <v>5059</v>
      </c>
      <c r="D3799" s="2669" t="s">
        <v>4415</v>
      </c>
      <c r="E3799" s="2669" t="s">
        <v>8685</v>
      </c>
      <c r="F3799" s="2669" t="s">
        <v>10557</v>
      </c>
      <c r="G3799" s="2669" t="s">
        <v>5356</v>
      </c>
      <c r="H3799" s="2669" t="s">
        <v>5025</v>
      </c>
      <c r="I3799" s="3025">
        <v>23.85</v>
      </c>
      <c r="J3799" s="3025">
        <v>0</v>
      </c>
      <c r="O3799">
        <f>SUMIF('3BL ACTUAL'!C:C,G3799,'3BL ACTUAL'!J:J)</f>
        <v>0</v>
      </c>
    </row>
    <row r="3800" spans="1:15">
      <c r="A3800" s="2669" t="s">
        <v>10556</v>
      </c>
      <c r="B3800" s="2669" t="s">
        <v>4415</v>
      </c>
      <c r="C3800" s="2669" t="s">
        <v>5059</v>
      </c>
      <c r="D3800" s="2669" t="s">
        <v>4415</v>
      </c>
      <c r="E3800" s="2669" t="s">
        <v>8685</v>
      </c>
      <c r="F3800" s="2669" t="s">
        <v>10557</v>
      </c>
      <c r="G3800" s="2669" t="s">
        <v>5303</v>
      </c>
      <c r="H3800" s="2669" t="s">
        <v>5063</v>
      </c>
      <c r="I3800" s="3025">
        <v>0</v>
      </c>
      <c r="J3800" s="3025">
        <v>0</v>
      </c>
      <c r="O3800">
        <f>SUMIF('3BL ACTUAL'!C:C,G3800,'3BL ACTUAL'!J:J)</f>
        <v>0</v>
      </c>
    </row>
    <row r="3801" spans="1:15">
      <c r="A3801" s="2669" t="s">
        <v>10556</v>
      </c>
      <c r="B3801" s="2669" t="s">
        <v>4415</v>
      </c>
      <c r="C3801" s="2669" t="s">
        <v>5059</v>
      </c>
      <c r="D3801" s="2669" t="s">
        <v>4415</v>
      </c>
      <c r="E3801" s="2669" t="s">
        <v>8685</v>
      </c>
      <c r="F3801" s="2669" t="s">
        <v>10557</v>
      </c>
      <c r="G3801" s="2669" t="s">
        <v>5311</v>
      </c>
      <c r="H3801" s="2669" t="s">
        <v>5064</v>
      </c>
      <c r="I3801" s="3025">
        <v>0</v>
      </c>
      <c r="J3801" s="3025">
        <v>26.71</v>
      </c>
      <c r="O3801">
        <f>SUMIF('3BL ACTUAL'!C:C,G3801,'3BL ACTUAL'!J:J)</f>
        <v>0</v>
      </c>
    </row>
    <row r="3802" spans="1:15">
      <c r="H3802" t="s">
        <v>8686</v>
      </c>
      <c r="O3802">
        <f>SUMIF('3BL ACTUAL'!C:C,G3802,'3BL ACTUAL'!J:J)</f>
        <v>0</v>
      </c>
    </row>
    <row r="3803" spans="1:15">
      <c r="O3803">
        <f>SUMIF('3BL ACTUAL'!C:C,G3803,'3BL ACTUAL'!J:J)</f>
        <v>0</v>
      </c>
    </row>
    <row r="3804" spans="1:15">
      <c r="H3804" s="2668" t="s">
        <v>10558</v>
      </c>
      <c r="O3804">
        <f>SUMIF('3BL ACTUAL'!C:C,G3804,'3BL ACTUAL'!J:J)</f>
        <v>0</v>
      </c>
    </row>
    <row r="3805" spans="1:15">
      <c r="A3805" s="2669" t="s">
        <v>10556</v>
      </c>
      <c r="B3805" s="2669" t="s">
        <v>4415</v>
      </c>
      <c r="C3805" s="2669" t="s">
        <v>5059</v>
      </c>
      <c r="D3805" s="2669" t="s">
        <v>4415</v>
      </c>
      <c r="E3805" s="2669" t="s">
        <v>8687</v>
      </c>
      <c r="F3805" s="2669" t="s">
        <v>10559</v>
      </c>
      <c r="G3805" s="2669" t="s">
        <v>5308</v>
      </c>
      <c r="H3805" s="2669" t="s">
        <v>4921</v>
      </c>
      <c r="I3805" s="3025">
        <v>2.86</v>
      </c>
      <c r="J3805" s="3025">
        <v>0</v>
      </c>
      <c r="O3805">
        <f>SUMIF('3BL ACTUAL'!C:C,G3805,'3BL ACTUAL'!J:J)</f>
        <v>0</v>
      </c>
    </row>
    <row r="3806" spans="1:15">
      <c r="A3806" s="2669" t="s">
        <v>10556</v>
      </c>
      <c r="B3806" s="2669" t="s">
        <v>4415</v>
      </c>
      <c r="C3806" s="2669" t="s">
        <v>5059</v>
      </c>
      <c r="D3806" s="2669" t="s">
        <v>4415</v>
      </c>
      <c r="E3806" s="2669" t="s">
        <v>8687</v>
      </c>
      <c r="F3806" s="2669" t="s">
        <v>10559</v>
      </c>
      <c r="G3806" s="2669" t="s">
        <v>5356</v>
      </c>
      <c r="H3806" s="2669" t="s">
        <v>5025</v>
      </c>
      <c r="I3806" s="3025">
        <v>23.85</v>
      </c>
      <c r="J3806" s="3025">
        <v>0</v>
      </c>
      <c r="O3806">
        <f>SUMIF('3BL ACTUAL'!C:C,G3806,'3BL ACTUAL'!J:J)</f>
        <v>0</v>
      </c>
    </row>
    <row r="3807" spans="1:15">
      <c r="A3807" s="2669" t="s">
        <v>10556</v>
      </c>
      <c r="B3807" s="2669" t="s">
        <v>4415</v>
      </c>
      <c r="C3807" s="2669" t="s">
        <v>5059</v>
      </c>
      <c r="D3807" s="2669" t="s">
        <v>4415</v>
      </c>
      <c r="E3807" s="2669" t="s">
        <v>8687</v>
      </c>
      <c r="F3807" s="2669" t="s">
        <v>10559</v>
      </c>
      <c r="G3807" s="2669" t="s">
        <v>5303</v>
      </c>
      <c r="H3807" s="2669" t="s">
        <v>5063</v>
      </c>
      <c r="I3807" s="3025">
        <v>0</v>
      </c>
      <c r="J3807" s="3025">
        <v>0</v>
      </c>
      <c r="O3807">
        <f>SUMIF('3BL ACTUAL'!C:C,G3807,'3BL ACTUAL'!J:J)</f>
        <v>0</v>
      </c>
    </row>
    <row r="3808" spans="1:15">
      <c r="A3808" s="2669" t="s">
        <v>10556</v>
      </c>
      <c r="B3808" s="2669" t="s">
        <v>4415</v>
      </c>
      <c r="C3808" s="2669" t="s">
        <v>5059</v>
      </c>
      <c r="D3808" s="2669" t="s">
        <v>4415</v>
      </c>
      <c r="E3808" s="2669" t="s">
        <v>8687</v>
      </c>
      <c r="F3808" s="2669" t="s">
        <v>10559</v>
      </c>
      <c r="G3808" s="2669" t="s">
        <v>5311</v>
      </c>
      <c r="H3808" s="2669" t="s">
        <v>5064</v>
      </c>
      <c r="I3808" s="3025">
        <v>0</v>
      </c>
      <c r="J3808" s="3025">
        <v>26.71</v>
      </c>
      <c r="O3808">
        <f>SUMIF('3BL ACTUAL'!C:C,G3808,'3BL ACTUAL'!J:J)</f>
        <v>0</v>
      </c>
    </row>
    <row r="3809" spans="1:15">
      <c r="H3809" t="s">
        <v>8688</v>
      </c>
      <c r="O3809">
        <f>SUMIF('3BL ACTUAL'!C:C,G3809,'3BL ACTUAL'!J:J)</f>
        <v>0</v>
      </c>
    </row>
    <row r="3810" spans="1:15">
      <c r="O3810">
        <f>SUMIF('3BL ACTUAL'!C:C,G3810,'3BL ACTUAL'!J:J)</f>
        <v>0</v>
      </c>
    </row>
    <row r="3811" spans="1:15">
      <c r="H3811" s="2668" t="s">
        <v>10560</v>
      </c>
      <c r="O3811">
        <f>SUMIF('3BL ACTUAL'!C:C,G3811,'3BL ACTUAL'!J:J)</f>
        <v>0</v>
      </c>
    </row>
    <row r="3812" spans="1:15">
      <c r="A3812" s="2669" t="s">
        <v>10556</v>
      </c>
      <c r="B3812" s="2669" t="s">
        <v>4415</v>
      </c>
      <c r="C3812" s="2669" t="s">
        <v>5059</v>
      </c>
      <c r="D3812" s="2669" t="s">
        <v>4415</v>
      </c>
      <c r="E3812" s="2669" t="s">
        <v>8689</v>
      </c>
      <c r="F3812" s="2669" t="s">
        <v>10561</v>
      </c>
      <c r="G3812" s="2669" t="s">
        <v>5308</v>
      </c>
      <c r="H3812" s="2669" t="s">
        <v>4921</v>
      </c>
      <c r="I3812" s="3025">
        <v>15.73</v>
      </c>
      <c r="J3812" s="3025">
        <v>0</v>
      </c>
      <c r="O3812">
        <f>SUMIF('3BL ACTUAL'!C:C,G3812,'3BL ACTUAL'!J:J)</f>
        <v>0</v>
      </c>
    </row>
    <row r="3813" spans="1:15">
      <c r="A3813" s="2669" t="s">
        <v>10556</v>
      </c>
      <c r="B3813" s="2669" t="s">
        <v>4415</v>
      </c>
      <c r="C3813" s="2669" t="s">
        <v>5059</v>
      </c>
      <c r="D3813" s="2669" t="s">
        <v>4415</v>
      </c>
      <c r="E3813" s="2669" t="s">
        <v>8689</v>
      </c>
      <c r="F3813" s="2669" t="s">
        <v>10561</v>
      </c>
      <c r="G3813" s="2669" t="s">
        <v>5357</v>
      </c>
      <c r="H3813" s="2669" t="s">
        <v>5020</v>
      </c>
      <c r="I3813" s="3025">
        <v>131.08000000000001</v>
      </c>
      <c r="J3813" s="3025">
        <v>0</v>
      </c>
      <c r="O3813">
        <f>SUMIF('3BL ACTUAL'!C:C,G3813,'3BL ACTUAL'!J:J)</f>
        <v>0</v>
      </c>
    </row>
    <row r="3814" spans="1:15">
      <c r="A3814" s="2669" t="s">
        <v>10556</v>
      </c>
      <c r="B3814" s="2669" t="s">
        <v>4415</v>
      </c>
      <c r="C3814" s="2669" t="s">
        <v>5059</v>
      </c>
      <c r="D3814" s="2669" t="s">
        <v>4415</v>
      </c>
      <c r="E3814" s="2669" t="s">
        <v>8689</v>
      </c>
      <c r="F3814" s="2669" t="s">
        <v>10561</v>
      </c>
      <c r="G3814" s="2669" t="s">
        <v>5357</v>
      </c>
      <c r="H3814" s="2669" t="s">
        <v>5020</v>
      </c>
      <c r="I3814" s="3025">
        <v>0.3</v>
      </c>
      <c r="J3814" s="3025">
        <v>0</v>
      </c>
      <c r="O3814">
        <f>SUMIF('3BL ACTUAL'!C:C,G3814,'3BL ACTUAL'!J:J)</f>
        <v>0</v>
      </c>
    </row>
    <row r="3815" spans="1:15">
      <c r="A3815" s="2669" t="s">
        <v>10556</v>
      </c>
      <c r="B3815" s="2669" t="s">
        <v>4415</v>
      </c>
      <c r="C3815" s="2669" t="s">
        <v>5059</v>
      </c>
      <c r="D3815" s="2669" t="s">
        <v>4415</v>
      </c>
      <c r="E3815" s="2669" t="s">
        <v>8689</v>
      </c>
      <c r="F3815" s="2669" t="s">
        <v>10561</v>
      </c>
      <c r="G3815" s="2669" t="s">
        <v>5303</v>
      </c>
      <c r="H3815" s="2669" t="s">
        <v>5063</v>
      </c>
      <c r="I3815" s="3025">
        <v>0</v>
      </c>
      <c r="J3815" s="3025">
        <v>0</v>
      </c>
      <c r="O3815">
        <f>SUMIF('3BL ACTUAL'!C:C,G3815,'3BL ACTUAL'!J:J)</f>
        <v>0</v>
      </c>
    </row>
    <row r="3816" spans="1:15">
      <c r="A3816" s="2669" t="s">
        <v>10556</v>
      </c>
      <c r="B3816" s="2669" t="s">
        <v>4415</v>
      </c>
      <c r="C3816" s="2669" t="s">
        <v>5059</v>
      </c>
      <c r="D3816" s="2669" t="s">
        <v>4415</v>
      </c>
      <c r="E3816" s="2669" t="s">
        <v>8689</v>
      </c>
      <c r="F3816" s="2669" t="s">
        <v>10561</v>
      </c>
      <c r="G3816" s="2669" t="s">
        <v>5311</v>
      </c>
      <c r="H3816" s="2669" t="s">
        <v>5064</v>
      </c>
      <c r="I3816" s="3025">
        <v>0</v>
      </c>
      <c r="J3816" s="3025">
        <v>147.11000000000001</v>
      </c>
      <c r="O3816">
        <f>SUMIF('3BL ACTUAL'!C:C,G3816,'3BL ACTUAL'!J:J)</f>
        <v>0</v>
      </c>
    </row>
    <row r="3817" spans="1:15">
      <c r="H3817" t="s">
        <v>8690</v>
      </c>
      <c r="O3817">
        <f>SUMIF('3BL ACTUAL'!C:C,G3817,'3BL ACTUAL'!J:J)</f>
        <v>0</v>
      </c>
    </row>
    <row r="3818" spans="1:15">
      <c r="O3818">
        <f>SUMIF('3BL ACTUAL'!C:C,G3818,'3BL ACTUAL'!J:J)</f>
        <v>0</v>
      </c>
    </row>
    <row r="3819" spans="1:15">
      <c r="H3819" s="2668" t="s">
        <v>10562</v>
      </c>
      <c r="O3819">
        <f>SUMIF('3BL ACTUAL'!C:C,G3819,'3BL ACTUAL'!J:J)</f>
        <v>0</v>
      </c>
    </row>
    <row r="3820" spans="1:15">
      <c r="A3820" s="2669" t="s">
        <v>10556</v>
      </c>
      <c r="B3820" s="2669" t="s">
        <v>4415</v>
      </c>
      <c r="C3820" s="2669" t="s">
        <v>5059</v>
      </c>
      <c r="D3820" s="2669" t="s">
        <v>4415</v>
      </c>
      <c r="E3820" s="2669" t="s">
        <v>7721</v>
      </c>
      <c r="F3820" s="2669" t="s">
        <v>10563</v>
      </c>
      <c r="G3820" s="2669" t="s">
        <v>5308</v>
      </c>
      <c r="H3820" s="2669" t="s">
        <v>5097</v>
      </c>
      <c r="I3820" s="3025">
        <v>0</v>
      </c>
      <c r="J3820" s="3025">
        <v>0</v>
      </c>
      <c r="O3820">
        <f>SUMIF('3BL ACTUAL'!C:C,G3820,'3BL ACTUAL'!J:J)</f>
        <v>0</v>
      </c>
    </row>
    <row r="3821" spans="1:15">
      <c r="A3821" s="2669" t="s">
        <v>10556</v>
      </c>
      <c r="B3821" s="2669" t="s">
        <v>4415</v>
      </c>
      <c r="C3821" s="2669" t="s">
        <v>5059</v>
      </c>
      <c r="D3821" s="2669" t="s">
        <v>4415</v>
      </c>
      <c r="E3821" s="2669" t="s">
        <v>7721</v>
      </c>
      <c r="F3821" s="2669" t="s">
        <v>10563</v>
      </c>
      <c r="G3821" s="2669" t="s">
        <v>5343</v>
      </c>
      <c r="H3821" s="2669" t="s">
        <v>4975</v>
      </c>
      <c r="I3821" s="3025">
        <v>135</v>
      </c>
      <c r="J3821" s="3025">
        <v>0</v>
      </c>
      <c r="O3821">
        <f>SUMIF('3BL ACTUAL'!C:C,G3821,'3BL ACTUAL'!J:J)</f>
        <v>0</v>
      </c>
    </row>
    <row r="3822" spans="1:15">
      <c r="A3822" s="2669" t="s">
        <v>10556</v>
      </c>
      <c r="B3822" s="2669" t="s">
        <v>4415</v>
      </c>
      <c r="C3822" s="2669" t="s">
        <v>5059</v>
      </c>
      <c r="D3822" s="2669" t="s">
        <v>4415</v>
      </c>
      <c r="E3822" s="2669" t="s">
        <v>7721</v>
      </c>
      <c r="F3822" s="2669" t="s">
        <v>10563</v>
      </c>
      <c r="G3822" s="2669" t="s">
        <v>5303</v>
      </c>
      <c r="H3822" s="2669" t="s">
        <v>5063</v>
      </c>
      <c r="I3822" s="3025">
        <v>0</v>
      </c>
      <c r="J3822" s="3025">
        <v>0</v>
      </c>
      <c r="O3822">
        <f>SUMIF('3BL ACTUAL'!C:C,G3822,'3BL ACTUAL'!J:J)</f>
        <v>0</v>
      </c>
    </row>
    <row r="3823" spans="1:15">
      <c r="A3823" s="2669" t="s">
        <v>10556</v>
      </c>
      <c r="B3823" s="2669" t="s">
        <v>4415</v>
      </c>
      <c r="C3823" s="2669" t="s">
        <v>5059</v>
      </c>
      <c r="D3823" s="2669" t="s">
        <v>4415</v>
      </c>
      <c r="E3823" s="2669" t="s">
        <v>7721</v>
      </c>
      <c r="F3823" s="2669" t="s">
        <v>10563</v>
      </c>
      <c r="G3823" s="2669" t="s">
        <v>5311</v>
      </c>
      <c r="H3823" s="2669" t="s">
        <v>5064</v>
      </c>
      <c r="I3823" s="3025">
        <v>0</v>
      </c>
      <c r="J3823" s="3025">
        <v>135</v>
      </c>
      <c r="O3823">
        <f>SUMIF('3BL ACTUAL'!C:C,G3823,'3BL ACTUAL'!J:J)</f>
        <v>0</v>
      </c>
    </row>
    <row r="3824" spans="1:15">
      <c r="H3824" t="s">
        <v>7722</v>
      </c>
      <c r="O3824">
        <f>SUMIF('3BL ACTUAL'!C:C,G3824,'3BL ACTUAL'!J:J)</f>
        <v>0</v>
      </c>
    </row>
    <row r="3825" spans="1:15">
      <c r="O3825">
        <f>SUMIF('3BL ACTUAL'!C:C,G3825,'3BL ACTUAL'!J:J)</f>
        <v>0</v>
      </c>
    </row>
    <row r="3826" spans="1:15">
      <c r="H3826" s="2668" t="s">
        <v>10564</v>
      </c>
      <c r="N3826" s="1460">
        <v>1</v>
      </c>
      <c r="O3826">
        <f>SUMIF('3BL ACTUAL'!C:C,G3826,'3BL ACTUAL'!J:J)</f>
        <v>0</v>
      </c>
    </row>
    <row r="3827" spans="1:15">
      <c r="A3827" s="2669" t="s">
        <v>10565</v>
      </c>
      <c r="B3827" s="2669" t="s">
        <v>5169</v>
      </c>
      <c r="C3827" s="2669" t="s">
        <v>5298</v>
      </c>
      <c r="D3827" s="2669" t="s">
        <v>5299</v>
      </c>
      <c r="E3827" s="2669" t="s">
        <v>8107</v>
      </c>
      <c r="F3827" s="2669" t="s">
        <v>10566</v>
      </c>
      <c r="G3827" s="2669" t="s">
        <v>8072</v>
      </c>
      <c r="H3827" s="2669" t="s">
        <v>8073</v>
      </c>
      <c r="I3827" s="3025">
        <v>55.5</v>
      </c>
      <c r="J3827" s="3025">
        <v>0</v>
      </c>
      <c r="O3827">
        <f>SUMIF('3BL ACTUAL'!C:C,G3827,'3BL ACTUAL'!J:J)</f>
        <v>0</v>
      </c>
    </row>
    <row r="3828" spans="1:15">
      <c r="A3828" s="2669" t="s">
        <v>10565</v>
      </c>
      <c r="B3828" s="2669" t="s">
        <v>5169</v>
      </c>
      <c r="C3828" s="2669" t="s">
        <v>5298</v>
      </c>
      <c r="D3828" s="2669" t="s">
        <v>5299</v>
      </c>
      <c r="E3828" s="2669" t="s">
        <v>8107</v>
      </c>
      <c r="F3828" s="2669" t="s">
        <v>10566</v>
      </c>
      <c r="G3828" s="2669" t="s">
        <v>8980</v>
      </c>
      <c r="H3828" s="2669" t="s">
        <v>9055</v>
      </c>
      <c r="I3828" s="3025">
        <v>0</v>
      </c>
      <c r="J3828" s="3025">
        <v>55.5</v>
      </c>
      <c r="O3828">
        <f>SUMIF('3BL ACTUAL'!C:C,G3828,'3BL ACTUAL'!J:J)</f>
        <v>0</v>
      </c>
    </row>
    <row r="3829" spans="1:15">
      <c r="H3829" t="s">
        <v>8085</v>
      </c>
      <c r="O3829">
        <f>SUMIF('3BL ACTUAL'!C:C,G3829,'3BL ACTUAL'!J:J)</f>
        <v>0</v>
      </c>
    </row>
    <row r="3830" spans="1:15">
      <c r="O3830">
        <f>SUMIF('3BL ACTUAL'!C:C,G3830,'3BL ACTUAL'!J:J)</f>
        <v>0</v>
      </c>
    </row>
    <row r="3831" spans="1:15">
      <c r="H3831" s="2668" t="s">
        <v>10567</v>
      </c>
      <c r="N3831" s="1460">
        <v>1</v>
      </c>
      <c r="O3831">
        <f>SUMIF('3BL ACTUAL'!C:C,G3831,'3BL ACTUAL'!J:J)</f>
        <v>0</v>
      </c>
    </row>
    <row r="3832" spans="1:15">
      <c r="A3832" s="2669" t="s">
        <v>10565</v>
      </c>
      <c r="B3832" s="2669" t="s">
        <v>5169</v>
      </c>
      <c r="C3832" s="2669" t="s">
        <v>5298</v>
      </c>
      <c r="D3832" s="2669" t="s">
        <v>5299</v>
      </c>
      <c r="E3832" s="2669" t="s">
        <v>7948</v>
      </c>
      <c r="F3832" s="2669" t="s">
        <v>10568</v>
      </c>
      <c r="G3832" s="2669" t="s">
        <v>5347</v>
      </c>
      <c r="H3832" s="2669" t="s">
        <v>4999</v>
      </c>
      <c r="I3832" s="3025">
        <v>334.65</v>
      </c>
      <c r="J3832" s="3025">
        <v>0</v>
      </c>
      <c r="O3832">
        <f>SUMIF('3BL ACTUAL'!C:C,G3832,'3BL ACTUAL'!J:J)</f>
        <v>0</v>
      </c>
    </row>
    <row r="3833" spans="1:15">
      <c r="A3833" s="2669" t="s">
        <v>10565</v>
      </c>
      <c r="B3833" s="2669" t="s">
        <v>5169</v>
      </c>
      <c r="C3833" s="2669" t="s">
        <v>5298</v>
      </c>
      <c r="D3833" s="2669" t="s">
        <v>5299</v>
      </c>
      <c r="E3833" s="2669" t="s">
        <v>7948</v>
      </c>
      <c r="F3833" s="2669" t="s">
        <v>10568</v>
      </c>
      <c r="G3833" s="2669" t="s">
        <v>8980</v>
      </c>
      <c r="H3833" s="2669" t="s">
        <v>9055</v>
      </c>
      <c r="I3833" s="3025">
        <v>0</v>
      </c>
      <c r="J3833" s="3025">
        <v>334.65</v>
      </c>
      <c r="O3833">
        <f>SUMIF('3BL ACTUAL'!C:C,G3833,'3BL ACTUAL'!J:J)</f>
        <v>0</v>
      </c>
    </row>
    <row r="3834" spans="1:15">
      <c r="H3834" t="s">
        <v>7949</v>
      </c>
      <c r="O3834">
        <f>SUMIF('3BL ACTUAL'!C:C,G3834,'3BL ACTUAL'!J:J)</f>
        <v>0</v>
      </c>
    </row>
    <row r="3835" spans="1:15">
      <c r="O3835">
        <f>SUMIF('3BL ACTUAL'!C:C,G3835,'3BL ACTUAL'!J:J)</f>
        <v>0</v>
      </c>
    </row>
    <row r="3836" spans="1:15">
      <c r="H3836" s="2668" t="s">
        <v>10569</v>
      </c>
      <c r="O3836">
        <f>SUMIF('3BL ACTUAL'!C:C,G3836,'3BL ACTUAL'!J:J)</f>
        <v>0</v>
      </c>
    </row>
    <row r="3837" spans="1:15">
      <c r="A3837" s="2669" t="s">
        <v>10570</v>
      </c>
      <c r="B3837" s="2669" t="s">
        <v>4415</v>
      </c>
      <c r="C3837" s="2669" t="s">
        <v>5059</v>
      </c>
      <c r="D3837" s="2669" t="s">
        <v>4415</v>
      </c>
      <c r="E3837" s="2669" t="s">
        <v>7885</v>
      </c>
      <c r="F3837" s="2669" t="s">
        <v>10571</v>
      </c>
      <c r="G3837" s="2669" t="s">
        <v>5308</v>
      </c>
      <c r="H3837" s="2669" t="s">
        <v>4921</v>
      </c>
      <c r="I3837" s="3025">
        <v>1.03</v>
      </c>
      <c r="J3837" s="3025">
        <v>0</v>
      </c>
      <c r="O3837">
        <f>SUMIF('3BL ACTUAL'!C:C,G3837,'3BL ACTUAL'!J:J)</f>
        <v>0</v>
      </c>
    </row>
    <row r="3838" spans="1:15">
      <c r="A3838" s="2669" t="s">
        <v>10570</v>
      </c>
      <c r="B3838" s="2669" t="s">
        <v>4415</v>
      </c>
      <c r="C3838" s="2669" t="s">
        <v>5059</v>
      </c>
      <c r="D3838" s="2669" t="s">
        <v>4415</v>
      </c>
      <c r="E3838" s="2669" t="s">
        <v>7885</v>
      </c>
      <c r="F3838" s="2669" t="s">
        <v>10571</v>
      </c>
      <c r="G3838" s="2669" t="s">
        <v>5328</v>
      </c>
      <c r="H3838" s="2669" t="s">
        <v>4994</v>
      </c>
      <c r="I3838" s="3025">
        <v>8.58</v>
      </c>
      <c r="J3838" s="3025">
        <v>0</v>
      </c>
      <c r="O3838">
        <f>SUMIF('3BL ACTUAL'!C:C,G3838,'3BL ACTUAL'!J:J)</f>
        <v>0</v>
      </c>
    </row>
    <row r="3839" spans="1:15">
      <c r="A3839" s="2669" t="s">
        <v>10570</v>
      </c>
      <c r="B3839" s="2669" t="s">
        <v>4415</v>
      </c>
      <c r="C3839" s="2669" t="s">
        <v>5059</v>
      </c>
      <c r="D3839" s="2669" t="s">
        <v>4415</v>
      </c>
      <c r="E3839" s="2669" t="s">
        <v>7885</v>
      </c>
      <c r="F3839" s="2669" t="s">
        <v>10571</v>
      </c>
      <c r="G3839" s="2669" t="s">
        <v>5303</v>
      </c>
      <c r="H3839" s="2669" t="s">
        <v>5063</v>
      </c>
      <c r="I3839" s="3025">
        <v>0</v>
      </c>
      <c r="J3839" s="3025">
        <v>0</v>
      </c>
      <c r="O3839">
        <f>SUMIF('3BL ACTUAL'!C:C,G3839,'3BL ACTUAL'!J:J)</f>
        <v>0</v>
      </c>
    </row>
    <row r="3840" spans="1:15">
      <c r="A3840" s="2669" t="s">
        <v>10570</v>
      </c>
      <c r="B3840" s="2669" t="s">
        <v>4415</v>
      </c>
      <c r="C3840" s="2669" t="s">
        <v>5059</v>
      </c>
      <c r="D3840" s="2669" t="s">
        <v>4415</v>
      </c>
      <c r="E3840" s="2669" t="s">
        <v>7885</v>
      </c>
      <c r="F3840" s="2669" t="s">
        <v>10571</v>
      </c>
      <c r="G3840" s="2669" t="s">
        <v>5311</v>
      </c>
      <c r="H3840" s="2669" t="s">
        <v>5064</v>
      </c>
      <c r="I3840" s="3025">
        <v>0</v>
      </c>
      <c r="J3840" s="3025">
        <v>9.61</v>
      </c>
      <c r="O3840">
        <f>SUMIF('3BL ACTUAL'!C:C,G3840,'3BL ACTUAL'!J:J)</f>
        <v>0</v>
      </c>
    </row>
    <row r="3841" spans="1:15">
      <c r="H3841" t="s">
        <v>7886</v>
      </c>
      <c r="O3841">
        <f>SUMIF('3BL ACTUAL'!C:C,G3841,'3BL ACTUAL'!J:J)</f>
        <v>0</v>
      </c>
    </row>
    <row r="3842" spans="1:15">
      <c r="O3842">
        <f>SUMIF('3BL ACTUAL'!C:C,G3842,'3BL ACTUAL'!J:J)</f>
        <v>0</v>
      </c>
    </row>
    <row r="3843" spans="1:15">
      <c r="H3843" s="2668" t="s">
        <v>10572</v>
      </c>
      <c r="O3843">
        <f>SUMIF('3BL ACTUAL'!C:C,G3843,'3BL ACTUAL'!J:J)</f>
        <v>0</v>
      </c>
    </row>
    <row r="3844" spans="1:15">
      <c r="A3844" s="2669" t="s">
        <v>10573</v>
      </c>
      <c r="B3844" s="2669" t="s">
        <v>5169</v>
      </c>
      <c r="C3844" s="2669" t="s">
        <v>5298</v>
      </c>
      <c r="D3844" s="2669" t="s">
        <v>5299</v>
      </c>
      <c r="E3844" s="2669" t="s">
        <v>8842</v>
      </c>
      <c r="F3844" s="2669" t="s">
        <v>10574</v>
      </c>
      <c r="G3844" s="2669" t="s">
        <v>8992</v>
      </c>
      <c r="H3844" s="2669" t="s">
        <v>8993</v>
      </c>
      <c r="I3844" s="3025">
        <v>415.39</v>
      </c>
      <c r="J3844" s="3025">
        <v>0</v>
      </c>
      <c r="O3844">
        <f>SUMIF('3BL ACTUAL'!C:C,G3844,'3BL ACTUAL'!J:J)</f>
        <v>0</v>
      </c>
    </row>
    <row r="3845" spans="1:15">
      <c r="A3845" s="2669" t="s">
        <v>10573</v>
      </c>
      <c r="B3845" s="2669" t="s">
        <v>5169</v>
      </c>
      <c r="C3845" s="2669" t="s">
        <v>5298</v>
      </c>
      <c r="D3845" s="2669" t="s">
        <v>5299</v>
      </c>
      <c r="E3845" s="2669" t="s">
        <v>8842</v>
      </c>
      <c r="F3845" s="2669" t="s">
        <v>10574</v>
      </c>
      <c r="G3845" s="2669" t="s">
        <v>8784</v>
      </c>
      <c r="H3845" s="2669" t="s">
        <v>9036</v>
      </c>
      <c r="I3845" s="3025">
        <v>0</v>
      </c>
      <c r="J3845" s="3025">
        <v>415.39</v>
      </c>
      <c r="O3845">
        <f>SUMIF('3BL ACTUAL'!C:C,G3845,'3BL ACTUAL'!J:J)</f>
        <v>0</v>
      </c>
    </row>
    <row r="3846" spans="1:15">
      <c r="H3846" t="s">
        <v>8843</v>
      </c>
      <c r="O3846">
        <f>SUMIF('3BL ACTUAL'!C:C,G3846,'3BL ACTUAL'!J:J)</f>
        <v>0</v>
      </c>
    </row>
    <row r="3847" spans="1:15">
      <c r="O3847">
        <f>SUMIF('3BL ACTUAL'!C:C,G3847,'3BL ACTUAL'!J:J)</f>
        <v>0</v>
      </c>
    </row>
    <row r="3848" spans="1:15">
      <c r="H3848" s="2668" t="s">
        <v>10575</v>
      </c>
      <c r="O3848">
        <f>SUMIF('3BL ACTUAL'!C:C,G3848,'3BL ACTUAL'!J:J)</f>
        <v>0</v>
      </c>
    </row>
    <row r="3849" spans="1:15">
      <c r="A3849" s="2669" t="s">
        <v>10573</v>
      </c>
      <c r="B3849" s="2669" t="s">
        <v>5169</v>
      </c>
      <c r="C3849" s="2669" t="s">
        <v>5298</v>
      </c>
      <c r="D3849" s="2669" t="s">
        <v>5299</v>
      </c>
      <c r="E3849" s="2669" t="s">
        <v>8844</v>
      </c>
      <c r="F3849" s="2669" t="s">
        <v>10576</v>
      </c>
      <c r="G3849" s="2669" t="s">
        <v>8992</v>
      </c>
      <c r="H3849" s="2669" t="s">
        <v>8993</v>
      </c>
      <c r="I3849" s="3025">
        <v>415.39</v>
      </c>
      <c r="J3849" s="3025">
        <v>0</v>
      </c>
      <c r="O3849">
        <f>SUMIF('3BL ACTUAL'!C:C,G3849,'3BL ACTUAL'!J:J)</f>
        <v>0</v>
      </c>
    </row>
    <row r="3850" spans="1:15">
      <c r="A3850" s="2669" t="s">
        <v>10573</v>
      </c>
      <c r="B3850" s="2669" t="s">
        <v>5169</v>
      </c>
      <c r="C3850" s="2669" t="s">
        <v>5298</v>
      </c>
      <c r="D3850" s="2669" t="s">
        <v>5299</v>
      </c>
      <c r="E3850" s="2669" t="s">
        <v>8844</v>
      </c>
      <c r="F3850" s="2669" t="s">
        <v>10576</v>
      </c>
      <c r="G3850" s="2669" t="s">
        <v>8784</v>
      </c>
      <c r="H3850" s="2669" t="s">
        <v>9036</v>
      </c>
      <c r="I3850" s="3025">
        <v>0</v>
      </c>
      <c r="J3850" s="3025">
        <v>415.39</v>
      </c>
      <c r="O3850">
        <f>SUMIF('3BL ACTUAL'!C:C,G3850,'3BL ACTUAL'!J:J)</f>
        <v>0</v>
      </c>
    </row>
    <row r="3851" spans="1:15">
      <c r="H3851" t="s">
        <v>8845</v>
      </c>
      <c r="O3851">
        <f>SUMIF('3BL ACTUAL'!C:C,G3851,'3BL ACTUAL'!J:J)</f>
        <v>0</v>
      </c>
    </row>
    <row r="3852" spans="1:15">
      <c r="O3852">
        <f>SUMIF('3BL ACTUAL'!C:C,G3852,'3BL ACTUAL'!J:J)</f>
        <v>0</v>
      </c>
    </row>
    <row r="3853" spans="1:15">
      <c r="H3853" s="2668" t="s">
        <v>10577</v>
      </c>
      <c r="O3853">
        <f>SUMIF('3BL ACTUAL'!C:C,G3853,'3BL ACTUAL'!J:J)</f>
        <v>0</v>
      </c>
    </row>
    <row r="3854" spans="1:15">
      <c r="A3854" s="2669" t="s">
        <v>10573</v>
      </c>
      <c r="B3854" s="2669" t="s">
        <v>5169</v>
      </c>
      <c r="C3854" s="2669" t="s">
        <v>5298</v>
      </c>
      <c r="D3854" s="2669" t="s">
        <v>5299</v>
      </c>
      <c r="E3854" s="2669" t="s">
        <v>8846</v>
      </c>
      <c r="F3854" s="2669" t="s">
        <v>10578</v>
      </c>
      <c r="G3854" s="2669" t="s">
        <v>8994</v>
      </c>
      <c r="H3854" s="2669" t="s">
        <v>8995</v>
      </c>
      <c r="I3854" s="3025">
        <v>161.54</v>
      </c>
      <c r="J3854" s="3025">
        <v>0</v>
      </c>
      <c r="O3854">
        <f>SUMIF('3BL ACTUAL'!C:C,G3854,'3BL ACTUAL'!J:J)</f>
        <v>0</v>
      </c>
    </row>
    <row r="3855" spans="1:15">
      <c r="A3855" s="2669" t="s">
        <v>10573</v>
      </c>
      <c r="B3855" s="2669" t="s">
        <v>5169</v>
      </c>
      <c r="C3855" s="2669" t="s">
        <v>5298</v>
      </c>
      <c r="D3855" s="2669" t="s">
        <v>5299</v>
      </c>
      <c r="E3855" s="2669" t="s">
        <v>8846</v>
      </c>
      <c r="F3855" s="2669" t="s">
        <v>10578</v>
      </c>
      <c r="G3855" s="2669" t="s">
        <v>8784</v>
      </c>
      <c r="H3855" s="2669" t="s">
        <v>9036</v>
      </c>
      <c r="I3855" s="3025">
        <v>0</v>
      </c>
      <c r="J3855" s="3025">
        <v>161.54</v>
      </c>
      <c r="O3855">
        <f>SUMIF('3BL ACTUAL'!C:C,G3855,'3BL ACTUAL'!J:J)</f>
        <v>0</v>
      </c>
    </row>
    <row r="3856" spans="1:15">
      <c r="H3856" t="s">
        <v>8847</v>
      </c>
      <c r="O3856">
        <f>SUMIF('3BL ACTUAL'!C:C,G3856,'3BL ACTUAL'!J:J)</f>
        <v>0</v>
      </c>
    </row>
    <row r="3857" spans="1:15">
      <c r="O3857">
        <f>SUMIF('3BL ACTUAL'!C:C,G3857,'3BL ACTUAL'!J:J)</f>
        <v>0</v>
      </c>
    </row>
    <row r="3858" spans="1:15">
      <c r="H3858" s="2668" t="s">
        <v>10579</v>
      </c>
      <c r="O3858">
        <f>SUMIF('3BL ACTUAL'!C:C,G3858,'3BL ACTUAL'!J:J)</f>
        <v>0</v>
      </c>
    </row>
    <row r="3859" spans="1:15">
      <c r="A3859" s="2669" t="s">
        <v>10573</v>
      </c>
      <c r="B3859" s="2669" t="s">
        <v>5169</v>
      </c>
      <c r="C3859" s="2669" t="s">
        <v>5298</v>
      </c>
      <c r="D3859" s="2669" t="s">
        <v>5299</v>
      </c>
      <c r="E3859" s="2669" t="s">
        <v>8848</v>
      </c>
      <c r="F3859" s="2669" t="s">
        <v>10580</v>
      </c>
      <c r="G3859" s="2669" t="s">
        <v>8994</v>
      </c>
      <c r="H3859" s="2669" t="s">
        <v>8995</v>
      </c>
      <c r="I3859" s="3025">
        <v>161.54</v>
      </c>
      <c r="J3859" s="3025">
        <v>0</v>
      </c>
      <c r="O3859">
        <f>SUMIF('3BL ACTUAL'!C:C,G3859,'3BL ACTUAL'!J:J)</f>
        <v>0</v>
      </c>
    </row>
    <row r="3860" spans="1:15">
      <c r="A3860" s="2669" t="s">
        <v>10573</v>
      </c>
      <c r="B3860" s="2669" t="s">
        <v>5169</v>
      </c>
      <c r="C3860" s="2669" t="s">
        <v>5298</v>
      </c>
      <c r="D3860" s="2669" t="s">
        <v>5299</v>
      </c>
      <c r="E3860" s="2669" t="s">
        <v>8848</v>
      </c>
      <c r="F3860" s="2669" t="s">
        <v>10580</v>
      </c>
      <c r="G3860" s="2669" t="s">
        <v>8784</v>
      </c>
      <c r="H3860" s="2669" t="s">
        <v>9036</v>
      </c>
      <c r="I3860" s="3025">
        <v>0</v>
      </c>
      <c r="J3860" s="3025">
        <v>161.54</v>
      </c>
      <c r="O3860">
        <f>SUMIF('3BL ACTUAL'!C:C,G3860,'3BL ACTUAL'!J:J)</f>
        <v>0</v>
      </c>
    </row>
    <row r="3861" spans="1:15">
      <c r="H3861" t="s">
        <v>8849</v>
      </c>
      <c r="O3861">
        <f>SUMIF('3BL ACTUAL'!C:C,G3861,'3BL ACTUAL'!J:J)</f>
        <v>0</v>
      </c>
    </row>
    <row r="3862" spans="1:15">
      <c r="O3862">
        <f>SUMIF('3BL ACTUAL'!C:C,G3862,'3BL ACTUAL'!J:J)</f>
        <v>0</v>
      </c>
    </row>
    <row r="3863" spans="1:15">
      <c r="H3863" s="2668" t="s">
        <v>10581</v>
      </c>
      <c r="N3863" s="1460">
        <v>1</v>
      </c>
      <c r="O3863">
        <f>SUMIF('3BL ACTUAL'!C:C,G3863,'3BL ACTUAL'!J:J)</f>
        <v>0</v>
      </c>
    </row>
    <row r="3864" spans="1:15">
      <c r="A3864" s="2669" t="s">
        <v>10573</v>
      </c>
      <c r="B3864" s="2669" t="s">
        <v>5169</v>
      </c>
      <c r="C3864" s="2669" t="s">
        <v>5298</v>
      </c>
      <c r="D3864" s="2669" t="s">
        <v>5299</v>
      </c>
      <c r="E3864" s="2669" t="s">
        <v>8444</v>
      </c>
      <c r="F3864" s="2669" t="s">
        <v>10582</v>
      </c>
      <c r="G3864" s="2669" t="s">
        <v>8404</v>
      </c>
      <c r="H3864" s="2669" t="s">
        <v>8405</v>
      </c>
      <c r="I3864" s="3025">
        <v>388.62</v>
      </c>
      <c r="J3864" s="3025">
        <v>0</v>
      </c>
      <c r="O3864">
        <f>SUMIF('3BL ACTUAL'!C:C,G3864,'3BL ACTUAL'!J:J)</f>
        <v>0</v>
      </c>
    </row>
    <row r="3865" spans="1:15">
      <c r="A3865" s="2669" t="s">
        <v>10573</v>
      </c>
      <c r="B3865" s="2669" t="s">
        <v>5169</v>
      </c>
      <c r="C3865" s="2669" t="s">
        <v>5298</v>
      </c>
      <c r="D3865" s="2669" t="s">
        <v>5299</v>
      </c>
      <c r="E3865" s="2669" t="s">
        <v>8444</v>
      </c>
      <c r="F3865" s="2669" t="s">
        <v>10582</v>
      </c>
      <c r="G3865" s="2669" t="s">
        <v>8980</v>
      </c>
      <c r="H3865" s="2669" t="s">
        <v>9055</v>
      </c>
      <c r="I3865" s="3025">
        <v>0</v>
      </c>
      <c r="J3865" s="3025">
        <v>388.62</v>
      </c>
      <c r="O3865">
        <f>SUMIF('3BL ACTUAL'!C:C,G3865,'3BL ACTUAL'!J:J)</f>
        <v>0</v>
      </c>
    </row>
    <row r="3866" spans="1:15">
      <c r="H3866" t="s">
        <v>8445</v>
      </c>
      <c r="O3866">
        <f>SUMIF('3BL ACTUAL'!C:C,G3866,'3BL ACTUAL'!J:J)</f>
        <v>0</v>
      </c>
    </row>
    <row r="3867" spans="1:15">
      <c r="O3867">
        <f>SUMIF('3BL ACTUAL'!C:C,G3867,'3BL ACTUAL'!J:J)</f>
        <v>0</v>
      </c>
    </row>
    <row r="3868" spans="1:15">
      <c r="H3868" s="2668" t="s">
        <v>10583</v>
      </c>
      <c r="N3868" s="1460">
        <v>1</v>
      </c>
      <c r="O3868">
        <f>SUMIF('3BL ACTUAL'!C:C,G3868,'3BL ACTUAL'!J:J)</f>
        <v>0</v>
      </c>
    </row>
    <row r="3869" spans="1:15">
      <c r="A3869" s="2669" t="s">
        <v>10573</v>
      </c>
      <c r="B3869" s="2669" t="s">
        <v>5169</v>
      </c>
      <c r="C3869" s="2669" t="s">
        <v>5298</v>
      </c>
      <c r="D3869" s="2669" t="s">
        <v>5299</v>
      </c>
      <c r="E3869" s="2669" t="s">
        <v>8446</v>
      </c>
      <c r="F3869" s="2669" t="s">
        <v>10584</v>
      </c>
      <c r="G3869" s="2669" t="s">
        <v>8404</v>
      </c>
      <c r="H3869" s="2669" t="s">
        <v>8405</v>
      </c>
      <c r="I3869" s="3025">
        <v>388.62</v>
      </c>
      <c r="J3869" s="3025">
        <v>0</v>
      </c>
      <c r="O3869">
        <f>SUMIF('3BL ACTUAL'!C:C,G3869,'3BL ACTUAL'!J:J)</f>
        <v>0</v>
      </c>
    </row>
    <row r="3870" spans="1:15">
      <c r="A3870" s="2669" t="s">
        <v>10573</v>
      </c>
      <c r="B3870" s="2669" t="s">
        <v>5169</v>
      </c>
      <c r="C3870" s="2669" t="s">
        <v>5298</v>
      </c>
      <c r="D3870" s="2669" t="s">
        <v>5299</v>
      </c>
      <c r="E3870" s="2669" t="s">
        <v>8446</v>
      </c>
      <c r="F3870" s="2669" t="s">
        <v>10584</v>
      </c>
      <c r="G3870" s="2669" t="s">
        <v>8980</v>
      </c>
      <c r="H3870" s="2669" t="s">
        <v>9055</v>
      </c>
      <c r="I3870" s="3025">
        <v>0</v>
      </c>
      <c r="J3870" s="3025">
        <v>388.62</v>
      </c>
      <c r="O3870">
        <f>SUMIF('3BL ACTUAL'!C:C,G3870,'3BL ACTUAL'!J:J)</f>
        <v>0</v>
      </c>
    </row>
    <row r="3871" spans="1:15">
      <c r="H3871" t="s">
        <v>8447</v>
      </c>
      <c r="O3871">
        <f>SUMIF('3BL ACTUAL'!C:C,G3871,'3BL ACTUAL'!J:J)</f>
        <v>0</v>
      </c>
    </row>
    <row r="3872" spans="1:15">
      <c r="O3872">
        <f>SUMIF('3BL ACTUAL'!C:C,G3872,'3BL ACTUAL'!J:J)</f>
        <v>0</v>
      </c>
    </row>
    <row r="3873" spans="1:15">
      <c r="H3873" s="2668" t="s">
        <v>10585</v>
      </c>
      <c r="N3873" s="1460">
        <v>1</v>
      </c>
      <c r="O3873">
        <f>SUMIF('3BL ACTUAL'!C:C,G3873,'3BL ACTUAL'!J:J)</f>
        <v>0</v>
      </c>
    </row>
    <row r="3874" spans="1:15">
      <c r="A3874" s="2669" t="s">
        <v>10573</v>
      </c>
      <c r="B3874" s="2669" t="s">
        <v>5169</v>
      </c>
      <c r="C3874" s="2669" t="s">
        <v>5298</v>
      </c>
      <c r="D3874" s="2669" t="s">
        <v>5299</v>
      </c>
      <c r="E3874" s="2669" t="s">
        <v>8020</v>
      </c>
      <c r="F3874" s="2669" t="s">
        <v>10586</v>
      </c>
      <c r="G3874" s="2669" t="s">
        <v>8010</v>
      </c>
      <c r="H3874" s="2669" t="s">
        <v>8011</v>
      </c>
      <c r="I3874" s="3025">
        <v>943.5</v>
      </c>
      <c r="J3874" s="3025">
        <v>0</v>
      </c>
      <c r="O3874">
        <f>SUMIF('3BL ACTUAL'!C:C,G3874,'3BL ACTUAL'!J:J)</f>
        <v>0</v>
      </c>
    </row>
    <row r="3875" spans="1:15">
      <c r="A3875" s="2669" t="s">
        <v>10573</v>
      </c>
      <c r="B3875" s="2669" t="s">
        <v>5169</v>
      </c>
      <c r="C3875" s="2669" t="s">
        <v>5298</v>
      </c>
      <c r="D3875" s="2669" t="s">
        <v>5299</v>
      </c>
      <c r="E3875" s="2669" t="s">
        <v>8020</v>
      </c>
      <c r="F3875" s="2669" t="s">
        <v>10586</v>
      </c>
      <c r="G3875" s="2669" t="s">
        <v>8980</v>
      </c>
      <c r="H3875" s="2669" t="s">
        <v>9055</v>
      </c>
      <c r="I3875" s="3025">
        <v>0</v>
      </c>
      <c r="J3875" s="3025">
        <v>943.5</v>
      </c>
      <c r="O3875">
        <f>SUMIF('3BL ACTUAL'!C:C,G3875,'3BL ACTUAL'!J:J)</f>
        <v>0</v>
      </c>
    </row>
    <row r="3876" spans="1:15">
      <c r="H3876" t="s">
        <v>8021</v>
      </c>
      <c r="O3876">
        <f>SUMIF('3BL ACTUAL'!C:C,G3876,'3BL ACTUAL'!J:J)</f>
        <v>0</v>
      </c>
    </row>
    <row r="3877" spans="1:15">
      <c r="O3877">
        <f>SUMIF('3BL ACTUAL'!C:C,G3877,'3BL ACTUAL'!J:J)</f>
        <v>0</v>
      </c>
    </row>
    <row r="3878" spans="1:15">
      <c r="H3878" s="2668" t="s">
        <v>10587</v>
      </c>
      <c r="N3878" s="1460">
        <v>1</v>
      </c>
      <c r="O3878">
        <f>SUMIF('3BL ACTUAL'!C:C,G3878,'3BL ACTUAL'!J:J)</f>
        <v>0</v>
      </c>
    </row>
    <row r="3879" spans="1:15">
      <c r="A3879" s="2669" t="s">
        <v>10573</v>
      </c>
      <c r="B3879" s="2669" t="s">
        <v>5169</v>
      </c>
      <c r="C3879" s="2669" t="s">
        <v>5298</v>
      </c>
      <c r="D3879" s="2669" t="s">
        <v>5299</v>
      </c>
      <c r="E3879" s="2669" t="s">
        <v>8103</v>
      </c>
      <c r="F3879" s="2669" t="s">
        <v>10588</v>
      </c>
      <c r="G3879" s="2669" t="s">
        <v>8072</v>
      </c>
      <c r="H3879" s="2669" t="s">
        <v>8073</v>
      </c>
      <c r="I3879" s="3025">
        <v>111</v>
      </c>
      <c r="J3879" s="3025">
        <v>0</v>
      </c>
      <c r="O3879">
        <f>SUMIF('3BL ACTUAL'!C:C,G3879,'3BL ACTUAL'!J:J)</f>
        <v>0</v>
      </c>
    </row>
    <row r="3880" spans="1:15">
      <c r="A3880" s="2669" t="s">
        <v>10573</v>
      </c>
      <c r="B3880" s="2669" t="s">
        <v>5169</v>
      </c>
      <c r="C3880" s="2669" t="s">
        <v>5298</v>
      </c>
      <c r="D3880" s="2669" t="s">
        <v>5299</v>
      </c>
      <c r="E3880" s="2669" t="s">
        <v>8103</v>
      </c>
      <c r="F3880" s="2669" t="s">
        <v>10588</v>
      </c>
      <c r="G3880" s="2669" t="s">
        <v>8980</v>
      </c>
      <c r="H3880" s="2669" t="s">
        <v>9055</v>
      </c>
      <c r="I3880" s="3025">
        <v>0</v>
      </c>
      <c r="J3880" s="3025">
        <v>111</v>
      </c>
      <c r="O3880">
        <f>SUMIF('3BL ACTUAL'!C:C,G3880,'3BL ACTUAL'!J:J)</f>
        <v>0</v>
      </c>
    </row>
    <row r="3881" spans="1:15">
      <c r="H3881" t="s">
        <v>8104</v>
      </c>
      <c r="O3881">
        <f>SUMIF('3BL ACTUAL'!C:C,G3881,'3BL ACTUAL'!J:J)</f>
        <v>0</v>
      </c>
    </row>
    <row r="3882" spans="1:15">
      <c r="O3882">
        <f>SUMIF('3BL ACTUAL'!C:C,G3882,'3BL ACTUAL'!J:J)</f>
        <v>0</v>
      </c>
    </row>
    <row r="3883" spans="1:15">
      <c r="H3883" s="2668" t="s">
        <v>10589</v>
      </c>
      <c r="N3883" s="1460">
        <v>1</v>
      </c>
      <c r="O3883">
        <f>SUMIF('3BL ACTUAL'!C:C,G3883,'3BL ACTUAL'!J:J)</f>
        <v>0</v>
      </c>
    </row>
    <row r="3884" spans="1:15">
      <c r="A3884" s="2669" t="s">
        <v>10573</v>
      </c>
      <c r="B3884" s="2669" t="s">
        <v>5169</v>
      </c>
      <c r="C3884" s="2669" t="s">
        <v>5298</v>
      </c>
      <c r="D3884" s="2669" t="s">
        <v>5299</v>
      </c>
      <c r="E3884" s="2669" t="s">
        <v>8022</v>
      </c>
      <c r="F3884" s="2669" t="s">
        <v>10590</v>
      </c>
      <c r="G3884" s="2669" t="s">
        <v>8010</v>
      </c>
      <c r="H3884" s="2669" t="s">
        <v>8011</v>
      </c>
      <c r="I3884" s="3025">
        <v>499.5</v>
      </c>
      <c r="J3884" s="3025">
        <v>0</v>
      </c>
      <c r="O3884">
        <f>SUMIF('3BL ACTUAL'!C:C,G3884,'3BL ACTUAL'!J:J)</f>
        <v>0</v>
      </c>
    </row>
    <row r="3885" spans="1:15">
      <c r="A3885" s="2669" t="s">
        <v>10573</v>
      </c>
      <c r="B3885" s="2669" t="s">
        <v>5169</v>
      </c>
      <c r="C3885" s="2669" t="s">
        <v>5298</v>
      </c>
      <c r="D3885" s="2669" t="s">
        <v>5299</v>
      </c>
      <c r="E3885" s="2669" t="s">
        <v>8022</v>
      </c>
      <c r="F3885" s="2669" t="s">
        <v>10590</v>
      </c>
      <c r="G3885" s="2669" t="s">
        <v>8980</v>
      </c>
      <c r="H3885" s="2669" t="s">
        <v>9055</v>
      </c>
      <c r="I3885" s="3025">
        <v>0</v>
      </c>
      <c r="J3885" s="3025">
        <v>499.5</v>
      </c>
      <c r="O3885">
        <f>SUMIF('3BL ACTUAL'!C:C,G3885,'3BL ACTUAL'!J:J)</f>
        <v>0</v>
      </c>
    </row>
    <row r="3886" spans="1:15">
      <c r="H3886" t="s">
        <v>8023</v>
      </c>
      <c r="O3886">
        <f>SUMIF('3BL ACTUAL'!C:C,G3886,'3BL ACTUAL'!J:J)</f>
        <v>0</v>
      </c>
    </row>
    <row r="3887" spans="1:15">
      <c r="O3887">
        <f>SUMIF('3BL ACTUAL'!C:C,G3887,'3BL ACTUAL'!J:J)</f>
        <v>0</v>
      </c>
    </row>
    <row r="3888" spans="1:15">
      <c r="H3888" s="2668" t="s">
        <v>10591</v>
      </c>
      <c r="N3888" s="1460">
        <v>1</v>
      </c>
      <c r="O3888">
        <f>SUMIF('3BL ACTUAL'!C:C,G3888,'3BL ACTUAL'!J:J)</f>
        <v>0</v>
      </c>
    </row>
    <row r="3889" spans="1:15">
      <c r="A3889" s="2669" t="s">
        <v>10573</v>
      </c>
      <c r="B3889" s="2669" t="s">
        <v>5169</v>
      </c>
      <c r="C3889" s="2669" t="s">
        <v>5298</v>
      </c>
      <c r="D3889" s="2669" t="s">
        <v>5299</v>
      </c>
      <c r="E3889" s="2669" t="s">
        <v>8105</v>
      </c>
      <c r="F3889" s="2669" t="s">
        <v>10592</v>
      </c>
      <c r="G3889" s="2669" t="s">
        <v>8072</v>
      </c>
      <c r="H3889" s="2669" t="s">
        <v>8073</v>
      </c>
      <c r="I3889" s="3025">
        <v>111</v>
      </c>
      <c r="J3889" s="3025">
        <v>0</v>
      </c>
      <c r="O3889">
        <f>SUMIF('3BL ACTUAL'!C:C,G3889,'3BL ACTUAL'!J:J)</f>
        <v>0</v>
      </c>
    </row>
    <row r="3890" spans="1:15">
      <c r="A3890" s="2669" t="s">
        <v>10573</v>
      </c>
      <c r="B3890" s="2669" t="s">
        <v>5169</v>
      </c>
      <c r="C3890" s="2669" t="s">
        <v>5298</v>
      </c>
      <c r="D3890" s="2669" t="s">
        <v>5299</v>
      </c>
      <c r="E3890" s="2669" t="s">
        <v>8105</v>
      </c>
      <c r="F3890" s="2669" t="s">
        <v>10592</v>
      </c>
      <c r="G3890" s="2669" t="s">
        <v>8980</v>
      </c>
      <c r="H3890" s="2669" t="s">
        <v>9055</v>
      </c>
      <c r="I3890" s="3025">
        <v>0</v>
      </c>
      <c r="J3890" s="3025">
        <v>111</v>
      </c>
      <c r="O3890">
        <f>SUMIF('3BL ACTUAL'!C:C,G3890,'3BL ACTUAL'!J:J)</f>
        <v>0</v>
      </c>
    </row>
    <row r="3891" spans="1:15">
      <c r="H3891" t="s">
        <v>8106</v>
      </c>
      <c r="O3891">
        <f>SUMIF('3BL ACTUAL'!C:C,G3891,'3BL ACTUAL'!J:J)</f>
        <v>0</v>
      </c>
    </row>
    <row r="3892" spans="1:15">
      <c r="O3892">
        <f>SUMIF('3BL ACTUAL'!C:C,G3892,'3BL ACTUAL'!J:J)</f>
        <v>0</v>
      </c>
    </row>
    <row r="3893" spans="1:15">
      <c r="H3893" s="2668" t="s">
        <v>10593</v>
      </c>
      <c r="N3893" s="1460">
        <v>1</v>
      </c>
      <c r="O3893">
        <f>SUMIF('3BL ACTUAL'!C:C,G3893,'3BL ACTUAL'!J:J)</f>
        <v>0</v>
      </c>
    </row>
    <row r="3894" spans="1:15">
      <c r="A3894" s="2669" t="s">
        <v>10594</v>
      </c>
      <c r="B3894" s="2669" t="s">
        <v>5169</v>
      </c>
      <c r="C3894" s="2669" t="s">
        <v>5298</v>
      </c>
      <c r="D3894" s="2669" t="s">
        <v>5299</v>
      </c>
      <c r="E3894" s="2669" t="s">
        <v>7946</v>
      </c>
      <c r="F3894" s="2669" t="s">
        <v>10595</v>
      </c>
      <c r="G3894" s="2669" t="s">
        <v>5347</v>
      </c>
      <c r="H3894" s="2669" t="s">
        <v>4999</v>
      </c>
      <c r="I3894" s="3025">
        <v>166.2</v>
      </c>
      <c r="J3894" s="3025">
        <v>0</v>
      </c>
      <c r="O3894">
        <f>SUMIF('3BL ACTUAL'!C:C,G3894,'3BL ACTUAL'!J:J)</f>
        <v>0</v>
      </c>
    </row>
    <row r="3895" spans="1:15">
      <c r="A3895" s="2669" t="s">
        <v>10594</v>
      </c>
      <c r="B3895" s="2669" t="s">
        <v>5169</v>
      </c>
      <c r="C3895" s="2669" t="s">
        <v>5298</v>
      </c>
      <c r="D3895" s="2669" t="s">
        <v>5299</v>
      </c>
      <c r="E3895" s="2669" t="s">
        <v>7946</v>
      </c>
      <c r="F3895" s="2669" t="s">
        <v>10595</v>
      </c>
      <c r="G3895" s="2669" t="s">
        <v>8980</v>
      </c>
      <c r="H3895" s="2669" t="s">
        <v>9055</v>
      </c>
      <c r="I3895" s="3025">
        <v>0</v>
      </c>
      <c r="J3895" s="3025">
        <v>166.2</v>
      </c>
      <c r="O3895">
        <f>SUMIF('3BL ACTUAL'!C:C,G3895,'3BL ACTUAL'!J:J)</f>
        <v>0</v>
      </c>
    </row>
    <row r="3896" spans="1:15">
      <c r="H3896" t="s">
        <v>7947</v>
      </c>
      <c r="O3896">
        <f>SUMIF('3BL ACTUAL'!C:C,G3896,'3BL ACTUAL'!J:J)</f>
        <v>0</v>
      </c>
    </row>
    <row r="3897" spans="1:15">
      <c r="O3897">
        <f>SUMIF('3BL ACTUAL'!C:C,G3897,'3BL ACTUAL'!J:J)</f>
        <v>0</v>
      </c>
    </row>
    <row r="3898" spans="1:15">
      <c r="H3898" s="2668" t="s">
        <v>10596</v>
      </c>
      <c r="O3898">
        <f>SUMIF('3BL ACTUAL'!C:C,G3898,'3BL ACTUAL'!J:J)</f>
        <v>0</v>
      </c>
    </row>
    <row r="3899" spans="1:15">
      <c r="A3899" s="2669" t="s">
        <v>10597</v>
      </c>
      <c r="B3899" s="2669" t="s">
        <v>4415</v>
      </c>
      <c r="C3899" s="2669" t="s">
        <v>5059</v>
      </c>
      <c r="D3899" s="2669" t="s">
        <v>4415</v>
      </c>
      <c r="E3899" s="2669" t="s">
        <v>7440</v>
      </c>
      <c r="F3899" s="2669" t="s">
        <v>10598</v>
      </c>
      <c r="G3899" s="2669" t="s">
        <v>5308</v>
      </c>
      <c r="H3899" s="2669" t="s">
        <v>5097</v>
      </c>
      <c r="I3899" s="3025">
        <v>0</v>
      </c>
      <c r="J3899" s="3025">
        <v>0</v>
      </c>
      <c r="O3899">
        <f>SUMIF('3BL ACTUAL'!C:C,G3899,'3BL ACTUAL'!J:J)</f>
        <v>0</v>
      </c>
    </row>
    <row r="3900" spans="1:15">
      <c r="A3900" s="2669" t="s">
        <v>10597</v>
      </c>
      <c r="B3900" s="2669" t="s">
        <v>4415</v>
      </c>
      <c r="C3900" s="2669" t="s">
        <v>5059</v>
      </c>
      <c r="D3900" s="2669" t="s">
        <v>4415</v>
      </c>
      <c r="E3900" s="2669" t="s">
        <v>7440</v>
      </c>
      <c r="F3900" s="2669" t="s">
        <v>10598</v>
      </c>
      <c r="G3900" s="2669" t="s">
        <v>5309</v>
      </c>
      <c r="H3900" s="2669" t="s">
        <v>4947</v>
      </c>
      <c r="I3900" s="3025">
        <v>334</v>
      </c>
      <c r="J3900" s="3025">
        <v>0</v>
      </c>
      <c r="O3900">
        <f>SUMIF('3BL ACTUAL'!C:C,G3900,'3BL ACTUAL'!J:J)</f>
        <v>0</v>
      </c>
    </row>
    <row r="3901" spans="1:15">
      <c r="A3901" s="2669" t="s">
        <v>10597</v>
      </c>
      <c r="B3901" s="2669" t="s">
        <v>4415</v>
      </c>
      <c r="C3901" s="2669" t="s">
        <v>5059</v>
      </c>
      <c r="D3901" s="2669" t="s">
        <v>4415</v>
      </c>
      <c r="E3901" s="2669" t="s">
        <v>7440</v>
      </c>
      <c r="F3901" s="2669" t="s">
        <v>10598</v>
      </c>
      <c r="G3901" s="2669" t="s">
        <v>5303</v>
      </c>
      <c r="H3901" s="2669" t="s">
        <v>5063</v>
      </c>
      <c r="I3901" s="3025">
        <v>0</v>
      </c>
      <c r="J3901" s="3025">
        <v>0</v>
      </c>
      <c r="O3901">
        <f>SUMIF('3BL ACTUAL'!C:C,G3901,'3BL ACTUAL'!J:J)</f>
        <v>0</v>
      </c>
    </row>
    <row r="3902" spans="1:15">
      <c r="A3902" s="2669" t="s">
        <v>10597</v>
      </c>
      <c r="B3902" s="2669" t="s">
        <v>4415</v>
      </c>
      <c r="C3902" s="2669" t="s">
        <v>5059</v>
      </c>
      <c r="D3902" s="2669" t="s">
        <v>4415</v>
      </c>
      <c r="E3902" s="2669" t="s">
        <v>7440</v>
      </c>
      <c r="F3902" s="2669" t="s">
        <v>10598</v>
      </c>
      <c r="G3902" s="2669" t="s">
        <v>5311</v>
      </c>
      <c r="H3902" s="2669" t="s">
        <v>5064</v>
      </c>
      <c r="I3902" s="3025">
        <v>0</v>
      </c>
      <c r="J3902" s="3025">
        <v>334</v>
      </c>
      <c r="O3902">
        <f>SUMIF('3BL ACTUAL'!C:C,G3902,'3BL ACTUAL'!J:J)</f>
        <v>0</v>
      </c>
    </row>
    <row r="3903" spans="1:15">
      <c r="H3903" t="s">
        <v>7441</v>
      </c>
      <c r="O3903">
        <f>SUMIF('3BL ACTUAL'!C:C,G3903,'3BL ACTUAL'!J:J)</f>
        <v>0</v>
      </c>
    </row>
    <row r="3904" spans="1:15">
      <c r="O3904">
        <f>SUMIF('3BL ACTUAL'!C:C,G3904,'3BL ACTUAL'!J:J)</f>
        <v>0</v>
      </c>
    </row>
    <row r="3905" spans="1:15">
      <c r="H3905" s="2668" t="s">
        <v>10599</v>
      </c>
      <c r="O3905">
        <f>SUMIF('3BL ACTUAL'!C:C,G3905,'3BL ACTUAL'!J:J)</f>
        <v>0</v>
      </c>
    </row>
    <row r="3906" spans="1:15">
      <c r="A3906" s="2669" t="s">
        <v>10600</v>
      </c>
      <c r="B3906" s="2669" t="s">
        <v>4415</v>
      </c>
      <c r="C3906" s="2669" t="s">
        <v>5059</v>
      </c>
      <c r="D3906" s="2669" t="s">
        <v>4415</v>
      </c>
      <c r="E3906" s="2669" t="s">
        <v>7438</v>
      </c>
      <c r="F3906" s="2669" t="s">
        <v>10601</v>
      </c>
      <c r="G3906" s="2669" t="s">
        <v>5308</v>
      </c>
      <c r="H3906" s="2669" t="s">
        <v>5097</v>
      </c>
      <c r="I3906" s="3025">
        <v>0</v>
      </c>
      <c r="J3906" s="3025">
        <v>0</v>
      </c>
      <c r="O3906">
        <f>SUMIF('3BL ACTUAL'!C:C,G3906,'3BL ACTUAL'!J:J)</f>
        <v>0</v>
      </c>
    </row>
    <row r="3907" spans="1:15">
      <c r="A3907" s="2669" t="s">
        <v>10600</v>
      </c>
      <c r="B3907" s="2669" t="s">
        <v>4415</v>
      </c>
      <c r="C3907" s="2669" t="s">
        <v>5059</v>
      </c>
      <c r="D3907" s="2669" t="s">
        <v>4415</v>
      </c>
      <c r="E3907" s="2669" t="s">
        <v>7438</v>
      </c>
      <c r="F3907" s="2669" t="s">
        <v>10601</v>
      </c>
      <c r="G3907" s="2669" t="s">
        <v>5309</v>
      </c>
      <c r="H3907" s="2669" t="s">
        <v>4947</v>
      </c>
      <c r="I3907" s="3025">
        <v>2432</v>
      </c>
      <c r="J3907" s="3025">
        <v>0</v>
      </c>
      <c r="O3907">
        <f>SUMIF('3BL ACTUAL'!C:C,G3907,'3BL ACTUAL'!J:J)</f>
        <v>0</v>
      </c>
    </row>
    <row r="3908" spans="1:15">
      <c r="A3908" s="2669" t="s">
        <v>10600</v>
      </c>
      <c r="B3908" s="2669" t="s">
        <v>4415</v>
      </c>
      <c r="C3908" s="2669" t="s">
        <v>5059</v>
      </c>
      <c r="D3908" s="2669" t="s">
        <v>4415</v>
      </c>
      <c r="E3908" s="2669" t="s">
        <v>7438</v>
      </c>
      <c r="F3908" s="2669" t="s">
        <v>10601</v>
      </c>
      <c r="G3908" s="2669" t="s">
        <v>5303</v>
      </c>
      <c r="H3908" s="2669" t="s">
        <v>5063</v>
      </c>
      <c r="I3908" s="3025">
        <v>0</v>
      </c>
      <c r="J3908" s="3025">
        <v>0</v>
      </c>
      <c r="O3908">
        <f>SUMIF('3BL ACTUAL'!C:C,G3908,'3BL ACTUAL'!J:J)</f>
        <v>0</v>
      </c>
    </row>
    <row r="3909" spans="1:15">
      <c r="A3909" s="2669" t="s">
        <v>10600</v>
      </c>
      <c r="B3909" s="2669" t="s">
        <v>4415</v>
      </c>
      <c r="C3909" s="2669" t="s">
        <v>5059</v>
      </c>
      <c r="D3909" s="2669" t="s">
        <v>4415</v>
      </c>
      <c r="E3909" s="2669" t="s">
        <v>7438</v>
      </c>
      <c r="F3909" s="2669" t="s">
        <v>10601</v>
      </c>
      <c r="G3909" s="2669" t="s">
        <v>5311</v>
      </c>
      <c r="H3909" s="2669" t="s">
        <v>5064</v>
      </c>
      <c r="I3909" s="3025">
        <v>0</v>
      </c>
      <c r="J3909" s="3025">
        <v>2432</v>
      </c>
      <c r="O3909">
        <f>SUMIF('3BL ACTUAL'!C:C,G3909,'3BL ACTUAL'!J:J)</f>
        <v>0</v>
      </c>
    </row>
    <row r="3910" spans="1:15">
      <c r="H3910" t="s">
        <v>7439</v>
      </c>
      <c r="O3910">
        <f>SUMIF('3BL ACTUAL'!C:C,G3910,'3BL ACTUAL'!J:J)</f>
        <v>0</v>
      </c>
    </row>
    <row r="3911" spans="1:15">
      <c r="O3911">
        <f>SUMIF('3BL ACTUAL'!C:C,G3911,'3BL ACTUAL'!J:J)</f>
        <v>0</v>
      </c>
    </row>
    <row r="3912" spans="1:15">
      <c r="H3912" s="2668" t="s">
        <v>10602</v>
      </c>
      <c r="O3912">
        <f>SUMIF('3BL ACTUAL'!C:C,G3912,'3BL ACTUAL'!J:J)</f>
        <v>0</v>
      </c>
    </row>
    <row r="3913" spans="1:15">
      <c r="A3913" s="2669" t="s">
        <v>10600</v>
      </c>
      <c r="B3913" s="2669" t="s">
        <v>5071</v>
      </c>
      <c r="C3913" s="2669" t="s">
        <v>9011</v>
      </c>
      <c r="D3913" s="2669" t="s">
        <v>5071</v>
      </c>
      <c r="E3913" s="2669" t="s">
        <v>10603</v>
      </c>
      <c r="F3913" s="2669" t="s">
        <v>10604</v>
      </c>
      <c r="G3913" s="2669" t="s">
        <v>5311</v>
      </c>
      <c r="H3913" s="2669" t="s">
        <v>5015</v>
      </c>
      <c r="I3913" s="3025">
        <v>21.7</v>
      </c>
      <c r="J3913" s="3025">
        <v>0</v>
      </c>
      <c r="O3913">
        <f>SUMIF('3BL ACTUAL'!C:C,G3913,'3BL ACTUAL'!J:J)</f>
        <v>0</v>
      </c>
    </row>
    <row r="3914" spans="1:15">
      <c r="A3914" s="2669" t="s">
        <v>10600</v>
      </c>
      <c r="B3914" s="2669" t="s">
        <v>5071</v>
      </c>
      <c r="C3914" s="2669" t="s">
        <v>9011</v>
      </c>
      <c r="D3914" s="2669" t="s">
        <v>5071</v>
      </c>
      <c r="E3914" s="2669" t="s">
        <v>10603</v>
      </c>
      <c r="F3914" s="2669" t="s">
        <v>10604</v>
      </c>
      <c r="G3914" s="2669" t="s">
        <v>5305</v>
      </c>
      <c r="H3914" s="2669" t="s">
        <v>9014</v>
      </c>
      <c r="I3914" s="3025">
        <v>0</v>
      </c>
      <c r="J3914" s="3025">
        <v>21.7</v>
      </c>
      <c r="O3914">
        <f>SUMIF('3BL ACTUAL'!C:C,G3914,'3BL ACTUAL'!J:J)</f>
        <v>0</v>
      </c>
    </row>
    <row r="3915" spans="1:15">
      <c r="H3915" t="s">
        <v>9015</v>
      </c>
      <c r="O3915">
        <f>SUMIF('3BL ACTUAL'!C:C,G3915,'3BL ACTUAL'!J:J)</f>
        <v>0</v>
      </c>
    </row>
    <row r="3916" spans="1:15">
      <c r="O3916">
        <f>SUMIF('3BL ACTUAL'!C:C,G3916,'3BL ACTUAL'!J:J)</f>
        <v>0</v>
      </c>
    </row>
    <row r="3917" spans="1:15">
      <c r="H3917" s="2668" t="s">
        <v>10605</v>
      </c>
      <c r="O3917">
        <f>SUMIF('3BL ACTUAL'!C:C,G3917,'3BL ACTUAL'!J:J)</f>
        <v>0</v>
      </c>
    </row>
    <row r="3918" spans="1:15">
      <c r="A3918" s="2669" t="s">
        <v>10600</v>
      </c>
      <c r="B3918" s="2669"/>
      <c r="C3918" s="2669"/>
      <c r="D3918" s="2669" t="s">
        <v>5073</v>
      </c>
      <c r="E3918" s="2669" t="s">
        <v>7208</v>
      </c>
      <c r="F3918" s="2669" t="s">
        <v>10606</v>
      </c>
      <c r="G3918" s="2669" t="s">
        <v>5354</v>
      </c>
      <c r="H3918" s="2669" t="s">
        <v>5033</v>
      </c>
      <c r="I3918" s="3025">
        <v>9.6</v>
      </c>
      <c r="J3918" s="3025">
        <v>0</v>
      </c>
      <c r="O3918">
        <f>SUMIF('3BL ACTUAL'!C:C,G3918,'3BL ACTUAL'!J:J)</f>
        <v>0</v>
      </c>
    </row>
    <row r="3919" spans="1:15">
      <c r="A3919" s="2669" t="s">
        <v>10600</v>
      </c>
      <c r="B3919" s="2669"/>
      <c r="C3919" s="2669"/>
      <c r="D3919" s="2669" t="s">
        <v>5073</v>
      </c>
      <c r="E3919" s="2669" t="s">
        <v>7208</v>
      </c>
      <c r="F3919" s="2669" t="s">
        <v>10606</v>
      </c>
      <c r="G3919" s="2669" t="s">
        <v>5297</v>
      </c>
      <c r="H3919" s="2669" t="s">
        <v>5075</v>
      </c>
      <c r="I3919" s="3025">
        <v>0</v>
      </c>
      <c r="J3919" s="3025">
        <v>9.6</v>
      </c>
      <c r="O3919">
        <f>SUMIF('3BL ACTUAL'!C:C,G3919,'3BL ACTUAL'!J:J)</f>
        <v>0</v>
      </c>
    </row>
    <row r="3920" spans="1:15">
      <c r="H3920" t="s">
        <v>7209</v>
      </c>
      <c r="O3920">
        <f>SUMIF('3BL ACTUAL'!C:C,G3920,'3BL ACTUAL'!J:J)</f>
        <v>0</v>
      </c>
    </row>
    <row r="3921" spans="1:15">
      <c r="O3921">
        <f>SUMIF('3BL ACTUAL'!C:C,G3921,'3BL ACTUAL'!J:J)</f>
        <v>0</v>
      </c>
    </row>
    <row r="3922" spans="1:15">
      <c r="H3922" s="2668" t="s">
        <v>10607</v>
      </c>
      <c r="O3922">
        <f>SUMIF('3BL ACTUAL'!C:C,G3922,'3BL ACTUAL'!J:J)</f>
        <v>0</v>
      </c>
    </row>
    <row r="3923" spans="1:15">
      <c r="A3923" s="2669" t="s">
        <v>10608</v>
      </c>
      <c r="B3923" s="2669"/>
      <c r="C3923" s="2669"/>
      <c r="D3923" s="2669" t="s">
        <v>5073</v>
      </c>
      <c r="E3923" s="2669" t="s">
        <v>7206</v>
      </c>
      <c r="F3923" s="2669" t="s">
        <v>10609</v>
      </c>
      <c r="G3923" s="2669" t="s">
        <v>5300</v>
      </c>
      <c r="H3923" s="2669" t="s">
        <v>264</v>
      </c>
      <c r="I3923" s="3025">
        <v>1000</v>
      </c>
      <c r="J3923" s="3025">
        <v>0</v>
      </c>
      <c r="O3923">
        <f>SUMIF('3BL ACTUAL'!C:C,G3923,'3BL ACTUAL'!J:J)</f>
        <v>0</v>
      </c>
    </row>
    <row r="3924" spans="1:15">
      <c r="A3924" s="2669" t="s">
        <v>10608</v>
      </c>
      <c r="B3924" s="2669"/>
      <c r="C3924" s="2669"/>
      <c r="D3924" s="2669" t="s">
        <v>5073</v>
      </c>
      <c r="E3924" s="2669" t="s">
        <v>7206</v>
      </c>
      <c r="F3924" s="2669" t="s">
        <v>10609</v>
      </c>
      <c r="G3924" s="2669" t="s">
        <v>5297</v>
      </c>
      <c r="H3924" s="2669" t="s">
        <v>5075</v>
      </c>
      <c r="I3924" s="3025">
        <v>0</v>
      </c>
      <c r="J3924" s="3025">
        <v>1000</v>
      </c>
      <c r="O3924">
        <f>SUMIF('3BL ACTUAL'!C:C,G3924,'3BL ACTUAL'!J:J)</f>
        <v>0</v>
      </c>
    </row>
    <row r="3925" spans="1:15">
      <c r="H3925" t="s">
        <v>7207</v>
      </c>
      <c r="O3925">
        <f>SUMIF('3BL ACTUAL'!C:C,G3925,'3BL ACTUAL'!J:J)</f>
        <v>0</v>
      </c>
    </row>
    <row r="3926" spans="1:15">
      <c r="O3926">
        <f>SUMIF('3BL ACTUAL'!C:C,G3926,'3BL ACTUAL'!J:J)</f>
        <v>0</v>
      </c>
    </row>
    <row r="3927" spans="1:15">
      <c r="H3927" s="2668" t="s">
        <v>10610</v>
      </c>
      <c r="O3927">
        <f>SUMIF('3BL ACTUAL'!C:C,G3927,'3BL ACTUAL'!J:J)</f>
        <v>0</v>
      </c>
    </row>
    <row r="3928" spans="1:15">
      <c r="A3928" s="2669" t="s">
        <v>10611</v>
      </c>
      <c r="B3928" s="2669" t="s">
        <v>4415</v>
      </c>
      <c r="C3928" s="2669" t="s">
        <v>5059</v>
      </c>
      <c r="D3928" s="2669" t="s">
        <v>4415</v>
      </c>
      <c r="E3928" s="2669" t="s">
        <v>7436</v>
      </c>
      <c r="F3928" s="2669" t="s">
        <v>10612</v>
      </c>
      <c r="G3928" s="2669" t="s">
        <v>5308</v>
      </c>
      <c r="H3928" s="2669" t="s">
        <v>5097</v>
      </c>
      <c r="I3928" s="3025">
        <v>0</v>
      </c>
      <c r="J3928" s="3025">
        <v>0</v>
      </c>
      <c r="O3928">
        <f>SUMIF('3BL ACTUAL'!C:C,G3928,'3BL ACTUAL'!J:J)</f>
        <v>0</v>
      </c>
    </row>
    <row r="3929" spans="1:15">
      <c r="A3929" s="2669" t="s">
        <v>10611</v>
      </c>
      <c r="B3929" s="2669" t="s">
        <v>4415</v>
      </c>
      <c r="C3929" s="2669" t="s">
        <v>5059</v>
      </c>
      <c r="D3929" s="2669" t="s">
        <v>4415</v>
      </c>
      <c r="E3929" s="2669" t="s">
        <v>7436</v>
      </c>
      <c r="F3929" s="2669" t="s">
        <v>10612</v>
      </c>
      <c r="G3929" s="2669" t="s">
        <v>5309</v>
      </c>
      <c r="H3929" s="2669" t="s">
        <v>4947</v>
      </c>
      <c r="I3929" s="3025">
        <v>125.2</v>
      </c>
      <c r="J3929" s="3025">
        <v>0</v>
      </c>
      <c r="O3929">
        <f>SUMIF('3BL ACTUAL'!C:C,G3929,'3BL ACTUAL'!J:J)</f>
        <v>0</v>
      </c>
    </row>
    <row r="3930" spans="1:15">
      <c r="A3930" s="2669" t="s">
        <v>10611</v>
      </c>
      <c r="B3930" s="2669" t="s">
        <v>4415</v>
      </c>
      <c r="C3930" s="2669" t="s">
        <v>5059</v>
      </c>
      <c r="D3930" s="2669" t="s">
        <v>4415</v>
      </c>
      <c r="E3930" s="2669" t="s">
        <v>7436</v>
      </c>
      <c r="F3930" s="2669" t="s">
        <v>10612</v>
      </c>
      <c r="G3930" s="2669" t="s">
        <v>5303</v>
      </c>
      <c r="H3930" s="2669" t="s">
        <v>5063</v>
      </c>
      <c r="I3930" s="3025">
        <v>0</v>
      </c>
      <c r="J3930" s="3025">
        <v>0</v>
      </c>
      <c r="O3930">
        <f>SUMIF('3BL ACTUAL'!C:C,G3930,'3BL ACTUAL'!J:J)</f>
        <v>0</v>
      </c>
    </row>
    <row r="3931" spans="1:15">
      <c r="A3931" s="2669" t="s">
        <v>10611</v>
      </c>
      <c r="B3931" s="2669" t="s">
        <v>4415</v>
      </c>
      <c r="C3931" s="2669" t="s">
        <v>5059</v>
      </c>
      <c r="D3931" s="2669" t="s">
        <v>4415</v>
      </c>
      <c r="E3931" s="2669" t="s">
        <v>7436</v>
      </c>
      <c r="F3931" s="2669" t="s">
        <v>10612</v>
      </c>
      <c r="G3931" s="2669" t="s">
        <v>5311</v>
      </c>
      <c r="H3931" s="2669" t="s">
        <v>5064</v>
      </c>
      <c r="I3931" s="3025">
        <v>0</v>
      </c>
      <c r="J3931" s="3025">
        <v>125.2</v>
      </c>
      <c r="O3931">
        <f>SUMIF('3BL ACTUAL'!C:C,G3931,'3BL ACTUAL'!J:J)</f>
        <v>0</v>
      </c>
    </row>
    <row r="3932" spans="1:15">
      <c r="H3932" t="s">
        <v>7437</v>
      </c>
      <c r="O3932">
        <f>SUMIF('3BL ACTUAL'!C:C,G3932,'3BL ACTUAL'!J:J)</f>
        <v>0</v>
      </c>
    </row>
    <row r="3933" spans="1:15">
      <c r="O3933">
        <f>SUMIF('3BL ACTUAL'!C:C,G3933,'3BL ACTUAL'!J:J)</f>
        <v>0</v>
      </c>
    </row>
    <row r="3934" spans="1:15">
      <c r="H3934" s="2668" t="s">
        <v>10613</v>
      </c>
      <c r="O3934">
        <f>SUMIF('3BL ACTUAL'!C:C,G3934,'3BL ACTUAL'!J:J)</f>
        <v>0</v>
      </c>
    </row>
    <row r="3935" spans="1:15">
      <c r="A3935" s="2669" t="s">
        <v>10614</v>
      </c>
      <c r="B3935" s="2669" t="s">
        <v>5169</v>
      </c>
      <c r="C3935" s="2669" t="s">
        <v>5298</v>
      </c>
      <c r="D3935" s="2669" t="s">
        <v>5299</v>
      </c>
      <c r="E3935" s="2669" t="s">
        <v>8840</v>
      </c>
      <c r="F3935" s="2669" t="s">
        <v>10615</v>
      </c>
      <c r="G3935" s="2669" t="s">
        <v>8992</v>
      </c>
      <c r="H3935" s="2669" t="s">
        <v>8993</v>
      </c>
      <c r="I3935" s="3025">
        <v>415.39</v>
      </c>
      <c r="J3935" s="3025">
        <v>0</v>
      </c>
      <c r="O3935">
        <f>SUMIF('3BL ACTUAL'!C:C,G3935,'3BL ACTUAL'!J:J)</f>
        <v>0</v>
      </c>
    </row>
    <row r="3936" spans="1:15">
      <c r="A3936" s="2669" t="s">
        <v>10614</v>
      </c>
      <c r="B3936" s="2669" t="s">
        <v>5169</v>
      </c>
      <c r="C3936" s="2669" t="s">
        <v>5298</v>
      </c>
      <c r="D3936" s="2669" t="s">
        <v>5299</v>
      </c>
      <c r="E3936" s="2669" t="s">
        <v>8840</v>
      </c>
      <c r="F3936" s="2669" t="s">
        <v>10615</v>
      </c>
      <c r="G3936" s="2669" t="s">
        <v>8784</v>
      </c>
      <c r="H3936" s="2669" t="s">
        <v>9036</v>
      </c>
      <c r="I3936" s="3025">
        <v>0</v>
      </c>
      <c r="J3936" s="3025">
        <v>415.39</v>
      </c>
      <c r="O3936">
        <f>SUMIF('3BL ACTUAL'!C:C,G3936,'3BL ACTUAL'!J:J)</f>
        <v>0</v>
      </c>
    </row>
    <row r="3937" spans="1:15">
      <c r="H3937" t="s">
        <v>8841</v>
      </c>
      <c r="O3937">
        <f>SUMIF('3BL ACTUAL'!C:C,G3937,'3BL ACTUAL'!J:J)</f>
        <v>0</v>
      </c>
    </row>
    <row r="3938" spans="1:15">
      <c r="O3938">
        <f>SUMIF('3BL ACTUAL'!C:C,G3938,'3BL ACTUAL'!J:J)</f>
        <v>0</v>
      </c>
    </row>
    <row r="3939" spans="1:15">
      <c r="H3939" s="2668" t="s">
        <v>10616</v>
      </c>
      <c r="O3939">
        <f>SUMIF('3BL ACTUAL'!C:C,G3939,'3BL ACTUAL'!J:J)</f>
        <v>0</v>
      </c>
    </row>
    <row r="3940" spans="1:15">
      <c r="A3940" s="2669" t="s">
        <v>10617</v>
      </c>
      <c r="B3940" s="2669" t="s">
        <v>5169</v>
      </c>
      <c r="C3940" s="2669" t="s">
        <v>5298</v>
      </c>
      <c r="D3940" s="2669" t="s">
        <v>5299</v>
      </c>
      <c r="E3940" s="2669" t="s">
        <v>8836</v>
      </c>
      <c r="F3940" s="2669" t="s">
        <v>10618</v>
      </c>
      <c r="G3940" s="2669" t="s">
        <v>8992</v>
      </c>
      <c r="H3940" s="2669" t="s">
        <v>8993</v>
      </c>
      <c r="I3940" s="3025">
        <v>415.39</v>
      </c>
      <c r="J3940" s="3025">
        <v>0</v>
      </c>
      <c r="O3940">
        <f>SUMIF('3BL ACTUAL'!C:C,G3940,'3BL ACTUAL'!J:J)</f>
        <v>0</v>
      </c>
    </row>
    <row r="3941" spans="1:15">
      <c r="A3941" s="2669" t="s">
        <v>10617</v>
      </c>
      <c r="B3941" s="2669" t="s">
        <v>5169</v>
      </c>
      <c r="C3941" s="2669" t="s">
        <v>5298</v>
      </c>
      <c r="D3941" s="2669" t="s">
        <v>5299</v>
      </c>
      <c r="E3941" s="2669" t="s">
        <v>8836</v>
      </c>
      <c r="F3941" s="2669" t="s">
        <v>10618</v>
      </c>
      <c r="G3941" s="2669" t="s">
        <v>8784</v>
      </c>
      <c r="H3941" s="2669" t="s">
        <v>9036</v>
      </c>
      <c r="I3941" s="3025">
        <v>0</v>
      </c>
      <c r="J3941" s="3025">
        <v>415.39</v>
      </c>
      <c r="O3941">
        <f>SUMIF('3BL ACTUAL'!C:C,G3941,'3BL ACTUAL'!J:J)</f>
        <v>0</v>
      </c>
    </row>
    <row r="3942" spans="1:15">
      <c r="H3942" t="s">
        <v>8837</v>
      </c>
      <c r="O3942">
        <f>SUMIF('3BL ACTUAL'!C:C,G3942,'3BL ACTUAL'!J:J)</f>
        <v>0</v>
      </c>
    </row>
    <row r="3943" spans="1:15">
      <c r="O3943">
        <f>SUMIF('3BL ACTUAL'!C:C,G3943,'3BL ACTUAL'!J:J)</f>
        <v>0</v>
      </c>
    </row>
    <row r="3944" spans="1:15">
      <c r="H3944" s="2668" t="s">
        <v>10619</v>
      </c>
      <c r="O3944">
        <f>SUMIF('3BL ACTUAL'!C:C,G3944,'3BL ACTUAL'!J:J)</f>
        <v>0</v>
      </c>
    </row>
    <row r="3945" spans="1:15">
      <c r="A3945" s="2669" t="s">
        <v>10617</v>
      </c>
      <c r="B3945" s="2669" t="s">
        <v>5169</v>
      </c>
      <c r="C3945" s="2669" t="s">
        <v>5298</v>
      </c>
      <c r="D3945" s="2669" t="s">
        <v>5299</v>
      </c>
      <c r="E3945" s="2669" t="s">
        <v>8838</v>
      </c>
      <c r="F3945" s="2669" t="s">
        <v>10620</v>
      </c>
      <c r="G3945" s="2669" t="s">
        <v>8994</v>
      </c>
      <c r="H3945" s="2669" t="s">
        <v>8995</v>
      </c>
      <c r="I3945" s="3025">
        <v>161.54</v>
      </c>
      <c r="J3945" s="3025">
        <v>0</v>
      </c>
      <c r="O3945">
        <f>SUMIF('3BL ACTUAL'!C:C,G3945,'3BL ACTUAL'!J:J)</f>
        <v>0</v>
      </c>
    </row>
    <row r="3946" spans="1:15">
      <c r="A3946" s="2669" t="s">
        <v>10617</v>
      </c>
      <c r="B3946" s="2669" t="s">
        <v>5169</v>
      </c>
      <c r="C3946" s="2669" t="s">
        <v>5298</v>
      </c>
      <c r="D3946" s="2669" t="s">
        <v>5299</v>
      </c>
      <c r="E3946" s="2669" t="s">
        <v>8838</v>
      </c>
      <c r="F3946" s="2669" t="s">
        <v>10620</v>
      </c>
      <c r="G3946" s="2669" t="s">
        <v>8784</v>
      </c>
      <c r="H3946" s="2669" t="s">
        <v>9036</v>
      </c>
      <c r="I3946" s="3025">
        <v>0</v>
      </c>
      <c r="J3946" s="3025">
        <v>161.54</v>
      </c>
      <c r="O3946">
        <f>SUMIF('3BL ACTUAL'!C:C,G3946,'3BL ACTUAL'!J:J)</f>
        <v>0</v>
      </c>
    </row>
    <row r="3947" spans="1:15">
      <c r="H3947" t="s">
        <v>8839</v>
      </c>
      <c r="O3947">
        <f>SUMIF('3BL ACTUAL'!C:C,G3947,'3BL ACTUAL'!J:J)</f>
        <v>0</v>
      </c>
    </row>
    <row r="3948" spans="1:15">
      <c r="O3948">
        <f>SUMIF('3BL ACTUAL'!C:C,G3948,'3BL ACTUAL'!J:J)</f>
        <v>0</v>
      </c>
    </row>
    <row r="3949" spans="1:15">
      <c r="H3949" s="2668" t="s">
        <v>10621</v>
      </c>
      <c r="N3949" s="1460">
        <v>1</v>
      </c>
      <c r="O3949">
        <f>SUMIF('3BL ACTUAL'!C:C,G3949,'3BL ACTUAL'!J:J)</f>
        <v>0</v>
      </c>
    </row>
    <row r="3950" spans="1:15">
      <c r="A3950" s="2669" t="s">
        <v>10617</v>
      </c>
      <c r="B3950" s="2669" t="s">
        <v>5169</v>
      </c>
      <c r="C3950" s="2669" t="s">
        <v>5298</v>
      </c>
      <c r="D3950" s="2669" t="s">
        <v>5299</v>
      </c>
      <c r="E3950" s="2669" t="s">
        <v>8438</v>
      </c>
      <c r="F3950" s="2669" t="s">
        <v>10622</v>
      </c>
      <c r="G3950" s="2669" t="s">
        <v>8404</v>
      </c>
      <c r="H3950" s="2669" t="s">
        <v>8405</v>
      </c>
      <c r="I3950" s="3025">
        <v>365</v>
      </c>
      <c r="J3950" s="3025">
        <v>0</v>
      </c>
      <c r="O3950">
        <f>SUMIF('3BL ACTUAL'!C:C,G3950,'3BL ACTUAL'!J:J)</f>
        <v>0</v>
      </c>
    </row>
    <row r="3951" spans="1:15">
      <c r="A3951" s="2669" t="s">
        <v>10617</v>
      </c>
      <c r="B3951" s="2669" t="s">
        <v>5169</v>
      </c>
      <c r="C3951" s="2669" t="s">
        <v>5298</v>
      </c>
      <c r="D3951" s="2669" t="s">
        <v>5299</v>
      </c>
      <c r="E3951" s="2669" t="s">
        <v>8438</v>
      </c>
      <c r="F3951" s="2669" t="s">
        <v>10622</v>
      </c>
      <c r="G3951" s="2669" t="s">
        <v>8980</v>
      </c>
      <c r="H3951" s="2669" t="s">
        <v>9055</v>
      </c>
      <c r="I3951" s="3025">
        <v>0</v>
      </c>
      <c r="J3951" s="3025">
        <v>365</v>
      </c>
      <c r="O3951">
        <f>SUMIF('3BL ACTUAL'!C:C,G3951,'3BL ACTUAL'!J:J)</f>
        <v>0</v>
      </c>
    </row>
    <row r="3952" spans="1:15">
      <c r="H3952" t="s">
        <v>8439</v>
      </c>
      <c r="O3952">
        <f>SUMIF('3BL ACTUAL'!C:C,G3952,'3BL ACTUAL'!J:J)</f>
        <v>0</v>
      </c>
    </row>
    <row r="3953" spans="1:15">
      <c r="O3953">
        <f>SUMIF('3BL ACTUAL'!C:C,G3953,'3BL ACTUAL'!J:J)</f>
        <v>0</v>
      </c>
    </row>
    <row r="3954" spans="1:15">
      <c r="H3954" s="2668" t="s">
        <v>10623</v>
      </c>
      <c r="N3954" s="1460">
        <v>1</v>
      </c>
      <c r="O3954">
        <f>SUMIF('3BL ACTUAL'!C:C,G3954,'3BL ACTUAL'!J:J)</f>
        <v>0</v>
      </c>
    </row>
    <row r="3955" spans="1:15">
      <c r="A3955" s="2669" t="s">
        <v>10617</v>
      </c>
      <c r="B3955" s="2669" t="s">
        <v>5169</v>
      </c>
      <c r="C3955" s="2669" t="s">
        <v>5298</v>
      </c>
      <c r="D3955" s="2669" t="s">
        <v>5299</v>
      </c>
      <c r="E3955" s="2669" t="s">
        <v>8440</v>
      </c>
      <c r="F3955" s="2669" t="s">
        <v>10624</v>
      </c>
      <c r="G3955" s="2669" t="s">
        <v>8404</v>
      </c>
      <c r="H3955" s="2669" t="s">
        <v>8405</v>
      </c>
      <c r="I3955" s="3025">
        <v>365</v>
      </c>
      <c r="J3955" s="3025">
        <v>0</v>
      </c>
      <c r="O3955">
        <f>SUMIF('3BL ACTUAL'!C:C,G3955,'3BL ACTUAL'!J:J)</f>
        <v>0</v>
      </c>
    </row>
    <row r="3956" spans="1:15">
      <c r="A3956" s="2669" t="s">
        <v>10617</v>
      </c>
      <c r="B3956" s="2669" t="s">
        <v>5169</v>
      </c>
      <c r="C3956" s="2669" t="s">
        <v>5298</v>
      </c>
      <c r="D3956" s="2669" t="s">
        <v>5299</v>
      </c>
      <c r="E3956" s="2669" t="s">
        <v>8440</v>
      </c>
      <c r="F3956" s="2669" t="s">
        <v>10624</v>
      </c>
      <c r="G3956" s="2669" t="s">
        <v>8980</v>
      </c>
      <c r="H3956" s="2669" t="s">
        <v>9055</v>
      </c>
      <c r="I3956" s="3025">
        <v>0</v>
      </c>
      <c r="J3956" s="3025">
        <v>365</v>
      </c>
      <c r="O3956">
        <f>SUMIF('3BL ACTUAL'!C:C,G3956,'3BL ACTUAL'!J:J)</f>
        <v>0</v>
      </c>
    </row>
    <row r="3957" spans="1:15">
      <c r="H3957" t="s">
        <v>8441</v>
      </c>
      <c r="O3957">
        <f>SUMIF('3BL ACTUAL'!C:C,G3957,'3BL ACTUAL'!J:J)</f>
        <v>0</v>
      </c>
    </row>
    <row r="3958" spans="1:15">
      <c r="O3958">
        <f>SUMIF('3BL ACTUAL'!C:C,G3958,'3BL ACTUAL'!J:J)</f>
        <v>0</v>
      </c>
    </row>
    <row r="3959" spans="1:15">
      <c r="H3959" s="2668" t="s">
        <v>10625</v>
      </c>
      <c r="N3959" s="1460">
        <v>1</v>
      </c>
      <c r="O3959">
        <f>SUMIF('3BL ACTUAL'!C:C,G3959,'3BL ACTUAL'!J:J)</f>
        <v>0</v>
      </c>
    </row>
    <row r="3960" spans="1:15">
      <c r="A3960" s="2669" t="s">
        <v>10617</v>
      </c>
      <c r="B3960" s="2669" t="s">
        <v>5169</v>
      </c>
      <c r="C3960" s="2669" t="s">
        <v>5298</v>
      </c>
      <c r="D3960" s="2669" t="s">
        <v>5299</v>
      </c>
      <c r="E3960" s="2669" t="s">
        <v>8016</v>
      </c>
      <c r="F3960" s="2669" t="s">
        <v>10626</v>
      </c>
      <c r="G3960" s="2669" t="s">
        <v>8010</v>
      </c>
      <c r="H3960" s="2669" t="s">
        <v>8011</v>
      </c>
      <c r="I3960" s="3025">
        <v>333</v>
      </c>
      <c r="J3960" s="3025">
        <v>0</v>
      </c>
      <c r="O3960">
        <f>SUMIF('3BL ACTUAL'!C:C,G3960,'3BL ACTUAL'!J:J)</f>
        <v>0</v>
      </c>
    </row>
    <row r="3961" spans="1:15">
      <c r="A3961" s="2669" t="s">
        <v>10617</v>
      </c>
      <c r="B3961" s="2669" t="s">
        <v>5169</v>
      </c>
      <c r="C3961" s="2669" t="s">
        <v>5298</v>
      </c>
      <c r="D3961" s="2669" t="s">
        <v>5299</v>
      </c>
      <c r="E3961" s="2669" t="s">
        <v>8016</v>
      </c>
      <c r="F3961" s="2669" t="s">
        <v>10626</v>
      </c>
      <c r="G3961" s="2669" t="s">
        <v>8980</v>
      </c>
      <c r="H3961" s="2669" t="s">
        <v>9055</v>
      </c>
      <c r="I3961" s="3025">
        <v>0</v>
      </c>
      <c r="J3961" s="3025">
        <v>333</v>
      </c>
      <c r="O3961">
        <f>SUMIF('3BL ACTUAL'!C:C,G3961,'3BL ACTUAL'!J:J)</f>
        <v>0</v>
      </c>
    </row>
    <row r="3962" spans="1:15">
      <c r="H3962" t="s">
        <v>8017</v>
      </c>
      <c r="O3962">
        <f>SUMIF('3BL ACTUAL'!C:C,G3962,'3BL ACTUAL'!J:J)</f>
        <v>0</v>
      </c>
    </row>
    <row r="3963" spans="1:15">
      <c r="O3963">
        <f>SUMIF('3BL ACTUAL'!C:C,G3963,'3BL ACTUAL'!J:J)</f>
        <v>0</v>
      </c>
    </row>
    <row r="3964" spans="1:15">
      <c r="H3964" s="2668" t="s">
        <v>10627</v>
      </c>
      <c r="N3964" s="1460">
        <v>1</v>
      </c>
      <c r="O3964">
        <f>SUMIF('3BL ACTUAL'!C:C,G3964,'3BL ACTUAL'!J:J)</f>
        <v>0</v>
      </c>
    </row>
    <row r="3965" spans="1:15">
      <c r="A3965" s="2669" t="s">
        <v>10617</v>
      </c>
      <c r="B3965" s="2669" t="s">
        <v>5169</v>
      </c>
      <c r="C3965" s="2669" t="s">
        <v>5298</v>
      </c>
      <c r="D3965" s="2669" t="s">
        <v>5299</v>
      </c>
      <c r="E3965" s="2669" t="s">
        <v>8442</v>
      </c>
      <c r="F3965" s="2669" t="s">
        <v>10628</v>
      </c>
      <c r="G3965" s="2669" t="s">
        <v>8404</v>
      </c>
      <c r="H3965" s="2669" t="s">
        <v>8405</v>
      </c>
      <c r="I3965" s="3025">
        <v>37</v>
      </c>
      <c r="J3965" s="3025">
        <v>0</v>
      </c>
      <c r="O3965">
        <f>SUMIF('3BL ACTUAL'!C:C,G3965,'3BL ACTUAL'!J:J)</f>
        <v>0</v>
      </c>
    </row>
    <row r="3966" spans="1:15">
      <c r="A3966" s="2669" t="s">
        <v>10617</v>
      </c>
      <c r="B3966" s="2669" t="s">
        <v>5169</v>
      </c>
      <c r="C3966" s="2669" t="s">
        <v>5298</v>
      </c>
      <c r="D3966" s="2669" t="s">
        <v>5299</v>
      </c>
      <c r="E3966" s="2669" t="s">
        <v>8442</v>
      </c>
      <c r="F3966" s="2669" t="s">
        <v>10628</v>
      </c>
      <c r="G3966" s="2669" t="s">
        <v>8980</v>
      </c>
      <c r="H3966" s="2669" t="s">
        <v>9055</v>
      </c>
      <c r="I3966" s="3025">
        <v>0</v>
      </c>
      <c r="J3966" s="3025">
        <v>37</v>
      </c>
      <c r="O3966">
        <f>SUMIF('3BL ACTUAL'!C:C,G3966,'3BL ACTUAL'!J:J)</f>
        <v>0</v>
      </c>
    </row>
    <row r="3967" spans="1:15">
      <c r="H3967" t="s">
        <v>8443</v>
      </c>
      <c r="O3967">
        <f>SUMIF('3BL ACTUAL'!C:C,G3967,'3BL ACTUAL'!J:J)</f>
        <v>0</v>
      </c>
    </row>
    <row r="3968" spans="1:15">
      <c r="O3968">
        <f>SUMIF('3BL ACTUAL'!C:C,G3968,'3BL ACTUAL'!J:J)</f>
        <v>0</v>
      </c>
    </row>
    <row r="3969" spans="1:15">
      <c r="H3969" s="2668" t="s">
        <v>10629</v>
      </c>
      <c r="N3969" s="1460">
        <v>1</v>
      </c>
      <c r="O3969">
        <f>SUMIF('3BL ACTUAL'!C:C,G3969,'3BL ACTUAL'!J:J)</f>
        <v>0</v>
      </c>
    </row>
    <row r="3970" spans="1:15">
      <c r="A3970" s="2669" t="s">
        <v>10617</v>
      </c>
      <c r="B3970" s="2669" t="s">
        <v>5169</v>
      </c>
      <c r="C3970" s="2669" t="s">
        <v>5298</v>
      </c>
      <c r="D3970" s="2669" t="s">
        <v>5299</v>
      </c>
      <c r="E3970" s="2669" t="s">
        <v>8018</v>
      </c>
      <c r="F3970" s="2669" t="s">
        <v>10630</v>
      </c>
      <c r="G3970" s="2669" t="s">
        <v>8010</v>
      </c>
      <c r="H3970" s="2669" t="s">
        <v>8011</v>
      </c>
      <c r="I3970" s="3025">
        <v>481</v>
      </c>
      <c r="J3970" s="3025">
        <v>0</v>
      </c>
      <c r="O3970">
        <f>SUMIF('3BL ACTUAL'!C:C,G3970,'3BL ACTUAL'!J:J)</f>
        <v>0</v>
      </c>
    </row>
    <row r="3971" spans="1:15">
      <c r="A3971" s="2669" t="s">
        <v>10617</v>
      </c>
      <c r="B3971" s="2669" t="s">
        <v>5169</v>
      </c>
      <c r="C3971" s="2669" t="s">
        <v>5298</v>
      </c>
      <c r="D3971" s="2669" t="s">
        <v>5299</v>
      </c>
      <c r="E3971" s="2669" t="s">
        <v>8018</v>
      </c>
      <c r="F3971" s="2669" t="s">
        <v>10630</v>
      </c>
      <c r="G3971" s="2669" t="s">
        <v>8980</v>
      </c>
      <c r="H3971" s="2669" t="s">
        <v>9055</v>
      </c>
      <c r="I3971" s="3025">
        <v>0</v>
      </c>
      <c r="J3971" s="3025">
        <v>481</v>
      </c>
      <c r="O3971">
        <f>SUMIF('3BL ACTUAL'!C:C,G3971,'3BL ACTUAL'!J:J)</f>
        <v>0</v>
      </c>
    </row>
    <row r="3972" spans="1:15">
      <c r="H3972" t="s">
        <v>8019</v>
      </c>
      <c r="O3972">
        <f>SUMIF('3BL ACTUAL'!C:C,G3972,'3BL ACTUAL'!J:J)</f>
        <v>0</v>
      </c>
    </row>
    <row r="3973" spans="1:15">
      <c r="O3973">
        <f>SUMIF('3BL ACTUAL'!C:C,G3973,'3BL ACTUAL'!J:J)</f>
        <v>0</v>
      </c>
    </row>
    <row r="3974" spans="1:15">
      <c r="H3974" s="2668" t="s">
        <v>10631</v>
      </c>
      <c r="N3974" s="1460">
        <v>1</v>
      </c>
      <c r="O3974">
        <f>SUMIF('3BL ACTUAL'!C:C,G3974,'3BL ACTUAL'!J:J)</f>
        <v>0</v>
      </c>
    </row>
    <row r="3975" spans="1:15">
      <c r="A3975" s="2669" t="s">
        <v>10617</v>
      </c>
      <c r="B3975" s="2669" t="s">
        <v>5169</v>
      </c>
      <c r="C3975" s="2669" t="s">
        <v>5298</v>
      </c>
      <c r="D3975" s="2669" t="s">
        <v>5299</v>
      </c>
      <c r="E3975" s="2669" t="s">
        <v>8101</v>
      </c>
      <c r="F3975" s="2669" t="s">
        <v>10632</v>
      </c>
      <c r="G3975" s="2669" t="s">
        <v>8072</v>
      </c>
      <c r="H3975" s="2669" t="s">
        <v>8073</v>
      </c>
      <c r="I3975" s="3025">
        <v>55.5</v>
      </c>
      <c r="J3975" s="3025">
        <v>0</v>
      </c>
      <c r="O3975">
        <f>SUMIF('3BL ACTUAL'!C:C,G3975,'3BL ACTUAL'!J:J)</f>
        <v>0</v>
      </c>
    </row>
    <row r="3976" spans="1:15">
      <c r="A3976" s="2669" t="s">
        <v>10617</v>
      </c>
      <c r="B3976" s="2669" t="s">
        <v>5169</v>
      </c>
      <c r="C3976" s="2669" t="s">
        <v>5298</v>
      </c>
      <c r="D3976" s="2669" t="s">
        <v>5299</v>
      </c>
      <c r="E3976" s="2669" t="s">
        <v>8101</v>
      </c>
      <c r="F3976" s="2669" t="s">
        <v>10632</v>
      </c>
      <c r="G3976" s="2669" t="s">
        <v>8980</v>
      </c>
      <c r="H3976" s="2669" t="s">
        <v>9055</v>
      </c>
      <c r="I3976" s="3025">
        <v>0</v>
      </c>
      <c r="J3976" s="3025">
        <v>55.5</v>
      </c>
      <c r="O3976">
        <f>SUMIF('3BL ACTUAL'!C:C,G3976,'3BL ACTUAL'!J:J)</f>
        <v>0</v>
      </c>
    </row>
    <row r="3977" spans="1:15">
      <c r="H3977" t="s">
        <v>8102</v>
      </c>
      <c r="O3977">
        <f>SUMIF('3BL ACTUAL'!C:C,G3977,'3BL ACTUAL'!J:J)</f>
        <v>0</v>
      </c>
    </row>
    <row r="3978" spans="1:15">
      <c r="O3978">
        <f>SUMIF('3BL ACTUAL'!C:C,G3978,'3BL ACTUAL'!J:J)</f>
        <v>0</v>
      </c>
    </row>
    <row r="3979" spans="1:15">
      <c r="H3979" s="2668" t="s">
        <v>10633</v>
      </c>
      <c r="N3979" s="1460">
        <v>1</v>
      </c>
      <c r="O3979">
        <f>SUMIF('3BL ACTUAL'!C:C,G3979,'3BL ACTUAL'!J:J)</f>
        <v>0</v>
      </c>
    </row>
    <row r="3980" spans="1:15">
      <c r="A3980" s="2669" t="s">
        <v>10617</v>
      </c>
      <c r="B3980" s="2669" t="s">
        <v>5169</v>
      </c>
      <c r="C3980" s="2669" t="s">
        <v>5298</v>
      </c>
      <c r="D3980" s="2669" t="s">
        <v>5299</v>
      </c>
      <c r="E3980" s="2669" t="s">
        <v>7942</v>
      </c>
      <c r="F3980" s="2669" t="s">
        <v>10634</v>
      </c>
      <c r="G3980" s="2669" t="s">
        <v>5347</v>
      </c>
      <c r="H3980" s="2669" t="s">
        <v>4999</v>
      </c>
      <c r="I3980" s="3025">
        <v>150.5</v>
      </c>
      <c r="J3980" s="3025">
        <v>0</v>
      </c>
      <c r="O3980">
        <f>SUMIF('3BL ACTUAL'!C:C,G3980,'3BL ACTUAL'!J:J)</f>
        <v>0</v>
      </c>
    </row>
    <row r="3981" spans="1:15">
      <c r="A3981" s="2669" t="s">
        <v>10617</v>
      </c>
      <c r="B3981" s="2669" t="s">
        <v>5169</v>
      </c>
      <c r="C3981" s="2669" t="s">
        <v>5298</v>
      </c>
      <c r="D3981" s="2669" t="s">
        <v>5299</v>
      </c>
      <c r="E3981" s="2669" t="s">
        <v>7942</v>
      </c>
      <c r="F3981" s="2669" t="s">
        <v>10634</v>
      </c>
      <c r="G3981" s="2669" t="s">
        <v>8980</v>
      </c>
      <c r="H3981" s="2669" t="s">
        <v>9055</v>
      </c>
      <c r="I3981" s="3025">
        <v>0</v>
      </c>
      <c r="J3981" s="3025">
        <v>150.5</v>
      </c>
      <c r="O3981">
        <f>SUMIF('3BL ACTUAL'!C:C,G3981,'3BL ACTUAL'!J:J)</f>
        <v>0</v>
      </c>
    </row>
    <row r="3982" spans="1:15">
      <c r="H3982" t="s">
        <v>7943</v>
      </c>
      <c r="O3982">
        <f>SUMIF('3BL ACTUAL'!C:C,G3982,'3BL ACTUAL'!J:J)</f>
        <v>0</v>
      </c>
    </row>
    <row r="3983" spans="1:15">
      <c r="O3983">
        <f>SUMIF('3BL ACTUAL'!C:C,G3983,'3BL ACTUAL'!J:J)</f>
        <v>0</v>
      </c>
    </row>
    <row r="3984" spans="1:15">
      <c r="H3984" s="2668" t="s">
        <v>10635</v>
      </c>
      <c r="N3984" s="1460">
        <v>1</v>
      </c>
      <c r="O3984">
        <f>SUMIF('3BL ACTUAL'!C:C,G3984,'3BL ACTUAL'!J:J)</f>
        <v>0</v>
      </c>
    </row>
    <row r="3985" spans="1:15">
      <c r="A3985" s="2669" t="s">
        <v>10617</v>
      </c>
      <c r="B3985" s="2669" t="s">
        <v>5169</v>
      </c>
      <c r="C3985" s="2669" t="s">
        <v>5298</v>
      </c>
      <c r="D3985" s="2669" t="s">
        <v>5299</v>
      </c>
      <c r="E3985" s="2669" t="s">
        <v>7944</v>
      </c>
      <c r="F3985" s="2669" t="s">
        <v>10636</v>
      </c>
      <c r="G3985" s="2669" t="s">
        <v>5347</v>
      </c>
      <c r="H3985" s="2669" t="s">
        <v>4999</v>
      </c>
      <c r="I3985" s="3025">
        <v>182.15</v>
      </c>
      <c r="J3985" s="3025">
        <v>0</v>
      </c>
      <c r="O3985">
        <f>SUMIF('3BL ACTUAL'!C:C,G3985,'3BL ACTUAL'!J:J)</f>
        <v>0</v>
      </c>
    </row>
    <row r="3986" spans="1:15">
      <c r="A3986" s="2669" t="s">
        <v>10617</v>
      </c>
      <c r="B3986" s="2669" t="s">
        <v>5169</v>
      </c>
      <c r="C3986" s="2669" t="s">
        <v>5298</v>
      </c>
      <c r="D3986" s="2669" t="s">
        <v>5299</v>
      </c>
      <c r="E3986" s="2669" t="s">
        <v>7944</v>
      </c>
      <c r="F3986" s="2669" t="s">
        <v>10636</v>
      </c>
      <c r="G3986" s="2669" t="s">
        <v>8980</v>
      </c>
      <c r="H3986" s="2669" t="s">
        <v>9055</v>
      </c>
      <c r="I3986" s="3025">
        <v>0</v>
      </c>
      <c r="J3986" s="3025">
        <v>182.15</v>
      </c>
      <c r="O3986">
        <f>SUMIF('3BL ACTUAL'!C:C,G3986,'3BL ACTUAL'!J:J)</f>
        <v>0</v>
      </c>
    </row>
    <row r="3987" spans="1:15">
      <c r="H3987" t="s">
        <v>7945</v>
      </c>
      <c r="O3987">
        <f>SUMIF('3BL ACTUAL'!C:C,G3987,'3BL ACTUAL'!J:J)</f>
        <v>0</v>
      </c>
    </row>
    <row r="3988" spans="1:15">
      <c r="O3988">
        <f>SUMIF('3BL ACTUAL'!C:C,G3988,'3BL ACTUAL'!J:J)</f>
        <v>0</v>
      </c>
    </row>
    <row r="3989" spans="1:15">
      <c r="H3989" s="2668" t="s">
        <v>10637</v>
      </c>
      <c r="O3989">
        <f>SUMIF('3BL ACTUAL'!C:C,G3989,'3BL ACTUAL'!J:J)</f>
        <v>0</v>
      </c>
    </row>
    <row r="3990" spans="1:15">
      <c r="A3990" s="2669" t="s">
        <v>10638</v>
      </c>
      <c r="B3990" s="2669" t="s">
        <v>5071</v>
      </c>
      <c r="C3990" s="2669" t="s">
        <v>9011</v>
      </c>
      <c r="D3990" s="2669" t="s">
        <v>5071</v>
      </c>
      <c r="E3990" s="2669" t="s">
        <v>7200</v>
      </c>
      <c r="F3990" s="2669" t="s">
        <v>10639</v>
      </c>
      <c r="G3990" s="2669" t="s">
        <v>5311</v>
      </c>
      <c r="H3990" s="2669" t="s">
        <v>5015</v>
      </c>
      <c r="I3990" s="3025">
        <v>322</v>
      </c>
      <c r="J3990" s="3025">
        <v>0</v>
      </c>
      <c r="O3990">
        <f>SUMIF('3BL ACTUAL'!C:C,G3990,'3BL ACTUAL'!J:J)</f>
        <v>0</v>
      </c>
    </row>
    <row r="3991" spans="1:15">
      <c r="A3991" s="2669" t="s">
        <v>10638</v>
      </c>
      <c r="B3991" s="2669" t="s">
        <v>5071</v>
      </c>
      <c r="C3991" s="2669" t="s">
        <v>9011</v>
      </c>
      <c r="D3991" s="2669" t="s">
        <v>5071</v>
      </c>
      <c r="E3991" s="2669" t="s">
        <v>7200</v>
      </c>
      <c r="F3991" s="2669" t="s">
        <v>10639</v>
      </c>
      <c r="G3991" s="2669" t="s">
        <v>5297</v>
      </c>
      <c r="H3991" s="2669" t="s">
        <v>5075</v>
      </c>
      <c r="I3991" s="3025">
        <v>0</v>
      </c>
      <c r="J3991" s="3025">
        <v>322</v>
      </c>
      <c r="O3991">
        <f>SUMIF('3BL ACTUAL'!C:C,G3991,'3BL ACTUAL'!J:J)</f>
        <v>0</v>
      </c>
    </row>
    <row r="3992" spans="1:15">
      <c r="H3992" t="s">
        <v>7201</v>
      </c>
      <c r="O3992">
        <f>SUMIF('3BL ACTUAL'!C:C,G3992,'3BL ACTUAL'!J:J)</f>
        <v>0</v>
      </c>
    </row>
    <row r="3993" spans="1:15">
      <c r="O3993">
        <f>SUMIF('3BL ACTUAL'!C:C,G3993,'3BL ACTUAL'!J:J)</f>
        <v>0</v>
      </c>
    </row>
    <row r="3994" spans="1:15">
      <c r="H3994" s="2668" t="s">
        <v>10640</v>
      </c>
      <c r="O3994">
        <f>SUMIF('3BL ACTUAL'!C:C,G3994,'3BL ACTUAL'!J:J)</f>
        <v>0</v>
      </c>
    </row>
    <row r="3995" spans="1:15">
      <c r="A3995" s="2669" t="s">
        <v>10638</v>
      </c>
      <c r="B3995" s="2669" t="s">
        <v>5071</v>
      </c>
      <c r="C3995" s="2669" t="s">
        <v>9011</v>
      </c>
      <c r="D3995" s="2669" t="s">
        <v>5071</v>
      </c>
      <c r="E3995" s="2669" t="s">
        <v>7202</v>
      </c>
      <c r="F3995" s="2669" t="s">
        <v>10641</v>
      </c>
      <c r="G3995" s="2669" t="s">
        <v>5311</v>
      </c>
      <c r="H3995" s="2669" t="s">
        <v>5015</v>
      </c>
      <c r="I3995" s="3025">
        <v>211.25</v>
      </c>
      <c r="J3995" s="3025">
        <v>0</v>
      </c>
      <c r="O3995">
        <f>SUMIF('3BL ACTUAL'!C:C,G3995,'3BL ACTUAL'!J:J)</f>
        <v>0</v>
      </c>
    </row>
    <row r="3996" spans="1:15">
      <c r="A3996" s="2669" t="s">
        <v>10638</v>
      </c>
      <c r="B3996" s="2669" t="s">
        <v>5071</v>
      </c>
      <c r="C3996" s="2669" t="s">
        <v>9011</v>
      </c>
      <c r="D3996" s="2669" t="s">
        <v>5071</v>
      </c>
      <c r="E3996" s="2669" t="s">
        <v>7202</v>
      </c>
      <c r="F3996" s="2669" t="s">
        <v>10641</v>
      </c>
      <c r="G3996" s="2669" t="s">
        <v>5297</v>
      </c>
      <c r="H3996" s="2669" t="s">
        <v>5075</v>
      </c>
      <c r="I3996" s="3025">
        <v>0</v>
      </c>
      <c r="J3996" s="3025">
        <v>211.25</v>
      </c>
      <c r="O3996">
        <f>SUMIF('3BL ACTUAL'!C:C,G3996,'3BL ACTUAL'!J:J)</f>
        <v>0</v>
      </c>
    </row>
    <row r="3997" spans="1:15">
      <c r="H3997" t="s">
        <v>7201</v>
      </c>
      <c r="O3997">
        <f>SUMIF('3BL ACTUAL'!C:C,G3997,'3BL ACTUAL'!J:J)</f>
        <v>0</v>
      </c>
    </row>
    <row r="3998" spans="1:15">
      <c r="O3998">
        <f>SUMIF('3BL ACTUAL'!C:C,G3998,'3BL ACTUAL'!J:J)</f>
        <v>0</v>
      </c>
    </row>
    <row r="3999" spans="1:15">
      <c r="H3999" s="2668" t="s">
        <v>10642</v>
      </c>
      <c r="O3999">
        <f>SUMIF('3BL ACTUAL'!C:C,G3999,'3BL ACTUAL'!J:J)</f>
        <v>0</v>
      </c>
    </row>
    <row r="4000" spans="1:15">
      <c r="A4000" s="2669" t="s">
        <v>10638</v>
      </c>
      <c r="B4000" s="2669" t="s">
        <v>5071</v>
      </c>
      <c r="C4000" s="2669" t="s">
        <v>9011</v>
      </c>
      <c r="D4000" s="2669" t="s">
        <v>5071</v>
      </c>
      <c r="E4000" s="2669" t="s">
        <v>7203</v>
      </c>
      <c r="F4000" s="2669" t="s">
        <v>10643</v>
      </c>
      <c r="G4000" s="2669" t="s">
        <v>5311</v>
      </c>
      <c r="H4000" s="2669" t="s">
        <v>5015</v>
      </c>
      <c r="I4000" s="3025">
        <v>24</v>
      </c>
      <c r="J4000" s="3025">
        <v>0</v>
      </c>
      <c r="O4000">
        <f>SUMIF('3BL ACTUAL'!C:C,G4000,'3BL ACTUAL'!J:J)</f>
        <v>0</v>
      </c>
    </row>
    <row r="4001" spans="1:15">
      <c r="A4001" s="2669" t="s">
        <v>10638</v>
      </c>
      <c r="B4001" s="2669" t="s">
        <v>5071</v>
      </c>
      <c r="C4001" s="2669" t="s">
        <v>9011</v>
      </c>
      <c r="D4001" s="2669" t="s">
        <v>5071</v>
      </c>
      <c r="E4001" s="2669" t="s">
        <v>7203</v>
      </c>
      <c r="F4001" s="2669" t="s">
        <v>10643</v>
      </c>
      <c r="G4001" s="2669" t="s">
        <v>5297</v>
      </c>
      <c r="H4001" s="2669" t="s">
        <v>5075</v>
      </c>
      <c r="I4001" s="3025">
        <v>0</v>
      </c>
      <c r="J4001" s="3025">
        <v>24</v>
      </c>
      <c r="O4001">
        <f>SUMIF('3BL ACTUAL'!C:C,G4001,'3BL ACTUAL'!J:J)</f>
        <v>0</v>
      </c>
    </row>
    <row r="4002" spans="1:15">
      <c r="H4002" t="s">
        <v>7201</v>
      </c>
      <c r="O4002">
        <f>SUMIF('3BL ACTUAL'!C:C,G4002,'3BL ACTUAL'!J:J)</f>
        <v>0</v>
      </c>
    </row>
    <row r="4003" spans="1:15">
      <c r="O4003">
        <f>SUMIF('3BL ACTUAL'!C:C,G4003,'3BL ACTUAL'!J:J)</f>
        <v>0</v>
      </c>
    </row>
    <row r="4004" spans="1:15">
      <c r="H4004" s="2668" t="s">
        <v>10644</v>
      </c>
      <c r="O4004">
        <f>SUMIF('3BL ACTUAL'!C:C,G4004,'3BL ACTUAL'!J:J)</f>
        <v>0</v>
      </c>
    </row>
    <row r="4005" spans="1:15">
      <c r="A4005" s="2669" t="s">
        <v>10638</v>
      </c>
      <c r="B4005" s="2669" t="s">
        <v>5071</v>
      </c>
      <c r="C4005" s="2669" t="s">
        <v>9011</v>
      </c>
      <c r="D4005" s="2669" t="s">
        <v>5071</v>
      </c>
      <c r="E4005" s="2669" t="s">
        <v>7204</v>
      </c>
      <c r="F4005" s="2669" t="s">
        <v>10645</v>
      </c>
      <c r="G4005" s="2669" t="s">
        <v>5311</v>
      </c>
      <c r="H4005" s="2669" t="s">
        <v>5015</v>
      </c>
      <c r="I4005" s="3025">
        <v>56</v>
      </c>
      <c r="J4005" s="3025">
        <v>0</v>
      </c>
      <c r="O4005">
        <f>SUMIF('3BL ACTUAL'!C:C,G4005,'3BL ACTUAL'!J:J)</f>
        <v>0</v>
      </c>
    </row>
    <row r="4006" spans="1:15">
      <c r="A4006" s="2669" t="s">
        <v>10638</v>
      </c>
      <c r="B4006" s="2669" t="s">
        <v>5071</v>
      </c>
      <c r="C4006" s="2669" t="s">
        <v>9011</v>
      </c>
      <c r="D4006" s="2669" t="s">
        <v>5071</v>
      </c>
      <c r="E4006" s="2669" t="s">
        <v>7204</v>
      </c>
      <c r="F4006" s="2669" t="s">
        <v>10645</v>
      </c>
      <c r="G4006" s="2669" t="s">
        <v>5297</v>
      </c>
      <c r="H4006" s="2669" t="s">
        <v>5075</v>
      </c>
      <c r="I4006" s="3025">
        <v>0</v>
      </c>
      <c r="J4006" s="3025">
        <v>56</v>
      </c>
      <c r="O4006">
        <f>SUMIF('3BL ACTUAL'!C:C,G4006,'3BL ACTUAL'!J:J)</f>
        <v>0</v>
      </c>
    </row>
    <row r="4007" spans="1:15">
      <c r="H4007" t="s">
        <v>7201</v>
      </c>
      <c r="O4007">
        <f>SUMIF('3BL ACTUAL'!C:C,G4007,'3BL ACTUAL'!J:J)</f>
        <v>0</v>
      </c>
    </row>
    <row r="4008" spans="1:15">
      <c r="O4008">
        <f>SUMIF('3BL ACTUAL'!C:C,G4008,'3BL ACTUAL'!J:J)</f>
        <v>0</v>
      </c>
    </row>
    <row r="4009" spans="1:15">
      <c r="H4009" s="2668" t="s">
        <v>10646</v>
      </c>
      <c r="O4009">
        <f>SUMIF('3BL ACTUAL'!C:C,G4009,'3BL ACTUAL'!J:J)</f>
        <v>0</v>
      </c>
    </row>
    <row r="4010" spans="1:15">
      <c r="A4010" s="2669" t="s">
        <v>10638</v>
      </c>
      <c r="B4010" s="2669" t="s">
        <v>5071</v>
      </c>
      <c r="C4010" s="2669" t="s">
        <v>9011</v>
      </c>
      <c r="D4010" s="2669" t="s">
        <v>5071</v>
      </c>
      <c r="E4010" s="2669" t="s">
        <v>7205</v>
      </c>
      <c r="F4010" s="2669" t="s">
        <v>10647</v>
      </c>
      <c r="G4010" s="2669" t="s">
        <v>5311</v>
      </c>
      <c r="H4010" s="2669" t="s">
        <v>5015</v>
      </c>
      <c r="I4010" s="3025">
        <v>95.4</v>
      </c>
      <c r="J4010" s="3025">
        <v>0</v>
      </c>
      <c r="O4010">
        <f>SUMIF('3BL ACTUAL'!C:C,G4010,'3BL ACTUAL'!J:J)</f>
        <v>0</v>
      </c>
    </row>
    <row r="4011" spans="1:15">
      <c r="A4011" s="2669" t="s">
        <v>10638</v>
      </c>
      <c r="B4011" s="2669" t="s">
        <v>5071</v>
      </c>
      <c r="C4011" s="2669" t="s">
        <v>9011</v>
      </c>
      <c r="D4011" s="2669" t="s">
        <v>5071</v>
      </c>
      <c r="E4011" s="2669" t="s">
        <v>7205</v>
      </c>
      <c r="F4011" s="2669" t="s">
        <v>10647</v>
      </c>
      <c r="G4011" s="2669" t="s">
        <v>5297</v>
      </c>
      <c r="H4011" s="2669" t="s">
        <v>5075</v>
      </c>
      <c r="I4011" s="3025">
        <v>0</v>
      </c>
      <c r="J4011" s="3025">
        <v>95.4</v>
      </c>
      <c r="O4011">
        <f>SUMIF('3BL ACTUAL'!C:C,G4011,'3BL ACTUAL'!J:J)</f>
        <v>0</v>
      </c>
    </row>
    <row r="4012" spans="1:15">
      <c r="H4012" t="s">
        <v>7201</v>
      </c>
      <c r="O4012">
        <f>SUMIF('3BL ACTUAL'!C:C,G4012,'3BL ACTUAL'!J:J)</f>
        <v>0</v>
      </c>
    </row>
    <row r="4013" spans="1:15">
      <c r="O4013">
        <f>SUMIF('3BL ACTUAL'!C:C,G4013,'3BL ACTUAL'!J:J)</f>
        <v>0</v>
      </c>
    </row>
    <row r="4014" spans="1:15">
      <c r="H4014" s="2668" t="s">
        <v>10648</v>
      </c>
      <c r="O4014">
        <f>SUMIF('3BL ACTUAL'!C:C,G4014,'3BL ACTUAL'!J:J)</f>
        <v>0</v>
      </c>
    </row>
    <row r="4015" spans="1:15">
      <c r="A4015" s="2669" t="s">
        <v>10649</v>
      </c>
      <c r="B4015" s="2669" t="s">
        <v>4415</v>
      </c>
      <c r="C4015" s="2669" t="s">
        <v>5059</v>
      </c>
      <c r="D4015" s="2669" t="s">
        <v>4415</v>
      </c>
      <c r="E4015" s="2669" t="s">
        <v>7868</v>
      </c>
      <c r="F4015" s="2669" t="s">
        <v>10650</v>
      </c>
      <c r="G4015" s="2669" t="s">
        <v>5308</v>
      </c>
      <c r="H4015" s="2669" t="s">
        <v>5097</v>
      </c>
      <c r="I4015" s="3025">
        <v>0</v>
      </c>
      <c r="J4015" s="3025">
        <v>0</v>
      </c>
      <c r="O4015">
        <f>SUMIF('3BL ACTUAL'!C:C,G4015,'3BL ACTUAL'!J:J)</f>
        <v>0</v>
      </c>
    </row>
    <row r="4016" spans="1:15">
      <c r="A4016" s="2669" t="s">
        <v>10649</v>
      </c>
      <c r="B4016" s="2669" t="s">
        <v>4415</v>
      </c>
      <c r="C4016" s="2669" t="s">
        <v>5059</v>
      </c>
      <c r="D4016" s="2669" t="s">
        <v>4415</v>
      </c>
      <c r="E4016" s="2669" t="s">
        <v>7868</v>
      </c>
      <c r="F4016" s="2669" t="s">
        <v>10650</v>
      </c>
      <c r="G4016" s="2669" t="s">
        <v>5337</v>
      </c>
      <c r="H4016" s="2669" t="s">
        <v>4992</v>
      </c>
      <c r="I4016" s="3025">
        <v>24</v>
      </c>
      <c r="J4016" s="3025">
        <v>0</v>
      </c>
      <c r="O4016">
        <f>SUMIF('3BL ACTUAL'!C:C,G4016,'3BL ACTUAL'!J:J)</f>
        <v>0</v>
      </c>
    </row>
    <row r="4017" spans="1:15">
      <c r="A4017" s="2669" t="s">
        <v>10649</v>
      </c>
      <c r="B4017" s="2669" t="s">
        <v>4415</v>
      </c>
      <c r="C4017" s="2669" t="s">
        <v>5059</v>
      </c>
      <c r="D4017" s="2669" t="s">
        <v>4415</v>
      </c>
      <c r="E4017" s="2669" t="s">
        <v>7868</v>
      </c>
      <c r="F4017" s="2669" t="s">
        <v>10650</v>
      </c>
      <c r="G4017" s="2669" t="s">
        <v>5303</v>
      </c>
      <c r="H4017" s="2669" t="s">
        <v>5063</v>
      </c>
      <c r="I4017" s="3025">
        <v>0</v>
      </c>
      <c r="J4017" s="3025">
        <v>0</v>
      </c>
      <c r="O4017">
        <f>SUMIF('3BL ACTUAL'!C:C,G4017,'3BL ACTUAL'!J:J)</f>
        <v>0</v>
      </c>
    </row>
    <row r="4018" spans="1:15">
      <c r="A4018" s="2669" t="s">
        <v>10649</v>
      </c>
      <c r="B4018" s="2669" t="s">
        <v>4415</v>
      </c>
      <c r="C4018" s="2669" t="s">
        <v>5059</v>
      </c>
      <c r="D4018" s="2669" t="s">
        <v>4415</v>
      </c>
      <c r="E4018" s="2669" t="s">
        <v>7868</v>
      </c>
      <c r="F4018" s="2669" t="s">
        <v>10650</v>
      </c>
      <c r="G4018" s="2669" t="s">
        <v>5311</v>
      </c>
      <c r="H4018" s="2669" t="s">
        <v>5064</v>
      </c>
      <c r="I4018" s="3025">
        <v>0</v>
      </c>
      <c r="J4018" s="3025">
        <v>24</v>
      </c>
      <c r="O4018">
        <f>SUMIF('3BL ACTUAL'!C:C,G4018,'3BL ACTUAL'!J:J)</f>
        <v>0</v>
      </c>
    </row>
    <row r="4019" spans="1:15">
      <c r="H4019" t="s">
        <v>7869</v>
      </c>
      <c r="O4019">
        <f>SUMIF('3BL ACTUAL'!C:C,G4019,'3BL ACTUAL'!J:J)</f>
        <v>0</v>
      </c>
    </row>
    <row r="4020" spans="1:15">
      <c r="O4020">
        <f>SUMIF('3BL ACTUAL'!C:C,G4020,'3BL ACTUAL'!J:J)</f>
        <v>0</v>
      </c>
    </row>
    <row r="4021" spans="1:15">
      <c r="H4021" s="2668" t="s">
        <v>10651</v>
      </c>
      <c r="O4021">
        <f>SUMIF('3BL ACTUAL'!C:C,G4021,'3BL ACTUAL'!J:J)</f>
        <v>0</v>
      </c>
    </row>
    <row r="4022" spans="1:15">
      <c r="A4022" s="2669" t="s">
        <v>10652</v>
      </c>
      <c r="B4022" s="2669" t="s">
        <v>4415</v>
      </c>
      <c r="C4022" s="2669" t="s">
        <v>5059</v>
      </c>
      <c r="D4022" s="2669" t="s">
        <v>4415</v>
      </c>
      <c r="E4022" s="2669" t="s">
        <v>7434</v>
      </c>
      <c r="F4022" s="2669" t="s">
        <v>10653</v>
      </c>
      <c r="G4022" s="2669" t="s">
        <v>5308</v>
      </c>
      <c r="H4022" s="2669" t="s">
        <v>5097</v>
      </c>
      <c r="I4022" s="3025">
        <v>0</v>
      </c>
      <c r="J4022" s="3025">
        <v>0</v>
      </c>
      <c r="O4022">
        <f>SUMIF('3BL ACTUAL'!C:C,G4022,'3BL ACTUAL'!J:J)</f>
        <v>0</v>
      </c>
    </row>
    <row r="4023" spans="1:15">
      <c r="A4023" s="2669" t="s">
        <v>10652</v>
      </c>
      <c r="B4023" s="2669" t="s">
        <v>4415</v>
      </c>
      <c r="C4023" s="2669" t="s">
        <v>5059</v>
      </c>
      <c r="D4023" s="2669" t="s">
        <v>4415</v>
      </c>
      <c r="E4023" s="2669" t="s">
        <v>7434</v>
      </c>
      <c r="F4023" s="2669" t="s">
        <v>10653</v>
      </c>
      <c r="G4023" s="2669" t="s">
        <v>5309</v>
      </c>
      <c r="H4023" s="2669" t="s">
        <v>4947</v>
      </c>
      <c r="I4023" s="3025">
        <v>1900</v>
      </c>
      <c r="J4023" s="3025">
        <v>0</v>
      </c>
      <c r="O4023">
        <f>SUMIF('3BL ACTUAL'!C:C,G4023,'3BL ACTUAL'!J:J)</f>
        <v>0</v>
      </c>
    </row>
    <row r="4024" spans="1:15">
      <c r="A4024" s="2669" t="s">
        <v>10652</v>
      </c>
      <c r="B4024" s="2669" t="s">
        <v>4415</v>
      </c>
      <c r="C4024" s="2669" t="s">
        <v>5059</v>
      </c>
      <c r="D4024" s="2669" t="s">
        <v>4415</v>
      </c>
      <c r="E4024" s="2669" t="s">
        <v>7434</v>
      </c>
      <c r="F4024" s="2669" t="s">
        <v>10653</v>
      </c>
      <c r="G4024" s="2669" t="s">
        <v>5303</v>
      </c>
      <c r="H4024" s="2669" t="s">
        <v>5063</v>
      </c>
      <c r="I4024" s="3025">
        <v>0</v>
      </c>
      <c r="J4024" s="3025">
        <v>0</v>
      </c>
      <c r="O4024">
        <f>SUMIF('3BL ACTUAL'!C:C,G4024,'3BL ACTUAL'!J:J)</f>
        <v>0</v>
      </c>
    </row>
    <row r="4025" spans="1:15">
      <c r="A4025" s="2669" t="s">
        <v>10652</v>
      </c>
      <c r="B4025" s="2669" t="s">
        <v>4415</v>
      </c>
      <c r="C4025" s="2669" t="s">
        <v>5059</v>
      </c>
      <c r="D4025" s="2669" t="s">
        <v>4415</v>
      </c>
      <c r="E4025" s="2669" t="s">
        <v>7434</v>
      </c>
      <c r="F4025" s="2669" t="s">
        <v>10653</v>
      </c>
      <c r="G4025" s="2669" t="s">
        <v>5311</v>
      </c>
      <c r="H4025" s="2669" t="s">
        <v>5064</v>
      </c>
      <c r="I4025" s="3025">
        <v>0</v>
      </c>
      <c r="J4025" s="3025">
        <v>1900</v>
      </c>
      <c r="O4025">
        <f>SUMIF('3BL ACTUAL'!C:C,G4025,'3BL ACTUAL'!J:J)</f>
        <v>0</v>
      </c>
    </row>
    <row r="4026" spans="1:15">
      <c r="H4026" t="s">
        <v>7435</v>
      </c>
      <c r="O4026">
        <f>SUMIF('3BL ACTUAL'!C:C,G4026,'3BL ACTUAL'!J:J)</f>
        <v>0</v>
      </c>
    </row>
    <row r="4027" spans="1:15">
      <c r="O4027">
        <f>SUMIF('3BL ACTUAL'!C:C,G4027,'3BL ACTUAL'!J:J)</f>
        <v>0</v>
      </c>
    </row>
    <row r="4028" spans="1:15">
      <c r="H4028" s="2668" t="s">
        <v>10654</v>
      </c>
      <c r="O4028">
        <f>SUMIF('3BL ACTUAL'!C:C,G4028,'3BL ACTUAL'!J:J)</f>
        <v>0</v>
      </c>
    </row>
    <row r="4029" spans="1:15">
      <c r="A4029" s="2669" t="s">
        <v>10655</v>
      </c>
      <c r="B4029" s="2669"/>
      <c r="C4029" s="2669"/>
      <c r="D4029" s="2669" t="s">
        <v>5073</v>
      </c>
      <c r="E4029" s="2669" t="s">
        <v>7196</v>
      </c>
      <c r="F4029" s="2669" t="s">
        <v>10656</v>
      </c>
      <c r="G4029" s="2669" t="s">
        <v>5300</v>
      </c>
      <c r="H4029" s="2669" t="s">
        <v>264</v>
      </c>
      <c r="I4029" s="3025">
        <v>1000</v>
      </c>
      <c r="J4029" s="3025">
        <v>0</v>
      </c>
      <c r="O4029">
        <f>SUMIF('3BL ACTUAL'!C:C,G4029,'3BL ACTUAL'!J:J)</f>
        <v>0</v>
      </c>
    </row>
    <row r="4030" spans="1:15">
      <c r="A4030" s="2669" t="s">
        <v>10655</v>
      </c>
      <c r="B4030" s="2669"/>
      <c r="C4030" s="2669"/>
      <c r="D4030" s="2669" t="s">
        <v>5073</v>
      </c>
      <c r="E4030" s="2669" t="s">
        <v>7196</v>
      </c>
      <c r="F4030" s="2669" t="s">
        <v>10656</v>
      </c>
      <c r="G4030" s="2669" t="s">
        <v>5297</v>
      </c>
      <c r="H4030" s="2669" t="s">
        <v>5075</v>
      </c>
      <c r="I4030" s="3025">
        <v>0</v>
      </c>
      <c r="J4030" s="3025">
        <v>1000</v>
      </c>
      <c r="O4030">
        <f>SUMIF('3BL ACTUAL'!C:C,G4030,'3BL ACTUAL'!J:J)</f>
        <v>0</v>
      </c>
    </row>
    <row r="4031" spans="1:15">
      <c r="H4031" t="s">
        <v>7197</v>
      </c>
      <c r="O4031">
        <f>SUMIF('3BL ACTUAL'!C:C,G4031,'3BL ACTUAL'!J:J)</f>
        <v>0</v>
      </c>
    </row>
    <row r="4032" spans="1:15">
      <c r="O4032">
        <f>SUMIF('3BL ACTUAL'!C:C,G4032,'3BL ACTUAL'!J:J)</f>
        <v>0</v>
      </c>
    </row>
    <row r="4033" spans="1:15">
      <c r="H4033" s="2668" t="s">
        <v>10657</v>
      </c>
      <c r="O4033">
        <f>SUMIF('3BL ACTUAL'!C:C,G4033,'3BL ACTUAL'!J:J)</f>
        <v>0</v>
      </c>
    </row>
    <row r="4034" spans="1:15">
      <c r="A4034" s="2669" t="s">
        <v>10655</v>
      </c>
      <c r="B4034" s="2669"/>
      <c r="C4034" s="2669"/>
      <c r="D4034" s="2669" t="s">
        <v>5073</v>
      </c>
      <c r="E4034" s="2669" t="s">
        <v>7198</v>
      </c>
      <c r="F4034" s="2669" t="s">
        <v>10658</v>
      </c>
      <c r="G4034" s="2669" t="s">
        <v>5300</v>
      </c>
      <c r="H4034" s="2669" t="s">
        <v>264</v>
      </c>
      <c r="I4034" s="3025">
        <v>1000</v>
      </c>
      <c r="J4034" s="3025">
        <v>0</v>
      </c>
      <c r="O4034">
        <f>SUMIF('3BL ACTUAL'!C:C,G4034,'3BL ACTUAL'!J:J)</f>
        <v>0</v>
      </c>
    </row>
    <row r="4035" spans="1:15">
      <c r="A4035" s="2669" t="s">
        <v>10655</v>
      </c>
      <c r="B4035" s="2669"/>
      <c r="C4035" s="2669"/>
      <c r="D4035" s="2669" t="s">
        <v>5073</v>
      </c>
      <c r="E4035" s="2669" t="s">
        <v>7198</v>
      </c>
      <c r="F4035" s="2669" t="s">
        <v>10658</v>
      </c>
      <c r="G4035" s="2669" t="s">
        <v>5297</v>
      </c>
      <c r="H4035" s="2669" t="s">
        <v>5075</v>
      </c>
      <c r="I4035" s="3025">
        <v>0</v>
      </c>
      <c r="J4035" s="3025">
        <v>1000</v>
      </c>
      <c r="O4035">
        <f>SUMIF('3BL ACTUAL'!C:C,G4035,'3BL ACTUAL'!J:J)</f>
        <v>0</v>
      </c>
    </row>
    <row r="4036" spans="1:15">
      <c r="H4036" t="s">
        <v>7199</v>
      </c>
      <c r="O4036">
        <f>SUMIF('3BL ACTUAL'!C:C,G4036,'3BL ACTUAL'!J:J)</f>
        <v>0</v>
      </c>
    </row>
    <row r="4037" spans="1:15">
      <c r="O4037">
        <f>SUMIF('3BL ACTUAL'!C:C,G4037,'3BL ACTUAL'!J:J)</f>
        <v>0</v>
      </c>
    </row>
    <row r="4038" spans="1:15">
      <c r="H4038" s="2668" t="s">
        <v>10659</v>
      </c>
      <c r="O4038">
        <f>SUMIF('3BL ACTUAL'!C:C,G4038,'3BL ACTUAL'!J:J)</f>
        <v>0</v>
      </c>
    </row>
    <row r="4039" spans="1:15">
      <c r="A4039" s="2669" t="s">
        <v>10660</v>
      </c>
      <c r="B4039" s="2669" t="s">
        <v>4415</v>
      </c>
      <c r="C4039" s="2669" t="s">
        <v>5059</v>
      </c>
      <c r="D4039" s="2669" t="s">
        <v>4415</v>
      </c>
      <c r="E4039" s="2669" t="s">
        <v>8683</v>
      </c>
      <c r="F4039" s="2669" t="s">
        <v>10661</v>
      </c>
      <c r="G4039" s="2669" t="s">
        <v>5308</v>
      </c>
      <c r="H4039" s="2669" t="s">
        <v>4921</v>
      </c>
      <c r="I4039" s="3025">
        <v>6</v>
      </c>
      <c r="J4039" s="3025">
        <v>0</v>
      </c>
      <c r="O4039">
        <f>SUMIF('3BL ACTUAL'!C:C,G4039,'3BL ACTUAL'!J:J)</f>
        <v>0</v>
      </c>
    </row>
    <row r="4040" spans="1:15">
      <c r="A4040" s="2669" t="s">
        <v>10660</v>
      </c>
      <c r="B4040" s="2669" t="s">
        <v>4415</v>
      </c>
      <c r="C4040" s="2669" t="s">
        <v>5059</v>
      </c>
      <c r="D4040" s="2669" t="s">
        <v>4415</v>
      </c>
      <c r="E4040" s="2669" t="s">
        <v>8683</v>
      </c>
      <c r="F4040" s="2669" t="s">
        <v>10661</v>
      </c>
      <c r="G4040" s="2669" t="s">
        <v>5356</v>
      </c>
      <c r="H4040" s="2669" t="s">
        <v>5025</v>
      </c>
      <c r="I4040" s="3025">
        <v>50</v>
      </c>
      <c r="J4040" s="3025">
        <v>0</v>
      </c>
      <c r="O4040">
        <f>SUMIF('3BL ACTUAL'!C:C,G4040,'3BL ACTUAL'!J:J)</f>
        <v>0</v>
      </c>
    </row>
    <row r="4041" spans="1:15">
      <c r="A4041" s="2669" t="s">
        <v>10660</v>
      </c>
      <c r="B4041" s="2669" t="s">
        <v>4415</v>
      </c>
      <c r="C4041" s="2669" t="s">
        <v>5059</v>
      </c>
      <c r="D4041" s="2669" t="s">
        <v>4415</v>
      </c>
      <c r="E4041" s="2669" t="s">
        <v>8683</v>
      </c>
      <c r="F4041" s="2669" t="s">
        <v>10661</v>
      </c>
      <c r="G4041" s="2669" t="s">
        <v>5303</v>
      </c>
      <c r="H4041" s="2669" t="s">
        <v>5063</v>
      </c>
      <c r="I4041" s="3025">
        <v>0</v>
      </c>
      <c r="J4041" s="3025">
        <v>0</v>
      </c>
      <c r="O4041">
        <f>SUMIF('3BL ACTUAL'!C:C,G4041,'3BL ACTUAL'!J:J)</f>
        <v>0</v>
      </c>
    </row>
    <row r="4042" spans="1:15">
      <c r="A4042" s="2669" t="s">
        <v>10660</v>
      </c>
      <c r="B4042" s="2669" t="s">
        <v>4415</v>
      </c>
      <c r="C4042" s="2669" t="s">
        <v>5059</v>
      </c>
      <c r="D4042" s="2669" t="s">
        <v>4415</v>
      </c>
      <c r="E4042" s="2669" t="s">
        <v>8683</v>
      </c>
      <c r="F4042" s="2669" t="s">
        <v>10661</v>
      </c>
      <c r="G4042" s="2669" t="s">
        <v>5311</v>
      </c>
      <c r="H4042" s="2669" t="s">
        <v>5064</v>
      </c>
      <c r="I4042" s="3025">
        <v>0</v>
      </c>
      <c r="J4042" s="3025">
        <v>56</v>
      </c>
      <c r="O4042">
        <f>SUMIF('3BL ACTUAL'!C:C,G4042,'3BL ACTUAL'!J:J)</f>
        <v>0</v>
      </c>
    </row>
    <row r="4043" spans="1:15">
      <c r="H4043" t="s">
        <v>8684</v>
      </c>
      <c r="O4043">
        <f>SUMIF('3BL ACTUAL'!C:C,G4043,'3BL ACTUAL'!J:J)</f>
        <v>0</v>
      </c>
    </row>
    <row r="4044" spans="1:15">
      <c r="O4044">
        <f>SUMIF('3BL ACTUAL'!C:C,G4044,'3BL ACTUAL'!J:J)</f>
        <v>0</v>
      </c>
    </row>
    <row r="4045" spans="1:15">
      <c r="H4045" s="2668" t="s">
        <v>10662</v>
      </c>
      <c r="O4045">
        <f>SUMIF('3BL ACTUAL'!C:C,G4045,'3BL ACTUAL'!J:J)</f>
        <v>0</v>
      </c>
    </row>
    <row r="4046" spans="1:15">
      <c r="A4046" s="2669" t="s">
        <v>10663</v>
      </c>
      <c r="B4046" s="2669" t="s">
        <v>9192</v>
      </c>
      <c r="C4046" s="2669" t="s">
        <v>9193</v>
      </c>
      <c r="D4046" s="2669" t="s">
        <v>9192</v>
      </c>
      <c r="E4046" s="2669" t="s">
        <v>10664</v>
      </c>
      <c r="F4046" s="2669" t="s">
        <v>10665</v>
      </c>
      <c r="G4046" s="2669" t="s">
        <v>5349</v>
      </c>
      <c r="H4046" s="2669" t="s">
        <v>4931</v>
      </c>
      <c r="I4046" s="3025">
        <v>180.01</v>
      </c>
      <c r="J4046" s="3025">
        <v>0</v>
      </c>
      <c r="O4046">
        <f>SUMIF('3BL ACTUAL'!C:C,G4046,'3BL ACTUAL'!J:J)</f>
        <v>0</v>
      </c>
    </row>
    <row r="4047" spans="1:15">
      <c r="A4047" s="2669" t="s">
        <v>10663</v>
      </c>
      <c r="B4047" s="2669" t="s">
        <v>9192</v>
      </c>
      <c r="C4047" s="2669" t="s">
        <v>9193</v>
      </c>
      <c r="D4047" s="2669" t="s">
        <v>9192</v>
      </c>
      <c r="E4047" s="2669" t="s">
        <v>10664</v>
      </c>
      <c r="F4047" s="2669" t="s">
        <v>10665</v>
      </c>
      <c r="G4047" s="2669" t="s">
        <v>5541</v>
      </c>
      <c r="H4047" s="2669" t="s">
        <v>9196</v>
      </c>
      <c r="I4047" s="3025">
        <v>0</v>
      </c>
      <c r="J4047" s="3025">
        <v>180.01</v>
      </c>
      <c r="O4047">
        <f>SUMIF('3BL ACTUAL'!C:C,G4047,'3BL ACTUAL'!J:J)</f>
        <v>0</v>
      </c>
    </row>
    <row r="4048" spans="1:15">
      <c r="H4048" t="s">
        <v>9205</v>
      </c>
      <c r="O4048">
        <f>SUMIF('3BL ACTUAL'!C:C,G4048,'3BL ACTUAL'!J:J)</f>
        <v>0</v>
      </c>
    </row>
    <row r="4049" spans="1:15">
      <c r="O4049">
        <f>SUMIF('3BL ACTUAL'!C:C,G4049,'3BL ACTUAL'!J:J)</f>
        <v>0</v>
      </c>
    </row>
    <row r="4050" spans="1:15">
      <c r="H4050" s="2668" t="s">
        <v>10666</v>
      </c>
      <c r="O4050">
        <f>SUMIF('3BL ACTUAL'!C:C,G4050,'3BL ACTUAL'!J:J)</f>
        <v>0</v>
      </c>
    </row>
    <row r="4051" spans="1:15">
      <c r="A4051" s="2669" t="s">
        <v>10663</v>
      </c>
      <c r="B4051" s="2669" t="s">
        <v>4416</v>
      </c>
      <c r="C4051" s="2669" t="s">
        <v>10667</v>
      </c>
      <c r="D4051" s="2669" t="s">
        <v>4416</v>
      </c>
      <c r="E4051" s="2669" t="s">
        <v>10668</v>
      </c>
      <c r="F4051" s="2669" t="s">
        <v>10669</v>
      </c>
      <c r="G4051" s="2669" t="s">
        <v>5541</v>
      </c>
      <c r="H4051" s="2669" t="s">
        <v>5542</v>
      </c>
      <c r="I4051" s="3025">
        <v>920371.61</v>
      </c>
      <c r="J4051" s="3025">
        <v>0</v>
      </c>
      <c r="O4051">
        <f>SUMIF('3BL ACTUAL'!C:C,G4051,'3BL ACTUAL'!J:J)</f>
        <v>0</v>
      </c>
    </row>
    <row r="4052" spans="1:15">
      <c r="A4052" s="2669" t="s">
        <v>10663</v>
      </c>
      <c r="B4052" s="2669" t="s">
        <v>4416</v>
      </c>
      <c r="C4052" s="2669" t="s">
        <v>10667</v>
      </c>
      <c r="D4052" s="2669" t="s">
        <v>4416</v>
      </c>
      <c r="E4052" s="2669" t="s">
        <v>10668</v>
      </c>
      <c r="F4052" s="2669" t="s">
        <v>10669</v>
      </c>
      <c r="G4052" s="2669" t="s">
        <v>6260</v>
      </c>
      <c r="H4052" s="2669" t="s">
        <v>9209</v>
      </c>
      <c r="I4052" s="3025">
        <v>0</v>
      </c>
      <c r="J4052" s="3025">
        <v>920371.61</v>
      </c>
      <c r="O4052">
        <f>SUMIF('3BL ACTUAL'!C:C,G4052,'3BL ACTUAL'!J:J)</f>
        <v>0</v>
      </c>
    </row>
    <row r="4053" spans="1:15">
      <c r="H4053" t="s">
        <v>10670</v>
      </c>
      <c r="O4053">
        <f>SUMIF('3BL ACTUAL'!C:C,G4053,'3BL ACTUAL'!J:J)</f>
        <v>0</v>
      </c>
    </row>
    <row r="4054" spans="1:15">
      <c r="O4054">
        <f>SUMIF('3BL ACTUAL'!C:C,G4054,'3BL ACTUAL'!J:J)</f>
        <v>0</v>
      </c>
    </row>
    <row r="4055" spans="1:15">
      <c r="H4055" s="2668" t="s">
        <v>10674</v>
      </c>
      <c r="O4055">
        <f>SUMIF('3BL ACTUAL'!C:C,G4055,'3BL ACTUAL'!J:J)</f>
        <v>0</v>
      </c>
    </row>
    <row r="4056" spans="1:15">
      <c r="A4056" s="2669" t="s">
        <v>10672</v>
      </c>
      <c r="B4056" s="2669" t="s">
        <v>9192</v>
      </c>
      <c r="C4056" s="2669" t="s">
        <v>9193</v>
      </c>
      <c r="D4056" s="2669" t="s">
        <v>9192</v>
      </c>
      <c r="E4056" s="2669" t="s">
        <v>10675</v>
      </c>
      <c r="F4056" s="2669" t="s">
        <v>10676</v>
      </c>
      <c r="G4056" s="2669" t="s">
        <v>5297</v>
      </c>
      <c r="H4056" s="2669" t="s">
        <v>4934</v>
      </c>
      <c r="I4056" s="3025">
        <v>186059</v>
      </c>
      <c r="J4056" s="3025">
        <v>0</v>
      </c>
      <c r="O4056">
        <f>SUMIF('3BL ACTUAL'!C:C,G4056,'3BL ACTUAL'!J:J)</f>
        <v>0</v>
      </c>
    </row>
    <row r="4057" spans="1:15">
      <c r="A4057" s="2669" t="s">
        <v>10672</v>
      </c>
      <c r="B4057" s="2669" t="s">
        <v>9192</v>
      </c>
      <c r="C4057" s="2669" t="s">
        <v>9193</v>
      </c>
      <c r="D4057" s="2669" t="s">
        <v>9192</v>
      </c>
      <c r="E4057" s="2669" t="s">
        <v>10675</v>
      </c>
      <c r="F4057" s="2669" t="s">
        <v>10676</v>
      </c>
      <c r="G4057" s="2669" t="s">
        <v>5541</v>
      </c>
      <c r="H4057" s="2669" t="s">
        <v>9196</v>
      </c>
      <c r="I4057" s="3025">
        <v>0</v>
      </c>
      <c r="J4057" s="3025">
        <v>186059</v>
      </c>
      <c r="O4057">
        <f>SUMIF('3BL ACTUAL'!C:C,G4057,'3BL ACTUAL'!J:J)</f>
        <v>0</v>
      </c>
    </row>
    <row r="4058" spans="1:15">
      <c r="H4058" t="s">
        <v>10677</v>
      </c>
      <c r="O4058">
        <f>SUMIF('3BL ACTUAL'!C:C,G4058,'3BL ACTUAL'!J:J)</f>
        <v>0</v>
      </c>
    </row>
    <row r="4059" spans="1:15">
      <c r="O4059">
        <f>SUMIF('3BL ACTUAL'!C:C,G4059,'3BL ACTUAL'!J:J)</f>
        <v>0</v>
      </c>
    </row>
    <row r="4060" spans="1:15">
      <c r="H4060" s="2668" t="s">
        <v>10671</v>
      </c>
      <c r="O4060">
        <f>SUMIF('3BL ACTUAL'!C:C,G4060,'3BL ACTUAL'!J:J)</f>
        <v>0</v>
      </c>
    </row>
    <row r="4061" spans="1:15">
      <c r="A4061" s="2669" t="s">
        <v>10672</v>
      </c>
      <c r="B4061" s="2669" t="s">
        <v>4415</v>
      </c>
      <c r="C4061" s="2669" t="s">
        <v>5059</v>
      </c>
      <c r="D4061" s="2669" t="s">
        <v>4415</v>
      </c>
      <c r="E4061" s="2669" t="s">
        <v>7432</v>
      </c>
      <c r="F4061" s="2669" t="s">
        <v>10673</v>
      </c>
      <c r="G4061" s="2669" t="s">
        <v>5308</v>
      </c>
      <c r="H4061" s="2669" t="s">
        <v>5097</v>
      </c>
      <c r="I4061" s="3025">
        <v>0</v>
      </c>
      <c r="J4061" s="3025">
        <v>0</v>
      </c>
      <c r="O4061">
        <f>SUMIF('3BL ACTUAL'!C:C,G4061,'3BL ACTUAL'!J:J)</f>
        <v>0</v>
      </c>
    </row>
    <row r="4062" spans="1:15">
      <c r="A4062" s="2669" t="s">
        <v>10672</v>
      </c>
      <c r="B4062" s="2669" t="s">
        <v>4415</v>
      </c>
      <c r="C4062" s="2669" t="s">
        <v>5059</v>
      </c>
      <c r="D4062" s="2669" t="s">
        <v>4415</v>
      </c>
      <c r="E4062" s="2669" t="s">
        <v>7432</v>
      </c>
      <c r="F4062" s="2669" t="s">
        <v>10673</v>
      </c>
      <c r="G4062" s="2669" t="s">
        <v>5309</v>
      </c>
      <c r="H4062" s="2669" t="s">
        <v>4947</v>
      </c>
      <c r="I4062" s="3025">
        <v>1190.75</v>
      </c>
      <c r="J4062" s="3025">
        <v>0</v>
      </c>
      <c r="O4062">
        <f>SUMIF('3BL ACTUAL'!C:C,G4062,'3BL ACTUAL'!J:J)</f>
        <v>0</v>
      </c>
    </row>
    <row r="4063" spans="1:15">
      <c r="A4063" s="2669" t="s">
        <v>10672</v>
      </c>
      <c r="B4063" s="2669" t="s">
        <v>4415</v>
      </c>
      <c r="C4063" s="2669" t="s">
        <v>5059</v>
      </c>
      <c r="D4063" s="2669" t="s">
        <v>4415</v>
      </c>
      <c r="E4063" s="2669" t="s">
        <v>7432</v>
      </c>
      <c r="F4063" s="2669" t="s">
        <v>10673</v>
      </c>
      <c r="G4063" s="2669" t="s">
        <v>5303</v>
      </c>
      <c r="H4063" s="2669" t="s">
        <v>5063</v>
      </c>
      <c r="I4063" s="3025">
        <v>0</v>
      </c>
      <c r="J4063" s="3025">
        <v>0</v>
      </c>
      <c r="O4063">
        <f>SUMIF('3BL ACTUAL'!C:C,G4063,'3BL ACTUAL'!J:J)</f>
        <v>0</v>
      </c>
    </row>
    <row r="4064" spans="1:15">
      <c r="A4064" s="2669" t="s">
        <v>10672</v>
      </c>
      <c r="B4064" s="2669" t="s">
        <v>4415</v>
      </c>
      <c r="C4064" s="2669" t="s">
        <v>5059</v>
      </c>
      <c r="D4064" s="2669" t="s">
        <v>4415</v>
      </c>
      <c r="E4064" s="2669" t="s">
        <v>7432</v>
      </c>
      <c r="F4064" s="2669" t="s">
        <v>10673</v>
      </c>
      <c r="G4064" s="2669" t="s">
        <v>5311</v>
      </c>
      <c r="H4064" s="2669" t="s">
        <v>5064</v>
      </c>
      <c r="I4064" s="3025">
        <v>0</v>
      </c>
      <c r="J4064" s="3025">
        <v>1190.75</v>
      </c>
      <c r="O4064">
        <f>SUMIF('3BL ACTUAL'!C:C,G4064,'3BL ACTUAL'!J:J)</f>
        <v>0</v>
      </c>
    </row>
    <row r="4065" spans="1:15">
      <c r="H4065" t="s">
        <v>7433</v>
      </c>
      <c r="O4065">
        <f>SUMIF('3BL ACTUAL'!C:C,G4065,'3BL ACTUAL'!J:J)</f>
        <v>0</v>
      </c>
    </row>
    <row r="4066" spans="1:15">
      <c r="O4066">
        <f>SUMIF('3BL ACTUAL'!C:C,G4066,'3BL ACTUAL'!J:J)</f>
        <v>0</v>
      </c>
    </row>
    <row r="4067" spans="1:15">
      <c r="H4067" s="2668" t="s">
        <v>10683</v>
      </c>
      <c r="N4067" s="1460">
        <v>1</v>
      </c>
      <c r="O4067">
        <f>SUMIF('3BL ACTUAL'!C:C,G4067,'3BL ACTUAL'!J:J)</f>
        <v>0</v>
      </c>
    </row>
    <row r="4068" spans="1:15">
      <c r="A4068" s="2669" t="s">
        <v>10679</v>
      </c>
      <c r="B4068" s="2669" t="s">
        <v>4415</v>
      </c>
      <c r="C4068" s="2669" t="s">
        <v>5059</v>
      </c>
      <c r="D4068" s="2669" t="s">
        <v>4415</v>
      </c>
      <c r="E4068" s="2669" t="s">
        <v>7752</v>
      </c>
      <c r="F4068" s="2669" t="s">
        <v>10684</v>
      </c>
      <c r="G4068" s="2669" t="s">
        <v>5308</v>
      </c>
      <c r="H4068" s="2669" t="s">
        <v>4921</v>
      </c>
      <c r="I4068" s="3025">
        <v>2.46</v>
      </c>
      <c r="J4068" s="3025">
        <v>0</v>
      </c>
      <c r="O4068">
        <f>SUMIF('3BL ACTUAL'!C:C,G4068,'3BL ACTUAL'!J:J)</f>
        <v>0</v>
      </c>
    </row>
    <row r="4069" spans="1:15">
      <c r="A4069" s="2669" t="s">
        <v>10679</v>
      </c>
      <c r="B4069" s="2669" t="s">
        <v>4415</v>
      </c>
      <c r="C4069" s="2669" t="s">
        <v>5059</v>
      </c>
      <c r="D4069" s="2669" t="s">
        <v>4415</v>
      </c>
      <c r="E4069" s="2669" t="s">
        <v>7752</v>
      </c>
      <c r="F4069" s="2669" t="s">
        <v>10684</v>
      </c>
      <c r="G4069" s="2669" t="s">
        <v>5325</v>
      </c>
      <c r="H4069" s="2669" t="s">
        <v>4979</v>
      </c>
      <c r="I4069" s="3025">
        <v>20.54</v>
      </c>
      <c r="J4069" s="3025">
        <v>0</v>
      </c>
      <c r="O4069">
        <f>SUMIF('3BL ACTUAL'!C:C,G4069,'3BL ACTUAL'!J:J)</f>
        <v>0</v>
      </c>
    </row>
    <row r="4070" spans="1:15">
      <c r="A4070" s="2669" t="s">
        <v>10679</v>
      </c>
      <c r="B4070" s="2669" t="s">
        <v>4415</v>
      </c>
      <c r="C4070" s="2669" t="s">
        <v>5059</v>
      </c>
      <c r="D4070" s="2669" t="s">
        <v>4415</v>
      </c>
      <c r="E4070" s="2669" t="s">
        <v>7752</v>
      </c>
      <c r="F4070" s="2669" t="s">
        <v>10684</v>
      </c>
      <c r="G4070" s="2669" t="s">
        <v>5303</v>
      </c>
      <c r="H4070" s="2669" t="s">
        <v>5063</v>
      </c>
      <c r="I4070" s="3025">
        <v>0</v>
      </c>
      <c r="J4070" s="3025">
        <v>0</v>
      </c>
      <c r="O4070">
        <f>SUMIF('3BL ACTUAL'!C:C,G4070,'3BL ACTUAL'!J:J)</f>
        <v>0</v>
      </c>
    </row>
    <row r="4071" spans="1:15">
      <c r="A4071" s="2669" t="s">
        <v>10679</v>
      </c>
      <c r="B4071" s="2669" t="s">
        <v>4415</v>
      </c>
      <c r="C4071" s="2669" t="s">
        <v>5059</v>
      </c>
      <c r="D4071" s="2669" t="s">
        <v>4415</v>
      </c>
      <c r="E4071" s="2669" t="s">
        <v>7752</v>
      </c>
      <c r="F4071" s="2669" t="s">
        <v>10684</v>
      </c>
      <c r="G4071" s="2669" t="s">
        <v>5311</v>
      </c>
      <c r="H4071" s="2669" t="s">
        <v>5064</v>
      </c>
      <c r="I4071" s="3025">
        <v>0</v>
      </c>
      <c r="J4071" s="3025">
        <v>23</v>
      </c>
      <c r="O4071">
        <f>SUMIF('3BL ACTUAL'!C:C,G4071,'3BL ACTUAL'!J:J)</f>
        <v>0</v>
      </c>
    </row>
    <row r="4072" spans="1:15">
      <c r="H4072" t="s">
        <v>7753</v>
      </c>
      <c r="N4072" s="1460">
        <v>1</v>
      </c>
      <c r="O4072">
        <f>SUMIF('3BL ACTUAL'!C:C,G4072,'3BL ACTUAL'!J:J)</f>
        <v>0</v>
      </c>
    </row>
    <row r="4073" spans="1:15">
      <c r="O4073">
        <f>SUMIF('3BL ACTUAL'!C:C,G4073,'3BL ACTUAL'!J:J)</f>
        <v>0</v>
      </c>
    </row>
    <row r="4074" spans="1:15">
      <c r="H4074" s="2668" t="s">
        <v>10685</v>
      </c>
      <c r="O4074">
        <f>SUMIF('3BL ACTUAL'!C:C,G4074,'3BL ACTUAL'!J:J)</f>
        <v>0</v>
      </c>
    </row>
    <row r="4075" spans="1:15">
      <c r="A4075" s="2669" t="s">
        <v>10679</v>
      </c>
      <c r="B4075" s="2669" t="s">
        <v>4415</v>
      </c>
      <c r="C4075" s="2669" t="s">
        <v>5059</v>
      </c>
      <c r="D4075" s="2669" t="s">
        <v>4415</v>
      </c>
      <c r="E4075" s="2669" t="s">
        <v>7786</v>
      </c>
      <c r="F4075" s="2669" t="s">
        <v>10686</v>
      </c>
      <c r="G4075" s="2669" t="s">
        <v>5308</v>
      </c>
      <c r="H4075" s="2669" t="s">
        <v>5097</v>
      </c>
      <c r="I4075" s="3025">
        <v>0</v>
      </c>
      <c r="J4075" s="3025">
        <v>0</v>
      </c>
      <c r="O4075">
        <f>SUMIF('3BL ACTUAL'!C:C,G4075,'3BL ACTUAL'!J:J)</f>
        <v>0</v>
      </c>
    </row>
    <row r="4076" spans="1:15">
      <c r="A4076" s="2669" t="s">
        <v>10679</v>
      </c>
      <c r="B4076" s="2669" t="s">
        <v>4415</v>
      </c>
      <c r="C4076" s="2669" t="s">
        <v>5059</v>
      </c>
      <c r="D4076" s="2669" t="s">
        <v>4415</v>
      </c>
      <c r="E4076" s="2669" t="s">
        <v>7786</v>
      </c>
      <c r="F4076" s="2669" t="s">
        <v>10686</v>
      </c>
      <c r="G4076" s="2669" t="s">
        <v>5332</v>
      </c>
      <c r="H4076" s="2669" t="s">
        <v>4981</v>
      </c>
      <c r="I4076" s="3025">
        <v>95.4</v>
      </c>
      <c r="J4076" s="3025">
        <v>0</v>
      </c>
      <c r="O4076">
        <f>SUMIF('3BL ACTUAL'!C:C,G4076,'3BL ACTUAL'!J:J)</f>
        <v>0</v>
      </c>
    </row>
    <row r="4077" spans="1:15">
      <c r="A4077" s="2669" t="s">
        <v>10679</v>
      </c>
      <c r="B4077" s="2669" t="s">
        <v>4415</v>
      </c>
      <c r="C4077" s="2669" t="s">
        <v>5059</v>
      </c>
      <c r="D4077" s="2669" t="s">
        <v>4415</v>
      </c>
      <c r="E4077" s="2669" t="s">
        <v>7786</v>
      </c>
      <c r="F4077" s="2669" t="s">
        <v>10686</v>
      </c>
      <c r="G4077" s="2669" t="s">
        <v>5303</v>
      </c>
      <c r="H4077" s="2669" t="s">
        <v>5063</v>
      </c>
      <c r="I4077" s="3025">
        <v>0</v>
      </c>
      <c r="J4077" s="3025">
        <v>0</v>
      </c>
      <c r="O4077">
        <f>SUMIF('3BL ACTUAL'!C:C,G4077,'3BL ACTUAL'!J:J)</f>
        <v>0</v>
      </c>
    </row>
    <row r="4078" spans="1:15">
      <c r="A4078" s="2669" t="s">
        <v>10679</v>
      </c>
      <c r="B4078" s="2669" t="s">
        <v>4415</v>
      </c>
      <c r="C4078" s="2669" t="s">
        <v>5059</v>
      </c>
      <c r="D4078" s="2669" t="s">
        <v>4415</v>
      </c>
      <c r="E4078" s="2669" t="s">
        <v>7786</v>
      </c>
      <c r="F4078" s="2669" t="s">
        <v>10686</v>
      </c>
      <c r="G4078" s="2669" t="s">
        <v>5311</v>
      </c>
      <c r="H4078" s="2669" t="s">
        <v>5064</v>
      </c>
      <c r="I4078" s="3025">
        <v>0</v>
      </c>
      <c r="J4078" s="3025">
        <v>95.4</v>
      </c>
      <c r="O4078">
        <f>SUMIF('3BL ACTUAL'!C:C,G4078,'3BL ACTUAL'!J:J)</f>
        <v>0</v>
      </c>
    </row>
    <row r="4079" spans="1:15">
      <c r="H4079" t="s">
        <v>7787</v>
      </c>
      <c r="O4079">
        <f>SUMIF('3BL ACTUAL'!C:C,G4079,'3BL ACTUAL'!J:J)</f>
        <v>0</v>
      </c>
    </row>
    <row r="4080" spans="1:15">
      <c r="O4080">
        <f>SUMIF('3BL ACTUAL'!C:C,G4080,'3BL ACTUAL'!J:J)</f>
        <v>0</v>
      </c>
    </row>
    <row r="4081" spans="1:15">
      <c r="H4081" s="2668" t="s">
        <v>10687</v>
      </c>
      <c r="O4081">
        <f>SUMIF('3BL ACTUAL'!C:C,G4081,'3BL ACTUAL'!J:J)</f>
        <v>0</v>
      </c>
    </row>
    <row r="4082" spans="1:15">
      <c r="A4082" s="2669" t="s">
        <v>10679</v>
      </c>
      <c r="B4082" s="2669" t="s">
        <v>5169</v>
      </c>
      <c r="C4082" s="2669" t="s">
        <v>5298</v>
      </c>
      <c r="D4082" s="2669" t="s">
        <v>5299</v>
      </c>
      <c r="E4082" s="2669" t="s">
        <v>8434</v>
      </c>
      <c r="F4082" s="2669" t="s">
        <v>10688</v>
      </c>
      <c r="G4082" s="2669" t="s">
        <v>8404</v>
      </c>
      <c r="H4082" s="2669" t="s">
        <v>8405</v>
      </c>
      <c r="I4082" s="3025">
        <v>365</v>
      </c>
      <c r="J4082" s="3025">
        <v>0</v>
      </c>
      <c r="O4082">
        <f>SUMIF('3BL ACTUAL'!C:C,G4082,'3BL ACTUAL'!J:J)</f>
        <v>0</v>
      </c>
    </row>
    <row r="4083" spans="1:15">
      <c r="A4083" s="2669" t="s">
        <v>10679</v>
      </c>
      <c r="B4083" s="2669" t="s">
        <v>5169</v>
      </c>
      <c r="C4083" s="2669" t="s">
        <v>5298</v>
      </c>
      <c r="D4083" s="2669" t="s">
        <v>5299</v>
      </c>
      <c r="E4083" s="2669" t="s">
        <v>8434</v>
      </c>
      <c r="F4083" s="2669" t="s">
        <v>10688</v>
      </c>
      <c r="G4083" s="2669" t="s">
        <v>8980</v>
      </c>
      <c r="H4083" s="2669" t="s">
        <v>9055</v>
      </c>
      <c r="I4083" s="3025">
        <v>0</v>
      </c>
      <c r="J4083" s="3025">
        <v>365</v>
      </c>
      <c r="O4083">
        <f>SUMIF('3BL ACTUAL'!C:C,G4083,'3BL ACTUAL'!J:J)</f>
        <v>0</v>
      </c>
    </row>
    <row r="4084" spans="1:15">
      <c r="H4084" t="s">
        <v>8435</v>
      </c>
      <c r="O4084">
        <f>SUMIF('3BL ACTUAL'!C:C,G4084,'3BL ACTUAL'!J:J)</f>
        <v>0</v>
      </c>
    </row>
    <row r="4085" spans="1:15">
      <c r="O4085">
        <f>SUMIF('3BL ACTUAL'!C:C,G4085,'3BL ACTUAL'!J:J)</f>
        <v>0</v>
      </c>
    </row>
    <row r="4086" spans="1:15">
      <c r="H4086" s="2668" t="s">
        <v>10689</v>
      </c>
      <c r="O4086">
        <f>SUMIF('3BL ACTUAL'!C:C,G4086,'3BL ACTUAL'!J:J)</f>
        <v>0</v>
      </c>
    </row>
    <row r="4087" spans="1:15">
      <c r="A4087" s="2669" t="s">
        <v>10679</v>
      </c>
      <c r="B4087" s="2669" t="s">
        <v>5169</v>
      </c>
      <c r="C4087" s="2669" t="s">
        <v>5298</v>
      </c>
      <c r="D4087" s="2669" t="s">
        <v>5299</v>
      </c>
      <c r="E4087" s="2669" t="s">
        <v>8436</v>
      </c>
      <c r="F4087" s="2669" t="s">
        <v>10690</v>
      </c>
      <c r="G4087" s="2669" t="s">
        <v>8404</v>
      </c>
      <c r="H4087" s="2669" t="s">
        <v>8405</v>
      </c>
      <c r="I4087" s="3025">
        <v>365</v>
      </c>
      <c r="J4087" s="3025">
        <v>0</v>
      </c>
      <c r="O4087">
        <f>SUMIF('3BL ACTUAL'!C:C,G4087,'3BL ACTUAL'!J:J)</f>
        <v>0</v>
      </c>
    </row>
    <row r="4088" spans="1:15">
      <c r="A4088" s="2669" t="s">
        <v>10679</v>
      </c>
      <c r="B4088" s="2669" t="s">
        <v>5169</v>
      </c>
      <c r="C4088" s="2669" t="s">
        <v>5298</v>
      </c>
      <c r="D4088" s="2669" t="s">
        <v>5299</v>
      </c>
      <c r="E4088" s="2669" t="s">
        <v>8436</v>
      </c>
      <c r="F4088" s="2669" t="s">
        <v>10690</v>
      </c>
      <c r="G4088" s="2669" t="s">
        <v>8980</v>
      </c>
      <c r="H4088" s="2669" t="s">
        <v>9055</v>
      </c>
      <c r="I4088" s="3025">
        <v>0</v>
      </c>
      <c r="J4088" s="3025">
        <v>365</v>
      </c>
      <c r="O4088">
        <f>SUMIF('3BL ACTUAL'!C:C,G4088,'3BL ACTUAL'!J:J)</f>
        <v>0</v>
      </c>
    </row>
    <row r="4089" spans="1:15">
      <c r="H4089" t="s">
        <v>8437</v>
      </c>
      <c r="O4089">
        <f>SUMIF('3BL ACTUAL'!C:C,G4089,'3BL ACTUAL'!J:J)</f>
        <v>0</v>
      </c>
    </row>
    <row r="4090" spans="1:15">
      <c r="O4090">
        <f>SUMIF('3BL ACTUAL'!C:C,G4090,'3BL ACTUAL'!J:J)</f>
        <v>0</v>
      </c>
    </row>
    <row r="4091" spans="1:15">
      <c r="H4091" s="2668" t="s">
        <v>10691</v>
      </c>
      <c r="N4091" s="1460">
        <v>1</v>
      </c>
      <c r="O4091">
        <f>SUMIF('3BL ACTUAL'!C:C,G4091,'3BL ACTUAL'!J:J)</f>
        <v>0</v>
      </c>
    </row>
    <row r="4092" spans="1:15">
      <c r="A4092" s="2669" t="s">
        <v>10679</v>
      </c>
      <c r="B4092" s="2669" t="s">
        <v>5169</v>
      </c>
      <c r="C4092" s="2669" t="s">
        <v>5298</v>
      </c>
      <c r="D4092" s="2669" t="s">
        <v>5299</v>
      </c>
      <c r="E4092" s="2669" t="s">
        <v>8014</v>
      </c>
      <c r="F4092" s="2669" t="s">
        <v>10692</v>
      </c>
      <c r="G4092" s="2669" t="s">
        <v>8010</v>
      </c>
      <c r="H4092" s="2669" t="s">
        <v>8011</v>
      </c>
      <c r="I4092" s="3025">
        <v>296</v>
      </c>
      <c r="J4092" s="3025">
        <v>0</v>
      </c>
      <c r="O4092">
        <f>SUMIF('3BL ACTUAL'!C:C,G4092,'3BL ACTUAL'!J:J)</f>
        <v>0</v>
      </c>
    </row>
    <row r="4093" spans="1:15">
      <c r="A4093" s="2669" t="s">
        <v>10679</v>
      </c>
      <c r="B4093" s="2669" t="s">
        <v>5169</v>
      </c>
      <c r="C4093" s="2669" t="s">
        <v>5298</v>
      </c>
      <c r="D4093" s="2669" t="s">
        <v>5299</v>
      </c>
      <c r="E4093" s="2669" t="s">
        <v>8014</v>
      </c>
      <c r="F4093" s="2669" t="s">
        <v>10692</v>
      </c>
      <c r="G4093" s="2669" t="s">
        <v>8980</v>
      </c>
      <c r="H4093" s="2669" t="s">
        <v>9055</v>
      </c>
      <c r="I4093" s="3025">
        <v>0</v>
      </c>
      <c r="J4093" s="3025">
        <v>296</v>
      </c>
      <c r="O4093">
        <f>SUMIF('3BL ACTUAL'!C:C,G4093,'3BL ACTUAL'!J:J)</f>
        <v>0</v>
      </c>
    </row>
    <row r="4094" spans="1:15">
      <c r="H4094" t="s">
        <v>8015</v>
      </c>
      <c r="O4094">
        <f>SUMIF('3BL ACTUAL'!C:C,G4094,'3BL ACTUAL'!J:J)</f>
        <v>0</v>
      </c>
    </row>
    <row r="4095" spans="1:15">
      <c r="O4095">
        <f>SUMIF('3BL ACTUAL'!C:C,G4095,'3BL ACTUAL'!J:J)</f>
        <v>0</v>
      </c>
    </row>
    <row r="4096" spans="1:15">
      <c r="H4096" s="2668" t="s">
        <v>10693</v>
      </c>
      <c r="N4096" s="1460">
        <v>1</v>
      </c>
      <c r="O4096">
        <f>SUMIF('3BL ACTUAL'!C:C,G4096,'3BL ACTUAL'!J:J)</f>
        <v>0</v>
      </c>
    </row>
    <row r="4097" spans="1:15">
      <c r="A4097" s="2669" t="s">
        <v>10679</v>
      </c>
      <c r="B4097" s="2669" t="s">
        <v>5169</v>
      </c>
      <c r="C4097" s="2669" t="s">
        <v>5298</v>
      </c>
      <c r="D4097" s="2669" t="s">
        <v>5299</v>
      </c>
      <c r="E4097" s="2669" t="s">
        <v>8097</v>
      </c>
      <c r="F4097" s="2669" t="s">
        <v>10694</v>
      </c>
      <c r="G4097" s="2669" t="s">
        <v>8072</v>
      </c>
      <c r="H4097" s="2669" t="s">
        <v>8073</v>
      </c>
      <c r="I4097" s="3025">
        <v>55.5</v>
      </c>
      <c r="J4097" s="3025">
        <v>0</v>
      </c>
      <c r="O4097">
        <f>SUMIF('3BL ACTUAL'!C:C,G4097,'3BL ACTUAL'!J:J)</f>
        <v>0</v>
      </c>
    </row>
    <row r="4098" spans="1:15">
      <c r="A4098" s="2669" t="s">
        <v>10679</v>
      </c>
      <c r="B4098" s="2669" t="s">
        <v>5169</v>
      </c>
      <c r="C4098" s="2669" t="s">
        <v>5298</v>
      </c>
      <c r="D4098" s="2669" t="s">
        <v>5299</v>
      </c>
      <c r="E4098" s="2669" t="s">
        <v>8097</v>
      </c>
      <c r="F4098" s="2669" t="s">
        <v>10694</v>
      </c>
      <c r="G4098" s="2669" t="s">
        <v>8980</v>
      </c>
      <c r="H4098" s="2669" t="s">
        <v>9055</v>
      </c>
      <c r="I4098" s="3025">
        <v>0</v>
      </c>
      <c r="J4098" s="3025">
        <v>55.5</v>
      </c>
      <c r="O4098">
        <f>SUMIF('3BL ACTUAL'!C:C,G4098,'3BL ACTUAL'!J:J)</f>
        <v>0</v>
      </c>
    </row>
    <row r="4099" spans="1:15">
      <c r="H4099" t="s">
        <v>8098</v>
      </c>
      <c r="O4099">
        <f>SUMIF('3BL ACTUAL'!C:C,G4099,'3BL ACTUAL'!J:J)</f>
        <v>0</v>
      </c>
    </row>
    <row r="4100" spans="1:15">
      <c r="O4100">
        <f>SUMIF('3BL ACTUAL'!C:C,G4100,'3BL ACTUAL'!J:J)</f>
        <v>0</v>
      </c>
    </row>
    <row r="4101" spans="1:15">
      <c r="H4101" s="2668" t="s">
        <v>10695</v>
      </c>
      <c r="N4101" s="1460">
        <v>1</v>
      </c>
      <c r="O4101">
        <f>SUMIF('3BL ACTUAL'!C:C,G4101,'3BL ACTUAL'!J:J)</f>
        <v>0</v>
      </c>
    </row>
    <row r="4102" spans="1:15">
      <c r="A4102" s="2669" t="s">
        <v>10679</v>
      </c>
      <c r="B4102" s="2669" t="s">
        <v>5169</v>
      </c>
      <c r="C4102" s="2669" t="s">
        <v>5298</v>
      </c>
      <c r="D4102" s="2669" t="s">
        <v>5299</v>
      </c>
      <c r="E4102" s="2669" t="s">
        <v>8012</v>
      </c>
      <c r="F4102" s="2669" t="s">
        <v>10696</v>
      </c>
      <c r="G4102" s="2669" t="s">
        <v>8010</v>
      </c>
      <c r="H4102" s="2669" t="s">
        <v>8011</v>
      </c>
      <c r="I4102" s="3025">
        <v>148</v>
      </c>
      <c r="J4102" s="3025">
        <v>0</v>
      </c>
      <c r="O4102">
        <f>SUMIF('3BL ACTUAL'!C:C,G4102,'3BL ACTUAL'!J:J)</f>
        <v>0</v>
      </c>
    </row>
    <row r="4103" spans="1:15">
      <c r="A4103" s="2669" t="s">
        <v>10679</v>
      </c>
      <c r="B4103" s="2669" t="s">
        <v>5169</v>
      </c>
      <c r="C4103" s="2669" t="s">
        <v>5298</v>
      </c>
      <c r="D4103" s="2669" t="s">
        <v>5299</v>
      </c>
      <c r="E4103" s="2669" t="s">
        <v>8012</v>
      </c>
      <c r="F4103" s="2669" t="s">
        <v>10696</v>
      </c>
      <c r="G4103" s="2669" t="s">
        <v>8980</v>
      </c>
      <c r="H4103" s="2669" t="s">
        <v>9055</v>
      </c>
      <c r="I4103" s="3025">
        <v>0</v>
      </c>
      <c r="J4103" s="3025">
        <v>148</v>
      </c>
      <c r="O4103">
        <f>SUMIF('3BL ACTUAL'!C:C,G4103,'3BL ACTUAL'!J:J)</f>
        <v>0</v>
      </c>
    </row>
    <row r="4104" spans="1:15">
      <c r="H4104" t="s">
        <v>8013</v>
      </c>
      <c r="O4104">
        <f>SUMIF('3BL ACTUAL'!C:C,G4104,'3BL ACTUAL'!J:J)</f>
        <v>0</v>
      </c>
    </row>
    <row r="4105" spans="1:15">
      <c r="O4105">
        <f>SUMIF('3BL ACTUAL'!C:C,G4105,'3BL ACTUAL'!J:J)</f>
        <v>0</v>
      </c>
    </row>
    <row r="4106" spans="1:15">
      <c r="H4106" s="2668" t="s">
        <v>10697</v>
      </c>
      <c r="N4106" s="1460">
        <v>1</v>
      </c>
      <c r="O4106">
        <f>SUMIF('3BL ACTUAL'!C:C,G4106,'3BL ACTUAL'!J:J)</f>
        <v>0</v>
      </c>
    </row>
    <row r="4107" spans="1:15">
      <c r="A4107" s="2669" t="s">
        <v>10679</v>
      </c>
      <c r="B4107" s="2669" t="s">
        <v>5169</v>
      </c>
      <c r="C4107" s="2669" t="s">
        <v>5298</v>
      </c>
      <c r="D4107" s="2669" t="s">
        <v>5299</v>
      </c>
      <c r="E4107" s="2669" t="s">
        <v>8099</v>
      </c>
      <c r="F4107" s="2669" t="s">
        <v>10698</v>
      </c>
      <c r="G4107" s="2669" t="s">
        <v>8072</v>
      </c>
      <c r="H4107" s="2669" t="s">
        <v>8073</v>
      </c>
      <c r="I4107" s="3025">
        <v>92.5</v>
      </c>
      <c r="J4107" s="3025">
        <v>0</v>
      </c>
      <c r="O4107">
        <f>SUMIF('3BL ACTUAL'!C:C,G4107,'3BL ACTUAL'!J:J)</f>
        <v>0</v>
      </c>
    </row>
    <row r="4108" spans="1:15">
      <c r="A4108" s="2669" t="s">
        <v>10679</v>
      </c>
      <c r="B4108" s="2669" t="s">
        <v>5169</v>
      </c>
      <c r="C4108" s="2669" t="s">
        <v>5298</v>
      </c>
      <c r="D4108" s="2669" t="s">
        <v>5299</v>
      </c>
      <c r="E4108" s="2669" t="s">
        <v>8099</v>
      </c>
      <c r="F4108" s="2669" t="s">
        <v>10698</v>
      </c>
      <c r="G4108" s="2669" t="s">
        <v>8980</v>
      </c>
      <c r="H4108" s="2669" t="s">
        <v>9055</v>
      </c>
      <c r="I4108" s="3025">
        <v>0</v>
      </c>
      <c r="J4108" s="3025">
        <v>92.5</v>
      </c>
      <c r="O4108">
        <f>SUMIF('3BL ACTUAL'!C:C,G4108,'3BL ACTUAL'!J:J)</f>
        <v>0</v>
      </c>
    </row>
    <row r="4109" spans="1:15">
      <c r="H4109" t="s">
        <v>8100</v>
      </c>
      <c r="O4109">
        <f>SUMIF('3BL ACTUAL'!C:C,G4109,'3BL ACTUAL'!J:J)</f>
        <v>0</v>
      </c>
    </row>
    <row r="4110" spans="1:15">
      <c r="O4110">
        <f>SUMIF('3BL ACTUAL'!C:C,G4110,'3BL ACTUAL'!J:J)</f>
        <v>0</v>
      </c>
    </row>
    <row r="4111" spans="1:15">
      <c r="H4111" s="2668" t="s">
        <v>10699</v>
      </c>
      <c r="N4111" s="1460">
        <v>1</v>
      </c>
      <c r="O4111">
        <f>SUMIF('3BL ACTUAL'!C:C,G4111,'3BL ACTUAL'!J:J)</f>
        <v>0</v>
      </c>
    </row>
    <row r="4112" spans="1:15">
      <c r="A4112" s="2669" t="s">
        <v>10679</v>
      </c>
      <c r="B4112" s="2669" t="s">
        <v>5169</v>
      </c>
      <c r="C4112" s="2669" t="s">
        <v>5298</v>
      </c>
      <c r="D4112" s="2669" t="s">
        <v>5299</v>
      </c>
      <c r="E4112" s="2669" t="s">
        <v>8828</v>
      </c>
      <c r="F4112" s="2669" t="s">
        <v>10700</v>
      </c>
      <c r="G4112" s="2669" t="s">
        <v>8992</v>
      </c>
      <c r="H4112" s="2669" t="s">
        <v>8993</v>
      </c>
      <c r="I4112" s="3025">
        <v>415.39</v>
      </c>
      <c r="J4112" s="3025">
        <v>0</v>
      </c>
      <c r="O4112">
        <f>SUMIF('3BL ACTUAL'!C:C,G4112,'3BL ACTUAL'!J:J)</f>
        <v>0</v>
      </c>
    </row>
    <row r="4113" spans="1:15">
      <c r="A4113" s="2669" t="s">
        <v>10679</v>
      </c>
      <c r="B4113" s="2669" t="s">
        <v>5169</v>
      </c>
      <c r="C4113" s="2669" t="s">
        <v>5298</v>
      </c>
      <c r="D4113" s="2669" t="s">
        <v>5299</v>
      </c>
      <c r="E4113" s="2669" t="s">
        <v>8828</v>
      </c>
      <c r="F4113" s="2669" t="s">
        <v>10700</v>
      </c>
      <c r="G4113" s="2669" t="s">
        <v>8784</v>
      </c>
      <c r="H4113" s="2669" t="s">
        <v>9036</v>
      </c>
      <c r="I4113" s="3025">
        <v>0</v>
      </c>
      <c r="J4113" s="3025">
        <v>415.39</v>
      </c>
      <c r="O4113">
        <f>SUMIF('3BL ACTUAL'!C:C,G4113,'3BL ACTUAL'!J:J)</f>
        <v>0</v>
      </c>
    </row>
    <row r="4114" spans="1:15">
      <c r="H4114" t="s">
        <v>8829</v>
      </c>
      <c r="O4114">
        <f>SUMIF('3BL ACTUAL'!C:C,G4114,'3BL ACTUAL'!J:J)</f>
        <v>0</v>
      </c>
    </row>
    <row r="4115" spans="1:15">
      <c r="O4115">
        <f>SUMIF('3BL ACTUAL'!C:C,G4115,'3BL ACTUAL'!J:J)</f>
        <v>0</v>
      </c>
    </row>
    <row r="4116" spans="1:15">
      <c r="H4116" s="2668" t="s">
        <v>10701</v>
      </c>
      <c r="N4116" s="1460">
        <v>1</v>
      </c>
      <c r="O4116">
        <f>SUMIF('3BL ACTUAL'!C:C,G4116,'3BL ACTUAL'!J:J)</f>
        <v>0</v>
      </c>
    </row>
    <row r="4117" spans="1:15">
      <c r="A4117" s="2669" t="s">
        <v>10679</v>
      </c>
      <c r="B4117" s="2669" t="s">
        <v>5169</v>
      </c>
      <c r="C4117" s="2669" t="s">
        <v>5298</v>
      </c>
      <c r="D4117" s="2669" t="s">
        <v>5299</v>
      </c>
      <c r="E4117" s="2669" t="s">
        <v>8830</v>
      </c>
      <c r="F4117" s="2669" t="s">
        <v>10702</v>
      </c>
      <c r="G4117" s="2669" t="s">
        <v>8992</v>
      </c>
      <c r="H4117" s="2669" t="s">
        <v>8993</v>
      </c>
      <c r="I4117" s="3025">
        <v>415.39</v>
      </c>
      <c r="J4117" s="3025">
        <v>0</v>
      </c>
      <c r="O4117">
        <f>SUMIF('3BL ACTUAL'!C:C,G4117,'3BL ACTUAL'!J:J)</f>
        <v>0</v>
      </c>
    </row>
    <row r="4118" spans="1:15">
      <c r="A4118" s="2669" t="s">
        <v>10679</v>
      </c>
      <c r="B4118" s="2669" t="s">
        <v>5169</v>
      </c>
      <c r="C4118" s="2669" t="s">
        <v>5298</v>
      </c>
      <c r="D4118" s="2669" t="s">
        <v>5299</v>
      </c>
      <c r="E4118" s="2669" t="s">
        <v>8830</v>
      </c>
      <c r="F4118" s="2669" t="s">
        <v>10702</v>
      </c>
      <c r="G4118" s="2669" t="s">
        <v>8784</v>
      </c>
      <c r="H4118" s="2669" t="s">
        <v>9036</v>
      </c>
      <c r="I4118" s="3025">
        <v>0</v>
      </c>
      <c r="J4118" s="3025">
        <v>415.39</v>
      </c>
      <c r="O4118">
        <f>SUMIF('3BL ACTUAL'!C:C,G4118,'3BL ACTUAL'!J:J)</f>
        <v>0</v>
      </c>
    </row>
    <row r="4119" spans="1:15">
      <c r="H4119" t="s">
        <v>8831</v>
      </c>
      <c r="O4119">
        <f>SUMIF('3BL ACTUAL'!C:C,G4119,'3BL ACTUAL'!J:J)</f>
        <v>0</v>
      </c>
    </row>
    <row r="4120" spans="1:15">
      <c r="O4120">
        <f>SUMIF('3BL ACTUAL'!C:C,G4120,'3BL ACTUAL'!J:J)</f>
        <v>0</v>
      </c>
    </row>
    <row r="4121" spans="1:15">
      <c r="H4121" s="2668" t="s">
        <v>10703</v>
      </c>
      <c r="O4121">
        <f>SUMIF('3BL ACTUAL'!C:C,G4121,'3BL ACTUAL'!J:J)</f>
        <v>0</v>
      </c>
    </row>
    <row r="4122" spans="1:15">
      <c r="A4122" s="2669" t="s">
        <v>10679</v>
      </c>
      <c r="B4122" s="2669" t="s">
        <v>5169</v>
      </c>
      <c r="C4122" s="2669" t="s">
        <v>5298</v>
      </c>
      <c r="D4122" s="2669" t="s">
        <v>5299</v>
      </c>
      <c r="E4122" s="2669" t="s">
        <v>8832</v>
      </c>
      <c r="F4122" s="2669" t="s">
        <v>10704</v>
      </c>
      <c r="G4122" s="2669" t="s">
        <v>8994</v>
      </c>
      <c r="H4122" s="2669" t="s">
        <v>8995</v>
      </c>
      <c r="I4122" s="3025">
        <v>161.54</v>
      </c>
      <c r="J4122" s="3025">
        <v>0</v>
      </c>
      <c r="O4122">
        <f>SUMIF('3BL ACTUAL'!C:C,G4122,'3BL ACTUAL'!J:J)</f>
        <v>0</v>
      </c>
    </row>
    <row r="4123" spans="1:15">
      <c r="A4123" s="2669" t="s">
        <v>10679</v>
      </c>
      <c r="B4123" s="2669" t="s">
        <v>5169</v>
      </c>
      <c r="C4123" s="2669" t="s">
        <v>5298</v>
      </c>
      <c r="D4123" s="2669" t="s">
        <v>5299</v>
      </c>
      <c r="E4123" s="2669" t="s">
        <v>8832</v>
      </c>
      <c r="F4123" s="2669" t="s">
        <v>10704</v>
      </c>
      <c r="G4123" s="2669" t="s">
        <v>8784</v>
      </c>
      <c r="H4123" s="2669" t="s">
        <v>9036</v>
      </c>
      <c r="I4123" s="3025">
        <v>0</v>
      </c>
      <c r="J4123" s="3025">
        <v>161.54</v>
      </c>
      <c r="O4123">
        <f>SUMIF('3BL ACTUAL'!C:C,G4123,'3BL ACTUAL'!J:J)</f>
        <v>0</v>
      </c>
    </row>
    <row r="4124" spans="1:15">
      <c r="H4124" t="s">
        <v>8833</v>
      </c>
      <c r="O4124">
        <f>SUMIF('3BL ACTUAL'!C:C,G4124,'3BL ACTUAL'!J:J)</f>
        <v>0</v>
      </c>
    </row>
    <row r="4125" spans="1:15">
      <c r="O4125">
        <f>SUMIF('3BL ACTUAL'!C:C,G4125,'3BL ACTUAL'!J:J)</f>
        <v>0</v>
      </c>
    </row>
    <row r="4126" spans="1:15">
      <c r="H4126" s="2668" t="s">
        <v>10705</v>
      </c>
      <c r="O4126">
        <f>SUMIF('3BL ACTUAL'!C:C,G4126,'3BL ACTUAL'!J:J)</f>
        <v>0</v>
      </c>
    </row>
    <row r="4127" spans="1:15">
      <c r="A4127" s="2669" t="s">
        <v>10679</v>
      </c>
      <c r="B4127" s="2669" t="s">
        <v>5169</v>
      </c>
      <c r="C4127" s="2669" t="s">
        <v>5298</v>
      </c>
      <c r="D4127" s="2669" t="s">
        <v>5299</v>
      </c>
      <c r="E4127" s="2669" t="s">
        <v>8834</v>
      </c>
      <c r="F4127" s="2669" t="s">
        <v>10706</v>
      </c>
      <c r="G4127" s="2669" t="s">
        <v>8994</v>
      </c>
      <c r="H4127" s="2669" t="s">
        <v>8995</v>
      </c>
      <c r="I4127" s="3025">
        <v>161.63999999999999</v>
      </c>
      <c r="J4127" s="3025">
        <v>0</v>
      </c>
      <c r="O4127">
        <f>SUMIF('3BL ACTUAL'!C:C,G4127,'3BL ACTUAL'!J:J)</f>
        <v>0</v>
      </c>
    </row>
    <row r="4128" spans="1:15">
      <c r="A4128" s="2669" t="s">
        <v>10679</v>
      </c>
      <c r="B4128" s="2669" t="s">
        <v>5169</v>
      </c>
      <c r="C4128" s="2669" t="s">
        <v>5298</v>
      </c>
      <c r="D4128" s="2669" t="s">
        <v>5299</v>
      </c>
      <c r="E4128" s="2669" t="s">
        <v>8834</v>
      </c>
      <c r="F4128" s="2669" t="s">
        <v>10706</v>
      </c>
      <c r="G4128" s="2669" t="s">
        <v>8784</v>
      </c>
      <c r="H4128" s="2669" t="s">
        <v>9036</v>
      </c>
      <c r="I4128" s="3025">
        <v>0</v>
      </c>
      <c r="J4128" s="3025">
        <v>161.63999999999999</v>
      </c>
      <c r="O4128">
        <f>SUMIF('3BL ACTUAL'!C:C,G4128,'3BL ACTUAL'!J:J)</f>
        <v>0</v>
      </c>
    </row>
    <row r="4129" spans="1:15">
      <c r="H4129" t="s">
        <v>8835</v>
      </c>
      <c r="O4129">
        <f>SUMIF('3BL ACTUAL'!C:C,G4129,'3BL ACTUAL'!J:J)</f>
        <v>0</v>
      </c>
    </row>
    <row r="4130" spans="1:15">
      <c r="O4130">
        <f>SUMIF('3BL ACTUAL'!C:C,G4130,'3BL ACTUAL'!J:J)</f>
        <v>0</v>
      </c>
    </row>
    <row r="4131" spans="1:15">
      <c r="H4131" s="2668" t="s">
        <v>10678</v>
      </c>
      <c r="O4131">
        <f>SUMIF('3BL ACTUAL'!C:C,G4131,'3BL ACTUAL'!J:J)</f>
        <v>0</v>
      </c>
    </row>
    <row r="4132" spans="1:15">
      <c r="A4132" s="2669" t="s">
        <v>10679</v>
      </c>
      <c r="B4132" s="2669" t="s">
        <v>5169</v>
      </c>
      <c r="C4132" s="2669" t="s">
        <v>5298</v>
      </c>
      <c r="D4132" s="2669" t="s">
        <v>5299</v>
      </c>
      <c r="E4132" s="2669" t="s">
        <v>7938</v>
      </c>
      <c r="F4132" s="2669" t="s">
        <v>10680</v>
      </c>
      <c r="G4132" s="2669" t="s">
        <v>5347</v>
      </c>
      <c r="H4132" s="2669" t="s">
        <v>4999</v>
      </c>
      <c r="I4132" s="3025">
        <v>148.44999999999999</v>
      </c>
      <c r="J4132" s="3025">
        <v>0</v>
      </c>
      <c r="O4132">
        <f>SUMIF('3BL ACTUAL'!C:C,G4132,'3BL ACTUAL'!J:J)</f>
        <v>0</v>
      </c>
    </row>
    <row r="4133" spans="1:15">
      <c r="A4133" s="2669" t="s">
        <v>10679</v>
      </c>
      <c r="B4133" s="2669" t="s">
        <v>5169</v>
      </c>
      <c r="C4133" s="2669" t="s">
        <v>5298</v>
      </c>
      <c r="D4133" s="2669" t="s">
        <v>5299</v>
      </c>
      <c r="E4133" s="2669" t="s">
        <v>7938</v>
      </c>
      <c r="F4133" s="2669" t="s">
        <v>10680</v>
      </c>
      <c r="G4133" s="2669" t="s">
        <v>8980</v>
      </c>
      <c r="H4133" s="2669" t="s">
        <v>9055</v>
      </c>
      <c r="I4133" s="3025">
        <v>0</v>
      </c>
      <c r="J4133" s="3025">
        <v>148.44999999999999</v>
      </c>
      <c r="O4133">
        <f>SUMIF('3BL ACTUAL'!C:C,G4133,'3BL ACTUAL'!J:J)</f>
        <v>0</v>
      </c>
    </row>
    <row r="4134" spans="1:15">
      <c r="H4134" t="s">
        <v>7939</v>
      </c>
      <c r="O4134">
        <f>SUMIF('3BL ACTUAL'!C:C,G4134,'3BL ACTUAL'!J:J)</f>
        <v>0</v>
      </c>
    </row>
    <row r="4135" spans="1:15">
      <c r="O4135">
        <f>SUMIF('3BL ACTUAL'!C:C,G4135,'3BL ACTUAL'!J:J)</f>
        <v>0</v>
      </c>
    </row>
    <row r="4136" spans="1:15">
      <c r="H4136" s="2668" t="s">
        <v>10681</v>
      </c>
      <c r="O4136">
        <f>SUMIF('3BL ACTUAL'!C:C,G4136,'3BL ACTUAL'!J:J)</f>
        <v>0</v>
      </c>
    </row>
    <row r="4137" spans="1:15">
      <c r="A4137" s="2669" t="s">
        <v>10679</v>
      </c>
      <c r="B4137" s="2669" t="s">
        <v>5169</v>
      </c>
      <c r="C4137" s="2669" t="s">
        <v>5298</v>
      </c>
      <c r="D4137" s="2669" t="s">
        <v>5299</v>
      </c>
      <c r="E4137" s="2669" t="s">
        <v>7940</v>
      </c>
      <c r="F4137" s="2669" t="s">
        <v>10682</v>
      </c>
      <c r="G4137" s="2669" t="s">
        <v>5347</v>
      </c>
      <c r="H4137" s="2669" t="s">
        <v>4999</v>
      </c>
      <c r="I4137" s="3025">
        <v>149.6</v>
      </c>
      <c r="J4137" s="3025">
        <v>0</v>
      </c>
      <c r="O4137">
        <f>SUMIF('3BL ACTUAL'!C:C,G4137,'3BL ACTUAL'!J:J)</f>
        <v>0</v>
      </c>
    </row>
    <row r="4138" spans="1:15">
      <c r="A4138" s="2669" t="s">
        <v>10679</v>
      </c>
      <c r="B4138" s="2669" t="s">
        <v>5169</v>
      </c>
      <c r="C4138" s="2669" t="s">
        <v>5298</v>
      </c>
      <c r="D4138" s="2669" t="s">
        <v>5299</v>
      </c>
      <c r="E4138" s="2669" t="s">
        <v>7940</v>
      </c>
      <c r="F4138" s="2669" t="s">
        <v>10682</v>
      </c>
      <c r="G4138" s="2669" t="s">
        <v>8980</v>
      </c>
      <c r="H4138" s="2669" t="s">
        <v>9055</v>
      </c>
      <c r="I4138" s="3025">
        <v>0</v>
      </c>
      <c r="J4138" s="3025">
        <v>149.6</v>
      </c>
      <c r="O4138">
        <f>SUMIF('3BL ACTUAL'!C:C,G4138,'3BL ACTUAL'!J:J)</f>
        <v>0</v>
      </c>
    </row>
    <row r="4139" spans="1:15">
      <c r="H4139" t="s">
        <v>7941</v>
      </c>
      <c r="O4139">
        <f>SUMIF('3BL ACTUAL'!C:C,G4139,'3BL ACTUAL'!J:J)</f>
        <v>0</v>
      </c>
    </row>
    <row r="4140" spans="1:15">
      <c r="O4140">
        <f>SUMIF('3BL ACTUAL'!C:C,G4140,'3BL ACTUAL'!J:J)</f>
        <v>0</v>
      </c>
    </row>
    <row r="4141" spans="1:15">
      <c r="H4141" s="2668" t="s">
        <v>10712</v>
      </c>
      <c r="O4141">
        <f>SUMIF('3BL ACTUAL'!C:C,G4141,'3BL ACTUAL'!J:J)</f>
        <v>0</v>
      </c>
    </row>
    <row r="4142" spans="1:15">
      <c r="A4142" s="2669" t="s">
        <v>10708</v>
      </c>
      <c r="B4142" s="2669"/>
      <c r="C4142" s="2669"/>
      <c r="D4142" s="2669" t="s">
        <v>5073</v>
      </c>
      <c r="E4142" s="2669" t="s">
        <v>7190</v>
      </c>
      <c r="F4142" s="2669" t="s">
        <v>10713</v>
      </c>
      <c r="G4142" s="2669" t="s">
        <v>5297</v>
      </c>
      <c r="H4142" s="2669" t="s">
        <v>4934</v>
      </c>
      <c r="I4142" s="3025">
        <v>1800</v>
      </c>
      <c r="J4142" s="3025">
        <v>0</v>
      </c>
      <c r="O4142">
        <f>SUMIF('3BL ACTUAL'!C:C,G4142,'3BL ACTUAL'!J:J)</f>
        <v>0</v>
      </c>
    </row>
    <row r="4143" spans="1:15">
      <c r="A4143" s="2669" t="s">
        <v>10708</v>
      </c>
      <c r="B4143" s="2669"/>
      <c r="C4143" s="2669"/>
      <c r="D4143" s="2669" t="s">
        <v>5073</v>
      </c>
      <c r="E4143" s="2669" t="s">
        <v>7190</v>
      </c>
      <c r="F4143" s="2669" t="s">
        <v>10713</v>
      </c>
      <c r="G4143" s="2669" t="s">
        <v>5300</v>
      </c>
      <c r="H4143" s="2669" t="s">
        <v>5072</v>
      </c>
      <c r="I4143" s="3025">
        <v>0</v>
      </c>
      <c r="J4143" s="3025">
        <v>1800</v>
      </c>
      <c r="O4143">
        <f>SUMIF('3BL ACTUAL'!C:C,G4143,'3BL ACTUAL'!J:J)</f>
        <v>0</v>
      </c>
    </row>
    <row r="4144" spans="1:15">
      <c r="H4144" t="s">
        <v>7191</v>
      </c>
      <c r="O4144">
        <f>SUMIF('3BL ACTUAL'!C:C,G4144,'3BL ACTUAL'!J:J)</f>
        <v>0</v>
      </c>
    </row>
    <row r="4145" spans="1:15">
      <c r="O4145">
        <f>SUMIF('3BL ACTUAL'!C:C,G4145,'3BL ACTUAL'!J:J)</f>
        <v>0</v>
      </c>
    </row>
    <row r="4146" spans="1:15">
      <c r="H4146" s="2668" t="s">
        <v>10714</v>
      </c>
      <c r="O4146">
        <f>SUMIF('3BL ACTUAL'!C:C,G4146,'3BL ACTUAL'!J:J)</f>
        <v>0</v>
      </c>
    </row>
    <row r="4147" spans="1:15">
      <c r="A4147" s="2669" t="s">
        <v>10708</v>
      </c>
      <c r="B4147" s="2669"/>
      <c r="C4147" s="2669"/>
      <c r="D4147" s="2669" t="s">
        <v>5073</v>
      </c>
      <c r="E4147" s="2669" t="s">
        <v>7192</v>
      </c>
      <c r="F4147" s="2669" t="s">
        <v>10715</v>
      </c>
      <c r="G4147" s="2669" t="s">
        <v>5300</v>
      </c>
      <c r="H4147" s="2669" t="s">
        <v>264</v>
      </c>
      <c r="I4147" s="3025">
        <v>1800</v>
      </c>
      <c r="J4147" s="3025">
        <v>0</v>
      </c>
      <c r="O4147">
        <f>SUMIF('3BL ACTUAL'!C:C,G4147,'3BL ACTUAL'!J:J)</f>
        <v>0</v>
      </c>
    </row>
    <row r="4148" spans="1:15">
      <c r="A4148" s="2669" t="s">
        <v>10708</v>
      </c>
      <c r="B4148" s="2669"/>
      <c r="C4148" s="2669"/>
      <c r="D4148" s="2669" t="s">
        <v>5073</v>
      </c>
      <c r="E4148" s="2669" t="s">
        <v>7192</v>
      </c>
      <c r="F4148" s="2669" t="s">
        <v>10715</v>
      </c>
      <c r="G4148" s="2669" t="s">
        <v>5297</v>
      </c>
      <c r="H4148" s="2669" t="s">
        <v>5075</v>
      </c>
      <c r="I4148" s="3025">
        <v>0</v>
      </c>
      <c r="J4148" s="3025">
        <v>1800</v>
      </c>
      <c r="O4148">
        <f>SUMIF('3BL ACTUAL'!C:C,G4148,'3BL ACTUAL'!J:J)</f>
        <v>0</v>
      </c>
    </row>
    <row r="4149" spans="1:15">
      <c r="H4149" t="s">
        <v>7193</v>
      </c>
      <c r="O4149">
        <f>SUMIF('3BL ACTUAL'!C:C,G4149,'3BL ACTUAL'!J:J)</f>
        <v>0</v>
      </c>
    </row>
    <row r="4150" spans="1:15">
      <c r="O4150">
        <f>SUMIF('3BL ACTUAL'!C:C,G4150,'3BL ACTUAL'!J:J)</f>
        <v>0</v>
      </c>
    </row>
    <row r="4151" spans="1:15">
      <c r="H4151" s="2668" t="s">
        <v>10707</v>
      </c>
      <c r="O4151">
        <f>SUMIF('3BL ACTUAL'!C:C,G4151,'3BL ACTUAL'!J:J)</f>
        <v>0</v>
      </c>
    </row>
    <row r="4152" spans="1:15">
      <c r="A4152" s="2669" t="s">
        <v>10708</v>
      </c>
      <c r="B4152" s="2669" t="s">
        <v>4415</v>
      </c>
      <c r="C4152" s="2669" t="s">
        <v>5059</v>
      </c>
      <c r="D4152" s="2669" t="s">
        <v>4415</v>
      </c>
      <c r="E4152" s="2669" t="s">
        <v>7883</v>
      </c>
      <c r="F4152" s="2669" t="s">
        <v>10709</v>
      </c>
      <c r="G4152" s="2669" t="s">
        <v>5308</v>
      </c>
      <c r="H4152" s="2669" t="s">
        <v>4921</v>
      </c>
      <c r="I4152" s="3025">
        <v>1.08</v>
      </c>
      <c r="J4152" s="3025">
        <v>0</v>
      </c>
      <c r="O4152">
        <f>SUMIF('3BL ACTUAL'!C:C,G4152,'3BL ACTUAL'!J:J)</f>
        <v>0</v>
      </c>
    </row>
    <row r="4153" spans="1:15">
      <c r="A4153" s="2669" t="s">
        <v>10708</v>
      </c>
      <c r="B4153" s="2669" t="s">
        <v>4415</v>
      </c>
      <c r="C4153" s="2669" t="s">
        <v>5059</v>
      </c>
      <c r="D4153" s="2669" t="s">
        <v>4415</v>
      </c>
      <c r="E4153" s="2669" t="s">
        <v>7883</v>
      </c>
      <c r="F4153" s="2669" t="s">
        <v>10709</v>
      </c>
      <c r="G4153" s="2669" t="s">
        <v>5328</v>
      </c>
      <c r="H4153" s="2669" t="s">
        <v>4994</v>
      </c>
      <c r="I4153" s="3025">
        <v>8.9600000000000009</v>
      </c>
      <c r="J4153" s="3025">
        <v>0</v>
      </c>
      <c r="O4153">
        <f>SUMIF('3BL ACTUAL'!C:C,G4153,'3BL ACTUAL'!J:J)</f>
        <v>0</v>
      </c>
    </row>
    <row r="4154" spans="1:15">
      <c r="A4154" s="2669" t="s">
        <v>10708</v>
      </c>
      <c r="B4154" s="2669" t="s">
        <v>4415</v>
      </c>
      <c r="C4154" s="2669" t="s">
        <v>5059</v>
      </c>
      <c r="D4154" s="2669" t="s">
        <v>4415</v>
      </c>
      <c r="E4154" s="2669" t="s">
        <v>7883</v>
      </c>
      <c r="F4154" s="2669" t="s">
        <v>10709</v>
      </c>
      <c r="G4154" s="2669" t="s">
        <v>5303</v>
      </c>
      <c r="H4154" s="2669" t="s">
        <v>5063</v>
      </c>
      <c r="I4154" s="3025">
        <v>0</v>
      </c>
      <c r="J4154" s="3025">
        <v>0</v>
      </c>
      <c r="O4154">
        <f>SUMIF('3BL ACTUAL'!C:C,G4154,'3BL ACTUAL'!J:J)</f>
        <v>0</v>
      </c>
    </row>
    <row r="4155" spans="1:15">
      <c r="A4155" s="2669" t="s">
        <v>10708</v>
      </c>
      <c r="B4155" s="2669" t="s">
        <v>4415</v>
      </c>
      <c r="C4155" s="2669" t="s">
        <v>5059</v>
      </c>
      <c r="D4155" s="2669" t="s">
        <v>4415</v>
      </c>
      <c r="E4155" s="2669" t="s">
        <v>7883</v>
      </c>
      <c r="F4155" s="2669" t="s">
        <v>10709</v>
      </c>
      <c r="G4155" s="2669" t="s">
        <v>5311</v>
      </c>
      <c r="H4155" s="2669" t="s">
        <v>5064</v>
      </c>
      <c r="I4155" s="3025">
        <v>0</v>
      </c>
      <c r="J4155" s="3025">
        <v>10.039999999999999</v>
      </c>
      <c r="O4155">
        <f>SUMIF('3BL ACTUAL'!C:C,G4155,'3BL ACTUAL'!J:J)</f>
        <v>0</v>
      </c>
    </row>
    <row r="4156" spans="1:15">
      <c r="H4156" t="s">
        <v>7884</v>
      </c>
      <c r="O4156">
        <f>SUMIF('3BL ACTUAL'!C:C,G4156,'3BL ACTUAL'!J:J)</f>
        <v>0</v>
      </c>
    </row>
    <row r="4157" spans="1:15">
      <c r="O4157">
        <f>SUMIF('3BL ACTUAL'!C:C,G4157,'3BL ACTUAL'!J:J)</f>
        <v>0</v>
      </c>
    </row>
    <row r="4158" spans="1:15">
      <c r="H4158" s="2668" t="s">
        <v>10710</v>
      </c>
      <c r="O4158">
        <f>SUMIF('3BL ACTUAL'!C:C,G4158,'3BL ACTUAL'!J:J)</f>
        <v>0</v>
      </c>
    </row>
    <row r="4159" spans="1:15">
      <c r="A4159" s="2669" t="s">
        <v>10708</v>
      </c>
      <c r="B4159" s="2669"/>
      <c r="C4159" s="2669"/>
      <c r="D4159" s="2669" t="s">
        <v>5073</v>
      </c>
      <c r="E4159" s="2669" t="s">
        <v>7194</v>
      </c>
      <c r="F4159" s="2669" t="s">
        <v>10711</v>
      </c>
      <c r="G4159" s="2669" t="s">
        <v>5354</v>
      </c>
      <c r="H4159" s="2669" t="s">
        <v>5033</v>
      </c>
      <c r="I4159" s="3025">
        <v>10</v>
      </c>
      <c r="J4159" s="3025">
        <v>0</v>
      </c>
      <c r="O4159">
        <f>SUMIF('3BL ACTUAL'!C:C,G4159,'3BL ACTUAL'!J:J)</f>
        <v>0</v>
      </c>
    </row>
    <row r="4160" spans="1:15">
      <c r="A4160" s="2669" t="s">
        <v>10708</v>
      </c>
      <c r="B4160" s="2669"/>
      <c r="C4160" s="2669"/>
      <c r="D4160" s="2669" t="s">
        <v>5073</v>
      </c>
      <c r="E4160" s="2669" t="s">
        <v>7194</v>
      </c>
      <c r="F4160" s="2669" t="s">
        <v>10711</v>
      </c>
      <c r="G4160" s="2669" t="s">
        <v>5297</v>
      </c>
      <c r="H4160" s="2669" t="s">
        <v>5075</v>
      </c>
      <c r="I4160" s="3025">
        <v>0</v>
      </c>
      <c r="J4160" s="3025">
        <v>10</v>
      </c>
      <c r="O4160">
        <f>SUMIF('3BL ACTUAL'!C:C,G4160,'3BL ACTUAL'!J:J)</f>
        <v>0</v>
      </c>
    </row>
    <row r="4161" spans="1:15">
      <c r="H4161" t="s">
        <v>7195</v>
      </c>
      <c r="O4161">
        <f>SUMIF('3BL ACTUAL'!C:C,G4161,'3BL ACTUAL'!J:J)</f>
        <v>0</v>
      </c>
    </row>
    <row r="4162" spans="1:15">
      <c r="O4162">
        <f>SUMIF('3BL ACTUAL'!C:C,G4162,'3BL ACTUAL'!J:J)</f>
        <v>0</v>
      </c>
    </row>
    <row r="4163" spans="1:15">
      <c r="H4163" s="2668" t="s">
        <v>10716</v>
      </c>
      <c r="O4163">
        <f>SUMIF('3BL ACTUAL'!C:C,G4163,'3BL ACTUAL'!J:J)</f>
        <v>0</v>
      </c>
    </row>
    <row r="4164" spans="1:15">
      <c r="A4164" s="2669" t="s">
        <v>10717</v>
      </c>
      <c r="B4164" s="2669" t="s">
        <v>4415</v>
      </c>
      <c r="C4164" s="2669" t="s">
        <v>5059</v>
      </c>
      <c r="D4164" s="2669" t="s">
        <v>4415</v>
      </c>
      <c r="E4164" s="2669" t="s">
        <v>7719</v>
      </c>
      <c r="F4164" s="2669" t="s">
        <v>10718</v>
      </c>
      <c r="G4164" s="2669" t="s">
        <v>5343</v>
      </c>
      <c r="H4164" s="2669" t="s">
        <v>4975</v>
      </c>
      <c r="I4164" s="3025">
        <v>60</v>
      </c>
      <c r="J4164" s="3025">
        <v>0</v>
      </c>
      <c r="O4164">
        <f>SUMIF('3BL ACTUAL'!C:C,G4164,'3BL ACTUAL'!J:J)</f>
        <v>0</v>
      </c>
    </row>
    <row r="4165" spans="1:15">
      <c r="A4165" s="2669" t="s">
        <v>10717</v>
      </c>
      <c r="B4165" s="2669" t="s">
        <v>4415</v>
      </c>
      <c r="C4165" s="2669" t="s">
        <v>5059</v>
      </c>
      <c r="D4165" s="2669" t="s">
        <v>4415</v>
      </c>
      <c r="E4165" s="2669" t="s">
        <v>7719</v>
      </c>
      <c r="F4165" s="2669" t="s">
        <v>10718</v>
      </c>
      <c r="G4165" s="2669" t="s">
        <v>5303</v>
      </c>
      <c r="H4165" s="2669" t="s">
        <v>5063</v>
      </c>
      <c r="I4165" s="3025">
        <v>0</v>
      </c>
      <c r="J4165" s="3025">
        <v>0</v>
      </c>
      <c r="O4165">
        <f>SUMIF('3BL ACTUAL'!C:C,G4165,'3BL ACTUAL'!J:J)</f>
        <v>0</v>
      </c>
    </row>
    <row r="4166" spans="1:15">
      <c r="A4166" s="2669" t="s">
        <v>10717</v>
      </c>
      <c r="B4166" s="2669" t="s">
        <v>4415</v>
      </c>
      <c r="C4166" s="2669" t="s">
        <v>5059</v>
      </c>
      <c r="D4166" s="2669" t="s">
        <v>4415</v>
      </c>
      <c r="E4166" s="2669" t="s">
        <v>7719</v>
      </c>
      <c r="F4166" s="2669" t="s">
        <v>10718</v>
      </c>
      <c r="G4166" s="2669" t="s">
        <v>5311</v>
      </c>
      <c r="H4166" s="2669" t="s">
        <v>5064</v>
      </c>
      <c r="I4166" s="3025">
        <v>0</v>
      </c>
      <c r="J4166" s="3025">
        <v>60</v>
      </c>
      <c r="O4166">
        <f>SUMIF('3BL ACTUAL'!C:C,G4166,'3BL ACTUAL'!J:J)</f>
        <v>0</v>
      </c>
    </row>
    <row r="4167" spans="1:15">
      <c r="H4167" t="s">
        <v>7720</v>
      </c>
      <c r="O4167">
        <f>SUMIF('3BL ACTUAL'!C:C,G4167,'3BL ACTUAL'!J:J)</f>
        <v>0</v>
      </c>
    </row>
    <row r="4168" spans="1:15">
      <c r="O4168">
        <f>SUMIF('3BL ACTUAL'!C:C,G4168,'3BL ACTUAL'!J:J)</f>
        <v>0</v>
      </c>
    </row>
    <row r="4169" spans="1:15">
      <c r="H4169" s="2668" t="s">
        <v>10719</v>
      </c>
      <c r="O4169">
        <f>SUMIF('3BL ACTUAL'!C:C,G4169,'3BL ACTUAL'!J:J)</f>
        <v>0</v>
      </c>
    </row>
    <row r="4170" spans="1:15">
      <c r="A4170" s="2669" t="s">
        <v>10720</v>
      </c>
      <c r="B4170" s="2669" t="s">
        <v>4415</v>
      </c>
      <c r="C4170" s="2669" t="s">
        <v>5059</v>
      </c>
      <c r="D4170" s="2669" t="s">
        <v>4415</v>
      </c>
      <c r="E4170" s="2669" t="s">
        <v>7428</v>
      </c>
      <c r="F4170" s="2669" t="s">
        <v>10721</v>
      </c>
      <c r="G4170" s="2669" t="s">
        <v>5308</v>
      </c>
      <c r="H4170" s="2669" t="s">
        <v>5097</v>
      </c>
      <c r="I4170" s="3025">
        <v>0</v>
      </c>
      <c r="J4170" s="3025">
        <v>0</v>
      </c>
      <c r="O4170">
        <f>SUMIF('3BL ACTUAL'!C:C,G4170,'3BL ACTUAL'!J:J)</f>
        <v>0</v>
      </c>
    </row>
    <row r="4171" spans="1:15">
      <c r="A4171" s="2669" t="s">
        <v>10720</v>
      </c>
      <c r="B4171" s="2669" t="s">
        <v>4415</v>
      </c>
      <c r="C4171" s="2669" t="s">
        <v>5059</v>
      </c>
      <c r="D4171" s="2669" t="s">
        <v>4415</v>
      </c>
      <c r="E4171" s="2669" t="s">
        <v>7428</v>
      </c>
      <c r="F4171" s="2669" t="s">
        <v>10721</v>
      </c>
      <c r="G4171" s="2669" t="s">
        <v>5309</v>
      </c>
      <c r="H4171" s="2669" t="s">
        <v>4947</v>
      </c>
      <c r="I4171" s="3025">
        <v>1439.5</v>
      </c>
      <c r="J4171" s="3025">
        <v>0</v>
      </c>
      <c r="O4171">
        <f>SUMIF('3BL ACTUAL'!C:C,G4171,'3BL ACTUAL'!J:J)</f>
        <v>0</v>
      </c>
    </row>
    <row r="4172" spans="1:15">
      <c r="A4172" s="2669" t="s">
        <v>10720</v>
      </c>
      <c r="B4172" s="2669" t="s">
        <v>4415</v>
      </c>
      <c r="C4172" s="2669" t="s">
        <v>5059</v>
      </c>
      <c r="D4172" s="2669" t="s">
        <v>4415</v>
      </c>
      <c r="E4172" s="2669" t="s">
        <v>7428</v>
      </c>
      <c r="F4172" s="2669" t="s">
        <v>10721</v>
      </c>
      <c r="G4172" s="2669" t="s">
        <v>5303</v>
      </c>
      <c r="H4172" s="2669" t="s">
        <v>5063</v>
      </c>
      <c r="I4172" s="3025">
        <v>0</v>
      </c>
      <c r="J4172" s="3025">
        <v>0</v>
      </c>
      <c r="O4172">
        <f>SUMIF('3BL ACTUAL'!C:C,G4172,'3BL ACTUAL'!J:J)</f>
        <v>0</v>
      </c>
    </row>
    <row r="4173" spans="1:15">
      <c r="A4173" s="2669" t="s">
        <v>10720</v>
      </c>
      <c r="B4173" s="2669" t="s">
        <v>4415</v>
      </c>
      <c r="C4173" s="2669" t="s">
        <v>5059</v>
      </c>
      <c r="D4173" s="2669" t="s">
        <v>4415</v>
      </c>
      <c r="E4173" s="2669" t="s">
        <v>7428</v>
      </c>
      <c r="F4173" s="2669" t="s">
        <v>10721</v>
      </c>
      <c r="G4173" s="2669" t="s">
        <v>5311</v>
      </c>
      <c r="H4173" s="2669" t="s">
        <v>5064</v>
      </c>
      <c r="I4173" s="3025">
        <v>0</v>
      </c>
      <c r="J4173" s="3025">
        <v>1439.5</v>
      </c>
      <c r="O4173">
        <f>SUMIF('3BL ACTUAL'!C:C,G4173,'3BL ACTUAL'!J:J)</f>
        <v>0</v>
      </c>
    </row>
    <row r="4174" spans="1:15">
      <c r="H4174" t="s">
        <v>7429</v>
      </c>
      <c r="O4174">
        <f>SUMIF('3BL ACTUAL'!C:C,G4174,'3BL ACTUAL'!J:J)</f>
        <v>0</v>
      </c>
    </row>
    <row r="4175" spans="1:15">
      <c r="O4175">
        <f>SUMIF('3BL ACTUAL'!C:C,G4175,'3BL ACTUAL'!J:J)</f>
        <v>0</v>
      </c>
    </row>
    <row r="4176" spans="1:15">
      <c r="H4176" s="2668" t="s">
        <v>10722</v>
      </c>
      <c r="O4176">
        <f>SUMIF('3BL ACTUAL'!C:C,G4176,'3BL ACTUAL'!J:J)</f>
        <v>0</v>
      </c>
    </row>
    <row r="4177" spans="1:15">
      <c r="A4177" s="2669" t="s">
        <v>10720</v>
      </c>
      <c r="B4177" s="2669" t="s">
        <v>4415</v>
      </c>
      <c r="C4177" s="2669" t="s">
        <v>5059</v>
      </c>
      <c r="D4177" s="2669" t="s">
        <v>4415</v>
      </c>
      <c r="E4177" s="2669" t="s">
        <v>7430</v>
      </c>
      <c r="F4177" s="2669" t="s">
        <v>10723</v>
      </c>
      <c r="G4177" s="2669" t="s">
        <v>5308</v>
      </c>
      <c r="H4177" s="2669" t="s">
        <v>5097</v>
      </c>
      <c r="I4177" s="3025">
        <v>0</v>
      </c>
      <c r="J4177" s="3025">
        <v>0</v>
      </c>
      <c r="O4177">
        <f>SUMIF('3BL ACTUAL'!C:C,G4177,'3BL ACTUAL'!J:J)</f>
        <v>0</v>
      </c>
    </row>
    <row r="4178" spans="1:15">
      <c r="A4178" s="2669" t="s">
        <v>10720</v>
      </c>
      <c r="B4178" s="2669" t="s">
        <v>4415</v>
      </c>
      <c r="C4178" s="2669" t="s">
        <v>5059</v>
      </c>
      <c r="D4178" s="2669" t="s">
        <v>4415</v>
      </c>
      <c r="E4178" s="2669" t="s">
        <v>7430</v>
      </c>
      <c r="F4178" s="2669" t="s">
        <v>10723</v>
      </c>
      <c r="G4178" s="2669" t="s">
        <v>5309</v>
      </c>
      <c r="H4178" s="2669" t="s">
        <v>4947</v>
      </c>
      <c r="I4178" s="3025">
        <v>184</v>
      </c>
      <c r="J4178" s="3025">
        <v>0</v>
      </c>
      <c r="O4178">
        <f>SUMIF('3BL ACTUAL'!C:C,G4178,'3BL ACTUAL'!J:J)</f>
        <v>0</v>
      </c>
    </row>
    <row r="4179" spans="1:15">
      <c r="A4179" s="2669" t="s">
        <v>10720</v>
      </c>
      <c r="B4179" s="2669" t="s">
        <v>4415</v>
      </c>
      <c r="C4179" s="2669" t="s">
        <v>5059</v>
      </c>
      <c r="D4179" s="2669" t="s">
        <v>4415</v>
      </c>
      <c r="E4179" s="2669" t="s">
        <v>7430</v>
      </c>
      <c r="F4179" s="2669" t="s">
        <v>10723</v>
      </c>
      <c r="G4179" s="2669" t="s">
        <v>5303</v>
      </c>
      <c r="H4179" s="2669" t="s">
        <v>5063</v>
      </c>
      <c r="I4179" s="3025">
        <v>0</v>
      </c>
      <c r="J4179" s="3025">
        <v>0</v>
      </c>
      <c r="O4179">
        <f>SUMIF('3BL ACTUAL'!C:C,G4179,'3BL ACTUAL'!J:J)</f>
        <v>0</v>
      </c>
    </row>
    <row r="4180" spans="1:15">
      <c r="A4180" s="2669" t="s">
        <v>10720</v>
      </c>
      <c r="B4180" s="2669" t="s">
        <v>4415</v>
      </c>
      <c r="C4180" s="2669" t="s">
        <v>5059</v>
      </c>
      <c r="D4180" s="2669" t="s">
        <v>4415</v>
      </c>
      <c r="E4180" s="2669" t="s">
        <v>7430</v>
      </c>
      <c r="F4180" s="2669" t="s">
        <v>10723</v>
      </c>
      <c r="G4180" s="2669" t="s">
        <v>5311</v>
      </c>
      <c r="H4180" s="2669" t="s">
        <v>5064</v>
      </c>
      <c r="I4180" s="3025">
        <v>0</v>
      </c>
      <c r="J4180" s="3025">
        <v>184</v>
      </c>
      <c r="O4180">
        <f>SUMIF('3BL ACTUAL'!C:C,G4180,'3BL ACTUAL'!J:J)</f>
        <v>0</v>
      </c>
    </row>
    <row r="4181" spans="1:15">
      <c r="H4181" t="s">
        <v>7431</v>
      </c>
      <c r="O4181">
        <f>SUMIF('3BL ACTUAL'!C:C,G4181,'3BL ACTUAL'!J:J)</f>
        <v>0</v>
      </c>
    </row>
    <row r="4182" spans="1:15">
      <c r="O4182">
        <f>SUMIF('3BL ACTUAL'!C:C,G4182,'3BL ACTUAL'!J:J)</f>
        <v>0</v>
      </c>
    </row>
    <row r="4183" spans="1:15">
      <c r="H4183" s="2668" t="s">
        <v>10724</v>
      </c>
      <c r="O4183">
        <f>SUMIF('3BL ACTUAL'!C:C,G4183,'3BL ACTUAL'!J:J)</f>
        <v>0</v>
      </c>
    </row>
    <row r="4184" spans="1:15">
      <c r="A4184" s="2669" t="s">
        <v>10720</v>
      </c>
      <c r="B4184" s="2669" t="s">
        <v>5071</v>
      </c>
      <c r="C4184" s="2669" t="s">
        <v>9011</v>
      </c>
      <c r="D4184" s="2669" t="s">
        <v>5071</v>
      </c>
      <c r="E4184" s="2669" t="s">
        <v>7186</v>
      </c>
      <c r="F4184" s="2669" t="s">
        <v>10725</v>
      </c>
      <c r="G4184" s="2669" t="s">
        <v>5311</v>
      </c>
      <c r="H4184" s="2669" t="s">
        <v>5015</v>
      </c>
      <c r="I4184" s="3025">
        <v>1156</v>
      </c>
      <c r="J4184" s="3025">
        <v>0</v>
      </c>
      <c r="O4184">
        <f>SUMIF('3BL ACTUAL'!C:C,G4184,'3BL ACTUAL'!J:J)</f>
        <v>0</v>
      </c>
    </row>
    <row r="4185" spans="1:15">
      <c r="A4185" s="2669" t="s">
        <v>10720</v>
      </c>
      <c r="B4185" s="2669" t="s">
        <v>5071</v>
      </c>
      <c r="C4185" s="2669" t="s">
        <v>9011</v>
      </c>
      <c r="D4185" s="2669" t="s">
        <v>5071</v>
      </c>
      <c r="E4185" s="2669" t="s">
        <v>7186</v>
      </c>
      <c r="F4185" s="2669" t="s">
        <v>10725</v>
      </c>
      <c r="G4185" s="2669" t="s">
        <v>5297</v>
      </c>
      <c r="H4185" s="2669" t="s">
        <v>5075</v>
      </c>
      <c r="I4185" s="3025">
        <v>0</v>
      </c>
      <c r="J4185" s="3025">
        <v>1156</v>
      </c>
      <c r="O4185">
        <f>SUMIF('3BL ACTUAL'!C:C,G4185,'3BL ACTUAL'!J:J)</f>
        <v>0</v>
      </c>
    </row>
    <row r="4186" spans="1:15">
      <c r="H4186" t="s">
        <v>7187</v>
      </c>
      <c r="O4186">
        <f>SUMIF('3BL ACTUAL'!C:C,G4186,'3BL ACTUAL'!J:J)</f>
        <v>0</v>
      </c>
    </row>
    <row r="4187" spans="1:15">
      <c r="O4187">
        <f>SUMIF('3BL ACTUAL'!C:C,G4187,'3BL ACTUAL'!J:J)</f>
        <v>0</v>
      </c>
    </row>
    <row r="4188" spans="1:15">
      <c r="H4188" s="2668" t="s">
        <v>10726</v>
      </c>
      <c r="O4188">
        <f>SUMIF('3BL ACTUAL'!C:C,G4188,'3BL ACTUAL'!J:J)</f>
        <v>0</v>
      </c>
    </row>
    <row r="4189" spans="1:15">
      <c r="A4189" s="2669" t="s">
        <v>10720</v>
      </c>
      <c r="B4189" s="2669"/>
      <c r="C4189" s="2669"/>
      <c r="D4189" s="2669" t="s">
        <v>5073</v>
      </c>
      <c r="E4189" s="2669" t="s">
        <v>7188</v>
      </c>
      <c r="F4189" s="2669" t="s">
        <v>10727</v>
      </c>
      <c r="G4189" s="2669" t="s">
        <v>5300</v>
      </c>
      <c r="H4189" s="2669" t="s">
        <v>264</v>
      </c>
      <c r="I4189" s="3025">
        <v>1800</v>
      </c>
      <c r="J4189" s="3025">
        <v>0</v>
      </c>
      <c r="O4189">
        <f>SUMIF('3BL ACTUAL'!C:C,G4189,'3BL ACTUAL'!J:J)</f>
        <v>0</v>
      </c>
    </row>
    <row r="4190" spans="1:15">
      <c r="A4190" s="2669" t="s">
        <v>10720</v>
      </c>
      <c r="B4190" s="2669"/>
      <c r="C4190" s="2669"/>
      <c r="D4190" s="2669" t="s">
        <v>5073</v>
      </c>
      <c r="E4190" s="2669" t="s">
        <v>7188</v>
      </c>
      <c r="F4190" s="2669" t="s">
        <v>10727</v>
      </c>
      <c r="G4190" s="2669" t="s">
        <v>5297</v>
      </c>
      <c r="H4190" s="2669" t="s">
        <v>5075</v>
      </c>
      <c r="I4190" s="3025">
        <v>0</v>
      </c>
      <c r="J4190" s="3025">
        <v>1800</v>
      </c>
      <c r="O4190">
        <f>SUMIF('3BL ACTUAL'!C:C,G4190,'3BL ACTUAL'!J:J)</f>
        <v>0</v>
      </c>
    </row>
    <row r="4191" spans="1:15">
      <c r="H4191" t="s">
        <v>7189</v>
      </c>
      <c r="O4191">
        <f>SUMIF('3BL ACTUAL'!C:C,G4191,'3BL ACTUAL'!J:J)</f>
        <v>0</v>
      </c>
    </row>
    <row r="4192" spans="1:15">
      <c r="O4192">
        <f>SUMIF('3BL ACTUAL'!C:C,G4192,'3BL ACTUAL'!J:J)</f>
        <v>0</v>
      </c>
    </row>
    <row r="4193" spans="1:15">
      <c r="H4193" s="2668" t="s">
        <v>10728</v>
      </c>
      <c r="N4193" s="1460">
        <v>1</v>
      </c>
      <c r="O4193">
        <f>SUMIF('3BL ACTUAL'!C:C,G4193,'3BL ACTUAL'!J:J)</f>
        <v>0</v>
      </c>
    </row>
    <row r="4194" spans="1:15">
      <c r="A4194" s="2669" t="s">
        <v>10729</v>
      </c>
      <c r="B4194" s="2669" t="s">
        <v>5169</v>
      </c>
      <c r="C4194" s="2669" t="s">
        <v>5298</v>
      </c>
      <c r="D4194" s="2669" t="s">
        <v>5299</v>
      </c>
      <c r="E4194" s="2669" t="s">
        <v>7936</v>
      </c>
      <c r="F4194" s="2669" t="s">
        <v>10730</v>
      </c>
      <c r="G4194" s="2669" t="s">
        <v>5347</v>
      </c>
      <c r="H4194" s="2669" t="s">
        <v>4999</v>
      </c>
      <c r="I4194" s="3025">
        <v>22.7</v>
      </c>
      <c r="J4194" s="3025">
        <v>0</v>
      </c>
      <c r="O4194">
        <f>SUMIF('3BL ACTUAL'!C:C,G4194,'3BL ACTUAL'!J:J)</f>
        <v>0</v>
      </c>
    </row>
    <row r="4195" spans="1:15">
      <c r="A4195" s="2669" t="s">
        <v>10729</v>
      </c>
      <c r="B4195" s="2669" t="s">
        <v>5169</v>
      </c>
      <c r="C4195" s="2669" t="s">
        <v>5298</v>
      </c>
      <c r="D4195" s="2669" t="s">
        <v>5299</v>
      </c>
      <c r="E4195" s="2669" t="s">
        <v>7936</v>
      </c>
      <c r="F4195" s="2669" t="s">
        <v>10730</v>
      </c>
      <c r="G4195" s="2669" t="s">
        <v>8980</v>
      </c>
      <c r="H4195" s="2669" t="s">
        <v>9055</v>
      </c>
      <c r="I4195" s="3025">
        <v>0</v>
      </c>
      <c r="J4195" s="3025">
        <v>22.7</v>
      </c>
      <c r="O4195">
        <f>SUMIF('3BL ACTUAL'!C:C,G4195,'3BL ACTUAL'!J:J)</f>
        <v>0</v>
      </c>
    </row>
    <row r="4196" spans="1:15">
      <c r="H4196" t="s">
        <v>7937</v>
      </c>
      <c r="O4196">
        <f>SUMIF('3BL ACTUAL'!C:C,G4196,'3BL ACTUAL'!J:J)</f>
        <v>0</v>
      </c>
    </row>
    <row r="4197" spans="1:15">
      <c r="O4197">
        <f>SUMIF('3BL ACTUAL'!C:C,G4197,'3BL ACTUAL'!J:J)</f>
        <v>0</v>
      </c>
    </row>
    <row r="4198" spans="1:15">
      <c r="H4198" s="2668" t="s">
        <v>10731</v>
      </c>
      <c r="N4198" s="1460">
        <v>1</v>
      </c>
      <c r="O4198">
        <f>SUMIF('3BL ACTUAL'!C:C,G4198,'3BL ACTUAL'!J:J)</f>
        <v>0</v>
      </c>
    </row>
    <row r="4199" spans="1:15">
      <c r="A4199" s="2669" t="s">
        <v>10729</v>
      </c>
      <c r="B4199" s="2669" t="s">
        <v>5169</v>
      </c>
      <c r="C4199" s="2669" t="s">
        <v>5298</v>
      </c>
      <c r="D4199" s="2669" t="s">
        <v>5299</v>
      </c>
      <c r="E4199" s="2669" t="s">
        <v>7934</v>
      </c>
      <c r="F4199" s="2669" t="s">
        <v>10732</v>
      </c>
      <c r="G4199" s="2669" t="s">
        <v>5347</v>
      </c>
      <c r="H4199" s="2669" t="s">
        <v>4999</v>
      </c>
      <c r="I4199" s="3025">
        <v>158.75</v>
      </c>
      <c r="J4199" s="3025">
        <v>0</v>
      </c>
      <c r="O4199">
        <f>SUMIF('3BL ACTUAL'!C:C,G4199,'3BL ACTUAL'!J:J)</f>
        <v>0</v>
      </c>
    </row>
    <row r="4200" spans="1:15">
      <c r="A4200" s="2669" t="s">
        <v>10729</v>
      </c>
      <c r="B4200" s="2669" t="s">
        <v>5169</v>
      </c>
      <c r="C4200" s="2669" t="s">
        <v>5298</v>
      </c>
      <c r="D4200" s="2669" t="s">
        <v>5299</v>
      </c>
      <c r="E4200" s="2669" t="s">
        <v>7934</v>
      </c>
      <c r="F4200" s="2669" t="s">
        <v>10732</v>
      </c>
      <c r="G4200" s="2669" t="s">
        <v>8980</v>
      </c>
      <c r="H4200" s="2669" t="s">
        <v>9055</v>
      </c>
      <c r="I4200" s="3025">
        <v>0</v>
      </c>
      <c r="J4200" s="3025">
        <v>158.75</v>
      </c>
      <c r="O4200">
        <f>SUMIF('3BL ACTUAL'!C:C,G4200,'3BL ACTUAL'!J:J)</f>
        <v>0</v>
      </c>
    </row>
    <row r="4201" spans="1:15">
      <c r="H4201" t="s">
        <v>7935</v>
      </c>
      <c r="O4201">
        <f>SUMIF('3BL ACTUAL'!C:C,G4201,'3BL ACTUAL'!J:J)</f>
        <v>0</v>
      </c>
    </row>
    <row r="4202" spans="1:15">
      <c r="O4202">
        <f>SUMIF('3BL ACTUAL'!C:C,G4202,'3BL ACTUAL'!J:J)</f>
        <v>0</v>
      </c>
    </row>
    <row r="4203" spans="1:15">
      <c r="H4203" s="2668" t="s">
        <v>10733</v>
      </c>
      <c r="O4203">
        <f>SUMIF('3BL ACTUAL'!C:C,G4203,'3BL ACTUAL'!J:J)</f>
        <v>0</v>
      </c>
    </row>
    <row r="4204" spans="1:15">
      <c r="A4204" s="2669" t="s">
        <v>10729</v>
      </c>
      <c r="B4204" s="2669" t="s">
        <v>4415</v>
      </c>
      <c r="C4204" s="2669" t="s">
        <v>5059</v>
      </c>
      <c r="D4204" s="2669" t="s">
        <v>4415</v>
      </c>
      <c r="E4204" s="2669" t="s">
        <v>7685</v>
      </c>
      <c r="F4204" s="2669" t="s">
        <v>10734</v>
      </c>
      <c r="G4204" s="2669" t="s">
        <v>5308</v>
      </c>
      <c r="H4204" s="2669" t="s">
        <v>5097</v>
      </c>
      <c r="I4204" s="3025">
        <v>0</v>
      </c>
      <c r="J4204" s="3025">
        <v>0</v>
      </c>
      <c r="O4204">
        <f>SUMIF('3BL ACTUAL'!C:C,G4204,'3BL ACTUAL'!J:J)</f>
        <v>0</v>
      </c>
    </row>
    <row r="4205" spans="1:15">
      <c r="A4205" s="2669" t="s">
        <v>10729</v>
      </c>
      <c r="B4205" s="2669" t="s">
        <v>4415</v>
      </c>
      <c r="C4205" s="2669" t="s">
        <v>5059</v>
      </c>
      <c r="D4205" s="2669" t="s">
        <v>4415</v>
      </c>
      <c r="E4205" s="2669" t="s">
        <v>7685</v>
      </c>
      <c r="F4205" s="2669" t="s">
        <v>10734</v>
      </c>
      <c r="G4205" s="2669" t="s">
        <v>5336</v>
      </c>
      <c r="H4205" s="2669" t="s">
        <v>4966</v>
      </c>
      <c r="I4205" s="3025">
        <v>1155.75</v>
      </c>
      <c r="J4205" s="3025">
        <v>0</v>
      </c>
      <c r="O4205">
        <f>SUMIF('3BL ACTUAL'!C:C,G4205,'3BL ACTUAL'!J:J)</f>
        <v>0</v>
      </c>
    </row>
    <row r="4206" spans="1:15">
      <c r="A4206" s="2669" t="s">
        <v>10729</v>
      </c>
      <c r="B4206" s="2669" t="s">
        <v>4415</v>
      </c>
      <c r="C4206" s="2669" t="s">
        <v>5059</v>
      </c>
      <c r="D4206" s="2669" t="s">
        <v>4415</v>
      </c>
      <c r="E4206" s="2669" t="s">
        <v>7685</v>
      </c>
      <c r="F4206" s="2669" t="s">
        <v>10734</v>
      </c>
      <c r="G4206" s="2669" t="s">
        <v>5303</v>
      </c>
      <c r="H4206" s="2669" t="s">
        <v>5063</v>
      </c>
      <c r="I4206" s="3025">
        <v>0</v>
      </c>
      <c r="J4206" s="3025">
        <v>0</v>
      </c>
      <c r="O4206">
        <f>SUMIF('3BL ACTUAL'!C:C,G4206,'3BL ACTUAL'!J:J)</f>
        <v>0</v>
      </c>
    </row>
    <row r="4207" spans="1:15">
      <c r="A4207" s="2669" t="s">
        <v>10729</v>
      </c>
      <c r="B4207" s="2669" t="s">
        <v>4415</v>
      </c>
      <c r="C4207" s="2669" t="s">
        <v>5059</v>
      </c>
      <c r="D4207" s="2669" t="s">
        <v>4415</v>
      </c>
      <c r="E4207" s="2669" t="s">
        <v>7685</v>
      </c>
      <c r="F4207" s="2669" t="s">
        <v>10734</v>
      </c>
      <c r="G4207" s="2669" t="s">
        <v>5311</v>
      </c>
      <c r="H4207" s="2669" t="s">
        <v>5064</v>
      </c>
      <c r="I4207" s="3025">
        <v>0</v>
      </c>
      <c r="J4207" s="3025">
        <v>1155.75</v>
      </c>
      <c r="O4207">
        <f>SUMIF('3BL ACTUAL'!C:C,G4207,'3BL ACTUAL'!J:J)</f>
        <v>0</v>
      </c>
    </row>
    <row r="4208" spans="1:15">
      <c r="H4208" t="s">
        <v>7686</v>
      </c>
      <c r="O4208">
        <f>SUMIF('3BL ACTUAL'!C:C,G4208,'3BL ACTUAL'!J:J)</f>
        <v>0</v>
      </c>
    </row>
    <row r="4209" spans="1:15">
      <c r="O4209">
        <f>SUMIF('3BL ACTUAL'!C:C,G4209,'3BL ACTUAL'!J:J)</f>
        <v>0</v>
      </c>
    </row>
    <row r="4210" spans="1:15">
      <c r="H4210" s="2668" t="s">
        <v>10735</v>
      </c>
      <c r="O4210">
        <f>SUMIF('3BL ACTUAL'!C:C,G4210,'3BL ACTUAL'!J:J)</f>
        <v>0</v>
      </c>
    </row>
    <row r="4211" spans="1:15">
      <c r="A4211" s="2669" t="s">
        <v>10729</v>
      </c>
      <c r="B4211" s="2669" t="s">
        <v>5169</v>
      </c>
      <c r="C4211" s="2669" t="s">
        <v>5298</v>
      </c>
      <c r="D4211" s="2669" t="s">
        <v>5299</v>
      </c>
      <c r="E4211" s="2669" t="s">
        <v>8822</v>
      </c>
      <c r="F4211" s="2669" t="s">
        <v>10736</v>
      </c>
      <c r="G4211" s="2669" t="s">
        <v>8992</v>
      </c>
      <c r="H4211" s="2669" t="s">
        <v>8993</v>
      </c>
      <c r="I4211" s="3025">
        <v>415.39</v>
      </c>
      <c r="J4211" s="3025">
        <v>0</v>
      </c>
      <c r="O4211">
        <f>SUMIF('3BL ACTUAL'!C:C,G4211,'3BL ACTUAL'!J:J)</f>
        <v>0</v>
      </c>
    </row>
    <row r="4212" spans="1:15">
      <c r="A4212" s="2669" t="s">
        <v>10729</v>
      </c>
      <c r="B4212" s="2669" t="s">
        <v>5169</v>
      </c>
      <c r="C4212" s="2669" t="s">
        <v>5298</v>
      </c>
      <c r="D4212" s="2669" t="s">
        <v>5299</v>
      </c>
      <c r="E4212" s="2669" t="s">
        <v>8822</v>
      </c>
      <c r="F4212" s="2669" t="s">
        <v>10736</v>
      </c>
      <c r="G4212" s="2669" t="s">
        <v>8784</v>
      </c>
      <c r="H4212" s="2669" t="s">
        <v>9036</v>
      </c>
      <c r="I4212" s="3025">
        <v>0</v>
      </c>
      <c r="J4212" s="3025">
        <v>415.39</v>
      </c>
      <c r="O4212">
        <f>SUMIF('3BL ACTUAL'!C:C,G4212,'3BL ACTUAL'!J:J)</f>
        <v>0</v>
      </c>
    </row>
    <row r="4213" spans="1:15">
      <c r="H4213" t="s">
        <v>8819</v>
      </c>
      <c r="O4213">
        <f>SUMIF('3BL ACTUAL'!C:C,G4213,'3BL ACTUAL'!J:J)</f>
        <v>0</v>
      </c>
    </row>
    <row r="4214" spans="1:15">
      <c r="O4214">
        <f>SUMIF('3BL ACTUAL'!C:C,G4214,'3BL ACTUAL'!J:J)</f>
        <v>0</v>
      </c>
    </row>
    <row r="4215" spans="1:15">
      <c r="H4215" s="2668" t="s">
        <v>10737</v>
      </c>
      <c r="O4215">
        <f>SUMIF('3BL ACTUAL'!C:C,G4215,'3BL ACTUAL'!J:J)</f>
        <v>0</v>
      </c>
    </row>
    <row r="4216" spans="1:15">
      <c r="A4216" s="2669" t="s">
        <v>10729</v>
      </c>
      <c r="B4216" s="2669" t="s">
        <v>5169</v>
      </c>
      <c r="C4216" s="2669" t="s">
        <v>5298</v>
      </c>
      <c r="D4216" s="2669" t="s">
        <v>5299</v>
      </c>
      <c r="E4216" s="2669" t="s">
        <v>8823</v>
      </c>
      <c r="F4216" s="2669" t="s">
        <v>10738</v>
      </c>
      <c r="G4216" s="2669" t="s">
        <v>8992</v>
      </c>
      <c r="H4216" s="2669" t="s">
        <v>8993</v>
      </c>
      <c r="I4216" s="3025">
        <v>415.39</v>
      </c>
      <c r="J4216" s="3025">
        <v>0</v>
      </c>
      <c r="O4216">
        <f>SUMIF('3BL ACTUAL'!C:C,G4216,'3BL ACTUAL'!J:J)</f>
        <v>0</v>
      </c>
    </row>
    <row r="4217" spans="1:15">
      <c r="A4217" s="2669" t="s">
        <v>10729</v>
      </c>
      <c r="B4217" s="2669" t="s">
        <v>5169</v>
      </c>
      <c r="C4217" s="2669" t="s">
        <v>5298</v>
      </c>
      <c r="D4217" s="2669" t="s">
        <v>5299</v>
      </c>
      <c r="E4217" s="2669" t="s">
        <v>8823</v>
      </c>
      <c r="F4217" s="2669" t="s">
        <v>10738</v>
      </c>
      <c r="G4217" s="2669" t="s">
        <v>8784</v>
      </c>
      <c r="H4217" s="2669" t="s">
        <v>9036</v>
      </c>
      <c r="I4217" s="3025">
        <v>0</v>
      </c>
      <c r="J4217" s="3025">
        <v>415.39</v>
      </c>
      <c r="O4217">
        <f>SUMIF('3BL ACTUAL'!C:C,G4217,'3BL ACTUAL'!J:J)</f>
        <v>0</v>
      </c>
    </row>
    <row r="4218" spans="1:15">
      <c r="H4218" t="s">
        <v>8824</v>
      </c>
      <c r="O4218">
        <f>SUMIF('3BL ACTUAL'!C:C,G4218,'3BL ACTUAL'!J:J)</f>
        <v>0</v>
      </c>
    </row>
    <row r="4219" spans="1:15">
      <c r="O4219">
        <f>SUMIF('3BL ACTUAL'!C:C,G4219,'3BL ACTUAL'!J:J)</f>
        <v>0</v>
      </c>
    </row>
    <row r="4220" spans="1:15">
      <c r="H4220" s="2668" t="s">
        <v>10739</v>
      </c>
      <c r="O4220">
        <f>SUMIF('3BL ACTUAL'!C:C,G4220,'3BL ACTUAL'!J:J)</f>
        <v>0</v>
      </c>
    </row>
    <row r="4221" spans="1:15">
      <c r="A4221" s="2669" t="s">
        <v>10729</v>
      </c>
      <c r="B4221" s="2669" t="s">
        <v>5169</v>
      </c>
      <c r="C4221" s="2669" t="s">
        <v>5298</v>
      </c>
      <c r="D4221" s="2669" t="s">
        <v>5299</v>
      </c>
      <c r="E4221" s="2669" t="s">
        <v>8827</v>
      </c>
      <c r="F4221" s="2669" t="s">
        <v>10740</v>
      </c>
      <c r="G4221" s="2669" t="s">
        <v>8994</v>
      </c>
      <c r="H4221" s="2669" t="s">
        <v>8995</v>
      </c>
      <c r="I4221" s="3025">
        <v>161.54</v>
      </c>
      <c r="J4221" s="3025">
        <v>0</v>
      </c>
      <c r="O4221">
        <f>SUMIF('3BL ACTUAL'!C:C,G4221,'3BL ACTUAL'!J:J)</f>
        <v>0</v>
      </c>
    </row>
    <row r="4222" spans="1:15">
      <c r="A4222" s="2669" t="s">
        <v>10729</v>
      </c>
      <c r="B4222" s="2669" t="s">
        <v>5169</v>
      </c>
      <c r="C4222" s="2669" t="s">
        <v>5298</v>
      </c>
      <c r="D4222" s="2669" t="s">
        <v>5299</v>
      </c>
      <c r="E4222" s="2669" t="s">
        <v>8827</v>
      </c>
      <c r="F4222" s="2669" t="s">
        <v>10740</v>
      </c>
      <c r="G4222" s="2669" t="s">
        <v>8784</v>
      </c>
      <c r="H4222" s="2669" t="s">
        <v>9036</v>
      </c>
      <c r="I4222" s="3025">
        <v>0</v>
      </c>
      <c r="J4222" s="3025">
        <v>161.54</v>
      </c>
      <c r="O4222">
        <f>SUMIF('3BL ACTUAL'!C:C,G4222,'3BL ACTUAL'!J:J)</f>
        <v>0</v>
      </c>
    </row>
    <row r="4223" spans="1:15">
      <c r="H4223" t="s">
        <v>8821</v>
      </c>
      <c r="O4223">
        <f>SUMIF('3BL ACTUAL'!C:C,G4223,'3BL ACTUAL'!J:J)</f>
        <v>0</v>
      </c>
    </row>
    <row r="4224" spans="1:15">
      <c r="O4224">
        <f>SUMIF('3BL ACTUAL'!C:C,G4224,'3BL ACTUAL'!J:J)</f>
        <v>0</v>
      </c>
    </row>
    <row r="4225" spans="1:15">
      <c r="H4225" s="2668" t="s">
        <v>10741</v>
      </c>
      <c r="O4225">
        <f>SUMIF('3BL ACTUAL'!C:C,G4225,'3BL ACTUAL'!J:J)</f>
        <v>0</v>
      </c>
    </row>
    <row r="4226" spans="1:15">
      <c r="A4226" s="2669" t="s">
        <v>10729</v>
      </c>
      <c r="B4226" s="2669" t="s">
        <v>5169</v>
      </c>
      <c r="C4226" s="2669" t="s">
        <v>5298</v>
      </c>
      <c r="D4226" s="2669" t="s">
        <v>5299</v>
      </c>
      <c r="E4226" s="2669" t="s">
        <v>8825</v>
      </c>
      <c r="F4226" s="2669" t="s">
        <v>10742</v>
      </c>
      <c r="G4226" s="2669" t="s">
        <v>8994</v>
      </c>
      <c r="H4226" s="2669" t="s">
        <v>8995</v>
      </c>
      <c r="I4226" s="3025">
        <v>161.54</v>
      </c>
      <c r="J4226" s="3025">
        <v>0</v>
      </c>
      <c r="O4226">
        <f>SUMIF('3BL ACTUAL'!C:C,G4226,'3BL ACTUAL'!J:J)</f>
        <v>0</v>
      </c>
    </row>
    <row r="4227" spans="1:15">
      <c r="A4227" s="2669" t="s">
        <v>10729</v>
      </c>
      <c r="B4227" s="2669" t="s">
        <v>5169</v>
      </c>
      <c r="C4227" s="2669" t="s">
        <v>5298</v>
      </c>
      <c r="D4227" s="2669" t="s">
        <v>5299</v>
      </c>
      <c r="E4227" s="2669" t="s">
        <v>8825</v>
      </c>
      <c r="F4227" s="2669" t="s">
        <v>10742</v>
      </c>
      <c r="G4227" s="2669" t="s">
        <v>8784</v>
      </c>
      <c r="H4227" s="2669" t="s">
        <v>9036</v>
      </c>
      <c r="I4227" s="3025">
        <v>0</v>
      </c>
      <c r="J4227" s="3025">
        <v>161.54</v>
      </c>
      <c r="O4227">
        <f>SUMIF('3BL ACTUAL'!C:C,G4227,'3BL ACTUAL'!J:J)</f>
        <v>0</v>
      </c>
    </row>
    <row r="4228" spans="1:15">
      <c r="H4228" t="s">
        <v>8826</v>
      </c>
      <c r="O4228">
        <f>SUMIF('3BL ACTUAL'!C:C,G4228,'3BL ACTUAL'!J:J)</f>
        <v>0</v>
      </c>
    </row>
    <row r="4229" spans="1:15">
      <c r="O4229">
        <f>SUMIF('3BL ACTUAL'!C:C,G4229,'3BL ACTUAL'!J:J)</f>
        <v>0</v>
      </c>
    </row>
    <row r="4230" spans="1:15">
      <c r="H4230" s="2668" t="s">
        <v>10743</v>
      </c>
      <c r="N4230" s="1460">
        <v>1</v>
      </c>
      <c r="O4230">
        <f>SUMIF('3BL ACTUAL'!C:C,G4230,'3BL ACTUAL'!J:J)</f>
        <v>0</v>
      </c>
    </row>
    <row r="4231" spans="1:15">
      <c r="A4231" s="2669" t="s">
        <v>10729</v>
      </c>
      <c r="B4231" s="2669" t="s">
        <v>5169</v>
      </c>
      <c r="C4231" s="2669" t="s">
        <v>5298</v>
      </c>
      <c r="D4231" s="2669" t="s">
        <v>5299</v>
      </c>
      <c r="E4231" s="2669" t="s">
        <v>8433</v>
      </c>
      <c r="F4231" s="2669" t="s">
        <v>10744</v>
      </c>
      <c r="G4231" s="2669" t="s">
        <v>8404</v>
      </c>
      <c r="H4231" s="2669" t="s">
        <v>8405</v>
      </c>
      <c r="I4231" s="3025">
        <v>730</v>
      </c>
      <c r="J4231" s="3025">
        <v>0</v>
      </c>
      <c r="O4231">
        <f>SUMIF('3BL ACTUAL'!C:C,G4231,'3BL ACTUAL'!J:J)</f>
        <v>0</v>
      </c>
    </row>
    <row r="4232" spans="1:15">
      <c r="A4232" s="2669" t="s">
        <v>10729</v>
      </c>
      <c r="B4232" s="2669" t="s">
        <v>5169</v>
      </c>
      <c r="C4232" s="2669" t="s">
        <v>5298</v>
      </c>
      <c r="D4232" s="2669" t="s">
        <v>5299</v>
      </c>
      <c r="E4232" s="2669" t="s">
        <v>8433</v>
      </c>
      <c r="F4232" s="2669" t="s">
        <v>10744</v>
      </c>
      <c r="G4232" s="2669" t="s">
        <v>8980</v>
      </c>
      <c r="H4232" s="2669" t="s">
        <v>9055</v>
      </c>
      <c r="I4232" s="3025">
        <v>0</v>
      </c>
      <c r="J4232" s="3025">
        <v>730</v>
      </c>
      <c r="O4232">
        <f>SUMIF('3BL ACTUAL'!C:C,G4232,'3BL ACTUAL'!J:J)</f>
        <v>0</v>
      </c>
    </row>
    <row r="4233" spans="1:15">
      <c r="H4233" t="s">
        <v>8432</v>
      </c>
      <c r="O4233">
        <f>SUMIF('3BL ACTUAL'!C:C,G4233,'3BL ACTUAL'!J:J)</f>
        <v>0</v>
      </c>
    </row>
    <row r="4234" spans="1:15">
      <c r="O4234">
        <f>SUMIF('3BL ACTUAL'!C:C,G4234,'3BL ACTUAL'!J:J)</f>
        <v>0</v>
      </c>
    </row>
    <row r="4235" spans="1:15">
      <c r="H4235" s="2668" t="s">
        <v>10745</v>
      </c>
      <c r="N4235" s="1460">
        <v>1</v>
      </c>
      <c r="O4235">
        <f>SUMIF('3BL ACTUAL'!C:C,G4235,'3BL ACTUAL'!J:J)</f>
        <v>0</v>
      </c>
    </row>
    <row r="4236" spans="1:15">
      <c r="A4236" s="2669" t="s">
        <v>10729</v>
      </c>
      <c r="B4236" s="2669" t="s">
        <v>5169</v>
      </c>
      <c r="C4236" s="2669" t="s">
        <v>5298</v>
      </c>
      <c r="D4236" s="2669" t="s">
        <v>5299</v>
      </c>
      <c r="E4236" s="2669" t="s">
        <v>8095</v>
      </c>
      <c r="F4236" s="2669" t="s">
        <v>10746</v>
      </c>
      <c r="G4236" s="2669" t="s">
        <v>8072</v>
      </c>
      <c r="H4236" s="2669" t="s">
        <v>8073</v>
      </c>
      <c r="I4236" s="3025">
        <v>74</v>
      </c>
      <c r="J4236" s="3025">
        <v>0</v>
      </c>
      <c r="O4236">
        <f>SUMIF('3BL ACTUAL'!C:C,G4236,'3BL ACTUAL'!J:J)</f>
        <v>0</v>
      </c>
    </row>
    <row r="4237" spans="1:15">
      <c r="A4237" s="2669" t="s">
        <v>10729</v>
      </c>
      <c r="B4237" s="2669" t="s">
        <v>5169</v>
      </c>
      <c r="C4237" s="2669" t="s">
        <v>5298</v>
      </c>
      <c r="D4237" s="2669" t="s">
        <v>5299</v>
      </c>
      <c r="E4237" s="2669" t="s">
        <v>8095</v>
      </c>
      <c r="F4237" s="2669" t="s">
        <v>10746</v>
      </c>
      <c r="G4237" s="2669" t="s">
        <v>8980</v>
      </c>
      <c r="H4237" s="2669" t="s">
        <v>9055</v>
      </c>
      <c r="I4237" s="3025">
        <v>0</v>
      </c>
      <c r="J4237" s="3025">
        <v>74</v>
      </c>
      <c r="O4237">
        <f>SUMIF('3BL ACTUAL'!C:C,G4237,'3BL ACTUAL'!J:J)</f>
        <v>0</v>
      </c>
    </row>
    <row r="4238" spans="1:15">
      <c r="H4238" t="s">
        <v>8096</v>
      </c>
      <c r="O4238">
        <f>SUMIF('3BL ACTUAL'!C:C,G4238,'3BL ACTUAL'!J:J)</f>
        <v>0</v>
      </c>
    </row>
    <row r="4239" spans="1:15">
      <c r="O4239">
        <f>SUMIF('3BL ACTUAL'!C:C,G4239,'3BL ACTUAL'!J:J)</f>
        <v>0</v>
      </c>
    </row>
    <row r="4240" spans="1:15">
      <c r="H4240" s="2668" t="s">
        <v>10747</v>
      </c>
      <c r="O4240">
        <f>SUMIF('3BL ACTUAL'!C:C,G4240,'3BL ACTUAL'!J:J)</f>
        <v>0</v>
      </c>
    </row>
    <row r="4241" spans="1:15">
      <c r="A4241" s="2669" t="s">
        <v>10748</v>
      </c>
      <c r="B4241" s="2669" t="s">
        <v>4415</v>
      </c>
      <c r="C4241" s="2669" t="s">
        <v>5059</v>
      </c>
      <c r="D4241" s="2669" t="s">
        <v>4415</v>
      </c>
      <c r="E4241" s="2669" t="s">
        <v>8675</v>
      </c>
      <c r="F4241" s="2669" t="s">
        <v>10749</v>
      </c>
      <c r="G4241" s="2669" t="s">
        <v>5308</v>
      </c>
      <c r="H4241" s="2669" t="s">
        <v>4921</v>
      </c>
      <c r="I4241" s="3025">
        <v>52.8</v>
      </c>
      <c r="J4241" s="3025">
        <v>0</v>
      </c>
      <c r="O4241">
        <f>SUMIF('3BL ACTUAL'!C:C,G4241,'3BL ACTUAL'!J:J)</f>
        <v>0</v>
      </c>
    </row>
    <row r="4242" spans="1:15">
      <c r="A4242" s="2669" t="s">
        <v>10748</v>
      </c>
      <c r="B4242" s="2669" t="s">
        <v>4415</v>
      </c>
      <c r="C4242" s="2669" t="s">
        <v>5059</v>
      </c>
      <c r="D4242" s="2669" t="s">
        <v>4415</v>
      </c>
      <c r="E4242" s="2669" t="s">
        <v>8675</v>
      </c>
      <c r="F4242" s="2669" t="s">
        <v>10749</v>
      </c>
      <c r="G4242" s="2669" t="s">
        <v>5356</v>
      </c>
      <c r="H4242" s="2669" t="s">
        <v>5025</v>
      </c>
      <c r="I4242" s="3025">
        <v>440</v>
      </c>
      <c r="J4242" s="3025">
        <v>0</v>
      </c>
      <c r="O4242">
        <f>SUMIF('3BL ACTUAL'!C:C,G4242,'3BL ACTUAL'!J:J)</f>
        <v>0</v>
      </c>
    </row>
    <row r="4243" spans="1:15">
      <c r="A4243" s="2669" t="s">
        <v>10748</v>
      </c>
      <c r="B4243" s="2669" t="s">
        <v>4415</v>
      </c>
      <c r="C4243" s="2669" t="s">
        <v>5059</v>
      </c>
      <c r="D4243" s="2669" t="s">
        <v>4415</v>
      </c>
      <c r="E4243" s="2669" t="s">
        <v>8675</v>
      </c>
      <c r="F4243" s="2669" t="s">
        <v>10749</v>
      </c>
      <c r="G4243" s="2669" t="s">
        <v>5303</v>
      </c>
      <c r="H4243" s="2669" t="s">
        <v>5063</v>
      </c>
      <c r="I4243" s="3025">
        <v>0</v>
      </c>
      <c r="J4243" s="3025">
        <v>0</v>
      </c>
      <c r="O4243">
        <f>SUMIF('3BL ACTUAL'!C:C,G4243,'3BL ACTUAL'!J:J)</f>
        <v>0</v>
      </c>
    </row>
    <row r="4244" spans="1:15">
      <c r="A4244" s="2669" t="s">
        <v>10748</v>
      </c>
      <c r="B4244" s="2669" t="s">
        <v>4415</v>
      </c>
      <c r="C4244" s="2669" t="s">
        <v>5059</v>
      </c>
      <c r="D4244" s="2669" t="s">
        <v>4415</v>
      </c>
      <c r="E4244" s="2669" t="s">
        <v>8675</v>
      </c>
      <c r="F4244" s="2669" t="s">
        <v>10749</v>
      </c>
      <c r="G4244" s="2669" t="s">
        <v>5311</v>
      </c>
      <c r="H4244" s="2669" t="s">
        <v>5064</v>
      </c>
      <c r="I4244" s="3025">
        <v>0</v>
      </c>
      <c r="J4244" s="3025">
        <v>492.8</v>
      </c>
      <c r="O4244">
        <f>SUMIF('3BL ACTUAL'!C:C,G4244,'3BL ACTUAL'!J:J)</f>
        <v>0</v>
      </c>
    </row>
    <row r="4245" spans="1:15">
      <c r="H4245" t="s">
        <v>8676</v>
      </c>
      <c r="O4245">
        <f>SUMIF('3BL ACTUAL'!C:C,G4245,'3BL ACTUAL'!J:J)</f>
        <v>0</v>
      </c>
    </row>
    <row r="4246" spans="1:15">
      <c r="O4246">
        <f>SUMIF('3BL ACTUAL'!C:C,G4246,'3BL ACTUAL'!J:J)</f>
        <v>0</v>
      </c>
    </row>
    <row r="4247" spans="1:15">
      <c r="H4247" s="2668" t="s">
        <v>10750</v>
      </c>
      <c r="O4247">
        <f>SUMIF('3BL ACTUAL'!C:C,G4247,'3BL ACTUAL'!J:J)</f>
        <v>0</v>
      </c>
    </row>
    <row r="4248" spans="1:15">
      <c r="A4248" s="2669" t="s">
        <v>10748</v>
      </c>
      <c r="B4248" s="2669" t="s">
        <v>4415</v>
      </c>
      <c r="C4248" s="2669" t="s">
        <v>5059</v>
      </c>
      <c r="D4248" s="2669" t="s">
        <v>4415</v>
      </c>
      <c r="E4248" s="2669" t="s">
        <v>8677</v>
      </c>
      <c r="F4248" s="2669" t="s">
        <v>10751</v>
      </c>
      <c r="G4248" s="2669" t="s">
        <v>5308</v>
      </c>
      <c r="H4248" s="2669" t="s">
        <v>4921</v>
      </c>
      <c r="I4248" s="3025">
        <v>10.8</v>
      </c>
      <c r="J4248" s="3025">
        <v>0</v>
      </c>
      <c r="O4248">
        <f>SUMIF('3BL ACTUAL'!C:C,G4248,'3BL ACTUAL'!J:J)</f>
        <v>0</v>
      </c>
    </row>
    <row r="4249" spans="1:15">
      <c r="A4249" s="2669" t="s">
        <v>10748</v>
      </c>
      <c r="B4249" s="2669" t="s">
        <v>4415</v>
      </c>
      <c r="C4249" s="2669" t="s">
        <v>5059</v>
      </c>
      <c r="D4249" s="2669" t="s">
        <v>4415</v>
      </c>
      <c r="E4249" s="2669" t="s">
        <v>8677</v>
      </c>
      <c r="F4249" s="2669" t="s">
        <v>10751</v>
      </c>
      <c r="G4249" s="2669" t="s">
        <v>5356</v>
      </c>
      <c r="H4249" s="2669" t="s">
        <v>5025</v>
      </c>
      <c r="I4249" s="3025">
        <v>90</v>
      </c>
      <c r="J4249" s="3025">
        <v>0</v>
      </c>
      <c r="O4249">
        <f>SUMIF('3BL ACTUAL'!C:C,G4249,'3BL ACTUAL'!J:J)</f>
        <v>0</v>
      </c>
    </row>
    <row r="4250" spans="1:15">
      <c r="A4250" s="2669" t="s">
        <v>10748</v>
      </c>
      <c r="B4250" s="2669" t="s">
        <v>4415</v>
      </c>
      <c r="C4250" s="2669" t="s">
        <v>5059</v>
      </c>
      <c r="D4250" s="2669" t="s">
        <v>4415</v>
      </c>
      <c r="E4250" s="2669" t="s">
        <v>8677</v>
      </c>
      <c r="F4250" s="2669" t="s">
        <v>10751</v>
      </c>
      <c r="G4250" s="2669" t="s">
        <v>5303</v>
      </c>
      <c r="H4250" s="2669" t="s">
        <v>5063</v>
      </c>
      <c r="I4250" s="3025">
        <v>0</v>
      </c>
      <c r="J4250" s="3025">
        <v>0</v>
      </c>
      <c r="O4250">
        <f>SUMIF('3BL ACTUAL'!C:C,G4250,'3BL ACTUAL'!J:J)</f>
        <v>0</v>
      </c>
    </row>
    <row r="4251" spans="1:15">
      <c r="A4251" s="2669" t="s">
        <v>10748</v>
      </c>
      <c r="B4251" s="2669" t="s">
        <v>4415</v>
      </c>
      <c r="C4251" s="2669" t="s">
        <v>5059</v>
      </c>
      <c r="D4251" s="2669" t="s">
        <v>4415</v>
      </c>
      <c r="E4251" s="2669" t="s">
        <v>8677</v>
      </c>
      <c r="F4251" s="2669" t="s">
        <v>10751</v>
      </c>
      <c r="G4251" s="2669" t="s">
        <v>5311</v>
      </c>
      <c r="H4251" s="2669" t="s">
        <v>5064</v>
      </c>
      <c r="I4251" s="3025">
        <v>0</v>
      </c>
      <c r="J4251" s="3025">
        <v>100.8</v>
      </c>
      <c r="O4251">
        <f>SUMIF('3BL ACTUAL'!C:C,G4251,'3BL ACTUAL'!J:J)</f>
        <v>0</v>
      </c>
    </row>
    <row r="4252" spans="1:15">
      <c r="H4252" t="s">
        <v>8678</v>
      </c>
      <c r="O4252">
        <f>SUMIF('3BL ACTUAL'!C:C,G4252,'3BL ACTUAL'!J:J)</f>
        <v>0</v>
      </c>
    </row>
    <row r="4253" spans="1:15">
      <c r="O4253">
        <f>SUMIF('3BL ACTUAL'!C:C,G4253,'3BL ACTUAL'!J:J)</f>
        <v>0</v>
      </c>
    </row>
    <row r="4254" spans="1:15">
      <c r="H4254" s="2668" t="s">
        <v>10752</v>
      </c>
      <c r="O4254">
        <f>SUMIF('3BL ACTUAL'!C:C,G4254,'3BL ACTUAL'!J:J)</f>
        <v>0</v>
      </c>
    </row>
    <row r="4255" spans="1:15">
      <c r="A4255" s="2669" t="s">
        <v>10748</v>
      </c>
      <c r="B4255" s="2669" t="s">
        <v>4415</v>
      </c>
      <c r="C4255" s="2669" t="s">
        <v>5059</v>
      </c>
      <c r="D4255" s="2669" t="s">
        <v>4415</v>
      </c>
      <c r="E4255" s="2669" t="s">
        <v>8679</v>
      </c>
      <c r="F4255" s="2669" t="s">
        <v>10753</v>
      </c>
      <c r="G4255" s="2669" t="s">
        <v>5308</v>
      </c>
      <c r="H4255" s="2669" t="s">
        <v>4921</v>
      </c>
      <c r="I4255" s="3025">
        <v>52.8</v>
      </c>
      <c r="J4255" s="3025">
        <v>0</v>
      </c>
      <c r="O4255">
        <f>SUMIF('3BL ACTUAL'!C:C,G4255,'3BL ACTUAL'!J:J)</f>
        <v>0</v>
      </c>
    </row>
    <row r="4256" spans="1:15">
      <c r="A4256" s="2669" t="s">
        <v>10748</v>
      </c>
      <c r="B4256" s="2669" t="s">
        <v>4415</v>
      </c>
      <c r="C4256" s="2669" t="s">
        <v>5059</v>
      </c>
      <c r="D4256" s="2669" t="s">
        <v>4415</v>
      </c>
      <c r="E4256" s="2669" t="s">
        <v>8679</v>
      </c>
      <c r="F4256" s="2669" t="s">
        <v>10753</v>
      </c>
      <c r="G4256" s="2669" t="s">
        <v>5356</v>
      </c>
      <c r="H4256" s="2669" t="s">
        <v>5025</v>
      </c>
      <c r="I4256" s="3025">
        <v>440</v>
      </c>
      <c r="J4256" s="3025">
        <v>0</v>
      </c>
      <c r="O4256">
        <f>SUMIF('3BL ACTUAL'!C:C,G4256,'3BL ACTUAL'!J:J)</f>
        <v>0</v>
      </c>
    </row>
    <row r="4257" spans="1:15">
      <c r="A4257" s="2669" t="s">
        <v>10748</v>
      </c>
      <c r="B4257" s="2669" t="s">
        <v>4415</v>
      </c>
      <c r="C4257" s="2669" t="s">
        <v>5059</v>
      </c>
      <c r="D4257" s="2669" t="s">
        <v>4415</v>
      </c>
      <c r="E4257" s="2669" t="s">
        <v>8679</v>
      </c>
      <c r="F4257" s="2669" t="s">
        <v>10753</v>
      </c>
      <c r="G4257" s="2669" t="s">
        <v>5303</v>
      </c>
      <c r="H4257" s="2669" t="s">
        <v>5063</v>
      </c>
      <c r="I4257" s="3025">
        <v>0</v>
      </c>
      <c r="J4257" s="3025">
        <v>0</v>
      </c>
      <c r="O4257">
        <f>SUMIF('3BL ACTUAL'!C:C,G4257,'3BL ACTUAL'!J:J)</f>
        <v>0</v>
      </c>
    </row>
    <row r="4258" spans="1:15">
      <c r="A4258" s="2669" t="s">
        <v>10748</v>
      </c>
      <c r="B4258" s="2669" t="s">
        <v>4415</v>
      </c>
      <c r="C4258" s="2669" t="s">
        <v>5059</v>
      </c>
      <c r="D4258" s="2669" t="s">
        <v>4415</v>
      </c>
      <c r="E4258" s="2669" t="s">
        <v>8679</v>
      </c>
      <c r="F4258" s="2669" t="s">
        <v>10753</v>
      </c>
      <c r="G4258" s="2669" t="s">
        <v>5311</v>
      </c>
      <c r="H4258" s="2669" t="s">
        <v>5064</v>
      </c>
      <c r="I4258" s="3025">
        <v>0</v>
      </c>
      <c r="J4258" s="3025">
        <v>492.8</v>
      </c>
      <c r="O4258">
        <f>SUMIF('3BL ACTUAL'!C:C,G4258,'3BL ACTUAL'!J:J)</f>
        <v>0</v>
      </c>
    </row>
    <row r="4259" spans="1:15">
      <c r="H4259" t="s">
        <v>8680</v>
      </c>
      <c r="O4259">
        <f>SUMIF('3BL ACTUAL'!C:C,G4259,'3BL ACTUAL'!J:J)</f>
        <v>0</v>
      </c>
    </row>
    <row r="4260" spans="1:15">
      <c r="O4260">
        <f>SUMIF('3BL ACTUAL'!C:C,G4260,'3BL ACTUAL'!J:J)</f>
        <v>0</v>
      </c>
    </row>
    <row r="4261" spans="1:15">
      <c r="H4261" s="2668" t="s">
        <v>10754</v>
      </c>
      <c r="O4261">
        <f>SUMIF('3BL ACTUAL'!C:C,G4261,'3BL ACTUAL'!J:J)</f>
        <v>0</v>
      </c>
    </row>
    <row r="4262" spans="1:15">
      <c r="A4262" s="2669" t="s">
        <v>10748</v>
      </c>
      <c r="B4262" s="2669" t="s">
        <v>4415</v>
      </c>
      <c r="C4262" s="2669" t="s">
        <v>5059</v>
      </c>
      <c r="D4262" s="2669" t="s">
        <v>4415</v>
      </c>
      <c r="E4262" s="2669" t="s">
        <v>8681</v>
      </c>
      <c r="F4262" s="2669" t="s">
        <v>10755</v>
      </c>
      <c r="G4262" s="2669" t="s">
        <v>5308</v>
      </c>
      <c r="H4262" s="2669" t="s">
        <v>4921</v>
      </c>
      <c r="I4262" s="3025">
        <v>10.8</v>
      </c>
      <c r="J4262" s="3025">
        <v>0</v>
      </c>
      <c r="O4262">
        <f>SUMIF('3BL ACTUAL'!C:C,G4262,'3BL ACTUAL'!J:J)</f>
        <v>0</v>
      </c>
    </row>
    <row r="4263" spans="1:15">
      <c r="A4263" s="2669" t="s">
        <v>10748</v>
      </c>
      <c r="B4263" s="2669" t="s">
        <v>4415</v>
      </c>
      <c r="C4263" s="2669" t="s">
        <v>5059</v>
      </c>
      <c r="D4263" s="2669" t="s">
        <v>4415</v>
      </c>
      <c r="E4263" s="2669" t="s">
        <v>8681</v>
      </c>
      <c r="F4263" s="2669" t="s">
        <v>10755</v>
      </c>
      <c r="G4263" s="2669" t="s">
        <v>5356</v>
      </c>
      <c r="H4263" s="2669" t="s">
        <v>5025</v>
      </c>
      <c r="I4263" s="3025">
        <v>90</v>
      </c>
      <c r="J4263" s="3025">
        <v>0</v>
      </c>
      <c r="O4263">
        <f>SUMIF('3BL ACTUAL'!C:C,G4263,'3BL ACTUAL'!J:J)</f>
        <v>0</v>
      </c>
    </row>
    <row r="4264" spans="1:15">
      <c r="A4264" s="2669" t="s">
        <v>10748</v>
      </c>
      <c r="B4264" s="2669" t="s">
        <v>4415</v>
      </c>
      <c r="C4264" s="2669" t="s">
        <v>5059</v>
      </c>
      <c r="D4264" s="2669" t="s">
        <v>4415</v>
      </c>
      <c r="E4264" s="2669" t="s">
        <v>8681</v>
      </c>
      <c r="F4264" s="2669" t="s">
        <v>10755</v>
      </c>
      <c r="G4264" s="2669" t="s">
        <v>5303</v>
      </c>
      <c r="H4264" s="2669" t="s">
        <v>5063</v>
      </c>
      <c r="I4264" s="3025">
        <v>0</v>
      </c>
      <c r="J4264" s="3025">
        <v>0</v>
      </c>
      <c r="O4264">
        <f>SUMIF('3BL ACTUAL'!C:C,G4264,'3BL ACTUAL'!J:J)</f>
        <v>0</v>
      </c>
    </row>
    <row r="4265" spans="1:15">
      <c r="A4265" s="2669" t="s">
        <v>10748</v>
      </c>
      <c r="B4265" s="2669" t="s">
        <v>4415</v>
      </c>
      <c r="C4265" s="2669" t="s">
        <v>5059</v>
      </c>
      <c r="D4265" s="2669" t="s">
        <v>4415</v>
      </c>
      <c r="E4265" s="2669" t="s">
        <v>8681</v>
      </c>
      <c r="F4265" s="2669" t="s">
        <v>10755</v>
      </c>
      <c r="G4265" s="2669" t="s">
        <v>5311</v>
      </c>
      <c r="H4265" s="2669" t="s">
        <v>5064</v>
      </c>
      <c r="I4265" s="3025">
        <v>0</v>
      </c>
      <c r="J4265" s="3025">
        <v>100.8</v>
      </c>
      <c r="O4265">
        <f>SUMIF('3BL ACTUAL'!C:C,G4265,'3BL ACTUAL'!J:J)</f>
        <v>0</v>
      </c>
    </row>
    <row r="4266" spans="1:15">
      <c r="H4266" t="s">
        <v>8682</v>
      </c>
      <c r="O4266">
        <f>SUMIF('3BL ACTUAL'!C:C,G4266,'3BL ACTUAL'!J:J)</f>
        <v>0</v>
      </c>
    </row>
    <row r="4267" spans="1:15">
      <c r="O4267">
        <f>SUMIF('3BL ACTUAL'!C:C,G4267,'3BL ACTUAL'!J:J)</f>
        <v>0</v>
      </c>
    </row>
    <row r="4268" spans="1:15">
      <c r="H4268" s="2668" t="s">
        <v>10756</v>
      </c>
      <c r="O4268">
        <f>SUMIF('3BL ACTUAL'!C:C,G4268,'3BL ACTUAL'!J:J)</f>
        <v>0</v>
      </c>
    </row>
    <row r="4269" spans="1:15">
      <c r="A4269" s="2669" t="s">
        <v>10757</v>
      </c>
      <c r="B4269" s="2669" t="s">
        <v>4415</v>
      </c>
      <c r="C4269" s="2669" t="s">
        <v>5059</v>
      </c>
      <c r="D4269" s="2669" t="s">
        <v>4415</v>
      </c>
      <c r="E4269" s="2669" t="s">
        <v>8669</v>
      </c>
      <c r="F4269" s="2669" t="s">
        <v>10758</v>
      </c>
      <c r="G4269" s="2669" t="s">
        <v>5308</v>
      </c>
      <c r="H4269" s="2669" t="s">
        <v>4921</v>
      </c>
      <c r="I4269" s="3025">
        <v>57</v>
      </c>
      <c r="J4269" s="3025">
        <v>0</v>
      </c>
      <c r="O4269">
        <f>SUMIF('3BL ACTUAL'!C:C,G4269,'3BL ACTUAL'!J:J)</f>
        <v>0</v>
      </c>
    </row>
    <row r="4270" spans="1:15">
      <c r="A4270" s="2669" t="s">
        <v>10757</v>
      </c>
      <c r="B4270" s="2669" t="s">
        <v>4415</v>
      </c>
      <c r="C4270" s="2669" t="s">
        <v>5059</v>
      </c>
      <c r="D4270" s="2669" t="s">
        <v>4415</v>
      </c>
      <c r="E4270" s="2669" t="s">
        <v>8669</v>
      </c>
      <c r="F4270" s="2669" t="s">
        <v>10758</v>
      </c>
      <c r="G4270" s="2669" t="s">
        <v>5356</v>
      </c>
      <c r="H4270" s="2669" t="s">
        <v>5025</v>
      </c>
      <c r="I4270" s="3025">
        <v>475</v>
      </c>
      <c r="J4270" s="3025">
        <v>0</v>
      </c>
      <c r="O4270">
        <f>SUMIF('3BL ACTUAL'!C:C,G4270,'3BL ACTUAL'!J:J)</f>
        <v>0</v>
      </c>
    </row>
    <row r="4271" spans="1:15">
      <c r="A4271" s="2669" t="s">
        <v>10757</v>
      </c>
      <c r="B4271" s="2669" t="s">
        <v>4415</v>
      </c>
      <c r="C4271" s="2669" t="s">
        <v>5059</v>
      </c>
      <c r="D4271" s="2669" t="s">
        <v>4415</v>
      </c>
      <c r="E4271" s="2669" t="s">
        <v>8669</v>
      </c>
      <c r="F4271" s="2669" t="s">
        <v>10758</v>
      </c>
      <c r="G4271" s="2669" t="s">
        <v>5303</v>
      </c>
      <c r="H4271" s="2669" t="s">
        <v>5063</v>
      </c>
      <c r="I4271" s="3025">
        <v>0</v>
      </c>
      <c r="J4271" s="3025">
        <v>0</v>
      </c>
      <c r="O4271">
        <f>SUMIF('3BL ACTUAL'!C:C,G4271,'3BL ACTUAL'!J:J)</f>
        <v>0</v>
      </c>
    </row>
    <row r="4272" spans="1:15">
      <c r="A4272" s="2669" t="s">
        <v>10757</v>
      </c>
      <c r="B4272" s="2669" t="s">
        <v>4415</v>
      </c>
      <c r="C4272" s="2669" t="s">
        <v>5059</v>
      </c>
      <c r="D4272" s="2669" t="s">
        <v>4415</v>
      </c>
      <c r="E4272" s="2669" t="s">
        <v>8669</v>
      </c>
      <c r="F4272" s="2669" t="s">
        <v>10758</v>
      </c>
      <c r="G4272" s="2669" t="s">
        <v>5311</v>
      </c>
      <c r="H4272" s="2669" t="s">
        <v>5064</v>
      </c>
      <c r="I4272" s="3025">
        <v>0</v>
      </c>
      <c r="J4272" s="3025">
        <v>532</v>
      </c>
      <c r="O4272">
        <f>SUMIF('3BL ACTUAL'!C:C,G4272,'3BL ACTUAL'!J:J)</f>
        <v>0</v>
      </c>
    </row>
    <row r="4273" spans="1:15">
      <c r="H4273" t="s">
        <v>8670</v>
      </c>
      <c r="O4273">
        <f>SUMIF('3BL ACTUAL'!C:C,G4273,'3BL ACTUAL'!J:J)</f>
        <v>0</v>
      </c>
    </row>
    <row r="4274" spans="1:15">
      <c r="O4274">
        <f>SUMIF('3BL ACTUAL'!C:C,G4274,'3BL ACTUAL'!J:J)</f>
        <v>0</v>
      </c>
    </row>
    <row r="4275" spans="1:15">
      <c r="H4275" s="2668" t="s">
        <v>10759</v>
      </c>
      <c r="O4275">
        <f>SUMIF('3BL ACTUAL'!C:C,G4275,'3BL ACTUAL'!J:J)</f>
        <v>0</v>
      </c>
    </row>
    <row r="4276" spans="1:15">
      <c r="A4276" s="2669" t="s">
        <v>10757</v>
      </c>
      <c r="B4276" s="2669" t="s">
        <v>4415</v>
      </c>
      <c r="C4276" s="2669" t="s">
        <v>5059</v>
      </c>
      <c r="D4276" s="2669" t="s">
        <v>4415</v>
      </c>
      <c r="E4276" s="2669" t="s">
        <v>8671</v>
      </c>
      <c r="F4276" s="2669" t="s">
        <v>10760</v>
      </c>
      <c r="G4276" s="2669" t="s">
        <v>5308</v>
      </c>
      <c r="H4276" s="2669" t="s">
        <v>5097</v>
      </c>
      <c r="I4276" s="3025">
        <v>0</v>
      </c>
      <c r="J4276" s="3025">
        <v>0</v>
      </c>
      <c r="O4276">
        <f>SUMIF('3BL ACTUAL'!C:C,G4276,'3BL ACTUAL'!J:J)</f>
        <v>0</v>
      </c>
    </row>
    <row r="4277" spans="1:15">
      <c r="A4277" s="2669" t="s">
        <v>10757</v>
      </c>
      <c r="B4277" s="2669" t="s">
        <v>4415</v>
      </c>
      <c r="C4277" s="2669" t="s">
        <v>5059</v>
      </c>
      <c r="D4277" s="2669" t="s">
        <v>4415</v>
      </c>
      <c r="E4277" s="2669" t="s">
        <v>8671</v>
      </c>
      <c r="F4277" s="2669" t="s">
        <v>10760</v>
      </c>
      <c r="G4277" s="2669" t="s">
        <v>5356</v>
      </c>
      <c r="H4277" s="2669" t="s">
        <v>5025</v>
      </c>
      <c r="I4277" s="3025">
        <v>1000</v>
      </c>
      <c r="J4277" s="3025">
        <v>0</v>
      </c>
      <c r="O4277">
        <f>SUMIF('3BL ACTUAL'!C:C,G4277,'3BL ACTUAL'!J:J)</f>
        <v>0</v>
      </c>
    </row>
    <row r="4278" spans="1:15">
      <c r="A4278" s="2669" t="s">
        <v>10757</v>
      </c>
      <c r="B4278" s="2669" t="s">
        <v>4415</v>
      </c>
      <c r="C4278" s="2669" t="s">
        <v>5059</v>
      </c>
      <c r="D4278" s="2669" t="s">
        <v>4415</v>
      </c>
      <c r="E4278" s="2669" t="s">
        <v>8671</v>
      </c>
      <c r="F4278" s="2669" t="s">
        <v>10760</v>
      </c>
      <c r="G4278" s="2669" t="s">
        <v>5303</v>
      </c>
      <c r="H4278" s="2669" t="s">
        <v>5063</v>
      </c>
      <c r="I4278" s="3025">
        <v>0</v>
      </c>
      <c r="J4278" s="3025">
        <v>0</v>
      </c>
      <c r="O4278">
        <f>SUMIF('3BL ACTUAL'!C:C,G4278,'3BL ACTUAL'!J:J)</f>
        <v>0</v>
      </c>
    </row>
    <row r="4279" spans="1:15">
      <c r="A4279" s="2669" t="s">
        <v>10757</v>
      </c>
      <c r="B4279" s="2669" t="s">
        <v>4415</v>
      </c>
      <c r="C4279" s="2669" t="s">
        <v>5059</v>
      </c>
      <c r="D4279" s="2669" t="s">
        <v>4415</v>
      </c>
      <c r="E4279" s="2669" t="s">
        <v>8671</v>
      </c>
      <c r="F4279" s="2669" t="s">
        <v>10760</v>
      </c>
      <c r="G4279" s="2669" t="s">
        <v>5311</v>
      </c>
      <c r="H4279" s="2669" t="s">
        <v>5064</v>
      </c>
      <c r="I4279" s="3025">
        <v>0</v>
      </c>
      <c r="J4279" s="3025">
        <v>1000</v>
      </c>
      <c r="O4279">
        <f>SUMIF('3BL ACTUAL'!C:C,G4279,'3BL ACTUAL'!J:J)</f>
        <v>0</v>
      </c>
    </row>
    <row r="4280" spans="1:15">
      <c r="H4280" t="s">
        <v>8672</v>
      </c>
      <c r="O4280">
        <f>SUMIF('3BL ACTUAL'!C:C,G4280,'3BL ACTUAL'!J:J)</f>
        <v>0</v>
      </c>
    </row>
    <row r="4281" spans="1:15">
      <c r="O4281">
        <f>SUMIF('3BL ACTUAL'!C:C,G4281,'3BL ACTUAL'!J:J)</f>
        <v>0</v>
      </c>
    </row>
    <row r="4282" spans="1:15">
      <c r="H4282" s="2668" t="s">
        <v>10761</v>
      </c>
      <c r="O4282">
        <f>SUMIF('3BL ACTUAL'!C:C,G4282,'3BL ACTUAL'!J:J)</f>
        <v>0</v>
      </c>
    </row>
    <row r="4283" spans="1:15">
      <c r="A4283" s="2669" t="s">
        <v>10757</v>
      </c>
      <c r="B4283" s="2669" t="s">
        <v>4415</v>
      </c>
      <c r="C4283" s="2669" t="s">
        <v>5059</v>
      </c>
      <c r="D4283" s="2669" t="s">
        <v>4415</v>
      </c>
      <c r="E4283" s="2669" t="s">
        <v>8673</v>
      </c>
      <c r="F4283" s="2669" t="s">
        <v>10762</v>
      </c>
      <c r="G4283" s="2669" t="s">
        <v>5308</v>
      </c>
      <c r="H4283" s="2669" t="s">
        <v>5097</v>
      </c>
      <c r="I4283" s="3025">
        <v>0</v>
      </c>
      <c r="J4283" s="3025">
        <v>0</v>
      </c>
      <c r="O4283">
        <f>SUMIF('3BL ACTUAL'!C:C,G4283,'3BL ACTUAL'!J:J)</f>
        <v>0</v>
      </c>
    </row>
    <row r="4284" spans="1:15">
      <c r="A4284" s="2669" t="s">
        <v>10757</v>
      </c>
      <c r="B4284" s="2669" t="s">
        <v>4415</v>
      </c>
      <c r="C4284" s="2669" t="s">
        <v>5059</v>
      </c>
      <c r="D4284" s="2669" t="s">
        <v>4415</v>
      </c>
      <c r="E4284" s="2669" t="s">
        <v>8673</v>
      </c>
      <c r="F4284" s="2669" t="s">
        <v>10762</v>
      </c>
      <c r="G4284" s="2669" t="s">
        <v>5358</v>
      </c>
      <c r="H4284" s="2669" t="s">
        <v>5027</v>
      </c>
      <c r="I4284" s="3025">
        <v>1000</v>
      </c>
      <c r="J4284" s="3025">
        <v>0</v>
      </c>
      <c r="O4284">
        <f>SUMIF('3BL ACTUAL'!C:C,G4284,'3BL ACTUAL'!J:J)</f>
        <v>0</v>
      </c>
    </row>
    <row r="4285" spans="1:15">
      <c r="A4285" s="2669" t="s">
        <v>10757</v>
      </c>
      <c r="B4285" s="2669" t="s">
        <v>4415</v>
      </c>
      <c r="C4285" s="2669" t="s">
        <v>5059</v>
      </c>
      <c r="D4285" s="2669" t="s">
        <v>4415</v>
      </c>
      <c r="E4285" s="2669" t="s">
        <v>8673</v>
      </c>
      <c r="F4285" s="2669" t="s">
        <v>10762</v>
      </c>
      <c r="G4285" s="2669" t="s">
        <v>5303</v>
      </c>
      <c r="H4285" s="2669" t="s">
        <v>5063</v>
      </c>
      <c r="I4285" s="3025">
        <v>0</v>
      </c>
      <c r="J4285" s="3025">
        <v>0</v>
      </c>
      <c r="O4285">
        <f>SUMIF('3BL ACTUAL'!C:C,G4285,'3BL ACTUAL'!J:J)</f>
        <v>0</v>
      </c>
    </row>
    <row r="4286" spans="1:15">
      <c r="A4286" s="2669" t="s">
        <v>10757</v>
      </c>
      <c r="B4286" s="2669" t="s">
        <v>4415</v>
      </c>
      <c r="C4286" s="2669" t="s">
        <v>5059</v>
      </c>
      <c r="D4286" s="2669" t="s">
        <v>4415</v>
      </c>
      <c r="E4286" s="2669" t="s">
        <v>8673</v>
      </c>
      <c r="F4286" s="2669" t="s">
        <v>10762</v>
      </c>
      <c r="G4286" s="2669" t="s">
        <v>5311</v>
      </c>
      <c r="H4286" s="2669" t="s">
        <v>5064</v>
      </c>
      <c r="I4286" s="3025">
        <v>0</v>
      </c>
      <c r="J4286" s="3025">
        <v>1000</v>
      </c>
      <c r="O4286">
        <f>SUMIF('3BL ACTUAL'!C:C,G4286,'3BL ACTUAL'!J:J)</f>
        <v>0</v>
      </c>
    </row>
    <row r="4287" spans="1:15">
      <c r="H4287" t="s">
        <v>8674</v>
      </c>
      <c r="O4287">
        <f>SUMIF('3BL ACTUAL'!C:C,G4287,'3BL ACTUAL'!J:J)</f>
        <v>0</v>
      </c>
    </row>
    <row r="4288" spans="1:15">
      <c r="O4288">
        <f>SUMIF('3BL ACTUAL'!C:C,G4288,'3BL ACTUAL'!J:J)</f>
        <v>0</v>
      </c>
    </row>
    <row r="4289" spans="1:15">
      <c r="H4289" s="2668" t="s">
        <v>10766</v>
      </c>
      <c r="O4289">
        <f>SUMIF('3BL ACTUAL'!C:C,G4289,'3BL ACTUAL'!J:J)</f>
        <v>0</v>
      </c>
    </row>
    <row r="4290" spans="1:15">
      <c r="A4290" s="2669" t="s">
        <v>10757</v>
      </c>
      <c r="B4290" s="2669" t="s">
        <v>5071</v>
      </c>
      <c r="C4290" s="2669" t="s">
        <v>9011</v>
      </c>
      <c r="D4290" s="2669" t="s">
        <v>5071</v>
      </c>
      <c r="E4290" s="2669" t="s">
        <v>10767</v>
      </c>
      <c r="F4290" s="2669" t="s">
        <v>10768</v>
      </c>
      <c r="G4290" s="2669" t="s">
        <v>5311</v>
      </c>
      <c r="H4290" s="2669" t="s">
        <v>5015</v>
      </c>
      <c r="I4290" s="3025">
        <v>5700</v>
      </c>
      <c r="J4290" s="3025">
        <v>0</v>
      </c>
      <c r="O4290">
        <f>SUMIF('3BL ACTUAL'!C:C,G4290,'3BL ACTUAL'!J:J)</f>
        <v>0</v>
      </c>
    </row>
    <row r="4291" spans="1:15">
      <c r="A4291" s="2669" t="s">
        <v>10757</v>
      </c>
      <c r="B4291" s="2669" t="s">
        <v>5071</v>
      </c>
      <c r="C4291" s="2669" t="s">
        <v>9011</v>
      </c>
      <c r="D4291" s="2669" t="s">
        <v>5071</v>
      </c>
      <c r="E4291" s="2669" t="s">
        <v>10767</v>
      </c>
      <c r="F4291" s="2669" t="s">
        <v>10768</v>
      </c>
      <c r="G4291" s="2669" t="s">
        <v>5305</v>
      </c>
      <c r="H4291" s="2669" t="s">
        <v>9014</v>
      </c>
      <c r="I4291" s="3025">
        <v>0</v>
      </c>
      <c r="J4291" s="3025">
        <v>5700</v>
      </c>
      <c r="O4291">
        <f>SUMIF('3BL ACTUAL'!C:C,G4291,'3BL ACTUAL'!J:J)</f>
        <v>0</v>
      </c>
    </row>
    <row r="4292" spans="1:15">
      <c r="H4292" t="s">
        <v>9015</v>
      </c>
      <c r="O4292">
        <f>SUMIF('3BL ACTUAL'!C:C,G4292,'3BL ACTUAL'!J:J)</f>
        <v>0</v>
      </c>
    </row>
    <row r="4293" spans="1:15">
      <c r="O4293">
        <f>SUMIF('3BL ACTUAL'!C:C,G4293,'3BL ACTUAL'!J:J)</f>
        <v>0</v>
      </c>
    </row>
    <row r="4294" spans="1:15">
      <c r="H4294" s="2668" t="s">
        <v>10763</v>
      </c>
      <c r="O4294">
        <f>SUMIF('3BL ACTUAL'!C:C,G4294,'3BL ACTUAL'!J:J)</f>
        <v>0</v>
      </c>
    </row>
    <row r="4295" spans="1:15">
      <c r="A4295" s="2669" t="s">
        <v>10757</v>
      </c>
      <c r="B4295" s="2669" t="s">
        <v>5071</v>
      </c>
      <c r="C4295" s="2669" t="s">
        <v>9011</v>
      </c>
      <c r="D4295" s="2669" t="s">
        <v>5071</v>
      </c>
      <c r="E4295" s="2669" t="s">
        <v>10764</v>
      </c>
      <c r="F4295" s="2669" t="s">
        <v>10765</v>
      </c>
      <c r="G4295" s="2669" t="s">
        <v>5311</v>
      </c>
      <c r="H4295" s="2669" t="s">
        <v>5015</v>
      </c>
      <c r="I4295" s="3025">
        <v>1338.4</v>
      </c>
      <c r="J4295" s="3025">
        <v>0</v>
      </c>
      <c r="O4295">
        <f>SUMIF('3BL ACTUAL'!C:C,G4295,'3BL ACTUAL'!J:J)</f>
        <v>0</v>
      </c>
    </row>
    <row r="4296" spans="1:15">
      <c r="A4296" s="2669" t="s">
        <v>10757</v>
      </c>
      <c r="B4296" s="2669" t="s">
        <v>5071</v>
      </c>
      <c r="C4296" s="2669" t="s">
        <v>9011</v>
      </c>
      <c r="D4296" s="2669" t="s">
        <v>5071</v>
      </c>
      <c r="E4296" s="2669" t="s">
        <v>10764</v>
      </c>
      <c r="F4296" s="2669" t="s">
        <v>10765</v>
      </c>
      <c r="G4296" s="2669" t="s">
        <v>5305</v>
      </c>
      <c r="H4296" s="2669" t="s">
        <v>9014</v>
      </c>
      <c r="I4296" s="3025">
        <v>0</v>
      </c>
      <c r="J4296" s="3025">
        <v>1338.4</v>
      </c>
      <c r="O4296">
        <f>SUMIF('3BL ACTUAL'!C:C,G4296,'3BL ACTUAL'!J:J)</f>
        <v>0</v>
      </c>
    </row>
    <row r="4297" spans="1:15">
      <c r="H4297" t="s">
        <v>9015</v>
      </c>
      <c r="O4297">
        <f>SUMIF('3BL ACTUAL'!C:C,G4297,'3BL ACTUAL'!J:J)</f>
        <v>0</v>
      </c>
    </row>
    <row r="4298" spans="1:15">
      <c r="O4298">
        <f>SUMIF('3BL ACTUAL'!C:C,G4298,'3BL ACTUAL'!J:J)</f>
        <v>0</v>
      </c>
    </row>
    <row r="4299" spans="1:15">
      <c r="H4299" s="2668" t="s">
        <v>10769</v>
      </c>
      <c r="O4299">
        <f>SUMIF('3BL ACTUAL'!C:C,G4299,'3BL ACTUAL'!J:J)</f>
        <v>0</v>
      </c>
    </row>
    <row r="4300" spans="1:15">
      <c r="A4300" s="2669" t="s">
        <v>10770</v>
      </c>
      <c r="B4300" s="2669" t="s">
        <v>4415</v>
      </c>
      <c r="C4300" s="2669" t="s">
        <v>5059</v>
      </c>
      <c r="D4300" s="2669" t="s">
        <v>4415</v>
      </c>
      <c r="E4300" s="2669" t="s">
        <v>7717</v>
      </c>
      <c r="F4300" s="2669" t="s">
        <v>10771</v>
      </c>
      <c r="G4300" s="2669" t="s">
        <v>5308</v>
      </c>
      <c r="H4300" s="2669" t="s">
        <v>5097</v>
      </c>
      <c r="I4300" s="3025">
        <v>0</v>
      </c>
      <c r="J4300" s="3025">
        <v>0</v>
      </c>
      <c r="O4300">
        <f>SUMIF('3BL ACTUAL'!C:C,G4300,'3BL ACTUAL'!J:J)</f>
        <v>0</v>
      </c>
    </row>
    <row r="4301" spans="1:15">
      <c r="A4301" s="2669" t="s">
        <v>10770</v>
      </c>
      <c r="B4301" s="2669" t="s">
        <v>4415</v>
      </c>
      <c r="C4301" s="2669" t="s">
        <v>5059</v>
      </c>
      <c r="D4301" s="2669" t="s">
        <v>4415</v>
      </c>
      <c r="E4301" s="2669" t="s">
        <v>7717</v>
      </c>
      <c r="F4301" s="2669" t="s">
        <v>10771</v>
      </c>
      <c r="G4301" s="2669" t="s">
        <v>5343</v>
      </c>
      <c r="H4301" s="2669" t="s">
        <v>4975</v>
      </c>
      <c r="I4301" s="3025">
        <v>80</v>
      </c>
      <c r="J4301" s="3025">
        <v>0</v>
      </c>
      <c r="O4301">
        <f>SUMIF('3BL ACTUAL'!C:C,G4301,'3BL ACTUAL'!J:J)</f>
        <v>0</v>
      </c>
    </row>
    <row r="4302" spans="1:15">
      <c r="A4302" s="2669" t="s">
        <v>10770</v>
      </c>
      <c r="B4302" s="2669" t="s">
        <v>4415</v>
      </c>
      <c r="C4302" s="2669" t="s">
        <v>5059</v>
      </c>
      <c r="D4302" s="2669" t="s">
        <v>4415</v>
      </c>
      <c r="E4302" s="2669" t="s">
        <v>7717</v>
      </c>
      <c r="F4302" s="2669" t="s">
        <v>10771</v>
      </c>
      <c r="G4302" s="2669" t="s">
        <v>5303</v>
      </c>
      <c r="H4302" s="2669" t="s">
        <v>5063</v>
      </c>
      <c r="I4302" s="3025">
        <v>0</v>
      </c>
      <c r="J4302" s="3025">
        <v>0</v>
      </c>
      <c r="O4302">
        <f>SUMIF('3BL ACTUAL'!C:C,G4302,'3BL ACTUAL'!J:J)</f>
        <v>0</v>
      </c>
    </row>
    <row r="4303" spans="1:15">
      <c r="A4303" s="2669" t="s">
        <v>10770</v>
      </c>
      <c r="B4303" s="2669" t="s">
        <v>4415</v>
      </c>
      <c r="C4303" s="2669" t="s">
        <v>5059</v>
      </c>
      <c r="D4303" s="2669" t="s">
        <v>4415</v>
      </c>
      <c r="E4303" s="2669" t="s">
        <v>7717</v>
      </c>
      <c r="F4303" s="2669" t="s">
        <v>10771</v>
      </c>
      <c r="G4303" s="2669" t="s">
        <v>5311</v>
      </c>
      <c r="H4303" s="2669" t="s">
        <v>5064</v>
      </c>
      <c r="I4303" s="3025">
        <v>0</v>
      </c>
      <c r="J4303" s="3025">
        <v>80</v>
      </c>
      <c r="O4303">
        <f>SUMIF('3BL ACTUAL'!C:C,G4303,'3BL ACTUAL'!J:J)</f>
        <v>0</v>
      </c>
    </row>
    <row r="4304" spans="1:15">
      <c r="H4304" t="s">
        <v>7718</v>
      </c>
      <c r="O4304">
        <f>SUMIF('3BL ACTUAL'!C:C,G4304,'3BL ACTUAL'!J:J)</f>
        <v>0</v>
      </c>
    </row>
    <row r="4305" spans="1:15">
      <c r="O4305">
        <f>SUMIF('3BL ACTUAL'!C:C,G4305,'3BL ACTUAL'!J:J)</f>
        <v>0</v>
      </c>
    </row>
    <row r="4306" spans="1:15">
      <c r="H4306" s="2668" t="s">
        <v>10772</v>
      </c>
      <c r="O4306">
        <f>SUMIF('3BL ACTUAL'!C:C,G4306,'3BL ACTUAL'!J:J)</f>
        <v>0</v>
      </c>
    </row>
    <row r="4307" spans="1:15">
      <c r="A4307" s="2669" t="s">
        <v>10773</v>
      </c>
      <c r="B4307" s="2669" t="s">
        <v>4415</v>
      </c>
      <c r="C4307" s="2669" t="s">
        <v>5059</v>
      </c>
      <c r="D4307" s="2669" t="s">
        <v>4415</v>
      </c>
      <c r="E4307" s="2669" t="s">
        <v>8665</v>
      </c>
      <c r="F4307" s="2669" t="s">
        <v>10774</v>
      </c>
      <c r="G4307" s="2669" t="s">
        <v>5308</v>
      </c>
      <c r="H4307" s="2669" t="s">
        <v>4921</v>
      </c>
      <c r="I4307" s="3025">
        <v>5.22</v>
      </c>
      <c r="J4307" s="3025">
        <v>0</v>
      </c>
      <c r="O4307">
        <f>SUMIF('3BL ACTUAL'!C:C,G4307,'3BL ACTUAL'!J:J)</f>
        <v>0</v>
      </c>
    </row>
    <row r="4308" spans="1:15">
      <c r="A4308" s="2669" t="s">
        <v>10773</v>
      </c>
      <c r="B4308" s="2669" t="s">
        <v>4415</v>
      </c>
      <c r="C4308" s="2669" t="s">
        <v>5059</v>
      </c>
      <c r="D4308" s="2669" t="s">
        <v>4415</v>
      </c>
      <c r="E4308" s="2669" t="s">
        <v>8665</v>
      </c>
      <c r="F4308" s="2669" t="s">
        <v>10774</v>
      </c>
      <c r="G4308" s="2669" t="s">
        <v>5356</v>
      </c>
      <c r="H4308" s="2669" t="s">
        <v>5025</v>
      </c>
      <c r="I4308" s="3025">
        <v>43.5</v>
      </c>
      <c r="J4308" s="3025">
        <v>0</v>
      </c>
      <c r="O4308">
        <f>SUMIF('3BL ACTUAL'!C:C,G4308,'3BL ACTUAL'!J:J)</f>
        <v>0</v>
      </c>
    </row>
    <row r="4309" spans="1:15">
      <c r="A4309" s="2669" t="s">
        <v>10773</v>
      </c>
      <c r="B4309" s="2669" t="s">
        <v>4415</v>
      </c>
      <c r="C4309" s="2669" t="s">
        <v>5059</v>
      </c>
      <c r="D4309" s="2669" t="s">
        <v>4415</v>
      </c>
      <c r="E4309" s="2669" t="s">
        <v>8665</v>
      </c>
      <c r="F4309" s="2669" t="s">
        <v>10774</v>
      </c>
      <c r="G4309" s="2669" t="s">
        <v>5303</v>
      </c>
      <c r="H4309" s="2669" t="s">
        <v>5063</v>
      </c>
      <c r="I4309" s="3025">
        <v>0</v>
      </c>
      <c r="J4309" s="3025">
        <v>0</v>
      </c>
      <c r="O4309">
        <f>SUMIF('3BL ACTUAL'!C:C,G4309,'3BL ACTUAL'!J:J)</f>
        <v>0</v>
      </c>
    </row>
    <row r="4310" spans="1:15">
      <c r="A4310" s="2669" t="s">
        <v>10773</v>
      </c>
      <c r="B4310" s="2669" t="s">
        <v>4415</v>
      </c>
      <c r="C4310" s="2669" t="s">
        <v>5059</v>
      </c>
      <c r="D4310" s="2669" t="s">
        <v>4415</v>
      </c>
      <c r="E4310" s="2669" t="s">
        <v>8665</v>
      </c>
      <c r="F4310" s="2669" t="s">
        <v>10774</v>
      </c>
      <c r="G4310" s="2669" t="s">
        <v>5311</v>
      </c>
      <c r="H4310" s="2669" t="s">
        <v>5064</v>
      </c>
      <c r="I4310" s="3025">
        <v>0</v>
      </c>
      <c r="J4310" s="3025">
        <v>48.72</v>
      </c>
      <c r="O4310">
        <f>SUMIF('3BL ACTUAL'!C:C,G4310,'3BL ACTUAL'!J:J)</f>
        <v>0</v>
      </c>
    </row>
    <row r="4311" spans="1:15">
      <c r="H4311" t="s">
        <v>8666</v>
      </c>
      <c r="O4311">
        <f>SUMIF('3BL ACTUAL'!C:C,G4311,'3BL ACTUAL'!J:J)</f>
        <v>0</v>
      </c>
    </row>
    <row r="4312" spans="1:15">
      <c r="O4312">
        <f>SUMIF('3BL ACTUAL'!C:C,G4312,'3BL ACTUAL'!J:J)</f>
        <v>0</v>
      </c>
    </row>
    <row r="4313" spans="1:15">
      <c r="H4313" s="2668" t="s">
        <v>10775</v>
      </c>
      <c r="O4313">
        <f>SUMIF('3BL ACTUAL'!C:C,G4313,'3BL ACTUAL'!J:J)</f>
        <v>0</v>
      </c>
    </row>
    <row r="4314" spans="1:15">
      <c r="A4314" s="2669" t="s">
        <v>10773</v>
      </c>
      <c r="B4314" s="2669" t="s">
        <v>4415</v>
      </c>
      <c r="C4314" s="2669" t="s">
        <v>5059</v>
      </c>
      <c r="D4314" s="2669" t="s">
        <v>4415</v>
      </c>
      <c r="E4314" s="2669" t="s">
        <v>8667</v>
      </c>
      <c r="F4314" s="2669" t="s">
        <v>10776</v>
      </c>
      <c r="G4314" s="2669" t="s">
        <v>5303</v>
      </c>
      <c r="H4314" s="2669" t="s">
        <v>5283</v>
      </c>
      <c r="I4314" s="3025">
        <v>320.5</v>
      </c>
      <c r="J4314" s="3025">
        <v>0</v>
      </c>
      <c r="O4314">
        <f>SUMIF('3BL ACTUAL'!C:C,G4314,'3BL ACTUAL'!J:J)</f>
        <v>0</v>
      </c>
    </row>
    <row r="4315" spans="1:15">
      <c r="A4315" s="2669" t="s">
        <v>10773</v>
      </c>
      <c r="B4315" s="2669" t="s">
        <v>4415</v>
      </c>
      <c r="C4315" s="2669" t="s">
        <v>5059</v>
      </c>
      <c r="D4315" s="2669" t="s">
        <v>4415</v>
      </c>
      <c r="E4315" s="2669" t="s">
        <v>8667</v>
      </c>
      <c r="F4315" s="2669" t="s">
        <v>10776</v>
      </c>
      <c r="G4315" s="2669" t="s">
        <v>5308</v>
      </c>
      <c r="H4315" s="2669" t="s">
        <v>5097</v>
      </c>
      <c r="I4315" s="3025">
        <v>0</v>
      </c>
      <c r="J4315" s="3025">
        <v>0</v>
      </c>
      <c r="O4315">
        <f>SUMIF('3BL ACTUAL'!C:C,G4315,'3BL ACTUAL'!J:J)</f>
        <v>0</v>
      </c>
    </row>
    <row r="4316" spans="1:15">
      <c r="A4316" s="2669" t="s">
        <v>10773</v>
      </c>
      <c r="B4316" s="2669" t="s">
        <v>4415</v>
      </c>
      <c r="C4316" s="2669" t="s">
        <v>5059</v>
      </c>
      <c r="D4316" s="2669" t="s">
        <v>4415</v>
      </c>
      <c r="E4316" s="2669" t="s">
        <v>8667</v>
      </c>
      <c r="F4316" s="2669" t="s">
        <v>10776</v>
      </c>
      <c r="G4316" s="2669" t="s">
        <v>5311</v>
      </c>
      <c r="H4316" s="2669" t="s">
        <v>5064</v>
      </c>
      <c r="I4316" s="3025">
        <v>0</v>
      </c>
      <c r="J4316" s="3025">
        <v>320.5</v>
      </c>
      <c r="O4316">
        <f>SUMIF('3BL ACTUAL'!C:C,G4316,'3BL ACTUAL'!J:J)</f>
        <v>0</v>
      </c>
    </row>
    <row r="4317" spans="1:15">
      <c r="H4317" t="s">
        <v>8668</v>
      </c>
      <c r="O4317">
        <f>SUMIF('3BL ACTUAL'!C:C,G4317,'3BL ACTUAL'!J:J)</f>
        <v>0</v>
      </c>
    </row>
    <row r="4318" spans="1:15">
      <c r="O4318">
        <f>SUMIF('3BL ACTUAL'!C:C,G4318,'3BL ACTUAL'!J:J)</f>
        <v>0</v>
      </c>
    </row>
    <row r="4319" spans="1:15">
      <c r="H4319" s="2668" t="s">
        <v>10777</v>
      </c>
      <c r="O4319">
        <f>SUMIF('3BL ACTUAL'!C:C,G4319,'3BL ACTUAL'!J:J)</f>
        <v>0</v>
      </c>
    </row>
    <row r="4320" spans="1:15">
      <c r="A4320" s="2669" t="s">
        <v>10773</v>
      </c>
      <c r="B4320" s="2669" t="s">
        <v>5071</v>
      </c>
      <c r="C4320" s="2669" t="s">
        <v>9011</v>
      </c>
      <c r="D4320" s="2669" t="s">
        <v>5071</v>
      </c>
      <c r="E4320" s="2669" t="s">
        <v>10778</v>
      </c>
      <c r="F4320" s="2669" t="s">
        <v>10779</v>
      </c>
      <c r="G4320" s="2669" t="s">
        <v>5311</v>
      </c>
      <c r="H4320" s="2669" t="s">
        <v>5015</v>
      </c>
      <c r="I4320" s="3025">
        <v>174.72</v>
      </c>
      <c r="J4320" s="3025">
        <v>0</v>
      </c>
      <c r="O4320">
        <f>SUMIF('3BL ACTUAL'!C:C,G4320,'3BL ACTUAL'!J:J)</f>
        <v>0</v>
      </c>
    </row>
    <row r="4321" spans="1:15">
      <c r="A4321" s="2669" t="s">
        <v>10773</v>
      </c>
      <c r="B4321" s="2669" t="s">
        <v>5071</v>
      </c>
      <c r="C4321" s="2669" t="s">
        <v>9011</v>
      </c>
      <c r="D4321" s="2669" t="s">
        <v>5071</v>
      </c>
      <c r="E4321" s="2669" t="s">
        <v>10778</v>
      </c>
      <c r="F4321" s="2669" t="s">
        <v>10779</v>
      </c>
      <c r="G4321" s="2669" t="s">
        <v>5305</v>
      </c>
      <c r="H4321" s="2669" t="s">
        <v>9014</v>
      </c>
      <c r="I4321" s="3025">
        <v>0</v>
      </c>
      <c r="J4321" s="3025">
        <v>174.72</v>
      </c>
      <c r="O4321">
        <f>SUMIF('3BL ACTUAL'!C:C,G4321,'3BL ACTUAL'!J:J)</f>
        <v>0</v>
      </c>
    </row>
    <row r="4322" spans="1:15">
      <c r="H4322" t="s">
        <v>9015</v>
      </c>
      <c r="O4322">
        <f>SUMIF('3BL ACTUAL'!C:C,G4322,'3BL ACTUAL'!J:J)</f>
        <v>0</v>
      </c>
    </row>
    <row r="4323" spans="1:15">
      <c r="O4323">
        <f>SUMIF('3BL ACTUAL'!C:C,G4323,'3BL ACTUAL'!J:J)</f>
        <v>0</v>
      </c>
    </row>
    <row r="4324" spans="1:15">
      <c r="H4324" s="2668" t="s">
        <v>10780</v>
      </c>
      <c r="O4324">
        <f>SUMIF('3BL ACTUAL'!C:C,G4324,'3BL ACTUAL'!J:J)</f>
        <v>0</v>
      </c>
    </row>
    <row r="4325" spans="1:15">
      <c r="A4325" s="2669" t="s">
        <v>10781</v>
      </c>
      <c r="B4325" s="2669"/>
      <c r="C4325" s="2669"/>
      <c r="D4325" s="2669" t="s">
        <v>5073</v>
      </c>
      <c r="E4325" s="2669" t="s">
        <v>7182</v>
      </c>
      <c r="F4325" s="2669" t="s">
        <v>10782</v>
      </c>
      <c r="G4325" s="2669" t="s">
        <v>5300</v>
      </c>
      <c r="H4325" s="2669" t="s">
        <v>264</v>
      </c>
      <c r="I4325" s="3025">
        <v>1000</v>
      </c>
      <c r="J4325" s="3025">
        <v>0</v>
      </c>
      <c r="O4325">
        <f>SUMIF('3BL ACTUAL'!C:C,G4325,'3BL ACTUAL'!J:J)</f>
        <v>0</v>
      </c>
    </row>
    <row r="4326" spans="1:15">
      <c r="A4326" s="2669" t="s">
        <v>10781</v>
      </c>
      <c r="B4326" s="2669"/>
      <c r="C4326" s="2669"/>
      <c r="D4326" s="2669" t="s">
        <v>5073</v>
      </c>
      <c r="E4326" s="2669" t="s">
        <v>7182</v>
      </c>
      <c r="F4326" s="2669" t="s">
        <v>10782</v>
      </c>
      <c r="G4326" s="2669" t="s">
        <v>5297</v>
      </c>
      <c r="H4326" s="2669" t="s">
        <v>5075</v>
      </c>
      <c r="I4326" s="3025">
        <v>0</v>
      </c>
      <c r="J4326" s="3025">
        <v>1000</v>
      </c>
      <c r="O4326">
        <f>SUMIF('3BL ACTUAL'!C:C,G4326,'3BL ACTUAL'!J:J)</f>
        <v>0</v>
      </c>
    </row>
    <row r="4327" spans="1:15">
      <c r="H4327" t="s">
        <v>7183</v>
      </c>
      <c r="O4327">
        <f>SUMIF('3BL ACTUAL'!C:C,G4327,'3BL ACTUAL'!J:J)</f>
        <v>0</v>
      </c>
    </row>
    <row r="4328" spans="1:15">
      <c r="O4328">
        <f>SUMIF('3BL ACTUAL'!C:C,G4328,'3BL ACTUAL'!J:J)</f>
        <v>0</v>
      </c>
    </row>
    <row r="4329" spans="1:15">
      <c r="H4329" s="2668" t="s">
        <v>10783</v>
      </c>
      <c r="O4329">
        <f>SUMIF('3BL ACTUAL'!C:C,G4329,'3BL ACTUAL'!J:J)</f>
        <v>0</v>
      </c>
    </row>
    <row r="4330" spans="1:15">
      <c r="A4330" s="2669" t="s">
        <v>10781</v>
      </c>
      <c r="B4330" s="2669"/>
      <c r="C4330" s="2669"/>
      <c r="D4330" s="2669" t="s">
        <v>5073</v>
      </c>
      <c r="E4330" s="2669" t="s">
        <v>7184</v>
      </c>
      <c r="F4330" s="2669" t="s">
        <v>10784</v>
      </c>
      <c r="G4330" s="2669" t="s">
        <v>5300</v>
      </c>
      <c r="H4330" s="2669" t="s">
        <v>264</v>
      </c>
      <c r="I4330" s="3025">
        <v>5000</v>
      </c>
      <c r="J4330" s="3025">
        <v>0</v>
      </c>
      <c r="O4330">
        <f>SUMIF('3BL ACTUAL'!C:C,G4330,'3BL ACTUAL'!J:J)</f>
        <v>0</v>
      </c>
    </row>
    <row r="4331" spans="1:15">
      <c r="A4331" s="2669" t="s">
        <v>10781</v>
      </c>
      <c r="B4331" s="2669"/>
      <c r="C4331" s="2669"/>
      <c r="D4331" s="2669" t="s">
        <v>5073</v>
      </c>
      <c r="E4331" s="2669" t="s">
        <v>7184</v>
      </c>
      <c r="F4331" s="2669" t="s">
        <v>10784</v>
      </c>
      <c r="G4331" s="2669" t="s">
        <v>5297</v>
      </c>
      <c r="H4331" s="2669" t="s">
        <v>5075</v>
      </c>
      <c r="I4331" s="3025">
        <v>0</v>
      </c>
      <c r="J4331" s="3025">
        <v>5000</v>
      </c>
      <c r="O4331">
        <f>SUMIF('3BL ACTUAL'!C:C,G4331,'3BL ACTUAL'!J:J)</f>
        <v>0</v>
      </c>
    </row>
    <row r="4332" spans="1:15">
      <c r="H4332" t="s">
        <v>7185</v>
      </c>
      <c r="O4332">
        <f>SUMIF('3BL ACTUAL'!C:C,G4332,'3BL ACTUAL'!J:J)</f>
        <v>0</v>
      </c>
    </row>
    <row r="4333" spans="1:15">
      <c r="O4333">
        <f>SUMIF('3BL ACTUAL'!C:C,G4333,'3BL ACTUAL'!J:J)</f>
        <v>0</v>
      </c>
    </row>
    <row r="4334" spans="1:15">
      <c r="H4334" s="2668" t="s">
        <v>10785</v>
      </c>
      <c r="O4334">
        <f>SUMIF('3BL ACTUAL'!C:C,G4334,'3BL ACTUAL'!J:J)</f>
        <v>0</v>
      </c>
    </row>
    <row r="4335" spans="1:15">
      <c r="A4335" s="2669" t="s">
        <v>10781</v>
      </c>
      <c r="B4335" s="2669" t="s">
        <v>4415</v>
      </c>
      <c r="C4335" s="2669" t="s">
        <v>5059</v>
      </c>
      <c r="D4335" s="2669" t="s">
        <v>4415</v>
      </c>
      <c r="E4335" s="2669" t="s">
        <v>7426</v>
      </c>
      <c r="F4335" s="2669" t="s">
        <v>10786</v>
      </c>
      <c r="G4335" s="2669" t="s">
        <v>5308</v>
      </c>
      <c r="H4335" s="2669" t="s">
        <v>5097</v>
      </c>
      <c r="I4335" s="3025">
        <v>0</v>
      </c>
      <c r="J4335" s="3025">
        <v>0</v>
      </c>
      <c r="O4335">
        <f>SUMIF('3BL ACTUAL'!C:C,G4335,'3BL ACTUAL'!J:J)</f>
        <v>0</v>
      </c>
    </row>
    <row r="4336" spans="1:15">
      <c r="A4336" s="2669" t="s">
        <v>10781</v>
      </c>
      <c r="B4336" s="2669" t="s">
        <v>4415</v>
      </c>
      <c r="C4336" s="2669" t="s">
        <v>5059</v>
      </c>
      <c r="D4336" s="2669" t="s">
        <v>4415</v>
      </c>
      <c r="E4336" s="2669" t="s">
        <v>7426</v>
      </c>
      <c r="F4336" s="2669" t="s">
        <v>10786</v>
      </c>
      <c r="G4336" s="2669" t="s">
        <v>5309</v>
      </c>
      <c r="H4336" s="2669" t="s">
        <v>4947</v>
      </c>
      <c r="I4336" s="3025">
        <v>1244</v>
      </c>
      <c r="J4336" s="3025">
        <v>0</v>
      </c>
      <c r="O4336">
        <f>SUMIF('3BL ACTUAL'!C:C,G4336,'3BL ACTUAL'!J:J)</f>
        <v>0</v>
      </c>
    </row>
    <row r="4337" spans="1:15">
      <c r="A4337" s="2669" t="s">
        <v>10781</v>
      </c>
      <c r="B4337" s="2669" t="s">
        <v>4415</v>
      </c>
      <c r="C4337" s="2669" t="s">
        <v>5059</v>
      </c>
      <c r="D4337" s="2669" t="s">
        <v>4415</v>
      </c>
      <c r="E4337" s="2669" t="s">
        <v>7426</v>
      </c>
      <c r="F4337" s="2669" t="s">
        <v>10786</v>
      </c>
      <c r="G4337" s="2669" t="s">
        <v>5303</v>
      </c>
      <c r="H4337" s="2669" t="s">
        <v>5063</v>
      </c>
      <c r="I4337" s="3025">
        <v>0</v>
      </c>
      <c r="J4337" s="3025">
        <v>0</v>
      </c>
      <c r="O4337">
        <f>SUMIF('3BL ACTUAL'!C:C,G4337,'3BL ACTUAL'!J:J)</f>
        <v>0</v>
      </c>
    </row>
    <row r="4338" spans="1:15">
      <c r="A4338" s="2669" t="s">
        <v>10781</v>
      </c>
      <c r="B4338" s="2669" t="s">
        <v>4415</v>
      </c>
      <c r="C4338" s="2669" t="s">
        <v>5059</v>
      </c>
      <c r="D4338" s="2669" t="s">
        <v>4415</v>
      </c>
      <c r="E4338" s="2669" t="s">
        <v>7426</v>
      </c>
      <c r="F4338" s="2669" t="s">
        <v>10786</v>
      </c>
      <c r="G4338" s="2669" t="s">
        <v>5311</v>
      </c>
      <c r="H4338" s="2669" t="s">
        <v>5064</v>
      </c>
      <c r="I4338" s="3025">
        <v>0</v>
      </c>
      <c r="J4338" s="3025">
        <v>1244</v>
      </c>
      <c r="O4338">
        <f>SUMIF('3BL ACTUAL'!C:C,G4338,'3BL ACTUAL'!J:J)</f>
        <v>0</v>
      </c>
    </row>
    <row r="4339" spans="1:15">
      <c r="H4339" t="s">
        <v>7427</v>
      </c>
      <c r="O4339">
        <f>SUMIF('3BL ACTUAL'!C:C,G4339,'3BL ACTUAL'!J:J)</f>
        <v>0</v>
      </c>
    </row>
    <row r="4340" spans="1:15">
      <c r="O4340">
        <f>SUMIF('3BL ACTUAL'!C:C,G4340,'3BL ACTUAL'!J:J)</f>
        <v>0</v>
      </c>
    </row>
    <row r="4341" spans="1:15">
      <c r="H4341" s="2668" t="s">
        <v>10787</v>
      </c>
      <c r="O4341">
        <f>SUMIF('3BL ACTUAL'!C:C,G4341,'3BL ACTUAL'!J:J)</f>
        <v>0</v>
      </c>
    </row>
    <row r="4342" spans="1:15">
      <c r="A4342" s="2669" t="s">
        <v>10788</v>
      </c>
      <c r="B4342" s="2669" t="s">
        <v>4415</v>
      </c>
      <c r="C4342" s="2669" t="s">
        <v>5059</v>
      </c>
      <c r="D4342" s="2669" t="s">
        <v>4415</v>
      </c>
      <c r="E4342" s="2669" t="s">
        <v>8661</v>
      </c>
      <c r="F4342" s="2669" t="s">
        <v>10789</v>
      </c>
      <c r="G4342" s="2669" t="s">
        <v>5308</v>
      </c>
      <c r="H4342" s="2669" t="s">
        <v>4921</v>
      </c>
      <c r="I4342" s="3025">
        <v>5.28</v>
      </c>
      <c r="J4342" s="3025">
        <v>0</v>
      </c>
      <c r="O4342">
        <f>SUMIF('3BL ACTUAL'!C:C,G4342,'3BL ACTUAL'!J:J)</f>
        <v>0</v>
      </c>
    </row>
    <row r="4343" spans="1:15">
      <c r="A4343" s="2669" t="s">
        <v>10788</v>
      </c>
      <c r="B4343" s="2669" t="s">
        <v>4415</v>
      </c>
      <c r="C4343" s="2669" t="s">
        <v>5059</v>
      </c>
      <c r="D4343" s="2669" t="s">
        <v>4415</v>
      </c>
      <c r="E4343" s="2669" t="s">
        <v>8661</v>
      </c>
      <c r="F4343" s="2669" t="s">
        <v>10789</v>
      </c>
      <c r="G4343" s="2669" t="s">
        <v>5356</v>
      </c>
      <c r="H4343" s="2669" t="s">
        <v>5025</v>
      </c>
      <c r="I4343" s="3025">
        <v>44</v>
      </c>
      <c r="J4343" s="3025">
        <v>0</v>
      </c>
      <c r="O4343">
        <f>SUMIF('3BL ACTUAL'!C:C,G4343,'3BL ACTUAL'!J:J)</f>
        <v>0</v>
      </c>
    </row>
    <row r="4344" spans="1:15">
      <c r="A4344" s="2669" t="s">
        <v>10788</v>
      </c>
      <c r="B4344" s="2669" t="s">
        <v>4415</v>
      </c>
      <c r="C4344" s="2669" t="s">
        <v>5059</v>
      </c>
      <c r="D4344" s="2669" t="s">
        <v>4415</v>
      </c>
      <c r="E4344" s="2669" t="s">
        <v>8661</v>
      </c>
      <c r="F4344" s="2669" t="s">
        <v>10789</v>
      </c>
      <c r="G4344" s="2669" t="s">
        <v>5303</v>
      </c>
      <c r="H4344" s="2669" t="s">
        <v>5063</v>
      </c>
      <c r="I4344" s="3025">
        <v>0</v>
      </c>
      <c r="J4344" s="3025">
        <v>0</v>
      </c>
      <c r="O4344">
        <f>SUMIF('3BL ACTUAL'!C:C,G4344,'3BL ACTUAL'!J:J)</f>
        <v>0</v>
      </c>
    </row>
    <row r="4345" spans="1:15">
      <c r="A4345" s="2669" t="s">
        <v>10788</v>
      </c>
      <c r="B4345" s="2669" t="s">
        <v>4415</v>
      </c>
      <c r="C4345" s="2669" t="s">
        <v>5059</v>
      </c>
      <c r="D4345" s="2669" t="s">
        <v>4415</v>
      </c>
      <c r="E4345" s="2669" t="s">
        <v>8661</v>
      </c>
      <c r="F4345" s="2669" t="s">
        <v>10789</v>
      </c>
      <c r="G4345" s="2669" t="s">
        <v>5311</v>
      </c>
      <c r="H4345" s="2669" t="s">
        <v>5064</v>
      </c>
      <c r="I4345" s="3025">
        <v>0</v>
      </c>
      <c r="J4345" s="3025">
        <v>49.28</v>
      </c>
      <c r="O4345">
        <f>SUMIF('3BL ACTUAL'!C:C,G4345,'3BL ACTUAL'!J:J)</f>
        <v>0</v>
      </c>
    </row>
    <row r="4346" spans="1:15">
      <c r="H4346" t="s">
        <v>8662</v>
      </c>
      <c r="O4346">
        <f>SUMIF('3BL ACTUAL'!C:C,G4346,'3BL ACTUAL'!J:J)</f>
        <v>0</v>
      </c>
    </row>
    <row r="4347" spans="1:15">
      <c r="O4347">
        <f>SUMIF('3BL ACTUAL'!C:C,G4347,'3BL ACTUAL'!J:J)</f>
        <v>0</v>
      </c>
    </row>
    <row r="4348" spans="1:15">
      <c r="H4348" s="2668" t="s">
        <v>10790</v>
      </c>
      <c r="O4348">
        <f>SUMIF('3BL ACTUAL'!C:C,G4348,'3BL ACTUAL'!J:J)</f>
        <v>0</v>
      </c>
    </row>
    <row r="4349" spans="1:15">
      <c r="A4349" s="2669" t="s">
        <v>10788</v>
      </c>
      <c r="B4349" s="2669" t="s">
        <v>4415</v>
      </c>
      <c r="C4349" s="2669" t="s">
        <v>5059</v>
      </c>
      <c r="D4349" s="2669" t="s">
        <v>4415</v>
      </c>
      <c r="E4349" s="2669" t="s">
        <v>7424</v>
      </c>
      <c r="F4349" s="2669" t="s">
        <v>10791</v>
      </c>
      <c r="G4349" s="2669" t="s">
        <v>5308</v>
      </c>
      <c r="H4349" s="2669" t="s">
        <v>4921</v>
      </c>
      <c r="I4349" s="3025">
        <v>11.26</v>
      </c>
      <c r="J4349" s="3025">
        <v>0</v>
      </c>
      <c r="O4349">
        <f>SUMIF('3BL ACTUAL'!C:C,G4349,'3BL ACTUAL'!J:J)</f>
        <v>0</v>
      </c>
    </row>
    <row r="4350" spans="1:15">
      <c r="A4350" s="2669" t="s">
        <v>10788</v>
      </c>
      <c r="B4350" s="2669" t="s">
        <v>4415</v>
      </c>
      <c r="C4350" s="2669" t="s">
        <v>5059</v>
      </c>
      <c r="D4350" s="2669" t="s">
        <v>4415</v>
      </c>
      <c r="E4350" s="2669" t="s">
        <v>7424</v>
      </c>
      <c r="F4350" s="2669" t="s">
        <v>10791</v>
      </c>
      <c r="G4350" s="2669" t="s">
        <v>5309</v>
      </c>
      <c r="H4350" s="2669" t="s">
        <v>4947</v>
      </c>
      <c r="I4350" s="3025">
        <v>93.83</v>
      </c>
      <c r="J4350" s="3025">
        <v>0</v>
      </c>
      <c r="O4350">
        <f>SUMIF('3BL ACTUAL'!C:C,G4350,'3BL ACTUAL'!J:J)</f>
        <v>0</v>
      </c>
    </row>
    <row r="4351" spans="1:15">
      <c r="A4351" s="2669" t="s">
        <v>10788</v>
      </c>
      <c r="B4351" s="2669" t="s">
        <v>4415</v>
      </c>
      <c r="C4351" s="2669" t="s">
        <v>5059</v>
      </c>
      <c r="D4351" s="2669" t="s">
        <v>4415</v>
      </c>
      <c r="E4351" s="2669" t="s">
        <v>7424</v>
      </c>
      <c r="F4351" s="2669" t="s">
        <v>10791</v>
      </c>
      <c r="G4351" s="2669" t="s">
        <v>5303</v>
      </c>
      <c r="H4351" s="2669" t="s">
        <v>5063</v>
      </c>
      <c r="I4351" s="3025">
        <v>0</v>
      </c>
      <c r="J4351" s="3025">
        <v>0</v>
      </c>
      <c r="O4351">
        <f>SUMIF('3BL ACTUAL'!C:C,G4351,'3BL ACTUAL'!J:J)</f>
        <v>0</v>
      </c>
    </row>
    <row r="4352" spans="1:15">
      <c r="A4352" s="2669" t="s">
        <v>10788</v>
      </c>
      <c r="B4352" s="2669" t="s">
        <v>4415</v>
      </c>
      <c r="C4352" s="2669" t="s">
        <v>5059</v>
      </c>
      <c r="D4352" s="2669" t="s">
        <v>4415</v>
      </c>
      <c r="E4352" s="2669" t="s">
        <v>7424</v>
      </c>
      <c r="F4352" s="2669" t="s">
        <v>10791</v>
      </c>
      <c r="G4352" s="2669" t="s">
        <v>5311</v>
      </c>
      <c r="H4352" s="2669" t="s">
        <v>5064</v>
      </c>
      <c r="I4352" s="3025">
        <v>0</v>
      </c>
      <c r="J4352" s="3025">
        <v>105.09</v>
      </c>
      <c r="O4352">
        <f>SUMIF('3BL ACTUAL'!C:C,G4352,'3BL ACTUAL'!J:J)</f>
        <v>0</v>
      </c>
    </row>
    <row r="4353" spans="1:15">
      <c r="H4353" t="s">
        <v>7425</v>
      </c>
      <c r="O4353">
        <f>SUMIF('3BL ACTUAL'!C:C,G4353,'3BL ACTUAL'!J:J)</f>
        <v>0</v>
      </c>
    </row>
    <row r="4354" spans="1:15">
      <c r="O4354">
        <f>SUMIF('3BL ACTUAL'!C:C,G4354,'3BL ACTUAL'!J:J)</f>
        <v>0</v>
      </c>
    </row>
    <row r="4355" spans="1:15">
      <c r="H4355" s="2668" t="s">
        <v>10792</v>
      </c>
      <c r="O4355">
        <f>SUMIF('3BL ACTUAL'!C:C,G4355,'3BL ACTUAL'!J:J)</f>
        <v>0</v>
      </c>
    </row>
    <row r="4356" spans="1:15">
      <c r="A4356" s="2669" t="s">
        <v>10788</v>
      </c>
      <c r="B4356" s="2669" t="s">
        <v>4415</v>
      </c>
      <c r="C4356" s="2669" t="s">
        <v>5059</v>
      </c>
      <c r="D4356" s="2669" t="s">
        <v>4415</v>
      </c>
      <c r="E4356" s="2669" t="s">
        <v>7750</v>
      </c>
      <c r="F4356" s="2669" t="s">
        <v>10793</v>
      </c>
      <c r="G4356" s="2669" t="s">
        <v>5308</v>
      </c>
      <c r="H4356" s="2669" t="s">
        <v>4921</v>
      </c>
      <c r="I4356" s="3025">
        <v>1.37</v>
      </c>
      <c r="J4356" s="3025">
        <v>0</v>
      </c>
      <c r="O4356">
        <f>SUMIF('3BL ACTUAL'!C:C,G4356,'3BL ACTUAL'!J:J)</f>
        <v>0</v>
      </c>
    </row>
    <row r="4357" spans="1:15">
      <c r="A4357" s="2669" t="s">
        <v>10788</v>
      </c>
      <c r="B4357" s="2669" t="s">
        <v>4415</v>
      </c>
      <c r="C4357" s="2669" t="s">
        <v>5059</v>
      </c>
      <c r="D4357" s="2669" t="s">
        <v>4415</v>
      </c>
      <c r="E4357" s="2669" t="s">
        <v>7750</v>
      </c>
      <c r="F4357" s="2669" t="s">
        <v>10793</v>
      </c>
      <c r="G4357" s="2669" t="s">
        <v>5325</v>
      </c>
      <c r="H4357" s="2669" t="s">
        <v>4979</v>
      </c>
      <c r="I4357" s="3025">
        <v>11.38</v>
      </c>
      <c r="J4357" s="3025">
        <v>0</v>
      </c>
      <c r="O4357">
        <f>SUMIF('3BL ACTUAL'!C:C,G4357,'3BL ACTUAL'!J:J)</f>
        <v>0</v>
      </c>
    </row>
    <row r="4358" spans="1:15">
      <c r="A4358" s="2669" t="s">
        <v>10788</v>
      </c>
      <c r="B4358" s="2669" t="s">
        <v>4415</v>
      </c>
      <c r="C4358" s="2669" t="s">
        <v>5059</v>
      </c>
      <c r="D4358" s="2669" t="s">
        <v>4415</v>
      </c>
      <c r="E4358" s="2669" t="s">
        <v>7750</v>
      </c>
      <c r="F4358" s="2669" t="s">
        <v>10793</v>
      </c>
      <c r="G4358" s="2669" t="s">
        <v>5303</v>
      </c>
      <c r="H4358" s="2669" t="s">
        <v>5063</v>
      </c>
      <c r="I4358" s="3025">
        <v>0</v>
      </c>
      <c r="J4358" s="3025">
        <v>0</v>
      </c>
      <c r="O4358">
        <f>SUMIF('3BL ACTUAL'!C:C,G4358,'3BL ACTUAL'!J:J)</f>
        <v>0</v>
      </c>
    </row>
    <row r="4359" spans="1:15">
      <c r="A4359" s="2669" t="s">
        <v>10788</v>
      </c>
      <c r="B4359" s="2669" t="s">
        <v>4415</v>
      </c>
      <c r="C4359" s="2669" t="s">
        <v>5059</v>
      </c>
      <c r="D4359" s="2669" t="s">
        <v>4415</v>
      </c>
      <c r="E4359" s="2669" t="s">
        <v>7750</v>
      </c>
      <c r="F4359" s="2669" t="s">
        <v>10793</v>
      </c>
      <c r="G4359" s="2669" t="s">
        <v>5311</v>
      </c>
      <c r="H4359" s="2669" t="s">
        <v>5064</v>
      </c>
      <c r="I4359" s="3025">
        <v>0</v>
      </c>
      <c r="J4359" s="3025">
        <v>12.75</v>
      </c>
      <c r="O4359">
        <f>SUMIF('3BL ACTUAL'!C:C,G4359,'3BL ACTUAL'!J:J)</f>
        <v>0</v>
      </c>
    </row>
    <row r="4360" spans="1:15">
      <c r="H4360" t="s">
        <v>7751</v>
      </c>
      <c r="O4360">
        <f>SUMIF('3BL ACTUAL'!C:C,G4360,'3BL ACTUAL'!J:J)</f>
        <v>0</v>
      </c>
    </row>
    <row r="4361" spans="1:15">
      <c r="O4361">
        <f>SUMIF('3BL ACTUAL'!C:C,G4361,'3BL ACTUAL'!J:J)</f>
        <v>0</v>
      </c>
    </row>
    <row r="4362" spans="1:15">
      <c r="H4362" s="2668" t="s">
        <v>10794</v>
      </c>
      <c r="O4362">
        <f>SUMIF('3BL ACTUAL'!C:C,G4362,'3BL ACTUAL'!J:J)</f>
        <v>0</v>
      </c>
    </row>
    <row r="4363" spans="1:15">
      <c r="A4363" s="2669" t="s">
        <v>10788</v>
      </c>
      <c r="B4363" s="2669" t="s">
        <v>4415</v>
      </c>
      <c r="C4363" s="2669" t="s">
        <v>5059</v>
      </c>
      <c r="D4363" s="2669" t="s">
        <v>4415</v>
      </c>
      <c r="E4363" s="2669" t="s">
        <v>7748</v>
      </c>
      <c r="F4363" s="2669" t="s">
        <v>10795</v>
      </c>
      <c r="G4363" s="2669" t="s">
        <v>5308</v>
      </c>
      <c r="H4363" s="2669" t="s">
        <v>4921</v>
      </c>
      <c r="I4363" s="3025">
        <v>18.8</v>
      </c>
      <c r="J4363" s="3025">
        <v>0</v>
      </c>
      <c r="O4363">
        <f>SUMIF('3BL ACTUAL'!C:C,G4363,'3BL ACTUAL'!J:J)</f>
        <v>0</v>
      </c>
    </row>
    <row r="4364" spans="1:15">
      <c r="A4364" s="2669" t="s">
        <v>10788</v>
      </c>
      <c r="B4364" s="2669" t="s">
        <v>4415</v>
      </c>
      <c r="C4364" s="2669" t="s">
        <v>5059</v>
      </c>
      <c r="D4364" s="2669" t="s">
        <v>4415</v>
      </c>
      <c r="E4364" s="2669" t="s">
        <v>7748</v>
      </c>
      <c r="F4364" s="2669" t="s">
        <v>10795</v>
      </c>
      <c r="G4364" s="2669" t="s">
        <v>5325</v>
      </c>
      <c r="H4364" s="2669" t="s">
        <v>4979</v>
      </c>
      <c r="I4364" s="3025">
        <v>156.69999999999999</v>
      </c>
      <c r="J4364" s="3025">
        <v>0</v>
      </c>
      <c r="O4364">
        <f>SUMIF('3BL ACTUAL'!C:C,G4364,'3BL ACTUAL'!J:J)</f>
        <v>0</v>
      </c>
    </row>
    <row r="4365" spans="1:15">
      <c r="A4365" s="2669" t="s">
        <v>10788</v>
      </c>
      <c r="B4365" s="2669" t="s">
        <v>4415</v>
      </c>
      <c r="C4365" s="2669" t="s">
        <v>5059</v>
      </c>
      <c r="D4365" s="2669" t="s">
        <v>4415</v>
      </c>
      <c r="E4365" s="2669" t="s">
        <v>7748</v>
      </c>
      <c r="F4365" s="2669" t="s">
        <v>10795</v>
      </c>
      <c r="G4365" s="2669" t="s">
        <v>5303</v>
      </c>
      <c r="H4365" s="2669" t="s">
        <v>5063</v>
      </c>
      <c r="I4365" s="3025">
        <v>0</v>
      </c>
      <c r="J4365" s="3025">
        <v>0</v>
      </c>
      <c r="O4365">
        <f>SUMIF('3BL ACTUAL'!C:C,G4365,'3BL ACTUAL'!J:J)</f>
        <v>0</v>
      </c>
    </row>
    <row r="4366" spans="1:15">
      <c r="A4366" s="2669" t="s">
        <v>10788</v>
      </c>
      <c r="B4366" s="2669" t="s">
        <v>4415</v>
      </c>
      <c r="C4366" s="2669" t="s">
        <v>5059</v>
      </c>
      <c r="D4366" s="2669" t="s">
        <v>4415</v>
      </c>
      <c r="E4366" s="2669" t="s">
        <v>7748</v>
      </c>
      <c r="F4366" s="2669" t="s">
        <v>10795</v>
      </c>
      <c r="G4366" s="2669" t="s">
        <v>5311</v>
      </c>
      <c r="H4366" s="2669" t="s">
        <v>5064</v>
      </c>
      <c r="I4366" s="3025">
        <v>0</v>
      </c>
      <c r="J4366" s="3025">
        <v>175.5</v>
      </c>
      <c r="O4366">
        <f>SUMIF('3BL ACTUAL'!C:C,G4366,'3BL ACTUAL'!J:J)</f>
        <v>0</v>
      </c>
    </row>
    <row r="4367" spans="1:15">
      <c r="H4367" t="s">
        <v>7749</v>
      </c>
      <c r="O4367">
        <f>SUMIF('3BL ACTUAL'!C:C,G4367,'3BL ACTUAL'!J:J)</f>
        <v>0</v>
      </c>
    </row>
    <row r="4368" spans="1:15">
      <c r="O4368">
        <f>SUMIF('3BL ACTUAL'!C:C,G4368,'3BL ACTUAL'!J:J)</f>
        <v>0</v>
      </c>
    </row>
    <row r="4369" spans="1:15">
      <c r="H4369" s="2668" t="s">
        <v>10796</v>
      </c>
      <c r="O4369">
        <f>SUMIF('3BL ACTUAL'!C:C,G4369,'3BL ACTUAL'!J:J)</f>
        <v>0</v>
      </c>
    </row>
    <row r="4370" spans="1:15">
      <c r="A4370" s="2669" t="s">
        <v>10788</v>
      </c>
      <c r="B4370" s="2669" t="s">
        <v>4415</v>
      </c>
      <c r="C4370" s="2669" t="s">
        <v>5059</v>
      </c>
      <c r="D4370" s="2669" t="s">
        <v>4415</v>
      </c>
      <c r="E4370" s="2669" t="s">
        <v>8663</v>
      </c>
      <c r="F4370" s="2669" t="s">
        <v>10797</v>
      </c>
      <c r="G4370" s="2669" t="s">
        <v>5308</v>
      </c>
      <c r="H4370" s="2669" t="s">
        <v>4921</v>
      </c>
      <c r="I4370" s="3025">
        <v>66.72</v>
      </c>
      <c r="J4370" s="3025">
        <v>0</v>
      </c>
      <c r="O4370">
        <f>SUMIF('3BL ACTUAL'!C:C,G4370,'3BL ACTUAL'!J:J)</f>
        <v>0</v>
      </c>
    </row>
    <row r="4371" spans="1:15">
      <c r="A4371" s="2669" t="s">
        <v>10788</v>
      </c>
      <c r="B4371" s="2669" t="s">
        <v>4415</v>
      </c>
      <c r="C4371" s="2669" t="s">
        <v>5059</v>
      </c>
      <c r="D4371" s="2669" t="s">
        <v>4415</v>
      </c>
      <c r="E4371" s="2669" t="s">
        <v>8663</v>
      </c>
      <c r="F4371" s="2669" t="s">
        <v>10797</v>
      </c>
      <c r="G4371" s="2669" t="s">
        <v>5357</v>
      </c>
      <c r="H4371" s="2669" t="s">
        <v>5020</v>
      </c>
      <c r="I4371" s="3025">
        <v>556</v>
      </c>
      <c r="J4371" s="3025">
        <v>0</v>
      </c>
      <c r="O4371">
        <f>SUMIF('3BL ACTUAL'!C:C,G4371,'3BL ACTUAL'!J:J)</f>
        <v>0</v>
      </c>
    </row>
    <row r="4372" spans="1:15">
      <c r="A4372" s="2669" t="s">
        <v>10788</v>
      </c>
      <c r="B4372" s="2669" t="s">
        <v>4415</v>
      </c>
      <c r="C4372" s="2669" t="s">
        <v>5059</v>
      </c>
      <c r="D4372" s="2669" t="s">
        <v>4415</v>
      </c>
      <c r="E4372" s="2669" t="s">
        <v>8663</v>
      </c>
      <c r="F4372" s="2669" t="s">
        <v>10797</v>
      </c>
      <c r="G4372" s="2669" t="s">
        <v>5303</v>
      </c>
      <c r="H4372" s="2669" t="s">
        <v>5063</v>
      </c>
      <c r="I4372" s="3025">
        <v>0</v>
      </c>
      <c r="J4372" s="3025">
        <v>0</v>
      </c>
      <c r="O4372">
        <f>SUMIF('3BL ACTUAL'!C:C,G4372,'3BL ACTUAL'!J:J)</f>
        <v>0</v>
      </c>
    </row>
    <row r="4373" spans="1:15">
      <c r="A4373" s="2669" t="s">
        <v>10788</v>
      </c>
      <c r="B4373" s="2669" t="s">
        <v>4415</v>
      </c>
      <c r="C4373" s="2669" t="s">
        <v>5059</v>
      </c>
      <c r="D4373" s="2669" t="s">
        <v>4415</v>
      </c>
      <c r="E4373" s="2669" t="s">
        <v>8663</v>
      </c>
      <c r="F4373" s="2669" t="s">
        <v>10797</v>
      </c>
      <c r="G4373" s="2669" t="s">
        <v>5311</v>
      </c>
      <c r="H4373" s="2669" t="s">
        <v>5064</v>
      </c>
      <c r="I4373" s="3025">
        <v>0</v>
      </c>
      <c r="J4373" s="3025">
        <v>622.72</v>
      </c>
      <c r="O4373">
        <f>SUMIF('3BL ACTUAL'!C:C,G4373,'3BL ACTUAL'!J:J)</f>
        <v>0</v>
      </c>
    </row>
    <row r="4374" spans="1:15">
      <c r="H4374" t="s">
        <v>8664</v>
      </c>
      <c r="O4374">
        <f>SUMIF('3BL ACTUAL'!C:C,G4374,'3BL ACTUAL'!J:J)</f>
        <v>0</v>
      </c>
    </row>
    <row r="4375" spans="1:15">
      <c r="O4375">
        <f>SUMIF('3BL ACTUAL'!C:C,G4375,'3BL ACTUAL'!J:J)</f>
        <v>0</v>
      </c>
    </row>
    <row r="4376" spans="1:15">
      <c r="H4376" s="2668" t="s">
        <v>10802</v>
      </c>
      <c r="O4376">
        <f>SUMIF('3BL ACTUAL'!C:C,G4376,'3BL ACTUAL'!J:J)</f>
        <v>0</v>
      </c>
    </row>
    <row r="4377" spans="1:15">
      <c r="A4377" s="2669" t="s">
        <v>10788</v>
      </c>
      <c r="B4377" s="2669" t="s">
        <v>5071</v>
      </c>
      <c r="C4377" s="2669" t="s">
        <v>9011</v>
      </c>
      <c r="D4377" s="2669" t="s">
        <v>5071</v>
      </c>
      <c r="E4377" s="2669" t="s">
        <v>10803</v>
      </c>
      <c r="F4377" s="2669" t="s">
        <v>10804</v>
      </c>
      <c r="G4377" s="2669" t="s">
        <v>5311</v>
      </c>
      <c r="H4377" s="2669" t="s">
        <v>5015</v>
      </c>
      <c r="I4377" s="3025">
        <v>1778.56</v>
      </c>
      <c r="J4377" s="3025">
        <v>0</v>
      </c>
      <c r="O4377">
        <f>SUMIF('3BL ACTUAL'!C:C,G4377,'3BL ACTUAL'!J:J)</f>
        <v>0</v>
      </c>
    </row>
    <row r="4378" spans="1:15">
      <c r="A4378" s="2669" t="s">
        <v>10788</v>
      </c>
      <c r="B4378" s="2669" t="s">
        <v>5071</v>
      </c>
      <c r="C4378" s="2669" t="s">
        <v>9011</v>
      </c>
      <c r="D4378" s="2669" t="s">
        <v>5071</v>
      </c>
      <c r="E4378" s="2669" t="s">
        <v>10803</v>
      </c>
      <c r="F4378" s="2669" t="s">
        <v>10804</v>
      </c>
      <c r="G4378" s="2669" t="s">
        <v>5305</v>
      </c>
      <c r="H4378" s="2669" t="s">
        <v>9014</v>
      </c>
      <c r="I4378" s="3025">
        <v>0</v>
      </c>
      <c r="J4378" s="3025">
        <v>1778.56</v>
      </c>
      <c r="O4378">
        <f>SUMIF('3BL ACTUAL'!C:C,G4378,'3BL ACTUAL'!J:J)</f>
        <v>0</v>
      </c>
    </row>
    <row r="4379" spans="1:15">
      <c r="H4379" t="s">
        <v>9015</v>
      </c>
      <c r="O4379">
        <f>SUMIF('3BL ACTUAL'!C:C,G4379,'3BL ACTUAL'!J:J)</f>
        <v>0</v>
      </c>
    </row>
    <row r="4380" spans="1:15">
      <c r="O4380">
        <f>SUMIF('3BL ACTUAL'!C:C,G4380,'3BL ACTUAL'!J:J)</f>
        <v>0</v>
      </c>
    </row>
    <row r="4381" spans="1:15">
      <c r="H4381" s="2668" t="s">
        <v>10798</v>
      </c>
      <c r="O4381">
        <f>SUMIF('3BL ACTUAL'!C:C,G4381,'3BL ACTUAL'!J:J)</f>
        <v>0</v>
      </c>
    </row>
    <row r="4382" spans="1:15">
      <c r="A4382" s="2669" t="s">
        <v>10788</v>
      </c>
      <c r="B4382" s="2669" t="s">
        <v>9192</v>
      </c>
      <c r="C4382" s="2669" t="s">
        <v>9193</v>
      </c>
      <c r="D4382" s="2669" t="s">
        <v>9192</v>
      </c>
      <c r="E4382" s="2669" t="s">
        <v>10799</v>
      </c>
      <c r="F4382" s="2669" t="s">
        <v>10800</v>
      </c>
      <c r="G4382" s="2669" t="s">
        <v>5297</v>
      </c>
      <c r="H4382" s="2669" t="s">
        <v>4934</v>
      </c>
      <c r="I4382" s="3025">
        <v>343665</v>
      </c>
      <c r="J4382" s="3025">
        <v>0</v>
      </c>
      <c r="O4382">
        <f>SUMIF('3BL ACTUAL'!C:C,G4382,'3BL ACTUAL'!J:J)</f>
        <v>0</v>
      </c>
    </row>
    <row r="4383" spans="1:15">
      <c r="A4383" s="2669" t="s">
        <v>10788</v>
      </c>
      <c r="B4383" s="2669" t="s">
        <v>9192</v>
      </c>
      <c r="C4383" s="2669" t="s">
        <v>9193</v>
      </c>
      <c r="D4383" s="2669" t="s">
        <v>9192</v>
      </c>
      <c r="E4383" s="2669" t="s">
        <v>10799</v>
      </c>
      <c r="F4383" s="2669" t="s">
        <v>10800</v>
      </c>
      <c r="G4383" s="2669" t="s">
        <v>5541</v>
      </c>
      <c r="H4383" s="2669" t="s">
        <v>9196</v>
      </c>
      <c r="I4383" s="3025">
        <v>0</v>
      </c>
      <c r="J4383" s="3025">
        <v>343665</v>
      </c>
      <c r="O4383">
        <f>SUMIF('3BL ACTUAL'!C:C,G4383,'3BL ACTUAL'!J:J)</f>
        <v>0</v>
      </c>
    </row>
    <row r="4384" spans="1:15">
      <c r="H4384" t="s">
        <v>10801</v>
      </c>
      <c r="O4384">
        <f>SUMIF('3BL ACTUAL'!C:C,G4384,'3BL ACTUAL'!J:J)</f>
        <v>0</v>
      </c>
    </row>
    <row r="4385" spans="1:15">
      <c r="O4385">
        <f>SUMIF('3BL ACTUAL'!C:C,G4385,'3BL ACTUAL'!J:J)</f>
        <v>0</v>
      </c>
    </row>
    <row r="4386" spans="1:15">
      <c r="H4386" s="2668" t="s">
        <v>10805</v>
      </c>
      <c r="N4386" s="1460">
        <v>1</v>
      </c>
      <c r="O4386">
        <f>SUMIF('3BL ACTUAL'!C:C,G4386,'3BL ACTUAL'!J:J)</f>
        <v>0</v>
      </c>
    </row>
    <row r="4387" spans="1:15">
      <c r="A4387" s="2669" t="s">
        <v>10806</v>
      </c>
      <c r="B4387" s="2669" t="s">
        <v>5169</v>
      </c>
      <c r="C4387" s="2669" t="s">
        <v>5298</v>
      </c>
      <c r="D4387" s="2669" t="s">
        <v>5299</v>
      </c>
      <c r="E4387" s="2669" t="s">
        <v>7933</v>
      </c>
      <c r="F4387" s="2669" t="s">
        <v>10807</v>
      </c>
      <c r="G4387" s="2669" t="s">
        <v>5347</v>
      </c>
      <c r="H4387" s="2669" t="s">
        <v>4999</v>
      </c>
      <c r="I4387" s="3025">
        <v>297.5</v>
      </c>
      <c r="J4387" s="3025">
        <v>0</v>
      </c>
      <c r="O4387">
        <f>SUMIF('3BL ACTUAL'!C:C,G4387,'3BL ACTUAL'!J:J)</f>
        <v>0</v>
      </c>
    </row>
    <row r="4388" spans="1:15">
      <c r="A4388" s="2669" t="s">
        <v>10806</v>
      </c>
      <c r="B4388" s="2669" t="s">
        <v>5169</v>
      </c>
      <c r="C4388" s="2669" t="s">
        <v>5298</v>
      </c>
      <c r="D4388" s="2669" t="s">
        <v>5299</v>
      </c>
      <c r="E4388" s="2669" t="s">
        <v>7933</v>
      </c>
      <c r="F4388" s="2669" t="s">
        <v>10807</v>
      </c>
      <c r="G4388" s="2669" t="s">
        <v>8980</v>
      </c>
      <c r="H4388" s="2669" t="s">
        <v>9055</v>
      </c>
      <c r="I4388" s="3025">
        <v>0</v>
      </c>
      <c r="J4388" s="3025">
        <v>297.5</v>
      </c>
      <c r="O4388">
        <f>SUMIF('3BL ACTUAL'!C:C,G4388,'3BL ACTUAL'!J:J)</f>
        <v>0</v>
      </c>
    </row>
    <row r="4389" spans="1:15">
      <c r="H4389" t="s">
        <v>7930</v>
      </c>
      <c r="O4389">
        <f>SUMIF('3BL ACTUAL'!C:C,G4389,'3BL ACTUAL'!J:J)</f>
        <v>0</v>
      </c>
    </row>
    <row r="4390" spans="1:15">
      <c r="O4390">
        <f>SUMIF('3BL ACTUAL'!C:C,G4390,'3BL ACTUAL'!J:J)</f>
        <v>0</v>
      </c>
    </row>
    <row r="4391" spans="1:15">
      <c r="H4391" s="2668" t="s">
        <v>10808</v>
      </c>
      <c r="N4391" s="1460">
        <v>1</v>
      </c>
      <c r="O4391">
        <f>SUMIF('3BL ACTUAL'!C:C,G4391,'3BL ACTUAL'!J:J)</f>
        <v>0</v>
      </c>
    </row>
    <row r="4392" spans="1:15">
      <c r="A4392" s="2669" t="s">
        <v>10806</v>
      </c>
      <c r="B4392" s="2669" t="s">
        <v>5169</v>
      </c>
      <c r="C4392" s="2669" t="s">
        <v>5298</v>
      </c>
      <c r="D4392" s="2669" t="s">
        <v>5299</v>
      </c>
      <c r="E4392" s="2669" t="s">
        <v>7931</v>
      </c>
      <c r="F4392" s="2669" t="s">
        <v>10809</v>
      </c>
      <c r="G4392" s="2669" t="s">
        <v>5347</v>
      </c>
      <c r="H4392" s="2669" t="s">
        <v>4999</v>
      </c>
      <c r="I4392" s="3025">
        <v>165.15</v>
      </c>
      <c r="J4392" s="3025">
        <v>0</v>
      </c>
      <c r="O4392">
        <f>SUMIF('3BL ACTUAL'!C:C,G4392,'3BL ACTUAL'!J:J)</f>
        <v>0</v>
      </c>
    </row>
    <row r="4393" spans="1:15">
      <c r="A4393" s="2669" t="s">
        <v>10806</v>
      </c>
      <c r="B4393" s="2669" t="s">
        <v>5169</v>
      </c>
      <c r="C4393" s="2669" t="s">
        <v>5298</v>
      </c>
      <c r="D4393" s="2669" t="s">
        <v>5299</v>
      </c>
      <c r="E4393" s="2669" t="s">
        <v>7931</v>
      </c>
      <c r="F4393" s="2669" t="s">
        <v>10809</v>
      </c>
      <c r="G4393" s="2669" t="s">
        <v>8980</v>
      </c>
      <c r="H4393" s="2669" t="s">
        <v>9055</v>
      </c>
      <c r="I4393" s="3025">
        <v>0</v>
      </c>
      <c r="J4393" s="3025">
        <v>165.15</v>
      </c>
      <c r="O4393">
        <f>SUMIF('3BL ACTUAL'!C:C,G4393,'3BL ACTUAL'!J:J)</f>
        <v>0</v>
      </c>
    </row>
    <row r="4394" spans="1:15">
      <c r="H4394" t="s">
        <v>7932</v>
      </c>
      <c r="O4394">
        <f>SUMIF('3BL ACTUAL'!C:C,G4394,'3BL ACTUAL'!J:J)</f>
        <v>0</v>
      </c>
    </row>
    <row r="4395" spans="1:15">
      <c r="O4395">
        <f>SUMIF('3BL ACTUAL'!C:C,G4395,'3BL ACTUAL'!J:J)</f>
        <v>0</v>
      </c>
    </row>
    <row r="4396" spans="1:15">
      <c r="H4396" s="2668" t="s">
        <v>10810</v>
      </c>
      <c r="O4396">
        <f>SUMIF('3BL ACTUAL'!C:C,G4396,'3BL ACTUAL'!J:J)</f>
        <v>0</v>
      </c>
    </row>
    <row r="4397" spans="1:15">
      <c r="A4397" s="2669" t="s">
        <v>10811</v>
      </c>
      <c r="B4397" s="2669" t="s">
        <v>5071</v>
      </c>
      <c r="C4397" s="2669" t="s">
        <v>9011</v>
      </c>
      <c r="D4397" s="2669" t="s">
        <v>5071</v>
      </c>
      <c r="E4397" s="2669" t="s">
        <v>7180</v>
      </c>
      <c r="F4397" s="2669" t="s">
        <v>10812</v>
      </c>
      <c r="G4397" s="2669" t="s">
        <v>5311</v>
      </c>
      <c r="H4397" s="2669" t="s">
        <v>5015</v>
      </c>
      <c r="I4397" s="3025">
        <v>103363.97</v>
      </c>
      <c r="J4397" s="3025">
        <v>0</v>
      </c>
      <c r="O4397">
        <f>SUMIF('3BL ACTUAL'!C:C,G4397,'3BL ACTUAL'!J:J)</f>
        <v>0</v>
      </c>
    </row>
    <row r="4398" spans="1:15">
      <c r="A4398" s="2669" t="s">
        <v>10811</v>
      </c>
      <c r="B4398" s="2669" t="s">
        <v>5071</v>
      </c>
      <c r="C4398" s="2669" t="s">
        <v>9011</v>
      </c>
      <c r="D4398" s="2669" t="s">
        <v>5071</v>
      </c>
      <c r="E4398" s="2669" t="s">
        <v>7180</v>
      </c>
      <c r="F4398" s="2669" t="s">
        <v>10812</v>
      </c>
      <c r="G4398" s="2669" t="s">
        <v>5297</v>
      </c>
      <c r="H4398" s="2669" t="s">
        <v>5075</v>
      </c>
      <c r="I4398" s="3025">
        <v>0</v>
      </c>
      <c r="J4398" s="3025">
        <v>103363.97</v>
      </c>
      <c r="O4398">
        <f>SUMIF('3BL ACTUAL'!C:C,G4398,'3BL ACTUAL'!J:J)</f>
        <v>0</v>
      </c>
    </row>
    <row r="4399" spans="1:15">
      <c r="H4399" t="s">
        <v>7181</v>
      </c>
      <c r="O4399">
        <f>SUMIF('3BL ACTUAL'!C:C,G4399,'3BL ACTUAL'!J:J)</f>
        <v>0</v>
      </c>
    </row>
    <row r="4400" spans="1:15">
      <c r="O4400">
        <f>SUMIF('3BL ACTUAL'!C:C,G4400,'3BL ACTUAL'!J:J)</f>
        <v>0</v>
      </c>
    </row>
    <row r="4401" spans="1:15">
      <c r="H4401" s="2668" t="s">
        <v>10813</v>
      </c>
      <c r="N4401" s="1460">
        <v>1</v>
      </c>
      <c r="O4401">
        <f>SUMIF('3BL ACTUAL'!C:C,G4401,'3BL ACTUAL'!J:J)</f>
        <v>0</v>
      </c>
    </row>
    <row r="4402" spans="1:15">
      <c r="A4402" s="2669" t="s">
        <v>10811</v>
      </c>
      <c r="B4402" s="2669" t="s">
        <v>5169</v>
      </c>
      <c r="C4402" s="2669" t="s">
        <v>5298</v>
      </c>
      <c r="D4402" s="2669" t="s">
        <v>5299</v>
      </c>
      <c r="E4402" s="2669" t="s">
        <v>8428</v>
      </c>
      <c r="F4402" s="2669" t="s">
        <v>10814</v>
      </c>
      <c r="G4402" s="2669" t="s">
        <v>8404</v>
      </c>
      <c r="H4402" s="2669" t="s">
        <v>8405</v>
      </c>
      <c r="I4402" s="3025">
        <v>281.13</v>
      </c>
      <c r="J4402" s="3025">
        <v>0</v>
      </c>
      <c r="O4402">
        <f>SUMIF('3BL ACTUAL'!C:C,G4402,'3BL ACTUAL'!J:J)</f>
        <v>0</v>
      </c>
    </row>
    <row r="4403" spans="1:15">
      <c r="A4403" s="2669" t="s">
        <v>10811</v>
      </c>
      <c r="B4403" s="2669" t="s">
        <v>5169</v>
      </c>
      <c r="C4403" s="2669" t="s">
        <v>5298</v>
      </c>
      <c r="D4403" s="2669" t="s">
        <v>5299</v>
      </c>
      <c r="E4403" s="2669" t="s">
        <v>8428</v>
      </c>
      <c r="F4403" s="2669" t="s">
        <v>10814</v>
      </c>
      <c r="G4403" s="2669" t="s">
        <v>8980</v>
      </c>
      <c r="H4403" s="2669" t="s">
        <v>9055</v>
      </c>
      <c r="I4403" s="3025">
        <v>0</v>
      </c>
      <c r="J4403" s="3025">
        <v>281.13</v>
      </c>
      <c r="O4403">
        <f>SUMIF('3BL ACTUAL'!C:C,G4403,'3BL ACTUAL'!J:J)</f>
        <v>0</v>
      </c>
    </row>
    <row r="4404" spans="1:15">
      <c r="H4404" t="s">
        <v>8427</v>
      </c>
      <c r="O4404">
        <f>SUMIF('3BL ACTUAL'!C:C,G4404,'3BL ACTUAL'!J:J)</f>
        <v>0</v>
      </c>
    </row>
    <row r="4405" spans="1:15">
      <c r="O4405">
        <f>SUMIF('3BL ACTUAL'!C:C,G4405,'3BL ACTUAL'!J:J)</f>
        <v>0</v>
      </c>
    </row>
    <row r="4406" spans="1:15">
      <c r="H4406" s="2668" t="s">
        <v>10815</v>
      </c>
      <c r="N4406" s="1460">
        <v>1</v>
      </c>
      <c r="O4406">
        <f>SUMIF('3BL ACTUAL'!C:C,G4406,'3BL ACTUAL'!J:J)</f>
        <v>0</v>
      </c>
    </row>
    <row r="4407" spans="1:15">
      <c r="A4407" s="2669" t="s">
        <v>10811</v>
      </c>
      <c r="B4407" s="2669" t="s">
        <v>5169</v>
      </c>
      <c r="C4407" s="2669" t="s">
        <v>5298</v>
      </c>
      <c r="D4407" s="2669" t="s">
        <v>5299</v>
      </c>
      <c r="E4407" s="2669" t="s">
        <v>8429</v>
      </c>
      <c r="F4407" s="2669" t="s">
        <v>10816</v>
      </c>
      <c r="G4407" s="2669" t="s">
        <v>8404</v>
      </c>
      <c r="H4407" s="2669" t="s">
        <v>8405</v>
      </c>
      <c r="I4407" s="3025">
        <v>780.09</v>
      </c>
      <c r="J4407" s="3025">
        <v>0</v>
      </c>
      <c r="O4407">
        <f>SUMIF('3BL ACTUAL'!C:C,G4407,'3BL ACTUAL'!J:J)</f>
        <v>0</v>
      </c>
    </row>
    <row r="4408" spans="1:15">
      <c r="A4408" s="2669" t="s">
        <v>10811</v>
      </c>
      <c r="B4408" s="2669" t="s">
        <v>5169</v>
      </c>
      <c r="C4408" s="2669" t="s">
        <v>5298</v>
      </c>
      <c r="D4408" s="2669" t="s">
        <v>5299</v>
      </c>
      <c r="E4408" s="2669" t="s">
        <v>8429</v>
      </c>
      <c r="F4408" s="2669" t="s">
        <v>10816</v>
      </c>
      <c r="G4408" s="2669" t="s">
        <v>8980</v>
      </c>
      <c r="H4408" s="2669" t="s">
        <v>9055</v>
      </c>
      <c r="I4408" s="3025">
        <v>0</v>
      </c>
      <c r="J4408" s="3025">
        <v>780.09</v>
      </c>
      <c r="O4408">
        <f>SUMIF('3BL ACTUAL'!C:C,G4408,'3BL ACTUAL'!J:J)</f>
        <v>0</v>
      </c>
    </row>
    <row r="4409" spans="1:15">
      <c r="H4409" t="s">
        <v>8430</v>
      </c>
      <c r="O4409">
        <f>SUMIF('3BL ACTUAL'!C:C,G4409,'3BL ACTUAL'!J:J)</f>
        <v>0</v>
      </c>
    </row>
    <row r="4410" spans="1:15">
      <c r="O4410">
        <f>SUMIF('3BL ACTUAL'!C:C,G4410,'3BL ACTUAL'!J:J)</f>
        <v>0</v>
      </c>
    </row>
    <row r="4411" spans="1:15">
      <c r="H4411" s="2668" t="s">
        <v>10817</v>
      </c>
      <c r="N4411" s="1460">
        <v>1</v>
      </c>
      <c r="O4411">
        <f>SUMIF('3BL ACTUAL'!C:C,G4411,'3BL ACTUAL'!J:J)</f>
        <v>0</v>
      </c>
    </row>
    <row r="4412" spans="1:15">
      <c r="A4412" s="2669" t="s">
        <v>10811</v>
      </c>
      <c r="B4412" s="2669" t="s">
        <v>5169</v>
      </c>
      <c r="C4412" s="2669" t="s">
        <v>5298</v>
      </c>
      <c r="D4412" s="2669" t="s">
        <v>5299</v>
      </c>
      <c r="E4412" s="2669" t="s">
        <v>8431</v>
      </c>
      <c r="F4412" s="2669" t="s">
        <v>10818</v>
      </c>
      <c r="G4412" s="2669" t="s">
        <v>8404</v>
      </c>
      <c r="H4412" s="2669" t="s">
        <v>8405</v>
      </c>
      <c r="I4412" s="3025">
        <v>499.62</v>
      </c>
      <c r="J4412" s="3025">
        <v>0</v>
      </c>
      <c r="O4412">
        <f>SUMIF('3BL ACTUAL'!C:C,G4412,'3BL ACTUAL'!J:J)</f>
        <v>0</v>
      </c>
    </row>
    <row r="4413" spans="1:15">
      <c r="A4413" s="2669" t="s">
        <v>10811</v>
      </c>
      <c r="B4413" s="2669" t="s">
        <v>5169</v>
      </c>
      <c r="C4413" s="2669" t="s">
        <v>5298</v>
      </c>
      <c r="D4413" s="2669" t="s">
        <v>5299</v>
      </c>
      <c r="E4413" s="2669" t="s">
        <v>8431</v>
      </c>
      <c r="F4413" s="2669" t="s">
        <v>10818</v>
      </c>
      <c r="G4413" s="2669" t="s">
        <v>8980</v>
      </c>
      <c r="H4413" s="2669" t="s">
        <v>9055</v>
      </c>
      <c r="I4413" s="3025">
        <v>0</v>
      </c>
      <c r="J4413" s="3025">
        <v>499.62</v>
      </c>
      <c r="O4413">
        <f>SUMIF('3BL ACTUAL'!C:C,G4413,'3BL ACTUAL'!J:J)</f>
        <v>0</v>
      </c>
    </row>
    <row r="4414" spans="1:15">
      <c r="H4414" t="s">
        <v>8432</v>
      </c>
      <c r="O4414">
        <f>SUMIF('3BL ACTUAL'!C:C,G4414,'3BL ACTUAL'!J:J)</f>
        <v>0</v>
      </c>
    </row>
    <row r="4415" spans="1:15">
      <c r="O4415">
        <f>SUMIF('3BL ACTUAL'!C:C,G4415,'3BL ACTUAL'!J:J)</f>
        <v>0</v>
      </c>
    </row>
    <row r="4416" spans="1:15">
      <c r="H4416" s="2668" t="s">
        <v>10819</v>
      </c>
      <c r="O4416">
        <f>SUMIF('3BL ACTUAL'!C:C,G4416,'3BL ACTUAL'!J:J)</f>
        <v>0</v>
      </c>
    </row>
    <row r="4417" spans="1:15">
      <c r="A4417" s="2669" t="s">
        <v>10811</v>
      </c>
      <c r="B4417" s="2669" t="s">
        <v>5169</v>
      </c>
      <c r="C4417" s="2669" t="s">
        <v>5298</v>
      </c>
      <c r="D4417" s="2669" t="s">
        <v>5299</v>
      </c>
      <c r="E4417" s="2669" t="s">
        <v>8816</v>
      </c>
      <c r="F4417" s="2669" t="s">
        <v>10820</v>
      </c>
      <c r="G4417" s="2669" t="s">
        <v>8992</v>
      </c>
      <c r="H4417" s="2669" t="s">
        <v>8993</v>
      </c>
      <c r="I4417" s="3025">
        <v>415.39</v>
      </c>
      <c r="J4417" s="3025">
        <v>0</v>
      </c>
      <c r="O4417">
        <f>SUMIF('3BL ACTUAL'!C:C,G4417,'3BL ACTUAL'!J:J)</f>
        <v>0</v>
      </c>
    </row>
    <row r="4418" spans="1:15">
      <c r="A4418" s="2669" t="s">
        <v>10811</v>
      </c>
      <c r="B4418" s="2669" t="s">
        <v>5169</v>
      </c>
      <c r="C4418" s="2669" t="s">
        <v>5298</v>
      </c>
      <c r="D4418" s="2669" t="s">
        <v>5299</v>
      </c>
      <c r="E4418" s="2669" t="s">
        <v>8816</v>
      </c>
      <c r="F4418" s="2669" t="s">
        <v>10820</v>
      </c>
      <c r="G4418" s="2669" t="s">
        <v>8784</v>
      </c>
      <c r="H4418" s="2669" t="s">
        <v>9036</v>
      </c>
      <c r="I4418" s="3025">
        <v>0</v>
      </c>
      <c r="J4418" s="3025">
        <v>415.39</v>
      </c>
      <c r="O4418">
        <f>SUMIF('3BL ACTUAL'!C:C,G4418,'3BL ACTUAL'!J:J)</f>
        <v>0</v>
      </c>
    </row>
    <row r="4419" spans="1:15">
      <c r="H4419" t="s">
        <v>8817</v>
      </c>
      <c r="O4419">
        <f>SUMIF('3BL ACTUAL'!C:C,G4419,'3BL ACTUAL'!J:J)</f>
        <v>0</v>
      </c>
    </row>
    <row r="4420" spans="1:15">
      <c r="O4420">
        <f>SUMIF('3BL ACTUAL'!C:C,G4420,'3BL ACTUAL'!J:J)</f>
        <v>0</v>
      </c>
    </row>
    <row r="4421" spans="1:15">
      <c r="H4421" s="2668" t="s">
        <v>10821</v>
      </c>
      <c r="O4421">
        <f>SUMIF('3BL ACTUAL'!C:C,G4421,'3BL ACTUAL'!J:J)</f>
        <v>0</v>
      </c>
    </row>
    <row r="4422" spans="1:15">
      <c r="A4422" s="2669" t="s">
        <v>10811</v>
      </c>
      <c r="B4422" s="2669" t="s">
        <v>5169</v>
      </c>
      <c r="C4422" s="2669" t="s">
        <v>5298</v>
      </c>
      <c r="D4422" s="2669" t="s">
        <v>5299</v>
      </c>
      <c r="E4422" s="2669" t="s">
        <v>8818</v>
      </c>
      <c r="F4422" s="2669" t="s">
        <v>10822</v>
      </c>
      <c r="G4422" s="2669" t="s">
        <v>8992</v>
      </c>
      <c r="H4422" s="2669" t="s">
        <v>8993</v>
      </c>
      <c r="I4422" s="3025">
        <v>415.39</v>
      </c>
      <c r="J4422" s="3025">
        <v>0</v>
      </c>
      <c r="O4422">
        <f>SUMIF('3BL ACTUAL'!C:C,G4422,'3BL ACTUAL'!J:J)</f>
        <v>0</v>
      </c>
    </row>
    <row r="4423" spans="1:15">
      <c r="A4423" s="2669" t="s">
        <v>10811</v>
      </c>
      <c r="B4423" s="2669" t="s">
        <v>5169</v>
      </c>
      <c r="C4423" s="2669" t="s">
        <v>5298</v>
      </c>
      <c r="D4423" s="2669" t="s">
        <v>5299</v>
      </c>
      <c r="E4423" s="2669" t="s">
        <v>8818</v>
      </c>
      <c r="F4423" s="2669" t="s">
        <v>10822</v>
      </c>
      <c r="G4423" s="2669" t="s">
        <v>8784</v>
      </c>
      <c r="H4423" s="2669" t="s">
        <v>9036</v>
      </c>
      <c r="I4423" s="3025">
        <v>0</v>
      </c>
      <c r="J4423" s="3025">
        <v>415.39</v>
      </c>
      <c r="O4423">
        <f>SUMIF('3BL ACTUAL'!C:C,G4423,'3BL ACTUAL'!J:J)</f>
        <v>0</v>
      </c>
    </row>
    <row r="4424" spans="1:15">
      <c r="H4424" t="s">
        <v>8819</v>
      </c>
      <c r="O4424">
        <f>SUMIF('3BL ACTUAL'!C:C,G4424,'3BL ACTUAL'!J:J)</f>
        <v>0</v>
      </c>
    </row>
    <row r="4425" spans="1:15">
      <c r="O4425">
        <f>SUMIF('3BL ACTUAL'!C:C,G4425,'3BL ACTUAL'!J:J)</f>
        <v>0</v>
      </c>
    </row>
    <row r="4426" spans="1:15">
      <c r="H4426" s="2668" t="s">
        <v>10823</v>
      </c>
      <c r="N4426" s="1460">
        <v>1</v>
      </c>
      <c r="O4426">
        <f>SUMIF('3BL ACTUAL'!C:C,G4426,'3BL ACTUAL'!J:J)</f>
        <v>0</v>
      </c>
    </row>
    <row r="4427" spans="1:15">
      <c r="A4427" s="2669" t="s">
        <v>10811</v>
      </c>
      <c r="B4427" s="2669" t="s">
        <v>5169</v>
      </c>
      <c r="C4427" s="2669" t="s">
        <v>5298</v>
      </c>
      <c r="D4427" s="2669" t="s">
        <v>5299</v>
      </c>
      <c r="E4427" s="2669" t="s">
        <v>8984</v>
      </c>
      <c r="F4427" s="2669" t="s">
        <v>10824</v>
      </c>
      <c r="G4427" s="2669" t="s">
        <v>8994</v>
      </c>
      <c r="H4427" s="2669" t="s">
        <v>8995</v>
      </c>
      <c r="I4427" s="3025">
        <v>161.54</v>
      </c>
      <c r="J4427" s="3025">
        <v>0</v>
      </c>
      <c r="O4427">
        <f>SUMIF('3BL ACTUAL'!C:C,G4427,'3BL ACTUAL'!J:J)</f>
        <v>0</v>
      </c>
    </row>
    <row r="4428" spans="1:15">
      <c r="A4428" s="2669" t="s">
        <v>10811</v>
      </c>
      <c r="B4428" s="2669" t="s">
        <v>5169</v>
      </c>
      <c r="C4428" s="2669" t="s">
        <v>5298</v>
      </c>
      <c r="D4428" s="2669" t="s">
        <v>5299</v>
      </c>
      <c r="E4428" s="2669" t="s">
        <v>8984</v>
      </c>
      <c r="F4428" s="2669" t="s">
        <v>10824</v>
      </c>
      <c r="G4428" s="2669" t="s">
        <v>8980</v>
      </c>
      <c r="H4428" s="2669" t="s">
        <v>9055</v>
      </c>
      <c r="I4428" s="3025">
        <v>0</v>
      </c>
      <c r="J4428" s="3025">
        <v>161.54</v>
      </c>
      <c r="O4428">
        <f>SUMIF('3BL ACTUAL'!C:C,G4428,'3BL ACTUAL'!J:J)</f>
        <v>0</v>
      </c>
    </row>
    <row r="4429" spans="1:15">
      <c r="H4429" t="s">
        <v>8985</v>
      </c>
      <c r="O4429">
        <f>SUMIF('3BL ACTUAL'!C:C,G4429,'3BL ACTUAL'!J:J)</f>
        <v>0</v>
      </c>
    </row>
    <row r="4430" spans="1:15">
      <c r="O4430">
        <f>SUMIF('3BL ACTUAL'!C:C,G4430,'3BL ACTUAL'!J:J)</f>
        <v>0</v>
      </c>
    </row>
    <row r="4431" spans="1:15">
      <c r="H4431" s="2668" t="s">
        <v>10825</v>
      </c>
      <c r="O4431">
        <f>SUMIF('3BL ACTUAL'!C:C,G4431,'3BL ACTUAL'!J:J)</f>
        <v>0</v>
      </c>
    </row>
    <row r="4432" spans="1:15">
      <c r="A4432" s="2669" t="s">
        <v>10811</v>
      </c>
      <c r="B4432" s="2669" t="s">
        <v>5169</v>
      </c>
      <c r="C4432" s="2669" t="s">
        <v>5298</v>
      </c>
      <c r="D4432" s="2669" t="s">
        <v>5299</v>
      </c>
      <c r="E4432" s="2669" t="s">
        <v>8820</v>
      </c>
      <c r="F4432" s="2669" t="s">
        <v>10826</v>
      </c>
      <c r="G4432" s="2669" t="s">
        <v>8994</v>
      </c>
      <c r="H4432" s="2669" t="s">
        <v>8995</v>
      </c>
      <c r="I4432" s="3025">
        <v>161.54</v>
      </c>
      <c r="J4432" s="3025">
        <v>0</v>
      </c>
      <c r="O4432">
        <f>SUMIF('3BL ACTUAL'!C:C,G4432,'3BL ACTUAL'!J:J)</f>
        <v>0</v>
      </c>
    </row>
    <row r="4433" spans="1:15">
      <c r="A4433" s="2669" t="s">
        <v>10811</v>
      </c>
      <c r="B4433" s="2669" t="s">
        <v>5169</v>
      </c>
      <c r="C4433" s="2669" t="s">
        <v>5298</v>
      </c>
      <c r="D4433" s="2669" t="s">
        <v>5299</v>
      </c>
      <c r="E4433" s="2669" t="s">
        <v>8820</v>
      </c>
      <c r="F4433" s="2669" t="s">
        <v>10826</v>
      </c>
      <c r="G4433" s="2669" t="s">
        <v>8784</v>
      </c>
      <c r="H4433" s="2669" t="s">
        <v>9036</v>
      </c>
      <c r="I4433" s="3025">
        <v>0</v>
      </c>
      <c r="J4433" s="3025">
        <v>161.54</v>
      </c>
      <c r="O4433">
        <f>SUMIF('3BL ACTUAL'!C:C,G4433,'3BL ACTUAL'!J:J)</f>
        <v>0</v>
      </c>
    </row>
    <row r="4434" spans="1:15">
      <c r="H4434" t="s">
        <v>8821</v>
      </c>
      <c r="O4434">
        <f>SUMIF('3BL ACTUAL'!C:C,G4434,'3BL ACTUAL'!J:J)</f>
        <v>0</v>
      </c>
    </row>
    <row r="4435" spans="1:15">
      <c r="O4435">
        <f>SUMIF('3BL ACTUAL'!C:C,G4435,'3BL ACTUAL'!J:J)</f>
        <v>0</v>
      </c>
    </row>
    <row r="4436" spans="1:15">
      <c r="H4436" s="2668" t="s">
        <v>10827</v>
      </c>
      <c r="O4436">
        <f>SUMIF('3BL ACTUAL'!C:C,G4436,'3BL ACTUAL'!J:J)</f>
        <v>0</v>
      </c>
    </row>
    <row r="4437" spans="1:15">
      <c r="A4437" s="2669" t="s">
        <v>10828</v>
      </c>
      <c r="B4437" s="2669" t="s">
        <v>4415</v>
      </c>
      <c r="C4437" s="2669" t="s">
        <v>5059</v>
      </c>
      <c r="D4437" s="2669" t="s">
        <v>4415</v>
      </c>
      <c r="E4437" s="2669" t="s">
        <v>8657</v>
      </c>
      <c r="F4437" s="2669" t="s">
        <v>10829</v>
      </c>
      <c r="G4437" s="2669" t="s">
        <v>5308</v>
      </c>
      <c r="H4437" s="2669" t="s">
        <v>5097</v>
      </c>
      <c r="I4437" s="3025">
        <v>0</v>
      </c>
      <c r="J4437" s="3025">
        <v>0</v>
      </c>
      <c r="O4437">
        <f>SUMIF('3BL ACTUAL'!C:C,G4437,'3BL ACTUAL'!J:J)</f>
        <v>0</v>
      </c>
    </row>
    <row r="4438" spans="1:15">
      <c r="A4438" s="2669" t="s">
        <v>10828</v>
      </c>
      <c r="B4438" s="2669" t="s">
        <v>4415</v>
      </c>
      <c r="C4438" s="2669" t="s">
        <v>5059</v>
      </c>
      <c r="D4438" s="2669" t="s">
        <v>4415</v>
      </c>
      <c r="E4438" s="2669" t="s">
        <v>8657</v>
      </c>
      <c r="F4438" s="2669" t="s">
        <v>10829</v>
      </c>
      <c r="G4438" s="2669" t="s">
        <v>5356</v>
      </c>
      <c r="H4438" s="2669" t="s">
        <v>5025</v>
      </c>
      <c r="I4438" s="3025">
        <v>22.67</v>
      </c>
      <c r="J4438" s="3025">
        <v>0</v>
      </c>
      <c r="O4438">
        <f>SUMIF('3BL ACTUAL'!C:C,G4438,'3BL ACTUAL'!J:J)</f>
        <v>0</v>
      </c>
    </row>
    <row r="4439" spans="1:15">
      <c r="A4439" s="2669" t="s">
        <v>10828</v>
      </c>
      <c r="B4439" s="2669" t="s">
        <v>4415</v>
      </c>
      <c r="C4439" s="2669" t="s">
        <v>5059</v>
      </c>
      <c r="D4439" s="2669" t="s">
        <v>4415</v>
      </c>
      <c r="E4439" s="2669" t="s">
        <v>8657</v>
      </c>
      <c r="F4439" s="2669" t="s">
        <v>10829</v>
      </c>
      <c r="G4439" s="2669" t="s">
        <v>5303</v>
      </c>
      <c r="H4439" s="2669" t="s">
        <v>5063</v>
      </c>
      <c r="I4439" s="3025">
        <v>0</v>
      </c>
      <c r="J4439" s="3025">
        <v>0</v>
      </c>
      <c r="O4439">
        <f>SUMIF('3BL ACTUAL'!C:C,G4439,'3BL ACTUAL'!J:J)</f>
        <v>0</v>
      </c>
    </row>
    <row r="4440" spans="1:15">
      <c r="A4440" s="2669" t="s">
        <v>10828</v>
      </c>
      <c r="B4440" s="2669" t="s">
        <v>4415</v>
      </c>
      <c r="C4440" s="2669" t="s">
        <v>5059</v>
      </c>
      <c r="D4440" s="2669" t="s">
        <v>4415</v>
      </c>
      <c r="E4440" s="2669" t="s">
        <v>8657</v>
      </c>
      <c r="F4440" s="2669" t="s">
        <v>10829</v>
      </c>
      <c r="G4440" s="2669" t="s">
        <v>5311</v>
      </c>
      <c r="H4440" s="2669" t="s">
        <v>5064</v>
      </c>
      <c r="I4440" s="3025">
        <v>0</v>
      </c>
      <c r="J4440" s="3025">
        <v>22.67</v>
      </c>
      <c r="O4440">
        <f>SUMIF('3BL ACTUAL'!C:C,G4440,'3BL ACTUAL'!J:J)</f>
        <v>0</v>
      </c>
    </row>
    <row r="4441" spans="1:15">
      <c r="H4441" t="s">
        <v>8658</v>
      </c>
      <c r="O4441">
        <f>SUMIF('3BL ACTUAL'!C:C,G4441,'3BL ACTUAL'!J:J)</f>
        <v>0</v>
      </c>
    </row>
    <row r="4442" spans="1:15">
      <c r="O4442">
        <f>SUMIF('3BL ACTUAL'!C:C,G4442,'3BL ACTUAL'!J:J)</f>
        <v>0</v>
      </c>
    </row>
    <row r="4443" spans="1:15">
      <c r="H4443" s="2668" t="s">
        <v>10830</v>
      </c>
      <c r="O4443">
        <f>SUMIF('3BL ACTUAL'!C:C,G4443,'3BL ACTUAL'!J:J)</f>
        <v>0</v>
      </c>
    </row>
    <row r="4444" spans="1:15">
      <c r="A4444" s="2669" t="s">
        <v>10828</v>
      </c>
      <c r="B4444" s="2669" t="s">
        <v>4415</v>
      </c>
      <c r="C4444" s="2669" t="s">
        <v>5059</v>
      </c>
      <c r="D4444" s="2669" t="s">
        <v>4415</v>
      </c>
      <c r="E4444" s="2669" t="s">
        <v>8659</v>
      </c>
      <c r="F4444" s="2669" t="s">
        <v>10831</v>
      </c>
      <c r="G4444" s="2669" t="s">
        <v>5308</v>
      </c>
      <c r="H4444" s="2669" t="s">
        <v>5097</v>
      </c>
      <c r="I4444" s="3025">
        <v>0</v>
      </c>
      <c r="J4444" s="3025">
        <v>0</v>
      </c>
      <c r="O4444">
        <f>SUMIF('3BL ACTUAL'!C:C,G4444,'3BL ACTUAL'!J:J)</f>
        <v>0</v>
      </c>
    </row>
    <row r="4445" spans="1:15">
      <c r="A4445" s="2669" t="s">
        <v>10828</v>
      </c>
      <c r="B4445" s="2669" t="s">
        <v>4415</v>
      </c>
      <c r="C4445" s="2669" t="s">
        <v>5059</v>
      </c>
      <c r="D4445" s="2669" t="s">
        <v>4415</v>
      </c>
      <c r="E4445" s="2669" t="s">
        <v>8659</v>
      </c>
      <c r="F4445" s="2669" t="s">
        <v>10831</v>
      </c>
      <c r="G4445" s="2669" t="s">
        <v>5356</v>
      </c>
      <c r="H4445" s="2669" t="s">
        <v>5025</v>
      </c>
      <c r="I4445" s="3025">
        <v>22.84</v>
      </c>
      <c r="J4445" s="3025">
        <v>0</v>
      </c>
      <c r="O4445">
        <f>SUMIF('3BL ACTUAL'!C:C,G4445,'3BL ACTUAL'!J:J)</f>
        <v>0</v>
      </c>
    </row>
    <row r="4446" spans="1:15">
      <c r="A4446" s="2669" t="s">
        <v>10828</v>
      </c>
      <c r="B4446" s="2669" t="s">
        <v>4415</v>
      </c>
      <c r="C4446" s="2669" t="s">
        <v>5059</v>
      </c>
      <c r="D4446" s="2669" t="s">
        <v>4415</v>
      </c>
      <c r="E4446" s="2669" t="s">
        <v>8659</v>
      </c>
      <c r="F4446" s="2669" t="s">
        <v>10831</v>
      </c>
      <c r="G4446" s="2669" t="s">
        <v>5303</v>
      </c>
      <c r="H4446" s="2669" t="s">
        <v>5063</v>
      </c>
      <c r="I4446" s="3025">
        <v>0</v>
      </c>
      <c r="J4446" s="3025">
        <v>0</v>
      </c>
      <c r="O4446">
        <f>SUMIF('3BL ACTUAL'!C:C,G4446,'3BL ACTUAL'!J:J)</f>
        <v>0</v>
      </c>
    </row>
    <row r="4447" spans="1:15">
      <c r="A4447" s="2669" t="s">
        <v>10828</v>
      </c>
      <c r="B4447" s="2669" t="s">
        <v>4415</v>
      </c>
      <c r="C4447" s="2669" t="s">
        <v>5059</v>
      </c>
      <c r="D4447" s="2669" t="s">
        <v>4415</v>
      </c>
      <c r="E4447" s="2669" t="s">
        <v>8659</v>
      </c>
      <c r="F4447" s="2669" t="s">
        <v>10831</v>
      </c>
      <c r="G4447" s="2669" t="s">
        <v>5311</v>
      </c>
      <c r="H4447" s="2669" t="s">
        <v>5064</v>
      </c>
      <c r="I4447" s="3025">
        <v>0</v>
      </c>
      <c r="J4447" s="3025">
        <v>22.84</v>
      </c>
      <c r="O4447">
        <f>SUMIF('3BL ACTUAL'!C:C,G4447,'3BL ACTUAL'!J:J)</f>
        <v>0</v>
      </c>
    </row>
    <row r="4448" spans="1:15">
      <c r="H4448" t="s">
        <v>8660</v>
      </c>
      <c r="O4448">
        <f>SUMIF('3BL ACTUAL'!C:C,G4448,'3BL ACTUAL'!J:J)</f>
        <v>0</v>
      </c>
    </row>
    <row r="4449" spans="1:15">
      <c r="O4449">
        <f>SUMIF('3BL ACTUAL'!C:C,G4449,'3BL ACTUAL'!J:J)</f>
        <v>0</v>
      </c>
    </row>
    <row r="4450" spans="1:15">
      <c r="H4450" s="2668" t="s">
        <v>10832</v>
      </c>
      <c r="O4450">
        <f>SUMIF('3BL ACTUAL'!C:C,G4450,'3BL ACTUAL'!J:J)</f>
        <v>0</v>
      </c>
    </row>
    <row r="4451" spans="1:15">
      <c r="A4451" s="2669" t="s">
        <v>10828</v>
      </c>
      <c r="B4451" s="2669" t="s">
        <v>5071</v>
      </c>
      <c r="C4451" s="2669" t="s">
        <v>9011</v>
      </c>
      <c r="D4451" s="2669" t="s">
        <v>5071</v>
      </c>
      <c r="E4451" s="2669" t="s">
        <v>10833</v>
      </c>
      <c r="F4451" s="2669" t="s">
        <v>10834</v>
      </c>
      <c r="G4451" s="2669" t="s">
        <v>5311</v>
      </c>
      <c r="H4451" s="2669" t="s">
        <v>5015</v>
      </c>
      <c r="I4451" s="3025">
        <v>170.21</v>
      </c>
      <c r="J4451" s="3025">
        <v>0</v>
      </c>
      <c r="O4451">
        <f>SUMIF('3BL ACTUAL'!C:C,G4451,'3BL ACTUAL'!J:J)</f>
        <v>0</v>
      </c>
    </row>
    <row r="4452" spans="1:15">
      <c r="A4452" s="2669" t="s">
        <v>10828</v>
      </c>
      <c r="B4452" s="2669" t="s">
        <v>5071</v>
      </c>
      <c r="C4452" s="2669" t="s">
        <v>9011</v>
      </c>
      <c r="D4452" s="2669" t="s">
        <v>5071</v>
      </c>
      <c r="E4452" s="2669" t="s">
        <v>10833</v>
      </c>
      <c r="F4452" s="2669" t="s">
        <v>10834</v>
      </c>
      <c r="G4452" s="2669" t="s">
        <v>5305</v>
      </c>
      <c r="H4452" s="2669" t="s">
        <v>9014</v>
      </c>
      <c r="I4452" s="3025">
        <v>0</v>
      </c>
      <c r="J4452" s="3025">
        <v>170.21</v>
      </c>
      <c r="O4452">
        <f>SUMIF('3BL ACTUAL'!C:C,G4452,'3BL ACTUAL'!J:J)</f>
        <v>0</v>
      </c>
    </row>
    <row r="4453" spans="1:15">
      <c r="H4453" t="s">
        <v>9015</v>
      </c>
      <c r="O4453">
        <f>SUMIF('3BL ACTUAL'!C:C,G4453,'3BL ACTUAL'!J:J)</f>
        <v>0</v>
      </c>
    </row>
    <row r="4454" spans="1:15">
      <c r="O4454">
        <f>SUMIF('3BL ACTUAL'!C:C,G4454,'3BL ACTUAL'!J:J)</f>
        <v>0</v>
      </c>
    </row>
    <row r="4455" spans="1:15">
      <c r="H4455" s="2668" t="s">
        <v>10835</v>
      </c>
      <c r="O4455">
        <f>SUMIF('3BL ACTUAL'!C:C,G4455,'3BL ACTUAL'!J:J)</f>
        <v>0</v>
      </c>
    </row>
    <row r="4456" spans="1:15">
      <c r="A4456" s="2669" t="s">
        <v>10836</v>
      </c>
      <c r="B4456" s="2669" t="s">
        <v>5071</v>
      </c>
      <c r="C4456" s="2669" t="s">
        <v>9011</v>
      </c>
      <c r="D4456" s="2669" t="s">
        <v>5071</v>
      </c>
      <c r="E4456" s="2669" t="s">
        <v>7168</v>
      </c>
      <c r="F4456" s="2669" t="s">
        <v>10837</v>
      </c>
      <c r="G4456" s="2669" t="s">
        <v>5311</v>
      </c>
      <c r="H4456" s="2669" t="s">
        <v>5015</v>
      </c>
      <c r="I4456" s="3025">
        <v>307</v>
      </c>
      <c r="J4456" s="3025">
        <v>0</v>
      </c>
      <c r="O4456">
        <f>SUMIF('3BL ACTUAL'!C:C,G4456,'3BL ACTUAL'!J:J)</f>
        <v>0</v>
      </c>
    </row>
    <row r="4457" spans="1:15">
      <c r="A4457" s="2669" t="s">
        <v>10836</v>
      </c>
      <c r="B4457" s="2669" t="s">
        <v>5071</v>
      </c>
      <c r="C4457" s="2669" t="s">
        <v>9011</v>
      </c>
      <c r="D4457" s="2669" t="s">
        <v>5071</v>
      </c>
      <c r="E4457" s="2669" t="s">
        <v>7168</v>
      </c>
      <c r="F4457" s="2669" t="s">
        <v>10837</v>
      </c>
      <c r="G4457" s="2669" t="s">
        <v>5297</v>
      </c>
      <c r="H4457" s="2669" t="s">
        <v>5075</v>
      </c>
      <c r="I4457" s="3025">
        <v>0</v>
      </c>
      <c r="J4457" s="3025">
        <v>307</v>
      </c>
      <c r="O4457">
        <f>SUMIF('3BL ACTUAL'!C:C,G4457,'3BL ACTUAL'!J:J)</f>
        <v>0</v>
      </c>
    </row>
    <row r="4458" spans="1:15">
      <c r="H4458" t="s">
        <v>7169</v>
      </c>
      <c r="O4458">
        <f>SUMIF('3BL ACTUAL'!C:C,G4458,'3BL ACTUAL'!J:J)</f>
        <v>0</v>
      </c>
    </row>
    <row r="4459" spans="1:15">
      <c r="O4459">
        <f>SUMIF('3BL ACTUAL'!C:C,G4459,'3BL ACTUAL'!J:J)</f>
        <v>0</v>
      </c>
    </row>
    <row r="4460" spans="1:15">
      <c r="H4460" s="2668" t="s">
        <v>10838</v>
      </c>
      <c r="O4460">
        <f>SUMIF('3BL ACTUAL'!C:C,G4460,'3BL ACTUAL'!J:J)</f>
        <v>0</v>
      </c>
    </row>
    <row r="4461" spans="1:15">
      <c r="A4461" s="2669" t="s">
        <v>10836</v>
      </c>
      <c r="B4461" s="2669" t="s">
        <v>5071</v>
      </c>
      <c r="C4461" s="2669" t="s">
        <v>9011</v>
      </c>
      <c r="D4461" s="2669" t="s">
        <v>5071</v>
      </c>
      <c r="E4461" s="2669" t="s">
        <v>7170</v>
      </c>
      <c r="F4461" s="2669" t="s">
        <v>10839</v>
      </c>
      <c r="G4461" s="2669" t="s">
        <v>5311</v>
      </c>
      <c r="H4461" s="2669" t="s">
        <v>5015</v>
      </c>
      <c r="I4461" s="3025">
        <v>168</v>
      </c>
      <c r="J4461" s="3025">
        <v>0</v>
      </c>
      <c r="O4461">
        <f>SUMIF('3BL ACTUAL'!C:C,G4461,'3BL ACTUAL'!J:J)</f>
        <v>0</v>
      </c>
    </row>
    <row r="4462" spans="1:15">
      <c r="A4462" s="2669" t="s">
        <v>10836</v>
      </c>
      <c r="B4462" s="2669" t="s">
        <v>5071</v>
      </c>
      <c r="C4462" s="2669" t="s">
        <v>9011</v>
      </c>
      <c r="D4462" s="2669" t="s">
        <v>5071</v>
      </c>
      <c r="E4462" s="2669" t="s">
        <v>7170</v>
      </c>
      <c r="F4462" s="2669" t="s">
        <v>10839</v>
      </c>
      <c r="G4462" s="2669" t="s">
        <v>5297</v>
      </c>
      <c r="H4462" s="2669" t="s">
        <v>5075</v>
      </c>
      <c r="I4462" s="3025">
        <v>0</v>
      </c>
      <c r="J4462" s="3025">
        <v>168</v>
      </c>
      <c r="O4462">
        <f>SUMIF('3BL ACTUAL'!C:C,G4462,'3BL ACTUAL'!J:J)</f>
        <v>0</v>
      </c>
    </row>
    <row r="4463" spans="1:15">
      <c r="H4463" t="s">
        <v>7171</v>
      </c>
      <c r="O4463">
        <f>SUMIF('3BL ACTUAL'!C:C,G4463,'3BL ACTUAL'!J:J)</f>
        <v>0</v>
      </c>
    </row>
    <row r="4464" spans="1:15">
      <c r="O4464">
        <f>SUMIF('3BL ACTUAL'!C:C,G4464,'3BL ACTUAL'!J:J)</f>
        <v>0</v>
      </c>
    </row>
    <row r="4465" spans="1:15">
      <c r="H4465" s="2668" t="s">
        <v>10840</v>
      </c>
      <c r="O4465">
        <f>SUMIF('3BL ACTUAL'!C:C,G4465,'3BL ACTUAL'!J:J)</f>
        <v>0</v>
      </c>
    </row>
    <row r="4466" spans="1:15">
      <c r="A4466" s="2669" t="s">
        <v>10836</v>
      </c>
      <c r="B4466" s="2669" t="s">
        <v>5071</v>
      </c>
      <c r="C4466" s="2669" t="s">
        <v>9011</v>
      </c>
      <c r="D4466" s="2669" t="s">
        <v>5071</v>
      </c>
      <c r="E4466" s="2669" t="s">
        <v>7172</v>
      </c>
      <c r="F4466" s="2669" t="s">
        <v>10841</v>
      </c>
      <c r="G4466" s="2669" t="s">
        <v>5311</v>
      </c>
      <c r="H4466" s="2669" t="s">
        <v>5015</v>
      </c>
      <c r="I4466" s="3025">
        <v>200</v>
      </c>
      <c r="J4466" s="3025">
        <v>0</v>
      </c>
      <c r="O4466">
        <f>SUMIF('3BL ACTUAL'!C:C,G4466,'3BL ACTUAL'!J:J)</f>
        <v>0</v>
      </c>
    </row>
    <row r="4467" spans="1:15">
      <c r="A4467" s="2669" t="s">
        <v>10836</v>
      </c>
      <c r="B4467" s="2669" t="s">
        <v>5071</v>
      </c>
      <c r="C4467" s="2669" t="s">
        <v>9011</v>
      </c>
      <c r="D4467" s="2669" t="s">
        <v>5071</v>
      </c>
      <c r="E4467" s="2669" t="s">
        <v>7172</v>
      </c>
      <c r="F4467" s="2669" t="s">
        <v>10841</v>
      </c>
      <c r="G4467" s="2669" t="s">
        <v>5297</v>
      </c>
      <c r="H4467" s="2669" t="s">
        <v>5075</v>
      </c>
      <c r="I4467" s="3025">
        <v>0</v>
      </c>
      <c r="J4467" s="3025">
        <v>200</v>
      </c>
      <c r="O4467">
        <f>SUMIF('3BL ACTUAL'!C:C,G4467,'3BL ACTUAL'!J:J)</f>
        <v>0</v>
      </c>
    </row>
    <row r="4468" spans="1:15">
      <c r="H4468" t="s">
        <v>7173</v>
      </c>
      <c r="O4468">
        <f>SUMIF('3BL ACTUAL'!C:C,G4468,'3BL ACTUAL'!J:J)</f>
        <v>0</v>
      </c>
    </row>
    <row r="4469" spans="1:15">
      <c r="O4469">
        <f>SUMIF('3BL ACTUAL'!C:C,G4469,'3BL ACTUAL'!J:J)</f>
        <v>0</v>
      </c>
    </row>
    <row r="4470" spans="1:15">
      <c r="H4470" s="2668" t="s">
        <v>10842</v>
      </c>
      <c r="O4470">
        <f>SUMIF('3BL ACTUAL'!C:C,G4470,'3BL ACTUAL'!J:J)</f>
        <v>0</v>
      </c>
    </row>
    <row r="4471" spans="1:15">
      <c r="A4471" s="2669" t="s">
        <v>10836</v>
      </c>
      <c r="B4471" s="2669"/>
      <c r="C4471" s="2669"/>
      <c r="D4471" s="2669" t="s">
        <v>5073</v>
      </c>
      <c r="E4471" s="2669" t="s">
        <v>7174</v>
      </c>
      <c r="F4471" s="2669" t="s">
        <v>10843</v>
      </c>
      <c r="G4471" s="2669" t="s">
        <v>5356</v>
      </c>
      <c r="H4471" s="2669" t="s">
        <v>5025</v>
      </c>
      <c r="I4471" s="3025">
        <v>7200</v>
      </c>
      <c r="J4471" s="3025">
        <v>0</v>
      </c>
      <c r="O4471">
        <f>SUMIF('3BL ACTUAL'!C:C,G4471,'3BL ACTUAL'!J:J)</f>
        <v>0</v>
      </c>
    </row>
    <row r="4472" spans="1:15">
      <c r="A4472" s="2669" t="s">
        <v>10836</v>
      </c>
      <c r="B4472" s="2669"/>
      <c r="C4472" s="2669"/>
      <c r="D4472" s="2669" t="s">
        <v>5073</v>
      </c>
      <c r="E4472" s="2669" t="s">
        <v>7174</v>
      </c>
      <c r="F4472" s="2669" t="s">
        <v>10843</v>
      </c>
      <c r="G4472" s="2669" t="s">
        <v>5297</v>
      </c>
      <c r="H4472" s="2669" t="s">
        <v>5075</v>
      </c>
      <c r="I4472" s="3025">
        <v>0</v>
      </c>
      <c r="J4472" s="3025">
        <v>7200</v>
      </c>
      <c r="O4472">
        <f>SUMIF('3BL ACTUAL'!C:C,G4472,'3BL ACTUAL'!J:J)</f>
        <v>0</v>
      </c>
    </row>
    <row r="4473" spans="1:15">
      <c r="H4473" t="s">
        <v>7175</v>
      </c>
      <c r="O4473">
        <f>SUMIF('3BL ACTUAL'!C:C,G4473,'3BL ACTUAL'!J:J)</f>
        <v>0</v>
      </c>
    </row>
    <row r="4474" spans="1:15">
      <c r="O4474">
        <f>SUMIF('3BL ACTUAL'!C:C,G4474,'3BL ACTUAL'!J:J)</f>
        <v>0</v>
      </c>
    </row>
    <row r="4475" spans="1:15">
      <c r="H4475" s="2668" t="s">
        <v>10844</v>
      </c>
      <c r="O4475">
        <f>SUMIF('3BL ACTUAL'!C:C,G4475,'3BL ACTUAL'!J:J)</f>
        <v>0</v>
      </c>
    </row>
    <row r="4476" spans="1:15">
      <c r="A4476" s="2669" t="s">
        <v>10836</v>
      </c>
      <c r="B4476" s="2669"/>
      <c r="C4476" s="2669"/>
      <c r="D4476" s="2669" t="s">
        <v>5073</v>
      </c>
      <c r="E4476" s="2669" t="s">
        <v>7176</v>
      </c>
      <c r="F4476" s="2669" t="s">
        <v>10845</v>
      </c>
      <c r="G4476" s="2669" t="s">
        <v>5356</v>
      </c>
      <c r="H4476" s="2669" t="s">
        <v>5025</v>
      </c>
      <c r="I4476" s="3025">
        <v>7253</v>
      </c>
      <c r="J4476" s="3025">
        <v>0</v>
      </c>
      <c r="O4476">
        <f>SUMIF('3BL ACTUAL'!C:C,G4476,'3BL ACTUAL'!J:J)</f>
        <v>0</v>
      </c>
    </row>
    <row r="4477" spans="1:15">
      <c r="A4477" s="2669" t="s">
        <v>10836</v>
      </c>
      <c r="B4477" s="2669"/>
      <c r="C4477" s="2669"/>
      <c r="D4477" s="2669" t="s">
        <v>5073</v>
      </c>
      <c r="E4477" s="2669" t="s">
        <v>7176</v>
      </c>
      <c r="F4477" s="2669" t="s">
        <v>10845</v>
      </c>
      <c r="G4477" s="2669" t="s">
        <v>5297</v>
      </c>
      <c r="H4477" s="2669" t="s">
        <v>5075</v>
      </c>
      <c r="I4477" s="3025">
        <v>0</v>
      </c>
      <c r="J4477" s="3025">
        <v>7253</v>
      </c>
      <c r="O4477">
        <f>SUMIF('3BL ACTUAL'!C:C,G4477,'3BL ACTUAL'!J:J)</f>
        <v>0</v>
      </c>
    </row>
    <row r="4478" spans="1:15">
      <c r="H4478" t="s">
        <v>7177</v>
      </c>
      <c r="O4478">
        <f>SUMIF('3BL ACTUAL'!C:C,G4478,'3BL ACTUAL'!J:J)</f>
        <v>0</v>
      </c>
    </row>
    <row r="4479" spans="1:15">
      <c r="O4479">
        <f>SUMIF('3BL ACTUAL'!C:C,G4479,'3BL ACTUAL'!J:J)</f>
        <v>0</v>
      </c>
    </row>
    <row r="4480" spans="1:15">
      <c r="H4480" s="2668" t="s">
        <v>10846</v>
      </c>
      <c r="O4480">
        <f>SUMIF('3BL ACTUAL'!C:C,G4480,'3BL ACTUAL'!J:J)</f>
        <v>0</v>
      </c>
    </row>
    <row r="4481" spans="1:15">
      <c r="A4481" s="2669" t="s">
        <v>10836</v>
      </c>
      <c r="B4481" s="2669"/>
      <c r="C4481" s="2669"/>
      <c r="D4481" s="2669" t="s">
        <v>5073</v>
      </c>
      <c r="E4481" s="2669" t="s">
        <v>7178</v>
      </c>
      <c r="F4481" s="2669" t="s">
        <v>10847</v>
      </c>
      <c r="G4481" s="2669" t="s">
        <v>5311</v>
      </c>
      <c r="H4481" s="2669" t="s">
        <v>5015</v>
      </c>
      <c r="I4481" s="3025">
        <v>1940</v>
      </c>
      <c r="J4481" s="3025">
        <v>0</v>
      </c>
      <c r="O4481">
        <f>SUMIF('3BL ACTUAL'!C:C,G4481,'3BL ACTUAL'!J:J)</f>
        <v>0</v>
      </c>
    </row>
    <row r="4482" spans="1:15">
      <c r="A4482" s="2669" t="s">
        <v>10836</v>
      </c>
      <c r="B4482" s="2669"/>
      <c r="C4482" s="2669"/>
      <c r="D4482" s="2669" t="s">
        <v>5073</v>
      </c>
      <c r="E4482" s="2669" t="s">
        <v>7178</v>
      </c>
      <c r="F4482" s="2669" t="s">
        <v>10847</v>
      </c>
      <c r="G4482" s="2669" t="s">
        <v>5297</v>
      </c>
      <c r="H4482" s="2669" t="s">
        <v>5075</v>
      </c>
      <c r="I4482" s="3025">
        <v>0</v>
      </c>
      <c r="J4482" s="3025">
        <v>1940</v>
      </c>
      <c r="O4482">
        <f>SUMIF('3BL ACTUAL'!C:C,G4482,'3BL ACTUAL'!J:J)</f>
        <v>0</v>
      </c>
    </row>
    <row r="4483" spans="1:15">
      <c r="H4483" t="s">
        <v>7179</v>
      </c>
      <c r="O4483">
        <f>SUMIF('3BL ACTUAL'!C:C,G4483,'3BL ACTUAL'!J:J)</f>
        <v>0</v>
      </c>
    </row>
    <row r="4484" spans="1:15">
      <c r="O4484">
        <f>SUMIF('3BL ACTUAL'!C:C,G4484,'3BL ACTUAL'!J:J)</f>
        <v>0</v>
      </c>
    </row>
    <row r="4485" spans="1:15">
      <c r="H4485" s="2668" t="s">
        <v>10848</v>
      </c>
      <c r="O4485">
        <f>SUMIF('3BL ACTUAL'!C:C,G4485,'3BL ACTUAL'!J:J)</f>
        <v>0</v>
      </c>
    </row>
    <row r="4486" spans="1:15">
      <c r="A4486" s="2669" t="s">
        <v>10836</v>
      </c>
      <c r="B4486" s="2669" t="s">
        <v>4415</v>
      </c>
      <c r="C4486" s="2669" t="s">
        <v>5059</v>
      </c>
      <c r="D4486" s="2669" t="s">
        <v>4415</v>
      </c>
      <c r="E4486" s="2669" t="s">
        <v>8655</v>
      </c>
      <c r="F4486" s="2669" t="s">
        <v>10849</v>
      </c>
      <c r="G4486" s="2669" t="s">
        <v>5308</v>
      </c>
      <c r="H4486" s="2669" t="s">
        <v>4921</v>
      </c>
      <c r="I4486" s="3025">
        <v>6</v>
      </c>
      <c r="J4486" s="3025">
        <v>0</v>
      </c>
      <c r="O4486">
        <f>SUMIF('3BL ACTUAL'!C:C,G4486,'3BL ACTUAL'!J:J)</f>
        <v>0</v>
      </c>
    </row>
    <row r="4487" spans="1:15">
      <c r="A4487" s="2669" t="s">
        <v>10836</v>
      </c>
      <c r="B4487" s="2669" t="s">
        <v>4415</v>
      </c>
      <c r="C4487" s="2669" t="s">
        <v>5059</v>
      </c>
      <c r="D4487" s="2669" t="s">
        <v>4415</v>
      </c>
      <c r="E4487" s="2669" t="s">
        <v>8655</v>
      </c>
      <c r="F4487" s="2669" t="s">
        <v>10849</v>
      </c>
      <c r="G4487" s="2669" t="s">
        <v>5356</v>
      </c>
      <c r="H4487" s="2669" t="s">
        <v>5025</v>
      </c>
      <c r="I4487" s="3025">
        <v>50</v>
      </c>
      <c r="J4487" s="3025">
        <v>0</v>
      </c>
      <c r="O4487">
        <f>SUMIF('3BL ACTUAL'!C:C,G4487,'3BL ACTUAL'!J:J)</f>
        <v>0</v>
      </c>
    </row>
    <row r="4488" spans="1:15">
      <c r="A4488" s="2669" t="s">
        <v>10836</v>
      </c>
      <c r="B4488" s="2669" t="s">
        <v>4415</v>
      </c>
      <c r="C4488" s="2669" t="s">
        <v>5059</v>
      </c>
      <c r="D4488" s="2669" t="s">
        <v>4415</v>
      </c>
      <c r="E4488" s="2669" t="s">
        <v>8655</v>
      </c>
      <c r="F4488" s="2669" t="s">
        <v>10849</v>
      </c>
      <c r="G4488" s="2669" t="s">
        <v>5303</v>
      </c>
      <c r="H4488" s="2669" t="s">
        <v>5063</v>
      </c>
      <c r="I4488" s="3025">
        <v>0</v>
      </c>
      <c r="J4488" s="3025">
        <v>0</v>
      </c>
      <c r="O4488">
        <f>SUMIF('3BL ACTUAL'!C:C,G4488,'3BL ACTUAL'!J:J)</f>
        <v>0</v>
      </c>
    </row>
    <row r="4489" spans="1:15">
      <c r="A4489" s="2669" t="s">
        <v>10836</v>
      </c>
      <c r="B4489" s="2669" t="s">
        <v>4415</v>
      </c>
      <c r="C4489" s="2669" t="s">
        <v>5059</v>
      </c>
      <c r="D4489" s="2669" t="s">
        <v>4415</v>
      </c>
      <c r="E4489" s="2669" t="s">
        <v>8655</v>
      </c>
      <c r="F4489" s="2669" t="s">
        <v>10849</v>
      </c>
      <c r="G4489" s="2669" t="s">
        <v>5311</v>
      </c>
      <c r="H4489" s="2669" t="s">
        <v>5064</v>
      </c>
      <c r="I4489" s="3025">
        <v>0</v>
      </c>
      <c r="J4489" s="3025">
        <v>56</v>
      </c>
      <c r="O4489">
        <f>SUMIF('3BL ACTUAL'!C:C,G4489,'3BL ACTUAL'!J:J)</f>
        <v>0</v>
      </c>
    </row>
    <row r="4490" spans="1:15">
      <c r="H4490" t="s">
        <v>8656</v>
      </c>
      <c r="O4490">
        <f>SUMIF('3BL ACTUAL'!C:C,G4490,'3BL ACTUAL'!J:J)</f>
        <v>0</v>
      </c>
    </row>
    <row r="4491" spans="1:15">
      <c r="O4491">
        <f>SUMIF('3BL ACTUAL'!C:C,G4491,'3BL ACTUAL'!J:J)</f>
        <v>0</v>
      </c>
    </row>
    <row r="4492" spans="1:15">
      <c r="H4492" s="2668" t="s">
        <v>10850</v>
      </c>
      <c r="O4492">
        <f>SUMIF('3BL ACTUAL'!C:C,G4492,'3BL ACTUAL'!J:J)</f>
        <v>0</v>
      </c>
    </row>
    <row r="4493" spans="1:15">
      <c r="A4493" s="2669" t="s">
        <v>10851</v>
      </c>
      <c r="B4493" s="2669" t="s">
        <v>4415</v>
      </c>
      <c r="C4493" s="2669" t="s">
        <v>5059</v>
      </c>
      <c r="D4493" s="2669" t="s">
        <v>4415</v>
      </c>
      <c r="E4493" s="2669" t="s">
        <v>7695</v>
      </c>
      <c r="F4493" s="2669" t="s">
        <v>10852</v>
      </c>
      <c r="G4493" s="2669" t="s">
        <v>5308</v>
      </c>
      <c r="H4493" s="2669" t="s">
        <v>5097</v>
      </c>
      <c r="I4493" s="3025">
        <v>0</v>
      </c>
      <c r="J4493" s="3025">
        <v>0</v>
      </c>
      <c r="O4493">
        <f>SUMIF('3BL ACTUAL'!C:C,G4493,'3BL ACTUAL'!J:J)</f>
        <v>0</v>
      </c>
    </row>
    <row r="4494" spans="1:15">
      <c r="A4494" s="2669" t="s">
        <v>10851</v>
      </c>
      <c r="B4494" s="2669" t="s">
        <v>4415</v>
      </c>
      <c r="C4494" s="2669" t="s">
        <v>5059</v>
      </c>
      <c r="D4494" s="2669" t="s">
        <v>4415</v>
      </c>
      <c r="E4494" s="2669" t="s">
        <v>7695</v>
      </c>
      <c r="F4494" s="2669" t="s">
        <v>10852</v>
      </c>
      <c r="G4494" s="2669" t="s">
        <v>5318</v>
      </c>
      <c r="H4494" s="2669" t="s">
        <v>4973</v>
      </c>
      <c r="I4494" s="3025">
        <v>1205</v>
      </c>
      <c r="J4494" s="3025">
        <v>0</v>
      </c>
      <c r="O4494">
        <f>SUMIF('3BL ACTUAL'!C:C,G4494,'3BL ACTUAL'!J:J)</f>
        <v>0</v>
      </c>
    </row>
    <row r="4495" spans="1:15">
      <c r="A4495" s="2669" t="s">
        <v>10851</v>
      </c>
      <c r="B4495" s="2669" t="s">
        <v>4415</v>
      </c>
      <c r="C4495" s="2669" t="s">
        <v>5059</v>
      </c>
      <c r="D4495" s="2669" t="s">
        <v>4415</v>
      </c>
      <c r="E4495" s="2669" t="s">
        <v>7695</v>
      </c>
      <c r="F4495" s="2669" t="s">
        <v>10852</v>
      </c>
      <c r="G4495" s="2669" t="s">
        <v>5303</v>
      </c>
      <c r="H4495" s="2669" t="s">
        <v>5063</v>
      </c>
      <c r="I4495" s="3025">
        <v>0</v>
      </c>
      <c r="J4495" s="3025">
        <v>0</v>
      </c>
      <c r="O4495">
        <f>SUMIF('3BL ACTUAL'!C:C,G4495,'3BL ACTUAL'!J:J)</f>
        <v>0</v>
      </c>
    </row>
    <row r="4496" spans="1:15">
      <c r="A4496" s="2669" t="s">
        <v>10851</v>
      </c>
      <c r="B4496" s="2669" t="s">
        <v>4415</v>
      </c>
      <c r="C4496" s="2669" t="s">
        <v>5059</v>
      </c>
      <c r="D4496" s="2669" t="s">
        <v>4415</v>
      </c>
      <c r="E4496" s="2669" t="s">
        <v>7695</v>
      </c>
      <c r="F4496" s="2669" t="s">
        <v>10852</v>
      </c>
      <c r="G4496" s="2669" t="s">
        <v>5311</v>
      </c>
      <c r="H4496" s="2669" t="s">
        <v>5064</v>
      </c>
      <c r="I4496" s="3025">
        <v>0</v>
      </c>
      <c r="J4496" s="3025">
        <v>1205</v>
      </c>
      <c r="O4496">
        <f>SUMIF('3BL ACTUAL'!C:C,G4496,'3BL ACTUAL'!J:J)</f>
        <v>0</v>
      </c>
    </row>
    <row r="4497" spans="1:15">
      <c r="H4497" t="s">
        <v>7696</v>
      </c>
      <c r="O4497">
        <f>SUMIF('3BL ACTUAL'!C:C,G4497,'3BL ACTUAL'!J:J)</f>
        <v>0</v>
      </c>
    </row>
    <row r="4498" spans="1:15">
      <c r="O4498">
        <f>SUMIF('3BL ACTUAL'!C:C,G4498,'3BL ACTUAL'!J:J)</f>
        <v>0</v>
      </c>
    </row>
    <row r="4499" spans="1:15">
      <c r="H4499" s="2668" t="s">
        <v>10853</v>
      </c>
      <c r="O4499">
        <f>SUMIF('3BL ACTUAL'!C:C,G4499,'3BL ACTUAL'!J:J)</f>
        <v>0</v>
      </c>
    </row>
    <row r="4500" spans="1:15">
      <c r="A4500" s="2669" t="s">
        <v>10854</v>
      </c>
      <c r="B4500" s="2669" t="s">
        <v>4415</v>
      </c>
      <c r="C4500" s="2669" t="s">
        <v>5059</v>
      </c>
      <c r="D4500" s="2669" t="s">
        <v>4415</v>
      </c>
      <c r="E4500" s="2669" t="s">
        <v>7881</v>
      </c>
      <c r="F4500" s="2669" t="s">
        <v>10855</v>
      </c>
      <c r="G4500" s="2669" t="s">
        <v>5308</v>
      </c>
      <c r="H4500" s="2669" t="s">
        <v>4921</v>
      </c>
      <c r="I4500" s="3025">
        <v>1.07</v>
      </c>
      <c r="J4500" s="3025">
        <v>0</v>
      </c>
      <c r="O4500">
        <f>SUMIF('3BL ACTUAL'!C:C,G4500,'3BL ACTUAL'!J:J)</f>
        <v>0</v>
      </c>
    </row>
    <row r="4501" spans="1:15">
      <c r="A4501" s="2669" t="s">
        <v>10854</v>
      </c>
      <c r="B4501" s="2669" t="s">
        <v>4415</v>
      </c>
      <c r="C4501" s="2669" t="s">
        <v>5059</v>
      </c>
      <c r="D4501" s="2669" t="s">
        <v>4415</v>
      </c>
      <c r="E4501" s="2669" t="s">
        <v>7881</v>
      </c>
      <c r="F4501" s="2669" t="s">
        <v>10855</v>
      </c>
      <c r="G4501" s="2669" t="s">
        <v>5328</v>
      </c>
      <c r="H4501" s="2669" t="s">
        <v>4994</v>
      </c>
      <c r="I4501" s="3025">
        <v>8.9499999999999993</v>
      </c>
      <c r="J4501" s="3025">
        <v>0</v>
      </c>
      <c r="O4501">
        <f>SUMIF('3BL ACTUAL'!C:C,G4501,'3BL ACTUAL'!J:J)</f>
        <v>0</v>
      </c>
    </row>
    <row r="4502" spans="1:15">
      <c r="A4502" s="2669" t="s">
        <v>10854</v>
      </c>
      <c r="B4502" s="2669" t="s">
        <v>4415</v>
      </c>
      <c r="C4502" s="2669" t="s">
        <v>5059</v>
      </c>
      <c r="D4502" s="2669" t="s">
        <v>4415</v>
      </c>
      <c r="E4502" s="2669" t="s">
        <v>7881</v>
      </c>
      <c r="F4502" s="2669" t="s">
        <v>10855</v>
      </c>
      <c r="G4502" s="2669" t="s">
        <v>5303</v>
      </c>
      <c r="H4502" s="2669" t="s">
        <v>5063</v>
      </c>
      <c r="I4502" s="3025">
        <v>0</v>
      </c>
      <c r="J4502" s="3025">
        <v>0</v>
      </c>
      <c r="O4502">
        <f>SUMIF('3BL ACTUAL'!C:C,G4502,'3BL ACTUAL'!J:J)</f>
        <v>0</v>
      </c>
    </row>
    <row r="4503" spans="1:15">
      <c r="A4503" s="2669" t="s">
        <v>10854</v>
      </c>
      <c r="B4503" s="2669" t="s">
        <v>4415</v>
      </c>
      <c r="C4503" s="2669" t="s">
        <v>5059</v>
      </c>
      <c r="D4503" s="2669" t="s">
        <v>4415</v>
      </c>
      <c r="E4503" s="2669" t="s">
        <v>7881</v>
      </c>
      <c r="F4503" s="2669" t="s">
        <v>10855</v>
      </c>
      <c r="G4503" s="2669" t="s">
        <v>5311</v>
      </c>
      <c r="H4503" s="2669" t="s">
        <v>5064</v>
      </c>
      <c r="I4503" s="3025">
        <v>0</v>
      </c>
      <c r="J4503" s="3025">
        <v>10.02</v>
      </c>
      <c r="O4503">
        <f>SUMIF('3BL ACTUAL'!C:C,G4503,'3BL ACTUAL'!J:J)</f>
        <v>0</v>
      </c>
    </row>
    <row r="4504" spans="1:15">
      <c r="H4504" t="s">
        <v>7882</v>
      </c>
      <c r="O4504">
        <f>SUMIF('3BL ACTUAL'!C:C,G4504,'3BL ACTUAL'!J:J)</f>
        <v>0</v>
      </c>
    </row>
    <row r="4505" spans="1:15">
      <c r="O4505">
        <f>SUMIF('3BL ACTUAL'!C:C,G4505,'3BL ACTUAL'!J:J)</f>
        <v>0</v>
      </c>
    </row>
    <row r="4506" spans="1:15">
      <c r="H4506" s="2668" t="s">
        <v>10856</v>
      </c>
      <c r="O4506">
        <f>SUMIF('3BL ACTUAL'!C:C,G4506,'3BL ACTUAL'!J:J)</f>
        <v>0</v>
      </c>
    </row>
    <row r="4507" spans="1:15">
      <c r="A4507" s="2669" t="s">
        <v>10854</v>
      </c>
      <c r="B4507" s="2669"/>
      <c r="C4507" s="2669"/>
      <c r="D4507" s="2669" t="s">
        <v>5073</v>
      </c>
      <c r="E4507" s="2669" t="s">
        <v>7166</v>
      </c>
      <c r="F4507" s="2669" t="s">
        <v>10857</v>
      </c>
      <c r="G4507" s="2669" t="s">
        <v>5354</v>
      </c>
      <c r="H4507" s="2669" t="s">
        <v>5033</v>
      </c>
      <c r="I4507" s="3025">
        <v>10</v>
      </c>
      <c r="J4507" s="3025">
        <v>0</v>
      </c>
      <c r="O4507">
        <f>SUMIF('3BL ACTUAL'!C:C,G4507,'3BL ACTUAL'!J:J)</f>
        <v>0</v>
      </c>
    </row>
    <row r="4508" spans="1:15">
      <c r="A4508" s="2669" t="s">
        <v>10854</v>
      </c>
      <c r="B4508" s="2669"/>
      <c r="C4508" s="2669"/>
      <c r="D4508" s="2669" t="s">
        <v>5073</v>
      </c>
      <c r="E4508" s="2669" t="s">
        <v>7166</v>
      </c>
      <c r="F4508" s="2669" t="s">
        <v>10857</v>
      </c>
      <c r="G4508" s="2669" t="s">
        <v>5297</v>
      </c>
      <c r="H4508" s="2669" t="s">
        <v>5075</v>
      </c>
      <c r="I4508" s="3025">
        <v>0</v>
      </c>
      <c r="J4508" s="3025">
        <v>10</v>
      </c>
      <c r="O4508">
        <f>SUMIF('3BL ACTUAL'!C:C,G4508,'3BL ACTUAL'!J:J)</f>
        <v>0</v>
      </c>
    </row>
    <row r="4509" spans="1:15">
      <c r="H4509" t="s">
        <v>7167</v>
      </c>
      <c r="O4509">
        <f>SUMIF('3BL ACTUAL'!C:C,G4509,'3BL ACTUAL'!J:J)</f>
        <v>0</v>
      </c>
    </row>
    <row r="4510" spans="1:15">
      <c r="O4510">
        <f>SUMIF('3BL ACTUAL'!C:C,G4510,'3BL ACTUAL'!J:J)</f>
        <v>0</v>
      </c>
    </row>
    <row r="4511" spans="1:15">
      <c r="H4511" s="2668" t="s">
        <v>10858</v>
      </c>
      <c r="O4511">
        <f>SUMIF('3BL ACTUAL'!C:C,G4511,'3BL ACTUAL'!J:J)</f>
        <v>0</v>
      </c>
    </row>
    <row r="4512" spans="1:15">
      <c r="A4512" s="2669" t="s">
        <v>10859</v>
      </c>
      <c r="B4512" s="2669"/>
      <c r="C4512" s="2669"/>
      <c r="D4512" s="2669" t="s">
        <v>5073</v>
      </c>
      <c r="E4512" s="2669" t="s">
        <v>7164</v>
      </c>
      <c r="F4512" s="2669" t="s">
        <v>10860</v>
      </c>
      <c r="G4512" s="2669" t="s">
        <v>5300</v>
      </c>
      <c r="H4512" s="2669" t="s">
        <v>264</v>
      </c>
      <c r="I4512" s="3025">
        <v>1000</v>
      </c>
      <c r="J4512" s="3025">
        <v>0</v>
      </c>
      <c r="O4512">
        <f>SUMIF('3BL ACTUAL'!C:C,G4512,'3BL ACTUAL'!J:J)</f>
        <v>0</v>
      </c>
    </row>
    <row r="4513" spans="1:15">
      <c r="A4513" s="2669" t="s">
        <v>10859</v>
      </c>
      <c r="B4513" s="2669"/>
      <c r="C4513" s="2669"/>
      <c r="D4513" s="2669" t="s">
        <v>5073</v>
      </c>
      <c r="E4513" s="2669" t="s">
        <v>7164</v>
      </c>
      <c r="F4513" s="2669" t="s">
        <v>10860</v>
      </c>
      <c r="G4513" s="2669" t="s">
        <v>5297</v>
      </c>
      <c r="H4513" s="2669" t="s">
        <v>5075</v>
      </c>
      <c r="I4513" s="3025">
        <v>0</v>
      </c>
      <c r="J4513" s="3025">
        <v>1000</v>
      </c>
      <c r="O4513">
        <f>SUMIF('3BL ACTUAL'!C:C,G4513,'3BL ACTUAL'!J:J)</f>
        <v>0</v>
      </c>
    </row>
    <row r="4514" spans="1:15">
      <c r="H4514" t="s">
        <v>7165</v>
      </c>
      <c r="O4514">
        <f>SUMIF('3BL ACTUAL'!C:C,G4514,'3BL ACTUAL'!J:J)</f>
        <v>0</v>
      </c>
    </row>
    <row r="4515" spans="1:15">
      <c r="O4515">
        <f>SUMIF('3BL ACTUAL'!C:C,G4515,'3BL ACTUAL'!J:J)</f>
        <v>0</v>
      </c>
    </row>
    <row r="4516" spans="1:15">
      <c r="H4516" s="2668" t="s">
        <v>10861</v>
      </c>
      <c r="O4516">
        <f>SUMIF('3BL ACTUAL'!C:C,G4516,'3BL ACTUAL'!J:J)</f>
        <v>0</v>
      </c>
    </row>
    <row r="4517" spans="1:15">
      <c r="A4517" s="2669" t="s">
        <v>10862</v>
      </c>
      <c r="B4517" s="2669" t="s">
        <v>5169</v>
      </c>
      <c r="C4517" s="2669" t="s">
        <v>5298</v>
      </c>
      <c r="D4517" s="2669" t="s">
        <v>5299</v>
      </c>
      <c r="E4517" s="2669" t="s">
        <v>8727</v>
      </c>
      <c r="F4517" s="2669" t="s">
        <v>10863</v>
      </c>
      <c r="G4517" s="2669" t="s">
        <v>8996</v>
      </c>
      <c r="H4517" s="2669" t="s">
        <v>8997</v>
      </c>
      <c r="I4517" s="3025">
        <v>140.55000000000001</v>
      </c>
      <c r="J4517" s="3025">
        <v>0</v>
      </c>
      <c r="O4517">
        <f>SUMIF('3BL ACTUAL'!C:C,G4517,'3BL ACTUAL'!J:J)</f>
        <v>0</v>
      </c>
    </row>
    <row r="4518" spans="1:15">
      <c r="A4518" s="2669" t="s">
        <v>10862</v>
      </c>
      <c r="B4518" s="2669" t="s">
        <v>5169</v>
      </c>
      <c r="C4518" s="2669" t="s">
        <v>5298</v>
      </c>
      <c r="D4518" s="2669" t="s">
        <v>5299</v>
      </c>
      <c r="E4518" s="2669" t="s">
        <v>8727</v>
      </c>
      <c r="F4518" s="2669" t="s">
        <v>10863</v>
      </c>
      <c r="G4518" s="2669" t="s">
        <v>6121</v>
      </c>
      <c r="H4518" s="2669" t="s">
        <v>6122</v>
      </c>
      <c r="I4518" s="3025">
        <v>18.899999999999999</v>
      </c>
      <c r="J4518" s="3025">
        <v>0</v>
      </c>
      <c r="O4518">
        <f>SUMIF('3BL ACTUAL'!C:C,G4518,'3BL ACTUAL'!J:J)</f>
        <v>0</v>
      </c>
    </row>
    <row r="4519" spans="1:15">
      <c r="A4519" s="2669" t="s">
        <v>10862</v>
      </c>
      <c r="B4519" s="2669" t="s">
        <v>5169</v>
      </c>
      <c r="C4519" s="2669" t="s">
        <v>5298</v>
      </c>
      <c r="D4519" s="2669" t="s">
        <v>5299</v>
      </c>
      <c r="E4519" s="2669" t="s">
        <v>8727</v>
      </c>
      <c r="F4519" s="2669" t="s">
        <v>10863</v>
      </c>
      <c r="G4519" s="2669" t="s">
        <v>6115</v>
      </c>
      <c r="H4519" s="2669" t="s">
        <v>6116</v>
      </c>
      <c r="I4519" s="3025">
        <v>41.67</v>
      </c>
      <c r="J4519" s="3025">
        <v>0</v>
      </c>
      <c r="O4519">
        <f>SUMIF('3BL ACTUAL'!C:C,G4519,'3BL ACTUAL'!J:J)</f>
        <v>0</v>
      </c>
    </row>
    <row r="4520" spans="1:15">
      <c r="A4520" s="2669" t="s">
        <v>10862</v>
      </c>
      <c r="B4520" s="2669" t="s">
        <v>5169</v>
      </c>
      <c r="C4520" s="2669" t="s">
        <v>5298</v>
      </c>
      <c r="D4520" s="2669" t="s">
        <v>5299</v>
      </c>
      <c r="E4520" s="2669" t="s">
        <v>8727</v>
      </c>
      <c r="F4520" s="2669" t="s">
        <v>10863</v>
      </c>
      <c r="G4520" s="2669" t="s">
        <v>6117</v>
      </c>
      <c r="H4520" s="2669" t="s">
        <v>6118</v>
      </c>
      <c r="I4520" s="3025">
        <v>35.42</v>
      </c>
      <c r="J4520" s="3025">
        <v>0</v>
      </c>
      <c r="O4520">
        <f>SUMIF('3BL ACTUAL'!C:C,G4520,'3BL ACTUAL'!J:J)</f>
        <v>0</v>
      </c>
    </row>
    <row r="4521" spans="1:15">
      <c r="A4521" s="2669" t="s">
        <v>10862</v>
      </c>
      <c r="B4521" s="2669" t="s">
        <v>5169</v>
      </c>
      <c r="C4521" s="2669" t="s">
        <v>5298</v>
      </c>
      <c r="D4521" s="2669" t="s">
        <v>5299</v>
      </c>
      <c r="E4521" s="2669" t="s">
        <v>8727</v>
      </c>
      <c r="F4521" s="2669" t="s">
        <v>10863</v>
      </c>
      <c r="G4521" s="2669" t="s">
        <v>6121</v>
      </c>
      <c r="H4521" s="2669" t="s">
        <v>6122</v>
      </c>
      <c r="I4521" s="3025">
        <v>36.1</v>
      </c>
      <c r="J4521" s="3025">
        <v>0</v>
      </c>
      <c r="O4521">
        <f>SUMIF('3BL ACTUAL'!C:C,G4521,'3BL ACTUAL'!J:J)</f>
        <v>0</v>
      </c>
    </row>
    <row r="4522" spans="1:15">
      <c r="A4522" s="2669" t="s">
        <v>10862</v>
      </c>
      <c r="B4522" s="2669" t="s">
        <v>5169</v>
      </c>
      <c r="C4522" s="2669" t="s">
        <v>5298</v>
      </c>
      <c r="D4522" s="2669" t="s">
        <v>5299</v>
      </c>
      <c r="E4522" s="2669" t="s">
        <v>8727</v>
      </c>
      <c r="F4522" s="2669" t="s">
        <v>10863</v>
      </c>
      <c r="G4522" s="2669" t="s">
        <v>8784</v>
      </c>
      <c r="H4522" s="2669" t="s">
        <v>9036</v>
      </c>
      <c r="I4522" s="3025">
        <v>0</v>
      </c>
      <c r="J4522" s="3025">
        <v>272.64</v>
      </c>
      <c r="O4522">
        <f>SUMIF('3BL ACTUAL'!C:C,G4522,'3BL ACTUAL'!J:J)</f>
        <v>0</v>
      </c>
    </row>
    <row r="4523" spans="1:15">
      <c r="H4523" t="s">
        <v>8728</v>
      </c>
      <c r="O4523">
        <f>SUMIF('3BL ACTUAL'!C:C,G4523,'3BL ACTUAL'!J:J)</f>
        <v>0</v>
      </c>
    </row>
    <row r="4524" spans="1:15">
      <c r="O4524">
        <f>SUMIF('3BL ACTUAL'!C:C,G4524,'3BL ACTUAL'!J:J)</f>
        <v>0</v>
      </c>
    </row>
    <row r="4525" spans="1:15">
      <c r="H4525" s="2668" t="s">
        <v>10864</v>
      </c>
      <c r="O4525">
        <f>SUMIF('3BL ACTUAL'!C:C,G4525,'3BL ACTUAL'!J:J)</f>
        <v>0</v>
      </c>
    </row>
    <row r="4526" spans="1:15">
      <c r="A4526" s="2669" t="s">
        <v>10865</v>
      </c>
      <c r="B4526" s="2669" t="s">
        <v>4415</v>
      </c>
      <c r="C4526" s="2669" t="s">
        <v>5059</v>
      </c>
      <c r="D4526" s="2669" t="s">
        <v>4415</v>
      </c>
      <c r="E4526" s="2669" t="s">
        <v>8651</v>
      </c>
      <c r="F4526" s="2669" t="s">
        <v>10866</v>
      </c>
      <c r="G4526" s="2669" t="s">
        <v>5308</v>
      </c>
      <c r="H4526" s="2669" t="s">
        <v>4921</v>
      </c>
      <c r="I4526" s="3025">
        <v>52.8</v>
      </c>
      <c r="J4526" s="3025">
        <v>0</v>
      </c>
      <c r="O4526">
        <f>SUMIF('3BL ACTUAL'!C:C,G4526,'3BL ACTUAL'!J:J)</f>
        <v>0</v>
      </c>
    </row>
    <row r="4527" spans="1:15">
      <c r="A4527" s="2669" t="s">
        <v>10865</v>
      </c>
      <c r="B4527" s="2669" t="s">
        <v>4415</v>
      </c>
      <c r="C4527" s="2669" t="s">
        <v>5059</v>
      </c>
      <c r="D4527" s="2669" t="s">
        <v>4415</v>
      </c>
      <c r="E4527" s="2669" t="s">
        <v>8651</v>
      </c>
      <c r="F4527" s="2669" t="s">
        <v>10866</v>
      </c>
      <c r="G4527" s="2669" t="s">
        <v>5356</v>
      </c>
      <c r="H4527" s="2669" t="s">
        <v>5025</v>
      </c>
      <c r="I4527" s="3025">
        <v>440</v>
      </c>
      <c r="J4527" s="3025">
        <v>0</v>
      </c>
      <c r="O4527">
        <f>SUMIF('3BL ACTUAL'!C:C,G4527,'3BL ACTUAL'!J:J)</f>
        <v>0</v>
      </c>
    </row>
    <row r="4528" spans="1:15">
      <c r="A4528" s="2669" t="s">
        <v>10865</v>
      </c>
      <c r="B4528" s="2669" t="s">
        <v>4415</v>
      </c>
      <c r="C4528" s="2669" t="s">
        <v>5059</v>
      </c>
      <c r="D4528" s="2669" t="s">
        <v>4415</v>
      </c>
      <c r="E4528" s="2669" t="s">
        <v>8651</v>
      </c>
      <c r="F4528" s="2669" t="s">
        <v>10866</v>
      </c>
      <c r="G4528" s="2669" t="s">
        <v>5303</v>
      </c>
      <c r="H4528" s="2669" t="s">
        <v>5063</v>
      </c>
      <c r="I4528" s="3025">
        <v>0</v>
      </c>
      <c r="J4528" s="3025">
        <v>0</v>
      </c>
      <c r="O4528">
        <f>SUMIF('3BL ACTUAL'!C:C,G4528,'3BL ACTUAL'!J:J)</f>
        <v>0</v>
      </c>
    </row>
    <row r="4529" spans="1:15">
      <c r="A4529" s="2669" t="s">
        <v>10865</v>
      </c>
      <c r="B4529" s="2669" t="s">
        <v>4415</v>
      </c>
      <c r="C4529" s="2669" t="s">
        <v>5059</v>
      </c>
      <c r="D4529" s="2669" t="s">
        <v>4415</v>
      </c>
      <c r="E4529" s="2669" t="s">
        <v>8651</v>
      </c>
      <c r="F4529" s="2669" t="s">
        <v>10866</v>
      </c>
      <c r="G4529" s="2669" t="s">
        <v>5311</v>
      </c>
      <c r="H4529" s="2669" t="s">
        <v>5064</v>
      </c>
      <c r="I4529" s="3025">
        <v>0</v>
      </c>
      <c r="J4529" s="3025">
        <v>492.8</v>
      </c>
      <c r="O4529">
        <f>SUMIF('3BL ACTUAL'!C:C,G4529,'3BL ACTUAL'!J:J)</f>
        <v>0</v>
      </c>
    </row>
    <row r="4530" spans="1:15">
      <c r="H4530" t="s">
        <v>8652</v>
      </c>
      <c r="O4530">
        <f>SUMIF('3BL ACTUAL'!C:C,G4530,'3BL ACTUAL'!J:J)</f>
        <v>0</v>
      </c>
    </row>
    <row r="4531" spans="1:15">
      <c r="O4531">
        <f>SUMIF('3BL ACTUAL'!C:C,G4531,'3BL ACTUAL'!J:J)</f>
        <v>0</v>
      </c>
    </row>
    <row r="4532" spans="1:15">
      <c r="H4532" s="2668" t="s">
        <v>10867</v>
      </c>
      <c r="O4532">
        <f>SUMIF('3BL ACTUAL'!C:C,G4532,'3BL ACTUAL'!J:J)</f>
        <v>0</v>
      </c>
    </row>
    <row r="4533" spans="1:15">
      <c r="A4533" s="2669" t="s">
        <v>10865</v>
      </c>
      <c r="B4533" s="2669" t="s">
        <v>4415</v>
      </c>
      <c r="C4533" s="2669" t="s">
        <v>5059</v>
      </c>
      <c r="D4533" s="2669" t="s">
        <v>4415</v>
      </c>
      <c r="E4533" s="2669" t="s">
        <v>8653</v>
      </c>
      <c r="F4533" s="2669" t="s">
        <v>10868</v>
      </c>
      <c r="G4533" s="2669" t="s">
        <v>5308</v>
      </c>
      <c r="H4533" s="2669" t="s">
        <v>4921</v>
      </c>
      <c r="I4533" s="3025">
        <v>6</v>
      </c>
      <c r="J4533" s="3025">
        <v>0</v>
      </c>
      <c r="O4533">
        <f>SUMIF('3BL ACTUAL'!C:C,G4533,'3BL ACTUAL'!J:J)</f>
        <v>0</v>
      </c>
    </row>
    <row r="4534" spans="1:15">
      <c r="A4534" s="2669" t="s">
        <v>10865</v>
      </c>
      <c r="B4534" s="2669" t="s">
        <v>4415</v>
      </c>
      <c r="C4534" s="2669" t="s">
        <v>5059</v>
      </c>
      <c r="D4534" s="2669" t="s">
        <v>4415</v>
      </c>
      <c r="E4534" s="2669" t="s">
        <v>8653</v>
      </c>
      <c r="F4534" s="2669" t="s">
        <v>10868</v>
      </c>
      <c r="G4534" s="2669" t="s">
        <v>5356</v>
      </c>
      <c r="H4534" s="2669" t="s">
        <v>5025</v>
      </c>
      <c r="I4534" s="3025">
        <v>50</v>
      </c>
      <c r="J4534" s="3025">
        <v>0</v>
      </c>
      <c r="O4534">
        <f>SUMIF('3BL ACTUAL'!C:C,G4534,'3BL ACTUAL'!J:J)</f>
        <v>0</v>
      </c>
    </row>
    <row r="4535" spans="1:15">
      <c r="A4535" s="2669" t="s">
        <v>10865</v>
      </c>
      <c r="B4535" s="2669" t="s">
        <v>4415</v>
      </c>
      <c r="C4535" s="2669" t="s">
        <v>5059</v>
      </c>
      <c r="D4535" s="2669" t="s">
        <v>4415</v>
      </c>
      <c r="E4535" s="2669" t="s">
        <v>8653</v>
      </c>
      <c r="F4535" s="2669" t="s">
        <v>10868</v>
      </c>
      <c r="G4535" s="2669" t="s">
        <v>5303</v>
      </c>
      <c r="H4535" s="2669" t="s">
        <v>5063</v>
      </c>
      <c r="I4535" s="3025">
        <v>0</v>
      </c>
      <c r="J4535" s="3025">
        <v>0</v>
      </c>
      <c r="O4535">
        <f>SUMIF('3BL ACTUAL'!C:C,G4535,'3BL ACTUAL'!J:J)</f>
        <v>0</v>
      </c>
    </row>
    <row r="4536" spans="1:15">
      <c r="A4536" s="2669" t="s">
        <v>10865</v>
      </c>
      <c r="B4536" s="2669" t="s">
        <v>4415</v>
      </c>
      <c r="C4536" s="2669" t="s">
        <v>5059</v>
      </c>
      <c r="D4536" s="2669" t="s">
        <v>4415</v>
      </c>
      <c r="E4536" s="2669" t="s">
        <v>8653</v>
      </c>
      <c r="F4536" s="2669" t="s">
        <v>10868</v>
      </c>
      <c r="G4536" s="2669" t="s">
        <v>5311</v>
      </c>
      <c r="H4536" s="2669" t="s">
        <v>5064</v>
      </c>
      <c r="I4536" s="3025">
        <v>0</v>
      </c>
      <c r="J4536" s="3025">
        <v>56</v>
      </c>
      <c r="O4536">
        <f>SUMIF('3BL ACTUAL'!C:C,G4536,'3BL ACTUAL'!J:J)</f>
        <v>0</v>
      </c>
    </row>
    <row r="4537" spans="1:15">
      <c r="H4537" t="s">
        <v>8654</v>
      </c>
      <c r="O4537">
        <f>SUMIF('3BL ACTUAL'!C:C,G4537,'3BL ACTUAL'!J:J)</f>
        <v>0</v>
      </c>
    </row>
    <row r="4538" spans="1:15">
      <c r="O4538">
        <f>SUMIF('3BL ACTUAL'!C:C,G4538,'3BL ACTUAL'!J:J)</f>
        <v>0</v>
      </c>
    </row>
    <row r="4539" spans="1:15">
      <c r="H4539" s="2668" t="s">
        <v>10869</v>
      </c>
      <c r="O4539">
        <f>SUMIF('3BL ACTUAL'!C:C,G4539,'3BL ACTUAL'!J:J)</f>
        <v>0</v>
      </c>
    </row>
    <row r="4540" spans="1:15">
      <c r="A4540" s="2669" t="s">
        <v>10870</v>
      </c>
      <c r="B4540" s="2669" t="s">
        <v>5071</v>
      </c>
      <c r="C4540" s="2669" t="s">
        <v>9011</v>
      </c>
      <c r="D4540" s="2669" t="s">
        <v>5071</v>
      </c>
      <c r="E4540" s="2669" t="s">
        <v>10871</v>
      </c>
      <c r="F4540" s="2669" t="s">
        <v>10872</v>
      </c>
      <c r="G4540" s="2669" t="s">
        <v>5311</v>
      </c>
      <c r="H4540" s="2669" t="s">
        <v>5015</v>
      </c>
      <c r="I4540" s="3025">
        <v>12070.59</v>
      </c>
      <c r="J4540" s="3025">
        <v>0</v>
      </c>
      <c r="O4540">
        <f>SUMIF('3BL ACTUAL'!C:C,G4540,'3BL ACTUAL'!J:J)</f>
        <v>0</v>
      </c>
    </row>
    <row r="4541" spans="1:15">
      <c r="A4541" s="2669" t="s">
        <v>10870</v>
      </c>
      <c r="B4541" s="2669" t="s">
        <v>5071</v>
      </c>
      <c r="C4541" s="2669" t="s">
        <v>9011</v>
      </c>
      <c r="D4541" s="2669" t="s">
        <v>5071</v>
      </c>
      <c r="E4541" s="2669" t="s">
        <v>10871</v>
      </c>
      <c r="F4541" s="2669" t="s">
        <v>10872</v>
      </c>
      <c r="G4541" s="2669" t="s">
        <v>5305</v>
      </c>
      <c r="H4541" s="2669" t="s">
        <v>9014</v>
      </c>
      <c r="I4541" s="3025">
        <v>0</v>
      </c>
      <c r="J4541" s="3025">
        <v>12070.59</v>
      </c>
      <c r="O4541">
        <f>SUMIF('3BL ACTUAL'!C:C,G4541,'3BL ACTUAL'!J:J)</f>
        <v>0</v>
      </c>
    </row>
    <row r="4542" spans="1:15">
      <c r="H4542" t="s">
        <v>9015</v>
      </c>
      <c r="O4542">
        <f>SUMIF('3BL ACTUAL'!C:C,G4542,'3BL ACTUAL'!J:J)</f>
        <v>0</v>
      </c>
    </row>
    <row r="4543" spans="1:15">
      <c r="O4543">
        <f>SUMIF('3BL ACTUAL'!C:C,G4543,'3BL ACTUAL'!J:J)</f>
        <v>0</v>
      </c>
    </row>
    <row r="4544" spans="1:15">
      <c r="H4544" s="2668" t="s">
        <v>10873</v>
      </c>
      <c r="N4544" s="1460">
        <v>1</v>
      </c>
      <c r="O4544">
        <f>SUMIF('3BL ACTUAL'!C:C,G4544,'3BL ACTUAL'!J:J)</f>
        <v>0</v>
      </c>
    </row>
    <row r="4545" spans="1:15">
      <c r="A4545" s="2669" t="s">
        <v>10874</v>
      </c>
      <c r="B4545" s="2669" t="s">
        <v>5169</v>
      </c>
      <c r="C4545" s="2669" t="s">
        <v>5298</v>
      </c>
      <c r="D4545" s="2669" t="s">
        <v>5299</v>
      </c>
      <c r="E4545" s="2669" t="s">
        <v>7651</v>
      </c>
      <c r="F4545" s="2669" t="s">
        <v>10875</v>
      </c>
      <c r="G4545" s="2669" t="s">
        <v>5317</v>
      </c>
      <c r="H4545" s="2669" t="s">
        <v>4954</v>
      </c>
      <c r="I4545" s="3025">
        <v>100</v>
      </c>
      <c r="J4545" s="3025">
        <v>0</v>
      </c>
      <c r="O4545">
        <f>SUMIF('3BL ACTUAL'!C:C,G4545,'3BL ACTUAL'!J:J)</f>
        <v>0</v>
      </c>
    </row>
    <row r="4546" spans="1:15">
      <c r="A4546" s="2669" t="s">
        <v>10874</v>
      </c>
      <c r="B4546" s="2669" t="s">
        <v>5169</v>
      </c>
      <c r="C4546" s="2669" t="s">
        <v>5298</v>
      </c>
      <c r="D4546" s="2669" t="s">
        <v>5299</v>
      </c>
      <c r="E4546" s="2669" t="s">
        <v>7651</v>
      </c>
      <c r="F4546" s="2669" t="s">
        <v>10875</v>
      </c>
      <c r="G4546" s="2669" t="s">
        <v>8980</v>
      </c>
      <c r="H4546" s="2669" t="s">
        <v>9055</v>
      </c>
      <c r="I4546" s="3025">
        <v>0</v>
      </c>
      <c r="J4546" s="3025">
        <v>100</v>
      </c>
      <c r="O4546">
        <f>SUMIF('3BL ACTUAL'!C:C,G4546,'3BL ACTUAL'!J:J)</f>
        <v>0</v>
      </c>
    </row>
    <row r="4547" spans="1:15">
      <c r="H4547" t="s">
        <v>7652</v>
      </c>
      <c r="O4547">
        <f>SUMIF('3BL ACTUAL'!C:C,G4547,'3BL ACTUAL'!J:J)</f>
        <v>0</v>
      </c>
    </row>
    <row r="4548" spans="1:15">
      <c r="O4548">
        <f>SUMIF('3BL ACTUAL'!C:C,G4548,'3BL ACTUAL'!J:J)</f>
        <v>0</v>
      </c>
    </row>
    <row r="4549" spans="1:15">
      <c r="H4549" s="2668" t="s">
        <v>10876</v>
      </c>
      <c r="N4549" s="1460">
        <v>1</v>
      </c>
      <c r="O4549">
        <f>SUMIF('3BL ACTUAL'!C:C,G4549,'3BL ACTUAL'!J:J)</f>
        <v>0</v>
      </c>
    </row>
    <row r="4550" spans="1:15">
      <c r="A4550" s="2669" t="s">
        <v>10874</v>
      </c>
      <c r="B4550" s="2669" t="s">
        <v>5169</v>
      </c>
      <c r="C4550" s="2669" t="s">
        <v>5298</v>
      </c>
      <c r="D4550" s="2669" t="s">
        <v>5299</v>
      </c>
      <c r="E4550" s="2669" t="s">
        <v>7649</v>
      </c>
      <c r="F4550" s="2669" t="s">
        <v>10877</v>
      </c>
      <c r="G4550" s="2669" t="s">
        <v>5317</v>
      </c>
      <c r="H4550" s="2669" t="s">
        <v>4954</v>
      </c>
      <c r="I4550" s="3025">
        <v>300</v>
      </c>
      <c r="J4550" s="3025">
        <v>0</v>
      </c>
      <c r="O4550">
        <f>SUMIF('3BL ACTUAL'!C:C,G4550,'3BL ACTUAL'!J:J)</f>
        <v>0</v>
      </c>
    </row>
    <row r="4551" spans="1:15">
      <c r="A4551" s="2669" t="s">
        <v>10874</v>
      </c>
      <c r="B4551" s="2669" t="s">
        <v>5169</v>
      </c>
      <c r="C4551" s="2669" t="s">
        <v>5298</v>
      </c>
      <c r="D4551" s="2669" t="s">
        <v>5299</v>
      </c>
      <c r="E4551" s="2669" t="s">
        <v>7649</v>
      </c>
      <c r="F4551" s="2669" t="s">
        <v>10877</v>
      </c>
      <c r="G4551" s="2669" t="s">
        <v>8980</v>
      </c>
      <c r="H4551" s="2669" t="s">
        <v>9055</v>
      </c>
      <c r="I4551" s="3025">
        <v>0</v>
      </c>
      <c r="J4551" s="3025">
        <v>300</v>
      </c>
      <c r="O4551">
        <f>SUMIF('3BL ACTUAL'!C:C,G4551,'3BL ACTUAL'!J:J)</f>
        <v>0</v>
      </c>
    </row>
    <row r="4552" spans="1:15">
      <c r="H4552" t="s">
        <v>7650</v>
      </c>
      <c r="O4552">
        <f>SUMIF('3BL ACTUAL'!C:C,G4552,'3BL ACTUAL'!J:J)</f>
        <v>0</v>
      </c>
    </row>
    <row r="4553" spans="1:15">
      <c r="O4553">
        <f>SUMIF('3BL ACTUAL'!C:C,G4553,'3BL ACTUAL'!J:J)</f>
        <v>0</v>
      </c>
    </row>
    <row r="4554" spans="1:15">
      <c r="H4554" s="2668" t="s">
        <v>10878</v>
      </c>
      <c r="N4554" s="1460">
        <v>1</v>
      </c>
      <c r="O4554">
        <f>SUMIF('3BL ACTUAL'!C:C,G4554,'3BL ACTUAL'!J:J)</f>
        <v>0</v>
      </c>
    </row>
    <row r="4555" spans="1:15">
      <c r="A4555" s="2669" t="s">
        <v>10874</v>
      </c>
      <c r="B4555" s="2669" t="s">
        <v>5169</v>
      </c>
      <c r="C4555" s="2669" t="s">
        <v>5298</v>
      </c>
      <c r="D4555" s="2669" t="s">
        <v>5299</v>
      </c>
      <c r="E4555" s="2669" t="s">
        <v>7647</v>
      </c>
      <c r="F4555" s="2669" t="s">
        <v>10879</v>
      </c>
      <c r="G4555" s="2669" t="s">
        <v>5317</v>
      </c>
      <c r="H4555" s="2669" t="s">
        <v>4954</v>
      </c>
      <c r="I4555" s="3025">
        <v>50</v>
      </c>
      <c r="J4555" s="3025">
        <v>0</v>
      </c>
      <c r="O4555">
        <f>SUMIF('3BL ACTUAL'!C:C,G4555,'3BL ACTUAL'!J:J)</f>
        <v>0</v>
      </c>
    </row>
    <row r="4556" spans="1:15">
      <c r="A4556" s="2669" t="s">
        <v>10874</v>
      </c>
      <c r="B4556" s="2669" t="s">
        <v>5169</v>
      </c>
      <c r="C4556" s="2669" t="s">
        <v>5298</v>
      </c>
      <c r="D4556" s="2669" t="s">
        <v>5299</v>
      </c>
      <c r="E4556" s="2669" t="s">
        <v>7647</v>
      </c>
      <c r="F4556" s="2669" t="s">
        <v>10879</v>
      </c>
      <c r="G4556" s="2669" t="s">
        <v>8980</v>
      </c>
      <c r="H4556" s="2669" t="s">
        <v>9055</v>
      </c>
      <c r="I4556" s="3025">
        <v>0</v>
      </c>
      <c r="J4556" s="3025">
        <v>50</v>
      </c>
      <c r="O4556">
        <f>SUMIF('3BL ACTUAL'!C:C,G4556,'3BL ACTUAL'!J:J)</f>
        <v>0</v>
      </c>
    </row>
    <row r="4557" spans="1:15">
      <c r="H4557" t="s">
        <v>7648</v>
      </c>
      <c r="O4557">
        <f>SUMIF('3BL ACTUAL'!C:C,G4557,'3BL ACTUAL'!J:J)</f>
        <v>0</v>
      </c>
    </row>
    <row r="4558" spans="1:15">
      <c r="O4558">
        <f>SUMIF('3BL ACTUAL'!C:C,G4558,'3BL ACTUAL'!J:J)</f>
        <v>0</v>
      </c>
    </row>
    <row r="4559" spans="1:15">
      <c r="H4559" s="2668" t="s">
        <v>10880</v>
      </c>
      <c r="N4559" s="1460">
        <v>1</v>
      </c>
      <c r="O4559">
        <f>SUMIF('3BL ACTUAL'!C:C,G4559,'3BL ACTUAL'!J:J)</f>
        <v>0</v>
      </c>
    </row>
    <row r="4560" spans="1:15">
      <c r="A4560" s="2669" t="s">
        <v>10874</v>
      </c>
      <c r="B4560" s="2669" t="s">
        <v>5169</v>
      </c>
      <c r="C4560" s="2669" t="s">
        <v>5298</v>
      </c>
      <c r="D4560" s="2669" t="s">
        <v>5299</v>
      </c>
      <c r="E4560" s="2669" t="s">
        <v>7927</v>
      </c>
      <c r="F4560" s="2669" t="s">
        <v>10881</v>
      </c>
      <c r="G4560" s="2669" t="s">
        <v>5347</v>
      </c>
      <c r="H4560" s="2669" t="s">
        <v>4999</v>
      </c>
      <c r="I4560" s="3025">
        <v>368.4</v>
      </c>
      <c r="J4560" s="3025">
        <v>0</v>
      </c>
      <c r="O4560">
        <f>SUMIF('3BL ACTUAL'!C:C,G4560,'3BL ACTUAL'!J:J)</f>
        <v>0</v>
      </c>
    </row>
    <row r="4561" spans="1:15">
      <c r="A4561" s="2669" t="s">
        <v>10874</v>
      </c>
      <c r="B4561" s="2669" t="s">
        <v>5169</v>
      </c>
      <c r="C4561" s="2669" t="s">
        <v>5298</v>
      </c>
      <c r="D4561" s="2669" t="s">
        <v>5299</v>
      </c>
      <c r="E4561" s="2669" t="s">
        <v>7927</v>
      </c>
      <c r="F4561" s="2669" t="s">
        <v>10881</v>
      </c>
      <c r="G4561" s="2669" t="s">
        <v>8980</v>
      </c>
      <c r="H4561" s="2669" t="s">
        <v>9055</v>
      </c>
      <c r="I4561" s="3025">
        <v>0</v>
      </c>
      <c r="J4561" s="3025">
        <v>368.4</v>
      </c>
      <c r="O4561">
        <f>SUMIF('3BL ACTUAL'!C:C,G4561,'3BL ACTUAL'!J:J)</f>
        <v>0</v>
      </c>
    </row>
    <row r="4562" spans="1:15">
      <c r="H4562" t="s">
        <v>7928</v>
      </c>
      <c r="O4562">
        <f>SUMIF('3BL ACTUAL'!C:C,G4562,'3BL ACTUAL'!J:J)</f>
        <v>0</v>
      </c>
    </row>
    <row r="4563" spans="1:15">
      <c r="O4563">
        <f>SUMIF('3BL ACTUAL'!C:C,G4563,'3BL ACTUAL'!J:J)</f>
        <v>0</v>
      </c>
    </row>
    <row r="4564" spans="1:15">
      <c r="H4564" s="2668" t="s">
        <v>10882</v>
      </c>
      <c r="N4564" s="1460">
        <v>1</v>
      </c>
      <c r="O4564">
        <f>SUMIF('3BL ACTUAL'!C:C,G4564,'3BL ACTUAL'!J:J)</f>
        <v>0</v>
      </c>
    </row>
    <row r="4565" spans="1:15">
      <c r="A4565" s="2669" t="s">
        <v>10874</v>
      </c>
      <c r="B4565" s="2669" t="s">
        <v>5169</v>
      </c>
      <c r="C4565" s="2669" t="s">
        <v>5298</v>
      </c>
      <c r="D4565" s="2669" t="s">
        <v>5299</v>
      </c>
      <c r="E4565" s="2669" t="s">
        <v>7929</v>
      </c>
      <c r="F4565" s="2669" t="s">
        <v>10883</v>
      </c>
      <c r="G4565" s="2669" t="s">
        <v>5347</v>
      </c>
      <c r="H4565" s="2669" t="s">
        <v>4999</v>
      </c>
      <c r="I4565" s="3025">
        <v>194.35</v>
      </c>
      <c r="J4565" s="3025">
        <v>0</v>
      </c>
      <c r="O4565">
        <f>SUMIF('3BL ACTUAL'!C:C,G4565,'3BL ACTUAL'!J:J)</f>
        <v>0</v>
      </c>
    </row>
    <row r="4566" spans="1:15">
      <c r="A4566" s="2669" t="s">
        <v>10874</v>
      </c>
      <c r="B4566" s="2669" t="s">
        <v>5169</v>
      </c>
      <c r="C4566" s="2669" t="s">
        <v>5298</v>
      </c>
      <c r="D4566" s="2669" t="s">
        <v>5299</v>
      </c>
      <c r="E4566" s="2669" t="s">
        <v>7929</v>
      </c>
      <c r="F4566" s="2669" t="s">
        <v>10883</v>
      </c>
      <c r="G4566" s="2669" t="s">
        <v>8980</v>
      </c>
      <c r="H4566" s="2669" t="s">
        <v>9055</v>
      </c>
      <c r="I4566" s="3025">
        <v>0</v>
      </c>
      <c r="J4566" s="3025">
        <v>194.35</v>
      </c>
      <c r="O4566">
        <f>SUMIF('3BL ACTUAL'!C:C,G4566,'3BL ACTUAL'!J:J)</f>
        <v>0</v>
      </c>
    </row>
    <row r="4567" spans="1:15">
      <c r="H4567" t="s">
        <v>7930</v>
      </c>
      <c r="O4567">
        <f>SUMIF('3BL ACTUAL'!C:C,G4567,'3BL ACTUAL'!J:J)</f>
        <v>0</v>
      </c>
    </row>
    <row r="4568" spans="1:15">
      <c r="O4568">
        <f>SUMIF('3BL ACTUAL'!C:C,G4568,'3BL ACTUAL'!J:J)</f>
        <v>0</v>
      </c>
    </row>
    <row r="4569" spans="1:15">
      <c r="H4569" s="2668" t="s">
        <v>10884</v>
      </c>
      <c r="O4569">
        <f>SUMIF('3BL ACTUAL'!C:C,G4569,'3BL ACTUAL'!J:J)</f>
        <v>0</v>
      </c>
    </row>
    <row r="4570" spans="1:15">
      <c r="A4570" s="2669" t="s">
        <v>10885</v>
      </c>
      <c r="B4570" s="2669" t="s">
        <v>4415</v>
      </c>
      <c r="C4570" s="2669" t="s">
        <v>5059</v>
      </c>
      <c r="D4570" s="2669" t="s">
        <v>4415</v>
      </c>
      <c r="E4570" s="2669" t="s">
        <v>8647</v>
      </c>
      <c r="F4570" s="2669" t="s">
        <v>10886</v>
      </c>
      <c r="G4570" s="2669" t="s">
        <v>5308</v>
      </c>
      <c r="H4570" s="2669" t="s">
        <v>4921</v>
      </c>
      <c r="I4570" s="3025">
        <v>24.6</v>
      </c>
      <c r="J4570" s="3025">
        <v>0</v>
      </c>
      <c r="O4570">
        <f>SUMIF('3BL ACTUAL'!C:C,G4570,'3BL ACTUAL'!J:J)</f>
        <v>0</v>
      </c>
    </row>
    <row r="4571" spans="1:15">
      <c r="A4571" s="2669" t="s">
        <v>10885</v>
      </c>
      <c r="B4571" s="2669" t="s">
        <v>4415</v>
      </c>
      <c r="C4571" s="2669" t="s">
        <v>5059</v>
      </c>
      <c r="D4571" s="2669" t="s">
        <v>4415</v>
      </c>
      <c r="E4571" s="2669" t="s">
        <v>8647</v>
      </c>
      <c r="F4571" s="2669" t="s">
        <v>10886</v>
      </c>
      <c r="G4571" s="2669" t="s">
        <v>5357</v>
      </c>
      <c r="H4571" s="2669" t="s">
        <v>5020</v>
      </c>
      <c r="I4571" s="3025">
        <v>205</v>
      </c>
      <c r="J4571" s="3025">
        <v>0</v>
      </c>
      <c r="O4571">
        <f>SUMIF('3BL ACTUAL'!C:C,G4571,'3BL ACTUAL'!J:J)</f>
        <v>0</v>
      </c>
    </row>
    <row r="4572" spans="1:15">
      <c r="A4572" s="2669" t="s">
        <v>10885</v>
      </c>
      <c r="B4572" s="2669" t="s">
        <v>4415</v>
      </c>
      <c r="C4572" s="2669" t="s">
        <v>5059</v>
      </c>
      <c r="D4572" s="2669" t="s">
        <v>4415</v>
      </c>
      <c r="E4572" s="2669" t="s">
        <v>8647</v>
      </c>
      <c r="F4572" s="2669" t="s">
        <v>10886</v>
      </c>
      <c r="G4572" s="2669" t="s">
        <v>5303</v>
      </c>
      <c r="H4572" s="2669" t="s">
        <v>5063</v>
      </c>
      <c r="I4572" s="3025">
        <v>0</v>
      </c>
      <c r="J4572" s="3025">
        <v>0</v>
      </c>
      <c r="O4572">
        <f>SUMIF('3BL ACTUAL'!C:C,G4572,'3BL ACTUAL'!J:J)</f>
        <v>0</v>
      </c>
    </row>
    <row r="4573" spans="1:15">
      <c r="A4573" s="2669" t="s">
        <v>10885</v>
      </c>
      <c r="B4573" s="2669" t="s">
        <v>4415</v>
      </c>
      <c r="C4573" s="2669" t="s">
        <v>5059</v>
      </c>
      <c r="D4573" s="2669" t="s">
        <v>4415</v>
      </c>
      <c r="E4573" s="2669" t="s">
        <v>8647</v>
      </c>
      <c r="F4573" s="2669" t="s">
        <v>10886</v>
      </c>
      <c r="G4573" s="2669" t="s">
        <v>5311</v>
      </c>
      <c r="H4573" s="2669" t="s">
        <v>5064</v>
      </c>
      <c r="I4573" s="3025">
        <v>0</v>
      </c>
      <c r="J4573" s="3025">
        <v>229.6</v>
      </c>
      <c r="O4573">
        <f>SUMIF('3BL ACTUAL'!C:C,G4573,'3BL ACTUAL'!J:J)</f>
        <v>0</v>
      </c>
    </row>
    <row r="4574" spans="1:15">
      <c r="H4574" t="s">
        <v>8648</v>
      </c>
      <c r="O4574">
        <f>SUMIF('3BL ACTUAL'!C:C,G4574,'3BL ACTUAL'!J:J)</f>
        <v>0</v>
      </c>
    </row>
    <row r="4575" spans="1:15">
      <c r="O4575">
        <f>SUMIF('3BL ACTUAL'!C:C,G4575,'3BL ACTUAL'!J:J)</f>
        <v>0</v>
      </c>
    </row>
    <row r="4576" spans="1:15">
      <c r="H4576" s="2668" t="s">
        <v>10887</v>
      </c>
      <c r="O4576">
        <f>SUMIF('3BL ACTUAL'!C:C,G4576,'3BL ACTUAL'!J:J)</f>
        <v>0</v>
      </c>
    </row>
    <row r="4577" spans="1:15">
      <c r="A4577" s="2669" t="s">
        <v>10885</v>
      </c>
      <c r="B4577" s="2669" t="s">
        <v>4415</v>
      </c>
      <c r="C4577" s="2669" t="s">
        <v>5059</v>
      </c>
      <c r="D4577" s="2669" t="s">
        <v>4415</v>
      </c>
      <c r="E4577" s="2669" t="s">
        <v>7422</v>
      </c>
      <c r="F4577" s="2669" t="s">
        <v>10888</v>
      </c>
      <c r="G4577" s="2669" t="s">
        <v>5308</v>
      </c>
      <c r="H4577" s="2669" t="s">
        <v>5097</v>
      </c>
      <c r="I4577" s="3025">
        <v>0</v>
      </c>
      <c r="J4577" s="3025">
        <v>0</v>
      </c>
      <c r="O4577">
        <f>SUMIF('3BL ACTUAL'!C:C,G4577,'3BL ACTUAL'!J:J)</f>
        <v>0</v>
      </c>
    </row>
    <row r="4578" spans="1:15">
      <c r="A4578" s="2669" t="s">
        <v>10885</v>
      </c>
      <c r="B4578" s="2669" t="s">
        <v>4415</v>
      </c>
      <c r="C4578" s="2669" t="s">
        <v>5059</v>
      </c>
      <c r="D4578" s="2669" t="s">
        <v>4415</v>
      </c>
      <c r="E4578" s="2669" t="s">
        <v>7422</v>
      </c>
      <c r="F4578" s="2669" t="s">
        <v>10888</v>
      </c>
      <c r="G4578" s="2669" t="s">
        <v>5309</v>
      </c>
      <c r="H4578" s="2669" t="s">
        <v>4947</v>
      </c>
      <c r="I4578" s="3025">
        <v>285</v>
      </c>
      <c r="J4578" s="3025">
        <v>0</v>
      </c>
      <c r="O4578">
        <f>SUMIF('3BL ACTUAL'!C:C,G4578,'3BL ACTUAL'!J:J)</f>
        <v>0</v>
      </c>
    </row>
    <row r="4579" spans="1:15">
      <c r="A4579" s="2669" t="s">
        <v>10885</v>
      </c>
      <c r="B4579" s="2669" t="s">
        <v>4415</v>
      </c>
      <c r="C4579" s="2669" t="s">
        <v>5059</v>
      </c>
      <c r="D4579" s="2669" t="s">
        <v>4415</v>
      </c>
      <c r="E4579" s="2669" t="s">
        <v>7422</v>
      </c>
      <c r="F4579" s="2669" t="s">
        <v>10888</v>
      </c>
      <c r="G4579" s="2669" t="s">
        <v>5303</v>
      </c>
      <c r="H4579" s="2669" t="s">
        <v>5063</v>
      </c>
      <c r="I4579" s="3025">
        <v>0</v>
      </c>
      <c r="J4579" s="3025">
        <v>0</v>
      </c>
      <c r="O4579">
        <f>SUMIF('3BL ACTUAL'!C:C,G4579,'3BL ACTUAL'!J:J)</f>
        <v>0</v>
      </c>
    </row>
    <row r="4580" spans="1:15">
      <c r="A4580" s="2669" t="s">
        <v>10885</v>
      </c>
      <c r="B4580" s="2669" t="s">
        <v>4415</v>
      </c>
      <c r="C4580" s="2669" t="s">
        <v>5059</v>
      </c>
      <c r="D4580" s="2669" t="s">
        <v>4415</v>
      </c>
      <c r="E4580" s="2669" t="s">
        <v>7422</v>
      </c>
      <c r="F4580" s="2669" t="s">
        <v>10888</v>
      </c>
      <c r="G4580" s="2669" t="s">
        <v>5311</v>
      </c>
      <c r="H4580" s="2669" t="s">
        <v>5064</v>
      </c>
      <c r="I4580" s="3025">
        <v>0</v>
      </c>
      <c r="J4580" s="3025">
        <v>285</v>
      </c>
      <c r="O4580">
        <f>SUMIF('3BL ACTUAL'!C:C,G4580,'3BL ACTUAL'!J:J)</f>
        <v>0</v>
      </c>
    </row>
    <row r="4581" spans="1:15">
      <c r="H4581" t="s">
        <v>7423</v>
      </c>
      <c r="O4581">
        <f>SUMIF('3BL ACTUAL'!C:C,G4581,'3BL ACTUAL'!J:J)</f>
        <v>0</v>
      </c>
    </row>
    <row r="4582" spans="1:15">
      <c r="O4582">
        <f>SUMIF('3BL ACTUAL'!C:C,G4582,'3BL ACTUAL'!J:J)</f>
        <v>0</v>
      </c>
    </row>
    <row r="4583" spans="1:15">
      <c r="H4583" s="2668" t="s">
        <v>10889</v>
      </c>
      <c r="O4583">
        <f>SUMIF('3BL ACTUAL'!C:C,G4583,'3BL ACTUAL'!J:J)</f>
        <v>0</v>
      </c>
    </row>
    <row r="4584" spans="1:15">
      <c r="A4584" s="2669" t="s">
        <v>10885</v>
      </c>
      <c r="B4584" s="2669" t="s">
        <v>4415</v>
      </c>
      <c r="C4584" s="2669" t="s">
        <v>5059</v>
      </c>
      <c r="D4584" s="2669" t="s">
        <v>4415</v>
      </c>
      <c r="E4584" s="2669" t="s">
        <v>8649</v>
      </c>
      <c r="F4584" s="2669" t="s">
        <v>10890</v>
      </c>
      <c r="G4584" s="2669" t="s">
        <v>5308</v>
      </c>
      <c r="H4584" s="2669" t="s">
        <v>5097</v>
      </c>
      <c r="I4584" s="3025">
        <v>0</v>
      </c>
      <c r="J4584" s="3025">
        <v>0</v>
      </c>
      <c r="O4584">
        <f>SUMIF('3BL ACTUAL'!C:C,G4584,'3BL ACTUAL'!J:J)</f>
        <v>0</v>
      </c>
    </row>
    <row r="4585" spans="1:15">
      <c r="A4585" s="2669" t="s">
        <v>10885</v>
      </c>
      <c r="B4585" s="2669" t="s">
        <v>4415</v>
      </c>
      <c r="C4585" s="2669" t="s">
        <v>5059</v>
      </c>
      <c r="D4585" s="2669" t="s">
        <v>4415</v>
      </c>
      <c r="E4585" s="2669" t="s">
        <v>8649</v>
      </c>
      <c r="F4585" s="2669" t="s">
        <v>10890</v>
      </c>
      <c r="G4585" s="2669" t="s">
        <v>5358</v>
      </c>
      <c r="H4585" s="2669" t="s">
        <v>5027</v>
      </c>
      <c r="I4585" s="3025">
        <v>1000</v>
      </c>
      <c r="J4585" s="3025">
        <v>0</v>
      </c>
      <c r="O4585">
        <f>SUMIF('3BL ACTUAL'!C:C,G4585,'3BL ACTUAL'!J:J)</f>
        <v>0</v>
      </c>
    </row>
    <row r="4586" spans="1:15">
      <c r="A4586" s="2669" t="s">
        <v>10885</v>
      </c>
      <c r="B4586" s="2669" t="s">
        <v>4415</v>
      </c>
      <c r="C4586" s="2669" t="s">
        <v>5059</v>
      </c>
      <c r="D4586" s="2669" t="s">
        <v>4415</v>
      </c>
      <c r="E4586" s="2669" t="s">
        <v>8649</v>
      </c>
      <c r="F4586" s="2669" t="s">
        <v>10890</v>
      </c>
      <c r="G4586" s="2669" t="s">
        <v>5303</v>
      </c>
      <c r="H4586" s="2669" t="s">
        <v>5063</v>
      </c>
      <c r="I4586" s="3025">
        <v>0</v>
      </c>
      <c r="J4586" s="3025">
        <v>0</v>
      </c>
      <c r="O4586">
        <f>SUMIF('3BL ACTUAL'!C:C,G4586,'3BL ACTUAL'!J:J)</f>
        <v>0</v>
      </c>
    </row>
    <row r="4587" spans="1:15">
      <c r="A4587" s="2669" t="s">
        <v>10885</v>
      </c>
      <c r="B4587" s="2669" t="s">
        <v>4415</v>
      </c>
      <c r="C4587" s="2669" t="s">
        <v>5059</v>
      </c>
      <c r="D4587" s="2669" t="s">
        <v>4415</v>
      </c>
      <c r="E4587" s="2669" t="s">
        <v>8649</v>
      </c>
      <c r="F4587" s="2669" t="s">
        <v>10890</v>
      </c>
      <c r="G4587" s="2669" t="s">
        <v>5311</v>
      </c>
      <c r="H4587" s="2669" t="s">
        <v>5064</v>
      </c>
      <c r="I4587" s="3025">
        <v>0</v>
      </c>
      <c r="J4587" s="3025">
        <v>1000</v>
      </c>
      <c r="O4587">
        <f>SUMIF('3BL ACTUAL'!C:C,G4587,'3BL ACTUAL'!J:J)</f>
        <v>0</v>
      </c>
    </row>
    <row r="4588" spans="1:15">
      <c r="H4588" t="s">
        <v>8650</v>
      </c>
      <c r="O4588">
        <f>SUMIF('3BL ACTUAL'!C:C,G4588,'3BL ACTUAL'!J:J)</f>
        <v>0</v>
      </c>
    </row>
    <row r="4589" spans="1:15">
      <c r="O4589">
        <f>SUMIF('3BL ACTUAL'!C:C,G4589,'3BL ACTUAL'!J:J)</f>
        <v>0</v>
      </c>
    </row>
    <row r="4590" spans="1:15">
      <c r="H4590" s="2668" t="s">
        <v>10891</v>
      </c>
      <c r="N4590" s="1460">
        <v>1</v>
      </c>
      <c r="O4590">
        <f>SUMIF('3BL ACTUAL'!C:C,G4590,'3BL ACTUAL'!J:J)</f>
        <v>0</v>
      </c>
    </row>
    <row r="4591" spans="1:15">
      <c r="A4591" s="2669" t="s">
        <v>10885</v>
      </c>
      <c r="B4591" s="2669" t="s">
        <v>5169</v>
      </c>
      <c r="C4591" s="2669" t="s">
        <v>5298</v>
      </c>
      <c r="D4591" s="2669" t="s">
        <v>5299</v>
      </c>
      <c r="E4591" s="2669" t="s">
        <v>8423</v>
      </c>
      <c r="F4591" s="2669" t="s">
        <v>10892</v>
      </c>
      <c r="G4591" s="2669" t="s">
        <v>8404</v>
      </c>
      <c r="H4591" s="2669" t="s">
        <v>8405</v>
      </c>
      <c r="I4591" s="3025">
        <v>207.13</v>
      </c>
      <c r="J4591" s="3025">
        <v>0</v>
      </c>
      <c r="O4591">
        <f>SUMIF('3BL ACTUAL'!C:C,G4591,'3BL ACTUAL'!J:J)</f>
        <v>0</v>
      </c>
    </row>
    <row r="4592" spans="1:15">
      <c r="A4592" s="2669" t="s">
        <v>10885</v>
      </c>
      <c r="B4592" s="2669" t="s">
        <v>5169</v>
      </c>
      <c r="C4592" s="2669" t="s">
        <v>5298</v>
      </c>
      <c r="D4592" s="2669" t="s">
        <v>5299</v>
      </c>
      <c r="E4592" s="2669" t="s">
        <v>8423</v>
      </c>
      <c r="F4592" s="2669" t="s">
        <v>10892</v>
      </c>
      <c r="G4592" s="2669" t="s">
        <v>8980</v>
      </c>
      <c r="H4592" s="2669" t="s">
        <v>9055</v>
      </c>
      <c r="I4592" s="3025">
        <v>0</v>
      </c>
      <c r="J4592" s="3025">
        <v>207.13</v>
      </c>
      <c r="O4592">
        <f>SUMIF('3BL ACTUAL'!C:C,G4592,'3BL ACTUAL'!J:J)</f>
        <v>0</v>
      </c>
    </row>
    <row r="4593" spans="1:15">
      <c r="H4593" t="s">
        <v>8422</v>
      </c>
      <c r="O4593">
        <f>SUMIF('3BL ACTUAL'!C:C,G4593,'3BL ACTUAL'!J:J)</f>
        <v>0</v>
      </c>
    </row>
    <row r="4594" spans="1:15">
      <c r="O4594">
        <f>SUMIF('3BL ACTUAL'!C:C,G4594,'3BL ACTUAL'!J:J)</f>
        <v>0</v>
      </c>
    </row>
    <row r="4595" spans="1:15">
      <c r="H4595" s="2668" t="s">
        <v>10893</v>
      </c>
      <c r="N4595" s="1460">
        <v>1</v>
      </c>
      <c r="O4595">
        <f>SUMIF('3BL ACTUAL'!C:C,G4595,'3BL ACTUAL'!J:J)</f>
        <v>0</v>
      </c>
    </row>
    <row r="4596" spans="1:15">
      <c r="A4596" s="2669" t="s">
        <v>10885</v>
      </c>
      <c r="B4596" s="2669" t="s">
        <v>5169</v>
      </c>
      <c r="C4596" s="2669" t="s">
        <v>5298</v>
      </c>
      <c r="D4596" s="2669" t="s">
        <v>5299</v>
      </c>
      <c r="E4596" s="2669" t="s">
        <v>8304</v>
      </c>
      <c r="F4596" s="2669" t="s">
        <v>10894</v>
      </c>
      <c r="G4596" s="2669" t="s">
        <v>8287</v>
      </c>
      <c r="H4596" s="2669" t="s">
        <v>8288</v>
      </c>
      <c r="I4596" s="3025">
        <v>955.5</v>
      </c>
      <c r="J4596" s="3025">
        <v>0</v>
      </c>
      <c r="O4596">
        <f>SUMIF('3BL ACTUAL'!C:C,G4596,'3BL ACTUAL'!J:J)</f>
        <v>0</v>
      </c>
    </row>
    <row r="4597" spans="1:15">
      <c r="A4597" s="2669" t="s">
        <v>10885</v>
      </c>
      <c r="B4597" s="2669" t="s">
        <v>5169</v>
      </c>
      <c r="C4597" s="2669" t="s">
        <v>5298</v>
      </c>
      <c r="D4597" s="2669" t="s">
        <v>5299</v>
      </c>
      <c r="E4597" s="2669" t="s">
        <v>8304</v>
      </c>
      <c r="F4597" s="2669" t="s">
        <v>10894</v>
      </c>
      <c r="G4597" s="2669" t="s">
        <v>8980</v>
      </c>
      <c r="H4597" s="2669" t="s">
        <v>9055</v>
      </c>
      <c r="I4597" s="3025">
        <v>0</v>
      </c>
      <c r="J4597" s="3025">
        <v>955.5</v>
      </c>
      <c r="O4597">
        <f>SUMIF('3BL ACTUAL'!C:C,G4597,'3BL ACTUAL'!J:J)</f>
        <v>0</v>
      </c>
    </row>
    <row r="4598" spans="1:15">
      <c r="H4598" t="s">
        <v>8303</v>
      </c>
      <c r="O4598">
        <f>SUMIF('3BL ACTUAL'!C:C,G4598,'3BL ACTUAL'!J:J)</f>
        <v>0</v>
      </c>
    </row>
    <row r="4599" spans="1:15">
      <c r="O4599">
        <f>SUMIF('3BL ACTUAL'!C:C,G4599,'3BL ACTUAL'!J:J)</f>
        <v>0</v>
      </c>
    </row>
    <row r="4600" spans="1:15">
      <c r="H4600" s="2668" t="s">
        <v>10895</v>
      </c>
      <c r="N4600" s="1460">
        <v>1</v>
      </c>
      <c r="O4600">
        <f>SUMIF('3BL ACTUAL'!C:C,G4600,'3BL ACTUAL'!J:J)</f>
        <v>0</v>
      </c>
    </row>
    <row r="4601" spans="1:15">
      <c r="A4601" s="2669" t="s">
        <v>10885</v>
      </c>
      <c r="B4601" s="2669" t="s">
        <v>5169</v>
      </c>
      <c r="C4601" s="2669" t="s">
        <v>5298</v>
      </c>
      <c r="D4601" s="2669" t="s">
        <v>5299</v>
      </c>
      <c r="E4601" s="2669" t="s">
        <v>8090</v>
      </c>
      <c r="F4601" s="2669" t="s">
        <v>10896</v>
      </c>
      <c r="G4601" s="2669" t="s">
        <v>8072</v>
      </c>
      <c r="H4601" s="2669" t="s">
        <v>8073</v>
      </c>
      <c r="I4601" s="3025">
        <v>222</v>
      </c>
      <c r="J4601" s="3025">
        <v>0</v>
      </c>
      <c r="O4601">
        <f>SUMIF('3BL ACTUAL'!C:C,G4601,'3BL ACTUAL'!J:J)</f>
        <v>0</v>
      </c>
    </row>
    <row r="4602" spans="1:15">
      <c r="A4602" s="2669" t="s">
        <v>10885</v>
      </c>
      <c r="B4602" s="2669" t="s">
        <v>5169</v>
      </c>
      <c r="C4602" s="2669" t="s">
        <v>5298</v>
      </c>
      <c r="D4602" s="2669" t="s">
        <v>5299</v>
      </c>
      <c r="E4602" s="2669" t="s">
        <v>8090</v>
      </c>
      <c r="F4602" s="2669" t="s">
        <v>10896</v>
      </c>
      <c r="G4602" s="2669" t="s">
        <v>8980</v>
      </c>
      <c r="H4602" s="2669" t="s">
        <v>9055</v>
      </c>
      <c r="I4602" s="3025">
        <v>0</v>
      </c>
      <c r="J4602" s="3025">
        <v>222</v>
      </c>
      <c r="O4602">
        <f>SUMIF('3BL ACTUAL'!C:C,G4602,'3BL ACTUAL'!J:J)</f>
        <v>0</v>
      </c>
    </row>
    <row r="4603" spans="1:15">
      <c r="H4603" t="s">
        <v>8089</v>
      </c>
      <c r="O4603">
        <f>SUMIF('3BL ACTUAL'!C:C,G4603,'3BL ACTUAL'!J:J)</f>
        <v>0</v>
      </c>
    </row>
    <row r="4604" spans="1:15">
      <c r="O4604">
        <f>SUMIF('3BL ACTUAL'!C:C,G4604,'3BL ACTUAL'!J:J)</f>
        <v>0</v>
      </c>
    </row>
    <row r="4605" spans="1:15">
      <c r="H4605" s="2668" t="s">
        <v>10897</v>
      </c>
      <c r="N4605" s="1460">
        <v>1</v>
      </c>
      <c r="O4605">
        <f>SUMIF('3BL ACTUAL'!C:C,G4605,'3BL ACTUAL'!J:J)</f>
        <v>0</v>
      </c>
    </row>
    <row r="4606" spans="1:15">
      <c r="A4606" s="2669" t="s">
        <v>10885</v>
      </c>
      <c r="B4606" s="2669" t="s">
        <v>5169</v>
      </c>
      <c r="C4606" s="2669" t="s">
        <v>5298</v>
      </c>
      <c r="D4606" s="2669" t="s">
        <v>5299</v>
      </c>
      <c r="E4606" s="2669" t="s">
        <v>8530</v>
      </c>
      <c r="F4606" s="2669" t="s">
        <v>10898</v>
      </c>
      <c r="G4606" s="2669" t="s">
        <v>8512</v>
      </c>
      <c r="H4606" s="2669" t="s">
        <v>8513</v>
      </c>
      <c r="I4606" s="3025">
        <v>53.1</v>
      </c>
      <c r="J4606" s="3025">
        <v>0</v>
      </c>
      <c r="O4606">
        <f>SUMIF('3BL ACTUAL'!C:C,G4606,'3BL ACTUAL'!J:J)</f>
        <v>0</v>
      </c>
    </row>
    <row r="4607" spans="1:15">
      <c r="A4607" s="2669" t="s">
        <v>10885</v>
      </c>
      <c r="B4607" s="2669" t="s">
        <v>5169</v>
      </c>
      <c r="C4607" s="2669" t="s">
        <v>5298</v>
      </c>
      <c r="D4607" s="2669" t="s">
        <v>5299</v>
      </c>
      <c r="E4607" s="2669" t="s">
        <v>8530</v>
      </c>
      <c r="F4607" s="2669" t="s">
        <v>10898</v>
      </c>
      <c r="G4607" s="2669" t="s">
        <v>8980</v>
      </c>
      <c r="H4607" s="2669" t="s">
        <v>9055</v>
      </c>
      <c r="I4607" s="3025">
        <v>0</v>
      </c>
      <c r="J4607" s="3025">
        <v>53.1</v>
      </c>
      <c r="O4607">
        <f>SUMIF('3BL ACTUAL'!C:C,G4607,'3BL ACTUAL'!J:J)</f>
        <v>0</v>
      </c>
    </row>
    <row r="4608" spans="1:15">
      <c r="H4608" t="s">
        <v>8529</v>
      </c>
      <c r="O4608">
        <f>SUMIF('3BL ACTUAL'!C:C,G4608,'3BL ACTUAL'!J:J)</f>
        <v>0</v>
      </c>
    </row>
    <row r="4609" spans="1:15">
      <c r="O4609">
        <f>SUMIF('3BL ACTUAL'!C:C,G4609,'3BL ACTUAL'!J:J)</f>
        <v>0</v>
      </c>
    </row>
    <row r="4610" spans="1:15">
      <c r="H4610" s="2668" t="s">
        <v>10899</v>
      </c>
      <c r="N4610" s="1460">
        <v>1</v>
      </c>
      <c r="O4610">
        <f>SUMIF('3BL ACTUAL'!C:C,G4610,'3BL ACTUAL'!J:J)</f>
        <v>0</v>
      </c>
    </row>
    <row r="4611" spans="1:15">
      <c r="A4611" s="2669" t="s">
        <v>10885</v>
      </c>
      <c r="B4611" s="2669" t="s">
        <v>5169</v>
      </c>
      <c r="C4611" s="2669" t="s">
        <v>5298</v>
      </c>
      <c r="D4611" s="2669" t="s">
        <v>5299</v>
      </c>
      <c r="E4611" s="2669" t="s">
        <v>8424</v>
      </c>
      <c r="F4611" s="2669" t="s">
        <v>10900</v>
      </c>
      <c r="G4611" s="2669" t="s">
        <v>8404</v>
      </c>
      <c r="H4611" s="2669" t="s">
        <v>8405</v>
      </c>
      <c r="I4611" s="3025">
        <v>896.4</v>
      </c>
      <c r="J4611" s="3025">
        <v>0</v>
      </c>
      <c r="O4611">
        <f>SUMIF('3BL ACTUAL'!C:C,G4611,'3BL ACTUAL'!J:J)</f>
        <v>0</v>
      </c>
    </row>
    <row r="4612" spans="1:15">
      <c r="A4612" s="2669" t="s">
        <v>10885</v>
      </c>
      <c r="B4612" s="2669" t="s">
        <v>5169</v>
      </c>
      <c r="C4612" s="2669" t="s">
        <v>5298</v>
      </c>
      <c r="D4612" s="2669" t="s">
        <v>5299</v>
      </c>
      <c r="E4612" s="2669" t="s">
        <v>8424</v>
      </c>
      <c r="F4612" s="2669" t="s">
        <v>10900</v>
      </c>
      <c r="G4612" s="2669" t="s">
        <v>8980</v>
      </c>
      <c r="H4612" s="2669" t="s">
        <v>9055</v>
      </c>
      <c r="I4612" s="3025">
        <v>0</v>
      </c>
      <c r="J4612" s="3025">
        <v>896.4</v>
      </c>
      <c r="O4612">
        <f>SUMIF('3BL ACTUAL'!C:C,G4612,'3BL ACTUAL'!J:J)</f>
        <v>0</v>
      </c>
    </row>
    <row r="4613" spans="1:15">
      <c r="H4613" t="s">
        <v>8425</v>
      </c>
      <c r="O4613">
        <f>SUMIF('3BL ACTUAL'!C:C,G4613,'3BL ACTUAL'!J:J)</f>
        <v>0</v>
      </c>
    </row>
    <row r="4614" spans="1:15">
      <c r="O4614">
        <f>SUMIF('3BL ACTUAL'!C:C,G4614,'3BL ACTUAL'!J:J)</f>
        <v>0</v>
      </c>
    </row>
    <row r="4615" spans="1:15">
      <c r="H4615" s="2668" t="s">
        <v>10901</v>
      </c>
      <c r="N4615" s="1460">
        <v>1</v>
      </c>
      <c r="O4615">
        <f>SUMIF('3BL ACTUAL'!C:C,G4615,'3BL ACTUAL'!J:J)</f>
        <v>0</v>
      </c>
    </row>
    <row r="4616" spans="1:15">
      <c r="A4616" s="2669" t="s">
        <v>10885</v>
      </c>
      <c r="B4616" s="2669" t="s">
        <v>5169</v>
      </c>
      <c r="C4616" s="2669" t="s">
        <v>5298</v>
      </c>
      <c r="D4616" s="2669" t="s">
        <v>5299</v>
      </c>
      <c r="E4616" s="2669" t="s">
        <v>8305</v>
      </c>
      <c r="F4616" s="2669" t="s">
        <v>10902</v>
      </c>
      <c r="G4616" s="2669" t="s">
        <v>8287</v>
      </c>
      <c r="H4616" s="2669" t="s">
        <v>8288</v>
      </c>
      <c r="I4616" s="3025">
        <v>2646.5</v>
      </c>
      <c r="J4616" s="3025">
        <v>0</v>
      </c>
      <c r="O4616">
        <f>SUMIF('3BL ACTUAL'!C:C,G4616,'3BL ACTUAL'!J:J)</f>
        <v>0</v>
      </c>
    </row>
    <row r="4617" spans="1:15">
      <c r="A4617" s="2669" t="s">
        <v>10885</v>
      </c>
      <c r="B4617" s="2669" t="s">
        <v>5169</v>
      </c>
      <c r="C4617" s="2669" t="s">
        <v>5298</v>
      </c>
      <c r="D4617" s="2669" t="s">
        <v>5299</v>
      </c>
      <c r="E4617" s="2669" t="s">
        <v>8305</v>
      </c>
      <c r="F4617" s="2669" t="s">
        <v>10902</v>
      </c>
      <c r="G4617" s="2669" t="s">
        <v>8980</v>
      </c>
      <c r="H4617" s="2669" t="s">
        <v>9055</v>
      </c>
      <c r="I4617" s="3025">
        <v>0</v>
      </c>
      <c r="J4617" s="3025">
        <v>2646.5</v>
      </c>
      <c r="O4617">
        <f>SUMIF('3BL ACTUAL'!C:C,G4617,'3BL ACTUAL'!J:J)</f>
        <v>0</v>
      </c>
    </row>
    <row r="4618" spans="1:15">
      <c r="H4618" t="s">
        <v>8306</v>
      </c>
      <c r="O4618">
        <f>SUMIF('3BL ACTUAL'!C:C,G4618,'3BL ACTUAL'!J:J)</f>
        <v>0</v>
      </c>
    </row>
    <row r="4619" spans="1:15">
      <c r="O4619">
        <f>SUMIF('3BL ACTUAL'!C:C,G4619,'3BL ACTUAL'!J:J)</f>
        <v>0</v>
      </c>
    </row>
    <row r="4620" spans="1:15">
      <c r="H4620" s="2668" t="s">
        <v>10903</v>
      </c>
      <c r="N4620" s="1460">
        <v>1</v>
      </c>
      <c r="O4620">
        <f>SUMIF('3BL ACTUAL'!C:C,G4620,'3BL ACTUAL'!J:J)</f>
        <v>0</v>
      </c>
    </row>
    <row r="4621" spans="1:15">
      <c r="A4621" s="2669" t="s">
        <v>10885</v>
      </c>
      <c r="B4621" s="2669" t="s">
        <v>5169</v>
      </c>
      <c r="C4621" s="2669" t="s">
        <v>5298</v>
      </c>
      <c r="D4621" s="2669" t="s">
        <v>5299</v>
      </c>
      <c r="E4621" s="2669" t="s">
        <v>8091</v>
      </c>
      <c r="F4621" s="2669" t="s">
        <v>10904</v>
      </c>
      <c r="G4621" s="2669" t="s">
        <v>8072</v>
      </c>
      <c r="H4621" s="2669" t="s">
        <v>8073</v>
      </c>
      <c r="I4621" s="3025">
        <v>148</v>
      </c>
      <c r="J4621" s="3025">
        <v>0</v>
      </c>
      <c r="O4621">
        <f>SUMIF('3BL ACTUAL'!C:C,G4621,'3BL ACTUAL'!J:J)</f>
        <v>0</v>
      </c>
    </row>
    <row r="4622" spans="1:15">
      <c r="A4622" s="2669" t="s">
        <v>10885</v>
      </c>
      <c r="B4622" s="2669" t="s">
        <v>5169</v>
      </c>
      <c r="C4622" s="2669" t="s">
        <v>5298</v>
      </c>
      <c r="D4622" s="2669" t="s">
        <v>5299</v>
      </c>
      <c r="E4622" s="2669" t="s">
        <v>8091</v>
      </c>
      <c r="F4622" s="2669" t="s">
        <v>10904</v>
      </c>
      <c r="G4622" s="2669" t="s">
        <v>8980</v>
      </c>
      <c r="H4622" s="2669" t="s">
        <v>9055</v>
      </c>
      <c r="I4622" s="3025">
        <v>0</v>
      </c>
      <c r="J4622" s="3025">
        <v>148</v>
      </c>
      <c r="O4622">
        <f>SUMIF('3BL ACTUAL'!C:C,G4622,'3BL ACTUAL'!J:J)</f>
        <v>0</v>
      </c>
    </row>
    <row r="4623" spans="1:15">
      <c r="H4623" t="s">
        <v>8092</v>
      </c>
      <c r="O4623">
        <f>SUMIF('3BL ACTUAL'!C:C,G4623,'3BL ACTUAL'!J:J)</f>
        <v>0</v>
      </c>
    </row>
    <row r="4624" spans="1:15">
      <c r="O4624">
        <f>SUMIF('3BL ACTUAL'!C:C,G4624,'3BL ACTUAL'!J:J)</f>
        <v>0</v>
      </c>
    </row>
    <row r="4625" spans="1:15">
      <c r="H4625" s="2668" t="s">
        <v>10905</v>
      </c>
      <c r="N4625" s="1460">
        <v>1</v>
      </c>
      <c r="O4625">
        <f>SUMIF('3BL ACTUAL'!C:C,G4625,'3BL ACTUAL'!J:J)</f>
        <v>0</v>
      </c>
    </row>
    <row r="4626" spans="1:15">
      <c r="A4626" s="2669" t="s">
        <v>10885</v>
      </c>
      <c r="B4626" s="2669" t="s">
        <v>5169</v>
      </c>
      <c r="C4626" s="2669" t="s">
        <v>5298</v>
      </c>
      <c r="D4626" s="2669" t="s">
        <v>5299</v>
      </c>
      <c r="E4626" s="2669" t="s">
        <v>8531</v>
      </c>
      <c r="F4626" s="2669" t="s">
        <v>10906</v>
      </c>
      <c r="G4626" s="2669" t="s">
        <v>8512</v>
      </c>
      <c r="H4626" s="2669" t="s">
        <v>8513</v>
      </c>
      <c r="I4626" s="3025">
        <v>164</v>
      </c>
      <c r="J4626" s="3025">
        <v>0</v>
      </c>
      <c r="O4626">
        <f>SUMIF('3BL ACTUAL'!C:C,G4626,'3BL ACTUAL'!J:J)</f>
        <v>0</v>
      </c>
    </row>
    <row r="4627" spans="1:15">
      <c r="A4627" s="2669" t="s">
        <v>10885</v>
      </c>
      <c r="B4627" s="2669" t="s">
        <v>5169</v>
      </c>
      <c r="C4627" s="2669" t="s">
        <v>5298</v>
      </c>
      <c r="D4627" s="2669" t="s">
        <v>5299</v>
      </c>
      <c r="E4627" s="2669" t="s">
        <v>8531</v>
      </c>
      <c r="F4627" s="2669" t="s">
        <v>10906</v>
      </c>
      <c r="G4627" s="2669" t="s">
        <v>8980</v>
      </c>
      <c r="H4627" s="2669" t="s">
        <v>9055</v>
      </c>
      <c r="I4627" s="3025">
        <v>0</v>
      </c>
      <c r="J4627" s="3025">
        <v>164</v>
      </c>
      <c r="O4627">
        <f>SUMIF('3BL ACTUAL'!C:C,G4627,'3BL ACTUAL'!J:J)</f>
        <v>0</v>
      </c>
    </row>
    <row r="4628" spans="1:15">
      <c r="H4628" t="s">
        <v>8532</v>
      </c>
      <c r="O4628">
        <f>SUMIF('3BL ACTUAL'!C:C,G4628,'3BL ACTUAL'!J:J)</f>
        <v>0</v>
      </c>
    </row>
    <row r="4629" spans="1:15">
      <c r="O4629">
        <f>SUMIF('3BL ACTUAL'!C:C,G4629,'3BL ACTUAL'!J:J)</f>
        <v>0</v>
      </c>
    </row>
    <row r="4630" spans="1:15">
      <c r="H4630" s="2668" t="s">
        <v>10907</v>
      </c>
      <c r="N4630" s="1460">
        <v>1</v>
      </c>
      <c r="O4630">
        <f>SUMIF('3BL ACTUAL'!C:C,G4630,'3BL ACTUAL'!J:J)</f>
        <v>0</v>
      </c>
    </row>
    <row r="4631" spans="1:15">
      <c r="A4631" s="2669" t="s">
        <v>10885</v>
      </c>
      <c r="B4631" s="2669" t="s">
        <v>5169</v>
      </c>
      <c r="C4631" s="2669" t="s">
        <v>5298</v>
      </c>
      <c r="D4631" s="2669" t="s">
        <v>5299</v>
      </c>
      <c r="E4631" s="2669" t="s">
        <v>8426</v>
      </c>
      <c r="F4631" s="2669" t="s">
        <v>10908</v>
      </c>
      <c r="G4631" s="2669" t="s">
        <v>8404</v>
      </c>
      <c r="H4631" s="2669" t="s">
        <v>8405</v>
      </c>
      <c r="I4631" s="3025">
        <v>643.80999999999995</v>
      </c>
      <c r="J4631" s="3025">
        <v>0</v>
      </c>
      <c r="O4631">
        <f>SUMIF('3BL ACTUAL'!C:C,G4631,'3BL ACTUAL'!J:J)</f>
        <v>0</v>
      </c>
    </row>
    <row r="4632" spans="1:15">
      <c r="A4632" s="2669" t="s">
        <v>10885</v>
      </c>
      <c r="B4632" s="2669" t="s">
        <v>5169</v>
      </c>
      <c r="C4632" s="2669" t="s">
        <v>5298</v>
      </c>
      <c r="D4632" s="2669" t="s">
        <v>5299</v>
      </c>
      <c r="E4632" s="2669" t="s">
        <v>8426</v>
      </c>
      <c r="F4632" s="2669" t="s">
        <v>10908</v>
      </c>
      <c r="G4632" s="2669" t="s">
        <v>8980</v>
      </c>
      <c r="H4632" s="2669" t="s">
        <v>9055</v>
      </c>
      <c r="I4632" s="3025">
        <v>0</v>
      </c>
      <c r="J4632" s="3025">
        <v>643.80999999999995</v>
      </c>
      <c r="O4632">
        <f>SUMIF('3BL ACTUAL'!C:C,G4632,'3BL ACTUAL'!J:J)</f>
        <v>0</v>
      </c>
    </row>
    <row r="4633" spans="1:15">
      <c r="H4633" t="s">
        <v>8427</v>
      </c>
      <c r="O4633">
        <f>SUMIF('3BL ACTUAL'!C:C,G4633,'3BL ACTUAL'!J:J)</f>
        <v>0</v>
      </c>
    </row>
    <row r="4634" spans="1:15">
      <c r="O4634">
        <f>SUMIF('3BL ACTUAL'!C:C,G4634,'3BL ACTUAL'!J:J)</f>
        <v>0</v>
      </c>
    </row>
    <row r="4635" spans="1:15">
      <c r="H4635" s="2668" t="s">
        <v>10909</v>
      </c>
      <c r="N4635" s="1460">
        <v>1</v>
      </c>
      <c r="O4635">
        <f>SUMIF('3BL ACTUAL'!C:C,G4635,'3BL ACTUAL'!J:J)</f>
        <v>0</v>
      </c>
    </row>
    <row r="4636" spans="1:15">
      <c r="A4636" s="2669" t="s">
        <v>10885</v>
      </c>
      <c r="B4636" s="2669" t="s">
        <v>5169</v>
      </c>
      <c r="C4636" s="2669" t="s">
        <v>5298</v>
      </c>
      <c r="D4636" s="2669" t="s">
        <v>5299</v>
      </c>
      <c r="E4636" s="2669" t="s">
        <v>8307</v>
      </c>
      <c r="F4636" s="2669" t="s">
        <v>10910</v>
      </c>
      <c r="G4636" s="2669" t="s">
        <v>8287</v>
      </c>
      <c r="H4636" s="2669" t="s">
        <v>8288</v>
      </c>
      <c r="I4636" s="3025">
        <v>222</v>
      </c>
      <c r="J4636" s="3025">
        <v>0</v>
      </c>
      <c r="O4636">
        <f>SUMIF('3BL ACTUAL'!C:C,G4636,'3BL ACTUAL'!J:J)</f>
        <v>0</v>
      </c>
    </row>
    <row r="4637" spans="1:15">
      <c r="A4637" s="2669" t="s">
        <v>10885</v>
      </c>
      <c r="B4637" s="2669" t="s">
        <v>5169</v>
      </c>
      <c r="C4637" s="2669" t="s">
        <v>5298</v>
      </c>
      <c r="D4637" s="2669" t="s">
        <v>5299</v>
      </c>
      <c r="E4637" s="2669" t="s">
        <v>8307</v>
      </c>
      <c r="F4637" s="2669" t="s">
        <v>10910</v>
      </c>
      <c r="G4637" s="2669" t="s">
        <v>8980</v>
      </c>
      <c r="H4637" s="2669" t="s">
        <v>9055</v>
      </c>
      <c r="I4637" s="3025">
        <v>0</v>
      </c>
      <c r="J4637" s="3025">
        <v>222</v>
      </c>
      <c r="O4637">
        <f>SUMIF('3BL ACTUAL'!C:C,G4637,'3BL ACTUAL'!J:J)</f>
        <v>0</v>
      </c>
    </row>
    <row r="4638" spans="1:15">
      <c r="H4638" t="s">
        <v>8306</v>
      </c>
      <c r="O4638">
        <f>SUMIF('3BL ACTUAL'!C:C,G4638,'3BL ACTUAL'!J:J)</f>
        <v>0</v>
      </c>
    </row>
    <row r="4639" spans="1:15">
      <c r="O4639">
        <f>SUMIF('3BL ACTUAL'!C:C,G4639,'3BL ACTUAL'!J:J)</f>
        <v>0</v>
      </c>
    </row>
    <row r="4640" spans="1:15">
      <c r="H4640" s="2668" t="s">
        <v>10911</v>
      </c>
      <c r="O4640">
        <f>SUMIF('3BL ACTUAL'!C:C,G4640,'3BL ACTUAL'!J:J)</f>
        <v>0</v>
      </c>
    </row>
    <row r="4641" spans="1:15">
      <c r="A4641" s="2669" t="s">
        <v>10885</v>
      </c>
      <c r="B4641" s="2669" t="s">
        <v>5169</v>
      </c>
      <c r="C4641" s="2669" t="s">
        <v>5298</v>
      </c>
      <c r="D4641" s="2669" t="s">
        <v>5299</v>
      </c>
      <c r="E4641" s="2669" t="s">
        <v>8808</v>
      </c>
      <c r="F4641" s="2669" t="s">
        <v>10912</v>
      </c>
      <c r="G4641" s="2669" t="s">
        <v>8992</v>
      </c>
      <c r="H4641" s="2669" t="s">
        <v>8993</v>
      </c>
      <c r="I4641" s="3025">
        <v>415.39</v>
      </c>
      <c r="J4641" s="3025">
        <v>0</v>
      </c>
      <c r="O4641">
        <f>SUMIF('3BL ACTUAL'!C:C,G4641,'3BL ACTUAL'!J:J)</f>
        <v>0</v>
      </c>
    </row>
    <row r="4642" spans="1:15">
      <c r="A4642" s="2669" t="s">
        <v>10885</v>
      </c>
      <c r="B4642" s="2669" t="s">
        <v>5169</v>
      </c>
      <c r="C4642" s="2669" t="s">
        <v>5298</v>
      </c>
      <c r="D4642" s="2669" t="s">
        <v>5299</v>
      </c>
      <c r="E4642" s="2669" t="s">
        <v>8808</v>
      </c>
      <c r="F4642" s="2669" t="s">
        <v>10912</v>
      </c>
      <c r="G4642" s="2669" t="s">
        <v>8784</v>
      </c>
      <c r="H4642" s="2669" t="s">
        <v>9036</v>
      </c>
      <c r="I4642" s="3025">
        <v>0</v>
      </c>
      <c r="J4642" s="3025">
        <v>415.39</v>
      </c>
      <c r="O4642">
        <f>SUMIF('3BL ACTUAL'!C:C,G4642,'3BL ACTUAL'!J:J)</f>
        <v>0</v>
      </c>
    </row>
    <row r="4643" spans="1:15">
      <c r="H4643" t="s">
        <v>8809</v>
      </c>
      <c r="O4643">
        <f>SUMIF('3BL ACTUAL'!C:C,G4643,'3BL ACTUAL'!J:J)</f>
        <v>0</v>
      </c>
    </row>
    <row r="4644" spans="1:15">
      <c r="O4644">
        <f>SUMIF('3BL ACTUAL'!C:C,G4644,'3BL ACTUAL'!J:J)</f>
        <v>0</v>
      </c>
    </row>
    <row r="4645" spans="1:15">
      <c r="H4645" s="2668" t="s">
        <v>10913</v>
      </c>
      <c r="O4645">
        <f>SUMIF('3BL ACTUAL'!C:C,G4645,'3BL ACTUAL'!J:J)</f>
        <v>0</v>
      </c>
    </row>
    <row r="4646" spans="1:15">
      <c r="A4646" s="2669" t="s">
        <v>10885</v>
      </c>
      <c r="B4646" s="2669" t="s">
        <v>5169</v>
      </c>
      <c r="C4646" s="2669" t="s">
        <v>5298</v>
      </c>
      <c r="D4646" s="2669" t="s">
        <v>5299</v>
      </c>
      <c r="E4646" s="2669" t="s">
        <v>8810</v>
      </c>
      <c r="F4646" s="2669" t="s">
        <v>10914</v>
      </c>
      <c r="G4646" s="2669" t="s">
        <v>8992</v>
      </c>
      <c r="H4646" s="2669" t="s">
        <v>8993</v>
      </c>
      <c r="I4646" s="3025">
        <v>415.39</v>
      </c>
      <c r="J4646" s="3025">
        <v>0</v>
      </c>
      <c r="O4646">
        <f>SUMIF('3BL ACTUAL'!C:C,G4646,'3BL ACTUAL'!J:J)</f>
        <v>0</v>
      </c>
    </row>
    <row r="4647" spans="1:15">
      <c r="A4647" s="2669" t="s">
        <v>10885</v>
      </c>
      <c r="B4647" s="2669" t="s">
        <v>5169</v>
      </c>
      <c r="C4647" s="2669" t="s">
        <v>5298</v>
      </c>
      <c r="D4647" s="2669" t="s">
        <v>5299</v>
      </c>
      <c r="E4647" s="2669" t="s">
        <v>8810</v>
      </c>
      <c r="F4647" s="2669" t="s">
        <v>10914</v>
      </c>
      <c r="G4647" s="2669" t="s">
        <v>8784</v>
      </c>
      <c r="H4647" s="2669" t="s">
        <v>9036</v>
      </c>
      <c r="I4647" s="3025">
        <v>0</v>
      </c>
      <c r="J4647" s="3025">
        <v>415.39</v>
      </c>
      <c r="O4647">
        <f>SUMIF('3BL ACTUAL'!C:C,G4647,'3BL ACTUAL'!J:J)</f>
        <v>0</v>
      </c>
    </row>
    <row r="4648" spans="1:15">
      <c r="H4648" t="s">
        <v>8811</v>
      </c>
      <c r="O4648">
        <f>SUMIF('3BL ACTUAL'!C:C,G4648,'3BL ACTUAL'!J:J)</f>
        <v>0</v>
      </c>
    </row>
    <row r="4649" spans="1:15">
      <c r="O4649">
        <f>SUMIF('3BL ACTUAL'!C:C,G4649,'3BL ACTUAL'!J:J)</f>
        <v>0</v>
      </c>
    </row>
    <row r="4650" spans="1:15">
      <c r="H4650" s="2668" t="s">
        <v>10915</v>
      </c>
      <c r="O4650">
        <f>SUMIF('3BL ACTUAL'!C:C,G4650,'3BL ACTUAL'!J:J)</f>
        <v>0</v>
      </c>
    </row>
    <row r="4651" spans="1:15">
      <c r="A4651" s="2669" t="s">
        <v>10885</v>
      </c>
      <c r="B4651" s="2669" t="s">
        <v>5169</v>
      </c>
      <c r="C4651" s="2669" t="s">
        <v>5298</v>
      </c>
      <c r="D4651" s="2669" t="s">
        <v>5299</v>
      </c>
      <c r="E4651" s="2669" t="s">
        <v>8812</v>
      </c>
      <c r="F4651" s="2669" t="s">
        <v>10916</v>
      </c>
      <c r="G4651" s="2669" t="s">
        <v>8994</v>
      </c>
      <c r="H4651" s="2669" t="s">
        <v>8995</v>
      </c>
      <c r="I4651" s="3025">
        <v>161.54</v>
      </c>
      <c r="J4651" s="3025">
        <v>0</v>
      </c>
      <c r="O4651">
        <f>SUMIF('3BL ACTUAL'!C:C,G4651,'3BL ACTUAL'!J:J)</f>
        <v>0</v>
      </c>
    </row>
    <row r="4652" spans="1:15">
      <c r="A4652" s="2669" t="s">
        <v>10885</v>
      </c>
      <c r="B4652" s="2669" t="s">
        <v>5169</v>
      </c>
      <c r="C4652" s="2669" t="s">
        <v>5298</v>
      </c>
      <c r="D4652" s="2669" t="s">
        <v>5299</v>
      </c>
      <c r="E4652" s="2669" t="s">
        <v>8812</v>
      </c>
      <c r="F4652" s="2669" t="s">
        <v>10916</v>
      </c>
      <c r="G4652" s="2669" t="s">
        <v>8784</v>
      </c>
      <c r="H4652" s="2669" t="s">
        <v>9036</v>
      </c>
      <c r="I4652" s="3025">
        <v>0</v>
      </c>
      <c r="J4652" s="3025">
        <v>161.54</v>
      </c>
      <c r="O4652">
        <f>SUMIF('3BL ACTUAL'!C:C,G4652,'3BL ACTUAL'!J:J)</f>
        <v>0</v>
      </c>
    </row>
    <row r="4653" spans="1:15">
      <c r="H4653" t="s">
        <v>8813</v>
      </c>
      <c r="O4653">
        <f>SUMIF('3BL ACTUAL'!C:C,G4653,'3BL ACTUAL'!J:J)</f>
        <v>0</v>
      </c>
    </row>
    <row r="4654" spans="1:15">
      <c r="O4654">
        <f>SUMIF('3BL ACTUAL'!C:C,G4654,'3BL ACTUAL'!J:J)</f>
        <v>0</v>
      </c>
    </row>
    <row r="4655" spans="1:15">
      <c r="H4655" s="2668" t="s">
        <v>10917</v>
      </c>
      <c r="O4655">
        <f>SUMIF('3BL ACTUAL'!C:C,G4655,'3BL ACTUAL'!J:J)</f>
        <v>0</v>
      </c>
    </row>
    <row r="4656" spans="1:15">
      <c r="A4656" s="2669" t="s">
        <v>10885</v>
      </c>
      <c r="B4656" s="2669" t="s">
        <v>5169</v>
      </c>
      <c r="C4656" s="2669" t="s">
        <v>5298</v>
      </c>
      <c r="D4656" s="2669" t="s">
        <v>5299</v>
      </c>
      <c r="E4656" s="2669" t="s">
        <v>8814</v>
      </c>
      <c r="F4656" s="2669" t="s">
        <v>10918</v>
      </c>
      <c r="G4656" s="2669" t="s">
        <v>8994</v>
      </c>
      <c r="H4656" s="2669" t="s">
        <v>8995</v>
      </c>
      <c r="I4656" s="3025">
        <v>161.54</v>
      </c>
      <c r="J4656" s="3025">
        <v>0</v>
      </c>
      <c r="O4656">
        <f>SUMIF('3BL ACTUAL'!C:C,G4656,'3BL ACTUAL'!J:J)</f>
        <v>0</v>
      </c>
    </row>
    <row r="4657" spans="1:15">
      <c r="A4657" s="2669" t="s">
        <v>10885</v>
      </c>
      <c r="B4657" s="2669" t="s">
        <v>5169</v>
      </c>
      <c r="C4657" s="2669" t="s">
        <v>5298</v>
      </c>
      <c r="D4657" s="2669" t="s">
        <v>5299</v>
      </c>
      <c r="E4657" s="2669" t="s">
        <v>8814</v>
      </c>
      <c r="F4657" s="2669" t="s">
        <v>10918</v>
      </c>
      <c r="G4657" s="2669" t="s">
        <v>8784</v>
      </c>
      <c r="H4657" s="2669" t="s">
        <v>9036</v>
      </c>
      <c r="I4657" s="3025">
        <v>0</v>
      </c>
      <c r="J4657" s="3025">
        <v>161.54</v>
      </c>
      <c r="O4657">
        <f>SUMIF('3BL ACTUAL'!C:C,G4657,'3BL ACTUAL'!J:J)</f>
        <v>0</v>
      </c>
    </row>
    <row r="4658" spans="1:15">
      <c r="H4658" t="s">
        <v>8815</v>
      </c>
      <c r="O4658">
        <f>SUMIF('3BL ACTUAL'!C:C,G4658,'3BL ACTUAL'!J:J)</f>
        <v>0</v>
      </c>
    </row>
    <row r="4659" spans="1:15">
      <c r="O4659">
        <f>SUMIF('3BL ACTUAL'!C:C,G4659,'3BL ACTUAL'!J:J)</f>
        <v>0</v>
      </c>
    </row>
    <row r="4660" spans="1:15">
      <c r="H4660" s="2668" t="s">
        <v>10919</v>
      </c>
      <c r="N4660" s="1460">
        <v>1</v>
      </c>
      <c r="O4660">
        <f>SUMIF('3BL ACTUAL'!C:C,G4660,'3BL ACTUAL'!J:J)</f>
        <v>0</v>
      </c>
    </row>
    <row r="4661" spans="1:15">
      <c r="A4661" s="2669" t="s">
        <v>10885</v>
      </c>
      <c r="B4661" s="2669" t="s">
        <v>5169</v>
      </c>
      <c r="C4661" s="2669" t="s">
        <v>5298</v>
      </c>
      <c r="D4661" s="2669" t="s">
        <v>5299</v>
      </c>
      <c r="E4661" s="2669" t="s">
        <v>8093</v>
      </c>
      <c r="F4661" s="2669" t="s">
        <v>10920</v>
      </c>
      <c r="G4661" s="2669" t="s">
        <v>8072</v>
      </c>
      <c r="H4661" s="2669" t="s">
        <v>8073</v>
      </c>
      <c r="I4661" s="3025">
        <v>185</v>
      </c>
      <c r="J4661" s="3025">
        <v>0</v>
      </c>
      <c r="O4661">
        <f>SUMIF('3BL ACTUAL'!C:C,G4661,'3BL ACTUAL'!J:J)</f>
        <v>0</v>
      </c>
    </row>
    <row r="4662" spans="1:15">
      <c r="A4662" s="2669" t="s">
        <v>10885</v>
      </c>
      <c r="B4662" s="2669" t="s">
        <v>5169</v>
      </c>
      <c r="C4662" s="2669" t="s">
        <v>5298</v>
      </c>
      <c r="D4662" s="2669" t="s">
        <v>5299</v>
      </c>
      <c r="E4662" s="2669" t="s">
        <v>8093</v>
      </c>
      <c r="F4662" s="2669" t="s">
        <v>10920</v>
      </c>
      <c r="G4662" s="2669" t="s">
        <v>8980</v>
      </c>
      <c r="H4662" s="2669" t="s">
        <v>9055</v>
      </c>
      <c r="I4662" s="3025">
        <v>0</v>
      </c>
      <c r="J4662" s="3025">
        <v>185</v>
      </c>
      <c r="O4662">
        <f>SUMIF('3BL ACTUAL'!C:C,G4662,'3BL ACTUAL'!J:J)</f>
        <v>0</v>
      </c>
    </row>
    <row r="4663" spans="1:15">
      <c r="H4663" t="s">
        <v>8094</v>
      </c>
      <c r="O4663">
        <f>SUMIF('3BL ACTUAL'!C:C,G4663,'3BL ACTUAL'!J:J)</f>
        <v>0</v>
      </c>
    </row>
    <row r="4664" spans="1:15">
      <c r="O4664">
        <f>SUMIF('3BL ACTUAL'!C:C,G4664,'3BL ACTUAL'!J:J)</f>
        <v>0</v>
      </c>
    </row>
    <row r="4665" spans="1:15">
      <c r="H4665" s="2668" t="s">
        <v>10921</v>
      </c>
      <c r="O4665">
        <f>SUMIF('3BL ACTUAL'!C:C,G4665,'3BL ACTUAL'!J:J)</f>
        <v>0</v>
      </c>
    </row>
    <row r="4666" spans="1:15">
      <c r="A4666" s="2669" t="s">
        <v>10922</v>
      </c>
      <c r="B4666" s="2669" t="s">
        <v>4415</v>
      </c>
      <c r="C4666" s="2669" t="s">
        <v>5059</v>
      </c>
      <c r="D4666" s="2669" t="s">
        <v>4415</v>
      </c>
      <c r="E4666" s="2669" t="s">
        <v>8639</v>
      </c>
      <c r="F4666" s="2669" t="s">
        <v>10923</v>
      </c>
      <c r="G4666" s="2669" t="s">
        <v>5308</v>
      </c>
      <c r="H4666" s="2669" t="s">
        <v>4921</v>
      </c>
      <c r="I4666" s="3025">
        <v>6</v>
      </c>
      <c r="J4666" s="3025">
        <v>0</v>
      </c>
      <c r="O4666">
        <f>SUMIF('3BL ACTUAL'!C:C,G4666,'3BL ACTUAL'!J:J)</f>
        <v>0</v>
      </c>
    </row>
    <row r="4667" spans="1:15">
      <c r="A4667" s="2669" t="s">
        <v>10922</v>
      </c>
      <c r="B4667" s="2669" t="s">
        <v>4415</v>
      </c>
      <c r="C4667" s="2669" t="s">
        <v>5059</v>
      </c>
      <c r="D4667" s="2669" t="s">
        <v>4415</v>
      </c>
      <c r="E4667" s="2669" t="s">
        <v>8639</v>
      </c>
      <c r="F4667" s="2669" t="s">
        <v>10923</v>
      </c>
      <c r="G4667" s="2669" t="s">
        <v>5356</v>
      </c>
      <c r="H4667" s="2669" t="s">
        <v>5025</v>
      </c>
      <c r="I4667" s="3025">
        <v>50</v>
      </c>
      <c r="J4667" s="3025">
        <v>0</v>
      </c>
      <c r="O4667">
        <f>SUMIF('3BL ACTUAL'!C:C,G4667,'3BL ACTUAL'!J:J)</f>
        <v>0</v>
      </c>
    </row>
    <row r="4668" spans="1:15">
      <c r="A4668" s="2669" t="s">
        <v>10922</v>
      </c>
      <c r="B4668" s="2669" t="s">
        <v>4415</v>
      </c>
      <c r="C4668" s="2669" t="s">
        <v>5059</v>
      </c>
      <c r="D4668" s="2669" t="s">
        <v>4415</v>
      </c>
      <c r="E4668" s="2669" t="s">
        <v>8639</v>
      </c>
      <c r="F4668" s="2669" t="s">
        <v>10923</v>
      </c>
      <c r="G4668" s="2669" t="s">
        <v>5303</v>
      </c>
      <c r="H4668" s="2669" t="s">
        <v>5063</v>
      </c>
      <c r="I4668" s="3025">
        <v>0</v>
      </c>
      <c r="J4668" s="3025">
        <v>0</v>
      </c>
      <c r="O4668">
        <f>SUMIF('3BL ACTUAL'!C:C,G4668,'3BL ACTUAL'!J:J)</f>
        <v>0</v>
      </c>
    </row>
    <row r="4669" spans="1:15">
      <c r="A4669" s="2669" t="s">
        <v>10922</v>
      </c>
      <c r="B4669" s="2669" t="s">
        <v>4415</v>
      </c>
      <c r="C4669" s="2669" t="s">
        <v>5059</v>
      </c>
      <c r="D4669" s="2669" t="s">
        <v>4415</v>
      </c>
      <c r="E4669" s="2669" t="s">
        <v>8639</v>
      </c>
      <c r="F4669" s="2669" t="s">
        <v>10923</v>
      </c>
      <c r="G4669" s="2669" t="s">
        <v>5311</v>
      </c>
      <c r="H4669" s="2669" t="s">
        <v>5064</v>
      </c>
      <c r="I4669" s="3025">
        <v>0</v>
      </c>
      <c r="J4669" s="3025">
        <v>56</v>
      </c>
      <c r="O4669">
        <f>SUMIF('3BL ACTUAL'!C:C,G4669,'3BL ACTUAL'!J:J)</f>
        <v>0</v>
      </c>
    </row>
    <row r="4670" spans="1:15">
      <c r="H4670" t="s">
        <v>8640</v>
      </c>
      <c r="O4670">
        <f>SUMIF('3BL ACTUAL'!C:C,G4670,'3BL ACTUAL'!J:J)</f>
        <v>0</v>
      </c>
    </row>
    <row r="4671" spans="1:15">
      <c r="O4671">
        <f>SUMIF('3BL ACTUAL'!C:C,G4671,'3BL ACTUAL'!J:J)</f>
        <v>0</v>
      </c>
    </row>
    <row r="4672" spans="1:15">
      <c r="H4672" s="2668" t="s">
        <v>10924</v>
      </c>
      <c r="O4672">
        <f>SUMIF('3BL ACTUAL'!C:C,G4672,'3BL ACTUAL'!J:J)</f>
        <v>0</v>
      </c>
    </row>
    <row r="4673" spans="1:15">
      <c r="A4673" s="2669" t="s">
        <v>10922</v>
      </c>
      <c r="B4673" s="2669" t="s">
        <v>4415</v>
      </c>
      <c r="C4673" s="2669" t="s">
        <v>5059</v>
      </c>
      <c r="D4673" s="2669" t="s">
        <v>4415</v>
      </c>
      <c r="E4673" s="2669" t="s">
        <v>8641</v>
      </c>
      <c r="F4673" s="2669" t="s">
        <v>10925</v>
      </c>
      <c r="G4673" s="2669" t="s">
        <v>5308</v>
      </c>
      <c r="H4673" s="2669" t="s">
        <v>4921</v>
      </c>
      <c r="I4673" s="3025">
        <v>38.76</v>
      </c>
      <c r="J4673" s="3025">
        <v>0</v>
      </c>
      <c r="O4673">
        <f>SUMIF('3BL ACTUAL'!C:C,G4673,'3BL ACTUAL'!J:J)</f>
        <v>0</v>
      </c>
    </row>
    <row r="4674" spans="1:15">
      <c r="A4674" s="2669" t="s">
        <v>10922</v>
      </c>
      <c r="B4674" s="2669" t="s">
        <v>4415</v>
      </c>
      <c r="C4674" s="2669" t="s">
        <v>5059</v>
      </c>
      <c r="D4674" s="2669" t="s">
        <v>4415</v>
      </c>
      <c r="E4674" s="2669" t="s">
        <v>8641</v>
      </c>
      <c r="F4674" s="2669" t="s">
        <v>10925</v>
      </c>
      <c r="G4674" s="2669" t="s">
        <v>5356</v>
      </c>
      <c r="H4674" s="2669" t="s">
        <v>5025</v>
      </c>
      <c r="I4674" s="3025">
        <v>323</v>
      </c>
      <c r="J4674" s="3025">
        <v>0</v>
      </c>
      <c r="O4674">
        <f>SUMIF('3BL ACTUAL'!C:C,G4674,'3BL ACTUAL'!J:J)</f>
        <v>0</v>
      </c>
    </row>
    <row r="4675" spans="1:15">
      <c r="A4675" s="2669" t="s">
        <v>10922</v>
      </c>
      <c r="B4675" s="2669" t="s">
        <v>4415</v>
      </c>
      <c r="C4675" s="2669" t="s">
        <v>5059</v>
      </c>
      <c r="D4675" s="2669" t="s">
        <v>4415</v>
      </c>
      <c r="E4675" s="2669" t="s">
        <v>8641</v>
      </c>
      <c r="F4675" s="2669" t="s">
        <v>10925</v>
      </c>
      <c r="G4675" s="2669" t="s">
        <v>5303</v>
      </c>
      <c r="H4675" s="2669" t="s">
        <v>5063</v>
      </c>
      <c r="I4675" s="3025">
        <v>0</v>
      </c>
      <c r="J4675" s="3025">
        <v>0</v>
      </c>
      <c r="O4675">
        <f>SUMIF('3BL ACTUAL'!C:C,G4675,'3BL ACTUAL'!J:J)</f>
        <v>0</v>
      </c>
    </row>
    <row r="4676" spans="1:15">
      <c r="A4676" s="2669" t="s">
        <v>10922</v>
      </c>
      <c r="B4676" s="2669" t="s">
        <v>4415</v>
      </c>
      <c r="C4676" s="2669" t="s">
        <v>5059</v>
      </c>
      <c r="D4676" s="2669" t="s">
        <v>4415</v>
      </c>
      <c r="E4676" s="2669" t="s">
        <v>8641</v>
      </c>
      <c r="F4676" s="2669" t="s">
        <v>10925</v>
      </c>
      <c r="G4676" s="2669" t="s">
        <v>5311</v>
      </c>
      <c r="H4676" s="2669" t="s">
        <v>5064</v>
      </c>
      <c r="I4676" s="3025">
        <v>0</v>
      </c>
      <c r="J4676" s="3025">
        <v>361.76</v>
      </c>
      <c r="O4676">
        <f>SUMIF('3BL ACTUAL'!C:C,G4676,'3BL ACTUAL'!J:J)</f>
        <v>0</v>
      </c>
    </row>
    <row r="4677" spans="1:15">
      <c r="H4677" t="s">
        <v>8642</v>
      </c>
      <c r="O4677">
        <f>SUMIF('3BL ACTUAL'!C:C,G4677,'3BL ACTUAL'!J:J)</f>
        <v>0</v>
      </c>
    </row>
    <row r="4678" spans="1:15">
      <c r="O4678">
        <f>SUMIF('3BL ACTUAL'!C:C,G4678,'3BL ACTUAL'!J:J)</f>
        <v>0</v>
      </c>
    </row>
    <row r="4679" spans="1:15">
      <c r="H4679" s="2668" t="s">
        <v>10926</v>
      </c>
      <c r="O4679">
        <f>SUMIF('3BL ACTUAL'!C:C,G4679,'3BL ACTUAL'!J:J)</f>
        <v>0</v>
      </c>
    </row>
    <row r="4680" spans="1:15">
      <c r="A4680" s="2669" t="s">
        <v>10922</v>
      </c>
      <c r="B4680" s="2669" t="s">
        <v>4415</v>
      </c>
      <c r="C4680" s="2669" t="s">
        <v>5059</v>
      </c>
      <c r="D4680" s="2669" t="s">
        <v>4415</v>
      </c>
      <c r="E4680" s="2669" t="s">
        <v>8643</v>
      </c>
      <c r="F4680" s="2669" t="s">
        <v>10927</v>
      </c>
      <c r="G4680" s="2669" t="s">
        <v>5308</v>
      </c>
      <c r="H4680" s="2669" t="s">
        <v>4921</v>
      </c>
      <c r="I4680" s="3025">
        <v>2.64</v>
      </c>
      <c r="J4680" s="3025">
        <v>0</v>
      </c>
      <c r="O4680">
        <f>SUMIF('3BL ACTUAL'!C:C,G4680,'3BL ACTUAL'!J:J)</f>
        <v>0</v>
      </c>
    </row>
    <row r="4681" spans="1:15">
      <c r="A4681" s="2669" t="s">
        <v>10922</v>
      </c>
      <c r="B4681" s="2669" t="s">
        <v>4415</v>
      </c>
      <c r="C4681" s="2669" t="s">
        <v>5059</v>
      </c>
      <c r="D4681" s="2669" t="s">
        <v>4415</v>
      </c>
      <c r="E4681" s="2669" t="s">
        <v>8643</v>
      </c>
      <c r="F4681" s="2669" t="s">
        <v>10927</v>
      </c>
      <c r="G4681" s="2669" t="s">
        <v>5357</v>
      </c>
      <c r="H4681" s="2669" t="s">
        <v>5020</v>
      </c>
      <c r="I4681" s="3025">
        <v>22</v>
      </c>
      <c r="J4681" s="3025">
        <v>0</v>
      </c>
      <c r="O4681">
        <f>SUMIF('3BL ACTUAL'!C:C,G4681,'3BL ACTUAL'!J:J)</f>
        <v>0</v>
      </c>
    </row>
    <row r="4682" spans="1:15">
      <c r="A4682" s="2669" t="s">
        <v>10922</v>
      </c>
      <c r="B4682" s="2669" t="s">
        <v>4415</v>
      </c>
      <c r="C4682" s="2669" t="s">
        <v>5059</v>
      </c>
      <c r="D4682" s="2669" t="s">
        <v>4415</v>
      </c>
      <c r="E4682" s="2669" t="s">
        <v>8643</v>
      </c>
      <c r="F4682" s="2669" t="s">
        <v>10927</v>
      </c>
      <c r="G4682" s="2669" t="s">
        <v>5303</v>
      </c>
      <c r="H4682" s="2669" t="s">
        <v>5063</v>
      </c>
      <c r="I4682" s="3025">
        <v>0</v>
      </c>
      <c r="J4682" s="3025">
        <v>0</v>
      </c>
      <c r="O4682">
        <f>SUMIF('3BL ACTUAL'!C:C,G4682,'3BL ACTUAL'!J:J)</f>
        <v>0</v>
      </c>
    </row>
    <row r="4683" spans="1:15">
      <c r="A4683" s="2669" t="s">
        <v>10922</v>
      </c>
      <c r="B4683" s="2669" t="s">
        <v>4415</v>
      </c>
      <c r="C4683" s="2669" t="s">
        <v>5059</v>
      </c>
      <c r="D4683" s="2669" t="s">
        <v>4415</v>
      </c>
      <c r="E4683" s="2669" t="s">
        <v>8643</v>
      </c>
      <c r="F4683" s="2669" t="s">
        <v>10927</v>
      </c>
      <c r="G4683" s="2669" t="s">
        <v>5311</v>
      </c>
      <c r="H4683" s="2669" t="s">
        <v>5064</v>
      </c>
      <c r="I4683" s="3025">
        <v>0</v>
      </c>
      <c r="J4683" s="3025">
        <v>24.64</v>
      </c>
      <c r="O4683">
        <f>SUMIF('3BL ACTUAL'!C:C,G4683,'3BL ACTUAL'!J:J)</f>
        <v>0</v>
      </c>
    </row>
    <row r="4684" spans="1:15">
      <c r="H4684" t="s">
        <v>8644</v>
      </c>
      <c r="O4684">
        <f>SUMIF('3BL ACTUAL'!C:C,G4684,'3BL ACTUAL'!J:J)</f>
        <v>0</v>
      </c>
    </row>
    <row r="4685" spans="1:15">
      <c r="O4685">
        <f>SUMIF('3BL ACTUAL'!C:C,G4685,'3BL ACTUAL'!J:J)</f>
        <v>0</v>
      </c>
    </row>
    <row r="4686" spans="1:15">
      <c r="H4686" s="2668" t="s">
        <v>10928</v>
      </c>
      <c r="O4686">
        <f>SUMIF('3BL ACTUAL'!C:C,G4686,'3BL ACTUAL'!J:J)</f>
        <v>0</v>
      </c>
    </row>
    <row r="4687" spans="1:15">
      <c r="A4687" s="2669" t="s">
        <v>10922</v>
      </c>
      <c r="B4687" s="2669" t="s">
        <v>4415</v>
      </c>
      <c r="C4687" s="2669" t="s">
        <v>5059</v>
      </c>
      <c r="D4687" s="2669" t="s">
        <v>4415</v>
      </c>
      <c r="E4687" s="2669" t="s">
        <v>7420</v>
      </c>
      <c r="F4687" s="2669" t="s">
        <v>10929</v>
      </c>
      <c r="G4687" s="2669" t="s">
        <v>5308</v>
      </c>
      <c r="H4687" s="2669" t="s">
        <v>4921</v>
      </c>
      <c r="I4687" s="3025">
        <v>2.93</v>
      </c>
      <c r="J4687" s="3025">
        <v>0</v>
      </c>
      <c r="O4687">
        <f>SUMIF('3BL ACTUAL'!C:C,G4687,'3BL ACTUAL'!J:J)</f>
        <v>0</v>
      </c>
    </row>
    <row r="4688" spans="1:15">
      <c r="A4688" s="2669" t="s">
        <v>10922</v>
      </c>
      <c r="B4688" s="2669" t="s">
        <v>4415</v>
      </c>
      <c r="C4688" s="2669" t="s">
        <v>5059</v>
      </c>
      <c r="D4688" s="2669" t="s">
        <v>4415</v>
      </c>
      <c r="E4688" s="2669" t="s">
        <v>7420</v>
      </c>
      <c r="F4688" s="2669" t="s">
        <v>10929</v>
      </c>
      <c r="G4688" s="2669" t="s">
        <v>5309</v>
      </c>
      <c r="H4688" s="2669" t="s">
        <v>4947</v>
      </c>
      <c r="I4688" s="3025">
        <v>24.45</v>
      </c>
      <c r="J4688" s="3025">
        <v>0</v>
      </c>
      <c r="O4688">
        <f>SUMIF('3BL ACTUAL'!C:C,G4688,'3BL ACTUAL'!J:J)</f>
        <v>0</v>
      </c>
    </row>
    <row r="4689" spans="1:15">
      <c r="A4689" s="2669" t="s">
        <v>10922</v>
      </c>
      <c r="B4689" s="2669" t="s">
        <v>4415</v>
      </c>
      <c r="C4689" s="2669" t="s">
        <v>5059</v>
      </c>
      <c r="D4689" s="2669" t="s">
        <v>4415</v>
      </c>
      <c r="E4689" s="2669" t="s">
        <v>7420</v>
      </c>
      <c r="F4689" s="2669" t="s">
        <v>10929</v>
      </c>
      <c r="G4689" s="2669" t="s">
        <v>5303</v>
      </c>
      <c r="H4689" s="2669" t="s">
        <v>5063</v>
      </c>
      <c r="I4689" s="3025">
        <v>0</v>
      </c>
      <c r="J4689" s="3025">
        <v>0</v>
      </c>
      <c r="O4689">
        <f>SUMIF('3BL ACTUAL'!C:C,G4689,'3BL ACTUAL'!J:J)</f>
        <v>0</v>
      </c>
    </row>
    <row r="4690" spans="1:15">
      <c r="A4690" s="2669" t="s">
        <v>10922</v>
      </c>
      <c r="B4690" s="2669" t="s">
        <v>4415</v>
      </c>
      <c r="C4690" s="2669" t="s">
        <v>5059</v>
      </c>
      <c r="D4690" s="2669" t="s">
        <v>4415</v>
      </c>
      <c r="E4690" s="2669" t="s">
        <v>7420</v>
      </c>
      <c r="F4690" s="2669" t="s">
        <v>10929</v>
      </c>
      <c r="G4690" s="2669" t="s">
        <v>5311</v>
      </c>
      <c r="H4690" s="2669" t="s">
        <v>5064</v>
      </c>
      <c r="I4690" s="3025">
        <v>0</v>
      </c>
      <c r="J4690" s="3025">
        <v>27.38</v>
      </c>
      <c r="O4690">
        <f>SUMIF('3BL ACTUAL'!C:C,G4690,'3BL ACTUAL'!J:J)</f>
        <v>0</v>
      </c>
    </row>
    <row r="4691" spans="1:15">
      <c r="H4691" t="s">
        <v>7421</v>
      </c>
      <c r="O4691">
        <f>SUMIF('3BL ACTUAL'!C:C,G4691,'3BL ACTUAL'!J:J)</f>
        <v>0</v>
      </c>
    </row>
    <row r="4692" spans="1:15">
      <c r="O4692">
        <f>SUMIF('3BL ACTUAL'!C:C,G4692,'3BL ACTUAL'!J:J)</f>
        <v>0</v>
      </c>
    </row>
    <row r="4693" spans="1:15">
      <c r="H4693" s="2668" t="s">
        <v>10930</v>
      </c>
      <c r="O4693">
        <f>SUMIF('3BL ACTUAL'!C:C,G4693,'3BL ACTUAL'!J:J)</f>
        <v>0</v>
      </c>
    </row>
    <row r="4694" spans="1:15">
      <c r="A4694" s="2669" t="s">
        <v>10922</v>
      </c>
      <c r="B4694" s="2669" t="s">
        <v>4415</v>
      </c>
      <c r="C4694" s="2669" t="s">
        <v>5059</v>
      </c>
      <c r="D4694" s="2669" t="s">
        <v>4415</v>
      </c>
      <c r="E4694" s="2669" t="s">
        <v>8645</v>
      </c>
      <c r="F4694" s="2669" t="s">
        <v>10931</v>
      </c>
      <c r="G4694" s="2669" t="s">
        <v>5308</v>
      </c>
      <c r="H4694" s="2669" t="s">
        <v>4921</v>
      </c>
      <c r="I4694" s="3025">
        <v>52.8</v>
      </c>
      <c r="J4694" s="3025">
        <v>0</v>
      </c>
      <c r="O4694">
        <f>SUMIF('3BL ACTUAL'!C:C,G4694,'3BL ACTUAL'!J:J)</f>
        <v>0</v>
      </c>
    </row>
    <row r="4695" spans="1:15">
      <c r="A4695" s="2669" t="s">
        <v>10922</v>
      </c>
      <c r="B4695" s="2669" t="s">
        <v>4415</v>
      </c>
      <c r="C4695" s="2669" t="s">
        <v>5059</v>
      </c>
      <c r="D4695" s="2669" t="s">
        <v>4415</v>
      </c>
      <c r="E4695" s="2669" t="s">
        <v>8645</v>
      </c>
      <c r="F4695" s="2669" t="s">
        <v>10931</v>
      </c>
      <c r="G4695" s="2669" t="s">
        <v>5356</v>
      </c>
      <c r="H4695" s="2669" t="s">
        <v>5025</v>
      </c>
      <c r="I4695" s="3025">
        <v>440</v>
      </c>
      <c r="J4695" s="3025">
        <v>0</v>
      </c>
      <c r="O4695">
        <f>SUMIF('3BL ACTUAL'!C:C,G4695,'3BL ACTUAL'!J:J)</f>
        <v>0</v>
      </c>
    </row>
    <row r="4696" spans="1:15">
      <c r="A4696" s="2669" t="s">
        <v>10922</v>
      </c>
      <c r="B4696" s="2669" t="s">
        <v>4415</v>
      </c>
      <c r="C4696" s="2669" t="s">
        <v>5059</v>
      </c>
      <c r="D4696" s="2669" t="s">
        <v>4415</v>
      </c>
      <c r="E4696" s="2669" t="s">
        <v>8645</v>
      </c>
      <c r="F4696" s="2669" t="s">
        <v>10931</v>
      </c>
      <c r="G4696" s="2669" t="s">
        <v>5303</v>
      </c>
      <c r="H4696" s="2669" t="s">
        <v>5063</v>
      </c>
      <c r="I4696" s="3025">
        <v>0</v>
      </c>
      <c r="J4696" s="3025">
        <v>0</v>
      </c>
      <c r="O4696">
        <f>SUMIF('3BL ACTUAL'!C:C,G4696,'3BL ACTUAL'!J:J)</f>
        <v>0</v>
      </c>
    </row>
    <row r="4697" spans="1:15">
      <c r="A4697" s="2669" t="s">
        <v>10922</v>
      </c>
      <c r="B4697" s="2669" t="s">
        <v>4415</v>
      </c>
      <c r="C4697" s="2669" t="s">
        <v>5059</v>
      </c>
      <c r="D4697" s="2669" t="s">
        <v>4415</v>
      </c>
      <c r="E4697" s="2669" t="s">
        <v>8645</v>
      </c>
      <c r="F4697" s="2669" t="s">
        <v>10931</v>
      </c>
      <c r="G4697" s="2669" t="s">
        <v>5311</v>
      </c>
      <c r="H4697" s="2669" t="s">
        <v>5064</v>
      </c>
      <c r="I4697" s="3025">
        <v>0</v>
      </c>
      <c r="J4697" s="3025">
        <v>492.8</v>
      </c>
      <c r="O4697">
        <f>SUMIF('3BL ACTUAL'!C:C,G4697,'3BL ACTUAL'!J:J)</f>
        <v>0</v>
      </c>
    </row>
    <row r="4698" spans="1:15">
      <c r="H4698" t="s">
        <v>8646</v>
      </c>
      <c r="O4698">
        <f>SUMIF('3BL ACTUAL'!C:C,G4698,'3BL ACTUAL'!J:J)</f>
        <v>0</v>
      </c>
    </row>
    <row r="4699" spans="1:15">
      <c r="O4699">
        <f>SUMIF('3BL ACTUAL'!C:C,G4699,'3BL ACTUAL'!J:J)</f>
        <v>0</v>
      </c>
    </row>
    <row r="4700" spans="1:15">
      <c r="H4700" s="2668" t="s">
        <v>10932</v>
      </c>
      <c r="O4700">
        <f>SUMIF('3BL ACTUAL'!C:C,G4700,'3BL ACTUAL'!J:J)</f>
        <v>0</v>
      </c>
    </row>
    <row r="4701" spans="1:15">
      <c r="A4701" s="2669" t="s">
        <v>10922</v>
      </c>
      <c r="B4701" s="2669"/>
      <c r="C4701" s="2669"/>
      <c r="D4701" s="2669" t="s">
        <v>5073</v>
      </c>
      <c r="E4701" s="2669" t="s">
        <v>7160</v>
      </c>
      <c r="F4701" s="2669" t="s">
        <v>10933</v>
      </c>
      <c r="G4701" s="2669" t="s">
        <v>5356</v>
      </c>
      <c r="H4701" s="2669" t="s">
        <v>5025</v>
      </c>
      <c r="I4701" s="3025">
        <v>4225</v>
      </c>
      <c r="J4701" s="3025">
        <v>0</v>
      </c>
      <c r="O4701">
        <f>SUMIF('3BL ACTUAL'!C:C,G4701,'3BL ACTUAL'!J:J)</f>
        <v>0</v>
      </c>
    </row>
    <row r="4702" spans="1:15">
      <c r="A4702" s="2669" t="s">
        <v>10922</v>
      </c>
      <c r="B4702" s="2669"/>
      <c r="C4702" s="2669"/>
      <c r="D4702" s="2669" t="s">
        <v>5073</v>
      </c>
      <c r="E4702" s="2669" t="s">
        <v>7160</v>
      </c>
      <c r="F4702" s="2669" t="s">
        <v>10933</v>
      </c>
      <c r="G4702" s="2669" t="s">
        <v>5297</v>
      </c>
      <c r="H4702" s="2669" t="s">
        <v>5075</v>
      </c>
      <c r="I4702" s="3025">
        <v>0</v>
      </c>
      <c r="J4702" s="3025">
        <v>4225</v>
      </c>
      <c r="O4702">
        <f>SUMIF('3BL ACTUAL'!C:C,G4702,'3BL ACTUAL'!J:J)</f>
        <v>0</v>
      </c>
    </row>
    <row r="4703" spans="1:15">
      <c r="H4703" t="s">
        <v>7161</v>
      </c>
      <c r="O4703">
        <f>SUMIF('3BL ACTUAL'!C:C,G4703,'3BL ACTUAL'!J:J)</f>
        <v>0</v>
      </c>
    </row>
    <row r="4704" spans="1:15">
      <c r="O4704">
        <f>SUMIF('3BL ACTUAL'!C:C,G4704,'3BL ACTUAL'!J:J)</f>
        <v>0</v>
      </c>
    </row>
    <row r="4705" spans="1:15">
      <c r="H4705" s="2668" t="s">
        <v>10934</v>
      </c>
      <c r="O4705">
        <f>SUMIF('3BL ACTUAL'!C:C,G4705,'3BL ACTUAL'!J:J)</f>
        <v>0</v>
      </c>
    </row>
    <row r="4706" spans="1:15">
      <c r="A4706" s="2669" t="s">
        <v>10922</v>
      </c>
      <c r="B4706" s="2669"/>
      <c r="C4706" s="2669"/>
      <c r="D4706" s="2669" t="s">
        <v>5073</v>
      </c>
      <c r="E4706" s="2669" t="s">
        <v>7162</v>
      </c>
      <c r="F4706" s="2669" t="s">
        <v>10935</v>
      </c>
      <c r="G4706" s="2669" t="s">
        <v>5300</v>
      </c>
      <c r="H4706" s="2669" t="s">
        <v>264</v>
      </c>
      <c r="I4706" s="3025">
        <v>1000</v>
      </c>
      <c r="J4706" s="3025">
        <v>0</v>
      </c>
      <c r="O4706">
        <f>SUMIF('3BL ACTUAL'!C:C,G4706,'3BL ACTUAL'!J:J)</f>
        <v>0</v>
      </c>
    </row>
    <row r="4707" spans="1:15">
      <c r="A4707" s="2669" t="s">
        <v>10922</v>
      </c>
      <c r="B4707" s="2669"/>
      <c r="C4707" s="2669"/>
      <c r="D4707" s="2669" t="s">
        <v>5073</v>
      </c>
      <c r="E4707" s="2669" t="s">
        <v>7162</v>
      </c>
      <c r="F4707" s="2669" t="s">
        <v>10935</v>
      </c>
      <c r="G4707" s="2669" t="s">
        <v>5297</v>
      </c>
      <c r="H4707" s="2669" t="s">
        <v>5075</v>
      </c>
      <c r="I4707" s="3025">
        <v>0</v>
      </c>
      <c r="J4707" s="3025">
        <v>1000</v>
      </c>
      <c r="O4707">
        <f>SUMIF('3BL ACTUAL'!C:C,G4707,'3BL ACTUAL'!J:J)</f>
        <v>0</v>
      </c>
    </row>
    <row r="4708" spans="1:15">
      <c r="H4708" t="s">
        <v>7163</v>
      </c>
      <c r="O4708">
        <f>SUMIF('3BL ACTUAL'!C:C,G4708,'3BL ACTUAL'!J:J)</f>
        <v>0</v>
      </c>
    </row>
    <row r="4709" spans="1:15">
      <c r="O4709">
        <f>SUMIF('3BL ACTUAL'!C:C,G4709,'3BL ACTUAL'!J:J)</f>
        <v>0</v>
      </c>
    </row>
    <row r="4710" spans="1:15">
      <c r="H4710" s="2668" t="s">
        <v>10936</v>
      </c>
      <c r="O4710">
        <f>SUMIF('3BL ACTUAL'!C:C,G4710,'3BL ACTUAL'!J:J)</f>
        <v>0</v>
      </c>
    </row>
    <row r="4711" spans="1:15">
      <c r="A4711" s="2669" t="s">
        <v>10937</v>
      </c>
      <c r="B4711" s="2669" t="s">
        <v>5169</v>
      </c>
      <c r="C4711" s="2669" t="s">
        <v>5298</v>
      </c>
      <c r="D4711" s="2669" t="s">
        <v>5299</v>
      </c>
      <c r="E4711" s="2669" t="s">
        <v>8739</v>
      </c>
      <c r="F4711" s="2669" t="s">
        <v>10938</v>
      </c>
      <c r="G4711" s="2669" t="s">
        <v>8992</v>
      </c>
      <c r="H4711" s="2669" t="s">
        <v>8993</v>
      </c>
      <c r="I4711" s="3025">
        <v>396.04</v>
      </c>
      <c r="J4711" s="3025">
        <v>0</v>
      </c>
      <c r="O4711">
        <f>SUMIF('3BL ACTUAL'!C:C,G4711,'3BL ACTUAL'!J:J)</f>
        <v>0</v>
      </c>
    </row>
    <row r="4712" spans="1:15">
      <c r="A4712" s="2669" t="s">
        <v>10937</v>
      </c>
      <c r="B4712" s="2669" t="s">
        <v>5169</v>
      </c>
      <c r="C4712" s="2669" t="s">
        <v>5298</v>
      </c>
      <c r="D4712" s="2669" t="s">
        <v>5299</v>
      </c>
      <c r="E4712" s="2669" t="s">
        <v>8739</v>
      </c>
      <c r="F4712" s="2669" t="s">
        <v>10938</v>
      </c>
      <c r="G4712" s="2669" t="s">
        <v>6121</v>
      </c>
      <c r="H4712" s="2669" t="s">
        <v>6122</v>
      </c>
      <c r="I4712" s="3025">
        <v>19.350000000000001</v>
      </c>
      <c r="J4712" s="3025">
        <v>0</v>
      </c>
      <c r="O4712">
        <f>SUMIF('3BL ACTUAL'!C:C,G4712,'3BL ACTUAL'!J:J)</f>
        <v>0</v>
      </c>
    </row>
    <row r="4713" spans="1:15">
      <c r="A4713" s="2669" t="s">
        <v>10937</v>
      </c>
      <c r="B4713" s="2669" t="s">
        <v>5169</v>
      </c>
      <c r="C4713" s="2669" t="s">
        <v>5298</v>
      </c>
      <c r="D4713" s="2669" t="s">
        <v>5299</v>
      </c>
      <c r="E4713" s="2669" t="s">
        <v>8739</v>
      </c>
      <c r="F4713" s="2669" t="s">
        <v>10938</v>
      </c>
      <c r="G4713" s="2669" t="s">
        <v>8784</v>
      </c>
      <c r="H4713" s="2669" t="s">
        <v>9036</v>
      </c>
      <c r="I4713" s="3025">
        <v>0</v>
      </c>
      <c r="J4713" s="3025">
        <v>415.39</v>
      </c>
      <c r="O4713">
        <f>SUMIF('3BL ACTUAL'!C:C,G4713,'3BL ACTUAL'!J:J)</f>
        <v>0</v>
      </c>
    </row>
    <row r="4714" spans="1:15">
      <c r="H4714" t="s">
        <v>8740</v>
      </c>
      <c r="O4714">
        <f>SUMIF('3BL ACTUAL'!C:C,G4714,'3BL ACTUAL'!J:J)</f>
        <v>0</v>
      </c>
    </row>
    <row r="4715" spans="1:15">
      <c r="O4715">
        <f>SUMIF('3BL ACTUAL'!C:C,G4715,'3BL ACTUAL'!J:J)</f>
        <v>0</v>
      </c>
    </row>
    <row r="4716" spans="1:15">
      <c r="H4716" s="2668" t="s">
        <v>10939</v>
      </c>
      <c r="O4716">
        <f>SUMIF('3BL ACTUAL'!C:C,G4716,'3BL ACTUAL'!J:J)</f>
        <v>0</v>
      </c>
    </row>
    <row r="4717" spans="1:15">
      <c r="A4717" s="2669" t="s">
        <v>10940</v>
      </c>
      <c r="B4717" s="2669" t="s">
        <v>4415</v>
      </c>
      <c r="C4717" s="2669" t="s">
        <v>5059</v>
      </c>
      <c r="D4717" s="2669" t="s">
        <v>4415</v>
      </c>
      <c r="E4717" s="2669" t="s">
        <v>7709</v>
      </c>
      <c r="F4717" s="2669" t="s">
        <v>10941</v>
      </c>
      <c r="G4717" s="2669" t="s">
        <v>5308</v>
      </c>
      <c r="H4717" s="2669" t="s">
        <v>5097</v>
      </c>
      <c r="I4717" s="3025">
        <v>0</v>
      </c>
      <c r="J4717" s="3025">
        <v>0</v>
      </c>
      <c r="O4717">
        <f>SUMIF('3BL ACTUAL'!C:C,G4717,'3BL ACTUAL'!J:J)</f>
        <v>0</v>
      </c>
    </row>
    <row r="4718" spans="1:15">
      <c r="A4718" s="2669" t="s">
        <v>10940</v>
      </c>
      <c r="B4718" s="2669" t="s">
        <v>4415</v>
      </c>
      <c r="C4718" s="2669" t="s">
        <v>5059</v>
      </c>
      <c r="D4718" s="2669" t="s">
        <v>4415</v>
      </c>
      <c r="E4718" s="2669" t="s">
        <v>7709</v>
      </c>
      <c r="F4718" s="2669" t="s">
        <v>10941</v>
      </c>
      <c r="G4718" s="2669" t="s">
        <v>5334</v>
      </c>
      <c r="H4718" s="2669" t="s">
        <v>4974</v>
      </c>
      <c r="I4718" s="3025">
        <v>12.5</v>
      </c>
      <c r="J4718" s="3025">
        <v>0</v>
      </c>
      <c r="O4718">
        <f>SUMIF('3BL ACTUAL'!C:C,G4718,'3BL ACTUAL'!J:J)</f>
        <v>0</v>
      </c>
    </row>
    <row r="4719" spans="1:15">
      <c r="A4719" s="2669" t="s">
        <v>10940</v>
      </c>
      <c r="B4719" s="2669" t="s">
        <v>4415</v>
      </c>
      <c r="C4719" s="2669" t="s">
        <v>5059</v>
      </c>
      <c r="D4719" s="2669" t="s">
        <v>4415</v>
      </c>
      <c r="E4719" s="2669" t="s">
        <v>7709</v>
      </c>
      <c r="F4719" s="2669" t="s">
        <v>10941</v>
      </c>
      <c r="G4719" s="2669" t="s">
        <v>5303</v>
      </c>
      <c r="H4719" s="2669" t="s">
        <v>5063</v>
      </c>
      <c r="I4719" s="3025">
        <v>0</v>
      </c>
      <c r="J4719" s="3025">
        <v>0</v>
      </c>
      <c r="O4719">
        <f>SUMIF('3BL ACTUAL'!C:C,G4719,'3BL ACTUAL'!J:J)</f>
        <v>0</v>
      </c>
    </row>
    <row r="4720" spans="1:15">
      <c r="A4720" s="2669" t="s">
        <v>10940</v>
      </c>
      <c r="B4720" s="2669" t="s">
        <v>4415</v>
      </c>
      <c r="C4720" s="2669" t="s">
        <v>5059</v>
      </c>
      <c r="D4720" s="2669" t="s">
        <v>4415</v>
      </c>
      <c r="E4720" s="2669" t="s">
        <v>7709</v>
      </c>
      <c r="F4720" s="2669" t="s">
        <v>10941</v>
      </c>
      <c r="G4720" s="2669" t="s">
        <v>5311</v>
      </c>
      <c r="H4720" s="2669" t="s">
        <v>5064</v>
      </c>
      <c r="I4720" s="3025">
        <v>0</v>
      </c>
      <c r="J4720" s="3025">
        <v>12.5</v>
      </c>
      <c r="O4720">
        <f>SUMIF('3BL ACTUAL'!C:C,G4720,'3BL ACTUAL'!J:J)</f>
        <v>0</v>
      </c>
    </row>
    <row r="4721" spans="1:15">
      <c r="H4721" t="s">
        <v>7710</v>
      </c>
      <c r="O4721">
        <f>SUMIF('3BL ACTUAL'!C:C,G4721,'3BL ACTUAL'!J:J)</f>
        <v>0</v>
      </c>
    </row>
    <row r="4722" spans="1:15">
      <c r="O4722">
        <f>SUMIF('3BL ACTUAL'!C:C,G4722,'3BL ACTUAL'!J:J)</f>
        <v>0</v>
      </c>
    </row>
    <row r="4723" spans="1:15">
      <c r="H4723" s="2668" t="s">
        <v>10942</v>
      </c>
      <c r="O4723">
        <f>SUMIF('3BL ACTUAL'!C:C,G4723,'3BL ACTUAL'!J:J)</f>
        <v>0</v>
      </c>
    </row>
    <row r="4724" spans="1:15">
      <c r="A4724" s="2669" t="s">
        <v>10940</v>
      </c>
      <c r="B4724" s="2669" t="s">
        <v>4415</v>
      </c>
      <c r="C4724" s="2669" t="s">
        <v>5059</v>
      </c>
      <c r="D4724" s="2669" t="s">
        <v>4415</v>
      </c>
      <c r="E4724" s="2669" t="s">
        <v>7711</v>
      </c>
      <c r="F4724" s="2669" t="s">
        <v>10943</v>
      </c>
      <c r="G4724" s="2669" t="s">
        <v>5308</v>
      </c>
      <c r="H4724" s="2669" t="s">
        <v>5097</v>
      </c>
      <c r="I4724" s="3025">
        <v>0</v>
      </c>
      <c r="J4724" s="3025">
        <v>0</v>
      </c>
      <c r="O4724">
        <f>SUMIF('3BL ACTUAL'!C:C,G4724,'3BL ACTUAL'!J:J)</f>
        <v>0</v>
      </c>
    </row>
    <row r="4725" spans="1:15">
      <c r="A4725" s="2669" t="s">
        <v>10940</v>
      </c>
      <c r="B4725" s="2669" t="s">
        <v>4415</v>
      </c>
      <c r="C4725" s="2669" t="s">
        <v>5059</v>
      </c>
      <c r="D4725" s="2669" t="s">
        <v>4415</v>
      </c>
      <c r="E4725" s="2669" t="s">
        <v>7711</v>
      </c>
      <c r="F4725" s="2669" t="s">
        <v>10943</v>
      </c>
      <c r="G4725" s="2669" t="s">
        <v>5334</v>
      </c>
      <c r="H4725" s="2669" t="s">
        <v>4974</v>
      </c>
      <c r="I4725" s="3025">
        <v>41</v>
      </c>
      <c r="J4725" s="3025">
        <v>0</v>
      </c>
      <c r="O4725">
        <f>SUMIF('3BL ACTUAL'!C:C,G4725,'3BL ACTUAL'!J:J)</f>
        <v>0</v>
      </c>
    </row>
    <row r="4726" spans="1:15">
      <c r="A4726" s="2669" t="s">
        <v>10940</v>
      </c>
      <c r="B4726" s="2669" t="s">
        <v>4415</v>
      </c>
      <c r="C4726" s="2669" t="s">
        <v>5059</v>
      </c>
      <c r="D4726" s="2669" t="s">
        <v>4415</v>
      </c>
      <c r="E4726" s="2669" t="s">
        <v>7711</v>
      </c>
      <c r="F4726" s="2669" t="s">
        <v>10943</v>
      </c>
      <c r="G4726" s="2669" t="s">
        <v>5303</v>
      </c>
      <c r="H4726" s="2669" t="s">
        <v>5063</v>
      </c>
      <c r="I4726" s="3025">
        <v>0</v>
      </c>
      <c r="J4726" s="3025">
        <v>0</v>
      </c>
      <c r="O4726">
        <f>SUMIF('3BL ACTUAL'!C:C,G4726,'3BL ACTUAL'!J:J)</f>
        <v>0</v>
      </c>
    </row>
    <row r="4727" spans="1:15">
      <c r="A4727" s="2669" t="s">
        <v>10940</v>
      </c>
      <c r="B4727" s="2669" t="s">
        <v>4415</v>
      </c>
      <c r="C4727" s="2669" t="s">
        <v>5059</v>
      </c>
      <c r="D4727" s="2669" t="s">
        <v>4415</v>
      </c>
      <c r="E4727" s="2669" t="s">
        <v>7711</v>
      </c>
      <c r="F4727" s="2669" t="s">
        <v>10943</v>
      </c>
      <c r="G4727" s="2669" t="s">
        <v>5311</v>
      </c>
      <c r="H4727" s="2669" t="s">
        <v>5064</v>
      </c>
      <c r="I4727" s="3025">
        <v>0</v>
      </c>
      <c r="J4727" s="3025">
        <v>41</v>
      </c>
      <c r="O4727">
        <f>SUMIF('3BL ACTUAL'!C:C,G4727,'3BL ACTUAL'!J:J)</f>
        <v>0</v>
      </c>
    </row>
    <row r="4728" spans="1:15">
      <c r="H4728" t="s">
        <v>7712</v>
      </c>
      <c r="O4728">
        <f>SUMIF('3BL ACTUAL'!C:C,G4728,'3BL ACTUAL'!J:J)</f>
        <v>0</v>
      </c>
    </row>
    <row r="4729" spans="1:15">
      <c r="O4729">
        <f>SUMIF('3BL ACTUAL'!C:C,G4729,'3BL ACTUAL'!J:J)</f>
        <v>0</v>
      </c>
    </row>
    <row r="4730" spans="1:15">
      <c r="H4730" s="2668" t="s">
        <v>10944</v>
      </c>
      <c r="O4730">
        <f>SUMIF('3BL ACTUAL'!C:C,G4730,'3BL ACTUAL'!J:J)</f>
        <v>0</v>
      </c>
    </row>
    <row r="4731" spans="1:15">
      <c r="A4731" s="2669" t="s">
        <v>10945</v>
      </c>
      <c r="B4731" s="2669" t="s">
        <v>4415</v>
      </c>
      <c r="C4731" s="2669" t="s">
        <v>5059</v>
      </c>
      <c r="D4731" s="2669" t="s">
        <v>4415</v>
      </c>
      <c r="E4731" s="2669" t="s">
        <v>8637</v>
      </c>
      <c r="F4731" s="2669" t="s">
        <v>10946</v>
      </c>
      <c r="G4731" s="2669" t="s">
        <v>5308</v>
      </c>
      <c r="H4731" s="2669" t="s">
        <v>5097</v>
      </c>
      <c r="I4731" s="3025">
        <v>0</v>
      </c>
      <c r="J4731" s="3025">
        <v>0</v>
      </c>
      <c r="O4731">
        <f>SUMIF('3BL ACTUAL'!C:C,G4731,'3BL ACTUAL'!J:J)</f>
        <v>0</v>
      </c>
    </row>
    <row r="4732" spans="1:15">
      <c r="A4732" s="2669" t="s">
        <v>10945</v>
      </c>
      <c r="B4732" s="2669" t="s">
        <v>4415</v>
      </c>
      <c r="C4732" s="2669" t="s">
        <v>5059</v>
      </c>
      <c r="D4732" s="2669" t="s">
        <v>4415</v>
      </c>
      <c r="E4732" s="2669" t="s">
        <v>8637</v>
      </c>
      <c r="F4732" s="2669" t="s">
        <v>10946</v>
      </c>
      <c r="G4732" s="2669" t="s">
        <v>5358</v>
      </c>
      <c r="H4732" s="2669" t="s">
        <v>5027</v>
      </c>
      <c r="I4732" s="3025">
        <v>1000</v>
      </c>
      <c r="J4732" s="3025">
        <v>0</v>
      </c>
      <c r="O4732">
        <f>SUMIF('3BL ACTUAL'!C:C,G4732,'3BL ACTUAL'!J:J)</f>
        <v>0</v>
      </c>
    </row>
    <row r="4733" spans="1:15">
      <c r="A4733" s="2669" t="s">
        <v>10945</v>
      </c>
      <c r="B4733" s="2669" t="s">
        <v>4415</v>
      </c>
      <c r="C4733" s="2669" t="s">
        <v>5059</v>
      </c>
      <c r="D4733" s="2669" t="s">
        <v>4415</v>
      </c>
      <c r="E4733" s="2669" t="s">
        <v>8637</v>
      </c>
      <c r="F4733" s="2669" t="s">
        <v>10946</v>
      </c>
      <c r="G4733" s="2669" t="s">
        <v>5303</v>
      </c>
      <c r="H4733" s="2669" t="s">
        <v>5063</v>
      </c>
      <c r="I4733" s="3025">
        <v>0</v>
      </c>
      <c r="J4733" s="3025">
        <v>0</v>
      </c>
      <c r="O4733">
        <f>SUMIF('3BL ACTUAL'!C:C,G4733,'3BL ACTUAL'!J:J)</f>
        <v>0</v>
      </c>
    </row>
    <row r="4734" spans="1:15">
      <c r="A4734" s="2669" t="s">
        <v>10945</v>
      </c>
      <c r="B4734" s="2669" t="s">
        <v>4415</v>
      </c>
      <c r="C4734" s="2669" t="s">
        <v>5059</v>
      </c>
      <c r="D4734" s="2669" t="s">
        <v>4415</v>
      </c>
      <c r="E4734" s="2669" t="s">
        <v>8637</v>
      </c>
      <c r="F4734" s="2669" t="s">
        <v>10946</v>
      </c>
      <c r="G4734" s="2669" t="s">
        <v>5311</v>
      </c>
      <c r="H4734" s="2669" t="s">
        <v>5064</v>
      </c>
      <c r="I4734" s="3025">
        <v>0</v>
      </c>
      <c r="J4734" s="3025">
        <v>1000</v>
      </c>
      <c r="O4734">
        <f>SUMIF('3BL ACTUAL'!C:C,G4734,'3BL ACTUAL'!J:J)</f>
        <v>0</v>
      </c>
    </row>
    <row r="4735" spans="1:15">
      <c r="H4735" t="s">
        <v>8638</v>
      </c>
      <c r="O4735">
        <f>SUMIF('3BL ACTUAL'!C:C,G4735,'3BL ACTUAL'!J:J)</f>
        <v>0</v>
      </c>
    </row>
    <row r="4736" spans="1:15">
      <c r="O4736">
        <f>SUMIF('3BL ACTUAL'!C:C,G4736,'3BL ACTUAL'!J:J)</f>
        <v>0</v>
      </c>
    </row>
    <row r="4737" spans="1:15">
      <c r="H4737" s="2668" t="s">
        <v>10947</v>
      </c>
      <c r="O4737">
        <f>SUMIF('3BL ACTUAL'!C:C,G4737,'3BL ACTUAL'!J:J)</f>
        <v>0</v>
      </c>
    </row>
    <row r="4738" spans="1:15">
      <c r="A4738" s="2669" t="s">
        <v>10948</v>
      </c>
      <c r="B4738" s="2669" t="s">
        <v>4415</v>
      </c>
      <c r="C4738" s="2669" t="s">
        <v>5059</v>
      </c>
      <c r="D4738" s="2669" t="s">
        <v>4415</v>
      </c>
      <c r="E4738" s="2669" t="s">
        <v>8631</v>
      </c>
      <c r="F4738" s="2669" t="s">
        <v>10949</v>
      </c>
      <c r="G4738" s="2669" t="s">
        <v>5308</v>
      </c>
      <c r="H4738" s="2669" t="s">
        <v>4921</v>
      </c>
      <c r="I4738" s="3025">
        <v>10.8</v>
      </c>
      <c r="J4738" s="3025">
        <v>0</v>
      </c>
      <c r="O4738">
        <f>SUMIF('3BL ACTUAL'!C:C,G4738,'3BL ACTUAL'!J:J)</f>
        <v>0</v>
      </c>
    </row>
    <row r="4739" spans="1:15">
      <c r="A4739" s="2669" t="s">
        <v>10948</v>
      </c>
      <c r="B4739" s="2669" t="s">
        <v>4415</v>
      </c>
      <c r="C4739" s="2669" t="s">
        <v>5059</v>
      </c>
      <c r="D4739" s="2669" t="s">
        <v>4415</v>
      </c>
      <c r="E4739" s="2669" t="s">
        <v>8631</v>
      </c>
      <c r="F4739" s="2669" t="s">
        <v>10949</v>
      </c>
      <c r="G4739" s="2669" t="s">
        <v>5357</v>
      </c>
      <c r="H4739" s="2669" t="s">
        <v>5020</v>
      </c>
      <c r="I4739" s="3025">
        <v>90</v>
      </c>
      <c r="J4739" s="3025">
        <v>0</v>
      </c>
      <c r="O4739">
        <f>SUMIF('3BL ACTUAL'!C:C,G4739,'3BL ACTUAL'!J:J)</f>
        <v>0</v>
      </c>
    </row>
    <row r="4740" spans="1:15">
      <c r="A4740" s="2669" t="s">
        <v>10948</v>
      </c>
      <c r="B4740" s="2669" t="s">
        <v>4415</v>
      </c>
      <c r="C4740" s="2669" t="s">
        <v>5059</v>
      </c>
      <c r="D4740" s="2669" t="s">
        <v>4415</v>
      </c>
      <c r="E4740" s="2669" t="s">
        <v>8631</v>
      </c>
      <c r="F4740" s="2669" t="s">
        <v>10949</v>
      </c>
      <c r="G4740" s="2669" t="s">
        <v>5303</v>
      </c>
      <c r="H4740" s="2669" t="s">
        <v>5063</v>
      </c>
      <c r="I4740" s="3025">
        <v>0</v>
      </c>
      <c r="J4740" s="3025">
        <v>0</v>
      </c>
      <c r="O4740">
        <f>SUMIF('3BL ACTUAL'!C:C,G4740,'3BL ACTUAL'!J:J)</f>
        <v>0</v>
      </c>
    </row>
    <row r="4741" spans="1:15">
      <c r="A4741" s="2669" t="s">
        <v>10948</v>
      </c>
      <c r="B4741" s="2669" t="s">
        <v>4415</v>
      </c>
      <c r="C4741" s="2669" t="s">
        <v>5059</v>
      </c>
      <c r="D4741" s="2669" t="s">
        <v>4415</v>
      </c>
      <c r="E4741" s="2669" t="s">
        <v>8631</v>
      </c>
      <c r="F4741" s="2669" t="s">
        <v>10949</v>
      </c>
      <c r="G4741" s="2669" t="s">
        <v>5311</v>
      </c>
      <c r="H4741" s="2669" t="s">
        <v>5064</v>
      </c>
      <c r="I4741" s="3025">
        <v>0</v>
      </c>
      <c r="J4741" s="3025">
        <v>100.8</v>
      </c>
      <c r="O4741">
        <f>SUMIF('3BL ACTUAL'!C:C,G4741,'3BL ACTUAL'!J:J)</f>
        <v>0</v>
      </c>
    </row>
    <row r="4742" spans="1:15">
      <c r="H4742" t="s">
        <v>8632</v>
      </c>
      <c r="O4742">
        <f>SUMIF('3BL ACTUAL'!C:C,G4742,'3BL ACTUAL'!J:J)</f>
        <v>0</v>
      </c>
    </row>
    <row r="4743" spans="1:15">
      <c r="O4743">
        <f>SUMIF('3BL ACTUAL'!C:C,G4743,'3BL ACTUAL'!J:J)</f>
        <v>0</v>
      </c>
    </row>
    <row r="4744" spans="1:15">
      <c r="H4744" s="2668" t="s">
        <v>10950</v>
      </c>
      <c r="O4744">
        <f>SUMIF('3BL ACTUAL'!C:C,G4744,'3BL ACTUAL'!J:J)</f>
        <v>0</v>
      </c>
    </row>
    <row r="4745" spans="1:15">
      <c r="A4745" s="2669" t="s">
        <v>10948</v>
      </c>
      <c r="B4745" s="2669" t="s">
        <v>4415</v>
      </c>
      <c r="C4745" s="2669" t="s">
        <v>5059</v>
      </c>
      <c r="D4745" s="2669" t="s">
        <v>4415</v>
      </c>
      <c r="E4745" s="2669" t="s">
        <v>8633</v>
      </c>
      <c r="F4745" s="2669" t="s">
        <v>10951</v>
      </c>
      <c r="G4745" s="2669" t="s">
        <v>5308</v>
      </c>
      <c r="H4745" s="2669" t="s">
        <v>4921</v>
      </c>
      <c r="I4745" s="3025">
        <v>4.5599999999999996</v>
      </c>
      <c r="J4745" s="3025">
        <v>0</v>
      </c>
      <c r="O4745">
        <f>SUMIF('3BL ACTUAL'!C:C,G4745,'3BL ACTUAL'!J:J)</f>
        <v>0</v>
      </c>
    </row>
    <row r="4746" spans="1:15">
      <c r="A4746" s="2669" t="s">
        <v>10948</v>
      </c>
      <c r="B4746" s="2669" t="s">
        <v>4415</v>
      </c>
      <c r="C4746" s="2669" t="s">
        <v>5059</v>
      </c>
      <c r="D4746" s="2669" t="s">
        <v>4415</v>
      </c>
      <c r="E4746" s="2669" t="s">
        <v>8633</v>
      </c>
      <c r="F4746" s="2669" t="s">
        <v>10951</v>
      </c>
      <c r="G4746" s="2669" t="s">
        <v>5356</v>
      </c>
      <c r="H4746" s="2669" t="s">
        <v>5025</v>
      </c>
      <c r="I4746" s="3025">
        <v>38</v>
      </c>
      <c r="J4746" s="3025">
        <v>0</v>
      </c>
      <c r="O4746">
        <f>SUMIF('3BL ACTUAL'!C:C,G4746,'3BL ACTUAL'!J:J)</f>
        <v>0</v>
      </c>
    </row>
    <row r="4747" spans="1:15">
      <c r="A4747" s="2669" t="s">
        <v>10948</v>
      </c>
      <c r="B4747" s="2669" t="s">
        <v>4415</v>
      </c>
      <c r="C4747" s="2669" t="s">
        <v>5059</v>
      </c>
      <c r="D4747" s="2669" t="s">
        <v>4415</v>
      </c>
      <c r="E4747" s="2669" t="s">
        <v>8633</v>
      </c>
      <c r="F4747" s="2669" t="s">
        <v>10951</v>
      </c>
      <c r="G4747" s="2669" t="s">
        <v>5303</v>
      </c>
      <c r="H4747" s="2669" t="s">
        <v>5063</v>
      </c>
      <c r="I4747" s="3025">
        <v>0</v>
      </c>
      <c r="J4747" s="3025">
        <v>0</v>
      </c>
      <c r="O4747">
        <f>SUMIF('3BL ACTUAL'!C:C,G4747,'3BL ACTUAL'!J:J)</f>
        <v>0</v>
      </c>
    </row>
    <row r="4748" spans="1:15">
      <c r="A4748" s="2669" t="s">
        <v>10948</v>
      </c>
      <c r="B4748" s="2669" t="s">
        <v>4415</v>
      </c>
      <c r="C4748" s="2669" t="s">
        <v>5059</v>
      </c>
      <c r="D4748" s="2669" t="s">
        <v>4415</v>
      </c>
      <c r="E4748" s="2669" t="s">
        <v>8633</v>
      </c>
      <c r="F4748" s="2669" t="s">
        <v>10951</v>
      </c>
      <c r="G4748" s="2669" t="s">
        <v>5311</v>
      </c>
      <c r="H4748" s="2669" t="s">
        <v>5064</v>
      </c>
      <c r="I4748" s="3025">
        <v>0</v>
      </c>
      <c r="J4748" s="3025">
        <v>42.56</v>
      </c>
      <c r="O4748">
        <f>SUMIF('3BL ACTUAL'!C:C,G4748,'3BL ACTUAL'!J:J)</f>
        <v>0</v>
      </c>
    </row>
    <row r="4749" spans="1:15">
      <c r="H4749" t="s">
        <v>8634</v>
      </c>
      <c r="O4749">
        <f>SUMIF('3BL ACTUAL'!C:C,G4749,'3BL ACTUAL'!J:J)</f>
        <v>0</v>
      </c>
    </row>
    <row r="4750" spans="1:15">
      <c r="O4750">
        <f>SUMIF('3BL ACTUAL'!C:C,G4750,'3BL ACTUAL'!J:J)</f>
        <v>0</v>
      </c>
    </row>
    <row r="4751" spans="1:15">
      <c r="H4751" s="2668" t="s">
        <v>10952</v>
      </c>
      <c r="O4751">
        <f>SUMIF('3BL ACTUAL'!C:C,G4751,'3BL ACTUAL'!J:J)</f>
        <v>0</v>
      </c>
    </row>
    <row r="4752" spans="1:15">
      <c r="A4752" s="2669" t="s">
        <v>10948</v>
      </c>
      <c r="B4752" s="2669" t="s">
        <v>4415</v>
      </c>
      <c r="C4752" s="2669" t="s">
        <v>5059</v>
      </c>
      <c r="D4752" s="2669" t="s">
        <v>4415</v>
      </c>
      <c r="E4752" s="2669" t="s">
        <v>7703</v>
      </c>
      <c r="F4752" s="2669" t="s">
        <v>10953</v>
      </c>
      <c r="G4752" s="2669" t="s">
        <v>5308</v>
      </c>
      <c r="H4752" s="2669" t="s">
        <v>4921</v>
      </c>
      <c r="I4752" s="3025">
        <v>3.79</v>
      </c>
      <c r="J4752" s="3025">
        <v>0</v>
      </c>
      <c r="O4752">
        <f>SUMIF('3BL ACTUAL'!C:C,G4752,'3BL ACTUAL'!J:J)</f>
        <v>0</v>
      </c>
    </row>
    <row r="4753" spans="1:15">
      <c r="A4753" s="2669" t="s">
        <v>10948</v>
      </c>
      <c r="B4753" s="2669" t="s">
        <v>4415</v>
      </c>
      <c r="C4753" s="2669" t="s">
        <v>5059</v>
      </c>
      <c r="D4753" s="2669" t="s">
        <v>4415</v>
      </c>
      <c r="E4753" s="2669" t="s">
        <v>7703</v>
      </c>
      <c r="F4753" s="2669" t="s">
        <v>10953</v>
      </c>
      <c r="G4753" s="2669" t="s">
        <v>5334</v>
      </c>
      <c r="H4753" s="2669" t="s">
        <v>4974</v>
      </c>
      <c r="I4753" s="3025">
        <v>31.56</v>
      </c>
      <c r="J4753" s="3025">
        <v>0</v>
      </c>
      <c r="O4753">
        <f>SUMIF('3BL ACTUAL'!C:C,G4753,'3BL ACTUAL'!J:J)</f>
        <v>0</v>
      </c>
    </row>
    <row r="4754" spans="1:15">
      <c r="A4754" s="2669" t="s">
        <v>10948</v>
      </c>
      <c r="B4754" s="2669" t="s">
        <v>4415</v>
      </c>
      <c r="C4754" s="2669" t="s">
        <v>5059</v>
      </c>
      <c r="D4754" s="2669" t="s">
        <v>4415</v>
      </c>
      <c r="E4754" s="2669" t="s">
        <v>7703</v>
      </c>
      <c r="F4754" s="2669" t="s">
        <v>10953</v>
      </c>
      <c r="G4754" s="2669" t="s">
        <v>5303</v>
      </c>
      <c r="H4754" s="2669" t="s">
        <v>5063</v>
      </c>
      <c r="I4754" s="3025">
        <v>0</v>
      </c>
      <c r="J4754" s="3025">
        <v>0</v>
      </c>
      <c r="O4754">
        <f>SUMIF('3BL ACTUAL'!C:C,G4754,'3BL ACTUAL'!J:J)</f>
        <v>0</v>
      </c>
    </row>
    <row r="4755" spans="1:15">
      <c r="A4755" s="2669" t="s">
        <v>10948</v>
      </c>
      <c r="B4755" s="2669" t="s">
        <v>4415</v>
      </c>
      <c r="C4755" s="2669" t="s">
        <v>5059</v>
      </c>
      <c r="D4755" s="2669" t="s">
        <v>4415</v>
      </c>
      <c r="E4755" s="2669" t="s">
        <v>7703</v>
      </c>
      <c r="F4755" s="2669" t="s">
        <v>10953</v>
      </c>
      <c r="G4755" s="2669" t="s">
        <v>5311</v>
      </c>
      <c r="H4755" s="2669" t="s">
        <v>5064</v>
      </c>
      <c r="I4755" s="3025">
        <v>0</v>
      </c>
      <c r="J4755" s="3025">
        <v>35.35</v>
      </c>
      <c r="O4755">
        <f>SUMIF('3BL ACTUAL'!C:C,G4755,'3BL ACTUAL'!J:J)</f>
        <v>0</v>
      </c>
    </row>
    <row r="4756" spans="1:15">
      <c r="H4756" t="s">
        <v>7704</v>
      </c>
      <c r="O4756">
        <f>SUMIF('3BL ACTUAL'!C:C,G4756,'3BL ACTUAL'!J:J)</f>
        <v>0</v>
      </c>
    </row>
    <row r="4757" spans="1:15">
      <c r="O4757">
        <f>SUMIF('3BL ACTUAL'!C:C,G4757,'3BL ACTUAL'!J:J)</f>
        <v>0</v>
      </c>
    </row>
    <row r="4758" spans="1:15">
      <c r="H4758" s="2668" t="s">
        <v>10954</v>
      </c>
      <c r="O4758">
        <f>SUMIF('3BL ACTUAL'!C:C,G4758,'3BL ACTUAL'!J:J)</f>
        <v>0</v>
      </c>
    </row>
    <row r="4759" spans="1:15">
      <c r="A4759" s="2669" t="s">
        <v>10948</v>
      </c>
      <c r="B4759" s="2669" t="s">
        <v>4415</v>
      </c>
      <c r="C4759" s="2669" t="s">
        <v>5059</v>
      </c>
      <c r="D4759" s="2669" t="s">
        <v>4415</v>
      </c>
      <c r="E4759" s="2669" t="s">
        <v>8635</v>
      </c>
      <c r="F4759" s="2669" t="s">
        <v>10955</v>
      </c>
      <c r="G4759" s="2669" t="s">
        <v>5308</v>
      </c>
      <c r="H4759" s="2669" t="s">
        <v>5097</v>
      </c>
      <c r="I4759" s="3025">
        <v>0</v>
      </c>
      <c r="J4759" s="3025">
        <v>0</v>
      </c>
      <c r="O4759">
        <f>SUMIF('3BL ACTUAL'!C:C,G4759,'3BL ACTUAL'!J:J)</f>
        <v>0</v>
      </c>
    </row>
    <row r="4760" spans="1:15">
      <c r="A4760" s="2669" t="s">
        <v>10948</v>
      </c>
      <c r="B4760" s="2669" t="s">
        <v>4415</v>
      </c>
      <c r="C4760" s="2669" t="s">
        <v>5059</v>
      </c>
      <c r="D4760" s="2669" t="s">
        <v>4415</v>
      </c>
      <c r="E4760" s="2669" t="s">
        <v>8635</v>
      </c>
      <c r="F4760" s="2669" t="s">
        <v>10955</v>
      </c>
      <c r="G4760" s="2669" t="s">
        <v>5356</v>
      </c>
      <c r="H4760" s="2669" t="s">
        <v>5025</v>
      </c>
      <c r="I4760" s="3025">
        <v>29.08</v>
      </c>
      <c r="J4760" s="3025">
        <v>0</v>
      </c>
      <c r="O4760">
        <f>SUMIF('3BL ACTUAL'!C:C,G4760,'3BL ACTUAL'!J:J)</f>
        <v>0</v>
      </c>
    </row>
    <row r="4761" spans="1:15">
      <c r="A4761" s="2669" t="s">
        <v>10948</v>
      </c>
      <c r="B4761" s="2669" t="s">
        <v>4415</v>
      </c>
      <c r="C4761" s="2669" t="s">
        <v>5059</v>
      </c>
      <c r="D4761" s="2669" t="s">
        <v>4415</v>
      </c>
      <c r="E4761" s="2669" t="s">
        <v>8635</v>
      </c>
      <c r="F4761" s="2669" t="s">
        <v>10955</v>
      </c>
      <c r="G4761" s="2669" t="s">
        <v>5303</v>
      </c>
      <c r="H4761" s="2669" t="s">
        <v>5063</v>
      </c>
      <c r="I4761" s="3025">
        <v>0</v>
      </c>
      <c r="J4761" s="3025">
        <v>0</v>
      </c>
      <c r="O4761">
        <f>SUMIF('3BL ACTUAL'!C:C,G4761,'3BL ACTUAL'!J:J)</f>
        <v>0</v>
      </c>
    </row>
    <row r="4762" spans="1:15">
      <c r="A4762" s="2669" t="s">
        <v>10948</v>
      </c>
      <c r="B4762" s="2669" t="s">
        <v>4415</v>
      </c>
      <c r="C4762" s="2669" t="s">
        <v>5059</v>
      </c>
      <c r="D4762" s="2669" t="s">
        <v>4415</v>
      </c>
      <c r="E4762" s="2669" t="s">
        <v>8635</v>
      </c>
      <c r="F4762" s="2669" t="s">
        <v>10955</v>
      </c>
      <c r="G4762" s="2669" t="s">
        <v>5311</v>
      </c>
      <c r="H4762" s="2669" t="s">
        <v>5064</v>
      </c>
      <c r="I4762" s="3025">
        <v>0</v>
      </c>
      <c r="J4762" s="3025">
        <v>29.08</v>
      </c>
      <c r="O4762">
        <f>SUMIF('3BL ACTUAL'!C:C,G4762,'3BL ACTUAL'!J:J)</f>
        <v>0</v>
      </c>
    </row>
    <row r="4763" spans="1:15">
      <c r="H4763" t="s">
        <v>8636</v>
      </c>
      <c r="O4763">
        <f>SUMIF('3BL ACTUAL'!C:C,G4763,'3BL ACTUAL'!J:J)</f>
        <v>0</v>
      </c>
    </row>
    <row r="4764" spans="1:15">
      <c r="O4764">
        <f>SUMIF('3BL ACTUAL'!C:C,G4764,'3BL ACTUAL'!J:J)</f>
        <v>0</v>
      </c>
    </row>
    <row r="4765" spans="1:15">
      <c r="H4765" s="2668" t="s">
        <v>10956</v>
      </c>
      <c r="O4765">
        <f>SUMIF('3BL ACTUAL'!C:C,G4765,'3BL ACTUAL'!J:J)</f>
        <v>0</v>
      </c>
    </row>
    <row r="4766" spans="1:15">
      <c r="A4766" s="2669" t="s">
        <v>10948</v>
      </c>
      <c r="B4766" s="2669" t="s">
        <v>4415</v>
      </c>
      <c r="C4766" s="2669" t="s">
        <v>5059</v>
      </c>
      <c r="D4766" s="2669" t="s">
        <v>4415</v>
      </c>
      <c r="E4766" s="2669" t="s">
        <v>7705</v>
      </c>
      <c r="F4766" s="2669" t="s">
        <v>10957</v>
      </c>
      <c r="G4766" s="2669" t="s">
        <v>5308</v>
      </c>
      <c r="H4766" s="2669" t="s">
        <v>5097</v>
      </c>
      <c r="I4766" s="3025">
        <v>0</v>
      </c>
      <c r="J4766" s="3025">
        <v>0</v>
      </c>
      <c r="O4766">
        <f>SUMIF('3BL ACTUAL'!C:C,G4766,'3BL ACTUAL'!J:J)</f>
        <v>0</v>
      </c>
    </row>
    <row r="4767" spans="1:15">
      <c r="A4767" s="2669" t="s">
        <v>10948</v>
      </c>
      <c r="B4767" s="2669" t="s">
        <v>4415</v>
      </c>
      <c r="C4767" s="2669" t="s">
        <v>5059</v>
      </c>
      <c r="D4767" s="2669" t="s">
        <v>4415</v>
      </c>
      <c r="E4767" s="2669" t="s">
        <v>7705</v>
      </c>
      <c r="F4767" s="2669" t="s">
        <v>10957</v>
      </c>
      <c r="G4767" s="2669" t="s">
        <v>5334</v>
      </c>
      <c r="H4767" s="2669" t="s">
        <v>4974</v>
      </c>
      <c r="I4767" s="3025">
        <v>12</v>
      </c>
      <c r="J4767" s="3025">
        <v>0</v>
      </c>
      <c r="O4767">
        <f>SUMIF('3BL ACTUAL'!C:C,G4767,'3BL ACTUAL'!J:J)</f>
        <v>0</v>
      </c>
    </row>
    <row r="4768" spans="1:15">
      <c r="A4768" s="2669" t="s">
        <v>10948</v>
      </c>
      <c r="B4768" s="2669" t="s">
        <v>4415</v>
      </c>
      <c r="C4768" s="2669" t="s">
        <v>5059</v>
      </c>
      <c r="D4768" s="2669" t="s">
        <v>4415</v>
      </c>
      <c r="E4768" s="2669" t="s">
        <v>7705</v>
      </c>
      <c r="F4768" s="2669" t="s">
        <v>10957</v>
      </c>
      <c r="G4768" s="2669" t="s">
        <v>5303</v>
      </c>
      <c r="H4768" s="2669" t="s">
        <v>5063</v>
      </c>
      <c r="I4768" s="3025">
        <v>0</v>
      </c>
      <c r="J4768" s="3025">
        <v>0</v>
      </c>
      <c r="O4768">
        <f>SUMIF('3BL ACTUAL'!C:C,G4768,'3BL ACTUAL'!J:J)</f>
        <v>0</v>
      </c>
    </row>
    <row r="4769" spans="1:15">
      <c r="A4769" s="2669" t="s">
        <v>10948</v>
      </c>
      <c r="B4769" s="2669" t="s">
        <v>4415</v>
      </c>
      <c r="C4769" s="2669" t="s">
        <v>5059</v>
      </c>
      <c r="D4769" s="2669" t="s">
        <v>4415</v>
      </c>
      <c r="E4769" s="2669" t="s">
        <v>7705</v>
      </c>
      <c r="F4769" s="2669" t="s">
        <v>10957</v>
      </c>
      <c r="G4769" s="2669" t="s">
        <v>5311</v>
      </c>
      <c r="H4769" s="2669" t="s">
        <v>5064</v>
      </c>
      <c r="I4769" s="3025">
        <v>0</v>
      </c>
      <c r="J4769" s="3025">
        <v>12</v>
      </c>
      <c r="O4769">
        <f>SUMIF('3BL ACTUAL'!C:C,G4769,'3BL ACTUAL'!J:J)</f>
        <v>0</v>
      </c>
    </row>
    <row r="4770" spans="1:15">
      <c r="H4770" t="s">
        <v>7706</v>
      </c>
      <c r="O4770">
        <f>SUMIF('3BL ACTUAL'!C:C,G4770,'3BL ACTUAL'!J:J)</f>
        <v>0</v>
      </c>
    </row>
    <row r="4771" spans="1:15">
      <c r="O4771">
        <f>SUMIF('3BL ACTUAL'!C:C,G4771,'3BL ACTUAL'!J:J)</f>
        <v>0</v>
      </c>
    </row>
    <row r="4772" spans="1:15">
      <c r="H4772" s="2668" t="s">
        <v>10958</v>
      </c>
      <c r="O4772">
        <f>SUMIF('3BL ACTUAL'!C:C,G4772,'3BL ACTUAL'!J:J)</f>
        <v>0</v>
      </c>
    </row>
    <row r="4773" spans="1:15">
      <c r="A4773" s="2669" t="s">
        <v>10948</v>
      </c>
      <c r="B4773" s="2669" t="s">
        <v>4415</v>
      </c>
      <c r="C4773" s="2669" t="s">
        <v>5059</v>
      </c>
      <c r="D4773" s="2669" t="s">
        <v>4415</v>
      </c>
      <c r="E4773" s="2669" t="s">
        <v>7707</v>
      </c>
      <c r="F4773" s="2669" t="s">
        <v>10959</v>
      </c>
      <c r="G4773" s="2669" t="s">
        <v>5308</v>
      </c>
      <c r="H4773" s="2669" t="s">
        <v>5097</v>
      </c>
      <c r="I4773" s="3025">
        <v>0</v>
      </c>
      <c r="J4773" s="3025">
        <v>0</v>
      </c>
      <c r="O4773">
        <f>SUMIF('3BL ACTUAL'!C:C,G4773,'3BL ACTUAL'!J:J)</f>
        <v>0</v>
      </c>
    </row>
    <row r="4774" spans="1:15">
      <c r="A4774" s="2669" t="s">
        <v>10948</v>
      </c>
      <c r="B4774" s="2669" t="s">
        <v>4415</v>
      </c>
      <c r="C4774" s="2669" t="s">
        <v>5059</v>
      </c>
      <c r="D4774" s="2669" t="s">
        <v>4415</v>
      </c>
      <c r="E4774" s="2669" t="s">
        <v>7707</v>
      </c>
      <c r="F4774" s="2669" t="s">
        <v>10959</v>
      </c>
      <c r="G4774" s="2669" t="s">
        <v>5334</v>
      </c>
      <c r="H4774" s="2669" t="s">
        <v>4974</v>
      </c>
      <c r="I4774" s="3025">
        <v>10</v>
      </c>
      <c r="J4774" s="3025">
        <v>0</v>
      </c>
      <c r="O4774">
        <f>SUMIF('3BL ACTUAL'!C:C,G4774,'3BL ACTUAL'!J:J)</f>
        <v>0</v>
      </c>
    </row>
    <row r="4775" spans="1:15">
      <c r="A4775" s="2669" t="s">
        <v>10948</v>
      </c>
      <c r="B4775" s="2669" t="s">
        <v>4415</v>
      </c>
      <c r="C4775" s="2669" t="s">
        <v>5059</v>
      </c>
      <c r="D4775" s="2669" t="s">
        <v>4415</v>
      </c>
      <c r="E4775" s="2669" t="s">
        <v>7707</v>
      </c>
      <c r="F4775" s="2669" t="s">
        <v>10959</v>
      </c>
      <c r="G4775" s="2669" t="s">
        <v>5303</v>
      </c>
      <c r="H4775" s="2669" t="s">
        <v>5063</v>
      </c>
      <c r="I4775" s="3025">
        <v>0</v>
      </c>
      <c r="J4775" s="3025">
        <v>0</v>
      </c>
      <c r="O4775">
        <f>SUMIF('3BL ACTUAL'!C:C,G4775,'3BL ACTUAL'!J:J)</f>
        <v>0</v>
      </c>
    </row>
    <row r="4776" spans="1:15">
      <c r="A4776" s="2669" t="s">
        <v>10948</v>
      </c>
      <c r="B4776" s="2669" t="s">
        <v>4415</v>
      </c>
      <c r="C4776" s="2669" t="s">
        <v>5059</v>
      </c>
      <c r="D4776" s="2669" t="s">
        <v>4415</v>
      </c>
      <c r="E4776" s="2669" t="s">
        <v>7707</v>
      </c>
      <c r="F4776" s="2669" t="s">
        <v>10959</v>
      </c>
      <c r="G4776" s="2669" t="s">
        <v>5311</v>
      </c>
      <c r="H4776" s="2669" t="s">
        <v>5064</v>
      </c>
      <c r="I4776" s="3025">
        <v>0</v>
      </c>
      <c r="J4776" s="3025">
        <v>10</v>
      </c>
      <c r="O4776">
        <f>SUMIF('3BL ACTUAL'!C:C,G4776,'3BL ACTUAL'!J:J)</f>
        <v>0</v>
      </c>
    </row>
    <row r="4777" spans="1:15">
      <c r="H4777" t="s">
        <v>7708</v>
      </c>
      <c r="O4777">
        <f>SUMIF('3BL ACTUAL'!C:C,G4777,'3BL ACTUAL'!J:J)</f>
        <v>0</v>
      </c>
    </row>
    <row r="4778" spans="1:15">
      <c r="O4778">
        <f>SUMIF('3BL ACTUAL'!C:C,G4778,'3BL ACTUAL'!J:J)</f>
        <v>0</v>
      </c>
    </row>
    <row r="4779" spans="1:15">
      <c r="H4779" s="2668" t="s">
        <v>10966</v>
      </c>
      <c r="O4779">
        <f>SUMIF('3BL ACTUAL'!C:C,G4779,'3BL ACTUAL'!J:J)</f>
        <v>0</v>
      </c>
    </row>
    <row r="4780" spans="1:15">
      <c r="A4780" s="2669" t="s">
        <v>10948</v>
      </c>
      <c r="B4780" s="2669" t="s">
        <v>5071</v>
      </c>
      <c r="C4780" s="2669" t="s">
        <v>9011</v>
      </c>
      <c r="D4780" s="2669" t="s">
        <v>5071</v>
      </c>
      <c r="E4780" s="2669" t="s">
        <v>10967</v>
      </c>
      <c r="F4780" s="2669" t="s">
        <v>10968</v>
      </c>
      <c r="G4780" s="2669" t="s">
        <v>5311</v>
      </c>
      <c r="H4780" s="2669" t="s">
        <v>5015</v>
      </c>
      <c r="I4780" s="3025">
        <v>84.6</v>
      </c>
      <c r="J4780" s="3025">
        <v>0</v>
      </c>
      <c r="O4780">
        <f>SUMIF('3BL ACTUAL'!C:C,G4780,'3BL ACTUAL'!J:J)</f>
        <v>0</v>
      </c>
    </row>
    <row r="4781" spans="1:15">
      <c r="A4781" s="2669" t="s">
        <v>10948</v>
      </c>
      <c r="B4781" s="2669" t="s">
        <v>5071</v>
      </c>
      <c r="C4781" s="2669" t="s">
        <v>9011</v>
      </c>
      <c r="D4781" s="2669" t="s">
        <v>5071</v>
      </c>
      <c r="E4781" s="2669" t="s">
        <v>10967</v>
      </c>
      <c r="F4781" s="2669" t="s">
        <v>10968</v>
      </c>
      <c r="G4781" s="2669" t="s">
        <v>5305</v>
      </c>
      <c r="H4781" s="2669" t="s">
        <v>9014</v>
      </c>
      <c r="I4781" s="3025">
        <v>0</v>
      </c>
      <c r="J4781" s="3025">
        <v>84.6</v>
      </c>
      <c r="O4781">
        <f>SUMIF('3BL ACTUAL'!C:C,G4781,'3BL ACTUAL'!J:J)</f>
        <v>0</v>
      </c>
    </row>
    <row r="4782" spans="1:15">
      <c r="H4782" t="s">
        <v>9015</v>
      </c>
      <c r="O4782">
        <f>SUMIF('3BL ACTUAL'!C:C,G4782,'3BL ACTUAL'!J:J)</f>
        <v>0</v>
      </c>
    </row>
    <row r="4783" spans="1:15">
      <c r="O4783">
        <f>SUMIF('3BL ACTUAL'!C:C,G4783,'3BL ACTUAL'!J:J)</f>
        <v>0</v>
      </c>
    </row>
    <row r="4784" spans="1:15">
      <c r="H4784" s="2668" t="s">
        <v>10963</v>
      </c>
      <c r="O4784">
        <f>SUMIF('3BL ACTUAL'!C:C,G4784,'3BL ACTUAL'!J:J)</f>
        <v>0</v>
      </c>
    </row>
    <row r="4785" spans="1:15">
      <c r="A4785" s="2669" t="s">
        <v>10948</v>
      </c>
      <c r="B4785" s="2669" t="s">
        <v>5071</v>
      </c>
      <c r="C4785" s="2669" t="s">
        <v>9011</v>
      </c>
      <c r="D4785" s="2669" t="s">
        <v>5071</v>
      </c>
      <c r="E4785" s="2669" t="s">
        <v>10964</v>
      </c>
      <c r="F4785" s="2669" t="s">
        <v>10965</v>
      </c>
      <c r="G4785" s="2669" t="s">
        <v>5311</v>
      </c>
      <c r="H4785" s="2669" t="s">
        <v>5015</v>
      </c>
      <c r="I4785" s="3025">
        <v>330.4</v>
      </c>
      <c r="J4785" s="3025">
        <v>0</v>
      </c>
      <c r="O4785">
        <f>SUMIF('3BL ACTUAL'!C:C,G4785,'3BL ACTUAL'!J:J)</f>
        <v>0</v>
      </c>
    </row>
    <row r="4786" spans="1:15">
      <c r="A4786" s="2669" t="s">
        <v>10948</v>
      </c>
      <c r="B4786" s="2669" t="s">
        <v>5071</v>
      </c>
      <c r="C4786" s="2669" t="s">
        <v>9011</v>
      </c>
      <c r="D4786" s="2669" t="s">
        <v>5071</v>
      </c>
      <c r="E4786" s="2669" t="s">
        <v>10964</v>
      </c>
      <c r="F4786" s="2669" t="s">
        <v>10965</v>
      </c>
      <c r="G4786" s="2669" t="s">
        <v>5305</v>
      </c>
      <c r="H4786" s="2669" t="s">
        <v>9014</v>
      </c>
      <c r="I4786" s="3025">
        <v>0</v>
      </c>
      <c r="J4786" s="3025">
        <v>330.4</v>
      </c>
      <c r="O4786">
        <f>SUMIF('3BL ACTUAL'!C:C,G4786,'3BL ACTUAL'!J:J)</f>
        <v>0</v>
      </c>
    </row>
    <row r="4787" spans="1:15">
      <c r="H4787" t="s">
        <v>9015</v>
      </c>
      <c r="O4787">
        <f>SUMIF('3BL ACTUAL'!C:C,G4787,'3BL ACTUAL'!J:J)</f>
        <v>0</v>
      </c>
    </row>
    <row r="4788" spans="1:15">
      <c r="O4788">
        <f>SUMIF('3BL ACTUAL'!C:C,G4788,'3BL ACTUAL'!J:J)</f>
        <v>0</v>
      </c>
    </row>
    <row r="4789" spans="1:15">
      <c r="H4789" s="2668" t="s">
        <v>10960</v>
      </c>
      <c r="O4789">
        <f>SUMIF('3BL ACTUAL'!C:C,G4789,'3BL ACTUAL'!J:J)</f>
        <v>0</v>
      </c>
    </row>
    <row r="4790" spans="1:15">
      <c r="A4790" s="2669" t="s">
        <v>10948</v>
      </c>
      <c r="B4790" s="2669" t="s">
        <v>5071</v>
      </c>
      <c r="C4790" s="2669" t="s">
        <v>9011</v>
      </c>
      <c r="D4790" s="2669" t="s">
        <v>5071</v>
      </c>
      <c r="E4790" s="2669" t="s">
        <v>10961</v>
      </c>
      <c r="F4790" s="2669" t="s">
        <v>10962</v>
      </c>
      <c r="G4790" s="2669" t="s">
        <v>5311</v>
      </c>
      <c r="H4790" s="2669" t="s">
        <v>5015</v>
      </c>
      <c r="I4790" s="3025">
        <v>10</v>
      </c>
      <c r="J4790" s="3025">
        <v>0</v>
      </c>
      <c r="O4790">
        <f>SUMIF('3BL ACTUAL'!C:C,G4790,'3BL ACTUAL'!J:J)</f>
        <v>0</v>
      </c>
    </row>
    <row r="4791" spans="1:15">
      <c r="A4791" s="2669" t="s">
        <v>10948</v>
      </c>
      <c r="B4791" s="2669" t="s">
        <v>5071</v>
      </c>
      <c r="C4791" s="2669" t="s">
        <v>9011</v>
      </c>
      <c r="D4791" s="2669" t="s">
        <v>5071</v>
      </c>
      <c r="E4791" s="2669" t="s">
        <v>10961</v>
      </c>
      <c r="F4791" s="2669" t="s">
        <v>10962</v>
      </c>
      <c r="G4791" s="2669" t="s">
        <v>5305</v>
      </c>
      <c r="H4791" s="2669" t="s">
        <v>9014</v>
      </c>
      <c r="I4791" s="3025">
        <v>0</v>
      </c>
      <c r="J4791" s="3025">
        <v>10</v>
      </c>
      <c r="O4791">
        <f>SUMIF('3BL ACTUAL'!C:C,G4791,'3BL ACTUAL'!J:J)</f>
        <v>0</v>
      </c>
    </row>
    <row r="4792" spans="1:15">
      <c r="H4792" t="s">
        <v>9015</v>
      </c>
      <c r="O4792">
        <f>SUMIF('3BL ACTUAL'!C:C,G4792,'3BL ACTUAL'!J:J)</f>
        <v>0</v>
      </c>
    </row>
    <row r="4793" spans="1:15">
      <c r="O4793">
        <f>SUMIF('3BL ACTUAL'!C:C,G4793,'3BL ACTUAL'!J:J)</f>
        <v>0</v>
      </c>
    </row>
    <row r="4794" spans="1:15">
      <c r="H4794" s="2668" t="s">
        <v>10973</v>
      </c>
      <c r="O4794">
        <f>SUMIF('3BL ACTUAL'!C:C,G4794,'3BL ACTUAL'!J:J)</f>
        <v>0</v>
      </c>
    </row>
    <row r="4795" spans="1:15">
      <c r="A4795" s="2669" t="s">
        <v>10970</v>
      </c>
      <c r="B4795" s="2669" t="s">
        <v>5071</v>
      </c>
      <c r="C4795" s="2669" t="s">
        <v>9011</v>
      </c>
      <c r="D4795" s="2669" t="s">
        <v>5071</v>
      </c>
      <c r="E4795" s="2669" t="s">
        <v>10974</v>
      </c>
      <c r="F4795" s="2669" t="s">
        <v>10975</v>
      </c>
      <c r="G4795" s="2669" t="s">
        <v>5311</v>
      </c>
      <c r="H4795" s="2669" t="s">
        <v>5015</v>
      </c>
      <c r="I4795" s="3025">
        <v>50</v>
      </c>
      <c r="J4795" s="3025">
        <v>0</v>
      </c>
      <c r="O4795">
        <f>SUMIF('3BL ACTUAL'!C:C,G4795,'3BL ACTUAL'!J:J)</f>
        <v>0</v>
      </c>
    </row>
    <row r="4796" spans="1:15">
      <c r="A4796" s="2669" t="s">
        <v>10970</v>
      </c>
      <c r="B4796" s="2669" t="s">
        <v>5071</v>
      </c>
      <c r="C4796" s="2669" t="s">
        <v>9011</v>
      </c>
      <c r="D4796" s="2669" t="s">
        <v>5071</v>
      </c>
      <c r="E4796" s="2669" t="s">
        <v>10974</v>
      </c>
      <c r="F4796" s="2669" t="s">
        <v>10975</v>
      </c>
      <c r="G4796" s="2669" t="s">
        <v>5305</v>
      </c>
      <c r="H4796" s="2669" t="s">
        <v>9014</v>
      </c>
      <c r="I4796" s="3025">
        <v>0</v>
      </c>
      <c r="J4796" s="3025">
        <v>50</v>
      </c>
      <c r="O4796">
        <f>SUMIF('3BL ACTUAL'!C:C,G4796,'3BL ACTUAL'!J:J)</f>
        <v>0</v>
      </c>
    </row>
    <row r="4797" spans="1:15">
      <c r="H4797" t="s">
        <v>9015</v>
      </c>
      <c r="O4797">
        <f>SUMIF('3BL ACTUAL'!C:C,G4797,'3BL ACTUAL'!J:J)</f>
        <v>0</v>
      </c>
    </row>
    <row r="4798" spans="1:15">
      <c r="O4798">
        <f>SUMIF('3BL ACTUAL'!C:C,G4798,'3BL ACTUAL'!J:J)</f>
        <v>0</v>
      </c>
    </row>
    <row r="4799" spans="1:15">
      <c r="H4799" s="2668" t="s">
        <v>10969</v>
      </c>
      <c r="O4799">
        <f>SUMIF('3BL ACTUAL'!C:C,G4799,'3BL ACTUAL'!J:J)</f>
        <v>0</v>
      </c>
    </row>
    <row r="4800" spans="1:15">
      <c r="A4800" s="2669" t="s">
        <v>10970</v>
      </c>
      <c r="B4800" s="2669" t="s">
        <v>5071</v>
      </c>
      <c r="C4800" s="2669" t="s">
        <v>9011</v>
      </c>
      <c r="D4800" s="2669" t="s">
        <v>5071</v>
      </c>
      <c r="E4800" s="2669" t="s">
        <v>10971</v>
      </c>
      <c r="F4800" s="2669" t="s">
        <v>10972</v>
      </c>
      <c r="G4800" s="2669" t="s">
        <v>5311</v>
      </c>
      <c r="H4800" s="2669" t="s">
        <v>5015</v>
      </c>
      <c r="I4800" s="3025">
        <v>46</v>
      </c>
      <c r="J4800" s="3025">
        <v>0</v>
      </c>
      <c r="O4800">
        <f>SUMIF('3BL ACTUAL'!C:C,G4800,'3BL ACTUAL'!J:J)</f>
        <v>0</v>
      </c>
    </row>
    <row r="4801" spans="1:15">
      <c r="A4801" s="2669" t="s">
        <v>10970</v>
      </c>
      <c r="B4801" s="2669" t="s">
        <v>5071</v>
      </c>
      <c r="C4801" s="2669" t="s">
        <v>9011</v>
      </c>
      <c r="D4801" s="2669" t="s">
        <v>5071</v>
      </c>
      <c r="E4801" s="2669" t="s">
        <v>10971</v>
      </c>
      <c r="F4801" s="2669" t="s">
        <v>10972</v>
      </c>
      <c r="G4801" s="2669" t="s">
        <v>5305</v>
      </c>
      <c r="H4801" s="2669" t="s">
        <v>9014</v>
      </c>
      <c r="I4801" s="3025">
        <v>0</v>
      </c>
      <c r="J4801" s="3025">
        <v>46</v>
      </c>
      <c r="O4801">
        <f>SUMIF('3BL ACTUAL'!C:C,G4801,'3BL ACTUAL'!J:J)</f>
        <v>0</v>
      </c>
    </row>
    <row r="4802" spans="1:15">
      <c r="H4802" t="s">
        <v>9015</v>
      </c>
      <c r="O4802">
        <f>SUMIF('3BL ACTUAL'!C:C,G4802,'3BL ACTUAL'!J:J)</f>
        <v>0</v>
      </c>
    </row>
    <row r="4803" spans="1:15">
      <c r="O4803">
        <f>SUMIF('3BL ACTUAL'!C:C,G4803,'3BL ACTUAL'!J:J)</f>
        <v>0</v>
      </c>
    </row>
    <row r="4804" spans="1:15">
      <c r="H4804" s="2668" t="s">
        <v>10976</v>
      </c>
      <c r="O4804">
        <f>SUMIF('3BL ACTUAL'!C:C,G4804,'3BL ACTUAL'!J:J)</f>
        <v>0</v>
      </c>
    </row>
    <row r="4805" spans="1:15">
      <c r="A4805" s="2669" t="s">
        <v>10970</v>
      </c>
      <c r="B4805" s="2669" t="s">
        <v>4415</v>
      </c>
      <c r="C4805" s="2669" t="s">
        <v>5059</v>
      </c>
      <c r="D4805" s="2669" t="s">
        <v>4415</v>
      </c>
      <c r="E4805" s="2669" t="s">
        <v>7699</v>
      </c>
      <c r="F4805" s="2669" t="s">
        <v>10977</v>
      </c>
      <c r="G4805" s="2669" t="s">
        <v>5308</v>
      </c>
      <c r="H4805" s="2669" t="s">
        <v>4921</v>
      </c>
      <c r="I4805" s="3025">
        <v>5.28</v>
      </c>
      <c r="J4805" s="3025">
        <v>0</v>
      </c>
      <c r="O4805">
        <f>SUMIF('3BL ACTUAL'!C:C,G4805,'3BL ACTUAL'!J:J)</f>
        <v>0</v>
      </c>
    </row>
    <row r="4806" spans="1:15">
      <c r="A4806" s="2669" t="s">
        <v>10970</v>
      </c>
      <c r="B4806" s="2669" t="s">
        <v>4415</v>
      </c>
      <c r="C4806" s="2669" t="s">
        <v>5059</v>
      </c>
      <c r="D4806" s="2669" t="s">
        <v>4415</v>
      </c>
      <c r="E4806" s="2669" t="s">
        <v>7699</v>
      </c>
      <c r="F4806" s="2669" t="s">
        <v>10977</v>
      </c>
      <c r="G4806" s="2669" t="s">
        <v>5334</v>
      </c>
      <c r="H4806" s="2669" t="s">
        <v>4974</v>
      </c>
      <c r="I4806" s="3025">
        <v>43.97</v>
      </c>
      <c r="J4806" s="3025">
        <v>0</v>
      </c>
      <c r="O4806">
        <f>SUMIF('3BL ACTUAL'!C:C,G4806,'3BL ACTUAL'!J:J)</f>
        <v>0</v>
      </c>
    </row>
    <row r="4807" spans="1:15">
      <c r="A4807" s="2669" t="s">
        <v>10970</v>
      </c>
      <c r="B4807" s="2669" t="s">
        <v>4415</v>
      </c>
      <c r="C4807" s="2669" t="s">
        <v>5059</v>
      </c>
      <c r="D4807" s="2669" t="s">
        <v>4415</v>
      </c>
      <c r="E4807" s="2669" t="s">
        <v>7699</v>
      </c>
      <c r="F4807" s="2669" t="s">
        <v>10977</v>
      </c>
      <c r="G4807" s="2669" t="s">
        <v>5303</v>
      </c>
      <c r="H4807" s="2669" t="s">
        <v>5063</v>
      </c>
      <c r="I4807" s="3025">
        <v>0</v>
      </c>
      <c r="J4807" s="3025">
        <v>0</v>
      </c>
      <c r="O4807">
        <f>SUMIF('3BL ACTUAL'!C:C,G4807,'3BL ACTUAL'!J:J)</f>
        <v>0</v>
      </c>
    </row>
    <row r="4808" spans="1:15">
      <c r="A4808" s="2669" t="s">
        <v>10970</v>
      </c>
      <c r="B4808" s="2669" t="s">
        <v>4415</v>
      </c>
      <c r="C4808" s="2669" t="s">
        <v>5059</v>
      </c>
      <c r="D4808" s="2669" t="s">
        <v>4415</v>
      </c>
      <c r="E4808" s="2669" t="s">
        <v>7699</v>
      </c>
      <c r="F4808" s="2669" t="s">
        <v>10977</v>
      </c>
      <c r="G4808" s="2669" t="s">
        <v>5311</v>
      </c>
      <c r="H4808" s="2669" t="s">
        <v>5064</v>
      </c>
      <c r="I4808" s="3025">
        <v>0</v>
      </c>
      <c r="J4808" s="3025">
        <v>49.25</v>
      </c>
      <c r="O4808">
        <f>SUMIF('3BL ACTUAL'!C:C,G4808,'3BL ACTUAL'!J:J)</f>
        <v>0</v>
      </c>
    </row>
    <row r="4809" spans="1:15">
      <c r="H4809" t="s">
        <v>7700</v>
      </c>
      <c r="O4809">
        <f>SUMIF('3BL ACTUAL'!C:C,G4809,'3BL ACTUAL'!J:J)</f>
        <v>0</v>
      </c>
    </row>
    <row r="4810" spans="1:15">
      <c r="O4810">
        <f>SUMIF('3BL ACTUAL'!C:C,G4810,'3BL ACTUAL'!J:J)</f>
        <v>0</v>
      </c>
    </row>
    <row r="4811" spans="1:15">
      <c r="H4811" s="2668" t="s">
        <v>10978</v>
      </c>
      <c r="O4811">
        <f>SUMIF('3BL ACTUAL'!C:C,G4811,'3BL ACTUAL'!J:J)</f>
        <v>0</v>
      </c>
    </row>
    <row r="4812" spans="1:15">
      <c r="A4812" s="2669" t="s">
        <v>10970</v>
      </c>
      <c r="B4812" s="2669" t="s">
        <v>4415</v>
      </c>
      <c r="C4812" s="2669" t="s">
        <v>5059</v>
      </c>
      <c r="D4812" s="2669" t="s">
        <v>4415</v>
      </c>
      <c r="E4812" s="2669" t="s">
        <v>7701</v>
      </c>
      <c r="F4812" s="2669" t="s">
        <v>10979</v>
      </c>
      <c r="G4812" s="2669" t="s">
        <v>5308</v>
      </c>
      <c r="H4812" s="2669" t="s">
        <v>5097</v>
      </c>
      <c r="I4812" s="3025">
        <v>0</v>
      </c>
      <c r="J4812" s="3025">
        <v>0</v>
      </c>
      <c r="O4812">
        <f>SUMIF('3BL ACTUAL'!C:C,G4812,'3BL ACTUAL'!J:J)</f>
        <v>0</v>
      </c>
    </row>
    <row r="4813" spans="1:15">
      <c r="A4813" s="2669" t="s">
        <v>10970</v>
      </c>
      <c r="B4813" s="2669" t="s">
        <v>4415</v>
      </c>
      <c r="C4813" s="2669" t="s">
        <v>5059</v>
      </c>
      <c r="D4813" s="2669" t="s">
        <v>4415</v>
      </c>
      <c r="E4813" s="2669" t="s">
        <v>7701</v>
      </c>
      <c r="F4813" s="2669" t="s">
        <v>10979</v>
      </c>
      <c r="G4813" s="2669" t="s">
        <v>5334</v>
      </c>
      <c r="H4813" s="2669" t="s">
        <v>4974</v>
      </c>
      <c r="I4813" s="3025">
        <v>46</v>
      </c>
      <c r="J4813" s="3025">
        <v>0</v>
      </c>
      <c r="O4813">
        <f>SUMIF('3BL ACTUAL'!C:C,G4813,'3BL ACTUAL'!J:J)</f>
        <v>0</v>
      </c>
    </row>
    <row r="4814" spans="1:15">
      <c r="A4814" s="2669" t="s">
        <v>10970</v>
      </c>
      <c r="B4814" s="2669" t="s">
        <v>4415</v>
      </c>
      <c r="C4814" s="2669" t="s">
        <v>5059</v>
      </c>
      <c r="D4814" s="2669" t="s">
        <v>4415</v>
      </c>
      <c r="E4814" s="2669" t="s">
        <v>7701</v>
      </c>
      <c r="F4814" s="2669" t="s">
        <v>10979</v>
      </c>
      <c r="G4814" s="2669" t="s">
        <v>5303</v>
      </c>
      <c r="H4814" s="2669" t="s">
        <v>5063</v>
      </c>
      <c r="I4814" s="3025">
        <v>0</v>
      </c>
      <c r="J4814" s="3025">
        <v>0</v>
      </c>
      <c r="O4814">
        <f>SUMIF('3BL ACTUAL'!C:C,G4814,'3BL ACTUAL'!J:J)</f>
        <v>0</v>
      </c>
    </row>
    <row r="4815" spans="1:15">
      <c r="A4815" s="2669" t="s">
        <v>10970</v>
      </c>
      <c r="B4815" s="2669" t="s">
        <v>4415</v>
      </c>
      <c r="C4815" s="2669" t="s">
        <v>5059</v>
      </c>
      <c r="D4815" s="2669" t="s">
        <v>4415</v>
      </c>
      <c r="E4815" s="2669" t="s">
        <v>7701</v>
      </c>
      <c r="F4815" s="2669" t="s">
        <v>10979</v>
      </c>
      <c r="G4815" s="2669" t="s">
        <v>5311</v>
      </c>
      <c r="H4815" s="2669" t="s">
        <v>5064</v>
      </c>
      <c r="I4815" s="3025">
        <v>0</v>
      </c>
      <c r="J4815" s="3025">
        <v>46</v>
      </c>
      <c r="O4815">
        <f>SUMIF('3BL ACTUAL'!C:C,G4815,'3BL ACTUAL'!J:J)</f>
        <v>0</v>
      </c>
    </row>
    <row r="4816" spans="1:15">
      <c r="H4816" t="s">
        <v>7702</v>
      </c>
      <c r="O4816">
        <f>SUMIF('3BL ACTUAL'!C:C,G4816,'3BL ACTUAL'!J:J)</f>
        <v>0</v>
      </c>
    </row>
    <row r="4817" spans="1:15">
      <c r="O4817">
        <f>SUMIF('3BL ACTUAL'!C:C,G4817,'3BL ACTUAL'!J:J)</f>
        <v>0</v>
      </c>
    </row>
    <row r="4818" spans="1:15">
      <c r="H4818" s="2668" t="s">
        <v>10980</v>
      </c>
      <c r="O4818">
        <f>SUMIF('3BL ACTUAL'!C:C,G4818,'3BL ACTUAL'!J:J)</f>
        <v>0</v>
      </c>
    </row>
    <row r="4819" spans="1:15">
      <c r="A4819" s="2669" t="s">
        <v>10970</v>
      </c>
      <c r="B4819" s="2669" t="s">
        <v>4415</v>
      </c>
      <c r="C4819" s="2669" t="s">
        <v>5059</v>
      </c>
      <c r="D4819" s="2669" t="s">
        <v>4415</v>
      </c>
      <c r="E4819" s="2669" t="s">
        <v>8629</v>
      </c>
      <c r="F4819" s="2669" t="s">
        <v>10981</v>
      </c>
      <c r="G4819" s="2669" t="s">
        <v>5308</v>
      </c>
      <c r="H4819" s="2669" t="s">
        <v>5097</v>
      </c>
      <c r="I4819" s="3025">
        <v>0</v>
      </c>
      <c r="J4819" s="3025">
        <v>0</v>
      </c>
      <c r="O4819">
        <f>SUMIF('3BL ACTUAL'!C:C,G4819,'3BL ACTUAL'!J:J)</f>
        <v>0</v>
      </c>
    </row>
    <row r="4820" spans="1:15">
      <c r="A4820" s="2669" t="s">
        <v>10970</v>
      </c>
      <c r="B4820" s="2669" t="s">
        <v>4415</v>
      </c>
      <c r="C4820" s="2669" t="s">
        <v>5059</v>
      </c>
      <c r="D4820" s="2669" t="s">
        <v>4415</v>
      </c>
      <c r="E4820" s="2669" t="s">
        <v>8629</v>
      </c>
      <c r="F4820" s="2669" t="s">
        <v>10981</v>
      </c>
      <c r="G4820" s="2669" t="s">
        <v>5356</v>
      </c>
      <c r="H4820" s="2669" t="s">
        <v>5025</v>
      </c>
      <c r="I4820" s="3025">
        <v>20</v>
      </c>
      <c r="J4820" s="3025">
        <v>0</v>
      </c>
      <c r="O4820">
        <f>SUMIF('3BL ACTUAL'!C:C,G4820,'3BL ACTUAL'!J:J)</f>
        <v>0</v>
      </c>
    </row>
    <row r="4821" spans="1:15">
      <c r="A4821" s="2669" t="s">
        <v>10970</v>
      </c>
      <c r="B4821" s="2669" t="s">
        <v>4415</v>
      </c>
      <c r="C4821" s="2669" t="s">
        <v>5059</v>
      </c>
      <c r="D4821" s="2669" t="s">
        <v>4415</v>
      </c>
      <c r="E4821" s="2669" t="s">
        <v>8629</v>
      </c>
      <c r="F4821" s="2669" t="s">
        <v>10981</v>
      </c>
      <c r="G4821" s="2669" t="s">
        <v>5303</v>
      </c>
      <c r="H4821" s="2669" t="s">
        <v>5063</v>
      </c>
      <c r="I4821" s="3025">
        <v>0</v>
      </c>
      <c r="J4821" s="3025">
        <v>0</v>
      </c>
      <c r="O4821">
        <f>SUMIF('3BL ACTUAL'!C:C,G4821,'3BL ACTUAL'!J:J)</f>
        <v>0</v>
      </c>
    </row>
    <row r="4822" spans="1:15">
      <c r="A4822" s="2669" t="s">
        <v>10970</v>
      </c>
      <c r="B4822" s="2669" t="s">
        <v>4415</v>
      </c>
      <c r="C4822" s="2669" t="s">
        <v>5059</v>
      </c>
      <c r="D4822" s="2669" t="s">
        <v>4415</v>
      </c>
      <c r="E4822" s="2669" t="s">
        <v>8629</v>
      </c>
      <c r="F4822" s="2669" t="s">
        <v>10981</v>
      </c>
      <c r="G4822" s="2669" t="s">
        <v>5311</v>
      </c>
      <c r="H4822" s="2669" t="s">
        <v>5064</v>
      </c>
      <c r="I4822" s="3025">
        <v>0</v>
      </c>
      <c r="J4822" s="3025">
        <v>20</v>
      </c>
      <c r="O4822">
        <f>SUMIF('3BL ACTUAL'!C:C,G4822,'3BL ACTUAL'!J:J)</f>
        <v>0</v>
      </c>
    </row>
    <row r="4823" spans="1:15">
      <c r="H4823" t="s">
        <v>8630</v>
      </c>
      <c r="O4823">
        <f>SUMIF('3BL ACTUAL'!C:C,G4823,'3BL ACTUAL'!J:J)</f>
        <v>0</v>
      </c>
    </row>
    <row r="4824" spans="1:15">
      <c r="O4824">
        <f>SUMIF('3BL ACTUAL'!C:C,G4824,'3BL ACTUAL'!J:J)</f>
        <v>0</v>
      </c>
    </row>
    <row r="4825" spans="1:15">
      <c r="H4825" s="2668" t="s">
        <v>10982</v>
      </c>
      <c r="O4825">
        <f>SUMIF('3BL ACTUAL'!C:C,G4825,'3BL ACTUAL'!J:J)</f>
        <v>0</v>
      </c>
    </row>
    <row r="4826" spans="1:15">
      <c r="A4826" s="2669" t="s">
        <v>10983</v>
      </c>
      <c r="B4826" s="2669" t="s">
        <v>4415</v>
      </c>
      <c r="C4826" s="2669" t="s">
        <v>5059</v>
      </c>
      <c r="D4826" s="2669" t="s">
        <v>4415</v>
      </c>
      <c r="E4826" s="2669" t="s">
        <v>8625</v>
      </c>
      <c r="F4826" s="2669" t="s">
        <v>10984</v>
      </c>
      <c r="G4826" s="2669" t="s">
        <v>5308</v>
      </c>
      <c r="H4826" s="2669" t="s">
        <v>4921</v>
      </c>
      <c r="I4826" s="3025">
        <v>6</v>
      </c>
      <c r="J4826" s="3025">
        <v>0</v>
      </c>
      <c r="O4826">
        <f>SUMIF('3BL ACTUAL'!C:C,G4826,'3BL ACTUAL'!J:J)</f>
        <v>0</v>
      </c>
    </row>
    <row r="4827" spans="1:15">
      <c r="A4827" s="2669" t="s">
        <v>10983</v>
      </c>
      <c r="B4827" s="2669" t="s">
        <v>4415</v>
      </c>
      <c r="C4827" s="2669" t="s">
        <v>5059</v>
      </c>
      <c r="D4827" s="2669" t="s">
        <v>4415</v>
      </c>
      <c r="E4827" s="2669" t="s">
        <v>8625</v>
      </c>
      <c r="F4827" s="2669" t="s">
        <v>10984</v>
      </c>
      <c r="G4827" s="2669" t="s">
        <v>5356</v>
      </c>
      <c r="H4827" s="2669" t="s">
        <v>5025</v>
      </c>
      <c r="I4827" s="3025">
        <v>50</v>
      </c>
      <c r="J4827" s="3025">
        <v>0</v>
      </c>
      <c r="O4827">
        <f>SUMIF('3BL ACTUAL'!C:C,G4827,'3BL ACTUAL'!J:J)</f>
        <v>0</v>
      </c>
    </row>
    <row r="4828" spans="1:15">
      <c r="A4828" s="2669" t="s">
        <v>10983</v>
      </c>
      <c r="B4828" s="2669" t="s">
        <v>4415</v>
      </c>
      <c r="C4828" s="2669" t="s">
        <v>5059</v>
      </c>
      <c r="D4828" s="2669" t="s">
        <v>4415</v>
      </c>
      <c r="E4828" s="2669" t="s">
        <v>8625</v>
      </c>
      <c r="F4828" s="2669" t="s">
        <v>10984</v>
      </c>
      <c r="G4828" s="2669" t="s">
        <v>5303</v>
      </c>
      <c r="H4828" s="2669" t="s">
        <v>5063</v>
      </c>
      <c r="I4828" s="3025">
        <v>0</v>
      </c>
      <c r="J4828" s="3025">
        <v>0</v>
      </c>
      <c r="O4828">
        <f>SUMIF('3BL ACTUAL'!C:C,G4828,'3BL ACTUAL'!J:J)</f>
        <v>0</v>
      </c>
    </row>
    <row r="4829" spans="1:15">
      <c r="A4829" s="2669" t="s">
        <v>10983</v>
      </c>
      <c r="B4829" s="2669" t="s">
        <v>4415</v>
      </c>
      <c r="C4829" s="2669" t="s">
        <v>5059</v>
      </c>
      <c r="D4829" s="2669" t="s">
        <v>4415</v>
      </c>
      <c r="E4829" s="2669" t="s">
        <v>8625</v>
      </c>
      <c r="F4829" s="2669" t="s">
        <v>10984</v>
      </c>
      <c r="G4829" s="2669" t="s">
        <v>5311</v>
      </c>
      <c r="H4829" s="2669" t="s">
        <v>5064</v>
      </c>
      <c r="I4829" s="3025">
        <v>0</v>
      </c>
      <c r="J4829" s="3025">
        <v>56</v>
      </c>
      <c r="O4829">
        <f>SUMIF('3BL ACTUAL'!C:C,G4829,'3BL ACTUAL'!J:J)</f>
        <v>0</v>
      </c>
    </row>
    <row r="4830" spans="1:15">
      <c r="H4830" t="s">
        <v>8626</v>
      </c>
      <c r="O4830">
        <f>SUMIF('3BL ACTUAL'!C:C,G4830,'3BL ACTUAL'!J:J)</f>
        <v>0</v>
      </c>
    </row>
    <row r="4831" spans="1:15">
      <c r="O4831">
        <f>SUMIF('3BL ACTUAL'!C:C,G4831,'3BL ACTUAL'!J:J)</f>
        <v>0</v>
      </c>
    </row>
    <row r="4832" spans="1:15">
      <c r="H4832" s="2668" t="s">
        <v>10985</v>
      </c>
      <c r="O4832">
        <f>SUMIF('3BL ACTUAL'!C:C,G4832,'3BL ACTUAL'!J:J)</f>
        <v>0</v>
      </c>
    </row>
    <row r="4833" spans="1:15">
      <c r="A4833" s="2669" t="s">
        <v>10983</v>
      </c>
      <c r="B4833" s="2669" t="s">
        <v>4415</v>
      </c>
      <c r="C4833" s="2669" t="s">
        <v>5059</v>
      </c>
      <c r="D4833" s="2669" t="s">
        <v>4415</v>
      </c>
      <c r="E4833" s="2669" t="s">
        <v>8627</v>
      </c>
      <c r="F4833" s="2669" t="s">
        <v>10986</v>
      </c>
      <c r="G4833" s="2669" t="s">
        <v>5308</v>
      </c>
      <c r="H4833" s="2669" t="s">
        <v>4921</v>
      </c>
      <c r="I4833" s="3025">
        <v>24.6</v>
      </c>
      <c r="J4833" s="3025">
        <v>0</v>
      </c>
      <c r="O4833">
        <f>SUMIF('3BL ACTUAL'!C:C,G4833,'3BL ACTUAL'!J:J)</f>
        <v>0</v>
      </c>
    </row>
    <row r="4834" spans="1:15">
      <c r="A4834" s="2669" t="s">
        <v>10983</v>
      </c>
      <c r="B4834" s="2669" t="s">
        <v>4415</v>
      </c>
      <c r="C4834" s="2669" t="s">
        <v>5059</v>
      </c>
      <c r="D4834" s="2669" t="s">
        <v>4415</v>
      </c>
      <c r="E4834" s="2669" t="s">
        <v>8627</v>
      </c>
      <c r="F4834" s="2669" t="s">
        <v>10986</v>
      </c>
      <c r="G4834" s="2669" t="s">
        <v>5357</v>
      </c>
      <c r="H4834" s="2669" t="s">
        <v>5020</v>
      </c>
      <c r="I4834" s="3025">
        <v>205</v>
      </c>
      <c r="J4834" s="3025">
        <v>0</v>
      </c>
      <c r="O4834">
        <f>SUMIF('3BL ACTUAL'!C:C,G4834,'3BL ACTUAL'!J:J)</f>
        <v>0</v>
      </c>
    </row>
    <row r="4835" spans="1:15">
      <c r="A4835" s="2669" t="s">
        <v>10983</v>
      </c>
      <c r="B4835" s="2669" t="s">
        <v>4415</v>
      </c>
      <c r="C4835" s="2669" t="s">
        <v>5059</v>
      </c>
      <c r="D4835" s="2669" t="s">
        <v>4415</v>
      </c>
      <c r="E4835" s="2669" t="s">
        <v>8627</v>
      </c>
      <c r="F4835" s="2669" t="s">
        <v>10986</v>
      </c>
      <c r="G4835" s="2669" t="s">
        <v>5303</v>
      </c>
      <c r="H4835" s="2669" t="s">
        <v>5063</v>
      </c>
      <c r="I4835" s="3025">
        <v>0</v>
      </c>
      <c r="J4835" s="3025">
        <v>0</v>
      </c>
      <c r="O4835">
        <f>SUMIF('3BL ACTUAL'!C:C,G4835,'3BL ACTUAL'!J:J)</f>
        <v>0</v>
      </c>
    </row>
    <row r="4836" spans="1:15">
      <c r="A4836" s="2669" t="s">
        <v>10983</v>
      </c>
      <c r="B4836" s="2669" t="s">
        <v>4415</v>
      </c>
      <c r="C4836" s="2669" t="s">
        <v>5059</v>
      </c>
      <c r="D4836" s="2669" t="s">
        <v>4415</v>
      </c>
      <c r="E4836" s="2669" t="s">
        <v>8627</v>
      </c>
      <c r="F4836" s="2669" t="s">
        <v>10986</v>
      </c>
      <c r="G4836" s="2669" t="s">
        <v>5311</v>
      </c>
      <c r="H4836" s="2669" t="s">
        <v>5064</v>
      </c>
      <c r="I4836" s="3025">
        <v>0</v>
      </c>
      <c r="J4836" s="3025">
        <v>229.6</v>
      </c>
      <c r="O4836">
        <f>SUMIF('3BL ACTUAL'!C:C,G4836,'3BL ACTUAL'!J:J)</f>
        <v>0</v>
      </c>
    </row>
    <row r="4837" spans="1:15">
      <c r="H4837" t="s">
        <v>8628</v>
      </c>
      <c r="O4837">
        <f>SUMIF('3BL ACTUAL'!C:C,G4837,'3BL ACTUAL'!J:J)</f>
        <v>0</v>
      </c>
    </row>
    <row r="4838" spans="1:15">
      <c r="O4838">
        <f>SUMIF('3BL ACTUAL'!C:C,G4838,'3BL ACTUAL'!J:J)</f>
        <v>0</v>
      </c>
    </row>
    <row r="4839" spans="1:15">
      <c r="H4839" s="2668" t="s">
        <v>10987</v>
      </c>
      <c r="O4839">
        <f>SUMIF('3BL ACTUAL'!C:C,G4839,'3BL ACTUAL'!J:J)</f>
        <v>0</v>
      </c>
    </row>
    <row r="4840" spans="1:15">
      <c r="A4840" s="2669" t="s">
        <v>10983</v>
      </c>
      <c r="B4840" s="2669"/>
      <c r="C4840" s="2669"/>
      <c r="D4840" s="2669" t="s">
        <v>5073</v>
      </c>
      <c r="E4840" s="2669" t="s">
        <v>7156</v>
      </c>
      <c r="F4840" s="2669" t="s">
        <v>10988</v>
      </c>
      <c r="G4840" s="2669" t="s">
        <v>5356</v>
      </c>
      <c r="H4840" s="2669" t="s">
        <v>5025</v>
      </c>
      <c r="I4840" s="3025">
        <v>3000</v>
      </c>
      <c r="J4840" s="3025">
        <v>0</v>
      </c>
      <c r="O4840">
        <f>SUMIF('3BL ACTUAL'!C:C,G4840,'3BL ACTUAL'!J:J)</f>
        <v>0</v>
      </c>
    </row>
    <row r="4841" spans="1:15">
      <c r="A4841" s="2669" t="s">
        <v>10983</v>
      </c>
      <c r="B4841" s="2669"/>
      <c r="C4841" s="2669"/>
      <c r="D4841" s="2669" t="s">
        <v>5073</v>
      </c>
      <c r="E4841" s="2669" t="s">
        <v>7156</v>
      </c>
      <c r="F4841" s="2669" t="s">
        <v>10988</v>
      </c>
      <c r="G4841" s="2669" t="s">
        <v>5297</v>
      </c>
      <c r="H4841" s="2669" t="s">
        <v>5075</v>
      </c>
      <c r="I4841" s="3025">
        <v>0</v>
      </c>
      <c r="J4841" s="3025">
        <v>3000</v>
      </c>
      <c r="O4841">
        <f>SUMIF('3BL ACTUAL'!C:C,G4841,'3BL ACTUAL'!J:J)</f>
        <v>0</v>
      </c>
    </row>
    <row r="4842" spans="1:15">
      <c r="H4842" t="s">
        <v>7157</v>
      </c>
      <c r="O4842">
        <f>SUMIF('3BL ACTUAL'!C:C,G4842,'3BL ACTUAL'!J:J)</f>
        <v>0</v>
      </c>
    </row>
    <row r="4843" spans="1:15">
      <c r="O4843">
        <f>SUMIF('3BL ACTUAL'!C:C,G4843,'3BL ACTUAL'!J:J)</f>
        <v>0</v>
      </c>
    </row>
    <row r="4844" spans="1:15">
      <c r="H4844" s="2668" t="s">
        <v>10989</v>
      </c>
      <c r="O4844">
        <f>SUMIF('3BL ACTUAL'!C:C,G4844,'3BL ACTUAL'!J:J)</f>
        <v>0</v>
      </c>
    </row>
    <row r="4845" spans="1:15">
      <c r="A4845" s="2669" t="s">
        <v>10983</v>
      </c>
      <c r="B4845" s="2669"/>
      <c r="C4845" s="2669"/>
      <c r="D4845" s="2669" t="s">
        <v>5073</v>
      </c>
      <c r="E4845" s="2669" t="s">
        <v>7158</v>
      </c>
      <c r="F4845" s="2669" t="s">
        <v>10990</v>
      </c>
      <c r="G4845" s="2669" t="s">
        <v>5300</v>
      </c>
      <c r="H4845" s="2669" t="s">
        <v>264</v>
      </c>
      <c r="I4845" s="3025">
        <v>1800</v>
      </c>
      <c r="J4845" s="3025">
        <v>0</v>
      </c>
      <c r="O4845">
        <f>SUMIF('3BL ACTUAL'!C:C,G4845,'3BL ACTUAL'!J:J)</f>
        <v>0</v>
      </c>
    </row>
    <row r="4846" spans="1:15">
      <c r="A4846" s="2669" t="s">
        <v>10983</v>
      </c>
      <c r="B4846" s="2669"/>
      <c r="C4846" s="2669"/>
      <c r="D4846" s="2669" t="s">
        <v>5073</v>
      </c>
      <c r="E4846" s="2669" t="s">
        <v>7158</v>
      </c>
      <c r="F4846" s="2669" t="s">
        <v>10990</v>
      </c>
      <c r="G4846" s="2669" t="s">
        <v>5297</v>
      </c>
      <c r="H4846" s="2669" t="s">
        <v>5075</v>
      </c>
      <c r="I4846" s="3025">
        <v>0</v>
      </c>
      <c r="J4846" s="3025">
        <v>1800</v>
      </c>
      <c r="O4846">
        <f>SUMIF('3BL ACTUAL'!C:C,G4846,'3BL ACTUAL'!J:J)</f>
        <v>0</v>
      </c>
    </row>
    <row r="4847" spans="1:15">
      <c r="H4847" t="s">
        <v>7159</v>
      </c>
      <c r="O4847">
        <f>SUMIF('3BL ACTUAL'!C:C,G4847,'3BL ACTUAL'!J:J)</f>
        <v>0</v>
      </c>
    </row>
    <row r="4848" spans="1:15">
      <c r="O4848">
        <f>SUMIF('3BL ACTUAL'!C:C,G4848,'3BL ACTUAL'!J:J)</f>
        <v>0</v>
      </c>
    </row>
    <row r="4849" spans="1:15">
      <c r="H4849" s="2668" t="s">
        <v>10991</v>
      </c>
      <c r="O4849">
        <f>SUMIF('3BL ACTUAL'!C:C,G4849,'3BL ACTUAL'!J:J)</f>
        <v>0</v>
      </c>
    </row>
    <row r="4850" spans="1:15">
      <c r="A4850" s="2669" t="s">
        <v>10992</v>
      </c>
      <c r="B4850" s="2669" t="s">
        <v>5071</v>
      </c>
      <c r="C4850" s="2669" t="s">
        <v>9011</v>
      </c>
      <c r="D4850" s="2669" t="s">
        <v>5071</v>
      </c>
      <c r="E4850" s="2669" t="s">
        <v>10993</v>
      </c>
      <c r="F4850" s="2669" t="s">
        <v>10994</v>
      </c>
      <c r="G4850" s="2669" t="s">
        <v>5311</v>
      </c>
      <c r="H4850" s="2669" t="s">
        <v>5015</v>
      </c>
      <c r="I4850" s="3025">
        <v>572</v>
      </c>
      <c r="J4850" s="3025">
        <v>0</v>
      </c>
      <c r="O4850">
        <f>SUMIF('3BL ACTUAL'!C:C,G4850,'3BL ACTUAL'!J:J)</f>
        <v>0</v>
      </c>
    </row>
    <row r="4851" spans="1:15">
      <c r="A4851" s="2669" t="s">
        <v>10992</v>
      </c>
      <c r="B4851" s="2669" t="s">
        <v>5071</v>
      </c>
      <c r="C4851" s="2669" t="s">
        <v>9011</v>
      </c>
      <c r="D4851" s="2669" t="s">
        <v>5071</v>
      </c>
      <c r="E4851" s="2669" t="s">
        <v>10993</v>
      </c>
      <c r="F4851" s="2669" t="s">
        <v>10994</v>
      </c>
      <c r="G4851" s="2669" t="s">
        <v>5305</v>
      </c>
      <c r="H4851" s="2669" t="s">
        <v>9014</v>
      </c>
      <c r="I4851" s="3025">
        <v>0</v>
      </c>
      <c r="J4851" s="3025">
        <v>572</v>
      </c>
      <c r="O4851">
        <f>SUMIF('3BL ACTUAL'!C:C,G4851,'3BL ACTUAL'!J:J)</f>
        <v>0</v>
      </c>
    </row>
    <row r="4852" spans="1:15">
      <c r="H4852" t="s">
        <v>9015</v>
      </c>
      <c r="O4852">
        <f>SUMIF('3BL ACTUAL'!C:C,G4852,'3BL ACTUAL'!J:J)</f>
        <v>0</v>
      </c>
    </row>
    <row r="4853" spans="1:15">
      <c r="O4853">
        <f>SUMIF('3BL ACTUAL'!C:C,G4853,'3BL ACTUAL'!J:J)</f>
        <v>0</v>
      </c>
    </row>
    <row r="4854" spans="1:15">
      <c r="H4854" s="2668" t="s">
        <v>10995</v>
      </c>
      <c r="O4854">
        <f>SUMIF('3BL ACTUAL'!C:C,G4854,'3BL ACTUAL'!J:J)</f>
        <v>0</v>
      </c>
    </row>
    <row r="4855" spans="1:15">
      <c r="A4855" s="2669" t="s">
        <v>10992</v>
      </c>
      <c r="B4855" s="2669" t="s">
        <v>4415</v>
      </c>
      <c r="C4855" s="2669" t="s">
        <v>5059</v>
      </c>
      <c r="D4855" s="2669" t="s">
        <v>4415</v>
      </c>
      <c r="E4855" s="2669" t="s">
        <v>8623</v>
      </c>
      <c r="F4855" s="2669" t="s">
        <v>10996</v>
      </c>
      <c r="G4855" s="2669" t="s">
        <v>5308</v>
      </c>
      <c r="H4855" s="2669" t="s">
        <v>5097</v>
      </c>
      <c r="I4855" s="3025">
        <v>0</v>
      </c>
      <c r="J4855" s="3025">
        <v>0</v>
      </c>
      <c r="O4855">
        <f>SUMIF('3BL ACTUAL'!C:C,G4855,'3BL ACTUAL'!J:J)</f>
        <v>0</v>
      </c>
    </row>
    <row r="4856" spans="1:15">
      <c r="A4856" s="2669" t="s">
        <v>10992</v>
      </c>
      <c r="B4856" s="2669" t="s">
        <v>4415</v>
      </c>
      <c r="C4856" s="2669" t="s">
        <v>5059</v>
      </c>
      <c r="D4856" s="2669" t="s">
        <v>4415</v>
      </c>
      <c r="E4856" s="2669" t="s">
        <v>8623</v>
      </c>
      <c r="F4856" s="2669" t="s">
        <v>10996</v>
      </c>
      <c r="G4856" s="2669" t="s">
        <v>5364</v>
      </c>
      <c r="H4856" s="2669" t="s">
        <v>5365</v>
      </c>
      <c r="I4856" s="3025">
        <v>277.08999999999997</v>
      </c>
      <c r="J4856" s="3025">
        <v>0</v>
      </c>
      <c r="O4856">
        <f>SUMIF('3BL ACTUAL'!C:C,G4856,'3BL ACTUAL'!J:J)</f>
        <v>0</v>
      </c>
    </row>
    <row r="4857" spans="1:15">
      <c r="A4857" s="2669" t="s">
        <v>10992</v>
      </c>
      <c r="B4857" s="2669" t="s">
        <v>4415</v>
      </c>
      <c r="C4857" s="2669" t="s">
        <v>5059</v>
      </c>
      <c r="D4857" s="2669" t="s">
        <v>4415</v>
      </c>
      <c r="E4857" s="2669" t="s">
        <v>8623</v>
      </c>
      <c r="F4857" s="2669" t="s">
        <v>10996</v>
      </c>
      <c r="G4857" s="2669" t="s">
        <v>5303</v>
      </c>
      <c r="H4857" s="2669" t="s">
        <v>5063</v>
      </c>
      <c r="I4857" s="3025">
        <v>0</v>
      </c>
      <c r="J4857" s="3025">
        <v>0</v>
      </c>
      <c r="O4857">
        <f>SUMIF('3BL ACTUAL'!C:C,G4857,'3BL ACTUAL'!J:J)</f>
        <v>0</v>
      </c>
    </row>
    <row r="4858" spans="1:15">
      <c r="A4858" s="2669" t="s">
        <v>10992</v>
      </c>
      <c r="B4858" s="2669" t="s">
        <v>4415</v>
      </c>
      <c r="C4858" s="2669" t="s">
        <v>5059</v>
      </c>
      <c r="D4858" s="2669" t="s">
        <v>4415</v>
      </c>
      <c r="E4858" s="2669" t="s">
        <v>8623</v>
      </c>
      <c r="F4858" s="2669" t="s">
        <v>10996</v>
      </c>
      <c r="G4858" s="2669" t="s">
        <v>5311</v>
      </c>
      <c r="H4858" s="2669" t="s">
        <v>5064</v>
      </c>
      <c r="I4858" s="3025">
        <v>0</v>
      </c>
      <c r="J4858" s="3025">
        <v>277.08999999999997</v>
      </c>
      <c r="O4858">
        <f>SUMIF('3BL ACTUAL'!C:C,G4858,'3BL ACTUAL'!J:J)</f>
        <v>0</v>
      </c>
    </row>
    <row r="4859" spans="1:15">
      <c r="H4859" t="s">
        <v>8624</v>
      </c>
      <c r="O4859">
        <f>SUMIF('3BL ACTUAL'!C:C,G4859,'3BL ACTUAL'!J:J)</f>
        <v>0</v>
      </c>
    </row>
    <row r="4860" spans="1:15">
      <c r="O4860">
        <f>SUMIF('3BL ACTUAL'!C:C,G4860,'3BL ACTUAL'!J:J)</f>
        <v>0</v>
      </c>
    </row>
    <row r="4861" spans="1:15">
      <c r="H4861" s="2668" t="s">
        <v>10997</v>
      </c>
      <c r="O4861">
        <f>SUMIF('3BL ACTUAL'!C:C,G4861,'3BL ACTUAL'!J:J)</f>
        <v>0</v>
      </c>
    </row>
    <row r="4862" spans="1:15">
      <c r="A4862" s="2669" t="s">
        <v>10992</v>
      </c>
      <c r="B4862" s="2669" t="s">
        <v>4415</v>
      </c>
      <c r="C4862" s="2669" t="s">
        <v>5059</v>
      </c>
      <c r="D4862" s="2669" t="s">
        <v>4415</v>
      </c>
      <c r="E4862" s="2669" t="s">
        <v>7679</v>
      </c>
      <c r="F4862" s="2669" t="s">
        <v>10998</v>
      </c>
      <c r="G4862" s="2669" t="s">
        <v>5308</v>
      </c>
      <c r="H4862" s="2669" t="s">
        <v>5097</v>
      </c>
      <c r="I4862" s="3025">
        <v>0</v>
      </c>
      <c r="J4862" s="3025">
        <v>0</v>
      </c>
      <c r="O4862">
        <f>SUMIF('3BL ACTUAL'!C:C,G4862,'3BL ACTUAL'!J:J)</f>
        <v>0</v>
      </c>
    </row>
    <row r="4863" spans="1:15">
      <c r="A4863" s="2669" t="s">
        <v>10992</v>
      </c>
      <c r="B4863" s="2669" t="s">
        <v>4415</v>
      </c>
      <c r="C4863" s="2669" t="s">
        <v>5059</v>
      </c>
      <c r="D4863" s="2669" t="s">
        <v>4415</v>
      </c>
      <c r="E4863" s="2669" t="s">
        <v>7679</v>
      </c>
      <c r="F4863" s="2669" t="s">
        <v>10998</v>
      </c>
      <c r="G4863" s="2669" t="s">
        <v>5341</v>
      </c>
      <c r="H4863" s="2669" t="s">
        <v>4956</v>
      </c>
      <c r="I4863" s="3025">
        <v>50.5</v>
      </c>
      <c r="J4863" s="3025">
        <v>0</v>
      </c>
      <c r="O4863">
        <f>SUMIF('3BL ACTUAL'!C:C,G4863,'3BL ACTUAL'!J:J)</f>
        <v>0</v>
      </c>
    </row>
    <row r="4864" spans="1:15">
      <c r="A4864" s="2669" t="s">
        <v>10992</v>
      </c>
      <c r="B4864" s="2669" t="s">
        <v>4415</v>
      </c>
      <c r="C4864" s="2669" t="s">
        <v>5059</v>
      </c>
      <c r="D4864" s="2669" t="s">
        <v>4415</v>
      </c>
      <c r="E4864" s="2669" t="s">
        <v>7679</v>
      </c>
      <c r="F4864" s="2669" t="s">
        <v>10998</v>
      </c>
      <c r="G4864" s="2669" t="s">
        <v>5303</v>
      </c>
      <c r="H4864" s="2669" t="s">
        <v>5063</v>
      </c>
      <c r="I4864" s="3025">
        <v>0</v>
      </c>
      <c r="J4864" s="3025">
        <v>0</v>
      </c>
      <c r="O4864">
        <f>SUMIF('3BL ACTUAL'!C:C,G4864,'3BL ACTUAL'!J:J)</f>
        <v>0</v>
      </c>
    </row>
    <row r="4865" spans="1:15">
      <c r="A4865" s="2669" t="s">
        <v>10992</v>
      </c>
      <c r="B4865" s="2669" t="s">
        <v>4415</v>
      </c>
      <c r="C4865" s="2669" t="s">
        <v>5059</v>
      </c>
      <c r="D4865" s="2669" t="s">
        <v>4415</v>
      </c>
      <c r="E4865" s="2669" t="s">
        <v>7679</v>
      </c>
      <c r="F4865" s="2669" t="s">
        <v>10998</v>
      </c>
      <c r="G4865" s="2669" t="s">
        <v>5311</v>
      </c>
      <c r="H4865" s="2669" t="s">
        <v>5064</v>
      </c>
      <c r="I4865" s="3025">
        <v>0</v>
      </c>
      <c r="J4865" s="3025">
        <v>50.5</v>
      </c>
      <c r="O4865">
        <f>SUMIF('3BL ACTUAL'!C:C,G4865,'3BL ACTUAL'!J:J)</f>
        <v>0</v>
      </c>
    </row>
    <row r="4866" spans="1:15">
      <c r="H4866" t="s">
        <v>7680</v>
      </c>
      <c r="O4866">
        <f>SUMIF('3BL ACTUAL'!C:C,G4866,'3BL ACTUAL'!J:J)</f>
        <v>0</v>
      </c>
    </row>
    <row r="4867" spans="1:15">
      <c r="O4867">
        <f>SUMIF('3BL ACTUAL'!C:C,G4867,'3BL ACTUAL'!J:J)</f>
        <v>0</v>
      </c>
    </row>
    <row r="4868" spans="1:15">
      <c r="H4868" s="2668" t="s">
        <v>10999</v>
      </c>
      <c r="O4868">
        <f>SUMIF('3BL ACTUAL'!C:C,G4868,'3BL ACTUAL'!J:J)</f>
        <v>0</v>
      </c>
    </row>
    <row r="4869" spans="1:15">
      <c r="A4869" s="2669" t="s">
        <v>11000</v>
      </c>
      <c r="B4869" s="2669" t="s">
        <v>4415</v>
      </c>
      <c r="C4869" s="2669" t="s">
        <v>5059</v>
      </c>
      <c r="D4869" s="2669" t="s">
        <v>4415</v>
      </c>
      <c r="E4869" s="2669" t="s">
        <v>8617</v>
      </c>
      <c r="F4869" s="2669" t="s">
        <v>11001</v>
      </c>
      <c r="G4869" s="2669" t="s">
        <v>5308</v>
      </c>
      <c r="H4869" s="2669" t="s">
        <v>4921</v>
      </c>
      <c r="I4869" s="3025">
        <v>10.8</v>
      </c>
      <c r="J4869" s="3025">
        <v>0</v>
      </c>
      <c r="O4869">
        <f>SUMIF('3BL ACTUAL'!C:C,G4869,'3BL ACTUAL'!J:J)</f>
        <v>0</v>
      </c>
    </row>
    <row r="4870" spans="1:15">
      <c r="A4870" s="2669" t="s">
        <v>11000</v>
      </c>
      <c r="B4870" s="2669" t="s">
        <v>4415</v>
      </c>
      <c r="C4870" s="2669" t="s">
        <v>5059</v>
      </c>
      <c r="D4870" s="2669" t="s">
        <v>4415</v>
      </c>
      <c r="E4870" s="2669" t="s">
        <v>8617</v>
      </c>
      <c r="F4870" s="2669" t="s">
        <v>11001</v>
      </c>
      <c r="G4870" s="2669" t="s">
        <v>5356</v>
      </c>
      <c r="H4870" s="2669" t="s">
        <v>5025</v>
      </c>
      <c r="I4870" s="3025">
        <v>90</v>
      </c>
      <c r="J4870" s="3025">
        <v>0</v>
      </c>
      <c r="O4870">
        <f>SUMIF('3BL ACTUAL'!C:C,G4870,'3BL ACTUAL'!J:J)</f>
        <v>0</v>
      </c>
    </row>
    <row r="4871" spans="1:15">
      <c r="A4871" s="2669" t="s">
        <v>11000</v>
      </c>
      <c r="B4871" s="2669" t="s">
        <v>4415</v>
      </c>
      <c r="C4871" s="2669" t="s">
        <v>5059</v>
      </c>
      <c r="D4871" s="2669" t="s">
        <v>4415</v>
      </c>
      <c r="E4871" s="2669" t="s">
        <v>8617</v>
      </c>
      <c r="F4871" s="2669" t="s">
        <v>11001</v>
      </c>
      <c r="G4871" s="2669" t="s">
        <v>5303</v>
      </c>
      <c r="H4871" s="2669" t="s">
        <v>5063</v>
      </c>
      <c r="I4871" s="3025">
        <v>0</v>
      </c>
      <c r="J4871" s="3025">
        <v>0</v>
      </c>
      <c r="O4871">
        <f>SUMIF('3BL ACTUAL'!C:C,G4871,'3BL ACTUAL'!J:J)</f>
        <v>0</v>
      </c>
    </row>
    <row r="4872" spans="1:15">
      <c r="A4872" s="2669" t="s">
        <v>11000</v>
      </c>
      <c r="B4872" s="2669" t="s">
        <v>4415</v>
      </c>
      <c r="C4872" s="2669" t="s">
        <v>5059</v>
      </c>
      <c r="D4872" s="2669" t="s">
        <v>4415</v>
      </c>
      <c r="E4872" s="2669" t="s">
        <v>8617</v>
      </c>
      <c r="F4872" s="2669" t="s">
        <v>11001</v>
      </c>
      <c r="G4872" s="2669" t="s">
        <v>5311</v>
      </c>
      <c r="H4872" s="2669" t="s">
        <v>5064</v>
      </c>
      <c r="I4872" s="3025">
        <v>0</v>
      </c>
      <c r="J4872" s="3025">
        <v>100.8</v>
      </c>
      <c r="O4872">
        <f>SUMIF('3BL ACTUAL'!C:C,G4872,'3BL ACTUAL'!J:J)</f>
        <v>0</v>
      </c>
    </row>
    <row r="4873" spans="1:15">
      <c r="H4873" t="s">
        <v>8618</v>
      </c>
      <c r="O4873">
        <f>SUMIF('3BL ACTUAL'!C:C,G4873,'3BL ACTUAL'!J:J)</f>
        <v>0</v>
      </c>
    </row>
    <row r="4874" spans="1:15">
      <c r="O4874">
        <f>SUMIF('3BL ACTUAL'!C:C,G4874,'3BL ACTUAL'!J:J)</f>
        <v>0</v>
      </c>
    </row>
    <row r="4875" spans="1:15">
      <c r="H4875" s="2668" t="s">
        <v>11002</v>
      </c>
      <c r="O4875">
        <f>SUMIF('3BL ACTUAL'!C:C,G4875,'3BL ACTUAL'!J:J)</f>
        <v>0</v>
      </c>
    </row>
    <row r="4876" spans="1:15">
      <c r="A4876" s="2669" t="s">
        <v>11000</v>
      </c>
      <c r="B4876" s="2669" t="s">
        <v>4415</v>
      </c>
      <c r="C4876" s="2669" t="s">
        <v>5059</v>
      </c>
      <c r="D4876" s="2669" t="s">
        <v>4415</v>
      </c>
      <c r="E4876" s="2669" t="s">
        <v>8619</v>
      </c>
      <c r="F4876" s="2669" t="s">
        <v>11003</v>
      </c>
      <c r="G4876" s="2669" t="s">
        <v>5308</v>
      </c>
      <c r="H4876" s="2669" t="s">
        <v>4921</v>
      </c>
      <c r="I4876" s="3025">
        <v>38.76</v>
      </c>
      <c r="J4876" s="3025">
        <v>0</v>
      </c>
      <c r="O4876">
        <f>SUMIF('3BL ACTUAL'!C:C,G4876,'3BL ACTUAL'!J:J)</f>
        <v>0</v>
      </c>
    </row>
    <row r="4877" spans="1:15">
      <c r="A4877" s="2669" t="s">
        <v>11000</v>
      </c>
      <c r="B4877" s="2669" t="s">
        <v>4415</v>
      </c>
      <c r="C4877" s="2669" t="s">
        <v>5059</v>
      </c>
      <c r="D4877" s="2669" t="s">
        <v>4415</v>
      </c>
      <c r="E4877" s="2669" t="s">
        <v>8619</v>
      </c>
      <c r="F4877" s="2669" t="s">
        <v>11003</v>
      </c>
      <c r="G4877" s="2669" t="s">
        <v>5357</v>
      </c>
      <c r="H4877" s="2669" t="s">
        <v>5020</v>
      </c>
      <c r="I4877" s="3025">
        <v>323</v>
      </c>
      <c r="J4877" s="3025">
        <v>0</v>
      </c>
      <c r="O4877">
        <f>SUMIF('3BL ACTUAL'!C:C,G4877,'3BL ACTUAL'!J:J)</f>
        <v>0</v>
      </c>
    </row>
    <row r="4878" spans="1:15">
      <c r="A4878" s="2669" t="s">
        <v>11000</v>
      </c>
      <c r="B4878" s="2669" t="s">
        <v>4415</v>
      </c>
      <c r="C4878" s="2669" t="s">
        <v>5059</v>
      </c>
      <c r="D4878" s="2669" t="s">
        <v>4415</v>
      </c>
      <c r="E4878" s="2669" t="s">
        <v>8619</v>
      </c>
      <c r="F4878" s="2669" t="s">
        <v>11003</v>
      </c>
      <c r="G4878" s="2669" t="s">
        <v>5303</v>
      </c>
      <c r="H4878" s="2669" t="s">
        <v>5063</v>
      </c>
      <c r="I4878" s="3025">
        <v>0</v>
      </c>
      <c r="J4878" s="3025">
        <v>0</v>
      </c>
      <c r="O4878">
        <f>SUMIF('3BL ACTUAL'!C:C,G4878,'3BL ACTUAL'!J:J)</f>
        <v>0</v>
      </c>
    </row>
    <row r="4879" spans="1:15">
      <c r="A4879" s="2669" t="s">
        <v>11000</v>
      </c>
      <c r="B4879" s="2669" t="s">
        <v>4415</v>
      </c>
      <c r="C4879" s="2669" t="s">
        <v>5059</v>
      </c>
      <c r="D4879" s="2669" t="s">
        <v>4415</v>
      </c>
      <c r="E4879" s="2669" t="s">
        <v>8619</v>
      </c>
      <c r="F4879" s="2669" t="s">
        <v>11003</v>
      </c>
      <c r="G4879" s="2669" t="s">
        <v>5311</v>
      </c>
      <c r="H4879" s="2669" t="s">
        <v>5064</v>
      </c>
      <c r="I4879" s="3025">
        <v>0</v>
      </c>
      <c r="J4879" s="3025">
        <v>361.76</v>
      </c>
      <c r="O4879">
        <f>SUMIF('3BL ACTUAL'!C:C,G4879,'3BL ACTUAL'!J:J)</f>
        <v>0</v>
      </c>
    </row>
    <row r="4880" spans="1:15">
      <c r="H4880" t="s">
        <v>8620</v>
      </c>
      <c r="O4880">
        <f>SUMIF('3BL ACTUAL'!C:C,G4880,'3BL ACTUAL'!J:J)</f>
        <v>0</v>
      </c>
    </row>
    <row r="4881" spans="1:15">
      <c r="O4881">
        <f>SUMIF('3BL ACTUAL'!C:C,G4881,'3BL ACTUAL'!J:J)</f>
        <v>0</v>
      </c>
    </row>
    <row r="4882" spans="1:15">
      <c r="H4882" s="2668" t="s">
        <v>11004</v>
      </c>
      <c r="O4882">
        <f>SUMIF('3BL ACTUAL'!C:C,G4882,'3BL ACTUAL'!J:J)</f>
        <v>0</v>
      </c>
    </row>
    <row r="4883" spans="1:15">
      <c r="A4883" s="2669" t="s">
        <v>11000</v>
      </c>
      <c r="B4883" s="2669" t="s">
        <v>4415</v>
      </c>
      <c r="C4883" s="2669" t="s">
        <v>5059</v>
      </c>
      <c r="D4883" s="2669" t="s">
        <v>4415</v>
      </c>
      <c r="E4883" s="2669" t="s">
        <v>8621</v>
      </c>
      <c r="F4883" s="2669" t="s">
        <v>11005</v>
      </c>
      <c r="G4883" s="2669" t="s">
        <v>5308</v>
      </c>
      <c r="H4883" s="2669" t="s">
        <v>4921</v>
      </c>
      <c r="I4883" s="3025">
        <v>2.64</v>
      </c>
      <c r="J4883" s="3025">
        <v>0</v>
      </c>
      <c r="O4883">
        <f>SUMIF('3BL ACTUAL'!C:C,G4883,'3BL ACTUAL'!J:J)</f>
        <v>0</v>
      </c>
    </row>
    <row r="4884" spans="1:15">
      <c r="A4884" s="2669" t="s">
        <v>11000</v>
      </c>
      <c r="B4884" s="2669" t="s">
        <v>4415</v>
      </c>
      <c r="C4884" s="2669" t="s">
        <v>5059</v>
      </c>
      <c r="D4884" s="2669" t="s">
        <v>4415</v>
      </c>
      <c r="E4884" s="2669" t="s">
        <v>8621</v>
      </c>
      <c r="F4884" s="2669" t="s">
        <v>11005</v>
      </c>
      <c r="G4884" s="2669" t="s">
        <v>5356</v>
      </c>
      <c r="H4884" s="2669" t="s">
        <v>5025</v>
      </c>
      <c r="I4884" s="3025">
        <v>22</v>
      </c>
      <c r="J4884" s="3025">
        <v>0</v>
      </c>
      <c r="O4884">
        <f>SUMIF('3BL ACTUAL'!C:C,G4884,'3BL ACTUAL'!J:J)</f>
        <v>0</v>
      </c>
    </row>
    <row r="4885" spans="1:15">
      <c r="A4885" s="2669" t="s">
        <v>11000</v>
      </c>
      <c r="B4885" s="2669" t="s">
        <v>4415</v>
      </c>
      <c r="C4885" s="2669" t="s">
        <v>5059</v>
      </c>
      <c r="D4885" s="2669" t="s">
        <v>4415</v>
      </c>
      <c r="E4885" s="2669" t="s">
        <v>8621</v>
      </c>
      <c r="F4885" s="2669" t="s">
        <v>11005</v>
      </c>
      <c r="G4885" s="2669" t="s">
        <v>5303</v>
      </c>
      <c r="H4885" s="2669" t="s">
        <v>5063</v>
      </c>
      <c r="I4885" s="3025">
        <v>0</v>
      </c>
      <c r="J4885" s="3025">
        <v>0</v>
      </c>
      <c r="O4885">
        <f>SUMIF('3BL ACTUAL'!C:C,G4885,'3BL ACTUAL'!J:J)</f>
        <v>0</v>
      </c>
    </row>
    <row r="4886" spans="1:15">
      <c r="A4886" s="2669" t="s">
        <v>11000</v>
      </c>
      <c r="B4886" s="2669" t="s">
        <v>4415</v>
      </c>
      <c r="C4886" s="2669" t="s">
        <v>5059</v>
      </c>
      <c r="D4886" s="2669" t="s">
        <v>4415</v>
      </c>
      <c r="E4886" s="2669" t="s">
        <v>8621</v>
      </c>
      <c r="F4886" s="2669" t="s">
        <v>11005</v>
      </c>
      <c r="G4886" s="2669" t="s">
        <v>5311</v>
      </c>
      <c r="H4886" s="2669" t="s">
        <v>5064</v>
      </c>
      <c r="I4886" s="3025">
        <v>0</v>
      </c>
      <c r="J4886" s="3025">
        <v>24.64</v>
      </c>
      <c r="O4886">
        <f>SUMIF('3BL ACTUAL'!C:C,G4886,'3BL ACTUAL'!J:J)</f>
        <v>0</v>
      </c>
    </row>
    <row r="4887" spans="1:15">
      <c r="H4887" t="s">
        <v>8622</v>
      </c>
      <c r="O4887">
        <f>SUMIF('3BL ACTUAL'!C:C,G4887,'3BL ACTUAL'!J:J)</f>
        <v>0</v>
      </c>
    </row>
    <row r="4888" spans="1:15">
      <c r="O4888">
        <f>SUMIF('3BL ACTUAL'!C:C,G4888,'3BL ACTUAL'!J:J)</f>
        <v>0</v>
      </c>
    </row>
    <row r="4889" spans="1:15">
      <c r="H4889" s="2668" t="s">
        <v>11006</v>
      </c>
      <c r="O4889">
        <f>SUMIF('3BL ACTUAL'!C:C,G4889,'3BL ACTUAL'!J:J)</f>
        <v>0</v>
      </c>
    </row>
    <row r="4890" spans="1:15">
      <c r="A4890" s="2669" t="s">
        <v>11000</v>
      </c>
      <c r="B4890" s="2669" t="s">
        <v>4415</v>
      </c>
      <c r="C4890" s="2669" t="s">
        <v>5059</v>
      </c>
      <c r="D4890" s="2669" t="s">
        <v>4415</v>
      </c>
      <c r="E4890" s="2669" t="s">
        <v>7418</v>
      </c>
      <c r="F4890" s="2669" t="s">
        <v>11007</v>
      </c>
      <c r="G4890" s="2669" t="s">
        <v>5308</v>
      </c>
      <c r="H4890" s="2669" t="s">
        <v>4921</v>
      </c>
      <c r="I4890" s="3025">
        <v>5.87</v>
      </c>
      <c r="J4890" s="3025">
        <v>0</v>
      </c>
      <c r="O4890">
        <f>SUMIF('3BL ACTUAL'!C:C,G4890,'3BL ACTUAL'!J:J)</f>
        <v>0</v>
      </c>
    </row>
    <row r="4891" spans="1:15">
      <c r="A4891" s="2669" t="s">
        <v>11000</v>
      </c>
      <c r="B4891" s="2669" t="s">
        <v>4415</v>
      </c>
      <c r="C4891" s="2669" t="s">
        <v>5059</v>
      </c>
      <c r="D4891" s="2669" t="s">
        <v>4415</v>
      </c>
      <c r="E4891" s="2669" t="s">
        <v>7418</v>
      </c>
      <c r="F4891" s="2669" t="s">
        <v>11007</v>
      </c>
      <c r="G4891" s="2669" t="s">
        <v>5309</v>
      </c>
      <c r="H4891" s="2669" t="s">
        <v>4947</v>
      </c>
      <c r="I4891" s="3025">
        <v>48.9</v>
      </c>
      <c r="J4891" s="3025">
        <v>0</v>
      </c>
      <c r="O4891">
        <f>SUMIF('3BL ACTUAL'!C:C,G4891,'3BL ACTUAL'!J:J)</f>
        <v>0</v>
      </c>
    </row>
    <row r="4892" spans="1:15">
      <c r="A4892" s="2669" t="s">
        <v>11000</v>
      </c>
      <c r="B4892" s="2669" t="s">
        <v>4415</v>
      </c>
      <c r="C4892" s="2669" t="s">
        <v>5059</v>
      </c>
      <c r="D4892" s="2669" t="s">
        <v>4415</v>
      </c>
      <c r="E4892" s="2669" t="s">
        <v>7418</v>
      </c>
      <c r="F4892" s="2669" t="s">
        <v>11007</v>
      </c>
      <c r="G4892" s="2669" t="s">
        <v>5303</v>
      </c>
      <c r="H4892" s="2669" t="s">
        <v>5063</v>
      </c>
      <c r="I4892" s="3025">
        <v>0</v>
      </c>
      <c r="J4892" s="3025">
        <v>0</v>
      </c>
      <c r="O4892">
        <f>SUMIF('3BL ACTUAL'!C:C,G4892,'3BL ACTUAL'!J:J)</f>
        <v>0</v>
      </c>
    </row>
    <row r="4893" spans="1:15">
      <c r="A4893" s="2669" t="s">
        <v>11000</v>
      </c>
      <c r="B4893" s="2669" t="s">
        <v>4415</v>
      </c>
      <c r="C4893" s="2669" t="s">
        <v>5059</v>
      </c>
      <c r="D4893" s="2669" t="s">
        <v>4415</v>
      </c>
      <c r="E4893" s="2669" t="s">
        <v>7418</v>
      </c>
      <c r="F4893" s="2669" t="s">
        <v>11007</v>
      </c>
      <c r="G4893" s="2669" t="s">
        <v>5311</v>
      </c>
      <c r="H4893" s="2669" t="s">
        <v>5064</v>
      </c>
      <c r="I4893" s="3025">
        <v>0</v>
      </c>
      <c r="J4893" s="3025">
        <v>54.77</v>
      </c>
      <c r="O4893">
        <f>SUMIF('3BL ACTUAL'!C:C,G4893,'3BL ACTUAL'!J:J)</f>
        <v>0</v>
      </c>
    </row>
    <row r="4894" spans="1:15">
      <c r="H4894" t="s">
        <v>7419</v>
      </c>
      <c r="O4894">
        <f>SUMIF('3BL ACTUAL'!C:C,G4894,'3BL ACTUAL'!J:J)</f>
        <v>0</v>
      </c>
    </row>
    <row r="4895" spans="1:15">
      <c r="O4895">
        <f>SUMIF('3BL ACTUAL'!C:C,G4895,'3BL ACTUAL'!J:J)</f>
        <v>0</v>
      </c>
    </row>
    <row r="4896" spans="1:15">
      <c r="H4896" s="2668" t="s">
        <v>11008</v>
      </c>
      <c r="N4896" s="1460">
        <v>1</v>
      </c>
      <c r="O4896">
        <f>SUMIF('3BL ACTUAL'!C:C,G4896,'3BL ACTUAL'!J:J)</f>
        <v>0</v>
      </c>
    </row>
    <row r="4897" spans="1:15">
      <c r="A4897" s="2669" t="s">
        <v>11009</v>
      </c>
      <c r="B4897" s="2669" t="s">
        <v>5169</v>
      </c>
      <c r="C4897" s="2669" t="s">
        <v>5298</v>
      </c>
      <c r="D4897" s="2669" t="s">
        <v>5299</v>
      </c>
      <c r="E4897" s="2669" t="s">
        <v>8418</v>
      </c>
      <c r="F4897" s="2669" t="s">
        <v>11010</v>
      </c>
      <c r="G4897" s="2669" t="s">
        <v>8404</v>
      </c>
      <c r="H4897" s="2669" t="s">
        <v>8405</v>
      </c>
      <c r="I4897" s="3025">
        <v>207.13</v>
      </c>
      <c r="J4897" s="3025">
        <v>0</v>
      </c>
      <c r="O4897">
        <f>SUMIF('3BL ACTUAL'!C:C,G4897,'3BL ACTUAL'!J:J)</f>
        <v>0</v>
      </c>
    </row>
    <row r="4898" spans="1:15">
      <c r="A4898" s="2669" t="s">
        <v>11009</v>
      </c>
      <c r="B4898" s="2669" t="s">
        <v>5169</v>
      </c>
      <c r="C4898" s="2669" t="s">
        <v>5298</v>
      </c>
      <c r="D4898" s="2669" t="s">
        <v>5299</v>
      </c>
      <c r="E4898" s="2669" t="s">
        <v>8418</v>
      </c>
      <c r="F4898" s="2669" t="s">
        <v>11010</v>
      </c>
      <c r="G4898" s="2669" t="s">
        <v>8980</v>
      </c>
      <c r="H4898" s="2669" t="s">
        <v>9055</v>
      </c>
      <c r="I4898" s="3025">
        <v>0</v>
      </c>
      <c r="J4898" s="3025">
        <v>207.13</v>
      </c>
      <c r="O4898">
        <f>SUMIF('3BL ACTUAL'!C:C,G4898,'3BL ACTUAL'!J:J)</f>
        <v>0</v>
      </c>
    </row>
    <row r="4899" spans="1:15">
      <c r="H4899" t="s">
        <v>8417</v>
      </c>
      <c r="O4899">
        <f>SUMIF('3BL ACTUAL'!C:C,G4899,'3BL ACTUAL'!J:J)</f>
        <v>0</v>
      </c>
    </row>
    <row r="4900" spans="1:15">
      <c r="O4900">
        <f>SUMIF('3BL ACTUAL'!C:C,G4900,'3BL ACTUAL'!J:J)</f>
        <v>0</v>
      </c>
    </row>
    <row r="4901" spans="1:15">
      <c r="H4901" s="2668" t="s">
        <v>11011</v>
      </c>
      <c r="N4901" s="1460">
        <v>1</v>
      </c>
      <c r="O4901">
        <f>SUMIF('3BL ACTUAL'!C:C,G4901,'3BL ACTUAL'!J:J)</f>
        <v>0</v>
      </c>
    </row>
    <row r="4902" spans="1:15">
      <c r="A4902" s="2669" t="s">
        <v>11009</v>
      </c>
      <c r="B4902" s="2669" t="s">
        <v>5169</v>
      </c>
      <c r="C4902" s="2669" t="s">
        <v>5298</v>
      </c>
      <c r="D4902" s="2669" t="s">
        <v>5299</v>
      </c>
      <c r="E4902" s="2669" t="s">
        <v>8299</v>
      </c>
      <c r="F4902" s="2669" t="s">
        <v>11012</v>
      </c>
      <c r="G4902" s="2669" t="s">
        <v>8287</v>
      </c>
      <c r="H4902" s="2669" t="s">
        <v>8288</v>
      </c>
      <c r="I4902" s="3025">
        <v>901.5</v>
      </c>
      <c r="J4902" s="3025">
        <v>0</v>
      </c>
      <c r="O4902">
        <f>SUMIF('3BL ACTUAL'!C:C,G4902,'3BL ACTUAL'!J:J)</f>
        <v>0</v>
      </c>
    </row>
    <row r="4903" spans="1:15">
      <c r="A4903" s="2669" t="s">
        <v>11009</v>
      </c>
      <c r="B4903" s="2669" t="s">
        <v>5169</v>
      </c>
      <c r="C4903" s="2669" t="s">
        <v>5298</v>
      </c>
      <c r="D4903" s="2669" t="s">
        <v>5299</v>
      </c>
      <c r="E4903" s="2669" t="s">
        <v>8299</v>
      </c>
      <c r="F4903" s="2669" t="s">
        <v>11012</v>
      </c>
      <c r="G4903" s="2669" t="s">
        <v>8980</v>
      </c>
      <c r="H4903" s="2669" t="s">
        <v>9055</v>
      </c>
      <c r="I4903" s="3025">
        <v>0</v>
      </c>
      <c r="J4903" s="3025">
        <v>901.5</v>
      </c>
      <c r="O4903">
        <f>SUMIF('3BL ACTUAL'!C:C,G4903,'3BL ACTUAL'!J:J)</f>
        <v>0</v>
      </c>
    </row>
    <row r="4904" spans="1:15">
      <c r="H4904" t="s">
        <v>8298</v>
      </c>
      <c r="O4904">
        <f>SUMIF('3BL ACTUAL'!C:C,G4904,'3BL ACTUAL'!J:J)</f>
        <v>0</v>
      </c>
    </row>
    <row r="4905" spans="1:15">
      <c r="O4905">
        <f>SUMIF('3BL ACTUAL'!C:C,G4905,'3BL ACTUAL'!J:J)</f>
        <v>0</v>
      </c>
    </row>
    <row r="4906" spans="1:15">
      <c r="H4906" s="2668" t="s">
        <v>11013</v>
      </c>
      <c r="N4906" s="1460">
        <v>1</v>
      </c>
      <c r="O4906">
        <f>SUMIF('3BL ACTUAL'!C:C,G4906,'3BL ACTUAL'!J:J)</f>
        <v>0</v>
      </c>
    </row>
    <row r="4907" spans="1:15">
      <c r="A4907" s="2669" t="s">
        <v>11009</v>
      </c>
      <c r="B4907" s="2669" t="s">
        <v>5169</v>
      </c>
      <c r="C4907" s="2669" t="s">
        <v>5298</v>
      </c>
      <c r="D4907" s="2669" t="s">
        <v>5299</v>
      </c>
      <c r="E4907" s="2669" t="s">
        <v>8259</v>
      </c>
      <c r="F4907" s="2669" t="s">
        <v>11014</v>
      </c>
      <c r="G4907" s="2669" t="s">
        <v>8248</v>
      </c>
      <c r="H4907" s="2669" t="s">
        <v>8249</v>
      </c>
      <c r="I4907" s="3025">
        <v>314.5</v>
      </c>
      <c r="J4907" s="3025">
        <v>0</v>
      </c>
      <c r="O4907">
        <f>SUMIF('3BL ACTUAL'!C:C,G4907,'3BL ACTUAL'!J:J)</f>
        <v>0</v>
      </c>
    </row>
    <row r="4908" spans="1:15">
      <c r="A4908" s="2669" t="s">
        <v>11009</v>
      </c>
      <c r="B4908" s="2669" t="s">
        <v>5169</v>
      </c>
      <c r="C4908" s="2669" t="s">
        <v>5298</v>
      </c>
      <c r="D4908" s="2669" t="s">
        <v>5299</v>
      </c>
      <c r="E4908" s="2669" t="s">
        <v>8259</v>
      </c>
      <c r="F4908" s="2669" t="s">
        <v>11014</v>
      </c>
      <c r="G4908" s="2669" t="s">
        <v>8980</v>
      </c>
      <c r="H4908" s="2669" t="s">
        <v>9055</v>
      </c>
      <c r="I4908" s="3025">
        <v>0</v>
      </c>
      <c r="J4908" s="3025">
        <v>314.5</v>
      </c>
      <c r="O4908">
        <f>SUMIF('3BL ACTUAL'!C:C,G4908,'3BL ACTUAL'!J:J)</f>
        <v>0</v>
      </c>
    </row>
    <row r="4909" spans="1:15">
      <c r="H4909" t="s">
        <v>8085</v>
      </c>
      <c r="O4909">
        <f>SUMIF('3BL ACTUAL'!C:C,G4909,'3BL ACTUAL'!J:J)</f>
        <v>0</v>
      </c>
    </row>
    <row r="4910" spans="1:15">
      <c r="O4910">
        <f>SUMIF('3BL ACTUAL'!C:C,G4910,'3BL ACTUAL'!J:J)</f>
        <v>0</v>
      </c>
    </row>
    <row r="4911" spans="1:15">
      <c r="H4911" s="2668" t="s">
        <v>11015</v>
      </c>
      <c r="N4911" s="1460">
        <v>1</v>
      </c>
      <c r="O4911">
        <f>SUMIF('3BL ACTUAL'!C:C,G4911,'3BL ACTUAL'!J:J)</f>
        <v>0</v>
      </c>
    </row>
    <row r="4912" spans="1:15">
      <c r="A4912" s="2669" t="s">
        <v>11009</v>
      </c>
      <c r="B4912" s="2669" t="s">
        <v>5169</v>
      </c>
      <c r="C4912" s="2669" t="s">
        <v>5298</v>
      </c>
      <c r="D4912" s="2669" t="s">
        <v>5299</v>
      </c>
      <c r="E4912" s="2669" t="s">
        <v>8525</v>
      </c>
      <c r="F4912" s="2669" t="s">
        <v>11016</v>
      </c>
      <c r="G4912" s="2669" t="s">
        <v>8512</v>
      </c>
      <c r="H4912" s="2669" t="s">
        <v>8513</v>
      </c>
      <c r="I4912" s="3025">
        <v>75.22</v>
      </c>
      <c r="J4912" s="3025">
        <v>0</v>
      </c>
      <c r="O4912">
        <f>SUMIF('3BL ACTUAL'!C:C,G4912,'3BL ACTUAL'!J:J)</f>
        <v>0</v>
      </c>
    </row>
    <row r="4913" spans="1:15">
      <c r="A4913" s="2669" t="s">
        <v>11009</v>
      </c>
      <c r="B4913" s="2669" t="s">
        <v>5169</v>
      </c>
      <c r="C4913" s="2669" t="s">
        <v>5298</v>
      </c>
      <c r="D4913" s="2669" t="s">
        <v>5299</v>
      </c>
      <c r="E4913" s="2669" t="s">
        <v>8525</v>
      </c>
      <c r="F4913" s="2669" t="s">
        <v>11016</v>
      </c>
      <c r="G4913" s="2669" t="s">
        <v>8980</v>
      </c>
      <c r="H4913" s="2669" t="s">
        <v>9055</v>
      </c>
      <c r="I4913" s="3025">
        <v>0</v>
      </c>
      <c r="J4913" s="3025">
        <v>75.22</v>
      </c>
      <c r="O4913">
        <f>SUMIF('3BL ACTUAL'!C:C,G4913,'3BL ACTUAL'!J:J)</f>
        <v>0</v>
      </c>
    </row>
    <row r="4914" spans="1:15">
      <c r="H4914" t="s">
        <v>8524</v>
      </c>
      <c r="O4914">
        <f>SUMIF('3BL ACTUAL'!C:C,G4914,'3BL ACTUAL'!J:J)</f>
        <v>0</v>
      </c>
    </row>
    <row r="4915" spans="1:15">
      <c r="O4915">
        <f>SUMIF('3BL ACTUAL'!C:C,G4915,'3BL ACTUAL'!J:J)</f>
        <v>0</v>
      </c>
    </row>
    <row r="4916" spans="1:15">
      <c r="H4916" s="2668" t="s">
        <v>11017</v>
      </c>
      <c r="N4916" s="1460">
        <v>1</v>
      </c>
      <c r="O4916">
        <f>SUMIF('3BL ACTUAL'!C:C,G4916,'3BL ACTUAL'!J:J)</f>
        <v>0</v>
      </c>
    </row>
    <row r="4917" spans="1:15">
      <c r="A4917" s="2669" t="s">
        <v>11009</v>
      </c>
      <c r="B4917" s="2669" t="s">
        <v>5169</v>
      </c>
      <c r="C4917" s="2669" t="s">
        <v>5298</v>
      </c>
      <c r="D4917" s="2669" t="s">
        <v>5299</v>
      </c>
      <c r="E4917" s="2669" t="s">
        <v>8419</v>
      </c>
      <c r="F4917" s="2669" t="s">
        <v>11018</v>
      </c>
      <c r="G4917" s="2669" t="s">
        <v>8404</v>
      </c>
      <c r="H4917" s="2669" t="s">
        <v>8405</v>
      </c>
      <c r="I4917" s="3025">
        <v>952.89</v>
      </c>
      <c r="J4917" s="3025">
        <v>0</v>
      </c>
      <c r="O4917">
        <f>SUMIF('3BL ACTUAL'!C:C,G4917,'3BL ACTUAL'!J:J)</f>
        <v>0</v>
      </c>
    </row>
    <row r="4918" spans="1:15">
      <c r="A4918" s="2669" t="s">
        <v>11009</v>
      </c>
      <c r="B4918" s="2669" t="s">
        <v>5169</v>
      </c>
      <c r="C4918" s="2669" t="s">
        <v>5298</v>
      </c>
      <c r="D4918" s="2669" t="s">
        <v>5299</v>
      </c>
      <c r="E4918" s="2669" t="s">
        <v>8419</v>
      </c>
      <c r="F4918" s="2669" t="s">
        <v>11018</v>
      </c>
      <c r="G4918" s="2669" t="s">
        <v>8980</v>
      </c>
      <c r="H4918" s="2669" t="s">
        <v>9055</v>
      </c>
      <c r="I4918" s="3025">
        <v>0</v>
      </c>
      <c r="J4918" s="3025">
        <v>952.89</v>
      </c>
      <c r="O4918">
        <f>SUMIF('3BL ACTUAL'!C:C,G4918,'3BL ACTUAL'!J:J)</f>
        <v>0</v>
      </c>
    </row>
    <row r="4919" spans="1:15">
      <c r="H4919" t="s">
        <v>8420</v>
      </c>
      <c r="O4919">
        <f>SUMIF('3BL ACTUAL'!C:C,G4919,'3BL ACTUAL'!J:J)</f>
        <v>0</v>
      </c>
    </row>
    <row r="4920" spans="1:15">
      <c r="O4920">
        <f>SUMIF('3BL ACTUAL'!C:C,G4920,'3BL ACTUAL'!J:J)</f>
        <v>0</v>
      </c>
    </row>
    <row r="4921" spans="1:15">
      <c r="H4921" s="2668" t="s">
        <v>11019</v>
      </c>
      <c r="N4921" s="1460">
        <v>1</v>
      </c>
      <c r="O4921">
        <f>SUMIF('3BL ACTUAL'!C:C,G4921,'3BL ACTUAL'!J:J)</f>
        <v>0</v>
      </c>
    </row>
    <row r="4922" spans="1:15">
      <c r="A4922" s="2669" t="s">
        <v>11009</v>
      </c>
      <c r="B4922" s="2669" t="s">
        <v>5169</v>
      </c>
      <c r="C4922" s="2669" t="s">
        <v>5298</v>
      </c>
      <c r="D4922" s="2669" t="s">
        <v>5299</v>
      </c>
      <c r="E4922" s="2669" t="s">
        <v>8300</v>
      </c>
      <c r="F4922" s="2669" t="s">
        <v>11020</v>
      </c>
      <c r="G4922" s="2669" t="s">
        <v>8287</v>
      </c>
      <c r="H4922" s="2669" t="s">
        <v>8288</v>
      </c>
      <c r="I4922" s="3025">
        <v>2419.5</v>
      </c>
      <c r="J4922" s="3025">
        <v>0</v>
      </c>
      <c r="O4922">
        <f>SUMIF('3BL ACTUAL'!C:C,G4922,'3BL ACTUAL'!J:J)</f>
        <v>0</v>
      </c>
    </row>
    <row r="4923" spans="1:15">
      <c r="A4923" s="2669" t="s">
        <v>11009</v>
      </c>
      <c r="B4923" s="2669" t="s">
        <v>5169</v>
      </c>
      <c r="C4923" s="2669" t="s">
        <v>5298</v>
      </c>
      <c r="D4923" s="2669" t="s">
        <v>5299</v>
      </c>
      <c r="E4923" s="2669" t="s">
        <v>8300</v>
      </c>
      <c r="F4923" s="2669" t="s">
        <v>11020</v>
      </c>
      <c r="G4923" s="2669" t="s">
        <v>8980</v>
      </c>
      <c r="H4923" s="2669" t="s">
        <v>9055</v>
      </c>
      <c r="I4923" s="3025">
        <v>0</v>
      </c>
      <c r="J4923" s="3025">
        <v>2419.5</v>
      </c>
      <c r="O4923">
        <f>SUMIF('3BL ACTUAL'!C:C,G4923,'3BL ACTUAL'!J:J)</f>
        <v>0</v>
      </c>
    </row>
    <row r="4924" spans="1:15">
      <c r="H4924" t="s">
        <v>8301</v>
      </c>
      <c r="O4924">
        <f>SUMIF('3BL ACTUAL'!C:C,G4924,'3BL ACTUAL'!J:J)</f>
        <v>0</v>
      </c>
    </row>
    <row r="4925" spans="1:15">
      <c r="O4925">
        <f>SUMIF('3BL ACTUAL'!C:C,G4925,'3BL ACTUAL'!J:J)</f>
        <v>0</v>
      </c>
    </row>
    <row r="4926" spans="1:15">
      <c r="H4926" s="2668" t="s">
        <v>11021</v>
      </c>
      <c r="N4926" s="1460">
        <v>1</v>
      </c>
      <c r="O4926">
        <f>SUMIF('3BL ACTUAL'!C:C,G4926,'3BL ACTUAL'!J:J)</f>
        <v>0</v>
      </c>
    </row>
    <row r="4927" spans="1:15">
      <c r="A4927" s="2669" t="s">
        <v>11009</v>
      </c>
      <c r="B4927" s="2669" t="s">
        <v>5169</v>
      </c>
      <c r="C4927" s="2669" t="s">
        <v>5298</v>
      </c>
      <c r="D4927" s="2669" t="s">
        <v>5299</v>
      </c>
      <c r="E4927" s="2669" t="s">
        <v>8086</v>
      </c>
      <c r="F4927" s="2669" t="s">
        <v>11022</v>
      </c>
      <c r="G4927" s="2669" t="s">
        <v>8072</v>
      </c>
      <c r="H4927" s="2669" t="s">
        <v>8073</v>
      </c>
      <c r="I4927" s="3025">
        <v>148</v>
      </c>
      <c r="J4927" s="3025">
        <v>0</v>
      </c>
      <c r="O4927">
        <f>SUMIF('3BL ACTUAL'!C:C,G4927,'3BL ACTUAL'!J:J)</f>
        <v>0</v>
      </c>
    </row>
    <row r="4928" spans="1:15">
      <c r="A4928" s="2669" t="s">
        <v>11009</v>
      </c>
      <c r="B4928" s="2669" t="s">
        <v>5169</v>
      </c>
      <c r="C4928" s="2669" t="s">
        <v>5298</v>
      </c>
      <c r="D4928" s="2669" t="s">
        <v>5299</v>
      </c>
      <c r="E4928" s="2669" t="s">
        <v>8086</v>
      </c>
      <c r="F4928" s="2669" t="s">
        <v>11022</v>
      </c>
      <c r="G4928" s="2669" t="s">
        <v>8980</v>
      </c>
      <c r="H4928" s="2669" t="s">
        <v>9055</v>
      </c>
      <c r="I4928" s="3025">
        <v>0</v>
      </c>
      <c r="J4928" s="3025">
        <v>148</v>
      </c>
      <c r="O4928">
        <f>SUMIF('3BL ACTUAL'!C:C,G4928,'3BL ACTUAL'!J:J)</f>
        <v>0</v>
      </c>
    </row>
    <row r="4929" spans="1:15">
      <c r="H4929" t="s">
        <v>8087</v>
      </c>
      <c r="O4929">
        <f>SUMIF('3BL ACTUAL'!C:C,G4929,'3BL ACTUAL'!J:J)</f>
        <v>0</v>
      </c>
    </row>
    <row r="4930" spans="1:15">
      <c r="O4930">
        <f>SUMIF('3BL ACTUAL'!C:C,G4930,'3BL ACTUAL'!J:J)</f>
        <v>0</v>
      </c>
    </row>
    <row r="4931" spans="1:15">
      <c r="H4931" s="2668" t="s">
        <v>11023</v>
      </c>
      <c r="N4931" s="1460">
        <v>1</v>
      </c>
      <c r="O4931">
        <f>SUMIF('3BL ACTUAL'!C:C,G4931,'3BL ACTUAL'!J:J)</f>
        <v>0</v>
      </c>
    </row>
    <row r="4932" spans="1:15">
      <c r="A4932" s="2669" t="s">
        <v>11009</v>
      </c>
      <c r="B4932" s="2669" t="s">
        <v>5169</v>
      </c>
      <c r="C4932" s="2669" t="s">
        <v>5298</v>
      </c>
      <c r="D4932" s="2669" t="s">
        <v>5299</v>
      </c>
      <c r="E4932" s="2669" t="s">
        <v>8260</v>
      </c>
      <c r="F4932" s="2669" t="s">
        <v>11024</v>
      </c>
      <c r="G4932" s="2669" t="s">
        <v>8248</v>
      </c>
      <c r="H4932" s="2669" t="s">
        <v>8249</v>
      </c>
      <c r="I4932" s="3025">
        <v>296</v>
      </c>
      <c r="J4932" s="3025">
        <v>0</v>
      </c>
      <c r="O4932">
        <f>SUMIF('3BL ACTUAL'!C:C,G4932,'3BL ACTUAL'!J:J)</f>
        <v>0</v>
      </c>
    </row>
    <row r="4933" spans="1:15">
      <c r="A4933" s="2669" t="s">
        <v>11009</v>
      </c>
      <c r="B4933" s="2669" t="s">
        <v>5169</v>
      </c>
      <c r="C4933" s="2669" t="s">
        <v>5298</v>
      </c>
      <c r="D4933" s="2669" t="s">
        <v>5299</v>
      </c>
      <c r="E4933" s="2669" t="s">
        <v>8260</v>
      </c>
      <c r="F4933" s="2669" t="s">
        <v>11024</v>
      </c>
      <c r="G4933" s="2669" t="s">
        <v>8980</v>
      </c>
      <c r="H4933" s="2669" t="s">
        <v>9055</v>
      </c>
      <c r="I4933" s="3025">
        <v>0</v>
      </c>
      <c r="J4933" s="3025">
        <v>296</v>
      </c>
      <c r="O4933">
        <f>SUMIF('3BL ACTUAL'!C:C,G4933,'3BL ACTUAL'!J:J)</f>
        <v>0</v>
      </c>
    </row>
    <row r="4934" spans="1:15">
      <c r="H4934" t="s">
        <v>8261</v>
      </c>
      <c r="O4934">
        <f>SUMIF('3BL ACTUAL'!C:C,G4934,'3BL ACTUAL'!J:J)</f>
        <v>0</v>
      </c>
    </row>
    <row r="4935" spans="1:15">
      <c r="O4935">
        <f>SUMIF('3BL ACTUAL'!C:C,G4935,'3BL ACTUAL'!J:J)</f>
        <v>0</v>
      </c>
    </row>
    <row r="4936" spans="1:15">
      <c r="H4936" s="2668" t="s">
        <v>11025</v>
      </c>
      <c r="N4936" s="1460">
        <v>1</v>
      </c>
      <c r="O4936">
        <f>SUMIF('3BL ACTUAL'!C:C,G4936,'3BL ACTUAL'!J:J)</f>
        <v>0</v>
      </c>
    </row>
    <row r="4937" spans="1:15">
      <c r="A4937" s="2669" t="s">
        <v>11009</v>
      </c>
      <c r="B4937" s="2669" t="s">
        <v>5169</v>
      </c>
      <c r="C4937" s="2669" t="s">
        <v>5298</v>
      </c>
      <c r="D4937" s="2669" t="s">
        <v>5299</v>
      </c>
      <c r="E4937" s="2669" t="s">
        <v>8526</v>
      </c>
      <c r="F4937" s="2669" t="s">
        <v>11026</v>
      </c>
      <c r="G4937" s="2669" t="s">
        <v>8512</v>
      </c>
      <c r="H4937" s="2669" t="s">
        <v>8513</v>
      </c>
      <c r="I4937" s="3025">
        <v>100.76</v>
      </c>
      <c r="J4937" s="3025">
        <v>0</v>
      </c>
      <c r="O4937">
        <f>SUMIF('3BL ACTUAL'!C:C,G4937,'3BL ACTUAL'!J:J)</f>
        <v>0</v>
      </c>
    </row>
    <row r="4938" spans="1:15">
      <c r="A4938" s="2669" t="s">
        <v>11009</v>
      </c>
      <c r="B4938" s="2669" t="s">
        <v>5169</v>
      </c>
      <c r="C4938" s="2669" t="s">
        <v>5298</v>
      </c>
      <c r="D4938" s="2669" t="s">
        <v>5299</v>
      </c>
      <c r="E4938" s="2669" t="s">
        <v>8526</v>
      </c>
      <c r="F4938" s="2669" t="s">
        <v>11026</v>
      </c>
      <c r="G4938" s="2669" t="s">
        <v>8980</v>
      </c>
      <c r="H4938" s="2669" t="s">
        <v>9055</v>
      </c>
      <c r="I4938" s="3025">
        <v>0</v>
      </c>
      <c r="J4938" s="3025">
        <v>100.76</v>
      </c>
      <c r="O4938">
        <f>SUMIF('3BL ACTUAL'!C:C,G4938,'3BL ACTUAL'!J:J)</f>
        <v>0</v>
      </c>
    </row>
    <row r="4939" spans="1:15">
      <c r="H4939" t="s">
        <v>8527</v>
      </c>
      <c r="O4939">
        <f>SUMIF('3BL ACTUAL'!C:C,G4939,'3BL ACTUAL'!J:J)</f>
        <v>0</v>
      </c>
    </row>
    <row r="4940" spans="1:15">
      <c r="O4940">
        <f>SUMIF('3BL ACTUAL'!C:C,G4940,'3BL ACTUAL'!J:J)</f>
        <v>0</v>
      </c>
    </row>
    <row r="4941" spans="1:15">
      <c r="H4941" s="2668" t="s">
        <v>11027</v>
      </c>
      <c r="N4941" s="1460">
        <v>1</v>
      </c>
      <c r="O4941">
        <f>SUMIF('3BL ACTUAL'!C:C,G4941,'3BL ACTUAL'!J:J)</f>
        <v>0</v>
      </c>
    </row>
    <row r="4942" spans="1:15">
      <c r="A4942" s="2669" t="s">
        <v>11009</v>
      </c>
      <c r="B4942" s="2669" t="s">
        <v>5169</v>
      </c>
      <c r="C4942" s="2669" t="s">
        <v>5298</v>
      </c>
      <c r="D4942" s="2669" t="s">
        <v>5299</v>
      </c>
      <c r="E4942" s="2669" t="s">
        <v>8421</v>
      </c>
      <c r="F4942" s="2669" t="s">
        <v>11028</v>
      </c>
      <c r="G4942" s="2669" t="s">
        <v>8404</v>
      </c>
      <c r="H4942" s="2669" t="s">
        <v>8405</v>
      </c>
      <c r="I4942" s="3025">
        <v>726.93</v>
      </c>
      <c r="J4942" s="3025">
        <v>0</v>
      </c>
      <c r="O4942">
        <f>SUMIF('3BL ACTUAL'!C:C,G4942,'3BL ACTUAL'!J:J)</f>
        <v>0</v>
      </c>
    </row>
    <row r="4943" spans="1:15">
      <c r="A4943" s="2669" t="s">
        <v>11009</v>
      </c>
      <c r="B4943" s="2669" t="s">
        <v>5169</v>
      </c>
      <c r="C4943" s="2669" t="s">
        <v>5298</v>
      </c>
      <c r="D4943" s="2669" t="s">
        <v>5299</v>
      </c>
      <c r="E4943" s="2669" t="s">
        <v>8421</v>
      </c>
      <c r="F4943" s="2669" t="s">
        <v>11028</v>
      </c>
      <c r="G4943" s="2669" t="s">
        <v>8980</v>
      </c>
      <c r="H4943" s="2669" t="s">
        <v>9055</v>
      </c>
      <c r="I4943" s="3025">
        <v>0</v>
      </c>
      <c r="J4943" s="3025">
        <v>726.93</v>
      </c>
      <c r="O4943">
        <f>SUMIF('3BL ACTUAL'!C:C,G4943,'3BL ACTUAL'!J:J)</f>
        <v>0</v>
      </c>
    </row>
    <row r="4944" spans="1:15">
      <c r="H4944" t="s">
        <v>8422</v>
      </c>
      <c r="O4944">
        <f>SUMIF('3BL ACTUAL'!C:C,G4944,'3BL ACTUAL'!J:J)</f>
        <v>0</v>
      </c>
    </row>
    <row r="4945" spans="1:15">
      <c r="O4945">
        <f>SUMIF('3BL ACTUAL'!C:C,G4945,'3BL ACTUAL'!J:J)</f>
        <v>0</v>
      </c>
    </row>
    <row r="4946" spans="1:15">
      <c r="H4946" s="2668" t="s">
        <v>11029</v>
      </c>
      <c r="N4946" s="1460">
        <v>1</v>
      </c>
      <c r="O4946">
        <f>SUMIF('3BL ACTUAL'!C:C,G4946,'3BL ACTUAL'!J:J)</f>
        <v>0</v>
      </c>
    </row>
    <row r="4947" spans="1:15">
      <c r="A4947" s="2669" t="s">
        <v>11009</v>
      </c>
      <c r="B4947" s="2669" t="s">
        <v>5169</v>
      </c>
      <c r="C4947" s="2669" t="s">
        <v>5298</v>
      </c>
      <c r="D4947" s="2669" t="s">
        <v>5299</v>
      </c>
      <c r="E4947" s="2669" t="s">
        <v>8302</v>
      </c>
      <c r="F4947" s="2669" t="s">
        <v>11030</v>
      </c>
      <c r="G4947" s="2669" t="s">
        <v>8287</v>
      </c>
      <c r="H4947" s="2669" t="s">
        <v>8288</v>
      </c>
      <c r="I4947" s="3025">
        <v>1349</v>
      </c>
      <c r="J4947" s="3025">
        <v>0</v>
      </c>
      <c r="O4947">
        <f>SUMIF('3BL ACTUAL'!C:C,G4947,'3BL ACTUAL'!J:J)</f>
        <v>0</v>
      </c>
    </row>
    <row r="4948" spans="1:15">
      <c r="A4948" s="2669" t="s">
        <v>11009</v>
      </c>
      <c r="B4948" s="2669" t="s">
        <v>5169</v>
      </c>
      <c r="C4948" s="2669" t="s">
        <v>5298</v>
      </c>
      <c r="D4948" s="2669" t="s">
        <v>5299</v>
      </c>
      <c r="E4948" s="2669" t="s">
        <v>8302</v>
      </c>
      <c r="F4948" s="2669" t="s">
        <v>11030</v>
      </c>
      <c r="G4948" s="2669" t="s">
        <v>8980</v>
      </c>
      <c r="H4948" s="2669" t="s">
        <v>9055</v>
      </c>
      <c r="I4948" s="3025">
        <v>0</v>
      </c>
      <c r="J4948" s="3025">
        <v>1349</v>
      </c>
      <c r="O4948">
        <f>SUMIF('3BL ACTUAL'!C:C,G4948,'3BL ACTUAL'!J:J)</f>
        <v>0</v>
      </c>
    </row>
    <row r="4949" spans="1:15">
      <c r="H4949" t="s">
        <v>8303</v>
      </c>
      <c r="O4949">
        <f>SUMIF('3BL ACTUAL'!C:C,G4949,'3BL ACTUAL'!J:J)</f>
        <v>0</v>
      </c>
    </row>
    <row r="4950" spans="1:15">
      <c r="O4950">
        <f>SUMIF('3BL ACTUAL'!C:C,G4950,'3BL ACTUAL'!J:J)</f>
        <v>0</v>
      </c>
    </row>
    <row r="4951" spans="1:15">
      <c r="H4951" s="2668" t="s">
        <v>11031</v>
      </c>
      <c r="N4951" s="1460">
        <v>1</v>
      </c>
      <c r="O4951">
        <f>SUMIF('3BL ACTUAL'!C:C,G4951,'3BL ACTUAL'!J:J)</f>
        <v>0</v>
      </c>
    </row>
    <row r="4952" spans="1:15">
      <c r="A4952" s="2669" t="s">
        <v>11009</v>
      </c>
      <c r="B4952" s="2669" t="s">
        <v>5169</v>
      </c>
      <c r="C4952" s="2669" t="s">
        <v>5298</v>
      </c>
      <c r="D4952" s="2669" t="s">
        <v>5299</v>
      </c>
      <c r="E4952" s="2669" t="s">
        <v>8088</v>
      </c>
      <c r="F4952" s="2669" t="s">
        <v>11032</v>
      </c>
      <c r="G4952" s="2669" t="s">
        <v>8072</v>
      </c>
      <c r="H4952" s="2669" t="s">
        <v>8073</v>
      </c>
      <c r="I4952" s="3025">
        <v>351.5</v>
      </c>
      <c r="J4952" s="3025">
        <v>0</v>
      </c>
      <c r="O4952">
        <f>SUMIF('3BL ACTUAL'!C:C,G4952,'3BL ACTUAL'!J:J)</f>
        <v>0</v>
      </c>
    </row>
    <row r="4953" spans="1:15">
      <c r="A4953" s="2669" t="s">
        <v>11009</v>
      </c>
      <c r="B4953" s="2669" t="s">
        <v>5169</v>
      </c>
      <c r="C4953" s="2669" t="s">
        <v>5298</v>
      </c>
      <c r="D4953" s="2669" t="s">
        <v>5299</v>
      </c>
      <c r="E4953" s="2669" t="s">
        <v>8088</v>
      </c>
      <c r="F4953" s="2669" t="s">
        <v>11032</v>
      </c>
      <c r="G4953" s="2669" t="s">
        <v>8980</v>
      </c>
      <c r="H4953" s="2669" t="s">
        <v>9055</v>
      </c>
      <c r="I4953" s="3025">
        <v>0</v>
      </c>
      <c r="J4953" s="3025">
        <v>351.5</v>
      </c>
      <c r="O4953">
        <f>SUMIF('3BL ACTUAL'!C:C,G4953,'3BL ACTUAL'!J:J)</f>
        <v>0</v>
      </c>
    </row>
    <row r="4954" spans="1:15">
      <c r="H4954" t="s">
        <v>8089</v>
      </c>
      <c r="O4954">
        <f>SUMIF('3BL ACTUAL'!C:C,G4954,'3BL ACTUAL'!J:J)</f>
        <v>0</v>
      </c>
    </row>
    <row r="4955" spans="1:15">
      <c r="O4955">
        <f>SUMIF('3BL ACTUAL'!C:C,G4955,'3BL ACTUAL'!J:J)</f>
        <v>0</v>
      </c>
    </row>
    <row r="4956" spans="1:15">
      <c r="H4956" s="2668" t="s">
        <v>11033</v>
      </c>
      <c r="N4956" s="1460">
        <v>1</v>
      </c>
      <c r="O4956">
        <f>SUMIF('3BL ACTUAL'!C:C,G4956,'3BL ACTUAL'!J:J)</f>
        <v>0</v>
      </c>
    </row>
    <row r="4957" spans="1:15">
      <c r="A4957" s="2669" t="s">
        <v>11009</v>
      </c>
      <c r="B4957" s="2669" t="s">
        <v>5169</v>
      </c>
      <c r="C4957" s="2669" t="s">
        <v>5298</v>
      </c>
      <c r="D4957" s="2669" t="s">
        <v>5299</v>
      </c>
      <c r="E4957" s="2669" t="s">
        <v>8528</v>
      </c>
      <c r="F4957" s="2669" t="s">
        <v>11034</v>
      </c>
      <c r="G4957" s="2669" t="s">
        <v>8512</v>
      </c>
      <c r="H4957" s="2669" t="s">
        <v>8513</v>
      </c>
      <c r="I4957" s="3025">
        <v>51.1</v>
      </c>
      <c r="J4957" s="3025">
        <v>0</v>
      </c>
      <c r="O4957">
        <f>SUMIF('3BL ACTUAL'!C:C,G4957,'3BL ACTUAL'!J:J)</f>
        <v>0</v>
      </c>
    </row>
    <row r="4958" spans="1:15">
      <c r="A4958" s="2669" t="s">
        <v>11009</v>
      </c>
      <c r="B4958" s="2669" t="s">
        <v>5169</v>
      </c>
      <c r="C4958" s="2669" t="s">
        <v>5298</v>
      </c>
      <c r="D4958" s="2669" t="s">
        <v>5299</v>
      </c>
      <c r="E4958" s="2669" t="s">
        <v>8528</v>
      </c>
      <c r="F4958" s="2669" t="s">
        <v>11034</v>
      </c>
      <c r="G4958" s="2669" t="s">
        <v>8980</v>
      </c>
      <c r="H4958" s="2669" t="s">
        <v>9055</v>
      </c>
      <c r="I4958" s="3025">
        <v>0</v>
      </c>
      <c r="J4958" s="3025">
        <v>51.1</v>
      </c>
      <c r="O4958">
        <f>SUMIF('3BL ACTUAL'!C:C,G4958,'3BL ACTUAL'!J:J)</f>
        <v>0</v>
      </c>
    </row>
    <row r="4959" spans="1:15">
      <c r="H4959" t="s">
        <v>8529</v>
      </c>
      <c r="O4959">
        <f>SUMIF('3BL ACTUAL'!C:C,G4959,'3BL ACTUAL'!J:J)</f>
        <v>0</v>
      </c>
    </row>
    <row r="4960" spans="1:15">
      <c r="O4960">
        <f>SUMIF('3BL ACTUAL'!C:C,G4960,'3BL ACTUAL'!J:J)</f>
        <v>0</v>
      </c>
    </row>
    <row r="4961" spans="1:15">
      <c r="H4961" s="2668" t="s">
        <v>11035</v>
      </c>
      <c r="O4961">
        <f>SUMIF('3BL ACTUAL'!C:C,G4961,'3BL ACTUAL'!J:J)</f>
        <v>0</v>
      </c>
    </row>
    <row r="4962" spans="1:15">
      <c r="A4962" s="2669" t="s">
        <v>11009</v>
      </c>
      <c r="B4962" s="2669" t="s">
        <v>5169</v>
      </c>
      <c r="C4962" s="2669" t="s">
        <v>5298</v>
      </c>
      <c r="D4962" s="2669" t="s">
        <v>5299</v>
      </c>
      <c r="E4962" s="2669" t="s">
        <v>8800</v>
      </c>
      <c r="F4962" s="2669" t="s">
        <v>11036</v>
      </c>
      <c r="G4962" s="2669" t="s">
        <v>8992</v>
      </c>
      <c r="H4962" s="2669" t="s">
        <v>8993</v>
      </c>
      <c r="I4962" s="3025">
        <v>415.39</v>
      </c>
      <c r="J4962" s="3025">
        <v>0</v>
      </c>
      <c r="O4962">
        <f>SUMIF('3BL ACTUAL'!C:C,G4962,'3BL ACTUAL'!J:J)</f>
        <v>0</v>
      </c>
    </row>
    <row r="4963" spans="1:15">
      <c r="A4963" s="2669" t="s">
        <v>11009</v>
      </c>
      <c r="B4963" s="2669" t="s">
        <v>5169</v>
      </c>
      <c r="C4963" s="2669" t="s">
        <v>5298</v>
      </c>
      <c r="D4963" s="2669" t="s">
        <v>5299</v>
      </c>
      <c r="E4963" s="2669" t="s">
        <v>8800</v>
      </c>
      <c r="F4963" s="2669" t="s">
        <v>11036</v>
      </c>
      <c r="G4963" s="2669" t="s">
        <v>8784</v>
      </c>
      <c r="H4963" s="2669" t="s">
        <v>9036</v>
      </c>
      <c r="I4963" s="3025">
        <v>0</v>
      </c>
      <c r="J4963" s="3025">
        <v>415.39</v>
      </c>
      <c r="O4963">
        <f>SUMIF('3BL ACTUAL'!C:C,G4963,'3BL ACTUAL'!J:J)</f>
        <v>0</v>
      </c>
    </row>
    <row r="4964" spans="1:15">
      <c r="H4964" t="s">
        <v>8801</v>
      </c>
      <c r="O4964">
        <f>SUMIF('3BL ACTUAL'!C:C,G4964,'3BL ACTUAL'!J:J)</f>
        <v>0</v>
      </c>
    </row>
    <row r="4965" spans="1:15">
      <c r="O4965">
        <f>SUMIF('3BL ACTUAL'!C:C,G4965,'3BL ACTUAL'!J:J)</f>
        <v>0</v>
      </c>
    </row>
    <row r="4966" spans="1:15">
      <c r="H4966" s="2668" t="s">
        <v>11037</v>
      </c>
      <c r="O4966">
        <f>SUMIF('3BL ACTUAL'!C:C,G4966,'3BL ACTUAL'!J:J)</f>
        <v>0</v>
      </c>
    </row>
    <row r="4967" spans="1:15">
      <c r="A4967" s="2669" t="s">
        <v>11009</v>
      </c>
      <c r="B4967" s="2669" t="s">
        <v>5169</v>
      </c>
      <c r="C4967" s="2669" t="s">
        <v>5298</v>
      </c>
      <c r="D4967" s="2669" t="s">
        <v>5299</v>
      </c>
      <c r="E4967" s="2669" t="s">
        <v>8802</v>
      </c>
      <c r="F4967" s="2669" t="s">
        <v>11038</v>
      </c>
      <c r="G4967" s="2669" t="s">
        <v>8992</v>
      </c>
      <c r="H4967" s="2669" t="s">
        <v>8993</v>
      </c>
      <c r="I4967" s="3025">
        <v>415.39</v>
      </c>
      <c r="J4967" s="3025">
        <v>0</v>
      </c>
      <c r="O4967">
        <f>SUMIF('3BL ACTUAL'!C:C,G4967,'3BL ACTUAL'!J:J)</f>
        <v>0</v>
      </c>
    </row>
    <row r="4968" spans="1:15">
      <c r="A4968" s="2669" t="s">
        <v>11009</v>
      </c>
      <c r="B4968" s="2669" t="s">
        <v>5169</v>
      </c>
      <c r="C4968" s="2669" t="s">
        <v>5298</v>
      </c>
      <c r="D4968" s="2669" t="s">
        <v>5299</v>
      </c>
      <c r="E4968" s="2669" t="s">
        <v>8802</v>
      </c>
      <c r="F4968" s="2669" t="s">
        <v>11038</v>
      </c>
      <c r="G4968" s="2669" t="s">
        <v>8784</v>
      </c>
      <c r="H4968" s="2669" t="s">
        <v>9036</v>
      </c>
      <c r="I4968" s="3025">
        <v>0</v>
      </c>
      <c r="J4968" s="3025">
        <v>415.39</v>
      </c>
      <c r="O4968">
        <f>SUMIF('3BL ACTUAL'!C:C,G4968,'3BL ACTUAL'!J:J)</f>
        <v>0</v>
      </c>
    </row>
    <row r="4969" spans="1:15">
      <c r="H4969" t="s">
        <v>8803</v>
      </c>
      <c r="O4969">
        <f>SUMIF('3BL ACTUAL'!C:C,G4969,'3BL ACTUAL'!J:J)</f>
        <v>0</v>
      </c>
    </row>
    <row r="4970" spans="1:15">
      <c r="O4970">
        <f>SUMIF('3BL ACTUAL'!C:C,G4970,'3BL ACTUAL'!J:J)</f>
        <v>0</v>
      </c>
    </row>
    <row r="4971" spans="1:15">
      <c r="H4971" s="2668" t="s">
        <v>11039</v>
      </c>
      <c r="O4971">
        <f>SUMIF('3BL ACTUAL'!C:C,G4971,'3BL ACTUAL'!J:J)</f>
        <v>0</v>
      </c>
    </row>
    <row r="4972" spans="1:15">
      <c r="A4972" s="2669" t="s">
        <v>11009</v>
      </c>
      <c r="B4972" s="2669" t="s">
        <v>5169</v>
      </c>
      <c r="C4972" s="2669" t="s">
        <v>5298</v>
      </c>
      <c r="D4972" s="2669" t="s">
        <v>5299</v>
      </c>
      <c r="E4972" s="2669" t="s">
        <v>8804</v>
      </c>
      <c r="F4972" s="2669" t="s">
        <v>11040</v>
      </c>
      <c r="G4972" s="2669" t="s">
        <v>8994</v>
      </c>
      <c r="H4972" s="2669" t="s">
        <v>8995</v>
      </c>
      <c r="I4972" s="3025">
        <v>161.54</v>
      </c>
      <c r="J4972" s="3025">
        <v>0</v>
      </c>
      <c r="O4972">
        <f>SUMIF('3BL ACTUAL'!C:C,G4972,'3BL ACTUAL'!J:J)</f>
        <v>0</v>
      </c>
    </row>
    <row r="4973" spans="1:15">
      <c r="A4973" s="2669" t="s">
        <v>11009</v>
      </c>
      <c r="B4973" s="2669" t="s">
        <v>5169</v>
      </c>
      <c r="C4973" s="2669" t="s">
        <v>5298</v>
      </c>
      <c r="D4973" s="2669" t="s">
        <v>5299</v>
      </c>
      <c r="E4973" s="2669" t="s">
        <v>8804</v>
      </c>
      <c r="F4973" s="2669" t="s">
        <v>11040</v>
      </c>
      <c r="G4973" s="2669" t="s">
        <v>8784</v>
      </c>
      <c r="H4973" s="2669" t="s">
        <v>9036</v>
      </c>
      <c r="I4973" s="3025">
        <v>0</v>
      </c>
      <c r="J4973" s="3025">
        <v>161.54</v>
      </c>
      <c r="O4973">
        <f>SUMIF('3BL ACTUAL'!C:C,G4973,'3BL ACTUAL'!J:J)</f>
        <v>0</v>
      </c>
    </row>
    <row r="4974" spans="1:15">
      <c r="H4974" t="s">
        <v>8805</v>
      </c>
      <c r="O4974">
        <f>SUMIF('3BL ACTUAL'!C:C,G4974,'3BL ACTUAL'!J:J)</f>
        <v>0</v>
      </c>
    </row>
    <row r="4975" spans="1:15">
      <c r="O4975">
        <f>SUMIF('3BL ACTUAL'!C:C,G4975,'3BL ACTUAL'!J:J)</f>
        <v>0</v>
      </c>
    </row>
    <row r="4976" spans="1:15">
      <c r="H4976" s="2668" t="s">
        <v>11041</v>
      </c>
      <c r="O4976">
        <f>SUMIF('3BL ACTUAL'!C:C,G4976,'3BL ACTUAL'!J:J)</f>
        <v>0</v>
      </c>
    </row>
    <row r="4977" spans="1:15">
      <c r="A4977" s="2669" t="s">
        <v>11009</v>
      </c>
      <c r="B4977" s="2669" t="s">
        <v>5169</v>
      </c>
      <c r="C4977" s="2669" t="s">
        <v>5298</v>
      </c>
      <c r="D4977" s="2669" t="s">
        <v>5299</v>
      </c>
      <c r="E4977" s="2669" t="s">
        <v>8806</v>
      </c>
      <c r="F4977" s="2669" t="s">
        <v>11042</v>
      </c>
      <c r="G4977" s="2669" t="s">
        <v>8994</v>
      </c>
      <c r="H4977" s="2669" t="s">
        <v>8995</v>
      </c>
      <c r="I4977" s="3025">
        <v>161.54</v>
      </c>
      <c r="J4977" s="3025">
        <v>0</v>
      </c>
      <c r="O4977">
        <f>SUMIF('3BL ACTUAL'!C:C,G4977,'3BL ACTUAL'!J:J)</f>
        <v>0</v>
      </c>
    </row>
    <row r="4978" spans="1:15">
      <c r="A4978" s="2669" t="s">
        <v>11009</v>
      </c>
      <c r="B4978" s="2669" t="s">
        <v>5169</v>
      </c>
      <c r="C4978" s="2669" t="s">
        <v>5298</v>
      </c>
      <c r="D4978" s="2669" t="s">
        <v>5299</v>
      </c>
      <c r="E4978" s="2669" t="s">
        <v>8806</v>
      </c>
      <c r="F4978" s="2669" t="s">
        <v>11042</v>
      </c>
      <c r="G4978" s="2669" t="s">
        <v>8784</v>
      </c>
      <c r="H4978" s="2669" t="s">
        <v>9036</v>
      </c>
      <c r="I4978" s="3025">
        <v>0</v>
      </c>
      <c r="J4978" s="3025">
        <v>161.54</v>
      </c>
      <c r="O4978">
        <f>SUMIF('3BL ACTUAL'!C:C,G4978,'3BL ACTUAL'!J:J)</f>
        <v>0</v>
      </c>
    </row>
    <row r="4979" spans="1:15">
      <c r="H4979" t="s">
        <v>8807</v>
      </c>
      <c r="O4979">
        <f>SUMIF('3BL ACTUAL'!C:C,G4979,'3BL ACTUAL'!J:J)</f>
        <v>0</v>
      </c>
    </row>
    <row r="4980" spans="1:15">
      <c r="O4980">
        <f>SUMIF('3BL ACTUAL'!C:C,G4980,'3BL ACTUAL'!J:J)</f>
        <v>0</v>
      </c>
    </row>
    <row r="4981" spans="1:15">
      <c r="H4981" s="2668" t="s">
        <v>11043</v>
      </c>
      <c r="N4981" s="1460">
        <v>1</v>
      </c>
      <c r="O4981">
        <f>SUMIF('3BL ACTUAL'!C:C,G4981,'3BL ACTUAL'!J:J)</f>
        <v>0</v>
      </c>
    </row>
    <row r="4982" spans="1:15">
      <c r="A4982" s="2669" t="s">
        <v>11009</v>
      </c>
      <c r="B4982" s="2669" t="s">
        <v>5169</v>
      </c>
      <c r="C4982" s="2669" t="s">
        <v>5298</v>
      </c>
      <c r="D4982" s="2669" t="s">
        <v>5299</v>
      </c>
      <c r="E4982" s="2669" t="s">
        <v>7643</v>
      </c>
      <c r="F4982" s="2669" t="s">
        <v>11044</v>
      </c>
      <c r="G4982" s="2669" t="s">
        <v>5317</v>
      </c>
      <c r="H4982" s="2669" t="s">
        <v>4954</v>
      </c>
      <c r="I4982" s="3025">
        <v>100</v>
      </c>
      <c r="J4982" s="3025">
        <v>0</v>
      </c>
      <c r="O4982">
        <f>SUMIF('3BL ACTUAL'!C:C,G4982,'3BL ACTUAL'!J:J)</f>
        <v>0</v>
      </c>
    </row>
    <row r="4983" spans="1:15">
      <c r="A4983" s="2669" t="s">
        <v>11009</v>
      </c>
      <c r="B4983" s="2669" t="s">
        <v>5169</v>
      </c>
      <c r="C4983" s="2669" t="s">
        <v>5298</v>
      </c>
      <c r="D4983" s="2669" t="s">
        <v>5299</v>
      </c>
      <c r="E4983" s="2669" t="s">
        <v>7643</v>
      </c>
      <c r="F4983" s="2669" t="s">
        <v>11044</v>
      </c>
      <c r="G4983" s="2669" t="s">
        <v>8980</v>
      </c>
      <c r="H4983" s="2669" t="s">
        <v>9055</v>
      </c>
      <c r="I4983" s="3025">
        <v>0</v>
      </c>
      <c r="J4983" s="3025">
        <v>100</v>
      </c>
      <c r="O4983">
        <f>SUMIF('3BL ACTUAL'!C:C,G4983,'3BL ACTUAL'!J:J)</f>
        <v>0</v>
      </c>
    </row>
    <row r="4984" spans="1:15">
      <c r="H4984" t="s">
        <v>7642</v>
      </c>
      <c r="O4984">
        <f>SUMIF('3BL ACTUAL'!C:C,G4984,'3BL ACTUAL'!J:J)</f>
        <v>0</v>
      </c>
    </row>
    <row r="4985" spans="1:15">
      <c r="O4985">
        <f>SUMIF('3BL ACTUAL'!C:C,G4985,'3BL ACTUAL'!J:J)</f>
        <v>0</v>
      </c>
    </row>
    <row r="4986" spans="1:15">
      <c r="H4986" s="2668" t="s">
        <v>11045</v>
      </c>
      <c r="N4986" s="1460">
        <v>1</v>
      </c>
      <c r="O4986">
        <f>SUMIF('3BL ACTUAL'!C:C,G4986,'3BL ACTUAL'!J:J)</f>
        <v>0</v>
      </c>
    </row>
    <row r="4987" spans="1:15">
      <c r="A4987" s="2669" t="s">
        <v>11009</v>
      </c>
      <c r="B4987" s="2669" t="s">
        <v>5169</v>
      </c>
      <c r="C4987" s="2669" t="s">
        <v>5298</v>
      </c>
      <c r="D4987" s="2669" t="s">
        <v>5299</v>
      </c>
      <c r="E4987" s="2669" t="s">
        <v>7644</v>
      </c>
      <c r="F4987" s="2669" t="s">
        <v>11046</v>
      </c>
      <c r="G4987" s="2669" t="s">
        <v>5317</v>
      </c>
      <c r="H4987" s="2669" t="s">
        <v>4954</v>
      </c>
      <c r="I4987" s="3025">
        <v>250</v>
      </c>
      <c r="J4987" s="3025">
        <v>0</v>
      </c>
      <c r="O4987">
        <f>SUMIF('3BL ACTUAL'!C:C,G4987,'3BL ACTUAL'!J:J)</f>
        <v>0</v>
      </c>
    </row>
    <row r="4988" spans="1:15">
      <c r="A4988" s="2669" t="s">
        <v>11009</v>
      </c>
      <c r="B4988" s="2669" t="s">
        <v>5169</v>
      </c>
      <c r="C4988" s="2669" t="s">
        <v>5298</v>
      </c>
      <c r="D4988" s="2669" t="s">
        <v>5299</v>
      </c>
      <c r="E4988" s="2669" t="s">
        <v>7644</v>
      </c>
      <c r="F4988" s="2669" t="s">
        <v>11046</v>
      </c>
      <c r="G4988" s="2669" t="s">
        <v>8980</v>
      </c>
      <c r="H4988" s="2669" t="s">
        <v>9055</v>
      </c>
      <c r="I4988" s="3025">
        <v>0</v>
      </c>
      <c r="J4988" s="3025">
        <v>250</v>
      </c>
      <c r="O4988">
        <f>SUMIF('3BL ACTUAL'!C:C,G4988,'3BL ACTUAL'!J:J)</f>
        <v>0</v>
      </c>
    </row>
    <row r="4989" spans="1:15">
      <c r="H4989" t="s">
        <v>7645</v>
      </c>
      <c r="O4989">
        <f>SUMIF('3BL ACTUAL'!C:C,G4989,'3BL ACTUAL'!J:J)</f>
        <v>0</v>
      </c>
    </row>
    <row r="4990" spans="1:15">
      <c r="O4990">
        <f>SUMIF('3BL ACTUAL'!C:C,G4990,'3BL ACTUAL'!J:J)</f>
        <v>0</v>
      </c>
    </row>
    <row r="4991" spans="1:15">
      <c r="H4991" s="2668" t="s">
        <v>11047</v>
      </c>
      <c r="N4991" s="1460">
        <v>1</v>
      </c>
      <c r="O4991">
        <f>SUMIF('3BL ACTUAL'!C:C,G4991,'3BL ACTUAL'!J:J)</f>
        <v>0</v>
      </c>
    </row>
    <row r="4992" spans="1:15">
      <c r="A4992" s="2669" t="s">
        <v>11009</v>
      </c>
      <c r="B4992" s="2669" t="s">
        <v>5169</v>
      </c>
      <c r="C4992" s="2669" t="s">
        <v>5298</v>
      </c>
      <c r="D4992" s="2669" t="s">
        <v>5299</v>
      </c>
      <c r="E4992" s="2669" t="s">
        <v>7646</v>
      </c>
      <c r="F4992" s="2669" t="s">
        <v>11048</v>
      </c>
      <c r="G4992" s="2669" t="s">
        <v>5317</v>
      </c>
      <c r="H4992" s="2669" t="s">
        <v>4954</v>
      </c>
      <c r="I4992" s="3025">
        <v>200</v>
      </c>
      <c r="J4992" s="3025">
        <v>0</v>
      </c>
      <c r="O4992">
        <f>SUMIF('3BL ACTUAL'!C:C,G4992,'3BL ACTUAL'!J:J)</f>
        <v>0</v>
      </c>
    </row>
    <row r="4993" spans="1:15">
      <c r="A4993" s="2669" t="s">
        <v>11009</v>
      </c>
      <c r="B4993" s="2669" t="s">
        <v>5169</v>
      </c>
      <c r="C4993" s="2669" t="s">
        <v>5298</v>
      </c>
      <c r="D4993" s="2669" t="s">
        <v>5299</v>
      </c>
      <c r="E4993" s="2669" t="s">
        <v>7646</v>
      </c>
      <c r="F4993" s="2669" t="s">
        <v>11048</v>
      </c>
      <c r="G4993" s="2669" t="s">
        <v>8980</v>
      </c>
      <c r="H4993" s="2669" t="s">
        <v>9055</v>
      </c>
      <c r="I4993" s="3025">
        <v>0</v>
      </c>
      <c r="J4993" s="3025">
        <v>200</v>
      </c>
      <c r="O4993">
        <f>SUMIF('3BL ACTUAL'!C:C,G4993,'3BL ACTUAL'!J:J)</f>
        <v>0</v>
      </c>
    </row>
    <row r="4994" spans="1:15">
      <c r="H4994" t="s">
        <v>7645</v>
      </c>
      <c r="O4994">
        <f>SUMIF('3BL ACTUAL'!C:C,G4994,'3BL ACTUAL'!J:J)</f>
        <v>0</v>
      </c>
    </row>
    <row r="4995" spans="1:15">
      <c r="O4995">
        <f>SUMIF('3BL ACTUAL'!C:C,G4995,'3BL ACTUAL'!J:J)</f>
        <v>0</v>
      </c>
    </row>
    <row r="4996" spans="1:15">
      <c r="H4996" s="2668" t="s">
        <v>11049</v>
      </c>
      <c r="N4996" s="1460">
        <v>1</v>
      </c>
      <c r="O4996">
        <f>SUMIF('3BL ACTUAL'!C:C,G4996,'3BL ACTUAL'!J:J)</f>
        <v>0</v>
      </c>
    </row>
    <row r="4997" spans="1:15">
      <c r="A4997" s="2669" t="s">
        <v>11009</v>
      </c>
      <c r="B4997" s="2669" t="s">
        <v>5169</v>
      </c>
      <c r="C4997" s="2669" t="s">
        <v>5298</v>
      </c>
      <c r="D4997" s="2669" t="s">
        <v>5299</v>
      </c>
      <c r="E4997" s="2669" t="s">
        <v>7925</v>
      </c>
      <c r="F4997" s="2669" t="s">
        <v>11050</v>
      </c>
      <c r="G4997" s="2669" t="s">
        <v>5347</v>
      </c>
      <c r="H4997" s="2669" t="s">
        <v>4999</v>
      </c>
      <c r="I4997" s="3025">
        <v>330.8</v>
      </c>
      <c r="J4997" s="3025">
        <v>0</v>
      </c>
      <c r="O4997">
        <f>SUMIF('3BL ACTUAL'!C:C,G4997,'3BL ACTUAL'!J:J)</f>
        <v>0</v>
      </c>
    </row>
    <row r="4998" spans="1:15">
      <c r="A4998" s="2669" t="s">
        <v>11009</v>
      </c>
      <c r="B4998" s="2669" t="s">
        <v>5169</v>
      </c>
      <c r="C4998" s="2669" t="s">
        <v>5298</v>
      </c>
      <c r="D4998" s="2669" t="s">
        <v>5299</v>
      </c>
      <c r="E4998" s="2669" t="s">
        <v>7925</v>
      </c>
      <c r="F4998" s="2669" t="s">
        <v>11050</v>
      </c>
      <c r="G4998" s="2669" t="s">
        <v>8980</v>
      </c>
      <c r="H4998" s="2669" t="s">
        <v>9055</v>
      </c>
      <c r="I4998" s="3025">
        <v>0</v>
      </c>
      <c r="J4998" s="3025">
        <v>330.8</v>
      </c>
      <c r="O4998">
        <f>SUMIF('3BL ACTUAL'!C:C,G4998,'3BL ACTUAL'!J:J)</f>
        <v>0</v>
      </c>
    </row>
    <row r="4999" spans="1:15">
      <c r="H4999" t="s">
        <v>7926</v>
      </c>
      <c r="O4999">
        <f>SUMIF('3BL ACTUAL'!C:C,G4999,'3BL ACTUAL'!J:J)</f>
        <v>0</v>
      </c>
    </row>
    <row r="5000" spans="1:15">
      <c r="O5000">
        <f>SUMIF('3BL ACTUAL'!C:C,G5000,'3BL ACTUAL'!J:J)</f>
        <v>0</v>
      </c>
    </row>
    <row r="5001" spans="1:15">
      <c r="H5001" s="2668" t="s">
        <v>11051</v>
      </c>
      <c r="O5001">
        <f>SUMIF('3BL ACTUAL'!C:C,G5001,'3BL ACTUAL'!J:J)</f>
        <v>0</v>
      </c>
    </row>
    <row r="5002" spans="1:15">
      <c r="A5002" s="2669" t="s">
        <v>11052</v>
      </c>
      <c r="B5002" s="2669" t="s">
        <v>5071</v>
      </c>
      <c r="C5002" s="2669" t="s">
        <v>9011</v>
      </c>
      <c r="D5002" s="2669" t="s">
        <v>5071</v>
      </c>
      <c r="E5002" s="2669" t="s">
        <v>7150</v>
      </c>
      <c r="F5002" s="2669" t="s">
        <v>11053</v>
      </c>
      <c r="G5002" s="2669" t="s">
        <v>5311</v>
      </c>
      <c r="H5002" s="2669" t="s">
        <v>5015</v>
      </c>
      <c r="I5002" s="3025">
        <v>225</v>
      </c>
      <c r="J5002" s="3025">
        <v>0</v>
      </c>
      <c r="O5002">
        <f>SUMIF('3BL ACTUAL'!C:C,G5002,'3BL ACTUAL'!J:J)</f>
        <v>0</v>
      </c>
    </row>
    <row r="5003" spans="1:15">
      <c r="A5003" s="2669" t="s">
        <v>11052</v>
      </c>
      <c r="B5003" s="2669" t="s">
        <v>5071</v>
      </c>
      <c r="C5003" s="2669" t="s">
        <v>9011</v>
      </c>
      <c r="D5003" s="2669" t="s">
        <v>5071</v>
      </c>
      <c r="E5003" s="2669" t="s">
        <v>7150</v>
      </c>
      <c r="F5003" s="2669" t="s">
        <v>11053</v>
      </c>
      <c r="G5003" s="2669" t="s">
        <v>5297</v>
      </c>
      <c r="H5003" s="2669" t="s">
        <v>5075</v>
      </c>
      <c r="I5003" s="3025">
        <v>0</v>
      </c>
      <c r="J5003" s="3025">
        <v>225</v>
      </c>
      <c r="O5003">
        <f>SUMIF('3BL ACTUAL'!C:C,G5003,'3BL ACTUAL'!J:J)</f>
        <v>0</v>
      </c>
    </row>
    <row r="5004" spans="1:15">
      <c r="H5004" t="s">
        <v>7151</v>
      </c>
      <c r="O5004">
        <f>SUMIF('3BL ACTUAL'!C:C,G5004,'3BL ACTUAL'!J:J)</f>
        <v>0</v>
      </c>
    </row>
    <row r="5005" spans="1:15">
      <c r="O5005">
        <f>SUMIF('3BL ACTUAL'!C:C,G5005,'3BL ACTUAL'!J:J)</f>
        <v>0</v>
      </c>
    </row>
    <row r="5006" spans="1:15">
      <c r="H5006" s="2668" t="s">
        <v>11054</v>
      </c>
      <c r="O5006">
        <f>SUMIF('3BL ACTUAL'!C:C,G5006,'3BL ACTUAL'!J:J)</f>
        <v>0</v>
      </c>
    </row>
    <row r="5007" spans="1:15">
      <c r="A5007" s="2669" t="s">
        <v>11052</v>
      </c>
      <c r="B5007" s="2669" t="s">
        <v>5071</v>
      </c>
      <c r="C5007" s="2669" t="s">
        <v>9011</v>
      </c>
      <c r="D5007" s="2669" t="s">
        <v>5071</v>
      </c>
      <c r="E5007" s="2669" t="s">
        <v>7152</v>
      </c>
      <c r="F5007" s="2669" t="s">
        <v>11055</v>
      </c>
      <c r="G5007" s="2669" t="s">
        <v>5311</v>
      </c>
      <c r="H5007" s="2669" t="s">
        <v>5015</v>
      </c>
      <c r="I5007" s="3025">
        <v>1417.58</v>
      </c>
      <c r="J5007" s="3025">
        <v>0</v>
      </c>
      <c r="O5007">
        <f>SUMIF('3BL ACTUAL'!C:C,G5007,'3BL ACTUAL'!J:J)</f>
        <v>0</v>
      </c>
    </row>
    <row r="5008" spans="1:15">
      <c r="A5008" s="2669" t="s">
        <v>11052</v>
      </c>
      <c r="B5008" s="2669" t="s">
        <v>5071</v>
      </c>
      <c r="C5008" s="2669" t="s">
        <v>9011</v>
      </c>
      <c r="D5008" s="2669" t="s">
        <v>5071</v>
      </c>
      <c r="E5008" s="2669" t="s">
        <v>7152</v>
      </c>
      <c r="F5008" s="2669" t="s">
        <v>11055</v>
      </c>
      <c r="G5008" s="2669" t="s">
        <v>5297</v>
      </c>
      <c r="H5008" s="2669" t="s">
        <v>5075</v>
      </c>
      <c r="I5008" s="3025">
        <v>0</v>
      </c>
      <c r="J5008" s="3025">
        <v>1417.58</v>
      </c>
      <c r="O5008">
        <f>SUMIF('3BL ACTUAL'!C:C,G5008,'3BL ACTUAL'!J:J)</f>
        <v>0</v>
      </c>
    </row>
    <row r="5009" spans="1:15">
      <c r="H5009" t="s">
        <v>7151</v>
      </c>
      <c r="O5009">
        <f>SUMIF('3BL ACTUAL'!C:C,G5009,'3BL ACTUAL'!J:J)</f>
        <v>0</v>
      </c>
    </row>
    <row r="5010" spans="1:15">
      <c r="O5010">
        <f>SUMIF('3BL ACTUAL'!C:C,G5010,'3BL ACTUAL'!J:J)</f>
        <v>0</v>
      </c>
    </row>
    <row r="5011" spans="1:15">
      <c r="H5011" s="2668" t="s">
        <v>11056</v>
      </c>
      <c r="O5011">
        <f>SUMIF('3BL ACTUAL'!C:C,G5011,'3BL ACTUAL'!J:J)</f>
        <v>0</v>
      </c>
    </row>
    <row r="5012" spans="1:15">
      <c r="A5012" s="2669" t="s">
        <v>11052</v>
      </c>
      <c r="B5012" s="2669" t="s">
        <v>5071</v>
      </c>
      <c r="C5012" s="2669" t="s">
        <v>9011</v>
      </c>
      <c r="D5012" s="2669" t="s">
        <v>5071</v>
      </c>
      <c r="E5012" s="2669" t="s">
        <v>7153</v>
      </c>
      <c r="F5012" s="2669" t="s">
        <v>11057</v>
      </c>
      <c r="G5012" s="2669" t="s">
        <v>5311</v>
      </c>
      <c r="H5012" s="2669" t="s">
        <v>5015</v>
      </c>
      <c r="I5012" s="3025">
        <v>1205</v>
      </c>
      <c r="J5012" s="3025">
        <v>0</v>
      </c>
      <c r="O5012">
        <f>SUMIF('3BL ACTUAL'!C:C,G5012,'3BL ACTUAL'!J:J)</f>
        <v>0</v>
      </c>
    </row>
    <row r="5013" spans="1:15">
      <c r="A5013" s="2669" t="s">
        <v>11052</v>
      </c>
      <c r="B5013" s="2669" t="s">
        <v>5071</v>
      </c>
      <c r="C5013" s="2669" t="s">
        <v>9011</v>
      </c>
      <c r="D5013" s="2669" t="s">
        <v>5071</v>
      </c>
      <c r="E5013" s="2669" t="s">
        <v>7153</v>
      </c>
      <c r="F5013" s="2669" t="s">
        <v>11057</v>
      </c>
      <c r="G5013" s="2669" t="s">
        <v>5297</v>
      </c>
      <c r="H5013" s="2669" t="s">
        <v>5075</v>
      </c>
      <c r="I5013" s="3025">
        <v>0</v>
      </c>
      <c r="J5013" s="3025">
        <v>1205</v>
      </c>
      <c r="O5013">
        <f>SUMIF('3BL ACTUAL'!C:C,G5013,'3BL ACTUAL'!J:J)</f>
        <v>0</v>
      </c>
    </row>
    <row r="5014" spans="1:15">
      <c r="H5014" t="s">
        <v>7151</v>
      </c>
      <c r="O5014">
        <f>SUMIF('3BL ACTUAL'!C:C,G5014,'3BL ACTUAL'!J:J)</f>
        <v>0</v>
      </c>
    </row>
    <row r="5015" spans="1:15">
      <c r="O5015">
        <f>SUMIF('3BL ACTUAL'!C:C,G5015,'3BL ACTUAL'!J:J)</f>
        <v>0</v>
      </c>
    </row>
    <row r="5016" spans="1:15">
      <c r="H5016" s="2668" t="s">
        <v>11058</v>
      </c>
      <c r="O5016">
        <f>SUMIF('3BL ACTUAL'!C:C,G5016,'3BL ACTUAL'!J:J)</f>
        <v>0</v>
      </c>
    </row>
    <row r="5017" spans="1:15">
      <c r="A5017" s="2669" t="s">
        <v>11052</v>
      </c>
      <c r="B5017" s="2669"/>
      <c r="C5017" s="2669"/>
      <c r="D5017" s="2669" t="s">
        <v>5073</v>
      </c>
      <c r="E5017" s="2669" t="s">
        <v>7154</v>
      </c>
      <c r="F5017" s="2669" t="s">
        <v>11059</v>
      </c>
      <c r="G5017" s="2669" t="s">
        <v>5356</v>
      </c>
      <c r="H5017" s="2669" t="s">
        <v>5025</v>
      </c>
      <c r="I5017" s="3025">
        <v>3383</v>
      </c>
      <c r="J5017" s="3025">
        <v>0</v>
      </c>
      <c r="O5017">
        <f>SUMIF('3BL ACTUAL'!C:C,G5017,'3BL ACTUAL'!J:J)</f>
        <v>0</v>
      </c>
    </row>
    <row r="5018" spans="1:15">
      <c r="A5018" s="2669" t="s">
        <v>11052</v>
      </c>
      <c r="B5018" s="2669"/>
      <c r="C5018" s="2669"/>
      <c r="D5018" s="2669" t="s">
        <v>5073</v>
      </c>
      <c r="E5018" s="2669" t="s">
        <v>7154</v>
      </c>
      <c r="F5018" s="2669" t="s">
        <v>11059</v>
      </c>
      <c r="G5018" s="2669" t="s">
        <v>5297</v>
      </c>
      <c r="H5018" s="2669" t="s">
        <v>5075</v>
      </c>
      <c r="I5018" s="3025">
        <v>0</v>
      </c>
      <c r="J5018" s="3025">
        <v>3383</v>
      </c>
      <c r="O5018">
        <f>SUMIF('3BL ACTUAL'!C:C,G5018,'3BL ACTUAL'!J:J)</f>
        <v>0</v>
      </c>
    </row>
    <row r="5019" spans="1:15">
      <c r="H5019" t="s">
        <v>7155</v>
      </c>
      <c r="O5019">
        <f>SUMIF('3BL ACTUAL'!C:C,G5019,'3BL ACTUAL'!J:J)</f>
        <v>0</v>
      </c>
    </row>
    <row r="5020" spans="1:15">
      <c r="O5020">
        <f>SUMIF('3BL ACTUAL'!C:C,G5020,'3BL ACTUAL'!J:J)</f>
        <v>0</v>
      </c>
    </row>
    <row r="5021" spans="1:15">
      <c r="H5021" s="2668" t="s">
        <v>11060</v>
      </c>
      <c r="O5021">
        <f>SUMIF('3BL ACTUAL'!C:C,G5021,'3BL ACTUAL'!J:J)</f>
        <v>0</v>
      </c>
    </row>
    <row r="5022" spans="1:15">
      <c r="A5022" s="2669" t="s">
        <v>11052</v>
      </c>
      <c r="B5022" s="2669" t="s">
        <v>4415</v>
      </c>
      <c r="C5022" s="2669" t="s">
        <v>5059</v>
      </c>
      <c r="D5022" s="2669" t="s">
        <v>4415</v>
      </c>
      <c r="E5022" s="2669" t="s">
        <v>8615</v>
      </c>
      <c r="F5022" s="2669" t="s">
        <v>11061</v>
      </c>
      <c r="G5022" s="2669" t="s">
        <v>5308</v>
      </c>
      <c r="H5022" s="2669" t="s">
        <v>5097</v>
      </c>
      <c r="I5022" s="3025">
        <v>0</v>
      </c>
      <c r="J5022" s="3025">
        <v>0</v>
      </c>
      <c r="O5022">
        <f>SUMIF('3BL ACTUAL'!C:C,G5022,'3BL ACTUAL'!J:J)</f>
        <v>0</v>
      </c>
    </row>
    <row r="5023" spans="1:15">
      <c r="A5023" s="2669" t="s">
        <v>11052</v>
      </c>
      <c r="B5023" s="2669" t="s">
        <v>4415</v>
      </c>
      <c r="C5023" s="2669" t="s">
        <v>5059</v>
      </c>
      <c r="D5023" s="2669" t="s">
        <v>4415</v>
      </c>
      <c r="E5023" s="2669" t="s">
        <v>8615</v>
      </c>
      <c r="F5023" s="2669" t="s">
        <v>11061</v>
      </c>
      <c r="G5023" s="2669" t="s">
        <v>5356</v>
      </c>
      <c r="H5023" s="2669" t="s">
        <v>5025</v>
      </c>
      <c r="I5023" s="3025">
        <v>31.01</v>
      </c>
      <c r="J5023" s="3025">
        <v>0</v>
      </c>
      <c r="O5023">
        <f>SUMIF('3BL ACTUAL'!C:C,G5023,'3BL ACTUAL'!J:J)</f>
        <v>0</v>
      </c>
    </row>
    <row r="5024" spans="1:15">
      <c r="A5024" s="2669" t="s">
        <v>11052</v>
      </c>
      <c r="B5024" s="2669" t="s">
        <v>4415</v>
      </c>
      <c r="C5024" s="2669" t="s">
        <v>5059</v>
      </c>
      <c r="D5024" s="2669" t="s">
        <v>4415</v>
      </c>
      <c r="E5024" s="2669" t="s">
        <v>8615</v>
      </c>
      <c r="F5024" s="2669" t="s">
        <v>11061</v>
      </c>
      <c r="G5024" s="2669" t="s">
        <v>5303</v>
      </c>
      <c r="H5024" s="2669" t="s">
        <v>5063</v>
      </c>
      <c r="I5024" s="3025">
        <v>0</v>
      </c>
      <c r="J5024" s="3025">
        <v>0</v>
      </c>
      <c r="O5024">
        <f>SUMIF('3BL ACTUAL'!C:C,G5024,'3BL ACTUAL'!J:J)</f>
        <v>0</v>
      </c>
    </row>
    <row r="5025" spans="1:15">
      <c r="A5025" s="2669" t="s">
        <v>11052</v>
      </c>
      <c r="B5025" s="2669" t="s">
        <v>4415</v>
      </c>
      <c r="C5025" s="2669" t="s">
        <v>5059</v>
      </c>
      <c r="D5025" s="2669" t="s">
        <v>4415</v>
      </c>
      <c r="E5025" s="2669" t="s">
        <v>8615</v>
      </c>
      <c r="F5025" s="2669" t="s">
        <v>11061</v>
      </c>
      <c r="G5025" s="2669" t="s">
        <v>5311</v>
      </c>
      <c r="H5025" s="2669" t="s">
        <v>5064</v>
      </c>
      <c r="I5025" s="3025">
        <v>0</v>
      </c>
      <c r="J5025" s="3025">
        <v>31.01</v>
      </c>
      <c r="O5025">
        <f>SUMIF('3BL ACTUAL'!C:C,G5025,'3BL ACTUAL'!J:J)</f>
        <v>0</v>
      </c>
    </row>
    <row r="5026" spans="1:15">
      <c r="H5026" t="s">
        <v>8616</v>
      </c>
      <c r="O5026">
        <f>SUMIF('3BL ACTUAL'!C:C,G5026,'3BL ACTUAL'!J:J)</f>
        <v>0</v>
      </c>
    </row>
    <row r="5027" spans="1:15">
      <c r="O5027">
        <f>SUMIF('3BL ACTUAL'!C:C,G5027,'3BL ACTUAL'!J:J)</f>
        <v>0</v>
      </c>
    </row>
    <row r="5028" spans="1:15">
      <c r="H5028" s="2668" t="s">
        <v>11062</v>
      </c>
      <c r="O5028">
        <f>SUMIF('3BL ACTUAL'!C:C,G5028,'3BL ACTUAL'!J:J)</f>
        <v>0</v>
      </c>
    </row>
    <row r="5029" spans="1:15">
      <c r="A5029" s="2669" t="s">
        <v>11052</v>
      </c>
      <c r="B5029" s="2669" t="s">
        <v>4415</v>
      </c>
      <c r="C5029" s="2669" t="s">
        <v>5059</v>
      </c>
      <c r="D5029" s="2669" t="s">
        <v>4415</v>
      </c>
      <c r="E5029" s="2669" t="s">
        <v>7923</v>
      </c>
      <c r="F5029" s="2669" t="s">
        <v>11063</v>
      </c>
      <c r="G5029" s="2669" t="s">
        <v>5308</v>
      </c>
      <c r="H5029" s="2669" t="s">
        <v>5097</v>
      </c>
      <c r="I5029" s="3025">
        <v>0</v>
      </c>
      <c r="J5029" s="3025">
        <v>0</v>
      </c>
      <c r="O5029">
        <f>SUMIF('3BL ACTUAL'!C:C,G5029,'3BL ACTUAL'!J:J)</f>
        <v>0</v>
      </c>
    </row>
    <row r="5030" spans="1:15">
      <c r="A5030" s="2669" t="s">
        <v>11052</v>
      </c>
      <c r="B5030" s="2669" t="s">
        <v>4415</v>
      </c>
      <c r="C5030" s="2669" t="s">
        <v>5059</v>
      </c>
      <c r="D5030" s="2669" t="s">
        <v>4415</v>
      </c>
      <c r="E5030" s="2669" t="s">
        <v>7923</v>
      </c>
      <c r="F5030" s="2669" t="s">
        <v>11063</v>
      </c>
      <c r="G5030" s="2669" t="s">
        <v>5347</v>
      </c>
      <c r="H5030" s="2669" t="s">
        <v>4999</v>
      </c>
      <c r="I5030" s="3025">
        <v>318</v>
      </c>
      <c r="J5030" s="3025">
        <v>0</v>
      </c>
      <c r="O5030">
        <f>SUMIF('3BL ACTUAL'!C:C,G5030,'3BL ACTUAL'!J:J)</f>
        <v>0</v>
      </c>
    </row>
    <row r="5031" spans="1:15">
      <c r="A5031" s="2669" t="s">
        <v>11052</v>
      </c>
      <c r="B5031" s="2669" t="s">
        <v>4415</v>
      </c>
      <c r="C5031" s="2669" t="s">
        <v>5059</v>
      </c>
      <c r="D5031" s="2669" t="s">
        <v>4415</v>
      </c>
      <c r="E5031" s="2669" t="s">
        <v>7923</v>
      </c>
      <c r="F5031" s="2669" t="s">
        <v>11063</v>
      </c>
      <c r="G5031" s="2669" t="s">
        <v>5303</v>
      </c>
      <c r="H5031" s="2669" t="s">
        <v>5063</v>
      </c>
      <c r="I5031" s="3025">
        <v>0</v>
      </c>
      <c r="J5031" s="3025">
        <v>0</v>
      </c>
      <c r="O5031">
        <f>SUMIF('3BL ACTUAL'!C:C,G5031,'3BL ACTUAL'!J:J)</f>
        <v>0</v>
      </c>
    </row>
    <row r="5032" spans="1:15">
      <c r="A5032" s="2669" t="s">
        <v>11052</v>
      </c>
      <c r="B5032" s="2669" t="s">
        <v>4415</v>
      </c>
      <c r="C5032" s="2669" t="s">
        <v>5059</v>
      </c>
      <c r="D5032" s="2669" t="s">
        <v>4415</v>
      </c>
      <c r="E5032" s="2669" t="s">
        <v>7923</v>
      </c>
      <c r="F5032" s="2669" t="s">
        <v>11063</v>
      </c>
      <c r="G5032" s="2669" t="s">
        <v>5311</v>
      </c>
      <c r="H5032" s="2669" t="s">
        <v>5064</v>
      </c>
      <c r="I5032" s="3025">
        <v>0</v>
      </c>
      <c r="J5032" s="3025">
        <v>318</v>
      </c>
      <c r="O5032">
        <f>SUMIF('3BL ACTUAL'!C:C,G5032,'3BL ACTUAL'!J:J)</f>
        <v>0</v>
      </c>
    </row>
    <row r="5033" spans="1:15">
      <c r="H5033" t="s">
        <v>7924</v>
      </c>
      <c r="O5033">
        <f>SUMIF('3BL ACTUAL'!C:C,G5033,'3BL ACTUAL'!J:J)</f>
        <v>0</v>
      </c>
    </row>
    <row r="5034" spans="1:15">
      <c r="O5034">
        <f>SUMIF('3BL ACTUAL'!C:C,G5034,'3BL ACTUAL'!J:J)</f>
        <v>0</v>
      </c>
    </row>
    <row r="5035" spans="1:15">
      <c r="H5035" s="2668" t="s">
        <v>11064</v>
      </c>
      <c r="O5035">
        <f>SUMIF('3BL ACTUAL'!C:C,G5035,'3BL ACTUAL'!J:J)</f>
        <v>0</v>
      </c>
    </row>
    <row r="5036" spans="1:15">
      <c r="A5036" s="2669" t="s">
        <v>11052</v>
      </c>
      <c r="B5036" s="2669" t="s">
        <v>5071</v>
      </c>
      <c r="C5036" s="2669" t="s">
        <v>9011</v>
      </c>
      <c r="D5036" s="2669" t="s">
        <v>5071</v>
      </c>
      <c r="E5036" s="2669" t="s">
        <v>11065</v>
      </c>
      <c r="F5036" s="2669" t="s">
        <v>11066</v>
      </c>
      <c r="G5036" s="2669" t="s">
        <v>5311</v>
      </c>
      <c r="H5036" s="2669" t="s">
        <v>5015</v>
      </c>
      <c r="I5036" s="3025">
        <v>722</v>
      </c>
      <c r="J5036" s="3025">
        <v>0</v>
      </c>
      <c r="O5036">
        <f>SUMIF('3BL ACTUAL'!C:C,G5036,'3BL ACTUAL'!J:J)</f>
        <v>0</v>
      </c>
    </row>
    <row r="5037" spans="1:15">
      <c r="A5037" s="2669" t="s">
        <v>11052</v>
      </c>
      <c r="B5037" s="2669" t="s">
        <v>5071</v>
      </c>
      <c r="C5037" s="2669" t="s">
        <v>9011</v>
      </c>
      <c r="D5037" s="2669" t="s">
        <v>5071</v>
      </c>
      <c r="E5037" s="2669" t="s">
        <v>11065</v>
      </c>
      <c r="F5037" s="2669" t="s">
        <v>11066</v>
      </c>
      <c r="G5037" s="2669" t="s">
        <v>5305</v>
      </c>
      <c r="H5037" s="2669" t="s">
        <v>9014</v>
      </c>
      <c r="I5037" s="3025">
        <v>0</v>
      </c>
      <c r="J5037" s="3025">
        <v>722</v>
      </c>
      <c r="O5037">
        <f>SUMIF('3BL ACTUAL'!C:C,G5037,'3BL ACTUAL'!J:J)</f>
        <v>0</v>
      </c>
    </row>
    <row r="5038" spans="1:15">
      <c r="H5038" t="s">
        <v>9015</v>
      </c>
      <c r="O5038">
        <f>SUMIF('3BL ACTUAL'!C:C,G5038,'3BL ACTUAL'!J:J)</f>
        <v>0</v>
      </c>
    </row>
    <row r="5039" spans="1:15">
      <c r="O5039">
        <f>SUMIF('3BL ACTUAL'!C:C,G5039,'3BL ACTUAL'!J:J)</f>
        <v>0</v>
      </c>
    </row>
    <row r="5040" spans="1:15">
      <c r="H5040" s="2668" t="s">
        <v>11067</v>
      </c>
      <c r="O5040">
        <f>SUMIF('3BL ACTUAL'!C:C,G5040,'3BL ACTUAL'!J:J)</f>
        <v>0</v>
      </c>
    </row>
    <row r="5041" spans="1:15">
      <c r="A5041" s="2669" t="s">
        <v>11068</v>
      </c>
      <c r="B5041" s="2669" t="s">
        <v>4415</v>
      </c>
      <c r="C5041" s="2669" t="s">
        <v>5059</v>
      </c>
      <c r="D5041" s="2669" t="s">
        <v>4415</v>
      </c>
      <c r="E5041" s="2669" t="s">
        <v>8613</v>
      </c>
      <c r="F5041" s="2669" t="s">
        <v>11069</v>
      </c>
      <c r="G5041" s="2669" t="s">
        <v>5308</v>
      </c>
      <c r="H5041" s="2669" t="s">
        <v>5097</v>
      </c>
      <c r="I5041" s="3025">
        <v>0</v>
      </c>
      <c r="J5041" s="3025">
        <v>0</v>
      </c>
      <c r="O5041">
        <f>SUMIF('3BL ACTUAL'!C:C,G5041,'3BL ACTUAL'!J:J)</f>
        <v>0</v>
      </c>
    </row>
    <row r="5042" spans="1:15">
      <c r="A5042" s="2669" t="s">
        <v>11068</v>
      </c>
      <c r="B5042" s="2669" t="s">
        <v>4415</v>
      </c>
      <c r="C5042" s="2669" t="s">
        <v>5059</v>
      </c>
      <c r="D5042" s="2669" t="s">
        <v>4415</v>
      </c>
      <c r="E5042" s="2669" t="s">
        <v>8613</v>
      </c>
      <c r="F5042" s="2669" t="s">
        <v>11069</v>
      </c>
      <c r="G5042" s="2669" t="s">
        <v>5356</v>
      </c>
      <c r="H5042" s="2669" t="s">
        <v>5025</v>
      </c>
      <c r="I5042" s="3025">
        <v>10</v>
      </c>
      <c r="J5042" s="3025">
        <v>0</v>
      </c>
      <c r="O5042">
        <f>SUMIF('3BL ACTUAL'!C:C,G5042,'3BL ACTUAL'!J:J)</f>
        <v>0</v>
      </c>
    </row>
    <row r="5043" spans="1:15">
      <c r="A5043" s="2669" t="s">
        <v>11068</v>
      </c>
      <c r="B5043" s="2669" t="s">
        <v>4415</v>
      </c>
      <c r="C5043" s="2669" t="s">
        <v>5059</v>
      </c>
      <c r="D5043" s="2669" t="s">
        <v>4415</v>
      </c>
      <c r="E5043" s="2669" t="s">
        <v>8613</v>
      </c>
      <c r="F5043" s="2669" t="s">
        <v>11069</v>
      </c>
      <c r="G5043" s="2669" t="s">
        <v>5303</v>
      </c>
      <c r="H5043" s="2669" t="s">
        <v>5063</v>
      </c>
      <c r="I5043" s="3025">
        <v>0</v>
      </c>
      <c r="J5043" s="3025">
        <v>0</v>
      </c>
      <c r="O5043">
        <f>SUMIF('3BL ACTUAL'!C:C,G5043,'3BL ACTUAL'!J:J)</f>
        <v>0</v>
      </c>
    </row>
    <row r="5044" spans="1:15">
      <c r="A5044" s="2669" t="s">
        <v>11068</v>
      </c>
      <c r="B5044" s="2669" t="s">
        <v>4415</v>
      </c>
      <c r="C5044" s="2669" t="s">
        <v>5059</v>
      </c>
      <c r="D5044" s="2669" t="s">
        <v>4415</v>
      </c>
      <c r="E5044" s="2669" t="s">
        <v>8613</v>
      </c>
      <c r="F5044" s="2669" t="s">
        <v>11069</v>
      </c>
      <c r="G5044" s="2669" t="s">
        <v>5311</v>
      </c>
      <c r="H5044" s="2669" t="s">
        <v>5064</v>
      </c>
      <c r="I5044" s="3025">
        <v>0</v>
      </c>
      <c r="J5044" s="3025">
        <v>10</v>
      </c>
      <c r="O5044">
        <f>SUMIF('3BL ACTUAL'!C:C,G5044,'3BL ACTUAL'!J:J)</f>
        <v>0</v>
      </c>
    </row>
    <row r="5045" spans="1:15">
      <c r="H5045" t="s">
        <v>8614</v>
      </c>
      <c r="O5045">
        <f>SUMIF('3BL ACTUAL'!C:C,G5045,'3BL ACTUAL'!J:J)</f>
        <v>0</v>
      </c>
    </row>
    <row r="5046" spans="1:15">
      <c r="O5046">
        <f>SUMIF('3BL ACTUAL'!C:C,G5046,'3BL ACTUAL'!J:J)</f>
        <v>0</v>
      </c>
    </row>
    <row r="5047" spans="1:15">
      <c r="H5047" s="2668" t="s">
        <v>11070</v>
      </c>
      <c r="O5047">
        <f>SUMIF('3BL ACTUAL'!C:C,G5047,'3BL ACTUAL'!J:J)</f>
        <v>0</v>
      </c>
    </row>
    <row r="5048" spans="1:15">
      <c r="A5048" s="2669" t="s">
        <v>11071</v>
      </c>
      <c r="B5048" s="2669" t="s">
        <v>4415</v>
      </c>
      <c r="C5048" s="2669" t="s">
        <v>5059</v>
      </c>
      <c r="D5048" s="2669" t="s">
        <v>4415</v>
      </c>
      <c r="E5048" s="2669" t="s">
        <v>7808</v>
      </c>
      <c r="F5048" s="2669" t="s">
        <v>11072</v>
      </c>
      <c r="G5048" s="2669" t="s">
        <v>5308</v>
      </c>
      <c r="H5048" s="2669" t="s">
        <v>5097</v>
      </c>
      <c r="I5048" s="3025">
        <v>0</v>
      </c>
      <c r="J5048" s="3025">
        <v>0</v>
      </c>
      <c r="O5048">
        <f>SUMIF('3BL ACTUAL'!C:C,G5048,'3BL ACTUAL'!J:J)</f>
        <v>0</v>
      </c>
    </row>
    <row r="5049" spans="1:15">
      <c r="A5049" s="2669" t="s">
        <v>11071</v>
      </c>
      <c r="B5049" s="2669" t="s">
        <v>4415</v>
      </c>
      <c r="C5049" s="2669" t="s">
        <v>5059</v>
      </c>
      <c r="D5049" s="2669" t="s">
        <v>4415</v>
      </c>
      <c r="E5049" s="2669" t="s">
        <v>7808</v>
      </c>
      <c r="F5049" s="2669" t="s">
        <v>11072</v>
      </c>
      <c r="G5049" s="2669" t="s">
        <v>5324</v>
      </c>
      <c r="H5049" s="2669" t="s">
        <v>4985</v>
      </c>
      <c r="I5049" s="3025">
        <v>225</v>
      </c>
      <c r="J5049" s="3025">
        <v>0</v>
      </c>
      <c r="O5049">
        <f>SUMIF('3BL ACTUAL'!C:C,G5049,'3BL ACTUAL'!J:J)</f>
        <v>0</v>
      </c>
    </row>
    <row r="5050" spans="1:15">
      <c r="A5050" s="2669" t="s">
        <v>11071</v>
      </c>
      <c r="B5050" s="2669" t="s">
        <v>4415</v>
      </c>
      <c r="C5050" s="2669" t="s">
        <v>5059</v>
      </c>
      <c r="D5050" s="2669" t="s">
        <v>4415</v>
      </c>
      <c r="E5050" s="2669" t="s">
        <v>7808</v>
      </c>
      <c r="F5050" s="2669" t="s">
        <v>11072</v>
      </c>
      <c r="G5050" s="2669" t="s">
        <v>5303</v>
      </c>
      <c r="H5050" s="2669" t="s">
        <v>5063</v>
      </c>
      <c r="I5050" s="3025">
        <v>0</v>
      </c>
      <c r="J5050" s="3025">
        <v>0</v>
      </c>
      <c r="O5050">
        <f>SUMIF('3BL ACTUAL'!C:C,G5050,'3BL ACTUAL'!J:J)</f>
        <v>0</v>
      </c>
    </row>
    <row r="5051" spans="1:15">
      <c r="A5051" s="2669" t="s">
        <v>11071</v>
      </c>
      <c r="B5051" s="2669" t="s">
        <v>4415</v>
      </c>
      <c r="C5051" s="2669" t="s">
        <v>5059</v>
      </c>
      <c r="D5051" s="2669" t="s">
        <v>4415</v>
      </c>
      <c r="E5051" s="2669" t="s">
        <v>7808</v>
      </c>
      <c r="F5051" s="2669" t="s">
        <v>11072</v>
      </c>
      <c r="G5051" s="2669" t="s">
        <v>5311</v>
      </c>
      <c r="H5051" s="2669" t="s">
        <v>5064</v>
      </c>
      <c r="I5051" s="3025">
        <v>0</v>
      </c>
      <c r="J5051" s="3025">
        <v>225</v>
      </c>
      <c r="O5051">
        <f>SUMIF('3BL ACTUAL'!C:C,G5051,'3BL ACTUAL'!J:J)</f>
        <v>0</v>
      </c>
    </row>
    <row r="5052" spans="1:15">
      <c r="H5052" t="s">
        <v>7809</v>
      </c>
      <c r="O5052">
        <f>SUMIF('3BL ACTUAL'!C:C,G5052,'3BL ACTUAL'!J:J)</f>
        <v>0</v>
      </c>
    </row>
    <row r="5053" spans="1:15">
      <c r="O5053">
        <f>SUMIF('3BL ACTUAL'!C:C,G5053,'3BL ACTUAL'!J:J)</f>
        <v>0</v>
      </c>
    </row>
    <row r="5054" spans="1:15">
      <c r="H5054" s="2668" t="s">
        <v>11073</v>
      </c>
      <c r="O5054">
        <f>SUMIF('3BL ACTUAL'!C:C,G5054,'3BL ACTUAL'!J:J)</f>
        <v>0</v>
      </c>
    </row>
    <row r="5055" spans="1:15">
      <c r="A5055" s="2669" t="s">
        <v>11074</v>
      </c>
      <c r="B5055" s="2669" t="s">
        <v>9192</v>
      </c>
      <c r="C5055" s="2669" t="s">
        <v>9193</v>
      </c>
      <c r="D5055" s="2669" t="s">
        <v>9192</v>
      </c>
      <c r="E5055" s="2669" t="s">
        <v>11075</v>
      </c>
      <c r="F5055" s="2669" t="s">
        <v>11076</v>
      </c>
      <c r="G5055" s="2669" t="s">
        <v>5297</v>
      </c>
      <c r="H5055" s="2669" t="s">
        <v>4934</v>
      </c>
      <c r="I5055" s="3025">
        <v>155879</v>
      </c>
      <c r="J5055" s="3025">
        <v>0</v>
      </c>
      <c r="O5055">
        <f>SUMIF('3BL ACTUAL'!C:C,G5055,'3BL ACTUAL'!J:J)</f>
        <v>0</v>
      </c>
    </row>
    <row r="5056" spans="1:15">
      <c r="A5056" s="2669" t="s">
        <v>11074</v>
      </c>
      <c r="B5056" s="2669" t="s">
        <v>9192</v>
      </c>
      <c r="C5056" s="2669" t="s">
        <v>9193</v>
      </c>
      <c r="D5056" s="2669" t="s">
        <v>9192</v>
      </c>
      <c r="E5056" s="2669" t="s">
        <v>11075</v>
      </c>
      <c r="F5056" s="2669" t="s">
        <v>11076</v>
      </c>
      <c r="G5056" s="2669" t="s">
        <v>5541</v>
      </c>
      <c r="H5056" s="2669" t="s">
        <v>9196</v>
      </c>
      <c r="I5056" s="3025">
        <v>0</v>
      </c>
      <c r="J5056" s="3025">
        <v>155879</v>
      </c>
      <c r="O5056">
        <f>SUMIF('3BL ACTUAL'!C:C,G5056,'3BL ACTUAL'!J:J)</f>
        <v>0</v>
      </c>
    </row>
    <row r="5057" spans="1:15">
      <c r="H5057" t="s">
        <v>11077</v>
      </c>
      <c r="O5057">
        <f>SUMIF('3BL ACTUAL'!C:C,G5057,'3BL ACTUAL'!J:J)</f>
        <v>0</v>
      </c>
    </row>
    <row r="5058" spans="1:15">
      <c r="O5058">
        <f>SUMIF('3BL ACTUAL'!C:C,G5058,'3BL ACTUAL'!J:J)</f>
        <v>0</v>
      </c>
    </row>
    <row r="5059" spans="1:15">
      <c r="H5059" s="2668" t="s">
        <v>11078</v>
      </c>
      <c r="O5059">
        <f>SUMIF('3BL ACTUAL'!C:C,G5059,'3BL ACTUAL'!J:J)</f>
        <v>0</v>
      </c>
    </row>
    <row r="5060" spans="1:15">
      <c r="A5060" s="2669" t="s">
        <v>11079</v>
      </c>
      <c r="B5060" s="2669"/>
      <c r="C5060" s="2669"/>
      <c r="D5060" s="2669" t="s">
        <v>5073</v>
      </c>
      <c r="E5060" s="2669" t="s">
        <v>7146</v>
      </c>
      <c r="F5060" s="2669" t="s">
        <v>11080</v>
      </c>
      <c r="G5060" s="2669" t="s">
        <v>5356</v>
      </c>
      <c r="H5060" s="2669" t="s">
        <v>5025</v>
      </c>
      <c r="I5060" s="3025">
        <v>3500</v>
      </c>
      <c r="J5060" s="3025">
        <v>0</v>
      </c>
      <c r="O5060">
        <f>SUMIF('3BL ACTUAL'!C:C,G5060,'3BL ACTUAL'!J:J)</f>
        <v>0</v>
      </c>
    </row>
    <row r="5061" spans="1:15">
      <c r="A5061" s="2669" t="s">
        <v>11079</v>
      </c>
      <c r="B5061" s="2669"/>
      <c r="C5061" s="2669"/>
      <c r="D5061" s="2669" t="s">
        <v>5073</v>
      </c>
      <c r="E5061" s="2669" t="s">
        <v>7146</v>
      </c>
      <c r="F5061" s="2669" t="s">
        <v>11080</v>
      </c>
      <c r="G5061" s="2669" t="s">
        <v>5297</v>
      </c>
      <c r="H5061" s="2669" t="s">
        <v>5075</v>
      </c>
      <c r="I5061" s="3025">
        <v>0</v>
      </c>
      <c r="J5061" s="3025">
        <v>3500</v>
      </c>
      <c r="O5061">
        <f>SUMIF('3BL ACTUAL'!C:C,G5061,'3BL ACTUAL'!J:J)</f>
        <v>0</v>
      </c>
    </row>
    <row r="5062" spans="1:15">
      <c r="H5062" t="s">
        <v>7147</v>
      </c>
      <c r="O5062">
        <f>SUMIF('3BL ACTUAL'!C:C,G5062,'3BL ACTUAL'!J:J)</f>
        <v>0</v>
      </c>
    </row>
    <row r="5063" spans="1:15">
      <c r="O5063">
        <f>SUMIF('3BL ACTUAL'!C:C,G5063,'3BL ACTUAL'!J:J)</f>
        <v>0</v>
      </c>
    </row>
    <row r="5064" spans="1:15">
      <c r="H5064" s="2668" t="s">
        <v>11081</v>
      </c>
      <c r="O5064">
        <f>SUMIF('3BL ACTUAL'!C:C,G5064,'3BL ACTUAL'!J:J)</f>
        <v>0</v>
      </c>
    </row>
    <row r="5065" spans="1:15">
      <c r="A5065" s="2669" t="s">
        <v>11079</v>
      </c>
      <c r="B5065" s="2669" t="s">
        <v>4415</v>
      </c>
      <c r="C5065" s="2669" t="s">
        <v>5059</v>
      </c>
      <c r="D5065" s="2669" t="s">
        <v>4415</v>
      </c>
      <c r="E5065" s="2669" t="s">
        <v>7879</v>
      </c>
      <c r="F5065" s="2669" t="s">
        <v>11082</v>
      </c>
      <c r="G5065" s="2669" t="s">
        <v>5308</v>
      </c>
      <c r="H5065" s="2669" t="s">
        <v>4921</v>
      </c>
      <c r="I5065" s="3025">
        <v>1.1599999999999999</v>
      </c>
      <c r="J5065" s="3025">
        <v>0</v>
      </c>
      <c r="O5065">
        <f>SUMIF('3BL ACTUAL'!C:C,G5065,'3BL ACTUAL'!J:J)</f>
        <v>0</v>
      </c>
    </row>
    <row r="5066" spans="1:15">
      <c r="A5066" s="2669" t="s">
        <v>11079</v>
      </c>
      <c r="B5066" s="2669" t="s">
        <v>4415</v>
      </c>
      <c r="C5066" s="2669" t="s">
        <v>5059</v>
      </c>
      <c r="D5066" s="2669" t="s">
        <v>4415</v>
      </c>
      <c r="E5066" s="2669" t="s">
        <v>7879</v>
      </c>
      <c r="F5066" s="2669" t="s">
        <v>11082</v>
      </c>
      <c r="G5066" s="2669" t="s">
        <v>5328</v>
      </c>
      <c r="H5066" s="2669" t="s">
        <v>4994</v>
      </c>
      <c r="I5066" s="3025">
        <v>9.65</v>
      </c>
      <c r="J5066" s="3025">
        <v>0</v>
      </c>
      <c r="O5066">
        <f>SUMIF('3BL ACTUAL'!C:C,G5066,'3BL ACTUAL'!J:J)</f>
        <v>0</v>
      </c>
    </row>
    <row r="5067" spans="1:15">
      <c r="A5067" s="2669" t="s">
        <v>11079</v>
      </c>
      <c r="B5067" s="2669" t="s">
        <v>4415</v>
      </c>
      <c r="C5067" s="2669" t="s">
        <v>5059</v>
      </c>
      <c r="D5067" s="2669" t="s">
        <v>4415</v>
      </c>
      <c r="E5067" s="2669" t="s">
        <v>7879</v>
      </c>
      <c r="F5067" s="2669" t="s">
        <v>11082</v>
      </c>
      <c r="G5067" s="2669" t="s">
        <v>5303</v>
      </c>
      <c r="H5067" s="2669" t="s">
        <v>5063</v>
      </c>
      <c r="I5067" s="3025">
        <v>0</v>
      </c>
      <c r="J5067" s="3025">
        <v>0</v>
      </c>
      <c r="O5067">
        <f>SUMIF('3BL ACTUAL'!C:C,G5067,'3BL ACTUAL'!J:J)</f>
        <v>0</v>
      </c>
    </row>
    <row r="5068" spans="1:15">
      <c r="A5068" s="2669" t="s">
        <v>11079</v>
      </c>
      <c r="B5068" s="2669" t="s">
        <v>4415</v>
      </c>
      <c r="C5068" s="2669" t="s">
        <v>5059</v>
      </c>
      <c r="D5068" s="2669" t="s">
        <v>4415</v>
      </c>
      <c r="E5068" s="2669" t="s">
        <v>7879</v>
      </c>
      <c r="F5068" s="2669" t="s">
        <v>11082</v>
      </c>
      <c r="G5068" s="2669" t="s">
        <v>5311</v>
      </c>
      <c r="H5068" s="2669" t="s">
        <v>5064</v>
      </c>
      <c r="I5068" s="3025">
        <v>0</v>
      </c>
      <c r="J5068" s="3025">
        <v>10.81</v>
      </c>
      <c r="O5068">
        <f>SUMIF('3BL ACTUAL'!C:C,G5068,'3BL ACTUAL'!J:J)</f>
        <v>0</v>
      </c>
    </row>
    <row r="5069" spans="1:15">
      <c r="H5069" t="s">
        <v>7880</v>
      </c>
      <c r="O5069">
        <f>SUMIF('3BL ACTUAL'!C:C,G5069,'3BL ACTUAL'!J:J)</f>
        <v>0</v>
      </c>
    </row>
    <row r="5070" spans="1:15">
      <c r="O5070">
        <f>SUMIF('3BL ACTUAL'!C:C,G5070,'3BL ACTUAL'!J:J)</f>
        <v>0</v>
      </c>
    </row>
    <row r="5071" spans="1:15">
      <c r="H5071" s="2668" t="s">
        <v>11083</v>
      </c>
      <c r="O5071">
        <f>SUMIF('3BL ACTUAL'!C:C,G5071,'3BL ACTUAL'!J:J)</f>
        <v>0</v>
      </c>
    </row>
    <row r="5072" spans="1:15">
      <c r="A5072" s="2669" t="s">
        <v>11079</v>
      </c>
      <c r="B5072" s="2669"/>
      <c r="C5072" s="2669"/>
      <c r="D5072" s="2669" t="s">
        <v>5073</v>
      </c>
      <c r="E5072" s="2669" t="s">
        <v>7148</v>
      </c>
      <c r="F5072" s="2669" t="s">
        <v>11084</v>
      </c>
      <c r="G5072" s="2669" t="s">
        <v>5354</v>
      </c>
      <c r="H5072" s="2669" t="s">
        <v>5033</v>
      </c>
      <c r="I5072" s="3025">
        <v>10.8</v>
      </c>
      <c r="J5072" s="3025">
        <v>0</v>
      </c>
      <c r="O5072">
        <f>SUMIF('3BL ACTUAL'!C:C,G5072,'3BL ACTUAL'!J:J)</f>
        <v>0</v>
      </c>
    </row>
    <row r="5073" spans="1:15">
      <c r="A5073" s="2669" t="s">
        <v>11079</v>
      </c>
      <c r="B5073" s="2669"/>
      <c r="C5073" s="2669"/>
      <c r="D5073" s="2669" t="s">
        <v>5073</v>
      </c>
      <c r="E5073" s="2669" t="s">
        <v>7148</v>
      </c>
      <c r="F5073" s="2669" t="s">
        <v>11084</v>
      </c>
      <c r="G5073" s="2669" t="s">
        <v>5297</v>
      </c>
      <c r="H5073" s="2669" t="s">
        <v>5075</v>
      </c>
      <c r="I5073" s="3025">
        <v>0</v>
      </c>
      <c r="J5073" s="3025">
        <v>10.8</v>
      </c>
      <c r="O5073">
        <f>SUMIF('3BL ACTUAL'!C:C,G5073,'3BL ACTUAL'!J:J)</f>
        <v>0</v>
      </c>
    </row>
    <row r="5074" spans="1:15">
      <c r="H5074" t="s">
        <v>7149</v>
      </c>
      <c r="O5074">
        <f>SUMIF('3BL ACTUAL'!C:C,G5074,'3BL ACTUAL'!J:J)</f>
        <v>0</v>
      </c>
    </row>
    <row r="5075" spans="1:15">
      <c r="O5075">
        <f>SUMIF('3BL ACTUAL'!C:C,G5075,'3BL ACTUAL'!J:J)</f>
        <v>0</v>
      </c>
    </row>
    <row r="5076" spans="1:15">
      <c r="H5076" s="2668" t="s">
        <v>11085</v>
      </c>
      <c r="N5076" s="1460">
        <v>1</v>
      </c>
      <c r="O5076">
        <f>SUMIF('3BL ACTUAL'!C:C,G5076,'3BL ACTUAL'!J:J)</f>
        <v>0</v>
      </c>
    </row>
    <row r="5077" spans="1:15">
      <c r="A5077" s="2669" t="s">
        <v>11086</v>
      </c>
      <c r="B5077" s="2669" t="s">
        <v>5169</v>
      </c>
      <c r="C5077" s="2669" t="s">
        <v>5298</v>
      </c>
      <c r="D5077" s="2669" t="s">
        <v>5299</v>
      </c>
      <c r="E5077" s="2669" t="s">
        <v>7921</v>
      </c>
      <c r="F5077" s="2669" t="s">
        <v>11087</v>
      </c>
      <c r="G5077" s="2669" t="s">
        <v>5347</v>
      </c>
      <c r="H5077" s="2669" t="s">
        <v>4999</v>
      </c>
      <c r="I5077" s="3025">
        <v>213.3</v>
      </c>
      <c r="J5077" s="3025">
        <v>0</v>
      </c>
      <c r="O5077">
        <f>SUMIF('3BL ACTUAL'!C:C,G5077,'3BL ACTUAL'!J:J)</f>
        <v>0</v>
      </c>
    </row>
    <row r="5078" spans="1:15">
      <c r="A5078" s="2669" t="s">
        <v>11086</v>
      </c>
      <c r="B5078" s="2669" t="s">
        <v>5169</v>
      </c>
      <c r="C5078" s="2669" t="s">
        <v>5298</v>
      </c>
      <c r="D5078" s="2669" t="s">
        <v>5299</v>
      </c>
      <c r="E5078" s="2669" t="s">
        <v>7921</v>
      </c>
      <c r="F5078" s="2669" t="s">
        <v>11087</v>
      </c>
      <c r="G5078" s="2669" t="s">
        <v>8980</v>
      </c>
      <c r="H5078" s="2669" t="s">
        <v>9055</v>
      </c>
      <c r="I5078" s="3025">
        <v>0</v>
      </c>
      <c r="J5078" s="3025">
        <v>213.3</v>
      </c>
      <c r="O5078">
        <f>SUMIF('3BL ACTUAL'!C:C,G5078,'3BL ACTUAL'!J:J)</f>
        <v>0</v>
      </c>
    </row>
    <row r="5079" spans="1:15">
      <c r="H5079" t="s">
        <v>7922</v>
      </c>
      <c r="O5079">
        <f>SUMIF('3BL ACTUAL'!C:C,G5079,'3BL ACTUAL'!J:J)</f>
        <v>0</v>
      </c>
    </row>
    <row r="5080" spans="1:15">
      <c r="O5080">
        <f>SUMIF('3BL ACTUAL'!C:C,G5080,'3BL ACTUAL'!J:J)</f>
        <v>0</v>
      </c>
    </row>
    <row r="5081" spans="1:15">
      <c r="H5081" s="2668" t="s">
        <v>11088</v>
      </c>
      <c r="O5081">
        <f>SUMIF('3BL ACTUAL'!C:C,G5081,'3BL ACTUAL'!J:J)</f>
        <v>0</v>
      </c>
    </row>
    <row r="5082" spans="1:15">
      <c r="A5082" s="2669" t="s">
        <v>11089</v>
      </c>
      <c r="B5082" s="2669" t="s">
        <v>4415</v>
      </c>
      <c r="C5082" s="2669" t="s">
        <v>5059</v>
      </c>
      <c r="D5082" s="2669" t="s">
        <v>4415</v>
      </c>
      <c r="E5082" s="2669" t="s">
        <v>7798</v>
      </c>
      <c r="F5082" s="2669" t="s">
        <v>11090</v>
      </c>
      <c r="G5082" s="2669" t="s">
        <v>5308</v>
      </c>
      <c r="H5082" s="2669" t="s">
        <v>4921</v>
      </c>
      <c r="I5082" s="3025">
        <v>1.88</v>
      </c>
      <c r="J5082" s="3025">
        <v>0</v>
      </c>
      <c r="O5082">
        <f>SUMIF('3BL ACTUAL'!C:C,G5082,'3BL ACTUAL'!J:J)</f>
        <v>0</v>
      </c>
    </row>
    <row r="5083" spans="1:15">
      <c r="A5083" s="2669" t="s">
        <v>11089</v>
      </c>
      <c r="B5083" s="2669" t="s">
        <v>4415</v>
      </c>
      <c r="C5083" s="2669" t="s">
        <v>5059</v>
      </c>
      <c r="D5083" s="2669" t="s">
        <v>4415</v>
      </c>
      <c r="E5083" s="2669" t="s">
        <v>7798</v>
      </c>
      <c r="F5083" s="2669" t="s">
        <v>11090</v>
      </c>
      <c r="G5083" s="2669" t="s">
        <v>5348</v>
      </c>
      <c r="H5083" s="2669" t="s">
        <v>4983</v>
      </c>
      <c r="I5083" s="3025">
        <v>15.7</v>
      </c>
      <c r="J5083" s="3025">
        <v>0</v>
      </c>
      <c r="O5083">
        <f>SUMIF('3BL ACTUAL'!C:C,G5083,'3BL ACTUAL'!J:J)</f>
        <v>0</v>
      </c>
    </row>
    <row r="5084" spans="1:15">
      <c r="A5084" s="2669" t="s">
        <v>11089</v>
      </c>
      <c r="B5084" s="2669" t="s">
        <v>4415</v>
      </c>
      <c r="C5084" s="2669" t="s">
        <v>5059</v>
      </c>
      <c r="D5084" s="2669" t="s">
        <v>4415</v>
      </c>
      <c r="E5084" s="2669" t="s">
        <v>7798</v>
      </c>
      <c r="F5084" s="2669" t="s">
        <v>11090</v>
      </c>
      <c r="G5084" s="2669" t="s">
        <v>5348</v>
      </c>
      <c r="H5084" s="2669" t="s">
        <v>4983</v>
      </c>
      <c r="I5084" s="3025">
        <v>1400</v>
      </c>
      <c r="J5084" s="3025">
        <v>0</v>
      </c>
      <c r="O5084">
        <f>SUMIF('3BL ACTUAL'!C:C,G5084,'3BL ACTUAL'!J:J)</f>
        <v>0</v>
      </c>
    </row>
    <row r="5085" spans="1:15">
      <c r="A5085" s="2669" t="s">
        <v>11089</v>
      </c>
      <c r="B5085" s="2669" t="s">
        <v>4415</v>
      </c>
      <c r="C5085" s="2669" t="s">
        <v>5059</v>
      </c>
      <c r="D5085" s="2669" t="s">
        <v>4415</v>
      </c>
      <c r="E5085" s="2669" t="s">
        <v>7798</v>
      </c>
      <c r="F5085" s="2669" t="s">
        <v>11090</v>
      </c>
      <c r="G5085" s="2669" t="s">
        <v>5303</v>
      </c>
      <c r="H5085" s="2669" t="s">
        <v>5063</v>
      </c>
      <c r="I5085" s="3025">
        <v>0</v>
      </c>
      <c r="J5085" s="3025">
        <v>0</v>
      </c>
      <c r="O5085">
        <f>SUMIF('3BL ACTUAL'!C:C,G5085,'3BL ACTUAL'!J:J)</f>
        <v>0</v>
      </c>
    </row>
    <row r="5086" spans="1:15">
      <c r="A5086" s="2669" t="s">
        <v>11089</v>
      </c>
      <c r="B5086" s="2669" t="s">
        <v>4415</v>
      </c>
      <c r="C5086" s="2669" t="s">
        <v>5059</v>
      </c>
      <c r="D5086" s="2669" t="s">
        <v>4415</v>
      </c>
      <c r="E5086" s="2669" t="s">
        <v>7798</v>
      </c>
      <c r="F5086" s="2669" t="s">
        <v>11090</v>
      </c>
      <c r="G5086" s="2669" t="s">
        <v>5311</v>
      </c>
      <c r="H5086" s="2669" t="s">
        <v>5064</v>
      </c>
      <c r="I5086" s="3025">
        <v>0</v>
      </c>
      <c r="J5086" s="3025">
        <v>1417.58</v>
      </c>
      <c r="O5086">
        <f>SUMIF('3BL ACTUAL'!C:C,G5086,'3BL ACTUAL'!J:J)</f>
        <v>0</v>
      </c>
    </row>
    <row r="5087" spans="1:15">
      <c r="H5087" t="s">
        <v>7799</v>
      </c>
      <c r="O5087">
        <f>SUMIF('3BL ACTUAL'!C:C,G5087,'3BL ACTUAL'!J:J)</f>
        <v>0</v>
      </c>
    </row>
    <row r="5088" spans="1:15">
      <c r="O5088">
        <f>SUMIF('3BL ACTUAL'!C:C,G5088,'3BL ACTUAL'!J:J)</f>
        <v>0</v>
      </c>
    </row>
    <row r="5089" spans="1:15">
      <c r="H5089" s="2668" t="s">
        <v>11091</v>
      </c>
      <c r="O5089">
        <f>SUMIF('3BL ACTUAL'!C:C,G5089,'3BL ACTUAL'!J:J)</f>
        <v>0</v>
      </c>
    </row>
    <row r="5090" spans="1:15">
      <c r="A5090" s="2669" t="s">
        <v>11092</v>
      </c>
      <c r="B5090" s="2669" t="s">
        <v>5071</v>
      </c>
      <c r="C5090" s="2669" t="s">
        <v>9011</v>
      </c>
      <c r="D5090" s="2669" t="s">
        <v>5071</v>
      </c>
      <c r="E5090" s="2669" t="s">
        <v>7143</v>
      </c>
      <c r="F5090" s="2669" t="s">
        <v>11093</v>
      </c>
      <c r="G5090" s="2669" t="s">
        <v>5311</v>
      </c>
      <c r="H5090" s="2669" t="s">
        <v>5015</v>
      </c>
      <c r="I5090" s="3025">
        <v>5198.51</v>
      </c>
      <c r="J5090" s="3025">
        <v>0</v>
      </c>
      <c r="O5090">
        <f>SUMIF('3BL ACTUAL'!C:C,G5090,'3BL ACTUAL'!J:J)</f>
        <v>0</v>
      </c>
    </row>
    <row r="5091" spans="1:15">
      <c r="A5091" s="2669" t="s">
        <v>11092</v>
      </c>
      <c r="B5091" s="2669" t="s">
        <v>5071</v>
      </c>
      <c r="C5091" s="2669" t="s">
        <v>9011</v>
      </c>
      <c r="D5091" s="2669" t="s">
        <v>5071</v>
      </c>
      <c r="E5091" s="2669" t="s">
        <v>7143</v>
      </c>
      <c r="F5091" s="2669" t="s">
        <v>11093</v>
      </c>
      <c r="G5091" s="2669" t="s">
        <v>5297</v>
      </c>
      <c r="H5091" s="2669" t="s">
        <v>5075</v>
      </c>
      <c r="I5091" s="3025">
        <v>0</v>
      </c>
      <c r="J5091" s="3025">
        <v>5198.51</v>
      </c>
      <c r="O5091">
        <f>SUMIF('3BL ACTUAL'!C:C,G5091,'3BL ACTUAL'!J:J)</f>
        <v>0</v>
      </c>
    </row>
    <row r="5092" spans="1:15">
      <c r="H5092" t="s">
        <v>7144</v>
      </c>
      <c r="O5092">
        <f>SUMIF('3BL ACTUAL'!C:C,G5092,'3BL ACTUAL'!J:J)</f>
        <v>0</v>
      </c>
    </row>
    <row r="5093" spans="1:15">
      <c r="O5093">
        <f>SUMIF('3BL ACTUAL'!C:C,G5093,'3BL ACTUAL'!J:J)</f>
        <v>0</v>
      </c>
    </row>
    <row r="5094" spans="1:15">
      <c r="H5094" s="2668" t="s">
        <v>11094</v>
      </c>
      <c r="O5094">
        <f>SUMIF('3BL ACTUAL'!C:C,G5094,'3BL ACTUAL'!J:J)</f>
        <v>0</v>
      </c>
    </row>
    <row r="5095" spans="1:15">
      <c r="A5095" s="2669" t="s">
        <v>11092</v>
      </c>
      <c r="B5095" s="2669" t="s">
        <v>5071</v>
      </c>
      <c r="C5095" s="2669" t="s">
        <v>9011</v>
      </c>
      <c r="D5095" s="2669" t="s">
        <v>5071</v>
      </c>
      <c r="E5095" s="2669" t="s">
        <v>7145</v>
      </c>
      <c r="F5095" s="2669" t="s">
        <v>11095</v>
      </c>
      <c r="G5095" s="2669" t="s">
        <v>5311</v>
      </c>
      <c r="H5095" s="2669" t="s">
        <v>5015</v>
      </c>
      <c r="I5095" s="3025">
        <v>295.32</v>
      </c>
      <c r="J5095" s="3025">
        <v>0</v>
      </c>
      <c r="O5095">
        <f>SUMIF('3BL ACTUAL'!C:C,G5095,'3BL ACTUAL'!J:J)</f>
        <v>0</v>
      </c>
    </row>
    <row r="5096" spans="1:15">
      <c r="A5096" s="2669" t="s">
        <v>11092</v>
      </c>
      <c r="B5096" s="2669" t="s">
        <v>5071</v>
      </c>
      <c r="C5096" s="2669" t="s">
        <v>9011</v>
      </c>
      <c r="D5096" s="2669" t="s">
        <v>5071</v>
      </c>
      <c r="E5096" s="2669" t="s">
        <v>7145</v>
      </c>
      <c r="F5096" s="2669" t="s">
        <v>11095</v>
      </c>
      <c r="G5096" s="2669" t="s">
        <v>5297</v>
      </c>
      <c r="H5096" s="2669" t="s">
        <v>5075</v>
      </c>
      <c r="I5096" s="3025">
        <v>0</v>
      </c>
      <c r="J5096" s="3025">
        <v>295.32</v>
      </c>
      <c r="O5096">
        <f>SUMIF('3BL ACTUAL'!C:C,G5096,'3BL ACTUAL'!J:J)</f>
        <v>0</v>
      </c>
    </row>
    <row r="5097" spans="1:15">
      <c r="H5097" t="s">
        <v>7144</v>
      </c>
      <c r="O5097">
        <f>SUMIF('3BL ACTUAL'!C:C,G5097,'3BL ACTUAL'!J:J)</f>
        <v>0</v>
      </c>
    </row>
    <row r="5098" spans="1:15">
      <c r="O5098">
        <f>SUMIF('3BL ACTUAL'!C:C,G5098,'3BL ACTUAL'!J:J)</f>
        <v>0</v>
      </c>
    </row>
    <row r="5099" spans="1:15">
      <c r="H5099" s="2668" t="s">
        <v>11096</v>
      </c>
      <c r="O5099">
        <f>SUMIF('3BL ACTUAL'!C:C,G5099,'3BL ACTUAL'!J:J)</f>
        <v>0</v>
      </c>
    </row>
    <row r="5100" spans="1:15">
      <c r="A5100" s="2669" t="s">
        <v>11097</v>
      </c>
      <c r="B5100" s="2669" t="s">
        <v>4415</v>
      </c>
      <c r="C5100" s="2669" t="s">
        <v>5059</v>
      </c>
      <c r="D5100" s="2669" t="s">
        <v>4415</v>
      </c>
      <c r="E5100" s="2669" t="s">
        <v>8611</v>
      </c>
      <c r="F5100" s="2669" t="s">
        <v>11098</v>
      </c>
      <c r="G5100" s="2669" t="s">
        <v>5308</v>
      </c>
      <c r="H5100" s="2669" t="s">
        <v>4921</v>
      </c>
      <c r="I5100" s="3025">
        <v>52.8</v>
      </c>
      <c r="J5100" s="3025">
        <v>0</v>
      </c>
      <c r="O5100">
        <f>SUMIF('3BL ACTUAL'!C:C,G5100,'3BL ACTUAL'!J:J)</f>
        <v>0</v>
      </c>
    </row>
    <row r="5101" spans="1:15">
      <c r="A5101" s="2669" t="s">
        <v>11097</v>
      </c>
      <c r="B5101" s="2669" t="s">
        <v>4415</v>
      </c>
      <c r="C5101" s="2669" t="s">
        <v>5059</v>
      </c>
      <c r="D5101" s="2669" t="s">
        <v>4415</v>
      </c>
      <c r="E5101" s="2669" t="s">
        <v>8611</v>
      </c>
      <c r="F5101" s="2669" t="s">
        <v>11098</v>
      </c>
      <c r="G5101" s="2669" t="s">
        <v>5357</v>
      </c>
      <c r="H5101" s="2669" t="s">
        <v>5020</v>
      </c>
      <c r="I5101" s="3025">
        <v>440</v>
      </c>
      <c r="J5101" s="3025">
        <v>0</v>
      </c>
      <c r="O5101">
        <f>SUMIF('3BL ACTUAL'!C:C,G5101,'3BL ACTUAL'!J:J)</f>
        <v>0</v>
      </c>
    </row>
    <row r="5102" spans="1:15">
      <c r="A5102" s="2669" t="s">
        <v>11097</v>
      </c>
      <c r="B5102" s="2669" t="s">
        <v>4415</v>
      </c>
      <c r="C5102" s="2669" t="s">
        <v>5059</v>
      </c>
      <c r="D5102" s="2669" t="s">
        <v>4415</v>
      </c>
      <c r="E5102" s="2669" t="s">
        <v>8611</v>
      </c>
      <c r="F5102" s="2669" t="s">
        <v>11098</v>
      </c>
      <c r="G5102" s="2669" t="s">
        <v>5303</v>
      </c>
      <c r="H5102" s="2669" t="s">
        <v>5063</v>
      </c>
      <c r="I5102" s="3025">
        <v>0</v>
      </c>
      <c r="J5102" s="3025">
        <v>0</v>
      </c>
      <c r="O5102">
        <f>SUMIF('3BL ACTUAL'!C:C,G5102,'3BL ACTUAL'!J:J)</f>
        <v>0</v>
      </c>
    </row>
    <row r="5103" spans="1:15">
      <c r="A5103" s="2669" t="s">
        <v>11097</v>
      </c>
      <c r="B5103" s="2669" t="s">
        <v>4415</v>
      </c>
      <c r="C5103" s="2669" t="s">
        <v>5059</v>
      </c>
      <c r="D5103" s="2669" t="s">
        <v>4415</v>
      </c>
      <c r="E5103" s="2669" t="s">
        <v>8611</v>
      </c>
      <c r="F5103" s="2669" t="s">
        <v>11098</v>
      </c>
      <c r="G5103" s="2669" t="s">
        <v>5311</v>
      </c>
      <c r="H5103" s="2669" t="s">
        <v>5064</v>
      </c>
      <c r="I5103" s="3025">
        <v>0</v>
      </c>
      <c r="J5103" s="3025">
        <v>492.8</v>
      </c>
      <c r="O5103">
        <f>SUMIF('3BL ACTUAL'!C:C,G5103,'3BL ACTUAL'!J:J)</f>
        <v>0</v>
      </c>
    </row>
    <row r="5104" spans="1:15">
      <c r="H5104" t="s">
        <v>8612</v>
      </c>
      <c r="O5104">
        <f>SUMIF('3BL ACTUAL'!C:C,G5104,'3BL ACTUAL'!J:J)</f>
        <v>0</v>
      </c>
    </row>
    <row r="5105" spans="1:15">
      <c r="O5105">
        <f>SUMIF('3BL ACTUAL'!C:C,G5105,'3BL ACTUAL'!J:J)</f>
        <v>0</v>
      </c>
    </row>
    <row r="5106" spans="1:15">
      <c r="H5106" s="2668" t="s">
        <v>11099</v>
      </c>
      <c r="O5106">
        <f>SUMIF('3BL ACTUAL'!C:C,G5106,'3BL ACTUAL'!J:J)</f>
        <v>0</v>
      </c>
    </row>
    <row r="5107" spans="1:15">
      <c r="A5107" s="2669" t="s">
        <v>11100</v>
      </c>
      <c r="B5107" s="2669" t="s">
        <v>4415</v>
      </c>
      <c r="C5107" s="2669" t="s">
        <v>5059</v>
      </c>
      <c r="D5107" s="2669" t="s">
        <v>4415</v>
      </c>
      <c r="E5107" s="2669" t="s">
        <v>7677</v>
      </c>
      <c r="F5107" s="2669" t="s">
        <v>11101</v>
      </c>
      <c r="G5107" s="2669" t="s">
        <v>5308</v>
      </c>
      <c r="H5107" s="2669" t="s">
        <v>5097</v>
      </c>
      <c r="I5107" s="3025">
        <v>0</v>
      </c>
      <c r="J5107" s="3025">
        <v>0</v>
      </c>
      <c r="O5107">
        <f>SUMIF('3BL ACTUAL'!C:C,G5107,'3BL ACTUAL'!J:J)</f>
        <v>0</v>
      </c>
    </row>
    <row r="5108" spans="1:15">
      <c r="A5108" s="2669" t="s">
        <v>11100</v>
      </c>
      <c r="B5108" s="2669" t="s">
        <v>4415</v>
      </c>
      <c r="C5108" s="2669" t="s">
        <v>5059</v>
      </c>
      <c r="D5108" s="2669" t="s">
        <v>4415</v>
      </c>
      <c r="E5108" s="2669" t="s">
        <v>7677</v>
      </c>
      <c r="F5108" s="2669" t="s">
        <v>11101</v>
      </c>
      <c r="G5108" s="2669" t="s">
        <v>5341</v>
      </c>
      <c r="H5108" s="2669" t="s">
        <v>4956</v>
      </c>
      <c r="I5108" s="3025">
        <v>54.5</v>
      </c>
      <c r="J5108" s="3025">
        <v>0</v>
      </c>
      <c r="O5108">
        <f>SUMIF('3BL ACTUAL'!C:C,G5108,'3BL ACTUAL'!J:J)</f>
        <v>0</v>
      </c>
    </row>
    <row r="5109" spans="1:15">
      <c r="A5109" s="2669" t="s">
        <v>11100</v>
      </c>
      <c r="B5109" s="2669" t="s">
        <v>4415</v>
      </c>
      <c r="C5109" s="2669" t="s">
        <v>5059</v>
      </c>
      <c r="D5109" s="2669" t="s">
        <v>4415</v>
      </c>
      <c r="E5109" s="2669" t="s">
        <v>7677</v>
      </c>
      <c r="F5109" s="2669" t="s">
        <v>11101</v>
      </c>
      <c r="G5109" s="2669" t="s">
        <v>5303</v>
      </c>
      <c r="H5109" s="2669" t="s">
        <v>5063</v>
      </c>
      <c r="I5109" s="3025">
        <v>0</v>
      </c>
      <c r="J5109" s="3025">
        <v>0</v>
      </c>
      <c r="O5109">
        <f>SUMIF('3BL ACTUAL'!C:C,G5109,'3BL ACTUAL'!J:J)</f>
        <v>0</v>
      </c>
    </row>
    <row r="5110" spans="1:15">
      <c r="A5110" s="2669" t="s">
        <v>11100</v>
      </c>
      <c r="B5110" s="2669" t="s">
        <v>4415</v>
      </c>
      <c r="C5110" s="2669" t="s">
        <v>5059</v>
      </c>
      <c r="D5110" s="2669" t="s">
        <v>4415</v>
      </c>
      <c r="E5110" s="2669" t="s">
        <v>7677</v>
      </c>
      <c r="F5110" s="2669" t="s">
        <v>11101</v>
      </c>
      <c r="G5110" s="2669" t="s">
        <v>5311</v>
      </c>
      <c r="H5110" s="2669" t="s">
        <v>5064</v>
      </c>
      <c r="I5110" s="3025">
        <v>0</v>
      </c>
      <c r="J5110" s="3025">
        <v>54.5</v>
      </c>
      <c r="O5110">
        <f>SUMIF('3BL ACTUAL'!C:C,G5110,'3BL ACTUAL'!J:J)</f>
        <v>0</v>
      </c>
    </row>
    <row r="5111" spans="1:15">
      <c r="H5111" t="s">
        <v>7678</v>
      </c>
      <c r="O5111">
        <f>SUMIF('3BL ACTUAL'!C:C,G5111,'3BL ACTUAL'!J:J)</f>
        <v>0</v>
      </c>
    </row>
    <row r="5112" spans="1:15">
      <c r="O5112">
        <f>SUMIF('3BL ACTUAL'!C:C,G5112,'3BL ACTUAL'!J:J)</f>
        <v>0</v>
      </c>
    </row>
    <row r="5113" spans="1:15">
      <c r="H5113" s="2668" t="s">
        <v>11102</v>
      </c>
      <c r="O5113">
        <f>SUMIF('3BL ACTUAL'!C:C,G5113,'3BL ACTUAL'!J:J)</f>
        <v>0</v>
      </c>
    </row>
    <row r="5114" spans="1:15">
      <c r="A5114" s="2669" t="s">
        <v>11103</v>
      </c>
      <c r="B5114" s="2669" t="s">
        <v>4415</v>
      </c>
      <c r="C5114" s="2669" t="s">
        <v>5059</v>
      </c>
      <c r="D5114" s="2669" t="s">
        <v>4415</v>
      </c>
      <c r="E5114" s="2669" t="s">
        <v>7796</v>
      </c>
      <c r="F5114" s="2669" t="s">
        <v>11104</v>
      </c>
      <c r="G5114" s="2669" t="s">
        <v>5308</v>
      </c>
      <c r="H5114" s="2669" t="s">
        <v>4921</v>
      </c>
      <c r="I5114" s="3025">
        <v>399.42</v>
      </c>
      <c r="J5114" s="3025">
        <v>0</v>
      </c>
      <c r="O5114">
        <f>SUMIF('3BL ACTUAL'!C:C,G5114,'3BL ACTUAL'!J:J)</f>
        <v>0</v>
      </c>
    </row>
    <row r="5115" spans="1:15">
      <c r="A5115" s="2669" t="s">
        <v>11103</v>
      </c>
      <c r="B5115" s="2669" t="s">
        <v>4415</v>
      </c>
      <c r="C5115" s="2669" t="s">
        <v>5059</v>
      </c>
      <c r="D5115" s="2669" t="s">
        <v>4415</v>
      </c>
      <c r="E5115" s="2669" t="s">
        <v>7796</v>
      </c>
      <c r="F5115" s="2669" t="s">
        <v>11104</v>
      </c>
      <c r="G5115" s="2669" t="s">
        <v>5348</v>
      </c>
      <c r="H5115" s="2669" t="s">
        <v>4983</v>
      </c>
      <c r="I5115" s="3025">
        <v>3328.5</v>
      </c>
      <c r="J5115" s="3025">
        <v>0</v>
      </c>
      <c r="O5115">
        <f>SUMIF('3BL ACTUAL'!C:C,G5115,'3BL ACTUAL'!J:J)</f>
        <v>0</v>
      </c>
    </row>
    <row r="5116" spans="1:15">
      <c r="A5116" s="2669" t="s">
        <v>11103</v>
      </c>
      <c r="B5116" s="2669" t="s">
        <v>4415</v>
      </c>
      <c r="C5116" s="2669" t="s">
        <v>5059</v>
      </c>
      <c r="D5116" s="2669" t="s">
        <v>4415</v>
      </c>
      <c r="E5116" s="2669" t="s">
        <v>7796</v>
      </c>
      <c r="F5116" s="2669" t="s">
        <v>11104</v>
      </c>
      <c r="G5116" s="2669" t="s">
        <v>5303</v>
      </c>
      <c r="H5116" s="2669" t="s">
        <v>5063</v>
      </c>
      <c r="I5116" s="3025">
        <v>0</v>
      </c>
      <c r="J5116" s="3025">
        <v>0</v>
      </c>
      <c r="O5116">
        <f>SUMIF('3BL ACTUAL'!C:C,G5116,'3BL ACTUAL'!J:J)</f>
        <v>0</v>
      </c>
    </row>
    <row r="5117" spans="1:15">
      <c r="A5117" s="2669" t="s">
        <v>11103</v>
      </c>
      <c r="B5117" s="2669" t="s">
        <v>4415</v>
      </c>
      <c r="C5117" s="2669" t="s">
        <v>5059</v>
      </c>
      <c r="D5117" s="2669" t="s">
        <v>4415</v>
      </c>
      <c r="E5117" s="2669" t="s">
        <v>7796</v>
      </c>
      <c r="F5117" s="2669" t="s">
        <v>11104</v>
      </c>
      <c r="G5117" s="2669" t="s">
        <v>5311</v>
      </c>
      <c r="H5117" s="2669" t="s">
        <v>5064</v>
      </c>
      <c r="I5117" s="3025">
        <v>0</v>
      </c>
      <c r="J5117" s="3025">
        <v>3727.92</v>
      </c>
      <c r="O5117">
        <f>SUMIF('3BL ACTUAL'!C:C,G5117,'3BL ACTUAL'!J:J)</f>
        <v>0</v>
      </c>
    </row>
    <row r="5118" spans="1:15">
      <c r="H5118" t="s">
        <v>7797</v>
      </c>
      <c r="O5118">
        <f>SUMIF('3BL ACTUAL'!C:C,G5118,'3BL ACTUAL'!J:J)</f>
        <v>0</v>
      </c>
    </row>
    <row r="5119" spans="1:15">
      <c r="O5119">
        <f>SUMIF('3BL ACTUAL'!C:C,G5119,'3BL ACTUAL'!J:J)</f>
        <v>0</v>
      </c>
    </row>
    <row r="5120" spans="1:15">
      <c r="H5120" s="2668" t="s">
        <v>11105</v>
      </c>
      <c r="O5120">
        <f>SUMIF('3BL ACTUAL'!C:C,G5120,'3BL ACTUAL'!J:J)</f>
        <v>0</v>
      </c>
    </row>
    <row r="5121" spans="1:15">
      <c r="A5121" s="2669" t="s">
        <v>11103</v>
      </c>
      <c r="B5121" s="2669" t="s">
        <v>4415</v>
      </c>
      <c r="C5121" s="2669" t="s">
        <v>5059</v>
      </c>
      <c r="D5121" s="2669" t="s">
        <v>4415</v>
      </c>
      <c r="E5121" s="2669" t="s">
        <v>7416</v>
      </c>
      <c r="F5121" s="2669" t="s">
        <v>11106</v>
      </c>
      <c r="G5121" s="2669" t="s">
        <v>5308</v>
      </c>
      <c r="H5121" s="2669" t="s">
        <v>5097</v>
      </c>
      <c r="I5121" s="3025">
        <v>0</v>
      </c>
      <c r="J5121" s="3025">
        <v>0</v>
      </c>
      <c r="O5121">
        <f>SUMIF('3BL ACTUAL'!C:C,G5121,'3BL ACTUAL'!J:J)</f>
        <v>0</v>
      </c>
    </row>
    <row r="5122" spans="1:15">
      <c r="A5122" s="2669" t="s">
        <v>11103</v>
      </c>
      <c r="B5122" s="2669" t="s">
        <v>4415</v>
      </c>
      <c r="C5122" s="2669" t="s">
        <v>5059</v>
      </c>
      <c r="D5122" s="2669" t="s">
        <v>4415</v>
      </c>
      <c r="E5122" s="2669" t="s">
        <v>7416</v>
      </c>
      <c r="F5122" s="2669" t="s">
        <v>11106</v>
      </c>
      <c r="G5122" s="2669" t="s">
        <v>5309</v>
      </c>
      <c r="H5122" s="2669" t="s">
        <v>4947</v>
      </c>
      <c r="I5122" s="3025">
        <v>2276.4</v>
      </c>
      <c r="J5122" s="3025">
        <v>0</v>
      </c>
      <c r="O5122">
        <f>SUMIF('3BL ACTUAL'!C:C,G5122,'3BL ACTUAL'!J:J)</f>
        <v>0</v>
      </c>
    </row>
    <row r="5123" spans="1:15">
      <c r="A5123" s="2669" t="s">
        <v>11103</v>
      </c>
      <c r="B5123" s="2669" t="s">
        <v>4415</v>
      </c>
      <c r="C5123" s="2669" t="s">
        <v>5059</v>
      </c>
      <c r="D5123" s="2669" t="s">
        <v>4415</v>
      </c>
      <c r="E5123" s="2669" t="s">
        <v>7416</v>
      </c>
      <c r="F5123" s="2669" t="s">
        <v>11106</v>
      </c>
      <c r="G5123" s="2669" t="s">
        <v>5303</v>
      </c>
      <c r="H5123" s="2669" t="s">
        <v>5063</v>
      </c>
      <c r="I5123" s="3025">
        <v>0</v>
      </c>
      <c r="J5123" s="3025">
        <v>0</v>
      </c>
      <c r="O5123">
        <f>SUMIF('3BL ACTUAL'!C:C,G5123,'3BL ACTUAL'!J:J)</f>
        <v>0</v>
      </c>
    </row>
    <row r="5124" spans="1:15">
      <c r="A5124" s="2669" t="s">
        <v>11103</v>
      </c>
      <c r="B5124" s="2669" t="s">
        <v>4415</v>
      </c>
      <c r="C5124" s="2669" t="s">
        <v>5059</v>
      </c>
      <c r="D5124" s="2669" t="s">
        <v>4415</v>
      </c>
      <c r="E5124" s="2669" t="s">
        <v>7416</v>
      </c>
      <c r="F5124" s="2669" t="s">
        <v>11106</v>
      </c>
      <c r="G5124" s="2669" t="s">
        <v>5311</v>
      </c>
      <c r="H5124" s="2669" t="s">
        <v>5064</v>
      </c>
      <c r="I5124" s="3025">
        <v>0</v>
      </c>
      <c r="J5124" s="3025">
        <v>2276.4</v>
      </c>
      <c r="O5124">
        <f>SUMIF('3BL ACTUAL'!C:C,G5124,'3BL ACTUAL'!J:J)</f>
        <v>0</v>
      </c>
    </row>
    <row r="5125" spans="1:15">
      <c r="H5125" t="s">
        <v>7417</v>
      </c>
      <c r="O5125">
        <f>SUMIF('3BL ACTUAL'!C:C,G5125,'3BL ACTUAL'!J:J)</f>
        <v>0</v>
      </c>
    </row>
    <row r="5126" spans="1:15">
      <c r="O5126">
        <f>SUMIF('3BL ACTUAL'!C:C,G5126,'3BL ACTUAL'!J:J)</f>
        <v>0</v>
      </c>
    </row>
    <row r="5127" spans="1:15">
      <c r="H5127" s="2668" t="s">
        <v>11107</v>
      </c>
      <c r="O5127">
        <f>SUMIF('3BL ACTUAL'!C:C,G5127,'3BL ACTUAL'!J:J)</f>
        <v>0</v>
      </c>
    </row>
    <row r="5128" spans="1:15">
      <c r="A5128" s="2669" t="s">
        <v>11103</v>
      </c>
      <c r="B5128" s="2669" t="s">
        <v>4415</v>
      </c>
      <c r="C5128" s="2669" t="s">
        <v>5059</v>
      </c>
      <c r="D5128" s="2669" t="s">
        <v>4415</v>
      </c>
      <c r="E5128" s="2669" t="s">
        <v>7866</v>
      </c>
      <c r="F5128" s="2669" t="s">
        <v>11108</v>
      </c>
      <c r="G5128" s="2669" t="s">
        <v>5308</v>
      </c>
      <c r="H5128" s="2669" t="s">
        <v>4921</v>
      </c>
      <c r="I5128" s="3025">
        <v>1.71</v>
      </c>
      <c r="J5128" s="3025">
        <v>0</v>
      </c>
      <c r="O5128">
        <f>SUMIF('3BL ACTUAL'!C:C,G5128,'3BL ACTUAL'!J:J)</f>
        <v>0</v>
      </c>
    </row>
    <row r="5129" spans="1:15">
      <c r="A5129" s="2669" t="s">
        <v>11103</v>
      </c>
      <c r="B5129" s="2669" t="s">
        <v>4415</v>
      </c>
      <c r="C5129" s="2669" t="s">
        <v>5059</v>
      </c>
      <c r="D5129" s="2669" t="s">
        <v>4415</v>
      </c>
      <c r="E5129" s="2669" t="s">
        <v>7866</v>
      </c>
      <c r="F5129" s="2669" t="s">
        <v>11108</v>
      </c>
      <c r="G5129" s="2669" t="s">
        <v>5337</v>
      </c>
      <c r="H5129" s="2669" t="s">
        <v>4992</v>
      </c>
      <c r="I5129" s="3025">
        <v>14.29</v>
      </c>
      <c r="J5129" s="3025">
        <v>0</v>
      </c>
      <c r="O5129">
        <f>SUMIF('3BL ACTUAL'!C:C,G5129,'3BL ACTUAL'!J:J)</f>
        <v>0</v>
      </c>
    </row>
    <row r="5130" spans="1:15">
      <c r="A5130" s="2669" t="s">
        <v>11103</v>
      </c>
      <c r="B5130" s="2669" t="s">
        <v>4415</v>
      </c>
      <c r="C5130" s="2669" t="s">
        <v>5059</v>
      </c>
      <c r="D5130" s="2669" t="s">
        <v>4415</v>
      </c>
      <c r="E5130" s="2669" t="s">
        <v>7866</v>
      </c>
      <c r="F5130" s="2669" t="s">
        <v>11108</v>
      </c>
      <c r="G5130" s="2669" t="s">
        <v>5303</v>
      </c>
      <c r="H5130" s="2669" t="s">
        <v>5063</v>
      </c>
      <c r="I5130" s="3025">
        <v>0</v>
      </c>
      <c r="J5130" s="3025">
        <v>0</v>
      </c>
      <c r="O5130">
        <f>SUMIF('3BL ACTUAL'!C:C,G5130,'3BL ACTUAL'!J:J)</f>
        <v>0</v>
      </c>
    </row>
    <row r="5131" spans="1:15">
      <c r="A5131" s="2669" t="s">
        <v>11103</v>
      </c>
      <c r="B5131" s="2669" t="s">
        <v>4415</v>
      </c>
      <c r="C5131" s="2669" t="s">
        <v>5059</v>
      </c>
      <c r="D5131" s="2669" t="s">
        <v>4415</v>
      </c>
      <c r="E5131" s="2669" t="s">
        <v>7866</v>
      </c>
      <c r="F5131" s="2669" t="s">
        <v>11108</v>
      </c>
      <c r="G5131" s="2669" t="s">
        <v>5311</v>
      </c>
      <c r="H5131" s="2669" t="s">
        <v>5064</v>
      </c>
      <c r="I5131" s="3025">
        <v>0</v>
      </c>
      <c r="J5131" s="3025">
        <v>16</v>
      </c>
      <c r="O5131">
        <f>SUMIF('3BL ACTUAL'!C:C,G5131,'3BL ACTUAL'!J:J)</f>
        <v>0</v>
      </c>
    </row>
    <row r="5132" spans="1:15">
      <c r="H5132" t="s">
        <v>7867</v>
      </c>
      <c r="O5132">
        <f>SUMIF('3BL ACTUAL'!C:C,G5132,'3BL ACTUAL'!J:J)</f>
        <v>0</v>
      </c>
    </row>
    <row r="5133" spans="1:15">
      <c r="O5133">
        <f>SUMIF('3BL ACTUAL'!C:C,G5133,'3BL ACTUAL'!J:J)</f>
        <v>0</v>
      </c>
    </row>
    <row r="5134" spans="1:15">
      <c r="H5134" s="2668" t="s">
        <v>11109</v>
      </c>
      <c r="O5134">
        <f>SUMIF('3BL ACTUAL'!C:C,G5134,'3BL ACTUAL'!J:J)</f>
        <v>0</v>
      </c>
    </row>
    <row r="5135" spans="1:15">
      <c r="A5135" s="2669" t="s">
        <v>11103</v>
      </c>
      <c r="B5135" s="2669" t="s">
        <v>4415</v>
      </c>
      <c r="C5135" s="2669" t="s">
        <v>5059</v>
      </c>
      <c r="D5135" s="2669" t="s">
        <v>4415</v>
      </c>
      <c r="E5135" s="2669" t="s">
        <v>7919</v>
      </c>
      <c r="F5135" s="2669" t="s">
        <v>11110</v>
      </c>
      <c r="G5135" s="2669" t="s">
        <v>5308</v>
      </c>
      <c r="H5135" s="2669" t="s">
        <v>5097</v>
      </c>
      <c r="I5135" s="3025">
        <v>0</v>
      </c>
      <c r="J5135" s="3025">
        <v>0</v>
      </c>
      <c r="O5135">
        <f>SUMIF('3BL ACTUAL'!C:C,G5135,'3BL ACTUAL'!J:J)</f>
        <v>0</v>
      </c>
    </row>
    <row r="5136" spans="1:15">
      <c r="A5136" s="2669" t="s">
        <v>11103</v>
      </c>
      <c r="B5136" s="2669" t="s">
        <v>4415</v>
      </c>
      <c r="C5136" s="2669" t="s">
        <v>5059</v>
      </c>
      <c r="D5136" s="2669" t="s">
        <v>4415</v>
      </c>
      <c r="E5136" s="2669" t="s">
        <v>7919</v>
      </c>
      <c r="F5136" s="2669" t="s">
        <v>11110</v>
      </c>
      <c r="G5136" s="2669" t="s">
        <v>5347</v>
      </c>
      <c r="H5136" s="2669" t="s">
        <v>4999</v>
      </c>
      <c r="I5136" s="3025">
        <v>404</v>
      </c>
      <c r="J5136" s="3025">
        <v>0</v>
      </c>
      <c r="O5136">
        <f>SUMIF('3BL ACTUAL'!C:C,G5136,'3BL ACTUAL'!J:J)</f>
        <v>0</v>
      </c>
    </row>
    <row r="5137" spans="1:15">
      <c r="A5137" s="2669" t="s">
        <v>11103</v>
      </c>
      <c r="B5137" s="2669" t="s">
        <v>4415</v>
      </c>
      <c r="C5137" s="2669" t="s">
        <v>5059</v>
      </c>
      <c r="D5137" s="2669" t="s">
        <v>4415</v>
      </c>
      <c r="E5137" s="2669" t="s">
        <v>7919</v>
      </c>
      <c r="F5137" s="2669" t="s">
        <v>11110</v>
      </c>
      <c r="G5137" s="2669" t="s">
        <v>5303</v>
      </c>
      <c r="H5137" s="2669" t="s">
        <v>5063</v>
      </c>
      <c r="I5137" s="3025">
        <v>0</v>
      </c>
      <c r="J5137" s="3025">
        <v>0</v>
      </c>
      <c r="O5137">
        <f>SUMIF('3BL ACTUAL'!C:C,G5137,'3BL ACTUAL'!J:J)</f>
        <v>0</v>
      </c>
    </row>
    <row r="5138" spans="1:15">
      <c r="A5138" s="2669" t="s">
        <v>11103</v>
      </c>
      <c r="B5138" s="2669" t="s">
        <v>4415</v>
      </c>
      <c r="C5138" s="2669" t="s">
        <v>5059</v>
      </c>
      <c r="D5138" s="2669" t="s">
        <v>4415</v>
      </c>
      <c r="E5138" s="2669" t="s">
        <v>7919</v>
      </c>
      <c r="F5138" s="2669" t="s">
        <v>11110</v>
      </c>
      <c r="G5138" s="2669" t="s">
        <v>5311</v>
      </c>
      <c r="H5138" s="2669" t="s">
        <v>5064</v>
      </c>
      <c r="I5138" s="3025">
        <v>0</v>
      </c>
      <c r="J5138" s="3025">
        <v>404</v>
      </c>
      <c r="O5138">
        <f>SUMIF('3BL ACTUAL'!C:C,G5138,'3BL ACTUAL'!J:J)</f>
        <v>0</v>
      </c>
    </row>
    <row r="5139" spans="1:15">
      <c r="H5139" t="s">
        <v>7920</v>
      </c>
      <c r="O5139">
        <f>SUMIF('3BL ACTUAL'!C:C,G5139,'3BL ACTUAL'!J:J)</f>
        <v>0</v>
      </c>
    </row>
    <row r="5140" spans="1:15">
      <c r="O5140">
        <f>SUMIF('3BL ACTUAL'!C:C,G5140,'3BL ACTUAL'!J:J)</f>
        <v>0</v>
      </c>
    </row>
    <row r="5141" spans="1:15">
      <c r="H5141" s="2668" t="s">
        <v>11111</v>
      </c>
      <c r="O5141">
        <f>SUMIF('3BL ACTUAL'!C:C,G5141,'3BL ACTUAL'!J:J)</f>
        <v>0</v>
      </c>
    </row>
    <row r="5142" spans="1:15">
      <c r="A5142" s="2669" t="s">
        <v>11103</v>
      </c>
      <c r="B5142" s="2669" t="s">
        <v>5071</v>
      </c>
      <c r="C5142" s="2669" t="s">
        <v>9011</v>
      </c>
      <c r="D5142" s="2669" t="s">
        <v>5071</v>
      </c>
      <c r="E5142" s="2669" t="s">
        <v>11112</v>
      </c>
      <c r="F5142" s="2669" t="s">
        <v>11113</v>
      </c>
      <c r="G5142" s="2669" t="s">
        <v>5311</v>
      </c>
      <c r="H5142" s="2669" t="s">
        <v>5015</v>
      </c>
      <c r="I5142" s="3025">
        <v>16</v>
      </c>
      <c r="J5142" s="3025">
        <v>0</v>
      </c>
      <c r="O5142">
        <f>SUMIF('3BL ACTUAL'!C:C,G5142,'3BL ACTUAL'!J:J)</f>
        <v>0</v>
      </c>
    </row>
    <row r="5143" spans="1:15">
      <c r="A5143" s="2669" t="s">
        <v>11103</v>
      </c>
      <c r="B5143" s="2669" t="s">
        <v>5071</v>
      </c>
      <c r="C5143" s="2669" t="s">
        <v>9011</v>
      </c>
      <c r="D5143" s="2669" t="s">
        <v>5071</v>
      </c>
      <c r="E5143" s="2669" t="s">
        <v>11112</v>
      </c>
      <c r="F5143" s="2669" t="s">
        <v>11113</v>
      </c>
      <c r="G5143" s="2669" t="s">
        <v>5305</v>
      </c>
      <c r="H5143" s="2669" t="s">
        <v>9014</v>
      </c>
      <c r="I5143" s="3025">
        <v>0</v>
      </c>
      <c r="J5143" s="3025">
        <v>16</v>
      </c>
      <c r="O5143">
        <f>SUMIF('3BL ACTUAL'!C:C,G5143,'3BL ACTUAL'!J:J)</f>
        <v>0</v>
      </c>
    </row>
    <row r="5144" spans="1:15">
      <c r="H5144" t="s">
        <v>9015</v>
      </c>
      <c r="O5144">
        <f>SUMIF('3BL ACTUAL'!C:C,G5144,'3BL ACTUAL'!J:J)</f>
        <v>0</v>
      </c>
    </row>
    <row r="5145" spans="1:15">
      <c r="O5145">
        <f>SUMIF('3BL ACTUAL'!C:C,G5145,'3BL ACTUAL'!J:J)</f>
        <v>0</v>
      </c>
    </row>
    <row r="5146" spans="1:15">
      <c r="H5146" s="2668" t="s">
        <v>11114</v>
      </c>
      <c r="N5146" s="1460">
        <v>1</v>
      </c>
      <c r="O5146">
        <f>SUMIF('3BL ACTUAL'!C:C,G5146,'3BL ACTUAL'!J:J)</f>
        <v>0</v>
      </c>
    </row>
    <row r="5147" spans="1:15">
      <c r="A5147" s="2669" t="s">
        <v>11115</v>
      </c>
      <c r="B5147" s="2669" t="s">
        <v>5169</v>
      </c>
      <c r="C5147" s="2669" t="s">
        <v>5298</v>
      </c>
      <c r="D5147" s="2669" t="s">
        <v>5299</v>
      </c>
      <c r="E5147" s="2669" t="s">
        <v>8412</v>
      </c>
      <c r="F5147" s="2669" t="s">
        <v>11116</v>
      </c>
      <c r="G5147" s="2669" t="s">
        <v>8404</v>
      </c>
      <c r="H5147" s="2669" t="s">
        <v>8405</v>
      </c>
      <c r="I5147" s="3025">
        <v>207.13</v>
      </c>
      <c r="J5147" s="3025">
        <v>0</v>
      </c>
      <c r="O5147">
        <f>SUMIF('3BL ACTUAL'!C:C,G5147,'3BL ACTUAL'!J:J)</f>
        <v>0</v>
      </c>
    </row>
    <row r="5148" spans="1:15">
      <c r="A5148" s="2669" t="s">
        <v>11115</v>
      </c>
      <c r="B5148" s="2669" t="s">
        <v>5169</v>
      </c>
      <c r="C5148" s="2669" t="s">
        <v>5298</v>
      </c>
      <c r="D5148" s="2669" t="s">
        <v>5299</v>
      </c>
      <c r="E5148" s="2669" t="s">
        <v>8412</v>
      </c>
      <c r="F5148" s="2669" t="s">
        <v>11116</v>
      </c>
      <c r="G5148" s="2669" t="s">
        <v>8980</v>
      </c>
      <c r="H5148" s="2669" t="s">
        <v>9055</v>
      </c>
      <c r="I5148" s="3025">
        <v>0</v>
      </c>
      <c r="J5148" s="3025">
        <v>207.13</v>
      </c>
      <c r="O5148">
        <f>SUMIF('3BL ACTUAL'!C:C,G5148,'3BL ACTUAL'!J:J)</f>
        <v>0</v>
      </c>
    </row>
    <row r="5149" spans="1:15">
      <c r="H5149" t="s">
        <v>8413</v>
      </c>
      <c r="O5149">
        <f>SUMIF('3BL ACTUAL'!C:C,G5149,'3BL ACTUAL'!J:J)</f>
        <v>0</v>
      </c>
    </row>
    <row r="5150" spans="1:15">
      <c r="O5150">
        <f>SUMIF('3BL ACTUAL'!C:C,G5150,'3BL ACTUAL'!J:J)</f>
        <v>0</v>
      </c>
    </row>
    <row r="5151" spans="1:15">
      <c r="H5151" s="2668" t="s">
        <v>11117</v>
      </c>
      <c r="N5151" s="1460">
        <v>1</v>
      </c>
      <c r="O5151">
        <f>SUMIF('3BL ACTUAL'!C:C,G5151,'3BL ACTUAL'!J:J)</f>
        <v>0</v>
      </c>
    </row>
    <row r="5152" spans="1:15">
      <c r="A5152" s="2669" t="s">
        <v>11115</v>
      </c>
      <c r="B5152" s="2669" t="s">
        <v>5169</v>
      </c>
      <c r="C5152" s="2669" t="s">
        <v>5298</v>
      </c>
      <c r="D5152" s="2669" t="s">
        <v>5299</v>
      </c>
      <c r="E5152" s="2669" t="s">
        <v>8293</v>
      </c>
      <c r="F5152" s="2669" t="s">
        <v>11118</v>
      </c>
      <c r="G5152" s="2669" t="s">
        <v>8287</v>
      </c>
      <c r="H5152" s="2669" t="s">
        <v>8288</v>
      </c>
      <c r="I5152" s="3025">
        <v>900</v>
      </c>
      <c r="J5152" s="3025">
        <v>0</v>
      </c>
      <c r="O5152">
        <f>SUMIF('3BL ACTUAL'!C:C,G5152,'3BL ACTUAL'!J:J)</f>
        <v>0</v>
      </c>
    </row>
    <row r="5153" spans="1:15">
      <c r="A5153" s="2669" t="s">
        <v>11115</v>
      </c>
      <c r="B5153" s="2669" t="s">
        <v>5169</v>
      </c>
      <c r="C5153" s="2669" t="s">
        <v>5298</v>
      </c>
      <c r="D5153" s="2669" t="s">
        <v>5299</v>
      </c>
      <c r="E5153" s="2669" t="s">
        <v>8293</v>
      </c>
      <c r="F5153" s="2669" t="s">
        <v>11118</v>
      </c>
      <c r="G5153" s="2669" t="s">
        <v>8980</v>
      </c>
      <c r="H5153" s="2669" t="s">
        <v>9055</v>
      </c>
      <c r="I5153" s="3025">
        <v>0</v>
      </c>
      <c r="J5153" s="3025">
        <v>900</v>
      </c>
      <c r="O5153">
        <f>SUMIF('3BL ACTUAL'!C:C,G5153,'3BL ACTUAL'!J:J)</f>
        <v>0</v>
      </c>
    </row>
    <row r="5154" spans="1:15">
      <c r="H5154" t="s">
        <v>8294</v>
      </c>
      <c r="O5154">
        <f>SUMIF('3BL ACTUAL'!C:C,G5154,'3BL ACTUAL'!J:J)</f>
        <v>0</v>
      </c>
    </row>
    <row r="5155" spans="1:15">
      <c r="O5155">
        <f>SUMIF('3BL ACTUAL'!C:C,G5155,'3BL ACTUAL'!J:J)</f>
        <v>0</v>
      </c>
    </row>
    <row r="5156" spans="1:15">
      <c r="H5156" s="2668" t="s">
        <v>11119</v>
      </c>
      <c r="N5156" s="1460">
        <v>1</v>
      </c>
      <c r="O5156">
        <f>SUMIF('3BL ACTUAL'!C:C,G5156,'3BL ACTUAL'!J:J)</f>
        <v>0</v>
      </c>
    </row>
    <row r="5157" spans="1:15">
      <c r="A5157" s="2669" t="s">
        <v>11115</v>
      </c>
      <c r="B5157" s="2669" t="s">
        <v>5169</v>
      </c>
      <c r="C5157" s="2669" t="s">
        <v>5298</v>
      </c>
      <c r="D5157" s="2669" t="s">
        <v>5299</v>
      </c>
      <c r="E5157" s="2669" t="s">
        <v>8080</v>
      </c>
      <c r="F5157" s="2669" t="s">
        <v>11120</v>
      </c>
      <c r="G5157" s="2669" t="s">
        <v>8072</v>
      </c>
      <c r="H5157" s="2669" t="s">
        <v>8073</v>
      </c>
      <c r="I5157" s="3025">
        <v>296</v>
      </c>
      <c r="J5157" s="3025">
        <v>0</v>
      </c>
      <c r="O5157">
        <f>SUMIF('3BL ACTUAL'!C:C,G5157,'3BL ACTUAL'!J:J)</f>
        <v>0</v>
      </c>
    </row>
    <row r="5158" spans="1:15">
      <c r="A5158" s="2669" t="s">
        <v>11115</v>
      </c>
      <c r="B5158" s="2669" t="s">
        <v>5169</v>
      </c>
      <c r="C5158" s="2669" t="s">
        <v>5298</v>
      </c>
      <c r="D5158" s="2669" t="s">
        <v>5299</v>
      </c>
      <c r="E5158" s="2669" t="s">
        <v>8080</v>
      </c>
      <c r="F5158" s="2669" t="s">
        <v>11120</v>
      </c>
      <c r="G5158" s="2669" t="s">
        <v>8980</v>
      </c>
      <c r="H5158" s="2669" t="s">
        <v>9055</v>
      </c>
      <c r="I5158" s="3025">
        <v>0</v>
      </c>
      <c r="J5158" s="3025">
        <v>296</v>
      </c>
      <c r="O5158">
        <f>SUMIF('3BL ACTUAL'!C:C,G5158,'3BL ACTUAL'!J:J)</f>
        <v>0</v>
      </c>
    </row>
    <row r="5159" spans="1:15">
      <c r="H5159" t="s">
        <v>8081</v>
      </c>
      <c r="O5159">
        <f>SUMIF('3BL ACTUAL'!C:C,G5159,'3BL ACTUAL'!J:J)</f>
        <v>0</v>
      </c>
    </row>
    <row r="5160" spans="1:15">
      <c r="O5160">
        <f>SUMIF('3BL ACTUAL'!C:C,G5160,'3BL ACTUAL'!J:J)</f>
        <v>0</v>
      </c>
    </row>
    <row r="5161" spans="1:15">
      <c r="H5161" s="2668" t="s">
        <v>11121</v>
      </c>
      <c r="N5161" s="1460">
        <v>1</v>
      </c>
      <c r="O5161">
        <f>SUMIF('3BL ACTUAL'!C:C,G5161,'3BL ACTUAL'!J:J)</f>
        <v>0</v>
      </c>
    </row>
    <row r="5162" spans="1:15">
      <c r="A5162" s="2669" t="s">
        <v>11115</v>
      </c>
      <c r="B5162" s="2669" t="s">
        <v>5169</v>
      </c>
      <c r="C5162" s="2669" t="s">
        <v>5298</v>
      </c>
      <c r="D5162" s="2669" t="s">
        <v>5299</v>
      </c>
      <c r="E5162" s="2669" t="s">
        <v>8254</v>
      </c>
      <c r="F5162" s="2669" t="s">
        <v>11122</v>
      </c>
      <c r="G5162" s="2669" t="s">
        <v>8248</v>
      </c>
      <c r="H5162" s="2669" t="s">
        <v>8249</v>
      </c>
      <c r="I5162" s="3025">
        <v>351.5</v>
      </c>
      <c r="J5162" s="3025">
        <v>0</v>
      </c>
      <c r="O5162">
        <f>SUMIF('3BL ACTUAL'!C:C,G5162,'3BL ACTUAL'!J:J)</f>
        <v>0</v>
      </c>
    </row>
    <row r="5163" spans="1:15">
      <c r="A5163" s="2669" t="s">
        <v>11115</v>
      </c>
      <c r="B5163" s="2669" t="s">
        <v>5169</v>
      </c>
      <c r="C5163" s="2669" t="s">
        <v>5298</v>
      </c>
      <c r="D5163" s="2669" t="s">
        <v>5299</v>
      </c>
      <c r="E5163" s="2669" t="s">
        <v>8254</v>
      </c>
      <c r="F5163" s="2669" t="s">
        <v>11122</v>
      </c>
      <c r="G5163" s="2669" t="s">
        <v>8980</v>
      </c>
      <c r="H5163" s="2669" t="s">
        <v>9055</v>
      </c>
      <c r="I5163" s="3025">
        <v>0</v>
      </c>
      <c r="J5163" s="3025">
        <v>351.5</v>
      </c>
      <c r="O5163">
        <f>SUMIF('3BL ACTUAL'!C:C,G5163,'3BL ACTUAL'!J:J)</f>
        <v>0</v>
      </c>
    </row>
    <row r="5164" spans="1:15">
      <c r="H5164" t="s">
        <v>8251</v>
      </c>
      <c r="O5164">
        <f>SUMIF('3BL ACTUAL'!C:C,G5164,'3BL ACTUAL'!J:J)</f>
        <v>0</v>
      </c>
    </row>
    <row r="5165" spans="1:15">
      <c r="O5165">
        <f>SUMIF('3BL ACTUAL'!C:C,G5165,'3BL ACTUAL'!J:J)</f>
        <v>0</v>
      </c>
    </row>
    <row r="5166" spans="1:15">
      <c r="H5166" s="2668" t="s">
        <v>11123</v>
      </c>
      <c r="N5166" s="1460">
        <v>1</v>
      </c>
      <c r="O5166">
        <f>SUMIF('3BL ACTUAL'!C:C,G5166,'3BL ACTUAL'!J:J)</f>
        <v>0</v>
      </c>
    </row>
    <row r="5167" spans="1:15">
      <c r="A5167" s="2669" t="s">
        <v>11115</v>
      </c>
      <c r="B5167" s="2669" t="s">
        <v>5169</v>
      </c>
      <c r="C5167" s="2669" t="s">
        <v>5298</v>
      </c>
      <c r="D5167" s="2669" t="s">
        <v>5299</v>
      </c>
      <c r="E5167" s="2669" t="s">
        <v>8519</v>
      </c>
      <c r="F5167" s="2669" t="s">
        <v>11124</v>
      </c>
      <c r="G5167" s="2669" t="s">
        <v>8512</v>
      </c>
      <c r="H5167" s="2669" t="s">
        <v>8513</v>
      </c>
      <c r="I5167" s="3025">
        <v>128.80000000000001</v>
      </c>
      <c r="J5167" s="3025">
        <v>0</v>
      </c>
      <c r="O5167">
        <f>SUMIF('3BL ACTUAL'!C:C,G5167,'3BL ACTUAL'!J:J)</f>
        <v>0</v>
      </c>
    </row>
    <row r="5168" spans="1:15">
      <c r="A5168" s="2669" t="s">
        <v>11115</v>
      </c>
      <c r="B5168" s="2669" t="s">
        <v>5169</v>
      </c>
      <c r="C5168" s="2669" t="s">
        <v>5298</v>
      </c>
      <c r="D5168" s="2669" t="s">
        <v>5299</v>
      </c>
      <c r="E5168" s="2669" t="s">
        <v>8519</v>
      </c>
      <c r="F5168" s="2669" t="s">
        <v>11124</v>
      </c>
      <c r="G5168" s="2669" t="s">
        <v>8980</v>
      </c>
      <c r="H5168" s="2669" t="s">
        <v>9055</v>
      </c>
      <c r="I5168" s="3025">
        <v>0</v>
      </c>
      <c r="J5168" s="3025">
        <v>128.80000000000001</v>
      </c>
      <c r="O5168">
        <f>SUMIF('3BL ACTUAL'!C:C,G5168,'3BL ACTUAL'!J:J)</f>
        <v>0</v>
      </c>
    </row>
    <row r="5169" spans="1:15">
      <c r="H5169" t="s">
        <v>8520</v>
      </c>
      <c r="O5169">
        <f>SUMIF('3BL ACTUAL'!C:C,G5169,'3BL ACTUAL'!J:J)</f>
        <v>0</v>
      </c>
    </row>
    <row r="5170" spans="1:15">
      <c r="O5170">
        <f>SUMIF('3BL ACTUAL'!C:C,G5170,'3BL ACTUAL'!J:J)</f>
        <v>0</v>
      </c>
    </row>
    <row r="5171" spans="1:15">
      <c r="H5171" s="2668" t="s">
        <v>11125</v>
      </c>
      <c r="N5171" s="1460">
        <v>1</v>
      </c>
      <c r="O5171">
        <f>SUMIF('3BL ACTUAL'!C:C,G5171,'3BL ACTUAL'!J:J)</f>
        <v>0</v>
      </c>
    </row>
    <row r="5172" spans="1:15">
      <c r="A5172" s="2669" t="s">
        <v>11115</v>
      </c>
      <c r="B5172" s="2669" t="s">
        <v>5169</v>
      </c>
      <c r="C5172" s="2669" t="s">
        <v>5298</v>
      </c>
      <c r="D5172" s="2669" t="s">
        <v>5299</v>
      </c>
      <c r="E5172" s="2669" t="s">
        <v>8414</v>
      </c>
      <c r="F5172" s="2669" t="s">
        <v>11126</v>
      </c>
      <c r="G5172" s="2669" t="s">
        <v>8404</v>
      </c>
      <c r="H5172" s="2669" t="s">
        <v>8405</v>
      </c>
      <c r="I5172" s="3025">
        <v>952.89</v>
      </c>
      <c r="J5172" s="3025">
        <v>0</v>
      </c>
      <c r="O5172">
        <f>SUMIF('3BL ACTUAL'!C:C,G5172,'3BL ACTUAL'!J:J)</f>
        <v>0</v>
      </c>
    </row>
    <row r="5173" spans="1:15">
      <c r="A5173" s="2669" t="s">
        <v>11115</v>
      </c>
      <c r="B5173" s="2669" t="s">
        <v>5169</v>
      </c>
      <c r="C5173" s="2669" t="s">
        <v>5298</v>
      </c>
      <c r="D5173" s="2669" t="s">
        <v>5299</v>
      </c>
      <c r="E5173" s="2669" t="s">
        <v>8414</v>
      </c>
      <c r="F5173" s="2669" t="s">
        <v>11126</v>
      </c>
      <c r="G5173" s="2669" t="s">
        <v>8980</v>
      </c>
      <c r="H5173" s="2669" t="s">
        <v>9055</v>
      </c>
      <c r="I5173" s="3025">
        <v>0</v>
      </c>
      <c r="J5173" s="3025">
        <v>952.89</v>
      </c>
      <c r="O5173">
        <f>SUMIF('3BL ACTUAL'!C:C,G5173,'3BL ACTUAL'!J:J)</f>
        <v>0</v>
      </c>
    </row>
    <row r="5174" spans="1:15">
      <c r="H5174" t="s">
        <v>8415</v>
      </c>
      <c r="O5174">
        <f>SUMIF('3BL ACTUAL'!C:C,G5174,'3BL ACTUAL'!J:J)</f>
        <v>0</v>
      </c>
    </row>
    <row r="5175" spans="1:15">
      <c r="O5175">
        <f>SUMIF('3BL ACTUAL'!C:C,G5175,'3BL ACTUAL'!J:J)</f>
        <v>0</v>
      </c>
    </row>
    <row r="5176" spans="1:15">
      <c r="H5176" s="2668" t="s">
        <v>11127</v>
      </c>
      <c r="N5176" s="1460">
        <v>1</v>
      </c>
      <c r="O5176">
        <f>SUMIF('3BL ACTUAL'!C:C,G5176,'3BL ACTUAL'!J:J)</f>
        <v>0</v>
      </c>
    </row>
    <row r="5177" spans="1:15">
      <c r="A5177" s="2669" t="s">
        <v>11115</v>
      </c>
      <c r="B5177" s="2669" t="s">
        <v>5169</v>
      </c>
      <c r="C5177" s="2669" t="s">
        <v>5298</v>
      </c>
      <c r="D5177" s="2669" t="s">
        <v>5299</v>
      </c>
      <c r="E5177" s="2669" t="s">
        <v>8295</v>
      </c>
      <c r="F5177" s="2669" t="s">
        <v>11128</v>
      </c>
      <c r="G5177" s="2669" t="s">
        <v>8287</v>
      </c>
      <c r="H5177" s="2669" t="s">
        <v>8288</v>
      </c>
      <c r="I5177" s="3025">
        <v>1899</v>
      </c>
      <c r="J5177" s="3025">
        <v>0</v>
      </c>
      <c r="O5177">
        <f>SUMIF('3BL ACTUAL'!C:C,G5177,'3BL ACTUAL'!J:J)</f>
        <v>0</v>
      </c>
    </row>
    <row r="5178" spans="1:15">
      <c r="A5178" s="2669" t="s">
        <v>11115</v>
      </c>
      <c r="B5178" s="2669" t="s">
        <v>5169</v>
      </c>
      <c r="C5178" s="2669" t="s">
        <v>5298</v>
      </c>
      <c r="D5178" s="2669" t="s">
        <v>5299</v>
      </c>
      <c r="E5178" s="2669" t="s">
        <v>8295</v>
      </c>
      <c r="F5178" s="2669" t="s">
        <v>11128</v>
      </c>
      <c r="G5178" s="2669" t="s">
        <v>8980</v>
      </c>
      <c r="H5178" s="2669" t="s">
        <v>9055</v>
      </c>
      <c r="I5178" s="3025">
        <v>0</v>
      </c>
      <c r="J5178" s="3025">
        <v>1899</v>
      </c>
      <c r="O5178">
        <f>SUMIF('3BL ACTUAL'!C:C,G5178,'3BL ACTUAL'!J:J)</f>
        <v>0</v>
      </c>
    </row>
    <row r="5179" spans="1:15">
      <c r="H5179" t="s">
        <v>8296</v>
      </c>
      <c r="O5179">
        <f>SUMIF('3BL ACTUAL'!C:C,G5179,'3BL ACTUAL'!J:J)</f>
        <v>0</v>
      </c>
    </row>
    <row r="5180" spans="1:15">
      <c r="O5180">
        <f>SUMIF('3BL ACTUAL'!C:C,G5180,'3BL ACTUAL'!J:J)</f>
        <v>0</v>
      </c>
    </row>
    <row r="5181" spans="1:15">
      <c r="H5181" s="2668" t="s">
        <v>11129</v>
      </c>
      <c r="N5181" s="1460">
        <v>1</v>
      </c>
      <c r="O5181">
        <f>SUMIF('3BL ACTUAL'!C:C,G5181,'3BL ACTUAL'!J:J)</f>
        <v>0</v>
      </c>
    </row>
    <row r="5182" spans="1:15">
      <c r="A5182" s="2669" t="s">
        <v>11115</v>
      </c>
      <c r="B5182" s="2669" t="s">
        <v>5169</v>
      </c>
      <c r="C5182" s="2669" t="s">
        <v>5298</v>
      </c>
      <c r="D5182" s="2669" t="s">
        <v>5299</v>
      </c>
      <c r="E5182" s="2669" t="s">
        <v>8082</v>
      </c>
      <c r="F5182" s="2669" t="s">
        <v>11130</v>
      </c>
      <c r="G5182" s="2669" t="s">
        <v>8072</v>
      </c>
      <c r="H5182" s="2669" t="s">
        <v>8073</v>
      </c>
      <c r="I5182" s="3025">
        <v>240.5</v>
      </c>
      <c r="J5182" s="3025">
        <v>0</v>
      </c>
      <c r="O5182">
        <f>SUMIF('3BL ACTUAL'!C:C,G5182,'3BL ACTUAL'!J:J)</f>
        <v>0</v>
      </c>
    </row>
    <row r="5183" spans="1:15">
      <c r="A5183" s="2669" t="s">
        <v>11115</v>
      </c>
      <c r="B5183" s="2669" t="s">
        <v>5169</v>
      </c>
      <c r="C5183" s="2669" t="s">
        <v>5298</v>
      </c>
      <c r="D5183" s="2669" t="s">
        <v>5299</v>
      </c>
      <c r="E5183" s="2669" t="s">
        <v>8082</v>
      </c>
      <c r="F5183" s="2669" t="s">
        <v>11130</v>
      </c>
      <c r="G5183" s="2669" t="s">
        <v>8980</v>
      </c>
      <c r="H5183" s="2669" t="s">
        <v>9055</v>
      </c>
      <c r="I5183" s="3025">
        <v>0</v>
      </c>
      <c r="J5183" s="3025">
        <v>240.5</v>
      </c>
      <c r="O5183">
        <f>SUMIF('3BL ACTUAL'!C:C,G5183,'3BL ACTUAL'!J:J)</f>
        <v>0</v>
      </c>
    </row>
    <row r="5184" spans="1:15">
      <c r="H5184" t="s">
        <v>8083</v>
      </c>
      <c r="O5184">
        <f>SUMIF('3BL ACTUAL'!C:C,G5184,'3BL ACTUAL'!J:J)</f>
        <v>0</v>
      </c>
    </row>
    <row r="5185" spans="1:15">
      <c r="O5185">
        <f>SUMIF('3BL ACTUAL'!C:C,G5185,'3BL ACTUAL'!J:J)</f>
        <v>0</v>
      </c>
    </row>
    <row r="5186" spans="1:15">
      <c r="H5186" s="2668" t="s">
        <v>11131</v>
      </c>
      <c r="N5186" s="1460">
        <v>1</v>
      </c>
      <c r="O5186">
        <f>SUMIF('3BL ACTUAL'!C:C,G5186,'3BL ACTUAL'!J:J)</f>
        <v>0</v>
      </c>
    </row>
    <row r="5187" spans="1:15">
      <c r="A5187" s="2669" t="s">
        <v>11115</v>
      </c>
      <c r="B5187" s="2669" t="s">
        <v>5169</v>
      </c>
      <c r="C5187" s="2669" t="s">
        <v>5298</v>
      </c>
      <c r="D5187" s="2669" t="s">
        <v>5299</v>
      </c>
      <c r="E5187" s="2669" t="s">
        <v>8255</v>
      </c>
      <c r="F5187" s="2669" t="s">
        <v>11132</v>
      </c>
      <c r="G5187" s="2669" t="s">
        <v>8248</v>
      </c>
      <c r="H5187" s="2669" t="s">
        <v>8249</v>
      </c>
      <c r="I5187" s="3025">
        <v>795.5</v>
      </c>
      <c r="J5187" s="3025">
        <v>0</v>
      </c>
      <c r="O5187">
        <f>SUMIF('3BL ACTUAL'!C:C,G5187,'3BL ACTUAL'!J:J)</f>
        <v>0</v>
      </c>
    </row>
    <row r="5188" spans="1:15">
      <c r="A5188" s="2669" t="s">
        <v>11115</v>
      </c>
      <c r="B5188" s="2669" t="s">
        <v>5169</v>
      </c>
      <c r="C5188" s="2669" t="s">
        <v>5298</v>
      </c>
      <c r="D5188" s="2669" t="s">
        <v>5299</v>
      </c>
      <c r="E5188" s="2669" t="s">
        <v>8255</v>
      </c>
      <c r="F5188" s="2669" t="s">
        <v>11132</v>
      </c>
      <c r="G5188" s="2669" t="s">
        <v>8980</v>
      </c>
      <c r="H5188" s="2669" t="s">
        <v>9055</v>
      </c>
      <c r="I5188" s="3025">
        <v>0</v>
      </c>
      <c r="J5188" s="3025">
        <v>795.5</v>
      </c>
      <c r="O5188">
        <f>SUMIF('3BL ACTUAL'!C:C,G5188,'3BL ACTUAL'!J:J)</f>
        <v>0</v>
      </c>
    </row>
    <row r="5189" spans="1:15">
      <c r="H5189" t="s">
        <v>8256</v>
      </c>
      <c r="O5189">
        <f>SUMIF('3BL ACTUAL'!C:C,G5189,'3BL ACTUAL'!J:J)</f>
        <v>0</v>
      </c>
    </row>
    <row r="5190" spans="1:15">
      <c r="O5190">
        <f>SUMIF('3BL ACTUAL'!C:C,G5190,'3BL ACTUAL'!J:J)</f>
        <v>0</v>
      </c>
    </row>
    <row r="5191" spans="1:15">
      <c r="H5191" s="2668" t="s">
        <v>11133</v>
      </c>
      <c r="N5191" s="1460">
        <v>1</v>
      </c>
      <c r="O5191">
        <f>SUMIF('3BL ACTUAL'!C:C,G5191,'3BL ACTUAL'!J:J)</f>
        <v>0</v>
      </c>
    </row>
    <row r="5192" spans="1:15">
      <c r="A5192" s="2669" t="s">
        <v>11115</v>
      </c>
      <c r="B5192" s="2669" t="s">
        <v>5169</v>
      </c>
      <c r="C5192" s="2669" t="s">
        <v>5298</v>
      </c>
      <c r="D5192" s="2669" t="s">
        <v>5299</v>
      </c>
      <c r="E5192" s="2669" t="s">
        <v>8521</v>
      </c>
      <c r="F5192" s="2669" t="s">
        <v>11134</v>
      </c>
      <c r="G5192" s="2669" t="s">
        <v>8512</v>
      </c>
      <c r="H5192" s="2669" t="s">
        <v>8513</v>
      </c>
      <c r="I5192" s="3025">
        <v>341.14</v>
      </c>
      <c r="J5192" s="3025">
        <v>0</v>
      </c>
      <c r="O5192">
        <f>SUMIF('3BL ACTUAL'!C:C,G5192,'3BL ACTUAL'!J:J)</f>
        <v>0</v>
      </c>
    </row>
    <row r="5193" spans="1:15">
      <c r="A5193" s="2669" t="s">
        <v>11115</v>
      </c>
      <c r="B5193" s="2669" t="s">
        <v>5169</v>
      </c>
      <c r="C5193" s="2669" t="s">
        <v>5298</v>
      </c>
      <c r="D5193" s="2669" t="s">
        <v>5299</v>
      </c>
      <c r="E5193" s="2669" t="s">
        <v>8521</v>
      </c>
      <c r="F5193" s="2669" t="s">
        <v>11134</v>
      </c>
      <c r="G5193" s="2669" t="s">
        <v>8980</v>
      </c>
      <c r="H5193" s="2669" t="s">
        <v>9055</v>
      </c>
      <c r="I5193" s="3025">
        <v>0</v>
      </c>
      <c r="J5193" s="3025">
        <v>341.14</v>
      </c>
      <c r="O5193">
        <f>SUMIF('3BL ACTUAL'!C:C,G5193,'3BL ACTUAL'!J:J)</f>
        <v>0</v>
      </c>
    </row>
    <row r="5194" spans="1:15">
      <c r="H5194" t="s">
        <v>8522</v>
      </c>
      <c r="O5194">
        <f>SUMIF('3BL ACTUAL'!C:C,G5194,'3BL ACTUAL'!J:J)</f>
        <v>0</v>
      </c>
    </row>
    <row r="5195" spans="1:15">
      <c r="O5195">
        <f>SUMIF('3BL ACTUAL'!C:C,G5195,'3BL ACTUAL'!J:J)</f>
        <v>0</v>
      </c>
    </row>
    <row r="5196" spans="1:15">
      <c r="H5196" s="2668" t="s">
        <v>11135</v>
      </c>
      <c r="N5196" s="1460">
        <v>1</v>
      </c>
      <c r="O5196">
        <f>SUMIF('3BL ACTUAL'!C:C,G5196,'3BL ACTUAL'!J:J)</f>
        <v>0</v>
      </c>
    </row>
    <row r="5197" spans="1:15">
      <c r="A5197" s="2669" t="s">
        <v>11115</v>
      </c>
      <c r="B5197" s="2669" t="s">
        <v>5169</v>
      </c>
      <c r="C5197" s="2669" t="s">
        <v>5298</v>
      </c>
      <c r="D5197" s="2669" t="s">
        <v>5299</v>
      </c>
      <c r="E5197" s="2669" t="s">
        <v>8416</v>
      </c>
      <c r="F5197" s="2669" t="s">
        <v>11136</v>
      </c>
      <c r="G5197" s="2669" t="s">
        <v>8404</v>
      </c>
      <c r="H5197" s="2669" t="s">
        <v>8405</v>
      </c>
      <c r="I5197" s="3025">
        <v>726.93</v>
      </c>
      <c r="J5197" s="3025">
        <v>0</v>
      </c>
      <c r="O5197">
        <f>SUMIF('3BL ACTUAL'!C:C,G5197,'3BL ACTUAL'!J:J)</f>
        <v>0</v>
      </c>
    </row>
    <row r="5198" spans="1:15">
      <c r="A5198" s="2669" t="s">
        <v>11115</v>
      </c>
      <c r="B5198" s="2669" t="s">
        <v>5169</v>
      </c>
      <c r="C5198" s="2669" t="s">
        <v>5298</v>
      </c>
      <c r="D5198" s="2669" t="s">
        <v>5299</v>
      </c>
      <c r="E5198" s="2669" t="s">
        <v>8416</v>
      </c>
      <c r="F5198" s="2669" t="s">
        <v>11136</v>
      </c>
      <c r="G5198" s="2669" t="s">
        <v>8980</v>
      </c>
      <c r="H5198" s="2669" t="s">
        <v>9055</v>
      </c>
      <c r="I5198" s="3025">
        <v>0</v>
      </c>
      <c r="J5198" s="3025">
        <v>726.93</v>
      </c>
      <c r="O5198">
        <f>SUMIF('3BL ACTUAL'!C:C,G5198,'3BL ACTUAL'!J:J)</f>
        <v>0</v>
      </c>
    </row>
    <row r="5199" spans="1:15">
      <c r="H5199" t="s">
        <v>8417</v>
      </c>
      <c r="O5199">
        <f>SUMIF('3BL ACTUAL'!C:C,G5199,'3BL ACTUAL'!J:J)</f>
        <v>0</v>
      </c>
    </row>
    <row r="5200" spans="1:15">
      <c r="O5200">
        <f>SUMIF('3BL ACTUAL'!C:C,G5200,'3BL ACTUAL'!J:J)</f>
        <v>0</v>
      </c>
    </row>
    <row r="5201" spans="1:15">
      <c r="H5201" s="2668" t="s">
        <v>11137</v>
      </c>
      <c r="N5201" s="1460">
        <v>1</v>
      </c>
      <c r="O5201">
        <f>SUMIF('3BL ACTUAL'!C:C,G5201,'3BL ACTUAL'!J:J)</f>
        <v>0</v>
      </c>
    </row>
    <row r="5202" spans="1:15">
      <c r="A5202" s="2669" t="s">
        <v>11115</v>
      </c>
      <c r="B5202" s="2669" t="s">
        <v>5169</v>
      </c>
      <c r="C5202" s="2669" t="s">
        <v>5298</v>
      </c>
      <c r="D5202" s="2669" t="s">
        <v>5299</v>
      </c>
      <c r="E5202" s="2669" t="s">
        <v>8297</v>
      </c>
      <c r="F5202" s="2669" t="s">
        <v>11138</v>
      </c>
      <c r="G5202" s="2669" t="s">
        <v>8287</v>
      </c>
      <c r="H5202" s="2669" t="s">
        <v>8288</v>
      </c>
      <c r="I5202" s="3025">
        <v>1669</v>
      </c>
      <c r="J5202" s="3025">
        <v>0</v>
      </c>
      <c r="O5202">
        <f>SUMIF('3BL ACTUAL'!C:C,G5202,'3BL ACTUAL'!J:J)</f>
        <v>0</v>
      </c>
    </row>
    <row r="5203" spans="1:15">
      <c r="A5203" s="2669" t="s">
        <v>11115</v>
      </c>
      <c r="B5203" s="2669" t="s">
        <v>5169</v>
      </c>
      <c r="C5203" s="2669" t="s">
        <v>5298</v>
      </c>
      <c r="D5203" s="2669" t="s">
        <v>5299</v>
      </c>
      <c r="E5203" s="2669" t="s">
        <v>8297</v>
      </c>
      <c r="F5203" s="2669" t="s">
        <v>11138</v>
      </c>
      <c r="G5203" s="2669" t="s">
        <v>8980</v>
      </c>
      <c r="H5203" s="2669" t="s">
        <v>9055</v>
      </c>
      <c r="I5203" s="3025">
        <v>0</v>
      </c>
      <c r="J5203" s="3025">
        <v>1669</v>
      </c>
      <c r="O5203">
        <f>SUMIF('3BL ACTUAL'!C:C,G5203,'3BL ACTUAL'!J:J)</f>
        <v>0</v>
      </c>
    </row>
    <row r="5204" spans="1:15">
      <c r="H5204" t="s">
        <v>8298</v>
      </c>
      <c r="O5204">
        <f>SUMIF('3BL ACTUAL'!C:C,G5204,'3BL ACTUAL'!J:J)</f>
        <v>0</v>
      </c>
    </row>
    <row r="5205" spans="1:15">
      <c r="O5205">
        <f>SUMIF('3BL ACTUAL'!C:C,G5205,'3BL ACTUAL'!J:J)</f>
        <v>0</v>
      </c>
    </row>
    <row r="5206" spans="1:15">
      <c r="H5206" s="2668" t="s">
        <v>11139</v>
      </c>
      <c r="N5206" s="1460">
        <v>1</v>
      </c>
      <c r="O5206">
        <f>SUMIF('3BL ACTUAL'!C:C,G5206,'3BL ACTUAL'!J:J)</f>
        <v>0</v>
      </c>
    </row>
    <row r="5207" spans="1:15">
      <c r="A5207" s="2669" t="s">
        <v>11115</v>
      </c>
      <c r="B5207" s="2669" t="s">
        <v>5169</v>
      </c>
      <c r="C5207" s="2669" t="s">
        <v>5298</v>
      </c>
      <c r="D5207" s="2669" t="s">
        <v>5299</v>
      </c>
      <c r="E5207" s="2669" t="s">
        <v>8084</v>
      </c>
      <c r="F5207" s="2669" t="s">
        <v>11140</v>
      </c>
      <c r="G5207" s="2669" t="s">
        <v>8072</v>
      </c>
      <c r="H5207" s="2669" t="s">
        <v>8073</v>
      </c>
      <c r="I5207" s="3025">
        <v>92.5</v>
      </c>
      <c r="J5207" s="3025">
        <v>0</v>
      </c>
      <c r="O5207">
        <f>SUMIF('3BL ACTUAL'!C:C,G5207,'3BL ACTUAL'!J:J)</f>
        <v>0</v>
      </c>
    </row>
    <row r="5208" spans="1:15">
      <c r="A5208" s="2669" t="s">
        <v>11115</v>
      </c>
      <c r="B5208" s="2669" t="s">
        <v>5169</v>
      </c>
      <c r="C5208" s="2669" t="s">
        <v>5298</v>
      </c>
      <c r="D5208" s="2669" t="s">
        <v>5299</v>
      </c>
      <c r="E5208" s="2669" t="s">
        <v>8084</v>
      </c>
      <c r="F5208" s="2669" t="s">
        <v>11140</v>
      </c>
      <c r="G5208" s="2669" t="s">
        <v>8980</v>
      </c>
      <c r="H5208" s="2669" t="s">
        <v>9055</v>
      </c>
      <c r="I5208" s="3025">
        <v>0</v>
      </c>
      <c r="J5208" s="3025">
        <v>92.5</v>
      </c>
      <c r="O5208">
        <f>SUMIF('3BL ACTUAL'!C:C,G5208,'3BL ACTUAL'!J:J)</f>
        <v>0</v>
      </c>
    </row>
    <row r="5209" spans="1:15">
      <c r="H5209" t="s">
        <v>8085</v>
      </c>
      <c r="O5209">
        <f>SUMIF('3BL ACTUAL'!C:C,G5209,'3BL ACTUAL'!J:J)</f>
        <v>0</v>
      </c>
    </row>
    <row r="5210" spans="1:15">
      <c r="O5210">
        <f>SUMIF('3BL ACTUAL'!C:C,G5210,'3BL ACTUAL'!J:J)</f>
        <v>0</v>
      </c>
    </row>
    <row r="5211" spans="1:15">
      <c r="H5211" s="2668" t="s">
        <v>11141</v>
      </c>
      <c r="N5211" s="1460">
        <v>1</v>
      </c>
      <c r="O5211">
        <f>SUMIF('3BL ACTUAL'!C:C,G5211,'3BL ACTUAL'!J:J)</f>
        <v>0</v>
      </c>
    </row>
    <row r="5212" spans="1:15">
      <c r="A5212" s="2669" t="s">
        <v>11115</v>
      </c>
      <c r="B5212" s="2669" t="s">
        <v>5169</v>
      </c>
      <c r="C5212" s="2669" t="s">
        <v>5298</v>
      </c>
      <c r="D5212" s="2669" t="s">
        <v>5299</v>
      </c>
      <c r="E5212" s="2669" t="s">
        <v>8257</v>
      </c>
      <c r="F5212" s="2669" t="s">
        <v>11142</v>
      </c>
      <c r="G5212" s="2669" t="s">
        <v>8248</v>
      </c>
      <c r="H5212" s="2669" t="s">
        <v>8249</v>
      </c>
      <c r="I5212" s="3025">
        <v>166.5</v>
      </c>
      <c r="J5212" s="3025">
        <v>0</v>
      </c>
      <c r="O5212">
        <f>SUMIF('3BL ACTUAL'!C:C,G5212,'3BL ACTUAL'!J:J)</f>
        <v>0</v>
      </c>
    </row>
    <row r="5213" spans="1:15">
      <c r="A5213" s="2669" t="s">
        <v>11115</v>
      </c>
      <c r="B5213" s="2669" t="s">
        <v>5169</v>
      </c>
      <c r="C5213" s="2669" t="s">
        <v>5298</v>
      </c>
      <c r="D5213" s="2669" t="s">
        <v>5299</v>
      </c>
      <c r="E5213" s="2669" t="s">
        <v>8257</v>
      </c>
      <c r="F5213" s="2669" t="s">
        <v>11142</v>
      </c>
      <c r="G5213" s="2669" t="s">
        <v>8980</v>
      </c>
      <c r="H5213" s="2669" t="s">
        <v>9055</v>
      </c>
      <c r="I5213" s="3025">
        <v>0</v>
      </c>
      <c r="J5213" s="3025">
        <v>166.5</v>
      </c>
      <c r="O5213">
        <f>SUMIF('3BL ACTUAL'!C:C,G5213,'3BL ACTUAL'!J:J)</f>
        <v>0</v>
      </c>
    </row>
    <row r="5214" spans="1:15">
      <c r="H5214" t="s">
        <v>8258</v>
      </c>
      <c r="O5214">
        <f>SUMIF('3BL ACTUAL'!C:C,G5214,'3BL ACTUAL'!J:J)</f>
        <v>0</v>
      </c>
    </row>
    <row r="5215" spans="1:15">
      <c r="O5215">
        <f>SUMIF('3BL ACTUAL'!C:C,G5215,'3BL ACTUAL'!J:J)</f>
        <v>0</v>
      </c>
    </row>
    <row r="5216" spans="1:15">
      <c r="H5216" s="2668" t="s">
        <v>11143</v>
      </c>
      <c r="N5216" s="1460">
        <v>1</v>
      </c>
      <c r="O5216">
        <f>SUMIF('3BL ACTUAL'!C:C,G5216,'3BL ACTUAL'!J:J)</f>
        <v>0</v>
      </c>
    </row>
    <row r="5217" spans="1:15">
      <c r="A5217" s="2669" t="s">
        <v>11115</v>
      </c>
      <c r="B5217" s="2669" t="s">
        <v>5169</v>
      </c>
      <c r="C5217" s="2669" t="s">
        <v>5298</v>
      </c>
      <c r="D5217" s="2669" t="s">
        <v>5299</v>
      </c>
      <c r="E5217" s="2669" t="s">
        <v>8523</v>
      </c>
      <c r="F5217" s="2669" t="s">
        <v>11144</v>
      </c>
      <c r="G5217" s="2669" t="s">
        <v>8512</v>
      </c>
      <c r="H5217" s="2669" t="s">
        <v>8513</v>
      </c>
      <c r="I5217" s="3025">
        <v>113.4</v>
      </c>
      <c r="J5217" s="3025">
        <v>0</v>
      </c>
      <c r="O5217">
        <f>SUMIF('3BL ACTUAL'!C:C,G5217,'3BL ACTUAL'!J:J)</f>
        <v>0</v>
      </c>
    </row>
    <row r="5218" spans="1:15">
      <c r="A5218" s="2669" t="s">
        <v>11115</v>
      </c>
      <c r="B5218" s="2669" t="s">
        <v>5169</v>
      </c>
      <c r="C5218" s="2669" t="s">
        <v>5298</v>
      </c>
      <c r="D5218" s="2669" t="s">
        <v>5299</v>
      </c>
      <c r="E5218" s="2669" t="s">
        <v>8523</v>
      </c>
      <c r="F5218" s="2669" t="s">
        <v>11144</v>
      </c>
      <c r="G5218" s="2669" t="s">
        <v>8980</v>
      </c>
      <c r="H5218" s="2669" t="s">
        <v>9055</v>
      </c>
      <c r="I5218" s="3025">
        <v>0</v>
      </c>
      <c r="J5218" s="3025">
        <v>113.4</v>
      </c>
      <c r="O5218">
        <f>SUMIF('3BL ACTUAL'!C:C,G5218,'3BL ACTUAL'!J:J)</f>
        <v>0</v>
      </c>
    </row>
    <row r="5219" spans="1:15">
      <c r="H5219" t="s">
        <v>8524</v>
      </c>
      <c r="O5219">
        <f>SUMIF('3BL ACTUAL'!C:C,G5219,'3BL ACTUAL'!J:J)</f>
        <v>0</v>
      </c>
    </row>
    <row r="5220" spans="1:15">
      <c r="O5220">
        <f>SUMIF('3BL ACTUAL'!C:C,G5220,'3BL ACTUAL'!J:J)</f>
        <v>0</v>
      </c>
    </row>
    <row r="5221" spans="1:15">
      <c r="H5221" s="2668" t="s">
        <v>11145</v>
      </c>
      <c r="O5221">
        <f>SUMIF('3BL ACTUAL'!C:C,G5221,'3BL ACTUAL'!J:J)</f>
        <v>0</v>
      </c>
    </row>
    <row r="5222" spans="1:15">
      <c r="A5222" s="2669" t="s">
        <v>11115</v>
      </c>
      <c r="B5222" s="2669" t="s">
        <v>5169</v>
      </c>
      <c r="C5222" s="2669" t="s">
        <v>5298</v>
      </c>
      <c r="D5222" s="2669" t="s">
        <v>5299</v>
      </c>
      <c r="E5222" s="2669" t="s">
        <v>8794</v>
      </c>
      <c r="F5222" s="2669" t="s">
        <v>11146</v>
      </c>
      <c r="G5222" s="2669" t="s">
        <v>8992</v>
      </c>
      <c r="H5222" s="2669" t="s">
        <v>8993</v>
      </c>
      <c r="I5222" s="3025">
        <v>415.39</v>
      </c>
      <c r="J5222" s="3025">
        <v>0</v>
      </c>
      <c r="O5222">
        <f>SUMIF('3BL ACTUAL'!C:C,G5222,'3BL ACTUAL'!J:J)</f>
        <v>0</v>
      </c>
    </row>
    <row r="5223" spans="1:15">
      <c r="A5223" s="2669" t="s">
        <v>11115</v>
      </c>
      <c r="B5223" s="2669" t="s">
        <v>5169</v>
      </c>
      <c r="C5223" s="2669" t="s">
        <v>5298</v>
      </c>
      <c r="D5223" s="2669" t="s">
        <v>5299</v>
      </c>
      <c r="E5223" s="2669" t="s">
        <v>8794</v>
      </c>
      <c r="F5223" s="2669" t="s">
        <v>11146</v>
      </c>
      <c r="G5223" s="2669" t="s">
        <v>8784</v>
      </c>
      <c r="H5223" s="2669" t="s">
        <v>9036</v>
      </c>
      <c r="I5223" s="3025">
        <v>0</v>
      </c>
      <c r="J5223" s="3025">
        <v>415.39</v>
      </c>
      <c r="O5223">
        <f>SUMIF('3BL ACTUAL'!C:C,G5223,'3BL ACTUAL'!J:J)</f>
        <v>0</v>
      </c>
    </row>
    <row r="5224" spans="1:15">
      <c r="H5224" t="s">
        <v>8795</v>
      </c>
      <c r="O5224">
        <f>SUMIF('3BL ACTUAL'!C:C,G5224,'3BL ACTUAL'!J:J)</f>
        <v>0</v>
      </c>
    </row>
    <row r="5225" spans="1:15">
      <c r="O5225">
        <f>SUMIF('3BL ACTUAL'!C:C,G5225,'3BL ACTUAL'!J:J)</f>
        <v>0</v>
      </c>
    </row>
    <row r="5226" spans="1:15">
      <c r="H5226" s="2668" t="s">
        <v>11147</v>
      </c>
      <c r="O5226">
        <f>SUMIF('3BL ACTUAL'!C:C,G5226,'3BL ACTUAL'!J:J)</f>
        <v>0</v>
      </c>
    </row>
    <row r="5227" spans="1:15">
      <c r="A5227" s="2669" t="s">
        <v>11115</v>
      </c>
      <c r="B5227" s="2669" t="s">
        <v>5169</v>
      </c>
      <c r="C5227" s="2669" t="s">
        <v>5298</v>
      </c>
      <c r="D5227" s="2669" t="s">
        <v>5299</v>
      </c>
      <c r="E5227" s="2669" t="s">
        <v>8796</v>
      </c>
      <c r="F5227" s="2669" t="s">
        <v>11148</v>
      </c>
      <c r="G5227" s="2669" t="s">
        <v>8992</v>
      </c>
      <c r="H5227" s="2669" t="s">
        <v>8993</v>
      </c>
      <c r="I5227" s="3025">
        <v>415.39</v>
      </c>
      <c r="J5227" s="3025">
        <v>0</v>
      </c>
      <c r="O5227">
        <f>SUMIF('3BL ACTUAL'!C:C,G5227,'3BL ACTUAL'!J:J)</f>
        <v>0</v>
      </c>
    </row>
    <row r="5228" spans="1:15">
      <c r="A5228" s="2669" t="s">
        <v>11115</v>
      </c>
      <c r="B5228" s="2669" t="s">
        <v>5169</v>
      </c>
      <c r="C5228" s="2669" t="s">
        <v>5298</v>
      </c>
      <c r="D5228" s="2669" t="s">
        <v>5299</v>
      </c>
      <c r="E5228" s="2669" t="s">
        <v>8796</v>
      </c>
      <c r="F5228" s="2669" t="s">
        <v>11148</v>
      </c>
      <c r="G5228" s="2669" t="s">
        <v>8784</v>
      </c>
      <c r="H5228" s="2669" t="s">
        <v>9036</v>
      </c>
      <c r="I5228" s="3025">
        <v>0</v>
      </c>
      <c r="J5228" s="3025">
        <v>415.39</v>
      </c>
      <c r="O5228">
        <f>SUMIF('3BL ACTUAL'!C:C,G5228,'3BL ACTUAL'!J:J)</f>
        <v>0</v>
      </c>
    </row>
    <row r="5229" spans="1:15">
      <c r="H5229" t="s">
        <v>8797</v>
      </c>
      <c r="O5229">
        <f>SUMIF('3BL ACTUAL'!C:C,G5229,'3BL ACTUAL'!J:J)</f>
        <v>0</v>
      </c>
    </row>
    <row r="5230" spans="1:15">
      <c r="O5230">
        <f>SUMIF('3BL ACTUAL'!C:C,G5230,'3BL ACTUAL'!J:J)</f>
        <v>0</v>
      </c>
    </row>
    <row r="5231" spans="1:15">
      <c r="H5231" s="2668" t="s">
        <v>11149</v>
      </c>
      <c r="O5231">
        <f>SUMIF('3BL ACTUAL'!C:C,G5231,'3BL ACTUAL'!J:J)</f>
        <v>0</v>
      </c>
    </row>
    <row r="5232" spans="1:15">
      <c r="A5232" s="2669" t="s">
        <v>11115</v>
      </c>
      <c r="B5232" s="2669" t="s">
        <v>5169</v>
      </c>
      <c r="C5232" s="2669" t="s">
        <v>5298</v>
      </c>
      <c r="D5232" s="2669" t="s">
        <v>5299</v>
      </c>
      <c r="E5232" s="2669" t="s">
        <v>8798</v>
      </c>
      <c r="F5232" s="2669" t="s">
        <v>11150</v>
      </c>
      <c r="G5232" s="2669" t="s">
        <v>8994</v>
      </c>
      <c r="H5232" s="2669" t="s">
        <v>8995</v>
      </c>
      <c r="I5232" s="3025">
        <v>161.54</v>
      </c>
      <c r="J5232" s="3025">
        <v>0</v>
      </c>
      <c r="O5232">
        <f>SUMIF('3BL ACTUAL'!C:C,G5232,'3BL ACTUAL'!J:J)</f>
        <v>0</v>
      </c>
    </row>
    <row r="5233" spans="1:15">
      <c r="A5233" s="2669" t="s">
        <v>11115</v>
      </c>
      <c r="B5233" s="2669" t="s">
        <v>5169</v>
      </c>
      <c r="C5233" s="2669" t="s">
        <v>5298</v>
      </c>
      <c r="D5233" s="2669" t="s">
        <v>5299</v>
      </c>
      <c r="E5233" s="2669" t="s">
        <v>8798</v>
      </c>
      <c r="F5233" s="2669" t="s">
        <v>11150</v>
      </c>
      <c r="G5233" s="2669" t="s">
        <v>8784</v>
      </c>
      <c r="H5233" s="2669" t="s">
        <v>9036</v>
      </c>
      <c r="I5233" s="3025">
        <v>0</v>
      </c>
      <c r="J5233" s="3025">
        <v>161.54</v>
      </c>
      <c r="O5233">
        <f>SUMIF('3BL ACTUAL'!C:C,G5233,'3BL ACTUAL'!J:J)</f>
        <v>0</v>
      </c>
    </row>
    <row r="5234" spans="1:15">
      <c r="H5234" t="s">
        <v>8799</v>
      </c>
      <c r="O5234">
        <f>SUMIF('3BL ACTUAL'!C:C,G5234,'3BL ACTUAL'!J:J)</f>
        <v>0</v>
      </c>
    </row>
    <row r="5235" spans="1:15">
      <c r="O5235">
        <f>SUMIF('3BL ACTUAL'!C:C,G5235,'3BL ACTUAL'!J:J)</f>
        <v>0</v>
      </c>
    </row>
    <row r="5236" spans="1:15">
      <c r="H5236" s="2668" t="s">
        <v>11151</v>
      </c>
      <c r="N5236" s="1460">
        <v>1</v>
      </c>
      <c r="O5236">
        <f>SUMIF('3BL ACTUAL'!C:C,G5236,'3BL ACTUAL'!J:J)</f>
        <v>0</v>
      </c>
    </row>
    <row r="5237" spans="1:15">
      <c r="A5237" s="2669" t="s">
        <v>11115</v>
      </c>
      <c r="B5237" s="2669" t="s">
        <v>5169</v>
      </c>
      <c r="C5237" s="2669" t="s">
        <v>5298</v>
      </c>
      <c r="D5237" s="2669" t="s">
        <v>5299</v>
      </c>
      <c r="E5237" s="2669" t="s">
        <v>8982</v>
      </c>
      <c r="F5237" s="2669" t="s">
        <v>11152</v>
      </c>
      <c r="G5237" s="2669" t="s">
        <v>8994</v>
      </c>
      <c r="H5237" s="2669" t="s">
        <v>8995</v>
      </c>
      <c r="I5237" s="3025">
        <v>161.54</v>
      </c>
      <c r="J5237" s="3025">
        <v>0</v>
      </c>
      <c r="O5237">
        <f>SUMIF('3BL ACTUAL'!C:C,G5237,'3BL ACTUAL'!J:J)</f>
        <v>0</v>
      </c>
    </row>
    <row r="5238" spans="1:15">
      <c r="A5238" s="2669" t="s">
        <v>11115</v>
      </c>
      <c r="B5238" s="2669" t="s">
        <v>5169</v>
      </c>
      <c r="C5238" s="2669" t="s">
        <v>5298</v>
      </c>
      <c r="D5238" s="2669" t="s">
        <v>5299</v>
      </c>
      <c r="E5238" s="2669" t="s">
        <v>8982</v>
      </c>
      <c r="F5238" s="2669" t="s">
        <v>11152</v>
      </c>
      <c r="G5238" s="2669" t="s">
        <v>8980</v>
      </c>
      <c r="H5238" s="2669" t="s">
        <v>9055</v>
      </c>
      <c r="I5238" s="3025">
        <v>0</v>
      </c>
      <c r="J5238" s="3025">
        <v>161.54</v>
      </c>
      <c r="O5238">
        <f>SUMIF('3BL ACTUAL'!C:C,G5238,'3BL ACTUAL'!J:J)</f>
        <v>0</v>
      </c>
    </row>
    <row r="5239" spans="1:15">
      <c r="H5239" t="s">
        <v>8983</v>
      </c>
      <c r="O5239">
        <f>SUMIF('3BL ACTUAL'!C:C,G5239,'3BL ACTUAL'!J:J)</f>
        <v>0</v>
      </c>
    </row>
    <row r="5240" spans="1:15">
      <c r="O5240">
        <f>SUMIF('3BL ACTUAL'!C:C,G5240,'3BL ACTUAL'!J:J)</f>
        <v>0</v>
      </c>
    </row>
    <row r="5241" spans="1:15">
      <c r="H5241" s="2668" t="s">
        <v>11153</v>
      </c>
      <c r="N5241" s="1460">
        <v>1</v>
      </c>
      <c r="O5241">
        <f>SUMIF('3BL ACTUAL'!C:C,G5241,'3BL ACTUAL'!J:J)</f>
        <v>0</v>
      </c>
    </row>
    <row r="5242" spans="1:15">
      <c r="A5242" s="2669" t="s">
        <v>11115</v>
      </c>
      <c r="B5242" s="2669" t="s">
        <v>5169</v>
      </c>
      <c r="C5242" s="2669" t="s">
        <v>5298</v>
      </c>
      <c r="D5242" s="2669" t="s">
        <v>5299</v>
      </c>
      <c r="E5242" s="2669" t="s">
        <v>7638</v>
      </c>
      <c r="F5242" s="2669" t="s">
        <v>11154</v>
      </c>
      <c r="G5242" s="2669" t="s">
        <v>5317</v>
      </c>
      <c r="H5242" s="2669" t="s">
        <v>4954</v>
      </c>
      <c r="I5242" s="3025">
        <v>80</v>
      </c>
      <c r="J5242" s="3025">
        <v>0</v>
      </c>
      <c r="O5242">
        <f>SUMIF('3BL ACTUAL'!C:C,G5242,'3BL ACTUAL'!J:J)</f>
        <v>0</v>
      </c>
    </row>
    <row r="5243" spans="1:15">
      <c r="A5243" s="2669" t="s">
        <v>11115</v>
      </c>
      <c r="B5243" s="2669" t="s">
        <v>5169</v>
      </c>
      <c r="C5243" s="2669" t="s">
        <v>5298</v>
      </c>
      <c r="D5243" s="2669" t="s">
        <v>5299</v>
      </c>
      <c r="E5243" s="2669" t="s">
        <v>7638</v>
      </c>
      <c r="F5243" s="2669" t="s">
        <v>11154</v>
      </c>
      <c r="G5243" s="2669" t="s">
        <v>8980</v>
      </c>
      <c r="H5243" s="2669" t="s">
        <v>9055</v>
      </c>
      <c r="I5243" s="3025">
        <v>0</v>
      </c>
      <c r="J5243" s="3025">
        <v>80</v>
      </c>
      <c r="O5243">
        <f>SUMIF('3BL ACTUAL'!C:C,G5243,'3BL ACTUAL'!J:J)</f>
        <v>0</v>
      </c>
    </row>
    <row r="5244" spans="1:15">
      <c r="H5244" t="s">
        <v>7631</v>
      </c>
      <c r="O5244">
        <f>SUMIF('3BL ACTUAL'!C:C,G5244,'3BL ACTUAL'!J:J)</f>
        <v>0</v>
      </c>
    </row>
    <row r="5245" spans="1:15">
      <c r="O5245">
        <f>SUMIF('3BL ACTUAL'!C:C,G5245,'3BL ACTUAL'!J:J)</f>
        <v>0</v>
      </c>
    </row>
    <row r="5246" spans="1:15">
      <c r="H5246" s="2668" t="s">
        <v>11155</v>
      </c>
      <c r="N5246" s="1460">
        <v>1</v>
      </c>
      <c r="O5246">
        <f>SUMIF('3BL ACTUAL'!C:C,G5246,'3BL ACTUAL'!J:J)</f>
        <v>0</v>
      </c>
    </row>
    <row r="5247" spans="1:15">
      <c r="A5247" s="2669" t="s">
        <v>11115</v>
      </c>
      <c r="B5247" s="2669" t="s">
        <v>5169</v>
      </c>
      <c r="C5247" s="2669" t="s">
        <v>5298</v>
      </c>
      <c r="D5247" s="2669" t="s">
        <v>5299</v>
      </c>
      <c r="E5247" s="2669" t="s">
        <v>7639</v>
      </c>
      <c r="F5247" s="2669" t="s">
        <v>11156</v>
      </c>
      <c r="G5247" s="2669" t="s">
        <v>5317</v>
      </c>
      <c r="H5247" s="2669" t="s">
        <v>4954</v>
      </c>
      <c r="I5247" s="3025">
        <v>300</v>
      </c>
      <c r="J5247" s="3025">
        <v>0</v>
      </c>
      <c r="O5247">
        <f>SUMIF('3BL ACTUAL'!C:C,G5247,'3BL ACTUAL'!J:J)</f>
        <v>0</v>
      </c>
    </row>
    <row r="5248" spans="1:15">
      <c r="A5248" s="2669" t="s">
        <v>11115</v>
      </c>
      <c r="B5248" s="2669" t="s">
        <v>5169</v>
      </c>
      <c r="C5248" s="2669" t="s">
        <v>5298</v>
      </c>
      <c r="D5248" s="2669" t="s">
        <v>5299</v>
      </c>
      <c r="E5248" s="2669" t="s">
        <v>7639</v>
      </c>
      <c r="F5248" s="2669" t="s">
        <v>11156</v>
      </c>
      <c r="G5248" s="2669" t="s">
        <v>8980</v>
      </c>
      <c r="H5248" s="2669" t="s">
        <v>9055</v>
      </c>
      <c r="I5248" s="3025">
        <v>0</v>
      </c>
      <c r="J5248" s="3025">
        <v>300</v>
      </c>
      <c r="O5248">
        <f>SUMIF('3BL ACTUAL'!C:C,G5248,'3BL ACTUAL'!J:J)</f>
        <v>0</v>
      </c>
    </row>
    <row r="5249" spans="1:15">
      <c r="H5249" t="s">
        <v>7640</v>
      </c>
      <c r="O5249">
        <f>SUMIF('3BL ACTUAL'!C:C,G5249,'3BL ACTUAL'!J:J)</f>
        <v>0</v>
      </c>
    </row>
    <row r="5250" spans="1:15">
      <c r="O5250">
        <f>SUMIF('3BL ACTUAL'!C:C,G5250,'3BL ACTUAL'!J:J)</f>
        <v>0</v>
      </c>
    </row>
    <row r="5251" spans="1:15">
      <c r="H5251" s="2668" t="s">
        <v>11157</v>
      </c>
      <c r="N5251" s="1460">
        <v>1</v>
      </c>
      <c r="O5251">
        <f>SUMIF('3BL ACTUAL'!C:C,G5251,'3BL ACTUAL'!J:J)</f>
        <v>0</v>
      </c>
    </row>
    <row r="5252" spans="1:15">
      <c r="A5252" s="2669" t="s">
        <v>11115</v>
      </c>
      <c r="B5252" s="2669" t="s">
        <v>5169</v>
      </c>
      <c r="C5252" s="2669" t="s">
        <v>5298</v>
      </c>
      <c r="D5252" s="2669" t="s">
        <v>5299</v>
      </c>
      <c r="E5252" s="2669" t="s">
        <v>7641</v>
      </c>
      <c r="F5252" s="2669" t="s">
        <v>11158</v>
      </c>
      <c r="G5252" s="2669" t="s">
        <v>5317</v>
      </c>
      <c r="H5252" s="2669" t="s">
        <v>4954</v>
      </c>
      <c r="I5252" s="3025">
        <v>200</v>
      </c>
      <c r="J5252" s="3025">
        <v>0</v>
      </c>
      <c r="O5252">
        <f>SUMIF('3BL ACTUAL'!C:C,G5252,'3BL ACTUAL'!J:J)</f>
        <v>0</v>
      </c>
    </row>
    <row r="5253" spans="1:15">
      <c r="A5253" s="2669" t="s">
        <v>11115</v>
      </c>
      <c r="B5253" s="2669" t="s">
        <v>5169</v>
      </c>
      <c r="C5253" s="2669" t="s">
        <v>5298</v>
      </c>
      <c r="D5253" s="2669" t="s">
        <v>5299</v>
      </c>
      <c r="E5253" s="2669" t="s">
        <v>7641</v>
      </c>
      <c r="F5253" s="2669" t="s">
        <v>11158</v>
      </c>
      <c r="G5253" s="2669" t="s">
        <v>8980</v>
      </c>
      <c r="H5253" s="2669" t="s">
        <v>9055</v>
      </c>
      <c r="I5253" s="3025">
        <v>0</v>
      </c>
      <c r="J5253" s="3025">
        <v>200</v>
      </c>
      <c r="O5253">
        <f>SUMIF('3BL ACTUAL'!C:C,G5253,'3BL ACTUAL'!J:J)</f>
        <v>0</v>
      </c>
    </row>
    <row r="5254" spans="1:15">
      <c r="H5254" t="s">
        <v>7642</v>
      </c>
      <c r="O5254">
        <f>SUMIF('3BL ACTUAL'!C:C,G5254,'3BL ACTUAL'!J:J)</f>
        <v>0</v>
      </c>
    </row>
    <row r="5255" spans="1:15">
      <c r="O5255">
        <f>SUMIF('3BL ACTUAL'!C:C,G5255,'3BL ACTUAL'!J:J)</f>
        <v>0</v>
      </c>
    </row>
    <row r="5256" spans="1:15">
      <c r="H5256" s="2668" t="s">
        <v>11159</v>
      </c>
      <c r="N5256" s="1460">
        <v>1</v>
      </c>
      <c r="O5256">
        <f>SUMIF('3BL ACTUAL'!C:C,G5256,'3BL ACTUAL'!J:J)</f>
        <v>0</v>
      </c>
    </row>
    <row r="5257" spans="1:15">
      <c r="A5257" s="2669" t="s">
        <v>11115</v>
      </c>
      <c r="B5257" s="2669" t="s">
        <v>5169</v>
      </c>
      <c r="C5257" s="2669" t="s">
        <v>5298</v>
      </c>
      <c r="D5257" s="2669" t="s">
        <v>5299</v>
      </c>
      <c r="E5257" s="2669" t="s">
        <v>7917</v>
      </c>
      <c r="F5257" s="2669" t="s">
        <v>11160</v>
      </c>
      <c r="G5257" s="2669" t="s">
        <v>5347</v>
      </c>
      <c r="H5257" s="2669" t="s">
        <v>4999</v>
      </c>
      <c r="I5257" s="3025">
        <v>340.05</v>
      </c>
      <c r="J5257" s="3025">
        <v>0</v>
      </c>
      <c r="O5257">
        <f>SUMIF('3BL ACTUAL'!C:C,G5257,'3BL ACTUAL'!J:J)</f>
        <v>0</v>
      </c>
    </row>
    <row r="5258" spans="1:15">
      <c r="A5258" s="2669" t="s">
        <v>11115</v>
      </c>
      <c r="B5258" s="2669" t="s">
        <v>5169</v>
      </c>
      <c r="C5258" s="2669" t="s">
        <v>5298</v>
      </c>
      <c r="D5258" s="2669" t="s">
        <v>5299</v>
      </c>
      <c r="E5258" s="2669" t="s">
        <v>7917</v>
      </c>
      <c r="F5258" s="2669" t="s">
        <v>11160</v>
      </c>
      <c r="G5258" s="2669" t="s">
        <v>8980</v>
      </c>
      <c r="H5258" s="2669" t="s">
        <v>9055</v>
      </c>
      <c r="I5258" s="3025">
        <v>0</v>
      </c>
      <c r="J5258" s="3025">
        <v>340.05</v>
      </c>
      <c r="O5258">
        <f>SUMIF('3BL ACTUAL'!C:C,G5258,'3BL ACTUAL'!J:J)</f>
        <v>0</v>
      </c>
    </row>
    <row r="5259" spans="1:15">
      <c r="H5259" t="s">
        <v>7918</v>
      </c>
      <c r="O5259">
        <f>SUMIF('3BL ACTUAL'!C:C,G5259,'3BL ACTUAL'!J:J)</f>
        <v>0</v>
      </c>
    </row>
    <row r="5260" spans="1:15">
      <c r="O5260">
        <f>SUMIF('3BL ACTUAL'!C:C,G5260,'3BL ACTUAL'!J:J)</f>
        <v>0</v>
      </c>
    </row>
    <row r="5261" spans="1:15">
      <c r="H5261" s="2668" t="s">
        <v>11161</v>
      </c>
      <c r="N5261" s="1460">
        <v>1</v>
      </c>
      <c r="O5261">
        <f>SUMIF('3BL ACTUAL'!C:C,G5261,'3BL ACTUAL'!J:J)</f>
        <v>0</v>
      </c>
    </row>
    <row r="5262" spans="1:15">
      <c r="A5262" s="2669" t="s">
        <v>11115</v>
      </c>
      <c r="B5262" s="2669" t="s">
        <v>5169</v>
      </c>
      <c r="C5262" s="2669" t="s">
        <v>5298</v>
      </c>
      <c r="D5262" s="2669" t="s">
        <v>5299</v>
      </c>
      <c r="E5262" s="2669" t="s">
        <v>7915</v>
      </c>
      <c r="F5262" s="2669" t="s">
        <v>11162</v>
      </c>
      <c r="G5262" s="2669" t="s">
        <v>5347</v>
      </c>
      <c r="H5262" s="2669" t="s">
        <v>4999</v>
      </c>
      <c r="I5262" s="3025">
        <v>343</v>
      </c>
      <c r="J5262" s="3025">
        <v>0</v>
      </c>
      <c r="O5262">
        <f>SUMIF('3BL ACTUAL'!C:C,G5262,'3BL ACTUAL'!J:J)</f>
        <v>0</v>
      </c>
    </row>
    <row r="5263" spans="1:15">
      <c r="A5263" s="2669" t="s">
        <v>11115</v>
      </c>
      <c r="B5263" s="2669" t="s">
        <v>5169</v>
      </c>
      <c r="C5263" s="2669" t="s">
        <v>5298</v>
      </c>
      <c r="D5263" s="2669" t="s">
        <v>5299</v>
      </c>
      <c r="E5263" s="2669" t="s">
        <v>7915</v>
      </c>
      <c r="F5263" s="2669" t="s">
        <v>11162</v>
      </c>
      <c r="G5263" s="2669" t="s">
        <v>8980</v>
      </c>
      <c r="H5263" s="2669" t="s">
        <v>9055</v>
      </c>
      <c r="I5263" s="3025">
        <v>0</v>
      </c>
      <c r="J5263" s="3025">
        <v>343</v>
      </c>
      <c r="O5263">
        <f>SUMIF('3BL ACTUAL'!C:C,G5263,'3BL ACTUAL'!J:J)</f>
        <v>0</v>
      </c>
    </row>
    <row r="5264" spans="1:15">
      <c r="H5264" t="s">
        <v>7916</v>
      </c>
      <c r="O5264">
        <f>SUMIF('3BL ACTUAL'!C:C,G5264,'3BL ACTUAL'!J:J)</f>
        <v>0</v>
      </c>
    </row>
    <row r="5265" spans="1:15">
      <c r="O5265">
        <f>SUMIF('3BL ACTUAL'!C:C,G5265,'3BL ACTUAL'!J:J)</f>
        <v>0</v>
      </c>
    </row>
    <row r="5266" spans="1:15">
      <c r="H5266" s="2668" t="s">
        <v>11163</v>
      </c>
      <c r="O5266">
        <f>SUMIF('3BL ACTUAL'!C:C,G5266,'3BL ACTUAL'!J:J)</f>
        <v>0</v>
      </c>
    </row>
    <row r="5267" spans="1:15">
      <c r="A5267" s="2669" t="s">
        <v>11164</v>
      </c>
      <c r="B5267" s="2669"/>
      <c r="C5267" s="2669"/>
      <c r="D5267" s="2669" t="s">
        <v>5073</v>
      </c>
      <c r="E5267" s="2669" t="s">
        <v>7141</v>
      </c>
      <c r="F5267" s="2669" t="s">
        <v>11165</v>
      </c>
      <c r="G5267" s="2669" t="s">
        <v>5300</v>
      </c>
      <c r="H5267" s="2669" t="s">
        <v>264</v>
      </c>
      <c r="I5267" s="3025">
        <v>2500</v>
      </c>
      <c r="J5267" s="3025">
        <v>0</v>
      </c>
      <c r="O5267">
        <f>SUMIF('3BL ACTUAL'!C:C,G5267,'3BL ACTUAL'!J:J)</f>
        <v>0</v>
      </c>
    </row>
    <row r="5268" spans="1:15">
      <c r="A5268" s="2669" t="s">
        <v>11164</v>
      </c>
      <c r="B5268" s="2669"/>
      <c r="C5268" s="2669"/>
      <c r="D5268" s="2669" t="s">
        <v>5073</v>
      </c>
      <c r="E5268" s="2669" t="s">
        <v>7141</v>
      </c>
      <c r="F5268" s="2669" t="s">
        <v>11165</v>
      </c>
      <c r="G5268" s="2669" t="s">
        <v>5297</v>
      </c>
      <c r="H5268" s="2669" t="s">
        <v>5075</v>
      </c>
      <c r="I5268" s="3025">
        <v>0</v>
      </c>
      <c r="J5268" s="3025">
        <v>2500</v>
      </c>
      <c r="O5268">
        <f>SUMIF('3BL ACTUAL'!C:C,G5268,'3BL ACTUAL'!J:J)</f>
        <v>0</v>
      </c>
    </row>
    <row r="5269" spans="1:15">
      <c r="H5269" t="s">
        <v>7142</v>
      </c>
      <c r="O5269">
        <f>SUMIF('3BL ACTUAL'!C:C,G5269,'3BL ACTUAL'!J:J)</f>
        <v>0</v>
      </c>
    </row>
    <row r="5270" spans="1:15">
      <c r="O5270">
        <f>SUMIF('3BL ACTUAL'!C:C,G5270,'3BL ACTUAL'!J:J)</f>
        <v>0</v>
      </c>
    </row>
    <row r="5271" spans="1:15">
      <c r="H5271" s="2668" t="s">
        <v>11166</v>
      </c>
      <c r="O5271">
        <f>SUMIF('3BL ACTUAL'!C:C,G5271,'3BL ACTUAL'!J:J)</f>
        <v>0</v>
      </c>
    </row>
    <row r="5272" spans="1:15">
      <c r="A5272" s="2669" t="s">
        <v>11164</v>
      </c>
      <c r="B5272" s="2669" t="s">
        <v>5071</v>
      </c>
      <c r="C5272" s="2669" t="s">
        <v>9011</v>
      </c>
      <c r="D5272" s="2669" t="s">
        <v>5071</v>
      </c>
      <c r="E5272" s="2669" t="s">
        <v>11167</v>
      </c>
      <c r="F5272" s="2669" t="s">
        <v>11168</v>
      </c>
      <c r="G5272" s="2669" t="s">
        <v>5311</v>
      </c>
      <c r="H5272" s="2669" t="s">
        <v>5015</v>
      </c>
      <c r="I5272" s="3025">
        <v>5020</v>
      </c>
      <c r="J5272" s="3025">
        <v>0</v>
      </c>
      <c r="O5272">
        <f>SUMIF('3BL ACTUAL'!C:C,G5272,'3BL ACTUAL'!J:J)</f>
        <v>0</v>
      </c>
    </row>
    <row r="5273" spans="1:15">
      <c r="A5273" s="2669" t="s">
        <v>11164</v>
      </c>
      <c r="B5273" s="2669" t="s">
        <v>5071</v>
      </c>
      <c r="C5273" s="2669" t="s">
        <v>9011</v>
      </c>
      <c r="D5273" s="2669" t="s">
        <v>5071</v>
      </c>
      <c r="E5273" s="2669" t="s">
        <v>11167</v>
      </c>
      <c r="F5273" s="2669" t="s">
        <v>11168</v>
      </c>
      <c r="G5273" s="2669" t="s">
        <v>5305</v>
      </c>
      <c r="H5273" s="2669" t="s">
        <v>9014</v>
      </c>
      <c r="I5273" s="3025">
        <v>0</v>
      </c>
      <c r="J5273" s="3025">
        <v>5020</v>
      </c>
      <c r="O5273">
        <f>SUMIF('3BL ACTUAL'!C:C,G5273,'3BL ACTUAL'!J:J)</f>
        <v>0</v>
      </c>
    </row>
    <row r="5274" spans="1:15">
      <c r="H5274" t="s">
        <v>9015</v>
      </c>
      <c r="O5274">
        <f>SUMIF('3BL ACTUAL'!C:C,G5274,'3BL ACTUAL'!J:J)</f>
        <v>0</v>
      </c>
    </row>
    <row r="5275" spans="1:15">
      <c r="O5275">
        <f>SUMIF('3BL ACTUAL'!C:C,G5275,'3BL ACTUAL'!J:J)</f>
        <v>0</v>
      </c>
    </row>
    <row r="5276" spans="1:15">
      <c r="H5276" s="2668" t="s">
        <v>11169</v>
      </c>
      <c r="O5276">
        <f>SUMIF('3BL ACTUAL'!C:C,G5276,'3BL ACTUAL'!J:J)</f>
        <v>0</v>
      </c>
    </row>
    <row r="5277" spans="1:15">
      <c r="A5277" s="2669" t="s">
        <v>11164</v>
      </c>
      <c r="B5277" s="2669" t="s">
        <v>4415</v>
      </c>
      <c r="C5277" s="2669" t="s">
        <v>5059</v>
      </c>
      <c r="D5277" s="2669" t="s">
        <v>4415</v>
      </c>
      <c r="E5277" s="2669" t="s">
        <v>7636</v>
      </c>
      <c r="F5277" s="2669" t="s">
        <v>11170</v>
      </c>
      <c r="G5277" s="2669" t="s">
        <v>5308</v>
      </c>
      <c r="H5277" s="2669" t="s">
        <v>5097</v>
      </c>
      <c r="I5277" s="3025">
        <v>0</v>
      </c>
      <c r="J5277" s="3025">
        <v>0</v>
      </c>
      <c r="O5277">
        <f>SUMIF('3BL ACTUAL'!C:C,G5277,'3BL ACTUAL'!J:J)</f>
        <v>0</v>
      </c>
    </row>
    <row r="5278" spans="1:15">
      <c r="A5278" s="2669" t="s">
        <v>11164</v>
      </c>
      <c r="B5278" s="2669" t="s">
        <v>4415</v>
      </c>
      <c r="C5278" s="2669" t="s">
        <v>5059</v>
      </c>
      <c r="D5278" s="2669" t="s">
        <v>4415</v>
      </c>
      <c r="E5278" s="2669" t="s">
        <v>7636</v>
      </c>
      <c r="F5278" s="2669" t="s">
        <v>11170</v>
      </c>
      <c r="G5278" s="2669" t="s">
        <v>5317</v>
      </c>
      <c r="H5278" s="2669" t="s">
        <v>4954</v>
      </c>
      <c r="I5278" s="3025">
        <v>880</v>
      </c>
      <c r="J5278" s="3025">
        <v>0</v>
      </c>
      <c r="O5278">
        <f>SUMIF('3BL ACTUAL'!C:C,G5278,'3BL ACTUAL'!J:J)</f>
        <v>0</v>
      </c>
    </row>
    <row r="5279" spans="1:15">
      <c r="A5279" s="2669" t="s">
        <v>11164</v>
      </c>
      <c r="B5279" s="2669" t="s">
        <v>4415</v>
      </c>
      <c r="C5279" s="2669" t="s">
        <v>5059</v>
      </c>
      <c r="D5279" s="2669" t="s">
        <v>4415</v>
      </c>
      <c r="E5279" s="2669" t="s">
        <v>7636</v>
      </c>
      <c r="F5279" s="2669" t="s">
        <v>11170</v>
      </c>
      <c r="G5279" s="2669" t="s">
        <v>5303</v>
      </c>
      <c r="H5279" s="2669" t="s">
        <v>5063</v>
      </c>
      <c r="I5279" s="3025">
        <v>0</v>
      </c>
      <c r="J5279" s="3025">
        <v>0</v>
      </c>
      <c r="O5279">
        <f>SUMIF('3BL ACTUAL'!C:C,G5279,'3BL ACTUAL'!J:J)</f>
        <v>0</v>
      </c>
    </row>
    <row r="5280" spans="1:15">
      <c r="A5280" s="2669" t="s">
        <v>11164</v>
      </c>
      <c r="B5280" s="2669" t="s">
        <v>4415</v>
      </c>
      <c r="C5280" s="2669" t="s">
        <v>5059</v>
      </c>
      <c r="D5280" s="2669" t="s">
        <v>4415</v>
      </c>
      <c r="E5280" s="2669" t="s">
        <v>7636</v>
      </c>
      <c r="F5280" s="2669" t="s">
        <v>11170</v>
      </c>
      <c r="G5280" s="2669" t="s">
        <v>5311</v>
      </c>
      <c r="H5280" s="2669" t="s">
        <v>5064</v>
      </c>
      <c r="I5280" s="3025">
        <v>0</v>
      </c>
      <c r="J5280" s="3025">
        <v>880</v>
      </c>
      <c r="O5280">
        <f>SUMIF('3BL ACTUAL'!C:C,G5280,'3BL ACTUAL'!J:J)</f>
        <v>0</v>
      </c>
    </row>
    <row r="5281" spans="1:15">
      <c r="H5281" t="s">
        <v>7637</v>
      </c>
      <c r="O5281">
        <f>SUMIF('3BL ACTUAL'!C:C,G5281,'3BL ACTUAL'!J:J)</f>
        <v>0</v>
      </c>
    </row>
    <row r="5282" spans="1:15">
      <c r="O5282">
        <f>SUMIF('3BL ACTUAL'!C:C,G5282,'3BL ACTUAL'!J:J)</f>
        <v>0</v>
      </c>
    </row>
    <row r="5283" spans="1:15">
      <c r="H5283" s="2668" t="s">
        <v>11171</v>
      </c>
      <c r="O5283">
        <f>SUMIF('3BL ACTUAL'!C:C,G5283,'3BL ACTUAL'!J:J)</f>
        <v>0</v>
      </c>
    </row>
    <row r="5284" spans="1:15">
      <c r="A5284" s="2669" t="s">
        <v>11164</v>
      </c>
      <c r="B5284" s="2669" t="s">
        <v>4415</v>
      </c>
      <c r="C5284" s="2669" t="s">
        <v>5059</v>
      </c>
      <c r="D5284" s="2669" t="s">
        <v>4415</v>
      </c>
      <c r="E5284" s="2669" t="s">
        <v>7913</v>
      </c>
      <c r="F5284" s="2669" t="s">
        <v>11172</v>
      </c>
      <c r="G5284" s="2669" t="s">
        <v>5308</v>
      </c>
      <c r="H5284" s="2669" t="s">
        <v>5097</v>
      </c>
      <c r="I5284" s="3025">
        <v>0</v>
      </c>
      <c r="J5284" s="3025">
        <v>0</v>
      </c>
      <c r="O5284">
        <f>SUMIF('3BL ACTUAL'!C:C,G5284,'3BL ACTUAL'!J:J)</f>
        <v>0</v>
      </c>
    </row>
    <row r="5285" spans="1:15">
      <c r="A5285" s="2669" t="s">
        <v>11164</v>
      </c>
      <c r="B5285" s="2669" t="s">
        <v>4415</v>
      </c>
      <c r="C5285" s="2669" t="s">
        <v>5059</v>
      </c>
      <c r="D5285" s="2669" t="s">
        <v>4415</v>
      </c>
      <c r="E5285" s="2669" t="s">
        <v>7913</v>
      </c>
      <c r="F5285" s="2669" t="s">
        <v>11172</v>
      </c>
      <c r="G5285" s="2669" t="s">
        <v>5347</v>
      </c>
      <c r="H5285" s="2669" t="s">
        <v>4999</v>
      </c>
      <c r="I5285" s="3025">
        <v>1212.4000000000001</v>
      </c>
      <c r="J5285" s="3025">
        <v>0</v>
      </c>
      <c r="O5285">
        <f>SUMIF('3BL ACTUAL'!C:C,G5285,'3BL ACTUAL'!J:J)</f>
        <v>0</v>
      </c>
    </row>
    <row r="5286" spans="1:15">
      <c r="A5286" s="2669" t="s">
        <v>11164</v>
      </c>
      <c r="B5286" s="2669" t="s">
        <v>4415</v>
      </c>
      <c r="C5286" s="2669" t="s">
        <v>5059</v>
      </c>
      <c r="D5286" s="2669" t="s">
        <v>4415</v>
      </c>
      <c r="E5286" s="2669" t="s">
        <v>7913</v>
      </c>
      <c r="F5286" s="2669" t="s">
        <v>11172</v>
      </c>
      <c r="G5286" s="2669" t="s">
        <v>5303</v>
      </c>
      <c r="H5286" s="2669" t="s">
        <v>5063</v>
      </c>
      <c r="I5286" s="3025">
        <v>0</v>
      </c>
      <c r="J5286" s="3025">
        <v>0</v>
      </c>
      <c r="O5286">
        <f>SUMIF('3BL ACTUAL'!C:C,G5286,'3BL ACTUAL'!J:J)</f>
        <v>0</v>
      </c>
    </row>
    <row r="5287" spans="1:15">
      <c r="A5287" s="2669" t="s">
        <v>11164</v>
      </c>
      <c r="B5287" s="2669" t="s">
        <v>4415</v>
      </c>
      <c r="C5287" s="2669" t="s">
        <v>5059</v>
      </c>
      <c r="D5287" s="2669" t="s">
        <v>4415</v>
      </c>
      <c r="E5287" s="2669" t="s">
        <v>7913</v>
      </c>
      <c r="F5287" s="2669" t="s">
        <v>11172</v>
      </c>
      <c r="G5287" s="2669" t="s">
        <v>5311</v>
      </c>
      <c r="H5287" s="2669" t="s">
        <v>5064</v>
      </c>
      <c r="I5287" s="3025">
        <v>0</v>
      </c>
      <c r="J5287" s="3025">
        <v>1212.4000000000001</v>
      </c>
      <c r="O5287">
        <f>SUMIF('3BL ACTUAL'!C:C,G5287,'3BL ACTUAL'!J:J)</f>
        <v>0</v>
      </c>
    </row>
    <row r="5288" spans="1:15">
      <c r="H5288" t="s">
        <v>7914</v>
      </c>
      <c r="O5288">
        <f>SUMIF('3BL ACTUAL'!C:C,G5288,'3BL ACTUAL'!J:J)</f>
        <v>0</v>
      </c>
    </row>
    <row r="5289" spans="1:15">
      <c r="O5289">
        <f>SUMIF('3BL ACTUAL'!C:C,G5289,'3BL ACTUAL'!J:J)</f>
        <v>0</v>
      </c>
    </row>
    <row r="5290" spans="1:15">
      <c r="H5290" s="2668" t="s">
        <v>11173</v>
      </c>
      <c r="O5290">
        <f>SUMIF('3BL ACTUAL'!C:C,G5290,'3BL ACTUAL'!J:J)</f>
        <v>0</v>
      </c>
    </row>
    <row r="5291" spans="1:15">
      <c r="A5291" s="2669" t="s">
        <v>11174</v>
      </c>
      <c r="B5291" s="2669" t="s">
        <v>4415</v>
      </c>
      <c r="C5291" s="2669" t="s">
        <v>5059</v>
      </c>
      <c r="D5291" s="2669" t="s">
        <v>4415</v>
      </c>
      <c r="E5291" s="2669" t="s">
        <v>7607</v>
      </c>
      <c r="F5291" s="2669" t="s">
        <v>11175</v>
      </c>
      <c r="G5291" s="2669" t="s">
        <v>5308</v>
      </c>
      <c r="H5291" s="2669" t="s">
        <v>4921</v>
      </c>
      <c r="I5291" s="3025">
        <v>556.98</v>
      </c>
      <c r="J5291" s="3025">
        <v>0</v>
      </c>
      <c r="O5291">
        <f>SUMIF('3BL ACTUAL'!C:C,G5291,'3BL ACTUAL'!J:J)</f>
        <v>0</v>
      </c>
    </row>
    <row r="5292" spans="1:15">
      <c r="A5292" s="2669" t="s">
        <v>11174</v>
      </c>
      <c r="B5292" s="2669" t="s">
        <v>4415</v>
      </c>
      <c r="C5292" s="2669" t="s">
        <v>5059</v>
      </c>
      <c r="D5292" s="2669" t="s">
        <v>4415</v>
      </c>
      <c r="E5292" s="2669" t="s">
        <v>7607</v>
      </c>
      <c r="F5292" s="2669" t="s">
        <v>11175</v>
      </c>
      <c r="G5292" s="2669" t="s">
        <v>5312</v>
      </c>
      <c r="H5292" s="2669" t="s">
        <v>4949</v>
      </c>
      <c r="I5292" s="3025">
        <v>4641.53</v>
      </c>
      <c r="J5292" s="3025">
        <v>0</v>
      </c>
      <c r="O5292">
        <f>SUMIF('3BL ACTUAL'!C:C,G5292,'3BL ACTUAL'!J:J)</f>
        <v>0</v>
      </c>
    </row>
    <row r="5293" spans="1:15">
      <c r="A5293" s="2669" t="s">
        <v>11174</v>
      </c>
      <c r="B5293" s="2669" t="s">
        <v>4415</v>
      </c>
      <c r="C5293" s="2669" t="s">
        <v>5059</v>
      </c>
      <c r="D5293" s="2669" t="s">
        <v>4415</v>
      </c>
      <c r="E5293" s="2669" t="s">
        <v>7607</v>
      </c>
      <c r="F5293" s="2669" t="s">
        <v>11175</v>
      </c>
      <c r="G5293" s="2669" t="s">
        <v>5303</v>
      </c>
      <c r="H5293" s="2669" t="s">
        <v>5063</v>
      </c>
      <c r="I5293" s="3025">
        <v>0</v>
      </c>
      <c r="J5293" s="3025">
        <v>0</v>
      </c>
      <c r="O5293">
        <f>SUMIF('3BL ACTUAL'!C:C,G5293,'3BL ACTUAL'!J:J)</f>
        <v>0</v>
      </c>
    </row>
    <row r="5294" spans="1:15">
      <c r="A5294" s="2669" t="s">
        <v>11174</v>
      </c>
      <c r="B5294" s="2669" t="s">
        <v>4415</v>
      </c>
      <c r="C5294" s="2669" t="s">
        <v>5059</v>
      </c>
      <c r="D5294" s="2669" t="s">
        <v>4415</v>
      </c>
      <c r="E5294" s="2669" t="s">
        <v>7607</v>
      </c>
      <c r="F5294" s="2669" t="s">
        <v>11175</v>
      </c>
      <c r="G5294" s="2669" t="s">
        <v>5311</v>
      </c>
      <c r="H5294" s="2669" t="s">
        <v>5064</v>
      </c>
      <c r="I5294" s="3025">
        <v>0</v>
      </c>
      <c r="J5294" s="3025">
        <v>5198.51</v>
      </c>
      <c r="O5294">
        <f>SUMIF('3BL ACTUAL'!C:C,G5294,'3BL ACTUAL'!J:J)</f>
        <v>0</v>
      </c>
    </row>
    <row r="5295" spans="1:15">
      <c r="H5295" t="s">
        <v>7608</v>
      </c>
      <c r="O5295">
        <f>SUMIF('3BL ACTUAL'!C:C,G5295,'3BL ACTUAL'!J:J)</f>
        <v>0</v>
      </c>
    </row>
    <row r="5296" spans="1:15">
      <c r="O5296">
        <f>SUMIF('3BL ACTUAL'!C:C,G5296,'3BL ACTUAL'!J:J)</f>
        <v>0</v>
      </c>
    </row>
    <row r="5297" spans="1:15">
      <c r="H5297" s="2668" t="s">
        <v>11176</v>
      </c>
      <c r="O5297">
        <f>SUMIF('3BL ACTUAL'!C:C,G5297,'3BL ACTUAL'!J:J)</f>
        <v>0</v>
      </c>
    </row>
    <row r="5298" spans="1:15">
      <c r="A5298" s="2669" t="s">
        <v>11174</v>
      </c>
      <c r="B5298" s="2669" t="s">
        <v>4415</v>
      </c>
      <c r="C5298" s="2669" t="s">
        <v>5059</v>
      </c>
      <c r="D5298" s="2669" t="s">
        <v>4415</v>
      </c>
      <c r="E5298" s="2669" t="s">
        <v>7683</v>
      </c>
      <c r="F5298" s="2669" t="s">
        <v>11177</v>
      </c>
      <c r="G5298" s="2669" t="s">
        <v>5308</v>
      </c>
      <c r="H5298" s="2669" t="s">
        <v>5097</v>
      </c>
      <c r="I5298" s="3025">
        <v>0</v>
      </c>
      <c r="J5298" s="3025">
        <v>0</v>
      </c>
      <c r="O5298">
        <f>SUMIF('3BL ACTUAL'!C:C,G5298,'3BL ACTUAL'!J:J)</f>
        <v>0</v>
      </c>
    </row>
    <row r="5299" spans="1:15">
      <c r="A5299" s="2669" t="s">
        <v>11174</v>
      </c>
      <c r="B5299" s="2669" t="s">
        <v>4415</v>
      </c>
      <c r="C5299" s="2669" t="s">
        <v>5059</v>
      </c>
      <c r="D5299" s="2669" t="s">
        <v>4415</v>
      </c>
      <c r="E5299" s="2669" t="s">
        <v>7683</v>
      </c>
      <c r="F5299" s="2669" t="s">
        <v>11177</v>
      </c>
      <c r="G5299" s="2669" t="s">
        <v>5336</v>
      </c>
      <c r="H5299" s="2669" t="s">
        <v>4966</v>
      </c>
      <c r="I5299" s="3025">
        <v>835</v>
      </c>
      <c r="J5299" s="3025">
        <v>0</v>
      </c>
      <c r="O5299">
        <f>SUMIF('3BL ACTUAL'!C:C,G5299,'3BL ACTUAL'!J:J)</f>
        <v>0</v>
      </c>
    </row>
    <row r="5300" spans="1:15">
      <c r="A5300" s="2669" t="s">
        <v>11174</v>
      </c>
      <c r="B5300" s="2669" t="s">
        <v>4415</v>
      </c>
      <c r="C5300" s="2669" t="s">
        <v>5059</v>
      </c>
      <c r="D5300" s="2669" t="s">
        <v>4415</v>
      </c>
      <c r="E5300" s="2669" t="s">
        <v>7683</v>
      </c>
      <c r="F5300" s="2669" t="s">
        <v>11177</v>
      </c>
      <c r="G5300" s="2669" t="s">
        <v>5303</v>
      </c>
      <c r="H5300" s="2669" t="s">
        <v>5063</v>
      </c>
      <c r="I5300" s="3025">
        <v>0</v>
      </c>
      <c r="J5300" s="3025">
        <v>0</v>
      </c>
      <c r="O5300">
        <f>SUMIF('3BL ACTUAL'!C:C,G5300,'3BL ACTUAL'!J:J)</f>
        <v>0</v>
      </c>
    </row>
    <row r="5301" spans="1:15">
      <c r="A5301" s="2669" t="s">
        <v>11174</v>
      </c>
      <c r="B5301" s="2669" t="s">
        <v>4415</v>
      </c>
      <c r="C5301" s="2669" t="s">
        <v>5059</v>
      </c>
      <c r="D5301" s="2669" t="s">
        <v>4415</v>
      </c>
      <c r="E5301" s="2669" t="s">
        <v>7683</v>
      </c>
      <c r="F5301" s="2669" t="s">
        <v>11177</v>
      </c>
      <c r="G5301" s="2669" t="s">
        <v>5311</v>
      </c>
      <c r="H5301" s="2669" t="s">
        <v>5064</v>
      </c>
      <c r="I5301" s="3025">
        <v>0</v>
      </c>
      <c r="J5301" s="3025">
        <v>835</v>
      </c>
      <c r="O5301">
        <f>SUMIF('3BL ACTUAL'!C:C,G5301,'3BL ACTUAL'!J:J)</f>
        <v>0</v>
      </c>
    </row>
    <row r="5302" spans="1:15">
      <c r="H5302" t="s">
        <v>7684</v>
      </c>
      <c r="O5302">
        <f>SUMIF('3BL ACTUAL'!C:C,G5302,'3BL ACTUAL'!J:J)</f>
        <v>0</v>
      </c>
    </row>
    <row r="5303" spans="1:15">
      <c r="O5303">
        <f>SUMIF('3BL ACTUAL'!C:C,G5303,'3BL ACTUAL'!J:J)</f>
        <v>0</v>
      </c>
    </row>
    <row r="5304" spans="1:15">
      <c r="H5304" s="2668" t="s">
        <v>11178</v>
      </c>
      <c r="O5304">
        <f>SUMIF('3BL ACTUAL'!C:C,G5304,'3BL ACTUAL'!J:J)</f>
        <v>0</v>
      </c>
    </row>
    <row r="5305" spans="1:15">
      <c r="A5305" s="2669" t="s">
        <v>11174</v>
      </c>
      <c r="B5305" s="2669" t="s">
        <v>9192</v>
      </c>
      <c r="C5305" s="2669" t="s">
        <v>9193</v>
      </c>
      <c r="D5305" s="2669" t="s">
        <v>9192</v>
      </c>
      <c r="E5305" s="2669" t="s">
        <v>11179</v>
      </c>
      <c r="F5305" s="2669" t="s">
        <v>11180</v>
      </c>
      <c r="G5305" s="2669" t="s">
        <v>5297</v>
      </c>
      <c r="H5305" s="2669" t="s">
        <v>4934</v>
      </c>
      <c r="I5305" s="3025">
        <v>234588.6</v>
      </c>
      <c r="J5305" s="3025">
        <v>0</v>
      </c>
      <c r="O5305">
        <f>SUMIF('3BL ACTUAL'!C:C,G5305,'3BL ACTUAL'!J:J)</f>
        <v>0</v>
      </c>
    </row>
    <row r="5306" spans="1:15">
      <c r="A5306" s="2669" t="s">
        <v>11174</v>
      </c>
      <c r="B5306" s="2669" t="s">
        <v>9192</v>
      </c>
      <c r="C5306" s="2669" t="s">
        <v>9193</v>
      </c>
      <c r="D5306" s="2669" t="s">
        <v>9192</v>
      </c>
      <c r="E5306" s="2669" t="s">
        <v>11179</v>
      </c>
      <c r="F5306" s="2669" t="s">
        <v>11180</v>
      </c>
      <c r="G5306" s="2669" t="s">
        <v>5541</v>
      </c>
      <c r="H5306" s="2669" t="s">
        <v>9196</v>
      </c>
      <c r="I5306" s="3025">
        <v>0</v>
      </c>
      <c r="J5306" s="3025">
        <v>234588.6</v>
      </c>
      <c r="O5306">
        <f>SUMIF('3BL ACTUAL'!C:C,G5306,'3BL ACTUAL'!J:J)</f>
        <v>0</v>
      </c>
    </row>
    <row r="5307" spans="1:15">
      <c r="H5307" t="s">
        <v>11181</v>
      </c>
      <c r="O5307">
        <f>SUMIF('3BL ACTUAL'!C:C,G5307,'3BL ACTUAL'!J:J)</f>
        <v>0</v>
      </c>
    </row>
    <row r="5308" spans="1:15">
      <c r="O5308">
        <f>SUMIF('3BL ACTUAL'!C:C,G5308,'3BL ACTUAL'!J:J)</f>
        <v>0</v>
      </c>
    </row>
    <row r="5309" spans="1:15">
      <c r="H5309" s="2668" t="s">
        <v>11182</v>
      </c>
      <c r="O5309">
        <f>SUMIF('3BL ACTUAL'!C:C,G5309,'3BL ACTUAL'!J:J)</f>
        <v>0</v>
      </c>
    </row>
    <row r="5310" spans="1:15">
      <c r="A5310" s="2669" t="s">
        <v>11183</v>
      </c>
      <c r="B5310" s="2669"/>
      <c r="C5310" s="2669"/>
      <c r="D5310" s="2669" t="s">
        <v>5073</v>
      </c>
      <c r="E5310" s="2669" t="s">
        <v>7139</v>
      </c>
      <c r="F5310" s="2669" t="s">
        <v>11184</v>
      </c>
      <c r="G5310" s="2669" t="s">
        <v>5356</v>
      </c>
      <c r="H5310" s="2669" t="s">
        <v>5025</v>
      </c>
      <c r="I5310" s="3025">
        <v>5000</v>
      </c>
      <c r="J5310" s="3025">
        <v>0</v>
      </c>
      <c r="O5310">
        <f>SUMIF('3BL ACTUAL'!C:C,G5310,'3BL ACTUAL'!J:J)</f>
        <v>0</v>
      </c>
    </row>
    <row r="5311" spans="1:15">
      <c r="A5311" s="2669" t="s">
        <v>11183</v>
      </c>
      <c r="B5311" s="2669"/>
      <c r="C5311" s="2669"/>
      <c r="D5311" s="2669" t="s">
        <v>5073</v>
      </c>
      <c r="E5311" s="2669" t="s">
        <v>7139</v>
      </c>
      <c r="F5311" s="2669" t="s">
        <v>11184</v>
      </c>
      <c r="G5311" s="2669" t="s">
        <v>5297</v>
      </c>
      <c r="H5311" s="2669" t="s">
        <v>5075</v>
      </c>
      <c r="I5311" s="3025">
        <v>0</v>
      </c>
      <c r="J5311" s="3025">
        <v>5000</v>
      </c>
      <c r="O5311">
        <f>SUMIF('3BL ACTUAL'!C:C,G5311,'3BL ACTUAL'!J:J)</f>
        <v>0</v>
      </c>
    </row>
    <row r="5312" spans="1:15">
      <c r="H5312" t="s">
        <v>7140</v>
      </c>
      <c r="O5312">
        <f>SUMIF('3BL ACTUAL'!C:C,G5312,'3BL ACTUAL'!J:J)</f>
        <v>0</v>
      </c>
    </row>
    <row r="5313" spans="1:15">
      <c r="O5313">
        <f>SUMIF('3BL ACTUAL'!C:C,G5313,'3BL ACTUAL'!J:J)</f>
        <v>0</v>
      </c>
    </row>
    <row r="5314" spans="1:15">
      <c r="H5314" s="2668" t="s">
        <v>11185</v>
      </c>
      <c r="O5314">
        <f>SUMIF('3BL ACTUAL'!C:C,G5314,'3BL ACTUAL'!J:J)</f>
        <v>0</v>
      </c>
    </row>
    <row r="5315" spans="1:15">
      <c r="A5315" s="2669" t="s">
        <v>11183</v>
      </c>
      <c r="B5315" s="2669" t="s">
        <v>4415</v>
      </c>
      <c r="C5315" s="2669" t="s">
        <v>5059</v>
      </c>
      <c r="D5315" s="2669" t="s">
        <v>4415</v>
      </c>
      <c r="E5315" s="2669" t="s">
        <v>8609</v>
      </c>
      <c r="F5315" s="2669" t="s">
        <v>11186</v>
      </c>
      <c r="G5315" s="2669" t="s">
        <v>5308</v>
      </c>
      <c r="H5315" s="2669" t="s">
        <v>4921</v>
      </c>
      <c r="I5315" s="3025">
        <v>66.599999999999994</v>
      </c>
      <c r="J5315" s="3025">
        <v>0</v>
      </c>
      <c r="O5315">
        <f>SUMIF('3BL ACTUAL'!C:C,G5315,'3BL ACTUAL'!J:J)</f>
        <v>0</v>
      </c>
    </row>
    <row r="5316" spans="1:15">
      <c r="A5316" s="2669" t="s">
        <v>11183</v>
      </c>
      <c r="B5316" s="2669" t="s">
        <v>4415</v>
      </c>
      <c r="C5316" s="2669" t="s">
        <v>5059</v>
      </c>
      <c r="D5316" s="2669" t="s">
        <v>4415</v>
      </c>
      <c r="E5316" s="2669" t="s">
        <v>8609</v>
      </c>
      <c r="F5316" s="2669" t="s">
        <v>11186</v>
      </c>
      <c r="G5316" s="2669" t="s">
        <v>5358</v>
      </c>
      <c r="H5316" s="2669" t="s">
        <v>5027</v>
      </c>
      <c r="I5316" s="3025">
        <v>555</v>
      </c>
      <c r="J5316" s="3025">
        <v>0</v>
      </c>
      <c r="O5316">
        <f>SUMIF('3BL ACTUAL'!C:C,G5316,'3BL ACTUAL'!J:J)</f>
        <v>0</v>
      </c>
    </row>
    <row r="5317" spans="1:15">
      <c r="A5317" s="2669" t="s">
        <v>11183</v>
      </c>
      <c r="B5317" s="2669" t="s">
        <v>4415</v>
      </c>
      <c r="C5317" s="2669" t="s">
        <v>5059</v>
      </c>
      <c r="D5317" s="2669" t="s">
        <v>4415</v>
      </c>
      <c r="E5317" s="2669" t="s">
        <v>8609</v>
      </c>
      <c r="F5317" s="2669" t="s">
        <v>11186</v>
      </c>
      <c r="G5317" s="2669" t="s">
        <v>5303</v>
      </c>
      <c r="H5317" s="2669" t="s">
        <v>5063</v>
      </c>
      <c r="I5317" s="3025">
        <v>0</v>
      </c>
      <c r="J5317" s="3025">
        <v>0</v>
      </c>
      <c r="O5317">
        <f>SUMIF('3BL ACTUAL'!C:C,G5317,'3BL ACTUAL'!J:J)</f>
        <v>0</v>
      </c>
    </row>
    <row r="5318" spans="1:15">
      <c r="A5318" s="2669" t="s">
        <v>11183</v>
      </c>
      <c r="B5318" s="2669" t="s">
        <v>4415</v>
      </c>
      <c r="C5318" s="2669" t="s">
        <v>5059</v>
      </c>
      <c r="D5318" s="2669" t="s">
        <v>4415</v>
      </c>
      <c r="E5318" s="2669" t="s">
        <v>8609</v>
      </c>
      <c r="F5318" s="2669" t="s">
        <v>11186</v>
      </c>
      <c r="G5318" s="2669" t="s">
        <v>5311</v>
      </c>
      <c r="H5318" s="2669" t="s">
        <v>5064</v>
      </c>
      <c r="I5318" s="3025">
        <v>0</v>
      </c>
      <c r="J5318" s="3025">
        <v>621.6</v>
      </c>
      <c r="O5318">
        <f>SUMIF('3BL ACTUAL'!C:C,G5318,'3BL ACTUAL'!J:J)</f>
        <v>0</v>
      </c>
    </row>
    <row r="5319" spans="1:15">
      <c r="H5319" t="s">
        <v>8610</v>
      </c>
      <c r="O5319">
        <f>SUMIF('3BL ACTUAL'!C:C,G5319,'3BL ACTUAL'!J:J)</f>
        <v>0</v>
      </c>
    </row>
    <row r="5320" spans="1:15">
      <c r="O5320">
        <f>SUMIF('3BL ACTUAL'!C:C,G5320,'3BL ACTUAL'!J:J)</f>
        <v>0</v>
      </c>
    </row>
    <row r="5321" spans="1:15">
      <c r="H5321" s="2668" t="s">
        <v>11187</v>
      </c>
      <c r="O5321">
        <f>SUMIF('3BL ACTUAL'!C:C,G5321,'3BL ACTUAL'!J:J)</f>
        <v>0</v>
      </c>
    </row>
    <row r="5322" spans="1:15">
      <c r="A5322" s="2669" t="s">
        <v>11183</v>
      </c>
      <c r="B5322" s="2669" t="s">
        <v>4415</v>
      </c>
      <c r="C5322" s="2669" t="s">
        <v>5059</v>
      </c>
      <c r="D5322" s="2669" t="s">
        <v>4415</v>
      </c>
      <c r="E5322" s="2669" t="s">
        <v>7414</v>
      </c>
      <c r="F5322" s="2669" t="s">
        <v>11188</v>
      </c>
      <c r="G5322" s="2669" t="s">
        <v>5308</v>
      </c>
      <c r="H5322" s="2669" t="s">
        <v>5097</v>
      </c>
      <c r="I5322" s="3025">
        <v>0</v>
      </c>
      <c r="J5322" s="3025">
        <v>0</v>
      </c>
      <c r="O5322">
        <f>SUMIF('3BL ACTUAL'!C:C,G5322,'3BL ACTUAL'!J:J)</f>
        <v>0</v>
      </c>
    </row>
    <row r="5323" spans="1:15">
      <c r="A5323" s="2669" t="s">
        <v>11183</v>
      </c>
      <c r="B5323" s="2669" t="s">
        <v>4415</v>
      </c>
      <c r="C5323" s="2669" t="s">
        <v>5059</v>
      </c>
      <c r="D5323" s="2669" t="s">
        <v>4415</v>
      </c>
      <c r="E5323" s="2669" t="s">
        <v>7414</v>
      </c>
      <c r="F5323" s="2669" t="s">
        <v>11188</v>
      </c>
      <c r="G5323" s="2669" t="s">
        <v>5309</v>
      </c>
      <c r="H5323" s="2669" t="s">
        <v>4947</v>
      </c>
      <c r="I5323" s="3025">
        <v>951.9</v>
      </c>
      <c r="J5323" s="3025">
        <v>0</v>
      </c>
      <c r="O5323">
        <f>SUMIF('3BL ACTUAL'!C:C,G5323,'3BL ACTUAL'!J:J)</f>
        <v>0</v>
      </c>
    </row>
    <row r="5324" spans="1:15">
      <c r="A5324" s="2669" t="s">
        <v>11183</v>
      </c>
      <c r="B5324" s="2669" t="s">
        <v>4415</v>
      </c>
      <c r="C5324" s="2669" t="s">
        <v>5059</v>
      </c>
      <c r="D5324" s="2669" t="s">
        <v>4415</v>
      </c>
      <c r="E5324" s="2669" t="s">
        <v>7414</v>
      </c>
      <c r="F5324" s="2669" t="s">
        <v>11188</v>
      </c>
      <c r="G5324" s="2669" t="s">
        <v>5303</v>
      </c>
      <c r="H5324" s="2669" t="s">
        <v>5063</v>
      </c>
      <c r="I5324" s="3025">
        <v>0</v>
      </c>
      <c r="J5324" s="3025">
        <v>0</v>
      </c>
      <c r="O5324">
        <f>SUMIF('3BL ACTUAL'!C:C,G5324,'3BL ACTUAL'!J:J)</f>
        <v>0</v>
      </c>
    </row>
    <row r="5325" spans="1:15">
      <c r="A5325" s="2669" t="s">
        <v>11183</v>
      </c>
      <c r="B5325" s="2669" t="s">
        <v>4415</v>
      </c>
      <c r="C5325" s="2669" t="s">
        <v>5059</v>
      </c>
      <c r="D5325" s="2669" t="s">
        <v>4415</v>
      </c>
      <c r="E5325" s="2669" t="s">
        <v>7414</v>
      </c>
      <c r="F5325" s="2669" t="s">
        <v>11188</v>
      </c>
      <c r="G5325" s="2669" t="s">
        <v>5311</v>
      </c>
      <c r="H5325" s="2669" t="s">
        <v>5064</v>
      </c>
      <c r="I5325" s="3025">
        <v>0</v>
      </c>
      <c r="J5325" s="3025">
        <v>951.9</v>
      </c>
      <c r="O5325">
        <f>SUMIF('3BL ACTUAL'!C:C,G5325,'3BL ACTUAL'!J:J)</f>
        <v>0</v>
      </c>
    </row>
    <row r="5326" spans="1:15">
      <c r="H5326" t="s">
        <v>7415</v>
      </c>
      <c r="O5326">
        <f>SUMIF('3BL ACTUAL'!C:C,G5326,'3BL ACTUAL'!J:J)</f>
        <v>0</v>
      </c>
    </row>
    <row r="5327" spans="1:15">
      <c r="O5327">
        <f>SUMIF('3BL ACTUAL'!C:C,G5327,'3BL ACTUAL'!J:J)</f>
        <v>0</v>
      </c>
    </row>
    <row r="5328" spans="1:15">
      <c r="H5328" s="2668" t="s">
        <v>11189</v>
      </c>
      <c r="O5328">
        <f>SUMIF('3BL ACTUAL'!C:C,G5328,'3BL ACTUAL'!J:J)</f>
        <v>0</v>
      </c>
    </row>
    <row r="5329" spans="1:15">
      <c r="A5329" s="2669" t="s">
        <v>11183</v>
      </c>
      <c r="B5329" s="2669" t="s">
        <v>5071</v>
      </c>
      <c r="C5329" s="2669" t="s">
        <v>9011</v>
      </c>
      <c r="D5329" s="2669" t="s">
        <v>5071</v>
      </c>
      <c r="E5329" s="2669" t="s">
        <v>11190</v>
      </c>
      <c r="F5329" s="2669" t="s">
        <v>11191</v>
      </c>
      <c r="G5329" s="2669" t="s">
        <v>5311</v>
      </c>
      <c r="H5329" s="2669" t="s">
        <v>5015</v>
      </c>
      <c r="I5329" s="3025">
        <v>621.6</v>
      </c>
      <c r="J5329" s="3025">
        <v>0</v>
      </c>
      <c r="O5329">
        <f>SUMIF('3BL ACTUAL'!C:C,G5329,'3BL ACTUAL'!J:J)</f>
        <v>0</v>
      </c>
    </row>
    <row r="5330" spans="1:15">
      <c r="A5330" s="2669" t="s">
        <v>11183</v>
      </c>
      <c r="B5330" s="2669" t="s">
        <v>5071</v>
      </c>
      <c r="C5330" s="2669" t="s">
        <v>9011</v>
      </c>
      <c r="D5330" s="2669" t="s">
        <v>5071</v>
      </c>
      <c r="E5330" s="2669" t="s">
        <v>11190</v>
      </c>
      <c r="F5330" s="2669" t="s">
        <v>11191</v>
      </c>
      <c r="G5330" s="2669" t="s">
        <v>5305</v>
      </c>
      <c r="H5330" s="2669" t="s">
        <v>9014</v>
      </c>
      <c r="I5330" s="3025">
        <v>0</v>
      </c>
      <c r="J5330" s="3025">
        <v>621.6</v>
      </c>
      <c r="O5330">
        <f>SUMIF('3BL ACTUAL'!C:C,G5330,'3BL ACTUAL'!J:J)</f>
        <v>0</v>
      </c>
    </row>
    <row r="5331" spans="1:15">
      <c r="H5331" t="s">
        <v>9015</v>
      </c>
      <c r="O5331">
        <f>SUMIF('3BL ACTUAL'!C:C,G5331,'3BL ACTUAL'!J:J)</f>
        <v>0</v>
      </c>
    </row>
    <row r="5332" spans="1:15">
      <c r="O5332">
        <f>SUMIF('3BL ACTUAL'!C:C,G5332,'3BL ACTUAL'!J:J)</f>
        <v>0</v>
      </c>
    </row>
    <row r="5333" spans="1:15">
      <c r="H5333" s="2668" t="s">
        <v>11192</v>
      </c>
      <c r="O5333">
        <f>SUMIF('3BL ACTUAL'!C:C,G5333,'3BL ACTUAL'!J:J)</f>
        <v>0</v>
      </c>
    </row>
    <row r="5334" spans="1:15">
      <c r="A5334" s="2669" t="s">
        <v>11193</v>
      </c>
      <c r="B5334" s="2669" t="s">
        <v>5071</v>
      </c>
      <c r="C5334" s="2669" t="s">
        <v>9011</v>
      </c>
      <c r="D5334" s="2669" t="s">
        <v>5071</v>
      </c>
      <c r="E5334" s="2669" t="s">
        <v>11194</v>
      </c>
      <c r="F5334" s="2669" t="s">
        <v>11195</v>
      </c>
      <c r="G5334" s="2669" t="s">
        <v>5311</v>
      </c>
      <c r="H5334" s="2669" t="s">
        <v>5015</v>
      </c>
      <c r="I5334" s="3025">
        <v>20.2</v>
      </c>
      <c r="J5334" s="3025">
        <v>0</v>
      </c>
      <c r="O5334">
        <f>SUMIF('3BL ACTUAL'!C:C,G5334,'3BL ACTUAL'!J:J)</f>
        <v>0</v>
      </c>
    </row>
    <row r="5335" spans="1:15">
      <c r="A5335" s="2669" t="s">
        <v>11193</v>
      </c>
      <c r="B5335" s="2669" t="s">
        <v>5071</v>
      </c>
      <c r="C5335" s="2669" t="s">
        <v>9011</v>
      </c>
      <c r="D5335" s="2669" t="s">
        <v>5071</v>
      </c>
      <c r="E5335" s="2669" t="s">
        <v>11194</v>
      </c>
      <c r="F5335" s="2669" t="s">
        <v>11195</v>
      </c>
      <c r="G5335" s="2669" t="s">
        <v>5305</v>
      </c>
      <c r="H5335" s="2669" t="s">
        <v>9014</v>
      </c>
      <c r="I5335" s="3025">
        <v>0</v>
      </c>
      <c r="J5335" s="3025">
        <v>20.2</v>
      </c>
      <c r="O5335">
        <f>SUMIF('3BL ACTUAL'!C:C,G5335,'3BL ACTUAL'!J:J)</f>
        <v>0</v>
      </c>
    </row>
    <row r="5336" spans="1:15">
      <c r="H5336" t="s">
        <v>9015</v>
      </c>
      <c r="O5336">
        <f>SUMIF('3BL ACTUAL'!C:C,G5336,'3BL ACTUAL'!J:J)</f>
        <v>0</v>
      </c>
    </row>
    <row r="5337" spans="1:15">
      <c r="O5337">
        <f>SUMIF('3BL ACTUAL'!C:C,G5337,'3BL ACTUAL'!J:J)</f>
        <v>0</v>
      </c>
    </row>
    <row r="5338" spans="1:15">
      <c r="H5338" s="2668" t="s">
        <v>11196</v>
      </c>
      <c r="O5338">
        <f>SUMIF('3BL ACTUAL'!C:C,G5338,'3BL ACTUAL'!J:J)</f>
        <v>0</v>
      </c>
    </row>
    <row r="5339" spans="1:15">
      <c r="A5339" s="2669" t="s">
        <v>11193</v>
      </c>
      <c r="B5339" s="2669" t="s">
        <v>4415</v>
      </c>
      <c r="C5339" s="2669" t="s">
        <v>5059</v>
      </c>
      <c r="D5339" s="2669" t="s">
        <v>4415</v>
      </c>
      <c r="E5339" s="2669" t="s">
        <v>7864</v>
      </c>
      <c r="F5339" s="2669" t="s">
        <v>11197</v>
      </c>
      <c r="G5339" s="2669" t="s">
        <v>5308</v>
      </c>
      <c r="H5339" s="2669" t="s">
        <v>4921</v>
      </c>
      <c r="I5339" s="3025">
        <v>2.16</v>
      </c>
      <c r="J5339" s="3025">
        <v>0</v>
      </c>
      <c r="O5339">
        <f>SUMIF('3BL ACTUAL'!C:C,G5339,'3BL ACTUAL'!J:J)</f>
        <v>0</v>
      </c>
    </row>
    <row r="5340" spans="1:15">
      <c r="A5340" s="2669" t="s">
        <v>11193</v>
      </c>
      <c r="B5340" s="2669" t="s">
        <v>4415</v>
      </c>
      <c r="C5340" s="2669" t="s">
        <v>5059</v>
      </c>
      <c r="D5340" s="2669" t="s">
        <v>4415</v>
      </c>
      <c r="E5340" s="2669" t="s">
        <v>7864</v>
      </c>
      <c r="F5340" s="2669" t="s">
        <v>11197</v>
      </c>
      <c r="G5340" s="2669" t="s">
        <v>5337</v>
      </c>
      <c r="H5340" s="2669" t="s">
        <v>4992</v>
      </c>
      <c r="I5340" s="3025">
        <v>18.04</v>
      </c>
      <c r="J5340" s="3025">
        <v>0</v>
      </c>
      <c r="O5340">
        <f>SUMIF('3BL ACTUAL'!C:C,G5340,'3BL ACTUAL'!J:J)</f>
        <v>0</v>
      </c>
    </row>
    <row r="5341" spans="1:15">
      <c r="A5341" s="2669" t="s">
        <v>11193</v>
      </c>
      <c r="B5341" s="2669" t="s">
        <v>4415</v>
      </c>
      <c r="C5341" s="2669" t="s">
        <v>5059</v>
      </c>
      <c r="D5341" s="2669" t="s">
        <v>4415</v>
      </c>
      <c r="E5341" s="2669" t="s">
        <v>7864</v>
      </c>
      <c r="F5341" s="2669" t="s">
        <v>11197</v>
      </c>
      <c r="G5341" s="2669" t="s">
        <v>5303</v>
      </c>
      <c r="H5341" s="2669" t="s">
        <v>5063</v>
      </c>
      <c r="I5341" s="3025">
        <v>0</v>
      </c>
      <c r="J5341" s="3025">
        <v>0</v>
      </c>
      <c r="O5341">
        <f>SUMIF('3BL ACTUAL'!C:C,G5341,'3BL ACTUAL'!J:J)</f>
        <v>0</v>
      </c>
    </row>
    <row r="5342" spans="1:15">
      <c r="A5342" s="2669" t="s">
        <v>11193</v>
      </c>
      <c r="B5342" s="2669" t="s">
        <v>4415</v>
      </c>
      <c r="C5342" s="2669" t="s">
        <v>5059</v>
      </c>
      <c r="D5342" s="2669" t="s">
        <v>4415</v>
      </c>
      <c r="E5342" s="2669" t="s">
        <v>7864</v>
      </c>
      <c r="F5342" s="2669" t="s">
        <v>11197</v>
      </c>
      <c r="G5342" s="2669" t="s">
        <v>5311</v>
      </c>
      <c r="H5342" s="2669" t="s">
        <v>5064</v>
      </c>
      <c r="I5342" s="3025">
        <v>0</v>
      </c>
      <c r="J5342" s="3025">
        <v>20.2</v>
      </c>
      <c r="O5342">
        <f>SUMIF('3BL ACTUAL'!C:C,G5342,'3BL ACTUAL'!J:J)</f>
        <v>0</v>
      </c>
    </row>
    <row r="5343" spans="1:15">
      <c r="H5343" t="s">
        <v>7865</v>
      </c>
      <c r="O5343">
        <f>SUMIF('3BL ACTUAL'!C:C,G5343,'3BL ACTUAL'!J:J)</f>
        <v>0</v>
      </c>
    </row>
    <row r="5344" spans="1:15">
      <c r="O5344">
        <f>SUMIF('3BL ACTUAL'!C:C,G5344,'3BL ACTUAL'!J:J)</f>
        <v>0</v>
      </c>
    </row>
    <row r="5345" spans="1:15">
      <c r="H5345" s="2668" t="s">
        <v>11198</v>
      </c>
      <c r="O5345">
        <f>SUMIF('3BL ACTUAL'!C:C,G5345,'3BL ACTUAL'!J:J)</f>
        <v>0</v>
      </c>
    </row>
    <row r="5346" spans="1:15">
      <c r="A5346" s="2669" t="s">
        <v>11199</v>
      </c>
      <c r="B5346" s="2669" t="s">
        <v>4415</v>
      </c>
      <c r="C5346" s="2669" t="s">
        <v>5059</v>
      </c>
      <c r="D5346" s="2669" t="s">
        <v>4415</v>
      </c>
      <c r="E5346" s="2669" t="s">
        <v>7812</v>
      </c>
      <c r="F5346" s="2669" t="s">
        <v>11200</v>
      </c>
      <c r="G5346" s="2669" t="s">
        <v>5308</v>
      </c>
      <c r="H5346" s="2669" t="s">
        <v>4921</v>
      </c>
      <c r="I5346" s="3025">
        <v>4.5599999999999996</v>
      </c>
      <c r="J5346" s="3025">
        <v>0</v>
      </c>
      <c r="O5346">
        <f>SUMIF('3BL ACTUAL'!C:C,G5346,'3BL ACTUAL'!J:J)</f>
        <v>0</v>
      </c>
    </row>
    <row r="5347" spans="1:15">
      <c r="A5347" s="2669" t="s">
        <v>11199</v>
      </c>
      <c r="B5347" s="2669" t="s">
        <v>4415</v>
      </c>
      <c r="C5347" s="2669" t="s">
        <v>5059</v>
      </c>
      <c r="D5347" s="2669" t="s">
        <v>4415</v>
      </c>
      <c r="E5347" s="2669" t="s">
        <v>7812</v>
      </c>
      <c r="F5347" s="2669" t="s">
        <v>11200</v>
      </c>
      <c r="G5347" s="2669" t="s">
        <v>5319</v>
      </c>
      <c r="H5347" s="2669" t="s">
        <v>4986</v>
      </c>
      <c r="I5347" s="3025">
        <v>38</v>
      </c>
      <c r="J5347" s="3025">
        <v>0</v>
      </c>
      <c r="O5347">
        <f>SUMIF('3BL ACTUAL'!C:C,G5347,'3BL ACTUAL'!J:J)</f>
        <v>0</v>
      </c>
    </row>
    <row r="5348" spans="1:15">
      <c r="A5348" s="2669" t="s">
        <v>11199</v>
      </c>
      <c r="B5348" s="2669" t="s">
        <v>4415</v>
      </c>
      <c r="C5348" s="2669" t="s">
        <v>5059</v>
      </c>
      <c r="D5348" s="2669" t="s">
        <v>4415</v>
      </c>
      <c r="E5348" s="2669" t="s">
        <v>7812</v>
      </c>
      <c r="F5348" s="2669" t="s">
        <v>11200</v>
      </c>
      <c r="G5348" s="2669" t="s">
        <v>5303</v>
      </c>
      <c r="H5348" s="2669" t="s">
        <v>5063</v>
      </c>
      <c r="I5348" s="3025">
        <v>0</v>
      </c>
      <c r="J5348" s="3025">
        <v>0</v>
      </c>
      <c r="O5348">
        <f>SUMIF('3BL ACTUAL'!C:C,G5348,'3BL ACTUAL'!J:J)</f>
        <v>0</v>
      </c>
    </row>
    <row r="5349" spans="1:15">
      <c r="A5349" s="2669" t="s">
        <v>11199</v>
      </c>
      <c r="B5349" s="2669" t="s">
        <v>4415</v>
      </c>
      <c r="C5349" s="2669" t="s">
        <v>5059</v>
      </c>
      <c r="D5349" s="2669" t="s">
        <v>4415</v>
      </c>
      <c r="E5349" s="2669" t="s">
        <v>7812</v>
      </c>
      <c r="F5349" s="2669" t="s">
        <v>11200</v>
      </c>
      <c r="G5349" s="2669" t="s">
        <v>5311</v>
      </c>
      <c r="H5349" s="2669" t="s">
        <v>5064</v>
      </c>
      <c r="I5349" s="3025">
        <v>0</v>
      </c>
      <c r="J5349" s="3025">
        <v>42.56</v>
      </c>
      <c r="O5349">
        <f>SUMIF('3BL ACTUAL'!C:C,G5349,'3BL ACTUAL'!J:J)</f>
        <v>0</v>
      </c>
    </row>
    <row r="5350" spans="1:15">
      <c r="H5350" t="s">
        <v>7813</v>
      </c>
      <c r="O5350">
        <f>SUMIF('3BL ACTUAL'!C:C,G5350,'3BL ACTUAL'!J:J)</f>
        <v>0</v>
      </c>
    </row>
    <row r="5351" spans="1:15">
      <c r="O5351">
        <f>SUMIF('3BL ACTUAL'!C:C,G5351,'3BL ACTUAL'!J:J)</f>
        <v>0</v>
      </c>
    </row>
    <row r="5352" spans="1:15">
      <c r="H5352" s="2668" t="s">
        <v>11201</v>
      </c>
      <c r="O5352">
        <f>SUMIF('3BL ACTUAL'!C:C,G5352,'3BL ACTUAL'!J:J)</f>
        <v>0</v>
      </c>
    </row>
    <row r="5353" spans="1:15">
      <c r="A5353" s="2669" t="s">
        <v>11202</v>
      </c>
      <c r="B5353" s="2669" t="s">
        <v>4415</v>
      </c>
      <c r="C5353" s="2669" t="s">
        <v>5059</v>
      </c>
      <c r="D5353" s="2669" t="s">
        <v>4415</v>
      </c>
      <c r="E5353" s="2669" t="s">
        <v>8605</v>
      </c>
      <c r="F5353" s="2669" t="s">
        <v>11203</v>
      </c>
      <c r="G5353" s="2669" t="s">
        <v>5308</v>
      </c>
      <c r="H5353" s="2669" t="s">
        <v>5097</v>
      </c>
      <c r="I5353" s="3025">
        <v>0</v>
      </c>
      <c r="J5353" s="3025">
        <v>0</v>
      </c>
      <c r="O5353">
        <f>SUMIF('3BL ACTUAL'!C:C,G5353,'3BL ACTUAL'!J:J)</f>
        <v>0</v>
      </c>
    </row>
    <row r="5354" spans="1:15">
      <c r="A5354" s="2669" t="s">
        <v>11202</v>
      </c>
      <c r="B5354" s="2669" t="s">
        <v>4415</v>
      </c>
      <c r="C5354" s="2669" t="s">
        <v>5059</v>
      </c>
      <c r="D5354" s="2669" t="s">
        <v>4415</v>
      </c>
      <c r="E5354" s="2669" t="s">
        <v>8605</v>
      </c>
      <c r="F5354" s="2669" t="s">
        <v>11203</v>
      </c>
      <c r="G5354" s="2669" t="s">
        <v>5357</v>
      </c>
      <c r="H5354" s="2669" t="s">
        <v>5020</v>
      </c>
      <c r="I5354" s="3025">
        <v>29.46</v>
      </c>
      <c r="J5354" s="3025">
        <v>0</v>
      </c>
      <c r="O5354">
        <f>SUMIF('3BL ACTUAL'!C:C,G5354,'3BL ACTUAL'!J:J)</f>
        <v>0</v>
      </c>
    </row>
    <row r="5355" spans="1:15">
      <c r="A5355" s="2669" t="s">
        <v>11202</v>
      </c>
      <c r="B5355" s="2669" t="s">
        <v>4415</v>
      </c>
      <c r="C5355" s="2669" t="s">
        <v>5059</v>
      </c>
      <c r="D5355" s="2669" t="s">
        <v>4415</v>
      </c>
      <c r="E5355" s="2669" t="s">
        <v>8605</v>
      </c>
      <c r="F5355" s="2669" t="s">
        <v>11203</v>
      </c>
      <c r="G5355" s="2669" t="s">
        <v>5303</v>
      </c>
      <c r="H5355" s="2669" t="s">
        <v>5063</v>
      </c>
      <c r="I5355" s="3025">
        <v>0</v>
      </c>
      <c r="J5355" s="3025">
        <v>0</v>
      </c>
      <c r="O5355">
        <f>SUMIF('3BL ACTUAL'!C:C,G5355,'3BL ACTUAL'!J:J)</f>
        <v>0</v>
      </c>
    </row>
    <row r="5356" spans="1:15">
      <c r="A5356" s="2669" t="s">
        <v>11202</v>
      </c>
      <c r="B5356" s="2669" t="s">
        <v>4415</v>
      </c>
      <c r="C5356" s="2669" t="s">
        <v>5059</v>
      </c>
      <c r="D5356" s="2669" t="s">
        <v>4415</v>
      </c>
      <c r="E5356" s="2669" t="s">
        <v>8605</v>
      </c>
      <c r="F5356" s="2669" t="s">
        <v>11203</v>
      </c>
      <c r="G5356" s="2669" t="s">
        <v>5311</v>
      </c>
      <c r="H5356" s="2669" t="s">
        <v>5064</v>
      </c>
      <c r="I5356" s="3025">
        <v>0</v>
      </c>
      <c r="J5356" s="3025">
        <v>29.46</v>
      </c>
      <c r="O5356">
        <f>SUMIF('3BL ACTUAL'!C:C,G5356,'3BL ACTUAL'!J:J)</f>
        <v>0</v>
      </c>
    </row>
    <row r="5357" spans="1:15">
      <c r="H5357" t="s">
        <v>8606</v>
      </c>
      <c r="O5357">
        <f>SUMIF('3BL ACTUAL'!C:C,G5357,'3BL ACTUAL'!J:J)</f>
        <v>0</v>
      </c>
    </row>
    <row r="5358" spans="1:15">
      <c r="O5358">
        <f>SUMIF('3BL ACTUAL'!C:C,G5358,'3BL ACTUAL'!J:J)</f>
        <v>0</v>
      </c>
    </row>
    <row r="5359" spans="1:15">
      <c r="H5359" s="2668" t="s">
        <v>11204</v>
      </c>
      <c r="O5359">
        <f>SUMIF('3BL ACTUAL'!C:C,G5359,'3BL ACTUAL'!J:J)</f>
        <v>0</v>
      </c>
    </row>
    <row r="5360" spans="1:15">
      <c r="A5360" s="2669" t="s">
        <v>11202</v>
      </c>
      <c r="B5360" s="2669" t="s">
        <v>4415</v>
      </c>
      <c r="C5360" s="2669" t="s">
        <v>5059</v>
      </c>
      <c r="D5360" s="2669" t="s">
        <v>4415</v>
      </c>
      <c r="E5360" s="2669" t="s">
        <v>8607</v>
      </c>
      <c r="F5360" s="2669" t="s">
        <v>11205</v>
      </c>
      <c r="G5360" s="2669" t="s">
        <v>5308</v>
      </c>
      <c r="H5360" s="2669" t="s">
        <v>4921</v>
      </c>
      <c r="I5360" s="3025">
        <v>13.24</v>
      </c>
      <c r="J5360" s="3025">
        <v>0</v>
      </c>
      <c r="O5360">
        <f>SUMIF('3BL ACTUAL'!C:C,G5360,'3BL ACTUAL'!J:J)</f>
        <v>0</v>
      </c>
    </row>
    <row r="5361" spans="1:15">
      <c r="A5361" s="2669" t="s">
        <v>11202</v>
      </c>
      <c r="B5361" s="2669" t="s">
        <v>4415</v>
      </c>
      <c r="C5361" s="2669" t="s">
        <v>5059</v>
      </c>
      <c r="D5361" s="2669" t="s">
        <v>4415</v>
      </c>
      <c r="E5361" s="2669" t="s">
        <v>8607</v>
      </c>
      <c r="F5361" s="2669" t="s">
        <v>11205</v>
      </c>
      <c r="G5361" s="2669" t="s">
        <v>5357</v>
      </c>
      <c r="H5361" s="2669" t="s">
        <v>5020</v>
      </c>
      <c r="I5361" s="3025">
        <v>110.3</v>
      </c>
      <c r="J5361" s="3025">
        <v>0</v>
      </c>
      <c r="O5361">
        <f>SUMIF('3BL ACTUAL'!C:C,G5361,'3BL ACTUAL'!J:J)</f>
        <v>0</v>
      </c>
    </row>
    <row r="5362" spans="1:15">
      <c r="A5362" s="2669" t="s">
        <v>11202</v>
      </c>
      <c r="B5362" s="2669" t="s">
        <v>4415</v>
      </c>
      <c r="C5362" s="2669" t="s">
        <v>5059</v>
      </c>
      <c r="D5362" s="2669" t="s">
        <v>4415</v>
      </c>
      <c r="E5362" s="2669" t="s">
        <v>8607</v>
      </c>
      <c r="F5362" s="2669" t="s">
        <v>11205</v>
      </c>
      <c r="G5362" s="2669" t="s">
        <v>5303</v>
      </c>
      <c r="H5362" s="2669" t="s">
        <v>5063</v>
      </c>
      <c r="I5362" s="3025">
        <v>0</v>
      </c>
      <c r="J5362" s="3025">
        <v>0</v>
      </c>
      <c r="O5362">
        <f>SUMIF('3BL ACTUAL'!C:C,G5362,'3BL ACTUAL'!J:J)</f>
        <v>0</v>
      </c>
    </row>
    <row r="5363" spans="1:15">
      <c r="A5363" s="2669" t="s">
        <v>11202</v>
      </c>
      <c r="B5363" s="2669" t="s">
        <v>4415</v>
      </c>
      <c r="C5363" s="2669" t="s">
        <v>5059</v>
      </c>
      <c r="D5363" s="2669" t="s">
        <v>4415</v>
      </c>
      <c r="E5363" s="2669" t="s">
        <v>8607</v>
      </c>
      <c r="F5363" s="2669" t="s">
        <v>11205</v>
      </c>
      <c r="G5363" s="2669" t="s">
        <v>5311</v>
      </c>
      <c r="H5363" s="2669" t="s">
        <v>5064</v>
      </c>
      <c r="I5363" s="3025">
        <v>0</v>
      </c>
      <c r="J5363" s="3025">
        <v>123.54</v>
      </c>
      <c r="O5363">
        <f>SUMIF('3BL ACTUAL'!C:C,G5363,'3BL ACTUAL'!J:J)</f>
        <v>0</v>
      </c>
    </row>
    <row r="5364" spans="1:15">
      <c r="H5364" t="s">
        <v>8608</v>
      </c>
      <c r="O5364">
        <f>SUMIF('3BL ACTUAL'!C:C,G5364,'3BL ACTUAL'!J:J)</f>
        <v>0</v>
      </c>
    </row>
    <row r="5365" spans="1:15">
      <c r="O5365">
        <f>SUMIF('3BL ACTUAL'!C:C,G5365,'3BL ACTUAL'!J:J)</f>
        <v>0</v>
      </c>
    </row>
    <row r="5366" spans="1:15">
      <c r="H5366" s="2668" t="s">
        <v>11206</v>
      </c>
      <c r="O5366">
        <f>SUMIF('3BL ACTUAL'!C:C,G5366,'3BL ACTUAL'!J:J)</f>
        <v>0</v>
      </c>
    </row>
    <row r="5367" spans="1:15">
      <c r="A5367" s="2669" t="s">
        <v>11202</v>
      </c>
      <c r="B5367" s="2669" t="s">
        <v>5071</v>
      </c>
      <c r="C5367" s="2669" t="s">
        <v>9011</v>
      </c>
      <c r="D5367" s="2669" t="s">
        <v>5071</v>
      </c>
      <c r="E5367" s="2669" t="s">
        <v>7132</v>
      </c>
      <c r="F5367" s="2669" t="s">
        <v>11207</v>
      </c>
      <c r="G5367" s="2669" t="s">
        <v>5311</v>
      </c>
      <c r="H5367" s="2669" t="s">
        <v>5015</v>
      </c>
      <c r="I5367" s="3025">
        <v>80</v>
      </c>
      <c r="J5367" s="3025">
        <v>0</v>
      </c>
      <c r="O5367">
        <f>SUMIF('3BL ACTUAL'!C:C,G5367,'3BL ACTUAL'!J:J)</f>
        <v>0</v>
      </c>
    </row>
    <row r="5368" spans="1:15">
      <c r="A5368" s="2669" t="s">
        <v>11202</v>
      </c>
      <c r="B5368" s="2669" t="s">
        <v>5071</v>
      </c>
      <c r="C5368" s="2669" t="s">
        <v>9011</v>
      </c>
      <c r="D5368" s="2669" t="s">
        <v>5071</v>
      </c>
      <c r="E5368" s="2669" t="s">
        <v>7132</v>
      </c>
      <c r="F5368" s="2669" t="s">
        <v>11207</v>
      </c>
      <c r="G5368" s="2669" t="s">
        <v>5297</v>
      </c>
      <c r="H5368" s="2669" t="s">
        <v>5075</v>
      </c>
      <c r="I5368" s="3025">
        <v>0</v>
      </c>
      <c r="J5368" s="3025">
        <v>80</v>
      </c>
      <c r="O5368">
        <f>SUMIF('3BL ACTUAL'!C:C,G5368,'3BL ACTUAL'!J:J)</f>
        <v>0</v>
      </c>
    </row>
    <row r="5369" spans="1:15">
      <c r="H5369" t="s">
        <v>7133</v>
      </c>
      <c r="O5369">
        <f>SUMIF('3BL ACTUAL'!C:C,G5369,'3BL ACTUAL'!J:J)</f>
        <v>0</v>
      </c>
    </row>
    <row r="5370" spans="1:15">
      <c r="O5370">
        <f>SUMIF('3BL ACTUAL'!C:C,G5370,'3BL ACTUAL'!J:J)</f>
        <v>0</v>
      </c>
    </row>
    <row r="5371" spans="1:15">
      <c r="H5371" s="2668" t="s">
        <v>11208</v>
      </c>
      <c r="O5371">
        <f>SUMIF('3BL ACTUAL'!C:C,G5371,'3BL ACTUAL'!J:J)</f>
        <v>0</v>
      </c>
    </row>
    <row r="5372" spans="1:15">
      <c r="A5372" s="2669" t="s">
        <v>11202</v>
      </c>
      <c r="B5372" s="2669" t="s">
        <v>5071</v>
      </c>
      <c r="C5372" s="2669" t="s">
        <v>9011</v>
      </c>
      <c r="D5372" s="2669" t="s">
        <v>5071</v>
      </c>
      <c r="E5372" s="2669" t="s">
        <v>7134</v>
      </c>
      <c r="F5372" s="2669" t="s">
        <v>11209</v>
      </c>
      <c r="G5372" s="2669" t="s">
        <v>5311</v>
      </c>
      <c r="H5372" s="2669" t="s">
        <v>5015</v>
      </c>
      <c r="I5372" s="3025">
        <v>835</v>
      </c>
      <c r="J5372" s="3025">
        <v>0</v>
      </c>
      <c r="O5372">
        <f>SUMIF('3BL ACTUAL'!C:C,G5372,'3BL ACTUAL'!J:J)</f>
        <v>0</v>
      </c>
    </row>
    <row r="5373" spans="1:15">
      <c r="A5373" s="2669" t="s">
        <v>11202</v>
      </c>
      <c r="B5373" s="2669" t="s">
        <v>5071</v>
      </c>
      <c r="C5373" s="2669" t="s">
        <v>9011</v>
      </c>
      <c r="D5373" s="2669" t="s">
        <v>5071</v>
      </c>
      <c r="E5373" s="2669" t="s">
        <v>7134</v>
      </c>
      <c r="F5373" s="2669" t="s">
        <v>11209</v>
      </c>
      <c r="G5373" s="2669" t="s">
        <v>5297</v>
      </c>
      <c r="H5373" s="2669" t="s">
        <v>5075</v>
      </c>
      <c r="I5373" s="3025">
        <v>0</v>
      </c>
      <c r="J5373" s="3025">
        <v>835</v>
      </c>
      <c r="O5373">
        <f>SUMIF('3BL ACTUAL'!C:C,G5373,'3BL ACTUAL'!J:J)</f>
        <v>0</v>
      </c>
    </row>
    <row r="5374" spans="1:15">
      <c r="H5374" t="s">
        <v>7133</v>
      </c>
      <c r="O5374">
        <f>SUMIF('3BL ACTUAL'!C:C,G5374,'3BL ACTUAL'!J:J)</f>
        <v>0</v>
      </c>
    </row>
    <row r="5375" spans="1:15">
      <c r="O5375">
        <f>SUMIF('3BL ACTUAL'!C:C,G5375,'3BL ACTUAL'!J:J)</f>
        <v>0</v>
      </c>
    </row>
    <row r="5376" spans="1:15">
      <c r="H5376" s="2668" t="s">
        <v>11210</v>
      </c>
      <c r="O5376">
        <f>SUMIF('3BL ACTUAL'!C:C,G5376,'3BL ACTUAL'!J:J)</f>
        <v>0</v>
      </c>
    </row>
    <row r="5377" spans="1:15">
      <c r="A5377" s="2669" t="s">
        <v>11202</v>
      </c>
      <c r="B5377" s="2669" t="s">
        <v>5071</v>
      </c>
      <c r="C5377" s="2669" t="s">
        <v>9011</v>
      </c>
      <c r="D5377" s="2669" t="s">
        <v>5071</v>
      </c>
      <c r="E5377" s="2669" t="s">
        <v>7135</v>
      </c>
      <c r="F5377" s="2669" t="s">
        <v>11211</v>
      </c>
      <c r="G5377" s="2669" t="s">
        <v>5311</v>
      </c>
      <c r="H5377" s="2669" t="s">
        <v>5015</v>
      </c>
      <c r="I5377" s="3025">
        <v>4952.1499999999996</v>
      </c>
      <c r="J5377" s="3025">
        <v>0</v>
      </c>
      <c r="O5377">
        <f>SUMIF('3BL ACTUAL'!C:C,G5377,'3BL ACTUAL'!J:J)</f>
        <v>0</v>
      </c>
    </row>
    <row r="5378" spans="1:15">
      <c r="A5378" s="2669" t="s">
        <v>11202</v>
      </c>
      <c r="B5378" s="2669" t="s">
        <v>5071</v>
      </c>
      <c r="C5378" s="2669" t="s">
        <v>9011</v>
      </c>
      <c r="D5378" s="2669" t="s">
        <v>5071</v>
      </c>
      <c r="E5378" s="2669" t="s">
        <v>7135</v>
      </c>
      <c r="F5378" s="2669" t="s">
        <v>11211</v>
      </c>
      <c r="G5378" s="2669" t="s">
        <v>5297</v>
      </c>
      <c r="H5378" s="2669" t="s">
        <v>5075</v>
      </c>
      <c r="I5378" s="3025">
        <v>0</v>
      </c>
      <c r="J5378" s="3025">
        <v>4952.1499999999996</v>
      </c>
      <c r="O5378">
        <f>SUMIF('3BL ACTUAL'!C:C,G5378,'3BL ACTUAL'!J:J)</f>
        <v>0</v>
      </c>
    </row>
    <row r="5379" spans="1:15">
      <c r="H5379" t="s">
        <v>7133</v>
      </c>
      <c r="O5379">
        <f>SUMIF('3BL ACTUAL'!C:C,G5379,'3BL ACTUAL'!J:J)</f>
        <v>0</v>
      </c>
    </row>
    <row r="5380" spans="1:15">
      <c r="O5380">
        <f>SUMIF('3BL ACTUAL'!C:C,G5380,'3BL ACTUAL'!J:J)</f>
        <v>0</v>
      </c>
    </row>
    <row r="5381" spans="1:15">
      <c r="H5381" s="2668" t="s">
        <v>11212</v>
      </c>
      <c r="O5381">
        <f>SUMIF('3BL ACTUAL'!C:C,G5381,'3BL ACTUAL'!J:J)</f>
        <v>0</v>
      </c>
    </row>
    <row r="5382" spans="1:15">
      <c r="A5382" s="2669" t="s">
        <v>11202</v>
      </c>
      <c r="B5382" s="2669" t="s">
        <v>5071</v>
      </c>
      <c r="C5382" s="2669" t="s">
        <v>9011</v>
      </c>
      <c r="D5382" s="2669" t="s">
        <v>5071</v>
      </c>
      <c r="E5382" s="2669" t="s">
        <v>7136</v>
      </c>
      <c r="F5382" s="2669" t="s">
        <v>11213</v>
      </c>
      <c r="G5382" s="2669" t="s">
        <v>5311</v>
      </c>
      <c r="H5382" s="2669" t="s">
        <v>5015</v>
      </c>
      <c r="I5382" s="3025">
        <v>150</v>
      </c>
      <c r="J5382" s="3025">
        <v>0</v>
      </c>
      <c r="O5382">
        <f>SUMIF('3BL ACTUAL'!C:C,G5382,'3BL ACTUAL'!J:J)</f>
        <v>0</v>
      </c>
    </row>
    <row r="5383" spans="1:15">
      <c r="A5383" s="2669" t="s">
        <v>11202</v>
      </c>
      <c r="B5383" s="2669" t="s">
        <v>5071</v>
      </c>
      <c r="C5383" s="2669" t="s">
        <v>9011</v>
      </c>
      <c r="D5383" s="2669" t="s">
        <v>5071</v>
      </c>
      <c r="E5383" s="2669" t="s">
        <v>7136</v>
      </c>
      <c r="F5383" s="2669" t="s">
        <v>11213</v>
      </c>
      <c r="G5383" s="2669" t="s">
        <v>5297</v>
      </c>
      <c r="H5383" s="2669" t="s">
        <v>5075</v>
      </c>
      <c r="I5383" s="3025">
        <v>0</v>
      </c>
      <c r="J5383" s="3025">
        <v>150</v>
      </c>
      <c r="O5383">
        <f>SUMIF('3BL ACTUAL'!C:C,G5383,'3BL ACTUAL'!J:J)</f>
        <v>0</v>
      </c>
    </row>
    <row r="5384" spans="1:15">
      <c r="H5384" t="s">
        <v>7133</v>
      </c>
      <c r="O5384">
        <f>SUMIF('3BL ACTUAL'!C:C,G5384,'3BL ACTUAL'!J:J)</f>
        <v>0</v>
      </c>
    </row>
    <row r="5385" spans="1:15">
      <c r="O5385">
        <f>SUMIF('3BL ACTUAL'!C:C,G5385,'3BL ACTUAL'!J:J)</f>
        <v>0</v>
      </c>
    </row>
    <row r="5386" spans="1:15">
      <c r="H5386" s="2668" t="s">
        <v>11214</v>
      </c>
      <c r="O5386">
        <f>SUMIF('3BL ACTUAL'!C:C,G5386,'3BL ACTUAL'!J:J)</f>
        <v>0</v>
      </c>
    </row>
    <row r="5387" spans="1:15">
      <c r="A5387" s="2669" t="s">
        <v>11202</v>
      </c>
      <c r="B5387" s="2669"/>
      <c r="C5387" s="2669"/>
      <c r="D5387" s="2669" t="s">
        <v>5073</v>
      </c>
      <c r="E5387" s="2669" t="s">
        <v>7137</v>
      </c>
      <c r="F5387" s="2669" t="s">
        <v>11215</v>
      </c>
      <c r="G5387" s="2669" t="s">
        <v>5297</v>
      </c>
      <c r="H5387" s="2669" t="s">
        <v>4934</v>
      </c>
      <c r="I5387" s="3025">
        <v>150</v>
      </c>
      <c r="J5387" s="3025">
        <v>0</v>
      </c>
      <c r="O5387">
        <f>SUMIF('3BL ACTUAL'!C:C,G5387,'3BL ACTUAL'!J:J)</f>
        <v>0</v>
      </c>
    </row>
    <row r="5388" spans="1:15">
      <c r="A5388" s="2669" t="s">
        <v>11202</v>
      </c>
      <c r="B5388" s="2669"/>
      <c r="C5388" s="2669"/>
      <c r="D5388" s="2669" t="s">
        <v>5073</v>
      </c>
      <c r="E5388" s="2669" t="s">
        <v>7137</v>
      </c>
      <c r="F5388" s="2669" t="s">
        <v>11215</v>
      </c>
      <c r="G5388" s="2669" t="s">
        <v>5306</v>
      </c>
      <c r="H5388" s="2669" t="s">
        <v>5307</v>
      </c>
      <c r="I5388" s="3025">
        <v>0</v>
      </c>
      <c r="J5388" s="3025">
        <v>150</v>
      </c>
      <c r="O5388">
        <f>SUMIF('3BL ACTUAL'!C:C,G5388,'3BL ACTUAL'!J:J)</f>
        <v>0</v>
      </c>
    </row>
    <row r="5389" spans="1:15">
      <c r="H5389" t="s">
        <v>7138</v>
      </c>
      <c r="O5389">
        <f>SUMIF('3BL ACTUAL'!C:C,G5389,'3BL ACTUAL'!J:J)</f>
        <v>0</v>
      </c>
    </row>
    <row r="5390" spans="1:15">
      <c r="O5390">
        <f>SUMIF('3BL ACTUAL'!C:C,G5390,'3BL ACTUAL'!J:J)</f>
        <v>0</v>
      </c>
    </row>
    <row r="5391" spans="1:15">
      <c r="H5391" s="2668" t="s">
        <v>11216</v>
      </c>
      <c r="O5391">
        <f>SUMIF('3BL ACTUAL'!C:C,G5391,'3BL ACTUAL'!J:J)</f>
        <v>0</v>
      </c>
    </row>
    <row r="5392" spans="1:15">
      <c r="A5392" s="2669" t="s">
        <v>11202</v>
      </c>
      <c r="B5392" s="2669" t="s">
        <v>5071</v>
      </c>
      <c r="C5392" s="2669" t="s">
        <v>9011</v>
      </c>
      <c r="D5392" s="2669" t="s">
        <v>5071</v>
      </c>
      <c r="E5392" s="2669" t="s">
        <v>11217</v>
      </c>
      <c r="F5392" s="2669" t="s">
        <v>11218</v>
      </c>
      <c r="G5392" s="2669" t="s">
        <v>5311</v>
      </c>
      <c r="H5392" s="2669" t="s">
        <v>5015</v>
      </c>
      <c r="I5392" s="3025">
        <v>258.05</v>
      </c>
      <c r="J5392" s="3025">
        <v>0</v>
      </c>
      <c r="O5392">
        <f>SUMIF('3BL ACTUAL'!C:C,G5392,'3BL ACTUAL'!J:J)</f>
        <v>0</v>
      </c>
    </row>
    <row r="5393" spans="1:15">
      <c r="A5393" s="2669" t="s">
        <v>11202</v>
      </c>
      <c r="B5393" s="2669" t="s">
        <v>5071</v>
      </c>
      <c r="C5393" s="2669" t="s">
        <v>9011</v>
      </c>
      <c r="D5393" s="2669" t="s">
        <v>5071</v>
      </c>
      <c r="E5393" s="2669" t="s">
        <v>11217</v>
      </c>
      <c r="F5393" s="2669" t="s">
        <v>11218</v>
      </c>
      <c r="G5393" s="2669" t="s">
        <v>5305</v>
      </c>
      <c r="H5393" s="2669" t="s">
        <v>9014</v>
      </c>
      <c r="I5393" s="3025">
        <v>0</v>
      </c>
      <c r="J5393" s="3025">
        <v>258.05</v>
      </c>
      <c r="O5393">
        <f>SUMIF('3BL ACTUAL'!C:C,G5393,'3BL ACTUAL'!J:J)</f>
        <v>0</v>
      </c>
    </row>
    <row r="5394" spans="1:15">
      <c r="H5394" t="s">
        <v>9015</v>
      </c>
      <c r="O5394">
        <f>SUMIF('3BL ACTUAL'!C:C,G5394,'3BL ACTUAL'!J:J)</f>
        <v>0</v>
      </c>
    </row>
    <row r="5395" spans="1:15">
      <c r="O5395">
        <f>SUMIF('3BL ACTUAL'!C:C,G5395,'3BL ACTUAL'!J:J)</f>
        <v>0</v>
      </c>
    </row>
    <row r="5396" spans="1:15">
      <c r="H5396" s="2668" t="s">
        <v>11219</v>
      </c>
      <c r="O5396">
        <f>SUMIF('3BL ACTUAL'!C:C,G5396,'3BL ACTUAL'!J:J)</f>
        <v>0</v>
      </c>
    </row>
    <row r="5397" spans="1:15">
      <c r="A5397" s="2669" t="s">
        <v>11220</v>
      </c>
      <c r="B5397" s="2669" t="s">
        <v>4415</v>
      </c>
      <c r="C5397" s="2669" t="s">
        <v>5059</v>
      </c>
      <c r="D5397" s="2669" t="s">
        <v>4415</v>
      </c>
      <c r="E5397" s="2669" t="s">
        <v>8601</v>
      </c>
      <c r="F5397" s="2669" t="s">
        <v>11221</v>
      </c>
      <c r="G5397" s="2669" t="s">
        <v>5308</v>
      </c>
      <c r="H5397" s="2669" t="s">
        <v>4921</v>
      </c>
      <c r="I5397" s="3025">
        <v>13.8</v>
      </c>
      <c r="J5397" s="3025">
        <v>0</v>
      </c>
      <c r="O5397">
        <f>SUMIF('3BL ACTUAL'!C:C,G5397,'3BL ACTUAL'!J:J)</f>
        <v>0</v>
      </c>
    </row>
    <row r="5398" spans="1:15">
      <c r="A5398" s="2669" t="s">
        <v>11220</v>
      </c>
      <c r="B5398" s="2669" t="s">
        <v>4415</v>
      </c>
      <c r="C5398" s="2669" t="s">
        <v>5059</v>
      </c>
      <c r="D5398" s="2669" t="s">
        <v>4415</v>
      </c>
      <c r="E5398" s="2669" t="s">
        <v>8601</v>
      </c>
      <c r="F5398" s="2669" t="s">
        <v>11221</v>
      </c>
      <c r="G5398" s="2669" t="s">
        <v>5357</v>
      </c>
      <c r="H5398" s="2669" t="s">
        <v>5020</v>
      </c>
      <c r="I5398" s="3025">
        <v>115</v>
      </c>
      <c r="J5398" s="3025">
        <v>0</v>
      </c>
      <c r="O5398">
        <f>SUMIF('3BL ACTUAL'!C:C,G5398,'3BL ACTUAL'!J:J)</f>
        <v>0</v>
      </c>
    </row>
    <row r="5399" spans="1:15">
      <c r="A5399" s="2669" t="s">
        <v>11220</v>
      </c>
      <c r="B5399" s="2669" t="s">
        <v>4415</v>
      </c>
      <c r="C5399" s="2669" t="s">
        <v>5059</v>
      </c>
      <c r="D5399" s="2669" t="s">
        <v>4415</v>
      </c>
      <c r="E5399" s="2669" t="s">
        <v>8601</v>
      </c>
      <c r="F5399" s="2669" t="s">
        <v>11221</v>
      </c>
      <c r="G5399" s="2669" t="s">
        <v>5303</v>
      </c>
      <c r="H5399" s="2669" t="s">
        <v>5063</v>
      </c>
      <c r="I5399" s="3025">
        <v>0</v>
      </c>
      <c r="J5399" s="3025">
        <v>0</v>
      </c>
      <c r="O5399">
        <f>SUMIF('3BL ACTUAL'!C:C,G5399,'3BL ACTUAL'!J:J)</f>
        <v>0</v>
      </c>
    </row>
    <row r="5400" spans="1:15">
      <c r="A5400" s="2669" t="s">
        <v>11220</v>
      </c>
      <c r="B5400" s="2669" t="s">
        <v>4415</v>
      </c>
      <c r="C5400" s="2669" t="s">
        <v>5059</v>
      </c>
      <c r="D5400" s="2669" t="s">
        <v>4415</v>
      </c>
      <c r="E5400" s="2669" t="s">
        <v>8601</v>
      </c>
      <c r="F5400" s="2669" t="s">
        <v>11221</v>
      </c>
      <c r="G5400" s="2669" t="s">
        <v>5311</v>
      </c>
      <c r="H5400" s="2669" t="s">
        <v>5064</v>
      </c>
      <c r="I5400" s="3025">
        <v>0</v>
      </c>
      <c r="J5400" s="3025">
        <v>128.80000000000001</v>
      </c>
      <c r="O5400">
        <f>SUMIF('3BL ACTUAL'!C:C,G5400,'3BL ACTUAL'!J:J)</f>
        <v>0</v>
      </c>
    </row>
    <row r="5401" spans="1:15">
      <c r="H5401" t="s">
        <v>8602</v>
      </c>
      <c r="O5401">
        <f>SUMIF('3BL ACTUAL'!C:C,G5401,'3BL ACTUAL'!J:J)</f>
        <v>0</v>
      </c>
    </row>
    <row r="5402" spans="1:15">
      <c r="O5402">
        <f>SUMIF('3BL ACTUAL'!C:C,G5402,'3BL ACTUAL'!J:J)</f>
        <v>0</v>
      </c>
    </row>
    <row r="5403" spans="1:15">
      <c r="H5403" s="2668" t="s">
        <v>11222</v>
      </c>
      <c r="O5403">
        <f>SUMIF('3BL ACTUAL'!C:C,G5403,'3BL ACTUAL'!J:J)</f>
        <v>0</v>
      </c>
    </row>
    <row r="5404" spans="1:15">
      <c r="A5404" s="2669" t="s">
        <v>11220</v>
      </c>
      <c r="B5404" s="2669" t="s">
        <v>4415</v>
      </c>
      <c r="C5404" s="2669" t="s">
        <v>5059</v>
      </c>
      <c r="D5404" s="2669" t="s">
        <v>4415</v>
      </c>
      <c r="E5404" s="2669" t="s">
        <v>8603</v>
      </c>
      <c r="F5404" s="2669" t="s">
        <v>11223</v>
      </c>
      <c r="G5404" s="2669" t="s">
        <v>5308</v>
      </c>
      <c r="H5404" s="2669" t="s">
        <v>4921</v>
      </c>
      <c r="I5404" s="3025">
        <v>14.41</v>
      </c>
      <c r="J5404" s="3025">
        <v>0</v>
      </c>
      <c r="O5404">
        <f>SUMIF('3BL ACTUAL'!C:C,G5404,'3BL ACTUAL'!J:J)</f>
        <v>0</v>
      </c>
    </row>
    <row r="5405" spans="1:15">
      <c r="A5405" s="2669" t="s">
        <v>11220</v>
      </c>
      <c r="B5405" s="2669" t="s">
        <v>4415</v>
      </c>
      <c r="C5405" s="2669" t="s">
        <v>5059</v>
      </c>
      <c r="D5405" s="2669" t="s">
        <v>4415</v>
      </c>
      <c r="E5405" s="2669" t="s">
        <v>8603</v>
      </c>
      <c r="F5405" s="2669" t="s">
        <v>11223</v>
      </c>
      <c r="G5405" s="2669" t="s">
        <v>5357</v>
      </c>
      <c r="H5405" s="2669" t="s">
        <v>5020</v>
      </c>
      <c r="I5405" s="3025">
        <v>120.1</v>
      </c>
      <c r="J5405" s="3025">
        <v>0</v>
      </c>
      <c r="O5405">
        <f>SUMIF('3BL ACTUAL'!C:C,G5405,'3BL ACTUAL'!J:J)</f>
        <v>0</v>
      </c>
    </row>
    <row r="5406" spans="1:15">
      <c r="A5406" s="2669" t="s">
        <v>11220</v>
      </c>
      <c r="B5406" s="2669" t="s">
        <v>4415</v>
      </c>
      <c r="C5406" s="2669" t="s">
        <v>5059</v>
      </c>
      <c r="D5406" s="2669" t="s">
        <v>4415</v>
      </c>
      <c r="E5406" s="2669" t="s">
        <v>8603</v>
      </c>
      <c r="F5406" s="2669" t="s">
        <v>11223</v>
      </c>
      <c r="G5406" s="2669" t="s">
        <v>5303</v>
      </c>
      <c r="H5406" s="2669" t="s">
        <v>5063</v>
      </c>
      <c r="I5406" s="3025">
        <v>0</v>
      </c>
      <c r="J5406" s="3025">
        <v>0</v>
      </c>
      <c r="O5406">
        <f>SUMIF('3BL ACTUAL'!C:C,G5406,'3BL ACTUAL'!J:J)</f>
        <v>0</v>
      </c>
    </row>
    <row r="5407" spans="1:15">
      <c r="A5407" s="2669" t="s">
        <v>11220</v>
      </c>
      <c r="B5407" s="2669" t="s">
        <v>4415</v>
      </c>
      <c r="C5407" s="2669" t="s">
        <v>5059</v>
      </c>
      <c r="D5407" s="2669" t="s">
        <v>4415</v>
      </c>
      <c r="E5407" s="2669" t="s">
        <v>8603</v>
      </c>
      <c r="F5407" s="2669" t="s">
        <v>11223</v>
      </c>
      <c r="G5407" s="2669" t="s">
        <v>5311</v>
      </c>
      <c r="H5407" s="2669" t="s">
        <v>5064</v>
      </c>
      <c r="I5407" s="3025">
        <v>0</v>
      </c>
      <c r="J5407" s="3025">
        <v>134.51</v>
      </c>
      <c r="O5407">
        <f>SUMIF('3BL ACTUAL'!C:C,G5407,'3BL ACTUAL'!J:J)</f>
        <v>0</v>
      </c>
    </row>
    <row r="5408" spans="1:15">
      <c r="H5408" t="s">
        <v>8604</v>
      </c>
      <c r="O5408">
        <f>SUMIF('3BL ACTUAL'!C:C,G5408,'3BL ACTUAL'!J:J)</f>
        <v>0</v>
      </c>
    </row>
    <row r="5409" spans="1:15">
      <c r="O5409">
        <f>SUMIF('3BL ACTUAL'!C:C,G5409,'3BL ACTUAL'!J:J)</f>
        <v>0</v>
      </c>
    </row>
    <row r="5410" spans="1:15">
      <c r="H5410" s="2668" t="s">
        <v>11224</v>
      </c>
      <c r="O5410">
        <f>SUMIF('3BL ACTUAL'!C:C,G5410,'3BL ACTUAL'!J:J)</f>
        <v>0</v>
      </c>
    </row>
    <row r="5411" spans="1:15">
      <c r="A5411" s="2669" t="s">
        <v>11220</v>
      </c>
      <c r="B5411" s="2669" t="s">
        <v>4415</v>
      </c>
      <c r="C5411" s="2669" t="s">
        <v>5059</v>
      </c>
      <c r="D5411" s="2669" t="s">
        <v>4415</v>
      </c>
      <c r="E5411" s="2669" t="s">
        <v>7675</v>
      </c>
      <c r="F5411" s="2669" t="s">
        <v>11225</v>
      </c>
      <c r="G5411" s="2669" t="s">
        <v>5308</v>
      </c>
      <c r="H5411" s="2669" t="s">
        <v>5097</v>
      </c>
      <c r="I5411" s="3025">
        <v>0</v>
      </c>
      <c r="J5411" s="3025">
        <v>0</v>
      </c>
      <c r="O5411">
        <f>SUMIF('3BL ACTUAL'!C:C,G5411,'3BL ACTUAL'!J:J)</f>
        <v>0</v>
      </c>
    </row>
    <row r="5412" spans="1:15">
      <c r="A5412" s="2669" t="s">
        <v>11220</v>
      </c>
      <c r="B5412" s="2669" t="s">
        <v>4415</v>
      </c>
      <c r="C5412" s="2669" t="s">
        <v>5059</v>
      </c>
      <c r="D5412" s="2669" t="s">
        <v>4415</v>
      </c>
      <c r="E5412" s="2669" t="s">
        <v>7675</v>
      </c>
      <c r="F5412" s="2669" t="s">
        <v>11225</v>
      </c>
      <c r="G5412" s="2669" t="s">
        <v>5341</v>
      </c>
      <c r="H5412" s="2669" t="s">
        <v>4956</v>
      </c>
      <c r="I5412" s="3025">
        <v>49</v>
      </c>
      <c r="J5412" s="3025">
        <v>0</v>
      </c>
      <c r="O5412">
        <f>SUMIF('3BL ACTUAL'!C:C,G5412,'3BL ACTUAL'!J:J)</f>
        <v>0</v>
      </c>
    </row>
    <row r="5413" spans="1:15">
      <c r="A5413" s="2669" t="s">
        <v>11220</v>
      </c>
      <c r="B5413" s="2669" t="s">
        <v>4415</v>
      </c>
      <c r="C5413" s="2669" t="s">
        <v>5059</v>
      </c>
      <c r="D5413" s="2669" t="s">
        <v>4415</v>
      </c>
      <c r="E5413" s="2669" t="s">
        <v>7675</v>
      </c>
      <c r="F5413" s="2669" t="s">
        <v>11225</v>
      </c>
      <c r="G5413" s="2669" t="s">
        <v>5303</v>
      </c>
      <c r="H5413" s="2669" t="s">
        <v>5063</v>
      </c>
      <c r="I5413" s="3025">
        <v>0</v>
      </c>
      <c r="J5413" s="3025">
        <v>0</v>
      </c>
      <c r="O5413">
        <f>SUMIF('3BL ACTUAL'!C:C,G5413,'3BL ACTUAL'!J:J)</f>
        <v>0</v>
      </c>
    </row>
    <row r="5414" spans="1:15">
      <c r="A5414" s="2669" t="s">
        <v>11220</v>
      </c>
      <c r="B5414" s="2669" t="s">
        <v>4415</v>
      </c>
      <c r="C5414" s="2669" t="s">
        <v>5059</v>
      </c>
      <c r="D5414" s="2669" t="s">
        <v>4415</v>
      </c>
      <c r="E5414" s="2669" t="s">
        <v>7675</v>
      </c>
      <c r="F5414" s="2669" t="s">
        <v>11225</v>
      </c>
      <c r="G5414" s="2669" t="s">
        <v>5311</v>
      </c>
      <c r="H5414" s="2669" t="s">
        <v>5064</v>
      </c>
      <c r="I5414" s="3025">
        <v>0</v>
      </c>
      <c r="J5414" s="3025">
        <v>49</v>
      </c>
      <c r="O5414">
        <f>SUMIF('3BL ACTUAL'!C:C,G5414,'3BL ACTUAL'!J:J)</f>
        <v>0</v>
      </c>
    </row>
    <row r="5415" spans="1:15">
      <c r="H5415" t="s">
        <v>7676</v>
      </c>
      <c r="O5415">
        <f>SUMIF('3BL ACTUAL'!C:C,G5415,'3BL ACTUAL'!J:J)</f>
        <v>0</v>
      </c>
    </row>
    <row r="5416" spans="1:15">
      <c r="O5416">
        <f>SUMIF('3BL ACTUAL'!C:C,G5416,'3BL ACTUAL'!J:J)</f>
        <v>0</v>
      </c>
    </row>
    <row r="5417" spans="1:15">
      <c r="H5417" s="2668" t="s">
        <v>11226</v>
      </c>
      <c r="O5417">
        <f>SUMIF('3BL ACTUAL'!C:C,G5417,'3BL ACTUAL'!J:J)</f>
        <v>0</v>
      </c>
    </row>
    <row r="5418" spans="1:15">
      <c r="A5418" s="2669" t="s">
        <v>11227</v>
      </c>
      <c r="B5418" s="2669" t="s">
        <v>4415</v>
      </c>
      <c r="C5418" s="2669" t="s">
        <v>5059</v>
      </c>
      <c r="D5418" s="2669" t="s">
        <v>4415</v>
      </c>
      <c r="E5418" s="2669" t="s">
        <v>8599</v>
      </c>
      <c r="F5418" s="2669" t="s">
        <v>11228</v>
      </c>
      <c r="G5418" s="2669" t="s">
        <v>5308</v>
      </c>
      <c r="H5418" s="2669" t="s">
        <v>4921</v>
      </c>
      <c r="I5418" s="3025">
        <v>4.2</v>
      </c>
      <c r="J5418" s="3025">
        <v>0</v>
      </c>
      <c r="O5418">
        <f>SUMIF('3BL ACTUAL'!C:C,G5418,'3BL ACTUAL'!J:J)</f>
        <v>0</v>
      </c>
    </row>
    <row r="5419" spans="1:15">
      <c r="A5419" s="2669" t="s">
        <v>11227</v>
      </c>
      <c r="B5419" s="2669" t="s">
        <v>4415</v>
      </c>
      <c r="C5419" s="2669" t="s">
        <v>5059</v>
      </c>
      <c r="D5419" s="2669" t="s">
        <v>4415</v>
      </c>
      <c r="E5419" s="2669" t="s">
        <v>8599</v>
      </c>
      <c r="F5419" s="2669" t="s">
        <v>11228</v>
      </c>
      <c r="G5419" s="2669" t="s">
        <v>5357</v>
      </c>
      <c r="H5419" s="2669" t="s">
        <v>5020</v>
      </c>
      <c r="I5419" s="3025">
        <v>35</v>
      </c>
      <c r="J5419" s="3025">
        <v>0</v>
      </c>
      <c r="O5419">
        <f>SUMIF('3BL ACTUAL'!C:C,G5419,'3BL ACTUAL'!J:J)</f>
        <v>0</v>
      </c>
    </row>
    <row r="5420" spans="1:15">
      <c r="A5420" s="2669" t="s">
        <v>11227</v>
      </c>
      <c r="B5420" s="2669" t="s">
        <v>4415</v>
      </c>
      <c r="C5420" s="2669" t="s">
        <v>5059</v>
      </c>
      <c r="D5420" s="2669" t="s">
        <v>4415</v>
      </c>
      <c r="E5420" s="2669" t="s">
        <v>8599</v>
      </c>
      <c r="F5420" s="2669" t="s">
        <v>11228</v>
      </c>
      <c r="G5420" s="2669" t="s">
        <v>5303</v>
      </c>
      <c r="H5420" s="2669" t="s">
        <v>5063</v>
      </c>
      <c r="I5420" s="3025">
        <v>0</v>
      </c>
      <c r="J5420" s="3025">
        <v>0</v>
      </c>
      <c r="O5420">
        <f>SUMIF('3BL ACTUAL'!C:C,G5420,'3BL ACTUAL'!J:J)</f>
        <v>0</v>
      </c>
    </row>
    <row r="5421" spans="1:15">
      <c r="A5421" s="2669" t="s">
        <v>11227</v>
      </c>
      <c r="B5421" s="2669" t="s">
        <v>4415</v>
      </c>
      <c r="C5421" s="2669" t="s">
        <v>5059</v>
      </c>
      <c r="D5421" s="2669" t="s">
        <v>4415</v>
      </c>
      <c r="E5421" s="2669" t="s">
        <v>8599</v>
      </c>
      <c r="F5421" s="2669" t="s">
        <v>11228</v>
      </c>
      <c r="G5421" s="2669" t="s">
        <v>5311</v>
      </c>
      <c r="H5421" s="2669" t="s">
        <v>5064</v>
      </c>
      <c r="I5421" s="3025">
        <v>0</v>
      </c>
      <c r="J5421" s="3025">
        <v>39.200000000000003</v>
      </c>
      <c r="O5421">
        <f>SUMIF('3BL ACTUAL'!C:C,G5421,'3BL ACTUAL'!J:J)</f>
        <v>0</v>
      </c>
    </row>
    <row r="5422" spans="1:15">
      <c r="H5422" t="s">
        <v>8600</v>
      </c>
      <c r="O5422">
        <f>SUMIF('3BL ACTUAL'!C:C,G5422,'3BL ACTUAL'!J:J)</f>
        <v>0</v>
      </c>
    </row>
    <row r="5423" spans="1:15">
      <c r="O5423">
        <f>SUMIF('3BL ACTUAL'!C:C,G5423,'3BL ACTUAL'!J:J)</f>
        <v>0</v>
      </c>
    </row>
    <row r="5424" spans="1:15">
      <c r="H5424" s="2668" t="s">
        <v>11229</v>
      </c>
      <c r="O5424">
        <f>SUMIF('3BL ACTUAL'!C:C,G5424,'3BL ACTUAL'!J:J)</f>
        <v>0</v>
      </c>
    </row>
    <row r="5425" spans="1:15">
      <c r="A5425" s="2669" t="s">
        <v>11227</v>
      </c>
      <c r="B5425" s="2669" t="s">
        <v>4415</v>
      </c>
      <c r="C5425" s="2669" t="s">
        <v>5059</v>
      </c>
      <c r="D5425" s="2669" t="s">
        <v>4415</v>
      </c>
      <c r="E5425" s="2669" t="s">
        <v>7412</v>
      </c>
      <c r="F5425" s="2669" t="s">
        <v>11230</v>
      </c>
      <c r="G5425" s="2669" t="s">
        <v>5308</v>
      </c>
      <c r="H5425" s="2669" t="s">
        <v>4921</v>
      </c>
      <c r="I5425" s="3025">
        <v>11.15</v>
      </c>
      <c r="J5425" s="3025">
        <v>0</v>
      </c>
      <c r="O5425">
        <f>SUMIF('3BL ACTUAL'!C:C,G5425,'3BL ACTUAL'!J:J)</f>
        <v>0</v>
      </c>
    </row>
    <row r="5426" spans="1:15">
      <c r="A5426" s="2669" t="s">
        <v>11227</v>
      </c>
      <c r="B5426" s="2669" t="s">
        <v>4415</v>
      </c>
      <c r="C5426" s="2669" t="s">
        <v>5059</v>
      </c>
      <c r="D5426" s="2669" t="s">
        <v>4415</v>
      </c>
      <c r="E5426" s="2669" t="s">
        <v>7412</v>
      </c>
      <c r="F5426" s="2669" t="s">
        <v>11230</v>
      </c>
      <c r="G5426" s="2669" t="s">
        <v>5309</v>
      </c>
      <c r="H5426" s="2669" t="s">
        <v>4947</v>
      </c>
      <c r="I5426" s="3025">
        <v>92.88</v>
      </c>
      <c r="J5426" s="3025">
        <v>0</v>
      </c>
      <c r="O5426">
        <f>SUMIF('3BL ACTUAL'!C:C,G5426,'3BL ACTUAL'!J:J)</f>
        <v>0</v>
      </c>
    </row>
    <row r="5427" spans="1:15">
      <c r="A5427" s="2669" t="s">
        <v>11227</v>
      </c>
      <c r="B5427" s="2669" t="s">
        <v>4415</v>
      </c>
      <c r="C5427" s="2669" t="s">
        <v>5059</v>
      </c>
      <c r="D5427" s="2669" t="s">
        <v>4415</v>
      </c>
      <c r="E5427" s="2669" t="s">
        <v>7412</v>
      </c>
      <c r="F5427" s="2669" t="s">
        <v>11230</v>
      </c>
      <c r="G5427" s="2669" t="s">
        <v>5303</v>
      </c>
      <c r="H5427" s="2669" t="s">
        <v>5063</v>
      </c>
      <c r="I5427" s="3025">
        <v>0</v>
      </c>
      <c r="J5427" s="3025">
        <v>0</v>
      </c>
      <c r="O5427">
        <f>SUMIF('3BL ACTUAL'!C:C,G5427,'3BL ACTUAL'!J:J)</f>
        <v>0</v>
      </c>
    </row>
    <row r="5428" spans="1:15">
      <c r="A5428" s="2669" t="s">
        <v>11227</v>
      </c>
      <c r="B5428" s="2669" t="s">
        <v>4415</v>
      </c>
      <c r="C5428" s="2669" t="s">
        <v>5059</v>
      </c>
      <c r="D5428" s="2669" t="s">
        <v>4415</v>
      </c>
      <c r="E5428" s="2669" t="s">
        <v>7412</v>
      </c>
      <c r="F5428" s="2669" t="s">
        <v>11230</v>
      </c>
      <c r="G5428" s="2669" t="s">
        <v>5311</v>
      </c>
      <c r="H5428" s="2669" t="s">
        <v>5064</v>
      </c>
      <c r="I5428" s="3025">
        <v>0</v>
      </c>
      <c r="J5428" s="3025">
        <v>104.03</v>
      </c>
      <c r="O5428">
        <f>SUMIF('3BL ACTUAL'!C:C,G5428,'3BL ACTUAL'!J:J)</f>
        <v>0</v>
      </c>
    </row>
    <row r="5429" spans="1:15">
      <c r="H5429" t="s">
        <v>7413</v>
      </c>
      <c r="O5429">
        <f>SUMIF('3BL ACTUAL'!C:C,G5429,'3BL ACTUAL'!J:J)</f>
        <v>0</v>
      </c>
    </row>
    <row r="5430" spans="1:15">
      <c r="O5430">
        <f>SUMIF('3BL ACTUAL'!C:C,G5430,'3BL ACTUAL'!J:J)</f>
        <v>0</v>
      </c>
    </row>
    <row r="5431" spans="1:15">
      <c r="H5431" s="2668" t="s">
        <v>11231</v>
      </c>
      <c r="O5431">
        <f>SUMIF('3BL ACTUAL'!C:C,G5431,'3BL ACTUAL'!J:J)</f>
        <v>0</v>
      </c>
    </row>
    <row r="5432" spans="1:15">
      <c r="A5432" s="2669" t="s">
        <v>11227</v>
      </c>
      <c r="B5432" s="2669" t="s">
        <v>4415</v>
      </c>
      <c r="C5432" s="2669" t="s">
        <v>5059</v>
      </c>
      <c r="D5432" s="2669" t="s">
        <v>4415</v>
      </c>
      <c r="E5432" s="2669" t="s">
        <v>7605</v>
      </c>
      <c r="F5432" s="2669" t="s">
        <v>11232</v>
      </c>
      <c r="G5432" s="2669" t="s">
        <v>5308</v>
      </c>
      <c r="H5432" s="2669" t="s">
        <v>4921</v>
      </c>
      <c r="I5432" s="3025">
        <v>530.59</v>
      </c>
      <c r="J5432" s="3025">
        <v>0</v>
      </c>
      <c r="O5432">
        <f>SUMIF('3BL ACTUAL'!C:C,G5432,'3BL ACTUAL'!J:J)</f>
        <v>0</v>
      </c>
    </row>
    <row r="5433" spans="1:15">
      <c r="A5433" s="2669" t="s">
        <v>11227</v>
      </c>
      <c r="B5433" s="2669" t="s">
        <v>4415</v>
      </c>
      <c r="C5433" s="2669" t="s">
        <v>5059</v>
      </c>
      <c r="D5433" s="2669" t="s">
        <v>4415</v>
      </c>
      <c r="E5433" s="2669" t="s">
        <v>7605</v>
      </c>
      <c r="F5433" s="2669" t="s">
        <v>11232</v>
      </c>
      <c r="G5433" s="2669" t="s">
        <v>5312</v>
      </c>
      <c r="H5433" s="2669" t="s">
        <v>4949</v>
      </c>
      <c r="I5433" s="3025">
        <v>4421.5600000000004</v>
      </c>
      <c r="J5433" s="3025">
        <v>0</v>
      </c>
      <c r="O5433">
        <f>SUMIF('3BL ACTUAL'!C:C,G5433,'3BL ACTUAL'!J:J)</f>
        <v>0</v>
      </c>
    </row>
    <row r="5434" spans="1:15">
      <c r="A5434" s="2669" t="s">
        <v>11227</v>
      </c>
      <c r="B5434" s="2669" t="s">
        <v>4415</v>
      </c>
      <c r="C5434" s="2669" t="s">
        <v>5059</v>
      </c>
      <c r="D5434" s="2669" t="s">
        <v>4415</v>
      </c>
      <c r="E5434" s="2669" t="s">
        <v>7605</v>
      </c>
      <c r="F5434" s="2669" t="s">
        <v>11232</v>
      </c>
      <c r="G5434" s="2669" t="s">
        <v>5303</v>
      </c>
      <c r="H5434" s="2669" t="s">
        <v>5063</v>
      </c>
      <c r="I5434" s="3025">
        <v>0</v>
      </c>
      <c r="J5434" s="3025">
        <v>0</v>
      </c>
      <c r="O5434">
        <f>SUMIF('3BL ACTUAL'!C:C,G5434,'3BL ACTUAL'!J:J)</f>
        <v>0</v>
      </c>
    </row>
    <row r="5435" spans="1:15">
      <c r="A5435" s="2669" t="s">
        <v>11227</v>
      </c>
      <c r="B5435" s="2669" t="s">
        <v>4415</v>
      </c>
      <c r="C5435" s="2669" t="s">
        <v>5059</v>
      </c>
      <c r="D5435" s="2669" t="s">
        <v>4415</v>
      </c>
      <c r="E5435" s="2669" t="s">
        <v>7605</v>
      </c>
      <c r="F5435" s="2669" t="s">
        <v>11232</v>
      </c>
      <c r="G5435" s="2669" t="s">
        <v>5311</v>
      </c>
      <c r="H5435" s="2669" t="s">
        <v>5064</v>
      </c>
      <c r="I5435" s="3025">
        <v>0</v>
      </c>
      <c r="J5435" s="3025">
        <v>4952.1499999999996</v>
      </c>
      <c r="O5435">
        <f>SUMIF('3BL ACTUAL'!C:C,G5435,'3BL ACTUAL'!J:J)</f>
        <v>0</v>
      </c>
    </row>
    <row r="5436" spans="1:15">
      <c r="H5436" t="s">
        <v>7606</v>
      </c>
      <c r="O5436">
        <f>SUMIF('3BL ACTUAL'!C:C,G5436,'3BL ACTUAL'!J:J)</f>
        <v>0</v>
      </c>
    </row>
    <row r="5437" spans="1:15">
      <c r="O5437">
        <f>SUMIF('3BL ACTUAL'!C:C,G5437,'3BL ACTUAL'!J:J)</f>
        <v>0</v>
      </c>
    </row>
    <row r="5438" spans="1:15">
      <c r="H5438" s="2668" t="s">
        <v>11233</v>
      </c>
      <c r="O5438">
        <f>SUMIF('3BL ACTUAL'!C:C,G5438,'3BL ACTUAL'!J:J)</f>
        <v>0</v>
      </c>
    </row>
    <row r="5439" spans="1:15">
      <c r="A5439" s="2669" t="s">
        <v>11227</v>
      </c>
      <c r="B5439" s="2669" t="s">
        <v>5071</v>
      </c>
      <c r="C5439" s="2669" t="s">
        <v>9011</v>
      </c>
      <c r="D5439" s="2669" t="s">
        <v>5071</v>
      </c>
      <c r="E5439" s="2669" t="s">
        <v>11234</v>
      </c>
      <c r="F5439" s="2669" t="s">
        <v>11235</v>
      </c>
      <c r="G5439" s="2669" t="s">
        <v>5311</v>
      </c>
      <c r="H5439" s="2669" t="s">
        <v>5015</v>
      </c>
      <c r="I5439" s="3025">
        <v>39.200000000000003</v>
      </c>
      <c r="J5439" s="3025">
        <v>0</v>
      </c>
      <c r="O5439">
        <f>SUMIF('3BL ACTUAL'!C:C,G5439,'3BL ACTUAL'!J:J)</f>
        <v>0</v>
      </c>
    </row>
    <row r="5440" spans="1:15">
      <c r="A5440" s="2669" t="s">
        <v>11227</v>
      </c>
      <c r="B5440" s="2669" t="s">
        <v>5071</v>
      </c>
      <c r="C5440" s="2669" t="s">
        <v>9011</v>
      </c>
      <c r="D5440" s="2669" t="s">
        <v>5071</v>
      </c>
      <c r="E5440" s="2669" t="s">
        <v>11234</v>
      </c>
      <c r="F5440" s="2669" t="s">
        <v>11235</v>
      </c>
      <c r="G5440" s="2669" t="s">
        <v>5305</v>
      </c>
      <c r="H5440" s="2669" t="s">
        <v>9014</v>
      </c>
      <c r="I5440" s="3025">
        <v>0</v>
      </c>
      <c r="J5440" s="3025">
        <v>39.200000000000003</v>
      </c>
      <c r="O5440">
        <f>SUMIF('3BL ACTUAL'!C:C,G5440,'3BL ACTUAL'!J:J)</f>
        <v>0</v>
      </c>
    </row>
    <row r="5441" spans="1:15">
      <c r="H5441" t="s">
        <v>9015</v>
      </c>
      <c r="O5441">
        <f>SUMIF('3BL ACTUAL'!C:C,G5441,'3BL ACTUAL'!J:J)</f>
        <v>0</v>
      </c>
    </row>
    <row r="5442" spans="1:15">
      <c r="O5442">
        <f>SUMIF('3BL ACTUAL'!C:C,G5442,'3BL ACTUAL'!J:J)</f>
        <v>0</v>
      </c>
    </row>
    <row r="5443" spans="1:15">
      <c r="H5443" s="2668" t="s">
        <v>11239</v>
      </c>
      <c r="O5443">
        <f>SUMIF('3BL ACTUAL'!C:C,G5443,'3BL ACTUAL'!J:J)</f>
        <v>0</v>
      </c>
    </row>
    <row r="5444" spans="1:15">
      <c r="A5444" s="2669" t="s">
        <v>11237</v>
      </c>
      <c r="B5444" s="2669" t="s">
        <v>4415</v>
      </c>
      <c r="C5444" s="2669" t="s">
        <v>5059</v>
      </c>
      <c r="D5444" s="2669" t="s">
        <v>4415</v>
      </c>
      <c r="E5444" s="2669" t="s">
        <v>8597</v>
      </c>
      <c r="F5444" s="2669" t="s">
        <v>11240</v>
      </c>
      <c r="G5444" s="2669" t="s">
        <v>5308</v>
      </c>
      <c r="H5444" s="2669" t="s">
        <v>5097</v>
      </c>
      <c r="I5444" s="3025">
        <v>0</v>
      </c>
      <c r="J5444" s="3025">
        <v>0</v>
      </c>
      <c r="O5444">
        <f>SUMIF('3BL ACTUAL'!C:C,G5444,'3BL ACTUAL'!J:J)</f>
        <v>0</v>
      </c>
    </row>
    <row r="5445" spans="1:15">
      <c r="A5445" s="2669" t="s">
        <v>11237</v>
      </c>
      <c r="B5445" s="2669" t="s">
        <v>4415</v>
      </c>
      <c r="C5445" s="2669" t="s">
        <v>5059</v>
      </c>
      <c r="D5445" s="2669" t="s">
        <v>4415</v>
      </c>
      <c r="E5445" s="2669" t="s">
        <v>8597</v>
      </c>
      <c r="F5445" s="2669" t="s">
        <v>11240</v>
      </c>
      <c r="G5445" s="2669" t="s">
        <v>5360</v>
      </c>
      <c r="H5445" s="2669" t="s">
        <v>5361</v>
      </c>
      <c r="I5445" s="3025">
        <v>267.06</v>
      </c>
      <c r="J5445" s="3025">
        <v>0</v>
      </c>
      <c r="O5445">
        <f>SUMIF('3BL ACTUAL'!C:C,G5445,'3BL ACTUAL'!J:J)</f>
        <v>0</v>
      </c>
    </row>
    <row r="5446" spans="1:15">
      <c r="A5446" s="2669" t="s">
        <v>11237</v>
      </c>
      <c r="B5446" s="2669" t="s">
        <v>4415</v>
      </c>
      <c r="C5446" s="2669" t="s">
        <v>5059</v>
      </c>
      <c r="D5446" s="2669" t="s">
        <v>4415</v>
      </c>
      <c r="E5446" s="2669" t="s">
        <v>8597</v>
      </c>
      <c r="F5446" s="2669" t="s">
        <v>11240</v>
      </c>
      <c r="G5446" s="2669" t="s">
        <v>5303</v>
      </c>
      <c r="H5446" s="2669" t="s">
        <v>5063</v>
      </c>
      <c r="I5446" s="3025">
        <v>0</v>
      </c>
      <c r="J5446" s="3025">
        <v>0</v>
      </c>
      <c r="O5446">
        <f>SUMIF('3BL ACTUAL'!C:C,G5446,'3BL ACTUAL'!J:J)</f>
        <v>0</v>
      </c>
    </row>
    <row r="5447" spans="1:15">
      <c r="A5447" s="2669" t="s">
        <v>11237</v>
      </c>
      <c r="B5447" s="2669" t="s">
        <v>4415</v>
      </c>
      <c r="C5447" s="2669" t="s">
        <v>5059</v>
      </c>
      <c r="D5447" s="2669" t="s">
        <v>4415</v>
      </c>
      <c r="E5447" s="2669" t="s">
        <v>8597</v>
      </c>
      <c r="F5447" s="2669" t="s">
        <v>11240</v>
      </c>
      <c r="G5447" s="2669" t="s">
        <v>5311</v>
      </c>
      <c r="H5447" s="2669" t="s">
        <v>5064</v>
      </c>
      <c r="I5447" s="3025">
        <v>0</v>
      </c>
      <c r="J5447" s="3025">
        <v>267.06</v>
      </c>
      <c r="O5447">
        <f>SUMIF('3BL ACTUAL'!C:C,G5447,'3BL ACTUAL'!J:J)</f>
        <v>0</v>
      </c>
    </row>
    <row r="5448" spans="1:15">
      <c r="H5448" t="s">
        <v>8598</v>
      </c>
      <c r="O5448">
        <f>SUMIF('3BL ACTUAL'!C:C,G5448,'3BL ACTUAL'!J:J)</f>
        <v>0</v>
      </c>
    </row>
    <row r="5449" spans="1:15">
      <c r="O5449">
        <f>SUMIF('3BL ACTUAL'!C:C,G5449,'3BL ACTUAL'!J:J)</f>
        <v>0</v>
      </c>
    </row>
    <row r="5450" spans="1:15">
      <c r="H5450" s="2668" t="s">
        <v>11241</v>
      </c>
      <c r="O5450">
        <f>SUMIF('3BL ACTUAL'!C:C,G5450,'3BL ACTUAL'!J:J)</f>
        <v>0</v>
      </c>
    </row>
    <row r="5451" spans="1:15">
      <c r="A5451" s="2669" t="s">
        <v>11237</v>
      </c>
      <c r="B5451" s="2669" t="s">
        <v>4415</v>
      </c>
      <c r="C5451" s="2669" t="s">
        <v>5059</v>
      </c>
      <c r="D5451" s="2669" t="s">
        <v>4415</v>
      </c>
      <c r="E5451" s="2669" t="s">
        <v>7715</v>
      </c>
      <c r="F5451" s="2669" t="s">
        <v>11242</v>
      </c>
      <c r="G5451" s="2669" t="s">
        <v>5308</v>
      </c>
      <c r="H5451" s="2669" t="s">
        <v>5097</v>
      </c>
      <c r="I5451" s="3025">
        <v>0</v>
      </c>
      <c r="J5451" s="3025">
        <v>0</v>
      </c>
      <c r="O5451">
        <f>SUMIF('3BL ACTUAL'!C:C,G5451,'3BL ACTUAL'!J:J)</f>
        <v>0</v>
      </c>
    </row>
    <row r="5452" spans="1:15">
      <c r="A5452" s="2669" t="s">
        <v>11237</v>
      </c>
      <c r="B5452" s="2669" t="s">
        <v>4415</v>
      </c>
      <c r="C5452" s="2669" t="s">
        <v>5059</v>
      </c>
      <c r="D5452" s="2669" t="s">
        <v>4415</v>
      </c>
      <c r="E5452" s="2669" t="s">
        <v>7715</v>
      </c>
      <c r="F5452" s="2669" t="s">
        <v>11242</v>
      </c>
      <c r="G5452" s="2669" t="s">
        <v>5343</v>
      </c>
      <c r="H5452" s="2669" t="s">
        <v>4975</v>
      </c>
      <c r="I5452" s="3025">
        <v>80</v>
      </c>
      <c r="J5452" s="3025">
        <v>0</v>
      </c>
      <c r="O5452">
        <f>SUMIF('3BL ACTUAL'!C:C,G5452,'3BL ACTUAL'!J:J)</f>
        <v>0</v>
      </c>
    </row>
    <row r="5453" spans="1:15">
      <c r="A5453" s="2669" t="s">
        <v>11237</v>
      </c>
      <c r="B5453" s="2669" t="s">
        <v>4415</v>
      </c>
      <c r="C5453" s="2669" t="s">
        <v>5059</v>
      </c>
      <c r="D5453" s="2669" t="s">
        <v>4415</v>
      </c>
      <c r="E5453" s="2669" t="s">
        <v>7715</v>
      </c>
      <c r="F5453" s="2669" t="s">
        <v>11242</v>
      </c>
      <c r="G5453" s="2669" t="s">
        <v>5303</v>
      </c>
      <c r="H5453" s="2669" t="s">
        <v>5063</v>
      </c>
      <c r="I5453" s="3025">
        <v>0</v>
      </c>
      <c r="J5453" s="3025">
        <v>0</v>
      </c>
      <c r="O5453">
        <f>SUMIF('3BL ACTUAL'!C:C,G5453,'3BL ACTUAL'!J:J)</f>
        <v>0</v>
      </c>
    </row>
    <row r="5454" spans="1:15">
      <c r="A5454" s="2669" t="s">
        <v>11237</v>
      </c>
      <c r="B5454" s="2669" t="s">
        <v>4415</v>
      </c>
      <c r="C5454" s="2669" t="s">
        <v>5059</v>
      </c>
      <c r="D5454" s="2669" t="s">
        <v>4415</v>
      </c>
      <c r="E5454" s="2669" t="s">
        <v>7715</v>
      </c>
      <c r="F5454" s="2669" t="s">
        <v>11242</v>
      </c>
      <c r="G5454" s="2669" t="s">
        <v>5311</v>
      </c>
      <c r="H5454" s="2669" t="s">
        <v>5064</v>
      </c>
      <c r="I5454" s="3025">
        <v>0</v>
      </c>
      <c r="J5454" s="3025">
        <v>80</v>
      </c>
      <c r="O5454">
        <f>SUMIF('3BL ACTUAL'!C:C,G5454,'3BL ACTUAL'!J:J)</f>
        <v>0</v>
      </c>
    </row>
    <row r="5455" spans="1:15">
      <c r="H5455" t="s">
        <v>7716</v>
      </c>
      <c r="O5455">
        <f>SUMIF('3BL ACTUAL'!C:C,G5455,'3BL ACTUAL'!J:J)</f>
        <v>0</v>
      </c>
    </row>
    <row r="5456" spans="1:15">
      <c r="O5456">
        <f>SUMIF('3BL ACTUAL'!C:C,G5456,'3BL ACTUAL'!J:J)</f>
        <v>0</v>
      </c>
    </row>
    <row r="5457" spans="1:15">
      <c r="H5457" s="2668" t="s">
        <v>11236</v>
      </c>
      <c r="O5457">
        <f>SUMIF('3BL ACTUAL'!C:C,G5457,'3BL ACTUAL'!J:J)</f>
        <v>0</v>
      </c>
    </row>
    <row r="5458" spans="1:15">
      <c r="A5458" s="2669" t="s">
        <v>11237</v>
      </c>
      <c r="B5458" s="2669"/>
      <c r="C5458" s="2669"/>
      <c r="D5458" s="2669" t="s">
        <v>5073</v>
      </c>
      <c r="E5458" s="2669" t="s">
        <v>7130</v>
      </c>
      <c r="F5458" s="2669" t="s">
        <v>11238</v>
      </c>
      <c r="G5458" s="2669" t="s">
        <v>5300</v>
      </c>
      <c r="H5458" s="2669" t="s">
        <v>264</v>
      </c>
      <c r="I5458" s="3025">
        <v>2000</v>
      </c>
      <c r="J5458" s="3025">
        <v>0</v>
      </c>
      <c r="O5458">
        <f>SUMIF('3BL ACTUAL'!C:C,G5458,'3BL ACTUAL'!J:J)</f>
        <v>0</v>
      </c>
    </row>
    <row r="5459" spans="1:15">
      <c r="A5459" s="2669" t="s">
        <v>11237</v>
      </c>
      <c r="B5459" s="2669"/>
      <c r="C5459" s="2669"/>
      <c r="D5459" s="2669" t="s">
        <v>5073</v>
      </c>
      <c r="E5459" s="2669" t="s">
        <v>7130</v>
      </c>
      <c r="F5459" s="2669" t="s">
        <v>11238</v>
      </c>
      <c r="G5459" s="2669" t="s">
        <v>5297</v>
      </c>
      <c r="H5459" s="2669" t="s">
        <v>5075</v>
      </c>
      <c r="I5459" s="3025">
        <v>0</v>
      </c>
      <c r="J5459" s="3025">
        <v>2000</v>
      </c>
      <c r="O5459">
        <f>SUMIF('3BL ACTUAL'!C:C,G5459,'3BL ACTUAL'!J:J)</f>
        <v>0</v>
      </c>
    </row>
    <row r="5460" spans="1:15">
      <c r="H5460" t="s">
        <v>7131</v>
      </c>
      <c r="O5460">
        <f>SUMIF('3BL ACTUAL'!C:C,G5460,'3BL ACTUAL'!J:J)</f>
        <v>0</v>
      </c>
    </row>
    <row r="5461" spans="1:15">
      <c r="O5461">
        <f>SUMIF('3BL ACTUAL'!C:C,G5461,'3BL ACTUAL'!J:J)</f>
        <v>0</v>
      </c>
    </row>
    <row r="5462" spans="1:15">
      <c r="H5462" s="2668" t="s">
        <v>11276</v>
      </c>
      <c r="N5462" s="1460">
        <v>1</v>
      </c>
      <c r="O5462">
        <f>SUMIF('3BL ACTUAL'!C:C,G5462,'3BL ACTUAL'!J:J)</f>
        <v>0</v>
      </c>
    </row>
    <row r="5463" spans="1:15">
      <c r="A5463" s="2669" t="s">
        <v>11244</v>
      </c>
      <c r="B5463" s="2669" t="s">
        <v>5169</v>
      </c>
      <c r="C5463" s="2669" t="s">
        <v>5298</v>
      </c>
      <c r="D5463" s="2669" t="s">
        <v>5299</v>
      </c>
      <c r="E5463" s="2669" t="s">
        <v>7818</v>
      </c>
      <c r="F5463" s="2669" t="s">
        <v>11277</v>
      </c>
      <c r="G5463" s="2669" t="s">
        <v>5323</v>
      </c>
      <c r="H5463" s="2669" t="s">
        <v>4988</v>
      </c>
      <c r="I5463" s="3025">
        <v>120</v>
      </c>
      <c r="J5463" s="3025">
        <v>0</v>
      </c>
      <c r="O5463">
        <f>SUMIF('3BL ACTUAL'!C:C,G5463,'3BL ACTUAL'!J:J)</f>
        <v>0</v>
      </c>
    </row>
    <row r="5464" spans="1:15">
      <c r="A5464" s="2669" t="s">
        <v>11244</v>
      </c>
      <c r="B5464" s="2669" t="s">
        <v>5169</v>
      </c>
      <c r="C5464" s="2669" t="s">
        <v>5298</v>
      </c>
      <c r="D5464" s="2669" t="s">
        <v>5299</v>
      </c>
      <c r="E5464" s="2669" t="s">
        <v>7818</v>
      </c>
      <c r="F5464" s="2669" t="s">
        <v>11277</v>
      </c>
      <c r="G5464" s="2669" t="s">
        <v>8980</v>
      </c>
      <c r="H5464" s="2669" t="s">
        <v>9055</v>
      </c>
      <c r="I5464" s="3025">
        <v>0</v>
      </c>
      <c r="J5464" s="3025">
        <v>120</v>
      </c>
      <c r="O5464">
        <f>SUMIF('3BL ACTUAL'!C:C,G5464,'3BL ACTUAL'!J:J)</f>
        <v>0</v>
      </c>
    </row>
    <row r="5465" spans="1:15">
      <c r="H5465" t="s">
        <v>7819</v>
      </c>
      <c r="O5465">
        <f>SUMIF('3BL ACTUAL'!C:C,G5465,'3BL ACTUAL'!J:J)</f>
        <v>0</v>
      </c>
    </row>
    <row r="5466" spans="1:15">
      <c r="O5466">
        <f>SUMIF('3BL ACTUAL'!C:C,G5466,'3BL ACTUAL'!J:J)</f>
        <v>0</v>
      </c>
    </row>
    <row r="5467" spans="1:15">
      <c r="H5467" s="2668" t="s">
        <v>11278</v>
      </c>
      <c r="N5467" s="1460">
        <v>1</v>
      </c>
      <c r="O5467">
        <f>SUMIF('3BL ACTUAL'!C:C,G5467,'3BL ACTUAL'!J:J)</f>
        <v>0</v>
      </c>
    </row>
    <row r="5468" spans="1:15">
      <c r="A5468" s="2669" t="s">
        <v>11244</v>
      </c>
      <c r="B5468" s="2669" t="s">
        <v>5169</v>
      </c>
      <c r="C5468" s="2669" t="s">
        <v>5298</v>
      </c>
      <c r="D5468" s="2669" t="s">
        <v>5299</v>
      </c>
      <c r="E5468" s="2669" t="s">
        <v>7634</v>
      </c>
      <c r="F5468" s="2669" t="s">
        <v>11279</v>
      </c>
      <c r="G5468" s="2669" t="s">
        <v>5317</v>
      </c>
      <c r="H5468" s="2669" t="s">
        <v>4954</v>
      </c>
      <c r="I5468" s="3025">
        <v>160</v>
      </c>
      <c r="J5468" s="3025">
        <v>0</v>
      </c>
      <c r="O5468">
        <f>SUMIF('3BL ACTUAL'!C:C,G5468,'3BL ACTUAL'!J:J)</f>
        <v>0</v>
      </c>
    </row>
    <row r="5469" spans="1:15">
      <c r="A5469" s="2669" t="s">
        <v>11244</v>
      </c>
      <c r="B5469" s="2669" t="s">
        <v>5169</v>
      </c>
      <c r="C5469" s="2669" t="s">
        <v>5298</v>
      </c>
      <c r="D5469" s="2669" t="s">
        <v>5299</v>
      </c>
      <c r="E5469" s="2669" t="s">
        <v>7634</v>
      </c>
      <c r="F5469" s="2669" t="s">
        <v>11279</v>
      </c>
      <c r="G5469" s="2669" t="s">
        <v>8980</v>
      </c>
      <c r="H5469" s="2669" t="s">
        <v>9055</v>
      </c>
      <c r="I5469" s="3025">
        <v>0</v>
      </c>
      <c r="J5469" s="3025">
        <v>160</v>
      </c>
      <c r="O5469">
        <f>SUMIF('3BL ACTUAL'!C:C,G5469,'3BL ACTUAL'!J:J)</f>
        <v>0</v>
      </c>
    </row>
    <row r="5470" spans="1:15">
      <c r="H5470" t="s">
        <v>7635</v>
      </c>
      <c r="O5470">
        <f>SUMIF('3BL ACTUAL'!C:C,G5470,'3BL ACTUAL'!J:J)</f>
        <v>0</v>
      </c>
    </row>
    <row r="5471" spans="1:15">
      <c r="O5471">
        <f>SUMIF('3BL ACTUAL'!C:C,G5471,'3BL ACTUAL'!J:J)</f>
        <v>0</v>
      </c>
    </row>
    <row r="5472" spans="1:15">
      <c r="H5472" s="2668" t="s">
        <v>11280</v>
      </c>
      <c r="N5472" s="1460">
        <v>1</v>
      </c>
      <c r="O5472">
        <f>SUMIF('3BL ACTUAL'!C:C,G5472,'3BL ACTUAL'!J:J)</f>
        <v>0</v>
      </c>
    </row>
    <row r="5473" spans="1:15">
      <c r="A5473" s="2669" t="s">
        <v>11244</v>
      </c>
      <c r="B5473" s="2669" t="s">
        <v>5169</v>
      </c>
      <c r="C5473" s="2669" t="s">
        <v>5298</v>
      </c>
      <c r="D5473" s="2669" t="s">
        <v>5299</v>
      </c>
      <c r="E5473" s="2669" t="s">
        <v>7632</v>
      </c>
      <c r="F5473" s="2669" t="s">
        <v>11281</v>
      </c>
      <c r="G5473" s="2669" t="s">
        <v>5317</v>
      </c>
      <c r="H5473" s="2669" t="s">
        <v>4954</v>
      </c>
      <c r="I5473" s="3025">
        <v>400</v>
      </c>
      <c r="J5473" s="3025">
        <v>0</v>
      </c>
      <c r="O5473">
        <f>SUMIF('3BL ACTUAL'!C:C,G5473,'3BL ACTUAL'!J:J)</f>
        <v>0</v>
      </c>
    </row>
    <row r="5474" spans="1:15">
      <c r="A5474" s="2669" t="s">
        <v>11244</v>
      </c>
      <c r="B5474" s="2669" t="s">
        <v>5169</v>
      </c>
      <c r="C5474" s="2669" t="s">
        <v>5298</v>
      </c>
      <c r="D5474" s="2669" t="s">
        <v>5299</v>
      </c>
      <c r="E5474" s="2669" t="s">
        <v>7632</v>
      </c>
      <c r="F5474" s="2669" t="s">
        <v>11281</v>
      </c>
      <c r="G5474" s="2669" t="s">
        <v>8980</v>
      </c>
      <c r="H5474" s="2669" t="s">
        <v>9055</v>
      </c>
      <c r="I5474" s="3025">
        <v>0</v>
      </c>
      <c r="J5474" s="3025">
        <v>400</v>
      </c>
      <c r="O5474">
        <f>SUMIF('3BL ACTUAL'!C:C,G5474,'3BL ACTUAL'!J:J)</f>
        <v>0</v>
      </c>
    </row>
    <row r="5475" spans="1:15">
      <c r="H5475" t="s">
        <v>7633</v>
      </c>
      <c r="O5475">
        <f>SUMIF('3BL ACTUAL'!C:C,G5475,'3BL ACTUAL'!J:J)</f>
        <v>0</v>
      </c>
    </row>
    <row r="5476" spans="1:15">
      <c r="O5476">
        <f>SUMIF('3BL ACTUAL'!C:C,G5476,'3BL ACTUAL'!J:J)</f>
        <v>0</v>
      </c>
    </row>
    <row r="5477" spans="1:15">
      <c r="H5477" s="2668" t="s">
        <v>11282</v>
      </c>
      <c r="N5477" s="1460">
        <v>1</v>
      </c>
      <c r="O5477">
        <f>SUMIF('3BL ACTUAL'!C:C,G5477,'3BL ACTUAL'!J:J)</f>
        <v>0</v>
      </c>
    </row>
    <row r="5478" spans="1:15">
      <c r="A5478" s="2669" t="s">
        <v>11244</v>
      </c>
      <c r="B5478" s="2669" t="s">
        <v>5169</v>
      </c>
      <c r="C5478" s="2669" t="s">
        <v>5298</v>
      </c>
      <c r="D5478" s="2669" t="s">
        <v>5299</v>
      </c>
      <c r="E5478" s="2669" t="s">
        <v>7630</v>
      </c>
      <c r="F5478" s="2669" t="s">
        <v>11283</v>
      </c>
      <c r="G5478" s="2669" t="s">
        <v>5317</v>
      </c>
      <c r="H5478" s="2669" t="s">
        <v>4954</v>
      </c>
      <c r="I5478" s="3025">
        <v>320</v>
      </c>
      <c r="J5478" s="3025">
        <v>0</v>
      </c>
      <c r="O5478">
        <f>SUMIF('3BL ACTUAL'!C:C,G5478,'3BL ACTUAL'!J:J)</f>
        <v>0</v>
      </c>
    </row>
    <row r="5479" spans="1:15">
      <c r="A5479" s="2669" t="s">
        <v>11244</v>
      </c>
      <c r="B5479" s="2669" t="s">
        <v>5169</v>
      </c>
      <c r="C5479" s="2669" t="s">
        <v>5298</v>
      </c>
      <c r="D5479" s="2669" t="s">
        <v>5299</v>
      </c>
      <c r="E5479" s="2669" t="s">
        <v>7630</v>
      </c>
      <c r="F5479" s="2669" t="s">
        <v>11283</v>
      </c>
      <c r="G5479" s="2669" t="s">
        <v>8980</v>
      </c>
      <c r="H5479" s="2669" t="s">
        <v>9055</v>
      </c>
      <c r="I5479" s="3025">
        <v>0</v>
      </c>
      <c r="J5479" s="3025">
        <v>320</v>
      </c>
      <c r="O5479">
        <f>SUMIF('3BL ACTUAL'!C:C,G5479,'3BL ACTUAL'!J:J)</f>
        <v>0</v>
      </c>
    </row>
    <row r="5480" spans="1:15">
      <c r="H5480" t="s">
        <v>7631</v>
      </c>
      <c r="O5480">
        <f>SUMIF('3BL ACTUAL'!C:C,G5480,'3BL ACTUAL'!J:J)</f>
        <v>0</v>
      </c>
    </row>
    <row r="5481" spans="1:15">
      <c r="O5481">
        <f>SUMIF('3BL ACTUAL'!C:C,G5481,'3BL ACTUAL'!J:J)</f>
        <v>0</v>
      </c>
    </row>
    <row r="5482" spans="1:15">
      <c r="H5482" s="2668" t="s">
        <v>11284</v>
      </c>
      <c r="N5482" s="1460">
        <v>1</v>
      </c>
      <c r="O5482">
        <f>SUMIF('3BL ACTUAL'!C:C,G5482,'3BL ACTUAL'!J:J)</f>
        <v>0</v>
      </c>
    </row>
    <row r="5483" spans="1:15">
      <c r="A5483" s="2669" t="s">
        <v>11244</v>
      </c>
      <c r="B5483" s="2669" t="s">
        <v>5169</v>
      </c>
      <c r="C5483" s="2669" t="s">
        <v>5298</v>
      </c>
      <c r="D5483" s="2669" t="s">
        <v>5299</v>
      </c>
      <c r="E5483" s="2669" t="s">
        <v>7911</v>
      </c>
      <c r="F5483" s="2669" t="s">
        <v>11285</v>
      </c>
      <c r="G5483" s="2669" t="s">
        <v>5347</v>
      </c>
      <c r="H5483" s="2669" t="s">
        <v>4999</v>
      </c>
      <c r="I5483" s="3025">
        <v>295.25</v>
      </c>
      <c r="J5483" s="3025">
        <v>0</v>
      </c>
      <c r="O5483">
        <f>SUMIF('3BL ACTUAL'!C:C,G5483,'3BL ACTUAL'!J:J)</f>
        <v>0</v>
      </c>
    </row>
    <row r="5484" spans="1:15">
      <c r="A5484" s="2669" t="s">
        <v>11244</v>
      </c>
      <c r="B5484" s="2669" t="s">
        <v>5169</v>
      </c>
      <c r="C5484" s="2669" t="s">
        <v>5298</v>
      </c>
      <c r="D5484" s="2669" t="s">
        <v>5299</v>
      </c>
      <c r="E5484" s="2669" t="s">
        <v>7911</v>
      </c>
      <c r="F5484" s="2669" t="s">
        <v>11285</v>
      </c>
      <c r="G5484" s="2669" t="s">
        <v>8980</v>
      </c>
      <c r="H5484" s="2669" t="s">
        <v>9055</v>
      </c>
      <c r="I5484" s="3025">
        <v>0</v>
      </c>
      <c r="J5484" s="3025">
        <v>295.25</v>
      </c>
      <c r="O5484">
        <f>SUMIF('3BL ACTUAL'!C:C,G5484,'3BL ACTUAL'!J:J)</f>
        <v>0</v>
      </c>
    </row>
    <row r="5485" spans="1:15">
      <c r="H5485" t="s">
        <v>7912</v>
      </c>
      <c r="O5485">
        <f>SUMIF('3BL ACTUAL'!C:C,G5485,'3BL ACTUAL'!J:J)</f>
        <v>0</v>
      </c>
    </row>
    <row r="5486" spans="1:15">
      <c r="O5486">
        <f>SUMIF('3BL ACTUAL'!C:C,G5486,'3BL ACTUAL'!J:J)</f>
        <v>0</v>
      </c>
    </row>
    <row r="5487" spans="1:15">
      <c r="H5487" s="2668" t="s">
        <v>11286</v>
      </c>
      <c r="N5487" s="1460">
        <v>1</v>
      </c>
      <c r="O5487">
        <f>SUMIF('3BL ACTUAL'!C:C,G5487,'3BL ACTUAL'!J:J)</f>
        <v>0</v>
      </c>
    </row>
    <row r="5488" spans="1:15">
      <c r="A5488" s="2669" t="s">
        <v>11244</v>
      </c>
      <c r="B5488" s="2669" t="s">
        <v>5169</v>
      </c>
      <c r="C5488" s="2669" t="s">
        <v>5298</v>
      </c>
      <c r="D5488" s="2669" t="s">
        <v>5299</v>
      </c>
      <c r="E5488" s="2669" t="s">
        <v>7909</v>
      </c>
      <c r="F5488" s="2669" t="s">
        <v>11287</v>
      </c>
      <c r="G5488" s="2669" t="s">
        <v>5347</v>
      </c>
      <c r="H5488" s="2669" t="s">
        <v>4999</v>
      </c>
      <c r="I5488" s="3025">
        <v>311.3</v>
      </c>
      <c r="J5488" s="3025">
        <v>0</v>
      </c>
      <c r="O5488">
        <f>SUMIF('3BL ACTUAL'!C:C,G5488,'3BL ACTUAL'!J:J)</f>
        <v>0</v>
      </c>
    </row>
    <row r="5489" spans="1:15">
      <c r="A5489" s="2669" t="s">
        <v>11244</v>
      </c>
      <c r="B5489" s="2669" t="s">
        <v>5169</v>
      </c>
      <c r="C5489" s="2669" t="s">
        <v>5298</v>
      </c>
      <c r="D5489" s="2669" t="s">
        <v>5299</v>
      </c>
      <c r="E5489" s="2669" t="s">
        <v>7909</v>
      </c>
      <c r="F5489" s="2669" t="s">
        <v>11287</v>
      </c>
      <c r="G5489" s="2669" t="s">
        <v>8980</v>
      </c>
      <c r="H5489" s="2669" t="s">
        <v>9055</v>
      </c>
      <c r="I5489" s="3025">
        <v>0</v>
      </c>
      <c r="J5489" s="3025">
        <v>311.3</v>
      </c>
      <c r="O5489">
        <f>SUMIF('3BL ACTUAL'!C:C,G5489,'3BL ACTUAL'!J:J)</f>
        <v>0</v>
      </c>
    </row>
    <row r="5490" spans="1:15">
      <c r="H5490" t="s">
        <v>7910</v>
      </c>
      <c r="O5490">
        <f>SUMIF('3BL ACTUAL'!C:C,G5490,'3BL ACTUAL'!J:J)</f>
        <v>0</v>
      </c>
    </row>
    <row r="5491" spans="1:15">
      <c r="O5491">
        <f>SUMIF('3BL ACTUAL'!C:C,G5491,'3BL ACTUAL'!J:J)</f>
        <v>0</v>
      </c>
    </row>
    <row r="5492" spans="1:15">
      <c r="H5492" s="2668" t="s">
        <v>11243</v>
      </c>
      <c r="N5492" s="1460">
        <v>1</v>
      </c>
      <c r="O5492">
        <f>SUMIF('3BL ACTUAL'!C:C,G5492,'3BL ACTUAL'!J:J)</f>
        <v>0</v>
      </c>
    </row>
    <row r="5493" spans="1:15">
      <c r="A5493" s="2669" t="s">
        <v>11244</v>
      </c>
      <c r="B5493" s="2669" t="s">
        <v>5169</v>
      </c>
      <c r="C5493" s="2669" t="s">
        <v>5298</v>
      </c>
      <c r="D5493" s="2669" t="s">
        <v>5299</v>
      </c>
      <c r="E5493" s="2669" t="s">
        <v>8210</v>
      </c>
      <c r="F5493" s="2669" t="s">
        <v>11245</v>
      </c>
      <c r="G5493" s="2669" t="s">
        <v>8208</v>
      </c>
      <c r="H5493" s="2669" t="s">
        <v>8209</v>
      </c>
      <c r="I5493" s="3025">
        <v>795.5</v>
      </c>
      <c r="J5493" s="3025">
        <v>0</v>
      </c>
      <c r="O5493">
        <f>SUMIF('3BL ACTUAL'!C:C,G5493,'3BL ACTUAL'!J:J)</f>
        <v>0</v>
      </c>
    </row>
    <row r="5494" spans="1:15">
      <c r="A5494" s="2669" t="s">
        <v>11244</v>
      </c>
      <c r="B5494" s="2669" t="s">
        <v>5169</v>
      </c>
      <c r="C5494" s="2669" t="s">
        <v>5298</v>
      </c>
      <c r="D5494" s="2669" t="s">
        <v>5299</v>
      </c>
      <c r="E5494" s="2669" t="s">
        <v>8210</v>
      </c>
      <c r="F5494" s="2669" t="s">
        <v>11245</v>
      </c>
      <c r="G5494" s="2669" t="s">
        <v>8980</v>
      </c>
      <c r="H5494" s="2669" t="s">
        <v>9055</v>
      </c>
      <c r="I5494" s="3025">
        <v>0</v>
      </c>
      <c r="J5494" s="3025">
        <v>795.5</v>
      </c>
      <c r="O5494">
        <f>SUMIF('3BL ACTUAL'!C:C,G5494,'3BL ACTUAL'!J:J)</f>
        <v>0</v>
      </c>
    </row>
    <row r="5495" spans="1:15">
      <c r="H5495" t="s">
        <v>8211</v>
      </c>
      <c r="O5495">
        <f>SUMIF('3BL ACTUAL'!C:C,G5495,'3BL ACTUAL'!J:J)</f>
        <v>0</v>
      </c>
    </row>
    <row r="5496" spans="1:15">
      <c r="O5496">
        <f>SUMIF('3BL ACTUAL'!C:C,G5496,'3BL ACTUAL'!J:J)</f>
        <v>0</v>
      </c>
    </row>
    <row r="5497" spans="1:15">
      <c r="H5497" s="2668" t="s">
        <v>11246</v>
      </c>
      <c r="N5497" s="1460">
        <v>1</v>
      </c>
      <c r="O5497">
        <f>SUMIF('3BL ACTUAL'!C:C,G5497,'3BL ACTUAL'!J:J)</f>
        <v>0</v>
      </c>
    </row>
    <row r="5498" spans="1:15">
      <c r="A5498" s="2669" t="s">
        <v>11244</v>
      </c>
      <c r="B5498" s="2669" t="s">
        <v>5169</v>
      </c>
      <c r="C5498" s="2669" t="s">
        <v>5298</v>
      </c>
      <c r="D5498" s="2669" t="s">
        <v>5299</v>
      </c>
      <c r="E5498" s="2669" t="s">
        <v>8516</v>
      </c>
      <c r="F5498" s="2669" t="s">
        <v>11247</v>
      </c>
      <c r="G5498" s="2669" t="s">
        <v>8512</v>
      </c>
      <c r="H5498" s="2669" t="s">
        <v>8513</v>
      </c>
      <c r="I5498" s="3025">
        <v>398.3</v>
      </c>
      <c r="J5498" s="3025">
        <v>0</v>
      </c>
      <c r="O5498">
        <f>SUMIF('3BL ACTUAL'!C:C,G5498,'3BL ACTUAL'!J:J)</f>
        <v>0</v>
      </c>
    </row>
    <row r="5499" spans="1:15">
      <c r="A5499" s="2669" t="s">
        <v>11244</v>
      </c>
      <c r="B5499" s="2669" t="s">
        <v>5169</v>
      </c>
      <c r="C5499" s="2669" t="s">
        <v>5298</v>
      </c>
      <c r="D5499" s="2669" t="s">
        <v>5299</v>
      </c>
      <c r="E5499" s="2669" t="s">
        <v>8516</v>
      </c>
      <c r="F5499" s="2669" t="s">
        <v>11247</v>
      </c>
      <c r="G5499" s="2669" t="s">
        <v>8980</v>
      </c>
      <c r="H5499" s="2669" t="s">
        <v>9055</v>
      </c>
      <c r="I5499" s="3025">
        <v>0</v>
      </c>
      <c r="J5499" s="3025">
        <v>398.3</v>
      </c>
      <c r="O5499">
        <f>SUMIF('3BL ACTUAL'!C:C,G5499,'3BL ACTUAL'!J:J)</f>
        <v>0</v>
      </c>
    </row>
    <row r="5500" spans="1:15">
      <c r="H5500" t="s">
        <v>8517</v>
      </c>
      <c r="O5500">
        <f>SUMIF('3BL ACTUAL'!C:C,G5500,'3BL ACTUAL'!J:J)</f>
        <v>0</v>
      </c>
    </row>
    <row r="5501" spans="1:15">
      <c r="O5501">
        <f>SUMIF('3BL ACTUAL'!C:C,G5501,'3BL ACTUAL'!J:J)</f>
        <v>0</v>
      </c>
    </row>
    <row r="5502" spans="1:15">
      <c r="H5502" s="2668" t="s">
        <v>11248</v>
      </c>
      <c r="N5502" s="1460">
        <v>1</v>
      </c>
      <c r="O5502">
        <f>SUMIF('3BL ACTUAL'!C:C,G5502,'3BL ACTUAL'!J:J)</f>
        <v>0</v>
      </c>
    </row>
    <row r="5503" spans="1:15">
      <c r="A5503" s="2669" t="s">
        <v>11244</v>
      </c>
      <c r="B5503" s="2669" t="s">
        <v>5169</v>
      </c>
      <c r="C5503" s="2669" t="s">
        <v>5298</v>
      </c>
      <c r="D5503" s="2669" t="s">
        <v>5299</v>
      </c>
      <c r="E5503" s="2669" t="s">
        <v>8408</v>
      </c>
      <c r="F5503" s="2669" t="s">
        <v>11249</v>
      </c>
      <c r="G5503" s="2669" t="s">
        <v>8404</v>
      </c>
      <c r="H5503" s="2669" t="s">
        <v>8405</v>
      </c>
      <c r="I5503" s="3025">
        <v>1102.9000000000001</v>
      </c>
      <c r="J5503" s="3025">
        <v>0</v>
      </c>
      <c r="O5503">
        <f>SUMIF('3BL ACTUAL'!C:C,G5503,'3BL ACTUAL'!J:J)</f>
        <v>0</v>
      </c>
    </row>
    <row r="5504" spans="1:15">
      <c r="A5504" s="2669" t="s">
        <v>11244</v>
      </c>
      <c r="B5504" s="2669" t="s">
        <v>5169</v>
      </c>
      <c r="C5504" s="2669" t="s">
        <v>5298</v>
      </c>
      <c r="D5504" s="2669" t="s">
        <v>5299</v>
      </c>
      <c r="E5504" s="2669" t="s">
        <v>8408</v>
      </c>
      <c r="F5504" s="2669" t="s">
        <v>11249</v>
      </c>
      <c r="G5504" s="2669" t="s">
        <v>8980</v>
      </c>
      <c r="H5504" s="2669" t="s">
        <v>9055</v>
      </c>
      <c r="I5504" s="3025">
        <v>0</v>
      </c>
      <c r="J5504" s="3025">
        <v>1102.9000000000001</v>
      </c>
      <c r="O5504">
        <f>SUMIF('3BL ACTUAL'!C:C,G5504,'3BL ACTUAL'!J:J)</f>
        <v>0</v>
      </c>
    </row>
    <row r="5505" spans="1:15">
      <c r="H5505" t="s">
        <v>8409</v>
      </c>
      <c r="O5505">
        <f>SUMIF('3BL ACTUAL'!C:C,G5505,'3BL ACTUAL'!J:J)</f>
        <v>0</v>
      </c>
    </row>
    <row r="5506" spans="1:15">
      <c r="O5506">
        <f>SUMIF('3BL ACTUAL'!C:C,G5506,'3BL ACTUAL'!J:J)</f>
        <v>0</v>
      </c>
    </row>
    <row r="5507" spans="1:15">
      <c r="H5507" s="2668" t="s">
        <v>11250</v>
      </c>
      <c r="N5507" s="1460">
        <v>1</v>
      </c>
      <c r="O5507">
        <f>SUMIF('3BL ACTUAL'!C:C,G5507,'3BL ACTUAL'!J:J)</f>
        <v>0</v>
      </c>
    </row>
    <row r="5508" spans="1:15">
      <c r="A5508" s="2669" t="s">
        <v>11244</v>
      </c>
      <c r="B5508" s="2669" t="s">
        <v>5169</v>
      </c>
      <c r="C5508" s="2669" t="s">
        <v>5298</v>
      </c>
      <c r="D5508" s="2669" t="s">
        <v>5299</v>
      </c>
      <c r="E5508" s="2669" t="s">
        <v>8289</v>
      </c>
      <c r="F5508" s="2669" t="s">
        <v>11251</v>
      </c>
      <c r="G5508" s="2669" t="s">
        <v>8287</v>
      </c>
      <c r="H5508" s="2669" t="s">
        <v>8288</v>
      </c>
      <c r="I5508" s="3025">
        <v>2494.5</v>
      </c>
      <c r="J5508" s="3025">
        <v>0</v>
      </c>
      <c r="O5508">
        <f>SUMIF('3BL ACTUAL'!C:C,G5508,'3BL ACTUAL'!J:J)</f>
        <v>0</v>
      </c>
    </row>
    <row r="5509" spans="1:15">
      <c r="A5509" s="2669" t="s">
        <v>11244</v>
      </c>
      <c r="B5509" s="2669" t="s">
        <v>5169</v>
      </c>
      <c r="C5509" s="2669" t="s">
        <v>5298</v>
      </c>
      <c r="D5509" s="2669" t="s">
        <v>5299</v>
      </c>
      <c r="E5509" s="2669" t="s">
        <v>8289</v>
      </c>
      <c r="F5509" s="2669" t="s">
        <v>11251</v>
      </c>
      <c r="G5509" s="2669" t="s">
        <v>8980</v>
      </c>
      <c r="H5509" s="2669" t="s">
        <v>9055</v>
      </c>
      <c r="I5509" s="3025">
        <v>0</v>
      </c>
      <c r="J5509" s="3025">
        <v>2494.5</v>
      </c>
      <c r="O5509">
        <f>SUMIF('3BL ACTUAL'!C:C,G5509,'3BL ACTUAL'!J:J)</f>
        <v>0</v>
      </c>
    </row>
    <row r="5510" spans="1:15">
      <c r="H5510" t="s">
        <v>8290</v>
      </c>
      <c r="O5510">
        <f>SUMIF('3BL ACTUAL'!C:C,G5510,'3BL ACTUAL'!J:J)</f>
        <v>0</v>
      </c>
    </row>
    <row r="5511" spans="1:15">
      <c r="O5511">
        <f>SUMIF('3BL ACTUAL'!C:C,G5511,'3BL ACTUAL'!J:J)</f>
        <v>0</v>
      </c>
    </row>
    <row r="5512" spans="1:15">
      <c r="H5512" s="2668" t="s">
        <v>11252</v>
      </c>
      <c r="N5512" s="1460">
        <v>1</v>
      </c>
      <c r="O5512">
        <f>SUMIF('3BL ACTUAL'!C:C,G5512,'3BL ACTUAL'!J:J)</f>
        <v>0</v>
      </c>
    </row>
    <row r="5513" spans="1:15">
      <c r="A5513" s="2669" t="s">
        <v>11244</v>
      </c>
      <c r="B5513" s="2669" t="s">
        <v>5169</v>
      </c>
      <c r="C5513" s="2669" t="s">
        <v>5298</v>
      </c>
      <c r="D5513" s="2669" t="s">
        <v>5299</v>
      </c>
      <c r="E5513" s="2669" t="s">
        <v>8076</v>
      </c>
      <c r="F5513" s="2669" t="s">
        <v>11253</v>
      </c>
      <c r="G5513" s="2669" t="s">
        <v>8072</v>
      </c>
      <c r="H5513" s="2669" t="s">
        <v>8073</v>
      </c>
      <c r="I5513" s="3025">
        <v>647.5</v>
      </c>
      <c r="J5513" s="3025">
        <v>0</v>
      </c>
      <c r="O5513">
        <f>SUMIF('3BL ACTUAL'!C:C,G5513,'3BL ACTUAL'!J:J)</f>
        <v>0</v>
      </c>
    </row>
    <row r="5514" spans="1:15">
      <c r="A5514" s="2669" t="s">
        <v>11244</v>
      </c>
      <c r="B5514" s="2669" t="s">
        <v>5169</v>
      </c>
      <c r="C5514" s="2669" t="s">
        <v>5298</v>
      </c>
      <c r="D5514" s="2669" t="s">
        <v>5299</v>
      </c>
      <c r="E5514" s="2669" t="s">
        <v>8076</v>
      </c>
      <c r="F5514" s="2669" t="s">
        <v>11253</v>
      </c>
      <c r="G5514" s="2669" t="s">
        <v>8980</v>
      </c>
      <c r="H5514" s="2669" t="s">
        <v>9055</v>
      </c>
      <c r="I5514" s="3025">
        <v>0</v>
      </c>
      <c r="J5514" s="3025">
        <v>647.5</v>
      </c>
      <c r="O5514">
        <f>SUMIF('3BL ACTUAL'!C:C,G5514,'3BL ACTUAL'!J:J)</f>
        <v>0</v>
      </c>
    </row>
    <row r="5515" spans="1:15">
      <c r="H5515" t="s">
        <v>8077</v>
      </c>
      <c r="O5515">
        <f>SUMIF('3BL ACTUAL'!C:C,G5515,'3BL ACTUAL'!J:J)</f>
        <v>0</v>
      </c>
    </row>
    <row r="5516" spans="1:15">
      <c r="O5516">
        <f>SUMIF('3BL ACTUAL'!C:C,G5516,'3BL ACTUAL'!J:J)</f>
        <v>0</v>
      </c>
    </row>
    <row r="5517" spans="1:15">
      <c r="H5517" s="2668" t="s">
        <v>11254</v>
      </c>
      <c r="N5517" s="1460">
        <v>1</v>
      </c>
      <c r="O5517">
        <f>SUMIF('3BL ACTUAL'!C:C,G5517,'3BL ACTUAL'!J:J)</f>
        <v>0</v>
      </c>
    </row>
    <row r="5518" spans="1:15">
      <c r="A5518" s="2669" t="s">
        <v>11244</v>
      </c>
      <c r="B5518" s="2669" t="s">
        <v>5169</v>
      </c>
      <c r="C5518" s="2669" t="s">
        <v>5298</v>
      </c>
      <c r="D5518" s="2669" t="s">
        <v>5299</v>
      </c>
      <c r="E5518" s="2669" t="s">
        <v>8252</v>
      </c>
      <c r="F5518" s="2669" t="s">
        <v>11255</v>
      </c>
      <c r="G5518" s="2669" t="s">
        <v>8248</v>
      </c>
      <c r="H5518" s="2669" t="s">
        <v>8249</v>
      </c>
      <c r="I5518" s="3025">
        <v>851</v>
      </c>
      <c r="J5518" s="3025">
        <v>0</v>
      </c>
      <c r="O5518">
        <f>SUMIF('3BL ACTUAL'!C:C,G5518,'3BL ACTUAL'!J:J)</f>
        <v>0</v>
      </c>
    </row>
    <row r="5519" spans="1:15">
      <c r="A5519" s="2669" t="s">
        <v>11244</v>
      </c>
      <c r="B5519" s="2669" t="s">
        <v>5169</v>
      </c>
      <c r="C5519" s="2669" t="s">
        <v>5298</v>
      </c>
      <c r="D5519" s="2669" t="s">
        <v>5299</v>
      </c>
      <c r="E5519" s="2669" t="s">
        <v>8252</v>
      </c>
      <c r="F5519" s="2669" t="s">
        <v>11255</v>
      </c>
      <c r="G5519" s="2669" t="s">
        <v>8980</v>
      </c>
      <c r="H5519" s="2669" t="s">
        <v>9055</v>
      </c>
      <c r="I5519" s="3025">
        <v>0</v>
      </c>
      <c r="J5519" s="3025">
        <v>851</v>
      </c>
      <c r="O5519">
        <f>SUMIF('3BL ACTUAL'!C:C,G5519,'3BL ACTUAL'!J:J)</f>
        <v>0</v>
      </c>
    </row>
    <row r="5520" spans="1:15">
      <c r="H5520" t="s">
        <v>8253</v>
      </c>
      <c r="O5520">
        <f>SUMIF('3BL ACTUAL'!C:C,G5520,'3BL ACTUAL'!J:J)</f>
        <v>0</v>
      </c>
    </row>
    <row r="5521" spans="1:15">
      <c r="O5521">
        <f>SUMIF('3BL ACTUAL'!C:C,G5521,'3BL ACTUAL'!J:J)</f>
        <v>0</v>
      </c>
    </row>
    <row r="5522" spans="1:15">
      <c r="H5522" s="2668" t="s">
        <v>11256</v>
      </c>
      <c r="O5522">
        <f>SUMIF('3BL ACTUAL'!C:C,G5522,'3BL ACTUAL'!J:J)</f>
        <v>0</v>
      </c>
    </row>
    <row r="5523" spans="1:15">
      <c r="A5523" s="2669" t="s">
        <v>11244</v>
      </c>
      <c r="B5523" s="2669" t="s">
        <v>5169</v>
      </c>
      <c r="C5523" s="2669" t="s">
        <v>5298</v>
      </c>
      <c r="D5523" s="2669" t="s">
        <v>5299</v>
      </c>
      <c r="E5523" s="2669" t="s">
        <v>8514</v>
      </c>
      <c r="F5523" s="2669" t="s">
        <v>11257</v>
      </c>
      <c r="G5523" s="2669" t="s">
        <v>8512</v>
      </c>
      <c r="H5523" s="2669" t="s">
        <v>8513</v>
      </c>
      <c r="I5523" s="3025">
        <v>311.5</v>
      </c>
      <c r="J5523" s="3025">
        <v>0</v>
      </c>
      <c r="O5523">
        <f>SUMIF('3BL ACTUAL'!C:C,G5523,'3BL ACTUAL'!J:J)</f>
        <v>0</v>
      </c>
    </row>
    <row r="5524" spans="1:15">
      <c r="A5524" s="2669" t="s">
        <v>11244</v>
      </c>
      <c r="B5524" s="2669" t="s">
        <v>5169</v>
      </c>
      <c r="C5524" s="2669" t="s">
        <v>5298</v>
      </c>
      <c r="D5524" s="2669" t="s">
        <v>5299</v>
      </c>
      <c r="E5524" s="2669" t="s">
        <v>8514</v>
      </c>
      <c r="F5524" s="2669" t="s">
        <v>11257</v>
      </c>
      <c r="G5524" s="2669" t="s">
        <v>8980</v>
      </c>
      <c r="H5524" s="2669" t="s">
        <v>9055</v>
      </c>
      <c r="I5524" s="3025">
        <v>0</v>
      </c>
      <c r="J5524" s="3025">
        <v>311.5</v>
      </c>
      <c r="O5524">
        <f>SUMIF('3BL ACTUAL'!C:C,G5524,'3BL ACTUAL'!J:J)</f>
        <v>0</v>
      </c>
    </row>
    <row r="5525" spans="1:15">
      <c r="H5525" t="s">
        <v>8515</v>
      </c>
      <c r="O5525">
        <f>SUMIF('3BL ACTUAL'!C:C,G5525,'3BL ACTUAL'!J:J)</f>
        <v>0</v>
      </c>
    </row>
    <row r="5526" spans="1:15">
      <c r="O5526">
        <f>SUMIF('3BL ACTUAL'!C:C,G5526,'3BL ACTUAL'!J:J)</f>
        <v>0</v>
      </c>
    </row>
    <row r="5527" spans="1:15">
      <c r="H5527" s="2668" t="s">
        <v>11258</v>
      </c>
      <c r="O5527">
        <f>SUMIF('3BL ACTUAL'!C:C,G5527,'3BL ACTUAL'!J:J)</f>
        <v>0</v>
      </c>
    </row>
    <row r="5528" spans="1:15">
      <c r="A5528" s="2669" t="s">
        <v>11244</v>
      </c>
      <c r="B5528" s="2669" t="s">
        <v>5169</v>
      </c>
      <c r="C5528" s="2669" t="s">
        <v>5298</v>
      </c>
      <c r="D5528" s="2669" t="s">
        <v>5299</v>
      </c>
      <c r="E5528" s="2669" t="s">
        <v>8410</v>
      </c>
      <c r="F5528" s="2669" t="s">
        <v>11259</v>
      </c>
      <c r="G5528" s="2669" t="s">
        <v>8404</v>
      </c>
      <c r="H5528" s="2669" t="s">
        <v>8405</v>
      </c>
      <c r="I5528" s="3025">
        <v>876.94</v>
      </c>
      <c r="J5528" s="3025">
        <v>0</v>
      </c>
      <c r="O5528">
        <f>SUMIF('3BL ACTUAL'!C:C,G5528,'3BL ACTUAL'!J:J)</f>
        <v>0</v>
      </c>
    </row>
    <row r="5529" spans="1:15">
      <c r="A5529" s="2669" t="s">
        <v>11244</v>
      </c>
      <c r="B5529" s="2669" t="s">
        <v>5169</v>
      </c>
      <c r="C5529" s="2669" t="s">
        <v>5298</v>
      </c>
      <c r="D5529" s="2669" t="s">
        <v>5299</v>
      </c>
      <c r="E5529" s="2669" t="s">
        <v>8410</v>
      </c>
      <c r="F5529" s="2669" t="s">
        <v>11259</v>
      </c>
      <c r="G5529" s="2669" t="s">
        <v>8980</v>
      </c>
      <c r="H5529" s="2669" t="s">
        <v>9055</v>
      </c>
      <c r="I5529" s="3025">
        <v>0</v>
      </c>
      <c r="J5529" s="3025">
        <v>876.94</v>
      </c>
      <c r="O5529">
        <f>SUMIF('3BL ACTUAL'!C:C,G5529,'3BL ACTUAL'!J:J)</f>
        <v>0</v>
      </c>
    </row>
    <row r="5530" spans="1:15">
      <c r="H5530" t="s">
        <v>8411</v>
      </c>
      <c r="O5530">
        <f>SUMIF('3BL ACTUAL'!C:C,G5530,'3BL ACTUAL'!J:J)</f>
        <v>0</v>
      </c>
    </row>
    <row r="5531" spans="1:15">
      <c r="O5531">
        <f>SUMIF('3BL ACTUAL'!C:C,G5531,'3BL ACTUAL'!J:J)</f>
        <v>0</v>
      </c>
    </row>
    <row r="5532" spans="1:15">
      <c r="H5532" s="2668" t="s">
        <v>11260</v>
      </c>
      <c r="O5532">
        <f>SUMIF('3BL ACTUAL'!C:C,G5532,'3BL ACTUAL'!J:J)</f>
        <v>0</v>
      </c>
    </row>
    <row r="5533" spans="1:15">
      <c r="A5533" s="2669" t="s">
        <v>11244</v>
      </c>
      <c r="B5533" s="2669" t="s">
        <v>5169</v>
      </c>
      <c r="C5533" s="2669" t="s">
        <v>5298</v>
      </c>
      <c r="D5533" s="2669" t="s">
        <v>5299</v>
      </c>
      <c r="E5533" s="2669" t="s">
        <v>8291</v>
      </c>
      <c r="F5533" s="2669" t="s">
        <v>11261</v>
      </c>
      <c r="G5533" s="2669" t="s">
        <v>8287</v>
      </c>
      <c r="H5533" s="2669" t="s">
        <v>8288</v>
      </c>
      <c r="I5533" s="3025">
        <v>1434.5</v>
      </c>
      <c r="J5533" s="3025">
        <v>0</v>
      </c>
      <c r="O5533">
        <f>SUMIF('3BL ACTUAL'!C:C,G5533,'3BL ACTUAL'!J:J)</f>
        <v>0</v>
      </c>
    </row>
    <row r="5534" spans="1:15">
      <c r="A5534" s="2669" t="s">
        <v>11244</v>
      </c>
      <c r="B5534" s="2669" t="s">
        <v>5169</v>
      </c>
      <c r="C5534" s="2669" t="s">
        <v>5298</v>
      </c>
      <c r="D5534" s="2669" t="s">
        <v>5299</v>
      </c>
      <c r="E5534" s="2669" t="s">
        <v>8291</v>
      </c>
      <c r="F5534" s="2669" t="s">
        <v>11261</v>
      </c>
      <c r="G5534" s="2669" t="s">
        <v>8980</v>
      </c>
      <c r="H5534" s="2669" t="s">
        <v>9055</v>
      </c>
      <c r="I5534" s="3025">
        <v>0</v>
      </c>
      <c r="J5534" s="3025">
        <v>1434.5</v>
      </c>
      <c r="O5534">
        <f>SUMIF('3BL ACTUAL'!C:C,G5534,'3BL ACTUAL'!J:J)</f>
        <v>0</v>
      </c>
    </row>
    <row r="5535" spans="1:15">
      <c r="H5535" t="s">
        <v>8292</v>
      </c>
      <c r="O5535">
        <f>SUMIF('3BL ACTUAL'!C:C,G5535,'3BL ACTUAL'!J:J)</f>
        <v>0</v>
      </c>
    </row>
    <row r="5536" spans="1:15">
      <c r="O5536">
        <f>SUMIF('3BL ACTUAL'!C:C,G5536,'3BL ACTUAL'!J:J)</f>
        <v>0</v>
      </c>
    </row>
    <row r="5537" spans="1:15">
      <c r="H5537" s="2668" t="s">
        <v>11262</v>
      </c>
      <c r="O5537">
        <f>SUMIF('3BL ACTUAL'!C:C,G5537,'3BL ACTUAL'!J:J)</f>
        <v>0</v>
      </c>
    </row>
    <row r="5538" spans="1:15">
      <c r="A5538" s="2669" t="s">
        <v>11244</v>
      </c>
      <c r="B5538" s="2669" t="s">
        <v>5169</v>
      </c>
      <c r="C5538" s="2669" t="s">
        <v>5298</v>
      </c>
      <c r="D5538" s="2669" t="s">
        <v>5299</v>
      </c>
      <c r="E5538" s="2669" t="s">
        <v>8078</v>
      </c>
      <c r="F5538" s="2669" t="s">
        <v>11263</v>
      </c>
      <c r="G5538" s="2669" t="s">
        <v>8072</v>
      </c>
      <c r="H5538" s="2669" t="s">
        <v>8073</v>
      </c>
      <c r="I5538" s="3025">
        <v>444</v>
      </c>
      <c r="J5538" s="3025">
        <v>0</v>
      </c>
      <c r="O5538">
        <f>SUMIF('3BL ACTUAL'!C:C,G5538,'3BL ACTUAL'!J:J)</f>
        <v>0</v>
      </c>
    </row>
    <row r="5539" spans="1:15">
      <c r="A5539" s="2669" t="s">
        <v>11244</v>
      </c>
      <c r="B5539" s="2669" t="s">
        <v>5169</v>
      </c>
      <c r="C5539" s="2669" t="s">
        <v>5298</v>
      </c>
      <c r="D5539" s="2669" t="s">
        <v>5299</v>
      </c>
      <c r="E5539" s="2669" t="s">
        <v>8078</v>
      </c>
      <c r="F5539" s="2669" t="s">
        <v>11263</v>
      </c>
      <c r="G5539" s="2669" t="s">
        <v>8980</v>
      </c>
      <c r="H5539" s="2669" t="s">
        <v>9055</v>
      </c>
      <c r="I5539" s="3025">
        <v>0</v>
      </c>
      <c r="J5539" s="3025">
        <v>444</v>
      </c>
      <c r="O5539">
        <f>SUMIF('3BL ACTUAL'!C:C,G5539,'3BL ACTUAL'!J:J)</f>
        <v>0</v>
      </c>
    </row>
    <row r="5540" spans="1:15">
      <c r="H5540" t="s">
        <v>8079</v>
      </c>
      <c r="O5540">
        <f>SUMIF('3BL ACTUAL'!C:C,G5540,'3BL ACTUAL'!J:J)</f>
        <v>0</v>
      </c>
    </row>
    <row r="5541" spans="1:15">
      <c r="O5541">
        <f>SUMIF('3BL ACTUAL'!C:C,G5541,'3BL ACTUAL'!J:J)</f>
        <v>0</v>
      </c>
    </row>
    <row r="5542" spans="1:15">
      <c r="H5542" s="2668" t="s">
        <v>11264</v>
      </c>
      <c r="N5542" s="1460">
        <v>1</v>
      </c>
      <c r="O5542">
        <f>SUMIF('3BL ACTUAL'!C:C,G5542,'3BL ACTUAL'!J:J)</f>
        <v>0</v>
      </c>
    </row>
    <row r="5543" spans="1:15">
      <c r="A5543" s="2669" t="s">
        <v>11244</v>
      </c>
      <c r="B5543" s="2669" t="s">
        <v>5169</v>
      </c>
      <c r="C5543" s="2669" t="s">
        <v>5298</v>
      </c>
      <c r="D5543" s="2669" t="s">
        <v>5299</v>
      </c>
      <c r="E5543" s="2669" t="s">
        <v>8250</v>
      </c>
      <c r="F5543" s="2669" t="s">
        <v>11265</v>
      </c>
      <c r="G5543" s="2669" t="s">
        <v>8248</v>
      </c>
      <c r="H5543" s="2669" t="s">
        <v>8249</v>
      </c>
      <c r="I5543" s="3025">
        <v>481</v>
      </c>
      <c r="J5543" s="3025">
        <v>0</v>
      </c>
      <c r="O5543">
        <f>SUMIF('3BL ACTUAL'!C:C,G5543,'3BL ACTUAL'!J:J)</f>
        <v>0</v>
      </c>
    </row>
    <row r="5544" spans="1:15">
      <c r="A5544" s="2669" t="s">
        <v>11244</v>
      </c>
      <c r="B5544" s="2669" t="s">
        <v>5169</v>
      </c>
      <c r="C5544" s="2669" t="s">
        <v>5298</v>
      </c>
      <c r="D5544" s="2669" t="s">
        <v>5299</v>
      </c>
      <c r="E5544" s="2669" t="s">
        <v>8250</v>
      </c>
      <c r="F5544" s="2669" t="s">
        <v>11265</v>
      </c>
      <c r="G5544" s="2669" t="s">
        <v>8980</v>
      </c>
      <c r="H5544" s="2669" t="s">
        <v>9055</v>
      </c>
      <c r="I5544" s="3025">
        <v>0</v>
      </c>
      <c r="J5544" s="3025">
        <v>481</v>
      </c>
      <c r="O5544">
        <f>SUMIF('3BL ACTUAL'!C:C,G5544,'3BL ACTUAL'!J:J)</f>
        <v>0</v>
      </c>
    </row>
    <row r="5545" spans="1:15">
      <c r="H5545" t="s">
        <v>8251</v>
      </c>
      <c r="O5545">
        <f>SUMIF('3BL ACTUAL'!C:C,G5545,'3BL ACTUAL'!J:J)</f>
        <v>0</v>
      </c>
    </row>
    <row r="5546" spans="1:15">
      <c r="O5546">
        <f>SUMIF('3BL ACTUAL'!C:C,G5546,'3BL ACTUAL'!J:J)</f>
        <v>0</v>
      </c>
    </row>
    <row r="5547" spans="1:15">
      <c r="H5547" s="2668" t="s">
        <v>11266</v>
      </c>
      <c r="N5547" s="1460">
        <v>1</v>
      </c>
      <c r="O5547">
        <f>SUMIF('3BL ACTUAL'!C:C,G5547,'3BL ACTUAL'!J:J)</f>
        <v>0</v>
      </c>
    </row>
    <row r="5548" spans="1:15">
      <c r="A5548" s="2669" t="s">
        <v>11244</v>
      </c>
      <c r="B5548" s="2669" t="s">
        <v>5169</v>
      </c>
      <c r="C5548" s="2669" t="s">
        <v>5298</v>
      </c>
      <c r="D5548" s="2669" t="s">
        <v>5299</v>
      </c>
      <c r="E5548" s="2669" t="s">
        <v>8518</v>
      </c>
      <c r="F5548" s="2669" t="s">
        <v>11267</v>
      </c>
      <c r="G5548" s="2669" t="s">
        <v>8512</v>
      </c>
      <c r="H5548" s="2669" t="s">
        <v>8513</v>
      </c>
      <c r="I5548" s="3025">
        <v>156.72</v>
      </c>
      <c r="J5548" s="3025">
        <v>0</v>
      </c>
      <c r="O5548">
        <f>SUMIF('3BL ACTUAL'!C:C,G5548,'3BL ACTUAL'!J:J)</f>
        <v>0</v>
      </c>
    </row>
    <row r="5549" spans="1:15">
      <c r="A5549" s="2669" t="s">
        <v>11244</v>
      </c>
      <c r="B5549" s="2669" t="s">
        <v>5169</v>
      </c>
      <c r="C5549" s="2669" t="s">
        <v>5298</v>
      </c>
      <c r="D5549" s="2669" t="s">
        <v>5299</v>
      </c>
      <c r="E5549" s="2669" t="s">
        <v>8518</v>
      </c>
      <c r="F5549" s="2669" t="s">
        <v>11267</v>
      </c>
      <c r="G5549" s="2669" t="s">
        <v>8980</v>
      </c>
      <c r="H5549" s="2669" t="s">
        <v>9055</v>
      </c>
      <c r="I5549" s="3025">
        <v>0</v>
      </c>
      <c r="J5549" s="3025">
        <v>156.72</v>
      </c>
      <c r="O5549">
        <f>SUMIF('3BL ACTUAL'!C:C,G5549,'3BL ACTUAL'!J:J)</f>
        <v>0</v>
      </c>
    </row>
    <row r="5550" spans="1:15">
      <c r="H5550" t="s">
        <v>8517</v>
      </c>
      <c r="O5550">
        <f>SUMIF('3BL ACTUAL'!C:C,G5550,'3BL ACTUAL'!J:J)</f>
        <v>0</v>
      </c>
    </row>
    <row r="5551" spans="1:15">
      <c r="O5551">
        <f>SUMIF('3BL ACTUAL'!C:C,G5551,'3BL ACTUAL'!J:J)</f>
        <v>0</v>
      </c>
    </row>
    <row r="5552" spans="1:15">
      <c r="H5552" s="2668" t="s">
        <v>11268</v>
      </c>
      <c r="N5552" s="1460">
        <v>1</v>
      </c>
      <c r="O5552">
        <f>SUMIF('3BL ACTUAL'!C:C,G5552,'3BL ACTUAL'!J:J)</f>
        <v>0</v>
      </c>
    </row>
    <row r="5553" spans="1:15">
      <c r="A5553" s="2669" t="s">
        <v>11244</v>
      </c>
      <c r="B5553" s="2669" t="s">
        <v>5169</v>
      </c>
      <c r="C5553" s="2669" t="s">
        <v>5298</v>
      </c>
      <c r="D5553" s="2669" t="s">
        <v>5299</v>
      </c>
      <c r="E5553" s="2669" t="s">
        <v>8786</v>
      </c>
      <c r="F5553" s="2669" t="s">
        <v>11269</v>
      </c>
      <c r="G5553" s="2669" t="s">
        <v>8992</v>
      </c>
      <c r="H5553" s="2669" t="s">
        <v>8993</v>
      </c>
      <c r="I5553" s="3025">
        <v>415.39</v>
      </c>
      <c r="J5553" s="3025">
        <v>0</v>
      </c>
      <c r="O5553">
        <f>SUMIF('3BL ACTUAL'!C:C,G5553,'3BL ACTUAL'!J:J)</f>
        <v>0</v>
      </c>
    </row>
    <row r="5554" spans="1:15">
      <c r="A5554" s="2669" t="s">
        <v>11244</v>
      </c>
      <c r="B5554" s="2669" t="s">
        <v>5169</v>
      </c>
      <c r="C5554" s="2669" t="s">
        <v>5298</v>
      </c>
      <c r="D5554" s="2669" t="s">
        <v>5299</v>
      </c>
      <c r="E5554" s="2669" t="s">
        <v>8786</v>
      </c>
      <c r="F5554" s="2669" t="s">
        <v>11269</v>
      </c>
      <c r="G5554" s="2669" t="s">
        <v>8784</v>
      </c>
      <c r="H5554" s="2669" t="s">
        <v>9036</v>
      </c>
      <c r="I5554" s="3025">
        <v>0</v>
      </c>
      <c r="J5554" s="3025">
        <v>415.39</v>
      </c>
      <c r="O5554">
        <f>SUMIF('3BL ACTUAL'!C:C,G5554,'3BL ACTUAL'!J:J)</f>
        <v>0</v>
      </c>
    </row>
    <row r="5555" spans="1:15">
      <c r="H5555" t="s">
        <v>8787</v>
      </c>
      <c r="O5555">
        <f>SUMIF('3BL ACTUAL'!C:C,G5555,'3BL ACTUAL'!J:J)</f>
        <v>0</v>
      </c>
    </row>
    <row r="5556" spans="1:15">
      <c r="O5556">
        <f>SUMIF('3BL ACTUAL'!C:C,G5556,'3BL ACTUAL'!J:J)</f>
        <v>0</v>
      </c>
    </row>
    <row r="5557" spans="1:15">
      <c r="H5557" s="2668" t="s">
        <v>11270</v>
      </c>
      <c r="N5557" s="1460">
        <v>1</v>
      </c>
      <c r="O5557">
        <f>SUMIF('3BL ACTUAL'!C:C,G5557,'3BL ACTUAL'!J:J)</f>
        <v>0</v>
      </c>
    </row>
    <row r="5558" spans="1:15">
      <c r="A5558" s="2669" t="s">
        <v>11244</v>
      </c>
      <c r="B5558" s="2669" t="s">
        <v>5169</v>
      </c>
      <c r="C5558" s="2669" t="s">
        <v>5298</v>
      </c>
      <c r="D5558" s="2669" t="s">
        <v>5299</v>
      </c>
      <c r="E5558" s="2669" t="s">
        <v>8788</v>
      </c>
      <c r="F5558" s="2669" t="s">
        <v>11271</v>
      </c>
      <c r="G5558" s="2669" t="s">
        <v>8992</v>
      </c>
      <c r="H5558" s="2669" t="s">
        <v>8993</v>
      </c>
      <c r="I5558" s="3025">
        <v>415.39</v>
      </c>
      <c r="J5558" s="3025">
        <v>0</v>
      </c>
      <c r="O5558">
        <f>SUMIF('3BL ACTUAL'!C:C,G5558,'3BL ACTUAL'!J:J)</f>
        <v>0</v>
      </c>
    </row>
    <row r="5559" spans="1:15">
      <c r="A5559" s="2669" t="s">
        <v>11244</v>
      </c>
      <c r="B5559" s="2669" t="s">
        <v>5169</v>
      </c>
      <c r="C5559" s="2669" t="s">
        <v>5298</v>
      </c>
      <c r="D5559" s="2669" t="s">
        <v>5299</v>
      </c>
      <c r="E5559" s="2669" t="s">
        <v>8788</v>
      </c>
      <c r="F5559" s="2669" t="s">
        <v>11271</v>
      </c>
      <c r="G5559" s="2669" t="s">
        <v>8784</v>
      </c>
      <c r="H5559" s="2669" t="s">
        <v>9036</v>
      </c>
      <c r="I5559" s="3025">
        <v>0</v>
      </c>
      <c r="J5559" s="3025">
        <v>415.39</v>
      </c>
      <c r="O5559">
        <f>SUMIF('3BL ACTUAL'!C:C,G5559,'3BL ACTUAL'!J:J)</f>
        <v>0</v>
      </c>
    </row>
    <row r="5560" spans="1:15">
      <c r="H5560" t="s">
        <v>8789</v>
      </c>
      <c r="O5560">
        <f>SUMIF('3BL ACTUAL'!C:C,G5560,'3BL ACTUAL'!J:J)</f>
        <v>0</v>
      </c>
    </row>
    <row r="5561" spans="1:15">
      <c r="O5561">
        <f>SUMIF('3BL ACTUAL'!C:C,G5561,'3BL ACTUAL'!J:J)</f>
        <v>0</v>
      </c>
    </row>
    <row r="5562" spans="1:15">
      <c r="H5562" s="2668" t="s">
        <v>11272</v>
      </c>
      <c r="N5562" s="1460">
        <v>1</v>
      </c>
      <c r="O5562">
        <f>SUMIF('3BL ACTUAL'!C:C,G5562,'3BL ACTUAL'!J:J)</f>
        <v>0</v>
      </c>
    </row>
    <row r="5563" spans="1:15">
      <c r="A5563" s="2669" t="s">
        <v>11244</v>
      </c>
      <c r="B5563" s="2669" t="s">
        <v>5169</v>
      </c>
      <c r="C5563" s="2669" t="s">
        <v>5298</v>
      </c>
      <c r="D5563" s="2669" t="s">
        <v>5299</v>
      </c>
      <c r="E5563" s="2669" t="s">
        <v>8790</v>
      </c>
      <c r="F5563" s="2669" t="s">
        <v>11273</v>
      </c>
      <c r="G5563" s="2669" t="s">
        <v>8994</v>
      </c>
      <c r="H5563" s="2669" t="s">
        <v>8995</v>
      </c>
      <c r="I5563" s="3025">
        <v>161.54</v>
      </c>
      <c r="J5563" s="3025">
        <v>0</v>
      </c>
      <c r="O5563">
        <f>SUMIF('3BL ACTUAL'!C:C,G5563,'3BL ACTUAL'!J:J)</f>
        <v>0</v>
      </c>
    </row>
    <row r="5564" spans="1:15">
      <c r="A5564" s="2669" t="s">
        <v>11244</v>
      </c>
      <c r="B5564" s="2669" t="s">
        <v>5169</v>
      </c>
      <c r="C5564" s="2669" t="s">
        <v>5298</v>
      </c>
      <c r="D5564" s="2669" t="s">
        <v>5299</v>
      </c>
      <c r="E5564" s="2669" t="s">
        <v>8790</v>
      </c>
      <c r="F5564" s="2669" t="s">
        <v>11273</v>
      </c>
      <c r="G5564" s="2669" t="s">
        <v>8784</v>
      </c>
      <c r="H5564" s="2669" t="s">
        <v>9036</v>
      </c>
      <c r="I5564" s="3025">
        <v>0</v>
      </c>
      <c r="J5564" s="3025">
        <v>161.54</v>
      </c>
      <c r="O5564">
        <f>SUMIF('3BL ACTUAL'!C:C,G5564,'3BL ACTUAL'!J:J)</f>
        <v>0</v>
      </c>
    </row>
    <row r="5565" spans="1:15">
      <c r="H5565" t="s">
        <v>8791</v>
      </c>
      <c r="O5565">
        <f>SUMIF('3BL ACTUAL'!C:C,G5565,'3BL ACTUAL'!J:J)</f>
        <v>0</v>
      </c>
    </row>
    <row r="5566" spans="1:15">
      <c r="O5566">
        <f>SUMIF('3BL ACTUAL'!C:C,G5566,'3BL ACTUAL'!J:J)</f>
        <v>0</v>
      </c>
    </row>
    <row r="5567" spans="1:15">
      <c r="H5567" s="2668" t="s">
        <v>11274</v>
      </c>
      <c r="N5567" s="1460">
        <v>1</v>
      </c>
      <c r="O5567">
        <f>SUMIF('3BL ACTUAL'!C:C,G5567,'3BL ACTUAL'!J:J)</f>
        <v>0</v>
      </c>
    </row>
    <row r="5568" spans="1:15">
      <c r="A5568" s="2669" t="s">
        <v>11244</v>
      </c>
      <c r="B5568" s="2669" t="s">
        <v>5169</v>
      </c>
      <c r="C5568" s="2669" t="s">
        <v>5298</v>
      </c>
      <c r="D5568" s="2669" t="s">
        <v>5299</v>
      </c>
      <c r="E5568" s="2669" t="s">
        <v>8792</v>
      </c>
      <c r="F5568" s="2669" t="s">
        <v>11275</v>
      </c>
      <c r="G5568" s="2669" t="s">
        <v>8994</v>
      </c>
      <c r="H5568" s="2669" t="s">
        <v>8995</v>
      </c>
      <c r="I5568" s="3025">
        <v>161.54</v>
      </c>
      <c r="J5568" s="3025">
        <v>0</v>
      </c>
      <c r="O5568">
        <f>SUMIF('3BL ACTUAL'!C:C,G5568,'3BL ACTUAL'!J:J)</f>
        <v>0</v>
      </c>
    </row>
    <row r="5569" spans="1:15">
      <c r="A5569" s="2669" t="s">
        <v>11244</v>
      </c>
      <c r="B5569" s="2669" t="s">
        <v>5169</v>
      </c>
      <c r="C5569" s="2669" t="s">
        <v>5298</v>
      </c>
      <c r="D5569" s="2669" t="s">
        <v>5299</v>
      </c>
      <c r="E5569" s="2669" t="s">
        <v>8792</v>
      </c>
      <c r="F5569" s="2669" t="s">
        <v>11275</v>
      </c>
      <c r="G5569" s="2669" t="s">
        <v>8784</v>
      </c>
      <c r="H5569" s="2669" t="s">
        <v>9036</v>
      </c>
      <c r="I5569" s="3025">
        <v>0</v>
      </c>
      <c r="J5569" s="3025">
        <v>161.54</v>
      </c>
      <c r="O5569">
        <f>SUMIF('3BL ACTUAL'!C:C,G5569,'3BL ACTUAL'!J:J)</f>
        <v>0</v>
      </c>
    </row>
    <row r="5570" spans="1:15">
      <c r="H5570" t="s">
        <v>8793</v>
      </c>
      <c r="O5570">
        <f>SUMIF('3BL ACTUAL'!C:C,G5570,'3BL ACTUAL'!J:J)</f>
        <v>0</v>
      </c>
    </row>
    <row r="5571" spans="1:15">
      <c r="O5571">
        <f>SUMIF('3BL ACTUAL'!C:C,G5571,'3BL ACTUAL'!J:J)</f>
        <v>0</v>
      </c>
    </row>
    <row r="5572" spans="1:15">
      <c r="H5572" s="2668" t="s">
        <v>11295</v>
      </c>
      <c r="O5572">
        <f>SUMIF('3BL ACTUAL'!C:C,G5572,'3BL ACTUAL'!J:J)</f>
        <v>0</v>
      </c>
    </row>
    <row r="5573" spans="1:15">
      <c r="A5573" s="2669" t="s">
        <v>11289</v>
      </c>
      <c r="B5573" s="2669" t="s">
        <v>4415</v>
      </c>
      <c r="C5573" s="2669" t="s">
        <v>5059</v>
      </c>
      <c r="D5573" s="2669" t="s">
        <v>4415</v>
      </c>
      <c r="E5573" s="2669" t="s">
        <v>7628</v>
      </c>
      <c r="F5573" s="2669" t="s">
        <v>11296</v>
      </c>
      <c r="G5573" s="2669" t="s">
        <v>5308</v>
      </c>
      <c r="H5573" s="2669" t="s">
        <v>5097</v>
      </c>
      <c r="I5573" s="3025">
        <v>0</v>
      </c>
      <c r="J5573" s="3025">
        <v>0</v>
      </c>
      <c r="O5573">
        <f>SUMIF('3BL ACTUAL'!C:C,G5573,'3BL ACTUAL'!J:J)</f>
        <v>0</v>
      </c>
    </row>
    <row r="5574" spans="1:15">
      <c r="A5574" s="2669" t="s">
        <v>11289</v>
      </c>
      <c r="B5574" s="2669" t="s">
        <v>4415</v>
      </c>
      <c r="C5574" s="2669" t="s">
        <v>5059</v>
      </c>
      <c r="D5574" s="2669" t="s">
        <v>4415</v>
      </c>
      <c r="E5574" s="2669" t="s">
        <v>7628</v>
      </c>
      <c r="F5574" s="2669" t="s">
        <v>11296</v>
      </c>
      <c r="G5574" s="2669" t="s">
        <v>5317</v>
      </c>
      <c r="H5574" s="2669" t="s">
        <v>4954</v>
      </c>
      <c r="I5574" s="3025">
        <v>720</v>
      </c>
      <c r="J5574" s="3025">
        <v>0</v>
      </c>
      <c r="O5574">
        <f>SUMIF('3BL ACTUAL'!C:C,G5574,'3BL ACTUAL'!J:J)</f>
        <v>0</v>
      </c>
    </row>
    <row r="5575" spans="1:15">
      <c r="A5575" s="2669" t="s">
        <v>11289</v>
      </c>
      <c r="B5575" s="2669" t="s">
        <v>4415</v>
      </c>
      <c r="C5575" s="2669" t="s">
        <v>5059</v>
      </c>
      <c r="D5575" s="2669" t="s">
        <v>4415</v>
      </c>
      <c r="E5575" s="2669" t="s">
        <v>7628</v>
      </c>
      <c r="F5575" s="2669" t="s">
        <v>11296</v>
      </c>
      <c r="G5575" s="2669" t="s">
        <v>5303</v>
      </c>
      <c r="H5575" s="2669" t="s">
        <v>5063</v>
      </c>
      <c r="I5575" s="3025">
        <v>0</v>
      </c>
      <c r="J5575" s="3025">
        <v>0</v>
      </c>
      <c r="O5575">
        <f>SUMIF('3BL ACTUAL'!C:C,G5575,'3BL ACTUAL'!J:J)</f>
        <v>0</v>
      </c>
    </row>
    <row r="5576" spans="1:15">
      <c r="A5576" s="2669" t="s">
        <v>11289</v>
      </c>
      <c r="B5576" s="2669" t="s">
        <v>4415</v>
      </c>
      <c r="C5576" s="2669" t="s">
        <v>5059</v>
      </c>
      <c r="D5576" s="2669" t="s">
        <v>4415</v>
      </c>
      <c r="E5576" s="2669" t="s">
        <v>7628</v>
      </c>
      <c r="F5576" s="2669" t="s">
        <v>11296</v>
      </c>
      <c r="G5576" s="2669" t="s">
        <v>5311</v>
      </c>
      <c r="H5576" s="2669" t="s">
        <v>5064</v>
      </c>
      <c r="I5576" s="3025">
        <v>0</v>
      </c>
      <c r="J5576" s="3025">
        <v>720</v>
      </c>
      <c r="O5576">
        <f>SUMIF('3BL ACTUAL'!C:C,G5576,'3BL ACTUAL'!J:J)</f>
        <v>0</v>
      </c>
    </row>
    <row r="5577" spans="1:15">
      <c r="H5577" t="s">
        <v>7629</v>
      </c>
      <c r="O5577">
        <f>SUMIF('3BL ACTUAL'!C:C,G5577,'3BL ACTUAL'!J:J)</f>
        <v>0</v>
      </c>
    </row>
    <row r="5578" spans="1:15">
      <c r="O5578">
        <f>SUMIF('3BL ACTUAL'!C:C,G5578,'3BL ACTUAL'!J:J)</f>
        <v>0</v>
      </c>
    </row>
    <row r="5579" spans="1:15">
      <c r="H5579" s="2668" t="s">
        <v>11297</v>
      </c>
      <c r="O5579">
        <f>SUMIF('3BL ACTUAL'!C:C,G5579,'3BL ACTUAL'!J:J)</f>
        <v>0</v>
      </c>
    </row>
    <row r="5580" spans="1:15">
      <c r="A5580" s="2669" t="s">
        <v>11289</v>
      </c>
      <c r="B5580" s="2669" t="s">
        <v>5169</v>
      </c>
      <c r="C5580" s="2669" t="s">
        <v>5298</v>
      </c>
      <c r="D5580" s="2669" t="s">
        <v>5299</v>
      </c>
      <c r="E5580" s="2669" t="s">
        <v>8406</v>
      </c>
      <c r="F5580" s="2669" t="s">
        <v>11298</v>
      </c>
      <c r="G5580" s="2669" t="s">
        <v>8404</v>
      </c>
      <c r="H5580" s="2669" t="s">
        <v>8405</v>
      </c>
      <c r="I5580" s="3025">
        <v>207.13</v>
      </c>
      <c r="J5580" s="3025">
        <v>0</v>
      </c>
      <c r="O5580">
        <f>SUMIF('3BL ACTUAL'!C:C,G5580,'3BL ACTUAL'!J:J)</f>
        <v>0</v>
      </c>
    </row>
    <row r="5581" spans="1:15">
      <c r="A5581" s="2669" t="s">
        <v>11289</v>
      </c>
      <c r="B5581" s="2669" t="s">
        <v>5169</v>
      </c>
      <c r="C5581" s="2669" t="s">
        <v>5298</v>
      </c>
      <c r="D5581" s="2669" t="s">
        <v>5299</v>
      </c>
      <c r="E5581" s="2669" t="s">
        <v>8406</v>
      </c>
      <c r="F5581" s="2669" t="s">
        <v>11298</v>
      </c>
      <c r="G5581" s="2669" t="s">
        <v>8980</v>
      </c>
      <c r="H5581" s="2669" t="s">
        <v>9055</v>
      </c>
      <c r="I5581" s="3025">
        <v>0</v>
      </c>
      <c r="J5581" s="3025">
        <v>207.13</v>
      </c>
      <c r="O5581">
        <f>SUMIF('3BL ACTUAL'!C:C,G5581,'3BL ACTUAL'!J:J)</f>
        <v>0</v>
      </c>
    </row>
    <row r="5582" spans="1:15">
      <c r="H5582" t="s">
        <v>8407</v>
      </c>
      <c r="O5582">
        <f>SUMIF('3BL ACTUAL'!C:C,G5582,'3BL ACTUAL'!J:J)</f>
        <v>0</v>
      </c>
    </row>
    <row r="5583" spans="1:15">
      <c r="O5583">
        <f>SUMIF('3BL ACTUAL'!C:C,G5583,'3BL ACTUAL'!J:J)</f>
        <v>0</v>
      </c>
    </row>
    <row r="5584" spans="1:15">
      <c r="H5584" s="2668" t="s">
        <v>11299</v>
      </c>
      <c r="O5584">
        <f>SUMIF('3BL ACTUAL'!C:C,G5584,'3BL ACTUAL'!J:J)</f>
        <v>0</v>
      </c>
    </row>
    <row r="5585" spans="1:15">
      <c r="A5585" s="2669" t="s">
        <v>11289</v>
      </c>
      <c r="B5585" s="2669" t="s">
        <v>5169</v>
      </c>
      <c r="C5585" s="2669" t="s">
        <v>5298</v>
      </c>
      <c r="D5585" s="2669" t="s">
        <v>5299</v>
      </c>
      <c r="E5585" s="2669" t="s">
        <v>8074</v>
      </c>
      <c r="F5585" s="2669" t="s">
        <v>11300</v>
      </c>
      <c r="G5585" s="2669" t="s">
        <v>8072</v>
      </c>
      <c r="H5585" s="2669" t="s">
        <v>8073</v>
      </c>
      <c r="I5585" s="3025">
        <v>351.5</v>
      </c>
      <c r="J5585" s="3025">
        <v>0</v>
      </c>
      <c r="O5585">
        <f>SUMIF('3BL ACTUAL'!C:C,G5585,'3BL ACTUAL'!J:J)</f>
        <v>0</v>
      </c>
    </row>
    <row r="5586" spans="1:15">
      <c r="A5586" s="2669" t="s">
        <v>11289</v>
      </c>
      <c r="B5586" s="2669" t="s">
        <v>5169</v>
      </c>
      <c r="C5586" s="2669" t="s">
        <v>5298</v>
      </c>
      <c r="D5586" s="2669" t="s">
        <v>5299</v>
      </c>
      <c r="E5586" s="2669" t="s">
        <v>8074</v>
      </c>
      <c r="F5586" s="2669" t="s">
        <v>11300</v>
      </c>
      <c r="G5586" s="2669" t="s">
        <v>8980</v>
      </c>
      <c r="H5586" s="2669" t="s">
        <v>9055</v>
      </c>
      <c r="I5586" s="3025">
        <v>0</v>
      </c>
      <c r="J5586" s="3025">
        <v>351.5</v>
      </c>
      <c r="O5586">
        <f>SUMIF('3BL ACTUAL'!C:C,G5586,'3BL ACTUAL'!J:J)</f>
        <v>0</v>
      </c>
    </row>
    <row r="5587" spans="1:15">
      <c r="H5587" t="s">
        <v>8075</v>
      </c>
      <c r="O5587">
        <f>SUMIF('3BL ACTUAL'!C:C,G5587,'3BL ACTUAL'!J:J)</f>
        <v>0</v>
      </c>
    </row>
    <row r="5588" spans="1:15">
      <c r="O5588">
        <f>SUMIF('3BL ACTUAL'!C:C,G5588,'3BL ACTUAL'!J:J)</f>
        <v>0</v>
      </c>
    </row>
    <row r="5589" spans="1:15">
      <c r="H5589" s="2668" t="s">
        <v>11301</v>
      </c>
      <c r="O5589">
        <f>SUMIF('3BL ACTUAL'!C:C,G5589,'3BL ACTUAL'!J:J)</f>
        <v>0</v>
      </c>
    </row>
    <row r="5590" spans="1:15">
      <c r="A5590" s="2669" t="s">
        <v>11289</v>
      </c>
      <c r="B5590" s="2669" t="s">
        <v>5169</v>
      </c>
      <c r="C5590" s="2669" t="s">
        <v>5298</v>
      </c>
      <c r="D5590" s="2669" t="s">
        <v>5299</v>
      </c>
      <c r="E5590" s="2669" t="s">
        <v>8170</v>
      </c>
      <c r="F5590" s="2669" t="s">
        <v>11302</v>
      </c>
      <c r="G5590" s="2669" t="s">
        <v>8168</v>
      </c>
      <c r="H5590" s="2669" t="s">
        <v>8169</v>
      </c>
      <c r="I5590" s="3025">
        <v>851</v>
      </c>
      <c r="J5590" s="3025">
        <v>0</v>
      </c>
      <c r="O5590">
        <f>SUMIF('3BL ACTUAL'!C:C,G5590,'3BL ACTUAL'!J:J)</f>
        <v>0</v>
      </c>
    </row>
    <row r="5591" spans="1:15">
      <c r="A5591" s="2669" t="s">
        <v>11289</v>
      </c>
      <c r="B5591" s="2669" t="s">
        <v>5169</v>
      </c>
      <c r="C5591" s="2669" t="s">
        <v>5298</v>
      </c>
      <c r="D5591" s="2669" t="s">
        <v>5299</v>
      </c>
      <c r="E5591" s="2669" t="s">
        <v>8170</v>
      </c>
      <c r="F5591" s="2669" t="s">
        <v>11302</v>
      </c>
      <c r="G5591" s="2669" t="s">
        <v>8980</v>
      </c>
      <c r="H5591" s="2669" t="s">
        <v>9055</v>
      </c>
      <c r="I5591" s="3025">
        <v>0</v>
      </c>
      <c r="J5591" s="3025">
        <v>851</v>
      </c>
      <c r="O5591">
        <f>SUMIF('3BL ACTUAL'!C:C,G5591,'3BL ACTUAL'!J:J)</f>
        <v>0</v>
      </c>
    </row>
    <row r="5592" spans="1:15">
      <c r="H5592" t="s">
        <v>8171</v>
      </c>
      <c r="O5592">
        <f>SUMIF('3BL ACTUAL'!C:C,G5592,'3BL ACTUAL'!J:J)</f>
        <v>0</v>
      </c>
    </row>
    <row r="5593" spans="1:15">
      <c r="O5593">
        <f>SUMIF('3BL ACTUAL'!C:C,G5593,'3BL ACTUAL'!J:J)</f>
        <v>0</v>
      </c>
    </row>
    <row r="5594" spans="1:15">
      <c r="H5594" s="2668" t="s">
        <v>11288</v>
      </c>
      <c r="O5594">
        <f>SUMIF('3BL ACTUAL'!C:C,G5594,'3BL ACTUAL'!J:J)</f>
        <v>0</v>
      </c>
    </row>
    <row r="5595" spans="1:15">
      <c r="A5595" s="2669" t="s">
        <v>11289</v>
      </c>
      <c r="B5595" s="2669" t="s">
        <v>5071</v>
      </c>
      <c r="C5595" s="2669" t="s">
        <v>9011</v>
      </c>
      <c r="D5595" s="2669" t="s">
        <v>5071</v>
      </c>
      <c r="E5595" s="2669" t="s">
        <v>7126</v>
      </c>
      <c r="F5595" s="2669" t="s">
        <v>11290</v>
      </c>
      <c r="G5595" s="2669" t="s">
        <v>5311</v>
      </c>
      <c r="H5595" s="2669" t="s">
        <v>5015</v>
      </c>
      <c r="I5595" s="3025">
        <v>5893.65</v>
      </c>
      <c r="J5595" s="3025">
        <v>0</v>
      </c>
      <c r="N5595" s="1460">
        <v>1</v>
      </c>
      <c r="O5595">
        <f>SUMIF('3BL ACTUAL'!C:C,G5595,'3BL ACTUAL'!J:J)</f>
        <v>0</v>
      </c>
    </row>
    <row r="5596" spans="1:15">
      <c r="A5596" s="2669" t="s">
        <v>11289</v>
      </c>
      <c r="B5596" s="2669" t="s">
        <v>5071</v>
      </c>
      <c r="C5596" s="2669" t="s">
        <v>9011</v>
      </c>
      <c r="D5596" s="2669" t="s">
        <v>5071</v>
      </c>
      <c r="E5596" s="2669" t="s">
        <v>7126</v>
      </c>
      <c r="F5596" s="2669" t="s">
        <v>11290</v>
      </c>
      <c r="G5596" s="2669" t="s">
        <v>5297</v>
      </c>
      <c r="H5596" s="2669" t="s">
        <v>5075</v>
      </c>
      <c r="I5596" s="3025">
        <v>0</v>
      </c>
      <c r="J5596" s="3025">
        <v>5893.65</v>
      </c>
      <c r="O5596">
        <f>SUMIF('3BL ACTUAL'!C:C,G5596,'3BL ACTUAL'!J:J)</f>
        <v>0</v>
      </c>
    </row>
    <row r="5597" spans="1:15">
      <c r="H5597" t="s">
        <v>7127</v>
      </c>
      <c r="O5597">
        <f>SUMIF('3BL ACTUAL'!C:C,G5597,'3BL ACTUAL'!J:J)</f>
        <v>0</v>
      </c>
    </row>
    <row r="5598" spans="1:15">
      <c r="O5598">
        <f>SUMIF('3BL ACTUAL'!C:C,G5598,'3BL ACTUAL'!J:J)</f>
        <v>0</v>
      </c>
    </row>
    <row r="5599" spans="1:15">
      <c r="H5599" s="2668" t="s">
        <v>11291</v>
      </c>
      <c r="O5599">
        <f>SUMIF('3BL ACTUAL'!C:C,G5599,'3BL ACTUAL'!J:J)</f>
        <v>0</v>
      </c>
    </row>
    <row r="5600" spans="1:15">
      <c r="A5600" s="2669" t="s">
        <v>11289</v>
      </c>
      <c r="B5600" s="2669" t="s">
        <v>5071</v>
      </c>
      <c r="C5600" s="2669" t="s">
        <v>9011</v>
      </c>
      <c r="D5600" s="2669" t="s">
        <v>5071</v>
      </c>
      <c r="E5600" s="2669" t="s">
        <v>7128</v>
      </c>
      <c r="F5600" s="2669" t="s">
        <v>11292</v>
      </c>
      <c r="G5600" s="2669" t="s">
        <v>5311</v>
      </c>
      <c r="H5600" s="2669" t="s">
        <v>5015</v>
      </c>
      <c r="I5600" s="3025">
        <v>3528</v>
      </c>
      <c r="J5600" s="3025">
        <v>0</v>
      </c>
      <c r="N5600" s="1460">
        <v>1</v>
      </c>
      <c r="O5600">
        <f>SUMIF('3BL ACTUAL'!C:C,G5600,'3BL ACTUAL'!J:J)</f>
        <v>0</v>
      </c>
    </row>
    <row r="5601" spans="1:15">
      <c r="A5601" s="2669" t="s">
        <v>11289</v>
      </c>
      <c r="B5601" s="2669" t="s">
        <v>5071</v>
      </c>
      <c r="C5601" s="2669" t="s">
        <v>9011</v>
      </c>
      <c r="D5601" s="2669" t="s">
        <v>5071</v>
      </c>
      <c r="E5601" s="2669" t="s">
        <v>7128</v>
      </c>
      <c r="F5601" s="2669" t="s">
        <v>11292</v>
      </c>
      <c r="G5601" s="2669" t="s">
        <v>5297</v>
      </c>
      <c r="H5601" s="2669" t="s">
        <v>5075</v>
      </c>
      <c r="I5601" s="3025">
        <v>0</v>
      </c>
      <c r="J5601" s="3025">
        <v>3528</v>
      </c>
      <c r="O5601">
        <f>SUMIF('3BL ACTUAL'!C:C,G5601,'3BL ACTUAL'!J:J)</f>
        <v>0</v>
      </c>
    </row>
    <row r="5602" spans="1:15">
      <c r="H5602" t="s">
        <v>7127</v>
      </c>
      <c r="O5602">
        <f>SUMIF('3BL ACTUAL'!C:C,G5602,'3BL ACTUAL'!J:J)</f>
        <v>0</v>
      </c>
    </row>
    <row r="5603" spans="1:15">
      <c r="O5603">
        <f>SUMIF('3BL ACTUAL'!C:C,G5603,'3BL ACTUAL'!J:J)</f>
        <v>0</v>
      </c>
    </row>
    <row r="5604" spans="1:15">
      <c r="H5604" s="2668" t="s">
        <v>11293</v>
      </c>
      <c r="O5604">
        <f>SUMIF('3BL ACTUAL'!C:C,G5604,'3BL ACTUAL'!J:J)</f>
        <v>0</v>
      </c>
    </row>
    <row r="5605" spans="1:15">
      <c r="A5605" s="2669" t="s">
        <v>11289</v>
      </c>
      <c r="B5605" s="2669" t="s">
        <v>5071</v>
      </c>
      <c r="C5605" s="2669" t="s">
        <v>9011</v>
      </c>
      <c r="D5605" s="2669" t="s">
        <v>5071</v>
      </c>
      <c r="E5605" s="2669" t="s">
        <v>7129</v>
      </c>
      <c r="F5605" s="2669" t="s">
        <v>11294</v>
      </c>
      <c r="G5605" s="2669" t="s">
        <v>5311</v>
      </c>
      <c r="H5605" s="2669" t="s">
        <v>5015</v>
      </c>
      <c r="I5605" s="3025">
        <v>2721.6</v>
      </c>
      <c r="J5605" s="3025">
        <v>0</v>
      </c>
      <c r="N5605" s="1460">
        <v>1</v>
      </c>
      <c r="O5605">
        <f>SUMIF('3BL ACTUAL'!C:C,G5605,'3BL ACTUAL'!J:J)</f>
        <v>0</v>
      </c>
    </row>
    <row r="5606" spans="1:15">
      <c r="A5606" s="2669" t="s">
        <v>11289</v>
      </c>
      <c r="B5606" s="2669" t="s">
        <v>5071</v>
      </c>
      <c r="C5606" s="2669" t="s">
        <v>9011</v>
      </c>
      <c r="D5606" s="2669" t="s">
        <v>5071</v>
      </c>
      <c r="E5606" s="2669" t="s">
        <v>7129</v>
      </c>
      <c r="F5606" s="2669" t="s">
        <v>11294</v>
      </c>
      <c r="G5606" s="2669" t="s">
        <v>5304</v>
      </c>
      <c r="H5606" s="2669" t="s">
        <v>5004</v>
      </c>
      <c r="I5606" s="3025">
        <v>278.39999999999998</v>
      </c>
      <c r="J5606" s="3025">
        <v>0</v>
      </c>
      <c r="O5606">
        <f>SUMIF('3BL ACTUAL'!C:C,G5606,'3BL ACTUAL'!J:J)</f>
        <v>0</v>
      </c>
    </row>
    <row r="5607" spans="1:15">
      <c r="A5607" s="2669" t="s">
        <v>11289</v>
      </c>
      <c r="B5607" s="2669" t="s">
        <v>5071</v>
      </c>
      <c r="C5607" s="2669" t="s">
        <v>9011</v>
      </c>
      <c r="D5607" s="2669" t="s">
        <v>5071</v>
      </c>
      <c r="E5607" s="2669" t="s">
        <v>7129</v>
      </c>
      <c r="F5607" s="2669" t="s">
        <v>11294</v>
      </c>
      <c r="G5607" s="2669" t="s">
        <v>5297</v>
      </c>
      <c r="H5607" s="2669" t="s">
        <v>5075</v>
      </c>
      <c r="I5607" s="3025">
        <v>0</v>
      </c>
      <c r="J5607" s="3025">
        <v>3000</v>
      </c>
      <c r="O5607">
        <f>SUMIF('3BL ACTUAL'!C:C,G5607,'3BL ACTUAL'!J:J)</f>
        <v>0</v>
      </c>
    </row>
    <row r="5608" spans="1:15">
      <c r="H5608" t="s">
        <v>7127</v>
      </c>
      <c r="O5608">
        <f>SUMIF('3BL ACTUAL'!C:C,G5608,'3BL ACTUAL'!J:J)</f>
        <v>0</v>
      </c>
    </row>
    <row r="5609" spans="1:15">
      <c r="O5609">
        <f>SUMIF('3BL ACTUAL'!C:C,G5609,'3BL ACTUAL'!J:J)</f>
        <v>0</v>
      </c>
    </row>
    <row r="5610" spans="1:15">
      <c r="H5610" s="2668" t="s">
        <v>11303</v>
      </c>
      <c r="O5610">
        <f>SUMIF('3BL ACTUAL'!C:C,G5610,'3BL ACTUAL'!J:J)</f>
        <v>0</v>
      </c>
    </row>
    <row r="5611" spans="1:15">
      <c r="A5611" s="2669" t="s">
        <v>11304</v>
      </c>
      <c r="B5611" s="2669" t="s">
        <v>4415</v>
      </c>
      <c r="C5611" s="2669" t="s">
        <v>5059</v>
      </c>
      <c r="D5611" s="2669" t="s">
        <v>4415</v>
      </c>
      <c r="E5611" s="2669" t="s">
        <v>7907</v>
      </c>
      <c r="F5611" s="2669" t="s">
        <v>11305</v>
      </c>
      <c r="G5611" s="2669" t="s">
        <v>5308</v>
      </c>
      <c r="H5611" s="2669" t="s">
        <v>5097</v>
      </c>
      <c r="I5611" s="3025">
        <v>0</v>
      </c>
      <c r="J5611" s="3025">
        <v>0</v>
      </c>
      <c r="O5611">
        <f>SUMIF('3BL ACTUAL'!C:C,G5611,'3BL ACTUAL'!J:J)</f>
        <v>0</v>
      </c>
    </row>
    <row r="5612" spans="1:15">
      <c r="A5612" s="2669" t="s">
        <v>11304</v>
      </c>
      <c r="B5612" s="2669" t="s">
        <v>4415</v>
      </c>
      <c r="C5612" s="2669" t="s">
        <v>5059</v>
      </c>
      <c r="D5612" s="2669" t="s">
        <v>4415</v>
      </c>
      <c r="E5612" s="2669" t="s">
        <v>7907</v>
      </c>
      <c r="F5612" s="2669" t="s">
        <v>11305</v>
      </c>
      <c r="G5612" s="2669" t="s">
        <v>5347</v>
      </c>
      <c r="H5612" s="2669" t="s">
        <v>4999</v>
      </c>
      <c r="I5612" s="3025">
        <v>1487.85</v>
      </c>
      <c r="J5612" s="3025">
        <v>0</v>
      </c>
      <c r="O5612">
        <f>SUMIF('3BL ACTUAL'!C:C,G5612,'3BL ACTUAL'!J:J)</f>
        <v>0</v>
      </c>
    </row>
    <row r="5613" spans="1:15">
      <c r="A5613" s="2669" t="s">
        <v>11304</v>
      </c>
      <c r="B5613" s="2669" t="s">
        <v>4415</v>
      </c>
      <c r="C5613" s="2669" t="s">
        <v>5059</v>
      </c>
      <c r="D5613" s="2669" t="s">
        <v>4415</v>
      </c>
      <c r="E5613" s="2669" t="s">
        <v>7907</v>
      </c>
      <c r="F5613" s="2669" t="s">
        <v>11305</v>
      </c>
      <c r="G5613" s="2669" t="s">
        <v>5303</v>
      </c>
      <c r="H5613" s="2669" t="s">
        <v>5063</v>
      </c>
      <c r="I5613" s="3025">
        <v>0</v>
      </c>
      <c r="J5613" s="3025">
        <v>0</v>
      </c>
      <c r="O5613">
        <f>SUMIF('3BL ACTUAL'!C:C,G5613,'3BL ACTUAL'!J:J)</f>
        <v>0</v>
      </c>
    </row>
    <row r="5614" spans="1:15">
      <c r="A5614" s="2669" t="s">
        <v>11304</v>
      </c>
      <c r="B5614" s="2669" t="s">
        <v>4415</v>
      </c>
      <c r="C5614" s="2669" t="s">
        <v>5059</v>
      </c>
      <c r="D5614" s="2669" t="s">
        <v>4415</v>
      </c>
      <c r="E5614" s="2669" t="s">
        <v>7907</v>
      </c>
      <c r="F5614" s="2669" t="s">
        <v>11305</v>
      </c>
      <c r="G5614" s="2669" t="s">
        <v>5311</v>
      </c>
      <c r="H5614" s="2669" t="s">
        <v>5064</v>
      </c>
      <c r="I5614" s="3025">
        <v>0</v>
      </c>
      <c r="J5614" s="3025">
        <v>1487.85</v>
      </c>
      <c r="O5614">
        <f>SUMIF('3BL ACTUAL'!C:C,G5614,'3BL ACTUAL'!J:J)</f>
        <v>0</v>
      </c>
    </row>
    <row r="5615" spans="1:15">
      <c r="H5615" t="s">
        <v>7908</v>
      </c>
      <c r="O5615">
        <f>SUMIF('3BL ACTUAL'!C:C,G5615,'3BL ACTUAL'!J:J)</f>
        <v>0</v>
      </c>
    </row>
    <row r="5616" spans="1:15">
      <c r="O5616">
        <f>SUMIF('3BL ACTUAL'!C:C,G5616,'3BL ACTUAL'!J:J)</f>
        <v>0</v>
      </c>
    </row>
    <row r="5617" spans="1:15">
      <c r="H5617" s="2668" t="s">
        <v>11306</v>
      </c>
      <c r="O5617">
        <f>SUMIF('3BL ACTUAL'!C:C,G5617,'3BL ACTUAL'!J:J)</f>
        <v>0</v>
      </c>
    </row>
    <row r="5618" spans="1:15">
      <c r="A5618" s="2669" t="s">
        <v>11307</v>
      </c>
      <c r="B5618" s="2669" t="s">
        <v>4415</v>
      </c>
      <c r="C5618" s="2669" t="s">
        <v>5059</v>
      </c>
      <c r="D5618" s="2669" t="s">
        <v>4415</v>
      </c>
      <c r="E5618" s="2669" t="s">
        <v>7603</v>
      </c>
      <c r="F5618" s="2669" t="s">
        <v>11308</v>
      </c>
      <c r="G5618" s="2669" t="s">
        <v>5308</v>
      </c>
      <c r="H5618" s="2669" t="s">
        <v>4921</v>
      </c>
      <c r="I5618" s="3025">
        <v>631.46</v>
      </c>
      <c r="J5618" s="3025">
        <v>0</v>
      </c>
      <c r="O5618">
        <f>SUMIF('3BL ACTUAL'!C:C,G5618,'3BL ACTUAL'!J:J)</f>
        <v>0</v>
      </c>
    </row>
    <row r="5619" spans="1:15">
      <c r="A5619" s="2669" t="s">
        <v>11307</v>
      </c>
      <c r="B5619" s="2669" t="s">
        <v>4415</v>
      </c>
      <c r="C5619" s="2669" t="s">
        <v>5059</v>
      </c>
      <c r="D5619" s="2669" t="s">
        <v>4415</v>
      </c>
      <c r="E5619" s="2669" t="s">
        <v>7603</v>
      </c>
      <c r="F5619" s="2669" t="s">
        <v>11308</v>
      </c>
      <c r="G5619" s="2669" t="s">
        <v>5312</v>
      </c>
      <c r="H5619" s="2669" t="s">
        <v>4949</v>
      </c>
      <c r="I5619" s="3025">
        <v>5262.19</v>
      </c>
      <c r="J5619" s="3025">
        <v>0</v>
      </c>
      <c r="O5619">
        <f>SUMIF('3BL ACTUAL'!C:C,G5619,'3BL ACTUAL'!J:J)</f>
        <v>0</v>
      </c>
    </row>
    <row r="5620" spans="1:15">
      <c r="A5620" s="2669" t="s">
        <v>11307</v>
      </c>
      <c r="B5620" s="2669" t="s">
        <v>4415</v>
      </c>
      <c r="C5620" s="2669" t="s">
        <v>5059</v>
      </c>
      <c r="D5620" s="2669" t="s">
        <v>4415</v>
      </c>
      <c r="E5620" s="2669" t="s">
        <v>7603</v>
      </c>
      <c r="F5620" s="2669" t="s">
        <v>11308</v>
      </c>
      <c r="G5620" s="2669" t="s">
        <v>5303</v>
      </c>
      <c r="H5620" s="2669" t="s">
        <v>5063</v>
      </c>
      <c r="I5620" s="3025">
        <v>0</v>
      </c>
      <c r="J5620" s="3025">
        <v>0</v>
      </c>
      <c r="O5620">
        <f>SUMIF('3BL ACTUAL'!C:C,G5620,'3BL ACTUAL'!J:J)</f>
        <v>0</v>
      </c>
    </row>
    <row r="5621" spans="1:15">
      <c r="A5621" s="2669" t="s">
        <v>11307</v>
      </c>
      <c r="B5621" s="2669" t="s">
        <v>4415</v>
      </c>
      <c r="C5621" s="2669" t="s">
        <v>5059</v>
      </c>
      <c r="D5621" s="2669" t="s">
        <v>4415</v>
      </c>
      <c r="E5621" s="2669" t="s">
        <v>7603</v>
      </c>
      <c r="F5621" s="2669" t="s">
        <v>11308</v>
      </c>
      <c r="G5621" s="2669" t="s">
        <v>5311</v>
      </c>
      <c r="H5621" s="2669" t="s">
        <v>5064</v>
      </c>
      <c r="I5621" s="3025">
        <v>0</v>
      </c>
      <c r="J5621" s="3025">
        <v>5893.65</v>
      </c>
      <c r="O5621">
        <f>SUMIF('3BL ACTUAL'!C:C,G5621,'3BL ACTUAL'!J:J)</f>
        <v>0</v>
      </c>
    </row>
    <row r="5622" spans="1:15">
      <c r="H5622" t="s">
        <v>7604</v>
      </c>
      <c r="O5622">
        <f>SUMIF('3BL ACTUAL'!C:C,G5622,'3BL ACTUAL'!J:J)</f>
        <v>0</v>
      </c>
    </row>
    <row r="5623" spans="1:15">
      <c r="O5623">
        <f>SUMIF('3BL ACTUAL'!C:C,G5623,'3BL ACTUAL'!J:J)</f>
        <v>0</v>
      </c>
    </row>
    <row r="5624" spans="1:15">
      <c r="H5624" s="2668" t="s">
        <v>11309</v>
      </c>
      <c r="O5624">
        <f>SUMIF('3BL ACTUAL'!C:C,G5624,'3BL ACTUAL'!J:J)</f>
        <v>0</v>
      </c>
    </row>
    <row r="5625" spans="1:15">
      <c r="A5625" s="2669" t="s">
        <v>11307</v>
      </c>
      <c r="B5625" s="2669" t="s">
        <v>4415</v>
      </c>
      <c r="C5625" s="2669" t="s">
        <v>5059</v>
      </c>
      <c r="D5625" s="2669" t="s">
        <v>4415</v>
      </c>
      <c r="E5625" s="2669" t="s">
        <v>7673</v>
      </c>
      <c r="F5625" s="2669" t="s">
        <v>11310</v>
      </c>
      <c r="G5625" s="2669" t="s">
        <v>5308</v>
      </c>
      <c r="H5625" s="2669" t="s">
        <v>5097</v>
      </c>
      <c r="I5625" s="3025">
        <v>0</v>
      </c>
      <c r="J5625" s="3025">
        <v>0</v>
      </c>
      <c r="O5625">
        <f>SUMIF('3BL ACTUAL'!C:C,G5625,'3BL ACTUAL'!J:J)</f>
        <v>0</v>
      </c>
    </row>
    <row r="5626" spans="1:15">
      <c r="A5626" s="2669" t="s">
        <v>11307</v>
      </c>
      <c r="B5626" s="2669" t="s">
        <v>4415</v>
      </c>
      <c r="C5626" s="2669" t="s">
        <v>5059</v>
      </c>
      <c r="D5626" s="2669" t="s">
        <v>4415</v>
      </c>
      <c r="E5626" s="2669" t="s">
        <v>7673</v>
      </c>
      <c r="F5626" s="2669" t="s">
        <v>11310</v>
      </c>
      <c r="G5626" s="2669" t="s">
        <v>5341</v>
      </c>
      <c r="H5626" s="2669" t="s">
        <v>4956</v>
      </c>
      <c r="I5626" s="3025">
        <v>30</v>
      </c>
      <c r="J5626" s="3025">
        <v>0</v>
      </c>
      <c r="O5626">
        <f>SUMIF('3BL ACTUAL'!C:C,G5626,'3BL ACTUAL'!J:J)</f>
        <v>0</v>
      </c>
    </row>
    <row r="5627" spans="1:15">
      <c r="A5627" s="2669" t="s">
        <v>11307</v>
      </c>
      <c r="B5627" s="2669" t="s">
        <v>4415</v>
      </c>
      <c r="C5627" s="2669" t="s">
        <v>5059</v>
      </c>
      <c r="D5627" s="2669" t="s">
        <v>4415</v>
      </c>
      <c r="E5627" s="2669" t="s">
        <v>7673</v>
      </c>
      <c r="F5627" s="2669" t="s">
        <v>11310</v>
      </c>
      <c r="G5627" s="2669" t="s">
        <v>5303</v>
      </c>
      <c r="H5627" s="2669" t="s">
        <v>5063</v>
      </c>
      <c r="I5627" s="3025">
        <v>0</v>
      </c>
      <c r="J5627" s="3025">
        <v>0</v>
      </c>
      <c r="O5627">
        <f>SUMIF('3BL ACTUAL'!C:C,G5627,'3BL ACTUAL'!J:J)</f>
        <v>0</v>
      </c>
    </row>
    <row r="5628" spans="1:15">
      <c r="A5628" s="2669" t="s">
        <v>11307</v>
      </c>
      <c r="B5628" s="2669" t="s">
        <v>4415</v>
      </c>
      <c r="C5628" s="2669" t="s">
        <v>5059</v>
      </c>
      <c r="D5628" s="2669" t="s">
        <v>4415</v>
      </c>
      <c r="E5628" s="2669" t="s">
        <v>7673</v>
      </c>
      <c r="F5628" s="2669" t="s">
        <v>11310</v>
      </c>
      <c r="G5628" s="2669" t="s">
        <v>5311</v>
      </c>
      <c r="H5628" s="2669" t="s">
        <v>5064</v>
      </c>
      <c r="I5628" s="3025">
        <v>0</v>
      </c>
      <c r="J5628" s="3025">
        <v>30</v>
      </c>
      <c r="O5628">
        <f>SUMIF('3BL ACTUAL'!C:C,G5628,'3BL ACTUAL'!J:J)</f>
        <v>0</v>
      </c>
    </row>
    <row r="5629" spans="1:15">
      <c r="H5629" t="s">
        <v>7674</v>
      </c>
      <c r="O5629">
        <f>SUMIF('3BL ACTUAL'!C:C,G5629,'3BL ACTUAL'!J:J)</f>
        <v>0</v>
      </c>
    </row>
    <row r="5630" spans="1:15">
      <c r="O5630">
        <f>SUMIF('3BL ACTUAL'!C:C,G5630,'3BL ACTUAL'!J:J)</f>
        <v>0</v>
      </c>
    </row>
    <row r="5631" spans="1:15">
      <c r="H5631" s="2668" t="s">
        <v>11311</v>
      </c>
      <c r="O5631">
        <f>SUMIF('3BL ACTUAL'!C:C,G5631,'3BL ACTUAL'!J:J)</f>
        <v>0</v>
      </c>
    </row>
    <row r="5632" spans="1:15">
      <c r="A5632" s="2669" t="s">
        <v>11312</v>
      </c>
      <c r="B5632" s="2669" t="s">
        <v>4415</v>
      </c>
      <c r="C5632" s="2669" t="s">
        <v>5059</v>
      </c>
      <c r="D5632" s="2669" t="s">
        <v>4415</v>
      </c>
      <c r="E5632" s="2669" t="s">
        <v>7794</v>
      </c>
      <c r="F5632" s="2669" t="s">
        <v>11313</v>
      </c>
      <c r="G5632" s="2669" t="s">
        <v>5308</v>
      </c>
      <c r="H5632" s="2669" t="s">
        <v>4921</v>
      </c>
      <c r="I5632" s="3025">
        <v>7.17</v>
      </c>
      <c r="J5632" s="3025">
        <v>0</v>
      </c>
      <c r="O5632">
        <f>SUMIF('3BL ACTUAL'!C:C,G5632,'3BL ACTUAL'!J:J)</f>
        <v>0</v>
      </c>
    </row>
    <row r="5633" spans="1:15">
      <c r="A5633" s="2669" t="s">
        <v>11312</v>
      </c>
      <c r="B5633" s="2669" t="s">
        <v>4415</v>
      </c>
      <c r="C5633" s="2669" t="s">
        <v>5059</v>
      </c>
      <c r="D5633" s="2669" t="s">
        <v>4415</v>
      </c>
      <c r="E5633" s="2669" t="s">
        <v>7794</v>
      </c>
      <c r="F5633" s="2669" t="s">
        <v>11313</v>
      </c>
      <c r="G5633" s="2669" t="s">
        <v>5348</v>
      </c>
      <c r="H5633" s="2669" t="s">
        <v>4983</v>
      </c>
      <c r="I5633" s="3025">
        <v>59.73</v>
      </c>
      <c r="J5633" s="3025">
        <v>0</v>
      </c>
      <c r="O5633">
        <f>SUMIF('3BL ACTUAL'!C:C,G5633,'3BL ACTUAL'!J:J)</f>
        <v>0</v>
      </c>
    </row>
    <row r="5634" spans="1:15">
      <c r="A5634" s="2669" t="s">
        <v>11312</v>
      </c>
      <c r="B5634" s="2669" t="s">
        <v>4415</v>
      </c>
      <c r="C5634" s="2669" t="s">
        <v>5059</v>
      </c>
      <c r="D5634" s="2669" t="s">
        <v>4415</v>
      </c>
      <c r="E5634" s="2669" t="s">
        <v>7794</v>
      </c>
      <c r="F5634" s="2669" t="s">
        <v>11313</v>
      </c>
      <c r="G5634" s="2669" t="s">
        <v>5303</v>
      </c>
      <c r="H5634" s="2669" t="s">
        <v>5063</v>
      </c>
      <c r="I5634" s="3025">
        <v>0</v>
      </c>
      <c r="J5634" s="3025">
        <v>0</v>
      </c>
      <c r="O5634">
        <f>SUMIF('3BL ACTUAL'!C:C,G5634,'3BL ACTUAL'!J:J)</f>
        <v>0</v>
      </c>
    </row>
    <row r="5635" spans="1:15">
      <c r="A5635" s="2669" t="s">
        <v>11312</v>
      </c>
      <c r="B5635" s="2669" t="s">
        <v>4415</v>
      </c>
      <c r="C5635" s="2669" t="s">
        <v>5059</v>
      </c>
      <c r="D5635" s="2669" t="s">
        <v>4415</v>
      </c>
      <c r="E5635" s="2669" t="s">
        <v>7794</v>
      </c>
      <c r="F5635" s="2669" t="s">
        <v>11313</v>
      </c>
      <c r="G5635" s="2669" t="s">
        <v>5311</v>
      </c>
      <c r="H5635" s="2669" t="s">
        <v>5064</v>
      </c>
      <c r="I5635" s="3025">
        <v>0</v>
      </c>
      <c r="J5635" s="3025">
        <v>66.900000000000006</v>
      </c>
      <c r="O5635">
        <f>SUMIF('3BL ACTUAL'!C:C,G5635,'3BL ACTUAL'!J:J)</f>
        <v>0</v>
      </c>
    </row>
    <row r="5636" spans="1:15">
      <c r="H5636" t="s">
        <v>7795</v>
      </c>
      <c r="O5636">
        <f>SUMIF('3BL ACTUAL'!C:C,G5636,'3BL ACTUAL'!J:J)</f>
        <v>0</v>
      </c>
    </row>
    <row r="5637" spans="1:15">
      <c r="O5637">
        <f>SUMIF('3BL ACTUAL'!C:C,G5637,'3BL ACTUAL'!J:J)</f>
        <v>0</v>
      </c>
    </row>
    <row r="5638" spans="1:15">
      <c r="H5638" s="2668" t="s">
        <v>11314</v>
      </c>
      <c r="O5638">
        <f>SUMIF('3BL ACTUAL'!C:C,G5638,'3BL ACTUAL'!J:J)</f>
        <v>0</v>
      </c>
    </row>
    <row r="5639" spans="1:15">
      <c r="A5639" s="2669" t="s">
        <v>11315</v>
      </c>
      <c r="B5639" s="2669" t="s">
        <v>5169</v>
      </c>
      <c r="C5639" s="2669" t="s">
        <v>5298</v>
      </c>
      <c r="D5639" s="2669" t="s">
        <v>5299</v>
      </c>
      <c r="E5639" s="2669" t="s">
        <v>11316</v>
      </c>
      <c r="F5639" s="2669" t="s">
        <v>11317</v>
      </c>
      <c r="G5639" s="2669" t="s">
        <v>5369</v>
      </c>
      <c r="H5639" s="2669" t="s">
        <v>11318</v>
      </c>
      <c r="I5639" s="3025">
        <v>370883.25</v>
      </c>
      <c r="J5639" s="3025">
        <v>0</v>
      </c>
      <c r="O5639">
        <f>SUMIF('3BL ACTUAL'!C:C,G5639,'3BL ACTUAL'!J:J)</f>
        <v>0</v>
      </c>
    </row>
    <row r="5640" spans="1:15">
      <c r="A5640" s="2669" t="s">
        <v>11315</v>
      </c>
      <c r="B5640" s="2669" t="s">
        <v>5169</v>
      </c>
      <c r="C5640" s="2669" t="s">
        <v>5298</v>
      </c>
      <c r="D5640" s="2669" t="s">
        <v>5299</v>
      </c>
      <c r="E5640" s="2669" t="s">
        <v>11316</v>
      </c>
      <c r="F5640" s="2669" t="s">
        <v>11317</v>
      </c>
      <c r="G5640" s="2669" t="s">
        <v>5320</v>
      </c>
      <c r="H5640" s="2669" t="s">
        <v>5388</v>
      </c>
      <c r="I5640" s="3025">
        <v>0</v>
      </c>
      <c r="J5640" s="3025">
        <v>0</v>
      </c>
      <c r="O5640">
        <f>SUMIF('3BL ACTUAL'!C:C,G5640,'3BL ACTUAL'!J:J)</f>
        <v>0</v>
      </c>
    </row>
    <row r="5641" spans="1:15">
      <c r="A5641" s="2669" t="s">
        <v>11315</v>
      </c>
      <c r="B5641" s="2669" t="s">
        <v>5169</v>
      </c>
      <c r="C5641" s="2669" t="s">
        <v>5298</v>
      </c>
      <c r="D5641" s="2669" t="s">
        <v>5299</v>
      </c>
      <c r="E5641" s="2669" t="s">
        <v>11316</v>
      </c>
      <c r="F5641" s="2669" t="s">
        <v>11317</v>
      </c>
      <c r="G5641" s="2669" t="s">
        <v>5323</v>
      </c>
      <c r="H5641" s="2669" t="s">
        <v>11319</v>
      </c>
      <c r="I5641" s="3025">
        <v>0</v>
      </c>
      <c r="J5641" s="3025">
        <v>41.23</v>
      </c>
      <c r="O5641">
        <f>SUMIF('3BL ACTUAL'!C:C,G5641,'3BL ACTUAL'!J:J)</f>
        <v>0</v>
      </c>
    </row>
    <row r="5642" spans="1:15">
      <c r="A5642" s="2669" t="s">
        <v>11315</v>
      </c>
      <c r="B5642" s="2669" t="s">
        <v>5169</v>
      </c>
      <c r="C5642" s="2669" t="s">
        <v>5298</v>
      </c>
      <c r="D5642" s="2669" t="s">
        <v>5299</v>
      </c>
      <c r="E5642" s="2669" t="s">
        <v>11316</v>
      </c>
      <c r="F5642" s="2669" t="s">
        <v>11317</v>
      </c>
      <c r="G5642" s="2669" t="s">
        <v>5328</v>
      </c>
      <c r="H5642" s="2669" t="s">
        <v>11320</v>
      </c>
      <c r="I5642" s="3025">
        <v>0</v>
      </c>
      <c r="J5642" s="3025">
        <v>60.52</v>
      </c>
      <c r="O5642">
        <f>SUMIF('3BL ACTUAL'!C:C,G5642,'3BL ACTUAL'!J:J)</f>
        <v>0</v>
      </c>
    </row>
    <row r="5643" spans="1:15">
      <c r="A5643" s="2669" t="s">
        <v>11315</v>
      </c>
      <c r="B5643" s="2669" t="s">
        <v>5169</v>
      </c>
      <c r="C5643" s="2669" t="s">
        <v>5298</v>
      </c>
      <c r="D5643" s="2669" t="s">
        <v>5299</v>
      </c>
      <c r="E5643" s="2669" t="s">
        <v>11316</v>
      </c>
      <c r="F5643" s="2669" t="s">
        <v>11317</v>
      </c>
      <c r="G5643" s="2669" t="s">
        <v>5366</v>
      </c>
      <c r="H5643" s="2669" t="s">
        <v>11321</v>
      </c>
      <c r="I5643" s="3025">
        <v>0</v>
      </c>
      <c r="J5643" s="3025">
        <v>82.47</v>
      </c>
      <c r="O5643">
        <f>SUMIF('3BL ACTUAL'!C:C,G5643,'3BL ACTUAL'!J:J)</f>
        <v>0</v>
      </c>
    </row>
    <row r="5644" spans="1:15">
      <c r="A5644" s="2669" t="s">
        <v>11315</v>
      </c>
      <c r="B5644" s="2669" t="s">
        <v>5169</v>
      </c>
      <c r="C5644" s="2669" t="s">
        <v>5298</v>
      </c>
      <c r="D5644" s="2669" t="s">
        <v>5299</v>
      </c>
      <c r="E5644" s="2669" t="s">
        <v>11316</v>
      </c>
      <c r="F5644" s="2669" t="s">
        <v>11317</v>
      </c>
      <c r="G5644" s="2669" t="s">
        <v>5334</v>
      </c>
      <c r="H5644" s="2669" t="s">
        <v>11322</v>
      </c>
      <c r="I5644" s="3025">
        <v>0</v>
      </c>
      <c r="J5644" s="3025">
        <v>143.06</v>
      </c>
      <c r="O5644">
        <f>SUMIF('3BL ACTUAL'!C:C,G5644,'3BL ACTUAL'!J:J)</f>
        <v>0</v>
      </c>
    </row>
    <row r="5645" spans="1:15">
      <c r="A5645" s="2669" t="s">
        <v>11315</v>
      </c>
      <c r="B5645" s="2669" t="s">
        <v>5169</v>
      </c>
      <c r="C5645" s="2669" t="s">
        <v>5298</v>
      </c>
      <c r="D5645" s="2669" t="s">
        <v>5299</v>
      </c>
      <c r="E5645" s="2669" t="s">
        <v>11316</v>
      </c>
      <c r="F5645" s="2669" t="s">
        <v>11317</v>
      </c>
      <c r="G5645" s="2669" t="s">
        <v>5332</v>
      </c>
      <c r="H5645" s="2669" t="s">
        <v>11323</v>
      </c>
      <c r="I5645" s="3025">
        <v>0</v>
      </c>
      <c r="J5645" s="3025">
        <v>202.49</v>
      </c>
      <c r="O5645">
        <f>SUMIF('3BL ACTUAL'!C:C,G5645,'3BL ACTUAL'!J:J)</f>
        <v>0</v>
      </c>
    </row>
    <row r="5646" spans="1:15">
      <c r="A5646" s="2669" t="s">
        <v>11315</v>
      </c>
      <c r="B5646" s="2669" t="s">
        <v>5169</v>
      </c>
      <c r="C5646" s="2669" t="s">
        <v>5298</v>
      </c>
      <c r="D5646" s="2669" t="s">
        <v>5299</v>
      </c>
      <c r="E5646" s="2669" t="s">
        <v>11316</v>
      </c>
      <c r="F5646" s="2669" t="s">
        <v>11317</v>
      </c>
      <c r="G5646" s="2669" t="s">
        <v>5324</v>
      </c>
      <c r="H5646" s="2669" t="s">
        <v>11324</v>
      </c>
      <c r="I5646" s="3025">
        <v>0</v>
      </c>
      <c r="J5646" s="3025">
        <v>213.91</v>
      </c>
      <c r="O5646">
        <f>SUMIF('3BL ACTUAL'!C:C,G5646,'3BL ACTUAL'!J:J)</f>
        <v>0</v>
      </c>
    </row>
    <row r="5647" spans="1:15">
      <c r="A5647" s="2669" t="s">
        <v>11315</v>
      </c>
      <c r="B5647" s="2669" t="s">
        <v>5169</v>
      </c>
      <c r="C5647" s="2669" t="s">
        <v>5298</v>
      </c>
      <c r="D5647" s="2669" t="s">
        <v>5299</v>
      </c>
      <c r="E5647" s="2669" t="s">
        <v>11316</v>
      </c>
      <c r="F5647" s="2669" t="s">
        <v>11317</v>
      </c>
      <c r="G5647" s="2669" t="s">
        <v>5318</v>
      </c>
      <c r="H5647" s="2669" t="s">
        <v>11325</v>
      </c>
      <c r="I5647" s="3025">
        <v>0</v>
      </c>
      <c r="J5647" s="3025">
        <v>252.56</v>
      </c>
      <c r="O5647">
        <f>SUMIF('3BL ACTUAL'!C:C,G5647,'3BL ACTUAL'!J:J)</f>
        <v>0</v>
      </c>
    </row>
    <row r="5648" spans="1:15">
      <c r="A5648" s="2669" t="s">
        <v>11315</v>
      </c>
      <c r="B5648" s="2669" t="s">
        <v>5169</v>
      </c>
      <c r="C5648" s="2669" t="s">
        <v>5298</v>
      </c>
      <c r="D5648" s="2669" t="s">
        <v>5299</v>
      </c>
      <c r="E5648" s="2669" t="s">
        <v>11316</v>
      </c>
      <c r="F5648" s="2669" t="s">
        <v>11317</v>
      </c>
      <c r="G5648" s="2669" t="s">
        <v>5353</v>
      </c>
      <c r="H5648" s="2669" t="s">
        <v>11326</v>
      </c>
      <c r="I5648" s="3025">
        <v>0</v>
      </c>
      <c r="J5648" s="3025">
        <v>322.20999999999998</v>
      </c>
      <c r="O5648">
        <f>SUMIF('3BL ACTUAL'!C:C,G5648,'3BL ACTUAL'!J:J)</f>
        <v>0</v>
      </c>
    </row>
    <row r="5649" spans="1:15">
      <c r="A5649" s="2669" t="s">
        <v>11315</v>
      </c>
      <c r="B5649" s="2669" t="s">
        <v>5169</v>
      </c>
      <c r="C5649" s="2669" t="s">
        <v>5298</v>
      </c>
      <c r="D5649" s="2669" t="s">
        <v>5299</v>
      </c>
      <c r="E5649" s="2669" t="s">
        <v>11316</v>
      </c>
      <c r="F5649" s="2669" t="s">
        <v>11317</v>
      </c>
      <c r="G5649" s="2669" t="s">
        <v>5316</v>
      </c>
      <c r="H5649" s="2669" t="s">
        <v>11327</v>
      </c>
      <c r="I5649" s="3025">
        <v>0</v>
      </c>
      <c r="J5649" s="3025">
        <v>334.93</v>
      </c>
      <c r="O5649">
        <f>SUMIF('3BL ACTUAL'!C:C,G5649,'3BL ACTUAL'!J:J)</f>
        <v>0</v>
      </c>
    </row>
    <row r="5650" spans="1:15">
      <c r="A5650" s="2669" t="s">
        <v>11315</v>
      </c>
      <c r="B5650" s="2669" t="s">
        <v>5169</v>
      </c>
      <c r="C5650" s="2669" t="s">
        <v>5298</v>
      </c>
      <c r="D5650" s="2669" t="s">
        <v>5299</v>
      </c>
      <c r="E5650" s="2669" t="s">
        <v>11316</v>
      </c>
      <c r="F5650" s="2669" t="s">
        <v>11317</v>
      </c>
      <c r="G5650" s="2669" t="s">
        <v>5342</v>
      </c>
      <c r="H5650" s="2669" t="s">
        <v>11328</v>
      </c>
      <c r="I5650" s="3025">
        <v>0</v>
      </c>
      <c r="J5650" s="3025">
        <v>409.22</v>
      </c>
      <c r="O5650">
        <f>SUMIF('3BL ACTUAL'!C:C,G5650,'3BL ACTUAL'!J:J)</f>
        <v>0</v>
      </c>
    </row>
    <row r="5651" spans="1:15">
      <c r="A5651" s="2669" t="s">
        <v>11315</v>
      </c>
      <c r="B5651" s="2669" t="s">
        <v>5169</v>
      </c>
      <c r="C5651" s="2669" t="s">
        <v>5298</v>
      </c>
      <c r="D5651" s="2669" t="s">
        <v>5299</v>
      </c>
      <c r="E5651" s="2669" t="s">
        <v>11316</v>
      </c>
      <c r="F5651" s="2669" t="s">
        <v>11317</v>
      </c>
      <c r="G5651" s="2669" t="s">
        <v>5341</v>
      </c>
      <c r="H5651" s="2669" t="s">
        <v>11329</v>
      </c>
      <c r="I5651" s="3025">
        <v>0</v>
      </c>
      <c r="J5651" s="3025">
        <v>489.8</v>
      </c>
      <c r="O5651">
        <f>SUMIF('3BL ACTUAL'!C:C,G5651,'3BL ACTUAL'!J:J)</f>
        <v>0</v>
      </c>
    </row>
    <row r="5652" spans="1:15">
      <c r="A5652" s="2669" t="s">
        <v>11315</v>
      </c>
      <c r="B5652" s="2669" t="s">
        <v>5169</v>
      </c>
      <c r="C5652" s="2669" t="s">
        <v>5298</v>
      </c>
      <c r="D5652" s="2669" t="s">
        <v>5299</v>
      </c>
      <c r="E5652" s="2669" t="s">
        <v>11316</v>
      </c>
      <c r="F5652" s="2669" t="s">
        <v>11317</v>
      </c>
      <c r="G5652" s="2669" t="s">
        <v>5322</v>
      </c>
      <c r="H5652" s="2669" t="s">
        <v>11330</v>
      </c>
      <c r="I5652" s="3025">
        <v>0</v>
      </c>
      <c r="J5652" s="3025">
        <v>546.36</v>
      </c>
      <c r="O5652">
        <f>SUMIF('3BL ACTUAL'!C:C,G5652,'3BL ACTUAL'!J:J)</f>
        <v>0</v>
      </c>
    </row>
    <row r="5653" spans="1:15">
      <c r="A5653" s="2669" t="s">
        <v>11315</v>
      </c>
      <c r="B5653" s="2669" t="s">
        <v>5169</v>
      </c>
      <c r="C5653" s="2669" t="s">
        <v>5298</v>
      </c>
      <c r="D5653" s="2669" t="s">
        <v>5299</v>
      </c>
      <c r="E5653" s="2669" t="s">
        <v>11316</v>
      </c>
      <c r="F5653" s="2669" t="s">
        <v>11317</v>
      </c>
      <c r="G5653" s="2669" t="s">
        <v>5319</v>
      </c>
      <c r="H5653" s="2669" t="s">
        <v>11331</v>
      </c>
      <c r="I5653" s="3025">
        <v>0</v>
      </c>
      <c r="J5653" s="3025">
        <v>683.74</v>
      </c>
      <c r="O5653">
        <f>SUMIF('3BL ACTUAL'!C:C,G5653,'3BL ACTUAL'!J:J)</f>
        <v>0</v>
      </c>
    </row>
    <row r="5654" spans="1:15">
      <c r="A5654" s="2669" t="s">
        <v>11315</v>
      </c>
      <c r="B5654" s="2669" t="s">
        <v>5169</v>
      </c>
      <c r="C5654" s="2669" t="s">
        <v>5298</v>
      </c>
      <c r="D5654" s="2669" t="s">
        <v>5299</v>
      </c>
      <c r="E5654" s="2669" t="s">
        <v>11316</v>
      </c>
      <c r="F5654" s="2669" t="s">
        <v>11317</v>
      </c>
      <c r="G5654" s="2669" t="s">
        <v>5331</v>
      </c>
      <c r="H5654" s="2669" t="s">
        <v>11332</v>
      </c>
      <c r="I5654" s="3025">
        <v>0</v>
      </c>
      <c r="J5654" s="3025">
        <v>781.16</v>
      </c>
      <c r="O5654">
        <f>SUMIF('3BL ACTUAL'!C:C,G5654,'3BL ACTUAL'!J:J)</f>
        <v>0</v>
      </c>
    </row>
    <row r="5655" spans="1:15">
      <c r="A5655" s="2669" t="s">
        <v>11315</v>
      </c>
      <c r="B5655" s="2669" t="s">
        <v>5169</v>
      </c>
      <c r="C5655" s="2669" t="s">
        <v>5298</v>
      </c>
      <c r="D5655" s="2669" t="s">
        <v>5299</v>
      </c>
      <c r="E5655" s="2669" t="s">
        <v>11316</v>
      </c>
      <c r="F5655" s="2669" t="s">
        <v>11317</v>
      </c>
      <c r="G5655" s="2669" t="s">
        <v>5337</v>
      </c>
      <c r="H5655" s="2669" t="s">
        <v>11333</v>
      </c>
      <c r="I5655" s="3025">
        <v>0</v>
      </c>
      <c r="J5655" s="3025">
        <v>887.08</v>
      </c>
      <c r="O5655">
        <f>SUMIF('3BL ACTUAL'!C:C,G5655,'3BL ACTUAL'!J:J)</f>
        <v>0</v>
      </c>
    </row>
    <row r="5656" spans="1:15">
      <c r="A5656" s="2669" t="s">
        <v>11315</v>
      </c>
      <c r="B5656" s="2669" t="s">
        <v>5169</v>
      </c>
      <c r="C5656" s="2669" t="s">
        <v>5298</v>
      </c>
      <c r="D5656" s="2669" t="s">
        <v>5299</v>
      </c>
      <c r="E5656" s="2669" t="s">
        <v>11316</v>
      </c>
      <c r="F5656" s="2669" t="s">
        <v>11317</v>
      </c>
      <c r="G5656" s="2669" t="s">
        <v>5344</v>
      </c>
      <c r="H5656" s="2669" t="s">
        <v>11334</v>
      </c>
      <c r="I5656" s="3025">
        <v>0</v>
      </c>
      <c r="J5656" s="3025">
        <v>1030.8900000000001</v>
      </c>
      <c r="O5656">
        <f>SUMIF('3BL ACTUAL'!C:C,G5656,'3BL ACTUAL'!J:J)</f>
        <v>0</v>
      </c>
    </row>
    <row r="5657" spans="1:15">
      <c r="A5657" s="2669" t="s">
        <v>11315</v>
      </c>
      <c r="B5657" s="2669" t="s">
        <v>5169</v>
      </c>
      <c r="C5657" s="2669" t="s">
        <v>5298</v>
      </c>
      <c r="D5657" s="2669" t="s">
        <v>5299</v>
      </c>
      <c r="E5657" s="2669" t="s">
        <v>11316</v>
      </c>
      <c r="F5657" s="2669" t="s">
        <v>11317</v>
      </c>
      <c r="G5657" s="2669" t="s">
        <v>5345</v>
      </c>
      <c r="H5657" s="2669" t="s">
        <v>11335</v>
      </c>
      <c r="I5657" s="3025">
        <v>0</v>
      </c>
      <c r="J5657" s="3025">
        <v>1072.1199999999999</v>
      </c>
      <c r="O5657">
        <f>SUMIF('3BL ACTUAL'!C:C,G5657,'3BL ACTUAL'!J:J)</f>
        <v>0</v>
      </c>
    </row>
    <row r="5658" spans="1:15">
      <c r="A5658" s="2669" t="s">
        <v>11315</v>
      </c>
      <c r="B5658" s="2669" t="s">
        <v>5169</v>
      </c>
      <c r="C5658" s="2669" t="s">
        <v>5298</v>
      </c>
      <c r="D5658" s="2669" t="s">
        <v>5299</v>
      </c>
      <c r="E5658" s="2669" t="s">
        <v>11316</v>
      </c>
      <c r="F5658" s="2669" t="s">
        <v>11317</v>
      </c>
      <c r="G5658" s="2669" t="s">
        <v>5313</v>
      </c>
      <c r="H5658" s="2669" t="s">
        <v>11336</v>
      </c>
      <c r="I5658" s="3025">
        <v>0</v>
      </c>
      <c r="J5658" s="3025">
        <v>1353.04</v>
      </c>
      <c r="O5658">
        <f>SUMIF('3BL ACTUAL'!C:C,G5658,'3BL ACTUAL'!J:J)</f>
        <v>0</v>
      </c>
    </row>
    <row r="5659" spans="1:15">
      <c r="A5659" s="2669" t="s">
        <v>11315</v>
      </c>
      <c r="B5659" s="2669" t="s">
        <v>5169</v>
      </c>
      <c r="C5659" s="2669" t="s">
        <v>5298</v>
      </c>
      <c r="D5659" s="2669" t="s">
        <v>5299</v>
      </c>
      <c r="E5659" s="2669" t="s">
        <v>11316</v>
      </c>
      <c r="F5659" s="2669" t="s">
        <v>11317</v>
      </c>
      <c r="G5659" s="2669" t="s">
        <v>5325</v>
      </c>
      <c r="H5659" s="2669" t="s">
        <v>11337</v>
      </c>
      <c r="I5659" s="3025">
        <v>0</v>
      </c>
      <c r="J5659" s="3025">
        <v>1426.43</v>
      </c>
      <c r="O5659">
        <f>SUMIF('3BL ACTUAL'!C:C,G5659,'3BL ACTUAL'!J:J)</f>
        <v>0</v>
      </c>
    </row>
    <row r="5660" spans="1:15">
      <c r="A5660" s="2669" t="s">
        <v>11315</v>
      </c>
      <c r="B5660" s="2669" t="s">
        <v>5169</v>
      </c>
      <c r="C5660" s="2669" t="s">
        <v>5298</v>
      </c>
      <c r="D5660" s="2669" t="s">
        <v>5299</v>
      </c>
      <c r="E5660" s="2669" t="s">
        <v>11316</v>
      </c>
      <c r="F5660" s="2669" t="s">
        <v>11317</v>
      </c>
      <c r="G5660" s="2669" t="s">
        <v>5346</v>
      </c>
      <c r="H5660" s="2669" t="s">
        <v>11338</v>
      </c>
      <c r="I5660" s="3025">
        <v>0</v>
      </c>
      <c r="J5660" s="3025">
        <v>1450.19</v>
      </c>
      <c r="O5660">
        <f>SUMIF('3BL ACTUAL'!C:C,G5660,'3BL ACTUAL'!J:J)</f>
        <v>0</v>
      </c>
    </row>
    <row r="5661" spans="1:15">
      <c r="A5661" s="2669" t="s">
        <v>11315</v>
      </c>
      <c r="B5661" s="2669" t="s">
        <v>5169</v>
      </c>
      <c r="C5661" s="2669" t="s">
        <v>5298</v>
      </c>
      <c r="D5661" s="2669" t="s">
        <v>5299</v>
      </c>
      <c r="E5661" s="2669" t="s">
        <v>11316</v>
      </c>
      <c r="F5661" s="2669" t="s">
        <v>11317</v>
      </c>
      <c r="G5661" s="2669" t="s">
        <v>5339</v>
      </c>
      <c r="H5661" s="2669" t="s">
        <v>11339</v>
      </c>
      <c r="I5661" s="3025">
        <v>0</v>
      </c>
      <c r="J5661" s="3025">
        <v>1695.65</v>
      </c>
      <c r="O5661">
        <f>SUMIF('3BL ACTUAL'!C:C,G5661,'3BL ACTUAL'!J:J)</f>
        <v>0</v>
      </c>
    </row>
    <row r="5662" spans="1:15">
      <c r="A5662" s="2669" t="s">
        <v>11315</v>
      </c>
      <c r="B5662" s="2669" t="s">
        <v>5169</v>
      </c>
      <c r="C5662" s="2669" t="s">
        <v>5298</v>
      </c>
      <c r="D5662" s="2669" t="s">
        <v>5299</v>
      </c>
      <c r="E5662" s="2669" t="s">
        <v>11316</v>
      </c>
      <c r="F5662" s="2669" t="s">
        <v>11317</v>
      </c>
      <c r="G5662" s="2669" t="s">
        <v>5329</v>
      </c>
      <c r="H5662" s="2669" t="s">
        <v>11340</v>
      </c>
      <c r="I5662" s="3025">
        <v>0</v>
      </c>
      <c r="J5662" s="3025">
        <v>1772.04</v>
      </c>
      <c r="O5662">
        <f>SUMIF('3BL ACTUAL'!C:C,G5662,'3BL ACTUAL'!J:J)</f>
        <v>0</v>
      </c>
    </row>
    <row r="5663" spans="1:15">
      <c r="A5663" s="2669" t="s">
        <v>11315</v>
      </c>
      <c r="B5663" s="2669" t="s">
        <v>5169</v>
      </c>
      <c r="C5663" s="2669" t="s">
        <v>5298</v>
      </c>
      <c r="D5663" s="2669" t="s">
        <v>5299</v>
      </c>
      <c r="E5663" s="2669" t="s">
        <v>11316</v>
      </c>
      <c r="F5663" s="2669" t="s">
        <v>11317</v>
      </c>
      <c r="G5663" s="2669" t="s">
        <v>5330</v>
      </c>
      <c r="H5663" s="2669" t="s">
        <v>11341</v>
      </c>
      <c r="I5663" s="3025">
        <v>0</v>
      </c>
      <c r="J5663" s="3025">
        <v>3092.68</v>
      </c>
      <c r="O5663">
        <f>SUMIF('3BL ACTUAL'!C:C,G5663,'3BL ACTUAL'!J:J)</f>
        <v>0</v>
      </c>
    </row>
    <row r="5664" spans="1:15">
      <c r="A5664" s="2669" t="s">
        <v>11315</v>
      </c>
      <c r="B5664" s="2669" t="s">
        <v>5169</v>
      </c>
      <c r="C5664" s="2669" t="s">
        <v>5298</v>
      </c>
      <c r="D5664" s="2669" t="s">
        <v>5299</v>
      </c>
      <c r="E5664" s="2669" t="s">
        <v>11316</v>
      </c>
      <c r="F5664" s="2669" t="s">
        <v>11317</v>
      </c>
      <c r="G5664" s="2669" t="s">
        <v>5359</v>
      </c>
      <c r="H5664" s="2669" t="s">
        <v>11342</v>
      </c>
      <c r="I5664" s="3025">
        <v>0</v>
      </c>
      <c r="J5664" s="3025">
        <v>3245.73</v>
      </c>
      <c r="O5664">
        <f>SUMIF('3BL ACTUAL'!C:C,G5664,'3BL ACTUAL'!J:J)</f>
        <v>0</v>
      </c>
    </row>
    <row r="5665" spans="1:15">
      <c r="A5665" s="2669" t="s">
        <v>11315</v>
      </c>
      <c r="B5665" s="2669" t="s">
        <v>5169</v>
      </c>
      <c r="C5665" s="2669" t="s">
        <v>5298</v>
      </c>
      <c r="D5665" s="2669" t="s">
        <v>5299</v>
      </c>
      <c r="E5665" s="2669" t="s">
        <v>11316</v>
      </c>
      <c r="F5665" s="2669" t="s">
        <v>11317</v>
      </c>
      <c r="G5665" s="2669" t="s">
        <v>5343</v>
      </c>
      <c r="H5665" s="2669" t="s">
        <v>11343</v>
      </c>
      <c r="I5665" s="3025">
        <v>0</v>
      </c>
      <c r="J5665" s="3025">
        <v>4034.27</v>
      </c>
      <c r="O5665">
        <f>SUMIF('3BL ACTUAL'!C:C,G5665,'3BL ACTUAL'!J:J)</f>
        <v>0</v>
      </c>
    </row>
    <row r="5666" spans="1:15">
      <c r="A5666" s="2669" t="s">
        <v>11315</v>
      </c>
      <c r="B5666" s="2669" t="s">
        <v>5169</v>
      </c>
      <c r="C5666" s="2669" t="s">
        <v>5298</v>
      </c>
      <c r="D5666" s="2669" t="s">
        <v>5299</v>
      </c>
      <c r="E5666" s="2669" t="s">
        <v>11316</v>
      </c>
      <c r="F5666" s="2669" t="s">
        <v>11317</v>
      </c>
      <c r="G5666" s="2669" t="s">
        <v>5348</v>
      </c>
      <c r="H5666" s="2669" t="s">
        <v>11344</v>
      </c>
      <c r="I5666" s="3025">
        <v>0</v>
      </c>
      <c r="J5666" s="3025">
        <v>5595.03</v>
      </c>
      <c r="O5666">
        <f>SUMIF('3BL ACTUAL'!C:C,G5666,'3BL ACTUAL'!J:J)</f>
        <v>0</v>
      </c>
    </row>
    <row r="5667" spans="1:15">
      <c r="A5667" s="2669" t="s">
        <v>11315</v>
      </c>
      <c r="B5667" s="2669" t="s">
        <v>5169</v>
      </c>
      <c r="C5667" s="2669" t="s">
        <v>5298</v>
      </c>
      <c r="D5667" s="2669" t="s">
        <v>5299</v>
      </c>
      <c r="E5667" s="2669" t="s">
        <v>11316</v>
      </c>
      <c r="F5667" s="2669" t="s">
        <v>11317</v>
      </c>
      <c r="G5667" s="2669" t="s">
        <v>5315</v>
      </c>
      <c r="H5667" s="2669" t="s">
        <v>5278</v>
      </c>
      <c r="I5667" s="3025">
        <v>0</v>
      </c>
      <c r="J5667" s="3025">
        <v>5617.88</v>
      </c>
      <c r="O5667">
        <f>SUMIF('3BL ACTUAL'!C:C,G5667,'3BL ACTUAL'!J:J)</f>
        <v>0</v>
      </c>
    </row>
    <row r="5668" spans="1:15">
      <c r="A5668" s="2669" t="s">
        <v>11315</v>
      </c>
      <c r="B5668" s="2669" t="s">
        <v>5169</v>
      </c>
      <c r="C5668" s="2669" t="s">
        <v>5298</v>
      </c>
      <c r="D5668" s="2669" t="s">
        <v>5299</v>
      </c>
      <c r="E5668" s="2669" t="s">
        <v>11316</v>
      </c>
      <c r="F5668" s="2669" t="s">
        <v>11317</v>
      </c>
      <c r="G5668" s="2669" t="s">
        <v>5317</v>
      </c>
      <c r="H5668" s="2669" t="s">
        <v>11345</v>
      </c>
      <c r="I5668" s="3025">
        <v>0</v>
      </c>
      <c r="J5668" s="3025">
        <v>7177.6</v>
      </c>
      <c r="O5668">
        <f>SUMIF('3BL ACTUAL'!C:C,G5668,'3BL ACTUAL'!J:J)</f>
        <v>0</v>
      </c>
    </row>
    <row r="5669" spans="1:15">
      <c r="A5669" s="2669" t="s">
        <v>11315</v>
      </c>
      <c r="B5669" s="2669" t="s">
        <v>5169</v>
      </c>
      <c r="C5669" s="2669" t="s">
        <v>5298</v>
      </c>
      <c r="D5669" s="2669" t="s">
        <v>5299</v>
      </c>
      <c r="E5669" s="2669" t="s">
        <v>11316</v>
      </c>
      <c r="F5669" s="2669" t="s">
        <v>11317</v>
      </c>
      <c r="G5669" s="2669" t="s">
        <v>5338</v>
      </c>
      <c r="H5669" s="2669" t="s">
        <v>11346</v>
      </c>
      <c r="I5669" s="3025">
        <v>0</v>
      </c>
      <c r="J5669" s="3025">
        <v>7208.83</v>
      </c>
      <c r="O5669">
        <f>SUMIF('3BL ACTUAL'!C:C,G5669,'3BL ACTUAL'!J:J)</f>
        <v>0</v>
      </c>
    </row>
    <row r="5670" spans="1:15">
      <c r="A5670" s="2669" t="s">
        <v>11315</v>
      </c>
      <c r="B5670" s="2669" t="s">
        <v>5169</v>
      </c>
      <c r="C5670" s="2669" t="s">
        <v>5298</v>
      </c>
      <c r="D5670" s="2669" t="s">
        <v>5299</v>
      </c>
      <c r="E5670" s="2669" t="s">
        <v>11316</v>
      </c>
      <c r="F5670" s="2669" t="s">
        <v>11317</v>
      </c>
      <c r="G5670" s="2669" t="s">
        <v>5347</v>
      </c>
      <c r="H5670" s="2669" t="s">
        <v>11347</v>
      </c>
      <c r="I5670" s="3025">
        <v>0</v>
      </c>
      <c r="J5670" s="3025">
        <v>7224.39</v>
      </c>
      <c r="O5670">
        <f>SUMIF('3BL ACTUAL'!C:C,G5670,'3BL ACTUAL'!J:J)</f>
        <v>0</v>
      </c>
    </row>
    <row r="5671" spans="1:15">
      <c r="A5671" s="2669" t="s">
        <v>11315</v>
      </c>
      <c r="B5671" s="2669" t="s">
        <v>5169</v>
      </c>
      <c r="C5671" s="2669" t="s">
        <v>5298</v>
      </c>
      <c r="D5671" s="2669" t="s">
        <v>5299</v>
      </c>
      <c r="E5671" s="2669" t="s">
        <v>11316</v>
      </c>
      <c r="F5671" s="2669" t="s">
        <v>11317</v>
      </c>
      <c r="G5671" s="2669" t="s">
        <v>5432</v>
      </c>
      <c r="H5671" s="2669" t="s">
        <v>11348</v>
      </c>
      <c r="I5671" s="3025">
        <v>0</v>
      </c>
      <c r="J5671" s="3025">
        <v>15233.86</v>
      </c>
      <c r="O5671">
        <f>SUMIF('3BL ACTUAL'!C:C,G5671,'3BL ACTUAL'!J:J)</f>
        <v>0</v>
      </c>
    </row>
    <row r="5672" spans="1:15">
      <c r="A5672" s="2669" t="s">
        <v>11315</v>
      </c>
      <c r="B5672" s="2669" t="s">
        <v>5169</v>
      </c>
      <c r="C5672" s="2669" t="s">
        <v>5298</v>
      </c>
      <c r="D5672" s="2669" t="s">
        <v>5299</v>
      </c>
      <c r="E5672" s="2669" t="s">
        <v>11316</v>
      </c>
      <c r="F5672" s="2669" t="s">
        <v>11317</v>
      </c>
      <c r="G5672" s="2669" t="s">
        <v>5340</v>
      </c>
      <c r="H5672" s="2669" t="s">
        <v>11349</v>
      </c>
      <c r="I5672" s="3025">
        <v>0</v>
      </c>
      <c r="J5672" s="3025">
        <v>20921.62</v>
      </c>
      <c r="O5672">
        <f>SUMIF('3BL ACTUAL'!C:C,G5672,'3BL ACTUAL'!J:J)</f>
        <v>0</v>
      </c>
    </row>
    <row r="5673" spans="1:15">
      <c r="A5673" s="2669" t="s">
        <v>11315</v>
      </c>
      <c r="B5673" s="2669" t="s">
        <v>5169</v>
      </c>
      <c r="C5673" s="2669" t="s">
        <v>5298</v>
      </c>
      <c r="D5673" s="2669" t="s">
        <v>5299</v>
      </c>
      <c r="E5673" s="2669" t="s">
        <v>11316</v>
      </c>
      <c r="F5673" s="2669" t="s">
        <v>11317</v>
      </c>
      <c r="G5673" s="2669" t="s">
        <v>5309</v>
      </c>
      <c r="H5673" s="2669" t="s">
        <v>5279</v>
      </c>
      <c r="I5673" s="3025">
        <v>0</v>
      </c>
      <c r="J5673" s="3025">
        <v>67135.41</v>
      </c>
      <c r="O5673">
        <f>SUMIF('3BL ACTUAL'!C:C,G5673,'3BL ACTUAL'!J:J)</f>
        <v>0</v>
      </c>
    </row>
    <row r="5674" spans="1:15">
      <c r="A5674" s="2669" t="s">
        <v>11315</v>
      </c>
      <c r="B5674" s="2669" t="s">
        <v>5169</v>
      </c>
      <c r="C5674" s="2669" t="s">
        <v>5298</v>
      </c>
      <c r="D5674" s="2669" t="s">
        <v>5299</v>
      </c>
      <c r="E5674" s="2669" t="s">
        <v>11316</v>
      </c>
      <c r="F5674" s="2669" t="s">
        <v>11317</v>
      </c>
      <c r="G5674" s="2669" t="s">
        <v>5312</v>
      </c>
      <c r="H5674" s="2669" t="s">
        <v>11350</v>
      </c>
      <c r="I5674" s="3025">
        <v>0</v>
      </c>
      <c r="J5674" s="3025">
        <v>79525.210000000006</v>
      </c>
      <c r="O5674">
        <f>SUMIF('3BL ACTUAL'!C:C,G5674,'3BL ACTUAL'!J:J)</f>
        <v>0</v>
      </c>
    </row>
    <row r="5675" spans="1:15">
      <c r="A5675" s="2669" t="s">
        <v>11315</v>
      </c>
      <c r="B5675" s="2669" t="s">
        <v>5169</v>
      </c>
      <c r="C5675" s="2669" t="s">
        <v>5298</v>
      </c>
      <c r="D5675" s="2669" t="s">
        <v>5299</v>
      </c>
      <c r="E5675" s="2669" t="s">
        <v>11316</v>
      </c>
      <c r="F5675" s="2669" t="s">
        <v>11317</v>
      </c>
      <c r="G5675" s="2669" t="s">
        <v>5326</v>
      </c>
      <c r="H5675" s="2669" t="s">
        <v>5280</v>
      </c>
      <c r="I5675" s="3025">
        <v>0</v>
      </c>
      <c r="J5675" s="3025">
        <v>129619.64</v>
      </c>
      <c r="O5675">
        <f>SUMIF('3BL ACTUAL'!C:C,G5675,'3BL ACTUAL'!J:J)</f>
        <v>0</v>
      </c>
    </row>
    <row r="5676" spans="1:15">
      <c r="H5676" t="s">
        <v>11351</v>
      </c>
      <c r="O5676">
        <f>SUMIF('3BL ACTUAL'!C:C,G5676,'3BL ACTUAL'!J:J)</f>
        <v>0</v>
      </c>
    </row>
    <row r="5677" spans="1:15">
      <c r="O5677">
        <f>SUMIF('3BL ACTUAL'!C:C,G5677,'3BL ACTUAL'!J:J)</f>
        <v>0</v>
      </c>
    </row>
    <row r="5678" spans="1:15">
      <c r="H5678" s="2668" t="s">
        <v>11360</v>
      </c>
      <c r="O5678">
        <f>SUMIF('3BL ACTUAL'!C:C,G5678,'3BL ACTUAL'!J:J)</f>
        <v>0</v>
      </c>
    </row>
    <row r="5679" spans="1:15">
      <c r="A5679" s="2669" t="s">
        <v>11361</v>
      </c>
      <c r="B5679" s="2669" t="s">
        <v>5169</v>
      </c>
      <c r="C5679" s="2669" t="s">
        <v>5298</v>
      </c>
      <c r="D5679" s="2669" t="s">
        <v>11362</v>
      </c>
      <c r="E5679" s="2669" t="s">
        <v>11363</v>
      </c>
      <c r="F5679" s="2669"/>
      <c r="G5679" s="2669"/>
      <c r="H5679" s="2669"/>
      <c r="I5679" s="3025"/>
      <c r="J5679" s="3025"/>
      <c r="O5679">
        <f>SUMIF('3BL ACTUAL'!C:C,G5679,'3BL ACTUAL'!J:J)</f>
        <v>0</v>
      </c>
    </row>
    <row r="5680" spans="1:15">
      <c r="A5680" s="2669"/>
      <c r="B5680" s="2669"/>
      <c r="C5680" s="2669"/>
      <c r="D5680" s="2669"/>
      <c r="E5680" s="2669"/>
      <c r="F5680" s="2669"/>
      <c r="G5680" s="2669"/>
      <c r="H5680" s="2669"/>
      <c r="I5680" s="3025"/>
      <c r="J5680" s="3025"/>
    </row>
    <row r="5681" spans="2:15">
      <c r="O5681">
        <f>SUMIF('3BL ACTUAL'!C:C,G5681,'3BL ACTUAL'!J:J)</f>
        <v>0</v>
      </c>
    </row>
    <row r="5682" spans="2:15">
      <c r="O5682">
        <f>SUMIF('3BL ACTUAL'!C:C,G5682,'3BL ACTUAL'!J:J)</f>
        <v>0</v>
      </c>
    </row>
    <row r="5683" spans="2:15">
      <c r="O5683">
        <f>SUMIF('3BL ACTUAL'!C:C,G5683,'3BL ACTUAL'!J:J)</f>
        <v>0</v>
      </c>
    </row>
    <row r="5684" spans="2:15">
      <c r="O5684">
        <f>SUMIF('3BL ACTUAL'!C:C,G5684,'3BL ACTUAL'!J:J)</f>
        <v>0</v>
      </c>
    </row>
    <row r="5685" spans="2:15">
      <c r="O5685">
        <f>SUMIF('3BL ACTUAL'!C:C,G5685,'3BL ACTUAL'!J:J)</f>
        <v>0</v>
      </c>
    </row>
    <row r="5686" spans="2:15">
      <c r="O5686">
        <f>SUMIF('3BL ACTUAL'!C:C,G5686,'3BL ACTUAL'!J:J)</f>
        <v>0</v>
      </c>
    </row>
    <row r="5687" spans="2:15">
      <c r="O5687">
        <f>SUMIF('3BL ACTUAL'!C:C,G5687,'3BL ACTUAL'!J:J)</f>
        <v>0</v>
      </c>
    </row>
    <row r="5688" spans="2:15">
      <c r="O5688">
        <f>SUMIF('3BL ACTUAL'!C:C,G5688,'3BL ACTUAL'!J:J)</f>
        <v>0</v>
      </c>
    </row>
    <row r="5689" spans="2:15">
      <c r="O5689">
        <f>SUMIF('3BL ACTUAL'!C:C,G5689,'3BL ACTUAL'!J:J)</f>
        <v>0</v>
      </c>
    </row>
    <row r="5690" spans="2:15">
      <c r="O5690">
        <f>SUMIF('3BL ACTUAL'!C:C,G5690,'3BL ACTUAL'!J:J)</f>
        <v>0</v>
      </c>
    </row>
    <row r="5691" spans="2:15" ht="15">
      <c r="B5691" s="110" t="s">
        <v>11366</v>
      </c>
      <c r="D5691" s="1460"/>
      <c r="E5691" s="1460"/>
      <c r="F5691" s="1460"/>
      <c r="G5691" s="3016" t="s">
        <v>5450</v>
      </c>
      <c r="H5691" s="3016" t="s">
        <v>9002</v>
      </c>
      <c r="I5691" s="3017" t="s">
        <v>846</v>
      </c>
      <c r="J5691" s="3015"/>
      <c r="K5691" s="1460"/>
      <c r="L5691" s="1488"/>
      <c r="M5691" s="1488"/>
      <c r="O5691">
        <f>SUMIF('3BL ACTUAL'!C:C,G5691,'3BL ACTUAL'!J:J)</f>
        <v>0</v>
      </c>
    </row>
    <row r="5692" spans="2:15" ht="15">
      <c r="B5692" s="110" t="s">
        <v>11366</v>
      </c>
      <c r="D5692" s="1460"/>
      <c r="E5692" s="1460" t="s">
        <v>11353</v>
      </c>
      <c r="F5692" s="1460"/>
      <c r="G5692" s="3018">
        <v>1</v>
      </c>
      <c r="H5692" s="3016" t="s">
        <v>675</v>
      </c>
      <c r="I5692" s="3017"/>
      <c r="J5692" s="3015"/>
      <c r="K5692" s="1460"/>
      <c r="O5692">
        <f>SUMIF('3BL ACTUAL'!C:C,G5692,'3BL ACTUAL'!J:J)</f>
        <v>0</v>
      </c>
    </row>
    <row r="5693" spans="2:15" ht="15">
      <c r="B5693" s="110" t="s">
        <v>11366</v>
      </c>
      <c r="D5693" s="1460"/>
      <c r="E5693" s="1460" t="s">
        <v>11353</v>
      </c>
      <c r="F5693" s="1460"/>
      <c r="G5693" s="3018">
        <v>1.01</v>
      </c>
      <c r="H5693" s="3016" t="s">
        <v>4927</v>
      </c>
      <c r="I5693" s="3017"/>
      <c r="J5693" s="3015"/>
      <c r="K5693" s="1460"/>
      <c r="O5693">
        <f>SUMIF('3BL ACTUAL'!C:C,G5693,'3BL ACTUAL'!J:J)</f>
        <v>0</v>
      </c>
    </row>
    <row r="5694" spans="2:15" ht="15">
      <c r="B5694" s="110" t="s">
        <v>11366</v>
      </c>
      <c r="D5694" s="1460"/>
      <c r="E5694" s="1460" t="s">
        <v>11353</v>
      </c>
      <c r="F5694" s="1460"/>
      <c r="G5694" s="3018" t="s">
        <v>5452</v>
      </c>
      <c r="H5694" s="3016" t="s">
        <v>4928</v>
      </c>
      <c r="I5694" s="3017"/>
      <c r="J5694" s="3015"/>
      <c r="K5694" s="1460"/>
      <c r="O5694">
        <f>SUMIF('3BL ACTUAL'!C:C,G5694,'3BL ACTUAL'!J:J)</f>
        <v>0</v>
      </c>
    </row>
    <row r="5695" spans="2:15" ht="15">
      <c r="B5695" s="110" t="s">
        <v>11366</v>
      </c>
      <c r="D5695" s="1460"/>
      <c r="E5695" s="1460" t="s">
        <v>11353</v>
      </c>
      <c r="F5695" s="1460"/>
      <c r="G5695" s="3018" t="s">
        <v>5453</v>
      </c>
      <c r="H5695" s="3016" t="s">
        <v>4929</v>
      </c>
      <c r="I5695" s="3017"/>
      <c r="J5695" s="3015"/>
      <c r="K5695" s="1460"/>
      <c r="O5695">
        <f>SUMIF('3BL ACTUAL'!C:C,G5695,'3BL ACTUAL'!J:J)</f>
        <v>0</v>
      </c>
    </row>
    <row r="5696" spans="2:15" ht="15">
      <c r="B5696" s="110" t="s">
        <v>11366</v>
      </c>
      <c r="D5696" s="1460"/>
      <c r="E5696" s="1460" t="s">
        <v>11353</v>
      </c>
      <c r="F5696" s="1460"/>
      <c r="G5696" s="3018" t="s">
        <v>5454</v>
      </c>
      <c r="H5696" s="3016" t="s">
        <v>4930</v>
      </c>
      <c r="I5696" s="3017"/>
      <c r="J5696" s="3015"/>
      <c r="K5696" s="1460"/>
      <c r="O5696">
        <f>SUMIF('3BL ACTUAL'!C:C,G5696,'3BL ACTUAL'!J:J)</f>
        <v>0</v>
      </c>
    </row>
    <row r="5697" spans="2:15">
      <c r="B5697" s="110" t="s">
        <v>11366</v>
      </c>
      <c r="D5697" s="1460"/>
      <c r="E5697" s="1460" t="s">
        <v>11353</v>
      </c>
      <c r="F5697" s="1460"/>
      <c r="G5697" s="3019" t="s">
        <v>5349</v>
      </c>
      <c r="H5697" s="1460" t="s">
        <v>4931</v>
      </c>
      <c r="I5697" s="3015"/>
      <c r="J5697" s="3015">
        <v>288.10000000000002</v>
      </c>
      <c r="K5697" s="1460"/>
      <c r="O5697">
        <f>SUMIF('3BL ACTUAL'!C:C,G5697,'3BL ACTUAL'!J:J)</f>
        <v>0</v>
      </c>
    </row>
    <row r="5698" spans="2:15" ht="15">
      <c r="B5698" s="110" t="s">
        <v>11366</v>
      </c>
      <c r="D5698" s="1460"/>
      <c r="E5698" s="1460" t="s">
        <v>11353</v>
      </c>
      <c r="F5698" s="1460"/>
      <c r="G5698" s="3018" t="s">
        <v>5506</v>
      </c>
      <c r="H5698" s="3016" t="s">
        <v>4932</v>
      </c>
      <c r="I5698" s="3017"/>
      <c r="J5698" s="3015"/>
      <c r="K5698" s="1460"/>
      <c r="O5698">
        <f>SUMIF('3BL ACTUAL'!C:C,G5698,'3BL ACTUAL'!J:J)</f>
        <v>0</v>
      </c>
    </row>
    <row r="5699" spans="2:15" ht="15">
      <c r="B5699" s="110" t="s">
        <v>11366</v>
      </c>
      <c r="D5699" s="1460"/>
      <c r="E5699" s="1460" t="s">
        <v>11353</v>
      </c>
      <c r="F5699" s="1460"/>
      <c r="G5699" s="3018" t="s">
        <v>5370</v>
      </c>
      <c r="H5699" s="3016" t="s">
        <v>4933</v>
      </c>
      <c r="I5699" s="3017"/>
      <c r="J5699" s="3015"/>
      <c r="K5699" s="1460"/>
      <c r="O5699">
        <f>SUMIF('3BL ACTUAL'!C:C,G5699,'3BL ACTUAL'!J:J)</f>
        <v>0</v>
      </c>
    </row>
    <row r="5700" spans="2:15">
      <c r="B5700" s="110" t="s">
        <v>11366</v>
      </c>
      <c r="D5700" s="1460"/>
      <c r="E5700" s="1460" t="s">
        <v>11353</v>
      </c>
      <c r="F5700" s="1460"/>
      <c r="G5700" s="3019" t="s">
        <v>5297</v>
      </c>
      <c r="H5700" s="1460" t="s">
        <v>4934</v>
      </c>
      <c r="I5700" s="3015">
        <v>52887.77</v>
      </c>
      <c r="J5700" s="3015"/>
      <c r="K5700" s="1460"/>
      <c r="O5700">
        <f>SUMIF('3BL ACTUAL'!C:C,G5700,'3BL ACTUAL'!J:J)</f>
        <v>0</v>
      </c>
    </row>
    <row r="5701" spans="2:15" ht="15">
      <c r="B5701" s="110" t="s">
        <v>11366</v>
      </c>
      <c r="D5701" s="1460"/>
      <c r="E5701" s="1460" t="s">
        <v>11353</v>
      </c>
      <c r="F5701" s="1460"/>
      <c r="G5701" s="3018" t="s">
        <v>5383</v>
      </c>
      <c r="H5701" s="3016" t="s">
        <v>4704</v>
      </c>
      <c r="I5701" s="3017"/>
      <c r="J5701" s="3015"/>
      <c r="K5701" s="1460"/>
      <c r="O5701">
        <f>SUMIF('3BL ACTUAL'!C:C,G5701,'3BL ACTUAL'!J:J)</f>
        <v>0</v>
      </c>
    </row>
    <row r="5702" spans="2:15" ht="15">
      <c r="B5702" s="110" t="s">
        <v>11366</v>
      </c>
      <c r="D5702" s="1460"/>
      <c r="E5702" s="1460" t="s">
        <v>11353</v>
      </c>
      <c r="F5702" s="1460"/>
      <c r="G5702" s="3018" t="s">
        <v>5393</v>
      </c>
      <c r="H5702" s="3016" t="s">
        <v>4941</v>
      </c>
      <c r="I5702" s="3017"/>
      <c r="J5702" s="3015"/>
      <c r="K5702" s="1460"/>
      <c r="O5702">
        <f>SUMIF('3BL ACTUAL'!C:C,G5702,'3BL ACTUAL'!J:J)</f>
        <v>0</v>
      </c>
    </row>
    <row r="5703" spans="2:15" ht="15">
      <c r="B5703" s="110" t="s">
        <v>11366</v>
      </c>
      <c r="D5703" s="1460"/>
      <c r="E5703" s="1460" t="s">
        <v>11353</v>
      </c>
      <c r="F5703" s="1460"/>
      <c r="G5703" s="3018" t="s">
        <v>5581</v>
      </c>
      <c r="H5703" s="3016" t="s">
        <v>3532</v>
      </c>
      <c r="I5703" s="3017"/>
      <c r="J5703" s="3015"/>
      <c r="K5703" s="1460"/>
      <c r="O5703">
        <f>SUMIF('3BL ACTUAL'!C:C,G5703,'3BL ACTUAL'!J:J)</f>
        <v>0</v>
      </c>
    </row>
    <row r="5704" spans="2:15" ht="15">
      <c r="B5704" s="110" t="s">
        <v>11366</v>
      </c>
      <c r="D5704" s="1460"/>
      <c r="E5704" s="1460" t="s">
        <v>11353</v>
      </c>
      <c r="F5704" s="1460"/>
      <c r="G5704" s="3018" t="s">
        <v>5395</v>
      </c>
      <c r="H5704" s="3016" t="s">
        <v>4942</v>
      </c>
      <c r="I5704" s="3017"/>
      <c r="J5704" s="3015"/>
      <c r="K5704" s="1460"/>
      <c r="O5704">
        <f>SUMIF('3BL ACTUAL'!C:C,G5704,'3BL ACTUAL'!J:J)</f>
        <v>0</v>
      </c>
    </row>
    <row r="5705" spans="2:15">
      <c r="B5705" s="110" t="s">
        <v>11366</v>
      </c>
      <c r="D5705" s="1460"/>
      <c r="E5705" s="1460" t="s">
        <v>11353</v>
      </c>
      <c r="F5705" s="1460"/>
      <c r="G5705" s="3019" t="s">
        <v>5326</v>
      </c>
      <c r="H5705" s="1460" t="s">
        <v>5582</v>
      </c>
      <c r="I5705" s="3015">
        <v>251470.34</v>
      </c>
      <c r="J5705" s="3015"/>
      <c r="K5705" s="1460"/>
      <c r="O5705">
        <f>SUMIF('3BL ACTUAL'!C:C,G5705,'3BL ACTUAL'!J:J)</f>
        <v>0</v>
      </c>
    </row>
    <row r="5706" spans="2:15" ht="15">
      <c r="B5706" s="110" t="s">
        <v>11366</v>
      </c>
      <c r="D5706" s="1460"/>
      <c r="E5706" s="1460" t="s">
        <v>11353</v>
      </c>
      <c r="F5706" s="1460"/>
      <c r="G5706" s="3018" t="s">
        <v>5380</v>
      </c>
      <c r="H5706" s="3016" t="s">
        <v>4945</v>
      </c>
      <c r="I5706" s="3017"/>
      <c r="J5706" s="3015"/>
      <c r="K5706" s="1460"/>
      <c r="O5706">
        <f>SUMIF('3BL ACTUAL'!C:C,G5706,'3BL ACTUAL'!J:J)</f>
        <v>0</v>
      </c>
    </row>
    <row r="5707" spans="2:15" ht="15">
      <c r="B5707" s="110" t="s">
        <v>11366</v>
      </c>
      <c r="D5707" s="1460"/>
      <c r="E5707" s="1460" t="s">
        <v>11353</v>
      </c>
      <c r="F5707" s="1460"/>
      <c r="G5707" s="3018" t="s">
        <v>5381</v>
      </c>
      <c r="H5707" s="3016" t="s">
        <v>279</v>
      </c>
      <c r="I5707" s="3017"/>
      <c r="J5707" s="3015"/>
      <c r="K5707" s="1460"/>
      <c r="O5707">
        <f>SUMIF('3BL ACTUAL'!C:C,G5707,'3BL ACTUAL'!J:J)</f>
        <v>0</v>
      </c>
    </row>
    <row r="5708" spans="2:15" ht="15">
      <c r="B5708" s="110" t="s">
        <v>11366</v>
      </c>
      <c r="D5708" s="1460"/>
      <c r="E5708" s="1460" t="s">
        <v>11353</v>
      </c>
      <c r="F5708" s="1460"/>
      <c r="G5708" s="3018" t="s">
        <v>5382</v>
      </c>
      <c r="H5708" s="3016" t="s">
        <v>5621</v>
      </c>
      <c r="I5708" s="3017"/>
      <c r="J5708" s="3015"/>
      <c r="K5708" s="1460"/>
      <c r="O5708">
        <f>SUMIF('3BL ACTUAL'!C:C,G5708,'3BL ACTUAL'!J:J)</f>
        <v>0</v>
      </c>
    </row>
    <row r="5709" spans="2:15">
      <c r="B5709" s="110" t="s">
        <v>11366</v>
      </c>
      <c r="D5709" s="1460"/>
      <c r="E5709" s="1460" t="s">
        <v>11353</v>
      </c>
      <c r="F5709" s="1460"/>
      <c r="G5709" s="3019" t="s">
        <v>5309</v>
      </c>
      <c r="H5709" s="1460" t="s">
        <v>4947</v>
      </c>
      <c r="I5709" s="3015">
        <v>130246.97</v>
      </c>
      <c r="J5709" s="3015"/>
      <c r="K5709" s="1460"/>
      <c r="O5709">
        <f>SUMIF('3BL ACTUAL'!C:C,G5709,'3BL ACTUAL'!J:J)</f>
        <v>0</v>
      </c>
    </row>
    <row r="5710" spans="2:15">
      <c r="B5710" s="110" t="s">
        <v>11366</v>
      </c>
      <c r="D5710" s="1460"/>
      <c r="E5710" s="1460" t="s">
        <v>11353</v>
      </c>
      <c r="F5710" s="1460"/>
      <c r="G5710" s="3019" t="s">
        <v>5312</v>
      </c>
      <c r="H5710" s="1460" t="s">
        <v>4949</v>
      </c>
      <c r="I5710" s="3015">
        <v>154283.96</v>
      </c>
      <c r="J5710" s="3015"/>
      <c r="K5710" s="1460"/>
      <c r="O5710">
        <f>SUMIF('3BL ACTUAL'!C:C,G5710,'3BL ACTUAL'!J:J)</f>
        <v>0</v>
      </c>
    </row>
    <row r="5711" spans="2:15">
      <c r="B5711" s="110" t="s">
        <v>11366</v>
      </c>
      <c r="D5711" s="1460"/>
      <c r="E5711" s="1460" t="s">
        <v>11353</v>
      </c>
      <c r="F5711" s="1460"/>
      <c r="G5711" s="3019" t="s">
        <v>5313</v>
      </c>
      <c r="H5711" s="1460" t="s">
        <v>4950</v>
      </c>
      <c r="I5711" s="3015">
        <v>2625</v>
      </c>
      <c r="J5711" s="3015"/>
      <c r="K5711" s="1460"/>
      <c r="O5711">
        <f>SUMIF('3BL ACTUAL'!C:C,G5711,'3BL ACTUAL'!J:J)</f>
        <v>0</v>
      </c>
    </row>
    <row r="5712" spans="2:15">
      <c r="B5712" s="110" t="s">
        <v>11366</v>
      </c>
      <c r="D5712" s="1460"/>
      <c r="E5712" s="1460" t="s">
        <v>11353</v>
      </c>
      <c r="F5712" s="1460"/>
      <c r="G5712" s="3019" t="s">
        <v>5315</v>
      </c>
      <c r="H5712" s="1460" t="s">
        <v>4952</v>
      </c>
      <c r="I5712" s="3015">
        <v>10899.06</v>
      </c>
      <c r="J5712" s="3015"/>
      <c r="K5712" s="1460"/>
      <c r="O5712">
        <f>SUMIF('3BL ACTUAL'!C:C,G5712,'3BL ACTUAL'!J:J)</f>
        <v>0</v>
      </c>
    </row>
    <row r="5713" spans="2:15">
      <c r="B5713" s="110" t="s">
        <v>11366</v>
      </c>
      <c r="D5713" s="1460"/>
      <c r="E5713" s="1460" t="s">
        <v>11353</v>
      </c>
      <c r="F5713" s="1460"/>
      <c r="G5713" s="3019" t="s">
        <v>5317</v>
      </c>
      <c r="H5713" s="1460" t="s">
        <v>4954</v>
      </c>
      <c r="I5713" s="3015">
        <v>13925</v>
      </c>
      <c r="J5713" s="3015"/>
      <c r="K5713" s="1460"/>
      <c r="O5713">
        <f>SUMIF('3BL ACTUAL'!C:C,G5713,'3BL ACTUAL'!J:J)</f>
        <v>0</v>
      </c>
    </row>
    <row r="5714" spans="2:15">
      <c r="B5714" s="110" t="s">
        <v>11366</v>
      </c>
      <c r="D5714" s="1460"/>
      <c r="E5714" s="1460" t="s">
        <v>11353</v>
      </c>
      <c r="F5714" s="1460"/>
      <c r="G5714" s="3019" t="s">
        <v>5345</v>
      </c>
      <c r="H5714" s="1460" t="s">
        <v>4955</v>
      </c>
      <c r="I5714" s="3015">
        <v>2080</v>
      </c>
      <c r="J5714" s="3015"/>
      <c r="K5714" s="1460"/>
      <c r="O5714">
        <f>SUMIF('3BL ACTUAL'!C:C,G5714,'3BL ACTUAL'!J:J)</f>
        <v>0</v>
      </c>
    </row>
    <row r="5715" spans="2:15">
      <c r="B5715" s="110" t="s">
        <v>11366</v>
      </c>
      <c r="D5715" s="1460"/>
      <c r="E5715" s="1460" t="s">
        <v>11353</v>
      </c>
      <c r="F5715" s="1460"/>
      <c r="G5715" s="3019" t="s">
        <v>5341</v>
      </c>
      <c r="H5715" s="1460" t="s">
        <v>4956</v>
      </c>
      <c r="I5715" s="3015">
        <v>950.25</v>
      </c>
      <c r="J5715" s="3015"/>
      <c r="K5715" s="1460"/>
      <c r="O5715">
        <f>SUMIF('3BL ACTUAL'!C:C,G5715,'3BL ACTUAL'!J:J)</f>
        <v>0</v>
      </c>
    </row>
    <row r="5716" spans="2:15">
      <c r="B5716" s="110" t="s">
        <v>11366</v>
      </c>
      <c r="D5716" s="1460"/>
      <c r="E5716" s="1460" t="s">
        <v>11353</v>
      </c>
      <c r="F5716" s="1460"/>
      <c r="G5716" s="3019" t="s">
        <v>5338</v>
      </c>
      <c r="H5716" s="1460" t="s">
        <v>5622</v>
      </c>
      <c r="I5716" s="3015">
        <v>13985.6</v>
      </c>
      <c r="J5716" s="3015"/>
      <c r="K5716" s="1460"/>
      <c r="O5716">
        <f>SUMIF('3BL ACTUAL'!C:C,G5716,'3BL ACTUAL'!J:J)</f>
        <v>0</v>
      </c>
    </row>
    <row r="5717" spans="2:15">
      <c r="B5717" s="110" t="s">
        <v>11366</v>
      </c>
      <c r="D5717" s="1460"/>
      <c r="E5717" s="1460" t="s">
        <v>11353</v>
      </c>
      <c r="F5717" s="1460"/>
      <c r="G5717" s="3019" t="s">
        <v>5330</v>
      </c>
      <c r="H5717" s="1460" t="s">
        <v>4959</v>
      </c>
      <c r="I5717" s="3015">
        <v>6000</v>
      </c>
      <c r="J5717" s="3015"/>
      <c r="K5717" s="1460"/>
      <c r="O5717">
        <f>SUMIF('3BL ACTUAL'!C:C,G5717,'3BL ACTUAL'!J:J)</f>
        <v>0</v>
      </c>
    </row>
    <row r="5718" spans="2:15">
      <c r="B5718" s="110" t="s">
        <v>11366</v>
      </c>
      <c r="D5718" s="1460"/>
      <c r="E5718" s="1460" t="s">
        <v>11353</v>
      </c>
      <c r="F5718" s="1460"/>
      <c r="G5718" s="3019" t="s">
        <v>5340</v>
      </c>
      <c r="H5718" s="1460" t="s">
        <v>5623</v>
      </c>
      <c r="I5718" s="3015">
        <v>40589.29</v>
      </c>
      <c r="J5718" s="3015"/>
      <c r="K5718" s="1460"/>
      <c r="O5718">
        <f>SUMIF('3BL ACTUAL'!C:C,G5718,'3BL ACTUAL'!J:J)</f>
        <v>0</v>
      </c>
    </row>
    <row r="5719" spans="2:15">
      <c r="B5719" s="110" t="s">
        <v>11366</v>
      </c>
      <c r="D5719" s="1460"/>
      <c r="E5719" s="1460" t="s">
        <v>11353</v>
      </c>
      <c r="F5719" s="1460"/>
      <c r="G5719" s="3019" t="s">
        <v>5329</v>
      </c>
      <c r="H5719" s="1460" t="s">
        <v>4963</v>
      </c>
      <c r="I5719" s="3015">
        <v>3437.88</v>
      </c>
      <c r="J5719" s="3015"/>
      <c r="K5719" s="1460"/>
      <c r="O5719">
        <f>SUMIF('3BL ACTUAL'!C:C,G5719,'3BL ACTUAL'!J:J)</f>
        <v>0</v>
      </c>
    </row>
    <row r="5720" spans="2:15">
      <c r="B5720" s="110" t="s">
        <v>11366</v>
      </c>
      <c r="D5720" s="1460"/>
      <c r="E5720" s="1460" t="s">
        <v>11353</v>
      </c>
      <c r="F5720" s="1460"/>
      <c r="G5720" s="3019" t="s">
        <v>5344</v>
      </c>
      <c r="H5720" s="1460" t="s">
        <v>5630</v>
      </c>
      <c r="I5720" s="3015">
        <v>2000</v>
      </c>
      <c r="J5720" s="3015"/>
      <c r="K5720" s="1460"/>
      <c r="O5720">
        <f>SUMIF('3BL ACTUAL'!C:C,G5720,'3BL ACTUAL'!J:J)</f>
        <v>0</v>
      </c>
    </row>
    <row r="5721" spans="2:15">
      <c r="B5721" s="110" t="s">
        <v>11366</v>
      </c>
      <c r="D5721" s="1460"/>
      <c r="E5721" s="1460" t="s">
        <v>11353</v>
      </c>
      <c r="F5721" s="1460"/>
      <c r="G5721" s="3019" t="s">
        <v>5353</v>
      </c>
      <c r="H5721" s="1460" t="s">
        <v>5044</v>
      </c>
      <c r="I5721" s="3015">
        <v>625.11</v>
      </c>
      <c r="J5721" s="3015"/>
      <c r="K5721" s="1460"/>
      <c r="O5721">
        <f>SUMIF('3BL ACTUAL'!C:C,G5721,'3BL ACTUAL'!J:J)</f>
        <v>0</v>
      </c>
    </row>
    <row r="5722" spans="2:15">
      <c r="B5722" s="110" t="s">
        <v>11366</v>
      </c>
      <c r="D5722" s="1460"/>
      <c r="E5722" s="1460" t="s">
        <v>11353</v>
      </c>
      <c r="F5722" s="1460"/>
      <c r="G5722" s="3019" t="s">
        <v>5322</v>
      </c>
      <c r="H5722" s="1460" t="s">
        <v>5633</v>
      </c>
      <c r="I5722" s="3015">
        <v>1059.99</v>
      </c>
      <c r="J5722" s="3015"/>
      <c r="K5722" s="1460"/>
      <c r="O5722">
        <f>SUMIF('3BL ACTUAL'!C:C,G5722,'3BL ACTUAL'!J:J)</f>
        <v>0</v>
      </c>
    </row>
    <row r="5723" spans="2:15">
      <c r="B5723" s="110" t="s">
        <v>11366</v>
      </c>
      <c r="D5723" s="1460"/>
      <c r="E5723" s="1460" t="s">
        <v>11353</v>
      </c>
      <c r="F5723" s="1460"/>
      <c r="G5723" s="3019" t="s">
        <v>5342</v>
      </c>
      <c r="H5723" s="1460" t="s">
        <v>5634</v>
      </c>
      <c r="I5723" s="3015">
        <v>793.93</v>
      </c>
      <c r="J5723" s="3015"/>
      <c r="K5723" s="1460"/>
      <c r="O5723">
        <f>SUMIF('3BL ACTUAL'!C:C,G5723,'3BL ACTUAL'!J:J)</f>
        <v>0</v>
      </c>
    </row>
    <row r="5724" spans="2:15">
      <c r="B5724" s="110" t="s">
        <v>11366</v>
      </c>
      <c r="D5724" s="1460"/>
      <c r="E5724" s="1460" t="s">
        <v>11353</v>
      </c>
      <c r="F5724" s="1460"/>
      <c r="G5724" s="3019" t="s">
        <v>5316</v>
      </c>
      <c r="H5724" s="1460" t="s">
        <v>4971</v>
      </c>
      <c r="I5724" s="3015">
        <v>649.79999999999995</v>
      </c>
      <c r="J5724" s="3015"/>
      <c r="K5724" s="1460"/>
      <c r="O5724">
        <f>SUMIF('3BL ACTUAL'!C:C,G5724,'3BL ACTUAL'!J:J)</f>
        <v>0</v>
      </c>
    </row>
    <row r="5725" spans="2:15">
      <c r="B5725" s="110" t="s">
        <v>11366</v>
      </c>
      <c r="D5725" s="1460"/>
      <c r="E5725" s="1460" t="s">
        <v>11353</v>
      </c>
      <c r="F5725" s="1460"/>
      <c r="G5725" s="3019" t="s">
        <v>5318</v>
      </c>
      <c r="H5725" s="1460" t="s">
        <v>5635</v>
      </c>
      <c r="I5725" s="3015">
        <v>490</v>
      </c>
      <c r="J5725" s="3015"/>
      <c r="K5725" s="1460"/>
      <c r="O5725">
        <f>SUMIF('3BL ACTUAL'!C:C,G5725,'3BL ACTUAL'!J:J)</f>
        <v>0</v>
      </c>
    </row>
    <row r="5726" spans="2:15">
      <c r="B5726" s="110" t="s">
        <v>11366</v>
      </c>
      <c r="D5726" s="1460"/>
      <c r="E5726" s="1460" t="s">
        <v>11353</v>
      </c>
      <c r="F5726" s="1460"/>
      <c r="G5726" s="3019" t="s">
        <v>5334</v>
      </c>
      <c r="H5726" s="1460" t="s">
        <v>5636</v>
      </c>
      <c r="I5726" s="3015">
        <v>277.55</v>
      </c>
      <c r="J5726" s="3015"/>
      <c r="K5726" s="1460"/>
      <c r="O5726">
        <f>SUMIF('3BL ACTUAL'!C:C,G5726,'3BL ACTUAL'!J:J)</f>
        <v>0</v>
      </c>
    </row>
    <row r="5727" spans="2:15">
      <c r="B5727" s="110" t="s">
        <v>11366</v>
      </c>
      <c r="D5727" s="1460"/>
      <c r="E5727" s="1460" t="s">
        <v>11353</v>
      </c>
      <c r="F5727" s="1460"/>
      <c r="G5727" s="3019" t="s">
        <v>5343</v>
      </c>
      <c r="H5727" s="1460" t="s">
        <v>5637</v>
      </c>
      <c r="I5727" s="3015">
        <v>7826.75</v>
      </c>
      <c r="J5727" s="3015"/>
      <c r="K5727" s="1460"/>
      <c r="O5727">
        <f>SUMIF('3BL ACTUAL'!C:C,G5727,'3BL ACTUAL'!J:J)</f>
        <v>0</v>
      </c>
    </row>
    <row r="5728" spans="2:15">
      <c r="B5728" s="110" t="s">
        <v>11366</v>
      </c>
      <c r="D5728" s="1460"/>
      <c r="E5728" s="1460" t="s">
        <v>11353</v>
      </c>
      <c r="F5728" s="1460"/>
      <c r="G5728" s="3019" t="s">
        <v>5366</v>
      </c>
      <c r="H5728" s="1460" t="s">
        <v>5638</v>
      </c>
      <c r="I5728" s="3015">
        <v>160</v>
      </c>
      <c r="J5728" s="3015"/>
      <c r="K5728" s="1460"/>
      <c r="O5728">
        <f>SUMIF('3BL ACTUAL'!C:C,G5728,'3BL ACTUAL'!J:J)</f>
        <v>0</v>
      </c>
    </row>
    <row r="5729" spans="2:15">
      <c r="B5729" s="110" t="s">
        <v>11366</v>
      </c>
      <c r="D5729" s="1460"/>
      <c r="E5729" s="1460" t="s">
        <v>11353</v>
      </c>
      <c r="F5729" s="1460"/>
      <c r="G5729" s="3019" t="s">
        <v>5325</v>
      </c>
      <c r="H5729" s="1460" t="s">
        <v>5640</v>
      </c>
      <c r="I5729" s="3015">
        <v>2767.37</v>
      </c>
      <c r="J5729" s="3015"/>
      <c r="K5729" s="1460"/>
      <c r="O5729">
        <f>SUMIF('3BL ACTUAL'!C:C,G5729,'3BL ACTUAL'!J:J)</f>
        <v>0</v>
      </c>
    </row>
    <row r="5730" spans="2:15">
      <c r="B5730" s="110" t="s">
        <v>11366</v>
      </c>
      <c r="D5730" s="1460"/>
      <c r="E5730" s="1460" t="s">
        <v>11353</v>
      </c>
      <c r="F5730" s="1460"/>
      <c r="G5730" s="3019" t="s">
        <v>5332</v>
      </c>
      <c r="H5730" s="1460" t="s">
        <v>4981</v>
      </c>
      <c r="I5730" s="3015">
        <v>392.85</v>
      </c>
      <c r="J5730" s="3015"/>
      <c r="K5730" s="1460"/>
      <c r="O5730">
        <f>SUMIF('3BL ACTUAL'!C:C,G5730,'3BL ACTUAL'!J:J)</f>
        <v>0</v>
      </c>
    </row>
    <row r="5731" spans="2:15">
      <c r="B5731" s="110" t="s">
        <v>11366</v>
      </c>
      <c r="D5731" s="1460"/>
      <c r="E5731" s="1460" t="s">
        <v>11353</v>
      </c>
      <c r="F5731" s="1460"/>
      <c r="G5731" s="3019" t="s">
        <v>5348</v>
      </c>
      <c r="H5731" s="1460" t="s">
        <v>4983</v>
      </c>
      <c r="I5731" s="3015">
        <v>10854.72</v>
      </c>
      <c r="J5731" s="3015"/>
      <c r="K5731" s="1460"/>
      <c r="O5731">
        <f>SUMIF('3BL ACTUAL'!C:C,G5731,'3BL ACTUAL'!J:J)</f>
        <v>0</v>
      </c>
    </row>
    <row r="5732" spans="2:15">
      <c r="B5732" s="110" t="s">
        <v>11366</v>
      </c>
      <c r="D5732" s="1460"/>
      <c r="E5732" s="1460" t="s">
        <v>11353</v>
      </c>
      <c r="F5732" s="1460"/>
      <c r="G5732" s="3019" t="s">
        <v>5324</v>
      </c>
      <c r="H5732" s="1460" t="s">
        <v>5644</v>
      </c>
      <c r="I5732" s="3015">
        <v>415</v>
      </c>
      <c r="J5732" s="3015"/>
      <c r="K5732" s="1460"/>
      <c r="O5732">
        <f>SUMIF('3BL ACTUAL'!C:C,G5732,'3BL ACTUAL'!J:J)</f>
        <v>0</v>
      </c>
    </row>
    <row r="5733" spans="2:15">
      <c r="B5733" s="110" t="s">
        <v>11366</v>
      </c>
      <c r="D5733" s="1460"/>
      <c r="E5733" s="1460" t="s">
        <v>11353</v>
      </c>
      <c r="F5733" s="1460"/>
      <c r="G5733" s="3019" t="s">
        <v>5319</v>
      </c>
      <c r="H5733" s="1460" t="s">
        <v>4986</v>
      </c>
      <c r="I5733" s="3015">
        <v>1326.5</v>
      </c>
      <c r="J5733" s="3015"/>
      <c r="K5733" s="1460"/>
      <c r="O5733">
        <f>SUMIF('3BL ACTUAL'!C:C,G5733,'3BL ACTUAL'!J:J)</f>
        <v>0</v>
      </c>
    </row>
    <row r="5734" spans="2:15">
      <c r="B5734" s="110" t="s">
        <v>11366</v>
      </c>
      <c r="D5734" s="1460"/>
      <c r="E5734" s="1460" t="s">
        <v>11353</v>
      </c>
      <c r="F5734" s="1460"/>
      <c r="G5734" s="3019" t="s">
        <v>5323</v>
      </c>
      <c r="H5734" s="1460" t="s">
        <v>4988</v>
      </c>
      <c r="I5734" s="3015">
        <v>80</v>
      </c>
      <c r="J5734" s="3015"/>
      <c r="K5734" s="1460"/>
      <c r="O5734">
        <f>SUMIF('3BL ACTUAL'!C:C,G5734,'3BL ACTUAL'!J:J)</f>
        <v>0</v>
      </c>
    </row>
    <row r="5735" spans="2:15">
      <c r="B5735" s="110" t="s">
        <v>11366</v>
      </c>
      <c r="D5735" s="1460"/>
      <c r="E5735" s="1460" t="s">
        <v>11353</v>
      </c>
      <c r="F5735" s="1460"/>
      <c r="G5735" s="3019" t="s">
        <v>5320</v>
      </c>
      <c r="H5735" s="1460" t="s">
        <v>5645</v>
      </c>
      <c r="I5735" s="3015">
        <v>0</v>
      </c>
      <c r="J5735" s="3015"/>
      <c r="K5735" s="1460"/>
      <c r="O5735">
        <f>SUMIF('3BL ACTUAL'!C:C,G5735,'3BL ACTUAL'!J:J)</f>
        <v>0</v>
      </c>
    </row>
    <row r="5736" spans="2:15">
      <c r="B5736" s="110" t="s">
        <v>11366</v>
      </c>
      <c r="D5736" s="1460"/>
      <c r="E5736" s="1460" t="s">
        <v>11353</v>
      </c>
      <c r="F5736" s="1460"/>
      <c r="G5736" s="3019" t="s">
        <v>5337</v>
      </c>
      <c r="H5736" s="1460" t="s">
        <v>5646</v>
      </c>
      <c r="I5736" s="3015">
        <v>1721</v>
      </c>
      <c r="J5736" s="3015"/>
      <c r="K5736" s="1460"/>
      <c r="O5736">
        <f>SUMIF('3BL ACTUAL'!C:C,G5736,'3BL ACTUAL'!J:J)</f>
        <v>0</v>
      </c>
    </row>
    <row r="5737" spans="2:15">
      <c r="B5737" s="110" t="s">
        <v>11366</v>
      </c>
      <c r="D5737" s="1460"/>
      <c r="E5737" s="1460" t="s">
        <v>11353</v>
      </c>
      <c r="F5737" s="1460"/>
      <c r="G5737" s="3019" t="s">
        <v>5328</v>
      </c>
      <c r="H5737" s="1460" t="s">
        <v>4994</v>
      </c>
      <c r="I5737" s="3015">
        <v>117.43</v>
      </c>
      <c r="J5737" s="3015"/>
      <c r="K5737" s="1460"/>
      <c r="O5737">
        <f>SUMIF('3BL ACTUAL'!C:C,G5737,'3BL ACTUAL'!J:J)</f>
        <v>0</v>
      </c>
    </row>
    <row r="5738" spans="2:15">
      <c r="B5738" s="110" t="s">
        <v>11366</v>
      </c>
      <c r="D5738" s="1460"/>
      <c r="E5738" s="1460" t="s">
        <v>11353</v>
      </c>
      <c r="F5738" s="1460"/>
      <c r="G5738" s="3019" t="s">
        <v>5331</v>
      </c>
      <c r="H5738" s="1460" t="s">
        <v>5647</v>
      </c>
      <c r="I5738" s="3015">
        <v>1515.51</v>
      </c>
      <c r="J5738" s="3015"/>
      <c r="K5738" s="1460"/>
      <c r="O5738">
        <f>SUMIF('3BL ACTUAL'!C:C,G5738,'3BL ACTUAL'!J:J)</f>
        <v>0</v>
      </c>
    </row>
    <row r="5739" spans="2:15">
      <c r="B5739" s="110" t="s">
        <v>11366</v>
      </c>
      <c r="D5739" s="1460"/>
      <c r="E5739" s="1460" t="s">
        <v>11353</v>
      </c>
      <c r="F5739" s="1460"/>
      <c r="G5739" s="3019" t="s">
        <v>5339</v>
      </c>
      <c r="H5739" s="1460" t="s">
        <v>5648</v>
      </c>
      <c r="I5739" s="3015">
        <v>3289.67</v>
      </c>
      <c r="J5739" s="3015"/>
      <c r="K5739" s="1460"/>
      <c r="O5739">
        <f>SUMIF('3BL ACTUAL'!C:C,G5739,'3BL ACTUAL'!J:J)</f>
        <v>0</v>
      </c>
    </row>
    <row r="5740" spans="2:15">
      <c r="B5740" s="110" t="s">
        <v>11366</v>
      </c>
      <c r="D5740" s="1460"/>
      <c r="E5740" s="1460" t="s">
        <v>11353</v>
      </c>
      <c r="F5740" s="1460"/>
      <c r="G5740" s="3019" t="s">
        <v>5346</v>
      </c>
      <c r="H5740" s="1460" t="s">
        <v>5649</v>
      </c>
      <c r="I5740" s="3015">
        <v>2813.15</v>
      </c>
      <c r="J5740" s="3015"/>
      <c r="K5740" s="1460"/>
      <c r="O5740">
        <f>SUMIF('3BL ACTUAL'!C:C,G5740,'3BL ACTUAL'!J:J)</f>
        <v>0</v>
      </c>
    </row>
    <row r="5741" spans="2:15">
      <c r="B5741" s="110" t="s">
        <v>11366</v>
      </c>
      <c r="D5741" s="1460"/>
      <c r="E5741" s="1460" t="s">
        <v>11353</v>
      </c>
      <c r="F5741" s="1460"/>
      <c r="G5741" s="3019" t="s">
        <v>5347</v>
      </c>
      <c r="H5741" s="1460" t="s">
        <v>5650</v>
      </c>
      <c r="I5741" s="3015">
        <v>14015.79</v>
      </c>
      <c r="J5741" s="3015"/>
      <c r="K5741" s="1460"/>
      <c r="O5741">
        <f>SUMIF('3BL ACTUAL'!C:C,G5741,'3BL ACTUAL'!J:J)</f>
        <v>0</v>
      </c>
    </row>
    <row r="5742" spans="2:15">
      <c r="B5742" s="110" t="s">
        <v>11366</v>
      </c>
      <c r="D5742" s="1460"/>
      <c r="E5742" s="1460" t="s">
        <v>11353</v>
      </c>
      <c r="F5742" s="1460"/>
      <c r="G5742" s="3019" t="s">
        <v>5359</v>
      </c>
      <c r="H5742" s="1460" t="s">
        <v>5000</v>
      </c>
      <c r="I5742" s="3015">
        <v>6296.93</v>
      </c>
      <c r="J5742" s="3015"/>
      <c r="K5742" s="1460"/>
      <c r="O5742">
        <f>SUMIF('3BL ACTUAL'!C:C,G5742,'3BL ACTUAL'!J:J)</f>
        <v>0</v>
      </c>
    </row>
    <row r="5743" spans="2:15">
      <c r="B5743" s="110" t="s">
        <v>11366</v>
      </c>
      <c r="D5743" s="1460"/>
      <c r="E5743" s="1460" t="s">
        <v>11353</v>
      </c>
      <c r="F5743" s="1460"/>
      <c r="G5743" s="3019" t="s">
        <v>5432</v>
      </c>
      <c r="H5743" s="1460" t="s">
        <v>5653</v>
      </c>
      <c r="I5743" s="3015">
        <v>29554.66</v>
      </c>
      <c r="J5743" s="3015"/>
      <c r="K5743" s="1460"/>
      <c r="O5743">
        <f>SUMIF('3BL ACTUAL'!C:C,G5743,'3BL ACTUAL'!J:J)</f>
        <v>0</v>
      </c>
    </row>
    <row r="5744" spans="2:15" ht="15">
      <c r="B5744" s="110" t="s">
        <v>11366</v>
      </c>
      <c r="D5744" s="1460"/>
      <c r="E5744" s="1460" t="s">
        <v>11353</v>
      </c>
      <c r="F5744" s="1460"/>
      <c r="G5744" s="3018" t="s">
        <v>5654</v>
      </c>
      <c r="H5744" s="3016" t="s">
        <v>5655</v>
      </c>
      <c r="I5744" s="3017"/>
      <c r="J5744" s="3015"/>
      <c r="K5744" s="1460"/>
      <c r="O5744">
        <f>SUMIF('3BL ACTUAL'!C:C,G5744,'3BL ACTUAL'!J:J)</f>
        <v>0</v>
      </c>
    </row>
    <row r="5745" spans="2:15">
      <c r="B5745" s="110" t="s">
        <v>11366</v>
      </c>
      <c r="D5745" s="1460"/>
      <c r="E5745" s="1460" t="s">
        <v>11353</v>
      </c>
      <c r="F5745" s="1460"/>
      <c r="G5745" s="3019" t="s">
        <v>5369</v>
      </c>
      <c r="H5745" s="1460" t="s">
        <v>5655</v>
      </c>
      <c r="I5745" s="3015"/>
      <c r="J5745" s="3015">
        <v>370883.25</v>
      </c>
      <c r="K5745" s="1460"/>
      <c r="O5745">
        <f>SUMIF('3BL ACTUAL'!C:C,G5745,'3BL ACTUAL'!J:J)</f>
        <v>0</v>
      </c>
    </row>
    <row r="5746" spans="2:15" ht="15">
      <c r="B5746" s="110" t="s">
        <v>11366</v>
      </c>
      <c r="D5746" s="1460"/>
      <c r="E5746" s="1460" t="s">
        <v>11353</v>
      </c>
      <c r="F5746" s="1460"/>
      <c r="G5746" s="3018" t="s">
        <v>5673</v>
      </c>
      <c r="H5746" s="3016" t="s">
        <v>5001</v>
      </c>
      <c r="I5746" s="3017"/>
      <c r="J5746" s="3015"/>
      <c r="K5746" s="1460"/>
      <c r="O5746">
        <f>SUMIF('3BL ACTUAL'!C:C,G5746,'3BL ACTUAL'!J:J)</f>
        <v>0</v>
      </c>
    </row>
    <row r="5747" spans="2:15" ht="15">
      <c r="B5747" s="110" t="s">
        <v>11366</v>
      </c>
      <c r="D5747" s="1460"/>
      <c r="E5747" s="1460" t="s">
        <v>11353</v>
      </c>
      <c r="F5747" s="1460"/>
      <c r="G5747" s="3018" t="s">
        <v>5674</v>
      </c>
      <c r="H5747" s="3016" t="s">
        <v>5002</v>
      </c>
      <c r="I5747" s="3017"/>
      <c r="J5747" s="3015"/>
      <c r="K5747" s="1460"/>
      <c r="O5747">
        <f>SUMIF('3BL ACTUAL'!C:C,G5747,'3BL ACTUAL'!J:J)</f>
        <v>0</v>
      </c>
    </row>
    <row r="5748" spans="2:15" ht="15">
      <c r="B5748" s="110" t="s">
        <v>11366</v>
      </c>
      <c r="D5748" s="1460"/>
      <c r="E5748" s="1460" t="s">
        <v>11353</v>
      </c>
      <c r="F5748" s="1460"/>
      <c r="G5748" s="3018" t="s">
        <v>5675</v>
      </c>
      <c r="H5748" s="3016" t="s">
        <v>5003</v>
      </c>
      <c r="I5748" s="3017"/>
      <c r="J5748" s="3015"/>
      <c r="K5748" s="1460"/>
      <c r="O5748">
        <f>SUMIF('3BL ACTUAL'!C:C,G5748,'3BL ACTUAL'!J:J)</f>
        <v>0</v>
      </c>
    </row>
    <row r="5749" spans="2:15">
      <c r="B5749" s="110" t="s">
        <v>11366</v>
      </c>
      <c r="D5749" s="1460"/>
      <c r="E5749" s="1460" t="s">
        <v>11353</v>
      </c>
      <c r="F5749" s="1460"/>
      <c r="G5749" s="3019" t="s">
        <v>5304</v>
      </c>
      <c r="H5749" s="1460" t="s">
        <v>5004</v>
      </c>
      <c r="I5749" s="3015">
        <v>0</v>
      </c>
      <c r="J5749" s="3015"/>
      <c r="K5749" s="1460"/>
      <c r="O5749">
        <f>SUMIF('3BL ACTUAL'!C:C,G5749,'3BL ACTUAL'!J:J)</f>
        <v>0</v>
      </c>
    </row>
    <row r="5750" spans="2:15" ht="15">
      <c r="B5750" s="110" t="s">
        <v>11366</v>
      </c>
      <c r="D5750" s="1460"/>
      <c r="E5750" s="1460" t="s">
        <v>11353</v>
      </c>
      <c r="F5750" s="1460"/>
      <c r="G5750" s="3018" t="s">
        <v>5678</v>
      </c>
      <c r="H5750" s="3016" t="s">
        <v>4920</v>
      </c>
      <c r="I5750" s="3017"/>
      <c r="J5750" s="3015"/>
      <c r="K5750" s="1460"/>
      <c r="O5750">
        <f>SUMIF('3BL ACTUAL'!C:C,G5750,'3BL ACTUAL'!J:J)</f>
        <v>0</v>
      </c>
    </row>
    <row r="5751" spans="2:15" ht="15">
      <c r="B5751" s="110" t="s">
        <v>11366</v>
      </c>
      <c r="D5751" s="1460"/>
      <c r="E5751" s="1460" t="s">
        <v>11353</v>
      </c>
      <c r="F5751" s="1460"/>
      <c r="G5751" s="3018" t="s">
        <v>5679</v>
      </c>
      <c r="H5751" s="3016" t="s">
        <v>4921</v>
      </c>
      <c r="I5751" s="3017"/>
      <c r="J5751" s="3015"/>
      <c r="K5751" s="1460"/>
      <c r="O5751">
        <f>SUMIF('3BL ACTUAL'!C:C,G5751,'3BL ACTUAL'!J:J)</f>
        <v>0</v>
      </c>
    </row>
    <row r="5752" spans="2:15">
      <c r="B5752" s="110" t="s">
        <v>11366</v>
      </c>
      <c r="D5752" s="1460"/>
      <c r="E5752" s="1460" t="s">
        <v>11353</v>
      </c>
      <c r="F5752" s="1460"/>
      <c r="G5752" s="3019" t="s">
        <v>5308</v>
      </c>
      <c r="H5752" s="1460" t="s">
        <v>4921</v>
      </c>
      <c r="I5752" s="3015">
        <v>23679.040000000001</v>
      </c>
      <c r="J5752" s="3015"/>
      <c r="K5752" s="1460"/>
      <c r="O5752">
        <f>SUMIF('3BL ACTUAL'!C:C,G5752,'3BL ACTUAL'!J:J)</f>
        <v>0</v>
      </c>
    </row>
    <row r="5753" spans="2:15" ht="15">
      <c r="B5753" s="110" t="s">
        <v>11366</v>
      </c>
      <c r="D5753" s="1460"/>
      <c r="E5753" s="1460" t="s">
        <v>11353</v>
      </c>
      <c r="F5753" s="1460"/>
      <c r="G5753" s="3018">
        <v>1.02</v>
      </c>
      <c r="H5753" s="3016" t="s">
        <v>5006</v>
      </c>
      <c r="I5753" s="3017"/>
      <c r="J5753" s="3015"/>
      <c r="K5753" s="1460"/>
      <c r="O5753">
        <f>SUMIF('3BL ACTUAL'!C:C,G5753,'3BL ACTUAL'!J:J)</f>
        <v>0</v>
      </c>
    </row>
    <row r="5754" spans="2:15" ht="15">
      <c r="B5754" s="110" t="s">
        <v>11366</v>
      </c>
      <c r="D5754" s="1460"/>
      <c r="E5754" s="1460" t="s">
        <v>11353</v>
      </c>
      <c r="F5754" s="1460"/>
      <c r="G5754" s="3018" t="s">
        <v>5390</v>
      </c>
      <c r="H5754" s="3016" t="s">
        <v>5007</v>
      </c>
      <c r="I5754" s="3017"/>
      <c r="J5754" s="3015"/>
      <c r="K5754" s="1460"/>
      <c r="O5754">
        <f>SUMIF('3BL ACTUAL'!C:C,G5754,'3BL ACTUAL'!J:J)</f>
        <v>0</v>
      </c>
    </row>
    <row r="5755" spans="2:15" ht="15">
      <c r="B5755" s="110" t="s">
        <v>11366</v>
      </c>
      <c r="D5755" s="1460"/>
      <c r="E5755" s="1460" t="s">
        <v>11353</v>
      </c>
      <c r="F5755" s="1460"/>
      <c r="G5755" s="3018" t="s">
        <v>5392</v>
      </c>
      <c r="H5755" s="3016" t="s">
        <v>5796</v>
      </c>
      <c r="I5755" s="3017"/>
      <c r="J5755" s="3015"/>
      <c r="K5755" s="1460"/>
      <c r="O5755">
        <f>SUMIF('3BL ACTUAL'!C:C,G5755,'3BL ACTUAL'!J:J)</f>
        <v>0</v>
      </c>
    </row>
    <row r="5756" spans="2:15" ht="15">
      <c r="B5756" s="110" t="s">
        <v>11366</v>
      </c>
      <c r="D5756" s="1460"/>
      <c r="E5756" s="1460" t="s">
        <v>11353</v>
      </c>
      <c r="F5756" s="1460"/>
      <c r="G5756" s="3018" t="s">
        <v>5797</v>
      </c>
      <c r="H5756" s="3016" t="s">
        <v>3539</v>
      </c>
      <c r="I5756" s="3017"/>
      <c r="J5756" s="3015"/>
      <c r="K5756" s="1460"/>
      <c r="O5756">
        <f>SUMIF('3BL ACTUAL'!C:C,G5756,'3BL ACTUAL'!J:J)</f>
        <v>0</v>
      </c>
    </row>
    <row r="5757" spans="2:15">
      <c r="B5757" s="110" t="s">
        <v>11366</v>
      </c>
      <c r="D5757" s="1460"/>
      <c r="E5757" s="1460" t="s">
        <v>11353</v>
      </c>
      <c r="F5757" s="1460"/>
      <c r="G5757" s="3019" t="s">
        <v>5362</v>
      </c>
      <c r="H5757" s="1460" t="s">
        <v>5045</v>
      </c>
      <c r="I5757" s="3015">
        <v>144129.35999999999</v>
      </c>
      <c r="J5757" s="3015"/>
      <c r="K5757" s="1460"/>
      <c r="O5757">
        <f>SUMIF('3BL ACTUAL'!C:C,G5757,'3BL ACTUAL'!J:J)</f>
        <v>0</v>
      </c>
    </row>
    <row r="5758" spans="2:15" ht="15">
      <c r="B5758" s="110" t="s">
        <v>11366</v>
      </c>
      <c r="D5758" s="1460"/>
      <c r="E5758" s="1460" t="s">
        <v>11353</v>
      </c>
      <c r="F5758" s="1460"/>
      <c r="G5758" s="3018" t="s">
        <v>5808</v>
      </c>
      <c r="H5758" s="3016" t="s">
        <v>3543</v>
      </c>
      <c r="I5758" s="3017"/>
      <c r="J5758" s="3015"/>
      <c r="K5758" s="1460"/>
      <c r="O5758">
        <f>SUMIF('3BL ACTUAL'!C:C,G5758,'3BL ACTUAL'!J:J)</f>
        <v>0</v>
      </c>
    </row>
    <row r="5759" spans="2:15" ht="15">
      <c r="B5759" s="110" t="s">
        <v>11366</v>
      </c>
      <c r="D5759" s="1460"/>
      <c r="E5759" s="1460" t="s">
        <v>11353</v>
      </c>
      <c r="F5759" s="1460"/>
      <c r="G5759" s="3018" t="s">
        <v>5812</v>
      </c>
      <c r="H5759" s="3016" t="s">
        <v>5385</v>
      </c>
      <c r="I5759" s="3017"/>
      <c r="J5759" s="3015"/>
      <c r="K5759" s="1460"/>
      <c r="O5759">
        <f>SUMIF('3BL ACTUAL'!C:C,G5759,'3BL ACTUAL'!J:J)</f>
        <v>0</v>
      </c>
    </row>
    <row r="5760" spans="2:15">
      <c r="B5760" s="110" t="s">
        <v>11366</v>
      </c>
      <c r="D5760" s="1460"/>
      <c r="E5760" s="1460" t="s">
        <v>11353</v>
      </c>
      <c r="F5760" s="1460"/>
      <c r="G5760" s="3019" t="s">
        <v>5384</v>
      </c>
      <c r="H5760" s="1460" t="s">
        <v>5385</v>
      </c>
      <c r="I5760" s="3015">
        <v>454254.09</v>
      </c>
      <c r="J5760" s="3015"/>
      <c r="K5760" s="1460"/>
      <c r="O5760">
        <f>SUMIF('3BL ACTUAL'!C:C,G5760,'3BL ACTUAL'!J:J)</f>
        <v>0</v>
      </c>
    </row>
    <row r="5761" spans="2:15" ht="15">
      <c r="B5761" s="110" t="s">
        <v>11366</v>
      </c>
      <c r="D5761" s="1460"/>
      <c r="E5761" s="1460" t="s">
        <v>11353</v>
      </c>
      <c r="F5761" s="1460"/>
      <c r="G5761" s="3018" t="s">
        <v>5813</v>
      </c>
      <c r="H5761" s="3016" t="s">
        <v>5008</v>
      </c>
      <c r="I5761" s="3017"/>
      <c r="J5761" s="3015"/>
      <c r="K5761" s="1460"/>
      <c r="O5761">
        <f>SUMIF('3BL ACTUAL'!C:C,G5761,'3BL ACTUAL'!J:J)</f>
        <v>0</v>
      </c>
    </row>
    <row r="5762" spans="2:15" ht="15">
      <c r="B5762" s="110" t="s">
        <v>11366</v>
      </c>
      <c r="D5762" s="1460"/>
      <c r="E5762" s="1460" t="s">
        <v>11353</v>
      </c>
      <c r="F5762" s="1460"/>
      <c r="G5762" s="3018" t="s">
        <v>5818</v>
      </c>
      <c r="H5762" s="3016" t="s">
        <v>5009</v>
      </c>
      <c r="I5762" s="3017"/>
      <c r="J5762" s="3015"/>
      <c r="K5762" s="1460"/>
      <c r="O5762">
        <f>SUMIF('3BL ACTUAL'!C:C,G5762,'3BL ACTUAL'!J:J)</f>
        <v>0</v>
      </c>
    </row>
    <row r="5763" spans="2:15">
      <c r="B5763" s="110" t="s">
        <v>11366</v>
      </c>
      <c r="D5763" s="1460"/>
      <c r="E5763" s="1460" t="s">
        <v>11353</v>
      </c>
      <c r="F5763" s="1460"/>
      <c r="G5763" s="3019" t="s">
        <v>5335</v>
      </c>
      <c r="H5763" s="1460" t="s">
        <v>5009</v>
      </c>
      <c r="I5763" s="3015">
        <v>2950</v>
      </c>
      <c r="J5763" s="3015"/>
      <c r="K5763" s="1460"/>
      <c r="O5763">
        <f>SUMIF('3BL ACTUAL'!C:C,G5763,'3BL ACTUAL'!J:J)</f>
        <v>0</v>
      </c>
    </row>
    <row r="5764" spans="2:15" ht="15">
      <c r="B5764" s="110" t="s">
        <v>11366</v>
      </c>
      <c r="D5764" s="1460"/>
      <c r="E5764" s="1460" t="s">
        <v>11353</v>
      </c>
      <c r="F5764" s="1460"/>
      <c r="G5764" s="3018" t="s">
        <v>5819</v>
      </c>
      <c r="H5764" s="3016" t="s">
        <v>5010</v>
      </c>
      <c r="I5764" s="3017"/>
      <c r="J5764" s="3015"/>
      <c r="K5764" s="1460"/>
      <c r="O5764">
        <f>SUMIF('3BL ACTUAL'!C:C,G5764,'3BL ACTUAL'!J:J)</f>
        <v>0</v>
      </c>
    </row>
    <row r="5765" spans="2:15" ht="15">
      <c r="B5765" s="110" t="s">
        <v>11366</v>
      </c>
      <c r="D5765" s="1460"/>
      <c r="E5765" s="1460" t="s">
        <v>11353</v>
      </c>
      <c r="F5765" s="1460"/>
      <c r="G5765" s="3018" t="s">
        <v>5820</v>
      </c>
      <c r="H5765" s="3016" t="s">
        <v>5011</v>
      </c>
      <c r="I5765" s="3017"/>
      <c r="J5765" s="3015"/>
      <c r="K5765" s="1460"/>
      <c r="O5765">
        <f>SUMIF('3BL ACTUAL'!C:C,G5765,'3BL ACTUAL'!J:J)</f>
        <v>0</v>
      </c>
    </row>
    <row r="5766" spans="2:15">
      <c r="B5766" s="110" t="s">
        <v>11366</v>
      </c>
      <c r="D5766" s="1460"/>
      <c r="E5766" s="1460" t="s">
        <v>11353</v>
      </c>
      <c r="F5766" s="1460"/>
      <c r="G5766" s="3019" t="s">
        <v>5314</v>
      </c>
      <c r="H5766" s="1460" t="s">
        <v>5012</v>
      </c>
      <c r="I5766" s="3015">
        <v>500</v>
      </c>
      <c r="J5766" s="3015"/>
      <c r="K5766" s="1460"/>
      <c r="O5766">
        <f>SUMIF('3BL ACTUAL'!C:C,G5766,'3BL ACTUAL'!J:J)</f>
        <v>0</v>
      </c>
    </row>
    <row r="5767" spans="2:15" ht="15">
      <c r="B5767" s="110" t="s">
        <v>11366</v>
      </c>
      <c r="D5767" s="1460"/>
      <c r="E5767" s="1460" t="s">
        <v>11353</v>
      </c>
      <c r="F5767" s="1460"/>
      <c r="G5767" s="3018" t="s">
        <v>5821</v>
      </c>
      <c r="H5767" s="3016" t="s">
        <v>5822</v>
      </c>
      <c r="I5767" s="3017"/>
      <c r="J5767" s="3015"/>
      <c r="K5767" s="1460"/>
      <c r="O5767">
        <f>SUMIF('3BL ACTUAL'!C:C,G5767,'3BL ACTUAL'!J:J)</f>
        <v>0</v>
      </c>
    </row>
    <row r="5768" spans="2:15" ht="15">
      <c r="B5768" s="110" t="s">
        <v>11366</v>
      </c>
      <c r="D5768" s="1460"/>
      <c r="E5768" s="1460" t="s">
        <v>11353</v>
      </c>
      <c r="F5768" s="1460"/>
      <c r="G5768" s="3018" t="s">
        <v>5823</v>
      </c>
      <c r="H5768" s="3016" t="s">
        <v>5824</v>
      </c>
      <c r="I5768" s="3017"/>
      <c r="J5768" s="3015"/>
      <c r="K5768" s="1460"/>
      <c r="O5768">
        <f>SUMIF('3BL ACTUAL'!C:C,G5768,'3BL ACTUAL'!J:J)</f>
        <v>0</v>
      </c>
    </row>
    <row r="5769" spans="2:15">
      <c r="B5769" s="110" t="s">
        <v>11366</v>
      </c>
      <c r="D5769" s="1460"/>
      <c r="E5769" s="1460" t="s">
        <v>11353</v>
      </c>
      <c r="F5769" s="1460"/>
      <c r="G5769" s="3019" t="s">
        <v>5386</v>
      </c>
      <c r="H5769" s="1460" t="s">
        <v>5387</v>
      </c>
      <c r="I5769" s="3015">
        <v>26500</v>
      </c>
      <c r="J5769" s="3015"/>
      <c r="K5769" s="1460"/>
      <c r="O5769">
        <f>SUMIF('3BL ACTUAL'!C:C,G5769,'3BL ACTUAL'!J:J)</f>
        <v>0</v>
      </c>
    </row>
    <row r="5770" spans="2:15" ht="15">
      <c r="B5770" s="110" t="s">
        <v>11366</v>
      </c>
      <c r="D5770" s="1460"/>
      <c r="E5770" s="1460" t="s">
        <v>11353</v>
      </c>
      <c r="F5770" s="1460"/>
      <c r="G5770" s="3018" t="s">
        <v>5829</v>
      </c>
      <c r="H5770" s="3016" t="s">
        <v>5830</v>
      </c>
      <c r="I5770" s="3017"/>
      <c r="J5770" s="3015"/>
      <c r="K5770" s="1460"/>
      <c r="O5770">
        <f>SUMIF('3BL ACTUAL'!C:C,G5770,'3BL ACTUAL'!J:J)</f>
        <v>0</v>
      </c>
    </row>
    <row r="5771" spans="2:15" ht="15">
      <c r="B5771" s="110" t="s">
        <v>11366</v>
      </c>
      <c r="D5771" s="1460"/>
      <c r="E5771" s="1460" t="s">
        <v>11353</v>
      </c>
      <c r="F5771" s="1460"/>
      <c r="G5771" s="3018" t="s">
        <v>5838</v>
      </c>
      <c r="H5771" s="3016" t="s">
        <v>3552</v>
      </c>
      <c r="I5771" s="3017"/>
      <c r="J5771" s="3015"/>
      <c r="K5771" s="1460"/>
      <c r="O5771">
        <f>SUMIF('3BL ACTUAL'!C:C,G5771,'3BL ACTUAL'!J:J)</f>
        <v>0</v>
      </c>
    </row>
    <row r="5772" spans="2:15">
      <c r="B5772" s="110" t="s">
        <v>11366</v>
      </c>
      <c r="D5772" s="1460"/>
      <c r="E5772" s="1460" t="s">
        <v>11353</v>
      </c>
      <c r="F5772" s="1460"/>
      <c r="G5772" s="3019" t="s">
        <v>5414</v>
      </c>
      <c r="H5772" s="1460" t="s">
        <v>5413</v>
      </c>
      <c r="I5772" s="3015">
        <v>263975.77</v>
      </c>
      <c r="J5772" s="3015"/>
      <c r="K5772" s="1460"/>
      <c r="O5772">
        <f>SUMIF('3BL ACTUAL'!C:C,G5772,'3BL ACTUAL'!J:J)</f>
        <v>0</v>
      </c>
    </row>
    <row r="5773" spans="2:15" ht="15">
      <c r="B5773" s="110" t="s">
        <v>11366</v>
      </c>
      <c r="D5773" s="1460"/>
      <c r="E5773" s="1460" t="s">
        <v>11353</v>
      </c>
      <c r="F5773" s="1460"/>
      <c r="G5773" s="3018" t="s">
        <v>5423</v>
      </c>
      <c r="H5773" s="3016" t="s">
        <v>5422</v>
      </c>
      <c r="I5773" s="3017"/>
      <c r="J5773" s="3015"/>
      <c r="K5773" s="1460"/>
      <c r="O5773">
        <f>SUMIF('3BL ACTUAL'!C:C,G5773,'3BL ACTUAL'!J:J)</f>
        <v>0</v>
      </c>
    </row>
    <row r="5774" spans="2:15" ht="15">
      <c r="B5774" s="110" t="s">
        <v>11366</v>
      </c>
      <c r="D5774" s="1460"/>
      <c r="E5774" s="1460" t="s">
        <v>11353</v>
      </c>
      <c r="F5774" s="1460"/>
      <c r="G5774" s="3018" t="s">
        <v>5430</v>
      </c>
      <c r="H5774" s="3016" t="s">
        <v>5424</v>
      </c>
      <c r="I5774" s="3017"/>
      <c r="J5774" s="3015"/>
      <c r="K5774" s="1460"/>
      <c r="O5774">
        <f>SUMIF('3BL ACTUAL'!C:C,G5774,'3BL ACTUAL'!J:J)</f>
        <v>0</v>
      </c>
    </row>
    <row r="5775" spans="2:15">
      <c r="B5775" s="110" t="s">
        <v>11366</v>
      </c>
      <c r="D5775" s="1460"/>
      <c r="E5775" s="1460" t="s">
        <v>11353</v>
      </c>
      <c r="F5775" s="1460"/>
      <c r="G5775" s="3019" t="s">
        <v>5421</v>
      </c>
      <c r="H5775" s="1460" t="s">
        <v>5425</v>
      </c>
      <c r="I5775" s="3015"/>
      <c r="J5775" s="3015">
        <v>14412.94</v>
      </c>
      <c r="K5775" s="1460"/>
      <c r="O5775">
        <f>SUMIF('3BL ACTUAL'!C:C,G5775,'3BL ACTUAL'!J:J)</f>
        <v>0</v>
      </c>
    </row>
    <row r="5776" spans="2:15">
      <c r="B5776" s="110" t="s">
        <v>11366</v>
      </c>
      <c r="D5776" s="1460"/>
      <c r="E5776" s="1460" t="s">
        <v>11353</v>
      </c>
      <c r="F5776" s="1460"/>
      <c r="G5776" s="3019" t="s">
        <v>5419</v>
      </c>
      <c r="H5776" s="1460" t="s">
        <v>5426</v>
      </c>
      <c r="I5776" s="3015"/>
      <c r="J5776" s="3015">
        <v>2620.56</v>
      </c>
      <c r="K5776" s="1460"/>
      <c r="O5776">
        <f>SUMIF('3BL ACTUAL'!C:C,G5776,'3BL ACTUAL'!J:J)</f>
        <v>0</v>
      </c>
    </row>
    <row r="5777" spans="2:15">
      <c r="B5777" s="110" t="s">
        <v>11366</v>
      </c>
      <c r="D5777" s="1460"/>
      <c r="E5777" s="1460" t="s">
        <v>11353</v>
      </c>
      <c r="F5777" s="1460"/>
      <c r="G5777" s="3019" t="s">
        <v>5418</v>
      </c>
      <c r="H5777" s="1460" t="s">
        <v>5427</v>
      </c>
      <c r="I5777" s="3015"/>
      <c r="J5777" s="3015">
        <v>274.5</v>
      </c>
      <c r="K5777" s="1460"/>
      <c r="O5777">
        <f>SUMIF('3BL ACTUAL'!C:C,G5777,'3BL ACTUAL'!J:J)</f>
        <v>0</v>
      </c>
    </row>
    <row r="5778" spans="2:15">
      <c r="B5778" s="110" t="s">
        <v>11366</v>
      </c>
      <c r="D5778" s="1460"/>
      <c r="E5778" s="1460" t="s">
        <v>11353</v>
      </c>
      <c r="F5778" s="1460"/>
      <c r="G5778" s="3019" t="s">
        <v>5417</v>
      </c>
      <c r="H5778" s="1460" t="s">
        <v>5428</v>
      </c>
      <c r="I5778" s="3015"/>
      <c r="J5778" s="3015">
        <v>51.85</v>
      </c>
      <c r="K5778" s="1460"/>
      <c r="O5778">
        <f>SUMIF('3BL ACTUAL'!C:C,G5778,'3BL ACTUAL'!J:J)</f>
        <v>0</v>
      </c>
    </row>
    <row r="5779" spans="2:15">
      <c r="B5779" s="110" t="s">
        <v>11366</v>
      </c>
      <c r="D5779" s="1460"/>
      <c r="E5779" s="1460" t="s">
        <v>11353</v>
      </c>
      <c r="F5779" s="1460"/>
      <c r="G5779" s="3019" t="s">
        <v>5420</v>
      </c>
      <c r="H5779" s="1460" t="s">
        <v>5429</v>
      </c>
      <c r="I5779" s="3015"/>
      <c r="J5779" s="3015">
        <v>12194.81</v>
      </c>
      <c r="K5779" s="1460"/>
      <c r="O5779">
        <f>SUMIF('3BL ACTUAL'!C:C,G5779,'3BL ACTUAL'!J:J)</f>
        <v>0</v>
      </c>
    </row>
    <row r="5780" spans="2:15" ht="15">
      <c r="B5780" s="110" t="s">
        <v>11366</v>
      </c>
      <c r="D5780" s="1460"/>
      <c r="E5780" s="1460" t="s">
        <v>11353</v>
      </c>
      <c r="F5780" s="1460"/>
      <c r="G5780" s="3018">
        <v>2</v>
      </c>
      <c r="H5780" s="3016" t="s">
        <v>4876</v>
      </c>
      <c r="I5780" s="3017"/>
      <c r="J5780" s="3015"/>
      <c r="K5780" s="1460"/>
      <c r="O5780">
        <f>SUMIF('3BL ACTUAL'!C:C,G5780,'3BL ACTUAL'!J:J)</f>
        <v>0</v>
      </c>
    </row>
    <row r="5781" spans="2:15" ht="15">
      <c r="B5781" s="110" t="s">
        <v>11366</v>
      </c>
      <c r="D5781" s="1460"/>
      <c r="E5781" s="1460" t="s">
        <v>11353</v>
      </c>
      <c r="F5781" s="1460"/>
      <c r="G5781" s="3018">
        <v>2.0099999999999998</v>
      </c>
      <c r="H5781" s="3016" t="s">
        <v>5013</v>
      </c>
      <c r="I5781" s="3017"/>
      <c r="J5781" s="3015"/>
      <c r="K5781" s="1460"/>
      <c r="O5781">
        <f>SUMIF('3BL ACTUAL'!C:C,G5781,'3BL ACTUAL'!J:J)</f>
        <v>0</v>
      </c>
    </row>
    <row r="5782" spans="2:15" ht="15">
      <c r="B5782" s="110" t="s">
        <v>11366</v>
      </c>
      <c r="D5782" s="1460"/>
      <c r="E5782" s="1460" t="s">
        <v>11353</v>
      </c>
      <c r="F5782" s="1460"/>
      <c r="G5782" s="3018" t="s">
        <v>5398</v>
      </c>
      <c r="H5782" s="3016" t="s">
        <v>5014</v>
      </c>
      <c r="I5782" s="3017"/>
      <c r="J5782" s="3015"/>
      <c r="K5782" s="1460"/>
      <c r="O5782">
        <f>SUMIF('3BL ACTUAL'!C:C,G5782,'3BL ACTUAL'!J:J)</f>
        <v>0</v>
      </c>
    </row>
    <row r="5783" spans="2:15" ht="15">
      <c r="B5783" s="110" t="s">
        <v>11366</v>
      </c>
      <c r="D5783" s="1460"/>
      <c r="E5783" s="1460" t="s">
        <v>11353</v>
      </c>
      <c r="F5783" s="1460"/>
      <c r="G5783" s="3018" t="s">
        <v>5399</v>
      </c>
      <c r="H5783" s="3016" t="s">
        <v>4922</v>
      </c>
      <c r="I5783" s="3017"/>
      <c r="J5783" s="3015"/>
      <c r="K5783" s="1460"/>
      <c r="O5783">
        <f>SUMIF('3BL ACTUAL'!C:C,G5783,'3BL ACTUAL'!J:J)</f>
        <v>0</v>
      </c>
    </row>
    <row r="5784" spans="2:15" ht="15">
      <c r="B5784" s="110" t="s">
        <v>11366</v>
      </c>
      <c r="D5784" s="1460"/>
      <c r="E5784" s="1460" t="s">
        <v>11353</v>
      </c>
      <c r="F5784" s="1460"/>
      <c r="G5784" s="3018" t="s">
        <v>6025</v>
      </c>
      <c r="H5784" s="3016" t="s">
        <v>4872</v>
      </c>
      <c r="I5784" s="3017"/>
      <c r="J5784" s="3015"/>
      <c r="K5784" s="1460"/>
      <c r="O5784">
        <f>SUMIF('3BL ACTUAL'!C:C,G5784,'3BL ACTUAL'!J:J)</f>
        <v>0</v>
      </c>
    </row>
    <row r="5785" spans="2:15">
      <c r="B5785" s="110" t="s">
        <v>11366</v>
      </c>
      <c r="D5785" s="1460"/>
      <c r="E5785" s="1460" t="s">
        <v>11353</v>
      </c>
      <c r="F5785" s="1460"/>
      <c r="G5785" s="3019" t="s">
        <v>5311</v>
      </c>
      <c r="H5785" s="1460" t="s">
        <v>5015</v>
      </c>
      <c r="I5785" s="3015"/>
      <c r="J5785" s="3015">
        <v>99688.77</v>
      </c>
      <c r="K5785" s="1460"/>
      <c r="O5785">
        <f>SUMIF('3BL ACTUAL'!C:C,G5785,'3BL ACTUAL'!J:J)</f>
        <v>0</v>
      </c>
    </row>
    <row r="5786" spans="2:15" ht="15">
      <c r="B5786" s="110" t="s">
        <v>11366</v>
      </c>
      <c r="D5786" s="1460"/>
      <c r="E5786" s="1460" t="s">
        <v>11353</v>
      </c>
      <c r="F5786" s="1460"/>
      <c r="G5786" s="3018" t="s">
        <v>6033</v>
      </c>
      <c r="H5786" s="3016" t="s">
        <v>5016</v>
      </c>
      <c r="I5786" s="3017"/>
      <c r="J5786" s="3017"/>
      <c r="K5786" s="1460"/>
      <c r="O5786">
        <f>SUMIF('3BL ACTUAL'!C:C,G5786,'3BL ACTUAL'!J:J)</f>
        <v>0</v>
      </c>
    </row>
    <row r="5787" spans="2:15">
      <c r="B5787" s="110" t="s">
        <v>11366</v>
      </c>
      <c r="D5787" s="1460"/>
      <c r="E5787" s="1460" t="s">
        <v>11353</v>
      </c>
      <c r="F5787" s="1460"/>
      <c r="G5787" s="3019" t="s">
        <v>5300</v>
      </c>
      <c r="H5787" s="1460" t="s">
        <v>264</v>
      </c>
      <c r="I5787" s="3015"/>
      <c r="J5787" s="3015">
        <v>370359.52</v>
      </c>
      <c r="K5787" s="1460"/>
      <c r="O5787">
        <f>SUMIF('3BL ACTUAL'!C:C,G5787,'3BL ACTUAL'!J:J)</f>
        <v>0</v>
      </c>
    </row>
    <row r="5788" spans="2:15" ht="15">
      <c r="B5788" s="110" t="s">
        <v>11366</v>
      </c>
      <c r="D5788" s="1460"/>
      <c r="E5788" s="1460" t="s">
        <v>11353</v>
      </c>
      <c r="F5788" s="1460"/>
      <c r="G5788" s="3018">
        <v>2.02</v>
      </c>
      <c r="H5788" s="3016" t="s">
        <v>5402</v>
      </c>
      <c r="I5788" s="3017"/>
      <c r="J5788" s="3017"/>
      <c r="K5788" s="1460"/>
      <c r="O5788">
        <f>SUMIF('3BL ACTUAL'!C:C,G5788,'3BL ACTUAL'!J:J)</f>
        <v>0</v>
      </c>
    </row>
    <row r="5789" spans="2:15" ht="15">
      <c r="B5789" s="110" t="s">
        <v>11366</v>
      </c>
      <c r="D5789" s="1460"/>
      <c r="E5789" s="1460" t="s">
        <v>11353</v>
      </c>
      <c r="F5789" s="1460"/>
      <c r="G5789" s="3018" t="s">
        <v>5400</v>
      </c>
      <c r="H5789" s="3016" t="s">
        <v>5403</v>
      </c>
      <c r="I5789" s="3017"/>
      <c r="J5789" s="3017"/>
      <c r="K5789" s="1460"/>
      <c r="O5789">
        <f>SUMIF('3BL ACTUAL'!C:C,G5789,'3BL ACTUAL'!J:J)</f>
        <v>0</v>
      </c>
    </row>
    <row r="5790" spans="2:15" ht="15">
      <c r="B5790" s="110" t="s">
        <v>11366</v>
      </c>
      <c r="D5790" s="1460"/>
      <c r="E5790" s="1460" t="s">
        <v>11353</v>
      </c>
      <c r="F5790" s="1460"/>
      <c r="G5790" s="3018" t="s">
        <v>5401</v>
      </c>
      <c r="H5790" s="3016" t="s">
        <v>5404</v>
      </c>
      <c r="I5790" s="3017"/>
      <c r="J5790" s="3017"/>
      <c r="K5790" s="1460"/>
      <c r="O5790">
        <f>SUMIF('3BL ACTUAL'!C:C,G5790,'3BL ACTUAL'!J:J)</f>
        <v>0</v>
      </c>
    </row>
    <row r="5791" spans="2:15">
      <c r="B5791" s="110" t="s">
        <v>11366</v>
      </c>
      <c r="D5791" s="1460"/>
      <c r="E5791" s="1460" t="s">
        <v>11353</v>
      </c>
      <c r="F5791" s="1460"/>
      <c r="G5791" s="3019" t="s">
        <v>5305</v>
      </c>
      <c r="H5791" s="1460" t="s">
        <v>5047</v>
      </c>
      <c r="I5791" s="3015"/>
      <c r="J5791" s="3015">
        <v>816823.08</v>
      </c>
      <c r="K5791" s="1460"/>
      <c r="O5791">
        <f>SUMIF('3BL ACTUAL'!C:C,G5791,'3BL ACTUAL'!J:J)</f>
        <v>0</v>
      </c>
    </row>
    <row r="5792" spans="2:15" ht="15">
      <c r="B5792" s="110" t="s">
        <v>11366</v>
      </c>
      <c r="D5792" s="1460"/>
      <c r="E5792" s="1460" t="s">
        <v>11353</v>
      </c>
      <c r="F5792" s="1460"/>
      <c r="G5792" s="3018">
        <v>3</v>
      </c>
      <c r="H5792" s="3016" t="s">
        <v>5405</v>
      </c>
      <c r="I5792" s="3017"/>
      <c r="J5792" s="3017"/>
      <c r="K5792" s="1460"/>
      <c r="O5792">
        <f>SUMIF('3BL ACTUAL'!C:C,G5792,'3BL ACTUAL'!J:J)</f>
        <v>0</v>
      </c>
    </row>
    <row r="5793" spans="1:15" ht="15">
      <c r="B5793" s="110" t="s">
        <v>11366</v>
      </c>
      <c r="D5793" s="1460"/>
      <c r="E5793" s="1460" t="s">
        <v>11353</v>
      </c>
      <c r="F5793" s="1460"/>
      <c r="G5793" s="3018">
        <v>3.01</v>
      </c>
      <c r="H5793" s="3016" t="s">
        <v>5406</v>
      </c>
      <c r="I5793" s="3017"/>
      <c r="J5793" s="3017"/>
      <c r="K5793" s="1460"/>
      <c r="O5793">
        <f>SUMIF('3BL ACTUAL'!C:C,G5793,'3BL ACTUAL'!J:J)</f>
        <v>0</v>
      </c>
    </row>
    <row r="5794" spans="1:15" ht="15">
      <c r="B5794" s="110" t="s">
        <v>11366</v>
      </c>
      <c r="D5794" s="1460"/>
      <c r="E5794" s="1460" t="s">
        <v>11353</v>
      </c>
      <c r="F5794" s="1460"/>
      <c r="G5794" s="3018" t="s">
        <v>6214</v>
      </c>
      <c r="H5794" s="3016" t="s">
        <v>6215</v>
      </c>
      <c r="I5794" s="3017"/>
      <c r="J5794" s="3017"/>
      <c r="K5794" s="1460"/>
      <c r="O5794">
        <f>SUMIF('3BL ACTUAL'!C:C,G5794,'3BL ACTUAL'!J:J)</f>
        <v>0</v>
      </c>
    </row>
    <row r="5795" spans="1:15">
      <c r="B5795" s="110" t="s">
        <v>11366</v>
      </c>
      <c r="D5795" s="1460"/>
      <c r="E5795" s="1460" t="s">
        <v>11353</v>
      </c>
      <c r="F5795" s="1460"/>
      <c r="G5795" s="3019" t="s">
        <v>5363</v>
      </c>
      <c r="H5795" s="1460" t="s">
        <v>5048</v>
      </c>
      <c r="I5795" s="3015"/>
      <c r="J5795" s="3015">
        <v>800</v>
      </c>
      <c r="K5795" s="1460"/>
      <c r="O5795">
        <f>SUMIF('3BL ACTUAL'!C:C,G5795,'3BL ACTUAL'!J:J)</f>
        <v>0</v>
      </c>
    </row>
    <row r="5796" spans="1:15" ht="15">
      <c r="B5796" s="110" t="s">
        <v>11366</v>
      </c>
      <c r="D5796" s="1460"/>
      <c r="E5796" s="1460" t="s">
        <v>11353</v>
      </c>
      <c r="F5796" s="1460"/>
      <c r="G5796" s="3018" t="s">
        <v>6224</v>
      </c>
      <c r="H5796" s="3016" t="s">
        <v>6225</v>
      </c>
      <c r="I5796" s="3017"/>
      <c r="J5796" s="3017"/>
      <c r="K5796" s="1460"/>
      <c r="O5796">
        <f>SUMIF('3BL ACTUAL'!C:C,G5796,'3BL ACTUAL'!J:J)</f>
        <v>0</v>
      </c>
    </row>
    <row r="5797" spans="1:15">
      <c r="B5797" s="110" t="s">
        <v>11366</v>
      </c>
      <c r="D5797" s="1460"/>
      <c r="E5797" s="1460" t="s">
        <v>11353</v>
      </c>
      <c r="F5797" s="2669" t="s">
        <v>11364</v>
      </c>
      <c r="G5797" s="2669" t="s">
        <v>6230</v>
      </c>
      <c r="H5797" s="2669" t="s">
        <v>11365</v>
      </c>
      <c r="I5797" s="3025">
        <v>0</v>
      </c>
      <c r="J5797" s="3025">
        <v>15.71</v>
      </c>
      <c r="K5797" s="1460"/>
      <c r="O5797">
        <f>SUMIF('3BL ACTUAL'!C:C,G5797,'3BL ACTUAL'!J:J)</f>
        <v>0</v>
      </c>
    </row>
    <row r="5798" spans="1:15">
      <c r="B5798" s="110" t="s">
        <v>11366</v>
      </c>
      <c r="D5798" s="1460"/>
      <c r="E5798" s="1460" t="s">
        <v>11353</v>
      </c>
      <c r="F5798" s="1460"/>
      <c r="G5798" s="3019"/>
      <c r="H5798" s="1460"/>
      <c r="I5798" s="3015"/>
      <c r="J5798" s="3015"/>
      <c r="K5798" s="1460"/>
      <c r="O5798">
        <f>SUMIF('3BL ACTUAL'!C:C,G5798,'3BL ACTUAL'!J:J)</f>
        <v>0</v>
      </c>
    </row>
    <row r="5799" spans="1:15" ht="15">
      <c r="D5799" s="1460"/>
      <c r="E5799" s="1460"/>
      <c r="F5799" s="1460"/>
      <c r="G5799" s="3016"/>
      <c r="H5799" s="3016"/>
      <c r="I5799" s="3017"/>
      <c r="J5799" s="3015"/>
      <c r="K5799" s="1460"/>
      <c r="O5799">
        <f>SUMIF('3BL ACTUAL'!C:C,G5799,'3BL ACTUAL'!J:J)</f>
        <v>0</v>
      </c>
    </row>
    <row r="5800" spans="1:15">
      <c r="A5800" s="1488"/>
      <c r="B5800" s="1488"/>
      <c r="C5800" s="1488"/>
      <c r="D5800" s="1488"/>
      <c r="E5800" s="1488"/>
      <c r="F5800" s="1488"/>
      <c r="G5800" s="1488"/>
      <c r="H5800" s="1488"/>
      <c r="I5800" s="1123"/>
      <c r="J5800" s="1123"/>
      <c r="K5800" s="1488"/>
      <c r="L5800" s="1488"/>
      <c r="M5800" s="1488"/>
      <c r="N5800" s="1488"/>
      <c r="O5800">
        <f>SUMIF('3BL ACTUAL'!C:C,G5800,'3BL ACTUAL'!J:J)</f>
        <v>0</v>
      </c>
    </row>
    <row r="5801" spans="1:15">
      <c r="H5801" s="110"/>
      <c r="O5801">
        <f>SUMIF('3BL ACTUAL'!C:C,G5801,'3BL ACTUAL'!J:J)</f>
        <v>0</v>
      </c>
    </row>
    <row r="5802" spans="1:15">
      <c r="D5802" s="2674"/>
      <c r="E5802" s="3030" t="s">
        <v>11372</v>
      </c>
      <c r="F5802" s="2674"/>
      <c r="G5802" s="2674" t="s">
        <v>5317</v>
      </c>
      <c r="H5802" s="2674" t="s">
        <v>4954</v>
      </c>
      <c r="I5802" s="3031"/>
      <c r="J5802" s="3031"/>
      <c r="K5802">
        <v>0</v>
      </c>
      <c r="L5802">
        <v>4660</v>
      </c>
      <c r="O5802">
        <f>SUMIF('3BL ACTUAL'!C:C,G5802,'3BL ACTUAL'!J:J)</f>
        <v>0</v>
      </c>
    </row>
    <row r="5803" spans="1:15">
      <c r="D5803" s="2674"/>
      <c r="E5803" s="3030" t="s">
        <v>11372</v>
      </c>
      <c r="F5803" s="2674"/>
      <c r="G5803" s="2674" t="s">
        <v>5323</v>
      </c>
      <c r="H5803" s="2674" t="s">
        <v>4988</v>
      </c>
      <c r="I5803" s="3031"/>
      <c r="J5803" s="3031"/>
      <c r="K5803">
        <v>0</v>
      </c>
      <c r="L5803">
        <v>10170</v>
      </c>
      <c r="O5803">
        <f>SUMIF('3BL ACTUAL'!C:C,G5803,'3BL ACTUAL'!J:J)</f>
        <v>0</v>
      </c>
    </row>
    <row r="5804" spans="1:15">
      <c r="D5804" s="2674"/>
      <c r="E5804" s="3030" t="s">
        <v>11372</v>
      </c>
      <c r="F5804" s="2674"/>
      <c r="G5804" s="2674" t="s">
        <v>5347</v>
      </c>
      <c r="H5804" s="2674" t="s">
        <v>4999</v>
      </c>
      <c r="I5804" s="3031"/>
      <c r="J5804" s="3031"/>
      <c r="K5804">
        <v>0</v>
      </c>
      <c r="L5804">
        <v>15100.499999999998</v>
      </c>
      <c r="O5804">
        <f>SUMIF('3BL ACTUAL'!C:C,G5804,'3BL ACTUAL'!J:J)</f>
        <v>0</v>
      </c>
    </row>
    <row r="5805" spans="1:15">
      <c r="D5805" s="2674"/>
      <c r="E5805" s="3030" t="s">
        <v>11372</v>
      </c>
      <c r="F5805" s="2674"/>
      <c r="G5805" s="2674" t="s">
        <v>8010</v>
      </c>
      <c r="H5805" s="2674" t="s">
        <v>8011</v>
      </c>
      <c r="I5805" s="3031"/>
      <c r="J5805" s="3031"/>
      <c r="K5805">
        <v>0</v>
      </c>
      <c r="L5805" s="285">
        <v>7845.5</v>
      </c>
      <c r="O5805">
        <f>SUMIF('3BL ACTUAL'!C:C,G5805,'3BL ACTUAL'!J:J)</f>
        <v>0</v>
      </c>
    </row>
    <row r="5806" spans="1:15">
      <c r="D5806" s="2674"/>
      <c r="E5806" s="3030" t="s">
        <v>11372</v>
      </c>
      <c r="F5806" s="2674"/>
      <c r="G5806" s="2674" t="s">
        <v>8056</v>
      </c>
      <c r="H5806" s="2674" t="s">
        <v>8057</v>
      </c>
      <c r="I5806" s="3031"/>
      <c r="J5806" s="3031"/>
      <c r="K5806">
        <v>0</v>
      </c>
      <c r="L5806" s="285">
        <v>7104</v>
      </c>
      <c r="O5806">
        <f>SUMIF('3BL ACTUAL'!C:C,G5806,'3BL ACTUAL'!J:J)</f>
        <v>0</v>
      </c>
    </row>
    <row r="5807" spans="1:15">
      <c r="D5807" s="2674"/>
      <c r="E5807" s="3030" t="s">
        <v>11372</v>
      </c>
      <c r="F5807" s="2674"/>
      <c r="G5807" s="2674" t="s">
        <v>8072</v>
      </c>
      <c r="H5807" s="2674" t="s">
        <v>8073</v>
      </c>
      <c r="I5807" s="3031"/>
      <c r="J5807" s="3031"/>
      <c r="K5807">
        <v>0</v>
      </c>
      <c r="L5807" s="285">
        <v>50104</v>
      </c>
      <c r="O5807">
        <f>SUMIF('3BL ACTUAL'!C:C,G5807,'3BL ACTUAL'!J:J)</f>
        <v>0</v>
      </c>
    </row>
    <row r="5808" spans="1:15">
      <c r="D5808" s="2674"/>
      <c r="E5808" s="3030" t="s">
        <v>11372</v>
      </c>
      <c r="F5808" s="2674"/>
      <c r="G5808" s="2674" t="s">
        <v>8168</v>
      </c>
      <c r="H5808" s="2674" t="s">
        <v>8169</v>
      </c>
      <c r="I5808" s="3031"/>
      <c r="J5808" s="3031"/>
      <c r="K5808">
        <v>0</v>
      </c>
      <c r="L5808" s="285">
        <v>23013.5</v>
      </c>
      <c r="O5808">
        <f>SUMIF('3BL ACTUAL'!C:C,G5808,'3BL ACTUAL'!J:J)</f>
        <v>0</v>
      </c>
    </row>
    <row r="5809" spans="4:15">
      <c r="D5809" s="2674"/>
      <c r="E5809" s="3030" t="s">
        <v>11372</v>
      </c>
      <c r="F5809" s="2674"/>
      <c r="G5809" s="2674" t="s">
        <v>8208</v>
      </c>
      <c r="H5809" s="2674" t="s">
        <v>8209</v>
      </c>
      <c r="I5809" s="3031"/>
      <c r="J5809" s="3031"/>
      <c r="K5809">
        <v>0</v>
      </c>
      <c r="L5809" s="285">
        <v>21719</v>
      </c>
      <c r="O5809">
        <f>SUMIF('3BL ACTUAL'!C:C,G5809,'3BL ACTUAL'!J:J)</f>
        <v>0</v>
      </c>
    </row>
    <row r="5810" spans="4:15">
      <c r="D5810" s="2674"/>
      <c r="E5810" s="3030" t="s">
        <v>11372</v>
      </c>
      <c r="F5810" s="2674"/>
      <c r="G5810" s="2674" t="s">
        <v>8248</v>
      </c>
      <c r="H5810" s="2674" t="s">
        <v>8249</v>
      </c>
      <c r="I5810" s="3031"/>
      <c r="J5810" s="3031"/>
      <c r="K5810">
        <v>0</v>
      </c>
      <c r="L5810" s="285">
        <v>9120.5</v>
      </c>
      <c r="O5810">
        <f>SUMIF('3BL ACTUAL'!C:C,G5810,'3BL ACTUAL'!J:J)</f>
        <v>0</v>
      </c>
    </row>
    <row r="5811" spans="4:15">
      <c r="D5811" s="2674"/>
      <c r="E5811" s="3030" t="s">
        <v>11372</v>
      </c>
      <c r="F5811" s="2674"/>
      <c r="G5811" s="2674" t="s">
        <v>8287</v>
      </c>
      <c r="H5811" s="2674" t="s">
        <v>8288</v>
      </c>
      <c r="I5811" s="3031"/>
      <c r="J5811" s="3031"/>
      <c r="K5811">
        <v>0</v>
      </c>
      <c r="L5811" s="285">
        <v>38365</v>
      </c>
      <c r="O5811">
        <f>SUMIF('3BL ACTUAL'!C:C,G5811,'3BL ACTUAL'!J:J)</f>
        <v>0</v>
      </c>
    </row>
    <row r="5812" spans="4:15">
      <c r="D5812" s="2674"/>
      <c r="E5812" s="3030" t="s">
        <v>11372</v>
      </c>
      <c r="F5812" s="2674"/>
      <c r="G5812" s="2674" t="s">
        <v>8338</v>
      </c>
      <c r="H5812" s="2674" t="s">
        <v>8339</v>
      </c>
      <c r="I5812" s="3031"/>
      <c r="J5812" s="3031"/>
      <c r="K5812">
        <v>0</v>
      </c>
      <c r="L5812" s="285">
        <v>11485.020000000008</v>
      </c>
      <c r="O5812">
        <f>SUMIF('3BL ACTUAL'!C:C,G5812,'3BL ACTUAL'!J:J)</f>
        <v>0</v>
      </c>
    </row>
    <row r="5813" spans="4:15">
      <c r="D5813" s="2674"/>
      <c r="E5813" s="3030" t="s">
        <v>11372</v>
      </c>
      <c r="F5813" s="2674"/>
      <c r="G5813" s="2674" t="s">
        <v>8404</v>
      </c>
      <c r="H5813" s="2674" t="s">
        <v>8405</v>
      </c>
      <c r="I5813" s="3031"/>
      <c r="J5813" s="3031"/>
      <c r="K5813">
        <v>0</v>
      </c>
      <c r="L5813" s="285">
        <v>26427.410000000018</v>
      </c>
      <c r="O5813">
        <f>SUMIF('3BL ACTUAL'!C:C,G5813,'3BL ACTUAL'!J:J)</f>
        <v>0</v>
      </c>
    </row>
    <row r="5814" spans="4:15">
      <c r="D5814" s="2674"/>
      <c r="E5814" s="3030" t="s">
        <v>11372</v>
      </c>
      <c r="F5814" s="2674"/>
      <c r="G5814" s="2674" t="s">
        <v>8512</v>
      </c>
      <c r="H5814" s="2674" t="s">
        <v>8513</v>
      </c>
      <c r="I5814" s="3031"/>
      <c r="J5814" s="3031"/>
      <c r="K5814">
        <v>0</v>
      </c>
      <c r="L5814" s="285">
        <v>14036.559999999996</v>
      </c>
      <c r="O5814">
        <f>SUMIF('3BL ACTUAL'!C:C,G5814,'3BL ACTUAL'!J:J)</f>
        <v>0</v>
      </c>
    </row>
    <row r="5815" spans="4:15">
      <c r="D5815" s="2674"/>
      <c r="E5815" s="3030" t="s">
        <v>11372</v>
      </c>
      <c r="F5815" s="2674"/>
      <c r="G5815" s="2674" t="s">
        <v>6115</v>
      </c>
      <c r="H5815" s="2674" t="s">
        <v>6116</v>
      </c>
      <c r="I5815" s="3031"/>
      <c r="J5815" s="3031"/>
      <c r="K5815">
        <v>0</v>
      </c>
      <c r="L5815" s="285">
        <v>300</v>
      </c>
      <c r="O5815">
        <f>SUMIF('3BL ACTUAL'!C:C,G5815,'3BL ACTUAL'!J:J)</f>
        <v>0</v>
      </c>
    </row>
    <row r="5816" spans="4:15">
      <c r="D5816" s="2674"/>
      <c r="E5816" s="3030" t="s">
        <v>11372</v>
      </c>
      <c r="F5816" s="2674"/>
      <c r="G5816" s="2674" t="s">
        <v>6117</v>
      </c>
      <c r="H5816" s="2674" t="s">
        <v>6118</v>
      </c>
      <c r="I5816" s="3031"/>
      <c r="J5816" s="3031"/>
      <c r="K5816">
        <v>0</v>
      </c>
      <c r="L5816" s="285">
        <v>212.52000000000004</v>
      </c>
      <c r="O5816">
        <f>SUMIF('3BL ACTUAL'!C:C,G5816,'3BL ACTUAL'!J:J)</f>
        <v>0</v>
      </c>
    </row>
    <row r="5817" spans="4:15">
      <c r="D5817" s="2674"/>
      <c r="E5817" s="3030" t="s">
        <v>11372</v>
      </c>
      <c r="F5817" s="2674"/>
      <c r="G5817" s="2674" t="s">
        <v>6121</v>
      </c>
      <c r="H5817" s="2674" t="s">
        <v>6122</v>
      </c>
      <c r="I5817" s="3031"/>
      <c r="J5817" s="3031"/>
      <c r="K5817">
        <v>0</v>
      </c>
      <c r="L5817" s="285">
        <v>599.80000000000007</v>
      </c>
      <c r="O5817">
        <f>SUMIF('3BL ACTUAL'!C:C,G5817,'3BL ACTUAL'!J:J)</f>
        <v>0</v>
      </c>
    </row>
    <row r="5818" spans="4:15">
      <c r="D5818" s="2674"/>
      <c r="E5818" s="3030" t="s">
        <v>11372</v>
      </c>
      <c r="F5818" s="2674"/>
      <c r="G5818" s="2674" t="s">
        <v>6125</v>
      </c>
      <c r="H5818" s="2674" t="s">
        <v>6126</v>
      </c>
      <c r="I5818" s="3031"/>
      <c r="J5818" s="3031"/>
      <c r="K5818">
        <v>0</v>
      </c>
      <c r="L5818" s="285">
        <v>303.41000000000003</v>
      </c>
      <c r="O5818">
        <f>SUMIF('3BL ACTUAL'!C:C,G5818,'3BL ACTUAL'!J:J)</f>
        <v>0</v>
      </c>
    </row>
    <row r="5819" spans="4:15" ht="15">
      <c r="D5819" s="2674"/>
      <c r="E5819" s="3030" t="s">
        <v>11372</v>
      </c>
      <c r="F5819" s="3032"/>
      <c r="G5819" s="2674" t="s">
        <v>8784</v>
      </c>
      <c r="H5819" s="2674" t="s">
        <v>9036</v>
      </c>
      <c r="I5819" s="3031"/>
      <c r="J5819" s="3031"/>
      <c r="K5819">
        <v>35849.970000000016</v>
      </c>
      <c r="L5819" s="285">
        <v>0</v>
      </c>
      <c r="O5819">
        <f>SUMIF('3BL ACTUAL'!C:C,G5819,'3BL ACTUAL'!J:J)</f>
        <v>0</v>
      </c>
    </row>
    <row r="5820" spans="4:15" ht="15">
      <c r="D5820" s="2674"/>
      <c r="E5820" s="3030" t="s">
        <v>11372</v>
      </c>
      <c r="F5820" s="3032"/>
      <c r="G5820" s="2674" t="s">
        <v>8980</v>
      </c>
      <c r="H5820" s="2674" t="s">
        <v>9055</v>
      </c>
      <c r="I5820" s="3031"/>
      <c r="J5820" s="3031"/>
      <c r="K5820">
        <v>240181.61999999982</v>
      </c>
      <c r="L5820" s="285">
        <v>0</v>
      </c>
      <c r="O5820">
        <f>SUMIF('3BL ACTUAL'!C:C,G5820,'3BL ACTUAL'!J:J)</f>
        <v>0</v>
      </c>
    </row>
    <row r="5821" spans="4:15">
      <c r="D5821" s="2674"/>
      <c r="E5821" s="3030" t="s">
        <v>11372</v>
      </c>
      <c r="F5821" s="2674"/>
      <c r="G5821" s="2674" t="s">
        <v>8992</v>
      </c>
      <c r="H5821" s="2674" t="s">
        <v>8993</v>
      </c>
      <c r="I5821" s="3031"/>
      <c r="J5821" s="3031"/>
      <c r="K5821">
        <v>0</v>
      </c>
      <c r="L5821" s="285">
        <v>20653.399999999987</v>
      </c>
      <c r="O5821">
        <f>SUMIF('3BL ACTUAL'!C:C,G5821,'3BL ACTUAL'!J:J)</f>
        <v>0</v>
      </c>
    </row>
    <row r="5822" spans="4:15">
      <c r="D5822" s="2674"/>
      <c r="E5822" s="3030" t="s">
        <v>11372</v>
      </c>
      <c r="F5822" s="2674"/>
      <c r="G5822" s="2674" t="s">
        <v>8994</v>
      </c>
      <c r="H5822" s="2674" t="s">
        <v>8995</v>
      </c>
      <c r="I5822" s="3031"/>
      <c r="J5822" s="3031"/>
      <c r="K5822">
        <v>0</v>
      </c>
      <c r="L5822" s="285">
        <v>7481.2399999999989</v>
      </c>
      <c r="O5822">
        <f>SUMIF('3BL ACTUAL'!C:C,G5822,'3BL ACTUAL'!J:J)</f>
        <v>0</v>
      </c>
    </row>
    <row r="5823" spans="4:15">
      <c r="D5823" s="2674"/>
      <c r="E5823" s="3030" t="s">
        <v>11372</v>
      </c>
      <c r="F5823" s="2674"/>
      <c r="G5823" s="2674" t="s">
        <v>8996</v>
      </c>
      <c r="H5823" s="2674" t="s">
        <v>8997</v>
      </c>
      <c r="I5823" s="3031"/>
      <c r="J5823" s="3031"/>
      <c r="K5823">
        <v>0</v>
      </c>
      <c r="L5823" s="285">
        <v>1659.4499999999998</v>
      </c>
      <c r="O5823">
        <f>SUMIF('3BL ACTUAL'!C:C,G5823,'3BL ACTUAL'!J:J)</f>
        <v>0</v>
      </c>
    </row>
    <row r="5824" spans="4:15">
      <c r="D5824" s="2674"/>
      <c r="E5824" s="3030" t="s">
        <v>11372</v>
      </c>
      <c r="F5824" s="2674"/>
      <c r="G5824" s="2674" t="s">
        <v>8998</v>
      </c>
      <c r="H5824" s="2674" t="s">
        <v>8999</v>
      </c>
      <c r="I5824" s="3031"/>
      <c r="J5824" s="3031"/>
      <c r="K5824">
        <v>0</v>
      </c>
      <c r="L5824" s="285">
        <v>1470.7199999999996</v>
      </c>
      <c r="O5824">
        <f>SUMIF('3BL ACTUAL'!C:C,G5824,'3BL ACTUAL'!J:J)</f>
        <v>0</v>
      </c>
    </row>
    <row r="5825" spans="4:15">
      <c r="D5825" s="2674"/>
      <c r="E5825" s="3030" t="s">
        <v>11372</v>
      </c>
      <c r="F5825" s="2674"/>
      <c r="G5825" s="2674" t="s">
        <v>9000</v>
      </c>
      <c r="H5825" s="2674" t="s">
        <v>1131</v>
      </c>
      <c r="I5825" s="3031"/>
      <c r="J5825" s="3031"/>
      <c r="K5825">
        <v>0</v>
      </c>
      <c r="L5825" s="285">
        <v>4200.0599999999995</v>
      </c>
      <c r="O5825">
        <f>SUMIF('3BL ACTUAL'!C:C,G5825,'3BL ACTUAL'!J:J)</f>
        <v>0</v>
      </c>
    </row>
    <row r="5826" spans="4:15">
      <c r="D5826" s="2674"/>
      <c r="E5826" s="2674"/>
      <c r="F5826" s="2674"/>
      <c r="G5826" s="2674"/>
      <c r="H5826" s="2674"/>
      <c r="I5826" s="3031"/>
      <c r="J5826" s="3031"/>
      <c r="K5826">
        <v>0</v>
      </c>
      <c r="L5826" s="285">
        <v>0</v>
      </c>
      <c r="O5826">
        <f>SUMIF('3BL ACTUAL'!C:C,G5826,'3BL ACTUAL'!J:J)</f>
        <v>0</v>
      </c>
    </row>
    <row r="5827" spans="4:15">
      <c r="D5827" s="2674"/>
      <c r="E5827" s="2674"/>
      <c r="F5827" s="2674"/>
      <c r="G5827" s="2674"/>
      <c r="H5827" s="2674"/>
      <c r="I5827" s="3031"/>
      <c r="J5827" s="3031"/>
      <c r="K5827">
        <v>276031.58999999985</v>
      </c>
      <c r="L5827" s="285">
        <v>276031.59000000003</v>
      </c>
      <c r="O5827">
        <f>SUMIF('3BL ACTUAL'!C:C,G5827,'3BL ACTUAL'!J:J)</f>
        <v>0</v>
      </c>
    </row>
    <row r="5828" spans="4:15">
      <c r="G5828" t="s">
        <v>8056</v>
      </c>
      <c r="H5828" t="s">
        <v>8057</v>
      </c>
      <c r="I5828" s="66">
        <v>50772.659999999996</v>
      </c>
      <c r="L5828" s="285"/>
      <c r="O5828">
        <f>SUMIF('3BL ACTUAL'!C:C,G5828,'3BL ACTUAL'!J:J)</f>
        <v>0</v>
      </c>
    </row>
    <row r="5829" spans="4:15">
      <c r="G5829" t="s">
        <v>5349</v>
      </c>
      <c r="H5829" t="s">
        <v>4931</v>
      </c>
      <c r="I5829" s="66">
        <v>812.69</v>
      </c>
      <c r="L5829" s="285"/>
      <c r="O5829">
        <f>SUMIF('3BL ACTUAL'!C:C,G5829,'3BL ACTUAL'!J:J)</f>
        <v>0</v>
      </c>
    </row>
    <row r="5830" spans="4:15">
      <c r="E5830" t="s">
        <v>11373</v>
      </c>
      <c r="G5830" t="s">
        <v>5311</v>
      </c>
      <c r="H5830" t="s">
        <v>5015</v>
      </c>
      <c r="J5830" s="66">
        <v>22678.87</v>
      </c>
      <c r="L5830" s="285"/>
      <c r="O5830">
        <f>SUMIF('3BL ACTUAL'!C:C,G5830,'3BL ACTUAL'!J:J)</f>
        <v>0</v>
      </c>
    </row>
    <row r="5831" spans="4:15" ht="14.25">
      <c r="E5831" t="s">
        <v>11373</v>
      </c>
      <c r="G5831" s="2686" t="s">
        <v>5300</v>
      </c>
      <c r="H5831" s="2686" t="s">
        <v>264</v>
      </c>
      <c r="I5831" s="66">
        <v>333138.52</v>
      </c>
      <c r="L5831" s="285"/>
      <c r="O5831">
        <f>SUMIF('3BL ACTUAL'!C:C,G5831,'3BL ACTUAL'!J:J)</f>
        <v>0</v>
      </c>
    </row>
    <row r="5832" spans="4:15">
      <c r="E5832" t="s">
        <v>11373</v>
      </c>
      <c r="G5832" t="s">
        <v>5303</v>
      </c>
      <c r="H5832" t="s">
        <v>5283</v>
      </c>
      <c r="J5832" s="66">
        <v>320.5</v>
      </c>
      <c r="L5832" s="285"/>
      <c r="O5832">
        <f>SUMIF('3BL ACTUAL'!C:C,G5832,'3BL ACTUAL'!J:J)</f>
        <v>0</v>
      </c>
    </row>
    <row r="5833" spans="4:15">
      <c r="E5833" t="s">
        <v>11373</v>
      </c>
      <c r="G5833" t="s">
        <v>5305</v>
      </c>
      <c r="H5833" t="s">
        <v>5047</v>
      </c>
      <c r="J5833" s="66">
        <f>418557.82-J5839-J5840-J5841-J5842-J5837</f>
        <v>408888.69</v>
      </c>
      <c r="L5833" s="285"/>
      <c r="O5833">
        <f>SUMIF('3BL ACTUAL'!C:C,G5833,'3BL ACTUAL'!J:J)</f>
        <v>0</v>
      </c>
    </row>
    <row r="5834" spans="4:15" ht="14.25">
      <c r="E5834" t="s">
        <v>11373</v>
      </c>
      <c r="G5834" s="2686" t="s">
        <v>5306</v>
      </c>
      <c r="H5834" s="2686" t="s">
        <v>4937</v>
      </c>
      <c r="I5834" s="3010"/>
      <c r="J5834" s="66">
        <v>219198.27</v>
      </c>
      <c r="L5834" s="285"/>
      <c r="O5834">
        <f>SUMIF('3BL ACTUAL'!C:C,G5834,'3BL ACTUAL'!J:J)</f>
        <v>0</v>
      </c>
    </row>
    <row r="5835" spans="4:15">
      <c r="E5835" t="s">
        <v>11373</v>
      </c>
      <c r="G5835" t="s">
        <v>8784</v>
      </c>
      <c r="H5835" t="s">
        <v>9036</v>
      </c>
      <c r="I5835" s="66">
        <v>35849.970000000016</v>
      </c>
      <c r="L5835" s="285"/>
      <c r="O5835">
        <f>SUMIF('3BL ACTUAL'!C:C,G5835,'3BL ACTUAL'!J:J)</f>
        <v>0</v>
      </c>
    </row>
    <row r="5836" spans="4:15">
      <c r="G5836" t="s">
        <v>8980</v>
      </c>
      <c r="H5836" t="s">
        <v>9055</v>
      </c>
      <c r="I5836" s="66">
        <v>240181.61999999982</v>
      </c>
      <c r="L5836" s="285"/>
      <c r="O5836">
        <f>SUMIF('3BL ACTUAL'!C:C,G5836,'3BL ACTUAL'!J:J)</f>
        <v>0</v>
      </c>
    </row>
    <row r="5837" spans="4:15" ht="15">
      <c r="G5837" s="2685" t="s">
        <v>5304</v>
      </c>
      <c r="H5837" s="2685" t="s">
        <v>5004</v>
      </c>
      <c r="I5837" s="3010"/>
      <c r="J5837" s="3010">
        <v>8253.4</v>
      </c>
      <c r="L5837" s="285"/>
    </row>
    <row r="5838" spans="4:15">
      <c r="G5838" t="s">
        <v>6113</v>
      </c>
      <c r="H5838" t="s">
        <v>6114</v>
      </c>
      <c r="L5838" s="285"/>
    </row>
    <row r="5839" spans="4:15">
      <c r="G5839" t="s">
        <v>6115</v>
      </c>
      <c r="H5839" t="s">
        <v>6116</v>
      </c>
      <c r="J5839" s="66">
        <v>300</v>
      </c>
      <c r="L5839" s="285"/>
    </row>
    <row r="5840" spans="4:15">
      <c r="G5840" t="s">
        <v>6117</v>
      </c>
      <c r="H5840" t="s">
        <v>6118</v>
      </c>
      <c r="J5840" s="66">
        <v>212.52000000000004</v>
      </c>
      <c r="L5840" s="285"/>
    </row>
    <row r="5841" spans="5:15">
      <c r="G5841" t="s">
        <v>6121</v>
      </c>
      <c r="H5841" t="s">
        <v>6122</v>
      </c>
      <c r="J5841" s="66">
        <v>599.80000000000007</v>
      </c>
      <c r="L5841" s="285"/>
    </row>
    <row r="5842" spans="5:15">
      <c r="G5842" t="s">
        <v>6125</v>
      </c>
      <c r="H5842" t="s">
        <v>6126</v>
      </c>
      <c r="J5842" s="66">
        <v>303.41000000000003</v>
      </c>
      <c r="L5842" s="285"/>
      <c r="O5842">
        <f>SUMIF('3BL ACTUAL'!C:C,G5842,'3BL ACTUAL'!J:J)</f>
        <v>0</v>
      </c>
    </row>
    <row r="5843" spans="5:15">
      <c r="L5843" s="285"/>
      <c r="O5843">
        <f>SUMIF('3BL ACTUAL'!C:C,G5843,'3BL ACTUAL'!J:J)</f>
        <v>0</v>
      </c>
    </row>
    <row r="5844" spans="5:15">
      <c r="E5844" t="s">
        <v>11374</v>
      </c>
      <c r="G5844" t="s">
        <v>5326</v>
      </c>
      <c r="H5844" t="s">
        <v>5582</v>
      </c>
      <c r="J5844" s="66">
        <v>121850.7</v>
      </c>
      <c r="L5844" s="285"/>
      <c r="O5844">
        <f>SUMIF('3BL ACTUAL'!C:C,G5844,'3BL ACTUAL'!J:J)</f>
        <v>0</v>
      </c>
    </row>
    <row r="5845" spans="5:15" ht="14.25">
      <c r="E5845" t="s">
        <v>11374</v>
      </c>
      <c r="G5845" s="2686" t="s">
        <v>5309</v>
      </c>
      <c r="H5845" s="2686" t="s">
        <v>4947</v>
      </c>
      <c r="J5845" s="66">
        <v>179927.27999999997</v>
      </c>
      <c r="L5845" s="285"/>
      <c r="O5845">
        <f>SUMIF('3BL ACTUAL'!C:C,G5845,'3BL ACTUAL'!J:J)</f>
        <v>0</v>
      </c>
    </row>
    <row r="5846" spans="5:15" ht="15.75">
      <c r="E5846" t="s">
        <v>11374</v>
      </c>
      <c r="G5846" s="2469" t="s">
        <v>5312</v>
      </c>
      <c r="H5846" s="2469" t="s">
        <v>4949</v>
      </c>
      <c r="J5846" s="66">
        <v>115815.76999999997</v>
      </c>
      <c r="L5846" s="285"/>
      <c r="O5846">
        <f>SUMIF('3BL ACTUAL'!C:C,G5846,'3BL ACTUAL'!J:J)</f>
        <v>0</v>
      </c>
    </row>
    <row r="5847" spans="5:15" ht="15">
      <c r="E5847" t="s">
        <v>11374</v>
      </c>
      <c r="G5847" s="2470" t="s">
        <v>5313</v>
      </c>
      <c r="H5847" s="2470" t="s">
        <v>4950</v>
      </c>
      <c r="J5847" s="66">
        <v>2681.96</v>
      </c>
      <c r="L5847" s="285"/>
      <c r="O5847">
        <f>SUMIF('3BL ACTUAL'!C:C,G5847,'3BL ACTUAL'!J:J)</f>
        <v>0</v>
      </c>
    </row>
    <row r="5848" spans="5:15" ht="15">
      <c r="E5848" t="s">
        <v>11374</v>
      </c>
      <c r="G5848" s="2470" t="s">
        <v>5315</v>
      </c>
      <c r="H5848" s="2470" t="s">
        <v>4952</v>
      </c>
      <c r="J5848" s="66">
        <v>5281.1799999999994</v>
      </c>
      <c r="L5848" s="285"/>
      <c r="O5848">
        <f>SUMIF('3BL ACTUAL'!C:C,G5848,'3BL ACTUAL'!J:J)</f>
        <v>0</v>
      </c>
    </row>
    <row r="5849" spans="5:15" ht="15.75">
      <c r="E5849" t="s">
        <v>11374</v>
      </c>
      <c r="G5849" s="2469" t="s">
        <v>5317</v>
      </c>
      <c r="H5849" s="2469" t="s">
        <v>4954</v>
      </c>
      <c r="J5849" s="66">
        <v>14927.4</v>
      </c>
      <c r="L5849" s="285"/>
      <c r="O5849">
        <f>SUMIF('3BL ACTUAL'!C:C,G5849,'3BL ACTUAL'!J:J)</f>
        <v>0</v>
      </c>
    </row>
    <row r="5850" spans="5:15" ht="15">
      <c r="E5850" t="s">
        <v>11374</v>
      </c>
      <c r="G5850" s="2470" t="s">
        <v>5345</v>
      </c>
      <c r="H5850" s="2470" t="s">
        <v>4955</v>
      </c>
      <c r="J5850" s="66">
        <v>1007.8800000000001</v>
      </c>
      <c r="L5850" s="285"/>
      <c r="O5850">
        <f>SUMIF('3BL ACTUAL'!C:C,G5850,'3BL ACTUAL'!J:J)</f>
        <v>0</v>
      </c>
    </row>
    <row r="5851" spans="5:15" ht="15">
      <c r="E5851" t="s">
        <v>11374</v>
      </c>
      <c r="G5851" s="2657" t="s">
        <v>5341</v>
      </c>
      <c r="H5851" s="2657" t="s">
        <v>4956</v>
      </c>
      <c r="J5851" s="66">
        <v>644.45000000000005</v>
      </c>
      <c r="L5851" s="285"/>
      <c r="O5851">
        <f>SUMIF('3BL ACTUAL'!C:C,G5851,'3BL ACTUAL'!J:J)</f>
        <v>0</v>
      </c>
    </row>
    <row r="5852" spans="5:15" ht="15">
      <c r="E5852" t="s">
        <v>11374</v>
      </c>
      <c r="G5852" s="2657" t="s">
        <v>5338</v>
      </c>
      <c r="H5852" s="2657" t="s">
        <v>5622</v>
      </c>
      <c r="J5852" s="66">
        <v>7316.77</v>
      </c>
      <c r="L5852" s="285"/>
      <c r="O5852">
        <f>SUMIF('3BL ACTUAL'!C:C,G5852,'3BL ACTUAL'!J:J)</f>
        <v>0</v>
      </c>
    </row>
    <row r="5853" spans="5:15" ht="15">
      <c r="E5853" t="s">
        <v>11374</v>
      </c>
      <c r="G5853" s="2470" t="s">
        <v>5330</v>
      </c>
      <c r="H5853" s="2470" t="s">
        <v>4959</v>
      </c>
      <c r="J5853" s="66">
        <v>2907.32</v>
      </c>
      <c r="L5853" s="285"/>
      <c r="O5853">
        <f>SUMIF('3BL ACTUAL'!C:C,G5853,'3BL ACTUAL'!J:J)</f>
        <v>0</v>
      </c>
    </row>
    <row r="5854" spans="5:15" ht="15">
      <c r="E5854" t="s">
        <v>11374</v>
      </c>
      <c r="G5854" s="2470" t="s">
        <v>5340</v>
      </c>
      <c r="H5854" s="2470" t="s">
        <v>5623</v>
      </c>
      <c r="J5854" s="66">
        <v>19667.670000000002</v>
      </c>
      <c r="L5854" s="285"/>
      <c r="O5854">
        <f>SUMIF('3BL ACTUAL'!C:C,G5854,'3BL ACTUAL'!J:J)</f>
        <v>0</v>
      </c>
    </row>
    <row r="5855" spans="5:15" ht="15.75">
      <c r="E5855" t="s">
        <v>11374</v>
      </c>
      <c r="G5855" s="2469" t="s">
        <v>5329</v>
      </c>
      <c r="H5855" s="2469" t="s">
        <v>4963</v>
      </c>
      <c r="J5855" s="66">
        <v>1665.8400000000001</v>
      </c>
      <c r="L5855" s="285"/>
      <c r="O5855">
        <f>SUMIF('3BL ACTUAL'!C:C,G5855,'3BL ACTUAL'!J:J)</f>
        <v>0</v>
      </c>
    </row>
    <row r="5856" spans="5:15">
      <c r="E5856" t="s">
        <v>11374</v>
      </c>
      <c r="G5856" t="s">
        <v>5344</v>
      </c>
      <c r="H5856" t="s">
        <v>5630</v>
      </c>
      <c r="J5856" s="66">
        <v>969.1099999999999</v>
      </c>
      <c r="L5856" s="285"/>
      <c r="O5856">
        <f>SUMIF('3BL ACTUAL'!C:C,G5856,'3BL ACTUAL'!J:J)</f>
        <v>0</v>
      </c>
    </row>
    <row r="5857" spans="5:17" ht="15">
      <c r="E5857" t="s">
        <v>11374</v>
      </c>
      <c r="G5857" s="2470" t="s">
        <v>5336</v>
      </c>
      <c r="H5857" s="2470" t="s">
        <v>4966</v>
      </c>
      <c r="J5857" s="66">
        <v>1990.75</v>
      </c>
      <c r="L5857" s="285"/>
      <c r="O5857">
        <f>SUMIF('3BL ACTUAL'!C:C,G5857,'3BL ACTUAL'!J:J)</f>
        <v>0</v>
      </c>
    </row>
    <row r="5858" spans="5:17" ht="15">
      <c r="E5858" t="s">
        <v>11374</v>
      </c>
      <c r="G5858" s="2470" t="s">
        <v>5353</v>
      </c>
      <c r="H5858" s="2470" t="s">
        <v>5044</v>
      </c>
      <c r="J5858" s="66">
        <v>1102.9000000000001</v>
      </c>
      <c r="L5858" s="285"/>
      <c r="O5858">
        <f>SUMIF('3BL ACTUAL'!C:C,G5858,'3BL ACTUAL'!J:J)</f>
        <v>0</v>
      </c>
    </row>
    <row r="5859" spans="5:17" ht="15">
      <c r="E5859" t="s">
        <v>11374</v>
      </c>
      <c r="G5859" s="2470" t="s">
        <v>5322</v>
      </c>
      <c r="H5859" s="2470" t="s">
        <v>5633</v>
      </c>
      <c r="J5859" s="66">
        <v>591.63</v>
      </c>
      <c r="L5859" s="285"/>
      <c r="O5859">
        <f>SUMIF('3BL ACTUAL'!C:C,G5859,'3BL ACTUAL'!J:J)</f>
        <v>0</v>
      </c>
    </row>
    <row r="5860" spans="5:17" ht="15">
      <c r="E5860" t="s">
        <v>11374</v>
      </c>
      <c r="G5860" s="2470" t="s">
        <v>5342</v>
      </c>
      <c r="H5860" s="2470" t="s">
        <v>5634</v>
      </c>
      <c r="J5860" s="66">
        <v>384.70999999999992</v>
      </c>
      <c r="L5860" s="285"/>
      <c r="O5860">
        <f>SUMIF('3BL ACTUAL'!C:C,G5860,'3BL ACTUAL'!J:J)</f>
        <v>0</v>
      </c>
    </row>
    <row r="5861" spans="5:17" ht="15">
      <c r="E5861" t="s">
        <v>11374</v>
      </c>
      <c r="G5861" s="2658" t="s">
        <v>5316</v>
      </c>
      <c r="H5861" s="2658" t="s">
        <v>4971</v>
      </c>
      <c r="J5861" s="66">
        <v>900.05</v>
      </c>
      <c r="L5861" s="285"/>
      <c r="O5861">
        <f>SUMIF('3BL ACTUAL'!C:C,G5861,'3BL ACTUAL'!J:J)</f>
        <v>0</v>
      </c>
    </row>
    <row r="5862" spans="5:17" ht="15">
      <c r="E5862" t="s">
        <v>11374</v>
      </c>
      <c r="G5862" s="2470" t="s">
        <v>5318</v>
      </c>
      <c r="H5862" s="2470" t="s">
        <v>5635</v>
      </c>
      <c r="J5862" s="66">
        <v>1742.79</v>
      </c>
      <c r="L5862" s="285"/>
      <c r="O5862">
        <f>SUMIF('3BL ACTUAL'!C:C,G5862,'3BL ACTUAL'!J:J)</f>
        <v>0</v>
      </c>
    </row>
    <row r="5863" spans="5:17">
      <c r="E5863" t="s">
        <v>11374</v>
      </c>
      <c r="G5863" t="s">
        <v>5334</v>
      </c>
      <c r="H5863" t="s">
        <v>5636</v>
      </c>
      <c r="J5863" s="66">
        <v>399.51999999999992</v>
      </c>
      <c r="L5863" s="285"/>
      <c r="O5863">
        <f>SUMIF('3BL ACTUAL'!C:C,G5863,'3BL ACTUAL'!J:J)</f>
        <v>0</v>
      </c>
    </row>
    <row r="5864" spans="5:17" ht="14.25">
      <c r="E5864" t="s">
        <v>11374</v>
      </c>
      <c r="G5864" s="2686" t="s">
        <v>5343</v>
      </c>
      <c r="H5864" s="2686" t="s">
        <v>5637</v>
      </c>
      <c r="J5864" s="66">
        <v>7212.84</v>
      </c>
      <c r="L5864" s="285"/>
      <c r="O5864">
        <f>SUMIF('3BL ACTUAL'!C:C,G5864,'3BL ACTUAL'!J:J)</f>
        <v>0</v>
      </c>
    </row>
    <row r="5865" spans="5:17">
      <c r="E5865" t="s">
        <v>11374</v>
      </c>
      <c r="G5865" t="s">
        <v>5366</v>
      </c>
      <c r="H5865" t="s">
        <v>5638</v>
      </c>
      <c r="J5865" s="66">
        <v>527.53</v>
      </c>
      <c r="L5865" s="285"/>
      <c r="O5865">
        <f>SUMIF('3BL ACTUAL'!C:C,G5865,'3BL ACTUAL'!J:J)</f>
        <v>0</v>
      </c>
    </row>
    <row r="5866" spans="5:17">
      <c r="E5866" t="s">
        <v>11374</v>
      </c>
      <c r="G5866" s="2669" t="s">
        <v>5321</v>
      </c>
      <c r="H5866" s="2669" t="s">
        <v>5639</v>
      </c>
      <c r="J5866" s="66">
        <v>103.13</v>
      </c>
      <c r="L5866" s="285"/>
    </row>
    <row r="5867" spans="5:17">
      <c r="E5867" t="s">
        <v>11374</v>
      </c>
      <c r="G5867" s="2669" t="s">
        <v>5325</v>
      </c>
      <c r="H5867" s="2669" t="s">
        <v>5640</v>
      </c>
      <c r="J5867" s="66">
        <v>3166.7999999999993</v>
      </c>
      <c r="L5867" s="285"/>
    </row>
    <row r="5868" spans="5:17">
      <c r="E5868" t="s">
        <v>11374</v>
      </c>
      <c r="G5868" s="2669" t="s">
        <v>5332</v>
      </c>
      <c r="H5868" s="2669" t="s">
        <v>4981</v>
      </c>
      <c r="J5868" s="66">
        <v>1007.76</v>
      </c>
      <c r="L5868" s="285"/>
    </row>
    <row r="5869" spans="5:17" ht="15">
      <c r="E5869" t="s">
        <v>11374</v>
      </c>
      <c r="G5869" s="3009" t="s">
        <v>5348</v>
      </c>
      <c r="H5869" s="3009" t="s">
        <v>4983</v>
      </c>
      <c r="J5869" s="66">
        <v>22167.1</v>
      </c>
      <c r="L5869" s="285"/>
    </row>
    <row r="5870" spans="5:17">
      <c r="E5870" t="s">
        <v>11374</v>
      </c>
      <c r="G5870" s="2669" t="s">
        <v>5324</v>
      </c>
      <c r="H5870" s="2669" t="s">
        <v>5644</v>
      </c>
      <c r="J5870" s="66">
        <v>651.09</v>
      </c>
      <c r="L5870" s="285"/>
      <c r="N5870" s="2669"/>
      <c r="O5870" s="2669"/>
      <c r="P5870" s="66"/>
      <c r="Q5870" s="66"/>
    </row>
    <row r="5871" spans="5:17">
      <c r="E5871" t="s">
        <v>11374</v>
      </c>
      <c r="G5871" s="2669" t="s">
        <v>5319</v>
      </c>
      <c r="H5871" s="2669" t="s">
        <v>4986</v>
      </c>
      <c r="J5871" s="66">
        <v>930.76</v>
      </c>
      <c r="L5871" s="285"/>
      <c r="N5871" s="2669"/>
      <c r="O5871" s="2669"/>
      <c r="P5871" s="66"/>
      <c r="Q5871" s="66"/>
    </row>
    <row r="5872" spans="5:17">
      <c r="E5872" t="s">
        <v>11374</v>
      </c>
      <c r="G5872" s="2669" t="s">
        <v>5323</v>
      </c>
      <c r="H5872" s="2669" t="s">
        <v>4988</v>
      </c>
      <c r="J5872" s="66">
        <v>10208.77</v>
      </c>
      <c r="L5872" s="285"/>
      <c r="N5872" s="2669"/>
      <c r="O5872" s="2669"/>
      <c r="P5872" s="66"/>
      <c r="Q5872" s="66"/>
    </row>
    <row r="5873" spans="5:17" ht="14.25">
      <c r="E5873" t="s">
        <v>11374</v>
      </c>
      <c r="G5873" s="2686" t="s">
        <v>5337</v>
      </c>
      <c r="H5873" s="2686" t="s">
        <v>5646</v>
      </c>
      <c r="J5873" s="66">
        <v>2552.29</v>
      </c>
      <c r="L5873" s="285"/>
      <c r="N5873" s="2686"/>
      <c r="O5873" s="2686"/>
      <c r="P5873" s="3010"/>
      <c r="Q5873" s="66"/>
    </row>
    <row r="5874" spans="5:17" ht="14.25">
      <c r="E5874" t="s">
        <v>11374</v>
      </c>
      <c r="G5874" s="2686" t="s">
        <v>5328</v>
      </c>
      <c r="H5874" s="2686" t="s">
        <v>4994</v>
      </c>
      <c r="J5874" s="66">
        <v>437.97999999999996</v>
      </c>
      <c r="L5874" s="285"/>
      <c r="N5874" s="2686"/>
      <c r="O5874" s="2686"/>
      <c r="P5874" s="3010"/>
      <c r="Q5874" s="66"/>
    </row>
    <row r="5875" spans="5:17" ht="14.25">
      <c r="E5875" t="s">
        <v>11374</v>
      </c>
      <c r="G5875" s="2686" t="s">
        <v>5331</v>
      </c>
      <c r="H5875" s="2686" t="s">
        <v>5647</v>
      </c>
      <c r="J5875" s="66">
        <v>1016.2299999999999</v>
      </c>
      <c r="L5875" s="285"/>
      <c r="N5875" s="2686"/>
      <c r="O5875" s="2686"/>
      <c r="P5875" s="3010"/>
      <c r="Q5875" s="66"/>
    </row>
    <row r="5876" spans="5:17" ht="15">
      <c r="E5876" t="s">
        <v>11374</v>
      </c>
      <c r="G5876" s="2685" t="s">
        <v>5339</v>
      </c>
      <c r="H5876" s="2685" t="s">
        <v>5648</v>
      </c>
      <c r="J5876" s="66">
        <v>2047.33</v>
      </c>
      <c r="L5876" s="285"/>
      <c r="N5876" s="2685"/>
      <c r="O5876" s="2685"/>
      <c r="P5876" s="3010"/>
      <c r="Q5876" s="66"/>
    </row>
    <row r="5877" spans="5:17" ht="15">
      <c r="E5877" t="s">
        <v>11374</v>
      </c>
      <c r="G5877" s="2685" t="s">
        <v>5346</v>
      </c>
      <c r="H5877" s="2685" t="s">
        <v>5649</v>
      </c>
      <c r="J5877" s="66">
        <v>1362.96</v>
      </c>
      <c r="L5877" s="285"/>
      <c r="N5877" s="2685"/>
      <c r="O5877" s="2685"/>
      <c r="P5877" s="3010"/>
      <c r="Q5877" s="66"/>
    </row>
    <row r="5878" spans="5:17" ht="15">
      <c r="E5878" t="s">
        <v>11374</v>
      </c>
      <c r="G5878" s="2685" t="s">
        <v>5347</v>
      </c>
      <c r="H5878" s="2685" t="s">
        <v>5650</v>
      </c>
      <c r="J5878" s="66">
        <v>25314.149999999998</v>
      </c>
      <c r="L5878" s="285"/>
      <c r="N5878" s="2685"/>
      <c r="O5878" s="2685"/>
      <c r="P5878" s="3010"/>
      <c r="Q5878" s="66"/>
    </row>
    <row r="5879" spans="5:17" ht="14.25">
      <c r="E5879" t="s">
        <v>11374</v>
      </c>
      <c r="G5879" s="2686" t="s">
        <v>5359</v>
      </c>
      <c r="H5879" s="2686" t="s">
        <v>5000</v>
      </c>
      <c r="J5879" s="66">
        <v>3051.2000000000003</v>
      </c>
      <c r="L5879" s="285"/>
      <c r="N5879" s="2686"/>
      <c r="O5879" s="2686"/>
      <c r="P5879" s="3010"/>
      <c r="Q5879" s="66"/>
    </row>
    <row r="5880" spans="5:17" ht="14.25">
      <c r="E5880" t="s">
        <v>11374</v>
      </c>
      <c r="G5880" s="2686" t="s">
        <v>5432</v>
      </c>
      <c r="H5880" s="2686" t="s">
        <v>5653</v>
      </c>
      <c r="J5880" s="66">
        <v>14320.8</v>
      </c>
      <c r="L5880" s="285"/>
      <c r="N5880" s="2686"/>
      <c r="O5880" s="2686"/>
      <c r="P5880" s="3010"/>
      <c r="Q5880" s="66"/>
    </row>
    <row r="5881" spans="5:17" ht="15">
      <c r="E5881" t="s">
        <v>11374</v>
      </c>
      <c r="G5881" s="3009" t="s">
        <v>8010</v>
      </c>
      <c r="H5881" s="3009" t="s">
        <v>8011</v>
      </c>
      <c r="J5881" s="66">
        <v>7845.5</v>
      </c>
      <c r="L5881" s="285"/>
      <c r="N5881" s="3009"/>
      <c r="O5881" s="3009"/>
      <c r="P5881" s="66"/>
      <c r="Q5881" s="66"/>
    </row>
    <row r="5882" spans="5:17">
      <c r="E5882" t="s">
        <v>11374</v>
      </c>
      <c r="G5882" t="s">
        <v>8056</v>
      </c>
      <c r="H5882" t="s">
        <v>8057</v>
      </c>
      <c r="J5882" s="66">
        <v>57876.66</v>
      </c>
      <c r="P5882" s="66"/>
      <c r="Q5882" s="66"/>
    </row>
    <row r="5883" spans="5:17">
      <c r="E5883" t="s">
        <v>11374</v>
      </c>
      <c r="G5883" t="s">
        <v>8072</v>
      </c>
      <c r="H5883" t="s">
        <v>8073</v>
      </c>
      <c r="J5883" s="66">
        <v>50104</v>
      </c>
    </row>
    <row r="5884" spans="5:17">
      <c r="E5884" t="s">
        <v>11374</v>
      </c>
      <c r="G5884" t="s">
        <v>8168</v>
      </c>
      <c r="H5884" t="s">
        <v>8169</v>
      </c>
      <c r="J5884" s="66">
        <v>23013.5</v>
      </c>
    </row>
    <row r="5885" spans="5:17">
      <c r="E5885" t="s">
        <v>11374</v>
      </c>
      <c r="G5885" t="s">
        <v>8208</v>
      </c>
      <c r="H5885" t="s">
        <v>8209</v>
      </c>
      <c r="J5885" s="66">
        <v>21719</v>
      </c>
    </row>
    <row r="5886" spans="5:17">
      <c r="E5886" t="s">
        <v>11374</v>
      </c>
      <c r="G5886" t="s">
        <v>8248</v>
      </c>
      <c r="H5886" t="s">
        <v>8249</v>
      </c>
      <c r="J5886" s="66">
        <v>9120.5</v>
      </c>
    </row>
    <row r="5887" spans="5:17">
      <c r="E5887" t="s">
        <v>11374</v>
      </c>
      <c r="G5887" t="s">
        <v>8287</v>
      </c>
      <c r="H5887" t="s">
        <v>8288</v>
      </c>
      <c r="J5887" s="66">
        <v>38365</v>
      </c>
    </row>
    <row r="5888" spans="5:17">
      <c r="E5888" t="s">
        <v>11374</v>
      </c>
      <c r="G5888" t="s">
        <v>8338</v>
      </c>
      <c r="H5888" t="s">
        <v>8339</v>
      </c>
      <c r="J5888" s="66">
        <v>11485.020000000008</v>
      </c>
    </row>
    <row r="5889" spans="5:10">
      <c r="E5889" t="s">
        <v>11374</v>
      </c>
      <c r="G5889" t="s">
        <v>8404</v>
      </c>
      <c r="H5889" t="s">
        <v>8405</v>
      </c>
      <c r="J5889" s="66">
        <v>26427.410000000018</v>
      </c>
    </row>
    <row r="5890" spans="5:10">
      <c r="E5890" t="s">
        <v>11374</v>
      </c>
      <c r="G5890" t="s">
        <v>8512</v>
      </c>
      <c r="H5890" t="s">
        <v>8513</v>
      </c>
      <c r="J5890" s="66">
        <v>14036.559999999996</v>
      </c>
    </row>
    <row r="5891" spans="5:10">
      <c r="E5891" t="s">
        <v>11374</v>
      </c>
      <c r="G5891" t="s">
        <v>5308</v>
      </c>
      <c r="H5891" t="s">
        <v>4921</v>
      </c>
      <c r="J5891" s="66">
        <v>33845.4</v>
      </c>
    </row>
    <row r="5892" spans="5:10" ht="14.25">
      <c r="E5892" t="s">
        <v>11374</v>
      </c>
      <c r="G5892" s="2686" t="s">
        <v>5368</v>
      </c>
      <c r="H5892" s="2686" t="s">
        <v>5282</v>
      </c>
      <c r="I5892" s="66">
        <v>871692.95000000007</v>
      </c>
    </row>
    <row r="5897" spans="5:10">
      <c r="E5897" t="s">
        <v>11375</v>
      </c>
      <c r="G5897" t="s">
        <v>5421</v>
      </c>
      <c r="H5897" t="s">
        <v>5425</v>
      </c>
      <c r="J5897" s="66">
        <v>14412.936</v>
      </c>
    </row>
    <row r="5898" spans="5:10">
      <c r="E5898" t="s">
        <v>11375</v>
      </c>
      <c r="G5898" t="s">
        <v>5419</v>
      </c>
      <c r="H5898" t="s">
        <v>5426</v>
      </c>
      <c r="J5898" s="66">
        <v>5300</v>
      </c>
    </row>
    <row r="5899" spans="5:10">
      <c r="E5899" t="s">
        <v>11375</v>
      </c>
      <c r="G5899" t="s">
        <v>5418</v>
      </c>
      <c r="H5899" t="s">
        <v>5427</v>
      </c>
      <c r="J5899" s="66">
        <v>345</v>
      </c>
    </row>
    <row r="5900" spans="5:10">
      <c r="E5900" t="s">
        <v>11375</v>
      </c>
      <c r="G5900" t="s">
        <v>5420</v>
      </c>
      <c r="H5900" t="s">
        <v>5429</v>
      </c>
      <c r="J5900" s="66">
        <v>71822.986000000004</v>
      </c>
    </row>
    <row r="5901" spans="5:10" ht="15">
      <c r="E5901" t="s">
        <v>11375</v>
      </c>
      <c r="G5901" s="3036" t="s">
        <v>5415</v>
      </c>
      <c r="H5901" s="3035" t="s">
        <v>5416</v>
      </c>
      <c r="I5901" s="66">
        <f>+J5897+J5898+J5899+J5900</f>
        <v>91880.922000000006</v>
      </c>
    </row>
    <row r="5909" spans="8:8">
      <c r="H5909" s="110"/>
    </row>
  </sheetData>
  <autoFilter ref="A1:O5865" xr:uid="{80E7C0EE-5EA2-4777-A844-808B11330623}"/>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8CF2-71D5-48A1-AA79-C1B99F5CCB94}">
  <sheetPr filterMode="1"/>
  <dimension ref="A1:Q5981"/>
  <sheetViews>
    <sheetView workbookViewId="0"/>
  </sheetViews>
  <sheetFormatPr baseColWidth="10" defaultColWidth="8.85546875" defaultRowHeight="12.75"/>
  <cols>
    <col min="1" max="2" width="15" customWidth="1"/>
    <col min="3" max="4" width="20" customWidth="1"/>
    <col min="5" max="5" width="35.7109375" bestFit="1" customWidth="1"/>
    <col min="6" max="6" width="20" customWidth="1"/>
    <col min="7" max="7" width="22.28515625" customWidth="1"/>
    <col min="8" max="8" width="80" customWidth="1"/>
    <col min="9" max="10" width="15" style="66" customWidth="1"/>
    <col min="11" max="11" width="11.85546875" style="66" bestFit="1" customWidth="1"/>
    <col min="12" max="12" width="12" style="66" bestFit="1" customWidth="1"/>
    <col min="14" max="14" width="11.7109375" customWidth="1"/>
    <col min="17" max="17" width="12.7109375" customWidth="1"/>
  </cols>
  <sheetData>
    <row r="1" spans="1:15" ht="18">
      <c r="A1" s="2667" t="s">
        <v>5034</v>
      </c>
      <c r="B1" s="2667"/>
      <c r="C1" s="2667"/>
      <c r="D1" s="2667"/>
      <c r="E1" s="2667"/>
      <c r="F1" s="2667"/>
      <c r="G1" s="2667"/>
      <c r="H1" s="2667"/>
      <c r="I1" s="3021" t="s">
        <v>5057</v>
      </c>
      <c r="J1" s="3021" t="s">
        <v>5058</v>
      </c>
      <c r="N1" s="110" t="s">
        <v>11371</v>
      </c>
      <c r="O1">
        <f t="shared" ref="O1:O64" si="0">SUMIF(E:E,E1,N:N)</f>
        <v>0</v>
      </c>
    </row>
    <row r="2" spans="1:15" ht="18" hidden="1">
      <c r="A2" s="2667" t="s">
        <v>5050</v>
      </c>
      <c r="B2" s="2667"/>
      <c r="C2" s="2667"/>
      <c r="D2" s="2667"/>
      <c r="E2" s="2667"/>
      <c r="F2" s="2667"/>
      <c r="G2" s="2667"/>
      <c r="H2" s="2667"/>
      <c r="I2" s="2677"/>
      <c r="J2" s="2677"/>
      <c r="O2">
        <f t="shared" si="0"/>
        <v>0</v>
      </c>
    </row>
    <row r="3" spans="1:15" ht="15.75" hidden="1">
      <c r="A3" s="2469" t="s">
        <v>5051</v>
      </c>
      <c r="B3" s="2469" t="s">
        <v>5052</v>
      </c>
      <c r="C3" s="2469" t="s">
        <v>5053</v>
      </c>
      <c r="D3" s="2469" t="s">
        <v>1922</v>
      </c>
      <c r="E3" s="2469" t="s">
        <v>5054</v>
      </c>
      <c r="F3" s="2469" t="s">
        <v>5055</v>
      </c>
      <c r="G3" s="2469" t="s">
        <v>5056</v>
      </c>
      <c r="H3" s="2469" t="s">
        <v>5042</v>
      </c>
      <c r="I3" s="3021" t="s">
        <v>5057</v>
      </c>
      <c r="J3" s="3021" t="s">
        <v>5058</v>
      </c>
      <c r="O3">
        <f t="shared" si="0"/>
        <v>0</v>
      </c>
    </row>
    <row r="4" spans="1:15" hidden="1">
      <c r="H4" s="2668" t="s">
        <v>9009</v>
      </c>
      <c r="O4">
        <f t="shared" si="0"/>
        <v>0</v>
      </c>
    </row>
    <row r="5" spans="1:15" hidden="1">
      <c r="A5" s="2669" t="s">
        <v>9010</v>
      </c>
      <c r="B5" s="2669" t="s">
        <v>5071</v>
      </c>
      <c r="C5" s="2669" t="s">
        <v>9011</v>
      </c>
      <c r="D5" s="2669" t="s">
        <v>5071</v>
      </c>
      <c r="E5" s="2669" t="s">
        <v>9012</v>
      </c>
      <c r="F5" s="2669" t="s">
        <v>9013</v>
      </c>
      <c r="G5" s="2669" t="s">
        <v>5311</v>
      </c>
      <c r="H5" s="2669" t="s">
        <v>5015</v>
      </c>
      <c r="I5" s="3025">
        <v>53.6</v>
      </c>
      <c r="J5" s="3025">
        <v>0</v>
      </c>
      <c r="O5">
        <f t="shared" si="0"/>
        <v>0</v>
      </c>
    </row>
    <row r="6" spans="1:15" hidden="1">
      <c r="A6" s="2669" t="s">
        <v>9010</v>
      </c>
      <c r="B6" s="2669" t="s">
        <v>5071</v>
      </c>
      <c r="C6" s="2669" t="s">
        <v>9011</v>
      </c>
      <c r="D6" s="2669" t="s">
        <v>5071</v>
      </c>
      <c r="E6" s="2669" t="s">
        <v>9012</v>
      </c>
      <c r="F6" s="2669" t="s">
        <v>9013</v>
      </c>
      <c r="G6" s="2669" t="s">
        <v>5305</v>
      </c>
      <c r="H6" s="2669" t="s">
        <v>9014</v>
      </c>
      <c r="I6" s="3025">
        <v>0</v>
      </c>
      <c r="J6" s="3025">
        <v>53.6</v>
      </c>
      <c r="O6">
        <f t="shared" si="0"/>
        <v>0</v>
      </c>
    </row>
    <row r="7" spans="1:15" hidden="1">
      <c r="H7" t="s">
        <v>9015</v>
      </c>
      <c r="O7">
        <f t="shared" si="0"/>
        <v>0</v>
      </c>
    </row>
    <row r="8" spans="1:15" hidden="1">
      <c r="O8">
        <f t="shared" si="0"/>
        <v>0</v>
      </c>
    </row>
    <row r="9" spans="1:15" hidden="1">
      <c r="H9" s="2668" t="s">
        <v>9016</v>
      </c>
      <c r="O9">
        <f t="shared" si="0"/>
        <v>0</v>
      </c>
    </row>
    <row r="10" spans="1:15" hidden="1">
      <c r="A10" s="2669" t="s">
        <v>9010</v>
      </c>
      <c r="B10" s="2669" t="s">
        <v>4415</v>
      </c>
      <c r="C10" s="2669" t="s">
        <v>5059</v>
      </c>
      <c r="D10" s="2669" t="s">
        <v>4415</v>
      </c>
      <c r="E10" s="2669" t="s">
        <v>7897</v>
      </c>
      <c r="F10" s="2669" t="s">
        <v>9017</v>
      </c>
      <c r="G10" s="2669" t="s">
        <v>5308</v>
      </c>
      <c r="H10" s="2669" t="s">
        <v>4921</v>
      </c>
      <c r="I10" s="3025">
        <v>5.74</v>
      </c>
      <c r="J10" s="3025">
        <v>0</v>
      </c>
      <c r="O10">
        <f t="shared" si="0"/>
        <v>0</v>
      </c>
    </row>
    <row r="11" spans="1:15" hidden="1">
      <c r="A11" s="2669" t="s">
        <v>9010</v>
      </c>
      <c r="B11" s="2669" t="s">
        <v>4415</v>
      </c>
      <c r="C11" s="2669" t="s">
        <v>5059</v>
      </c>
      <c r="D11" s="2669" t="s">
        <v>4415</v>
      </c>
      <c r="E11" s="2669" t="s">
        <v>7897</v>
      </c>
      <c r="F11" s="2669" t="s">
        <v>9017</v>
      </c>
      <c r="G11" s="2669" t="s">
        <v>5328</v>
      </c>
      <c r="H11" s="2669" t="s">
        <v>4994</v>
      </c>
      <c r="I11" s="3025">
        <v>47.86</v>
      </c>
      <c r="J11" s="3025">
        <v>0</v>
      </c>
      <c r="O11">
        <f t="shared" si="0"/>
        <v>0</v>
      </c>
    </row>
    <row r="12" spans="1:15" hidden="1">
      <c r="A12" s="2669" t="s">
        <v>9010</v>
      </c>
      <c r="B12" s="2669" t="s">
        <v>4415</v>
      </c>
      <c r="C12" s="2669" t="s">
        <v>5059</v>
      </c>
      <c r="D12" s="2669" t="s">
        <v>4415</v>
      </c>
      <c r="E12" s="2669" t="s">
        <v>7897</v>
      </c>
      <c r="F12" s="2669" t="s">
        <v>9017</v>
      </c>
      <c r="G12" s="2669" t="s">
        <v>5303</v>
      </c>
      <c r="H12" s="2669" t="s">
        <v>5063</v>
      </c>
      <c r="I12" s="3025">
        <v>0</v>
      </c>
      <c r="J12" s="3025">
        <v>0</v>
      </c>
      <c r="O12">
        <f t="shared" si="0"/>
        <v>0</v>
      </c>
    </row>
    <row r="13" spans="1:15" hidden="1">
      <c r="A13" s="2669" t="s">
        <v>9010</v>
      </c>
      <c r="B13" s="2669" t="s">
        <v>4415</v>
      </c>
      <c r="C13" s="2669" t="s">
        <v>5059</v>
      </c>
      <c r="D13" s="2669" t="s">
        <v>4415</v>
      </c>
      <c r="E13" s="2669" t="s">
        <v>7897</v>
      </c>
      <c r="F13" s="2669" t="s">
        <v>9017</v>
      </c>
      <c r="G13" s="2669" t="s">
        <v>5311</v>
      </c>
      <c r="H13" s="2669" t="s">
        <v>5064</v>
      </c>
      <c r="I13" s="3025">
        <v>0</v>
      </c>
      <c r="J13" s="3025">
        <v>53.6</v>
      </c>
      <c r="O13">
        <f t="shared" si="0"/>
        <v>0</v>
      </c>
    </row>
    <row r="14" spans="1:15" hidden="1">
      <c r="H14" t="s">
        <v>7898</v>
      </c>
      <c r="O14">
        <f t="shared" si="0"/>
        <v>0</v>
      </c>
    </row>
    <row r="15" spans="1:15" hidden="1">
      <c r="O15">
        <f t="shared" si="0"/>
        <v>0</v>
      </c>
    </row>
    <row r="16" spans="1:15" hidden="1">
      <c r="H16" s="2668" t="s">
        <v>9018</v>
      </c>
      <c r="O16">
        <f t="shared" si="0"/>
        <v>0</v>
      </c>
    </row>
    <row r="17" spans="1:15" hidden="1">
      <c r="A17" s="2669" t="s">
        <v>9019</v>
      </c>
      <c r="B17" s="2669" t="s">
        <v>4415</v>
      </c>
      <c r="C17" s="2669" t="s">
        <v>5059</v>
      </c>
      <c r="D17" s="2669" t="s">
        <v>4415</v>
      </c>
      <c r="E17" s="2669" t="s">
        <v>7671</v>
      </c>
      <c r="F17" s="2669" t="s">
        <v>9020</v>
      </c>
      <c r="G17" s="2669" t="s">
        <v>5317</v>
      </c>
      <c r="H17" s="2669" t="s">
        <v>4954</v>
      </c>
      <c r="I17" s="3025">
        <v>960</v>
      </c>
      <c r="J17" s="3025">
        <v>0</v>
      </c>
      <c r="O17">
        <f t="shared" si="0"/>
        <v>0</v>
      </c>
    </row>
    <row r="18" spans="1:15" hidden="1">
      <c r="A18" s="2669" t="s">
        <v>9019</v>
      </c>
      <c r="B18" s="2669" t="s">
        <v>4415</v>
      </c>
      <c r="C18" s="2669" t="s">
        <v>5059</v>
      </c>
      <c r="D18" s="2669" t="s">
        <v>4415</v>
      </c>
      <c r="E18" s="2669" t="s">
        <v>7671</v>
      </c>
      <c r="F18" s="2669" t="s">
        <v>9020</v>
      </c>
      <c r="G18" s="2669" t="s">
        <v>5303</v>
      </c>
      <c r="H18" s="2669" t="s">
        <v>5063</v>
      </c>
      <c r="I18" s="3025">
        <v>0</v>
      </c>
      <c r="J18" s="3025">
        <v>0</v>
      </c>
      <c r="O18">
        <f t="shared" si="0"/>
        <v>0</v>
      </c>
    </row>
    <row r="19" spans="1:15" hidden="1">
      <c r="A19" s="2669" t="s">
        <v>9019</v>
      </c>
      <c r="B19" s="2669" t="s">
        <v>4415</v>
      </c>
      <c r="C19" s="2669" t="s">
        <v>5059</v>
      </c>
      <c r="D19" s="2669" t="s">
        <v>4415</v>
      </c>
      <c r="E19" s="2669" t="s">
        <v>7671</v>
      </c>
      <c r="F19" s="2669" t="s">
        <v>9020</v>
      </c>
      <c r="G19" s="2669" t="s">
        <v>5311</v>
      </c>
      <c r="H19" s="2669" t="s">
        <v>5064</v>
      </c>
      <c r="I19" s="3025">
        <v>0</v>
      </c>
      <c r="J19" s="3025">
        <v>960</v>
      </c>
      <c r="O19">
        <f t="shared" si="0"/>
        <v>0</v>
      </c>
    </row>
    <row r="20" spans="1:15" hidden="1">
      <c r="H20" t="s">
        <v>7672</v>
      </c>
      <c r="O20">
        <f t="shared" si="0"/>
        <v>0</v>
      </c>
    </row>
    <row r="21" spans="1:15" hidden="1">
      <c r="O21">
        <f t="shared" si="0"/>
        <v>0</v>
      </c>
    </row>
    <row r="22" spans="1:15" hidden="1">
      <c r="H22" s="2668" t="s">
        <v>9018</v>
      </c>
      <c r="O22">
        <f t="shared" si="0"/>
        <v>0</v>
      </c>
    </row>
    <row r="23" spans="1:15" hidden="1">
      <c r="A23" s="2669" t="s">
        <v>9019</v>
      </c>
      <c r="B23" s="2669" t="s">
        <v>4415</v>
      </c>
      <c r="C23" s="2669" t="s">
        <v>5059</v>
      </c>
      <c r="D23" s="2669" t="s">
        <v>4415</v>
      </c>
      <c r="E23" s="2669" t="s">
        <v>7671</v>
      </c>
      <c r="F23" s="2669" t="s">
        <v>9021</v>
      </c>
      <c r="G23" s="2669" t="s">
        <v>5343</v>
      </c>
      <c r="H23" s="2669" t="s">
        <v>4975</v>
      </c>
      <c r="I23" s="3025">
        <v>90</v>
      </c>
      <c r="J23" s="3025">
        <v>0</v>
      </c>
      <c r="O23">
        <f t="shared" si="0"/>
        <v>0</v>
      </c>
    </row>
    <row r="24" spans="1:15" hidden="1">
      <c r="A24" s="2669" t="s">
        <v>9019</v>
      </c>
      <c r="B24" s="2669" t="s">
        <v>4415</v>
      </c>
      <c r="C24" s="2669" t="s">
        <v>5059</v>
      </c>
      <c r="D24" s="2669" t="s">
        <v>4415</v>
      </c>
      <c r="E24" s="2669" t="s">
        <v>7671</v>
      </c>
      <c r="F24" s="2669" t="s">
        <v>9021</v>
      </c>
      <c r="G24" s="2669" t="s">
        <v>5303</v>
      </c>
      <c r="H24" s="2669" t="s">
        <v>5063</v>
      </c>
      <c r="I24" s="3025">
        <v>0</v>
      </c>
      <c r="J24" s="3025">
        <v>0</v>
      </c>
      <c r="O24">
        <f t="shared" si="0"/>
        <v>0</v>
      </c>
    </row>
    <row r="25" spans="1:15" hidden="1">
      <c r="A25" s="2669" t="s">
        <v>9019</v>
      </c>
      <c r="B25" s="2669" t="s">
        <v>4415</v>
      </c>
      <c r="C25" s="2669" t="s">
        <v>5059</v>
      </c>
      <c r="D25" s="2669" t="s">
        <v>4415</v>
      </c>
      <c r="E25" s="2669" t="s">
        <v>7671</v>
      </c>
      <c r="F25" s="2669" t="s">
        <v>9021</v>
      </c>
      <c r="G25" s="2669" t="s">
        <v>5311</v>
      </c>
      <c r="H25" s="2669" t="s">
        <v>5064</v>
      </c>
      <c r="I25" s="3025">
        <v>0</v>
      </c>
      <c r="J25" s="3025">
        <v>90</v>
      </c>
      <c r="O25">
        <f t="shared" si="0"/>
        <v>0</v>
      </c>
    </row>
    <row r="26" spans="1:15" hidden="1">
      <c r="H26" t="s">
        <v>7739</v>
      </c>
      <c r="O26">
        <f t="shared" si="0"/>
        <v>0</v>
      </c>
    </row>
    <row r="27" spans="1:15" hidden="1">
      <c r="O27">
        <f t="shared" si="0"/>
        <v>0</v>
      </c>
    </row>
    <row r="28" spans="1:15" hidden="1">
      <c r="H28" s="2668" t="s">
        <v>9022</v>
      </c>
      <c r="O28">
        <f t="shared" si="0"/>
        <v>0</v>
      </c>
    </row>
    <row r="29" spans="1:15" hidden="1">
      <c r="A29" s="2669" t="s">
        <v>9019</v>
      </c>
      <c r="B29" s="2669" t="s">
        <v>5071</v>
      </c>
      <c r="C29" s="2669" t="s">
        <v>9011</v>
      </c>
      <c r="D29" s="2669" t="s">
        <v>5071</v>
      </c>
      <c r="E29" s="2669" t="s">
        <v>9023</v>
      </c>
      <c r="F29" s="2669" t="s">
        <v>9024</v>
      </c>
      <c r="G29" s="2669" t="s">
        <v>5311</v>
      </c>
      <c r="H29" s="2669" t="s">
        <v>5015</v>
      </c>
      <c r="I29" s="3025">
        <v>1920</v>
      </c>
      <c r="J29" s="3025">
        <v>0</v>
      </c>
      <c r="O29">
        <f t="shared" si="0"/>
        <v>0</v>
      </c>
    </row>
    <row r="30" spans="1:15" hidden="1">
      <c r="A30" s="2669" t="s">
        <v>9019</v>
      </c>
      <c r="B30" s="2669" t="s">
        <v>5071</v>
      </c>
      <c r="C30" s="2669" t="s">
        <v>9011</v>
      </c>
      <c r="D30" s="2669" t="s">
        <v>5071</v>
      </c>
      <c r="E30" s="2669" t="s">
        <v>9023</v>
      </c>
      <c r="F30" s="2669" t="s">
        <v>9024</v>
      </c>
      <c r="G30" s="2669" t="s">
        <v>5305</v>
      </c>
      <c r="H30" s="2669" t="s">
        <v>9014</v>
      </c>
      <c r="I30" s="3025">
        <v>0</v>
      </c>
      <c r="J30" s="3025">
        <v>1920</v>
      </c>
      <c r="O30">
        <f t="shared" si="0"/>
        <v>0</v>
      </c>
    </row>
    <row r="31" spans="1:15" hidden="1">
      <c r="H31" t="s">
        <v>9015</v>
      </c>
      <c r="O31">
        <f t="shared" si="0"/>
        <v>0</v>
      </c>
    </row>
    <row r="32" spans="1:15" hidden="1">
      <c r="O32">
        <f t="shared" si="0"/>
        <v>0</v>
      </c>
    </row>
    <row r="33" spans="1:15" hidden="1">
      <c r="H33" s="2668" t="s">
        <v>9025</v>
      </c>
      <c r="O33">
        <f t="shared" si="0"/>
        <v>0</v>
      </c>
    </row>
    <row r="34" spans="1:15" hidden="1">
      <c r="A34" s="2669" t="s">
        <v>9026</v>
      </c>
      <c r="B34" s="2669"/>
      <c r="C34" s="2669"/>
      <c r="D34" s="2669" t="s">
        <v>5073</v>
      </c>
      <c r="E34" s="2669" t="s">
        <v>7408</v>
      </c>
      <c r="F34" s="2669" t="s">
        <v>9027</v>
      </c>
      <c r="G34" s="2669" t="s">
        <v>5354</v>
      </c>
      <c r="H34" s="2669" t="s">
        <v>5033</v>
      </c>
      <c r="I34" s="3025">
        <v>53.6</v>
      </c>
      <c r="J34" s="3025">
        <v>0</v>
      </c>
      <c r="O34">
        <f t="shared" si="0"/>
        <v>0</v>
      </c>
    </row>
    <row r="35" spans="1:15" hidden="1">
      <c r="A35" s="2669" t="s">
        <v>9026</v>
      </c>
      <c r="B35" s="2669"/>
      <c r="C35" s="2669"/>
      <c r="D35" s="2669" t="s">
        <v>5073</v>
      </c>
      <c r="E35" s="2669" t="s">
        <v>7408</v>
      </c>
      <c r="F35" s="2669" t="s">
        <v>9027</v>
      </c>
      <c r="G35" s="2669" t="s">
        <v>5297</v>
      </c>
      <c r="H35" s="2669" t="s">
        <v>5075</v>
      </c>
      <c r="I35" s="3025">
        <v>0</v>
      </c>
      <c r="J35" s="3025">
        <v>53.6</v>
      </c>
      <c r="O35">
        <f t="shared" si="0"/>
        <v>0</v>
      </c>
    </row>
    <row r="36" spans="1:15" hidden="1">
      <c r="H36" t="s">
        <v>7409</v>
      </c>
      <c r="O36">
        <f t="shared" si="0"/>
        <v>0</v>
      </c>
    </row>
    <row r="37" spans="1:15" hidden="1">
      <c r="O37">
        <f t="shared" si="0"/>
        <v>0</v>
      </c>
    </row>
    <row r="38" spans="1:15" hidden="1">
      <c r="H38" s="2668" t="s">
        <v>9028</v>
      </c>
      <c r="O38">
        <f t="shared" si="0"/>
        <v>0</v>
      </c>
    </row>
    <row r="39" spans="1:15" hidden="1">
      <c r="A39" s="2669" t="s">
        <v>9029</v>
      </c>
      <c r="B39" s="2669" t="s">
        <v>4415</v>
      </c>
      <c r="C39" s="2669" t="s">
        <v>5059</v>
      </c>
      <c r="D39" s="2669" t="s">
        <v>4415</v>
      </c>
      <c r="E39" s="2669" t="s">
        <v>7669</v>
      </c>
      <c r="F39" s="2669" t="s">
        <v>9030</v>
      </c>
      <c r="G39" s="2669" t="s">
        <v>5317</v>
      </c>
      <c r="H39" s="2669" t="s">
        <v>4954</v>
      </c>
      <c r="I39" s="3025">
        <v>960</v>
      </c>
      <c r="J39" s="3025">
        <v>0</v>
      </c>
      <c r="O39">
        <f t="shared" si="0"/>
        <v>0</v>
      </c>
    </row>
    <row r="40" spans="1:15" hidden="1">
      <c r="A40" s="2669" t="s">
        <v>9029</v>
      </c>
      <c r="B40" s="2669" t="s">
        <v>4415</v>
      </c>
      <c r="C40" s="2669" t="s">
        <v>5059</v>
      </c>
      <c r="D40" s="2669" t="s">
        <v>4415</v>
      </c>
      <c r="E40" s="2669" t="s">
        <v>7669</v>
      </c>
      <c r="F40" s="2669" t="s">
        <v>9030</v>
      </c>
      <c r="G40" s="2669" t="s">
        <v>5303</v>
      </c>
      <c r="H40" s="2669" t="s">
        <v>5063</v>
      </c>
      <c r="I40" s="3025">
        <v>0</v>
      </c>
      <c r="J40" s="3025">
        <v>0</v>
      </c>
      <c r="O40">
        <f t="shared" si="0"/>
        <v>0</v>
      </c>
    </row>
    <row r="41" spans="1:15" hidden="1">
      <c r="A41" s="2669" t="s">
        <v>9029</v>
      </c>
      <c r="B41" s="2669" t="s">
        <v>4415</v>
      </c>
      <c r="C41" s="2669" t="s">
        <v>5059</v>
      </c>
      <c r="D41" s="2669" t="s">
        <v>4415</v>
      </c>
      <c r="E41" s="2669" t="s">
        <v>7669</v>
      </c>
      <c r="F41" s="2669" t="s">
        <v>9030</v>
      </c>
      <c r="G41" s="2669" t="s">
        <v>5311</v>
      </c>
      <c r="H41" s="2669" t="s">
        <v>5064</v>
      </c>
      <c r="I41" s="3025">
        <v>0</v>
      </c>
      <c r="J41" s="3025">
        <v>960</v>
      </c>
      <c r="O41">
        <f t="shared" si="0"/>
        <v>0</v>
      </c>
    </row>
    <row r="42" spans="1:15" hidden="1">
      <c r="H42" t="s">
        <v>7670</v>
      </c>
      <c r="O42">
        <f t="shared" si="0"/>
        <v>0</v>
      </c>
    </row>
    <row r="43" spans="1:15" hidden="1">
      <c r="O43">
        <f t="shared" si="0"/>
        <v>0</v>
      </c>
    </row>
    <row r="44" spans="1:15" hidden="1">
      <c r="H44" s="2668" t="s">
        <v>9031</v>
      </c>
      <c r="O44">
        <f t="shared" si="0"/>
        <v>0</v>
      </c>
    </row>
    <row r="45" spans="1:15" hidden="1">
      <c r="A45" s="2669" t="s">
        <v>9029</v>
      </c>
      <c r="B45" s="2669"/>
      <c r="C45" s="2669"/>
      <c r="D45" s="2669" t="s">
        <v>5073</v>
      </c>
      <c r="E45" s="2669" t="s">
        <v>7406</v>
      </c>
      <c r="F45" s="2669" t="s">
        <v>9032</v>
      </c>
      <c r="G45" s="2669" t="s">
        <v>5305</v>
      </c>
      <c r="H45" s="2669" t="s">
        <v>5047</v>
      </c>
      <c r="I45" s="3025">
        <v>450000</v>
      </c>
      <c r="J45" s="3025">
        <v>0</v>
      </c>
      <c r="O45">
        <f t="shared" si="0"/>
        <v>0</v>
      </c>
    </row>
    <row r="46" spans="1:15" hidden="1">
      <c r="A46" s="2669" t="s">
        <v>9029</v>
      </c>
      <c r="B46" s="2669"/>
      <c r="C46" s="2669"/>
      <c r="D46" s="2669" t="s">
        <v>5073</v>
      </c>
      <c r="E46" s="2669" t="s">
        <v>7406</v>
      </c>
      <c r="F46" s="2669" t="s">
        <v>9032</v>
      </c>
      <c r="G46" s="2669" t="s">
        <v>5297</v>
      </c>
      <c r="H46" s="2669" t="s">
        <v>5075</v>
      </c>
      <c r="I46" s="3025">
        <v>0</v>
      </c>
      <c r="J46" s="3025">
        <v>450000</v>
      </c>
      <c r="O46">
        <f t="shared" si="0"/>
        <v>0</v>
      </c>
    </row>
    <row r="47" spans="1:15" hidden="1">
      <c r="H47" t="s">
        <v>7407</v>
      </c>
      <c r="O47">
        <f t="shared" si="0"/>
        <v>0</v>
      </c>
    </row>
    <row r="48" spans="1:15" hidden="1">
      <c r="O48">
        <f t="shared" si="0"/>
        <v>0</v>
      </c>
    </row>
    <row r="49" spans="1:15" hidden="1">
      <c r="H49" s="2668" t="s">
        <v>9033</v>
      </c>
      <c r="O49">
        <f t="shared" si="0"/>
        <v>0</v>
      </c>
    </row>
    <row r="50" spans="1:15" hidden="1">
      <c r="A50" s="2669" t="s">
        <v>9034</v>
      </c>
      <c r="B50" s="2669" t="s">
        <v>5169</v>
      </c>
      <c r="C50" s="2669" t="s">
        <v>5298</v>
      </c>
      <c r="D50" s="2669" t="s">
        <v>5299</v>
      </c>
      <c r="E50" s="3020" t="s">
        <v>8970</v>
      </c>
      <c r="F50" s="3020" t="s">
        <v>9035</v>
      </c>
      <c r="G50" s="3020" t="s">
        <v>8992</v>
      </c>
      <c r="H50" s="3020" t="s">
        <v>8993</v>
      </c>
      <c r="I50" s="3025">
        <v>415.39</v>
      </c>
      <c r="J50" s="3025">
        <v>0</v>
      </c>
      <c r="O50">
        <f t="shared" si="0"/>
        <v>0</v>
      </c>
    </row>
    <row r="51" spans="1:15" hidden="1">
      <c r="A51" s="2669" t="s">
        <v>9034</v>
      </c>
      <c r="B51" s="2669" t="s">
        <v>5169</v>
      </c>
      <c r="C51" s="2669" t="s">
        <v>5298</v>
      </c>
      <c r="D51" s="2669" t="s">
        <v>5299</v>
      </c>
      <c r="E51" s="2669" t="s">
        <v>8970</v>
      </c>
      <c r="F51" s="2669" t="s">
        <v>9035</v>
      </c>
      <c r="G51" s="2669" t="s">
        <v>8784</v>
      </c>
      <c r="H51" s="2669" t="s">
        <v>9036</v>
      </c>
      <c r="I51" s="3025">
        <v>0</v>
      </c>
      <c r="J51" s="3025">
        <v>415.39</v>
      </c>
      <c r="O51">
        <f t="shared" si="0"/>
        <v>0</v>
      </c>
    </row>
    <row r="52" spans="1:15" hidden="1">
      <c r="H52" t="s">
        <v>8971</v>
      </c>
      <c r="O52">
        <f t="shared" si="0"/>
        <v>0</v>
      </c>
    </row>
    <row r="53" spans="1:15" hidden="1">
      <c r="O53">
        <f t="shared" si="0"/>
        <v>0</v>
      </c>
    </row>
    <row r="54" spans="1:15" hidden="1">
      <c r="H54" s="2668" t="s">
        <v>9037</v>
      </c>
      <c r="O54">
        <f t="shared" si="0"/>
        <v>0</v>
      </c>
    </row>
    <row r="55" spans="1:15" hidden="1">
      <c r="A55" s="2669" t="s">
        <v>9034</v>
      </c>
      <c r="B55" s="2669" t="s">
        <v>5169</v>
      </c>
      <c r="C55" s="2669" t="s">
        <v>5298</v>
      </c>
      <c r="D55" s="2669" t="s">
        <v>5299</v>
      </c>
      <c r="E55" s="3020" t="s">
        <v>8778</v>
      </c>
      <c r="F55" s="3020" t="s">
        <v>9038</v>
      </c>
      <c r="G55" s="3020" t="s">
        <v>8992</v>
      </c>
      <c r="H55" s="3020" t="s">
        <v>8993</v>
      </c>
      <c r="I55" s="3025">
        <v>396.04</v>
      </c>
      <c r="J55" s="3025">
        <v>0</v>
      </c>
      <c r="O55">
        <f t="shared" si="0"/>
        <v>0</v>
      </c>
    </row>
    <row r="56" spans="1:15" hidden="1">
      <c r="A56" s="2669" t="s">
        <v>9034</v>
      </c>
      <c r="B56" s="2669" t="s">
        <v>5169</v>
      </c>
      <c r="C56" s="2669" t="s">
        <v>5298</v>
      </c>
      <c r="D56" s="2669" t="s">
        <v>5299</v>
      </c>
      <c r="E56" s="2669" t="s">
        <v>8778</v>
      </c>
      <c r="F56" s="2669" t="s">
        <v>9038</v>
      </c>
      <c r="G56" s="2669" t="s">
        <v>6121</v>
      </c>
      <c r="H56" s="2669" t="s">
        <v>6122</v>
      </c>
      <c r="I56" s="3025">
        <v>19.350000000000001</v>
      </c>
      <c r="J56" s="3025">
        <v>0</v>
      </c>
      <c r="O56">
        <f t="shared" si="0"/>
        <v>0</v>
      </c>
    </row>
    <row r="57" spans="1:15" hidden="1">
      <c r="A57" s="2669" t="s">
        <v>9034</v>
      </c>
      <c r="B57" s="2669" t="s">
        <v>5169</v>
      </c>
      <c r="C57" s="2669" t="s">
        <v>5298</v>
      </c>
      <c r="D57" s="2669" t="s">
        <v>5299</v>
      </c>
      <c r="E57" s="2669" t="s">
        <v>8778</v>
      </c>
      <c r="F57" s="2669" t="s">
        <v>9038</v>
      </c>
      <c r="G57" s="2669" t="s">
        <v>8784</v>
      </c>
      <c r="H57" s="2669" t="s">
        <v>9036</v>
      </c>
      <c r="I57" s="3025">
        <v>0</v>
      </c>
      <c r="J57" s="3025">
        <v>415.39</v>
      </c>
      <c r="O57">
        <f t="shared" si="0"/>
        <v>0</v>
      </c>
    </row>
    <row r="58" spans="1:15" hidden="1">
      <c r="H58" t="s">
        <v>8779</v>
      </c>
      <c r="O58">
        <f t="shared" si="0"/>
        <v>0</v>
      </c>
    </row>
    <row r="59" spans="1:15" hidden="1">
      <c r="O59">
        <f t="shared" si="0"/>
        <v>0</v>
      </c>
    </row>
    <row r="60" spans="1:15" hidden="1">
      <c r="H60" s="2668" t="s">
        <v>9039</v>
      </c>
      <c r="O60">
        <f t="shared" si="0"/>
        <v>0</v>
      </c>
    </row>
    <row r="61" spans="1:15" hidden="1">
      <c r="A61" s="2669" t="s">
        <v>9034</v>
      </c>
      <c r="B61" s="2669" t="s">
        <v>5169</v>
      </c>
      <c r="C61" s="2669" t="s">
        <v>5298</v>
      </c>
      <c r="D61" s="2669" t="s">
        <v>5299</v>
      </c>
      <c r="E61" s="3020" t="s">
        <v>8972</v>
      </c>
      <c r="F61" s="3020" t="s">
        <v>9040</v>
      </c>
      <c r="G61" s="3020" t="s">
        <v>8994</v>
      </c>
      <c r="H61" s="3020" t="s">
        <v>8995</v>
      </c>
      <c r="I61" s="3025">
        <v>161.54</v>
      </c>
      <c r="J61" s="3025">
        <v>0</v>
      </c>
      <c r="O61">
        <f t="shared" si="0"/>
        <v>0</v>
      </c>
    </row>
    <row r="62" spans="1:15" hidden="1">
      <c r="A62" s="2669" t="s">
        <v>9034</v>
      </c>
      <c r="B62" s="2669" t="s">
        <v>5169</v>
      </c>
      <c r="C62" s="2669" t="s">
        <v>5298</v>
      </c>
      <c r="D62" s="2669" t="s">
        <v>5299</v>
      </c>
      <c r="E62" s="2669" t="s">
        <v>8972</v>
      </c>
      <c r="F62" s="2669" t="s">
        <v>9040</v>
      </c>
      <c r="G62" s="2669" t="s">
        <v>8784</v>
      </c>
      <c r="H62" s="2669" t="s">
        <v>9036</v>
      </c>
      <c r="I62" s="3025">
        <v>0</v>
      </c>
      <c r="J62" s="3025">
        <v>161.54</v>
      </c>
      <c r="O62">
        <f t="shared" si="0"/>
        <v>0</v>
      </c>
    </row>
    <row r="63" spans="1:15" hidden="1">
      <c r="H63" t="s">
        <v>8973</v>
      </c>
      <c r="O63">
        <f t="shared" si="0"/>
        <v>0</v>
      </c>
    </row>
    <row r="64" spans="1:15" hidden="1">
      <c r="O64">
        <f t="shared" si="0"/>
        <v>0</v>
      </c>
    </row>
    <row r="65" spans="1:15" hidden="1">
      <c r="H65" s="2668" t="s">
        <v>9041</v>
      </c>
      <c r="O65">
        <f t="shared" ref="O65:O128" si="1">SUMIF(E:E,E65,N:N)</f>
        <v>0</v>
      </c>
    </row>
    <row r="66" spans="1:15" hidden="1">
      <c r="A66" s="2669" t="s">
        <v>9034</v>
      </c>
      <c r="B66" s="2669" t="s">
        <v>5169</v>
      </c>
      <c r="C66" s="2669" t="s">
        <v>5298</v>
      </c>
      <c r="D66" s="2669" t="s">
        <v>5299</v>
      </c>
      <c r="E66" s="3020" t="s">
        <v>8737</v>
      </c>
      <c r="F66" s="3020" t="s">
        <v>9042</v>
      </c>
      <c r="G66" s="3020" t="s">
        <v>8994</v>
      </c>
      <c r="H66" s="3020" t="s">
        <v>8995</v>
      </c>
      <c r="I66" s="3025">
        <v>143</v>
      </c>
      <c r="J66" s="3025">
        <v>0</v>
      </c>
      <c r="O66">
        <f t="shared" si="1"/>
        <v>0</v>
      </c>
    </row>
    <row r="67" spans="1:15" hidden="1">
      <c r="A67" s="2669" t="s">
        <v>9034</v>
      </c>
      <c r="B67" s="2669" t="s">
        <v>5169</v>
      </c>
      <c r="C67" s="2669" t="s">
        <v>5298</v>
      </c>
      <c r="D67" s="2669" t="s">
        <v>5299</v>
      </c>
      <c r="E67" s="2669" t="s">
        <v>8737</v>
      </c>
      <c r="F67" s="2669" t="s">
        <v>9042</v>
      </c>
      <c r="G67" s="2669" t="s">
        <v>6121</v>
      </c>
      <c r="H67" s="2669" t="s">
        <v>6122</v>
      </c>
      <c r="I67" s="3025">
        <v>18.54</v>
      </c>
      <c r="J67" s="3025">
        <v>0</v>
      </c>
      <c r="O67">
        <f t="shared" si="1"/>
        <v>0</v>
      </c>
    </row>
    <row r="68" spans="1:15" hidden="1">
      <c r="A68" s="2669" t="s">
        <v>9034</v>
      </c>
      <c r="B68" s="2669" t="s">
        <v>5169</v>
      </c>
      <c r="C68" s="2669" t="s">
        <v>5298</v>
      </c>
      <c r="D68" s="2669" t="s">
        <v>5299</v>
      </c>
      <c r="E68" s="2669" t="s">
        <v>8737</v>
      </c>
      <c r="F68" s="2669" t="s">
        <v>9042</v>
      </c>
      <c r="G68" s="2669" t="s">
        <v>6115</v>
      </c>
      <c r="H68" s="2669" t="s">
        <v>6116</v>
      </c>
      <c r="I68" s="3025">
        <v>58.33</v>
      </c>
      <c r="J68" s="3025">
        <v>0</v>
      </c>
      <c r="O68">
        <f t="shared" si="1"/>
        <v>0</v>
      </c>
    </row>
    <row r="69" spans="1:15" hidden="1">
      <c r="A69" s="2669" t="s">
        <v>9034</v>
      </c>
      <c r="B69" s="2669" t="s">
        <v>5169</v>
      </c>
      <c r="C69" s="2669" t="s">
        <v>5298</v>
      </c>
      <c r="D69" s="2669" t="s">
        <v>5299</v>
      </c>
      <c r="E69" s="2669" t="s">
        <v>8737</v>
      </c>
      <c r="F69" s="2669" t="s">
        <v>9042</v>
      </c>
      <c r="G69" s="2669" t="s">
        <v>6117</v>
      </c>
      <c r="H69" s="2669" t="s">
        <v>6118</v>
      </c>
      <c r="I69" s="3025">
        <v>35.42</v>
      </c>
      <c r="J69" s="3025">
        <v>0</v>
      </c>
      <c r="O69">
        <f t="shared" si="1"/>
        <v>0</v>
      </c>
    </row>
    <row r="70" spans="1:15" hidden="1">
      <c r="A70" s="2669" t="s">
        <v>9034</v>
      </c>
      <c r="B70" s="2669" t="s">
        <v>5169</v>
      </c>
      <c r="C70" s="2669" t="s">
        <v>5298</v>
      </c>
      <c r="D70" s="2669" t="s">
        <v>5299</v>
      </c>
      <c r="E70" s="2669" t="s">
        <v>8737</v>
      </c>
      <c r="F70" s="2669" t="s">
        <v>9042</v>
      </c>
      <c r="G70" s="2669" t="s">
        <v>8784</v>
      </c>
      <c r="H70" s="2669" t="s">
        <v>9036</v>
      </c>
      <c r="I70" s="3025">
        <v>0</v>
      </c>
      <c r="J70" s="3025">
        <v>255.29</v>
      </c>
      <c r="O70">
        <f t="shared" si="1"/>
        <v>0</v>
      </c>
    </row>
    <row r="71" spans="1:15" hidden="1">
      <c r="H71" t="s">
        <v>8738</v>
      </c>
      <c r="O71">
        <f t="shared" si="1"/>
        <v>0</v>
      </c>
    </row>
    <row r="72" spans="1:15" hidden="1">
      <c r="O72">
        <f t="shared" si="1"/>
        <v>0</v>
      </c>
    </row>
    <row r="73" spans="1:15" hidden="1">
      <c r="H73" s="2668" t="s">
        <v>9043</v>
      </c>
      <c r="O73">
        <f t="shared" si="1"/>
        <v>0</v>
      </c>
    </row>
    <row r="74" spans="1:15" hidden="1">
      <c r="A74" s="2669" t="s">
        <v>9034</v>
      </c>
      <c r="B74" s="2669" t="s">
        <v>5169</v>
      </c>
      <c r="C74" s="2669" t="s">
        <v>5298</v>
      </c>
      <c r="D74" s="2669" t="s">
        <v>5299</v>
      </c>
      <c r="E74" s="3020" t="s">
        <v>8974</v>
      </c>
      <c r="F74" s="3020" t="s">
        <v>9044</v>
      </c>
      <c r="G74" s="3020" t="s">
        <v>9000</v>
      </c>
      <c r="H74" s="3020" t="s">
        <v>1131</v>
      </c>
      <c r="I74" s="3025">
        <v>360.91</v>
      </c>
      <c r="J74" s="3025">
        <v>0</v>
      </c>
      <c r="O74">
        <f t="shared" si="1"/>
        <v>0</v>
      </c>
    </row>
    <row r="75" spans="1:15" hidden="1">
      <c r="A75" s="2669" t="s">
        <v>9034</v>
      </c>
      <c r="B75" s="2669" t="s">
        <v>5169</v>
      </c>
      <c r="C75" s="2669" t="s">
        <v>5298</v>
      </c>
      <c r="D75" s="2669" t="s">
        <v>5299</v>
      </c>
      <c r="E75" s="2669" t="s">
        <v>8974</v>
      </c>
      <c r="F75" s="2669" t="s">
        <v>9044</v>
      </c>
      <c r="G75" s="2669" t="s">
        <v>8784</v>
      </c>
      <c r="H75" s="2669" t="s">
        <v>9036</v>
      </c>
      <c r="I75" s="3025">
        <v>0</v>
      </c>
      <c r="J75" s="3025">
        <v>360.91</v>
      </c>
      <c r="O75">
        <f t="shared" si="1"/>
        <v>0</v>
      </c>
    </row>
    <row r="76" spans="1:15" hidden="1">
      <c r="H76" t="s">
        <v>8975</v>
      </c>
      <c r="O76">
        <f t="shared" si="1"/>
        <v>0</v>
      </c>
    </row>
    <row r="77" spans="1:15" hidden="1">
      <c r="O77">
        <f t="shared" si="1"/>
        <v>0</v>
      </c>
    </row>
    <row r="78" spans="1:15" hidden="1">
      <c r="H78" s="2668" t="s">
        <v>9045</v>
      </c>
      <c r="O78">
        <f t="shared" si="1"/>
        <v>0</v>
      </c>
    </row>
    <row r="79" spans="1:15" hidden="1">
      <c r="A79" s="2669" t="s">
        <v>9034</v>
      </c>
      <c r="B79" s="2669" t="s">
        <v>5169</v>
      </c>
      <c r="C79" s="2669" t="s">
        <v>5298</v>
      </c>
      <c r="D79" s="2669" t="s">
        <v>5299</v>
      </c>
      <c r="E79" s="3020" t="s">
        <v>8780</v>
      </c>
      <c r="F79" s="3020" t="s">
        <v>9046</v>
      </c>
      <c r="G79" s="3020" t="s">
        <v>9000</v>
      </c>
      <c r="H79" s="3020" t="s">
        <v>1131</v>
      </c>
      <c r="I79" s="3025">
        <v>339.1</v>
      </c>
      <c r="J79" s="3025">
        <v>0</v>
      </c>
      <c r="O79">
        <f t="shared" si="1"/>
        <v>0</v>
      </c>
    </row>
    <row r="80" spans="1:15" hidden="1">
      <c r="A80" s="2669" t="s">
        <v>9034</v>
      </c>
      <c r="B80" s="2669" t="s">
        <v>5169</v>
      </c>
      <c r="C80" s="2669" t="s">
        <v>5298</v>
      </c>
      <c r="D80" s="2669" t="s">
        <v>5299</v>
      </c>
      <c r="E80" s="2669" t="s">
        <v>8780</v>
      </c>
      <c r="F80" s="2669" t="s">
        <v>9046</v>
      </c>
      <c r="G80" s="2669" t="s">
        <v>6121</v>
      </c>
      <c r="H80" s="2669" t="s">
        <v>6122</v>
      </c>
      <c r="I80" s="3025">
        <v>21.81</v>
      </c>
      <c r="J80" s="3025">
        <v>0</v>
      </c>
      <c r="O80">
        <f t="shared" si="1"/>
        <v>0</v>
      </c>
    </row>
    <row r="81" spans="1:15" hidden="1">
      <c r="A81" s="2669" t="s">
        <v>9034</v>
      </c>
      <c r="B81" s="2669" t="s">
        <v>5169</v>
      </c>
      <c r="C81" s="2669" t="s">
        <v>5298</v>
      </c>
      <c r="D81" s="2669" t="s">
        <v>5299</v>
      </c>
      <c r="E81" s="2669" t="s">
        <v>8780</v>
      </c>
      <c r="F81" s="2669" t="s">
        <v>9046</v>
      </c>
      <c r="G81" s="2669" t="s">
        <v>6125</v>
      </c>
      <c r="H81" s="2669" t="s">
        <v>6126</v>
      </c>
      <c r="I81" s="3025">
        <v>41.65</v>
      </c>
      <c r="J81" s="3025">
        <v>0</v>
      </c>
      <c r="O81">
        <f t="shared" si="1"/>
        <v>0</v>
      </c>
    </row>
    <row r="82" spans="1:15" hidden="1">
      <c r="A82" s="2669" t="s">
        <v>9034</v>
      </c>
      <c r="B82" s="2669" t="s">
        <v>5169</v>
      </c>
      <c r="C82" s="2669" t="s">
        <v>5298</v>
      </c>
      <c r="D82" s="2669" t="s">
        <v>5299</v>
      </c>
      <c r="E82" s="2669" t="s">
        <v>8780</v>
      </c>
      <c r="F82" s="2669" t="s">
        <v>9046</v>
      </c>
      <c r="G82" s="2669" t="s">
        <v>8784</v>
      </c>
      <c r="H82" s="2669" t="s">
        <v>9036</v>
      </c>
      <c r="I82" s="3025">
        <v>0</v>
      </c>
      <c r="J82" s="3025">
        <v>402.56</v>
      </c>
      <c r="O82">
        <f t="shared" si="1"/>
        <v>0</v>
      </c>
    </row>
    <row r="83" spans="1:15" hidden="1">
      <c r="H83" t="s">
        <v>8781</v>
      </c>
      <c r="O83">
        <f t="shared" si="1"/>
        <v>0</v>
      </c>
    </row>
    <row r="84" spans="1:15" hidden="1">
      <c r="O84">
        <f t="shared" si="1"/>
        <v>0</v>
      </c>
    </row>
    <row r="85" spans="1:15" hidden="1">
      <c r="H85" s="2668" t="s">
        <v>9047</v>
      </c>
      <c r="O85">
        <f t="shared" si="1"/>
        <v>0</v>
      </c>
    </row>
    <row r="86" spans="1:15" hidden="1">
      <c r="A86" s="2669" t="s">
        <v>9034</v>
      </c>
      <c r="B86" s="2669" t="s">
        <v>5169</v>
      </c>
      <c r="C86" s="2669" t="s">
        <v>5298</v>
      </c>
      <c r="D86" s="2669" t="s">
        <v>5299</v>
      </c>
      <c r="E86" s="3020" t="s">
        <v>8976</v>
      </c>
      <c r="F86" s="3020" t="s">
        <v>9048</v>
      </c>
      <c r="G86" s="3020" t="s">
        <v>8998</v>
      </c>
      <c r="H86" s="3020" t="s">
        <v>8999</v>
      </c>
      <c r="I86" s="3025">
        <v>131.81</v>
      </c>
      <c r="J86" s="3025">
        <v>0</v>
      </c>
      <c r="O86">
        <f t="shared" si="1"/>
        <v>0</v>
      </c>
    </row>
    <row r="87" spans="1:15" hidden="1">
      <c r="A87" s="2669" t="s">
        <v>9034</v>
      </c>
      <c r="B87" s="2669" t="s">
        <v>5169</v>
      </c>
      <c r="C87" s="2669" t="s">
        <v>5298</v>
      </c>
      <c r="D87" s="2669" t="s">
        <v>5299</v>
      </c>
      <c r="E87" s="2669" t="s">
        <v>8976</v>
      </c>
      <c r="F87" s="2669" t="s">
        <v>9048</v>
      </c>
      <c r="G87" s="2669" t="s">
        <v>8784</v>
      </c>
      <c r="H87" s="2669" t="s">
        <v>9036</v>
      </c>
      <c r="I87" s="3025">
        <v>0</v>
      </c>
      <c r="J87" s="3025">
        <v>131.81</v>
      </c>
      <c r="O87">
        <f t="shared" si="1"/>
        <v>0</v>
      </c>
    </row>
    <row r="88" spans="1:15" hidden="1">
      <c r="H88" t="s">
        <v>8977</v>
      </c>
      <c r="O88">
        <f t="shared" si="1"/>
        <v>0</v>
      </c>
    </row>
    <row r="89" spans="1:15" hidden="1">
      <c r="O89">
        <f t="shared" si="1"/>
        <v>0</v>
      </c>
    </row>
    <row r="90" spans="1:15" hidden="1">
      <c r="H90" s="2668" t="s">
        <v>9049</v>
      </c>
      <c r="O90">
        <f t="shared" si="1"/>
        <v>0</v>
      </c>
    </row>
    <row r="91" spans="1:15" hidden="1">
      <c r="A91" s="2669" t="s">
        <v>9034</v>
      </c>
      <c r="B91" s="2669" t="s">
        <v>5169</v>
      </c>
      <c r="C91" s="2669" t="s">
        <v>5298</v>
      </c>
      <c r="D91" s="2669" t="s">
        <v>5299</v>
      </c>
      <c r="E91" s="3020" t="s">
        <v>8782</v>
      </c>
      <c r="F91" s="3020" t="s">
        <v>9050</v>
      </c>
      <c r="G91" s="3020" t="s">
        <v>8998</v>
      </c>
      <c r="H91" s="3020" t="s">
        <v>8999</v>
      </c>
      <c r="I91" s="3025">
        <v>113.31</v>
      </c>
      <c r="J91" s="3025">
        <v>0</v>
      </c>
      <c r="O91">
        <f t="shared" si="1"/>
        <v>0</v>
      </c>
    </row>
    <row r="92" spans="1:15" hidden="1">
      <c r="A92" s="2669" t="s">
        <v>9034</v>
      </c>
      <c r="B92" s="2669" t="s">
        <v>5169</v>
      </c>
      <c r="C92" s="2669" t="s">
        <v>5298</v>
      </c>
      <c r="D92" s="2669" t="s">
        <v>5299</v>
      </c>
      <c r="E92" s="2669" t="s">
        <v>8782</v>
      </c>
      <c r="F92" s="2669" t="s">
        <v>9050</v>
      </c>
      <c r="G92" s="2669" t="s">
        <v>6121</v>
      </c>
      <c r="H92" s="2669" t="s">
        <v>6122</v>
      </c>
      <c r="I92" s="3025">
        <v>18.5</v>
      </c>
      <c r="J92" s="3025">
        <v>0</v>
      </c>
      <c r="O92">
        <f t="shared" si="1"/>
        <v>0</v>
      </c>
    </row>
    <row r="93" spans="1:15" hidden="1">
      <c r="A93" s="2669" t="s">
        <v>9034</v>
      </c>
      <c r="B93" s="2669" t="s">
        <v>5169</v>
      </c>
      <c r="C93" s="2669" t="s">
        <v>5298</v>
      </c>
      <c r="D93" s="2669" t="s">
        <v>5299</v>
      </c>
      <c r="E93" s="2669" t="s">
        <v>8782</v>
      </c>
      <c r="F93" s="2669" t="s">
        <v>9050</v>
      </c>
      <c r="G93" s="2669" t="s">
        <v>6125</v>
      </c>
      <c r="H93" s="2669" t="s">
        <v>6126</v>
      </c>
      <c r="I93" s="3025">
        <v>35.42</v>
      </c>
      <c r="J93" s="3025">
        <v>0</v>
      </c>
      <c r="O93">
        <f t="shared" si="1"/>
        <v>0</v>
      </c>
    </row>
    <row r="94" spans="1:15" hidden="1">
      <c r="A94" s="2669" t="s">
        <v>9034</v>
      </c>
      <c r="B94" s="2669" t="s">
        <v>5169</v>
      </c>
      <c r="C94" s="2669" t="s">
        <v>5298</v>
      </c>
      <c r="D94" s="2669" t="s">
        <v>5299</v>
      </c>
      <c r="E94" s="2669" t="s">
        <v>8782</v>
      </c>
      <c r="F94" s="2669" t="s">
        <v>9050</v>
      </c>
      <c r="G94" s="2669" t="s">
        <v>8784</v>
      </c>
      <c r="H94" s="2669" t="s">
        <v>9036</v>
      </c>
      <c r="I94" s="3025">
        <v>0</v>
      </c>
      <c r="J94" s="3025">
        <v>167.23</v>
      </c>
      <c r="O94">
        <f t="shared" si="1"/>
        <v>0</v>
      </c>
    </row>
    <row r="95" spans="1:15" hidden="1">
      <c r="H95" t="s">
        <v>8783</v>
      </c>
      <c r="O95">
        <f t="shared" si="1"/>
        <v>0</v>
      </c>
    </row>
    <row r="96" spans="1:15" hidden="1">
      <c r="O96">
        <f t="shared" si="1"/>
        <v>0</v>
      </c>
    </row>
    <row r="97" spans="1:15" hidden="1">
      <c r="H97" s="2668" t="s">
        <v>9051</v>
      </c>
      <c r="O97">
        <f t="shared" si="1"/>
        <v>0</v>
      </c>
    </row>
    <row r="98" spans="1:15" hidden="1">
      <c r="A98" s="2669" t="s">
        <v>9034</v>
      </c>
      <c r="B98" s="2669" t="s">
        <v>5169</v>
      </c>
      <c r="C98" s="2669" t="s">
        <v>5298</v>
      </c>
      <c r="D98" s="2669" t="s">
        <v>5299</v>
      </c>
      <c r="E98" s="3020" t="s">
        <v>8978</v>
      </c>
      <c r="F98" s="3020" t="s">
        <v>9052</v>
      </c>
      <c r="G98" s="3020" t="s">
        <v>8996</v>
      </c>
      <c r="H98" s="3020" t="s">
        <v>8997</v>
      </c>
      <c r="I98" s="3025">
        <v>159.44999999999999</v>
      </c>
      <c r="J98" s="3025">
        <v>0</v>
      </c>
      <c r="O98">
        <f t="shared" si="1"/>
        <v>0</v>
      </c>
    </row>
    <row r="99" spans="1:15" hidden="1">
      <c r="A99" s="2669" t="s">
        <v>9034</v>
      </c>
      <c r="B99" s="2669" t="s">
        <v>5169</v>
      </c>
      <c r="C99" s="2669" t="s">
        <v>5298</v>
      </c>
      <c r="D99" s="2669" t="s">
        <v>5299</v>
      </c>
      <c r="E99" s="2669" t="s">
        <v>8978</v>
      </c>
      <c r="F99" s="2669" t="s">
        <v>9052</v>
      </c>
      <c r="G99" s="2669" t="s">
        <v>8784</v>
      </c>
      <c r="H99" s="2669" t="s">
        <v>9036</v>
      </c>
      <c r="I99" s="3025">
        <v>0</v>
      </c>
      <c r="J99" s="3025">
        <v>159.44999999999999</v>
      </c>
      <c r="O99">
        <f t="shared" si="1"/>
        <v>0</v>
      </c>
    </row>
    <row r="100" spans="1:15" hidden="1">
      <c r="H100" t="s">
        <v>8979</v>
      </c>
      <c r="O100">
        <f t="shared" si="1"/>
        <v>0</v>
      </c>
    </row>
    <row r="101" spans="1:15" hidden="1">
      <c r="O101">
        <f t="shared" si="1"/>
        <v>0</v>
      </c>
    </row>
    <row r="102" spans="1:15" hidden="1">
      <c r="H102" s="2668" t="s">
        <v>9053</v>
      </c>
      <c r="O102">
        <f t="shared" si="1"/>
        <v>0</v>
      </c>
    </row>
    <row r="103" spans="1:15" hidden="1">
      <c r="A103" s="2669" t="s">
        <v>9034</v>
      </c>
      <c r="B103" s="2669" t="s">
        <v>5169</v>
      </c>
      <c r="C103" s="2669" t="s">
        <v>5298</v>
      </c>
      <c r="D103" s="2669" t="s">
        <v>5299</v>
      </c>
      <c r="E103" s="2669" t="s">
        <v>8508</v>
      </c>
      <c r="F103" s="2669" t="s">
        <v>9054</v>
      </c>
      <c r="G103" s="2669" t="s">
        <v>8404</v>
      </c>
      <c r="H103" s="2669" t="s">
        <v>8405</v>
      </c>
      <c r="I103" s="3025">
        <v>406.81</v>
      </c>
      <c r="J103" s="3025">
        <v>0</v>
      </c>
      <c r="O103">
        <f t="shared" si="1"/>
        <v>1</v>
      </c>
    </row>
    <row r="104" spans="1:15" hidden="1">
      <c r="A104" s="2669" t="s">
        <v>9034</v>
      </c>
      <c r="B104" s="2669" t="s">
        <v>5169</v>
      </c>
      <c r="C104" s="2669" t="s">
        <v>5298</v>
      </c>
      <c r="D104" s="2669" t="s">
        <v>5299</v>
      </c>
      <c r="E104" s="2669" t="s">
        <v>8508</v>
      </c>
      <c r="F104" s="2669" t="s">
        <v>9054</v>
      </c>
      <c r="G104" s="2669" t="s">
        <v>8980</v>
      </c>
      <c r="H104" s="2669" t="s">
        <v>9055</v>
      </c>
      <c r="I104" s="3025">
        <v>0</v>
      </c>
      <c r="J104" s="3025">
        <v>406.81</v>
      </c>
      <c r="N104" s="1460">
        <v>1</v>
      </c>
      <c r="O104">
        <f t="shared" si="1"/>
        <v>1</v>
      </c>
    </row>
    <row r="105" spans="1:15" hidden="1">
      <c r="H105" t="s">
        <v>8509</v>
      </c>
      <c r="O105">
        <f t="shared" si="1"/>
        <v>0</v>
      </c>
    </row>
    <row r="106" spans="1:15" hidden="1">
      <c r="O106">
        <f t="shared" si="1"/>
        <v>0</v>
      </c>
    </row>
    <row r="107" spans="1:15" hidden="1">
      <c r="H107" s="2668" t="s">
        <v>9056</v>
      </c>
      <c r="O107">
        <f t="shared" si="1"/>
        <v>0</v>
      </c>
    </row>
    <row r="108" spans="1:15" hidden="1">
      <c r="A108" s="2669" t="s">
        <v>9034</v>
      </c>
      <c r="B108" s="2669" t="s">
        <v>5169</v>
      </c>
      <c r="C108" s="2669" t="s">
        <v>5298</v>
      </c>
      <c r="D108" s="2669" t="s">
        <v>5299</v>
      </c>
      <c r="E108" s="2669" t="s">
        <v>8510</v>
      </c>
      <c r="F108" s="2669" t="s">
        <v>9057</v>
      </c>
      <c r="G108" s="2669" t="s">
        <v>8404</v>
      </c>
      <c r="H108" s="2669" t="s">
        <v>8405</v>
      </c>
      <c r="I108" s="3025">
        <v>406.81</v>
      </c>
      <c r="J108" s="3025">
        <v>0</v>
      </c>
      <c r="O108">
        <f t="shared" si="1"/>
        <v>1</v>
      </c>
    </row>
    <row r="109" spans="1:15" hidden="1">
      <c r="A109" s="2669" t="s">
        <v>9034</v>
      </c>
      <c r="B109" s="2669" t="s">
        <v>5169</v>
      </c>
      <c r="C109" s="2669" t="s">
        <v>5298</v>
      </c>
      <c r="D109" s="2669" t="s">
        <v>5299</v>
      </c>
      <c r="E109" s="2669" t="s">
        <v>8510</v>
      </c>
      <c r="F109" s="2669" t="s">
        <v>9057</v>
      </c>
      <c r="G109" s="2669" t="s">
        <v>8980</v>
      </c>
      <c r="H109" s="2669" t="s">
        <v>9055</v>
      </c>
      <c r="I109" s="3025">
        <v>0</v>
      </c>
      <c r="J109" s="3025">
        <v>406.81</v>
      </c>
      <c r="N109" s="1460">
        <v>1</v>
      </c>
      <c r="O109">
        <f t="shared" si="1"/>
        <v>1</v>
      </c>
    </row>
    <row r="110" spans="1:15" hidden="1">
      <c r="H110" t="s">
        <v>8511</v>
      </c>
      <c r="O110">
        <f t="shared" si="1"/>
        <v>0</v>
      </c>
    </row>
    <row r="111" spans="1:15" hidden="1">
      <c r="O111">
        <f t="shared" si="1"/>
        <v>0</v>
      </c>
    </row>
    <row r="112" spans="1:15" hidden="1">
      <c r="H112" s="2668" t="s">
        <v>9058</v>
      </c>
      <c r="O112">
        <f t="shared" si="1"/>
        <v>0</v>
      </c>
    </row>
    <row r="113" spans="1:15" hidden="1">
      <c r="A113" s="2669" t="s">
        <v>9034</v>
      </c>
      <c r="B113" s="2669" t="s">
        <v>5169</v>
      </c>
      <c r="C113" s="2669" t="s">
        <v>5298</v>
      </c>
      <c r="D113" s="2669" t="s">
        <v>5299</v>
      </c>
      <c r="E113" s="2669" t="s">
        <v>8400</v>
      </c>
      <c r="F113" s="2669" t="s">
        <v>9059</v>
      </c>
      <c r="G113" s="2669" t="s">
        <v>8338</v>
      </c>
      <c r="H113" s="2669" t="s">
        <v>8339</v>
      </c>
      <c r="I113" s="3025">
        <v>263.62</v>
      </c>
      <c r="J113" s="3025">
        <v>0</v>
      </c>
      <c r="O113">
        <f t="shared" si="1"/>
        <v>1</v>
      </c>
    </row>
    <row r="114" spans="1:15" hidden="1">
      <c r="A114" s="2669" t="s">
        <v>9034</v>
      </c>
      <c r="B114" s="2669" t="s">
        <v>5169</v>
      </c>
      <c r="C114" s="2669" t="s">
        <v>5298</v>
      </c>
      <c r="D114" s="2669" t="s">
        <v>5299</v>
      </c>
      <c r="E114" s="2669" t="s">
        <v>8400</v>
      </c>
      <c r="F114" s="2669" t="s">
        <v>9059</v>
      </c>
      <c r="G114" s="2669" t="s">
        <v>8980</v>
      </c>
      <c r="H114" s="2669" t="s">
        <v>9055</v>
      </c>
      <c r="I114" s="3025">
        <v>0</v>
      </c>
      <c r="J114" s="3025">
        <v>263.62</v>
      </c>
      <c r="N114" s="1460">
        <v>1</v>
      </c>
      <c r="O114">
        <f t="shared" si="1"/>
        <v>1</v>
      </c>
    </row>
    <row r="115" spans="1:15" hidden="1">
      <c r="H115" t="s">
        <v>8401</v>
      </c>
      <c r="O115">
        <f t="shared" si="1"/>
        <v>0</v>
      </c>
    </row>
    <row r="116" spans="1:15" hidden="1">
      <c r="O116">
        <f t="shared" si="1"/>
        <v>0</v>
      </c>
    </row>
    <row r="117" spans="1:15" hidden="1">
      <c r="H117" s="2668" t="s">
        <v>9060</v>
      </c>
      <c r="O117">
        <f t="shared" si="1"/>
        <v>0</v>
      </c>
    </row>
    <row r="118" spans="1:15" hidden="1">
      <c r="A118" s="2669" t="s">
        <v>9034</v>
      </c>
      <c r="B118" s="2669" t="s">
        <v>5169</v>
      </c>
      <c r="C118" s="2669" t="s">
        <v>5298</v>
      </c>
      <c r="D118" s="2669" t="s">
        <v>5299</v>
      </c>
      <c r="E118" s="2669" t="s">
        <v>8334</v>
      </c>
      <c r="F118" s="2669" t="s">
        <v>9061</v>
      </c>
      <c r="G118" s="2669" t="s">
        <v>8287</v>
      </c>
      <c r="H118" s="2669" t="s">
        <v>8288</v>
      </c>
      <c r="I118" s="3025">
        <v>1735</v>
      </c>
      <c r="J118" s="3025">
        <v>0</v>
      </c>
      <c r="O118">
        <f t="shared" si="1"/>
        <v>1</v>
      </c>
    </row>
    <row r="119" spans="1:15" hidden="1">
      <c r="A119" s="2669" t="s">
        <v>9034</v>
      </c>
      <c r="B119" s="2669" t="s">
        <v>5169</v>
      </c>
      <c r="C119" s="2669" t="s">
        <v>5298</v>
      </c>
      <c r="D119" s="2669" t="s">
        <v>5299</v>
      </c>
      <c r="E119" s="2669" t="s">
        <v>8334</v>
      </c>
      <c r="F119" s="2669" t="s">
        <v>9061</v>
      </c>
      <c r="G119" s="2669" t="s">
        <v>8980</v>
      </c>
      <c r="H119" s="2669" t="s">
        <v>9055</v>
      </c>
      <c r="I119" s="3025">
        <v>0</v>
      </c>
      <c r="J119" s="3025">
        <v>1735</v>
      </c>
      <c r="N119" s="1460">
        <v>1</v>
      </c>
      <c r="O119">
        <f t="shared" si="1"/>
        <v>1</v>
      </c>
    </row>
    <row r="120" spans="1:15" hidden="1">
      <c r="H120" t="s">
        <v>8335</v>
      </c>
      <c r="O120">
        <f t="shared" si="1"/>
        <v>0</v>
      </c>
    </row>
    <row r="121" spans="1:15" hidden="1">
      <c r="O121">
        <f t="shared" si="1"/>
        <v>0</v>
      </c>
    </row>
    <row r="122" spans="1:15" hidden="1">
      <c r="H122" s="2668" t="s">
        <v>9062</v>
      </c>
      <c r="O122">
        <f t="shared" si="1"/>
        <v>0</v>
      </c>
    </row>
    <row r="123" spans="1:15" hidden="1">
      <c r="A123" s="2669" t="s">
        <v>9034</v>
      </c>
      <c r="B123" s="2669" t="s">
        <v>5169</v>
      </c>
      <c r="C123" s="2669" t="s">
        <v>5298</v>
      </c>
      <c r="D123" s="2669" t="s">
        <v>5299</v>
      </c>
      <c r="E123" s="2669" t="s">
        <v>8166</v>
      </c>
      <c r="F123" s="2669" t="s">
        <v>9063</v>
      </c>
      <c r="G123" s="2669" t="s">
        <v>8072</v>
      </c>
      <c r="H123" s="2669" t="s">
        <v>8073</v>
      </c>
      <c r="I123" s="3025">
        <v>314.5</v>
      </c>
      <c r="J123" s="3025">
        <v>0</v>
      </c>
      <c r="O123">
        <f t="shared" si="1"/>
        <v>1</v>
      </c>
    </row>
    <row r="124" spans="1:15" hidden="1">
      <c r="A124" s="2669" t="s">
        <v>9034</v>
      </c>
      <c r="B124" s="2669" t="s">
        <v>5169</v>
      </c>
      <c r="C124" s="2669" t="s">
        <v>5298</v>
      </c>
      <c r="D124" s="2669" t="s">
        <v>5299</v>
      </c>
      <c r="E124" s="2669" t="s">
        <v>8166</v>
      </c>
      <c r="F124" s="2669" t="s">
        <v>9063</v>
      </c>
      <c r="G124" s="2669" t="s">
        <v>8980</v>
      </c>
      <c r="H124" s="2669" t="s">
        <v>9055</v>
      </c>
      <c r="I124" s="3025">
        <v>0</v>
      </c>
      <c r="J124" s="3025">
        <v>314.5</v>
      </c>
      <c r="N124" s="1460">
        <v>1</v>
      </c>
      <c r="O124">
        <f t="shared" si="1"/>
        <v>1</v>
      </c>
    </row>
    <row r="125" spans="1:15" hidden="1">
      <c r="H125" t="s">
        <v>8167</v>
      </c>
      <c r="O125">
        <f t="shared" si="1"/>
        <v>0</v>
      </c>
    </row>
    <row r="126" spans="1:15" hidden="1">
      <c r="O126">
        <f t="shared" si="1"/>
        <v>0</v>
      </c>
    </row>
    <row r="127" spans="1:15" hidden="1">
      <c r="H127" s="2668" t="s">
        <v>9064</v>
      </c>
      <c r="O127">
        <f t="shared" si="1"/>
        <v>0</v>
      </c>
    </row>
    <row r="128" spans="1:15" hidden="1">
      <c r="A128" s="2669" t="s">
        <v>9034</v>
      </c>
      <c r="B128" s="2669" t="s">
        <v>5169</v>
      </c>
      <c r="C128" s="2669" t="s">
        <v>5298</v>
      </c>
      <c r="D128" s="2669" t="s">
        <v>5299</v>
      </c>
      <c r="E128" s="2669" t="s">
        <v>8206</v>
      </c>
      <c r="F128" s="2669" t="s">
        <v>9065</v>
      </c>
      <c r="G128" s="2669" t="s">
        <v>8168</v>
      </c>
      <c r="H128" s="2669" t="s">
        <v>8169</v>
      </c>
      <c r="I128" s="3025">
        <v>1036</v>
      </c>
      <c r="J128" s="3025">
        <v>0</v>
      </c>
      <c r="O128">
        <f t="shared" si="1"/>
        <v>1</v>
      </c>
    </row>
    <row r="129" spans="1:15" hidden="1">
      <c r="A129" s="2669" t="s">
        <v>9034</v>
      </c>
      <c r="B129" s="2669" t="s">
        <v>5169</v>
      </c>
      <c r="C129" s="2669" t="s">
        <v>5298</v>
      </c>
      <c r="D129" s="2669" t="s">
        <v>5299</v>
      </c>
      <c r="E129" s="2669" t="s">
        <v>8206</v>
      </c>
      <c r="F129" s="2669" t="s">
        <v>9065</v>
      </c>
      <c r="G129" s="2669" t="s">
        <v>8980</v>
      </c>
      <c r="H129" s="2669" t="s">
        <v>9055</v>
      </c>
      <c r="I129" s="3025">
        <v>0</v>
      </c>
      <c r="J129" s="3025">
        <v>1036</v>
      </c>
      <c r="N129" s="1460">
        <v>1</v>
      </c>
      <c r="O129">
        <f t="shared" ref="O129:O192" si="2">SUMIF(E:E,E129,N:N)</f>
        <v>1</v>
      </c>
    </row>
    <row r="130" spans="1:15" hidden="1">
      <c r="H130" t="s">
        <v>8207</v>
      </c>
      <c r="O130">
        <f t="shared" si="2"/>
        <v>0</v>
      </c>
    </row>
    <row r="131" spans="1:15" hidden="1">
      <c r="O131">
        <f t="shared" si="2"/>
        <v>0</v>
      </c>
    </row>
    <row r="132" spans="1:15" hidden="1">
      <c r="H132" s="2668" t="s">
        <v>9066</v>
      </c>
      <c r="O132">
        <f t="shared" si="2"/>
        <v>0</v>
      </c>
    </row>
    <row r="133" spans="1:15" hidden="1">
      <c r="A133" s="2669" t="s">
        <v>9034</v>
      </c>
      <c r="B133" s="2669" t="s">
        <v>5169</v>
      </c>
      <c r="C133" s="2669" t="s">
        <v>5298</v>
      </c>
      <c r="D133" s="2669" t="s">
        <v>5299</v>
      </c>
      <c r="E133" s="2669" t="s">
        <v>8246</v>
      </c>
      <c r="F133" s="2669" t="s">
        <v>9067</v>
      </c>
      <c r="G133" s="2669" t="s">
        <v>8208</v>
      </c>
      <c r="H133" s="2669" t="s">
        <v>8209</v>
      </c>
      <c r="I133" s="3025">
        <v>1128.5</v>
      </c>
      <c r="J133" s="3025">
        <v>0</v>
      </c>
      <c r="O133">
        <f t="shared" si="2"/>
        <v>1</v>
      </c>
    </row>
    <row r="134" spans="1:15" hidden="1">
      <c r="A134" s="2669" t="s">
        <v>9034</v>
      </c>
      <c r="B134" s="2669" t="s">
        <v>5169</v>
      </c>
      <c r="C134" s="2669" t="s">
        <v>5298</v>
      </c>
      <c r="D134" s="2669" t="s">
        <v>5299</v>
      </c>
      <c r="E134" s="2669" t="s">
        <v>8246</v>
      </c>
      <c r="F134" s="2669" t="s">
        <v>9067</v>
      </c>
      <c r="G134" s="2669" t="s">
        <v>8980</v>
      </c>
      <c r="H134" s="2669" t="s">
        <v>9055</v>
      </c>
      <c r="I134" s="3025">
        <v>0</v>
      </c>
      <c r="J134" s="3025">
        <v>1128.5</v>
      </c>
      <c r="N134" s="1460">
        <v>1</v>
      </c>
      <c r="O134">
        <f t="shared" si="2"/>
        <v>1</v>
      </c>
    </row>
    <row r="135" spans="1:15" hidden="1">
      <c r="H135" t="s">
        <v>8247</v>
      </c>
      <c r="O135">
        <f t="shared" si="2"/>
        <v>0</v>
      </c>
    </row>
    <row r="136" spans="1:15" hidden="1">
      <c r="O136">
        <f t="shared" si="2"/>
        <v>0</v>
      </c>
    </row>
    <row r="137" spans="1:15" hidden="1">
      <c r="H137" s="2668" t="s">
        <v>9068</v>
      </c>
      <c r="O137">
        <f t="shared" si="2"/>
        <v>0</v>
      </c>
    </row>
    <row r="138" spans="1:15" hidden="1">
      <c r="A138" s="2669" t="s">
        <v>9034</v>
      </c>
      <c r="B138" s="2669" t="s">
        <v>5169</v>
      </c>
      <c r="C138" s="2669" t="s">
        <v>5298</v>
      </c>
      <c r="D138" s="2669" t="s">
        <v>5299</v>
      </c>
      <c r="E138" s="2669" t="s">
        <v>8283</v>
      </c>
      <c r="F138" s="2669" t="s">
        <v>9069</v>
      </c>
      <c r="G138" s="2669" t="s">
        <v>8248</v>
      </c>
      <c r="H138" s="2669" t="s">
        <v>8249</v>
      </c>
      <c r="I138" s="3025">
        <v>388.5</v>
      </c>
      <c r="J138" s="3025">
        <v>0</v>
      </c>
      <c r="O138">
        <f t="shared" si="2"/>
        <v>1</v>
      </c>
    </row>
    <row r="139" spans="1:15" hidden="1">
      <c r="A139" s="2669" t="s">
        <v>9034</v>
      </c>
      <c r="B139" s="2669" t="s">
        <v>5169</v>
      </c>
      <c r="C139" s="2669" t="s">
        <v>5298</v>
      </c>
      <c r="D139" s="2669" t="s">
        <v>5299</v>
      </c>
      <c r="E139" s="2669" t="s">
        <v>8283</v>
      </c>
      <c r="F139" s="2669" t="s">
        <v>9069</v>
      </c>
      <c r="G139" s="2669" t="s">
        <v>8980</v>
      </c>
      <c r="H139" s="2669" t="s">
        <v>9055</v>
      </c>
      <c r="I139" s="3025">
        <v>0</v>
      </c>
      <c r="J139" s="3025">
        <v>388.5</v>
      </c>
      <c r="N139" s="1460">
        <v>1</v>
      </c>
      <c r="O139">
        <f t="shared" si="2"/>
        <v>1</v>
      </c>
    </row>
    <row r="140" spans="1:15" hidden="1">
      <c r="H140" t="s">
        <v>8284</v>
      </c>
      <c r="O140">
        <f t="shared" si="2"/>
        <v>0</v>
      </c>
    </row>
    <row r="141" spans="1:15" hidden="1">
      <c r="O141">
        <f t="shared" si="2"/>
        <v>0</v>
      </c>
    </row>
    <row r="142" spans="1:15" hidden="1">
      <c r="H142" s="2668" t="s">
        <v>9070</v>
      </c>
      <c r="O142">
        <f t="shared" si="2"/>
        <v>0</v>
      </c>
    </row>
    <row r="143" spans="1:15" hidden="1">
      <c r="A143" s="2669" t="s">
        <v>9034</v>
      </c>
      <c r="B143" s="2669" t="s">
        <v>5169</v>
      </c>
      <c r="C143" s="2669" t="s">
        <v>5298</v>
      </c>
      <c r="D143" s="2669" t="s">
        <v>5299</v>
      </c>
      <c r="E143" s="2669" t="s">
        <v>8593</v>
      </c>
      <c r="F143" s="2669" t="s">
        <v>9071</v>
      </c>
      <c r="G143" s="2669" t="s">
        <v>8512</v>
      </c>
      <c r="H143" s="2669" t="s">
        <v>8513</v>
      </c>
      <c r="I143" s="3025">
        <v>543.26</v>
      </c>
      <c r="J143" s="3025">
        <v>0</v>
      </c>
      <c r="O143">
        <f t="shared" si="2"/>
        <v>1</v>
      </c>
    </row>
    <row r="144" spans="1:15" hidden="1">
      <c r="A144" s="2669" t="s">
        <v>9034</v>
      </c>
      <c r="B144" s="2669" t="s">
        <v>5169</v>
      </c>
      <c r="C144" s="2669" t="s">
        <v>5298</v>
      </c>
      <c r="D144" s="2669" t="s">
        <v>5299</v>
      </c>
      <c r="E144" s="2669" t="s">
        <v>8593</v>
      </c>
      <c r="F144" s="2669" t="s">
        <v>9071</v>
      </c>
      <c r="G144" s="2669" t="s">
        <v>8980</v>
      </c>
      <c r="H144" s="2669" t="s">
        <v>9055</v>
      </c>
      <c r="I144" s="3025">
        <v>0</v>
      </c>
      <c r="J144" s="3025">
        <v>543.26</v>
      </c>
      <c r="N144" s="1460">
        <v>1</v>
      </c>
      <c r="O144">
        <f t="shared" si="2"/>
        <v>1</v>
      </c>
    </row>
    <row r="145" spans="1:15" hidden="1">
      <c r="H145" t="s">
        <v>8594</v>
      </c>
      <c r="O145">
        <f t="shared" si="2"/>
        <v>0</v>
      </c>
    </row>
    <row r="146" spans="1:15" hidden="1">
      <c r="O146">
        <f t="shared" si="2"/>
        <v>0</v>
      </c>
    </row>
    <row r="147" spans="1:15" hidden="1">
      <c r="H147" s="2668" t="s">
        <v>9072</v>
      </c>
      <c r="O147">
        <f t="shared" si="2"/>
        <v>0</v>
      </c>
    </row>
    <row r="148" spans="1:15" hidden="1">
      <c r="A148" s="2669" t="s">
        <v>9034</v>
      </c>
      <c r="B148" s="2669" t="s">
        <v>5169</v>
      </c>
      <c r="C148" s="2669" t="s">
        <v>5298</v>
      </c>
      <c r="D148" s="2669" t="s">
        <v>5299</v>
      </c>
      <c r="E148" s="2669" t="s">
        <v>8402</v>
      </c>
      <c r="F148" s="2669" t="s">
        <v>9073</v>
      </c>
      <c r="G148" s="2669" t="s">
        <v>8338</v>
      </c>
      <c r="H148" s="2669" t="s">
        <v>8339</v>
      </c>
      <c r="I148" s="3025">
        <v>263.62</v>
      </c>
      <c r="J148" s="3025">
        <v>0</v>
      </c>
      <c r="O148">
        <f t="shared" si="2"/>
        <v>1</v>
      </c>
    </row>
    <row r="149" spans="1:15" hidden="1">
      <c r="A149" s="2669" t="s">
        <v>9034</v>
      </c>
      <c r="B149" s="2669" t="s">
        <v>5169</v>
      </c>
      <c r="C149" s="2669" t="s">
        <v>5298</v>
      </c>
      <c r="D149" s="2669" t="s">
        <v>5299</v>
      </c>
      <c r="E149" s="2669" t="s">
        <v>8402</v>
      </c>
      <c r="F149" s="2669" t="s">
        <v>9073</v>
      </c>
      <c r="G149" s="2669" t="s">
        <v>8980</v>
      </c>
      <c r="H149" s="2669" t="s">
        <v>9055</v>
      </c>
      <c r="I149" s="3025">
        <v>0</v>
      </c>
      <c r="J149" s="3025">
        <v>263.62</v>
      </c>
      <c r="N149" s="1460">
        <v>1</v>
      </c>
      <c r="O149">
        <f t="shared" si="2"/>
        <v>1</v>
      </c>
    </row>
    <row r="150" spans="1:15" hidden="1">
      <c r="H150" t="s">
        <v>8403</v>
      </c>
      <c r="O150">
        <f t="shared" si="2"/>
        <v>0</v>
      </c>
    </row>
    <row r="151" spans="1:15" hidden="1">
      <c r="O151">
        <f t="shared" si="2"/>
        <v>0</v>
      </c>
    </row>
    <row r="152" spans="1:15" hidden="1">
      <c r="H152" s="2668" t="s">
        <v>9074</v>
      </c>
      <c r="O152">
        <f t="shared" si="2"/>
        <v>0</v>
      </c>
    </row>
    <row r="153" spans="1:15" hidden="1">
      <c r="A153" s="2669" t="s">
        <v>9034</v>
      </c>
      <c r="B153" s="2669" t="s">
        <v>5169</v>
      </c>
      <c r="C153" s="2669" t="s">
        <v>5298</v>
      </c>
      <c r="D153" s="2669" t="s">
        <v>5299</v>
      </c>
      <c r="E153" s="2669" t="s">
        <v>8336</v>
      </c>
      <c r="F153" s="2669" t="s">
        <v>9075</v>
      </c>
      <c r="G153" s="2669" t="s">
        <v>8287</v>
      </c>
      <c r="H153" s="2669" t="s">
        <v>8288</v>
      </c>
      <c r="I153" s="3025">
        <v>3981</v>
      </c>
      <c r="J153" s="3025">
        <v>0</v>
      </c>
      <c r="O153">
        <f t="shared" si="2"/>
        <v>1</v>
      </c>
    </row>
    <row r="154" spans="1:15" hidden="1">
      <c r="A154" s="2669" t="s">
        <v>9034</v>
      </c>
      <c r="B154" s="2669" t="s">
        <v>5169</v>
      </c>
      <c r="C154" s="2669" t="s">
        <v>5298</v>
      </c>
      <c r="D154" s="2669" t="s">
        <v>5299</v>
      </c>
      <c r="E154" s="2669" t="s">
        <v>8336</v>
      </c>
      <c r="F154" s="2669" t="s">
        <v>9075</v>
      </c>
      <c r="G154" s="2669" t="s">
        <v>8980</v>
      </c>
      <c r="H154" s="2669" t="s">
        <v>9055</v>
      </c>
      <c r="I154" s="3025">
        <v>0</v>
      </c>
      <c r="J154" s="3025">
        <v>3981</v>
      </c>
      <c r="N154" s="1460">
        <v>1</v>
      </c>
      <c r="O154">
        <f t="shared" si="2"/>
        <v>1</v>
      </c>
    </row>
    <row r="155" spans="1:15" hidden="1">
      <c r="H155" t="s">
        <v>8337</v>
      </c>
      <c r="O155">
        <f t="shared" si="2"/>
        <v>0</v>
      </c>
    </row>
    <row r="156" spans="1:15" hidden="1">
      <c r="O156">
        <f t="shared" si="2"/>
        <v>0</v>
      </c>
    </row>
    <row r="157" spans="1:15" hidden="1">
      <c r="H157" s="2668" t="s">
        <v>9076</v>
      </c>
      <c r="O157">
        <f t="shared" si="2"/>
        <v>0</v>
      </c>
    </row>
    <row r="158" spans="1:15" hidden="1">
      <c r="A158" s="2669" t="s">
        <v>9034</v>
      </c>
      <c r="B158" s="2669" t="s">
        <v>5169</v>
      </c>
      <c r="C158" s="2669" t="s">
        <v>5298</v>
      </c>
      <c r="D158" s="2669" t="s">
        <v>5299</v>
      </c>
      <c r="E158" s="2669" t="s">
        <v>8285</v>
      </c>
      <c r="F158" s="2669" t="s">
        <v>9077</v>
      </c>
      <c r="G158" s="2669" t="s">
        <v>8248</v>
      </c>
      <c r="H158" s="2669" t="s">
        <v>8249</v>
      </c>
      <c r="I158" s="3025">
        <v>629</v>
      </c>
      <c r="J158" s="3025">
        <v>0</v>
      </c>
      <c r="O158">
        <f t="shared" si="2"/>
        <v>1</v>
      </c>
    </row>
    <row r="159" spans="1:15" hidden="1">
      <c r="A159" s="2669" t="s">
        <v>9034</v>
      </c>
      <c r="B159" s="2669" t="s">
        <v>5169</v>
      </c>
      <c r="C159" s="2669" t="s">
        <v>5298</v>
      </c>
      <c r="D159" s="2669" t="s">
        <v>5299</v>
      </c>
      <c r="E159" s="2669" t="s">
        <v>8285</v>
      </c>
      <c r="F159" s="2669" t="s">
        <v>9077</v>
      </c>
      <c r="G159" s="2669" t="s">
        <v>8980</v>
      </c>
      <c r="H159" s="2669" t="s">
        <v>9055</v>
      </c>
      <c r="I159" s="3025">
        <v>0</v>
      </c>
      <c r="J159" s="3025">
        <v>629</v>
      </c>
      <c r="N159" s="1460">
        <v>1</v>
      </c>
      <c r="O159">
        <f t="shared" si="2"/>
        <v>1</v>
      </c>
    </row>
    <row r="160" spans="1:15" hidden="1">
      <c r="H160" t="s">
        <v>8286</v>
      </c>
      <c r="O160">
        <f t="shared" si="2"/>
        <v>0</v>
      </c>
    </row>
    <row r="161" spans="1:15" hidden="1">
      <c r="O161">
        <f t="shared" si="2"/>
        <v>0</v>
      </c>
    </row>
    <row r="162" spans="1:15" hidden="1">
      <c r="H162" s="2668" t="s">
        <v>9078</v>
      </c>
      <c r="O162">
        <f t="shared" si="2"/>
        <v>0</v>
      </c>
    </row>
    <row r="163" spans="1:15" hidden="1">
      <c r="A163" s="2669" t="s">
        <v>9034</v>
      </c>
      <c r="B163" s="2669" t="s">
        <v>5169</v>
      </c>
      <c r="C163" s="2669" t="s">
        <v>5298</v>
      </c>
      <c r="D163" s="2669" t="s">
        <v>5299</v>
      </c>
      <c r="E163" s="2669" t="s">
        <v>8595</v>
      </c>
      <c r="F163" s="2669" t="s">
        <v>9079</v>
      </c>
      <c r="G163" s="2669" t="s">
        <v>8512</v>
      </c>
      <c r="H163" s="2669" t="s">
        <v>8513</v>
      </c>
      <c r="I163" s="3025">
        <v>104.82</v>
      </c>
      <c r="J163" s="3025">
        <v>0</v>
      </c>
      <c r="O163">
        <f t="shared" si="2"/>
        <v>1</v>
      </c>
    </row>
    <row r="164" spans="1:15" hidden="1">
      <c r="A164" s="2669" t="s">
        <v>9034</v>
      </c>
      <c r="B164" s="2669" t="s">
        <v>5169</v>
      </c>
      <c r="C164" s="2669" t="s">
        <v>5298</v>
      </c>
      <c r="D164" s="2669" t="s">
        <v>5299</v>
      </c>
      <c r="E164" s="2669" t="s">
        <v>8595</v>
      </c>
      <c r="F164" s="2669" t="s">
        <v>9079</v>
      </c>
      <c r="G164" s="2669" t="s">
        <v>8980</v>
      </c>
      <c r="H164" s="2669" t="s">
        <v>9055</v>
      </c>
      <c r="I164" s="3025">
        <v>0</v>
      </c>
      <c r="J164" s="3025">
        <v>104.82</v>
      </c>
      <c r="N164" s="1460">
        <v>1</v>
      </c>
      <c r="O164">
        <f t="shared" si="2"/>
        <v>1</v>
      </c>
    </row>
    <row r="165" spans="1:15" hidden="1">
      <c r="H165" t="s">
        <v>8596</v>
      </c>
      <c r="O165">
        <f t="shared" si="2"/>
        <v>0</v>
      </c>
    </row>
    <row r="166" spans="1:15" hidden="1">
      <c r="O166">
        <f t="shared" si="2"/>
        <v>0</v>
      </c>
    </row>
    <row r="167" spans="1:15" hidden="1">
      <c r="H167" s="2668" t="s">
        <v>9080</v>
      </c>
      <c r="O167">
        <f t="shared" si="2"/>
        <v>0</v>
      </c>
    </row>
    <row r="168" spans="1:15" hidden="1">
      <c r="A168" s="2669" t="s">
        <v>9034</v>
      </c>
      <c r="B168" s="2669" t="s">
        <v>5071</v>
      </c>
      <c r="C168" s="2669" t="s">
        <v>9011</v>
      </c>
      <c r="D168" s="2669" t="s">
        <v>5071</v>
      </c>
      <c r="E168" s="2669" t="s">
        <v>7396</v>
      </c>
      <c r="F168" s="2669" t="s">
        <v>9081</v>
      </c>
      <c r="G168" s="2669" t="s">
        <v>5311</v>
      </c>
      <c r="H168" s="2669" t="s">
        <v>5015</v>
      </c>
      <c r="I168" s="3025">
        <v>18.2</v>
      </c>
      <c r="J168" s="3025">
        <v>0</v>
      </c>
      <c r="O168">
        <f t="shared" si="2"/>
        <v>0</v>
      </c>
    </row>
    <row r="169" spans="1:15" hidden="1">
      <c r="A169" s="2669" t="s">
        <v>9034</v>
      </c>
      <c r="B169" s="2669" t="s">
        <v>5071</v>
      </c>
      <c r="C169" s="2669" t="s">
        <v>9011</v>
      </c>
      <c r="D169" s="2669" t="s">
        <v>5071</v>
      </c>
      <c r="E169" s="2669" t="s">
        <v>7396</v>
      </c>
      <c r="F169" s="2669" t="s">
        <v>9081</v>
      </c>
      <c r="G169" s="2669" t="s">
        <v>5297</v>
      </c>
      <c r="H169" s="2669" t="s">
        <v>5075</v>
      </c>
      <c r="I169" s="3025">
        <v>0</v>
      </c>
      <c r="J169" s="3025">
        <v>18.2</v>
      </c>
      <c r="O169">
        <f t="shared" si="2"/>
        <v>0</v>
      </c>
    </row>
    <row r="170" spans="1:15" hidden="1">
      <c r="H170" t="s">
        <v>7397</v>
      </c>
      <c r="O170">
        <f t="shared" si="2"/>
        <v>0</v>
      </c>
    </row>
    <row r="171" spans="1:15" hidden="1">
      <c r="O171">
        <f t="shared" si="2"/>
        <v>0</v>
      </c>
    </row>
    <row r="172" spans="1:15" hidden="1">
      <c r="H172" s="2668" t="s">
        <v>9082</v>
      </c>
      <c r="O172">
        <f t="shared" si="2"/>
        <v>0</v>
      </c>
    </row>
    <row r="173" spans="1:15" hidden="1">
      <c r="A173" s="2669" t="s">
        <v>9034</v>
      </c>
      <c r="B173" s="2669" t="s">
        <v>5071</v>
      </c>
      <c r="C173" s="2669" t="s">
        <v>9011</v>
      </c>
      <c r="D173" s="2669" t="s">
        <v>5071</v>
      </c>
      <c r="E173" s="2669" t="s">
        <v>7398</v>
      </c>
      <c r="F173" s="2669" t="s">
        <v>9083</v>
      </c>
      <c r="G173" s="2669" t="s">
        <v>5311</v>
      </c>
      <c r="H173" s="2669" t="s">
        <v>5015</v>
      </c>
      <c r="I173" s="3025">
        <v>46.6</v>
      </c>
      <c r="J173" s="3025">
        <v>0</v>
      </c>
      <c r="O173">
        <f t="shared" si="2"/>
        <v>0</v>
      </c>
    </row>
    <row r="174" spans="1:15" hidden="1">
      <c r="A174" s="2669" t="s">
        <v>9034</v>
      </c>
      <c r="B174" s="2669" t="s">
        <v>5071</v>
      </c>
      <c r="C174" s="2669" t="s">
        <v>9011</v>
      </c>
      <c r="D174" s="2669" t="s">
        <v>5071</v>
      </c>
      <c r="E174" s="2669" t="s">
        <v>7398</v>
      </c>
      <c r="F174" s="2669" t="s">
        <v>9083</v>
      </c>
      <c r="G174" s="2669" t="s">
        <v>5297</v>
      </c>
      <c r="H174" s="2669" t="s">
        <v>5075</v>
      </c>
      <c r="I174" s="3025">
        <v>0</v>
      </c>
      <c r="J174" s="3025">
        <v>46.6</v>
      </c>
      <c r="O174">
        <f t="shared" si="2"/>
        <v>0</v>
      </c>
    </row>
    <row r="175" spans="1:15" hidden="1">
      <c r="H175" t="s">
        <v>7397</v>
      </c>
      <c r="O175">
        <f t="shared" si="2"/>
        <v>0</v>
      </c>
    </row>
    <row r="176" spans="1:15" hidden="1">
      <c r="O176">
        <f t="shared" si="2"/>
        <v>0</v>
      </c>
    </row>
    <row r="177" spans="1:15" hidden="1">
      <c r="H177" s="2668" t="s">
        <v>9084</v>
      </c>
      <c r="O177">
        <f t="shared" si="2"/>
        <v>0</v>
      </c>
    </row>
    <row r="178" spans="1:15" hidden="1">
      <c r="A178" s="2669" t="s">
        <v>9034</v>
      </c>
      <c r="B178" s="2669" t="s">
        <v>5071</v>
      </c>
      <c r="C178" s="2669" t="s">
        <v>9011</v>
      </c>
      <c r="D178" s="2669" t="s">
        <v>5071</v>
      </c>
      <c r="E178" s="2669" t="s">
        <v>7399</v>
      </c>
      <c r="F178" s="2669" t="s">
        <v>9085</v>
      </c>
      <c r="G178" s="2669" t="s">
        <v>5311</v>
      </c>
      <c r="H178" s="2669" t="s">
        <v>5015</v>
      </c>
      <c r="I178" s="3025">
        <v>69959.05</v>
      </c>
      <c r="J178" s="3025">
        <v>0</v>
      </c>
      <c r="O178">
        <f t="shared" si="2"/>
        <v>0</v>
      </c>
    </row>
    <row r="179" spans="1:15" hidden="1">
      <c r="A179" s="2669" t="s">
        <v>9034</v>
      </c>
      <c r="B179" s="2669" t="s">
        <v>5071</v>
      </c>
      <c r="C179" s="2669" t="s">
        <v>9011</v>
      </c>
      <c r="D179" s="2669" t="s">
        <v>5071</v>
      </c>
      <c r="E179" s="2669" t="s">
        <v>7399</v>
      </c>
      <c r="F179" s="2669" t="s">
        <v>9085</v>
      </c>
      <c r="G179" s="2669" t="s">
        <v>5297</v>
      </c>
      <c r="H179" s="2669" t="s">
        <v>5075</v>
      </c>
      <c r="I179" s="3025">
        <v>0</v>
      </c>
      <c r="J179" s="3025">
        <v>69959.05</v>
      </c>
      <c r="O179">
        <f t="shared" si="2"/>
        <v>0</v>
      </c>
    </row>
    <row r="180" spans="1:15" hidden="1">
      <c r="H180" t="s">
        <v>7397</v>
      </c>
      <c r="O180">
        <f t="shared" si="2"/>
        <v>0</v>
      </c>
    </row>
    <row r="181" spans="1:15" hidden="1">
      <c r="O181">
        <f t="shared" si="2"/>
        <v>0</v>
      </c>
    </row>
    <row r="182" spans="1:15" hidden="1">
      <c r="H182" s="2668" t="s">
        <v>9086</v>
      </c>
      <c r="O182">
        <f t="shared" si="2"/>
        <v>0</v>
      </c>
    </row>
    <row r="183" spans="1:15" hidden="1">
      <c r="A183" s="2669" t="s">
        <v>9034</v>
      </c>
      <c r="B183" s="2669" t="s">
        <v>5071</v>
      </c>
      <c r="C183" s="2669" t="s">
        <v>9011</v>
      </c>
      <c r="D183" s="2669" t="s">
        <v>5071</v>
      </c>
      <c r="E183" s="2669" t="s">
        <v>7400</v>
      </c>
      <c r="F183" s="2669" t="s">
        <v>9087</v>
      </c>
      <c r="G183" s="2669" t="s">
        <v>5311</v>
      </c>
      <c r="H183" s="2669" t="s">
        <v>5015</v>
      </c>
      <c r="I183" s="3025">
        <v>280</v>
      </c>
      <c r="J183" s="3025">
        <v>0</v>
      </c>
      <c r="O183">
        <f t="shared" si="2"/>
        <v>0</v>
      </c>
    </row>
    <row r="184" spans="1:15" hidden="1">
      <c r="A184" s="2669" t="s">
        <v>9034</v>
      </c>
      <c r="B184" s="2669" t="s">
        <v>5071</v>
      </c>
      <c r="C184" s="2669" t="s">
        <v>9011</v>
      </c>
      <c r="D184" s="2669" t="s">
        <v>5071</v>
      </c>
      <c r="E184" s="2669" t="s">
        <v>7400</v>
      </c>
      <c r="F184" s="2669" t="s">
        <v>9087</v>
      </c>
      <c r="G184" s="2669" t="s">
        <v>5297</v>
      </c>
      <c r="H184" s="2669" t="s">
        <v>5075</v>
      </c>
      <c r="I184" s="3025">
        <v>0</v>
      </c>
      <c r="J184" s="3025">
        <v>280</v>
      </c>
      <c r="O184">
        <f t="shared" si="2"/>
        <v>0</v>
      </c>
    </row>
    <row r="185" spans="1:15" hidden="1">
      <c r="H185" t="s">
        <v>7397</v>
      </c>
      <c r="O185">
        <f t="shared" si="2"/>
        <v>0</v>
      </c>
    </row>
    <row r="186" spans="1:15" hidden="1">
      <c r="O186">
        <f t="shared" si="2"/>
        <v>0</v>
      </c>
    </row>
    <row r="187" spans="1:15" hidden="1">
      <c r="H187" s="2668" t="s">
        <v>9088</v>
      </c>
      <c r="O187">
        <f t="shared" si="2"/>
        <v>0</v>
      </c>
    </row>
    <row r="188" spans="1:15" hidden="1">
      <c r="A188" s="2669" t="s">
        <v>9034</v>
      </c>
      <c r="B188" s="2669"/>
      <c r="C188" s="2669"/>
      <c r="D188" s="2669" t="s">
        <v>5073</v>
      </c>
      <c r="E188" s="2669" t="s">
        <v>7401</v>
      </c>
      <c r="F188" s="2669" t="s">
        <v>9089</v>
      </c>
      <c r="G188" s="2669" t="s">
        <v>5306</v>
      </c>
      <c r="H188" s="2669" t="s">
        <v>4937</v>
      </c>
      <c r="I188" s="3025">
        <v>15940.31</v>
      </c>
      <c r="J188" s="3025">
        <v>0</v>
      </c>
      <c r="O188">
        <f t="shared" si="2"/>
        <v>0</v>
      </c>
    </row>
    <row r="189" spans="1:15" hidden="1">
      <c r="A189" s="2669" t="s">
        <v>9034</v>
      </c>
      <c r="B189" s="2669"/>
      <c r="C189" s="2669"/>
      <c r="D189" s="2669" t="s">
        <v>5073</v>
      </c>
      <c r="E189" s="2669" t="s">
        <v>7401</v>
      </c>
      <c r="F189" s="2669" t="s">
        <v>9089</v>
      </c>
      <c r="G189" s="2669" t="s">
        <v>5297</v>
      </c>
      <c r="H189" s="2669" t="s">
        <v>5075</v>
      </c>
      <c r="I189" s="3025">
        <v>0</v>
      </c>
      <c r="J189" s="3025">
        <v>15940.31</v>
      </c>
      <c r="O189">
        <f t="shared" si="2"/>
        <v>0</v>
      </c>
    </row>
    <row r="190" spans="1:15" hidden="1">
      <c r="H190" t="s">
        <v>7402</v>
      </c>
      <c r="O190">
        <f t="shared" si="2"/>
        <v>0</v>
      </c>
    </row>
    <row r="191" spans="1:15" hidden="1">
      <c r="O191">
        <f t="shared" si="2"/>
        <v>0</v>
      </c>
    </row>
    <row r="192" spans="1:15" hidden="1">
      <c r="H192" s="2668" t="s">
        <v>9090</v>
      </c>
      <c r="O192">
        <f t="shared" si="2"/>
        <v>0</v>
      </c>
    </row>
    <row r="193" spans="1:15" hidden="1">
      <c r="A193" s="2669" t="s">
        <v>9034</v>
      </c>
      <c r="B193" s="2669" t="s">
        <v>5071</v>
      </c>
      <c r="C193" s="2669" t="s">
        <v>9011</v>
      </c>
      <c r="D193" s="2669" t="s">
        <v>5071</v>
      </c>
      <c r="E193" s="2669" t="s">
        <v>7403</v>
      </c>
      <c r="F193" s="2669" t="s">
        <v>9091</v>
      </c>
      <c r="G193" s="2669" t="s">
        <v>5311</v>
      </c>
      <c r="H193" s="2669" t="s">
        <v>5015</v>
      </c>
      <c r="I193" s="3025">
        <v>1400</v>
      </c>
      <c r="J193" s="3025">
        <v>0</v>
      </c>
      <c r="O193">
        <f t="shared" ref="O193:O256" si="3">SUMIF(E:E,E193,N:N)</f>
        <v>0</v>
      </c>
    </row>
    <row r="194" spans="1:15" hidden="1">
      <c r="A194" s="2669" t="s">
        <v>9034</v>
      </c>
      <c r="B194" s="2669" t="s">
        <v>5071</v>
      </c>
      <c r="C194" s="2669" t="s">
        <v>9011</v>
      </c>
      <c r="D194" s="2669" t="s">
        <v>5071</v>
      </c>
      <c r="E194" s="2669" t="s">
        <v>7403</v>
      </c>
      <c r="F194" s="2669" t="s">
        <v>9091</v>
      </c>
      <c r="G194" s="2669" t="s">
        <v>5297</v>
      </c>
      <c r="H194" s="2669" t="s">
        <v>5075</v>
      </c>
      <c r="I194" s="3025">
        <v>0</v>
      </c>
      <c r="J194" s="3025">
        <v>1400</v>
      </c>
      <c r="O194">
        <f t="shared" si="3"/>
        <v>0</v>
      </c>
    </row>
    <row r="195" spans="1:15" hidden="1">
      <c r="H195" t="s">
        <v>7397</v>
      </c>
      <c r="O195">
        <f t="shared" si="3"/>
        <v>0</v>
      </c>
    </row>
    <row r="196" spans="1:15" hidden="1">
      <c r="O196">
        <f t="shared" si="3"/>
        <v>0</v>
      </c>
    </row>
    <row r="197" spans="1:15" hidden="1">
      <c r="H197" s="2668" t="s">
        <v>9092</v>
      </c>
      <c r="O197">
        <f t="shared" si="3"/>
        <v>0</v>
      </c>
    </row>
    <row r="198" spans="1:15" hidden="1">
      <c r="A198" s="2669" t="s">
        <v>9034</v>
      </c>
      <c r="B198" s="2669"/>
      <c r="C198" s="2669"/>
      <c r="D198" s="2669" t="s">
        <v>5073</v>
      </c>
      <c r="E198" s="2669" t="s">
        <v>7404</v>
      </c>
      <c r="F198" s="2669" t="s">
        <v>9093</v>
      </c>
      <c r="G198" s="2669" t="s">
        <v>5306</v>
      </c>
      <c r="H198" s="2669" t="s">
        <v>4937</v>
      </c>
      <c r="I198" s="3025">
        <v>4871.79</v>
      </c>
      <c r="J198" s="3025">
        <v>0</v>
      </c>
      <c r="O198">
        <f t="shared" si="3"/>
        <v>0</v>
      </c>
    </row>
    <row r="199" spans="1:15" hidden="1">
      <c r="A199" s="2669" t="s">
        <v>9034</v>
      </c>
      <c r="B199" s="2669"/>
      <c r="C199" s="2669"/>
      <c r="D199" s="2669" t="s">
        <v>5073</v>
      </c>
      <c r="E199" s="2669" t="s">
        <v>7404</v>
      </c>
      <c r="F199" s="2669" t="s">
        <v>9093</v>
      </c>
      <c r="G199" s="2669" t="s">
        <v>5297</v>
      </c>
      <c r="H199" s="2669" t="s">
        <v>5075</v>
      </c>
      <c r="I199" s="3025">
        <v>0</v>
      </c>
      <c r="J199" s="3025">
        <v>4871.79</v>
      </c>
      <c r="O199">
        <f t="shared" si="3"/>
        <v>0</v>
      </c>
    </row>
    <row r="200" spans="1:15" hidden="1">
      <c r="H200" t="s">
        <v>7405</v>
      </c>
      <c r="O200">
        <f t="shared" si="3"/>
        <v>0</v>
      </c>
    </row>
    <row r="201" spans="1:15" hidden="1">
      <c r="O201">
        <f t="shared" si="3"/>
        <v>0</v>
      </c>
    </row>
    <row r="202" spans="1:15" hidden="1">
      <c r="H202" s="2668" t="s">
        <v>9094</v>
      </c>
      <c r="O202">
        <f t="shared" si="3"/>
        <v>0</v>
      </c>
    </row>
    <row r="203" spans="1:15" hidden="1">
      <c r="A203" s="2669" t="s">
        <v>9095</v>
      </c>
      <c r="B203" s="2669" t="s">
        <v>4415</v>
      </c>
      <c r="C203" s="2669" t="s">
        <v>5059</v>
      </c>
      <c r="D203" s="2669" t="s">
        <v>4415</v>
      </c>
      <c r="E203" s="2669" t="s">
        <v>7626</v>
      </c>
      <c r="F203" s="2669" t="s">
        <v>9096</v>
      </c>
      <c r="G203" s="2669" t="s">
        <v>5313</v>
      </c>
      <c r="H203" s="2669" t="s">
        <v>4950</v>
      </c>
      <c r="I203" s="3025">
        <v>400</v>
      </c>
      <c r="J203" s="3025">
        <v>0</v>
      </c>
      <c r="O203">
        <f t="shared" si="3"/>
        <v>0</v>
      </c>
    </row>
    <row r="204" spans="1:15" hidden="1">
      <c r="A204" s="2669" t="s">
        <v>9095</v>
      </c>
      <c r="B204" s="2669" t="s">
        <v>4415</v>
      </c>
      <c r="C204" s="2669" t="s">
        <v>5059</v>
      </c>
      <c r="D204" s="2669" t="s">
        <v>4415</v>
      </c>
      <c r="E204" s="2669" t="s">
        <v>7626</v>
      </c>
      <c r="F204" s="2669" t="s">
        <v>9096</v>
      </c>
      <c r="G204" s="2669" t="s">
        <v>5303</v>
      </c>
      <c r="H204" s="2669" t="s">
        <v>5063</v>
      </c>
      <c r="I204" s="3025">
        <v>0</v>
      </c>
      <c r="J204" s="3025">
        <v>0</v>
      </c>
      <c r="O204">
        <f t="shared" si="3"/>
        <v>0</v>
      </c>
    </row>
    <row r="205" spans="1:15" hidden="1">
      <c r="A205" s="2669" t="s">
        <v>9095</v>
      </c>
      <c r="B205" s="2669" t="s">
        <v>4415</v>
      </c>
      <c r="C205" s="2669" t="s">
        <v>5059</v>
      </c>
      <c r="D205" s="2669" t="s">
        <v>4415</v>
      </c>
      <c r="E205" s="2669" t="s">
        <v>7626</v>
      </c>
      <c r="F205" s="2669" t="s">
        <v>9096</v>
      </c>
      <c r="G205" s="2669" t="s">
        <v>5311</v>
      </c>
      <c r="H205" s="2669" t="s">
        <v>5064</v>
      </c>
      <c r="I205" s="3025">
        <v>0</v>
      </c>
      <c r="J205" s="3025">
        <v>400</v>
      </c>
      <c r="O205">
        <f t="shared" si="3"/>
        <v>0</v>
      </c>
    </row>
    <row r="206" spans="1:15" hidden="1">
      <c r="H206" t="s">
        <v>7627</v>
      </c>
      <c r="O206">
        <f t="shared" si="3"/>
        <v>0</v>
      </c>
    </row>
    <row r="207" spans="1:15" hidden="1">
      <c r="O207">
        <f t="shared" si="3"/>
        <v>0</v>
      </c>
    </row>
    <row r="208" spans="1:15" hidden="1">
      <c r="H208" s="2668" t="s">
        <v>9097</v>
      </c>
      <c r="O208">
        <f t="shared" si="3"/>
        <v>0</v>
      </c>
    </row>
    <row r="209" spans="1:15" hidden="1">
      <c r="A209" s="2669" t="s">
        <v>9098</v>
      </c>
      <c r="B209" s="2669"/>
      <c r="C209" s="2669"/>
      <c r="D209" s="2669" t="s">
        <v>5073</v>
      </c>
      <c r="E209" s="2669" t="s">
        <v>7391</v>
      </c>
      <c r="F209" s="2669" t="s">
        <v>9099</v>
      </c>
      <c r="G209" s="2669" t="s">
        <v>9001</v>
      </c>
      <c r="H209" s="2669" t="s">
        <v>7393</v>
      </c>
      <c r="I209" s="3025">
        <v>485.78</v>
      </c>
      <c r="J209" s="3025">
        <v>0</v>
      </c>
      <c r="O209">
        <f t="shared" si="3"/>
        <v>0</v>
      </c>
    </row>
    <row r="210" spans="1:15" hidden="1">
      <c r="A210" s="2669" t="s">
        <v>9098</v>
      </c>
      <c r="B210" s="2669"/>
      <c r="C210" s="2669"/>
      <c r="D210" s="2669" t="s">
        <v>5073</v>
      </c>
      <c r="E210" s="2669" t="s">
        <v>7391</v>
      </c>
      <c r="F210" s="2669" t="s">
        <v>9099</v>
      </c>
      <c r="G210" s="2669" t="s">
        <v>5297</v>
      </c>
      <c r="H210" s="2669" t="s">
        <v>5075</v>
      </c>
      <c r="I210" s="3025">
        <v>0</v>
      </c>
      <c r="J210" s="3025">
        <v>485.78</v>
      </c>
      <c r="O210">
        <f t="shared" si="3"/>
        <v>0</v>
      </c>
    </row>
    <row r="211" spans="1:15" hidden="1">
      <c r="H211" t="s">
        <v>7392</v>
      </c>
      <c r="O211">
        <f t="shared" si="3"/>
        <v>0</v>
      </c>
    </row>
    <row r="212" spans="1:15" hidden="1">
      <c r="O212">
        <f t="shared" si="3"/>
        <v>0</v>
      </c>
    </row>
    <row r="213" spans="1:15" hidden="1">
      <c r="H213" s="2668" t="s">
        <v>9100</v>
      </c>
      <c r="O213">
        <f t="shared" si="3"/>
        <v>0</v>
      </c>
    </row>
    <row r="214" spans="1:15" hidden="1">
      <c r="A214" s="2669" t="s">
        <v>9098</v>
      </c>
      <c r="B214" s="2669"/>
      <c r="C214" s="2669"/>
      <c r="D214" s="2669" t="s">
        <v>5073</v>
      </c>
      <c r="E214" s="2669" t="s">
        <v>7394</v>
      </c>
      <c r="F214" s="2669" t="s">
        <v>9101</v>
      </c>
      <c r="G214" s="2669" t="s">
        <v>9001</v>
      </c>
      <c r="H214" s="2669" t="s">
        <v>7393</v>
      </c>
      <c r="I214" s="3025">
        <v>192.14</v>
      </c>
      <c r="J214" s="3025">
        <v>0</v>
      </c>
      <c r="O214">
        <f t="shared" si="3"/>
        <v>0</v>
      </c>
    </row>
    <row r="215" spans="1:15" hidden="1">
      <c r="A215" s="2669" t="s">
        <v>9098</v>
      </c>
      <c r="B215" s="2669"/>
      <c r="C215" s="2669"/>
      <c r="D215" s="2669" t="s">
        <v>5073</v>
      </c>
      <c r="E215" s="2669" t="s">
        <v>7394</v>
      </c>
      <c r="F215" s="2669" t="s">
        <v>9101</v>
      </c>
      <c r="G215" s="2669" t="s">
        <v>5297</v>
      </c>
      <c r="H215" s="2669" t="s">
        <v>5075</v>
      </c>
      <c r="I215" s="3025">
        <v>0</v>
      </c>
      <c r="J215" s="3025">
        <v>192.14</v>
      </c>
      <c r="O215">
        <f t="shared" si="3"/>
        <v>0</v>
      </c>
    </row>
    <row r="216" spans="1:15" hidden="1">
      <c r="H216" t="s">
        <v>7395</v>
      </c>
      <c r="O216">
        <f t="shared" si="3"/>
        <v>0</v>
      </c>
    </row>
    <row r="217" spans="1:15" hidden="1">
      <c r="O217">
        <f t="shared" si="3"/>
        <v>0</v>
      </c>
    </row>
    <row r="218" spans="1:15" hidden="1">
      <c r="H218" s="2668" t="s">
        <v>9102</v>
      </c>
      <c r="O218">
        <f t="shared" si="3"/>
        <v>0</v>
      </c>
    </row>
    <row r="219" spans="1:15" hidden="1">
      <c r="A219" s="2669" t="s">
        <v>9103</v>
      </c>
      <c r="B219" s="2669" t="s">
        <v>4415</v>
      </c>
      <c r="C219" s="2669" t="s">
        <v>5059</v>
      </c>
      <c r="D219" s="2669" t="s">
        <v>4415</v>
      </c>
      <c r="E219" s="2669" t="s">
        <v>7600</v>
      </c>
      <c r="F219" s="2669" t="s">
        <v>9104</v>
      </c>
      <c r="G219" s="2669" t="s">
        <v>5308</v>
      </c>
      <c r="H219" s="2669" t="s">
        <v>4921</v>
      </c>
      <c r="I219" s="3025">
        <v>8.52</v>
      </c>
      <c r="J219" s="3025">
        <v>0</v>
      </c>
      <c r="O219">
        <f t="shared" si="3"/>
        <v>0</v>
      </c>
    </row>
    <row r="220" spans="1:15" hidden="1">
      <c r="A220" s="2669" t="s">
        <v>9103</v>
      </c>
      <c r="B220" s="2669" t="s">
        <v>4415</v>
      </c>
      <c r="C220" s="2669" t="s">
        <v>5059</v>
      </c>
      <c r="D220" s="2669" t="s">
        <v>4415</v>
      </c>
      <c r="E220" s="2669" t="s">
        <v>7600</v>
      </c>
      <c r="F220" s="2669" t="s">
        <v>9104</v>
      </c>
      <c r="G220" s="2669" t="s">
        <v>5309</v>
      </c>
      <c r="H220" s="2669" t="s">
        <v>4947</v>
      </c>
      <c r="I220" s="3025">
        <v>71</v>
      </c>
      <c r="J220" s="3025">
        <v>0</v>
      </c>
      <c r="O220">
        <f t="shared" si="3"/>
        <v>0</v>
      </c>
    </row>
    <row r="221" spans="1:15" hidden="1">
      <c r="A221" s="2669" t="s">
        <v>9103</v>
      </c>
      <c r="B221" s="2669" t="s">
        <v>4415</v>
      </c>
      <c r="C221" s="2669" t="s">
        <v>5059</v>
      </c>
      <c r="D221" s="2669" t="s">
        <v>4415</v>
      </c>
      <c r="E221" s="2669" t="s">
        <v>7600</v>
      </c>
      <c r="F221" s="2669" t="s">
        <v>9104</v>
      </c>
      <c r="G221" s="2669" t="s">
        <v>5303</v>
      </c>
      <c r="H221" s="2669" t="s">
        <v>5063</v>
      </c>
      <c r="I221" s="3025">
        <v>0</v>
      </c>
      <c r="J221" s="3025">
        <v>0</v>
      </c>
      <c r="O221">
        <f t="shared" si="3"/>
        <v>0</v>
      </c>
    </row>
    <row r="222" spans="1:15" hidden="1">
      <c r="A222" s="2669" t="s">
        <v>9103</v>
      </c>
      <c r="B222" s="2669" t="s">
        <v>4415</v>
      </c>
      <c r="C222" s="2669" t="s">
        <v>5059</v>
      </c>
      <c r="D222" s="2669" t="s">
        <v>4415</v>
      </c>
      <c r="E222" s="2669" t="s">
        <v>7600</v>
      </c>
      <c r="F222" s="2669" t="s">
        <v>9104</v>
      </c>
      <c r="G222" s="2669" t="s">
        <v>5311</v>
      </c>
      <c r="H222" s="2669" t="s">
        <v>5064</v>
      </c>
      <c r="I222" s="3025">
        <v>0</v>
      </c>
      <c r="J222" s="3025">
        <v>79.52</v>
      </c>
      <c r="O222">
        <f t="shared" si="3"/>
        <v>0</v>
      </c>
    </row>
    <row r="223" spans="1:15" hidden="1">
      <c r="H223" t="s">
        <v>7601</v>
      </c>
      <c r="O223">
        <f t="shared" si="3"/>
        <v>0</v>
      </c>
    </row>
    <row r="224" spans="1:15" hidden="1">
      <c r="O224">
        <f t="shared" si="3"/>
        <v>0</v>
      </c>
    </row>
    <row r="225" spans="1:15" hidden="1">
      <c r="H225" s="2668" t="s">
        <v>9102</v>
      </c>
      <c r="O225">
        <f t="shared" si="3"/>
        <v>0</v>
      </c>
    </row>
    <row r="226" spans="1:15" hidden="1">
      <c r="A226" s="2669" t="s">
        <v>9103</v>
      </c>
      <c r="B226" s="2669" t="s">
        <v>4415</v>
      </c>
      <c r="C226" s="2669" t="s">
        <v>5059</v>
      </c>
      <c r="D226" s="2669" t="s">
        <v>4415</v>
      </c>
      <c r="E226" s="2669" t="s">
        <v>7600</v>
      </c>
      <c r="F226" s="2669" t="s">
        <v>9105</v>
      </c>
      <c r="G226" s="2669" t="s">
        <v>5309</v>
      </c>
      <c r="H226" s="2669" t="s">
        <v>4947</v>
      </c>
      <c r="I226" s="3025">
        <v>329.85</v>
      </c>
      <c r="J226" s="3025">
        <v>0</v>
      </c>
      <c r="O226">
        <f t="shared" si="3"/>
        <v>0</v>
      </c>
    </row>
    <row r="227" spans="1:15" hidden="1">
      <c r="A227" s="2669" t="s">
        <v>9103</v>
      </c>
      <c r="B227" s="2669" t="s">
        <v>4415</v>
      </c>
      <c r="C227" s="2669" t="s">
        <v>5059</v>
      </c>
      <c r="D227" s="2669" t="s">
        <v>4415</v>
      </c>
      <c r="E227" s="2669" t="s">
        <v>7600</v>
      </c>
      <c r="F227" s="2669" t="s">
        <v>9105</v>
      </c>
      <c r="G227" s="2669" t="s">
        <v>5303</v>
      </c>
      <c r="H227" s="2669" t="s">
        <v>5063</v>
      </c>
      <c r="I227" s="3025">
        <v>0</v>
      </c>
      <c r="J227" s="3025">
        <v>0</v>
      </c>
      <c r="O227">
        <f t="shared" si="3"/>
        <v>0</v>
      </c>
    </row>
    <row r="228" spans="1:15" hidden="1">
      <c r="A228" s="2669" t="s">
        <v>9103</v>
      </c>
      <c r="B228" s="2669" t="s">
        <v>4415</v>
      </c>
      <c r="C228" s="2669" t="s">
        <v>5059</v>
      </c>
      <c r="D228" s="2669" t="s">
        <v>4415</v>
      </c>
      <c r="E228" s="2669" t="s">
        <v>7600</v>
      </c>
      <c r="F228" s="2669" t="s">
        <v>9105</v>
      </c>
      <c r="G228" s="2669" t="s">
        <v>5311</v>
      </c>
      <c r="H228" s="2669" t="s">
        <v>5064</v>
      </c>
      <c r="I228" s="3025">
        <v>0</v>
      </c>
      <c r="J228" s="3025">
        <v>329.85</v>
      </c>
      <c r="O228">
        <f t="shared" si="3"/>
        <v>0</v>
      </c>
    </row>
    <row r="229" spans="1:15" hidden="1">
      <c r="H229" t="s">
        <v>7602</v>
      </c>
      <c r="O229">
        <f t="shared" si="3"/>
        <v>0</v>
      </c>
    </row>
    <row r="230" spans="1:15" hidden="1">
      <c r="O230">
        <f t="shared" si="3"/>
        <v>0</v>
      </c>
    </row>
    <row r="231" spans="1:15" hidden="1">
      <c r="H231" s="2668" t="s">
        <v>9106</v>
      </c>
      <c r="O231">
        <f t="shared" si="3"/>
        <v>0</v>
      </c>
    </row>
    <row r="232" spans="1:15" hidden="1">
      <c r="A232" s="2669" t="s">
        <v>9107</v>
      </c>
      <c r="B232" s="2669" t="s">
        <v>4415</v>
      </c>
      <c r="C232" s="2669" t="s">
        <v>5059</v>
      </c>
      <c r="D232" s="2669" t="s">
        <v>4415</v>
      </c>
      <c r="E232" s="2669" t="s">
        <v>7784</v>
      </c>
      <c r="F232" s="2669" t="s">
        <v>9108</v>
      </c>
      <c r="G232" s="2669" t="s">
        <v>5308</v>
      </c>
      <c r="H232" s="2669" t="s">
        <v>4921</v>
      </c>
      <c r="I232" s="3025">
        <v>4.43</v>
      </c>
      <c r="J232" s="3025">
        <v>0</v>
      </c>
      <c r="O232">
        <f t="shared" si="3"/>
        <v>0</v>
      </c>
    </row>
    <row r="233" spans="1:15" hidden="1">
      <c r="A233" s="2669" t="s">
        <v>9107</v>
      </c>
      <c r="B233" s="2669" t="s">
        <v>4415</v>
      </c>
      <c r="C233" s="2669" t="s">
        <v>5059</v>
      </c>
      <c r="D233" s="2669" t="s">
        <v>4415</v>
      </c>
      <c r="E233" s="2669" t="s">
        <v>7784</v>
      </c>
      <c r="F233" s="2669" t="s">
        <v>9108</v>
      </c>
      <c r="G233" s="2669" t="s">
        <v>5337</v>
      </c>
      <c r="H233" s="2669" t="s">
        <v>4992</v>
      </c>
      <c r="I233" s="3025">
        <v>5.25</v>
      </c>
      <c r="J233" s="3025">
        <v>0</v>
      </c>
      <c r="O233">
        <f t="shared" si="3"/>
        <v>0</v>
      </c>
    </row>
    <row r="234" spans="1:15" hidden="1">
      <c r="A234" s="2669" t="s">
        <v>9107</v>
      </c>
      <c r="B234" s="2669" t="s">
        <v>4415</v>
      </c>
      <c r="C234" s="2669" t="s">
        <v>5059</v>
      </c>
      <c r="D234" s="2669" t="s">
        <v>4415</v>
      </c>
      <c r="E234" s="2669" t="s">
        <v>7784</v>
      </c>
      <c r="F234" s="2669" t="s">
        <v>9108</v>
      </c>
      <c r="G234" s="2669" t="s">
        <v>5337</v>
      </c>
      <c r="H234" s="2669" t="s">
        <v>4992</v>
      </c>
      <c r="I234" s="3025">
        <v>36.92</v>
      </c>
      <c r="J234" s="3025">
        <v>0</v>
      </c>
      <c r="O234">
        <f t="shared" si="3"/>
        <v>0</v>
      </c>
    </row>
    <row r="235" spans="1:15" hidden="1">
      <c r="A235" s="2669" t="s">
        <v>9107</v>
      </c>
      <c r="B235" s="2669" t="s">
        <v>4415</v>
      </c>
      <c r="C235" s="2669" t="s">
        <v>5059</v>
      </c>
      <c r="D235" s="2669" t="s">
        <v>4415</v>
      </c>
      <c r="E235" s="2669" t="s">
        <v>7784</v>
      </c>
      <c r="F235" s="2669" t="s">
        <v>9108</v>
      </c>
      <c r="G235" s="2669" t="s">
        <v>5303</v>
      </c>
      <c r="H235" s="2669" t="s">
        <v>5063</v>
      </c>
      <c r="I235" s="3025">
        <v>0</v>
      </c>
      <c r="J235" s="3025">
        <v>0</v>
      </c>
      <c r="O235">
        <f t="shared" si="3"/>
        <v>0</v>
      </c>
    </row>
    <row r="236" spans="1:15" hidden="1">
      <c r="A236" s="2669" t="s">
        <v>9107</v>
      </c>
      <c r="B236" s="2669" t="s">
        <v>4415</v>
      </c>
      <c r="C236" s="2669" t="s">
        <v>5059</v>
      </c>
      <c r="D236" s="2669" t="s">
        <v>4415</v>
      </c>
      <c r="E236" s="2669" t="s">
        <v>7784</v>
      </c>
      <c r="F236" s="2669" t="s">
        <v>9108</v>
      </c>
      <c r="G236" s="2669" t="s">
        <v>5311</v>
      </c>
      <c r="H236" s="2669" t="s">
        <v>5064</v>
      </c>
      <c r="I236" s="3025">
        <v>0</v>
      </c>
      <c r="J236" s="3025">
        <v>46.6</v>
      </c>
      <c r="O236">
        <f t="shared" si="3"/>
        <v>0</v>
      </c>
    </row>
    <row r="237" spans="1:15" hidden="1">
      <c r="H237" t="s">
        <v>7878</v>
      </c>
      <c r="O237">
        <f t="shared" si="3"/>
        <v>0</v>
      </c>
    </row>
    <row r="238" spans="1:15" hidden="1">
      <c r="O238">
        <f t="shared" si="3"/>
        <v>0</v>
      </c>
    </row>
    <row r="239" spans="1:15" hidden="1">
      <c r="H239" s="2668" t="s">
        <v>9106</v>
      </c>
      <c r="O239">
        <f t="shared" si="3"/>
        <v>0</v>
      </c>
    </row>
    <row r="240" spans="1:15" hidden="1">
      <c r="A240" s="2669" t="s">
        <v>9107</v>
      </c>
      <c r="B240" s="2669" t="s">
        <v>4415</v>
      </c>
      <c r="C240" s="2669" t="s">
        <v>5059</v>
      </c>
      <c r="D240" s="2669" t="s">
        <v>4415</v>
      </c>
      <c r="E240" s="2669" t="s">
        <v>7784</v>
      </c>
      <c r="F240" s="2669" t="s">
        <v>9109</v>
      </c>
      <c r="G240" s="2669" t="s">
        <v>5308</v>
      </c>
      <c r="H240" s="2669" t="s">
        <v>4921</v>
      </c>
      <c r="I240" s="3025">
        <v>1.95</v>
      </c>
      <c r="J240" s="3025">
        <v>0</v>
      </c>
      <c r="O240">
        <f t="shared" si="3"/>
        <v>0</v>
      </c>
    </row>
    <row r="241" spans="1:15" hidden="1">
      <c r="A241" s="2669" t="s">
        <v>9107</v>
      </c>
      <c r="B241" s="2669" t="s">
        <v>4415</v>
      </c>
      <c r="C241" s="2669" t="s">
        <v>5059</v>
      </c>
      <c r="D241" s="2669" t="s">
        <v>4415</v>
      </c>
      <c r="E241" s="2669" t="s">
        <v>7784</v>
      </c>
      <c r="F241" s="2669" t="s">
        <v>9109</v>
      </c>
      <c r="G241" s="2669" t="s">
        <v>5325</v>
      </c>
      <c r="H241" s="2669" t="s">
        <v>4979</v>
      </c>
      <c r="I241" s="3025">
        <v>16.25</v>
      </c>
      <c r="J241" s="3025">
        <v>0</v>
      </c>
      <c r="O241">
        <f t="shared" si="3"/>
        <v>0</v>
      </c>
    </row>
    <row r="242" spans="1:15" hidden="1">
      <c r="A242" s="2669" t="s">
        <v>9107</v>
      </c>
      <c r="B242" s="2669" t="s">
        <v>4415</v>
      </c>
      <c r="C242" s="2669" t="s">
        <v>5059</v>
      </c>
      <c r="D242" s="2669" t="s">
        <v>4415</v>
      </c>
      <c r="E242" s="2669" t="s">
        <v>7784</v>
      </c>
      <c r="F242" s="2669" t="s">
        <v>9109</v>
      </c>
      <c r="G242" s="2669" t="s">
        <v>5303</v>
      </c>
      <c r="H242" s="2669" t="s">
        <v>5063</v>
      </c>
      <c r="I242" s="3025">
        <v>0</v>
      </c>
      <c r="J242" s="3025">
        <v>0</v>
      </c>
      <c r="O242">
        <f t="shared" si="3"/>
        <v>0</v>
      </c>
    </row>
    <row r="243" spans="1:15" hidden="1">
      <c r="A243" s="2669" t="s">
        <v>9107</v>
      </c>
      <c r="B243" s="2669" t="s">
        <v>4415</v>
      </c>
      <c r="C243" s="2669" t="s">
        <v>5059</v>
      </c>
      <c r="D243" s="2669" t="s">
        <v>4415</v>
      </c>
      <c r="E243" s="2669" t="s">
        <v>7784</v>
      </c>
      <c r="F243" s="2669" t="s">
        <v>9109</v>
      </c>
      <c r="G243" s="2669" t="s">
        <v>5311</v>
      </c>
      <c r="H243" s="2669" t="s">
        <v>5064</v>
      </c>
      <c r="I243" s="3025">
        <v>0</v>
      </c>
      <c r="J243" s="3025">
        <v>18.2</v>
      </c>
      <c r="O243">
        <f t="shared" si="3"/>
        <v>0</v>
      </c>
    </row>
    <row r="244" spans="1:15" hidden="1">
      <c r="H244" t="s">
        <v>7785</v>
      </c>
      <c r="O244">
        <f t="shared" si="3"/>
        <v>0</v>
      </c>
    </row>
    <row r="245" spans="1:15" hidden="1">
      <c r="O245">
        <f t="shared" si="3"/>
        <v>0</v>
      </c>
    </row>
    <row r="246" spans="1:15" hidden="1">
      <c r="H246" s="2668" t="s">
        <v>9110</v>
      </c>
      <c r="O246">
        <f t="shared" si="3"/>
        <v>0</v>
      </c>
    </row>
    <row r="247" spans="1:15" hidden="1">
      <c r="A247" s="2669" t="s">
        <v>9111</v>
      </c>
      <c r="B247" s="2669" t="s">
        <v>9112</v>
      </c>
      <c r="C247" s="2669" t="s">
        <v>9113</v>
      </c>
      <c r="D247" s="2669" t="s">
        <v>4415</v>
      </c>
      <c r="E247" s="2669" t="s">
        <v>7598</v>
      </c>
      <c r="F247" s="2669" t="s">
        <v>9114</v>
      </c>
      <c r="G247" s="2669" t="s">
        <v>5311</v>
      </c>
      <c r="H247" s="2669" t="s">
        <v>5015</v>
      </c>
      <c r="I247" s="3025">
        <v>322.25</v>
      </c>
      <c r="J247" s="3025">
        <v>0</v>
      </c>
      <c r="O247">
        <f t="shared" si="3"/>
        <v>0</v>
      </c>
    </row>
    <row r="248" spans="1:15" hidden="1">
      <c r="A248" s="2669" t="s">
        <v>9111</v>
      </c>
      <c r="B248" s="2669" t="s">
        <v>9112</v>
      </c>
      <c r="C248" s="2669" t="s">
        <v>9113</v>
      </c>
      <c r="D248" s="2669" t="s">
        <v>4415</v>
      </c>
      <c r="E248" s="2669" t="s">
        <v>7598</v>
      </c>
      <c r="F248" s="2669" t="s">
        <v>9114</v>
      </c>
      <c r="G248" s="2669" t="s">
        <v>5309</v>
      </c>
      <c r="H248" s="2669" t="s">
        <v>5279</v>
      </c>
      <c r="I248" s="3025">
        <v>0</v>
      </c>
      <c r="J248" s="3025">
        <v>322.25</v>
      </c>
      <c r="O248">
        <f t="shared" si="3"/>
        <v>0</v>
      </c>
    </row>
    <row r="249" spans="1:15" hidden="1">
      <c r="H249" t="s">
        <v>7599</v>
      </c>
      <c r="O249">
        <f t="shared" si="3"/>
        <v>0</v>
      </c>
    </row>
    <row r="250" spans="1:15" hidden="1">
      <c r="O250">
        <f t="shared" si="3"/>
        <v>0</v>
      </c>
    </row>
    <row r="251" spans="1:15" hidden="1">
      <c r="H251" s="2668" t="s">
        <v>9115</v>
      </c>
      <c r="O251">
        <f t="shared" si="3"/>
        <v>0</v>
      </c>
    </row>
    <row r="252" spans="1:15" hidden="1">
      <c r="A252" s="2669" t="s">
        <v>9116</v>
      </c>
      <c r="B252" s="2669" t="s">
        <v>4415</v>
      </c>
      <c r="C252" s="2669" t="s">
        <v>5059</v>
      </c>
      <c r="D252" s="2669" t="s">
        <v>4415</v>
      </c>
      <c r="E252" s="2669" t="s">
        <v>7596</v>
      </c>
      <c r="F252" s="2669" t="s">
        <v>9117</v>
      </c>
      <c r="G252" s="2669" t="s">
        <v>5309</v>
      </c>
      <c r="H252" s="2669" t="s">
        <v>4947</v>
      </c>
      <c r="I252" s="3025">
        <v>255.98</v>
      </c>
      <c r="J252" s="3025">
        <v>0</v>
      </c>
      <c r="O252">
        <f t="shared" si="3"/>
        <v>0</v>
      </c>
    </row>
    <row r="253" spans="1:15" hidden="1">
      <c r="A253" s="2669" t="s">
        <v>9116</v>
      </c>
      <c r="B253" s="2669" t="s">
        <v>4415</v>
      </c>
      <c r="C253" s="2669" t="s">
        <v>5059</v>
      </c>
      <c r="D253" s="2669" t="s">
        <v>4415</v>
      </c>
      <c r="E253" s="2669" t="s">
        <v>7596</v>
      </c>
      <c r="F253" s="2669" t="s">
        <v>9117</v>
      </c>
      <c r="G253" s="2669" t="s">
        <v>5303</v>
      </c>
      <c r="H253" s="2669" t="s">
        <v>5063</v>
      </c>
      <c r="I253" s="3025">
        <v>0</v>
      </c>
      <c r="J253" s="3025">
        <v>0</v>
      </c>
      <c r="O253">
        <f t="shared" si="3"/>
        <v>0</v>
      </c>
    </row>
    <row r="254" spans="1:15" hidden="1">
      <c r="A254" s="2669" t="s">
        <v>9116</v>
      </c>
      <c r="B254" s="2669" t="s">
        <v>4415</v>
      </c>
      <c r="C254" s="2669" t="s">
        <v>5059</v>
      </c>
      <c r="D254" s="2669" t="s">
        <v>4415</v>
      </c>
      <c r="E254" s="2669" t="s">
        <v>7596</v>
      </c>
      <c r="F254" s="2669" t="s">
        <v>9117</v>
      </c>
      <c r="G254" s="2669" t="s">
        <v>5311</v>
      </c>
      <c r="H254" s="2669" t="s">
        <v>5064</v>
      </c>
      <c r="I254" s="3025">
        <v>0</v>
      </c>
      <c r="J254" s="3025">
        <v>255.98</v>
      </c>
      <c r="O254">
        <f t="shared" si="3"/>
        <v>0</v>
      </c>
    </row>
    <row r="255" spans="1:15" hidden="1">
      <c r="H255" t="s">
        <v>7597</v>
      </c>
      <c r="O255">
        <f t="shared" si="3"/>
        <v>0</v>
      </c>
    </row>
    <row r="256" spans="1:15" hidden="1">
      <c r="O256">
        <f t="shared" si="3"/>
        <v>0</v>
      </c>
    </row>
    <row r="257" spans="1:15" hidden="1">
      <c r="H257" s="2668" t="s">
        <v>9115</v>
      </c>
      <c r="O257">
        <f t="shared" ref="O257:O320" si="4">SUMIF(E:E,E257,N:N)</f>
        <v>0</v>
      </c>
    </row>
    <row r="258" spans="1:15" hidden="1">
      <c r="A258" s="2669" t="s">
        <v>9116</v>
      </c>
      <c r="B258" s="2669" t="s">
        <v>4415</v>
      </c>
      <c r="C258" s="2669" t="s">
        <v>5059</v>
      </c>
      <c r="D258" s="2669" t="s">
        <v>4415</v>
      </c>
      <c r="E258" s="2669" t="s">
        <v>7596</v>
      </c>
      <c r="F258" s="2669" t="s">
        <v>9118</v>
      </c>
      <c r="G258" s="2669" t="s">
        <v>5313</v>
      </c>
      <c r="H258" s="2669" t="s">
        <v>4950</v>
      </c>
      <c r="I258" s="3025">
        <v>280</v>
      </c>
      <c r="J258" s="3025">
        <v>0</v>
      </c>
      <c r="O258">
        <f t="shared" si="4"/>
        <v>0</v>
      </c>
    </row>
    <row r="259" spans="1:15" hidden="1">
      <c r="A259" s="2669" t="s">
        <v>9116</v>
      </c>
      <c r="B259" s="2669" t="s">
        <v>4415</v>
      </c>
      <c r="C259" s="2669" t="s">
        <v>5059</v>
      </c>
      <c r="D259" s="2669" t="s">
        <v>4415</v>
      </c>
      <c r="E259" s="2669" t="s">
        <v>7596</v>
      </c>
      <c r="F259" s="2669" t="s">
        <v>9118</v>
      </c>
      <c r="G259" s="2669" t="s">
        <v>5303</v>
      </c>
      <c r="H259" s="2669" t="s">
        <v>5063</v>
      </c>
      <c r="I259" s="3025">
        <v>0</v>
      </c>
      <c r="J259" s="3025">
        <v>0</v>
      </c>
      <c r="O259">
        <f t="shared" si="4"/>
        <v>0</v>
      </c>
    </row>
    <row r="260" spans="1:15" hidden="1">
      <c r="A260" s="2669" t="s">
        <v>9116</v>
      </c>
      <c r="B260" s="2669" t="s">
        <v>4415</v>
      </c>
      <c r="C260" s="2669" t="s">
        <v>5059</v>
      </c>
      <c r="D260" s="2669" t="s">
        <v>4415</v>
      </c>
      <c r="E260" s="2669" t="s">
        <v>7596</v>
      </c>
      <c r="F260" s="2669" t="s">
        <v>9118</v>
      </c>
      <c r="G260" s="2669" t="s">
        <v>5311</v>
      </c>
      <c r="H260" s="2669" t="s">
        <v>5064</v>
      </c>
      <c r="I260" s="3025">
        <v>0</v>
      </c>
      <c r="J260" s="3025">
        <v>280</v>
      </c>
      <c r="O260">
        <f t="shared" si="4"/>
        <v>0</v>
      </c>
    </row>
    <row r="261" spans="1:15" hidden="1">
      <c r="H261" t="s">
        <v>7625</v>
      </c>
      <c r="O261">
        <f t="shared" si="4"/>
        <v>0</v>
      </c>
    </row>
    <row r="262" spans="1:15" hidden="1">
      <c r="O262">
        <f t="shared" si="4"/>
        <v>0</v>
      </c>
    </row>
    <row r="263" spans="1:15" hidden="1">
      <c r="H263" s="2668" t="s">
        <v>9119</v>
      </c>
      <c r="O263">
        <f t="shared" si="4"/>
        <v>0</v>
      </c>
    </row>
    <row r="264" spans="1:15" hidden="1">
      <c r="A264" s="2669" t="s">
        <v>9120</v>
      </c>
      <c r="B264" s="2669" t="s">
        <v>5169</v>
      </c>
      <c r="C264" s="2669" t="s">
        <v>5298</v>
      </c>
      <c r="D264" s="2669" t="s">
        <v>5299</v>
      </c>
      <c r="E264" s="3020" t="s">
        <v>8960</v>
      </c>
      <c r="F264" s="3020" t="s">
        <v>9121</v>
      </c>
      <c r="G264" s="3020" t="s">
        <v>8992</v>
      </c>
      <c r="H264" s="3020" t="s">
        <v>8993</v>
      </c>
      <c r="I264" s="3025">
        <v>415.39</v>
      </c>
      <c r="J264" s="3025">
        <v>0</v>
      </c>
      <c r="O264">
        <f t="shared" si="4"/>
        <v>0</v>
      </c>
    </row>
    <row r="265" spans="1:15" hidden="1">
      <c r="A265" s="2669" t="s">
        <v>9120</v>
      </c>
      <c r="B265" s="2669" t="s">
        <v>5169</v>
      </c>
      <c r="C265" s="2669" t="s">
        <v>5298</v>
      </c>
      <c r="D265" s="2669" t="s">
        <v>5299</v>
      </c>
      <c r="E265" s="2669" t="s">
        <v>8960</v>
      </c>
      <c r="F265" s="2669" t="s">
        <v>9121</v>
      </c>
      <c r="G265" s="2669" t="s">
        <v>8784</v>
      </c>
      <c r="H265" s="2669" t="s">
        <v>9036</v>
      </c>
      <c r="I265" s="3025">
        <v>0</v>
      </c>
      <c r="J265" s="3025">
        <v>415.39</v>
      </c>
      <c r="O265">
        <f t="shared" si="4"/>
        <v>0</v>
      </c>
    </row>
    <row r="266" spans="1:15" hidden="1">
      <c r="H266" t="s">
        <v>8961</v>
      </c>
      <c r="O266">
        <f t="shared" si="4"/>
        <v>0</v>
      </c>
    </row>
    <row r="267" spans="1:15" hidden="1">
      <c r="O267">
        <f t="shared" si="4"/>
        <v>0</v>
      </c>
    </row>
    <row r="268" spans="1:15" hidden="1">
      <c r="H268" s="2668" t="s">
        <v>9122</v>
      </c>
      <c r="O268">
        <f t="shared" si="4"/>
        <v>0</v>
      </c>
    </row>
    <row r="269" spans="1:15" hidden="1">
      <c r="A269" s="2669" t="s">
        <v>9120</v>
      </c>
      <c r="B269" s="2669" t="s">
        <v>5169</v>
      </c>
      <c r="C269" s="2669" t="s">
        <v>5298</v>
      </c>
      <c r="D269" s="2669" t="s">
        <v>5299</v>
      </c>
      <c r="E269" s="3020" t="s">
        <v>8771</v>
      </c>
      <c r="F269" s="3020" t="s">
        <v>9123</v>
      </c>
      <c r="G269" s="3020" t="s">
        <v>8992</v>
      </c>
      <c r="H269" s="3020" t="s">
        <v>8993</v>
      </c>
      <c r="I269" s="3025">
        <v>396.04</v>
      </c>
      <c r="J269" s="3025">
        <v>0</v>
      </c>
      <c r="O269">
        <f t="shared" si="4"/>
        <v>0</v>
      </c>
    </row>
    <row r="270" spans="1:15" hidden="1">
      <c r="A270" s="2669" t="s">
        <v>9120</v>
      </c>
      <c r="B270" s="2669" t="s">
        <v>5169</v>
      </c>
      <c r="C270" s="2669" t="s">
        <v>5298</v>
      </c>
      <c r="D270" s="2669" t="s">
        <v>5299</v>
      </c>
      <c r="E270" s="2669" t="s">
        <v>8771</v>
      </c>
      <c r="F270" s="2669" t="s">
        <v>9123</v>
      </c>
      <c r="G270" s="2669" t="s">
        <v>6121</v>
      </c>
      <c r="H270" s="2669" t="s">
        <v>6122</v>
      </c>
      <c r="I270" s="3025">
        <v>19.350000000000001</v>
      </c>
      <c r="J270" s="3025">
        <v>0</v>
      </c>
      <c r="O270">
        <f t="shared" si="4"/>
        <v>0</v>
      </c>
    </row>
    <row r="271" spans="1:15" hidden="1">
      <c r="A271" s="2669" t="s">
        <v>9120</v>
      </c>
      <c r="B271" s="2669" t="s">
        <v>5169</v>
      </c>
      <c r="C271" s="2669" t="s">
        <v>5298</v>
      </c>
      <c r="D271" s="2669" t="s">
        <v>5299</v>
      </c>
      <c r="E271" s="2669" t="s">
        <v>8771</v>
      </c>
      <c r="F271" s="2669" t="s">
        <v>9123</v>
      </c>
      <c r="G271" s="2669" t="s">
        <v>8784</v>
      </c>
      <c r="H271" s="2669" t="s">
        <v>9036</v>
      </c>
      <c r="I271" s="3025">
        <v>0</v>
      </c>
      <c r="J271" s="3025">
        <v>415.39</v>
      </c>
      <c r="O271">
        <f t="shared" si="4"/>
        <v>0</v>
      </c>
    </row>
    <row r="272" spans="1:15" hidden="1">
      <c r="H272" t="s">
        <v>8766</v>
      </c>
      <c r="O272">
        <f t="shared" si="4"/>
        <v>0</v>
      </c>
    </row>
    <row r="273" spans="1:15" hidden="1">
      <c r="O273">
        <f t="shared" si="4"/>
        <v>0</v>
      </c>
    </row>
    <row r="274" spans="1:15" hidden="1">
      <c r="H274" s="2668" t="s">
        <v>9124</v>
      </c>
      <c r="O274">
        <f t="shared" si="4"/>
        <v>0</v>
      </c>
    </row>
    <row r="275" spans="1:15" hidden="1">
      <c r="A275" s="2669" t="s">
        <v>9120</v>
      </c>
      <c r="B275" s="2669" t="s">
        <v>5169</v>
      </c>
      <c r="C275" s="2669" t="s">
        <v>5298</v>
      </c>
      <c r="D275" s="2669" t="s">
        <v>5299</v>
      </c>
      <c r="E275" s="3020" t="s">
        <v>8962</v>
      </c>
      <c r="F275" s="3020" t="s">
        <v>9125</v>
      </c>
      <c r="G275" s="3020" t="s">
        <v>8994</v>
      </c>
      <c r="H275" s="3020" t="s">
        <v>8995</v>
      </c>
      <c r="I275" s="3025">
        <v>161.54</v>
      </c>
      <c r="J275" s="3025">
        <v>0</v>
      </c>
      <c r="O275">
        <f t="shared" si="4"/>
        <v>0</v>
      </c>
    </row>
    <row r="276" spans="1:15" hidden="1">
      <c r="A276" s="2669" t="s">
        <v>9120</v>
      </c>
      <c r="B276" s="2669" t="s">
        <v>5169</v>
      </c>
      <c r="C276" s="2669" t="s">
        <v>5298</v>
      </c>
      <c r="D276" s="2669" t="s">
        <v>5299</v>
      </c>
      <c r="E276" s="2669" t="s">
        <v>8962</v>
      </c>
      <c r="F276" s="2669" t="s">
        <v>9125</v>
      </c>
      <c r="G276" s="2669" t="s">
        <v>8784</v>
      </c>
      <c r="H276" s="2669" t="s">
        <v>9036</v>
      </c>
      <c r="I276" s="3025">
        <v>0</v>
      </c>
      <c r="J276" s="3025">
        <v>161.54</v>
      </c>
      <c r="O276">
        <f t="shared" si="4"/>
        <v>0</v>
      </c>
    </row>
    <row r="277" spans="1:15" hidden="1">
      <c r="H277" t="s">
        <v>8963</v>
      </c>
      <c r="O277">
        <f t="shared" si="4"/>
        <v>0</v>
      </c>
    </row>
    <row r="278" spans="1:15" hidden="1">
      <c r="O278">
        <f t="shared" si="4"/>
        <v>0</v>
      </c>
    </row>
    <row r="279" spans="1:15" hidden="1">
      <c r="H279" s="2668" t="s">
        <v>9126</v>
      </c>
      <c r="O279">
        <f t="shared" si="4"/>
        <v>0</v>
      </c>
    </row>
    <row r="280" spans="1:15" hidden="1">
      <c r="A280" s="2669" t="s">
        <v>9120</v>
      </c>
      <c r="B280" s="2669" t="s">
        <v>5169</v>
      </c>
      <c r="C280" s="2669" t="s">
        <v>5298</v>
      </c>
      <c r="D280" s="2669" t="s">
        <v>5299</v>
      </c>
      <c r="E280" s="3020" t="s">
        <v>8772</v>
      </c>
      <c r="F280" s="3020" t="s">
        <v>9127</v>
      </c>
      <c r="G280" s="3020" t="s">
        <v>8994</v>
      </c>
      <c r="H280" s="3020" t="s">
        <v>8995</v>
      </c>
      <c r="I280" s="3025">
        <v>143</v>
      </c>
      <c r="J280" s="3025">
        <v>0</v>
      </c>
      <c r="O280">
        <f t="shared" si="4"/>
        <v>0</v>
      </c>
    </row>
    <row r="281" spans="1:15" hidden="1">
      <c r="A281" s="2669" t="s">
        <v>9120</v>
      </c>
      <c r="B281" s="2669" t="s">
        <v>5169</v>
      </c>
      <c r="C281" s="2669" t="s">
        <v>5298</v>
      </c>
      <c r="D281" s="2669" t="s">
        <v>5299</v>
      </c>
      <c r="E281" s="2669" t="s">
        <v>8772</v>
      </c>
      <c r="F281" s="2669" t="s">
        <v>9127</v>
      </c>
      <c r="G281" s="2669" t="s">
        <v>6121</v>
      </c>
      <c r="H281" s="2669" t="s">
        <v>6122</v>
      </c>
      <c r="I281" s="3025">
        <v>18.54</v>
      </c>
      <c r="J281" s="3025">
        <v>0</v>
      </c>
      <c r="O281">
        <f t="shared" si="4"/>
        <v>0</v>
      </c>
    </row>
    <row r="282" spans="1:15" hidden="1">
      <c r="A282" s="2669" t="s">
        <v>9120</v>
      </c>
      <c r="B282" s="2669" t="s">
        <v>5169</v>
      </c>
      <c r="C282" s="2669" t="s">
        <v>5298</v>
      </c>
      <c r="D282" s="2669" t="s">
        <v>5299</v>
      </c>
      <c r="E282" s="2669" t="s">
        <v>8772</v>
      </c>
      <c r="F282" s="2669" t="s">
        <v>9127</v>
      </c>
      <c r="G282" s="2669" t="s">
        <v>8784</v>
      </c>
      <c r="H282" s="2669" t="s">
        <v>9036</v>
      </c>
      <c r="I282" s="3025">
        <v>0</v>
      </c>
      <c r="J282" s="3025">
        <v>161.54</v>
      </c>
      <c r="O282">
        <f t="shared" si="4"/>
        <v>0</v>
      </c>
    </row>
    <row r="283" spans="1:15" hidden="1">
      <c r="H283" t="s">
        <v>8773</v>
      </c>
      <c r="O283">
        <f t="shared" si="4"/>
        <v>0</v>
      </c>
    </row>
    <row r="284" spans="1:15" hidden="1">
      <c r="O284">
        <f t="shared" si="4"/>
        <v>0</v>
      </c>
    </row>
    <row r="285" spans="1:15" hidden="1">
      <c r="H285" s="2668" t="s">
        <v>9128</v>
      </c>
      <c r="O285">
        <f t="shared" si="4"/>
        <v>0</v>
      </c>
    </row>
    <row r="286" spans="1:15" hidden="1">
      <c r="A286" s="2669" t="s">
        <v>9120</v>
      </c>
      <c r="B286" s="2669" t="s">
        <v>5169</v>
      </c>
      <c r="C286" s="2669" t="s">
        <v>5298</v>
      </c>
      <c r="D286" s="2669" t="s">
        <v>5299</v>
      </c>
      <c r="E286" s="3020" t="s">
        <v>8964</v>
      </c>
      <c r="F286" s="3020" t="s">
        <v>9129</v>
      </c>
      <c r="G286" s="3020" t="s">
        <v>9000</v>
      </c>
      <c r="H286" s="3020" t="s">
        <v>1131</v>
      </c>
      <c r="I286" s="3025">
        <v>360.91</v>
      </c>
      <c r="J286" s="3025">
        <v>0</v>
      </c>
      <c r="O286">
        <f t="shared" si="4"/>
        <v>0</v>
      </c>
    </row>
    <row r="287" spans="1:15" hidden="1">
      <c r="A287" s="2669" t="s">
        <v>9120</v>
      </c>
      <c r="B287" s="2669" t="s">
        <v>5169</v>
      </c>
      <c r="C287" s="2669" t="s">
        <v>5298</v>
      </c>
      <c r="D287" s="2669" t="s">
        <v>5299</v>
      </c>
      <c r="E287" s="2669" t="s">
        <v>8964</v>
      </c>
      <c r="F287" s="2669" t="s">
        <v>9129</v>
      </c>
      <c r="G287" s="2669" t="s">
        <v>8784</v>
      </c>
      <c r="H287" s="2669" t="s">
        <v>9036</v>
      </c>
      <c r="I287" s="3025">
        <v>0</v>
      </c>
      <c r="J287" s="3025">
        <v>360.91</v>
      </c>
      <c r="O287">
        <f t="shared" si="4"/>
        <v>0</v>
      </c>
    </row>
    <row r="288" spans="1:15" hidden="1">
      <c r="H288" t="s">
        <v>8965</v>
      </c>
      <c r="O288">
        <f t="shared" si="4"/>
        <v>0</v>
      </c>
    </row>
    <row r="289" spans="1:15" hidden="1">
      <c r="O289">
        <f t="shared" si="4"/>
        <v>0</v>
      </c>
    </row>
    <row r="290" spans="1:15" hidden="1">
      <c r="H290" s="2668" t="s">
        <v>9130</v>
      </c>
      <c r="O290">
        <f t="shared" si="4"/>
        <v>0</v>
      </c>
    </row>
    <row r="291" spans="1:15" hidden="1">
      <c r="A291" s="2669" t="s">
        <v>9120</v>
      </c>
      <c r="B291" s="2669" t="s">
        <v>5169</v>
      </c>
      <c r="C291" s="2669" t="s">
        <v>5298</v>
      </c>
      <c r="D291" s="2669" t="s">
        <v>5299</v>
      </c>
      <c r="E291" s="3020" t="s">
        <v>8774</v>
      </c>
      <c r="F291" s="3020" t="s">
        <v>9131</v>
      </c>
      <c r="G291" s="3020" t="s">
        <v>9000</v>
      </c>
      <c r="H291" s="3020" t="s">
        <v>1131</v>
      </c>
      <c r="I291" s="3025">
        <v>339.1</v>
      </c>
      <c r="J291" s="3025">
        <v>0</v>
      </c>
      <c r="O291">
        <f t="shared" si="4"/>
        <v>0</v>
      </c>
    </row>
    <row r="292" spans="1:15" hidden="1">
      <c r="A292" s="2669" t="s">
        <v>9120</v>
      </c>
      <c r="B292" s="2669" t="s">
        <v>5169</v>
      </c>
      <c r="C292" s="2669" t="s">
        <v>5298</v>
      </c>
      <c r="D292" s="2669" t="s">
        <v>5299</v>
      </c>
      <c r="E292" s="2669" t="s">
        <v>8774</v>
      </c>
      <c r="F292" s="2669" t="s">
        <v>9131</v>
      </c>
      <c r="G292" s="2669" t="s">
        <v>6121</v>
      </c>
      <c r="H292" s="2669" t="s">
        <v>6122</v>
      </c>
      <c r="I292" s="3025">
        <v>21.81</v>
      </c>
      <c r="J292" s="3025">
        <v>0</v>
      </c>
      <c r="M292">
        <v>3</v>
      </c>
      <c r="O292">
        <f t="shared" si="4"/>
        <v>0</v>
      </c>
    </row>
    <row r="293" spans="1:15" hidden="1">
      <c r="A293" s="2669" t="s">
        <v>9120</v>
      </c>
      <c r="B293" s="2669" t="s">
        <v>5169</v>
      </c>
      <c r="C293" s="2669" t="s">
        <v>5298</v>
      </c>
      <c r="D293" s="2669" t="s">
        <v>5299</v>
      </c>
      <c r="E293" s="2669" t="s">
        <v>8774</v>
      </c>
      <c r="F293" s="2669" t="s">
        <v>9131</v>
      </c>
      <c r="G293" s="2669" t="s">
        <v>8784</v>
      </c>
      <c r="H293" s="2669" t="s">
        <v>9036</v>
      </c>
      <c r="I293" s="3025">
        <v>0</v>
      </c>
      <c r="J293" s="3025">
        <v>360.91</v>
      </c>
      <c r="M293">
        <v>225</v>
      </c>
      <c r="O293">
        <f t="shared" si="4"/>
        <v>0</v>
      </c>
    </row>
    <row r="294" spans="1:15" hidden="1">
      <c r="H294" t="s">
        <v>8775</v>
      </c>
      <c r="O294">
        <f t="shared" si="4"/>
        <v>0</v>
      </c>
    </row>
    <row r="295" spans="1:15" hidden="1">
      <c r="O295">
        <f t="shared" si="4"/>
        <v>0</v>
      </c>
    </row>
    <row r="296" spans="1:15" hidden="1">
      <c r="H296" s="2668" t="s">
        <v>9132</v>
      </c>
      <c r="O296">
        <f t="shared" si="4"/>
        <v>0</v>
      </c>
    </row>
    <row r="297" spans="1:15" hidden="1">
      <c r="A297" s="2669" t="s">
        <v>9120</v>
      </c>
      <c r="B297" s="2669" t="s">
        <v>5169</v>
      </c>
      <c r="C297" s="2669" t="s">
        <v>5298</v>
      </c>
      <c r="D297" s="2669" t="s">
        <v>5299</v>
      </c>
      <c r="E297" s="3020" t="s">
        <v>8966</v>
      </c>
      <c r="F297" s="3020" t="s">
        <v>9133</v>
      </c>
      <c r="G297" s="3020" t="s">
        <v>8998</v>
      </c>
      <c r="H297" s="3020" t="s">
        <v>8999</v>
      </c>
      <c r="I297" s="3025">
        <v>131.81</v>
      </c>
      <c r="J297" s="3025">
        <v>0</v>
      </c>
      <c r="O297">
        <f t="shared" si="4"/>
        <v>0</v>
      </c>
    </row>
    <row r="298" spans="1:15" hidden="1">
      <c r="A298" s="2669" t="s">
        <v>9120</v>
      </c>
      <c r="B298" s="2669" t="s">
        <v>5169</v>
      </c>
      <c r="C298" s="2669" t="s">
        <v>5298</v>
      </c>
      <c r="D298" s="2669" t="s">
        <v>5299</v>
      </c>
      <c r="E298" s="2669" t="s">
        <v>8966</v>
      </c>
      <c r="F298" s="2669" t="s">
        <v>9133</v>
      </c>
      <c r="G298" s="2669" t="s">
        <v>8784</v>
      </c>
      <c r="H298" s="2669" t="s">
        <v>9036</v>
      </c>
      <c r="I298" s="3025">
        <v>0</v>
      </c>
      <c r="J298" s="3025">
        <v>131.81</v>
      </c>
      <c r="O298">
        <f t="shared" si="4"/>
        <v>0</v>
      </c>
    </row>
    <row r="299" spans="1:15" hidden="1">
      <c r="H299" t="s">
        <v>8967</v>
      </c>
      <c r="O299">
        <f t="shared" si="4"/>
        <v>0</v>
      </c>
    </row>
    <row r="300" spans="1:15" hidden="1">
      <c r="O300">
        <f t="shared" si="4"/>
        <v>0</v>
      </c>
    </row>
    <row r="301" spans="1:15" hidden="1">
      <c r="H301" s="2668" t="s">
        <v>9134</v>
      </c>
      <c r="O301">
        <f t="shared" si="4"/>
        <v>0</v>
      </c>
    </row>
    <row r="302" spans="1:15" hidden="1">
      <c r="A302" s="2669" t="s">
        <v>9120</v>
      </c>
      <c r="B302" s="2669" t="s">
        <v>5169</v>
      </c>
      <c r="C302" s="2669" t="s">
        <v>5298</v>
      </c>
      <c r="D302" s="2669" t="s">
        <v>5299</v>
      </c>
      <c r="E302" s="3020" t="s">
        <v>8776</v>
      </c>
      <c r="F302" s="3020" t="s">
        <v>9135</v>
      </c>
      <c r="G302" s="3020" t="s">
        <v>8998</v>
      </c>
      <c r="H302" s="3020" t="s">
        <v>8999</v>
      </c>
      <c r="I302" s="3025">
        <v>113.31</v>
      </c>
      <c r="J302" s="3025">
        <v>0</v>
      </c>
      <c r="O302">
        <f t="shared" si="4"/>
        <v>0</v>
      </c>
    </row>
    <row r="303" spans="1:15" hidden="1">
      <c r="A303" s="2669" t="s">
        <v>9120</v>
      </c>
      <c r="B303" s="2669" t="s">
        <v>5169</v>
      </c>
      <c r="C303" s="2669" t="s">
        <v>5298</v>
      </c>
      <c r="D303" s="2669" t="s">
        <v>5299</v>
      </c>
      <c r="E303" s="2669" t="s">
        <v>8776</v>
      </c>
      <c r="F303" s="2669" t="s">
        <v>9135</v>
      </c>
      <c r="G303" s="2669" t="s">
        <v>6121</v>
      </c>
      <c r="H303" s="2669" t="s">
        <v>6122</v>
      </c>
      <c r="I303" s="3025">
        <v>18.5</v>
      </c>
      <c r="J303" s="3025">
        <v>0</v>
      </c>
      <c r="O303">
        <f t="shared" si="4"/>
        <v>0</v>
      </c>
    </row>
    <row r="304" spans="1:15" hidden="1">
      <c r="A304" s="2669" t="s">
        <v>9120</v>
      </c>
      <c r="B304" s="2669" t="s">
        <v>5169</v>
      </c>
      <c r="C304" s="2669" t="s">
        <v>5298</v>
      </c>
      <c r="D304" s="2669" t="s">
        <v>5299</v>
      </c>
      <c r="E304" s="2669" t="s">
        <v>8776</v>
      </c>
      <c r="F304" s="2669" t="s">
        <v>9135</v>
      </c>
      <c r="G304" s="2669" t="s">
        <v>8784</v>
      </c>
      <c r="H304" s="2669" t="s">
        <v>9036</v>
      </c>
      <c r="I304" s="3025">
        <v>0</v>
      </c>
      <c r="J304" s="3025">
        <v>131.81</v>
      </c>
      <c r="O304">
        <f t="shared" si="4"/>
        <v>0</v>
      </c>
    </row>
    <row r="305" spans="1:15" hidden="1">
      <c r="H305" t="s">
        <v>8777</v>
      </c>
      <c r="O305">
        <f t="shared" si="4"/>
        <v>0</v>
      </c>
    </row>
    <row r="306" spans="1:15" hidden="1">
      <c r="O306">
        <f t="shared" si="4"/>
        <v>0</v>
      </c>
    </row>
    <row r="307" spans="1:15" hidden="1">
      <c r="H307" s="2668" t="s">
        <v>9136</v>
      </c>
      <c r="O307">
        <f t="shared" si="4"/>
        <v>0</v>
      </c>
    </row>
    <row r="308" spans="1:15" hidden="1">
      <c r="A308" s="2669" t="s">
        <v>9120</v>
      </c>
      <c r="B308" s="2669" t="s">
        <v>5169</v>
      </c>
      <c r="C308" s="2669" t="s">
        <v>5298</v>
      </c>
      <c r="D308" s="2669" t="s">
        <v>5299</v>
      </c>
      <c r="E308" s="3020" t="s">
        <v>8968</v>
      </c>
      <c r="F308" s="3020" t="s">
        <v>9137</v>
      </c>
      <c r="G308" s="3020" t="s">
        <v>8996</v>
      </c>
      <c r="H308" s="3020" t="s">
        <v>8997</v>
      </c>
      <c r="I308" s="3025">
        <v>159.44999999999999</v>
      </c>
      <c r="J308" s="3025">
        <v>0</v>
      </c>
      <c r="O308">
        <f t="shared" si="4"/>
        <v>0</v>
      </c>
    </row>
    <row r="309" spans="1:15" hidden="1">
      <c r="A309" s="2669" t="s">
        <v>9120</v>
      </c>
      <c r="B309" s="2669" t="s">
        <v>5169</v>
      </c>
      <c r="C309" s="2669" t="s">
        <v>5298</v>
      </c>
      <c r="D309" s="2669" t="s">
        <v>5299</v>
      </c>
      <c r="E309" s="2669" t="s">
        <v>8968</v>
      </c>
      <c r="F309" s="2669" t="s">
        <v>9137</v>
      </c>
      <c r="G309" s="2669" t="s">
        <v>8784</v>
      </c>
      <c r="H309" s="2669" t="s">
        <v>9036</v>
      </c>
      <c r="I309" s="3025">
        <v>0</v>
      </c>
      <c r="J309" s="3025">
        <v>159.44999999999999</v>
      </c>
      <c r="O309">
        <f t="shared" si="4"/>
        <v>0</v>
      </c>
    </row>
    <row r="310" spans="1:15" hidden="1">
      <c r="H310" t="s">
        <v>8969</v>
      </c>
      <c r="O310">
        <f t="shared" si="4"/>
        <v>0</v>
      </c>
    </row>
    <row r="311" spans="1:15" hidden="1">
      <c r="O311">
        <f t="shared" si="4"/>
        <v>0</v>
      </c>
    </row>
    <row r="312" spans="1:15" hidden="1">
      <c r="H312" s="2668" t="s">
        <v>9138</v>
      </c>
      <c r="O312">
        <f t="shared" si="4"/>
        <v>0</v>
      </c>
    </row>
    <row r="313" spans="1:15" hidden="1">
      <c r="A313" s="2669" t="s">
        <v>9120</v>
      </c>
      <c r="B313" s="2669" t="s">
        <v>5169</v>
      </c>
      <c r="C313" s="2669" t="s">
        <v>5298</v>
      </c>
      <c r="D313" s="2669" t="s">
        <v>5299</v>
      </c>
      <c r="E313" s="2669" t="s">
        <v>8504</v>
      </c>
      <c r="F313" s="2669" t="s">
        <v>9139</v>
      </c>
      <c r="G313" s="2669" t="s">
        <v>8404</v>
      </c>
      <c r="H313" s="2669" t="s">
        <v>8405</v>
      </c>
      <c r="I313" s="3025">
        <v>406.81</v>
      </c>
      <c r="J313" s="3025">
        <v>0</v>
      </c>
      <c r="O313">
        <f t="shared" si="4"/>
        <v>1</v>
      </c>
    </row>
    <row r="314" spans="1:15" hidden="1">
      <c r="A314" s="2669" t="s">
        <v>9120</v>
      </c>
      <c r="B314" s="2669" t="s">
        <v>5169</v>
      </c>
      <c r="C314" s="2669" t="s">
        <v>5298</v>
      </c>
      <c r="D314" s="2669" t="s">
        <v>5299</v>
      </c>
      <c r="E314" s="2669" t="s">
        <v>8504</v>
      </c>
      <c r="F314" s="2669" t="s">
        <v>9139</v>
      </c>
      <c r="G314" s="2669" t="s">
        <v>8980</v>
      </c>
      <c r="H314" s="2669" t="s">
        <v>9055</v>
      </c>
      <c r="I314" s="3025">
        <v>0</v>
      </c>
      <c r="J314" s="3025">
        <v>406.81</v>
      </c>
      <c r="N314" s="1460">
        <v>1</v>
      </c>
      <c r="O314">
        <f t="shared" si="4"/>
        <v>1</v>
      </c>
    </row>
    <row r="315" spans="1:15" hidden="1">
      <c r="H315" t="s">
        <v>8505</v>
      </c>
      <c r="O315">
        <f t="shared" si="4"/>
        <v>0</v>
      </c>
    </row>
    <row r="316" spans="1:15" hidden="1">
      <c r="O316">
        <f t="shared" si="4"/>
        <v>0</v>
      </c>
    </row>
    <row r="317" spans="1:15" hidden="1">
      <c r="H317" s="2668" t="s">
        <v>9140</v>
      </c>
      <c r="O317">
        <f t="shared" si="4"/>
        <v>0</v>
      </c>
    </row>
    <row r="318" spans="1:15" hidden="1">
      <c r="A318" s="2669" t="s">
        <v>9120</v>
      </c>
      <c r="B318" s="2669" t="s">
        <v>5169</v>
      </c>
      <c r="C318" s="2669" t="s">
        <v>5298</v>
      </c>
      <c r="D318" s="2669" t="s">
        <v>5299</v>
      </c>
      <c r="E318" s="2669" t="s">
        <v>8506</v>
      </c>
      <c r="F318" s="2669" t="s">
        <v>9141</v>
      </c>
      <c r="G318" s="2669" t="s">
        <v>8404</v>
      </c>
      <c r="H318" s="2669" t="s">
        <v>8405</v>
      </c>
      <c r="I318" s="3025">
        <v>406.81</v>
      </c>
      <c r="J318" s="3025">
        <v>0</v>
      </c>
      <c r="O318">
        <f t="shared" si="4"/>
        <v>1</v>
      </c>
    </row>
    <row r="319" spans="1:15" hidden="1">
      <c r="A319" s="2669" t="s">
        <v>9120</v>
      </c>
      <c r="B319" s="2669" t="s">
        <v>5169</v>
      </c>
      <c r="C319" s="2669" t="s">
        <v>5298</v>
      </c>
      <c r="D319" s="2669" t="s">
        <v>5299</v>
      </c>
      <c r="E319" s="2669" t="s">
        <v>8506</v>
      </c>
      <c r="F319" s="2669" t="s">
        <v>9141</v>
      </c>
      <c r="G319" s="2669" t="s">
        <v>8980</v>
      </c>
      <c r="H319" s="2669" t="s">
        <v>9055</v>
      </c>
      <c r="I319" s="3025">
        <v>0</v>
      </c>
      <c r="J319" s="3025">
        <v>406.81</v>
      </c>
      <c r="N319" s="1460">
        <v>1</v>
      </c>
      <c r="O319">
        <f t="shared" si="4"/>
        <v>1</v>
      </c>
    </row>
    <row r="320" spans="1:15" hidden="1">
      <c r="H320" t="s">
        <v>8507</v>
      </c>
      <c r="O320">
        <f t="shared" si="4"/>
        <v>0</v>
      </c>
    </row>
    <row r="321" spans="1:15" hidden="1">
      <c r="O321">
        <f t="shared" ref="O321:O384" si="5">SUMIF(E:E,E321,N:N)</f>
        <v>0</v>
      </c>
    </row>
    <row r="322" spans="1:15" hidden="1">
      <c r="H322" s="2668" t="s">
        <v>9142</v>
      </c>
      <c r="O322">
        <f t="shared" si="5"/>
        <v>0</v>
      </c>
    </row>
    <row r="323" spans="1:15" hidden="1">
      <c r="A323" s="2669" t="s">
        <v>9120</v>
      </c>
      <c r="B323" s="2669" t="s">
        <v>5169</v>
      </c>
      <c r="C323" s="2669" t="s">
        <v>5298</v>
      </c>
      <c r="D323" s="2669" t="s">
        <v>5299</v>
      </c>
      <c r="E323" s="2669" t="s">
        <v>8396</v>
      </c>
      <c r="F323" s="2669" t="s">
        <v>9143</v>
      </c>
      <c r="G323" s="2669" t="s">
        <v>8338</v>
      </c>
      <c r="H323" s="2669" t="s">
        <v>8339</v>
      </c>
      <c r="I323" s="3025">
        <v>263.62</v>
      </c>
      <c r="J323" s="3025">
        <v>0</v>
      </c>
      <c r="O323">
        <f t="shared" si="5"/>
        <v>1</v>
      </c>
    </row>
    <row r="324" spans="1:15" hidden="1">
      <c r="A324" s="2669" t="s">
        <v>9120</v>
      </c>
      <c r="B324" s="2669" t="s">
        <v>5169</v>
      </c>
      <c r="C324" s="2669" t="s">
        <v>5298</v>
      </c>
      <c r="D324" s="2669" t="s">
        <v>5299</v>
      </c>
      <c r="E324" s="2669" t="s">
        <v>8396</v>
      </c>
      <c r="F324" s="2669" t="s">
        <v>9143</v>
      </c>
      <c r="G324" s="2669" t="s">
        <v>8980</v>
      </c>
      <c r="H324" s="2669" t="s">
        <v>9055</v>
      </c>
      <c r="I324" s="3025">
        <v>0</v>
      </c>
      <c r="J324" s="3025">
        <v>263.62</v>
      </c>
      <c r="N324" s="1460">
        <v>1</v>
      </c>
      <c r="O324">
        <f t="shared" si="5"/>
        <v>1</v>
      </c>
    </row>
    <row r="325" spans="1:15" hidden="1">
      <c r="H325" t="s">
        <v>8397</v>
      </c>
      <c r="O325">
        <f t="shared" si="5"/>
        <v>0</v>
      </c>
    </row>
    <row r="326" spans="1:15" hidden="1">
      <c r="O326">
        <f t="shared" si="5"/>
        <v>0</v>
      </c>
    </row>
    <row r="327" spans="1:15" hidden="1">
      <c r="H327" s="2668" t="s">
        <v>9144</v>
      </c>
      <c r="O327">
        <f t="shared" si="5"/>
        <v>0</v>
      </c>
    </row>
    <row r="328" spans="1:15" hidden="1">
      <c r="A328" s="2669" t="s">
        <v>9120</v>
      </c>
      <c r="B328" s="2669" t="s">
        <v>5169</v>
      </c>
      <c r="C328" s="2669" t="s">
        <v>5298</v>
      </c>
      <c r="D328" s="2669" t="s">
        <v>5299</v>
      </c>
      <c r="E328" s="2669" t="s">
        <v>8330</v>
      </c>
      <c r="F328" s="2669" t="s">
        <v>9145</v>
      </c>
      <c r="G328" s="2669" t="s">
        <v>8287</v>
      </c>
      <c r="H328" s="2669" t="s">
        <v>8288</v>
      </c>
      <c r="I328" s="3025">
        <v>2079.5</v>
      </c>
      <c r="J328" s="3025">
        <v>0</v>
      </c>
      <c r="O328">
        <f t="shared" si="5"/>
        <v>1</v>
      </c>
    </row>
    <row r="329" spans="1:15" hidden="1">
      <c r="A329" s="2669" t="s">
        <v>9120</v>
      </c>
      <c r="B329" s="2669" t="s">
        <v>5169</v>
      </c>
      <c r="C329" s="2669" t="s">
        <v>5298</v>
      </c>
      <c r="D329" s="2669" t="s">
        <v>5299</v>
      </c>
      <c r="E329" s="2669" t="s">
        <v>8330</v>
      </c>
      <c r="F329" s="2669" t="s">
        <v>9145</v>
      </c>
      <c r="G329" s="2669" t="s">
        <v>8980</v>
      </c>
      <c r="H329" s="2669" t="s">
        <v>9055</v>
      </c>
      <c r="I329" s="3025">
        <v>0</v>
      </c>
      <c r="J329" s="3025">
        <v>2079.5</v>
      </c>
      <c r="N329" s="1460">
        <v>1</v>
      </c>
      <c r="O329">
        <f t="shared" si="5"/>
        <v>1</v>
      </c>
    </row>
    <row r="330" spans="1:15" hidden="1">
      <c r="H330" t="s">
        <v>8331</v>
      </c>
      <c r="O330">
        <f t="shared" si="5"/>
        <v>0</v>
      </c>
    </row>
    <row r="331" spans="1:15" hidden="1">
      <c r="O331">
        <f t="shared" si="5"/>
        <v>0</v>
      </c>
    </row>
    <row r="332" spans="1:15" hidden="1">
      <c r="H332" s="2668" t="s">
        <v>9146</v>
      </c>
      <c r="O332">
        <f t="shared" si="5"/>
        <v>0</v>
      </c>
    </row>
    <row r="333" spans="1:15" hidden="1">
      <c r="A333" s="2669" t="s">
        <v>9120</v>
      </c>
      <c r="B333" s="2669" t="s">
        <v>5169</v>
      </c>
      <c r="C333" s="2669" t="s">
        <v>5298</v>
      </c>
      <c r="D333" s="2669" t="s">
        <v>5299</v>
      </c>
      <c r="E333" s="2669" t="s">
        <v>8162</v>
      </c>
      <c r="F333" s="2669" t="s">
        <v>9147</v>
      </c>
      <c r="G333" s="2669" t="s">
        <v>8072</v>
      </c>
      <c r="H333" s="2669" t="s">
        <v>8073</v>
      </c>
      <c r="I333" s="3025">
        <v>259</v>
      </c>
      <c r="J333" s="3025">
        <v>0</v>
      </c>
      <c r="O333">
        <f t="shared" si="5"/>
        <v>1</v>
      </c>
    </row>
    <row r="334" spans="1:15" hidden="1">
      <c r="A334" s="2669" t="s">
        <v>9120</v>
      </c>
      <c r="B334" s="2669" t="s">
        <v>5169</v>
      </c>
      <c r="C334" s="2669" t="s">
        <v>5298</v>
      </c>
      <c r="D334" s="2669" t="s">
        <v>5299</v>
      </c>
      <c r="E334" s="2669" t="s">
        <v>8162</v>
      </c>
      <c r="F334" s="2669" t="s">
        <v>9147</v>
      </c>
      <c r="G334" s="2669" t="s">
        <v>8980</v>
      </c>
      <c r="H334" s="2669" t="s">
        <v>9055</v>
      </c>
      <c r="I334" s="3025">
        <v>0</v>
      </c>
      <c r="J334" s="3025">
        <v>259</v>
      </c>
      <c r="N334" s="1460">
        <v>1</v>
      </c>
      <c r="O334">
        <f t="shared" si="5"/>
        <v>1</v>
      </c>
    </row>
    <row r="335" spans="1:15" hidden="1">
      <c r="H335" t="s">
        <v>8163</v>
      </c>
      <c r="O335">
        <f t="shared" si="5"/>
        <v>0</v>
      </c>
    </row>
    <row r="336" spans="1:15" hidden="1">
      <c r="O336">
        <f t="shared" si="5"/>
        <v>0</v>
      </c>
    </row>
    <row r="337" spans="1:15" hidden="1">
      <c r="H337" s="2668" t="s">
        <v>9148</v>
      </c>
      <c r="O337">
        <f t="shared" si="5"/>
        <v>0</v>
      </c>
    </row>
    <row r="338" spans="1:15" hidden="1">
      <c r="A338" s="2669" t="s">
        <v>9120</v>
      </c>
      <c r="B338" s="2669" t="s">
        <v>5169</v>
      </c>
      <c r="C338" s="2669" t="s">
        <v>5298</v>
      </c>
      <c r="D338" s="2669" t="s">
        <v>5299</v>
      </c>
      <c r="E338" s="2669" t="s">
        <v>8202</v>
      </c>
      <c r="F338" s="2669" t="s">
        <v>9149</v>
      </c>
      <c r="G338" s="2669" t="s">
        <v>8168</v>
      </c>
      <c r="H338" s="2669" t="s">
        <v>8169</v>
      </c>
      <c r="I338" s="3025">
        <v>851</v>
      </c>
      <c r="J338" s="3025">
        <v>0</v>
      </c>
      <c r="O338">
        <f t="shared" si="5"/>
        <v>1</v>
      </c>
    </row>
    <row r="339" spans="1:15" hidden="1">
      <c r="A339" s="2669" t="s">
        <v>9120</v>
      </c>
      <c r="B339" s="2669" t="s">
        <v>5169</v>
      </c>
      <c r="C339" s="2669" t="s">
        <v>5298</v>
      </c>
      <c r="D339" s="2669" t="s">
        <v>5299</v>
      </c>
      <c r="E339" s="2669" t="s">
        <v>8202</v>
      </c>
      <c r="F339" s="2669" t="s">
        <v>9149</v>
      </c>
      <c r="G339" s="2669" t="s">
        <v>8980</v>
      </c>
      <c r="H339" s="2669" t="s">
        <v>9055</v>
      </c>
      <c r="I339" s="3025">
        <v>0</v>
      </c>
      <c r="J339" s="3025">
        <v>851</v>
      </c>
      <c r="N339" s="1460">
        <v>1</v>
      </c>
      <c r="O339">
        <f t="shared" si="5"/>
        <v>1</v>
      </c>
    </row>
    <row r="340" spans="1:15" hidden="1">
      <c r="H340" t="s">
        <v>8203</v>
      </c>
      <c r="O340">
        <f t="shared" si="5"/>
        <v>0</v>
      </c>
    </row>
    <row r="341" spans="1:15" hidden="1">
      <c r="O341">
        <f t="shared" si="5"/>
        <v>0</v>
      </c>
    </row>
    <row r="342" spans="1:15" hidden="1">
      <c r="H342" s="2668" t="s">
        <v>9150</v>
      </c>
      <c r="O342">
        <f t="shared" si="5"/>
        <v>0</v>
      </c>
    </row>
    <row r="343" spans="1:15" hidden="1">
      <c r="A343" s="2669" t="s">
        <v>9120</v>
      </c>
      <c r="B343" s="2669" t="s">
        <v>5169</v>
      </c>
      <c r="C343" s="2669" t="s">
        <v>5298</v>
      </c>
      <c r="D343" s="2669" t="s">
        <v>5299</v>
      </c>
      <c r="E343" s="2669" t="s">
        <v>8242</v>
      </c>
      <c r="F343" s="2669" t="s">
        <v>9151</v>
      </c>
      <c r="G343" s="2669" t="s">
        <v>8208</v>
      </c>
      <c r="H343" s="2669" t="s">
        <v>8209</v>
      </c>
      <c r="I343" s="3025">
        <v>444</v>
      </c>
      <c r="J343" s="3025">
        <v>0</v>
      </c>
      <c r="O343">
        <f t="shared" si="5"/>
        <v>1</v>
      </c>
    </row>
    <row r="344" spans="1:15" hidden="1">
      <c r="A344" s="2669" t="s">
        <v>9120</v>
      </c>
      <c r="B344" s="2669" t="s">
        <v>5169</v>
      </c>
      <c r="C344" s="2669" t="s">
        <v>5298</v>
      </c>
      <c r="D344" s="2669" t="s">
        <v>5299</v>
      </c>
      <c r="E344" s="2669" t="s">
        <v>8242</v>
      </c>
      <c r="F344" s="2669" t="s">
        <v>9151</v>
      </c>
      <c r="G344" s="2669" t="s">
        <v>8980</v>
      </c>
      <c r="H344" s="2669" t="s">
        <v>9055</v>
      </c>
      <c r="I344" s="3025">
        <v>0</v>
      </c>
      <c r="J344" s="3025">
        <v>444</v>
      </c>
      <c r="N344" s="1460">
        <v>1</v>
      </c>
      <c r="O344">
        <f t="shared" si="5"/>
        <v>1</v>
      </c>
    </row>
    <row r="345" spans="1:15" hidden="1">
      <c r="H345" t="s">
        <v>8243</v>
      </c>
      <c r="O345">
        <f t="shared" si="5"/>
        <v>0</v>
      </c>
    </row>
    <row r="346" spans="1:15" hidden="1">
      <c r="O346">
        <f t="shared" si="5"/>
        <v>0</v>
      </c>
    </row>
    <row r="347" spans="1:15" hidden="1">
      <c r="H347" s="2668" t="s">
        <v>9152</v>
      </c>
      <c r="O347">
        <f t="shared" si="5"/>
        <v>0</v>
      </c>
    </row>
    <row r="348" spans="1:15" hidden="1">
      <c r="A348" s="2669" t="s">
        <v>9120</v>
      </c>
      <c r="B348" s="2669" t="s">
        <v>5169</v>
      </c>
      <c r="C348" s="2669" t="s">
        <v>5298</v>
      </c>
      <c r="D348" s="2669" t="s">
        <v>5299</v>
      </c>
      <c r="E348" s="2669" t="s">
        <v>8281</v>
      </c>
      <c r="F348" s="2669" t="s">
        <v>9153</v>
      </c>
      <c r="G348" s="2669" t="s">
        <v>8248</v>
      </c>
      <c r="H348" s="2669" t="s">
        <v>8249</v>
      </c>
      <c r="I348" s="3025">
        <v>499.5</v>
      </c>
      <c r="J348" s="3025">
        <v>0</v>
      </c>
      <c r="O348">
        <f t="shared" si="5"/>
        <v>1</v>
      </c>
    </row>
    <row r="349" spans="1:15" hidden="1">
      <c r="A349" s="2669" t="s">
        <v>9120</v>
      </c>
      <c r="B349" s="2669" t="s">
        <v>5169</v>
      </c>
      <c r="C349" s="2669" t="s">
        <v>5298</v>
      </c>
      <c r="D349" s="2669" t="s">
        <v>5299</v>
      </c>
      <c r="E349" s="2669" t="s">
        <v>8281</v>
      </c>
      <c r="F349" s="2669" t="s">
        <v>9153</v>
      </c>
      <c r="G349" s="2669" t="s">
        <v>8980</v>
      </c>
      <c r="H349" s="2669" t="s">
        <v>9055</v>
      </c>
      <c r="I349" s="3025">
        <v>0</v>
      </c>
      <c r="J349" s="3025">
        <v>499.5</v>
      </c>
      <c r="N349" s="1460">
        <v>1</v>
      </c>
      <c r="O349">
        <f t="shared" si="5"/>
        <v>1</v>
      </c>
    </row>
    <row r="350" spans="1:15" hidden="1">
      <c r="H350" t="s">
        <v>8282</v>
      </c>
      <c r="O350">
        <f t="shared" si="5"/>
        <v>0</v>
      </c>
    </row>
    <row r="351" spans="1:15" hidden="1">
      <c r="O351">
        <f t="shared" si="5"/>
        <v>0</v>
      </c>
    </row>
    <row r="352" spans="1:15" hidden="1">
      <c r="H352" s="2668" t="s">
        <v>9154</v>
      </c>
      <c r="O352">
        <f t="shared" si="5"/>
        <v>0</v>
      </c>
    </row>
    <row r="353" spans="1:15" hidden="1">
      <c r="A353" s="2669" t="s">
        <v>9120</v>
      </c>
      <c r="B353" s="2669" t="s">
        <v>5169</v>
      </c>
      <c r="C353" s="2669" t="s">
        <v>5298</v>
      </c>
      <c r="D353" s="2669" t="s">
        <v>5299</v>
      </c>
      <c r="E353" s="2669" t="s">
        <v>8589</v>
      </c>
      <c r="F353" s="2669" t="s">
        <v>9155</v>
      </c>
      <c r="G353" s="2669" t="s">
        <v>8512</v>
      </c>
      <c r="H353" s="2669" t="s">
        <v>8513</v>
      </c>
      <c r="I353" s="3025">
        <v>185.22</v>
      </c>
      <c r="J353" s="3025">
        <v>0</v>
      </c>
      <c r="O353">
        <f t="shared" si="5"/>
        <v>1</v>
      </c>
    </row>
    <row r="354" spans="1:15" hidden="1">
      <c r="A354" s="2669" t="s">
        <v>9120</v>
      </c>
      <c r="B354" s="2669" t="s">
        <v>5169</v>
      </c>
      <c r="C354" s="2669" t="s">
        <v>5298</v>
      </c>
      <c r="D354" s="2669" t="s">
        <v>5299</v>
      </c>
      <c r="E354" s="2669" t="s">
        <v>8589</v>
      </c>
      <c r="F354" s="2669" t="s">
        <v>9155</v>
      </c>
      <c r="G354" s="2669" t="s">
        <v>8980</v>
      </c>
      <c r="H354" s="2669" t="s">
        <v>9055</v>
      </c>
      <c r="I354" s="3025">
        <v>0</v>
      </c>
      <c r="J354" s="3025">
        <v>185.22</v>
      </c>
      <c r="N354" s="1460">
        <v>1</v>
      </c>
      <c r="O354">
        <f t="shared" si="5"/>
        <v>1</v>
      </c>
    </row>
    <row r="355" spans="1:15" hidden="1">
      <c r="H355" t="s">
        <v>8590</v>
      </c>
      <c r="O355">
        <f t="shared" si="5"/>
        <v>0</v>
      </c>
    </row>
    <row r="356" spans="1:15" hidden="1">
      <c r="O356">
        <f t="shared" si="5"/>
        <v>0</v>
      </c>
    </row>
    <row r="357" spans="1:15" hidden="1">
      <c r="H357" s="2668" t="s">
        <v>9156</v>
      </c>
      <c r="O357">
        <f t="shared" si="5"/>
        <v>0</v>
      </c>
    </row>
    <row r="358" spans="1:15" hidden="1">
      <c r="A358" s="2669" t="s">
        <v>9120</v>
      </c>
      <c r="B358" s="2669" t="s">
        <v>5169</v>
      </c>
      <c r="C358" s="2669" t="s">
        <v>5298</v>
      </c>
      <c r="D358" s="2669" t="s">
        <v>5299</v>
      </c>
      <c r="E358" s="2669" t="s">
        <v>8398</v>
      </c>
      <c r="F358" s="2669" t="s">
        <v>9157</v>
      </c>
      <c r="G358" s="2669" t="s">
        <v>8338</v>
      </c>
      <c r="H358" s="2669" t="s">
        <v>8339</v>
      </c>
      <c r="I358" s="3025">
        <v>263.62</v>
      </c>
      <c r="J358" s="3025">
        <v>0</v>
      </c>
      <c r="O358">
        <f t="shared" si="5"/>
        <v>1</v>
      </c>
    </row>
    <row r="359" spans="1:15" hidden="1">
      <c r="A359" s="2669" t="s">
        <v>9120</v>
      </c>
      <c r="B359" s="2669" t="s">
        <v>5169</v>
      </c>
      <c r="C359" s="2669" t="s">
        <v>5298</v>
      </c>
      <c r="D359" s="2669" t="s">
        <v>5299</v>
      </c>
      <c r="E359" s="2669" t="s">
        <v>8398</v>
      </c>
      <c r="F359" s="2669" t="s">
        <v>9157</v>
      </c>
      <c r="G359" s="2669" t="s">
        <v>8980</v>
      </c>
      <c r="H359" s="2669" t="s">
        <v>9055</v>
      </c>
      <c r="I359" s="3025">
        <v>0</v>
      </c>
      <c r="J359" s="3025">
        <v>263.62</v>
      </c>
      <c r="N359" s="1460">
        <v>1</v>
      </c>
      <c r="O359">
        <f t="shared" si="5"/>
        <v>1</v>
      </c>
    </row>
    <row r="360" spans="1:15" hidden="1">
      <c r="H360" t="s">
        <v>8399</v>
      </c>
      <c r="O360">
        <f t="shared" si="5"/>
        <v>0</v>
      </c>
    </row>
    <row r="361" spans="1:15" hidden="1">
      <c r="O361">
        <f t="shared" si="5"/>
        <v>0</v>
      </c>
    </row>
    <row r="362" spans="1:15" hidden="1">
      <c r="H362" s="2668" t="s">
        <v>9158</v>
      </c>
      <c r="O362">
        <f t="shared" si="5"/>
        <v>0</v>
      </c>
    </row>
    <row r="363" spans="1:15" hidden="1">
      <c r="A363" s="2669" t="s">
        <v>9120</v>
      </c>
      <c r="B363" s="2669" t="s">
        <v>5169</v>
      </c>
      <c r="C363" s="2669" t="s">
        <v>5298</v>
      </c>
      <c r="D363" s="2669" t="s">
        <v>5299</v>
      </c>
      <c r="E363" s="2669" t="s">
        <v>8164</v>
      </c>
      <c r="F363" s="2669" t="s">
        <v>9159</v>
      </c>
      <c r="G363" s="2669" t="s">
        <v>8072</v>
      </c>
      <c r="H363" s="2669" t="s">
        <v>8073</v>
      </c>
      <c r="I363" s="3025">
        <v>333</v>
      </c>
      <c r="J363" s="3025">
        <v>0</v>
      </c>
      <c r="O363">
        <f t="shared" si="5"/>
        <v>1</v>
      </c>
    </row>
    <row r="364" spans="1:15" hidden="1">
      <c r="A364" s="2669" t="s">
        <v>9120</v>
      </c>
      <c r="B364" s="2669" t="s">
        <v>5169</v>
      </c>
      <c r="C364" s="2669" t="s">
        <v>5298</v>
      </c>
      <c r="D364" s="2669" t="s">
        <v>5299</v>
      </c>
      <c r="E364" s="2669" t="s">
        <v>8164</v>
      </c>
      <c r="F364" s="2669" t="s">
        <v>9159</v>
      </c>
      <c r="G364" s="2669" t="s">
        <v>8980</v>
      </c>
      <c r="H364" s="2669" t="s">
        <v>9055</v>
      </c>
      <c r="I364" s="3025">
        <v>0</v>
      </c>
      <c r="J364" s="3025">
        <v>333</v>
      </c>
      <c r="N364" s="1460">
        <v>1</v>
      </c>
      <c r="O364">
        <f t="shared" si="5"/>
        <v>1</v>
      </c>
    </row>
    <row r="365" spans="1:15" hidden="1">
      <c r="H365" t="s">
        <v>8165</v>
      </c>
      <c r="O365">
        <f t="shared" si="5"/>
        <v>0</v>
      </c>
    </row>
    <row r="366" spans="1:15" hidden="1">
      <c r="O366">
        <f t="shared" si="5"/>
        <v>0</v>
      </c>
    </row>
    <row r="367" spans="1:15" hidden="1">
      <c r="H367" s="2668" t="s">
        <v>9160</v>
      </c>
      <c r="O367">
        <f t="shared" si="5"/>
        <v>0</v>
      </c>
    </row>
    <row r="368" spans="1:15" hidden="1">
      <c r="A368" s="2669" t="s">
        <v>9120</v>
      </c>
      <c r="B368" s="2669" t="s">
        <v>5169</v>
      </c>
      <c r="C368" s="2669" t="s">
        <v>5298</v>
      </c>
      <c r="D368" s="2669" t="s">
        <v>5299</v>
      </c>
      <c r="E368" s="2669" t="s">
        <v>8332</v>
      </c>
      <c r="F368" s="2669" t="s">
        <v>9161</v>
      </c>
      <c r="G368" s="2669" t="s">
        <v>8287</v>
      </c>
      <c r="H368" s="2669" t="s">
        <v>8288</v>
      </c>
      <c r="I368" s="3025">
        <v>1854.5</v>
      </c>
      <c r="J368" s="3025">
        <v>0</v>
      </c>
      <c r="O368">
        <f t="shared" si="5"/>
        <v>1</v>
      </c>
    </row>
    <row r="369" spans="1:15" hidden="1">
      <c r="A369" s="2669" t="s">
        <v>9120</v>
      </c>
      <c r="B369" s="2669" t="s">
        <v>5169</v>
      </c>
      <c r="C369" s="2669" t="s">
        <v>5298</v>
      </c>
      <c r="D369" s="2669" t="s">
        <v>5299</v>
      </c>
      <c r="E369" s="2669" t="s">
        <v>8332</v>
      </c>
      <c r="F369" s="2669" t="s">
        <v>9161</v>
      </c>
      <c r="G369" s="2669" t="s">
        <v>8980</v>
      </c>
      <c r="H369" s="2669" t="s">
        <v>9055</v>
      </c>
      <c r="I369" s="3025">
        <v>0</v>
      </c>
      <c r="J369" s="3025">
        <v>1854.5</v>
      </c>
      <c r="N369" s="1460">
        <v>1</v>
      </c>
      <c r="O369">
        <f t="shared" si="5"/>
        <v>1</v>
      </c>
    </row>
    <row r="370" spans="1:15" hidden="1">
      <c r="H370" t="s">
        <v>8333</v>
      </c>
      <c r="O370">
        <f t="shared" si="5"/>
        <v>0</v>
      </c>
    </row>
    <row r="371" spans="1:15" hidden="1">
      <c r="O371">
        <f t="shared" si="5"/>
        <v>0</v>
      </c>
    </row>
    <row r="372" spans="1:15" hidden="1">
      <c r="H372" s="2668" t="s">
        <v>9162</v>
      </c>
      <c r="O372">
        <f t="shared" si="5"/>
        <v>0</v>
      </c>
    </row>
    <row r="373" spans="1:15" hidden="1">
      <c r="A373" s="2669" t="s">
        <v>9120</v>
      </c>
      <c r="B373" s="2669" t="s">
        <v>5169</v>
      </c>
      <c r="C373" s="2669" t="s">
        <v>5298</v>
      </c>
      <c r="D373" s="2669" t="s">
        <v>5299</v>
      </c>
      <c r="E373" s="2669" t="s">
        <v>8204</v>
      </c>
      <c r="F373" s="2669" t="s">
        <v>9163</v>
      </c>
      <c r="G373" s="2669" t="s">
        <v>8168</v>
      </c>
      <c r="H373" s="2669" t="s">
        <v>8169</v>
      </c>
      <c r="I373" s="3025">
        <v>647.5</v>
      </c>
      <c r="J373" s="3025">
        <v>0</v>
      </c>
      <c r="O373">
        <f t="shared" si="5"/>
        <v>1</v>
      </c>
    </row>
    <row r="374" spans="1:15" hidden="1">
      <c r="A374" s="2669" t="s">
        <v>9120</v>
      </c>
      <c r="B374" s="2669" t="s">
        <v>5169</v>
      </c>
      <c r="C374" s="2669" t="s">
        <v>5298</v>
      </c>
      <c r="D374" s="2669" t="s">
        <v>5299</v>
      </c>
      <c r="E374" s="2669" t="s">
        <v>8204</v>
      </c>
      <c r="F374" s="2669" t="s">
        <v>9163</v>
      </c>
      <c r="G374" s="2669" t="s">
        <v>8980</v>
      </c>
      <c r="H374" s="2669" t="s">
        <v>9055</v>
      </c>
      <c r="I374" s="3025">
        <v>0</v>
      </c>
      <c r="J374" s="3025">
        <v>647.5</v>
      </c>
      <c r="N374" s="1460">
        <v>1</v>
      </c>
      <c r="O374">
        <f t="shared" si="5"/>
        <v>1</v>
      </c>
    </row>
    <row r="375" spans="1:15" hidden="1">
      <c r="H375" t="s">
        <v>8205</v>
      </c>
      <c r="O375">
        <f t="shared" si="5"/>
        <v>0</v>
      </c>
    </row>
    <row r="376" spans="1:15" hidden="1">
      <c r="O376">
        <f t="shared" si="5"/>
        <v>0</v>
      </c>
    </row>
    <row r="377" spans="1:15" hidden="1">
      <c r="H377" s="2668" t="s">
        <v>9164</v>
      </c>
      <c r="O377">
        <f t="shared" si="5"/>
        <v>0</v>
      </c>
    </row>
    <row r="378" spans="1:15" hidden="1">
      <c r="A378" s="2669" t="s">
        <v>9120</v>
      </c>
      <c r="B378" s="2669" t="s">
        <v>5169</v>
      </c>
      <c r="C378" s="2669" t="s">
        <v>5298</v>
      </c>
      <c r="D378" s="2669" t="s">
        <v>5299</v>
      </c>
      <c r="E378" s="2669" t="s">
        <v>8244</v>
      </c>
      <c r="F378" s="2669" t="s">
        <v>9165</v>
      </c>
      <c r="G378" s="2669" t="s">
        <v>8208</v>
      </c>
      <c r="H378" s="2669" t="s">
        <v>8209</v>
      </c>
      <c r="I378" s="3025">
        <v>499.5</v>
      </c>
      <c r="J378" s="3025">
        <v>0</v>
      </c>
      <c r="O378">
        <f t="shared" si="5"/>
        <v>1</v>
      </c>
    </row>
    <row r="379" spans="1:15" hidden="1">
      <c r="A379" s="2669" t="s">
        <v>9120</v>
      </c>
      <c r="B379" s="2669" t="s">
        <v>5169</v>
      </c>
      <c r="C379" s="2669" t="s">
        <v>5298</v>
      </c>
      <c r="D379" s="2669" t="s">
        <v>5299</v>
      </c>
      <c r="E379" s="2669" t="s">
        <v>8244</v>
      </c>
      <c r="F379" s="2669" t="s">
        <v>9165</v>
      </c>
      <c r="G379" s="2669" t="s">
        <v>8980</v>
      </c>
      <c r="H379" s="2669" t="s">
        <v>9055</v>
      </c>
      <c r="I379" s="3025">
        <v>0</v>
      </c>
      <c r="J379" s="3025">
        <v>499.5</v>
      </c>
      <c r="N379" s="1460">
        <v>1</v>
      </c>
      <c r="O379">
        <f t="shared" si="5"/>
        <v>1</v>
      </c>
    </row>
    <row r="380" spans="1:15" hidden="1">
      <c r="H380" t="s">
        <v>8245</v>
      </c>
      <c r="O380">
        <f t="shared" si="5"/>
        <v>0</v>
      </c>
    </row>
    <row r="381" spans="1:15" hidden="1">
      <c r="O381">
        <f t="shared" si="5"/>
        <v>0</v>
      </c>
    </row>
    <row r="382" spans="1:15" hidden="1">
      <c r="H382" s="2668" t="s">
        <v>9166</v>
      </c>
      <c r="O382">
        <f t="shared" si="5"/>
        <v>0</v>
      </c>
    </row>
    <row r="383" spans="1:15" hidden="1">
      <c r="A383" s="2669" t="s">
        <v>9120</v>
      </c>
      <c r="B383" s="2669" t="s">
        <v>5169</v>
      </c>
      <c r="C383" s="2669" t="s">
        <v>5298</v>
      </c>
      <c r="D383" s="2669" t="s">
        <v>5299</v>
      </c>
      <c r="E383" s="2669" t="s">
        <v>8591</v>
      </c>
      <c r="F383" s="2669" t="s">
        <v>9167</v>
      </c>
      <c r="G383" s="2669" t="s">
        <v>8512</v>
      </c>
      <c r="H383" s="2669" t="s">
        <v>8513</v>
      </c>
      <c r="I383" s="3025">
        <v>207.8</v>
      </c>
      <c r="J383" s="3025">
        <v>0</v>
      </c>
      <c r="O383">
        <f t="shared" si="5"/>
        <v>1</v>
      </c>
    </row>
    <row r="384" spans="1:15" hidden="1">
      <c r="A384" s="2669" t="s">
        <v>9120</v>
      </c>
      <c r="B384" s="2669" t="s">
        <v>5169</v>
      </c>
      <c r="C384" s="2669" t="s">
        <v>5298</v>
      </c>
      <c r="D384" s="2669" t="s">
        <v>5299</v>
      </c>
      <c r="E384" s="2669" t="s">
        <v>8591</v>
      </c>
      <c r="F384" s="2669" t="s">
        <v>9167</v>
      </c>
      <c r="G384" s="2669" t="s">
        <v>8980</v>
      </c>
      <c r="H384" s="2669" t="s">
        <v>9055</v>
      </c>
      <c r="I384" s="3025">
        <v>0</v>
      </c>
      <c r="J384" s="3025">
        <v>207.8</v>
      </c>
      <c r="N384" s="1460">
        <v>1</v>
      </c>
      <c r="O384">
        <f t="shared" si="5"/>
        <v>1</v>
      </c>
    </row>
    <row r="385" spans="1:15" hidden="1">
      <c r="H385" t="s">
        <v>8592</v>
      </c>
      <c r="O385">
        <f t="shared" ref="O385:O448" si="6">SUMIF(E:E,E385,N:N)</f>
        <v>0</v>
      </c>
    </row>
    <row r="386" spans="1:15" hidden="1">
      <c r="O386">
        <f t="shared" si="6"/>
        <v>0</v>
      </c>
    </row>
    <row r="387" spans="1:15" hidden="1">
      <c r="H387" s="2668" t="s">
        <v>9168</v>
      </c>
      <c r="O387">
        <f t="shared" si="6"/>
        <v>0</v>
      </c>
    </row>
    <row r="388" spans="1:15" hidden="1">
      <c r="A388" s="2669" t="s">
        <v>9120</v>
      </c>
      <c r="B388" s="2669" t="s">
        <v>5169</v>
      </c>
      <c r="C388" s="2669" t="s">
        <v>5298</v>
      </c>
      <c r="D388" s="2669" t="s">
        <v>5299</v>
      </c>
      <c r="E388" s="2669" t="s">
        <v>7860</v>
      </c>
      <c r="F388" s="2669" t="s">
        <v>9169</v>
      </c>
      <c r="G388" s="2669" t="s">
        <v>5323</v>
      </c>
      <c r="H388" s="2669" t="s">
        <v>4988</v>
      </c>
      <c r="I388" s="3025">
        <v>480</v>
      </c>
      <c r="J388" s="3025">
        <v>0</v>
      </c>
      <c r="O388">
        <f t="shared" si="6"/>
        <v>1</v>
      </c>
    </row>
    <row r="389" spans="1:15" hidden="1">
      <c r="A389" s="2669" t="s">
        <v>9120</v>
      </c>
      <c r="B389" s="2669" t="s">
        <v>5169</v>
      </c>
      <c r="C389" s="2669" t="s">
        <v>5298</v>
      </c>
      <c r="D389" s="2669" t="s">
        <v>5299</v>
      </c>
      <c r="E389" s="2669" t="s">
        <v>7860</v>
      </c>
      <c r="F389" s="2669" t="s">
        <v>9169</v>
      </c>
      <c r="G389" s="2669" t="s">
        <v>8980</v>
      </c>
      <c r="H389" s="2669" t="s">
        <v>9055</v>
      </c>
      <c r="I389" s="3025">
        <v>0</v>
      </c>
      <c r="J389" s="3025">
        <v>480</v>
      </c>
      <c r="N389" s="1460">
        <v>1</v>
      </c>
      <c r="O389">
        <f t="shared" si="6"/>
        <v>1</v>
      </c>
    </row>
    <row r="390" spans="1:15" hidden="1">
      <c r="H390" t="s">
        <v>7861</v>
      </c>
      <c r="O390">
        <f t="shared" si="6"/>
        <v>0</v>
      </c>
    </row>
    <row r="391" spans="1:15" hidden="1">
      <c r="O391">
        <f t="shared" si="6"/>
        <v>0</v>
      </c>
    </row>
    <row r="392" spans="1:15" hidden="1">
      <c r="H392" s="2668" t="s">
        <v>9170</v>
      </c>
      <c r="O392">
        <f t="shared" si="6"/>
        <v>0</v>
      </c>
    </row>
    <row r="393" spans="1:15" hidden="1">
      <c r="A393" s="2669" t="s">
        <v>9120</v>
      </c>
      <c r="B393" s="2669" t="s">
        <v>5169</v>
      </c>
      <c r="C393" s="2669" t="s">
        <v>5298</v>
      </c>
      <c r="D393" s="2669" t="s">
        <v>5299</v>
      </c>
      <c r="E393" s="2669" t="s">
        <v>7862</v>
      </c>
      <c r="F393" s="2669" t="s">
        <v>9171</v>
      </c>
      <c r="G393" s="2669" t="s">
        <v>5323</v>
      </c>
      <c r="H393" s="2669" t="s">
        <v>4988</v>
      </c>
      <c r="I393" s="3025">
        <v>480</v>
      </c>
      <c r="J393" s="3025">
        <v>0</v>
      </c>
      <c r="O393">
        <f t="shared" si="6"/>
        <v>1</v>
      </c>
    </row>
    <row r="394" spans="1:15" hidden="1">
      <c r="A394" s="2669" t="s">
        <v>9120</v>
      </c>
      <c r="B394" s="2669" t="s">
        <v>5169</v>
      </c>
      <c r="C394" s="2669" t="s">
        <v>5298</v>
      </c>
      <c r="D394" s="2669" t="s">
        <v>5299</v>
      </c>
      <c r="E394" s="2669" t="s">
        <v>7862</v>
      </c>
      <c r="F394" s="2669" t="s">
        <v>9171</v>
      </c>
      <c r="G394" s="2669" t="s">
        <v>8980</v>
      </c>
      <c r="H394" s="2669" t="s">
        <v>9055</v>
      </c>
      <c r="I394" s="3025">
        <v>0</v>
      </c>
      <c r="J394" s="3025">
        <v>480</v>
      </c>
      <c r="N394" s="1460">
        <v>1</v>
      </c>
      <c r="O394">
        <f t="shared" si="6"/>
        <v>1</v>
      </c>
    </row>
    <row r="395" spans="1:15" hidden="1">
      <c r="H395" t="s">
        <v>7863</v>
      </c>
      <c r="O395">
        <f t="shared" si="6"/>
        <v>0</v>
      </c>
    </row>
    <row r="396" spans="1:15" hidden="1">
      <c r="O396">
        <f t="shared" si="6"/>
        <v>0</v>
      </c>
    </row>
    <row r="397" spans="1:15" hidden="1">
      <c r="H397" s="2668" t="s">
        <v>9172</v>
      </c>
      <c r="O397">
        <f t="shared" si="6"/>
        <v>0</v>
      </c>
    </row>
    <row r="398" spans="1:15" hidden="1">
      <c r="A398" s="2669" t="s">
        <v>9120</v>
      </c>
      <c r="B398" s="2669" t="s">
        <v>5169</v>
      </c>
      <c r="C398" s="2669" t="s">
        <v>5298</v>
      </c>
      <c r="D398" s="2669" t="s">
        <v>5299</v>
      </c>
      <c r="E398" s="2669" t="s">
        <v>8008</v>
      </c>
      <c r="F398" s="2669" t="s">
        <v>9173</v>
      </c>
      <c r="G398" s="2669" t="s">
        <v>5347</v>
      </c>
      <c r="H398" s="2669" t="s">
        <v>4999</v>
      </c>
      <c r="I398" s="3025">
        <v>392.9</v>
      </c>
      <c r="J398" s="3025">
        <v>0</v>
      </c>
      <c r="O398">
        <f t="shared" si="6"/>
        <v>1</v>
      </c>
    </row>
    <row r="399" spans="1:15" hidden="1">
      <c r="A399" s="2669" t="s">
        <v>9120</v>
      </c>
      <c r="B399" s="2669" t="s">
        <v>5169</v>
      </c>
      <c r="C399" s="2669" t="s">
        <v>5298</v>
      </c>
      <c r="D399" s="2669" t="s">
        <v>5299</v>
      </c>
      <c r="E399" s="2669" t="s">
        <v>8008</v>
      </c>
      <c r="F399" s="2669" t="s">
        <v>9173</v>
      </c>
      <c r="G399" s="2669" t="s">
        <v>8980</v>
      </c>
      <c r="H399" s="2669" t="s">
        <v>9055</v>
      </c>
      <c r="I399" s="3025">
        <v>0</v>
      </c>
      <c r="J399" s="3025">
        <v>392.9</v>
      </c>
      <c r="N399" s="1460">
        <v>1</v>
      </c>
      <c r="O399">
        <f t="shared" si="6"/>
        <v>1</v>
      </c>
    </row>
    <row r="400" spans="1:15" hidden="1">
      <c r="H400" t="s">
        <v>8009</v>
      </c>
      <c r="O400">
        <f t="shared" si="6"/>
        <v>0</v>
      </c>
    </row>
    <row r="401" spans="1:15" hidden="1">
      <c r="O401">
        <f t="shared" si="6"/>
        <v>0</v>
      </c>
    </row>
    <row r="402" spans="1:15" hidden="1">
      <c r="H402" s="2668" t="s">
        <v>9174</v>
      </c>
      <c r="O402">
        <f t="shared" si="6"/>
        <v>0</v>
      </c>
    </row>
    <row r="403" spans="1:15" hidden="1">
      <c r="A403" s="2669" t="s">
        <v>9120</v>
      </c>
      <c r="B403" s="2669" t="s">
        <v>5169</v>
      </c>
      <c r="C403" s="2669" t="s">
        <v>5298</v>
      </c>
      <c r="D403" s="2669" t="s">
        <v>5299</v>
      </c>
      <c r="E403" s="2669" t="s">
        <v>8006</v>
      </c>
      <c r="F403" s="2669" t="s">
        <v>9175</v>
      </c>
      <c r="G403" s="2669" t="s">
        <v>5347</v>
      </c>
      <c r="H403" s="2669" t="s">
        <v>4999</v>
      </c>
      <c r="I403" s="3025">
        <v>364.5</v>
      </c>
      <c r="J403" s="3025">
        <v>0</v>
      </c>
      <c r="O403">
        <f t="shared" si="6"/>
        <v>1</v>
      </c>
    </row>
    <row r="404" spans="1:15" hidden="1">
      <c r="A404" s="2669" t="s">
        <v>9120</v>
      </c>
      <c r="B404" s="2669" t="s">
        <v>5169</v>
      </c>
      <c r="C404" s="2669" t="s">
        <v>5298</v>
      </c>
      <c r="D404" s="2669" t="s">
        <v>5299</v>
      </c>
      <c r="E404" s="2669" t="s">
        <v>8006</v>
      </c>
      <c r="F404" s="2669" t="s">
        <v>9175</v>
      </c>
      <c r="G404" s="2669" t="s">
        <v>8980</v>
      </c>
      <c r="H404" s="2669" t="s">
        <v>9055</v>
      </c>
      <c r="I404" s="3025">
        <v>0</v>
      </c>
      <c r="J404" s="3025">
        <v>364.5</v>
      </c>
      <c r="N404" s="1460">
        <v>1</v>
      </c>
      <c r="O404">
        <f t="shared" si="6"/>
        <v>1</v>
      </c>
    </row>
    <row r="405" spans="1:15" hidden="1">
      <c r="H405" t="s">
        <v>8007</v>
      </c>
      <c r="O405">
        <f t="shared" si="6"/>
        <v>0</v>
      </c>
    </row>
    <row r="406" spans="1:15" hidden="1">
      <c r="O406">
        <f t="shared" si="6"/>
        <v>0</v>
      </c>
    </row>
    <row r="407" spans="1:15" hidden="1">
      <c r="H407" s="2668" t="s">
        <v>9176</v>
      </c>
      <c r="O407">
        <f t="shared" si="6"/>
        <v>0</v>
      </c>
    </row>
    <row r="408" spans="1:15" hidden="1">
      <c r="A408" s="2669" t="s">
        <v>9120</v>
      </c>
      <c r="B408" s="2669" t="s">
        <v>4415</v>
      </c>
      <c r="C408" s="2669" t="s">
        <v>5059</v>
      </c>
      <c r="D408" s="2669" t="s">
        <v>4415</v>
      </c>
      <c r="E408" s="2669" t="s">
        <v>8725</v>
      </c>
      <c r="F408" s="2669" t="s">
        <v>9177</v>
      </c>
      <c r="G408" s="2669" t="s">
        <v>6677</v>
      </c>
      <c r="H408" s="2669" t="s">
        <v>6678</v>
      </c>
      <c r="I408" s="3025">
        <v>336.02</v>
      </c>
      <c r="J408" s="3025">
        <v>0</v>
      </c>
      <c r="O408">
        <f t="shared" si="6"/>
        <v>0</v>
      </c>
    </row>
    <row r="409" spans="1:15" hidden="1">
      <c r="A409" s="2669" t="s">
        <v>9120</v>
      </c>
      <c r="B409" s="2669" t="s">
        <v>4415</v>
      </c>
      <c r="C409" s="2669" t="s">
        <v>5059</v>
      </c>
      <c r="D409" s="2669" t="s">
        <v>4415</v>
      </c>
      <c r="E409" s="2669" t="s">
        <v>8725</v>
      </c>
      <c r="F409" s="2669" t="s">
        <v>9177</v>
      </c>
      <c r="G409" s="2669" t="s">
        <v>5303</v>
      </c>
      <c r="H409" s="2669" t="s">
        <v>5063</v>
      </c>
      <c r="I409" s="3025">
        <v>0</v>
      </c>
      <c r="J409" s="3025">
        <v>0</v>
      </c>
      <c r="O409">
        <f t="shared" si="6"/>
        <v>0</v>
      </c>
    </row>
    <row r="410" spans="1:15" hidden="1">
      <c r="A410" s="2669" t="s">
        <v>9120</v>
      </c>
      <c r="B410" s="2669" t="s">
        <v>4415</v>
      </c>
      <c r="C410" s="2669" t="s">
        <v>5059</v>
      </c>
      <c r="D410" s="2669" t="s">
        <v>4415</v>
      </c>
      <c r="E410" s="2669" t="s">
        <v>8725</v>
      </c>
      <c r="F410" s="2669" t="s">
        <v>9177</v>
      </c>
      <c r="G410" s="2669" t="s">
        <v>5311</v>
      </c>
      <c r="H410" s="2669" t="s">
        <v>5064</v>
      </c>
      <c r="I410" s="3025">
        <v>0</v>
      </c>
      <c r="J410" s="3025">
        <v>336.02</v>
      </c>
      <c r="O410">
        <f t="shared" si="6"/>
        <v>0</v>
      </c>
    </row>
    <row r="411" spans="1:15" hidden="1">
      <c r="H411" t="s">
        <v>8726</v>
      </c>
      <c r="O411">
        <f t="shared" si="6"/>
        <v>0</v>
      </c>
    </row>
    <row r="412" spans="1:15" hidden="1">
      <c r="O412">
        <f t="shared" si="6"/>
        <v>0</v>
      </c>
    </row>
    <row r="413" spans="1:15" hidden="1">
      <c r="H413" s="2668" t="s">
        <v>9178</v>
      </c>
      <c r="O413">
        <f t="shared" si="6"/>
        <v>0</v>
      </c>
    </row>
    <row r="414" spans="1:15" hidden="1">
      <c r="A414" s="2669" t="s">
        <v>9120</v>
      </c>
      <c r="B414" s="2669" t="s">
        <v>5071</v>
      </c>
      <c r="C414" s="2669" t="s">
        <v>9011</v>
      </c>
      <c r="D414" s="2669" t="s">
        <v>5071</v>
      </c>
      <c r="E414" s="2669" t="s">
        <v>7384</v>
      </c>
      <c r="F414" s="2669" t="s">
        <v>9179</v>
      </c>
      <c r="G414" s="2669" t="s">
        <v>5311</v>
      </c>
      <c r="H414" s="2669" t="s">
        <v>5015</v>
      </c>
      <c r="I414" s="3025">
        <v>56</v>
      </c>
      <c r="J414" s="3025">
        <v>0</v>
      </c>
      <c r="O414">
        <f t="shared" si="6"/>
        <v>0</v>
      </c>
    </row>
    <row r="415" spans="1:15" hidden="1">
      <c r="A415" s="2669" t="s">
        <v>9120</v>
      </c>
      <c r="B415" s="2669" t="s">
        <v>5071</v>
      </c>
      <c r="C415" s="2669" t="s">
        <v>9011</v>
      </c>
      <c r="D415" s="2669" t="s">
        <v>5071</v>
      </c>
      <c r="E415" s="2669" t="s">
        <v>7384</v>
      </c>
      <c r="F415" s="2669" t="s">
        <v>9179</v>
      </c>
      <c r="G415" s="2669" t="s">
        <v>5297</v>
      </c>
      <c r="H415" s="2669" t="s">
        <v>5075</v>
      </c>
      <c r="I415" s="3025">
        <v>0</v>
      </c>
      <c r="J415" s="3025">
        <v>56</v>
      </c>
      <c r="O415">
        <f t="shared" si="6"/>
        <v>0</v>
      </c>
    </row>
    <row r="416" spans="1:15" hidden="1">
      <c r="H416" t="s">
        <v>7385</v>
      </c>
      <c r="O416">
        <f t="shared" si="6"/>
        <v>0</v>
      </c>
    </row>
    <row r="417" spans="1:15" hidden="1">
      <c r="O417">
        <f t="shared" si="6"/>
        <v>0</v>
      </c>
    </row>
    <row r="418" spans="1:15" hidden="1">
      <c r="H418" s="2668" t="s">
        <v>9180</v>
      </c>
      <c r="O418">
        <f t="shared" si="6"/>
        <v>0</v>
      </c>
    </row>
    <row r="419" spans="1:15" hidden="1">
      <c r="A419" s="2669" t="s">
        <v>9120</v>
      </c>
      <c r="B419" s="2669" t="s">
        <v>5071</v>
      </c>
      <c r="C419" s="2669" t="s">
        <v>9011</v>
      </c>
      <c r="D419" s="2669" t="s">
        <v>5071</v>
      </c>
      <c r="E419" s="2669" t="s">
        <v>7386</v>
      </c>
      <c r="F419" s="2669" t="s">
        <v>9181</v>
      </c>
      <c r="G419" s="2669" t="s">
        <v>5311</v>
      </c>
      <c r="H419" s="2669" t="s">
        <v>5015</v>
      </c>
      <c r="I419" s="3025">
        <v>4406.8599999999997</v>
      </c>
      <c r="J419" s="3025">
        <v>0</v>
      </c>
      <c r="O419">
        <f t="shared" si="6"/>
        <v>0</v>
      </c>
    </row>
    <row r="420" spans="1:15" hidden="1">
      <c r="A420" s="2669" t="s">
        <v>9120</v>
      </c>
      <c r="B420" s="2669" t="s">
        <v>5071</v>
      </c>
      <c r="C420" s="2669" t="s">
        <v>9011</v>
      </c>
      <c r="D420" s="2669" t="s">
        <v>5071</v>
      </c>
      <c r="E420" s="2669" t="s">
        <v>7386</v>
      </c>
      <c r="F420" s="2669" t="s">
        <v>9181</v>
      </c>
      <c r="G420" s="2669" t="s">
        <v>5297</v>
      </c>
      <c r="H420" s="2669" t="s">
        <v>5075</v>
      </c>
      <c r="I420" s="3025">
        <v>0</v>
      </c>
      <c r="J420" s="3025">
        <v>4406.8599999999997</v>
      </c>
      <c r="O420">
        <f t="shared" si="6"/>
        <v>0</v>
      </c>
    </row>
    <row r="421" spans="1:15" hidden="1">
      <c r="H421" t="s">
        <v>7385</v>
      </c>
      <c r="O421">
        <f t="shared" si="6"/>
        <v>0</v>
      </c>
    </row>
    <row r="422" spans="1:15" hidden="1">
      <c r="O422">
        <f t="shared" si="6"/>
        <v>0</v>
      </c>
    </row>
    <row r="423" spans="1:15" hidden="1">
      <c r="H423" s="2668" t="s">
        <v>9182</v>
      </c>
      <c r="O423">
        <f t="shared" si="6"/>
        <v>0</v>
      </c>
    </row>
    <row r="424" spans="1:15" hidden="1">
      <c r="A424" s="2669" t="s">
        <v>9120</v>
      </c>
      <c r="B424" s="2669" t="s">
        <v>5071</v>
      </c>
      <c r="C424" s="2669" t="s">
        <v>9011</v>
      </c>
      <c r="D424" s="2669" t="s">
        <v>5071</v>
      </c>
      <c r="E424" s="2669" t="s">
        <v>7387</v>
      </c>
      <c r="F424" s="2669" t="s">
        <v>9183</v>
      </c>
      <c r="G424" s="2669" t="s">
        <v>5311</v>
      </c>
      <c r="H424" s="2669" t="s">
        <v>5015</v>
      </c>
      <c r="I424" s="3025">
        <v>25</v>
      </c>
      <c r="J424" s="3025">
        <v>0</v>
      </c>
      <c r="O424">
        <f t="shared" si="6"/>
        <v>0</v>
      </c>
    </row>
    <row r="425" spans="1:15" hidden="1">
      <c r="A425" s="2669" t="s">
        <v>9120</v>
      </c>
      <c r="B425" s="2669" t="s">
        <v>5071</v>
      </c>
      <c r="C425" s="2669" t="s">
        <v>9011</v>
      </c>
      <c r="D425" s="2669" t="s">
        <v>5071</v>
      </c>
      <c r="E425" s="2669" t="s">
        <v>7387</v>
      </c>
      <c r="F425" s="2669" t="s">
        <v>9183</v>
      </c>
      <c r="G425" s="2669" t="s">
        <v>5297</v>
      </c>
      <c r="H425" s="2669" t="s">
        <v>5075</v>
      </c>
      <c r="I425" s="3025">
        <v>0</v>
      </c>
      <c r="J425" s="3025">
        <v>25</v>
      </c>
      <c r="O425">
        <f t="shared" si="6"/>
        <v>0</v>
      </c>
    </row>
    <row r="426" spans="1:15" hidden="1">
      <c r="H426" t="s">
        <v>7385</v>
      </c>
      <c r="O426">
        <f t="shared" si="6"/>
        <v>0</v>
      </c>
    </row>
    <row r="427" spans="1:15" hidden="1">
      <c r="O427">
        <f t="shared" si="6"/>
        <v>0</v>
      </c>
    </row>
    <row r="428" spans="1:15" hidden="1">
      <c r="H428" s="2668" t="s">
        <v>9184</v>
      </c>
      <c r="O428">
        <f t="shared" si="6"/>
        <v>0</v>
      </c>
    </row>
    <row r="429" spans="1:15" hidden="1">
      <c r="A429" s="2669" t="s">
        <v>9120</v>
      </c>
      <c r="B429" s="2669" t="s">
        <v>5071</v>
      </c>
      <c r="C429" s="2669" t="s">
        <v>9011</v>
      </c>
      <c r="D429" s="2669" t="s">
        <v>5071</v>
      </c>
      <c r="E429" s="2669" t="s">
        <v>7388</v>
      </c>
      <c r="F429" s="2669" t="s">
        <v>9185</v>
      </c>
      <c r="G429" s="2669" t="s">
        <v>5311</v>
      </c>
      <c r="H429" s="2669" t="s">
        <v>5015</v>
      </c>
      <c r="I429" s="3025">
        <v>10</v>
      </c>
      <c r="J429" s="3025">
        <v>0</v>
      </c>
      <c r="O429">
        <f t="shared" si="6"/>
        <v>0</v>
      </c>
    </row>
    <row r="430" spans="1:15" hidden="1">
      <c r="A430" s="2669" t="s">
        <v>9120</v>
      </c>
      <c r="B430" s="2669" t="s">
        <v>5071</v>
      </c>
      <c r="C430" s="2669" t="s">
        <v>9011</v>
      </c>
      <c r="D430" s="2669" t="s">
        <v>5071</v>
      </c>
      <c r="E430" s="2669" t="s">
        <v>7388</v>
      </c>
      <c r="F430" s="2669" t="s">
        <v>9185</v>
      </c>
      <c r="G430" s="2669" t="s">
        <v>5297</v>
      </c>
      <c r="H430" s="2669" t="s">
        <v>5075</v>
      </c>
      <c r="I430" s="3025">
        <v>0</v>
      </c>
      <c r="J430" s="3025">
        <v>10</v>
      </c>
      <c r="O430">
        <f t="shared" si="6"/>
        <v>0</v>
      </c>
    </row>
    <row r="431" spans="1:15" hidden="1">
      <c r="H431" t="s">
        <v>7385</v>
      </c>
      <c r="O431">
        <f t="shared" si="6"/>
        <v>0</v>
      </c>
    </row>
    <row r="432" spans="1:15" hidden="1">
      <c r="O432">
        <f t="shared" si="6"/>
        <v>0</v>
      </c>
    </row>
    <row r="433" spans="1:15" hidden="1">
      <c r="H433" s="2668" t="s">
        <v>9186</v>
      </c>
      <c r="O433">
        <f t="shared" si="6"/>
        <v>0</v>
      </c>
    </row>
    <row r="434" spans="1:15" hidden="1">
      <c r="A434" s="2669" t="s">
        <v>9120</v>
      </c>
      <c r="B434" s="2669"/>
      <c r="C434" s="2669"/>
      <c r="D434" s="2669" t="s">
        <v>5073</v>
      </c>
      <c r="E434" s="2669" t="s">
        <v>7389</v>
      </c>
      <c r="F434" s="2669" t="s">
        <v>9187</v>
      </c>
      <c r="G434" s="2669" t="s">
        <v>5306</v>
      </c>
      <c r="H434" s="2669" t="s">
        <v>4937</v>
      </c>
      <c r="I434" s="3025">
        <v>14059.77</v>
      </c>
      <c r="J434" s="3025">
        <v>0</v>
      </c>
      <c r="O434">
        <f t="shared" si="6"/>
        <v>0</v>
      </c>
    </row>
    <row r="435" spans="1:15" hidden="1">
      <c r="A435" s="2669" t="s">
        <v>9120</v>
      </c>
      <c r="B435" s="2669"/>
      <c r="C435" s="2669"/>
      <c r="D435" s="2669" t="s">
        <v>5073</v>
      </c>
      <c r="E435" s="2669" t="s">
        <v>7389</v>
      </c>
      <c r="F435" s="2669" t="s">
        <v>9187</v>
      </c>
      <c r="G435" s="2669" t="s">
        <v>5297</v>
      </c>
      <c r="H435" s="2669" t="s">
        <v>5075</v>
      </c>
      <c r="I435" s="3025">
        <v>0</v>
      </c>
      <c r="J435" s="3025">
        <v>14059.77</v>
      </c>
      <c r="O435">
        <f t="shared" si="6"/>
        <v>0</v>
      </c>
    </row>
    <row r="436" spans="1:15" hidden="1">
      <c r="H436" t="s">
        <v>7390</v>
      </c>
      <c r="O436">
        <f t="shared" si="6"/>
        <v>0</v>
      </c>
    </row>
    <row r="437" spans="1:15" hidden="1">
      <c r="O437">
        <f t="shared" si="6"/>
        <v>0</v>
      </c>
    </row>
    <row r="438" spans="1:15" hidden="1">
      <c r="H438" s="2668" t="s">
        <v>9188</v>
      </c>
      <c r="O438">
        <f t="shared" si="6"/>
        <v>0</v>
      </c>
    </row>
    <row r="439" spans="1:15" hidden="1">
      <c r="A439" s="2669" t="s">
        <v>9189</v>
      </c>
      <c r="B439" s="2669" t="s">
        <v>4415</v>
      </c>
      <c r="C439" s="2669" t="s">
        <v>5059</v>
      </c>
      <c r="D439" s="2669" t="s">
        <v>4415</v>
      </c>
      <c r="E439" s="2669" t="s">
        <v>8719</v>
      </c>
      <c r="F439" s="2669" t="s">
        <v>9190</v>
      </c>
      <c r="G439" s="2669" t="s">
        <v>5308</v>
      </c>
      <c r="H439" s="2669" t="s">
        <v>4921</v>
      </c>
      <c r="I439" s="3025">
        <v>150</v>
      </c>
      <c r="J439" s="3025">
        <v>0</v>
      </c>
      <c r="O439">
        <f t="shared" si="6"/>
        <v>0</v>
      </c>
    </row>
    <row r="440" spans="1:15" hidden="1">
      <c r="A440" s="2669" t="s">
        <v>9189</v>
      </c>
      <c r="B440" s="2669" t="s">
        <v>4415</v>
      </c>
      <c r="C440" s="2669" t="s">
        <v>5059</v>
      </c>
      <c r="D440" s="2669" t="s">
        <v>4415</v>
      </c>
      <c r="E440" s="2669" t="s">
        <v>8719</v>
      </c>
      <c r="F440" s="2669" t="s">
        <v>9190</v>
      </c>
      <c r="G440" s="2669" t="s">
        <v>5356</v>
      </c>
      <c r="H440" s="2669" t="s">
        <v>5025</v>
      </c>
      <c r="I440" s="3025">
        <v>1250</v>
      </c>
      <c r="J440" s="3025">
        <v>0</v>
      </c>
      <c r="O440">
        <f t="shared" si="6"/>
        <v>0</v>
      </c>
    </row>
    <row r="441" spans="1:15" hidden="1">
      <c r="A441" s="2669" t="s">
        <v>9189</v>
      </c>
      <c r="B441" s="2669" t="s">
        <v>4415</v>
      </c>
      <c r="C441" s="2669" t="s">
        <v>5059</v>
      </c>
      <c r="D441" s="2669" t="s">
        <v>4415</v>
      </c>
      <c r="E441" s="2669" t="s">
        <v>8719</v>
      </c>
      <c r="F441" s="2669" t="s">
        <v>9190</v>
      </c>
      <c r="G441" s="2669" t="s">
        <v>5303</v>
      </c>
      <c r="H441" s="2669" t="s">
        <v>5063</v>
      </c>
      <c r="I441" s="3025">
        <v>0</v>
      </c>
      <c r="J441" s="3025">
        <v>0</v>
      </c>
      <c r="O441">
        <f t="shared" si="6"/>
        <v>0</v>
      </c>
    </row>
    <row r="442" spans="1:15" hidden="1">
      <c r="A442" s="2669" t="s">
        <v>9189</v>
      </c>
      <c r="B442" s="2669" t="s">
        <v>4415</v>
      </c>
      <c r="C442" s="2669" t="s">
        <v>5059</v>
      </c>
      <c r="D442" s="2669" t="s">
        <v>4415</v>
      </c>
      <c r="E442" s="2669" t="s">
        <v>8719</v>
      </c>
      <c r="F442" s="2669" t="s">
        <v>9190</v>
      </c>
      <c r="G442" s="2669" t="s">
        <v>5311</v>
      </c>
      <c r="H442" s="2669" t="s">
        <v>5064</v>
      </c>
      <c r="I442" s="3025">
        <v>0</v>
      </c>
      <c r="J442" s="3025">
        <v>1400</v>
      </c>
      <c r="O442">
        <f t="shared" si="6"/>
        <v>0</v>
      </c>
    </row>
    <row r="443" spans="1:15" hidden="1">
      <c r="H443" t="s">
        <v>8720</v>
      </c>
      <c r="O443">
        <f t="shared" si="6"/>
        <v>0</v>
      </c>
    </row>
    <row r="444" spans="1:15" hidden="1">
      <c r="O444">
        <f t="shared" si="6"/>
        <v>0</v>
      </c>
    </row>
    <row r="445" spans="1:15" hidden="1">
      <c r="H445" s="2668" t="s">
        <v>9191</v>
      </c>
      <c r="O445">
        <f t="shared" si="6"/>
        <v>0</v>
      </c>
    </row>
    <row r="446" spans="1:15" hidden="1">
      <c r="A446" s="2669" t="s">
        <v>9189</v>
      </c>
      <c r="B446" s="2669" t="s">
        <v>9192</v>
      </c>
      <c r="C446" s="2669" t="s">
        <v>9193</v>
      </c>
      <c r="D446" s="2669" t="s">
        <v>9192</v>
      </c>
      <c r="E446" s="2669" t="s">
        <v>9194</v>
      </c>
      <c r="F446" s="2669" t="s">
        <v>9195</v>
      </c>
      <c r="G446" s="2669" t="s">
        <v>5297</v>
      </c>
      <c r="H446" s="2669" t="s">
        <v>4934</v>
      </c>
      <c r="I446" s="3025">
        <v>119955</v>
      </c>
      <c r="J446" s="3025">
        <v>0</v>
      </c>
      <c r="O446">
        <f t="shared" si="6"/>
        <v>0</v>
      </c>
    </row>
    <row r="447" spans="1:15" hidden="1">
      <c r="A447" s="2669" t="s">
        <v>9189</v>
      </c>
      <c r="B447" s="2669" t="s">
        <v>9192</v>
      </c>
      <c r="C447" s="2669" t="s">
        <v>9193</v>
      </c>
      <c r="D447" s="2669" t="s">
        <v>9192</v>
      </c>
      <c r="E447" s="2669" t="s">
        <v>9194</v>
      </c>
      <c r="F447" s="2669" t="s">
        <v>9195</v>
      </c>
      <c r="G447" s="2669" t="s">
        <v>5541</v>
      </c>
      <c r="H447" s="2669" t="s">
        <v>9196</v>
      </c>
      <c r="I447" s="3025">
        <v>0</v>
      </c>
      <c r="J447" s="3025">
        <v>119955</v>
      </c>
      <c r="O447">
        <f t="shared" si="6"/>
        <v>0</v>
      </c>
    </row>
    <row r="448" spans="1:15" hidden="1">
      <c r="H448" t="s">
        <v>9197</v>
      </c>
      <c r="O448">
        <f t="shared" si="6"/>
        <v>0</v>
      </c>
    </row>
    <row r="449" spans="1:15" hidden="1">
      <c r="O449">
        <f t="shared" ref="O449:O512" si="7">SUMIF(E:E,E449,N:N)</f>
        <v>0</v>
      </c>
    </row>
    <row r="450" spans="1:15" hidden="1">
      <c r="H450" s="2668" t="s">
        <v>9198</v>
      </c>
      <c r="O450">
        <f t="shared" si="7"/>
        <v>0</v>
      </c>
    </row>
    <row r="451" spans="1:15" hidden="1">
      <c r="A451" s="2669" t="s">
        <v>9199</v>
      </c>
      <c r="B451" s="2669" t="s">
        <v>4415</v>
      </c>
      <c r="C451" s="2669" t="s">
        <v>5059</v>
      </c>
      <c r="D451" s="2669" t="s">
        <v>4415</v>
      </c>
      <c r="E451" s="2669" t="s">
        <v>8717</v>
      </c>
      <c r="F451" s="2669" t="s">
        <v>9200</v>
      </c>
      <c r="G451" s="2669" t="s">
        <v>5308</v>
      </c>
      <c r="H451" s="2669" t="s">
        <v>4921</v>
      </c>
      <c r="I451" s="3025">
        <v>6</v>
      </c>
      <c r="J451" s="3025">
        <v>0</v>
      </c>
      <c r="O451">
        <f t="shared" si="7"/>
        <v>0</v>
      </c>
    </row>
    <row r="452" spans="1:15" hidden="1">
      <c r="A452" s="2669" t="s">
        <v>9199</v>
      </c>
      <c r="B452" s="2669" t="s">
        <v>4415</v>
      </c>
      <c r="C452" s="2669" t="s">
        <v>5059</v>
      </c>
      <c r="D452" s="2669" t="s">
        <v>4415</v>
      </c>
      <c r="E452" s="2669" t="s">
        <v>8717</v>
      </c>
      <c r="F452" s="2669" t="s">
        <v>9200</v>
      </c>
      <c r="G452" s="2669" t="s">
        <v>5356</v>
      </c>
      <c r="H452" s="2669" t="s">
        <v>5025</v>
      </c>
      <c r="I452" s="3025">
        <v>50</v>
      </c>
      <c r="J452" s="3025">
        <v>0</v>
      </c>
      <c r="O452">
        <f t="shared" si="7"/>
        <v>0</v>
      </c>
    </row>
    <row r="453" spans="1:15" hidden="1">
      <c r="A453" s="2669" t="s">
        <v>9199</v>
      </c>
      <c r="B453" s="2669" t="s">
        <v>4415</v>
      </c>
      <c r="C453" s="2669" t="s">
        <v>5059</v>
      </c>
      <c r="D453" s="2669" t="s">
        <v>4415</v>
      </c>
      <c r="E453" s="2669" t="s">
        <v>8717</v>
      </c>
      <c r="F453" s="2669" t="s">
        <v>9200</v>
      </c>
      <c r="G453" s="2669" t="s">
        <v>5303</v>
      </c>
      <c r="H453" s="2669" t="s">
        <v>5063</v>
      </c>
      <c r="I453" s="3025">
        <v>0</v>
      </c>
      <c r="J453" s="3025">
        <v>0</v>
      </c>
      <c r="O453">
        <f t="shared" si="7"/>
        <v>0</v>
      </c>
    </row>
    <row r="454" spans="1:15" hidden="1">
      <c r="A454" s="2669" t="s">
        <v>9199</v>
      </c>
      <c r="B454" s="2669" t="s">
        <v>4415</v>
      </c>
      <c r="C454" s="2669" t="s">
        <v>5059</v>
      </c>
      <c r="D454" s="2669" t="s">
        <v>4415</v>
      </c>
      <c r="E454" s="2669" t="s">
        <v>8717</v>
      </c>
      <c r="F454" s="2669" t="s">
        <v>9200</v>
      </c>
      <c r="G454" s="2669" t="s">
        <v>5311</v>
      </c>
      <c r="H454" s="2669" t="s">
        <v>5064</v>
      </c>
      <c r="I454" s="3025">
        <v>0</v>
      </c>
      <c r="J454" s="3025">
        <v>56</v>
      </c>
      <c r="O454">
        <f t="shared" si="7"/>
        <v>0</v>
      </c>
    </row>
    <row r="455" spans="1:15" hidden="1">
      <c r="H455" t="s">
        <v>8718</v>
      </c>
      <c r="O455">
        <f t="shared" si="7"/>
        <v>0</v>
      </c>
    </row>
    <row r="456" spans="1:15" hidden="1">
      <c r="O456">
        <f t="shared" si="7"/>
        <v>0</v>
      </c>
    </row>
    <row r="457" spans="1:15" hidden="1">
      <c r="H457" s="2668" t="s">
        <v>9201</v>
      </c>
      <c r="O457">
        <f t="shared" si="7"/>
        <v>0</v>
      </c>
    </row>
    <row r="458" spans="1:15" hidden="1">
      <c r="A458" s="2669" t="s">
        <v>9202</v>
      </c>
      <c r="B458" s="2669" t="s">
        <v>9192</v>
      </c>
      <c r="C458" s="2669" t="s">
        <v>9193</v>
      </c>
      <c r="D458" s="2669" t="s">
        <v>9192</v>
      </c>
      <c r="E458" s="2669" t="s">
        <v>9203</v>
      </c>
      <c r="F458" s="2669" t="s">
        <v>9204</v>
      </c>
      <c r="G458" s="2669" t="s">
        <v>5349</v>
      </c>
      <c r="H458" s="2669" t="s">
        <v>4931</v>
      </c>
      <c r="I458" s="3025">
        <v>45</v>
      </c>
      <c r="J458" s="3025">
        <v>0</v>
      </c>
      <c r="O458">
        <f t="shared" si="7"/>
        <v>0</v>
      </c>
    </row>
    <row r="459" spans="1:15" hidden="1">
      <c r="A459" s="2669" t="s">
        <v>9202</v>
      </c>
      <c r="B459" s="2669" t="s">
        <v>9192</v>
      </c>
      <c r="C459" s="2669" t="s">
        <v>9193</v>
      </c>
      <c r="D459" s="2669" t="s">
        <v>9192</v>
      </c>
      <c r="E459" s="2669" t="s">
        <v>9203</v>
      </c>
      <c r="F459" s="2669" t="s">
        <v>9204</v>
      </c>
      <c r="G459" s="2669" t="s">
        <v>5541</v>
      </c>
      <c r="H459" s="2669" t="s">
        <v>9196</v>
      </c>
      <c r="I459" s="3025">
        <v>0</v>
      </c>
      <c r="J459" s="3025">
        <v>45</v>
      </c>
      <c r="O459">
        <f t="shared" si="7"/>
        <v>0</v>
      </c>
    </row>
    <row r="460" spans="1:15" hidden="1">
      <c r="H460" t="s">
        <v>9205</v>
      </c>
      <c r="O460">
        <f t="shared" si="7"/>
        <v>0</v>
      </c>
    </row>
    <row r="461" spans="1:15" hidden="1">
      <c r="O461">
        <f t="shared" si="7"/>
        <v>0</v>
      </c>
    </row>
    <row r="462" spans="1:15" hidden="1">
      <c r="H462" s="2668" t="s">
        <v>9206</v>
      </c>
      <c r="O462">
        <f t="shared" si="7"/>
        <v>0</v>
      </c>
    </row>
    <row r="463" spans="1:15" hidden="1">
      <c r="A463" s="2669" t="s">
        <v>9202</v>
      </c>
      <c r="B463" s="2669" t="s">
        <v>4416</v>
      </c>
      <c r="C463" s="2669" t="s">
        <v>9207</v>
      </c>
      <c r="D463" s="2669" t="s">
        <v>4416</v>
      </c>
      <c r="E463" s="2669" t="s">
        <v>7410</v>
      </c>
      <c r="F463" s="2669" t="s">
        <v>9208</v>
      </c>
      <c r="G463" s="2669" t="s">
        <v>5541</v>
      </c>
      <c r="H463" s="2669" t="s">
        <v>5542</v>
      </c>
      <c r="I463" s="3025">
        <v>120000</v>
      </c>
      <c r="J463" s="3025">
        <v>0</v>
      </c>
      <c r="O463">
        <f t="shared" si="7"/>
        <v>0</v>
      </c>
    </row>
    <row r="464" spans="1:15">
      <c r="A464" s="2669" t="s">
        <v>9202</v>
      </c>
      <c r="B464" s="2669" t="s">
        <v>4416</v>
      </c>
      <c r="C464" s="2669" t="s">
        <v>9207</v>
      </c>
      <c r="D464" s="2669" t="s">
        <v>4416</v>
      </c>
      <c r="E464" s="2669" t="s">
        <v>7410</v>
      </c>
      <c r="F464" s="2669" t="s">
        <v>9208</v>
      </c>
      <c r="G464" s="2669" t="s">
        <v>6260</v>
      </c>
      <c r="H464" s="2669" t="s">
        <v>9209</v>
      </c>
      <c r="I464" s="3025">
        <v>0</v>
      </c>
      <c r="J464" s="3025">
        <v>120000</v>
      </c>
      <c r="O464">
        <f t="shared" si="7"/>
        <v>0</v>
      </c>
    </row>
    <row r="465" spans="1:15" hidden="1">
      <c r="H465" t="s">
        <v>7411</v>
      </c>
      <c r="O465">
        <f t="shared" si="7"/>
        <v>0</v>
      </c>
    </row>
    <row r="466" spans="1:15" hidden="1">
      <c r="O466">
        <f t="shared" si="7"/>
        <v>0</v>
      </c>
    </row>
    <row r="467" spans="1:15" hidden="1">
      <c r="H467" s="2668" t="s">
        <v>9210</v>
      </c>
      <c r="O467">
        <f t="shared" si="7"/>
        <v>0</v>
      </c>
    </row>
    <row r="468" spans="1:15" hidden="1">
      <c r="A468" s="2669" t="s">
        <v>9211</v>
      </c>
      <c r="B468" s="2669" t="s">
        <v>4415</v>
      </c>
      <c r="C468" s="2669" t="s">
        <v>5059</v>
      </c>
      <c r="D468" s="2669" t="s">
        <v>4415</v>
      </c>
      <c r="E468" s="2669" t="s">
        <v>7876</v>
      </c>
      <c r="F468" s="2669" t="s">
        <v>9212</v>
      </c>
      <c r="G468" s="2669" t="s">
        <v>5308</v>
      </c>
      <c r="H468" s="2669" t="s">
        <v>4921</v>
      </c>
      <c r="I468" s="3025">
        <v>2.68</v>
      </c>
      <c r="J468" s="3025">
        <v>0</v>
      </c>
      <c r="O468">
        <f t="shared" si="7"/>
        <v>0</v>
      </c>
    </row>
    <row r="469" spans="1:15" hidden="1">
      <c r="A469" s="2669" t="s">
        <v>9211</v>
      </c>
      <c r="B469" s="2669" t="s">
        <v>4415</v>
      </c>
      <c r="C469" s="2669" t="s">
        <v>5059</v>
      </c>
      <c r="D469" s="2669" t="s">
        <v>4415</v>
      </c>
      <c r="E469" s="2669" t="s">
        <v>7876</v>
      </c>
      <c r="F469" s="2669" t="s">
        <v>9212</v>
      </c>
      <c r="G469" s="2669" t="s">
        <v>5337</v>
      </c>
      <c r="H469" s="2669" t="s">
        <v>4992</v>
      </c>
      <c r="I469" s="3025">
        <v>22.32</v>
      </c>
      <c r="J469" s="3025">
        <v>0</v>
      </c>
      <c r="O469">
        <f t="shared" si="7"/>
        <v>0</v>
      </c>
    </row>
    <row r="470" spans="1:15" hidden="1">
      <c r="A470" s="2669" t="s">
        <v>9211</v>
      </c>
      <c r="B470" s="2669" t="s">
        <v>4415</v>
      </c>
      <c r="C470" s="2669" t="s">
        <v>5059</v>
      </c>
      <c r="D470" s="2669" t="s">
        <v>4415</v>
      </c>
      <c r="E470" s="2669" t="s">
        <v>7876</v>
      </c>
      <c r="F470" s="2669" t="s">
        <v>9212</v>
      </c>
      <c r="G470" s="2669" t="s">
        <v>5303</v>
      </c>
      <c r="H470" s="2669" t="s">
        <v>5063</v>
      </c>
      <c r="I470" s="3025">
        <v>0</v>
      </c>
      <c r="J470" s="3025">
        <v>0</v>
      </c>
      <c r="O470">
        <f t="shared" si="7"/>
        <v>0</v>
      </c>
    </row>
    <row r="471" spans="1:15" hidden="1">
      <c r="A471" s="2669" t="s">
        <v>9211</v>
      </c>
      <c r="B471" s="2669" t="s">
        <v>4415</v>
      </c>
      <c r="C471" s="2669" t="s">
        <v>5059</v>
      </c>
      <c r="D471" s="2669" t="s">
        <v>4415</v>
      </c>
      <c r="E471" s="2669" t="s">
        <v>7876</v>
      </c>
      <c r="F471" s="2669" t="s">
        <v>9212</v>
      </c>
      <c r="G471" s="2669" t="s">
        <v>5311</v>
      </c>
      <c r="H471" s="2669" t="s">
        <v>5064</v>
      </c>
      <c r="I471" s="3025">
        <v>0</v>
      </c>
      <c r="J471" s="3025">
        <v>25</v>
      </c>
      <c r="O471">
        <f t="shared" si="7"/>
        <v>0</v>
      </c>
    </row>
    <row r="472" spans="1:15" hidden="1">
      <c r="H472" t="s">
        <v>7877</v>
      </c>
      <c r="O472">
        <f t="shared" si="7"/>
        <v>0</v>
      </c>
    </row>
    <row r="473" spans="1:15" hidden="1">
      <c r="O473">
        <f t="shared" si="7"/>
        <v>0</v>
      </c>
    </row>
    <row r="474" spans="1:15" hidden="1">
      <c r="H474" s="2668" t="s">
        <v>9213</v>
      </c>
      <c r="O474">
        <f t="shared" si="7"/>
        <v>0</v>
      </c>
    </row>
    <row r="475" spans="1:15" hidden="1">
      <c r="A475" s="2669" t="s">
        <v>9214</v>
      </c>
      <c r="B475" s="2669" t="s">
        <v>4415</v>
      </c>
      <c r="C475" s="2669" t="s">
        <v>5059</v>
      </c>
      <c r="D475" s="2669" t="s">
        <v>4415</v>
      </c>
      <c r="E475" s="2669" t="s">
        <v>7895</v>
      </c>
      <c r="F475" s="2669" t="s">
        <v>9215</v>
      </c>
      <c r="G475" s="2669" t="s">
        <v>5308</v>
      </c>
      <c r="H475" s="2669" t="s">
        <v>4921</v>
      </c>
      <c r="I475" s="3025">
        <v>6.73</v>
      </c>
      <c r="J475" s="3025">
        <v>0</v>
      </c>
      <c r="O475">
        <f t="shared" si="7"/>
        <v>0</v>
      </c>
    </row>
    <row r="476" spans="1:15" hidden="1">
      <c r="A476" s="2669" t="s">
        <v>9214</v>
      </c>
      <c r="B476" s="2669" t="s">
        <v>4415</v>
      </c>
      <c r="C476" s="2669" t="s">
        <v>5059</v>
      </c>
      <c r="D476" s="2669" t="s">
        <v>4415</v>
      </c>
      <c r="E476" s="2669" t="s">
        <v>7895</v>
      </c>
      <c r="F476" s="2669" t="s">
        <v>9215</v>
      </c>
      <c r="G476" s="2669" t="s">
        <v>5328</v>
      </c>
      <c r="H476" s="2669" t="s">
        <v>4994</v>
      </c>
      <c r="I476" s="3025">
        <v>56.08</v>
      </c>
      <c r="J476" s="3025">
        <v>0</v>
      </c>
      <c r="O476">
        <f t="shared" si="7"/>
        <v>0</v>
      </c>
    </row>
    <row r="477" spans="1:15" hidden="1">
      <c r="A477" s="2669" t="s">
        <v>9214</v>
      </c>
      <c r="B477" s="2669" t="s">
        <v>4415</v>
      </c>
      <c r="C477" s="2669" t="s">
        <v>5059</v>
      </c>
      <c r="D477" s="2669" t="s">
        <v>4415</v>
      </c>
      <c r="E477" s="2669" t="s">
        <v>7895</v>
      </c>
      <c r="F477" s="2669" t="s">
        <v>9215</v>
      </c>
      <c r="G477" s="2669" t="s">
        <v>5303</v>
      </c>
      <c r="H477" s="2669" t="s">
        <v>5063</v>
      </c>
      <c r="I477" s="3025">
        <v>0</v>
      </c>
      <c r="J477" s="3025">
        <v>0</v>
      </c>
      <c r="O477">
        <f t="shared" si="7"/>
        <v>0</v>
      </c>
    </row>
    <row r="478" spans="1:15" hidden="1">
      <c r="A478" s="2669" t="s">
        <v>9214</v>
      </c>
      <c r="B478" s="2669" t="s">
        <v>4415</v>
      </c>
      <c r="C478" s="2669" t="s">
        <v>5059</v>
      </c>
      <c r="D478" s="2669" t="s">
        <v>4415</v>
      </c>
      <c r="E478" s="2669" t="s">
        <v>7895</v>
      </c>
      <c r="F478" s="2669" t="s">
        <v>9215</v>
      </c>
      <c r="G478" s="2669" t="s">
        <v>5311</v>
      </c>
      <c r="H478" s="2669" t="s">
        <v>5064</v>
      </c>
      <c r="I478" s="3025">
        <v>0</v>
      </c>
      <c r="J478" s="3025">
        <v>62.81</v>
      </c>
      <c r="O478">
        <f t="shared" si="7"/>
        <v>0</v>
      </c>
    </row>
    <row r="479" spans="1:15" hidden="1">
      <c r="H479" t="s">
        <v>7896</v>
      </c>
      <c r="O479">
        <f t="shared" si="7"/>
        <v>0</v>
      </c>
    </row>
    <row r="480" spans="1:15" hidden="1">
      <c r="O480">
        <f t="shared" si="7"/>
        <v>0</v>
      </c>
    </row>
    <row r="481" spans="1:15" hidden="1">
      <c r="H481" s="2668" t="s">
        <v>9216</v>
      </c>
      <c r="O481">
        <f t="shared" si="7"/>
        <v>0</v>
      </c>
    </row>
    <row r="482" spans="1:15" hidden="1">
      <c r="A482" s="2669" t="s">
        <v>9214</v>
      </c>
      <c r="B482" s="2669" t="s">
        <v>5071</v>
      </c>
      <c r="C482" s="2669" t="s">
        <v>9011</v>
      </c>
      <c r="D482" s="2669" t="s">
        <v>5071</v>
      </c>
      <c r="E482" s="2669" t="s">
        <v>9217</v>
      </c>
      <c r="F482" s="2669" t="s">
        <v>9218</v>
      </c>
      <c r="G482" s="2669" t="s">
        <v>5311</v>
      </c>
      <c r="H482" s="2669" t="s">
        <v>5015</v>
      </c>
      <c r="I482" s="3025">
        <v>328.47</v>
      </c>
      <c r="J482" s="3025">
        <v>0</v>
      </c>
      <c r="O482">
        <f t="shared" si="7"/>
        <v>0</v>
      </c>
    </row>
    <row r="483" spans="1:15" hidden="1">
      <c r="A483" s="2669" t="s">
        <v>9214</v>
      </c>
      <c r="B483" s="2669" t="s">
        <v>5071</v>
      </c>
      <c r="C483" s="2669" t="s">
        <v>9011</v>
      </c>
      <c r="D483" s="2669" t="s">
        <v>5071</v>
      </c>
      <c r="E483" s="2669" t="s">
        <v>9217</v>
      </c>
      <c r="F483" s="2669" t="s">
        <v>9218</v>
      </c>
      <c r="G483" s="2669" t="s">
        <v>5305</v>
      </c>
      <c r="H483" s="2669" t="s">
        <v>9014</v>
      </c>
      <c r="I483" s="3025">
        <v>0</v>
      </c>
      <c r="J483" s="3025">
        <v>328.47</v>
      </c>
      <c r="O483">
        <f t="shared" si="7"/>
        <v>0</v>
      </c>
    </row>
    <row r="484" spans="1:15" hidden="1">
      <c r="H484" t="s">
        <v>9015</v>
      </c>
      <c r="O484">
        <f t="shared" si="7"/>
        <v>0</v>
      </c>
    </row>
    <row r="485" spans="1:15" hidden="1">
      <c r="O485">
        <f t="shared" si="7"/>
        <v>0</v>
      </c>
    </row>
    <row r="486" spans="1:15" hidden="1">
      <c r="H486" s="2668" t="s">
        <v>9219</v>
      </c>
      <c r="O486">
        <f t="shared" si="7"/>
        <v>0</v>
      </c>
    </row>
    <row r="487" spans="1:15" hidden="1">
      <c r="A487" s="2669" t="s">
        <v>9220</v>
      </c>
      <c r="B487" s="2669"/>
      <c r="C487" s="2669"/>
      <c r="D487" s="2669" t="s">
        <v>5073</v>
      </c>
      <c r="E487" s="2669" t="s">
        <v>7382</v>
      </c>
      <c r="F487" s="2669" t="s">
        <v>9221</v>
      </c>
      <c r="G487" s="2669" t="s">
        <v>5354</v>
      </c>
      <c r="H487" s="2669" t="s">
        <v>5033</v>
      </c>
      <c r="I487" s="3025">
        <v>62.8</v>
      </c>
      <c r="J487" s="3025">
        <v>0</v>
      </c>
      <c r="O487">
        <f t="shared" si="7"/>
        <v>0</v>
      </c>
    </row>
    <row r="488" spans="1:15" hidden="1">
      <c r="A488" s="2669" t="s">
        <v>9220</v>
      </c>
      <c r="B488" s="2669"/>
      <c r="C488" s="2669"/>
      <c r="D488" s="2669" t="s">
        <v>5073</v>
      </c>
      <c r="E488" s="2669" t="s">
        <v>7382</v>
      </c>
      <c r="F488" s="2669" t="s">
        <v>9221</v>
      </c>
      <c r="G488" s="2669" t="s">
        <v>5297</v>
      </c>
      <c r="H488" s="2669" t="s">
        <v>5075</v>
      </c>
      <c r="I488" s="3025">
        <v>0</v>
      </c>
      <c r="J488" s="3025">
        <v>62.8</v>
      </c>
      <c r="O488">
        <f t="shared" si="7"/>
        <v>0</v>
      </c>
    </row>
    <row r="489" spans="1:15" hidden="1">
      <c r="H489" t="s">
        <v>7383</v>
      </c>
      <c r="O489">
        <f t="shared" si="7"/>
        <v>0</v>
      </c>
    </row>
    <row r="490" spans="1:15" hidden="1">
      <c r="O490">
        <f t="shared" si="7"/>
        <v>0</v>
      </c>
    </row>
    <row r="491" spans="1:15" hidden="1">
      <c r="H491" s="2668" t="s">
        <v>9222</v>
      </c>
      <c r="O491">
        <f t="shared" si="7"/>
        <v>0</v>
      </c>
    </row>
    <row r="492" spans="1:15" hidden="1">
      <c r="A492" s="2669" t="s">
        <v>9223</v>
      </c>
      <c r="B492" s="2669" t="s">
        <v>4415</v>
      </c>
      <c r="C492" s="2669" t="s">
        <v>5059</v>
      </c>
      <c r="D492" s="2669" t="s">
        <v>4415</v>
      </c>
      <c r="E492" s="2669" t="s">
        <v>7594</v>
      </c>
      <c r="F492" s="2669" t="s">
        <v>9224</v>
      </c>
      <c r="G492" s="2669" t="s">
        <v>5309</v>
      </c>
      <c r="H492" s="2669" t="s">
        <v>4947</v>
      </c>
      <c r="I492" s="3025">
        <v>994</v>
      </c>
      <c r="J492" s="3025">
        <v>0</v>
      </c>
      <c r="O492">
        <f t="shared" si="7"/>
        <v>0</v>
      </c>
    </row>
    <row r="493" spans="1:15" hidden="1">
      <c r="A493" s="2669" t="s">
        <v>9223</v>
      </c>
      <c r="B493" s="2669" t="s">
        <v>4415</v>
      </c>
      <c r="C493" s="2669" t="s">
        <v>5059</v>
      </c>
      <c r="D493" s="2669" t="s">
        <v>4415</v>
      </c>
      <c r="E493" s="2669" t="s">
        <v>7594</v>
      </c>
      <c r="F493" s="2669" t="s">
        <v>9224</v>
      </c>
      <c r="G493" s="2669" t="s">
        <v>5303</v>
      </c>
      <c r="H493" s="2669" t="s">
        <v>5063</v>
      </c>
      <c r="I493" s="3025">
        <v>0</v>
      </c>
      <c r="J493" s="3025">
        <v>0</v>
      </c>
      <c r="O493">
        <f t="shared" si="7"/>
        <v>0</v>
      </c>
    </row>
    <row r="494" spans="1:15" hidden="1">
      <c r="A494" s="2669" t="s">
        <v>9223</v>
      </c>
      <c r="B494" s="2669" t="s">
        <v>4415</v>
      </c>
      <c r="C494" s="2669" t="s">
        <v>5059</v>
      </c>
      <c r="D494" s="2669" t="s">
        <v>4415</v>
      </c>
      <c r="E494" s="2669" t="s">
        <v>7594</v>
      </c>
      <c r="F494" s="2669" t="s">
        <v>9224</v>
      </c>
      <c r="G494" s="2669" t="s">
        <v>5311</v>
      </c>
      <c r="H494" s="2669" t="s">
        <v>5064</v>
      </c>
      <c r="I494" s="3025">
        <v>0</v>
      </c>
      <c r="J494" s="3025">
        <v>994</v>
      </c>
      <c r="O494">
        <f t="shared" si="7"/>
        <v>0</v>
      </c>
    </row>
    <row r="495" spans="1:15" hidden="1">
      <c r="H495" t="s">
        <v>7595</v>
      </c>
      <c r="O495">
        <f t="shared" si="7"/>
        <v>0</v>
      </c>
    </row>
    <row r="496" spans="1:15" hidden="1">
      <c r="O496">
        <f t="shared" si="7"/>
        <v>0</v>
      </c>
    </row>
    <row r="497" spans="1:15" hidden="1">
      <c r="H497" s="2668" t="s">
        <v>9225</v>
      </c>
      <c r="O497">
        <f t="shared" si="7"/>
        <v>0</v>
      </c>
    </row>
    <row r="498" spans="1:15" hidden="1">
      <c r="A498" s="2669" t="s">
        <v>9226</v>
      </c>
      <c r="B498" s="2669" t="s">
        <v>4415</v>
      </c>
      <c r="C498" s="2669" t="s">
        <v>5059</v>
      </c>
      <c r="D498" s="2669" t="s">
        <v>4415</v>
      </c>
      <c r="E498" s="2669" t="s">
        <v>7619</v>
      </c>
      <c r="F498" s="2669" t="s">
        <v>9227</v>
      </c>
      <c r="G498" s="2669" t="s">
        <v>5308</v>
      </c>
      <c r="H498" s="2669" t="s">
        <v>4921</v>
      </c>
      <c r="I498" s="3025">
        <v>472.16</v>
      </c>
      <c r="J498" s="3025">
        <v>0</v>
      </c>
      <c r="O498">
        <f t="shared" si="7"/>
        <v>0</v>
      </c>
    </row>
    <row r="499" spans="1:15" hidden="1">
      <c r="A499" s="2669" t="s">
        <v>9226</v>
      </c>
      <c r="B499" s="2669" t="s">
        <v>4415</v>
      </c>
      <c r="C499" s="2669" t="s">
        <v>5059</v>
      </c>
      <c r="D499" s="2669" t="s">
        <v>4415</v>
      </c>
      <c r="E499" s="2669" t="s">
        <v>7619</v>
      </c>
      <c r="F499" s="2669" t="s">
        <v>9227</v>
      </c>
      <c r="G499" s="2669" t="s">
        <v>5312</v>
      </c>
      <c r="H499" s="2669" t="s">
        <v>4949</v>
      </c>
      <c r="I499" s="3025">
        <v>3934.7</v>
      </c>
      <c r="J499" s="3025">
        <v>0</v>
      </c>
      <c r="O499">
        <f t="shared" si="7"/>
        <v>0</v>
      </c>
    </row>
    <row r="500" spans="1:15" hidden="1">
      <c r="A500" s="2669" t="s">
        <v>9226</v>
      </c>
      <c r="B500" s="2669" t="s">
        <v>4415</v>
      </c>
      <c r="C500" s="2669" t="s">
        <v>5059</v>
      </c>
      <c r="D500" s="2669" t="s">
        <v>4415</v>
      </c>
      <c r="E500" s="2669" t="s">
        <v>7619</v>
      </c>
      <c r="F500" s="2669" t="s">
        <v>9227</v>
      </c>
      <c r="G500" s="2669" t="s">
        <v>5303</v>
      </c>
      <c r="H500" s="2669" t="s">
        <v>5063</v>
      </c>
      <c r="I500" s="3025">
        <v>0</v>
      </c>
      <c r="J500" s="3025">
        <v>0</v>
      </c>
      <c r="O500">
        <f t="shared" si="7"/>
        <v>0</v>
      </c>
    </row>
    <row r="501" spans="1:15" hidden="1">
      <c r="A501" s="2669" t="s">
        <v>9226</v>
      </c>
      <c r="B501" s="2669" t="s">
        <v>4415</v>
      </c>
      <c r="C501" s="2669" t="s">
        <v>5059</v>
      </c>
      <c r="D501" s="2669" t="s">
        <v>4415</v>
      </c>
      <c r="E501" s="2669" t="s">
        <v>7619</v>
      </c>
      <c r="F501" s="2669" t="s">
        <v>9227</v>
      </c>
      <c r="G501" s="2669" t="s">
        <v>5311</v>
      </c>
      <c r="H501" s="2669" t="s">
        <v>5064</v>
      </c>
      <c r="I501" s="3025">
        <v>0</v>
      </c>
      <c r="J501" s="3025">
        <v>4406.8599999999997</v>
      </c>
      <c r="O501">
        <f t="shared" si="7"/>
        <v>0</v>
      </c>
    </row>
    <row r="502" spans="1:15" hidden="1">
      <c r="H502" t="s">
        <v>7620</v>
      </c>
      <c r="O502">
        <f t="shared" si="7"/>
        <v>0</v>
      </c>
    </row>
    <row r="503" spans="1:15" hidden="1">
      <c r="O503">
        <f t="shared" si="7"/>
        <v>0</v>
      </c>
    </row>
    <row r="504" spans="1:15" hidden="1">
      <c r="H504" s="2668" t="s">
        <v>9228</v>
      </c>
      <c r="O504">
        <f t="shared" si="7"/>
        <v>0</v>
      </c>
    </row>
    <row r="505" spans="1:15" hidden="1">
      <c r="A505" s="2669" t="s">
        <v>9226</v>
      </c>
      <c r="B505" s="2669" t="s">
        <v>4415</v>
      </c>
      <c r="C505" s="2669" t="s">
        <v>5059</v>
      </c>
      <c r="D505" s="2669" t="s">
        <v>4415</v>
      </c>
      <c r="E505" s="2669" t="s">
        <v>7905</v>
      </c>
      <c r="F505" s="2669" t="s">
        <v>9229</v>
      </c>
      <c r="G505" s="2669" t="s">
        <v>5339</v>
      </c>
      <c r="H505" s="2669" t="s">
        <v>4997</v>
      </c>
      <c r="I505" s="3025">
        <v>10</v>
      </c>
      <c r="J505" s="3025">
        <v>0</v>
      </c>
      <c r="O505">
        <f t="shared" si="7"/>
        <v>0</v>
      </c>
    </row>
    <row r="506" spans="1:15" hidden="1">
      <c r="A506" s="2669" t="s">
        <v>9226</v>
      </c>
      <c r="B506" s="2669" t="s">
        <v>4415</v>
      </c>
      <c r="C506" s="2669" t="s">
        <v>5059</v>
      </c>
      <c r="D506" s="2669" t="s">
        <v>4415</v>
      </c>
      <c r="E506" s="2669" t="s">
        <v>7905</v>
      </c>
      <c r="F506" s="2669" t="s">
        <v>9229</v>
      </c>
      <c r="G506" s="2669" t="s">
        <v>5303</v>
      </c>
      <c r="H506" s="2669" t="s">
        <v>5063</v>
      </c>
      <c r="I506" s="3025">
        <v>0</v>
      </c>
      <c r="J506" s="3025">
        <v>0</v>
      </c>
      <c r="O506">
        <f t="shared" si="7"/>
        <v>0</v>
      </c>
    </row>
    <row r="507" spans="1:15" hidden="1">
      <c r="A507" s="2669" t="s">
        <v>9226</v>
      </c>
      <c r="B507" s="2669" t="s">
        <v>4415</v>
      </c>
      <c r="C507" s="2669" t="s">
        <v>5059</v>
      </c>
      <c r="D507" s="2669" t="s">
        <v>4415</v>
      </c>
      <c r="E507" s="2669" t="s">
        <v>7905</v>
      </c>
      <c r="F507" s="2669" t="s">
        <v>9229</v>
      </c>
      <c r="G507" s="2669" t="s">
        <v>5311</v>
      </c>
      <c r="H507" s="2669" t="s">
        <v>5064</v>
      </c>
      <c r="I507" s="3025">
        <v>0</v>
      </c>
      <c r="J507" s="3025">
        <v>10</v>
      </c>
      <c r="O507">
        <f t="shared" si="7"/>
        <v>0</v>
      </c>
    </row>
    <row r="508" spans="1:15" hidden="1">
      <c r="H508" t="s">
        <v>7906</v>
      </c>
      <c r="O508">
        <f t="shared" si="7"/>
        <v>0</v>
      </c>
    </row>
    <row r="509" spans="1:15" hidden="1">
      <c r="O509">
        <f t="shared" si="7"/>
        <v>0</v>
      </c>
    </row>
    <row r="510" spans="1:15" hidden="1">
      <c r="H510" s="2668" t="s">
        <v>9230</v>
      </c>
      <c r="O510">
        <f t="shared" si="7"/>
        <v>0</v>
      </c>
    </row>
    <row r="511" spans="1:15" hidden="1">
      <c r="A511" s="2669" t="s">
        <v>9226</v>
      </c>
      <c r="B511" s="2669" t="s">
        <v>5169</v>
      </c>
      <c r="C511" s="2669" t="s">
        <v>5298</v>
      </c>
      <c r="D511" s="2669" t="s">
        <v>5299</v>
      </c>
      <c r="E511" s="3020" t="s">
        <v>8950</v>
      </c>
      <c r="F511" s="3020" t="s">
        <v>9231</v>
      </c>
      <c r="G511" s="3020" t="s">
        <v>8992</v>
      </c>
      <c r="H511" s="3020" t="s">
        <v>8993</v>
      </c>
      <c r="I511" s="3025">
        <v>415.39</v>
      </c>
      <c r="J511" s="3025">
        <v>0</v>
      </c>
      <c r="O511">
        <f t="shared" si="7"/>
        <v>0</v>
      </c>
    </row>
    <row r="512" spans="1:15" hidden="1">
      <c r="A512" s="2669" t="s">
        <v>9226</v>
      </c>
      <c r="B512" s="2669" t="s">
        <v>5169</v>
      </c>
      <c r="C512" s="2669" t="s">
        <v>5298</v>
      </c>
      <c r="D512" s="2669" t="s">
        <v>5299</v>
      </c>
      <c r="E512" s="2669" t="s">
        <v>8950</v>
      </c>
      <c r="F512" s="2669" t="s">
        <v>9231</v>
      </c>
      <c r="G512" s="2669" t="s">
        <v>8784</v>
      </c>
      <c r="H512" s="2669" t="s">
        <v>9036</v>
      </c>
      <c r="I512" s="3025">
        <v>0</v>
      </c>
      <c r="J512" s="3025">
        <v>415.39</v>
      </c>
      <c r="O512">
        <f t="shared" si="7"/>
        <v>0</v>
      </c>
    </row>
    <row r="513" spans="1:15" hidden="1">
      <c r="H513" t="s">
        <v>8951</v>
      </c>
      <c r="O513">
        <f t="shared" ref="O513:O576" si="8">SUMIF(E:E,E513,N:N)</f>
        <v>0</v>
      </c>
    </row>
    <row r="514" spans="1:15" hidden="1">
      <c r="O514">
        <f t="shared" si="8"/>
        <v>0</v>
      </c>
    </row>
    <row r="515" spans="1:15" hidden="1">
      <c r="H515" s="2668" t="s">
        <v>9232</v>
      </c>
      <c r="O515">
        <f t="shared" si="8"/>
        <v>0</v>
      </c>
    </row>
    <row r="516" spans="1:15" hidden="1">
      <c r="A516" s="2669" t="s">
        <v>9226</v>
      </c>
      <c r="B516" s="2669" t="s">
        <v>5169</v>
      </c>
      <c r="C516" s="2669" t="s">
        <v>5298</v>
      </c>
      <c r="D516" s="2669" t="s">
        <v>5299</v>
      </c>
      <c r="E516" s="3020" t="s">
        <v>8765</v>
      </c>
      <c r="F516" s="3020" t="s">
        <v>9233</v>
      </c>
      <c r="G516" s="3020" t="s">
        <v>8992</v>
      </c>
      <c r="H516" s="3020" t="s">
        <v>8993</v>
      </c>
      <c r="I516" s="3025">
        <v>396.04</v>
      </c>
      <c r="J516" s="3025">
        <v>0</v>
      </c>
      <c r="O516">
        <f t="shared" si="8"/>
        <v>0</v>
      </c>
    </row>
    <row r="517" spans="1:15" hidden="1">
      <c r="A517" s="2669" t="s">
        <v>9226</v>
      </c>
      <c r="B517" s="2669" t="s">
        <v>5169</v>
      </c>
      <c r="C517" s="2669" t="s">
        <v>5298</v>
      </c>
      <c r="D517" s="2669" t="s">
        <v>5299</v>
      </c>
      <c r="E517" s="2669" t="s">
        <v>8765</v>
      </c>
      <c r="F517" s="2669" t="s">
        <v>9233</v>
      </c>
      <c r="G517" s="2669" t="s">
        <v>6121</v>
      </c>
      <c r="H517" s="2669" t="s">
        <v>6122</v>
      </c>
      <c r="I517" s="3025">
        <v>19.350000000000001</v>
      </c>
      <c r="J517" s="3025">
        <v>0</v>
      </c>
      <c r="O517">
        <f t="shared" si="8"/>
        <v>0</v>
      </c>
    </row>
    <row r="518" spans="1:15" hidden="1">
      <c r="A518" s="2669" t="s">
        <v>9226</v>
      </c>
      <c r="B518" s="2669" t="s">
        <v>5169</v>
      </c>
      <c r="C518" s="2669" t="s">
        <v>5298</v>
      </c>
      <c r="D518" s="2669" t="s">
        <v>5299</v>
      </c>
      <c r="E518" s="2669" t="s">
        <v>8765</v>
      </c>
      <c r="F518" s="2669" t="s">
        <v>9233</v>
      </c>
      <c r="G518" s="2669" t="s">
        <v>8784</v>
      </c>
      <c r="H518" s="2669" t="s">
        <v>9036</v>
      </c>
      <c r="I518" s="3025">
        <v>0</v>
      </c>
      <c r="J518" s="3025">
        <v>415.39</v>
      </c>
      <c r="O518">
        <f t="shared" si="8"/>
        <v>0</v>
      </c>
    </row>
    <row r="519" spans="1:15" hidden="1">
      <c r="H519" t="s">
        <v>8766</v>
      </c>
      <c r="O519">
        <f t="shared" si="8"/>
        <v>0</v>
      </c>
    </row>
    <row r="520" spans="1:15" hidden="1">
      <c r="O520">
        <f t="shared" si="8"/>
        <v>0</v>
      </c>
    </row>
    <row r="521" spans="1:15" hidden="1">
      <c r="H521" s="2668" t="s">
        <v>9234</v>
      </c>
      <c r="O521">
        <f t="shared" si="8"/>
        <v>0</v>
      </c>
    </row>
    <row r="522" spans="1:15" hidden="1">
      <c r="A522" s="2669" t="s">
        <v>9226</v>
      </c>
      <c r="B522" s="2669" t="s">
        <v>5169</v>
      </c>
      <c r="C522" s="2669" t="s">
        <v>5298</v>
      </c>
      <c r="D522" s="2669" t="s">
        <v>5299</v>
      </c>
      <c r="E522" s="3020" t="s">
        <v>8952</v>
      </c>
      <c r="F522" s="3020" t="s">
        <v>9235</v>
      </c>
      <c r="G522" s="3020" t="s">
        <v>8994</v>
      </c>
      <c r="H522" s="3020" t="s">
        <v>8995</v>
      </c>
      <c r="I522" s="3025">
        <v>161.54</v>
      </c>
      <c r="J522" s="3025">
        <v>0</v>
      </c>
      <c r="O522">
        <f t="shared" si="8"/>
        <v>0</v>
      </c>
    </row>
    <row r="523" spans="1:15" hidden="1">
      <c r="A523" s="2669" t="s">
        <v>9226</v>
      </c>
      <c r="B523" s="2669" t="s">
        <v>5169</v>
      </c>
      <c r="C523" s="2669" t="s">
        <v>5298</v>
      </c>
      <c r="D523" s="2669" t="s">
        <v>5299</v>
      </c>
      <c r="E523" s="2669" t="s">
        <v>8952</v>
      </c>
      <c r="F523" s="2669" t="s">
        <v>9235</v>
      </c>
      <c r="G523" s="2669" t="s">
        <v>8784</v>
      </c>
      <c r="H523" s="2669" t="s">
        <v>9036</v>
      </c>
      <c r="I523" s="3025">
        <v>0</v>
      </c>
      <c r="J523" s="3025">
        <v>161.54</v>
      </c>
      <c r="O523">
        <f t="shared" si="8"/>
        <v>0</v>
      </c>
    </row>
    <row r="524" spans="1:15" hidden="1">
      <c r="H524" t="s">
        <v>8953</v>
      </c>
      <c r="O524">
        <f t="shared" si="8"/>
        <v>0</v>
      </c>
    </row>
    <row r="525" spans="1:15" hidden="1">
      <c r="O525">
        <f t="shared" si="8"/>
        <v>0</v>
      </c>
    </row>
    <row r="526" spans="1:15" hidden="1">
      <c r="H526" s="2668" t="s">
        <v>9236</v>
      </c>
      <c r="O526">
        <f t="shared" si="8"/>
        <v>0</v>
      </c>
    </row>
    <row r="527" spans="1:15" hidden="1">
      <c r="A527" s="2669" t="s">
        <v>9226</v>
      </c>
      <c r="B527" s="2669" t="s">
        <v>5169</v>
      </c>
      <c r="C527" s="2669" t="s">
        <v>5298</v>
      </c>
      <c r="D527" s="2669" t="s">
        <v>5299</v>
      </c>
      <c r="E527" s="3020" t="s">
        <v>8733</v>
      </c>
      <c r="F527" s="3020" t="s">
        <v>9237</v>
      </c>
      <c r="G527" s="3020" t="s">
        <v>8994</v>
      </c>
      <c r="H527" s="3020" t="s">
        <v>8995</v>
      </c>
      <c r="I527" s="3025">
        <v>143</v>
      </c>
      <c r="J527" s="3025">
        <v>0</v>
      </c>
      <c r="O527">
        <f t="shared" si="8"/>
        <v>0</v>
      </c>
    </row>
    <row r="528" spans="1:15" hidden="1">
      <c r="A528" s="2669" t="s">
        <v>9226</v>
      </c>
      <c r="B528" s="2669" t="s">
        <v>5169</v>
      </c>
      <c r="C528" s="2669" t="s">
        <v>5298</v>
      </c>
      <c r="D528" s="2669" t="s">
        <v>5299</v>
      </c>
      <c r="E528" s="2669" t="s">
        <v>8733</v>
      </c>
      <c r="F528" s="2669" t="s">
        <v>9237</v>
      </c>
      <c r="G528" s="2669" t="s">
        <v>6121</v>
      </c>
      <c r="H528" s="2669" t="s">
        <v>6122</v>
      </c>
      <c r="I528" s="3025">
        <v>18.54</v>
      </c>
      <c r="J528" s="3025">
        <v>0</v>
      </c>
      <c r="O528">
        <f t="shared" si="8"/>
        <v>0</v>
      </c>
    </row>
    <row r="529" spans="1:15" hidden="1">
      <c r="A529" s="2669" t="s">
        <v>9226</v>
      </c>
      <c r="B529" s="2669" t="s">
        <v>5169</v>
      </c>
      <c r="C529" s="2669" t="s">
        <v>5298</v>
      </c>
      <c r="D529" s="2669" t="s">
        <v>5299</v>
      </c>
      <c r="E529" s="2669" t="s">
        <v>8733</v>
      </c>
      <c r="F529" s="2669" t="s">
        <v>9237</v>
      </c>
      <c r="G529" s="2669" t="s">
        <v>6115</v>
      </c>
      <c r="H529" s="2669" t="s">
        <v>6116</v>
      </c>
      <c r="I529" s="3025">
        <v>58.33</v>
      </c>
      <c r="J529" s="3025">
        <v>0</v>
      </c>
      <c r="O529">
        <f t="shared" si="8"/>
        <v>0</v>
      </c>
    </row>
    <row r="530" spans="1:15" hidden="1">
      <c r="A530" s="2669" t="s">
        <v>9226</v>
      </c>
      <c r="B530" s="2669" t="s">
        <v>5169</v>
      </c>
      <c r="C530" s="2669" t="s">
        <v>5298</v>
      </c>
      <c r="D530" s="2669" t="s">
        <v>5299</v>
      </c>
      <c r="E530" s="2669" t="s">
        <v>8733</v>
      </c>
      <c r="F530" s="2669" t="s">
        <v>9237</v>
      </c>
      <c r="G530" s="2669" t="s">
        <v>6117</v>
      </c>
      <c r="H530" s="2669" t="s">
        <v>6118</v>
      </c>
      <c r="I530" s="3025">
        <v>35.42</v>
      </c>
      <c r="J530" s="3025">
        <v>0</v>
      </c>
      <c r="O530">
        <f t="shared" si="8"/>
        <v>0</v>
      </c>
    </row>
    <row r="531" spans="1:15" hidden="1">
      <c r="A531" s="2669" t="s">
        <v>9226</v>
      </c>
      <c r="B531" s="2669" t="s">
        <v>5169</v>
      </c>
      <c r="C531" s="2669" t="s">
        <v>5298</v>
      </c>
      <c r="D531" s="2669" t="s">
        <v>5299</v>
      </c>
      <c r="E531" s="2669" t="s">
        <v>8733</v>
      </c>
      <c r="F531" s="2669" t="s">
        <v>9237</v>
      </c>
      <c r="G531" s="2669" t="s">
        <v>8784</v>
      </c>
      <c r="H531" s="2669" t="s">
        <v>9036</v>
      </c>
      <c r="I531" s="3025">
        <v>0</v>
      </c>
      <c r="J531" s="3025">
        <v>255.29</v>
      </c>
      <c r="O531">
        <f t="shared" si="8"/>
        <v>0</v>
      </c>
    </row>
    <row r="532" spans="1:15" hidden="1">
      <c r="H532" t="s">
        <v>8734</v>
      </c>
      <c r="O532">
        <f t="shared" si="8"/>
        <v>0</v>
      </c>
    </row>
    <row r="533" spans="1:15" hidden="1">
      <c r="O533">
        <f t="shared" si="8"/>
        <v>0</v>
      </c>
    </row>
    <row r="534" spans="1:15" hidden="1">
      <c r="H534" s="2668" t="s">
        <v>9238</v>
      </c>
      <c r="O534">
        <f t="shared" si="8"/>
        <v>0</v>
      </c>
    </row>
    <row r="535" spans="1:15" hidden="1">
      <c r="A535" s="2669" t="s">
        <v>9226</v>
      </c>
      <c r="B535" s="2669" t="s">
        <v>5169</v>
      </c>
      <c r="C535" s="2669" t="s">
        <v>5298</v>
      </c>
      <c r="D535" s="2669" t="s">
        <v>5299</v>
      </c>
      <c r="E535" s="3020" t="s">
        <v>8954</v>
      </c>
      <c r="F535" s="3020" t="s">
        <v>9239</v>
      </c>
      <c r="G535" s="3020" t="s">
        <v>9000</v>
      </c>
      <c r="H535" s="3020" t="s">
        <v>1131</v>
      </c>
      <c r="I535" s="3025">
        <v>360.91</v>
      </c>
      <c r="J535" s="3025">
        <v>0</v>
      </c>
      <c r="O535">
        <f t="shared" si="8"/>
        <v>0</v>
      </c>
    </row>
    <row r="536" spans="1:15" hidden="1">
      <c r="A536" s="2669" t="s">
        <v>9226</v>
      </c>
      <c r="B536" s="2669" t="s">
        <v>5169</v>
      </c>
      <c r="C536" s="2669" t="s">
        <v>5298</v>
      </c>
      <c r="D536" s="2669" t="s">
        <v>5299</v>
      </c>
      <c r="E536" s="2669" t="s">
        <v>8954</v>
      </c>
      <c r="F536" s="2669" t="s">
        <v>9239</v>
      </c>
      <c r="G536" s="2669" t="s">
        <v>8784</v>
      </c>
      <c r="H536" s="2669" t="s">
        <v>9036</v>
      </c>
      <c r="I536" s="3025">
        <v>0</v>
      </c>
      <c r="J536" s="3025">
        <v>360.91</v>
      </c>
      <c r="O536">
        <f t="shared" si="8"/>
        <v>0</v>
      </c>
    </row>
    <row r="537" spans="1:15" hidden="1">
      <c r="H537" t="s">
        <v>8955</v>
      </c>
      <c r="O537">
        <f t="shared" si="8"/>
        <v>0</v>
      </c>
    </row>
    <row r="538" spans="1:15" hidden="1">
      <c r="O538">
        <f t="shared" si="8"/>
        <v>0</v>
      </c>
    </row>
    <row r="539" spans="1:15" hidden="1">
      <c r="H539" s="2668" t="s">
        <v>9240</v>
      </c>
      <c r="O539">
        <f t="shared" si="8"/>
        <v>0</v>
      </c>
    </row>
    <row r="540" spans="1:15" hidden="1">
      <c r="A540" s="2669" t="s">
        <v>9226</v>
      </c>
      <c r="B540" s="2669" t="s">
        <v>5169</v>
      </c>
      <c r="C540" s="2669" t="s">
        <v>5298</v>
      </c>
      <c r="D540" s="2669" t="s">
        <v>5299</v>
      </c>
      <c r="E540" s="3020" t="s">
        <v>8769</v>
      </c>
      <c r="F540" s="3020" t="s">
        <v>9241</v>
      </c>
      <c r="G540" s="3020" t="s">
        <v>9000</v>
      </c>
      <c r="H540" s="3020" t="s">
        <v>1131</v>
      </c>
      <c r="I540" s="3025">
        <v>339.1</v>
      </c>
      <c r="J540" s="3025">
        <v>0</v>
      </c>
      <c r="O540">
        <f t="shared" si="8"/>
        <v>0</v>
      </c>
    </row>
    <row r="541" spans="1:15" hidden="1">
      <c r="A541" s="2669" t="s">
        <v>9226</v>
      </c>
      <c r="B541" s="2669" t="s">
        <v>5169</v>
      </c>
      <c r="C541" s="2669" t="s">
        <v>5298</v>
      </c>
      <c r="D541" s="2669" t="s">
        <v>5299</v>
      </c>
      <c r="E541" s="2669" t="s">
        <v>8769</v>
      </c>
      <c r="F541" s="2669" t="s">
        <v>9241</v>
      </c>
      <c r="G541" s="2669" t="s">
        <v>6121</v>
      </c>
      <c r="H541" s="2669" t="s">
        <v>6122</v>
      </c>
      <c r="I541" s="3025">
        <v>21.81</v>
      </c>
      <c r="J541" s="3025">
        <v>0</v>
      </c>
      <c r="O541">
        <f t="shared" si="8"/>
        <v>0</v>
      </c>
    </row>
    <row r="542" spans="1:15" hidden="1">
      <c r="A542" s="2669" t="s">
        <v>9226</v>
      </c>
      <c r="B542" s="2669" t="s">
        <v>5169</v>
      </c>
      <c r="C542" s="2669" t="s">
        <v>5298</v>
      </c>
      <c r="D542" s="2669" t="s">
        <v>5299</v>
      </c>
      <c r="E542" s="2669" t="s">
        <v>8769</v>
      </c>
      <c r="F542" s="2669" t="s">
        <v>9241</v>
      </c>
      <c r="G542" s="2669" t="s">
        <v>6125</v>
      </c>
      <c r="H542" s="2669" t="s">
        <v>6126</v>
      </c>
      <c r="I542" s="3025">
        <v>41.65</v>
      </c>
      <c r="J542" s="3025">
        <v>0</v>
      </c>
      <c r="O542">
        <f t="shared" si="8"/>
        <v>0</v>
      </c>
    </row>
    <row r="543" spans="1:15" hidden="1">
      <c r="A543" s="2669" t="s">
        <v>9226</v>
      </c>
      <c r="B543" s="2669" t="s">
        <v>5169</v>
      </c>
      <c r="C543" s="2669" t="s">
        <v>5298</v>
      </c>
      <c r="D543" s="2669" t="s">
        <v>5299</v>
      </c>
      <c r="E543" s="2669" t="s">
        <v>8769</v>
      </c>
      <c r="F543" s="2669" t="s">
        <v>9241</v>
      </c>
      <c r="G543" s="2669" t="s">
        <v>8784</v>
      </c>
      <c r="H543" s="2669" t="s">
        <v>9036</v>
      </c>
      <c r="I543" s="3025">
        <v>0</v>
      </c>
      <c r="J543" s="3025">
        <v>402.56</v>
      </c>
      <c r="O543">
        <f t="shared" si="8"/>
        <v>0</v>
      </c>
    </row>
    <row r="544" spans="1:15" hidden="1">
      <c r="H544" t="s">
        <v>8770</v>
      </c>
      <c r="O544">
        <f t="shared" si="8"/>
        <v>0</v>
      </c>
    </row>
    <row r="545" spans="1:15" hidden="1">
      <c r="O545">
        <f t="shared" si="8"/>
        <v>0</v>
      </c>
    </row>
    <row r="546" spans="1:15" hidden="1">
      <c r="H546" s="2668" t="s">
        <v>9242</v>
      </c>
      <c r="O546">
        <f t="shared" si="8"/>
        <v>0</v>
      </c>
    </row>
    <row r="547" spans="1:15" hidden="1">
      <c r="A547" s="2669" t="s">
        <v>9226</v>
      </c>
      <c r="B547" s="2669" t="s">
        <v>5169</v>
      </c>
      <c r="C547" s="2669" t="s">
        <v>5298</v>
      </c>
      <c r="D547" s="2669" t="s">
        <v>5299</v>
      </c>
      <c r="E547" s="3020" t="s">
        <v>8956</v>
      </c>
      <c r="F547" s="3020" t="s">
        <v>9243</v>
      </c>
      <c r="G547" s="3020" t="s">
        <v>8998</v>
      </c>
      <c r="H547" s="3020" t="s">
        <v>8999</v>
      </c>
      <c r="I547" s="3025">
        <v>131.81</v>
      </c>
      <c r="J547" s="3025">
        <v>0</v>
      </c>
      <c r="O547">
        <f t="shared" si="8"/>
        <v>0</v>
      </c>
    </row>
    <row r="548" spans="1:15" hidden="1">
      <c r="A548" s="2669" t="s">
        <v>9226</v>
      </c>
      <c r="B548" s="2669" t="s">
        <v>5169</v>
      </c>
      <c r="C548" s="2669" t="s">
        <v>5298</v>
      </c>
      <c r="D548" s="2669" t="s">
        <v>5299</v>
      </c>
      <c r="E548" s="2669" t="s">
        <v>8956</v>
      </c>
      <c r="F548" s="2669" t="s">
        <v>9243</v>
      </c>
      <c r="G548" s="2669" t="s">
        <v>8784</v>
      </c>
      <c r="H548" s="2669" t="s">
        <v>9036</v>
      </c>
      <c r="I548" s="3025">
        <v>0</v>
      </c>
      <c r="J548" s="3025">
        <v>131.81</v>
      </c>
      <c r="O548">
        <f t="shared" si="8"/>
        <v>0</v>
      </c>
    </row>
    <row r="549" spans="1:15" hidden="1">
      <c r="H549" t="s">
        <v>8957</v>
      </c>
      <c r="O549">
        <f t="shared" si="8"/>
        <v>0</v>
      </c>
    </row>
    <row r="550" spans="1:15" hidden="1">
      <c r="O550">
        <f t="shared" si="8"/>
        <v>0</v>
      </c>
    </row>
    <row r="551" spans="1:15" hidden="1">
      <c r="H551" s="2668" t="s">
        <v>9244</v>
      </c>
      <c r="O551">
        <f t="shared" si="8"/>
        <v>0</v>
      </c>
    </row>
    <row r="552" spans="1:15" hidden="1">
      <c r="A552" s="2669" t="s">
        <v>9226</v>
      </c>
      <c r="B552" s="2669" t="s">
        <v>5169</v>
      </c>
      <c r="C552" s="2669" t="s">
        <v>5298</v>
      </c>
      <c r="D552" s="2669" t="s">
        <v>5299</v>
      </c>
      <c r="E552" s="3020" t="s">
        <v>8767</v>
      </c>
      <c r="F552" s="3020" t="s">
        <v>9245</v>
      </c>
      <c r="G552" s="3020" t="s">
        <v>8998</v>
      </c>
      <c r="H552" s="3020" t="s">
        <v>8999</v>
      </c>
      <c r="I552" s="3025">
        <v>113.31</v>
      </c>
      <c r="J552" s="3025">
        <v>0</v>
      </c>
      <c r="O552">
        <f t="shared" si="8"/>
        <v>0</v>
      </c>
    </row>
    <row r="553" spans="1:15" hidden="1">
      <c r="A553" s="2669" t="s">
        <v>9226</v>
      </c>
      <c r="B553" s="2669" t="s">
        <v>5169</v>
      </c>
      <c r="C553" s="2669" t="s">
        <v>5298</v>
      </c>
      <c r="D553" s="2669" t="s">
        <v>5299</v>
      </c>
      <c r="E553" s="2669" t="s">
        <v>8767</v>
      </c>
      <c r="F553" s="2669" t="s">
        <v>9245</v>
      </c>
      <c r="G553" s="2669" t="s">
        <v>6121</v>
      </c>
      <c r="H553" s="2669" t="s">
        <v>6122</v>
      </c>
      <c r="I553" s="3025">
        <v>18.5</v>
      </c>
      <c r="J553" s="3025">
        <v>0</v>
      </c>
      <c r="O553">
        <f t="shared" si="8"/>
        <v>0</v>
      </c>
    </row>
    <row r="554" spans="1:15" hidden="1">
      <c r="A554" s="2669" t="s">
        <v>9226</v>
      </c>
      <c r="B554" s="2669" t="s">
        <v>5169</v>
      </c>
      <c r="C554" s="2669" t="s">
        <v>5298</v>
      </c>
      <c r="D554" s="2669" t="s">
        <v>5299</v>
      </c>
      <c r="E554" s="2669" t="s">
        <v>8767</v>
      </c>
      <c r="F554" s="2669" t="s">
        <v>9245</v>
      </c>
      <c r="G554" s="2669" t="s">
        <v>6125</v>
      </c>
      <c r="H554" s="2669" t="s">
        <v>6126</v>
      </c>
      <c r="I554" s="3025">
        <v>35.42</v>
      </c>
      <c r="J554" s="3025">
        <v>0</v>
      </c>
      <c r="O554">
        <f t="shared" si="8"/>
        <v>0</v>
      </c>
    </row>
    <row r="555" spans="1:15" hidden="1">
      <c r="A555" s="2669" t="s">
        <v>9226</v>
      </c>
      <c r="B555" s="2669" t="s">
        <v>5169</v>
      </c>
      <c r="C555" s="2669" t="s">
        <v>5298</v>
      </c>
      <c r="D555" s="2669" t="s">
        <v>5299</v>
      </c>
      <c r="E555" s="2669" t="s">
        <v>8767</v>
      </c>
      <c r="F555" s="2669" t="s">
        <v>9245</v>
      </c>
      <c r="G555" s="2669" t="s">
        <v>8784</v>
      </c>
      <c r="H555" s="2669" t="s">
        <v>9036</v>
      </c>
      <c r="I555" s="3025">
        <v>0</v>
      </c>
      <c r="J555" s="3025">
        <v>167.23</v>
      </c>
      <c r="O555">
        <f t="shared" si="8"/>
        <v>0</v>
      </c>
    </row>
    <row r="556" spans="1:15" hidden="1">
      <c r="H556" t="s">
        <v>8768</v>
      </c>
      <c r="O556">
        <f t="shared" si="8"/>
        <v>0</v>
      </c>
    </row>
    <row r="557" spans="1:15" hidden="1">
      <c r="O557">
        <f t="shared" si="8"/>
        <v>0</v>
      </c>
    </row>
    <row r="558" spans="1:15" hidden="1">
      <c r="H558" s="2668" t="s">
        <v>9246</v>
      </c>
      <c r="O558">
        <f t="shared" si="8"/>
        <v>0</v>
      </c>
    </row>
    <row r="559" spans="1:15" hidden="1">
      <c r="A559" s="2669" t="s">
        <v>9226</v>
      </c>
      <c r="B559" s="2669" t="s">
        <v>5169</v>
      </c>
      <c r="C559" s="2669" t="s">
        <v>5298</v>
      </c>
      <c r="D559" s="2669" t="s">
        <v>5299</v>
      </c>
      <c r="E559" s="3020" t="s">
        <v>8958</v>
      </c>
      <c r="F559" s="3020" t="s">
        <v>9247</v>
      </c>
      <c r="G559" s="3020" t="s">
        <v>8996</v>
      </c>
      <c r="H559" s="3020" t="s">
        <v>8997</v>
      </c>
      <c r="I559" s="3025">
        <v>159.44999999999999</v>
      </c>
      <c r="J559" s="3025">
        <v>0</v>
      </c>
      <c r="O559">
        <f t="shared" si="8"/>
        <v>0</v>
      </c>
    </row>
    <row r="560" spans="1:15" hidden="1">
      <c r="A560" s="2669" t="s">
        <v>9226</v>
      </c>
      <c r="B560" s="2669" t="s">
        <v>5169</v>
      </c>
      <c r="C560" s="2669" t="s">
        <v>5298</v>
      </c>
      <c r="D560" s="2669" t="s">
        <v>5299</v>
      </c>
      <c r="E560" s="2669" t="s">
        <v>8958</v>
      </c>
      <c r="F560" s="2669" t="s">
        <v>9247</v>
      </c>
      <c r="G560" s="2669" t="s">
        <v>8784</v>
      </c>
      <c r="H560" s="2669" t="s">
        <v>9036</v>
      </c>
      <c r="I560" s="3025">
        <v>0</v>
      </c>
      <c r="J560" s="3025">
        <v>159.44999999999999</v>
      </c>
      <c r="O560">
        <f t="shared" si="8"/>
        <v>0</v>
      </c>
    </row>
    <row r="561" spans="1:15" hidden="1">
      <c r="H561" t="s">
        <v>8959</v>
      </c>
      <c r="O561">
        <f t="shared" si="8"/>
        <v>0</v>
      </c>
    </row>
    <row r="562" spans="1:15" hidden="1">
      <c r="O562">
        <f t="shared" si="8"/>
        <v>0</v>
      </c>
    </row>
    <row r="563" spans="1:15" hidden="1">
      <c r="H563" s="2668" t="s">
        <v>9248</v>
      </c>
      <c r="O563">
        <f t="shared" si="8"/>
        <v>0</v>
      </c>
    </row>
    <row r="564" spans="1:15" hidden="1">
      <c r="A564" s="2669" t="s">
        <v>9226</v>
      </c>
      <c r="B564" s="2669" t="s">
        <v>5169</v>
      </c>
      <c r="C564" s="2669" t="s">
        <v>5298</v>
      </c>
      <c r="D564" s="2669" t="s">
        <v>5299</v>
      </c>
      <c r="E564" s="3020" t="s">
        <v>8735</v>
      </c>
      <c r="F564" s="3020" t="s">
        <v>9249</v>
      </c>
      <c r="G564" s="3020" t="s">
        <v>8996</v>
      </c>
      <c r="H564" s="3020" t="s">
        <v>8997</v>
      </c>
      <c r="I564" s="3025">
        <v>140.55000000000001</v>
      </c>
      <c r="J564" s="3025">
        <v>0</v>
      </c>
      <c r="O564">
        <f t="shared" si="8"/>
        <v>0</v>
      </c>
    </row>
    <row r="565" spans="1:15" hidden="1">
      <c r="A565" s="2669" t="s">
        <v>9226</v>
      </c>
      <c r="B565" s="2669" t="s">
        <v>5169</v>
      </c>
      <c r="C565" s="2669" t="s">
        <v>5298</v>
      </c>
      <c r="D565" s="2669" t="s">
        <v>5299</v>
      </c>
      <c r="E565" s="2669" t="s">
        <v>8735</v>
      </c>
      <c r="F565" s="2669" t="s">
        <v>9249</v>
      </c>
      <c r="G565" s="2669" t="s">
        <v>6121</v>
      </c>
      <c r="H565" s="2669" t="s">
        <v>6122</v>
      </c>
      <c r="I565" s="3025">
        <v>18.899999999999999</v>
      </c>
      <c r="J565" s="3025">
        <v>0</v>
      </c>
      <c r="O565">
        <f t="shared" si="8"/>
        <v>0</v>
      </c>
    </row>
    <row r="566" spans="1:15" hidden="1">
      <c r="A566" s="2669" t="s">
        <v>9226</v>
      </c>
      <c r="B566" s="2669" t="s">
        <v>5169</v>
      </c>
      <c r="C566" s="2669" t="s">
        <v>5298</v>
      </c>
      <c r="D566" s="2669" t="s">
        <v>5299</v>
      </c>
      <c r="E566" s="2669" t="s">
        <v>8735</v>
      </c>
      <c r="F566" s="2669" t="s">
        <v>9249</v>
      </c>
      <c r="G566" s="2669" t="s">
        <v>6115</v>
      </c>
      <c r="H566" s="2669" t="s">
        <v>6116</v>
      </c>
      <c r="I566" s="3025">
        <v>41.67</v>
      </c>
      <c r="J566" s="3025">
        <v>0</v>
      </c>
      <c r="O566">
        <f t="shared" si="8"/>
        <v>0</v>
      </c>
    </row>
    <row r="567" spans="1:15" hidden="1">
      <c r="A567" s="2669" t="s">
        <v>9226</v>
      </c>
      <c r="B567" s="2669" t="s">
        <v>5169</v>
      </c>
      <c r="C567" s="2669" t="s">
        <v>5298</v>
      </c>
      <c r="D567" s="2669" t="s">
        <v>5299</v>
      </c>
      <c r="E567" s="2669" t="s">
        <v>8735</v>
      </c>
      <c r="F567" s="2669" t="s">
        <v>9249</v>
      </c>
      <c r="G567" s="2669" t="s">
        <v>6117</v>
      </c>
      <c r="H567" s="2669" t="s">
        <v>6118</v>
      </c>
      <c r="I567" s="3025">
        <v>35.42</v>
      </c>
      <c r="J567" s="3025">
        <v>0</v>
      </c>
      <c r="O567">
        <f t="shared" si="8"/>
        <v>0</v>
      </c>
    </row>
    <row r="568" spans="1:15" hidden="1">
      <c r="A568" s="2669" t="s">
        <v>9226</v>
      </c>
      <c r="B568" s="2669" t="s">
        <v>5169</v>
      </c>
      <c r="C568" s="2669" t="s">
        <v>5298</v>
      </c>
      <c r="D568" s="2669" t="s">
        <v>5299</v>
      </c>
      <c r="E568" s="2669" t="s">
        <v>8735</v>
      </c>
      <c r="F568" s="2669" t="s">
        <v>9249</v>
      </c>
      <c r="G568" s="2669" t="s">
        <v>6125</v>
      </c>
      <c r="H568" s="2669" t="s">
        <v>6126</v>
      </c>
      <c r="I568" s="3025">
        <v>36.1</v>
      </c>
      <c r="J568" s="3025">
        <v>0</v>
      </c>
      <c r="O568">
        <f t="shared" si="8"/>
        <v>0</v>
      </c>
    </row>
    <row r="569" spans="1:15" hidden="1">
      <c r="A569" s="2669" t="s">
        <v>9226</v>
      </c>
      <c r="B569" s="2669" t="s">
        <v>5169</v>
      </c>
      <c r="C569" s="2669" t="s">
        <v>5298</v>
      </c>
      <c r="D569" s="2669" t="s">
        <v>5299</v>
      </c>
      <c r="E569" s="2669" t="s">
        <v>8735</v>
      </c>
      <c r="F569" s="2669" t="s">
        <v>9249</v>
      </c>
      <c r="G569" s="2669" t="s">
        <v>8784</v>
      </c>
      <c r="H569" s="2669" t="s">
        <v>9036</v>
      </c>
      <c r="I569" s="3025">
        <v>0</v>
      </c>
      <c r="J569" s="3025">
        <v>272.64</v>
      </c>
      <c r="O569">
        <f t="shared" si="8"/>
        <v>0</v>
      </c>
    </row>
    <row r="570" spans="1:15" hidden="1">
      <c r="H570" t="s">
        <v>8736</v>
      </c>
      <c r="O570">
        <f t="shared" si="8"/>
        <v>0</v>
      </c>
    </row>
    <row r="571" spans="1:15" hidden="1">
      <c r="O571">
        <f t="shared" si="8"/>
        <v>0</v>
      </c>
    </row>
    <row r="572" spans="1:15" hidden="1">
      <c r="H572" s="2668" t="s">
        <v>9250</v>
      </c>
      <c r="O572">
        <f t="shared" si="8"/>
        <v>0</v>
      </c>
    </row>
    <row r="573" spans="1:15" hidden="1">
      <c r="A573" s="2669" t="s">
        <v>9226</v>
      </c>
      <c r="B573" s="2669" t="s">
        <v>5169</v>
      </c>
      <c r="C573" s="2669" t="s">
        <v>5298</v>
      </c>
      <c r="D573" s="2669" t="s">
        <v>5299</v>
      </c>
      <c r="E573" s="2669" t="s">
        <v>8502</v>
      </c>
      <c r="F573" s="2669" t="s">
        <v>9251</v>
      </c>
      <c r="G573" s="2669" t="s">
        <v>8404</v>
      </c>
      <c r="H573" s="2669" t="s">
        <v>8405</v>
      </c>
      <c r="I573" s="3025">
        <v>406.81</v>
      </c>
      <c r="J573" s="3025">
        <v>0</v>
      </c>
      <c r="O573">
        <f t="shared" si="8"/>
        <v>1</v>
      </c>
    </row>
    <row r="574" spans="1:15" hidden="1">
      <c r="A574" s="2669" t="s">
        <v>9226</v>
      </c>
      <c r="B574" s="2669" t="s">
        <v>5169</v>
      </c>
      <c r="C574" s="2669" t="s">
        <v>5298</v>
      </c>
      <c r="D574" s="2669" t="s">
        <v>5299</v>
      </c>
      <c r="E574" s="2669" t="s">
        <v>8502</v>
      </c>
      <c r="F574" s="2669" t="s">
        <v>9251</v>
      </c>
      <c r="G574" s="2669" t="s">
        <v>8980</v>
      </c>
      <c r="H574" s="2669" t="s">
        <v>9055</v>
      </c>
      <c r="I574" s="3025">
        <v>0</v>
      </c>
      <c r="J574" s="3025">
        <v>406.81</v>
      </c>
      <c r="N574" s="1460">
        <v>1</v>
      </c>
      <c r="O574">
        <f t="shared" si="8"/>
        <v>1</v>
      </c>
    </row>
    <row r="575" spans="1:15" hidden="1">
      <c r="H575" t="s">
        <v>8503</v>
      </c>
      <c r="O575">
        <f t="shared" si="8"/>
        <v>0</v>
      </c>
    </row>
    <row r="576" spans="1:15" hidden="1">
      <c r="O576">
        <f t="shared" si="8"/>
        <v>0</v>
      </c>
    </row>
    <row r="577" spans="1:15" hidden="1">
      <c r="H577" s="2668" t="s">
        <v>9252</v>
      </c>
      <c r="O577">
        <f t="shared" ref="O577:O640" si="9">SUMIF(E:E,E577,N:N)</f>
        <v>0</v>
      </c>
    </row>
    <row r="578" spans="1:15" hidden="1">
      <c r="A578" s="2669" t="s">
        <v>9226</v>
      </c>
      <c r="B578" s="2669" t="s">
        <v>5169</v>
      </c>
      <c r="C578" s="2669" t="s">
        <v>5298</v>
      </c>
      <c r="D578" s="2669" t="s">
        <v>5299</v>
      </c>
      <c r="E578" s="2669" t="s">
        <v>8392</v>
      </c>
      <c r="F578" s="2669" t="s">
        <v>9253</v>
      </c>
      <c r="G578" s="2669" t="s">
        <v>8338</v>
      </c>
      <c r="H578" s="2669" t="s">
        <v>8339</v>
      </c>
      <c r="I578" s="3025">
        <v>263.62</v>
      </c>
      <c r="J578" s="3025">
        <v>0</v>
      </c>
      <c r="O578">
        <f t="shared" si="9"/>
        <v>1</v>
      </c>
    </row>
    <row r="579" spans="1:15" hidden="1">
      <c r="A579" s="2669" t="s">
        <v>9226</v>
      </c>
      <c r="B579" s="2669" t="s">
        <v>5169</v>
      </c>
      <c r="C579" s="2669" t="s">
        <v>5298</v>
      </c>
      <c r="D579" s="2669" t="s">
        <v>5299</v>
      </c>
      <c r="E579" s="2669" t="s">
        <v>8392</v>
      </c>
      <c r="F579" s="2669" t="s">
        <v>9253</v>
      </c>
      <c r="G579" s="2669" t="s">
        <v>8980</v>
      </c>
      <c r="H579" s="2669" t="s">
        <v>9055</v>
      </c>
      <c r="I579" s="3025">
        <v>0</v>
      </c>
      <c r="J579" s="3025">
        <v>263.62</v>
      </c>
      <c r="N579" s="1460">
        <v>1</v>
      </c>
      <c r="O579">
        <f t="shared" si="9"/>
        <v>1</v>
      </c>
    </row>
    <row r="580" spans="1:15" hidden="1">
      <c r="H580" t="s">
        <v>8393</v>
      </c>
      <c r="O580">
        <f t="shared" si="9"/>
        <v>0</v>
      </c>
    </row>
    <row r="581" spans="1:15" hidden="1">
      <c r="O581">
        <f t="shared" si="9"/>
        <v>0</v>
      </c>
    </row>
    <row r="582" spans="1:15" hidden="1">
      <c r="H582" s="2668" t="s">
        <v>9254</v>
      </c>
      <c r="O582">
        <f t="shared" si="9"/>
        <v>0</v>
      </c>
    </row>
    <row r="583" spans="1:15" hidden="1">
      <c r="A583" s="2669" t="s">
        <v>9226</v>
      </c>
      <c r="B583" s="2669" t="s">
        <v>5169</v>
      </c>
      <c r="C583" s="2669" t="s">
        <v>5298</v>
      </c>
      <c r="D583" s="2669" t="s">
        <v>5299</v>
      </c>
      <c r="E583" s="2669" t="s">
        <v>8326</v>
      </c>
      <c r="F583" s="2669" t="s">
        <v>9255</v>
      </c>
      <c r="G583" s="2669" t="s">
        <v>8287</v>
      </c>
      <c r="H583" s="2669" t="s">
        <v>8288</v>
      </c>
      <c r="I583" s="3025">
        <v>2571</v>
      </c>
      <c r="J583" s="3025">
        <v>0</v>
      </c>
      <c r="O583">
        <f t="shared" si="9"/>
        <v>1</v>
      </c>
    </row>
    <row r="584" spans="1:15" hidden="1">
      <c r="A584" s="2669" t="s">
        <v>9226</v>
      </c>
      <c r="B584" s="2669" t="s">
        <v>5169</v>
      </c>
      <c r="C584" s="2669" t="s">
        <v>5298</v>
      </c>
      <c r="D584" s="2669" t="s">
        <v>5299</v>
      </c>
      <c r="E584" s="2669" t="s">
        <v>8326</v>
      </c>
      <c r="F584" s="2669" t="s">
        <v>9255</v>
      </c>
      <c r="G584" s="2669" t="s">
        <v>8980</v>
      </c>
      <c r="H584" s="2669" t="s">
        <v>9055</v>
      </c>
      <c r="I584" s="3025">
        <v>0</v>
      </c>
      <c r="J584" s="3025">
        <v>2571</v>
      </c>
      <c r="N584" s="1460">
        <v>1</v>
      </c>
      <c r="O584">
        <f t="shared" si="9"/>
        <v>1</v>
      </c>
    </row>
    <row r="585" spans="1:15" hidden="1">
      <c r="H585" t="s">
        <v>8327</v>
      </c>
      <c r="O585">
        <f t="shared" si="9"/>
        <v>0</v>
      </c>
    </row>
    <row r="586" spans="1:15" hidden="1">
      <c r="O586">
        <f t="shared" si="9"/>
        <v>0</v>
      </c>
    </row>
    <row r="587" spans="1:15" hidden="1">
      <c r="H587" s="2668" t="s">
        <v>9256</v>
      </c>
      <c r="O587">
        <f t="shared" si="9"/>
        <v>0</v>
      </c>
    </row>
    <row r="588" spans="1:15" hidden="1">
      <c r="A588" s="2669" t="s">
        <v>9226</v>
      </c>
      <c r="B588" s="2669" t="s">
        <v>5169</v>
      </c>
      <c r="C588" s="2669" t="s">
        <v>5298</v>
      </c>
      <c r="D588" s="2669" t="s">
        <v>5299</v>
      </c>
      <c r="E588" s="2669" t="s">
        <v>8158</v>
      </c>
      <c r="F588" s="2669" t="s">
        <v>9257</v>
      </c>
      <c r="G588" s="2669" t="s">
        <v>8072</v>
      </c>
      <c r="H588" s="2669" t="s">
        <v>8073</v>
      </c>
      <c r="I588" s="3025">
        <v>1628</v>
      </c>
      <c r="J588" s="3025">
        <v>0</v>
      </c>
      <c r="O588">
        <f t="shared" si="9"/>
        <v>1</v>
      </c>
    </row>
    <row r="589" spans="1:15" hidden="1">
      <c r="A589" s="2669" t="s">
        <v>9226</v>
      </c>
      <c r="B589" s="2669" t="s">
        <v>5169</v>
      </c>
      <c r="C589" s="2669" t="s">
        <v>5298</v>
      </c>
      <c r="D589" s="2669" t="s">
        <v>5299</v>
      </c>
      <c r="E589" s="2669" t="s">
        <v>8158</v>
      </c>
      <c r="F589" s="2669" t="s">
        <v>9257</v>
      </c>
      <c r="G589" s="2669" t="s">
        <v>8980</v>
      </c>
      <c r="H589" s="2669" t="s">
        <v>9055</v>
      </c>
      <c r="I589" s="3025">
        <v>0</v>
      </c>
      <c r="J589" s="3025">
        <v>1628</v>
      </c>
      <c r="N589" s="1460">
        <v>1</v>
      </c>
      <c r="O589">
        <f t="shared" si="9"/>
        <v>1</v>
      </c>
    </row>
    <row r="590" spans="1:15" hidden="1">
      <c r="H590" t="s">
        <v>8159</v>
      </c>
      <c r="O590">
        <f t="shared" si="9"/>
        <v>0</v>
      </c>
    </row>
    <row r="591" spans="1:15" hidden="1">
      <c r="O591">
        <f t="shared" si="9"/>
        <v>0</v>
      </c>
    </row>
    <row r="592" spans="1:15" hidden="1">
      <c r="H592" s="2668" t="s">
        <v>9258</v>
      </c>
      <c r="O592">
        <f t="shared" si="9"/>
        <v>0</v>
      </c>
    </row>
    <row r="593" spans="1:15" hidden="1">
      <c r="A593" s="2669" t="s">
        <v>9226</v>
      </c>
      <c r="B593" s="2669" t="s">
        <v>5169</v>
      </c>
      <c r="C593" s="2669" t="s">
        <v>5298</v>
      </c>
      <c r="D593" s="2669" t="s">
        <v>5299</v>
      </c>
      <c r="E593" s="2669" t="s">
        <v>8277</v>
      </c>
      <c r="F593" s="2669" t="s">
        <v>9259</v>
      </c>
      <c r="G593" s="2669" t="s">
        <v>8248</v>
      </c>
      <c r="H593" s="2669" t="s">
        <v>8249</v>
      </c>
      <c r="I593" s="3025">
        <v>333</v>
      </c>
      <c r="J593" s="3025">
        <v>0</v>
      </c>
      <c r="O593">
        <f t="shared" si="9"/>
        <v>1</v>
      </c>
    </row>
    <row r="594" spans="1:15" hidden="1">
      <c r="A594" s="2669" t="s">
        <v>9226</v>
      </c>
      <c r="B594" s="2669" t="s">
        <v>5169</v>
      </c>
      <c r="C594" s="2669" t="s">
        <v>5298</v>
      </c>
      <c r="D594" s="2669" t="s">
        <v>5299</v>
      </c>
      <c r="E594" s="2669" t="s">
        <v>8277</v>
      </c>
      <c r="F594" s="2669" t="s">
        <v>9259</v>
      </c>
      <c r="G594" s="2669" t="s">
        <v>8980</v>
      </c>
      <c r="H594" s="2669" t="s">
        <v>9055</v>
      </c>
      <c r="I594" s="3025">
        <v>0</v>
      </c>
      <c r="J594" s="3025">
        <v>333</v>
      </c>
      <c r="N594" s="1460">
        <v>1</v>
      </c>
      <c r="O594">
        <f t="shared" si="9"/>
        <v>1</v>
      </c>
    </row>
    <row r="595" spans="1:15" hidden="1">
      <c r="H595" t="s">
        <v>8278</v>
      </c>
      <c r="O595">
        <f t="shared" si="9"/>
        <v>0</v>
      </c>
    </row>
    <row r="596" spans="1:15" hidden="1">
      <c r="O596">
        <f t="shared" si="9"/>
        <v>0</v>
      </c>
    </row>
    <row r="597" spans="1:15" hidden="1">
      <c r="H597" s="2668" t="s">
        <v>9260</v>
      </c>
      <c r="O597">
        <f t="shared" si="9"/>
        <v>0</v>
      </c>
    </row>
    <row r="598" spans="1:15" hidden="1">
      <c r="A598" s="2669" t="s">
        <v>9226</v>
      </c>
      <c r="B598" s="2669" t="s">
        <v>5169</v>
      </c>
      <c r="C598" s="2669" t="s">
        <v>5298</v>
      </c>
      <c r="D598" s="2669" t="s">
        <v>5299</v>
      </c>
      <c r="E598" s="2669" t="s">
        <v>8585</v>
      </c>
      <c r="F598" s="2669" t="s">
        <v>9261</v>
      </c>
      <c r="G598" s="2669" t="s">
        <v>8512</v>
      </c>
      <c r="H598" s="2669" t="s">
        <v>8513</v>
      </c>
      <c r="I598" s="3025">
        <v>91</v>
      </c>
      <c r="J598" s="3025">
        <v>0</v>
      </c>
      <c r="O598">
        <f t="shared" si="9"/>
        <v>1</v>
      </c>
    </row>
    <row r="599" spans="1:15" hidden="1">
      <c r="A599" s="2669" t="s">
        <v>9226</v>
      </c>
      <c r="B599" s="2669" t="s">
        <v>5169</v>
      </c>
      <c r="C599" s="2669" t="s">
        <v>5298</v>
      </c>
      <c r="D599" s="2669" t="s">
        <v>5299</v>
      </c>
      <c r="E599" s="2669" t="s">
        <v>8585</v>
      </c>
      <c r="F599" s="2669" t="s">
        <v>9261</v>
      </c>
      <c r="G599" s="2669" t="s">
        <v>8980</v>
      </c>
      <c r="H599" s="2669" t="s">
        <v>9055</v>
      </c>
      <c r="I599" s="3025">
        <v>0</v>
      </c>
      <c r="J599" s="3025">
        <v>91</v>
      </c>
      <c r="N599" s="1460">
        <v>1</v>
      </c>
      <c r="O599">
        <f t="shared" si="9"/>
        <v>1</v>
      </c>
    </row>
    <row r="600" spans="1:15" hidden="1">
      <c r="H600" t="s">
        <v>8586</v>
      </c>
      <c r="O600">
        <f t="shared" si="9"/>
        <v>0</v>
      </c>
    </row>
    <row r="601" spans="1:15" hidden="1">
      <c r="O601">
        <f t="shared" si="9"/>
        <v>0</v>
      </c>
    </row>
    <row r="602" spans="1:15" hidden="1">
      <c r="H602" s="2668" t="s">
        <v>9262</v>
      </c>
      <c r="O602">
        <f t="shared" si="9"/>
        <v>0</v>
      </c>
    </row>
    <row r="603" spans="1:15" hidden="1">
      <c r="A603" s="2669" t="s">
        <v>9226</v>
      </c>
      <c r="B603" s="2669" t="s">
        <v>5169</v>
      </c>
      <c r="C603" s="2669" t="s">
        <v>5298</v>
      </c>
      <c r="D603" s="2669" t="s">
        <v>5299</v>
      </c>
      <c r="E603" s="2669" t="s">
        <v>8394</v>
      </c>
      <c r="F603" s="2669" t="s">
        <v>9263</v>
      </c>
      <c r="G603" s="2669" t="s">
        <v>8338</v>
      </c>
      <c r="H603" s="2669" t="s">
        <v>8339</v>
      </c>
      <c r="I603" s="3025">
        <v>263.62</v>
      </c>
      <c r="J603" s="3025">
        <v>0</v>
      </c>
      <c r="O603">
        <f t="shared" si="9"/>
        <v>1</v>
      </c>
    </row>
    <row r="604" spans="1:15" hidden="1">
      <c r="A604" s="2669" t="s">
        <v>9226</v>
      </c>
      <c r="B604" s="2669" t="s">
        <v>5169</v>
      </c>
      <c r="C604" s="2669" t="s">
        <v>5298</v>
      </c>
      <c r="D604" s="2669" t="s">
        <v>5299</v>
      </c>
      <c r="E604" s="2669" t="s">
        <v>8394</v>
      </c>
      <c r="F604" s="2669" t="s">
        <v>9263</v>
      </c>
      <c r="G604" s="2669" t="s">
        <v>8980</v>
      </c>
      <c r="H604" s="2669" t="s">
        <v>9055</v>
      </c>
      <c r="I604" s="3025">
        <v>0</v>
      </c>
      <c r="J604" s="3025">
        <v>263.62</v>
      </c>
      <c r="N604" s="1460">
        <v>1</v>
      </c>
      <c r="O604">
        <f t="shared" si="9"/>
        <v>1</v>
      </c>
    </row>
    <row r="605" spans="1:15" hidden="1">
      <c r="H605" t="s">
        <v>8395</v>
      </c>
      <c r="O605">
        <f t="shared" si="9"/>
        <v>0</v>
      </c>
    </row>
    <row r="606" spans="1:15" hidden="1">
      <c r="O606">
        <f t="shared" si="9"/>
        <v>0</v>
      </c>
    </row>
    <row r="607" spans="1:15" hidden="1">
      <c r="H607" s="2668" t="s">
        <v>9264</v>
      </c>
      <c r="O607">
        <f t="shared" si="9"/>
        <v>0</v>
      </c>
    </row>
    <row r="608" spans="1:15" hidden="1">
      <c r="A608" s="2669" t="s">
        <v>9226</v>
      </c>
      <c r="B608" s="2669" t="s">
        <v>5169</v>
      </c>
      <c r="C608" s="2669" t="s">
        <v>5298</v>
      </c>
      <c r="D608" s="2669" t="s">
        <v>5299</v>
      </c>
      <c r="E608" s="2669" t="s">
        <v>8160</v>
      </c>
      <c r="F608" s="2669" t="s">
        <v>9265</v>
      </c>
      <c r="G608" s="2669" t="s">
        <v>8072</v>
      </c>
      <c r="H608" s="2669" t="s">
        <v>8073</v>
      </c>
      <c r="I608" s="3025">
        <v>980.5</v>
      </c>
      <c r="J608" s="3025">
        <v>0</v>
      </c>
      <c r="O608">
        <f t="shared" si="9"/>
        <v>1</v>
      </c>
    </row>
    <row r="609" spans="1:15" hidden="1">
      <c r="A609" s="2669" t="s">
        <v>9226</v>
      </c>
      <c r="B609" s="2669" t="s">
        <v>5169</v>
      </c>
      <c r="C609" s="2669" t="s">
        <v>5298</v>
      </c>
      <c r="D609" s="2669" t="s">
        <v>5299</v>
      </c>
      <c r="E609" s="2669" t="s">
        <v>8160</v>
      </c>
      <c r="F609" s="2669" t="s">
        <v>9265</v>
      </c>
      <c r="G609" s="2669" t="s">
        <v>8980</v>
      </c>
      <c r="H609" s="2669" t="s">
        <v>9055</v>
      </c>
      <c r="I609" s="3025">
        <v>0</v>
      </c>
      <c r="J609" s="3025">
        <v>980.5</v>
      </c>
      <c r="N609" s="1460">
        <v>1</v>
      </c>
      <c r="O609">
        <f t="shared" si="9"/>
        <v>1</v>
      </c>
    </row>
    <row r="610" spans="1:15" hidden="1">
      <c r="H610" t="s">
        <v>8161</v>
      </c>
      <c r="O610">
        <f t="shared" si="9"/>
        <v>0</v>
      </c>
    </row>
    <row r="611" spans="1:15" hidden="1">
      <c r="O611">
        <f t="shared" si="9"/>
        <v>0</v>
      </c>
    </row>
    <row r="612" spans="1:15" hidden="1">
      <c r="H612" s="2668" t="s">
        <v>9266</v>
      </c>
      <c r="O612">
        <f t="shared" si="9"/>
        <v>0</v>
      </c>
    </row>
    <row r="613" spans="1:15" hidden="1">
      <c r="A613" s="2669" t="s">
        <v>9226</v>
      </c>
      <c r="B613" s="2669" t="s">
        <v>5169</v>
      </c>
      <c r="C613" s="2669" t="s">
        <v>5298</v>
      </c>
      <c r="D613" s="2669" t="s">
        <v>5299</v>
      </c>
      <c r="E613" s="2669" t="s">
        <v>8328</v>
      </c>
      <c r="F613" s="2669" t="s">
        <v>9267</v>
      </c>
      <c r="G613" s="2669" t="s">
        <v>8287</v>
      </c>
      <c r="H613" s="2669" t="s">
        <v>8288</v>
      </c>
      <c r="I613" s="3025">
        <v>2508.5</v>
      </c>
      <c r="J613" s="3025">
        <v>0</v>
      </c>
      <c r="O613">
        <f t="shared" si="9"/>
        <v>1</v>
      </c>
    </row>
    <row r="614" spans="1:15" hidden="1">
      <c r="A614" s="2669" t="s">
        <v>9226</v>
      </c>
      <c r="B614" s="2669" t="s">
        <v>5169</v>
      </c>
      <c r="C614" s="2669" t="s">
        <v>5298</v>
      </c>
      <c r="D614" s="2669" t="s">
        <v>5299</v>
      </c>
      <c r="E614" s="2669" t="s">
        <v>8328</v>
      </c>
      <c r="F614" s="2669" t="s">
        <v>9267</v>
      </c>
      <c r="G614" s="2669" t="s">
        <v>8980</v>
      </c>
      <c r="H614" s="2669" t="s">
        <v>9055</v>
      </c>
      <c r="I614" s="3025">
        <v>0</v>
      </c>
      <c r="J614" s="3025">
        <v>2508.5</v>
      </c>
      <c r="N614" s="1460">
        <v>1</v>
      </c>
      <c r="O614">
        <f t="shared" si="9"/>
        <v>1</v>
      </c>
    </row>
    <row r="615" spans="1:15" hidden="1">
      <c r="H615" t="s">
        <v>8329</v>
      </c>
      <c r="O615">
        <f t="shared" si="9"/>
        <v>0</v>
      </c>
    </row>
    <row r="616" spans="1:15" hidden="1">
      <c r="O616">
        <f t="shared" si="9"/>
        <v>0</v>
      </c>
    </row>
    <row r="617" spans="1:15" hidden="1">
      <c r="H617" s="2668" t="s">
        <v>9268</v>
      </c>
      <c r="O617">
        <f t="shared" si="9"/>
        <v>0</v>
      </c>
    </row>
    <row r="618" spans="1:15" hidden="1">
      <c r="A618" s="2669" t="s">
        <v>9226</v>
      </c>
      <c r="B618" s="2669" t="s">
        <v>5169</v>
      </c>
      <c r="C618" s="2669" t="s">
        <v>5298</v>
      </c>
      <c r="D618" s="2669" t="s">
        <v>5299</v>
      </c>
      <c r="E618" s="2669" t="s">
        <v>8279</v>
      </c>
      <c r="F618" s="2669" t="s">
        <v>9269</v>
      </c>
      <c r="G618" s="2669" t="s">
        <v>8248</v>
      </c>
      <c r="H618" s="2669" t="s">
        <v>8249</v>
      </c>
      <c r="I618" s="3025">
        <v>795.5</v>
      </c>
      <c r="J618" s="3025">
        <v>0</v>
      </c>
      <c r="O618">
        <f t="shared" si="9"/>
        <v>1</v>
      </c>
    </row>
    <row r="619" spans="1:15" hidden="1">
      <c r="A619" s="2669" t="s">
        <v>9226</v>
      </c>
      <c r="B619" s="2669" t="s">
        <v>5169</v>
      </c>
      <c r="C619" s="2669" t="s">
        <v>5298</v>
      </c>
      <c r="D619" s="2669" t="s">
        <v>5299</v>
      </c>
      <c r="E619" s="2669" t="s">
        <v>8279</v>
      </c>
      <c r="F619" s="2669" t="s">
        <v>9269</v>
      </c>
      <c r="G619" s="2669" t="s">
        <v>8980</v>
      </c>
      <c r="H619" s="2669" t="s">
        <v>9055</v>
      </c>
      <c r="I619" s="3025">
        <v>0</v>
      </c>
      <c r="J619" s="3025">
        <v>795.5</v>
      </c>
      <c r="N619" s="1460">
        <v>1</v>
      </c>
      <c r="O619">
        <f t="shared" si="9"/>
        <v>1</v>
      </c>
    </row>
    <row r="620" spans="1:15" hidden="1">
      <c r="H620" t="s">
        <v>8280</v>
      </c>
      <c r="O620">
        <f t="shared" si="9"/>
        <v>0</v>
      </c>
    </row>
    <row r="621" spans="1:15" hidden="1">
      <c r="O621">
        <f t="shared" si="9"/>
        <v>0</v>
      </c>
    </row>
    <row r="622" spans="1:15" hidden="1">
      <c r="H622" s="2668" t="s">
        <v>9270</v>
      </c>
      <c r="O622">
        <f t="shared" si="9"/>
        <v>0</v>
      </c>
    </row>
    <row r="623" spans="1:15" hidden="1">
      <c r="A623" s="2669" t="s">
        <v>9226</v>
      </c>
      <c r="B623" s="2669" t="s">
        <v>5169</v>
      </c>
      <c r="C623" s="2669" t="s">
        <v>5298</v>
      </c>
      <c r="D623" s="2669" t="s">
        <v>5299</v>
      </c>
      <c r="E623" s="2669" t="s">
        <v>8587</v>
      </c>
      <c r="F623" s="2669" t="s">
        <v>9271</v>
      </c>
      <c r="G623" s="2669" t="s">
        <v>8512</v>
      </c>
      <c r="H623" s="2669" t="s">
        <v>8513</v>
      </c>
      <c r="I623" s="3025">
        <v>193.94</v>
      </c>
      <c r="J623" s="3025">
        <v>0</v>
      </c>
      <c r="O623">
        <f t="shared" si="9"/>
        <v>1</v>
      </c>
    </row>
    <row r="624" spans="1:15" hidden="1">
      <c r="A624" s="2669" t="s">
        <v>9226</v>
      </c>
      <c r="B624" s="2669" t="s">
        <v>5169</v>
      </c>
      <c r="C624" s="2669" t="s">
        <v>5298</v>
      </c>
      <c r="D624" s="2669" t="s">
        <v>5299</v>
      </c>
      <c r="E624" s="2669" t="s">
        <v>8587</v>
      </c>
      <c r="F624" s="2669" t="s">
        <v>9271</v>
      </c>
      <c r="G624" s="2669" t="s">
        <v>8980</v>
      </c>
      <c r="H624" s="2669" t="s">
        <v>9055</v>
      </c>
      <c r="I624" s="3025">
        <v>0</v>
      </c>
      <c r="J624" s="3025">
        <v>193.94</v>
      </c>
      <c r="N624" s="1460">
        <v>1</v>
      </c>
      <c r="O624">
        <f t="shared" si="9"/>
        <v>1</v>
      </c>
    </row>
    <row r="625" spans="1:15" hidden="1">
      <c r="H625" t="s">
        <v>8588</v>
      </c>
      <c r="O625">
        <f t="shared" si="9"/>
        <v>0</v>
      </c>
    </row>
    <row r="626" spans="1:15" hidden="1">
      <c r="O626">
        <f t="shared" si="9"/>
        <v>0</v>
      </c>
    </row>
    <row r="627" spans="1:15" hidden="1">
      <c r="H627" s="2668" t="s">
        <v>9272</v>
      </c>
      <c r="O627">
        <f t="shared" si="9"/>
        <v>0</v>
      </c>
    </row>
    <row r="628" spans="1:15" hidden="1">
      <c r="A628" s="2669" t="s">
        <v>9226</v>
      </c>
      <c r="B628" s="2669" t="s">
        <v>5169</v>
      </c>
      <c r="C628" s="2669" t="s">
        <v>5298</v>
      </c>
      <c r="D628" s="2669" t="s">
        <v>5299</v>
      </c>
      <c r="E628" s="2669" t="s">
        <v>7856</v>
      </c>
      <c r="F628" s="2669" t="s">
        <v>9273</v>
      </c>
      <c r="G628" s="2669" t="s">
        <v>5323</v>
      </c>
      <c r="H628" s="2669" t="s">
        <v>4988</v>
      </c>
      <c r="I628" s="3025">
        <v>480</v>
      </c>
      <c r="J628" s="3025">
        <v>0</v>
      </c>
      <c r="O628">
        <f t="shared" si="9"/>
        <v>1</v>
      </c>
    </row>
    <row r="629" spans="1:15" hidden="1">
      <c r="A629" s="2669" t="s">
        <v>9226</v>
      </c>
      <c r="B629" s="2669" t="s">
        <v>5169</v>
      </c>
      <c r="C629" s="2669" t="s">
        <v>5298</v>
      </c>
      <c r="D629" s="2669" t="s">
        <v>5299</v>
      </c>
      <c r="E629" s="2669" t="s">
        <v>7856</v>
      </c>
      <c r="F629" s="2669" t="s">
        <v>9273</v>
      </c>
      <c r="G629" s="2669" t="s">
        <v>8980</v>
      </c>
      <c r="H629" s="2669" t="s">
        <v>9055</v>
      </c>
      <c r="I629" s="3025">
        <v>0</v>
      </c>
      <c r="J629" s="3025">
        <v>480</v>
      </c>
      <c r="N629" s="1460">
        <v>1</v>
      </c>
      <c r="O629">
        <f t="shared" si="9"/>
        <v>1</v>
      </c>
    </row>
    <row r="630" spans="1:15" hidden="1">
      <c r="H630" t="s">
        <v>7857</v>
      </c>
      <c r="O630">
        <f t="shared" si="9"/>
        <v>0</v>
      </c>
    </row>
    <row r="631" spans="1:15" hidden="1">
      <c r="O631">
        <f t="shared" si="9"/>
        <v>0</v>
      </c>
    </row>
    <row r="632" spans="1:15" hidden="1">
      <c r="H632" s="2668" t="s">
        <v>9274</v>
      </c>
      <c r="O632">
        <f t="shared" si="9"/>
        <v>0</v>
      </c>
    </row>
    <row r="633" spans="1:15" hidden="1">
      <c r="A633" s="2669" t="s">
        <v>9226</v>
      </c>
      <c r="B633" s="2669" t="s">
        <v>5169</v>
      </c>
      <c r="C633" s="2669" t="s">
        <v>5298</v>
      </c>
      <c r="D633" s="2669" t="s">
        <v>5299</v>
      </c>
      <c r="E633" s="2669" t="s">
        <v>7858</v>
      </c>
      <c r="F633" s="2669" t="s">
        <v>9275</v>
      </c>
      <c r="G633" s="2669" t="s">
        <v>5323</v>
      </c>
      <c r="H633" s="2669" t="s">
        <v>4988</v>
      </c>
      <c r="I633" s="3025">
        <v>480</v>
      </c>
      <c r="J633" s="3025">
        <v>0</v>
      </c>
      <c r="O633">
        <f t="shared" si="9"/>
        <v>1</v>
      </c>
    </row>
    <row r="634" spans="1:15" hidden="1">
      <c r="A634" s="2669" t="s">
        <v>9226</v>
      </c>
      <c r="B634" s="2669" t="s">
        <v>5169</v>
      </c>
      <c r="C634" s="2669" t="s">
        <v>5298</v>
      </c>
      <c r="D634" s="2669" t="s">
        <v>5299</v>
      </c>
      <c r="E634" s="2669" t="s">
        <v>7858</v>
      </c>
      <c r="F634" s="2669" t="s">
        <v>9275</v>
      </c>
      <c r="G634" s="2669" t="s">
        <v>8980</v>
      </c>
      <c r="H634" s="2669" t="s">
        <v>9055</v>
      </c>
      <c r="I634" s="3025">
        <v>0</v>
      </c>
      <c r="J634" s="3025">
        <v>480</v>
      </c>
      <c r="N634" s="1460">
        <v>1</v>
      </c>
      <c r="O634">
        <f t="shared" si="9"/>
        <v>1</v>
      </c>
    </row>
    <row r="635" spans="1:15" hidden="1">
      <c r="H635" t="s">
        <v>7859</v>
      </c>
      <c r="O635">
        <f t="shared" si="9"/>
        <v>0</v>
      </c>
    </row>
    <row r="636" spans="1:15" hidden="1">
      <c r="O636">
        <f t="shared" si="9"/>
        <v>0</v>
      </c>
    </row>
    <row r="637" spans="1:15" hidden="1">
      <c r="H637" s="2668" t="s">
        <v>9276</v>
      </c>
      <c r="O637">
        <f t="shared" si="9"/>
        <v>0</v>
      </c>
    </row>
    <row r="638" spans="1:15" hidden="1">
      <c r="A638" s="2669" t="s">
        <v>9226</v>
      </c>
      <c r="B638" s="2669" t="s">
        <v>5169</v>
      </c>
      <c r="C638" s="2669" t="s">
        <v>5298</v>
      </c>
      <c r="D638" s="2669" t="s">
        <v>5299</v>
      </c>
      <c r="E638" s="2669" t="s">
        <v>8004</v>
      </c>
      <c r="F638" s="2669" t="s">
        <v>9277</v>
      </c>
      <c r="G638" s="2669" t="s">
        <v>5347</v>
      </c>
      <c r="H638" s="2669" t="s">
        <v>4999</v>
      </c>
      <c r="I638" s="3025">
        <v>401.7</v>
      </c>
      <c r="J638" s="3025">
        <v>0</v>
      </c>
      <c r="O638">
        <f t="shared" si="9"/>
        <v>1</v>
      </c>
    </row>
    <row r="639" spans="1:15" hidden="1">
      <c r="A639" s="2669" t="s">
        <v>9226</v>
      </c>
      <c r="B639" s="2669" t="s">
        <v>5169</v>
      </c>
      <c r="C639" s="2669" t="s">
        <v>5298</v>
      </c>
      <c r="D639" s="2669" t="s">
        <v>5299</v>
      </c>
      <c r="E639" s="2669" t="s">
        <v>8004</v>
      </c>
      <c r="F639" s="2669" t="s">
        <v>9277</v>
      </c>
      <c r="G639" s="2669" t="s">
        <v>8980</v>
      </c>
      <c r="H639" s="2669" t="s">
        <v>9055</v>
      </c>
      <c r="I639" s="3025">
        <v>0</v>
      </c>
      <c r="J639" s="3025">
        <v>401.7</v>
      </c>
      <c r="N639" s="1460">
        <v>1</v>
      </c>
      <c r="O639">
        <f t="shared" si="9"/>
        <v>1</v>
      </c>
    </row>
    <row r="640" spans="1:15" hidden="1">
      <c r="H640" t="s">
        <v>8005</v>
      </c>
      <c r="O640">
        <f t="shared" si="9"/>
        <v>0</v>
      </c>
    </row>
    <row r="641" spans="1:15" hidden="1">
      <c r="O641">
        <f t="shared" ref="O641:O704" si="10">SUMIF(E:E,E641,N:N)</f>
        <v>0</v>
      </c>
    </row>
    <row r="642" spans="1:15" hidden="1">
      <c r="H642" s="2668" t="s">
        <v>9278</v>
      </c>
      <c r="O642">
        <f t="shared" si="10"/>
        <v>0</v>
      </c>
    </row>
    <row r="643" spans="1:15" hidden="1">
      <c r="A643" s="2669" t="s">
        <v>9226</v>
      </c>
      <c r="B643" s="2669" t="s">
        <v>5169</v>
      </c>
      <c r="C643" s="2669" t="s">
        <v>5298</v>
      </c>
      <c r="D643" s="2669" t="s">
        <v>5299</v>
      </c>
      <c r="E643" s="2669" t="s">
        <v>8002</v>
      </c>
      <c r="F643" s="2669" t="s">
        <v>9279</v>
      </c>
      <c r="G643" s="2669" t="s">
        <v>5347</v>
      </c>
      <c r="H643" s="2669" t="s">
        <v>4999</v>
      </c>
      <c r="I643" s="3025">
        <v>384.7</v>
      </c>
      <c r="J643" s="3025">
        <v>0</v>
      </c>
      <c r="O643">
        <f t="shared" si="10"/>
        <v>1</v>
      </c>
    </row>
    <row r="644" spans="1:15" hidden="1">
      <c r="A644" s="2669" t="s">
        <v>9226</v>
      </c>
      <c r="B644" s="2669" t="s">
        <v>5169</v>
      </c>
      <c r="C644" s="2669" t="s">
        <v>5298</v>
      </c>
      <c r="D644" s="2669" t="s">
        <v>5299</v>
      </c>
      <c r="E644" s="2669" t="s">
        <v>8002</v>
      </c>
      <c r="F644" s="2669" t="s">
        <v>9279</v>
      </c>
      <c r="G644" s="2669" t="s">
        <v>8980</v>
      </c>
      <c r="H644" s="2669" t="s">
        <v>9055</v>
      </c>
      <c r="I644" s="3025">
        <v>0</v>
      </c>
      <c r="J644" s="3025">
        <v>384.7</v>
      </c>
      <c r="N644" s="1460">
        <v>1</v>
      </c>
      <c r="O644">
        <f t="shared" si="10"/>
        <v>1</v>
      </c>
    </row>
    <row r="645" spans="1:15" hidden="1">
      <c r="H645" t="s">
        <v>8003</v>
      </c>
      <c r="O645">
        <f t="shared" si="10"/>
        <v>0</v>
      </c>
    </row>
    <row r="646" spans="1:15" hidden="1">
      <c r="O646">
        <f t="shared" si="10"/>
        <v>0</v>
      </c>
    </row>
    <row r="647" spans="1:15" hidden="1">
      <c r="H647" s="2668" t="s">
        <v>9280</v>
      </c>
      <c r="O647">
        <f t="shared" si="10"/>
        <v>0</v>
      </c>
    </row>
    <row r="648" spans="1:15" hidden="1">
      <c r="A648" s="2669" t="s">
        <v>9226</v>
      </c>
      <c r="B648" s="2669"/>
      <c r="C648" s="2669"/>
      <c r="D648" s="2669" t="s">
        <v>5073</v>
      </c>
      <c r="E648" s="2669" t="s">
        <v>7372</v>
      </c>
      <c r="F648" s="2669" t="s">
        <v>9281</v>
      </c>
      <c r="G648" s="2669" t="s">
        <v>5306</v>
      </c>
      <c r="H648" s="2669" t="s">
        <v>4937</v>
      </c>
      <c r="I648" s="3025">
        <v>15308.36</v>
      </c>
      <c r="J648" s="3025">
        <v>0</v>
      </c>
      <c r="O648">
        <f t="shared" si="10"/>
        <v>0</v>
      </c>
    </row>
    <row r="649" spans="1:15" hidden="1">
      <c r="A649" s="2669" t="s">
        <v>9226</v>
      </c>
      <c r="B649" s="2669"/>
      <c r="C649" s="2669"/>
      <c r="D649" s="2669" t="s">
        <v>5073</v>
      </c>
      <c r="E649" s="2669" t="s">
        <v>7372</v>
      </c>
      <c r="F649" s="2669" t="s">
        <v>9281</v>
      </c>
      <c r="G649" s="2669" t="s">
        <v>5297</v>
      </c>
      <c r="H649" s="2669" t="s">
        <v>5075</v>
      </c>
      <c r="I649" s="3025">
        <v>0</v>
      </c>
      <c r="J649" s="3025">
        <v>15308.36</v>
      </c>
      <c r="O649">
        <f t="shared" si="10"/>
        <v>0</v>
      </c>
    </row>
    <row r="650" spans="1:15" hidden="1">
      <c r="H650" t="s">
        <v>7373</v>
      </c>
      <c r="O650">
        <f t="shared" si="10"/>
        <v>0</v>
      </c>
    </row>
    <row r="651" spans="1:15" hidden="1">
      <c r="O651">
        <f t="shared" si="10"/>
        <v>0</v>
      </c>
    </row>
    <row r="652" spans="1:15" hidden="1">
      <c r="H652" s="2668" t="s">
        <v>9282</v>
      </c>
      <c r="O652">
        <f t="shared" si="10"/>
        <v>0</v>
      </c>
    </row>
    <row r="653" spans="1:15" hidden="1">
      <c r="A653" s="2669" t="s">
        <v>9226</v>
      </c>
      <c r="B653" s="2669" t="s">
        <v>5071</v>
      </c>
      <c r="C653" s="2669" t="s">
        <v>9011</v>
      </c>
      <c r="D653" s="2669" t="s">
        <v>5071</v>
      </c>
      <c r="E653" s="2669" t="s">
        <v>7374</v>
      </c>
      <c r="F653" s="2669" t="s">
        <v>9283</v>
      </c>
      <c r="G653" s="2669" t="s">
        <v>5311</v>
      </c>
      <c r="H653" s="2669" t="s">
        <v>5015</v>
      </c>
      <c r="I653" s="3025">
        <v>384</v>
      </c>
      <c r="J653" s="3025">
        <v>0</v>
      </c>
      <c r="O653">
        <f t="shared" si="10"/>
        <v>0</v>
      </c>
    </row>
    <row r="654" spans="1:15" hidden="1">
      <c r="A654" s="2669" t="s">
        <v>9226</v>
      </c>
      <c r="B654" s="2669" t="s">
        <v>5071</v>
      </c>
      <c r="C654" s="2669" t="s">
        <v>9011</v>
      </c>
      <c r="D654" s="2669" t="s">
        <v>5071</v>
      </c>
      <c r="E654" s="2669" t="s">
        <v>7374</v>
      </c>
      <c r="F654" s="2669" t="s">
        <v>9283</v>
      </c>
      <c r="G654" s="2669" t="s">
        <v>5297</v>
      </c>
      <c r="H654" s="2669" t="s">
        <v>5075</v>
      </c>
      <c r="I654" s="3025">
        <v>0</v>
      </c>
      <c r="J654" s="3025">
        <v>384</v>
      </c>
      <c r="O654">
        <f t="shared" si="10"/>
        <v>0</v>
      </c>
    </row>
    <row r="655" spans="1:15" hidden="1">
      <c r="H655" t="s">
        <v>7375</v>
      </c>
      <c r="O655">
        <f t="shared" si="10"/>
        <v>0</v>
      </c>
    </row>
    <row r="656" spans="1:15" hidden="1">
      <c r="O656">
        <f t="shared" si="10"/>
        <v>0</v>
      </c>
    </row>
    <row r="657" spans="1:15" hidden="1">
      <c r="H657" s="2668" t="s">
        <v>9284</v>
      </c>
      <c r="O657">
        <f t="shared" si="10"/>
        <v>0</v>
      </c>
    </row>
    <row r="658" spans="1:15" hidden="1">
      <c r="A658" s="2669" t="s">
        <v>9226</v>
      </c>
      <c r="B658" s="2669" t="s">
        <v>5071</v>
      </c>
      <c r="C658" s="2669" t="s">
        <v>9011</v>
      </c>
      <c r="D658" s="2669" t="s">
        <v>5071</v>
      </c>
      <c r="E658" s="2669" t="s">
        <v>7376</v>
      </c>
      <c r="F658" s="2669" t="s">
        <v>9285</v>
      </c>
      <c r="G658" s="2669" t="s">
        <v>5311</v>
      </c>
      <c r="H658" s="2669" t="s">
        <v>5015</v>
      </c>
      <c r="I658" s="3025">
        <v>205.2</v>
      </c>
      <c r="J658" s="3025">
        <v>0</v>
      </c>
      <c r="O658">
        <f t="shared" si="10"/>
        <v>0</v>
      </c>
    </row>
    <row r="659" spans="1:15" hidden="1">
      <c r="A659" s="2669" t="s">
        <v>9226</v>
      </c>
      <c r="B659" s="2669" t="s">
        <v>5071</v>
      </c>
      <c r="C659" s="2669" t="s">
        <v>9011</v>
      </c>
      <c r="D659" s="2669" t="s">
        <v>5071</v>
      </c>
      <c r="E659" s="2669" t="s">
        <v>7376</v>
      </c>
      <c r="F659" s="2669" t="s">
        <v>9285</v>
      </c>
      <c r="G659" s="2669" t="s">
        <v>5297</v>
      </c>
      <c r="H659" s="2669" t="s">
        <v>5075</v>
      </c>
      <c r="I659" s="3025">
        <v>0</v>
      </c>
      <c r="J659" s="3025">
        <v>205.2</v>
      </c>
      <c r="O659">
        <f t="shared" si="10"/>
        <v>0</v>
      </c>
    </row>
    <row r="660" spans="1:15" hidden="1">
      <c r="H660" t="s">
        <v>7375</v>
      </c>
      <c r="O660">
        <f t="shared" si="10"/>
        <v>0</v>
      </c>
    </row>
    <row r="661" spans="1:15" hidden="1">
      <c r="O661">
        <f t="shared" si="10"/>
        <v>0</v>
      </c>
    </row>
    <row r="662" spans="1:15" hidden="1">
      <c r="H662" s="2668" t="s">
        <v>9286</v>
      </c>
      <c r="O662">
        <f t="shared" si="10"/>
        <v>0</v>
      </c>
    </row>
    <row r="663" spans="1:15" hidden="1">
      <c r="A663" s="2669" t="s">
        <v>9226</v>
      </c>
      <c r="B663" s="2669" t="s">
        <v>5071</v>
      </c>
      <c r="C663" s="2669" t="s">
        <v>9011</v>
      </c>
      <c r="D663" s="2669" t="s">
        <v>5071</v>
      </c>
      <c r="E663" s="2669" t="s">
        <v>7377</v>
      </c>
      <c r="F663" s="2669" t="s">
        <v>9287</v>
      </c>
      <c r="G663" s="2669" t="s">
        <v>5311</v>
      </c>
      <c r="H663" s="2669" t="s">
        <v>5015</v>
      </c>
      <c r="I663" s="3025">
        <v>15.6</v>
      </c>
      <c r="J663" s="3025">
        <v>0</v>
      </c>
      <c r="O663">
        <f t="shared" si="10"/>
        <v>0</v>
      </c>
    </row>
    <row r="664" spans="1:15" hidden="1">
      <c r="A664" s="2669" t="s">
        <v>9226</v>
      </c>
      <c r="B664" s="2669" t="s">
        <v>5071</v>
      </c>
      <c r="C664" s="2669" t="s">
        <v>9011</v>
      </c>
      <c r="D664" s="2669" t="s">
        <v>5071</v>
      </c>
      <c r="E664" s="2669" t="s">
        <v>7377</v>
      </c>
      <c r="F664" s="2669" t="s">
        <v>9287</v>
      </c>
      <c r="G664" s="2669" t="s">
        <v>5297</v>
      </c>
      <c r="H664" s="2669" t="s">
        <v>5075</v>
      </c>
      <c r="I664" s="3025">
        <v>0</v>
      </c>
      <c r="J664" s="3025">
        <v>15.6</v>
      </c>
      <c r="O664">
        <f t="shared" si="10"/>
        <v>0</v>
      </c>
    </row>
    <row r="665" spans="1:15" hidden="1">
      <c r="H665" t="s">
        <v>7375</v>
      </c>
      <c r="O665">
        <f t="shared" si="10"/>
        <v>0</v>
      </c>
    </row>
    <row r="666" spans="1:15" hidden="1">
      <c r="O666">
        <f t="shared" si="10"/>
        <v>0</v>
      </c>
    </row>
    <row r="667" spans="1:15" hidden="1">
      <c r="H667" s="2668" t="s">
        <v>9288</v>
      </c>
      <c r="O667">
        <f t="shared" si="10"/>
        <v>0</v>
      </c>
    </row>
    <row r="668" spans="1:15" hidden="1">
      <c r="A668" s="2669" t="s">
        <v>9226</v>
      </c>
      <c r="B668" s="2669" t="s">
        <v>5071</v>
      </c>
      <c r="C668" s="2669" t="s">
        <v>9011</v>
      </c>
      <c r="D668" s="2669" t="s">
        <v>5071</v>
      </c>
      <c r="E668" s="2669" t="s">
        <v>7378</v>
      </c>
      <c r="F668" s="2669" t="s">
        <v>9289</v>
      </c>
      <c r="G668" s="2669" t="s">
        <v>5311</v>
      </c>
      <c r="H668" s="2669" t="s">
        <v>5015</v>
      </c>
      <c r="I668" s="3025">
        <v>200.1</v>
      </c>
      <c r="J668" s="3025">
        <v>0</v>
      </c>
      <c r="O668">
        <f t="shared" si="10"/>
        <v>0</v>
      </c>
    </row>
    <row r="669" spans="1:15" hidden="1">
      <c r="A669" s="2669" t="s">
        <v>9226</v>
      </c>
      <c r="B669" s="2669" t="s">
        <v>5071</v>
      </c>
      <c r="C669" s="2669" t="s">
        <v>9011</v>
      </c>
      <c r="D669" s="2669" t="s">
        <v>5071</v>
      </c>
      <c r="E669" s="2669" t="s">
        <v>7378</v>
      </c>
      <c r="F669" s="2669" t="s">
        <v>9289</v>
      </c>
      <c r="G669" s="2669" t="s">
        <v>5297</v>
      </c>
      <c r="H669" s="2669" t="s">
        <v>5075</v>
      </c>
      <c r="I669" s="3025">
        <v>0</v>
      </c>
      <c r="J669" s="3025">
        <v>200.1</v>
      </c>
      <c r="O669">
        <f t="shared" si="10"/>
        <v>0</v>
      </c>
    </row>
    <row r="670" spans="1:15" hidden="1">
      <c r="H670" t="s">
        <v>7375</v>
      </c>
      <c r="O670">
        <f t="shared" si="10"/>
        <v>0</v>
      </c>
    </row>
    <row r="671" spans="1:15" hidden="1">
      <c r="O671">
        <f t="shared" si="10"/>
        <v>0</v>
      </c>
    </row>
    <row r="672" spans="1:15" hidden="1">
      <c r="H672" s="2668" t="s">
        <v>9290</v>
      </c>
      <c r="O672">
        <f t="shared" si="10"/>
        <v>0</v>
      </c>
    </row>
    <row r="673" spans="1:15" hidden="1">
      <c r="A673" s="2669" t="s">
        <v>9226</v>
      </c>
      <c r="B673" s="2669" t="s">
        <v>5071</v>
      </c>
      <c r="C673" s="2669" t="s">
        <v>9011</v>
      </c>
      <c r="D673" s="2669" t="s">
        <v>5071</v>
      </c>
      <c r="E673" s="2669" t="s">
        <v>7379</v>
      </c>
      <c r="F673" s="2669" t="s">
        <v>9291</v>
      </c>
      <c r="G673" s="2669" t="s">
        <v>5311</v>
      </c>
      <c r="H673" s="2669" t="s">
        <v>5015</v>
      </c>
      <c r="I673" s="3025">
        <v>4944.57</v>
      </c>
      <c r="J673" s="3025">
        <v>0</v>
      </c>
      <c r="O673">
        <f t="shared" si="10"/>
        <v>0</v>
      </c>
    </row>
    <row r="674" spans="1:15" hidden="1">
      <c r="A674" s="2669" t="s">
        <v>9226</v>
      </c>
      <c r="B674" s="2669" t="s">
        <v>5071</v>
      </c>
      <c r="C674" s="2669" t="s">
        <v>9011</v>
      </c>
      <c r="D674" s="2669" t="s">
        <v>5071</v>
      </c>
      <c r="E674" s="2669" t="s">
        <v>7379</v>
      </c>
      <c r="F674" s="2669" t="s">
        <v>9291</v>
      </c>
      <c r="G674" s="2669" t="s">
        <v>5304</v>
      </c>
      <c r="H674" s="2669" t="s">
        <v>5004</v>
      </c>
      <c r="I674" s="3025">
        <v>333.11</v>
      </c>
      <c r="J674" s="3025">
        <v>0</v>
      </c>
      <c r="O674">
        <f t="shared" si="10"/>
        <v>0</v>
      </c>
    </row>
    <row r="675" spans="1:15" hidden="1">
      <c r="A675" s="2669" t="s">
        <v>9226</v>
      </c>
      <c r="B675" s="2669" t="s">
        <v>5071</v>
      </c>
      <c r="C675" s="2669" t="s">
        <v>9011</v>
      </c>
      <c r="D675" s="2669" t="s">
        <v>5071</v>
      </c>
      <c r="E675" s="2669" t="s">
        <v>7379</v>
      </c>
      <c r="F675" s="2669" t="s">
        <v>9291</v>
      </c>
      <c r="G675" s="2669" t="s">
        <v>5297</v>
      </c>
      <c r="H675" s="2669" t="s">
        <v>5075</v>
      </c>
      <c r="I675" s="3025">
        <v>0</v>
      </c>
      <c r="J675" s="3025">
        <v>5277.68</v>
      </c>
      <c r="O675">
        <f t="shared" si="10"/>
        <v>0</v>
      </c>
    </row>
    <row r="676" spans="1:15" hidden="1">
      <c r="H676" t="s">
        <v>7375</v>
      </c>
      <c r="O676">
        <f t="shared" si="10"/>
        <v>0</v>
      </c>
    </row>
    <row r="677" spans="1:15" hidden="1">
      <c r="O677">
        <f t="shared" si="10"/>
        <v>0</v>
      </c>
    </row>
    <row r="678" spans="1:15" hidden="1">
      <c r="H678" s="2668" t="s">
        <v>9292</v>
      </c>
      <c r="O678">
        <f t="shared" si="10"/>
        <v>0</v>
      </c>
    </row>
    <row r="679" spans="1:15" hidden="1">
      <c r="A679" s="2669" t="s">
        <v>9226</v>
      </c>
      <c r="B679" s="2669" t="s">
        <v>5071</v>
      </c>
      <c r="C679" s="2669" t="s">
        <v>9011</v>
      </c>
      <c r="D679" s="2669" t="s">
        <v>5071</v>
      </c>
      <c r="E679" s="2669" t="s">
        <v>7380</v>
      </c>
      <c r="F679" s="2669" t="s">
        <v>9293</v>
      </c>
      <c r="G679" s="2669" t="s">
        <v>5311</v>
      </c>
      <c r="H679" s="2669" t="s">
        <v>5015</v>
      </c>
      <c r="I679" s="3025">
        <v>199.89</v>
      </c>
      <c r="J679" s="3025">
        <v>0</v>
      </c>
      <c r="O679">
        <f t="shared" si="10"/>
        <v>0</v>
      </c>
    </row>
    <row r="680" spans="1:15" hidden="1">
      <c r="A680" s="2669" t="s">
        <v>9226</v>
      </c>
      <c r="B680" s="2669" t="s">
        <v>5071</v>
      </c>
      <c r="C680" s="2669" t="s">
        <v>9011</v>
      </c>
      <c r="D680" s="2669" t="s">
        <v>5071</v>
      </c>
      <c r="E680" s="2669" t="s">
        <v>7380</v>
      </c>
      <c r="F680" s="2669" t="s">
        <v>9293</v>
      </c>
      <c r="G680" s="2669" t="s">
        <v>5304</v>
      </c>
      <c r="H680" s="2669" t="s">
        <v>5004</v>
      </c>
      <c r="I680" s="3025">
        <v>39.81</v>
      </c>
      <c r="J680" s="3025">
        <v>0</v>
      </c>
      <c r="O680">
        <f t="shared" si="10"/>
        <v>0</v>
      </c>
    </row>
    <row r="681" spans="1:15" hidden="1">
      <c r="A681" s="2669" t="s">
        <v>9226</v>
      </c>
      <c r="B681" s="2669" t="s">
        <v>5071</v>
      </c>
      <c r="C681" s="2669" t="s">
        <v>9011</v>
      </c>
      <c r="D681" s="2669" t="s">
        <v>5071</v>
      </c>
      <c r="E681" s="2669" t="s">
        <v>7380</v>
      </c>
      <c r="F681" s="2669" t="s">
        <v>9293</v>
      </c>
      <c r="G681" s="2669" t="s">
        <v>5297</v>
      </c>
      <c r="H681" s="2669" t="s">
        <v>5075</v>
      </c>
      <c r="I681" s="3025">
        <v>0</v>
      </c>
      <c r="J681" s="3025">
        <v>239.7</v>
      </c>
      <c r="O681">
        <f t="shared" si="10"/>
        <v>0</v>
      </c>
    </row>
    <row r="682" spans="1:15" hidden="1">
      <c r="H682" t="s">
        <v>7375</v>
      </c>
      <c r="O682">
        <f t="shared" si="10"/>
        <v>0</v>
      </c>
    </row>
    <row r="683" spans="1:15" hidden="1">
      <c r="O683">
        <f t="shared" si="10"/>
        <v>0</v>
      </c>
    </row>
    <row r="684" spans="1:15" hidden="1">
      <c r="H684" s="2668" t="s">
        <v>9294</v>
      </c>
      <c r="O684">
        <f t="shared" si="10"/>
        <v>0</v>
      </c>
    </row>
    <row r="685" spans="1:15" hidden="1">
      <c r="A685" s="2669" t="s">
        <v>9226</v>
      </c>
      <c r="B685" s="2669" t="s">
        <v>5071</v>
      </c>
      <c r="C685" s="2669" t="s">
        <v>9011</v>
      </c>
      <c r="D685" s="2669" t="s">
        <v>5071</v>
      </c>
      <c r="E685" s="2669" t="s">
        <v>7381</v>
      </c>
      <c r="F685" s="2669" t="s">
        <v>9295</v>
      </c>
      <c r="G685" s="2669" t="s">
        <v>5311</v>
      </c>
      <c r="H685" s="2669" t="s">
        <v>5015</v>
      </c>
      <c r="I685" s="3025">
        <v>3674.4</v>
      </c>
      <c r="J685" s="3025">
        <v>0</v>
      </c>
      <c r="O685">
        <f t="shared" si="10"/>
        <v>0</v>
      </c>
    </row>
    <row r="686" spans="1:15" hidden="1">
      <c r="A686" s="2669" t="s">
        <v>9226</v>
      </c>
      <c r="B686" s="2669" t="s">
        <v>5071</v>
      </c>
      <c r="C686" s="2669" t="s">
        <v>9011</v>
      </c>
      <c r="D686" s="2669" t="s">
        <v>5071</v>
      </c>
      <c r="E686" s="2669" t="s">
        <v>7381</v>
      </c>
      <c r="F686" s="2669" t="s">
        <v>9295</v>
      </c>
      <c r="G686" s="2669" t="s">
        <v>5304</v>
      </c>
      <c r="H686" s="2669" t="s">
        <v>5004</v>
      </c>
      <c r="I686" s="3025">
        <v>1796.77</v>
      </c>
      <c r="J686" s="3025">
        <v>0</v>
      </c>
      <c r="O686">
        <f t="shared" si="10"/>
        <v>0</v>
      </c>
    </row>
    <row r="687" spans="1:15" hidden="1">
      <c r="A687" s="2669" t="s">
        <v>9226</v>
      </c>
      <c r="B687" s="2669" t="s">
        <v>5071</v>
      </c>
      <c r="C687" s="2669" t="s">
        <v>9011</v>
      </c>
      <c r="D687" s="2669" t="s">
        <v>5071</v>
      </c>
      <c r="E687" s="2669" t="s">
        <v>7381</v>
      </c>
      <c r="F687" s="2669" t="s">
        <v>9295</v>
      </c>
      <c r="G687" s="2669" t="s">
        <v>5297</v>
      </c>
      <c r="H687" s="2669" t="s">
        <v>5075</v>
      </c>
      <c r="I687" s="3025">
        <v>0</v>
      </c>
      <c r="J687" s="3025">
        <v>5471.17</v>
      </c>
      <c r="O687">
        <f t="shared" si="10"/>
        <v>0</v>
      </c>
    </row>
    <row r="688" spans="1:15" hidden="1">
      <c r="H688" t="s">
        <v>7375</v>
      </c>
      <c r="O688">
        <f t="shared" si="10"/>
        <v>0</v>
      </c>
    </row>
    <row r="689" spans="1:15" hidden="1">
      <c r="O689">
        <f t="shared" si="10"/>
        <v>0</v>
      </c>
    </row>
    <row r="690" spans="1:15" hidden="1">
      <c r="H690" s="2668" t="s">
        <v>9296</v>
      </c>
      <c r="O690">
        <f t="shared" si="10"/>
        <v>0</v>
      </c>
    </row>
    <row r="691" spans="1:15" hidden="1">
      <c r="A691" s="2669" t="s">
        <v>9297</v>
      </c>
      <c r="B691" s="2669" t="s">
        <v>4415</v>
      </c>
      <c r="C691" s="2669" t="s">
        <v>5059</v>
      </c>
      <c r="D691" s="2669" t="s">
        <v>4415</v>
      </c>
      <c r="E691" s="2669" t="s">
        <v>7124</v>
      </c>
      <c r="F691" s="2669" t="s">
        <v>9298</v>
      </c>
      <c r="G691" s="2669" t="s">
        <v>5308</v>
      </c>
      <c r="H691" s="2669" t="s">
        <v>4921</v>
      </c>
      <c r="I691" s="3025">
        <v>1.46</v>
      </c>
      <c r="J691" s="3025">
        <v>0</v>
      </c>
      <c r="O691">
        <f t="shared" si="10"/>
        <v>0</v>
      </c>
    </row>
    <row r="692" spans="1:15" hidden="1">
      <c r="A692" s="2669" t="s">
        <v>9297</v>
      </c>
      <c r="B692" s="2669" t="s">
        <v>4415</v>
      </c>
      <c r="C692" s="2669" t="s">
        <v>5059</v>
      </c>
      <c r="D692" s="2669" t="s">
        <v>4415</v>
      </c>
      <c r="E692" s="2669" t="s">
        <v>7124</v>
      </c>
      <c r="F692" s="2669" t="s">
        <v>9298</v>
      </c>
      <c r="G692" s="2669" t="s">
        <v>5348</v>
      </c>
      <c r="H692" s="2669" t="s">
        <v>4983</v>
      </c>
      <c r="I692" s="3025">
        <v>12.19</v>
      </c>
      <c r="J692" s="3025">
        <v>0</v>
      </c>
      <c r="O692">
        <f t="shared" si="10"/>
        <v>0</v>
      </c>
    </row>
    <row r="693" spans="1:15" hidden="1">
      <c r="A693" s="2669" t="s">
        <v>9297</v>
      </c>
      <c r="B693" s="2669" t="s">
        <v>4415</v>
      </c>
      <c r="C693" s="2669" t="s">
        <v>5059</v>
      </c>
      <c r="D693" s="2669" t="s">
        <v>4415</v>
      </c>
      <c r="E693" s="2669" t="s">
        <v>7124</v>
      </c>
      <c r="F693" s="2669" t="s">
        <v>9298</v>
      </c>
      <c r="G693" s="2669" t="s">
        <v>5303</v>
      </c>
      <c r="H693" s="2669" t="s">
        <v>5063</v>
      </c>
      <c r="I693" s="3025">
        <v>0</v>
      </c>
      <c r="J693" s="3025">
        <v>0</v>
      </c>
      <c r="O693">
        <f t="shared" si="10"/>
        <v>0</v>
      </c>
    </row>
    <row r="694" spans="1:15" hidden="1">
      <c r="A694" s="2669" t="s">
        <v>9297</v>
      </c>
      <c r="B694" s="2669" t="s">
        <v>4415</v>
      </c>
      <c r="C694" s="2669" t="s">
        <v>5059</v>
      </c>
      <c r="D694" s="2669" t="s">
        <v>4415</v>
      </c>
      <c r="E694" s="2669" t="s">
        <v>7124</v>
      </c>
      <c r="F694" s="2669" t="s">
        <v>9298</v>
      </c>
      <c r="G694" s="2669" t="s">
        <v>5349</v>
      </c>
      <c r="H694" s="2669" t="s">
        <v>5189</v>
      </c>
      <c r="I694" s="3025">
        <v>0</v>
      </c>
      <c r="J694" s="3025">
        <v>13.65</v>
      </c>
      <c r="O694">
        <f t="shared" si="10"/>
        <v>0</v>
      </c>
    </row>
    <row r="695" spans="1:15" hidden="1">
      <c r="H695" t="s">
        <v>7125</v>
      </c>
      <c r="O695">
        <f t="shared" si="10"/>
        <v>0</v>
      </c>
    </row>
    <row r="696" spans="1:15" hidden="1">
      <c r="O696">
        <f t="shared" si="10"/>
        <v>0</v>
      </c>
    </row>
    <row r="697" spans="1:15" hidden="1">
      <c r="H697" s="2668" t="s">
        <v>9299</v>
      </c>
      <c r="O697">
        <f t="shared" si="10"/>
        <v>0</v>
      </c>
    </row>
    <row r="698" spans="1:15" hidden="1">
      <c r="A698" s="2669" t="s">
        <v>9300</v>
      </c>
      <c r="B698" s="2669" t="s">
        <v>4415</v>
      </c>
      <c r="C698" s="2669" t="s">
        <v>5059</v>
      </c>
      <c r="D698" s="2669" t="s">
        <v>4415</v>
      </c>
      <c r="E698" s="2669" t="s">
        <v>7782</v>
      </c>
      <c r="F698" s="2669" t="s">
        <v>9301</v>
      </c>
      <c r="G698" s="2669" t="s">
        <v>5308</v>
      </c>
      <c r="H698" s="2669" t="s">
        <v>4921</v>
      </c>
      <c r="I698" s="3025">
        <v>1.67</v>
      </c>
      <c r="J698" s="3025">
        <v>0</v>
      </c>
      <c r="O698">
        <f t="shared" si="10"/>
        <v>0</v>
      </c>
    </row>
    <row r="699" spans="1:15" hidden="1">
      <c r="A699" s="2669" t="s">
        <v>9300</v>
      </c>
      <c r="B699" s="2669" t="s">
        <v>4415</v>
      </c>
      <c r="C699" s="2669" t="s">
        <v>5059</v>
      </c>
      <c r="D699" s="2669" t="s">
        <v>4415</v>
      </c>
      <c r="E699" s="2669" t="s">
        <v>7782</v>
      </c>
      <c r="F699" s="2669" t="s">
        <v>9301</v>
      </c>
      <c r="G699" s="2669" t="s">
        <v>5325</v>
      </c>
      <c r="H699" s="2669" t="s">
        <v>4979</v>
      </c>
      <c r="I699" s="3025">
        <v>13.93</v>
      </c>
      <c r="J699" s="3025">
        <v>0</v>
      </c>
      <c r="O699">
        <f t="shared" si="10"/>
        <v>0</v>
      </c>
    </row>
    <row r="700" spans="1:15" hidden="1">
      <c r="A700" s="2669" t="s">
        <v>9300</v>
      </c>
      <c r="B700" s="2669" t="s">
        <v>4415</v>
      </c>
      <c r="C700" s="2669" t="s">
        <v>5059</v>
      </c>
      <c r="D700" s="2669" t="s">
        <v>4415</v>
      </c>
      <c r="E700" s="2669" t="s">
        <v>7782</v>
      </c>
      <c r="F700" s="2669" t="s">
        <v>9301</v>
      </c>
      <c r="G700" s="2669" t="s">
        <v>5303</v>
      </c>
      <c r="H700" s="2669" t="s">
        <v>5063</v>
      </c>
      <c r="I700" s="3025">
        <v>0</v>
      </c>
      <c r="J700" s="3025">
        <v>0</v>
      </c>
      <c r="O700">
        <f t="shared" si="10"/>
        <v>0</v>
      </c>
    </row>
    <row r="701" spans="1:15" hidden="1">
      <c r="A701" s="2669" t="s">
        <v>9300</v>
      </c>
      <c r="B701" s="2669" t="s">
        <v>4415</v>
      </c>
      <c r="C701" s="2669" t="s">
        <v>5059</v>
      </c>
      <c r="D701" s="2669" t="s">
        <v>4415</v>
      </c>
      <c r="E701" s="2669" t="s">
        <v>7782</v>
      </c>
      <c r="F701" s="2669" t="s">
        <v>9301</v>
      </c>
      <c r="G701" s="2669" t="s">
        <v>5311</v>
      </c>
      <c r="H701" s="2669" t="s">
        <v>5064</v>
      </c>
      <c r="I701" s="3025">
        <v>0</v>
      </c>
      <c r="J701" s="3025">
        <v>15.6</v>
      </c>
      <c r="O701">
        <f t="shared" si="10"/>
        <v>0</v>
      </c>
    </row>
    <row r="702" spans="1:15" hidden="1">
      <c r="H702" t="s">
        <v>7783</v>
      </c>
      <c r="O702">
        <f t="shared" si="10"/>
        <v>0</v>
      </c>
    </row>
    <row r="703" spans="1:15" hidden="1">
      <c r="O703">
        <f t="shared" si="10"/>
        <v>0</v>
      </c>
    </row>
    <row r="704" spans="1:15" hidden="1">
      <c r="H704" s="2668" t="s">
        <v>9302</v>
      </c>
      <c r="O704">
        <f t="shared" si="10"/>
        <v>0</v>
      </c>
    </row>
    <row r="705" spans="1:15" hidden="1">
      <c r="A705" s="2669" t="s">
        <v>9300</v>
      </c>
      <c r="B705" s="2669" t="s">
        <v>4415</v>
      </c>
      <c r="C705" s="2669" t="s">
        <v>5059</v>
      </c>
      <c r="D705" s="2669" t="s">
        <v>4415</v>
      </c>
      <c r="E705" s="2669" t="s">
        <v>7118</v>
      </c>
      <c r="F705" s="2669" t="s">
        <v>9303</v>
      </c>
      <c r="G705" s="2669" t="s">
        <v>5308</v>
      </c>
      <c r="H705" s="2669" t="s">
        <v>4921</v>
      </c>
      <c r="I705" s="3025">
        <v>1.3</v>
      </c>
      <c r="J705" s="3025">
        <v>0</v>
      </c>
      <c r="O705">
        <f t="shared" ref="O705:O768" si="11">SUMIF(E:E,E705,N:N)</f>
        <v>0</v>
      </c>
    </row>
    <row r="706" spans="1:15" hidden="1">
      <c r="A706" s="2669" t="s">
        <v>9300</v>
      </c>
      <c r="B706" s="2669" t="s">
        <v>4415</v>
      </c>
      <c r="C706" s="2669" t="s">
        <v>5059</v>
      </c>
      <c r="D706" s="2669" t="s">
        <v>4415</v>
      </c>
      <c r="E706" s="2669" t="s">
        <v>7118</v>
      </c>
      <c r="F706" s="2669" t="s">
        <v>9303</v>
      </c>
      <c r="G706" s="2669" t="s">
        <v>5348</v>
      </c>
      <c r="H706" s="2669" t="s">
        <v>4983</v>
      </c>
      <c r="I706" s="3025">
        <v>10.85</v>
      </c>
      <c r="J706" s="3025">
        <v>0</v>
      </c>
      <c r="O706">
        <f t="shared" si="11"/>
        <v>0</v>
      </c>
    </row>
    <row r="707" spans="1:15" hidden="1">
      <c r="A707" s="2669" t="s">
        <v>9300</v>
      </c>
      <c r="B707" s="2669" t="s">
        <v>4415</v>
      </c>
      <c r="C707" s="2669" t="s">
        <v>5059</v>
      </c>
      <c r="D707" s="2669" t="s">
        <v>4415</v>
      </c>
      <c r="E707" s="2669" t="s">
        <v>7118</v>
      </c>
      <c r="F707" s="2669" t="s">
        <v>9303</v>
      </c>
      <c r="G707" s="2669" t="s">
        <v>5303</v>
      </c>
      <c r="H707" s="2669" t="s">
        <v>5063</v>
      </c>
      <c r="I707" s="3025">
        <v>0</v>
      </c>
      <c r="J707" s="3025">
        <v>0</v>
      </c>
      <c r="O707">
        <f t="shared" si="11"/>
        <v>0</v>
      </c>
    </row>
    <row r="708" spans="1:15" hidden="1">
      <c r="A708" s="2669" t="s">
        <v>9300</v>
      </c>
      <c r="B708" s="2669" t="s">
        <v>4415</v>
      </c>
      <c r="C708" s="2669" t="s">
        <v>5059</v>
      </c>
      <c r="D708" s="2669" t="s">
        <v>4415</v>
      </c>
      <c r="E708" s="2669" t="s">
        <v>7118</v>
      </c>
      <c r="F708" s="2669" t="s">
        <v>9303</v>
      </c>
      <c r="G708" s="2669" t="s">
        <v>5349</v>
      </c>
      <c r="H708" s="2669" t="s">
        <v>5189</v>
      </c>
      <c r="I708" s="3025">
        <v>0</v>
      </c>
      <c r="J708" s="3025">
        <v>12.15</v>
      </c>
      <c r="O708">
        <f t="shared" si="11"/>
        <v>0</v>
      </c>
    </row>
    <row r="709" spans="1:15" hidden="1">
      <c r="H709" t="s">
        <v>7119</v>
      </c>
      <c r="O709">
        <f t="shared" si="11"/>
        <v>0</v>
      </c>
    </row>
    <row r="710" spans="1:15" hidden="1">
      <c r="O710">
        <f t="shared" si="11"/>
        <v>0</v>
      </c>
    </row>
    <row r="711" spans="1:15" hidden="1">
      <c r="H711" s="2668" t="s">
        <v>9304</v>
      </c>
      <c r="O711">
        <f t="shared" si="11"/>
        <v>0</v>
      </c>
    </row>
    <row r="712" spans="1:15" hidden="1">
      <c r="A712" s="2669" t="s">
        <v>9300</v>
      </c>
      <c r="B712" s="2669" t="s">
        <v>4415</v>
      </c>
      <c r="C712" s="2669" t="s">
        <v>5059</v>
      </c>
      <c r="D712" s="2669" t="s">
        <v>4415</v>
      </c>
      <c r="E712" s="2669" t="s">
        <v>7120</v>
      </c>
      <c r="F712" s="2669" t="s">
        <v>9305</v>
      </c>
      <c r="G712" s="2669" t="s">
        <v>5308</v>
      </c>
      <c r="H712" s="2669" t="s">
        <v>4921</v>
      </c>
      <c r="I712" s="3025">
        <v>9.01</v>
      </c>
      <c r="J712" s="3025">
        <v>0</v>
      </c>
      <c r="O712">
        <f t="shared" si="11"/>
        <v>0</v>
      </c>
    </row>
    <row r="713" spans="1:15" hidden="1">
      <c r="A713" s="2669" t="s">
        <v>9300</v>
      </c>
      <c r="B713" s="2669" t="s">
        <v>4415</v>
      </c>
      <c r="C713" s="2669" t="s">
        <v>5059</v>
      </c>
      <c r="D713" s="2669" t="s">
        <v>4415</v>
      </c>
      <c r="E713" s="2669" t="s">
        <v>7120</v>
      </c>
      <c r="F713" s="2669" t="s">
        <v>9305</v>
      </c>
      <c r="G713" s="2669" t="s">
        <v>5348</v>
      </c>
      <c r="H713" s="2669" t="s">
        <v>4983</v>
      </c>
      <c r="I713" s="3025">
        <v>75.099999999999994</v>
      </c>
      <c r="J713" s="3025">
        <v>0</v>
      </c>
      <c r="O713">
        <f t="shared" si="11"/>
        <v>0</v>
      </c>
    </row>
    <row r="714" spans="1:15" hidden="1">
      <c r="A714" s="2669" t="s">
        <v>9300</v>
      </c>
      <c r="B714" s="2669" t="s">
        <v>4415</v>
      </c>
      <c r="C714" s="2669" t="s">
        <v>5059</v>
      </c>
      <c r="D714" s="2669" t="s">
        <v>4415</v>
      </c>
      <c r="E714" s="2669" t="s">
        <v>7120</v>
      </c>
      <c r="F714" s="2669" t="s">
        <v>9305</v>
      </c>
      <c r="G714" s="2669" t="s">
        <v>5303</v>
      </c>
      <c r="H714" s="2669" t="s">
        <v>5063</v>
      </c>
      <c r="I714" s="3025">
        <v>0</v>
      </c>
      <c r="J714" s="3025">
        <v>0</v>
      </c>
      <c r="O714">
        <f t="shared" si="11"/>
        <v>0</v>
      </c>
    </row>
    <row r="715" spans="1:15" hidden="1">
      <c r="A715" s="2669" t="s">
        <v>9300</v>
      </c>
      <c r="B715" s="2669" t="s">
        <v>4415</v>
      </c>
      <c r="C715" s="2669" t="s">
        <v>5059</v>
      </c>
      <c r="D715" s="2669" t="s">
        <v>4415</v>
      </c>
      <c r="E715" s="2669" t="s">
        <v>7120</v>
      </c>
      <c r="F715" s="2669" t="s">
        <v>9305</v>
      </c>
      <c r="G715" s="2669" t="s">
        <v>5349</v>
      </c>
      <c r="H715" s="2669" t="s">
        <v>5189</v>
      </c>
      <c r="I715" s="3025">
        <v>0</v>
      </c>
      <c r="J715" s="3025">
        <v>84.11</v>
      </c>
      <c r="O715">
        <f t="shared" si="11"/>
        <v>0</v>
      </c>
    </row>
    <row r="716" spans="1:15" hidden="1">
      <c r="H716" t="s">
        <v>7121</v>
      </c>
      <c r="O716">
        <f t="shared" si="11"/>
        <v>0</v>
      </c>
    </row>
    <row r="717" spans="1:15" hidden="1">
      <c r="O717">
        <f t="shared" si="11"/>
        <v>0</v>
      </c>
    </row>
    <row r="718" spans="1:15" hidden="1">
      <c r="H718" s="2668" t="s">
        <v>9306</v>
      </c>
      <c r="O718">
        <f t="shared" si="11"/>
        <v>0</v>
      </c>
    </row>
    <row r="719" spans="1:15" hidden="1">
      <c r="A719" s="2669" t="s">
        <v>9300</v>
      </c>
      <c r="B719" s="2669" t="s">
        <v>4415</v>
      </c>
      <c r="C719" s="2669" t="s">
        <v>5059</v>
      </c>
      <c r="D719" s="2669" t="s">
        <v>4415</v>
      </c>
      <c r="E719" s="2669" t="s">
        <v>7122</v>
      </c>
      <c r="F719" s="2669" t="s">
        <v>9307</v>
      </c>
      <c r="G719" s="2669" t="s">
        <v>5348</v>
      </c>
      <c r="H719" s="2669" t="s">
        <v>4983</v>
      </c>
      <c r="I719" s="3025">
        <v>100</v>
      </c>
      <c r="J719" s="3025">
        <v>0</v>
      </c>
      <c r="O719">
        <f t="shared" si="11"/>
        <v>0</v>
      </c>
    </row>
    <row r="720" spans="1:15" hidden="1">
      <c r="A720" s="2669" t="s">
        <v>9300</v>
      </c>
      <c r="B720" s="2669" t="s">
        <v>4415</v>
      </c>
      <c r="C720" s="2669" t="s">
        <v>5059</v>
      </c>
      <c r="D720" s="2669" t="s">
        <v>4415</v>
      </c>
      <c r="E720" s="2669" t="s">
        <v>7122</v>
      </c>
      <c r="F720" s="2669" t="s">
        <v>9307</v>
      </c>
      <c r="G720" s="2669" t="s">
        <v>5303</v>
      </c>
      <c r="H720" s="2669" t="s">
        <v>5063</v>
      </c>
      <c r="I720" s="3025">
        <v>0</v>
      </c>
      <c r="J720" s="3025">
        <v>0</v>
      </c>
      <c r="O720">
        <f t="shared" si="11"/>
        <v>0</v>
      </c>
    </row>
    <row r="721" spans="1:15" hidden="1">
      <c r="A721" s="2669" t="s">
        <v>9300</v>
      </c>
      <c r="B721" s="2669" t="s">
        <v>4415</v>
      </c>
      <c r="C721" s="2669" t="s">
        <v>5059</v>
      </c>
      <c r="D721" s="2669" t="s">
        <v>4415</v>
      </c>
      <c r="E721" s="2669" t="s">
        <v>7122</v>
      </c>
      <c r="F721" s="2669" t="s">
        <v>9307</v>
      </c>
      <c r="G721" s="2669" t="s">
        <v>5349</v>
      </c>
      <c r="H721" s="2669" t="s">
        <v>5189</v>
      </c>
      <c r="I721" s="3025">
        <v>0</v>
      </c>
      <c r="J721" s="3025">
        <v>100</v>
      </c>
      <c r="O721">
        <f t="shared" si="11"/>
        <v>0</v>
      </c>
    </row>
    <row r="722" spans="1:15" hidden="1">
      <c r="H722" t="s">
        <v>7123</v>
      </c>
      <c r="O722">
        <f t="shared" si="11"/>
        <v>0</v>
      </c>
    </row>
    <row r="723" spans="1:15" hidden="1">
      <c r="O723">
        <f t="shared" si="11"/>
        <v>0</v>
      </c>
    </row>
    <row r="724" spans="1:15" hidden="1">
      <c r="H724" s="2668" t="s">
        <v>9308</v>
      </c>
      <c r="O724">
        <f t="shared" si="11"/>
        <v>0</v>
      </c>
    </row>
    <row r="725" spans="1:15" hidden="1">
      <c r="A725" s="2669" t="s">
        <v>9309</v>
      </c>
      <c r="B725" s="2669" t="s">
        <v>4415</v>
      </c>
      <c r="C725" s="2669" t="s">
        <v>5059</v>
      </c>
      <c r="D725" s="2669" t="s">
        <v>4415</v>
      </c>
      <c r="E725" s="2669" t="s">
        <v>7780</v>
      </c>
      <c r="F725" s="2669" t="s">
        <v>9310</v>
      </c>
      <c r="G725" s="2669" t="s">
        <v>5308</v>
      </c>
      <c r="H725" s="2669" t="s">
        <v>4921</v>
      </c>
      <c r="I725" s="3025">
        <v>25.68</v>
      </c>
      <c r="J725" s="3025">
        <v>0</v>
      </c>
      <c r="O725">
        <f t="shared" si="11"/>
        <v>0</v>
      </c>
    </row>
    <row r="726" spans="1:15" hidden="1">
      <c r="A726" s="2669" t="s">
        <v>9309</v>
      </c>
      <c r="B726" s="2669" t="s">
        <v>4415</v>
      </c>
      <c r="C726" s="2669" t="s">
        <v>5059</v>
      </c>
      <c r="D726" s="2669" t="s">
        <v>4415</v>
      </c>
      <c r="E726" s="2669" t="s">
        <v>7780</v>
      </c>
      <c r="F726" s="2669" t="s">
        <v>9310</v>
      </c>
      <c r="G726" s="2669" t="s">
        <v>5325</v>
      </c>
      <c r="H726" s="2669" t="s">
        <v>4979</v>
      </c>
      <c r="I726" s="3025">
        <v>214.02</v>
      </c>
      <c r="J726" s="3025">
        <v>0</v>
      </c>
      <c r="O726">
        <f t="shared" si="11"/>
        <v>0</v>
      </c>
    </row>
    <row r="727" spans="1:15" hidden="1">
      <c r="A727" s="2669" t="s">
        <v>9309</v>
      </c>
      <c r="B727" s="2669" t="s">
        <v>4415</v>
      </c>
      <c r="C727" s="2669" t="s">
        <v>5059</v>
      </c>
      <c r="D727" s="2669" t="s">
        <v>4415</v>
      </c>
      <c r="E727" s="2669" t="s">
        <v>7780</v>
      </c>
      <c r="F727" s="2669" t="s">
        <v>9310</v>
      </c>
      <c r="G727" s="2669" t="s">
        <v>5303</v>
      </c>
      <c r="H727" s="2669" t="s">
        <v>5063</v>
      </c>
      <c r="I727" s="3025">
        <v>0</v>
      </c>
      <c r="J727" s="3025">
        <v>0</v>
      </c>
      <c r="O727">
        <f t="shared" si="11"/>
        <v>0</v>
      </c>
    </row>
    <row r="728" spans="1:15" hidden="1">
      <c r="A728" s="2669" t="s">
        <v>9309</v>
      </c>
      <c r="B728" s="2669" t="s">
        <v>4415</v>
      </c>
      <c r="C728" s="2669" t="s">
        <v>5059</v>
      </c>
      <c r="D728" s="2669" t="s">
        <v>4415</v>
      </c>
      <c r="E728" s="2669" t="s">
        <v>7780</v>
      </c>
      <c r="F728" s="2669" t="s">
        <v>9310</v>
      </c>
      <c r="G728" s="2669" t="s">
        <v>5311</v>
      </c>
      <c r="H728" s="2669" t="s">
        <v>5064</v>
      </c>
      <c r="I728" s="3025">
        <v>0</v>
      </c>
      <c r="J728" s="3025">
        <v>239.7</v>
      </c>
      <c r="O728">
        <f t="shared" si="11"/>
        <v>0</v>
      </c>
    </row>
    <row r="729" spans="1:15" hidden="1">
      <c r="H729" t="s">
        <v>7781</v>
      </c>
      <c r="O729">
        <f t="shared" si="11"/>
        <v>0</v>
      </c>
    </row>
    <row r="730" spans="1:15" hidden="1">
      <c r="O730">
        <f t="shared" si="11"/>
        <v>0</v>
      </c>
    </row>
    <row r="731" spans="1:15" hidden="1">
      <c r="H731" s="2668" t="s">
        <v>9311</v>
      </c>
      <c r="O731">
        <f t="shared" si="11"/>
        <v>0</v>
      </c>
    </row>
    <row r="732" spans="1:15" hidden="1">
      <c r="A732" s="2669" t="s">
        <v>9312</v>
      </c>
      <c r="B732" s="2669" t="s">
        <v>4415</v>
      </c>
      <c r="C732" s="2669" t="s">
        <v>5059</v>
      </c>
      <c r="D732" s="2669" t="s">
        <v>4415</v>
      </c>
      <c r="E732" s="2669" t="s">
        <v>7623</v>
      </c>
      <c r="F732" s="2669" t="s">
        <v>9313</v>
      </c>
      <c r="G732" s="2669" t="s">
        <v>5308</v>
      </c>
      <c r="H732" s="2669" t="s">
        <v>4921</v>
      </c>
      <c r="I732" s="3025">
        <v>73.2</v>
      </c>
      <c r="J732" s="3025">
        <v>0</v>
      </c>
      <c r="O732">
        <f t="shared" si="11"/>
        <v>0</v>
      </c>
    </row>
    <row r="733" spans="1:15" hidden="1">
      <c r="A733" s="2669" t="s">
        <v>9312</v>
      </c>
      <c r="B733" s="2669" t="s">
        <v>4415</v>
      </c>
      <c r="C733" s="2669" t="s">
        <v>5059</v>
      </c>
      <c r="D733" s="2669" t="s">
        <v>4415</v>
      </c>
      <c r="E733" s="2669" t="s">
        <v>7623</v>
      </c>
      <c r="F733" s="2669" t="s">
        <v>9313</v>
      </c>
      <c r="G733" s="2669" t="s">
        <v>5313</v>
      </c>
      <c r="H733" s="2669" t="s">
        <v>4950</v>
      </c>
      <c r="I733" s="3025">
        <v>610</v>
      </c>
      <c r="J733" s="3025">
        <v>0</v>
      </c>
      <c r="O733">
        <f t="shared" si="11"/>
        <v>0</v>
      </c>
    </row>
    <row r="734" spans="1:15" hidden="1">
      <c r="A734" s="2669" t="s">
        <v>9312</v>
      </c>
      <c r="B734" s="2669" t="s">
        <v>4415</v>
      </c>
      <c r="C734" s="2669" t="s">
        <v>5059</v>
      </c>
      <c r="D734" s="2669" t="s">
        <v>4415</v>
      </c>
      <c r="E734" s="2669" t="s">
        <v>7623</v>
      </c>
      <c r="F734" s="2669" t="s">
        <v>9313</v>
      </c>
      <c r="G734" s="2669" t="s">
        <v>5303</v>
      </c>
      <c r="H734" s="2669" t="s">
        <v>5063</v>
      </c>
      <c r="I734" s="3025">
        <v>0</v>
      </c>
      <c r="J734" s="3025">
        <v>0</v>
      </c>
      <c r="O734">
        <f t="shared" si="11"/>
        <v>0</v>
      </c>
    </row>
    <row r="735" spans="1:15" hidden="1">
      <c r="A735" s="2669" t="s">
        <v>9312</v>
      </c>
      <c r="B735" s="2669" t="s">
        <v>4415</v>
      </c>
      <c r="C735" s="2669" t="s">
        <v>5059</v>
      </c>
      <c r="D735" s="2669" t="s">
        <v>4415</v>
      </c>
      <c r="E735" s="2669" t="s">
        <v>7623</v>
      </c>
      <c r="F735" s="2669" t="s">
        <v>9313</v>
      </c>
      <c r="G735" s="2669" t="s">
        <v>5311</v>
      </c>
      <c r="H735" s="2669" t="s">
        <v>5064</v>
      </c>
      <c r="I735" s="3025">
        <v>0</v>
      </c>
      <c r="J735" s="3025">
        <v>683.2</v>
      </c>
      <c r="O735">
        <f t="shared" si="11"/>
        <v>0</v>
      </c>
    </row>
    <row r="736" spans="1:15" hidden="1">
      <c r="H736" t="s">
        <v>7624</v>
      </c>
      <c r="O736">
        <f t="shared" si="11"/>
        <v>0</v>
      </c>
    </row>
    <row r="737" spans="1:15" hidden="1">
      <c r="O737">
        <f t="shared" si="11"/>
        <v>0</v>
      </c>
    </row>
    <row r="738" spans="1:15" hidden="1">
      <c r="H738" s="2668" t="s">
        <v>9314</v>
      </c>
      <c r="O738">
        <f t="shared" si="11"/>
        <v>0</v>
      </c>
    </row>
    <row r="739" spans="1:15" hidden="1">
      <c r="A739" s="2669" t="s">
        <v>9312</v>
      </c>
      <c r="B739" s="2669" t="s">
        <v>4415</v>
      </c>
      <c r="C739" s="2669" t="s">
        <v>5059</v>
      </c>
      <c r="D739" s="2669" t="s">
        <v>4415</v>
      </c>
      <c r="E739" s="2669" t="s">
        <v>7592</v>
      </c>
      <c r="F739" s="2669" t="s">
        <v>9315</v>
      </c>
      <c r="G739" s="2669" t="s">
        <v>5309</v>
      </c>
      <c r="H739" s="2669" t="s">
        <v>4947</v>
      </c>
      <c r="I739" s="3025">
        <v>200.1</v>
      </c>
      <c r="J739" s="3025">
        <v>0</v>
      </c>
      <c r="O739">
        <f t="shared" si="11"/>
        <v>0</v>
      </c>
    </row>
    <row r="740" spans="1:15" hidden="1">
      <c r="A740" s="2669" t="s">
        <v>9312</v>
      </c>
      <c r="B740" s="2669" t="s">
        <v>4415</v>
      </c>
      <c r="C740" s="2669" t="s">
        <v>5059</v>
      </c>
      <c r="D740" s="2669" t="s">
        <v>4415</v>
      </c>
      <c r="E740" s="2669" t="s">
        <v>7592</v>
      </c>
      <c r="F740" s="2669" t="s">
        <v>9315</v>
      </c>
      <c r="G740" s="2669" t="s">
        <v>5303</v>
      </c>
      <c r="H740" s="2669" t="s">
        <v>5063</v>
      </c>
      <c r="I740" s="3025">
        <v>0</v>
      </c>
      <c r="J740" s="3025">
        <v>0</v>
      </c>
      <c r="O740">
        <f t="shared" si="11"/>
        <v>0</v>
      </c>
    </row>
    <row r="741" spans="1:15" hidden="1">
      <c r="A741" s="2669" t="s">
        <v>9312</v>
      </c>
      <c r="B741" s="2669" t="s">
        <v>4415</v>
      </c>
      <c r="C741" s="2669" t="s">
        <v>5059</v>
      </c>
      <c r="D741" s="2669" t="s">
        <v>4415</v>
      </c>
      <c r="E741" s="2669" t="s">
        <v>7592</v>
      </c>
      <c r="F741" s="2669" t="s">
        <v>9315</v>
      </c>
      <c r="G741" s="2669" t="s">
        <v>5311</v>
      </c>
      <c r="H741" s="2669" t="s">
        <v>5064</v>
      </c>
      <c r="I741" s="3025">
        <v>0</v>
      </c>
      <c r="J741" s="3025">
        <v>200.1</v>
      </c>
      <c r="O741">
        <f t="shared" si="11"/>
        <v>0</v>
      </c>
    </row>
    <row r="742" spans="1:15" hidden="1">
      <c r="H742" t="s">
        <v>7593</v>
      </c>
      <c r="O742">
        <f t="shared" si="11"/>
        <v>0</v>
      </c>
    </row>
    <row r="743" spans="1:15" hidden="1">
      <c r="O743">
        <f t="shared" si="11"/>
        <v>0</v>
      </c>
    </row>
    <row r="744" spans="1:15" hidden="1">
      <c r="H744" s="2668" t="s">
        <v>9316</v>
      </c>
      <c r="O744">
        <f t="shared" si="11"/>
        <v>0</v>
      </c>
    </row>
    <row r="745" spans="1:15" hidden="1">
      <c r="A745" s="2669" t="s">
        <v>9312</v>
      </c>
      <c r="B745" s="2669" t="s">
        <v>5071</v>
      </c>
      <c r="C745" s="2669" t="s">
        <v>9011</v>
      </c>
      <c r="D745" s="2669" t="s">
        <v>5071</v>
      </c>
      <c r="E745" s="2669" t="s">
        <v>9317</v>
      </c>
      <c r="F745" s="2669" t="s">
        <v>9318</v>
      </c>
      <c r="G745" s="2669" t="s">
        <v>5311</v>
      </c>
      <c r="H745" s="2669" t="s">
        <v>5015</v>
      </c>
      <c r="I745" s="3025">
        <v>4004.3</v>
      </c>
      <c r="J745" s="3025">
        <v>0</v>
      </c>
      <c r="O745">
        <f t="shared" si="11"/>
        <v>0</v>
      </c>
    </row>
    <row r="746" spans="1:15" hidden="1">
      <c r="A746" s="2669" t="s">
        <v>9312</v>
      </c>
      <c r="B746" s="2669" t="s">
        <v>5071</v>
      </c>
      <c r="C746" s="2669" t="s">
        <v>9011</v>
      </c>
      <c r="D746" s="2669" t="s">
        <v>5071</v>
      </c>
      <c r="E746" s="2669" t="s">
        <v>9317</v>
      </c>
      <c r="F746" s="2669" t="s">
        <v>9318</v>
      </c>
      <c r="G746" s="2669" t="s">
        <v>5305</v>
      </c>
      <c r="H746" s="2669" t="s">
        <v>9014</v>
      </c>
      <c r="I746" s="3025">
        <v>0</v>
      </c>
      <c r="J746" s="3025">
        <v>4004.3</v>
      </c>
      <c r="O746">
        <f t="shared" si="11"/>
        <v>0</v>
      </c>
    </row>
    <row r="747" spans="1:15" hidden="1">
      <c r="H747" t="s">
        <v>9015</v>
      </c>
      <c r="O747">
        <f t="shared" si="11"/>
        <v>0</v>
      </c>
    </row>
    <row r="748" spans="1:15" hidden="1">
      <c r="O748">
        <f t="shared" si="11"/>
        <v>0</v>
      </c>
    </row>
    <row r="749" spans="1:15" hidden="1">
      <c r="H749" s="2668" t="s">
        <v>9319</v>
      </c>
      <c r="O749">
        <f t="shared" si="11"/>
        <v>0</v>
      </c>
    </row>
    <row r="750" spans="1:15" hidden="1">
      <c r="A750" s="2669" t="s">
        <v>9320</v>
      </c>
      <c r="B750" s="2669" t="s">
        <v>4415</v>
      </c>
      <c r="C750" s="2669" t="s">
        <v>5059</v>
      </c>
      <c r="D750" s="2669" t="s">
        <v>4415</v>
      </c>
      <c r="E750" s="2669" t="s">
        <v>7590</v>
      </c>
      <c r="F750" s="2669" t="s">
        <v>9321</v>
      </c>
      <c r="G750" s="2669" t="s">
        <v>5308</v>
      </c>
      <c r="H750" s="2669" t="s">
        <v>4921</v>
      </c>
      <c r="I750" s="3025">
        <v>11.77</v>
      </c>
      <c r="J750" s="3025">
        <v>0</v>
      </c>
      <c r="O750">
        <f t="shared" si="11"/>
        <v>0</v>
      </c>
    </row>
    <row r="751" spans="1:15" hidden="1">
      <c r="A751" s="2669" t="s">
        <v>9320</v>
      </c>
      <c r="B751" s="2669" t="s">
        <v>4415</v>
      </c>
      <c r="C751" s="2669" t="s">
        <v>5059</v>
      </c>
      <c r="D751" s="2669" t="s">
        <v>4415</v>
      </c>
      <c r="E751" s="2669" t="s">
        <v>7590</v>
      </c>
      <c r="F751" s="2669" t="s">
        <v>9321</v>
      </c>
      <c r="G751" s="2669" t="s">
        <v>5309</v>
      </c>
      <c r="H751" s="2669" t="s">
        <v>4947</v>
      </c>
      <c r="I751" s="3025">
        <v>98.05</v>
      </c>
      <c r="J751" s="3025">
        <v>0</v>
      </c>
      <c r="O751">
        <f t="shared" si="11"/>
        <v>0</v>
      </c>
    </row>
    <row r="752" spans="1:15" hidden="1">
      <c r="A752" s="2669" t="s">
        <v>9320</v>
      </c>
      <c r="B752" s="2669" t="s">
        <v>4415</v>
      </c>
      <c r="C752" s="2669" t="s">
        <v>5059</v>
      </c>
      <c r="D752" s="2669" t="s">
        <v>4415</v>
      </c>
      <c r="E752" s="2669" t="s">
        <v>7590</v>
      </c>
      <c r="F752" s="2669" t="s">
        <v>9321</v>
      </c>
      <c r="G752" s="2669" t="s">
        <v>5303</v>
      </c>
      <c r="H752" s="2669" t="s">
        <v>5063</v>
      </c>
      <c r="I752" s="3025">
        <v>0</v>
      </c>
      <c r="J752" s="3025">
        <v>0</v>
      </c>
      <c r="O752">
        <f t="shared" si="11"/>
        <v>0</v>
      </c>
    </row>
    <row r="753" spans="1:15" hidden="1">
      <c r="A753" s="2669" t="s">
        <v>9320</v>
      </c>
      <c r="B753" s="2669" t="s">
        <v>4415</v>
      </c>
      <c r="C753" s="2669" t="s">
        <v>5059</v>
      </c>
      <c r="D753" s="2669" t="s">
        <v>4415</v>
      </c>
      <c r="E753" s="2669" t="s">
        <v>7590</v>
      </c>
      <c r="F753" s="2669" t="s">
        <v>9321</v>
      </c>
      <c r="G753" s="2669" t="s">
        <v>5311</v>
      </c>
      <c r="H753" s="2669" t="s">
        <v>5064</v>
      </c>
      <c r="I753" s="3025">
        <v>0</v>
      </c>
      <c r="J753" s="3025">
        <v>109.82</v>
      </c>
      <c r="O753">
        <f t="shared" si="11"/>
        <v>0</v>
      </c>
    </row>
    <row r="754" spans="1:15" hidden="1">
      <c r="H754" t="s">
        <v>7591</v>
      </c>
      <c r="O754">
        <f t="shared" si="11"/>
        <v>0</v>
      </c>
    </row>
    <row r="755" spans="1:15" hidden="1">
      <c r="O755">
        <f t="shared" si="11"/>
        <v>0</v>
      </c>
    </row>
    <row r="756" spans="1:15" hidden="1">
      <c r="H756" s="2668" t="s">
        <v>9322</v>
      </c>
      <c r="O756">
        <f t="shared" si="11"/>
        <v>0</v>
      </c>
    </row>
    <row r="757" spans="1:15" hidden="1">
      <c r="A757" s="2669" t="s">
        <v>9323</v>
      </c>
      <c r="B757" s="2669" t="s">
        <v>4415</v>
      </c>
      <c r="C757" s="2669" t="s">
        <v>5059</v>
      </c>
      <c r="D757" s="2669" t="s">
        <v>4415</v>
      </c>
      <c r="E757" s="2669" t="s">
        <v>7617</v>
      </c>
      <c r="F757" s="2669" t="s">
        <v>9324</v>
      </c>
      <c r="G757" s="2669" t="s">
        <v>5308</v>
      </c>
      <c r="H757" s="2669" t="s">
        <v>4921</v>
      </c>
      <c r="I757" s="3025">
        <v>586.20000000000005</v>
      </c>
      <c r="J757" s="3025">
        <v>0</v>
      </c>
      <c r="O757">
        <f t="shared" si="11"/>
        <v>0</v>
      </c>
    </row>
    <row r="758" spans="1:15" hidden="1">
      <c r="A758" s="2669" t="s">
        <v>9323</v>
      </c>
      <c r="B758" s="2669" t="s">
        <v>4415</v>
      </c>
      <c r="C758" s="2669" t="s">
        <v>5059</v>
      </c>
      <c r="D758" s="2669" t="s">
        <v>4415</v>
      </c>
      <c r="E758" s="2669" t="s">
        <v>7617</v>
      </c>
      <c r="F758" s="2669" t="s">
        <v>9324</v>
      </c>
      <c r="G758" s="2669" t="s">
        <v>5312</v>
      </c>
      <c r="H758" s="2669" t="s">
        <v>4949</v>
      </c>
      <c r="I758" s="3025">
        <v>4884.97</v>
      </c>
      <c r="J758" s="3025">
        <v>0</v>
      </c>
      <c r="O758">
        <f t="shared" si="11"/>
        <v>0</v>
      </c>
    </row>
    <row r="759" spans="1:15" hidden="1">
      <c r="A759" s="2669" t="s">
        <v>9323</v>
      </c>
      <c r="B759" s="2669" t="s">
        <v>4415</v>
      </c>
      <c r="C759" s="2669" t="s">
        <v>5059</v>
      </c>
      <c r="D759" s="2669" t="s">
        <v>4415</v>
      </c>
      <c r="E759" s="2669" t="s">
        <v>7617</v>
      </c>
      <c r="F759" s="2669" t="s">
        <v>9324</v>
      </c>
      <c r="G759" s="2669" t="s">
        <v>5303</v>
      </c>
      <c r="H759" s="2669" t="s">
        <v>5063</v>
      </c>
      <c r="I759" s="3025">
        <v>0</v>
      </c>
      <c r="J759" s="3025">
        <v>0</v>
      </c>
      <c r="O759">
        <f t="shared" si="11"/>
        <v>0</v>
      </c>
    </row>
    <row r="760" spans="1:15" hidden="1">
      <c r="A760" s="2669" t="s">
        <v>9323</v>
      </c>
      <c r="B760" s="2669" t="s">
        <v>4415</v>
      </c>
      <c r="C760" s="2669" t="s">
        <v>5059</v>
      </c>
      <c r="D760" s="2669" t="s">
        <v>4415</v>
      </c>
      <c r="E760" s="2669" t="s">
        <v>7617</v>
      </c>
      <c r="F760" s="2669" t="s">
        <v>9324</v>
      </c>
      <c r="G760" s="2669" t="s">
        <v>5311</v>
      </c>
      <c r="H760" s="2669" t="s">
        <v>5064</v>
      </c>
      <c r="I760" s="3025">
        <v>0</v>
      </c>
      <c r="J760" s="3025">
        <v>5471.17</v>
      </c>
      <c r="O760">
        <f t="shared" si="11"/>
        <v>0</v>
      </c>
    </row>
    <row r="761" spans="1:15" hidden="1">
      <c r="H761" t="s">
        <v>7618</v>
      </c>
      <c r="O761">
        <f t="shared" si="11"/>
        <v>0</v>
      </c>
    </row>
    <row r="762" spans="1:15" hidden="1">
      <c r="O762">
        <f t="shared" si="11"/>
        <v>0</v>
      </c>
    </row>
    <row r="763" spans="1:15" hidden="1">
      <c r="H763" s="2668" t="s">
        <v>9325</v>
      </c>
      <c r="O763">
        <f t="shared" si="11"/>
        <v>0</v>
      </c>
    </row>
    <row r="764" spans="1:15" hidden="1">
      <c r="A764" s="2669" t="s">
        <v>9323</v>
      </c>
      <c r="B764" s="2669" t="s">
        <v>4415</v>
      </c>
      <c r="C764" s="2669" t="s">
        <v>5059</v>
      </c>
      <c r="D764" s="2669" t="s">
        <v>4415</v>
      </c>
      <c r="E764" s="2669" t="s">
        <v>8723</v>
      </c>
      <c r="F764" s="2669" t="s">
        <v>9326</v>
      </c>
      <c r="G764" s="2669" t="s">
        <v>6677</v>
      </c>
      <c r="H764" s="2669" t="s">
        <v>6678</v>
      </c>
      <c r="I764" s="3025">
        <v>347.77</v>
      </c>
      <c r="J764" s="3025">
        <v>0</v>
      </c>
      <c r="O764">
        <f t="shared" si="11"/>
        <v>0</v>
      </c>
    </row>
    <row r="765" spans="1:15" hidden="1">
      <c r="A765" s="2669" t="s">
        <v>9323</v>
      </c>
      <c r="B765" s="2669" t="s">
        <v>4415</v>
      </c>
      <c r="C765" s="2669" t="s">
        <v>5059</v>
      </c>
      <c r="D765" s="2669" t="s">
        <v>4415</v>
      </c>
      <c r="E765" s="2669" t="s">
        <v>8723</v>
      </c>
      <c r="F765" s="2669" t="s">
        <v>9326</v>
      </c>
      <c r="G765" s="2669" t="s">
        <v>5303</v>
      </c>
      <c r="H765" s="2669" t="s">
        <v>5063</v>
      </c>
      <c r="I765" s="3025">
        <v>0</v>
      </c>
      <c r="J765" s="3025">
        <v>0</v>
      </c>
      <c r="O765">
        <f t="shared" si="11"/>
        <v>0</v>
      </c>
    </row>
    <row r="766" spans="1:15" hidden="1">
      <c r="A766" s="2669" t="s">
        <v>9323</v>
      </c>
      <c r="B766" s="2669" t="s">
        <v>4415</v>
      </c>
      <c r="C766" s="2669" t="s">
        <v>5059</v>
      </c>
      <c r="D766" s="2669" t="s">
        <v>4415</v>
      </c>
      <c r="E766" s="2669" t="s">
        <v>8723</v>
      </c>
      <c r="F766" s="2669" t="s">
        <v>9326</v>
      </c>
      <c r="G766" s="2669" t="s">
        <v>5311</v>
      </c>
      <c r="H766" s="2669" t="s">
        <v>5064</v>
      </c>
      <c r="I766" s="3025">
        <v>0</v>
      </c>
      <c r="J766" s="3025">
        <v>347.77</v>
      </c>
      <c r="O766">
        <f t="shared" si="11"/>
        <v>0</v>
      </c>
    </row>
    <row r="767" spans="1:15" hidden="1">
      <c r="H767" t="s">
        <v>8724</v>
      </c>
      <c r="O767">
        <f t="shared" si="11"/>
        <v>0</v>
      </c>
    </row>
    <row r="768" spans="1:15" hidden="1">
      <c r="O768">
        <f t="shared" si="11"/>
        <v>0</v>
      </c>
    </row>
    <row r="769" spans="1:15" hidden="1">
      <c r="H769" s="2668" t="s">
        <v>9327</v>
      </c>
      <c r="O769">
        <f t="shared" ref="O769:O832" si="12">SUMIF(E:E,E769,N:N)</f>
        <v>0</v>
      </c>
    </row>
    <row r="770" spans="1:15" hidden="1">
      <c r="A770" s="2669" t="s">
        <v>9328</v>
      </c>
      <c r="B770" s="2669" t="s">
        <v>4415</v>
      </c>
      <c r="C770" s="2669" t="s">
        <v>5059</v>
      </c>
      <c r="D770" s="2669" t="s">
        <v>4415</v>
      </c>
      <c r="E770" s="2669" t="s">
        <v>7588</v>
      </c>
      <c r="F770" s="2669" t="s">
        <v>9329</v>
      </c>
      <c r="G770" s="2669" t="s">
        <v>5309</v>
      </c>
      <c r="H770" s="2669" t="s">
        <v>4947</v>
      </c>
      <c r="I770" s="3025">
        <v>322.25</v>
      </c>
      <c r="J770" s="3025">
        <v>0</v>
      </c>
      <c r="O770">
        <f t="shared" si="12"/>
        <v>0</v>
      </c>
    </row>
    <row r="771" spans="1:15" hidden="1">
      <c r="A771" s="2669" t="s">
        <v>9328</v>
      </c>
      <c r="B771" s="2669" t="s">
        <v>4415</v>
      </c>
      <c r="C771" s="2669" t="s">
        <v>5059</v>
      </c>
      <c r="D771" s="2669" t="s">
        <v>4415</v>
      </c>
      <c r="E771" s="2669" t="s">
        <v>7588</v>
      </c>
      <c r="F771" s="2669" t="s">
        <v>9329</v>
      </c>
      <c r="G771" s="2669" t="s">
        <v>5303</v>
      </c>
      <c r="H771" s="2669" t="s">
        <v>5063</v>
      </c>
      <c r="I771" s="3025">
        <v>0</v>
      </c>
      <c r="J771" s="3025">
        <v>0</v>
      </c>
      <c r="O771">
        <f t="shared" si="12"/>
        <v>0</v>
      </c>
    </row>
    <row r="772" spans="1:15" hidden="1">
      <c r="A772" s="2669" t="s">
        <v>9328</v>
      </c>
      <c r="B772" s="2669" t="s">
        <v>4415</v>
      </c>
      <c r="C772" s="2669" t="s">
        <v>5059</v>
      </c>
      <c r="D772" s="2669" t="s">
        <v>4415</v>
      </c>
      <c r="E772" s="2669" t="s">
        <v>7588</v>
      </c>
      <c r="F772" s="2669" t="s">
        <v>9329</v>
      </c>
      <c r="G772" s="2669" t="s">
        <v>5311</v>
      </c>
      <c r="H772" s="2669" t="s">
        <v>5064</v>
      </c>
      <c r="I772" s="3025">
        <v>0</v>
      </c>
      <c r="J772" s="3025">
        <v>322.25</v>
      </c>
      <c r="O772">
        <f t="shared" si="12"/>
        <v>0</v>
      </c>
    </row>
    <row r="773" spans="1:15" hidden="1">
      <c r="H773" t="s">
        <v>7589</v>
      </c>
      <c r="O773">
        <f t="shared" si="12"/>
        <v>0</v>
      </c>
    </row>
    <row r="774" spans="1:15" hidden="1">
      <c r="O774">
        <f t="shared" si="12"/>
        <v>0</v>
      </c>
    </row>
    <row r="775" spans="1:15" hidden="1">
      <c r="H775" s="2668" t="s">
        <v>9330</v>
      </c>
      <c r="O775">
        <f t="shared" si="12"/>
        <v>0</v>
      </c>
    </row>
    <row r="776" spans="1:15" hidden="1">
      <c r="A776" s="2669" t="s">
        <v>9328</v>
      </c>
      <c r="B776" s="2669"/>
      <c r="C776" s="2669"/>
      <c r="D776" s="2669" t="s">
        <v>5073</v>
      </c>
      <c r="E776" s="2669" t="s">
        <v>7370</v>
      </c>
      <c r="F776" s="2669" t="s">
        <v>9331</v>
      </c>
      <c r="G776" s="2669" t="s">
        <v>5300</v>
      </c>
      <c r="H776" s="2669" t="s">
        <v>264</v>
      </c>
      <c r="I776" s="3025">
        <v>190</v>
      </c>
      <c r="J776" s="3025">
        <v>0</v>
      </c>
      <c r="O776">
        <f t="shared" si="12"/>
        <v>0</v>
      </c>
    </row>
    <row r="777" spans="1:15" hidden="1">
      <c r="A777" s="2669" t="s">
        <v>9328</v>
      </c>
      <c r="B777" s="2669"/>
      <c r="C777" s="2669"/>
      <c r="D777" s="2669" t="s">
        <v>5073</v>
      </c>
      <c r="E777" s="2669" t="s">
        <v>7370</v>
      </c>
      <c r="F777" s="2669" t="s">
        <v>9331</v>
      </c>
      <c r="G777" s="2669" t="s">
        <v>5297</v>
      </c>
      <c r="H777" s="2669" t="s">
        <v>5075</v>
      </c>
      <c r="I777" s="3025">
        <v>0</v>
      </c>
      <c r="J777" s="3025">
        <v>190</v>
      </c>
      <c r="O777">
        <f t="shared" si="12"/>
        <v>0</v>
      </c>
    </row>
    <row r="778" spans="1:15" hidden="1">
      <c r="H778" t="s">
        <v>7371</v>
      </c>
      <c r="O778">
        <f t="shared" si="12"/>
        <v>0</v>
      </c>
    </row>
    <row r="779" spans="1:15" hidden="1">
      <c r="O779">
        <f t="shared" si="12"/>
        <v>0</v>
      </c>
    </row>
    <row r="780" spans="1:15" hidden="1">
      <c r="H780" s="2668" t="s">
        <v>9332</v>
      </c>
      <c r="O780">
        <f t="shared" si="12"/>
        <v>0</v>
      </c>
    </row>
    <row r="781" spans="1:15" hidden="1">
      <c r="A781" s="2669" t="s">
        <v>9333</v>
      </c>
      <c r="B781" s="2669" t="s">
        <v>5169</v>
      </c>
      <c r="C781" s="2669" t="s">
        <v>5298</v>
      </c>
      <c r="D781" s="2669" t="s">
        <v>5299</v>
      </c>
      <c r="E781" s="3020" t="s">
        <v>8940</v>
      </c>
      <c r="F781" s="3020" t="s">
        <v>9334</v>
      </c>
      <c r="G781" s="3020" t="s">
        <v>8992</v>
      </c>
      <c r="H781" s="3020" t="s">
        <v>8993</v>
      </c>
      <c r="I781" s="3025">
        <v>415.39</v>
      </c>
      <c r="J781" s="3025">
        <v>0</v>
      </c>
      <c r="O781">
        <f t="shared" si="12"/>
        <v>0</v>
      </c>
    </row>
    <row r="782" spans="1:15" hidden="1">
      <c r="A782" s="2669" t="s">
        <v>9333</v>
      </c>
      <c r="B782" s="2669" t="s">
        <v>5169</v>
      </c>
      <c r="C782" s="2669" t="s">
        <v>5298</v>
      </c>
      <c r="D782" s="2669" t="s">
        <v>5299</v>
      </c>
      <c r="E782" s="2669" t="s">
        <v>8940</v>
      </c>
      <c r="F782" s="2669" t="s">
        <v>9334</v>
      </c>
      <c r="G782" s="2669" t="s">
        <v>8784</v>
      </c>
      <c r="H782" s="2669" t="s">
        <v>9036</v>
      </c>
      <c r="I782" s="3025">
        <v>0</v>
      </c>
      <c r="J782" s="3025">
        <v>415.39</v>
      </c>
      <c r="O782">
        <f t="shared" si="12"/>
        <v>0</v>
      </c>
    </row>
    <row r="783" spans="1:15" hidden="1">
      <c r="H783" t="s">
        <v>8941</v>
      </c>
      <c r="O783">
        <f t="shared" si="12"/>
        <v>0</v>
      </c>
    </row>
    <row r="784" spans="1:15" hidden="1">
      <c r="O784">
        <f t="shared" si="12"/>
        <v>0</v>
      </c>
    </row>
    <row r="785" spans="1:15" hidden="1">
      <c r="H785" s="2668" t="s">
        <v>9335</v>
      </c>
      <c r="O785">
        <f t="shared" si="12"/>
        <v>0</v>
      </c>
    </row>
    <row r="786" spans="1:15" hidden="1">
      <c r="A786" s="2669" t="s">
        <v>9333</v>
      </c>
      <c r="B786" s="2669" t="s">
        <v>5169</v>
      </c>
      <c r="C786" s="2669" t="s">
        <v>5298</v>
      </c>
      <c r="D786" s="2669" t="s">
        <v>5299</v>
      </c>
      <c r="E786" s="3020" t="s">
        <v>8755</v>
      </c>
      <c r="F786" s="3020" t="s">
        <v>9336</v>
      </c>
      <c r="G786" s="3020" t="s">
        <v>8992</v>
      </c>
      <c r="H786" s="3020" t="s">
        <v>8993</v>
      </c>
      <c r="I786" s="3025">
        <v>396.04</v>
      </c>
      <c r="J786" s="3025">
        <v>0</v>
      </c>
      <c r="O786">
        <f t="shared" si="12"/>
        <v>0</v>
      </c>
    </row>
    <row r="787" spans="1:15" hidden="1">
      <c r="A787" s="2669" t="s">
        <v>9333</v>
      </c>
      <c r="B787" s="2669" t="s">
        <v>5169</v>
      </c>
      <c r="C787" s="2669" t="s">
        <v>5298</v>
      </c>
      <c r="D787" s="2669" t="s">
        <v>5299</v>
      </c>
      <c r="E787" s="2669" t="s">
        <v>8755</v>
      </c>
      <c r="F787" s="2669" t="s">
        <v>9336</v>
      </c>
      <c r="G787" s="2669" t="s">
        <v>6121</v>
      </c>
      <c r="H787" s="2669" t="s">
        <v>6122</v>
      </c>
      <c r="I787" s="3025">
        <v>19.350000000000001</v>
      </c>
      <c r="J787" s="3025">
        <v>0</v>
      </c>
      <c r="O787">
        <f t="shared" si="12"/>
        <v>0</v>
      </c>
    </row>
    <row r="788" spans="1:15" hidden="1">
      <c r="A788" s="2669" t="s">
        <v>9333</v>
      </c>
      <c r="B788" s="2669" t="s">
        <v>5169</v>
      </c>
      <c r="C788" s="2669" t="s">
        <v>5298</v>
      </c>
      <c r="D788" s="2669" t="s">
        <v>5299</v>
      </c>
      <c r="E788" s="2669" t="s">
        <v>8755</v>
      </c>
      <c r="F788" s="2669" t="s">
        <v>9336</v>
      </c>
      <c r="G788" s="2669" t="s">
        <v>8784</v>
      </c>
      <c r="H788" s="2669" t="s">
        <v>9036</v>
      </c>
      <c r="I788" s="3025">
        <v>0</v>
      </c>
      <c r="J788" s="3025">
        <v>415.39</v>
      </c>
      <c r="O788">
        <f t="shared" si="12"/>
        <v>0</v>
      </c>
    </row>
    <row r="789" spans="1:15" hidden="1">
      <c r="H789" t="s">
        <v>8756</v>
      </c>
      <c r="O789">
        <f t="shared" si="12"/>
        <v>0</v>
      </c>
    </row>
    <row r="790" spans="1:15" hidden="1">
      <c r="O790">
        <f t="shared" si="12"/>
        <v>0</v>
      </c>
    </row>
    <row r="791" spans="1:15" hidden="1">
      <c r="H791" s="2668" t="s">
        <v>9337</v>
      </c>
      <c r="O791">
        <f t="shared" si="12"/>
        <v>0</v>
      </c>
    </row>
    <row r="792" spans="1:15" hidden="1">
      <c r="A792" s="2669" t="s">
        <v>9333</v>
      </c>
      <c r="B792" s="2669" t="s">
        <v>5169</v>
      </c>
      <c r="C792" s="2669" t="s">
        <v>5298</v>
      </c>
      <c r="D792" s="2669" t="s">
        <v>5299</v>
      </c>
      <c r="E792" s="3020" t="s">
        <v>8942</v>
      </c>
      <c r="F792" s="3020" t="s">
        <v>9338</v>
      </c>
      <c r="G792" s="3020" t="s">
        <v>8994</v>
      </c>
      <c r="H792" s="3020" t="s">
        <v>8995</v>
      </c>
      <c r="I792" s="3025">
        <v>161.54</v>
      </c>
      <c r="J792" s="3025">
        <v>0</v>
      </c>
      <c r="O792">
        <f t="shared" si="12"/>
        <v>0</v>
      </c>
    </row>
    <row r="793" spans="1:15" hidden="1">
      <c r="A793" s="2669" t="s">
        <v>9333</v>
      </c>
      <c r="B793" s="2669" t="s">
        <v>5169</v>
      </c>
      <c r="C793" s="2669" t="s">
        <v>5298</v>
      </c>
      <c r="D793" s="2669" t="s">
        <v>5299</v>
      </c>
      <c r="E793" s="2669" t="s">
        <v>8942</v>
      </c>
      <c r="F793" s="2669" t="s">
        <v>9338</v>
      </c>
      <c r="G793" s="2669" t="s">
        <v>8784</v>
      </c>
      <c r="H793" s="2669" t="s">
        <v>9036</v>
      </c>
      <c r="I793" s="3025">
        <v>0</v>
      </c>
      <c r="J793" s="3025">
        <v>161.54</v>
      </c>
      <c r="O793">
        <f t="shared" si="12"/>
        <v>0</v>
      </c>
    </row>
    <row r="794" spans="1:15" hidden="1">
      <c r="H794" t="s">
        <v>8943</v>
      </c>
      <c r="O794">
        <f t="shared" si="12"/>
        <v>0</v>
      </c>
    </row>
    <row r="795" spans="1:15" hidden="1">
      <c r="O795">
        <f t="shared" si="12"/>
        <v>0</v>
      </c>
    </row>
    <row r="796" spans="1:15" hidden="1">
      <c r="H796" s="2668" t="s">
        <v>9339</v>
      </c>
      <c r="O796">
        <f t="shared" si="12"/>
        <v>0</v>
      </c>
    </row>
    <row r="797" spans="1:15" hidden="1">
      <c r="A797" s="2669" t="s">
        <v>9333</v>
      </c>
      <c r="B797" s="2669" t="s">
        <v>5169</v>
      </c>
      <c r="C797" s="2669" t="s">
        <v>5298</v>
      </c>
      <c r="D797" s="2669" t="s">
        <v>5299</v>
      </c>
      <c r="E797" s="3020" t="s">
        <v>8763</v>
      </c>
      <c r="F797" s="3020" t="s">
        <v>9340</v>
      </c>
      <c r="G797" s="3020" t="s">
        <v>8994</v>
      </c>
      <c r="H797" s="3020" t="s">
        <v>8995</v>
      </c>
      <c r="I797" s="3025">
        <v>143</v>
      </c>
      <c r="J797" s="3025">
        <v>0</v>
      </c>
      <c r="O797">
        <f t="shared" si="12"/>
        <v>0</v>
      </c>
    </row>
    <row r="798" spans="1:15" hidden="1">
      <c r="A798" s="2669" t="s">
        <v>9333</v>
      </c>
      <c r="B798" s="2669" t="s">
        <v>5169</v>
      </c>
      <c r="C798" s="2669" t="s">
        <v>5298</v>
      </c>
      <c r="D798" s="2669" t="s">
        <v>5299</v>
      </c>
      <c r="E798" s="2669" t="s">
        <v>8763</v>
      </c>
      <c r="F798" s="2669" t="s">
        <v>9340</v>
      </c>
      <c r="G798" s="2669" t="s">
        <v>6121</v>
      </c>
      <c r="H798" s="2669" t="s">
        <v>6122</v>
      </c>
      <c r="I798" s="3025">
        <v>18.54</v>
      </c>
      <c r="J798" s="3025">
        <v>0</v>
      </c>
      <c r="O798">
        <f t="shared" si="12"/>
        <v>0</v>
      </c>
    </row>
    <row r="799" spans="1:15" hidden="1">
      <c r="A799" s="2669" t="s">
        <v>9333</v>
      </c>
      <c r="B799" s="2669" t="s">
        <v>5169</v>
      </c>
      <c r="C799" s="2669" t="s">
        <v>5298</v>
      </c>
      <c r="D799" s="2669" t="s">
        <v>5299</v>
      </c>
      <c r="E799" s="2669" t="s">
        <v>8763</v>
      </c>
      <c r="F799" s="2669" t="s">
        <v>9340</v>
      </c>
      <c r="G799" s="2669" t="s">
        <v>8784</v>
      </c>
      <c r="H799" s="2669" t="s">
        <v>9036</v>
      </c>
      <c r="I799" s="3025">
        <v>0</v>
      </c>
      <c r="J799" s="3025">
        <v>161.54</v>
      </c>
      <c r="O799">
        <f t="shared" si="12"/>
        <v>0</v>
      </c>
    </row>
    <row r="800" spans="1:15" hidden="1">
      <c r="H800" t="s">
        <v>8764</v>
      </c>
      <c r="O800">
        <f t="shared" si="12"/>
        <v>0</v>
      </c>
    </row>
    <row r="801" spans="1:15" hidden="1">
      <c r="O801">
        <f t="shared" si="12"/>
        <v>0</v>
      </c>
    </row>
    <row r="802" spans="1:15" hidden="1">
      <c r="H802" s="2668" t="s">
        <v>9341</v>
      </c>
      <c r="O802">
        <f t="shared" si="12"/>
        <v>0</v>
      </c>
    </row>
    <row r="803" spans="1:15" hidden="1">
      <c r="A803" s="2669" t="s">
        <v>9333</v>
      </c>
      <c r="B803" s="2669" t="s">
        <v>5169</v>
      </c>
      <c r="C803" s="2669" t="s">
        <v>5298</v>
      </c>
      <c r="D803" s="2669" t="s">
        <v>5299</v>
      </c>
      <c r="E803" s="3020" t="s">
        <v>8944</v>
      </c>
      <c r="F803" s="3020" t="s">
        <v>9342</v>
      </c>
      <c r="G803" s="3020" t="s">
        <v>9000</v>
      </c>
      <c r="H803" s="3020" t="s">
        <v>1131</v>
      </c>
      <c r="I803" s="3025">
        <v>360.91</v>
      </c>
      <c r="J803" s="3025">
        <v>0</v>
      </c>
      <c r="O803">
        <f t="shared" si="12"/>
        <v>0</v>
      </c>
    </row>
    <row r="804" spans="1:15" hidden="1">
      <c r="A804" s="2669" t="s">
        <v>9333</v>
      </c>
      <c r="B804" s="2669" t="s">
        <v>5169</v>
      </c>
      <c r="C804" s="2669" t="s">
        <v>5298</v>
      </c>
      <c r="D804" s="2669" t="s">
        <v>5299</v>
      </c>
      <c r="E804" s="2669" t="s">
        <v>8944</v>
      </c>
      <c r="F804" s="2669" t="s">
        <v>9342</v>
      </c>
      <c r="G804" s="2669" t="s">
        <v>8784</v>
      </c>
      <c r="H804" s="2669" t="s">
        <v>9036</v>
      </c>
      <c r="I804" s="3025">
        <v>0</v>
      </c>
      <c r="J804" s="3025">
        <v>360.91</v>
      </c>
      <c r="O804">
        <f t="shared" si="12"/>
        <v>0</v>
      </c>
    </row>
    <row r="805" spans="1:15" hidden="1">
      <c r="H805" t="s">
        <v>8945</v>
      </c>
      <c r="O805">
        <f t="shared" si="12"/>
        <v>0</v>
      </c>
    </row>
    <row r="806" spans="1:15" hidden="1">
      <c r="O806">
        <f t="shared" si="12"/>
        <v>0</v>
      </c>
    </row>
    <row r="807" spans="1:15" hidden="1">
      <c r="H807" s="2668" t="s">
        <v>9343</v>
      </c>
      <c r="O807">
        <f t="shared" si="12"/>
        <v>0</v>
      </c>
    </row>
    <row r="808" spans="1:15" hidden="1">
      <c r="A808" s="2669" t="s">
        <v>9333</v>
      </c>
      <c r="B808" s="2669" t="s">
        <v>5169</v>
      </c>
      <c r="C808" s="2669" t="s">
        <v>5298</v>
      </c>
      <c r="D808" s="2669" t="s">
        <v>5299</v>
      </c>
      <c r="E808" s="3020" t="s">
        <v>8761</v>
      </c>
      <c r="F808" s="3020" t="s">
        <v>9344</v>
      </c>
      <c r="G808" s="3020" t="s">
        <v>9000</v>
      </c>
      <c r="H808" s="3020" t="s">
        <v>1131</v>
      </c>
      <c r="I808" s="3025">
        <v>339.1</v>
      </c>
      <c r="J808" s="3025">
        <v>0</v>
      </c>
      <c r="O808">
        <f t="shared" si="12"/>
        <v>0</v>
      </c>
    </row>
    <row r="809" spans="1:15" hidden="1">
      <c r="A809" s="2669" t="s">
        <v>9333</v>
      </c>
      <c r="B809" s="2669" t="s">
        <v>5169</v>
      </c>
      <c r="C809" s="2669" t="s">
        <v>5298</v>
      </c>
      <c r="D809" s="2669" t="s">
        <v>5299</v>
      </c>
      <c r="E809" s="2669" t="s">
        <v>8761</v>
      </c>
      <c r="F809" s="2669" t="s">
        <v>9344</v>
      </c>
      <c r="G809" s="2669" t="s">
        <v>6121</v>
      </c>
      <c r="H809" s="2669" t="s">
        <v>6122</v>
      </c>
      <c r="I809" s="3025">
        <v>21.81</v>
      </c>
      <c r="J809" s="3025">
        <v>0</v>
      </c>
      <c r="O809">
        <f t="shared" si="12"/>
        <v>0</v>
      </c>
    </row>
    <row r="810" spans="1:15" hidden="1">
      <c r="A810" s="2669" t="s">
        <v>9333</v>
      </c>
      <c r="B810" s="2669" t="s">
        <v>5169</v>
      </c>
      <c r="C810" s="2669" t="s">
        <v>5298</v>
      </c>
      <c r="D810" s="2669" t="s">
        <v>5299</v>
      </c>
      <c r="E810" s="2669" t="s">
        <v>8761</v>
      </c>
      <c r="F810" s="2669" t="s">
        <v>9344</v>
      </c>
      <c r="G810" s="2669" t="s">
        <v>8784</v>
      </c>
      <c r="H810" s="2669" t="s">
        <v>9036</v>
      </c>
      <c r="I810" s="3025">
        <v>0</v>
      </c>
      <c r="J810" s="3025">
        <v>360.91</v>
      </c>
      <c r="O810">
        <f t="shared" si="12"/>
        <v>0</v>
      </c>
    </row>
    <row r="811" spans="1:15" hidden="1">
      <c r="H811" t="s">
        <v>8762</v>
      </c>
      <c r="O811">
        <f t="shared" si="12"/>
        <v>0</v>
      </c>
    </row>
    <row r="812" spans="1:15" hidden="1">
      <c r="O812">
        <f t="shared" si="12"/>
        <v>0</v>
      </c>
    </row>
    <row r="813" spans="1:15" hidden="1">
      <c r="H813" s="2668" t="s">
        <v>9345</v>
      </c>
      <c r="O813">
        <f t="shared" si="12"/>
        <v>0</v>
      </c>
    </row>
    <row r="814" spans="1:15" hidden="1">
      <c r="A814" s="2669" t="s">
        <v>9333</v>
      </c>
      <c r="B814" s="2669" t="s">
        <v>5169</v>
      </c>
      <c r="C814" s="2669" t="s">
        <v>5298</v>
      </c>
      <c r="D814" s="2669" t="s">
        <v>5299</v>
      </c>
      <c r="E814" s="3020" t="s">
        <v>8946</v>
      </c>
      <c r="F814" s="3020" t="s">
        <v>9346</v>
      </c>
      <c r="G814" s="3020" t="s">
        <v>8998</v>
      </c>
      <c r="H814" s="3020" t="s">
        <v>8999</v>
      </c>
      <c r="I814" s="3025">
        <v>131.81</v>
      </c>
      <c r="J814" s="3025">
        <v>0</v>
      </c>
      <c r="O814">
        <f t="shared" si="12"/>
        <v>0</v>
      </c>
    </row>
    <row r="815" spans="1:15" hidden="1">
      <c r="A815" s="2669" t="s">
        <v>9333</v>
      </c>
      <c r="B815" s="2669" t="s">
        <v>5169</v>
      </c>
      <c r="C815" s="2669" t="s">
        <v>5298</v>
      </c>
      <c r="D815" s="2669" t="s">
        <v>5299</v>
      </c>
      <c r="E815" s="2669" t="s">
        <v>8946</v>
      </c>
      <c r="F815" s="2669" t="s">
        <v>9346</v>
      </c>
      <c r="G815" s="2669" t="s">
        <v>8784</v>
      </c>
      <c r="H815" s="2669" t="s">
        <v>9036</v>
      </c>
      <c r="I815" s="3025">
        <v>0</v>
      </c>
      <c r="J815" s="3025">
        <v>131.81</v>
      </c>
      <c r="O815">
        <f t="shared" si="12"/>
        <v>0</v>
      </c>
    </row>
    <row r="816" spans="1:15" hidden="1">
      <c r="H816" t="s">
        <v>8947</v>
      </c>
      <c r="O816">
        <f t="shared" si="12"/>
        <v>0</v>
      </c>
    </row>
    <row r="817" spans="1:15" hidden="1">
      <c r="O817">
        <f t="shared" si="12"/>
        <v>0</v>
      </c>
    </row>
    <row r="818" spans="1:15" hidden="1">
      <c r="H818" s="2668" t="s">
        <v>9347</v>
      </c>
      <c r="O818">
        <f t="shared" si="12"/>
        <v>0</v>
      </c>
    </row>
    <row r="819" spans="1:15" hidden="1">
      <c r="A819" s="2669" t="s">
        <v>9333</v>
      </c>
      <c r="B819" s="2669" t="s">
        <v>5169</v>
      </c>
      <c r="C819" s="2669" t="s">
        <v>5298</v>
      </c>
      <c r="D819" s="2669" t="s">
        <v>5299</v>
      </c>
      <c r="E819" s="3020" t="s">
        <v>8759</v>
      </c>
      <c r="F819" s="3020" t="s">
        <v>9348</v>
      </c>
      <c r="G819" s="3020" t="s">
        <v>8998</v>
      </c>
      <c r="H819" s="3020" t="s">
        <v>8999</v>
      </c>
      <c r="I819" s="3025">
        <v>113.31</v>
      </c>
      <c r="J819" s="3025">
        <v>0</v>
      </c>
      <c r="O819">
        <f t="shared" si="12"/>
        <v>0</v>
      </c>
    </row>
    <row r="820" spans="1:15" hidden="1">
      <c r="A820" s="2669" t="s">
        <v>9333</v>
      </c>
      <c r="B820" s="2669" t="s">
        <v>5169</v>
      </c>
      <c r="C820" s="2669" t="s">
        <v>5298</v>
      </c>
      <c r="D820" s="2669" t="s">
        <v>5299</v>
      </c>
      <c r="E820" s="2669" t="s">
        <v>8759</v>
      </c>
      <c r="F820" s="2669" t="s">
        <v>9348</v>
      </c>
      <c r="G820" s="2669" t="s">
        <v>6121</v>
      </c>
      <c r="H820" s="2669" t="s">
        <v>6122</v>
      </c>
      <c r="I820" s="3025">
        <v>18.5</v>
      </c>
      <c r="J820" s="3025">
        <v>0</v>
      </c>
      <c r="O820">
        <f t="shared" si="12"/>
        <v>0</v>
      </c>
    </row>
    <row r="821" spans="1:15" hidden="1">
      <c r="A821" s="2669" t="s">
        <v>9333</v>
      </c>
      <c r="B821" s="2669" t="s">
        <v>5169</v>
      </c>
      <c r="C821" s="2669" t="s">
        <v>5298</v>
      </c>
      <c r="D821" s="2669" t="s">
        <v>5299</v>
      </c>
      <c r="E821" s="2669" t="s">
        <v>8759</v>
      </c>
      <c r="F821" s="2669" t="s">
        <v>9348</v>
      </c>
      <c r="G821" s="2669" t="s">
        <v>8784</v>
      </c>
      <c r="H821" s="2669" t="s">
        <v>9036</v>
      </c>
      <c r="I821" s="3025">
        <v>0</v>
      </c>
      <c r="J821" s="3025">
        <v>131.81</v>
      </c>
      <c r="O821">
        <f t="shared" si="12"/>
        <v>0</v>
      </c>
    </row>
    <row r="822" spans="1:15" hidden="1">
      <c r="H822" t="s">
        <v>8760</v>
      </c>
      <c r="O822">
        <f t="shared" si="12"/>
        <v>0</v>
      </c>
    </row>
    <row r="823" spans="1:15" hidden="1">
      <c r="O823">
        <f t="shared" si="12"/>
        <v>0</v>
      </c>
    </row>
    <row r="824" spans="1:15" hidden="1">
      <c r="H824" s="2668" t="s">
        <v>9349</v>
      </c>
      <c r="O824">
        <f t="shared" si="12"/>
        <v>0</v>
      </c>
    </row>
    <row r="825" spans="1:15" hidden="1">
      <c r="A825" s="2669" t="s">
        <v>9333</v>
      </c>
      <c r="B825" s="2669" t="s">
        <v>5169</v>
      </c>
      <c r="C825" s="2669" t="s">
        <v>5298</v>
      </c>
      <c r="D825" s="2669" t="s">
        <v>5299</v>
      </c>
      <c r="E825" s="3020" t="s">
        <v>8948</v>
      </c>
      <c r="F825" s="3020" t="s">
        <v>9350</v>
      </c>
      <c r="G825" s="3020" t="s">
        <v>8996</v>
      </c>
      <c r="H825" s="3020" t="s">
        <v>8997</v>
      </c>
      <c r="I825" s="3025">
        <v>159.44999999999999</v>
      </c>
      <c r="J825" s="3025">
        <v>0</v>
      </c>
      <c r="O825">
        <f t="shared" si="12"/>
        <v>0</v>
      </c>
    </row>
    <row r="826" spans="1:15" hidden="1">
      <c r="A826" s="2669" t="s">
        <v>9333</v>
      </c>
      <c r="B826" s="2669" t="s">
        <v>5169</v>
      </c>
      <c r="C826" s="2669" t="s">
        <v>5298</v>
      </c>
      <c r="D826" s="2669" t="s">
        <v>5299</v>
      </c>
      <c r="E826" s="2669" t="s">
        <v>8948</v>
      </c>
      <c r="F826" s="2669" t="s">
        <v>9350</v>
      </c>
      <c r="G826" s="2669" t="s">
        <v>8784</v>
      </c>
      <c r="H826" s="2669" t="s">
        <v>9036</v>
      </c>
      <c r="I826" s="3025">
        <v>0</v>
      </c>
      <c r="J826" s="3025">
        <v>159.44999999999999</v>
      </c>
      <c r="O826">
        <f t="shared" si="12"/>
        <v>0</v>
      </c>
    </row>
    <row r="827" spans="1:15" hidden="1">
      <c r="H827" t="s">
        <v>8949</v>
      </c>
      <c r="O827">
        <f t="shared" si="12"/>
        <v>0</v>
      </c>
    </row>
    <row r="828" spans="1:15" hidden="1">
      <c r="O828">
        <f t="shared" si="12"/>
        <v>0</v>
      </c>
    </row>
    <row r="829" spans="1:15" hidden="1">
      <c r="H829" s="2668" t="s">
        <v>9351</v>
      </c>
      <c r="O829">
        <f t="shared" si="12"/>
        <v>0</v>
      </c>
    </row>
    <row r="830" spans="1:15" hidden="1">
      <c r="A830" s="2669" t="s">
        <v>9333</v>
      </c>
      <c r="B830" s="2669" t="s">
        <v>5169</v>
      </c>
      <c r="C830" s="2669" t="s">
        <v>5298</v>
      </c>
      <c r="D830" s="2669" t="s">
        <v>5299</v>
      </c>
      <c r="E830" s="3020" t="s">
        <v>8757</v>
      </c>
      <c r="F830" s="3020" t="s">
        <v>9352</v>
      </c>
      <c r="G830" s="3020" t="s">
        <v>8996</v>
      </c>
      <c r="H830" s="3020" t="s">
        <v>8997</v>
      </c>
      <c r="I830" s="3025">
        <v>140.55000000000001</v>
      </c>
      <c r="J830" s="3025">
        <v>0</v>
      </c>
      <c r="O830">
        <f t="shared" si="12"/>
        <v>0</v>
      </c>
    </row>
    <row r="831" spans="1:15" hidden="1">
      <c r="A831" s="2669" t="s">
        <v>9333</v>
      </c>
      <c r="B831" s="2669" t="s">
        <v>5169</v>
      </c>
      <c r="C831" s="2669" t="s">
        <v>5298</v>
      </c>
      <c r="D831" s="2669" t="s">
        <v>5299</v>
      </c>
      <c r="E831" s="2669" t="s">
        <v>8757</v>
      </c>
      <c r="F831" s="2669" t="s">
        <v>9352</v>
      </c>
      <c r="G831" s="2669" t="s">
        <v>6121</v>
      </c>
      <c r="H831" s="2669" t="s">
        <v>6122</v>
      </c>
      <c r="I831" s="3025">
        <v>18.899999999999999</v>
      </c>
      <c r="J831" s="3025">
        <v>0</v>
      </c>
      <c r="O831">
        <f t="shared" si="12"/>
        <v>0</v>
      </c>
    </row>
    <row r="832" spans="1:15" hidden="1">
      <c r="A832" s="2669" t="s">
        <v>9333</v>
      </c>
      <c r="B832" s="2669" t="s">
        <v>5169</v>
      </c>
      <c r="C832" s="2669" t="s">
        <v>5298</v>
      </c>
      <c r="D832" s="2669" t="s">
        <v>5299</v>
      </c>
      <c r="E832" s="2669" t="s">
        <v>8757</v>
      </c>
      <c r="F832" s="2669" t="s">
        <v>9352</v>
      </c>
      <c r="G832" s="2669" t="s">
        <v>8784</v>
      </c>
      <c r="H832" s="2669" t="s">
        <v>9036</v>
      </c>
      <c r="I832" s="3025">
        <v>0</v>
      </c>
      <c r="J832" s="3025">
        <v>159.44999999999999</v>
      </c>
      <c r="O832">
        <f t="shared" si="12"/>
        <v>0</v>
      </c>
    </row>
    <row r="833" spans="1:15" hidden="1">
      <c r="H833" t="s">
        <v>8758</v>
      </c>
      <c r="O833">
        <f t="shared" ref="O833:O896" si="13">SUMIF(E:E,E833,N:N)</f>
        <v>0</v>
      </c>
    </row>
    <row r="834" spans="1:15" hidden="1">
      <c r="O834">
        <f t="shared" si="13"/>
        <v>0</v>
      </c>
    </row>
    <row r="835" spans="1:15" hidden="1">
      <c r="H835" s="2668" t="s">
        <v>9353</v>
      </c>
      <c r="O835">
        <f t="shared" si="13"/>
        <v>0</v>
      </c>
    </row>
    <row r="836" spans="1:15" hidden="1">
      <c r="A836" s="2669" t="s">
        <v>9333</v>
      </c>
      <c r="B836" s="2669" t="s">
        <v>5169</v>
      </c>
      <c r="C836" s="2669" t="s">
        <v>5298</v>
      </c>
      <c r="D836" s="2669" t="s">
        <v>5299</v>
      </c>
      <c r="E836" s="2669" t="s">
        <v>8498</v>
      </c>
      <c r="F836" s="2669" t="s">
        <v>9354</v>
      </c>
      <c r="G836" s="2669" t="s">
        <v>8404</v>
      </c>
      <c r="H836" s="2669" t="s">
        <v>8405</v>
      </c>
      <c r="I836" s="3025">
        <v>406.81</v>
      </c>
      <c r="J836" s="3025">
        <v>0</v>
      </c>
      <c r="O836">
        <f t="shared" si="13"/>
        <v>1</v>
      </c>
    </row>
    <row r="837" spans="1:15" hidden="1">
      <c r="A837" s="2669" t="s">
        <v>9333</v>
      </c>
      <c r="B837" s="2669" t="s">
        <v>5169</v>
      </c>
      <c r="C837" s="2669" t="s">
        <v>5298</v>
      </c>
      <c r="D837" s="2669" t="s">
        <v>5299</v>
      </c>
      <c r="E837" s="2669" t="s">
        <v>8498</v>
      </c>
      <c r="F837" s="2669" t="s">
        <v>9354</v>
      </c>
      <c r="G837" s="2669" t="s">
        <v>8980</v>
      </c>
      <c r="H837" s="2669" t="s">
        <v>9055</v>
      </c>
      <c r="I837" s="3025">
        <v>0</v>
      </c>
      <c r="J837" s="3025">
        <v>406.81</v>
      </c>
      <c r="N837" s="1460">
        <v>1</v>
      </c>
      <c r="O837">
        <f t="shared" si="13"/>
        <v>1</v>
      </c>
    </row>
    <row r="838" spans="1:15" hidden="1">
      <c r="H838" t="s">
        <v>8499</v>
      </c>
      <c r="O838">
        <f t="shared" si="13"/>
        <v>0</v>
      </c>
    </row>
    <row r="839" spans="1:15" hidden="1">
      <c r="O839">
        <f t="shared" si="13"/>
        <v>0</v>
      </c>
    </row>
    <row r="840" spans="1:15" hidden="1">
      <c r="H840" s="2668" t="s">
        <v>9355</v>
      </c>
      <c r="O840">
        <f t="shared" si="13"/>
        <v>0</v>
      </c>
    </row>
    <row r="841" spans="1:15" hidden="1">
      <c r="A841" s="2669" t="s">
        <v>9333</v>
      </c>
      <c r="B841" s="2669" t="s">
        <v>5169</v>
      </c>
      <c r="C841" s="2669" t="s">
        <v>5298</v>
      </c>
      <c r="D841" s="2669" t="s">
        <v>5299</v>
      </c>
      <c r="E841" s="2669" t="s">
        <v>8500</v>
      </c>
      <c r="F841" s="2669" t="s">
        <v>9356</v>
      </c>
      <c r="G841" s="2669" t="s">
        <v>8404</v>
      </c>
      <c r="H841" s="2669" t="s">
        <v>8405</v>
      </c>
      <c r="I841" s="3025">
        <v>406.81</v>
      </c>
      <c r="J841" s="3025">
        <v>0</v>
      </c>
      <c r="O841">
        <f t="shared" si="13"/>
        <v>1</v>
      </c>
    </row>
    <row r="842" spans="1:15" hidden="1">
      <c r="A842" s="2669" t="s">
        <v>9333</v>
      </c>
      <c r="B842" s="2669" t="s">
        <v>5169</v>
      </c>
      <c r="C842" s="2669" t="s">
        <v>5298</v>
      </c>
      <c r="D842" s="2669" t="s">
        <v>5299</v>
      </c>
      <c r="E842" s="2669" t="s">
        <v>8500</v>
      </c>
      <c r="F842" s="2669" t="s">
        <v>9356</v>
      </c>
      <c r="G842" s="2669" t="s">
        <v>8980</v>
      </c>
      <c r="H842" s="2669" t="s">
        <v>9055</v>
      </c>
      <c r="I842" s="3025">
        <v>0</v>
      </c>
      <c r="J842" s="3025">
        <v>406.81</v>
      </c>
      <c r="N842" s="1460">
        <v>1</v>
      </c>
      <c r="O842">
        <f t="shared" si="13"/>
        <v>1</v>
      </c>
    </row>
    <row r="843" spans="1:15" hidden="1">
      <c r="H843" t="s">
        <v>8501</v>
      </c>
      <c r="O843">
        <f t="shared" si="13"/>
        <v>0</v>
      </c>
    </row>
    <row r="844" spans="1:15" hidden="1">
      <c r="O844">
        <f t="shared" si="13"/>
        <v>0</v>
      </c>
    </row>
    <row r="845" spans="1:15" hidden="1">
      <c r="H845" s="2668" t="s">
        <v>9357</v>
      </c>
      <c r="O845">
        <f t="shared" si="13"/>
        <v>0</v>
      </c>
    </row>
    <row r="846" spans="1:15" hidden="1">
      <c r="A846" s="2669" t="s">
        <v>9333</v>
      </c>
      <c r="B846" s="2669" t="s">
        <v>5169</v>
      </c>
      <c r="C846" s="2669" t="s">
        <v>5298</v>
      </c>
      <c r="D846" s="2669" t="s">
        <v>5299</v>
      </c>
      <c r="E846" s="2669" t="s">
        <v>8388</v>
      </c>
      <c r="F846" s="2669" t="s">
        <v>9358</v>
      </c>
      <c r="G846" s="2669" t="s">
        <v>8338</v>
      </c>
      <c r="H846" s="2669" t="s">
        <v>8339</v>
      </c>
      <c r="I846" s="3025">
        <v>282.45</v>
      </c>
      <c r="J846" s="3025">
        <v>0</v>
      </c>
      <c r="O846">
        <f t="shared" si="13"/>
        <v>1</v>
      </c>
    </row>
    <row r="847" spans="1:15" hidden="1">
      <c r="A847" s="2669" t="s">
        <v>9333</v>
      </c>
      <c r="B847" s="2669" t="s">
        <v>5169</v>
      </c>
      <c r="C847" s="2669" t="s">
        <v>5298</v>
      </c>
      <c r="D847" s="2669" t="s">
        <v>5299</v>
      </c>
      <c r="E847" s="2669" t="s">
        <v>8388</v>
      </c>
      <c r="F847" s="2669" t="s">
        <v>9358</v>
      </c>
      <c r="G847" s="2669" t="s">
        <v>8980</v>
      </c>
      <c r="H847" s="2669" t="s">
        <v>9055</v>
      </c>
      <c r="I847" s="3025">
        <v>0</v>
      </c>
      <c r="J847" s="3025">
        <v>282.45</v>
      </c>
      <c r="N847" s="1460">
        <v>1</v>
      </c>
      <c r="O847">
        <f t="shared" si="13"/>
        <v>1</v>
      </c>
    </row>
    <row r="848" spans="1:15" hidden="1">
      <c r="H848" t="s">
        <v>8389</v>
      </c>
      <c r="O848">
        <f t="shared" si="13"/>
        <v>0</v>
      </c>
    </row>
    <row r="849" spans="1:15" hidden="1">
      <c r="O849">
        <f t="shared" si="13"/>
        <v>0</v>
      </c>
    </row>
    <row r="850" spans="1:15" hidden="1">
      <c r="H850" s="2668" t="s">
        <v>9359</v>
      </c>
      <c r="O850">
        <f t="shared" si="13"/>
        <v>0</v>
      </c>
    </row>
    <row r="851" spans="1:15" hidden="1">
      <c r="A851" s="2669" t="s">
        <v>9333</v>
      </c>
      <c r="B851" s="2669" t="s">
        <v>5169</v>
      </c>
      <c r="C851" s="2669" t="s">
        <v>5298</v>
      </c>
      <c r="D851" s="2669" t="s">
        <v>5299</v>
      </c>
      <c r="E851" s="2669" t="s">
        <v>8322</v>
      </c>
      <c r="F851" s="2669" t="s">
        <v>9360</v>
      </c>
      <c r="G851" s="2669" t="s">
        <v>8287</v>
      </c>
      <c r="H851" s="2669" t="s">
        <v>8288</v>
      </c>
      <c r="I851" s="3025">
        <v>1313.5</v>
      </c>
      <c r="J851" s="3025">
        <v>0</v>
      </c>
      <c r="O851">
        <f t="shared" si="13"/>
        <v>1</v>
      </c>
    </row>
    <row r="852" spans="1:15" hidden="1">
      <c r="A852" s="2669" t="s">
        <v>9333</v>
      </c>
      <c r="B852" s="2669" t="s">
        <v>5169</v>
      </c>
      <c r="C852" s="2669" t="s">
        <v>5298</v>
      </c>
      <c r="D852" s="2669" t="s">
        <v>5299</v>
      </c>
      <c r="E852" s="2669" t="s">
        <v>8322</v>
      </c>
      <c r="F852" s="2669" t="s">
        <v>9360</v>
      </c>
      <c r="G852" s="2669" t="s">
        <v>8980</v>
      </c>
      <c r="H852" s="2669" t="s">
        <v>9055</v>
      </c>
      <c r="I852" s="3025">
        <v>0</v>
      </c>
      <c r="J852" s="3025">
        <v>1313.5</v>
      </c>
      <c r="N852" s="1460">
        <v>1</v>
      </c>
      <c r="O852">
        <f t="shared" si="13"/>
        <v>1</v>
      </c>
    </row>
    <row r="853" spans="1:15" hidden="1">
      <c r="H853" t="s">
        <v>8323</v>
      </c>
      <c r="O853">
        <f t="shared" si="13"/>
        <v>0</v>
      </c>
    </row>
    <row r="854" spans="1:15" hidden="1">
      <c r="O854">
        <f t="shared" si="13"/>
        <v>0</v>
      </c>
    </row>
    <row r="855" spans="1:15" hidden="1">
      <c r="H855" s="2668" t="s">
        <v>9361</v>
      </c>
      <c r="O855">
        <f t="shared" si="13"/>
        <v>0</v>
      </c>
    </row>
    <row r="856" spans="1:15" hidden="1">
      <c r="A856" s="2669" t="s">
        <v>9333</v>
      </c>
      <c r="B856" s="2669" t="s">
        <v>5169</v>
      </c>
      <c r="C856" s="2669" t="s">
        <v>5298</v>
      </c>
      <c r="D856" s="2669" t="s">
        <v>5299</v>
      </c>
      <c r="E856" s="2669" t="s">
        <v>8154</v>
      </c>
      <c r="F856" s="2669" t="s">
        <v>9362</v>
      </c>
      <c r="G856" s="2669" t="s">
        <v>8072</v>
      </c>
      <c r="H856" s="2669" t="s">
        <v>8073</v>
      </c>
      <c r="I856" s="3025">
        <v>222</v>
      </c>
      <c r="J856" s="3025">
        <v>0</v>
      </c>
      <c r="O856">
        <f t="shared" si="13"/>
        <v>1</v>
      </c>
    </row>
    <row r="857" spans="1:15" hidden="1">
      <c r="A857" s="2669" t="s">
        <v>9333</v>
      </c>
      <c r="B857" s="2669" t="s">
        <v>5169</v>
      </c>
      <c r="C857" s="2669" t="s">
        <v>5298</v>
      </c>
      <c r="D857" s="2669" t="s">
        <v>5299</v>
      </c>
      <c r="E857" s="2669" t="s">
        <v>8154</v>
      </c>
      <c r="F857" s="2669" t="s">
        <v>9362</v>
      </c>
      <c r="G857" s="2669" t="s">
        <v>8980</v>
      </c>
      <c r="H857" s="2669" t="s">
        <v>9055</v>
      </c>
      <c r="I857" s="3025">
        <v>0</v>
      </c>
      <c r="J857" s="3025">
        <v>222</v>
      </c>
      <c r="N857" s="1460">
        <v>1</v>
      </c>
      <c r="O857">
        <f t="shared" si="13"/>
        <v>1</v>
      </c>
    </row>
    <row r="858" spans="1:15" hidden="1">
      <c r="H858" t="s">
        <v>8155</v>
      </c>
      <c r="O858">
        <f t="shared" si="13"/>
        <v>0</v>
      </c>
    </row>
    <row r="859" spans="1:15" hidden="1">
      <c r="O859">
        <f t="shared" si="13"/>
        <v>0</v>
      </c>
    </row>
    <row r="860" spans="1:15" hidden="1">
      <c r="H860" s="2668" t="s">
        <v>9363</v>
      </c>
      <c r="O860">
        <f t="shared" si="13"/>
        <v>0</v>
      </c>
    </row>
    <row r="861" spans="1:15" hidden="1">
      <c r="A861" s="2669" t="s">
        <v>9333</v>
      </c>
      <c r="B861" s="2669" t="s">
        <v>5169</v>
      </c>
      <c r="C861" s="2669" t="s">
        <v>5298</v>
      </c>
      <c r="D861" s="2669" t="s">
        <v>5299</v>
      </c>
      <c r="E861" s="2669" t="s">
        <v>8198</v>
      </c>
      <c r="F861" s="2669" t="s">
        <v>9364</v>
      </c>
      <c r="G861" s="2669" t="s">
        <v>8168</v>
      </c>
      <c r="H861" s="2669" t="s">
        <v>8169</v>
      </c>
      <c r="I861" s="3025">
        <v>1905.5</v>
      </c>
      <c r="J861" s="3025">
        <v>0</v>
      </c>
      <c r="O861">
        <f t="shared" si="13"/>
        <v>1</v>
      </c>
    </row>
    <row r="862" spans="1:15" hidden="1">
      <c r="A862" s="2669" t="s">
        <v>9333</v>
      </c>
      <c r="B862" s="2669" t="s">
        <v>5169</v>
      </c>
      <c r="C862" s="2669" t="s">
        <v>5298</v>
      </c>
      <c r="D862" s="2669" t="s">
        <v>5299</v>
      </c>
      <c r="E862" s="2669" t="s">
        <v>8198</v>
      </c>
      <c r="F862" s="2669" t="s">
        <v>9364</v>
      </c>
      <c r="G862" s="2669" t="s">
        <v>8980</v>
      </c>
      <c r="H862" s="2669" t="s">
        <v>9055</v>
      </c>
      <c r="I862" s="3025">
        <v>0</v>
      </c>
      <c r="J862" s="3025">
        <v>1905.5</v>
      </c>
      <c r="N862" s="1460">
        <v>1</v>
      </c>
      <c r="O862">
        <f t="shared" si="13"/>
        <v>1</v>
      </c>
    </row>
    <row r="863" spans="1:15" hidden="1">
      <c r="H863" t="s">
        <v>8199</v>
      </c>
      <c r="O863">
        <f t="shared" si="13"/>
        <v>0</v>
      </c>
    </row>
    <row r="864" spans="1:15" hidden="1">
      <c r="O864">
        <f t="shared" si="13"/>
        <v>0</v>
      </c>
    </row>
    <row r="865" spans="1:15" hidden="1">
      <c r="H865" s="2668" t="s">
        <v>9365</v>
      </c>
      <c r="O865">
        <f t="shared" si="13"/>
        <v>0</v>
      </c>
    </row>
    <row r="866" spans="1:15" hidden="1">
      <c r="A866" s="2669" t="s">
        <v>9333</v>
      </c>
      <c r="B866" s="2669" t="s">
        <v>5169</v>
      </c>
      <c r="C866" s="2669" t="s">
        <v>5298</v>
      </c>
      <c r="D866" s="2669" t="s">
        <v>5299</v>
      </c>
      <c r="E866" s="2669" t="s">
        <v>8238</v>
      </c>
      <c r="F866" s="2669" t="s">
        <v>9366</v>
      </c>
      <c r="G866" s="2669" t="s">
        <v>8208</v>
      </c>
      <c r="H866" s="2669" t="s">
        <v>8209</v>
      </c>
      <c r="I866" s="3025">
        <v>2146</v>
      </c>
      <c r="J866" s="3025">
        <v>0</v>
      </c>
      <c r="O866">
        <f t="shared" si="13"/>
        <v>1</v>
      </c>
    </row>
    <row r="867" spans="1:15" hidden="1">
      <c r="A867" s="2669" t="s">
        <v>9333</v>
      </c>
      <c r="B867" s="2669" t="s">
        <v>5169</v>
      </c>
      <c r="C867" s="2669" t="s">
        <v>5298</v>
      </c>
      <c r="D867" s="2669" t="s">
        <v>5299</v>
      </c>
      <c r="E867" s="2669" t="s">
        <v>8238</v>
      </c>
      <c r="F867" s="2669" t="s">
        <v>9366</v>
      </c>
      <c r="G867" s="2669" t="s">
        <v>8980</v>
      </c>
      <c r="H867" s="2669" t="s">
        <v>9055</v>
      </c>
      <c r="I867" s="3025">
        <v>0</v>
      </c>
      <c r="J867" s="3025">
        <v>2146</v>
      </c>
      <c r="N867" s="1460">
        <v>1</v>
      </c>
      <c r="O867">
        <f t="shared" si="13"/>
        <v>1</v>
      </c>
    </row>
    <row r="868" spans="1:15" hidden="1">
      <c r="H868" t="s">
        <v>8239</v>
      </c>
      <c r="O868">
        <f t="shared" si="13"/>
        <v>0</v>
      </c>
    </row>
    <row r="869" spans="1:15" hidden="1">
      <c r="O869">
        <f t="shared" si="13"/>
        <v>0</v>
      </c>
    </row>
    <row r="870" spans="1:15" hidden="1">
      <c r="H870" s="2668" t="s">
        <v>9367</v>
      </c>
      <c r="O870">
        <f t="shared" si="13"/>
        <v>0</v>
      </c>
    </row>
    <row r="871" spans="1:15" hidden="1">
      <c r="A871" s="2669" t="s">
        <v>9333</v>
      </c>
      <c r="B871" s="2669" t="s">
        <v>5169</v>
      </c>
      <c r="C871" s="2669" t="s">
        <v>5298</v>
      </c>
      <c r="D871" s="2669" t="s">
        <v>5299</v>
      </c>
      <c r="E871" s="2669" t="s">
        <v>8273</v>
      </c>
      <c r="F871" s="2669" t="s">
        <v>9368</v>
      </c>
      <c r="G871" s="2669" t="s">
        <v>8248</v>
      </c>
      <c r="H871" s="2669" t="s">
        <v>8249</v>
      </c>
      <c r="I871" s="3025">
        <v>277.5</v>
      </c>
      <c r="J871" s="3025">
        <v>0</v>
      </c>
      <c r="O871">
        <f t="shared" si="13"/>
        <v>1</v>
      </c>
    </row>
    <row r="872" spans="1:15" hidden="1">
      <c r="A872" s="2669" t="s">
        <v>9333</v>
      </c>
      <c r="B872" s="2669" t="s">
        <v>5169</v>
      </c>
      <c r="C872" s="2669" t="s">
        <v>5298</v>
      </c>
      <c r="D872" s="2669" t="s">
        <v>5299</v>
      </c>
      <c r="E872" s="2669" t="s">
        <v>8273</v>
      </c>
      <c r="F872" s="2669" t="s">
        <v>9368</v>
      </c>
      <c r="G872" s="2669" t="s">
        <v>8980</v>
      </c>
      <c r="H872" s="2669" t="s">
        <v>9055</v>
      </c>
      <c r="I872" s="3025">
        <v>0</v>
      </c>
      <c r="J872" s="3025">
        <v>277.5</v>
      </c>
      <c r="N872" s="1460">
        <v>1</v>
      </c>
      <c r="O872">
        <f t="shared" si="13"/>
        <v>1</v>
      </c>
    </row>
    <row r="873" spans="1:15" hidden="1">
      <c r="H873" t="s">
        <v>8274</v>
      </c>
      <c r="O873">
        <f t="shared" si="13"/>
        <v>0</v>
      </c>
    </row>
    <row r="874" spans="1:15" hidden="1">
      <c r="O874">
        <f t="shared" si="13"/>
        <v>0</v>
      </c>
    </row>
    <row r="875" spans="1:15" hidden="1">
      <c r="H875" s="2668" t="s">
        <v>9369</v>
      </c>
      <c r="O875">
        <f t="shared" si="13"/>
        <v>0</v>
      </c>
    </row>
    <row r="876" spans="1:15" hidden="1">
      <c r="A876" s="2669" t="s">
        <v>9333</v>
      </c>
      <c r="B876" s="2669" t="s">
        <v>5169</v>
      </c>
      <c r="C876" s="2669" t="s">
        <v>5298</v>
      </c>
      <c r="D876" s="2669" t="s">
        <v>5299</v>
      </c>
      <c r="E876" s="2669" t="s">
        <v>8581</v>
      </c>
      <c r="F876" s="2669" t="s">
        <v>9370</v>
      </c>
      <c r="G876" s="2669" t="s">
        <v>8512</v>
      </c>
      <c r="H876" s="2669" t="s">
        <v>8513</v>
      </c>
      <c r="I876" s="3025">
        <v>1053.48</v>
      </c>
      <c r="J876" s="3025">
        <v>0</v>
      </c>
      <c r="O876">
        <f t="shared" si="13"/>
        <v>1</v>
      </c>
    </row>
    <row r="877" spans="1:15" hidden="1">
      <c r="A877" s="2669" t="s">
        <v>9333</v>
      </c>
      <c r="B877" s="2669" t="s">
        <v>5169</v>
      </c>
      <c r="C877" s="2669" t="s">
        <v>5298</v>
      </c>
      <c r="D877" s="2669" t="s">
        <v>5299</v>
      </c>
      <c r="E877" s="2669" t="s">
        <v>8581</v>
      </c>
      <c r="F877" s="2669" t="s">
        <v>9370</v>
      </c>
      <c r="G877" s="2669" t="s">
        <v>8980</v>
      </c>
      <c r="H877" s="2669" t="s">
        <v>9055</v>
      </c>
      <c r="I877" s="3025">
        <v>0</v>
      </c>
      <c r="J877" s="3025">
        <v>1053.48</v>
      </c>
      <c r="N877" s="1460">
        <v>1</v>
      </c>
      <c r="O877">
        <f t="shared" si="13"/>
        <v>1</v>
      </c>
    </row>
    <row r="878" spans="1:15" hidden="1">
      <c r="H878" t="s">
        <v>8582</v>
      </c>
      <c r="O878">
        <f t="shared" si="13"/>
        <v>0</v>
      </c>
    </row>
    <row r="879" spans="1:15" hidden="1">
      <c r="O879">
        <f t="shared" si="13"/>
        <v>0</v>
      </c>
    </row>
    <row r="880" spans="1:15" hidden="1">
      <c r="H880" s="2668" t="s">
        <v>9371</v>
      </c>
      <c r="O880">
        <f t="shared" si="13"/>
        <v>0</v>
      </c>
    </row>
    <row r="881" spans="1:15" hidden="1">
      <c r="A881" s="2669" t="s">
        <v>9333</v>
      </c>
      <c r="B881" s="2669" t="s">
        <v>5169</v>
      </c>
      <c r="C881" s="2669" t="s">
        <v>5298</v>
      </c>
      <c r="D881" s="2669" t="s">
        <v>5299</v>
      </c>
      <c r="E881" s="2669" t="s">
        <v>8390</v>
      </c>
      <c r="F881" s="2669" t="s">
        <v>9372</v>
      </c>
      <c r="G881" s="2669" t="s">
        <v>8338</v>
      </c>
      <c r="H881" s="2669" t="s">
        <v>8339</v>
      </c>
      <c r="I881" s="3025">
        <v>263.62</v>
      </c>
      <c r="J881" s="3025">
        <v>0</v>
      </c>
      <c r="O881">
        <f t="shared" si="13"/>
        <v>1</v>
      </c>
    </row>
    <row r="882" spans="1:15" hidden="1">
      <c r="A882" s="2669" t="s">
        <v>9333</v>
      </c>
      <c r="B882" s="2669" t="s">
        <v>5169</v>
      </c>
      <c r="C882" s="2669" t="s">
        <v>5298</v>
      </c>
      <c r="D882" s="2669" t="s">
        <v>5299</v>
      </c>
      <c r="E882" s="2669" t="s">
        <v>8390</v>
      </c>
      <c r="F882" s="2669" t="s">
        <v>9372</v>
      </c>
      <c r="G882" s="2669" t="s">
        <v>8980</v>
      </c>
      <c r="H882" s="2669" t="s">
        <v>9055</v>
      </c>
      <c r="I882" s="3025">
        <v>0</v>
      </c>
      <c r="J882" s="3025">
        <v>263.62</v>
      </c>
      <c r="N882" s="1460">
        <v>1</v>
      </c>
      <c r="O882">
        <f t="shared" si="13"/>
        <v>1</v>
      </c>
    </row>
    <row r="883" spans="1:15" hidden="1">
      <c r="H883" t="s">
        <v>8391</v>
      </c>
      <c r="O883">
        <f t="shared" si="13"/>
        <v>0</v>
      </c>
    </row>
    <row r="884" spans="1:15" hidden="1">
      <c r="O884">
        <f t="shared" si="13"/>
        <v>0</v>
      </c>
    </row>
    <row r="885" spans="1:15" hidden="1">
      <c r="H885" s="2668" t="s">
        <v>9373</v>
      </c>
      <c r="O885">
        <f t="shared" si="13"/>
        <v>0</v>
      </c>
    </row>
    <row r="886" spans="1:15" hidden="1">
      <c r="A886" s="2669" t="s">
        <v>9333</v>
      </c>
      <c r="B886" s="2669" t="s">
        <v>5169</v>
      </c>
      <c r="C886" s="2669" t="s">
        <v>5298</v>
      </c>
      <c r="D886" s="2669" t="s">
        <v>5299</v>
      </c>
      <c r="E886" s="2669" t="s">
        <v>8156</v>
      </c>
      <c r="F886" s="2669" t="s">
        <v>9374</v>
      </c>
      <c r="G886" s="2669" t="s">
        <v>8072</v>
      </c>
      <c r="H886" s="2669" t="s">
        <v>8073</v>
      </c>
      <c r="I886" s="3025">
        <v>1332</v>
      </c>
      <c r="J886" s="3025">
        <v>0</v>
      </c>
      <c r="O886">
        <f t="shared" si="13"/>
        <v>1</v>
      </c>
    </row>
    <row r="887" spans="1:15" hidden="1">
      <c r="A887" s="2669" t="s">
        <v>9333</v>
      </c>
      <c r="B887" s="2669" t="s">
        <v>5169</v>
      </c>
      <c r="C887" s="2669" t="s">
        <v>5298</v>
      </c>
      <c r="D887" s="2669" t="s">
        <v>5299</v>
      </c>
      <c r="E887" s="2669" t="s">
        <v>8156</v>
      </c>
      <c r="F887" s="2669" t="s">
        <v>9374</v>
      </c>
      <c r="G887" s="2669" t="s">
        <v>8980</v>
      </c>
      <c r="H887" s="2669" t="s">
        <v>9055</v>
      </c>
      <c r="I887" s="3025">
        <v>0</v>
      </c>
      <c r="J887" s="3025">
        <v>1332</v>
      </c>
      <c r="N887" s="1460">
        <v>1</v>
      </c>
      <c r="O887">
        <f t="shared" si="13"/>
        <v>1</v>
      </c>
    </row>
    <row r="888" spans="1:15" hidden="1">
      <c r="H888" t="s">
        <v>8157</v>
      </c>
      <c r="O888">
        <f t="shared" si="13"/>
        <v>0</v>
      </c>
    </row>
    <row r="889" spans="1:15" hidden="1">
      <c r="O889">
        <f t="shared" si="13"/>
        <v>0</v>
      </c>
    </row>
    <row r="890" spans="1:15" hidden="1">
      <c r="H890" s="2668" t="s">
        <v>9375</v>
      </c>
      <c r="O890">
        <f t="shared" si="13"/>
        <v>0</v>
      </c>
    </row>
    <row r="891" spans="1:15" hidden="1">
      <c r="A891" s="2669" t="s">
        <v>9333</v>
      </c>
      <c r="B891" s="2669" t="s">
        <v>5169</v>
      </c>
      <c r="C891" s="2669" t="s">
        <v>5298</v>
      </c>
      <c r="D891" s="2669" t="s">
        <v>5299</v>
      </c>
      <c r="E891" s="2669" t="s">
        <v>8324</v>
      </c>
      <c r="F891" s="2669" t="s">
        <v>9376</v>
      </c>
      <c r="G891" s="2669" t="s">
        <v>8287</v>
      </c>
      <c r="H891" s="2669" t="s">
        <v>8288</v>
      </c>
      <c r="I891" s="3025">
        <v>1766</v>
      </c>
      <c r="J891" s="3025">
        <v>0</v>
      </c>
      <c r="O891">
        <f t="shared" si="13"/>
        <v>1</v>
      </c>
    </row>
    <row r="892" spans="1:15" hidden="1">
      <c r="A892" s="2669" t="s">
        <v>9333</v>
      </c>
      <c r="B892" s="2669" t="s">
        <v>5169</v>
      </c>
      <c r="C892" s="2669" t="s">
        <v>5298</v>
      </c>
      <c r="D892" s="2669" t="s">
        <v>5299</v>
      </c>
      <c r="E892" s="2669" t="s">
        <v>8324</v>
      </c>
      <c r="F892" s="2669" t="s">
        <v>9376</v>
      </c>
      <c r="G892" s="2669" t="s">
        <v>8980</v>
      </c>
      <c r="H892" s="2669" t="s">
        <v>9055</v>
      </c>
      <c r="I892" s="3025">
        <v>0</v>
      </c>
      <c r="J892" s="3025">
        <v>1766</v>
      </c>
      <c r="N892" s="1460">
        <v>1</v>
      </c>
      <c r="O892">
        <f t="shared" si="13"/>
        <v>1</v>
      </c>
    </row>
    <row r="893" spans="1:15" hidden="1">
      <c r="H893" t="s">
        <v>8325</v>
      </c>
      <c r="O893">
        <f t="shared" si="13"/>
        <v>0</v>
      </c>
    </row>
    <row r="894" spans="1:15" hidden="1">
      <c r="O894">
        <f t="shared" si="13"/>
        <v>0</v>
      </c>
    </row>
    <row r="895" spans="1:15" hidden="1">
      <c r="H895" s="2668" t="s">
        <v>9377</v>
      </c>
      <c r="O895">
        <f t="shared" si="13"/>
        <v>0</v>
      </c>
    </row>
    <row r="896" spans="1:15" hidden="1">
      <c r="A896" s="2669" t="s">
        <v>9333</v>
      </c>
      <c r="B896" s="2669" t="s">
        <v>5169</v>
      </c>
      <c r="C896" s="2669" t="s">
        <v>5298</v>
      </c>
      <c r="D896" s="2669" t="s">
        <v>5299</v>
      </c>
      <c r="E896" s="2669" t="s">
        <v>8200</v>
      </c>
      <c r="F896" s="2669" t="s">
        <v>9378</v>
      </c>
      <c r="G896" s="2669" t="s">
        <v>8168</v>
      </c>
      <c r="H896" s="2669" t="s">
        <v>8169</v>
      </c>
      <c r="I896" s="3025">
        <v>1110</v>
      </c>
      <c r="J896" s="3025">
        <v>0</v>
      </c>
      <c r="O896">
        <f t="shared" si="13"/>
        <v>1</v>
      </c>
    </row>
    <row r="897" spans="1:15" hidden="1">
      <c r="A897" s="2669" t="s">
        <v>9333</v>
      </c>
      <c r="B897" s="2669" t="s">
        <v>5169</v>
      </c>
      <c r="C897" s="2669" t="s">
        <v>5298</v>
      </c>
      <c r="D897" s="2669" t="s">
        <v>5299</v>
      </c>
      <c r="E897" s="2669" t="s">
        <v>8200</v>
      </c>
      <c r="F897" s="2669" t="s">
        <v>9378</v>
      </c>
      <c r="G897" s="2669" t="s">
        <v>8980</v>
      </c>
      <c r="H897" s="2669" t="s">
        <v>9055</v>
      </c>
      <c r="I897" s="3025">
        <v>0</v>
      </c>
      <c r="J897" s="3025">
        <v>1110</v>
      </c>
      <c r="N897" s="1460">
        <v>1</v>
      </c>
      <c r="O897">
        <f t="shared" ref="O897:O960" si="14">SUMIF(E:E,E897,N:N)</f>
        <v>1</v>
      </c>
    </row>
    <row r="898" spans="1:15" hidden="1">
      <c r="H898" t="s">
        <v>8201</v>
      </c>
      <c r="O898">
        <f t="shared" si="14"/>
        <v>0</v>
      </c>
    </row>
    <row r="899" spans="1:15" hidden="1">
      <c r="O899">
        <f t="shared" si="14"/>
        <v>0</v>
      </c>
    </row>
    <row r="900" spans="1:15" hidden="1">
      <c r="H900" s="2668" t="s">
        <v>9379</v>
      </c>
      <c r="O900">
        <f t="shared" si="14"/>
        <v>0</v>
      </c>
    </row>
    <row r="901" spans="1:15" hidden="1">
      <c r="A901" s="2669" t="s">
        <v>9333</v>
      </c>
      <c r="B901" s="2669" t="s">
        <v>5169</v>
      </c>
      <c r="C901" s="2669" t="s">
        <v>5298</v>
      </c>
      <c r="D901" s="2669" t="s">
        <v>5299</v>
      </c>
      <c r="E901" s="2669" t="s">
        <v>8240</v>
      </c>
      <c r="F901" s="2669" t="s">
        <v>9380</v>
      </c>
      <c r="G901" s="2669" t="s">
        <v>8208</v>
      </c>
      <c r="H901" s="2669" t="s">
        <v>8209</v>
      </c>
      <c r="I901" s="3025">
        <v>1239.5</v>
      </c>
      <c r="J901" s="3025">
        <v>0</v>
      </c>
      <c r="O901">
        <f t="shared" si="14"/>
        <v>1</v>
      </c>
    </row>
    <row r="902" spans="1:15" hidden="1">
      <c r="A902" s="2669" t="s">
        <v>9333</v>
      </c>
      <c r="B902" s="2669" t="s">
        <v>5169</v>
      </c>
      <c r="C902" s="2669" t="s">
        <v>5298</v>
      </c>
      <c r="D902" s="2669" t="s">
        <v>5299</v>
      </c>
      <c r="E902" s="2669" t="s">
        <v>8240</v>
      </c>
      <c r="F902" s="2669" t="s">
        <v>9380</v>
      </c>
      <c r="G902" s="2669" t="s">
        <v>8980</v>
      </c>
      <c r="H902" s="2669" t="s">
        <v>9055</v>
      </c>
      <c r="I902" s="3025">
        <v>0</v>
      </c>
      <c r="J902" s="3025">
        <v>1239.5</v>
      </c>
      <c r="N902" s="1460">
        <v>1</v>
      </c>
      <c r="O902">
        <f t="shared" si="14"/>
        <v>1</v>
      </c>
    </row>
    <row r="903" spans="1:15" hidden="1">
      <c r="H903" t="s">
        <v>8241</v>
      </c>
      <c r="O903">
        <f t="shared" si="14"/>
        <v>0</v>
      </c>
    </row>
    <row r="904" spans="1:15" hidden="1">
      <c r="O904">
        <f t="shared" si="14"/>
        <v>0</v>
      </c>
    </row>
    <row r="905" spans="1:15" hidden="1">
      <c r="H905" s="2668" t="s">
        <v>9381</v>
      </c>
      <c r="O905">
        <f t="shared" si="14"/>
        <v>0</v>
      </c>
    </row>
    <row r="906" spans="1:15" hidden="1">
      <c r="A906" s="2669" t="s">
        <v>9333</v>
      </c>
      <c r="B906" s="2669" t="s">
        <v>5169</v>
      </c>
      <c r="C906" s="2669" t="s">
        <v>5298</v>
      </c>
      <c r="D906" s="2669" t="s">
        <v>5299</v>
      </c>
      <c r="E906" s="2669" t="s">
        <v>8275</v>
      </c>
      <c r="F906" s="2669" t="s">
        <v>9382</v>
      </c>
      <c r="G906" s="2669" t="s">
        <v>8248</v>
      </c>
      <c r="H906" s="2669" t="s">
        <v>8249</v>
      </c>
      <c r="I906" s="3025">
        <v>55.5</v>
      </c>
      <c r="J906" s="3025">
        <v>0</v>
      </c>
      <c r="O906">
        <f t="shared" si="14"/>
        <v>1</v>
      </c>
    </row>
    <row r="907" spans="1:15" hidden="1">
      <c r="A907" s="2669" t="s">
        <v>9333</v>
      </c>
      <c r="B907" s="2669" t="s">
        <v>5169</v>
      </c>
      <c r="C907" s="2669" t="s">
        <v>5298</v>
      </c>
      <c r="D907" s="2669" t="s">
        <v>5299</v>
      </c>
      <c r="E907" s="2669" t="s">
        <v>8275</v>
      </c>
      <c r="F907" s="2669" t="s">
        <v>9382</v>
      </c>
      <c r="G907" s="2669" t="s">
        <v>8980</v>
      </c>
      <c r="H907" s="2669" t="s">
        <v>9055</v>
      </c>
      <c r="I907" s="3025">
        <v>0</v>
      </c>
      <c r="J907" s="3025">
        <v>55.5</v>
      </c>
      <c r="N907" s="1460">
        <v>1</v>
      </c>
      <c r="O907">
        <f t="shared" si="14"/>
        <v>1</v>
      </c>
    </row>
    <row r="908" spans="1:15" hidden="1">
      <c r="H908" t="s">
        <v>8276</v>
      </c>
      <c r="O908">
        <f t="shared" si="14"/>
        <v>0</v>
      </c>
    </row>
    <row r="909" spans="1:15" hidden="1">
      <c r="O909">
        <f t="shared" si="14"/>
        <v>0</v>
      </c>
    </row>
    <row r="910" spans="1:15" hidden="1">
      <c r="H910" s="2668" t="s">
        <v>9383</v>
      </c>
      <c r="O910">
        <f t="shared" si="14"/>
        <v>0</v>
      </c>
    </row>
    <row r="911" spans="1:15" hidden="1">
      <c r="A911" s="2669" t="s">
        <v>9333</v>
      </c>
      <c r="B911" s="2669" t="s">
        <v>5169</v>
      </c>
      <c r="C911" s="2669" t="s">
        <v>5298</v>
      </c>
      <c r="D911" s="2669" t="s">
        <v>5299</v>
      </c>
      <c r="E911" s="2669" t="s">
        <v>8583</v>
      </c>
      <c r="F911" s="2669" t="s">
        <v>9384</v>
      </c>
      <c r="G911" s="2669" t="s">
        <v>8512</v>
      </c>
      <c r="H911" s="2669" t="s">
        <v>8513</v>
      </c>
      <c r="I911" s="3025">
        <v>511.8</v>
      </c>
      <c r="J911" s="3025">
        <v>0</v>
      </c>
      <c r="O911">
        <f t="shared" si="14"/>
        <v>1</v>
      </c>
    </row>
    <row r="912" spans="1:15" hidden="1">
      <c r="A912" s="2669" t="s">
        <v>9333</v>
      </c>
      <c r="B912" s="2669" t="s">
        <v>5169</v>
      </c>
      <c r="C912" s="2669" t="s">
        <v>5298</v>
      </c>
      <c r="D912" s="2669" t="s">
        <v>5299</v>
      </c>
      <c r="E912" s="2669" t="s">
        <v>8583</v>
      </c>
      <c r="F912" s="2669" t="s">
        <v>9384</v>
      </c>
      <c r="G912" s="2669" t="s">
        <v>8980</v>
      </c>
      <c r="H912" s="2669" t="s">
        <v>9055</v>
      </c>
      <c r="I912" s="3025">
        <v>0</v>
      </c>
      <c r="J912" s="3025">
        <v>511.8</v>
      </c>
      <c r="N912" s="1460">
        <v>1</v>
      </c>
      <c r="O912">
        <f t="shared" si="14"/>
        <v>1</v>
      </c>
    </row>
    <row r="913" spans="1:15" hidden="1">
      <c r="H913" t="s">
        <v>8584</v>
      </c>
      <c r="O913">
        <f t="shared" si="14"/>
        <v>0</v>
      </c>
    </row>
    <row r="914" spans="1:15" hidden="1">
      <c r="O914">
        <f t="shared" si="14"/>
        <v>0</v>
      </c>
    </row>
    <row r="915" spans="1:15" hidden="1">
      <c r="H915" s="2668" t="s">
        <v>9385</v>
      </c>
      <c r="O915">
        <f t="shared" si="14"/>
        <v>0</v>
      </c>
    </row>
    <row r="916" spans="1:15" hidden="1">
      <c r="A916" s="2669" t="s">
        <v>9333</v>
      </c>
      <c r="B916" s="2669" t="s">
        <v>5169</v>
      </c>
      <c r="C916" s="2669" t="s">
        <v>5298</v>
      </c>
      <c r="D916" s="2669" t="s">
        <v>5299</v>
      </c>
      <c r="E916" s="2669" t="s">
        <v>7852</v>
      </c>
      <c r="F916" s="2669" t="s">
        <v>9386</v>
      </c>
      <c r="G916" s="2669" t="s">
        <v>5323</v>
      </c>
      <c r="H916" s="2669" t="s">
        <v>4988</v>
      </c>
      <c r="I916" s="3025">
        <v>480</v>
      </c>
      <c r="J916" s="3025">
        <v>0</v>
      </c>
      <c r="O916">
        <f t="shared" si="14"/>
        <v>1</v>
      </c>
    </row>
    <row r="917" spans="1:15" hidden="1">
      <c r="A917" s="2669" t="s">
        <v>9333</v>
      </c>
      <c r="B917" s="2669" t="s">
        <v>5169</v>
      </c>
      <c r="C917" s="2669" t="s">
        <v>5298</v>
      </c>
      <c r="D917" s="2669" t="s">
        <v>5299</v>
      </c>
      <c r="E917" s="2669" t="s">
        <v>7852</v>
      </c>
      <c r="F917" s="2669" t="s">
        <v>9386</v>
      </c>
      <c r="G917" s="2669" t="s">
        <v>8980</v>
      </c>
      <c r="H917" s="2669" t="s">
        <v>9055</v>
      </c>
      <c r="I917" s="3025">
        <v>0</v>
      </c>
      <c r="J917" s="3025">
        <v>480</v>
      </c>
      <c r="N917" s="1460">
        <v>1</v>
      </c>
      <c r="O917">
        <f t="shared" si="14"/>
        <v>1</v>
      </c>
    </row>
    <row r="918" spans="1:15" hidden="1">
      <c r="H918" t="s">
        <v>7853</v>
      </c>
      <c r="O918">
        <f t="shared" si="14"/>
        <v>0</v>
      </c>
    </row>
    <row r="919" spans="1:15" hidden="1">
      <c r="O919">
        <f t="shared" si="14"/>
        <v>0</v>
      </c>
    </row>
    <row r="920" spans="1:15" hidden="1">
      <c r="H920" s="2668" t="s">
        <v>9387</v>
      </c>
      <c r="O920">
        <f t="shared" si="14"/>
        <v>0</v>
      </c>
    </row>
    <row r="921" spans="1:15" hidden="1">
      <c r="A921" s="2669" t="s">
        <v>9333</v>
      </c>
      <c r="B921" s="2669" t="s">
        <v>5169</v>
      </c>
      <c r="C921" s="2669" t="s">
        <v>5298</v>
      </c>
      <c r="D921" s="2669" t="s">
        <v>5299</v>
      </c>
      <c r="E921" s="2669" t="s">
        <v>7854</v>
      </c>
      <c r="F921" s="2669" t="s">
        <v>9388</v>
      </c>
      <c r="G921" s="2669" t="s">
        <v>5323</v>
      </c>
      <c r="H921" s="2669" t="s">
        <v>4988</v>
      </c>
      <c r="I921" s="3025">
        <v>480</v>
      </c>
      <c r="J921" s="3025">
        <v>0</v>
      </c>
      <c r="O921">
        <f t="shared" si="14"/>
        <v>1</v>
      </c>
    </row>
    <row r="922" spans="1:15" hidden="1">
      <c r="A922" s="2669" t="s">
        <v>9333</v>
      </c>
      <c r="B922" s="2669" t="s">
        <v>5169</v>
      </c>
      <c r="C922" s="2669" t="s">
        <v>5298</v>
      </c>
      <c r="D922" s="2669" t="s">
        <v>5299</v>
      </c>
      <c r="E922" s="2669" t="s">
        <v>7854</v>
      </c>
      <c r="F922" s="2669" t="s">
        <v>9388</v>
      </c>
      <c r="G922" s="2669" t="s">
        <v>8980</v>
      </c>
      <c r="H922" s="2669" t="s">
        <v>9055</v>
      </c>
      <c r="I922" s="3025">
        <v>0</v>
      </c>
      <c r="J922" s="3025">
        <v>480</v>
      </c>
      <c r="N922" s="1460">
        <v>1</v>
      </c>
      <c r="O922">
        <f t="shared" si="14"/>
        <v>1</v>
      </c>
    </row>
    <row r="923" spans="1:15" hidden="1">
      <c r="H923" t="s">
        <v>7855</v>
      </c>
      <c r="O923">
        <f t="shared" si="14"/>
        <v>0</v>
      </c>
    </row>
    <row r="924" spans="1:15" hidden="1">
      <c r="O924">
        <f t="shared" si="14"/>
        <v>0</v>
      </c>
    </row>
    <row r="925" spans="1:15" hidden="1">
      <c r="H925" s="2668" t="s">
        <v>9389</v>
      </c>
      <c r="O925">
        <f t="shared" si="14"/>
        <v>0</v>
      </c>
    </row>
    <row r="926" spans="1:15" hidden="1">
      <c r="A926" s="2669" t="s">
        <v>9333</v>
      </c>
      <c r="B926" s="2669" t="s">
        <v>5169</v>
      </c>
      <c r="C926" s="2669" t="s">
        <v>5298</v>
      </c>
      <c r="D926" s="2669" t="s">
        <v>5299</v>
      </c>
      <c r="E926" s="2669" t="s">
        <v>8000</v>
      </c>
      <c r="F926" s="2669" t="s">
        <v>9390</v>
      </c>
      <c r="G926" s="2669" t="s">
        <v>5347</v>
      </c>
      <c r="H926" s="2669" t="s">
        <v>4999</v>
      </c>
      <c r="I926" s="3025">
        <v>423.5</v>
      </c>
      <c r="J926" s="3025">
        <v>0</v>
      </c>
      <c r="O926">
        <f t="shared" si="14"/>
        <v>1</v>
      </c>
    </row>
    <row r="927" spans="1:15" hidden="1">
      <c r="A927" s="2669" t="s">
        <v>9333</v>
      </c>
      <c r="B927" s="2669" t="s">
        <v>5169</v>
      </c>
      <c r="C927" s="2669" t="s">
        <v>5298</v>
      </c>
      <c r="D927" s="2669" t="s">
        <v>5299</v>
      </c>
      <c r="E927" s="2669" t="s">
        <v>8000</v>
      </c>
      <c r="F927" s="2669" t="s">
        <v>9390</v>
      </c>
      <c r="G927" s="2669" t="s">
        <v>8980</v>
      </c>
      <c r="H927" s="2669" t="s">
        <v>9055</v>
      </c>
      <c r="I927" s="3025">
        <v>0</v>
      </c>
      <c r="J927" s="3025">
        <v>423.5</v>
      </c>
      <c r="N927" s="1460">
        <v>1</v>
      </c>
      <c r="O927">
        <f t="shared" si="14"/>
        <v>1</v>
      </c>
    </row>
    <row r="928" spans="1:15" hidden="1">
      <c r="H928" t="s">
        <v>8001</v>
      </c>
      <c r="O928">
        <f t="shared" si="14"/>
        <v>0</v>
      </c>
    </row>
    <row r="929" spans="1:15" hidden="1">
      <c r="O929">
        <f t="shared" si="14"/>
        <v>0</v>
      </c>
    </row>
    <row r="930" spans="1:15" hidden="1">
      <c r="H930" s="2668" t="s">
        <v>9391</v>
      </c>
      <c r="O930">
        <f t="shared" si="14"/>
        <v>0</v>
      </c>
    </row>
    <row r="931" spans="1:15" hidden="1">
      <c r="A931" s="2669" t="s">
        <v>9333</v>
      </c>
      <c r="B931" s="2669" t="s">
        <v>5169</v>
      </c>
      <c r="C931" s="2669" t="s">
        <v>5298</v>
      </c>
      <c r="D931" s="2669" t="s">
        <v>5299</v>
      </c>
      <c r="E931" s="2669" t="s">
        <v>7998</v>
      </c>
      <c r="F931" s="2669" t="s">
        <v>9392</v>
      </c>
      <c r="G931" s="2669" t="s">
        <v>5347</v>
      </c>
      <c r="H931" s="2669" t="s">
        <v>4999</v>
      </c>
      <c r="I931" s="3025">
        <v>376.5</v>
      </c>
      <c r="J931" s="3025">
        <v>0</v>
      </c>
      <c r="O931">
        <f t="shared" si="14"/>
        <v>1</v>
      </c>
    </row>
    <row r="932" spans="1:15" hidden="1">
      <c r="A932" s="2669" t="s">
        <v>9333</v>
      </c>
      <c r="B932" s="2669" t="s">
        <v>5169</v>
      </c>
      <c r="C932" s="2669" t="s">
        <v>5298</v>
      </c>
      <c r="D932" s="2669" t="s">
        <v>5299</v>
      </c>
      <c r="E932" s="2669" t="s">
        <v>7998</v>
      </c>
      <c r="F932" s="2669" t="s">
        <v>9392</v>
      </c>
      <c r="G932" s="2669" t="s">
        <v>8980</v>
      </c>
      <c r="H932" s="2669" t="s">
        <v>9055</v>
      </c>
      <c r="I932" s="3025">
        <v>0</v>
      </c>
      <c r="J932" s="3025">
        <v>376.5</v>
      </c>
      <c r="N932" s="1460">
        <v>1</v>
      </c>
      <c r="O932">
        <f t="shared" si="14"/>
        <v>1</v>
      </c>
    </row>
    <row r="933" spans="1:15" hidden="1">
      <c r="H933" t="s">
        <v>7999</v>
      </c>
      <c r="O933">
        <f t="shared" si="14"/>
        <v>0</v>
      </c>
    </row>
    <row r="934" spans="1:15" hidden="1">
      <c r="O934">
        <f t="shared" si="14"/>
        <v>0</v>
      </c>
    </row>
    <row r="935" spans="1:15" hidden="1">
      <c r="H935" s="2668" t="s">
        <v>9393</v>
      </c>
      <c r="O935">
        <f t="shared" si="14"/>
        <v>0</v>
      </c>
    </row>
    <row r="936" spans="1:15" hidden="1">
      <c r="A936" s="2669" t="s">
        <v>9333</v>
      </c>
      <c r="B936" s="2669" t="s">
        <v>5071</v>
      </c>
      <c r="C936" s="2669" t="s">
        <v>9011</v>
      </c>
      <c r="D936" s="2669" t="s">
        <v>5071</v>
      </c>
      <c r="E936" s="2669" t="s">
        <v>7357</v>
      </c>
      <c r="F936" s="2669" t="s">
        <v>9394</v>
      </c>
      <c r="G936" s="2669" t="s">
        <v>5311</v>
      </c>
      <c r="H936" s="2669" t="s">
        <v>5015</v>
      </c>
      <c r="I936" s="3025">
        <v>800</v>
      </c>
      <c r="J936" s="3025">
        <v>0</v>
      </c>
      <c r="O936">
        <f t="shared" si="14"/>
        <v>0</v>
      </c>
    </row>
    <row r="937" spans="1:15" hidden="1">
      <c r="A937" s="2669" t="s">
        <v>9333</v>
      </c>
      <c r="B937" s="2669" t="s">
        <v>5071</v>
      </c>
      <c r="C937" s="2669" t="s">
        <v>9011</v>
      </c>
      <c r="D937" s="2669" t="s">
        <v>5071</v>
      </c>
      <c r="E937" s="2669" t="s">
        <v>7357</v>
      </c>
      <c r="F937" s="2669" t="s">
        <v>9394</v>
      </c>
      <c r="G937" s="2669" t="s">
        <v>5297</v>
      </c>
      <c r="H937" s="2669" t="s">
        <v>5075</v>
      </c>
      <c r="I937" s="3025">
        <v>0</v>
      </c>
      <c r="J937" s="3025">
        <v>800</v>
      </c>
      <c r="O937">
        <f t="shared" si="14"/>
        <v>0</v>
      </c>
    </row>
    <row r="938" spans="1:15" hidden="1">
      <c r="H938" t="s">
        <v>7358</v>
      </c>
      <c r="O938">
        <f t="shared" si="14"/>
        <v>0</v>
      </c>
    </row>
    <row r="939" spans="1:15" hidden="1">
      <c r="O939">
        <f t="shared" si="14"/>
        <v>0</v>
      </c>
    </row>
    <row r="940" spans="1:15" hidden="1">
      <c r="H940" s="2668" t="s">
        <v>9395</v>
      </c>
      <c r="O940">
        <f t="shared" si="14"/>
        <v>0</v>
      </c>
    </row>
    <row r="941" spans="1:15" hidden="1">
      <c r="A941" s="2669" t="s">
        <v>9333</v>
      </c>
      <c r="B941" s="2669" t="s">
        <v>5071</v>
      </c>
      <c r="C941" s="2669" t="s">
        <v>9011</v>
      </c>
      <c r="D941" s="2669" t="s">
        <v>5071</v>
      </c>
      <c r="E941" s="2669" t="s">
        <v>7359</v>
      </c>
      <c r="F941" s="2669" t="s">
        <v>9396</v>
      </c>
      <c r="G941" s="2669" t="s">
        <v>5311</v>
      </c>
      <c r="H941" s="2669" t="s">
        <v>5015</v>
      </c>
      <c r="I941" s="3025">
        <v>14458.1</v>
      </c>
      <c r="J941" s="3025">
        <v>0</v>
      </c>
      <c r="O941">
        <f t="shared" si="14"/>
        <v>0</v>
      </c>
    </row>
    <row r="942" spans="1:15" hidden="1">
      <c r="A942" s="2669" t="s">
        <v>9333</v>
      </c>
      <c r="B942" s="2669" t="s">
        <v>5071</v>
      </c>
      <c r="C942" s="2669" t="s">
        <v>9011</v>
      </c>
      <c r="D942" s="2669" t="s">
        <v>5071</v>
      </c>
      <c r="E942" s="2669" t="s">
        <v>7359</v>
      </c>
      <c r="F942" s="2669" t="s">
        <v>9396</v>
      </c>
      <c r="G942" s="2669" t="s">
        <v>5297</v>
      </c>
      <c r="H942" s="2669" t="s">
        <v>5075</v>
      </c>
      <c r="I942" s="3025">
        <v>0</v>
      </c>
      <c r="J942" s="3025">
        <v>14458.1</v>
      </c>
      <c r="O942">
        <f t="shared" si="14"/>
        <v>0</v>
      </c>
    </row>
    <row r="943" spans="1:15" hidden="1">
      <c r="H943" t="s">
        <v>7358</v>
      </c>
      <c r="O943">
        <f t="shared" si="14"/>
        <v>0</v>
      </c>
    </row>
    <row r="944" spans="1:15" hidden="1">
      <c r="O944">
        <f t="shared" si="14"/>
        <v>0</v>
      </c>
    </row>
    <row r="945" spans="1:15" hidden="1">
      <c r="H945" s="2668" t="s">
        <v>9397</v>
      </c>
      <c r="O945">
        <f t="shared" si="14"/>
        <v>0</v>
      </c>
    </row>
    <row r="946" spans="1:15" hidden="1">
      <c r="A946" s="2669" t="s">
        <v>9333</v>
      </c>
      <c r="B946" s="2669" t="s">
        <v>5071</v>
      </c>
      <c r="C946" s="2669" t="s">
        <v>9011</v>
      </c>
      <c r="D946" s="2669" t="s">
        <v>5071</v>
      </c>
      <c r="E946" s="2669" t="s">
        <v>7360</v>
      </c>
      <c r="F946" s="2669" t="s">
        <v>9398</v>
      </c>
      <c r="G946" s="2669" t="s">
        <v>5311</v>
      </c>
      <c r="H946" s="2669" t="s">
        <v>5015</v>
      </c>
      <c r="I946" s="3025">
        <v>6</v>
      </c>
      <c r="J946" s="3025">
        <v>0</v>
      </c>
      <c r="O946">
        <f t="shared" si="14"/>
        <v>0</v>
      </c>
    </row>
    <row r="947" spans="1:15" hidden="1">
      <c r="A947" s="2669" t="s">
        <v>9333</v>
      </c>
      <c r="B947" s="2669" t="s">
        <v>5071</v>
      </c>
      <c r="C947" s="2669" t="s">
        <v>9011</v>
      </c>
      <c r="D947" s="2669" t="s">
        <v>5071</v>
      </c>
      <c r="E947" s="2669" t="s">
        <v>7360</v>
      </c>
      <c r="F947" s="2669" t="s">
        <v>9398</v>
      </c>
      <c r="G947" s="2669" t="s">
        <v>5304</v>
      </c>
      <c r="H947" s="2669" t="s">
        <v>5004</v>
      </c>
      <c r="I947" s="3025">
        <v>50</v>
      </c>
      <c r="J947" s="3025">
        <v>0</v>
      </c>
      <c r="O947">
        <f t="shared" si="14"/>
        <v>0</v>
      </c>
    </row>
    <row r="948" spans="1:15" hidden="1">
      <c r="A948" s="2669" t="s">
        <v>9333</v>
      </c>
      <c r="B948" s="2669" t="s">
        <v>5071</v>
      </c>
      <c r="C948" s="2669" t="s">
        <v>9011</v>
      </c>
      <c r="D948" s="2669" t="s">
        <v>5071</v>
      </c>
      <c r="E948" s="2669" t="s">
        <v>7360</v>
      </c>
      <c r="F948" s="2669" t="s">
        <v>9398</v>
      </c>
      <c r="G948" s="2669" t="s">
        <v>5297</v>
      </c>
      <c r="H948" s="2669" t="s">
        <v>5075</v>
      </c>
      <c r="I948" s="3025">
        <v>0</v>
      </c>
      <c r="J948" s="3025">
        <v>56</v>
      </c>
      <c r="O948">
        <f t="shared" si="14"/>
        <v>0</v>
      </c>
    </row>
    <row r="949" spans="1:15" hidden="1">
      <c r="H949" t="s">
        <v>7361</v>
      </c>
      <c r="O949">
        <f t="shared" si="14"/>
        <v>0</v>
      </c>
    </row>
    <row r="950" spans="1:15" hidden="1">
      <c r="O950">
        <f t="shared" si="14"/>
        <v>0</v>
      </c>
    </row>
    <row r="951" spans="1:15" hidden="1">
      <c r="H951" s="2668" t="s">
        <v>9399</v>
      </c>
      <c r="O951">
        <f t="shared" si="14"/>
        <v>0</v>
      </c>
    </row>
    <row r="952" spans="1:15" hidden="1">
      <c r="A952" s="2669" t="s">
        <v>9333</v>
      </c>
      <c r="B952" s="2669" t="s">
        <v>5071</v>
      </c>
      <c r="C952" s="2669" t="s">
        <v>9011</v>
      </c>
      <c r="D952" s="2669" t="s">
        <v>5071</v>
      </c>
      <c r="E952" s="2669" t="s">
        <v>7362</v>
      </c>
      <c r="F952" s="2669" t="s">
        <v>9400</v>
      </c>
      <c r="G952" s="2669" t="s">
        <v>5311</v>
      </c>
      <c r="H952" s="2669" t="s">
        <v>5015</v>
      </c>
      <c r="I952" s="3025">
        <v>18.239999999999998</v>
      </c>
      <c r="J952" s="3025">
        <v>0</v>
      </c>
      <c r="O952">
        <f t="shared" si="14"/>
        <v>0</v>
      </c>
    </row>
    <row r="953" spans="1:15" hidden="1">
      <c r="A953" s="2669" t="s">
        <v>9333</v>
      </c>
      <c r="B953" s="2669" t="s">
        <v>5071</v>
      </c>
      <c r="C953" s="2669" t="s">
        <v>9011</v>
      </c>
      <c r="D953" s="2669" t="s">
        <v>5071</v>
      </c>
      <c r="E953" s="2669" t="s">
        <v>7362</v>
      </c>
      <c r="F953" s="2669" t="s">
        <v>9400</v>
      </c>
      <c r="G953" s="2669" t="s">
        <v>5297</v>
      </c>
      <c r="H953" s="2669" t="s">
        <v>5075</v>
      </c>
      <c r="I953" s="3025">
        <v>0</v>
      </c>
      <c r="J953" s="3025">
        <v>18.239999999999998</v>
      </c>
      <c r="O953">
        <f t="shared" si="14"/>
        <v>0</v>
      </c>
    </row>
    <row r="954" spans="1:15" hidden="1">
      <c r="H954" t="s">
        <v>7358</v>
      </c>
      <c r="O954">
        <f t="shared" si="14"/>
        <v>0</v>
      </c>
    </row>
    <row r="955" spans="1:15" hidden="1">
      <c r="O955">
        <f t="shared" si="14"/>
        <v>0</v>
      </c>
    </row>
    <row r="956" spans="1:15" hidden="1">
      <c r="H956" s="2668" t="s">
        <v>9401</v>
      </c>
      <c r="O956">
        <f t="shared" si="14"/>
        <v>0</v>
      </c>
    </row>
    <row r="957" spans="1:15" hidden="1">
      <c r="A957" s="2669" t="s">
        <v>9333</v>
      </c>
      <c r="B957" s="2669" t="s">
        <v>5071</v>
      </c>
      <c r="C957" s="2669" t="s">
        <v>9011</v>
      </c>
      <c r="D957" s="2669" t="s">
        <v>5071</v>
      </c>
      <c r="E957" s="2669" t="s">
        <v>7363</v>
      </c>
      <c r="F957" s="2669" t="s">
        <v>9402</v>
      </c>
      <c r="G957" s="2669" t="s">
        <v>5311</v>
      </c>
      <c r="H957" s="2669" t="s">
        <v>5015</v>
      </c>
      <c r="I957" s="3025">
        <v>19036.57</v>
      </c>
      <c r="J957" s="3025">
        <v>0</v>
      </c>
      <c r="O957">
        <f t="shared" si="14"/>
        <v>0</v>
      </c>
    </row>
    <row r="958" spans="1:15" hidden="1">
      <c r="A958" s="2669" t="s">
        <v>9333</v>
      </c>
      <c r="B958" s="2669" t="s">
        <v>5071</v>
      </c>
      <c r="C958" s="2669" t="s">
        <v>9011</v>
      </c>
      <c r="D958" s="2669" t="s">
        <v>5071</v>
      </c>
      <c r="E958" s="2669" t="s">
        <v>7363</v>
      </c>
      <c r="F958" s="2669" t="s">
        <v>9402</v>
      </c>
      <c r="G958" s="2669" t="s">
        <v>5297</v>
      </c>
      <c r="H958" s="2669" t="s">
        <v>5075</v>
      </c>
      <c r="I958" s="3025">
        <v>0</v>
      </c>
      <c r="J958" s="3025">
        <v>19036.57</v>
      </c>
      <c r="O958">
        <f t="shared" si="14"/>
        <v>0</v>
      </c>
    </row>
    <row r="959" spans="1:15" hidden="1">
      <c r="H959" t="s">
        <v>7358</v>
      </c>
      <c r="O959">
        <f t="shared" si="14"/>
        <v>0</v>
      </c>
    </row>
    <row r="960" spans="1:15" hidden="1">
      <c r="O960">
        <f t="shared" si="14"/>
        <v>0</v>
      </c>
    </row>
    <row r="961" spans="1:15" hidden="1">
      <c r="H961" s="2668" t="s">
        <v>9403</v>
      </c>
      <c r="O961">
        <f t="shared" ref="O961:O1024" si="15">SUMIF(E:E,E961,N:N)</f>
        <v>0</v>
      </c>
    </row>
    <row r="962" spans="1:15" hidden="1">
      <c r="A962" s="2669" t="s">
        <v>9333</v>
      </c>
      <c r="B962" s="2669"/>
      <c r="C962" s="2669"/>
      <c r="D962" s="2669" t="s">
        <v>5073</v>
      </c>
      <c r="E962" s="2669" t="s">
        <v>7364</v>
      </c>
      <c r="F962" s="2669" t="s">
        <v>9404</v>
      </c>
      <c r="G962" s="2669" t="s">
        <v>5306</v>
      </c>
      <c r="H962" s="2669" t="s">
        <v>4937</v>
      </c>
      <c r="I962" s="3025">
        <v>18659.97</v>
      </c>
      <c r="J962" s="3025">
        <v>0</v>
      </c>
      <c r="O962">
        <f t="shared" si="15"/>
        <v>0</v>
      </c>
    </row>
    <row r="963" spans="1:15" hidden="1">
      <c r="A963" s="2669" t="s">
        <v>9333</v>
      </c>
      <c r="B963" s="2669"/>
      <c r="C963" s="2669"/>
      <c r="D963" s="2669" t="s">
        <v>5073</v>
      </c>
      <c r="E963" s="2669" t="s">
        <v>7364</v>
      </c>
      <c r="F963" s="2669" t="s">
        <v>9404</v>
      </c>
      <c r="G963" s="2669" t="s">
        <v>5297</v>
      </c>
      <c r="H963" s="2669" t="s">
        <v>5075</v>
      </c>
      <c r="I963" s="3025">
        <v>0</v>
      </c>
      <c r="J963" s="3025">
        <v>18659.97</v>
      </c>
      <c r="O963">
        <f t="shared" si="15"/>
        <v>0</v>
      </c>
    </row>
    <row r="964" spans="1:15" hidden="1">
      <c r="H964" t="s">
        <v>7365</v>
      </c>
      <c r="O964">
        <f t="shared" si="15"/>
        <v>0</v>
      </c>
    </row>
    <row r="965" spans="1:15" hidden="1">
      <c r="O965">
        <f t="shared" si="15"/>
        <v>0</v>
      </c>
    </row>
    <row r="966" spans="1:15" hidden="1">
      <c r="H966" s="2668" t="s">
        <v>9405</v>
      </c>
      <c r="O966">
        <f t="shared" si="15"/>
        <v>0</v>
      </c>
    </row>
    <row r="967" spans="1:15" hidden="1">
      <c r="A967" s="2669" t="s">
        <v>9333</v>
      </c>
      <c r="B967" s="2669"/>
      <c r="C967" s="2669"/>
      <c r="D967" s="2669" t="s">
        <v>5073</v>
      </c>
      <c r="E967" s="2669" t="s">
        <v>7366</v>
      </c>
      <c r="F967" s="2669" t="s">
        <v>9406</v>
      </c>
      <c r="G967" s="2669" t="s">
        <v>5300</v>
      </c>
      <c r="H967" s="2669" t="s">
        <v>264</v>
      </c>
      <c r="I967" s="3025">
        <v>2800</v>
      </c>
      <c r="J967" s="3025">
        <v>0</v>
      </c>
      <c r="O967">
        <f t="shared" si="15"/>
        <v>0</v>
      </c>
    </row>
    <row r="968" spans="1:15" hidden="1">
      <c r="A968" s="2669" t="s">
        <v>9333</v>
      </c>
      <c r="B968" s="2669"/>
      <c r="C968" s="2669"/>
      <c r="D968" s="2669" t="s">
        <v>5073</v>
      </c>
      <c r="E968" s="2669" t="s">
        <v>7366</v>
      </c>
      <c r="F968" s="2669" t="s">
        <v>9406</v>
      </c>
      <c r="G968" s="2669" t="s">
        <v>5297</v>
      </c>
      <c r="H968" s="2669" t="s">
        <v>5075</v>
      </c>
      <c r="I968" s="3025">
        <v>0</v>
      </c>
      <c r="J968" s="3025">
        <v>2800</v>
      </c>
      <c r="O968">
        <f t="shared" si="15"/>
        <v>0</v>
      </c>
    </row>
    <row r="969" spans="1:15" hidden="1">
      <c r="H969" t="s">
        <v>7367</v>
      </c>
      <c r="O969">
        <f t="shared" si="15"/>
        <v>0</v>
      </c>
    </row>
    <row r="970" spans="1:15" hidden="1">
      <c r="O970">
        <f t="shared" si="15"/>
        <v>0</v>
      </c>
    </row>
    <row r="971" spans="1:15" hidden="1">
      <c r="H971" s="2668" t="s">
        <v>9407</v>
      </c>
      <c r="O971">
        <f t="shared" si="15"/>
        <v>0</v>
      </c>
    </row>
    <row r="972" spans="1:15" hidden="1">
      <c r="A972" s="2669" t="s">
        <v>9333</v>
      </c>
      <c r="B972" s="2669"/>
      <c r="C972" s="2669"/>
      <c r="D972" s="2669" t="s">
        <v>5073</v>
      </c>
      <c r="E972" s="2669" t="s">
        <v>7368</v>
      </c>
      <c r="F972" s="2669" t="s">
        <v>9408</v>
      </c>
      <c r="G972" s="2669" t="s">
        <v>5297</v>
      </c>
      <c r="H972" s="2669" t="s">
        <v>4934</v>
      </c>
      <c r="I972" s="3025">
        <v>189.2</v>
      </c>
      <c r="J972" s="3025">
        <v>0</v>
      </c>
      <c r="O972">
        <f t="shared" si="15"/>
        <v>0</v>
      </c>
    </row>
    <row r="973" spans="1:15" hidden="1">
      <c r="A973" s="2669" t="s">
        <v>9333</v>
      </c>
      <c r="B973" s="2669"/>
      <c r="C973" s="2669"/>
      <c r="D973" s="2669" t="s">
        <v>5073</v>
      </c>
      <c r="E973" s="2669" t="s">
        <v>7368</v>
      </c>
      <c r="F973" s="2669" t="s">
        <v>9408</v>
      </c>
      <c r="G973" s="2669" t="s">
        <v>5306</v>
      </c>
      <c r="H973" s="2669" t="s">
        <v>5307</v>
      </c>
      <c r="I973" s="3025">
        <v>0</v>
      </c>
      <c r="J973" s="3025">
        <v>189.2</v>
      </c>
      <c r="O973">
        <f t="shared" si="15"/>
        <v>0</v>
      </c>
    </row>
    <row r="974" spans="1:15" hidden="1">
      <c r="H974" t="s">
        <v>7369</v>
      </c>
      <c r="O974">
        <f t="shared" si="15"/>
        <v>0</v>
      </c>
    </row>
    <row r="975" spans="1:15" hidden="1">
      <c r="O975">
        <f t="shared" si="15"/>
        <v>0</v>
      </c>
    </row>
    <row r="976" spans="1:15" hidden="1">
      <c r="H976" s="2668" t="s">
        <v>9409</v>
      </c>
      <c r="O976">
        <f t="shared" si="15"/>
        <v>0</v>
      </c>
    </row>
    <row r="977" spans="1:15" hidden="1">
      <c r="A977" s="2669" t="s">
        <v>9410</v>
      </c>
      <c r="B977" s="2669" t="s">
        <v>4415</v>
      </c>
      <c r="C977" s="2669" t="s">
        <v>5059</v>
      </c>
      <c r="D977" s="2669" t="s">
        <v>4415</v>
      </c>
      <c r="E977" s="2669" t="s">
        <v>7586</v>
      </c>
      <c r="F977" s="2669" t="s">
        <v>9411</v>
      </c>
      <c r="G977" s="2669" t="s">
        <v>5309</v>
      </c>
      <c r="H977" s="2669" t="s">
        <v>4947</v>
      </c>
      <c r="I977" s="3025">
        <v>98</v>
      </c>
      <c r="J977" s="3025">
        <v>0</v>
      </c>
      <c r="O977">
        <f t="shared" si="15"/>
        <v>0</v>
      </c>
    </row>
    <row r="978" spans="1:15" hidden="1">
      <c r="A978" s="2669" t="s">
        <v>9410</v>
      </c>
      <c r="B978" s="2669" t="s">
        <v>4415</v>
      </c>
      <c r="C978" s="2669" t="s">
        <v>5059</v>
      </c>
      <c r="D978" s="2669" t="s">
        <v>4415</v>
      </c>
      <c r="E978" s="2669" t="s">
        <v>7586</v>
      </c>
      <c r="F978" s="2669" t="s">
        <v>9411</v>
      </c>
      <c r="G978" s="2669" t="s">
        <v>5303</v>
      </c>
      <c r="H978" s="2669" t="s">
        <v>5063</v>
      </c>
      <c r="I978" s="3025">
        <v>0</v>
      </c>
      <c r="J978" s="3025">
        <v>0</v>
      </c>
      <c r="O978">
        <f t="shared" si="15"/>
        <v>0</v>
      </c>
    </row>
    <row r="979" spans="1:15" hidden="1">
      <c r="A979" s="2669" t="s">
        <v>9410</v>
      </c>
      <c r="B979" s="2669" t="s">
        <v>4415</v>
      </c>
      <c r="C979" s="2669" t="s">
        <v>5059</v>
      </c>
      <c r="D979" s="2669" t="s">
        <v>4415</v>
      </c>
      <c r="E979" s="2669" t="s">
        <v>7586</v>
      </c>
      <c r="F979" s="2669" t="s">
        <v>9411</v>
      </c>
      <c r="G979" s="2669" t="s">
        <v>5311</v>
      </c>
      <c r="H979" s="2669" t="s">
        <v>5064</v>
      </c>
      <c r="I979" s="3025">
        <v>0</v>
      </c>
      <c r="J979" s="3025">
        <v>98</v>
      </c>
      <c r="O979">
        <f t="shared" si="15"/>
        <v>0</v>
      </c>
    </row>
    <row r="980" spans="1:15" hidden="1">
      <c r="H980" t="s">
        <v>7587</v>
      </c>
      <c r="O980">
        <f t="shared" si="15"/>
        <v>0</v>
      </c>
    </row>
    <row r="981" spans="1:15" hidden="1">
      <c r="O981">
        <f t="shared" si="15"/>
        <v>0</v>
      </c>
    </row>
    <row r="982" spans="1:15" hidden="1">
      <c r="H982" s="2668" t="s">
        <v>9412</v>
      </c>
      <c r="O982">
        <f t="shared" si="15"/>
        <v>0</v>
      </c>
    </row>
    <row r="983" spans="1:15" hidden="1">
      <c r="A983" s="2669" t="s">
        <v>9413</v>
      </c>
      <c r="B983" s="2669" t="s">
        <v>4415</v>
      </c>
      <c r="C983" s="2669" t="s">
        <v>5059</v>
      </c>
      <c r="D983" s="2669" t="s">
        <v>4415</v>
      </c>
      <c r="E983" s="2669" t="s">
        <v>7615</v>
      </c>
      <c r="F983" s="2669" t="s">
        <v>9414</v>
      </c>
      <c r="G983" s="2669" t="s">
        <v>5308</v>
      </c>
      <c r="H983" s="2669" t="s">
        <v>4921</v>
      </c>
      <c r="I983" s="3025">
        <v>599.58000000000004</v>
      </c>
      <c r="J983" s="3025">
        <v>0</v>
      </c>
      <c r="O983">
        <f t="shared" si="15"/>
        <v>0</v>
      </c>
    </row>
    <row r="984" spans="1:15" hidden="1">
      <c r="A984" s="2669" t="s">
        <v>9413</v>
      </c>
      <c r="B984" s="2669" t="s">
        <v>4415</v>
      </c>
      <c r="C984" s="2669" t="s">
        <v>5059</v>
      </c>
      <c r="D984" s="2669" t="s">
        <v>4415</v>
      </c>
      <c r="E984" s="2669" t="s">
        <v>7615</v>
      </c>
      <c r="F984" s="2669" t="s">
        <v>9414</v>
      </c>
      <c r="G984" s="2669" t="s">
        <v>5312</v>
      </c>
      <c r="H984" s="2669" t="s">
        <v>4949</v>
      </c>
      <c r="I984" s="3025">
        <v>4996.4799999999996</v>
      </c>
      <c r="J984" s="3025">
        <v>0</v>
      </c>
      <c r="O984">
        <f t="shared" si="15"/>
        <v>0</v>
      </c>
    </row>
    <row r="985" spans="1:15" hidden="1">
      <c r="A985" s="2669" t="s">
        <v>9413</v>
      </c>
      <c r="B985" s="2669" t="s">
        <v>4415</v>
      </c>
      <c r="C985" s="2669" t="s">
        <v>5059</v>
      </c>
      <c r="D985" s="2669" t="s">
        <v>4415</v>
      </c>
      <c r="E985" s="2669" t="s">
        <v>7615</v>
      </c>
      <c r="F985" s="2669" t="s">
        <v>9414</v>
      </c>
      <c r="G985" s="2669" t="s">
        <v>5303</v>
      </c>
      <c r="H985" s="2669" t="s">
        <v>5063</v>
      </c>
      <c r="I985" s="3025">
        <v>0</v>
      </c>
      <c r="J985" s="3025">
        <v>0</v>
      </c>
      <c r="O985">
        <f t="shared" si="15"/>
        <v>0</v>
      </c>
    </row>
    <row r="986" spans="1:15" hidden="1">
      <c r="A986" s="2669" t="s">
        <v>9413</v>
      </c>
      <c r="B986" s="2669" t="s">
        <v>4415</v>
      </c>
      <c r="C986" s="2669" t="s">
        <v>5059</v>
      </c>
      <c r="D986" s="2669" t="s">
        <v>4415</v>
      </c>
      <c r="E986" s="2669" t="s">
        <v>7615</v>
      </c>
      <c r="F986" s="2669" t="s">
        <v>9414</v>
      </c>
      <c r="G986" s="2669" t="s">
        <v>5311</v>
      </c>
      <c r="H986" s="2669" t="s">
        <v>5064</v>
      </c>
      <c r="I986" s="3025">
        <v>0</v>
      </c>
      <c r="J986" s="3025">
        <v>5596.06</v>
      </c>
      <c r="O986">
        <f t="shared" si="15"/>
        <v>0</v>
      </c>
    </row>
    <row r="987" spans="1:15" hidden="1">
      <c r="H987" t="s">
        <v>7616</v>
      </c>
      <c r="O987">
        <f t="shared" si="15"/>
        <v>0</v>
      </c>
    </row>
    <row r="988" spans="1:15" hidden="1">
      <c r="O988">
        <f t="shared" si="15"/>
        <v>0</v>
      </c>
    </row>
    <row r="989" spans="1:15" hidden="1">
      <c r="H989" s="2668" t="s">
        <v>9415</v>
      </c>
      <c r="O989">
        <f t="shared" si="15"/>
        <v>0</v>
      </c>
    </row>
    <row r="990" spans="1:15" hidden="1">
      <c r="A990" s="2669" t="s">
        <v>9413</v>
      </c>
      <c r="B990" s="2669" t="s">
        <v>4415</v>
      </c>
      <c r="C990" s="2669" t="s">
        <v>5059</v>
      </c>
      <c r="D990" s="2669" t="s">
        <v>4415</v>
      </c>
      <c r="E990" s="2669" t="s">
        <v>7584</v>
      </c>
      <c r="F990" s="2669" t="s">
        <v>9416</v>
      </c>
      <c r="G990" s="2669" t="s">
        <v>5309</v>
      </c>
      <c r="H990" s="2669" t="s">
        <v>4947</v>
      </c>
      <c r="I990" s="3025">
        <v>773.39</v>
      </c>
      <c r="J990" s="3025">
        <v>0</v>
      </c>
      <c r="O990">
        <f t="shared" si="15"/>
        <v>0</v>
      </c>
    </row>
    <row r="991" spans="1:15" hidden="1">
      <c r="A991" s="2669" t="s">
        <v>9413</v>
      </c>
      <c r="B991" s="2669" t="s">
        <v>4415</v>
      </c>
      <c r="C991" s="2669" t="s">
        <v>5059</v>
      </c>
      <c r="D991" s="2669" t="s">
        <v>4415</v>
      </c>
      <c r="E991" s="2669" t="s">
        <v>7584</v>
      </c>
      <c r="F991" s="2669" t="s">
        <v>9416</v>
      </c>
      <c r="G991" s="2669" t="s">
        <v>5303</v>
      </c>
      <c r="H991" s="2669" t="s">
        <v>5063</v>
      </c>
      <c r="I991" s="3025">
        <v>0</v>
      </c>
      <c r="J991" s="3025">
        <v>0</v>
      </c>
      <c r="O991">
        <f t="shared" si="15"/>
        <v>0</v>
      </c>
    </row>
    <row r="992" spans="1:15" hidden="1">
      <c r="A992" s="2669" t="s">
        <v>9413</v>
      </c>
      <c r="B992" s="2669" t="s">
        <v>4415</v>
      </c>
      <c r="C992" s="2669" t="s">
        <v>5059</v>
      </c>
      <c r="D992" s="2669" t="s">
        <v>4415</v>
      </c>
      <c r="E992" s="2669" t="s">
        <v>7584</v>
      </c>
      <c r="F992" s="2669" t="s">
        <v>9416</v>
      </c>
      <c r="G992" s="2669" t="s">
        <v>5311</v>
      </c>
      <c r="H992" s="2669" t="s">
        <v>5064</v>
      </c>
      <c r="I992" s="3025">
        <v>0</v>
      </c>
      <c r="J992" s="3025">
        <v>773.39</v>
      </c>
      <c r="O992">
        <f t="shared" si="15"/>
        <v>0</v>
      </c>
    </row>
    <row r="993" spans="1:15" hidden="1">
      <c r="H993" t="s">
        <v>7585</v>
      </c>
      <c r="O993">
        <f t="shared" si="15"/>
        <v>0</v>
      </c>
    </row>
    <row r="994" spans="1:15" hidden="1">
      <c r="O994">
        <f t="shared" si="15"/>
        <v>0</v>
      </c>
    </row>
    <row r="995" spans="1:15" hidden="1">
      <c r="H995" s="2668" t="s">
        <v>9417</v>
      </c>
      <c r="O995">
        <f t="shared" si="15"/>
        <v>0</v>
      </c>
    </row>
    <row r="996" spans="1:15" hidden="1">
      <c r="A996" s="2669" t="s">
        <v>9418</v>
      </c>
      <c r="B996" s="2669" t="s">
        <v>4415</v>
      </c>
      <c r="C996" s="2669" t="s">
        <v>5059</v>
      </c>
      <c r="D996" s="2669" t="s">
        <v>4415</v>
      </c>
      <c r="E996" s="2669" t="s">
        <v>7582</v>
      </c>
      <c r="F996" s="2669" t="s">
        <v>9419</v>
      </c>
      <c r="G996" s="2669" t="s">
        <v>5309</v>
      </c>
      <c r="H996" s="2669" t="s">
        <v>4947</v>
      </c>
      <c r="I996" s="3025">
        <v>525.03</v>
      </c>
      <c r="J996" s="3025">
        <v>0</v>
      </c>
      <c r="O996">
        <f t="shared" si="15"/>
        <v>0</v>
      </c>
    </row>
    <row r="997" spans="1:15" hidden="1">
      <c r="A997" s="2669" t="s">
        <v>9418</v>
      </c>
      <c r="B997" s="2669" t="s">
        <v>4415</v>
      </c>
      <c r="C997" s="2669" t="s">
        <v>5059</v>
      </c>
      <c r="D997" s="2669" t="s">
        <v>4415</v>
      </c>
      <c r="E997" s="2669" t="s">
        <v>7582</v>
      </c>
      <c r="F997" s="2669" t="s">
        <v>9419</v>
      </c>
      <c r="G997" s="2669" t="s">
        <v>5303</v>
      </c>
      <c r="H997" s="2669" t="s">
        <v>5063</v>
      </c>
      <c r="I997" s="3025">
        <v>0</v>
      </c>
      <c r="J997" s="3025">
        <v>0</v>
      </c>
      <c r="O997">
        <f t="shared" si="15"/>
        <v>0</v>
      </c>
    </row>
    <row r="998" spans="1:15" hidden="1">
      <c r="A998" s="2669" t="s">
        <v>9418</v>
      </c>
      <c r="B998" s="2669" t="s">
        <v>4415</v>
      </c>
      <c r="C998" s="2669" t="s">
        <v>5059</v>
      </c>
      <c r="D998" s="2669" t="s">
        <v>4415</v>
      </c>
      <c r="E998" s="2669" t="s">
        <v>7582</v>
      </c>
      <c r="F998" s="2669" t="s">
        <v>9419</v>
      </c>
      <c r="G998" s="2669" t="s">
        <v>5311</v>
      </c>
      <c r="H998" s="2669" t="s">
        <v>5064</v>
      </c>
      <c r="I998" s="3025">
        <v>0</v>
      </c>
      <c r="J998" s="3025">
        <v>525.03</v>
      </c>
      <c r="O998">
        <f t="shared" si="15"/>
        <v>0</v>
      </c>
    </row>
    <row r="999" spans="1:15" hidden="1">
      <c r="H999" t="s">
        <v>7583</v>
      </c>
      <c r="O999">
        <f t="shared" si="15"/>
        <v>0</v>
      </c>
    </row>
    <row r="1000" spans="1:15" hidden="1">
      <c r="O1000">
        <f t="shared" si="15"/>
        <v>0</v>
      </c>
    </row>
    <row r="1001" spans="1:15" hidden="1">
      <c r="H1001" s="2668" t="s">
        <v>9420</v>
      </c>
      <c r="O1001">
        <f t="shared" si="15"/>
        <v>0</v>
      </c>
    </row>
    <row r="1002" spans="1:15" hidden="1">
      <c r="A1002" s="2669" t="s">
        <v>9421</v>
      </c>
      <c r="B1002" s="2669" t="s">
        <v>4415</v>
      </c>
      <c r="C1002" s="2669" t="s">
        <v>5059</v>
      </c>
      <c r="D1002" s="2669" t="s">
        <v>4415</v>
      </c>
      <c r="E1002" s="2669" t="s">
        <v>8715</v>
      </c>
      <c r="F1002" s="2669" t="s">
        <v>9422</v>
      </c>
      <c r="G1002" s="2669" t="s">
        <v>5308</v>
      </c>
      <c r="H1002" s="2669" t="s">
        <v>4921</v>
      </c>
      <c r="I1002" s="3025">
        <v>6</v>
      </c>
      <c r="J1002" s="3025">
        <v>0</v>
      </c>
      <c r="O1002">
        <f t="shared" si="15"/>
        <v>0</v>
      </c>
    </row>
    <row r="1003" spans="1:15" hidden="1">
      <c r="A1003" s="2669" t="s">
        <v>9421</v>
      </c>
      <c r="B1003" s="2669" t="s">
        <v>4415</v>
      </c>
      <c r="C1003" s="2669" t="s">
        <v>5059</v>
      </c>
      <c r="D1003" s="2669" t="s">
        <v>4415</v>
      </c>
      <c r="E1003" s="2669" t="s">
        <v>8715</v>
      </c>
      <c r="F1003" s="2669" t="s">
        <v>9422</v>
      </c>
      <c r="G1003" s="2669" t="s">
        <v>5356</v>
      </c>
      <c r="H1003" s="2669" t="s">
        <v>5025</v>
      </c>
      <c r="I1003" s="3025">
        <v>50</v>
      </c>
      <c r="J1003" s="3025">
        <v>0</v>
      </c>
      <c r="O1003">
        <f t="shared" si="15"/>
        <v>0</v>
      </c>
    </row>
    <row r="1004" spans="1:15" hidden="1">
      <c r="A1004" s="2669" t="s">
        <v>9421</v>
      </c>
      <c r="B1004" s="2669" t="s">
        <v>4415</v>
      </c>
      <c r="C1004" s="2669" t="s">
        <v>5059</v>
      </c>
      <c r="D1004" s="2669" t="s">
        <v>4415</v>
      </c>
      <c r="E1004" s="2669" t="s">
        <v>8715</v>
      </c>
      <c r="F1004" s="2669" t="s">
        <v>9422</v>
      </c>
      <c r="G1004" s="2669" t="s">
        <v>5303</v>
      </c>
      <c r="H1004" s="2669" t="s">
        <v>5063</v>
      </c>
      <c r="I1004" s="3025">
        <v>0</v>
      </c>
      <c r="J1004" s="3025">
        <v>0</v>
      </c>
      <c r="O1004">
        <f t="shared" si="15"/>
        <v>0</v>
      </c>
    </row>
    <row r="1005" spans="1:15" hidden="1">
      <c r="A1005" s="2669" t="s">
        <v>9421</v>
      </c>
      <c r="B1005" s="2669" t="s">
        <v>4415</v>
      </c>
      <c r="C1005" s="2669" t="s">
        <v>5059</v>
      </c>
      <c r="D1005" s="2669" t="s">
        <v>4415</v>
      </c>
      <c r="E1005" s="2669" t="s">
        <v>8715</v>
      </c>
      <c r="F1005" s="2669" t="s">
        <v>9422</v>
      </c>
      <c r="G1005" s="2669" t="s">
        <v>5311</v>
      </c>
      <c r="H1005" s="2669" t="s">
        <v>5064</v>
      </c>
      <c r="I1005" s="3025">
        <v>0</v>
      </c>
      <c r="J1005" s="3025">
        <v>56</v>
      </c>
      <c r="O1005">
        <f t="shared" si="15"/>
        <v>0</v>
      </c>
    </row>
    <row r="1006" spans="1:15" hidden="1">
      <c r="H1006" t="s">
        <v>8716</v>
      </c>
      <c r="O1006">
        <f t="shared" si="15"/>
        <v>0</v>
      </c>
    </row>
    <row r="1007" spans="1:15" hidden="1">
      <c r="O1007">
        <f t="shared" si="15"/>
        <v>0</v>
      </c>
    </row>
    <row r="1008" spans="1:15" hidden="1">
      <c r="H1008" s="2668" t="s">
        <v>9423</v>
      </c>
      <c r="O1008">
        <f t="shared" si="15"/>
        <v>0</v>
      </c>
    </row>
    <row r="1009" spans="1:15" hidden="1">
      <c r="A1009" s="2669" t="s">
        <v>9424</v>
      </c>
      <c r="B1009" s="2669" t="s">
        <v>4415</v>
      </c>
      <c r="C1009" s="2669" t="s">
        <v>5059</v>
      </c>
      <c r="D1009" s="2669" t="s">
        <v>4415</v>
      </c>
      <c r="E1009" s="2669" t="s">
        <v>7580</v>
      </c>
      <c r="F1009" s="2669" t="s">
        <v>9425</v>
      </c>
      <c r="G1009" s="2669" t="s">
        <v>5309</v>
      </c>
      <c r="H1009" s="2669" t="s">
        <v>4947</v>
      </c>
      <c r="I1009" s="3025">
        <v>65.7</v>
      </c>
      <c r="J1009" s="3025">
        <v>0</v>
      </c>
      <c r="O1009">
        <f t="shared" si="15"/>
        <v>0</v>
      </c>
    </row>
    <row r="1010" spans="1:15" hidden="1">
      <c r="A1010" s="2669" t="s">
        <v>9424</v>
      </c>
      <c r="B1010" s="2669" t="s">
        <v>4415</v>
      </c>
      <c r="C1010" s="2669" t="s">
        <v>5059</v>
      </c>
      <c r="D1010" s="2669" t="s">
        <v>4415</v>
      </c>
      <c r="E1010" s="2669" t="s">
        <v>7580</v>
      </c>
      <c r="F1010" s="2669" t="s">
        <v>9425</v>
      </c>
      <c r="G1010" s="2669" t="s">
        <v>5303</v>
      </c>
      <c r="H1010" s="2669" t="s">
        <v>5063</v>
      </c>
      <c r="I1010" s="3025">
        <v>0</v>
      </c>
      <c r="J1010" s="3025">
        <v>0</v>
      </c>
      <c r="O1010">
        <f t="shared" si="15"/>
        <v>0</v>
      </c>
    </row>
    <row r="1011" spans="1:15" hidden="1">
      <c r="A1011" s="2669" t="s">
        <v>9424</v>
      </c>
      <c r="B1011" s="2669" t="s">
        <v>4415</v>
      </c>
      <c r="C1011" s="2669" t="s">
        <v>5059</v>
      </c>
      <c r="D1011" s="2669" t="s">
        <v>4415</v>
      </c>
      <c r="E1011" s="2669" t="s">
        <v>7580</v>
      </c>
      <c r="F1011" s="2669" t="s">
        <v>9425</v>
      </c>
      <c r="G1011" s="2669" t="s">
        <v>5311</v>
      </c>
      <c r="H1011" s="2669" t="s">
        <v>5064</v>
      </c>
      <c r="I1011" s="3025">
        <v>0</v>
      </c>
      <c r="J1011" s="3025">
        <v>65.7</v>
      </c>
      <c r="O1011">
        <f t="shared" si="15"/>
        <v>0</v>
      </c>
    </row>
    <row r="1012" spans="1:15" hidden="1">
      <c r="H1012" t="s">
        <v>7581</v>
      </c>
      <c r="O1012">
        <f t="shared" si="15"/>
        <v>0</v>
      </c>
    </row>
    <row r="1013" spans="1:15" hidden="1">
      <c r="O1013">
        <f t="shared" si="15"/>
        <v>0</v>
      </c>
    </row>
    <row r="1014" spans="1:15" hidden="1">
      <c r="H1014" s="2668" t="s">
        <v>9426</v>
      </c>
      <c r="O1014">
        <f t="shared" si="15"/>
        <v>0</v>
      </c>
    </row>
    <row r="1015" spans="1:15" hidden="1">
      <c r="A1015" s="2669" t="s">
        <v>9424</v>
      </c>
      <c r="B1015" s="2669" t="s">
        <v>4415</v>
      </c>
      <c r="C1015" s="2669" t="s">
        <v>5059</v>
      </c>
      <c r="D1015" s="2669" t="s">
        <v>4415</v>
      </c>
      <c r="E1015" s="2669" t="s">
        <v>7778</v>
      </c>
      <c r="F1015" s="2669" t="s">
        <v>9427</v>
      </c>
      <c r="G1015" s="2669" t="s">
        <v>5308</v>
      </c>
      <c r="H1015" s="2669" t="s">
        <v>4921</v>
      </c>
      <c r="I1015" s="3025">
        <v>1.95</v>
      </c>
      <c r="J1015" s="3025">
        <v>0</v>
      </c>
      <c r="O1015">
        <f t="shared" si="15"/>
        <v>0</v>
      </c>
    </row>
    <row r="1016" spans="1:15" hidden="1">
      <c r="A1016" s="2669" t="s">
        <v>9424</v>
      </c>
      <c r="B1016" s="2669" t="s">
        <v>4415</v>
      </c>
      <c r="C1016" s="2669" t="s">
        <v>5059</v>
      </c>
      <c r="D1016" s="2669" t="s">
        <v>4415</v>
      </c>
      <c r="E1016" s="2669" t="s">
        <v>7778</v>
      </c>
      <c r="F1016" s="2669" t="s">
        <v>9427</v>
      </c>
      <c r="G1016" s="2669" t="s">
        <v>5325</v>
      </c>
      <c r="H1016" s="2669" t="s">
        <v>4979</v>
      </c>
      <c r="I1016" s="3025">
        <v>16.29</v>
      </c>
      <c r="J1016" s="3025">
        <v>0</v>
      </c>
      <c r="O1016">
        <f t="shared" si="15"/>
        <v>0</v>
      </c>
    </row>
    <row r="1017" spans="1:15" hidden="1">
      <c r="A1017" s="2669" t="s">
        <v>9424</v>
      </c>
      <c r="B1017" s="2669" t="s">
        <v>4415</v>
      </c>
      <c r="C1017" s="2669" t="s">
        <v>5059</v>
      </c>
      <c r="D1017" s="2669" t="s">
        <v>4415</v>
      </c>
      <c r="E1017" s="2669" t="s">
        <v>7778</v>
      </c>
      <c r="F1017" s="2669" t="s">
        <v>9427</v>
      </c>
      <c r="G1017" s="2669" t="s">
        <v>5303</v>
      </c>
      <c r="H1017" s="2669" t="s">
        <v>5063</v>
      </c>
      <c r="I1017" s="3025">
        <v>0</v>
      </c>
      <c r="J1017" s="3025">
        <v>0</v>
      </c>
      <c r="O1017">
        <f t="shared" si="15"/>
        <v>0</v>
      </c>
    </row>
    <row r="1018" spans="1:15" hidden="1">
      <c r="A1018" s="2669" t="s">
        <v>9424</v>
      </c>
      <c r="B1018" s="2669" t="s">
        <v>4415</v>
      </c>
      <c r="C1018" s="2669" t="s">
        <v>5059</v>
      </c>
      <c r="D1018" s="2669" t="s">
        <v>4415</v>
      </c>
      <c r="E1018" s="2669" t="s">
        <v>7778</v>
      </c>
      <c r="F1018" s="2669" t="s">
        <v>9427</v>
      </c>
      <c r="G1018" s="2669" t="s">
        <v>5311</v>
      </c>
      <c r="H1018" s="2669" t="s">
        <v>5064</v>
      </c>
      <c r="I1018" s="3025">
        <v>0</v>
      </c>
      <c r="J1018" s="3025">
        <v>18.239999999999998</v>
      </c>
      <c r="O1018">
        <f t="shared" si="15"/>
        <v>0</v>
      </c>
    </row>
    <row r="1019" spans="1:15" hidden="1">
      <c r="H1019" t="s">
        <v>7779</v>
      </c>
      <c r="O1019">
        <f t="shared" si="15"/>
        <v>0</v>
      </c>
    </row>
    <row r="1020" spans="1:15" hidden="1">
      <c r="O1020">
        <f t="shared" si="15"/>
        <v>0</v>
      </c>
    </row>
    <row r="1021" spans="1:15" hidden="1">
      <c r="H1021" s="2668" t="s">
        <v>9428</v>
      </c>
      <c r="O1021">
        <f t="shared" si="15"/>
        <v>0</v>
      </c>
    </row>
    <row r="1022" spans="1:15" hidden="1">
      <c r="A1022" s="2669" t="s">
        <v>9424</v>
      </c>
      <c r="B1022" s="2669" t="s">
        <v>4415</v>
      </c>
      <c r="C1022" s="2669" t="s">
        <v>5059</v>
      </c>
      <c r="D1022" s="2669" t="s">
        <v>4415</v>
      </c>
      <c r="E1022" s="2669" t="s">
        <v>7806</v>
      </c>
      <c r="F1022" s="2669" t="s">
        <v>9429</v>
      </c>
      <c r="G1022" s="2669" t="s">
        <v>5308</v>
      </c>
      <c r="H1022" s="2669" t="s">
        <v>4921</v>
      </c>
      <c r="I1022" s="3025">
        <v>0.39</v>
      </c>
      <c r="J1022" s="3025">
        <v>0</v>
      </c>
      <c r="O1022">
        <f t="shared" si="15"/>
        <v>0</v>
      </c>
    </row>
    <row r="1023" spans="1:15" hidden="1">
      <c r="A1023" s="2669" t="s">
        <v>9424</v>
      </c>
      <c r="B1023" s="2669" t="s">
        <v>4415</v>
      </c>
      <c r="C1023" s="2669" t="s">
        <v>5059</v>
      </c>
      <c r="D1023" s="2669" t="s">
        <v>4415</v>
      </c>
      <c r="E1023" s="2669" t="s">
        <v>7806</v>
      </c>
      <c r="F1023" s="2669" t="s">
        <v>9429</v>
      </c>
      <c r="G1023" s="2669" t="s">
        <v>5348</v>
      </c>
      <c r="H1023" s="2669" t="s">
        <v>4983</v>
      </c>
      <c r="I1023" s="3025">
        <v>3.24</v>
      </c>
      <c r="J1023" s="3025">
        <v>0</v>
      </c>
      <c r="O1023">
        <f t="shared" si="15"/>
        <v>0</v>
      </c>
    </row>
    <row r="1024" spans="1:15" hidden="1">
      <c r="A1024" s="2669" t="s">
        <v>9424</v>
      </c>
      <c r="B1024" s="2669" t="s">
        <v>4415</v>
      </c>
      <c r="C1024" s="2669" t="s">
        <v>5059</v>
      </c>
      <c r="D1024" s="2669" t="s">
        <v>4415</v>
      </c>
      <c r="E1024" s="2669" t="s">
        <v>7806</v>
      </c>
      <c r="F1024" s="2669" t="s">
        <v>9429</v>
      </c>
      <c r="G1024" s="2669" t="s">
        <v>5303</v>
      </c>
      <c r="H1024" s="2669" t="s">
        <v>5063</v>
      </c>
      <c r="I1024" s="3025">
        <v>0</v>
      </c>
      <c r="J1024" s="3025">
        <v>0</v>
      </c>
      <c r="O1024">
        <f t="shared" si="15"/>
        <v>0</v>
      </c>
    </row>
    <row r="1025" spans="1:15" hidden="1">
      <c r="A1025" s="2669" t="s">
        <v>9424</v>
      </c>
      <c r="B1025" s="2669" t="s">
        <v>4415</v>
      </c>
      <c r="C1025" s="2669" t="s">
        <v>5059</v>
      </c>
      <c r="D1025" s="2669" t="s">
        <v>4415</v>
      </c>
      <c r="E1025" s="2669" t="s">
        <v>7806</v>
      </c>
      <c r="F1025" s="2669" t="s">
        <v>9429</v>
      </c>
      <c r="G1025" s="2669" t="s">
        <v>5311</v>
      </c>
      <c r="H1025" s="2669" t="s">
        <v>5064</v>
      </c>
      <c r="I1025" s="3025">
        <v>0</v>
      </c>
      <c r="J1025" s="3025">
        <v>3.63</v>
      </c>
      <c r="O1025">
        <f t="shared" ref="O1025:O1088" si="16">SUMIF(E:E,E1025,N:N)</f>
        <v>0</v>
      </c>
    </row>
    <row r="1026" spans="1:15" hidden="1">
      <c r="H1026" t="s">
        <v>7807</v>
      </c>
      <c r="O1026">
        <f t="shared" si="16"/>
        <v>0</v>
      </c>
    </row>
    <row r="1027" spans="1:15" hidden="1">
      <c r="O1027">
        <f t="shared" si="16"/>
        <v>0</v>
      </c>
    </row>
    <row r="1028" spans="1:15" hidden="1">
      <c r="H1028" s="2668" t="s">
        <v>9430</v>
      </c>
      <c r="O1028">
        <f t="shared" si="16"/>
        <v>0</v>
      </c>
    </row>
    <row r="1029" spans="1:15" hidden="1">
      <c r="A1029" s="2669" t="s">
        <v>9424</v>
      </c>
      <c r="B1029" s="2669" t="s">
        <v>5071</v>
      </c>
      <c r="C1029" s="2669" t="s">
        <v>9011</v>
      </c>
      <c r="D1029" s="2669" t="s">
        <v>5071</v>
      </c>
      <c r="E1029" s="2669" t="s">
        <v>9431</v>
      </c>
      <c r="F1029" s="2669" t="s">
        <v>9432</v>
      </c>
      <c r="G1029" s="2669" t="s">
        <v>5311</v>
      </c>
      <c r="H1029" s="2669" t="s">
        <v>5015</v>
      </c>
      <c r="I1029" s="3025">
        <v>70.53</v>
      </c>
      <c r="J1029" s="3025">
        <v>0</v>
      </c>
      <c r="O1029">
        <f t="shared" si="16"/>
        <v>0</v>
      </c>
    </row>
    <row r="1030" spans="1:15" hidden="1">
      <c r="A1030" s="2669" t="s">
        <v>9424</v>
      </c>
      <c r="B1030" s="2669" t="s">
        <v>5071</v>
      </c>
      <c r="C1030" s="2669" t="s">
        <v>9011</v>
      </c>
      <c r="D1030" s="2669" t="s">
        <v>5071</v>
      </c>
      <c r="E1030" s="2669" t="s">
        <v>9431</v>
      </c>
      <c r="F1030" s="2669" t="s">
        <v>9432</v>
      </c>
      <c r="G1030" s="2669" t="s">
        <v>5305</v>
      </c>
      <c r="H1030" s="2669" t="s">
        <v>9014</v>
      </c>
      <c r="I1030" s="3025">
        <v>0</v>
      </c>
      <c r="J1030" s="3025">
        <v>70.53</v>
      </c>
      <c r="O1030">
        <f t="shared" si="16"/>
        <v>0</v>
      </c>
    </row>
    <row r="1031" spans="1:15" hidden="1">
      <c r="H1031" t="s">
        <v>9015</v>
      </c>
      <c r="O1031">
        <f t="shared" si="16"/>
        <v>0</v>
      </c>
    </row>
    <row r="1032" spans="1:15" hidden="1">
      <c r="O1032">
        <f t="shared" si="16"/>
        <v>0</v>
      </c>
    </row>
    <row r="1033" spans="1:15" hidden="1">
      <c r="H1033" s="2668" t="s">
        <v>9433</v>
      </c>
      <c r="O1033">
        <f t="shared" si="16"/>
        <v>0</v>
      </c>
    </row>
    <row r="1034" spans="1:15" hidden="1">
      <c r="A1034" s="2669" t="s">
        <v>9434</v>
      </c>
      <c r="B1034" s="2669" t="s">
        <v>4415</v>
      </c>
      <c r="C1034" s="2669" t="s">
        <v>5059</v>
      </c>
      <c r="D1034" s="2669" t="s">
        <v>4415</v>
      </c>
      <c r="E1034" s="2669" t="s">
        <v>7613</v>
      </c>
      <c r="F1034" s="2669" t="s">
        <v>9435</v>
      </c>
      <c r="G1034" s="2669" t="s">
        <v>5308</v>
      </c>
      <c r="H1034" s="2669" t="s">
        <v>4921</v>
      </c>
      <c r="I1034" s="3025">
        <v>457.31</v>
      </c>
      <c r="J1034" s="3025">
        <v>0</v>
      </c>
      <c r="O1034">
        <f t="shared" si="16"/>
        <v>0</v>
      </c>
    </row>
    <row r="1035" spans="1:15" hidden="1">
      <c r="A1035" s="2669" t="s">
        <v>9434</v>
      </c>
      <c r="B1035" s="2669" t="s">
        <v>4415</v>
      </c>
      <c r="C1035" s="2669" t="s">
        <v>5059</v>
      </c>
      <c r="D1035" s="2669" t="s">
        <v>4415</v>
      </c>
      <c r="E1035" s="2669" t="s">
        <v>7613</v>
      </c>
      <c r="F1035" s="2669" t="s">
        <v>9435</v>
      </c>
      <c r="G1035" s="2669" t="s">
        <v>5312</v>
      </c>
      <c r="H1035" s="2669" t="s">
        <v>4949</v>
      </c>
      <c r="I1035" s="3025">
        <v>3810.88</v>
      </c>
      <c r="J1035" s="3025">
        <v>0</v>
      </c>
      <c r="O1035">
        <f t="shared" si="16"/>
        <v>0</v>
      </c>
    </row>
    <row r="1036" spans="1:15" hidden="1">
      <c r="A1036" s="2669" t="s">
        <v>9434</v>
      </c>
      <c r="B1036" s="2669" t="s">
        <v>4415</v>
      </c>
      <c r="C1036" s="2669" t="s">
        <v>5059</v>
      </c>
      <c r="D1036" s="2669" t="s">
        <v>4415</v>
      </c>
      <c r="E1036" s="2669" t="s">
        <v>7613</v>
      </c>
      <c r="F1036" s="2669" t="s">
        <v>9435</v>
      </c>
      <c r="G1036" s="2669" t="s">
        <v>5303</v>
      </c>
      <c r="H1036" s="2669" t="s">
        <v>5063</v>
      </c>
      <c r="I1036" s="3025">
        <v>0</v>
      </c>
      <c r="J1036" s="3025">
        <v>0</v>
      </c>
      <c r="O1036">
        <f t="shared" si="16"/>
        <v>0</v>
      </c>
    </row>
    <row r="1037" spans="1:15" hidden="1">
      <c r="A1037" s="2669" t="s">
        <v>9434</v>
      </c>
      <c r="B1037" s="2669" t="s">
        <v>4415</v>
      </c>
      <c r="C1037" s="2669" t="s">
        <v>5059</v>
      </c>
      <c r="D1037" s="2669" t="s">
        <v>4415</v>
      </c>
      <c r="E1037" s="2669" t="s">
        <v>7613</v>
      </c>
      <c r="F1037" s="2669" t="s">
        <v>9435</v>
      </c>
      <c r="G1037" s="2669" t="s">
        <v>5311</v>
      </c>
      <c r="H1037" s="2669" t="s">
        <v>5064</v>
      </c>
      <c r="I1037" s="3025">
        <v>0</v>
      </c>
      <c r="J1037" s="3025">
        <v>4268.1899999999996</v>
      </c>
      <c r="O1037">
        <f t="shared" si="16"/>
        <v>0</v>
      </c>
    </row>
    <row r="1038" spans="1:15" hidden="1">
      <c r="H1038" t="s">
        <v>7614</v>
      </c>
      <c r="O1038">
        <f t="shared" si="16"/>
        <v>0</v>
      </c>
    </row>
    <row r="1039" spans="1:15" hidden="1">
      <c r="O1039">
        <f t="shared" si="16"/>
        <v>0</v>
      </c>
    </row>
    <row r="1040" spans="1:15" hidden="1">
      <c r="H1040" s="2668" t="s">
        <v>9436</v>
      </c>
      <c r="O1040">
        <f t="shared" si="16"/>
        <v>0</v>
      </c>
    </row>
    <row r="1041" spans="1:15" hidden="1">
      <c r="A1041" s="2669" t="s">
        <v>9437</v>
      </c>
      <c r="B1041" s="2669" t="s">
        <v>4415</v>
      </c>
      <c r="C1041" s="2669" t="s">
        <v>5059</v>
      </c>
      <c r="D1041" s="2669" t="s">
        <v>4415</v>
      </c>
      <c r="E1041" s="2669" t="s">
        <v>7611</v>
      </c>
      <c r="F1041" s="2669" t="s">
        <v>9438</v>
      </c>
      <c r="G1041" s="2669" t="s">
        <v>5308</v>
      </c>
      <c r="H1041" s="2669" t="s">
        <v>4921</v>
      </c>
      <c r="I1041" s="3025">
        <v>492.2</v>
      </c>
      <c r="J1041" s="3025">
        <v>0</v>
      </c>
      <c r="O1041">
        <f t="shared" si="16"/>
        <v>0</v>
      </c>
    </row>
    <row r="1042" spans="1:15" hidden="1">
      <c r="A1042" s="2669" t="s">
        <v>9437</v>
      </c>
      <c r="B1042" s="2669" t="s">
        <v>4415</v>
      </c>
      <c r="C1042" s="2669" t="s">
        <v>5059</v>
      </c>
      <c r="D1042" s="2669" t="s">
        <v>4415</v>
      </c>
      <c r="E1042" s="2669" t="s">
        <v>7611</v>
      </c>
      <c r="F1042" s="2669" t="s">
        <v>9438</v>
      </c>
      <c r="G1042" s="2669" t="s">
        <v>5312</v>
      </c>
      <c r="H1042" s="2669" t="s">
        <v>4949</v>
      </c>
      <c r="I1042" s="3025">
        <v>4101.6400000000003</v>
      </c>
      <c r="J1042" s="3025">
        <v>0</v>
      </c>
      <c r="O1042">
        <f t="shared" si="16"/>
        <v>0</v>
      </c>
    </row>
    <row r="1043" spans="1:15" hidden="1">
      <c r="A1043" s="2669" t="s">
        <v>9437</v>
      </c>
      <c r="B1043" s="2669" t="s">
        <v>4415</v>
      </c>
      <c r="C1043" s="2669" t="s">
        <v>5059</v>
      </c>
      <c r="D1043" s="2669" t="s">
        <v>4415</v>
      </c>
      <c r="E1043" s="2669" t="s">
        <v>7611</v>
      </c>
      <c r="F1043" s="2669" t="s">
        <v>9438</v>
      </c>
      <c r="G1043" s="2669" t="s">
        <v>5303</v>
      </c>
      <c r="H1043" s="2669" t="s">
        <v>5063</v>
      </c>
      <c r="I1043" s="3025">
        <v>0</v>
      </c>
      <c r="J1043" s="3025">
        <v>0</v>
      </c>
      <c r="O1043">
        <f t="shared" si="16"/>
        <v>0</v>
      </c>
    </row>
    <row r="1044" spans="1:15" hidden="1">
      <c r="A1044" s="2669" t="s">
        <v>9437</v>
      </c>
      <c r="B1044" s="2669" t="s">
        <v>4415</v>
      </c>
      <c r="C1044" s="2669" t="s">
        <v>5059</v>
      </c>
      <c r="D1044" s="2669" t="s">
        <v>4415</v>
      </c>
      <c r="E1044" s="2669" t="s">
        <v>7611</v>
      </c>
      <c r="F1044" s="2669" t="s">
        <v>9438</v>
      </c>
      <c r="G1044" s="2669" t="s">
        <v>5311</v>
      </c>
      <c r="H1044" s="2669" t="s">
        <v>5064</v>
      </c>
      <c r="I1044" s="3025">
        <v>0</v>
      </c>
      <c r="J1044" s="3025">
        <v>4593.84</v>
      </c>
      <c r="O1044">
        <f t="shared" si="16"/>
        <v>0</v>
      </c>
    </row>
    <row r="1045" spans="1:15" hidden="1">
      <c r="H1045" t="s">
        <v>7612</v>
      </c>
      <c r="O1045">
        <f t="shared" si="16"/>
        <v>0</v>
      </c>
    </row>
    <row r="1046" spans="1:15" hidden="1">
      <c r="O1046">
        <f t="shared" si="16"/>
        <v>0</v>
      </c>
    </row>
    <row r="1047" spans="1:15" hidden="1">
      <c r="H1047" s="2668" t="s">
        <v>9439</v>
      </c>
      <c r="O1047">
        <f t="shared" si="16"/>
        <v>0</v>
      </c>
    </row>
    <row r="1048" spans="1:15" hidden="1">
      <c r="A1048" s="2669" t="s">
        <v>9437</v>
      </c>
      <c r="B1048" s="2669" t="s">
        <v>4415</v>
      </c>
      <c r="C1048" s="2669" t="s">
        <v>5059</v>
      </c>
      <c r="D1048" s="2669" t="s">
        <v>4415</v>
      </c>
      <c r="E1048" s="2669" t="s">
        <v>7804</v>
      </c>
      <c r="F1048" s="2669" t="s">
        <v>9440</v>
      </c>
      <c r="G1048" s="2669" t="s">
        <v>5348</v>
      </c>
      <c r="H1048" s="2669" t="s">
        <v>4983</v>
      </c>
      <c r="I1048" s="3025">
        <v>800</v>
      </c>
      <c r="J1048" s="3025">
        <v>0</v>
      </c>
      <c r="O1048">
        <f t="shared" si="16"/>
        <v>0</v>
      </c>
    </row>
    <row r="1049" spans="1:15" hidden="1">
      <c r="A1049" s="2669" t="s">
        <v>9437</v>
      </c>
      <c r="B1049" s="2669" t="s">
        <v>4415</v>
      </c>
      <c r="C1049" s="2669" t="s">
        <v>5059</v>
      </c>
      <c r="D1049" s="2669" t="s">
        <v>4415</v>
      </c>
      <c r="E1049" s="2669" t="s">
        <v>7804</v>
      </c>
      <c r="F1049" s="2669" t="s">
        <v>9440</v>
      </c>
      <c r="G1049" s="2669" t="s">
        <v>5303</v>
      </c>
      <c r="H1049" s="2669" t="s">
        <v>5063</v>
      </c>
      <c r="I1049" s="3025">
        <v>0</v>
      </c>
      <c r="J1049" s="3025">
        <v>0</v>
      </c>
      <c r="O1049">
        <f t="shared" si="16"/>
        <v>0</v>
      </c>
    </row>
    <row r="1050" spans="1:15" hidden="1">
      <c r="A1050" s="2669" t="s">
        <v>9437</v>
      </c>
      <c r="B1050" s="2669" t="s">
        <v>4415</v>
      </c>
      <c r="C1050" s="2669" t="s">
        <v>5059</v>
      </c>
      <c r="D1050" s="2669" t="s">
        <v>4415</v>
      </c>
      <c r="E1050" s="2669" t="s">
        <v>7804</v>
      </c>
      <c r="F1050" s="2669" t="s">
        <v>9440</v>
      </c>
      <c r="G1050" s="2669" t="s">
        <v>5311</v>
      </c>
      <c r="H1050" s="2669" t="s">
        <v>5064</v>
      </c>
      <c r="I1050" s="3025">
        <v>0</v>
      </c>
      <c r="J1050" s="3025">
        <v>800</v>
      </c>
      <c r="O1050">
        <f t="shared" si="16"/>
        <v>0</v>
      </c>
    </row>
    <row r="1051" spans="1:15" hidden="1">
      <c r="H1051" t="s">
        <v>7805</v>
      </c>
      <c r="O1051">
        <f t="shared" si="16"/>
        <v>0</v>
      </c>
    </row>
    <row r="1052" spans="1:15" hidden="1">
      <c r="O1052">
        <f t="shared" si="16"/>
        <v>0</v>
      </c>
    </row>
    <row r="1053" spans="1:15" hidden="1">
      <c r="H1053" s="2668" t="s">
        <v>9441</v>
      </c>
      <c r="O1053">
        <f t="shared" si="16"/>
        <v>0</v>
      </c>
    </row>
    <row r="1054" spans="1:15" hidden="1">
      <c r="A1054" s="2669" t="s">
        <v>9442</v>
      </c>
      <c r="B1054" s="2669" t="s">
        <v>4415</v>
      </c>
      <c r="C1054" s="2669" t="s">
        <v>5059</v>
      </c>
      <c r="D1054" s="2669" t="s">
        <v>4415</v>
      </c>
      <c r="E1054" s="2669" t="s">
        <v>7576</v>
      </c>
      <c r="F1054" s="2669" t="s">
        <v>9443</v>
      </c>
      <c r="G1054" s="2669" t="s">
        <v>5309</v>
      </c>
      <c r="H1054" s="2669" t="s">
        <v>4947</v>
      </c>
      <c r="I1054" s="3025">
        <v>44.8</v>
      </c>
      <c r="J1054" s="3025">
        <v>0</v>
      </c>
      <c r="O1054">
        <f t="shared" si="16"/>
        <v>0</v>
      </c>
    </row>
    <row r="1055" spans="1:15" hidden="1">
      <c r="A1055" s="2669" t="s">
        <v>9442</v>
      </c>
      <c r="B1055" s="2669" t="s">
        <v>4415</v>
      </c>
      <c r="C1055" s="2669" t="s">
        <v>5059</v>
      </c>
      <c r="D1055" s="2669" t="s">
        <v>4415</v>
      </c>
      <c r="E1055" s="2669" t="s">
        <v>7576</v>
      </c>
      <c r="F1055" s="2669" t="s">
        <v>9443</v>
      </c>
      <c r="G1055" s="2669" t="s">
        <v>5303</v>
      </c>
      <c r="H1055" s="2669" t="s">
        <v>5063</v>
      </c>
      <c r="I1055" s="3025">
        <v>0</v>
      </c>
      <c r="J1055" s="3025">
        <v>0</v>
      </c>
      <c r="O1055">
        <f t="shared" si="16"/>
        <v>0</v>
      </c>
    </row>
    <row r="1056" spans="1:15" hidden="1">
      <c r="A1056" s="2669" t="s">
        <v>9442</v>
      </c>
      <c r="B1056" s="2669" t="s">
        <v>4415</v>
      </c>
      <c r="C1056" s="2669" t="s">
        <v>5059</v>
      </c>
      <c r="D1056" s="2669" t="s">
        <v>4415</v>
      </c>
      <c r="E1056" s="2669" t="s">
        <v>7576</v>
      </c>
      <c r="F1056" s="2669" t="s">
        <v>9443</v>
      </c>
      <c r="G1056" s="2669" t="s">
        <v>5311</v>
      </c>
      <c r="H1056" s="2669" t="s">
        <v>5064</v>
      </c>
      <c r="I1056" s="3025">
        <v>0</v>
      </c>
      <c r="J1056" s="3025">
        <v>44.8</v>
      </c>
      <c r="O1056">
        <f t="shared" si="16"/>
        <v>0</v>
      </c>
    </row>
    <row r="1057" spans="1:15" hidden="1">
      <c r="H1057" t="s">
        <v>7577</v>
      </c>
      <c r="O1057">
        <f t="shared" si="16"/>
        <v>0</v>
      </c>
    </row>
    <row r="1058" spans="1:15" hidden="1">
      <c r="O1058">
        <f t="shared" si="16"/>
        <v>0</v>
      </c>
    </row>
    <row r="1059" spans="1:15" hidden="1">
      <c r="H1059" s="2668" t="s">
        <v>9444</v>
      </c>
      <c r="O1059">
        <f t="shared" si="16"/>
        <v>0</v>
      </c>
    </row>
    <row r="1060" spans="1:15" hidden="1">
      <c r="A1060" s="2669" t="s">
        <v>9442</v>
      </c>
      <c r="B1060" s="2669" t="s">
        <v>4415</v>
      </c>
      <c r="C1060" s="2669" t="s">
        <v>5059</v>
      </c>
      <c r="D1060" s="2669" t="s">
        <v>4415</v>
      </c>
      <c r="E1060" s="2669" t="s">
        <v>7578</v>
      </c>
      <c r="F1060" s="2669" t="s">
        <v>9445</v>
      </c>
      <c r="G1060" s="2669" t="s">
        <v>5309</v>
      </c>
      <c r="H1060" s="2669" t="s">
        <v>4947</v>
      </c>
      <c r="I1060" s="3025">
        <v>620.25</v>
      </c>
      <c r="J1060" s="3025">
        <v>0</v>
      </c>
      <c r="O1060">
        <f t="shared" si="16"/>
        <v>0</v>
      </c>
    </row>
    <row r="1061" spans="1:15" hidden="1">
      <c r="A1061" s="2669" t="s">
        <v>9442</v>
      </c>
      <c r="B1061" s="2669" t="s">
        <v>4415</v>
      </c>
      <c r="C1061" s="2669" t="s">
        <v>5059</v>
      </c>
      <c r="D1061" s="2669" t="s">
        <v>4415</v>
      </c>
      <c r="E1061" s="2669" t="s">
        <v>7578</v>
      </c>
      <c r="F1061" s="2669" t="s">
        <v>9445</v>
      </c>
      <c r="G1061" s="2669" t="s">
        <v>5303</v>
      </c>
      <c r="H1061" s="2669" t="s">
        <v>5063</v>
      </c>
      <c r="I1061" s="3025">
        <v>0</v>
      </c>
      <c r="J1061" s="3025">
        <v>0</v>
      </c>
      <c r="O1061">
        <f t="shared" si="16"/>
        <v>0</v>
      </c>
    </row>
    <row r="1062" spans="1:15" hidden="1">
      <c r="A1062" s="2669" t="s">
        <v>9442</v>
      </c>
      <c r="B1062" s="2669" t="s">
        <v>4415</v>
      </c>
      <c r="C1062" s="2669" t="s">
        <v>5059</v>
      </c>
      <c r="D1062" s="2669" t="s">
        <v>4415</v>
      </c>
      <c r="E1062" s="2669" t="s">
        <v>7578</v>
      </c>
      <c r="F1062" s="2669" t="s">
        <v>9445</v>
      </c>
      <c r="G1062" s="2669" t="s">
        <v>5311</v>
      </c>
      <c r="H1062" s="2669" t="s">
        <v>5064</v>
      </c>
      <c r="I1062" s="3025">
        <v>0</v>
      </c>
      <c r="J1062" s="3025">
        <v>620.25</v>
      </c>
      <c r="O1062">
        <f t="shared" si="16"/>
        <v>0</v>
      </c>
    </row>
    <row r="1063" spans="1:15" hidden="1">
      <c r="H1063" t="s">
        <v>7579</v>
      </c>
      <c r="O1063">
        <f t="shared" si="16"/>
        <v>0</v>
      </c>
    </row>
    <row r="1064" spans="1:15" hidden="1">
      <c r="O1064">
        <f t="shared" si="16"/>
        <v>0</v>
      </c>
    </row>
    <row r="1065" spans="1:15" hidden="1">
      <c r="H1065" s="2668" t="s">
        <v>9446</v>
      </c>
      <c r="O1065">
        <f t="shared" si="16"/>
        <v>0</v>
      </c>
    </row>
    <row r="1066" spans="1:15" hidden="1">
      <c r="A1066" s="2669" t="s">
        <v>9442</v>
      </c>
      <c r="B1066" s="2669" t="s">
        <v>4415</v>
      </c>
      <c r="C1066" s="2669" t="s">
        <v>5059</v>
      </c>
      <c r="D1066" s="2669" t="s">
        <v>4415</v>
      </c>
      <c r="E1066" s="2669" t="s">
        <v>7893</v>
      </c>
      <c r="F1066" s="2669" t="s">
        <v>9447</v>
      </c>
      <c r="G1066" s="2669" t="s">
        <v>5308</v>
      </c>
      <c r="H1066" s="2669" t="s">
        <v>4921</v>
      </c>
      <c r="I1066" s="3025">
        <v>9.4700000000000006</v>
      </c>
      <c r="J1066" s="3025">
        <v>0</v>
      </c>
      <c r="O1066">
        <f t="shared" si="16"/>
        <v>0</v>
      </c>
    </row>
    <row r="1067" spans="1:15" hidden="1">
      <c r="A1067" s="2669" t="s">
        <v>9442</v>
      </c>
      <c r="B1067" s="2669" t="s">
        <v>4415</v>
      </c>
      <c r="C1067" s="2669" t="s">
        <v>5059</v>
      </c>
      <c r="D1067" s="2669" t="s">
        <v>4415</v>
      </c>
      <c r="E1067" s="2669" t="s">
        <v>7893</v>
      </c>
      <c r="F1067" s="2669" t="s">
        <v>9447</v>
      </c>
      <c r="G1067" s="2669" t="s">
        <v>5328</v>
      </c>
      <c r="H1067" s="2669" t="s">
        <v>4994</v>
      </c>
      <c r="I1067" s="3025">
        <v>78.930000000000007</v>
      </c>
      <c r="J1067" s="3025">
        <v>0</v>
      </c>
      <c r="O1067">
        <f t="shared" si="16"/>
        <v>0</v>
      </c>
    </row>
    <row r="1068" spans="1:15" hidden="1">
      <c r="A1068" s="2669" t="s">
        <v>9442</v>
      </c>
      <c r="B1068" s="2669" t="s">
        <v>4415</v>
      </c>
      <c r="C1068" s="2669" t="s">
        <v>5059</v>
      </c>
      <c r="D1068" s="2669" t="s">
        <v>4415</v>
      </c>
      <c r="E1068" s="2669" t="s">
        <v>7893</v>
      </c>
      <c r="F1068" s="2669" t="s">
        <v>9447</v>
      </c>
      <c r="G1068" s="2669" t="s">
        <v>5303</v>
      </c>
      <c r="H1068" s="2669" t="s">
        <v>5063</v>
      </c>
      <c r="I1068" s="3025">
        <v>0</v>
      </c>
      <c r="J1068" s="3025">
        <v>0</v>
      </c>
      <c r="O1068">
        <f t="shared" si="16"/>
        <v>0</v>
      </c>
    </row>
    <row r="1069" spans="1:15" hidden="1">
      <c r="A1069" s="2669" t="s">
        <v>9442</v>
      </c>
      <c r="B1069" s="2669" t="s">
        <v>4415</v>
      </c>
      <c r="C1069" s="2669" t="s">
        <v>5059</v>
      </c>
      <c r="D1069" s="2669" t="s">
        <v>4415</v>
      </c>
      <c r="E1069" s="2669" t="s">
        <v>7893</v>
      </c>
      <c r="F1069" s="2669" t="s">
        <v>9447</v>
      </c>
      <c r="G1069" s="2669" t="s">
        <v>5311</v>
      </c>
      <c r="H1069" s="2669" t="s">
        <v>5064</v>
      </c>
      <c r="I1069" s="3025">
        <v>0</v>
      </c>
      <c r="J1069" s="3025">
        <v>88.4</v>
      </c>
      <c r="O1069">
        <f t="shared" si="16"/>
        <v>0</v>
      </c>
    </row>
    <row r="1070" spans="1:15" hidden="1">
      <c r="H1070" t="s">
        <v>7894</v>
      </c>
      <c r="O1070">
        <f t="shared" si="16"/>
        <v>0</v>
      </c>
    </row>
    <row r="1071" spans="1:15" hidden="1">
      <c r="O1071">
        <f t="shared" si="16"/>
        <v>0</v>
      </c>
    </row>
    <row r="1072" spans="1:15" hidden="1">
      <c r="H1072" s="2668" t="s">
        <v>9448</v>
      </c>
      <c r="O1072">
        <f t="shared" si="16"/>
        <v>0</v>
      </c>
    </row>
    <row r="1073" spans="1:15" hidden="1">
      <c r="A1073" s="2669" t="s">
        <v>9442</v>
      </c>
      <c r="B1073" s="2669"/>
      <c r="C1073" s="2669"/>
      <c r="D1073" s="2669" t="s">
        <v>5073</v>
      </c>
      <c r="E1073" s="2669" t="s">
        <v>7355</v>
      </c>
      <c r="F1073" s="2669" t="s">
        <v>9449</v>
      </c>
      <c r="G1073" s="2669" t="s">
        <v>5354</v>
      </c>
      <c r="H1073" s="2669" t="s">
        <v>5033</v>
      </c>
      <c r="I1073" s="3025">
        <v>88.4</v>
      </c>
      <c r="J1073" s="3025">
        <v>0</v>
      </c>
      <c r="O1073">
        <f t="shared" si="16"/>
        <v>0</v>
      </c>
    </row>
    <row r="1074" spans="1:15" hidden="1">
      <c r="A1074" s="2669" t="s">
        <v>9442</v>
      </c>
      <c r="B1074" s="2669"/>
      <c r="C1074" s="2669"/>
      <c r="D1074" s="2669" t="s">
        <v>5073</v>
      </c>
      <c r="E1074" s="2669" t="s">
        <v>7355</v>
      </c>
      <c r="F1074" s="2669" t="s">
        <v>9449</v>
      </c>
      <c r="G1074" s="2669" t="s">
        <v>5297</v>
      </c>
      <c r="H1074" s="2669" t="s">
        <v>5075</v>
      </c>
      <c r="I1074" s="3025">
        <v>0</v>
      </c>
      <c r="J1074" s="3025">
        <v>88.4</v>
      </c>
      <c r="O1074">
        <f t="shared" si="16"/>
        <v>0</v>
      </c>
    </row>
    <row r="1075" spans="1:15" hidden="1">
      <c r="H1075" t="s">
        <v>7356</v>
      </c>
      <c r="O1075">
        <f t="shared" si="16"/>
        <v>0</v>
      </c>
    </row>
    <row r="1076" spans="1:15" hidden="1">
      <c r="O1076">
        <f t="shared" si="16"/>
        <v>0</v>
      </c>
    </row>
    <row r="1077" spans="1:15" hidden="1">
      <c r="H1077" s="2668" t="s">
        <v>9450</v>
      </c>
      <c r="O1077">
        <f t="shared" si="16"/>
        <v>0</v>
      </c>
    </row>
    <row r="1078" spans="1:15" hidden="1">
      <c r="A1078" s="2669" t="s">
        <v>9451</v>
      </c>
      <c r="B1078" s="2669" t="s">
        <v>5169</v>
      </c>
      <c r="C1078" s="2669" t="s">
        <v>5298</v>
      </c>
      <c r="D1078" s="2669" t="s">
        <v>5299</v>
      </c>
      <c r="E1078" s="3020" t="s">
        <v>8749</v>
      </c>
      <c r="F1078" s="3020" t="s">
        <v>9452</v>
      </c>
      <c r="G1078" s="3020" t="s">
        <v>8992</v>
      </c>
      <c r="H1078" s="3020" t="s">
        <v>8993</v>
      </c>
      <c r="I1078" s="3025">
        <v>396.04</v>
      </c>
      <c r="J1078" s="3025">
        <v>0</v>
      </c>
      <c r="O1078">
        <f t="shared" si="16"/>
        <v>0</v>
      </c>
    </row>
    <row r="1079" spans="1:15" hidden="1">
      <c r="A1079" s="2669" t="s">
        <v>9451</v>
      </c>
      <c r="B1079" s="2669" t="s">
        <v>5169</v>
      </c>
      <c r="C1079" s="2669" t="s">
        <v>5298</v>
      </c>
      <c r="D1079" s="2669" t="s">
        <v>5299</v>
      </c>
      <c r="E1079" s="2669" t="s">
        <v>8749</v>
      </c>
      <c r="F1079" s="2669" t="s">
        <v>9452</v>
      </c>
      <c r="G1079" s="2669" t="s">
        <v>6121</v>
      </c>
      <c r="H1079" s="2669" t="s">
        <v>6122</v>
      </c>
      <c r="I1079" s="3025">
        <v>19.350000000000001</v>
      </c>
      <c r="J1079" s="3025">
        <v>0</v>
      </c>
      <c r="O1079">
        <f t="shared" si="16"/>
        <v>0</v>
      </c>
    </row>
    <row r="1080" spans="1:15" hidden="1">
      <c r="A1080" s="2669" t="s">
        <v>9451</v>
      </c>
      <c r="B1080" s="2669" t="s">
        <v>5169</v>
      </c>
      <c r="C1080" s="2669" t="s">
        <v>5298</v>
      </c>
      <c r="D1080" s="2669" t="s">
        <v>5299</v>
      </c>
      <c r="E1080" s="2669" t="s">
        <v>8749</v>
      </c>
      <c r="F1080" s="2669" t="s">
        <v>9452</v>
      </c>
      <c r="G1080" s="2669" t="s">
        <v>8784</v>
      </c>
      <c r="H1080" s="2669" t="s">
        <v>9036</v>
      </c>
      <c r="I1080" s="3025">
        <v>0</v>
      </c>
      <c r="J1080" s="3025">
        <v>415.39</v>
      </c>
      <c r="O1080">
        <f t="shared" si="16"/>
        <v>0</v>
      </c>
    </row>
    <row r="1081" spans="1:15" hidden="1">
      <c r="H1081" t="s">
        <v>8750</v>
      </c>
      <c r="O1081">
        <f t="shared" si="16"/>
        <v>0</v>
      </c>
    </row>
    <row r="1082" spans="1:15" hidden="1">
      <c r="O1082">
        <f t="shared" si="16"/>
        <v>0</v>
      </c>
    </row>
    <row r="1083" spans="1:15" hidden="1">
      <c r="H1083" s="2668" t="s">
        <v>9453</v>
      </c>
      <c r="O1083">
        <f t="shared" si="16"/>
        <v>0</v>
      </c>
    </row>
    <row r="1084" spans="1:15" hidden="1">
      <c r="A1084" s="2669" t="s">
        <v>9451</v>
      </c>
      <c r="B1084" s="2669" t="s">
        <v>5169</v>
      </c>
      <c r="C1084" s="2669" t="s">
        <v>5298</v>
      </c>
      <c r="D1084" s="2669" t="s">
        <v>5299</v>
      </c>
      <c r="E1084" s="3020" t="s">
        <v>8932</v>
      </c>
      <c r="F1084" s="3020" t="s">
        <v>9454</v>
      </c>
      <c r="G1084" s="3020" t="s">
        <v>8994</v>
      </c>
      <c r="H1084" s="3020" t="s">
        <v>8995</v>
      </c>
      <c r="I1084" s="3025">
        <v>161.54</v>
      </c>
      <c r="J1084" s="3025">
        <v>0</v>
      </c>
      <c r="O1084">
        <f t="shared" si="16"/>
        <v>0</v>
      </c>
    </row>
    <row r="1085" spans="1:15" hidden="1">
      <c r="A1085" s="2669" t="s">
        <v>9451</v>
      </c>
      <c r="B1085" s="2669" t="s">
        <v>5169</v>
      </c>
      <c r="C1085" s="2669" t="s">
        <v>5298</v>
      </c>
      <c r="D1085" s="2669" t="s">
        <v>5299</v>
      </c>
      <c r="E1085" s="2669" t="s">
        <v>8932</v>
      </c>
      <c r="F1085" s="2669" t="s">
        <v>9454</v>
      </c>
      <c r="G1085" s="2669" t="s">
        <v>8784</v>
      </c>
      <c r="H1085" s="2669" t="s">
        <v>9036</v>
      </c>
      <c r="I1085" s="3025">
        <v>0</v>
      </c>
      <c r="J1085" s="3025">
        <v>161.54</v>
      </c>
      <c r="O1085">
        <f t="shared" si="16"/>
        <v>0</v>
      </c>
    </row>
    <row r="1086" spans="1:15" hidden="1">
      <c r="H1086" t="s">
        <v>8933</v>
      </c>
      <c r="O1086">
        <f t="shared" si="16"/>
        <v>0</v>
      </c>
    </row>
    <row r="1087" spans="1:15" hidden="1">
      <c r="O1087">
        <f t="shared" si="16"/>
        <v>0</v>
      </c>
    </row>
    <row r="1088" spans="1:15" hidden="1">
      <c r="H1088" s="2668" t="s">
        <v>9455</v>
      </c>
      <c r="O1088">
        <f t="shared" si="16"/>
        <v>0</v>
      </c>
    </row>
    <row r="1089" spans="1:15" hidden="1">
      <c r="A1089" s="2669" t="s">
        <v>9451</v>
      </c>
      <c r="B1089" s="2669" t="s">
        <v>5169</v>
      </c>
      <c r="C1089" s="2669" t="s">
        <v>5298</v>
      </c>
      <c r="D1089" s="2669" t="s">
        <v>5299</v>
      </c>
      <c r="E1089" s="3020" t="s">
        <v>8729</v>
      </c>
      <c r="F1089" s="3020" t="s">
        <v>9456</v>
      </c>
      <c r="G1089" s="3020" t="s">
        <v>8994</v>
      </c>
      <c r="H1089" s="3020" t="s">
        <v>8995</v>
      </c>
      <c r="I1089" s="3025">
        <v>143</v>
      </c>
      <c r="J1089" s="3025">
        <v>0</v>
      </c>
      <c r="O1089">
        <f t="shared" ref="O1089:O1152" si="17">SUMIF(E:E,E1089,N:N)</f>
        <v>0</v>
      </c>
    </row>
    <row r="1090" spans="1:15" hidden="1">
      <c r="A1090" s="2669" t="s">
        <v>9451</v>
      </c>
      <c r="B1090" s="2669" t="s">
        <v>5169</v>
      </c>
      <c r="C1090" s="2669" t="s">
        <v>5298</v>
      </c>
      <c r="D1090" s="2669" t="s">
        <v>5299</v>
      </c>
      <c r="E1090" s="2669" t="s">
        <v>8729</v>
      </c>
      <c r="F1090" s="2669" t="s">
        <v>9456</v>
      </c>
      <c r="G1090" s="2669" t="s">
        <v>6121</v>
      </c>
      <c r="H1090" s="2669" t="s">
        <v>6122</v>
      </c>
      <c r="I1090" s="3025">
        <v>18.54</v>
      </c>
      <c r="J1090" s="3025">
        <v>0</v>
      </c>
      <c r="O1090">
        <f t="shared" si="17"/>
        <v>0</v>
      </c>
    </row>
    <row r="1091" spans="1:15" hidden="1">
      <c r="A1091" s="2669" t="s">
        <v>9451</v>
      </c>
      <c r="B1091" s="2669" t="s">
        <v>5169</v>
      </c>
      <c r="C1091" s="2669" t="s">
        <v>5298</v>
      </c>
      <c r="D1091" s="2669" t="s">
        <v>5299</v>
      </c>
      <c r="E1091" s="2669" t="s">
        <v>8729</v>
      </c>
      <c r="F1091" s="2669" t="s">
        <v>9456</v>
      </c>
      <c r="G1091" s="2669" t="s">
        <v>6115</v>
      </c>
      <c r="H1091" s="2669" t="s">
        <v>6116</v>
      </c>
      <c r="I1091" s="3025">
        <v>58.33</v>
      </c>
      <c r="J1091" s="3025">
        <v>0</v>
      </c>
      <c r="O1091">
        <f t="shared" si="17"/>
        <v>0</v>
      </c>
    </row>
    <row r="1092" spans="1:15" hidden="1">
      <c r="A1092" s="2669" t="s">
        <v>9451</v>
      </c>
      <c r="B1092" s="2669" t="s">
        <v>5169</v>
      </c>
      <c r="C1092" s="2669" t="s">
        <v>5298</v>
      </c>
      <c r="D1092" s="2669" t="s">
        <v>5299</v>
      </c>
      <c r="E1092" s="2669" t="s">
        <v>8729</v>
      </c>
      <c r="F1092" s="2669" t="s">
        <v>9456</v>
      </c>
      <c r="G1092" s="2669" t="s">
        <v>6117</v>
      </c>
      <c r="H1092" s="2669" t="s">
        <v>6118</v>
      </c>
      <c r="I1092" s="3025">
        <v>35.42</v>
      </c>
      <c r="J1092" s="3025">
        <v>0</v>
      </c>
      <c r="O1092">
        <f t="shared" si="17"/>
        <v>0</v>
      </c>
    </row>
    <row r="1093" spans="1:15" hidden="1">
      <c r="A1093" s="2669" t="s">
        <v>9451</v>
      </c>
      <c r="B1093" s="2669" t="s">
        <v>5169</v>
      </c>
      <c r="C1093" s="2669" t="s">
        <v>5298</v>
      </c>
      <c r="D1093" s="2669" t="s">
        <v>5299</v>
      </c>
      <c r="E1093" s="2669" t="s">
        <v>8729</v>
      </c>
      <c r="F1093" s="2669" t="s">
        <v>9456</v>
      </c>
      <c r="G1093" s="2669" t="s">
        <v>8784</v>
      </c>
      <c r="H1093" s="2669" t="s">
        <v>9036</v>
      </c>
      <c r="I1093" s="3025">
        <v>0</v>
      </c>
      <c r="J1093" s="3025">
        <v>255.29</v>
      </c>
      <c r="O1093">
        <f t="shared" si="17"/>
        <v>0</v>
      </c>
    </row>
    <row r="1094" spans="1:15" hidden="1">
      <c r="H1094" t="s">
        <v>8730</v>
      </c>
      <c r="O1094">
        <f t="shared" si="17"/>
        <v>0</v>
      </c>
    </row>
    <row r="1095" spans="1:15" hidden="1">
      <c r="O1095">
        <f t="shared" si="17"/>
        <v>0</v>
      </c>
    </row>
    <row r="1096" spans="1:15" hidden="1">
      <c r="H1096" s="2668" t="s">
        <v>9457</v>
      </c>
      <c r="O1096">
        <f t="shared" si="17"/>
        <v>0</v>
      </c>
    </row>
    <row r="1097" spans="1:15" hidden="1">
      <c r="A1097" s="2669" t="s">
        <v>9451</v>
      </c>
      <c r="B1097" s="2669" t="s">
        <v>5169</v>
      </c>
      <c r="C1097" s="2669" t="s">
        <v>5298</v>
      </c>
      <c r="D1097" s="2669" t="s">
        <v>5299</v>
      </c>
      <c r="E1097" s="3020" t="s">
        <v>8934</v>
      </c>
      <c r="F1097" s="3020" t="s">
        <v>9458</v>
      </c>
      <c r="G1097" s="3020" t="s">
        <v>9000</v>
      </c>
      <c r="H1097" s="3020" t="s">
        <v>1131</v>
      </c>
      <c r="I1097" s="3025">
        <v>360.91</v>
      </c>
      <c r="J1097" s="3025">
        <v>0</v>
      </c>
      <c r="O1097">
        <f t="shared" si="17"/>
        <v>0</v>
      </c>
    </row>
    <row r="1098" spans="1:15" hidden="1">
      <c r="A1098" s="2669" t="s">
        <v>9451</v>
      </c>
      <c r="B1098" s="2669" t="s">
        <v>5169</v>
      </c>
      <c r="C1098" s="2669" t="s">
        <v>5298</v>
      </c>
      <c r="D1098" s="2669" t="s">
        <v>5299</v>
      </c>
      <c r="E1098" s="2669" t="s">
        <v>8934</v>
      </c>
      <c r="F1098" s="2669" t="s">
        <v>9458</v>
      </c>
      <c r="G1098" s="2669" t="s">
        <v>8784</v>
      </c>
      <c r="H1098" s="2669" t="s">
        <v>9036</v>
      </c>
      <c r="I1098" s="3025">
        <v>0</v>
      </c>
      <c r="J1098" s="3025">
        <v>360.91</v>
      </c>
      <c r="O1098">
        <f t="shared" si="17"/>
        <v>0</v>
      </c>
    </row>
    <row r="1099" spans="1:15" hidden="1">
      <c r="H1099" t="s">
        <v>8935</v>
      </c>
      <c r="O1099">
        <f t="shared" si="17"/>
        <v>0</v>
      </c>
    </row>
    <row r="1100" spans="1:15" hidden="1">
      <c r="O1100">
        <f t="shared" si="17"/>
        <v>0</v>
      </c>
    </row>
    <row r="1101" spans="1:15" hidden="1">
      <c r="H1101" s="2668" t="s">
        <v>9459</v>
      </c>
      <c r="O1101">
        <f t="shared" si="17"/>
        <v>0</v>
      </c>
    </row>
    <row r="1102" spans="1:15" hidden="1">
      <c r="A1102" s="2669" t="s">
        <v>9451</v>
      </c>
      <c r="B1102" s="2669" t="s">
        <v>5169</v>
      </c>
      <c r="C1102" s="2669" t="s">
        <v>5298</v>
      </c>
      <c r="D1102" s="2669" t="s">
        <v>5299</v>
      </c>
      <c r="E1102" s="3020" t="s">
        <v>8753</v>
      </c>
      <c r="F1102" s="3020" t="s">
        <v>9460</v>
      </c>
      <c r="G1102" s="3020" t="s">
        <v>9000</v>
      </c>
      <c r="H1102" s="3020" t="s">
        <v>1131</v>
      </c>
      <c r="I1102" s="3025">
        <v>339.1</v>
      </c>
      <c r="J1102" s="3025">
        <v>0</v>
      </c>
      <c r="O1102">
        <f t="shared" si="17"/>
        <v>0</v>
      </c>
    </row>
    <row r="1103" spans="1:15" hidden="1">
      <c r="A1103" s="2669" t="s">
        <v>9451</v>
      </c>
      <c r="B1103" s="2669" t="s">
        <v>5169</v>
      </c>
      <c r="C1103" s="2669" t="s">
        <v>5298</v>
      </c>
      <c r="D1103" s="2669" t="s">
        <v>5299</v>
      </c>
      <c r="E1103" s="2669" t="s">
        <v>8753</v>
      </c>
      <c r="F1103" s="2669" t="s">
        <v>9460</v>
      </c>
      <c r="G1103" s="2669" t="s">
        <v>6121</v>
      </c>
      <c r="H1103" s="2669" t="s">
        <v>6122</v>
      </c>
      <c r="I1103" s="3025">
        <v>21.81</v>
      </c>
      <c r="J1103" s="3025">
        <v>0</v>
      </c>
      <c r="O1103">
        <f t="shared" si="17"/>
        <v>0</v>
      </c>
    </row>
    <row r="1104" spans="1:15" hidden="1">
      <c r="A1104" s="2669" t="s">
        <v>9451</v>
      </c>
      <c r="B1104" s="2669" t="s">
        <v>5169</v>
      </c>
      <c r="C1104" s="2669" t="s">
        <v>5298</v>
      </c>
      <c r="D1104" s="2669" t="s">
        <v>5299</v>
      </c>
      <c r="E1104" s="2669" t="s">
        <v>8753</v>
      </c>
      <c r="F1104" s="2669" t="s">
        <v>9460</v>
      </c>
      <c r="G1104" s="2669" t="s">
        <v>6125</v>
      </c>
      <c r="H1104" s="2669" t="s">
        <v>6126</v>
      </c>
      <c r="I1104" s="3025">
        <v>41.65</v>
      </c>
      <c r="J1104" s="3025">
        <v>0</v>
      </c>
      <c r="O1104">
        <f t="shared" si="17"/>
        <v>0</v>
      </c>
    </row>
    <row r="1105" spans="1:15" hidden="1">
      <c r="A1105" s="2669" t="s">
        <v>9451</v>
      </c>
      <c r="B1105" s="2669" t="s">
        <v>5169</v>
      </c>
      <c r="C1105" s="2669" t="s">
        <v>5298</v>
      </c>
      <c r="D1105" s="2669" t="s">
        <v>5299</v>
      </c>
      <c r="E1105" s="2669" t="s">
        <v>8753</v>
      </c>
      <c r="F1105" s="2669" t="s">
        <v>9460</v>
      </c>
      <c r="G1105" s="2669" t="s">
        <v>8784</v>
      </c>
      <c r="H1105" s="2669" t="s">
        <v>9036</v>
      </c>
      <c r="I1105" s="3025">
        <v>0</v>
      </c>
      <c r="J1105" s="3025">
        <v>402.56</v>
      </c>
      <c r="O1105">
        <f t="shared" si="17"/>
        <v>0</v>
      </c>
    </row>
    <row r="1106" spans="1:15" hidden="1">
      <c r="H1106" t="s">
        <v>8754</v>
      </c>
      <c r="O1106">
        <f t="shared" si="17"/>
        <v>0</v>
      </c>
    </row>
    <row r="1107" spans="1:15" hidden="1">
      <c r="O1107">
        <f t="shared" si="17"/>
        <v>0</v>
      </c>
    </row>
    <row r="1108" spans="1:15" hidden="1">
      <c r="H1108" s="2668" t="s">
        <v>9461</v>
      </c>
      <c r="O1108">
        <f t="shared" si="17"/>
        <v>0</v>
      </c>
    </row>
    <row r="1109" spans="1:15" hidden="1">
      <c r="A1109" s="2669" t="s">
        <v>9451</v>
      </c>
      <c r="B1109" s="2669" t="s">
        <v>5169</v>
      </c>
      <c r="C1109" s="2669" t="s">
        <v>5298</v>
      </c>
      <c r="D1109" s="2669" t="s">
        <v>5299</v>
      </c>
      <c r="E1109" s="3020" t="s">
        <v>8936</v>
      </c>
      <c r="F1109" s="3020" t="s">
        <v>9462</v>
      </c>
      <c r="G1109" s="3020" t="s">
        <v>8998</v>
      </c>
      <c r="H1109" s="3020" t="s">
        <v>8999</v>
      </c>
      <c r="I1109" s="3025">
        <v>131.81</v>
      </c>
      <c r="J1109" s="3025">
        <v>0</v>
      </c>
      <c r="O1109">
        <f t="shared" si="17"/>
        <v>0</v>
      </c>
    </row>
    <row r="1110" spans="1:15" hidden="1">
      <c r="A1110" s="2669" t="s">
        <v>9451</v>
      </c>
      <c r="B1110" s="2669" t="s">
        <v>5169</v>
      </c>
      <c r="C1110" s="2669" t="s">
        <v>5298</v>
      </c>
      <c r="D1110" s="2669" t="s">
        <v>5299</v>
      </c>
      <c r="E1110" s="2669" t="s">
        <v>8936</v>
      </c>
      <c r="F1110" s="2669" t="s">
        <v>9462</v>
      </c>
      <c r="G1110" s="2669" t="s">
        <v>8784</v>
      </c>
      <c r="H1110" s="2669" t="s">
        <v>9036</v>
      </c>
      <c r="I1110" s="3025">
        <v>0</v>
      </c>
      <c r="J1110" s="3025">
        <v>131.81</v>
      </c>
      <c r="O1110">
        <f t="shared" si="17"/>
        <v>0</v>
      </c>
    </row>
    <row r="1111" spans="1:15" hidden="1">
      <c r="H1111" t="s">
        <v>8937</v>
      </c>
      <c r="O1111">
        <f t="shared" si="17"/>
        <v>0</v>
      </c>
    </row>
    <row r="1112" spans="1:15" hidden="1">
      <c r="O1112">
        <f t="shared" si="17"/>
        <v>0</v>
      </c>
    </row>
    <row r="1113" spans="1:15" hidden="1">
      <c r="H1113" s="2668" t="s">
        <v>9463</v>
      </c>
      <c r="O1113">
        <f t="shared" si="17"/>
        <v>0</v>
      </c>
    </row>
    <row r="1114" spans="1:15" hidden="1">
      <c r="A1114" s="2669" t="s">
        <v>9451</v>
      </c>
      <c r="B1114" s="2669" t="s">
        <v>5169</v>
      </c>
      <c r="C1114" s="2669" t="s">
        <v>5298</v>
      </c>
      <c r="D1114" s="2669" t="s">
        <v>5299</v>
      </c>
      <c r="E1114" s="3020" t="s">
        <v>8751</v>
      </c>
      <c r="F1114" s="3020" t="s">
        <v>9464</v>
      </c>
      <c r="G1114" s="3020" t="s">
        <v>8998</v>
      </c>
      <c r="H1114" s="3020" t="s">
        <v>8999</v>
      </c>
      <c r="I1114" s="3025">
        <v>113.31</v>
      </c>
      <c r="J1114" s="3025">
        <v>0</v>
      </c>
      <c r="O1114">
        <f t="shared" si="17"/>
        <v>0</v>
      </c>
    </row>
    <row r="1115" spans="1:15" hidden="1">
      <c r="A1115" s="2669" t="s">
        <v>9451</v>
      </c>
      <c r="B1115" s="2669" t="s">
        <v>5169</v>
      </c>
      <c r="C1115" s="2669" t="s">
        <v>5298</v>
      </c>
      <c r="D1115" s="2669" t="s">
        <v>5299</v>
      </c>
      <c r="E1115" s="2669" t="s">
        <v>8751</v>
      </c>
      <c r="F1115" s="2669" t="s">
        <v>9464</v>
      </c>
      <c r="G1115" s="2669" t="s">
        <v>6121</v>
      </c>
      <c r="H1115" s="2669" t="s">
        <v>6122</v>
      </c>
      <c r="I1115" s="3025">
        <v>18.5</v>
      </c>
      <c r="J1115" s="3025">
        <v>0</v>
      </c>
      <c r="O1115">
        <f t="shared" si="17"/>
        <v>0</v>
      </c>
    </row>
    <row r="1116" spans="1:15" hidden="1">
      <c r="A1116" s="2669" t="s">
        <v>9451</v>
      </c>
      <c r="B1116" s="2669" t="s">
        <v>5169</v>
      </c>
      <c r="C1116" s="2669" t="s">
        <v>5298</v>
      </c>
      <c r="D1116" s="2669" t="s">
        <v>5299</v>
      </c>
      <c r="E1116" s="2669" t="s">
        <v>8751</v>
      </c>
      <c r="F1116" s="2669" t="s">
        <v>9464</v>
      </c>
      <c r="G1116" s="2669" t="s">
        <v>6125</v>
      </c>
      <c r="H1116" s="2669" t="s">
        <v>6126</v>
      </c>
      <c r="I1116" s="3025">
        <v>35.42</v>
      </c>
      <c r="J1116" s="3025">
        <v>0</v>
      </c>
      <c r="O1116">
        <f t="shared" si="17"/>
        <v>0</v>
      </c>
    </row>
    <row r="1117" spans="1:15" hidden="1">
      <c r="A1117" s="2669" t="s">
        <v>9451</v>
      </c>
      <c r="B1117" s="2669" t="s">
        <v>5169</v>
      </c>
      <c r="C1117" s="2669" t="s">
        <v>5298</v>
      </c>
      <c r="D1117" s="2669" t="s">
        <v>5299</v>
      </c>
      <c r="E1117" s="2669" t="s">
        <v>8751</v>
      </c>
      <c r="F1117" s="2669" t="s">
        <v>9464</v>
      </c>
      <c r="G1117" s="2669" t="s">
        <v>8784</v>
      </c>
      <c r="H1117" s="2669" t="s">
        <v>9036</v>
      </c>
      <c r="I1117" s="3025">
        <v>0</v>
      </c>
      <c r="J1117" s="3025">
        <v>167.23</v>
      </c>
      <c r="O1117">
        <f t="shared" si="17"/>
        <v>0</v>
      </c>
    </row>
    <row r="1118" spans="1:15" hidden="1">
      <c r="H1118" t="s">
        <v>8752</v>
      </c>
      <c r="O1118">
        <f t="shared" si="17"/>
        <v>0</v>
      </c>
    </row>
    <row r="1119" spans="1:15" hidden="1">
      <c r="O1119">
        <f t="shared" si="17"/>
        <v>0</v>
      </c>
    </row>
    <row r="1120" spans="1:15" hidden="1">
      <c r="H1120" s="2668" t="s">
        <v>9465</v>
      </c>
      <c r="O1120">
        <f t="shared" si="17"/>
        <v>0</v>
      </c>
    </row>
    <row r="1121" spans="1:15" hidden="1">
      <c r="A1121" s="2669" t="s">
        <v>9451</v>
      </c>
      <c r="B1121" s="2669" t="s">
        <v>5169</v>
      </c>
      <c r="C1121" s="2669" t="s">
        <v>5298</v>
      </c>
      <c r="D1121" s="2669" t="s">
        <v>5299</v>
      </c>
      <c r="E1121" s="3020" t="s">
        <v>8938</v>
      </c>
      <c r="F1121" s="3020" t="s">
        <v>9466</v>
      </c>
      <c r="G1121" s="3020" t="s">
        <v>8996</v>
      </c>
      <c r="H1121" s="3020" t="s">
        <v>8997</v>
      </c>
      <c r="I1121" s="3025">
        <v>159.44999999999999</v>
      </c>
      <c r="J1121" s="3025">
        <v>0</v>
      </c>
      <c r="O1121">
        <f t="shared" si="17"/>
        <v>0</v>
      </c>
    </row>
    <row r="1122" spans="1:15" hidden="1">
      <c r="A1122" s="2669" t="s">
        <v>9451</v>
      </c>
      <c r="B1122" s="2669" t="s">
        <v>5169</v>
      </c>
      <c r="C1122" s="2669" t="s">
        <v>5298</v>
      </c>
      <c r="D1122" s="2669" t="s">
        <v>5299</v>
      </c>
      <c r="E1122" s="2669" t="s">
        <v>8938</v>
      </c>
      <c r="F1122" s="2669" t="s">
        <v>9466</v>
      </c>
      <c r="G1122" s="2669" t="s">
        <v>8784</v>
      </c>
      <c r="H1122" s="2669" t="s">
        <v>9036</v>
      </c>
      <c r="I1122" s="3025">
        <v>0</v>
      </c>
      <c r="J1122" s="3025">
        <v>159.44999999999999</v>
      </c>
      <c r="O1122">
        <f t="shared" si="17"/>
        <v>0</v>
      </c>
    </row>
    <row r="1123" spans="1:15" hidden="1">
      <c r="H1123" t="s">
        <v>8939</v>
      </c>
      <c r="O1123">
        <f t="shared" si="17"/>
        <v>0</v>
      </c>
    </row>
    <row r="1124" spans="1:15" hidden="1">
      <c r="O1124">
        <f t="shared" si="17"/>
        <v>0</v>
      </c>
    </row>
    <row r="1125" spans="1:15" hidden="1">
      <c r="H1125" s="2668" t="s">
        <v>9467</v>
      </c>
      <c r="O1125">
        <f t="shared" si="17"/>
        <v>0</v>
      </c>
    </row>
    <row r="1126" spans="1:15" hidden="1">
      <c r="A1126" s="2669" t="s">
        <v>9451</v>
      </c>
      <c r="B1126" s="2669" t="s">
        <v>5169</v>
      </c>
      <c r="C1126" s="2669" t="s">
        <v>5298</v>
      </c>
      <c r="D1126" s="2669" t="s">
        <v>5299</v>
      </c>
      <c r="E1126" s="3020" t="s">
        <v>8731</v>
      </c>
      <c r="F1126" s="3020" t="s">
        <v>9468</v>
      </c>
      <c r="G1126" s="3020" t="s">
        <v>8996</v>
      </c>
      <c r="H1126" s="3020" t="s">
        <v>8997</v>
      </c>
      <c r="I1126" s="3025">
        <v>140.55000000000001</v>
      </c>
      <c r="J1126" s="3025">
        <v>0</v>
      </c>
      <c r="O1126">
        <f t="shared" si="17"/>
        <v>0</v>
      </c>
    </row>
    <row r="1127" spans="1:15" hidden="1">
      <c r="A1127" s="2669" t="s">
        <v>9451</v>
      </c>
      <c r="B1127" s="2669" t="s">
        <v>5169</v>
      </c>
      <c r="C1127" s="2669" t="s">
        <v>5298</v>
      </c>
      <c r="D1127" s="2669" t="s">
        <v>5299</v>
      </c>
      <c r="E1127" s="2669" t="s">
        <v>8731</v>
      </c>
      <c r="F1127" s="2669" t="s">
        <v>9468</v>
      </c>
      <c r="G1127" s="2669" t="s">
        <v>6121</v>
      </c>
      <c r="H1127" s="2669" t="s">
        <v>6122</v>
      </c>
      <c r="I1127" s="3025">
        <v>18.899999999999999</v>
      </c>
      <c r="J1127" s="3025">
        <v>0</v>
      </c>
      <c r="O1127">
        <f t="shared" si="17"/>
        <v>0</v>
      </c>
    </row>
    <row r="1128" spans="1:15" hidden="1">
      <c r="A1128" s="2669" t="s">
        <v>9451</v>
      </c>
      <c r="B1128" s="2669" t="s">
        <v>5169</v>
      </c>
      <c r="C1128" s="2669" t="s">
        <v>5298</v>
      </c>
      <c r="D1128" s="2669" t="s">
        <v>5299</v>
      </c>
      <c r="E1128" s="2669" t="s">
        <v>8731</v>
      </c>
      <c r="F1128" s="2669" t="s">
        <v>9468</v>
      </c>
      <c r="G1128" s="2669" t="s">
        <v>6115</v>
      </c>
      <c r="H1128" s="2669" t="s">
        <v>6116</v>
      </c>
      <c r="I1128" s="3025">
        <v>41.67</v>
      </c>
      <c r="J1128" s="3025">
        <v>0</v>
      </c>
      <c r="O1128">
        <f t="shared" si="17"/>
        <v>0</v>
      </c>
    </row>
    <row r="1129" spans="1:15" hidden="1">
      <c r="A1129" s="2669" t="s">
        <v>9451</v>
      </c>
      <c r="B1129" s="2669" t="s">
        <v>5169</v>
      </c>
      <c r="C1129" s="2669" t="s">
        <v>5298</v>
      </c>
      <c r="D1129" s="2669" t="s">
        <v>5299</v>
      </c>
      <c r="E1129" s="2669" t="s">
        <v>8731</v>
      </c>
      <c r="F1129" s="2669" t="s">
        <v>9468</v>
      </c>
      <c r="G1129" s="2669" t="s">
        <v>6117</v>
      </c>
      <c r="H1129" s="2669" t="s">
        <v>6118</v>
      </c>
      <c r="I1129" s="3025">
        <v>35.42</v>
      </c>
      <c r="J1129" s="3025">
        <v>0</v>
      </c>
      <c r="O1129">
        <f t="shared" si="17"/>
        <v>0</v>
      </c>
    </row>
    <row r="1130" spans="1:15" hidden="1">
      <c r="A1130" s="2669" t="s">
        <v>9451</v>
      </c>
      <c r="B1130" s="2669" t="s">
        <v>5169</v>
      </c>
      <c r="C1130" s="2669" t="s">
        <v>5298</v>
      </c>
      <c r="D1130" s="2669" t="s">
        <v>5299</v>
      </c>
      <c r="E1130" s="2669" t="s">
        <v>8731</v>
      </c>
      <c r="F1130" s="2669" t="s">
        <v>9468</v>
      </c>
      <c r="G1130" s="2669" t="s">
        <v>6125</v>
      </c>
      <c r="H1130" s="2669" t="s">
        <v>6126</v>
      </c>
      <c r="I1130" s="3025">
        <v>36.1</v>
      </c>
      <c r="J1130" s="3025">
        <v>0</v>
      </c>
      <c r="O1130">
        <f t="shared" si="17"/>
        <v>0</v>
      </c>
    </row>
    <row r="1131" spans="1:15" hidden="1">
      <c r="A1131" s="2669" t="s">
        <v>9451</v>
      </c>
      <c r="B1131" s="2669" t="s">
        <v>5169</v>
      </c>
      <c r="C1131" s="2669" t="s">
        <v>5298</v>
      </c>
      <c r="D1131" s="2669" t="s">
        <v>5299</v>
      </c>
      <c r="E1131" s="2669" t="s">
        <v>8731</v>
      </c>
      <c r="F1131" s="2669" t="s">
        <v>9468</v>
      </c>
      <c r="G1131" s="2669" t="s">
        <v>8784</v>
      </c>
      <c r="H1131" s="2669" t="s">
        <v>9036</v>
      </c>
      <c r="I1131" s="3025">
        <v>0</v>
      </c>
      <c r="J1131" s="3025">
        <v>272.64</v>
      </c>
      <c r="O1131">
        <f t="shared" si="17"/>
        <v>0</v>
      </c>
    </row>
    <row r="1132" spans="1:15" hidden="1">
      <c r="H1132" t="s">
        <v>8732</v>
      </c>
      <c r="O1132">
        <f t="shared" si="17"/>
        <v>0</v>
      </c>
    </row>
    <row r="1133" spans="1:15" hidden="1">
      <c r="O1133">
        <f t="shared" si="17"/>
        <v>0</v>
      </c>
    </row>
    <row r="1134" spans="1:15" hidden="1">
      <c r="H1134" s="2668" t="s">
        <v>9469</v>
      </c>
      <c r="O1134">
        <f t="shared" si="17"/>
        <v>0</v>
      </c>
    </row>
    <row r="1135" spans="1:15" hidden="1">
      <c r="A1135" s="2669" t="s">
        <v>9451</v>
      </c>
      <c r="B1135" s="2669" t="s">
        <v>5169</v>
      </c>
      <c r="C1135" s="2669" t="s">
        <v>5298</v>
      </c>
      <c r="D1135" s="2669" t="s">
        <v>5299</v>
      </c>
      <c r="E1135" s="2669" t="s">
        <v>8494</v>
      </c>
      <c r="F1135" s="2669" t="s">
        <v>9470</v>
      </c>
      <c r="G1135" s="2669" t="s">
        <v>8404</v>
      </c>
      <c r="H1135" s="2669" t="s">
        <v>8405</v>
      </c>
      <c r="I1135" s="3025">
        <v>406.81</v>
      </c>
      <c r="J1135" s="3025">
        <v>0</v>
      </c>
      <c r="O1135">
        <f t="shared" si="17"/>
        <v>1</v>
      </c>
    </row>
    <row r="1136" spans="1:15" hidden="1">
      <c r="A1136" s="2669" t="s">
        <v>9451</v>
      </c>
      <c r="B1136" s="2669" t="s">
        <v>5169</v>
      </c>
      <c r="C1136" s="2669" t="s">
        <v>5298</v>
      </c>
      <c r="D1136" s="2669" t="s">
        <v>5299</v>
      </c>
      <c r="E1136" s="2669" t="s">
        <v>8494</v>
      </c>
      <c r="F1136" s="2669" t="s">
        <v>9470</v>
      </c>
      <c r="G1136" s="2669" t="s">
        <v>8980</v>
      </c>
      <c r="H1136" s="2669" t="s">
        <v>9055</v>
      </c>
      <c r="I1136" s="3025">
        <v>0</v>
      </c>
      <c r="J1136" s="3025">
        <v>406.81</v>
      </c>
      <c r="N1136" s="1460">
        <v>1</v>
      </c>
      <c r="O1136">
        <f t="shared" si="17"/>
        <v>1</v>
      </c>
    </row>
    <row r="1137" spans="1:15" hidden="1">
      <c r="H1137" t="s">
        <v>8495</v>
      </c>
      <c r="O1137">
        <f t="shared" si="17"/>
        <v>0</v>
      </c>
    </row>
    <row r="1138" spans="1:15" hidden="1">
      <c r="O1138">
        <f t="shared" si="17"/>
        <v>0</v>
      </c>
    </row>
    <row r="1139" spans="1:15" hidden="1">
      <c r="H1139" s="2668" t="s">
        <v>9471</v>
      </c>
      <c r="O1139">
        <f t="shared" si="17"/>
        <v>0</v>
      </c>
    </row>
    <row r="1140" spans="1:15" hidden="1">
      <c r="A1140" s="2669" t="s">
        <v>9451</v>
      </c>
      <c r="B1140" s="2669" t="s">
        <v>5169</v>
      </c>
      <c r="C1140" s="2669" t="s">
        <v>5298</v>
      </c>
      <c r="D1140" s="2669" t="s">
        <v>5299</v>
      </c>
      <c r="E1140" s="2669" t="s">
        <v>8496</v>
      </c>
      <c r="F1140" s="2669" t="s">
        <v>9472</v>
      </c>
      <c r="G1140" s="2669" t="s">
        <v>8404</v>
      </c>
      <c r="H1140" s="2669" t="s">
        <v>8405</v>
      </c>
      <c r="I1140" s="3025">
        <v>406.81</v>
      </c>
      <c r="J1140" s="3025">
        <v>0</v>
      </c>
      <c r="O1140">
        <f t="shared" si="17"/>
        <v>1</v>
      </c>
    </row>
    <row r="1141" spans="1:15" hidden="1">
      <c r="A1141" s="2669" t="s">
        <v>9451</v>
      </c>
      <c r="B1141" s="2669" t="s">
        <v>5169</v>
      </c>
      <c r="C1141" s="2669" t="s">
        <v>5298</v>
      </c>
      <c r="D1141" s="2669" t="s">
        <v>5299</v>
      </c>
      <c r="E1141" s="2669" t="s">
        <v>8496</v>
      </c>
      <c r="F1141" s="2669" t="s">
        <v>9472</v>
      </c>
      <c r="G1141" s="2669" t="s">
        <v>8980</v>
      </c>
      <c r="H1141" s="2669" t="s">
        <v>9055</v>
      </c>
      <c r="I1141" s="3025">
        <v>0</v>
      </c>
      <c r="J1141" s="3025">
        <v>406.81</v>
      </c>
      <c r="N1141" s="1460">
        <v>1</v>
      </c>
      <c r="O1141">
        <f t="shared" si="17"/>
        <v>1</v>
      </c>
    </row>
    <row r="1142" spans="1:15" hidden="1">
      <c r="H1142" t="s">
        <v>8497</v>
      </c>
      <c r="O1142">
        <f t="shared" si="17"/>
        <v>0</v>
      </c>
    </row>
    <row r="1143" spans="1:15" hidden="1">
      <c r="O1143">
        <f t="shared" si="17"/>
        <v>0</v>
      </c>
    </row>
    <row r="1144" spans="1:15" hidden="1">
      <c r="H1144" s="2668" t="s">
        <v>9473</v>
      </c>
      <c r="O1144">
        <f t="shared" si="17"/>
        <v>0</v>
      </c>
    </row>
    <row r="1145" spans="1:15" hidden="1">
      <c r="A1145" s="2669" t="s">
        <v>9451</v>
      </c>
      <c r="B1145" s="2669" t="s">
        <v>5169</v>
      </c>
      <c r="C1145" s="2669" t="s">
        <v>5298</v>
      </c>
      <c r="D1145" s="2669" t="s">
        <v>5299</v>
      </c>
      <c r="E1145" s="2669" t="s">
        <v>8384</v>
      </c>
      <c r="F1145" s="2669" t="s">
        <v>9474</v>
      </c>
      <c r="G1145" s="2669" t="s">
        <v>8338</v>
      </c>
      <c r="H1145" s="2669" t="s">
        <v>8339</v>
      </c>
      <c r="I1145" s="3025">
        <v>395.43</v>
      </c>
      <c r="J1145" s="3025">
        <v>0</v>
      </c>
      <c r="O1145">
        <f t="shared" si="17"/>
        <v>1</v>
      </c>
    </row>
    <row r="1146" spans="1:15" hidden="1">
      <c r="A1146" s="2669" t="s">
        <v>9451</v>
      </c>
      <c r="B1146" s="2669" t="s">
        <v>5169</v>
      </c>
      <c r="C1146" s="2669" t="s">
        <v>5298</v>
      </c>
      <c r="D1146" s="2669" t="s">
        <v>5299</v>
      </c>
      <c r="E1146" s="2669" t="s">
        <v>8384</v>
      </c>
      <c r="F1146" s="2669" t="s">
        <v>9474</v>
      </c>
      <c r="G1146" s="2669" t="s">
        <v>8980</v>
      </c>
      <c r="H1146" s="2669" t="s">
        <v>9055</v>
      </c>
      <c r="I1146" s="3025">
        <v>0</v>
      </c>
      <c r="J1146" s="3025">
        <v>395.43</v>
      </c>
      <c r="N1146" s="1460">
        <v>1</v>
      </c>
      <c r="O1146">
        <f t="shared" si="17"/>
        <v>1</v>
      </c>
    </row>
    <row r="1147" spans="1:15" hidden="1">
      <c r="H1147" t="s">
        <v>8385</v>
      </c>
      <c r="O1147">
        <f t="shared" si="17"/>
        <v>0</v>
      </c>
    </row>
    <row r="1148" spans="1:15" hidden="1">
      <c r="O1148">
        <f t="shared" si="17"/>
        <v>0</v>
      </c>
    </row>
    <row r="1149" spans="1:15" hidden="1">
      <c r="H1149" s="2668" t="s">
        <v>9475</v>
      </c>
      <c r="O1149">
        <f t="shared" si="17"/>
        <v>0</v>
      </c>
    </row>
    <row r="1150" spans="1:15" hidden="1">
      <c r="A1150" s="2669" t="s">
        <v>9451</v>
      </c>
      <c r="B1150" s="2669" t="s">
        <v>5169</v>
      </c>
      <c r="C1150" s="2669" t="s">
        <v>5298</v>
      </c>
      <c r="D1150" s="2669" t="s">
        <v>5299</v>
      </c>
      <c r="E1150" s="2669" t="s">
        <v>8318</v>
      </c>
      <c r="F1150" s="2669" t="s">
        <v>9476</v>
      </c>
      <c r="G1150" s="2669" t="s">
        <v>8287</v>
      </c>
      <c r="H1150" s="2669" t="s">
        <v>8288</v>
      </c>
      <c r="I1150" s="3025">
        <v>462.5</v>
      </c>
      <c r="J1150" s="3025">
        <v>0</v>
      </c>
      <c r="O1150">
        <f t="shared" si="17"/>
        <v>1</v>
      </c>
    </row>
    <row r="1151" spans="1:15" hidden="1">
      <c r="A1151" s="2669" t="s">
        <v>9451</v>
      </c>
      <c r="B1151" s="2669" t="s">
        <v>5169</v>
      </c>
      <c r="C1151" s="2669" t="s">
        <v>5298</v>
      </c>
      <c r="D1151" s="2669" t="s">
        <v>5299</v>
      </c>
      <c r="E1151" s="2669" t="s">
        <v>8318</v>
      </c>
      <c r="F1151" s="2669" t="s">
        <v>9476</v>
      </c>
      <c r="G1151" s="2669" t="s">
        <v>8980</v>
      </c>
      <c r="H1151" s="2669" t="s">
        <v>9055</v>
      </c>
      <c r="I1151" s="3025">
        <v>0</v>
      </c>
      <c r="J1151" s="3025">
        <v>462.5</v>
      </c>
      <c r="N1151" s="1460">
        <v>1</v>
      </c>
      <c r="O1151">
        <f t="shared" si="17"/>
        <v>1</v>
      </c>
    </row>
    <row r="1152" spans="1:15" hidden="1">
      <c r="H1152" t="s">
        <v>8319</v>
      </c>
      <c r="O1152">
        <f t="shared" si="17"/>
        <v>0</v>
      </c>
    </row>
    <row r="1153" spans="1:15" hidden="1">
      <c r="O1153">
        <f t="shared" ref="O1153:O1216" si="18">SUMIF(E:E,E1153,N:N)</f>
        <v>0</v>
      </c>
    </row>
    <row r="1154" spans="1:15" hidden="1">
      <c r="H1154" s="2668" t="s">
        <v>9477</v>
      </c>
      <c r="O1154">
        <f t="shared" si="18"/>
        <v>0</v>
      </c>
    </row>
    <row r="1155" spans="1:15" hidden="1">
      <c r="A1155" s="2669" t="s">
        <v>9451</v>
      </c>
      <c r="B1155" s="2669" t="s">
        <v>5169</v>
      </c>
      <c r="C1155" s="2669" t="s">
        <v>5298</v>
      </c>
      <c r="D1155" s="2669" t="s">
        <v>5299</v>
      </c>
      <c r="E1155" s="2669" t="s">
        <v>8150</v>
      </c>
      <c r="F1155" s="2669" t="s">
        <v>9478</v>
      </c>
      <c r="G1155" s="2669" t="s">
        <v>8072</v>
      </c>
      <c r="H1155" s="2669" t="s">
        <v>8073</v>
      </c>
      <c r="I1155" s="3025">
        <v>686.5</v>
      </c>
      <c r="J1155" s="3025">
        <v>0</v>
      </c>
      <c r="O1155">
        <f t="shared" si="18"/>
        <v>1</v>
      </c>
    </row>
    <row r="1156" spans="1:15" hidden="1">
      <c r="A1156" s="2669" t="s">
        <v>9451</v>
      </c>
      <c r="B1156" s="2669" t="s">
        <v>5169</v>
      </c>
      <c r="C1156" s="2669" t="s">
        <v>5298</v>
      </c>
      <c r="D1156" s="2669" t="s">
        <v>5299</v>
      </c>
      <c r="E1156" s="2669" t="s">
        <v>8150</v>
      </c>
      <c r="F1156" s="2669" t="s">
        <v>9478</v>
      </c>
      <c r="G1156" s="2669" t="s">
        <v>8980</v>
      </c>
      <c r="H1156" s="2669" t="s">
        <v>9055</v>
      </c>
      <c r="I1156" s="3025">
        <v>0</v>
      </c>
      <c r="J1156" s="3025">
        <v>686.5</v>
      </c>
      <c r="N1156" s="1460">
        <v>1</v>
      </c>
      <c r="O1156">
        <f t="shared" si="18"/>
        <v>1</v>
      </c>
    </row>
    <row r="1157" spans="1:15" hidden="1">
      <c r="H1157" t="s">
        <v>8151</v>
      </c>
      <c r="O1157">
        <f t="shared" si="18"/>
        <v>0</v>
      </c>
    </row>
    <row r="1158" spans="1:15" hidden="1">
      <c r="O1158">
        <f t="shared" si="18"/>
        <v>0</v>
      </c>
    </row>
    <row r="1159" spans="1:15" hidden="1">
      <c r="H1159" s="2668" t="s">
        <v>9479</v>
      </c>
      <c r="O1159">
        <f t="shared" si="18"/>
        <v>0</v>
      </c>
    </row>
    <row r="1160" spans="1:15" hidden="1">
      <c r="A1160" s="2669" t="s">
        <v>9451</v>
      </c>
      <c r="B1160" s="2669" t="s">
        <v>5169</v>
      </c>
      <c r="C1160" s="2669" t="s">
        <v>5298</v>
      </c>
      <c r="D1160" s="2669" t="s">
        <v>5299</v>
      </c>
      <c r="E1160" s="2669" t="s">
        <v>8194</v>
      </c>
      <c r="F1160" s="2669" t="s">
        <v>9480</v>
      </c>
      <c r="G1160" s="2669" t="s">
        <v>8168</v>
      </c>
      <c r="H1160" s="2669" t="s">
        <v>8169</v>
      </c>
      <c r="I1160" s="3025">
        <v>1850</v>
      </c>
      <c r="J1160" s="3025">
        <v>0</v>
      </c>
      <c r="O1160">
        <f t="shared" si="18"/>
        <v>1</v>
      </c>
    </row>
    <row r="1161" spans="1:15" hidden="1">
      <c r="A1161" s="2669" t="s">
        <v>9451</v>
      </c>
      <c r="B1161" s="2669" t="s">
        <v>5169</v>
      </c>
      <c r="C1161" s="2669" t="s">
        <v>5298</v>
      </c>
      <c r="D1161" s="2669" t="s">
        <v>5299</v>
      </c>
      <c r="E1161" s="2669" t="s">
        <v>8194</v>
      </c>
      <c r="F1161" s="2669" t="s">
        <v>9480</v>
      </c>
      <c r="G1161" s="2669" t="s">
        <v>8980</v>
      </c>
      <c r="H1161" s="2669" t="s">
        <v>9055</v>
      </c>
      <c r="I1161" s="3025">
        <v>0</v>
      </c>
      <c r="J1161" s="3025">
        <v>1850</v>
      </c>
      <c r="N1161" s="1460">
        <v>1</v>
      </c>
      <c r="O1161">
        <f t="shared" si="18"/>
        <v>1</v>
      </c>
    </row>
    <row r="1162" spans="1:15" hidden="1">
      <c r="H1162" t="s">
        <v>8195</v>
      </c>
      <c r="O1162">
        <f t="shared" si="18"/>
        <v>0</v>
      </c>
    </row>
    <row r="1163" spans="1:15" hidden="1">
      <c r="O1163">
        <f t="shared" si="18"/>
        <v>0</v>
      </c>
    </row>
    <row r="1164" spans="1:15" hidden="1">
      <c r="H1164" s="2668" t="s">
        <v>9481</v>
      </c>
      <c r="O1164">
        <f t="shared" si="18"/>
        <v>0</v>
      </c>
    </row>
    <row r="1165" spans="1:15" hidden="1">
      <c r="A1165" s="2669" t="s">
        <v>9451</v>
      </c>
      <c r="B1165" s="2669" t="s">
        <v>5169</v>
      </c>
      <c r="C1165" s="2669" t="s">
        <v>5298</v>
      </c>
      <c r="D1165" s="2669" t="s">
        <v>5299</v>
      </c>
      <c r="E1165" s="2669" t="s">
        <v>8234</v>
      </c>
      <c r="F1165" s="2669" t="s">
        <v>9482</v>
      </c>
      <c r="G1165" s="2669" t="s">
        <v>8208</v>
      </c>
      <c r="H1165" s="2669" t="s">
        <v>8209</v>
      </c>
      <c r="I1165" s="3025">
        <v>1813</v>
      </c>
      <c r="J1165" s="3025">
        <v>0</v>
      </c>
      <c r="O1165">
        <f t="shared" si="18"/>
        <v>1</v>
      </c>
    </row>
    <row r="1166" spans="1:15" hidden="1">
      <c r="A1166" s="2669" t="s">
        <v>9451</v>
      </c>
      <c r="B1166" s="2669" t="s">
        <v>5169</v>
      </c>
      <c r="C1166" s="2669" t="s">
        <v>5298</v>
      </c>
      <c r="D1166" s="2669" t="s">
        <v>5299</v>
      </c>
      <c r="E1166" s="2669" t="s">
        <v>8234</v>
      </c>
      <c r="F1166" s="2669" t="s">
        <v>9482</v>
      </c>
      <c r="G1166" s="2669" t="s">
        <v>8980</v>
      </c>
      <c r="H1166" s="2669" t="s">
        <v>9055</v>
      </c>
      <c r="I1166" s="3025">
        <v>0</v>
      </c>
      <c r="J1166" s="3025">
        <v>1813</v>
      </c>
      <c r="N1166" s="1460">
        <v>1</v>
      </c>
      <c r="O1166">
        <f t="shared" si="18"/>
        <v>1</v>
      </c>
    </row>
    <row r="1167" spans="1:15" hidden="1">
      <c r="H1167" t="s">
        <v>8235</v>
      </c>
      <c r="O1167">
        <f t="shared" si="18"/>
        <v>0</v>
      </c>
    </row>
    <row r="1168" spans="1:15" hidden="1">
      <c r="O1168">
        <f t="shared" si="18"/>
        <v>0</v>
      </c>
    </row>
    <row r="1169" spans="1:15" hidden="1">
      <c r="H1169" s="2668" t="s">
        <v>9483</v>
      </c>
      <c r="O1169">
        <f t="shared" si="18"/>
        <v>0</v>
      </c>
    </row>
    <row r="1170" spans="1:15" hidden="1">
      <c r="A1170" s="2669" t="s">
        <v>9451</v>
      </c>
      <c r="B1170" s="2669" t="s">
        <v>5169</v>
      </c>
      <c r="C1170" s="2669" t="s">
        <v>5298</v>
      </c>
      <c r="D1170" s="2669" t="s">
        <v>5299</v>
      </c>
      <c r="E1170" s="2669" t="s">
        <v>8269</v>
      </c>
      <c r="F1170" s="2669" t="s">
        <v>9484</v>
      </c>
      <c r="G1170" s="2669" t="s">
        <v>8248</v>
      </c>
      <c r="H1170" s="2669" t="s">
        <v>8249</v>
      </c>
      <c r="I1170" s="3025">
        <v>166.5</v>
      </c>
      <c r="J1170" s="3025">
        <v>0</v>
      </c>
      <c r="O1170">
        <f t="shared" si="18"/>
        <v>1</v>
      </c>
    </row>
    <row r="1171" spans="1:15" hidden="1">
      <c r="A1171" s="2669" t="s">
        <v>9451</v>
      </c>
      <c r="B1171" s="2669" t="s">
        <v>5169</v>
      </c>
      <c r="C1171" s="2669" t="s">
        <v>5298</v>
      </c>
      <c r="D1171" s="2669" t="s">
        <v>5299</v>
      </c>
      <c r="E1171" s="2669" t="s">
        <v>8269</v>
      </c>
      <c r="F1171" s="2669" t="s">
        <v>9484</v>
      </c>
      <c r="G1171" s="2669" t="s">
        <v>8980</v>
      </c>
      <c r="H1171" s="2669" t="s">
        <v>9055</v>
      </c>
      <c r="I1171" s="3025">
        <v>0</v>
      </c>
      <c r="J1171" s="3025">
        <v>166.5</v>
      </c>
      <c r="N1171" s="1460">
        <v>1</v>
      </c>
      <c r="O1171">
        <f t="shared" si="18"/>
        <v>1</v>
      </c>
    </row>
    <row r="1172" spans="1:15" hidden="1">
      <c r="H1172" t="s">
        <v>8270</v>
      </c>
      <c r="O1172">
        <f t="shared" si="18"/>
        <v>0</v>
      </c>
    </row>
    <row r="1173" spans="1:15" hidden="1">
      <c r="O1173">
        <f t="shared" si="18"/>
        <v>0</v>
      </c>
    </row>
    <row r="1174" spans="1:15" hidden="1">
      <c r="H1174" s="2668" t="s">
        <v>9485</v>
      </c>
      <c r="O1174">
        <f t="shared" si="18"/>
        <v>0</v>
      </c>
    </row>
    <row r="1175" spans="1:15" hidden="1">
      <c r="A1175" s="2669" t="s">
        <v>9451</v>
      </c>
      <c r="B1175" s="2669" t="s">
        <v>5169</v>
      </c>
      <c r="C1175" s="2669" t="s">
        <v>5298</v>
      </c>
      <c r="D1175" s="2669" t="s">
        <v>5299</v>
      </c>
      <c r="E1175" s="2669" t="s">
        <v>8577</v>
      </c>
      <c r="F1175" s="2669" t="s">
        <v>9486</v>
      </c>
      <c r="G1175" s="2669" t="s">
        <v>8512</v>
      </c>
      <c r="H1175" s="2669" t="s">
        <v>8513</v>
      </c>
      <c r="I1175" s="3025">
        <v>938.58</v>
      </c>
      <c r="J1175" s="3025">
        <v>0</v>
      </c>
      <c r="O1175">
        <f t="shared" si="18"/>
        <v>1</v>
      </c>
    </row>
    <row r="1176" spans="1:15" hidden="1">
      <c r="A1176" s="2669" t="s">
        <v>9451</v>
      </c>
      <c r="B1176" s="2669" t="s">
        <v>5169</v>
      </c>
      <c r="C1176" s="2669" t="s">
        <v>5298</v>
      </c>
      <c r="D1176" s="2669" t="s">
        <v>5299</v>
      </c>
      <c r="E1176" s="2669" t="s">
        <v>8577</v>
      </c>
      <c r="F1176" s="2669" t="s">
        <v>9486</v>
      </c>
      <c r="G1176" s="2669" t="s">
        <v>8980</v>
      </c>
      <c r="H1176" s="2669" t="s">
        <v>9055</v>
      </c>
      <c r="I1176" s="3025">
        <v>0</v>
      </c>
      <c r="J1176" s="3025">
        <v>938.58</v>
      </c>
      <c r="N1176" s="1460">
        <v>1</v>
      </c>
      <c r="O1176">
        <f t="shared" si="18"/>
        <v>1</v>
      </c>
    </row>
    <row r="1177" spans="1:15" hidden="1">
      <c r="H1177" t="s">
        <v>8578</v>
      </c>
      <c r="O1177">
        <f t="shared" si="18"/>
        <v>0</v>
      </c>
    </row>
    <row r="1178" spans="1:15" hidden="1">
      <c r="O1178">
        <f t="shared" si="18"/>
        <v>0</v>
      </c>
    </row>
    <row r="1179" spans="1:15" hidden="1">
      <c r="H1179" s="2668" t="s">
        <v>9487</v>
      </c>
      <c r="O1179">
        <f t="shared" si="18"/>
        <v>0</v>
      </c>
    </row>
    <row r="1180" spans="1:15" hidden="1">
      <c r="A1180" s="2669" t="s">
        <v>9451</v>
      </c>
      <c r="B1180" s="2669" t="s">
        <v>5169</v>
      </c>
      <c r="C1180" s="2669" t="s">
        <v>5298</v>
      </c>
      <c r="D1180" s="2669" t="s">
        <v>5299</v>
      </c>
      <c r="E1180" s="2669" t="s">
        <v>8386</v>
      </c>
      <c r="F1180" s="2669" t="s">
        <v>9488</v>
      </c>
      <c r="G1180" s="2669" t="s">
        <v>8338</v>
      </c>
      <c r="H1180" s="2669" t="s">
        <v>8339</v>
      </c>
      <c r="I1180" s="3025">
        <v>395.43</v>
      </c>
      <c r="J1180" s="3025">
        <v>0</v>
      </c>
      <c r="O1180">
        <f t="shared" si="18"/>
        <v>1</v>
      </c>
    </row>
    <row r="1181" spans="1:15" hidden="1">
      <c r="A1181" s="2669" t="s">
        <v>9451</v>
      </c>
      <c r="B1181" s="2669" t="s">
        <v>5169</v>
      </c>
      <c r="C1181" s="2669" t="s">
        <v>5298</v>
      </c>
      <c r="D1181" s="2669" t="s">
        <v>5299</v>
      </c>
      <c r="E1181" s="2669" t="s">
        <v>8386</v>
      </c>
      <c r="F1181" s="2669" t="s">
        <v>9488</v>
      </c>
      <c r="G1181" s="2669" t="s">
        <v>8980</v>
      </c>
      <c r="H1181" s="2669" t="s">
        <v>9055</v>
      </c>
      <c r="I1181" s="3025">
        <v>0</v>
      </c>
      <c r="J1181" s="3025">
        <v>395.43</v>
      </c>
      <c r="N1181" s="1460">
        <v>1</v>
      </c>
      <c r="O1181">
        <f t="shared" si="18"/>
        <v>1</v>
      </c>
    </row>
    <row r="1182" spans="1:15" hidden="1">
      <c r="H1182" t="s">
        <v>8387</v>
      </c>
      <c r="O1182">
        <f t="shared" si="18"/>
        <v>0</v>
      </c>
    </row>
    <row r="1183" spans="1:15" hidden="1">
      <c r="O1183">
        <f t="shared" si="18"/>
        <v>0</v>
      </c>
    </row>
    <row r="1184" spans="1:15" hidden="1">
      <c r="H1184" s="2668" t="s">
        <v>9489</v>
      </c>
      <c r="O1184">
        <f t="shared" si="18"/>
        <v>0</v>
      </c>
    </row>
    <row r="1185" spans="1:15" hidden="1">
      <c r="A1185" s="2669" t="s">
        <v>9451</v>
      </c>
      <c r="B1185" s="2669" t="s">
        <v>5169</v>
      </c>
      <c r="C1185" s="2669" t="s">
        <v>5298</v>
      </c>
      <c r="D1185" s="2669" t="s">
        <v>5299</v>
      </c>
      <c r="E1185" s="2669" t="s">
        <v>8152</v>
      </c>
      <c r="F1185" s="2669" t="s">
        <v>9490</v>
      </c>
      <c r="G1185" s="2669" t="s">
        <v>8072</v>
      </c>
      <c r="H1185" s="2669" t="s">
        <v>8073</v>
      </c>
      <c r="I1185" s="3025">
        <v>1924.5</v>
      </c>
      <c r="J1185" s="3025">
        <v>0</v>
      </c>
      <c r="O1185">
        <f t="shared" si="18"/>
        <v>1</v>
      </c>
    </row>
    <row r="1186" spans="1:15" hidden="1">
      <c r="A1186" s="2669" t="s">
        <v>9451</v>
      </c>
      <c r="B1186" s="2669" t="s">
        <v>5169</v>
      </c>
      <c r="C1186" s="2669" t="s">
        <v>5298</v>
      </c>
      <c r="D1186" s="2669" t="s">
        <v>5299</v>
      </c>
      <c r="E1186" s="2669" t="s">
        <v>8152</v>
      </c>
      <c r="F1186" s="2669" t="s">
        <v>9490</v>
      </c>
      <c r="G1186" s="2669" t="s">
        <v>8980</v>
      </c>
      <c r="H1186" s="2669" t="s">
        <v>9055</v>
      </c>
      <c r="I1186" s="3025">
        <v>0</v>
      </c>
      <c r="J1186" s="3025">
        <v>1924.5</v>
      </c>
      <c r="N1186" s="1460">
        <v>1</v>
      </c>
      <c r="O1186">
        <f t="shared" si="18"/>
        <v>1</v>
      </c>
    </row>
    <row r="1187" spans="1:15" hidden="1">
      <c r="H1187" t="s">
        <v>8153</v>
      </c>
      <c r="O1187">
        <f t="shared" si="18"/>
        <v>0</v>
      </c>
    </row>
    <row r="1188" spans="1:15" hidden="1">
      <c r="O1188">
        <f t="shared" si="18"/>
        <v>0</v>
      </c>
    </row>
    <row r="1189" spans="1:15" hidden="1">
      <c r="H1189" s="2668" t="s">
        <v>9491</v>
      </c>
      <c r="O1189">
        <f t="shared" si="18"/>
        <v>0</v>
      </c>
    </row>
    <row r="1190" spans="1:15" hidden="1">
      <c r="A1190" s="2669" t="s">
        <v>9451</v>
      </c>
      <c r="B1190" s="2669" t="s">
        <v>5169</v>
      </c>
      <c r="C1190" s="2669" t="s">
        <v>5298</v>
      </c>
      <c r="D1190" s="2669" t="s">
        <v>5299</v>
      </c>
      <c r="E1190" s="2669" t="s">
        <v>8320</v>
      </c>
      <c r="F1190" s="2669" t="s">
        <v>9492</v>
      </c>
      <c r="G1190" s="2669" t="s">
        <v>8287</v>
      </c>
      <c r="H1190" s="2669" t="s">
        <v>8288</v>
      </c>
      <c r="I1190" s="3025">
        <v>370</v>
      </c>
      <c r="J1190" s="3025">
        <v>0</v>
      </c>
      <c r="O1190">
        <f t="shared" si="18"/>
        <v>1</v>
      </c>
    </row>
    <row r="1191" spans="1:15" hidden="1">
      <c r="A1191" s="2669" t="s">
        <v>9451</v>
      </c>
      <c r="B1191" s="2669" t="s">
        <v>5169</v>
      </c>
      <c r="C1191" s="2669" t="s">
        <v>5298</v>
      </c>
      <c r="D1191" s="2669" t="s">
        <v>5299</v>
      </c>
      <c r="E1191" s="2669" t="s">
        <v>8320</v>
      </c>
      <c r="F1191" s="2669" t="s">
        <v>9492</v>
      </c>
      <c r="G1191" s="2669" t="s">
        <v>8980</v>
      </c>
      <c r="H1191" s="2669" t="s">
        <v>9055</v>
      </c>
      <c r="I1191" s="3025">
        <v>0</v>
      </c>
      <c r="J1191" s="3025">
        <v>370</v>
      </c>
      <c r="N1191" s="1460">
        <v>1</v>
      </c>
      <c r="O1191">
        <f t="shared" si="18"/>
        <v>1</v>
      </c>
    </row>
    <row r="1192" spans="1:15" hidden="1">
      <c r="H1192" t="s">
        <v>8321</v>
      </c>
      <c r="O1192">
        <f t="shared" si="18"/>
        <v>0</v>
      </c>
    </row>
    <row r="1193" spans="1:15" hidden="1">
      <c r="O1193">
        <f t="shared" si="18"/>
        <v>0</v>
      </c>
    </row>
    <row r="1194" spans="1:15" hidden="1">
      <c r="H1194" s="2668" t="s">
        <v>9493</v>
      </c>
      <c r="O1194">
        <f t="shared" si="18"/>
        <v>0</v>
      </c>
    </row>
    <row r="1195" spans="1:15" hidden="1">
      <c r="A1195" s="2669" t="s">
        <v>9451</v>
      </c>
      <c r="B1195" s="2669" t="s">
        <v>5169</v>
      </c>
      <c r="C1195" s="2669" t="s">
        <v>5298</v>
      </c>
      <c r="D1195" s="2669" t="s">
        <v>5299</v>
      </c>
      <c r="E1195" s="2669" t="s">
        <v>8196</v>
      </c>
      <c r="F1195" s="2669" t="s">
        <v>9494</v>
      </c>
      <c r="G1195" s="2669" t="s">
        <v>8168</v>
      </c>
      <c r="H1195" s="2669" t="s">
        <v>8169</v>
      </c>
      <c r="I1195" s="3025">
        <v>1202.5</v>
      </c>
      <c r="J1195" s="3025">
        <v>0</v>
      </c>
      <c r="O1195">
        <f t="shared" si="18"/>
        <v>1</v>
      </c>
    </row>
    <row r="1196" spans="1:15" hidden="1">
      <c r="A1196" s="2669" t="s">
        <v>9451</v>
      </c>
      <c r="B1196" s="2669" t="s">
        <v>5169</v>
      </c>
      <c r="C1196" s="2669" t="s">
        <v>5298</v>
      </c>
      <c r="D1196" s="2669" t="s">
        <v>5299</v>
      </c>
      <c r="E1196" s="2669" t="s">
        <v>8196</v>
      </c>
      <c r="F1196" s="2669" t="s">
        <v>9494</v>
      </c>
      <c r="G1196" s="2669" t="s">
        <v>8980</v>
      </c>
      <c r="H1196" s="2669" t="s">
        <v>9055</v>
      </c>
      <c r="I1196" s="3025">
        <v>0</v>
      </c>
      <c r="J1196" s="3025">
        <v>1202.5</v>
      </c>
      <c r="N1196" s="1460">
        <v>1</v>
      </c>
      <c r="O1196">
        <f t="shared" si="18"/>
        <v>1</v>
      </c>
    </row>
    <row r="1197" spans="1:15" hidden="1">
      <c r="H1197" t="s">
        <v>8197</v>
      </c>
      <c r="O1197">
        <f t="shared" si="18"/>
        <v>0</v>
      </c>
    </row>
    <row r="1198" spans="1:15" hidden="1">
      <c r="O1198">
        <f t="shared" si="18"/>
        <v>0</v>
      </c>
    </row>
    <row r="1199" spans="1:15" hidden="1">
      <c r="H1199" s="2668" t="s">
        <v>9495</v>
      </c>
      <c r="O1199">
        <f t="shared" si="18"/>
        <v>0</v>
      </c>
    </row>
    <row r="1200" spans="1:15" hidden="1">
      <c r="A1200" s="2669" t="s">
        <v>9451</v>
      </c>
      <c r="B1200" s="2669" t="s">
        <v>5169</v>
      </c>
      <c r="C1200" s="2669" t="s">
        <v>5298</v>
      </c>
      <c r="D1200" s="2669" t="s">
        <v>5299</v>
      </c>
      <c r="E1200" s="2669" t="s">
        <v>8236</v>
      </c>
      <c r="F1200" s="2669" t="s">
        <v>9496</v>
      </c>
      <c r="G1200" s="2669" t="s">
        <v>8208</v>
      </c>
      <c r="H1200" s="2669" t="s">
        <v>8209</v>
      </c>
      <c r="I1200" s="3025">
        <v>1202.5</v>
      </c>
      <c r="J1200" s="3025">
        <v>0</v>
      </c>
      <c r="O1200">
        <f t="shared" si="18"/>
        <v>1</v>
      </c>
    </row>
    <row r="1201" spans="1:15" hidden="1">
      <c r="A1201" s="2669" t="s">
        <v>9451</v>
      </c>
      <c r="B1201" s="2669" t="s">
        <v>5169</v>
      </c>
      <c r="C1201" s="2669" t="s">
        <v>5298</v>
      </c>
      <c r="D1201" s="2669" t="s">
        <v>5299</v>
      </c>
      <c r="E1201" s="2669" t="s">
        <v>8236</v>
      </c>
      <c r="F1201" s="2669" t="s">
        <v>9496</v>
      </c>
      <c r="G1201" s="2669" t="s">
        <v>8980</v>
      </c>
      <c r="H1201" s="2669" t="s">
        <v>9055</v>
      </c>
      <c r="I1201" s="3025">
        <v>0</v>
      </c>
      <c r="J1201" s="3025">
        <v>1202.5</v>
      </c>
      <c r="N1201" s="1460">
        <v>1</v>
      </c>
      <c r="O1201">
        <f t="shared" si="18"/>
        <v>1</v>
      </c>
    </row>
    <row r="1202" spans="1:15" hidden="1">
      <c r="H1202" t="s">
        <v>8237</v>
      </c>
      <c r="O1202">
        <f t="shared" si="18"/>
        <v>0</v>
      </c>
    </row>
    <row r="1203" spans="1:15" hidden="1">
      <c r="O1203">
        <f t="shared" si="18"/>
        <v>0</v>
      </c>
    </row>
    <row r="1204" spans="1:15" hidden="1">
      <c r="H1204" s="2668" t="s">
        <v>9497</v>
      </c>
      <c r="O1204">
        <f t="shared" si="18"/>
        <v>0</v>
      </c>
    </row>
    <row r="1205" spans="1:15" hidden="1">
      <c r="A1205" s="2669" t="s">
        <v>9451</v>
      </c>
      <c r="B1205" s="2669" t="s">
        <v>5169</v>
      </c>
      <c r="C1205" s="2669" t="s">
        <v>5298</v>
      </c>
      <c r="D1205" s="2669" t="s">
        <v>5299</v>
      </c>
      <c r="E1205" s="2669" t="s">
        <v>8271</v>
      </c>
      <c r="F1205" s="2669" t="s">
        <v>9498</v>
      </c>
      <c r="G1205" s="2669" t="s">
        <v>8248</v>
      </c>
      <c r="H1205" s="2669" t="s">
        <v>8249</v>
      </c>
      <c r="I1205" s="3025">
        <v>610.5</v>
      </c>
      <c r="J1205" s="3025">
        <v>0</v>
      </c>
      <c r="O1205">
        <f t="shared" si="18"/>
        <v>1</v>
      </c>
    </row>
    <row r="1206" spans="1:15" hidden="1">
      <c r="A1206" s="2669" t="s">
        <v>9451</v>
      </c>
      <c r="B1206" s="2669" t="s">
        <v>5169</v>
      </c>
      <c r="C1206" s="2669" t="s">
        <v>5298</v>
      </c>
      <c r="D1206" s="2669" t="s">
        <v>5299</v>
      </c>
      <c r="E1206" s="2669" t="s">
        <v>8271</v>
      </c>
      <c r="F1206" s="2669" t="s">
        <v>9498</v>
      </c>
      <c r="G1206" s="2669" t="s">
        <v>8980</v>
      </c>
      <c r="H1206" s="2669" t="s">
        <v>9055</v>
      </c>
      <c r="I1206" s="3025">
        <v>0</v>
      </c>
      <c r="J1206" s="3025">
        <v>610.5</v>
      </c>
      <c r="N1206" s="1460">
        <v>1</v>
      </c>
      <c r="O1206">
        <f t="shared" si="18"/>
        <v>1</v>
      </c>
    </row>
    <row r="1207" spans="1:15" hidden="1">
      <c r="H1207" t="s">
        <v>8272</v>
      </c>
      <c r="O1207">
        <f t="shared" si="18"/>
        <v>0</v>
      </c>
    </row>
    <row r="1208" spans="1:15" hidden="1">
      <c r="O1208">
        <f t="shared" si="18"/>
        <v>0</v>
      </c>
    </row>
    <row r="1209" spans="1:15" hidden="1">
      <c r="H1209" s="2668" t="s">
        <v>9499</v>
      </c>
      <c r="O1209">
        <f t="shared" si="18"/>
        <v>0</v>
      </c>
    </row>
    <row r="1210" spans="1:15" hidden="1">
      <c r="A1210" s="2669" t="s">
        <v>9451</v>
      </c>
      <c r="B1210" s="2669" t="s">
        <v>5169</v>
      </c>
      <c r="C1210" s="2669" t="s">
        <v>5298</v>
      </c>
      <c r="D1210" s="2669" t="s">
        <v>5299</v>
      </c>
      <c r="E1210" s="2669" t="s">
        <v>8579</v>
      </c>
      <c r="F1210" s="2669" t="s">
        <v>9500</v>
      </c>
      <c r="G1210" s="2669" t="s">
        <v>8512</v>
      </c>
      <c r="H1210" s="2669" t="s">
        <v>8513</v>
      </c>
      <c r="I1210" s="3025">
        <v>639.55999999999995</v>
      </c>
      <c r="J1210" s="3025">
        <v>0</v>
      </c>
      <c r="O1210">
        <f t="shared" si="18"/>
        <v>1</v>
      </c>
    </row>
    <row r="1211" spans="1:15" hidden="1">
      <c r="A1211" s="2669" t="s">
        <v>9451</v>
      </c>
      <c r="B1211" s="2669" t="s">
        <v>5169</v>
      </c>
      <c r="C1211" s="2669" t="s">
        <v>5298</v>
      </c>
      <c r="D1211" s="2669" t="s">
        <v>5299</v>
      </c>
      <c r="E1211" s="2669" t="s">
        <v>8579</v>
      </c>
      <c r="F1211" s="2669" t="s">
        <v>9500</v>
      </c>
      <c r="G1211" s="2669" t="s">
        <v>8980</v>
      </c>
      <c r="H1211" s="2669" t="s">
        <v>9055</v>
      </c>
      <c r="I1211" s="3025">
        <v>0</v>
      </c>
      <c r="J1211" s="3025">
        <v>639.55999999999995</v>
      </c>
      <c r="N1211" s="1460">
        <v>1</v>
      </c>
      <c r="O1211">
        <f t="shared" si="18"/>
        <v>1</v>
      </c>
    </row>
    <row r="1212" spans="1:15" hidden="1">
      <c r="H1212" t="s">
        <v>8580</v>
      </c>
      <c r="O1212">
        <f t="shared" si="18"/>
        <v>0</v>
      </c>
    </row>
    <row r="1213" spans="1:15" hidden="1">
      <c r="O1213">
        <f t="shared" si="18"/>
        <v>0</v>
      </c>
    </row>
    <row r="1214" spans="1:15" hidden="1">
      <c r="H1214" s="2668" t="s">
        <v>9501</v>
      </c>
      <c r="O1214">
        <f t="shared" si="18"/>
        <v>0</v>
      </c>
    </row>
    <row r="1215" spans="1:15" hidden="1">
      <c r="A1215" s="2669" t="s">
        <v>9451</v>
      </c>
      <c r="B1215" s="2669" t="s">
        <v>5169</v>
      </c>
      <c r="C1215" s="2669" t="s">
        <v>5298</v>
      </c>
      <c r="D1215" s="2669" t="s">
        <v>5299</v>
      </c>
      <c r="E1215" s="2669" t="s">
        <v>7848</v>
      </c>
      <c r="F1215" s="2669" t="s">
        <v>9502</v>
      </c>
      <c r="G1215" s="2669" t="s">
        <v>5323</v>
      </c>
      <c r="H1215" s="2669" t="s">
        <v>4988</v>
      </c>
      <c r="I1215" s="3025">
        <v>480</v>
      </c>
      <c r="J1215" s="3025">
        <v>0</v>
      </c>
      <c r="O1215">
        <f t="shared" si="18"/>
        <v>1</v>
      </c>
    </row>
    <row r="1216" spans="1:15" hidden="1">
      <c r="A1216" s="2669" t="s">
        <v>9451</v>
      </c>
      <c r="B1216" s="2669" t="s">
        <v>5169</v>
      </c>
      <c r="C1216" s="2669" t="s">
        <v>5298</v>
      </c>
      <c r="D1216" s="2669" t="s">
        <v>5299</v>
      </c>
      <c r="E1216" s="2669" t="s">
        <v>7848</v>
      </c>
      <c r="F1216" s="2669" t="s">
        <v>9502</v>
      </c>
      <c r="G1216" s="2669" t="s">
        <v>8980</v>
      </c>
      <c r="H1216" s="2669" t="s">
        <v>9055</v>
      </c>
      <c r="I1216" s="3025">
        <v>0</v>
      </c>
      <c r="J1216" s="3025">
        <v>480</v>
      </c>
      <c r="N1216" s="1460">
        <v>1</v>
      </c>
      <c r="O1216">
        <f t="shared" si="18"/>
        <v>1</v>
      </c>
    </row>
    <row r="1217" spans="1:15" hidden="1">
      <c r="H1217" t="s">
        <v>7849</v>
      </c>
      <c r="O1217">
        <f t="shared" ref="O1217:O1280" si="19">SUMIF(E:E,E1217,N:N)</f>
        <v>0</v>
      </c>
    </row>
    <row r="1218" spans="1:15" hidden="1">
      <c r="O1218">
        <f t="shared" si="19"/>
        <v>0</v>
      </c>
    </row>
    <row r="1219" spans="1:15" hidden="1">
      <c r="H1219" s="2668" t="s">
        <v>9503</v>
      </c>
      <c r="O1219">
        <f t="shared" si="19"/>
        <v>0</v>
      </c>
    </row>
    <row r="1220" spans="1:15" hidden="1">
      <c r="A1220" s="2669" t="s">
        <v>9451</v>
      </c>
      <c r="B1220" s="2669" t="s">
        <v>5169</v>
      </c>
      <c r="C1220" s="2669" t="s">
        <v>5298</v>
      </c>
      <c r="D1220" s="2669" t="s">
        <v>5299</v>
      </c>
      <c r="E1220" s="2669" t="s">
        <v>7850</v>
      </c>
      <c r="F1220" s="2669" t="s">
        <v>9504</v>
      </c>
      <c r="G1220" s="2669" t="s">
        <v>5323</v>
      </c>
      <c r="H1220" s="2669" t="s">
        <v>4988</v>
      </c>
      <c r="I1220" s="3025">
        <v>480</v>
      </c>
      <c r="J1220" s="3025">
        <v>0</v>
      </c>
      <c r="O1220">
        <f t="shared" si="19"/>
        <v>1</v>
      </c>
    </row>
    <row r="1221" spans="1:15" hidden="1">
      <c r="A1221" s="2669" t="s">
        <v>9451</v>
      </c>
      <c r="B1221" s="2669" t="s">
        <v>5169</v>
      </c>
      <c r="C1221" s="2669" t="s">
        <v>5298</v>
      </c>
      <c r="D1221" s="2669" t="s">
        <v>5299</v>
      </c>
      <c r="E1221" s="2669" t="s">
        <v>7850</v>
      </c>
      <c r="F1221" s="2669" t="s">
        <v>9504</v>
      </c>
      <c r="G1221" s="2669" t="s">
        <v>8980</v>
      </c>
      <c r="H1221" s="2669" t="s">
        <v>9055</v>
      </c>
      <c r="I1221" s="3025">
        <v>0</v>
      </c>
      <c r="J1221" s="3025">
        <v>480</v>
      </c>
      <c r="N1221" s="1460">
        <v>1</v>
      </c>
      <c r="O1221">
        <f t="shared" si="19"/>
        <v>1</v>
      </c>
    </row>
    <row r="1222" spans="1:15" hidden="1">
      <c r="H1222" t="s">
        <v>7851</v>
      </c>
      <c r="O1222">
        <f t="shared" si="19"/>
        <v>0</v>
      </c>
    </row>
    <row r="1223" spans="1:15" hidden="1">
      <c r="O1223">
        <f t="shared" si="19"/>
        <v>0</v>
      </c>
    </row>
    <row r="1224" spans="1:15" hidden="1">
      <c r="H1224" s="2668" t="s">
        <v>9505</v>
      </c>
      <c r="O1224">
        <f t="shared" si="19"/>
        <v>0</v>
      </c>
    </row>
    <row r="1225" spans="1:15" hidden="1">
      <c r="A1225" s="2669" t="s">
        <v>9451</v>
      </c>
      <c r="B1225" s="2669" t="s">
        <v>5169</v>
      </c>
      <c r="C1225" s="2669" t="s">
        <v>5298</v>
      </c>
      <c r="D1225" s="2669" t="s">
        <v>5299</v>
      </c>
      <c r="E1225" s="2669" t="s">
        <v>7996</v>
      </c>
      <c r="F1225" s="2669" t="s">
        <v>9506</v>
      </c>
      <c r="G1225" s="2669" t="s">
        <v>5347</v>
      </c>
      <c r="H1225" s="2669" t="s">
        <v>4999</v>
      </c>
      <c r="I1225" s="3025">
        <v>433.5</v>
      </c>
      <c r="J1225" s="3025">
        <v>0</v>
      </c>
      <c r="O1225">
        <f t="shared" si="19"/>
        <v>1</v>
      </c>
    </row>
    <row r="1226" spans="1:15" hidden="1">
      <c r="A1226" s="2669" t="s">
        <v>9451</v>
      </c>
      <c r="B1226" s="2669" t="s">
        <v>5169</v>
      </c>
      <c r="C1226" s="2669" t="s">
        <v>5298</v>
      </c>
      <c r="D1226" s="2669" t="s">
        <v>5299</v>
      </c>
      <c r="E1226" s="2669" t="s">
        <v>7996</v>
      </c>
      <c r="F1226" s="2669" t="s">
        <v>9506</v>
      </c>
      <c r="G1226" s="2669" t="s">
        <v>8980</v>
      </c>
      <c r="H1226" s="2669" t="s">
        <v>9055</v>
      </c>
      <c r="I1226" s="3025">
        <v>0</v>
      </c>
      <c r="J1226" s="3025">
        <v>433.5</v>
      </c>
      <c r="N1226" s="1460">
        <v>1</v>
      </c>
      <c r="O1226">
        <f t="shared" si="19"/>
        <v>1</v>
      </c>
    </row>
    <row r="1227" spans="1:15" hidden="1">
      <c r="H1227" t="s">
        <v>7997</v>
      </c>
      <c r="O1227">
        <f t="shared" si="19"/>
        <v>0</v>
      </c>
    </row>
    <row r="1228" spans="1:15" hidden="1">
      <c r="O1228">
        <f t="shared" si="19"/>
        <v>0</v>
      </c>
    </row>
    <row r="1229" spans="1:15" hidden="1">
      <c r="H1229" s="2668" t="s">
        <v>9507</v>
      </c>
      <c r="O1229">
        <f t="shared" si="19"/>
        <v>0</v>
      </c>
    </row>
    <row r="1230" spans="1:15" hidden="1">
      <c r="A1230" s="2669" t="s">
        <v>9451</v>
      </c>
      <c r="B1230" s="2669" t="s">
        <v>5169</v>
      </c>
      <c r="C1230" s="2669" t="s">
        <v>5298</v>
      </c>
      <c r="D1230" s="2669" t="s">
        <v>5299</v>
      </c>
      <c r="E1230" s="2669" t="s">
        <v>7994</v>
      </c>
      <c r="F1230" s="2669" t="s">
        <v>9508</v>
      </c>
      <c r="G1230" s="2669" t="s">
        <v>5347</v>
      </c>
      <c r="H1230" s="2669" t="s">
        <v>4999</v>
      </c>
      <c r="I1230" s="3025">
        <v>422.7</v>
      </c>
      <c r="J1230" s="3025">
        <v>0</v>
      </c>
      <c r="O1230">
        <f t="shared" si="19"/>
        <v>1</v>
      </c>
    </row>
    <row r="1231" spans="1:15" hidden="1">
      <c r="A1231" s="2669" t="s">
        <v>9451</v>
      </c>
      <c r="B1231" s="2669" t="s">
        <v>5169</v>
      </c>
      <c r="C1231" s="2669" t="s">
        <v>5298</v>
      </c>
      <c r="D1231" s="2669" t="s">
        <v>5299</v>
      </c>
      <c r="E1231" s="2669" t="s">
        <v>7994</v>
      </c>
      <c r="F1231" s="2669" t="s">
        <v>9508</v>
      </c>
      <c r="G1231" s="2669" t="s">
        <v>8980</v>
      </c>
      <c r="H1231" s="2669" t="s">
        <v>9055</v>
      </c>
      <c r="I1231" s="3025">
        <v>0</v>
      </c>
      <c r="J1231" s="3025">
        <v>422.7</v>
      </c>
      <c r="N1231" s="1460">
        <v>1</v>
      </c>
      <c r="O1231">
        <f t="shared" si="19"/>
        <v>1</v>
      </c>
    </row>
    <row r="1232" spans="1:15" hidden="1">
      <c r="H1232" t="s">
        <v>7995</v>
      </c>
      <c r="O1232">
        <f t="shared" si="19"/>
        <v>0</v>
      </c>
    </row>
    <row r="1233" spans="1:15" hidden="1">
      <c r="O1233">
        <f t="shared" si="19"/>
        <v>0</v>
      </c>
    </row>
    <row r="1234" spans="1:15" hidden="1">
      <c r="H1234" s="2668" t="s">
        <v>9509</v>
      </c>
      <c r="O1234">
        <f t="shared" si="19"/>
        <v>0</v>
      </c>
    </row>
    <row r="1235" spans="1:15" hidden="1">
      <c r="A1235" s="2669" t="s">
        <v>9451</v>
      </c>
      <c r="B1235" s="2669" t="s">
        <v>5071</v>
      </c>
      <c r="C1235" s="2669" t="s">
        <v>9011</v>
      </c>
      <c r="D1235" s="2669" t="s">
        <v>5071</v>
      </c>
      <c r="E1235" s="2669" t="s">
        <v>7345</v>
      </c>
      <c r="F1235" s="2669" t="s">
        <v>9510</v>
      </c>
      <c r="G1235" s="2669" t="s">
        <v>5311</v>
      </c>
      <c r="H1235" s="2669" t="s">
        <v>5015</v>
      </c>
      <c r="I1235" s="3025">
        <v>32</v>
      </c>
      <c r="J1235" s="3025">
        <v>0</v>
      </c>
      <c r="O1235">
        <f t="shared" si="19"/>
        <v>0</v>
      </c>
    </row>
    <row r="1236" spans="1:15" hidden="1">
      <c r="A1236" s="2669" t="s">
        <v>9451</v>
      </c>
      <c r="B1236" s="2669" t="s">
        <v>5071</v>
      </c>
      <c r="C1236" s="2669" t="s">
        <v>9011</v>
      </c>
      <c r="D1236" s="2669" t="s">
        <v>5071</v>
      </c>
      <c r="E1236" s="2669" t="s">
        <v>7345</v>
      </c>
      <c r="F1236" s="2669" t="s">
        <v>9510</v>
      </c>
      <c r="G1236" s="2669" t="s">
        <v>5297</v>
      </c>
      <c r="H1236" s="2669" t="s">
        <v>5075</v>
      </c>
      <c r="I1236" s="3025">
        <v>0</v>
      </c>
      <c r="J1236" s="3025">
        <v>32</v>
      </c>
      <c r="O1236">
        <f t="shared" si="19"/>
        <v>0</v>
      </c>
    </row>
    <row r="1237" spans="1:15" hidden="1">
      <c r="H1237" t="s">
        <v>7346</v>
      </c>
      <c r="O1237">
        <f t="shared" si="19"/>
        <v>0</v>
      </c>
    </row>
    <row r="1238" spans="1:15" hidden="1">
      <c r="O1238">
        <f t="shared" si="19"/>
        <v>0</v>
      </c>
    </row>
    <row r="1239" spans="1:15" hidden="1">
      <c r="H1239" s="2668" t="s">
        <v>9511</v>
      </c>
      <c r="O1239">
        <f t="shared" si="19"/>
        <v>0</v>
      </c>
    </row>
    <row r="1240" spans="1:15" hidden="1">
      <c r="A1240" s="2669" t="s">
        <v>9451</v>
      </c>
      <c r="B1240" s="2669" t="s">
        <v>5071</v>
      </c>
      <c r="C1240" s="2669" t="s">
        <v>9011</v>
      </c>
      <c r="D1240" s="2669" t="s">
        <v>5071</v>
      </c>
      <c r="E1240" s="2669" t="s">
        <v>7347</v>
      </c>
      <c r="F1240" s="2669" t="s">
        <v>9512</v>
      </c>
      <c r="G1240" s="2669" t="s">
        <v>5311</v>
      </c>
      <c r="H1240" s="2669" t="s">
        <v>5015</v>
      </c>
      <c r="I1240" s="3025">
        <v>80</v>
      </c>
      <c r="J1240" s="3025">
        <v>0</v>
      </c>
      <c r="O1240">
        <f t="shared" si="19"/>
        <v>0</v>
      </c>
    </row>
    <row r="1241" spans="1:15" hidden="1">
      <c r="A1241" s="2669" t="s">
        <v>9451</v>
      </c>
      <c r="B1241" s="2669" t="s">
        <v>5071</v>
      </c>
      <c r="C1241" s="2669" t="s">
        <v>9011</v>
      </c>
      <c r="D1241" s="2669" t="s">
        <v>5071</v>
      </c>
      <c r="E1241" s="2669" t="s">
        <v>7347</v>
      </c>
      <c r="F1241" s="2669" t="s">
        <v>9512</v>
      </c>
      <c r="G1241" s="2669" t="s">
        <v>5304</v>
      </c>
      <c r="H1241" s="2669" t="s">
        <v>5004</v>
      </c>
      <c r="I1241" s="3025">
        <v>40</v>
      </c>
      <c r="J1241" s="3025">
        <v>0</v>
      </c>
      <c r="O1241">
        <f t="shared" si="19"/>
        <v>0</v>
      </c>
    </row>
    <row r="1242" spans="1:15" hidden="1">
      <c r="A1242" s="2669" t="s">
        <v>9451</v>
      </c>
      <c r="B1242" s="2669" t="s">
        <v>5071</v>
      </c>
      <c r="C1242" s="2669" t="s">
        <v>9011</v>
      </c>
      <c r="D1242" s="2669" t="s">
        <v>5071</v>
      </c>
      <c r="E1242" s="2669" t="s">
        <v>7347</v>
      </c>
      <c r="F1242" s="2669" t="s">
        <v>9512</v>
      </c>
      <c r="G1242" s="2669" t="s">
        <v>5297</v>
      </c>
      <c r="H1242" s="2669" t="s">
        <v>5075</v>
      </c>
      <c r="I1242" s="3025">
        <v>0</v>
      </c>
      <c r="J1242" s="3025">
        <v>120</v>
      </c>
      <c r="O1242">
        <f t="shared" si="19"/>
        <v>0</v>
      </c>
    </row>
    <row r="1243" spans="1:15" hidden="1">
      <c r="H1243" t="s">
        <v>7346</v>
      </c>
      <c r="O1243">
        <f t="shared" si="19"/>
        <v>0</v>
      </c>
    </row>
    <row r="1244" spans="1:15" hidden="1">
      <c r="O1244">
        <f t="shared" si="19"/>
        <v>0</v>
      </c>
    </row>
    <row r="1245" spans="1:15" hidden="1">
      <c r="H1245" s="2668" t="s">
        <v>9513</v>
      </c>
      <c r="O1245">
        <f t="shared" si="19"/>
        <v>0</v>
      </c>
    </row>
    <row r="1246" spans="1:15" hidden="1">
      <c r="A1246" s="2669" t="s">
        <v>9451</v>
      </c>
      <c r="B1246" s="2669" t="s">
        <v>5071</v>
      </c>
      <c r="C1246" s="2669" t="s">
        <v>9011</v>
      </c>
      <c r="D1246" s="2669" t="s">
        <v>5071</v>
      </c>
      <c r="E1246" s="2669" t="s">
        <v>7348</v>
      </c>
      <c r="F1246" s="2669" t="s">
        <v>9514</v>
      </c>
      <c r="G1246" s="2669" t="s">
        <v>5311</v>
      </c>
      <c r="H1246" s="2669" t="s">
        <v>5015</v>
      </c>
      <c r="I1246" s="3025">
        <v>645</v>
      </c>
      <c r="J1246" s="3025">
        <v>0</v>
      </c>
      <c r="O1246">
        <f t="shared" si="19"/>
        <v>0</v>
      </c>
    </row>
    <row r="1247" spans="1:15" hidden="1">
      <c r="A1247" s="2669" t="s">
        <v>9451</v>
      </c>
      <c r="B1247" s="2669" t="s">
        <v>5071</v>
      </c>
      <c r="C1247" s="2669" t="s">
        <v>9011</v>
      </c>
      <c r="D1247" s="2669" t="s">
        <v>5071</v>
      </c>
      <c r="E1247" s="2669" t="s">
        <v>7348</v>
      </c>
      <c r="F1247" s="2669" t="s">
        <v>9514</v>
      </c>
      <c r="G1247" s="2669" t="s">
        <v>5304</v>
      </c>
      <c r="H1247" s="2669" t="s">
        <v>5004</v>
      </c>
      <c r="I1247" s="3025">
        <v>345</v>
      </c>
      <c r="J1247" s="3025">
        <v>0</v>
      </c>
      <c r="O1247">
        <f t="shared" si="19"/>
        <v>0</v>
      </c>
    </row>
    <row r="1248" spans="1:15" hidden="1">
      <c r="A1248" s="2669" t="s">
        <v>9451</v>
      </c>
      <c r="B1248" s="2669" t="s">
        <v>5071</v>
      </c>
      <c r="C1248" s="2669" t="s">
        <v>9011</v>
      </c>
      <c r="D1248" s="2669" t="s">
        <v>5071</v>
      </c>
      <c r="E1248" s="2669" t="s">
        <v>7348</v>
      </c>
      <c r="F1248" s="2669" t="s">
        <v>9514</v>
      </c>
      <c r="G1248" s="2669" t="s">
        <v>5297</v>
      </c>
      <c r="H1248" s="2669" t="s">
        <v>5075</v>
      </c>
      <c r="I1248" s="3025">
        <v>0</v>
      </c>
      <c r="J1248" s="3025">
        <v>990</v>
      </c>
      <c r="O1248">
        <f t="shared" si="19"/>
        <v>0</v>
      </c>
    </row>
    <row r="1249" spans="1:15" hidden="1">
      <c r="H1249" t="s">
        <v>7346</v>
      </c>
      <c r="O1249">
        <f t="shared" si="19"/>
        <v>0</v>
      </c>
    </row>
    <row r="1250" spans="1:15" hidden="1">
      <c r="O1250">
        <f t="shared" si="19"/>
        <v>0</v>
      </c>
    </row>
    <row r="1251" spans="1:15" hidden="1">
      <c r="H1251" s="2668" t="s">
        <v>9515</v>
      </c>
      <c r="O1251">
        <f t="shared" si="19"/>
        <v>0</v>
      </c>
    </row>
    <row r="1252" spans="1:15" hidden="1">
      <c r="A1252" s="2669" t="s">
        <v>9451</v>
      </c>
      <c r="B1252" s="2669" t="s">
        <v>5071</v>
      </c>
      <c r="C1252" s="2669" t="s">
        <v>9011</v>
      </c>
      <c r="D1252" s="2669" t="s">
        <v>5071</v>
      </c>
      <c r="E1252" s="2669" t="s">
        <v>7349</v>
      </c>
      <c r="F1252" s="2669" t="s">
        <v>9516</v>
      </c>
      <c r="G1252" s="2669" t="s">
        <v>5311</v>
      </c>
      <c r="H1252" s="2669" t="s">
        <v>5015</v>
      </c>
      <c r="I1252" s="3025">
        <v>405</v>
      </c>
      <c r="J1252" s="3025">
        <v>0</v>
      </c>
      <c r="O1252">
        <f t="shared" si="19"/>
        <v>0</v>
      </c>
    </row>
    <row r="1253" spans="1:15" hidden="1">
      <c r="A1253" s="2669" t="s">
        <v>9451</v>
      </c>
      <c r="B1253" s="2669" t="s">
        <v>5071</v>
      </c>
      <c r="C1253" s="2669" t="s">
        <v>9011</v>
      </c>
      <c r="D1253" s="2669" t="s">
        <v>5071</v>
      </c>
      <c r="E1253" s="2669" t="s">
        <v>7349</v>
      </c>
      <c r="F1253" s="2669" t="s">
        <v>9516</v>
      </c>
      <c r="G1253" s="2669" t="s">
        <v>5297</v>
      </c>
      <c r="H1253" s="2669" t="s">
        <v>5075</v>
      </c>
      <c r="I1253" s="3025">
        <v>0</v>
      </c>
      <c r="J1253" s="3025">
        <v>405</v>
      </c>
      <c r="O1253">
        <f t="shared" si="19"/>
        <v>0</v>
      </c>
    </row>
    <row r="1254" spans="1:15" hidden="1">
      <c r="H1254" t="s">
        <v>7346</v>
      </c>
      <c r="O1254">
        <f t="shared" si="19"/>
        <v>0</v>
      </c>
    </row>
    <row r="1255" spans="1:15" hidden="1">
      <c r="O1255">
        <f t="shared" si="19"/>
        <v>0</v>
      </c>
    </row>
    <row r="1256" spans="1:15" hidden="1">
      <c r="H1256" s="2668" t="s">
        <v>9517</v>
      </c>
      <c r="O1256">
        <f t="shared" si="19"/>
        <v>0</v>
      </c>
    </row>
    <row r="1257" spans="1:15" hidden="1">
      <c r="A1257" s="2669" t="s">
        <v>9451</v>
      </c>
      <c r="B1257" s="2669" t="s">
        <v>5071</v>
      </c>
      <c r="C1257" s="2669" t="s">
        <v>9011</v>
      </c>
      <c r="D1257" s="2669" t="s">
        <v>5071</v>
      </c>
      <c r="E1257" s="2669" t="s">
        <v>7350</v>
      </c>
      <c r="F1257" s="2669" t="s">
        <v>9518</v>
      </c>
      <c r="G1257" s="2669" t="s">
        <v>5311</v>
      </c>
      <c r="H1257" s="2669" t="s">
        <v>5015</v>
      </c>
      <c r="I1257" s="3025">
        <v>1213.42</v>
      </c>
      <c r="J1257" s="3025">
        <v>0</v>
      </c>
      <c r="O1257">
        <f t="shared" si="19"/>
        <v>0</v>
      </c>
    </row>
    <row r="1258" spans="1:15" hidden="1">
      <c r="A1258" s="2669" t="s">
        <v>9451</v>
      </c>
      <c r="B1258" s="2669" t="s">
        <v>5071</v>
      </c>
      <c r="C1258" s="2669" t="s">
        <v>9011</v>
      </c>
      <c r="D1258" s="2669" t="s">
        <v>5071</v>
      </c>
      <c r="E1258" s="2669" t="s">
        <v>7350</v>
      </c>
      <c r="F1258" s="2669" t="s">
        <v>9518</v>
      </c>
      <c r="G1258" s="2669" t="s">
        <v>5297</v>
      </c>
      <c r="H1258" s="2669" t="s">
        <v>5075</v>
      </c>
      <c r="I1258" s="3025">
        <v>0</v>
      </c>
      <c r="J1258" s="3025">
        <v>1213.42</v>
      </c>
      <c r="O1258">
        <f t="shared" si="19"/>
        <v>0</v>
      </c>
    </row>
    <row r="1259" spans="1:15" hidden="1">
      <c r="H1259" t="s">
        <v>7346</v>
      </c>
      <c r="O1259">
        <f t="shared" si="19"/>
        <v>0</v>
      </c>
    </row>
    <row r="1260" spans="1:15" hidden="1">
      <c r="O1260">
        <f t="shared" si="19"/>
        <v>0</v>
      </c>
    </row>
    <row r="1261" spans="1:15" hidden="1">
      <c r="H1261" s="2668" t="s">
        <v>9519</v>
      </c>
      <c r="O1261">
        <f t="shared" si="19"/>
        <v>0</v>
      </c>
    </row>
    <row r="1262" spans="1:15" hidden="1">
      <c r="A1262" s="2669" t="s">
        <v>9451</v>
      </c>
      <c r="B1262" s="2669" t="s">
        <v>5071</v>
      </c>
      <c r="C1262" s="2669" t="s">
        <v>9011</v>
      </c>
      <c r="D1262" s="2669" t="s">
        <v>5071</v>
      </c>
      <c r="E1262" s="2669" t="s">
        <v>7351</v>
      </c>
      <c r="F1262" s="2669" t="s">
        <v>9520</v>
      </c>
      <c r="G1262" s="2669" t="s">
        <v>5311</v>
      </c>
      <c r="H1262" s="2669" t="s">
        <v>5015</v>
      </c>
      <c r="I1262" s="3025">
        <v>345</v>
      </c>
      <c r="J1262" s="3025">
        <v>0</v>
      </c>
      <c r="O1262">
        <f t="shared" si="19"/>
        <v>0</v>
      </c>
    </row>
    <row r="1263" spans="1:15" hidden="1">
      <c r="A1263" s="2669" t="s">
        <v>9451</v>
      </c>
      <c r="B1263" s="2669" t="s">
        <v>5071</v>
      </c>
      <c r="C1263" s="2669" t="s">
        <v>9011</v>
      </c>
      <c r="D1263" s="2669" t="s">
        <v>5071</v>
      </c>
      <c r="E1263" s="2669" t="s">
        <v>7351</v>
      </c>
      <c r="F1263" s="2669" t="s">
        <v>9520</v>
      </c>
      <c r="G1263" s="2669" t="s">
        <v>5297</v>
      </c>
      <c r="H1263" s="2669" t="s">
        <v>5075</v>
      </c>
      <c r="I1263" s="3025">
        <v>0</v>
      </c>
      <c r="J1263" s="3025">
        <v>345</v>
      </c>
      <c r="O1263">
        <f t="shared" si="19"/>
        <v>0</v>
      </c>
    </row>
    <row r="1264" spans="1:15" hidden="1">
      <c r="H1264" t="s">
        <v>7346</v>
      </c>
      <c r="O1264">
        <f t="shared" si="19"/>
        <v>0</v>
      </c>
    </row>
    <row r="1265" spans="1:15" hidden="1">
      <c r="O1265">
        <f t="shared" si="19"/>
        <v>0</v>
      </c>
    </row>
    <row r="1266" spans="1:15" hidden="1">
      <c r="H1266" s="2668" t="s">
        <v>9521</v>
      </c>
      <c r="O1266">
        <f t="shared" si="19"/>
        <v>0</v>
      </c>
    </row>
    <row r="1267" spans="1:15" hidden="1">
      <c r="A1267" s="2669" t="s">
        <v>9451</v>
      </c>
      <c r="B1267" s="2669"/>
      <c r="C1267" s="2669"/>
      <c r="D1267" s="2669" t="s">
        <v>5073</v>
      </c>
      <c r="E1267" s="2669" t="s">
        <v>7352</v>
      </c>
      <c r="F1267" s="2669" t="s">
        <v>9522</v>
      </c>
      <c r="G1267" s="2669" t="s">
        <v>5306</v>
      </c>
      <c r="H1267" s="2669" t="s">
        <v>4937</v>
      </c>
      <c r="I1267" s="3025">
        <v>18267.79</v>
      </c>
      <c r="J1267" s="3025">
        <v>0</v>
      </c>
      <c r="O1267">
        <f t="shared" si="19"/>
        <v>0</v>
      </c>
    </row>
    <row r="1268" spans="1:15" hidden="1">
      <c r="A1268" s="2669" t="s">
        <v>9451</v>
      </c>
      <c r="B1268" s="2669"/>
      <c r="C1268" s="2669"/>
      <c r="D1268" s="2669" t="s">
        <v>5073</v>
      </c>
      <c r="E1268" s="2669" t="s">
        <v>7352</v>
      </c>
      <c r="F1268" s="2669" t="s">
        <v>9522</v>
      </c>
      <c r="G1268" s="2669" t="s">
        <v>5297</v>
      </c>
      <c r="H1268" s="2669" t="s">
        <v>5075</v>
      </c>
      <c r="I1268" s="3025">
        <v>0</v>
      </c>
      <c r="J1268" s="3025">
        <v>18267.79</v>
      </c>
      <c r="O1268">
        <f t="shared" si="19"/>
        <v>0</v>
      </c>
    </row>
    <row r="1269" spans="1:15" hidden="1">
      <c r="H1269" t="s">
        <v>7353</v>
      </c>
      <c r="O1269">
        <f t="shared" si="19"/>
        <v>0</v>
      </c>
    </row>
    <row r="1270" spans="1:15" hidden="1">
      <c r="O1270">
        <f t="shared" si="19"/>
        <v>0</v>
      </c>
    </row>
    <row r="1271" spans="1:15" hidden="1">
      <c r="H1271" s="2668" t="s">
        <v>9523</v>
      </c>
      <c r="O1271">
        <f t="shared" si="19"/>
        <v>0</v>
      </c>
    </row>
    <row r="1272" spans="1:15" hidden="1">
      <c r="A1272" s="2669" t="s">
        <v>9451</v>
      </c>
      <c r="B1272" s="2669" t="s">
        <v>5071</v>
      </c>
      <c r="C1272" s="2669" t="s">
        <v>9011</v>
      </c>
      <c r="D1272" s="2669" t="s">
        <v>5071</v>
      </c>
      <c r="E1272" s="2669" t="s">
        <v>7354</v>
      </c>
      <c r="F1272" s="2669" t="s">
        <v>9524</v>
      </c>
      <c r="G1272" s="2669" t="s">
        <v>5311</v>
      </c>
      <c r="H1272" s="2669" t="s">
        <v>5015</v>
      </c>
      <c r="I1272" s="3025">
        <v>13234.59</v>
      </c>
      <c r="J1272" s="3025">
        <v>0</v>
      </c>
      <c r="O1272">
        <f t="shared" si="19"/>
        <v>0</v>
      </c>
    </row>
    <row r="1273" spans="1:15" hidden="1">
      <c r="A1273" s="2669" t="s">
        <v>9451</v>
      </c>
      <c r="B1273" s="2669" t="s">
        <v>5071</v>
      </c>
      <c r="C1273" s="2669" t="s">
        <v>9011</v>
      </c>
      <c r="D1273" s="2669" t="s">
        <v>5071</v>
      </c>
      <c r="E1273" s="2669" t="s">
        <v>7354</v>
      </c>
      <c r="F1273" s="2669" t="s">
        <v>9524</v>
      </c>
      <c r="G1273" s="2669" t="s">
        <v>5297</v>
      </c>
      <c r="H1273" s="2669" t="s">
        <v>5075</v>
      </c>
      <c r="I1273" s="3025">
        <v>0</v>
      </c>
      <c r="J1273" s="3025">
        <v>13234.59</v>
      </c>
      <c r="O1273">
        <f t="shared" si="19"/>
        <v>0</v>
      </c>
    </row>
    <row r="1274" spans="1:15" hidden="1">
      <c r="H1274" t="s">
        <v>7346</v>
      </c>
      <c r="O1274">
        <f t="shared" si="19"/>
        <v>0</v>
      </c>
    </row>
    <row r="1275" spans="1:15" hidden="1">
      <c r="O1275">
        <f t="shared" si="19"/>
        <v>0</v>
      </c>
    </row>
    <row r="1276" spans="1:15" hidden="1">
      <c r="H1276" s="2668" t="s">
        <v>9525</v>
      </c>
      <c r="O1276">
        <f t="shared" si="19"/>
        <v>0</v>
      </c>
    </row>
    <row r="1277" spans="1:15" hidden="1">
      <c r="A1277" s="2669" t="s">
        <v>9526</v>
      </c>
      <c r="B1277" s="2669" t="s">
        <v>4415</v>
      </c>
      <c r="C1277" s="2669" t="s">
        <v>5059</v>
      </c>
      <c r="D1277" s="2669" t="s">
        <v>4415</v>
      </c>
      <c r="E1277" s="2669" t="s">
        <v>7574</v>
      </c>
      <c r="F1277" s="2669" t="s">
        <v>9527</v>
      </c>
      <c r="G1277" s="2669" t="s">
        <v>5309</v>
      </c>
      <c r="H1277" s="2669" t="s">
        <v>4947</v>
      </c>
      <c r="I1277" s="3025">
        <v>219.78</v>
      </c>
      <c r="J1277" s="3025">
        <v>0</v>
      </c>
      <c r="O1277">
        <f t="shared" si="19"/>
        <v>0</v>
      </c>
    </row>
    <row r="1278" spans="1:15" hidden="1">
      <c r="A1278" s="2669" t="s">
        <v>9526</v>
      </c>
      <c r="B1278" s="2669" t="s">
        <v>4415</v>
      </c>
      <c r="C1278" s="2669" t="s">
        <v>5059</v>
      </c>
      <c r="D1278" s="2669" t="s">
        <v>4415</v>
      </c>
      <c r="E1278" s="2669" t="s">
        <v>7574</v>
      </c>
      <c r="F1278" s="2669" t="s">
        <v>9527</v>
      </c>
      <c r="G1278" s="2669" t="s">
        <v>5303</v>
      </c>
      <c r="H1278" s="2669" t="s">
        <v>5063</v>
      </c>
      <c r="I1278" s="3025">
        <v>0</v>
      </c>
      <c r="J1278" s="3025">
        <v>0</v>
      </c>
      <c r="O1278">
        <f t="shared" si="19"/>
        <v>0</v>
      </c>
    </row>
    <row r="1279" spans="1:15" hidden="1">
      <c r="A1279" s="2669" t="s">
        <v>9526</v>
      </c>
      <c r="B1279" s="2669" t="s">
        <v>4415</v>
      </c>
      <c r="C1279" s="2669" t="s">
        <v>5059</v>
      </c>
      <c r="D1279" s="2669" t="s">
        <v>4415</v>
      </c>
      <c r="E1279" s="2669" t="s">
        <v>7574</v>
      </c>
      <c r="F1279" s="2669" t="s">
        <v>9527</v>
      </c>
      <c r="G1279" s="2669" t="s">
        <v>5311</v>
      </c>
      <c r="H1279" s="2669" t="s">
        <v>5064</v>
      </c>
      <c r="I1279" s="3025">
        <v>0</v>
      </c>
      <c r="J1279" s="3025">
        <v>219.78</v>
      </c>
      <c r="O1279">
        <f t="shared" si="19"/>
        <v>0</v>
      </c>
    </row>
    <row r="1280" spans="1:15" hidden="1">
      <c r="H1280" t="s">
        <v>7575</v>
      </c>
      <c r="O1280">
        <f t="shared" si="19"/>
        <v>0</v>
      </c>
    </row>
    <row r="1281" spans="1:15" hidden="1">
      <c r="O1281">
        <f t="shared" ref="O1281:O1344" si="20">SUMIF(E:E,E1281,N:N)</f>
        <v>0</v>
      </c>
    </row>
    <row r="1282" spans="1:15" hidden="1">
      <c r="H1282" s="2668" t="s">
        <v>9528</v>
      </c>
      <c r="O1282">
        <f t="shared" si="20"/>
        <v>0</v>
      </c>
    </row>
    <row r="1283" spans="1:15" hidden="1">
      <c r="A1283" s="2669" t="s">
        <v>9529</v>
      </c>
      <c r="B1283" s="2669" t="s">
        <v>5169</v>
      </c>
      <c r="C1283" s="2669" t="s">
        <v>5298</v>
      </c>
      <c r="D1283" s="2669" t="s">
        <v>5299</v>
      </c>
      <c r="E1283" s="2669" t="s">
        <v>8492</v>
      </c>
      <c r="F1283" s="2669" t="s">
        <v>9530</v>
      </c>
      <c r="G1283" s="2669" t="s">
        <v>8404</v>
      </c>
      <c r="H1283" s="2669" t="s">
        <v>8405</v>
      </c>
      <c r="I1283" s="3025">
        <v>406.81</v>
      </c>
      <c r="J1283" s="3025">
        <v>0</v>
      </c>
      <c r="O1283">
        <f t="shared" si="20"/>
        <v>1</v>
      </c>
    </row>
    <row r="1284" spans="1:15" hidden="1">
      <c r="A1284" s="2669" t="s">
        <v>9529</v>
      </c>
      <c r="B1284" s="2669" t="s">
        <v>5169</v>
      </c>
      <c r="C1284" s="2669" t="s">
        <v>5298</v>
      </c>
      <c r="D1284" s="2669" t="s">
        <v>5299</v>
      </c>
      <c r="E1284" s="2669" t="s">
        <v>8492</v>
      </c>
      <c r="F1284" s="2669" t="s">
        <v>9530</v>
      </c>
      <c r="G1284" s="2669" t="s">
        <v>8980</v>
      </c>
      <c r="H1284" s="2669" t="s">
        <v>9055</v>
      </c>
      <c r="I1284" s="3025">
        <v>0</v>
      </c>
      <c r="J1284" s="3025">
        <v>406.81</v>
      </c>
      <c r="N1284" s="1460">
        <v>1</v>
      </c>
      <c r="O1284">
        <f t="shared" si="20"/>
        <v>1</v>
      </c>
    </row>
    <row r="1285" spans="1:15" hidden="1">
      <c r="H1285" t="s">
        <v>8493</v>
      </c>
      <c r="O1285">
        <f t="shared" si="20"/>
        <v>0</v>
      </c>
    </row>
    <row r="1286" spans="1:15" hidden="1">
      <c r="O1286">
        <f t="shared" si="20"/>
        <v>0</v>
      </c>
    </row>
    <row r="1287" spans="1:15" hidden="1">
      <c r="H1287" s="2668" t="s">
        <v>9531</v>
      </c>
      <c r="O1287">
        <f t="shared" si="20"/>
        <v>0</v>
      </c>
    </row>
    <row r="1288" spans="1:15" hidden="1">
      <c r="A1288" s="2669" t="s">
        <v>9532</v>
      </c>
      <c r="B1288" s="2669" t="s">
        <v>4415</v>
      </c>
      <c r="C1288" s="2669" t="s">
        <v>5059</v>
      </c>
      <c r="D1288" s="2669" t="s">
        <v>4415</v>
      </c>
      <c r="E1288" s="2669" t="s">
        <v>7776</v>
      </c>
      <c r="F1288" s="2669" t="s">
        <v>9533</v>
      </c>
      <c r="G1288" s="2669" t="s">
        <v>5308</v>
      </c>
      <c r="H1288" s="2669" t="s">
        <v>4921</v>
      </c>
      <c r="I1288" s="3025">
        <v>3.43</v>
      </c>
      <c r="J1288" s="3025">
        <v>0</v>
      </c>
      <c r="O1288">
        <f t="shared" si="20"/>
        <v>0</v>
      </c>
    </row>
    <row r="1289" spans="1:15" hidden="1">
      <c r="A1289" s="2669" t="s">
        <v>9532</v>
      </c>
      <c r="B1289" s="2669" t="s">
        <v>4415</v>
      </c>
      <c r="C1289" s="2669" t="s">
        <v>5059</v>
      </c>
      <c r="D1289" s="2669" t="s">
        <v>4415</v>
      </c>
      <c r="E1289" s="2669" t="s">
        <v>7776</v>
      </c>
      <c r="F1289" s="2669" t="s">
        <v>9533</v>
      </c>
      <c r="G1289" s="2669" t="s">
        <v>5325</v>
      </c>
      <c r="H1289" s="2669" t="s">
        <v>4979</v>
      </c>
      <c r="I1289" s="3025">
        <v>28.57</v>
      </c>
      <c r="J1289" s="3025">
        <v>0</v>
      </c>
      <c r="O1289">
        <f t="shared" si="20"/>
        <v>0</v>
      </c>
    </row>
    <row r="1290" spans="1:15" hidden="1">
      <c r="A1290" s="2669" t="s">
        <v>9532</v>
      </c>
      <c r="B1290" s="2669" t="s">
        <v>4415</v>
      </c>
      <c r="C1290" s="2669" t="s">
        <v>5059</v>
      </c>
      <c r="D1290" s="2669" t="s">
        <v>4415</v>
      </c>
      <c r="E1290" s="2669" t="s">
        <v>7776</v>
      </c>
      <c r="F1290" s="2669" t="s">
        <v>9533</v>
      </c>
      <c r="G1290" s="2669" t="s">
        <v>5303</v>
      </c>
      <c r="H1290" s="2669" t="s">
        <v>5063</v>
      </c>
      <c r="I1290" s="3025">
        <v>0</v>
      </c>
      <c r="J1290" s="3025">
        <v>0</v>
      </c>
      <c r="O1290">
        <f t="shared" si="20"/>
        <v>0</v>
      </c>
    </row>
    <row r="1291" spans="1:15" hidden="1">
      <c r="A1291" s="2669" t="s">
        <v>9532</v>
      </c>
      <c r="B1291" s="2669" t="s">
        <v>4415</v>
      </c>
      <c r="C1291" s="2669" t="s">
        <v>5059</v>
      </c>
      <c r="D1291" s="2669" t="s">
        <v>4415</v>
      </c>
      <c r="E1291" s="2669" t="s">
        <v>7776</v>
      </c>
      <c r="F1291" s="2669" t="s">
        <v>9533</v>
      </c>
      <c r="G1291" s="2669" t="s">
        <v>5311</v>
      </c>
      <c r="H1291" s="2669" t="s">
        <v>5064</v>
      </c>
      <c r="I1291" s="3025">
        <v>0</v>
      </c>
      <c r="J1291" s="3025">
        <v>32</v>
      </c>
      <c r="O1291">
        <f t="shared" si="20"/>
        <v>0</v>
      </c>
    </row>
    <row r="1292" spans="1:15" hidden="1">
      <c r="H1292" t="s">
        <v>7777</v>
      </c>
      <c r="O1292">
        <f t="shared" si="20"/>
        <v>0</v>
      </c>
    </row>
    <row r="1293" spans="1:15" hidden="1">
      <c r="O1293">
        <f t="shared" si="20"/>
        <v>0</v>
      </c>
    </row>
    <row r="1294" spans="1:15" hidden="1">
      <c r="H1294" s="2668" t="s">
        <v>9534</v>
      </c>
      <c r="O1294">
        <f t="shared" si="20"/>
        <v>0</v>
      </c>
    </row>
    <row r="1295" spans="1:15" hidden="1">
      <c r="A1295" s="2669" t="s">
        <v>9535</v>
      </c>
      <c r="B1295" s="2669" t="s">
        <v>4415</v>
      </c>
      <c r="C1295" s="2669" t="s">
        <v>5059</v>
      </c>
      <c r="D1295" s="2669" t="s">
        <v>4415</v>
      </c>
      <c r="E1295" s="2669" t="s">
        <v>7737</v>
      </c>
      <c r="F1295" s="2669" t="s">
        <v>9536</v>
      </c>
      <c r="G1295" s="2669" t="s">
        <v>5343</v>
      </c>
      <c r="H1295" s="2669" t="s">
        <v>4975</v>
      </c>
      <c r="I1295" s="3025">
        <v>405</v>
      </c>
      <c r="J1295" s="3025">
        <v>0</v>
      </c>
      <c r="O1295">
        <f t="shared" si="20"/>
        <v>0</v>
      </c>
    </row>
    <row r="1296" spans="1:15" hidden="1">
      <c r="A1296" s="2669" t="s">
        <v>9535</v>
      </c>
      <c r="B1296" s="2669" t="s">
        <v>4415</v>
      </c>
      <c r="C1296" s="2669" t="s">
        <v>5059</v>
      </c>
      <c r="D1296" s="2669" t="s">
        <v>4415</v>
      </c>
      <c r="E1296" s="2669" t="s">
        <v>7737</v>
      </c>
      <c r="F1296" s="2669" t="s">
        <v>9536</v>
      </c>
      <c r="G1296" s="2669" t="s">
        <v>5303</v>
      </c>
      <c r="H1296" s="2669" t="s">
        <v>5063</v>
      </c>
      <c r="I1296" s="3025">
        <v>0</v>
      </c>
      <c r="J1296" s="3025">
        <v>0</v>
      </c>
      <c r="O1296">
        <f t="shared" si="20"/>
        <v>0</v>
      </c>
    </row>
    <row r="1297" spans="1:15" hidden="1">
      <c r="A1297" s="2669" t="s">
        <v>9535</v>
      </c>
      <c r="B1297" s="2669" t="s">
        <v>4415</v>
      </c>
      <c r="C1297" s="2669" t="s">
        <v>5059</v>
      </c>
      <c r="D1297" s="2669" t="s">
        <v>4415</v>
      </c>
      <c r="E1297" s="2669" t="s">
        <v>7737</v>
      </c>
      <c r="F1297" s="2669" t="s">
        <v>9536</v>
      </c>
      <c r="G1297" s="2669" t="s">
        <v>5311</v>
      </c>
      <c r="H1297" s="2669" t="s">
        <v>5064</v>
      </c>
      <c r="I1297" s="3025">
        <v>0</v>
      </c>
      <c r="J1297" s="3025">
        <v>405</v>
      </c>
      <c r="O1297">
        <f t="shared" si="20"/>
        <v>0</v>
      </c>
    </row>
    <row r="1298" spans="1:15" hidden="1">
      <c r="H1298" t="s">
        <v>7738</v>
      </c>
      <c r="O1298">
        <f t="shared" si="20"/>
        <v>0</v>
      </c>
    </row>
    <row r="1299" spans="1:15" hidden="1">
      <c r="O1299">
        <f t="shared" si="20"/>
        <v>0</v>
      </c>
    </row>
    <row r="1300" spans="1:15" hidden="1">
      <c r="H1300" s="2668" t="s">
        <v>9537</v>
      </c>
      <c r="O1300">
        <f t="shared" si="20"/>
        <v>0</v>
      </c>
    </row>
    <row r="1301" spans="1:15" hidden="1">
      <c r="A1301" s="2669" t="s">
        <v>9538</v>
      </c>
      <c r="B1301" s="2669" t="s">
        <v>4415</v>
      </c>
      <c r="C1301" s="2669" t="s">
        <v>5059</v>
      </c>
      <c r="D1301" s="2669" t="s">
        <v>4415</v>
      </c>
      <c r="E1301" s="2669" t="s">
        <v>7731</v>
      </c>
      <c r="F1301" s="2669" t="s">
        <v>9539</v>
      </c>
      <c r="G1301" s="2669" t="s">
        <v>5343</v>
      </c>
      <c r="H1301" s="2669" t="s">
        <v>4975</v>
      </c>
      <c r="I1301" s="3025">
        <v>285</v>
      </c>
      <c r="J1301" s="3025">
        <v>0</v>
      </c>
      <c r="O1301">
        <f t="shared" si="20"/>
        <v>0</v>
      </c>
    </row>
    <row r="1302" spans="1:15" hidden="1">
      <c r="A1302" s="2669" t="s">
        <v>9538</v>
      </c>
      <c r="B1302" s="2669" t="s">
        <v>4415</v>
      </c>
      <c r="C1302" s="2669" t="s">
        <v>5059</v>
      </c>
      <c r="D1302" s="2669" t="s">
        <v>4415</v>
      </c>
      <c r="E1302" s="2669" t="s">
        <v>7731</v>
      </c>
      <c r="F1302" s="2669" t="s">
        <v>9539</v>
      </c>
      <c r="G1302" s="2669" t="s">
        <v>5303</v>
      </c>
      <c r="H1302" s="2669" t="s">
        <v>5063</v>
      </c>
      <c r="I1302" s="3025">
        <v>0</v>
      </c>
      <c r="J1302" s="3025">
        <v>0</v>
      </c>
      <c r="O1302">
        <f t="shared" si="20"/>
        <v>0</v>
      </c>
    </row>
    <row r="1303" spans="1:15" hidden="1">
      <c r="A1303" s="2669" t="s">
        <v>9538</v>
      </c>
      <c r="B1303" s="2669" t="s">
        <v>4415</v>
      </c>
      <c r="C1303" s="2669" t="s">
        <v>5059</v>
      </c>
      <c r="D1303" s="2669" t="s">
        <v>4415</v>
      </c>
      <c r="E1303" s="2669" t="s">
        <v>7731</v>
      </c>
      <c r="F1303" s="2669" t="s">
        <v>9539</v>
      </c>
      <c r="G1303" s="2669" t="s">
        <v>5311</v>
      </c>
      <c r="H1303" s="2669" t="s">
        <v>5064</v>
      </c>
      <c r="I1303" s="3025">
        <v>0</v>
      </c>
      <c r="J1303" s="3025">
        <v>285</v>
      </c>
      <c r="O1303">
        <f t="shared" si="20"/>
        <v>0</v>
      </c>
    </row>
    <row r="1304" spans="1:15" hidden="1">
      <c r="H1304" t="s">
        <v>7732</v>
      </c>
      <c r="O1304">
        <f t="shared" si="20"/>
        <v>0</v>
      </c>
    </row>
    <row r="1305" spans="1:15" hidden="1">
      <c r="O1305">
        <f t="shared" si="20"/>
        <v>0</v>
      </c>
    </row>
    <row r="1306" spans="1:15" hidden="1">
      <c r="H1306" s="2668" t="s">
        <v>9540</v>
      </c>
      <c r="O1306">
        <f t="shared" si="20"/>
        <v>0</v>
      </c>
    </row>
    <row r="1307" spans="1:15" hidden="1">
      <c r="A1307" s="2669" t="s">
        <v>9538</v>
      </c>
      <c r="B1307" s="2669" t="s">
        <v>4415</v>
      </c>
      <c r="C1307" s="2669" t="s">
        <v>5059</v>
      </c>
      <c r="D1307" s="2669" t="s">
        <v>4415</v>
      </c>
      <c r="E1307" s="2669" t="s">
        <v>7733</v>
      </c>
      <c r="F1307" s="2669" t="s">
        <v>9541</v>
      </c>
      <c r="G1307" s="2669" t="s">
        <v>5343</v>
      </c>
      <c r="H1307" s="2669" t="s">
        <v>4975</v>
      </c>
      <c r="I1307" s="3025">
        <v>360</v>
      </c>
      <c r="J1307" s="3025">
        <v>0</v>
      </c>
      <c r="O1307">
        <f t="shared" si="20"/>
        <v>0</v>
      </c>
    </row>
    <row r="1308" spans="1:15" hidden="1">
      <c r="A1308" s="2669" t="s">
        <v>9538</v>
      </c>
      <c r="B1308" s="2669" t="s">
        <v>4415</v>
      </c>
      <c r="C1308" s="2669" t="s">
        <v>5059</v>
      </c>
      <c r="D1308" s="2669" t="s">
        <v>4415</v>
      </c>
      <c r="E1308" s="2669" t="s">
        <v>7733</v>
      </c>
      <c r="F1308" s="2669" t="s">
        <v>9541</v>
      </c>
      <c r="G1308" s="2669" t="s">
        <v>5303</v>
      </c>
      <c r="H1308" s="2669" t="s">
        <v>5063</v>
      </c>
      <c r="I1308" s="3025">
        <v>0</v>
      </c>
      <c r="J1308" s="3025">
        <v>0</v>
      </c>
      <c r="O1308">
        <f t="shared" si="20"/>
        <v>0</v>
      </c>
    </row>
    <row r="1309" spans="1:15" hidden="1">
      <c r="A1309" s="2669" t="s">
        <v>9538</v>
      </c>
      <c r="B1309" s="2669" t="s">
        <v>4415</v>
      </c>
      <c r="C1309" s="2669" t="s">
        <v>5059</v>
      </c>
      <c r="D1309" s="2669" t="s">
        <v>4415</v>
      </c>
      <c r="E1309" s="2669" t="s">
        <v>7733</v>
      </c>
      <c r="F1309" s="2669" t="s">
        <v>9541</v>
      </c>
      <c r="G1309" s="2669" t="s">
        <v>5311</v>
      </c>
      <c r="H1309" s="2669" t="s">
        <v>5064</v>
      </c>
      <c r="I1309" s="3025">
        <v>0</v>
      </c>
      <c r="J1309" s="3025">
        <v>360</v>
      </c>
      <c r="O1309">
        <f t="shared" si="20"/>
        <v>0</v>
      </c>
    </row>
    <row r="1310" spans="1:15" hidden="1">
      <c r="H1310" t="s">
        <v>7734</v>
      </c>
      <c r="O1310">
        <f t="shared" si="20"/>
        <v>0</v>
      </c>
    </row>
    <row r="1311" spans="1:15" hidden="1">
      <c r="O1311">
        <f t="shared" si="20"/>
        <v>0</v>
      </c>
    </row>
    <row r="1312" spans="1:15" hidden="1">
      <c r="H1312" s="2668" t="s">
        <v>9542</v>
      </c>
      <c r="O1312">
        <f t="shared" si="20"/>
        <v>0</v>
      </c>
    </row>
    <row r="1313" spans="1:15" hidden="1">
      <c r="A1313" s="2669" t="s">
        <v>9538</v>
      </c>
      <c r="B1313" s="2669" t="s">
        <v>4415</v>
      </c>
      <c r="C1313" s="2669" t="s">
        <v>5059</v>
      </c>
      <c r="D1313" s="2669" t="s">
        <v>4415</v>
      </c>
      <c r="E1313" s="2669" t="s">
        <v>7735</v>
      </c>
      <c r="F1313" s="2669" t="s">
        <v>9543</v>
      </c>
      <c r="G1313" s="2669" t="s">
        <v>5343</v>
      </c>
      <c r="H1313" s="2669" t="s">
        <v>4975</v>
      </c>
      <c r="I1313" s="3025">
        <v>345</v>
      </c>
      <c r="J1313" s="3025">
        <v>0</v>
      </c>
      <c r="O1313">
        <f t="shared" si="20"/>
        <v>0</v>
      </c>
    </row>
    <row r="1314" spans="1:15" hidden="1">
      <c r="A1314" s="2669" t="s">
        <v>9538</v>
      </c>
      <c r="B1314" s="2669" t="s">
        <v>4415</v>
      </c>
      <c r="C1314" s="2669" t="s">
        <v>5059</v>
      </c>
      <c r="D1314" s="2669" t="s">
        <v>4415</v>
      </c>
      <c r="E1314" s="2669" t="s">
        <v>7735</v>
      </c>
      <c r="F1314" s="2669" t="s">
        <v>9543</v>
      </c>
      <c r="G1314" s="2669" t="s">
        <v>5303</v>
      </c>
      <c r="H1314" s="2669" t="s">
        <v>5063</v>
      </c>
      <c r="I1314" s="3025">
        <v>0</v>
      </c>
      <c r="J1314" s="3025">
        <v>0</v>
      </c>
      <c r="O1314">
        <f t="shared" si="20"/>
        <v>0</v>
      </c>
    </row>
    <row r="1315" spans="1:15" hidden="1">
      <c r="A1315" s="2669" t="s">
        <v>9538</v>
      </c>
      <c r="B1315" s="2669" t="s">
        <v>4415</v>
      </c>
      <c r="C1315" s="2669" t="s">
        <v>5059</v>
      </c>
      <c r="D1315" s="2669" t="s">
        <v>4415</v>
      </c>
      <c r="E1315" s="2669" t="s">
        <v>7735</v>
      </c>
      <c r="F1315" s="2669" t="s">
        <v>9543</v>
      </c>
      <c r="G1315" s="2669" t="s">
        <v>5311</v>
      </c>
      <c r="H1315" s="2669" t="s">
        <v>5064</v>
      </c>
      <c r="I1315" s="3025">
        <v>0</v>
      </c>
      <c r="J1315" s="3025">
        <v>345</v>
      </c>
      <c r="O1315">
        <f t="shared" si="20"/>
        <v>0</v>
      </c>
    </row>
    <row r="1316" spans="1:15" hidden="1">
      <c r="H1316" t="s">
        <v>7736</v>
      </c>
      <c r="O1316">
        <f t="shared" si="20"/>
        <v>0</v>
      </c>
    </row>
    <row r="1317" spans="1:15" hidden="1">
      <c r="O1317">
        <f t="shared" si="20"/>
        <v>0</v>
      </c>
    </row>
    <row r="1318" spans="1:15" hidden="1">
      <c r="H1318" s="2668" t="s">
        <v>9544</v>
      </c>
      <c r="O1318">
        <f t="shared" si="20"/>
        <v>0</v>
      </c>
    </row>
    <row r="1319" spans="1:15" hidden="1">
      <c r="A1319" s="2669" t="s">
        <v>9538</v>
      </c>
      <c r="B1319" s="2669" t="s">
        <v>5071</v>
      </c>
      <c r="C1319" s="2669" t="s">
        <v>9011</v>
      </c>
      <c r="D1319" s="2669" t="s">
        <v>5071</v>
      </c>
      <c r="E1319" s="2669" t="s">
        <v>9545</v>
      </c>
      <c r="F1319" s="2669" t="s">
        <v>9546</v>
      </c>
      <c r="G1319" s="2669" t="s">
        <v>5311</v>
      </c>
      <c r="H1319" s="2669" t="s">
        <v>5015</v>
      </c>
      <c r="I1319" s="3025">
        <v>525</v>
      </c>
      <c r="J1319" s="3025">
        <v>0</v>
      </c>
      <c r="O1319">
        <f t="shared" si="20"/>
        <v>0</v>
      </c>
    </row>
    <row r="1320" spans="1:15" hidden="1">
      <c r="A1320" s="2669" t="s">
        <v>9538</v>
      </c>
      <c r="B1320" s="2669" t="s">
        <v>5071</v>
      </c>
      <c r="C1320" s="2669" t="s">
        <v>9011</v>
      </c>
      <c r="D1320" s="2669" t="s">
        <v>5071</v>
      </c>
      <c r="E1320" s="2669" t="s">
        <v>9545</v>
      </c>
      <c r="F1320" s="2669" t="s">
        <v>9546</v>
      </c>
      <c r="G1320" s="2669" t="s">
        <v>5305</v>
      </c>
      <c r="H1320" s="2669" t="s">
        <v>9014</v>
      </c>
      <c r="I1320" s="3025">
        <v>0</v>
      </c>
      <c r="J1320" s="3025">
        <v>525</v>
      </c>
      <c r="O1320">
        <f t="shared" si="20"/>
        <v>0</v>
      </c>
    </row>
    <row r="1321" spans="1:15" hidden="1">
      <c r="H1321" t="s">
        <v>9015</v>
      </c>
      <c r="O1321">
        <f t="shared" si="20"/>
        <v>0</v>
      </c>
    </row>
    <row r="1322" spans="1:15" hidden="1">
      <c r="O1322">
        <f t="shared" si="20"/>
        <v>0</v>
      </c>
    </row>
    <row r="1323" spans="1:15" hidden="1">
      <c r="H1323" s="2668" t="s">
        <v>9547</v>
      </c>
      <c r="O1323">
        <f t="shared" si="20"/>
        <v>0</v>
      </c>
    </row>
    <row r="1324" spans="1:15" hidden="1">
      <c r="A1324" s="2669" t="s">
        <v>9548</v>
      </c>
      <c r="B1324" s="2669" t="s">
        <v>4415</v>
      </c>
      <c r="C1324" s="2669" t="s">
        <v>5059</v>
      </c>
      <c r="D1324" s="2669" t="s">
        <v>4415</v>
      </c>
      <c r="E1324" s="2669" t="s">
        <v>7572</v>
      </c>
      <c r="F1324" s="2669" t="s">
        <v>9549</v>
      </c>
      <c r="G1324" s="2669" t="s">
        <v>5309</v>
      </c>
      <c r="H1324" s="2669" t="s">
        <v>4947</v>
      </c>
      <c r="I1324" s="3025">
        <v>841.09</v>
      </c>
      <c r="J1324" s="3025">
        <v>0</v>
      </c>
      <c r="O1324">
        <f t="shared" si="20"/>
        <v>0</v>
      </c>
    </row>
    <row r="1325" spans="1:15" hidden="1">
      <c r="A1325" s="2669" t="s">
        <v>9548</v>
      </c>
      <c r="B1325" s="2669" t="s">
        <v>4415</v>
      </c>
      <c r="C1325" s="2669" t="s">
        <v>5059</v>
      </c>
      <c r="D1325" s="2669" t="s">
        <v>4415</v>
      </c>
      <c r="E1325" s="2669" t="s">
        <v>7572</v>
      </c>
      <c r="F1325" s="2669" t="s">
        <v>9549</v>
      </c>
      <c r="G1325" s="2669" t="s">
        <v>5303</v>
      </c>
      <c r="H1325" s="2669" t="s">
        <v>5063</v>
      </c>
      <c r="I1325" s="3025">
        <v>0</v>
      </c>
      <c r="J1325" s="3025">
        <v>0</v>
      </c>
      <c r="O1325">
        <f t="shared" si="20"/>
        <v>0</v>
      </c>
    </row>
    <row r="1326" spans="1:15" hidden="1">
      <c r="A1326" s="2669" t="s">
        <v>9548</v>
      </c>
      <c r="B1326" s="2669" t="s">
        <v>4415</v>
      </c>
      <c r="C1326" s="2669" t="s">
        <v>5059</v>
      </c>
      <c r="D1326" s="2669" t="s">
        <v>4415</v>
      </c>
      <c r="E1326" s="2669" t="s">
        <v>7572</v>
      </c>
      <c r="F1326" s="2669" t="s">
        <v>9549</v>
      </c>
      <c r="G1326" s="2669" t="s">
        <v>5311</v>
      </c>
      <c r="H1326" s="2669" t="s">
        <v>5064</v>
      </c>
      <c r="I1326" s="3025">
        <v>0</v>
      </c>
      <c r="J1326" s="3025">
        <v>841.09</v>
      </c>
      <c r="O1326">
        <f t="shared" si="20"/>
        <v>0</v>
      </c>
    </row>
    <row r="1327" spans="1:15" hidden="1">
      <c r="H1327" t="s">
        <v>7573</v>
      </c>
      <c r="O1327">
        <f t="shared" si="20"/>
        <v>0</v>
      </c>
    </row>
    <row r="1328" spans="1:15" hidden="1">
      <c r="O1328">
        <f t="shared" si="20"/>
        <v>0</v>
      </c>
    </row>
    <row r="1329" spans="1:15" hidden="1">
      <c r="H1329" s="2668" t="s">
        <v>9550</v>
      </c>
      <c r="O1329">
        <f t="shared" si="20"/>
        <v>0</v>
      </c>
    </row>
    <row r="1330" spans="1:15" hidden="1">
      <c r="A1330" s="2669" t="s">
        <v>9548</v>
      </c>
      <c r="B1330" s="2669" t="s">
        <v>4415</v>
      </c>
      <c r="C1330" s="2669" t="s">
        <v>5059</v>
      </c>
      <c r="D1330" s="2669" t="s">
        <v>4415</v>
      </c>
      <c r="E1330" s="2669" t="s">
        <v>7621</v>
      </c>
      <c r="F1330" s="2669" t="s">
        <v>9551</v>
      </c>
      <c r="G1330" s="2669" t="s">
        <v>5313</v>
      </c>
      <c r="H1330" s="2669" t="s">
        <v>4950</v>
      </c>
      <c r="I1330" s="3025">
        <v>120</v>
      </c>
      <c r="J1330" s="3025">
        <v>0</v>
      </c>
      <c r="O1330">
        <f t="shared" si="20"/>
        <v>0</v>
      </c>
    </row>
    <row r="1331" spans="1:15" hidden="1">
      <c r="A1331" s="2669" t="s">
        <v>9548</v>
      </c>
      <c r="B1331" s="2669" t="s">
        <v>4415</v>
      </c>
      <c r="C1331" s="2669" t="s">
        <v>5059</v>
      </c>
      <c r="D1331" s="2669" t="s">
        <v>4415</v>
      </c>
      <c r="E1331" s="2669" t="s">
        <v>7621</v>
      </c>
      <c r="F1331" s="2669" t="s">
        <v>9551</v>
      </c>
      <c r="G1331" s="2669" t="s">
        <v>5303</v>
      </c>
      <c r="H1331" s="2669" t="s">
        <v>5063</v>
      </c>
      <c r="I1331" s="3025">
        <v>0</v>
      </c>
      <c r="J1331" s="3025">
        <v>0</v>
      </c>
      <c r="O1331">
        <f t="shared" si="20"/>
        <v>0</v>
      </c>
    </row>
    <row r="1332" spans="1:15" hidden="1">
      <c r="A1332" s="2669" t="s">
        <v>9548</v>
      </c>
      <c r="B1332" s="2669" t="s">
        <v>4415</v>
      </c>
      <c r="C1332" s="2669" t="s">
        <v>5059</v>
      </c>
      <c r="D1332" s="2669" t="s">
        <v>4415</v>
      </c>
      <c r="E1332" s="2669" t="s">
        <v>7621</v>
      </c>
      <c r="F1332" s="2669" t="s">
        <v>9551</v>
      </c>
      <c r="G1332" s="2669" t="s">
        <v>5311</v>
      </c>
      <c r="H1332" s="2669" t="s">
        <v>5064</v>
      </c>
      <c r="I1332" s="3025">
        <v>0</v>
      </c>
      <c r="J1332" s="3025">
        <v>120</v>
      </c>
      <c r="O1332">
        <f t="shared" si="20"/>
        <v>0</v>
      </c>
    </row>
    <row r="1333" spans="1:15" hidden="1">
      <c r="H1333" t="s">
        <v>7622</v>
      </c>
      <c r="O1333">
        <f t="shared" si="20"/>
        <v>0</v>
      </c>
    </row>
    <row r="1334" spans="1:15" hidden="1">
      <c r="O1334">
        <f t="shared" si="20"/>
        <v>0</v>
      </c>
    </row>
    <row r="1335" spans="1:15" hidden="1">
      <c r="H1335" s="2668" t="s">
        <v>9552</v>
      </c>
      <c r="O1335">
        <f t="shared" si="20"/>
        <v>0</v>
      </c>
    </row>
    <row r="1336" spans="1:15" hidden="1">
      <c r="A1336" s="2669" t="s">
        <v>9553</v>
      </c>
      <c r="B1336" s="2669" t="s">
        <v>5169</v>
      </c>
      <c r="C1336" s="2669" t="s">
        <v>5298</v>
      </c>
      <c r="D1336" s="2669" t="s">
        <v>5299</v>
      </c>
      <c r="E1336" s="3020" t="s">
        <v>8920</v>
      </c>
      <c r="F1336" s="3020" t="s">
        <v>9554</v>
      </c>
      <c r="G1336" s="3020" t="s">
        <v>8992</v>
      </c>
      <c r="H1336" s="3020" t="s">
        <v>8993</v>
      </c>
      <c r="I1336" s="3025">
        <v>415.39</v>
      </c>
      <c r="J1336" s="3025">
        <v>0</v>
      </c>
      <c r="O1336">
        <f t="shared" si="20"/>
        <v>0</v>
      </c>
    </row>
    <row r="1337" spans="1:15" hidden="1">
      <c r="A1337" s="2669" t="s">
        <v>9553</v>
      </c>
      <c r="B1337" s="2669" t="s">
        <v>5169</v>
      </c>
      <c r="C1337" s="2669" t="s">
        <v>5298</v>
      </c>
      <c r="D1337" s="2669" t="s">
        <v>5299</v>
      </c>
      <c r="E1337" s="2669" t="s">
        <v>8920</v>
      </c>
      <c r="F1337" s="2669" t="s">
        <v>9554</v>
      </c>
      <c r="G1337" s="2669" t="s">
        <v>8784</v>
      </c>
      <c r="H1337" s="2669" t="s">
        <v>9036</v>
      </c>
      <c r="I1337" s="3025">
        <v>0</v>
      </c>
      <c r="J1337" s="3025">
        <v>415.39</v>
      </c>
      <c r="O1337">
        <f t="shared" si="20"/>
        <v>0</v>
      </c>
    </row>
    <row r="1338" spans="1:15" hidden="1">
      <c r="H1338" t="s">
        <v>8921</v>
      </c>
      <c r="O1338">
        <f t="shared" si="20"/>
        <v>0</v>
      </c>
    </row>
    <row r="1339" spans="1:15" hidden="1">
      <c r="O1339">
        <f t="shared" si="20"/>
        <v>0</v>
      </c>
    </row>
    <row r="1340" spans="1:15" hidden="1">
      <c r="H1340" s="2668" t="s">
        <v>9555</v>
      </c>
      <c r="O1340">
        <f t="shared" si="20"/>
        <v>0</v>
      </c>
    </row>
    <row r="1341" spans="1:15" hidden="1">
      <c r="A1341" s="2669" t="s">
        <v>9553</v>
      </c>
      <c r="B1341" s="2669" t="s">
        <v>5169</v>
      </c>
      <c r="C1341" s="2669" t="s">
        <v>5298</v>
      </c>
      <c r="D1341" s="2669" t="s">
        <v>5299</v>
      </c>
      <c r="E1341" s="3020" t="s">
        <v>8922</v>
      </c>
      <c r="F1341" s="3020" t="s">
        <v>9556</v>
      </c>
      <c r="G1341" s="3020" t="s">
        <v>8994</v>
      </c>
      <c r="H1341" s="3020" t="s">
        <v>8995</v>
      </c>
      <c r="I1341" s="3025">
        <v>161.54</v>
      </c>
      <c r="J1341" s="3025">
        <v>0</v>
      </c>
      <c r="O1341">
        <f t="shared" si="20"/>
        <v>0</v>
      </c>
    </row>
    <row r="1342" spans="1:15" hidden="1">
      <c r="A1342" s="2669" t="s">
        <v>9553</v>
      </c>
      <c r="B1342" s="2669" t="s">
        <v>5169</v>
      </c>
      <c r="C1342" s="2669" t="s">
        <v>5298</v>
      </c>
      <c r="D1342" s="2669" t="s">
        <v>5299</v>
      </c>
      <c r="E1342" s="2669" t="s">
        <v>8922</v>
      </c>
      <c r="F1342" s="2669" t="s">
        <v>9556</v>
      </c>
      <c r="G1342" s="2669" t="s">
        <v>8784</v>
      </c>
      <c r="H1342" s="2669" t="s">
        <v>9036</v>
      </c>
      <c r="I1342" s="3025">
        <v>0</v>
      </c>
      <c r="J1342" s="3025">
        <v>161.54</v>
      </c>
      <c r="O1342">
        <f t="shared" si="20"/>
        <v>0</v>
      </c>
    </row>
    <row r="1343" spans="1:15" hidden="1">
      <c r="H1343" t="s">
        <v>8923</v>
      </c>
      <c r="O1343">
        <f t="shared" si="20"/>
        <v>0</v>
      </c>
    </row>
    <row r="1344" spans="1:15" hidden="1">
      <c r="O1344">
        <f t="shared" si="20"/>
        <v>0</v>
      </c>
    </row>
    <row r="1345" spans="1:15" hidden="1">
      <c r="H1345" s="2668" t="s">
        <v>9557</v>
      </c>
      <c r="O1345">
        <f t="shared" ref="O1345:O1408" si="21">SUMIF(E:E,E1345,N:N)</f>
        <v>0</v>
      </c>
    </row>
    <row r="1346" spans="1:15" hidden="1">
      <c r="A1346" s="2669" t="s">
        <v>9553</v>
      </c>
      <c r="B1346" s="2669" t="s">
        <v>5169</v>
      </c>
      <c r="C1346" s="2669" t="s">
        <v>5298</v>
      </c>
      <c r="D1346" s="2669" t="s">
        <v>5299</v>
      </c>
      <c r="E1346" s="3020" t="s">
        <v>8741</v>
      </c>
      <c r="F1346" s="3020" t="s">
        <v>9558</v>
      </c>
      <c r="G1346" s="3020" t="s">
        <v>8994</v>
      </c>
      <c r="H1346" s="3020" t="s">
        <v>8995</v>
      </c>
      <c r="I1346" s="3025">
        <v>143</v>
      </c>
      <c r="J1346" s="3025">
        <v>0</v>
      </c>
      <c r="O1346">
        <f t="shared" si="21"/>
        <v>0</v>
      </c>
    </row>
    <row r="1347" spans="1:15" hidden="1">
      <c r="A1347" s="2669" t="s">
        <v>9553</v>
      </c>
      <c r="B1347" s="2669" t="s">
        <v>5169</v>
      </c>
      <c r="C1347" s="2669" t="s">
        <v>5298</v>
      </c>
      <c r="D1347" s="2669" t="s">
        <v>5299</v>
      </c>
      <c r="E1347" s="2669" t="s">
        <v>8741</v>
      </c>
      <c r="F1347" s="2669" t="s">
        <v>9558</v>
      </c>
      <c r="G1347" s="2669" t="s">
        <v>6121</v>
      </c>
      <c r="H1347" s="2669" t="s">
        <v>6122</v>
      </c>
      <c r="I1347" s="3025">
        <v>18.54</v>
      </c>
      <c r="J1347" s="3025">
        <v>0</v>
      </c>
      <c r="O1347">
        <f t="shared" si="21"/>
        <v>0</v>
      </c>
    </row>
    <row r="1348" spans="1:15" hidden="1">
      <c r="A1348" s="2669" t="s">
        <v>9553</v>
      </c>
      <c r="B1348" s="2669" t="s">
        <v>5169</v>
      </c>
      <c r="C1348" s="2669" t="s">
        <v>5298</v>
      </c>
      <c r="D1348" s="2669" t="s">
        <v>5299</v>
      </c>
      <c r="E1348" s="2669" t="s">
        <v>8741</v>
      </c>
      <c r="F1348" s="2669" t="s">
        <v>9558</v>
      </c>
      <c r="G1348" s="2669" t="s">
        <v>8784</v>
      </c>
      <c r="H1348" s="2669" t="s">
        <v>9036</v>
      </c>
      <c r="I1348" s="3025">
        <v>0</v>
      </c>
      <c r="J1348" s="3025">
        <v>161.54</v>
      </c>
      <c r="O1348">
        <f t="shared" si="21"/>
        <v>0</v>
      </c>
    </row>
    <row r="1349" spans="1:15" hidden="1">
      <c r="H1349" t="s">
        <v>8742</v>
      </c>
      <c r="O1349">
        <f t="shared" si="21"/>
        <v>0</v>
      </c>
    </row>
    <row r="1350" spans="1:15" hidden="1">
      <c r="O1350">
        <f t="shared" si="21"/>
        <v>0</v>
      </c>
    </row>
    <row r="1351" spans="1:15" hidden="1">
      <c r="H1351" s="2668" t="s">
        <v>9559</v>
      </c>
      <c r="O1351">
        <f t="shared" si="21"/>
        <v>0</v>
      </c>
    </row>
    <row r="1352" spans="1:15" hidden="1">
      <c r="A1352" s="2669" t="s">
        <v>9553</v>
      </c>
      <c r="B1352" s="2669" t="s">
        <v>5169</v>
      </c>
      <c r="C1352" s="2669" t="s">
        <v>5298</v>
      </c>
      <c r="D1352" s="2669" t="s">
        <v>5299</v>
      </c>
      <c r="E1352" s="3020" t="s">
        <v>8924</v>
      </c>
      <c r="F1352" s="3020" t="s">
        <v>9560</v>
      </c>
      <c r="G1352" s="3020" t="s">
        <v>9000</v>
      </c>
      <c r="H1352" s="3020" t="s">
        <v>1131</v>
      </c>
      <c r="I1352" s="3025">
        <v>360.91</v>
      </c>
      <c r="J1352" s="3025">
        <v>0</v>
      </c>
      <c r="O1352">
        <f t="shared" si="21"/>
        <v>0</v>
      </c>
    </row>
    <row r="1353" spans="1:15" hidden="1">
      <c r="A1353" s="2669" t="s">
        <v>9553</v>
      </c>
      <c r="B1353" s="2669" t="s">
        <v>5169</v>
      </c>
      <c r="C1353" s="2669" t="s">
        <v>5298</v>
      </c>
      <c r="D1353" s="2669" t="s">
        <v>5299</v>
      </c>
      <c r="E1353" s="2669" t="s">
        <v>8924</v>
      </c>
      <c r="F1353" s="2669" t="s">
        <v>9560</v>
      </c>
      <c r="G1353" s="2669" t="s">
        <v>8784</v>
      </c>
      <c r="H1353" s="2669" t="s">
        <v>9036</v>
      </c>
      <c r="I1353" s="3025">
        <v>0</v>
      </c>
      <c r="J1353" s="3025">
        <v>360.91</v>
      </c>
      <c r="O1353">
        <f t="shared" si="21"/>
        <v>0</v>
      </c>
    </row>
    <row r="1354" spans="1:15" hidden="1">
      <c r="H1354" t="s">
        <v>8925</v>
      </c>
      <c r="O1354">
        <f t="shared" si="21"/>
        <v>0</v>
      </c>
    </row>
    <row r="1355" spans="1:15" hidden="1">
      <c r="O1355">
        <f t="shared" si="21"/>
        <v>0</v>
      </c>
    </row>
    <row r="1356" spans="1:15" hidden="1">
      <c r="H1356" s="2668" t="s">
        <v>9561</v>
      </c>
      <c r="O1356">
        <f t="shared" si="21"/>
        <v>0</v>
      </c>
    </row>
    <row r="1357" spans="1:15" hidden="1">
      <c r="A1357" s="2669" t="s">
        <v>9553</v>
      </c>
      <c r="B1357" s="2669" t="s">
        <v>5169</v>
      </c>
      <c r="C1357" s="2669" t="s">
        <v>5298</v>
      </c>
      <c r="D1357" s="2669" t="s">
        <v>5299</v>
      </c>
      <c r="E1357" s="3020" t="s">
        <v>8745</v>
      </c>
      <c r="F1357" s="3020" t="s">
        <v>9562</v>
      </c>
      <c r="G1357" s="3020" t="s">
        <v>9000</v>
      </c>
      <c r="H1357" s="3020" t="s">
        <v>1131</v>
      </c>
      <c r="I1357" s="3025">
        <v>339.1</v>
      </c>
      <c r="J1357" s="3025">
        <v>0</v>
      </c>
      <c r="O1357">
        <f t="shared" si="21"/>
        <v>0</v>
      </c>
    </row>
    <row r="1358" spans="1:15" hidden="1">
      <c r="A1358" s="2669" t="s">
        <v>9553</v>
      </c>
      <c r="B1358" s="2669" t="s">
        <v>5169</v>
      </c>
      <c r="C1358" s="2669" t="s">
        <v>5298</v>
      </c>
      <c r="D1358" s="2669" t="s">
        <v>5299</v>
      </c>
      <c r="E1358" s="2669" t="s">
        <v>8745</v>
      </c>
      <c r="F1358" s="2669" t="s">
        <v>9562</v>
      </c>
      <c r="G1358" s="2669" t="s">
        <v>6121</v>
      </c>
      <c r="H1358" s="2669" t="s">
        <v>6122</v>
      </c>
      <c r="I1358" s="3025">
        <v>21.81</v>
      </c>
      <c r="J1358" s="3025">
        <v>0</v>
      </c>
      <c r="O1358">
        <f t="shared" si="21"/>
        <v>0</v>
      </c>
    </row>
    <row r="1359" spans="1:15" hidden="1">
      <c r="A1359" s="2669" t="s">
        <v>9553</v>
      </c>
      <c r="B1359" s="2669" t="s">
        <v>5169</v>
      </c>
      <c r="C1359" s="2669" t="s">
        <v>5298</v>
      </c>
      <c r="D1359" s="2669" t="s">
        <v>5299</v>
      </c>
      <c r="E1359" s="2669" t="s">
        <v>8745</v>
      </c>
      <c r="F1359" s="2669" t="s">
        <v>9562</v>
      </c>
      <c r="G1359" s="2669" t="s">
        <v>8784</v>
      </c>
      <c r="H1359" s="2669" t="s">
        <v>9036</v>
      </c>
      <c r="I1359" s="3025">
        <v>0</v>
      </c>
      <c r="J1359" s="3025">
        <v>360.91</v>
      </c>
      <c r="O1359">
        <f t="shared" si="21"/>
        <v>0</v>
      </c>
    </row>
    <row r="1360" spans="1:15" hidden="1">
      <c r="H1360" t="s">
        <v>8746</v>
      </c>
      <c r="O1360">
        <f t="shared" si="21"/>
        <v>0</v>
      </c>
    </row>
    <row r="1361" spans="1:15" hidden="1">
      <c r="O1361">
        <f t="shared" si="21"/>
        <v>0</v>
      </c>
    </row>
    <row r="1362" spans="1:15" hidden="1">
      <c r="H1362" s="2668" t="s">
        <v>9563</v>
      </c>
      <c r="O1362">
        <f t="shared" si="21"/>
        <v>0</v>
      </c>
    </row>
    <row r="1363" spans="1:15" hidden="1">
      <c r="A1363" s="2669" t="s">
        <v>9553</v>
      </c>
      <c r="B1363" s="2669" t="s">
        <v>5169</v>
      </c>
      <c r="C1363" s="2669" t="s">
        <v>5298</v>
      </c>
      <c r="D1363" s="2669" t="s">
        <v>5299</v>
      </c>
      <c r="E1363" s="3020" t="s">
        <v>8926</v>
      </c>
      <c r="F1363" s="3020" t="s">
        <v>9564</v>
      </c>
      <c r="G1363" s="3020" t="s">
        <v>8998</v>
      </c>
      <c r="H1363" s="3020" t="s">
        <v>8999</v>
      </c>
      <c r="I1363" s="3025">
        <v>131.81</v>
      </c>
      <c r="J1363" s="3025">
        <v>0</v>
      </c>
      <c r="O1363">
        <f t="shared" si="21"/>
        <v>0</v>
      </c>
    </row>
    <row r="1364" spans="1:15" hidden="1">
      <c r="A1364" s="2669" t="s">
        <v>9553</v>
      </c>
      <c r="B1364" s="2669" t="s">
        <v>5169</v>
      </c>
      <c r="C1364" s="2669" t="s">
        <v>5298</v>
      </c>
      <c r="D1364" s="2669" t="s">
        <v>5299</v>
      </c>
      <c r="E1364" s="2669" t="s">
        <v>8926</v>
      </c>
      <c r="F1364" s="2669" t="s">
        <v>9564</v>
      </c>
      <c r="G1364" s="2669" t="s">
        <v>8784</v>
      </c>
      <c r="H1364" s="2669" t="s">
        <v>9036</v>
      </c>
      <c r="I1364" s="3025">
        <v>0</v>
      </c>
      <c r="J1364" s="3025">
        <v>131.81</v>
      </c>
      <c r="O1364">
        <f t="shared" si="21"/>
        <v>0</v>
      </c>
    </row>
    <row r="1365" spans="1:15" hidden="1">
      <c r="H1365" t="s">
        <v>8927</v>
      </c>
      <c r="O1365">
        <f t="shared" si="21"/>
        <v>0</v>
      </c>
    </row>
    <row r="1366" spans="1:15" hidden="1">
      <c r="O1366">
        <f t="shared" si="21"/>
        <v>0</v>
      </c>
    </row>
    <row r="1367" spans="1:15" hidden="1">
      <c r="H1367" s="2668" t="s">
        <v>9565</v>
      </c>
      <c r="O1367">
        <f t="shared" si="21"/>
        <v>0</v>
      </c>
    </row>
    <row r="1368" spans="1:15" hidden="1">
      <c r="A1368" s="2669" t="s">
        <v>9553</v>
      </c>
      <c r="B1368" s="2669" t="s">
        <v>5169</v>
      </c>
      <c r="C1368" s="2669" t="s">
        <v>5298</v>
      </c>
      <c r="D1368" s="2669" t="s">
        <v>5299</v>
      </c>
      <c r="E1368" s="3020" t="s">
        <v>8747</v>
      </c>
      <c r="F1368" s="3020" t="s">
        <v>9566</v>
      </c>
      <c r="G1368" s="3020" t="s">
        <v>8998</v>
      </c>
      <c r="H1368" s="3020" t="s">
        <v>8999</v>
      </c>
      <c r="I1368" s="3025">
        <v>113.31</v>
      </c>
      <c r="J1368" s="3025">
        <v>0</v>
      </c>
      <c r="O1368">
        <f t="shared" si="21"/>
        <v>0</v>
      </c>
    </row>
    <row r="1369" spans="1:15" hidden="1">
      <c r="A1369" s="2669" t="s">
        <v>9553</v>
      </c>
      <c r="B1369" s="2669" t="s">
        <v>5169</v>
      </c>
      <c r="C1369" s="2669" t="s">
        <v>5298</v>
      </c>
      <c r="D1369" s="2669" t="s">
        <v>5299</v>
      </c>
      <c r="E1369" s="2669" t="s">
        <v>8747</v>
      </c>
      <c r="F1369" s="2669" t="s">
        <v>9566</v>
      </c>
      <c r="G1369" s="2669" t="s">
        <v>6121</v>
      </c>
      <c r="H1369" s="2669" t="s">
        <v>6122</v>
      </c>
      <c r="I1369" s="3025">
        <v>18.5</v>
      </c>
      <c r="J1369" s="3025">
        <v>0</v>
      </c>
      <c r="O1369">
        <f t="shared" si="21"/>
        <v>0</v>
      </c>
    </row>
    <row r="1370" spans="1:15" hidden="1">
      <c r="A1370" s="2669" t="s">
        <v>9553</v>
      </c>
      <c r="B1370" s="2669" t="s">
        <v>5169</v>
      </c>
      <c r="C1370" s="2669" t="s">
        <v>5298</v>
      </c>
      <c r="D1370" s="2669" t="s">
        <v>5299</v>
      </c>
      <c r="E1370" s="2669" t="s">
        <v>8747</v>
      </c>
      <c r="F1370" s="2669" t="s">
        <v>9566</v>
      </c>
      <c r="G1370" s="2669" t="s">
        <v>8784</v>
      </c>
      <c r="H1370" s="2669" t="s">
        <v>9036</v>
      </c>
      <c r="I1370" s="3025">
        <v>0</v>
      </c>
      <c r="J1370" s="3025">
        <v>131.81</v>
      </c>
      <c r="O1370">
        <f t="shared" si="21"/>
        <v>0</v>
      </c>
    </row>
    <row r="1371" spans="1:15" hidden="1">
      <c r="H1371" t="s">
        <v>8748</v>
      </c>
      <c r="O1371">
        <f t="shared" si="21"/>
        <v>0</v>
      </c>
    </row>
    <row r="1372" spans="1:15" hidden="1">
      <c r="O1372">
        <f t="shared" si="21"/>
        <v>0</v>
      </c>
    </row>
    <row r="1373" spans="1:15" hidden="1">
      <c r="H1373" s="2668" t="s">
        <v>9567</v>
      </c>
      <c r="O1373">
        <f t="shared" si="21"/>
        <v>0</v>
      </c>
    </row>
    <row r="1374" spans="1:15" hidden="1">
      <c r="A1374" s="2669" t="s">
        <v>9553</v>
      </c>
      <c r="B1374" s="2669" t="s">
        <v>5169</v>
      </c>
      <c r="C1374" s="2669" t="s">
        <v>5298</v>
      </c>
      <c r="D1374" s="2669" t="s">
        <v>5299</v>
      </c>
      <c r="E1374" s="3020" t="s">
        <v>8928</v>
      </c>
      <c r="F1374" s="3020" t="s">
        <v>9568</v>
      </c>
      <c r="G1374" s="3020" t="s">
        <v>8996</v>
      </c>
      <c r="H1374" s="3020" t="s">
        <v>8997</v>
      </c>
      <c r="I1374" s="3025">
        <v>159.44999999999999</v>
      </c>
      <c r="J1374" s="3025">
        <v>0</v>
      </c>
      <c r="O1374">
        <f t="shared" si="21"/>
        <v>0</v>
      </c>
    </row>
    <row r="1375" spans="1:15" hidden="1">
      <c r="A1375" s="2669" t="s">
        <v>9553</v>
      </c>
      <c r="B1375" s="2669" t="s">
        <v>5169</v>
      </c>
      <c r="C1375" s="2669" t="s">
        <v>5298</v>
      </c>
      <c r="D1375" s="2669" t="s">
        <v>5299</v>
      </c>
      <c r="E1375" s="2669" t="s">
        <v>8928</v>
      </c>
      <c r="F1375" s="2669" t="s">
        <v>9568</v>
      </c>
      <c r="G1375" s="2669" t="s">
        <v>8784</v>
      </c>
      <c r="H1375" s="2669" t="s">
        <v>9036</v>
      </c>
      <c r="I1375" s="3025">
        <v>0</v>
      </c>
      <c r="J1375" s="3025">
        <v>159.44999999999999</v>
      </c>
      <c r="O1375">
        <f t="shared" si="21"/>
        <v>0</v>
      </c>
    </row>
    <row r="1376" spans="1:15" hidden="1">
      <c r="H1376" t="s">
        <v>8929</v>
      </c>
      <c r="O1376">
        <f t="shared" si="21"/>
        <v>0</v>
      </c>
    </row>
    <row r="1377" spans="1:15" hidden="1">
      <c r="O1377">
        <f t="shared" si="21"/>
        <v>0</v>
      </c>
    </row>
    <row r="1378" spans="1:15" hidden="1">
      <c r="H1378" s="2668" t="s">
        <v>9569</v>
      </c>
      <c r="O1378">
        <f t="shared" si="21"/>
        <v>0</v>
      </c>
    </row>
    <row r="1379" spans="1:15" hidden="1">
      <c r="A1379" s="2669" t="s">
        <v>9553</v>
      </c>
      <c r="B1379" s="2669" t="s">
        <v>5169</v>
      </c>
      <c r="C1379" s="2669" t="s">
        <v>5298</v>
      </c>
      <c r="D1379" s="2669" t="s">
        <v>5299</v>
      </c>
      <c r="E1379" s="3020" t="s">
        <v>8743</v>
      </c>
      <c r="F1379" s="3020" t="s">
        <v>9570</v>
      </c>
      <c r="G1379" s="3020" t="s">
        <v>8996</v>
      </c>
      <c r="H1379" s="3020" t="s">
        <v>8997</v>
      </c>
      <c r="I1379" s="3025">
        <v>140.55000000000001</v>
      </c>
      <c r="J1379" s="3025">
        <v>0</v>
      </c>
      <c r="O1379">
        <f t="shared" si="21"/>
        <v>0</v>
      </c>
    </row>
    <row r="1380" spans="1:15" hidden="1">
      <c r="A1380" s="2669" t="s">
        <v>9553</v>
      </c>
      <c r="B1380" s="2669" t="s">
        <v>5169</v>
      </c>
      <c r="C1380" s="2669" t="s">
        <v>5298</v>
      </c>
      <c r="D1380" s="2669" t="s">
        <v>5299</v>
      </c>
      <c r="E1380" s="2669" t="s">
        <v>8743</v>
      </c>
      <c r="F1380" s="2669" t="s">
        <v>9570</v>
      </c>
      <c r="G1380" s="2669" t="s">
        <v>6121</v>
      </c>
      <c r="H1380" s="2669" t="s">
        <v>6122</v>
      </c>
      <c r="I1380" s="3025">
        <v>18.899999999999999</v>
      </c>
      <c r="J1380" s="3025">
        <v>0</v>
      </c>
      <c r="O1380">
        <f t="shared" si="21"/>
        <v>0</v>
      </c>
    </row>
    <row r="1381" spans="1:15" hidden="1">
      <c r="A1381" s="2669" t="s">
        <v>9553</v>
      </c>
      <c r="B1381" s="2669" t="s">
        <v>5169</v>
      </c>
      <c r="C1381" s="2669" t="s">
        <v>5298</v>
      </c>
      <c r="D1381" s="2669" t="s">
        <v>5299</v>
      </c>
      <c r="E1381" s="2669" t="s">
        <v>8743</v>
      </c>
      <c r="F1381" s="2669" t="s">
        <v>9570</v>
      </c>
      <c r="G1381" s="2669" t="s">
        <v>8784</v>
      </c>
      <c r="H1381" s="2669" t="s">
        <v>9036</v>
      </c>
      <c r="I1381" s="3025">
        <v>0</v>
      </c>
      <c r="J1381" s="3025">
        <v>159.44999999999999</v>
      </c>
      <c r="O1381">
        <f t="shared" si="21"/>
        <v>0</v>
      </c>
    </row>
    <row r="1382" spans="1:15" hidden="1">
      <c r="H1382" t="s">
        <v>8744</v>
      </c>
      <c r="O1382">
        <f t="shared" si="21"/>
        <v>0</v>
      </c>
    </row>
    <row r="1383" spans="1:15" hidden="1">
      <c r="O1383">
        <f t="shared" si="21"/>
        <v>0</v>
      </c>
    </row>
    <row r="1384" spans="1:15" hidden="1">
      <c r="H1384" s="2668" t="s">
        <v>9571</v>
      </c>
      <c r="O1384">
        <f t="shared" si="21"/>
        <v>0</v>
      </c>
    </row>
    <row r="1385" spans="1:15" hidden="1">
      <c r="A1385" s="2669" t="s">
        <v>9553</v>
      </c>
      <c r="B1385" s="2669" t="s">
        <v>5169</v>
      </c>
      <c r="C1385" s="2669" t="s">
        <v>5298</v>
      </c>
      <c r="D1385" s="2669" t="s">
        <v>5299</v>
      </c>
      <c r="E1385" s="2669" t="s">
        <v>8488</v>
      </c>
      <c r="F1385" s="2669" t="s">
        <v>9572</v>
      </c>
      <c r="G1385" s="2669" t="s">
        <v>8404</v>
      </c>
      <c r="H1385" s="2669" t="s">
        <v>8405</v>
      </c>
      <c r="I1385" s="3025">
        <v>406.81</v>
      </c>
      <c r="J1385" s="3025">
        <v>0</v>
      </c>
      <c r="O1385">
        <f t="shared" si="21"/>
        <v>1</v>
      </c>
    </row>
    <row r="1386" spans="1:15" hidden="1">
      <c r="A1386" s="2669" t="s">
        <v>9553</v>
      </c>
      <c r="B1386" s="2669" t="s">
        <v>5169</v>
      </c>
      <c r="C1386" s="2669" t="s">
        <v>5298</v>
      </c>
      <c r="D1386" s="2669" t="s">
        <v>5299</v>
      </c>
      <c r="E1386" s="2669" t="s">
        <v>8488</v>
      </c>
      <c r="F1386" s="2669" t="s">
        <v>9572</v>
      </c>
      <c r="G1386" s="2669" t="s">
        <v>8980</v>
      </c>
      <c r="H1386" s="2669" t="s">
        <v>9055</v>
      </c>
      <c r="I1386" s="3025">
        <v>0</v>
      </c>
      <c r="J1386" s="3025">
        <v>406.81</v>
      </c>
      <c r="N1386" s="1460">
        <v>1</v>
      </c>
      <c r="O1386">
        <f t="shared" si="21"/>
        <v>1</v>
      </c>
    </row>
    <row r="1387" spans="1:15" hidden="1">
      <c r="H1387" t="s">
        <v>8489</v>
      </c>
      <c r="O1387">
        <f t="shared" si="21"/>
        <v>0</v>
      </c>
    </row>
    <row r="1388" spans="1:15" hidden="1">
      <c r="O1388">
        <f t="shared" si="21"/>
        <v>0</v>
      </c>
    </row>
    <row r="1389" spans="1:15" hidden="1">
      <c r="H1389" s="2668" t="s">
        <v>9573</v>
      </c>
      <c r="O1389">
        <f t="shared" si="21"/>
        <v>0</v>
      </c>
    </row>
    <row r="1390" spans="1:15" hidden="1">
      <c r="A1390" s="2669" t="s">
        <v>9553</v>
      </c>
      <c r="B1390" s="2669" t="s">
        <v>5169</v>
      </c>
      <c r="C1390" s="2669" t="s">
        <v>5298</v>
      </c>
      <c r="D1390" s="2669" t="s">
        <v>5299</v>
      </c>
      <c r="E1390" s="2669" t="s">
        <v>8490</v>
      </c>
      <c r="F1390" s="2669" t="s">
        <v>9574</v>
      </c>
      <c r="G1390" s="2669" t="s">
        <v>8404</v>
      </c>
      <c r="H1390" s="2669" t="s">
        <v>8405</v>
      </c>
      <c r="I1390" s="3025">
        <v>406.81</v>
      </c>
      <c r="J1390" s="3025">
        <v>0</v>
      </c>
      <c r="O1390">
        <f t="shared" si="21"/>
        <v>1</v>
      </c>
    </row>
    <row r="1391" spans="1:15" hidden="1">
      <c r="A1391" s="2669" t="s">
        <v>9553</v>
      </c>
      <c r="B1391" s="2669" t="s">
        <v>5169</v>
      </c>
      <c r="C1391" s="2669" t="s">
        <v>5298</v>
      </c>
      <c r="D1391" s="2669" t="s">
        <v>5299</v>
      </c>
      <c r="E1391" s="2669" t="s">
        <v>8490</v>
      </c>
      <c r="F1391" s="2669" t="s">
        <v>9574</v>
      </c>
      <c r="G1391" s="2669" t="s">
        <v>8980</v>
      </c>
      <c r="H1391" s="2669" t="s">
        <v>9055</v>
      </c>
      <c r="I1391" s="3025">
        <v>0</v>
      </c>
      <c r="J1391" s="3025">
        <v>406.81</v>
      </c>
      <c r="N1391" s="1460">
        <v>1</v>
      </c>
      <c r="O1391">
        <f t="shared" si="21"/>
        <v>1</v>
      </c>
    </row>
    <row r="1392" spans="1:15" hidden="1">
      <c r="H1392" t="s">
        <v>8491</v>
      </c>
      <c r="O1392">
        <f t="shared" si="21"/>
        <v>0</v>
      </c>
    </row>
    <row r="1393" spans="1:15" hidden="1">
      <c r="O1393">
        <f t="shared" si="21"/>
        <v>0</v>
      </c>
    </row>
    <row r="1394" spans="1:15" hidden="1">
      <c r="H1394" s="2668" t="s">
        <v>9575</v>
      </c>
      <c r="O1394">
        <f t="shared" si="21"/>
        <v>0</v>
      </c>
    </row>
    <row r="1395" spans="1:15" hidden="1">
      <c r="A1395" s="2669" t="s">
        <v>9553</v>
      </c>
      <c r="B1395" s="2669" t="s">
        <v>5169</v>
      </c>
      <c r="C1395" s="2669" t="s">
        <v>5298</v>
      </c>
      <c r="D1395" s="2669" t="s">
        <v>5299</v>
      </c>
      <c r="E1395" s="2669" t="s">
        <v>8380</v>
      </c>
      <c r="F1395" s="2669" t="s">
        <v>9576</v>
      </c>
      <c r="G1395" s="2669" t="s">
        <v>8338</v>
      </c>
      <c r="H1395" s="2669" t="s">
        <v>8339</v>
      </c>
      <c r="I1395" s="3025">
        <v>395.43</v>
      </c>
      <c r="J1395" s="3025">
        <v>0</v>
      </c>
      <c r="O1395">
        <f t="shared" si="21"/>
        <v>1</v>
      </c>
    </row>
    <row r="1396" spans="1:15" hidden="1">
      <c r="A1396" s="2669" t="s">
        <v>9553</v>
      </c>
      <c r="B1396" s="2669" t="s">
        <v>5169</v>
      </c>
      <c r="C1396" s="2669" t="s">
        <v>5298</v>
      </c>
      <c r="D1396" s="2669" t="s">
        <v>5299</v>
      </c>
      <c r="E1396" s="2669" t="s">
        <v>8380</v>
      </c>
      <c r="F1396" s="2669" t="s">
        <v>9576</v>
      </c>
      <c r="G1396" s="2669" t="s">
        <v>8980</v>
      </c>
      <c r="H1396" s="2669" t="s">
        <v>9055</v>
      </c>
      <c r="I1396" s="3025">
        <v>0</v>
      </c>
      <c r="J1396" s="3025">
        <v>395.43</v>
      </c>
      <c r="N1396" s="1460">
        <v>1</v>
      </c>
      <c r="O1396">
        <f t="shared" si="21"/>
        <v>1</v>
      </c>
    </row>
    <row r="1397" spans="1:15" hidden="1">
      <c r="H1397" t="s">
        <v>8381</v>
      </c>
      <c r="O1397">
        <f t="shared" si="21"/>
        <v>0</v>
      </c>
    </row>
    <row r="1398" spans="1:15" hidden="1">
      <c r="O1398">
        <f t="shared" si="21"/>
        <v>0</v>
      </c>
    </row>
    <row r="1399" spans="1:15" hidden="1">
      <c r="H1399" s="2668" t="s">
        <v>9577</v>
      </c>
      <c r="O1399">
        <f t="shared" si="21"/>
        <v>0</v>
      </c>
    </row>
    <row r="1400" spans="1:15" hidden="1">
      <c r="A1400" s="2669" t="s">
        <v>9553</v>
      </c>
      <c r="B1400" s="2669" t="s">
        <v>5169</v>
      </c>
      <c r="C1400" s="2669" t="s">
        <v>5298</v>
      </c>
      <c r="D1400" s="2669" t="s">
        <v>5299</v>
      </c>
      <c r="E1400" s="2669" t="s">
        <v>8314</v>
      </c>
      <c r="F1400" s="2669" t="s">
        <v>9578</v>
      </c>
      <c r="G1400" s="2669" t="s">
        <v>8287</v>
      </c>
      <c r="H1400" s="2669" t="s">
        <v>8288</v>
      </c>
      <c r="I1400" s="3025">
        <v>425.5</v>
      </c>
      <c r="J1400" s="3025">
        <v>0</v>
      </c>
      <c r="O1400">
        <f t="shared" si="21"/>
        <v>1</v>
      </c>
    </row>
    <row r="1401" spans="1:15" hidden="1">
      <c r="A1401" s="2669" t="s">
        <v>9553</v>
      </c>
      <c r="B1401" s="2669" t="s">
        <v>5169</v>
      </c>
      <c r="C1401" s="2669" t="s">
        <v>5298</v>
      </c>
      <c r="D1401" s="2669" t="s">
        <v>5299</v>
      </c>
      <c r="E1401" s="2669" t="s">
        <v>8314</v>
      </c>
      <c r="F1401" s="2669" t="s">
        <v>9578</v>
      </c>
      <c r="G1401" s="2669" t="s">
        <v>8980</v>
      </c>
      <c r="H1401" s="2669" t="s">
        <v>9055</v>
      </c>
      <c r="I1401" s="3025">
        <v>0</v>
      </c>
      <c r="J1401" s="3025">
        <v>425.5</v>
      </c>
      <c r="N1401" s="1460">
        <v>1</v>
      </c>
      <c r="O1401">
        <f t="shared" si="21"/>
        <v>1</v>
      </c>
    </row>
    <row r="1402" spans="1:15" hidden="1">
      <c r="H1402" t="s">
        <v>8315</v>
      </c>
      <c r="O1402">
        <f t="shared" si="21"/>
        <v>0</v>
      </c>
    </row>
    <row r="1403" spans="1:15" hidden="1">
      <c r="O1403">
        <f t="shared" si="21"/>
        <v>0</v>
      </c>
    </row>
    <row r="1404" spans="1:15" hidden="1">
      <c r="H1404" s="2668" t="s">
        <v>9579</v>
      </c>
      <c r="O1404">
        <f t="shared" si="21"/>
        <v>0</v>
      </c>
    </row>
    <row r="1405" spans="1:15" hidden="1">
      <c r="A1405" s="2669" t="s">
        <v>9553</v>
      </c>
      <c r="B1405" s="2669" t="s">
        <v>5169</v>
      </c>
      <c r="C1405" s="2669" t="s">
        <v>5298</v>
      </c>
      <c r="D1405" s="2669" t="s">
        <v>5299</v>
      </c>
      <c r="E1405" s="2669" t="s">
        <v>8146</v>
      </c>
      <c r="F1405" s="2669" t="s">
        <v>9580</v>
      </c>
      <c r="G1405" s="2669" t="s">
        <v>8072</v>
      </c>
      <c r="H1405" s="2669" t="s">
        <v>8073</v>
      </c>
      <c r="I1405" s="3025">
        <v>726</v>
      </c>
      <c r="J1405" s="3025">
        <v>0</v>
      </c>
      <c r="O1405">
        <f t="shared" si="21"/>
        <v>1</v>
      </c>
    </row>
    <row r="1406" spans="1:15" hidden="1">
      <c r="A1406" s="2669" t="s">
        <v>9553</v>
      </c>
      <c r="B1406" s="2669" t="s">
        <v>5169</v>
      </c>
      <c r="C1406" s="2669" t="s">
        <v>5298</v>
      </c>
      <c r="D1406" s="2669" t="s">
        <v>5299</v>
      </c>
      <c r="E1406" s="2669" t="s">
        <v>8146</v>
      </c>
      <c r="F1406" s="2669" t="s">
        <v>9580</v>
      </c>
      <c r="G1406" s="2669" t="s">
        <v>8980</v>
      </c>
      <c r="H1406" s="2669" t="s">
        <v>9055</v>
      </c>
      <c r="I1406" s="3025">
        <v>0</v>
      </c>
      <c r="J1406" s="3025">
        <v>726</v>
      </c>
      <c r="N1406" s="1460">
        <v>1</v>
      </c>
      <c r="O1406">
        <f t="shared" si="21"/>
        <v>1</v>
      </c>
    </row>
    <row r="1407" spans="1:15" hidden="1">
      <c r="H1407" t="s">
        <v>8147</v>
      </c>
      <c r="O1407">
        <f t="shared" si="21"/>
        <v>0</v>
      </c>
    </row>
    <row r="1408" spans="1:15" hidden="1">
      <c r="O1408">
        <f t="shared" si="21"/>
        <v>0</v>
      </c>
    </row>
    <row r="1409" spans="1:15" hidden="1">
      <c r="H1409" s="2668" t="s">
        <v>9581</v>
      </c>
      <c r="O1409">
        <f t="shared" ref="O1409:O1472" si="22">SUMIF(E:E,E1409,N:N)</f>
        <v>0</v>
      </c>
    </row>
    <row r="1410" spans="1:15" hidden="1">
      <c r="A1410" s="2669" t="s">
        <v>9553</v>
      </c>
      <c r="B1410" s="2669" t="s">
        <v>5169</v>
      </c>
      <c r="C1410" s="2669" t="s">
        <v>5298</v>
      </c>
      <c r="D1410" s="2669" t="s">
        <v>5299</v>
      </c>
      <c r="E1410" s="2669" t="s">
        <v>8190</v>
      </c>
      <c r="F1410" s="2669" t="s">
        <v>9582</v>
      </c>
      <c r="G1410" s="2669" t="s">
        <v>8168</v>
      </c>
      <c r="H1410" s="2669" t="s">
        <v>8169</v>
      </c>
      <c r="I1410" s="3025">
        <v>2035</v>
      </c>
      <c r="J1410" s="3025">
        <v>0</v>
      </c>
      <c r="O1410">
        <f t="shared" si="22"/>
        <v>1</v>
      </c>
    </row>
    <row r="1411" spans="1:15" hidden="1">
      <c r="A1411" s="2669" t="s">
        <v>9553</v>
      </c>
      <c r="B1411" s="2669" t="s">
        <v>5169</v>
      </c>
      <c r="C1411" s="2669" t="s">
        <v>5298</v>
      </c>
      <c r="D1411" s="2669" t="s">
        <v>5299</v>
      </c>
      <c r="E1411" s="2669" t="s">
        <v>8190</v>
      </c>
      <c r="F1411" s="2669" t="s">
        <v>9582</v>
      </c>
      <c r="G1411" s="2669" t="s">
        <v>8980</v>
      </c>
      <c r="H1411" s="2669" t="s">
        <v>9055</v>
      </c>
      <c r="I1411" s="3025">
        <v>0</v>
      </c>
      <c r="J1411" s="3025">
        <v>2035</v>
      </c>
      <c r="N1411" s="1460">
        <v>1</v>
      </c>
      <c r="O1411">
        <f t="shared" si="22"/>
        <v>1</v>
      </c>
    </row>
    <row r="1412" spans="1:15" hidden="1">
      <c r="H1412" t="s">
        <v>8191</v>
      </c>
      <c r="O1412">
        <f t="shared" si="22"/>
        <v>0</v>
      </c>
    </row>
    <row r="1413" spans="1:15" hidden="1">
      <c r="O1413">
        <f t="shared" si="22"/>
        <v>0</v>
      </c>
    </row>
    <row r="1414" spans="1:15" hidden="1">
      <c r="H1414" s="2668" t="s">
        <v>9583</v>
      </c>
      <c r="O1414">
        <f t="shared" si="22"/>
        <v>0</v>
      </c>
    </row>
    <row r="1415" spans="1:15" hidden="1">
      <c r="A1415" s="2669" t="s">
        <v>9553</v>
      </c>
      <c r="B1415" s="2669" t="s">
        <v>5169</v>
      </c>
      <c r="C1415" s="2669" t="s">
        <v>5298</v>
      </c>
      <c r="D1415" s="2669" t="s">
        <v>5299</v>
      </c>
      <c r="E1415" s="2669" t="s">
        <v>8230</v>
      </c>
      <c r="F1415" s="2669" t="s">
        <v>9584</v>
      </c>
      <c r="G1415" s="2669" t="s">
        <v>8208</v>
      </c>
      <c r="H1415" s="2669" t="s">
        <v>8209</v>
      </c>
      <c r="I1415" s="3025">
        <v>1332</v>
      </c>
      <c r="J1415" s="3025">
        <v>0</v>
      </c>
      <c r="O1415">
        <f t="shared" si="22"/>
        <v>1</v>
      </c>
    </row>
    <row r="1416" spans="1:15" hidden="1">
      <c r="A1416" s="2669" t="s">
        <v>9553</v>
      </c>
      <c r="B1416" s="2669" t="s">
        <v>5169</v>
      </c>
      <c r="C1416" s="2669" t="s">
        <v>5298</v>
      </c>
      <c r="D1416" s="2669" t="s">
        <v>5299</v>
      </c>
      <c r="E1416" s="2669" t="s">
        <v>8230</v>
      </c>
      <c r="F1416" s="2669" t="s">
        <v>9584</v>
      </c>
      <c r="G1416" s="2669" t="s">
        <v>8980</v>
      </c>
      <c r="H1416" s="2669" t="s">
        <v>9055</v>
      </c>
      <c r="I1416" s="3025">
        <v>0</v>
      </c>
      <c r="J1416" s="3025">
        <v>1332</v>
      </c>
      <c r="N1416" s="1460">
        <v>1</v>
      </c>
      <c r="O1416">
        <f t="shared" si="22"/>
        <v>1</v>
      </c>
    </row>
    <row r="1417" spans="1:15" hidden="1">
      <c r="H1417" t="s">
        <v>8231</v>
      </c>
      <c r="O1417">
        <f t="shared" si="22"/>
        <v>0</v>
      </c>
    </row>
    <row r="1418" spans="1:15" hidden="1">
      <c r="O1418">
        <f t="shared" si="22"/>
        <v>0</v>
      </c>
    </row>
    <row r="1419" spans="1:15" hidden="1">
      <c r="H1419" s="2668" t="s">
        <v>9585</v>
      </c>
      <c r="O1419">
        <f t="shared" si="22"/>
        <v>0</v>
      </c>
    </row>
    <row r="1420" spans="1:15" hidden="1">
      <c r="A1420" s="2669" t="s">
        <v>9553</v>
      </c>
      <c r="B1420" s="2669" t="s">
        <v>5169</v>
      </c>
      <c r="C1420" s="2669" t="s">
        <v>5298</v>
      </c>
      <c r="D1420" s="2669" t="s">
        <v>5299</v>
      </c>
      <c r="E1420" s="2669" t="s">
        <v>8267</v>
      </c>
      <c r="F1420" s="2669" t="s">
        <v>9586</v>
      </c>
      <c r="G1420" s="2669" t="s">
        <v>8248</v>
      </c>
      <c r="H1420" s="2669" t="s">
        <v>8249</v>
      </c>
      <c r="I1420" s="3025">
        <v>333</v>
      </c>
      <c r="J1420" s="3025">
        <v>0</v>
      </c>
      <c r="O1420">
        <f t="shared" si="22"/>
        <v>1</v>
      </c>
    </row>
    <row r="1421" spans="1:15" hidden="1">
      <c r="A1421" s="2669" t="s">
        <v>9553</v>
      </c>
      <c r="B1421" s="2669" t="s">
        <v>5169</v>
      </c>
      <c r="C1421" s="2669" t="s">
        <v>5298</v>
      </c>
      <c r="D1421" s="2669" t="s">
        <v>5299</v>
      </c>
      <c r="E1421" s="2669" t="s">
        <v>8267</v>
      </c>
      <c r="F1421" s="2669" t="s">
        <v>9586</v>
      </c>
      <c r="G1421" s="2669" t="s">
        <v>8980</v>
      </c>
      <c r="H1421" s="2669" t="s">
        <v>9055</v>
      </c>
      <c r="I1421" s="3025">
        <v>0</v>
      </c>
      <c r="J1421" s="3025">
        <v>333</v>
      </c>
      <c r="N1421" s="1460">
        <v>1</v>
      </c>
      <c r="O1421">
        <f t="shared" si="22"/>
        <v>1</v>
      </c>
    </row>
    <row r="1422" spans="1:15" hidden="1">
      <c r="H1422" t="s">
        <v>8268</v>
      </c>
      <c r="O1422">
        <f t="shared" si="22"/>
        <v>0</v>
      </c>
    </row>
    <row r="1423" spans="1:15" hidden="1">
      <c r="O1423">
        <f t="shared" si="22"/>
        <v>0</v>
      </c>
    </row>
    <row r="1424" spans="1:15" hidden="1">
      <c r="H1424" s="2668" t="s">
        <v>9587</v>
      </c>
      <c r="O1424">
        <f t="shared" si="22"/>
        <v>0</v>
      </c>
    </row>
    <row r="1425" spans="1:15" hidden="1">
      <c r="A1425" s="2669" t="s">
        <v>9553</v>
      </c>
      <c r="B1425" s="2669" t="s">
        <v>5169</v>
      </c>
      <c r="C1425" s="2669" t="s">
        <v>5298</v>
      </c>
      <c r="D1425" s="2669" t="s">
        <v>5299</v>
      </c>
      <c r="E1425" s="2669" t="s">
        <v>8575</v>
      </c>
      <c r="F1425" s="2669" t="s">
        <v>9588</v>
      </c>
      <c r="G1425" s="2669" t="s">
        <v>8512</v>
      </c>
      <c r="H1425" s="2669" t="s">
        <v>8513</v>
      </c>
      <c r="I1425" s="3025">
        <v>562.70000000000005</v>
      </c>
      <c r="J1425" s="3025">
        <v>0</v>
      </c>
      <c r="O1425">
        <f t="shared" si="22"/>
        <v>1</v>
      </c>
    </row>
    <row r="1426" spans="1:15" hidden="1">
      <c r="A1426" s="2669" t="s">
        <v>9553</v>
      </c>
      <c r="B1426" s="2669" t="s">
        <v>5169</v>
      </c>
      <c r="C1426" s="2669" t="s">
        <v>5298</v>
      </c>
      <c r="D1426" s="2669" t="s">
        <v>5299</v>
      </c>
      <c r="E1426" s="2669" t="s">
        <v>8575</v>
      </c>
      <c r="F1426" s="2669" t="s">
        <v>9588</v>
      </c>
      <c r="G1426" s="2669" t="s">
        <v>8980</v>
      </c>
      <c r="H1426" s="2669" t="s">
        <v>9055</v>
      </c>
      <c r="I1426" s="3025">
        <v>0</v>
      </c>
      <c r="J1426" s="3025">
        <v>562.70000000000005</v>
      </c>
      <c r="N1426" s="1460">
        <v>1</v>
      </c>
      <c r="O1426">
        <f t="shared" si="22"/>
        <v>1</v>
      </c>
    </row>
    <row r="1427" spans="1:15" hidden="1">
      <c r="H1427" t="s">
        <v>8576</v>
      </c>
      <c r="O1427">
        <f t="shared" si="22"/>
        <v>0</v>
      </c>
    </row>
    <row r="1428" spans="1:15" hidden="1">
      <c r="O1428">
        <f t="shared" si="22"/>
        <v>0</v>
      </c>
    </row>
    <row r="1429" spans="1:15" hidden="1">
      <c r="H1429" s="2668" t="s">
        <v>9589</v>
      </c>
      <c r="O1429">
        <f t="shared" si="22"/>
        <v>0</v>
      </c>
    </row>
    <row r="1430" spans="1:15" hidden="1">
      <c r="A1430" s="2669" t="s">
        <v>9553</v>
      </c>
      <c r="B1430" s="2669" t="s">
        <v>5169</v>
      </c>
      <c r="C1430" s="2669" t="s">
        <v>5298</v>
      </c>
      <c r="D1430" s="2669" t="s">
        <v>5299</v>
      </c>
      <c r="E1430" s="2669" t="s">
        <v>8382</v>
      </c>
      <c r="F1430" s="2669" t="s">
        <v>9590</v>
      </c>
      <c r="G1430" s="2669" t="s">
        <v>8338</v>
      </c>
      <c r="H1430" s="2669" t="s">
        <v>8339</v>
      </c>
      <c r="I1430" s="3025">
        <v>395.43</v>
      </c>
      <c r="J1430" s="3025">
        <v>0</v>
      </c>
      <c r="O1430">
        <f t="shared" si="22"/>
        <v>1</v>
      </c>
    </row>
    <row r="1431" spans="1:15" hidden="1">
      <c r="A1431" s="2669" t="s">
        <v>9553</v>
      </c>
      <c r="B1431" s="2669" t="s">
        <v>5169</v>
      </c>
      <c r="C1431" s="2669" t="s">
        <v>5298</v>
      </c>
      <c r="D1431" s="2669" t="s">
        <v>5299</v>
      </c>
      <c r="E1431" s="2669" t="s">
        <v>8382</v>
      </c>
      <c r="F1431" s="2669" t="s">
        <v>9590</v>
      </c>
      <c r="G1431" s="2669" t="s">
        <v>8980</v>
      </c>
      <c r="H1431" s="2669" t="s">
        <v>9055</v>
      </c>
      <c r="I1431" s="3025">
        <v>0</v>
      </c>
      <c r="J1431" s="3025">
        <v>395.43</v>
      </c>
      <c r="N1431" s="1460">
        <v>1</v>
      </c>
      <c r="O1431">
        <f t="shared" si="22"/>
        <v>1</v>
      </c>
    </row>
    <row r="1432" spans="1:15" hidden="1">
      <c r="H1432" t="s">
        <v>8383</v>
      </c>
      <c r="O1432">
        <f t="shared" si="22"/>
        <v>0</v>
      </c>
    </row>
    <row r="1433" spans="1:15" hidden="1">
      <c r="O1433">
        <f t="shared" si="22"/>
        <v>0</v>
      </c>
    </row>
    <row r="1434" spans="1:15" hidden="1">
      <c r="H1434" s="2668" t="s">
        <v>9591</v>
      </c>
      <c r="O1434">
        <f t="shared" si="22"/>
        <v>0</v>
      </c>
    </row>
    <row r="1435" spans="1:15" hidden="1">
      <c r="A1435" s="2669" t="s">
        <v>9553</v>
      </c>
      <c r="B1435" s="2669" t="s">
        <v>5169</v>
      </c>
      <c r="C1435" s="2669" t="s">
        <v>5298</v>
      </c>
      <c r="D1435" s="2669" t="s">
        <v>5299</v>
      </c>
      <c r="E1435" s="2669" t="s">
        <v>8148</v>
      </c>
      <c r="F1435" s="2669" t="s">
        <v>9592</v>
      </c>
      <c r="G1435" s="2669" t="s">
        <v>8072</v>
      </c>
      <c r="H1435" s="2669" t="s">
        <v>8073</v>
      </c>
      <c r="I1435" s="3025">
        <v>2448.5</v>
      </c>
      <c r="J1435" s="3025">
        <v>0</v>
      </c>
      <c r="O1435">
        <f t="shared" si="22"/>
        <v>1</v>
      </c>
    </row>
    <row r="1436" spans="1:15" hidden="1">
      <c r="A1436" s="2669" t="s">
        <v>9553</v>
      </c>
      <c r="B1436" s="2669" t="s">
        <v>5169</v>
      </c>
      <c r="C1436" s="2669" t="s">
        <v>5298</v>
      </c>
      <c r="D1436" s="2669" t="s">
        <v>5299</v>
      </c>
      <c r="E1436" s="2669" t="s">
        <v>8148</v>
      </c>
      <c r="F1436" s="2669" t="s">
        <v>9592</v>
      </c>
      <c r="G1436" s="2669" t="s">
        <v>8980</v>
      </c>
      <c r="H1436" s="2669" t="s">
        <v>9055</v>
      </c>
      <c r="I1436" s="3025">
        <v>0</v>
      </c>
      <c r="J1436" s="3025">
        <v>2448.5</v>
      </c>
      <c r="N1436" s="1460">
        <v>1</v>
      </c>
      <c r="O1436">
        <f t="shared" si="22"/>
        <v>1</v>
      </c>
    </row>
    <row r="1437" spans="1:15" hidden="1">
      <c r="H1437" t="s">
        <v>8149</v>
      </c>
      <c r="O1437">
        <f t="shared" si="22"/>
        <v>0</v>
      </c>
    </row>
    <row r="1438" spans="1:15" hidden="1">
      <c r="O1438">
        <f t="shared" si="22"/>
        <v>0</v>
      </c>
    </row>
    <row r="1439" spans="1:15" hidden="1">
      <c r="H1439" s="2668" t="s">
        <v>9593</v>
      </c>
      <c r="O1439">
        <f t="shared" si="22"/>
        <v>0</v>
      </c>
    </row>
    <row r="1440" spans="1:15" hidden="1">
      <c r="A1440" s="2669" t="s">
        <v>9553</v>
      </c>
      <c r="B1440" s="2669" t="s">
        <v>5169</v>
      </c>
      <c r="C1440" s="2669" t="s">
        <v>5298</v>
      </c>
      <c r="D1440" s="2669" t="s">
        <v>5299</v>
      </c>
      <c r="E1440" s="2669" t="s">
        <v>8316</v>
      </c>
      <c r="F1440" s="2669" t="s">
        <v>9594</v>
      </c>
      <c r="G1440" s="2669" t="s">
        <v>8287</v>
      </c>
      <c r="H1440" s="2669" t="s">
        <v>8288</v>
      </c>
      <c r="I1440" s="3025">
        <v>536.5</v>
      </c>
      <c r="J1440" s="3025">
        <v>0</v>
      </c>
      <c r="O1440">
        <f t="shared" si="22"/>
        <v>1</v>
      </c>
    </row>
    <row r="1441" spans="1:15" hidden="1">
      <c r="A1441" s="2669" t="s">
        <v>9553</v>
      </c>
      <c r="B1441" s="2669" t="s">
        <v>5169</v>
      </c>
      <c r="C1441" s="2669" t="s">
        <v>5298</v>
      </c>
      <c r="D1441" s="2669" t="s">
        <v>5299</v>
      </c>
      <c r="E1441" s="2669" t="s">
        <v>8316</v>
      </c>
      <c r="F1441" s="2669" t="s">
        <v>9594</v>
      </c>
      <c r="G1441" s="2669" t="s">
        <v>8980</v>
      </c>
      <c r="H1441" s="2669" t="s">
        <v>9055</v>
      </c>
      <c r="I1441" s="3025">
        <v>0</v>
      </c>
      <c r="J1441" s="3025">
        <v>536.5</v>
      </c>
      <c r="N1441" s="1460">
        <v>1</v>
      </c>
      <c r="O1441">
        <f t="shared" si="22"/>
        <v>1</v>
      </c>
    </row>
    <row r="1442" spans="1:15" hidden="1">
      <c r="H1442" t="s">
        <v>8317</v>
      </c>
      <c r="O1442">
        <f t="shared" si="22"/>
        <v>0</v>
      </c>
    </row>
    <row r="1443" spans="1:15" hidden="1">
      <c r="O1443">
        <f t="shared" si="22"/>
        <v>0</v>
      </c>
    </row>
    <row r="1444" spans="1:15" hidden="1">
      <c r="H1444" s="2668" t="s">
        <v>9595</v>
      </c>
      <c r="O1444">
        <f t="shared" si="22"/>
        <v>0</v>
      </c>
    </row>
    <row r="1445" spans="1:15" hidden="1">
      <c r="A1445" s="2669" t="s">
        <v>9553</v>
      </c>
      <c r="B1445" s="2669" t="s">
        <v>5169</v>
      </c>
      <c r="C1445" s="2669" t="s">
        <v>5298</v>
      </c>
      <c r="D1445" s="2669" t="s">
        <v>5299</v>
      </c>
      <c r="E1445" s="2669" t="s">
        <v>8192</v>
      </c>
      <c r="F1445" s="2669" t="s">
        <v>9596</v>
      </c>
      <c r="G1445" s="2669" t="s">
        <v>8168</v>
      </c>
      <c r="H1445" s="2669" t="s">
        <v>8169</v>
      </c>
      <c r="I1445" s="3025">
        <v>1147</v>
      </c>
      <c r="J1445" s="3025">
        <v>0</v>
      </c>
      <c r="O1445">
        <f t="shared" si="22"/>
        <v>1</v>
      </c>
    </row>
    <row r="1446" spans="1:15" hidden="1">
      <c r="A1446" s="2669" t="s">
        <v>9553</v>
      </c>
      <c r="B1446" s="2669" t="s">
        <v>5169</v>
      </c>
      <c r="C1446" s="2669" t="s">
        <v>5298</v>
      </c>
      <c r="D1446" s="2669" t="s">
        <v>5299</v>
      </c>
      <c r="E1446" s="2669" t="s">
        <v>8192</v>
      </c>
      <c r="F1446" s="2669" t="s">
        <v>9596</v>
      </c>
      <c r="G1446" s="2669" t="s">
        <v>8980</v>
      </c>
      <c r="H1446" s="2669" t="s">
        <v>9055</v>
      </c>
      <c r="I1446" s="3025">
        <v>0</v>
      </c>
      <c r="J1446" s="3025">
        <v>1147</v>
      </c>
      <c r="N1446" s="1460">
        <v>1</v>
      </c>
      <c r="O1446">
        <f t="shared" si="22"/>
        <v>1</v>
      </c>
    </row>
    <row r="1447" spans="1:15" hidden="1">
      <c r="H1447" t="s">
        <v>8193</v>
      </c>
      <c r="O1447">
        <f t="shared" si="22"/>
        <v>0</v>
      </c>
    </row>
    <row r="1448" spans="1:15" hidden="1">
      <c r="O1448">
        <f t="shared" si="22"/>
        <v>0</v>
      </c>
    </row>
    <row r="1449" spans="1:15" hidden="1">
      <c r="H1449" s="2668" t="s">
        <v>9597</v>
      </c>
      <c r="O1449">
        <f t="shared" si="22"/>
        <v>0</v>
      </c>
    </row>
    <row r="1450" spans="1:15" hidden="1">
      <c r="A1450" s="2669" t="s">
        <v>9553</v>
      </c>
      <c r="B1450" s="2669" t="s">
        <v>5169</v>
      </c>
      <c r="C1450" s="2669" t="s">
        <v>5298</v>
      </c>
      <c r="D1450" s="2669" t="s">
        <v>5299</v>
      </c>
      <c r="E1450" s="2669" t="s">
        <v>8232</v>
      </c>
      <c r="F1450" s="2669" t="s">
        <v>9598</v>
      </c>
      <c r="G1450" s="2669" t="s">
        <v>8208</v>
      </c>
      <c r="H1450" s="2669" t="s">
        <v>8209</v>
      </c>
      <c r="I1450" s="3025">
        <v>1110</v>
      </c>
      <c r="J1450" s="3025">
        <v>0</v>
      </c>
      <c r="O1450">
        <f t="shared" si="22"/>
        <v>1</v>
      </c>
    </row>
    <row r="1451" spans="1:15" hidden="1">
      <c r="A1451" s="2669" t="s">
        <v>9553</v>
      </c>
      <c r="B1451" s="2669" t="s">
        <v>5169</v>
      </c>
      <c r="C1451" s="2669" t="s">
        <v>5298</v>
      </c>
      <c r="D1451" s="2669" t="s">
        <v>5299</v>
      </c>
      <c r="E1451" s="2669" t="s">
        <v>8232</v>
      </c>
      <c r="F1451" s="2669" t="s">
        <v>9598</v>
      </c>
      <c r="G1451" s="2669" t="s">
        <v>8980</v>
      </c>
      <c r="H1451" s="2669" t="s">
        <v>9055</v>
      </c>
      <c r="I1451" s="3025">
        <v>0</v>
      </c>
      <c r="J1451" s="3025">
        <v>1110</v>
      </c>
      <c r="N1451" s="1460">
        <v>1</v>
      </c>
      <c r="O1451">
        <f t="shared" si="22"/>
        <v>1</v>
      </c>
    </row>
    <row r="1452" spans="1:15" hidden="1">
      <c r="H1452" t="s">
        <v>8233</v>
      </c>
      <c r="O1452">
        <f t="shared" si="22"/>
        <v>0</v>
      </c>
    </row>
    <row r="1453" spans="1:15" hidden="1">
      <c r="O1453">
        <f t="shared" si="22"/>
        <v>0</v>
      </c>
    </row>
    <row r="1454" spans="1:15" hidden="1">
      <c r="H1454" s="2668" t="s">
        <v>9599</v>
      </c>
      <c r="O1454">
        <f t="shared" si="22"/>
        <v>0</v>
      </c>
    </row>
    <row r="1455" spans="1:15" hidden="1">
      <c r="A1455" s="2669" t="s">
        <v>9553</v>
      </c>
      <c r="B1455" s="2669" t="s">
        <v>5169</v>
      </c>
      <c r="C1455" s="2669" t="s">
        <v>5298</v>
      </c>
      <c r="D1455" s="2669" t="s">
        <v>5299</v>
      </c>
      <c r="E1455" s="2669" t="s">
        <v>8573</v>
      </c>
      <c r="F1455" s="2669" t="s">
        <v>9600</v>
      </c>
      <c r="G1455" s="2669" t="s">
        <v>8512</v>
      </c>
      <c r="H1455" s="2669" t="s">
        <v>8513</v>
      </c>
      <c r="I1455" s="3025">
        <v>608.5</v>
      </c>
      <c r="J1455" s="3025">
        <v>0</v>
      </c>
      <c r="O1455">
        <f t="shared" si="22"/>
        <v>1</v>
      </c>
    </row>
    <row r="1456" spans="1:15" hidden="1">
      <c r="A1456" s="2669" t="s">
        <v>9553</v>
      </c>
      <c r="B1456" s="2669" t="s">
        <v>5169</v>
      </c>
      <c r="C1456" s="2669" t="s">
        <v>5298</v>
      </c>
      <c r="D1456" s="2669" t="s">
        <v>5299</v>
      </c>
      <c r="E1456" s="2669" t="s">
        <v>8573</v>
      </c>
      <c r="F1456" s="2669" t="s">
        <v>9600</v>
      </c>
      <c r="G1456" s="2669" t="s">
        <v>8980</v>
      </c>
      <c r="H1456" s="2669" t="s">
        <v>9055</v>
      </c>
      <c r="I1456" s="3025">
        <v>0</v>
      </c>
      <c r="J1456" s="3025">
        <v>608.5</v>
      </c>
      <c r="N1456" s="1460">
        <v>1</v>
      </c>
      <c r="O1456">
        <f t="shared" si="22"/>
        <v>1</v>
      </c>
    </row>
    <row r="1457" spans="1:15" hidden="1">
      <c r="H1457" t="s">
        <v>8574</v>
      </c>
      <c r="O1457">
        <f t="shared" si="22"/>
        <v>0</v>
      </c>
    </row>
    <row r="1458" spans="1:15" hidden="1">
      <c r="O1458">
        <f t="shared" si="22"/>
        <v>0</v>
      </c>
    </row>
    <row r="1459" spans="1:15" hidden="1">
      <c r="H1459" s="2668" t="s">
        <v>9601</v>
      </c>
      <c r="O1459">
        <f t="shared" si="22"/>
        <v>0</v>
      </c>
    </row>
    <row r="1460" spans="1:15" hidden="1">
      <c r="A1460" s="2669" t="s">
        <v>9553</v>
      </c>
      <c r="B1460" s="2669" t="s">
        <v>5169</v>
      </c>
      <c r="C1460" s="2669" t="s">
        <v>5298</v>
      </c>
      <c r="D1460" s="2669" t="s">
        <v>5299</v>
      </c>
      <c r="E1460" s="2669" t="s">
        <v>7844</v>
      </c>
      <c r="F1460" s="2669" t="s">
        <v>9602</v>
      </c>
      <c r="G1460" s="2669" t="s">
        <v>5323</v>
      </c>
      <c r="H1460" s="2669" t="s">
        <v>4988</v>
      </c>
      <c r="I1460" s="3025">
        <v>480</v>
      </c>
      <c r="J1460" s="3025">
        <v>0</v>
      </c>
      <c r="O1460">
        <f t="shared" si="22"/>
        <v>1</v>
      </c>
    </row>
    <row r="1461" spans="1:15" hidden="1">
      <c r="A1461" s="2669" t="s">
        <v>9553</v>
      </c>
      <c r="B1461" s="2669" t="s">
        <v>5169</v>
      </c>
      <c r="C1461" s="2669" t="s">
        <v>5298</v>
      </c>
      <c r="D1461" s="2669" t="s">
        <v>5299</v>
      </c>
      <c r="E1461" s="2669" t="s">
        <v>7844</v>
      </c>
      <c r="F1461" s="2669" t="s">
        <v>9602</v>
      </c>
      <c r="G1461" s="2669" t="s">
        <v>8980</v>
      </c>
      <c r="H1461" s="2669" t="s">
        <v>9055</v>
      </c>
      <c r="I1461" s="3025">
        <v>0</v>
      </c>
      <c r="J1461" s="3025">
        <v>480</v>
      </c>
      <c r="N1461" s="1460">
        <v>1</v>
      </c>
      <c r="O1461">
        <f t="shared" si="22"/>
        <v>1</v>
      </c>
    </row>
    <row r="1462" spans="1:15" hidden="1">
      <c r="H1462" t="s">
        <v>7845</v>
      </c>
      <c r="O1462">
        <f t="shared" si="22"/>
        <v>0</v>
      </c>
    </row>
    <row r="1463" spans="1:15" hidden="1">
      <c r="O1463">
        <f t="shared" si="22"/>
        <v>0</v>
      </c>
    </row>
    <row r="1464" spans="1:15" hidden="1">
      <c r="H1464" s="2668" t="s">
        <v>9603</v>
      </c>
      <c r="O1464">
        <f t="shared" si="22"/>
        <v>0</v>
      </c>
    </row>
    <row r="1465" spans="1:15" hidden="1">
      <c r="A1465" s="2669" t="s">
        <v>9553</v>
      </c>
      <c r="B1465" s="2669" t="s">
        <v>5169</v>
      </c>
      <c r="C1465" s="2669" t="s">
        <v>5298</v>
      </c>
      <c r="D1465" s="2669" t="s">
        <v>5299</v>
      </c>
      <c r="E1465" s="2669" t="s">
        <v>7846</v>
      </c>
      <c r="F1465" s="2669" t="s">
        <v>9604</v>
      </c>
      <c r="G1465" s="2669" t="s">
        <v>5323</v>
      </c>
      <c r="H1465" s="2669" t="s">
        <v>4988</v>
      </c>
      <c r="I1465" s="3025">
        <v>480</v>
      </c>
      <c r="J1465" s="3025">
        <v>0</v>
      </c>
      <c r="O1465">
        <f t="shared" si="22"/>
        <v>1</v>
      </c>
    </row>
    <row r="1466" spans="1:15" hidden="1">
      <c r="A1466" s="2669" t="s">
        <v>9553</v>
      </c>
      <c r="B1466" s="2669" t="s">
        <v>5169</v>
      </c>
      <c r="C1466" s="2669" t="s">
        <v>5298</v>
      </c>
      <c r="D1466" s="2669" t="s">
        <v>5299</v>
      </c>
      <c r="E1466" s="2669" t="s">
        <v>7846</v>
      </c>
      <c r="F1466" s="2669" t="s">
        <v>9604</v>
      </c>
      <c r="G1466" s="2669" t="s">
        <v>8980</v>
      </c>
      <c r="H1466" s="2669" t="s">
        <v>9055</v>
      </c>
      <c r="I1466" s="3025">
        <v>0</v>
      </c>
      <c r="J1466" s="3025">
        <v>480</v>
      </c>
      <c r="N1466" s="1460">
        <v>1</v>
      </c>
      <c r="O1466">
        <f t="shared" si="22"/>
        <v>1</v>
      </c>
    </row>
    <row r="1467" spans="1:15" hidden="1">
      <c r="H1467" t="s">
        <v>7847</v>
      </c>
      <c r="O1467">
        <f t="shared" si="22"/>
        <v>0</v>
      </c>
    </row>
    <row r="1468" spans="1:15" hidden="1">
      <c r="O1468">
        <f t="shared" si="22"/>
        <v>0</v>
      </c>
    </row>
    <row r="1469" spans="1:15" hidden="1">
      <c r="H1469" s="2668" t="s">
        <v>9605</v>
      </c>
      <c r="O1469">
        <f t="shared" si="22"/>
        <v>0</v>
      </c>
    </row>
    <row r="1470" spans="1:15" hidden="1">
      <c r="A1470" s="2669" t="s">
        <v>9553</v>
      </c>
      <c r="B1470" s="2669" t="s">
        <v>5169</v>
      </c>
      <c r="C1470" s="2669" t="s">
        <v>5298</v>
      </c>
      <c r="D1470" s="2669" t="s">
        <v>5299</v>
      </c>
      <c r="E1470" s="2669" t="s">
        <v>7990</v>
      </c>
      <c r="F1470" s="2669" t="s">
        <v>9606</v>
      </c>
      <c r="G1470" s="2669" t="s">
        <v>5347</v>
      </c>
      <c r="H1470" s="2669" t="s">
        <v>4999</v>
      </c>
      <c r="I1470" s="3025">
        <v>454.1</v>
      </c>
      <c r="J1470" s="3025">
        <v>0</v>
      </c>
      <c r="O1470">
        <f t="shared" si="22"/>
        <v>1</v>
      </c>
    </row>
    <row r="1471" spans="1:15" hidden="1">
      <c r="A1471" s="2669" t="s">
        <v>9553</v>
      </c>
      <c r="B1471" s="2669" t="s">
        <v>5169</v>
      </c>
      <c r="C1471" s="2669" t="s">
        <v>5298</v>
      </c>
      <c r="D1471" s="2669" t="s">
        <v>5299</v>
      </c>
      <c r="E1471" s="2669" t="s">
        <v>7990</v>
      </c>
      <c r="F1471" s="2669" t="s">
        <v>9606</v>
      </c>
      <c r="G1471" s="2669" t="s">
        <v>8980</v>
      </c>
      <c r="H1471" s="2669" t="s">
        <v>9055</v>
      </c>
      <c r="I1471" s="3025">
        <v>0</v>
      </c>
      <c r="J1471" s="3025">
        <v>454.1</v>
      </c>
      <c r="N1471" s="1460">
        <v>1</v>
      </c>
      <c r="O1471">
        <f t="shared" si="22"/>
        <v>1</v>
      </c>
    </row>
    <row r="1472" spans="1:15" hidden="1">
      <c r="H1472" t="s">
        <v>7991</v>
      </c>
      <c r="O1472">
        <f t="shared" si="22"/>
        <v>0</v>
      </c>
    </row>
    <row r="1473" spans="1:15" hidden="1">
      <c r="O1473">
        <f t="shared" ref="O1473:O1536" si="23">SUMIF(E:E,E1473,N:N)</f>
        <v>0</v>
      </c>
    </row>
    <row r="1474" spans="1:15" hidden="1">
      <c r="H1474" s="2668" t="s">
        <v>9607</v>
      </c>
      <c r="O1474">
        <f t="shared" si="23"/>
        <v>0</v>
      </c>
    </row>
    <row r="1475" spans="1:15" hidden="1">
      <c r="A1475" s="2669" t="s">
        <v>9553</v>
      </c>
      <c r="B1475" s="2669" t="s">
        <v>5169</v>
      </c>
      <c r="C1475" s="2669" t="s">
        <v>5298</v>
      </c>
      <c r="D1475" s="2669" t="s">
        <v>5299</v>
      </c>
      <c r="E1475" s="2669" t="s">
        <v>7992</v>
      </c>
      <c r="F1475" s="2669" t="s">
        <v>9608</v>
      </c>
      <c r="G1475" s="2669" t="s">
        <v>5347</v>
      </c>
      <c r="H1475" s="2669" t="s">
        <v>4999</v>
      </c>
      <c r="I1475" s="3025">
        <v>427.1</v>
      </c>
      <c r="J1475" s="3025">
        <v>0</v>
      </c>
      <c r="O1475">
        <f t="shared" si="23"/>
        <v>1</v>
      </c>
    </row>
    <row r="1476" spans="1:15" hidden="1">
      <c r="A1476" s="2669" t="s">
        <v>9553</v>
      </c>
      <c r="B1476" s="2669" t="s">
        <v>5169</v>
      </c>
      <c r="C1476" s="2669" t="s">
        <v>5298</v>
      </c>
      <c r="D1476" s="2669" t="s">
        <v>5299</v>
      </c>
      <c r="E1476" s="2669" t="s">
        <v>7992</v>
      </c>
      <c r="F1476" s="2669" t="s">
        <v>9608</v>
      </c>
      <c r="G1476" s="2669" t="s">
        <v>8980</v>
      </c>
      <c r="H1476" s="2669" t="s">
        <v>9055</v>
      </c>
      <c r="I1476" s="3025">
        <v>0</v>
      </c>
      <c r="J1476" s="3025">
        <v>427.1</v>
      </c>
      <c r="N1476" s="1460">
        <v>1</v>
      </c>
      <c r="O1476">
        <f t="shared" si="23"/>
        <v>1</v>
      </c>
    </row>
    <row r="1477" spans="1:15" hidden="1">
      <c r="H1477" t="s">
        <v>7993</v>
      </c>
      <c r="O1477">
        <f t="shared" si="23"/>
        <v>0</v>
      </c>
    </row>
    <row r="1478" spans="1:15" hidden="1">
      <c r="O1478">
        <f t="shared" si="23"/>
        <v>0</v>
      </c>
    </row>
    <row r="1479" spans="1:15" hidden="1">
      <c r="H1479" s="2668" t="s">
        <v>9609</v>
      </c>
      <c r="O1479">
        <f t="shared" si="23"/>
        <v>0</v>
      </c>
    </row>
    <row r="1480" spans="1:15" hidden="1">
      <c r="A1480" s="2669" t="s">
        <v>9553</v>
      </c>
      <c r="B1480" s="2669" t="s">
        <v>5169</v>
      </c>
      <c r="C1480" s="2669" t="s">
        <v>5298</v>
      </c>
      <c r="D1480" s="2669" t="s">
        <v>5299</v>
      </c>
      <c r="E1480" s="3020" t="s">
        <v>8930</v>
      </c>
      <c r="F1480" s="3020" t="s">
        <v>9610</v>
      </c>
      <c r="G1480" s="3020" t="s">
        <v>8992</v>
      </c>
      <c r="H1480" s="3020" t="s">
        <v>8993</v>
      </c>
      <c r="I1480" s="3025">
        <v>415.39</v>
      </c>
      <c r="J1480" s="3025">
        <v>0</v>
      </c>
      <c r="O1480">
        <f t="shared" si="23"/>
        <v>0</v>
      </c>
    </row>
    <row r="1481" spans="1:15" hidden="1">
      <c r="A1481" s="2669" t="s">
        <v>9553</v>
      </c>
      <c r="B1481" s="2669" t="s">
        <v>5169</v>
      </c>
      <c r="C1481" s="2669" t="s">
        <v>5298</v>
      </c>
      <c r="D1481" s="2669" t="s">
        <v>5299</v>
      </c>
      <c r="E1481" s="2669" t="s">
        <v>8930</v>
      </c>
      <c r="F1481" s="2669" t="s">
        <v>9610</v>
      </c>
      <c r="G1481" s="2669" t="s">
        <v>8784</v>
      </c>
      <c r="H1481" s="2669" t="s">
        <v>9036</v>
      </c>
      <c r="I1481" s="3025">
        <v>0</v>
      </c>
      <c r="J1481" s="3025">
        <v>415.39</v>
      </c>
      <c r="O1481">
        <f t="shared" si="23"/>
        <v>0</v>
      </c>
    </row>
    <row r="1482" spans="1:15" hidden="1">
      <c r="H1482" t="s">
        <v>8931</v>
      </c>
      <c r="O1482">
        <f t="shared" si="23"/>
        <v>0</v>
      </c>
    </row>
    <row r="1483" spans="1:15" hidden="1">
      <c r="O1483">
        <f t="shared" si="23"/>
        <v>0</v>
      </c>
    </row>
    <row r="1484" spans="1:15" hidden="1">
      <c r="H1484" s="2668" t="s">
        <v>9611</v>
      </c>
      <c r="O1484">
        <f t="shared" si="23"/>
        <v>0</v>
      </c>
    </row>
    <row r="1485" spans="1:15" hidden="1">
      <c r="A1485" s="2669" t="s">
        <v>9553</v>
      </c>
      <c r="B1485" s="2669" t="s">
        <v>5071</v>
      </c>
      <c r="C1485" s="2669" t="s">
        <v>9011</v>
      </c>
      <c r="D1485" s="2669" t="s">
        <v>5071</v>
      </c>
      <c r="E1485" s="2669" t="s">
        <v>7335</v>
      </c>
      <c r="F1485" s="2669" t="s">
        <v>9612</v>
      </c>
      <c r="G1485" s="2669" t="s">
        <v>5311</v>
      </c>
      <c r="H1485" s="2669" t="s">
        <v>5015</v>
      </c>
      <c r="I1485" s="3025">
        <v>10510.48</v>
      </c>
      <c r="J1485" s="3025">
        <v>0</v>
      </c>
      <c r="O1485">
        <f t="shared" si="23"/>
        <v>0</v>
      </c>
    </row>
    <row r="1486" spans="1:15" hidden="1">
      <c r="A1486" s="2669" t="s">
        <v>9553</v>
      </c>
      <c r="B1486" s="2669" t="s">
        <v>5071</v>
      </c>
      <c r="C1486" s="2669" t="s">
        <v>9011</v>
      </c>
      <c r="D1486" s="2669" t="s">
        <v>5071</v>
      </c>
      <c r="E1486" s="2669" t="s">
        <v>7335</v>
      </c>
      <c r="F1486" s="2669" t="s">
        <v>9612</v>
      </c>
      <c r="G1486" s="2669" t="s">
        <v>5297</v>
      </c>
      <c r="H1486" s="2669" t="s">
        <v>5075</v>
      </c>
      <c r="I1486" s="3025">
        <v>0</v>
      </c>
      <c r="J1486" s="3025">
        <v>10510.48</v>
      </c>
      <c r="O1486">
        <f t="shared" si="23"/>
        <v>0</v>
      </c>
    </row>
    <row r="1487" spans="1:15" hidden="1">
      <c r="H1487" t="s">
        <v>7336</v>
      </c>
      <c r="O1487">
        <f t="shared" si="23"/>
        <v>0</v>
      </c>
    </row>
    <row r="1488" spans="1:15" hidden="1">
      <c r="O1488">
        <f t="shared" si="23"/>
        <v>0</v>
      </c>
    </row>
    <row r="1489" spans="1:15" hidden="1">
      <c r="H1489" s="2668" t="s">
        <v>9613</v>
      </c>
      <c r="O1489">
        <f t="shared" si="23"/>
        <v>0</v>
      </c>
    </row>
    <row r="1490" spans="1:15" hidden="1">
      <c r="A1490" s="2669" t="s">
        <v>9553</v>
      </c>
      <c r="B1490" s="2669" t="s">
        <v>5071</v>
      </c>
      <c r="C1490" s="2669" t="s">
        <v>9011</v>
      </c>
      <c r="D1490" s="2669" t="s">
        <v>5071</v>
      </c>
      <c r="E1490" s="2669" t="s">
        <v>7337</v>
      </c>
      <c r="F1490" s="2669" t="s">
        <v>9614</v>
      </c>
      <c r="G1490" s="2669" t="s">
        <v>5311</v>
      </c>
      <c r="H1490" s="2669" t="s">
        <v>5015</v>
      </c>
      <c r="I1490" s="3025">
        <v>1523.41</v>
      </c>
      <c r="J1490" s="3025">
        <v>0</v>
      </c>
      <c r="O1490">
        <f t="shared" si="23"/>
        <v>0</v>
      </c>
    </row>
    <row r="1491" spans="1:15" hidden="1">
      <c r="A1491" s="2669" t="s">
        <v>9553</v>
      </c>
      <c r="B1491" s="2669" t="s">
        <v>5071</v>
      </c>
      <c r="C1491" s="2669" t="s">
        <v>9011</v>
      </c>
      <c r="D1491" s="2669" t="s">
        <v>5071</v>
      </c>
      <c r="E1491" s="2669" t="s">
        <v>7337</v>
      </c>
      <c r="F1491" s="2669" t="s">
        <v>9614</v>
      </c>
      <c r="G1491" s="2669" t="s">
        <v>5297</v>
      </c>
      <c r="H1491" s="2669" t="s">
        <v>5075</v>
      </c>
      <c r="I1491" s="3025">
        <v>0</v>
      </c>
      <c r="J1491" s="3025">
        <v>1523.41</v>
      </c>
      <c r="O1491">
        <f t="shared" si="23"/>
        <v>0</v>
      </c>
    </row>
    <row r="1492" spans="1:15" hidden="1">
      <c r="H1492" t="s">
        <v>7336</v>
      </c>
      <c r="O1492">
        <f t="shared" si="23"/>
        <v>0</v>
      </c>
    </row>
    <row r="1493" spans="1:15" hidden="1">
      <c r="O1493">
        <f t="shared" si="23"/>
        <v>0</v>
      </c>
    </row>
    <row r="1494" spans="1:15" hidden="1">
      <c r="H1494" s="2668" t="s">
        <v>9615</v>
      </c>
      <c r="O1494">
        <f t="shared" si="23"/>
        <v>0</v>
      </c>
    </row>
    <row r="1495" spans="1:15" hidden="1">
      <c r="A1495" s="2669" t="s">
        <v>9553</v>
      </c>
      <c r="B1495" s="2669" t="s">
        <v>5071</v>
      </c>
      <c r="C1495" s="2669" t="s">
        <v>9011</v>
      </c>
      <c r="D1495" s="2669" t="s">
        <v>5071</v>
      </c>
      <c r="E1495" s="2669" t="s">
        <v>7338</v>
      </c>
      <c r="F1495" s="2669" t="s">
        <v>9616</v>
      </c>
      <c r="G1495" s="2669" t="s">
        <v>5311</v>
      </c>
      <c r="H1495" s="2669" t="s">
        <v>5015</v>
      </c>
      <c r="I1495" s="3025">
        <v>84.35</v>
      </c>
      <c r="J1495" s="3025">
        <v>0</v>
      </c>
      <c r="O1495">
        <f t="shared" si="23"/>
        <v>0</v>
      </c>
    </row>
    <row r="1496" spans="1:15" hidden="1">
      <c r="A1496" s="2669" t="s">
        <v>9553</v>
      </c>
      <c r="B1496" s="2669" t="s">
        <v>5071</v>
      </c>
      <c r="C1496" s="2669" t="s">
        <v>9011</v>
      </c>
      <c r="D1496" s="2669" t="s">
        <v>5071</v>
      </c>
      <c r="E1496" s="2669" t="s">
        <v>7338</v>
      </c>
      <c r="F1496" s="2669" t="s">
        <v>9616</v>
      </c>
      <c r="G1496" s="2669" t="s">
        <v>5297</v>
      </c>
      <c r="H1496" s="2669" t="s">
        <v>5075</v>
      </c>
      <c r="I1496" s="3025">
        <v>0</v>
      </c>
      <c r="J1496" s="3025">
        <v>84.35</v>
      </c>
      <c r="O1496">
        <f t="shared" si="23"/>
        <v>0</v>
      </c>
    </row>
    <row r="1497" spans="1:15" hidden="1">
      <c r="H1497" t="s">
        <v>7339</v>
      </c>
      <c r="O1497">
        <f t="shared" si="23"/>
        <v>0</v>
      </c>
    </row>
    <row r="1498" spans="1:15" hidden="1">
      <c r="O1498">
        <f t="shared" si="23"/>
        <v>0</v>
      </c>
    </row>
    <row r="1499" spans="1:15" hidden="1">
      <c r="H1499" s="2668" t="s">
        <v>9617</v>
      </c>
      <c r="O1499">
        <f t="shared" si="23"/>
        <v>0</v>
      </c>
    </row>
    <row r="1500" spans="1:15" hidden="1">
      <c r="A1500" s="2669" t="s">
        <v>9553</v>
      </c>
      <c r="B1500" s="2669" t="s">
        <v>5071</v>
      </c>
      <c r="C1500" s="2669" t="s">
        <v>9011</v>
      </c>
      <c r="D1500" s="2669" t="s">
        <v>5071</v>
      </c>
      <c r="E1500" s="2669" t="s">
        <v>7340</v>
      </c>
      <c r="F1500" s="2669" t="s">
        <v>9618</v>
      </c>
      <c r="G1500" s="2669" t="s">
        <v>5311</v>
      </c>
      <c r="H1500" s="2669" t="s">
        <v>5015</v>
      </c>
      <c r="I1500" s="3025">
        <v>56</v>
      </c>
      <c r="J1500" s="3025">
        <v>0</v>
      </c>
      <c r="O1500">
        <f t="shared" si="23"/>
        <v>0</v>
      </c>
    </row>
    <row r="1501" spans="1:15" hidden="1">
      <c r="A1501" s="2669" t="s">
        <v>9553</v>
      </c>
      <c r="B1501" s="2669" t="s">
        <v>5071</v>
      </c>
      <c r="C1501" s="2669" t="s">
        <v>9011</v>
      </c>
      <c r="D1501" s="2669" t="s">
        <v>5071</v>
      </c>
      <c r="E1501" s="2669" t="s">
        <v>7340</v>
      </c>
      <c r="F1501" s="2669" t="s">
        <v>9618</v>
      </c>
      <c r="G1501" s="2669" t="s">
        <v>5297</v>
      </c>
      <c r="H1501" s="2669" t="s">
        <v>5075</v>
      </c>
      <c r="I1501" s="3025">
        <v>0</v>
      </c>
      <c r="J1501" s="3025">
        <v>56</v>
      </c>
      <c r="O1501">
        <f t="shared" si="23"/>
        <v>0</v>
      </c>
    </row>
    <row r="1502" spans="1:15" hidden="1">
      <c r="H1502" t="s">
        <v>7336</v>
      </c>
      <c r="O1502">
        <f t="shared" si="23"/>
        <v>0</v>
      </c>
    </row>
    <row r="1503" spans="1:15" hidden="1">
      <c r="O1503">
        <f t="shared" si="23"/>
        <v>0</v>
      </c>
    </row>
    <row r="1504" spans="1:15" hidden="1">
      <c r="H1504" s="2668" t="s">
        <v>9619</v>
      </c>
      <c r="O1504">
        <f t="shared" si="23"/>
        <v>0</v>
      </c>
    </row>
    <row r="1505" spans="1:15" hidden="1">
      <c r="A1505" s="2669" t="s">
        <v>9553</v>
      </c>
      <c r="B1505" s="2669" t="s">
        <v>5071</v>
      </c>
      <c r="C1505" s="2669" t="s">
        <v>9011</v>
      </c>
      <c r="D1505" s="2669" t="s">
        <v>5071</v>
      </c>
      <c r="E1505" s="2669" t="s">
        <v>7341</v>
      </c>
      <c r="F1505" s="2669" t="s">
        <v>9620</v>
      </c>
      <c r="G1505" s="2669" t="s">
        <v>5311</v>
      </c>
      <c r="H1505" s="2669" t="s">
        <v>5015</v>
      </c>
      <c r="I1505" s="3025">
        <v>1960</v>
      </c>
      <c r="J1505" s="3025">
        <v>0</v>
      </c>
      <c r="O1505">
        <f t="shared" si="23"/>
        <v>0</v>
      </c>
    </row>
    <row r="1506" spans="1:15" hidden="1">
      <c r="A1506" s="2669" t="s">
        <v>9553</v>
      </c>
      <c r="B1506" s="2669" t="s">
        <v>5071</v>
      </c>
      <c r="C1506" s="2669" t="s">
        <v>9011</v>
      </c>
      <c r="D1506" s="2669" t="s">
        <v>5071</v>
      </c>
      <c r="E1506" s="2669" t="s">
        <v>7341</v>
      </c>
      <c r="F1506" s="2669" t="s">
        <v>9620</v>
      </c>
      <c r="G1506" s="2669" t="s">
        <v>5297</v>
      </c>
      <c r="H1506" s="2669" t="s">
        <v>5075</v>
      </c>
      <c r="I1506" s="3025">
        <v>0</v>
      </c>
      <c r="J1506" s="3025">
        <v>1960</v>
      </c>
      <c r="O1506">
        <f t="shared" si="23"/>
        <v>0</v>
      </c>
    </row>
    <row r="1507" spans="1:15" hidden="1">
      <c r="H1507" t="s">
        <v>7336</v>
      </c>
      <c r="O1507">
        <f t="shared" si="23"/>
        <v>0</v>
      </c>
    </row>
    <row r="1508" spans="1:15" hidden="1">
      <c r="O1508">
        <f t="shared" si="23"/>
        <v>0</v>
      </c>
    </row>
    <row r="1509" spans="1:15" hidden="1">
      <c r="H1509" s="2668" t="s">
        <v>9621</v>
      </c>
      <c r="O1509">
        <f t="shared" si="23"/>
        <v>0</v>
      </c>
    </row>
    <row r="1510" spans="1:15" hidden="1">
      <c r="A1510" s="2669" t="s">
        <v>9553</v>
      </c>
      <c r="B1510" s="2669" t="s">
        <v>5071</v>
      </c>
      <c r="C1510" s="2669" t="s">
        <v>9011</v>
      </c>
      <c r="D1510" s="2669" t="s">
        <v>5071</v>
      </c>
      <c r="E1510" s="2669" t="s">
        <v>7342</v>
      </c>
      <c r="F1510" s="2669" t="s">
        <v>9622</v>
      </c>
      <c r="G1510" s="2669" t="s">
        <v>5311</v>
      </c>
      <c r="H1510" s="2669" t="s">
        <v>5015</v>
      </c>
      <c r="I1510" s="3025">
        <v>60</v>
      </c>
      <c r="J1510" s="3025">
        <v>0</v>
      </c>
      <c r="O1510">
        <f t="shared" si="23"/>
        <v>0</v>
      </c>
    </row>
    <row r="1511" spans="1:15" hidden="1">
      <c r="A1511" s="2669" t="s">
        <v>9553</v>
      </c>
      <c r="B1511" s="2669" t="s">
        <v>5071</v>
      </c>
      <c r="C1511" s="2669" t="s">
        <v>9011</v>
      </c>
      <c r="D1511" s="2669" t="s">
        <v>5071</v>
      </c>
      <c r="E1511" s="2669" t="s">
        <v>7342</v>
      </c>
      <c r="F1511" s="2669" t="s">
        <v>9622</v>
      </c>
      <c r="G1511" s="2669" t="s">
        <v>5297</v>
      </c>
      <c r="H1511" s="2669" t="s">
        <v>5075</v>
      </c>
      <c r="I1511" s="3025">
        <v>0</v>
      </c>
      <c r="J1511" s="3025">
        <v>60</v>
      </c>
      <c r="O1511">
        <f t="shared" si="23"/>
        <v>0</v>
      </c>
    </row>
    <row r="1512" spans="1:15" hidden="1">
      <c r="H1512" t="s">
        <v>7336</v>
      </c>
      <c r="O1512">
        <f t="shared" si="23"/>
        <v>0</v>
      </c>
    </row>
    <row r="1513" spans="1:15" hidden="1">
      <c r="O1513">
        <f t="shared" si="23"/>
        <v>0</v>
      </c>
    </row>
    <row r="1514" spans="1:15" hidden="1">
      <c r="H1514" s="2668" t="s">
        <v>9623</v>
      </c>
      <c r="O1514">
        <f t="shared" si="23"/>
        <v>0</v>
      </c>
    </row>
    <row r="1515" spans="1:15" hidden="1">
      <c r="A1515" s="2669" t="s">
        <v>9553</v>
      </c>
      <c r="B1515" s="2669"/>
      <c r="C1515" s="2669"/>
      <c r="D1515" s="2669" t="s">
        <v>5073</v>
      </c>
      <c r="E1515" s="2669" t="s">
        <v>7343</v>
      </c>
      <c r="F1515" s="2669" t="s">
        <v>9624</v>
      </c>
      <c r="G1515" s="2669" t="s">
        <v>5306</v>
      </c>
      <c r="H1515" s="2669" t="s">
        <v>4937</v>
      </c>
      <c r="I1515" s="3025">
        <v>17431.150000000001</v>
      </c>
      <c r="J1515" s="3025">
        <v>0</v>
      </c>
      <c r="O1515">
        <f t="shared" si="23"/>
        <v>0</v>
      </c>
    </row>
    <row r="1516" spans="1:15" hidden="1">
      <c r="A1516" s="2669" t="s">
        <v>9553</v>
      </c>
      <c r="B1516" s="2669"/>
      <c r="C1516" s="2669"/>
      <c r="D1516" s="2669" t="s">
        <v>5073</v>
      </c>
      <c r="E1516" s="2669" t="s">
        <v>7343</v>
      </c>
      <c r="F1516" s="2669" t="s">
        <v>9624</v>
      </c>
      <c r="G1516" s="2669" t="s">
        <v>5297</v>
      </c>
      <c r="H1516" s="2669" t="s">
        <v>5075</v>
      </c>
      <c r="I1516" s="3025">
        <v>0</v>
      </c>
      <c r="J1516" s="3025">
        <v>17431.150000000001</v>
      </c>
      <c r="O1516">
        <f t="shared" si="23"/>
        <v>0</v>
      </c>
    </row>
    <row r="1517" spans="1:15" hidden="1">
      <c r="H1517" t="s">
        <v>7344</v>
      </c>
      <c r="O1517">
        <f t="shared" si="23"/>
        <v>0</v>
      </c>
    </row>
    <row r="1518" spans="1:15" hidden="1">
      <c r="O1518">
        <f t="shared" si="23"/>
        <v>0</v>
      </c>
    </row>
    <row r="1519" spans="1:15" hidden="1">
      <c r="H1519" s="2668" t="s">
        <v>9625</v>
      </c>
      <c r="O1519">
        <f t="shared" si="23"/>
        <v>0</v>
      </c>
    </row>
    <row r="1520" spans="1:15" hidden="1">
      <c r="A1520" s="2669" t="s">
        <v>9626</v>
      </c>
      <c r="B1520" s="2669" t="s">
        <v>4415</v>
      </c>
      <c r="C1520" s="2669" t="s">
        <v>5059</v>
      </c>
      <c r="D1520" s="2669" t="s">
        <v>4415</v>
      </c>
      <c r="E1520" s="2669" t="s">
        <v>7570</v>
      </c>
      <c r="F1520" s="2669" t="s">
        <v>9627</v>
      </c>
      <c r="G1520" s="2669" t="s">
        <v>5309</v>
      </c>
      <c r="H1520" s="2669" t="s">
        <v>4947</v>
      </c>
      <c r="I1520" s="3025">
        <v>351.99</v>
      </c>
      <c r="J1520" s="3025">
        <v>0</v>
      </c>
      <c r="O1520">
        <f t="shared" si="23"/>
        <v>0</v>
      </c>
    </row>
    <row r="1521" spans="1:15" hidden="1">
      <c r="A1521" s="2669" t="s">
        <v>9626</v>
      </c>
      <c r="B1521" s="2669" t="s">
        <v>4415</v>
      </c>
      <c r="C1521" s="2669" t="s">
        <v>5059</v>
      </c>
      <c r="D1521" s="2669" t="s">
        <v>4415</v>
      </c>
      <c r="E1521" s="2669" t="s">
        <v>7570</v>
      </c>
      <c r="F1521" s="2669" t="s">
        <v>9627</v>
      </c>
      <c r="G1521" s="2669" t="s">
        <v>5303</v>
      </c>
      <c r="H1521" s="2669" t="s">
        <v>5063</v>
      </c>
      <c r="I1521" s="3025">
        <v>0</v>
      </c>
      <c r="J1521" s="3025">
        <v>0</v>
      </c>
      <c r="O1521">
        <f t="shared" si="23"/>
        <v>0</v>
      </c>
    </row>
    <row r="1522" spans="1:15" hidden="1">
      <c r="A1522" s="2669" t="s">
        <v>9626</v>
      </c>
      <c r="B1522" s="2669" t="s">
        <v>4415</v>
      </c>
      <c r="C1522" s="2669" t="s">
        <v>5059</v>
      </c>
      <c r="D1522" s="2669" t="s">
        <v>4415</v>
      </c>
      <c r="E1522" s="2669" t="s">
        <v>7570</v>
      </c>
      <c r="F1522" s="2669" t="s">
        <v>9627</v>
      </c>
      <c r="G1522" s="2669" t="s">
        <v>5311</v>
      </c>
      <c r="H1522" s="2669" t="s">
        <v>5064</v>
      </c>
      <c r="I1522" s="3025">
        <v>0</v>
      </c>
      <c r="J1522" s="3025">
        <v>351.99</v>
      </c>
      <c r="O1522">
        <f t="shared" si="23"/>
        <v>0</v>
      </c>
    </row>
    <row r="1523" spans="1:15" hidden="1">
      <c r="H1523" t="s">
        <v>7571</v>
      </c>
      <c r="O1523">
        <f t="shared" si="23"/>
        <v>0</v>
      </c>
    </row>
    <row r="1524" spans="1:15" hidden="1">
      <c r="O1524">
        <f t="shared" si="23"/>
        <v>0</v>
      </c>
    </row>
    <row r="1525" spans="1:15" hidden="1">
      <c r="H1525" s="2668" t="s">
        <v>9628</v>
      </c>
      <c r="O1525">
        <f t="shared" si="23"/>
        <v>0</v>
      </c>
    </row>
    <row r="1526" spans="1:15" hidden="1">
      <c r="A1526" s="2669" t="s">
        <v>9626</v>
      </c>
      <c r="B1526" s="2669" t="s">
        <v>4415</v>
      </c>
      <c r="C1526" s="2669" t="s">
        <v>5059</v>
      </c>
      <c r="D1526" s="2669" t="s">
        <v>4415</v>
      </c>
      <c r="E1526" s="2669" t="s">
        <v>8713</v>
      </c>
      <c r="F1526" s="2669" t="s">
        <v>9629</v>
      </c>
      <c r="G1526" s="2669" t="s">
        <v>5308</v>
      </c>
      <c r="H1526" s="2669" t="s">
        <v>4921</v>
      </c>
      <c r="I1526" s="3025">
        <v>6</v>
      </c>
      <c r="J1526" s="3025">
        <v>0</v>
      </c>
      <c r="O1526">
        <f t="shared" si="23"/>
        <v>0</v>
      </c>
    </row>
    <row r="1527" spans="1:15" hidden="1">
      <c r="A1527" s="2669" t="s">
        <v>9626</v>
      </c>
      <c r="B1527" s="2669" t="s">
        <v>4415</v>
      </c>
      <c r="C1527" s="2669" t="s">
        <v>5059</v>
      </c>
      <c r="D1527" s="2669" t="s">
        <v>4415</v>
      </c>
      <c r="E1527" s="2669" t="s">
        <v>8713</v>
      </c>
      <c r="F1527" s="2669" t="s">
        <v>9629</v>
      </c>
      <c r="G1527" s="2669" t="s">
        <v>5356</v>
      </c>
      <c r="H1527" s="2669" t="s">
        <v>5025</v>
      </c>
      <c r="I1527" s="3025">
        <v>50</v>
      </c>
      <c r="J1527" s="3025">
        <v>0</v>
      </c>
      <c r="O1527">
        <f t="shared" si="23"/>
        <v>0</v>
      </c>
    </row>
    <row r="1528" spans="1:15" hidden="1">
      <c r="A1528" s="2669" t="s">
        <v>9626</v>
      </c>
      <c r="B1528" s="2669" t="s">
        <v>4415</v>
      </c>
      <c r="C1528" s="2669" t="s">
        <v>5059</v>
      </c>
      <c r="D1528" s="2669" t="s">
        <v>4415</v>
      </c>
      <c r="E1528" s="2669" t="s">
        <v>8713</v>
      </c>
      <c r="F1528" s="2669" t="s">
        <v>9629</v>
      </c>
      <c r="G1528" s="2669" t="s">
        <v>5303</v>
      </c>
      <c r="H1528" s="2669" t="s">
        <v>5063</v>
      </c>
      <c r="I1528" s="3025">
        <v>0</v>
      </c>
      <c r="J1528" s="3025">
        <v>0</v>
      </c>
      <c r="O1528">
        <f t="shared" si="23"/>
        <v>0</v>
      </c>
    </row>
    <row r="1529" spans="1:15" hidden="1">
      <c r="A1529" s="2669" t="s">
        <v>9626</v>
      </c>
      <c r="B1529" s="2669" t="s">
        <v>4415</v>
      </c>
      <c r="C1529" s="2669" t="s">
        <v>5059</v>
      </c>
      <c r="D1529" s="2669" t="s">
        <v>4415</v>
      </c>
      <c r="E1529" s="2669" t="s">
        <v>8713</v>
      </c>
      <c r="F1529" s="2669" t="s">
        <v>9629</v>
      </c>
      <c r="G1529" s="2669" t="s">
        <v>5311</v>
      </c>
      <c r="H1529" s="2669" t="s">
        <v>5064</v>
      </c>
      <c r="I1529" s="3025">
        <v>0</v>
      </c>
      <c r="J1529" s="3025">
        <v>56</v>
      </c>
      <c r="O1529">
        <f t="shared" si="23"/>
        <v>0</v>
      </c>
    </row>
    <row r="1530" spans="1:15" hidden="1">
      <c r="H1530" t="s">
        <v>8714</v>
      </c>
      <c r="O1530">
        <f t="shared" si="23"/>
        <v>0</v>
      </c>
    </row>
    <row r="1531" spans="1:15" hidden="1">
      <c r="O1531">
        <f t="shared" si="23"/>
        <v>0</v>
      </c>
    </row>
    <row r="1532" spans="1:15" hidden="1">
      <c r="H1532" s="2668" t="s">
        <v>9630</v>
      </c>
      <c r="O1532">
        <f t="shared" si="23"/>
        <v>0</v>
      </c>
    </row>
    <row r="1533" spans="1:15" hidden="1">
      <c r="A1533" s="2669" t="s">
        <v>9626</v>
      </c>
      <c r="B1533" s="2669" t="s">
        <v>5071</v>
      </c>
      <c r="C1533" s="2669" t="s">
        <v>9011</v>
      </c>
      <c r="D1533" s="2669" t="s">
        <v>5071</v>
      </c>
      <c r="E1533" s="2669" t="s">
        <v>9631</v>
      </c>
      <c r="F1533" s="2669" t="s">
        <v>9632</v>
      </c>
      <c r="G1533" s="2669" t="s">
        <v>5311</v>
      </c>
      <c r="H1533" s="2669" t="s">
        <v>5015</v>
      </c>
      <c r="I1533" s="3025">
        <v>56</v>
      </c>
      <c r="J1533" s="3025">
        <v>0</v>
      </c>
      <c r="O1533">
        <f t="shared" si="23"/>
        <v>0</v>
      </c>
    </row>
    <row r="1534" spans="1:15" hidden="1">
      <c r="A1534" s="2669" t="s">
        <v>9626</v>
      </c>
      <c r="B1534" s="2669" t="s">
        <v>5071</v>
      </c>
      <c r="C1534" s="2669" t="s">
        <v>9011</v>
      </c>
      <c r="D1534" s="2669" t="s">
        <v>5071</v>
      </c>
      <c r="E1534" s="2669" t="s">
        <v>9631</v>
      </c>
      <c r="F1534" s="2669" t="s">
        <v>9632</v>
      </c>
      <c r="G1534" s="2669" t="s">
        <v>5305</v>
      </c>
      <c r="H1534" s="2669" t="s">
        <v>9014</v>
      </c>
      <c r="I1534" s="3025">
        <v>0</v>
      </c>
      <c r="J1534" s="3025">
        <v>56</v>
      </c>
      <c r="O1534">
        <f t="shared" si="23"/>
        <v>0</v>
      </c>
    </row>
    <row r="1535" spans="1:15" hidden="1">
      <c r="H1535" t="s">
        <v>9015</v>
      </c>
      <c r="O1535">
        <f t="shared" si="23"/>
        <v>0</v>
      </c>
    </row>
    <row r="1536" spans="1:15" hidden="1">
      <c r="O1536">
        <f t="shared" si="23"/>
        <v>0</v>
      </c>
    </row>
    <row r="1537" spans="1:15" hidden="1">
      <c r="H1537" s="2668" t="s">
        <v>9633</v>
      </c>
      <c r="O1537">
        <f t="shared" ref="O1537:O1600" si="24">SUMIF(E:E,E1537,N:N)</f>
        <v>0</v>
      </c>
    </row>
    <row r="1538" spans="1:15" hidden="1">
      <c r="A1538" s="2669" t="s">
        <v>9634</v>
      </c>
      <c r="B1538" s="2669"/>
      <c r="C1538" s="2669"/>
      <c r="D1538" s="2669" t="s">
        <v>5073</v>
      </c>
      <c r="E1538" s="2669" t="s">
        <v>7333</v>
      </c>
      <c r="F1538" s="2669" t="s">
        <v>9635</v>
      </c>
      <c r="G1538" s="2669" t="s">
        <v>5300</v>
      </c>
      <c r="H1538" s="2669" t="s">
        <v>264</v>
      </c>
      <c r="I1538" s="3025">
        <v>3000</v>
      </c>
      <c r="J1538" s="3025">
        <v>0</v>
      </c>
      <c r="O1538">
        <f t="shared" si="24"/>
        <v>0</v>
      </c>
    </row>
    <row r="1539" spans="1:15" hidden="1">
      <c r="A1539" s="2669" t="s">
        <v>9634</v>
      </c>
      <c r="B1539" s="2669"/>
      <c r="C1539" s="2669"/>
      <c r="D1539" s="2669" t="s">
        <v>5073</v>
      </c>
      <c r="E1539" s="2669" t="s">
        <v>7333</v>
      </c>
      <c r="F1539" s="2669" t="s">
        <v>9635</v>
      </c>
      <c r="G1539" s="2669" t="s">
        <v>5297</v>
      </c>
      <c r="H1539" s="2669" t="s">
        <v>5075</v>
      </c>
      <c r="I1539" s="3025">
        <v>0</v>
      </c>
      <c r="J1539" s="3025">
        <v>3000</v>
      </c>
      <c r="O1539">
        <f t="shared" si="24"/>
        <v>0</v>
      </c>
    </row>
    <row r="1540" spans="1:15" hidden="1">
      <c r="H1540" t="s">
        <v>7334</v>
      </c>
      <c r="O1540">
        <f t="shared" si="24"/>
        <v>0</v>
      </c>
    </row>
    <row r="1541" spans="1:15" hidden="1">
      <c r="O1541">
        <f t="shared" si="24"/>
        <v>0</v>
      </c>
    </row>
    <row r="1542" spans="1:15" hidden="1">
      <c r="H1542" s="2668" t="s">
        <v>9636</v>
      </c>
      <c r="O1542">
        <f t="shared" si="24"/>
        <v>0</v>
      </c>
    </row>
    <row r="1543" spans="1:15" hidden="1">
      <c r="A1543" s="2669" t="s">
        <v>9634</v>
      </c>
      <c r="B1543" s="2669" t="s">
        <v>4415</v>
      </c>
      <c r="C1543" s="2669" t="s">
        <v>5059</v>
      </c>
      <c r="D1543" s="2669" t="s">
        <v>4415</v>
      </c>
      <c r="E1543" s="2669" t="s">
        <v>7903</v>
      </c>
      <c r="F1543" s="2669" t="s">
        <v>9637</v>
      </c>
      <c r="G1543" s="2669" t="s">
        <v>5339</v>
      </c>
      <c r="H1543" s="2669" t="s">
        <v>4997</v>
      </c>
      <c r="I1543" s="3025">
        <v>312.31</v>
      </c>
      <c r="J1543" s="3025">
        <v>0</v>
      </c>
      <c r="O1543">
        <f t="shared" si="24"/>
        <v>0</v>
      </c>
    </row>
    <row r="1544" spans="1:15" hidden="1">
      <c r="A1544" s="2669" t="s">
        <v>9634</v>
      </c>
      <c r="B1544" s="2669" t="s">
        <v>4415</v>
      </c>
      <c r="C1544" s="2669" t="s">
        <v>5059</v>
      </c>
      <c r="D1544" s="2669" t="s">
        <v>4415</v>
      </c>
      <c r="E1544" s="2669" t="s">
        <v>7903</v>
      </c>
      <c r="F1544" s="2669" t="s">
        <v>9637</v>
      </c>
      <c r="G1544" s="2669" t="s">
        <v>5303</v>
      </c>
      <c r="H1544" s="2669" t="s">
        <v>5063</v>
      </c>
      <c r="I1544" s="3025">
        <v>0</v>
      </c>
      <c r="J1544" s="3025">
        <v>0</v>
      </c>
      <c r="O1544">
        <f t="shared" si="24"/>
        <v>0</v>
      </c>
    </row>
    <row r="1545" spans="1:15" hidden="1">
      <c r="A1545" s="2669" t="s">
        <v>9634</v>
      </c>
      <c r="B1545" s="2669" t="s">
        <v>4415</v>
      </c>
      <c r="C1545" s="2669" t="s">
        <v>5059</v>
      </c>
      <c r="D1545" s="2669" t="s">
        <v>4415</v>
      </c>
      <c r="E1545" s="2669" t="s">
        <v>7903</v>
      </c>
      <c r="F1545" s="2669" t="s">
        <v>9637</v>
      </c>
      <c r="G1545" s="2669" t="s">
        <v>5311</v>
      </c>
      <c r="H1545" s="2669" t="s">
        <v>5064</v>
      </c>
      <c r="I1545" s="3025">
        <v>0</v>
      </c>
      <c r="J1545" s="3025">
        <v>312.31</v>
      </c>
      <c r="O1545">
        <f t="shared" si="24"/>
        <v>0</v>
      </c>
    </row>
    <row r="1546" spans="1:15" hidden="1">
      <c r="H1546" t="s">
        <v>7904</v>
      </c>
      <c r="O1546">
        <f t="shared" si="24"/>
        <v>0</v>
      </c>
    </row>
    <row r="1547" spans="1:15" hidden="1">
      <c r="O1547">
        <f t="shared" si="24"/>
        <v>0</v>
      </c>
    </row>
    <row r="1548" spans="1:15" hidden="1">
      <c r="H1548" s="2668" t="s">
        <v>9638</v>
      </c>
      <c r="O1548">
        <f t="shared" si="24"/>
        <v>0</v>
      </c>
    </row>
    <row r="1549" spans="1:15" hidden="1">
      <c r="A1549" s="2669" t="s">
        <v>9634</v>
      </c>
      <c r="B1549" s="2669" t="s">
        <v>4415</v>
      </c>
      <c r="C1549" s="2669" t="s">
        <v>5059</v>
      </c>
      <c r="D1549" s="2669" t="s">
        <v>4415</v>
      </c>
      <c r="E1549" s="2669" t="s">
        <v>7774</v>
      </c>
      <c r="F1549" s="2669" t="s">
        <v>9639</v>
      </c>
      <c r="G1549" s="2669" t="s">
        <v>5308</v>
      </c>
      <c r="H1549" s="2669" t="s">
        <v>4921</v>
      </c>
      <c r="I1549" s="3025">
        <v>9.0399999999999991</v>
      </c>
      <c r="J1549" s="3025">
        <v>0</v>
      </c>
      <c r="O1549">
        <f t="shared" si="24"/>
        <v>0</v>
      </c>
    </row>
    <row r="1550" spans="1:15" hidden="1">
      <c r="A1550" s="2669" t="s">
        <v>9634</v>
      </c>
      <c r="B1550" s="2669" t="s">
        <v>4415</v>
      </c>
      <c r="C1550" s="2669" t="s">
        <v>5059</v>
      </c>
      <c r="D1550" s="2669" t="s">
        <v>4415</v>
      </c>
      <c r="E1550" s="2669" t="s">
        <v>7774</v>
      </c>
      <c r="F1550" s="2669" t="s">
        <v>9639</v>
      </c>
      <c r="G1550" s="2669" t="s">
        <v>5325</v>
      </c>
      <c r="H1550" s="2669" t="s">
        <v>4979</v>
      </c>
      <c r="I1550" s="3025">
        <v>75.31</v>
      </c>
      <c r="J1550" s="3025">
        <v>0</v>
      </c>
      <c r="O1550">
        <f t="shared" si="24"/>
        <v>0</v>
      </c>
    </row>
    <row r="1551" spans="1:15" hidden="1">
      <c r="A1551" s="2669" t="s">
        <v>9634</v>
      </c>
      <c r="B1551" s="2669" t="s">
        <v>4415</v>
      </c>
      <c r="C1551" s="2669" t="s">
        <v>5059</v>
      </c>
      <c r="D1551" s="2669" t="s">
        <v>4415</v>
      </c>
      <c r="E1551" s="2669" t="s">
        <v>7774</v>
      </c>
      <c r="F1551" s="2669" t="s">
        <v>9639</v>
      </c>
      <c r="G1551" s="2669" t="s">
        <v>5303</v>
      </c>
      <c r="H1551" s="2669" t="s">
        <v>5063</v>
      </c>
      <c r="I1551" s="3025">
        <v>0</v>
      </c>
      <c r="J1551" s="3025">
        <v>0</v>
      </c>
      <c r="O1551">
        <f t="shared" si="24"/>
        <v>0</v>
      </c>
    </row>
    <row r="1552" spans="1:15" hidden="1">
      <c r="A1552" s="2669" t="s">
        <v>9634</v>
      </c>
      <c r="B1552" s="2669" t="s">
        <v>4415</v>
      </c>
      <c r="C1552" s="2669" t="s">
        <v>5059</v>
      </c>
      <c r="D1552" s="2669" t="s">
        <v>4415</v>
      </c>
      <c r="E1552" s="2669" t="s">
        <v>7774</v>
      </c>
      <c r="F1552" s="2669" t="s">
        <v>9639</v>
      </c>
      <c r="G1552" s="2669" t="s">
        <v>5311</v>
      </c>
      <c r="H1552" s="2669" t="s">
        <v>5064</v>
      </c>
      <c r="I1552" s="3025">
        <v>0</v>
      </c>
      <c r="J1552" s="3025">
        <v>84.35</v>
      </c>
      <c r="O1552">
        <f t="shared" si="24"/>
        <v>0</v>
      </c>
    </row>
    <row r="1553" spans="1:15" hidden="1">
      <c r="H1553" t="s">
        <v>7775</v>
      </c>
      <c r="O1553">
        <f t="shared" si="24"/>
        <v>0</v>
      </c>
    </row>
    <row r="1554" spans="1:15" hidden="1">
      <c r="O1554">
        <f t="shared" si="24"/>
        <v>0</v>
      </c>
    </row>
    <row r="1555" spans="1:15" hidden="1">
      <c r="H1555" s="2668" t="s">
        <v>9640</v>
      </c>
      <c r="O1555">
        <f t="shared" si="24"/>
        <v>0</v>
      </c>
    </row>
    <row r="1556" spans="1:15" hidden="1">
      <c r="A1556" s="2669" t="s">
        <v>9634</v>
      </c>
      <c r="B1556" s="2669" t="s">
        <v>4415</v>
      </c>
      <c r="C1556" s="2669" t="s">
        <v>5059</v>
      </c>
      <c r="D1556" s="2669" t="s">
        <v>4415</v>
      </c>
      <c r="E1556" s="2669" t="s">
        <v>7609</v>
      </c>
      <c r="F1556" s="2669" t="s">
        <v>9641</v>
      </c>
      <c r="G1556" s="2669" t="s">
        <v>5308</v>
      </c>
      <c r="H1556" s="2669" t="s">
        <v>4921</v>
      </c>
      <c r="I1556" s="3025">
        <v>600.37</v>
      </c>
      <c r="J1556" s="3025">
        <v>0</v>
      </c>
      <c r="O1556">
        <f t="shared" si="24"/>
        <v>0</v>
      </c>
    </row>
    <row r="1557" spans="1:15" hidden="1">
      <c r="A1557" s="2669" t="s">
        <v>9634</v>
      </c>
      <c r="B1557" s="2669" t="s">
        <v>4415</v>
      </c>
      <c r="C1557" s="2669" t="s">
        <v>5059</v>
      </c>
      <c r="D1557" s="2669" t="s">
        <v>4415</v>
      </c>
      <c r="E1557" s="2669" t="s">
        <v>7609</v>
      </c>
      <c r="F1557" s="2669" t="s">
        <v>9641</v>
      </c>
      <c r="G1557" s="2669" t="s">
        <v>5312</v>
      </c>
      <c r="H1557" s="2669" t="s">
        <v>4949</v>
      </c>
      <c r="I1557" s="3025">
        <v>5003.07</v>
      </c>
      <c r="J1557" s="3025">
        <v>0</v>
      </c>
      <c r="O1557">
        <f t="shared" si="24"/>
        <v>0</v>
      </c>
    </row>
    <row r="1558" spans="1:15" hidden="1">
      <c r="A1558" s="2669" t="s">
        <v>9634</v>
      </c>
      <c r="B1558" s="2669" t="s">
        <v>4415</v>
      </c>
      <c r="C1558" s="2669" t="s">
        <v>5059</v>
      </c>
      <c r="D1558" s="2669" t="s">
        <v>4415</v>
      </c>
      <c r="E1558" s="2669" t="s">
        <v>7609</v>
      </c>
      <c r="F1558" s="2669" t="s">
        <v>9641</v>
      </c>
      <c r="G1558" s="2669" t="s">
        <v>5303</v>
      </c>
      <c r="H1558" s="2669" t="s">
        <v>5063</v>
      </c>
      <c r="I1558" s="3025">
        <v>0</v>
      </c>
      <c r="J1558" s="3025">
        <v>0</v>
      </c>
      <c r="O1558">
        <f t="shared" si="24"/>
        <v>0</v>
      </c>
    </row>
    <row r="1559" spans="1:15" hidden="1">
      <c r="A1559" s="2669" t="s">
        <v>9634</v>
      </c>
      <c r="B1559" s="2669" t="s">
        <v>4415</v>
      </c>
      <c r="C1559" s="2669" t="s">
        <v>5059</v>
      </c>
      <c r="D1559" s="2669" t="s">
        <v>4415</v>
      </c>
      <c r="E1559" s="2669" t="s">
        <v>7609</v>
      </c>
      <c r="F1559" s="2669" t="s">
        <v>9641</v>
      </c>
      <c r="G1559" s="2669" t="s">
        <v>5311</v>
      </c>
      <c r="H1559" s="2669" t="s">
        <v>5064</v>
      </c>
      <c r="I1559" s="3025">
        <v>0</v>
      </c>
      <c r="J1559" s="3025">
        <v>5603.44</v>
      </c>
      <c r="O1559">
        <f t="shared" si="24"/>
        <v>0</v>
      </c>
    </row>
    <row r="1560" spans="1:15" hidden="1">
      <c r="H1560" t="s">
        <v>7610</v>
      </c>
      <c r="O1560">
        <f t="shared" si="24"/>
        <v>0</v>
      </c>
    </row>
    <row r="1561" spans="1:15" hidden="1">
      <c r="O1561">
        <f t="shared" si="24"/>
        <v>0</v>
      </c>
    </row>
    <row r="1562" spans="1:15" hidden="1">
      <c r="H1562" s="2668" t="s">
        <v>9642</v>
      </c>
      <c r="O1562">
        <f t="shared" si="24"/>
        <v>0</v>
      </c>
    </row>
    <row r="1563" spans="1:15" hidden="1">
      <c r="A1563" s="2669" t="s">
        <v>9643</v>
      </c>
      <c r="B1563" s="2669" t="s">
        <v>4415</v>
      </c>
      <c r="C1563" s="2669" t="s">
        <v>5059</v>
      </c>
      <c r="D1563" s="2669" t="s">
        <v>4415</v>
      </c>
      <c r="E1563" s="2669" t="s">
        <v>7568</v>
      </c>
      <c r="F1563" s="2669" t="s">
        <v>9644</v>
      </c>
      <c r="G1563" s="2669" t="s">
        <v>5309</v>
      </c>
      <c r="H1563" s="2669" t="s">
        <v>4947</v>
      </c>
      <c r="I1563" s="3025">
        <v>814.29</v>
      </c>
      <c r="J1563" s="3025">
        <v>0</v>
      </c>
      <c r="O1563">
        <f t="shared" si="24"/>
        <v>0</v>
      </c>
    </row>
    <row r="1564" spans="1:15" hidden="1">
      <c r="A1564" s="2669" t="s">
        <v>9643</v>
      </c>
      <c r="B1564" s="2669" t="s">
        <v>4415</v>
      </c>
      <c r="C1564" s="2669" t="s">
        <v>5059</v>
      </c>
      <c r="D1564" s="2669" t="s">
        <v>4415</v>
      </c>
      <c r="E1564" s="2669" t="s">
        <v>7568</v>
      </c>
      <c r="F1564" s="2669" t="s">
        <v>9644</v>
      </c>
      <c r="G1564" s="2669" t="s">
        <v>5303</v>
      </c>
      <c r="H1564" s="2669" t="s">
        <v>5063</v>
      </c>
      <c r="I1564" s="3025">
        <v>0</v>
      </c>
      <c r="J1564" s="3025">
        <v>0</v>
      </c>
      <c r="O1564">
        <f t="shared" si="24"/>
        <v>0</v>
      </c>
    </row>
    <row r="1565" spans="1:15" hidden="1">
      <c r="A1565" s="2669" t="s">
        <v>9643</v>
      </c>
      <c r="B1565" s="2669" t="s">
        <v>4415</v>
      </c>
      <c r="C1565" s="2669" t="s">
        <v>5059</v>
      </c>
      <c r="D1565" s="2669" t="s">
        <v>4415</v>
      </c>
      <c r="E1565" s="2669" t="s">
        <v>7568</v>
      </c>
      <c r="F1565" s="2669" t="s">
        <v>9644</v>
      </c>
      <c r="G1565" s="2669" t="s">
        <v>5311</v>
      </c>
      <c r="H1565" s="2669" t="s">
        <v>5064</v>
      </c>
      <c r="I1565" s="3025">
        <v>0</v>
      </c>
      <c r="J1565" s="3025">
        <v>814.29</v>
      </c>
      <c r="O1565">
        <f t="shared" si="24"/>
        <v>0</v>
      </c>
    </row>
    <row r="1566" spans="1:15" hidden="1">
      <c r="H1566" t="s">
        <v>7569</v>
      </c>
      <c r="O1566">
        <f t="shared" si="24"/>
        <v>0</v>
      </c>
    </row>
    <row r="1567" spans="1:15" hidden="1">
      <c r="O1567">
        <f t="shared" si="24"/>
        <v>0</v>
      </c>
    </row>
    <row r="1568" spans="1:15" hidden="1">
      <c r="H1568" s="2668" t="s">
        <v>9645</v>
      </c>
      <c r="O1568">
        <f t="shared" si="24"/>
        <v>0</v>
      </c>
    </row>
    <row r="1569" spans="1:15" hidden="1">
      <c r="A1569" s="2669" t="s">
        <v>9646</v>
      </c>
      <c r="B1569" s="2669" t="s">
        <v>4415</v>
      </c>
      <c r="C1569" s="2669" t="s">
        <v>5059</v>
      </c>
      <c r="D1569" s="2669" t="s">
        <v>4415</v>
      </c>
      <c r="E1569" s="2669" t="s">
        <v>7874</v>
      </c>
      <c r="F1569" s="2669" t="s">
        <v>9647</v>
      </c>
      <c r="G1569" s="2669" t="s">
        <v>5308</v>
      </c>
      <c r="H1569" s="2669" t="s">
        <v>4921</v>
      </c>
      <c r="I1569" s="3025">
        <v>2.5099999999999998</v>
      </c>
      <c r="J1569" s="3025">
        <v>0</v>
      </c>
      <c r="O1569">
        <f t="shared" si="24"/>
        <v>0</v>
      </c>
    </row>
    <row r="1570" spans="1:15" hidden="1">
      <c r="A1570" s="2669" t="s">
        <v>9646</v>
      </c>
      <c r="B1570" s="2669" t="s">
        <v>4415</v>
      </c>
      <c r="C1570" s="2669" t="s">
        <v>5059</v>
      </c>
      <c r="D1570" s="2669" t="s">
        <v>4415</v>
      </c>
      <c r="E1570" s="2669" t="s">
        <v>7874</v>
      </c>
      <c r="F1570" s="2669" t="s">
        <v>9647</v>
      </c>
      <c r="G1570" s="2669" t="s">
        <v>5337</v>
      </c>
      <c r="H1570" s="2669" t="s">
        <v>4992</v>
      </c>
      <c r="I1570" s="3025">
        <v>1500</v>
      </c>
      <c r="J1570" s="3025">
        <v>0</v>
      </c>
      <c r="O1570">
        <f t="shared" si="24"/>
        <v>0</v>
      </c>
    </row>
    <row r="1571" spans="1:15" hidden="1">
      <c r="A1571" s="2669" t="s">
        <v>9646</v>
      </c>
      <c r="B1571" s="2669" t="s">
        <v>4415</v>
      </c>
      <c r="C1571" s="2669" t="s">
        <v>5059</v>
      </c>
      <c r="D1571" s="2669" t="s">
        <v>4415</v>
      </c>
      <c r="E1571" s="2669" t="s">
        <v>7874</v>
      </c>
      <c r="F1571" s="2669" t="s">
        <v>9647</v>
      </c>
      <c r="G1571" s="2669" t="s">
        <v>5337</v>
      </c>
      <c r="H1571" s="2669" t="s">
        <v>4992</v>
      </c>
      <c r="I1571" s="3025">
        <v>20.9</v>
      </c>
      <c r="J1571" s="3025">
        <v>0</v>
      </c>
      <c r="O1571">
        <f t="shared" si="24"/>
        <v>0</v>
      </c>
    </row>
    <row r="1572" spans="1:15" hidden="1">
      <c r="A1572" s="2669" t="s">
        <v>9646</v>
      </c>
      <c r="B1572" s="2669" t="s">
        <v>4415</v>
      </c>
      <c r="C1572" s="2669" t="s">
        <v>5059</v>
      </c>
      <c r="D1572" s="2669" t="s">
        <v>4415</v>
      </c>
      <c r="E1572" s="2669" t="s">
        <v>7874</v>
      </c>
      <c r="F1572" s="2669" t="s">
        <v>9647</v>
      </c>
      <c r="G1572" s="2669" t="s">
        <v>5303</v>
      </c>
      <c r="H1572" s="2669" t="s">
        <v>5063</v>
      </c>
      <c r="I1572" s="3025">
        <v>0</v>
      </c>
      <c r="J1572" s="3025">
        <v>0</v>
      </c>
      <c r="O1572">
        <f t="shared" si="24"/>
        <v>0</v>
      </c>
    </row>
    <row r="1573" spans="1:15" hidden="1">
      <c r="A1573" s="2669" t="s">
        <v>9646</v>
      </c>
      <c r="B1573" s="2669" t="s">
        <v>4415</v>
      </c>
      <c r="C1573" s="2669" t="s">
        <v>5059</v>
      </c>
      <c r="D1573" s="2669" t="s">
        <v>4415</v>
      </c>
      <c r="E1573" s="2669" t="s">
        <v>7874</v>
      </c>
      <c r="F1573" s="2669" t="s">
        <v>9647</v>
      </c>
      <c r="G1573" s="2669" t="s">
        <v>5311</v>
      </c>
      <c r="H1573" s="2669" t="s">
        <v>5064</v>
      </c>
      <c r="I1573" s="3025">
        <v>0</v>
      </c>
      <c r="J1573" s="3025">
        <v>1523.41</v>
      </c>
      <c r="O1573">
        <f t="shared" si="24"/>
        <v>0</v>
      </c>
    </row>
    <row r="1574" spans="1:15" hidden="1">
      <c r="H1574" t="s">
        <v>7875</v>
      </c>
      <c r="O1574">
        <f t="shared" si="24"/>
        <v>0</v>
      </c>
    </row>
    <row r="1575" spans="1:15" hidden="1">
      <c r="O1575">
        <f t="shared" si="24"/>
        <v>0</v>
      </c>
    </row>
    <row r="1576" spans="1:15" hidden="1">
      <c r="H1576" s="2668" t="s">
        <v>9648</v>
      </c>
      <c r="O1576">
        <f t="shared" si="24"/>
        <v>0</v>
      </c>
    </row>
    <row r="1577" spans="1:15" hidden="1">
      <c r="A1577" s="2669" t="s">
        <v>9649</v>
      </c>
      <c r="B1577" s="2669" t="s">
        <v>4415</v>
      </c>
      <c r="C1577" s="2669" t="s">
        <v>5059</v>
      </c>
      <c r="D1577" s="2669" t="s">
        <v>4415</v>
      </c>
      <c r="E1577" s="2669" t="s">
        <v>8709</v>
      </c>
      <c r="F1577" s="2669" t="s">
        <v>9650</v>
      </c>
      <c r="G1577" s="2669" t="s">
        <v>5308</v>
      </c>
      <c r="H1577" s="2669" t="s">
        <v>4921</v>
      </c>
      <c r="I1577" s="3025">
        <v>60</v>
      </c>
      <c r="J1577" s="3025">
        <v>0</v>
      </c>
      <c r="O1577">
        <f t="shared" si="24"/>
        <v>0</v>
      </c>
    </row>
    <row r="1578" spans="1:15" hidden="1">
      <c r="A1578" s="2669" t="s">
        <v>9649</v>
      </c>
      <c r="B1578" s="2669" t="s">
        <v>4415</v>
      </c>
      <c r="C1578" s="2669" t="s">
        <v>5059</v>
      </c>
      <c r="D1578" s="2669" t="s">
        <v>4415</v>
      </c>
      <c r="E1578" s="2669" t="s">
        <v>8709</v>
      </c>
      <c r="F1578" s="2669" t="s">
        <v>9650</v>
      </c>
      <c r="G1578" s="2669" t="s">
        <v>5356</v>
      </c>
      <c r="H1578" s="2669" t="s">
        <v>5025</v>
      </c>
      <c r="I1578" s="3025">
        <v>500</v>
      </c>
      <c r="J1578" s="3025">
        <v>0</v>
      </c>
      <c r="O1578">
        <f t="shared" si="24"/>
        <v>0</v>
      </c>
    </row>
    <row r="1579" spans="1:15" hidden="1">
      <c r="A1579" s="2669" t="s">
        <v>9649</v>
      </c>
      <c r="B1579" s="2669" t="s">
        <v>4415</v>
      </c>
      <c r="C1579" s="2669" t="s">
        <v>5059</v>
      </c>
      <c r="D1579" s="2669" t="s">
        <v>4415</v>
      </c>
      <c r="E1579" s="2669" t="s">
        <v>8709</v>
      </c>
      <c r="F1579" s="2669" t="s">
        <v>9650</v>
      </c>
      <c r="G1579" s="2669" t="s">
        <v>5303</v>
      </c>
      <c r="H1579" s="2669" t="s">
        <v>5063</v>
      </c>
      <c r="I1579" s="3025">
        <v>0</v>
      </c>
      <c r="J1579" s="3025">
        <v>0</v>
      </c>
      <c r="O1579">
        <f t="shared" si="24"/>
        <v>0</v>
      </c>
    </row>
    <row r="1580" spans="1:15" hidden="1">
      <c r="A1580" s="2669" t="s">
        <v>9649</v>
      </c>
      <c r="B1580" s="2669" t="s">
        <v>4415</v>
      </c>
      <c r="C1580" s="2669" t="s">
        <v>5059</v>
      </c>
      <c r="D1580" s="2669" t="s">
        <v>4415</v>
      </c>
      <c r="E1580" s="2669" t="s">
        <v>8709</v>
      </c>
      <c r="F1580" s="2669" t="s">
        <v>9650</v>
      </c>
      <c r="G1580" s="2669" t="s">
        <v>5311</v>
      </c>
      <c r="H1580" s="2669" t="s">
        <v>5064</v>
      </c>
      <c r="I1580" s="3025">
        <v>0</v>
      </c>
      <c r="J1580" s="3025">
        <v>560</v>
      </c>
      <c r="O1580">
        <f t="shared" si="24"/>
        <v>0</v>
      </c>
    </row>
    <row r="1581" spans="1:15" hidden="1">
      <c r="H1581" t="s">
        <v>8710</v>
      </c>
      <c r="O1581">
        <f t="shared" si="24"/>
        <v>0</v>
      </c>
    </row>
    <row r="1582" spans="1:15" hidden="1">
      <c r="O1582">
        <f t="shared" si="24"/>
        <v>0</v>
      </c>
    </row>
    <row r="1583" spans="1:15" hidden="1">
      <c r="H1583" s="2668" t="s">
        <v>9651</v>
      </c>
      <c r="O1583">
        <f t="shared" si="24"/>
        <v>0</v>
      </c>
    </row>
    <row r="1584" spans="1:15" hidden="1">
      <c r="A1584" s="2669" t="s">
        <v>9649</v>
      </c>
      <c r="B1584" s="2669" t="s">
        <v>4415</v>
      </c>
      <c r="C1584" s="2669" t="s">
        <v>5059</v>
      </c>
      <c r="D1584" s="2669" t="s">
        <v>4415</v>
      </c>
      <c r="E1584" s="2669" t="s">
        <v>8711</v>
      </c>
      <c r="F1584" s="2669" t="s">
        <v>9652</v>
      </c>
      <c r="G1584" s="2669" t="s">
        <v>5308</v>
      </c>
      <c r="H1584" s="2669" t="s">
        <v>4921</v>
      </c>
      <c r="I1584" s="3025">
        <v>150</v>
      </c>
      <c r="J1584" s="3025">
        <v>0</v>
      </c>
      <c r="O1584">
        <f t="shared" si="24"/>
        <v>0</v>
      </c>
    </row>
    <row r="1585" spans="1:15" hidden="1">
      <c r="A1585" s="2669" t="s">
        <v>9649</v>
      </c>
      <c r="B1585" s="2669" t="s">
        <v>4415</v>
      </c>
      <c r="C1585" s="2669" t="s">
        <v>5059</v>
      </c>
      <c r="D1585" s="2669" t="s">
        <v>4415</v>
      </c>
      <c r="E1585" s="2669" t="s">
        <v>8711</v>
      </c>
      <c r="F1585" s="2669" t="s">
        <v>9652</v>
      </c>
      <c r="G1585" s="2669" t="s">
        <v>5356</v>
      </c>
      <c r="H1585" s="2669" t="s">
        <v>5025</v>
      </c>
      <c r="I1585" s="3025">
        <v>1250</v>
      </c>
      <c r="J1585" s="3025">
        <v>0</v>
      </c>
      <c r="O1585">
        <f t="shared" si="24"/>
        <v>0</v>
      </c>
    </row>
    <row r="1586" spans="1:15" hidden="1">
      <c r="A1586" s="2669" t="s">
        <v>9649</v>
      </c>
      <c r="B1586" s="2669" t="s">
        <v>4415</v>
      </c>
      <c r="C1586" s="2669" t="s">
        <v>5059</v>
      </c>
      <c r="D1586" s="2669" t="s">
        <v>4415</v>
      </c>
      <c r="E1586" s="2669" t="s">
        <v>8711</v>
      </c>
      <c r="F1586" s="2669" t="s">
        <v>9652</v>
      </c>
      <c r="G1586" s="2669" t="s">
        <v>5303</v>
      </c>
      <c r="H1586" s="2669" t="s">
        <v>5063</v>
      </c>
      <c r="I1586" s="3025">
        <v>0</v>
      </c>
      <c r="J1586" s="3025">
        <v>0</v>
      </c>
      <c r="O1586">
        <f t="shared" si="24"/>
        <v>0</v>
      </c>
    </row>
    <row r="1587" spans="1:15" hidden="1">
      <c r="A1587" s="2669" t="s">
        <v>9649</v>
      </c>
      <c r="B1587" s="2669" t="s">
        <v>4415</v>
      </c>
      <c r="C1587" s="2669" t="s">
        <v>5059</v>
      </c>
      <c r="D1587" s="2669" t="s">
        <v>4415</v>
      </c>
      <c r="E1587" s="2669" t="s">
        <v>8711</v>
      </c>
      <c r="F1587" s="2669" t="s">
        <v>9652</v>
      </c>
      <c r="G1587" s="2669" t="s">
        <v>5311</v>
      </c>
      <c r="H1587" s="2669" t="s">
        <v>5064</v>
      </c>
      <c r="I1587" s="3025">
        <v>0</v>
      </c>
      <c r="J1587" s="3025">
        <v>1400</v>
      </c>
      <c r="O1587">
        <f t="shared" si="24"/>
        <v>0</v>
      </c>
    </row>
    <row r="1588" spans="1:15" hidden="1">
      <c r="H1588" t="s">
        <v>8712</v>
      </c>
      <c r="O1588">
        <f t="shared" si="24"/>
        <v>0</v>
      </c>
    </row>
    <row r="1589" spans="1:15" hidden="1">
      <c r="O1589">
        <f t="shared" si="24"/>
        <v>0</v>
      </c>
    </row>
    <row r="1590" spans="1:15" hidden="1">
      <c r="H1590" s="2668" t="s">
        <v>9653</v>
      </c>
      <c r="O1590">
        <f t="shared" si="24"/>
        <v>0</v>
      </c>
    </row>
    <row r="1591" spans="1:15" hidden="1">
      <c r="A1591" s="2669" t="s">
        <v>9654</v>
      </c>
      <c r="B1591" s="2669" t="s">
        <v>4415</v>
      </c>
      <c r="C1591" s="2669" t="s">
        <v>5059</v>
      </c>
      <c r="D1591" s="2669" t="s">
        <v>4415</v>
      </c>
      <c r="E1591" s="2669" t="s">
        <v>7566</v>
      </c>
      <c r="F1591" s="2669" t="s">
        <v>9655</v>
      </c>
      <c r="G1591" s="2669" t="s">
        <v>5309</v>
      </c>
      <c r="H1591" s="2669" t="s">
        <v>4947</v>
      </c>
      <c r="I1591" s="3025">
        <v>110.2</v>
      </c>
      <c r="J1591" s="3025">
        <v>0</v>
      </c>
      <c r="O1591">
        <f t="shared" si="24"/>
        <v>0</v>
      </c>
    </row>
    <row r="1592" spans="1:15" hidden="1">
      <c r="A1592" s="2669" t="s">
        <v>9654</v>
      </c>
      <c r="B1592" s="2669" t="s">
        <v>4415</v>
      </c>
      <c r="C1592" s="2669" t="s">
        <v>5059</v>
      </c>
      <c r="D1592" s="2669" t="s">
        <v>4415</v>
      </c>
      <c r="E1592" s="2669" t="s">
        <v>7566</v>
      </c>
      <c r="F1592" s="2669" t="s">
        <v>9655</v>
      </c>
      <c r="G1592" s="2669" t="s">
        <v>5303</v>
      </c>
      <c r="H1592" s="2669" t="s">
        <v>5063</v>
      </c>
      <c r="I1592" s="3025">
        <v>0</v>
      </c>
      <c r="J1592" s="3025">
        <v>0</v>
      </c>
      <c r="O1592">
        <f t="shared" si="24"/>
        <v>0</v>
      </c>
    </row>
    <row r="1593" spans="1:15" hidden="1">
      <c r="A1593" s="2669" t="s">
        <v>9654</v>
      </c>
      <c r="B1593" s="2669" t="s">
        <v>4415</v>
      </c>
      <c r="C1593" s="2669" t="s">
        <v>5059</v>
      </c>
      <c r="D1593" s="2669" t="s">
        <v>4415</v>
      </c>
      <c r="E1593" s="2669" t="s">
        <v>7566</v>
      </c>
      <c r="F1593" s="2669" t="s">
        <v>9655</v>
      </c>
      <c r="G1593" s="2669" t="s">
        <v>5311</v>
      </c>
      <c r="H1593" s="2669" t="s">
        <v>5064</v>
      </c>
      <c r="I1593" s="3025">
        <v>0</v>
      </c>
      <c r="J1593" s="3025">
        <v>110.2</v>
      </c>
      <c r="O1593">
        <f t="shared" si="24"/>
        <v>0</v>
      </c>
    </row>
    <row r="1594" spans="1:15" hidden="1">
      <c r="H1594" t="s">
        <v>7567</v>
      </c>
      <c r="O1594">
        <f t="shared" si="24"/>
        <v>0</v>
      </c>
    </row>
    <row r="1595" spans="1:15" hidden="1">
      <c r="O1595">
        <f t="shared" si="24"/>
        <v>0</v>
      </c>
    </row>
    <row r="1596" spans="1:15" hidden="1">
      <c r="H1596" s="2668" t="s">
        <v>9656</v>
      </c>
      <c r="O1596">
        <f t="shared" si="24"/>
        <v>0</v>
      </c>
    </row>
    <row r="1597" spans="1:15" hidden="1">
      <c r="A1597" s="2669" t="s">
        <v>9657</v>
      </c>
      <c r="B1597" s="2669" t="s">
        <v>4415</v>
      </c>
      <c r="C1597" s="2669" t="s">
        <v>5059</v>
      </c>
      <c r="D1597" s="2669" t="s">
        <v>4415</v>
      </c>
      <c r="E1597" s="2669" t="s">
        <v>7564</v>
      </c>
      <c r="F1597" s="2669" t="s">
        <v>9658</v>
      </c>
      <c r="G1597" s="2669" t="s">
        <v>5309</v>
      </c>
      <c r="H1597" s="2669" t="s">
        <v>4947</v>
      </c>
      <c r="I1597" s="3025">
        <v>1332.65</v>
      </c>
      <c r="J1597" s="3025">
        <v>0</v>
      </c>
      <c r="O1597">
        <f t="shared" si="24"/>
        <v>0</v>
      </c>
    </row>
    <row r="1598" spans="1:15" hidden="1">
      <c r="A1598" s="2669" t="s">
        <v>9657</v>
      </c>
      <c r="B1598" s="2669" t="s">
        <v>4415</v>
      </c>
      <c r="C1598" s="2669" t="s">
        <v>5059</v>
      </c>
      <c r="D1598" s="2669" t="s">
        <v>4415</v>
      </c>
      <c r="E1598" s="2669" t="s">
        <v>7564</v>
      </c>
      <c r="F1598" s="2669" t="s">
        <v>9658</v>
      </c>
      <c r="G1598" s="2669" t="s">
        <v>5303</v>
      </c>
      <c r="H1598" s="2669" t="s">
        <v>5063</v>
      </c>
      <c r="I1598" s="3025">
        <v>0</v>
      </c>
      <c r="J1598" s="3025">
        <v>0</v>
      </c>
      <c r="O1598">
        <f t="shared" si="24"/>
        <v>0</v>
      </c>
    </row>
    <row r="1599" spans="1:15" hidden="1">
      <c r="A1599" s="2669" t="s">
        <v>9657</v>
      </c>
      <c r="B1599" s="2669" t="s">
        <v>4415</v>
      </c>
      <c r="C1599" s="2669" t="s">
        <v>5059</v>
      </c>
      <c r="D1599" s="2669" t="s">
        <v>4415</v>
      </c>
      <c r="E1599" s="2669" t="s">
        <v>7564</v>
      </c>
      <c r="F1599" s="2669" t="s">
        <v>9658</v>
      </c>
      <c r="G1599" s="2669" t="s">
        <v>5311</v>
      </c>
      <c r="H1599" s="2669" t="s">
        <v>5064</v>
      </c>
      <c r="I1599" s="3025">
        <v>0</v>
      </c>
      <c r="J1599" s="3025">
        <v>1332.65</v>
      </c>
      <c r="O1599">
        <f t="shared" si="24"/>
        <v>0</v>
      </c>
    </row>
    <row r="1600" spans="1:15" hidden="1">
      <c r="H1600" t="s">
        <v>7565</v>
      </c>
      <c r="O1600">
        <f t="shared" si="24"/>
        <v>0</v>
      </c>
    </row>
    <row r="1601" spans="1:15" hidden="1">
      <c r="O1601">
        <f t="shared" ref="O1601:O1664" si="25">SUMIF(E:E,E1601,N:N)</f>
        <v>0</v>
      </c>
    </row>
    <row r="1602" spans="1:15" hidden="1">
      <c r="H1602" s="2668" t="s">
        <v>9659</v>
      </c>
      <c r="O1602">
        <f t="shared" si="25"/>
        <v>0</v>
      </c>
    </row>
    <row r="1603" spans="1:15" hidden="1">
      <c r="A1603" s="2669" t="s">
        <v>9660</v>
      </c>
      <c r="B1603" s="2669" t="s">
        <v>4415</v>
      </c>
      <c r="C1603" s="2669" t="s">
        <v>5059</v>
      </c>
      <c r="D1603" s="2669" t="s">
        <v>4415</v>
      </c>
      <c r="E1603" s="2669" t="s">
        <v>7802</v>
      </c>
      <c r="F1603" s="2669" t="s">
        <v>9661</v>
      </c>
      <c r="G1603" s="2669" t="s">
        <v>5348</v>
      </c>
      <c r="H1603" s="2669" t="s">
        <v>4983</v>
      </c>
      <c r="I1603" s="3025">
        <v>88.1</v>
      </c>
      <c r="J1603" s="3025">
        <v>0</v>
      </c>
      <c r="O1603">
        <f t="shared" si="25"/>
        <v>0</v>
      </c>
    </row>
    <row r="1604" spans="1:15" hidden="1">
      <c r="A1604" s="2669" t="s">
        <v>9660</v>
      </c>
      <c r="B1604" s="2669" t="s">
        <v>4415</v>
      </c>
      <c r="C1604" s="2669" t="s">
        <v>5059</v>
      </c>
      <c r="D1604" s="2669" t="s">
        <v>4415</v>
      </c>
      <c r="E1604" s="2669" t="s">
        <v>7802</v>
      </c>
      <c r="F1604" s="2669" t="s">
        <v>9661</v>
      </c>
      <c r="G1604" s="2669" t="s">
        <v>5303</v>
      </c>
      <c r="H1604" s="2669" t="s">
        <v>5063</v>
      </c>
      <c r="I1604" s="3025">
        <v>0</v>
      </c>
      <c r="J1604" s="3025">
        <v>0</v>
      </c>
      <c r="O1604">
        <f t="shared" si="25"/>
        <v>0</v>
      </c>
    </row>
    <row r="1605" spans="1:15" hidden="1">
      <c r="A1605" s="2669" t="s">
        <v>9660</v>
      </c>
      <c r="B1605" s="2669" t="s">
        <v>4415</v>
      </c>
      <c r="C1605" s="2669" t="s">
        <v>5059</v>
      </c>
      <c r="D1605" s="2669" t="s">
        <v>4415</v>
      </c>
      <c r="E1605" s="2669" t="s">
        <v>7802</v>
      </c>
      <c r="F1605" s="2669" t="s">
        <v>9661</v>
      </c>
      <c r="G1605" s="2669" t="s">
        <v>5311</v>
      </c>
      <c r="H1605" s="2669" t="s">
        <v>5064</v>
      </c>
      <c r="I1605" s="3025">
        <v>0</v>
      </c>
      <c r="J1605" s="3025">
        <v>88.1</v>
      </c>
      <c r="O1605">
        <f t="shared" si="25"/>
        <v>0</v>
      </c>
    </row>
    <row r="1606" spans="1:15" hidden="1">
      <c r="H1606" t="s">
        <v>7803</v>
      </c>
      <c r="O1606">
        <f t="shared" si="25"/>
        <v>0</v>
      </c>
    </row>
    <row r="1607" spans="1:15" hidden="1">
      <c r="O1607">
        <f t="shared" si="25"/>
        <v>0</v>
      </c>
    </row>
    <row r="1608" spans="1:15" hidden="1">
      <c r="H1608" s="2668" t="s">
        <v>9662</v>
      </c>
      <c r="O1608">
        <f t="shared" si="25"/>
        <v>0</v>
      </c>
    </row>
    <row r="1609" spans="1:15" hidden="1">
      <c r="A1609" s="2669" t="s">
        <v>9663</v>
      </c>
      <c r="B1609" s="2669" t="s">
        <v>4415</v>
      </c>
      <c r="C1609" s="2669" t="s">
        <v>5059</v>
      </c>
      <c r="D1609" s="2669" t="s">
        <v>4415</v>
      </c>
      <c r="E1609" s="2669" t="s">
        <v>7319</v>
      </c>
      <c r="F1609" s="2669" t="s">
        <v>9664</v>
      </c>
      <c r="G1609" s="2669" t="s">
        <v>5308</v>
      </c>
      <c r="H1609" s="2669" t="s">
        <v>4921</v>
      </c>
      <c r="I1609" s="3025">
        <v>6.88</v>
      </c>
      <c r="J1609" s="3025">
        <v>0</v>
      </c>
      <c r="O1609">
        <f t="shared" si="25"/>
        <v>0</v>
      </c>
    </row>
    <row r="1610" spans="1:15" hidden="1">
      <c r="A1610" s="2669" t="s">
        <v>9663</v>
      </c>
      <c r="B1610" s="2669" t="s">
        <v>4415</v>
      </c>
      <c r="C1610" s="2669" t="s">
        <v>5059</v>
      </c>
      <c r="D1610" s="2669" t="s">
        <v>4415</v>
      </c>
      <c r="E1610" s="2669" t="s">
        <v>7319</v>
      </c>
      <c r="F1610" s="2669" t="s">
        <v>9664</v>
      </c>
      <c r="G1610" s="2669" t="s">
        <v>5328</v>
      </c>
      <c r="H1610" s="2669" t="s">
        <v>4994</v>
      </c>
      <c r="I1610" s="3025">
        <v>57.32</v>
      </c>
      <c r="J1610" s="3025">
        <v>0</v>
      </c>
      <c r="O1610">
        <f t="shared" si="25"/>
        <v>0</v>
      </c>
    </row>
    <row r="1611" spans="1:15" hidden="1">
      <c r="A1611" s="2669" t="s">
        <v>9663</v>
      </c>
      <c r="B1611" s="2669" t="s">
        <v>4415</v>
      </c>
      <c r="C1611" s="2669" t="s">
        <v>5059</v>
      </c>
      <c r="D1611" s="2669" t="s">
        <v>4415</v>
      </c>
      <c r="E1611" s="2669" t="s">
        <v>7319</v>
      </c>
      <c r="F1611" s="2669" t="s">
        <v>9664</v>
      </c>
      <c r="G1611" s="2669" t="s">
        <v>5303</v>
      </c>
      <c r="H1611" s="2669" t="s">
        <v>5063</v>
      </c>
      <c r="I1611" s="3025">
        <v>0</v>
      </c>
      <c r="J1611" s="3025">
        <v>0</v>
      </c>
      <c r="O1611">
        <f t="shared" si="25"/>
        <v>0</v>
      </c>
    </row>
    <row r="1612" spans="1:15" hidden="1">
      <c r="A1612" s="2669" t="s">
        <v>9663</v>
      </c>
      <c r="B1612" s="2669" t="s">
        <v>4415</v>
      </c>
      <c r="C1612" s="2669" t="s">
        <v>5059</v>
      </c>
      <c r="D1612" s="2669" t="s">
        <v>4415</v>
      </c>
      <c r="E1612" s="2669" t="s">
        <v>7319</v>
      </c>
      <c r="F1612" s="2669" t="s">
        <v>9664</v>
      </c>
      <c r="G1612" s="2669" t="s">
        <v>5297</v>
      </c>
      <c r="H1612" s="2669" t="s">
        <v>5075</v>
      </c>
      <c r="I1612" s="3025">
        <v>0</v>
      </c>
      <c r="J1612" s="3025">
        <v>64.2</v>
      </c>
      <c r="O1612">
        <f t="shared" si="25"/>
        <v>0</v>
      </c>
    </row>
    <row r="1613" spans="1:15" hidden="1">
      <c r="H1613" t="s">
        <v>7320</v>
      </c>
      <c r="O1613">
        <f t="shared" si="25"/>
        <v>0</v>
      </c>
    </row>
    <row r="1614" spans="1:15" hidden="1">
      <c r="O1614">
        <f t="shared" si="25"/>
        <v>0</v>
      </c>
    </row>
    <row r="1615" spans="1:15" hidden="1">
      <c r="H1615" s="2668" t="s">
        <v>9665</v>
      </c>
      <c r="O1615">
        <f t="shared" si="25"/>
        <v>0</v>
      </c>
    </row>
    <row r="1616" spans="1:15" hidden="1">
      <c r="A1616" s="2669" t="s">
        <v>9663</v>
      </c>
      <c r="B1616" s="2669" t="s">
        <v>5169</v>
      </c>
      <c r="C1616" s="2669" t="s">
        <v>5298</v>
      </c>
      <c r="D1616" s="2669" t="s">
        <v>5299</v>
      </c>
      <c r="E1616" s="3020" t="s">
        <v>8914</v>
      </c>
      <c r="F1616" s="3020" t="s">
        <v>9666</v>
      </c>
      <c r="G1616" s="3020" t="s">
        <v>8992</v>
      </c>
      <c r="H1616" s="3020" t="s">
        <v>8993</v>
      </c>
      <c r="I1616" s="3025">
        <v>415.39</v>
      </c>
      <c r="J1616" s="3025">
        <v>0</v>
      </c>
      <c r="O1616">
        <f t="shared" si="25"/>
        <v>0</v>
      </c>
    </row>
    <row r="1617" spans="1:15" hidden="1">
      <c r="A1617" s="2669" t="s">
        <v>9663</v>
      </c>
      <c r="B1617" s="2669" t="s">
        <v>5169</v>
      </c>
      <c r="C1617" s="2669" t="s">
        <v>5298</v>
      </c>
      <c r="D1617" s="2669" t="s">
        <v>5299</v>
      </c>
      <c r="E1617" s="2669" t="s">
        <v>8914</v>
      </c>
      <c r="F1617" s="2669" t="s">
        <v>9666</v>
      </c>
      <c r="G1617" s="2669" t="s">
        <v>8784</v>
      </c>
      <c r="H1617" s="2669" t="s">
        <v>9036</v>
      </c>
      <c r="I1617" s="3025">
        <v>0</v>
      </c>
      <c r="J1617" s="3025">
        <v>415.39</v>
      </c>
      <c r="O1617">
        <f t="shared" si="25"/>
        <v>0</v>
      </c>
    </row>
    <row r="1618" spans="1:15" hidden="1">
      <c r="H1618" t="s">
        <v>8915</v>
      </c>
      <c r="O1618">
        <f t="shared" si="25"/>
        <v>0</v>
      </c>
    </row>
    <row r="1619" spans="1:15" hidden="1">
      <c r="O1619">
        <f t="shared" si="25"/>
        <v>0</v>
      </c>
    </row>
    <row r="1620" spans="1:15" hidden="1">
      <c r="H1620" s="2668" t="s">
        <v>9667</v>
      </c>
      <c r="O1620">
        <f t="shared" si="25"/>
        <v>0</v>
      </c>
    </row>
    <row r="1621" spans="1:15" hidden="1">
      <c r="A1621" s="2669" t="s">
        <v>9663</v>
      </c>
      <c r="B1621" s="2669" t="s">
        <v>5169</v>
      </c>
      <c r="C1621" s="2669" t="s">
        <v>5298</v>
      </c>
      <c r="D1621" s="2669" t="s">
        <v>5299</v>
      </c>
      <c r="E1621" s="3020" t="s">
        <v>8916</v>
      </c>
      <c r="F1621" s="3020" t="s">
        <v>9668</v>
      </c>
      <c r="G1621" s="3020" t="s">
        <v>8992</v>
      </c>
      <c r="H1621" s="3020" t="s">
        <v>8993</v>
      </c>
      <c r="I1621" s="3025">
        <v>415.39</v>
      </c>
      <c r="J1621" s="3025">
        <v>0</v>
      </c>
      <c r="O1621">
        <f t="shared" si="25"/>
        <v>0</v>
      </c>
    </row>
    <row r="1622" spans="1:15" hidden="1">
      <c r="A1622" s="2669" t="s">
        <v>9663</v>
      </c>
      <c r="B1622" s="2669" t="s">
        <v>5169</v>
      </c>
      <c r="C1622" s="2669" t="s">
        <v>5298</v>
      </c>
      <c r="D1622" s="2669" t="s">
        <v>5299</v>
      </c>
      <c r="E1622" s="2669" t="s">
        <v>8916</v>
      </c>
      <c r="F1622" s="2669" t="s">
        <v>9668</v>
      </c>
      <c r="G1622" s="2669" t="s">
        <v>8784</v>
      </c>
      <c r="H1622" s="2669" t="s">
        <v>9036</v>
      </c>
      <c r="I1622" s="3025">
        <v>0</v>
      </c>
      <c r="J1622" s="3025">
        <v>415.39</v>
      </c>
      <c r="O1622">
        <f t="shared" si="25"/>
        <v>0</v>
      </c>
    </row>
    <row r="1623" spans="1:15" hidden="1">
      <c r="H1623" t="s">
        <v>8917</v>
      </c>
      <c r="O1623">
        <f t="shared" si="25"/>
        <v>0</v>
      </c>
    </row>
    <row r="1624" spans="1:15" hidden="1">
      <c r="O1624">
        <f t="shared" si="25"/>
        <v>0</v>
      </c>
    </row>
    <row r="1625" spans="1:15" hidden="1">
      <c r="H1625" s="2668" t="s">
        <v>9669</v>
      </c>
      <c r="O1625">
        <f t="shared" si="25"/>
        <v>0</v>
      </c>
    </row>
    <row r="1626" spans="1:15" hidden="1">
      <c r="A1626" s="2669" t="s">
        <v>9663</v>
      </c>
      <c r="B1626" s="2669" t="s">
        <v>5169</v>
      </c>
      <c r="C1626" s="2669" t="s">
        <v>5298</v>
      </c>
      <c r="D1626" s="2669" t="s">
        <v>5299</v>
      </c>
      <c r="E1626" s="3020" t="s">
        <v>8918</v>
      </c>
      <c r="F1626" s="3020" t="s">
        <v>9670</v>
      </c>
      <c r="G1626" s="3020" t="s">
        <v>8994</v>
      </c>
      <c r="H1626" s="3020" t="s">
        <v>8995</v>
      </c>
      <c r="I1626" s="3025">
        <v>161.54</v>
      </c>
      <c r="J1626" s="3025">
        <v>0</v>
      </c>
      <c r="O1626">
        <f t="shared" si="25"/>
        <v>0</v>
      </c>
    </row>
    <row r="1627" spans="1:15" hidden="1">
      <c r="A1627" s="2669" t="s">
        <v>9663</v>
      </c>
      <c r="B1627" s="2669" t="s">
        <v>5169</v>
      </c>
      <c r="C1627" s="2669" t="s">
        <v>5298</v>
      </c>
      <c r="D1627" s="2669" t="s">
        <v>5299</v>
      </c>
      <c r="E1627" s="2669" t="s">
        <v>8918</v>
      </c>
      <c r="F1627" s="2669" t="s">
        <v>9670</v>
      </c>
      <c r="G1627" s="2669" t="s">
        <v>8784</v>
      </c>
      <c r="H1627" s="2669" t="s">
        <v>9036</v>
      </c>
      <c r="I1627" s="3025">
        <v>0</v>
      </c>
      <c r="J1627" s="3025">
        <v>161.54</v>
      </c>
      <c r="O1627">
        <f t="shared" si="25"/>
        <v>0</v>
      </c>
    </row>
    <row r="1628" spans="1:15" hidden="1">
      <c r="H1628" t="s">
        <v>8919</v>
      </c>
      <c r="O1628">
        <f t="shared" si="25"/>
        <v>0</v>
      </c>
    </row>
    <row r="1629" spans="1:15" hidden="1">
      <c r="O1629">
        <f t="shared" si="25"/>
        <v>0</v>
      </c>
    </row>
    <row r="1630" spans="1:15" hidden="1">
      <c r="H1630" s="2668" t="s">
        <v>9671</v>
      </c>
      <c r="O1630">
        <f t="shared" si="25"/>
        <v>0</v>
      </c>
    </row>
    <row r="1631" spans="1:15" hidden="1">
      <c r="A1631" s="2669" t="s">
        <v>9663</v>
      </c>
      <c r="B1631" s="2669" t="s">
        <v>5169</v>
      </c>
      <c r="C1631" s="2669" t="s">
        <v>5298</v>
      </c>
      <c r="D1631" s="2669" t="s">
        <v>5299</v>
      </c>
      <c r="E1631" s="2669" t="s">
        <v>8484</v>
      </c>
      <c r="F1631" s="2669" t="s">
        <v>9672</v>
      </c>
      <c r="G1631" s="2669" t="s">
        <v>8404</v>
      </c>
      <c r="H1631" s="2669" t="s">
        <v>8405</v>
      </c>
      <c r="I1631" s="3025">
        <v>538.62</v>
      </c>
      <c r="J1631" s="3025">
        <v>0</v>
      </c>
      <c r="O1631">
        <f t="shared" si="25"/>
        <v>0</v>
      </c>
    </row>
    <row r="1632" spans="1:15" hidden="1">
      <c r="A1632" s="2669" t="s">
        <v>9663</v>
      </c>
      <c r="B1632" s="2669" t="s">
        <v>5169</v>
      </c>
      <c r="C1632" s="2669" t="s">
        <v>5298</v>
      </c>
      <c r="D1632" s="2669" t="s">
        <v>5299</v>
      </c>
      <c r="E1632" s="2669" t="s">
        <v>8484</v>
      </c>
      <c r="F1632" s="2669" t="s">
        <v>9672</v>
      </c>
      <c r="G1632" s="2669" t="s">
        <v>8784</v>
      </c>
      <c r="H1632" s="2669" t="s">
        <v>9036</v>
      </c>
      <c r="I1632" s="3025">
        <v>0</v>
      </c>
      <c r="J1632" s="3025">
        <v>538.62</v>
      </c>
      <c r="O1632">
        <f t="shared" si="25"/>
        <v>0</v>
      </c>
    </row>
    <row r="1633" spans="1:15" hidden="1">
      <c r="H1633" t="s">
        <v>8485</v>
      </c>
      <c r="O1633">
        <f t="shared" si="25"/>
        <v>0</v>
      </c>
    </row>
    <row r="1634" spans="1:15" hidden="1">
      <c r="O1634">
        <f t="shared" si="25"/>
        <v>0</v>
      </c>
    </row>
    <row r="1635" spans="1:15" hidden="1">
      <c r="H1635" s="2668" t="s">
        <v>9673</v>
      </c>
      <c r="O1635">
        <f t="shared" si="25"/>
        <v>0</v>
      </c>
    </row>
    <row r="1636" spans="1:15" hidden="1">
      <c r="A1636" s="2669" t="s">
        <v>9663</v>
      </c>
      <c r="B1636" s="2669" t="s">
        <v>5169</v>
      </c>
      <c r="C1636" s="2669" t="s">
        <v>5298</v>
      </c>
      <c r="D1636" s="2669" t="s">
        <v>5299</v>
      </c>
      <c r="E1636" s="2669" t="s">
        <v>8486</v>
      </c>
      <c r="F1636" s="2669" t="s">
        <v>9674</v>
      </c>
      <c r="G1636" s="2669" t="s">
        <v>8404</v>
      </c>
      <c r="H1636" s="2669" t="s">
        <v>8405</v>
      </c>
      <c r="I1636" s="3025">
        <v>538.62</v>
      </c>
      <c r="J1636" s="3025">
        <v>0</v>
      </c>
      <c r="O1636">
        <f t="shared" si="25"/>
        <v>1</v>
      </c>
    </row>
    <row r="1637" spans="1:15" hidden="1">
      <c r="A1637" s="2669" t="s">
        <v>9663</v>
      </c>
      <c r="B1637" s="2669" t="s">
        <v>5169</v>
      </c>
      <c r="C1637" s="2669" t="s">
        <v>5298</v>
      </c>
      <c r="D1637" s="2669" t="s">
        <v>5299</v>
      </c>
      <c r="E1637" s="2669" t="s">
        <v>8486</v>
      </c>
      <c r="F1637" s="2669" t="s">
        <v>9674</v>
      </c>
      <c r="G1637" s="2669" t="s">
        <v>8980</v>
      </c>
      <c r="H1637" s="2669" t="s">
        <v>9055</v>
      </c>
      <c r="I1637" s="3025">
        <v>0</v>
      </c>
      <c r="J1637" s="3025">
        <v>538.62</v>
      </c>
      <c r="N1637" s="1460">
        <v>1</v>
      </c>
      <c r="O1637">
        <f t="shared" si="25"/>
        <v>1</v>
      </c>
    </row>
    <row r="1638" spans="1:15" hidden="1">
      <c r="H1638" t="s">
        <v>8487</v>
      </c>
      <c r="O1638">
        <f t="shared" si="25"/>
        <v>0</v>
      </c>
    </row>
    <row r="1639" spans="1:15" hidden="1">
      <c r="O1639">
        <f t="shared" si="25"/>
        <v>0</v>
      </c>
    </row>
    <row r="1640" spans="1:15" hidden="1">
      <c r="H1640" s="2668" t="s">
        <v>9675</v>
      </c>
      <c r="O1640">
        <f t="shared" si="25"/>
        <v>0</v>
      </c>
    </row>
    <row r="1641" spans="1:15" hidden="1">
      <c r="A1641" s="2669" t="s">
        <v>9663</v>
      </c>
      <c r="B1641" s="2669" t="s">
        <v>5169</v>
      </c>
      <c r="C1641" s="2669" t="s">
        <v>5298</v>
      </c>
      <c r="D1641" s="2669" t="s">
        <v>5299</v>
      </c>
      <c r="E1641" s="2669" t="s">
        <v>8054</v>
      </c>
      <c r="F1641" s="2669" t="s">
        <v>9676</v>
      </c>
      <c r="G1641" s="2669" t="s">
        <v>8010</v>
      </c>
      <c r="H1641" s="2669" t="s">
        <v>8011</v>
      </c>
      <c r="I1641" s="3025">
        <v>37</v>
      </c>
      <c r="J1641" s="3025">
        <v>0</v>
      </c>
      <c r="O1641">
        <f t="shared" si="25"/>
        <v>1</v>
      </c>
    </row>
    <row r="1642" spans="1:15" hidden="1">
      <c r="A1642" s="2669" t="s">
        <v>9663</v>
      </c>
      <c r="B1642" s="2669" t="s">
        <v>5169</v>
      </c>
      <c r="C1642" s="2669" t="s">
        <v>5298</v>
      </c>
      <c r="D1642" s="2669" t="s">
        <v>5299</v>
      </c>
      <c r="E1642" s="2669" t="s">
        <v>8054</v>
      </c>
      <c r="F1642" s="2669" t="s">
        <v>9676</v>
      </c>
      <c r="G1642" s="2669" t="s">
        <v>8980</v>
      </c>
      <c r="H1642" s="2669" t="s">
        <v>9055</v>
      </c>
      <c r="I1642" s="3025">
        <v>0</v>
      </c>
      <c r="J1642" s="3025">
        <v>37</v>
      </c>
      <c r="N1642" s="1460">
        <v>1</v>
      </c>
      <c r="O1642">
        <f t="shared" si="25"/>
        <v>1</v>
      </c>
    </row>
    <row r="1643" spans="1:15" hidden="1">
      <c r="H1643" t="s">
        <v>8055</v>
      </c>
      <c r="O1643">
        <f t="shared" si="25"/>
        <v>0</v>
      </c>
    </row>
    <row r="1644" spans="1:15" hidden="1">
      <c r="O1644">
        <f t="shared" si="25"/>
        <v>0</v>
      </c>
    </row>
    <row r="1645" spans="1:15" hidden="1">
      <c r="H1645" s="2668" t="s">
        <v>9677</v>
      </c>
      <c r="O1645">
        <f t="shared" si="25"/>
        <v>0</v>
      </c>
    </row>
    <row r="1646" spans="1:15" hidden="1">
      <c r="A1646" s="2669" t="s">
        <v>9663</v>
      </c>
      <c r="B1646" s="2669" t="s">
        <v>5169</v>
      </c>
      <c r="C1646" s="2669" t="s">
        <v>5298</v>
      </c>
      <c r="D1646" s="2669" t="s">
        <v>5299</v>
      </c>
      <c r="E1646" s="2669" t="s">
        <v>8070</v>
      </c>
      <c r="F1646" s="2669" t="s">
        <v>9678</v>
      </c>
      <c r="G1646" s="2669" t="s">
        <v>8056</v>
      </c>
      <c r="H1646" s="2669" t="s">
        <v>8057</v>
      </c>
      <c r="I1646" s="3025">
        <v>1480</v>
      </c>
      <c r="J1646" s="3025">
        <v>0</v>
      </c>
      <c r="O1646">
        <f t="shared" si="25"/>
        <v>1</v>
      </c>
    </row>
    <row r="1647" spans="1:15" hidden="1">
      <c r="A1647" s="2669" t="s">
        <v>9663</v>
      </c>
      <c r="B1647" s="2669" t="s">
        <v>5169</v>
      </c>
      <c r="C1647" s="2669" t="s">
        <v>5298</v>
      </c>
      <c r="D1647" s="2669" t="s">
        <v>5299</v>
      </c>
      <c r="E1647" s="2669" t="s">
        <v>8070</v>
      </c>
      <c r="F1647" s="2669" t="s">
        <v>9678</v>
      </c>
      <c r="G1647" s="2669" t="s">
        <v>8980</v>
      </c>
      <c r="H1647" s="2669" t="s">
        <v>9055</v>
      </c>
      <c r="I1647" s="3025">
        <v>0</v>
      </c>
      <c r="J1647" s="3025">
        <v>1480</v>
      </c>
      <c r="N1647" s="1460">
        <v>1</v>
      </c>
      <c r="O1647">
        <f t="shared" si="25"/>
        <v>1</v>
      </c>
    </row>
    <row r="1648" spans="1:15" hidden="1">
      <c r="H1648" t="s">
        <v>8071</v>
      </c>
      <c r="O1648">
        <f t="shared" si="25"/>
        <v>0</v>
      </c>
    </row>
    <row r="1649" spans="1:15" hidden="1">
      <c r="O1649">
        <f t="shared" si="25"/>
        <v>0</v>
      </c>
    </row>
    <row r="1650" spans="1:15" hidden="1">
      <c r="H1650" s="2668" t="s">
        <v>9679</v>
      </c>
      <c r="O1650">
        <f t="shared" si="25"/>
        <v>0</v>
      </c>
    </row>
    <row r="1651" spans="1:15" hidden="1">
      <c r="A1651" s="2669" t="s">
        <v>9663</v>
      </c>
      <c r="B1651" s="2669" t="s">
        <v>5169</v>
      </c>
      <c r="C1651" s="2669" t="s">
        <v>5298</v>
      </c>
      <c r="D1651" s="2669" t="s">
        <v>5299</v>
      </c>
      <c r="E1651" s="2669" t="s">
        <v>8376</v>
      </c>
      <c r="F1651" s="2669" t="s">
        <v>9680</v>
      </c>
      <c r="G1651" s="2669" t="s">
        <v>8338</v>
      </c>
      <c r="H1651" s="2669" t="s">
        <v>8339</v>
      </c>
      <c r="I1651" s="3025">
        <v>450.93</v>
      </c>
      <c r="J1651" s="3025">
        <v>0</v>
      </c>
      <c r="O1651">
        <f t="shared" si="25"/>
        <v>1</v>
      </c>
    </row>
    <row r="1652" spans="1:15" hidden="1">
      <c r="A1652" s="2669" t="s">
        <v>9663</v>
      </c>
      <c r="B1652" s="2669" t="s">
        <v>5169</v>
      </c>
      <c r="C1652" s="2669" t="s">
        <v>5298</v>
      </c>
      <c r="D1652" s="2669" t="s">
        <v>5299</v>
      </c>
      <c r="E1652" s="2669" t="s">
        <v>8376</v>
      </c>
      <c r="F1652" s="2669" t="s">
        <v>9680</v>
      </c>
      <c r="G1652" s="2669" t="s">
        <v>8980</v>
      </c>
      <c r="H1652" s="2669" t="s">
        <v>9055</v>
      </c>
      <c r="I1652" s="3025">
        <v>0</v>
      </c>
      <c r="J1652" s="3025">
        <v>450.93</v>
      </c>
      <c r="N1652" s="1460">
        <v>1</v>
      </c>
      <c r="O1652">
        <f t="shared" si="25"/>
        <v>1</v>
      </c>
    </row>
    <row r="1653" spans="1:15" hidden="1">
      <c r="H1653" t="s">
        <v>8377</v>
      </c>
      <c r="O1653">
        <f t="shared" si="25"/>
        <v>0</v>
      </c>
    </row>
    <row r="1654" spans="1:15" hidden="1">
      <c r="O1654">
        <f t="shared" si="25"/>
        <v>0</v>
      </c>
    </row>
    <row r="1655" spans="1:15" hidden="1">
      <c r="H1655" s="2668" t="s">
        <v>9681</v>
      </c>
      <c r="O1655">
        <f t="shared" si="25"/>
        <v>0</v>
      </c>
    </row>
    <row r="1656" spans="1:15" hidden="1">
      <c r="A1656" s="2669" t="s">
        <v>9663</v>
      </c>
      <c r="B1656" s="2669" t="s">
        <v>5169</v>
      </c>
      <c r="C1656" s="2669" t="s">
        <v>5298</v>
      </c>
      <c r="D1656" s="2669" t="s">
        <v>5299</v>
      </c>
      <c r="E1656" s="2669" t="s">
        <v>8312</v>
      </c>
      <c r="F1656" s="2669" t="s">
        <v>9682</v>
      </c>
      <c r="G1656" s="2669" t="s">
        <v>8287</v>
      </c>
      <c r="H1656" s="2669" t="s">
        <v>8288</v>
      </c>
      <c r="I1656" s="3025">
        <v>222</v>
      </c>
      <c r="J1656" s="3025">
        <v>0</v>
      </c>
      <c r="O1656">
        <f t="shared" si="25"/>
        <v>1</v>
      </c>
    </row>
    <row r="1657" spans="1:15" hidden="1">
      <c r="A1657" s="2669" t="s">
        <v>9663</v>
      </c>
      <c r="B1657" s="2669" t="s">
        <v>5169</v>
      </c>
      <c r="C1657" s="2669" t="s">
        <v>5298</v>
      </c>
      <c r="D1657" s="2669" t="s">
        <v>5299</v>
      </c>
      <c r="E1657" s="2669" t="s">
        <v>8312</v>
      </c>
      <c r="F1657" s="2669" t="s">
        <v>9682</v>
      </c>
      <c r="G1657" s="2669" t="s">
        <v>8980</v>
      </c>
      <c r="H1657" s="2669" t="s">
        <v>9055</v>
      </c>
      <c r="I1657" s="3025">
        <v>0</v>
      </c>
      <c r="J1657" s="3025">
        <v>222</v>
      </c>
      <c r="N1657" s="1460">
        <v>1</v>
      </c>
      <c r="O1657">
        <f t="shared" si="25"/>
        <v>1</v>
      </c>
    </row>
    <row r="1658" spans="1:15" hidden="1">
      <c r="H1658" t="s">
        <v>8313</v>
      </c>
      <c r="O1658">
        <f t="shared" si="25"/>
        <v>0</v>
      </c>
    </row>
    <row r="1659" spans="1:15" hidden="1">
      <c r="O1659">
        <f t="shared" si="25"/>
        <v>0</v>
      </c>
    </row>
    <row r="1660" spans="1:15" hidden="1">
      <c r="H1660" s="2668" t="s">
        <v>9683</v>
      </c>
      <c r="O1660">
        <f t="shared" si="25"/>
        <v>0</v>
      </c>
    </row>
    <row r="1661" spans="1:15" hidden="1">
      <c r="A1661" s="2669" t="s">
        <v>9663</v>
      </c>
      <c r="B1661" s="2669" t="s">
        <v>5169</v>
      </c>
      <c r="C1661" s="2669" t="s">
        <v>5298</v>
      </c>
      <c r="D1661" s="2669" t="s">
        <v>5299</v>
      </c>
      <c r="E1661" s="2669" t="s">
        <v>8144</v>
      </c>
      <c r="F1661" s="2669" t="s">
        <v>9684</v>
      </c>
      <c r="G1661" s="2669" t="s">
        <v>8072</v>
      </c>
      <c r="H1661" s="2669" t="s">
        <v>8073</v>
      </c>
      <c r="I1661" s="3025">
        <v>1831.5</v>
      </c>
      <c r="J1661" s="3025">
        <v>0</v>
      </c>
      <c r="O1661">
        <f t="shared" si="25"/>
        <v>1</v>
      </c>
    </row>
    <row r="1662" spans="1:15" hidden="1">
      <c r="A1662" s="2669" t="s">
        <v>9663</v>
      </c>
      <c r="B1662" s="2669" t="s">
        <v>5169</v>
      </c>
      <c r="C1662" s="2669" t="s">
        <v>5298</v>
      </c>
      <c r="D1662" s="2669" t="s">
        <v>5299</v>
      </c>
      <c r="E1662" s="2669" t="s">
        <v>8144</v>
      </c>
      <c r="F1662" s="2669" t="s">
        <v>9684</v>
      </c>
      <c r="G1662" s="2669" t="s">
        <v>8980</v>
      </c>
      <c r="H1662" s="2669" t="s">
        <v>9055</v>
      </c>
      <c r="I1662" s="3025">
        <v>0</v>
      </c>
      <c r="J1662" s="3025">
        <v>1831.5</v>
      </c>
      <c r="N1662" s="1460">
        <v>1</v>
      </c>
      <c r="O1662">
        <f t="shared" si="25"/>
        <v>1</v>
      </c>
    </row>
    <row r="1663" spans="1:15" hidden="1">
      <c r="H1663" t="s">
        <v>8145</v>
      </c>
      <c r="O1663">
        <f t="shared" si="25"/>
        <v>0</v>
      </c>
    </row>
    <row r="1664" spans="1:15" hidden="1">
      <c r="O1664">
        <f t="shared" si="25"/>
        <v>0</v>
      </c>
    </row>
    <row r="1665" spans="1:15" hidden="1">
      <c r="H1665" s="2668" t="s">
        <v>9685</v>
      </c>
      <c r="O1665">
        <f t="shared" ref="O1665:O1728" si="26">SUMIF(E:E,E1665,N:N)</f>
        <v>0</v>
      </c>
    </row>
    <row r="1666" spans="1:15" hidden="1">
      <c r="A1666" s="2669" t="s">
        <v>9663</v>
      </c>
      <c r="B1666" s="2669" t="s">
        <v>5169</v>
      </c>
      <c r="C1666" s="2669" t="s">
        <v>5298</v>
      </c>
      <c r="D1666" s="2669" t="s">
        <v>5299</v>
      </c>
      <c r="E1666" s="2669" t="s">
        <v>8188</v>
      </c>
      <c r="F1666" s="2669" t="s">
        <v>9686</v>
      </c>
      <c r="G1666" s="2669" t="s">
        <v>8168</v>
      </c>
      <c r="H1666" s="2669" t="s">
        <v>8169</v>
      </c>
      <c r="I1666" s="3025">
        <v>795.5</v>
      </c>
      <c r="J1666" s="3025">
        <v>0</v>
      </c>
      <c r="O1666">
        <f t="shared" si="26"/>
        <v>1</v>
      </c>
    </row>
    <row r="1667" spans="1:15" hidden="1">
      <c r="A1667" s="2669" t="s">
        <v>9663</v>
      </c>
      <c r="B1667" s="2669" t="s">
        <v>5169</v>
      </c>
      <c r="C1667" s="2669" t="s">
        <v>5298</v>
      </c>
      <c r="D1667" s="2669" t="s">
        <v>5299</v>
      </c>
      <c r="E1667" s="2669" t="s">
        <v>8188</v>
      </c>
      <c r="F1667" s="2669" t="s">
        <v>9686</v>
      </c>
      <c r="G1667" s="2669" t="s">
        <v>8980</v>
      </c>
      <c r="H1667" s="2669" t="s">
        <v>9055</v>
      </c>
      <c r="I1667" s="3025">
        <v>0</v>
      </c>
      <c r="J1667" s="3025">
        <v>795.5</v>
      </c>
      <c r="N1667" s="1460">
        <v>1</v>
      </c>
      <c r="O1667">
        <f t="shared" si="26"/>
        <v>1</v>
      </c>
    </row>
    <row r="1668" spans="1:15" hidden="1">
      <c r="H1668" t="s">
        <v>8189</v>
      </c>
      <c r="O1668">
        <f t="shared" si="26"/>
        <v>0</v>
      </c>
    </row>
    <row r="1669" spans="1:15" hidden="1">
      <c r="O1669">
        <f t="shared" si="26"/>
        <v>0</v>
      </c>
    </row>
    <row r="1670" spans="1:15" hidden="1">
      <c r="H1670" s="2668" t="s">
        <v>9687</v>
      </c>
      <c r="O1670">
        <f t="shared" si="26"/>
        <v>0</v>
      </c>
    </row>
    <row r="1671" spans="1:15" hidden="1">
      <c r="A1671" s="2669" t="s">
        <v>9663</v>
      </c>
      <c r="B1671" s="2669" t="s">
        <v>5169</v>
      </c>
      <c r="C1671" s="2669" t="s">
        <v>5298</v>
      </c>
      <c r="D1671" s="2669" t="s">
        <v>5299</v>
      </c>
      <c r="E1671" s="2669" t="s">
        <v>8228</v>
      </c>
      <c r="F1671" s="2669" t="s">
        <v>9688</v>
      </c>
      <c r="G1671" s="2669" t="s">
        <v>8208</v>
      </c>
      <c r="H1671" s="2669" t="s">
        <v>8209</v>
      </c>
      <c r="I1671" s="3025">
        <v>777</v>
      </c>
      <c r="J1671" s="3025">
        <v>0</v>
      </c>
      <c r="O1671">
        <f t="shared" si="26"/>
        <v>1</v>
      </c>
    </row>
    <row r="1672" spans="1:15" hidden="1">
      <c r="A1672" s="2669" t="s">
        <v>9663</v>
      </c>
      <c r="B1672" s="2669" t="s">
        <v>5169</v>
      </c>
      <c r="C1672" s="2669" t="s">
        <v>5298</v>
      </c>
      <c r="D1672" s="2669" t="s">
        <v>5299</v>
      </c>
      <c r="E1672" s="2669" t="s">
        <v>8228</v>
      </c>
      <c r="F1672" s="2669" t="s">
        <v>9688</v>
      </c>
      <c r="G1672" s="2669" t="s">
        <v>8980</v>
      </c>
      <c r="H1672" s="2669" t="s">
        <v>9055</v>
      </c>
      <c r="I1672" s="3025">
        <v>0</v>
      </c>
      <c r="J1672" s="3025">
        <v>777</v>
      </c>
      <c r="N1672" s="1460">
        <v>1</v>
      </c>
      <c r="O1672">
        <f t="shared" si="26"/>
        <v>1</v>
      </c>
    </row>
    <row r="1673" spans="1:15" hidden="1">
      <c r="H1673" t="s">
        <v>8229</v>
      </c>
      <c r="O1673">
        <f t="shared" si="26"/>
        <v>0</v>
      </c>
    </row>
    <row r="1674" spans="1:15" hidden="1">
      <c r="O1674">
        <f t="shared" si="26"/>
        <v>0</v>
      </c>
    </row>
    <row r="1675" spans="1:15" hidden="1">
      <c r="H1675" s="2668" t="s">
        <v>9689</v>
      </c>
      <c r="O1675">
        <f t="shared" si="26"/>
        <v>0</v>
      </c>
    </row>
    <row r="1676" spans="1:15" hidden="1">
      <c r="A1676" s="2669" t="s">
        <v>9663</v>
      </c>
      <c r="B1676" s="2669" t="s">
        <v>5169</v>
      </c>
      <c r="C1676" s="2669" t="s">
        <v>5298</v>
      </c>
      <c r="D1676" s="2669" t="s">
        <v>5299</v>
      </c>
      <c r="E1676" s="2669" t="s">
        <v>8264</v>
      </c>
      <c r="F1676" s="2669" t="s">
        <v>9690</v>
      </c>
      <c r="G1676" s="2669" t="s">
        <v>8248</v>
      </c>
      <c r="H1676" s="2669" t="s">
        <v>8249</v>
      </c>
      <c r="I1676" s="3025">
        <v>407</v>
      </c>
      <c r="J1676" s="3025">
        <v>0</v>
      </c>
      <c r="O1676">
        <f t="shared" si="26"/>
        <v>1</v>
      </c>
    </row>
    <row r="1677" spans="1:15" hidden="1">
      <c r="A1677" s="2669" t="s">
        <v>9663</v>
      </c>
      <c r="B1677" s="2669" t="s">
        <v>5169</v>
      </c>
      <c r="C1677" s="2669" t="s">
        <v>5298</v>
      </c>
      <c r="D1677" s="2669" t="s">
        <v>5299</v>
      </c>
      <c r="E1677" s="2669" t="s">
        <v>8264</v>
      </c>
      <c r="F1677" s="2669" t="s">
        <v>9690</v>
      </c>
      <c r="G1677" s="2669" t="s">
        <v>8980</v>
      </c>
      <c r="H1677" s="2669" t="s">
        <v>9055</v>
      </c>
      <c r="I1677" s="3025">
        <v>0</v>
      </c>
      <c r="J1677" s="3025">
        <v>407</v>
      </c>
      <c r="N1677" s="1460">
        <v>1</v>
      </c>
      <c r="O1677">
        <f t="shared" si="26"/>
        <v>1</v>
      </c>
    </row>
    <row r="1678" spans="1:15" hidden="1">
      <c r="H1678" t="s">
        <v>8229</v>
      </c>
      <c r="O1678">
        <f t="shared" si="26"/>
        <v>0</v>
      </c>
    </row>
    <row r="1679" spans="1:15" hidden="1">
      <c r="O1679">
        <f t="shared" si="26"/>
        <v>0</v>
      </c>
    </row>
    <row r="1680" spans="1:15" hidden="1">
      <c r="H1680" s="2668" t="s">
        <v>9691</v>
      </c>
      <c r="O1680">
        <f t="shared" si="26"/>
        <v>0</v>
      </c>
    </row>
    <row r="1681" spans="1:15" hidden="1">
      <c r="A1681" s="2669" t="s">
        <v>9663</v>
      </c>
      <c r="B1681" s="2669" t="s">
        <v>5169</v>
      </c>
      <c r="C1681" s="2669" t="s">
        <v>5298</v>
      </c>
      <c r="D1681" s="2669" t="s">
        <v>5299</v>
      </c>
      <c r="E1681" s="2669" t="s">
        <v>8569</v>
      </c>
      <c r="F1681" s="2669" t="s">
        <v>9692</v>
      </c>
      <c r="G1681" s="2669" t="s">
        <v>8512</v>
      </c>
      <c r="H1681" s="2669" t="s">
        <v>8513</v>
      </c>
      <c r="I1681" s="3025">
        <v>770.42</v>
      </c>
      <c r="J1681" s="3025">
        <v>0</v>
      </c>
      <c r="O1681">
        <f t="shared" si="26"/>
        <v>1</v>
      </c>
    </row>
    <row r="1682" spans="1:15" hidden="1">
      <c r="A1682" s="2669" t="s">
        <v>9663</v>
      </c>
      <c r="B1682" s="2669" t="s">
        <v>5169</v>
      </c>
      <c r="C1682" s="2669" t="s">
        <v>5298</v>
      </c>
      <c r="D1682" s="2669" t="s">
        <v>5299</v>
      </c>
      <c r="E1682" s="2669" t="s">
        <v>8569</v>
      </c>
      <c r="F1682" s="2669" t="s">
        <v>9692</v>
      </c>
      <c r="G1682" s="2669" t="s">
        <v>8980</v>
      </c>
      <c r="H1682" s="2669" t="s">
        <v>9055</v>
      </c>
      <c r="I1682" s="3025">
        <v>0</v>
      </c>
      <c r="J1682" s="3025">
        <v>770.42</v>
      </c>
      <c r="N1682" s="1460">
        <v>1</v>
      </c>
      <c r="O1682">
        <f t="shared" si="26"/>
        <v>1</v>
      </c>
    </row>
    <row r="1683" spans="1:15" hidden="1">
      <c r="H1683" t="s">
        <v>8570</v>
      </c>
      <c r="O1683">
        <f t="shared" si="26"/>
        <v>0</v>
      </c>
    </row>
    <row r="1684" spans="1:15" hidden="1">
      <c r="O1684">
        <f t="shared" si="26"/>
        <v>0</v>
      </c>
    </row>
    <row r="1685" spans="1:15" hidden="1">
      <c r="H1685" s="2668" t="s">
        <v>9693</v>
      </c>
      <c r="O1685">
        <f t="shared" si="26"/>
        <v>0</v>
      </c>
    </row>
    <row r="1686" spans="1:15" hidden="1">
      <c r="A1686" s="2669" t="s">
        <v>9663</v>
      </c>
      <c r="B1686" s="2669" t="s">
        <v>5169</v>
      </c>
      <c r="C1686" s="2669" t="s">
        <v>5298</v>
      </c>
      <c r="D1686" s="2669" t="s">
        <v>5299</v>
      </c>
      <c r="E1686" s="2669" t="s">
        <v>8378</v>
      </c>
      <c r="F1686" s="2669" t="s">
        <v>9694</v>
      </c>
      <c r="G1686" s="2669" t="s">
        <v>8338</v>
      </c>
      <c r="H1686" s="2669" t="s">
        <v>8339</v>
      </c>
      <c r="I1686" s="3025">
        <v>395.43</v>
      </c>
      <c r="J1686" s="3025">
        <v>0</v>
      </c>
      <c r="O1686">
        <f t="shared" si="26"/>
        <v>1</v>
      </c>
    </row>
    <row r="1687" spans="1:15" hidden="1">
      <c r="A1687" s="2669" t="s">
        <v>9663</v>
      </c>
      <c r="B1687" s="2669" t="s">
        <v>5169</v>
      </c>
      <c r="C1687" s="2669" t="s">
        <v>5298</v>
      </c>
      <c r="D1687" s="2669" t="s">
        <v>5299</v>
      </c>
      <c r="E1687" s="2669" t="s">
        <v>8378</v>
      </c>
      <c r="F1687" s="2669" t="s">
        <v>9694</v>
      </c>
      <c r="G1687" s="2669" t="s">
        <v>8980</v>
      </c>
      <c r="H1687" s="2669" t="s">
        <v>9055</v>
      </c>
      <c r="I1687" s="3025">
        <v>0</v>
      </c>
      <c r="J1687" s="3025">
        <v>395.43</v>
      </c>
      <c r="N1687" s="1460">
        <v>1</v>
      </c>
      <c r="O1687">
        <f t="shared" si="26"/>
        <v>1</v>
      </c>
    </row>
    <row r="1688" spans="1:15" hidden="1">
      <c r="H1688" t="s">
        <v>8379</v>
      </c>
      <c r="O1688">
        <f t="shared" si="26"/>
        <v>0</v>
      </c>
    </row>
    <row r="1689" spans="1:15" hidden="1">
      <c r="O1689">
        <f t="shared" si="26"/>
        <v>0</v>
      </c>
    </row>
    <row r="1690" spans="1:15" hidden="1">
      <c r="H1690" s="2668" t="s">
        <v>9695</v>
      </c>
      <c r="O1690">
        <f t="shared" si="26"/>
        <v>0</v>
      </c>
    </row>
    <row r="1691" spans="1:15" hidden="1">
      <c r="A1691" s="2669" t="s">
        <v>9663</v>
      </c>
      <c r="B1691" s="2669" t="s">
        <v>5169</v>
      </c>
      <c r="C1691" s="2669" t="s">
        <v>5298</v>
      </c>
      <c r="D1691" s="2669" t="s">
        <v>5299</v>
      </c>
      <c r="E1691" s="2669" t="s">
        <v>8142</v>
      </c>
      <c r="F1691" s="2669" t="s">
        <v>9696</v>
      </c>
      <c r="G1691" s="2669" t="s">
        <v>8072</v>
      </c>
      <c r="H1691" s="2669" t="s">
        <v>8073</v>
      </c>
      <c r="I1691" s="3025">
        <v>3501.5</v>
      </c>
      <c r="J1691" s="3025">
        <v>0</v>
      </c>
      <c r="O1691">
        <f t="shared" si="26"/>
        <v>1</v>
      </c>
    </row>
    <row r="1692" spans="1:15" hidden="1">
      <c r="A1692" s="2669" t="s">
        <v>9663</v>
      </c>
      <c r="B1692" s="2669" t="s">
        <v>5169</v>
      </c>
      <c r="C1692" s="2669" t="s">
        <v>5298</v>
      </c>
      <c r="D1692" s="2669" t="s">
        <v>5299</v>
      </c>
      <c r="E1692" s="2669" t="s">
        <v>8142</v>
      </c>
      <c r="F1692" s="2669" t="s">
        <v>9696</v>
      </c>
      <c r="G1692" s="2669" t="s">
        <v>8980</v>
      </c>
      <c r="H1692" s="2669" t="s">
        <v>9055</v>
      </c>
      <c r="I1692" s="3025">
        <v>0</v>
      </c>
      <c r="J1692" s="3025">
        <v>3501.5</v>
      </c>
      <c r="N1692" s="1460">
        <v>1</v>
      </c>
      <c r="O1692">
        <f t="shared" si="26"/>
        <v>1</v>
      </c>
    </row>
    <row r="1693" spans="1:15" hidden="1">
      <c r="H1693" t="s">
        <v>8143</v>
      </c>
      <c r="O1693">
        <f t="shared" si="26"/>
        <v>0</v>
      </c>
    </row>
    <row r="1694" spans="1:15" hidden="1">
      <c r="O1694">
        <f t="shared" si="26"/>
        <v>0</v>
      </c>
    </row>
    <row r="1695" spans="1:15" hidden="1">
      <c r="H1695" s="2668" t="s">
        <v>9697</v>
      </c>
      <c r="O1695">
        <f t="shared" si="26"/>
        <v>0</v>
      </c>
    </row>
    <row r="1696" spans="1:15" hidden="1">
      <c r="A1696" s="2669" t="s">
        <v>9663</v>
      </c>
      <c r="B1696" s="2669" t="s">
        <v>5169</v>
      </c>
      <c r="C1696" s="2669" t="s">
        <v>5298</v>
      </c>
      <c r="D1696" s="2669" t="s">
        <v>5299</v>
      </c>
      <c r="E1696" s="2669" t="s">
        <v>8310</v>
      </c>
      <c r="F1696" s="2669" t="s">
        <v>9698</v>
      </c>
      <c r="G1696" s="2669" t="s">
        <v>8287</v>
      </c>
      <c r="H1696" s="2669" t="s">
        <v>8288</v>
      </c>
      <c r="I1696" s="3025">
        <v>425.5</v>
      </c>
      <c r="J1696" s="3025">
        <v>0</v>
      </c>
      <c r="O1696">
        <f t="shared" si="26"/>
        <v>1</v>
      </c>
    </row>
    <row r="1697" spans="1:15" hidden="1">
      <c r="A1697" s="2669" t="s">
        <v>9663</v>
      </c>
      <c r="B1697" s="2669" t="s">
        <v>5169</v>
      </c>
      <c r="C1697" s="2669" t="s">
        <v>5298</v>
      </c>
      <c r="D1697" s="2669" t="s">
        <v>5299</v>
      </c>
      <c r="E1697" s="2669" t="s">
        <v>8310</v>
      </c>
      <c r="F1697" s="2669" t="s">
        <v>9698</v>
      </c>
      <c r="G1697" s="2669" t="s">
        <v>8980</v>
      </c>
      <c r="H1697" s="2669" t="s">
        <v>9055</v>
      </c>
      <c r="I1697" s="3025">
        <v>0</v>
      </c>
      <c r="J1697" s="3025">
        <v>425.5</v>
      </c>
      <c r="N1697" s="1460">
        <v>1</v>
      </c>
      <c r="O1697">
        <f t="shared" si="26"/>
        <v>1</v>
      </c>
    </row>
    <row r="1698" spans="1:15" hidden="1">
      <c r="H1698" t="s">
        <v>8311</v>
      </c>
      <c r="O1698">
        <f t="shared" si="26"/>
        <v>0</v>
      </c>
    </row>
    <row r="1699" spans="1:15" hidden="1">
      <c r="O1699">
        <f t="shared" si="26"/>
        <v>0</v>
      </c>
    </row>
    <row r="1700" spans="1:15" hidden="1">
      <c r="H1700" s="2668" t="s">
        <v>9699</v>
      </c>
      <c r="O1700">
        <f t="shared" si="26"/>
        <v>0</v>
      </c>
    </row>
    <row r="1701" spans="1:15" hidden="1">
      <c r="A1701" s="2669" t="s">
        <v>9663</v>
      </c>
      <c r="B1701" s="2669" t="s">
        <v>5169</v>
      </c>
      <c r="C1701" s="2669" t="s">
        <v>5298</v>
      </c>
      <c r="D1701" s="2669" t="s">
        <v>5299</v>
      </c>
      <c r="E1701" s="2669" t="s">
        <v>8265</v>
      </c>
      <c r="F1701" s="2669" t="s">
        <v>9700</v>
      </c>
      <c r="G1701" s="2669" t="s">
        <v>8248</v>
      </c>
      <c r="H1701" s="2669" t="s">
        <v>8249</v>
      </c>
      <c r="I1701" s="3025">
        <v>906.5</v>
      </c>
      <c r="J1701" s="3025">
        <v>0</v>
      </c>
      <c r="O1701">
        <f t="shared" si="26"/>
        <v>1</v>
      </c>
    </row>
    <row r="1702" spans="1:15" hidden="1">
      <c r="A1702" s="2669" t="s">
        <v>9663</v>
      </c>
      <c r="B1702" s="2669" t="s">
        <v>5169</v>
      </c>
      <c r="C1702" s="2669" t="s">
        <v>5298</v>
      </c>
      <c r="D1702" s="2669" t="s">
        <v>5299</v>
      </c>
      <c r="E1702" s="2669" t="s">
        <v>8265</v>
      </c>
      <c r="F1702" s="2669" t="s">
        <v>9700</v>
      </c>
      <c r="G1702" s="2669" t="s">
        <v>8980</v>
      </c>
      <c r="H1702" s="2669" t="s">
        <v>9055</v>
      </c>
      <c r="I1702" s="3025">
        <v>0</v>
      </c>
      <c r="J1702" s="3025">
        <v>906.5</v>
      </c>
      <c r="N1702" s="1460">
        <v>1</v>
      </c>
      <c r="O1702">
        <f t="shared" si="26"/>
        <v>1</v>
      </c>
    </row>
    <row r="1703" spans="1:15" hidden="1">
      <c r="H1703" t="s">
        <v>8266</v>
      </c>
      <c r="O1703">
        <f t="shared" si="26"/>
        <v>0</v>
      </c>
    </row>
    <row r="1704" spans="1:15" hidden="1">
      <c r="O1704">
        <f t="shared" si="26"/>
        <v>0</v>
      </c>
    </row>
    <row r="1705" spans="1:15" hidden="1">
      <c r="H1705" s="2668" t="s">
        <v>9701</v>
      </c>
      <c r="O1705">
        <f t="shared" si="26"/>
        <v>0</v>
      </c>
    </row>
    <row r="1706" spans="1:15" hidden="1">
      <c r="A1706" s="2669" t="s">
        <v>9663</v>
      </c>
      <c r="B1706" s="2669" t="s">
        <v>5169</v>
      </c>
      <c r="C1706" s="2669" t="s">
        <v>5298</v>
      </c>
      <c r="D1706" s="2669" t="s">
        <v>5299</v>
      </c>
      <c r="E1706" s="2669" t="s">
        <v>8571</v>
      </c>
      <c r="F1706" s="2669" t="s">
        <v>9702</v>
      </c>
      <c r="G1706" s="2669" t="s">
        <v>8512</v>
      </c>
      <c r="H1706" s="2669" t="s">
        <v>8513</v>
      </c>
      <c r="I1706" s="3025">
        <v>165.04</v>
      </c>
      <c r="J1706" s="3025">
        <v>0</v>
      </c>
      <c r="O1706">
        <f t="shared" si="26"/>
        <v>1</v>
      </c>
    </row>
    <row r="1707" spans="1:15" hidden="1">
      <c r="A1707" s="2669" t="s">
        <v>9663</v>
      </c>
      <c r="B1707" s="2669" t="s">
        <v>5169</v>
      </c>
      <c r="C1707" s="2669" t="s">
        <v>5298</v>
      </c>
      <c r="D1707" s="2669" t="s">
        <v>5299</v>
      </c>
      <c r="E1707" s="2669" t="s">
        <v>8571</v>
      </c>
      <c r="F1707" s="2669" t="s">
        <v>9702</v>
      </c>
      <c r="G1707" s="2669" t="s">
        <v>8980</v>
      </c>
      <c r="H1707" s="2669" t="s">
        <v>9055</v>
      </c>
      <c r="I1707" s="3025">
        <v>0</v>
      </c>
      <c r="J1707" s="3025">
        <v>165.04</v>
      </c>
      <c r="N1707" s="1460">
        <v>1</v>
      </c>
      <c r="O1707">
        <f t="shared" si="26"/>
        <v>1</v>
      </c>
    </row>
    <row r="1708" spans="1:15" hidden="1">
      <c r="H1708" t="s">
        <v>8572</v>
      </c>
      <c r="O1708">
        <f t="shared" si="26"/>
        <v>0</v>
      </c>
    </row>
    <row r="1709" spans="1:15" hidden="1">
      <c r="O1709">
        <f t="shared" si="26"/>
        <v>0</v>
      </c>
    </row>
    <row r="1710" spans="1:15" hidden="1">
      <c r="H1710" s="2668" t="s">
        <v>9703</v>
      </c>
      <c r="O1710">
        <f t="shared" si="26"/>
        <v>0</v>
      </c>
    </row>
    <row r="1711" spans="1:15" hidden="1">
      <c r="A1711" s="2669" t="s">
        <v>9663</v>
      </c>
      <c r="B1711" s="2669" t="s">
        <v>5169</v>
      </c>
      <c r="C1711" s="2669" t="s">
        <v>5298</v>
      </c>
      <c r="D1711" s="2669" t="s">
        <v>5299</v>
      </c>
      <c r="E1711" s="2669" t="s">
        <v>7840</v>
      </c>
      <c r="F1711" s="2669" t="s">
        <v>9704</v>
      </c>
      <c r="G1711" s="2669" t="s">
        <v>5323</v>
      </c>
      <c r="H1711" s="2669" t="s">
        <v>4988</v>
      </c>
      <c r="I1711" s="3025">
        <v>480</v>
      </c>
      <c r="J1711" s="3025">
        <v>0</v>
      </c>
      <c r="O1711">
        <f t="shared" si="26"/>
        <v>1</v>
      </c>
    </row>
    <row r="1712" spans="1:15" hidden="1">
      <c r="A1712" s="2669" t="s">
        <v>9663</v>
      </c>
      <c r="B1712" s="2669" t="s">
        <v>5169</v>
      </c>
      <c r="C1712" s="2669" t="s">
        <v>5298</v>
      </c>
      <c r="D1712" s="2669" t="s">
        <v>5299</v>
      </c>
      <c r="E1712" s="2669" t="s">
        <v>7840</v>
      </c>
      <c r="F1712" s="2669" t="s">
        <v>9704</v>
      </c>
      <c r="G1712" s="2669" t="s">
        <v>8980</v>
      </c>
      <c r="H1712" s="2669" t="s">
        <v>9055</v>
      </c>
      <c r="I1712" s="3025">
        <v>0</v>
      </c>
      <c r="J1712" s="3025">
        <v>480</v>
      </c>
      <c r="N1712" s="1460">
        <v>1</v>
      </c>
      <c r="O1712">
        <f t="shared" si="26"/>
        <v>1</v>
      </c>
    </row>
    <row r="1713" spans="1:15" hidden="1">
      <c r="H1713" t="s">
        <v>7841</v>
      </c>
      <c r="O1713">
        <f t="shared" si="26"/>
        <v>0</v>
      </c>
    </row>
    <row r="1714" spans="1:15" hidden="1">
      <c r="O1714">
        <f t="shared" si="26"/>
        <v>0</v>
      </c>
    </row>
    <row r="1715" spans="1:15" hidden="1">
      <c r="H1715" s="2668" t="s">
        <v>9705</v>
      </c>
      <c r="O1715">
        <f t="shared" si="26"/>
        <v>0</v>
      </c>
    </row>
    <row r="1716" spans="1:15" hidden="1">
      <c r="A1716" s="2669" t="s">
        <v>9663</v>
      </c>
      <c r="B1716" s="2669" t="s">
        <v>5169</v>
      </c>
      <c r="C1716" s="2669" t="s">
        <v>5298</v>
      </c>
      <c r="D1716" s="2669" t="s">
        <v>5299</v>
      </c>
      <c r="E1716" s="2669" t="s">
        <v>7842</v>
      </c>
      <c r="F1716" s="2669" t="s">
        <v>9706</v>
      </c>
      <c r="G1716" s="2669" t="s">
        <v>5323</v>
      </c>
      <c r="H1716" s="2669" t="s">
        <v>4988</v>
      </c>
      <c r="I1716" s="3025">
        <v>480</v>
      </c>
      <c r="J1716" s="3025">
        <v>0</v>
      </c>
      <c r="O1716">
        <f t="shared" si="26"/>
        <v>1</v>
      </c>
    </row>
    <row r="1717" spans="1:15" hidden="1">
      <c r="A1717" s="2669" t="s">
        <v>9663</v>
      </c>
      <c r="B1717" s="2669" t="s">
        <v>5169</v>
      </c>
      <c r="C1717" s="2669" t="s">
        <v>5298</v>
      </c>
      <c r="D1717" s="2669" t="s">
        <v>5299</v>
      </c>
      <c r="E1717" s="2669" t="s">
        <v>7842</v>
      </c>
      <c r="F1717" s="2669" t="s">
        <v>9706</v>
      </c>
      <c r="G1717" s="2669" t="s">
        <v>8980</v>
      </c>
      <c r="H1717" s="2669" t="s">
        <v>9055</v>
      </c>
      <c r="I1717" s="3025">
        <v>0</v>
      </c>
      <c r="J1717" s="3025">
        <v>480</v>
      </c>
      <c r="N1717" s="1460">
        <v>1</v>
      </c>
      <c r="O1717">
        <f t="shared" si="26"/>
        <v>1</v>
      </c>
    </row>
    <row r="1718" spans="1:15" hidden="1">
      <c r="H1718" t="s">
        <v>7843</v>
      </c>
      <c r="O1718">
        <f t="shared" si="26"/>
        <v>0</v>
      </c>
    </row>
    <row r="1719" spans="1:15" hidden="1">
      <c r="O1719">
        <f t="shared" si="26"/>
        <v>0</v>
      </c>
    </row>
    <row r="1720" spans="1:15" hidden="1">
      <c r="H1720" s="2668" t="s">
        <v>9707</v>
      </c>
      <c r="O1720">
        <f t="shared" si="26"/>
        <v>0</v>
      </c>
    </row>
    <row r="1721" spans="1:15" hidden="1">
      <c r="A1721" s="2669" t="s">
        <v>9663</v>
      </c>
      <c r="B1721" s="2669" t="s">
        <v>5169</v>
      </c>
      <c r="C1721" s="2669" t="s">
        <v>5298</v>
      </c>
      <c r="D1721" s="2669" t="s">
        <v>5299</v>
      </c>
      <c r="E1721" s="2669" t="s">
        <v>7986</v>
      </c>
      <c r="F1721" s="2669" t="s">
        <v>9708</v>
      </c>
      <c r="G1721" s="2669" t="s">
        <v>5347</v>
      </c>
      <c r="H1721" s="2669" t="s">
        <v>4999</v>
      </c>
      <c r="I1721" s="3025">
        <v>442.3</v>
      </c>
      <c r="J1721" s="3025">
        <v>0</v>
      </c>
      <c r="O1721">
        <f t="shared" si="26"/>
        <v>1</v>
      </c>
    </row>
    <row r="1722" spans="1:15" hidden="1">
      <c r="A1722" s="2669" t="s">
        <v>9663</v>
      </c>
      <c r="B1722" s="2669" t="s">
        <v>5169</v>
      </c>
      <c r="C1722" s="2669" t="s">
        <v>5298</v>
      </c>
      <c r="D1722" s="2669" t="s">
        <v>5299</v>
      </c>
      <c r="E1722" s="2669" t="s">
        <v>7986</v>
      </c>
      <c r="F1722" s="2669" t="s">
        <v>9708</v>
      </c>
      <c r="G1722" s="2669" t="s">
        <v>8980</v>
      </c>
      <c r="H1722" s="2669" t="s">
        <v>9055</v>
      </c>
      <c r="I1722" s="3025">
        <v>0</v>
      </c>
      <c r="J1722" s="3025">
        <v>442.3</v>
      </c>
      <c r="N1722" s="1460">
        <v>1</v>
      </c>
      <c r="O1722">
        <f t="shared" si="26"/>
        <v>1</v>
      </c>
    </row>
    <row r="1723" spans="1:15" hidden="1">
      <c r="H1723" t="s">
        <v>7987</v>
      </c>
      <c r="O1723">
        <f t="shared" si="26"/>
        <v>0</v>
      </c>
    </row>
    <row r="1724" spans="1:15" hidden="1">
      <c r="O1724">
        <f t="shared" si="26"/>
        <v>0</v>
      </c>
    </row>
    <row r="1725" spans="1:15" hidden="1">
      <c r="H1725" s="2668" t="s">
        <v>9709</v>
      </c>
      <c r="O1725">
        <f t="shared" si="26"/>
        <v>0</v>
      </c>
    </row>
    <row r="1726" spans="1:15" hidden="1">
      <c r="A1726" s="2669" t="s">
        <v>9663</v>
      </c>
      <c r="B1726" s="2669" t="s">
        <v>5169</v>
      </c>
      <c r="C1726" s="2669" t="s">
        <v>5298</v>
      </c>
      <c r="D1726" s="2669" t="s">
        <v>5299</v>
      </c>
      <c r="E1726" s="2669" t="s">
        <v>7988</v>
      </c>
      <c r="F1726" s="2669" t="s">
        <v>9710</v>
      </c>
      <c r="G1726" s="2669" t="s">
        <v>5347</v>
      </c>
      <c r="H1726" s="2669" t="s">
        <v>4999</v>
      </c>
      <c r="I1726" s="3025">
        <v>423.9</v>
      </c>
      <c r="J1726" s="3025">
        <v>0</v>
      </c>
      <c r="O1726">
        <f t="shared" si="26"/>
        <v>1</v>
      </c>
    </row>
    <row r="1727" spans="1:15" hidden="1">
      <c r="A1727" s="2669" t="s">
        <v>9663</v>
      </c>
      <c r="B1727" s="2669" t="s">
        <v>5169</v>
      </c>
      <c r="C1727" s="2669" t="s">
        <v>5298</v>
      </c>
      <c r="D1727" s="2669" t="s">
        <v>5299</v>
      </c>
      <c r="E1727" s="2669" t="s">
        <v>7988</v>
      </c>
      <c r="F1727" s="2669" t="s">
        <v>9710</v>
      </c>
      <c r="G1727" s="2669" t="s">
        <v>8980</v>
      </c>
      <c r="H1727" s="2669" t="s">
        <v>9055</v>
      </c>
      <c r="I1727" s="3025">
        <v>0</v>
      </c>
      <c r="J1727" s="3025">
        <v>423.9</v>
      </c>
      <c r="N1727" s="1460">
        <v>1</v>
      </c>
      <c r="O1727">
        <f t="shared" si="26"/>
        <v>1</v>
      </c>
    </row>
    <row r="1728" spans="1:15" hidden="1">
      <c r="H1728" t="s">
        <v>7989</v>
      </c>
      <c r="O1728">
        <f t="shared" si="26"/>
        <v>0</v>
      </c>
    </row>
    <row r="1729" spans="1:15" hidden="1">
      <c r="O1729">
        <f t="shared" ref="O1729:O1792" si="27">SUMIF(E:E,E1729,N:N)</f>
        <v>0</v>
      </c>
    </row>
    <row r="1730" spans="1:15" hidden="1">
      <c r="H1730" s="2668" t="s">
        <v>9711</v>
      </c>
      <c r="O1730">
        <f t="shared" si="27"/>
        <v>0</v>
      </c>
    </row>
    <row r="1731" spans="1:15" hidden="1">
      <c r="A1731" s="2669" t="s">
        <v>9663</v>
      </c>
      <c r="B1731" s="2669" t="s">
        <v>5071</v>
      </c>
      <c r="C1731" s="2669" t="s">
        <v>9011</v>
      </c>
      <c r="D1731" s="2669" t="s">
        <v>5071</v>
      </c>
      <c r="E1731" s="2669" t="s">
        <v>7321</v>
      </c>
      <c r="F1731" s="2669" t="s">
        <v>9712</v>
      </c>
      <c r="G1731" s="2669" t="s">
        <v>5311</v>
      </c>
      <c r="H1731" s="2669" t="s">
        <v>5015</v>
      </c>
      <c r="I1731" s="3025">
        <v>765.95</v>
      </c>
      <c r="J1731" s="3025">
        <v>0</v>
      </c>
      <c r="O1731">
        <f t="shared" si="27"/>
        <v>0</v>
      </c>
    </row>
    <row r="1732" spans="1:15" hidden="1">
      <c r="A1732" s="2669" t="s">
        <v>9663</v>
      </c>
      <c r="B1732" s="2669" t="s">
        <v>5071</v>
      </c>
      <c r="C1732" s="2669" t="s">
        <v>9011</v>
      </c>
      <c r="D1732" s="2669" t="s">
        <v>5071</v>
      </c>
      <c r="E1732" s="2669" t="s">
        <v>7321</v>
      </c>
      <c r="F1732" s="2669" t="s">
        <v>9712</v>
      </c>
      <c r="G1732" s="2669" t="s">
        <v>5297</v>
      </c>
      <c r="H1732" s="2669" t="s">
        <v>5075</v>
      </c>
      <c r="I1732" s="3025">
        <v>0</v>
      </c>
      <c r="J1732" s="3025">
        <v>765.95</v>
      </c>
      <c r="O1732">
        <f t="shared" si="27"/>
        <v>0</v>
      </c>
    </row>
    <row r="1733" spans="1:15" hidden="1">
      <c r="H1733" t="s">
        <v>7322</v>
      </c>
      <c r="O1733">
        <f t="shared" si="27"/>
        <v>0</v>
      </c>
    </row>
    <row r="1734" spans="1:15" hidden="1">
      <c r="O1734">
        <f t="shared" si="27"/>
        <v>0</v>
      </c>
    </row>
    <row r="1735" spans="1:15" hidden="1">
      <c r="H1735" s="2668" t="s">
        <v>9713</v>
      </c>
      <c r="O1735">
        <f t="shared" si="27"/>
        <v>0</v>
      </c>
    </row>
    <row r="1736" spans="1:15" hidden="1">
      <c r="A1736" s="2669" t="s">
        <v>9663</v>
      </c>
      <c r="B1736" s="2669" t="s">
        <v>5071</v>
      </c>
      <c r="C1736" s="2669" t="s">
        <v>9011</v>
      </c>
      <c r="D1736" s="2669" t="s">
        <v>5071</v>
      </c>
      <c r="E1736" s="2669" t="s">
        <v>7323</v>
      </c>
      <c r="F1736" s="2669" t="s">
        <v>9714</v>
      </c>
      <c r="G1736" s="2669" t="s">
        <v>5311</v>
      </c>
      <c r="H1736" s="2669" t="s">
        <v>5015</v>
      </c>
      <c r="I1736" s="3025">
        <v>43.5</v>
      </c>
      <c r="J1736" s="3025">
        <v>0</v>
      </c>
      <c r="O1736">
        <f t="shared" si="27"/>
        <v>0</v>
      </c>
    </row>
    <row r="1737" spans="1:15" hidden="1">
      <c r="A1737" s="2669" t="s">
        <v>9663</v>
      </c>
      <c r="B1737" s="2669" t="s">
        <v>5071</v>
      </c>
      <c r="C1737" s="2669" t="s">
        <v>9011</v>
      </c>
      <c r="D1737" s="2669" t="s">
        <v>5071</v>
      </c>
      <c r="E1737" s="2669" t="s">
        <v>7323</v>
      </c>
      <c r="F1737" s="2669" t="s">
        <v>9714</v>
      </c>
      <c r="G1737" s="2669" t="s">
        <v>5297</v>
      </c>
      <c r="H1737" s="2669" t="s">
        <v>5075</v>
      </c>
      <c r="I1737" s="3025">
        <v>0</v>
      </c>
      <c r="J1737" s="3025">
        <v>43.5</v>
      </c>
      <c r="O1737">
        <f t="shared" si="27"/>
        <v>0</v>
      </c>
    </row>
    <row r="1738" spans="1:15" hidden="1">
      <c r="H1738" t="s">
        <v>7322</v>
      </c>
      <c r="O1738">
        <f t="shared" si="27"/>
        <v>0</v>
      </c>
    </row>
    <row r="1739" spans="1:15" hidden="1">
      <c r="O1739">
        <f t="shared" si="27"/>
        <v>0</v>
      </c>
    </row>
    <row r="1740" spans="1:15" hidden="1">
      <c r="H1740" s="2668" t="s">
        <v>9715</v>
      </c>
      <c r="O1740">
        <f t="shared" si="27"/>
        <v>0</v>
      </c>
    </row>
    <row r="1741" spans="1:15" hidden="1">
      <c r="A1741" s="2669" t="s">
        <v>9663</v>
      </c>
      <c r="B1741" s="2669" t="s">
        <v>5071</v>
      </c>
      <c r="C1741" s="2669" t="s">
        <v>9011</v>
      </c>
      <c r="D1741" s="2669" t="s">
        <v>5071</v>
      </c>
      <c r="E1741" s="2669" t="s">
        <v>7324</v>
      </c>
      <c r="F1741" s="2669" t="s">
        <v>9716</v>
      </c>
      <c r="G1741" s="2669" t="s">
        <v>5311</v>
      </c>
      <c r="H1741" s="2669" t="s">
        <v>5015</v>
      </c>
      <c r="I1741" s="3025">
        <v>5415.61</v>
      </c>
      <c r="J1741" s="3025">
        <v>0</v>
      </c>
      <c r="O1741">
        <f t="shared" si="27"/>
        <v>0</v>
      </c>
    </row>
    <row r="1742" spans="1:15" hidden="1">
      <c r="A1742" s="2669" t="s">
        <v>9663</v>
      </c>
      <c r="B1742" s="2669" t="s">
        <v>5071</v>
      </c>
      <c r="C1742" s="2669" t="s">
        <v>9011</v>
      </c>
      <c r="D1742" s="2669" t="s">
        <v>5071</v>
      </c>
      <c r="E1742" s="2669" t="s">
        <v>7324</v>
      </c>
      <c r="F1742" s="2669" t="s">
        <v>9716</v>
      </c>
      <c r="G1742" s="2669" t="s">
        <v>5297</v>
      </c>
      <c r="H1742" s="2669" t="s">
        <v>5075</v>
      </c>
      <c r="I1742" s="3025">
        <v>0</v>
      </c>
      <c r="J1742" s="3025">
        <v>5415.61</v>
      </c>
      <c r="O1742">
        <f t="shared" si="27"/>
        <v>0</v>
      </c>
    </row>
    <row r="1743" spans="1:15" hidden="1">
      <c r="H1743" t="s">
        <v>7322</v>
      </c>
      <c r="O1743">
        <f t="shared" si="27"/>
        <v>0</v>
      </c>
    </row>
    <row r="1744" spans="1:15" hidden="1">
      <c r="O1744">
        <f t="shared" si="27"/>
        <v>0</v>
      </c>
    </row>
    <row r="1745" spans="1:15" hidden="1">
      <c r="H1745" s="2668" t="s">
        <v>9717</v>
      </c>
      <c r="O1745">
        <f t="shared" si="27"/>
        <v>0</v>
      </c>
    </row>
    <row r="1746" spans="1:15" hidden="1">
      <c r="A1746" s="2669" t="s">
        <v>9663</v>
      </c>
      <c r="B1746" s="2669" t="s">
        <v>5071</v>
      </c>
      <c r="C1746" s="2669" t="s">
        <v>9011</v>
      </c>
      <c r="D1746" s="2669" t="s">
        <v>5071</v>
      </c>
      <c r="E1746" s="2669" t="s">
        <v>7325</v>
      </c>
      <c r="F1746" s="2669" t="s">
        <v>9718</v>
      </c>
      <c r="G1746" s="2669" t="s">
        <v>5311</v>
      </c>
      <c r="H1746" s="2669" t="s">
        <v>5015</v>
      </c>
      <c r="I1746" s="3025">
        <v>1670.67</v>
      </c>
      <c r="J1746" s="3025">
        <v>0</v>
      </c>
      <c r="O1746">
        <f t="shared" si="27"/>
        <v>0</v>
      </c>
    </row>
    <row r="1747" spans="1:15" hidden="1">
      <c r="A1747" s="2669" t="s">
        <v>9663</v>
      </c>
      <c r="B1747" s="2669" t="s">
        <v>5071</v>
      </c>
      <c r="C1747" s="2669" t="s">
        <v>9011</v>
      </c>
      <c r="D1747" s="2669" t="s">
        <v>5071</v>
      </c>
      <c r="E1747" s="2669" t="s">
        <v>7325</v>
      </c>
      <c r="F1747" s="2669" t="s">
        <v>9718</v>
      </c>
      <c r="G1747" s="2669" t="s">
        <v>5297</v>
      </c>
      <c r="H1747" s="2669" t="s">
        <v>5075</v>
      </c>
      <c r="I1747" s="3025">
        <v>0</v>
      </c>
      <c r="J1747" s="3025">
        <v>1670.67</v>
      </c>
      <c r="O1747">
        <f t="shared" si="27"/>
        <v>0</v>
      </c>
    </row>
    <row r="1748" spans="1:15" hidden="1">
      <c r="H1748" t="s">
        <v>7322</v>
      </c>
      <c r="O1748">
        <f t="shared" si="27"/>
        <v>0</v>
      </c>
    </row>
    <row r="1749" spans="1:15" hidden="1">
      <c r="O1749">
        <f t="shared" si="27"/>
        <v>0</v>
      </c>
    </row>
    <row r="1750" spans="1:15" hidden="1">
      <c r="H1750" s="2668" t="s">
        <v>9719</v>
      </c>
      <c r="O1750">
        <f t="shared" si="27"/>
        <v>0</v>
      </c>
    </row>
    <row r="1751" spans="1:15" hidden="1">
      <c r="A1751" s="2669" t="s">
        <v>9663</v>
      </c>
      <c r="B1751" s="2669" t="s">
        <v>5071</v>
      </c>
      <c r="C1751" s="2669" t="s">
        <v>9011</v>
      </c>
      <c r="D1751" s="2669" t="s">
        <v>5071</v>
      </c>
      <c r="E1751" s="2669" t="s">
        <v>7326</v>
      </c>
      <c r="F1751" s="2669" t="s">
        <v>9720</v>
      </c>
      <c r="G1751" s="2669" t="s">
        <v>5311</v>
      </c>
      <c r="H1751" s="2669" t="s">
        <v>5015</v>
      </c>
      <c r="I1751" s="3025">
        <v>225</v>
      </c>
      <c r="J1751" s="3025">
        <v>0</v>
      </c>
      <c r="O1751">
        <f t="shared" si="27"/>
        <v>0</v>
      </c>
    </row>
    <row r="1752" spans="1:15" hidden="1">
      <c r="A1752" s="2669" t="s">
        <v>9663</v>
      </c>
      <c r="B1752" s="2669" t="s">
        <v>5071</v>
      </c>
      <c r="C1752" s="2669" t="s">
        <v>9011</v>
      </c>
      <c r="D1752" s="2669" t="s">
        <v>5071</v>
      </c>
      <c r="E1752" s="2669" t="s">
        <v>7326</v>
      </c>
      <c r="F1752" s="2669" t="s">
        <v>9720</v>
      </c>
      <c r="G1752" s="2669" t="s">
        <v>5297</v>
      </c>
      <c r="H1752" s="2669" t="s">
        <v>5075</v>
      </c>
      <c r="I1752" s="3025">
        <v>0</v>
      </c>
      <c r="J1752" s="3025">
        <v>225</v>
      </c>
      <c r="O1752">
        <f t="shared" si="27"/>
        <v>0</v>
      </c>
    </row>
    <row r="1753" spans="1:15" hidden="1">
      <c r="H1753" t="s">
        <v>7322</v>
      </c>
      <c r="O1753">
        <f t="shared" si="27"/>
        <v>0</v>
      </c>
    </row>
    <row r="1754" spans="1:15" hidden="1">
      <c r="O1754">
        <f t="shared" si="27"/>
        <v>0</v>
      </c>
    </row>
    <row r="1755" spans="1:15" hidden="1">
      <c r="H1755" s="2668" t="s">
        <v>9721</v>
      </c>
      <c r="O1755">
        <f t="shared" si="27"/>
        <v>0</v>
      </c>
    </row>
    <row r="1756" spans="1:15" hidden="1">
      <c r="A1756" s="2669" t="s">
        <v>9663</v>
      </c>
      <c r="B1756" s="2669" t="s">
        <v>5071</v>
      </c>
      <c r="C1756" s="2669" t="s">
        <v>9011</v>
      </c>
      <c r="D1756" s="2669" t="s">
        <v>5071</v>
      </c>
      <c r="E1756" s="2669" t="s">
        <v>7327</v>
      </c>
      <c r="F1756" s="2669" t="s">
        <v>9722</v>
      </c>
      <c r="G1756" s="2669" t="s">
        <v>5311</v>
      </c>
      <c r="H1756" s="2669" t="s">
        <v>5015</v>
      </c>
      <c r="I1756" s="3025">
        <v>190</v>
      </c>
      <c r="J1756" s="3025">
        <v>0</v>
      </c>
      <c r="O1756">
        <f t="shared" si="27"/>
        <v>0</v>
      </c>
    </row>
    <row r="1757" spans="1:15" hidden="1">
      <c r="A1757" s="2669" t="s">
        <v>9663</v>
      </c>
      <c r="B1757" s="2669" t="s">
        <v>5071</v>
      </c>
      <c r="C1757" s="2669" t="s">
        <v>9011</v>
      </c>
      <c r="D1757" s="2669" t="s">
        <v>5071</v>
      </c>
      <c r="E1757" s="2669" t="s">
        <v>7327</v>
      </c>
      <c r="F1757" s="2669" t="s">
        <v>9722</v>
      </c>
      <c r="G1757" s="2669" t="s">
        <v>5297</v>
      </c>
      <c r="H1757" s="2669" t="s">
        <v>5075</v>
      </c>
      <c r="I1757" s="3025">
        <v>0</v>
      </c>
      <c r="J1757" s="3025">
        <v>190</v>
      </c>
      <c r="O1757">
        <f t="shared" si="27"/>
        <v>0</v>
      </c>
    </row>
    <row r="1758" spans="1:15" hidden="1">
      <c r="H1758" t="s">
        <v>7322</v>
      </c>
      <c r="O1758">
        <f t="shared" si="27"/>
        <v>0</v>
      </c>
    </row>
    <row r="1759" spans="1:15" hidden="1">
      <c r="O1759">
        <f t="shared" si="27"/>
        <v>0</v>
      </c>
    </row>
    <row r="1760" spans="1:15" hidden="1">
      <c r="H1760" s="2668" t="s">
        <v>9723</v>
      </c>
      <c r="O1760">
        <f t="shared" si="27"/>
        <v>0</v>
      </c>
    </row>
    <row r="1761" spans="1:15" hidden="1">
      <c r="A1761" s="2669" t="s">
        <v>9663</v>
      </c>
      <c r="B1761" s="2669" t="s">
        <v>5071</v>
      </c>
      <c r="C1761" s="2669" t="s">
        <v>9011</v>
      </c>
      <c r="D1761" s="2669" t="s">
        <v>5071</v>
      </c>
      <c r="E1761" s="2669" t="s">
        <v>7328</v>
      </c>
      <c r="F1761" s="2669" t="s">
        <v>9724</v>
      </c>
      <c r="G1761" s="2669" t="s">
        <v>5311</v>
      </c>
      <c r="H1761" s="2669" t="s">
        <v>5015</v>
      </c>
      <c r="I1761" s="3025">
        <v>800</v>
      </c>
      <c r="J1761" s="3025">
        <v>0</v>
      </c>
      <c r="O1761">
        <f t="shared" si="27"/>
        <v>0</v>
      </c>
    </row>
    <row r="1762" spans="1:15" hidden="1">
      <c r="A1762" s="2669" t="s">
        <v>9663</v>
      </c>
      <c r="B1762" s="2669" t="s">
        <v>5071</v>
      </c>
      <c r="C1762" s="2669" t="s">
        <v>9011</v>
      </c>
      <c r="D1762" s="2669" t="s">
        <v>5071</v>
      </c>
      <c r="E1762" s="2669" t="s">
        <v>7328</v>
      </c>
      <c r="F1762" s="2669" t="s">
        <v>9724</v>
      </c>
      <c r="G1762" s="2669" t="s">
        <v>5297</v>
      </c>
      <c r="H1762" s="2669" t="s">
        <v>5075</v>
      </c>
      <c r="I1762" s="3025">
        <v>0</v>
      </c>
      <c r="J1762" s="3025">
        <v>800</v>
      </c>
      <c r="O1762">
        <f t="shared" si="27"/>
        <v>0</v>
      </c>
    </row>
    <row r="1763" spans="1:15" hidden="1">
      <c r="H1763" t="s">
        <v>7322</v>
      </c>
      <c r="O1763">
        <f t="shared" si="27"/>
        <v>0</v>
      </c>
    </row>
    <row r="1764" spans="1:15" hidden="1">
      <c r="O1764">
        <f t="shared" si="27"/>
        <v>0</v>
      </c>
    </row>
    <row r="1765" spans="1:15" hidden="1">
      <c r="H1765" s="2668" t="s">
        <v>9725</v>
      </c>
      <c r="O1765">
        <f t="shared" si="27"/>
        <v>0</v>
      </c>
    </row>
    <row r="1766" spans="1:15" hidden="1">
      <c r="A1766" s="2669" t="s">
        <v>9663</v>
      </c>
      <c r="B1766" s="2669"/>
      <c r="C1766" s="2669"/>
      <c r="D1766" s="2669" t="s">
        <v>5073</v>
      </c>
      <c r="E1766" s="2669" t="s">
        <v>7329</v>
      </c>
      <c r="F1766" s="2669" t="s">
        <v>9726</v>
      </c>
      <c r="G1766" s="2669" t="s">
        <v>5306</v>
      </c>
      <c r="H1766" s="2669" t="s">
        <v>4937</v>
      </c>
      <c r="I1766" s="3025">
        <v>17624.099999999999</v>
      </c>
      <c r="J1766" s="3025">
        <v>0</v>
      </c>
      <c r="O1766">
        <f t="shared" si="27"/>
        <v>0</v>
      </c>
    </row>
    <row r="1767" spans="1:15" hidden="1">
      <c r="A1767" s="2669" t="s">
        <v>9663</v>
      </c>
      <c r="B1767" s="2669"/>
      <c r="C1767" s="2669"/>
      <c r="D1767" s="2669" t="s">
        <v>5073</v>
      </c>
      <c r="E1767" s="2669" t="s">
        <v>7329</v>
      </c>
      <c r="F1767" s="2669" t="s">
        <v>9726</v>
      </c>
      <c r="G1767" s="2669" t="s">
        <v>5297</v>
      </c>
      <c r="H1767" s="2669" t="s">
        <v>5075</v>
      </c>
      <c r="I1767" s="3025">
        <v>0</v>
      </c>
      <c r="J1767" s="3025">
        <v>17624.099999999999</v>
      </c>
      <c r="O1767">
        <f t="shared" si="27"/>
        <v>0</v>
      </c>
    </row>
    <row r="1768" spans="1:15" hidden="1">
      <c r="H1768" t="s">
        <v>7330</v>
      </c>
      <c r="O1768">
        <f t="shared" si="27"/>
        <v>0</v>
      </c>
    </row>
    <row r="1769" spans="1:15" hidden="1">
      <c r="O1769">
        <f t="shared" si="27"/>
        <v>0</v>
      </c>
    </row>
    <row r="1770" spans="1:15" hidden="1">
      <c r="H1770" s="2668" t="s">
        <v>9727</v>
      </c>
      <c r="O1770">
        <f t="shared" si="27"/>
        <v>0</v>
      </c>
    </row>
    <row r="1771" spans="1:15" hidden="1">
      <c r="A1771" s="2669" t="s">
        <v>9663</v>
      </c>
      <c r="B1771" s="2669"/>
      <c r="C1771" s="2669"/>
      <c r="D1771" s="2669" t="s">
        <v>5073</v>
      </c>
      <c r="E1771" s="2669" t="s">
        <v>7331</v>
      </c>
      <c r="F1771" s="2669" t="s">
        <v>9728</v>
      </c>
      <c r="G1771" s="2669" t="s">
        <v>5306</v>
      </c>
      <c r="H1771" s="2669" t="s">
        <v>4937</v>
      </c>
      <c r="I1771" s="3025">
        <v>6000</v>
      </c>
      <c r="J1771" s="3025">
        <v>0</v>
      </c>
      <c r="O1771">
        <f t="shared" si="27"/>
        <v>0</v>
      </c>
    </row>
    <row r="1772" spans="1:15" hidden="1">
      <c r="A1772" s="2669" t="s">
        <v>9663</v>
      </c>
      <c r="B1772" s="2669"/>
      <c r="C1772" s="2669"/>
      <c r="D1772" s="2669" t="s">
        <v>5073</v>
      </c>
      <c r="E1772" s="2669" t="s">
        <v>7331</v>
      </c>
      <c r="F1772" s="2669" t="s">
        <v>9728</v>
      </c>
      <c r="G1772" s="2669" t="s">
        <v>5297</v>
      </c>
      <c r="H1772" s="2669" t="s">
        <v>5075</v>
      </c>
      <c r="I1772" s="3025">
        <v>0</v>
      </c>
      <c r="J1772" s="3025">
        <v>6000</v>
      </c>
      <c r="O1772">
        <f t="shared" si="27"/>
        <v>0</v>
      </c>
    </row>
    <row r="1773" spans="1:15" hidden="1">
      <c r="H1773" t="s">
        <v>7332</v>
      </c>
      <c r="O1773">
        <f t="shared" si="27"/>
        <v>0</v>
      </c>
    </row>
    <row r="1774" spans="1:15" hidden="1">
      <c r="O1774">
        <f t="shared" si="27"/>
        <v>0</v>
      </c>
    </row>
    <row r="1775" spans="1:15" hidden="1">
      <c r="H1775" s="2668" t="s">
        <v>9729</v>
      </c>
      <c r="O1775">
        <f t="shared" si="27"/>
        <v>0</v>
      </c>
    </row>
    <row r="1776" spans="1:15" hidden="1">
      <c r="A1776" s="2669" t="s">
        <v>9730</v>
      </c>
      <c r="B1776" s="2669" t="s">
        <v>4415</v>
      </c>
      <c r="C1776" s="2669" t="s">
        <v>5059</v>
      </c>
      <c r="D1776" s="2669" t="s">
        <v>4415</v>
      </c>
      <c r="E1776" s="2669" t="s">
        <v>8707</v>
      </c>
      <c r="F1776" s="2669" t="s">
        <v>9731</v>
      </c>
      <c r="G1776" s="2669" t="s">
        <v>5308</v>
      </c>
      <c r="H1776" s="2669" t="s">
        <v>4921</v>
      </c>
      <c r="I1776" s="3025">
        <v>525.75</v>
      </c>
      <c r="J1776" s="3025">
        <v>0</v>
      </c>
      <c r="O1776">
        <f t="shared" si="27"/>
        <v>0</v>
      </c>
    </row>
    <row r="1777" spans="1:15" hidden="1">
      <c r="A1777" s="2669" t="s">
        <v>9730</v>
      </c>
      <c r="B1777" s="2669" t="s">
        <v>4415</v>
      </c>
      <c r="C1777" s="2669" t="s">
        <v>5059</v>
      </c>
      <c r="D1777" s="2669" t="s">
        <v>4415</v>
      </c>
      <c r="E1777" s="2669" t="s">
        <v>8707</v>
      </c>
      <c r="F1777" s="2669" t="s">
        <v>9731</v>
      </c>
      <c r="G1777" s="2669" t="s">
        <v>6677</v>
      </c>
      <c r="H1777" s="2669" t="s">
        <v>6678</v>
      </c>
      <c r="I1777" s="3025">
        <v>4381.28</v>
      </c>
      <c r="J1777" s="3025">
        <v>0</v>
      </c>
      <c r="O1777">
        <f t="shared" si="27"/>
        <v>0</v>
      </c>
    </row>
    <row r="1778" spans="1:15" hidden="1">
      <c r="A1778" s="2669" t="s">
        <v>9730</v>
      </c>
      <c r="B1778" s="2669" t="s">
        <v>4415</v>
      </c>
      <c r="C1778" s="2669" t="s">
        <v>5059</v>
      </c>
      <c r="D1778" s="2669" t="s">
        <v>4415</v>
      </c>
      <c r="E1778" s="2669" t="s">
        <v>8707</v>
      </c>
      <c r="F1778" s="2669" t="s">
        <v>9731</v>
      </c>
      <c r="G1778" s="2669" t="s">
        <v>5303</v>
      </c>
      <c r="H1778" s="2669" t="s">
        <v>5063</v>
      </c>
      <c r="I1778" s="3025">
        <v>0</v>
      </c>
      <c r="J1778" s="3025">
        <v>0</v>
      </c>
      <c r="O1778">
        <f t="shared" si="27"/>
        <v>0</v>
      </c>
    </row>
    <row r="1779" spans="1:15" hidden="1">
      <c r="A1779" s="2669" t="s">
        <v>9730</v>
      </c>
      <c r="B1779" s="2669" t="s">
        <v>4415</v>
      </c>
      <c r="C1779" s="2669" t="s">
        <v>5059</v>
      </c>
      <c r="D1779" s="2669" t="s">
        <v>4415</v>
      </c>
      <c r="E1779" s="2669" t="s">
        <v>8707</v>
      </c>
      <c r="F1779" s="2669" t="s">
        <v>9731</v>
      </c>
      <c r="G1779" s="2669" t="s">
        <v>5311</v>
      </c>
      <c r="H1779" s="2669" t="s">
        <v>5064</v>
      </c>
      <c r="I1779" s="3025">
        <v>0</v>
      </c>
      <c r="J1779" s="3025">
        <v>4907.03</v>
      </c>
      <c r="O1779">
        <f t="shared" si="27"/>
        <v>0</v>
      </c>
    </row>
    <row r="1780" spans="1:15" hidden="1">
      <c r="H1780" t="s">
        <v>8708</v>
      </c>
      <c r="O1780">
        <f t="shared" si="27"/>
        <v>0</v>
      </c>
    </row>
    <row r="1781" spans="1:15" hidden="1">
      <c r="O1781">
        <f t="shared" si="27"/>
        <v>0</v>
      </c>
    </row>
    <row r="1782" spans="1:15" hidden="1">
      <c r="H1782" s="2668" t="s">
        <v>9732</v>
      </c>
      <c r="O1782">
        <f t="shared" si="27"/>
        <v>0</v>
      </c>
    </row>
    <row r="1783" spans="1:15" hidden="1">
      <c r="A1783" s="2669" t="s">
        <v>9733</v>
      </c>
      <c r="B1783" s="2669" t="s">
        <v>4415</v>
      </c>
      <c r="C1783" s="2669" t="s">
        <v>5059</v>
      </c>
      <c r="D1783" s="2669" t="s">
        <v>4415</v>
      </c>
      <c r="E1783" s="2669" t="s">
        <v>7562</v>
      </c>
      <c r="F1783" s="2669" t="s">
        <v>9734</v>
      </c>
      <c r="G1783" s="2669" t="s">
        <v>5309</v>
      </c>
      <c r="H1783" s="2669" t="s">
        <v>4947</v>
      </c>
      <c r="I1783" s="3025">
        <v>42.04</v>
      </c>
      <c r="J1783" s="3025">
        <v>0</v>
      </c>
      <c r="O1783">
        <f t="shared" si="27"/>
        <v>0</v>
      </c>
    </row>
    <row r="1784" spans="1:15" hidden="1">
      <c r="A1784" s="2669" t="s">
        <v>9733</v>
      </c>
      <c r="B1784" s="2669" t="s">
        <v>4415</v>
      </c>
      <c r="C1784" s="2669" t="s">
        <v>5059</v>
      </c>
      <c r="D1784" s="2669" t="s">
        <v>4415</v>
      </c>
      <c r="E1784" s="2669" t="s">
        <v>7562</v>
      </c>
      <c r="F1784" s="2669" t="s">
        <v>9734</v>
      </c>
      <c r="G1784" s="2669" t="s">
        <v>5303</v>
      </c>
      <c r="H1784" s="2669" t="s">
        <v>5063</v>
      </c>
      <c r="I1784" s="3025">
        <v>0</v>
      </c>
      <c r="J1784" s="3025">
        <v>0</v>
      </c>
      <c r="O1784">
        <f t="shared" si="27"/>
        <v>0</v>
      </c>
    </row>
    <row r="1785" spans="1:15" hidden="1">
      <c r="A1785" s="2669" t="s">
        <v>9733</v>
      </c>
      <c r="B1785" s="2669" t="s">
        <v>4415</v>
      </c>
      <c r="C1785" s="2669" t="s">
        <v>5059</v>
      </c>
      <c r="D1785" s="2669" t="s">
        <v>4415</v>
      </c>
      <c r="E1785" s="2669" t="s">
        <v>7562</v>
      </c>
      <c r="F1785" s="2669" t="s">
        <v>9734</v>
      </c>
      <c r="G1785" s="2669" t="s">
        <v>5311</v>
      </c>
      <c r="H1785" s="2669" t="s">
        <v>5064</v>
      </c>
      <c r="I1785" s="3025">
        <v>0</v>
      </c>
      <c r="J1785" s="3025">
        <v>42.04</v>
      </c>
      <c r="O1785">
        <f t="shared" si="27"/>
        <v>0</v>
      </c>
    </row>
    <row r="1786" spans="1:15" hidden="1">
      <c r="H1786" t="s">
        <v>7563</v>
      </c>
      <c r="O1786">
        <f t="shared" si="27"/>
        <v>0</v>
      </c>
    </row>
    <row r="1787" spans="1:15" hidden="1">
      <c r="O1787">
        <f t="shared" si="27"/>
        <v>0</v>
      </c>
    </row>
    <row r="1788" spans="1:15" hidden="1">
      <c r="H1788" s="2668" t="s">
        <v>9735</v>
      </c>
      <c r="O1788">
        <f t="shared" si="27"/>
        <v>0</v>
      </c>
    </row>
    <row r="1789" spans="1:15" hidden="1">
      <c r="A1789" s="2669" t="s">
        <v>9733</v>
      </c>
      <c r="B1789" s="2669" t="s">
        <v>4415</v>
      </c>
      <c r="C1789" s="2669" t="s">
        <v>5059</v>
      </c>
      <c r="D1789" s="2669" t="s">
        <v>4415</v>
      </c>
      <c r="E1789" s="2669" t="s">
        <v>7746</v>
      </c>
      <c r="F1789" s="2669" t="s">
        <v>9736</v>
      </c>
      <c r="G1789" s="2669" t="s">
        <v>5308</v>
      </c>
      <c r="H1789" s="2669" t="s">
        <v>4921</v>
      </c>
      <c r="I1789" s="3025">
        <v>8.6999999999999993</v>
      </c>
      <c r="J1789" s="3025">
        <v>0</v>
      </c>
      <c r="O1789">
        <f t="shared" si="27"/>
        <v>0</v>
      </c>
    </row>
    <row r="1790" spans="1:15" hidden="1">
      <c r="A1790" s="2669" t="s">
        <v>9733</v>
      </c>
      <c r="B1790" s="2669" t="s">
        <v>4415</v>
      </c>
      <c r="C1790" s="2669" t="s">
        <v>5059</v>
      </c>
      <c r="D1790" s="2669" t="s">
        <v>4415</v>
      </c>
      <c r="E1790" s="2669" t="s">
        <v>7746</v>
      </c>
      <c r="F1790" s="2669" t="s">
        <v>9736</v>
      </c>
      <c r="G1790" s="2669" t="s">
        <v>5321</v>
      </c>
      <c r="H1790" s="2669" t="s">
        <v>4977</v>
      </c>
      <c r="I1790" s="3025">
        <v>72.5</v>
      </c>
      <c r="J1790" s="3025">
        <v>0</v>
      </c>
      <c r="O1790">
        <f t="shared" si="27"/>
        <v>0</v>
      </c>
    </row>
    <row r="1791" spans="1:15" hidden="1">
      <c r="A1791" s="2669" t="s">
        <v>9733</v>
      </c>
      <c r="B1791" s="2669" t="s">
        <v>4415</v>
      </c>
      <c r="C1791" s="2669" t="s">
        <v>5059</v>
      </c>
      <c r="D1791" s="2669" t="s">
        <v>4415</v>
      </c>
      <c r="E1791" s="2669" t="s">
        <v>7746</v>
      </c>
      <c r="F1791" s="2669" t="s">
        <v>9736</v>
      </c>
      <c r="G1791" s="2669" t="s">
        <v>5303</v>
      </c>
      <c r="H1791" s="2669" t="s">
        <v>5063</v>
      </c>
      <c r="I1791" s="3025">
        <v>0</v>
      </c>
      <c r="J1791" s="3025">
        <v>0</v>
      </c>
      <c r="O1791">
        <f t="shared" si="27"/>
        <v>0</v>
      </c>
    </row>
    <row r="1792" spans="1:15" hidden="1">
      <c r="A1792" s="2669" t="s">
        <v>9733</v>
      </c>
      <c r="B1792" s="2669" t="s">
        <v>4415</v>
      </c>
      <c r="C1792" s="2669" t="s">
        <v>5059</v>
      </c>
      <c r="D1792" s="2669" t="s">
        <v>4415</v>
      </c>
      <c r="E1792" s="2669" t="s">
        <v>7746</v>
      </c>
      <c r="F1792" s="2669" t="s">
        <v>9736</v>
      </c>
      <c r="G1792" s="2669" t="s">
        <v>5311</v>
      </c>
      <c r="H1792" s="2669" t="s">
        <v>5064</v>
      </c>
      <c r="I1792" s="3025">
        <v>0</v>
      </c>
      <c r="J1792" s="3025">
        <v>81.2</v>
      </c>
      <c r="O1792">
        <f t="shared" si="27"/>
        <v>0</v>
      </c>
    </row>
    <row r="1793" spans="1:15" hidden="1">
      <c r="H1793" t="s">
        <v>7747</v>
      </c>
      <c r="O1793">
        <f t="shared" ref="O1793:O1856" si="28">SUMIF(E:E,E1793,N:N)</f>
        <v>0</v>
      </c>
    </row>
    <row r="1794" spans="1:15" hidden="1">
      <c r="O1794">
        <f t="shared" si="28"/>
        <v>0</v>
      </c>
    </row>
    <row r="1795" spans="1:15" hidden="1">
      <c r="H1795" s="2668" t="s">
        <v>9737</v>
      </c>
      <c r="O1795">
        <f t="shared" si="28"/>
        <v>0</v>
      </c>
    </row>
    <row r="1796" spans="1:15" hidden="1">
      <c r="A1796" s="2669" t="s">
        <v>9738</v>
      </c>
      <c r="B1796" s="2669" t="s">
        <v>4415</v>
      </c>
      <c r="C1796" s="2669" t="s">
        <v>5059</v>
      </c>
      <c r="D1796" s="2669" t="s">
        <v>4415</v>
      </c>
      <c r="E1796" s="2669" t="s">
        <v>7560</v>
      </c>
      <c r="F1796" s="2669" t="s">
        <v>9739</v>
      </c>
      <c r="G1796" s="2669" t="s">
        <v>5309</v>
      </c>
      <c r="H1796" s="2669" t="s">
        <v>4947</v>
      </c>
      <c r="I1796" s="3025">
        <v>1988.62</v>
      </c>
      <c r="J1796" s="3025">
        <v>0</v>
      </c>
      <c r="O1796">
        <f t="shared" si="28"/>
        <v>0</v>
      </c>
    </row>
    <row r="1797" spans="1:15" hidden="1">
      <c r="A1797" s="2669" t="s">
        <v>9738</v>
      </c>
      <c r="B1797" s="2669" t="s">
        <v>4415</v>
      </c>
      <c r="C1797" s="2669" t="s">
        <v>5059</v>
      </c>
      <c r="D1797" s="2669" t="s">
        <v>4415</v>
      </c>
      <c r="E1797" s="2669" t="s">
        <v>7560</v>
      </c>
      <c r="F1797" s="2669" t="s">
        <v>9739</v>
      </c>
      <c r="G1797" s="2669" t="s">
        <v>5303</v>
      </c>
      <c r="H1797" s="2669" t="s">
        <v>5063</v>
      </c>
      <c r="I1797" s="3025">
        <v>0</v>
      </c>
      <c r="J1797" s="3025">
        <v>0</v>
      </c>
      <c r="O1797">
        <f t="shared" si="28"/>
        <v>0</v>
      </c>
    </row>
    <row r="1798" spans="1:15" hidden="1">
      <c r="A1798" s="2669" t="s">
        <v>9738</v>
      </c>
      <c r="B1798" s="2669" t="s">
        <v>4415</v>
      </c>
      <c r="C1798" s="2669" t="s">
        <v>5059</v>
      </c>
      <c r="D1798" s="2669" t="s">
        <v>4415</v>
      </c>
      <c r="E1798" s="2669" t="s">
        <v>7560</v>
      </c>
      <c r="F1798" s="2669" t="s">
        <v>9739</v>
      </c>
      <c r="G1798" s="2669" t="s">
        <v>5311</v>
      </c>
      <c r="H1798" s="2669" t="s">
        <v>5064</v>
      </c>
      <c r="I1798" s="3025">
        <v>0</v>
      </c>
      <c r="J1798" s="3025">
        <v>1988.62</v>
      </c>
      <c r="O1798">
        <f t="shared" si="28"/>
        <v>0</v>
      </c>
    </row>
    <row r="1799" spans="1:15" hidden="1">
      <c r="H1799" t="s">
        <v>7561</v>
      </c>
      <c r="O1799">
        <f t="shared" si="28"/>
        <v>0</v>
      </c>
    </row>
    <row r="1800" spans="1:15" hidden="1">
      <c r="O1800">
        <f t="shared" si="28"/>
        <v>0</v>
      </c>
    </row>
    <row r="1801" spans="1:15" hidden="1">
      <c r="H1801" s="2668" t="s">
        <v>9740</v>
      </c>
      <c r="O1801">
        <f t="shared" si="28"/>
        <v>0</v>
      </c>
    </row>
    <row r="1802" spans="1:15" hidden="1">
      <c r="A1802" s="2669" t="s">
        <v>9741</v>
      </c>
      <c r="B1802" s="2669" t="s">
        <v>4415</v>
      </c>
      <c r="C1802" s="2669" t="s">
        <v>5059</v>
      </c>
      <c r="D1802" s="2669" t="s">
        <v>4415</v>
      </c>
      <c r="E1802" s="2669" t="s">
        <v>7713</v>
      </c>
      <c r="F1802" s="2669" t="s">
        <v>9742</v>
      </c>
      <c r="G1802" s="2669" t="s">
        <v>5334</v>
      </c>
      <c r="H1802" s="2669" t="s">
        <v>4974</v>
      </c>
      <c r="I1802" s="3025">
        <v>68</v>
      </c>
      <c r="J1802" s="3025">
        <v>0</v>
      </c>
      <c r="O1802">
        <f t="shared" si="28"/>
        <v>0</v>
      </c>
    </row>
    <row r="1803" spans="1:15" hidden="1">
      <c r="A1803" s="2669" t="s">
        <v>9741</v>
      </c>
      <c r="B1803" s="2669" t="s">
        <v>4415</v>
      </c>
      <c r="C1803" s="2669" t="s">
        <v>5059</v>
      </c>
      <c r="D1803" s="2669" t="s">
        <v>4415</v>
      </c>
      <c r="E1803" s="2669" t="s">
        <v>7713</v>
      </c>
      <c r="F1803" s="2669" t="s">
        <v>9742</v>
      </c>
      <c r="G1803" s="2669" t="s">
        <v>5303</v>
      </c>
      <c r="H1803" s="2669" t="s">
        <v>5063</v>
      </c>
      <c r="I1803" s="3025">
        <v>0</v>
      </c>
      <c r="J1803" s="3025">
        <v>0</v>
      </c>
      <c r="O1803">
        <f t="shared" si="28"/>
        <v>0</v>
      </c>
    </row>
    <row r="1804" spans="1:15" hidden="1">
      <c r="A1804" s="2669" t="s">
        <v>9741</v>
      </c>
      <c r="B1804" s="2669" t="s">
        <v>4415</v>
      </c>
      <c r="C1804" s="2669" t="s">
        <v>5059</v>
      </c>
      <c r="D1804" s="2669" t="s">
        <v>4415</v>
      </c>
      <c r="E1804" s="2669" t="s">
        <v>7713</v>
      </c>
      <c r="F1804" s="2669" t="s">
        <v>9742</v>
      </c>
      <c r="G1804" s="2669" t="s">
        <v>5311</v>
      </c>
      <c r="H1804" s="2669" t="s">
        <v>5064</v>
      </c>
      <c r="I1804" s="3025">
        <v>0</v>
      </c>
      <c r="J1804" s="3025">
        <v>68</v>
      </c>
      <c r="O1804">
        <f t="shared" si="28"/>
        <v>0</v>
      </c>
    </row>
    <row r="1805" spans="1:15" hidden="1">
      <c r="H1805" t="s">
        <v>7714</v>
      </c>
      <c r="O1805">
        <f t="shared" si="28"/>
        <v>0</v>
      </c>
    </row>
    <row r="1806" spans="1:15" hidden="1">
      <c r="O1806">
        <f t="shared" si="28"/>
        <v>0</v>
      </c>
    </row>
    <row r="1807" spans="1:15" hidden="1">
      <c r="H1807" s="2668" t="s">
        <v>9743</v>
      </c>
      <c r="O1807">
        <f t="shared" si="28"/>
        <v>0</v>
      </c>
    </row>
    <row r="1808" spans="1:15" hidden="1">
      <c r="A1808" s="2669" t="s">
        <v>9741</v>
      </c>
      <c r="B1808" s="2669" t="s">
        <v>5071</v>
      </c>
      <c r="C1808" s="2669" t="s">
        <v>9011</v>
      </c>
      <c r="D1808" s="2669" t="s">
        <v>5071</v>
      </c>
      <c r="E1808" s="2669" t="s">
        <v>9744</v>
      </c>
      <c r="F1808" s="2669" t="s">
        <v>9745</v>
      </c>
      <c r="G1808" s="2669" t="s">
        <v>5311</v>
      </c>
      <c r="H1808" s="2669" t="s">
        <v>5015</v>
      </c>
      <c r="I1808" s="3025">
        <v>133.5</v>
      </c>
      <c r="J1808" s="3025">
        <v>0</v>
      </c>
      <c r="O1808">
        <f t="shared" si="28"/>
        <v>0</v>
      </c>
    </row>
    <row r="1809" spans="1:15" hidden="1">
      <c r="A1809" s="2669" t="s">
        <v>9741</v>
      </c>
      <c r="B1809" s="2669" t="s">
        <v>5071</v>
      </c>
      <c r="C1809" s="2669" t="s">
        <v>9011</v>
      </c>
      <c r="D1809" s="2669" t="s">
        <v>5071</v>
      </c>
      <c r="E1809" s="2669" t="s">
        <v>9744</v>
      </c>
      <c r="F1809" s="2669" t="s">
        <v>9745</v>
      </c>
      <c r="G1809" s="2669" t="s">
        <v>5305</v>
      </c>
      <c r="H1809" s="2669" t="s">
        <v>9014</v>
      </c>
      <c r="I1809" s="3025">
        <v>0</v>
      </c>
      <c r="J1809" s="3025">
        <v>133.5</v>
      </c>
      <c r="O1809">
        <f t="shared" si="28"/>
        <v>0</v>
      </c>
    </row>
    <row r="1810" spans="1:15" hidden="1">
      <c r="H1810" t="s">
        <v>9015</v>
      </c>
      <c r="O1810">
        <f t="shared" si="28"/>
        <v>0</v>
      </c>
    </row>
    <row r="1811" spans="1:15" hidden="1">
      <c r="O1811">
        <f t="shared" si="28"/>
        <v>0</v>
      </c>
    </row>
    <row r="1812" spans="1:15" hidden="1">
      <c r="H1812" s="2668" t="s">
        <v>9746</v>
      </c>
      <c r="O1812">
        <f t="shared" si="28"/>
        <v>0</v>
      </c>
    </row>
    <row r="1813" spans="1:15" hidden="1">
      <c r="A1813" s="2669" t="s">
        <v>9747</v>
      </c>
      <c r="B1813" s="2669"/>
      <c r="C1813" s="2669"/>
      <c r="D1813" s="2669" t="s">
        <v>5073</v>
      </c>
      <c r="E1813" s="2669" t="s">
        <v>7317</v>
      </c>
      <c r="F1813" s="2669" t="s">
        <v>9748</v>
      </c>
      <c r="G1813" s="2669" t="s">
        <v>5297</v>
      </c>
      <c r="H1813" s="2669" t="s">
        <v>4934</v>
      </c>
      <c r="I1813" s="3025">
        <v>5591.57</v>
      </c>
      <c r="J1813" s="3025">
        <v>0</v>
      </c>
      <c r="O1813">
        <f t="shared" si="28"/>
        <v>0</v>
      </c>
    </row>
    <row r="1814" spans="1:15" hidden="1">
      <c r="A1814" s="2669" t="s">
        <v>9747</v>
      </c>
      <c r="B1814" s="2669"/>
      <c r="C1814" s="2669"/>
      <c r="D1814" s="2669" t="s">
        <v>5073</v>
      </c>
      <c r="E1814" s="2669" t="s">
        <v>7317</v>
      </c>
      <c r="F1814" s="2669" t="s">
        <v>9748</v>
      </c>
      <c r="G1814" s="2669" t="s">
        <v>5306</v>
      </c>
      <c r="H1814" s="2669" t="s">
        <v>5307</v>
      </c>
      <c r="I1814" s="3025">
        <v>0</v>
      </c>
      <c r="J1814" s="3025">
        <v>5591.57</v>
      </c>
      <c r="O1814">
        <f t="shared" si="28"/>
        <v>0</v>
      </c>
    </row>
    <row r="1815" spans="1:15" hidden="1">
      <c r="H1815" t="s">
        <v>7318</v>
      </c>
      <c r="O1815">
        <f t="shared" si="28"/>
        <v>0</v>
      </c>
    </row>
    <row r="1816" spans="1:15" hidden="1">
      <c r="O1816">
        <f t="shared" si="28"/>
        <v>0</v>
      </c>
    </row>
    <row r="1817" spans="1:15" hidden="1">
      <c r="H1817" s="2668" t="s">
        <v>9749</v>
      </c>
      <c r="O1817">
        <f t="shared" si="28"/>
        <v>0</v>
      </c>
    </row>
    <row r="1818" spans="1:15" hidden="1">
      <c r="A1818" s="2669" t="s">
        <v>9747</v>
      </c>
      <c r="B1818" s="2669" t="s">
        <v>4415</v>
      </c>
      <c r="C1818" s="2669" t="s">
        <v>5059</v>
      </c>
      <c r="D1818" s="2669" t="s">
        <v>4415</v>
      </c>
      <c r="E1818" s="2669" t="s">
        <v>7558</v>
      </c>
      <c r="F1818" s="2669" t="s">
        <v>9750</v>
      </c>
      <c r="G1818" s="2669" t="s">
        <v>5309</v>
      </c>
      <c r="H1818" s="2669" t="s">
        <v>4947</v>
      </c>
      <c r="I1818" s="3025">
        <v>205.8</v>
      </c>
      <c r="J1818" s="3025">
        <v>0</v>
      </c>
      <c r="O1818">
        <f t="shared" si="28"/>
        <v>0</v>
      </c>
    </row>
    <row r="1819" spans="1:15" hidden="1">
      <c r="A1819" s="2669" t="s">
        <v>9747</v>
      </c>
      <c r="B1819" s="2669" t="s">
        <v>4415</v>
      </c>
      <c r="C1819" s="2669" t="s">
        <v>5059</v>
      </c>
      <c r="D1819" s="2669" t="s">
        <v>4415</v>
      </c>
      <c r="E1819" s="2669" t="s">
        <v>7558</v>
      </c>
      <c r="F1819" s="2669" t="s">
        <v>9750</v>
      </c>
      <c r="G1819" s="2669" t="s">
        <v>5303</v>
      </c>
      <c r="H1819" s="2669" t="s">
        <v>5063</v>
      </c>
      <c r="I1819" s="3025">
        <v>0</v>
      </c>
      <c r="J1819" s="3025">
        <v>0</v>
      </c>
      <c r="O1819">
        <f t="shared" si="28"/>
        <v>0</v>
      </c>
    </row>
    <row r="1820" spans="1:15" hidden="1">
      <c r="A1820" s="2669" t="s">
        <v>9747</v>
      </c>
      <c r="B1820" s="2669" t="s">
        <v>4415</v>
      </c>
      <c r="C1820" s="2669" t="s">
        <v>5059</v>
      </c>
      <c r="D1820" s="2669" t="s">
        <v>4415</v>
      </c>
      <c r="E1820" s="2669" t="s">
        <v>7558</v>
      </c>
      <c r="F1820" s="2669" t="s">
        <v>9750</v>
      </c>
      <c r="G1820" s="2669" t="s">
        <v>5311</v>
      </c>
      <c r="H1820" s="2669" t="s">
        <v>5064</v>
      </c>
      <c r="I1820" s="3025">
        <v>0</v>
      </c>
      <c r="J1820" s="3025">
        <v>205.8</v>
      </c>
      <c r="O1820">
        <f t="shared" si="28"/>
        <v>0</v>
      </c>
    </row>
    <row r="1821" spans="1:15" hidden="1">
      <c r="H1821" t="s">
        <v>7559</v>
      </c>
      <c r="O1821">
        <f t="shared" si="28"/>
        <v>0</v>
      </c>
    </row>
    <row r="1822" spans="1:15" hidden="1">
      <c r="O1822">
        <f t="shared" si="28"/>
        <v>0</v>
      </c>
    </row>
    <row r="1823" spans="1:15" hidden="1">
      <c r="H1823" s="2668" t="s">
        <v>9751</v>
      </c>
      <c r="O1823">
        <f t="shared" si="28"/>
        <v>0</v>
      </c>
    </row>
    <row r="1824" spans="1:15" hidden="1">
      <c r="A1824" s="2669" t="s">
        <v>9747</v>
      </c>
      <c r="B1824" s="2669" t="s">
        <v>4415</v>
      </c>
      <c r="C1824" s="2669" t="s">
        <v>5059</v>
      </c>
      <c r="D1824" s="2669" t="s">
        <v>4415</v>
      </c>
      <c r="E1824" s="2669" t="s">
        <v>8705</v>
      </c>
      <c r="F1824" s="2669" t="s">
        <v>9752</v>
      </c>
      <c r="G1824" s="2669" t="s">
        <v>5308</v>
      </c>
      <c r="H1824" s="2669" t="s">
        <v>4921</v>
      </c>
      <c r="I1824" s="3025">
        <v>580.29</v>
      </c>
      <c r="J1824" s="3025">
        <v>0</v>
      </c>
      <c r="O1824">
        <f t="shared" si="28"/>
        <v>0</v>
      </c>
    </row>
    <row r="1825" spans="1:15" hidden="1">
      <c r="A1825" s="2669" t="s">
        <v>9747</v>
      </c>
      <c r="B1825" s="2669" t="s">
        <v>4415</v>
      </c>
      <c r="C1825" s="2669" t="s">
        <v>5059</v>
      </c>
      <c r="D1825" s="2669" t="s">
        <v>4415</v>
      </c>
      <c r="E1825" s="2669" t="s">
        <v>8705</v>
      </c>
      <c r="F1825" s="2669" t="s">
        <v>9752</v>
      </c>
      <c r="G1825" s="2669" t="s">
        <v>6677</v>
      </c>
      <c r="H1825" s="2669" t="s">
        <v>6678</v>
      </c>
      <c r="I1825" s="3025">
        <v>4835.75</v>
      </c>
      <c r="J1825" s="3025">
        <v>0</v>
      </c>
      <c r="O1825">
        <f t="shared" si="28"/>
        <v>0</v>
      </c>
    </row>
    <row r="1826" spans="1:15" hidden="1">
      <c r="A1826" s="2669" t="s">
        <v>9747</v>
      </c>
      <c r="B1826" s="2669" t="s">
        <v>4415</v>
      </c>
      <c r="C1826" s="2669" t="s">
        <v>5059</v>
      </c>
      <c r="D1826" s="2669" t="s">
        <v>4415</v>
      </c>
      <c r="E1826" s="2669" t="s">
        <v>8705</v>
      </c>
      <c r="F1826" s="2669" t="s">
        <v>9752</v>
      </c>
      <c r="G1826" s="2669" t="s">
        <v>5303</v>
      </c>
      <c r="H1826" s="2669" t="s">
        <v>5063</v>
      </c>
      <c r="I1826" s="3025">
        <v>0</v>
      </c>
      <c r="J1826" s="3025">
        <v>0</v>
      </c>
      <c r="O1826">
        <f t="shared" si="28"/>
        <v>0</v>
      </c>
    </row>
    <row r="1827" spans="1:15" hidden="1">
      <c r="A1827" s="2669" t="s">
        <v>9747</v>
      </c>
      <c r="B1827" s="2669" t="s">
        <v>4415</v>
      </c>
      <c r="C1827" s="2669" t="s">
        <v>5059</v>
      </c>
      <c r="D1827" s="2669" t="s">
        <v>4415</v>
      </c>
      <c r="E1827" s="2669" t="s">
        <v>8705</v>
      </c>
      <c r="F1827" s="2669" t="s">
        <v>9752</v>
      </c>
      <c r="G1827" s="2669" t="s">
        <v>5311</v>
      </c>
      <c r="H1827" s="2669" t="s">
        <v>5064</v>
      </c>
      <c r="I1827" s="3025">
        <v>0</v>
      </c>
      <c r="J1827" s="3025">
        <v>5416.04</v>
      </c>
      <c r="O1827">
        <f t="shared" si="28"/>
        <v>0</v>
      </c>
    </row>
    <row r="1828" spans="1:15" hidden="1">
      <c r="H1828" t="s">
        <v>8706</v>
      </c>
      <c r="O1828">
        <f t="shared" si="28"/>
        <v>0</v>
      </c>
    </row>
    <row r="1829" spans="1:15" hidden="1">
      <c r="O1829">
        <f t="shared" si="28"/>
        <v>0</v>
      </c>
    </row>
    <row r="1830" spans="1:15" hidden="1">
      <c r="H1830" s="2668" t="s">
        <v>9753</v>
      </c>
      <c r="O1830">
        <f t="shared" si="28"/>
        <v>0</v>
      </c>
    </row>
    <row r="1831" spans="1:15" hidden="1">
      <c r="A1831" s="2669" t="s">
        <v>9747</v>
      </c>
      <c r="B1831" s="2669" t="s">
        <v>4415</v>
      </c>
      <c r="C1831" s="2669" t="s">
        <v>5059</v>
      </c>
      <c r="D1831" s="2669" t="s">
        <v>4415</v>
      </c>
      <c r="E1831" s="2669" t="s">
        <v>7687</v>
      </c>
      <c r="F1831" s="2669" t="s">
        <v>9754</v>
      </c>
      <c r="G1831" s="2669" t="s">
        <v>5353</v>
      </c>
      <c r="H1831" s="2669" t="s">
        <v>5044</v>
      </c>
      <c r="I1831" s="3025">
        <v>800</v>
      </c>
      <c r="J1831" s="3025">
        <v>0</v>
      </c>
      <c r="O1831">
        <f t="shared" si="28"/>
        <v>0</v>
      </c>
    </row>
    <row r="1832" spans="1:15" hidden="1">
      <c r="A1832" s="2669" t="s">
        <v>9747</v>
      </c>
      <c r="B1832" s="2669" t="s">
        <v>4415</v>
      </c>
      <c r="C1832" s="2669" t="s">
        <v>5059</v>
      </c>
      <c r="D1832" s="2669" t="s">
        <v>4415</v>
      </c>
      <c r="E1832" s="2669" t="s">
        <v>7687</v>
      </c>
      <c r="F1832" s="2669" t="s">
        <v>9754</v>
      </c>
      <c r="G1832" s="2669" t="s">
        <v>5303</v>
      </c>
      <c r="H1832" s="2669" t="s">
        <v>5063</v>
      </c>
      <c r="I1832" s="3025">
        <v>0</v>
      </c>
      <c r="J1832" s="3025">
        <v>0</v>
      </c>
      <c r="O1832">
        <f t="shared" si="28"/>
        <v>0</v>
      </c>
    </row>
    <row r="1833" spans="1:15" hidden="1">
      <c r="A1833" s="2669" t="s">
        <v>9747</v>
      </c>
      <c r="B1833" s="2669" t="s">
        <v>4415</v>
      </c>
      <c r="C1833" s="2669" t="s">
        <v>5059</v>
      </c>
      <c r="D1833" s="2669" t="s">
        <v>4415</v>
      </c>
      <c r="E1833" s="2669" t="s">
        <v>7687</v>
      </c>
      <c r="F1833" s="2669" t="s">
        <v>9754</v>
      </c>
      <c r="G1833" s="2669" t="s">
        <v>5311</v>
      </c>
      <c r="H1833" s="2669" t="s">
        <v>5064</v>
      </c>
      <c r="I1833" s="3025">
        <v>0</v>
      </c>
      <c r="J1833" s="3025">
        <v>800</v>
      </c>
      <c r="O1833">
        <f t="shared" si="28"/>
        <v>0</v>
      </c>
    </row>
    <row r="1834" spans="1:15" hidden="1">
      <c r="H1834" t="s">
        <v>7688</v>
      </c>
      <c r="O1834">
        <f t="shared" si="28"/>
        <v>0</v>
      </c>
    </row>
    <row r="1835" spans="1:15" hidden="1">
      <c r="O1835">
        <f t="shared" si="28"/>
        <v>0</v>
      </c>
    </row>
    <row r="1836" spans="1:15" hidden="1">
      <c r="H1836" s="2668" t="s">
        <v>9755</v>
      </c>
      <c r="O1836">
        <f t="shared" si="28"/>
        <v>0</v>
      </c>
    </row>
    <row r="1837" spans="1:15" hidden="1">
      <c r="A1837" s="2669" t="s">
        <v>9756</v>
      </c>
      <c r="B1837" s="2669" t="s">
        <v>4415</v>
      </c>
      <c r="C1837" s="2669" t="s">
        <v>5059</v>
      </c>
      <c r="D1837" s="2669" t="s">
        <v>4415</v>
      </c>
      <c r="E1837" s="2669" t="s">
        <v>7810</v>
      </c>
      <c r="F1837" s="2669" t="s">
        <v>9757</v>
      </c>
      <c r="G1837" s="2669" t="s">
        <v>5324</v>
      </c>
      <c r="H1837" s="2669" t="s">
        <v>4985</v>
      </c>
      <c r="I1837" s="3025">
        <v>225</v>
      </c>
      <c r="J1837" s="3025">
        <v>0</v>
      </c>
      <c r="O1837">
        <f t="shared" si="28"/>
        <v>0</v>
      </c>
    </row>
    <row r="1838" spans="1:15" hidden="1">
      <c r="A1838" s="2669" t="s">
        <v>9756</v>
      </c>
      <c r="B1838" s="2669" t="s">
        <v>4415</v>
      </c>
      <c r="C1838" s="2669" t="s">
        <v>5059</v>
      </c>
      <c r="D1838" s="2669" t="s">
        <v>4415</v>
      </c>
      <c r="E1838" s="2669" t="s">
        <v>7810</v>
      </c>
      <c r="F1838" s="2669" t="s">
        <v>9757</v>
      </c>
      <c r="G1838" s="2669" t="s">
        <v>5303</v>
      </c>
      <c r="H1838" s="2669" t="s">
        <v>5063</v>
      </c>
      <c r="I1838" s="3025">
        <v>0</v>
      </c>
      <c r="J1838" s="3025">
        <v>0</v>
      </c>
      <c r="O1838">
        <f t="shared" si="28"/>
        <v>0</v>
      </c>
    </row>
    <row r="1839" spans="1:15" hidden="1">
      <c r="A1839" s="2669" t="s">
        <v>9756</v>
      </c>
      <c r="B1839" s="2669" t="s">
        <v>4415</v>
      </c>
      <c r="C1839" s="2669" t="s">
        <v>5059</v>
      </c>
      <c r="D1839" s="2669" t="s">
        <v>4415</v>
      </c>
      <c r="E1839" s="2669" t="s">
        <v>7810</v>
      </c>
      <c r="F1839" s="2669" t="s">
        <v>9757</v>
      </c>
      <c r="G1839" s="2669" t="s">
        <v>5311</v>
      </c>
      <c r="H1839" s="2669" t="s">
        <v>5064</v>
      </c>
      <c r="I1839" s="3025">
        <v>0</v>
      </c>
      <c r="J1839" s="3025">
        <v>225</v>
      </c>
      <c r="O1839">
        <f t="shared" si="28"/>
        <v>0</v>
      </c>
    </row>
    <row r="1840" spans="1:15" hidden="1">
      <c r="H1840" t="s">
        <v>7811</v>
      </c>
      <c r="O1840">
        <f t="shared" si="28"/>
        <v>0</v>
      </c>
    </row>
    <row r="1841" spans="1:15" hidden="1">
      <c r="O1841">
        <f t="shared" si="28"/>
        <v>0</v>
      </c>
    </row>
    <row r="1842" spans="1:15" hidden="1">
      <c r="H1842" s="2668" t="s">
        <v>9758</v>
      </c>
      <c r="O1842">
        <f t="shared" si="28"/>
        <v>0</v>
      </c>
    </row>
    <row r="1843" spans="1:15" hidden="1">
      <c r="A1843" s="2669" t="s">
        <v>9756</v>
      </c>
      <c r="B1843" s="2669" t="s">
        <v>5071</v>
      </c>
      <c r="C1843" s="2669" t="s">
        <v>9011</v>
      </c>
      <c r="D1843" s="2669" t="s">
        <v>5071</v>
      </c>
      <c r="E1843" s="2669" t="s">
        <v>7309</v>
      </c>
      <c r="F1843" s="2669" t="s">
        <v>9759</v>
      </c>
      <c r="G1843" s="2669" t="s">
        <v>5311</v>
      </c>
      <c r="H1843" s="2669" t="s">
        <v>5015</v>
      </c>
      <c r="I1843" s="3025">
        <v>756</v>
      </c>
      <c r="J1843" s="3025">
        <v>0</v>
      </c>
      <c r="O1843">
        <f t="shared" si="28"/>
        <v>0</v>
      </c>
    </row>
    <row r="1844" spans="1:15" hidden="1">
      <c r="A1844" s="2669" t="s">
        <v>9756</v>
      </c>
      <c r="B1844" s="2669" t="s">
        <v>5071</v>
      </c>
      <c r="C1844" s="2669" t="s">
        <v>9011</v>
      </c>
      <c r="D1844" s="2669" t="s">
        <v>5071</v>
      </c>
      <c r="E1844" s="2669" t="s">
        <v>7309</v>
      </c>
      <c r="F1844" s="2669" t="s">
        <v>9759</v>
      </c>
      <c r="G1844" s="2669" t="s">
        <v>5297</v>
      </c>
      <c r="H1844" s="2669" t="s">
        <v>5075</v>
      </c>
      <c r="I1844" s="3025">
        <v>0</v>
      </c>
      <c r="J1844" s="3025">
        <v>756</v>
      </c>
      <c r="O1844">
        <f t="shared" si="28"/>
        <v>0</v>
      </c>
    </row>
    <row r="1845" spans="1:15" hidden="1">
      <c r="H1845" t="s">
        <v>7310</v>
      </c>
      <c r="O1845">
        <f t="shared" si="28"/>
        <v>0</v>
      </c>
    </row>
    <row r="1846" spans="1:15" hidden="1">
      <c r="O1846">
        <f t="shared" si="28"/>
        <v>0</v>
      </c>
    </row>
    <row r="1847" spans="1:15" hidden="1">
      <c r="H1847" s="2668" t="s">
        <v>9760</v>
      </c>
      <c r="O1847">
        <f t="shared" si="28"/>
        <v>0</v>
      </c>
    </row>
    <row r="1848" spans="1:15" hidden="1">
      <c r="A1848" s="2669" t="s">
        <v>9756</v>
      </c>
      <c r="B1848" s="2669" t="s">
        <v>5071</v>
      </c>
      <c r="C1848" s="2669" t="s">
        <v>9011</v>
      </c>
      <c r="D1848" s="2669" t="s">
        <v>5071</v>
      </c>
      <c r="E1848" s="2669" t="s">
        <v>7311</v>
      </c>
      <c r="F1848" s="2669" t="s">
        <v>9761</v>
      </c>
      <c r="G1848" s="2669" t="s">
        <v>5311</v>
      </c>
      <c r="H1848" s="2669" t="s">
        <v>5015</v>
      </c>
      <c r="I1848" s="3025">
        <v>332.5</v>
      </c>
      <c r="J1848" s="3025">
        <v>0</v>
      </c>
      <c r="O1848">
        <f t="shared" si="28"/>
        <v>0</v>
      </c>
    </row>
    <row r="1849" spans="1:15" hidden="1">
      <c r="A1849" s="2669" t="s">
        <v>9756</v>
      </c>
      <c r="B1849" s="2669" t="s">
        <v>5071</v>
      </c>
      <c r="C1849" s="2669" t="s">
        <v>9011</v>
      </c>
      <c r="D1849" s="2669" t="s">
        <v>5071</v>
      </c>
      <c r="E1849" s="2669" t="s">
        <v>7311</v>
      </c>
      <c r="F1849" s="2669" t="s">
        <v>9761</v>
      </c>
      <c r="G1849" s="2669" t="s">
        <v>5297</v>
      </c>
      <c r="H1849" s="2669" t="s">
        <v>5075</v>
      </c>
      <c r="I1849" s="3025">
        <v>0</v>
      </c>
      <c r="J1849" s="3025">
        <v>332.5</v>
      </c>
      <c r="O1849">
        <f t="shared" si="28"/>
        <v>0</v>
      </c>
    </row>
    <row r="1850" spans="1:15" hidden="1">
      <c r="H1850" t="s">
        <v>7310</v>
      </c>
      <c r="O1850">
        <f t="shared" si="28"/>
        <v>0</v>
      </c>
    </row>
    <row r="1851" spans="1:15" hidden="1">
      <c r="O1851">
        <f t="shared" si="28"/>
        <v>0</v>
      </c>
    </row>
    <row r="1852" spans="1:15" hidden="1">
      <c r="H1852" s="2668" t="s">
        <v>9762</v>
      </c>
      <c r="O1852">
        <f t="shared" si="28"/>
        <v>0</v>
      </c>
    </row>
    <row r="1853" spans="1:15" hidden="1">
      <c r="A1853" s="2669" t="s">
        <v>9756</v>
      </c>
      <c r="B1853" s="2669" t="s">
        <v>5071</v>
      </c>
      <c r="C1853" s="2669" t="s">
        <v>9011</v>
      </c>
      <c r="D1853" s="2669" t="s">
        <v>5071</v>
      </c>
      <c r="E1853" s="2669" t="s">
        <v>7312</v>
      </c>
      <c r="F1853" s="2669" t="s">
        <v>9763</v>
      </c>
      <c r="G1853" s="2669" t="s">
        <v>5311</v>
      </c>
      <c r="H1853" s="2669" t="s">
        <v>5015</v>
      </c>
      <c r="I1853" s="3025">
        <v>56</v>
      </c>
      <c r="J1853" s="3025">
        <v>0</v>
      </c>
      <c r="O1853">
        <f t="shared" si="28"/>
        <v>0</v>
      </c>
    </row>
    <row r="1854" spans="1:15" hidden="1">
      <c r="A1854" s="2669" t="s">
        <v>9756</v>
      </c>
      <c r="B1854" s="2669" t="s">
        <v>5071</v>
      </c>
      <c r="C1854" s="2669" t="s">
        <v>9011</v>
      </c>
      <c r="D1854" s="2669" t="s">
        <v>5071</v>
      </c>
      <c r="E1854" s="2669" t="s">
        <v>7312</v>
      </c>
      <c r="F1854" s="2669" t="s">
        <v>9763</v>
      </c>
      <c r="G1854" s="2669" t="s">
        <v>5297</v>
      </c>
      <c r="H1854" s="2669" t="s">
        <v>5075</v>
      </c>
      <c r="I1854" s="3025">
        <v>0</v>
      </c>
      <c r="J1854" s="3025">
        <v>56</v>
      </c>
      <c r="O1854">
        <f t="shared" si="28"/>
        <v>0</v>
      </c>
    </row>
    <row r="1855" spans="1:15" hidden="1">
      <c r="H1855" t="s">
        <v>7310</v>
      </c>
      <c r="O1855">
        <f t="shared" si="28"/>
        <v>0</v>
      </c>
    </row>
    <row r="1856" spans="1:15" hidden="1">
      <c r="O1856">
        <f t="shared" si="28"/>
        <v>0</v>
      </c>
    </row>
    <row r="1857" spans="1:15" hidden="1">
      <c r="H1857" s="2668" t="s">
        <v>9764</v>
      </c>
      <c r="O1857">
        <f t="shared" ref="O1857:O1920" si="29">SUMIF(E:E,E1857,N:N)</f>
        <v>0</v>
      </c>
    </row>
    <row r="1858" spans="1:15" hidden="1">
      <c r="A1858" s="2669" t="s">
        <v>9756</v>
      </c>
      <c r="B1858" s="2669" t="s">
        <v>5071</v>
      </c>
      <c r="C1858" s="2669" t="s">
        <v>9011</v>
      </c>
      <c r="D1858" s="2669" t="s">
        <v>5071</v>
      </c>
      <c r="E1858" s="2669" t="s">
        <v>7313</v>
      </c>
      <c r="F1858" s="2669" t="s">
        <v>9765</v>
      </c>
      <c r="G1858" s="2669" t="s">
        <v>5311</v>
      </c>
      <c r="H1858" s="2669" t="s">
        <v>5015</v>
      </c>
      <c r="I1858" s="3025">
        <v>5591.57</v>
      </c>
      <c r="J1858" s="3025">
        <v>0</v>
      </c>
      <c r="O1858">
        <f t="shared" si="29"/>
        <v>0</v>
      </c>
    </row>
    <row r="1859" spans="1:15" hidden="1">
      <c r="A1859" s="2669" t="s">
        <v>9756</v>
      </c>
      <c r="B1859" s="2669" t="s">
        <v>5071</v>
      </c>
      <c r="C1859" s="2669" t="s">
        <v>9011</v>
      </c>
      <c r="D1859" s="2669" t="s">
        <v>5071</v>
      </c>
      <c r="E1859" s="2669" t="s">
        <v>7313</v>
      </c>
      <c r="F1859" s="2669" t="s">
        <v>9765</v>
      </c>
      <c r="G1859" s="2669" t="s">
        <v>5297</v>
      </c>
      <c r="H1859" s="2669" t="s">
        <v>5075</v>
      </c>
      <c r="I1859" s="3025">
        <v>0</v>
      </c>
      <c r="J1859" s="3025">
        <v>5591.57</v>
      </c>
      <c r="O1859">
        <f t="shared" si="29"/>
        <v>0</v>
      </c>
    </row>
    <row r="1860" spans="1:15" hidden="1">
      <c r="H1860" t="s">
        <v>7310</v>
      </c>
      <c r="O1860">
        <f t="shared" si="29"/>
        <v>0</v>
      </c>
    </row>
    <row r="1861" spans="1:15" hidden="1">
      <c r="O1861">
        <f t="shared" si="29"/>
        <v>0</v>
      </c>
    </row>
    <row r="1862" spans="1:15" hidden="1">
      <c r="H1862" s="2668" t="s">
        <v>9766</v>
      </c>
      <c r="O1862">
        <f t="shared" si="29"/>
        <v>0</v>
      </c>
    </row>
    <row r="1863" spans="1:15" hidden="1">
      <c r="A1863" s="2669" t="s">
        <v>9756</v>
      </c>
      <c r="B1863" s="2669" t="s">
        <v>5071</v>
      </c>
      <c r="C1863" s="2669" t="s">
        <v>9011</v>
      </c>
      <c r="D1863" s="2669" t="s">
        <v>5071</v>
      </c>
      <c r="E1863" s="2669" t="s">
        <v>7314</v>
      </c>
      <c r="F1863" s="2669" t="s">
        <v>9767</v>
      </c>
      <c r="G1863" s="2669" t="s">
        <v>5311</v>
      </c>
      <c r="H1863" s="2669" t="s">
        <v>5015</v>
      </c>
      <c r="I1863" s="3025">
        <v>60.6</v>
      </c>
      <c r="J1863" s="3025">
        <v>0</v>
      </c>
      <c r="O1863">
        <f t="shared" si="29"/>
        <v>0</v>
      </c>
    </row>
    <row r="1864" spans="1:15" hidden="1">
      <c r="A1864" s="2669" t="s">
        <v>9756</v>
      </c>
      <c r="B1864" s="2669" t="s">
        <v>5071</v>
      </c>
      <c r="C1864" s="2669" t="s">
        <v>9011</v>
      </c>
      <c r="D1864" s="2669" t="s">
        <v>5071</v>
      </c>
      <c r="E1864" s="2669" t="s">
        <v>7314</v>
      </c>
      <c r="F1864" s="2669" t="s">
        <v>9767</v>
      </c>
      <c r="G1864" s="2669" t="s">
        <v>5297</v>
      </c>
      <c r="H1864" s="2669" t="s">
        <v>5075</v>
      </c>
      <c r="I1864" s="3025">
        <v>0</v>
      </c>
      <c r="J1864" s="3025">
        <v>60.6</v>
      </c>
      <c r="O1864">
        <f t="shared" si="29"/>
        <v>0</v>
      </c>
    </row>
    <row r="1865" spans="1:15" hidden="1">
      <c r="H1865" t="s">
        <v>7310</v>
      </c>
      <c r="O1865">
        <f t="shared" si="29"/>
        <v>0</v>
      </c>
    </row>
    <row r="1866" spans="1:15" hidden="1">
      <c r="O1866">
        <f t="shared" si="29"/>
        <v>0</v>
      </c>
    </row>
    <row r="1867" spans="1:15" hidden="1">
      <c r="H1867" s="2668" t="s">
        <v>9768</v>
      </c>
      <c r="O1867">
        <f t="shared" si="29"/>
        <v>0</v>
      </c>
    </row>
    <row r="1868" spans="1:15" hidden="1">
      <c r="A1868" s="2669" t="s">
        <v>9756</v>
      </c>
      <c r="B1868" s="2669" t="s">
        <v>5071</v>
      </c>
      <c r="C1868" s="2669" t="s">
        <v>9011</v>
      </c>
      <c r="D1868" s="2669" t="s">
        <v>5071</v>
      </c>
      <c r="E1868" s="2669" t="s">
        <v>7315</v>
      </c>
      <c r="F1868" s="2669" t="s">
        <v>9769</v>
      </c>
      <c r="G1868" s="2669" t="s">
        <v>5311</v>
      </c>
      <c r="H1868" s="2669" t="s">
        <v>5015</v>
      </c>
      <c r="I1868" s="3025">
        <v>6168.6</v>
      </c>
      <c r="J1868" s="3025">
        <v>0</v>
      </c>
      <c r="O1868">
        <f t="shared" si="29"/>
        <v>0</v>
      </c>
    </row>
    <row r="1869" spans="1:15" hidden="1">
      <c r="A1869" s="2669" t="s">
        <v>9756</v>
      </c>
      <c r="B1869" s="2669" t="s">
        <v>5071</v>
      </c>
      <c r="C1869" s="2669" t="s">
        <v>9011</v>
      </c>
      <c r="D1869" s="2669" t="s">
        <v>5071</v>
      </c>
      <c r="E1869" s="2669" t="s">
        <v>7315</v>
      </c>
      <c r="F1869" s="2669" t="s">
        <v>9769</v>
      </c>
      <c r="G1869" s="2669" t="s">
        <v>5304</v>
      </c>
      <c r="H1869" s="2669" t="s">
        <v>5004</v>
      </c>
      <c r="I1869" s="3025">
        <v>831.4</v>
      </c>
      <c r="J1869" s="3025">
        <v>0</v>
      </c>
      <c r="O1869">
        <f t="shared" si="29"/>
        <v>0</v>
      </c>
    </row>
    <row r="1870" spans="1:15" hidden="1">
      <c r="A1870" s="2669" t="s">
        <v>9756</v>
      </c>
      <c r="B1870" s="2669" t="s">
        <v>5071</v>
      </c>
      <c r="C1870" s="2669" t="s">
        <v>9011</v>
      </c>
      <c r="D1870" s="2669" t="s">
        <v>5071</v>
      </c>
      <c r="E1870" s="2669" t="s">
        <v>7315</v>
      </c>
      <c r="F1870" s="2669" t="s">
        <v>9769</v>
      </c>
      <c r="G1870" s="2669" t="s">
        <v>5297</v>
      </c>
      <c r="H1870" s="2669" t="s">
        <v>5075</v>
      </c>
      <c r="I1870" s="3025">
        <v>0</v>
      </c>
      <c r="J1870" s="3025">
        <v>7000</v>
      </c>
      <c r="O1870">
        <f t="shared" si="29"/>
        <v>0</v>
      </c>
    </row>
    <row r="1871" spans="1:15" hidden="1">
      <c r="H1871" t="s">
        <v>7316</v>
      </c>
      <c r="O1871">
        <f t="shared" si="29"/>
        <v>0</v>
      </c>
    </row>
    <row r="1872" spans="1:15" hidden="1">
      <c r="O1872">
        <f t="shared" si="29"/>
        <v>0</v>
      </c>
    </row>
    <row r="1873" spans="1:15" hidden="1">
      <c r="H1873" s="2668" t="s">
        <v>9770</v>
      </c>
      <c r="O1873">
        <f t="shared" si="29"/>
        <v>0</v>
      </c>
    </row>
    <row r="1874" spans="1:15" hidden="1">
      <c r="A1874" s="2669" t="s">
        <v>9771</v>
      </c>
      <c r="B1874" s="2669" t="s">
        <v>4415</v>
      </c>
      <c r="C1874" s="2669" t="s">
        <v>5059</v>
      </c>
      <c r="D1874" s="2669" t="s">
        <v>4415</v>
      </c>
      <c r="E1874" s="2669" t="s">
        <v>7554</v>
      </c>
      <c r="F1874" s="2669" t="s">
        <v>9772</v>
      </c>
      <c r="G1874" s="2669" t="s">
        <v>5309</v>
      </c>
      <c r="H1874" s="2669" t="s">
        <v>4947</v>
      </c>
      <c r="I1874" s="3025">
        <v>10096.209999999999</v>
      </c>
      <c r="J1874" s="3025">
        <v>0</v>
      </c>
      <c r="O1874">
        <f t="shared" si="29"/>
        <v>0</v>
      </c>
    </row>
    <row r="1875" spans="1:15" hidden="1">
      <c r="A1875" s="2669" t="s">
        <v>9771</v>
      </c>
      <c r="B1875" s="2669" t="s">
        <v>4415</v>
      </c>
      <c r="C1875" s="2669" t="s">
        <v>5059</v>
      </c>
      <c r="D1875" s="2669" t="s">
        <v>4415</v>
      </c>
      <c r="E1875" s="2669" t="s">
        <v>7554</v>
      </c>
      <c r="F1875" s="2669" t="s">
        <v>9772</v>
      </c>
      <c r="G1875" s="2669" t="s">
        <v>5303</v>
      </c>
      <c r="H1875" s="2669" t="s">
        <v>5063</v>
      </c>
      <c r="I1875" s="3025">
        <v>0</v>
      </c>
      <c r="J1875" s="3025">
        <v>0</v>
      </c>
      <c r="O1875">
        <f t="shared" si="29"/>
        <v>0</v>
      </c>
    </row>
    <row r="1876" spans="1:15" hidden="1">
      <c r="A1876" s="2669" t="s">
        <v>9771</v>
      </c>
      <c r="B1876" s="2669" t="s">
        <v>4415</v>
      </c>
      <c r="C1876" s="2669" t="s">
        <v>5059</v>
      </c>
      <c r="D1876" s="2669" t="s">
        <v>4415</v>
      </c>
      <c r="E1876" s="2669" t="s">
        <v>7554</v>
      </c>
      <c r="F1876" s="2669" t="s">
        <v>9772</v>
      </c>
      <c r="G1876" s="2669" t="s">
        <v>5311</v>
      </c>
      <c r="H1876" s="2669" t="s">
        <v>5064</v>
      </c>
      <c r="I1876" s="3025">
        <v>0</v>
      </c>
      <c r="J1876" s="3025">
        <v>10096.209999999999</v>
      </c>
      <c r="O1876">
        <f t="shared" si="29"/>
        <v>0</v>
      </c>
    </row>
    <row r="1877" spans="1:15" hidden="1">
      <c r="H1877" t="s">
        <v>7555</v>
      </c>
      <c r="O1877">
        <f t="shared" si="29"/>
        <v>0</v>
      </c>
    </row>
    <row r="1878" spans="1:15" hidden="1">
      <c r="O1878">
        <f t="shared" si="29"/>
        <v>0</v>
      </c>
    </row>
    <row r="1879" spans="1:15" hidden="1">
      <c r="H1879" s="2668" t="s">
        <v>9773</v>
      </c>
      <c r="O1879">
        <f t="shared" si="29"/>
        <v>0</v>
      </c>
    </row>
    <row r="1880" spans="1:15" hidden="1">
      <c r="A1880" s="2669" t="s">
        <v>9771</v>
      </c>
      <c r="B1880" s="2669" t="s">
        <v>4415</v>
      </c>
      <c r="C1880" s="2669" t="s">
        <v>5059</v>
      </c>
      <c r="D1880" s="2669" t="s">
        <v>4415</v>
      </c>
      <c r="E1880" s="2669" t="s">
        <v>7556</v>
      </c>
      <c r="F1880" s="2669" t="s">
        <v>9774</v>
      </c>
      <c r="G1880" s="2669" t="s">
        <v>5309</v>
      </c>
      <c r="H1880" s="2669" t="s">
        <v>4947</v>
      </c>
      <c r="I1880" s="3025">
        <v>1304.0999999999999</v>
      </c>
      <c r="J1880" s="3025">
        <v>0</v>
      </c>
      <c r="O1880">
        <f t="shared" si="29"/>
        <v>0</v>
      </c>
    </row>
    <row r="1881" spans="1:15" hidden="1">
      <c r="A1881" s="2669" t="s">
        <v>9771</v>
      </c>
      <c r="B1881" s="2669" t="s">
        <v>4415</v>
      </c>
      <c r="C1881" s="2669" t="s">
        <v>5059</v>
      </c>
      <c r="D1881" s="2669" t="s">
        <v>4415</v>
      </c>
      <c r="E1881" s="2669" t="s">
        <v>7556</v>
      </c>
      <c r="F1881" s="2669" t="s">
        <v>9774</v>
      </c>
      <c r="G1881" s="2669" t="s">
        <v>5303</v>
      </c>
      <c r="H1881" s="2669" t="s">
        <v>5063</v>
      </c>
      <c r="I1881" s="3025">
        <v>0</v>
      </c>
      <c r="J1881" s="3025">
        <v>0</v>
      </c>
      <c r="O1881">
        <f t="shared" si="29"/>
        <v>0</v>
      </c>
    </row>
    <row r="1882" spans="1:15" hidden="1">
      <c r="A1882" s="2669" t="s">
        <v>9771</v>
      </c>
      <c r="B1882" s="2669" t="s">
        <v>4415</v>
      </c>
      <c r="C1882" s="2669" t="s">
        <v>5059</v>
      </c>
      <c r="D1882" s="2669" t="s">
        <v>4415</v>
      </c>
      <c r="E1882" s="2669" t="s">
        <v>7556</v>
      </c>
      <c r="F1882" s="2669" t="s">
        <v>9774</v>
      </c>
      <c r="G1882" s="2669" t="s">
        <v>5311</v>
      </c>
      <c r="H1882" s="2669" t="s">
        <v>5064</v>
      </c>
      <c r="I1882" s="3025">
        <v>0</v>
      </c>
      <c r="J1882" s="3025">
        <v>1304.0999999999999</v>
      </c>
      <c r="O1882">
        <f t="shared" si="29"/>
        <v>0</v>
      </c>
    </row>
    <row r="1883" spans="1:15" hidden="1">
      <c r="H1883" t="s">
        <v>7557</v>
      </c>
      <c r="O1883">
        <f t="shared" si="29"/>
        <v>0</v>
      </c>
    </row>
    <row r="1884" spans="1:15" hidden="1">
      <c r="O1884">
        <f t="shared" si="29"/>
        <v>0</v>
      </c>
    </row>
    <row r="1885" spans="1:15" hidden="1">
      <c r="H1885" s="2668" t="s">
        <v>9775</v>
      </c>
      <c r="O1885">
        <f t="shared" si="29"/>
        <v>0</v>
      </c>
    </row>
    <row r="1886" spans="1:15" hidden="1">
      <c r="A1886" s="2669" t="s">
        <v>9776</v>
      </c>
      <c r="B1886" s="2669" t="s">
        <v>4415</v>
      </c>
      <c r="C1886" s="2669" t="s">
        <v>5059</v>
      </c>
      <c r="D1886" s="2669" t="s">
        <v>4415</v>
      </c>
      <c r="E1886" s="2669" t="s">
        <v>7772</v>
      </c>
      <c r="F1886" s="2669" t="s">
        <v>9777</v>
      </c>
      <c r="G1886" s="2669" t="s">
        <v>5308</v>
      </c>
      <c r="H1886" s="2669" t="s">
        <v>4921</v>
      </c>
      <c r="I1886" s="3025">
        <v>21.66</v>
      </c>
      <c r="J1886" s="3025">
        <v>0</v>
      </c>
      <c r="O1886">
        <f t="shared" si="29"/>
        <v>0</v>
      </c>
    </row>
    <row r="1887" spans="1:15" hidden="1">
      <c r="A1887" s="2669" t="s">
        <v>9776</v>
      </c>
      <c r="B1887" s="2669" t="s">
        <v>4415</v>
      </c>
      <c r="C1887" s="2669" t="s">
        <v>5059</v>
      </c>
      <c r="D1887" s="2669" t="s">
        <v>4415</v>
      </c>
      <c r="E1887" s="2669" t="s">
        <v>7772</v>
      </c>
      <c r="F1887" s="2669" t="s">
        <v>9777</v>
      </c>
      <c r="G1887" s="2669" t="s">
        <v>5325</v>
      </c>
      <c r="H1887" s="2669" t="s">
        <v>4979</v>
      </c>
      <c r="I1887" s="3025">
        <v>143</v>
      </c>
      <c r="J1887" s="3025">
        <v>0</v>
      </c>
      <c r="O1887">
        <f t="shared" si="29"/>
        <v>0</v>
      </c>
    </row>
    <row r="1888" spans="1:15" hidden="1">
      <c r="A1888" s="2669" t="s">
        <v>9776</v>
      </c>
      <c r="B1888" s="2669" t="s">
        <v>4415</v>
      </c>
      <c r="C1888" s="2669" t="s">
        <v>5059</v>
      </c>
      <c r="D1888" s="2669" t="s">
        <v>4415</v>
      </c>
      <c r="E1888" s="2669" t="s">
        <v>7772</v>
      </c>
      <c r="F1888" s="2669" t="s">
        <v>9777</v>
      </c>
      <c r="G1888" s="2669" t="s">
        <v>5325</v>
      </c>
      <c r="H1888" s="2669" t="s">
        <v>4979</v>
      </c>
      <c r="I1888" s="3025">
        <v>180.54</v>
      </c>
      <c r="J1888" s="3025">
        <v>0</v>
      </c>
      <c r="O1888">
        <f t="shared" si="29"/>
        <v>0</v>
      </c>
    </row>
    <row r="1889" spans="1:15" hidden="1">
      <c r="A1889" s="2669" t="s">
        <v>9776</v>
      </c>
      <c r="B1889" s="2669" t="s">
        <v>4415</v>
      </c>
      <c r="C1889" s="2669" t="s">
        <v>5059</v>
      </c>
      <c r="D1889" s="2669" t="s">
        <v>4415</v>
      </c>
      <c r="E1889" s="2669" t="s">
        <v>7772</v>
      </c>
      <c r="F1889" s="2669" t="s">
        <v>9777</v>
      </c>
      <c r="G1889" s="2669" t="s">
        <v>5303</v>
      </c>
      <c r="H1889" s="2669" t="s">
        <v>5063</v>
      </c>
      <c r="I1889" s="3025">
        <v>0</v>
      </c>
      <c r="J1889" s="3025">
        <v>0</v>
      </c>
      <c r="O1889">
        <f t="shared" si="29"/>
        <v>0</v>
      </c>
    </row>
    <row r="1890" spans="1:15" hidden="1">
      <c r="A1890" s="2669" t="s">
        <v>9776</v>
      </c>
      <c r="B1890" s="2669" t="s">
        <v>4415</v>
      </c>
      <c r="C1890" s="2669" t="s">
        <v>5059</v>
      </c>
      <c r="D1890" s="2669" t="s">
        <v>4415</v>
      </c>
      <c r="E1890" s="2669" t="s">
        <v>7772</v>
      </c>
      <c r="F1890" s="2669" t="s">
        <v>9777</v>
      </c>
      <c r="G1890" s="2669" t="s">
        <v>5311</v>
      </c>
      <c r="H1890" s="2669" t="s">
        <v>5064</v>
      </c>
      <c r="I1890" s="3025">
        <v>0</v>
      </c>
      <c r="J1890" s="3025">
        <v>345.2</v>
      </c>
      <c r="O1890">
        <f t="shared" si="29"/>
        <v>0</v>
      </c>
    </row>
    <row r="1891" spans="1:15" hidden="1">
      <c r="H1891" t="s">
        <v>7773</v>
      </c>
      <c r="O1891">
        <f t="shared" si="29"/>
        <v>0</v>
      </c>
    </row>
    <row r="1892" spans="1:15" hidden="1">
      <c r="O1892">
        <f t="shared" si="29"/>
        <v>0</v>
      </c>
    </row>
    <row r="1893" spans="1:15" hidden="1">
      <c r="H1893" s="2668" t="s">
        <v>9778</v>
      </c>
      <c r="O1893">
        <f t="shared" si="29"/>
        <v>0</v>
      </c>
    </row>
    <row r="1894" spans="1:15" hidden="1">
      <c r="A1894" s="2669" t="s">
        <v>9776</v>
      </c>
      <c r="B1894" s="2669" t="s">
        <v>4415</v>
      </c>
      <c r="C1894" s="2669" t="s">
        <v>5059</v>
      </c>
      <c r="D1894" s="2669" t="s">
        <v>4415</v>
      </c>
      <c r="E1894" s="2669" t="s">
        <v>8703</v>
      </c>
      <c r="F1894" s="2669" t="s">
        <v>9779</v>
      </c>
      <c r="G1894" s="2669" t="s">
        <v>5308</v>
      </c>
      <c r="H1894" s="2669" t="s">
        <v>4921</v>
      </c>
      <c r="I1894" s="3025">
        <v>36.380000000000003</v>
      </c>
      <c r="J1894" s="3025">
        <v>0</v>
      </c>
      <c r="O1894">
        <f t="shared" si="29"/>
        <v>0</v>
      </c>
    </row>
    <row r="1895" spans="1:15" hidden="1">
      <c r="A1895" s="2669" t="s">
        <v>9776</v>
      </c>
      <c r="B1895" s="2669" t="s">
        <v>4415</v>
      </c>
      <c r="C1895" s="2669" t="s">
        <v>5059</v>
      </c>
      <c r="D1895" s="2669" t="s">
        <v>4415</v>
      </c>
      <c r="E1895" s="2669" t="s">
        <v>8703</v>
      </c>
      <c r="F1895" s="2669" t="s">
        <v>9779</v>
      </c>
      <c r="G1895" s="2669" t="s">
        <v>5327</v>
      </c>
      <c r="H1895" s="2669" t="s">
        <v>5028</v>
      </c>
      <c r="I1895" s="3025">
        <v>303.17</v>
      </c>
      <c r="J1895" s="3025">
        <v>0</v>
      </c>
      <c r="O1895">
        <f t="shared" si="29"/>
        <v>0</v>
      </c>
    </row>
    <row r="1896" spans="1:15" hidden="1">
      <c r="A1896" s="2669" t="s">
        <v>9776</v>
      </c>
      <c r="B1896" s="2669" t="s">
        <v>4415</v>
      </c>
      <c r="C1896" s="2669" t="s">
        <v>5059</v>
      </c>
      <c r="D1896" s="2669" t="s">
        <v>4415</v>
      </c>
      <c r="E1896" s="2669" t="s">
        <v>8703</v>
      </c>
      <c r="F1896" s="2669" t="s">
        <v>9779</v>
      </c>
      <c r="G1896" s="2669" t="s">
        <v>5303</v>
      </c>
      <c r="H1896" s="2669" t="s">
        <v>5063</v>
      </c>
      <c r="I1896" s="3025">
        <v>0</v>
      </c>
      <c r="J1896" s="3025">
        <v>0</v>
      </c>
      <c r="O1896">
        <f t="shared" si="29"/>
        <v>0</v>
      </c>
    </row>
    <row r="1897" spans="1:15" hidden="1">
      <c r="A1897" s="2669" t="s">
        <v>9776</v>
      </c>
      <c r="B1897" s="2669" t="s">
        <v>4415</v>
      </c>
      <c r="C1897" s="2669" t="s">
        <v>5059</v>
      </c>
      <c r="D1897" s="2669" t="s">
        <v>4415</v>
      </c>
      <c r="E1897" s="2669" t="s">
        <v>8703</v>
      </c>
      <c r="F1897" s="2669" t="s">
        <v>9779</v>
      </c>
      <c r="G1897" s="2669" t="s">
        <v>5311</v>
      </c>
      <c r="H1897" s="2669" t="s">
        <v>5064</v>
      </c>
      <c r="I1897" s="3025">
        <v>0</v>
      </c>
      <c r="J1897" s="3025">
        <v>339.55</v>
      </c>
      <c r="O1897">
        <f t="shared" si="29"/>
        <v>0</v>
      </c>
    </row>
    <row r="1898" spans="1:15" hidden="1">
      <c r="H1898" t="s">
        <v>8704</v>
      </c>
      <c r="O1898">
        <f t="shared" si="29"/>
        <v>0</v>
      </c>
    </row>
    <row r="1899" spans="1:15" hidden="1">
      <c r="O1899">
        <f t="shared" si="29"/>
        <v>0</v>
      </c>
    </row>
    <row r="1900" spans="1:15" hidden="1">
      <c r="H1900" s="2668" t="s">
        <v>9780</v>
      </c>
      <c r="O1900">
        <f t="shared" si="29"/>
        <v>0</v>
      </c>
    </row>
    <row r="1901" spans="1:15" hidden="1">
      <c r="A1901" s="2669" t="s">
        <v>9781</v>
      </c>
      <c r="B1901" s="2669" t="s">
        <v>5169</v>
      </c>
      <c r="C1901" s="2669" t="s">
        <v>5298</v>
      </c>
      <c r="D1901" s="2669" t="s">
        <v>5299</v>
      </c>
      <c r="E1901" s="3020" t="s">
        <v>8906</v>
      </c>
      <c r="F1901" s="3020" t="s">
        <v>9782</v>
      </c>
      <c r="G1901" s="3020" t="s">
        <v>8992</v>
      </c>
      <c r="H1901" s="3020" t="s">
        <v>8993</v>
      </c>
      <c r="I1901" s="3025">
        <v>415.39</v>
      </c>
      <c r="J1901" s="3025">
        <v>0</v>
      </c>
      <c r="O1901">
        <f t="shared" si="29"/>
        <v>0</v>
      </c>
    </row>
    <row r="1902" spans="1:15" hidden="1">
      <c r="A1902" s="2669" t="s">
        <v>9781</v>
      </c>
      <c r="B1902" s="2669" t="s">
        <v>5169</v>
      </c>
      <c r="C1902" s="2669" t="s">
        <v>5298</v>
      </c>
      <c r="D1902" s="2669" t="s">
        <v>5299</v>
      </c>
      <c r="E1902" s="2669" t="s">
        <v>8906</v>
      </c>
      <c r="F1902" s="2669" t="s">
        <v>9782</v>
      </c>
      <c r="G1902" s="2669" t="s">
        <v>8784</v>
      </c>
      <c r="H1902" s="2669" t="s">
        <v>9036</v>
      </c>
      <c r="I1902" s="3025">
        <v>0</v>
      </c>
      <c r="J1902" s="3025">
        <v>415.39</v>
      </c>
      <c r="O1902">
        <f t="shared" si="29"/>
        <v>0</v>
      </c>
    </row>
    <row r="1903" spans="1:15" hidden="1">
      <c r="H1903" t="s">
        <v>8907</v>
      </c>
      <c r="O1903">
        <f t="shared" si="29"/>
        <v>0</v>
      </c>
    </row>
    <row r="1904" spans="1:15" hidden="1">
      <c r="O1904">
        <f t="shared" si="29"/>
        <v>0</v>
      </c>
    </row>
    <row r="1905" spans="1:15" hidden="1">
      <c r="H1905" s="2668" t="s">
        <v>9783</v>
      </c>
      <c r="O1905">
        <f t="shared" si="29"/>
        <v>0</v>
      </c>
    </row>
    <row r="1906" spans="1:15" hidden="1">
      <c r="A1906" s="2669" t="s">
        <v>9781</v>
      </c>
      <c r="B1906" s="2669" t="s">
        <v>5169</v>
      </c>
      <c r="C1906" s="2669" t="s">
        <v>5298</v>
      </c>
      <c r="D1906" s="2669" t="s">
        <v>5299</v>
      </c>
      <c r="E1906" s="3020" t="s">
        <v>8908</v>
      </c>
      <c r="F1906" s="3020" t="s">
        <v>9784</v>
      </c>
      <c r="G1906" s="3020" t="s">
        <v>8992</v>
      </c>
      <c r="H1906" s="3020" t="s">
        <v>8993</v>
      </c>
      <c r="I1906" s="3025">
        <v>415.39</v>
      </c>
      <c r="J1906" s="3025">
        <v>0</v>
      </c>
      <c r="O1906">
        <f t="shared" si="29"/>
        <v>0</v>
      </c>
    </row>
    <row r="1907" spans="1:15" hidden="1">
      <c r="A1907" s="2669" t="s">
        <v>9781</v>
      </c>
      <c r="B1907" s="2669" t="s">
        <v>5169</v>
      </c>
      <c r="C1907" s="2669" t="s">
        <v>5298</v>
      </c>
      <c r="D1907" s="2669" t="s">
        <v>5299</v>
      </c>
      <c r="E1907" s="2669" t="s">
        <v>8908</v>
      </c>
      <c r="F1907" s="2669" t="s">
        <v>9784</v>
      </c>
      <c r="G1907" s="2669" t="s">
        <v>8784</v>
      </c>
      <c r="H1907" s="2669" t="s">
        <v>9036</v>
      </c>
      <c r="I1907" s="3025">
        <v>0</v>
      </c>
      <c r="J1907" s="3025">
        <v>415.39</v>
      </c>
      <c r="O1907">
        <f t="shared" si="29"/>
        <v>0</v>
      </c>
    </row>
    <row r="1908" spans="1:15" hidden="1">
      <c r="H1908" t="s">
        <v>8909</v>
      </c>
      <c r="O1908">
        <f t="shared" si="29"/>
        <v>0</v>
      </c>
    </row>
    <row r="1909" spans="1:15" hidden="1">
      <c r="O1909">
        <f t="shared" si="29"/>
        <v>0</v>
      </c>
    </row>
    <row r="1910" spans="1:15" hidden="1">
      <c r="H1910" s="2668" t="s">
        <v>9785</v>
      </c>
      <c r="O1910">
        <f t="shared" si="29"/>
        <v>0</v>
      </c>
    </row>
    <row r="1911" spans="1:15" hidden="1">
      <c r="A1911" s="2669" t="s">
        <v>9781</v>
      </c>
      <c r="B1911" s="2669" t="s">
        <v>5169</v>
      </c>
      <c r="C1911" s="2669" t="s">
        <v>5298</v>
      </c>
      <c r="D1911" s="2669" t="s">
        <v>5299</v>
      </c>
      <c r="E1911" s="3020" t="s">
        <v>8910</v>
      </c>
      <c r="F1911" s="3020" t="s">
        <v>9786</v>
      </c>
      <c r="G1911" s="3020" t="s">
        <v>8994</v>
      </c>
      <c r="H1911" s="3020" t="s">
        <v>8995</v>
      </c>
      <c r="I1911" s="3025">
        <v>161.54</v>
      </c>
      <c r="J1911" s="3025">
        <v>0</v>
      </c>
      <c r="O1911">
        <f t="shared" si="29"/>
        <v>0</v>
      </c>
    </row>
    <row r="1912" spans="1:15" hidden="1">
      <c r="A1912" s="2669" t="s">
        <v>9781</v>
      </c>
      <c r="B1912" s="2669" t="s">
        <v>5169</v>
      </c>
      <c r="C1912" s="2669" t="s">
        <v>5298</v>
      </c>
      <c r="D1912" s="2669" t="s">
        <v>5299</v>
      </c>
      <c r="E1912" s="2669" t="s">
        <v>8910</v>
      </c>
      <c r="F1912" s="2669" t="s">
        <v>9786</v>
      </c>
      <c r="G1912" s="2669" t="s">
        <v>8784</v>
      </c>
      <c r="H1912" s="2669" t="s">
        <v>9036</v>
      </c>
      <c r="I1912" s="3025">
        <v>0</v>
      </c>
      <c r="J1912" s="3025">
        <v>161.54</v>
      </c>
      <c r="O1912">
        <f t="shared" si="29"/>
        <v>0</v>
      </c>
    </row>
    <row r="1913" spans="1:15" hidden="1">
      <c r="H1913" t="s">
        <v>8911</v>
      </c>
      <c r="O1913">
        <f t="shared" si="29"/>
        <v>0</v>
      </c>
    </row>
    <row r="1914" spans="1:15" hidden="1">
      <c r="O1914">
        <f t="shared" si="29"/>
        <v>0</v>
      </c>
    </row>
    <row r="1915" spans="1:15" hidden="1">
      <c r="H1915" s="2668" t="s">
        <v>9787</v>
      </c>
      <c r="O1915">
        <f t="shared" si="29"/>
        <v>0</v>
      </c>
    </row>
    <row r="1916" spans="1:15" hidden="1">
      <c r="A1916" s="2669" t="s">
        <v>9781</v>
      </c>
      <c r="B1916" s="2669" t="s">
        <v>5169</v>
      </c>
      <c r="C1916" s="2669" t="s">
        <v>5298</v>
      </c>
      <c r="D1916" s="2669" t="s">
        <v>5299</v>
      </c>
      <c r="E1916" s="3020" t="s">
        <v>8912</v>
      </c>
      <c r="F1916" s="3020" t="s">
        <v>9788</v>
      </c>
      <c r="G1916" s="3020" t="s">
        <v>8994</v>
      </c>
      <c r="H1916" s="3020" t="s">
        <v>8995</v>
      </c>
      <c r="I1916" s="3025">
        <v>161.54</v>
      </c>
      <c r="J1916" s="3025">
        <v>0</v>
      </c>
      <c r="O1916">
        <f t="shared" si="29"/>
        <v>0</v>
      </c>
    </row>
    <row r="1917" spans="1:15" hidden="1">
      <c r="A1917" s="2669" t="s">
        <v>9781</v>
      </c>
      <c r="B1917" s="2669" t="s">
        <v>5169</v>
      </c>
      <c r="C1917" s="2669" t="s">
        <v>5298</v>
      </c>
      <c r="D1917" s="2669" t="s">
        <v>5299</v>
      </c>
      <c r="E1917" s="2669" t="s">
        <v>8912</v>
      </c>
      <c r="F1917" s="2669" t="s">
        <v>9788</v>
      </c>
      <c r="G1917" s="2669" t="s">
        <v>8784</v>
      </c>
      <c r="H1917" s="2669" t="s">
        <v>9036</v>
      </c>
      <c r="I1917" s="3025">
        <v>0</v>
      </c>
      <c r="J1917" s="3025">
        <v>161.54</v>
      </c>
      <c r="O1917">
        <f t="shared" si="29"/>
        <v>0</v>
      </c>
    </row>
    <row r="1918" spans="1:15" hidden="1">
      <c r="H1918" t="s">
        <v>8913</v>
      </c>
      <c r="O1918">
        <f t="shared" si="29"/>
        <v>0</v>
      </c>
    </row>
    <row r="1919" spans="1:15" hidden="1">
      <c r="O1919">
        <f t="shared" si="29"/>
        <v>0</v>
      </c>
    </row>
    <row r="1920" spans="1:15" hidden="1">
      <c r="H1920" s="2668" t="s">
        <v>9789</v>
      </c>
      <c r="O1920">
        <f t="shared" si="29"/>
        <v>0</v>
      </c>
    </row>
    <row r="1921" spans="1:15" hidden="1">
      <c r="A1921" s="2669" t="s">
        <v>9781</v>
      </c>
      <c r="B1921" s="2669" t="s">
        <v>5169</v>
      </c>
      <c r="C1921" s="2669" t="s">
        <v>5298</v>
      </c>
      <c r="D1921" s="2669" t="s">
        <v>5299</v>
      </c>
      <c r="E1921" s="2669" t="s">
        <v>8480</v>
      </c>
      <c r="F1921" s="2669" t="s">
        <v>9790</v>
      </c>
      <c r="G1921" s="2669" t="s">
        <v>8404</v>
      </c>
      <c r="H1921" s="2669" t="s">
        <v>8405</v>
      </c>
      <c r="I1921" s="3025">
        <v>538.62</v>
      </c>
      <c r="J1921" s="3025">
        <v>0</v>
      </c>
      <c r="O1921">
        <f t="shared" ref="O1921:O1984" si="30">SUMIF(E:E,E1921,N:N)</f>
        <v>1</v>
      </c>
    </row>
    <row r="1922" spans="1:15" hidden="1">
      <c r="A1922" s="2669" t="s">
        <v>9781</v>
      </c>
      <c r="B1922" s="2669" t="s">
        <v>5169</v>
      </c>
      <c r="C1922" s="2669" t="s">
        <v>5298</v>
      </c>
      <c r="D1922" s="2669" t="s">
        <v>5299</v>
      </c>
      <c r="E1922" s="2669" t="s">
        <v>8480</v>
      </c>
      <c r="F1922" s="2669" t="s">
        <v>9790</v>
      </c>
      <c r="G1922" s="2669" t="s">
        <v>8980</v>
      </c>
      <c r="H1922" s="2669" t="s">
        <v>9055</v>
      </c>
      <c r="I1922" s="3025">
        <v>0</v>
      </c>
      <c r="J1922" s="3025">
        <v>538.62</v>
      </c>
      <c r="N1922" s="1460">
        <v>1</v>
      </c>
      <c r="O1922">
        <f t="shared" si="30"/>
        <v>1</v>
      </c>
    </row>
    <row r="1923" spans="1:15" hidden="1">
      <c r="H1923" t="s">
        <v>8481</v>
      </c>
      <c r="O1923">
        <f t="shared" si="30"/>
        <v>0</v>
      </c>
    </row>
    <row r="1924" spans="1:15" hidden="1">
      <c r="O1924">
        <f t="shared" si="30"/>
        <v>0</v>
      </c>
    </row>
    <row r="1925" spans="1:15" hidden="1">
      <c r="H1925" s="2668" t="s">
        <v>9791</v>
      </c>
      <c r="O1925">
        <f t="shared" si="30"/>
        <v>0</v>
      </c>
    </row>
    <row r="1926" spans="1:15" hidden="1">
      <c r="A1926" s="2669" t="s">
        <v>9781</v>
      </c>
      <c r="B1926" s="2669" t="s">
        <v>5169</v>
      </c>
      <c r="C1926" s="2669" t="s">
        <v>5298</v>
      </c>
      <c r="D1926" s="2669" t="s">
        <v>5299</v>
      </c>
      <c r="E1926" s="2669" t="s">
        <v>8482</v>
      </c>
      <c r="F1926" s="2669" t="s">
        <v>9792</v>
      </c>
      <c r="G1926" s="2669" t="s">
        <v>8404</v>
      </c>
      <c r="H1926" s="2669" t="s">
        <v>8405</v>
      </c>
      <c r="I1926" s="3025">
        <v>538.62</v>
      </c>
      <c r="J1926" s="3025">
        <v>0</v>
      </c>
      <c r="O1926">
        <f t="shared" si="30"/>
        <v>1</v>
      </c>
    </row>
    <row r="1927" spans="1:15" hidden="1">
      <c r="A1927" s="2669" t="s">
        <v>9781</v>
      </c>
      <c r="B1927" s="2669" t="s">
        <v>5169</v>
      </c>
      <c r="C1927" s="2669" t="s">
        <v>5298</v>
      </c>
      <c r="D1927" s="2669" t="s">
        <v>5299</v>
      </c>
      <c r="E1927" s="2669" t="s">
        <v>8482</v>
      </c>
      <c r="F1927" s="2669" t="s">
        <v>9792</v>
      </c>
      <c r="G1927" s="2669" t="s">
        <v>8980</v>
      </c>
      <c r="H1927" s="2669" t="s">
        <v>9055</v>
      </c>
      <c r="I1927" s="3025">
        <v>0</v>
      </c>
      <c r="J1927" s="3025">
        <v>538.62</v>
      </c>
      <c r="N1927" s="1460">
        <v>1</v>
      </c>
      <c r="O1927">
        <f t="shared" si="30"/>
        <v>1</v>
      </c>
    </row>
    <row r="1928" spans="1:15" hidden="1">
      <c r="H1928" t="s">
        <v>8483</v>
      </c>
      <c r="O1928">
        <f t="shared" si="30"/>
        <v>0</v>
      </c>
    </row>
    <row r="1929" spans="1:15" hidden="1">
      <c r="O1929">
        <f t="shared" si="30"/>
        <v>0</v>
      </c>
    </row>
    <row r="1930" spans="1:15" hidden="1">
      <c r="H1930" s="2668" t="s">
        <v>9793</v>
      </c>
      <c r="O1930">
        <f t="shared" si="30"/>
        <v>0</v>
      </c>
    </row>
    <row r="1931" spans="1:15" hidden="1">
      <c r="A1931" s="2669" t="s">
        <v>9781</v>
      </c>
      <c r="B1931" s="2669" t="s">
        <v>5169</v>
      </c>
      <c r="C1931" s="2669" t="s">
        <v>5298</v>
      </c>
      <c r="D1931" s="2669" t="s">
        <v>5299</v>
      </c>
      <c r="E1931" s="2669" t="s">
        <v>8050</v>
      </c>
      <c r="F1931" s="2669" t="s">
        <v>9794</v>
      </c>
      <c r="G1931" s="2669" t="s">
        <v>8010</v>
      </c>
      <c r="H1931" s="2669" t="s">
        <v>8011</v>
      </c>
      <c r="I1931" s="3025">
        <v>74</v>
      </c>
      <c r="J1931" s="3025">
        <v>0</v>
      </c>
      <c r="O1931">
        <f t="shared" si="30"/>
        <v>1</v>
      </c>
    </row>
    <row r="1932" spans="1:15" hidden="1">
      <c r="A1932" s="2669" t="s">
        <v>9781</v>
      </c>
      <c r="B1932" s="2669" t="s">
        <v>5169</v>
      </c>
      <c r="C1932" s="2669" t="s">
        <v>5298</v>
      </c>
      <c r="D1932" s="2669" t="s">
        <v>5299</v>
      </c>
      <c r="E1932" s="2669" t="s">
        <v>8050</v>
      </c>
      <c r="F1932" s="2669" t="s">
        <v>9794</v>
      </c>
      <c r="G1932" s="2669" t="s">
        <v>8980</v>
      </c>
      <c r="H1932" s="2669" t="s">
        <v>9055</v>
      </c>
      <c r="I1932" s="3025">
        <v>0</v>
      </c>
      <c r="J1932" s="3025">
        <v>74</v>
      </c>
      <c r="N1932" s="1460">
        <v>1</v>
      </c>
      <c r="O1932">
        <f t="shared" si="30"/>
        <v>1</v>
      </c>
    </row>
    <row r="1933" spans="1:15" hidden="1">
      <c r="H1933" t="s">
        <v>8051</v>
      </c>
      <c r="O1933">
        <f t="shared" si="30"/>
        <v>0</v>
      </c>
    </row>
    <row r="1934" spans="1:15" hidden="1">
      <c r="O1934">
        <f t="shared" si="30"/>
        <v>0</v>
      </c>
    </row>
    <row r="1935" spans="1:15" hidden="1">
      <c r="H1935" s="2668" t="s">
        <v>9795</v>
      </c>
      <c r="O1935">
        <f t="shared" si="30"/>
        <v>0</v>
      </c>
    </row>
    <row r="1936" spans="1:15" hidden="1">
      <c r="A1936" s="2669" t="s">
        <v>9781</v>
      </c>
      <c r="B1936" s="2669" t="s">
        <v>5169</v>
      </c>
      <c r="C1936" s="2669" t="s">
        <v>5298</v>
      </c>
      <c r="D1936" s="2669" t="s">
        <v>5299</v>
      </c>
      <c r="E1936" s="2669" t="s">
        <v>8372</v>
      </c>
      <c r="F1936" s="2669" t="s">
        <v>9796</v>
      </c>
      <c r="G1936" s="2669" t="s">
        <v>8338</v>
      </c>
      <c r="H1936" s="2669" t="s">
        <v>8339</v>
      </c>
      <c r="I1936" s="3025">
        <v>524.92999999999995</v>
      </c>
      <c r="J1936" s="3025">
        <v>0</v>
      </c>
      <c r="O1936">
        <f t="shared" si="30"/>
        <v>1</v>
      </c>
    </row>
    <row r="1937" spans="1:15" hidden="1">
      <c r="A1937" s="2669" t="s">
        <v>9781</v>
      </c>
      <c r="B1937" s="2669" t="s">
        <v>5169</v>
      </c>
      <c r="C1937" s="2669" t="s">
        <v>5298</v>
      </c>
      <c r="D1937" s="2669" t="s">
        <v>5299</v>
      </c>
      <c r="E1937" s="2669" t="s">
        <v>8372</v>
      </c>
      <c r="F1937" s="2669" t="s">
        <v>9796</v>
      </c>
      <c r="G1937" s="2669" t="s">
        <v>8980</v>
      </c>
      <c r="H1937" s="2669" t="s">
        <v>9055</v>
      </c>
      <c r="I1937" s="3025">
        <v>0</v>
      </c>
      <c r="J1937" s="3025">
        <v>524.92999999999995</v>
      </c>
      <c r="N1937" s="1460">
        <v>1</v>
      </c>
      <c r="O1937">
        <f t="shared" si="30"/>
        <v>1</v>
      </c>
    </row>
    <row r="1938" spans="1:15" hidden="1">
      <c r="H1938" t="s">
        <v>8373</v>
      </c>
      <c r="O1938">
        <f t="shared" si="30"/>
        <v>0</v>
      </c>
    </row>
    <row r="1939" spans="1:15" hidden="1">
      <c r="O1939">
        <f t="shared" si="30"/>
        <v>0</v>
      </c>
    </row>
    <row r="1940" spans="1:15" hidden="1">
      <c r="H1940" s="2668" t="s">
        <v>9797</v>
      </c>
      <c r="O1940">
        <f t="shared" si="30"/>
        <v>0</v>
      </c>
    </row>
    <row r="1941" spans="1:15" hidden="1">
      <c r="A1941" s="2669" t="s">
        <v>9781</v>
      </c>
      <c r="B1941" s="2669" t="s">
        <v>5169</v>
      </c>
      <c r="C1941" s="2669" t="s">
        <v>5298</v>
      </c>
      <c r="D1941" s="2669" t="s">
        <v>5299</v>
      </c>
      <c r="E1941" s="2669" t="s">
        <v>8138</v>
      </c>
      <c r="F1941" s="2669" t="s">
        <v>9798</v>
      </c>
      <c r="G1941" s="2669" t="s">
        <v>8072</v>
      </c>
      <c r="H1941" s="2669" t="s">
        <v>8073</v>
      </c>
      <c r="I1941" s="3025">
        <v>3507.5</v>
      </c>
      <c r="J1941" s="3025">
        <v>0</v>
      </c>
      <c r="O1941">
        <f t="shared" si="30"/>
        <v>1</v>
      </c>
    </row>
    <row r="1942" spans="1:15" hidden="1">
      <c r="A1942" s="2669" t="s">
        <v>9781</v>
      </c>
      <c r="B1942" s="2669" t="s">
        <v>5169</v>
      </c>
      <c r="C1942" s="2669" t="s">
        <v>5298</v>
      </c>
      <c r="D1942" s="2669" t="s">
        <v>5299</v>
      </c>
      <c r="E1942" s="2669" t="s">
        <v>8138</v>
      </c>
      <c r="F1942" s="2669" t="s">
        <v>9798</v>
      </c>
      <c r="G1942" s="2669" t="s">
        <v>8980</v>
      </c>
      <c r="H1942" s="2669" t="s">
        <v>9055</v>
      </c>
      <c r="I1942" s="3025">
        <v>0</v>
      </c>
      <c r="J1942" s="3025">
        <v>3507.5</v>
      </c>
      <c r="N1942" s="1460">
        <v>1</v>
      </c>
      <c r="O1942">
        <f t="shared" si="30"/>
        <v>1</v>
      </c>
    </row>
    <row r="1943" spans="1:15" hidden="1">
      <c r="H1943" t="s">
        <v>8139</v>
      </c>
      <c r="O1943">
        <f t="shared" si="30"/>
        <v>0</v>
      </c>
    </row>
    <row r="1944" spans="1:15" hidden="1">
      <c r="O1944">
        <f t="shared" si="30"/>
        <v>0</v>
      </c>
    </row>
    <row r="1945" spans="1:15" hidden="1">
      <c r="H1945" s="2668" t="s">
        <v>9799</v>
      </c>
      <c r="O1945">
        <f t="shared" si="30"/>
        <v>0</v>
      </c>
    </row>
    <row r="1946" spans="1:15" hidden="1">
      <c r="A1946" s="2669" t="s">
        <v>9781</v>
      </c>
      <c r="B1946" s="2669" t="s">
        <v>5169</v>
      </c>
      <c r="C1946" s="2669" t="s">
        <v>5298</v>
      </c>
      <c r="D1946" s="2669" t="s">
        <v>5299</v>
      </c>
      <c r="E1946" s="2669" t="s">
        <v>8184</v>
      </c>
      <c r="F1946" s="2669" t="s">
        <v>9800</v>
      </c>
      <c r="G1946" s="2669" t="s">
        <v>8168</v>
      </c>
      <c r="H1946" s="2669" t="s">
        <v>8169</v>
      </c>
      <c r="I1946" s="3025">
        <v>795.5</v>
      </c>
      <c r="J1946" s="3025">
        <v>0</v>
      </c>
      <c r="O1946">
        <f t="shared" si="30"/>
        <v>1</v>
      </c>
    </row>
    <row r="1947" spans="1:15" hidden="1">
      <c r="A1947" s="2669" t="s">
        <v>9781</v>
      </c>
      <c r="B1947" s="2669" t="s">
        <v>5169</v>
      </c>
      <c r="C1947" s="2669" t="s">
        <v>5298</v>
      </c>
      <c r="D1947" s="2669" t="s">
        <v>5299</v>
      </c>
      <c r="E1947" s="2669" t="s">
        <v>8184</v>
      </c>
      <c r="F1947" s="2669" t="s">
        <v>9800</v>
      </c>
      <c r="G1947" s="2669" t="s">
        <v>8980</v>
      </c>
      <c r="H1947" s="2669" t="s">
        <v>9055</v>
      </c>
      <c r="I1947" s="3025">
        <v>0</v>
      </c>
      <c r="J1947" s="3025">
        <v>795.5</v>
      </c>
      <c r="N1947" s="1460">
        <v>1</v>
      </c>
      <c r="O1947">
        <f t="shared" si="30"/>
        <v>1</v>
      </c>
    </row>
    <row r="1948" spans="1:15" hidden="1">
      <c r="H1948" t="s">
        <v>8185</v>
      </c>
      <c r="O1948">
        <f t="shared" si="30"/>
        <v>0</v>
      </c>
    </row>
    <row r="1949" spans="1:15" hidden="1">
      <c r="O1949">
        <f t="shared" si="30"/>
        <v>0</v>
      </c>
    </row>
    <row r="1950" spans="1:15" hidden="1">
      <c r="H1950" s="2668" t="s">
        <v>9801</v>
      </c>
      <c r="O1950">
        <f t="shared" si="30"/>
        <v>0</v>
      </c>
    </row>
    <row r="1951" spans="1:15" hidden="1">
      <c r="A1951" s="2669" t="s">
        <v>9781</v>
      </c>
      <c r="B1951" s="2669" t="s">
        <v>5169</v>
      </c>
      <c r="C1951" s="2669" t="s">
        <v>5298</v>
      </c>
      <c r="D1951" s="2669" t="s">
        <v>5299</v>
      </c>
      <c r="E1951" s="2669" t="s">
        <v>8224</v>
      </c>
      <c r="F1951" s="2669" t="s">
        <v>9802</v>
      </c>
      <c r="G1951" s="2669" t="s">
        <v>8208</v>
      </c>
      <c r="H1951" s="2669" t="s">
        <v>8209</v>
      </c>
      <c r="I1951" s="3025">
        <v>795.5</v>
      </c>
      <c r="J1951" s="3025">
        <v>0</v>
      </c>
      <c r="O1951">
        <f t="shared" si="30"/>
        <v>1</v>
      </c>
    </row>
    <row r="1952" spans="1:15" hidden="1">
      <c r="A1952" s="2669" t="s">
        <v>9781</v>
      </c>
      <c r="B1952" s="2669" t="s">
        <v>5169</v>
      </c>
      <c r="C1952" s="2669" t="s">
        <v>5298</v>
      </c>
      <c r="D1952" s="2669" t="s">
        <v>5299</v>
      </c>
      <c r="E1952" s="2669" t="s">
        <v>8224</v>
      </c>
      <c r="F1952" s="2669" t="s">
        <v>9802</v>
      </c>
      <c r="G1952" s="2669" t="s">
        <v>8980</v>
      </c>
      <c r="H1952" s="2669" t="s">
        <v>9055</v>
      </c>
      <c r="I1952" s="3025">
        <v>0</v>
      </c>
      <c r="J1952" s="3025">
        <v>795.5</v>
      </c>
      <c r="N1952" s="1460">
        <v>1</v>
      </c>
      <c r="O1952">
        <f t="shared" si="30"/>
        <v>1</v>
      </c>
    </row>
    <row r="1953" spans="1:15" hidden="1">
      <c r="H1953" t="s">
        <v>8225</v>
      </c>
      <c r="O1953">
        <f t="shared" si="30"/>
        <v>0</v>
      </c>
    </row>
    <row r="1954" spans="1:15" hidden="1">
      <c r="O1954">
        <f t="shared" si="30"/>
        <v>0</v>
      </c>
    </row>
    <row r="1955" spans="1:15" hidden="1">
      <c r="H1955" s="2668" t="s">
        <v>9803</v>
      </c>
      <c r="O1955">
        <f t="shared" si="30"/>
        <v>0</v>
      </c>
    </row>
    <row r="1956" spans="1:15" hidden="1">
      <c r="A1956" s="2669" t="s">
        <v>9781</v>
      </c>
      <c r="B1956" s="2669" t="s">
        <v>5169</v>
      </c>
      <c r="C1956" s="2669" t="s">
        <v>5298</v>
      </c>
      <c r="D1956" s="2669" t="s">
        <v>5299</v>
      </c>
      <c r="E1956" s="2669" t="s">
        <v>8565</v>
      </c>
      <c r="F1956" s="2669" t="s">
        <v>9804</v>
      </c>
      <c r="G1956" s="2669" t="s">
        <v>8512</v>
      </c>
      <c r="H1956" s="2669" t="s">
        <v>8513</v>
      </c>
      <c r="I1956" s="3025">
        <v>255.4</v>
      </c>
      <c r="J1956" s="3025">
        <v>0</v>
      </c>
      <c r="O1956">
        <f t="shared" si="30"/>
        <v>1</v>
      </c>
    </row>
    <row r="1957" spans="1:15" hidden="1">
      <c r="A1957" s="2669" t="s">
        <v>9781</v>
      </c>
      <c r="B1957" s="2669" t="s">
        <v>5169</v>
      </c>
      <c r="C1957" s="2669" t="s">
        <v>5298</v>
      </c>
      <c r="D1957" s="2669" t="s">
        <v>5299</v>
      </c>
      <c r="E1957" s="2669" t="s">
        <v>8565</v>
      </c>
      <c r="F1957" s="2669" t="s">
        <v>9804</v>
      </c>
      <c r="G1957" s="2669" t="s">
        <v>8980</v>
      </c>
      <c r="H1957" s="2669" t="s">
        <v>9055</v>
      </c>
      <c r="I1957" s="3025">
        <v>0</v>
      </c>
      <c r="J1957" s="3025">
        <v>255.4</v>
      </c>
      <c r="N1957" s="1460">
        <v>1</v>
      </c>
      <c r="O1957">
        <f t="shared" si="30"/>
        <v>1</v>
      </c>
    </row>
    <row r="1958" spans="1:15" hidden="1">
      <c r="H1958" t="s">
        <v>8566</v>
      </c>
      <c r="O1958">
        <f t="shared" si="30"/>
        <v>0</v>
      </c>
    </row>
    <row r="1959" spans="1:15" hidden="1">
      <c r="O1959">
        <f t="shared" si="30"/>
        <v>0</v>
      </c>
    </row>
    <row r="1960" spans="1:15" hidden="1">
      <c r="H1960" s="2668" t="s">
        <v>9805</v>
      </c>
      <c r="O1960">
        <f t="shared" si="30"/>
        <v>0</v>
      </c>
    </row>
    <row r="1961" spans="1:15" hidden="1">
      <c r="A1961" s="2669" t="s">
        <v>9781</v>
      </c>
      <c r="B1961" s="2669" t="s">
        <v>5169</v>
      </c>
      <c r="C1961" s="2669" t="s">
        <v>5298</v>
      </c>
      <c r="D1961" s="2669" t="s">
        <v>5299</v>
      </c>
      <c r="E1961" s="2669" t="s">
        <v>8374</v>
      </c>
      <c r="F1961" s="2669" t="s">
        <v>9806</v>
      </c>
      <c r="G1961" s="2669" t="s">
        <v>8338</v>
      </c>
      <c r="H1961" s="2669" t="s">
        <v>8339</v>
      </c>
      <c r="I1961" s="3025">
        <v>524.92999999999995</v>
      </c>
      <c r="J1961" s="3025">
        <v>0</v>
      </c>
      <c r="O1961">
        <f t="shared" si="30"/>
        <v>1</v>
      </c>
    </row>
    <row r="1962" spans="1:15" hidden="1">
      <c r="A1962" s="2669" t="s">
        <v>9781</v>
      </c>
      <c r="B1962" s="2669" t="s">
        <v>5169</v>
      </c>
      <c r="C1962" s="2669" t="s">
        <v>5298</v>
      </c>
      <c r="D1962" s="2669" t="s">
        <v>5299</v>
      </c>
      <c r="E1962" s="2669" t="s">
        <v>8374</v>
      </c>
      <c r="F1962" s="2669" t="s">
        <v>9806</v>
      </c>
      <c r="G1962" s="2669" t="s">
        <v>8980</v>
      </c>
      <c r="H1962" s="2669" t="s">
        <v>9055</v>
      </c>
      <c r="I1962" s="3025">
        <v>0</v>
      </c>
      <c r="J1962" s="3025">
        <v>524.92999999999995</v>
      </c>
      <c r="N1962" s="1460">
        <v>1</v>
      </c>
      <c r="O1962">
        <f t="shared" si="30"/>
        <v>1</v>
      </c>
    </row>
    <row r="1963" spans="1:15" hidden="1">
      <c r="H1963" t="s">
        <v>8375</v>
      </c>
      <c r="O1963">
        <f t="shared" si="30"/>
        <v>0</v>
      </c>
    </row>
    <row r="1964" spans="1:15" hidden="1">
      <c r="O1964">
        <f t="shared" si="30"/>
        <v>0</v>
      </c>
    </row>
    <row r="1965" spans="1:15" hidden="1">
      <c r="H1965" s="2668" t="s">
        <v>9807</v>
      </c>
      <c r="O1965">
        <f t="shared" si="30"/>
        <v>0</v>
      </c>
    </row>
    <row r="1966" spans="1:15" hidden="1">
      <c r="A1966" s="2669" t="s">
        <v>9781</v>
      </c>
      <c r="B1966" s="2669" t="s">
        <v>5169</v>
      </c>
      <c r="C1966" s="2669" t="s">
        <v>5298</v>
      </c>
      <c r="D1966" s="2669" t="s">
        <v>5299</v>
      </c>
      <c r="E1966" s="2669" t="s">
        <v>8052</v>
      </c>
      <c r="F1966" s="2669" t="s">
        <v>9808</v>
      </c>
      <c r="G1966" s="2669" t="s">
        <v>8010</v>
      </c>
      <c r="H1966" s="2669" t="s">
        <v>8011</v>
      </c>
      <c r="I1966" s="3025">
        <v>74</v>
      </c>
      <c r="J1966" s="3025">
        <v>0</v>
      </c>
      <c r="O1966">
        <f t="shared" si="30"/>
        <v>1</v>
      </c>
    </row>
    <row r="1967" spans="1:15" hidden="1">
      <c r="A1967" s="2669" t="s">
        <v>9781</v>
      </c>
      <c r="B1967" s="2669" t="s">
        <v>5169</v>
      </c>
      <c r="C1967" s="2669" t="s">
        <v>5298</v>
      </c>
      <c r="D1967" s="2669" t="s">
        <v>5299</v>
      </c>
      <c r="E1967" s="2669" t="s">
        <v>8052</v>
      </c>
      <c r="F1967" s="2669" t="s">
        <v>9808</v>
      </c>
      <c r="G1967" s="2669" t="s">
        <v>8980</v>
      </c>
      <c r="H1967" s="2669" t="s">
        <v>9055</v>
      </c>
      <c r="I1967" s="3025">
        <v>0</v>
      </c>
      <c r="J1967" s="3025">
        <v>74</v>
      </c>
      <c r="N1967" s="1460">
        <v>1</v>
      </c>
      <c r="O1967">
        <f t="shared" si="30"/>
        <v>1</v>
      </c>
    </row>
    <row r="1968" spans="1:15" hidden="1">
      <c r="H1968" t="s">
        <v>8053</v>
      </c>
      <c r="O1968">
        <f t="shared" si="30"/>
        <v>0</v>
      </c>
    </row>
    <row r="1969" spans="1:15" hidden="1">
      <c r="O1969">
        <f t="shared" si="30"/>
        <v>0</v>
      </c>
    </row>
    <row r="1970" spans="1:15" hidden="1">
      <c r="H1970" s="2668" t="s">
        <v>9809</v>
      </c>
      <c r="O1970">
        <f t="shared" si="30"/>
        <v>0</v>
      </c>
    </row>
    <row r="1971" spans="1:15" hidden="1">
      <c r="A1971" s="2669" t="s">
        <v>9781</v>
      </c>
      <c r="B1971" s="2669" t="s">
        <v>5169</v>
      </c>
      <c r="C1971" s="2669" t="s">
        <v>5298</v>
      </c>
      <c r="D1971" s="2669" t="s">
        <v>5299</v>
      </c>
      <c r="E1971" s="2669" t="s">
        <v>8140</v>
      </c>
      <c r="F1971" s="2669" t="s">
        <v>9810</v>
      </c>
      <c r="G1971" s="2669" t="s">
        <v>8072</v>
      </c>
      <c r="H1971" s="2669" t="s">
        <v>8073</v>
      </c>
      <c r="I1971" s="3025">
        <v>1332</v>
      </c>
      <c r="J1971" s="3025">
        <v>0</v>
      </c>
      <c r="O1971">
        <f t="shared" si="30"/>
        <v>1</v>
      </c>
    </row>
    <row r="1972" spans="1:15" hidden="1">
      <c r="A1972" s="2669" t="s">
        <v>9781</v>
      </c>
      <c r="B1972" s="2669" t="s">
        <v>5169</v>
      </c>
      <c r="C1972" s="2669" t="s">
        <v>5298</v>
      </c>
      <c r="D1972" s="2669" t="s">
        <v>5299</v>
      </c>
      <c r="E1972" s="2669" t="s">
        <v>8140</v>
      </c>
      <c r="F1972" s="2669" t="s">
        <v>9810</v>
      </c>
      <c r="G1972" s="2669" t="s">
        <v>8980</v>
      </c>
      <c r="H1972" s="2669" t="s">
        <v>9055</v>
      </c>
      <c r="I1972" s="3025">
        <v>0</v>
      </c>
      <c r="J1972" s="3025">
        <v>1332</v>
      </c>
      <c r="N1972" s="1460">
        <v>1</v>
      </c>
      <c r="O1972">
        <f t="shared" si="30"/>
        <v>1</v>
      </c>
    </row>
    <row r="1973" spans="1:15" hidden="1">
      <c r="H1973" t="s">
        <v>8141</v>
      </c>
      <c r="O1973">
        <f t="shared" si="30"/>
        <v>0</v>
      </c>
    </row>
    <row r="1974" spans="1:15" hidden="1">
      <c r="O1974">
        <f t="shared" si="30"/>
        <v>0</v>
      </c>
    </row>
    <row r="1975" spans="1:15" hidden="1">
      <c r="H1975" s="2668" t="s">
        <v>9811</v>
      </c>
      <c r="O1975">
        <f t="shared" si="30"/>
        <v>0</v>
      </c>
    </row>
    <row r="1976" spans="1:15" hidden="1">
      <c r="A1976" s="2669" t="s">
        <v>9781</v>
      </c>
      <c r="B1976" s="2669" t="s">
        <v>5169</v>
      </c>
      <c r="C1976" s="2669" t="s">
        <v>5298</v>
      </c>
      <c r="D1976" s="2669" t="s">
        <v>5299</v>
      </c>
      <c r="E1976" s="2669" t="s">
        <v>8186</v>
      </c>
      <c r="F1976" s="2669" t="s">
        <v>9812</v>
      </c>
      <c r="G1976" s="2669" t="s">
        <v>8168</v>
      </c>
      <c r="H1976" s="2669" t="s">
        <v>8169</v>
      </c>
      <c r="I1976" s="3025">
        <v>1868.5</v>
      </c>
      <c r="J1976" s="3025">
        <v>0</v>
      </c>
      <c r="O1976">
        <f t="shared" si="30"/>
        <v>1</v>
      </c>
    </row>
    <row r="1977" spans="1:15" hidden="1">
      <c r="A1977" s="2669" t="s">
        <v>9781</v>
      </c>
      <c r="B1977" s="2669" t="s">
        <v>5169</v>
      </c>
      <c r="C1977" s="2669" t="s">
        <v>5298</v>
      </c>
      <c r="D1977" s="2669" t="s">
        <v>5299</v>
      </c>
      <c r="E1977" s="2669" t="s">
        <v>8186</v>
      </c>
      <c r="F1977" s="2669" t="s">
        <v>9812</v>
      </c>
      <c r="G1977" s="2669" t="s">
        <v>8980</v>
      </c>
      <c r="H1977" s="2669" t="s">
        <v>9055</v>
      </c>
      <c r="I1977" s="3025">
        <v>0</v>
      </c>
      <c r="J1977" s="3025">
        <v>1868.5</v>
      </c>
      <c r="N1977" s="1460">
        <v>1</v>
      </c>
      <c r="O1977">
        <f t="shared" si="30"/>
        <v>1</v>
      </c>
    </row>
    <row r="1978" spans="1:15" hidden="1">
      <c r="H1978" t="s">
        <v>8187</v>
      </c>
      <c r="O1978">
        <f t="shared" si="30"/>
        <v>0</v>
      </c>
    </row>
    <row r="1979" spans="1:15" hidden="1">
      <c r="O1979">
        <f t="shared" si="30"/>
        <v>0</v>
      </c>
    </row>
    <row r="1980" spans="1:15" hidden="1">
      <c r="H1980" s="2668" t="s">
        <v>9813</v>
      </c>
      <c r="O1980">
        <f t="shared" si="30"/>
        <v>0</v>
      </c>
    </row>
    <row r="1981" spans="1:15" hidden="1">
      <c r="A1981" s="2669" t="s">
        <v>9781</v>
      </c>
      <c r="B1981" s="2669" t="s">
        <v>5169</v>
      </c>
      <c r="C1981" s="2669" t="s">
        <v>5298</v>
      </c>
      <c r="D1981" s="2669" t="s">
        <v>5299</v>
      </c>
      <c r="E1981" s="2669" t="s">
        <v>8226</v>
      </c>
      <c r="F1981" s="2669" t="s">
        <v>9814</v>
      </c>
      <c r="G1981" s="2669" t="s">
        <v>8208</v>
      </c>
      <c r="H1981" s="2669" t="s">
        <v>8209</v>
      </c>
      <c r="I1981" s="3025">
        <v>1868.5</v>
      </c>
      <c r="J1981" s="3025">
        <v>0</v>
      </c>
      <c r="O1981">
        <f t="shared" si="30"/>
        <v>1</v>
      </c>
    </row>
    <row r="1982" spans="1:15" hidden="1">
      <c r="A1982" s="2669" t="s">
        <v>9781</v>
      </c>
      <c r="B1982" s="2669" t="s">
        <v>5169</v>
      </c>
      <c r="C1982" s="2669" t="s">
        <v>5298</v>
      </c>
      <c r="D1982" s="2669" t="s">
        <v>5299</v>
      </c>
      <c r="E1982" s="2669" t="s">
        <v>8226</v>
      </c>
      <c r="F1982" s="2669" t="s">
        <v>9814</v>
      </c>
      <c r="G1982" s="2669" t="s">
        <v>8980</v>
      </c>
      <c r="H1982" s="2669" t="s">
        <v>9055</v>
      </c>
      <c r="I1982" s="3025">
        <v>0</v>
      </c>
      <c r="J1982" s="3025">
        <v>1868.5</v>
      </c>
      <c r="N1982" s="1460">
        <v>1</v>
      </c>
      <c r="O1982">
        <f t="shared" si="30"/>
        <v>1</v>
      </c>
    </row>
    <row r="1983" spans="1:15" hidden="1">
      <c r="H1983" t="s">
        <v>8227</v>
      </c>
      <c r="O1983">
        <f t="shared" si="30"/>
        <v>0</v>
      </c>
    </row>
    <row r="1984" spans="1:15" hidden="1">
      <c r="O1984">
        <f t="shared" si="30"/>
        <v>0</v>
      </c>
    </row>
    <row r="1985" spans="1:15" hidden="1">
      <c r="H1985" s="2668" t="s">
        <v>9815</v>
      </c>
      <c r="O1985">
        <f t="shared" ref="O1985:O2048" si="31">SUMIF(E:E,E1985,N:N)</f>
        <v>0</v>
      </c>
    </row>
    <row r="1986" spans="1:15" hidden="1">
      <c r="A1986" s="2669" t="s">
        <v>9781</v>
      </c>
      <c r="B1986" s="2669" t="s">
        <v>5169</v>
      </c>
      <c r="C1986" s="2669" t="s">
        <v>5298</v>
      </c>
      <c r="D1986" s="2669" t="s">
        <v>5299</v>
      </c>
      <c r="E1986" s="2669" t="s">
        <v>8567</v>
      </c>
      <c r="F1986" s="2669" t="s">
        <v>9816</v>
      </c>
      <c r="G1986" s="2669" t="s">
        <v>8512</v>
      </c>
      <c r="H1986" s="2669" t="s">
        <v>8513</v>
      </c>
      <c r="I1986" s="3025">
        <v>1063.0999999999999</v>
      </c>
      <c r="J1986" s="3025">
        <v>0</v>
      </c>
      <c r="O1986">
        <f t="shared" si="31"/>
        <v>1</v>
      </c>
    </row>
    <row r="1987" spans="1:15" hidden="1">
      <c r="A1987" s="2669" t="s">
        <v>9781</v>
      </c>
      <c r="B1987" s="2669" t="s">
        <v>5169</v>
      </c>
      <c r="C1987" s="2669" t="s">
        <v>5298</v>
      </c>
      <c r="D1987" s="2669" t="s">
        <v>5299</v>
      </c>
      <c r="E1987" s="2669" t="s">
        <v>8567</v>
      </c>
      <c r="F1987" s="2669" t="s">
        <v>9816</v>
      </c>
      <c r="G1987" s="2669" t="s">
        <v>8980</v>
      </c>
      <c r="H1987" s="2669" t="s">
        <v>9055</v>
      </c>
      <c r="I1987" s="3025">
        <v>0</v>
      </c>
      <c r="J1987" s="3025">
        <v>1063.0999999999999</v>
      </c>
      <c r="N1987" s="1460">
        <v>1</v>
      </c>
      <c r="O1987">
        <f t="shared" si="31"/>
        <v>1</v>
      </c>
    </row>
    <row r="1988" spans="1:15" hidden="1">
      <c r="H1988" t="s">
        <v>8568</v>
      </c>
      <c r="O1988">
        <f t="shared" si="31"/>
        <v>0</v>
      </c>
    </row>
    <row r="1989" spans="1:15" hidden="1">
      <c r="O1989">
        <f t="shared" si="31"/>
        <v>0</v>
      </c>
    </row>
    <row r="1990" spans="1:15" hidden="1">
      <c r="H1990" s="2668" t="s">
        <v>9817</v>
      </c>
      <c r="O1990">
        <f t="shared" si="31"/>
        <v>0</v>
      </c>
    </row>
    <row r="1991" spans="1:15" hidden="1">
      <c r="A1991" s="2669" t="s">
        <v>9781</v>
      </c>
      <c r="B1991" s="2669" t="s">
        <v>5169</v>
      </c>
      <c r="C1991" s="2669" t="s">
        <v>5298</v>
      </c>
      <c r="D1991" s="2669" t="s">
        <v>5299</v>
      </c>
      <c r="E1991" s="2669" t="s">
        <v>7836</v>
      </c>
      <c r="F1991" s="2669" t="s">
        <v>9818</v>
      </c>
      <c r="G1991" s="2669" t="s">
        <v>5323</v>
      </c>
      <c r="H1991" s="2669" t="s">
        <v>4988</v>
      </c>
      <c r="I1991" s="3025">
        <v>480</v>
      </c>
      <c r="J1991" s="3025">
        <v>0</v>
      </c>
      <c r="O1991">
        <f t="shared" si="31"/>
        <v>1</v>
      </c>
    </row>
    <row r="1992" spans="1:15" hidden="1">
      <c r="A1992" s="2669" t="s">
        <v>9781</v>
      </c>
      <c r="B1992" s="2669" t="s">
        <v>5169</v>
      </c>
      <c r="C1992" s="2669" t="s">
        <v>5298</v>
      </c>
      <c r="D1992" s="2669" t="s">
        <v>5299</v>
      </c>
      <c r="E1992" s="2669" t="s">
        <v>7836</v>
      </c>
      <c r="F1992" s="2669" t="s">
        <v>9818</v>
      </c>
      <c r="G1992" s="2669" t="s">
        <v>8980</v>
      </c>
      <c r="H1992" s="2669" t="s">
        <v>9055</v>
      </c>
      <c r="I1992" s="3025">
        <v>0</v>
      </c>
      <c r="J1992" s="3025">
        <v>480</v>
      </c>
      <c r="N1992" s="1460">
        <v>1</v>
      </c>
      <c r="O1992">
        <f t="shared" si="31"/>
        <v>1</v>
      </c>
    </row>
    <row r="1993" spans="1:15" hidden="1">
      <c r="H1993" t="s">
        <v>7837</v>
      </c>
      <c r="O1993">
        <f t="shared" si="31"/>
        <v>0</v>
      </c>
    </row>
    <row r="1994" spans="1:15" hidden="1">
      <c r="O1994">
        <f t="shared" si="31"/>
        <v>0</v>
      </c>
    </row>
    <row r="1995" spans="1:15" hidden="1">
      <c r="H1995" s="2668" t="s">
        <v>9819</v>
      </c>
      <c r="O1995">
        <f t="shared" si="31"/>
        <v>0</v>
      </c>
    </row>
    <row r="1996" spans="1:15" hidden="1">
      <c r="A1996" s="2669" t="s">
        <v>9781</v>
      </c>
      <c r="B1996" s="2669" t="s">
        <v>5169</v>
      </c>
      <c r="C1996" s="2669" t="s">
        <v>5298</v>
      </c>
      <c r="D1996" s="2669" t="s">
        <v>5299</v>
      </c>
      <c r="E1996" s="2669" t="s">
        <v>7838</v>
      </c>
      <c r="F1996" s="2669" t="s">
        <v>9820</v>
      </c>
      <c r="G1996" s="2669" t="s">
        <v>5323</v>
      </c>
      <c r="H1996" s="2669" t="s">
        <v>4988</v>
      </c>
      <c r="I1996" s="3025">
        <v>480</v>
      </c>
      <c r="J1996" s="3025">
        <v>0</v>
      </c>
      <c r="O1996">
        <f t="shared" si="31"/>
        <v>1</v>
      </c>
    </row>
    <row r="1997" spans="1:15" hidden="1">
      <c r="A1997" s="2669" t="s">
        <v>9781</v>
      </c>
      <c r="B1997" s="2669" t="s">
        <v>5169</v>
      </c>
      <c r="C1997" s="2669" t="s">
        <v>5298</v>
      </c>
      <c r="D1997" s="2669" t="s">
        <v>5299</v>
      </c>
      <c r="E1997" s="2669" t="s">
        <v>7838</v>
      </c>
      <c r="F1997" s="2669" t="s">
        <v>9820</v>
      </c>
      <c r="G1997" s="2669" t="s">
        <v>8980</v>
      </c>
      <c r="H1997" s="2669" t="s">
        <v>9055</v>
      </c>
      <c r="I1997" s="3025">
        <v>0</v>
      </c>
      <c r="J1997" s="3025">
        <v>480</v>
      </c>
      <c r="N1997" s="1460">
        <v>1</v>
      </c>
      <c r="O1997">
        <f t="shared" si="31"/>
        <v>1</v>
      </c>
    </row>
    <row r="1998" spans="1:15" hidden="1">
      <c r="H1998" t="s">
        <v>7839</v>
      </c>
      <c r="O1998">
        <f t="shared" si="31"/>
        <v>0</v>
      </c>
    </row>
    <row r="1999" spans="1:15" hidden="1">
      <c r="O1999">
        <f t="shared" si="31"/>
        <v>0</v>
      </c>
    </row>
    <row r="2000" spans="1:15" hidden="1">
      <c r="H2000" s="2668" t="s">
        <v>9821</v>
      </c>
      <c r="O2000">
        <f t="shared" si="31"/>
        <v>0</v>
      </c>
    </row>
    <row r="2001" spans="1:15" hidden="1">
      <c r="A2001" s="2669" t="s">
        <v>9781</v>
      </c>
      <c r="B2001" s="2669" t="s">
        <v>5169</v>
      </c>
      <c r="C2001" s="2669" t="s">
        <v>5298</v>
      </c>
      <c r="D2001" s="2669" t="s">
        <v>5299</v>
      </c>
      <c r="E2001" s="2669" t="s">
        <v>7984</v>
      </c>
      <c r="F2001" s="2669" t="s">
        <v>9822</v>
      </c>
      <c r="G2001" s="2669" t="s">
        <v>5347</v>
      </c>
      <c r="H2001" s="2669" t="s">
        <v>4999</v>
      </c>
      <c r="I2001" s="3025">
        <v>416.7</v>
      </c>
      <c r="J2001" s="3025">
        <v>0</v>
      </c>
      <c r="O2001">
        <f t="shared" si="31"/>
        <v>1</v>
      </c>
    </row>
    <row r="2002" spans="1:15" hidden="1">
      <c r="A2002" s="2669" t="s">
        <v>9781</v>
      </c>
      <c r="B2002" s="2669" t="s">
        <v>5169</v>
      </c>
      <c r="C2002" s="2669" t="s">
        <v>5298</v>
      </c>
      <c r="D2002" s="2669" t="s">
        <v>5299</v>
      </c>
      <c r="E2002" s="2669" t="s">
        <v>7984</v>
      </c>
      <c r="F2002" s="2669" t="s">
        <v>9822</v>
      </c>
      <c r="G2002" s="2669" t="s">
        <v>8980</v>
      </c>
      <c r="H2002" s="2669" t="s">
        <v>9055</v>
      </c>
      <c r="I2002" s="3025">
        <v>0</v>
      </c>
      <c r="J2002" s="3025">
        <v>416.7</v>
      </c>
      <c r="N2002" s="1460">
        <v>1</v>
      </c>
      <c r="O2002">
        <f t="shared" si="31"/>
        <v>1</v>
      </c>
    </row>
    <row r="2003" spans="1:15" hidden="1">
      <c r="H2003" t="s">
        <v>7985</v>
      </c>
      <c r="O2003">
        <f t="shared" si="31"/>
        <v>0</v>
      </c>
    </row>
    <row r="2004" spans="1:15" hidden="1">
      <c r="O2004">
        <f t="shared" si="31"/>
        <v>0</v>
      </c>
    </row>
    <row r="2005" spans="1:15" hidden="1">
      <c r="H2005" s="2668" t="s">
        <v>9823</v>
      </c>
      <c r="O2005">
        <f t="shared" si="31"/>
        <v>0</v>
      </c>
    </row>
    <row r="2006" spans="1:15" hidden="1">
      <c r="A2006" s="2669" t="s">
        <v>9781</v>
      </c>
      <c r="B2006" s="2669" t="s">
        <v>5169</v>
      </c>
      <c r="C2006" s="2669" t="s">
        <v>5298</v>
      </c>
      <c r="D2006" s="2669" t="s">
        <v>5299</v>
      </c>
      <c r="E2006" s="2669" t="s">
        <v>7982</v>
      </c>
      <c r="F2006" s="2669" t="s">
        <v>9824</v>
      </c>
      <c r="G2006" s="2669" t="s">
        <v>5347</v>
      </c>
      <c r="H2006" s="2669" t="s">
        <v>4999</v>
      </c>
      <c r="I2006" s="3025">
        <v>434.1</v>
      </c>
      <c r="J2006" s="3025">
        <v>0</v>
      </c>
      <c r="O2006">
        <f t="shared" si="31"/>
        <v>1</v>
      </c>
    </row>
    <row r="2007" spans="1:15" hidden="1">
      <c r="A2007" s="2669" t="s">
        <v>9781</v>
      </c>
      <c r="B2007" s="2669" t="s">
        <v>5169</v>
      </c>
      <c r="C2007" s="2669" t="s">
        <v>5298</v>
      </c>
      <c r="D2007" s="2669" t="s">
        <v>5299</v>
      </c>
      <c r="E2007" s="2669" t="s">
        <v>7982</v>
      </c>
      <c r="F2007" s="2669" t="s">
        <v>9824</v>
      </c>
      <c r="G2007" s="2669" t="s">
        <v>8980</v>
      </c>
      <c r="H2007" s="2669" t="s">
        <v>9055</v>
      </c>
      <c r="I2007" s="3025">
        <v>0</v>
      </c>
      <c r="J2007" s="3025">
        <v>434.1</v>
      </c>
      <c r="N2007" s="1460">
        <v>1</v>
      </c>
      <c r="O2007">
        <f t="shared" si="31"/>
        <v>1</v>
      </c>
    </row>
    <row r="2008" spans="1:15" hidden="1">
      <c r="H2008" t="s">
        <v>7983</v>
      </c>
      <c r="O2008">
        <f t="shared" si="31"/>
        <v>0</v>
      </c>
    </row>
    <row r="2009" spans="1:15" hidden="1">
      <c r="O2009">
        <f t="shared" si="31"/>
        <v>0</v>
      </c>
    </row>
    <row r="2010" spans="1:15" hidden="1">
      <c r="H2010" s="2668" t="s">
        <v>9825</v>
      </c>
      <c r="O2010">
        <f t="shared" si="31"/>
        <v>0</v>
      </c>
    </row>
    <row r="2011" spans="1:15" hidden="1">
      <c r="A2011" s="2669" t="s">
        <v>9781</v>
      </c>
      <c r="B2011" s="2669"/>
      <c r="C2011" s="2669"/>
      <c r="D2011" s="2669" t="s">
        <v>5073</v>
      </c>
      <c r="E2011" s="2669" t="s">
        <v>7307</v>
      </c>
      <c r="F2011" s="2669" t="s">
        <v>9826</v>
      </c>
      <c r="G2011" s="2669" t="s">
        <v>5306</v>
      </c>
      <c r="H2011" s="2669" t="s">
        <v>4937</v>
      </c>
      <c r="I2011" s="3025">
        <v>18018.150000000001</v>
      </c>
      <c r="J2011" s="3025">
        <v>0</v>
      </c>
      <c r="O2011">
        <f t="shared" si="31"/>
        <v>0</v>
      </c>
    </row>
    <row r="2012" spans="1:15" hidden="1">
      <c r="A2012" s="2669" t="s">
        <v>9781</v>
      </c>
      <c r="B2012" s="2669"/>
      <c r="C2012" s="2669"/>
      <c r="D2012" s="2669" t="s">
        <v>5073</v>
      </c>
      <c r="E2012" s="2669" t="s">
        <v>7307</v>
      </c>
      <c r="F2012" s="2669" t="s">
        <v>9826</v>
      </c>
      <c r="G2012" s="2669" t="s">
        <v>5297</v>
      </c>
      <c r="H2012" s="2669" t="s">
        <v>5075</v>
      </c>
      <c r="I2012" s="3025">
        <v>0</v>
      </c>
      <c r="J2012" s="3025">
        <v>18018.150000000001</v>
      </c>
      <c r="O2012">
        <f t="shared" si="31"/>
        <v>0</v>
      </c>
    </row>
    <row r="2013" spans="1:15" hidden="1">
      <c r="H2013" t="s">
        <v>7308</v>
      </c>
      <c r="O2013">
        <f t="shared" si="31"/>
        <v>0</v>
      </c>
    </row>
    <row r="2014" spans="1:15" hidden="1">
      <c r="O2014">
        <f t="shared" si="31"/>
        <v>0</v>
      </c>
    </row>
    <row r="2015" spans="1:15" hidden="1">
      <c r="H2015" s="2668" t="s">
        <v>9827</v>
      </c>
      <c r="O2015">
        <f t="shared" si="31"/>
        <v>0</v>
      </c>
    </row>
    <row r="2016" spans="1:15" hidden="1">
      <c r="A2016" s="2669" t="s">
        <v>9828</v>
      </c>
      <c r="B2016" s="2669" t="s">
        <v>4415</v>
      </c>
      <c r="C2016" s="2669" t="s">
        <v>5059</v>
      </c>
      <c r="D2016" s="2669" t="s">
        <v>4415</v>
      </c>
      <c r="E2016" s="2669" t="s">
        <v>7552</v>
      </c>
      <c r="F2016" s="2669" t="s">
        <v>9829</v>
      </c>
      <c r="G2016" s="2669" t="s">
        <v>5309</v>
      </c>
      <c r="H2016" s="2669" t="s">
        <v>4947</v>
      </c>
      <c r="I2016" s="3025">
        <v>705</v>
      </c>
      <c r="J2016" s="3025">
        <v>0</v>
      </c>
      <c r="O2016">
        <f t="shared" si="31"/>
        <v>0</v>
      </c>
    </row>
    <row r="2017" spans="1:15" hidden="1">
      <c r="A2017" s="2669" t="s">
        <v>9828</v>
      </c>
      <c r="B2017" s="2669" t="s">
        <v>4415</v>
      </c>
      <c r="C2017" s="2669" t="s">
        <v>5059</v>
      </c>
      <c r="D2017" s="2669" t="s">
        <v>4415</v>
      </c>
      <c r="E2017" s="2669" t="s">
        <v>7552</v>
      </c>
      <c r="F2017" s="2669" t="s">
        <v>9829</v>
      </c>
      <c r="G2017" s="2669" t="s">
        <v>5303</v>
      </c>
      <c r="H2017" s="2669" t="s">
        <v>5063</v>
      </c>
      <c r="I2017" s="3025">
        <v>0</v>
      </c>
      <c r="J2017" s="3025">
        <v>0</v>
      </c>
      <c r="O2017">
        <f t="shared" si="31"/>
        <v>0</v>
      </c>
    </row>
    <row r="2018" spans="1:15" hidden="1">
      <c r="A2018" s="2669" t="s">
        <v>9828</v>
      </c>
      <c r="B2018" s="2669" t="s">
        <v>4415</v>
      </c>
      <c r="C2018" s="2669" t="s">
        <v>5059</v>
      </c>
      <c r="D2018" s="2669" t="s">
        <v>4415</v>
      </c>
      <c r="E2018" s="2669" t="s">
        <v>7552</v>
      </c>
      <c r="F2018" s="2669" t="s">
        <v>9829</v>
      </c>
      <c r="G2018" s="2669" t="s">
        <v>5311</v>
      </c>
      <c r="H2018" s="2669" t="s">
        <v>5064</v>
      </c>
      <c r="I2018" s="3025">
        <v>0</v>
      </c>
      <c r="J2018" s="3025">
        <v>705</v>
      </c>
      <c r="O2018">
        <f t="shared" si="31"/>
        <v>0</v>
      </c>
    </row>
    <row r="2019" spans="1:15" hidden="1">
      <c r="H2019" t="s">
        <v>7553</v>
      </c>
      <c r="O2019">
        <f t="shared" si="31"/>
        <v>0</v>
      </c>
    </row>
    <row r="2020" spans="1:15" hidden="1">
      <c r="O2020">
        <f t="shared" si="31"/>
        <v>0</v>
      </c>
    </row>
    <row r="2021" spans="1:15" hidden="1">
      <c r="H2021" s="2668" t="s">
        <v>9830</v>
      </c>
      <c r="O2021">
        <f t="shared" si="31"/>
        <v>0</v>
      </c>
    </row>
    <row r="2022" spans="1:15" hidden="1">
      <c r="A2022" s="2669" t="s">
        <v>9828</v>
      </c>
      <c r="B2022" s="2669" t="s">
        <v>4415</v>
      </c>
      <c r="C2022" s="2669" t="s">
        <v>5059</v>
      </c>
      <c r="D2022" s="2669" t="s">
        <v>4415</v>
      </c>
      <c r="E2022" s="2669" t="s">
        <v>7770</v>
      </c>
      <c r="F2022" s="2669" t="s">
        <v>9831</v>
      </c>
      <c r="G2022" s="2669" t="s">
        <v>5308</v>
      </c>
      <c r="H2022" s="2669" t="s">
        <v>4921</v>
      </c>
      <c r="I2022" s="3025">
        <v>5.87</v>
      </c>
      <c r="J2022" s="3025">
        <v>0</v>
      </c>
      <c r="O2022">
        <f t="shared" si="31"/>
        <v>0</v>
      </c>
    </row>
    <row r="2023" spans="1:15" hidden="1">
      <c r="A2023" s="2669" t="s">
        <v>9828</v>
      </c>
      <c r="B2023" s="2669" t="s">
        <v>4415</v>
      </c>
      <c r="C2023" s="2669" t="s">
        <v>5059</v>
      </c>
      <c r="D2023" s="2669" t="s">
        <v>4415</v>
      </c>
      <c r="E2023" s="2669" t="s">
        <v>7770</v>
      </c>
      <c r="F2023" s="2669" t="s">
        <v>9831</v>
      </c>
      <c r="G2023" s="2669" t="s">
        <v>5325</v>
      </c>
      <c r="H2023" s="2669" t="s">
        <v>4979</v>
      </c>
      <c r="I2023" s="3025">
        <v>48.93</v>
      </c>
      <c r="J2023" s="3025">
        <v>0</v>
      </c>
      <c r="O2023">
        <f t="shared" si="31"/>
        <v>0</v>
      </c>
    </row>
    <row r="2024" spans="1:15" hidden="1">
      <c r="A2024" s="2669" t="s">
        <v>9828</v>
      </c>
      <c r="B2024" s="2669" t="s">
        <v>4415</v>
      </c>
      <c r="C2024" s="2669" t="s">
        <v>5059</v>
      </c>
      <c r="D2024" s="2669" t="s">
        <v>4415</v>
      </c>
      <c r="E2024" s="2669" t="s">
        <v>7770</v>
      </c>
      <c r="F2024" s="2669" t="s">
        <v>9831</v>
      </c>
      <c r="G2024" s="2669" t="s">
        <v>5303</v>
      </c>
      <c r="H2024" s="2669" t="s">
        <v>5063</v>
      </c>
      <c r="I2024" s="3025">
        <v>0</v>
      </c>
      <c r="J2024" s="3025">
        <v>0</v>
      </c>
      <c r="O2024">
        <f t="shared" si="31"/>
        <v>0</v>
      </c>
    </row>
    <row r="2025" spans="1:15" hidden="1">
      <c r="A2025" s="2669" t="s">
        <v>9828</v>
      </c>
      <c r="B2025" s="2669" t="s">
        <v>4415</v>
      </c>
      <c r="C2025" s="2669" t="s">
        <v>5059</v>
      </c>
      <c r="D2025" s="2669" t="s">
        <v>4415</v>
      </c>
      <c r="E2025" s="2669" t="s">
        <v>7770</v>
      </c>
      <c r="F2025" s="2669" t="s">
        <v>9831</v>
      </c>
      <c r="G2025" s="2669" t="s">
        <v>5311</v>
      </c>
      <c r="H2025" s="2669" t="s">
        <v>5064</v>
      </c>
      <c r="I2025" s="3025">
        <v>0</v>
      </c>
      <c r="J2025" s="3025">
        <v>54.8</v>
      </c>
      <c r="O2025">
        <f t="shared" si="31"/>
        <v>0</v>
      </c>
    </row>
    <row r="2026" spans="1:15" hidden="1">
      <c r="H2026" t="s">
        <v>7771</v>
      </c>
      <c r="O2026">
        <f t="shared" si="31"/>
        <v>0</v>
      </c>
    </row>
    <row r="2027" spans="1:15" hidden="1">
      <c r="O2027">
        <f t="shared" si="31"/>
        <v>0</v>
      </c>
    </row>
    <row r="2028" spans="1:15" hidden="1">
      <c r="H2028" s="2668" t="s">
        <v>9832</v>
      </c>
      <c r="O2028">
        <f t="shared" si="31"/>
        <v>0</v>
      </c>
    </row>
    <row r="2029" spans="1:15" hidden="1">
      <c r="A2029" s="2669" t="s">
        <v>9833</v>
      </c>
      <c r="B2029" s="2669" t="s">
        <v>4415</v>
      </c>
      <c r="C2029" s="2669" t="s">
        <v>5059</v>
      </c>
      <c r="D2029" s="2669" t="s">
        <v>4415</v>
      </c>
      <c r="E2029" s="2669" t="s">
        <v>7768</v>
      </c>
      <c r="F2029" s="2669" t="s">
        <v>9834</v>
      </c>
      <c r="G2029" s="2669" t="s">
        <v>5308</v>
      </c>
      <c r="H2029" s="2669" t="s">
        <v>4921</v>
      </c>
      <c r="I2029" s="3025">
        <v>0.62</v>
      </c>
      <c r="J2029" s="3025">
        <v>0</v>
      </c>
      <c r="O2029">
        <f t="shared" si="31"/>
        <v>0</v>
      </c>
    </row>
    <row r="2030" spans="1:15" hidden="1">
      <c r="A2030" s="2669" t="s">
        <v>9833</v>
      </c>
      <c r="B2030" s="2669" t="s">
        <v>4415</v>
      </c>
      <c r="C2030" s="2669" t="s">
        <v>5059</v>
      </c>
      <c r="D2030" s="2669" t="s">
        <v>4415</v>
      </c>
      <c r="E2030" s="2669" t="s">
        <v>7768</v>
      </c>
      <c r="F2030" s="2669" t="s">
        <v>9834</v>
      </c>
      <c r="G2030" s="2669" t="s">
        <v>5325</v>
      </c>
      <c r="H2030" s="2669" t="s">
        <v>4979</v>
      </c>
      <c r="I2030" s="3025">
        <v>5.18</v>
      </c>
      <c r="J2030" s="3025">
        <v>0</v>
      </c>
      <c r="O2030">
        <f t="shared" si="31"/>
        <v>0</v>
      </c>
    </row>
    <row r="2031" spans="1:15" hidden="1">
      <c r="A2031" s="2669" t="s">
        <v>9833</v>
      </c>
      <c r="B2031" s="2669" t="s">
        <v>4415</v>
      </c>
      <c r="C2031" s="2669" t="s">
        <v>5059</v>
      </c>
      <c r="D2031" s="2669" t="s">
        <v>4415</v>
      </c>
      <c r="E2031" s="2669" t="s">
        <v>7768</v>
      </c>
      <c r="F2031" s="2669" t="s">
        <v>9834</v>
      </c>
      <c r="G2031" s="2669" t="s">
        <v>5303</v>
      </c>
      <c r="H2031" s="2669" t="s">
        <v>5063</v>
      </c>
      <c r="I2031" s="3025">
        <v>0</v>
      </c>
      <c r="J2031" s="3025">
        <v>0</v>
      </c>
      <c r="O2031">
        <f t="shared" si="31"/>
        <v>0</v>
      </c>
    </row>
    <row r="2032" spans="1:15" hidden="1">
      <c r="A2032" s="2669" t="s">
        <v>9833</v>
      </c>
      <c r="B2032" s="2669" t="s">
        <v>4415</v>
      </c>
      <c r="C2032" s="2669" t="s">
        <v>5059</v>
      </c>
      <c r="D2032" s="2669" t="s">
        <v>4415</v>
      </c>
      <c r="E2032" s="2669" t="s">
        <v>7768</v>
      </c>
      <c r="F2032" s="2669" t="s">
        <v>9834</v>
      </c>
      <c r="G2032" s="2669" t="s">
        <v>5311</v>
      </c>
      <c r="H2032" s="2669" t="s">
        <v>5064</v>
      </c>
      <c r="I2032" s="3025">
        <v>0</v>
      </c>
      <c r="J2032" s="3025">
        <v>5.8</v>
      </c>
      <c r="O2032">
        <f t="shared" si="31"/>
        <v>0</v>
      </c>
    </row>
    <row r="2033" spans="1:15" hidden="1">
      <c r="H2033" t="s">
        <v>7769</v>
      </c>
      <c r="O2033">
        <f t="shared" si="31"/>
        <v>0</v>
      </c>
    </row>
    <row r="2034" spans="1:15" hidden="1">
      <c r="O2034">
        <f t="shared" si="31"/>
        <v>0</v>
      </c>
    </row>
    <row r="2035" spans="1:15" hidden="1">
      <c r="H2035" s="2668" t="s">
        <v>9835</v>
      </c>
      <c r="O2035">
        <f t="shared" si="31"/>
        <v>0</v>
      </c>
    </row>
    <row r="2036" spans="1:15" hidden="1">
      <c r="A2036" s="2669" t="s">
        <v>9833</v>
      </c>
      <c r="B2036" s="2669" t="s">
        <v>4415</v>
      </c>
      <c r="C2036" s="2669" t="s">
        <v>5059</v>
      </c>
      <c r="D2036" s="2669" t="s">
        <v>4415</v>
      </c>
      <c r="E2036" s="2669" t="s">
        <v>7872</v>
      </c>
      <c r="F2036" s="2669" t="s">
        <v>9836</v>
      </c>
      <c r="G2036" s="2669" t="s">
        <v>5308</v>
      </c>
      <c r="H2036" s="2669" t="s">
        <v>4921</v>
      </c>
      <c r="I2036" s="3025">
        <v>4.0999999999999996</v>
      </c>
      <c r="J2036" s="3025">
        <v>0</v>
      </c>
      <c r="O2036">
        <f t="shared" si="31"/>
        <v>0</v>
      </c>
    </row>
    <row r="2037" spans="1:15" hidden="1">
      <c r="A2037" s="2669" t="s">
        <v>9833</v>
      </c>
      <c r="B2037" s="2669" t="s">
        <v>4415</v>
      </c>
      <c r="C2037" s="2669" t="s">
        <v>5059</v>
      </c>
      <c r="D2037" s="2669" t="s">
        <v>4415</v>
      </c>
      <c r="E2037" s="2669" t="s">
        <v>7872</v>
      </c>
      <c r="F2037" s="2669" t="s">
        <v>9836</v>
      </c>
      <c r="G2037" s="2669" t="s">
        <v>5337</v>
      </c>
      <c r="H2037" s="2669" t="s">
        <v>4992</v>
      </c>
      <c r="I2037" s="3025">
        <v>5.25</v>
      </c>
      <c r="J2037" s="3025">
        <v>0</v>
      </c>
      <c r="O2037">
        <f t="shared" si="31"/>
        <v>0</v>
      </c>
    </row>
    <row r="2038" spans="1:15" hidden="1">
      <c r="A2038" s="2669" t="s">
        <v>9833</v>
      </c>
      <c r="B2038" s="2669" t="s">
        <v>4415</v>
      </c>
      <c r="C2038" s="2669" t="s">
        <v>5059</v>
      </c>
      <c r="D2038" s="2669" t="s">
        <v>4415</v>
      </c>
      <c r="E2038" s="2669" t="s">
        <v>7872</v>
      </c>
      <c r="F2038" s="2669" t="s">
        <v>9836</v>
      </c>
      <c r="G2038" s="2669" t="s">
        <v>5337</v>
      </c>
      <c r="H2038" s="2669" t="s">
        <v>4992</v>
      </c>
      <c r="I2038" s="3025">
        <v>34.15</v>
      </c>
      <c r="J2038" s="3025">
        <v>0</v>
      </c>
      <c r="O2038">
        <f t="shared" si="31"/>
        <v>0</v>
      </c>
    </row>
    <row r="2039" spans="1:15" hidden="1">
      <c r="A2039" s="2669" t="s">
        <v>9833</v>
      </c>
      <c r="B2039" s="2669" t="s">
        <v>4415</v>
      </c>
      <c r="C2039" s="2669" t="s">
        <v>5059</v>
      </c>
      <c r="D2039" s="2669" t="s">
        <v>4415</v>
      </c>
      <c r="E2039" s="2669" t="s">
        <v>7872</v>
      </c>
      <c r="F2039" s="2669" t="s">
        <v>9836</v>
      </c>
      <c r="G2039" s="2669" t="s">
        <v>5303</v>
      </c>
      <c r="H2039" s="2669" t="s">
        <v>5063</v>
      </c>
      <c r="I2039" s="3025">
        <v>0</v>
      </c>
      <c r="J2039" s="3025">
        <v>0</v>
      </c>
      <c r="O2039">
        <f t="shared" si="31"/>
        <v>0</v>
      </c>
    </row>
    <row r="2040" spans="1:15" hidden="1">
      <c r="A2040" s="2669" t="s">
        <v>9833</v>
      </c>
      <c r="B2040" s="2669" t="s">
        <v>4415</v>
      </c>
      <c r="C2040" s="2669" t="s">
        <v>5059</v>
      </c>
      <c r="D2040" s="2669" t="s">
        <v>4415</v>
      </c>
      <c r="E2040" s="2669" t="s">
        <v>7872</v>
      </c>
      <c r="F2040" s="2669" t="s">
        <v>9836</v>
      </c>
      <c r="G2040" s="2669" t="s">
        <v>5311</v>
      </c>
      <c r="H2040" s="2669" t="s">
        <v>5064</v>
      </c>
      <c r="I2040" s="3025">
        <v>0</v>
      </c>
      <c r="J2040" s="3025">
        <v>43.5</v>
      </c>
      <c r="O2040">
        <f t="shared" si="31"/>
        <v>0</v>
      </c>
    </row>
    <row r="2041" spans="1:15" hidden="1">
      <c r="H2041" t="s">
        <v>7873</v>
      </c>
      <c r="O2041">
        <f t="shared" si="31"/>
        <v>0</v>
      </c>
    </row>
    <row r="2042" spans="1:15" hidden="1">
      <c r="O2042">
        <f t="shared" si="31"/>
        <v>0</v>
      </c>
    </row>
    <row r="2043" spans="1:15" hidden="1">
      <c r="H2043" s="2668" t="s">
        <v>9837</v>
      </c>
      <c r="O2043">
        <f t="shared" si="31"/>
        <v>0</v>
      </c>
    </row>
    <row r="2044" spans="1:15" hidden="1">
      <c r="A2044" s="2669" t="s">
        <v>9838</v>
      </c>
      <c r="B2044" s="2669" t="s">
        <v>4415</v>
      </c>
      <c r="C2044" s="2669" t="s">
        <v>5059</v>
      </c>
      <c r="D2044" s="2669" t="s">
        <v>4415</v>
      </c>
      <c r="E2044" s="2669" t="s">
        <v>7792</v>
      </c>
      <c r="F2044" s="2669" t="s">
        <v>9839</v>
      </c>
      <c r="G2044" s="2669" t="s">
        <v>5332</v>
      </c>
      <c r="H2044" s="2669" t="s">
        <v>4981</v>
      </c>
      <c r="I2044" s="3025">
        <v>190</v>
      </c>
      <c r="J2044" s="3025">
        <v>0</v>
      </c>
      <c r="O2044">
        <f t="shared" si="31"/>
        <v>0</v>
      </c>
    </row>
    <row r="2045" spans="1:15" hidden="1">
      <c r="A2045" s="2669" t="s">
        <v>9838</v>
      </c>
      <c r="B2045" s="2669" t="s">
        <v>4415</v>
      </c>
      <c r="C2045" s="2669" t="s">
        <v>5059</v>
      </c>
      <c r="D2045" s="2669" t="s">
        <v>4415</v>
      </c>
      <c r="E2045" s="2669" t="s">
        <v>7792</v>
      </c>
      <c r="F2045" s="2669" t="s">
        <v>9839</v>
      </c>
      <c r="G2045" s="2669" t="s">
        <v>5303</v>
      </c>
      <c r="H2045" s="2669" t="s">
        <v>5063</v>
      </c>
      <c r="I2045" s="3025">
        <v>0</v>
      </c>
      <c r="J2045" s="3025">
        <v>0</v>
      </c>
      <c r="O2045">
        <f t="shared" si="31"/>
        <v>0</v>
      </c>
    </row>
    <row r="2046" spans="1:15" hidden="1">
      <c r="A2046" s="2669" t="s">
        <v>9838</v>
      </c>
      <c r="B2046" s="2669" t="s">
        <v>4415</v>
      </c>
      <c r="C2046" s="2669" t="s">
        <v>5059</v>
      </c>
      <c r="D2046" s="2669" t="s">
        <v>4415</v>
      </c>
      <c r="E2046" s="2669" t="s">
        <v>7792</v>
      </c>
      <c r="F2046" s="2669" t="s">
        <v>9839</v>
      </c>
      <c r="G2046" s="2669" t="s">
        <v>5311</v>
      </c>
      <c r="H2046" s="2669" t="s">
        <v>5064</v>
      </c>
      <c r="I2046" s="3025">
        <v>0</v>
      </c>
      <c r="J2046" s="3025">
        <v>190</v>
      </c>
      <c r="O2046">
        <f t="shared" si="31"/>
        <v>0</v>
      </c>
    </row>
    <row r="2047" spans="1:15" hidden="1">
      <c r="H2047" t="s">
        <v>7793</v>
      </c>
      <c r="O2047">
        <f t="shared" si="31"/>
        <v>0</v>
      </c>
    </row>
    <row r="2048" spans="1:15" hidden="1">
      <c r="O2048">
        <f t="shared" si="31"/>
        <v>0</v>
      </c>
    </row>
    <row r="2049" spans="1:15" hidden="1">
      <c r="H2049" s="2668" t="s">
        <v>9840</v>
      </c>
      <c r="O2049">
        <f t="shared" ref="O2049:O2112" si="32">SUMIF(E:E,E2049,N:N)</f>
        <v>0</v>
      </c>
    </row>
    <row r="2050" spans="1:15" hidden="1">
      <c r="A2050" s="2669" t="s">
        <v>9841</v>
      </c>
      <c r="B2050" s="2669" t="s">
        <v>4415</v>
      </c>
      <c r="C2050" s="2669" t="s">
        <v>5059</v>
      </c>
      <c r="D2050" s="2669" t="s">
        <v>4415</v>
      </c>
      <c r="E2050" s="2669" t="s">
        <v>7550</v>
      </c>
      <c r="F2050" s="2669" t="s">
        <v>9842</v>
      </c>
      <c r="G2050" s="2669" t="s">
        <v>5309</v>
      </c>
      <c r="H2050" s="2669" t="s">
        <v>4947</v>
      </c>
      <c r="I2050" s="3025">
        <v>2524.19</v>
      </c>
      <c r="J2050" s="3025">
        <v>0</v>
      </c>
      <c r="O2050">
        <f t="shared" si="32"/>
        <v>0</v>
      </c>
    </row>
    <row r="2051" spans="1:15" hidden="1">
      <c r="A2051" s="2669" t="s">
        <v>9841</v>
      </c>
      <c r="B2051" s="2669" t="s">
        <v>4415</v>
      </c>
      <c r="C2051" s="2669" t="s">
        <v>5059</v>
      </c>
      <c r="D2051" s="2669" t="s">
        <v>4415</v>
      </c>
      <c r="E2051" s="2669" t="s">
        <v>7550</v>
      </c>
      <c r="F2051" s="2669" t="s">
        <v>9842</v>
      </c>
      <c r="G2051" s="2669" t="s">
        <v>5303</v>
      </c>
      <c r="H2051" s="2669" t="s">
        <v>5063</v>
      </c>
      <c r="I2051" s="3025">
        <v>0</v>
      </c>
      <c r="J2051" s="3025">
        <v>0</v>
      </c>
      <c r="O2051">
        <f t="shared" si="32"/>
        <v>0</v>
      </c>
    </row>
    <row r="2052" spans="1:15" hidden="1">
      <c r="A2052" s="2669" t="s">
        <v>9841</v>
      </c>
      <c r="B2052" s="2669" t="s">
        <v>4415</v>
      </c>
      <c r="C2052" s="2669" t="s">
        <v>5059</v>
      </c>
      <c r="D2052" s="2669" t="s">
        <v>4415</v>
      </c>
      <c r="E2052" s="2669" t="s">
        <v>7550</v>
      </c>
      <c r="F2052" s="2669" t="s">
        <v>9842</v>
      </c>
      <c r="G2052" s="2669" t="s">
        <v>5311</v>
      </c>
      <c r="H2052" s="2669" t="s">
        <v>5064</v>
      </c>
      <c r="I2052" s="3025">
        <v>0</v>
      </c>
      <c r="J2052" s="3025">
        <v>2524.19</v>
      </c>
      <c r="O2052">
        <f t="shared" si="32"/>
        <v>0</v>
      </c>
    </row>
    <row r="2053" spans="1:15" hidden="1">
      <c r="H2053" t="s">
        <v>7551</v>
      </c>
      <c r="O2053">
        <f t="shared" si="32"/>
        <v>0</v>
      </c>
    </row>
    <row r="2054" spans="1:15" hidden="1">
      <c r="O2054">
        <f t="shared" si="32"/>
        <v>0</v>
      </c>
    </row>
    <row r="2055" spans="1:15" hidden="1">
      <c r="H2055" s="2668" t="s">
        <v>9843</v>
      </c>
      <c r="O2055">
        <f t="shared" si="32"/>
        <v>0</v>
      </c>
    </row>
    <row r="2056" spans="1:15" hidden="1">
      <c r="A2056" s="2669" t="s">
        <v>9841</v>
      </c>
      <c r="B2056" s="2669" t="s">
        <v>4415</v>
      </c>
      <c r="C2056" s="2669" t="s">
        <v>5059</v>
      </c>
      <c r="D2056" s="2669" t="s">
        <v>4415</v>
      </c>
      <c r="E2056" s="2669" t="s">
        <v>7729</v>
      </c>
      <c r="F2056" s="2669" t="s">
        <v>9844</v>
      </c>
      <c r="G2056" s="2669" t="s">
        <v>5308</v>
      </c>
      <c r="H2056" s="2669" t="s">
        <v>4921</v>
      </c>
      <c r="I2056" s="3025">
        <v>81</v>
      </c>
      <c r="J2056" s="3025">
        <v>0</v>
      </c>
      <c r="O2056">
        <f t="shared" si="32"/>
        <v>0</v>
      </c>
    </row>
    <row r="2057" spans="1:15" hidden="1">
      <c r="A2057" s="2669" t="s">
        <v>9841</v>
      </c>
      <c r="B2057" s="2669" t="s">
        <v>4415</v>
      </c>
      <c r="C2057" s="2669" t="s">
        <v>5059</v>
      </c>
      <c r="D2057" s="2669" t="s">
        <v>4415</v>
      </c>
      <c r="E2057" s="2669" t="s">
        <v>7729</v>
      </c>
      <c r="F2057" s="2669" t="s">
        <v>9844</v>
      </c>
      <c r="G2057" s="2669" t="s">
        <v>5343</v>
      </c>
      <c r="H2057" s="2669" t="s">
        <v>4975</v>
      </c>
      <c r="I2057" s="3025">
        <v>675</v>
      </c>
      <c r="J2057" s="3025">
        <v>0</v>
      </c>
      <c r="O2057">
        <f t="shared" si="32"/>
        <v>0</v>
      </c>
    </row>
    <row r="2058" spans="1:15" hidden="1">
      <c r="A2058" s="2669" t="s">
        <v>9841</v>
      </c>
      <c r="B2058" s="2669" t="s">
        <v>4415</v>
      </c>
      <c r="C2058" s="2669" t="s">
        <v>5059</v>
      </c>
      <c r="D2058" s="2669" t="s">
        <v>4415</v>
      </c>
      <c r="E2058" s="2669" t="s">
        <v>7729</v>
      </c>
      <c r="F2058" s="2669" t="s">
        <v>9844</v>
      </c>
      <c r="G2058" s="2669" t="s">
        <v>5303</v>
      </c>
      <c r="H2058" s="2669" t="s">
        <v>5063</v>
      </c>
      <c r="I2058" s="3025">
        <v>0</v>
      </c>
      <c r="J2058" s="3025">
        <v>0</v>
      </c>
      <c r="O2058">
        <f t="shared" si="32"/>
        <v>0</v>
      </c>
    </row>
    <row r="2059" spans="1:15" hidden="1">
      <c r="A2059" s="2669" t="s">
        <v>9841</v>
      </c>
      <c r="B2059" s="2669" t="s">
        <v>4415</v>
      </c>
      <c r="C2059" s="2669" t="s">
        <v>5059</v>
      </c>
      <c r="D2059" s="2669" t="s">
        <v>4415</v>
      </c>
      <c r="E2059" s="2669" t="s">
        <v>7729</v>
      </c>
      <c r="F2059" s="2669" t="s">
        <v>9844</v>
      </c>
      <c r="G2059" s="2669" t="s">
        <v>5311</v>
      </c>
      <c r="H2059" s="2669" t="s">
        <v>5064</v>
      </c>
      <c r="I2059" s="3025">
        <v>0</v>
      </c>
      <c r="J2059" s="3025">
        <v>756</v>
      </c>
      <c r="O2059">
        <f t="shared" si="32"/>
        <v>0</v>
      </c>
    </row>
    <row r="2060" spans="1:15" hidden="1">
      <c r="H2060" t="s">
        <v>7730</v>
      </c>
      <c r="O2060">
        <f t="shared" si="32"/>
        <v>0</v>
      </c>
    </row>
    <row r="2061" spans="1:15" hidden="1">
      <c r="O2061">
        <f t="shared" si="32"/>
        <v>0</v>
      </c>
    </row>
    <row r="2062" spans="1:15" hidden="1">
      <c r="H2062" s="2668" t="s">
        <v>9845</v>
      </c>
      <c r="O2062">
        <f t="shared" si="32"/>
        <v>0</v>
      </c>
    </row>
    <row r="2063" spans="1:15" hidden="1">
      <c r="A2063" s="2669" t="s">
        <v>9846</v>
      </c>
      <c r="B2063" s="2669" t="s">
        <v>4415</v>
      </c>
      <c r="C2063" s="2669" t="s">
        <v>5059</v>
      </c>
      <c r="D2063" s="2669" t="s">
        <v>4415</v>
      </c>
      <c r="E2063" s="2669" t="s">
        <v>7697</v>
      </c>
      <c r="F2063" s="2669" t="s">
        <v>9847</v>
      </c>
      <c r="G2063" s="2669" t="s">
        <v>5318</v>
      </c>
      <c r="H2063" s="2669" t="s">
        <v>4973</v>
      </c>
      <c r="I2063" s="3025">
        <v>300.35000000000002</v>
      </c>
      <c r="J2063" s="3025">
        <v>0</v>
      </c>
      <c r="O2063">
        <f t="shared" si="32"/>
        <v>0</v>
      </c>
    </row>
    <row r="2064" spans="1:15" hidden="1">
      <c r="A2064" s="2669" t="s">
        <v>9846</v>
      </c>
      <c r="B2064" s="2669" t="s">
        <v>4415</v>
      </c>
      <c r="C2064" s="2669" t="s">
        <v>5059</v>
      </c>
      <c r="D2064" s="2669" t="s">
        <v>4415</v>
      </c>
      <c r="E2064" s="2669" t="s">
        <v>7697</v>
      </c>
      <c r="F2064" s="2669" t="s">
        <v>9847</v>
      </c>
      <c r="G2064" s="2669" t="s">
        <v>5303</v>
      </c>
      <c r="H2064" s="2669" t="s">
        <v>5063</v>
      </c>
      <c r="I2064" s="3025">
        <v>0</v>
      </c>
      <c r="J2064" s="3025">
        <v>0</v>
      </c>
      <c r="O2064">
        <f t="shared" si="32"/>
        <v>0</v>
      </c>
    </row>
    <row r="2065" spans="1:15" hidden="1">
      <c r="A2065" s="2669" t="s">
        <v>9846</v>
      </c>
      <c r="B2065" s="2669" t="s">
        <v>4415</v>
      </c>
      <c r="C2065" s="2669" t="s">
        <v>5059</v>
      </c>
      <c r="D2065" s="2669" t="s">
        <v>4415</v>
      </c>
      <c r="E2065" s="2669" t="s">
        <v>7697</v>
      </c>
      <c r="F2065" s="2669" t="s">
        <v>9847</v>
      </c>
      <c r="G2065" s="2669" t="s">
        <v>5311</v>
      </c>
      <c r="H2065" s="2669" t="s">
        <v>5064</v>
      </c>
      <c r="I2065" s="3025">
        <v>0</v>
      </c>
      <c r="J2065" s="3025">
        <v>300.35000000000002</v>
      </c>
      <c r="O2065">
        <f t="shared" si="32"/>
        <v>0</v>
      </c>
    </row>
    <row r="2066" spans="1:15" hidden="1">
      <c r="H2066" t="s">
        <v>7698</v>
      </c>
      <c r="O2066">
        <f t="shared" si="32"/>
        <v>0</v>
      </c>
    </row>
    <row r="2067" spans="1:15" hidden="1">
      <c r="O2067">
        <f t="shared" si="32"/>
        <v>0</v>
      </c>
    </row>
    <row r="2068" spans="1:15" hidden="1">
      <c r="H2068" s="2668" t="s">
        <v>9848</v>
      </c>
      <c r="O2068">
        <f t="shared" si="32"/>
        <v>0</v>
      </c>
    </row>
    <row r="2069" spans="1:15" hidden="1">
      <c r="A2069" s="2669" t="s">
        <v>9846</v>
      </c>
      <c r="B2069" s="2669" t="s">
        <v>5071</v>
      </c>
      <c r="C2069" s="2669" t="s">
        <v>9011</v>
      </c>
      <c r="D2069" s="2669" t="s">
        <v>5071</v>
      </c>
      <c r="E2069" s="2669" t="s">
        <v>9849</v>
      </c>
      <c r="F2069" s="2669" t="s">
        <v>9850</v>
      </c>
      <c r="G2069" s="2669" t="s">
        <v>5311</v>
      </c>
      <c r="H2069" s="2669" t="s">
        <v>5015</v>
      </c>
      <c r="I2069" s="3025">
        <v>353.21</v>
      </c>
      <c r="J2069" s="3025">
        <v>0</v>
      </c>
      <c r="O2069">
        <f t="shared" si="32"/>
        <v>0</v>
      </c>
    </row>
    <row r="2070" spans="1:15" hidden="1">
      <c r="A2070" s="2669" t="s">
        <v>9846</v>
      </c>
      <c r="B2070" s="2669" t="s">
        <v>5071</v>
      </c>
      <c r="C2070" s="2669" t="s">
        <v>9011</v>
      </c>
      <c r="D2070" s="2669" t="s">
        <v>5071</v>
      </c>
      <c r="E2070" s="2669" t="s">
        <v>9849</v>
      </c>
      <c r="F2070" s="2669" t="s">
        <v>9850</v>
      </c>
      <c r="G2070" s="2669" t="s">
        <v>5305</v>
      </c>
      <c r="H2070" s="2669" t="s">
        <v>9014</v>
      </c>
      <c r="I2070" s="3025">
        <v>0</v>
      </c>
      <c r="J2070" s="3025">
        <v>353.21</v>
      </c>
      <c r="O2070">
        <f t="shared" si="32"/>
        <v>0</v>
      </c>
    </row>
    <row r="2071" spans="1:15" hidden="1">
      <c r="H2071" t="s">
        <v>9015</v>
      </c>
      <c r="O2071">
        <f t="shared" si="32"/>
        <v>0</v>
      </c>
    </row>
    <row r="2072" spans="1:15" hidden="1">
      <c r="O2072">
        <f t="shared" si="32"/>
        <v>0</v>
      </c>
    </row>
    <row r="2073" spans="1:15" hidden="1">
      <c r="H2073" s="2668" t="s">
        <v>9851</v>
      </c>
      <c r="O2073">
        <f t="shared" si="32"/>
        <v>0</v>
      </c>
    </row>
    <row r="2074" spans="1:15" hidden="1">
      <c r="A2074" s="2669" t="s">
        <v>9852</v>
      </c>
      <c r="B2074" s="2669" t="s">
        <v>4415</v>
      </c>
      <c r="C2074" s="2669" t="s">
        <v>5059</v>
      </c>
      <c r="D2074" s="2669" t="s">
        <v>4415</v>
      </c>
      <c r="E2074" s="2669" t="s">
        <v>7800</v>
      </c>
      <c r="F2074" s="2669" t="s">
        <v>9853</v>
      </c>
      <c r="G2074" s="2669" t="s">
        <v>5308</v>
      </c>
      <c r="H2074" s="2669" t="s">
        <v>4921</v>
      </c>
      <c r="I2074" s="3025">
        <v>1321.68</v>
      </c>
      <c r="J2074" s="3025">
        <v>0</v>
      </c>
      <c r="O2074">
        <f t="shared" si="32"/>
        <v>0</v>
      </c>
    </row>
    <row r="2075" spans="1:15" hidden="1">
      <c r="A2075" s="2669" t="s">
        <v>9852</v>
      </c>
      <c r="B2075" s="2669" t="s">
        <v>4415</v>
      </c>
      <c r="C2075" s="2669" t="s">
        <v>5059</v>
      </c>
      <c r="D2075" s="2669" t="s">
        <v>4415</v>
      </c>
      <c r="E2075" s="2669" t="s">
        <v>7800</v>
      </c>
      <c r="F2075" s="2669" t="s">
        <v>9853</v>
      </c>
      <c r="G2075" s="2669" t="s">
        <v>5348</v>
      </c>
      <c r="H2075" s="2669" t="s">
        <v>4983</v>
      </c>
      <c r="I2075" s="3025">
        <v>11014</v>
      </c>
      <c r="J2075" s="3025">
        <v>0</v>
      </c>
      <c r="O2075">
        <f t="shared" si="32"/>
        <v>0</v>
      </c>
    </row>
    <row r="2076" spans="1:15" hidden="1">
      <c r="A2076" s="2669" t="s">
        <v>9852</v>
      </c>
      <c r="B2076" s="2669" t="s">
        <v>4415</v>
      </c>
      <c r="C2076" s="2669" t="s">
        <v>5059</v>
      </c>
      <c r="D2076" s="2669" t="s">
        <v>4415</v>
      </c>
      <c r="E2076" s="2669" t="s">
        <v>7800</v>
      </c>
      <c r="F2076" s="2669" t="s">
        <v>9853</v>
      </c>
      <c r="G2076" s="2669" t="s">
        <v>5303</v>
      </c>
      <c r="H2076" s="2669" t="s">
        <v>5063</v>
      </c>
      <c r="I2076" s="3025">
        <v>0</v>
      </c>
      <c r="J2076" s="3025">
        <v>0</v>
      </c>
      <c r="O2076">
        <f t="shared" si="32"/>
        <v>0</v>
      </c>
    </row>
    <row r="2077" spans="1:15" hidden="1">
      <c r="A2077" s="2669" t="s">
        <v>9852</v>
      </c>
      <c r="B2077" s="2669" t="s">
        <v>4415</v>
      </c>
      <c r="C2077" s="2669" t="s">
        <v>5059</v>
      </c>
      <c r="D2077" s="2669" t="s">
        <v>4415</v>
      </c>
      <c r="E2077" s="2669" t="s">
        <v>7800</v>
      </c>
      <c r="F2077" s="2669" t="s">
        <v>9853</v>
      </c>
      <c r="G2077" s="2669" t="s">
        <v>5311</v>
      </c>
      <c r="H2077" s="2669" t="s">
        <v>5064</v>
      </c>
      <c r="I2077" s="3025">
        <v>0</v>
      </c>
      <c r="J2077" s="3025">
        <v>12335.68</v>
      </c>
      <c r="O2077">
        <f t="shared" si="32"/>
        <v>0</v>
      </c>
    </row>
    <row r="2078" spans="1:15" hidden="1">
      <c r="H2078" t="s">
        <v>7801</v>
      </c>
      <c r="O2078">
        <f t="shared" si="32"/>
        <v>0</v>
      </c>
    </row>
    <row r="2079" spans="1:15" hidden="1">
      <c r="O2079">
        <f t="shared" si="32"/>
        <v>0</v>
      </c>
    </row>
    <row r="2080" spans="1:15" hidden="1">
      <c r="H2080" s="2668" t="s">
        <v>9854</v>
      </c>
      <c r="O2080">
        <f t="shared" si="32"/>
        <v>0</v>
      </c>
    </row>
    <row r="2081" spans="1:15" hidden="1">
      <c r="A2081" s="2669" t="s">
        <v>9855</v>
      </c>
      <c r="B2081" s="2669" t="s">
        <v>4415</v>
      </c>
      <c r="C2081" s="2669" t="s">
        <v>5059</v>
      </c>
      <c r="D2081" s="2669" t="s">
        <v>4415</v>
      </c>
      <c r="E2081" s="2669" t="s">
        <v>7546</v>
      </c>
      <c r="F2081" s="2669" t="s">
        <v>9856</v>
      </c>
      <c r="G2081" s="2669" t="s">
        <v>5309</v>
      </c>
      <c r="H2081" s="2669" t="s">
        <v>4947</v>
      </c>
      <c r="I2081" s="3025">
        <v>990</v>
      </c>
      <c r="J2081" s="3025">
        <v>0</v>
      </c>
      <c r="O2081">
        <f t="shared" si="32"/>
        <v>0</v>
      </c>
    </row>
    <row r="2082" spans="1:15" hidden="1">
      <c r="A2082" s="2669" t="s">
        <v>9855</v>
      </c>
      <c r="B2082" s="2669" t="s">
        <v>4415</v>
      </c>
      <c r="C2082" s="2669" t="s">
        <v>5059</v>
      </c>
      <c r="D2082" s="2669" t="s">
        <v>4415</v>
      </c>
      <c r="E2082" s="2669" t="s">
        <v>7546</v>
      </c>
      <c r="F2082" s="2669" t="s">
        <v>9856</v>
      </c>
      <c r="G2082" s="2669" t="s">
        <v>5303</v>
      </c>
      <c r="H2082" s="2669" t="s">
        <v>5063</v>
      </c>
      <c r="I2082" s="3025">
        <v>0</v>
      </c>
      <c r="J2082" s="3025">
        <v>0</v>
      </c>
      <c r="O2082">
        <f t="shared" si="32"/>
        <v>0</v>
      </c>
    </row>
    <row r="2083" spans="1:15" hidden="1">
      <c r="A2083" s="2669" t="s">
        <v>9855</v>
      </c>
      <c r="B2083" s="2669" t="s">
        <v>4415</v>
      </c>
      <c r="C2083" s="2669" t="s">
        <v>5059</v>
      </c>
      <c r="D2083" s="2669" t="s">
        <v>4415</v>
      </c>
      <c r="E2083" s="2669" t="s">
        <v>7546</v>
      </c>
      <c r="F2083" s="2669" t="s">
        <v>9856</v>
      </c>
      <c r="G2083" s="2669" t="s">
        <v>5311</v>
      </c>
      <c r="H2083" s="2669" t="s">
        <v>5064</v>
      </c>
      <c r="I2083" s="3025">
        <v>0</v>
      </c>
      <c r="J2083" s="3025">
        <v>990</v>
      </c>
      <c r="O2083">
        <f t="shared" si="32"/>
        <v>0</v>
      </c>
    </row>
    <row r="2084" spans="1:15" hidden="1">
      <c r="H2084" t="s">
        <v>7547</v>
      </c>
      <c r="O2084">
        <f t="shared" si="32"/>
        <v>0</v>
      </c>
    </row>
    <row r="2085" spans="1:15" hidden="1">
      <c r="O2085">
        <f t="shared" si="32"/>
        <v>0</v>
      </c>
    </row>
    <row r="2086" spans="1:15" hidden="1">
      <c r="H2086" s="2668" t="s">
        <v>9857</v>
      </c>
      <c r="O2086">
        <f t="shared" si="32"/>
        <v>0</v>
      </c>
    </row>
    <row r="2087" spans="1:15" hidden="1">
      <c r="A2087" s="2669" t="s">
        <v>9855</v>
      </c>
      <c r="B2087" s="2669" t="s">
        <v>4415</v>
      </c>
      <c r="C2087" s="2669" t="s">
        <v>5059</v>
      </c>
      <c r="D2087" s="2669" t="s">
        <v>4415</v>
      </c>
      <c r="E2087" s="2669" t="s">
        <v>7548</v>
      </c>
      <c r="F2087" s="2669" t="s">
        <v>9858</v>
      </c>
      <c r="G2087" s="2669" t="s">
        <v>5309</v>
      </c>
      <c r="H2087" s="2669" t="s">
        <v>4947</v>
      </c>
      <c r="I2087" s="3025">
        <v>249.48</v>
      </c>
      <c r="J2087" s="3025">
        <v>0</v>
      </c>
      <c r="O2087">
        <f t="shared" si="32"/>
        <v>0</v>
      </c>
    </row>
    <row r="2088" spans="1:15" hidden="1">
      <c r="A2088" s="2669" t="s">
        <v>9855</v>
      </c>
      <c r="B2088" s="2669" t="s">
        <v>4415</v>
      </c>
      <c r="C2088" s="2669" t="s">
        <v>5059</v>
      </c>
      <c r="D2088" s="2669" t="s">
        <v>4415</v>
      </c>
      <c r="E2088" s="2669" t="s">
        <v>7548</v>
      </c>
      <c r="F2088" s="2669" t="s">
        <v>9858</v>
      </c>
      <c r="G2088" s="2669" t="s">
        <v>5303</v>
      </c>
      <c r="H2088" s="2669" t="s">
        <v>5063</v>
      </c>
      <c r="I2088" s="3025">
        <v>0</v>
      </c>
      <c r="J2088" s="3025">
        <v>0</v>
      </c>
      <c r="O2088">
        <f t="shared" si="32"/>
        <v>0</v>
      </c>
    </row>
    <row r="2089" spans="1:15" hidden="1">
      <c r="A2089" s="2669" t="s">
        <v>9855</v>
      </c>
      <c r="B2089" s="2669" t="s">
        <v>4415</v>
      </c>
      <c r="C2089" s="2669" t="s">
        <v>5059</v>
      </c>
      <c r="D2089" s="2669" t="s">
        <v>4415</v>
      </c>
      <c r="E2089" s="2669" t="s">
        <v>7548</v>
      </c>
      <c r="F2089" s="2669" t="s">
        <v>9858</v>
      </c>
      <c r="G2089" s="2669" t="s">
        <v>5311</v>
      </c>
      <c r="H2089" s="2669" t="s">
        <v>5064</v>
      </c>
      <c r="I2089" s="3025">
        <v>0</v>
      </c>
      <c r="J2089" s="3025">
        <v>249.48</v>
      </c>
      <c r="O2089">
        <f t="shared" si="32"/>
        <v>0</v>
      </c>
    </row>
    <row r="2090" spans="1:15" hidden="1">
      <c r="H2090" t="s">
        <v>7549</v>
      </c>
      <c r="O2090">
        <f t="shared" si="32"/>
        <v>0</v>
      </c>
    </row>
    <row r="2091" spans="1:15" hidden="1">
      <c r="O2091">
        <f t="shared" si="32"/>
        <v>0</v>
      </c>
    </row>
    <row r="2092" spans="1:15" hidden="1">
      <c r="H2092" s="2668" t="s">
        <v>9859</v>
      </c>
      <c r="O2092">
        <f t="shared" si="32"/>
        <v>0</v>
      </c>
    </row>
    <row r="2093" spans="1:15" hidden="1">
      <c r="A2093" s="2669" t="s">
        <v>9855</v>
      </c>
      <c r="B2093" s="2669" t="s">
        <v>4415</v>
      </c>
      <c r="C2093" s="2669" t="s">
        <v>5059</v>
      </c>
      <c r="D2093" s="2669" t="s">
        <v>4415</v>
      </c>
      <c r="E2093" s="2669" t="s">
        <v>8701</v>
      </c>
      <c r="F2093" s="2669" t="s">
        <v>9860</v>
      </c>
      <c r="G2093" s="2669" t="s">
        <v>5308</v>
      </c>
      <c r="H2093" s="2669" t="s">
        <v>4921</v>
      </c>
      <c r="I2093" s="3025">
        <v>6</v>
      </c>
      <c r="J2093" s="3025">
        <v>0</v>
      </c>
      <c r="O2093">
        <f t="shared" si="32"/>
        <v>0</v>
      </c>
    </row>
    <row r="2094" spans="1:15" hidden="1">
      <c r="A2094" s="2669" t="s">
        <v>9855</v>
      </c>
      <c r="B2094" s="2669" t="s">
        <v>4415</v>
      </c>
      <c r="C2094" s="2669" t="s">
        <v>5059</v>
      </c>
      <c r="D2094" s="2669" t="s">
        <v>4415</v>
      </c>
      <c r="E2094" s="2669" t="s">
        <v>8701</v>
      </c>
      <c r="F2094" s="2669" t="s">
        <v>9860</v>
      </c>
      <c r="G2094" s="2669" t="s">
        <v>5356</v>
      </c>
      <c r="H2094" s="2669" t="s">
        <v>5025</v>
      </c>
      <c r="I2094" s="3025">
        <v>50</v>
      </c>
      <c r="J2094" s="3025">
        <v>0</v>
      </c>
      <c r="O2094">
        <f t="shared" si="32"/>
        <v>0</v>
      </c>
    </row>
    <row r="2095" spans="1:15" hidden="1">
      <c r="A2095" s="2669" t="s">
        <v>9855</v>
      </c>
      <c r="B2095" s="2669" t="s">
        <v>4415</v>
      </c>
      <c r="C2095" s="2669" t="s">
        <v>5059</v>
      </c>
      <c r="D2095" s="2669" t="s">
        <v>4415</v>
      </c>
      <c r="E2095" s="2669" t="s">
        <v>8701</v>
      </c>
      <c r="F2095" s="2669" t="s">
        <v>9860</v>
      </c>
      <c r="G2095" s="2669" t="s">
        <v>5303</v>
      </c>
      <c r="H2095" s="2669" t="s">
        <v>5063</v>
      </c>
      <c r="I2095" s="3025">
        <v>0</v>
      </c>
      <c r="J2095" s="3025">
        <v>0</v>
      </c>
      <c r="O2095">
        <f t="shared" si="32"/>
        <v>0</v>
      </c>
    </row>
    <row r="2096" spans="1:15" hidden="1">
      <c r="A2096" s="2669" t="s">
        <v>9855</v>
      </c>
      <c r="B2096" s="2669" t="s">
        <v>4415</v>
      </c>
      <c r="C2096" s="2669" t="s">
        <v>5059</v>
      </c>
      <c r="D2096" s="2669" t="s">
        <v>4415</v>
      </c>
      <c r="E2096" s="2669" t="s">
        <v>8701</v>
      </c>
      <c r="F2096" s="2669" t="s">
        <v>9860</v>
      </c>
      <c r="G2096" s="2669" t="s">
        <v>5311</v>
      </c>
      <c r="H2096" s="2669" t="s">
        <v>5064</v>
      </c>
      <c r="I2096" s="3025">
        <v>0</v>
      </c>
      <c r="J2096" s="3025">
        <v>56</v>
      </c>
      <c r="O2096">
        <f t="shared" si="32"/>
        <v>0</v>
      </c>
    </row>
    <row r="2097" spans="1:15" hidden="1">
      <c r="H2097" t="s">
        <v>8702</v>
      </c>
      <c r="O2097">
        <f t="shared" si="32"/>
        <v>0</v>
      </c>
    </row>
    <row r="2098" spans="1:15" hidden="1">
      <c r="O2098">
        <f t="shared" si="32"/>
        <v>0</v>
      </c>
    </row>
    <row r="2099" spans="1:15" hidden="1">
      <c r="H2099" s="2668" t="s">
        <v>9861</v>
      </c>
      <c r="O2099">
        <f t="shared" si="32"/>
        <v>0</v>
      </c>
    </row>
    <row r="2100" spans="1:15" hidden="1">
      <c r="A2100" s="2669" t="s">
        <v>9862</v>
      </c>
      <c r="B2100" s="2669" t="s">
        <v>4415</v>
      </c>
      <c r="C2100" s="2669" t="s">
        <v>5059</v>
      </c>
      <c r="D2100" s="2669" t="s">
        <v>4415</v>
      </c>
      <c r="E2100" s="2669" t="s">
        <v>7544</v>
      </c>
      <c r="F2100" s="2669" t="s">
        <v>9863</v>
      </c>
      <c r="G2100" s="2669" t="s">
        <v>5309</v>
      </c>
      <c r="H2100" s="2669" t="s">
        <v>4947</v>
      </c>
      <c r="I2100" s="3025">
        <v>996.25</v>
      </c>
      <c r="J2100" s="3025">
        <v>0</v>
      </c>
      <c r="O2100">
        <f t="shared" si="32"/>
        <v>0</v>
      </c>
    </row>
    <row r="2101" spans="1:15" hidden="1">
      <c r="A2101" s="2669" t="s">
        <v>9862</v>
      </c>
      <c r="B2101" s="2669" t="s">
        <v>4415</v>
      </c>
      <c r="C2101" s="2669" t="s">
        <v>5059</v>
      </c>
      <c r="D2101" s="2669" t="s">
        <v>4415</v>
      </c>
      <c r="E2101" s="2669" t="s">
        <v>7544</v>
      </c>
      <c r="F2101" s="2669" t="s">
        <v>9863</v>
      </c>
      <c r="G2101" s="2669" t="s">
        <v>5303</v>
      </c>
      <c r="H2101" s="2669" t="s">
        <v>5063</v>
      </c>
      <c r="I2101" s="3025">
        <v>0</v>
      </c>
      <c r="J2101" s="3025">
        <v>0</v>
      </c>
      <c r="O2101">
        <f t="shared" si="32"/>
        <v>0</v>
      </c>
    </row>
    <row r="2102" spans="1:15" hidden="1">
      <c r="A2102" s="2669" t="s">
        <v>9862</v>
      </c>
      <c r="B2102" s="2669" t="s">
        <v>4415</v>
      </c>
      <c r="C2102" s="2669" t="s">
        <v>5059</v>
      </c>
      <c r="D2102" s="2669" t="s">
        <v>4415</v>
      </c>
      <c r="E2102" s="2669" t="s">
        <v>7544</v>
      </c>
      <c r="F2102" s="2669" t="s">
        <v>9863</v>
      </c>
      <c r="G2102" s="2669" t="s">
        <v>5311</v>
      </c>
      <c r="H2102" s="2669" t="s">
        <v>5064</v>
      </c>
      <c r="I2102" s="3025">
        <v>0</v>
      </c>
      <c r="J2102" s="3025">
        <v>996.25</v>
      </c>
      <c r="O2102">
        <f t="shared" si="32"/>
        <v>0</v>
      </c>
    </row>
    <row r="2103" spans="1:15" hidden="1">
      <c r="H2103" t="s">
        <v>7545</v>
      </c>
      <c r="O2103">
        <f t="shared" si="32"/>
        <v>0</v>
      </c>
    </row>
    <row r="2104" spans="1:15" hidden="1">
      <c r="O2104">
        <f t="shared" si="32"/>
        <v>0</v>
      </c>
    </row>
    <row r="2105" spans="1:15" hidden="1">
      <c r="H2105" s="2668" t="s">
        <v>9864</v>
      </c>
      <c r="O2105">
        <f t="shared" si="32"/>
        <v>0</v>
      </c>
    </row>
    <row r="2106" spans="1:15" hidden="1">
      <c r="A2106" s="2669" t="s">
        <v>9865</v>
      </c>
      <c r="B2106" s="2669" t="s">
        <v>4415</v>
      </c>
      <c r="C2106" s="2669" t="s">
        <v>5059</v>
      </c>
      <c r="D2106" s="2669" t="s">
        <v>4415</v>
      </c>
      <c r="E2106" s="2669" t="s">
        <v>8699</v>
      </c>
      <c r="F2106" s="2669" t="s">
        <v>9866</v>
      </c>
      <c r="G2106" s="2669" t="s">
        <v>5308</v>
      </c>
      <c r="H2106" s="2669" t="s">
        <v>4921</v>
      </c>
      <c r="I2106" s="3025">
        <v>599.1</v>
      </c>
      <c r="J2106" s="3025">
        <v>0</v>
      </c>
      <c r="O2106">
        <f t="shared" si="32"/>
        <v>0</v>
      </c>
    </row>
    <row r="2107" spans="1:15" hidden="1">
      <c r="A2107" s="2669" t="s">
        <v>9865</v>
      </c>
      <c r="B2107" s="2669" t="s">
        <v>4415</v>
      </c>
      <c r="C2107" s="2669" t="s">
        <v>5059</v>
      </c>
      <c r="D2107" s="2669" t="s">
        <v>4415</v>
      </c>
      <c r="E2107" s="2669" t="s">
        <v>8699</v>
      </c>
      <c r="F2107" s="2669" t="s">
        <v>9866</v>
      </c>
      <c r="G2107" s="2669" t="s">
        <v>6677</v>
      </c>
      <c r="H2107" s="2669" t="s">
        <v>6678</v>
      </c>
      <c r="I2107" s="3025">
        <v>4992.47</v>
      </c>
      <c r="J2107" s="3025">
        <v>0</v>
      </c>
      <c r="O2107">
        <f t="shared" si="32"/>
        <v>0</v>
      </c>
    </row>
    <row r="2108" spans="1:15" hidden="1">
      <c r="A2108" s="2669" t="s">
        <v>9865</v>
      </c>
      <c r="B2108" s="2669" t="s">
        <v>4415</v>
      </c>
      <c r="C2108" s="2669" t="s">
        <v>5059</v>
      </c>
      <c r="D2108" s="2669" t="s">
        <v>4415</v>
      </c>
      <c r="E2108" s="2669" t="s">
        <v>8699</v>
      </c>
      <c r="F2108" s="2669" t="s">
        <v>9866</v>
      </c>
      <c r="G2108" s="2669" t="s">
        <v>5303</v>
      </c>
      <c r="H2108" s="2669" t="s">
        <v>5063</v>
      </c>
      <c r="I2108" s="3025">
        <v>0</v>
      </c>
      <c r="J2108" s="3025">
        <v>0</v>
      </c>
      <c r="O2108">
        <f t="shared" si="32"/>
        <v>0</v>
      </c>
    </row>
    <row r="2109" spans="1:15" hidden="1">
      <c r="A2109" s="2669" t="s">
        <v>9865</v>
      </c>
      <c r="B2109" s="2669" t="s">
        <v>4415</v>
      </c>
      <c r="C2109" s="2669" t="s">
        <v>5059</v>
      </c>
      <c r="D2109" s="2669" t="s">
        <v>4415</v>
      </c>
      <c r="E2109" s="2669" t="s">
        <v>8699</v>
      </c>
      <c r="F2109" s="2669" t="s">
        <v>9866</v>
      </c>
      <c r="G2109" s="2669" t="s">
        <v>5311</v>
      </c>
      <c r="H2109" s="2669" t="s">
        <v>5064</v>
      </c>
      <c r="I2109" s="3025">
        <v>0</v>
      </c>
      <c r="J2109" s="3025">
        <v>5591.57</v>
      </c>
      <c r="O2109">
        <f t="shared" si="32"/>
        <v>0</v>
      </c>
    </row>
    <row r="2110" spans="1:15" hidden="1">
      <c r="H2110" t="s">
        <v>8700</v>
      </c>
      <c r="O2110">
        <f t="shared" si="32"/>
        <v>0</v>
      </c>
    </row>
    <row r="2111" spans="1:15" hidden="1">
      <c r="O2111">
        <f t="shared" si="32"/>
        <v>0</v>
      </c>
    </row>
    <row r="2112" spans="1:15" hidden="1">
      <c r="H2112" s="2668" t="s">
        <v>9867</v>
      </c>
      <c r="O2112">
        <f t="shared" si="32"/>
        <v>0</v>
      </c>
    </row>
    <row r="2113" spans="1:15" hidden="1">
      <c r="A2113" s="2669" t="s">
        <v>9865</v>
      </c>
      <c r="B2113" s="2669" t="s">
        <v>5169</v>
      </c>
      <c r="C2113" s="2669" t="s">
        <v>5298</v>
      </c>
      <c r="D2113" s="2669" t="s">
        <v>5299</v>
      </c>
      <c r="E2113" s="3020" t="s">
        <v>8990</v>
      </c>
      <c r="F2113" s="3020" t="s">
        <v>9868</v>
      </c>
      <c r="G2113" s="3020" t="s">
        <v>8992</v>
      </c>
      <c r="H2113" s="3020" t="s">
        <v>8993</v>
      </c>
      <c r="I2113" s="3025">
        <v>415.39</v>
      </c>
      <c r="J2113" s="3025">
        <v>0</v>
      </c>
      <c r="O2113">
        <f t="shared" ref="O2113:O2176" si="33">SUMIF(E:E,E2113,N:N)</f>
        <v>1</v>
      </c>
    </row>
    <row r="2114" spans="1:15" hidden="1">
      <c r="A2114" s="2669" t="s">
        <v>9865</v>
      </c>
      <c r="B2114" s="2669" t="s">
        <v>5169</v>
      </c>
      <c r="C2114" s="2669" t="s">
        <v>5298</v>
      </c>
      <c r="D2114" s="2669" t="s">
        <v>5299</v>
      </c>
      <c r="E2114" s="2669" t="s">
        <v>8990</v>
      </c>
      <c r="F2114" s="2669" t="s">
        <v>9868</v>
      </c>
      <c r="G2114" s="2669" t="s">
        <v>8980</v>
      </c>
      <c r="H2114" s="2669" t="s">
        <v>9055</v>
      </c>
      <c r="I2114" s="3025">
        <v>0</v>
      </c>
      <c r="J2114" s="3025">
        <v>415.39</v>
      </c>
      <c r="N2114" s="1460">
        <v>1</v>
      </c>
      <c r="O2114">
        <f t="shared" si="33"/>
        <v>1</v>
      </c>
    </row>
    <row r="2115" spans="1:15" hidden="1">
      <c r="H2115" t="s">
        <v>8991</v>
      </c>
      <c r="O2115">
        <f t="shared" si="33"/>
        <v>0</v>
      </c>
    </row>
    <row r="2116" spans="1:15" hidden="1">
      <c r="O2116">
        <f t="shared" si="33"/>
        <v>0</v>
      </c>
    </row>
    <row r="2117" spans="1:15" hidden="1">
      <c r="H2117" s="2668" t="s">
        <v>9869</v>
      </c>
      <c r="O2117">
        <f t="shared" si="33"/>
        <v>0</v>
      </c>
    </row>
    <row r="2118" spans="1:15" hidden="1">
      <c r="A2118" s="2669" t="s">
        <v>9870</v>
      </c>
      <c r="B2118" s="2669" t="s">
        <v>5169</v>
      </c>
      <c r="C2118" s="2669" t="s">
        <v>5298</v>
      </c>
      <c r="D2118" s="2669" t="s">
        <v>5299</v>
      </c>
      <c r="E2118" s="3020" t="s">
        <v>8900</v>
      </c>
      <c r="F2118" s="3020" t="s">
        <v>9871</v>
      </c>
      <c r="G2118" s="3020" t="s">
        <v>8992</v>
      </c>
      <c r="H2118" s="3020" t="s">
        <v>8993</v>
      </c>
      <c r="I2118" s="3025">
        <v>415.39</v>
      </c>
      <c r="J2118" s="3025">
        <v>0</v>
      </c>
      <c r="O2118">
        <f t="shared" si="33"/>
        <v>0</v>
      </c>
    </row>
    <row r="2119" spans="1:15" hidden="1">
      <c r="A2119" s="2669" t="s">
        <v>9870</v>
      </c>
      <c r="B2119" s="2669" t="s">
        <v>5169</v>
      </c>
      <c r="C2119" s="2669" t="s">
        <v>5298</v>
      </c>
      <c r="D2119" s="2669" t="s">
        <v>5299</v>
      </c>
      <c r="E2119" s="2669" t="s">
        <v>8900</v>
      </c>
      <c r="F2119" s="2669" t="s">
        <v>9871</v>
      </c>
      <c r="G2119" s="2669" t="s">
        <v>8784</v>
      </c>
      <c r="H2119" s="2669" t="s">
        <v>9036</v>
      </c>
      <c r="I2119" s="3025">
        <v>0</v>
      </c>
      <c r="J2119" s="3025">
        <v>415.39</v>
      </c>
      <c r="O2119">
        <f t="shared" si="33"/>
        <v>0</v>
      </c>
    </row>
    <row r="2120" spans="1:15" hidden="1">
      <c r="H2120" t="s">
        <v>8901</v>
      </c>
      <c r="O2120">
        <f t="shared" si="33"/>
        <v>0</v>
      </c>
    </row>
    <row r="2121" spans="1:15" hidden="1">
      <c r="O2121">
        <f t="shared" si="33"/>
        <v>0</v>
      </c>
    </row>
    <row r="2122" spans="1:15" hidden="1">
      <c r="H2122" s="2668" t="s">
        <v>9872</v>
      </c>
      <c r="O2122">
        <f t="shared" si="33"/>
        <v>0</v>
      </c>
    </row>
    <row r="2123" spans="1:15" hidden="1">
      <c r="A2123" s="2669" t="s">
        <v>9870</v>
      </c>
      <c r="B2123" s="2669" t="s">
        <v>5169</v>
      </c>
      <c r="C2123" s="2669" t="s">
        <v>5298</v>
      </c>
      <c r="D2123" s="2669" t="s">
        <v>5299</v>
      </c>
      <c r="E2123" s="3020" t="s">
        <v>8902</v>
      </c>
      <c r="F2123" s="3020" t="s">
        <v>9873</v>
      </c>
      <c r="G2123" s="3020" t="s">
        <v>8994</v>
      </c>
      <c r="H2123" s="3020" t="s">
        <v>8995</v>
      </c>
      <c r="I2123" s="3025">
        <v>161.54</v>
      </c>
      <c r="J2123" s="3025">
        <v>0</v>
      </c>
      <c r="O2123">
        <f t="shared" si="33"/>
        <v>0</v>
      </c>
    </row>
    <row r="2124" spans="1:15" hidden="1">
      <c r="A2124" s="2669" t="s">
        <v>9870</v>
      </c>
      <c r="B2124" s="2669" t="s">
        <v>5169</v>
      </c>
      <c r="C2124" s="2669" t="s">
        <v>5298</v>
      </c>
      <c r="D2124" s="2669" t="s">
        <v>5299</v>
      </c>
      <c r="E2124" s="2669" t="s">
        <v>8902</v>
      </c>
      <c r="F2124" s="2669" t="s">
        <v>9873</v>
      </c>
      <c r="G2124" s="2669" t="s">
        <v>8784</v>
      </c>
      <c r="H2124" s="2669" t="s">
        <v>9036</v>
      </c>
      <c r="I2124" s="3025">
        <v>0</v>
      </c>
      <c r="J2124" s="3025">
        <v>161.54</v>
      </c>
      <c r="O2124">
        <f t="shared" si="33"/>
        <v>0</v>
      </c>
    </row>
    <row r="2125" spans="1:15" hidden="1">
      <c r="H2125" t="s">
        <v>8903</v>
      </c>
      <c r="O2125">
        <f t="shared" si="33"/>
        <v>0</v>
      </c>
    </row>
    <row r="2126" spans="1:15" hidden="1">
      <c r="O2126">
        <f t="shared" si="33"/>
        <v>0</v>
      </c>
    </row>
    <row r="2127" spans="1:15" hidden="1">
      <c r="H2127" s="2668" t="s">
        <v>9874</v>
      </c>
      <c r="O2127">
        <f t="shared" si="33"/>
        <v>0</v>
      </c>
    </row>
    <row r="2128" spans="1:15" hidden="1">
      <c r="A2128" s="2669" t="s">
        <v>9870</v>
      </c>
      <c r="B2128" s="2669" t="s">
        <v>5169</v>
      </c>
      <c r="C2128" s="2669" t="s">
        <v>5298</v>
      </c>
      <c r="D2128" s="2669" t="s">
        <v>5299</v>
      </c>
      <c r="E2128" s="3020" t="s">
        <v>8904</v>
      </c>
      <c r="F2128" s="3020" t="s">
        <v>9875</v>
      </c>
      <c r="G2128" s="3020" t="s">
        <v>8994</v>
      </c>
      <c r="H2128" s="3020" t="s">
        <v>8995</v>
      </c>
      <c r="I2128" s="3025">
        <v>161.54</v>
      </c>
      <c r="J2128" s="3025">
        <v>0</v>
      </c>
      <c r="O2128">
        <f t="shared" si="33"/>
        <v>0</v>
      </c>
    </row>
    <row r="2129" spans="1:15" hidden="1">
      <c r="A2129" s="2669" t="s">
        <v>9870</v>
      </c>
      <c r="B2129" s="2669" t="s">
        <v>5169</v>
      </c>
      <c r="C2129" s="2669" t="s">
        <v>5298</v>
      </c>
      <c r="D2129" s="2669" t="s">
        <v>5299</v>
      </c>
      <c r="E2129" s="2669" t="s">
        <v>8904</v>
      </c>
      <c r="F2129" s="2669" t="s">
        <v>9875</v>
      </c>
      <c r="G2129" s="2669" t="s">
        <v>8784</v>
      </c>
      <c r="H2129" s="2669" t="s">
        <v>9036</v>
      </c>
      <c r="I2129" s="3025">
        <v>0</v>
      </c>
      <c r="J2129" s="3025">
        <v>161.54</v>
      </c>
      <c r="O2129">
        <f t="shared" si="33"/>
        <v>0</v>
      </c>
    </row>
    <row r="2130" spans="1:15" hidden="1">
      <c r="H2130" t="s">
        <v>8905</v>
      </c>
      <c r="O2130">
        <f t="shared" si="33"/>
        <v>0</v>
      </c>
    </row>
    <row r="2131" spans="1:15" hidden="1">
      <c r="O2131">
        <f t="shared" si="33"/>
        <v>0</v>
      </c>
    </row>
    <row r="2132" spans="1:15" hidden="1">
      <c r="H2132" s="2668" t="s">
        <v>9876</v>
      </c>
      <c r="O2132">
        <f t="shared" si="33"/>
        <v>0</v>
      </c>
    </row>
    <row r="2133" spans="1:15" hidden="1">
      <c r="A2133" s="2669" t="s">
        <v>9870</v>
      </c>
      <c r="B2133" s="2669" t="s">
        <v>5169</v>
      </c>
      <c r="C2133" s="2669" t="s">
        <v>5298</v>
      </c>
      <c r="D2133" s="2669" t="s">
        <v>5299</v>
      </c>
      <c r="E2133" s="2669" t="s">
        <v>8476</v>
      </c>
      <c r="F2133" s="2669" t="s">
        <v>9877</v>
      </c>
      <c r="G2133" s="2669" t="s">
        <v>8404</v>
      </c>
      <c r="H2133" s="2669" t="s">
        <v>8405</v>
      </c>
      <c r="I2133" s="3025">
        <v>538.62</v>
      </c>
      <c r="J2133" s="3025">
        <v>0</v>
      </c>
      <c r="O2133">
        <f t="shared" si="33"/>
        <v>1</v>
      </c>
    </row>
    <row r="2134" spans="1:15" hidden="1">
      <c r="A2134" s="2669" t="s">
        <v>9870</v>
      </c>
      <c r="B2134" s="2669" t="s">
        <v>5169</v>
      </c>
      <c r="C2134" s="2669" t="s">
        <v>5298</v>
      </c>
      <c r="D2134" s="2669" t="s">
        <v>5299</v>
      </c>
      <c r="E2134" s="2669" t="s">
        <v>8476</v>
      </c>
      <c r="F2134" s="2669" t="s">
        <v>9877</v>
      </c>
      <c r="G2134" s="2669" t="s">
        <v>8980</v>
      </c>
      <c r="H2134" s="2669" t="s">
        <v>9055</v>
      </c>
      <c r="I2134" s="3025">
        <v>0</v>
      </c>
      <c r="J2134" s="3025">
        <v>538.62</v>
      </c>
      <c r="N2134" s="1460">
        <v>1</v>
      </c>
      <c r="O2134">
        <f t="shared" si="33"/>
        <v>1</v>
      </c>
    </row>
    <row r="2135" spans="1:15" hidden="1">
      <c r="H2135" t="s">
        <v>8477</v>
      </c>
      <c r="O2135">
        <f t="shared" si="33"/>
        <v>0</v>
      </c>
    </row>
    <row r="2136" spans="1:15" hidden="1">
      <c r="O2136">
        <f t="shared" si="33"/>
        <v>0</v>
      </c>
    </row>
    <row r="2137" spans="1:15" hidden="1">
      <c r="H2137" s="2668" t="s">
        <v>9878</v>
      </c>
      <c r="O2137">
        <f t="shared" si="33"/>
        <v>0</v>
      </c>
    </row>
    <row r="2138" spans="1:15" hidden="1">
      <c r="A2138" s="2669" t="s">
        <v>9870</v>
      </c>
      <c r="B2138" s="2669" t="s">
        <v>5169</v>
      </c>
      <c r="C2138" s="2669" t="s">
        <v>5298</v>
      </c>
      <c r="D2138" s="2669" t="s">
        <v>5299</v>
      </c>
      <c r="E2138" s="2669" t="s">
        <v>8478</v>
      </c>
      <c r="F2138" s="2669" t="s">
        <v>9879</v>
      </c>
      <c r="G2138" s="2669" t="s">
        <v>8404</v>
      </c>
      <c r="H2138" s="2669" t="s">
        <v>8405</v>
      </c>
      <c r="I2138" s="3025">
        <v>538.62</v>
      </c>
      <c r="J2138" s="3025">
        <v>0</v>
      </c>
      <c r="O2138">
        <f t="shared" si="33"/>
        <v>1</v>
      </c>
    </row>
    <row r="2139" spans="1:15" hidden="1">
      <c r="A2139" s="2669" t="s">
        <v>9870</v>
      </c>
      <c r="B2139" s="2669" t="s">
        <v>5169</v>
      </c>
      <c r="C2139" s="2669" t="s">
        <v>5298</v>
      </c>
      <c r="D2139" s="2669" t="s">
        <v>5299</v>
      </c>
      <c r="E2139" s="2669" t="s">
        <v>8478</v>
      </c>
      <c r="F2139" s="2669" t="s">
        <v>9879</v>
      </c>
      <c r="G2139" s="2669" t="s">
        <v>8980</v>
      </c>
      <c r="H2139" s="2669" t="s">
        <v>9055</v>
      </c>
      <c r="I2139" s="3025">
        <v>0</v>
      </c>
      <c r="J2139" s="3025">
        <v>538.62</v>
      </c>
      <c r="N2139" s="1460">
        <v>1</v>
      </c>
      <c r="O2139">
        <f t="shared" si="33"/>
        <v>1</v>
      </c>
    </row>
    <row r="2140" spans="1:15" hidden="1">
      <c r="H2140" t="s">
        <v>8479</v>
      </c>
      <c r="O2140">
        <f t="shared" si="33"/>
        <v>0</v>
      </c>
    </row>
    <row r="2141" spans="1:15" hidden="1">
      <c r="O2141">
        <f t="shared" si="33"/>
        <v>0</v>
      </c>
    </row>
    <row r="2142" spans="1:15" hidden="1">
      <c r="H2142" s="2668" t="s">
        <v>9880</v>
      </c>
      <c r="O2142">
        <f t="shared" si="33"/>
        <v>0</v>
      </c>
    </row>
    <row r="2143" spans="1:15" hidden="1">
      <c r="A2143" s="2669" t="s">
        <v>9870</v>
      </c>
      <c r="B2143" s="2669" t="s">
        <v>5169</v>
      </c>
      <c r="C2143" s="2669" t="s">
        <v>5298</v>
      </c>
      <c r="D2143" s="2669" t="s">
        <v>5299</v>
      </c>
      <c r="E2143" s="2669" t="s">
        <v>8368</v>
      </c>
      <c r="F2143" s="2669" t="s">
        <v>9881</v>
      </c>
      <c r="G2143" s="2669" t="s">
        <v>8338</v>
      </c>
      <c r="H2143" s="2669" t="s">
        <v>8339</v>
      </c>
      <c r="I2143" s="3025">
        <v>524.92999999999995</v>
      </c>
      <c r="J2143" s="3025">
        <v>0</v>
      </c>
      <c r="O2143">
        <f t="shared" si="33"/>
        <v>1</v>
      </c>
    </row>
    <row r="2144" spans="1:15" hidden="1">
      <c r="A2144" s="2669" t="s">
        <v>9870</v>
      </c>
      <c r="B2144" s="2669" t="s">
        <v>5169</v>
      </c>
      <c r="C2144" s="2669" t="s">
        <v>5298</v>
      </c>
      <c r="D2144" s="2669" t="s">
        <v>5299</v>
      </c>
      <c r="E2144" s="2669" t="s">
        <v>8368</v>
      </c>
      <c r="F2144" s="2669" t="s">
        <v>9881</v>
      </c>
      <c r="G2144" s="2669" t="s">
        <v>8980</v>
      </c>
      <c r="H2144" s="2669" t="s">
        <v>9055</v>
      </c>
      <c r="I2144" s="3025">
        <v>0</v>
      </c>
      <c r="J2144" s="3025">
        <v>524.92999999999995</v>
      </c>
      <c r="N2144" s="1460">
        <v>1</v>
      </c>
      <c r="O2144">
        <f t="shared" si="33"/>
        <v>1</v>
      </c>
    </row>
    <row r="2145" spans="1:15" hidden="1">
      <c r="H2145" t="s">
        <v>8369</v>
      </c>
      <c r="O2145">
        <f t="shared" si="33"/>
        <v>0</v>
      </c>
    </row>
    <row r="2146" spans="1:15" hidden="1">
      <c r="O2146">
        <f t="shared" si="33"/>
        <v>0</v>
      </c>
    </row>
    <row r="2147" spans="1:15" hidden="1">
      <c r="H2147" s="2668" t="s">
        <v>9882</v>
      </c>
      <c r="O2147">
        <f t="shared" si="33"/>
        <v>0</v>
      </c>
    </row>
    <row r="2148" spans="1:15" hidden="1">
      <c r="A2148" s="2669" t="s">
        <v>9870</v>
      </c>
      <c r="B2148" s="2669" t="s">
        <v>5169</v>
      </c>
      <c r="C2148" s="2669" t="s">
        <v>5298</v>
      </c>
      <c r="D2148" s="2669" t="s">
        <v>5299</v>
      </c>
      <c r="E2148" s="2669" t="s">
        <v>8134</v>
      </c>
      <c r="F2148" s="2669" t="s">
        <v>9883</v>
      </c>
      <c r="G2148" s="2669" t="s">
        <v>8072</v>
      </c>
      <c r="H2148" s="2669" t="s">
        <v>8073</v>
      </c>
      <c r="I2148" s="3025">
        <v>1266.5</v>
      </c>
      <c r="J2148" s="3025">
        <v>0</v>
      </c>
      <c r="O2148">
        <f t="shared" si="33"/>
        <v>1</v>
      </c>
    </row>
    <row r="2149" spans="1:15" hidden="1">
      <c r="A2149" s="2669" t="s">
        <v>9870</v>
      </c>
      <c r="B2149" s="2669" t="s">
        <v>5169</v>
      </c>
      <c r="C2149" s="2669" t="s">
        <v>5298</v>
      </c>
      <c r="D2149" s="2669" t="s">
        <v>5299</v>
      </c>
      <c r="E2149" s="2669" t="s">
        <v>8134</v>
      </c>
      <c r="F2149" s="2669" t="s">
        <v>9883</v>
      </c>
      <c r="G2149" s="2669" t="s">
        <v>8980</v>
      </c>
      <c r="H2149" s="2669" t="s">
        <v>9055</v>
      </c>
      <c r="I2149" s="3025">
        <v>0</v>
      </c>
      <c r="J2149" s="3025">
        <v>1266.5</v>
      </c>
      <c r="N2149" s="1460">
        <v>1</v>
      </c>
      <c r="O2149">
        <f t="shared" si="33"/>
        <v>1</v>
      </c>
    </row>
    <row r="2150" spans="1:15" hidden="1">
      <c r="H2150" t="s">
        <v>8135</v>
      </c>
      <c r="O2150">
        <f t="shared" si="33"/>
        <v>0</v>
      </c>
    </row>
    <row r="2151" spans="1:15" hidden="1">
      <c r="O2151">
        <f t="shared" si="33"/>
        <v>0</v>
      </c>
    </row>
    <row r="2152" spans="1:15" hidden="1">
      <c r="H2152" s="2668" t="s">
        <v>9884</v>
      </c>
      <c r="O2152">
        <f t="shared" si="33"/>
        <v>0</v>
      </c>
    </row>
    <row r="2153" spans="1:15" hidden="1">
      <c r="A2153" s="2669" t="s">
        <v>9870</v>
      </c>
      <c r="B2153" s="2669" t="s">
        <v>5169</v>
      </c>
      <c r="C2153" s="2669" t="s">
        <v>5298</v>
      </c>
      <c r="D2153" s="2669" t="s">
        <v>5299</v>
      </c>
      <c r="E2153" s="2669" t="s">
        <v>8180</v>
      </c>
      <c r="F2153" s="2669" t="s">
        <v>9885</v>
      </c>
      <c r="G2153" s="2669" t="s">
        <v>8168</v>
      </c>
      <c r="H2153" s="2669" t="s">
        <v>8169</v>
      </c>
      <c r="I2153" s="3025">
        <v>2220</v>
      </c>
      <c r="J2153" s="3025">
        <v>0</v>
      </c>
      <c r="O2153">
        <f t="shared" si="33"/>
        <v>1</v>
      </c>
    </row>
    <row r="2154" spans="1:15" hidden="1">
      <c r="A2154" s="2669" t="s">
        <v>9870</v>
      </c>
      <c r="B2154" s="2669" t="s">
        <v>5169</v>
      </c>
      <c r="C2154" s="2669" t="s">
        <v>5298</v>
      </c>
      <c r="D2154" s="2669" t="s">
        <v>5299</v>
      </c>
      <c r="E2154" s="2669" t="s">
        <v>8180</v>
      </c>
      <c r="F2154" s="2669" t="s">
        <v>9885</v>
      </c>
      <c r="G2154" s="2669" t="s">
        <v>8980</v>
      </c>
      <c r="H2154" s="2669" t="s">
        <v>9055</v>
      </c>
      <c r="I2154" s="3025">
        <v>0</v>
      </c>
      <c r="J2154" s="3025">
        <v>2220</v>
      </c>
      <c r="N2154" s="1460">
        <v>1</v>
      </c>
      <c r="O2154">
        <f t="shared" si="33"/>
        <v>1</v>
      </c>
    </row>
    <row r="2155" spans="1:15" hidden="1">
      <c r="H2155" t="s">
        <v>8181</v>
      </c>
      <c r="O2155">
        <f t="shared" si="33"/>
        <v>0</v>
      </c>
    </row>
    <row r="2156" spans="1:15" hidden="1">
      <c r="O2156">
        <f t="shared" si="33"/>
        <v>0</v>
      </c>
    </row>
    <row r="2157" spans="1:15" hidden="1">
      <c r="H2157" s="2668" t="s">
        <v>9886</v>
      </c>
      <c r="O2157">
        <f t="shared" si="33"/>
        <v>0</v>
      </c>
    </row>
    <row r="2158" spans="1:15" hidden="1">
      <c r="A2158" s="2669" t="s">
        <v>9870</v>
      </c>
      <c r="B2158" s="2669" t="s">
        <v>5169</v>
      </c>
      <c r="C2158" s="2669" t="s">
        <v>5298</v>
      </c>
      <c r="D2158" s="2669" t="s">
        <v>5299</v>
      </c>
      <c r="E2158" s="2669" t="s">
        <v>8220</v>
      </c>
      <c r="F2158" s="2669" t="s">
        <v>9887</v>
      </c>
      <c r="G2158" s="2669" t="s">
        <v>8208</v>
      </c>
      <c r="H2158" s="2669" t="s">
        <v>8209</v>
      </c>
      <c r="I2158" s="3025">
        <v>1591</v>
      </c>
      <c r="J2158" s="3025">
        <v>0</v>
      </c>
      <c r="O2158">
        <f t="shared" si="33"/>
        <v>1</v>
      </c>
    </row>
    <row r="2159" spans="1:15" hidden="1">
      <c r="A2159" s="2669" t="s">
        <v>9870</v>
      </c>
      <c r="B2159" s="2669" t="s">
        <v>5169</v>
      </c>
      <c r="C2159" s="2669" t="s">
        <v>5298</v>
      </c>
      <c r="D2159" s="2669" t="s">
        <v>5299</v>
      </c>
      <c r="E2159" s="2669" t="s">
        <v>8220</v>
      </c>
      <c r="F2159" s="2669" t="s">
        <v>9887</v>
      </c>
      <c r="G2159" s="2669" t="s">
        <v>8980</v>
      </c>
      <c r="H2159" s="2669" t="s">
        <v>9055</v>
      </c>
      <c r="I2159" s="3025">
        <v>0</v>
      </c>
      <c r="J2159" s="3025">
        <v>1591</v>
      </c>
      <c r="N2159" s="1460">
        <v>1</v>
      </c>
      <c r="O2159">
        <f t="shared" si="33"/>
        <v>1</v>
      </c>
    </row>
    <row r="2160" spans="1:15" hidden="1">
      <c r="H2160" t="s">
        <v>8221</v>
      </c>
      <c r="O2160">
        <f t="shared" si="33"/>
        <v>0</v>
      </c>
    </row>
    <row r="2161" spans="1:15" hidden="1">
      <c r="O2161">
        <f t="shared" si="33"/>
        <v>0</v>
      </c>
    </row>
    <row r="2162" spans="1:15" hidden="1">
      <c r="H2162" s="2668" t="s">
        <v>9888</v>
      </c>
      <c r="O2162">
        <f t="shared" si="33"/>
        <v>0</v>
      </c>
    </row>
    <row r="2163" spans="1:15" hidden="1">
      <c r="A2163" s="2669" t="s">
        <v>9870</v>
      </c>
      <c r="B2163" s="2669" t="s">
        <v>5169</v>
      </c>
      <c r="C2163" s="2669" t="s">
        <v>5298</v>
      </c>
      <c r="D2163" s="2669" t="s">
        <v>5299</v>
      </c>
      <c r="E2163" s="2669" t="s">
        <v>8561</v>
      </c>
      <c r="F2163" s="2669" t="s">
        <v>9889</v>
      </c>
      <c r="G2163" s="2669" t="s">
        <v>8512</v>
      </c>
      <c r="H2163" s="2669" t="s">
        <v>8513</v>
      </c>
      <c r="I2163" s="3025">
        <v>634</v>
      </c>
      <c r="J2163" s="3025">
        <v>0</v>
      </c>
      <c r="O2163">
        <f t="shared" si="33"/>
        <v>1</v>
      </c>
    </row>
    <row r="2164" spans="1:15" hidden="1">
      <c r="A2164" s="2669" t="s">
        <v>9870</v>
      </c>
      <c r="B2164" s="2669" t="s">
        <v>5169</v>
      </c>
      <c r="C2164" s="2669" t="s">
        <v>5298</v>
      </c>
      <c r="D2164" s="2669" t="s">
        <v>5299</v>
      </c>
      <c r="E2164" s="2669" t="s">
        <v>8561</v>
      </c>
      <c r="F2164" s="2669" t="s">
        <v>9889</v>
      </c>
      <c r="G2164" s="2669" t="s">
        <v>8980</v>
      </c>
      <c r="H2164" s="2669" t="s">
        <v>9055</v>
      </c>
      <c r="I2164" s="3025">
        <v>0</v>
      </c>
      <c r="J2164" s="3025">
        <v>634</v>
      </c>
      <c r="N2164" s="1460">
        <v>1</v>
      </c>
      <c r="O2164">
        <f t="shared" si="33"/>
        <v>1</v>
      </c>
    </row>
    <row r="2165" spans="1:15" hidden="1">
      <c r="H2165" t="s">
        <v>8562</v>
      </c>
      <c r="O2165">
        <f t="shared" si="33"/>
        <v>0</v>
      </c>
    </row>
    <row r="2166" spans="1:15" hidden="1">
      <c r="O2166">
        <f t="shared" si="33"/>
        <v>0</v>
      </c>
    </row>
    <row r="2167" spans="1:15" hidden="1">
      <c r="H2167" s="2668" t="s">
        <v>9890</v>
      </c>
      <c r="O2167">
        <f t="shared" si="33"/>
        <v>0</v>
      </c>
    </row>
    <row r="2168" spans="1:15" hidden="1">
      <c r="A2168" s="2669" t="s">
        <v>9870</v>
      </c>
      <c r="B2168" s="2669" t="s">
        <v>5169</v>
      </c>
      <c r="C2168" s="2669" t="s">
        <v>5298</v>
      </c>
      <c r="D2168" s="2669" t="s">
        <v>5299</v>
      </c>
      <c r="E2168" s="2669" t="s">
        <v>8370</v>
      </c>
      <c r="F2168" s="2669" t="s">
        <v>9891</v>
      </c>
      <c r="G2168" s="2669" t="s">
        <v>8338</v>
      </c>
      <c r="H2168" s="2669" t="s">
        <v>8339</v>
      </c>
      <c r="I2168" s="3025">
        <v>524.92999999999995</v>
      </c>
      <c r="J2168" s="3025">
        <v>0</v>
      </c>
      <c r="O2168">
        <f t="shared" si="33"/>
        <v>1</v>
      </c>
    </row>
    <row r="2169" spans="1:15" hidden="1">
      <c r="A2169" s="2669" t="s">
        <v>9870</v>
      </c>
      <c r="B2169" s="2669" t="s">
        <v>5169</v>
      </c>
      <c r="C2169" s="2669" t="s">
        <v>5298</v>
      </c>
      <c r="D2169" s="2669" t="s">
        <v>5299</v>
      </c>
      <c r="E2169" s="2669" t="s">
        <v>8370</v>
      </c>
      <c r="F2169" s="2669" t="s">
        <v>9891</v>
      </c>
      <c r="G2169" s="2669" t="s">
        <v>8980</v>
      </c>
      <c r="H2169" s="2669" t="s">
        <v>9055</v>
      </c>
      <c r="I2169" s="3025">
        <v>0</v>
      </c>
      <c r="J2169" s="3025">
        <v>524.92999999999995</v>
      </c>
      <c r="N2169" s="1460">
        <v>1</v>
      </c>
      <c r="O2169">
        <f t="shared" si="33"/>
        <v>1</v>
      </c>
    </row>
    <row r="2170" spans="1:15" hidden="1">
      <c r="H2170" t="s">
        <v>8371</v>
      </c>
      <c r="O2170">
        <f t="shared" si="33"/>
        <v>0</v>
      </c>
    </row>
    <row r="2171" spans="1:15" hidden="1">
      <c r="O2171">
        <f t="shared" si="33"/>
        <v>0</v>
      </c>
    </row>
    <row r="2172" spans="1:15" hidden="1">
      <c r="H2172" s="2668" t="s">
        <v>9892</v>
      </c>
      <c r="O2172">
        <f t="shared" si="33"/>
        <v>0</v>
      </c>
    </row>
    <row r="2173" spans="1:15" hidden="1">
      <c r="A2173" s="2669" t="s">
        <v>9870</v>
      </c>
      <c r="B2173" s="2669" t="s">
        <v>5169</v>
      </c>
      <c r="C2173" s="2669" t="s">
        <v>5298</v>
      </c>
      <c r="D2173" s="2669" t="s">
        <v>5299</v>
      </c>
      <c r="E2173" s="2669" t="s">
        <v>8048</v>
      </c>
      <c r="F2173" s="2669" t="s">
        <v>9893</v>
      </c>
      <c r="G2173" s="2669" t="s">
        <v>8010</v>
      </c>
      <c r="H2173" s="2669" t="s">
        <v>8011</v>
      </c>
      <c r="I2173" s="3025">
        <v>185</v>
      </c>
      <c r="J2173" s="3025">
        <v>0</v>
      </c>
      <c r="O2173">
        <f t="shared" si="33"/>
        <v>1</v>
      </c>
    </row>
    <row r="2174" spans="1:15" hidden="1">
      <c r="A2174" s="2669" t="s">
        <v>9870</v>
      </c>
      <c r="B2174" s="2669" t="s">
        <v>5169</v>
      </c>
      <c r="C2174" s="2669" t="s">
        <v>5298</v>
      </c>
      <c r="D2174" s="2669" t="s">
        <v>5299</v>
      </c>
      <c r="E2174" s="2669" t="s">
        <v>8048</v>
      </c>
      <c r="F2174" s="2669" t="s">
        <v>9893</v>
      </c>
      <c r="G2174" s="2669" t="s">
        <v>8980</v>
      </c>
      <c r="H2174" s="2669" t="s">
        <v>9055</v>
      </c>
      <c r="I2174" s="3025">
        <v>0</v>
      </c>
      <c r="J2174" s="3025">
        <v>185</v>
      </c>
      <c r="N2174" s="1460">
        <v>1</v>
      </c>
      <c r="O2174">
        <f t="shared" si="33"/>
        <v>1</v>
      </c>
    </row>
    <row r="2175" spans="1:15" hidden="1">
      <c r="H2175" t="s">
        <v>8049</v>
      </c>
      <c r="O2175">
        <f t="shared" si="33"/>
        <v>0</v>
      </c>
    </row>
    <row r="2176" spans="1:15" hidden="1">
      <c r="O2176">
        <f t="shared" si="33"/>
        <v>0</v>
      </c>
    </row>
    <row r="2177" spans="1:15" hidden="1">
      <c r="H2177" s="2668" t="s">
        <v>9894</v>
      </c>
      <c r="O2177">
        <f t="shared" ref="O2177:O2240" si="34">SUMIF(E:E,E2177,N:N)</f>
        <v>0</v>
      </c>
    </row>
    <row r="2178" spans="1:15" hidden="1">
      <c r="A2178" s="2669" t="s">
        <v>9870</v>
      </c>
      <c r="B2178" s="2669" t="s">
        <v>5169</v>
      </c>
      <c r="C2178" s="2669" t="s">
        <v>5298</v>
      </c>
      <c r="D2178" s="2669" t="s">
        <v>5299</v>
      </c>
      <c r="E2178" s="2669" t="s">
        <v>8136</v>
      </c>
      <c r="F2178" s="2669" t="s">
        <v>9895</v>
      </c>
      <c r="G2178" s="2669" t="s">
        <v>8072</v>
      </c>
      <c r="H2178" s="2669" t="s">
        <v>8073</v>
      </c>
      <c r="I2178" s="3025">
        <v>1564</v>
      </c>
      <c r="J2178" s="3025">
        <v>0</v>
      </c>
      <c r="O2178">
        <f t="shared" si="34"/>
        <v>1</v>
      </c>
    </row>
    <row r="2179" spans="1:15" hidden="1">
      <c r="A2179" s="2669" t="s">
        <v>9870</v>
      </c>
      <c r="B2179" s="2669" t="s">
        <v>5169</v>
      </c>
      <c r="C2179" s="2669" t="s">
        <v>5298</v>
      </c>
      <c r="D2179" s="2669" t="s">
        <v>5299</v>
      </c>
      <c r="E2179" s="2669" t="s">
        <v>8136</v>
      </c>
      <c r="F2179" s="2669" t="s">
        <v>9895</v>
      </c>
      <c r="G2179" s="2669" t="s">
        <v>8980</v>
      </c>
      <c r="H2179" s="2669" t="s">
        <v>9055</v>
      </c>
      <c r="I2179" s="3025">
        <v>0</v>
      </c>
      <c r="J2179" s="3025">
        <v>1564</v>
      </c>
      <c r="N2179" s="1460">
        <v>1</v>
      </c>
      <c r="O2179">
        <f t="shared" si="34"/>
        <v>1</v>
      </c>
    </row>
    <row r="2180" spans="1:15" hidden="1">
      <c r="H2180" t="s">
        <v>8137</v>
      </c>
      <c r="O2180">
        <f t="shared" si="34"/>
        <v>0</v>
      </c>
    </row>
    <row r="2181" spans="1:15" hidden="1">
      <c r="O2181">
        <f t="shared" si="34"/>
        <v>0</v>
      </c>
    </row>
    <row r="2182" spans="1:15" hidden="1">
      <c r="H2182" s="2668" t="s">
        <v>9896</v>
      </c>
      <c r="O2182">
        <f t="shared" si="34"/>
        <v>0</v>
      </c>
    </row>
    <row r="2183" spans="1:15" hidden="1">
      <c r="A2183" s="2669" t="s">
        <v>9870</v>
      </c>
      <c r="B2183" s="2669" t="s">
        <v>5169</v>
      </c>
      <c r="C2183" s="2669" t="s">
        <v>5298</v>
      </c>
      <c r="D2183" s="2669" t="s">
        <v>5299</v>
      </c>
      <c r="E2183" s="2669" t="s">
        <v>8182</v>
      </c>
      <c r="F2183" s="2669" t="s">
        <v>9897</v>
      </c>
      <c r="G2183" s="2669" t="s">
        <v>8168</v>
      </c>
      <c r="H2183" s="2669" t="s">
        <v>8169</v>
      </c>
      <c r="I2183" s="3025">
        <v>1498</v>
      </c>
      <c r="J2183" s="3025">
        <v>0</v>
      </c>
      <c r="O2183">
        <f t="shared" si="34"/>
        <v>1</v>
      </c>
    </row>
    <row r="2184" spans="1:15" hidden="1">
      <c r="A2184" s="2669" t="s">
        <v>9870</v>
      </c>
      <c r="B2184" s="2669" t="s">
        <v>5169</v>
      </c>
      <c r="C2184" s="2669" t="s">
        <v>5298</v>
      </c>
      <c r="D2184" s="2669" t="s">
        <v>5299</v>
      </c>
      <c r="E2184" s="2669" t="s">
        <v>8182</v>
      </c>
      <c r="F2184" s="2669" t="s">
        <v>9897</v>
      </c>
      <c r="G2184" s="2669" t="s">
        <v>8980</v>
      </c>
      <c r="H2184" s="2669" t="s">
        <v>9055</v>
      </c>
      <c r="I2184" s="3025">
        <v>0</v>
      </c>
      <c r="J2184" s="3025">
        <v>1498</v>
      </c>
      <c r="N2184" s="1460">
        <v>1</v>
      </c>
      <c r="O2184">
        <f t="shared" si="34"/>
        <v>1</v>
      </c>
    </row>
    <row r="2185" spans="1:15" hidden="1">
      <c r="H2185" t="s">
        <v>8183</v>
      </c>
      <c r="O2185">
        <f t="shared" si="34"/>
        <v>0</v>
      </c>
    </row>
    <row r="2186" spans="1:15" hidden="1">
      <c r="O2186">
        <f t="shared" si="34"/>
        <v>0</v>
      </c>
    </row>
    <row r="2187" spans="1:15" hidden="1">
      <c r="H2187" s="2668" t="s">
        <v>9898</v>
      </c>
      <c r="O2187">
        <f t="shared" si="34"/>
        <v>0</v>
      </c>
    </row>
    <row r="2188" spans="1:15" hidden="1">
      <c r="A2188" s="2669" t="s">
        <v>9870</v>
      </c>
      <c r="B2188" s="2669" t="s">
        <v>5169</v>
      </c>
      <c r="C2188" s="2669" t="s">
        <v>5298</v>
      </c>
      <c r="D2188" s="2669" t="s">
        <v>5299</v>
      </c>
      <c r="E2188" s="2669" t="s">
        <v>8222</v>
      </c>
      <c r="F2188" s="2669" t="s">
        <v>9899</v>
      </c>
      <c r="G2188" s="2669" t="s">
        <v>8208</v>
      </c>
      <c r="H2188" s="2669" t="s">
        <v>8209</v>
      </c>
      <c r="I2188" s="3025">
        <v>1480</v>
      </c>
      <c r="J2188" s="3025">
        <v>0</v>
      </c>
      <c r="O2188">
        <f t="shared" si="34"/>
        <v>1</v>
      </c>
    </row>
    <row r="2189" spans="1:15" hidden="1">
      <c r="A2189" s="2669" t="s">
        <v>9870</v>
      </c>
      <c r="B2189" s="2669" t="s">
        <v>5169</v>
      </c>
      <c r="C2189" s="2669" t="s">
        <v>5298</v>
      </c>
      <c r="D2189" s="2669" t="s">
        <v>5299</v>
      </c>
      <c r="E2189" s="2669" t="s">
        <v>8222</v>
      </c>
      <c r="F2189" s="2669" t="s">
        <v>9899</v>
      </c>
      <c r="G2189" s="2669" t="s">
        <v>8980</v>
      </c>
      <c r="H2189" s="2669" t="s">
        <v>9055</v>
      </c>
      <c r="I2189" s="3025">
        <v>0</v>
      </c>
      <c r="J2189" s="3025">
        <v>1480</v>
      </c>
      <c r="N2189" s="1460">
        <v>1</v>
      </c>
      <c r="O2189">
        <f t="shared" si="34"/>
        <v>1</v>
      </c>
    </row>
    <row r="2190" spans="1:15" hidden="1">
      <c r="H2190" t="s">
        <v>8223</v>
      </c>
      <c r="O2190">
        <f t="shared" si="34"/>
        <v>0</v>
      </c>
    </row>
    <row r="2191" spans="1:15" hidden="1">
      <c r="O2191">
        <f t="shared" si="34"/>
        <v>0</v>
      </c>
    </row>
    <row r="2192" spans="1:15" hidden="1">
      <c r="H2192" s="2668" t="s">
        <v>9900</v>
      </c>
      <c r="O2192">
        <f t="shared" si="34"/>
        <v>0</v>
      </c>
    </row>
    <row r="2193" spans="1:15" hidden="1">
      <c r="A2193" s="2669" t="s">
        <v>9870</v>
      </c>
      <c r="B2193" s="2669" t="s">
        <v>5169</v>
      </c>
      <c r="C2193" s="2669" t="s">
        <v>5298</v>
      </c>
      <c r="D2193" s="2669" t="s">
        <v>5299</v>
      </c>
      <c r="E2193" s="2669" t="s">
        <v>8563</v>
      </c>
      <c r="F2193" s="2669" t="s">
        <v>9901</v>
      </c>
      <c r="G2193" s="2669" t="s">
        <v>8512</v>
      </c>
      <c r="H2193" s="2669" t="s">
        <v>8513</v>
      </c>
      <c r="I2193" s="3025">
        <v>801.1</v>
      </c>
      <c r="J2193" s="3025">
        <v>0</v>
      </c>
      <c r="O2193">
        <f t="shared" si="34"/>
        <v>1</v>
      </c>
    </row>
    <row r="2194" spans="1:15" hidden="1">
      <c r="A2194" s="2669" t="s">
        <v>9870</v>
      </c>
      <c r="B2194" s="2669" t="s">
        <v>5169</v>
      </c>
      <c r="C2194" s="2669" t="s">
        <v>5298</v>
      </c>
      <c r="D2194" s="2669" t="s">
        <v>5299</v>
      </c>
      <c r="E2194" s="2669" t="s">
        <v>8563</v>
      </c>
      <c r="F2194" s="2669" t="s">
        <v>9901</v>
      </c>
      <c r="G2194" s="2669" t="s">
        <v>8980</v>
      </c>
      <c r="H2194" s="2669" t="s">
        <v>9055</v>
      </c>
      <c r="I2194" s="3025">
        <v>0</v>
      </c>
      <c r="J2194" s="3025">
        <v>801.1</v>
      </c>
      <c r="N2194" s="1460">
        <v>1</v>
      </c>
      <c r="O2194">
        <f t="shared" si="34"/>
        <v>1</v>
      </c>
    </row>
    <row r="2195" spans="1:15" hidden="1">
      <c r="H2195" t="s">
        <v>8564</v>
      </c>
      <c r="O2195">
        <f t="shared" si="34"/>
        <v>0</v>
      </c>
    </row>
    <row r="2196" spans="1:15" hidden="1">
      <c r="O2196">
        <f t="shared" si="34"/>
        <v>0</v>
      </c>
    </row>
    <row r="2197" spans="1:15" hidden="1">
      <c r="H2197" s="2668" t="s">
        <v>9902</v>
      </c>
      <c r="O2197">
        <f t="shared" si="34"/>
        <v>0</v>
      </c>
    </row>
    <row r="2198" spans="1:15" hidden="1">
      <c r="A2198" s="2669" t="s">
        <v>9870</v>
      </c>
      <c r="B2198" s="2669" t="s">
        <v>5169</v>
      </c>
      <c r="C2198" s="2669" t="s">
        <v>5298</v>
      </c>
      <c r="D2198" s="2669" t="s">
        <v>5299</v>
      </c>
      <c r="E2198" s="2669" t="s">
        <v>7834</v>
      </c>
      <c r="F2198" s="2669" t="s">
        <v>9903</v>
      </c>
      <c r="G2198" s="2669" t="s">
        <v>5323</v>
      </c>
      <c r="H2198" s="2669" t="s">
        <v>4988</v>
      </c>
      <c r="I2198" s="3025">
        <v>480</v>
      </c>
      <c r="J2198" s="3025">
        <v>0</v>
      </c>
      <c r="O2198">
        <f t="shared" si="34"/>
        <v>1</v>
      </c>
    </row>
    <row r="2199" spans="1:15" hidden="1">
      <c r="A2199" s="2669" t="s">
        <v>9870</v>
      </c>
      <c r="B2199" s="2669" t="s">
        <v>5169</v>
      </c>
      <c r="C2199" s="2669" t="s">
        <v>5298</v>
      </c>
      <c r="D2199" s="2669" t="s">
        <v>5299</v>
      </c>
      <c r="E2199" s="2669" t="s">
        <v>7834</v>
      </c>
      <c r="F2199" s="2669" t="s">
        <v>9903</v>
      </c>
      <c r="G2199" s="2669" t="s">
        <v>8980</v>
      </c>
      <c r="H2199" s="2669" t="s">
        <v>9055</v>
      </c>
      <c r="I2199" s="3025">
        <v>0</v>
      </c>
      <c r="J2199" s="3025">
        <v>480</v>
      </c>
      <c r="N2199" s="1460">
        <v>1</v>
      </c>
      <c r="O2199">
        <f t="shared" si="34"/>
        <v>1</v>
      </c>
    </row>
    <row r="2200" spans="1:15" hidden="1">
      <c r="H2200" t="s">
        <v>7835</v>
      </c>
      <c r="O2200">
        <f t="shared" si="34"/>
        <v>0</v>
      </c>
    </row>
    <row r="2201" spans="1:15" hidden="1">
      <c r="O2201">
        <f t="shared" si="34"/>
        <v>0</v>
      </c>
    </row>
    <row r="2202" spans="1:15" hidden="1">
      <c r="H2202" s="2668" t="s">
        <v>9904</v>
      </c>
      <c r="O2202">
        <f t="shared" si="34"/>
        <v>0</v>
      </c>
    </row>
    <row r="2203" spans="1:15" hidden="1">
      <c r="A2203" s="2669" t="s">
        <v>9870</v>
      </c>
      <c r="B2203" s="2669" t="s">
        <v>5169</v>
      </c>
      <c r="C2203" s="2669" t="s">
        <v>5298</v>
      </c>
      <c r="D2203" s="2669" t="s">
        <v>5299</v>
      </c>
      <c r="E2203" s="2669" t="s">
        <v>7832</v>
      </c>
      <c r="F2203" s="2669" t="s">
        <v>9905</v>
      </c>
      <c r="G2203" s="2669" t="s">
        <v>5323</v>
      </c>
      <c r="H2203" s="2669" t="s">
        <v>4988</v>
      </c>
      <c r="I2203" s="3025">
        <v>480</v>
      </c>
      <c r="J2203" s="3025">
        <v>0</v>
      </c>
      <c r="O2203">
        <f t="shared" si="34"/>
        <v>1</v>
      </c>
    </row>
    <row r="2204" spans="1:15" hidden="1">
      <c r="A2204" s="2669" t="s">
        <v>9870</v>
      </c>
      <c r="B2204" s="2669" t="s">
        <v>5169</v>
      </c>
      <c r="C2204" s="2669" t="s">
        <v>5298</v>
      </c>
      <c r="D2204" s="2669" t="s">
        <v>5299</v>
      </c>
      <c r="E2204" s="2669" t="s">
        <v>7832</v>
      </c>
      <c r="F2204" s="2669" t="s">
        <v>9905</v>
      </c>
      <c r="G2204" s="2669" t="s">
        <v>8980</v>
      </c>
      <c r="H2204" s="2669" t="s">
        <v>9055</v>
      </c>
      <c r="I2204" s="3025">
        <v>0</v>
      </c>
      <c r="J2204" s="3025">
        <v>480</v>
      </c>
      <c r="N2204" s="1460">
        <v>1</v>
      </c>
      <c r="O2204">
        <f t="shared" si="34"/>
        <v>1</v>
      </c>
    </row>
    <row r="2205" spans="1:15" hidden="1">
      <c r="H2205" t="s">
        <v>7833</v>
      </c>
      <c r="O2205">
        <f t="shared" si="34"/>
        <v>0</v>
      </c>
    </row>
    <row r="2206" spans="1:15" hidden="1">
      <c r="O2206">
        <f t="shared" si="34"/>
        <v>0</v>
      </c>
    </row>
    <row r="2207" spans="1:15" hidden="1">
      <c r="H2207" s="2668" t="s">
        <v>9906</v>
      </c>
      <c r="O2207">
        <f t="shared" si="34"/>
        <v>0</v>
      </c>
    </row>
    <row r="2208" spans="1:15" hidden="1">
      <c r="A2208" s="2669" t="s">
        <v>9870</v>
      </c>
      <c r="B2208" s="2669" t="s">
        <v>5169</v>
      </c>
      <c r="C2208" s="2669" t="s">
        <v>5298</v>
      </c>
      <c r="D2208" s="2669" t="s">
        <v>5299</v>
      </c>
      <c r="E2208" s="2669" t="s">
        <v>7978</v>
      </c>
      <c r="F2208" s="2669" t="s">
        <v>9907</v>
      </c>
      <c r="G2208" s="2669" t="s">
        <v>5347</v>
      </c>
      <c r="H2208" s="2669" t="s">
        <v>4999</v>
      </c>
      <c r="I2208" s="3025">
        <v>440.3</v>
      </c>
      <c r="J2208" s="3025">
        <v>0</v>
      </c>
      <c r="O2208">
        <f t="shared" si="34"/>
        <v>1</v>
      </c>
    </row>
    <row r="2209" spans="1:15" hidden="1">
      <c r="A2209" s="2669" t="s">
        <v>9870</v>
      </c>
      <c r="B2209" s="2669" t="s">
        <v>5169</v>
      </c>
      <c r="C2209" s="2669" t="s">
        <v>5298</v>
      </c>
      <c r="D2209" s="2669" t="s">
        <v>5299</v>
      </c>
      <c r="E2209" s="2669" t="s">
        <v>7978</v>
      </c>
      <c r="F2209" s="2669" t="s">
        <v>9907</v>
      </c>
      <c r="G2209" s="2669" t="s">
        <v>8980</v>
      </c>
      <c r="H2209" s="2669" t="s">
        <v>9055</v>
      </c>
      <c r="I2209" s="3025">
        <v>0</v>
      </c>
      <c r="J2209" s="3025">
        <v>440.3</v>
      </c>
      <c r="N2209" s="1460">
        <v>1</v>
      </c>
      <c r="O2209">
        <f t="shared" si="34"/>
        <v>1</v>
      </c>
    </row>
    <row r="2210" spans="1:15" hidden="1">
      <c r="H2210" t="s">
        <v>7979</v>
      </c>
      <c r="O2210">
        <f t="shared" si="34"/>
        <v>0</v>
      </c>
    </row>
    <row r="2211" spans="1:15" hidden="1">
      <c r="O2211">
        <f t="shared" si="34"/>
        <v>0</v>
      </c>
    </row>
    <row r="2212" spans="1:15" hidden="1">
      <c r="H2212" s="2668" t="s">
        <v>9908</v>
      </c>
      <c r="O2212">
        <f t="shared" si="34"/>
        <v>0</v>
      </c>
    </row>
    <row r="2213" spans="1:15" hidden="1">
      <c r="A2213" s="2669" t="s">
        <v>9870</v>
      </c>
      <c r="B2213" s="2669" t="s">
        <v>5169</v>
      </c>
      <c r="C2213" s="2669" t="s">
        <v>5298</v>
      </c>
      <c r="D2213" s="2669" t="s">
        <v>5299</v>
      </c>
      <c r="E2213" s="2669" t="s">
        <v>7980</v>
      </c>
      <c r="F2213" s="2669" t="s">
        <v>9909</v>
      </c>
      <c r="G2213" s="2669" t="s">
        <v>5347</v>
      </c>
      <c r="H2213" s="2669" t="s">
        <v>4999</v>
      </c>
      <c r="I2213" s="3025">
        <v>427.9</v>
      </c>
      <c r="J2213" s="3025">
        <v>0</v>
      </c>
      <c r="O2213">
        <f t="shared" si="34"/>
        <v>1</v>
      </c>
    </row>
    <row r="2214" spans="1:15" hidden="1">
      <c r="A2214" s="2669" t="s">
        <v>9870</v>
      </c>
      <c r="B2214" s="2669" t="s">
        <v>5169</v>
      </c>
      <c r="C2214" s="2669" t="s">
        <v>5298</v>
      </c>
      <c r="D2214" s="2669" t="s">
        <v>5299</v>
      </c>
      <c r="E2214" s="2669" t="s">
        <v>7980</v>
      </c>
      <c r="F2214" s="2669" t="s">
        <v>9909</v>
      </c>
      <c r="G2214" s="2669" t="s">
        <v>8980</v>
      </c>
      <c r="H2214" s="2669" t="s">
        <v>9055</v>
      </c>
      <c r="I2214" s="3025">
        <v>0</v>
      </c>
      <c r="J2214" s="3025">
        <v>427.9</v>
      </c>
      <c r="N2214" s="1460">
        <v>1</v>
      </c>
      <c r="O2214">
        <f t="shared" si="34"/>
        <v>1</v>
      </c>
    </row>
    <row r="2215" spans="1:15" hidden="1">
      <c r="H2215" t="s">
        <v>7981</v>
      </c>
      <c r="O2215">
        <f t="shared" si="34"/>
        <v>0</v>
      </c>
    </row>
    <row r="2216" spans="1:15" hidden="1">
      <c r="O2216">
        <f t="shared" si="34"/>
        <v>0</v>
      </c>
    </row>
    <row r="2217" spans="1:15" hidden="1">
      <c r="H2217" s="2668" t="s">
        <v>9910</v>
      </c>
      <c r="O2217">
        <f t="shared" si="34"/>
        <v>0</v>
      </c>
    </row>
    <row r="2218" spans="1:15" hidden="1">
      <c r="A2218" s="2669" t="s">
        <v>9870</v>
      </c>
      <c r="B2218" s="2669" t="s">
        <v>5071</v>
      </c>
      <c r="C2218" s="2669" t="s">
        <v>9011</v>
      </c>
      <c r="D2218" s="2669" t="s">
        <v>5071</v>
      </c>
      <c r="E2218" s="2669" t="s">
        <v>7296</v>
      </c>
      <c r="F2218" s="2669" t="s">
        <v>9911</v>
      </c>
      <c r="G2218" s="2669" t="s">
        <v>5311</v>
      </c>
      <c r="H2218" s="2669" t="s">
        <v>5015</v>
      </c>
      <c r="I2218" s="3025">
        <v>1796.58</v>
      </c>
      <c r="J2218" s="3025">
        <v>0</v>
      </c>
      <c r="O2218">
        <f t="shared" si="34"/>
        <v>0</v>
      </c>
    </row>
    <row r="2219" spans="1:15" hidden="1">
      <c r="A2219" s="2669" t="s">
        <v>9870</v>
      </c>
      <c r="B2219" s="2669" t="s">
        <v>5071</v>
      </c>
      <c r="C2219" s="2669" t="s">
        <v>9011</v>
      </c>
      <c r="D2219" s="2669" t="s">
        <v>5071</v>
      </c>
      <c r="E2219" s="2669" t="s">
        <v>7296</v>
      </c>
      <c r="F2219" s="2669" t="s">
        <v>9911</v>
      </c>
      <c r="G2219" s="2669" t="s">
        <v>5297</v>
      </c>
      <c r="H2219" s="2669" t="s">
        <v>5075</v>
      </c>
      <c r="I2219" s="3025">
        <v>0</v>
      </c>
      <c r="J2219" s="3025">
        <v>1796.58</v>
      </c>
      <c r="O2219">
        <f t="shared" si="34"/>
        <v>0</v>
      </c>
    </row>
    <row r="2220" spans="1:15" hidden="1">
      <c r="H2220" t="s">
        <v>7297</v>
      </c>
      <c r="O2220">
        <f t="shared" si="34"/>
        <v>0</v>
      </c>
    </row>
    <row r="2221" spans="1:15" hidden="1">
      <c r="O2221">
        <f t="shared" si="34"/>
        <v>0</v>
      </c>
    </row>
    <row r="2222" spans="1:15" hidden="1">
      <c r="H2222" s="2668" t="s">
        <v>9912</v>
      </c>
      <c r="O2222">
        <f t="shared" si="34"/>
        <v>0</v>
      </c>
    </row>
    <row r="2223" spans="1:15" hidden="1">
      <c r="A2223" s="2669" t="s">
        <v>9870</v>
      </c>
      <c r="B2223" s="2669" t="s">
        <v>5071</v>
      </c>
      <c r="C2223" s="2669" t="s">
        <v>9011</v>
      </c>
      <c r="D2223" s="2669" t="s">
        <v>5071</v>
      </c>
      <c r="E2223" s="2669" t="s">
        <v>7298</v>
      </c>
      <c r="F2223" s="2669" t="s">
        <v>9913</v>
      </c>
      <c r="G2223" s="2669" t="s">
        <v>5311</v>
      </c>
      <c r="H2223" s="2669" t="s">
        <v>5015</v>
      </c>
      <c r="I2223" s="3025">
        <v>225.06</v>
      </c>
      <c r="J2223" s="3025">
        <v>0</v>
      </c>
      <c r="O2223">
        <f t="shared" si="34"/>
        <v>0</v>
      </c>
    </row>
    <row r="2224" spans="1:15" hidden="1">
      <c r="A2224" s="2669" t="s">
        <v>9870</v>
      </c>
      <c r="B2224" s="2669" t="s">
        <v>5071</v>
      </c>
      <c r="C2224" s="2669" t="s">
        <v>9011</v>
      </c>
      <c r="D2224" s="2669" t="s">
        <v>5071</v>
      </c>
      <c r="E2224" s="2669" t="s">
        <v>7298</v>
      </c>
      <c r="F2224" s="2669" t="s">
        <v>9913</v>
      </c>
      <c r="G2224" s="2669" t="s">
        <v>5297</v>
      </c>
      <c r="H2224" s="2669" t="s">
        <v>5075</v>
      </c>
      <c r="I2224" s="3025">
        <v>0</v>
      </c>
      <c r="J2224" s="3025">
        <v>225.06</v>
      </c>
      <c r="O2224">
        <f t="shared" si="34"/>
        <v>0</v>
      </c>
    </row>
    <row r="2225" spans="1:15" hidden="1">
      <c r="H2225" t="s">
        <v>7297</v>
      </c>
      <c r="O2225">
        <f t="shared" si="34"/>
        <v>0</v>
      </c>
    </row>
    <row r="2226" spans="1:15" hidden="1">
      <c r="O2226">
        <f t="shared" si="34"/>
        <v>0</v>
      </c>
    </row>
    <row r="2227" spans="1:15" hidden="1">
      <c r="H2227" s="2668" t="s">
        <v>9914</v>
      </c>
      <c r="O2227">
        <f t="shared" si="34"/>
        <v>0</v>
      </c>
    </row>
    <row r="2228" spans="1:15" hidden="1">
      <c r="A2228" s="2669" t="s">
        <v>9870</v>
      </c>
      <c r="B2228" s="2669" t="s">
        <v>5071</v>
      </c>
      <c r="C2228" s="2669" t="s">
        <v>9011</v>
      </c>
      <c r="D2228" s="2669" t="s">
        <v>5071</v>
      </c>
      <c r="E2228" s="2669" t="s">
        <v>7299</v>
      </c>
      <c r="F2228" s="2669" t="s">
        <v>9915</v>
      </c>
      <c r="G2228" s="2669" t="s">
        <v>5311</v>
      </c>
      <c r="H2228" s="2669" t="s">
        <v>5015</v>
      </c>
      <c r="I2228" s="3025">
        <v>6167</v>
      </c>
      <c r="J2228" s="3025">
        <v>0</v>
      </c>
      <c r="O2228">
        <f t="shared" si="34"/>
        <v>0</v>
      </c>
    </row>
    <row r="2229" spans="1:15" hidden="1">
      <c r="A2229" s="2669" t="s">
        <v>9870</v>
      </c>
      <c r="B2229" s="2669" t="s">
        <v>5071</v>
      </c>
      <c r="C2229" s="2669" t="s">
        <v>9011</v>
      </c>
      <c r="D2229" s="2669" t="s">
        <v>5071</v>
      </c>
      <c r="E2229" s="2669" t="s">
        <v>7299</v>
      </c>
      <c r="F2229" s="2669" t="s">
        <v>9915</v>
      </c>
      <c r="G2229" s="2669" t="s">
        <v>5297</v>
      </c>
      <c r="H2229" s="2669" t="s">
        <v>5075</v>
      </c>
      <c r="I2229" s="3025">
        <v>0</v>
      </c>
      <c r="J2229" s="3025">
        <v>6167</v>
      </c>
      <c r="O2229">
        <f t="shared" si="34"/>
        <v>0</v>
      </c>
    </row>
    <row r="2230" spans="1:15" hidden="1">
      <c r="H2230" t="s">
        <v>7297</v>
      </c>
      <c r="O2230">
        <f t="shared" si="34"/>
        <v>0</v>
      </c>
    </row>
    <row r="2231" spans="1:15" hidden="1">
      <c r="O2231">
        <f t="shared" si="34"/>
        <v>0</v>
      </c>
    </row>
    <row r="2232" spans="1:15" hidden="1">
      <c r="H2232" s="2668" t="s">
        <v>9916</v>
      </c>
      <c r="O2232">
        <f t="shared" si="34"/>
        <v>0</v>
      </c>
    </row>
    <row r="2233" spans="1:15" hidden="1">
      <c r="A2233" s="2669" t="s">
        <v>9870</v>
      </c>
      <c r="B2233" s="2669" t="s">
        <v>5071</v>
      </c>
      <c r="C2233" s="2669" t="s">
        <v>9011</v>
      </c>
      <c r="D2233" s="2669" t="s">
        <v>5071</v>
      </c>
      <c r="E2233" s="2669" t="s">
        <v>7300</v>
      </c>
      <c r="F2233" s="2669" t="s">
        <v>9917</v>
      </c>
      <c r="G2233" s="2669" t="s">
        <v>5311</v>
      </c>
      <c r="H2233" s="2669" t="s">
        <v>5015</v>
      </c>
      <c r="I2233" s="3025">
        <v>2867.5</v>
      </c>
      <c r="J2233" s="3025">
        <v>0</v>
      </c>
      <c r="O2233">
        <f t="shared" si="34"/>
        <v>0</v>
      </c>
    </row>
    <row r="2234" spans="1:15" hidden="1">
      <c r="A2234" s="2669" t="s">
        <v>9870</v>
      </c>
      <c r="B2234" s="2669" t="s">
        <v>5071</v>
      </c>
      <c r="C2234" s="2669" t="s">
        <v>9011</v>
      </c>
      <c r="D2234" s="2669" t="s">
        <v>5071</v>
      </c>
      <c r="E2234" s="2669" t="s">
        <v>7300</v>
      </c>
      <c r="F2234" s="2669" t="s">
        <v>9917</v>
      </c>
      <c r="G2234" s="2669" t="s">
        <v>5297</v>
      </c>
      <c r="H2234" s="2669" t="s">
        <v>5075</v>
      </c>
      <c r="I2234" s="3025">
        <v>0</v>
      </c>
      <c r="J2234" s="3025">
        <v>2867.5</v>
      </c>
      <c r="O2234">
        <f t="shared" si="34"/>
        <v>0</v>
      </c>
    </row>
    <row r="2235" spans="1:15" hidden="1">
      <c r="H2235" t="s">
        <v>7297</v>
      </c>
      <c r="O2235">
        <f t="shared" si="34"/>
        <v>0</v>
      </c>
    </row>
    <row r="2236" spans="1:15" hidden="1">
      <c r="O2236">
        <f t="shared" si="34"/>
        <v>0</v>
      </c>
    </row>
    <row r="2237" spans="1:15" hidden="1">
      <c r="H2237" s="2668" t="s">
        <v>9918</v>
      </c>
      <c r="O2237">
        <f t="shared" si="34"/>
        <v>0</v>
      </c>
    </row>
    <row r="2238" spans="1:15" hidden="1">
      <c r="A2238" s="2669" t="s">
        <v>9870</v>
      </c>
      <c r="B2238" s="2669"/>
      <c r="C2238" s="2669"/>
      <c r="D2238" s="2669" t="s">
        <v>5073</v>
      </c>
      <c r="E2238" s="2669" t="s">
        <v>7301</v>
      </c>
      <c r="F2238" s="2669" t="s">
        <v>9919</v>
      </c>
      <c r="G2238" s="2669" t="s">
        <v>5311</v>
      </c>
      <c r="H2238" s="2669" t="s">
        <v>5015</v>
      </c>
      <c r="I2238" s="3025">
        <v>360</v>
      </c>
      <c r="J2238" s="3025">
        <v>0</v>
      </c>
      <c r="O2238">
        <f t="shared" si="34"/>
        <v>0</v>
      </c>
    </row>
    <row r="2239" spans="1:15" hidden="1">
      <c r="A2239" s="2669" t="s">
        <v>9870</v>
      </c>
      <c r="B2239" s="2669"/>
      <c r="C2239" s="2669"/>
      <c r="D2239" s="2669" t="s">
        <v>5073</v>
      </c>
      <c r="E2239" s="2669" t="s">
        <v>7301</v>
      </c>
      <c r="F2239" s="2669" t="s">
        <v>9919</v>
      </c>
      <c r="G2239" s="2669" t="s">
        <v>5297</v>
      </c>
      <c r="H2239" s="2669" t="s">
        <v>5075</v>
      </c>
      <c r="I2239" s="3025">
        <v>0</v>
      </c>
      <c r="J2239" s="3025">
        <v>360</v>
      </c>
      <c r="O2239">
        <f t="shared" si="34"/>
        <v>0</v>
      </c>
    </row>
    <row r="2240" spans="1:15" hidden="1">
      <c r="H2240" t="s">
        <v>7302</v>
      </c>
      <c r="O2240">
        <f t="shared" si="34"/>
        <v>0</v>
      </c>
    </row>
    <row r="2241" spans="1:15" hidden="1">
      <c r="O2241">
        <f t="shared" ref="O2241:O2304" si="35">SUMIF(E:E,E2241,N:N)</f>
        <v>0</v>
      </c>
    </row>
    <row r="2242" spans="1:15" hidden="1">
      <c r="H2242" s="2668" t="s">
        <v>9920</v>
      </c>
      <c r="O2242">
        <f t="shared" si="35"/>
        <v>0</v>
      </c>
    </row>
    <row r="2243" spans="1:15" hidden="1">
      <c r="A2243" s="2669" t="s">
        <v>9870</v>
      </c>
      <c r="B2243" s="2669"/>
      <c r="C2243" s="2669"/>
      <c r="D2243" s="2669" t="s">
        <v>5073</v>
      </c>
      <c r="E2243" s="2669" t="s">
        <v>7303</v>
      </c>
      <c r="F2243" s="2669" t="s">
        <v>9921</v>
      </c>
      <c r="G2243" s="2669" t="s">
        <v>5309</v>
      </c>
      <c r="H2243" s="2669" t="s">
        <v>4947</v>
      </c>
      <c r="I2243" s="3025">
        <v>106</v>
      </c>
      <c r="J2243" s="3025">
        <v>0</v>
      </c>
      <c r="O2243">
        <f t="shared" si="35"/>
        <v>0</v>
      </c>
    </row>
    <row r="2244" spans="1:15" hidden="1">
      <c r="A2244" s="2669" t="s">
        <v>9870</v>
      </c>
      <c r="B2244" s="2669"/>
      <c r="C2244" s="2669"/>
      <c r="D2244" s="2669" t="s">
        <v>5073</v>
      </c>
      <c r="E2244" s="2669" t="s">
        <v>7303</v>
      </c>
      <c r="F2244" s="2669" t="s">
        <v>9921</v>
      </c>
      <c r="G2244" s="2669" t="s">
        <v>5297</v>
      </c>
      <c r="H2244" s="2669" t="s">
        <v>5075</v>
      </c>
      <c r="I2244" s="3025">
        <v>0</v>
      </c>
      <c r="J2244" s="3025">
        <v>106</v>
      </c>
      <c r="O2244">
        <f t="shared" si="35"/>
        <v>0</v>
      </c>
    </row>
    <row r="2245" spans="1:15" hidden="1">
      <c r="H2245" t="s">
        <v>7304</v>
      </c>
      <c r="O2245">
        <f t="shared" si="35"/>
        <v>0</v>
      </c>
    </row>
    <row r="2246" spans="1:15" hidden="1">
      <c r="O2246">
        <f t="shared" si="35"/>
        <v>0</v>
      </c>
    </row>
    <row r="2247" spans="1:15" hidden="1">
      <c r="H2247" s="2668" t="s">
        <v>9922</v>
      </c>
      <c r="O2247">
        <f t="shared" si="35"/>
        <v>0</v>
      </c>
    </row>
    <row r="2248" spans="1:15" hidden="1">
      <c r="A2248" s="2669" t="s">
        <v>9870</v>
      </c>
      <c r="B2248" s="2669"/>
      <c r="C2248" s="2669"/>
      <c r="D2248" s="2669" t="s">
        <v>5073</v>
      </c>
      <c r="E2248" s="2669" t="s">
        <v>7305</v>
      </c>
      <c r="F2248" s="2669" t="s">
        <v>9923</v>
      </c>
      <c r="G2248" s="2669" t="s">
        <v>5306</v>
      </c>
      <c r="H2248" s="2669" t="s">
        <v>4937</v>
      </c>
      <c r="I2248" s="3025">
        <v>17731.900000000001</v>
      </c>
      <c r="J2248" s="3025">
        <v>0</v>
      </c>
      <c r="O2248">
        <f t="shared" si="35"/>
        <v>0</v>
      </c>
    </row>
    <row r="2249" spans="1:15" hidden="1">
      <c r="A2249" s="2669" t="s">
        <v>9870</v>
      </c>
      <c r="B2249" s="2669"/>
      <c r="C2249" s="2669"/>
      <c r="D2249" s="2669" t="s">
        <v>5073</v>
      </c>
      <c r="E2249" s="2669" t="s">
        <v>7305</v>
      </c>
      <c r="F2249" s="2669" t="s">
        <v>9923</v>
      </c>
      <c r="G2249" s="2669" t="s">
        <v>5297</v>
      </c>
      <c r="H2249" s="2669" t="s">
        <v>5075</v>
      </c>
      <c r="I2249" s="3025">
        <v>0</v>
      </c>
      <c r="J2249" s="3025">
        <v>17731.900000000001</v>
      </c>
      <c r="O2249">
        <f t="shared" si="35"/>
        <v>0</v>
      </c>
    </row>
    <row r="2250" spans="1:15" hidden="1">
      <c r="H2250" t="s">
        <v>7306</v>
      </c>
      <c r="O2250">
        <f t="shared" si="35"/>
        <v>0</v>
      </c>
    </row>
    <row r="2251" spans="1:15" hidden="1">
      <c r="O2251">
        <f t="shared" si="35"/>
        <v>0</v>
      </c>
    </row>
    <row r="2252" spans="1:15" hidden="1">
      <c r="H2252" s="2668" t="s">
        <v>9924</v>
      </c>
      <c r="O2252">
        <f t="shared" si="35"/>
        <v>0</v>
      </c>
    </row>
    <row r="2253" spans="1:15" hidden="1">
      <c r="A2253" s="2669" t="s">
        <v>9925</v>
      </c>
      <c r="B2253" s="2669" t="s">
        <v>5169</v>
      </c>
      <c r="C2253" s="2669" t="s">
        <v>5298</v>
      </c>
      <c r="D2253" s="2669" t="s">
        <v>5299</v>
      </c>
      <c r="E2253" s="2669" t="s">
        <v>8262</v>
      </c>
      <c r="F2253" s="2669" t="s">
        <v>9926</v>
      </c>
      <c r="G2253" s="2669" t="s">
        <v>8248</v>
      </c>
      <c r="H2253" s="2669" t="s">
        <v>8249</v>
      </c>
      <c r="I2253" s="3025">
        <v>462.5</v>
      </c>
      <c r="J2253" s="3025">
        <v>0</v>
      </c>
      <c r="O2253">
        <f t="shared" si="35"/>
        <v>1</v>
      </c>
    </row>
    <row r="2254" spans="1:15" hidden="1">
      <c r="A2254" s="2669" t="s">
        <v>9925</v>
      </c>
      <c r="B2254" s="2669" t="s">
        <v>5169</v>
      </c>
      <c r="C2254" s="2669" t="s">
        <v>5298</v>
      </c>
      <c r="D2254" s="2669" t="s">
        <v>5299</v>
      </c>
      <c r="E2254" s="2669" t="s">
        <v>8262</v>
      </c>
      <c r="F2254" s="2669" t="s">
        <v>9926</v>
      </c>
      <c r="G2254" s="2669" t="s">
        <v>8980</v>
      </c>
      <c r="H2254" s="2669" t="s">
        <v>9055</v>
      </c>
      <c r="I2254" s="3025">
        <v>0</v>
      </c>
      <c r="J2254" s="3025">
        <v>462.5</v>
      </c>
      <c r="N2254" s="1460">
        <v>1</v>
      </c>
      <c r="O2254">
        <f t="shared" si="35"/>
        <v>1</v>
      </c>
    </row>
    <row r="2255" spans="1:15" hidden="1">
      <c r="H2255" t="s">
        <v>8263</v>
      </c>
      <c r="O2255">
        <f t="shared" si="35"/>
        <v>0</v>
      </c>
    </row>
    <row r="2256" spans="1:15" hidden="1">
      <c r="O2256">
        <f t="shared" si="35"/>
        <v>0</v>
      </c>
    </row>
    <row r="2257" spans="1:15" hidden="1">
      <c r="H2257" s="2668" t="s">
        <v>9927</v>
      </c>
      <c r="O2257">
        <f t="shared" si="35"/>
        <v>0</v>
      </c>
    </row>
    <row r="2258" spans="1:15" hidden="1">
      <c r="A2258" s="2669" t="s">
        <v>9928</v>
      </c>
      <c r="B2258" s="2669" t="s">
        <v>4415</v>
      </c>
      <c r="C2258" s="2669" t="s">
        <v>5059</v>
      </c>
      <c r="D2258" s="2669" t="s">
        <v>4415</v>
      </c>
      <c r="E2258" s="2669" t="s">
        <v>7294</v>
      </c>
      <c r="F2258" s="2669" t="s">
        <v>9929</v>
      </c>
      <c r="G2258" s="2669" t="s">
        <v>5308</v>
      </c>
      <c r="H2258" s="2669" t="s">
        <v>4921</v>
      </c>
      <c r="I2258" s="3025">
        <v>5.96</v>
      </c>
      <c r="J2258" s="3025">
        <v>0</v>
      </c>
      <c r="O2258">
        <f t="shared" si="35"/>
        <v>0</v>
      </c>
    </row>
    <row r="2259" spans="1:15" hidden="1">
      <c r="A2259" s="2669" t="s">
        <v>9928</v>
      </c>
      <c r="B2259" s="2669" t="s">
        <v>4415</v>
      </c>
      <c r="C2259" s="2669" t="s">
        <v>5059</v>
      </c>
      <c r="D2259" s="2669" t="s">
        <v>4415</v>
      </c>
      <c r="E2259" s="2669" t="s">
        <v>7294</v>
      </c>
      <c r="F2259" s="2669" t="s">
        <v>9929</v>
      </c>
      <c r="G2259" s="2669" t="s">
        <v>5328</v>
      </c>
      <c r="H2259" s="2669" t="s">
        <v>4994</v>
      </c>
      <c r="I2259" s="3025">
        <v>49.64</v>
      </c>
      <c r="J2259" s="3025">
        <v>0</v>
      </c>
      <c r="O2259">
        <f t="shared" si="35"/>
        <v>0</v>
      </c>
    </row>
    <row r="2260" spans="1:15" hidden="1">
      <c r="A2260" s="2669" t="s">
        <v>9928</v>
      </c>
      <c r="B2260" s="2669" t="s">
        <v>4415</v>
      </c>
      <c r="C2260" s="2669" t="s">
        <v>5059</v>
      </c>
      <c r="D2260" s="2669" t="s">
        <v>4415</v>
      </c>
      <c r="E2260" s="2669" t="s">
        <v>7294</v>
      </c>
      <c r="F2260" s="2669" t="s">
        <v>9929</v>
      </c>
      <c r="G2260" s="2669" t="s">
        <v>5303</v>
      </c>
      <c r="H2260" s="2669" t="s">
        <v>5063</v>
      </c>
      <c r="I2260" s="3025">
        <v>0</v>
      </c>
      <c r="J2260" s="3025">
        <v>0</v>
      </c>
      <c r="O2260">
        <f t="shared" si="35"/>
        <v>0</v>
      </c>
    </row>
    <row r="2261" spans="1:15" hidden="1">
      <c r="A2261" s="2669" t="s">
        <v>9928</v>
      </c>
      <c r="B2261" s="2669" t="s">
        <v>4415</v>
      </c>
      <c r="C2261" s="2669" t="s">
        <v>5059</v>
      </c>
      <c r="D2261" s="2669" t="s">
        <v>4415</v>
      </c>
      <c r="E2261" s="2669" t="s">
        <v>7294</v>
      </c>
      <c r="F2261" s="2669" t="s">
        <v>9929</v>
      </c>
      <c r="G2261" s="2669" t="s">
        <v>5297</v>
      </c>
      <c r="H2261" s="2669" t="s">
        <v>5075</v>
      </c>
      <c r="I2261" s="3025">
        <v>0</v>
      </c>
      <c r="J2261" s="3025">
        <v>55.6</v>
      </c>
      <c r="O2261">
        <f t="shared" si="35"/>
        <v>0</v>
      </c>
    </row>
    <row r="2262" spans="1:15" hidden="1">
      <c r="H2262" t="s">
        <v>7295</v>
      </c>
      <c r="O2262">
        <f t="shared" si="35"/>
        <v>0</v>
      </c>
    </row>
    <row r="2263" spans="1:15" hidden="1">
      <c r="O2263">
        <f t="shared" si="35"/>
        <v>0</v>
      </c>
    </row>
    <row r="2264" spans="1:15" hidden="1">
      <c r="H2264" s="2668" t="s">
        <v>9930</v>
      </c>
      <c r="O2264">
        <f t="shared" si="35"/>
        <v>0</v>
      </c>
    </row>
    <row r="2265" spans="1:15" hidden="1">
      <c r="A2265" s="2669" t="s">
        <v>9931</v>
      </c>
      <c r="B2265" s="2669" t="s">
        <v>4415</v>
      </c>
      <c r="C2265" s="2669" t="s">
        <v>5059</v>
      </c>
      <c r="D2265" s="2669" t="s">
        <v>4415</v>
      </c>
      <c r="E2265" s="2669" t="s">
        <v>7901</v>
      </c>
      <c r="F2265" s="2669" t="s">
        <v>9932</v>
      </c>
      <c r="G2265" s="2669" t="s">
        <v>5339</v>
      </c>
      <c r="H2265" s="2669" t="s">
        <v>4997</v>
      </c>
      <c r="I2265" s="3025">
        <v>106</v>
      </c>
      <c r="J2265" s="3025">
        <v>0</v>
      </c>
      <c r="O2265">
        <f t="shared" si="35"/>
        <v>0</v>
      </c>
    </row>
    <row r="2266" spans="1:15" hidden="1">
      <c r="A2266" s="2669" t="s">
        <v>9931</v>
      </c>
      <c r="B2266" s="2669" t="s">
        <v>4415</v>
      </c>
      <c r="C2266" s="2669" t="s">
        <v>5059</v>
      </c>
      <c r="D2266" s="2669" t="s">
        <v>4415</v>
      </c>
      <c r="E2266" s="2669" t="s">
        <v>7901</v>
      </c>
      <c r="F2266" s="2669" t="s">
        <v>9932</v>
      </c>
      <c r="G2266" s="2669" t="s">
        <v>5303</v>
      </c>
      <c r="H2266" s="2669" t="s">
        <v>5063</v>
      </c>
      <c r="I2266" s="3025">
        <v>0</v>
      </c>
      <c r="J2266" s="3025">
        <v>0</v>
      </c>
      <c r="O2266">
        <f t="shared" si="35"/>
        <v>0</v>
      </c>
    </row>
    <row r="2267" spans="1:15" hidden="1">
      <c r="A2267" s="2669" t="s">
        <v>9931</v>
      </c>
      <c r="B2267" s="2669" t="s">
        <v>4415</v>
      </c>
      <c r="C2267" s="2669" t="s">
        <v>5059</v>
      </c>
      <c r="D2267" s="2669" t="s">
        <v>4415</v>
      </c>
      <c r="E2267" s="2669" t="s">
        <v>7901</v>
      </c>
      <c r="F2267" s="2669" t="s">
        <v>9932</v>
      </c>
      <c r="G2267" s="2669" t="s">
        <v>5311</v>
      </c>
      <c r="H2267" s="2669" t="s">
        <v>5064</v>
      </c>
      <c r="I2267" s="3025">
        <v>0</v>
      </c>
      <c r="J2267" s="3025">
        <v>106</v>
      </c>
      <c r="O2267">
        <f t="shared" si="35"/>
        <v>0</v>
      </c>
    </row>
    <row r="2268" spans="1:15" hidden="1">
      <c r="H2268" t="s">
        <v>7902</v>
      </c>
      <c r="O2268">
        <f t="shared" si="35"/>
        <v>0</v>
      </c>
    </row>
    <row r="2269" spans="1:15" hidden="1">
      <c r="O2269">
        <f t="shared" si="35"/>
        <v>0</v>
      </c>
    </row>
    <row r="2270" spans="1:15" hidden="1">
      <c r="H2270" s="2668" t="s">
        <v>9933</v>
      </c>
      <c r="O2270">
        <f t="shared" si="35"/>
        <v>0</v>
      </c>
    </row>
    <row r="2271" spans="1:15" hidden="1">
      <c r="A2271" s="2669" t="s">
        <v>9934</v>
      </c>
      <c r="B2271" s="2669" t="s">
        <v>4415</v>
      </c>
      <c r="C2271" s="2669" t="s">
        <v>5059</v>
      </c>
      <c r="D2271" s="2669" t="s">
        <v>4415</v>
      </c>
      <c r="E2271" s="2669" t="s">
        <v>7540</v>
      </c>
      <c r="F2271" s="2669" t="s">
        <v>9935</v>
      </c>
      <c r="G2271" s="2669" t="s">
        <v>5309</v>
      </c>
      <c r="H2271" s="2669" t="s">
        <v>4947</v>
      </c>
      <c r="I2271" s="3025">
        <v>300</v>
      </c>
      <c r="J2271" s="3025">
        <v>0</v>
      </c>
      <c r="O2271">
        <f t="shared" si="35"/>
        <v>0</v>
      </c>
    </row>
    <row r="2272" spans="1:15" hidden="1">
      <c r="A2272" s="2669" t="s">
        <v>9934</v>
      </c>
      <c r="B2272" s="2669" t="s">
        <v>4415</v>
      </c>
      <c r="C2272" s="2669" t="s">
        <v>5059</v>
      </c>
      <c r="D2272" s="2669" t="s">
        <v>4415</v>
      </c>
      <c r="E2272" s="2669" t="s">
        <v>7540</v>
      </c>
      <c r="F2272" s="2669" t="s">
        <v>9935</v>
      </c>
      <c r="G2272" s="2669" t="s">
        <v>5303</v>
      </c>
      <c r="H2272" s="2669" t="s">
        <v>5063</v>
      </c>
      <c r="I2272" s="3025">
        <v>0</v>
      </c>
      <c r="J2272" s="3025">
        <v>0</v>
      </c>
      <c r="O2272">
        <f t="shared" si="35"/>
        <v>0</v>
      </c>
    </row>
    <row r="2273" spans="1:15" hidden="1">
      <c r="A2273" s="2669" t="s">
        <v>9934</v>
      </c>
      <c r="B2273" s="2669" t="s">
        <v>4415</v>
      </c>
      <c r="C2273" s="2669" t="s">
        <v>5059</v>
      </c>
      <c r="D2273" s="2669" t="s">
        <v>4415</v>
      </c>
      <c r="E2273" s="2669" t="s">
        <v>7540</v>
      </c>
      <c r="F2273" s="2669" t="s">
        <v>9935</v>
      </c>
      <c r="G2273" s="2669" t="s">
        <v>5311</v>
      </c>
      <c r="H2273" s="2669" t="s">
        <v>5064</v>
      </c>
      <c r="I2273" s="3025">
        <v>0</v>
      </c>
      <c r="J2273" s="3025">
        <v>300</v>
      </c>
      <c r="O2273">
        <f t="shared" si="35"/>
        <v>0</v>
      </c>
    </row>
    <row r="2274" spans="1:15" hidden="1">
      <c r="H2274" t="s">
        <v>7541</v>
      </c>
      <c r="O2274">
        <f t="shared" si="35"/>
        <v>0</v>
      </c>
    </row>
    <row r="2275" spans="1:15" hidden="1">
      <c r="O2275">
        <f t="shared" si="35"/>
        <v>0</v>
      </c>
    </row>
    <row r="2276" spans="1:15" hidden="1">
      <c r="H2276" s="2668" t="s">
        <v>9936</v>
      </c>
      <c r="O2276">
        <f t="shared" si="35"/>
        <v>0</v>
      </c>
    </row>
    <row r="2277" spans="1:15" hidden="1">
      <c r="A2277" s="2669" t="s">
        <v>9934</v>
      </c>
      <c r="B2277" s="2669" t="s">
        <v>4415</v>
      </c>
      <c r="C2277" s="2669" t="s">
        <v>5059</v>
      </c>
      <c r="D2277" s="2669" t="s">
        <v>4415</v>
      </c>
      <c r="E2277" s="2669" t="s">
        <v>7542</v>
      </c>
      <c r="F2277" s="2669" t="s">
        <v>9937</v>
      </c>
      <c r="G2277" s="2669" t="s">
        <v>5309</v>
      </c>
      <c r="H2277" s="2669" t="s">
        <v>4947</v>
      </c>
      <c r="I2277" s="3025">
        <v>3730.8</v>
      </c>
      <c r="J2277" s="3025">
        <v>0</v>
      </c>
      <c r="O2277">
        <f t="shared" si="35"/>
        <v>0</v>
      </c>
    </row>
    <row r="2278" spans="1:15" hidden="1">
      <c r="A2278" s="2669" t="s">
        <v>9934</v>
      </c>
      <c r="B2278" s="2669" t="s">
        <v>4415</v>
      </c>
      <c r="C2278" s="2669" t="s">
        <v>5059</v>
      </c>
      <c r="D2278" s="2669" t="s">
        <v>4415</v>
      </c>
      <c r="E2278" s="2669" t="s">
        <v>7542</v>
      </c>
      <c r="F2278" s="2669" t="s">
        <v>9937</v>
      </c>
      <c r="G2278" s="2669" t="s">
        <v>5303</v>
      </c>
      <c r="H2278" s="2669" t="s">
        <v>5063</v>
      </c>
      <c r="I2278" s="3025">
        <v>0</v>
      </c>
      <c r="J2278" s="3025">
        <v>0</v>
      </c>
      <c r="O2278">
        <f t="shared" si="35"/>
        <v>0</v>
      </c>
    </row>
    <row r="2279" spans="1:15" hidden="1">
      <c r="A2279" s="2669" t="s">
        <v>9934</v>
      </c>
      <c r="B2279" s="2669" t="s">
        <v>4415</v>
      </c>
      <c r="C2279" s="2669" t="s">
        <v>5059</v>
      </c>
      <c r="D2279" s="2669" t="s">
        <v>4415</v>
      </c>
      <c r="E2279" s="2669" t="s">
        <v>7542</v>
      </c>
      <c r="F2279" s="2669" t="s">
        <v>9937</v>
      </c>
      <c r="G2279" s="2669" t="s">
        <v>5311</v>
      </c>
      <c r="H2279" s="2669" t="s">
        <v>5064</v>
      </c>
      <c r="I2279" s="3025">
        <v>0</v>
      </c>
      <c r="J2279" s="3025">
        <v>3730.8</v>
      </c>
      <c r="O2279">
        <f t="shared" si="35"/>
        <v>0</v>
      </c>
    </row>
    <row r="2280" spans="1:15" hidden="1">
      <c r="H2280" t="s">
        <v>7543</v>
      </c>
      <c r="O2280">
        <f t="shared" si="35"/>
        <v>0</v>
      </c>
    </row>
    <row r="2281" spans="1:15" hidden="1">
      <c r="O2281">
        <f t="shared" si="35"/>
        <v>0</v>
      </c>
    </row>
    <row r="2282" spans="1:15" hidden="1">
      <c r="H2282" s="2668" t="s">
        <v>9938</v>
      </c>
      <c r="O2282">
        <f t="shared" si="35"/>
        <v>0</v>
      </c>
    </row>
    <row r="2283" spans="1:15" hidden="1">
      <c r="A2283" s="2669" t="s">
        <v>9939</v>
      </c>
      <c r="B2283" s="2669" t="s">
        <v>4415</v>
      </c>
      <c r="C2283" s="2669" t="s">
        <v>5059</v>
      </c>
      <c r="D2283" s="2669" t="s">
        <v>4415</v>
      </c>
      <c r="E2283" s="2669" t="s">
        <v>7766</v>
      </c>
      <c r="F2283" s="2669" t="s">
        <v>9940</v>
      </c>
      <c r="G2283" s="2669" t="s">
        <v>5308</v>
      </c>
      <c r="H2283" s="2669" t="s">
        <v>4921</v>
      </c>
      <c r="I2283" s="3025">
        <v>18.41</v>
      </c>
      <c r="J2283" s="3025">
        <v>0</v>
      </c>
      <c r="O2283">
        <f t="shared" si="35"/>
        <v>0</v>
      </c>
    </row>
    <row r="2284" spans="1:15" hidden="1">
      <c r="A2284" s="2669" t="s">
        <v>9939</v>
      </c>
      <c r="B2284" s="2669" t="s">
        <v>4415</v>
      </c>
      <c r="C2284" s="2669" t="s">
        <v>5059</v>
      </c>
      <c r="D2284" s="2669" t="s">
        <v>4415</v>
      </c>
      <c r="E2284" s="2669" t="s">
        <v>7766</v>
      </c>
      <c r="F2284" s="2669" t="s">
        <v>9940</v>
      </c>
      <c r="G2284" s="2669" t="s">
        <v>5325</v>
      </c>
      <c r="H2284" s="2669" t="s">
        <v>4979</v>
      </c>
      <c r="I2284" s="3025">
        <v>153.44999999999999</v>
      </c>
      <c r="J2284" s="3025">
        <v>0</v>
      </c>
      <c r="O2284">
        <f t="shared" si="35"/>
        <v>0</v>
      </c>
    </row>
    <row r="2285" spans="1:15" hidden="1">
      <c r="A2285" s="2669" t="s">
        <v>9939</v>
      </c>
      <c r="B2285" s="2669" t="s">
        <v>4415</v>
      </c>
      <c r="C2285" s="2669" t="s">
        <v>5059</v>
      </c>
      <c r="D2285" s="2669" t="s">
        <v>4415</v>
      </c>
      <c r="E2285" s="2669" t="s">
        <v>7766</v>
      </c>
      <c r="F2285" s="2669" t="s">
        <v>9940</v>
      </c>
      <c r="G2285" s="2669" t="s">
        <v>5303</v>
      </c>
      <c r="H2285" s="2669" t="s">
        <v>5063</v>
      </c>
      <c r="I2285" s="3025">
        <v>0</v>
      </c>
      <c r="J2285" s="3025">
        <v>0</v>
      </c>
      <c r="O2285">
        <f t="shared" si="35"/>
        <v>0</v>
      </c>
    </row>
    <row r="2286" spans="1:15" hidden="1">
      <c r="A2286" s="2669" t="s">
        <v>9939</v>
      </c>
      <c r="B2286" s="2669" t="s">
        <v>4415</v>
      </c>
      <c r="C2286" s="2669" t="s">
        <v>5059</v>
      </c>
      <c r="D2286" s="2669" t="s">
        <v>4415</v>
      </c>
      <c r="E2286" s="2669" t="s">
        <v>7766</v>
      </c>
      <c r="F2286" s="2669" t="s">
        <v>9940</v>
      </c>
      <c r="G2286" s="2669" t="s">
        <v>5311</v>
      </c>
      <c r="H2286" s="2669" t="s">
        <v>5064</v>
      </c>
      <c r="I2286" s="3025">
        <v>0</v>
      </c>
      <c r="J2286" s="3025">
        <v>171.86</v>
      </c>
      <c r="O2286">
        <f t="shared" si="35"/>
        <v>0</v>
      </c>
    </row>
    <row r="2287" spans="1:15" hidden="1">
      <c r="H2287" t="s">
        <v>7767</v>
      </c>
      <c r="O2287">
        <f t="shared" si="35"/>
        <v>0</v>
      </c>
    </row>
    <row r="2288" spans="1:15" hidden="1">
      <c r="O2288">
        <f t="shared" si="35"/>
        <v>0</v>
      </c>
    </row>
    <row r="2289" spans="1:15" hidden="1">
      <c r="H2289" s="2668" t="s">
        <v>9941</v>
      </c>
      <c r="O2289">
        <f t="shared" si="35"/>
        <v>0</v>
      </c>
    </row>
    <row r="2290" spans="1:15" hidden="1">
      <c r="A2290" s="2669" t="s">
        <v>9942</v>
      </c>
      <c r="B2290" s="2669" t="s">
        <v>4415</v>
      </c>
      <c r="C2290" s="2669" t="s">
        <v>5059</v>
      </c>
      <c r="D2290" s="2669" t="s">
        <v>4415</v>
      </c>
      <c r="E2290" s="2669" t="s">
        <v>7538</v>
      </c>
      <c r="F2290" s="2669" t="s">
        <v>9943</v>
      </c>
      <c r="G2290" s="2669" t="s">
        <v>5309</v>
      </c>
      <c r="H2290" s="2669" t="s">
        <v>4947</v>
      </c>
      <c r="I2290" s="3025">
        <v>500</v>
      </c>
      <c r="J2290" s="3025">
        <v>0</v>
      </c>
      <c r="O2290">
        <f t="shared" si="35"/>
        <v>0</v>
      </c>
    </row>
    <row r="2291" spans="1:15" hidden="1">
      <c r="A2291" s="2669" t="s">
        <v>9942</v>
      </c>
      <c r="B2291" s="2669" t="s">
        <v>4415</v>
      </c>
      <c r="C2291" s="2669" t="s">
        <v>5059</v>
      </c>
      <c r="D2291" s="2669" t="s">
        <v>4415</v>
      </c>
      <c r="E2291" s="2669" t="s">
        <v>7538</v>
      </c>
      <c r="F2291" s="2669" t="s">
        <v>9943</v>
      </c>
      <c r="G2291" s="2669" t="s">
        <v>5303</v>
      </c>
      <c r="H2291" s="2669" t="s">
        <v>5063</v>
      </c>
      <c r="I2291" s="3025">
        <v>0</v>
      </c>
      <c r="J2291" s="3025">
        <v>0</v>
      </c>
      <c r="O2291">
        <f t="shared" si="35"/>
        <v>0</v>
      </c>
    </row>
    <row r="2292" spans="1:15" hidden="1">
      <c r="A2292" s="2669" t="s">
        <v>9942</v>
      </c>
      <c r="B2292" s="2669" t="s">
        <v>4415</v>
      </c>
      <c r="C2292" s="2669" t="s">
        <v>5059</v>
      </c>
      <c r="D2292" s="2669" t="s">
        <v>4415</v>
      </c>
      <c r="E2292" s="2669" t="s">
        <v>7538</v>
      </c>
      <c r="F2292" s="2669" t="s">
        <v>9943</v>
      </c>
      <c r="G2292" s="2669" t="s">
        <v>5311</v>
      </c>
      <c r="H2292" s="2669" t="s">
        <v>5064</v>
      </c>
      <c r="I2292" s="3025">
        <v>0</v>
      </c>
      <c r="J2292" s="3025">
        <v>500</v>
      </c>
      <c r="O2292">
        <f t="shared" si="35"/>
        <v>0</v>
      </c>
    </row>
    <row r="2293" spans="1:15" hidden="1">
      <c r="H2293" t="s">
        <v>7539</v>
      </c>
      <c r="O2293">
        <f t="shared" si="35"/>
        <v>0</v>
      </c>
    </row>
    <row r="2294" spans="1:15" hidden="1">
      <c r="O2294">
        <f t="shared" si="35"/>
        <v>0</v>
      </c>
    </row>
    <row r="2295" spans="1:15" hidden="1">
      <c r="H2295" s="2668" t="s">
        <v>9944</v>
      </c>
      <c r="O2295">
        <f t="shared" si="35"/>
        <v>0</v>
      </c>
    </row>
    <row r="2296" spans="1:15" hidden="1">
      <c r="A2296" s="2669" t="s">
        <v>9945</v>
      </c>
      <c r="B2296" s="2669" t="s">
        <v>4415</v>
      </c>
      <c r="C2296" s="2669" t="s">
        <v>5059</v>
      </c>
      <c r="D2296" s="2669" t="s">
        <v>4415</v>
      </c>
      <c r="E2296" s="2669" t="s">
        <v>7536</v>
      </c>
      <c r="F2296" s="2669" t="s">
        <v>9946</v>
      </c>
      <c r="G2296" s="2669" t="s">
        <v>5309</v>
      </c>
      <c r="H2296" s="2669" t="s">
        <v>4947</v>
      </c>
      <c r="I2296" s="3025">
        <v>3195.12</v>
      </c>
      <c r="J2296" s="3025">
        <v>0</v>
      </c>
      <c r="O2296">
        <f t="shared" si="35"/>
        <v>0</v>
      </c>
    </row>
    <row r="2297" spans="1:15" hidden="1">
      <c r="A2297" s="2669" t="s">
        <v>9945</v>
      </c>
      <c r="B2297" s="2669" t="s">
        <v>4415</v>
      </c>
      <c r="C2297" s="2669" t="s">
        <v>5059</v>
      </c>
      <c r="D2297" s="2669" t="s">
        <v>4415</v>
      </c>
      <c r="E2297" s="2669" t="s">
        <v>7536</v>
      </c>
      <c r="F2297" s="2669" t="s">
        <v>9946</v>
      </c>
      <c r="G2297" s="2669" t="s">
        <v>5303</v>
      </c>
      <c r="H2297" s="2669" t="s">
        <v>5063</v>
      </c>
      <c r="I2297" s="3025">
        <v>0</v>
      </c>
      <c r="J2297" s="3025">
        <v>0</v>
      </c>
      <c r="O2297">
        <f t="shared" si="35"/>
        <v>0</v>
      </c>
    </row>
    <row r="2298" spans="1:15" hidden="1">
      <c r="A2298" s="2669" t="s">
        <v>9945</v>
      </c>
      <c r="B2298" s="2669" t="s">
        <v>4415</v>
      </c>
      <c r="C2298" s="2669" t="s">
        <v>5059</v>
      </c>
      <c r="D2298" s="2669" t="s">
        <v>4415</v>
      </c>
      <c r="E2298" s="2669" t="s">
        <v>7536</v>
      </c>
      <c r="F2298" s="2669" t="s">
        <v>9946</v>
      </c>
      <c r="G2298" s="2669" t="s">
        <v>5311</v>
      </c>
      <c r="H2298" s="2669" t="s">
        <v>5064</v>
      </c>
      <c r="I2298" s="3025">
        <v>0</v>
      </c>
      <c r="J2298" s="3025">
        <v>3195.12</v>
      </c>
      <c r="O2298">
        <f t="shared" si="35"/>
        <v>0</v>
      </c>
    </row>
    <row r="2299" spans="1:15" hidden="1">
      <c r="H2299" t="s">
        <v>7537</v>
      </c>
      <c r="O2299">
        <f t="shared" si="35"/>
        <v>0</v>
      </c>
    </row>
    <row r="2300" spans="1:15" hidden="1">
      <c r="O2300">
        <f t="shared" si="35"/>
        <v>0</v>
      </c>
    </row>
    <row r="2301" spans="1:15" hidden="1">
      <c r="H2301" s="2668" t="s">
        <v>9947</v>
      </c>
      <c r="O2301">
        <f t="shared" si="35"/>
        <v>0</v>
      </c>
    </row>
    <row r="2302" spans="1:15" hidden="1">
      <c r="A2302" s="2669" t="s">
        <v>9945</v>
      </c>
      <c r="B2302" s="2669"/>
      <c r="C2302" s="2669"/>
      <c r="D2302" s="2669" t="s">
        <v>5073</v>
      </c>
      <c r="E2302" s="2669" t="s">
        <v>7292</v>
      </c>
      <c r="F2302" s="2669" t="s">
        <v>9948</v>
      </c>
      <c r="G2302" s="2669" t="s">
        <v>5300</v>
      </c>
      <c r="H2302" s="2669" t="s">
        <v>264</v>
      </c>
      <c r="I2302" s="3025">
        <v>700</v>
      </c>
      <c r="J2302" s="3025">
        <v>0</v>
      </c>
      <c r="O2302">
        <f t="shared" si="35"/>
        <v>0</v>
      </c>
    </row>
    <row r="2303" spans="1:15" hidden="1">
      <c r="A2303" s="2669" t="s">
        <v>9945</v>
      </c>
      <c r="B2303" s="2669"/>
      <c r="C2303" s="2669"/>
      <c r="D2303" s="2669" t="s">
        <v>5073</v>
      </c>
      <c r="E2303" s="2669" t="s">
        <v>7292</v>
      </c>
      <c r="F2303" s="2669" t="s">
        <v>9948</v>
      </c>
      <c r="G2303" s="2669" t="s">
        <v>5297</v>
      </c>
      <c r="H2303" s="2669" t="s">
        <v>5075</v>
      </c>
      <c r="I2303" s="3025">
        <v>0</v>
      </c>
      <c r="J2303" s="3025">
        <v>700</v>
      </c>
      <c r="O2303">
        <f t="shared" si="35"/>
        <v>0</v>
      </c>
    </row>
    <row r="2304" spans="1:15" hidden="1">
      <c r="H2304" t="s">
        <v>7293</v>
      </c>
      <c r="O2304">
        <f t="shared" si="35"/>
        <v>0</v>
      </c>
    </row>
    <row r="2305" spans="1:15" hidden="1">
      <c r="O2305">
        <f t="shared" ref="O2305:O2368" si="36">SUMIF(E:E,E2305,N:N)</f>
        <v>0</v>
      </c>
    </row>
    <row r="2306" spans="1:15" hidden="1">
      <c r="H2306" s="2668" t="s">
        <v>9949</v>
      </c>
      <c r="O2306">
        <f t="shared" si="36"/>
        <v>0</v>
      </c>
    </row>
    <row r="2307" spans="1:15" hidden="1">
      <c r="A2307" s="2669" t="s">
        <v>9950</v>
      </c>
      <c r="B2307" s="2669" t="s">
        <v>4415</v>
      </c>
      <c r="C2307" s="2669" t="s">
        <v>5059</v>
      </c>
      <c r="D2307" s="2669" t="s">
        <v>4415</v>
      </c>
      <c r="E2307" s="2669" t="s">
        <v>7764</v>
      </c>
      <c r="F2307" s="2669" t="s">
        <v>9951</v>
      </c>
      <c r="G2307" s="2669" t="s">
        <v>5308</v>
      </c>
      <c r="H2307" s="2669" t="s">
        <v>4921</v>
      </c>
      <c r="I2307" s="3025">
        <v>5.7</v>
      </c>
      <c r="J2307" s="3025">
        <v>0</v>
      </c>
      <c r="O2307">
        <f t="shared" si="36"/>
        <v>0</v>
      </c>
    </row>
    <row r="2308" spans="1:15" hidden="1">
      <c r="A2308" s="2669" t="s">
        <v>9950</v>
      </c>
      <c r="B2308" s="2669" t="s">
        <v>4415</v>
      </c>
      <c r="C2308" s="2669" t="s">
        <v>5059</v>
      </c>
      <c r="D2308" s="2669" t="s">
        <v>4415</v>
      </c>
      <c r="E2308" s="2669" t="s">
        <v>7764</v>
      </c>
      <c r="F2308" s="2669" t="s">
        <v>9951</v>
      </c>
      <c r="G2308" s="2669" t="s">
        <v>5325</v>
      </c>
      <c r="H2308" s="2669" t="s">
        <v>4979</v>
      </c>
      <c r="I2308" s="3025">
        <v>47.5</v>
      </c>
      <c r="J2308" s="3025">
        <v>0</v>
      </c>
      <c r="O2308">
        <f t="shared" si="36"/>
        <v>0</v>
      </c>
    </row>
    <row r="2309" spans="1:15" hidden="1">
      <c r="A2309" s="2669" t="s">
        <v>9950</v>
      </c>
      <c r="B2309" s="2669" t="s">
        <v>4415</v>
      </c>
      <c r="C2309" s="2669" t="s">
        <v>5059</v>
      </c>
      <c r="D2309" s="2669" t="s">
        <v>4415</v>
      </c>
      <c r="E2309" s="2669" t="s">
        <v>7764</v>
      </c>
      <c r="F2309" s="2669" t="s">
        <v>9951</v>
      </c>
      <c r="G2309" s="2669" t="s">
        <v>5303</v>
      </c>
      <c r="H2309" s="2669" t="s">
        <v>5063</v>
      </c>
      <c r="I2309" s="3025">
        <v>0</v>
      </c>
      <c r="J2309" s="3025">
        <v>0</v>
      </c>
      <c r="O2309">
        <f t="shared" si="36"/>
        <v>0</v>
      </c>
    </row>
    <row r="2310" spans="1:15" hidden="1">
      <c r="A2310" s="2669" t="s">
        <v>9950</v>
      </c>
      <c r="B2310" s="2669" t="s">
        <v>4415</v>
      </c>
      <c r="C2310" s="2669" t="s">
        <v>5059</v>
      </c>
      <c r="D2310" s="2669" t="s">
        <v>4415</v>
      </c>
      <c r="E2310" s="2669" t="s">
        <v>7764</v>
      </c>
      <c r="F2310" s="2669" t="s">
        <v>9951</v>
      </c>
      <c r="G2310" s="2669" t="s">
        <v>5311</v>
      </c>
      <c r="H2310" s="2669" t="s">
        <v>5064</v>
      </c>
      <c r="I2310" s="3025">
        <v>0</v>
      </c>
      <c r="J2310" s="3025">
        <v>53.2</v>
      </c>
      <c r="O2310">
        <f t="shared" si="36"/>
        <v>0</v>
      </c>
    </row>
    <row r="2311" spans="1:15" hidden="1">
      <c r="H2311" t="s">
        <v>7765</v>
      </c>
      <c r="O2311">
        <f t="shared" si="36"/>
        <v>0</v>
      </c>
    </row>
    <row r="2312" spans="1:15" hidden="1">
      <c r="O2312">
        <f t="shared" si="36"/>
        <v>0</v>
      </c>
    </row>
    <row r="2313" spans="1:15" hidden="1">
      <c r="H2313" s="2668" t="s">
        <v>9952</v>
      </c>
      <c r="O2313">
        <f t="shared" si="36"/>
        <v>0</v>
      </c>
    </row>
    <row r="2314" spans="1:15" hidden="1">
      <c r="A2314" s="2669" t="s">
        <v>9953</v>
      </c>
      <c r="B2314" s="2669" t="s">
        <v>5169</v>
      </c>
      <c r="C2314" s="2669" t="s">
        <v>5298</v>
      </c>
      <c r="D2314" s="2669" t="s">
        <v>5299</v>
      </c>
      <c r="E2314" s="3020" t="s">
        <v>8894</v>
      </c>
      <c r="F2314" s="3020" t="s">
        <v>9954</v>
      </c>
      <c r="G2314" s="3020" t="s">
        <v>8992</v>
      </c>
      <c r="H2314" s="3020" t="s">
        <v>8993</v>
      </c>
      <c r="I2314" s="3025">
        <v>415.39</v>
      </c>
      <c r="J2314" s="3025">
        <v>0</v>
      </c>
      <c r="O2314">
        <f t="shared" si="36"/>
        <v>0</v>
      </c>
    </row>
    <row r="2315" spans="1:15" hidden="1">
      <c r="A2315" s="2669" t="s">
        <v>9953</v>
      </c>
      <c r="B2315" s="2669" t="s">
        <v>5169</v>
      </c>
      <c r="C2315" s="2669" t="s">
        <v>5298</v>
      </c>
      <c r="D2315" s="2669" t="s">
        <v>5299</v>
      </c>
      <c r="E2315" s="2669" t="s">
        <v>8894</v>
      </c>
      <c r="F2315" s="2669" t="s">
        <v>9954</v>
      </c>
      <c r="G2315" s="2669" t="s">
        <v>8784</v>
      </c>
      <c r="H2315" s="2669" t="s">
        <v>9036</v>
      </c>
      <c r="I2315" s="3025">
        <v>0</v>
      </c>
      <c r="J2315" s="3025">
        <v>415.39</v>
      </c>
      <c r="O2315">
        <f t="shared" si="36"/>
        <v>0</v>
      </c>
    </row>
    <row r="2316" spans="1:15" hidden="1">
      <c r="H2316" t="s">
        <v>8895</v>
      </c>
      <c r="O2316">
        <f t="shared" si="36"/>
        <v>0</v>
      </c>
    </row>
    <row r="2317" spans="1:15" hidden="1">
      <c r="O2317">
        <f t="shared" si="36"/>
        <v>0</v>
      </c>
    </row>
    <row r="2318" spans="1:15" hidden="1">
      <c r="H2318" s="2668" t="s">
        <v>9955</v>
      </c>
      <c r="O2318">
        <f t="shared" si="36"/>
        <v>0</v>
      </c>
    </row>
    <row r="2319" spans="1:15" hidden="1">
      <c r="A2319" s="2669" t="s">
        <v>9953</v>
      </c>
      <c r="B2319" s="2669" t="s">
        <v>5169</v>
      </c>
      <c r="C2319" s="2669" t="s">
        <v>5298</v>
      </c>
      <c r="D2319" s="2669" t="s">
        <v>5299</v>
      </c>
      <c r="E2319" s="3020" t="s">
        <v>8896</v>
      </c>
      <c r="F2319" s="3020" t="s">
        <v>9956</v>
      </c>
      <c r="G2319" s="3020" t="s">
        <v>8994</v>
      </c>
      <c r="H2319" s="3020" t="s">
        <v>8995</v>
      </c>
      <c r="I2319" s="3025">
        <v>161.54</v>
      </c>
      <c r="J2319" s="3025">
        <v>0</v>
      </c>
      <c r="O2319">
        <f t="shared" si="36"/>
        <v>0</v>
      </c>
    </row>
    <row r="2320" spans="1:15" hidden="1">
      <c r="A2320" s="2669" t="s">
        <v>9953</v>
      </c>
      <c r="B2320" s="2669" t="s">
        <v>5169</v>
      </c>
      <c r="C2320" s="2669" t="s">
        <v>5298</v>
      </c>
      <c r="D2320" s="2669" t="s">
        <v>5299</v>
      </c>
      <c r="E2320" s="2669" t="s">
        <v>8896</v>
      </c>
      <c r="F2320" s="2669" t="s">
        <v>9956</v>
      </c>
      <c r="G2320" s="2669" t="s">
        <v>8784</v>
      </c>
      <c r="H2320" s="2669" t="s">
        <v>9036</v>
      </c>
      <c r="I2320" s="3025">
        <v>0</v>
      </c>
      <c r="J2320" s="3025">
        <v>161.54</v>
      </c>
      <c r="O2320">
        <f t="shared" si="36"/>
        <v>0</v>
      </c>
    </row>
    <row r="2321" spans="1:15" hidden="1">
      <c r="H2321" t="s">
        <v>8897</v>
      </c>
      <c r="O2321">
        <f t="shared" si="36"/>
        <v>0</v>
      </c>
    </row>
    <row r="2322" spans="1:15" hidden="1">
      <c r="O2322">
        <f t="shared" si="36"/>
        <v>0</v>
      </c>
    </row>
    <row r="2323" spans="1:15" hidden="1">
      <c r="H2323" s="2668" t="s">
        <v>9957</v>
      </c>
      <c r="O2323">
        <f t="shared" si="36"/>
        <v>0</v>
      </c>
    </row>
    <row r="2324" spans="1:15" hidden="1">
      <c r="A2324" s="2669" t="s">
        <v>9953</v>
      </c>
      <c r="B2324" s="2669" t="s">
        <v>5169</v>
      </c>
      <c r="C2324" s="2669" t="s">
        <v>5298</v>
      </c>
      <c r="D2324" s="2669" t="s">
        <v>5299</v>
      </c>
      <c r="E2324" s="3020" t="s">
        <v>8898</v>
      </c>
      <c r="F2324" s="3020" t="s">
        <v>9958</v>
      </c>
      <c r="G2324" s="3020" t="s">
        <v>8994</v>
      </c>
      <c r="H2324" s="3020" t="s">
        <v>8995</v>
      </c>
      <c r="I2324" s="3025">
        <v>161.54</v>
      </c>
      <c r="J2324" s="3025">
        <v>0</v>
      </c>
      <c r="O2324">
        <f t="shared" si="36"/>
        <v>0</v>
      </c>
    </row>
    <row r="2325" spans="1:15" hidden="1">
      <c r="A2325" s="2669" t="s">
        <v>9953</v>
      </c>
      <c r="B2325" s="2669" t="s">
        <v>5169</v>
      </c>
      <c r="C2325" s="2669" t="s">
        <v>5298</v>
      </c>
      <c r="D2325" s="2669" t="s">
        <v>5299</v>
      </c>
      <c r="E2325" s="2669" t="s">
        <v>8898</v>
      </c>
      <c r="F2325" s="2669" t="s">
        <v>9958</v>
      </c>
      <c r="G2325" s="2669" t="s">
        <v>8784</v>
      </c>
      <c r="H2325" s="2669" t="s">
        <v>9036</v>
      </c>
      <c r="I2325" s="3025">
        <v>0</v>
      </c>
      <c r="J2325" s="3025">
        <v>161.54</v>
      </c>
      <c r="O2325">
        <f t="shared" si="36"/>
        <v>0</v>
      </c>
    </row>
    <row r="2326" spans="1:15" hidden="1">
      <c r="H2326" t="s">
        <v>8899</v>
      </c>
      <c r="O2326">
        <f t="shared" si="36"/>
        <v>0</v>
      </c>
    </row>
    <row r="2327" spans="1:15" hidden="1">
      <c r="O2327">
        <f t="shared" si="36"/>
        <v>0</v>
      </c>
    </row>
    <row r="2328" spans="1:15" hidden="1">
      <c r="H2328" s="2668" t="s">
        <v>9959</v>
      </c>
      <c r="O2328">
        <f t="shared" si="36"/>
        <v>0</v>
      </c>
    </row>
    <row r="2329" spans="1:15" hidden="1">
      <c r="A2329" s="2669" t="s">
        <v>9953</v>
      </c>
      <c r="B2329" s="2669" t="s">
        <v>5169</v>
      </c>
      <c r="C2329" s="2669" t="s">
        <v>5298</v>
      </c>
      <c r="D2329" s="2669" t="s">
        <v>5299</v>
      </c>
      <c r="E2329" s="2669" t="s">
        <v>8472</v>
      </c>
      <c r="F2329" s="2669" t="s">
        <v>9960</v>
      </c>
      <c r="G2329" s="2669" t="s">
        <v>8404</v>
      </c>
      <c r="H2329" s="2669" t="s">
        <v>8405</v>
      </c>
      <c r="I2329" s="3025">
        <v>538.62</v>
      </c>
      <c r="J2329" s="3025">
        <v>0</v>
      </c>
      <c r="O2329">
        <f t="shared" si="36"/>
        <v>1</v>
      </c>
    </row>
    <row r="2330" spans="1:15" hidden="1">
      <c r="A2330" s="2669" t="s">
        <v>9953</v>
      </c>
      <c r="B2330" s="2669" t="s">
        <v>5169</v>
      </c>
      <c r="C2330" s="2669" t="s">
        <v>5298</v>
      </c>
      <c r="D2330" s="2669" t="s">
        <v>5299</v>
      </c>
      <c r="E2330" s="2669" t="s">
        <v>8472</v>
      </c>
      <c r="F2330" s="2669" t="s">
        <v>9960</v>
      </c>
      <c r="G2330" s="2669" t="s">
        <v>8980</v>
      </c>
      <c r="H2330" s="2669" t="s">
        <v>9055</v>
      </c>
      <c r="I2330" s="3025">
        <v>0</v>
      </c>
      <c r="J2330" s="3025">
        <v>538.62</v>
      </c>
      <c r="N2330" s="1460">
        <v>1</v>
      </c>
      <c r="O2330">
        <f t="shared" si="36"/>
        <v>1</v>
      </c>
    </row>
    <row r="2331" spans="1:15" hidden="1">
      <c r="H2331" t="s">
        <v>8473</v>
      </c>
      <c r="O2331">
        <f t="shared" si="36"/>
        <v>0</v>
      </c>
    </row>
    <row r="2332" spans="1:15" hidden="1">
      <c r="O2332">
        <f t="shared" si="36"/>
        <v>0</v>
      </c>
    </row>
    <row r="2333" spans="1:15" hidden="1">
      <c r="H2333" s="2668" t="s">
        <v>9961</v>
      </c>
      <c r="O2333">
        <f t="shared" si="36"/>
        <v>0</v>
      </c>
    </row>
    <row r="2334" spans="1:15" hidden="1">
      <c r="A2334" s="2669" t="s">
        <v>9953</v>
      </c>
      <c r="B2334" s="2669" t="s">
        <v>5169</v>
      </c>
      <c r="C2334" s="2669" t="s">
        <v>5298</v>
      </c>
      <c r="D2334" s="2669" t="s">
        <v>5299</v>
      </c>
      <c r="E2334" s="2669" t="s">
        <v>8474</v>
      </c>
      <c r="F2334" s="2669" t="s">
        <v>9962</v>
      </c>
      <c r="G2334" s="2669" t="s">
        <v>8404</v>
      </c>
      <c r="H2334" s="2669" t="s">
        <v>8405</v>
      </c>
      <c r="I2334" s="3025">
        <v>538.62</v>
      </c>
      <c r="J2334" s="3025">
        <v>0</v>
      </c>
      <c r="O2334">
        <f t="shared" si="36"/>
        <v>1</v>
      </c>
    </row>
    <row r="2335" spans="1:15" hidden="1">
      <c r="A2335" s="2669" t="s">
        <v>9953</v>
      </c>
      <c r="B2335" s="2669" t="s">
        <v>5169</v>
      </c>
      <c r="C2335" s="2669" t="s">
        <v>5298</v>
      </c>
      <c r="D2335" s="2669" t="s">
        <v>5299</v>
      </c>
      <c r="E2335" s="2669" t="s">
        <v>8474</v>
      </c>
      <c r="F2335" s="2669" t="s">
        <v>9962</v>
      </c>
      <c r="G2335" s="2669" t="s">
        <v>8980</v>
      </c>
      <c r="H2335" s="2669" t="s">
        <v>9055</v>
      </c>
      <c r="I2335" s="3025">
        <v>0</v>
      </c>
      <c r="J2335" s="3025">
        <v>538.62</v>
      </c>
      <c r="N2335" s="1460">
        <v>1</v>
      </c>
      <c r="O2335">
        <f t="shared" si="36"/>
        <v>1</v>
      </c>
    </row>
    <row r="2336" spans="1:15" hidden="1">
      <c r="H2336" t="s">
        <v>8475</v>
      </c>
      <c r="O2336">
        <f t="shared" si="36"/>
        <v>0</v>
      </c>
    </row>
    <row r="2337" spans="1:15" hidden="1">
      <c r="O2337">
        <f t="shared" si="36"/>
        <v>0</v>
      </c>
    </row>
    <row r="2338" spans="1:15" hidden="1">
      <c r="H2338" s="2668" t="s">
        <v>9963</v>
      </c>
      <c r="O2338">
        <f t="shared" si="36"/>
        <v>0</v>
      </c>
    </row>
    <row r="2339" spans="1:15" hidden="1">
      <c r="A2339" s="2669" t="s">
        <v>9953</v>
      </c>
      <c r="B2339" s="2669" t="s">
        <v>5169</v>
      </c>
      <c r="C2339" s="2669" t="s">
        <v>5298</v>
      </c>
      <c r="D2339" s="2669" t="s">
        <v>5299</v>
      </c>
      <c r="E2339" s="2669" t="s">
        <v>8364</v>
      </c>
      <c r="F2339" s="2669" t="s">
        <v>9964</v>
      </c>
      <c r="G2339" s="2669" t="s">
        <v>8338</v>
      </c>
      <c r="H2339" s="2669" t="s">
        <v>8339</v>
      </c>
      <c r="I2339" s="3025">
        <v>524.92999999999995</v>
      </c>
      <c r="J2339" s="3025">
        <v>0</v>
      </c>
      <c r="O2339">
        <f t="shared" si="36"/>
        <v>1</v>
      </c>
    </row>
    <row r="2340" spans="1:15" hidden="1">
      <c r="A2340" s="2669" t="s">
        <v>9953</v>
      </c>
      <c r="B2340" s="2669" t="s">
        <v>5169</v>
      </c>
      <c r="C2340" s="2669" t="s">
        <v>5298</v>
      </c>
      <c r="D2340" s="2669" t="s">
        <v>5299</v>
      </c>
      <c r="E2340" s="2669" t="s">
        <v>8364</v>
      </c>
      <c r="F2340" s="2669" t="s">
        <v>9964</v>
      </c>
      <c r="G2340" s="2669" t="s">
        <v>8980</v>
      </c>
      <c r="H2340" s="2669" t="s">
        <v>9055</v>
      </c>
      <c r="I2340" s="3025">
        <v>0</v>
      </c>
      <c r="J2340" s="3025">
        <v>524.92999999999995</v>
      </c>
      <c r="N2340" s="1460">
        <v>1</v>
      </c>
      <c r="O2340">
        <f t="shared" si="36"/>
        <v>1</v>
      </c>
    </row>
    <row r="2341" spans="1:15" hidden="1">
      <c r="H2341" t="s">
        <v>8365</v>
      </c>
      <c r="O2341">
        <f t="shared" si="36"/>
        <v>0</v>
      </c>
    </row>
    <row r="2342" spans="1:15" hidden="1">
      <c r="O2342">
        <f t="shared" si="36"/>
        <v>0</v>
      </c>
    </row>
    <row r="2343" spans="1:15" hidden="1">
      <c r="H2343" s="2668" t="s">
        <v>9965</v>
      </c>
      <c r="O2343">
        <f t="shared" si="36"/>
        <v>0</v>
      </c>
    </row>
    <row r="2344" spans="1:15" hidden="1">
      <c r="A2344" s="2669" t="s">
        <v>9953</v>
      </c>
      <c r="B2344" s="2669" t="s">
        <v>5169</v>
      </c>
      <c r="C2344" s="2669" t="s">
        <v>5298</v>
      </c>
      <c r="D2344" s="2669" t="s">
        <v>5299</v>
      </c>
      <c r="E2344" s="2669" t="s">
        <v>8130</v>
      </c>
      <c r="F2344" s="2669" t="s">
        <v>9966</v>
      </c>
      <c r="G2344" s="2669" t="s">
        <v>8072</v>
      </c>
      <c r="H2344" s="2669" t="s">
        <v>8073</v>
      </c>
      <c r="I2344" s="3025">
        <v>3256</v>
      </c>
      <c r="J2344" s="3025">
        <v>0</v>
      </c>
      <c r="O2344">
        <f t="shared" si="36"/>
        <v>1</v>
      </c>
    </row>
    <row r="2345" spans="1:15" hidden="1">
      <c r="A2345" s="2669" t="s">
        <v>9953</v>
      </c>
      <c r="B2345" s="2669" t="s">
        <v>5169</v>
      </c>
      <c r="C2345" s="2669" t="s">
        <v>5298</v>
      </c>
      <c r="D2345" s="2669" t="s">
        <v>5299</v>
      </c>
      <c r="E2345" s="2669" t="s">
        <v>8130</v>
      </c>
      <c r="F2345" s="2669" t="s">
        <v>9966</v>
      </c>
      <c r="G2345" s="2669" t="s">
        <v>8980</v>
      </c>
      <c r="H2345" s="2669" t="s">
        <v>9055</v>
      </c>
      <c r="I2345" s="3025">
        <v>0</v>
      </c>
      <c r="J2345" s="3025">
        <v>3256</v>
      </c>
      <c r="N2345" s="1460">
        <v>1</v>
      </c>
      <c r="O2345">
        <f t="shared" si="36"/>
        <v>1</v>
      </c>
    </row>
    <row r="2346" spans="1:15" hidden="1">
      <c r="H2346" t="s">
        <v>8131</v>
      </c>
      <c r="O2346">
        <f t="shared" si="36"/>
        <v>0</v>
      </c>
    </row>
    <row r="2347" spans="1:15" hidden="1">
      <c r="O2347">
        <f t="shared" si="36"/>
        <v>0</v>
      </c>
    </row>
    <row r="2348" spans="1:15" hidden="1">
      <c r="H2348" s="2668" t="s">
        <v>9967</v>
      </c>
      <c r="O2348">
        <f t="shared" si="36"/>
        <v>0</v>
      </c>
    </row>
    <row r="2349" spans="1:15" hidden="1">
      <c r="A2349" s="2669" t="s">
        <v>9953</v>
      </c>
      <c r="B2349" s="2669" t="s">
        <v>5169</v>
      </c>
      <c r="C2349" s="2669" t="s">
        <v>5298</v>
      </c>
      <c r="D2349" s="2669" t="s">
        <v>5299</v>
      </c>
      <c r="E2349" s="2669" t="s">
        <v>8176</v>
      </c>
      <c r="F2349" s="2669" t="s">
        <v>9968</v>
      </c>
      <c r="G2349" s="2669" t="s">
        <v>8168</v>
      </c>
      <c r="H2349" s="2669" t="s">
        <v>8169</v>
      </c>
      <c r="I2349" s="3025">
        <v>703</v>
      </c>
      <c r="J2349" s="3025">
        <v>0</v>
      </c>
      <c r="O2349">
        <f t="shared" si="36"/>
        <v>1</v>
      </c>
    </row>
    <row r="2350" spans="1:15" hidden="1">
      <c r="A2350" s="2669" t="s">
        <v>9953</v>
      </c>
      <c r="B2350" s="2669" t="s">
        <v>5169</v>
      </c>
      <c r="C2350" s="2669" t="s">
        <v>5298</v>
      </c>
      <c r="D2350" s="2669" t="s">
        <v>5299</v>
      </c>
      <c r="E2350" s="2669" t="s">
        <v>8176</v>
      </c>
      <c r="F2350" s="2669" t="s">
        <v>9968</v>
      </c>
      <c r="G2350" s="2669" t="s">
        <v>8980</v>
      </c>
      <c r="H2350" s="2669" t="s">
        <v>9055</v>
      </c>
      <c r="I2350" s="3025">
        <v>0</v>
      </c>
      <c r="J2350" s="3025">
        <v>703</v>
      </c>
      <c r="N2350" s="1460">
        <v>1</v>
      </c>
      <c r="O2350">
        <f t="shared" si="36"/>
        <v>1</v>
      </c>
    </row>
    <row r="2351" spans="1:15" hidden="1">
      <c r="H2351" t="s">
        <v>8177</v>
      </c>
      <c r="O2351">
        <f t="shared" si="36"/>
        <v>0</v>
      </c>
    </row>
    <row r="2352" spans="1:15" hidden="1">
      <c r="O2352">
        <f t="shared" si="36"/>
        <v>0</v>
      </c>
    </row>
    <row r="2353" spans="1:15" hidden="1">
      <c r="H2353" s="2668" t="s">
        <v>9969</v>
      </c>
      <c r="O2353">
        <f t="shared" si="36"/>
        <v>0</v>
      </c>
    </row>
    <row r="2354" spans="1:15" hidden="1">
      <c r="A2354" s="2669" t="s">
        <v>9953</v>
      </c>
      <c r="B2354" s="2669" t="s">
        <v>5169</v>
      </c>
      <c r="C2354" s="2669" t="s">
        <v>5298</v>
      </c>
      <c r="D2354" s="2669" t="s">
        <v>5299</v>
      </c>
      <c r="E2354" s="2669" t="s">
        <v>8216</v>
      </c>
      <c r="F2354" s="2669" t="s">
        <v>9970</v>
      </c>
      <c r="G2354" s="2669" t="s">
        <v>8208</v>
      </c>
      <c r="H2354" s="2669" t="s">
        <v>8209</v>
      </c>
      <c r="I2354" s="3025">
        <v>703</v>
      </c>
      <c r="J2354" s="3025">
        <v>0</v>
      </c>
      <c r="O2354">
        <f t="shared" si="36"/>
        <v>1</v>
      </c>
    </row>
    <row r="2355" spans="1:15" hidden="1">
      <c r="A2355" s="2669" t="s">
        <v>9953</v>
      </c>
      <c r="B2355" s="2669" t="s">
        <v>5169</v>
      </c>
      <c r="C2355" s="2669" t="s">
        <v>5298</v>
      </c>
      <c r="D2355" s="2669" t="s">
        <v>5299</v>
      </c>
      <c r="E2355" s="2669" t="s">
        <v>8216</v>
      </c>
      <c r="F2355" s="2669" t="s">
        <v>9970</v>
      </c>
      <c r="G2355" s="2669" t="s">
        <v>8980</v>
      </c>
      <c r="H2355" s="2669" t="s">
        <v>9055</v>
      </c>
      <c r="I2355" s="3025">
        <v>0</v>
      </c>
      <c r="J2355" s="3025">
        <v>703</v>
      </c>
      <c r="N2355" s="1460">
        <v>1</v>
      </c>
      <c r="O2355">
        <f t="shared" si="36"/>
        <v>1</v>
      </c>
    </row>
    <row r="2356" spans="1:15" hidden="1">
      <c r="H2356" t="s">
        <v>8217</v>
      </c>
      <c r="O2356">
        <f t="shared" si="36"/>
        <v>0</v>
      </c>
    </row>
    <row r="2357" spans="1:15" hidden="1">
      <c r="O2357">
        <f t="shared" si="36"/>
        <v>0</v>
      </c>
    </row>
    <row r="2358" spans="1:15" hidden="1">
      <c r="H2358" s="2668" t="s">
        <v>9971</v>
      </c>
      <c r="O2358">
        <f t="shared" si="36"/>
        <v>0</v>
      </c>
    </row>
    <row r="2359" spans="1:15" hidden="1">
      <c r="A2359" s="2669" t="s">
        <v>9953</v>
      </c>
      <c r="B2359" s="2669" t="s">
        <v>5169</v>
      </c>
      <c r="C2359" s="2669" t="s">
        <v>5298</v>
      </c>
      <c r="D2359" s="2669" t="s">
        <v>5299</v>
      </c>
      <c r="E2359" s="2669" t="s">
        <v>8557</v>
      </c>
      <c r="F2359" s="2669" t="s">
        <v>9972</v>
      </c>
      <c r="G2359" s="2669" t="s">
        <v>8512</v>
      </c>
      <c r="H2359" s="2669" t="s">
        <v>8513</v>
      </c>
      <c r="I2359" s="3025">
        <v>436.5</v>
      </c>
      <c r="J2359" s="3025">
        <v>0</v>
      </c>
      <c r="O2359">
        <f t="shared" si="36"/>
        <v>1</v>
      </c>
    </row>
    <row r="2360" spans="1:15" hidden="1">
      <c r="A2360" s="2669" t="s">
        <v>9953</v>
      </c>
      <c r="B2360" s="2669" t="s">
        <v>5169</v>
      </c>
      <c r="C2360" s="2669" t="s">
        <v>5298</v>
      </c>
      <c r="D2360" s="2669" t="s">
        <v>5299</v>
      </c>
      <c r="E2360" s="2669" t="s">
        <v>8557</v>
      </c>
      <c r="F2360" s="2669" t="s">
        <v>9972</v>
      </c>
      <c r="G2360" s="2669" t="s">
        <v>8980</v>
      </c>
      <c r="H2360" s="2669" t="s">
        <v>9055</v>
      </c>
      <c r="I2360" s="3025">
        <v>0</v>
      </c>
      <c r="J2360" s="3025">
        <v>436.5</v>
      </c>
      <c r="N2360" s="1460">
        <v>1</v>
      </c>
      <c r="O2360">
        <f t="shared" si="36"/>
        <v>1</v>
      </c>
    </row>
    <row r="2361" spans="1:15" hidden="1">
      <c r="H2361" t="s">
        <v>8558</v>
      </c>
      <c r="O2361">
        <f t="shared" si="36"/>
        <v>0</v>
      </c>
    </row>
    <row r="2362" spans="1:15" hidden="1">
      <c r="O2362">
        <f t="shared" si="36"/>
        <v>0</v>
      </c>
    </row>
    <row r="2363" spans="1:15" hidden="1">
      <c r="H2363" s="2668" t="s">
        <v>9973</v>
      </c>
      <c r="O2363">
        <f t="shared" si="36"/>
        <v>0</v>
      </c>
    </row>
    <row r="2364" spans="1:15" hidden="1">
      <c r="A2364" s="2669" t="s">
        <v>9953</v>
      </c>
      <c r="B2364" s="2669" t="s">
        <v>5169</v>
      </c>
      <c r="C2364" s="2669" t="s">
        <v>5298</v>
      </c>
      <c r="D2364" s="2669" t="s">
        <v>5299</v>
      </c>
      <c r="E2364" s="2669" t="s">
        <v>8366</v>
      </c>
      <c r="F2364" s="2669" t="s">
        <v>9974</v>
      </c>
      <c r="G2364" s="2669" t="s">
        <v>8338</v>
      </c>
      <c r="H2364" s="2669" t="s">
        <v>8339</v>
      </c>
      <c r="I2364" s="3025">
        <v>524.92999999999995</v>
      </c>
      <c r="J2364" s="3025">
        <v>0</v>
      </c>
      <c r="O2364">
        <f t="shared" si="36"/>
        <v>1</v>
      </c>
    </row>
    <row r="2365" spans="1:15" hidden="1">
      <c r="A2365" s="2669" t="s">
        <v>9953</v>
      </c>
      <c r="B2365" s="2669" t="s">
        <v>5169</v>
      </c>
      <c r="C2365" s="2669" t="s">
        <v>5298</v>
      </c>
      <c r="D2365" s="2669" t="s">
        <v>5299</v>
      </c>
      <c r="E2365" s="2669" t="s">
        <v>8366</v>
      </c>
      <c r="F2365" s="2669" t="s">
        <v>9974</v>
      </c>
      <c r="G2365" s="2669" t="s">
        <v>8980</v>
      </c>
      <c r="H2365" s="2669" t="s">
        <v>9055</v>
      </c>
      <c r="I2365" s="3025">
        <v>0</v>
      </c>
      <c r="J2365" s="3025">
        <v>524.92999999999995</v>
      </c>
      <c r="N2365" s="1460">
        <v>1</v>
      </c>
      <c r="O2365">
        <f t="shared" si="36"/>
        <v>1</v>
      </c>
    </row>
    <row r="2366" spans="1:15" hidden="1">
      <c r="H2366" t="s">
        <v>8367</v>
      </c>
      <c r="O2366">
        <f t="shared" si="36"/>
        <v>0</v>
      </c>
    </row>
    <row r="2367" spans="1:15" hidden="1">
      <c r="O2367">
        <f t="shared" si="36"/>
        <v>0</v>
      </c>
    </row>
    <row r="2368" spans="1:15" hidden="1">
      <c r="H2368" s="2668" t="s">
        <v>9975</v>
      </c>
      <c r="O2368">
        <f t="shared" si="36"/>
        <v>0</v>
      </c>
    </row>
    <row r="2369" spans="1:15" hidden="1">
      <c r="A2369" s="2669" t="s">
        <v>9953</v>
      </c>
      <c r="B2369" s="2669" t="s">
        <v>5169</v>
      </c>
      <c r="C2369" s="2669" t="s">
        <v>5298</v>
      </c>
      <c r="D2369" s="2669" t="s">
        <v>5299</v>
      </c>
      <c r="E2369" s="2669" t="s">
        <v>8046</v>
      </c>
      <c r="F2369" s="2669" t="s">
        <v>9976</v>
      </c>
      <c r="G2369" s="2669" t="s">
        <v>8010</v>
      </c>
      <c r="H2369" s="2669" t="s">
        <v>8011</v>
      </c>
      <c r="I2369" s="3025">
        <v>592</v>
      </c>
      <c r="J2369" s="3025">
        <v>0</v>
      </c>
      <c r="O2369">
        <f t="shared" ref="O2369:O2432" si="37">SUMIF(E:E,E2369,N:N)</f>
        <v>1</v>
      </c>
    </row>
    <row r="2370" spans="1:15" hidden="1">
      <c r="A2370" s="2669" t="s">
        <v>9953</v>
      </c>
      <c r="B2370" s="2669" t="s">
        <v>5169</v>
      </c>
      <c r="C2370" s="2669" t="s">
        <v>5298</v>
      </c>
      <c r="D2370" s="2669" t="s">
        <v>5299</v>
      </c>
      <c r="E2370" s="2669" t="s">
        <v>8046</v>
      </c>
      <c r="F2370" s="2669" t="s">
        <v>9976</v>
      </c>
      <c r="G2370" s="2669" t="s">
        <v>8980</v>
      </c>
      <c r="H2370" s="2669" t="s">
        <v>9055</v>
      </c>
      <c r="I2370" s="3025">
        <v>0</v>
      </c>
      <c r="J2370" s="3025">
        <v>592</v>
      </c>
      <c r="N2370" s="1460">
        <v>1</v>
      </c>
      <c r="O2370">
        <f t="shared" si="37"/>
        <v>1</v>
      </c>
    </row>
    <row r="2371" spans="1:15" hidden="1">
      <c r="H2371" t="s">
        <v>8047</v>
      </c>
      <c r="O2371">
        <f t="shared" si="37"/>
        <v>0</v>
      </c>
    </row>
    <row r="2372" spans="1:15" hidden="1">
      <c r="O2372">
        <f t="shared" si="37"/>
        <v>0</v>
      </c>
    </row>
    <row r="2373" spans="1:15" hidden="1">
      <c r="H2373" s="2668" t="s">
        <v>9977</v>
      </c>
      <c r="O2373">
        <f t="shared" si="37"/>
        <v>0</v>
      </c>
    </row>
    <row r="2374" spans="1:15" hidden="1">
      <c r="A2374" s="2669" t="s">
        <v>9953</v>
      </c>
      <c r="B2374" s="2669" t="s">
        <v>5169</v>
      </c>
      <c r="C2374" s="2669" t="s">
        <v>5298</v>
      </c>
      <c r="D2374" s="2669" t="s">
        <v>5299</v>
      </c>
      <c r="E2374" s="2669" t="s">
        <v>8132</v>
      </c>
      <c r="F2374" s="2669" t="s">
        <v>9978</v>
      </c>
      <c r="G2374" s="2669" t="s">
        <v>8072</v>
      </c>
      <c r="H2374" s="2669" t="s">
        <v>8073</v>
      </c>
      <c r="I2374" s="3025">
        <v>1221</v>
      </c>
      <c r="J2374" s="3025">
        <v>0</v>
      </c>
      <c r="O2374">
        <f t="shared" si="37"/>
        <v>1</v>
      </c>
    </row>
    <row r="2375" spans="1:15" hidden="1">
      <c r="A2375" s="2669" t="s">
        <v>9953</v>
      </c>
      <c r="B2375" s="2669" t="s">
        <v>5169</v>
      </c>
      <c r="C2375" s="2669" t="s">
        <v>5298</v>
      </c>
      <c r="D2375" s="2669" t="s">
        <v>5299</v>
      </c>
      <c r="E2375" s="2669" t="s">
        <v>8132</v>
      </c>
      <c r="F2375" s="2669" t="s">
        <v>9978</v>
      </c>
      <c r="G2375" s="2669" t="s">
        <v>8980</v>
      </c>
      <c r="H2375" s="2669" t="s">
        <v>9055</v>
      </c>
      <c r="I2375" s="3025">
        <v>0</v>
      </c>
      <c r="J2375" s="3025">
        <v>1221</v>
      </c>
      <c r="N2375" s="1460">
        <v>1</v>
      </c>
      <c r="O2375">
        <f t="shared" si="37"/>
        <v>1</v>
      </c>
    </row>
    <row r="2376" spans="1:15" hidden="1">
      <c r="H2376" t="s">
        <v>8133</v>
      </c>
      <c r="O2376">
        <f t="shared" si="37"/>
        <v>0</v>
      </c>
    </row>
    <row r="2377" spans="1:15" hidden="1">
      <c r="O2377">
        <f t="shared" si="37"/>
        <v>0</v>
      </c>
    </row>
    <row r="2378" spans="1:15" hidden="1">
      <c r="H2378" s="2668" t="s">
        <v>9979</v>
      </c>
      <c r="O2378">
        <f t="shared" si="37"/>
        <v>0</v>
      </c>
    </row>
    <row r="2379" spans="1:15" hidden="1">
      <c r="A2379" s="2669" t="s">
        <v>9953</v>
      </c>
      <c r="B2379" s="2669" t="s">
        <v>5169</v>
      </c>
      <c r="C2379" s="2669" t="s">
        <v>5298</v>
      </c>
      <c r="D2379" s="2669" t="s">
        <v>5299</v>
      </c>
      <c r="E2379" s="2669" t="s">
        <v>8178</v>
      </c>
      <c r="F2379" s="2669" t="s">
        <v>9980</v>
      </c>
      <c r="G2379" s="2669" t="s">
        <v>8168</v>
      </c>
      <c r="H2379" s="2669" t="s">
        <v>8169</v>
      </c>
      <c r="I2379" s="3025">
        <v>1202.5</v>
      </c>
      <c r="J2379" s="3025">
        <v>0</v>
      </c>
      <c r="O2379">
        <f t="shared" si="37"/>
        <v>1</v>
      </c>
    </row>
    <row r="2380" spans="1:15" hidden="1">
      <c r="A2380" s="2669" t="s">
        <v>9953</v>
      </c>
      <c r="B2380" s="2669" t="s">
        <v>5169</v>
      </c>
      <c r="C2380" s="2669" t="s">
        <v>5298</v>
      </c>
      <c r="D2380" s="2669" t="s">
        <v>5299</v>
      </c>
      <c r="E2380" s="2669" t="s">
        <v>8178</v>
      </c>
      <c r="F2380" s="2669" t="s">
        <v>9980</v>
      </c>
      <c r="G2380" s="2669" t="s">
        <v>8980</v>
      </c>
      <c r="H2380" s="2669" t="s">
        <v>9055</v>
      </c>
      <c r="I2380" s="3025">
        <v>0</v>
      </c>
      <c r="J2380" s="3025">
        <v>1202.5</v>
      </c>
      <c r="N2380" s="1460">
        <v>1</v>
      </c>
      <c r="O2380">
        <f t="shared" si="37"/>
        <v>1</v>
      </c>
    </row>
    <row r="2381" spans="1:15" hidden="1">
      <c r="H2381" t="s">
        <v>8179</v>
      </c>
      <c r="O2381">
        <f t="shared" si="37"/>
        <v>0</v>
      </c>
    </row>
    <row r="2382" spans="1:15" hidden="1">
      <c r="O2382">
        <f t="shared" si="37"/>
        <v>0</v>
      </c>
    </row>
    <row r="2383" spans="1:15" hidden="1">
      <c r="H2383" s="2668" t="s">
        <v>9981</v>
      </c>
      <c r="O2383">
        <f t="shared" si="37"/>
        <v>0</v>
      </c>
    </row>
    <row r="2384" spans="1:15" hidden="1">
      <c r="A2384" s="2669" t="s">
        <v>9953</v>
      </c>
      <c r="B2384" s="2669" t="s">
        <v>5169</v>
      </c>
      <c r="C2384" s="2669" t="s">
        <v>5298</v>
      </c>
      <c r="D2384" s="2669" t="s">
        <v>5299</v>
      </c>
      <c r="E2384" s="2669" t="s">
        <v>8218</v>
      </c>
      <c r="F2384" s="2669" t="s">
        <v>9982</v>
      </c>
      <c r="G2384" s="2669" t="s">
        <v>8208</v>
      </c>
      <c r="H2384" s="2669" t="s">
        <v>8209</v>
      </c>
      <c r="I2384" s="3025">
        <v>1646.5</v>
      </c>
      <c r="J2384" s="3025">
        <v>0</v>
      </c>
      <c r="O2384">
        <f t="shared" si="37"/>
        <v>1</v>
      </c>
    </row>
    <row r="2385" spans="1:15" hidden="1">
      <c r="A2385" s="2669" t="s">
        <v>9953</v>
      </c>
      <c r="B2385" s="2669" t="s">
        <v>5169</v>
      </c>
      <c r="C2385" s="2669" t="s">
        <v>5298</v>
      </c>
      <c r="D2385" s="2669" t="s">
        <v>5299</v>
      </c>
      <c r="E2385" s="2669" t="s">
        <v>8218</v>
      </c>
      <c r="F2385" s="2669" t="s">
        <v>9982</v>
      </c>
      <c r="G2385" s="2669" t="s">
        <v>8980</v>
      </c>
      <c r="H2385" s="2669" t="s">
        <v>9055</v>
      </c>
      <c r="I2385" s="3025">
        <v>0</v>
      </c>
      <c r="J2385" s="3025">
        <v>1646.5</v>
      </c>
      <c r="N2385" s="1460">
        <v>1</v>
      </c>
      <c r="O2385">
        <f t="shared" si="37"/>
        <v>1</v>
      </c>
    </row>
    <row r="2386" spans="1:15" hidden="1">
      <c r="H2386" t="s">
        <v>8219</v>
      </c>
      <c r="O2386">
        <f t="shared" si="37"/>
        <v>0</v>
      </c>
    </row>
    <row r="2387" spans="1:15" hidden="1">
      <c r="O2387">
        <f t="shared" si="37"/>
        <v>0</v>
      </c>
    </row>
    <row r="2388" spans="1:15" hidden="1">
      <c r="H2388" s="2668" t="s">
        <v>9983</v>
      </c>
      <c r="O2388">
        <f t="shared" si="37"/>
        <v>0</v>
      </c>
    </row>
    <row r="2389" spans="1:15" hidden="1">
      <c r="A2389" s="2669" t="s">
        <v>9953</v>
      </c>
      <c r="B2389" s="2669" t="s">
        <v>5169</v>
      </c>
      <c r="C2389" s="2669" t="s">
        <v>5298</v>
      </c>
      <c r="D2389" s="2669" t="s">
        <v>5299</v>
      </c>
      <c r="E2389" s="2669" t="s">
        <v>8559</v>
      </c>
      <c r="F2389" s="2669" t="s">
        <v>9984</v>
      </c>
      <c r="G2389" s="2669" t="s">
        <v>8512</v>
      </c>
      <c r="H2389" s="2669" t="s">
        <v>8513</v>
      </c>
      <c r="I2389" s="3025">
        <v>710.3</v>
      </c>
      <c r="J2389" s="3025">
        <v>0</v>
      </c>
      <c r="O2389">
        <f t="shared" si="37"/>
        <v>1</v>
      </c>
    </row>
    <row r="2390" spans="1:15" hidden="1">
      <c r="A2390" s="2669" t="s">
        <v>9953</v>
      </c>
      <c r="B2390" s="2669" t="s">
        <v>5169</v>
      </c>
      <c r="C2390" s="2669" t="s">
        <v>5298</v>
      </c>
      <c r="D2390" s="2669" t="s">
        <v>5299</v>
      </c>
      <c r="E2390" s="2669" t="s">
        <v>8559</v>
      </c>
      <c r="F2390" s="2669" t="s">
        <v>9984</v>
      </c>
      <c r="G2390" s="2669" t="s">
        <v>8980</v>
      </c>
      <c r="H2390" s="2669" t="s">
        <v>9055</v>
      </c>
      <c r="I2390" s="3025">
        <v>0</v>
      </c>
      <c r="J2390" s="3025">
        <v>710.3</v>
      </c>
      <c r="N2390" s="1460">
        <v>1</v>
      </c>
      <c r="O2390">
        <f t="shared" si="37"/>
        <v>1</v>
      </c>
    </row>
    <row r="2391" spans="1:15" hidden="1">
      <c r="H2391" t="s">
        <v>8560</v>
      </c>
      <c r="O2391">
        <f t="shared" si="37"/>
        <v>0</v>
      </c>
    </row>
    <row r="2392" spans="1:15" hidden="1">
      <c r="O2392">
        <f t="shared" si="37"/>
        <v>0</v>
      </c>
    </row>
    <row r="2393" spans="1:15" hidden="1">
      <c r="H2393" s="2668" t="s">
        <v>9985</v>
      </c>
      <c r="O2393">
        <f t="shared" si="37"/>
        <v>0</v>
      </c>
    </row>
    <row r="2394" spans="1:15" hidden="1">
      <c r="A2394" s="2669" t="s">
        <v>9953</v>
      </c>
      <c r="B2394" s="2669" t="s">
        <v>5169</v>
      </c>
      <c r="C2394" s="2669" t="s">
        <v>5298</v>
      </c>
      <c r="D2394" s="2669" t="s">
        <v>5299</v>
      </c>
      <c r="E2394" s="2669" t="s">
        <v>7830</v>
      </c>
      <c r="F2394" s="2669" t="s">
        <v>9986</v>
      </c>
      <c r="G2394" s="2669" t="s">
        <v>5323</v>
      </c>
      <c r="H2394" s="2669" t="s">
        <v>4988</v>
      </c>
      <c r="I2394" s="3025">
        <v>480</v>
      </c>
      <c r="J2394" s="3025">
        <v>0</v>
      </c>
      <c r="O2394">
        <f t="shared" si="37"/>
        <v>1</v>
      </c>
    </row>
    <row r="2395" spans="1:15" hidden="1">
      <c r="A2395" s="2669" t="s">
        <v>9953</v>
      </c>
      <c r="B2395" s="2669" t="s">
        <v>5169</v>
      </c>
      <c r="C2395" s="2669" t="s">
        <v>5298</v>
      </c>
      <c r="D2395" s="2669" t="s">
        <v>5299</v>
      </c>
      <c r="E2395" s="2669" t="s">
        <v>7830</v>
      </c>
      <c r="F2395" s="2669" t="s">
        <v>9986</v>
      </c>
      <c r="G2395" s="2669" t="s">
        <v>8980</v>
      </c>
      <c r="H2395" s="2669" t="s">
        <v>9055</v>
      </c>
      <c r="I2395" s="3025">
        <v>0</v>
      </c>
      <c r="J2395" s="3025">
        <v>480</v>
      </c>
      <c r="N2395" s="1460">
        <v>1</v>
      </c>
      <c r="O2395">
        <f t="shared" si="37"/>
        <v>1</v>
      </c>
    </row>
    <row r="2396" spans="1:15" hidden="1">
      <c r="H2396" t="s">
        <v>7831</v>
      </c>
      <c r="O2396">
        <f t="shared" si="37"/>
        <v>0</v>
      </c>
    </row>
    <row r="2397" spans="1:15" hidden="1">
      <c r="O2397">
        <f t="shared" si="37"/>
        <v>0</v>
      </c>
    </row>
    <row r="2398" spans="1:15" hidden="1">
      <c r="H2398" s="2668" t="s">
        <v>9987</v>
      </c>
      <c r="O2398">
        <f t="shared" si="37"/>
        <v>0</v>
      </c>
    </row>
    <row r="2399" spans="1:15" hidden="1">
      <c r="A2399" s="2669" t="s">
        <v>9953</v>
      </c>
      <c r="B2399" s="2669" t="s">
        <v>5169</v>
      </c>
      <c r="C2399" s="2669" t="s">
        <v>5298</v>
      </c>
      <c r="D2399" s="2669" t="s">
        <v>5299</v>
      </c>
      <c r="E2399" s="2669" t="s">
        <v>7828</v>
      </c>
      <c r="F2399" s="2669" t="s">
        <v>9988</v>
      </c>
      <c r="G2399" s="2669" t="s">
        <v>5323</v>
      </c>
      <c r="H2399" s="2669" t="s">
        <v>4988</v>
      </c>
      <c r="I2399" s="3025">
        <v>480</v>
      </c>
      <c r="J2399" s="3025">
        <v>0</v>
      </c>
      <c r="O2399">
        <f t="shared" si="37"/>
        <v>1</v>
      </c>
    </row>
    <row r="2400" spans="1:15" hidden="1">
      <c r="A2400" s="2669" t="s">
        <v>9953</v>
      </c>
      <c r="B2400" s="2669" t="s">
        <v>5169</v>
      </c>
      <c r="C2400" s="2669" t="s">
        <v>5298</v>
      </c>
      <c r="D2400" s="2669" t="s">
        <v>5299</v>
      </c>
      <c r="E2400" s="2669" t="s">
        <v>7828</v>
      </c>
      <c r="F2400" s="2669" t="s">
        <v>9988</v>
      </c>
      <c r="G2400" s="2669" t="s">
        <v>8980</v>
      </c>
      <c r="H2400" s="2669" t="s">
        <v>9055</v>
      </c>
      <c r="I2400" s="3025">
        <v>0</v>
      </c>
      <c r="J2400" s="3025">
        <v>480</v>
      </c>
      <c r="N2400" s="1460">
        <v>1</v>
      </c>
      <c r="O2400">
        <f t="shared" si="37"/>
        <v>1</v>
      </c>
    </row>
    <row r="2401" spans="1:15" hidden="1">
      <c r="H2401" t="s">
        <v>7829</v>
      </c>
      <c r="O2401">
        <f t="shared" si="37"/>
        <v>0</v>
      </c>
    </row>
    <row r="2402" spans="1:15" hidden="1">
      <c r="O2402">
        <f t="shared" si="37"/>
        <v>0</v>
      </c>
    </row>
    <row r="2403" spans="1:15" hidden="1">
      <c r="H2403" s="2668" t="s">
        <v>9989</v>
      </c>
      <c r="O2403">
        <f t="shared" si="37"/>
        <v>0</v>
      </c>
    </row>
    <row r="2404" spans="1:15" hidden="1">
      <c r="A2404" s="2669" t="s">
        <v>9953</v>
      </c>
      <c r="B2404" s="2669" t="s">
        <v>5169</v>
      </c>
      <c r="C2404" s="2669" t="s">
        <v>5298</v>
      </c>
      <c r="D2404" s="2669" t="s">
        <v>5299</v>
      </c>
      <c r="E2404" s="2669" t="s">
        <v>7974</v>
      </c>
      <c r="F2404" s="2669" t="s">
        <v>9990</v>
      </c>
      <c r="G2404" s="2669" t="s">
        <v>5347</v>
      </c>
      <c r="H2404" s="2669" t="s">
        <v>4999</v>
      </c>
      <c r="I2404" s="3025">
        <v>430</v>
      </c>
      <c r="J2404" s="3025">
        <v>0</v>
      </c>
      <c r="O2404">
        <f t="shared" si="37"/>
        <v>1</v>
      </c>
    </row>
    <row r="2405" spans="1:15" hidden="1">
      <c r="A2405" s="2669" t="s">
        <v>9953</v>
      </c>
      <c r="B2405" s="2669" t="s">
        <v>5169</v>
      </c>
      <c r="C2405" s="2669" t="s">
        <v>5298</v>
      </c>
      <c r="D2405" s="2669" t="s">
        <v>5299</v>
      </c>
      <c r="E2405" s="2669" t="s">
        <v>7974</v>
      </c>
      <c r="F2405" s="2669" t="s">
        <v>9990</v>
      </c>
      <c r="G2405" s="2669" t="s">
        <v>8980</v>
      </c>
      <c r="H2405" s="2669" t="s">
        <v>9055</v>
      </c>
      <c r="I2405" s="3025">
        <v>0</v>
      </c>
      <c r="J2405" s="3025">
        <v>430</v>
      </c>
      <c r="N2405" s="1460">
        <v>1</v>
      </c>
      <c r="O2405">
        <f t="shared" si="37"/>
        <v>1</v>
      </c>
    </row>
    <row r="2406" spans="1:15" hidden="1">
      <c r="H2406" t="s">
        <v>7975</v>
      </c>
      <c r="O2406">
        <f t="shared" si="37"/>
        <v>0</v>
      </c>
    </row>
    <row r="2407" spans="1:15" hidden="1">
      <c r="O2407">
        <f t="shared" si="37"/>
        <v>0</v>
      </c>
    </row>
    <row r="2408" spans="1:15" hidden="1">
      <c r="H2408" s="2668" t="s">
        <v>9991</v>
      </c>
      <c r="O2408">
        <f t="shared" si="37"/>
        <v>0</v>
      </c>
    </row>
    <row r="2409" spans="1:15" hidden="1">
      <c r="A2409" s="2669" t="s">
        <v>9953</v>
      </c>
      <c r="B2409" s="2669" t="s">
        <v>5169</v>
      </c>
      <c r="C2409" s="2669" t="s">
        <v>5298</v>
      </c>
      <c r="D2409" s="2669" t="s">
        <v>5299</v>
      </c>
      <c r="E2409" s="2669" t="s">
        <v>7976</v>
      </c>
      <c r="F2409" s="2669" t="s">
        <v>9992</v>
      </c>
      <c r="G2409" s="2669" t="s">
        <v>5347</v>
      </c>
      <c r="H2409" s="2669" t="s">
        <v>4999</v>
      </c>
      <c r="I2409" s="3025">
        <v>418.9</v>
      </c>
      <c r="J2409" s="3025">
        <v>0</v>
      </c>
      <c r="O2409">
        <f t="shared" si="37"/>
        <v>1</v>
      </c>
    </row>
    <row r="2410" spans="1:15" hidden="1">
      <c r="A2410" s="2669" t="s">
        <v>9953</v>
      </c>
      <c r="B2410" s="2669" t="s">
        <v>5169</v>
      </c>
      <c r="C2410" s="2669" t="s">
        <v>5298</v>
      </c>
      <c r="D2410" s="2669" t="s">
        <v>5299</v>
      </c>
      <c r="E2410" s="2669" t="s">
        <v>7976</v>
      </c>
      <c r="F2410" s="2669" t="s">
        <v>9992</v>
      </c>
      <c r="G2410" s="2669" t="s">
        <v>8980</v>
      </c>
      <c r="H2410" s="2669" t="s">
        <v>9055</v>
      </c>
      <c r="I2410" s="3025">
        <v>0</v>
      </c>
      <c r="J2410" s="3025">
        <v>418.9</v>
      </c>
      <c r="N2410" s="1460">
        <v>1</v>
      </c>
      <c r="O2410">
        <f t="shared" si="37"/>
        <v>1</v>
      </c>
    </row>
    <row r="2411" spans="1:15" hidden="1">
      <c r="H2411" t="s">
        <v>7977</v>
      </c>
      <c r="O2411">
        <f t="shared" si="37"/>
        <v>0</v>
      </c>
    </row>
    <row r="2412" spans="1:15" hidden="1">
      <c r="O2412">
        <f t="shared" si="37"/>
        <v>0</v>
      </c>
    </row>
    <row r="2413" spans="1:15" hidden="1">
      <c r="H2413" s="2668" t="s">
        <v>9993</v>
      </c>
      <c r="O2413">
        <f t="shared" si="37"/>
        <v>0</v>
      </c>
    </row>
    <row r="2414" spans="1:15" hidden="1">
      <c r="A2414" s="2669" t="s">
        <v>9953</v>
      </c>
      <c r="B2414" s="2669" t="s">
        <v>5071</v>
      </c>
      <c r="C2414" s="2669" t="s">
        <v>9011</v>
      </c>
      <c r="D2414" s="2669" t="s">
        <v>5071</v>
      </c>
      <c r="E2414" s="2669" t="s">
        <v>7284</v>
      </c>
      <c r="F2414" s="2669" t="s">
        <v>9994</v>
      </c>
      <c r="G2414" s="2669" t="s">
        <v>5311</v>
      </c>
      <c r="H2414" s="2669" t="s">
        <v>5015</v>
      </c>
      <c r="I2414" s="3025">
        <v>1523.37</v>
      </c>
      <c r="J2414" s="3025">
        <v>0</v>
      </c>
      <c r="O2414">
        <f t="shared" si="37"/>
        <v>0</v>
      </c>
    </row>
    <row r="2415" spans="1:15" hidden="1">
      <c r="A2415" s="2669" t="s">
        <v>9953</v>
      </c>
      <c r="B2415" s="2669" t="s">
        <v>5071</v>
      </c>
      <c r="C2415" s="2669" t="s">
        <v>9011</v>
      </c>
      <c r="D2415" s="2669" t="s">
        <v>5071</v>
      </c>
      <c r="E2415" s="2669" t="s">
        <v>7284</v>
      </c>
      <c r="F2415" s="2669" t="s">
        <v>9994</v>
      </c>
      <c r="G2415" s="2669" t="s">
        <v>5297</v>
      </c>
      <c r="H2415" s="2669" t="s">
        <v>5075</v>
      </c>
      <c r="I2415" s="3025">
        <v>0</v>
      </c>
      <c r="J2415" s="3025">
        <v>1523.37</v>
      </c>
      <c r="O2415">
        <f t="shared" si="37"/>
        <v>0</v>
      </c>
    </row>
    <row r="2416" spans="1:15" hidden="1">
      <c r="H2416" t="s">
        <v>7283</v>
      </c>
      <c r="O2416">
        <f t="shared" si="37"/>
        <v>0</v>
      </c>
    </row>
    <row r="2417" spans="1:15" hidden="1">
      <c r="O2417">
        <f t="shared" si="37"/>
        <v>0</v>
      </c>
    </row>
    <row r="2418" spans="1:15" hidden="1">
      <c r="H2418" s="2668" t="s">
        <v>9995</v>
      </c>
      <c r="O2418">
        <f t="shared" si="37"/>
        <v>0</v>
      </c>
    </row>
    <row r="2419" spans="1:15" hidden="1">
      <c r="A2419" s="2669" t="s">
        <v>9953</v>
      </c>
      <c r="B2419" s="2669" t="s">
        <v>5071</v>
      </c>
      <c r="C2419" s="2669" t="s">
        <v>9011</v>
      </c>
      <c r="D2419" s="2669" t="s">
        <v>5071</v>
      </c>
      <c r="E2419" s="2669" t="s">
        <v>7285</v>
      </c>
      <c r="F2419" s="2669" t="s">
        <v>9996</v>
      </c>
      <c r="G2419" s="2669" t="s">
        <v>5311</v>
      </c>
      <c r="H2419" s="2669" t="s">
        <v>5015</v>
      </c>
      <c r="I2419" s="3025">
        <v>313</v>
      </c>
      <c r="J2419" s="3025">
        <v>0</v>
      </c>
      <c r="O2419">
        <f t="shared" si="37"/>
        <v>0</v>
      </c>
    </row>
    <row r="2420" spans="1:15" hidden="1">
      <c r="A2420" s="2669" t="s">
        <v>9953</v>
      </c>
      <c r="B2420" s="2669" t="s">
        <v>5071</v>
      </c>
      <c r="C2420" s="2669" t="s">
        <v>9011</v>
      </c>
      <c r="D2420" s="2669" t="s">
        <v>5071</v>
      </c>
      <c r="E2420" s="2669" t="s">
        <v>7285</v>
      </c>
      <c r="F2420" s="2669" t="s">
        <v>9996</v>
      </c>
      <c r="G2420" s="2669" t="s">
        <v>5297</v>
      </c>
      <c r="H2420" s="2669" t="s">
        <v>5075</v>
      </c>
      <c r="I2420" s="3025">
        <v>0</v>
      </c>
      <c r="J2420" s="3025">
        <v>313</v>
      </c>
      <c r="O2420">
        <f t="shared" si="37"/>
        <v>0</v>
      </c>
    </row>
    <row r="2421" spans="1:15" hidden="1">
      <c r="H2421" t="s">
        <v>7283</v>
      </c>
      <c r="O2421">
        <f t="shared" si="37"/>
        <v>0</v>
      </c>
    </row>
    <row r="2422" spans="1:15" hidden="1">
      <c r="O2422">
        <f t="shared" si="37"/>
        <v>0</v>
      </c>
    </row>
    <row r="2423" spans="1:15" hidden="1">
      <c r="H2423" s="2668" t="s">
        <v>9997</v>
      </c>
      <c r="O2423">
        <f t="shared" si="37"/>
        <v>0</v>
      </c>
    </row>
    <row r="2424" spans="1:15" hidden="1">
      <c r="A2424" s="2669" t="s">
        <v>9953</v>
      </c>
      <c r="B2424" s="2669"/>
      <c r="C2424" s="2669"/>
      <c r="D2424" s="2669" t="s">
        <v>5073</v>
      </c>
      <c r="E2424" s="2669" t="s">
        <v>7286</v>
      </c>
      <c r="F2424" s="2669" t="s">
        <v>9998</v>
      </c>
      <c r="G2424" s="2669" t="s">
        <v>5306</v>
      </c>
      <c r="H2424" s="2669" t="s">
        <v>4937</v>
      </c>
      <c r="I2424" s="3025">
        <v>16764.400000000001</v>
      </c>
      <c r="J2424" s="3025">
        <v>0</v>
      </c>
      <c r="O2424">
        <f t="shared" si="37"/>
        <v>0</v>
      </c>
    </row>
    <row r="2425" spans="1:15" hidden="1">
      <c r="A2425" s="2669" t="s">
        <v>9953</v>
      </c>
      <c r="B2425" s="2669"/>
      <c r="C2425" s="2669"/>
      <c r="D2425" s="2669" t="s">
        <v>5073</v>
      </c>
      <c r="E2425" s="2669" t="s">
        <v>7286</v>
      </c>
      <c r="F2425" s="2669" t="s">
        <v>9998</v>
      </c>
      <c r="G2425" s="2669" t="s">
        <v>5297</v>
      </c>
      <c r="H2425" s="2669" t="s">
        <v>5075</v>
      </c>
      <c r="I2425" s="3025">
        <v>0</v>
      </c>
      <c r="J2425" s="3025">
        <v>16764.400000000001</v>
      </c>
      <c r="O2425">
        <f t="shared" si="37"/>
        <v>0</v>
      </c>
    </row>
    <row r="2426" spans="1:15" hidden="1">
      <c r="H2426" t="s">
        <v>7287</v>
      </c>
      <c r="O2426">
        <f t="shared" si="37"/>
        <v>0</v>
      </c>
    </row>
    <row r="2427" spans="1:15" hidden="1">
      <c r="O2427">
        <f t="shared" si="37"/>
        <v>0</v>
      </c>
    </row>
    <row r="2428" spans="1:15" hidden="1">
      <c r="H2428" s="2668" t="s">
        <v>9999</v>
      </c>
      <c r="O2428">
        <f t="shared" si="37"/>
        <v>0</v>
      </c>
    </row>
    <row r="2429" spans="1:15" hidden="1">
      <c r="A2429" s="2669" t="s">
        <v>9953</v>
      </c>
      <c r="B2429" s="2669"/>
      <c r="C2429" s="2669"/>
      <c r="D2429" s="2669" t="s">
        <v>5073</v>
      </c>
      <c r="E2429" s="2669" t="s">
        <v>7288</v>
      </c>
      <c r="F2429" s="2669" t="s">
        <v>10000</v>
      </c>
      <c r="G2429" s="2669" t="s">
        <v>5300</v>
      </c>
      <c r="H2429" s="2669" t="s">
        <v>264</v>
      </c>
      <c r="I2429" s="3025">
        <v>800</v>
      </c>
      <c r="J2429" s="3025">
        <v>0</v>
      </c>
      <c r="O2429">
        <f t="shared" si="37"/>
        <v>0</v>
      </c>
    </row>
    <row r="2430" spans="1:15" hidden="1">
      <c r="A2430" s="2669" t="s">
        <v>9953</v>
      </c>
      <c r="B2430" s="2669"/>
      <c r="C2430" s="2669"/>
      <c r="D2430" s="2669" t="s">
        <v>5073</v>
      </c>
      <c r="E2430" s="2669" t="s">
        <v>7288</v>
      </c>
      <c r="F2430" s="2669" t="s">
        <v>10000</v>
      </c>
      <c r="G2430" s="2669" t="s">
        <v>5297</v>
      </c>
      <c r="H2430" s="2669" t="s">
        <v>5075</v>
      </c>
      <c r="I2430" s="3025">
        <v>0</v>
      </c>
      <c r="J2430" s="3025">
        <v>800</v>
      </c>
      <c r="O2430">
        <f t="shared" si="37"/>
        <v>0</v>
      </c>
    </row>
    <row r="2431" spans="1:15" hidden="1">
      <c r="H2431" t="s">
        <v>7289</v>
      </c>
      <c r="O2431">
        <f t="shared" si="37"/>
        <v>0</v>
      </c>
    </row>
    <row r="2432" spans="1:15" hidden="1">
      <c r="O2432">
        <f t="shared" si="37"/>
        <v>0</v>
      </c>
    </row>
    <row r="2433" spans="1:15" hidden="1">
      <c r="H2433" s="2668" t="s">
        <v>10001</v>
      </c>
      <c r="O2433">
        <f t="shared" ref="O2433:O2496" si="38">SUMIF(E:E,E2433,N:N)</f>
        <v>0</v>
      </c>
    </row>
    <row r="2434" spans="1:15" hidden="1">
      <c r="A2434" s="2669" t="s">
        <v>9953</v>
      </c>
      <c r="B2434" s="2669"/>
      <c r="C2434" s="2669"/>
      <c r="D2434" s="2669" t="s">
        <v>5073</v>
      </c>
      <c r="E2434" s="2669" t="s">
        <v>7290</v>
      </c>
      <c r="F2434" s="2669" t="s">
        <v>10002</v>
      </c>
      <c r="G2434" s="2669" t="s">
        <v>5297</v>
      </c>
      <c r="H2434" s="2669" t="s">
        <v>4934</v>
      </c>
      <c r="I2434" s="3025">
        <v>157.44999999999999</v>
      </c>
      <c r="J2434" s="3025">
        <v>0</v>
      </c>
      <c r="O2434">
        <f t="shared" si="38"/>
        <v>0</v>
      </c>
    </row>
    <row r="2435" spans="1:15" hidden="1">
      <c r="A2435" s="2669" t="s">
        <v>9953</v>
      </c>
      <c r="B2435" s="2669"/>
      <c r="C2435" s="2669"/>
      <c r="D2435" s="2669" t="s">
        <v>5073</v>
      </c>
      <c r="E2435" s="2669" t="s">
        <v>7290</v>
      </c>
      <c r="F2435" s="2669" t="s">
        <v>10002</v>
      </c>
      <c r="G2435" s="2669" t="s">
        <v>5306</v>
      </c>
      <c r="H2435" s="2669" t="s">
        <v>5307</v>
      </c>
      <c r="I2435" s="3025">
        <v>0</v>
      </c>
      <c r="J2435" s="3025">
        <v>157.44999999999999</v>
      </c>
      <c r="O2435">
        <f t="shared" si="38"/>
        <v>0</v>
      </c>
    </row>
    <row r="2436" spans="1:15" hidden="1">
      <c r="H2436" t="s">
        <v>7291</v>
      </c>
      <c r="O2436">
        <f t="shared" si="38"/>
        <v>0</v>
      </c>
    </row>
    <row r="2437" spans="1:15" hidden="1">
      <c r="O2437">
        <f t="shared" si="38"/>
        <v>0</v>
      </c>
    </row>
    <row r="2438" spans="1:15" hidden="1">
      <c r="H2438" s="2668" t="s">
        <v>10003</v>
      </c>
      <c r="O2438">
        <f t="shared" si="38"/>
        <v>0</v>
      </c>
    </row>
    <row r="2439" spans="1:15" hidden="1">
      <c r="A2439" s="2669" t="s">
        <v>10004</v>
      </c>
      <c r="B2439" s="2669" t="s">
        <v>4415</v>
      </c>
      <c r="C2439" s="2669" t="s">
        <v>5059</v>
      </c>
      <c r="D2439" s="2669" t="s">
        <v>4415</v>
      </c>
      <c r="E2439" s="2669" t="s">
        <v>7281</v>
      </c>
      <c r="F2439" s="2669" t="s">
        <v>10005</v>
      </c>
      <c r="G2439" s="2669" t="s">
        <v>5338</v>
      </c>
      <c r="H2439" s="2669" t="s">
        <v>4958</v>
      </c>
      <c r="I2439" s="3025">
        <v>360</v>
      </c>
      <c r="J2439" s="3025">
        <v>0</v>
      </c>
      <c r="O2439">
        <f t="shared" si="38"/>
        <v>0</v>
      </c>
    </row>
    <row r="2440" spans="1:15" hidden="1">
      <c r="A2440" s="2669" t="s">
        <v>10004</v>
      </c>
      <c r="B2440" s="2669" t="s">
        <v>4415</v>
      </c>
      <c r="C2440" s="2669" t="s">
        <v>5059</v>
      </c>
      <c r="D2440" s="2669" t="s">
        <v>4415</v>
      </c>
      <c r="E2440" s="2669" t="s">
        <v>7281</v>
      </c>
      <c r="F2440" s="2669" t="s">
        <v>10005</v>
      </c>
      <c r="G2440" s="2669" t="s">
        <v>5303</v>
      </c>
      <c r="H2440" s="2669" t="s">
        <v>5063</v>
      </c>
      <c r="I2440" s="3025">
        <v>0</v>
      </c>
      <c r="J2440" s="3025">
        <v>0</v>
      </c>
      <c r="O2440">
        <f t="shared" si="38"/>
        <v>0</v>
      </c>
    </row>
    <row r="2441" spans="1:15" hidden="1">
      <c r="A2441" s="2669" t="s">
        <v>10004</v>
      </c>
      <c r="B2441" s="2669" t="s">
        <v>4415</v>
      </c>
      <c r="C2441" s="2669" t="s">
        <v>5059</v>
      </c>
      <c r="D2441" s="2669" t="s">
        <v>4415</v>
      </c>
      <c r="E2441" s="2669" t="s">
        <v>7281</v>
      </c>
      <c r="F2441" s="2669" t="s">
        <v>10005</v>
      </c>
      <c r="G2441" s="2669" t="s">
        <v>5297</v>
      </c>
      <c r="H2441" s="2669" t="s">
        <v>5075</v>
      </c>
      <c r="I2441" s="3025">
        <v>0</v>
      </c>
      <c r="J2441" s="3025">
        <v>360</v>
      </c>
      <c r="O2441">
        <f t="shared" si="38"/>
        <v>0</v>
      </c>
    </row>
    <row r="2442" spans="1:15" hidden="1">
      <c r="H2442" t="s">
        <v>7282</v>
      </c>
      <c r="O2442">
        <f t="shared" si="38"/>
        <v>0</v>
      </c>
    </row>
    <row r="2443" spans="1:15" hidden="1">
      <c r="O2443">
        <f t="shared" si="38"/>
        <v>0</v>
      </c>
    </row>
    <row r="2444" spans="1:15" hidden="1">
      <c r="H2444" s="2668" t="s">
        <v>10006</v>
      </c>
      <c r="O2444">
        <f t="shared" si="38"/>
        <v>0</v>
      </c>
    </row>
    <row r="2445" spans="1:15" hidden="1">
      <c r="A2445" s="2669" t="s">
        <v>10007</v>
      </c>
      <c r="B2445" s="2669" t="s">
        <v>4415</v>
      </c>
      <c r="C2445" s="2669" t="s">
        <v>5059</v>
      </c>
      <c r="D2445" s="2669" t="s">
        <v>4415</v>
      </c>
      <c r="E2445" s="2669" t="s">
        <v>7532</v>
      </c>
      <c r="F2445" s="2669" t="s">
        <v>10008</v>
      </c>
      <c r="G2445" s="2669" t="s">
        <v>5309</v>
      </c>
      <c r="H2445" s="2669" t="s">
        <v>4947</v>
      </c>
      <c r="I2445" s="3025">
        <v>318</v>
      </c>
      <c r="J2445" s="3025">
        <v>0</v>
      </c>
      <c r="O2445">
        <f t="shared" si="38"/>
        <v>0</v>
      </c>
    </row>
    <row r="2446" spans="1:15" hidden="1">
      <c r="A2446" s="2669" t="s">
        <v>10007</v>
      </c>
      <c r="B2446" s="2669" t="s">
        <v>4415</v>
      </c>
      <c r="C2446" s="2669" t="s">
        <v>5059</v>
      </c>
      <c r="D2446" s="2669" t="s">
        <v>4415</v>
      </c>
      <c r="E2446" s="2669" t="s">
        <v>7532</v>
      </c>
      <c r="F2446" s="2669" t="s">
        <v>10008</v>
      </c>
      <c r="G2446" s="2669" t="s">
        <v>5303</v>
      </c>
      <c r="H2446" s="2669" t="s">
        <v>5063</v>
      </c>
      <c r="I2446" s="3025">
        <v>0</v>
      </c>
      <c r="J2446" s="3025">
        <v>0</v>
      </c>
      <c r="O2446">
        <f t="shared" si="38"/>
        <v>0</v>
      </c>
    </row>
    <row r="2447" spans="1:15" hidden="1">
      <c r="A2447" s="2669" t="s">
        <v>10007</v>
      </c>
      <c r="B2447" s="2669" t="s">
        <v>4415</v>
      </c>
      <c r="C2447" s="2669" t="s">
        <v>5059</v>
      </c>
      <c r="D2447" s="2669" t="s">
        <v>4415</v>
      </c>
      <c r="E2447" s="2669" t="s">
        <v>7532</v>
      </c>
      <c r="F2447" s="2669" t="s">
        <v>10008</v>
      </c>
      <c r="G2447" s="2669" t="s">
        <v>5311</v>
      </c>
      <c r="H2447" s="2669" t="s">
        <v>5064</v>
      </c>
      <c r="I2447" s="3025">
        <v>0</v>
      </c>
      <c r="J2447" s="3025">
        <v>318</v>
      </c>
      <c r="O2447">
        <f t="shared" si="38"/>
        <v>0</v>
      </c>
    </row>
    <row r="2448" spans="1:15" hidden="1">
      <c r="H2448" t="s">
        <v>7533</v>
      </c>
      <c r="O2448">
        <f t="shared" si="38"/>
        <v>0</v>
      </c>
    </row>
    <row r="2449" spans="1:15" hidden="1">
      <c r="O2449">
        <f t="shared" si="38"/>
        <v>0</v>
      </c>
    </row>
    <row r="2450" spans="1:15" hidden="1">
      <c r="H2450" s="2668" t="s">
        <v>10009</v>
      </c>
      <c r="O2450">
        <f t="shared" si="38"/>
        <v>0</v>
      </c>
    </row>
    <row r="2451" spans="1:15" hidden="1">
      <c r="A2451" s="2669" t="s">
        <v>10007</v>
      </c>
      <c r="B2451" s="2669" t="s">
        <v>4415</v>
      </c>
      <c r="C2451" s="2669" t="s">
        <v>5059</v>
      </c>
      <c r="D2451" s="2669" t="s">
        <v>4415</v>
      </c>
      <c r="E2451" s="2669" t="s">
        <v>7534</v>
      </c>
      <c r="F2451" s="2669" t="s">
        <v>10010</v>
      </c>
      <c r="G2451" s="2669" t="s">
        <v>5309</v>
      </c>
      <c r="H2451" s="2669" t="s">
        <v>4947</v>
      </c>
      <c r="I2451" s="3025">
        <v>1702.89</v>
      </c>
      <c r="J2451" s="3025">
        <v>0</v>
      </c>
      <c r="O2451">
        <f t="shared" si="38"/>
        <v>0</v>
      </c>
    </row>
    <row r="2452" spans="1:15" hidden="1">
      <c r="A2452" s="2669" t="s">
        <v>10007</v>
      </c>
      <c r="B2452" s="2669" t="s">
        <v>4415</v>
      </c>
      <c r="C2452" s="2669" t="s">
        <v>5059</v>
      </c>
      <c r="D2452" s="2669" t="s">
        <v>4415</v>
      </c>
      <c r="E2452" s="2669" t="s">
        <v>7534</v>
      </c>
      <c r="F2452" s="2669" t="s">
        <v>10010</v>
      </c>
      <c r="G2452" s="2669" t="s">
        <v>5303</v>
      </c>
      <c r="H2452" s="2669" t="s">
        <v>5063</v>
      </c>
      <c r="I2452" s="3025">
        <v>0</v>
      </c>
      <c r="J2452" s="3025">
        <v>0</v>
      </c>
      <c r="O2452">
        <f t="shared" si="38"/>
        <v>0</v>
      </c>
    </row>
    <row r="2453" spans="1:15" hidden="1">
      <c r="A2453" s="2669" t="s">
        <v>10007</v>
      </c>
      <c r="B2453" s="2669" t="s">
        <v>4415</v>
      </c>
      <c r="C2453" s="2669" t="s">
        <v>5059</v>
      </c>
      <c r="D2453" s="2669" t="s">
        <v>4415</v>
      </c>
      <c r="E2453" s="2669" t="s">
        <v>7534</v>
      </c>
      <c r="F2453" s="2669" t="s">
        <v>10010</v>
      </c>
      <c r="G2453" s="2669" t="s">
        <v>5311</v>
      </c>
      <c r="H2453" s="2669" t="s">
        <v>5064</v>
      </c>
      <c r="I2453" s="3025">
        <v>0</v>
      </c>
      <c r="J2453" s="3025">
        <v>1702.89</v>
      </c>
      <c r="O2453">
        <f t="shared" si="38"/>
        <v>0</v>
      </c>
    </row>
    <row r="2454" spans="1:15" hidden="1">
      <c r="H2454" t="s">
        <v>7535</v>
      </c>
      <c r="O2454">
        <f t="shared" si="38"/>
        <v>0</v>
      </c>
    </row>
    <row r="2455" spans="1:15" hidden="1">
      <c r="O2455">
        <f t="shared" si="38"/>
        <v>0</v>
      </c>
    </row>
    <row r="2456" spans="1:15" hidden="1">
      <c r="H2456" s="2668" t="s">
        <v>10011</v>
      </c>
      <c r="O2456">
        <f t="shared" si="38"/>
        <v>0</v>
      </c>
    </row>
    <row r="2457" spans="1:15" hidden="1">
      <c r="A2457" s="2669" t="s">
        <v>10012</v>
      </c>
      <c r="B2457" s="2669" t="s">
        <v>4415</v>
      </c>
      <c r="C2457" s="2669" t="s">
        <v>5059</v>
      </c>
      <c r="D2457" s="2669" t="s">
        <v>4415</v>
      </c>
      <c r="E2457" s="2669" t="s">
        <v>7530</v>
      </c>
      <c r="F2457" s="2669" t="s">
        <v>10013</v>
      </c>
      <c r="G2457" s="2669" t="s">
        <v>5309</v>
      </c>
      <c r="H2457" s="2669" t="s">
        <v>4947</v>
      </c>
      <c r="I2457" s="3025">
        <v>733.2</v>
      </c>
      <c r="J2457" s="3025">
        <v>0</v>
      </c>
      <c r="O2457">
        <f t="shared" si="38"/>
        <v>0</v>
      </c>
    </row>
    <row r="2458" spans="1:15" hidden="1">
      <c r="A2458" s="2669" t="s">
        <v>10012</v>
      </c>
      <c r="B2458" s="2669" t="s">
        <v>4415</v>
      </c>
      <c r="C2458" s="2669" t="s">
        <v>5059</v>
      </c>
      <c r="D2458" s="2669" t="s">
        <v>4415</v>
      </c>
      <c r="E2458" s="2669" t="s">
        <v>7530</v>
      </c>
      <c r="F2458" s="2669" t="s">
        <v>10013</v>
      </c>
      <c r="G2458" s="2669" t="s">
        <v>5303</v>
      </c>
      <c r="H2458" s="2669" t="s">
        <v>5063</v>
      </c>
      <c r="I2458" s="3025">
        <v>0</v>
      </c>
      <c r="J2458" s="3025">
        <v>0</v>
      </c>
      <c r="O2458">
        <f t="shared" si="38"/>
        <v>0</v>
      </c>
    </row>
    <row r="2459" spans="1:15" hidden="1">
      <c r="A2459" s="2669" t="s">
        <v>10012</v>
      </c>
      <c r="B2459" s="2669" t="s">
        <v>4415</v>
      </c>
      <c r="C2459" s="2669" t="s">
        <v>5059</v>
      </c>
      <c r="D2459" s="2669" t="s">
        <v>4415</v>
      </c>
      <c r="E2459" s="2669" t="s">
        <v>7530</v>
      </c>
      <c r="F2459" s="2669" t="s">
        <v>10013</v>
      </c>
      <c r="G2459" s="2669" t="s">
        <v>5311</v>
      </c>
      <c r="H2459" s="2669" t="s">
        <v>5064</v>
      </c>
      <c r="I2459" s="3025">
        <v>0</v>
      </c>
      <c r="J2459" s="3025">
        <v>733.2</v>
      </c>
      <c r="O2459">
        <f t="shared" si="38"/>
        <v>0</v>
      </c>
    </row>
    <row r="2460" spans="1:15" hidden="1">
      <c r="H2460" t="s">
        <v>7531</v>
      </c>
      <c r="O2460">
        <f t="shared" si="38"/>
        <v>0</v>
      </c>
    </row>
    <row r="2461" spans="1:15" hidden="1">
      <c r="O2461">
        <f t="shared" si="38"/>
        <v>0</v>
      </c>
    </row>
    <row r="2462" spans="1:15" hidden="1">
      <c r="H2462" s="2668" t="s">
        <v>10014</v>
      </c>
      <c r="O2462">
        <f t="shared" si="38"/>
        <v>0</v>
      </c>
    </row>
    <row r="2463" spans="1:15" hidden="1">
      <c r="A2463" s="2669" t="s">
        <v>10015</v>
      </c>
      <c r="B2463" s="2669" t="s">
        <v>4415</v>
      </c>
      <c r="C2463" s="2669" t="s">
        <v>5059</v>
      </c>
      <c r="D2463" s="2669" t="s">
        <v>4415</v>
      </c>
      <c r="E2463" s="2669" t="s">
        <v>7528</v>
      </c>
      <c r="F2463" s="2669" t="s">
        <v>10016</v>
      </c>
      <c r="G2463" s="2669" t="s">
        <v>5309</v>
      </c>
      <c r="H2463" s="2669" t="s">
        <v>4947</v>
      </c>
      <c r="I2463" s="3025">
        <v>1006.65</v>
      </c>
      <c r="J2463" s="3025">
        <v>0</v>
      </c>
      <c r="O2463">
        <f t="shared" si="38"/>
        <v>0</v>
      </c>
    </row>
    <row r="2464" spans="1:15" hidden="1">
      <c r="A2464" s="2669" t="s">
        <v>10015</v>
      </c>
      <c r="B2464" s="2669" t="s">
        <v>4415</v>
      </c>
      <c r="C2464" s="2669" t="s">
        <v>5059</v>
      </c>
      <c r="D2464" s="2669" t="s">
        <v>4415</v>
      </c>
      <c r="E2464" s="2669" t="s">
        <v>7528</v>
      </c>
      <c r="F2464" s="2669" t="s">
        <v>10016</v>
      </c>
      <c r="G2464" s="2669" t="s">
        <v>5303</v>
      </c>
      <c r="H2464" s="2669" t="s">
        <v>5063</v>
      </c>
      <c r="I2464" s="3025">
        <v>0</v>
      </c>
      <c r="J2464" s="3025">
        <v>0</v>
      </c>
      <c r="O2464">
        <f t="shared" si="38"/>
        <v>0</v>
      </c>
    </row>
    <row r="2465" spans="1:15" hidden="1">
      <c r="A2465" s="2669" t="s">
        <v>10015</v>
      </c>
      <c r="B2465" s="2669" t="s">
        <v>4415</v>
      </c>
      <c r="C2465" s="2669" t="s">
        <v>5059</v>
      </c>
      <c r="D2465" s="2669" t="s">
        <v>4415</v>
      </c>
      <c r="E2465" s="2669" t="s">
        <v>7528</v>
      </c>
      <c r="F2465" s="2669" t="s">
        <v>10016</v>
      </c>
      <c r="G2465" s="2669" t="s">
        <v>5311</v>
      </c>
      <c r="H2465" s="2669" t="s">
        <v>5064</v>
      </c>
      <c r="I2465" s="3025">
        <v>0</v>
      </c>
      <c r="J2465" s="3025">
        <v>1006.65</v>
      </c>
      <c r="O2465">
        <f t="shared" si="38"/>
        <v>0</v>
      </c>
    </row>
    <row r="2466" spans="1:15" hidden="1">
      <c r="H2466" t="s">
        <v>7529</v>
      </c>
      <c r="O2466">
        <f t="shared" si="38"/>
        <v>0</v>
      </c>
    </row>
    <row r="2467" spans="1:15" hidden="1">
      <c r="O2467">
        <f t="shared" si="38"/>
        <v>0</v>
      </c>
    </row>
    <row r="2468" spans="1:15" hidden="1">
      <c r="H2468" s="2668" t="s">
        <v>10017</v>
      </c>
      <c r="O2468">
        <f t="shared" si="38"/>
        <v>0</v>
      </c>
    </row>
    <row r="2469" spans="1:15" hidden="1">
      <c r="A2469" s="2669" t="s">
        <v>10018</v>
      </c>
      <c r="B2469" s="2669" t="s">
        <v>5071</v>
      </c>
      <c r="C2469" s="2669" t="s">
        <v>9011</v>
      </c>
      <c r="D2469" s="2669" t="s">
        <v>5071</v>
      </c>
      <c r="E2469" s="2669" t="s">
        <v>7274</v>
      </c>
      <c r="F2469" s="2669" t="s">
        <v>10019</v>
      </c>
      <c r="G2469" s="2669" t="s">
        <v>5311</v>
      </c>
      <c r="H2469" s="2669" t="s">
        <v>5015</v>
      </c>
      <c r="I2469" s="3025">
        <v>413.11</v>
      </c>
      <c r="J2469" s="3025">
        <v>0</v>
      </c>
      <c r="O2469">
        <f t="shared" si="38"/>
        <v>0</v>
      </c>
    </row>
    <row r="2470" spans="1:15" hidden="1">
      <c r="A2470" s="2669" t="s">
        <v>10018</v>
      </c>
      <c r="B2470" s="2669" t="s">
        <v>5071</v>
      </c>
      <c r="C2470" s="2669" t="s">
        <v>9011</v>
      </c>
      <c r="D2470" s="2669" t="s">
        <v>5071</v>
      </c>
      <c r="E2470" s="2669" t="s">
        <v>7274</v>
      </c>
      <c r="F2470" s="2669" t="s">
        <v>10019</v>
      </c>
      <c r="G2470" s="2669" t="s">
        <v>5297</v>
      </c>
      <c r="H2470" s="2669" t="s">
        <v>5075</v>
      </c>
      <c r="I2470" s="3025">
        <v>0</v>
      </c>
      <c r="J2470" s="3025">
        <v>413.11</v>
      </c>
      <c r="O2470">
        <f t="shared" si="38"/>
        <v>0</v>
      </c>
    </row>
    <row r="2471" spans="1:15" hidden="1">
      <c r="H2471" t="s">
        <v>7275</v>
      </c>
      <c r="O2471">
        <f t="shared" si="38"/>
        <v>0</v>
      </c>
    </row>
    <row r="2472" spans="1:15" hidden="1">
      <c r="O2472">
        <f t="shared" si="38"/>
        <v>0</v>
      </c>
    </row>
    <row r="2473" spans="1:15" hidden="1">
      <c r="H2473" s="2668" t="s">
        <v>10020</v>
      </c>
      <c r="O2473">
        <f t="shared" si="38"/>
        <v>0</v>
      </c>
    </row>
    <row r="2474" spans="1:15" hidden="1">
      <c r="A2474" s="2669" t="s">
        <v>10018</v>
      </c>
      <c r="B2474" s="2669" t="s">
        <v>5071</v>
      </c>
      <c r="C2474" s="2669" t="s">
        <v>9011</v>
      </c>
      <c r="D2474" s="2669" t="s">
        <v>5071</v>
      </c>
      <c r="E2474" s="2669" t="s">
        <v>7276</v>
      </c>
      <c r="F2474" s="2669" t="s">
        <v>10021</v>
      </c>
      <c r="G2474" s="2669" t="s">
        <v>5311</v>
      </c>
      <c r="H2474" s="2669" t="s">
        <v>5015</v>
      </c>
      <c r="I2474" s="3025">
        <v>678</v>
      </c>
      <c r="J2474" s="3025">
        <v>0</v>
      </c>
      <c r="O2474">
        <f t="shared" si="38"/>
        <v>0</v>
      </c>
    </row>
    <row r="2475" spans="1:15" hidden="1">
      <c r="A2475" s="2669" t="s">
        <v>10018</v>
      </c>
      <c r="B2475" s="2669" t="s">
        <v>5071</v>
      </c>
      <c r="C2475" s="2669" t="s">
        <v>9011</v>
      </c>
      <c r="D2475" s="2669" t="s">
        <v>5071</v>
      </c>
      <c r="E2475" s="2669" t="s">
        <v>7276</v>
      </c>
      <c r="F2475" s="2669" t="s">
        <v>10021</v>
      </c>
      <c r="G2475" s="2669" t="s">
        <v>5297</v>
      </c>
      <c r="H2475" s="2669" t="s">
        <v>5075</v>
      </c>
      <c r="I2475" s="3025">
        <v>0</v>
      </c>
      <c r="J2475" s="3025">
        <v>678</v>
      </c>
      <c r="O2475">
        <f t="shared" si="38"/>
        <v>0</v>
      </c>
    </row>
    <row r="2476" spans="1:15" hidden="1">
      <c r="H2476" t="s">
        <v>7275</v>
      </c>
      <c r="O2476">
        <f t="shared" si="38"/>
        <v>0</v>
      </c>
    </row>
    <row r="2477" spans="1:15" hidden="1">
      <c r="O2477">
        <f t="shared" si="38"/>
        <v>0</v>
      </c>
    </row>
    <row r="2478" spans="1:15" hidden="1">
      <c r="H2478" s="2668" t="s">
        <v>10022</v>
      </c>
      <c r="O2478">
        <f t="shared" si="38"/>
        <v>0</v>
      </c>
    </row>
    <row r="2479" spans="1:15" hidden="1">
      <c r="A2479" s="2669" t="s">
        <v>10018</v>
      </c>
      <c r="B2479" s="2669" t="s">
        <v>5071</v>
      </c>
      <c r="C2479" s="2669" t="s">
        <v>9011</v>
      </c>
      <c r="D2479" s="2669" t="s">
        <v>5071</v>
      </c>
      <c r="E2479" s="2669" t="s">
        <v>7277</v>
      </c>
      <c r="F2479" s="2669" t="s">
        <v>10023</v>
      </c>
      <c r="G2479" s="2669" t="s">
        <v>5311</v>
      </c>
      <c r="H2479" s="2669" t="s">
        <v>5015</v>
      </c>
      <c r="I2479" s="3025">
        <v>152</v>
      </c>
      <c r="J2479" s="3025">
        <v>0</v>
      </c>
      <c r="O2479">
        <f t="shared" si="38"/>
        <v>0</v>
      </c>
    </row>
    <row r="2480" spans="1:15" hidden="1">
      <c r="A2480" s="2669" t="s">
        <v>10018</v>
      </c>
      <c r="B2480" s="2669" t="s">
        <v>5071</v>
      </c>
      <c r="C2480" s="2669" t="s">
        <v>9011</v>
      </c>
      <c r="D2480" s="2669" t="s">
        <v>5071</v>
      </c>
      <c r="E2480" s="2669" t="s">
        <v>7277</v>
      </c>
      <c r="F2480" s="2669" t="s">
        <v>10023</v>
      </c>
      <c r="G2480" s="2669" t="s">
        <v>5297</v>
      </c>
      <c r="H2480" s="2669" t="s">
        <v>5075</v>
      </c>
      <c r="I2480" s="3025">
        <v>0</v>
      </c>
      <c r="J2480" s="3025">
        <v>152</v>
      </c>
      <c r="O2480">
        <f t="shared" si="38"/>
        <v>0</v>
      </c>
    </row>
    <row r="2481" spans="1:15" hidden="1">
      <c r="H2481" t="s">
        <v>7275</v>
      </c>
      <c r="O2481">
        <f t="shared" si="38"/>
        <v>0</v>
      </c>
    </row>
    <row r="2482" spans="1:15" hidden="1">
      <c r="O2482">
        <f t="shared" si="38"/>
        <v>0</v>
      </c>
    </row>
    <row r="2483" spans="1:15" hidden="1">
      <c r="H2483" s="2668" t="s">
        <v>10024</v>
      </c>
      <c r="O2483">
        <f t="shared" si="38"/>
        <v>0</v>
      </c>
    </row>
    <row r="2484" spans="1:15" hidden="1">
      <c r="A2484" s="2669" t="s">
        <v>10018</v>
      </c>
      <c r="B2484" s="2669" t="s">
        <v>5071</v>
      </c>
      <c r="C2484" s="2669" t="s">
        <v>9011</v>
      </c>
      <c r="D2484" s="2669" t="s">
        <v>5071</v>
      </c>
      <c r="E2484" s="2669" t="s">
        <v>7278</v>
      </c>
      <c r="F2484" s="2669" t="s">
        <v>10025</v>
      </c>
      <c r="G2484" s="2669" t="s">
        <v>5311</v>
      </c>
      <c r="H2484" s="2669" t="s">
        <v>5015</v>
      </c>
      <c r="I2484" s="3025">
        <v>41.72</v>
      </c>
      <c r="J2484" s="3025">
        <v>0</v>
      </c>
      <c r="O2484">
        <f t="shared" si="38"/>
        <v>0</v>
      </c>
    </row>
    <row r="2485" spans="1:15" hidden="1">
      <c r="A2485" s="2669" t="s">
        <v>10018</v>
      </c>
      <c r="B2485" s="2669" t="s">
        <v>5071</v>
      </c>
      <c r="C2485" s="2669" t="s">
        <v>9011</v>
      </c>
      <c r="D2485" s="2669" t="s">
        <v>5071</v>
      </c>
      <c r="E2485" s="2669" t="s">
        <v>7278</v>
      </c>
      <c r="F2485" s="2669" t="s">
        <v>10025</v>
      </c>
      <c r="G2485" s="2669" t="s">
        <v>5297</v>
      </c>
      <c r="H2485" s="2669" t="s">
        <v>5075</v>
      </c>
      <c r="I2485" s="3025">
        <v>0</v>
      </c>
      <c r="J2485" s="3025">
        <v>41.72</v>
      </c>
      <c r="O2485">
        <f t="shared" si="38"/>
        <v>0</v>
      </c>
    </row>
    <row r="2486" spans="1:15" hidden="1">
      <c r="H2486" t="s">
        <v>7275</v>
      </c>
      <c r="O2486">
        <f t="shared" si="38"/>
        <v>0</v>
      </c>
    </row>
    <row r="2487" spans="1:15" hidden="1">
      <c r="O2487">
        <f t="shared" si="38"/>
        <v>0</v>
      </c>
    </row>
    <row r="2488" spans="1:15" hidden="1">
      <c r="H2488" s="2668" t="s">
        <v>10026</v>
      </c>
      <c r="O2488">
        <f t="shared" si="38"/>
        <v>0</v>
      </c>
    </row>
    <row r="2489" spans="1:15" hidden="1">
      <c r="A2489" s="2669" t="s">
        <v>10018</v>
      </c>
      <c r="B2489" s="2669"/>
      <c r="C2489" s="2669"/>
      <c r="D2489" s="2669" t="s">
        <v>5073</v>
      </c>
      <c r="E2489" s="2669" t="s">
        <v>7279</v>
      </c>
      <c r="F2489" s="2669" t="s">
        <v>10027</v>
      </c>
      <c r="G2489" s="2669" t="s">
        <v>5306</v>
      </c>
      <c r="H2489" s="2669" t="s">
        <v>4937</v>
      </c>
      <c r="I2489" s="3025">
        <v>1700</v>
      </c>
      <c r="J2489" s="3025">
        <v>0</v>
      </c>
      <c r="O2489">
        <f t="shared" si="38"/>
        <v>0</v>
      </c>
    </row>
    <row r="2490" spans="1:15" hidden="1">
      <c r="A2490" s="2669" t="s">
        <v>10018</v>
      </c>
      <c r="B2490" s="2669"/>
      <c r="C2490" s="2669"/>
      <c r="D2490" s="2669" t="s">
        <v>5073</v>
      </c>
      <c r="E2490" s="2669" t="s">
        <v>7279</v>
      </c>
      <c r="F2490" s="2669" t="s">
        <v>10027</v>
      </c>
      <c r="G2490" s="2669" t="s">
        <v>5297</v>
      </c>
      <c r="H2490" s="2669" t="s">
        <v>5075</v>
      </c>
      <c r="I2490" s="3025">
        <v>0</v>
      </c>
      <c r="J2490" s="3025">
        <v>1700</v>
      </c>
      <c r="O2490">
        <f t="shared" si="38"/>
        <v>0</v>
      </c>
    </row>
    <row r="2491" spans="1:15" hidden="1">
      <c r="H2491" t="s">
        <v>7280</v>
      </c>
      <c r="O2491">
        <f t="shared" si="38"/>
        <v>0</v>
      </c>
    </row>
    <row r="2492" spans="1:15" hidden="1">
      <c r="O2492">
        <f t="shared" si="38"/>
        <v>0</v>
      </c>
    </row>
    <row r="2493" spans="1:15" hidden="1">
      <c r="H2493" s="2668" t="s">
        <v>10028</v>
      </c>
      <c r="O2493">
        <f t="shared" si="38"/>
        <v>0</v>
      </c>
    </row>
    <row r="2494" spans="1:15" hidden="1">
      <c r="A2494" s="2669" t="s">
        <v>10018</v>
      </c>
      <c r="B2494" s="2669" t="s">
        <v>4415</v>
      </c>
      <c r="C2494" s="2669" t="s">
        <v>5059</v>
      </c>
      <c r="D2494" s="2669" t="s">
        <v>4415</v>
      </c>
      <c r="E2494" s="2669" t="s">
        <v>7272</v>
      </c>
      <c r="F2494" s="2669" t="s">
        <v>10029</v>
      </c>
      <c r="G2494" s="2669" t="s">
        <v>5331</v>
      </c>
      <c r="H2494" s="2669" t="s">
        <v>4995</v>
      </c>
      <c r="I2494" s="3025">
        <v>281.88</v>
      </c>
      <c r="J2494" s="3025">
        <v>0</v>
      </c>
      <c r="O2494">
        <f t="shared" si="38"/>
        <v>0</v>
      </c>
    </row>
    <row r="2495" spans="1:15" hidden="1">
      <c r="A2495" s="2669" t="s">
        <v>10018</v>
      </c>
      <c r="B2495" s="2669" t="s">
        <v>4415</v>
      </c>
      <c r="C2495" s="2669" t="s">
        <v>5059</v>
      </c>
      <c r="D2495" s="2669" t="s">
        <v>4415</v>
      </c>
      <c r="E2495" s="2669" t="s">
        <v>7272</v>
      </c>
      <c r="F2495" s="2669" t="s">
        <v>10029</v>
      </c>
      <c r="G2495" s="2669" t="s">
        <v>5303</v>
      </c>
      <c r="H2495" s="2669" t="s">
        <v>5063</v>
      </c>
      <c r="I2495" s="3025">
        <v>0</v>
      </c>
      <c r="J2495" s="3025">
        <v>0</v>
      </c>
      <c r="O2495">
        <f t="shared" si="38"/>
        <v>0</v>
      </c>
    </row>
    <row r="2496" spans="1:15" hidden="1">
      <c r="A2496" s="2669" t="s">
        <v>10018</v>
      </c>
      <c r="B2496" s="2669" t="s">
        <v>4415</v>
      </c>
      <c r="C2496" s="2669" t="s">
        <v>5059</v>
      </c>
      <c r="D2496" s="2669" t="s">
        <v>4415</v>
      </c>
      <c r="E2496" s="2669" t="s">
        <v>7272</v>
      </c>
      <c r="F2496" s="2669" t="s">
        <v>10029</v>
      </c>
      <c r="G2496" s="2669" t="s">
        <v>5349</v>
      </c>
      <c r="H2496" s="2669" t="s">
        <v>5189</v>
      </c>
      <c r="I2496" s="3025">
        <v>0</v>
      </c>
      <c r="J2496" s="3025">
        <v>281.88</v>
      </c>
      <c r="O2496">
        <f t="shared" si="38"/>
        <v>0</v>
      </c>
    </row>
    <row r="2497" spans="1:15" hidden="1">
      <c r="H2497" t="s">
        <v>7273</v>
      </c>
      <c r="O2497">
        <f t="shared" ref="O2497:O2560" si="39">SUMIF(E:E,E2497,N:N)</f>
        <v>0</v>
      </c>
    </row>
    <row r="2498" spans="1:15" hidden="1">
      <c r="O2498">
        <f t="shared" si="39"/>
        <v>0</v>
      </c>
    </row>
    <row r="2499" spans="1:15" hidden="1">
      <c r="H2499" s="2668" t="s">
        <v>10030</v>
      </c>
      <c r="O2499">
        <f t="shared" si="39"/>
        <v>0</v>
      </c>
    </row>
    <row r="2500" spans="1:15" hidden="1">
      <c r="A2500" s="2669" t="s">
        <v>10031</v>
      </c>
      <c r="B2500" s="2669" t="s">
        <v>4415</v>
      </c>
      <c r="C2500" s="2669" t="s">
        <v>5059</v>
      </c>
      <c r="D2500" s="2669" t="s">
        <v>4415</v>
      </c>
      <c r="E2500" s="2669" t="s">
        <v>7268</v>
      </c>
      <c r="F2500" s="2669" t="s">
        <v>10032</v>
      </c>
      <c r="G2500" s="2669" t="s">
        <v>5308</v>
      </c>
      <c r="H2500" s="2669" t="s">
        <v>4921</v>
      </c>
      <c r="I2500" s="3025">
        <v>6</v>
      </c>
      <c r="J2500" s="3025">
        <v>0</v>
      </c>
      <c r="O2500">
        <f t="shared" si="39"/>
        <v>0</v>
      </c>
    </row>
    <row r="2501" spans="1:15" hidden="1">
      <c r="A2501" s="2669" t="s">
        <v>10031</v>
      </c>
      <c r="B2501" s="2669" t="s">
        <v>4415</v>
      </c>
      <c r="C2501" s="2669" t="s">
        <v>5059</v>
      </c>
      <c r="D2501" s="2669" t="s">
        <v>4415</v>
      </c>
      <c r="E2501" s="2669" t="s">
        <v>7268</v>
      </c>
      <c r="F2501" s="2669" t="s">
        <v>10032</v>
      </c>
      <c r="G2501" s="2669" t="s">
        <v>5356</v>
      </c>
      <c r="H2501" s="2669" t="s">
        <v>5025</v>
      </c>
      <c r="I2501" s="3025">
        <v>50</v>
      </c>
      <c r="J2501" s="3025">
        <v>0</v>
      </c>
      <c r="O2501">
        <f t="shared" si="39"/>
        <v>0</v>
      </c>
    </row>
    <row r="2502" spans="1:15" hidden="1">
      <c r="A2502" s="2669" t="s">
        <v>10031</v>
      </c>
      <c r="B2502" s="2669" t="s">
        <v>4415</v>
      </c>
      <c r="C2502" s="2669" t="s">
        <v>5059</v>
      </c>
      <c r="D2502" s="2669" t="s">
        <v>4415</v>
      </c>
      <c r="E2502" s="2669" t="s">
        <v>7268</v>
      </c>
      <c r="F2502" s="2669" t="s">
        <v>10032</v>
      </c>
      <c r="G2502" s="2669" t="s">
        <v>5303</v>
      </c>
      <c r="H2502" s="2669" t="s">
        <v>5063</v>
      </c>
      <c r="I2502" s="3025">
        <v>0</v>
      </c>
      <c r="J2502" s="3025">
        <v>0</v>
      </c>
      <c r="O2502">
        <f t="shared" si="39"/>
        <v>0</v>
      </c>
    </row>
    <row r="2503" spans="1:15" hidden="1">
      <c r="A2503" s="2669" t="s">
        <v>10031</v>
      </c>
      <c r="B2503" s="2669" t="s">
        <v>4415</v>
      </c>
      <c r="C2503" s="2669" t="s">
        <v>5059</v>
      </c>
      <c r="D2503" s="2669" t="s">
        <v>4415</v>
      </c>
      <c r="E2503" s="2669" t="s">
        <v>7268</v>
      </c>
      <c r="F2503" s="2669" t="s">
        <v>10032</v>
      </c>
      <c r="G2503" s="2669" t="s">
        <v>5297</v>
      </c>
      <c r="H2503" s="2669" t="s">
        <v>5075</v>
      </c>
      <c r="I2503" s="3025">
        <v>0</v>
      </c>
      <c r="J2503" s="3025">
        <v>56</v>
      </c>
      <c r="O2503">
        <f t="shared" si="39"/>
        <v>0</v>
      </c>
    </row>
    <row r="2504" spans="1:15" hidden="1">
      <c r="H2504" t="s">
        <v>7269</v>
      </c>
      <c r="O2504">
        <f t="shared" si="39"/>
        <v>0</v>
      </c>
    </row>
    <row r="2505" spans="1:15" hidden="1">
      <c r="O2505">
        <f t="shared" si="39"/>
        <v>0</v>
      </c>
    </row>
    <row r="2506" spans="1:15" hidden="1">
      <c r="H2506" s="2668" t="s">
        <v>10033</v>
      </c>
      <c r="O2506">
        <f t="shared" si="39"/>
        <v>0</v>
      </c>
    </row>
    <row r="2507" spans="1:15" hidden="1">
      <c r="A2507" s="2669" t="s">
        <v>10031</v>
      </c>
      <c r="B2507" s="2669" t="s">
        <v>4415</v>
      </c>
      <c r="C2507" s="2669" t="s">
        <v>5059</v>
      </c>
      <c r="D2507" s="2669" t="s">
        <v>4415</v>
      </c>
      <c r="E2507" s="2669" t="s">
        <v>7526</v>
      </c>
      <c r="F2507" s="2669" t="s">
        <v>10034</v>
      </c>
      <c r="G2507" s="2669" t="s">
        <v>5309</v>
      </c>
      <c r="H2507" s="2669" t="s">
        <v>4947</v>
      </c>
      <c r="I2507" s="3025">
        <v>2606.31</v>
      </c>
      <c r="J2507" s="3025">
        <v>0</v>
      </c>
      <c r="O2507">
        <f t="shared" si="39"/>
        <v>0</v>
      </c>
    </row>
    <row r="2508" spans="1:15" hidden="1">
      <c r="A2508" s="2669" t="s">
        <v>10031</v>
      </c>
      <c r="B2508" s="2669" t="s">
        <v>4415</v>
      </c>
      <c r="C2508" s="2669" t="s">
        <v>5059</v>
      </c>
      <c r="D2508" s="2669" t="s">
        <v>4415</v>
      </c>
      <c r="E2508" s="2669" t="s">
        <v>7526</v>
      </c>
      <c r="F2508" s="2669" t="s">
        <v>10034</v>
      </c>
      <c r="G2508" s="2669" t="s">
        <v>5303</v>
      </c>
      <c r="H2508" s="2669" t="s">
        <v>5063</v>
      </c>
      <c r="I2508" s="3025">
        <v>0</v>
      </c>
      <c r="J2508" s="3025">
        <v>0</v>
      </c>
      <c r="O2508">
        <f t="shared" si="39"/>
        <v>0</v>
      </c>
    </row>
    <row r="2509" spans="1:15" hidden="1">
      <c r="A2509" s="2669" t="s">
        <v>10031</v>
      </c>
      <c r="B2509" s="2669" t="s">
        <v>4415</v>
      </c>
      <c r="C2509" s="2669" t="s">
        <v>5059</v>
      </c>
      <c r="D2509" s="2669" t="s">
        <v>4415</v>
      </c>
      <c r="E2509" s="2669" t="s">
        <v>7526</v>
      </c>
      <c r="F2509" s="2669" t="s">
        <v>10034</v>
      </c>
      <c r="G2509" s="2669" t="s">
        <v>5311</v>
      </c>
      <c r="H2509" s="2669" t="s">
        <v>5064</v>
      </c>
      <c r="I2509" s="3025">
        <v>0</v>
      </c>
      <c r="J2509" s="3025">
        <v>2606.31</v>
      </c>
      <c r="O2509">
        <f t="shared" si="39"/>
        <v>0</v>
      </c>
    </row>
    <row r="2510" spans="1:15" hidden="1">
      <c r="H2510" t="s">
        <v>7527</v>
      </c>
      <c r="O2510">
        <f t="shared" si="39"/>
        <v>0</v>
      </c>
    </row>
    <row r="2511" spans="1:15" hidden="1">
      <c r="O2511">
        <f t="shared" si="39"/>
        <v>0</v>
      </c>
    </row>
    <row r="2512" spans="1:15" hidden="1">
      <c r="H2512" s="2668" t="s">
        <v>10035</v>
      </c>
      <c r="O2512">
        <f t="shared" si="39"/>
        <v>0</v>
      </c>
    </row>
    <row r="2513" spans="1:15" hidden="1">
      <c r="A2513" s="2669" t="s">
        <v>10031</v>
      </c>
      <c r="B2513" s="2669" t="s">
        <v>4415</v>
      </c>
      <c r="C2513" s="2669" t="s">
        <v>5059</v>
      </c>
      <c r="D2513" s="2669" t="s">
        <v>4415</v>
      </c>
      <c r="E2513" s="2669" t="s">
        <v>7270</v>
      </c>
      <c r="F2513" s="2669" t="s">
        <v>10036</v>
      </c>
      <c r="G2513" s="2669" t="s">
        <v>5366</v>
      </c>
      <c r="H2513" s="2669" t="s">
        <v>5281</v>
      </c>
      <c r="I2513" s="3025">
        <v>90</v>
      </c>
      <c r="J2513" s="3025">
        <v>0</v>
      </c>
      <c r="O2513">
        <f t="shared" si="39"/>
        <v>0</v>
      </c>
    </row>
    <row r="2514" spans="1:15" hidden="1">
      <c r="A2514" s="2669" t="s">
        <v>10031</v>
      </c>
      <c r="B2514" s="2669" t="s">
        <v>4415</v>
      </c>
      <c r="C2514" s="2669" t="s">
        <v>5059</v>
      </c>
      <c r="D2514" s="2669" t="s">
        <v>4415</v>
      </c>
      <c r="E2514" s="2669" t="s">
        <v>7270</v>
      </c>
      <c r="F2514" s="2669" t="s">
        <v>10036</v>
      </c>
      <c r="G2514" s="2669" t="s">
        <v>5303</v>
      </c>
      <c r="H2514" s="2669" t="s">
        <v>5063</v>
      </c>
      <c r="I2514" s="3025">
        <v>0</v>
      </c>
      <c r="J2514" s="3025">
        <v>0</v>
      </c>
      <c r="O2514">
        <f t="shared" si="39"/>
        <v>0</v>
      </c>
    </row>
    <row r="2515" spans="1:15" hidden="1">
      <c r="A2515" s="2669" t="s">
        <v>10031</v>
      </c>
      <c r="B2515" s="2669" t="s">
        <v>4415</v>
      </c>
      <c r="C2515" s="2669" t="s">
        <v>5059</v>
      </c>
      <c r="D2515" s="2669" t="s">
        <v>4415</v>
      </c>
      <c r="E2515" s="2669" t="s">
        <v>7270</v>
      </c>
      <c r="F2515" s="2669" t="s">
        <v>10036</v>
      </c>
      <c r="G2515" s="2669" t="s">
        <v>5297</v>
      </c>
      <c r="H2515" s="2669" t="s">
        <v>5075</v>
      </c>
      <c r="I2515" s="3025">
        <v>0</v>
      </c>
      <c r="J2515" s="3025">
        <v>90</v>
      </c>
      <c r="O2515">
        <f t="shared" si="39"/>
        <v>0</v>
      </c>
    </row>
    <row r="2516" spans="1:15" hidden="1">
      <c r="H2516" t="s">
        <v>7271</v>
      </c>
      <c r="O2516">
        <f t="shared" si="39"/>
        <v>0</v>
      </c>
    </row>
    <row r="2517" spans="1:15" hidden="1">
      <c r="O2517">
        <f t="shared" si="39"/>
        <v>0</v>
      </c>
    </row>
    <row r="2518" spans="1:15" hidden="1">
      <c r="H2518" s="2668" t="s">
        <v>10037</v>
      </c>
      <c r="O2518">
        <f t="shared" si="39"/>
        <v>0</v>
      </c>
    </row>
    <row r="2519" spans="1:15" hidden="1">
      <c r="A2519" s="2669" t="s">
        <v>10038</v>
      </c>
      <c r="B2519" s="2669" t="s">
        <v>5169</v>
      </c>
      <c r="C2519" s="2669" t="s">
        <v>5298</v>
      </c>
      <c r="D2519" s="2669" t="s">
        <v>5299</v>
      </c>
      <c r="E2519" s="3020" t="s">
        <v>8886</v>
      </c>
      <c r="F2519" s="3020" t="s">
        <v>10039</v>
      </c>
      <c r="G2519" s="3020" t="s">
        <v>8992</v>
      </c>
      <c r="H2519" s="3020" t="s">
        <v>8993</v>
      </c>
      <c r="I2519" s="3025">
        <v>415.39</v>
      </c>
      <c r="J2519" s="3025">
        <v>0</v>
      </c>
      <c r="O2519">
        <f t="shared" si="39"/>
        <v>0</v>
      </c>
    </row>
    <row r="2520" spans="1:15" hidden="1">
      <c r="A2520" s="2669" t="s">
        <v>10038</v>
      </c>
      <c r="B2520" s="2669" t="s">
        <v>5169</v>
      </c>
      <c r="C2520" s="2669" t="s">
        <v>5298</v>
      </c>
      <c r="D2520" s="2669" t="s">
        <v>5299</v>
      </c>
      <c r="E2520" s="2669" t="s">
        <v>8886</v>
      </c>
      <c r="F2520" s="2669" t="s">
        <v>10039</v>
      </c>
      <c r="G2520" s="2669" t="s">
        <v>8784</v>
      </c>
      <c r="H2520" s="2669" t="s">
        <v>9036</v>
      </c>
      <c r="I2520" s="3025">
        <v>0</v>
      </c>
      <c r="J2520" s="3025">
        <v>415.39</v>
      </c>
      <c r="O2520">
        <f t="shared" si="39"/>
        <v>0</v>
      </c>
    </row>
    <row r="2521" spans="1:15" hidden="1">
      <c r="H2521" t="s">
        <v>8887</v>
      </c>
      <c r="O2521">
        <f t="shared" si="39"/>
        <v>0</v>
      </c>
    </row>
    <row r="2522" spans="1:15" hidden="1">
      <c r="O2522">
        <f t="shared" si="39"/>
        <v>0</v>
      </c>
    </row>
    <row r="2523" spans="1:15" hidden="1">
      <c r="H2523" s="2668" t="s">
        <v>10040</v>
      </c>
      <c r="O2523">
        <f t="shared" si="39"/>
        <v>0</v>
      </c>
    </row>
    <row r="2524" spans="1:15" hidden="1">
      <c r="A2524" s="2669" t="s">
        <v>10038</v>
      </c>
      <c r="B2524" s="2669" t="s">
        <v>5169</v>
      </c>
      <c r="C2524" s="2669" t="s">
        <v>5298</v>
      </c>
      <c r="D2524" s="2669" t="s">
        <v>5299</v>
      </c>
      <c r="E2524" s="3020" t="s">
        <v>8888</v>
      </c>
      <c r="F2524" s="3020" t="s">
        <v>10041</v>
      </c>
      <c r="G2524" s="3020" t="s">
        <v>8992</v>
      </c>
      <c r="H2524" s="3020" t="s">
        <v>8993</v>
      </c>
      <c r="I2524" s="3025">
        <v>415.39</v>
      </c>
      <c r="J2524" s="3025">
        <v>0</v>
      </c>
      <c r="O2524">
        <f t="shared" si="39"/>
        <v>0</v>
      </c>
    </row>
    <row r="2525" spans="1:15" hidden="1">
      <c r="A2525" s="2669" t="s">
        <v>10038</v>
      </c>
      <c r="B2525" s="2669" t="s">
        <v>5169</v>
      </c>
      <c r="C2525" s="2669" t="s">
        <v>5298</v>
      </c>
      <c r="D2525" s="2669" t="s">
        <v>5299</v>
      </c>
      <c r="E2525" s="2669" t="s">
        <v>8888</v>
      </c>
      <c r="F2525" s="2669" t="s">
        <v>10041</v>
      </c>
      <c r="G2525" s="2669" t="s">
        <v>8784</v>
      </c>
      <c r="H2525" s="2669" t="s">
        <v>9036</v>
      </c>
      <c r="I2525" s="3025">
        <v>0</v>
      </c>
      <c r="J2525" s="3025">
        <v>415.39</v>
      </c>
      <c r="O2525">
        <f t="shared" si="39"/>
        <v>0</v>
      </c>
    </row>
    <row r="2526" spans="1:15" hidden="1">
      <c r="H2526" t="s">
        <v>8889</v>
      </c>
      <c r="O2526">
        <f t="shared" si="39"/>
        <v>0</v>
      </c>
    </row>
    <row r="2527" spans="1:15" hidden="1">
      <c r="O2527">
        <f t="shared" si="39"/>
        <v>0</v>
      </c>
    </row>
    <row r="2528" spans="1:15" hidden="1">
      <c r="H2528" s="2668" t="s">
        <v>10042</v>
      </c>
      <c r="O2528">
        <f t="shared" si="39"/>
        <v>0</v>
      </c>
    </row>
    <row r="2529" spans="1:15" hidden="1">
      <c r="A2529" s="2669" t="s">
        <v>10038</v>
      </c>
      <c r="B2529" s="2669" t="s">
        <v>5169</v>
      </c>
      <c r="C2529" s="2669" t="s">
        <v>5298</v>
      </c>
      <c r="D2529" s="2669" t="s">
        <v>5299</v>
      </c>
      <c r="E2529" s="3020" t="s">
        <v>8892</v>
      </c>
      <c r="F2529" s="3020" t="s">
        <v>10043</v>
      </c>
      <c r="G2529" s="3020" t="s">
        <v>8994</v>
      </c>
      <c r="H2529" s="3020" t="s">
        <v>8995</v>
      </c>
      <c r="I2529" s="3025">
        <v>161.54</v>
      </c>
      <c r="J2529" s="3025">
        <v>0</v>
      </c>
      <c r="O2529">
        <f t="shared" si="39"/>
        <v>0</v>
      </c>
    </row>
    <row r="2530" spans="1:15" hidden="1">
      <c r="A2530" s="2669" t="s">
        <v>10038</v>
      </c>
      <c r="B2530" s="2669" t="s">
        <v>5169</v>
      </c>
      <c r="C2530" s="2669" t="s">
        <v>5298</v>
      </c>
      <c r="D2530" s="2669" t="s">
        <v>5299</v>
      </c>
      <c r="E2530" s="2669" t="s">
        <v>8892</v>
      </c>
      <c r="F2530" s="2669" t="s">
        <v>10043</v>
      </c>
      <c r="G2530" s="2669" t="s">
        <v>8784</v>
      </c>
      <c r="H2530" s="2669" t="s">
        <v>9036</v>
      </c>
      <c r="I2530" s="3025">
        <v>0</v>
      </c>
      <c r="J2530" s="3025">
        <v>161.54</v>
      </c>
      <c r="O2530">
        <f t="shared" si="39"/>
        <v>0</v>
      </c>
    </row>
    <row r="2531" spans="1:15" hidden="1">
      <c r="H2531" t="s">
        <v>8893</v>
      </c>
      <c r="O2531">
        <f t="shared" si="39"/>
        <v>0</v>
      </c>
    </row>
    <row r="2532" spans="1:15" hidden="1">
      <c r="O2532">
        <f t="shared" si="39"/>
        <v>0</v>
      </c>
    </row>
    <row r="2533" spans="1:15" hidden="1">
      <c r="H2533" s="2668" t="s">
        <v>10044</v>
      </c>
      <c r="O2533">
        <f t="shared" si="39"/>
        <v>0</v>
      </c>
    </row>
    <row r="2534" spans="1:15" hidden="1">
      <c r="A2534" s="2669" t="s">
        <v>10038</v>
      </c>
      <c r="B2534" s="2669" t="s">
        <v>5169</v>
      </c>
      <c r="C2534" s="2669" t="s">
        <v>5298</v>
      </c>
      <c r="D2534" s="2669" t="s">
        <v>5299</v>
      </c>
      <c r="E2534" s="3020" t="s">
        <v>8890</v>
      </c>
      <c r="F2534" s="3020" t="s">
        <v>10045</v>
      </c>
      <c r="G2534" s="3020" t="s">
        <v>8994</v>
      </c>
      <c r="H2534" s="3020" t="s">
        <v>8995</v>
      </c>
      <c r="I2534" s="3025">
        <v>161.54</v>
      </c>
      <c r="J2534" s="3025">
        <v>0</v>
      </c>
      <c r="O2534">
        <f t="shared" si="39"/>
        <v>0</v>
      </c>
    </row>
    <row r="2535" spans="1:15" hidden="1">
      <c r="A2535" s="2669" t="s">
        <v>10038</v>
      </c>
      <c r="B2535" s="2669" t="s">
        <v>5169</v>
      </c>
      <c r="C2535" s="2669" t="s">
        <v>5298</v>
      </c>
      <c r="D2535" s="2669" t="s">
        <v>5299</v>
      </c>
      <c r="E2535" s="2669" t="s">
        <v>8890</v>
      </c>
      <c r="F2535" s="2669" t="s">
        <v>10045</v>
      </c>
      <c r="G2535" s="2669" t="s">
        <v>8784</v>
      </c>
      <c r="H2535" s="2669" t="s">
        <v>9036</v>
      </c>
      <c r="I2535" s="3025">
        <v>0</v>
      </c>
      <c r="J2535" s="3025">
        <v>161.54</v>
      </c>
      <c r="O2535">
        <f t="shared" si="39"/>
        <v>0</v>
      </c>
    </row>
    <row r="2536" spans="1:15" hidden="1">
      <c r="H2536" t="s">
        <v>8891</v>
      </c>
      <c r="O2536">
        <f t="shared" si="39"/>
        <v>0</v>
      </c>
    </row>
    <row r="2537" spans="1:15" hidden="1">
      <c r="O2537">
        <f t="shared" si="39"/>
        <v>0</v>
      </c>
    </row>
    <row r="2538" spans="1:15" hidden="1">
      <c r="H2538" s="2668" t="s">
        <v>10046</v>
      </c>
      <c r="O2538">
        <f t="shared" si="39"/>
        <v>0</v>
      </c>
    </row>
    <row r="2539" spans="1:15" hidden="1">
      <c r="A2539" s="2669" t="s">
        <v>10038</v>
      </c>
      <c r="B2539" s="2669" t="s">
        <v>5169</v>
      </c>
      <c r="C2539" s="2669" t="s">
        <v>5298</v>
      </c>
      <c r="D2539" s="2669" t="s">
        <v>5299</v>
      </c>
      <c r="E2539" s="2669" t="s">
        <v>8468</v>
      </c>
      <c r="F2539" s="2669" t="s">
        <v>10047</v>
      </c>
      <c r="G2539" s="2669" t="s">
        <v>8404</v>
      </c>
      <c r="H2539" s="2669" t="s">
        <v>8405</v>
      </c>
      <c r="I2539" s="3025">
        <v>538.62</v>
      </c>
      <c r="J2539" s="3025">
        <v>0</v>
      </c>
      <c r="O2539">
        <f t="shared" si="39"/>
        <v>1</v>
      </c>
    </row>
    <row r="2540" spans="1:15" hidden="1">
      <c r="A2540" s="2669" t="s">
        <v>10038</v>
      </c>
      <c r="B2540" s="2669" t="s">
        <v>5169</v>
      </c>
      <c r="C2540" s="2669" t="s">
        <v>5298</v>
      </c>
      <c r="D2540" s="2669" t="s">
        <v>5299</v>
      </c>
      <c r="E2540" s="2669" t="s">
        <v>8468</v>
      </c>
      <c r="F2540" s="2669" t="s">
        <v>10047</v>
      </c>
      <c r="G2540" s="2669" t="s">
        <v>8980</v>
      </c>
      <c r="H2540" s="2669" t="s">
        <v>9055</v>
      </c>
      <c r="I2540" s="3025">
        <v>0</v>
      </c>
      <c r="J2540" s="3025">
        <v>538.62</v>
      </c>
      <c r="N2540" s="1460">
        <v>1</v>
      </c>
      <c r="O2540">
        <f t="shared" si="39"/>
        <v>1</v>
      </c>
    </row>
    <row r="2541" spans="1:15" hidden="1">
      <c r="H2541" t="s">
        <v>8469</v>
      </c>
      <c r="O2541">
        <f t="shared" si="39"/>
        <v>0</v>
      </c>
    </row>
    <row r="2542" spans="1:15" hidden="1">
      <c r="O2542">
        <f t="shared" si="39"/>
        <v>0</v>
      </c>
    </row>
    <row r="2543" spans="1:15" hidden="1">
      <c r="H2543" s="2668" t="s">
        <v>10048</v>
      </c>
      <c r="O2543">
        <f t="shared" si="39"/>
        <v>0</v>
      </c>
    </row>
    <row r="2544" spans="1:15" hidden="1">
      <c r="A2544" s="2669" t="s">
        <v>10038</v>
      </c>
      <c r="B2544" s="2669" t="s">
        <v>5169</v>
      </c>
      <c r="C2544" s="2669" t="s">
        <v>5298</v>
      </c>
      <c r="D2544" s="2669" t="s">
        <v>5299</v>
      </c>
      <c r="E2544" s="2669" t="s">
        <v>8470</v>
      </c>
      <c r="F2544" s="2669" t="s">
        <v>10049</v>
      </c>
      <c r="G2544" s="2669" t="s">
        <v>8404</v>
      </c>
      <c r="H2544" s="2669" t="s">
        <v>8405</v>
      </c>
      <c r="I2544" s="3025">
        <v>538.62</v>
      </c>
      <c r="J2544" s="3025">
        <v>0</v>
      </c>
      <c r="O2544">
        <f t="shared" si="39"/>
        <v>1</v>
      </c>
    </row>
    <row r="2545" spans="1:15" hidden="1">
      <c r="A2545" s="2669" t="s">
        <v>10038</v>
      </c>
      <c r="B2545" s="2669" t="s">
        <v>5169</v>
      </c>
      <c r="C2545" s="2669" t="s">
        <v>5298</v>
      </c>
      <c r="D2545" s="2669" t="s">
        <v>5299</v>
      </c>
      <c r="E2545" s="2669" t="s">
        <v>8470</v>
      </c>
      <c r="F2545" s="2669" t="s">
        <v>10049</v>
      </c>
      <c r="G2545" s="2669" t="s">
        <v>8980</v>
      </c>
      <c r="H2545" s="2669" t="s">
        <v>9055</v>
      </c>
      <c r="I2545" s="3025">
        <v>0</v>
      </c>
      <c r="J2545" s="3025">
        <v>538.62</v>
      </c>
      <c r="N2545" s="1460">
        <v>1</v>
      </c>
      <c r="O2545">
        <f t="shared" si="39"/>
        <v>1</v>
      </c>
    </row>
    <row r="2546" spans="1:15" hidden="1">
      <c r="H2546" t="s">
        <v>8471</v>
      </c>
      <c r="O2546">
        <f t="shared" si="39"/>
        <v>0</v>
      </c>
    </row>
    <row r="2547" spans="1:15" hidden="1">
      <c r="O2547">
        <f t="shared" si="39"/>
        <v>0</v>
      </c>
    </row>
    <row r="2548" spans="1:15" hidden="1">
      <c r="H2548" s="2668" t="s">
        <v>10050</v>
      </c>
      <c r="O2548">
        <f t="shared" si="39"/>
        <v>0</v>
      </c>
    </row>
    <row r="2549" spans="1:15" hidden="1">
      <c r="A2549" s="2669" t="s">
        <v>10038</v>
      </c>
      <c r="B2549" s="2669" t="s">
        <v>5169</v>
      </c>
      <c r="C2549" s="2669" t="s">
        <v>5298</v>
      </c>
      <c r="D2549" s="2669" t="s">
        <v>5299</v>
      </c>
      <c r="E2549" s="2669" t="s">
        <v>8360</v>
      </c>
      <c r="F2549" s="2669" t="s">
        <v>10051</v>
      </c>
      <c r="G2549" s="2669" t="s">
        <v>8338</v>
      </c>
      <c r="H2549" s="2669" t="s">
        <v>8339</v>
      </c>
      <c r="I2549" s="3025">
        <v>524.92999999999995</v>
      </c>
      <c r="J2549" s="3025">
        <v>0</v>
      </c>
      <c r="O2549">
        <f t="shared" si="39"/>
        <v>1</v>
      </c>
    </row>
    <row r="2550" spans="1:15" hidden="1">
      <c r="A2550" s="2669" t="s">
        <v>10038</v>
      </c>
      <c r="B2550" s="2669" t="s">
        <v>5169</v>
      </c>
      <c r="C2550" s="2669" t="s">
        <v>5298</v>
      </c>
      <c r="D2550" s="2669" t="s">
        <v>5299</v>
      </c>
      <c r="E2550" s="2669" t="s">
        <v>8360</v>
      </c>
      <c r="F2550" s="2669" t="s">
        <v>10051</v>
      </c>
      <c r="G2550" s="2669" t="s">
        <v>8980</v>
      </c>
      <c r="H2550" s="2669" t="s">
        <v>9055</v>
      </c>
      <c r="I2550" s="3025">
        <v>0</v>
      </c>
      <c r="J2550" s="3025">
        <v>524.92999999999995</v>
      </c>
      <c r="N2550" s="1460">
        <v>1</v>
      </c>
      <c r="O2550">
        <f t="shared" si="39"/>
        <v>1</v>
      </c>
    </row>
    <row r="2551" spans="1:15" hidden="1">
      <c r="H2551" t="s">
        <v>8361</v>
      </c>
      <c r="O2551">
        <f t="shared" si="39"/>
        <v>0</v>
      </c>
    </row>
    <row r="2552" spans="1:15" hidden="1">
      <c r="O2552">
        <f t="shared" si="39"/>
        <v>0</v>
      </c>
    </row>
    <row r="2553" spans="1:15" hidden="1">
      <c r="H2553" s="2668" t="s">
        <v>10052</v>
      </c>
      <c r="O2553">
        <f t="shared" si="39"/>
        <v>0</v>
      </c>
    </row>
    <row r="2554" spans="1:15" hidden="1">
      <c r="A2554" s="2669" t="s">
        <v>10038</v>
      </c>
      <c r="B2554" s="2669" t="s">
        <v>5169</v>
      </c>
      <c r="C2554" s="2669" t="s">
        <v>5298</v>
      </c>
      <c r="D2554" s="2669" t="s">
        <v>5299</v>
      </c>
      <c r="E2554" s="2669" t="s">
        <v>8066</v>
      </c>
      <c r="F2554" s="2669" t="s">
        <v>10053</v>
      </c>
      <c r="G2554" s="2669" t="s">
        <v>8056</v>
      </c>
      <c r="H2554" s="2669" t="s">
        <v>8057</v>
      </c>
      <c r="I2554" s="3025">
        <v>2127.5</v>
      </c>
      <c r="J2554" s="3025">
        <v>0</v>
      </c>
      <c r="O2554">
        <f t="shared" si="39"/>
        <v>1</v>
      </c>
    </row>
    <row r="2555" spans="1:15" hidden="1">
      <c r="A2555" s="2669" t="s">
        <v>10038</v>
      </c>
      <c r="B2555" s="2669" t="s">
        <v>5169</v>
      </c>
      <c r="C2555" s="2669" t="s">
        <v>5298</v>
      </c>
      <c r="D2555" s="2669" t="s">
        <v>5299</v>
      </c>
      <c r="E2555" s="2669" t="s">
        <v>8066</v>
      </c>
      <c r="F2555" s="2669" t="s">
        <v>10053</v>
      </c>
      <c r="G2555" s="2669" t="s">
        <v>8980</v>
      </c>
      <c r="H2555" s="2669" t="s">
        <v>9055</v>
      </c>
      <c r="I2555" s="3025">
        <v>0</v>
      </c>
      <c r="J2555" s="3025">
        <v>2127.5</v>
      </c>
      <c r="N2555" s="1460">
        <v>1</v>
      </c>
      <c r="O2555">
        <f t="shared" si="39"/>
        <v>1</v>
      </c>
    </row>
    <row r="2556" spans="1:15" hidden="1">
      <c r="H2556" t="s">
        <v>8067</v>
      </c>
      <c r="O2556">
        <f t="shared" si="39"/>
        <v>0</v>
      </c>
    </row>
    <row r="2557" spans="1:15" hidden="1">
      <c r="O2557">
        <f t="shared" si="39"/>
        <v>0</v>
      </c>
    </row>
    <row r="2558" spans="1:15" hidden="1">
      <c r="H2558" s="2668" t="s">
        <v>10054</v>
      </c>
      <c r="O2558">
        <f t="shared" si="39"/>
        <v>0</v>
      </c>
    </row>
    <row r="2559" spans="1:15" hidden="1">
      <c r="A2559" s="2669" t="s">
        <v>10038</v>
      </c>
      <c r="B2559" s="2669" t="s">
        <v>5169</v>
      </c>
      <c r="C2559" s="2669" t="s">
        <v>5298</v>
      </c>
      <c r="D2559" s="2669" t="s">
        <v>5299</v>
      </c>
      <c r="E2559" s="2669" t="s">
        <v>8126</v>
      </c>
      <c r="F2559" s="2669" t="s">
        <v>10055</v>
      </c>
      <c r="G2559" s="2669" t="s">
        <v>8072</v>
      </c>
      <c r="H2559" s="2669" t="s">
        <v>8073</v>
      </c>
      <c r="I2559" s="3025">
        <v>869.5</v>
      </c>
      <c r="J2559" s="3025">
        <v>0</v>
      </c>
      <c r="O2559">
        <f t="shared" si="39"/>
        <v>1</v>
      </c>
    </row>
    <row r="2560" spans="1:15" hidden="1">
      <c r="A2560" s="2669" t="s">
        <v>10038</v>
      </c>
      <c r="B2560" s="2669" t="s">
        <v>5169</v>
      </c>
      <c r="C2560" s="2669" t="s">
        <v>5298</v>
      </c>
      <c r="D2560" s="2669" t="s">
        <v>5299</v>
      </c>
      <c r="E2560" s="2669" t="s">
        <v>8126</v>
      </c>
      <c r="F2560" s="2669" t="s">
        <v>10055</v>
      </c>
      <c r="G2560" s="2669" t="s">
        <v>8980</v>
      </c>
      <c r="H2560" s="2669" t="s">
        <v>9055</v>
      </c>
      <c r="I2560" s="3025">
        <v>0</v>
      </c>
      <c r="J2560" s="3025">
        <v>869.5</v>
      </c>
      <c r="N2560" s="1460">
        <v>1</v>
      </c>
      <c r="O2560">
        <f t="shared" si="39"/>
        <v>1</v>
      </c>
    </row>
    <row r="2561" spans="1:15" hidden="1">
      <c r="H2561" t="s">
        <v>8127</v>
      </c>
      <c r="O2561">
        <f t="shared" ref="O2561:O2624" si="40">SUMIF(E:E,E2561,N:N)</f>
        <v>0</v>
      </c>
    </row>
    <row r="2562" spans="1:15" hidden="1">
      <c r="O2562">
        <f t="shared" si="40"/>
        <v>0</v>
      </c>
    </row>
    <row r="2563" spans="1:15" hidden="1">
      <c r="H2563" s="2668" t="s">
        <v>10056</v>
      </c>
      <c r="O2563">
        <f t="shared" si="40"/>
        <v>0</v>
      </c>
    </row>
    <row r="2564" spans="1:15" hidden="1">
      <c r="A2564" s="2669" t="s">
        <v>10038</v>
      </c>
      <c r="B2564" s="2669" t="s">
        <v>5169</v>
      </c>
      <c r="C2564" s="2669" t="s">
        <v>5298</v>
      </c>
      <c r="D2564" s="2669" t="s">
        <v>5299</v>
      </c>
      <c r="E2564" s="2669" t="s">
        <v>8172</v>
      </c>
      <c r="F2564" s="2669" t="s">
        <v>10057</v>
      </c>
      <c r="G2564" s="2669" t="s">
        <v>8168</v>
      </c>
      <c r="H2564" s="2669" t="s">
        <v>8169</v>
      </c>
      <c r="I2564" s="3025">
        <v>684.5</v>
      </c>
      <c r="J2564" s="3025">
        <v>0</v>
      </c>
      <c r="O2564">
        <f t="shared" si="40"/>
        <v>1</v>
      </c>
    </row>
    <row r="2565" spans="1:15" hidden="1">
      <c r="A2565" s="2669" t="s">
        <v>10038</v>
      </c>
      <c r="B2565" s="2669" t="s">
        <v>5169</v>
      </c>
      <c r="C2565" s="2669" t="s">
        <v>5298</v>
      </c>
      <c r="D2565" s="2669" t="s">
        <v>5299</v>
      </c>
      <c r="E2565" s="2669" t="s">
        <v>8172</v>
      </c>
      <c r="F2565" s="2669" t="s">
        <v>10057</v>
      </c>
      <c r="G2565" s="2669" t="s">
        <v>8980</v>
      </c>
      <c r="H2565" s="2669" t="s">
        <v>9055</v>
      </c>
      <c r="I2565" s="3025">
        <v>0</v>
      </c>
      <c r="J2565" s="3025">
        <v>684.5</v>
      </c>
      <c r="N2565" s="1460">
        <v>1</v>
      </c>
      <c r="O2565">
        <f t="shared" si="40"/>
        <v>1</v>
      </c>
    </row>
    <row r="2566" spans="1:15" hidden="1">
      <c r="H2566" t="s">
        <v>8173</v>
      </c>
      <c r="O2566">
        <f t="shared" si="40"/>
        <v>0</v>
      </c>
    </row>
    <row r="2567" spans="1:15" hidden="1">
      <c r="O2567">
        <f t="shared" si="40"/>
        <v>0</v>
      </c>
    </row>
    <row r="2568" spans="1:15" hidden="1">
      <c r="H2568" s="2668" t="s">
        <v>10058</v>
      </c>
      <c r="O2568">
        <f t="shared" si="40"/>
        <v>0</v>
      </c>
    </row>
    <row r="2569" spans="1:15" hidden="1">
      <c r="A2569" s="2669" t="s">
        <v>10038</v>
      </c>
      <c r="B2569" s="2669" t="s">
        <v>5169</v>
      </c>
      <c r="C2569" s="2669" t="s">
        <v>5298</v>
      </c>
      <c r="D2569" s="2669" t="s">
        <v>5299</v>
      </c>
      <c r="E2569" s="2669" t="s">
        <v>8212</v>
      </c>
      <c r="F2569" s="2669" t="s">
        <v>10059</v>
      </c>
      <c r="G2569" s="2669" t="s">
        <v>8208</v>
      </c>
      <c r="H2569" s="2669" t="s">
        <v>8209</v>
      </c>
      <c r="I2569" s="3025">
        <v>536.5</v>
      </c>
      <c r="J2569" s="3025">
        <v>0</v>
      </c>
      <c r="O2569">
        <f t="shared" si="40"/>
        <v>1</v>
      </c>
    </row>
    <row r="2570" spans="1:15" hidden="1">
      <c r="A2570" s="2669" t="s">
        <v>10038</v>
      </c>
      <c r="B2570" s="2669" t="s">
        <v>5169</v>
      </c>
      <c r="C2570" s="2669" t="s">
        <v>5298</v>
      </c>
      <c r="D2570" s="2669" t="s">
        <v>5299</v>
      </c>
      <c r="E2570" s="2669" t="s">
        <v>8212</v>
      </c>
      <c r="F2570" s="2669" t="s">
        <v>10059</v>
      </c>
      <c r="G2570" s="2669" t="s">
        <v>8980</v>
      </c>
      <c r="H2570" s="2669" t="s">
        <v>9055</v>
      </c>
      <c r="I2570" s="3025">
        <v>0</v>
      </c>
      <c r="J2570" s="3025">
        <v>536.5</v>
      </c>
      <c r="N2570" s="1460">
        <v>1</v>
      </c>
      <c r="O2570">
        <f t="shared" si="40"/>
        <v>1</v>
      </c>
    </row>
    <row r="2571" spans="1:15" hidden="1">
      <c r="H2571" t="s">
        <v>8213</v>
      </c>
      <c r="O2571">
        <f t="shared" si="40"/>
        <v>0</v>
      </c>
    </row>
    <row r="2572" spans="1:15" hidden="1">
      <c r="O2572">
        <f t="shared" si="40"/>
        <v>0</v>
      </c>
    </row>
    <row r="2573" spans="1:15" hidden="1">
      <c r="H2573" s="2668" t="s">
        <v>10060</v>
      </c>
      <c r="O2573">
        <f t="shared" si="40"/>
        <v>0</v>
      </c>
    </row>
    <row r="2574" spans="1:15" hidden="1">
      <c r="A2574" s="2669" t="s">
        <v>10038</v>
      </c>
      <c r="B2574" s="2669" t="s">
        <v>5169</v>
      </c>
      <c r="C2574" s="2669" t="s">
        <v>5298</v>
      </c>
      <c r="D2574" s="2669" t="s">
        <v>5299</v>
      </c>
      <c r="E2574" s="2669" t="s">
        <v>8553</v>
      </c>
      <c r="F2574" s="2669" t="s">
        <v>10061</v>
      </c>
      <c r="G2574" s="2669" t="s">
        <v>8512</v>
      </c>
      <c r="H2574" s="2669" t="s">
        <v>8513</v>
      </c>
      <c r="I2574" s="3025">
        <v>636.6</v>
      </c>
      <c r="J2574" s="3025">
        <v>0</v>
      </c>
      <c r="O2574">
        <f t="shared" si="40"/>
        <v>1</v>
      </c>
    </row>
    <row r="2575" spans="1:15" hidden="1">
      <c r="A2575" s="2669" t="s">
        <v>10038</v>
      </c>
      <c r="B2575" s="2669" t="s">
        <v>5169</v>
      </c>
      <c r="C2575" s="2669" t="s">
        <v>5298</v>
      </c>
      <c r="D2575" s="2669" t="s">
        <v>5299</v>
      </c>
      <c r="E2575" s="2669" t="s">
        <v>8553</v>
      </c>
      <c r="F2575" s="2669" t="s">
        <v>10061</v>
      </c>
      <c r="G2575" s="2669" t="s">
        <v>8980</v>
      </c>
      <c r="H2575" s="2669" t="s">
        <v>9055</v>
      </c>
      <c r="I2575" s="3025">
        <v>0</v>
      </c>
      <c r="J2575" s="3025">
        <v>636.6</v>
      </c>
      <c r="N2575" s="1460">
        <v>1</v>
      </c>
      <c r="O2575">
        <f t="shared" si="40"/>
        <v>1</v>
      </c>
    </row>
    <row r="2576" spans="1:15" hidden="1">
      <c r="H2576" t="s">
        <v>8554</v>
      </c>
      <c r="O2576">
        <f t="shared" si="40"/>
        <v>0</v>
      </c>
    </row>
    <row r="2577" spans="1:15" hidden="1">
      <c r="O2577">
        <f t="shared" si="40"/>
        <v>0</v>
      </c>
    </row>
    <row r="2578" spans="1:15" hidden="1">
      <c r="H2578" s="2668" t="s">
        <v>10062</v>
      </c>
      <c r="O2578">
        <f t="shared" si="40"/>
        <v>0</v>
      </c>
    </row>
    <row r="2579" spans="1:15" hidden="1">
      <c r="A2579" s="2669" t="s">
        <v>10038</v>
      </c>
      <c r="B2579" s="2669" t="s">
        <v>5169</v>
      </c>
      <c r="C2579" s="2669" t="s">
        <v>5298</v>
      </c>
      <c r="D2579" s="2669" t="s">
        <v>5299</v>
      </c>
      <c r="E2579" s="2669" t="s">
        <v>8362</v>
      </c>
      <c r="F2579" s="2669" t="s">
        <v>10063</v>
      </c>
      <c r="G2579" s="2669" t="s">
        <v>8338</v>
      </c>
      <c r="H2579" s="2669" t="s">
        <v>8339</v>
      </c>
      <c r="I2579" s="3025">
        <v>674.93</v>
      </c>
      <c r="J2579" s="3025">
        <v>0</v>
      </c>
      <c r="O2579">
        <f t="shared" si="40"/>
        <v>1</v>
      </c>
    </row>
    <row r="2580" spans="1:15" hidden="1">
      <c r="A2580" s="2669" t="s">
        <v>10038</v>
      </c>
      <c r="B2580" s="2669" t="s">
        <v>5169</v>
      </c>
      <c r="C2580" s="2669" t="s">
        <v>5298</v>
      </c>
      <c r="D2580" s="2669" t="s">
        <v>5299</v>
      </c>
      <c r="E2580" s="2669" t="s">
        <v>8362</v>
      </c>
      <c r="F2580" s="2669" t="s">
        <v>10063</v>
      </c>
      <c r="G2580" s="2669" t="s">
        <v>8980</v>
      </c>
      <c r="H2580" s="2669" t="s">
        <v>9055</v>
      </c>
      <c r="I2580" s="3025">
        <v>0</v>
      </c>
      <c r="J2580" s="3025">
        <v>674.93</v>
      </c>
      <c r="N2580" s="1460">
        <v>1</v>
      </c>
      <c r="O2580">
        <f t="shared" si="40"/>
        <v>1</v>
      </c>
    </row>
    <row r="2581" spans="1:15" hidden="1">
      <c r="H2581" t="s">
        <v>8363</v>
      </c>
      <c r="O2581">
        <f t="shared" si="40"/>
        <v>0</v>
      </c>
    </row>
    <row r="2582" spans="1:15" hidden="1">
      <c r="O2582">
        <f t="shared" si="40"/>
        <v>0</v>
      </c>
    </row>
    <row r="2583" spans="1:15" hidden="1">
      <c r="H2583" s="2668" t="s">
        <v>10064</v>
      </c>
      <c r="O2583">
        <f t="shared" si="40"/>
        <v>0</v>
      </c>
    </row>
    <row r="2584" spans="1:15" hidden="1">
      <c r="A2584" s="2669" t="s">
        <v>10038</v>
      </c>
      <c r="B2584" s="2669" t="s">
        <v>5169</v>
      </c>
      <c r="C2584" s="2669" t="s">
        <v>5298</v>
      </c>
      <c r="D2584" s="2669" t="s">
        <v>5299</v>
      </c>
      <c r="E2584" s="2669" t="s">
        <v>8044</v>
      </c>
      <c r="F2584" s="2669" t="s">
        <v>10065</v>
      </c>
      <c r="G2584" s="2669" t="s">
        <v>8010</v>
      </c>
      <c r="H2584" s="2669" t="s">
        <v>8011</v>
      </c>
      <c r="I2584" s="3025">
        <v>74</v>
      </c>
      <c r="J2584" s="3025">
        <v>0</v>
      </c>
      <c r="O2584">
        <f t="shared" si="40"/>
        <v>1</v>
      </c>
    </row>
    <row r="2585" spans="1:15" hidden="1">
      <c r="A2585" s="2669" t="s">
        <v>10038</v>
      </c>
      <c r="B2585" s="2669" t="s">
        <v>5169</v>
      </c>
      <c r="C2585" s="2669" t="s">
        <v>5298</v>
      </c>
      <c r="D2585" s="2669" t="s">
        <v>5299</v>
      </c>
      <c r="E2585" s="2669" t="s">
        <v>8044</v>
      </c>
      <c r="F2585" s="2669" t="s">
        <v>10065</v>
      </c>
      <c r="G2585" s="2669" t="s">
        <v>8980</v>
      </c>
      <c r="H2585" s="2669" t="s">
        <v>9055</v>
      </c>
      <c r="I2585" s="3025">
        <v>0</v>
      </c>
      <c r="J2585" s="3025">
        <v>74</v>
      </c>
      <c r="N2585" s="1460">
        <v>1</v>
      </c>
      <c r="O2585">
        <f t="shared" si="40"/>
        <v>1</v>
      </c>
    </row>
    <row r="2586" spans="1:15" hidden="1">
      <c r="H2586" t="s">
        <v>8045</v>
      </c>
      <c r="O2586">
        <f t="shared" si="40"/>
        <v>0</v>
      </c>
    </row>
    <row r="2587" spans="1:15" hidden="1">
      <c r="O2587">
        <f t="shared" si="40"/>
        <v>0</v>
      </c>
    </row>
    <row r="2588" spans="1:15" hidden="1">
      <c r="H2588" s="2668" t="s">
        <v>10066</v>
      </c>
      <c r="O2588">
        <f t="shared" si="40"/>
        <v>0</v>
      </c>
    </row>
    <row r="2589" spans="1:15" hidden="1">
      <c r="A2589" s="2669" t="s">
        <v>10038</v>
      </c>
      <c r="B2589" s="2669" t="s">
        <v>5169</v>
      </c>
      <c r="C2589" s="2669" t="s">
        <v>5298</v>
      </c>
      <c r="D2589" s="2669" t="s">
        <v>5299</v>
      </c>
      <c r="E2589" s="2669" t="s">
        <v>8068</v>
      </c>
      <c r="F2589" s="2669" t="s">
        <v>10067</v>
      </c>
      <c r="G2589" s="2669" t="s">
        <v>8056</v>
      </c>
      <c r="H2589" s="2669" t="s">
        <v>8057</v>
      </c>
      <c r="I2589" s="3025">
        <v>74</v>
      </c>
      <c r="J2589" s="3025">
        <v>0</v>
      </c>
      <c r="O2589">
        <f t="shared" si="40"/>
        <v>1</v>
      </c>
    </row>
    <row r="2590" spans="1:15" hidden="1">
      <c r="A2590" s="2669" t="s">
        <v>10038</v>
      </c>
      <c r="B2590" s="2669" t="s">
        <v>5169</v>
      </c>
      <c r="C2590" s="2669" t="s">
        <v>5298</v>
      </c>
      <c r="D2590" s="2669" t="s">
        <v>5299</v>
      </c>
      <c r="E2590" s="2669" t="s">
        <v>8068</v>
      </c>
      <c r="F2590" s="2669" t="s">
        <v>10067</v>
      </c>
      <c r="G2590" s="2669" t="s">
        <v>8980</v>
      </c>
      <c r="H2590" s="2669" t="s">
        <v>9055</v>
      </c>
      <c r="I2590" s="3025">
        <v>0</v>
      </c>
      <c r="J2590" s="3025">
        <v>74</v>
      </c>
      <c r="N2590" s="1460">
        <v>1</v>
      </c>
      <c r="O2590">
        <f t="shared" si="40"/>
        <v>1</v>
      </c>
    </row>
    <row r="2591" spans="1:15" hidden="1">
      <c r="H2591" t="s">
        <v>8069</v>
      </c>
      <c r="O2591">
        <f t="shared" si="40"/>
        <v>0</v>
      </c>
    </row>
    <row r="2592" spans="1:15" hidden="1">
      <c r="O2592">
        <f t="shared" si="40"/>
        <v>0</v>
      </c>
    </row>
    <row r="2593" spans="1:15" hidden="1">
      <c r="H2593" s="2668" t="s">
        <v>10068</v>
      </c>
      <c r="O2593">
        <f t="shared" si="40"/>
        <v>0</v>
      </c>
    </row>
    <row r="2594" spans="1:15" hidden="1">
      <c r="A2594" s="2669" t="s">
        <v>10038</v>
      </c>
      <c r="B2594" s="2669" t="s">
        <v>5169</v>
      </c>
      <c r="C2594" s="2669" t="s">
        <v>5298</v>
      </c>
      <c r="D2594" s="2669" t="s">
        <v>5299</v>
      </c>
      <c r="E2594" s="2669" t="s">
        <v>8128</v>
      </c>
      <c r="F2594" s="2669" t="s">
        <v>10069</v>
      </c>
      <c r="G2594" s="2669" t="s">
        <v>8072</v>
      </c>
      <c r="H2594" s="2669" t="s">
        <v>8073</v>
      </c>
      <c r="I2594" s="3025">
        <v>2849</v>
      </c>
      <c r="J2594" s="3025">
        <v>0</v>
      </c>
      <c r="O2594">
        <f t="shared" si="40"/>
        <v>1</v>
      </c>
    </row>
    <row r="2595" spans="1:15" hidden="1">
      <c r="A2595" s="2669" t="s">
        <v>10038</v>
      </c>
      <c r="B2595" s="2669" t="s">
        <v>5169</v>
      </c>
      <c r="C2595" s="2669" t="s">
        <v>5298</v>
      </c>
      <c r="D2595" s="2669" t="s">
        <v>5299</v>
      </c>
      <c r="E2595" s="2669" t="s">
        <v>8128</v>
      </c>
      <c r="F2595" s="2669" t="s">
        <v>10069</v>
      </c>
      <c r="G2595" s="2669" t="s">
        <v>8980</v>
      </c>
      <c r="H2595" s="2669" t="s">
        <v>9055</v>
      </c>
      <c r="I2595" s="3025">
        <v>0</v>
      </c>
      <c r="J2595" s="3025">
        <v>2849</v>
      </c>
      <c r="N2595" s="1460">
        <v>1</v>
      </c>
      <c r="O2595">
        <f t="shared" si="40"/>
        <v>1</v>
      </c>
    </row>
    <row r="2596" spans="1:15" hidden="1">
      <c r="H2596" t="s">
        <v>8129</v>
      </c>
      <c r="O2596">
        <f t="shared" si="40"/>
        <v>0</v>
      </c>
    </row>
    <row r="2597" spans="1:15" hidden="1">
      <c r="O2597">
        <f t="shared" si="40"/>
        <v>0</v>
      </c>
    </row>
    <row r="2598" spans="1:15" hidden="1">
      <c r="H2598" s="2668" t="s">
        <v>10070</v>
      </c>
      <c r="O2598">
        <f t="shared" si="40"/>
        <v>0</v>
      </c>
    </row>
    <row r="2599" spans="1:15" hidden="1">
      <c r="A2599" s="2669" t="s">
        <v>10038</v>
      </c>
      <c r="B2599" s="2669" t="s">
        <v>5169</v>
      </c>
      <c r="C2599" s="2669" t="s">
        <v>5298</v>
      </c>
      <c r="D2599" s="2669" t="s">
        <v>5299</v>
      </c>
      <c r="E2599" s="2669" t="s">
        <v>8174</v>
      </c>
      <c r="F2599" s="2669" t="s">
        <v>10071</v>
      </c>
      <c r="G2599" s="2669" t="s">
        <v>8168</v>
      </c>
      <c r="H2599" s="2669" t="s">
        <v>8169</v>
      </c>
      <c r="I2599" s="3025">
        <v>610.5</v>
      </c>
      <c r="J2599" s="3025">
        <v>0</v>
      </c>
      <c r="O2599">
        <f t="shared" si="40"/>
        <v>1</v>
      </c>
    </row>
    <row r="2600" spans="1:15" hidden="1">
      <c r="A2600" s="2669" t="s">
        <v>10038</v>
      </c>
      <c r="B2600" s="2669" t="s">
        <v>5169</v>
      </c>
      <c r="C2600" s="2669" t="s">
        <v>5298</v>
      </c>
      <c r="D2600" s="2669" t="s">
        <v>5299</v>
      </c>
      <c r="E2600" s="2669" t="s">
        <v>8174</v>
      </c>
      <c r="F2600" s="2669" t="s">
        <v>10071</v>
      </c>
      <c r="G2600" s="2669" t="s">
        <v>8980</v>
      </c>
      <c r="H2600" s="2669" t="s">
        <v>9055</v>
      </c>
      <c r="I2600" s="3025">
        <v>0</v>
      </c>
      <c r="J2600" s="3025">
        <v>610.5</v>
      </c>
      <c r="N2600" s="1460">
        <v>1</v>
      </c>
      <c r="O2600">
        <f t="shared" si="40"/>
        <v>1</v>
      </c>
    </row>
    <row r="2601" spans="1:15" hidden="1">
      <c r="H2601" t="s">
        <v>8175</v>
      </c>
      <c r="O2601">
        <f t="shared" si="40"/>
        <v>0</v>
      </c>
    </row>
    <row r="2602" spans="1:15" hidden="1">
      <c r="O2602">
        <f t="shared" si="40"/>
        <v>0</v>
      </c>
    </row>
    <row r="2603" spans="1:15" hidden="1">
      <c r="H2603" s="2668" t="s">
        <v>10072</v>
      </c>
      <c r="O2603">
        <f t="shared" si="40"/>
        <v>0</v>
      </c>
    </row>
    <row r="2604" spans="1:15" hidden="1">
      <c r="A2604" s="2669" t="s">
        <v>10038</v>
      </c>
      <c r="B2604" s="2669" t="s">
        <v>5169</v>
      </c>
      <c r="C2604" s="2669" t="s">
        <v>5298</v>
      </c>
      <c r="D2604" s="2669" t="s">
        <v>5299</v>
      </c>
      <c r="E2604" s="2669" t="s">
        <v>8214</v>
      </c>
      <c r="F2604" s="2669" t="s">
        <v>10073</v>
      </c>
      <c r="G2604" s="2669" t="s">
        <v>8208</v>
      </c>
      <c r="H2604" s="2669" t="s">
        <v>8209</v>
      </c>
      <c r="I2604" s="3025">
        <v>610.5</v>
      </c>
      <c r="J2604" s="3025">
        <v>0</v>
      </c>
      <c r="O2604">
        <f t="shared" si="40"/>
        <v>1</v>
      </c>
    </row>
    <row r="2605" spans="1:15" hidden="1">
      <c r="A2605" s="2669" t="s">
        <v>10038</v>
      </c>
      <c r="B2605" s="2669" t="s">
        <v>5169</v>
      </c>
      <c r="C2605" s="2669" t="s">
        <v>5298</v>
      </c>
      <c r="D2605" s="2669" t="s">
        <v>5299</v>
      </c>
      <c r="E2605" s="2669" t="s">
        <v>8214</v>
      </c>
      <c r="F2605" s="2669" t="s">
        <v>10073</v>
      </c>
      <c r="G2605" s="2669" t="s">
        <v>8980</v>
      </c>
      <c r="H2605" s="2669" t="s">
        <v>9055</v>
      </c>
      <c r="I2605" s="3025">
        <v>0</v>
      </c>
      <c r="J2605" s="3025">
        <v>610.5</v>
      </c>
      <c r="N2605" s="1460">
        <v>1</v>
      </c>
      <c r="O2605">
        <f t="shared" si="40"/>
        <v>1</v>
      </c>
    </row>
    <row r="2606" spans="1:15" hidden="1">
      <c r="H2606" t="s">
        <v>8215</v>
      </c>
      <c r="O2606">
        <f t="shared" si="40"/>
        <v>0</v>
      </c>
    </row>
    <row r="2607" spans="1:15" hidden="1">
      <c r="O2607">
        <f t="shared" si="40"/>
        <v>0</v>
      </c>
    </row>
    <row r="2608" spans="1:15" hidden="1">
      <c r="H2608" s="2668" t="s">
        <v>10074</v>
      </c>
      <c r="O2608">
        <f t="shared" si="40"/>
        <v>0</v>
      </c>
    </row>
    <row r="2609" spans="1:15" hidden="1">
      <c r="A2609" s="2669" t="s">
        <v>10038</v>
      </c>
      <c r="B2609" s="2669" t="s">
        <v>5169</v>
      </c>
      <c r="C2609" s="2669" t="s">
        <v>5298</v>
      </c>
      <c r="D2609" s="2669" t="s">
        <v>5299</v>
      </c>
      <c r="E2609" s="2669" t="s">
        <v>8555</v>
      </c>
      <c r="F2609" s="2669" t="s">
        <v>10075</v>
      </c>
      <c r="G2609" s="2669" t="s">
        <v>8512</v>
      </c>
      <c r="H2609" s="2669" t="s">
        <v>8513</v>
      </c>
      <c r="I2609" s="3025">
        <v>232.4</v>
      </c>
      <c r="J2609" s="3025">
        <v>0</v>
      </c>
      <c r="O2609">
        <f t="shared" si="40"/>
        <v>1</v>
      </c>
    </row>
    <row r="2610" spans="1:15" hidden="1">
      <c r="A2610" s="2669" t="s">
        <v>10038</v>
      </c>
      <c r="B2610" s="2669" t="s">
        <v>5169</v>
      </c>
      <c r="C2610" s="2669" t="s">
        <v>5298</v>
      </c>
      <c r="D2610" s="2669" t="s">
        <v>5299</v>
      </c>
      <c r="E2610" s="2669" t="s">
        <v>8555</v>
      </c>
      <c r="F2610" s="2669" t="s">
        <v>10075</v>
      </c>
      <c r="G2610" s="2669" t="s">
        <v>8980</v>
      </c>
      <c r="H2610" s="2669" t="s">
        <v>9055</v>
      </c>
      <c r="I2610" s="3025">
        <v>0</v>
      </c>
      <c r="J2610" s="3025">
        <v>232.4</v>
      </c>
      <c r="N2610" s="1460">
        <v>1</v>
      </c>
      <c r="O2610">
        <f t="shared" si="40"/>
        <v>1</v>
      </c>
    </row>
    <row r="2611" spans="1:15" hidden="1">
      <c r="H2611" t="s">
        <v>8556</v>
      </c>
      <c r="O2611">
        <f t="shared" si="40"/>
        <v>0</v>
      </c>
    </row>
    <row r="2612" spans="1:15" hidden="1">
      <c r="O2612">
        <f t="shared" si="40"/>
        <v>0</v>
      </c>
    </row>
    <row r="2613" spans="1:15" hidden="1">
      <c r="H2613" s="2668" t="s">
        <v>10076</v>
      </c>
      <c r="O2613">
        <f t="shared" si="40"/>
        <v>0</v>
      </c>
    </row>
    <row r="2614" spans="1:15" hidden="1">
      <c r="A2614" s="2669" t="s">
        <v>10038</v>
      </c>
      <c r="B2614" s="2669" t="s">
        <v>5169</v>
      </c>
      <c r="C2614" s="2669" t="s">
        <v>5298</v>
      </c>
      <c r="D2614" s="2669" t="s">
        <v>5299</v>
      </c>
      <c r="E2614" s="2669" t="s">
        <v>7826</v>
      </c>
      <c r="F2614" s="2669" t="s">
        <v>10077</v>
      </c>
      <c r="G2614" s="2669" t="s">
        <v>5323</v>
      </c>
      <c r="H2614" s="2669" t="s">
        <v>4988</v>
      </c>
      <c r="I2614" s="3025">
        <v>480</v>
      </c>
      <c r="J2614" s="3025">
        <v>0</v>
      </c>
      <c r="O2614">
        <f t="shared" si="40"/>
        <v>1</v>
      </c>
    </row>
    <row r="2615" spans="1:15" hidden="1">
      <c r="A2615" s="2669" t="s">
        <v>10038</v>
      </c>
      <c r="B2615" s="2669" t="s">
        <v>5169</v>
      </c>
      <c r="C2615" s="2669" t="s">
        <v>5298</v>
      </c>
      <c r="D2615" s="2669" t="s">
        <v>5299</v>
      </c>
      <c r="E2615" s="2669" t="s">
        <v>7826</v>
      </c>
      <c r="F2615" s="2669" t="s">
        <v>10077</v>
      </c>
      <c r="G2615" s="2669" t="s">
        <v>8980</v>
      </c>
      <c r="H2615" s="2669" t="s">
        <v>9055</v>
      </c>
      <c r="I2615" s="3025">
        <v>0</v>
      </c>
      <c r="J2615" s="3025">
        <v>480</v>
      </c>
      <c r="N2615" s="1460">
        <v>1</v>
      </c>
      <c r="O2615">
        <f t="shared" si="40"/>
        <v>1</v>
      </c>
    </row>
    <row r="2616" spans="1:15" hidden="1">
      <c r="H2616" t="s">
        <v>7827</v>
      </c>
      <c r="O2616">
        <f t="shared" si="40"/>
        <v>0</v>
      </c>
    </row>
    <row r="2617" spans="1:15" hidden="1">
      <c r="O2617">
        <f t="shared" si="40"/>
        <v>0</v>
      </c>
    </row>
    <row r="2618" spans="1:15" hidden="1">
      <c r="H2618" s="2668" t="s">
        <v>10078</v>
      </c>
      <c r="O2618">
        <f t="shared" si="40"/>
        <v>0</v>
      </c>
    </row>
    <row r="2619" spans="1:15" hidden="1">
      <c r="A2619" s="2669" t="s">
        <v>10038</v>
      </c>
      <c r="B2619" s="2669" t="s">
        <v>5169</v>
      </c>
      <c r="C2619" s="2669" t="s">
        <v>5298</v>
      </c>
      <c r="D2619" s="2669" t="s">
        <v>5299</v>
      </c>
      <c r="E2619" s="2669" t="s">
        <v>7824</v>
      </c>
      <c r="F2619" s="2669" t="s">
        <v>10079</v>
      </c>
      <c r="G2619" s="2669" t="s">
        <v>5323</v>
      </c>
      <c r="H2619" s="2669" t="s">
        <v>4988</v>
      </c>
      <c r="I2619" s="3025">
        <v>480</v>
      </c>
      <c r="J2619" s="3025">
        <v>0</v>
      </c>
      <c r="O2619">
        <f t="shared" si="40"/>
        <v>1</v>
      </c>
    </row>
    <row r="2620" spans="1:15" hidden="1">
      <c r="A2620" s="2669" t="s">
        <v>10038</v>
      </c>
      <c r="B2620" s="2669" t="s">
        <v>5169</v>
      </c>
      <c r="C2620" s="2669" t="s">
        <v>5298</v>
      </c>
      <c r="D2620" s="2669" t="s">
        <v>5299</v>
      </c>
      <c r="E2620" s="2669" t="s">
        <v>7824</v>
      </c>
      <c r="F2620" s="2669" t="s">
        <v>10079</v>
      </c>
      <c r="G2620" s="2669" t="s">
        <v>8980</v>
      </c>
      <c r="H2620" s="2669" t="s">
        <v>9055</v>
      </c>
      <c r="I2620" s="3025">
        <v>0</v>
      </c>
      <c r="J2620" s="3025">
        <v>480</v>
      </c>
      <c r="N2620" s="1460">
        <v>1</v>
      </c>
      <c r="O2620">
        <f t="shared" si="40"/>
        <v>1</v>
      </c>
    </row>
    <row r="2621" spans="1:15" hidden="1">
      <c r="H2621" t="s">
        <v>7825</v>
      </c>
      <c r="O2621">
        <f t="shared" si="40"/>
        <v>0</v>
      </c>
    </row>
    <row r="2622" spans="1:15" hidden="1">
      <c r="O2622">
        <f t="shared" si="40"/>
        <v>0</v>
      </c>
    </row>
    <row r="2623" spans="1:15" hidden="1">
      <c r="H2623" s="2668" t="s">
        <v>10080</v>
      </c>
      <c r="O2623">
        <f t="shared" si="40"/>
        <v>0</v>
      </c>
    </row>
    <row r="2624" spans="1:15" hidden="1">
      <c r="A2624" s="2669" t="s">
        <v>10038</v>
      </c>
      <c r="B2624" s="2669" t="s">
        <v>5169</v>
      </c>
      <c r="C2624" s="2669" t="s">
        <v>5298</v>
      </c>
      <c r="D2624" s="2669" t="s">
        <v>5299</v>
      </c>
      <c r="E2624" s="2669" t="s">
        <v>7970</v>
      </c>
      <c r="F2624" s="2669" t="s">
        <v>10081</v>
      </c>
      <c r="G2624" s="2669" t="s">
        <v>5347</v>
      </c>
      <c r="H2624" s="2669" t="s">
        <v>4999</v>
      </c>
      <c r="I2624" s="3025">
        <v>386.35</v>
      </c>
      <c r="J2624" s="3025">
        <v>0</v>
      </c>
      <c r="O2624">
        <f t="shared" si="40"/>
        <v>1</v>
      </c>
    </row>
    <row r="2625" spans="1:15" hidden="1">
      <c r="A2625" s="2669" t="s">
        <v>10038</v>
      </c>
      <c r="B2625" s="2669" t="s">
        <v>5169</v>
      </c>
      <c r="C2625" s="2669" t="s">
        <v>5298</v>
      </c>
      <c r="D2625" s="2669" t="s">
        <v>5299</v>
      </c>
      <c r="E2625" s="2669" t="s">
        <v>7970</v>
      </c>
      <c r="F2625" s="2669" t="s">
        <v>10081</v>
      </c>
      <c r="G2625" s="2669" t="s">
        <v>8980</v>
      </c>
      <c r="H2625" s="2669" t="s">
        <v>9055</v>
      </c>
      <c r="I2625" s="3025">
        <v>0</v>
      </c>
      <c r="J2625" s="3025">
        <v>386.35</v>
      </c>
      <c r="N2625" s="1460">
        <v>1</v>
      </c>
      <c r="O2625">
        <f t="shared" ref="O2625:O2688" si="41">SUMIF(E:E,E2625,N:N)</f>
        <v>1</v>
      </c>
    </row>
    <row r="2626" spans="1:15" hidden="1">
      <c r="H2626" t="s">
        <v>7971</v>
      </c>
      <c r="O2626">
        <f t="shared" si="41"/>
        <v>0</v>
      </c>
    </row>
    <row r="2627" spans="1:15" hidden="1">
      <c r="O2627">
        <f t="shared" si="41"/>
        <v>0</v>
      </c>
    </row>
    <row r="2628" spans="1:15" hidden="1">
      <c r="H2628" s="2668" t="s">
        <v>10082</v>
      </c>
      <c r="O2628">
        <f t="shared" si="41"/>
        <v>0</v>
      </c>
    </row>
    <row r="2629" spans="1:15" hidden="1">
      <c r="A2629" s="2669" t="s">
        <v>10038</v>
      </c>
      <c r="B2629" s="2669" t="s">
        <v>5169</v>
      </c>
      <c r="C2629" s="2669" t="s">
        <v>5298</v>
      </c>
      <c r="D2629" s="2669" t="s">
        <v>5299</v>
      </c>
      <c r="E2629" s="2669" t="s">
        <v>7972</v>
      </c>
      <c r="F2629" s="2669" t="s">
        <v>10083</v>
      </c>
      <c r="G2629" s="2669" t="s">
        <v>5347</v>
      </c>
      <c r="H2629" s="2669" t="s">
        <v>4999</v>
      </c>
      <c r="I2629" s="3025">
        <v>391.75</v>
      </c>
      <c r="J2629" s="3025">
        <v>0</v>
      </c>
      <c r="O2629">
        <f t="shared" si="41"/>
        <v>1</v>
      </c>
    </row>
    <row r="2630" spans="1:15" hidden="1">
      <c r="A2630" s="2669" t="s">
        <v>10038</v>
      </c>
      <c r="B2630" s="2669" t="s">
        <v>5169</v>
      </c>
      <c r="C2630" s="2669" t="s">
        <v>5298</v>
      </c>
      <c r="D2630" s="2669" t="s">
        <v>5299</v>
      </c>
      <c r="E2630" s="2669" t="s">
        <v>7972</v>
      </c>
      <c r="F2630" s="2669" t="s">
        <v>10083</v>
      </c>
      <c r="G2630" s="2669" t="s">
        <v>8980</v>
      </c>
      <c r="H2630" s="2669" t="s">
        <v>9055</v>
      </c>
      <c r="I2630" s="3025">
        <v>0</v>
      </c>
      <c r="J2630" s="3025">
        <v>391.75</v>
      </c>
      <c r="N2630" s="1460">
        <v>1</v>
      </c>
      <c r="O2630">
        <f t="shared" si="41"/>
        <v>1</v>
      </c>
    </row>
    <row r="2631" spans="1:15" hidden="1">
      <c r="H2631" t="s">
        <v>7973</v>
      </c>
      <c r="O2631">
        <f t="shared" si="41"/>
        <v>0</v>
      </c>
    </row>
    <row r="2632" spans="1:15" hidden="1">
      <c r="O2632">
        <f t="shared" si="41"/>
        <v>0</v>
      </c>
    </row>
    <row r="2633" spans="1:15" hidden="1">
      <c r="H2633" s="2668" t="s">
        <v>10084</v>
      </c>
      <c r="O2633">
        <f t="shared" si="41"/>
        <v>0</v>
      </c>
    </row>
    <row r="2634" spans="1:15" hidden="1">
      <c r="A2634" s="2669" t="s">
        <v>10038</v>
      </c>
      <c r="B2634" s="2669"/>
      <c r="C2634" s="2669"/>
      <c r="D2634" s="2669" t="s">
        <v>5073</v>
      </c>
      <c r="E2634" s="2669" t="s">
        <v>7266</v>
      </c>
      <c r="F2634" s="2669" t="s">
        <v>10085</v>
      </c>
      <c r="G2634" s="2669" t="s">
        <v>5306</v>
      </c>
      <c r="H2634" s="2669" t="s">
        <v>4937</v>
      </c>
      <c r="I2634" s="3025">
        <v>15430.5</v>
      </c>
      <c r="J2634" s="3025">
        <v>0</v>
      </c>
      <c r="O2634">
        <f t="shared" si="41"/>
        <v>0</v>
      </c>
    </row>
    <row r="2635" spans="1:15" hidden="1">
      <c r="A2635" s="2669" t="s">
        <v>10038</v>
      </c>
      <c r="B2635" s="2669"/>
      <c r="C2635" s="2669"/>
      <c r="D2635" s="2669" t="s">
        <v>5073</v>
      </c>
      <c r="E2635" s="2669" t="s">
        <v>7266</v>
      </c>
      <c r="F2635" s="2669" t="s">
        <v>10085</v>
      </c>
      <c r="G2635" s="2669" t="s">
        <v>5297</v>
      </c>
      <c r="H2635" s="2669" t="s">
        <v>5075</v>
      </c>
      <c r="I2635" s="3025">
        <v>0</v>
      </c>
      <c r="J2635" s="3025">
        <v>15430.5</v>
      </c>
      <c r="O2635">
        <f t="shared" si="41"/>
        <v>0</v>
      </c>
    </row>
    <row r="2636" spans="1:15" hidden="1">
      <c r="H2636" t="s">
        <v>7267</v>
      </c>
      <c r="O2636">
        <f t="shared" si="41"/>
        <v>0</v>
      </c>
    </row>
    <row r="2637" spans="1:15" hidden="1">
      <c r="O2637">
        <f t="shared" si="41"/>
        <v>0</v>
      </c>
    </row>
    <row r="2638" spans="1:15" hidden="1">
      <c r="H2638" s="2668" t="s">
        <v>10086</v>
      </c>
      <c r="O2638">
        <f t="shared" si="41"/>
        <v>0</v>
      </c>
    </row>
    <row r="2639" spans="1:15" hidden="1">
      <c r="A2639" s="2669" t="s">
        <v>10087</v>
      </c>
      <c r="B2639" s="2669"/>
      <c r="C2639" s="2669"/>
      <c r="D2639" s="2669" t="s">
        <v>5073</v>
      </c>
      <c r="E2639" s="2669" t="s">
        <v>7264</v>
      </c>
      <c r="F2639" s="2669" t="s">
        <v>10088</v>
      </c>
      <c r="G2639" s="2669" t="s">
        <v>5300</v>
      </c>
      <c r="H2639" s="2669" t="s">
        <v>264</v>
      </c>
      <c r="I2639" s="3025">
        <v>800</v>
      </c>
      <c r="J2639" s="3025">
        <v>0</v>
      </c>
      <c r="O2639">
        <f t="shared" si="41"/>
        <v>0</v>
      </c>
    </row>
    <row r="2640" spans="1:15" hidden="1">
      <c r="A2640" s="2669" t="s">
        <v>10087</v>
      </c>
      <c r="B2640" s="2669"/>
      <c r="C2640" s="2669"/>
      <c r="D2640" s="2669" t="s">
        <v>5073</v>
      </c>
      <c r="E2640" s="2669" t="s">
        <v>7264</v>
      </c>
      <c r="F2640" s="2669" t="s">
        <v>10088</v>
      </c>
      <c r="G2640" s="2669" t="s">
        <v>5297</v>
      </c>
      <c r="H2640" s="2669" t="s">
        <v>5075</v>
      </c>
      <c r="I2640" s="3025">
        <v>0</v>
      </c>
      <c r="J2640" s="3025">
        <v>800</v>
      </c>
      <c r="O2640">
        <f t="shared" si="41"/>
        <v>0</v>
      </c>
    </row>
    <row r="2641" spans="1:15" hidden="1">
      <c r="H2641" t="s">
        <v>7265</v>
      </c>
      <c r="O2641">
        <f t="shared" si="41"/>
        <v>0</v>
      </c>
    </row>
    <row r="2642" spans="1:15" hidden="1">
      <c r="O2642">
        <f t="shared" si="41"/>
        <v>0</v>
      </c>
    </row>
    <row r="2643" spans="1:15" hidden="1">
      <c r="H2643" s="2668" t="s">
        <v>10089</v>
      </c>
      <c r="O2643">
        <f t="shared" si="41"/>
        <v>0</v>
      </c>
    </row>
    <row r="2644" spans="1:15" hidden="1">
      <c r="A2644" s="2669" t="s">
        <v>10090</v>
      </c>
      <c r="B2644" s="2669" t="s">
        <v>4415</v>
      </c>
      <c r="C2644" s="2669" t="s">
        <v>5059</v>
      </c>
      <c r="D2644" s="2669" t="s">
        <v>4415</v>
      </c>
      <c r="E2644" s="2669" t="s">
        <v>7261</v>
      </c>
      <c r="F2644" s="2669" t="s">
        <v>10091</v>
      </c>
      <c r="G2644" s="2669" t="s">
        <v>5308</v>
      </c>
      <c r="H2644" s="2669" t="s">
        <v>4921</v>
      </c>
      <c r="I2644" s="3025">
        <v>27.62</v>
      </c>
      <c r="J2644" s="3025">
        <v>0</v>
      </c>
      <c r="O2644">
        <f t="shared" si="41"/>
        <v>0</v>
      </c>
    </row>
    <row r="2645" spans="1:15" hidden="1">
      <c r="A2645" s="2669" t="s">
        <v>10090</v>
      </c>
      <c r="B2645" s="2669" t="s">
        <v>4415</v>
      </c>
      <c r="C2645" s="2669" t="s">
        <v>5059</v>
      </c>
      <c r="D2645" s="2669" t="s">
        <v>4415</v>
      </c>
      <c r="E2645" s="2669" t="s">
        <v>7261</v>
      </c>
      <c r="F2645" s="2669" t="s">
        <v>10091</v>
      </c>
      <c r="G2645" s="2669" t="s">
        <v>5325</v>
      </c>
      <c r="H2645" s="2669" t="s">
        <v>4979</v>
      </c>
      <c r="I2645" s="3025">
        <v>230.19</v>
      </c>
      <c r="J2645" s="3025">
        <v>0</v>
      </c>
      <c r="O2645">
        <f t="shared" si="41"/>
        <v>0</v>
      </c>
    </row>
    <row r="2646" spans="1:15" hidden="1">
      <c r="A2646" s="2669" t="s">
        <v>10090</v>
      </c>
      <c r="B2646" s="2669" t="s">
        <v>4415</v>
      </c>
      <c r="C2646" s="2669" t="s">
        <v>5059</v>
      </c>
      <c r="D2646" s="2669" t="s">
        <v>4415</v>
      </c>
      <c r="E2646" s="2669" t="s">
        <v>7261</v>
      </c>
      <c r="F2646" s="2669" t="s">
        <v>10091</v>
      </c>
      <c r="G2646" s="2669" t="s">
        <v>5303</v>
      </c>
      <c r="H2646" s="2669" t="s">
        <v>5063</v>
      </c>
      <c r="I2646" s="3025">
        <v>0</v>
      </c>
      <c r="J2646" s="3025">
        <v>0</v>
      </c>
      <c r="O2646">
        <f t="shared" si="41"/>
        <v>0</v>
      </c>
    </row>
    <row r="2647" spans="1:15" hidden="1">
      <c r="A2647" s="2669" t="s">
        <v>10090</v>
      </c>
      <c r="B2647" s="2669" t="s">
        <v>4415</v>
      </c>
      <c r="C2647" s="2669" t="s">
        <v>5059</v>
      </c>
      <c r="D2647" s="2669" t="s">
        <v>4415</v>
      </c>
      <c r="E2647" s="2669" t="s">
        <v>7261</v>
      </c>
      <c r="F2647" s="2669" t="s">
        <v>10091</v>
      </c>
      <c r="G2647" s="2669" t="s">
        <v>5349</v>
      </c>
      <c r="H2647" s="2669" t="s">
        <v>5189</v>
      </c>
      <c r="I2647" s="3025">
        <v>0</v>
      </c>
      <c r="J2647" s="3025">
        <v>257.81</v>
      </c>
      <c r="O2647">
        <f t="shared" si="41"/>
        <v>0</v>
      </c>
    </row>
    <row r="2648" spans="1:15" hidden="1">
      <c r="H2648" t="s">
        <v>7262</v>
      </c>
      <c r="O2648">
        <f t="shared" si="41"/>
        <v>0</v>
      </c>
    </row>
    <row r="2649" spans="1:15" hidden="1">
      <c r="O2649">
        <f t="shared" si="41"/>
        <v>0</v>
      </c>
    </row>
    <row r="2650" spans="1:15" hidden="1">
      <c r="H2650" s="2668" t="s">
        <v>10092</v>
      </c>
      <c r="O2650">
        <f t="shared" si="41"/>
        <v>0</v>
      </c>
    </row>
    <row r="2651" spans="1:15" hidden="1">
      <c r="A2651" s="2669" t="s">
        <v>10090</v>
      </c>
      <c r="B2651" s="2669" t="s">
        <v>4415</v>
      </c>
      <c r="C2651" s="2669" t="s">
        <v>5059</v>
      </c>
      <c r="D2651" s="2669" t="s">
        <v>4415</v>
      </c>
      <c r="E2651" s="2669" t="s">
        <v>7263</v>
      </c>
      <c r="F2651" s="2669" t="s">
        <v>10093</v>
      </c>
      <c r="G2651" s="2669" t="s">
        <v>5319</v>
      </c>
      <c r="H2651" s="2669" t="s">
        <v>4986</v>
      </c>
      <c r="I2651" s="3025">
        <v>90</v>
      </c>
      <c r="J2651" s="3025">
        <v>0</v>
      </c>
      <c r="O2651">
        <f t="shared" si="41"/>
        <v>0</v>
      </c>
    </row>
    <row r="2652" spans="1:15" hidden="1">
      <c r="A2652" s="2669" t="s">
        <v>10090</v>
      </c>
      <c r="B2652" s="2669" t="s">
        <v>4415</v>
      </c>
      <c r="C2652" s="2669" t="s">
        <v>5059</v>
      </c>
      <c r="D2652" s="2669" t="s">
        <v>4415</v>
      </c>
      <c r="E2652" s="2669" t="s">
        <v>7263</v>
      </c>
      <c r="F2652" s="2669" t="s">
        <v>10093</v>
      </c>
      <c r="G2652" s="2669" t="s">
        <v>5303</v>
      </c>
      <c r="H2652" s="2669" t="s">
        <v>5063</v>
      </c>
      <c r="I2652" s="3025">
        <v>0</v>
      </c>
      <c r="J2652" s="3025">
        <v>0</v>
      </c>
      <c r="O2652">
        <f t="shared" si="41"/>
        <v>0</v>
      </c>
    </row>
    <row r="2653" spans="1:15" hidden="1">
      <c r="A2653" s="2669" t="s">
        <v>10090</v>
      </c>
      <c r="B2653" s="2669" t="s">
        <v>4415</v>
      </c>
      <c r="C2653" s="2669" t="s">
        <v>5059</v>
      </c>
      <c r="D2653" s="2669" t="s">
        <v>4415</v>
      </c>
      <c r="E2653" s="2669" t="s">
        <v>7263</v>
      </c>
      <c r="F2653" s="2669" t="s">
        <v>10093</v>
      </c>
      <c r="G2653" s="2669" t="s">
        <v>5297</v>
      </c>
      <c r="H2653" s="2669" t="s">
        <v>5075</v>
      </c>
      <c r="I2653" s="3025">
        <v>0</v>
      </c>
      <c r="J2653" s="3025">
        <v>90</v>
      </c>
      <c r="O2653">
        <f t="shared" si="41"/>
        <v>0</v>
      </c>
    </row>
    <row r="2654" spans="1:15" hidden="1">
      <c r="H2654" t="s">
        <v>10094</v>
      </c>
      <c r="O2654">
        <f t="shared" si="41"/>
        <v>0</v>
      </c>
    </row>
    <row r="2655" spans="1:15" hidden="1">
      <c r="O2655">
        <f t="shared" si="41"/>
        <v>0</v>
      </c>
    </row>
    <row r="2656" spans="1:15" hidden="1">
      <c r="H2656" s="2668" t="s">
        <v>10095</v>
      </c>
      <c r="O2656">
        <f t="shared" si="41"/>
        <v>0</v>
      </c>
    </row>
    <row r="2657" spans="1:15" hidden="1">
      <c r="A2657" s="2669" t="s">
        <v>10090</v>
      </c>
      <c r="B2657" s="2669" t="s">
        <v>4415</v>
      </c>
      <c r="C2657" s="2669" t="s">
        <v>5059</v>
      </c>
      <c r="D2657" s="2669" t="s">
        <v>4415</v>
      </c>
      <c r="E2657" s="2669" t="s">
        <v>7522</v>
      </c>
      <c r="F2657" s="2669" t="s">
        <v>10096</v>
      </c>
      <c r="G2657" s="2669" t="s">
        <v>5309</v>
      </c>
      <c r="H2657" s="2669" t="s">
        <v>4947</v>
      </c>
      <c r="I2657" s="3025">
        <v>2931.65</v>
      </c>
      <c r="J2657" s="3025">
        <v>0</v>
      </c>
      <c r="O2657">
        <f t="shared" si="41"/>
        <v>0</v>
      </c>
    </row>
    <row r="2658" spans="1:15" hidden="1">
      <c r="A2658" s="2669" t="s">
        <v>10090</v>
      </c>
      <c r="B2658" s="2669" t="s">
        <v>4415</v>
      </c>
      <c r="C2658" s="2669" t="s">
        <v>5059</v>
      </c>
      <c r="D2658" s="2669" t="s">
        <v>4415</v>
      </c>
      <c r="E2658" s="2669" t="s">
        <v>7522</v>
      </c>
      <c r="F2658" s="2669" t="s">
        <v>10096</v>
      </c>
      <c r="G2658" s="2669" t="s">
        <v>5303</v>
      </c>
      <c r="H2658" s="2669" t="s">
        <v>5063</v>
      </c>
      <c r="I2658" s="3025">
        <v>0</v>
      </c>
      <c r="J2658" s="3025">
        <v>0</v>
      </c>
      <c r="O2658">
        <f t="shared" si="41"/>
        <v>0</v>
      </c>
    </row>
    <row r="2659" spans="1:15" hidden="1">
      <c r="A2659" s="2669" t="s">
        <v>10090</v>
      </c>
      <c r="B2659" s="2669" t="s">
        <v>4415</v>
      </c>
      <c r="C2659" s="2669" t="s">
        <v>5059</v>
      </c>
      <c r="D2659" s="2669" t="s">
        <v>4415</v>
      </c>
      <c r="E2659" s="2669" t="s">
        <v>7522</v>
      </c>
      <c r="F2659" s="2669" t="s">
        <v>10096</v>
      </c>
      <c r="G2659" s="2669" t="s">
        <v>5311</v>
      </c>
      <c r="H2659" s="2669" t="s">
        <v>5064</v>
      </c>
      <c r="I2659" s="3025">
        <v>0</v>
      </c>
      <c r="J2659" s="3025">
        <v>2931.65</v>
      </c>
      <c r="O2659">
        <f t="shared" si="41"/>
        <v>0</v>
      </c>
    </row>
    <row r="2660" spans="1:15" hidden="1">
      <c r="H2660" t="s">
        <v>7523</v>
      </c>
      <c r="O2660">
        <f t="shared" si="41"/>
        <v>0</v>
      </c>
    </row>
    <row r="2661" spans="1:15" hidden="1">
      <c r="O2661">
        <f t="shared" si="41"/>
        <v>0</v>
      </c>
    </row>
    <row r="2662" spans="1:15" hidden="1">
      <c r="H2662" s="2668" t="s">
        <v>10097</v>
      </c>
      <c r="O2662">
        <f t="shared" si="41"/>
        <v>0</v>
      </c>
    </row>
    <row r="2663" spans="1:15" hidden="1">
      <c r="A2663" s="2669" t="s">
        <v>10090</v>
      </c>
      <c r="B2663" s="2669" t="s">
        <v>4415</v>
      </c>
      <c r="C2663" s="2669" t="s">
        <v>5059</v>
      </c>
      <c r="D2663" s="2669" t="s">
        <v>4415</v>
      </c>
      <c r="E2663" s="2669" t="s">
        <v>7524</v>
      </c>
      <c r="F2663" s="2669" t="s">
        <v>10098</v>
      </c>
      <c r="G2663" s="2669" t="s">
        <v>5309</v>
      </c>
      <c r="H2663" s="2669" t="s">
        <v>4947</v>
      </c>
      <c r="I2663" s="3025">
        <v>536</v>
      </c>
      <c r="J2663" s="3025">
        <v>0</v>
      </c>
      <c r="O2663">
        <f t="shared" si="41"/>
        <v>0</v>
      </c>
    </row>
    <row r="2664" spans="1:15" hidden="1">
      <c r="A2664" s="2669" t="s">
        <v>10090</v>
      </c>
      <c r="B2664" s="2669" t="s">
        <v>4415</v>
      </c>
      <c r="C2664" s="2669" t="s">
        <v>5059</v>
      </c>
      <c r="D2664" s="2669" t="s">
        <v>4415</v>
      </c>
      <c r="E2664" s="2669" t="s">
        <v>7524</v>
      </c>
      <c r="F2664" s="2669" t="s">
        <v>10098</v>
      </c>
      <c r="G2664" s="2669" t="s">
        <v>5303</v>
      </c>
      <c r="H2664" s="2669" t="s">
        <v>5063</v>
      </c>
      <c r="I2664" s="3025">
        <v>0</v>
      </c>
      <c r="J2664" s="3025">
        <v>0</v>
      </c>
      <c r="O2664">
        <f t="shared" si="41"/>
        <v>0</v>
      </c>
    </row>
    <row r="2665" spans="1:15" hidden="1">
      <c r="A2665" s="2669" t="s">
        <v>10090</v>
      </c>
      <c r="B2665" s="2669" t="s">
        <v>4415</v>
      </c>
      <c r="C2665" s="2669" t="s">
        <v>5059</v>
      </c>
      <c r="D2665" s="2669" t="s">
        <v>4415</v>
      </c>
      <c r="E2665" s="2669" t="s">
        <v>7524</v>
      </c>
      <c r="F2665" s="2669" t="s">
        <v>10098</v>
      </c>
      <c r="G2665" s="2669" t="s">
        <v>5311</v>
      </c>
      <c r="H2665" s="2669" t="s">
        <v>5064</v>
      </c>
      <c r="I2665" s="3025">
        <v>0</v>
      </c>
      <c r="J2665" s="3025">
        <v>536</v>
      </c>
      <c r="O2665">
        <f t="shared" si="41"/>
        <v>0</v>
      </c>
    </row>
    <row r="2666" spans="1:15" hidden="1">
      <c r="H2666" t="s">
        <v>7525</v>
      </c>
      <c r="O2666">
        <f t="shared" si="41"/>
        <v>0</v>
      </c>
    </row>
    <row r="2667" spans="1:15" hidden="1">
      <c r="O2667">
        <f t="shared" si="41"/>
        <v>0</v>
      </c>
    </row>
    <row r="2668" spans="1:15" hidden="1">
      <c r="H2668" s="2668" t="s">
        <v>10099</v>
      </c>
      <c r="O2668">
        <f t="shared" si="41"/>
        <v>0</v>
      </c>
    </row>
    <row r="2669" spans="1:15" hidden="1">
      <c r="A2669" s="2669" t="s">
        <v>10100</v>
      </c>
      <c r="B2669" s="2669" t="s">
        <v>5169</v>
      </c>
      <c r="C2669" s="2669" t="s">
        <v>5298</v>
      </c>
      <c r="D2669" s="2669" t="s">
        <v>5299</v>
      </c>
      <c r="E2669" s="2669" t="s">
        <v>8308</v>
      </c>
      <c r="F2669" s="2669" t="s">
        <v>10101</v>
      </c>
      <c r="G2669" s="2669" t="s">
        <v>8287</v>
      </c>
      <c r="H2669" s="2669" t="s">
        <v>8288</v>
      </c>
      <c r="I2669" s="3025">
        <v>1223</v>
      </c>
      <c r="J2669" s="3025">
        <v>0</v>
      </c>
      <c r="O2669">
        <f t="shared" si="41"/>
        <v>1</v>
      </c>
    </row>
    <row r="2670" spans="1:15" hidden="1">
      <c r="A2670" s="2669" t="s">
        <v>10100</v>
      </c>
      <c r="B2670" s="2669" t="s">
        <v>5169</v>
      </c>
      <c r="C2670" s="2669" t="s">
        <v>5298</v>
      </c>
      <c r="D2670" s="2669" t="s">
        <v>5299</v>
      </c>
      <c r="E2670" s="2669" t="s">
        <v>8308</v>
      </c>
      <c r="F2670" s="2669" t="s">
        <v>10101</v>
      </c>
      <c r="G2670" s="2669" t="s">
        <v>8980</v>
      </c>
      <c r="H2670" s="2669" t="s">
        <v>9055</v>
      </c>
      <c r="I2670" s="3025">
        <v>0</v>
      </c>
      <c r="J2670" s="3025">
        <v>1223</v>
      </c>
      <c r="N2670" s="1460">
        <v>1</v>
      </c>
      <c r="O2670">
        <f t="shared" si="41"/>
        <v>1</v>
      </c>
    </row>
    <row r="2671" spans="1:15" hidden="1">
      <c r="H2671" t="s">
        <v>8309</v>
      </c>
      <c r="O2671">
        <f t="shared" si="41"/>
        <v>0</v>
      </c>
    </row>
    <row r="2672" spans="1:15" hidden="1">
      <c r="O2672">
        <f t="shared" si="41"/>
        <v>0</v>
      </c>
    </row>
    <row r="2673" spans="1:15" hidden="1">
      <c r="H2673" s="2668" t="s">
        <v>10102</v>
      </c>
      <c r="O2673">
        <f t="shared" si="41"/>
        <v>0</v>
      </c>
    </row>
    <row r="2674" spans="1:15" hidden="1">
      <c r="A2674" s="2669" t="s">
        <v>10103</v>
      </c>
      <c r="B2674" s="2669" t="s">
        <v>4415</v>
      </c>
      <c r="C2674" s="2669" t="s">
        <v>5059</v>
      </c>
      <c r="D2674" s="2669" t="s">
        <v>4415</v>
      </c>
      <c r="E2674" s="2669" t="s">
        <v>7891</v>
      </c>
      <c r="F2674" s="2669" t="s">
        <v>10104</v>
      </c>
      <c r="G2674" s="2669" t="s">
        <v>5308</v>
      </c>
      <c r="H2674" s="2669" t="s">
        <v>4921</v>
      </c>
      <c r="I2674" s="3025">
        <v>4.34</v>
      </c>
      <c r="J2674" s="3025">
        <v>0</v>
      </c>
      <c r="O2674">
        <f t="shared" si="41"/>
        <v>0</v>
      </c>
    </row>
    <row r="2675" spans="1:15" hidden="1">
      <c r="A2675" s="2669" t="s">
        <v>10103</v>
      </c>
      <c r="B2675" s="2669" t="s">
        <v>4415</v>
      </c>
      <c r="C2675" s="2669" t="s">
        <v>5059</v>
      </c>
      <c r="D2675" s="2669" t="s">
        <v>4415</v>
      </c>
      <c r="E2675" s="2669" t="s">
        <v>7891</v>
      </c>
      <c r="F2675" s="2669" t="s">
        <v>10104</v>
      </c>
      <c r="G2675" s="2669" t="s">
        <v>5328</v>
      </c>
      <c r="H2675" s="2669" t="s">
        <v>4994</v>
      </c>
      <c r="I2675" s="3025">
        <v>36.18</v>
      </c>
      <c r="J2675" s="3025">
        <v>0</v>
      </c>
      <c r="O2675">
        <f t="shared" si="41"/>
        <v>0</v>
      </c>
    </row>
    <row r="2676" spans="1:15" hidden="1">
      <c r="A2676" s="2669" t="s">
        <v>10103</v>
      </c>
      <c r="B2676" s="2669" t="s">
        <v>4415</v>
      </c>
      <c r="C2676" s="2669" t="s">
        <v>5059</v>
      </c>
      <c r="D2676" s="2669" t="s">
        <v>4415</v>
      </c>
      <c r="E2676" s="2669" t="s">
        <v>7891</v>
      </c>
      <c r="F2676" s="2669" t="s">
        <v>10104</v>
      </c>
      <c r="G2676" s="2669" t="s">
        <v>5303</v>
      </c>
      <c r="H2676" s="2669" t="s">
        <v>5063</v>
      </c>
      <c r="I2676" s="3025">
        <v>0</v>
      </c>
      <c r="J2676" s="3025">
        <v>0</v>
      </c>
      <c r="O2676">
        <f t="shared" si="41"/>
        <v>0</v>
      </c>
    </row>
    <row r="2677" spans="1:15" hidden="1">
      <c r="A2677" s="2669" t="s">
        <v>10103</v>
      </c>
      <c r="B2677" s="2669" t="s">
        <v>4415</v>
      </c>
      <c r="C2677" s="2669" t="s">
        <v>5059</v>
      </c>
      <c r="D2677" s="2669" t="s">
        <v>4415</v>
      </c>
      <c r="E2677" s="2669" t="s">
        <v>7891</v>
      </c>
      <c r="F2677" s="2669" t="s">
        <v>10104</v>
      </c>
      <c r="G2677" s="2669" t="s">
        <v>5311</v>
      </c>
      <c r="H2677" s="2669" t="s">
        <v>5064</v>
      </c>
      <c r="I2677" s="3025">
        <v>0</v>
      </c>
      <c r="J2677" s="3025">
        <v>40.520000000000003</v>
      </c>
      <c r="O2677">
        <f t="shared" si="41"/>
        <v>0</v>
      </c>
    </row>
    <row r="2678" spans="1:15" hidden="1">
      <c r="H2678" t="s">
        <v>7892</v>
      </c>
      <c r="O2678">
        <f t="shared" si="41"/>
        <v>0</v>
      </c>
    </row>
    <row r="2679" spans="1:15" hidden="1">
      <c r="O2679">
        <f t="shared" si="41"/>
        <v>0</v>
      </c>
    </row>
    <row r="2680" spans="1:15" hidden="1">
      <c r="H2680" s="2668" t="s">
        <v>10105</v>
      </c>
      <c r="O2680">
        <f t="shared" si="41"/>
        <v>0</v>
      </c>
    </row>
    <row r="2681" spans="1:15" hidden="1">
      <c r="A2681" s="2669" t="s">
        <v>10106</v>
      </c>
      <c r="B2681" s="2669" t="s">
        <v>4415</v>
      </c>
      <c r="C2681" s="2669" t="s">
        <v>5059</v>
      </c>
      <c r="D2681" s="2669" t="s">
        <v>4415</v>
      </c>
      <c r="E2681" s="2669" t="s">
        <v>7520</v>
      </c>
      <c r="F2681" s="2669" t="s">
        <v>10107</v>
      </c>
      <c r="G2681" s="2669" t="s">
        <v>5309</v>
      </c>
      <c r="H2681" s="2669" t="s">
        <v>4947</v>
      </c>
      <c r="I2681" s="3025">
        <v>93.8</v>
      </c>
      <c r="J2681" s="3025">
        <v>0</v>
      </c>
      <c r="O2681">
        <f t="shared" si="41"/>
        <v>0</v>
      </c>
    </row>
    <row r="2682" spans="1:15" hidden="1">
      <c r="A2682" s="2669" t="s">
        <v>10106</v>
      </c>
      <c r="B2682" s="2669" t="s">
        <v>4415</v>
      </c>
      <c r="C2682" s="2669" t="s">
        <v>5059</v>
      </c>
      <c r="D2682" s="2669" t="s">
        <v>4415</v>
      </c>
      <c r="E2682" s="2669" t="s">
        <v>7520</v>
      </c>
      <c r="F2682" s="2669" t="s">
        <v>10107</v>
      </c>
      <c r="G2682" s="2669" t="s">
        <v>5303</v>
      </c>
      <c r="H2682" s="2669" t="s">
        <v>5063</v>
      </c>
      <c r="I2682" s="3025">
        <v>0</v>
      </c>
      <c r="J2682" s="3025">
        <v>0</v>
      </c>
      <c r="O2682">
        <f t="shared" si="41"/>
        <v>0</v>
      </c>
    </row>
    <row r="2683" spans="1:15" hidden="1">
      <c r="A2683" s="2669" t="s">
        <v>10106</v>
      </c>
      <c r="B2683" s="2669" t="s">
        <v>4415</v>
      </c>
      <c r="C2683" s="2669" t="s">
        <v>5059</v>
      </c>
      <c r="D2683" s="2669" t="s">
        <v>4415</v>
      </c>
      <c r="E2683" s="2669" t="s">
        <v>7520</v>
      </c>
      <c r="F2683" s="2669" t="s">
        <v>10107</v>
      </c>
      <c r="G2683" s="2669" t="s">
        <v>5311</v>
      </c>
      <c r="H2683" s="2669" t="s">
        <v>5064</v>
      </c>
      <c r="I2683" s="3025">
        <v>0</v>
      </c>
      <c r="J2683" s="3025">
        <v>93.8</v>
      </c>
      <c r="O2683">
        <f t="shared" si="41"/>
        <v>0</v>
      </c>
    </row>
    <row r="2684" spans="1:15" hidden="1">
      <c r="H2684" t="s">
        <v>7521</v>
      </c>
      <c r="O2684">
        <f t="shared" si="41"/>
        <v>0</v>
      </c>
    </row>
    <row r="2685" spans="1:15" hidden="1">
      <c r="O2685">
        <f t="shared" si="41"/>
        <v>0</v>
      </c>
    </row>
    <row r="2686" spans="1:15" hidden="1">
      <c r="H2686" s="2668" t="s">
        <v>10108</v>
      </c>
      <c r="O2686">
        <f t="shared" si="41"/>
        <v>0</v>
      </c>
    </row>
    <row r="2687" spans="1:15" hidden="1">
      <c r="A2687" s="2669" t="s">
        <v>10106</v>
      </c>
      <c r="B2687" s="2669" t="s">
        <v>4415</v>
      </c>
      <c r="C2687" s="2669" t="s">
        <v>5059</v>
      </c>
      <c r="D2687" s="2669" t="s">
        <v>4415</v>
      </c>
      <c r="E2687" s="2669" t="s">
        <v>7727</v>
      </c>
      <c r="F2687" s="2669" t="s">
        <v>10109</v>
      </c>
      <c r="G2687" s="2669" t="s">
        <v>5308</v>
      </c>
      <c r="H2687" s="2669" t="s">
        <v>4921</v>
      </c>
      <c r="I2687" s="3025">
        <v>72.64</v>
      </c>
      <c r="J2687" s="3025">
        <v>0</v>
      </c>
      <c r="O2687">
        <f t="shared" si="41"/>
        <v>0</v>
      </c>
    </row>
    <row r="2688" spans="1:15" hidden="1">
      <c r="A2688" s="2669" t="s">
        <v>10106</v>
      </c>
      <c r="B2688" s="2669" t="s">
        <v>4415</v>
      </c>
      <c r="C2688" s="2669" t="s">
        <v>5059</v>
      </c>
      <c r="D2688" s="2669" t="s">
        <v>4415</v>
      </c>
      <c r="E2688" s="2669" t="s">
        <v>7727</v>
      </c>
      <c r="F2688" s="2669" t="s">
        <v>10109</v>
      </c>
      <c r="G2688" s="2669" t="s">
        <v>5343</v>
      </c>
      <c r="H2688" s="2669" t="s">
        <v>4975</v>
      </c>
      <c r="I2688" s="3025">
        <v>605.36</v>
      </c>
      <c r="J2688" s="3025">
        <v>0</v>
      </c>
      <c r="O2688">
        <f t="shared" si="41"/>
        <v>0</v>
      </c>
    </row>
    <row r="2689" spans="1:15" hidden="1">
      <c r="A2689" s="2669" t="s">
        <v>10106</v>
      </c>
      <c r="B2689" s="2669" t="s">
        <v>4415</v>
      </c>
      <c r="C2689" s="2669" t="s">
        <v>5059</v>
      </c>
      <c r="D2689" s="2669" t="s">
        <v>4415</v>
      </c>
      <c r="E2689" s="2669" t="s">
        <v>7727</v>
      </c>
      <c r="F2689" s="2669" t="s">
        <v>10109</v>
      </c>
      <c r="G2689" s="2669" t="s">
        <v>5303</v>
      </c>
      <c r="H2689" s="2669" t="s">
        <v>5063</v>
      </c>
      <c r="I2689" s="3025">
        <v>0</v>
      </c>
      <c r="J2689" s="3025">
        <v>0</v>
      </c>
      <c r="O2689">
        <f t="shared" ref="O2689:O2752" si="42">SUMIF(E:E,E2689,N:N)</f>
        <v>0</v>
      </c>
    </row>
    <row r="2690" spans="1:15" hidden="1">
      <c r="A2690" s="2669" t="s">
        <v>10106</v>
      </c>
      <c r="B2690" s="2669" t="s">
        <v>4415</v>
      </c>
      <c r="C2690" s="2669" t="s">
        <v>5059</v>
      </c>
      <c r="D2690" s="2669" t="s">
        <v>4415</v>
      </c>
      <c r="E2690" s="2669" t="s">
        <v>7727</v>
      </c>
      <c r="F2690" s="2669" t="s">
        <v>10109</v>
      </c>
      <c r="G2690" s="2669" t="s">
        <v>5311</v>
      </c>
      <c r="H2690" s="2669" t="s">
        <v>5064</v>
      </c>
      <c r="I2690" s="3025">
        <v>0</v>
      </c>
      <c r="J2690" s="3025">
        <v>678</v>
      </c>
      <c r="O2690">
        <f t="shared" si="42"/>
        <v>0</v>
      </c>
    </row>
    <row r="2691" spans="1:15" hidden="1">
      <c r="H2691" t="s">
        <v>7728</v>
      </c>
      <c r="O2691">
        <f t="shared" si="42"/>
        <v>0</v>
      </c>
    </row>
    <row r="2692" spans="1:15" hidden="1">
      <c r="O2692">
        <f t="shared" si="42"/>
        <v>0</v>
      </c>
    </row>
    <row r="2693" spans="1:15" hidden="1">
      <c r="H2693" s="2668" t="s">
        <v>10110</v>
      </c>
      <c r="O2693">
        <f t="shared" si="42"/>
        <v>0</v>
      </c>
    </row>
    <row r="2694" spans="1:15" hidden="1">
      <c r="A2694" s="2669" t="s">
        <v>10111</v>
      </c>
      <c r="B2694" s="2669" t="s">
        <v>4415</v>
      </c>
      <c r="C2694" s="2669" t="s">
        <v>5059</v>
      </c>
      <c r="D2694" s="2669" t="s">
        <v>4415</v>
      </c>
      <c r="E2694" s="2669" t="s">
        <v>8721</v>
      </c>
      <c r="F2694" s="2669" t="s">
        <v>10112</v>
      </c>
      <c r="G2694" s="2669" t="s">
        <v>5356</v>
      </c>
      <c r="H2694" s="2669" t="s">
        <v>5025</v>
      </c>
      <c r="I2694" s="3025">
        <v>1514</v>
      </c>
      <c r="J2694" s="3025">
        <v>0</v>
      </c>
      <c r="O2694">
        <f t="shared" si="42"/>
        <v>0</v>
      </c>
    </row>
    <row r="2695" spans="1:15" hidden="1">
      <c r="A2695" s="2669" t="s">
        <v>10111</v>
      </c>
      <c r="B2695" s="2669" t="s">
        <v>4415</v>
      </c>
      <c r="C2695" s="2669" t="s">
        <v>5059</v>
      </c>
      <c r="D2695" s="2669" t="s">
        <v>4415</v>
      </c>
      <c r="E2695" s="2669" t="s">
        <v>8721</v>
      </c>
      <c r="F2695" s="2669" t="s">
        <v>10112</v>
      </c>
      <c r="G2695" s="2669" t="s">
        <v>5303</v>
      </c>
      <c r="H2695" s="2669" t="s">
        <v>5063</v>
      </c>
      <c r="I2695" s="3025">
        <v>0</v>
      </c>
      <c r="J2695" s="3025">
        <v>0</v>
      </c>
      <c r="O2695">
        <f t="shared" si="42"/>
        <v>0</v>
      </c>
    </row>
    <row r="2696" spans="1:15" hidden="1">
      <c r="A2696" s="2669" t="s">
        <v>10111</v>
      </c>
      <c r="B2696" s="2669" t="s">
        <v>4415</v>
      </c>
      <c r="C2696" s="2669" t="s">
        <v>5059</v>
      </c>
      <c r="D2696" s="2669" t="s">
        <v>4415</v>
      </c>
      <c r="E2696" s="2669" t="s">
        <v>8721</v>
      </c>
      <c r="F2696" s="2669" t="s">
        <v>10112</v>
      </c>
      <c r="G2696" s="2669" t="s">
        <v>5311</v>
      </c>
      <c r="H2696" s="2669" t="s">
        <v>5064</v>
      </c>
      <c r="I2696" s="3025">
        <v>0</v>
      </c>
      <c r="J2696" s="3025">
        <v>1514</v>
      </c>
      <c r="O2696">
        <f t="shared" si="42"/>
        <v>0</v>
      </c>
    </row>
    <row r="2697" spans="1:15" hidden="1">
      <c r="H2697" t="s">
        <v>8722</v>
      </c>
      <c r="O2697">
        <f t="shared" si="42"/>
        <v>0</v>
      </c>
    </row>
    <row r="2698" spans="1:15" hidden="1">
      <c r="O2698">
        <f t="shared" si="42"/>
        <v>0</v>
      </c>
    </row>
    <row r="2699" spans="1:15" hidden="1">
      <c r="H2699" s="2668" t="s">
        <v>10113</v>
      </c>
      <c r="O2699">
        <f t="shared" si="42"/>
        <v>0</v>
      </c>
    </row>
    <row r="2700" spans="1:15" hidden="1">
      <c r="A2700" s="2669" t="s">
        <v>10111</v>
      </c>
      <c r="B2700" s="2669"/>
      <c r="C2700" s="2669"/>
      <c r="D2700" s="2669" t="s">
        <v>5073</v>
      </c>
      <c r="E2700" s="2669" t="s">
        <v>7259</v>
      </c>
      <c r="F2700" s="2669" t="s">
        <v>10114</v>
      </c>
      <c r="G2700" s="2669" t="s">
        <v>5354</v>
      </c>
      <c r="H2700" s="2669" t="s">
        <v>5033</v>
      </c>
      <c r="I2700" s="3025">
        <v>40.520000000000003</v>
      </c>
      <c r="J2700" s="3025">
        <v>0</v>
      </c>
      <c r="O2700">
        <f t="shared" si="42"/>
        <v>0</v>
      </c>
    </row>
    <row r="2701" spans="1:15" hidden="1">
      <c r="A2701" s="2669" t="s">
        <v>10111</v>
      </c>
      <c r="B2701" s="2669"/>
      <c r="C2701" s="2669"/>
      <c r="D2701" s="2669" t="s">
        <v>5073</v>
      </c>
      <c r="E2701" s="2669" t="s">
        <v>7259</v>
      </c>
      <c r="F2701" s="2669" t="s">
        <v>10114</v>
      </c>
      <c r="G2701" s="2669" t="s">
        <v>5297</v>
      </c>
      <c r="H2701" s="2669" t="s">
        <v>5075</v>
      </c>
      <c r="I2701" s="3025">
        <v>0</v>
      </c>
      <c r="J2701" s="3025">
        <v>40.520000000000003</v>
      </c>
      <c r="O2701">
        <f t="shared" si="42"/>
        <v>0</v>
      </c>
    </row>
    <row r="2702" spans="1:15" hidden="1">
      <c r="H2702" t="s">
        <v>7260</v>
      </c>
      <c r="O2702">
        <f t="shared" si="42"/>
        <v>0</v>
      </c>
    </row>
    <row r="2703" spans="1:15" hidden="1">
      <c r="O2703">
        <f t="shared" si="42"/>
        <v>0</v>
      </c>
    </row>
    <row r="2704" spans="1:15" hidden="1">
      <c r="H2704" s="2668" t="s">
        <v>10115</v>
      </c>
      <c r="O2704">
        <f t="shared" si="42"/>
        <v>0</v>
      </c>
    </row>
    <row r="2705" spans="1:15" hidden="1">
      <c r="A2705" s="2669" t="s">
        <v>10111</v>
      </c>
      <c r="B2705" s="2669" t="s">
        <v>5071</v>
      </c>
      <c r="C2705" s="2669" t="s">
        <v>9011</v>
      </c>
      <c r="D2705" s="2669" t="s">
        <v>5071</v>
      </c>
      <c r="E2705" s="2669" t="s">
        <v>10116</v>
      </c>
      <c r="F2705" s="2669" t="s">
        <v>10117</v>
      </c>
      <c r="G2705" s="2669" t="s">
        <v>5311</v>
      </c>
      <c r="H2705" s="2669" t="s">
        <v>5015</v>
      </c>
      <c r="I2705" s="3025">
        <v>1514</v>
      </c>
      <c r="J2705" s="3025">
        <v>0</v>
      </c>
      <c r="O2705">
        <f t="shared" si="42"/>
        <v>0</v>
      </c>
    </row>
    <row r="2706" spans="1:15" hidden="1">
      <c r="A2706" s="2669" t="s">
        <v>10111</v>
      </c>
      <c r="B2706" s="2669" t="s">
        <v>5071</v>
      </c>
      <c r="C2706" s="2669" t="s">
        <v>9011</v>
      </c>
      <c r="D2706" s="2669" t="s">
        <v>5071</v>
      </c>
      <c r="E2706" s="2669" t="s">
        <v>10116</v>
      </c>
      <c r="F2706" s="2669" t="s">
        <v>10117</v>
      </c>
      <c r="G2706" s="2669" t="s">
        <v>5305</v>
      </c>
      <c r="H2706" s="2669" t="s">
        <v>9014</v>
      </c>
      <c r="I2706" s="3025">
        <v>0</v>
      </c>
      <c r="J2706" s="3025">
        <v>1514</v>
      </c>
      <c r="O2706">
        <f t="shared" si="42"/>
        <v>0</v>
      </c>
    </row>
    <row r="2707" spans="1:15" hidden="1">
      <c r="H2707" t="s">
        <v>9015</v>
      </c>
      <c r="O2707">
        <f t="shared" si="42"/>
        <v>0</v>
      </c>
    </row>
    <row r="2708" spans="1:15" hidden="1">
      <c r="O2708">
        <f t="shared" si="42"/>
        <v>0</v>
      </c>
    </row>
    <row r="2709" spans="1:15" hidden="1">
      <c r="H2709" s="2668" t="s">
        <v>10118</v>
      </c>
      <c r="O2709">
        <f t="shared" si="42"/>
        <v>0</v>
      </c>
    </row>
    <row r="2710" spans="1:15" hidden="1">
      <c r="A2710" s="2669" t="s">
        <v>10119</v>
      </c>
      <c r="B2710" s="2669"/>
      <c r="C2710" s="2669"/>
      <c r="D2710" s="2669" t="s">
        <v>5073</v>
      </c>
      <c r="E2710" s="2669" t="s">
        <v>7257</v>
      </c>
      <c r="F2710" s="2669" t="s">
        <v>10120</v>
      </c>
      <c r="G2710" s="2669" t="s">
        <v>5300</v>
      </c>
      <c r="H2710" s="2669" t="s">
        <v>264</v>
      </c>
      <c r="I2710" s="3025">
        <v>1900</v>
      </c>
      <c r="J2710" s="3025">
        <v>0</v>
      </c>
      <c r="O2710">
        <f t="shared" si="42"/>
        <v>0</v>
      </c>
    </row>
    <row r="2711" spans="1:15" hidden="1">
      <c r="A2711" s="2669" t="s">
        <v>10119</v>
      </c>
      <c r="B2711" s="2669"/>
      <c r="C2711" s="2669"/>
      <c r="D2711" s="2669" t="s">
        <v>5073</v>
      </c>
      <c r="E2711" s="2669" t="s">
        <v>7257</v>
      </c>
      <c r="F2711" s="2669" t="s">
        <v>10120</v>
      </c>
      <c r="G2711" s="2669" t="s">
        <v>5297</v>
      </c>
      <c r="H2711" s="2669" t="s">
        <v>5075</v>
      </c>
      <c r="I2711" s="3025">
        <v>0</v>
      </c>
      <c r="J2711" s="3025">
        <v>1900</v>
      </c>
      <c r="O2711">
        <f t="shared" si="42"/>
        <v>0</v>
      </c>
    </row>
    <row r="2712" spans="1:15" hidden="1">
      <c r="H2712" t="s">
        <v>7258</v>
      </c>
      <c r="O2712">
        <f t="shared" si="42"/>
        <v>0</v>
      </c>
    </row>
    <row r="2713" spans="1:15" hidden="1">
      <c r="O2713">
        <f t="shared" si="42"/>
        <v>0</v>
      </c>
    </row>
    <row r="2714" spans="1:15" hidden="1">
      <c r="H2714" s="2668" t="s">
        <v>10121</v>
      </c>
      <c r="O2714">
        <f t="shared" si="42"/>
        <v>0</v>
      </c>
    </row>
    <row r="2715" spans="1:15" hidden="1">
      <c r="A2715" s="2669" t="s">
        <v>10122</v>
      </c>
      <c r="B2715" s="2669" t="s">
        <v>5071</v>
      </c>
      <c r="C2715" s="2669" t="s">
        <v>9011</v>
      </c>
      <c r="D2715" s="2669" t="s">
        <v>5071</v>
      </c>
      <c r="E2715" s="2669" t="s">
        <v>10123</v>
      </c>
      <c r="F2715" s="2669" t="s">
        <v>10124</v>
      </c>
      <c r="G2715" s="2669" t="s">
        <v>5311</v>
      </c>
      <c r="H2715" s="2669" t="s">
        <v>5015</v>
      </c>
      <c r="I2715" s="3025">
        <v>220.84</v>
      </c>
      <c r="J2715" s="3025">
        <v>0</v>
      </c>
      <c r="O2715">
        <f t="shared" si="42"/>
        <v>0</v>
      </c>
    </row>
    <row r="2716" spans="1:15" hidden="1">
      <c r="A2716" s="2669" t="s">
        <v>10122</v>
      </c>
      <c r="B2716" s="2669" t="s">
        <v>5071</v>
      </c>
      <c r="C2716" s="2669" t="s">
        <v>9011</v>
      </c>
      <c r="D2716" s="2669" t="s">
        <v>5071</v>
      </c>
      <c r="E2716" s="2669" t="s">
        <v>10123</v>
      </c>
      <c r="F2716" s="2669" t="s">
        <v>10124</v>
      </c>
      <c r="G2716" s="2669" t="s">
        <v>5305</v>
      </c>
      <c r="H2716" s="2669" t="s">
        <v>9014</v>
      </c>
      <c r="I2716" s="3025">
        <v>0</v>
      </c>
      <c r="J2716" s="3025">
        <v>220.84</v>
      </c>
      <c r="O2716">
        <f t="shared" si="42"/>
        <v>0</v>
      </c>
    </row>
    <row r="2717" spans="1:15" hidden="1">
      <c r="H2717" t="s">
        <v>9015</v>
      </c>
      <c r="O2717">
        <f t="shared" si="42"/>
        <v>0</v>
      </c>
    </row>
    <row r="2718" spans="1:15" hidden="1">
      <c r="O2718">
        <f t="shared" si="42"/>
        <v>0</v>
      </c>
    </row>
    <row r="2719" spans="1:15" hidden="1">
      <c r="H2719" s="2668" t="s">
        <v>10125</v>
      </c>
      <c r="O2719">
        <f t="shared" si="42"/>
        <v>0</v>
      </c>
    </row>
    <row r="2720" spans="1:15" hidden="1">
      <c r="A2720" s="2669" t="s">
        <v>10122</v>
      </c>
      <c r="B2720" s="2669" t="s">
        <v>4415</v>
      </c>
      <c r="C2720" s="2669" t="s">
        <v>5059</v>
      </c>
      <c r="D2720" s="2669" t="s">
        <v>4415</v>
      </c>
      <c r="E2720" s="2669" t="s">
        <v>7518</v>
      </c>
      <c r="F2720" s="2669" t="s">
        <v>10126</v>
      </c>
      <c r="G2720" s="2669" t="s">
        <v>5309</v>
      </c>
      <c r="H2720" s="2669" t="s">
        <v>4947</v>
      </c>
      <c r="I2720" s="3025">
        <v>156</v>
      </c>
      <c r="J2720" s="3025">
        <v>0</v>
      </c>
      <c r="O2720">
        <f t="shared" si="42"/>
        <v>0</v>
      </c>
    </row>
    <row r="2721" spans="1:15" hidden="1">
      <c r="A2721" s="2669" t="s">
        <v>10122</v>
      </c>
      <c r="B2721" s="2669" t="s">
        <v>4415</v>
      </c>
      <c r="C2721" s="2669" t="s">
        <v>5059</v>
      </c>
      <c r="D2721" s="2669" t="s">
        <v>4415</v>
      </c>
      <c r="E2721" s="2669" t="s">
        <v>7518</v>
      </c>
      <c r="F2721" s="2669" t="s">
        <v>10126</v>
      </c>
      <c r="G2721" s="2669" t="s">
        <v>5303</v>
      </c>
      <c r="H2721" s="2669" t="s">
        <v>5063</v>
      </c>
      <c r="I2721" s="3025">
        <v>0</v>
      </c>
      <c r="J2721" s="3025">
        <v>0</v>
      </c>
      <c r="O2721">
        <f t="shared" si="42"/>
        <v>0</v>
      </c>
    </row>
    <row r="2722" spans="1:15" hidden="1">
      <c r="A2722" s="2669" t="s">
        <v>10122</v>
      </c>
      <c r="B2722" s="2669" t="s">
        <v>4415</v>
      </c>
      <c r="C2722" s="2669" t="s">
        <v>5059</v>
      </c>
      <c r="D2722" s="2669" t="s">
        <v>4415</v>
      </c>
      <c r="E2722" s="2669" t="s">
        <v>7518</v>
      </c>
      <c r="F2722" s="2669" t="s">
        <v>10126</v>
      </c>
      <c r="G2722" s="2669" t="s">
        <v>5311</v>
      </c>
      <c r="H2722" s="2669" t="s">
        <v>5064</v>
      </c>
      <c r="I2722" s="3025">
        <v>0</v>
      </c>
      <c r="J2722" s="3025">
        <v>156</v>
      </c>
      <c r="O2722">
        <f t="shared" si="42"/>
        <v>0</v>
      </c>
    </row>
    <row r="2723" spans="1:15" hidden="1">
      <c r="H2723" t="s">
        <v>7519</v>
      </c>
      <c r="O2723">
        <f t="shared" si="42"/>
        <v>0</v>
      </c>
    </row>
    <row r="2724" spans="1:15" hidden="1">
      <c r="O2724">
        <f t="shared" si="42"/>
        <v>0</v>
      </c>
    </row>
    <row r="2725" spans="1:15" hidden="1">
      <c r="H2725" s="2668" t="s">
        <v>10127</v>
      </c>
      <c r="O2725">
        <f t="shared" si="42"/>
        <v>0</v>
      </c>
    </row>
    <row r="2726" spans="1:15" hidden="1">
      <c r="A2726" s="2669" t="s">
        <v>10122</v>
      </c>
      <c r="B2726" s="2669" t="s">
        <v>4415</v>
      </c>
      <c r="C2726" s="2669" t="s">
        <v>5059</v>
      </c>
      <c r="D2726" s="2669" t="s">
        <v>4415</v>
      </c>
      <c r="E2726" s="2669" t="s">
        <v>7762</v>
      </c>
      <c r="F2726" s="2669" t="s">
        <v>10128</v>
      </c>
      <c r="G2726" s="2669" t="s">
        <v>5325</v>
      </c>
      <c r="H2726" s="2669" t="s">
        <v>4979</v>
      </c>
      <c r="I2726" s="3025">
        <v>66</v>
      </c>
      <c r="J2726" s="3025">
        <v>0</v>
      </c>
      <c r="O2726">
        <f t="shared" si="42"/>
        <v>0</v>
      </c>
    </row>
    <row r="2727" spans="1:15" hidden="1">
      <c r="A2727" s="2669" t="s">
        <v>10122</v>
      </c>
      <c r="B2727" s="2669" t="s">
        <v>4415</v>
      </c>
      <c r="C2727" s="2669" t="s">
        <v>5059</v>
      </c>
      <c r="D2727" s="2669" t="s">
        <v>4415</v>
      </c>
      <c r="E2727" s="2669" t="s">
        <v>7762</v>
      </c>
      <c r="F2727" s="2669" t="s">
        <v>10128</v>
      </c>
      <c r="G2727" s="2669" t="s">
        <v>5303</v>
      </c>
      <c r="H2727" s="2669" t="s">
        <v>5063</v>
      </c>
      <c r="I2727" s="3025">
        <v>0</v>
      </c>
      <c r="J2727" s="3025">
        <v>0</v>
      </c>
      <c r="O2727">
        <f t="shared" si="42"/>
        <v>0</v>
      </c>
    </row>
    <row r="2728" spans="1:15" hidden="1">
      <c r="A2728" s="2669" t="s">
        <v>10122</v>
      </c>
      <c r="B2728" s="2669" t="s">
        <v>4415</v>
      </c>
      <c r="C2728" s="2669" t="s">
        <v>5059</v>
      </c>
      <c r="D2728" s="2669" t="s">
        <v>4415</v>
      </c>
      <c r="E2728" s="2669" t="s">
        <v>7762</v>
      </c>
      <c r="F2728" s="2669" t="s">
        <v>10128</v>
      </c>
      <c r="G2728" s="2669" t="s">
        <v>5311</v>
      </c>
      <c r="H2728" s="2669" t="s">
        <v>5064</v>
      </c>
      <c r="I2728" s="3025">
        <v>0</v>
      </c>
      <c r="J2728" s="3025">
        <v>66</v>
      </c>
      <c r="O2728">
        <f t="shared" si="42"/>
        <v>0</v>
      </c>
    </row>
    <row r="2729" spans="1:15" hidden="1">
      <c r="H2729" t="s">
        <v>7763</v>
      </c>
      <c r="O2729">
        <f t="shared" si="42"/>
        <v>0</v>
      </c>
    </row>
    <row r="2730" spans="1:15" hidden="1">
      <c r="O2730">
        <f t="shared" si="42"/>
        <v>0</v>
      </c>
    </row>
    <row r="2731" spans="1:15" hidden="1">
      <c r="H2731" s="2668" t="s">
        <v>10129</v>
      </c>
      <c r="O2731">
        <f t="shared" si="42"/>
        <v>0</v>
      </c>
    </row>
    <row r="2732" spans="1:15" hidden="1">
      <c r="A2732" s="2669" t="s">
        <v>10130</v>
      </c>
      <c r="B2732" s="2669" t="s">
        <v>4415</v>
      </c>
      <c r="C2732" s="2669" t="s">
        <v>5059</v>
      </c>
      <c r="D2732" s="2669" t="s">
        <v>4415</v>
      </c>
      <c r="E2732" s="2669" t="s">
        <v>7516</v>
      </c>
      <c r="F2732" s="2669" t="s">
        <v>10131</v>
      </c>
      <c r="G2732" s="2669" t="s">
        <v>5309</v>
      </c>
      <c r="H2732" s="2669" t="s">
        <v>4947</v>
      </c>
      <c r="I2732" s="3025">
        <v>1256.4000000000001</v>
      </c>
      <c r="J2732" s="3025">
        <v>0</v>
      </c>
      <c r="O2732">
        <f t="shared" si="42"/>
        <v>0</v>
      </c>
    </row>
    <row r="2733" spans="1:15" hidden="1">
      <c r="A2733" s="2669" t="s">
        <v>10130</v>
      </c>
      <c r="B2733" s="2669" t="s">
        <v>4415</v>
      </c>
      <c r="C2733" s="2669" t="s">
        <v>5059</v>
      </c>
      <c r="D2733" s="2669" t="s">
        <v>4415</v>
      </c>
      <c r="E2733" s="2669" t="s">
        <v>7516</v>
      </c>
      <c r="F2733" s="2669" t="s">
        <v>10131</v>
      </c>
      <c r="G2733" s="2669" t="s">
        <v>5303</v>
      </c>
      <c r="H2733" s="2669" t="s">
        <v>5063</v>
      </c>
      <c r="I2733" s="3025">
        <v>0</v>
      </c>
      <c r="J2733" s="3025">
        <v>0</v>
      </c>
      <c r="O2733">
        <f t="shared" si="42"/>
        <v>0</v>
      </c>
    </row>
    <row r="2734" spans="1:15" hidden="1">
      <c r="A2734" s="2669" t="s">
        <v>10130</v>
      </c>
      <c r="B2734" s="2669" t="s">
        <v>4415</v>
      </c>
      <c r="C2734" s="2669" t="s">
        <v>5059</v>
      </c>
      <c r="D2734" s="2669" t="s">
        <v>4415</v>
      </c>
      <c r="E2734" s="2669" t="s">
        <v>7516</v>
      </c>
      <c r="F2734" s="2669" t="s">
        <v>10131</v>
      </c>
      <c r="G2734" s="2669" t="s">
        <v>5311</v>
      </c>
      <c r="H2734" s="2669" t="s">
        <v>5064</v>
      </c>
      <c r="I2734" s="3025">
        <v>0</v>
      </c>
      <c r="J2734" s="3025">
        <v>1256.4000000000001</v>
      </c>
      <c r="O2734">
        <f t="shared" si="42"/>
        <v>0</v>
      </c>
    </row>
    <row r="2735" spans="1:15" hidden="1">
      <c r="H2735" t="s">
        <v>7517</v>
      </c>
      <c r="O2735">
        <f t="shared" si="42"/>
        <v>0</v>
      </c>
    </row>
    <row r="2736" spans="1:15" hidden="1">
      <c r="O2736">
        <f t="shared" si="42"/>
        <v>0</v>
      </c>
    </row>
    <row r="2737" spans="1:15" hidden="1">
      <c r="H2737" s="2668" t="s">
        <v>10132</v>
      </c>
      <c r="O2737">
        <f t="shared" si="42"/>
        <v>0</v>
      </c>
    </row>
    <row r="2738" spans="1:15" hidden="1">
      <c r="A2738" s="2669" t="s">
        <v>10130</v>
      </c>
      <c r="B2738" s="2669" t="s">
        <v>5169</v>
      </c>
      <c r="C2738" s="2669" t="s">
        <v>5298</v>
      </c>
      <c r="D2738" s="2669" t="s">
        <v>5299</v>
      </c>
      <c r="E2738" s="2669" t="s">
        <v>7760</v>
      </c>
      <c r="F2738" s="2669" t="s">
        <v>10133</v>
      </c>
      <c r="G2738" s="2669" t="s">
        <v>5308</v>
      </c>
      <c r="H2738" s="2669" t="s">
        <v>4921</v>
      </c>
      <c r="I2738" s="3025">
        <v>16.64</v>
      </c>
      <c r="J2738" s="3025">
        <v>0</v>
      </c>
      <c r="O2738">
        <f t="shared" si="42"/>
        <v>0</v>
      </c>
    </row>
    <row r="2739" spans="1:15" hidden="1">
      <c r="A2739" s="2669" t="s">
        <v>10130</v>
      </c>
      <c r="B2739" s="2669" t="s">
        <v>5169</v>
      </c>
      <c r="C2739" s="2669" t="s">
        <v>5298</v>
      </c>
      <c r="D2739" s="2669" t="s">
        <v>5299</v>
      </c>
      <c r="E2739" s="2669" t="s">
        <v>7760</v>
      </c>
      <c r="F2739" s="2669" t="s">
        <v>10133</v>
      </c>
      <c r="G2739" s="2669" t="s">
        <v>5325</v>
      </c>
      <c r="H2739" s="2669" t="s">
        <v>4979</v>
      </c>
      <c r="I2739" s="3025">
        <v>138.66</v>
      </c>
      <c r="J2739" s="3025">
        <v>0</v>
      </c>
      <c r="O2739">
        <f t="shared" si="42"/>
        <v>0</v>
      </c>
    </row>
    <row r="2740" spans="1:15" hidden="1">
      <c r="A2740" s="2669" t="s">
        <v>10130</v>
      </c>
      <c r="B2740" s="2669" t="s">
        <v>5169</v>
      </c>
      <c r="C2740" s="2669" t="s">
        <v>5298</v>
      </c>
      <c r="D2740" s="2669" t="s">
        <v>5299</v>
      </c>
      <c r="E2740" s="2669" t="s">
        <v>7760</v>
      </c>
      <c r="F2740" s="2669" t="s">
        <v>10133</v>
      </c>
      <c r="G2740" s="2669" t="s">
        <v>5303</v>
      </c>
      <c r="H2740" s="2669" t="s">
        <v>5063</v>
      </c>
      <c r="I2740" s="3025">
        <v>0</v>
      </c>
      <c r="J2740" s="3025">
        <v>0</v>
      </c>
      <c r="O2740">
        <f t="shared" si="42"/>
        <v>0</v>
      </c>
    </row>
    <row r="2741" spans="1:15" hidden="1">
      <c r="A2741" s="2669" t="s">
        <v>10130</v>
      </c>
      <c r="B2741" s="2669" t="s">
        <v>5169</v>
      </c>
      <c r="C2741" s="2669" t="s">
        <v>5298</v>
      </c>
      <c r="D2741" s="2669" t="s">
        <v>5299</v>
      </c>
      <c r="E2741" s="2669" t="s">
        <v>7760</v>
      </c>
      <c r="F2741" s="2669" t="s">
        <v>10133</v>
      </c>
      <c r="G2741" s="2669" t="s">
        <v>5311</v>
      </c>
      <c r="H2741" s="2669" t="s">
        <v>5064</v>
      </c>
      <c r="I2741" s="3025">
        <v>0</v>
      </c>
      <c r="J2741" s="3025">
        <v>155.30000000000001</v>
      </c>
      <c r="O2741">
        <f t="shared" si="42"/>
        <v>0</v>
      </c>
    </row>
    <row r="2742" spans="1:15" hidden="1">
      <c r="H2742" t="s">
        <v>7761</v>
      </c>
      <c r="O2742">
        <f t="shared" si="42"/>
        <v>0</v>
      </c>
    </row>
    <row r="2743" spans="1:15" hidden="1">
      <c r="O2743">
        <f t="shared" si="42"/>
        <v>0</v>
      </c>
    </row>
    <row r="2744" spans="1:15" hidden="1">
      <c r="H2744" s="2668" t="s">
        <v>10134</v>
      </c>
      <c r="O2744">
        <f t="shared" si="42"/>
        <v>0</v>
      </c>
    </row>
    <row r="2745" spans="1:15" hidden="1">
      <c r="A2745" s="2669" t="s">
        <v>10130</v>
      </c>
      <c r="B2745" s="2669" t="s">
        <v>4415</v>
      </c>
      <c r="C2745" s="2669" t="s">
        <v>5059</v>
      </c>
      <c r="D2745" s="2669" t="s">
        <v>4415</v>
      </c>
      <c r="E2745" s="2669" t="s">
        <v>7870</v>
      </c>
      <c r="F2745" s="2669" t="s">
        <v>10135</v>
      </c>
      <c r="G2745" s="2669" t="s">
        <v>5308</v>
      </c>
      <c r="H2745" s="2669" t="s">
        <v>4921</v>
      </c>
      <c r="I2745" s="3025">
        <v>4.47</v>
      </c>
      <c r="J2745" s="3025">
        <v>0</v>
      </c>
      <c r="O2745">
        <f t="shared" si="42"/>
        <v>0</v>
      </c>
    </row>
    <row r="2746" spans="1:15" hidden="1">
      <c r="A2746" s="2669" t="s">
        <v>10130</v>
      </c>
      <c r="B2746" s="2669" t="s">
        <v>4415</v>
      </c>
      <c r="C2746" s="2669" t="s">
        <v>5059</v>
      </c>
      <c r="D2746" s="2669" t="s">
        <v>4415</v>
      </c>
      <c r="E2746" s="2669" t="s">
        <v>7870</v>
      </c>
      <c r="F2746" s="2669" t="s">
        <v>10135</v>
      </c>
      <c r="G2746" s="2669" t="s">
        <v>5337</v>
      </c>
      <c r="H2746" s="2669" t="s">
        <v>4992</v>
      </c>
      <c r="I2746" s="3025">
        <v>37.25</v>
      </c>
      <c r="J2746" s="3025">
        <v>0</v>
      </c>
      <c r="O2746">
        <f t="shared" si="42"/>
        <v>0</v>
      </c>
    </row>
    <row r="2747" spans="1:15" hidden="1">
      <c r="A2747" s="2669" t="s">
        <v>10130</v>
      </c>
      <c r="B2747" s="2669" t="s">
        <v>4415</v>
      </c>
      <c r="C2747" s="2669" t="s">
        <v>5059</v>
      </c>
      <c r="D2747" s="2669" t="s">
        <v>4415</v>
      </c>
      <c r="E2747" s="2669" t="s">
        <v>7870</v>
      </c>
      <c r="F2747" s="2669" t="s">
        <v>10135</v>
      </c>
      <c r="G2747" s="2669" t="s">
        <v>5303</v>
      </c>
      <c r="H2747" s="2669" t="s">
        <v>5063</v>
      </c>
      <c r="I2747" s="3025">
        <v>0</v>
      </c>
      <c r="J2747" s="3025">
        <v>0</v>
      </c>
      <c r="O2747">
        <f t="shared" si="42"/>
        <v>0</v>
      </c>
    </row>
    <row r="2748" spans="1:15" hidden="1">
      <c r="A2748" s="2669" t="s">
        <v>10130</v>
      </c>
      <c r="B2748" s="2669" t="s">
        <v>4415</v>
      </c>
      <c r="C2748" s="2669" t="s">
        <v>5059</v>
      </c>
      <c r="D2748" s="2669" t="s">
        <v>4415</v>
      </c>
      <c r="E2748" s="2669" t="s">
        <v>7870</v>
      </c>
      <c r="F2748" s="2669" t="s">
        <v>10135</v>
      </c>
      <c r="G2748" s="2669" t="s">
        <v>5311</v>
      </c>
      <c r="H2748" s="2669" t="s">
        <v>5064</v>
      </c>
      <c r="I2748" s="3025">
        <v>0</v>
      </c>
      <c r="J2748" s="3025">
        <v>41.72</v>
      </c>
      <c r="O2748">
        <f t="shared" si="42"/>
        <v>0</v>
      </c>
    </row>
    <row r="2749" spans="1:15" hidden="1">
      <c r="H2749" t="s">
        <v>7871</v>
      </c>
      <c r="O2749">
        <f t="shared" si="42"/>
        <v>0</v>
      </c>
    </row>
    <row r="2750" spans="1:15" hidden="1">
      <c r="O2750">
        <f t="shared" si="42"/>
        <v>0</v>
      </c>
    </row>
    <row r="2751" spans="1:15" hidden="1">
      <c r="H2751" s="2668" t="s">
        <v>10136</v>
      </c>
      <c r="O2751">
        <f t="shared" si="42"/>
        <v>0</v>
      </c>
    </row>
    <row r="2752" spans="1:15" hidden="1">
      <c r="A2752" s="2669" t="s">
        <v>10137</v>
      </c>
      <c r="B2752" s="2669" t="s">
        <v>4415</v>
      </c>
      <c r="C2752" s="2669" t="s">
        <v>5059</v>
      </c>
      <c r="D2752" s="2669" t="s">
        <v>4415</v>
      </c>
      <c r="E2752" s="2669" t="s">
        <v>7510</v>
      </c>
      <c r="F2752" s="2669" t="s">
        <v>10138</v>
      </c>
      <c r="G2752" s="2669" t="s">
        <v>5309</v>
      </c>
      <c r="H2752" s="2669" t="s">
        <v>4947</v>
      </c>
      <c r="I2752" s="3025">
        <v>1440</v>
      </c>
      <c r="J2752" s="3025">
        <v>0</v>
      </c>
      <c r="O2752">
        <f t="shared" si="42"/>
        <v>0</v>
      </c>
    </row>
    <row r="2753" spans="1:15" hidden="1">
      <c r="A2753" s="2669" t="s">
        <v>10137</v>
      </c>
      <c r="B2753" s="2669" t="s">
        <v>4415</v>
      </c>
      <c r="C2753" s="2669" t="s">
        <v>5059</v>
      </c>
      <c r="D2753" s="2669" t="s">
        <v>4415</v>
      </c>
      <c r="E2753" s="2669" t="s">
        <v>7510</v>
      </c>
      <c r="F2753" s="2669" t="s">
        <v>10138</v>
      </c>
      <c r="G2753" s="2669" t="s">
        <v>5303</v>
      </c>
      <c r="H2753" s="2669" t="s">
        <v>5063</v>
      </c>
      <c r="I2753" s="3025">
        <v>0</v>
      </c>
      <c r="J2753" s="3025">
        <v>0</v>
      </c>
      <c r="O2753">
        <f t="shared" ref="O2753:O2816" si="43">SUMIF(E:E,E2753,N:N)</f>
        <v>0</v>
      </c>
    </row>
    <row r="2754" spans="1:15" hidden="1">
      <c r="A2754" s="2669" t="s">
        <v>10137</v>
      </c>
      <c r="B2754" s="2669" t="s">
        <v>4415</v>
      </c>
      <c r="C2754" s="2669" t="s">
        <v>5059</v>
      </c>
      <c r="D2754" s="2669" t="s">
        <v>4415</v>
      </c>
      <c r="E2754" s="2669" t="s">
        <v>7510</v>
      </c>
      <c r="F2754" s="2669" t="s">
        <v>10138</v>
      </c>
      <c r="G2754" s="2669" t="s">
        <v>5311</v>
      </c>
      <c r="H2754" s="2669" t="s">
        <v>5064</v>
      </c>
      <c r="I2754" s="3025">
        <v>0</v>
      </c>
      <c r="J2754" s="3025">
        <v>1440</v>
      </c>
      <c r="O2754">
        <f t="shared" si="43"/>
        <v>0</v>
      </c>
    </row>
    <row r="2755" spans="1:15" hidden="1">
      <c r="H2755" t="s">
        <v>7511</v>
      </c>
      <c r="O2755">
        <f t="shared" si="43"/>
        <v>0</v>
      </c>
    </row>
    <row r="2756" spans="1:15" hidden="1">
      <c r="O2756">
        <f t="shared" si="43"/>
        <v>0</v>
      </c>
    </row>
    <row r="2757" spans="1:15" hidden="1">
      <c r="H2757" s="2668" t="s">
        <v>10139</v>
      </c>
      <c r="O2757">
        <f t="shared" si="43"/>
        <v>0</v>
      </c>
    </row>
    <row r="2758" spans="1:15" hidden="1">
      <c r="A2758" s="2669" t="s">
        <v>10137</v>
      </c>
      <c r="B2758" s="2669" t="s">
        <v>4415</v>
      </c>
      <c r="C2758" s="2669" t="s">
        <v>5059</v>
      </c>
      <c r="D2758" s="2669" t="s">
        <v>4415</v>
      </c>
      <c r="E2758" s="2669" t="s">
        <v>7512</v>
      </c>
      <c r="F2758" s="2669" t="s">
        <v>10140</v>
      </c>
      <c r="G2758" s="2669" t="s">
        <v>5309</v>
      </c>
      <c r="H2758" s="2669" t="s">
        <v>4947</v>
      </c>
      <c r="I2758" s="3025">
        <v>158</v>
      </c>
      <c r="J2758" s="3025">
        <v>0</v>
      </c>
      <c r="O2758">
        <f t="shared" si="43"/>
        <v>0</v>
      </c>
    </row>
    <row r="2759" spans="1:15" hidden="1">
      <c r="A2759" s="2669" t="s">
        <v>10137</v>
      </c>
      <c r="B2759" s="2669" t="s">
        <v>4415</v>
      </c>
      <c r="C2759" s="2669" t="s">
        <v>5059</v>
      </c>
      <c r="D2759" s="2669" t="s">
        <v>4415</v>
      </c>
      <c r="E2759" s="2669" t="s">
        <v>7512</v>
      </c>
      <c r="F2759" s="2669" t="s">
        <v>10140</v>
      </c>
      <c r="G2759" s="2669" t="s">
        <v>5303</v>
      </c>
      <c r="H2759" s="2669" t="s">
        <v>5063</v>
      </c>
      <c r="I2759" s="3025">
        <v>0</v>
      </c>
      <c r="J2759" s="3025">
        <v>0</v>
      </c>
      <c r="O2759">
        <f t="shared" si="43"/>
        <v>0</v>
      </c>
    </row>
    <row r="2760" spans="1:15" hidden="1">
      <c r="A2760" s="2669" t="s">
        <v>10137</v>
      </c>
      <c r="B2760" s="2669" t="s">
        <v>4415</v>
      </c>
      <c r="C2760" s="2669" t="s">
        <v>5059</v>
      </c>
      <c r="D2760" s="2669" t="s">
        <v>4415</v>
      </c>
      <c r="E2760" s="2669" t="s">
        <v>7512</v>
      </c>
      <c r="F2760" s="2669" t="s">
        <v>10140</v>
      </c>
      <c r="G2760" s="2669" t="s">
        <v>5311</v>
      </c>
      <c r="H2760" s="2669" t="s">
        <v>5064</v>
      </c>
      <c r="I2760" s="3025">
        <v>0</v>
      </c>
      <c r="J2760" s="3025">
        <v>158</v>
      </c>
      <c r="O2760">
        <f t="shared" si="43"/>
        <v>0</v>
      </c>
    </row>
    <row r="2761" spans="1:15" hidden="1">
      <c r="H2761" t="s">
        <v>7513</v>
      </c>
      <c r="O2761">
        <f t="shared" si="43"/>
        <v>0</v>
      </c>
    </row>
    <row r="2762" spans="1:15" hidden="1">
      <c r="O2762">
        <f t="shared" si="43"/>
        <v>0</v>
      </c>
    </row>
    <row r="2763" spans="1:15" hidden="1">
      <c r="H2763" s="2668" t="s">
        <v>10141</v>
      </c>
      <c r="O2763">
        <f t="shared" si="43"/>
        <v>0</v>
      </c>
    </row>
    <row r="2764" spans="1:15" hidden="1">
      <c r="A2764" s="2669" t="s">
        <v>10137</v>
      </c>
      <c r="B2764" s="2669" t="s">
        <v>4415</v>
      </c>
      <c r="C2764" s="2669" t="s">
        <v>5059</v>
      </c>
      <c r="D2764" s="2669" t="s">
        <v>4415</v>
      </c>
      <c r="E2764" s="2669" t="s">
        <v>7514</v>
      </c>
      <c r="F2764" s="2669" t="s">
        <v>10142</v>
      </c>
      <c r="G2764" s="2669" t="s">
        <v>5309</v>
      </c>
      <c r="H2764" s="2669" t="s">
        <v>4947</v>
      </c>
      <c r="I2764" s="3025">
        <v>15911.9</v>
      </c>
      <c r="J2764" s="3025">
        <v>0</v>
      </c>
      <c r="O2764">
        <f t="shared" si="43"/>
        <v>0</v>
      </c>
    </row>
    <row r="2765" spans="1:15" hidden="1">
      <c r="A2765" s="2669" t="s">
        <v>10137</v>
      </c>
      <c r="B2765" s="2669" t="s">
        <v>4415</v>
      </c>
      <c r="C2765" s="2669" t="s">
        <v>5059</v>
      </c>
      <c r="D2765" s="2669" t="s">
        <v>4415</v>
      </c>
      <c r="E2765" s="2669" t="s">
        <v>7514</v>
      </c>
      <c r="F2765" s="2669" t="s">
        <v>10142</v>
      </c>
      <c r="G2765" s="2669" t="s">
        <v>5303</v>
      </c>
      <c r="H2765" s="2669" t="s">
        <v>5063</v>
      </c>
      <c r="I2765" s="3025">
        <v>0</v>
      </c>
      <c r="J2765" s="3025">
        <v>0</v>
      </c>
      <c r="O2765">
        <f t="shared" si="43"/>
        <v>0</v>
      </c>
    </row>
    <row r="2766" spans="1:15" hidden="1">
      <c r="A2766" s="2669" t="s">
        <v>10137</v>
      </c>
      <c r="B2766" s="2669" t="s">
        <v>4415</v>
      </c>
      <c r="C2766" s="2669" t="s">
        <v>5059</v>
      </c>
      <c r="D2766" s="2669" t="s">
        <v>4415</v>
      </c>
      <c r="E2766" s="2669" t="s">
        <v>7514</v>
      </c>
      <c r="F2766" s="2669" t="s">
        <v>10142</v>
      </c>
      <c r="G2766" s="2669" t="s">
        <v>5311</v>
      </c>
      <c r="H2766" s="2669" t="s">
        <v>5064</v>
      </c>
      <c r="I2766" s="3025">
        <v>0</v>
      </c>
      <c r="J2766" s="3025">
        <v>15911.9</v>
      </c>
      <c r="O2766">
        <f t="shared" si="43"/>
        <v>0</v>
      </c>
    </row>
    <row r="2767" spans="1:15" hidden="1">
      <c r="H2767" t="s">
        <v>7515</v>
      </c>
      <c r="O2767">
        <f t="shared" si="43"/>
        <v>0</v>
      </c>
    </row>
    <row r="2768" spans="1:15" hidden="1">
      <c r="O2768">
        <f t="shared" si="43"/>
        <v>0</v>
      </c>
    </row>
    <row r="2769" spans="1:15" hidden="1">
      <c r="H2769" s="2668" t="s">
        <v>10143</v>
      </c>
      <c r="O2769">
        <f t="shared" si="43"/>
        <v>0</v>
      </c>
    </row>
    <row r="2770" spans="1:15" hidden="1">
      <c r="A2770" s="2669" t="s">
        <v>10137</v>
      </c>
      <c r="B2770" s="2669" t="s">
        <v>4415</v>
      </c>
      <c r="C2770" s="2669" t="s">
        <v>5059</v>
      </c>
      <c r="D2770" s="2669" t="s">
        <v>4415</v>
      </c>
      <c r="E2770" s="2669" t="s">
        <v>7681</v>
      </c>
      <c r="F2770" s="2669" t="s">
        <v>10144</v>
      </c>
      <c r="G2770" s="2669" t="s">
        <v>5338</v>
      </c>
      <c r="H2770" s="2669" t="s">
        <v>4958</v>
      </c>
      <c r="I2770" s="3025">
        <v>180</v>
      </c>
      <c r="J2770" s="3025">
        <v>0</v>
      </c>
      <c r="O2770">
        <f t="shared" si="43"/>
        <v>0</v>
      </c>
    </row>
    <row r="2771" spans="1:15" hidden="1">
      <c r="A2771" s="2669" t="s">
        <v>10137</v>
      </c>
      <c r="B2771" s="2669" t="s">
        <v>4415</v>
      </c>
      <c r="C2771" s="2669" t="s">
        <v>5059</v>
      </c>
      <c r="D2771" s="2669" t="s">
        <v>4415</v>
      </c>
      <c r="E2771" s="2669" t="s">
        <v>7681</v>
      </c>
      <c r="F2771" s="2669" t="s">
        <v>10144</v>
      </c>
      <c r="G2771" s="2669" t="s">
        <v>5303</v>
      </c>
      <c r="H2771" s="2669" t="s">
        <v>5063</v>
      </c>
      <c r="I2771" s="3025">
        <v>0</v>
      </c>
      <c r="J2771" s="3025">
        <v>0</v>
      </c>
      <c r="O2771">
        <f t="shared" si="43"/>
        <v>0</v>
      </c>
    </row>
    <row r="2772" spans="1:15" hidden="1">
      <c r="A2772" s="2669" t="s">
        <v>10137</v>
      </c>
      <c r="B2772" s="2669" t="s">
        <v>4415</v>
      </c>
      <c r="C2772" s="2669" t="s">
        <v>5059</v>
      </c>
      <c r="D2772" s="2669" t="s">
        <v>4415</v>
      </c>
      <c r="E2772" s="2669" t="s">
        <v>7681</v>
      </c>
      <c r="F2772" s="2669" t="s">
        <v>10144</v>
      </c>
      <c r="G2772" s="2669" t="s">
        <v>5311</v>
      </c>
      <c r="H2772" s="2669" t="s">
        <v>5064</v>
      </c>
      <c r="I2772" s="3025">
        <v>0</v>
      </c>
      <c r="J2772" s="3025">
        <v>180</v>
      </c>
      <c r="O2772">
        <f t="shared" si="43"/>
        <v>0</v>
      </c>
    </row>
    <row r="2773" spans="1:15" hidden="1">
      <c r="H2773" t="s">
        <v>7682</v>
      </c>
      <c r="O2773">
        <f t="shared" si="43"/>
        <v>0</v>
      </c>
    </row>
    <row r="2774" spans="1:15" hidden="1">
      <c r="O2774">
        <f t="shared" si="43"/>
        <v>0</v>
      </c>
    </row>
    <row r="2775" spans="1:15" hidden="1">
      <c r="H2775" s="2668" t="s">
        <v>10145</v>
      </c>
      <c r="O2775">
        <f t="shared" si="43"/>
        <v>0</v>
      </c>
    </row>
    <row r="2776" spans="1:15" hidden="1">
      <c r="A2776" s="2669" t="s">
        <v>10137</v>
      </c>
      <c r="B2776" s="2669" t="s">
        <v>5169</v>
      </c>
      <c r="C2776" s="2669" t="s">
        <v>5298</v>
      </c>
      <c r="D2776" s="2669" t="s">
        <v>5299</v>
      </c>
      <c r="E2776" s="2669" t="s">
        <v>8356</v>
      </c>
      <c r="F2776" s="2669" t="s">
        <v>10146</v>
      </c>
      <c r="G2776" s="2669" t="s">
        <v>8338</v>
      </c>
      <c r="H2776" s="2669" t="s">
        <v>8339</v>
      </c>
      <c r="I2776" s="3025">
        <v>263.62</v>
      </c>
      <c r="J2776" s="3025">
        <v>0</v>
      </c>
      <c r="O2776">
        <f t="shared" si="43"/>
        <v>1</v>
      </c>
    </row>
    <row r="2777" spans="1:15" hidden="1">
      <c r="A2777" s="2669" t="s">
        <v>10137</v>
      </c>
      <c r="B2777" s="2669" t="s">
        <v>5169</v>
      </c>
      <c r="C2777" s="2669" t="s">
        <v>5298</v>
      </c>
      <c r="D2777" s="2669" t="s">
        <v>5299</v>
      </c>
      <c r="E2777" s="2669" t="s">
        <v>8356</v>
      </c>
      <c r="F2777" s="2669" t="s">
        <v>10146</v>
      </c>
      <c r="G2777" s="2669" t="s">
        <v>8980</v>
      </c>
      <c r="H2777" s="2669" t="s">
        <v>9055</v>
      </c>
      <c r="I2777" s="3025">
        <v>0</v>
      </c>
      <c r="J2777" s="3025">
        <v>263.62</v>
      </c>
      <c r="N2777" s="1460">
        <v>1</v>
      </c>
      <c r="O2777">
        <f t="shared" si="43"/>
        <v>1</v>
      </c>
    </row>
    <row r="2778" spans="1:15" hidden="1">
      <c r="H2778" t="s">
        <v>8357</v>
      </c>
      <c r="O2778">
        <f t="shared" si="43"/>
        <v>0</v>
      </c>
    </row>
    <row r="2779" spans="1:15" hidden="1">
      <c r="O2779">
        <f t="shared" si="43"/>
        <v>0</v>
      </c>
    </row>
    <row r="2780" spans="1:15" hidden="1">
      <c r="H2780" s="2668" t="s">
        <v>10147</v>
      </c>
      <c r="O2780">
        <f t="shared" si="43"/>
        <v>0</v>
      </c>
    </row>
    <row r="2781" spans="1:15" hidden="1">
      <c r="A2781" s="2669" t="s">
        <v>10137</v>
      </c>
      <c r="B2781" s="2669" t="s">
        <v>5169</v>
      </c>
      <c r="C2781" s="2669" t="s">
        <v>5298</v>
      </c>
      <c r="D2781" s="2669" t="s">
        <v>5299</v>
      </c>
      <c r="E2781" s="2669" t="s">
        <v>8040</v>
      </c>
      <c r="F2781" s="2669" t="s">
        <v>10148</v>
      </c>
      <c r="G2781" s="2669" t="s">
        <v>8010</v>
      </c>
      <c r="H2781" s="2669" t="s">
        <v>8011</v>
      </c>
      <c r="I2781" s="3025">
        <v>277.5</v>
      </c>
      <c r="J2781" s="3025">
        <v>0</v>
      </c>
      <c r="O2781">
        <f t="shared" si="43"/>
        <v>1</v>
      </c>
    </row>
    <row r="2782" spans="1:15" hidden="1">
      <c r="A2782" s="2669" t="s">
        <v>10137</v>
      </c>
      <c r="B2782" s="2669" t="s">
        <v>5169</v>
      </c>
      <c r="C2782" s="2669" t="s">
        <v>5298</v>
      </c>
      <c r="D2782" s="2669" t="s">
        <v>5299</v>
      </c>
      <c r="E2782" s="2669" t="s">
        <v>8040</v>
      </c>
      <c r="F2782" s="2669" t="s">
        <v>10148</v>
      </c>
      <c r="G2782" s="2669" t="s">
        <v>8980</v>
      </c>
      <c r="H2782" s="2669" t="s">
        <v>9055</v>
      </c>
      <c r="I2782" s="3025">
        <v>0</v>
      </c>
      <c r="J2782" s="3025">
        <v>277.5</v>
      </c>
      <c r="N2782" s="1460">
        <v>1</v>
      </c>
      <c r="O2782">
        <f t="shared" si="43"/>
        <v>1</v>
      </c>
    </row>
    <row r="2783" spans="1:15" hidden="1">
      <c r="H2783" t="s">
        <v>8041</v>
      </c>
      <c r="O2783">
        <f t="shared" si="43"/>
        <v>0</v>
      </c>
    </row>
    <row r="2784" spans="1:15" hidden="1">
      <c r="O2784">
        <f t="shared" si="43"/>
        <v>0</v>
      </c>
    </row>
    <row r="2785" spans="1:15" hidden="1">
      <c r="H2785" s="2668" t="s">
        <v>10149</v>
      </c>
      <c r="O2785">
        <f t="shared" si="43"/>
        <v>0</v>
      </c>
    </row>
    <row r="2786" spans="1:15" hidden="1">
      <c r="A2786" s="2669" t="s">
        <v>10137</v>
      </c>
      <c r="B2786" s="2669" t="s">
        <v>5169</v>
      </c>
      <c r="C2786" s="2669" t="s">
        <v>5298</v>
      </c>
      <c r="D2786" s="2669" t="s">
        <v>5299</v>
      </c>
      <c r="E2786" s="2669" t="s">
        <v>8122</v>
      </c>
      <c r="F2786" s="2669" t="s">
        <v>10150</v>
      </c>
      <c r="G2786" s="2669" t="s">
        <v>8072</v>
      </c>
      <c r="H2786" s="2669" t="s">
        <v>8073</v>
      </c>
      <c r="I2786" s="3025">
        <v>1961</v>
      </c>
      <c r="J2786" s="3025">
        <v>0</v>
      </c>
      <c r="O2786">
        <f t="shared" si="43"/>
        <v>1</v>
      </c>
    </row>
    <row r="2787" spans="1:15" hidden="1">
      <c r="A2787" s="2669" t="s">
        <v>10137</v>
      </c>
      <c r="B2787" s="2669" t="s">
        <v>5169</v>
      </c>
      <c r="C2787" s="2669" t="s">
        <v>5298</v>
      </c>
      <c r="D2787" s="2669" t="s">
        <v>5299</v>
      </c>
      <c r="E2787" s="2669" t="s">
        <v>8122</v>
      </c>
      <c r="F2787" s="2669" t="s">
        <v>10150</v>
      </c>
      <c r="G2787" s="2669" t="s">
        <v>8980</v>
      </c>
      <c r="H2787" s="2669" t="s">
        <v>9055</v>
      </c>
      <c r="I2787" s="3025">
        <v>0</v>
      </c>
      <c r="J2787" s="3025">
        <v>1961</v>
      </c>
      <c r="N2787" s="1460">
        <v>1</v>
      </c>
      <c r="O2787">
        <f t="shared" si="43"/>
        <v>1</v>
      </c>
    </row>
    <row r="2788" spans="1:15" hidden="1">
      <c r="H2788" t="s">
        <v>8123</v>
      </c>
      <c r="O2788">
        <f t="shared" si="43"/>
        <v>0</v>
      </c>
    </row>
    <row r="2789" spans="1:15" hidden="1">
      <c r="O2789">
        <f t="shared" si="43"/>
        <v>0</v>
      </c>
    </row>
    <row r="2790" spans="1:15" hidden="1">
      <c r="H2790" s="2668" t="s">
        <v>10151</v>
      </c>
      <c r="O2790">
        <f t="shared" si="43"/>
        <v>0</v>
      </c>
    </row>
    <row r="2791" spans="1:15" hidden="1">
      <c r="A2791" s="2669" t="s">
        <v>10137</v>
      </c>
      <c r="B2791" s="2669" t="s">
        <v>5169</v>
      </c>
      <c r="C2791" s="2669" t="s">
        <v>5298</v>
      </c>
      <c r="D2791" s="2669" t="s">
        <v>5299</v>
      </c>
      <c r="E2791" s="2669" t="s">
        <v>8549</v>
      </c>
      <c r="F2791" s="2669" t="s">
        <v>10152</v>
      </c>
      <c r="G2791" s="2669" t="s">
        <v>8512</v>
      </c>
      <c r="H2791" s="2669" t="s">
        <v>8513</v>
      </c>
      <c r="I2791" s="3025">
        <v>20</v>
      </c>
      <c r="J2791" s="3025">
        <v>0</v>
      </c>
      <c r="O2791">
        <f t="shared" si="43"/>
        <v>1</v>
      </c>
    </row>
    <row r="2792" spans="1:15" hidden="1">
      <c r="A2792" s="2669" t="s">
        <v>10137</v>
      </c>
      <c r="B2792" s="2669" t="s">
        <v>5169</v>
      </c>
      <c r="C2792" s="2669" t="s">
        <v>5298</v>
      </c>
      <c r="D2792" s="2669" t="s">
        <v>5299</v>
      </c>
      <c r="E2792" s="2669" t="s">
        <v>8549</v>
      </c>
      <c r="F2792" s="2669" t="s">
        <v>10152</v>
      </c>
      <c r="G2792" s="2669" t="s">
        <v>8980</v>
      </c>
      <c r="H2792" s="2669" t="s">
        <v>9055</v>
      </c>
      <c r="I2792" s="3025">
        <v>0</v>
      </c>
      <c r="J2792" s="3025">
        <v>20</v>
      </c>
      <c r="N2792" s="1460">
        <v>1</v>
      </c>
      <c r="O2792">
        <f t="shared" si="43"/>
        <v>1</v>
      </c>
    </row>
    <row r="2793" spans="1:15" hidden="1">
      <c r="H2793" t="s">
        <v>8550</v>
      </c>
      <c r="O2793">
        <f t="shared" si="43"/>
        <v>0</v>
      </c>
    </row>
    <row r="2794" spans="1:15" hidden="1">
      <c r="O2794">
        <f t="shared" si="43"/>
        <v>0</v>
      </c>
    </row>
    <row r="2795" spans="1:15" hidden="1">
      <c r="H2795" s="2668" t="s">
        <v>10153</v>
      </c>
      <c r="O2795">
        <f t="shared" si="43"/>
        <v>0</v>
      </c>
    </row>
    <row r="2796" spans="1:15" hidden="1">
      <c r="A2796" s="2669" t="s">
        <v>10137</v>
      </c>
      <c r="B2796" s="2669" t="s">
        <v>5169</v>
      </c>
      <c r="C2796" s="2669" t="s">
        <v>5298</v>
      </c>
      <c r="D2796" s="2669" t="s">
        <v>5299</v>
      </c>
      <c r="E2796" s="2669" t="s">
        <v>8358</v>
      </c>
      <c r="F2796" s="2669" t="s">
        <v>10154</v>
      </c>
      <c r="G2796" s="2669" t="s">
        <v>8338</v>
      </c>
      <c r="H2796" s="2669" t="s">
        <v>8339</v>
      </c>
      <c r="I2796" s="3025">
        <v>263.62</v>
      </c>
      <c r="J2796" s="3025">
        <v>0</v>
      </c>
      <c r="O2796">
        <f t="shared" si="43"/>
        <v>1</v>
      </c>
    </row>
    <row r="2797" spans="1:15" hidden="1">
      <c r="A2797" s="2669" t="s">
        <v>10137</v>
      </c>
      <c r="B2797" s="2669" t="s">
        <v>5169</v>
      </c>
      <c r="C2797" s="2669" t="s">
        <v>5298</v>
      </c>
      <c r="D2797" s="2669" t="s">
        <v>5299</v>
      </c>
      <c r="E2797" s="2669" t="s">
        <v>8358</v>
      </c>
      <c r="F2797" s="2669" t="s">
        <v>10154</v>
      </c>
      <c r="G2797" s="2669" t="s">
        <v>8980</v>
      </c>
      <c r="H2797" s="2669" t="s">
        <v>9055</v>
      </c>
      <c r="I2797" s="3025">
        <v>0</v>
      </c>
      <c r="J2797" s="3025">
        <v>263.62</v>
      </c>
      <c r="N2797" s="1460">
        <v>1</v>
      </c>
      <c r="O2797">
        <f t="shared" si="43"/>
        <v>1</v>
      </c>
    </row>
    <row r="2798" spans="1:15" hidden="1">
      <c r="H2798" t="s">
        <v>8359</v>
      </c>
      <c r="O2798">
        <f t="shared" si="43"/>
        <v>0</v>
      </c>
    </row>
    <row r="2799" spans="1:15" hidden="1">
      <c r="O2799">
        <f t="shared" si="43"/>
        <v>0</v>
      </c>
    </row>
    <row r="2800" spans="1:15" hidden="1">
      <c r="H2800" s="2668" t="s">
        <v>10155</v>
      </c>
      <c r="O2800">
        <f t="shared" si="43"/>
        <v>0</v>
      </c>
    </row>
    <row r="2801" spans="1:15" hidden="1">
      <c r="A2801" s="2669" t="s">
        <v>10137</v>
      </c>
      <c r="B2801" s="2669" t="s">
        <v>5169</v>
      </c>
      <c r="C2801" s="2669" t="s">
        <v>5298</v>
      </c>
      <c r="D2801" s="2669" t="s">
        <v>5299</v>
      </c>
      <c r="E2801" s="2669" t="s">
        <v>8042</v>
      </c>
      <c r="F2801" s="2669" t="s">
        <v>10156</v>
      </c>
      <c r="G2801" s="2669" t="s">
        <v>8010</v>
      </c>
      <c r="H2801" s="2669" t="s">
        <v>8011</v>
      </c>
      <c r="I2801" s="3025">
        <v>462.5</v>
      </c>
      <c r="J2801" s="3025">
        <v>0</v>
      </c>
      <c r="O2801">
        <f t="shared" si="43"/>
        <v>1</v>
      </c>
    </row>
    <row r="2802" spans="1:15" hidden="1">
      <c r="A2802" s="2669" t="s">
        <v>10137</v>
      </c>
      <c r="B2802" s="2669" t="s">
        <v>5169</v>
      </c>
      <c r="C2802" s="2669" t="s">
        <v>5298</v>
      </c>
      <c r="D2802" s="2669" t="s">
        <v>5299</v>
      </c>
      <c r="E2802" s="2669" t="s">
        <v>8042</v>
      </c>
      <c r="F2802" s="2669" t="s">
        <v>10156</v>
      </c>
      <c r="G2802" s="2669" t="s">
        <v>8980</v>
      </c>
      <c r="H2802" s="2669" t="s">
        <v>9055</v>
      </c>
      <c r="I2802" s="3025">
        <v>0</v>
      </c>
      <c r="J2802" s="3025">
        <v>462.5</v>
      </c>
      <c r="N2802" s="1460">
        <v>1</v>
      </c>
      <c r="O2802">
        <f t="shared" si="43"/>
        <v>1</v>
      </c>
    </row>
    <row r="2803" spans="1:15" hidden="1">
      <c r="H2803" t="s">
        <v>8043</v>
      </c>
      <c r="O2803">
        <f t="shared" si="43"/>
        <v>0</v>
      </c>
    </row>
    <row r="2804" spans="1:15" hidden="1">
      <c r="O2804">
        <f t="shared" si="43"/>
        <v>0</v>
      </c>
    </row>
    <row r="2805" spans="1:15" hidden="1">
      <c r="H2805" s="2668" t="s">
        <v>10157</v>
      </c>
      <c r="O2805">
        <f t="shared" si="43"/>
        <v>0</v>
      </c>
    </row>
    <row r="2806" spans="1:15" hidden="1">
      <c r="A2806" s="2669" t="s">
        <v>10137</v>
      </c>
      <c r="B2806" s="2669" t="s">
        <v>5169</v>
      </c>
      <c r="C2806" s="2669" t="s">
        <v>5298</v>
      </c>
      <c r="D2806" s="2669" t="s">
        <v>5299</v>
      </c>
      <c r="E2806" s="2669" t="s">
        <v>8124</v>
      </c>
      <c r="F2806" s="2669" t="s">
        <v>10158</v>
      </c>
      <c r="G2806" s="2669" t="s">
        <v>8072</v>
      </c>
      <c r="H2806" s="2669" t="s">
        <v>8073</v>
      </c>
      <c r="I2806" s="3025">
        <v>1979.5</v>
      </c>
      <c r="J2806" s="3025">
        <v>0</v>
      </c>
      <c r="O2806">
        <f t="shared" si="43"/>
        <v>1</v>
      </c>
    </row>
    <row r="2807" spans="1:15" hidden="1">
      <c r="A2807" s="2669" t="s">
        <v>10137</v>
      </c>
      <c r="B2807" s="2669" t="s">
        <v>5169</v>
      </c>
      <c r="C2807" s="2669" t="s">
        <v>5298</v>
      </c>
      <c r="D2807" s="2669" t="s">
        <v>5299</v>
      </c>
      <c r="E2807" s="2669" t="s">
        <v>8124</v>
      </c>
      <c r="F2807" s="2669" t="s">
        <v>10158</v>
      </c>
      <c r="G2807" s="2669" t="s">
        <v>8980</v>
      </c>
      <c r="H2807" s="2669" t="s">
        <v>9055</v>
      </c>
      <c r="I2807" s="3025">
        <v>0</v>
      </c>
      <c r="J2807" s="3025">
        <v>1979.5</v>
      </c>
      <c r="N2807" s="1460">
        <v>1</v>
      </c>
      <c r="O2807">
        <f t="shared" si="43"/>
        <v>1</v>
      </c>
    </row>
    <row r="2808" spans="1:15" hidden="1">
      <c r="H2808" t="s">
        <v>8125</v>
      </c>
      <c r="O2808">
        <f t="shared" si="43"/>
        <v>0</v>
      </c>
    </row>
    <row r="2809" spans="1:15" hidden="1">
      <c r="O2809">
        <f t="shared" si="43"/>
        <v>0</v>
      </c>
    </row>
    <row r="2810" spans="1:15" hidden="1">
      <c r="H2810" s="2668" t="s">
        <v>10159</v>
      </c>
      <c r="O2810">
        <f t="shared" si="43"/>
        <v>0</v>
      </c>
    </row>
    <row r="2811" spans="1:15" hidden="1">
      <c r="A2811" s="2669" t="s">
        <v>10137</v>
      </c>
      <c r="B2811" s="2669" t="s">
        <v>5169</v>
      </c>
      <c r="C2811" s="2669" t="s">
        <v>5298</v>
      </c>
      <c r="D2811" s="2669" t="s">
        <v>5299</v>
      </c>
      <c r="E2811" s="2669" t="s">
        <v>8551</v>
      </c>
      <c r="F2811" s="2669" t="s">
        <v>10160</v>
      </c>
      <c r="G2811" s="2669" t="s">
        <v>8512</v>
      </c>
      <c r="H2811" s="2669" t="s">
        <v>8513</v>
      </c>
      <c r="I2811" s="3025">
        <v>12</v>
      </c>
      <c r="J2811" s="3025">
        <v>0</v>
      </c>
      <c r="O2811">
        <f t="shared" si="43"/>
        <v>1</v>
      </c>
    </row>
    <row r="2812" spans="1:15" hidden="1">
      <c r="A2812" s="2669" t="s">
        <v>10137</v>
      </c>
      <c r="B2812" s="2669" t="s">
        <v>5169</v>
      </c>
      <c r="C2812" s="2669" t="s">
        <v>5298</v>
      </c>
      <c r="D2812" s="2669" t="s">
        <v>5299</v>
      </c>
      <c r="E2812" s="2669" t="s">
        <v>8551</v>
      </c>
      <c r="F2812" s="2669" t="s">
        <v>10160</v>
      </c>
      <c r="G2812" s="2669" t="s">
        <v>8980</v>
      </c>
      <c r="H2812" s="2669" t="s">
        <v>9055</v>
      </c>
      <c r="I2812" s="3025">
        <v>0</v>
      </c>
      <c r="J2812" s="3025">
        <v>12</v>
      </c>
      <c r="N2812" s="1460">
        <v>1</v>
      </c>
      <c r="O2812">
        <f t="shared" si="43"/>
        <v>1</v>
      </c>
    </row>
    <row r="2813" spans="1:15" hidden="1">
      <c r="H2813" t="s">
        <v>8552</v>
      </c>
      <c r="O2813">
        <f t="shared" si="43"/>
        <v>0</v>
      </c>
    </row>
    <row r="2814" spans="1:15" hidden="1">
      <c r="O2814">
        <f t="shared" si="43"/>
        <v>0</v>
      </c>
    </row>
    <row r="2815" spans="1:15" hidden="1">
      <c r="H2815" s="2668" t="s">
        <v>10161</v>
      </c>
      <c r="O2815">
        <f t="shared" si="43"/>
        <v>0</v>
      </c>
    </row>
    <row r="2816" spans="1:15" hidden="1">
      <c r="A2816" s="2669" t="s">
        <v>10137</v>
      </c>
      <c r="B2816" s="2669" t="s">
        <v>5169</v>
      </c>
      <c r="C2816" s="2669" t="s">
        <v>5298</v>
      </c>
      <c r="D2816" s="2669" t="s">
        <v>5299</v>
      </c>
      <c r="E2816" s="2669" t="s">
        <v>7667</v>
      </c>
      <c r="F2816" s="2669" t="s">
        <v>10162</v>
      </c>
      <c r="G2816" s="2669" t="s">
        <v>5317</v>
      </c>
      <c r="H2816" s="2669" t="s">
        <v>4954</v>
      </c>
      <c r="I2816" s="3025">
        <v>300</v>
      </c>
      <c r="J2816" s="3025">
        <v>0</v>
      </c>
      <c r="O2816">
        <f t="shared" si="43"/>
        <v>1</v>
      </c>
    </row>
    <row r="2817" spans="1:15" hidden="1">
      <c r="A2817" s="2669" t="s">
        <v>10137</v>
      </c>
      <c r="B2817" s="2669" t="s">
        <v>5169</v>
      </c>
      <c r="C2817" s="2669" t="s">
        <v>5298</v>
      </c>
      <c r="D2817" s="2669" t="s">
        <v>5299</v>
      </c>
      <c r="E2817" s="2669" t="s">
        <v>7667</v>
      </c>
      <c r="F2817" s="2669" t="s">
        <v>10162</v>
      </c>
      <c r="G2817" s="2669" t="s">
        <v>8980</v>
      </c>
      <c r="H2817" s="2669" t="s">
        <v>9055</v>
      </c>
      <c r="I2817" s="3025">
        <v>0</v>
      </c>
      <c r="J2817" s="3025">
        <v>300</v>
      </c>
      <c r="N2817" s="1460">
        <v>1</v>
      </c>
      <c r="O2817">
        <f t="shared" ref="O2817:O2880" si="44">SUMIF(E:E,E2817,N:N)</f>
        <v>1</v>
      </c>
    </row>
    <row r="2818" spans="1:15" hidden="1">
      <c r="H2818" t="s">
        <v>7668</v>
      </c>
      <c r="O2818">
        <f t="shared" si="44"/>
        <v>0</v>
      </c>
    </row>
    <row r="2819" spans="1:15" hidden="1">
      <c r="O2819">
        <f t="shared" si="44"/>
        <v>0</v>
      </c>
    </row>
    <row r="2820" spans="1:15" hidden="1">
      <c r="H2820" s="2668" t="s">
        <v>10163</v>
      </c>
      <c r="O2820">
        <f t="shared" si="44"/>
        <v>0</v>
      </c>
    </row>
    <row r="2821" spans="1:15" hidden="1">
      <c r="A2821" s="2669" t="s">
        <v>10137</v>
      </c>
      <c r="B2821" s="2669" t="s">
        <v>5169</v>
      </c>
      <c r="C2821" s="2669" t="s">
        <v>5298</v>
      </c>
      <c r="D2821" s="2669" t="s">
        <v>5299</v>
      </c>
      <c r="E2821" s="2669" t="s">
        <v>7665</v>
      </c>
      <c r="F2821" s="2669" t="s">
        <v>10164</v>
      </c>
      <c r="G2821" s="2669" t="s">
        <v>5317</v>
      </c>
      <c r="H2821" s="2669" t="s">
        <v>4954</v>
      </c>
      <c r="I2821" s="3025">
        <v>300</v>
      </c>
      <c r="J2821" s="3025">
        <v>0</v>
      </c>
      <c r="O2821">
        <f t="shared" si="44"/>
        <v>1</v>
      </c>
    </row>
    <row r="2822" spans="1:15" hidden="1">
      <c r="A2822" s="2669" t="s">
        <v>10137</v>
      </c>
      <c r="B2822" s="2669" t="s">
        <v>5169</v>
      </c>
      <c r="C2822" s="2669" t="s">
        <v>5298</v>
      </c>
      <c r="D2822" s="2669" t="s">
        <v>5299</v>
      </c>
      <c r="E2822" s="2669" t="s">
        <v>7665</v>
      </c>
      <c r="F2822" s="2669" t="s">
        <v>10164</v>
      </c>
      <c r="G2822" s="2669" t="s">
        <v>8980</v>
      </c>
      <c r="H2822" s="2669" t="s">
        <v>9055</v>
      </c>
      <c r="I2822" s="3025">
        <v>0</v>
      </c>
      <c r="J2822" s="3025">
        <v>300</v>
      </c>
      <c r="N2822" s="1460">
        <v>1</v>
      </c>
      <c r="O2822">
        <f t="shared" si="44"/>
        <v>1</v>
      </c>
    </row>
    <row r="2823" spans="1:15" hidden="1">
      <c r="H2823" t="s">
        <v>7666</v>
      </c>
      <c r="O2823">
        <f t="shared" si="44"/>
        <v>0</v>
      </c>
    </row>
    <row r="2824" spans="1:15" hidden="1">
      <c r="O2824">
        <f t="shared" si="44"/>
        <v>0</v>
      </c>
    </row>
    <row r="2825" spans="1:15" hidden="1">
      <c r="H2825" s="2668" t="s">
        <v>10165</v>
      </c>
      <c r="O2825">
        <f t="shared" si="44"/>
        <v>0</v>
      </c>
    </row>
    <row r="2826" spans="1:15" hidden="1">
      <c r="A2826" s="2669" t="s">
        <v>10137</v>
      </c>
      <c r="B2826" s="2669" t="s">
        <v>5169</v>
      </c>
      <c r="C2826" s="2669" t="s">
        <v>5298</v>
      </c>
      <c r="D2826" s="2669" t="s">
        <v>5299</v>
      </c>
      <c r="E2826" s="2669" t="s">
        <v>7966</v>
      </c>
      <c r="F2826" s="2669" t="s">
        <v>10166</v>
      </c>
      <c r="G2826" s="2669" t="s">
        <v>5347</v>
      </c>
      <c r="H2826" s="2669" t="s">
        <v>4999</v>
      </c>
      <c r="I2826" s="3025">
        <v>298.75</v>
      </c>
      <c r="J2826" s="3025">
        <v>0</v>
      </c>
      <c r="O2826">
        <f t="shared" si="44"/>
        <v>1</v>
      </c>
    </row>
    <row r="2827" spans="1:15" hidden="1">
      <c r="A2827" s="2669" t="s">
        <v>10137</v>
      </c>
      <c r="B2827" s="2669" t="s">
        <v>5169</v>
      </c>
      <c r="C2827" s="2669" t="s">
        <v>5298</v>
      </c>
      <c r="D2827" s="2669" t="s">
        <v>5299</v>
      </c>
      <c r="E2827" s="2669" t="s">
        <v>7966</v>
      </c>
      <c r="F2827" s="2669" t="s">
        <v>10166</v>
      </c>
      <c r="G2827" s="2669" t="s">
        <v>8980</v>
      </c>
      <c r="H2827" s="2669" t="s">
        <v>9055</v>
      </c>
      <c r="I2827" s="3025">
        <v>0</v>
      </c>
      <c r="J2827" s="3025">
        <v>298.75</v>
      </c>
      <c r="N2827" s="1460">
        <v>1</v>
      </c>
      <c r="O2827">
        <f t="shared" si="44"/>
        <v>1</v>
      </c>
    </row>
    <row r="2828" spans="1:15" hidden="1">
      <c r="H2828" t="s">
        <v>7967</v>
      </c>
      <c r="O2828">
        <f t="shared" si="44"/>
        <v>0</v>
      </c>
    </row>
    <row r="2829" spans="1:15" hidden="1">
      <c r="O2829">
        <f t="shared" si="44"/>
        <v>0</v>
      </c>
    </row>
    <row r="2830" spans="1:15" hidden="1">
      <c r="H2830" s="2668" t="s">
        <v>10167</v>
      </c>
      <c r="O2830">
        <f t="shared" si="44"/>
        <v>0</v>
      </c>
    </row>
    <row r="2831" spans="1:15" hidden="1">
      <c r="A2831" s="2669" t="s">
        <v>10137</v>
      </c>
      <c r="B2831" s="2669" t="s">
        <v>5169</v>
      </c>
      <c r="C2831" s="2669" t="s">
        <v>5298</v>
      </c>
      <c r="D2831" s="2669" t="s">
        <v>5299</v>
      </c>
      <c r="E2831" s="2669" t="s">
        <v>7968</v>
      </c>
      <c r="F2831" s="2669" t="s">
        <v>10168</v>
      </c>
      <c r="G2831" s="2669" t="s">
        <v>5347</v>
      </c>
      <c r="H2831" s="2669" t="s">
        <v>4999</v>
      </c>
      <c r="I2831" s="3025">
        <v>275.7</v>
      </c>
      <c r="J2831" s="3025">
        <v>0</v>
      </c>
      <c r="O2831">
        <f t="shared" si="44"/>
        <v>1</v>
      </c>
    </row>
    <row r="2832" spans="1:15" hidden="1">
      <c r="A2832" s="2669" t="s">
        <v>10137</v>
      </c>
      <c r="B2832" s="2669" t="s">
        <v>5169</v>
      </c>
      <c r="C2832" s="2669" t="s">
        <v>5298</v>
      </c>
      <c r="D2832" s="2669" t="s">
        <v>5299</v>
      </c>
      <c r="E2832" s="2669" t="s">
        <v>7968</v>
      </c>
      <c r="F2832" s="2669" t="s">
        <v>10168</v>
      </c>
      <c r="G2832" s="2669" t="s">
        <v>8980</v>
      </c>
      <c r="H2832" s="2669" t="s">
        <v>9055</v>
      </c>
      <c r="I2832" s="3025">
        <v>0</v>
      </c>
      <c r="J2832" s="3025">
        <v>275.7</v>
      </c>
      <c r="N2832" s="1460">
        <v>1</v>
      </c>
      <c r="O2832">
        <f t="shared" si="44"/>
        <v>1</v>
      </c>
    </row>
    <row r="2833" spans="1:15" hidden="1">
      <c r="H2833" t="s">
        <v>7969</v>
      </c>
      <c r="O2833">
        <f t="shared" si="44"/>
        <v>0</v>
      </c>
    </row>
    <row r="2834" spans="1:15" hidden="1">
      <c r="O2834">
        <f t="shared" si="44"/>
        <v>0</v>
      </c>
    </row>
    <row r="2835" spans="1:15" hidden="1">
      <c r="H2835" s="2668" t="s">
        <v>10169</v>
      </c>
      <c r="O2835">
        <f t="shared" si="44"/>
        <v>0</v>
      </c>
    </row>
    <row r="2836" spans="1:15" hidden="1">
      <c r="A2836" s="2669" t="s">
        <v>10137</v>
      </c>
      <c r="B2836" s="2669" t="s">
        <v>5071</v>
      </c>
      <c r="C2836" s="2669" t="s">
        <v>9011</v>
      </c>
      <c r="D2836" s="2669" t="s">
        <v>5071</v>
      </c>
      <c r="E2836" s="2669" t="s">
        <v>7249</v>
      </c>
      <c r="F2836" s="2669" t="s">
        <v>10170</v>
      </c>
      <c r="G2836" s="2669" t="s">
        <v>5311</v>
      </c>
      <c r="H2836" s="2669" t="s">
        <v>5015</v>
      </c>
      <c r="I2836" s="3025">
        <v>185</v>
      </c>
      <c r="J2836" s="3025">
        <v>0</v>
      </c>
      <c r="O2836">
        <f t="shared" si="44"/>
        <v>0</v>
      </c>
    </row>
    <row r="2837" spans="1:15" hidden="1">
      <c r="A2837" s="2669" t="s">
        <v>10137</v>
      </c>
      <c r="B2837" s="2669" t="s">
        <v>5071</v>
      </c>
      <c r="C2837" s="2669" t="s">
        <v>9011</v>
      </c>
      <c r="D2837" s="2669" t="s">
        <v>5071</v>
      </c>
      <c r="E2837" s="2669" t="s">
        <v>7249</v>
      </c>
      <c r="F2837" s="2669" t="s">
        <v>10170</v>
      </c>
      <c r="G2837" s="2669" t="s">
        <v>5297</v>
      </c>
      <c r="H2837" s="2669" t="s">
        <v>5075</v>
      </c>
      <c r="I2837" s="3025">
        <v>0</v>
      </c>
      <c r="J2837" s="3025">
        <v>185</v>
      </c>
      <c r="O2837">
        <f t="shared" si="44"/>
        <v>0</v>
      </c>
    </row>
    <row r="2838" spans="1:15" hidden="1">
      <c r="H2838" t="s">
        <v>7250</v>
      </c>
      <c r="O2838">
        <f t="shared" si="44"/>
        <v>0</v>
      </c>
    </row>
    <row r="2839" spans="1:15" hidden="1">
      <c r="O2839">
        <f t="shared" si="44"/>
        <v>0</v>
      </c>
    </row>
    <row r="2840" spans="1:15" hidden="1">
      <c r="H2840" s="2668" t="s">
        <v>10171</v>
      </c>
      <c r="O2840">
        <f t="shared" si="44"/>
        <v>0</v>
      </c>
    </row>
    <row r="2841" spans="1:15" hidden="1">
      <c r="A2841" s="2669" t="s">
        <v>10137</v>
      </c>
      <c r="B2841" s="2669" t="s">
        <v>5071</v>
      </c>
      <c r="C2841" s="2669" t="s">
        <v>9011</v>
      </c>
      <c r="D2841" s="2669" t="s">
        <v>5071</v>
      </c>
      <c r="E2841" s="2669" t="s">
        <v>7251</v>
      </c>
      <c r="F2841" s="2669" t="s">
        <v>10172</v>
      </c>
      <c r="G2841" s="2669" t="s">
        <v>5311</v>
      </c>
      <c r="H2841" s="2669" t="s">
        <v>5015</v>
      </c>
      <c r="I2841" s="3025">
        <v>298</v>
      </c>
      <c r="J2841" s="3025">
        <v>0</v>
      </c>
      <c r="O2841">
        <f t="shared" si="44"/>
        <v>0</v>
      </c>
    </row>
    <row r="2842" spans="1:15" hidden="1">
      <c r="A2842" s="2669" t="s">
        <v>10137</v>
      </c>
      <c r="B2842" s="2669" t="s">
        <v>5071</v>
      </c>
      <c r="C2842" s="2669" t="s">
        <v>9011</v>
      </c>
      <c r="D2842" s="2669" t="s">
        <v>5071</v>
      </c>
      <c r="E2842" s="2669" t="s">
        <v>7251</v>
      </c>
      <c r="F2842" s="2669" t="s">
        <v>10172</v>
      </c>
      <c r="G2842" s="2669" t="s">
        <v>5297</v>
      </c>
      <c r="H2842" s="2669" t="s">
        <v>5075</v>
      </c>
      <c r="I2842" s="3025">
        <v>0</v>
      </c>
      <c r="J2842" s="3025">
        <v>298</v>
      </c>
      <c r="O2842">
        <f t="shared" si="44"/>
        <v>0</v>
      </c>
    </row>
    <row r="2843" spans="1:15" hidden="1">
      <c r="H2843" t="s">
        <v>7250</v>
      </c>
      <c r="O2843">
        <f t="shared" si="44"/>
        <v>0</v>
      </c>
    </row>
    <row r="2844" spans="1:15" hidden="1">
      <c r="O2844">
        <f t="shared" si="44"/>
        <v>0</v>
      </c>
    </row>
    <row r="2845" spans="1:15" hidden="1">
      <c r="H2845" s="2668" t="s">
        <v>10173</v>
      </c>
      <c r="O2845">
        <f t="shared" si="44"/>
        <v>0</v>
      </c>
    </row>
    <row r="2846" spans="1:15" hidden="1">
      <c r="A2846" s="2669" t="s">
        <v>10137</v>
      </c>
      <c r="B2846" s="2669" t="s">
        <v>5071</v>
      </c>
      <c r="C2846" s="2669" t="s">
        <v>9011</v>
      </c>
      <c r="D2846" s="2669" t="s">
        <v>5071</v>
      </c>
      <c r="E2846" s="2669" t="s">
        <v>7252</v>
      </c>
      <c r="F2846" s="2669" t="s">
        <v>10174</v>
      </c>
      <c r="G2846" s="2669" t="s">
        <v>5311</v>
      </c>
      <c r="H2846" s="2669" t="s">
        <v>5015</v>
      </c>
      <c r="I2846" s="3025">
        <v>120</v>
      </c>
      <c r="J2846" s="3025">
        <v>0</v>
      </c>
      <c r="O2846">
        <f t="shared" si="44"/>
        <v>0</v>
      </c>
    </row>
    <row r="2847" spans="1:15" hidden="1">
      <c r="A2847" s="2669" t="s">
        <v>10137</v>
      </c>
      <c r="B2847" s="2669" t="s">
        <v>5071</v>
      </c>
      <c r="C2847" s="2669" t="s">
        <v>9011</v>
      </c>
      <c r="D2847" s="2669" t="s">
        <v>5071</v>
      </c>
      <c r="E2847" s="2669" t="s">
        <v>7252</v>
      </c>
      <c r="F2847" s="2669" t="s">
        <v>10174</v>
      </c>
      <c r="G2847" s="2669" t="s">
        <v>5297</v>
      </c>
      <c r="H2847" s="2669" t="s">
        <v>5075</v>
      </c>
      <c r="I2847" s="3025">
        <v>0</v>
      </c>
      <c r="J2847" s="3025">
        <v>120</v>
      </c>
      <c r="O2847">
        <f t="shared" si="44"/>
        <v>0</v>
      </c>
    </row>
    <row r="2848" spans="1:15" hidden="1">
      <c r="H2848" t="s">
        <v>7250</v>
      </c>
      <c r="O2848">
        <f t="shared" si="44"/>
        <v>0</v>
      </c>
    </row>
    <row r="2849" spans="1:15" hidden="1">
      <c r="O2849">
        <f t="shared" si="44"/>
        <v>0</v>
      </c>
    </row>
    <row r="2850" spans="1:15" hidden="1">
      <c r="H2850" s="2668" t="s">
        <v>10175</v>
      </c>
      <c r="O2850">
        <f t="shared" si="44"/>
        <v>0</v>
      </c>
    </row>
    <row r="2851" spans="1:15" hidden="1">
      <c r="A2851" s="2669" t="s">
        <v>10137</v>
      </c>
      <c r="B2851" s="2669" t="s">
        <v>5071</v>
      </c>
      <c r="C2851" s="2669" t="s">
        <v>9011</v>
      </c>
      <c r="D2851" s="2669" t="s">
        <v>5071</v>
      </c>
      <c r="E2851" s="2669" t="s">
        <v>7253</v>
      </c>
      <c r="F2851" s="2669" t="s">
        <v>10176</v>
      </c>
      <c r="G2851" s="2669" t="s">
        <v>5311</v>
      </c>
      <c r="H2851" s="2669" t="s">
        <v>5015</v>
      </c>
      <c r="I2851" s="3025">
        <v>2849.47</v>
      </c>
      <c r="J2851" s="3025">
        <v>0</v>
      </c>
      <c r="O2851">
        <f t="shared" si="44"/>
        <v>0</v>
      </c>
    </row>
    <row r="2852" spans="1:15" hidden="1">
      <c r="A2852" s="2669" t="s">
        <v>10137</v>
      </c>
      <c r="B2852" s="2669" t="s">
        <v>5071</v>
      </c>
      <c r="C2852" s="2669" t="s">
        <v>9011</v>
      </c>
      <c r="D2852" s="2669" t="s">
        <v>5071</v>
      </c>
      <c r="E2852" s="2669" t="s">
        <v>7253</v>
      </c>
      <c r="F2852" s="2669" t="s">
        <v>10176</v>
      </c>
      <c r="G2852" s="2669" t="s">
        <v>5297</v>
      </c>
      <c r="H2852" s="2669" t="s">
        <v>5075</v>
      </c>
      <c r="I2852" s="3025">
        <v>0</v>
      </c>
      <c r="J2852" s="3025">
        <v>2849.47</v>
      </c>
      <c r="O2852">
        <f t="shared" si="44"/>
        <v>0</v>
      </c>
    </row>
    <row r="2853" spans="1:15" hidden="1">
      <c r="H2853" t="s">
        <v>7250</v>
      </c>
      <c r="O2853">
        <f t="shared" si="44"/>
        <v>0</v>
      </c>
    </row>
    <row r="2854" spans="1:15" hidden="1">
      <c r="O2854">
        <f t="shared" si="44"/>
        <v>0</v>
      </c>
    </row>
    <row r="2855" spans="1:15" hidden="1">
      <c r="H2855" s="2668" t="s">
        <v>10177</v>
      </c>
      <c r="O2855">
        <f t="shared" si="44"/>
        <v>0</v>
      </c>
    </row>
    <row r="2856" spans="1:15" hidden="1">
      <c r="A2856" s="2669" t="s">
        <v>10137</v>
      </c>
      <c r="B2856" s="2669" t="s">
        <v>5071</v>
      </c>
      <c r="C2856" s="2669" t="s">
        <v>9011</v>
      </c>
      <c r="D2856" s="2669" t="s">
        <v>5071</v>
      </c>
      <c r="E2856" s="2669" t="s">
        <v>7254</v>
      </c>
      <c r="F2856" s="2669" t="s">
        <v>10178</v>
      </c>
      <c r="G2856" s="2669" t="s">
        <v>5311</v>
      </c>
      <c r="H2856" s="2669" t="s">
        <v>5015</v>
      </c>
      <c r="I2856" s="3025">
        <v>180</v>
      </c>
      <c r="J2856" s="3025">
        <v>0</v>
      </c>
      <c r="O2856">
        <f t="shared" si="44"/>
        <v>0</v>
      </c>
    </row>
    <row r="2857" spans="1:15" hidden="1">
      <c r="A2857" s="2669" t="s">
        <v>10137</v>
      </c>
      <c r="B2857" s="2669" t="s">
        <v>5071</v>
      </c>
      <c r="C2857" s="2669" t="s">
        <v>9011</v>
      </c>
      <c r="D2857" s="2669" t="s">
        <v>5071</v>
      </c>
      <c r="E2857" s="2669" t="s">
        <v>7254</v>
      </c>
      <c r="F2857" s="2669" t="s">
        <v>10178</v>
      </c>
      <c r="G2857" s="2669" t="s">
        <v>5297</v>
      </c>
      <c r="H2857" s="2669" t="s">
        <v>5075</v>
      </c>
      <c r="I2857" s="3025">
        <v>0</v>
      </c>
      <c r="J2857" s="3025">
        <v>180</v>
      </c>
      <c r="O2857">
        <f t="shared" si="44"/>
        <v>0</v>
      </c>
    </row>
    <row r="2858" spans="1:15" hidden="1">
      <c r="H2858" t="s">
        <v>7250</v>
      </c>
      <c r="O2858">
        <f t="shared" si="44"/>
        <v>0</v>
      </c>
    </row>
    <row r="2859" spans="1:15" hidden="1">
      <c r="O2859">
        <f t="shared" si="44"/>
        <v>0</v>
      </c>
    </row>
    <row r="2860" spans="1:15" hidden="1">
      <c r="H2860" s="2668" t="s">
        <v>10179</v>
      </c>
      <c r="O2860">
        <f t="shared" si="44"/>
        <v>0</v>
      </c>
    </row>
    <row r="2861" spans="1:15" hidden="1">
      <c r="A2861" s="2669" t="s">
        <v>10137</v>
      </c>
      <c r="B2861" s="2669"/>
      <c r="C2861" s="2669"/>
      <c r="D2861" s="2669" t="s">
        <v>5073</v>
      </c>
      <c r="E2861" s="2669" t="s">
        <v>7255</v>
      </c>
      <c r="F2861" s="2669" t="s">
        <v>10180</v>
      </c>
      <c r="G2861" s="2669" t="s">
        <v>5306</v>
      </c>
      <c r="H2861" s="2669" t="s">
        <v>4937</v>
      </c>
      <c r="I2861" s="3025">
        <v>9491.9500000000007</v>
      </c>
      <c r="J2861" s="3025">
        <v>0</v>
      </c>
      <c r="O2861">
        <f t="shared" si="44"/>
        <v>0</v>
      </c>
    </row>
    <row r="2862" spans="1:15" hidden="1">
      <c r="A2862" s="2669" t="s">
        <v>10137</v>
      </c>
      <c r="B2862" s="2669"/>
      <c r="C2862" s="2669"/>
      <c r="D2862" s="2669" t="s">
        <v>5073</v>
      </c>
      <c r="E2862" s="2669" t="s">
        <v>7255</v>
      </c>
      <c r="F2862" s="2669" t="s">
        <v>10180</v>
      </c>
      <c r="G2862" s="2669" t="s">
        <v>5297</v>
      </c>
      <c r="H2862" s="2669" t="s">
        <v>5075</v>
      </c>
      <c r="I2862" s="3025">
        <v>0</v>
      </c>
      <c r="J2862" s="3025">
        <v>9491.9500000000007</v>
      </c>
      <c r="O2862">
        <f t="shared" si="44"/>
        <v>0</v>
      </c>
    </row>
    <row r="2863" spans="1:15" hidden="1">
      <c r="H2863" t="s">
        <v>7256</v>
      </c>
      <c r="O2863">
        <f t="shared" si="44"/>
        <v>0</v>
      </c>
    </row>
    <row r="2864" spans="1:15" hidden="1">
      <c r="O2864">
        <f t="shared" si="44"/>
        <v>0</v>
      </c>
    </row>
    <row r="2865" spans="1:15" hidden="1">
      <c r="H2865" s="2668" t="s">
        <v>10181</v>
      </c>
      <c r="O2865">
        <f t="shared" si="44"/>
        <v>0</v>
      </c>
    </row>
    <row r="2866" spans="1:15" hidden="1">
      <c r="A2866" s="2669" t="s">
        <v>10182</v>
      </c>
      <c r="B2866" s="2669" t="s">
        <v>4415</v>
      </c>
      <c r="C2866" s="2669" t="s">
        <v>5059</v>
      </c>
      <c r="D2866" s="2669" t="s">
        <v>4415</v>
      </c>
      <c r="E2866" s="2669" t="s">
        <v>7508</v>
      </c>
      <c r="F2866" s="2669" t="s">
        <v>10183</v>
      </c>
      <c r="G2866" s="2669" t="s">
        <v>5309</v>
      </c>
      <c r="H2866" s="2669" t="s">
        <v>4947</v>
      </c>
      <c r="I2866" s="3025">
        <v>128</v>
      </c>
      <c r="J2866" s="3025">
        <v>0</v>
      </c>
      <c r="O2866">
        <f t="shared" si="44"/>
        <v>0</v>
      </c>
    </row>
    <row r="2867" spans="1:15" hidden="1">
      <c r="A2867" s="2669" t="s">
        <v>10182</v>
      </c>
      <c r="B2867" s="2669" t="s">
        <v>4415</v>
      </c>
      <c r="C2867" s="2669" t="s">
        <v>5059</v>
      </c>
      <c r="D2867" s="2669" t="s">
        <v>4415</v>
      </c>
      <c r="E2867" s="2669" t="s">
        <v>7508</v>
      </c>
      <c r="F2867" s="2669" t="s">
        <v>10183</v>
      </c>
      <c r="G2867" s="2669" t="s">
        <v>5303</v>
      </c>
      <c r="H2867" s="2669" t="s">
        <v>5063</v>
      </c>
      <c r="I2867" s="3025">
        <v>0</v>
      </c>
      <c r="J2867" s="3025">
        <v>0</v>
      </c>
      <c r="O2867">
        <f t="shared" si="44"/>
        <v>0</v>
      </c>
    </row>
    <row r="2868" spans="1:15" hidden="1">
      <c r="A2868" s="2669" t="s">
        <v>10182</v>
      </c>
      <c r="B2868" s="2669" t="s">
        <v>4415</v>
      </c>
      <c r="C2868" s="2669" t="s">
        <v>5059</v>
      </c>
      <c r="D2868" s="2669" t="s">
        <v>4415</v>
      </c>
      <c r="E2868" s="2669" t="s">
        <v>7508</v>
      </c>
      <c r="F2868" s="2669" t="s">
        <v>10183</v>
      </c>
      <c r="G2868" s="2669" t="s">
        <v>5311</v>
      </c>
      <c r="H2868" s="2669" t="s">
        <v>5064</v>
      </c>
      <c r="I2868" s="3025">
        <v>0</v>
      </c>
      <c r="J2868" s="3025">
        <v>128</v>
      </c>
      <c r="O2868">
        <f t="shared" si="44"/>
        <v>0</v>
      </c>
    </row>
    <row r="2869" spans="1:15" hidden="1">
      <c r="H2869" t="s">
        <v>7509</v>
      </c>
      <c r="O2869">
        <f t="shared" si="44"/>
        <v>0</v>
      </c>
    </row>
    <row r="2870" spans="1:15" hidden="1">
      <c r="O2870">
        <f t="shared" si="44"/>
        <v>0</v>
      </c>
    </row>
    <row r="2871" spans="1:15" hidden="1">
      <c r="H2871" s="2668" t="s">
        <v>10184</v>
      </c>
      <c r="O2871">
        <f t="shared" si="44"/>
        <v>0</v>
      </c>
    </row>
    <row r="2872" spans="1:15" hidden="1">
      <c r="A2872" s="2669" t="s">
        <v>10185</v>
      </c>
      <c r="B2872" s="2669" t="s">
        <v>4415</v>
      </c>
      <c r="C2872" s="2669" t="s">
        <v>5059</v>
      </c>
      <c r="D2872" s="2669" t="s">
        <v>4415</v>
      </c>
      <c r="E2872" s="2669" t="s">
        <v>7506</v>
      </c>
      <c r="F2872" s="2669" t="s">
        <v>10186</v>
      </c>
      <c r="G2872" s="2669" t="s">
        <v>5309</v>
      </c>
      <c r="H2872" s="2669" t="s">
        <v>4947</v>
      </c>
      <c r="I2872" s="3025">
        <v>765</v>
      </c>
      <c r="J2872" s="3025">
        <v>0</v>
      </c>
      <c r="O2872">
        <f t="shared" si="44"/>
        <v>0</v>
      </c>
    </row>
    <row r="2873" spans="1:15" hidden="1">
      <c r="A2873" s="2669" t="s">
        <v>10185</v>
      </c>
      <c r="B2873" s="2669" t="s">
        <v>4415</v>
      </c>
      <c r="C2873" s="2669" t="s">
        <v>5059</v>
      </c>
      <c r="D2873" s="2669" t="s">
        <v>4415</v>
      </c>
      <c r="E2873" s="2669" t="s">
        <v>7506</v>
      </c>
      <c r="F2873" s="2669" t="s">
        <v>10186</v>
      </c>
      <c r="G2873" s="2669" t="s">
        <v>5303</v>
      </c>
      <c r="H2873" s="2669" t="s">
        <v>5063</v>
      </c>
      <c r="I2873" s="3025">
        <v>0</v>
      </c>
      <c r="J2873" s="3025">
        <v>0</v>
      </c>
      <c r="O2873">
        <f t="shared" si="44"/>
        <v>0</v>
      </c>
    </row>
    <row r="2874" spans="1:15" hidden="1">
      <c r="A2874" s="2669" t="s">
        <v>10185</v>
      </c>
      <c r="B2874" s="2669" t="s">
        <v>4415</v>
      </c>
      <c r="C2874" s="2669" t="s">
        <v>5059</v>
      </c>
      <c r="D2874" s="2669" t="s">
        <v>4415</v>
      </c>
      <c r="E2874" s="2669" t="s">
        <v>7506</v>
      </c>
      <c r="F2874" s="2669" t="s">
        <v>10186</v>
      </c>
      <c r="G2874" s="2669" t="s">
        <v>5311</v>
      </c>
      <c r="H2874" s="2669" t="s">
        <v>5064</v>
      </c>
      <c r="I2874" s="3025">
        <v>0</v>
      </c>
      <c r="J2874" s="3025">
        <v>765</v>
      </c>
      <c r="O2874">
        <f t="shared" si="44"/>
        <v>0</v>
      </c>
    </row>
    <row r="2875" spans="1:15" hidden="1">
      <c r="H2875" t="s">
        <v>7507</v>
      </c>
      <c r="O2875">
        <f t="shared" si="44"/>
        <v>0</v>
      </c>
    </row>
    <row r="2876" spans="1:15" hidden="1">
      <c r="O2876">
        <f t="shared" si="44"/>
        <v>0</v>
      </c>
    </row>
    <row r="2877" spans="1:15" hidden="1">
      <c r="H2877" s="2668" t="s">
        <v>10187</v>
      </c>
      <c r="O2877">
        <f t="shared" si="44"/>
        <v>0</v>
      </c>
    </row>
    <row r="2878" spans="1:15" hidden="1">
      <c r="A2878" s="2669" t="s">
        <v>10188</v>
      </c>
      <c r="B2878" s="2669" t="s">
        <v>4415</v>
      </c>
      <c r="C2878" s="2669" t="s">
        <v>5059</v>
      </c>
      <c r="D2878" s="2669" t="s">
        <v>4415</v>
      </c>
      <c r="E2878" s="2669" t="s">
        <v>7790</v>
      </c>
      <c r="F2878" s="2669" t="s">
        <v>10189</v>
      </c>
      <c r="G2878" s="2669" t="s">
        <v>5332</v>
      </c>
      <c r="H2878" s="2669" t="s">
        <v>4981</v>
      </c>
      <c r="I2878" s="3025">
        <v>152</v>
      </c>
      <c r="J2878" s="3025">
        <v>0</v>
      </c>
      <c r="O2878">
        <f t="shared" si="44"/>
        <v>0</v>
      </c>
    </row>
    <row r="2879" spans="1:15" hidden="1">
      <c r="A2879" s="2669" t="s">
        <v>10188</v>
      </c>
      <c r="B2879" s="2669" t="s">
        <v>4415</v>
      </c>
      <c r="C2879" s="2669" t="s">
        <v>5059</v>
      </c>
      <c r="D2879" s="2669" t="s">
        <v>4415</v>
      </c>
      <c r="E2879" s="2669" t="s">
        <v>7790</v>
      </c>
      <c r="F2879" s="2669" t="s">
        <v>10189</v>
      </c>
      <c r="G2879" s="2669" t="s">
        <v>5303</v>
      </c>
      <c r="H2879" s="2669" t="s">
        <v>5063</v>
      </c>
      <c r="I2879" s="3025">
        <v>0</v>
      </c>
      <c r="J2879" s="3025">
        <v>0</v>
      </c>
      <c r="O2879">
        <f t="shared" si="44"/>
        <v>0</v>
      </c>
    </row>
    <row r="2880" spans="1:15" hidden="1">
      <c r="A2880" s="2669" t="s">
        <v>10188</v>
      </c>
      <c r="B2880" s="2669" t="s">
        <v>4415</v>
      </c>
      <c r="C2880" s="2669" t="s">
        <v>5059</v>
      </c>
      <c r="D2880" s="2669" t="s">
        <v>4415</v>
      </c>
      <c r="E2880" s="2669" t="s">
        <v>7790</v>
      </c>
      <c r="F2880" s="2669" t="s">
        <v>10189</v>
      </c>
      <c r="G2880" s="2669" t="s">
        <v>5311</v>
      </c>
      <c r="H2880" s="2669" t="s">
        <v>5064</v>
      </c>
      <c r="I2880" s="3025">
        <v>0</v>
      </c>
      <c r="J2880" s="3025">
        <v>152</v>
      </c>
      <c r="O2880">
        <f t="shared" si="44"/>
        <v>0</v>
      </c>
    </row>
    <row r="2881" spans="1:15" hidden="1">
      <c r="H2881" t="s">
        <v>7791</v>
      </c>
      <c r="O2881">
        <f t="shared" ref="O2881:O2944" si="45">SUMIF(E:E,E2881,N:N)</f>
        <v>0</v>
      </c>
    </row>
    <row r="2882" spans="1:15" hidden="1">
      <c r="O2882">
        <f t="shared" si="45"/>
        <v>0</v>
      </c>
    </row>
    <row r="2883" spans="1:15" hidden="1">
      <c r="H2883" s="2668" t="s">
        <v>10190</v>
      </c>
      <c r="O2883">
        <f t="shared" si="45"/>
        <v>0</v>
      </c>
    </row>
    <row r="2884" spans="1:15" hidden="1">
      <c r="A2884" s="2669" t="s">
        <v>10191</v>
      </c>
      <c r="B2884" s="2669" t="s">
        <v>4415</v>
      </c>
      <c r="C2884" s="2669" t="s">
        <v>5059</v>
      </c>
      <c r="D2884" s="2669" t="s">
        <v>4415</v>
      </c>
      <c r="E2884" s="2669" t="s">
        <v>7504</v>
      </c>
      <c r="F2884" s="2669" t="s">
        <v>10192</v>
      </c>
      <c r="G2884" s="2669" t="s">
        <v>5309</v>
      </c>
      <c r="H2884" s="2669" t="s">
        <v>4947</v>
      </c>
      <c r="I2884" s="3025">
        <v>675.5</v>
      </c>
      <c r="J2884" s="3025">
        <v>0</v>
      </c>
      <c r="O2884">
        <f t="shared" si="45"/>
        <v>0</v>
      </c>
    </row>
    <row r="2885" spans="1:15" hidden="1">
      <c r="A2885" s="2669" t="s">
        <v>10191</v>
      </c>
      <c r="B2885" s="2669" t="s">
        <v>4415</v>
      </c>
      <c r="C2885" s="2669" t="s">
        <v>5059</v>
      </c>
      <c r="D2885" s="2669" t="s">
        <v>4415</v>
      </c>
      <c r="E2885" s="2669" t="s">
        <v>7504</v>
      </c>
      <c r="F2885" s="2669" t="s">
        <v>10192</v>
      </c>
      <c r="G2885" s="2669" t="s">
        <v>5303</v>
      </c>
      <c r="H2885" s="2669" t="s">
        <v>5063</v>
      </c>
      <c r="I2885" s="3025">
        <v>0</v>
      </c>
      <c r="J2885" s="3025">
        <v>0</v>
      </c>
      <c r="O2885">
        <f t="shared" si="45"/>
        <v>0</v>
      </c>
    </row>
    <row r="2886" spans="1:15" hidden="1">
      <c r="A2886" s="2669" t="s">
        <v>10191</v>
      </c>
      <c r="B2886" s="2669" t="s">
        <v>4415</v>
      </c>
      <c r="C2886" s="2669" t="s">
        <v>5059</v>
      </c>
      <c r="D2886" s="2669" t="s">
        <v>4415</v>
      </c>
      <c r="E2886" s="2669" t="s">
        <v>7504</v>
      </c>
      <c r="F2886" s="2669" t="s">
        <v>10192</v>
      </c>
      <c r="G2886" s="2669" t="s">
        <v>5311</v>
      </c>
      <c r="H2886" s="2669" t="s">
        <v>5064</v>
      </c>
      <c r="I2886" s="3025">
        <v>0</v>
      </c>
      <c r="J2886" s="3025">
        <v>675.5</v>
      </c>
      <c r="O2886">
        <f t="shared" si="45"/>
        <v>0</v>
      </c>
    </row>
    <row r="2887" spans="1:15" hidden="1">
      <c r="H2887" t="s">
        <v>7505</v>
      </c>
      <c r="O2887">
        <f t="shared" si="45"/>
        <v>0</v>
      </c>
    </row>
    <row r="2888" spans="1:15" hidden="1">
      <c r="O2888">
        <f t="shared" si="45"/>
        <v>0</v>
      </c>
    </row>
    <row r="2889" spans="1:15" hidden="1">
      <c r="H2889" s="2668" t="s">
        <v>10193</v>
      </c>
      <c r="O2889">
        <f t="shared" si="45"/>
        <v>0</v>
      </c>
    </row>
    <row r="2890" spans="1:15" hidden="1">
      <c r="A2890" s="2669" t="s">
        <v>10194</v>
      </c>
      <c r="B2890" s="2669"/>
      <c r="C2890" s="2669"/>
      <c r="D2890" s="2669" t="s">
        <v>5073</v>
      </c>
      <c r="E2890" s="2669" t="s">
        <v>7247</v>
      </c>
      <c r="F2890" s="2669" t="s">
        <v>10195</v>
      </c>
      <c r="G2890" s="2669" t="s">
        <v>5300</v>
      </c>
      <c r="H2890" s="2669" t="s">
        <v>264</v>
      </c>
      <c r="I2890" s="3025">
        <v>334</v>
      </c>
      <c r="J2890" s="3025">
        <v>0</v>
      </c>
      <c r="O2890">
        <f t="shared" si="45"/>
        <v>0</v>
      </c>
    </row>
    <row r="2891" spans="1:15" hidden="1">
      <c r="A2891" s="2669" t="s">
        <v>10194</v>
      </c>
      <c r="B2891" s="2669"/>
      <c r="C2891" s="2669"/>
      <c r="D2891" s="2669" t="s">
        <v>5073</v>
      </c>
      <c r="E2891" s="2669" t="s">
        <v>7247</v>
      </c>
      <c r="F2891" s="2669" t="s">
        <v>10195</v>
      </c>
      <c r="G2891" s="2669" t="s">
        <v>5297</v>
      </c>
      <c r="H2891" s="2669" t="s">
        <v>5075</v>
      </c>
      <c r="I2891" s="3025">
        <v>0</v>
      </c>
      <c r="J2891" s="3025">
        <v>334</v>
      </c>
      <c r="O2891">
        <f t="shared" si="45"/>
        <v>0</v>
      </c>
    </row>
    <row r="2892" spans="1:15" hidden="1">
      <c r="H2892" t="s">
        <v>7248</v>
      </c>
      <c r="O2892">
        <f t="shared" si="45"/>
        <v>0</v>
      </c>
    </row>
    <row r="2893" spans="1:15" hidden="1">
      <c r="O2893">
        <f t="shared" si="45"/>
        <v>0</v>
      </c>
    </row>
    <row r="2894" spans="1:15" hidden="1">
      <c r="H2894" s="2668" t="s">
        <v>10196</v>
      </c>
      <c r="O2894">
        <f t="shared" si="45"/>
        <v>0</v>
      </c>
    </row>
    <row r="2895" spans="1:15" hidden="1">
      <c r="A2895" s="2669" t="s">
        <v>10197</v>
      </c>
      <c r="B2895" s="2669" t="s">
        <v>4415</v>
      </c>
      <c r="C2895" s="2669" t="s">
        <v>5059</v>
      </c>
      <c r="D2895" s="2669" t="s">
        <v>4415</v>
      </c>
      <c r="E2895" s="2669" t="s">
        <v>7502</v>
      </c>
      <c r="F2895" s="2669" t="s">
        <v>10198</v>
      </c>
      <c r="G2895" s="2669" t="s">
        <v>5309</v>
      </c>
      <c r="H2895" s="2669" t="s">
        <v>4947</v>
      </c>
      <c r="I2895" s="3025">
        <v>650</v>
      </c>
      <c r="J2895" s="3025">
        <v>0</v>
      </c>
      <c r="O2895">
        <f t="shared" si="45"/>
        <v>0</v>
      </c>
    </row>
    <row r="2896" spans="1:15" hidden="1">
      <c r="A2896" s="2669" t="s">
        <v>10197</v>
      </c>
      <c r="B2896" s="2669" t="s">
        <v>4415</v>
      </c>
      <c r="C2896" s="2669" t="s">
        <v>5059</v>
      </c>
      <c r="D2896" s="2669" t="s">
        <v>4415</v>
      </c>
      <c r="E2896" s="2669" t="s">
        <v>7502</v>
      </c>
      <c r="F2896" s="2669" t="s">
        <v>10198</v>
      </c>
      <c r="G2896" s="2669" t="s">
        <v>5303</v>
      </c>
      <c r="H2896" s="2669" t="s">
        <v>5063</v>
      </c>
      <c r="I2896" s="3025">
        <v>0</v>
      </c>
      <c r="J2896" s="3025">
        <v>0</v>
      </c>
      <c r="O2896">
        <f t="shared" si="45"/>
        <v>0</v>
      </c>
    </row>
    <row r="2897" spans="1:15" hidden="1">
      <c r="A2897" s="2669" t="s">
        <v>10197</v>
      </c>
      <c r="B2897" s="2669" t="s">
        <v>4415</v>
      </c>
      <c r="C2897" s="2669" t="s">
        <v>5059</v>
      </c>
      <c r="D2897" s="2669" t="s">
        <v>4415</v>
      </c>
      <c r="E2897" s="2669" t="s">
        <v>7502</v>
      </c>
      <c r="F2897" s="2669" t="s">
        <v>10198</v>
      </c>
      <c r="G2897" s="2669" t="s">
        <v>5311</v>
      </c>
      <c r="H2897" s="2669" t="s">
        <v>5064</v>
      </c>
      <c r="I2897" s="3025">
        <v>0</v>
      </c>
      <c r="J2897" s="3025">
        <v>650</v>
      </c>
      <c r="O2897">
        <f t="shared" si="45"/>
        <v>0</v>
      </c>
    </row>
    <row r="2898" spans="1:15" hidden="1">
      <c r="H2898" t="s">
        <v>7503</v>
      </c>
      <c r="O2898">
        <f t="shared" si="45"/>
        <v>0</v>
      </c>
    </row>
    <row r="2899" spans="1:15" hidden="1">
      <c r="O2899">
        <f t="shared" si="45"/>
        <v>0</v>
      </c>
    </row>
    <row r="2900" spans="1:15" hidden="1">
      <c r="H2900" s="2668" t="s">
        <v>10199</v>
      </c>
      <c r="O2900">
        <f t="shared" si="45"/>
        <v>0</v>
      </c>
    </row>
    <row r="2901" spans="1:15" hidden="1">
      <c r="A2901" s="2669" t="s">
        <v>10200</v>
      </c>
      <c r="B2901" s="2669" t="s">
        <v>4415</v>
      </c>
      <c r="C2901" s="2669" t="s">
        <v>5059</v>
      </c>
      <c r="D2901" s="2669" t="s">
        <v>4415</v>
      </c>
      <c r="E2901" s="2669" t="s">
        <v>7500</v>
      </c>
      <c r="F2901" s="2669" t="s">
        <v>10201</v>
      </c>
      <c r="G2901" s="2669" t="s">
        <v>5309</v>
      </c>
      <c r="H2901" s="2669" t="s">
        <v>4947</v>
      </c>
      <c r="I2901" s="3025">
        <v>996.95</v>
      </c>
      <c r="J2901" s="3025">
        <v>0</v>
      </c>
      <c r="O2901">
        <f t="shared" si="45"/>
        <v>0</v>
      </c>
    </row>
    <row r="2902" spans="1:15" hidden="1">
      <c r="A2902" s="2669" t="s">
        <v>10200</v>
      </c>
      <c r="B2902" s="2669" t="s">
        <v>4415</v>
      </c>
      <c r="C2902" s="2669" t="s">
        <v>5059</v>
      </c>
      <c r="D2902" s="2669" t="s">
        <v>4415</v>
      </c>
      <c r="E2902" s="2669" t="s">
        <v>7500</v>
      </c>
      <c r="F2902" s="2669" t="s">
        <v>10201</v>
      </c>
      <c r="G2902" s="2669" t="s">
        <v>5303</v>
      </c>
      <c r="H2902" s="2669" t="s">
        <v>5063</v>
      </c>
      <c r="I2902" s="3025">
        <v>0</v>
      </c>
      <c r="J2902" s="3025">
        <v>0</v>
      </c>
      <c r="O2902">
        <f t="shared" si="45"/>
        <v>0</v>
      </c>
    </row>
    <row r="2903" spans="1:15" hidden="1">
      <c r="A2903" s="2669" t="s">
        <v>10200</v>
      </c>
      <c r="B2903" s="2669" t="s">
        <v>4415</v>
      </c>
      <c r="C2903" s="2669" t="s">
        <v>5059</v>
      </c>
      <c r="D2903" s="2669" t="s">
        <v>4415</v>
      </c>
      <c r="E2903" s="2669" t="s">
        <v>7500</v>
      </c>
      <c r="F2903" s="2669" t="s">
        <v>10201</v>
      </c>
      <c r="G2903" s="2669" t="s">
        <v>5311</v>
      </c>
      <c r="H2903" s="2669" t="s">
        <v>5064</v>
      </c>
      <c r="I2903" s="3025">
        <v>0</v>
      </c>
      <c r="J2903" s="3025">
        <v>996.95</v>
      </c>
      <c r="O2903">
        <f t="shared" si="45"/>
        <v>0</v>
      </c>
    </row>
    <row r="2904" spans="1:15" hidden="1">
      <c r="H2904" t="s">
        <v>7501</v>
      </c>
      <c r="O2904">
        <f t="shared" si="45"/>
        <v>0</v>
      </c>
    </row>
    <row r="2905" spans="1:15" hidden="1">
      <c r="O2905">
        <f t="shared" si="45"/>
        <v>0</v>
      </c>
    </row>
    <row r="2906" spans="1:15" hidden="1">
      <c r="H2906" s="2668" t="s">
        <v>10202</v>
      </c>
      <c r="O2906">
        <f t="shared" si="45"/>
        <v>0</v>
      </c>
    </row>
    <row r="2907" spans="1:15" hidden="1">
      <c r="A2907" s="2669" t="s">
        <v>10200</v>
      </c>
      <c r="B2907" s="2669" t="s">
        <v>4415</v>
      </c>
      <c r="C2907" s="2669" t="s">
        <v>5059</v>
      </c>
      <c r="D2907" s="2669" t="s">
        <v>4415</v>
      </c>
      <c r="E2907" s="2669" t="s">
        <v>7758</v>
      </c>
      <c r="F2907" s="2669" t="s">
        <v>10203</v>
      </c>
      <c r="G2907" s="2669" t="s">
        <v>5308</v>
      </c>
      <c r="H2907" s="2669" t="s">
        <v>4921</v>
      </c>
      <c r="I2907" s="3025">
        <v>12.86</v>
      </c>
      <c r="J2907" s="3025">
        <v>0</v>
      </c>
      <c r="O2907">
        <f t="shared" si="45"/>
        <v>0</v>
      </c>
    </row>
    <row r="2908" spans="1:15" hidden="1">
      <c r="A2908" s="2669" t="s">
        <v>10200</v>
      </c>
      <c r="B2908" s="2669" t="s">
        <v>4415</v>
      </c>
      <c r="C2908" s="2669" t="s">
        <v>5059</v>
      </c>
      <c r="D2908" s="2669" t="s">
        <v>4415</v>
      </c>
      <c r="E2908" s="2669" t="s">
        <v>7758</v>
      </c>
      <c r="F2908" s="2669" t="s">
        <v>10203</v>
      </c>
      <c r="G2908" s="2669" t="s">
        <v>5325</v>
      </c>
      <c r="H2908" s="2669" t="s">
        <v>4979</v>
      </c>
      <c r="I2908" s="3025">
        <v>107.14</v>
      </c>
      <c r="J2908" s="3025">
        <v>0</v>
      </c>
      <c r="O2908">
        <f t="shared" si="45"/>
        <v>0</v>
      </c>
    </row>
    <row r="2909" spans="1:15" hidden="1">
      <c r="A2909" s="2669" t="s">
        <v>10200</v>
      </c>
      <c r="B2909" s="2669" t="s">
        <v>4415</v>
      </c>
      <c r="C2909" s="2669" t="s">
        <v>5059</v>
      </c>
      <c r="D2909" s="2669" t="s">
        <v>4415</v>
      </c>
      <c r="E2909" s="2669" t="s">
        <v>7758</v>
      </c>
      <c r="F2909" s="2669" t="s">
        <v>10203</v>
      </c>
      <c r="G2909" s="2669" t="s">
        <v>5303</v>
      </c>
      <c r="H2909" s="2669" t="s">
        <v>5063</v>
      </c>
      <c r="I2909" s="3025">
        <v>0</v>
      </c>
      <c r="J2909" s="3025">
        <v>0</v>
      </c>
      <c r="O2909">
        <f t="shared" si="45"/>
        <v>0</v>
      </c>
    </row>
    <row r="2910" spans="1:15" hidden="1">
      <c r="A2910" s="2669" t="s">
        <v>10200</v>
      </c>
      <c r="B2910" s="2669" t="s">
        <v>4415</v>
      </c>
      <c r="C2910" s="2669" t="s">
        <v>5059</v>
      </c>
      <c r="D2910" s="2669" t="s">
        <v>4415</v>
      </c>
      <c r="E2910" s="2669" t="s">
        <v>7758</v>
      </c>
      <c r="F2910" s="2669" t="s">
        <v>10203</v>
      </c>
      <c r="G2910" s="2669" t="s">
        <v>5311</v>
      </c>
      <c r="H2910" s="2669" t="s">
        <v>5064</v>
      </c>
      <c r="I2910" s="3025">
        <v>0</v>
      </c>
      <c r="J2910" s="3025">
        <v>120</v>
      </c>
      <c r="O2910">
        <f t="shared" si="45"/>
        <v>0</v>
      </c>
    </row>
    <row r="2911" spans="1:15" hidden="1">
      <c r="H2911" t="s">
        <v>7759</v>
      </c>
      <c r="O2911">
        <f t="shared" si="45"/>
        <v>0</v>
      </c>
    </row>
    <row r="2912" spans="1:15" hidden="1">
      <c r="O2912">
        <f t="shared" si="45"/>
        <v>0</v>
      </c>
    </row>
    <row r="2913" spans="1:15" hidden="1">
      <c r="H2913" s="2668" t="s">
        <v>10204</v>
      </c>
      <c r="O2913">
        <f t="shared" si="45"/>
        <v>0</v>
      </c>
    </row>
    <row r="2914" spans="1:15" hidden="1">
      <c r="O2914">
        <f t="shared" si="45"/>
        <v>0</v>
      </c>
    </row>
    <row r="2915" spans="1:15" hidden="1">
      <c r="O2915">
        <f t="shared" si="45"/>
        <v>0</v>
      </c>
    </row>
    <row r="2916" spans="1:15" hidden="1">
      <c r="H2916" s="2668" t="s">
        <v>10205</v>
      </c>
      <c r="O2916">
        <f t="shared" si="45"/>
        <v>0</v>
      </c>
    </row>
    <row r="2917" spans="1:15" hidden="1">
      <c r="A2917" s="2669" t="s">
        <v>10206</v>
      </c>
      <c r="B2917" s="2669" t="s">
        <v>5169</v>
      </c>
      <c r="C2917" s="2669" t="s">
        <v>5298</v>
      </c>
      <c r="D2917" s="2669" t="s">
        <v>5299</v>
      </c>
      <c r="E2917" s="3020" t="s">
        <v>8880</v>
      </c>
      <c r="F2917" s="3020" t="s">
        <v>10207</v>
      </c>
      <c r="G2917" s="3020" t="s">
        <v>8992</v>
      </c>
      <c r="H2917" s="3020" t="s">
        <v>8993</v>
      </c>
      <c r="I2917" s="3025">
        <v>415.39</v>
      </c>
      <c r="J2917" s="3025">
        <v>0</v>
      </c>
      <c r="O2917">
        <f t="shared" si="45"/>
        <v>0</v>
      </c>
    </row>
    <row r="2918" spans="1:15" hidden="1">
      <c r="A2918" s="2669" t="s">
        <v>10206</v>
      </c>
      <c r="B2918" s="2669" t="s">
        <v>5169</v>
      </c>
      <c r="C2918" s="2669" t="s">
        <v>5298</v>
      </c>
      <c r="D2918" s="2669" t="s">
        <v>5299</v>
      </c>
      <c r="E2918" s="2669" t="s">
        <v>8880</v>
      </c>
      <c r="F2918" s="2669" t="s">
        <v>10207</v>
      </c>
      <c r="G2918" s="2669" t="s">
        <v>8784</v>
      </c>
      <c r="H2918" s="2669" t="s">
        <v>9036</v>
      </c>
      <c r="I2918" s="3025">
        <v>0</v>
      </c>
      <c r="J2918" s="3025">
        <v>415.39</v>
      </c>
      <c r="O2918">
        <f t="shared" si="45"/>
        <v>0</v>
      </c>
    </row>
    <row r="2919" spans="1:15" hidden="1">
      <c r="H2919" t="s">
        <v>8881</v>
      </c>
      <c r="O2919">
        <f t="shared" si="45"/>
        <v>0</v>
      </c>
    </row>
    <row r="2920" spans="1:15" hidden="1">
      <c r="O2920">
        <f t="shared" si="45"/>
        <v>0</v>
      </c>
    </row>
    <row r="2921" spans="1:15" hidden="1">
      <c r="H2921" s="2668" t="s">
        <v>10208</v>
      </c>
      <c r="O2921">
        <f t="shared" si="45"/>
        <v>0</v>
      </c>
    </row>
    <row r="2922" spans="1:15" hidden="1">
      <c r="A2922" s="2669" t="s">
        <v>10206</v>
      </c>
      <c r="B2922" s="2669" t="s">
        <v>5169</v>
      </c>
      <c r="C2922" s="2669" t="s">
        <v>5298</v>
      </c>
      <c r="D2922" s="2669" t="s">
        <v>5299</v>
      </c>
      <c r="E2922" s="3020" t="s">
        <v>8882</v>
      </c>
      <c r="F2922" s="3020" t="s">
        <v>10209</v>
      </c>
      <c r="G2922" s="3020" t="s">
        <v>8992</v>
      </c>
      <c r="H2922" s="3020" t="s">
        <v>8993</v>
      </c>
      <c r="I2922" s="3025">
        <v>415.39</v>
      </c>
      <c r="J2922" s="3025">
        <v>0</v>
      </c>
      <c r="O2922">
        <f t="shared" si="45"/>
        <v>0</v>
      </c>
    </row>
    <row r="2923" spans="1:15" hidden="1">
      <c r="A2923" s="2669" t="s">
        <v>10206</v>
      </c>
      <c r="B2923" s="2669" t="s">
        <v>5169</v>
      </c>
      <c r="C2923" s="2669" t="s">
        <v>5298</v>
      </c>
      <c r="D2923" s="2669" t="s">
        <v>5299</v>
      </c>
      <c r="E2923" s="2669" t="s">
        <v>8882</v>
      </c>
      <c r="F2923" s="2669" t="s">
        <v>10209</v>
      </c>
      <c r="G2923" s="2669" t="s">
        <v>8784</v>
      </c>
      <c r="H2923" s="2669" t="s">
        <v>9036</v>
      </c>
      <c r="I2923" s="3025">
        <v>0</v>
      </c>
      <c r="J2923" s="3025">
        <v>415.39</v>
      </c>
      <c r="O2923">
        <f t="shared" si="45"/>
        <v>0</v>
      </c>
    </row>
    <row r="2924" spans="1:15" hidden="1">
      <c r="H2924" t="s">
        <v>8883</v>
      </c>
      <c r="O2924">
        <f t="shared" si="45"/>
        <v>0</v>
      </c>
    </row>
    <row r="2925" spans="1:15" hidden="1">
      <c r="O2925">
        <f t="shared" si="45"/>
        <v>0</v>
      </c>
    </row>
    <row r="2926" spans="1:15" hidden="1">
      <c r="H2926" s="2668" t="s">
        <v>10210</v>
      </c>
      <c r="O2926">
        <f t="shared" si="45"/>
        <v>0</v>
      </c>
    </row>
    <row r="2927" spans="1:15" hidden="1">
      <c r="A2927" s="2669" t="s">
        <v>10206</v>
      </c>
      <c r="B2927" s="2669" t="s">
        <v>5169</v>
      </c>
      <c r="C2927" s="2669" t="s">
        <v>5298</v>
      </c>
      <c r="D2927" s="2669" t="s">
        <v>5299</v>
      </c>
      <c r="E2927" s="3020" t="s">
        <v>8884</v>
      </c>
      <c r="F2927" s="3020" t="s">
        <v>10211</v>
      </c>
      <c r="G2927" s="3020" t="s">
        <v>8994</v>
      </c>
      <c r="H2927" s="3020" t="s">
        <v>8995</v>
      </c>
      <c r="I2927" s="3025">
        <v>161.54</v>
      </c>
      <c r="J2927" s="3025">
        <v>0</v>
      </c>
      <c r="O2927">
        <f t="shared" si="45"/>
        <v>0</v>
      </c>
    </row>
    <row r="2928" spans="1:15" hidden="1">
      <c r="A2928" s="2669" t="s">
        <v>10206</v>
      </c>
      <c r="B2928" s="2669" t="s">
        <v>5169</v>
      </c>
      <c r="C2928" s="2669" t="s">
        <v>5298</v>
      </c>
      <c r="D2928" s="2669" t="s">
        <v>5299</v>
      </c>
      <c r="E2928" s="2669" t="s">
        <v>8884</v>
      </c>
      <c r="F2928" s="2669" t="s">
        <v>10211</v>
      </c>
      <c r="G2928" s="2669" t="s">
        <v>8784</v>
      </c>
      <c r="H2928" s="2669" t="s">
        <v>9036</v>
      </c>
      <c r="I2928" s="3025">
        <v>0</v>
      </c>
      <c r="J2928" s="3025">
        <v>161.54</v>
      </c>
      <c r="O2928">
        <f t="shared" si="45"/>
        <v>0</v>
      </c>
    </row>
    <row r="2929" spans="1:15" hidden="1">
      <c r="H2929" t="s">
        <v>8885</v>
      </c>
      <c r="O2929">
        <f t="shared" si="45"/>
        <v>0</v>
      </c>
    </row>
    <row r="2930" spans="1:15" hidden="1">
      <c r="O2930">
        <f t="shared" si="45"/>
        <v>0</v>
      </c>
    </row>
    <row r="2931" spans="1:15" hidden="1">
      <c r="H2931" s="2668" t="s">
        <v>10212</v>
      </c>
      <c r="O2931">
        <f t="shared" si="45"/>
        <v>0</v>
      </c>
    </row>
    <row r="2932" spans="1:15" hidden="1">
      <c r="A2932" s="2669" t="s">
        <v>10206</v>
      </c>
      <c r="B2932" s="2669" t="s">
        <v>5169</v>
      </c>
      <c r="C2932" s="2669" t="s">
        <v>5298</v>
      </c>
      <c r="D2932" s="2669" t="s">
        <v>5299</v>
      </c>
      <c r="E2932" s="2669" t="s">
        <v>8464</v>
      </c>
      <c r="F2932" s="2669" t="s">
        <v>10213</v>
      </c>
      <c r="G2932" s="2669" t="s">
        <v>8404</v>
      </c>
      <c r="H2932" s="2669" t="s">
        <v>8405</v>
      </c>
      <c r="I2932" s="3025">
        <v>388.62</v>
      </c>
      <c r="J2932" s="3025">
        <v>0</v>
      </c>
      <c r="O2932">
        <f t="shared" si="45"/>
        <v>1</v>
      </c>
    </row>
    <row r="2933" spans="1:15" hidden="1">
      <c r="A2933" s="2669" t="s">
        <v>10206</v>
      </c>
      <c r="B2933" s="2669" t="s">
        <v>5169</v>
      </c>
      <c r="C2933" s="2669" t="s">
        <v>5298</v>
      </c>
      <c r="D2933" s="2669" t="s">
        <v>5299</v>
      </c>
      <c r="E2933" s="2669" t="s">
        <v>8464</v>
      </c>
      <c r="F2933" s="2669" t="s">
        <v>10213</v>
      </c>
      <c r="G2933" s="2669" t="s">
        <v>8980</v>
      </c>
      <c r="H2933" s="2669" t="s">
        <v>9055</v>
      </c>
      <c r="I2933" s="3025">
        <v>0</v>
      </c>
      <c r="J2933" s="3025">
        <v>388.62</v>
      </c>
      <c r="N2933" s="1460">
        <v>1</v>
      </c>
      <c r="O2933">
        <f t="shared" si="45"/>
        <v>1</v>
      </c>
    </row>
    <row r="2934" spans="1:15" hidden="1">
      <c r="H2934" t="s">
        <v>8465</v>
      </c>
      <c r="O2934">
        <f t="shared" si="45"/>
        <v>0</v>
      </c>
    </row>
    <row r="2935" spans="1:15" hidden="1">
      <c r="O2935">
        <f t="shared" si="45"/>
        <v>0</v>
      </c>
    </row>
    <row r="2936" spans="1:15" hidden="1">
      <c r="H2936" s="2668" t="s">
        <v>10214</v>
      </c>
      <c r="O2936">
        <f t="shared" si="45"/>
        <v>0</v>
      </c>
    </row>
    <row r="2937" spans="1:15" hidden="1">
      <c r="A2937" s="2669" t="s">
        <v>10206</v>
      </c>
      <c r="B2937" s="2669" t="s">
        <v>5169</v>
      </c>
      <c r="C2937" s="2669" t="s">
        <v>5298</v>
      </c>
      <c r="D2937" s="2669" t="s">
        <v>5299</v>
      </c>
      <c r="E2937" s="2669" t="s">
        <v>8466</v>
      </c>
      <c r="F2937" s="2669" t="s">
        <v>10215</v>
      </c>
      <c r="G2937" s="2669" t="s">
        <v>8404</v>
      </c>
      <c r="H2937" s="2669" t="s">
        <v>8405</v>
      </c>
      <c r="I2937" s="3025">
        <v>388.62</v>
      </c>
      <c r="J2937" s="3025">
        <v>0</v>
      </c>
      <c r="O2937">
        <f t="shared" si="45"/>
        <v>1</v>
      </c>
    </row>
    <row r="2938" spans="1:15" hidden="1">
      <c r="A2938" s="2669" t="s">
        <v>10206</v>
      </c>
      <c r="B2938" s="2669" t="s">
        <v>5169</v>
      </c>
      <c r="C2938" s="2669" t="s">
        <v>5298</v>
      </c>
      <c r="D2938" s="2669" t="s">
        <v>5299</v>
      </c>
      <c r="E2938" s="2669" t="s">
        <v>8466</v>
      </c>
      <c r="F2938" s="2669" t="s">
        <v>10215</v>
      </c>
      <c r="G2938" s="2669" t="s">
        <v>8980</v>
      </c>
      <c r="H2938" s="2669" t="s">
        <v>9055</v>
      </c>
      <c r="I2938" s="3025">
        <v>0</v>
      </c>
      <c r="J2938" s="3025">
        <v>388.62</v>
      </c>
      <c r="N2938" s="1460">
        <v>1</v>
      </c>
      <c r="O2938">
        <f t="shared" si="45"/>
        <v>1</v>
      </c>
    </row>
    <row r="2939" spans="1:15" hidden="1">
      <c r="H2939" t="s">
        <v>8467</v>
      </c>
      <c r="O2939">
        <f t="shared" si="45"/>
        <v>0</v>
      </c>
    </row>
    <row r="2940" spans="1:15" hidden="1">
      <c r="O2940">
        <f t="shared" si="45"/>
        <v>0</v>
      </c>
    </row>
    <row r="2941" spans="1:15" hidden="1">
      <c r="H2941" s="2668" t="s">
        <v>10216</v>
      </c>
      <c r="O2941">
        <f t="shared" si="45"/>
        <v>0</v>
      </c>
    </row>
    <row r="2942" spans="1:15" hidden="1">
      <c r="A2942" s="2669" t="s">
        <v>10206</v>
      </c>
      <c r="B2942" s="2669" t="s">
        <v>5071</v>
      </c>
      <c r="C2942" s="2669" t="s">
        <v>9011</v>
      </c>
      <c r="D2942" s="2669" t="s">
        <v>5071</v>
      </c>
      <c r="E2942" s="2669" t="s">
        <v>7238</v>
      </c>
      <c r="F2942" s="2669" t="s">
        <v>10217</v>
      </c>
      <c r="G2942" s="2669" t="s">
        <v>5311</v>
      </c>
      <c r="H2942" s="2669" t="s">
        <v>5015</v>
      </c>
      <c r="I2942" s="3025">
        <v>120</v>
      </c>
      <c r="J2942" s="3025">
        <v>0</v>
      </c>
      <c r="O2942">
        <f t="shared" si="45"/>
        <v>0</v>
      </c>
    </row>
    <row r="2943" spans="1:15" hidden="1">
      <c r="A2943" s="2669" t="s">
        <v>10206</v>
      </c>
      <c r="B2943" s="2669" t="s">
        <v>5071</v>
      </c>
      <c r="C2943" s="2669" t="s">
        <v>9011</v>
      </c>
      <c r="D2943" s="2669" t="s">
        <v>5071</v>
      </c>
      <c r="E2943" s="2669" t="s">
        <v>7238</v>
      </c>
      <c r="F2943" s="2669" t="s">
        <v>10217</v>
      </c>
      <c r="G2943" s="2669" t="s">
        <v>5297</v>
      </c>
      <c r="H2943" s="2669" t="s">
        <v>5075</v>
      </c>
      <c r="I2943" s="3025">
        <v>0</v>
      </c>
      <c r="J2943" s="3025">
        <v>120</v>
      </c>
      <c r="O2943">
        <f t="shared" si="45"/>
        <v>0</v>
      </c>
    </row>
    <row r="2944" spans="1:15" hidden="1">
      <c r="H2944" t="s">
        <v>7239</v>
      </c>
      <c r="O2944">
        <f t="shared" si="45"/>
        <v>0</v>
      </c>
    </row>
    <row r="2945" spans="1:15" hidden="1">
      <c r="O2945">
        <f t="shared" ref="O2945:O3008" si="46">SUMIF(E:E,E2945,N:N)</f>
        <v>0</v>
      </c>
    </row>
    <row r="2946" spans="1:15" hidden="1">
      <c r="H2946" s="2668" t="s">
        <v>10218</v>
      </c>
      <c r="O2946">
        <f t="shared" si="46"/>
        <v>0</v>
      </c>
    </row>
    <row r="2947" spans="1:15" hidden="1">
      <c r="A2947" s="2669" t="s">
        <v>10206</v>
      </c>
      <c r="B2947" s="2669" t="s">
        <v>5071</v>
      </c>
      <c r="C2947" s="2669" t="s">
        <v>9011</v>
      </c>
      <c r="D2947" s="2669" t="s">
        <v>5071</v>
      </c>
      <c r="E2947" s="2669" t="s">
        <v>7240</v>
      </c>
      <c r="F2947" s="2669" t="s">
        <v>10219</v>
      </c>
      <c r="G2947" s="2669" t="s">
        <v>5311</v>
      </c>
      <c r="H2947" s="2669" t="s">
        <v>5015</v>
      </c>
      <c r="I2947" s="3025">
        <v>56</v>
      </c>
      <c r="J2947" s="3025">
        <v>0</v>
      </c>
      <c r="O2947">
        <f t="shared" si="46"/>
        <v>0</v>
      </c>
    </row>
    <row r="2948" spans="1:15" hidden="1">
      <c r="A2948" s="2669" t="s">
        <v>10206</v>
      </c>
      <c r="B2948" s="2669" t="s">
        <v>5071</v>
      </c>
      <c r="C2948" s="2669" t="s">
        <v>9011</v>
      </c>
      <c r="D2948" s="2669" t="s">
        <v>5071</v>
      </c>
      <c r="E2948" s="2669" t="s">
        <v>7240</v>
      </c>
      <c r="F2948" s="2669" t="s">
        <v>10219</v>
      </c>
      <c r="G2948" s="2669" t="s">
        <v>5297</v>
      </c>
      <c r="H2948" s="2669" t="s">
        <v>5075</v>
      </c>
      <c r="I2948" s="3025">
        <v>0</v>
      </c>
      <c r="J2948" s="3025">
        <v>56</v>
      </c>
      <c r="O2948">
        <f t="shared" si="46"/>
        <v>0</v>
      </c>
    </row>
    <row r="2949" spans="1:15" hidden="1">
      <c r="H2949" t="s">
        <v>7239</v>
      </c>
      <c r="O2949">
        <f t="shared" si="46"/>
        <v>0</v>
      </c>
    </row>
    <row r="2950" spans="1:15" hidden="1">
      <c r="O2950">
        <f t="shared" si="46"/>
        <v>0</v>
      </c>
    </row>
    <row r="2951" spans="1:15" hidden="1">
      <c r="H2951" s="2668" t="s">
        <v>10220</v>
      </c>
      <c r="O2951">
        <f t="shared" si="46"/>
        <v>0</v>
      </c>
    </row>
    <row r="2952" spans="1:15" hidden="1">
      <c r="A2952" s="2669" t="s">
        <v>10206</v>
      </c>
      <c r="B2952" s="2669"/>
      <c r="C2952" s="2669"/>
      <c r="D2952" s="2669" t="s">
        <v>5073</v>
      </c>
      <c r="E2952" s="2669" t="s">
        <v>7241</v>
      </c>
      <c r="F2952" s="2669" t="s">
        <v>10221</v>
      </c>
      <c r="G2952" s="2669" t="s">
        <v>5306</v>
      </c>
      <c r="H2952" s="2669" t="s">
        <v>4937</v>
      </c>
      <c r="I2952" s="3025">
        <v>9106.65</v>
      </c>
      <c r="J2952" s="3025">
        <v>0</v>
      </c>
      <c r="O2952">
        <f t="shared" si="46"/>
        <v>0</v>
      </c>
    </row>
    <row r="2953" spans="1:15" hidden="1">
      <c r="A2953" s="2669" t="s">
        <v>10206</v>
      </c>
      <c r="B2953" s="2669"/>
      <c r="C2953" s="2669"/>
      <c r="D2953" s="2669" t="s">
        <v>5073</v>
      </c>
      <c r="E2953" s="2669" t="s">
        <v>7241</v>
      </c>
      <c r="F2953" s="2669" t="s">
        <v>10221</v>
      </c>
      <c r="G2953" s="2669" t="s">
        <v>5297</v>
      </c>
      <c r="H2953" s="2669" t="s">
        <v>5075</v>
      </c>
      <c r="I2953" s="3025">
        <v>0</v>
      </c>
      <c r="J2953" s="3025">
        <v>9106.65</v>
      </c>
      <c r="O2953">
        <f t="shared" si="46"/>
        <v>0</v>
      </c>
    </row>
    <row r="2954" spans="1:15" hidden="1">
      <c r="H2954" t="s">
        <v>7242</v>
      </c>
      <c r="O2954">
        <f t="shared" si="46"/>
        <v>0</v>
      </c>
    </row>
    <row r="2955" spans="1:15" hidden="1">
      <c r="O2955">
        <f t="shared" si="46"/>
        <v>0</v>
      </c>
    </row>
    <row r="2956" spans="1:15" hidden="1">
      <c r="H2956" s="2668" t="s">
        <v>10222</v>
      </c>
      <c r="O2956">
        <f t="shared" si="46"/>
        <v>0</v>
      </c>
    </row>
    <row r="2957" spans="1:15" hidden="1">
      <c r="A2957" s="2669" t="s">
        <v>10206</v>
      </c>
      <c r="B2957" s="2669"/>
      <c r="C2957" s="2669"/>
      <c r="D2957" s="2669" t="s">
        <v>5073</v>
      </c>
      <c r="E2957" s="2669" t="s">
        <v>7243</v>
      </c>
      <c r="F2957" s="2669" t="s">
        <v>10223</v>
      </c>
      <c r="G2957" s="2669" t="s">
        <v>5300</v>
      </c>
      <c r="H2957" s="2669" t="s">
        <v>264</v>
      </c>
      <c r="I2957" s="3025">
        <v>1600</v>
      </c>
      <c r="J2957" s="3025">
        <v>0</v>
      </c>
      <c r="O2957">
        <f t="shared" si="46"/>
        <v>0</v>
      </c>
    </row>
    <row r="2958" spans="1:15" hidden="1">
      <c r="A2958" s="2669" t="s">
        <v>10206</v>
      </c>
      <c r="B2958" s="2669"/>
      <c r="C2958" s="2669"/>
      <c r="D2958" s="2669" t="s">
        <v>5073</v>
      </c>
      <c r="E2958" s="2669" t="s">
        <v>7243</v>
      </c>
      <c r="F2958" s="2669" t="s">
        <v>10223</v>
      </c>
      <c r="G2958" s="2669" t="s">
        <v>5297</v>
      </c>
      <c r="H2958" s="2669" t="s">
        <v>5075</v>
      </c>
      <c r="I2958" s="3025">
        <v>0</v>
      </c>
      <c r="J2958" s="3025">
        <v>1600</v>
      </c>
      <c r="O2958">
        <f t="shared" si="46"/>
        <v>0</v>
      </c>
    </row>
    <row r="2959" spans="1:15" hidden="1">
      <c r="H2959" t="s">
        <v>7244</v>
      </c>
      <c r="O2959">
        <f t="shared" si="46"/>
        <v>0</v>
      </c>
    </row>
    <row r="2960" spans="1:15" hidden="1">
      <c r="O2960">
        <f t="shared" si="46"/>
        <v>0</v>
      </c>
    </row>
    <row r="2961" spans="1:15" hidden="1">
      <c r="H2961" s="2668" t="s">
        <v>10224</v>
      </c>
      <c r="O2961">
        <f t="shared" si="46"/>
        <v>0</v>
      </c>
    </row>
    <row r="2962" spans="1:15" hidden="1">
      <c r="A2962" s="2669" t="s">
        <v>10206</v>
      </c>
      <c r="B2962" s="2669"/>
      <c r="C2962" s="2669"/>
      <c r="D2962" s="2669" t="s">
        <v>5073</v>
      </c>
      <c r="E2962" s="2669" t="s">
        <v>7245</v>
      </c>
      <c r="F2962" s="2669" t="s">
        <v>10225</v>
      </c>
      <c r="G2962" s="2669" t="s">
        <v>5309</v>
      </c>
      <c r="H2962" s="2669" t="s">
        <v>4947</v>
      </c>
      <c r="I2962" s="3025">
        <v>78</v>
      </c>
      <c r="J2962" s="3025">
        <v>0</v>
      </c>
      <c r="O2962">
        <f t="shared" si="46"/>
        <v>0</v>
      </c>
    </row>
    <row r="2963" spans="1:15" hidden="1">
      <c r="A2963" s="2669" t="s">
        <v>10206</v>
      </c>
      <c r="B2963" s="2669"/>
      <c r="C2963" s="2669"/>
      <c r="D2963" s="2669" t="s">
        <v>5073</v>
      </c>
      <c r="E2963" s="2669" t="s">
        <v>7245</v>
      </c>
      <c r="F2963" s="2669" t="s">
        <v>10225</v>
      </c>
      <c r="G2963" s="2669" t="s">
        <v>5297</v>
      </c>
      <c r="H2963" s="2669" t="s">
        <v>5075</v>
      </c>
      <c r="I2963" s="3025">
        <v>0</v>
      </c>
      <c r="J2963" s="3025">
        <v>78</v>
      </c>
      <c r="O2963">
        <f t="shared" si="46"/>
        <v>0</v>
      </c>
    </row>
    <row r="2964" spans="1:15" hidden="1">
      <c r="H2964" t="s">
        <v>7246</v>
      </c>
      <c r="O2964">
        <f t="shared" si="46"/>
        <v>0</v>
      </c>
    </row>
    <row r="2965" spans="1:15" hidden="1">
      <c r="O2965">
        <f t="shared" si="46"/>
        <v>0</v>
      </c>
    </row>
    <row r="2966" spans="1:15" hidden="1">
      <c r="H2966" s="2668" t="s">
        <v>10226</v>
      </c>
      <c r="O2966">
        <f t="shared" si="46"/>
        <v>0</v>
      </c>
    </row>
    <row r="2967" spans="1:15" hidden="1">
      <c r="A2967" s="2669" t="s">
        <v>10227</v>
      </c>
      <c r="B2967" s="2669" t="s">
        <v>4415</v>
      </c>
      <c r="C2967" s="2669" t="s">
        <v>5059</v>
      </c>
      <c r="D2967" s="2669" t="s">
        <v>4415</v>
      </c>
      <c r="E2967" s="2669" t="s">
        <v>7496</v>
      </c>
      <c r="F2967" s="2669" t="s">
        <v>10228</v>
      </c>
      <c r="G2967" s="2669" t="s">
        <v>5309</v>
      </c>
      <c r="H2967" s="2669" t="s">
        <v>4947</v>
      </c>
      <c r="I2967" s="3025">
        <v>902</v>
      </c>
      <c r="J2967" s="3025">
        <v>0</v>
      </c>
      <c r="O2967">
        <f t="shared" si="46"/>
        <v>0</v>
      </c>
    </row>
    <row r="2968" spans="1:15" hidden="1">
      <c r="A2968" s="2669" t="s">
        <v>10227</v>
      </c>
      <c r="B2968" s="2669" t="s">
        <v>4415</v>
      </c>
      <c r="C2968" s="2669" t="s">
        <v>5059</v>
      </c>
      <c r="D2968" s="2669" t="s">
        <v>4415</v>
      </c>
      <c r="E2968" s="2669" t="s">
        <v>7496</v>
      </c>
      <c r="F2968" s="2669" t="s">
        <v>10228</v>
      </c>
      <c r="G2968" s="2669" t="s">
        <v>5303</v>
      </c>
      <c r="H2968" s="2669" t="s">
        <v>5063</v>
      </c>
      <c r="I2968" s="3025">
        <v>0</v>
      </c>
      <c r="J2968" s="3025">
        <v>0</v>
      </c>
      <c r="O2968">
        <f t="shared" si="46"/>
        <v>0</v>
      </c>
    </row>
    <row r="2969" spans="1:15" hidden="1">
      <c r="A2969" s="2669" t="s">
        <v>10227</v>
      </c>
      <c r="B2969" s="2669" t="s">
        <v>4415</v>
      </c>
      <c r="C2969" s="2669" t="s">
        <v>5059</v>
      </c>
      <c r="D2969" s="2669" t="s">
        <v>4415</v>
      </c>
      <c r="E2969" s="2669" t="s">
        <v>7496</v>
      </c>
      <c r="F2969" s="2669" t="s">
        <v>10228</v>
      </c>
      <c r="G2969" s="2669" t="s">
        <v>5311</v>
      </c>
      <c r="H2969" s="2669" t="s">
        <v>5064</v>
      </c>
      <c r="I2969" s="3025">
        <v>0</v>
      </c>
      <c r="J2969" s="3025">
        <v>902</v>
      </c>
      <c r="O2969">
        <f t="shared" si="46"/>
        <v>0</v>
      </c>
    </row>
    <row r="2970" spans="1:15" hidden="1">
      <c r="H2970" t="s">
        <v>7497</v>
      </c>
      <c r="O2970">
        <f t="shared" si="46"/>
        <v>0</v>
      </c>
    </row>
    <row r="2971" spans="1:15" hidden="1">
      <c r="O2971">
        <f t="shared" si="46"/>
        <v>0</v>
      </c>
    </row>
    <row r="2972" spans="1:15" hidden="1">
      <c r="H2972" s="2668" t="s">
        <v>10229</v>
      </c>
      <c r="O2972">
        <f t="shared" si="46"/>
        <v>0</v>
      </c>
    </row>
    <row r="2973" spans="1:15" hidden="1">
      <c r="A2973" s="2669" t="s">
        <v>10227</v>
      </c>
      <c r="B2973" s="2669" t="s">
        <v>4415</v>
      </c>
      <c r="C2973" s="2669" t="s">
        <v>5059</v>
      </c>
      <c r="D2973" s="2669" t="s">
        <v>4415</v>
      </c>
      <c r="E2973" s="2669" t="s">
        <v>7498</v>
      </c>
      <c r="F2973" s="2669" t="s">
        <v>10230</v>
      </c>
      <c r="G2973" s="2669" t="s">
        <v>5309</v>
      </c>
      <c r="H2973" s="2669" t="s">
        <v>4947</v>
      </c>
      <c r="I2973" s="3025">
        <v>196</v>
      </c>
      <c r="J2973" s="3025">
        <v>0</v>
      </c>
      <c r="O2973">
        <f t="shared" si="46"/>
        <v>0</v>
      </c>
    </row>
    <row r="2974" spans="1:15" hidden="1">
      <c r="A2974" s="2669" t="s">
        <v>10227</v>
      </c>
      <c r="B2974" s="2669" t="s">
        <v>4415</v>
      </c>
      <c r="C2974" s="2669" t="s">
        <v>5059</v>
      </c>
      <c r="D2974" s="2669" t="s">
        <v>4415</v>
      </c>
      <c r="E2974" s="2669" t="s">
        <v>7498</v>
      </c>
      <c r="F2974" s="2669" t="s">
        <v>10230</v>
      </c>
      <c r="G2974" s="2669" t="s">
        <v>5303</v>
      </c>
      <c r="H2974" s="2669" t="s">
        <v>5063</v>
      </c>
      <c r="I2974" s="3025">
        <v>0</v>
      </c>
      <c r="J2974" s="3025">
        <v>0</v>
      </c>
      <c r="O2974">
        <f t="shared" si="46"/>
        <v>0</v>
      </c>
    </row>
    <row r="2975" spans="1:15" hidden="1">
      <c r="A2975" s="2669" t="s">
        <v>10227</v>
      </c>
      <c r="B2975" s="2669" t="s">
        <v>4415</v>
      </c>
      <c r="C2975" s="2669" t="s">
        <v>5059</v>
      </c>
      <c r="D2975" s="2669" t="s">
        <v>4415</v>
      </c>
      <c r="E2975" s="2669" t="s">
        <v>7498</v>
      </c>
      <c r="F2975" s="2669" t="s">
        <v>10230</v>
      </c>
      <c r="G2975" s="2669" t="s">
        <v>5311</v>
      </c>
      <c r="H2975" s="2669" t="s">
        <v>5064</v>
      </c>
      <c r="I2975" s="3025">
        <v>0</v>
      </c>
      <c r="J2975" s="3025">
        <v>196</v>
      </c>
      <c r="O2975">
        <f t="shared" si="46"/>
        <v>0</v>
      </c>
    </row>
    <row r="2976" spans="1:15" hidden="1">
      <c r="H2976" t="s">
        <v>7499</v>
      </c>
      <c r="O2976">
        <f t="shared" si="46"/>
        <v>0</v>
      </c>
    </row>
    <row r="2977" spans="1:15" hidden="1">
      <c r="O2977">
        <f t="shared" si="46"/>
        <v>0</v>
      </c>
    </row>
    <row r="2978" spans="1:15" hidden="1">
      <c r="H2978" s="2668" t="s">
        <v>10231</v>
      </c>
      <c r="O2978">
        <f t="shared" si="46"/>
        <v>0</v>
      </c>
    </row>
    <row r="2979" spans="1:15" hidden="1">
      <c r="A2979" s="2669" t="s">
        <v>10232</v>
      </c>
      <c r="B2979" s="2669" t="s">
        <v>4415</v>
      </c>
      <c r="C2979" s="2669" t="s">
        <v>5059</v>
      </c>
      <c r="D2979" s="2669" t="s">
        <v>4415</v>
      </c>
      <c r="E2979" s="2669" t="s">
        <v>7693</v>
      </c>
      <c r="F2979" s="2669" t="s">
        <v>10233</v>
      </c>
      <c r="G2979" s="2669" t="s">
        <v>5308</v>
      </c>
      <c r="H2979" s="2669" t="s">
        <v>4921</v>
      </c>
      <c r="I2979" s="3025">
        <v>19.82</v>
      </c>
      <c r="J2979" s="3025">
        <v>0</v>
      </c>
      <c r="O2979">
        <f t="shared" si="46"/>
        <v>0</v>
      </c>
    </row>
    <row r="2980" spans="1:15" hidden="1">
      <c r="A2980" s="2669" t="s">
        <v>10232</v>
      </c>
      <c r="B2980" s="2669" t="s">
        <v>4415</v>
      </c>
      <c r="C2980" s="2669" t="s">
        <v>5059</v>
      </c>
      <c r="D2980" s="2669" t="s">
        <v>4415</v>
      </c>
      <c r="E2980" s="2669" t="s">
        <v>7693</v>
      </c>
      <c r="F2980" s="2669" t="s">
        <v>10233</v>
      </c>
      <c r="G2980" s="2669" t="s">
        <v>5316</v>
      </c>
      <c r="H2980" s="2669" t="s">
        <v>4971</v>
      </c>
      <c r="I2980" s="3025">
        <v>165.18</v>
      </c>
      <c r="J2980" s="3025">
        <v>0</v>
      </c>
      <c r="O2980">
        <f t="shared" si="46"/>
        <v>0</v>
      </c>
    </row>
    <row r="2981" spans="1:15" hidden="1">
      <c r="A2981" s="2669" t="s">
        <v>10232</v>
      </c>
      <c r="B2981" s="2669" t="s">
        <v>4415</v>
      </c>
      <c r="C2981" s="2669" t="s">
        <v>5059</v>
      </c>
      <c r="D2981" s="2669" t="s">
        <v>4415</v>
      </c>
      <c r="E2981" s="2669" t="s">
        <v>7693</v>
      </c>
      <c r="F2981" s="2669" t="s">
        <v>10233</v>
      </c>
      <c r="G2981" s="2669" t="s">
        <v>5303</v>
      </c>
      <c r="H2981" s="2669" t="s">
        <v>5063</v>
      </c>
      <c r="I2981" s="3025">
        <v>0</v>
      </c>
      <c r="J2981" s="3025">
        <v>0</v>
      </c>
      <c r="O2981">
        <f t="shared" si="46"/>
        <v>0</v>
      </c>
    </row>
    <row r="2982" spans="1:15" hidden="1">
      <c r="A2982" s="2669" t="s">
        <v>10232</v>
      </c>
      <c r="B2982" s="2669" t="s">
        <v>4415</v>
      </c>
      <c r="C2982" s="2669" t="s">
        <v>5059</v>
      </c>
      <c r="D2982" s="2669" t="s">
        <v>4415</v>
      </c>
      <c r="E2982" s="2669" t="s">
        <v>7693</v>
      </c>
      <c r="F2982" s="2669" t="s">
        <v>10233</v>
      </c>
      <c r="G2982" s="2669" t="s">
        <v>5311</v>
      </c>
      <c r="H2982" s="2669" t="s">
        <v>5064</v>
      </c>
      <c r="I2982" s="3025">
        <v>0</v>
      </c>
      <c r="J2982" s="3025">
        <v>185</v>
      </c>
      <c r="O2982">
        <f t="shared" si="46"/>
        <v>0</v>
      </c>
    </row>
    <row r="2983" spans="1:15" hidden="1">
      <c r="H2983" t="s">
        <v>7694</v>
      </c>
      <c r="O2983">
        <f t="shared" si="46"/>
        <v>0</v>
      </c>
    </row>
    <row r="2984" spans="1:15" hidden="1">
      <c r="O2984">
        <f t="shared" si="46"/>
        <v>0</v>
      </c>
    </row>
    <row r="2985" spans="1:15" hidden="1">
      <c r="H2985" s="2668" t="s">
        <v>10234</v>
      </c>
      <c r="O2985">
        <f t="shared" si="46"/>
        <v>0</v>
      </c>
    </row>
    <row r="2986" spans="1:15" hidden="1">
      <c r="A2986" s="2669" t="s">
        <v>10235</v>
      </c>
      <c r="B2986" s="2669" t="s">
        <v>4415</v>
      </c>
      <c r="C2986" s="2669" t="s">
        <v>5059</v>
      </c>
      <c r="D2986" s="2669" t="s">
        <v>4415</v>
      </c>
      <c r="E2986" s="2669" t="s">
        <v>7494</v>
      </c>
      <c r="F2986" s="2669" t="s">
        <v>10236</v>
      </c>
      <c r="G2986" s="2669" t="s">
        <v>5309</v>
      </c>
      <c r="H2986" s="2669" t="s">
        <v>4947</v>
      </c>
      <c r="I2986" s="3025">
        <v>1523.05</v>
      </c>
      <c r="J2986" s="3025">
        <v>0</v>
      </c>
      <c r="O2986">
        <f t="shared" si="46"/>
        <v>0</v>
      </c>
    </row>
    <row r="2987" spans="1:15" hidden="1">
      <c r="A2987" s="2669" t="s">
        <v>10235</v>
      </c>
      <c r="B2987" s="2669" t="s">
        <v>4415</v>
      </c>
      <c r="C2987" s="2669" t="s">
        <v>5059</v>
      </c>
      <c r="D2987" s="2669" t="s">
        <v>4415</v>
      </c>
      <c r="E2987" s="2669" t="s">
        <v>7494</v>
      </c>
      <c r="F2987" s="2669" t="s">
        <v>10236</v>
      </c>
      <c r="G2987" s="2669" t="s">
        <v>5303</v>
      </c>
      <c r="H2987" s="2669" t="s">
        <v>5063</v>
      </c>
      <c r="I2987" s="3025">
        <v>0</v>
      </c>
      <c r="J2987" s="3025">
        <v>0</v>
      </c>
      <c r="O2987">
        <f t="shared" si="46"/>
        <v>0</v>
      </c>
    </row>
    <row r="2988" spans="1:15" hidden="1">
      <c r="A2988" s="2669" t="s">
        <v>10235</v>
      </c>
      <c r="B2988" s="2669" t="s">
        <v>4415</v>
      </c>
      <c r="C2988" s="2669" t="s">
        <v>5059</v>
      </c>
      <c r="D2988" s="2669" t="s">
        <v>4415</v>
      </c>
      <c r="E2988" s="2669" t="s">
        <v>7494</v>
      </c>
      <c r="F2988" s="2669" t="s">
        <v>10236</v>
      </c>
      <c r="G2988" s="2669" t="s">
        <v>5311</v>
      </c>
      <c r="H2988" s="2669" t="s">
        <v>5064</v>
      </c>
      <c r="I2988" s="3025">
        <v>0</v>
      </c>
      <c r="J2988" s="3025">
        <v>1523.05</v>
      </c>
      <c r="O2988">
        <f t="shared" si="46"/>
        <v>0</v>
      </c>
    </row>
    <row r="2989" spans="1:15" hidden="1">
      <c r="H2989" t="s">
        <v>7495</v>
      </c>
      <c r="O2989">
        <f t="shared" si="46"/>
        <v>0</v>
      </c>
    </row>
    <row r="2990" spans="1:15" hidden="1">
      <c r="O2990">
        <f t="shared" si="46"/>
        <v>0</v>
      </c>
    </row>
    <row r="2991" spans="1:15" hidden="1">
      <c r="H2991" s="2668" t="s">
        <v>10237</v>
      </c>
      <c r="O2991">
        <f t="shared" si="46"/>
        <v>0</v>
      </c>
    </row>
    <row r="2992" spans="1:15" hidden="1">
      <c r="A2992" s="2669" t="s">
        <v>10235</v>
      </c>
      <c r="B2992" s="2669" t="s">
        <v>4415</v>
      </c>
      <c r="C2992" s="2669" t="s">
        <v>5059</v>
      </c>
      <c r="D2992" s="2669" t="s">
        <v>4415</v>
      </c>
      <c r="E2992" s="2669" t="s">
        <v>8697</v>
      </c>
      <c r="F2992" s="2669" t="s">
        <v>10238</v>
      </c>
      <c r="G2992" s="2669" t="s">
        <v>5308</v>
      </c>
      <c r="H2992" s="2669" t="s">
        <v>4921</v>
      </c>
      <c r="I2992" s="3025">
        <v>6</v>
      </c>
      <c r="J2992" s="3025">
        <v>0</v>
      </c>
      <c r="O2992">
        <f t="shared" si="46"/>
        <v>0</v>
      </c>
    </row>
    <row r="2993" spans="1:15" hidden="1">
      <c r="A2993" s="2669" t="s">
        <v>10235</v>
      </c>
      <c r="B2993" s="2669" t="s">
        <v>4415</v>
      </c>
      <c r="C2993" s="2669" t="s">
        <v>5059</v>
      </c>
      <c r="D2993" s="2669" t="s">
        <v>4415</v>
      </c>
      <c r="E2993" s="2669" t="s">
        <v>8697</v>
      </c>
      <c r="F2993" s="2669" t="s">
        <v>10238</v>
      </c>
      <c r="G2993" s="2669" t="s">
        <v>5356</v>
      </c>
      <c r="H2993" s="2669" t="s">
        <v>5025</v>
      </c>
      <c r="I2993" s="3025">
        <v>50</v>
      </c>
      <c r="J2993" s="3025">
        <v>0</v>
      </c>
      <c r="O2993">
        <f t="shared" si="46"/>
        <v>0</v>
      </c>
    </row>
    <row r="2994" spans="1:15" hidden="1">
      <c r="A2994" s="2669" t="s">
        <v>10235</v>
      </c>
      <c r="B2994" s="2669" t="s">
        <v>4415</v>
      </c>
      <c r="C2994" s="2669" t="s">
        <v>5059</v>
      </c>
      <c r="D2994" s="2669" t="s">
        <v>4415</v>
      </c>
      <c r="E2994" s="2669" t="s">
        <v>8697</v>
      </c>
      <c r="F2994" s="2669" t="s">
        <v>10238</v>
      </c>
      <c r="G2994" s="2669" t="s">
        <v>5303</v>
      </c>
      <c r="H2994" s="2669" t="s">
        <v>5063</v>
      </c>
      <c r="I2994" s="3025">
        <v>0</v>
      </c>
      <c r="J2994" s="3025">
        <v>0</v>
      </c>
      <c r="O2994">
        <f t="shared" si="46"/>
        <v>0</v>
      </c>
    </row>
    <row r="2995" spans="1:15" hidden="1">
      <c r="A2995" s="2669" t="s">
        <v>10235</v>
      </c>
      <c r="B2995" s="2669" t="s">
        <v>4415</v>
      </c>
      <c r="C2995" s="2669" t="s">
        <v>5059</v>
      </c>
      <c r="D2995" s="2669" t="s">
        <v>4415</v>
      </c>
      <c r="E2995" s="2669" t="s">
        <v>8697</v>
      </c>
      <c r="F2995" s="2669" t="s">
        <v>10238</v>
      </c>
      <c r="G2995" s="2669" t="s">
        <v>5311</v>
      </c>
      <c r="H2995" s="2669" t="s">
        <v>5064</v>
      </c>
      <c r="I2995" s="3025">
        <v>0</v>
      </c>
      <c r="J2995" s="3025">
        <v>56</v>
      </c>
      <c r="O2995">
        <f t="shared" si="46"/>
        <v>0</v>
      </c>
    </row>
    <row r="2996" spans="1:15" hidden="1">
      <c r="H2996" t="s">
        <v>8698</v>
      </c>
      <c r="O2996">
        <f t="shared" si="46"/>
        <v>0</v>
      </c>
    </row>
    <row r="2997" spans="1:15" hidden="1">
      <c r="O2997">
        <f t="shared" si="46"/>
        <v>0</v>
      </c>
    </row>
    <row r="2998" spans="1:15" hidden="1">
      <c r="H2998" s="2668" t="s">
        <v>10239</v>
      </c>
      <c r="O2998">
        <f t="shared" si="46"/>
        <v>0</v>
      </c>
    </row>
    <row r="2999" spans="1:15" hidden="1">
      <c r="A2999" s="2669" t="s">
        <v>10240</v>
      </c>
      <c r="B2999" s="2669" t="s">
        <v>4415</v>
      </c>
      <c r="C2999" s="2669" t="s">
        <v>5059</v>
      </c>
      <c r="D2999" s="2669" t="s">
        <v>4415</v>
      </c>
      <c r="E2999" s="2669" t="s">
        <v>7889</v>
      </c>
      <c r="F2999" s="2669" t="s">
        <v>10241</v>
      </c>
      <c r="G2999" s="2669" t="s">
        <v>5308</v>
      </c>
      <c r="H2999" s="2669" t="s">
        <v>4921</v>
      </c>
      <c r="I2999" s="3025">
        <v>1.97</v>
      </c>
      <c r="J2999" s="3025">
        <v>0</v>
      </c>
      <c r="O2999">
        <f t="shared" si="46"/>
        <v>0</v>
      </c>
    </row>
    <row r="3000" spans="1:15" hidden="1">
      <c r="A3000" s="2669" t="s">
        <v>10240</v>
      </c>
      <c r="B3000" s="2669" t="s">
        <v>4415</v>
      </c>
      <c r="C3000" s="2669" t="s">
        <v>5059</v>
      </c>
      <c r="D3000" s="2669" t="s">
        <v>4415</v>
      </c>
      <c r="E3000" s="2669" t="s">
        <v>7889</v>
      </c>
      <c r="F3000" s="2669" t="s">
        <v>10241</v>
      </c>
      <c r="G3000" s="2669" t="s">
        <v>5328</v>
      </c>
      <c r="H3000" s="2669" t="s">
        <v>4994</v>
      </c>
      <c r="I3000" s="3025">
        <v>16.420000000000002</v>
      </c>
      <c r="J3000" s="3025">
        <v>0</v>
      </c>
      <c r="O3000">
        <f t="shared" si="46"/>
        <v>0</v>
      </c>
    </row>
    <row r="3001" spans="1:15" hidden="1">
      <c r="A3001" s="2669" t="s">
        <v>10240</v>
      </c>
      <c r="B3001" s="2669" t="s">
        <v>4415</v>
      </c>
      <c r="C3001" s="2669" t="s">
        <v>5059</v>
      </c>
      <c r="D3001" s="2669" t="s">
        <v>4415</v>
      </c>
      <c r="E3001" s="2669" t="s">
        <v>7889</v>
      </c>
      <c r="F3001" s="2669" t="s">
        <v>10241</v>
      </c>
      <c r="G3001" s="2669" t="s">
        <v>5303</v>
      </c>
      <c r="H3001" s="2669" t="s">
        <v>5063</v>
      </c>
      <c r="I3001" s="3025">
        <v>0</v>
      </c>
      <c r="J3001" s="3025">
        <v>0</v>
      </c>
      <c r="O3001">
        <f t="shared" si="46"/>
        <v>0</v>
      </c>
    </row>
    <row r="3002" spans="1:15" hidden="1">
      <c r="A3002" s="2669" t="s">
        <v>10240</v>
      </c>
      <c r="B3002" s="2669" t="s">
        <v>4415</v>
      </c>
      <c r="C3002" s="2669" t="s">
        <v>5059</v>
      </c>
      <c r="D3002" s="2669" t="s">
        <v>4415</v>
      </c>
      <c r="E3002" s="2669" t="s">
        <v>7889</v>
      </c>
      <c r="F3002" s="2669" t="s">
        <v>10241</v>
      </c>
      <c r="G3002" s="2669" t="s">
        <v>5311</v>
      </c>
      <c r="H3002" s="2669" t="s">
        <v>5064</v>
      </c>
      <c r="I3002" s="3025">
        <v>0</v>
      </c>
      <c r="J3002" s="3025">
        <v>18.39</v>
      </c>
      <c r="O3002">
        <f t="shared" si="46"/>
        <v>0</v>
      </c>
    </row>
    <row r="3003" spans="1:15" hidden="1">
      <c r="H3003" t="s">
        <v>7890</v>
      </c>
      <c r="O3003">
        <f t="shared" si="46"/>
        <v>0</v>
      </c>
    </row>
    <row r="3004" spans="1:15" hidden="1">
      <c r="O3004">
        <f t="shared" si="46"/>
        <v>0</v>
      </c>
    </row>
    <row r="3005" spans="1:15" hidden="1">
      <c r="H3005" s="2668" t="s">
        <v>10242</v>
      </c>
      <c r="O3005">
        <f t="shared" si="46"/>
        <v>0</v>
      </c>
    </row>
    <row r="3006" spans="1:15" hidden="1">
      <c r="A3006" s="2669" t="s">
        <v>10240</v>
      </c>
      <c r="B3006" s="2669"/>
      <c r="C3006" s="2669"/>
      <c r="D3006" s="2669" t="s">
        <v>5073</v>
      </c>
      <c r="E3006" s="2669" t="s">
        <v>7236</v>
      </c>
      <c r="F3006" s="2669" t="s">
        <v>10243</v>
      </c>
      <c r="G3006" s="2669" t="s">
        <v>5354</v>
      </c>
      <c r="H3006" s="2669" t="s">
        <v>5033</v>
      </c>
      <c r="I3006" s="3025">
        <v>18.399999999999999</v>
      </c>
      <c r="J3006" s="3025">
        <v>0</v>
      </c>
      <c r="O3006">
        <f t="shared" si="46"/>
        <v>0</v>
      </c>
    </row>
    <row r="3007" spans="1:15" hidden="1">
      <c r="A3007" s="2669" t="s">
        <v>10240</v>
      </c>
      <c r="B3007" s="2669"/>
      <c r="C3007" s="2669"/>
      <c r="D3007" s="2669" t="s">
        <v>5073</v>
      </c>
      <c r="E3007" s="2669" t="s">
        <v>7236</v>
      </c>
      <c r="F3007" s="2669" t="s">
        <v>10243</v>
      </c>
      <c r="G3007" s="2669" t="s">
        <v>5297</v>
      </c>
      <c r="H3007" s="2669" t="s">
        <v>5075</v>
      </c>
      <c r="I3007" s="3025">
        <v>0</v>
      </c>
      <c r="J3007" s="3025">
        <v>18.399999999999999</v>
      </c>
      <c r="O3007">
        <f t="shared" si="46"/>
        <v>0</v>
      </c>
    </row>
    <row r="3008" spans="1:15" hidden="1">
      <c r="H3008" t="s">
        <v>7237</v>
      </c>
      <c r="O3008">
        <f t="shared" si="46"/>
        <v>0</v>
      </c>
    </row>
    <row r="3009" spans="1:15" hidden="1">
      <c r="O3009">
        <f t="shared" ref="O3009:O3072" si="47">SUMIF(E:E,E3009,N:N)</f>
        <v>0</v>
      </c>
    </row>
    <row r="3010" spans="1:15" hidden="1">
      <c r="H3010" s="2668" t="s">
        <v>10244</v>
      </c>
      <c r="O3010">
        <f t="shared" si="47"/>
        <v>0</v>
      </c>
    </row>
    <row r="3011" spans="1:15" hidden="1">
      <c r="A3011" s="2669" t="s">
        <v>10245</v>
      </c>
      <c r="B3011" s="2669" t="s">
        <v>5071</v>
      </c>
      <c r="C3011" s="2669" t="s">
        <v>9011</v>
      </c>
      <c r="D3011" s="2669" t="s">
        <v>5071</v>
      </c>
      <c r="E3011" s="2669" t="s">
        <v>10246</v>
      </c>
      <c r="F3011" s="2669" t="s">
        <v>10247</v>
      </c>
      <c r="G3011" s="2669" t="s">
        <v>5311</v>
      </c>
      <c r="H3011" s="2669" t="s">
        <v>5015</v>
      </c>
      <c r="I3011" s="3025">
        <v>340</v>
      </c>
      <c r="J3011" s="3025">
        <v>0</v>
      </c>
      <c r="O3011">
        <f t="shared" si="47"/>
        <v>0</v>
      </c>
    </row>
    <row r="3012" spans="1:15" hidden="1">
      <c r="A3012" s="2669" t="s">
        <v>10245</v>
      </c>
      <c r="B3012" s="2669" t="s">
        <v>5071</v>
      </c>
      <c r="C3012" s="2669" t="s">
        <v>9011</v>
      </c>
      <c r="D3012" s="2669" t="s">
        <v>5071</v>
      </c>
      <c r="E3012" s="2669" t="s">
        <v>10246</v>
      </c>
      <c r="F3012" s="2669" t="s">
        <v>10247</v>
      </c>
      <c r="G3012" s="2669" t="s">
        <v>5305</v>
      </c>
      <c r="H3012" s="2669" t="s">
        <v>9014</v>
      </c>
      <c r="I3012" s="3025">
        <v>0</v>
      </c>
      <c r="J3012" s="3025">
        <v>340</v>
      </c>
      <c r="O3012">
        <f t="shared" si="47"/>
        <v>0</v>
      </c>
    </row>
    <row r="3013" spans="1:15" hidden="1">
      <c r="H3013" t="s">
        <v>9015</v>
      </c>
      <c r="O3013">
        <f t="shared" si="47"/>
        <v>0</v>
      </c>
    </row>
    <row r="3014" spans="1:15" hidden="1">
      <c r="O3014">
        <f t="shared" si="47"/>
        <v>0</v>
      </c>
    </row>
    <row r="3015" spans="1:15" hidden="1">
      <c r="H3015" s="2668" t="s">
        <v>10248</v>
      </c>
      <c r="O3015">
        <f t="shared" si="47"/>
        <v>0</v>
      </c>
    </row>
    <row r="3016" spans="1:15" hidden="1">
      <c r="A3016" s="2669" t="s">
        <v>10245</v>
      </c>
      <c r="B3016" s="2669" t="s">
        <v>4415</v>
      </c>
      <c r="C3016" s="2669" t="s">
        <v>5059</v>
      </c>
      <c r="D3016" s="2669" t="s">
        <v>4415</v>
      </c>
      <c r="E3016" s="2669" t="s">
        <v>7490</v>
      </c>
      <c r="F3016" s="2669" t="s">
        <v>10249</v>
      </c>
      <c r="G3016" s="2669" t="s">
        <v>5308</v>
      </c>
      <c r="H3016" s="2669" t="s">
        <v>5097</v>
      </c>
      <c r="I3016" s="3025">
        <v>0</v>
      </c>
      <c r="J3016" s="3025">
        <v>0</v>
      </c>
      <c r="O3016">
        <f t="shared" si="47"/>
        <v>0</v>
      </c>
    </row>
    <row r="3017" spans="1:15" hidden="1">
      <c r="A3017" s="2669" t="s">
        <v>10245</v>
      </c>
      <c r="B3017" s="2669" t="s">
        <v>4415</v>
      </c>
      <c r="C3017" s="2669" t="s">
        <v>5059</v>
      </c>
      <c r="D3017" s="2669" t="s">
        <v>4415</v>
      </c>
      <c r="E3017" s="2669" t="s">
        <v>7490</v>
      </c>
      <c r="F3017" s="2669" t="s">
        <v>10249</v>
      </c>
      <c r="G3017" s="2669" t="s">
        <v>5309</v>
      </c>
      <c r="H3017" s="2669" t="s">
        <v>4947</v>
      </c>
      <c r="I3017" s="3025">
        <v>688</v>
      </c>
      <c r="J3017" s="3025">
        <v>0</v>
      </c>
      <c r="O3017">
        <f t="shared" si="47"/>
        <v>0</v>
      </c>
    </row>
    <row r="3018" spans="1:15" hidden="1">
      <c r="A3018" s="2669" t="s">
        <v>10245</v>
      </c>
      <c r="B3018" s="2669" t="s">
        <v>4415</v>
      </c>
      <c r="C3018" s="2669" t="s">
        <v>5059</v>
      </c>
      <c r="D3018" s="2669" t="s">
        <v>4415</v>
      </c>
      <c r="E3018" s="2669" t="s">
        <v>7490</v>
      </c>
      <c r="F3018" s="2669" t="s">
        <v>10249</v>
      </c>
      <c r="G3018" s="2669" t="s">
        <v>5303</v>
      </c>
      <c r="H3018" s="2669" t="s">
        <v>5063</v>
      </c>
      <c r="I3018" s="3025">
        <v>0</v>
      </c>
      <c r="J3018" s="3025">
        <v>0</v>
      </c>
      <c r="O3018">
        <f t="shared" si="47"/>
        <v>0</v>
      </c>
    </row>
    <row r="3019" spans="1:15" hidden="1">
      <c r="A3019" s="2669" t="s">
        <v>10245</v>
      </c>
      <c r="B3019" s="2669" t="s">
        <v>4415</v>
      </c>
      <c r="C3019" s="2669" t="s">
        <v>5059</v>
      </c>
      <c r="D3019" s="2669" t="s">
        <v>4415</v>
      </c>
      <c r="E3019" s="2669" t="s">
        <v>7490</v>
      </c>
      <c r="F3019" s="2669" t="s">
        <v>10249</v>
      </c>
      <c r="G3019" s="2669" t="s">
        <v>5311</v>
      </c>
      <c r="H3019" s="2669" t="s">
        <v>5064</v>
      </c>
      <c r="I3019" s="3025">
        <v>0</v>
      </c>
      <c r="J3019" s="3025">
        <v>688</v>
      </c>
      <c r="O3019">
        <f t="shared" si="47"/>
        <v>0</v>
      </c>
    </row>
    <row r="3020" spans="1:15" hidden="1">
      <c r="H3020" t="s">
        <v>7491</v>
      </c>
      <c r="O3020">
        <f t="shared" si="47"/>
        <v>0</v>
      </c>
    </row>
    <row r="3021" spans="1:15" hidden="1">
      <c r="O3021">
        <f t="shared" si="47"/>
        <v>0</v>
      </c>
    </row>
    <row r="3022" spans="1:15" hidden="1">
      <c r="H3022" s="2668" t="s">
        <v>10250</v>
      </c>
      <c r="O3022">
        <f t="shared" si="47"/>
        <v>0</v>
      </c>
    </row>
    <row r="3023" spans="1:15" hidden="1">
      <c r="A3023" s="2669" t="s">
        <v>10245</v>
      </c>
      <c r="B3023" s="2669" t="s">
        <v>4415</v>
      </c>
      <c r="C3023" s="2669" t="s">
        <v>5059</v>
      </c>
      <c r="D3023" s="2669" t="s">
        <v>4415</v>
      </c>
      <c r="E3023" s="2669" t="s">
        <v>7492</v>
      </c>
      <c r="F3023" s="2669" t="s">
        <v>10251</v>
      </c>
      <c r="G3023" s="2669" t="s">
        <v>5308</v>
      </c>
      <c r="H3023" s="2669" t="s">
        <v>5097</v>
      </c>
      <c r="I3023" s="3025">
        <v>0</v>
      </c>
      <c r="J3023" s="3025">
        <v>0</v>
      </c>
      <c r="O3023">
        <f t="shared" si="47"/>
        <v>0</v>
      </c>
    </row>
    <row r="3024" spans="1:15" hidden="1">
      <c r="A3024" s="2669" t="s">
        <v>10245</v>
      </c>
      <c r="B3024" s="2669" t="s">
        <v>4415</v>
      </c>
      <c r="C3024" s="2669" t="s">
        <v>5059</v>
      </c>
      <c r="D3024" s="2669" t="s">
        <v>4415</v>
      </c>
      <c r="E3024" s="2669" t="s">
        <v>7492</v>
      </c>
      <c r="F3024" s="2669" t="s">
        <v>10251</v>
      </c>
      <c r="G3024" s="2669" t="s">
        <v>5309</v>
      </c>
      <c r="H3024" s="2669" t="s">
        <v>4947</v>
      </c>
      <c r="I3024" s="3025">
        <v>78</v>
      </c>
      <c r="J3024" s="3025">
        <v>0</v>
      </c>
      <c r="O3024">
        <f t="shared" si="47"/>
        <v>0</v>
      </c>
    </row>
    <row r="3025" spans="1:15" hidden="1">
      <c r="A3025" s="2669" t="s">
        <v>10245</v>
      </c>
      <c r="B3025" s="2669" t="s">
        <v>4415</v>
      </c>
      <c r="C3025" s="2669" t="s">
        <v>5059</v>
      </c>
      <c r="D3025" s="2669" t="s">
        <v>4415</v>
      </c>
      <c r="E3025" s="2669" t="s">
        <v>7492</v>
      </c>
      <c r="F3025" s="2669" t="s">
        <v>10251</v>
      </c>
      <c r="G3025" s="2669" t="s">
        <v>5303</v>
      </c>
      <c r="H3025" s="2669" t="s">
        <v>5063</v>
      </c>
      <c r="I3025" s="3025">
        <v>0</v>
      </c>
      <c r="J3025" s="3025">
        <v>0</v>
      </c>
      <c r="O3025">
        <f t="shared" si="47"/>
        <v>0</v>
      </c>
    </row>
    <row r="3026" spans="1:15" hidden="1">
      <c r="A3026" s="2669" t="s">
        <v>10245</v>
      </c>
      <c r="B3026" s="2669" t="s">
        <v>4415</v>
      </c>
      <c r="C3026" s="2669" t="s">
        <v>5059</v>
      </c>
      <c r="D3026" s="2669" t="s">
        <v>4415</v>
      </c>
      <c r="E3026" s="2669" t="s">
        <v>7492</v>
      </c>
      <c r="F3026" s="2669" t="s">
        <v>10251</v>
      </c>
      <c r="G3026" s="2669" t="s">
        <v>5311</v>
      </c>
      <c r="H3026" s="2669" t="s">
        <v>5064</v>
      </c>
      <c r="I3026" s="3025">
        <v>0</v>
      </c>
      <c r="J3026" s="3025">
        <v>78</v>
      </c>
      <c r="O3026">
        <f t="shared" si="47"/>
        <v>0</v>
      </c>
    </row>
    <row r="3027" spans="1:15" hidden="1">
      <c r="H3027" t="s">
        <v>7493</v>
      </c>
      <c r="O3027">
        <f t="shared" si="47"/>
        <v>0</v>
      </c>
    </row>
    <row r="3028" spans="1:15" hidden="1">
      <c r="O3028">
        <f t="shared" si="47"/>
        <v>0</v>
      </c>
    </row>
    <row r="3029" spans="1:15" hidden="1">
      <c r="H3029" s="2668" t="s">
        <v>10252</v>
      </c>
      <c r="O3029">
        <f t="shared" si="47"/>
        <v>0</v>
      </c>
    </row>
    <row r="3030" spans="1:15" hidden="1">
      <c r="A3030" s="2669" t="s">
        <v>10245</v>
      </c>
      <c r="B3030" s="2669" t="s">
        <v>4415</v>
      </c>
      <c r="C3030" s="2669" t="s">
        <v>5059</v>
      </c>
      <c r="D3030" s="2669" t="s">
        <v>4415</v>
      </c>
      <c r="E3030" s="2669" t="s">
        <v>7725</v>
      </c>
      <c r="F3030" s="2669" t="s">
        <v>10253</v>
      </c>
      <c r="G3030" s="2669" t="s">
        <v>5308</v>
      </c>
      <c r="H3030" s="2669" t="s">
        <v>5097</v>
      </c>
      <c r="I3030" s="3025">
        <v>0</v>
      </c>
      <c r="J3030" s="3025">
        <v>0</v>
      </c>
      <c r="O3030">
        <f t="shared" si="47"/>
        <v>0</v>
      </c>
    </row>
    <row r="3031" spans="1:15" hidden="1">
      <c r="A3031" s="2669" t="s">
        <v>10245</v>
      </c>
      <c r="B3031" s="2669" t="s">
        <v>4415</v>
      </c>
      <c r="C3031" s="2669" t="s">
        <v>5059</v>
      </c>
      <c r="D3031" s="2669" t="s">
        <v>4415</v>
      </c>
      <c r="E3031" s="2669" t="s">
        <v>7725</v>
      </c>
      <c r="F3031" s="2669" t="s">
        <v>10253</v>
      </c>
      <c r="G3031" s="2669" t="s">
        <v>5343</v>
      </c>
      <c r="H3031" s="2669" t="s">
        <v>4975</v>
      </c>
      <c r="I3031" s="3025">
        <v>120</v>
      </c>
      <c r="J3031" s="3025">
        <v>0</v>
      </c>
      <c r="O3031">
        <f t="shared" si="47"/>
        <v>0</v>
      </c>
    </row>
    <row r="3032" spans="1:15" hidden="1">
      <c r="A3032" s="2669" t="s">
        <v>10245</v>
      </c>
      <c r="B3032" s="2669" t="s">
        <v>4415</v>
      </c>
      <c r="C3032" s="2669" t="s">
        <v>5059</v>
      </c>
      <c r="D3032" s="2669" t="s">
        <v>4415</v>
      </c>
      <c r="E3032" s="2669" t="s">
        <v>7725</v>
      </c>
      <c r="F3032" s="2669" t="s">
        <v>10253</v>
      </c>
      <c r="G3032" s="2669" t="s">
        <v>5303</v>
      </c>
      <c r="H3032" s="2669" t="s">
        <v>5063</v>
      </c>
      <c r="I3032" s="3025">
        <v>0</v>
      </c>
      <c r="J3032" s="3025">
        <v>0</v>
      </c>
      <c r="O3032">
        <f t="shared" si="47"/>
        <v>0</v>
      </c>
    </row>
    <row r="3033" spans="1:15" hidden="1">
      <c r="A3033" s="2669" t="s">
        <v>10245</v>
      </c>
      <c r="B3033" s="2669" t="s">
        <v>4415</v>
      </c>
      <c r="C3033" s="2669" t="s">
        <v>5059</v>
      </c>
      <c r="D3033" s="2669" t="s">
        <v>4415</v>
      </c>
      <c r="E3033" s="2669" t="s">
        <v>7725</v>
      </c>
      <c r="F3033" s="2669" t="s">
        <v>10253</v>
      </c>
      <c r="G3033" s="2669" t="s">
        <v>5311</v>
      </c>
      <c r="H3033" s="2669" t="s">
        <v>5064</v>
      </c>
      <c r="I3033" s="3025">
        <v>0</v>
      </c>
      <c r="J3033" s="3025">
        <v>120</v>
      </c>
      <c r="O3033">
        <f t="shared" si="47"/>
        <v>0</v>
      </c>
    </row>
    <row r="3034" spans="1:15" hidden="1">
      <c r="H3034" t="s">
        <v>7726</v>
      </c>
      <c r="O3034">
        <f t="shared" si="47"/>
        <v>0</v>
      </c>
    </row>
    <row r="3035" spans="1:15" hidden="1">
      <c r="O3035">
        <f t="shared" si="47"/>
        <v>0</v>
      </c>
    </row>
    <row r="3036" spans="1:15" hidden="1">
      <c r="H3036" s="2668" t="s">
        <v>10254</v>
      </c>
      <c r="O3036">
        <f t="shared" si="47"/>
        <v>0</v>
      </c>
    </row>
    <row r="3037" spans="1:15" hidden="1">
      <c r="A3037" s="2669" t="s">
        <v>10255</v>
      </c>
      <c r="B3037" s="2669" t="s">
        <v>4415</v>
      </c>
      <c r="C3037" s="2669" t="s">
        <v>5059</v>
      </c>
      <c r="D3037" s="2669" t="s">
        <v>4415</v>
      </c>
      <c r="E3037" s="2669" t="s">
        <v>7488</v>
      </c>
      <c r="F3037" s="2669" t="s">
        <v>10256</v>
      </c>
      <c r="G3037" s="2669" t="s">
        <v>5308</v>
      </c>
      <c r="H3037" s="2669" t="s">
        <v>4921</v>
      </c>
      <c r="I3037" s="3025">
        <v>8.52</v>
      </c>
      <c r="J3037" s="3025">
        <v>0</v>
      </c>
      <c r="O3037">
        <f t="shared" si="47"/>
        <v>0</v>
      </c>
    </row>
    <row r="3038" spans="1:15" hidden="1">
      <c r="A3038" s="2669" t="s">
        <v>10255</v>
      </c>
      <c r="B3038" s="2669" t="s">
        <v>4415</v>
      </c>
      <c r="C3038" s="2669" t="s">
        <v>5059</v>
      </c>
      <c r="D3038" s="2669" t="s">
        <v>4415</v>
      </c>
      <c r="E3038" s="2669" t="s">
        <v>7488</v>
      </c>
      <c r="F3038" s="2669" t="s">
        <v>10256</v>
      </c>
      <c r="G3038" s="2669" t="s">
        <v>5309</v>
      </c>
      <c r="H3038" s="2669" t="s">
        <v>4947</v>
      </c>
      <c r="I3038" s="3025">
        <v>71</v>
      </c>
      <c r="J3038" s="3025">
        <v>0</v>
      </c>
      <c r="O3038">
        <f t="shared" si="47"/>
        <v>0</v>
      </c>
    </row>
    <row r="3039" spans="1:15" hidden="1">
      <c r="A3039" s="2669" t="s">
        <v>10255</v>
      </c>
      <c r="B3039" s="2669" t="s">
        <v>4415</v>
      </c>
      <c r="C3039" s="2669" t="s">
        <v>5059</v>
      </c>
      <c r="D3039" s="2669" t="s">
        <v>4415</v>
      </c>
      <c r="E3039" s="2669" t="s">
        <v>7488</v>
      </c>
      <c r="F3039" s="2669" t="s">
        <v>10256</v>
      </c>
      <c r="G3039" s="2669" t="s">
        <v>5309</v>
      </c>
      <c r="H3039" s="2669" t="s">
        <v>4947</v>
      </c>
      <c r="I3039" s="3025">
        <v>414</v>
      </c>
      <c r="J3039" s="3025">
        <v>0</v>
      </c>
      <c r="O3039">
        <f t="shared" si="47"/>
        <v>0</v>
      </c>
    </row>
    <row r="3040" spans="1:15" hidden="1">
      <c r="A3040" s="2669" t="s">
        <v>10255</v>
      </c>
      <c r="B3040" s="2669" t="s">
        <v>4415</v>
      </c>
      <c r="C3040" s="2669" t="s">
        <v>5059</v>
      </c>
      <c r="D3040" s="2669" t="s">
        <v>4415</v>
      </c>
      <c r="E3040" s="2669" t="s">
        <v>7488</v>
      </c>
      <c r="F3040" s="2669" t="s">
        <v>10256</v>
      </c>
      <c r="G3040" s="2669" t="s">
        <v>5303</v>
      </c>
      <c r="H3040" s="2669" t="s">
        <v>5063</v>
      </c>
      <c r="I3040" s="3025">
        <v>0</v>
      </c>
      <c r="J3040" s="3025">
        <v>0</v>
      </c>
      <c r="O3040">
        <f t="shared" si="47"/>
        <v>0</v>
      </c>
    </row>
    <row r="3041" spans="1:15" hidden="1">
      <c r="A3041" s="2669" t="s">
        <v>10255</v>
      </c>
      <c r="B3041" s="2669" t="s">
        <v>4415</v>
      </c>
      <c r="C3041" s="2669" t="s">
        <v>5059</v>
      </c>
      <c r="D3041" s="2669" t="s">
        <v>4415</v>
      </c>
      <c r="E3041" s="2669" t="s">
        <v>7488</v>
      </c>
      <c r="F3041" s="2669" t="s">
        <v>10256</v>
      </c>
      <c r="G3041" s="2669" t="s">
        <v>5311</v>
      </c>
      <c r="H3041" s="2669" t="s">
        <v>5064</v>
      </c>
      <c r="I3041" s="3025">
        <v>0</v>
      </c>
      <c r="J3041" s="3025">
        <v>493.52</v>
      </c>
      <c r="O3041">
        <f t="shared" si="47"/>
        <v>0</v>
      </c>
    </row>
    <row r="3042" spans="1:15" hidden="1">
      <c r="H3042" t="s">
        <v>7489</v>
      </c>
      <c r="O3042">
        <f t="shared" si="47"/>
        <v>0</v>
      </c>
    </row>
    <row r="3043" spans="1:15" hidden="1">
      <c r="O3043">
        <f t="shared" si="47"/>
        <v>0</v>
      </c>
    </row>
    <row r="3044" spans="1:15" hidden="1">
      <c r="H3044" s="2668" t="s">
        <v>10257</v>
      </c>
      <c r="O3044">
        <f t="shared" si="47"/>
        <v>0</v>
      </c>
    </row>
    <row r="3045" spans="1:15" hidden="1">
      <c r="A3045" s="2669" t="s">
        <v>10255</v>
      </c>
      <c r="B3045" s="2669" t="s">
        <v>5169</v>
      </c>
      <c r="C3045" s="2669" t="s">
        <v>5298</v>
      </c>
      <c r="D3045" s="2669" t="s">
        <v>5299</v>
      </c>
      <c r="E3045" s="3020" t="s">
        <v>8874</v>
      </c>
      <c r="F3045" s="3020" t="s">
        <v>10258</v>
      </c>
      <c r="G3045" s="3020" t="s">
        <v>8992</v>
      </c>
      <c r="H3045" s="3020" t="s">
        <v>8993</v>
      </c>
      <c r="I3045" s="3025">
        <v>415.39</v>
      </c>
      <c r="J3045" s="3025">
        <v>0</v>
      </c>
      <c r="O3045">
        <f t="shared" si="47"/>
        <v>0</v>
      </c>
    </row>
    <row r="3046" spans="1:15" hidden="1">
      <c r="A3046" s="2669" t="s">
        <v>10255</v>
      </c>
      <c r="B3046" s="2669" t="s">
        <v>5169</v>
      </c>
      <c r="C3046" s="2669" t="s">
        <v>5298</v>
      </c>
      <c r="D3046" s="2669" t="s">
        <v>5299</v>
      </c>
      <c r="E3046" s="2669" t="s">
        <v>8874</v>
      </c>
      <c r="F3046" s="2669" t="s">
        <v>10258</v>
      </c>
      <c r="G3046" s="2669" t="s">
        <v>8784</v>
      </c>
      <c r="H3046" s="2669" t="s">
        <v>9036</v>
      </c>
      <c r="I3046" s="3025">
        <v>0</v>
      </c>
      <c r="J3046" s="3025">
        <v>415.39</v>
      </c>
      <c r="O3046">
        <f t="shared" si="47"/>
        <v>0</v>
      </c>
    </row>
    <row r="3047" spans="1:15" hidden="1">
      <c r="H3047" t="s">
        <v>8875</v>
      </c>
      <c r="O3047">
        <f t="shared" si="47"/>
        <v>0</v>
      </c>
    </row>
    <row r="3048" spans="1:15" hidden="1">
      <c r="O3048">
        <f t="shared" si="47"/>
        <v>0</v>
      </c>
    </row>
    <row r="3049" spans="1:15" hidden="1">
      <c r="H3049" s="2668" t="s">
        <v>10259</v>
      </c>
      <c r="O3049">
        <f t="shared" si="47"/>
        <v>0</v>
      </c>
    </row>
    <row r="3050" spans="1:15" hidden="1">
      <c r="A3050" s="2669" t="s">
        <v>10255</v>
      </c>
      <c r="B3050" s="2669" t="s">
        <v>5169</v>
      </c>
      <c r="C3050" s="2669" t="s">
        <v>5298</v>
      </c>
      <c r="D3050" s="2669" t="s">
        <v>5299</v>
      </c>
      <c r="E3050" s="3020" t="s">
        <v>8988</v>
      </c>
      <c r="F3050" s="3020" t="s">
        <v>10260</v>
      </c>
      <c r="G3050" s="3020" t="s">
        <v>8992</v>
      </c>
      <c r="H3050" s="3020" t="s">
        <v>8993</v>
      </c>
      <c r="I3050" s="3025">
        <v>415.39</v>
      </c>
      <c r="J3050" s="3025">
        <v>0</v>
      </c>
      <c r="O3050">
        <f t="shared" si="47"/>
        <v>1</v>
      </c>
    </row>
    <row r="3051" spans="1:15" hidden="1">
      <c r="A3051" s="2669" t="s">
        <v>10255</v>
      </c>
      <c r="B3051" s="2669" t="s">
        <v>5169</v>
      </c>
      <c r="C3051" s="2669" t="s">
        <v>5298</v>
      </c>
      <c r="D3051" s="2669" t="s">
        <v>5299</v>
      </c>
      <c r="E3051" s="2669" t="s">
        <v>8988</v>
      </c>
      <c r="F3051" s="2669" t="s">
        <v>10260</v>
      </c>
      <c r="G3051" s="2669" t="s">
        <v>8980</v>
      </c>
      <c r="H3051" s="2669" t="s">
        <v>9055</v>
      </c>
      <c r="I3051" s="3025">
        <v>0</v>
      </c>
      <c r="J3051" s="3025">
        <v>415.39</v>
      </c>
      <c r="N3051" s="1460">
        <v>1</v>
      </c>
      <c r="O3051">
        <f t="shared" si="47"/>
        <v>1</v>
      </c>
    </row>
    <row r="3052" spans="1:15" hidden="1">
      <c r="H3052" t="s">
        <v>8989</v>
      </c>
      <c r="O3052">
        <f t="shared" si="47"/>
        <v>0</v>
      </c>
    </row>
    <row r="3053" spans="1:15" hidden="1">
      <c r="O3053">
        <f t="shared" si="47"/>
        <v>0</v>
      </c>
    </row>
    <row r="3054" spans="1:15" hidden="1">
      <c r="H3054" s="2668" t="s">
        <v>10261</v>
      </c>
      <c r="O3054">
        <f t="shared" si="47"/>
        <v>0</v>
      </c>
    </row>
    <row r="3055" spans="1:15" hidden="1">
      <c r="A3055" s="2669" t="s">
        <v>10255</v>
      </c>
      <c r="B3055" s="2669" t="s">
        <v>5169</v>
      </c>
      <c r="C3055" s="2669" t="s">
        <v>5298</v>
      </c>
      <c r="D3055" s="2669" t="s">
        <v>5299</v>
      </c>
      <c r="E3055" s="3020" t="s">
        <v>8876</v>
      </c>
      <c r="F3055" s="3020" t="s">
        <v>10262</v>
      </c>
      <c r="G3055" s="3020" t="s">
        <v>8994</v>
      </c>
      <c r="H3055" s="3020" t="s">
        <v>8995</v>
      </c>
      <c r="I3055" s="3025">
        <v>161.54</v>
      </c>
      <c r="J3055" s="3025">
        <v>0</v>
      </c>
      <c r="O3055">
        <f t="shared" si="47"/>
        <v>0</v>
      </c>
    </row>
    <row r="3056" spans="1:15" hidden="1">
      <c r="A3056" s="2669" t="s">
        <v>10255</v>
      </c>
      <c r="B3056" s="2669" t="s">
        <v>5169</v>
      </c>
      <c r="C3056" s="2669" t="s">
        <v>5298</v>
      </c>
      <c r="D3056" s="2669" t="s">
        <v>5299</v>
      </c>
      <c r="E3056" s="2669" t="s">
        <v>8876</v>
      </c>
      <c r="F3056" s="2669" t="s">
        <v>10262</v>
      </c>
      <c r="G3056" s="2669" t="s">
        <v>8784</v>
      </c>
      <c r="H3056" s="2669" t="s">
        <v>9036</v>
      </c>
      <c r="I3056" s="3025">
        <v>0</v>
      </c>
      <c r="J3056" s="3025">
        <v>161.54</v>
      </c>
      <c r="O3056">
        <f t="shared" si="47"/>
        <v>0</v>
      </c>
    </row>
    <row r="3057" spans="1:15" hidden="1">
      <c r="H3057" t="s">
        <v>8877</v>
      </c>
      <c r="O3057">
        <f t="shared" si="47"/>
        <v>0</v>
      </c>
    </row>
    <row r="3058" spans="1:15" hidden="1">
      <c r="O3058">
        <f t="shared" si="47"/>
        <v>0</v>
      </c>
    </row>
    <row r="3059" spans="1:15" hidden="1">
      <c r="H3059" s="2668" t="s">
        <v>10263</v>
      </c>
      <c r="O3059">
        <f t="shared" si="47"/>
        <v>0</v>
      </c>
    </row>
    <row r="3060" spans="1:15" hidden="1">
      <c r="A3060" s="2669" t="s">
        <v>10255</v>
      </c>
      <c r="B3060" s="2669" t="s">
        <v>5169</v>
      </c>
      <c r="C3060" s="2669" t="s">
        <v>5298</v>
      </c>
      <c r="D3060" s="2669" t="s">
        <v>5299</v>
      </c>
      <c r="E3060" s="3020" t="s">
        <v>8878</v>
      </c>
      <c r="F3060" s="3020" t="s">
        <v>10264</v>
      </c>
      <c r="G3060" s="3020" t="s">
        <v>8994</v>
      </c>
      <c r="H3060" s="3020" t="s">
        <v>8995</v>
      </c>
      <c r="I3060" s="3025">
        <v>161.54</v>
      </c>
      <c r="J3060" s="3025">
        <v>0</v>
      </c>
      <c r="O3060">
        <f t="shared" si="47"/>
        <v>0</v>
      </c>
    </row>
    <row r="3061" spans="1:15" hidden="1">
      <c r="A3061" s="2669" t="s">
        <v>10255</v>
      </c>
      <c r="B3061" s="2669" t="s">
        <v>5169</v>
      </c>
      <c r="C3061" s="2669" t="s">
        <v>5298</v>
      </c>
      <c r="D3061" s="2669" t="s">
        <v>5299</v>
      </c>
      <c r="E3061" s="2669" t="s">
        <v>8878</v>
      </c>
      <c r="F3061" s="2669" t="s">
        <v>10264</v>
      </c>
      <c r="G3061" s="2669" t="s">
        <v>8784</v>
      </c>
      <c r="H3061" s="2669" t="s">
        <v>9036</v>
      </c>
      <c r="I3061" s="3025">
        <v>0</v>
      </c>
      <c r="J3061" s="3025">
        <v>161.54</v>
      </c>
      <c r="O3061">
        <f t="shared" si="47"/>
        <v>0</v>
      </c>
    </row>
    <row r="3062" spans="1:15" hidden="1">
      <c r="H3062" t="s">
        <v>8879</v>
      </c>
      <c r="O3062">
        <f t="shared" si="47"/>
        <v>0</v>
      </c>
    </row>
    <row r="3063" spans="1:15" hidden="1">
      <c r="O3063">
        <f t="shared" si="47"/>
        <v>0</v>
      </c>
    </row>
    <row r="3064" spans="1:15" hidden="1">
      <c r="H3064" s="2668" t="s">
        <v>10265</v>
      </c>
      <c r="O3064">
        <f t="shared" si="47"/>
        <v>0</v>
      </c>
    </row>
    <row r="3065" spans="1:15" hidden="1">
      <c r="A3065" s="2669" t="s">
        <v>10255</v>
      </c>
      <c r="B3065" s="2669" t="s">
        <v>5169</v>
      </c>
      <c r="C3065" s="2669" t="s">
        <v>5298</v>
      </c>
      <c r="D3065" s="2669" t="s">
        <v>5299</v>
      </c>
      <c r="E3065" s="2669" t="s">
        <v>8460</v>
      </c>
      <c r="F3065" s="2669" t="s">
        <v>10266</v>
      </c>
      <c r="G3065" s="2669" t="s">
        <v>8404</v>
      </c>
      <c r="H3065" s="2669" t="s">
        <v>8405</v>
      </c>
      <c r="I3065" s="3025">
        <v>388.62</v>
      </c>
      <c r="J3065" s="3025">
        <v>0</v>
      </c>
      <c r="O3065">
        <f t="shared" si="47"/>
        <v>1</v>
      </c>
    </row>
    <row r="3066" spans="1:15" hidden="1">
      <c r="A3066" s="2669" t="s">
        <v>10255</v>
      </c>
      <c r="B3066" s="2669" t="s">
        <v>5169</v>
      </c>
      <c r="C3066" s="2669" t="s">
        <v>5298</v>
      </c>
      <c r="D3066" s="2669" t="s">
        <v>5299</v>
      </c>
      <c r="E3066" s="2669" t="s">
        <v>8460</v>
      </c>
      <c r="F3066" s="2669" t="s">
        <v>10266</v>
      </c>
      <c r="G3066" s="2669" t="s">
        <v>8980</v>
      </c>
      <c r="H3066" s="2669" t="s">
        <v>9055</v>
      </c>
      <c r="I3066" s="3025">
        <v>0</v>
      </c>
      <c r="J3066" s="3025">
        <v>388.62</v>
      </c>
      <c r="N3066" s="1460">
        <v>1</v>
      </c>
      <c r="O3066">
        <f t="shared" si="47"/>
        <v>1</v>
      </c>
    </row>
    <row r="3067" spans="1:15" hidden="1">
      <c r="H3067" t="s">
        <v>8461</v>
      </c>
      <c r="O3067">
        <f t="shared" si="47"/>
        <v>0</v>
      </c>
    </row>
    <row r="3068" spans="1:15" hidden="1">
      <c r="O3068">
        <f t="shared" si="47"/>
        <v>0</v>
      </c>
    </row>
    <row r="3069" spans="1:15" hidden="1">
      <c r="H3069" s="2668" t="s">
        <v>10267</v>
      </c>
      <c r="O3069">
        <f t="shared" si="47"/>
        <v>0</v>
      </c>
    </row>
    <row r="3070" spans="1:15" hidden="1">
      <c r="A3070" s="2669" t="s">
        <v>10255</v>
      </c>
      <c r="B3070" s="2669" t="s">
        <v>5169</v>
      </c>
      <c r="C3070" s="2669" t="s">
        <v>5298</v>
      </c>
      <c r="D3070" s="2669" t="s">
        <v>5299</v>
      </c>
      <c r="E3070" s="2669" t="s">
        <v>8462</v>
      </c>
      <c r="F3070" s="2669" t="s">
        <v>10268</v>
      </c>
      <c r="G3070" s="2669" t="s">
        <v>8404</v>
      </c>
      <c r="H3070" s="2669" t="s">
        <v>8405</v>
      </c>
      <c r="I3070" s="3025">
        <v>388.62</v>
      </c>
      <c r="J3070" s="3025">
        <v>0</v>
      </c>
      <c r="O3070">
        <f t="shared" si="47"/>
        <v>1</v>
      </c>
    </row>
    <row r="3071" spans="1:15" hidden="1">
      <c r="A3071" s="2669" t="s">
        <v>10255</v>
      </c>
      <c r="B3071" s="2669" t="s">
        <v>5169</v>
      </c>
      <c r="C3071" s="2669" t="s">
        <v>5298</v>
      </c>
      <c r="D3071" s="2669" t="s">
        <v>5299</v>
      </c>
      <c r="E3071" s="2669" t="s">
        <v>8462</v>
      </c>
      <c r="F3071" s="2669" t="s">
        <v>10268</v>
      </c>
      <c r="G3071" s="2669" t="s">
        <v>8980</v>
      </c>
      <c r="H3071" s="2669" t="s">
        <v>9055</v>
      </c>
      <c r="I3071" s="3025">
        <v>0</v>
      </c>
      <c r="J3071" s="3025">
        <v>388.62</v>
      </c>
      <c r="N3071" s="1460">
        <v>1</v>
      </c>
      <c r="O3071">
        <f t="shared" si="47"/>
        <v>1</v>
      </c>
    </row>
    <row r="3072" spans="1:15" hidden="1">
      <c r="H3072" t="s">
        <v>8463</v>
      </c>
      <c r="O3072">
        <f t="shared" si="47"/>
        <v>0</v>
      </c>
    </row>
    <row r="3073" spans="1:15" hidden="1">
      <c r="O3073">
        <f t="shared" ref="O3073:O3136" si="48">SUMIF(E:E,E3073,N:N)</f>
        <v>0</v>
      </c>
    </row>
    <row r="3074" spans="1:15" hidden="1">
      <c r="H3074" s="2668" t="s">
        <v>10269</v>
      </c>
      <c r="O3074">
        <f t="shared" si="48"/>
        <v>0</v>
      </c>
    </row>
    <row r="3075" spans="1:15" hidden="1">
      <c r="A3075" s="2669" t="s">
        <v>10255</v>
      </c>
      <c r="B3075" s="2669" t="s">
        <v>5169</v>
      </c>
      <c r="C3075" s="2669" t="s">
        <v>5298</v>
      </c>
      <c r="D3075" s="2669" t="s">
        <v>5299</v>
      </c>
      <c r="E3075" s="2669" t="s">
        <v>8352</v>
      </c>
      <c r="F3075" s="2669" t="s">
        <v>10270</v>
      </c>
      <c r="G3075" s="2669" t="s">
        <v>8338</v>
      </c>
      <c r="H3075" s="2669" t="s">
        <v>8339</v>
      </c>
      <c r="I3075" s="3025">
        <v>263.62</v>
      </c>
      <c r="J3075" s="3025">
        <v>0</v>
      </c>
      <c r="O3075">
        <f t="shared" si="48"/>
        <v>1</v>
      </c>
    </row>
    <row r="3076" spans="1:15" hidden="1">
      <c r="A3076" s="2669" t="s">
        <v>10255</v>
      </c>
      <c r="B3076" s="2669" t="s">
        <v>5169</v>
      </c>
      <c r="C3076" s="2669" t="s">
        <v>5298</v>
      </c>
      <c r="D3076" s="2669" t="s">
        <v>5299</v>
      </c>
      <c r="E3076" s="2669" t="s">
        <v>8352</v>
      </c>
      <c r="F3076" s="2669" t="s">
        <v>10270</v>
      </c>
      <c r="G3076" s="2669" t="s">
        <v>8980</v>
      </c>
      <c r="H3076" s="2669" t="s">
        <v>9055</v>
      </c>
      <c r="I3076" s="3025">
        <v>0</v>
      </c>
      <c r="J3076" s="3025">
        <v>263.62</v>
      </c>
      <c r="N3076" s="1460">
        <v>1</v>
      </c>
      <c r="O3076">
        <f t="shared" si="48"/>
        <v>1</v>
      </c>
    </row>
    <row r="3077" spans="1:15" hidden="1">
      <c r="H3077" t="s">
        <v>8353</v>
      </c>
      <c r="O3077">
        <f t="shared" si="48"/>
        <v>0</v>
      </c>
    </row>
    <row r="3078" spans="1:15" hidden="1">
      <c r="O3078">
        <f t="shared" si="48"/>
        <v>0</v>
      </c>
    </row>
    <row r="3079" spans="1:15" hidden="1">
      <c r="H3079" s="2668" t="s">
        <v>10271</v>
      </c>
      <c r="O3079">
        <f t="shared" si="48"/>
        <v>0</v>
      </c>
    </row>
    <row r="3080" spans="1:15" hidden="1">
      <c r="A3080" s="2669" t="s">
        <v>10255</v>
      </c>
      <c r="B3080" s="2669" t="s">
        <v>5169</v>
      </c>
      <c r="C3080" s="2669" t="s">
        <v>5298</v>
      </c>
      <c r="D3080" s="2669" t="s">
        <v>5299</v>
      </c>
      <c r="E3080" s="2669" t="s">
        <v>8036</v>
      </c>
      <c r="F3080" s="2669" t="s">
        <v>10272</v>
      </c>
      <c r="G3080" s="2669" t="s">
        <v>8010</v>
      </c>
      <c r="H3080" s="2669" t="s">
        <v>8011</v>
      </c>
      <c r="I3080" s="3025">
        <v>129.5</v>
      </c>
      <c r="J3080" s="3025">
        <v>0</v>
      </c>
      <c r="O3080">
        <f t="shared" si="48"/>
        <v>1</v>
      </c>
    </row>
    <row r="3081" spans="1:15" hidden="1">
      <c r="A3081" s="2669" t="s">
        <v>10255</v>
      </c>
      <c r="B3081" s="2669" t="s">
        <v>5169</v>
      </c>
      <c r="C3081" s="2669" t="s">
        <v>5298</v>
      </c>
      <c r="D3081" s="2669" t="s">
        <v>5299</v>
      </c>
      <c r="E3081" s="2669" t="s">
        <v>8036</v>
      </c>
      <c r="F3081" s="2669" t="s">
        <v>10272</v>
      </c>
      <c r="G3081" s="2669" t="s">
        <v>8980</v>
      </c>
      <c r="H3081" s="2669" t="s">
        <v>9055</v>
      </c>
      <c r="I3081" s="3025">
        <v>0</v>
      </c>
      <c r="J3081" s="3025">
        <v>129.5</v>
      </c>
      <c r="N3081" s="1460">
        <v>1</v>
      </c>
      <c r="O3081">
        <f t="shared" si="48"/>
        <v>1</v>
      </c>
    </row>
    <row r="3082" spans="1:15" hidden="1">
      <c r="H3082" t="s">
        <v>8037</v>
      </c>
      <c r="O3082">
        <f t="shared" si="48"/>
        <v>0</v>
      </c>
    </row>
    <row r="3083" spans="1:15" hidden="1">
      <c r="O3083">
        <f t="shared" si="48"/>
        <v>0</v>
      </c>
    </row>
    <row r="3084" spans="1:15" hidden="1">
      <c r="H3084" s="2668" t="s">
        <v>10273</v>
      </c>
      <c r="O3084">
        <f t="shared" si="48"/>
        <v>0</v>
      </c>
    </row>
    <row r="3085" spans="1:15" hidden="1">
      <c r="A3085" s="2669" t="s">
        <v>10255</v>
      </c>
      <c r="B3085" s="2669" t="s">
        <v>5169</v>
      </c>
      <c r="C3085" s="2669" t="s">
        <v>5298</v>
      </c>
      <c r="D3085" s="2669" t="s">
        <v>5299</v>
      </c>
      <c r="E3085" s="2669" t="s">
        <v>8120</v>
      </c>
      <c r="F3085" s="2669" t="s">
        <v>10274</v>
      </c>
      <c r="G3085" s="2669" t="s">
        <v>8072</v>
      </c>
      <c r="H3085" s="2669" t="s">
        <v>8073</v>
      </c>
      <c r="I3085" s="3025">
        <v>2272</v>
      </c>
      <c r="J3085" s="3025">
        <v>0</v>
      </c>
      <c r="O3085">
        <f t="shared" si="48"/>
        <v>1</v>
      </c>
    </row>
    <row r="3086" spans="1:15" hidden="1">
      <c r="A3086" s="2669" t="s">
        <v>10255</v>
      </c>
      <c r="B3086" s="2669" t="s">
        <v>5169</v>
      </c>
      <c r="C3086" s="2669" t="s">
        <v>5298</v>
      </c>
      <c r="D3086" s="2669" t="s">
        <v>5299</v>
      </c>
      <c r="E3086" s="2669" t="s">
        <v>8120</v>
      </c>
      <c r="F3086" s="2669" t="s">
        <v>10274</v>
      </c>
      <c r="G3086" s="2669" t="s">
        <v>8980</v>
      </c>
      <c r="H3086" s="2669" t="s">
        <v>9055</v>
      </c>
      <c r="I3086" s="3025">
        <v>0</v>
      </c>
      <c r="J3086" s="3025">
        <v>2272</v>
      </c>
      <c r="N3086" s="1460">
        <v>1</v>
      </c>
      <c r="O3086">
        <f t="shared" si="48"/>
        <v>1</v>
      </c>
    </row>
    <row r="3087" spans="1:15" hidden="1">
      <c r="H3087" t="s">
        <v>8121</v>
      </c>
      <c r="O3087">
        <f t="shared" si="48"/>
        <v>0</v>
      </c>
    </row>
    <row r="3088" spans="1:15" hidden="1">
      <c r="O3088">
        <f t="shared" si="48"/>
        <v>0</v>
      </c>
    </row>
    <row r="3089" spans="1:15" hidden="1">
      <c r="H3089" s="2668" t="s">
        <v>10275</v>
      </c>
      <c r="O3089">
        <f t="shared" si="48"/>
        <v>0</v>
      </c>
    </row>
    <row r="3090" spans="1:15" hidden="1">
      <c r="A3090" s="2669" t="s">
        <v>10255</v>
      </c>
      <c r="B3090" s="2669" t="s">
        <v>5169</v>
      </c>
      <c r="C3090" s="2669" t="s">
        <v>5298</v>
      </c>
      <c r="D3090" s="2669" t="s">
        <v>5299</v>
      </c>
      <c r="E3090" s="2669" t="s">
        <v>8545</v>
      </c>
      <c r="F3090" s="2669" t="s">
        <v>10276</v>
      </c>
      <c r="G3090" s="2669" t="s">
        <v>8512</v>
      </c>
      <c r="H3090" s="2669" t="s">
        <v>8513</v>
      </c>
      <c r="I3090" s="3025">
        <v>40</v>
      </c>
      <c r="J3090" s="3025">
        <v>0</v>
      </c>
      <c r="O3090">
        <f t="shared" si="48"/>
        <v>1</v>
      </c>
    </row>
    <row r="3091" spans="1:15" hidden="1">
      <c r="A3091" s="2669" t="s">
        <v>10255</v>
      </c>
      <c r="B3091" s="2669" t="s">
        <v>5169</v>
      </c>
      <c r="C3091" s="2669" t="s">
        <v>5298</v>
      </c>
      <c r="D3091" s="2669" t="s">
        <v>5299</v>
      </c>
      <c r="E3091" s="2669" t="s">
        <v>8545</v>
      </c>
      <c r="F3091" s="2669" t="s">
        <v>10276</v>
      </c>
      <c r="G3091" s="2669" t="s">
        <v>8980</v>
      </c>
      <c r="H3091" s="2669" t="s">
        <v>9055</v>
      </c>
      <c r="I3091" s="3025">
        <v>0</v>
      </c>
      <c r="J3091" s="3025">
        <v>40</v>
      </c>
      <c r="N3091" s="1460">
        <v>1</v>
      </c>
      <c r="O3091">
        <f t="shared" si="48"/>
        <v>1</v>
      </c>
    </row>
    <row r="3092" spans="1:15" hidden="1">
      <c r="H3092" t="s">
        <v>8546</v>
      </c>
      <c r="O3092">
        <f t="shared" si="48"/>
        <v>0</v>
      </c>
    </row>
    <row r="3093" spans="1:15" hidden="1">
      <c r="O3093">
        <f t="shared" si="48"/>
        <v>0</v>
      </c>
    </row>
    <row r="3094" spans="1:15" hidden="1">
      <c r="H3094" s="2668" t="s">
        <v>10277</v>
      </c>
      <c r="O3094">
        <f t="shared" si="48"/>
        <v>0</v>
      </c>
    </row>
    <row r="3095" spans="1:15" hidden="1">
      <c r="A3095" s="2669" t="s">
        <v>10255</v>
      </c>
      <c r="B3095" s="2669" t="s">
        <v>5169</v>
      </c>
      <c r="C3095" s="2669" t="s">
        <v>5298</v>
      </c>
      <c r="D3095" s="2669" t="s">
        <v>5299</v>
      </c>
      <c r="E3095" s="2669" t="s">
        <v>8354</v>
      </c>
      <c r="F3095" s="2669" t="s">
        <v>10278</v>
      </c>
      <c r="G3095" s="2669" t="s">
        <v>8338</v>
      </c>
      <c r="H3095" s="2669" t="s">
        <v>8339</v>
      </c>
      <c r="I3095" s="3025">
        <v>263.62</v>
      </c>
      <c r="J3095" s="3025">
        <v>0</v>
      </c>
      <c r="O3095">
        <f t="shared" si="48"/>
        <v>1</v>
      </c>
    </row>
    <row r="3096" spans="1:15" hidden="1">
      <c r="A3096" s="2669" t="s">
        <v>10255</v>
      </c>
      <c r="B3096" s="2669" t="s">
        <v>5169</v>
      </c>
      <c r="C3096" s="2669" t="s">
        <v>5298</v>
      </c>
      <c r="D3096" s="2669" t="s">
        <v>5299</v>
      </c>
      <c r="E3096" s="2669" t="s">
        <v>8354</v>
      </c>
      <c r="F3096" s="2669" t="s">
        <v>10278</v>
      </c>
      <c r="G3096" s="2669" t="s">
        <v>8980</v>
      </c>
      <c r="H3096" s="2669" t="s">
        <v>9055</v>
      </c>
      <c r="I3096" s="3025">
        <v>0</v>
      </c>
      <c r="J3096" s="3025">
        <v>263.62</v>
      </c>
      <c r="N3096" s="1460">
        <v>1</v>
      </c>
      <c r="O3096">
        <f t="shared" si="48"/>
        <v>1</v>
      </c>
    </row>
    <row r="3097" spans="1:15" hidden="1">
      <c r="H3097" t="s">
        <v>8355</v>
      </c>
      <c r="O3097">
        <f t="shared" si="48"/>
        <v>0</v>
      </c>
    </row>
    <row r="3098" spans="1:15" hidden="1">
      <c r="O3098">
        <f t="shared" si="48"/>
        <v>0</v>
      </c>
    </row>
    <row r="3099" spans="1:15" hidden="1">
      <c r="H3099" s="2668" t="s">
        <v>10279</v>
      </c>
      <c r="O3099">
        <f t="shared" si="48"/>
        <v>0</v>
      </c>
    </row>
    <row r="3100" spans="1:15" hidden="1">
      <c r="A3100" s="2669" t="s">
        <v>10255</v>
      </c>
      <c r="B3100" s="2669" t="s">
        <v>5169</v>
      </c>
      <c r="C3100" s="2669" t="s">
        <v>5298</v>
      </c>
      <c r="D3100" s="2669" t="s">
        <v>5299</v>
      </c>
      <c r="E3100" s="2669" t="s">
        <v>8038</v>
      </c>
      <c r="F3100" s="2669" t="s">
        <v>10280</v>
      </c>
      <c r="G3100" s="2669" t="s">
        <v>8010</v>
      </c>
      <c r="H3100" s="2669" t="s">
        <v>8011</v>
      </c>
      <c r="I3100" s="3025">
        <v>277.5</v>
      </c>
      <c r="J3100" s="3025">
        <v>0</v>
      </c>
      <c r="O3100">
        <f t="shared" si="48"/>
        <v>1</v>
      </c>
    </row>
    <row r="3101" spans="1:15" hidden="1">
      <c r="A3101" s="2669" t="s">
        <v>10255</v>
      </c>
      <c r="B3101" s="2669" t="s">
        <v>5169</v>
      </c>
      <c r="C3101" s="2669" t="s">
        <v>5298</v>
      </c>
      <c r="D3101" s="2669" t="s">
        <v>5299</v>
      </c>
      <c r="E3101" s="2669" t="s">
        <v>8038</v>
      </c>
      <c r="F3101" s="2669" t="s">
        <v>10280</v>
      </c>
      <c r="G3101" s="2669" t="s">
        <v>8980</v>
      </c>
      <c r="H3101" s="2669" t="s">
        <v>9055</v>
      </c>
      <c r="I3101" s="3025">
        <v>0</v>
      </c>
      <c r="J3101" s="3025">
        <v>277.5</v>
      </c>
      <c r="N3101" s="1460">
        <v>1</v>
      </c>
      <c r="O3101">
        <f t="shared" si="48"/>
        <v>1</v>
      </c>
    </row>
    <row r="3102" spans="1:15" hidden="1">
      <c r="H3102" t="s">
        <v>8039</v>
      </c>
      <c r="O3102">
        <f t="shared" si="48"/>
        <v>0</v>
      </c>
    </row>
    <row r="3103" spans="1:15" hidden="1">
      <c r="O3103">
        <f t="shared" si="48"/>
        <v>0</v>
      </c>
    </row>
    <row r="3104" spans="1:15" hidden="1">
      <c r="H3104" s="2668" t="s">
        <v>10281</v>
      </c>
      <c r="O3104">
        <f t="shared" si="48"/>
        <v>0</v>
      </c>
    </row>
    <row r="3105" spans="1:15" hidden="1">
      <c r="A3105" s="2669" t="s">
        <v>10255</v>
      </c>
      <c r="B3105" s="2669" t="s">
        <v>5169</v>
      </c>
      <c r="C3105" s="2669" t="s">
        <v>5298</v>
      </c>
      <c r="D3105" s="2669" t="s">
        <v>5299</v>
      </c>
      <c r="E3105" s="2669" t="s">
        <v>8118</v>
      </c>
      <c r="F3105" s="2669" t="s">
        <v>10282</v>
      </c>
      <c r="G3105" s="2669" t="s">
        <v>8072</v>
      </c>
      <c r="H3105" s="2669" t="s">
        <v>8073</v>
      </c>
      <c r="I3105" s="3025">
        <v>1868.5</v>
      </c>
      <c r="J3105" s="3025">
        <v>0</v>
      </c>
      <c r="O3105">
        <f t="shared" si="48"/>
        <v>1</v>
      </c>
    </row>
    <row r="3106" spans="1:15" hidden="1">
      <c r="A3106" s="2669" t="s">
        <v>10255</v>
      </c>
      <c r="B3106" s="2669" t="s">
        <v>5169</v>
      </c>
      <c r="C3106" s="2669" t="s">
        <v>5298</v>
      </c>
      <c r="D3106" s="2669" t="s">
        <v>5299</v>
      </c>
      <c r="E3106" s="2669" t="s">
        <v>8118</v>
      </c>
      <c r="F3106" s="2669" t="s">
        <v>10282</v>
      </c>
      <c r="G3106" s="2669" t="s">
        <v>8980</v>
      </c>
      <c r="H3106" s="2669" t="s">
        <v>9055</v>
      </c>
      <c r="I3106" s="3025">
        <v>0</v>
      </c>
      <c r="J3106" s="3025">
        <v>1868.5</v>
      </c>
      <c r="N3106" s="1460">
        <v>1</v>
      </c>
      <c r="O3106">
        <f t="shared" si="48"/>
        <v>1</v>
      </c>
    </row>
    <row r="3107" spans="1:15" hidden="1">
      <c r="H3107" t="s">
        <v>8119</v>
      </c>
      <c r="O3107">
        <f t="shared" si="48"/>
        <v>0</v>
      </c>
    </row>
    <row r="3108" spans="1:15" hidden="1">
      <c r="O3108">
        <f t="shared" si="48"/>
        <v>0</v>
      </c>
    </row>
    <row r="3109" spans="1:15" hidden="1">
      <c r="H3109" s="2668" t="s">
        <v>10283</v>
      </c>
      <c r="O3109">
        <f t="shared" si="48"/>
        <v>0</v>
      </c>
    </row>
    <row r="3110" spans="1:15" hidden="1">
      <c r="A3110" s="2669" t="s">
        <v>10255</v>
      </c>
      <c r="B3110" s="2669" t="s">
        <v>5169</v>
      </c>
      <c r="C3110" s="2669" t="s">
        <v>5298</v>
      </c>
      <c r="D3110" s="2669" t="s">
        <v>5299</v>
      </c>
      <c r="E3110" s="2669" t="s">
        <v>8547</v>
      </c>
      <c r="F3110" s="2669" t="s">
        <v>10284</v>
      </c>
      <c r="G3110" s="2669" t="s">
        <v>8512</v>
      </c>
      <c r="H3110" s="2669" t="s">
        <v>8513</v>
      </c>
      <c r="I3110" s="3025">
        <v>24</v>
      </c>
      <c r="J3110" s="3025">
        <v>0</v>
      </c>
      <c r="O3110">
        <f t="shared" si="48"/>
        <v>1</v>
      </c>
    </row>
    <row r="3111" spans="1:15" hidden="1">
      <c r="A3111" s="2669" t="s">
        <v>10255</v>
      </c>
      <c r="B3111" s="2669" t="s">
        <v>5169</v>
      </c>
      <c r="C3111" s="2669" t="s">
        <v>5298</v>
      </c>
      <c r="D3111" s="2669" t="s">
        <v>5299</v>
      </c>
      <c r="E3111" s="2669" t="s">
        <v>8547</v>
      </c>
      <c r="F3111" s="2669" t="s">
        <v>10284</v>
      </c>
      <c r="G3111" s="2669" t="s">
        <v>8980</v>
      </c>
      <c r="H3111" s="2669" t="s">
        <v>9055</v>
      </c>
      <c r="I3111" s="3025">
        <v>0</v>
      </c>
      <c r="J3111" s="3025">
        <v>24</v>
      </c>
      <c r="N3111" s="1460">
        <v>1</v>
      </c>
      <c r="O3111">
        <f t="shared" si="48"/>
        <v>1</v>
      </c>
    </row>
    <row r="3112" spans="1:15" hidden="1">
      <c r="H3112" t="s">
        <v>8548</v>
      </c>
      <c r="O3112">
        <f t="shared" si="48"/>
        <v>0</v>
      </c>
    </row>
    <row r="3113" spans="1:15" hidden="1">
      <c r="O3113">
        <f t="shared" si="48"/>
        <v>0</v>
      </c>
    </row>
    <row r="3114" spans="1:15" hidden="1">
      <c r="H3114" s="2668" t="s">
        <v>10285</v>
      </c>
      <c r="O3114">
        <f t="shared" si="48"/>
        <v>0</v>
      </c>
    </row>
    <row r="3115" spans="1:15" hidden="1">
      <c r="A3115" s="2669" t="s">
        <v>10255</v>
      </c>
      <c r="B3115" s="2669" t="s">
        <v>5169</v>
      </c>
      <c r="C3115" s="2669" t="s">
        <v>5298</v>
      </c>
      <c r="D3115" s="2669" t="s">
        <v>5299</v>
      </c>
      <c r="E3115" s="2669" t="s">
        <v>7661</v>
      </c>
      <c r="F3115" s="2669" t="s">
        <v>10286</v>
      </c>
      <c r="G3115" s="2669" t="s">
        <v>5317</v>
      </c>
      <c r="H3115" s="2669" t="s">
        <v>4954</v>
      </c>
      <c r="I3115" s="3025">
        <v>250</v>
      </c>
      <c r="J3115" s="3025">
        <v>0</v>
      </c>
      <c r="O3115">
        <f t="shared" si="48"/>
        <v>1</v>
      </c>
    </row>
    <row r="3116" spans="1:15" hidden="1">
      <c r="A3116" s="2669" t="s">
        <v>10255</v>
      </c>
      <c r="B3116" s="2669" t="s">
        <v>5169</v>
      </c>
      <c r="C3116" s="2669" t="s">
        <v>5298</v>
      </c>
      <c r="D3116" s="2669" t="s">
        <v>5299</v>
      </c>
      <c r="E3116" s="2669" t="s">
        <v>7661</v>
      </c>
      <c r="F3116" s="2669" t="s">
        <v>10286</v>
      </c>
      <c r="G3116" s="2669" t="s">
        <v>8980</v>
      </c>
      <c r="H3116" s="2669" t="s">
        <v>9055</v>
      </c>
      <c r="I3116" s="3025">
        <v>0</v>
      </c>
      <c r="J3116" s="3025">
        <v>250</v>
      </c>
      <c r="N3116" s="1460">
        <v>1</v>
      </c>
      <c r="O3116">
        <f t="shared" si="48"/>
        <v>1</v>
      </c>
    </row>
    <row r="3117" spans="1:15" hidden="1">
      <c r="H3117" t="s">
        <v>7662</v>
      </c>
      <c r="O3117">
        <f t="shared" si="48"/>
        <v>0</v>
      </c>
    </row>
    <row r="3118" spans="1:15" hidden="1">
      <c r="O3118">
        <f t="shared" si="48"/>
        <v>0</v>
      </c>
    </row>
    <row r="3119" spans="1:15" hidden="1">
      <c r="H3119" s="2668" t="s">
        <v>10287</v>
      </c>
      <c r="O3119">
        <f t="shared" si="48"/>
        <v>0</v>
      </c>
    </row>
    <row r="3120" spans="1:15" hidden="1">
      <c r="A3120" s="2669" t="s">
        <v>10255</v>
      </c>
      <c r="B3120" s="2669" t="s">
        <v>5169</v>
      </c>
      <c r="C3120" s="2669" t="s">
        <v>5298</v>
      </c>
      <c r="D3120" s="2669" t="s">
        <v>5299</v>
      </c>
      <c r="E3120" s="2669" t="s">
        <v>7663</v>
      </c>
      <c r="F3120" s="2669" t="s">
        <v>10288</v>
      </c>
      <c r="G3120" s="2669" t="s">
        <v>5317</v>
      </c>
      <c r="H3120" s="2669" t="s">
        <v>4954</v>
      </c>
      <c r="I3120" s="3025">
        <v>250</v>
      </c>
      <c r="J3120" s="3025">
        <v>0</v>
      </c>
      <c r="O3120">
        <f t="shared" si="48"/>
        <v>1</v>
      </c>
    </row>
    <row r="3121" spans="1:15" hidden="1">
      <c r="A3121" s="2669" t="s">
        <v>10255</v>
      </c>
      <c r="B3121" s="2669" t="s">
        <v>5169</v>
      </c>
      <c r="C3121" s="2669" t="s">
        <v>5298</v>
      </c>
      <c r="D3121" s="2669" t="s">
        <v>5299</v>
      </c>
      <c r="E3121" s="2669" t="s">
        <v>7663</v>
      </c>
      <c r="F3121" s="2669" t="s">
        <v>10288</v>
      </c>
      <c r="G3121" s="2669" t="s">
        <v>8980</v>
      </c>
      <c r="H3121" s="2669" t="s">
        <v>9055</v>
      </c>
      <c r="I3121" s="3025">
        <v>0</v>
      </c>
      <c r="J3121" s="3025">
        <v>250</v>
      </c>
      <c r="N3121" s="1460">
        <v>1</v>
      </c>
      <c r="O3121">
        <f t="shared" si="48"/>
        <v>1</v>
      </c>
    </row>
    <row r="3122" spans="1:15" hidden="1">
      <c r="H3122" t="s">
        <v>7664</v>
      </c>
      <c r="O3122">
        <f t="shared" si="48"/>
        <v>0</v>
      </c>
    </row>
    <row r="3123" spans="1:15" hidden="1">
      <c r="O3123">
        <f t="shared" si="48"/>
        <v>0</v>
      </c>
    </row>
    <row r="3124" spans="1:15" hidden="1">
      <c r="H3124" s="2668" t="s">
        <v>10289</v>
      </c>
      <c r="O3124">
        <f t="shared" si="48"/>
        <v>0</v>
      </c>
    </row>
    <row r="3125" spans="1:15" hidden="1">
      <c r="A3125" s="2669" t="s">
        <v>10255</v>
      </c>
      <c r="B3125" s="2669" t="s">
        <v>5169</v>
      </c>
      <c r="C3125" s="2669" t="s">
        <v>5298</v>
      </c>
      <c r="D3125" s="2669" t="s">
        <v>5299</v>
      </c>
      <c r="E3125" s="2669" t="s">
        <v>7962</v>
      </c>
      <c r="F3125" s="2669" t="s">
        <v>10290</v>
      </c>
      <c r="G3125" s="2669" t="s">
        <v>5347</v>
      </c>
      <c r="H3125" s="2669" t="s">
        <v>4999</v>
      </c>
      <c r="I3125" s="3025">
        <v>304.10000000000002</v>
      </c>
      <c r="J3125" s="3025">
        <v>0</v>
      </c>
      <c r="O3125">
        <f t="shared" si="48"/>
        <v>1</v>
      </c>
    </row>
    <row r="3126" spans="1:15" hidden="1">
      <c r="A3126" s="2669" t="s">
        <v>10255</v>
      </c>
      <c r="B3126" s="2669" t="s">
        <v>5169</v>
      </c>
      <c r="C3126" s="2669" t="s">
        <v>5298</v>
      </c>
      <c r="D3126" s="2669" t="s">
        <v>5299</v>
      </c>
      <c r="E3126" s="2669" t="s">
        <v>7962</v>
      </c>
      <c r="F3126" s="2669" t="s">
        <v>10290</v>
      </c>
      <c r="G3126" s="2669" t="s">
        <v>8980</v>
      </c>
      <c r="H3126" s="2669" t="s">
        <v>9055</v>
      </c>
      <c r="I3126" s="3025">
        <v>0</v>
      </c>
      <c r="J3126" s="3025">
        <v>304.10000000000002</v>
      </c>
      <c r="N3126" s="1460">
        <v>1</v>
      </c>
      <c r="O3126">
        <f t="shared" si="48"/>
        <v>1</v>
      </c>
    </row>
    <row r="3127" spans="1:15" hidden="1">
      <c r="H3127" t="s">
        <v>7963</v>
      </c>
      <c r="O3127">
        <f t="shared" si="48"/>
        <v>0</v>
      </c>
    </row>
    <row r="3128" spans="1:15" hidden="1">
      <c r="O3128">
        <f t="shared" si="48"/>
        <v>0</v>
      </c>
    </row>
    <row r="3129" spans="1:15" hidden="1">
      <c r="H3129" s="2668" t="s">
        <v>10291</v>
      </c>
      <c r="O3129">
        <f t="shared" si="48"/>
        <v>0</v>
      </c>
    </row>
    <row r="3130" spans="1:15" hidden="1">
      <c r="A3130" s="2669" t="s">
        <v>10255</v>
      </c>
      <c r="B3130" s="2669" t="s">
        <v>5169</v>
      </c>
      <c r="C3130" s="2669" t="s">
        <v>5298</v>
      </c>
      <c r="D3130" s="2669" t="s">
        <v>5299</v>
      </c>
      <c r="E3130" s="2669" t="s">
        <v>7964</v>
      </c>
      <c r="F3130" s="2669" t="s">
        <v>10292</v>
      </c>
      <c r="G3130" s="2669" t="s">
        <v>5347</v>
      </c>
      <c r="H3130" s="2669" t="s">
        <v>4999</v>
      </c>
      <c r="I3130" s="3025">
        <v>274.3</v>
      </c>
      <c r="J3130" s="3025">
        <v>0</v>
      </c>
      <c r="O3130">
        <f t="shared" si="48"/>
        <v>1</v>
      </c>
    </row>
    <row r="3131" spans="1:15" hidden="1">
      <c r="A3131" s="2669" t="s">
        <v>10255</v>
      </c>
      <c r="B3131" s="2669" t="s">
        <v>5169</v>
      </c>
      <c r="C3131" s="2669" t="s">
        <v>5298</v>
      </c>
      <c r="D3131" s="2669" t="s">
        <v>5299</v>
      </c>
      <c r="E3131" s="2669" t="s">
        <v>7964</v>
      </c>
      <c r="F3131" s="2669" t="s">
        <v>10292</v>
      </c>
      <c r="G3131" s="2669" t="s">
        <v>8980</v>
      </c>
      <c r="H3131" s="2669" t="s">
        <v>9055</v>
      </c>
      <c r="I3131" s="3025">
        <v>0</v>
      </c>
      <c r="J3131" s="3025">
        <v>274.3</v>
      </c>
      <c r="N3131" s="1460">
        <v>1</v>
      </c>
      <c r="O3131">
        <f t="shared" si="48"/>
        <v>1</v>
      </c>
    </row>
    <row r="3132" spans="1:15" hidden="1">
      <c r="H3132" t="s">
        <v>7965</v>
      </c>
      <c r="O3132">
        <f t="shared" si="48"/>
        <v>0</v>
      </c>
    </row>
    <row r="3133" spans="1:15" hidden="1">
      <c r="O3133">
        <f t="shared" si="48"/>
        <v>0</v>
      </c>
    </row>
    <row r="3134" spans="1:15" hidden="1">
      <c r="H3134" s="2668" t="s">
        <v>10293</v>
      </c>
      <c r="O3134">
        <f t="shared" si="48"/>
        <v>0</v>
      </c>
    </row>
    <row r="3135" spans="1:15" hidden="1">
      <c r="A3135" s="2669" t="s">
        <v>10255</v>
      </c>
      <c r="B3135" s="2669"/>
      <c r="C3135" s="2669"/>
      <c r="D3135" s="2669" t="s">
        <v>5073</v>
      </c>
      <c r="E3135" s="2669" t="s">
        <v>7232</v>
      </c>
      <c r="F3135" s="2669" t="s">
        <v>10294</v>
      </c>
      <c r="G3135" s="2669" t="s">
        <v>5300</v>
      </c>
      <c r="H3135" s="2669" t="s">
        <v>264</v>
      </c>
      <c r="I3135" s="3025">
        <v>367</v>
      </c>
      <c r="J3135" s="3025">
        <v>0</v>
      </c>
      <c r="O3135">
        <f t="shared" si="48"/>
        <v>0</v>
      </c>
    </row>
    <row r="3136" spans="1:15" hidden="1">
      <c r="A3136" s="2669" t="s">
        <v>10255</v>
      </c>
      <c r="B3136" s="2669"/>
      <c r="C3136" s="2669"/>
      <c r="D3136" s="2669" t="s">
        <v>5073</v>
      </c>
      <c r="E3136" s="2669" t="s">
        <v>7232</v>
      </c>
      <c r="F3136" s="2669" t="s">
        <v>10294</v>
      </c>
      <c r="G3136" s="2669" t="s">
        <v>5297</v>
      </c>
      <c r="H3136" s="2669" t="s">
        <v>5075</v>
      </c>
      <c r="I3136" s="3025">
        <v>0</v>
      </c>
      <c r="J3136" s="3025">
        <v>367</v>
      </c>
      <c r="O3136">
        <f t="shared" si="48"/>
        <v>0</v>
      </c>
    </row>
    <row r="3137" spans="1:15" hidden="1">
      <c r="H3137" t="s">
        <v>7233</v>
      </c>
      <c r="O3137">
        <f t="shared" ref="O3137:O3200" si="49">SUMIF(E:E,E3137,N:N)</f>
        <v>0</v>
      </c>
    </row>
    <row r="3138" spans="1:15" hidden="1">
      <c r="O3138">
        <f t="shared" si="49"/>
        <v>0</v>
      </c>
    </row>
    <row r="3139" spans="1:15" hidden="1">
      <c r="H3139" s="2668" t="s">
        <v>10295</v>
      </c>
      <c r="O3139">
        <f t="shared" si="49"/>
        <v>0</v>
      </c>
    </row>
    <row r="3140" spans="1:15" hidden="1">
      <c r="A3140" s="2669" t="s">
        <v>10255</v>
      </c>
      <c r="B3140" s="2669"/>
      <c r="C3140" s="2669"/>
      <c r="D3140" s="2669" t="s">
        <v>5073</v>
      </c>
      <c r="E3140" s="2669" t="s">
        <v>7234</v>
      </c>
      <c r="F3140" s="2669" t="s">
        <v>10296</v>
      </c>
      <c r="G3140" s="2669" t="s">
        <v>5306</v>
      </c>
      <c r="H3140" s="2669" t="s">
        <v>4937</v>
      </c>
      <c r="I3140" s="3025">
        <v>8879.7000000000007</v>
      </c>
      <c r="J3140" s="3025">
        <v>0</v>
      </c>
      <c r="O3140">
        <f t="shared" si="49"/>
        <v>0</v>
      </c>
    </row>
    <row r="3141" spans="1:15" hidden="1">
      <c r="A3141" s="2669" t="s">
        <v>10255</v>
      </c>
      <c r="B3141" s="2669"/>
      <c r="C3141" s="2669"/>
      <c r="D3141" s="2669" t="s">
        <v>5073</v>
      </c>
      <c r="E3141" s="2669" t="s">
        <v>7234</v>
      </c>
      <c r="F3141" s="2669" t="s">
        <v>10296</v>
      </c>
      <c r="G3141" s="2669" t="s">
        <v>5297</v>
      </c>
      <c r="H3141" s="2669" t="s">
        <v>5075</v>
      </c>
      <c r="I3141" s="3025">
        <v>0</v>
      </c>
      <c r="J3141" s="3025">
        <v>8879.7000000000007</v>
      </c>
      <c r="O3141">
        <f t="shared" si="49"/>
        <v>0</v>
      </c>
    </row>
    <row r="3142" spans="1:15" hidden="1">
      <c r="H3142" t="s">
        <v>7235</v>
      </c>
      <c r="O3142">
        <f t="shared" si="49"/>
        <v>0</v>
      </c>
    </row>
    <row r="3143" spans="1:15" hidden="1">
      <c r="O3143">
        <f t="shared" si="49"/>
        <v>0</v>
      </c>
    </row>
    <row r="3144" spans="1:15" hidden="1">
      <c r="H3144" s="2668" t="s">
        <v>10297</v>
      </c>
      <c r="O3144">
        <f t="shared" si="49"/>
        <v>0</v>
      </c>
    </row>
    <row r="3145" spans="1:15" hidden="1">
      <c r="A3145" s="2669" t="s">
        <v>10298</v>
      </c>
      <c r="B3145" s="2669" t="s">
        <v>4415</v>
      </c>
      <c r="C3145" s="2669" t="s">
        <v>5059</v>
      </c>
      <c r="D3145" s="2669" t="s">
        <v>4415</v>
      </c>
      <c r="E3145" s="2669" t="s">
        <v>7486</v>
      </c>
      <c r="F3145" s="2669" t="s">
        <v>10299</v>
      </c>
      <c r="G3145" s="2669" t="s">
        <v>5308</v>
      </c>
      <c r="H3145" s="2669" t="s">
        <v>4921</v>
      </c>
      <c r="I3145" s="3025">
        <v>8.52</v>
      </c>
      <c r="J3145" s="3025">
        <v>0</v>
      </c>
      <c r="O3145">
        <f t="shared" si="49"/>
        <v>0</v>
      </c>
    </row>
    <row r="3146" spans="1:15" hidden="1">
      <c r="A3146" s="2669" t="s">
        <v>10298</v>
      </c>
      <c r="B3146" s="2669" t="s">
        <v>4415</v>
      </c>
      <c r="C3146" s="2669" t="s">
        <v>5059</v>
      </c>
      <c r="D3146" s="2669" t="s">
        <v>4415</v>
      </c>
      <c r="E3146" s="2669" t="s">
        <v>7486</v>
      </c>
      <c r="F3146" s="2669" t="s">
        <v>10299</v>
      </c>
      <c r="G3146" s="2669" t="s">
        <v>5309</v>
      </c>
      <c r="H3146" s="2669" t="s">
        <v>4947</v>
      </c>
      <c r="I3146" s="3025">
        <v>71</v>
      </c>
      <c r="J3146" s="3025">
        <v>0</v>
      </c>
      <c r="O3146">
        <f t="shared" si="49"/>
        <v>0</v>
      </c>
    </row>
    <row r="3147" spans="1:15" hidden="1">
      <c r="A3147" s="2669" t="s">
        <v>10298</v>
      </c>
      <c r="B3147" s="2669" t="s">
        <v>4415</v>
      </c>
      <c r="C3147" s="2669" t="s">
        <v>5059</v>
      </c>
      <c r="D3147" s="2669" t="s">
        <v>4415</v>
      </c>
      <c r="E3147" s="2669" t="s">
        <v>7486</v>
      </c>
      <c r="F3147" s="2669" t="s">
        <v>10299</v>
      </c>
      <c r="G3147" s="2669" t="s">
        <v>5309</v>
      </c>
      <c r="H3147" s="2669" t="s">
        <v>4947</v>
      </c>
      <c r="I3147" s="3025">
        <v>414</v>
      </c>
      <c r="J3147" s="3025">
        <v>0</v>
      </c>
      <c r="O3147">
        <f t="shared" si="49"/>
        <v>0</v>
      </c>
    </row>
    <row r="3148" spans="1:15" hidden="1">
      <c r="A3148" s="2669" t="s">
        <v>10298</v>
      </c>
      <c r="B3148" s="2669" t="s">
        <v>4415</v>
      </c>
      <c r="C3148" s="2669" t="s">
        <v>5059</v>
      </c>
      <c r="D3148" s="2669" t="s">
        <v>4415</v>
      </c>
      <c r="E3148" s="2669" t="s">
        <v>7486</v>
      </c>
      <c r="F3148" s="2669" t="s">
        <v>10299</v>
      </c>
      <c r="G3148" s="2669" t="s">
        <v>5303</v>
      </c>
      <c r="H3148" s="2669" t="s">
        <v>5063</v>
      </c>
      <c r="I3148" s="3025">
        <v>0</v>
      </c>
      <c r="J3148" s="3025">
        <v>0</v>
      </c>
      <c r="O3148">
        <f t="shared" si="49"/>
        <v>0</v>
      </c>
    </row>
    <row r="3149" spans="1:15" hidden="1">
      <c r="A3149" s="2669" t="s">
        <v>10298</v>
      </c>
      <c r="B3149" s="2669" t="s">
        <v>4415</v>
      </c>
      <c r="C3149" s="2669" t="s">
        <v>5059</v>
      </c>
      <c r="D3149" s="2669" t="s">
        <v>4415</v>
      </c>
      <c r="E3149" s="2669" t="s">
        <v>7486</v>
      </c>
      <c r="F3149" s="2669" t="s">
        <v>10299</v>
      </c>
      <c r="G3149" s="2669" t="s">
        <v>5311</v>
      </c>
      <c r="H3149" s="2669" t="s">
        <v>5064</v>
      </c>
      <c r="I3149" s="3025">
        <v>0</v>
      </c>
      <c r="J3149" s="3025">
        <v>493.52</v>
      </c>
      <c r="O3149">
        <f t="shared" si="49"/>
        <v>0</v>
      </c>
    </row>
    <row r="3150" spans="1:15" hidden="1">
      <c r="H3150" t="s">
        <v>7487</v>
      </c>
      <c r="O3150">
        <f t="shared" si="49"/>
        <v>0</v>
      </c>
    </row>
    <row r="3151" spans="1:15" hidden="1">
      <c r="O3151">
        <f t="shared" si="49"/>
        <v>0</v>
      </c>
    </row>
    <row r="3152" spans="1:15" hidden="1">
      <c r="H3152" s="2668" t="s">
        <v>10300</v>
      </c>
      <c r="O3152">
        <f t="shared" si="49"/>
        <v>0</v>
      </c>
    </row>
    <row r="3153" spans="1:15" hidden="1">
      <c r="A3153" s="2669" t="s">
        <v>10301</v>
      </c>
      <c r="B3153" s="2669" t="s">
        <v>4415</v>
      </c>
      <c r="C3153" s="2669" t="s">
        <v>5059</v>
      </c>
      <c r="D3153" s="2669" t="s">
        <v>4415</v>
      </c>
      <c r="E3153" s="2669" t="s">
        <v>7482</v>
      </c>
      <c r="F3153" s="2669" t="s">
        <v>10302</v>
      </c>
      <c r="G3153" s="2669" t="s">
        <v>5308</v>
      </c>
      <c r="H3153" s="2669" t="s">
        <v>5097</v>
      </c>
      <c r="I3153" s="3025">
        <v>0</v>
      </c>
      <c r="J3153" s="3025">
        <v>0</v>
      </c>
      <c r="O3153">
        <f t="shared" si="49"/>
        <v>0</v>
      </c>
    </row>
    <row r="3154" spans="1:15" hidden="1">
      <c r="A3154" s="2669" t="s">
        <v>10301</v>
      </c>
      <c r="B3154" s="2669" t="s">
        <v>4415</v>
      </c>
      <c r="C3154" s="2669" t="s">
        <v>5059</v>
      </c>
      <c r="D3154" s="2669" t="s">
        <v>4415</v>
      </c>
      <c r="E3154" s="2669" t="s">
        <v>7482</v>
      </c>
      <c r="F3154" s="2669" t="s">
        <v>10302</v>
      </c>
      <c r="G3154" s="2669" t="s">
        <v>5309</v>
      </c>
      <c r="H3154" s="2669" t="s">
        <v>4947</v>
      </c>
      <c r="I3154" s="3025">
        <v>238</v>
      </c>
      <c r="J3154" s="3025">
        <v>0</v>
      </c>
      <c r="O3154">
        <f t="shared" si="49"/>
        <v>0</v>
      </c>
    </row>
    <row r="3155" spans="1:15" hidden="1">
      <c r="A3155" s="2669" t="s">
        <v>10301</v>
      </c>
      <c r="B3155" s="2669" t="s">
        <v>4415</v>
      </c>
      <c r="C3155" s="2669" t="s">
        <v>5059</v>
      </c>
      <c r="D3155" s="2669" t="s">
        <v>4415</v>
      </c>
      <c r="E3155" s="2669" t="s">
        <v>7482</v>
      </c>
      <c r="F3155" s="2669" t="s">
        <v>10302</v>
      </c>
      <c r="G3155" s="2669" t="s">
        <v>5309</v>
      </c>
      <c r="H3155" s="2669" t="s">
        <v>5279</v>
      </c>
      <c r="I3155" s="3025">
        <v>0</v>
      </c>
      <c r="J3155" s="3025">
        <v>0</v>
      </c>
      <c r="O3155">
        <f t="shared" si="49"/>
        <v>0</v>
      </c>
    </row>
    <row r="3156" spans="1:15" hidden="1">
      <c r="A3156" s="2669" t="s">
        <v>10301</v>
      </c>
      <c r="B3156" s="2669" t="s">
        <v>4415</v>
      </c>
      <c r="C3156" s="2669" t="s">
        <v>5059</v>
      </c>
      <c r="D3156" s="2669" t="s">
        <v>4415</v>
      </c>
      <c r="E3156" s="2669" t="s">
        <v>7482</v>
      </c>
      <c r="F3156" s="2669" t="s">
        <v>10302</v>
      </c>
      <c r="G3156" s="2669" t="s">
        <v>5303</v>
      </c>
      <c r="H3156" s="2669" t="s">
        <v>5063</v>
      </c>
      <c r="I3156" s="3025">
        <v>0</v>
      </c>
      <c r="J3156" s="3025">
        <v>0</v>
      </c>
      <c r="O3156">
        <f t="shared" si="49"/>
        <v>0</v>
      </c>
    </row>
    <row r="3157" spans="1:15" hidden="1">
      <c r="A3157" s="2669" t="s">
        <v>10301</v>
      </c>
      <c r="B3157" s="2669" t="s">
        <v>4415</v>
      </c>
      <c r="C3157" s="2669" t="s">
        <v>5059</v>
      </c>
      <c r="D3157" s="2669" t="s">
        <v>4415</v>
      </c>
      <c r="E3157" s="2669" t="s">
        <v>7482</v>
      </c>
      <c r="F3157" s="2669" t="s">
        <v>10302</v>
      </c>
      <c r="G3157" s="2669" t="s">
        <v>5311</v>
      </c>
      <c r="H3157" s="2669" t="s">
        <v>5064</v>
      </c>
      <c r="I3157" s="3025">
        <v>0</v>
      </c>
      <c r="J3157" s="3025">
        <v>238</v>
      </c>
      <c r="O3157">
        <f t="shared" si="49"/>
        <v>0</v>
      </c>
    </row>
    <row r="3158" spans="1:15" hidden="1">
      <c r="H3158" t="s">
        <v>7483</v>
      </c>
      <c r="O3158">
        <f t="shared" si="49"/>
        <v>0</v>
      </c>
    </row>
    <row r="3159" spans="1:15" hidden="1">
      <c r="O3159">
        <f t="shared" si="49"/>
        <v>0</v>
      </c>
    </row>
    <row r="3160" spans="1:15" hidden="1">
      <c r="H3160" s="2668" t="s">
        <v>10303</v>
      </c>
      <c r="O3160">
        <f t="shared" si="49"/>
        <v>0</v>
      </c>
    </row>
    <row r="3161" spans="1:15" hidden="1">
      <c r="A3161" s="2669" t="s">
        <v>10301</v>
      </c>
      <c r="B3161" s="2669" t="s">
        <v>4415</v>
      </c>
      <c r="C3161" s="2669" t="s">
        <v>5059</v>
      </c>
      <c r="D3161" s="2669" t="s">
        <v>4415</v>
      </c>
      <c r="E3161" s="2669" t="s">
        <v>7484</v>
      </c>
      <c r="F3161" s="2669" t="s">
        <v>10304</v>
      </c>
      <c r="G3161" s="2669" t="s">
        <v>5308</v>
      </c>
      <c r="H3161" s="2669" t="s">
        <v>5097</v>
      </c>
      <c r="I3161" s="3025">
        <v>0</v>
      </c>
      <c r="J3161" s="3025">
        <v>0</v>
      </c>
      <c r="O3161">
        <f t="shared" si="49"/>
        <v>0</v>
      </c>
    </row>
    <row r="3162" spans="1:15" hidden="1">
      <c r="A3162" s="2669" t="s">
        <v>10301</v>
      </c>
      <c r="B3162" s="2669" t="s">
        <v>4415</v>
      </c>
      <c r="C3162" s="2669" t="s">
        <v>5059</v>
      </c>
      <c r="D3162" s="2669" t="s">
        <v>4415</v>
      </c>
      <c r="E3162" s="2669" t="s">
        <v>7484</v>
      </c>
      <c r="F3162" s="2669" t="s">
        <v>10304</v>
      </c>
      <c r="G3162" s="2669" t="s">
        <v>5309</v>
      </c>
      <c r="H3162" s="2669" t="s">
        <v>4947</v>
      </c>
      <c r="I3162" s="3025">
        <v>1619.4</v>
      </c>
      <c r="J3162" s="3025">
        <v>0</v>
      </c>
      <c r="O3162">
        <f t="shared" si="49"/>
        <v>0</v>
      </c>
    </row>
    <row r="3163" spans="1:15" hidden="1">
      <c r="A3163" s="2669" t="s">
        <v>10301</v>
      </c>
      <c r="B3163" s="2669" t="s">
        <v>4415</v>
      </c>
      <c r="C3163" s="2669" t="s">
        <v>5059</v>
      </c>
      <c r="D3163" s="2669" t="s">
        <v>4415</v>
      </c>
      <c r="E3163" s="2669" t="s">
        <v>7484</v>
      </c>
      <c r="F3163" s="2669" t="s">
        <v>10304</v>
      </c>
      <c r="G3163" s="2669" t="s">
        <v>5303</v>
      </c>
      <c r="H3163" s="2669" t="s">
        <v>5063</v>
      </c>
      <c r="I3163" s="3025">
        <v>0</v>
      </c>
      <c r="J3163" s="3025">
        <v>0</v>
      </c>
      <c r="O3163">
        <f t="shared" si="49"/>
        <v>0</v>
      </c>
    </row>
    <row r="3164" spans="1:15" hidden="1">
      <c r="A3164" s="2669" t="s">
        <v>10301</v>
      </c>
      <c r="B3164" s="2669" t="s">
        <v>4415</v>
      </c>
      <c r="C3164" s="2669" t="s">
        <v>5059</v>
      </c>
      <c r="D3164" s="2669" t="s">
        <v>4415</v>
      </c>
      <c r="E3164" s="2669" t="s">
        <v>7484</v>
      </c>
      <c r="F3164" s="2669" t="s">
        <v>10304</v>
      </c>
      <c r="G3164" s="2669" t="s">
        <v>5311</v>
      </c>
      <c r="H3164" s="2669" t="s">
        <v>5064</v>
      </c>
      <c r="I3164" s="3025">
        <v>0</v>
      </c>
      <c r="J3164" s="3025">
        <v>1619.4</v>
      </c>
      <c r="O3164">
        <f t="shared" si="49"/>
        <v>0</v>
      </c>
    </row>
    <row r="3165" spans="1:15" hidden="1">
      <c r="H3165" t="s">
        <v>7485</v>
      </c>
      <c r="O3165">
        <f t="shared" si="49"/>
        <v>0</v>
      </c>
    </row>
    <row r="3166" spans="1:15" hidden="1">
      <c r="O3166">
        <f t="shared" si="49"/>
        <v>0</v>
      </c>
    </row>
    <row r="3167" spans="1:15" hidden="1">
      <c r="H3167" s="2668" t="s">
        <v>10305</v>
      </c>
      <c r="O3167">
        <f t="shared" si="49"/>
        <v>0</v>
      </c>
    </row>
    <row r="3168" spans="1:15" hidden="1">
      <c r="A3168" s="2669" t="s">
        <v>10306</v>
      </c>
      <c r="B3168" s="2669" t="s">
        <v>4415</v>
      </c>
      <c r="C3168" s="2669" t="s">
        <v>5059</v>
      </c>
      <c r="D3168" s="2669" t="s">
        <v>4415</v>
      </c>
      <c r="E3168" s="2669" t="s">
        <v>7478</v>
      </c>
      <c r="F3168" s="2669" t="s">
        <v>10307</v>
      </c>
      <c r="G3168" s="2669" t="s">
        <v>5308</v>
      </c>
      <c r="H3168" s="2669" t="s">
        <v>5097</v>
      </c>
      <c r="I3168" s="3025">
        <v>0</v>
      </c>
      <c r="J3168" s="3025">
        <v>0</v>
      </c>
      <c r="O3168">
        <f t="shared" si="49"/>
        <v>0</v>
      </c>
    </row>
    <row r="3169" spans="1:15" hidden="1">
      <c r="A3169" s="2669" t="s">
        <v>10306</v>
      </c>
      <c r="B3169" s="2669" t="s">
        <v>4415</v>
      </c>
      <c r="C3169" s="2669" t="s">
        <v>5059</v>
      </c>
      <c r="D3169" s="2669" t="s">
        <v>4415</v>
      </c>
      <c r="E3169" s="2669" t="s">
        <v>7478</v>
      </c>
      <c r="F3169" s="2669" t="s">
        <v>10307</v>
      </c>
      <c r="G3169" s="2669" t="s">
        <v>5309</v>
      </c>
      <c r="H3169" s="2669" t="s">
        <v>4947</v>
      </c>
      <c r="I3169" s="3025">
        <v>167.6</v>
      </c>
      <c r="J3169" s="3025">
        <v>0</v>
      </c>
      <c r="O3169">
        <f t="shared" si="49"/>
        <v>0</v>
      </c>
    </row>
    <row r="3170" spans="1:15" hidden="1">
      <c r="A3170" s="2669" t="s">
        <v>10306</v>
      </c>
      <c r="B3170" s="2669" t="s">
        <v>4415</v>
      </c>
      <c r="C3170" s="2669" t="s">
        <v>5059</v>
      </c>
      <c r="D3170" s="2669" t="s">
        <v>4415</v>
      </c>
      <c r="E3170" s="2669" t="s">
        <v>7478</v>
      </c>
      <c r="F3170" s="2669" t="s">
        <v>10307</v>
      </c>
      <c r="G3170" s="2669" t="s">
        <v>5303</v>
      </c>
      <c r="H3170" s="2669" t="s">
        <v>5063</v>
      </c>
      <c r="I3170" s="3025">
        <v>0</v>
      </c>
      <c r="J3170" s="3025">
        <v>0</v>
      </c>
      <c r="O3170">
        <f t="shared" si="49"/>
        <v>0</v>
      </c>
    </row>
    <row r="3171" spans="1:15" hidden="1">
      <c r="A3171" s="2669" t="s">
        <v>10306</v>
      </c>
      <c r="B3171" s="2669" t="s">
        <v>4415</v>
      </c>
      <c r="C3171" s="2669" t="s">
        <v>5059</v>
      </c>
      <c r="D3171" s="2669" t="s">
        <v>4415</v>
      </c>
      <c r="E3171" s="2669" t="s">
        <v>7478</v>
      </c>
      <c r="F3171" s="2669" t="s">
        <v>10307</v>
      </c>
      <c r="G3171" s="2669" t="s">
        <v>5311</v>
      </c>
      <c r="H3171" s="2669" t="s">
        <v>5064</v>
      </c>
      <c r="I3171" s="3025">
        <v>0</v>
      </c>
      <c r="J3171" s="3025">
        <v>167.6</v>
      </c>
      <c r="O3171">
        <f t="shared" si="49"/>
        <v>0</v>
      </c>
    </row>
    <row r="3172" spans="1:15" hidden="1">
      <c r="H3172" t="s">
        <v>7479</v>
      </c>
      <c r="O3172">
        <f t="shared" si="49"/>
        <v>0</v>
      </c>
    </row>
    <row r="3173" spans="1:15" hidden="1">
      <c r="O3173">
        <f t="shared" si="49"/>
        <v>0</v>
      </c>
    </row>
    <row r="3174" spans="1:15" hidden="1">
      <c r="H3174" s="2668" t="s">
        <v>10308</v>
      </c>
      <c r="O3174">
        <f t="shared" si="49"/>
        <v>0</v>
      </c>
    </row>
    <row r="3175" spans="1:15" hidden="1">
      <c r="A3175" s="2669" t="s">
        <v>10306</v>
      </c>
      <c r="B3175" s="2669" t="s">
        <v>4415</v>
      </c>
      <c r="C3175" s="2669" t="s">
        <v>5059</v>
      </c>
      <c r="D3175" s="2669" t="s">
        <v>4415</v>
      </c>
      <c r="E3175" s="2669" t="s">
        <v>7480</v>
      </c>
      <c r="F3175" s="2669" t="s">
        <v>10309</v>
      </c>
      <c r="G3175" s="2669" t="s">
        <v>5308</v>
      </c>
      <c r="H3175" s="2669" t="s">
        <v>5097</v>
      </c>
      <c r="I3175" s="3025">
        <v>0</v>
      </c>
      <c r="J3175" s="3025">
        <v>0</v>
      </c>
      <c r="O3175">
        <f t="shared" si="49"/>
        <v>0</v>
      </c>
    </row>
    <row r="3176" spans="1:15" hidden="1">
      <c r="A3176" s="2669" t="s">
        <v>10306</v>
      </c>
      <c r="B3176" s="2669" t="s">
        <v>4415</v>
      </c>
      <c r="C3176" s="2669" t="s">
        <v>5059</v>
      </c>
      <c r="D3176" s="2669" t="s">
        <v>4415</v>
      </c>
      <c r="E3176" s="2669" t="s">
        <v>7480</v>
      </c>
      <c r="F3176" s="2669" t="s">
        <v>10309</v>
      </c>
      <c r="G3176" s="2669" t="s">
        <v>5309</v>
      </c>
      <c r="H3176" s="2669" t="s">
        <v>4947</v>
      </c>
      <c r="I3176" s="3025">
        <v>34.299999999999997</v>
      </c>
      <c r="J3176" s="3025">
        <v>0</v>
      </c>
      <c r="O3176">
        <f t="shared" si="49"/>
        <v>0</v>
      </c>
    </row>
    <row r="3177" spans="1:15" hidden="1">
      <c r="A3177" s="2669" t="s">
        <v>10306</v>
      </c>
      <c r="B3177" s="2669" t="s">
        <v>4415</v>
      </c>
      <c r="C3177" s="2669" t="s">
        <v>5059</v>
      </c>
      <c r="D3177" s="2669" t="s">
        <v>4415</v>
      </c>
      <c r="E3177" s="2669" t="s">
        <v>7480</v>
      </c>
      <c r="F3177" s="2669" t="s">
        <v>10309</v>
      </c>
      <c r="G3177" s="2669" t="s">
        <v>5309</v>
      </c>
      <c r="H3177" s="2669" t="s">
        <v>5279</v>
      </c>
      <c r="I3177" s="3025">
        <v>0</v>
      </c>
      <c r="J3177" s="3025">
        <v>0</v>
      </c>
      <c r="O3177">
        <f t="shared" si="49"/>
        <v>0</v>
      </c>
    </row>
    <row r="3178" spans="1:15" hidden="1">
      <c r="A3178" s="2669" t="s">
        <v>10306</v>
      </c>
      <c r="B3178" s="2669" t="s">
        <v>4415</v>
      </c>
      <c r="C3178" s="2669" t="s">
        <v>5059</v>
      </c>
      <c r="D3178" s="2669" t="s">
        <v>4415</v>
      </c>
      <c r="E3178" s="2669" t="s">
        <v>7480</v>
      </c>
      <c r="F3178" s="2669" t="s">
        <v>10309</v>
      </c>
      <c r="G3178" s="2669" t="s">
        <v>5303</v>
      </c>
      <c r="H3178" s="2669" t="s">
        <v>5063</v>
      </c>
      <c r="I3178" s="3025">
        <v>0</v>
      </c>
      <c r="J3178" s="3025">
        <v>0</v>
      </c>
      <c r="O3178">
        <f t="shared" si="49"/>
        <v>0</v>
      </c>
    </row>
    <row r="3179" spans="1:15" hidden="1">
      <c r="A3179" s="2669" t="s">
        <v>10306</v>
      </c>
      <c r="B3179" s="2669" t="s">
        <v>4415</v>
      </c>
      <c r="C3179" s="2669" t="s">
        <v>5059</v>
      </c>
      <c r="D3179" s="2669" t="s">
        <v>4415</v>
      </c>
      <c r="E3179" s="2669" t="s">
        <v>7480</v>
      </c>
      <c r="F3179" s="2669" t="s">
        <v>10309</v>
      </c>
      <c r="G3179" s="2669" t="s">
        <v>5311</v>
      </c>
      <c r="H3179" s="2669" t="s">
        <v>5064</v>
      </c>
      <c r="I3179" s="3025">
        <v>0</v>
      </c>
      <c r="J3179" s="3025">
        <v>34.299999999999997</v>
      </c>
      <c r="O3179">
        <f t="shared" si="49"/>
        <v>0</v>
      </c>
    </row>
    <row r="3180" spans="1:15" hidden="1">
      <c r="H3180" t="s">
        <v>7481</v>
      </c>
      <c r="O3180">
        <f t="shared" si="49"/>
        <v>0</v>
      </c>
    </row>
    <row r="3181" spans="1:15" hidden="1">
      <c r="O3181">
        <f t="shared" si="49"/>
        <v>0</v>
      </c>
    </row>
    <row r="3182" spans="1:15" hidden="1">
      <c r="H3182" s="2668" t="s">
        <v>10310</v>
      </c>
      <c r="O3182">
        <f t="shared" si="49"/>
        <v>0</v>
      </c>
    </row>
    <row r="3183" spans="1:15" hidden="1">
      <c r="A3183" s="2669" t="s">
        <v>10311</v>
      </c>
      <c r="B3183" s="2669" t="s">
        <v>4415</v>
      </c>
      <c r="C3183" s="2669" t="s">
        <v>5059</v>
      </c>
      <c r="D3183" s="2669" t="s">
        <v>4415</v>
      </c>
      <c r="E3183" s="2669" t="s">
        <v>7474</v>
      </c>
      <c r="F3183" s="2669" t="s">
        <v>10312</v>
      </c>
      <c r="G3183" s="2669" t="s">
        <v>5308</v>
      </c>
      <c r="H3183" s="2669" t="s">
        <v>5097</v>
      </c>
      <c r="I3183" s="3025">
        <v>0</v>
      </c>
      <c r="J3183" s="3025">
        <v>0</v>
      </c>
      <c r="O3183">
        <f t="shared" si="49"/>
        <v>0</v>
      </c>
    </row>
    <row r="3184" spans="1:15" hidden="1">
      <c r="A3184" s="2669" t="s">
        <v>10311</v>
      </c>
      <c r="B3184" s="2669" t="s">
        <v>4415</v>
      </c>
      <c r="C3184" s="2669" t="s">
        <v>5059</v>
      </c>
      <c r="D3184" s="2669" t="s">
        <v>4415</v>
      </c>
      <c r="E3184" s="2669" t="s">
        <v>7474</v>
      </c>
      <c r="F3184" s="2669" t="s">
        <v>10312</v>
      </c>
      <c r="G3184" s="2669" t="s">
        <v>5309</v>
      </c>
      <c r="H3184" s="2669" t="s">
        <v>4947</v>
      </c>
      <c r="I3184" s="3025">
        <v>132</v>
      </c>
      <c r="J3184" s="3025">
        <v>0</v>
      </c>
      <c r="O3184">
        <f t="shared" si="49"/>
        <v>0</v>
      </c>
    </row>
    <row r="3185" spans="1:15" hidden="1">
      <c r="A3185" s="2669" t="s">
        <v>10311</v>
      </c>
      <c r="B3185" s="2669" t="s">
        <v>4415</v>
      </c>
      <c r="C3185" s="2669" t="s">
        <v>5059</v>
      </c>
      <c r="D3185" s="2669" t="s">
        <v>4415</v>
      </c>
      <c r="E3185" s="2669" t="s">
        <v>7474</v>
      </c>
      <c r="F3185" s="2669" t="s">
        <v>10312</v>
      </c>
      <c r="G3185" s="2669" t="s">
        <v>5303</v>
      </c>
      <c r="H3185" s="2669" t="s">
        <v>5063</v>
      </c>
      <c r="I3185" s="3025">
        <v>0</v>
      </c>
      <c r="J3185" s="3025">
        <v>0</v>
      </c>
      <c r="O3185">
        <f t="shared" si="49"/>
        <v>0</v>
      </c>
    </row>
    <row r="3186" spans="1:15" hidden="1">
      <c r="A3186" s="2669" t="s">
        <v>10311</v>
      </c>
      <c r="B3186" s="2669" t="s">
        <v>4415</v>
      </c>
      <c r="C3186" s="2669" t="s">
        <v>5059</v>
      </c>
      <c r="D3186" s="2669" t="s">
        <v>4415</v>
      </c>
      <c r="E3186" s="2669" t="s">
        <v>7474</v>
      </c>
      <c r="F3186" s="2669" t="s">
        <v>10312</v>
      </c>
      <c r="G3186" s="2669" t="s">
        <v>5311</v>
      </c>
      <c r="H3186" s="2669" t="s">
        <v>5064</v>
      </c>
      <c r="I3186" s="3025">
        <v>0</v>
      </c>
      <c r="J3186" s="3025">
        <v>132</v>
      </c>
      <c r="O3186">
        <f t="shared" si="49"/>
        <v>0</v>
      </c>
    </row>
    <row r="3187" spans="1:15" hidden="1">
      <c r="H3187" t="s">
        <v>7475</v>
      </c>
      <c r="O3187">
        <f t="shared" si="49"/>
        <v>0</v>
      </c>
    </row>
    <row r="3188" spans="1:15" hidden="1">
      <c r="O3188">
        <f t="shared" si="49"/>
        <v>0</v>
      </c>
    </row>
    <row r="3189" spans="1:15" hidden="1">
      <c r="H3189" s="2668" t="s">
        <v>10313</v>
      </c>
      <c r="O3189">
        <f t="shared" si="49"/>
        <v>0</v>
      </c>
    </row>
    <row r="3190" spans="1:15" hidden="1">
      <c r="A3190" s="2669" t="s">
        <v>10311</v>
      </c>
      <c r="B3190" s="2669" t="s">
        <v>4415</v>
      </c>
      <c r="C3190" s="2669" t="s">
        <v>5059</v>
      </c>
      <c r="D3190" s="2669" t="s">
        <v>4415</v>
      </c>
      <c r="E3190" s="2669" t="s">
        <v>7476</v>
      </c>
      <c r="F3190" s="2669" t="s">
        <v>10314</v>
      </c>
      <c r="G3190" s="2669" t="s">
        <v>5308</v>
      </c>
      <c r="H3190" s="2669" t="s">
        <v>5097</v>
      </c>
      <c r="I3190" s="3025">
        <v>0</v>
      </c>
      <c r="J3190" s="3025">
        <v>0</v>
      </c>
      <c r="O3190">
        <f t="shared" si="49"/>
        <v>0</v>
      </c>
    </row>
    <row r="3191" spans="1:15" hidden="1">
      <c r="A3191" s="2669" t="s">
        <v>10311</v>
      </c>
      <c r="B3191" s="2669" t="s">
        <v>4415</v>
      </c>
      <c r="C3191" s="2669" t="s">
        <v>5059</v>
      </c>
      <c r="D3191" s="2669" t="s">
        <v>4415</v>
      </c>
      <c r="E3191" s="2669" t="s">
        <v>7476</v>
      </c>
      <c r="F3191" s="2669" t="s">
        <v>10314</v>
      </c>
      <c r="G3191" s="2669" t="s">
        <v>5309</v>
      </c>
      <c r="H3191" s="2669" t="s">
        <v>4947</v>
      </c>
      <c r="I3191" s="3025">
        <v>981.65</v>
      </c>
      <c r="J3191" s="3025">
        <v>0</v>
      </c>
      <c r="O3191">
        <f t="shared" si="49"/>
        <v>0</v>
      </c>
    </row>
    <row r="3192" spans="1:15" hidden="1">
      <c r="A3192" s="2669" t="s">
        <v>10311</v>
      </c>
      <c r="B3192" s="2669" t="s">
        <v>4415</v>
      </c>
      <c r="C3192" s="2669" t="s">
        <v>5059</v>
      </c>
      <c r="D3192" s="2669" t="s">
        <v>4415</v>
      </c>
      <c r="E3192" s="2669" t="s">
        <v>7476</v>
      </c>
      <c r="F3192" s="2669" t="s">
        <v>10314</v>
      </c>
      <c r="G3192" s="2669" t="s">
        <v>5303</v>
      </c>
      <c r="H3192" s="2669" t="s">
        <v>5063</v>
      </c>
      <c r="I3192" s="3025">
        <v>0</v>
      </c>
      <c r="J3192" s="3025">
        <v>0</v>
      </c>
      <c r="O3192">
        <f t="shared" si="49"/>
        <v>0</v>
      </c>
    </row>
    <row r="3193" spans="1:15" hidden="1">
      <c r="A3193" s="2669" t="s">
        <v>10311</v>
      </c>
      <c r="B3193" s="2669" t="s">
        <v>4415</v>
      </c>
      <c r="C3193" s="2669" t="s">
        <v>5059</v>
      </c>
      <c r="D3193" s="2669" t="s">
        <v>4415</v>
      </c>
      <c r="E3193" s="2669" t="s">
        <v>7476</v>
      </c>
      <c r="F3193" s="2669" t="s">
        <v>10314</v>
      </c>
      <c r="G3193" s="2669" t="s">
        <v>5311</v>
      </c>
      <c r="H3193" s="2669" t="s">
        <v>5064</v>
      </c>
      <c r="I3193" s="3025">
        <v>0</v>
      </c>
      <c r="J3193" s="3025">
        <v>981.65</v>
      </c>
      <c r="O3193">
        <f t="shared" si="49"/>
        <v>0</v>
      </c>
    </row>
    <row r="3194" spans="1:15" hidden="1">
      <c r="H3194" t="s">
        <v>7477</v>
      </c>
      <c r="O3194">
        <f t="shared" si="49"/>
        <v>0</v>
      </c>
    </row>
    <row r="3195" spans="1:15" hidden="1">
      <c r="O3195">
        <f t="shared" si="49"/>
        <v>0</v>
      </c>
    </row>
    <row r="3196" spans="1:15" hidden="1">
      <c r="H3196" s="2668" t="s">
        <v>10315</v>
      </c>
      <c r="O3196">
        <f t="shared" si="49"/>
        <v>0</v>
      </c>
    </row>
    <row r="3197" spans="1:15" hidden="1">
      <c r="A3197" s="2669" t="s">
        <v>10311</v>
      </c>
      <c r="B3197" s="2669"/>
      <c r="C3197" s="2669"/>
      <c r="D3197" s="2669" t="s">
        <v>5073</v>
      </c>
      <c r="E3197" s="2669" t="s">
        <v>7230</v>
      </c>
      <c r="F3197" s="2669" t="s">
        <v>10316</v>
      </c>
      <c r="G3197" s="2669" t="s">
        <v>5300</v>
      </c>
      <c r="H3197" s="2669" t="s">
        <v>264</v>
      </c>
      <c r="I3197" s="3025">
        <v>1600</v>
      </c>
      <c r="J3197" s="3025">
        <v>0</v>
      </c>
      <c r="O3197">
        <f t="shared" si="49"/>
        <v>0</v>
      </c>
    </row>
    <row r="3198" spans="1:15" hidden="1">
      <c r="A3198" s="2669" t="s">
        <v>10311</v>
      </c>
      <c r="B3198" s="2669"/>
      <c r="C3198" s="2669"/>
      <c r="D3198" s="2669" t="s">
        <v>5073</v>
      </c>
      <c r="E3198" s="2669" t="s">
        <v>7230</v>
      </c>
      <c r="F3198" s="2669" t="s">
        <v>10316</v>
      </c>
      <c r="G3198" s="2669" t="s">
        <v>5297</v>
      </c>
      <c r="H3198" s="2669" t="s">
        <v>5075</v>
      </c>
      <c r="I3198" s="3025">
        <v>0</v>
      </c>
      <c r="J3198" s="3025">
        <v>1600</v>
      </c>
      <c r="O3198">
        <f t="shared" si="49"/>
        <v>0</v>
      </c>
    </row>
    <row r="3199" spans="1:15" hidden="1">
      <c r="H3199" t="s">
        <v>7231</v>
      </c>
      <c r="O3199">
        <f t="shared" si="49"/>
        <v>0</v>
      </c>
    </row>
    <row r="3200" spans="1:15" hidden="1">
      <c r="O3200">
        <f t="shared" si="49"/>
        <v>0</v>
      </c>
    </row>
    <row r="3201" spans="1:15" hidden="1">
      <c r="H3201" s="2668" t="s">
        <v>10317</v>
      </c>
      <c r="O3201">
        <f t="shared" ref="O3201:O3264" si="50">SUMIF(E:E,E3201,N:N)</f>
        <v>0</v>
      </c>
    </row>
    <row r="3202" spans="1:15" hidden="1">
      <c r="A3202" s="2669" t="s">
        <v>10318</v>
      </c>
      <c r="B3202" s="2669" t="s">
        <v>5169</v>
      </c>
      <c r="C3202" s="2669" t="s">
        <v>5298</v>
      </c>
      <c r="D3202" s="2669" t="s">
        <v>5299</v>
      </c>
      <c r="E3202" s="2669" t="s">
        <v>8541</v>
      </c>
      <c r="F3202" s="2669" t="s">
        <v>10319</v>
      </c>
      <c r="G3202" s="2669" t="s">
        <v>8512</v>
      </c>
      <c r="H3202" s="2669" t="s">
        <v>8513</v>
      </c>
      <c r="I3202" s="3025">
        <v>24</v>
      </c>
      <c r="J3202" s="3025">
        <v>0</v>
      </c>
      <c r="O3202">
        <f t="shared" si="50"/>
        <v>1</v>
      </c>
    </row>
    <row r="3203" spans="1:15" hidden="1">
      <c r="A3203" s="2669" t="s">
        <v>10318</v>
      </c>
      <c r="B3203" s="2669" t="s">
        <v>5169</v>
      </c>
      <c r="C3203" s="2669" t="s">
        <v>5298</v>
      </c>
      <c r="D3203" s="2669" t="s">
        <v>5299</v>
      </c>
      <c r="E3203" s="2669" t="s">
        <v>8541</v>
      </c>
      <c r="F3203" s="2669" t="s">
        <v>10319</v>
      </c>
      <c r="G3203" s="2669" t="s">
        <v>8980</v>
      </c>
      <c r="H3203" s="2669" t="s">
        <v>9055</v>
      </c>
      <c r="I3203" s="3025">
        <v>0</v>
      </c>
      <c r="J3203" s="3025">
        <v>24</v>
      </c>
      <c r="N3203" s="1460">
        <v>1</v>
      </c>
      <c r="O3203">
        <f t="shared" si="50"/>
        <v>1</v>
      </c>
    </row>
    <row r="3204" spans="1:15" hidden="1">
      <c r="H3204" t="s">
        <v>8542</v>
      </c>
      <c r="O3204">
        <f t="shared" si="50"/>
        <v>0</v>
      </c>
    </row>
    <row r="3205" spans="1:15" hidden="1">
      <c r="O3205">
        <f t="shared" si="50"/>
        <v>0</v>
      </c>
    </row>
    <row r="3206" spans="1:15" hidden="1">
      <c r="H3206" s="2668" t="s">
        <v>10320</v>
      </c>
      <c r="O3206">
        <f t="shared" si="50"/>
        <v>0</v>
      </c>
    </row>
    <row r="3207" spans="1:15" hidden="1">
      <c r="A3207" s="2669" t="s">
        <v>10318</v>
      </c>
      <c r="B3207" s="2669" t="s">
        <v>5169</v>
      </c>
      <c r="C3207" s="2669" t="s">
        <v>5298</v>
      </c>
      <c r="D3207" s="2669" t="s">
        <v>5299</v>
      </c>
      <c r="E3207" s="2669" t="s">
        <v>8350</v>
      </c>
      <c r="F3207" s="2669" t="s">
        <v>10321</v>
      </c>
      <c r="G3207" s="2669" t="s">
        <v>8338</v>
      </c>
      <c r="H3207" s="2669" t="s">
        <v>8339</v>
      </c>
      <c r="I3207" s="3025">
        <v>263.62</v>
      </c>
      <c r="J3207" s="3025">
        <v>0</v>
      </c>
      <c r="O3207">
        <f t="shared" si="50"/>
        <v>1</v>
      </c>
    </row>
    <row r="3208" spans="1:15" hidden="1">
      <c r="A3208" s="2669" t="s">
        <v>10318</v>
      </c>
      <c r="B3208" s="2669" t="s">
        <v>5169</v>
      </c>
      <c r="C3208" s="2669" t="s">
        <v>5298</v>
      </c>
      <c r="D3208" s="2669" t="s">
        <v>5299</v>
      </c>
      <c r="E3208" s="2669" t="s">
        <v>8350</v>
      </c>
      <c r="F3208" s="2669" t="s">
        <v>10321</v>
      </c>
      <c r="G3208" s="2669" t="s">
        <v>8980</v>
      </c>
      <c r="H3208" s="2669" t="s">
        <v>9055</v>
      </c>
      <c r="I3208" s="3025">
        <v>0</v>
      </c>
      <c r="J3208" s="3025">
        <v>263.62</v>
      </c>
      <c r="N3208" s="1460">
        <v>1</v>
      </c>
      <c r="O3208">
        <f t="shared" si="50"/>
        <v>1</v>
      </c>
    </row>
    <row r="3209" spans="1:15" hidden="1">
      <c r="H3209" t="s">
        <v>8351</v>
      </c>
      <c r="O3209">
        <f t="shared" si="50"/>
        <v>0</v>
      </c>
    </row>
    <row r="3210" spans="1:15" hidden="1">
      <c r="O3210">
        <f t="shared" si="50"/>
        <v>0</v>
      </c>
    </row>
    <row r="3211" spans="1:15" hidden="1">
      <c r="H3211" s="2668" t="s">
        <v>10322</v>
      </c>
      <c r="O3211">
        <f t="shared" si="50"/>
        <v>0</v>
      </c>
    </row>
    <row r="3212" spans="1:15" hidden="1">
      <c r="A3212" s="2669" t="s">
        <v>10318</v>
      </c>
      <c r="B3212" s="2669" t="s">
        <v>5169</v>
      </c>
      <c r="C3212" s="2669" t="s">
        <v>5298</v>
      </c>
      <c r="D3212" s="2669" t="s">
        <v>5299</v>
      </c>
      <c r="E3212" s="2669" t="s">
        <v>8032</v>
      </c>
      <c r="F3212" s="2669" t="s">
        <v>10323</v>
      </c>
      <c r="G3212" s="2669" t="s">
        <v>8010</v>
      </c>
      <c r="H3212" s="2669" t="s">
        <v>8011</v>
      </c>
      <c r="I3212" s="3025">
        <v>945</v>
      </c>
      <c r="J3212" s="3025">
        <v>0</v>
      </c>
      <c r="O3212">
        <f t="shared" si="50"/>
        <v>1</v>
      </c>
    </row>
    <row r="3213" spans="1:15" hidden="1">
      <c r="A3213" s="2669" t="s">
        <v>10318</v>
      </c>
      <c r="B3213" s="2669" t="s">
        <v>5169</v>
      </c>
      <c r="C3213" s="2669" t="s">
        <v>5298</v>
      </c>
      <c r="D3213" s="2669" t="s">
        <v>5299</v>
      </c>
      <c r="E3213" s="2669" t="s">
        <v>8032</v>
      </c>
      <c r="F3213" s="2669" t="s">
        <v>10323</v>
      </c>
      <c r="G3213" s="2669" t="s">
        <v>8980</v>
      </c>
      <c r="H3213" s="2669" t="s">
        <v>9055</v>
      </c>
      <c r="I3213" s="3025">
        <v>0</v>
      </c>
      <c r="J3213" s="3025">
        <v>945</v>
      </c>
      <c r="N3213" s="1460">
        <v>1</v>
      </c>
      <c r="O3213">
        <f t="shared" si="50"/>
        <v>1</v>
      </c>
    </row>
    <row r="3214" spans="1:15" hidden="1">
      <c r="H3214" t="s">
        <v>8033</v>
      </c>
      <c r="O3214">
        <f t="shared" si="50"/>
        <v>0</v>
      </c>
    </row>
    <row r="3215" spans="1:15" hidden="1">
      <c r="O3215">
        <f t="shared" si="50"/>
        <v>0</v>
      </c>
    </row>
    <row r="3216" spans="1:15" hidden="1">
      <c r="H3216" s="2668" t="s">
        <v>10324</v>
      </c>
      <c r="O3216">
        <f t="shared" si="50"/>
        <v>0</v>
      </c>
    </row>
    <row r="3217" spans="1:15" hidden="1">
      <c r="A3217" s="2669" t="s">
        <v>10318</v>
      </c>
      <c r="B3217" s="2669" t="s">
        <v>5169</v>
      </c>
      <c r="C3217" s="2669" t="s">
        <v>5298</v>
      </c>
      <c r="D3217" s="2669" t="s">
        <v>5299</v>
      </c>
      <c r="E3217" s="2669" t="s">
        <v>8116</v>
      </c>
      <c r="F3217" s="2669" t="s">
        <v>10325</v>
      </c>
      <c r="G3217" s="2669" t="s">
        <v>8072</v>
      </c>
      <c r="H3217" s="2669" t="s">
        <v>8073</v>
      </c>
      <c r="I3217" s="3025">
        <v>897</v>
      </c>
      <c r="J3217" s="3025">
        <v>0</v>
      </c>
      <c r="O3217">
        <f t="shared" si="50"/>
        <v>1</v>
      </c>
    </row>
    <row r="3218" spans="1:15" hidden="1">
      <c r="A3218" s="2669" t="s">
        <v>10318</v>
      </c>
      <c r="B3218" s="2669" t="s">
        <v>5169</v>
      </c>
      <c r="C3218" s="2669" t="s">
        <v>5298</v>
      </c>
      <c r="D3218" s="2669" t="s">
        <v>5299</v>
      </c>
      <c r="E3218" s="2669" t="s">
        <v>8116</v>
      </c>
      <c r="F3218" s="2669" t="s">
        <v>10325</v>
      </c>
      <c r="G3218" s="2669" t="s">
        <v>8980</v>
      </c>
      <c r="H3218" s="2669" t="s">
        <v>9055</v>
      </c>
      <c r="I3218" s="3025">
        <v>0</v>
      </c>
      <c r="J3218" s="3025">
        <v>897</v>
      </c>
      <c r="N3218" s="1460">
        <v>1</v>
      </c>
      <c r="O3218">
        <f t="shared" si="50"/>
        <v>1</v>
      </c>
    </row>
    <row r="3219" spans="1:15" hidden="1">
      <c r="H3219" t="s">
        <v>8117</v>
      </c>
      <c r="O3219">
        <f t="shared" si="50"/>
        <v>0</v>
      </c>
    </row>
    <row r="3220" spans="1:15" hidden="1">
      <c r="O3220">
        <f t="shared" si="50"/>
        <v>0</v>
      </c>
    </row>
    <row r="3221" spans="1:15" hidden="1">
      <c r="H3221" s="2668" t="s">
        <v>10326</v>
      </c>
      <c r="O3221">
        <f t="shared" si="50"/>
        <v>0</v>
      </c>
    </row>
    <row r="3222" spans="1:15" hidden="1">
      <c r="A3222" s="2669" t="s">
        <v>10318</v>
      </c>
      <c r="B3222" s="2669" t="s">
        <v>5169</v>
      </c>
      <c r="C3222" s="2669" t="s">
        <v>5298</v>
      </c>
      <c r="D3222" s="2669" t="s">
        <v>5299</v>
      </c>
      <c r="E3222" s="2669" t="s">
        <v>8543</v>
      </c>
      <c r="F3222" s="2669" t="s">
        <v>10327</v>
      </c>
      <c r="G3222" s="2669" t="s">
        <v>8512</v>
      </c>
      <c r="H3222" s="2669" t="s">
        <v>8513</v>
      </c>
      <c r="I3222" s="3025">
        <v>24</v>
      </c>
      <c r="J3222" s="3025">
        <v>0</v>
      </c>
      <c r="O3222">
        <f t="shared" si="50"/>
        <v>1</v>
      </c>
    </row>
    <row r="3223" spans="1:15" hidden="1">
      <c r="A3223" s="2669" t="s">
        <v>10318</v>
      </c>
      <c r="B3223" s="2669" t="s">
        <v>5169</v>
      </c>
      <c r="C3223" s="2669" t="s">
        <v>5298</v>
      </c>
      <c r="D3223" s="2669" t="s">
        <v>5299</v>
      </c>
      <c r="E3223" s="2669" t="s">
        <v>8543</v>
      </c>
      <c r="F3223" s="2669" t="s">
        <v>10327</v>
      </c>
      <c r="G3223" s="2669" t="s">
        <v>8980</v>
      </c>
      <c r="H3223" s="2669" t="s">
        <v>9055</v>
      </c>
      <c r="I3223" s="3025">
        <v>0</v>
      </c>
      <c r="J3223" s="3025">
        <v>24</v>
      </c>
      <c r="N3223" s="1460">
        <v>1</v>
      </c>
      <c r="O3223">
        <f t="shared" si="50"/>
        <v>1</v>
      </c>
    </row>
    <row r="3224" spans="1:15" hidden="1">
      <c r="H3224" t="s">
        <v>8544</v>
      </c>
      <c r="O3224">
        <f t="shared" si="50"/>
        <v>0</v>
      </c>
    </row>
    <row r="3225" spans="1:15" hidden="1">
      <c r="O3225">
        <f t="shared" si="50"/>
        <v>0</v>
      </c>
    </row>
    <row r="3226" spans="1:15" hidden="1">
      <c r="H3226" s="2668" t="s">
        <v>10328</v>
      </c>
      <c r="O3226">
        <f t="shared" si="50"/>
        <v>0</v>
      </c>
    </row>
    <row r="3227" spans="1:15" hidden="1">
      <c r="A3227" s="2669" t="s">
        <v>10318</v>
      </c>
      <c r="B3227" s="2669" t="s">
        <v>5169</v>
      </c>
      <c r="C3227" s="2669" t="s">
        <v>5298</v>
      </c>
      <c r="D3227" s="2669" t="s">
        <v>5299</v>
      </c>
      <c r="E3227" s="2669" t="s">
        <v>7659</v>
      </c>
      <c r="F3227" s="2669" t="s">
        <v>10329</v>
      </c>
      <c r="G3227" s="2669" t="s">
        <v>5317</v>
      </c>
      <c r="H3227" s="2669" t="s">
        <v>4954</v>
      </c>
      <c r="I3227" s="3025">
        <v>300</v>
      </c>
      <c r="J3227" s="3025">
        <v>0</v>
      </c>
      <c r="O3227">
        <f t="shared" si="50"/>
        <v>1</v>
      </c>
    </row>
    <row r="3228" spans="1:15" hidden="1">
      <c r="A3228" s="2669" t="s">
        <v>10318</v>
      </c>
      <c r="B3228" s="2669" t="s">
        <v>5169</v>
      </c>
      <c r="C3228" s="2669" t="s">
        <v>5298</v>
      </c>
      <c r="D3228" s="2669" t="s">
        <v>5299</v>
      </c>
      <c r="E3228" s="2669" t="s">
        <v>7659</v>
      </c>
      <c r="F3228" s="2669" t="s">
        <v>10329</v>
      </c>
      <c r="G3228" s="2669" t="s">
        <v>8980</v>
      </c>
      <c r="H3228" s="2669" t="s">
        <v>9055</v>
      </c>
      <c r="I3228" s="3025">
        <v>0</v>
      </c>
      <c r="J3228" s="3025">
        <v>300</v>
      </c>
      <c r="N3228" s="1460">
        <v>1</v>
      </c>
      <c r="O3228">
        <f t="shared" si="50"/>
        <v>1</v>
      </c>
    </row>
    <row r="3229" spans="1:15" hidden="1">
      <c r="H3229" t="s">
        <v>7660</v>
      </c>
      <c r="O3229">
        <f t="shared" si="50"/>
        <v>0</v>
      </c>
    </row>
    <row r="3230" spans="1:15" hidden="1">
      <c r="O3230">
        <f t="shared" si="50"/>
        <v>0</v>
      </c>
    </row>
    <row r="3231" spans="1:15" hidden="1">
      <c r="H3231" s="2668" t="s">
        <v>10330</v>
      </c>
      <c r="O3231">
        <f t="shared" si="50"/>
        <v>0</v>
      </c>
    </row>
    <row r="3232" spans="1:15" hidden="1">
      <c r="A3232" s="2669" t="s">
        <v>10318</v>
      </c>
      <c r="B3232" s="2669" t="s">
        <v>5169</v>
      </c>
      <c r="C3232" s="2669" t="s">
        <v>5298</v>
      </c>
      <c r="D3232" s="2669" t="s">
        <v>5299</v>
      </c>
      <c r="E3232" s="2669" t="s">
        <v>7657</v>
      </c>
      <c r="F3232" s="2669" t="s">
        <v>10331</v>
      </c>
      <c r="G3232" s="2669" t="s">
        <v>5317</v>
      </c>
      <c r="H3232" s="2669" t="s">
        <v>4954</v>
      </c>
      <c r="I3232" s="3025">
        <v>250</v>
      </c>
      <c r="J3232" s="3025">
        <v>0</v>
      </c>
      <c r="O3232">
        <f t="shared" si="50"/>
        <v>1</v>
      </c>
    </row>
    <row r="3233" spans="1:15" hidden="1">
      <c r="A3233" s="2669" t="s">
        <v>10318</v>
      </c>
      <c r="B3233" s="2669" t="s">
        <v>5169</v>
      </c>
      <c r="C3233" s="2669" t="s">
        <v>5298</v>
      </c>
      <c r="D3233" s="2669" t="s">
        <v>5299</v>
      </c>
      <c r="E3233" s="2669" t="s">
        <v>7657</v>
      </c>
      <c r="F3233" s="2669" t="s">
        <v>10331</v>
      </c>
      <c r="G3233" s="2669" t="s">
        <v>8980</v>
      </c>
      <c r="H3233" s="2669" t="s">
        <v>9055</v>
      </c>
      <c r="I3233" s="3025">
        <v>0</v>
      </c>
      <c r="J3233" s="3025">
        <v>250</v>
      </c>
      <c r="N3233" s="1460">
        <v>1</v>
      </c>
      <c r="O3233">
        <f t="shared" si="50"/>
        <v>1</v>
      </c>
    </row>
    <row r="3234" spans="1:15" hidden="1">
      <c r="H3234" t="s">
        <v>7658</v>
      </c>
      <c r="O3234">
        <f t="shared" si="50"/>
        <v>0</v>
      </c>
    </row>
    <row r="3235" spans="1:15" hidden="1">
      <c r="O3235">
        <f t="shared" si="50"/>
        <v>0</v>
      </c>
    </row>
    <row r="3236" spans="1:15" hidden="1">
      <c r="H3236" s="2668" t="s">
        <v>10332</v>
      </c>
      <c r="O3236">
        <f t="shared" si="50"/>
        <v>0</v>
      </c>
    </row>
    <row r="3237" spans="1:15" hidden="1">
      <c r="A3237" s="2669" t="s">
        <v>10318</v>
      </c>
      <c r="B3237" s="2669" t="s">
        <v>5169</v>
      </c>
      <c r="C3237" s="2669" t="s">
        <v>5298</v>
      </c>
      <c r="D3237" s="2669" t="s">
        <v>5299</v>
      </c>
      <c r="E3237" s="2669" t="s">
        <v>7960</v>
      </c>
      <c r="F3237" s="2669" t="s">
        <v>10333</v>
      </c>
      <c r="G3237" s="2669" t="s">
        <v>5347</v>
      </c>
      <c r="H3237" s="2669" t="s">
        <v>4999</v>
      </c>
      <c r="I3237" s="3025">
        <v>264.3</v>
      </c>
      <c r="J3237" s="3025">
        <v>0</v>
      </c>
      <c r="O3237">
        <f t="shared" si="50"/>
        <v>1</v>
      </c>
    </row>
    <row r="3238" spans="1:15" hidden="1">
      <c r="A3238" s="2669" t="s">
        <v>10318</v>
      </c>
      <c r="B3238" s="2669" t="s">
        <v>5169</v>
      </c>
      <c r="C3238" s="2669" t="s">
        <v>5298</v>
      </c>
      <c r="D3238" s="2669" t="s">
        <v>5299</v>
      </c>
      <c r="E3238" s="2669" t="s">
        <v>7960</v>
      </c>
      <c r="F3238" s="2669" t="s">
        <v>10333</v>
      </c>
      <c r="G3238" s="2669" t="s">
        <v>8980</v>
      </c>
      <c r="H3238" s="2669" t="s">
        <v>9055</v>
      </c>
      <c r="I3238" s="3025">
        <v>0</v>
      </c>
      <c r="J3238" s="3025">
        <v>264.3</v>
      </c>
      <c r="N3238" s="1460">
        <v>1</v>
      </c>
      <c r="O3238">
        <f t="shared" si="50"/>
        <v>1</v>
      </c>
    </row>
    <row r="3239" spans="1:15" hidden="1">
      <c r="H3239" t="s">
        <v>7961</v>
      </c>
      <c r="O3239">
        <f t="shared" si="50"/>
        <v>0</v>
      </c>
    </row>
    <row r="3240" spans="1:15" hidden="1">
      <c r="O3240">
        <f t="shared" si="50"/>
        <v>0</v>
      </c>
    </row>
    <row r="3241" spans="1:15" hidden="1">
      <c r="H3241" s="2668" t="s">
        <v>10334</v>
      </c>
      <c r="O3241">
        <f t="shared" si="50"/>
        <v>0</v>
      </c>
    </row>
    <row r="3242" spans="1:15" hidden="1">
      <c r="A3242" s="2669" t="s">
        <v>10318</v>
      </c>
      <c r="B3242" s="2669" t="s">
        <v>5169</v>
      </c>
      <c r="C3242" s="2669" t="s">
        <v>5298</v>
      </c>
      <c r="D3242" s="2669" t="s">
        <v>5299</v>
      </c>
      <c r="E3242" s="2669" t="s">
        <v>7958</v>
      </c>
      <c r="F3242" s="2669" t="s">
        <v>10335</v>
      </c>
      <c r="G3242" s="2669" t="s">
        <v>5347</v>
      </c>
      <c r="H3242" s="2669" t="s">
        <v>4999</v>
      </c>
      <c r="I3242" s="3025">
        <v>232.35</v>
      </c>
      <c r="J3242" s="3025">
        <v>0</v>
      </c>
      <c r="O3242">
        <f t="shared" si="50"/>
        <v>1</v>
      </c>
    </row>
    <row r="3243" spans="1:15" hidden="1">
      <c r="A3243" s="2669" t="s">
        <v>10318</v>
      </c>
      <c r="B3243" s="2669" t="s">
        <v>5169</v>
      </c>
      <c r="C3243" s="2669" t="s">
        <v>5298</v>
      </c>
      <c r="D3243" s="2669" t="s">
        <v>5299</v>
      </c>
      <c r="E3243" s="2669" t="s">
        <v>7958</v>
      </c>
      <c r="F3243" s="2669" t="s">
        <v>10335</v>
      </c>
      <c r="G3243" s="2669" t="s">
        <v>8980</v>
      </c>
      <c r="H3243" s="2669" t="s">
        <v>9055</v>
      </c>
      <c r="I3243" s="3025">
        <v>0</v>
      </c>
      <c r="J3243" s="3025">
        <v>232.35</v>
      </c>
      <c r="N3243" s="1460">
        <v>1</v>
      </c>
      <c r="O3243">
        <f t="shared" si="50"/>
        <v>1</v>
      </c>
    </row>
    <row r="3244" spans="1:15" hidden="1">
      <c r="H3244" t="s">
        <v>7959</v>
      </c>
      <c r="O3244">
        <f t="shared" si="50"/>
        <v>0</v>
      </c>
    </row>
    <row r="3245" spans="1:15" hidden="1">
      <c r="O3245">
        <f t="shared" si="50"/>
        <v>0</v>
      </c>
    </row>
    <row r="3246" spans="1:15" hidden="1">
      <c r="H3246" s="2668" t="s">
        <v>10336</v>
      </c>
      <c r="O3246">
        <f t="shared" si="50"/>
        <v>0</v>
      </c>
    </row>
    <row r="3247" spans="1:15" hidden="1">
      <c r="A3247" s="2669" t="s">
        <v>10318</v>
      </c>
      <c r="B3247" s="2669" t="s">
        <v>5169</v>
      </c>
      <c r="C3247" s="2669" t="s">
        <v>5298</v>
      </c>
      <c r="D3247" s="2669" t="s">
        <v>5299</v>
      </c>
      <c r="E3247" s="3020" t="s">
        <v>8866</v>
      </c>
      <c r="F3247" s="3020" t="s">
        <v>10337</v>
      </c>
      <c r="G3247" s="3020" t="s">
        <v>8992</v>
      </c>
      <c r="H3247" s="3020" t="s">
        <v>8993</v>
      </c>
      <c r="I3247" s="3025">
        <v>415.39</v>
      </c>
      <c r="J3247" s="3025">
        <v>0</v>
      </c>
      <c r="O3247">
        <f t="shared" si="50"/>
        <v>0</v>
      </c>
    </row>
    <row r="3248" spans="1:15" hidden="1">
      <c r="A3248" s="2669" t="s">
        <v>10318</v>
      </c>
      <c r="B3248" s="2669" t="s">
        <v>5169</v>
      </c>
      <c r="C3248" s="2669" t="s">
        <v>5298</v>
      </c>
      <c r="D3248" s="2669" t="s">
        <v>5299</v>
      </c>
      <c r="E3248" s="2669" t="s">
        <v>8866</v>
      </c>
      <c r="F3248" s="2669" t="s">
        <v>10337</v>
      </c>
      <c r="G3248" s="2669" t="s">
        <v>8784</v>
      </c>
      <c r="H3248" s="2669" t="s">
        <v>9036</v>
      </c>
      <c r="I3248" s="3025">
        <v>0</v>
      </c>
      <c r="J3248" s="3025">
        <v>415.39</v>
      </c>
      <c r="O3248">
        <f t="shared" si="50"/>
        <v>0</v>
      </c>
    </row>
    <row r="3249" spans="1:15" hidden="1">
      <c r="H3249" t="s">
        <v>8867</v>
      </c>
      <c r="O3249">
        <f t="shared" si="50"/>
        <v>0</v>
      </c>
    </row>
    <row r="3250" spans="1:15" hidden="1">
      <c r="O3250">
        <f t="shared" si="50"/>
        <v>0</v>
      </c>
    </row>
    <row r="3251" spans="1:15" hidden="1">
      <c r="H3251" s="2668" t="s">
        <v>10338</v>
      </c>
      <c r="O3251">
        <f t="shared" si="50"/>
        <v>0</v>
      </c>
    </row>
    <row r="3252" spans="1:15" hidden="1">
      <c r="A3252" s="2669" t="s">
        <v>10318</v>
      </c>
      <c r="B3252" s="2669" t="s">
        <v>5169</v>
      </c>
      <c r="C3252" s="2669" t="s">
        <v>5298</v>
      </c>
      <c r="D3252" s="2669" t="s">
        <v>5299</v>
      </c>
      <c r="E3252" s="3020" t="s">
        <v>8868</v>
      </c>
      <c r="F3252" s="3020" t="s">
        <v>10339</v>
      </c>
      <c r="G3252" s="3020" t="s">
        <v>8992</v>
      </c>
      <c r="H3252" s="3020" t="s">
        <v>8993</v>
      </c>
      <c r="I3252" s="3025">
        <v>415.39</v>
      </c>
      <c r="J3252" s="3025">
        <v>0</v>
      </c>
      <c r="O3252">
        <f t="shared" si="50"/>
        <v>0</v>
      </c>
    </row>
    <row r="3253" spans="1:15" hidden="1">
      <c r="A3253" s="2669" t="s">
        <v>10318</v>
      </c>
      <c r="B3253" s="2669" t="s">
        <v>5169</v>
      </c>
      <c r="C3253" s="2669" t="s">
        <v>5298</v>
      </c>
      <c r="D3253" s="2669" t="s">
        <v>5299</v>
      </c>
      <c r="E3253" s="2669" t="s">
        <v>8868</v>
      </c>
      <c r="F3253" s="2669" t="s">
        <v>10339</v>
      </c>
      <c r="G3253" s="2669" t="s">
        <v>8784</v>
      </c>
      <c r="H3253" s="2669" t="s">
        <v>9036</v>
      </c>
      <c r="I3253" s="3025">
        <v>0</v>
      </c>
      <c r="J3253" s="3025">
        <v>415.39</v>
      </c>
      <c r="O3253">
        <f t="shared" si="50"/>
        <v>0</v>
      </c>
    </row>
    <row r="3254" spans="1:15" hidden="1">
      <c r="H3254" t="s">
        <v>8869</v>
      </c>
      <c r="O3254">
        <f t="shared" si="50"/>
        <v>0</v>
      </c>
    </row>
    <row r="3255" spans="1:15" hidden="1">
      <c r="O3255">
        <f t="shared" si="50"/>
        <v>0</v>
      </c>
    </row>
    <row r="3256" spans="1:15" hidden="1">
      <c r="H3256" s="2668" t="s">
        <v>10340</v>
      </c>
      <c r="O3256">
        <f t="shared" si="50"/>
        <v>0</v>
      </c>
    </row>
    <row r="3257" spans="1:15" hidden="1">
      <c r="A3257" s="2669" t="s">
        <v>10318</v>
      </c>
      <c r="B3257" s="2669" t="s">
        <v>5169</v>
      </c>
      <c r="C3257" s="2669" t="s">
        <v>5298</v>
      </c>
      <c r="D3257" s="2669" t="s">
        <v>5299</v>
      </c>
      <c r="E3257" s="3020" t="s">
        <v>8870</v>
      </c>
      <c r="F3257" s="3020" t="s">
        <v>10341</v>
      </c>
      <c r="G3257" s="3020" t="s">
        <v>8994</v>
      </c>
      <c r="H3257" s="3020" t="s">
        <v>8995</v>
      </c>
      <c r="I3257" s="3025">
        <v>161.54</v>
      </c>
      <c r="J3257" s="3025">
        <v>0</v>
      </c>
      <c r="O3257">
        <f t="shared" si="50"/>
        <v>0</v>
      </c>
    </row>
    <row r="3258" spans="1:15" hidden="1">
      <c r="A3258" s="2669" t="s">
        <v>10318</v>
      </c>
      <c r="B3258" s="2669" t="s">
        <v>5169</v>
      </c>
      <c r="C3258" s="2669" t="s">
        <v>5298</v>
      </c>
      <c r="D3258" s="2669" t="s">
        <v>5299</v>
      </c>
      <c r="E3258" s="2669" t="s">
        <v>8870</v>
      </c>
      <c r="F3258" s="2669" t="s">
        <v>10341</v>
      </c>
      <c r="G3258" s="2669" t="s">
        <v>8784</v>
      </c>
      <c r="H3258" s="2669" t="s">
        <v>9036</v>
      </c>
      <c r="I3258" s="3025">
        <v>0</v>
      </c>
      <c r="J3258" s="3025">
        <v>161.54</v>
      </c>
      <c r="O3258">
        <f t="shared" si="50"/>
        <v>0</v>
      </c>
    </row>
    <row r="3259" spans="1:15" hidden="1">
      <c r="H3259" t="s">
        <v>8871</v>
      </c>
      <c r="O3259">
        <f t="shared" si="50"/>
        <v>0</v>
      </c>
    </row>
    <row r="3260" spans="1:15" hidden="1">
      <c r="O3260">
        <f t="shared" si="50"/>
        <v>0</v>
      </c>
    </row>
    <row r="3261" spans="1:15" hidden="1">
      <c r="H3261" s="2668" t="s">
        <v>10342</v>
      </c>
      <c r="O3261">
        <f t="shared" si="50"/>
        <v>0</v>
      </c>
    </row>
    <row r="3262" spans="1:15" hidden="1">
      <c r="A3262" s="2669" t="s">
        <v>10318</v>
      </c>
      <c r="B3262" s="2669" t="s">
        <v>5169</v>
      </c>
      <c r="C3262" s="2669" t="s">
        <v>5298</v>
      </c>
      <c r="D3262" s="2669" t="s">
        <v>5299</v>
      </c>
      <c r="E3262" s="3020" t="s">
        <v>8872</v>
      </c>
      <c r="F3262" s="3020" t="s">
        <v>10343</v>
      </c>
      <c r="G3262" s="3020" t="s">
        <v>8994</v>
      </c>
      <c r="H3262" s="3020" t="s">
        <v>8995</v>
      </c>
      <c r="I3262" s="3025">
        <v>161.54</v>
      </c>
      <c r="J3262" s="3025">
        <v>0</v>
      </c>
      <c r="O3262">
        <f t="shared" si="50"/>
        <v>0</v>
      </c>
    </row>
    <row r="3263" spans="1:15" hidden="1">
      <c r="A3263" s="2669" t="s">
        <v>10318</v>
      </c>
      <c r="B3263" s="2669" t="s">
        <v>5169</v>
      </c>
      <c r="C3263" s="2669" t="s">
        <v>5298</v>
      </c>
      <c r="D3263" s="2669" t="s">
        <v>5299</v>
      </c>
      <c r="E3263" s="2669" t="s">
        <v>8872</v>
      </c>
      <c r="F3263" s="2669" t="s">
        <v>10343</v>
      </c>
      <c r="G3263" s="2669" t="s">
        <v>8784</v>
      </c>
      <c r="H3263" s="2669" t="s">
        <v>9036</v>
      </c>
      <c r="I3263" s="3025">
        <v>0</v>
      </c>
      <c r="J3263" s="3025">
        <v>161.54</v>
      </c>
      <c r="O3263">
        <f t="shared" si="50"/>
        <v>0</v>
      </c>
    </row>
    <row r="3264" spans="1:15" hidden="1">
      <c r="H3264" t="s">
        <v>8873</v>
      </c>
      <c r="O3264">
        <f t="shared" si="50"/>
        <v>0</v>
      </c>
    </row>
    <row r="3265" spans="1:15" hidden="1">
      <c r="O3265">
        <f t="shared" ref="O3265:O3328" si="51">SUMIF(E:E,E3265,N:N)</f>
        <v>0</v>
      </c>
    </row>
    <row r="3266" spans="1:15" hidden="1">
      <c r="H3266" s="2668" t="s">
        <v>10344</v>
      </c>
      <c r="O3266">
        <f t="shared" si="51"/>
        <v>0</v>
      </c>
    </row>
    <row r="3267" spans="1:15" hidden="1">
      <c r="A3267" s="2669" t="s">
        <v>10318</v>
      </c>
      <c r="B3267" s="2669" t="s">
        <v>5169</v>
      </c>
      <c r="C3267" s="2669" t="s">
        <v>5298</v>
      </c>
      <c r="D3267" s="2669" t="s">
        <v>5299</v>
      </c>
      <c r="E3267" s="2669" t="s">
        <v>8456</v>
      </c>
      <c r="F3267" s="2669" t="s">
        <v>10345</v>
      </c>
      <c r="G3267" s="2669" t="s">
        <v>8404</v>
      </c>
      <c r="H3267" s="2669" t="s">
        <v>8405</v>
      </c>
      <c r="I3267" s="3025">
        <v>388.62</v>
      </c>
      <c r="J3267" s="3025">
        <v>0</v>
      </c>
      <c r="O3267">
        <f t="shared" si="51"/>
        <v>1</v>
      </c>
    </row>
    <row r="3268" spans="1:15" hidden="1">
      <c r="A3268" s="2669" t="s">
        <v>10318</v>
      </c>
      <c r="B3268" s="2669" t="s">
        <v>5169</v>
      </c>
      <c r="C3268" s="2669" t="s">
        <v>5298</v>
      </c>
      <c r="D3268" s="2669" t="s">
        <v>5299</v>
      </c>
      <c r="E3268" s="2669" t="s">
        <v>8456</v>
      </c>
      <c r="F3268" s="2669" t="s">
        <v>10345</v>
      </c>
      <c r="G3268" s="2669" t="s">
        <v>8980</v>
      </c>
      <c r="H3268" s="2669" t="s">
        <v>9055</v>
      </c>
      <c r="I3268" s="3025">
        <v>0</v>
      </c>
      <c r="J3268" s="3025">
        <v>388.62</v>
      </c>
      <c r="N3268" s="1460">
        <v>1</v>
      </c>
      <c r="O3268">
        <f t="shared" si="51"/>
        <v>1</v>
      </c>
    </row>
    <row r="3269" spans="1:15" hidden="1">
      <c r="H3269" t="s">
        <v>8457</v>
      </c>
      <c r="O3269">
        <f t="shared" si="51"/>
        <v>0</v>
      </c>
    </row>
    <row r="3270" spans="1:15" hidden="1">
      <c r="O3270">
        <f t="shared" si="51"/>
        <v>0</v>
      </c>
    </row>
    <row r="3271" spans="1:15" hidden="1">
      <c r="H3271" s="2668" t="s">
        <v>10346</v>
      </c>
      <c r="O3271">
        <f t="shared" si="51"/>
        <v>0</v>
      </c>
    </row>
    <row r="3272" spans="1:15" hidden="1">
      <c r="A3272" s="2669" t="s">
        <v>10318</v>
      </c>
      <c r="B3272" s="2669" t="s">
        <v>5169</v>
      </c>
      <c r="C3272" s="2669" t="s">
        <v>5298</v>
      </c>
      <c r="D3272" s="2669" t="s">
        <v>5299</v>
      </c>
      <c r="E3272" s="2669" t="s">
        <v>8458</v>
      </c>
      <c r="F3272" s="2669" t="s">
        <v>10347</v>
      </c>
      <c r="G3272" s="2669" t="s">
        <v>8404</v>
      </c>
      <c r="H3272" s="2669" t="s">
        <v>8405</v>
      </c>
      <c r="I3272" s="3025">
        <v>388.62</v>
      </c>
      <c r="J3272" s="3025">
        <v>0</v>
      </c>
      <c r="O3272">
        <f t="shared" si="51"/>
        <v>1</v>
      </c>
    </row>
    <row r="3273" spans="1:15" hidden="1">
      <c r="A3273" s="2669" t="s">
        <v>10318</v>
      </c>
      <c r="B3273" s="2669" t="s">
        <v>5169</v>
      </c>
      <c r="C3273" s="2669" t="s">
        <v>5298</v>
      </c>
      <c r="D3273" s="2669" t="s">
        <v>5299</v>
      </c>
      <c r="E3273" s="2669" t="s">
        <v>8458</v>
      </c>
      <c r="F3273" s="2669" t="s">
        <v>10347</v>
      </c>
      <c r="G3273" s="2669" t="s">
        <v>8980</v>
      </c>
      <c r="H3273" s="2669" t="s">
        <v>9055</v>
      </c>
      <c r="I3273" s="3025">
        <v>0</v>
      </c>
      <c r="J3273" s="3025">
        <v>388.62</v>
      </c>
      <c r="N3273" s="1460">
        <v>1</v>
      </c>
      <c r="O3273">
        <f t="shared" si="51"/>
        <v>1</v>
      </c>
    </row>
    <row r="3274" spans="1:15" hidden="1">
      <c r="H3274" t="s">
        <v>8459</v>
      </c>
      <c r="O3274">
        <f t="shared" si="51"/>
        <v>0</v>
      </c>
    </row>
    <row r="3275" spans="1:15" hidden="1">
      <c r="O3275">
        <f t="shared" si="51"/>
        <v>0</v>
      </c>
    </row>
    <row r="3276" spans="1:15" hidden="1">
      <c r="H3276" s="2668" t="s">
        <v>10348</v>
      </c>
      <c r="O3276">
        <f t="shared" si="51"/>
        <v>0</v>
      </c>
    </row>
    <row r="3277" spans="1:15" hidden="1">
      <c r="A3277" s="2669" t="s">
        <v>10318</v>
      </c>
      <c r="B3277" s="2669" t="s">
        <v>5169</v>
      </c>
      <c r="C3277" s="2669" t="s">
        <v>5298</v>
      </c>
      <c r="D3277" s="2669" t="s">
        <v>5299</v>
      </c>
      <c r="E3277" s="2669" t="s">
        <v>8348</v>
      </c>
      <c r="F3277" s="2669" t="s">
        <v>10349</v>
      </c>
      <c r="G3277" s="2669" t="s">
        <v>8338</v>
      </c>
      <c r="H3277" s="2669" t="s">
        <v>8339</v>
      </c>
      <c r="I3277" s="3025">
        <v>263.62</v>
      </c>
      <c r="J3277" s="3025">
        <v>0</v>
      </c>
      <c r="O3277">
        <f t="shared" si="51"/>
        <v>1</v>
      </c>
    </row>
    <row r="3278" spans="1:15" hidden="1">
      <c r="A3278" s="2669" t="s">
        <v>10318</v>
      </c>
      <c r="B3278" s="2669" t="s">
        <v>5169</v>
      </c>
      <c r="C3278" s="2669" t="s">
        <v>5298</v>
      </c>
      <c r="D3278" s="2669" t="s">
        <v>5299</v>
      </c>
      <c r="E3278" s="2669" t="s">
        <v>8348</v>
      </c>
      <c r="F3278" s="2669" t="s">
        <v>10349</v>
      </c>
      <c r="G3278" s="2669" t="s">
        <v>8980</v>
      </c>
      <c r="H3278" s="2669" t="s">
        <v>9055</v>
      </c>
      <c r="I3278" s="3025">
        <v>0</v>
      </c>
      <c r="J3278" s="3025">
        <v>263.62</v>
      </c>
      <c r="N3278" s="1460">
        <v>1</v>
      </c>
      <c r="O3278">
        <f t="shared" si="51"/>
        <v>1</v>
      </c>
    </row>
    <row r="3279" spans="1:15" hidden="1">
      <c r="H3279" t="s">
        <v>8349</v>
      </c>
      <c r="O3279">
        <f t="shared" si="51"/>
        <v>0</v>
      </c>
    </row>
    <row r="3280" spans="1:15" hidden="1">
      <c r="O3280">
        <f t="shared" si="51"/>
        <v>0</v>
      </c>
    </row>
    <row r="3281" spans="1:15" hidden="1">
      <c r="H3281" s="2668" t="s">
        <v>10350</v>
      </c>
      <c r="O3281">
        <f t="shared" si="51"/>
        <v>0</v>
      </c>
    </row>
    <row r="3282" spans="1:15" hidden="1">
      <c r="A3282" s="2669" t="s">
        <v>10318</v>
      </c>
      <c r="B3282" s="2669" t="s">
        <v>5169</v>
      </c>
      <c r="C3282" s="2669" t="s">
        <v>5298</v>
      </c>
      <c r="D3282" s="2669" t="s">
        <v>5299</v>
      </c>
      <c r="E3282" s="2669" t="s">
        <v>8034</v>
      </c>
      <c r="F3282" s="2669" t="s">
        <v>10351</v>
      </c>
      <c r="G3282" s="2669" t="s">
        <v>8010</v>
      </c>
      <c r="H3282" s="2669" t="s">
        <v>8011</v>
      </c>
      <c r="I3282" s="3025">
        <v>129.5</v>
      </c>
      <c r="J3282" s="3025">
        <v>0</v>
      </c>
      <c r="O3282">
        <f t="shared" si="51"/>
        <v>1</v>
      </c>
    </row>
    <row r="3283" spans="1:15" hidden="1">
      <c r="A3283" s="2669" t="s">
        <v>10318</v>
      </c>
      <c r="B3283" s="2669" t="s">
        <v>5169</v>
      </c>
      <c r="C3283" s="2669" t="s">
        <v>5298</v>
      </c>
      <c r="D3283" s="2669" t="s">
        <v>5299</v>
      </c>
      <c r="E3283" s="2669" t="s">
        <v>8034</v>
      </c>
      <c r="F3283" s="2669" t="s">
        <v>10351</v>
      </c>
      <c r="G3283" s="2669" t="s">
        <v>8980</v>
      </c>
      <c r="H3283" s="2669" t="s">
        <v>9055</v>
      </c>
      <c r="I3283" s="3025">
        <v>0</v>
      </c>
      <c r="J3283" s="3025">
        <v>129.5</v>
      </c>
      <c r="N3283" s="1460">
        <v>1</v>
      </c>
      <c r="O3283">
        <f t="shared" si="51"/>
        <v>1</v>
      </c>
    </row>
    <row r="3284" spans="1:15" hidden="1">
      <c r="H3284" t="s">
        <v>8035</v>
      </c>
      <c r="O3284">
        <f t="shared" si="51"/>
        <v>0</v>
      </c>
    </row>
    <row r="3285" spans="1:15" hidden="1">
      <c r="O3285">
        <f t="shared" si="51"/>
        <v>0</v>
      </c>
    </row>
    <row r="3286" spans="1:15" hidden="1">
      <c r="H3286" s="2668" t="s">
        <v>10352</v>
      </c>
      <c r="O3286">
        <f t="shared" si="51"/>
        <v>0</v>
      </c>
    </row>
    <row r="3287" spans="1:15" hidden="1">
      <c r="A3287" s="2669" t="s">
        <v>10318</v>
      </c>
      <c r="B3287" s="2669" t="s">
        <v>5169</v>
      </c>
      <c r="C3287" s="2669" t="s">
        <v>5298</v>
      </c>
      <c r="D3287" s="2669" t="s">
        <v>5299</v>
      </c>
      <c r="E3287" s="2669" t="s">
        <v>8114</v>
      </c>
      <c r="F3287" s="2669" t="s">
        <v>10353</v>
      </c>
      <c r="G3287" s="2669" t="s">
        <v>8072</v>
      </c>
      <c r="H3287" s="2669" t="s">
        <v>8073</v>
      </c>
      <c r="I3287" s="3025">
        <v>2240.5</v>
      </c>
      <c r="J3287" s="3025">
        <v>0</v>
      </c>
      <c r="O3287">
        <f t="shared" si="51"/>
        <v>1</v>
      </c>
    </row>
    <row r="3288" spans="1:15" hidden="1">
      <c r="A3288" s="2669" t="s">
        <v>10318</v>
      </c>
      <c r="B3288" s="2669" t="s">
        <v>5169</v>
      </c>
      <c r="C3288" s="2669" t="s">
        <v>5298</v>
      </c>
      <c r="D3288" s="2669" t="s">
        <v>5299</v>
      </c>
      <c r="E3288" s="2669" t="s">
        <v>8114</v>
      </c>
      <c r="F3288" s="2669" t="s">
        <v>10353</v>
      </c>
      <c r="G3288" s="2669" t="s">
        <v>8980</v>
      </c>
      <c r="H3288" s="2669" t="s">
        <v>9055</v>
      </c>
      <c r="I3288" s="3025">
        <v>0</v>
      </c>
      <c r="J3288" s="3025">
        <v>2240.5</v>
      </c>
      <c r="N3288" s="1460">
        <v>1</v>
      </c>
      <c r="O3288">
        <f t="shared" si="51"/>
        <v>1</v>
      </c>
    </row>
    <row r="3289" spans="1:15" hidden="1">
      <c r="H3289" t="s">
        <v>8115</v>
      </c>
      <c r="O3289">
        <f t="shared" si="51"/>
        <v>0</v>
      </c>
    </row>
    <row r="3290" spans="1:15" hidden="1">
      <c r="O3290">
        <f t="shared" si="51"/>
        <v>0</v>
      </c>
    </row>
    <row r="3291" spans="1:15" hidden="1">
      <c r="H3291" s="2668" t="s">
        <v>10354</v>
      </c>
      <c r="O3291">
        <f t="shared" si="51"/>
        <v>0</v>
      </c>
    </row>
    <row r="3292" spans="1:15" hidden="1">
      <c r="A3292" s="2669" t="s">
        <v>10355</v>
      </c>
      <c r="B3292" s="2669" t="s">
        <v>4415</v>
      </c>
      <c r="C3292" s="2669" t="s">
        <v>5059</v>
      </c>
      <c r="D3292" s="2669" t="s">
        <v>4415</v>
      </c>
      <c r="E3292" s="2669" t="s">
        <v>8695</v>
      </c>
      <c r="F3292" s="2669" t="s">
        <v>10356</v>
      </c>
      <c r="G3292" s="2669" t="s">
        <v>5308</v>
      </c>
      <c r="H3292" s="2669" t="s">
        <v>5097</v>
      </c>
      <c r="I3292" s="3025">
        <v>0</v>
      </c>
      <c r="J3292" s="3025">
        <v>0</v>
      </c>
      <c r="O3292">
        <f t="shared" si="51"/>
        <v>0</v>
      </c>
    </row>
    <row r="3293" spans="1:15" hidden="1">
      <c r="A3293" s="2669" t="s">
        <v>10355</v>
      </c>
      <c r="B3293" s="2669" t="s">
        <v>4415</v>
      </c>
      <c r="C3293" s="2669" t="s">
        <v>5059</v>
      </c>
      <c r="D3293" s="2669" t="s">
        <v>4415</v>
      </c>
      <c r="E3293" s="2669" t="s">
        <v>8695</v>
      </c>
      <c r="F3293" s="2669" t="s">
        <v>10356</v>
      </c>
      <c r="G3293" s="2669" t="s">
        <v>5360</v>
      </c>
      <c r="H3293" s="2669" t="s">
        <v>5361</v>
      </c>
      <c r="I3293" s="3025">
        <v>258.62</v>
      </c>
      <c r="J3293" s="3025">
        <v>0</v>
      </c>
      <c r="O3293">
        <f t="shared" si="51"/>
        <v>0</v>
      </c>
    </row>
    <row r="3294" spans="1:15" hidden="1">
      <c r="A3294" s="2669" t="s">
        <v>10355</v>
      </c>
      <c r="B3294" s="2669" t="s">
        <v>4415</v>
      </c>
      <c r="C3294" s="2669" t="s">
        <v>5059</v>
      </c>
      <c r="D3294" s="2669" t="s">
        <v>4415</v>
      </c>
      <c r="E3294" s="2669" t="s">
        <v>8695</v>
      </c>
      <c r="F3294" s="2669" t="s">
        <v>10356</v>
      </c>
      <c r="G3294" s="2669" t="s">
        <v>5303</v>
      </c>
      <c r="H3294" s="2669" t="s">
        <v>5063</v>
      </c>
      <c r="I3294" s="3025">
        <v>0</v>
      </c>
      <c r="J3294" s="3025">
        <v>0</v>
      </c>
      <c r="O3294">
        <f t="shared" si="51"/>
        <v>0</v>
      </c>
    </row>
    <row r="3295" spans="1:15" hidden="1">
      <c r="A3295" s="2669" t="s">
        <v>10355</v>
      </c>
      <c r="B3295" s="2669" t="s">
        <v>4415</v>
      </c>
      <c r="C3295" s="2669" t="s">
        <v>5059</v>
      </c>
      <c r="D3295" s="2669" t="s">
        <v>4415</v>
      </c>
      <c r="E3295" s="2669" t="s">
        <v>8695</v>
      </c>
      <c r="F3295" s="2669" t="s">
        <v>10356</v>
      </c>
      <c r="G3295" s="2669" t="s">
        <v>5311</v>
      </c>
      <c r="H3295" s="2669" t="s">
        <v>5064</v>
      </c>
      <c r="I3295" s="3025">
        <v>0</v>
      </c>
      <c r="J3295" s="3025">
        <v>258.62</v>
      </c>
      <c r="O3295">
        <f t="shared" si="51"/>
        <v>0</v>
      </c>
    </row>
    <row r="3296" spans="1:15" hidden="1">
      <c r="H3296" t="s">
        <v>8696</v>
      </c>
      <c r="O3296">
        <f t="shared" si="51"/>
        <v>0</v>
      </c>
    </row>
    <row r="3297" spans="1:15" hidden="1">
      <c r="O3297">
        <f t="shared" si="51"/>
        <v>0</v>
      </c>
    </row>
    <row r="3298" spans="1:15" hidden="1">
      <c r="H3298" s="2668" t="s">
        <v>10357</v>
      </c>
      <c r="O3298">
        <f t="shared" si="51"/>
        <v>0</v>
      </c>
    </row>
    <row r="3299" spans="1:15" hidden="1">
      <c r="A3299" s="2669" t="s">
        <v>10358</v>
      </c>
      <c r="B3299" s="2669" t="s">
        <v>4415</v>
      </c>
      <c r="C3299" s="2669" t="s">
        <v>5059</v>
      </c>
      <c r="D3299" s="2669" t="s">
        <v>4415</v>
      </c>
      <c r="E3299" s="2669" t="s">
        <v>7470</v>
      </c>
      <c r="F3299" s="2669" t="s">
        <v>10359</v>
      </c>
      <c r="G3299" s="2669" t="s">
        <v>5308</v>
      </c>
      <c r="H3299" s="2669" t="s">
        <v>5097</v>
      </c>
      <c r="I3299" s="3025">
        <v>0</v>
      </c>
      <c r="J3299" s="3025">
        <v>0</v>
      </c>
      <c r="O3299">
        <f t="shared" si="51"/>
        <v>0</v>
      </c>
    </row>
    <row r="3300" spans="1:15" hidden="1">
      <c r="A3300" s="2669" t="s">
        <v>10358</v>
      </c>
      <c r="B3300" s="2669" t="s">
        <v>4415</v>
      </c>
      <c r="C3300" s="2669" t="s">
        <v>5059</v>
      </c>
      <c r="D3300" s="2669" t="s">
        <v>4415</v>
      </c>
      <c r="E3300" s="2669" t="s">
        <v>7470</v>
      </c>
      <c r="F3300" s="2669" t="s">
        <v>10359</v>
      </c>
      <c r="G3300" s="2669" t="s">
        <v>5309</v>
      </c>
      <c r="H3300" s="2669" t="s">
        <v>4947</v>
      </c>
      <c r="I3300" s="3025">
        <v>308.01</v>
      </c>
      <c r="J3300" s="3025">
        <v>0</v>
      </c>
      <c r="O3300">
        <f t="shared" si="51"/>
        <v>0</v>
      </c>
    </row>
    <row r="3301" spans="1:15" hidden="1">
      <c r="A3301" s="2669" t="s">
        <v>10358</v>
      </c>
      <c r="B3301" s="2669" t="s">
        <v>4415</v>
      </c>
      <c r="C3301" s="2669" t="s">
        <v>5059</v>
      </c>
      <c r="D3301" s="2669" t="s">
        <v>4415</v>
      </c>
      <c r="E3301" s="2669" t="s">
        <v>7470</v>
      </c>
      <c r="F3301" s="2669" t="s">
        <v>10359</v>
      </c>
      <c r="G3301" s="2669" t="s">
        <v>5303</v>
      </c>
      <c r="H3301" s="2669" t="s">
        <v>5063</v>
      </c>
      <c r="I3301" s="3025">
        <v>0</v>
      </c>
      <c r="J3301" s="3025">
        <v>0</v>
      </c>
      <c r="O3301">
        <f t="shared" si="51"/>
        <v>0</v>
      </c>
    </row>
    <row r="3302" spans="1:15" hidden="1">
      <c r="A3302" s="2669" t="s">
        <v>10358</v>
      </c>
      <c r="B3302" s="2669" t="s">
        <v>4415</v>
      </c>
      <c r="C3302" s="2669" t="s">
        <v>5059</v>
      </c>
      <c r="D3302" s="2669" t="s">
        <v>4415</v>
      </c>
      <c r="E3302" s="2669" t="s">
        <v>7470</v>
      </c>
      <c r="F3302" s="2669" t="s">
        <v>10359</v>
      </c>
      <c r="G3302" s="2669" t="s">
        <v>5311</v>
      </c>
      <c r="H3302" s="2669" t="s">
        <v>5064</v>
      </c>
      <c r="I3302" s="3025">
        <v>0</v>
      </c>
      <c r="J3302" s="3025">
        <v>308.01</v>
      </c>
      <c r="O3302">
        <f t="shared" si="51"/>
        <v>0</v>
      </c>
    </row>
    <row r="3303" spans="1:15" hidden="1">
      <c r="H3303" t="s">
        <v>7471</v>
      </c>
      <c r="O3303">
        <f t="shared" si="51"/>
        <v>0</v>
      </c>
    </row>
    <row r="3304" spans="1:15" hidden="1">
      <c r="O3304">
        <f t="shared" si="51"/>
        <v>0</v>
      </c>
    </row>
    <row r="3305" spans="1:15" hidden="1">
      <c r="H3305" s="2668" t="s">
        <v>10360</v>
      </c>
      <c r="O3305">
        <f t="shared" si="51"/>
        <v>0</v>
      </c>
    </row>
    <row r="3306" spans="1:15" hidden="1">
      <c r="A3306" s="2669" t="s">
        <v>10358</v>
      </c>
      <c r="B3306" s="2669" t="s">
        <v>4415</v>
      </c>
      <c r="C3306" s="2669" t="s">
        <v>5059</v>
      </c>
      <c r="D3306" s="2669" t="s">
        <v>4415</v>
      </c>
      <c r="E3306" s="2669" t="s">
        <v>7472</v>
      </c>
      <c r="F3306" s="2669" t="s">
        <v>10361</v>
      </c>
      <c r="G3306" s="2669" t="s">
        <v>5308</v>
      </c>
      <c r="H3306" s="2669" t="s">
        <v>5097</v>
      </c>
      <c r="I3306" s="3025">
        <v>0</v>
      </c>
      <c r="J3306" s="3025">
        <v>0</v>
      </c>
      <c r="O3306">
        <f t="shared" si="51"/>
        <v>0</v>
      </c>
    </row>
    <row r="3307" spans="1:15" hidden="1">
      <c r="A3307" s="2669" t="s">
        <v>10358</v>
      </c>
      <c r="B3307" s="2669" t="s">
        <v>4415</v>
      </c>
      <c r="C3307" s="2669" t="s">
        <v>5059</v>
      </c>
      <c r="D3307" s="2669" t="s">
        <v>4415</v>
      </c>
      <c r="E3307" s="2669" t="s">
        <v>7472</v>
      </c>
      <c r="F3307" s="2669" t="s">
        <v>10361</v>
      </c>
      <c r="G3307" s="2669" t="s">
        <v>5309</v>
      </c>
      <c r="H3307" s="2669" t="s">
        <v>4947</v>
      </c>
      <c r="I3307" s="3025">
        <v>809.68</v>
      </c>
      <c r="J3307" s="3025">
        <v>0</v>
      </c>
      <c r="O3307">
        <f t="shared" si="51"/>
        <v>0</v>
      </c>
    </row>
    <row r="3308" spans="1:15" hidden="1">
      <c r="A3308" s="2669" t="s">
        <v>10358</v>
      </c>
      <c r="B3308" s="2669" t="s">
        <v>4415</v>
      </c>
      <c r="C3308" s="2669" t="s">
        <v>5059</v>
      </c>
      <c r="D3308" s="2669" t="s">
        <v>4415</v>
      </c>
      <c r="E3308" s="2669" t="s">
        <v>7472</v>
      </c>
      <c r="F3308" s="2669" t="s">
        <v>10361</v>
      </c>
      <c r="G3308" s="2669" t="s">
        <v>5303</v>
      </c>
      <c r="H3308" s="2669" t="s">
        <v>5063</v>
      </c>
      <c r="I3308" s="3025">
        <v>0</v>
      </c>
      <c r="J3308" s="3025">
        <v>0</v>
      </c>
      <c r="O3308">
        <f t="shared" si="51"/>
        <v>0</v>
      </c>
    </row>
    <row r="3309" spans="1:15" hidden="1">
      <c r="A3309" s="2669" t="s">
        <v>10358</v>
      </c>
      <c r="B3309" s="2669" t="s">
        <v>4415</v>
      </c>
      <c r="C3309" s="2669" t="s">
        <v>5059</v>
      </c>
      <c r="D3309" s="2669" t="s">
        <v>4415</v>
      </c>
      <c r="E3309" s="2669" t="s">
        <v>7472</v>
      </c>
      <c r="F3309" s="2669" t="s">
        <v>10361</v>
      </c>
      <c r="G3309" s="2669" t="s">
        <v>5311</v>
      </c>
      <c r="H3309" s="2669" t="s">
        <v>5064</v>
      </c>
      <c r="I3309" s="3025">
        <v>0</v>
      </c>
      <c r="J3309" s="3025">
        <v>809.68</v>
      </c>
      <c r="O3309">
        <f t="shared" si="51"/>
        <v>0</v>
      </c>
    </row>
    <row r="3310" spans="1:15" hidden="1">
      <c r="H3310" t="s">
        <v>7473</v>
      </c>
      <c r="O3310">
        <f t="shared" si="51"/>
        <v>0</v>
      </c>
    </row>
    <row r="3311" spans="1:15" hidden="1">
      <c r="O3311">
        <f t="shared" si="51"/>
        <v>0</v>
      </c>
    </row>
    <row r="3312" spans="1:15" hidden="1">
      <c r="H3312" s="2668" t="s">
        <v>10362</v>
      </c>
      <c r="O3312">
        <f t="shared" si="51"/>
        <v>0</v>
      </c>
    </row>
    <row r="3313" spans="1:15" hidden="1">
      <c r="A3313" s="2669" t="s">
        <v>10358</v>
      </c>
      <c r="B3313" s="2669" t="s">
        <v>4415</v>
      </c>
      <c r="C3313" s="2669" t="s">
        <v>5059</v>
      </c>
      <c r="D3313" s="2669" t="s">
        <v>4415</v>
      </c>
      <c r="E3313" s="2669" t="s">
        <v>8693</v>
      </c>
      <c r="F3313" s="2669" t="s">
        <v>10363</v>
      </c>
      <c r="G3313" s="2669" t="s">
        <v>5308</v>
      </c>
      <c r="H3313" s="2669" t="s">
        <v>4921</v>
      </c>
      <c r="I3313" s="3025">
        <v>6</v>
      </c>
      <c r="J3313" s="3025">
        <v>0</v>
      </c>
      <c r="O3313">
        <f t="shared" si="51"/>
        <v>0</v>
      </c>
    </row>
    <row r="3314" spans="1:15" hidden="1">
      <c r="A3314" s="2669" t="s">
        <v>10358</v>
      </c>
      <c r="B3314" s="2669" t="s">
        <v>4415</v>
      </c>
      <c r="C3314" s="2669" t="s">
        <v>5059</v>
      </c>
      <c r="D3314" s="2669" t="s">
        <v>4415</v>
      </c>
      <c r="E3314" s="2669" t="s">
        <v>8693</v>
      </c>
      <c r="F3314" s="2669" t="s">
        <v>10363</v>
      </c>
      <c r="G3314" s="2669" t="s">
        <v>5356</v>
      </c>
      <c r="H3314" s="2669" t="s">
        <v>5025</v>
      </c>
      <c r="I3314" s="3025">
        <v>50</v>
      </c>
      <c r="J3314" s="3025">
        <v>0</v>
      </c>
      <c r="O3314">
        <f t="shared" si="51"/>
        <v>0</v>
      </c>
    </row>
    <row r="3315" spans="1:15" hidden="1">
      <c r="A3315" s="2669" t="s">
        <v>10358</v>
      </c>
      <c r="B3315" s="2669" t="s">
        <v>4415</v>
      </c>
      <c r="C3315" s="2669" t="s">
        <v>5059</v>
      </c>
      <c r="D3315" s="2669" t="s">
        <v>4415</v>
      </c>
      <c r="E3315" s="2669" t="s">
        <v>8693</v>
      </c>
      <c r="F3315" s="2669" t="s">
        <v>10363</v>
      </c>
      <c r="G3315" s="2669" t="s">
        <v>5303</v>
      </c>
      <c r="H3315" s="2669" t="s">
        <v>5063</v>
      </c>
      <c r="I3315" s="3025">
        <v>0</v>
      </c>
      <c r="J3315" s="3025">
        <v>0</v>
      </c>
      <c r="O3315">
        <f t="shared" si="51"/>
        <v>0</v>
      </c>
    </row>
    <row r="3316" spans="1:15" hidden="1">
      <c r="A3316" s="2669" t="s">
        <v>10358</v>
      </c>
      <c r="B3316" s="2669" t="s">
        <v>4415</v>
      </c>
      <c r="C3316" s="2669" t="s">
        <v>5059</v>
      </c>
      <c r="D3316" s="2669" t="s">
        <v>4415</v>
      </c>
      <c r="E3316" s="2669" t="s">
        <v>8693</v>
      </c>
      <c r="F3316" s="2669" t="s">
        <v>10363</v>
      </c>
      <c r="G3316" s="2669" t="s">
        <v>5311</v>
      </c>
      <c r="H3316" s="2669" t="s">
        <v>5064</v>
      </c>
      <c r="I3316" s="3025">
        <v>0</v>
      </c>
      <c r="J3316" s="3025">
        <v>56</v>
      </c>
      <c r="O3316">
        <f t="shared" si="51"/>
        <v>0</v>
      </c>
    </row>
    <row r="3317" spans="1:15" hidden="1">
      <c r="H3317" t="s">
        <v>8694</v>
      </c>
      <c r="O3317">
        <f t="shared" si="51"/>
        <v>0</v>
      </c>
    </row>
    <row r="3318" spans="1:15" hidden="1">
      <c r="O3318">
        <f t="shared" si="51"/>
        <v>0</v>
      </c>
    </row>
    <row r="3319" spans="1:15" hidden="1">
      <c r="H3319" s="2668" t="s">
        <v>10364</v>
      </c>
      <c r="O3319">
        <f t="shared" si="51"/>
        <v>0</v>
      </c>
    </row>
    <row r="3320" spans="1:15" hidden="1">
      <c r="A3320" s="2669" t="s">
        <v>10358</v>
      </c>
      <c r="B3320" s="2669" t="s">
        <v>5071</v>
      </c>
      <c r="C3320" s="2669" t="s">
        <v>9011</v>
      </c>
      <c r="D3320" s="2669" t="s">
        <v>5071</v>
      </c>
      <c r="E3320" s="2669" t="s">
        <v>7222</v>
      </c>
      <c r="F3320" s="2669" t="s">
        <v>10365</v>
      </c>
      <c r="G3320" s="2669" t="s">
        <v>5311</v>
      </c>
      <c r="H3320" s="2669" t="s">
        <v>5015</v>
      </c>
      <c r="I3320" s="3025">
        <v>80</v>
      </c>
      <c r="J3320" s="3025">
        <v>0</v>
      </c>
      <c r="O3320">
        <f t="shared" si="51"/>
        <v>0</v>
      </c>
    </row>
    <row r="3321" spans="1:15" hidden="1">
      <c r="A3321" s="2669" t="s">
        <v>10358</v>
      </c>
      <c r="B3321" s="2669" t="s">
        <v>5071</v>
      </c>
      <c r="C3321" s="2669" t="s">
        <v>9011</v>
      </c>
      <c r="D3321" s="2669" t="s">
        <v>5071</v>
      </c>
      <c r="E3321" s="2669" t="s">
        <v>7222</v>
      </c>
      <c r="F3321" s="2669" t="s">
        <v>10365</v>
      </c>
      <c r="G3321" s="2669" t="s">
        <v>5297</v>
      </c>
      <c r="H3321" s="2669" t="s">
        <v>5075</v>
      </c>
      <c r="I3321" s="3025">
        <v>0</v>
      </c>
      <c r="J3321" s="3025">
        <v>80</v>
      </c>
      <c r="O3321">
        <f t="shared" si="51"/>
        <v>0</v>
      </c>
    </row>
    <row r="3322" spans="1:15" hidden="1">
      <c r="H3322" t="s">
        <v>7223</v>
      </c>
      <c r="O3322">
        <f t="shared" si="51"/>
        <v>0</v>
      </c>
    </row>
    <row r="3323" spans="1:15" hidden="1">
      <c r="O3323">
        <f t="shared" si="51"/>
        <v>0</v>
      </c>
    </row>
    <row r="3324" spans="1:15" hidden="1">
      <c r="H3324" s="2668" t="s">
        <v>10366</v>
      </c>
      <c r="O3324">
        <f t="shared" si="51"/>
        <v>0</v>
      </c>
    </row>
    <row r="3325" spans="1:15" hidden="1">
      <c r="A3325" s="2669" t="s">
        <v>10358</v>
      </c>
      <c r="B3325" s="2669" t="s">
        <v>5071</v>
      </c>
      <c r="C3325" s="2669" t="s">
        <v>9011</v>
      </c>
      <c r="D3325" s="2669" t="s">
        <v>5071</v>
      </c>
      <c r="E3325" s="2669" t="s">
        <v>7224</v>
      </c>
      <c r="F3325" s="2669" t="s">
        <v>10367</v>
      </c>
      <c r="G3325" s="2669" t="s">
        <v>5311</v>
      </c>
      <c r="H3325" s="2669" t="s">
        <v>5015</v>
      </c>
      <c r="I3325" s="3025">
        <v>360</v>
      </c>
      <c r="J3325" s="3025">
        <v>0</v>
      </c>
      <c r="O3325">
        <f t="shared" si="51"/>
        <v>0</v>
      </c>
    </row>
    <row r="3326" spans="1:15" hidden="1">
      <c r="A3326" s="2669" t="s">
        <v>10358</v>
      </c>
      <c r="B3326" s="2669" t="s">
        <v>5071</v>
      </c>
      <c r="C3326" s="2669" t="s">
        <v>9011</v>
      </c>
      <c r="D3326" s="2669" t="s">
        <v>5071</v>
      </c>
      <c r="E3326" s="2669" t="s">
        <v>7224</v>
      </c>
      <c r="F3326" s="2669" t="s">
        <v>10367</v>
      </c>
      <c r="G3326" s="2669" t="s">
        <v>5297</v>
      </c>
      <c r="H3326" s="2669" t="s">
        <v>5075</v>
      </c>
      <c r="I3326" s="3025">
        <v>0</v>
      </c>
      <c r="J3326" s="3025">
        <v>360</v>
      </c>
      <c r="O3326">
        <f t="shared" si="51"/>
        <v>0</v>
      </c>
    </row>
    <row r="3327" spans="1:15" hidden="1">
      <c r="H3327" t="s">
        <v>7223</v>
      </c>
      <c r="O3327">
        <f t="shared" si="51"/>
        <v>0</v>
      </c>
    </row>
    <row r="3328" spans="1:15" hidden="1">
      <c r="O3328">
        <f t="shared" si="51"/>
        <v>0</v>
      </c>
    </row>
    <row r="3329" spans="1:15" hidden="1">
      <c r="H3329" s="2668" t="s">
        <v>10368</v>
      </c>
      <c r="O3329">
        <f t="shared" ref="O3329:O3392" si="52">SUMIF(E:E,E3329,N:N)</f>
        <v>0</v>
      </c>
    </row>
    <row r="3330" spans="1:15" hidden="1">
      <c r="A3330" s="2669" t="s">
        <v>10358</v>
      </c>
      <c r="B3330" s="2669"/>
      <c r="C3330" s="2669"/>
      <c r="D3330" s="2669" t="s">
        <v>5073</v>
      </c>
      <c r="E3330" s="2669" t="s">
        <v>7225</v>
      </c>
      <c r="F3330" s="2669" t="s">
        <v>10369</v>
      </c>
      <c r="G3330" s="2669" t="s">
        <v>5300</v>
      </c>
      <c r="H3330" s="2669" t="s">
        <v>264</v>
      </c>
      <c r="I3330" s="3025">
        <v>800</v>
      </c>
      <c r="J3330" s="3025">
        <v>0</v>
      </c>
      <c r="O3330">
        <f t="shared" si="52"/>
        <v>0</v>
      </c>
    </row>
    <row r="3331" spans="1:15" hidden="1">
      <c r="A3331" s="2669" t="s">
        <v>10358</v>
      </c>
      <c r="B3331" s="2669"/>
      <c r="C3331" s="2669"/>
      <c r="D3331" s="2669" t="s">
        <v>5073</v>
      </c>
      <c r="E3331" s="2669" t="s">
        <v>7225</v>
      </c>
      <c r="F3331" s="2669" t="s">
        <v>10369</v>
      </c>
      <c r="G3331" s="2669" t="s">
        <v>5297</v>
      </c>
      <c r="H3331" s="2669" t="s">
        <v>5075</v>
      </c>
      <c r="I3331" s="3025">
        <v>0</v>
      </c>
      <c r="J3331" s="3025">
        <v>800</v>
      </c>
      <c r="O3331">
        <f t="shared" si="52"/>
        <v>0</v>
      </c>
    </row>
    <row r="3332" spans="1:15" hidden="1">
      <c r="H3332" t="s">
        <v>7226</v>
      </c>
      <c r="O3332">
        <f t="shared" si="52"/>
        <v>0</v>
      </c>
    </row>
    <row r="3333" spans="1:15" hidden="1">
      <c r="O3333">
        <f t="shared" si="52"/>
        <v>0</v>
      </c>
    </row>
    <row r="3334" spans="1:15" hidden="1">
      <c r="H3334" s="2668" t="s">
        <v>10370</v>
      </c>
      <c r="O3334">
        <f t="shared" si="52"/>
        <v>0</v>
      </c>
    </row>
    <row r="3335" spans="1:15" hidden="1">
      <c r="A3335" s="2669" t="s">
        <v>10358</v>
      </c>
      <c r="B3335" s="2669"/>
      <c r="C3335" s="2669"/>
      <c r="D3335" s="2669" t="s">
        <v>5073</v>
      </c>
      <c r="E3335" s="2669" t="s">
        <v>7227</v>
      </c>
      <c r="F3335" s="2669" t="s">
        <v>10371</v>
      </c>
      <c r="G3335" s="2669" t="s">
        <v>5311</v>
      </c>
      <c r="H3335" s="2669" t="s">
        <v>5015</v>
      </c>
      <c r="I3335" s="3025">
        <v>34.299999999999997</v>
      </c>
      <c r="J3335" s="3025">
        <v>0</v>
      </c>
      <c r="O3335">
        <f t="shared" si="52"/>
        <v>0</v>
      </c>
    </row>
    <row r="3336" spans="1:15" hidden="1">
      <c r="A3336" s="2669" t="s">
        <v>10358</v>
      </c>
      <c r="B3336" s="2669"/>
      <c r="C3336" s="2669"/>
      <c r="D3336" s="2669" t="s">
        <v>5073</v>
      </c>
      <c r="E3336" s="2669" t="s">
        <v>7227</v>
      </c>
      <c r="F3336" s="2669" t="s">
        <v>10371</v>
      </c>
      <c r="G3336" s="2669" t="s">
        <v>5297</v>
      </c>
      <c r="H3336" s="2669" t="s">
        <v>5075</v>
      </c>
      <c r="I3336" s="3025">
        <v>0</v>
      </c>
      <c r="J3336" s="3025">
        <v>34.299999999999997</v>
      </c>
      <c r="O3336">
        <f t="shared" si="52"/>
        <v>0</v>
      </c>
    </row>
    <row r="3337" spans="1:15" hidden="1">
      <c r="H3337" t="s">
        <v>7228</v>
      </c>
      <c r="O3337">
        <f t="shared" si="52"/>
        <v>0</v>
      </c>
    </row>
    <row r="3338" spans="1:15" hidden="1">
      <c r="O3338">
        <f t="shared" si="52"/>
        <v>0</v>
      </c>
    </row>
    <row r="3339" spans="1:15" hidden="1">
      <c r="H3339" s="2668" t="s">
        <v>10372</v>
      </c>
      <c r="O3339">
        <f t="shared" si="52"/>
        <v>0</v>
      </c>
    </row>
    <row r="3340" spans="1:15" hidden="1">
      <c r="A3340" s="2669" t="s">
        <v>10358</v>
      </c>
      <c r="B3340" s="2669" t="s">
        <v>5071</v>
      </c>
      <c r="C3340" s="2669" t="s">
        <v>9011</v>
      </c>
      <c r="D3340" s="2669" t="s">
        <v>5071</v>
      </c>
      <c r="E3340" s="2669" t="s">
        <v>7229</v>
      </c>
      <c r="F3340" s="2669" t="s">
        <v>10373</v>
      </c>
      <c r="G3340" s="2669" t="s">
        <v>5311</v>
      </c>
      <c r="H3340" s="2669" t="s">
        <v>5015</v>
      </c>
      <c r="I3340" s="3025">
        <v>80</v>
      </c>
      <c r="J3340" s="3025">
        <v>0</v>
      </c>
      <c r="O3340">
        <f t="shared" si="52"/>
        <v>0</v>
      </c>
    </row>
    <row r="3341" spans="1:15" hidden="1">
      <c r="A3341" s="2669" t="s">
        <v>10358</v>
      </c>
      <c r="B3341" s="2669" t="s">
        <v>5071</v>
      </c>
      <c r="C3341" s="2669" t="s">
        <v>9011</v>
      </c>
      <c r="D3341" s="2669" t="s">
        <v>5071</v>
      </c>
      <c r="E3341" s="2669" t="s">
        <v>7229</v>
      </c>
      <c r="F3341" s="2669" t="s">
        <v>10373</v>
      </c>
      <c r="G3341" s="2669" t="s">
        <v>5297</v>
      </c>
      <c r="H3341" s="2669" t="s">
        <v>5075</v>
      </c>
      <c r="I3341" s="3025">
        <v>0</v>
      </c>
      <c r="J3341" s="3025">
        <v>80</v>
      </c>
      <c r="O3341">
        <f t="shared" si="52"/>
        <v>0</v>
      </c>
    </row>
    <row r="3342" spans="1:15" hidden="1">
      <c r="H3342" t="s">
        <v>7223</v>
      </c>
      <c r="O3342">
        <f t="shared" si="52"/>
        <v>0</v>
      </c>
    </row>
    <row r="3343" spans="1:15" hidden="1">
      <c r="O3343">
        <f t="shared" si="52"/>
        <v>0</v>
      </c>
    </row>
    <row r="3344" spans="1:15" hidden="1">
      <c r="H3344" s="2668" t="s">
        <v>10374</v>
      </c>
      <c r="O3344">
        <f t="shared" si="52"/>
        <v>0</v>
      </c>
    </row>
    <row r="3345" spans="1:15" hidden="1">
      <c r="A3345" s="2669" t="s">
        <v>10375</v>
      </c>
      <c r="B3345" s="2669" t="s">
        <v>4415</v>
      </c>
      <c r="C3345" s="2669" t="s">
        <v>5059</v>
      </c>
      <c r="D3345" s="2669" t="s">
        <v>4415</v>
      </c>
      <c r="E3345" s="2669" t="s">
        <v>7468</v>
      </c>
      <c r="F3345" s="2669" t="s">
        <v>10376</v>
      </c>
      <c r="G3345" s="2669" t="s">
        <v>5308</v>
      </c>
      <c r="H3345" s="2669" t="s">
        <v>5097</v>
      </c>
      <c r="I3345" s="3025">
        <v>0</v>
      </c>
      <c r="J3345" s="3025">
        <v>0</v>
      </c>
      <c r="O3345">
        <f t="shared" si="52"/>
        <v>0</v>
      </c>
    </row>
    <row r="3346" spans="1:15" hidden="1">
      <c r="A3346" s="2669" t="s">
        <v>10375</v>
      </c>
      <c r="B3346" s="2669" t="s">
        <v>4415</v>
      </c>
      <c r="C3346" s="2669" t="s">
        <v>5059</v>
      </c>
      <c r="D3346" s="2669" t="s">
        <v>4415</v>
      </c>
      <c r="E3346" s="2669" t="s">
        <v>7468</v>
      </c>
      <c r="F3346" s="2669" t="s">
        <v>10376</v>
      </c>
      <c r="G3346" s="2669" t="s">
        <v>5309</v>
      </c>
      <c r="H3346" s="2669" t="s">
        <v>4947</v>
      </c>
      <c r="I3346" s="3025">
        <v>44</v>
      </c>
      <c r="J3346" s="3025">
        <v>0</v>
      </c>
      <c r="O3346">
        <f t="shared" si="52"/>
        <v>0</v>
      </c>
    </row>
    <row r="3347" spans="1:15" hidden="1">
      <c r="A3347" s="2669" t="s">
        <v>10375</v>
      </c>
      <c r="B3347" s="2669" t="s">
        <v>4415</v>
      </c>
      <c r="C3347" s="2669" t="s">
        <v>5059</v>
      </c>
      <c r="D3347" s="2669" t="s">
        <v>4415</v>
      </c>
      <c r="E3347" s="2669" t="s">
        <v>7468</v>
      </c>
      <c r="F3347" s="2669" t="s">
        <v>10376</v>
      </c>
      <c r="G3347" s="2669" t="s">
        <v>5303</v>
      </c>
      <c r="H3347" s="2669" t="s">
        <v>5063</v>
      </c>
      <c r="I3347" s="3025">
        <v>0</v>
      </c>
      <c r="J3347" s="3025">
        <v>0</v>
      </c>
      <c r="O3347">
        <f t="shared" si="52"/>
        <v>0</v>
      </c>
    </row>
    <row r="3348" spans="1:15" hidden="1">
      <c r="A3348" s="2669" t="s">
        <v>10375</v>
      </c>
      <c r="B3348" s="2669" t="s">
        <v>4415</v>
      </c>
      <c r="C3348" s="2669" t="s">
        <v>5059</v>
      </c>
      <c r="D3348" s="2669" t="s">
        <v>4415</v>
      </c>
      <c r="E3348" s="2669" t="s">
        <v>7468</v>
      </c>
      <c r="F3348" s="2669" t="s">
        <v>10376</v>
      </c>
      <c r="G3348" s="2669" t="s">
        <v>5311</v>
      </c>
      <c r="H3348" s="2669" t="s">
        <v>5064</v>
      </c>
      <c r="I3348" s="3025">
        <v>0</v>
      </c>
      <c r="J3348" s="3025">
        <v>44</v>
      </c>
      <c r="O3348">
        <f t="shared" si="52"/>
        <v>0</v>
      </c>
    </row>
    <row r="3349" spans="1:15" hidden="1">
      <c r="H3349" t="s">
        <v>7469</v>
      </c>
      <c r="O3349">
        <f t="shared" si="52"/>
        <v>0</v>
      </c>
    </row>
    <row r="3350" spans="1:15" hidden="1">
      <c r="O3350">
        <f t="shared" si="52"/>
        <v>0</v>
      </c>
    </row>
    <row r="3351" spans="1:15" hidden="1">
      <c r="H3351" s="2668" t="s">
        <v>10377</v>
      </c>
      <c r="O3351">
        <f t="shared" si="52"/>
        <v>0</v>
      </c>
    </row>
    <row r="3352" spans="1:15" hidden="1">
      <c r="A3352" s="2669" t="s">
        <v>10375</v>
      </c>
      <c r="B3352" s="2669" t="s">
        <v>4415</v>
      </c>
      <c r="C3352" s="2669" t="s">
        <v>5059</v>
      </c>
      <c r="D3352" s="2669" t="s">
        <v>4415</v>
      </c>
      <c r="E3352" s="2669" t="s">
        <v>7723</v>
      </c>
      <c r="F3352" s="2669" t="s">
        <v>10378</v>
      </c>
      <c r="G3352" s="2669" t="s">
        <v>5308</v>
      </c>
      <c r="H3352" s="2669" t="s">
        <v>5097</v>
      </c>
      <c r="I3352" s="3025">
        <v>0</v>
      </c>
      <c r="J3352" s="3025">
        <v>0</v>
      </c>
      <c r="O3352">
        <f t="shared" si="52"/>
        <v>0</v>
      </c>
    </row>
    <row r="3353" spans="1:15" hidden="1">
      <c r="A3353" s="2669" t="s">
        <v>10375</v>
      </c>
      <c r="B3353" s="2669" t="s">
        <v>4415</v>
      </c>
      <c r="C3353" s="2669" t="s">
        <v>5059</v>
      </c>
      <c r="D3353" s="2669" t="s">
        <v>4415</v>
      </c>
      <c r="E3353" s="2669" t="s">
        <v>7723</v>
      </c>
      <c r="F3353" s="2669" t="s">
        <v>10378</v>
      </c>
      <c r="G3353" s="2669" t="s">
        <v>5343</v>
      </c>
      <c r="H3353" s="2669" t="s">
        <v>4975</v>
      </c>
      <c r="I3353" s="3025">
        <v>180</v>
      </c>
      <c r="J3353" s="3025">
        <v>0</v>
      </c>
      <c r="O3353">
        <f t="shared" si="52"/>
        <v>0</v>
      </c>
    </row>
    <row r="3354" spans="1:15" hidden="1">
      <c r="A3354" s="2669" t="s">
        <v>10375</v>
      </c>
      <c r="B3354" s="2669" t="s">
        <v>4415</v>
      </c>
      <c r="C3354" s="2669" t="s">
        <v>5059</v>
      </c>
      <c r="D3354" s="2669" t="s">
        <v>4415</v>
      </c>
      <c r="E3354" s="2669" t="s">
        <v>7723</v>
      </c>
      <c r="F3354" s="2669" t="s">
        <v>10378</v>
      </c>
      <c r="G3354" s="2669" t="s">
        <v>5303</v>
      </c>
      <c r="H3354" s="2669" t="s">
        <v>5063</v>
      </c>
      <c r="I3354" s="3025">
        <v>0</v>
      </c>
      <c r="J3354" s="3025">
        <v>0</v>
      </c>
      <c r="O3354">
        <f t="shared" si="52"/>
        <v>0</v>
      </c>
    </row>
    <row r="3355" spans="1:15" hidden="1">
      <c r="A3355" s="2669" t="s">
        <v>10375</v>
      </c>
      <c r="B3355" s="2669" t="s">
        <v>4415</v>
      </c>
      <c r="C3355" s="2669" t="s">
        <v>5059</v>
      </c>
      <c r="D3355" s="2669" t="s">
        <v>4415</v>
      </c>
      <c r="E3355" s="2669" t="s">
        <v>7723</v>
      </c>
      <c r="F3355" s="2669" t="s">
        <v>10378</v>
      </c>
      <c r="G3355" s="2669" t="s">
        <v>5311</v>
      </c>
      <c r="H3355" s="2669" t="s">
        <v>5064</v>
      </c>
      <c r="I3355" s="3025">
        <v>0</v>
      </c>
      <c r="J3355" s="3025">
        <v>180</v>
      </c>
      <c r="O3355">
        <f t="shared" si="52"/>
        <v>0</v>
      </c>
    </row>
    <row r="3356" spans="1:15" hidden="1">
      <c r="H3356" t="s">
        <v>7724</v>
      </c>
      <c r="O3356">
        <f t="shared" si="52"/>
        <v>0</v>
      </c>
    </row>
    <row r="3357" spans="1:15" hidden="1">
      <c r="O3357">
        <f t="shared" si="52"/>
        <v>0</v>
      </c>
    </row>
    <row r="3358" spans="1:15" hidden="1">
      <c r="H3358" s="2668" t="s">
        <v>10379</v>
      </c>
      <c r="O3358">
        <f t="shared" si="52"/>
        <v>0</v>
      </c>
    </row>
    <row r="3359" spans="1:15" hidden="1">
      <c r="A3359" s="2669" t="s">
        <v>10380</v>
      </c>
      <c r="B3359" s="2669" t="s">
        <v>4415</v>
      </c>
      <c r="C3359" s="2669" t="s">
        <v>5059</v>
      </c>
      <c r="D3359" s="2669" t="s">
        <v>4415</v>
      </c>
      <c r="E3359" s="2669" t="s">
        <v>7464</v>
      </c>
      <c r="F3359" s="2669" t="s">
        <v>10381</v>
      </c>
      <c r="G3359" s="2669" t="s">
        <v>5308</v>
      </c>
      <c r="H3359" s="2669" t="s">
        <v>5097</v>
      </c>
      <c r="I3359" s="3025">
        <v>0</v>
      </c>
      <c r="J3359" s="3025">
        <v>0</v>
      </c>
      <c r="O3359">
        <f t="shared" si="52"/>
        <v>0</v>
      </c>
    </row>
    <row r="3360" spans="1:15" hidden="1">
      <c r="A3360" s="2669" t="s">
        <v>10380</v>
      </c>
      <c r="B3360" s="2669" t="s">
        <v>4415</v>
      </c>
      <c r="C3360" s="2669" t="s">
        <v>5059</v>
      </c>
      <c r="D3360" s="2669" t="s">
        <v>4415</v>
      </c>
      <c r="E3360" s="2669" t="s">
        <v>7464</v>
      </c>
      <c r="F3360" s="2669" t="s">
        <v>10381</v>
      </c>
      <c r="G3360" s="2669" t="s">
        <v>5309</v>
      </c>
      <c r="H3360" s="2669" t="s">
        <v>4947</v>
      </c>
      <c r="I3360" s="3025">
        <v>1375</v>
      </c>
      <c r="J3360" s="3025">
        <v>0</v>
      </c>
      <c r="O3360">
        <f t="shared" si="52"/>
        <v>0</v>
      </c>
    </row>
    <row r="3361" spans="1:15" hidden="1">
      <c r="A3361" s="2669" t="s">
        <v>10380</v>
      </c>
      <c r="B3361" s="2669" t="s">
        <v>4415</v>
      </c>
      <c r="C3361" s="2669" t="s">
        <v>5059</v>
      </c>
      <c r="D3361" s="2669" t="s">
        <v>4415</v>
      </c>
      <c r="E3361" s="2669" t="s">
        <v>7464</v>
      </c>
      <c r="F3361" s="2669" t="s">
        <v>10381</v>
      </c>
      <c r="G3361" s="2669" t="s">
        <v>5303</v>
      </c>
      <c r="H3361" s="2669" t="s">
        <v>5063</v>
      </c>
      <c r="I3361" s="3025">
        <v>0</v>
      </c>
      <c r="J3361" s="3025">
        <v>0</v>
      </c>
      <c r="O3361">
        <f t="shared" si="52"/>
        <v>0</v>
      </c>
    </row>
    <row r="3362" spans="1:15" hidden="1">
      <c r="A3362" s="2669" t="s">
        <v>10380</v>
      </c>
      <c r="B3362" s="2669" t="s">
        <v>4415</v>
      </c>
      <c r="C3362" s="2669" t="s">
        <v>5059</v>
      </c>
      <c r="D3362" s="2669" t="s">
        <v>4415</v>
      </c>
      <c r="E3362" s="2669" t="s">
        <v>7464</v>
      </c>
      <c r="F3362" s="2669" t="s">
        <v>10381</v>
      </c>
      <c r="G3362" s="2669" t="s">
        <v>5311</v>
      </c>
      <c r="H3362" s="2669" t="s">
        <v>5064</v>
      </c>
      <c r="I3362" s="3025">
        <v>0</v>
      </c>
      <c r="J3362" s="3025">
        <v>1375</v>
      </c>
      <c r="O3362">
        <f t="shared" si="52"/>
        <v>0</v>
      </c>
    </row>
    <row r="3363" spans="1:15" hidden="1">
      <c r="H3363" t="s">
        <v>7465</v>
      </c>
      <c r="O3363">
        <f t="shared" si="52"/>
        <v>0</v>
      </c>
    </row>
    <row r="3364" spans="1:15" hidden="1">
      <c r="O3364">
        <f t="shared" si="52"/>
        <v>0</v>
      </c>
    </row>
    <row r="3365" spans="1:15" hidden="1">
      <c r="H3365" s="2668" t="s">
        <v>10382</v>
      </c>
      <c r="O3365">
        <f t="shared" si="52"/>
        <v>0</v>
      </c>
    </row>
    <row r="3366" spans="1:15" hidden="1">
      <c r="A3366" s="2669" t="s">
        <v>10380</v>
      </c>
      <c r="B3366" s="2669" t="s">
        <v>4415</v>
      </c>
      <c r="C3366" s="2669" t="s">
        <v>5059</v>
      </c>
      <c r="D3366" s="2669" t="s">
        <v>4415</v>
      </c>
      <c r="E3366" s="2669" t="s">
        <v>7466</v>
      </c>
      <c r="F3366" s="2669" t="s">
        <v>10383</v>
      </c>
      <c r="G3366" s="2669" t="s">
        <v>5308</v>
      </c>
      <c r="H3366" s="2669" t="s">
        <v>5097</v>
      </c>
      <c r="I3366" s="3025">
        <v>0</v>
      </c>
      <c r="J3366" s="3025">
        <v>0</v>
      </c>
      <c r="O3366">
        <f t="shared" si="52"/>
        <v>0</v>
      </c>
    </row>
    <row r="3367" spans="1:15" hidden="1">
      <c r="A3367" s="2669" t="s">
        <v>10380</v>
      </c>
      <c r="B3367" s="2669" t="s">
        <v>4415</v>
      </c>
      <c r="C3367" s="2669" t="s">
        <v>5059</v>
      </c>
      <c r="D3367" s="2669" t="s">
        <v>4415</v>
      </c>
      <c r="E3367" s="2669" t="s">
        <v>7466</v>
      </c>
      <c r="F3367" s="2669" t="s">
        <v>10383</v>
      </c>
      <c r="G3367" s="2669" t="s">
        <v>5309</v>
      </c>
      <c r="H3367" s="2669" t="s">
        <v>4947</v>
      </c>
      <c r="I3367" s="3025">
        <v>12328.6</v>
      </c>
      <c r="J3367" s="3025">
        <v>0</v>
      </c>
      <c r="O3367">
        <f t="shared" si="52"/>
        <v>0</v>
      </c>
    </row>
    <row r="3368" spans="1:15" hidden="1">
      <c r="A3368" s="2669" t="s">
        <v>10380</v>
      </c>
      <c r="B3368" s="2669" t="s">
        <v>4415</v>
      </c>
      <c r="C3368" s="2669" t="s">
        <v>5059</v>
      </c>
      <c r="D3368" s="2669" t="s">
        <v>4415</v>
      </c>
      <c r="E3368" s="2669" t="s">
        <v>7466</v>
      </c>
      <c r="F3368" s="2669" t="s">
        <v>10383</v>
      </c>
      <c r="G3368" s="2669" t="s">
        <v>5303</v>
      </c>
      <c r="H3368" s="2669" t="s">
        <v>5063</v>
      </c>
      <c r="I3368" s="3025">
        <v>0</v>
      </c>
      <c r="J3368" s="3025">
        <v>0</v>
      </c>
      <c r="O3368">
        <f t="shared" si="52"/>
        <v>0</v>
      </c>
    </row>
    <row r="3369" spans="1:15" hidden="1">
      <c r="A3369" s="2669" t="s">
        <v>10380</v>
      </c>
      <c r="B3369" s="2669" t="s">
        <v>4415</v>
      </c>
      <c r="C3369" s="2669" t="s">
        <v>5059</v>
      </c>
      <c r="D3369" s="2669" t="s">
        <v>4415</v>
      </c>
      <c r="E3369" s="2669" t="s">
        <v>7466</v>
      </c>
      <c r="F3369" s="2669" t="s">
        <v>10383</v>
      </c>
      <c r="G3369" s="2669" t="s">
        <v>5311</v>
      </c>
      <c r="H3369" s="2669" t="s">
        <v>5064</v>
      </c>
      <c r="I3369" s="3025">
        <v>0</v>
      </c>
      <c r="J3369" s="3025">
        <v>12328.6</v>
      </c>
      <c r="O3369">
        <f t="shared" si="52"/>
        <v>0</v>
      </c>
    </row>
    <row r="3370" spans="1:15" hidden="1">
      <c r="H3370" t="s">
        <v>7467</v>
      </c>
      <c r="O3370">
        <f t="shared" si="52"/>
        <v>0</v>
      </c>
    </row>
    <row r="3371" spans="1:15" hidden="1">
      <c r="O3371">
        <f t="shared" si="52"/>
        <v>0</v>
      </c>
    </row>
    <row r="3372" spans="1:15" hidden="1">
      <c r="H3372" s="2668" t="s">
        <v>10384</v>
      </c>
      <c r="O3372">
        <f t="shared" si="52"/>
        <v>0</v>
      </c>
    </row>
    <row r="3373" spans="1:15" hidden="1">
      <c r="A3373" s="2669" t="s">
        <v>10385</v>
      </c>
      <c r="B3373" s="2669" t="s">
        <v>4415</v>
      </c>
      <c r="C3373" s="2669" t="s">
        <v>5059</v>
      </c>
      <c r="D3373" s="2669" t="s">
        <v>4415</v>
      </c>
      <c r="E3373" s="2669" t="s">
        <v>7756</v>
      </c>
      <c r="F3373" s="2669" t="s">
        <v>10386</v>
      </c>
      <c r="G3373" s="2669" t="s">
        <v>5308</v>
      </c>
      <c r="H3373" s="2669" t="s">
        <v>4921</v>
      </c>
      <c r="I3373" s="3025">
        <v>10.5</v>
      </c>
      <c r="J3373" s="3025">
        <v>0</v>
      </c>
      <c r="O3373">
        <f t="shared" si="52"/>
        <v>0</v>
      </c>
    </row>
    <row r="3374" spans="1:15" hidden="1">
      <c r="A3374" s="2669" t="s">
        <v>10385</v>
      </c>
      <c r="B3374" s="2669" t="s">
        <v>4415</v>
      </c>
      <c r="C3374" s="2669" t="s">
        <v>5059</v>
      </c>
      <c r="D3374" s="2669" t="s">
        <v>4415</v>
      </c>
      <c r="E3374" s="2669" t="s">
        <v>7756</v>
      </c>
      <c r="F3374" s="2669" t="s">
        <v>10386</v>
      </c>
      <c r="G3374" s="2669" t="s">
        <v>5325</v>
      </c>
      <c r="H3374" s="2669" t="s">
        <v>4979</v>
      </c>
      <c r="I3374" s="3025">
        <v>87.5</v>
      </c>
      <c r="J3374" s="3025">
        <v>0</v>
      </c>
      <c r="O3374">
        <f t="shared" si="52"/>
        <v>0</v>
      </c>
    </row>
    <row r="3375" spans="1:15" hidden="1">
      <c r="A3375" s="2669" t="s">
        <v>10385</v>
      </c>
      <c r="B3375" s="2669" t="s">
        <v>4415</v>
      </c>
      <c r="C3375" s="2669" t="s">
        <v>5059</v>
      </c>
      <c r="D3375" s="2669" t="s">
        <v>4415</v>
      </c>
      <c r="E3375" s="2669" t="s">
        <v>7756</v>
      </c>
      <c r="F3375" s="2669" t="s">
        <v>10386</v>
      </c>
      <c r="G3375" s="2669" t="s">
        <v>5303</v>
      </c>
      <c r="H3375" s="2669" t="s">
        <v>5063</v>
      </c>
      <c r="I3375" s="3025">
        <v>0</v>
      </c>
      <c r="J3375" s="3025">
        <v>0</v>
      </c>
      <c r="O3375">
        <f t="shared" si="52"/>
        <v>0</v>
      </c>
    </row>
    <row r="3376" spans="1:15" hidden="1">
      <c r="A3376" s="2669" t="s">
        <v>10385</v>
      </c>
      <c r="B3376" s="2669" t="s">
        <v>4415</v>
      </c>
      <c r="C3376" s="2669" t="s">
        <v>5059</v>
      </c>
      <c r="D3376" s="2669" t="s">
        <v>4415</v>
      </c>
      <c r="E3376" s="2669" t="s">
        <v>7756</v>
      </c>
      <c r="F3376" s="2669" t="s">
        <v>10386</v>
      </c>
      <c r="G3376" s="2669" t="s">
        <v>5311</v>
      </c>
      <c r="H3376" s="2669" t="s">
        <v>5064</v>
      </c>
      <c r="I3376" s="3025">
        <v>0</v>
      </c>
      <c r="J3376" s="3025">
        <v>98</v>
      </c>
      <c r="O3376">
        <f t="shared" si="52"/>
        <v>0</v>
      </c>
    </row>
    <row r="3377" spans="1:15" hidden="1">
      <c r="H3377" t="s">
        <v>7757</v>
      </c>
      <c r="O3377">
        <f t="shared" si="52"/>
        <v>0</v>
      </c>
    </row>
    <row r="3378" spans="1:15" hidden="1">
      <c r="O3378">
        <f t="shared" si="52"/>
        <v>0</v>
      </c>
    </row>
    <row r="3379" spans="1:15" hidden="1">
      <c r="H3379" s="2668" t="s">
        <v>10387</v>
      </c>
      <c r="O3379">
        <f t="shared" si="52"/>
        <v>0</v>
      </c>
    </row>
    <row r="3380" spans="1:15" hidden="1">
      <c r="A3380" s="2669" t="s">
        <v>10388</v>
      </c>
      <c r="B3380" s="2669" t="s">
        <v>4415</v>
      </c>
      <c r="C3380" s="2669" t="s">
        <v>5059</v>
      </c>
      <c r="D3380" s="2669" t="s">
        <v>4415</v>
      </c>
      <c r="E3380" s="2669" t="s">
        <v>7462</v>
      </c>
      <c r="F3380" s="2669" t="s">
        <v>10389</v>
      </c>
      <c r="G3380" s="2669" t="s">
        <v>5308</v>
      </c>
      <c r="H3380" s="2669" t="s">
        <v>5097</v>
      </c>
      <c r="I3380" s="3025">
        <v>0</v>
      </c>
      <c r="J3380" s="3025">
        <v>0</v>
      </c>
      <c r="O3380">
        <f t="shared" si="52"/>
        <v>0</v>
      </c>
    </row>
    <row r="3381" spans="1:15" hidden="1">
      <c r="A3381" s="2669" t="s">
        <v>10388</v>
      </c>
      <c r="B3381" s="2669" t="s">
        <v>4415</v>
      </c>
      <c r="C3381" s="2669" t="s">
        <v>5059</v>
      </c>
      <c r="D3381" s="2669" t="s">
        <v>4415</v>
      </c>
      <c r="E3381" s="2669" t="s">
        <v>7462</v>
      </c>
      <c r="F3381" s="2669" t="s">
        <v>10389</v>
      </c>
      <c r="G3381" s="2669" t="s">
        <v>5309</v>
      </c>
      <c r="H3381" s="2669" t="s">
        <v>4947</v>
      </c>
      <c r="I3381" s="3025">
        <v>375</v>
      </c>
      <c r="J3381" s="3025">
        <v>0</v>
      </c>
      <c r="O3381">
        <f t="shared" si="52"/>
        <v>0</v>
      </c>
    </row>
    <row r="3382" spans="1:15" hidden="1">
      <c r="A3382" s="2669" t="s">
        <v>10388</v>
      </c>
      <c r="B3382" s="2669" t="s">
        <v>4415</v>
      </c>
      <c r="C3382" s="2669" t="s">
        <v>5059</v>
      </c>
      <c r="D3382" s="2669" t="s">
        <v>4415</v>
      </c>
      <c r="E3382" s="2669" t="s">
        <v>7462</v>
      </c>
      <c r="F3382" s="2669" t="s">
        <v>10389</v>
      </c>
      <c r="G3382" s="2669" t="s">
        <v>5303</v>
      </c>
      <c r="H3382" s="2669" t="s">
        <v>5063</v>
      </c>
      <c r="I3382" s="3025">
        <v>0</v>
      </c>
      <c r="J3382" s="3025">
        <v>0</v>
      </c>
      <c r="O3382">
        <f t="shared" si="52"/>
        <v>0</v>
      </c>
    </row>
    <row r="3383" spans="1:15" hidden="1">
      <c r="A3383" s="2669" t="s">
        <v>10388</v>
      </c>
      <c r="B3383" s="2669" t="s">
        <v>4415</v>
      </c>
      <c r="C3383" s="2669" t="s">
        <v>5059</v>
      </c>
      <c r="D3383" s="2669" t="s">
        <v>4415</v>
      </c>
      <c r="E3383" s="2669" t="s">
        <v>7462</v>
      </c>
      <c r="F3383" s="2669" t="s">
        <v>10389</v>
      </c>
      <c r="G3383" s="2669" t="s">
        <v>5311</v>
      </c>
      <c r="H3383" s="2669" t="s">
        <v>5064</v>
      </c>
      <c r="I3383" s="3025">
        <v>0</v>
      </c>
      <c r="J3383" s="3025">
        <v>375</v>
      </c>
      <c r="O3383">
        <f t="shared" si="52"/>
        <v>0</v>
      </c>
    </row>
    <row r="3384" spans="1:15" hidden="1">
      <c r="H3384" t="s">
        <v>7463</v>
      </c>
      <c r="O3384">
        <f t="shared" si="52"/>
        <v>0</v>
      </c>
    </row>
    <row r="3385" spans="1:15" hidden="1">
      <c r="O3385">
        <f t="shared" si="52"/>
        <v>0</v>
      </c>
    </row>
    <row r="3386" spans="1:15" hidden="1">
      <c r="H3386" s="2668" t="s">
        <v>10390</v>
      </c>
      <c r="O3386">
        <f t="shared" si="52"/>
        <v>0</v>
      </c>
    </row>
    <row r="3387" spans="1:15" hidden="1">
      <c r="A3387" s="2669" t="s">
        <v>10388</v>
      </c>
      <c r="B3387" s="2669" t="s">
        <v>4415</v>
      </c>
      <c r="C3387" s="2669" t="s">
        <v>5059</v>
      </c>
      <c r="D3387" s="2669" t="s">
        <v>4415</v>
      </c>
      <c r="E3387" s="2669" t="s">
        <v>7887</v>
      </c>
      <c r="F3387" s="2669" t="s">
        <v>10391</v>
      </c>
      <c r="G3387" s="2669" t="s">
        <v>5308</v>
      </c>
      <c r="H3387" s="2669" t="s">
        <v>4921</v>
      </c>
      <c r="I3387" s="3025">
        <v>0.3</v>
      </c>
      <c r="J3387" s="3025">
        <v>0</v>
      </c>
      <c r="O3387">
        <f t="shared" si="52"/>
        <v>0</v>
      </c>
    </row>
    <row r="3388" spans="1:15" hidden="1">
      <c r="A3388" s="2669" t="s">
        <v>10388</v>
      </c>
      <c r="B3388" s="2669" t="s">
        <v>4415</v>
      </c>
      <c r="C3388" s="2669" t="s">
        <v>5059</v>
      </c>
      <c r="D3388" s="2669" t="s">
        <v>4415</v>
      </c>
      <c r="E3388" s="2669" t="s">
        <v>7887</v>
      </c>
      <c r="F3388" s="2669" t="s">
        <v>10391</v>
      </c>
      <c r="G3388" s="2669" t="s">
        <v>5328</v>
      </c>
      <c r="H3388" s="2669" t="s">
        <v>4994</v>
      </c>
      <c r="I3388" s="3025">
        <v>2.5</v>
      </c>
      <c r="J3388" s="3025">
        <v>0</v>
      </c>
      <c r="O3388">
        <f t="shared" si="52"/>
        <v>0</v>
      </c>
    </row>
    <row r="3389" spans="1:15" hidden="1">
      <c r="A3389" s="2669" t="s">
        <v>10388</v>
      </c>
      <c r="B3389" s="2669" t="s">
        <v>4415</v>
      </c>
      <c r="C3389" s="2669" t="s">
        <v>5059</v>
      </c>
      <c r="D3389" s="2669" t="s">
        <v>4415</v>
      </c>
      <c r="E3389" s="2669" t="s">
        <v>7887</v>
      </c>
      <c r="F3389" s="2669" t="s">
        <v>10391</v>
      </c>
      <c r="G3389" s="2669" t="s">
        <v>5303</v>
      </c>
      <c r="H3389" s="2669" t="s">
        <v>5063</v>
      </c>
      <c r="I3389" s="3025">
        <v>0</v>
      </c>
      <c r="J3389" s="3025">
        <v>0</v>
      </c>
      <c r="O3389">
        <f t="shared" si="52"/>
        <v>0</v>
      </c>
    </row>
    <row r="3390" spans="1:15" hidden="1">
      <c r="A3390" s="2669" t="s">
        <v>10388</v>
      </c>
      <c r="B3390" s="2669" t="s">
        <v>4415</v>
      </c>
      <c r="C3390" s="2669" t="s">
        <v>5059</v>
      </c>
      <c r="D3390" s="2669" t="s">
        <v>4415</v>
      </c>
      <c r="E3390" s="2669" t="s">
        <v>7887</v>
      </c>
      <c r="F3390" s="2669" t="s">
        <v>10391</v>
      </c>
      <c r="G3390" s="2669" t="s">
        <v>5311</v>
      </c>
      <c r="H3390" s="2669" t="s">
        <v>5064</v>
      </c>
      <c r="I3390" s="3025">
        <v>0</v>
      </c>
      <c r="J3390" s="3025">
        <v>2.8</v>
      </c>
      <c r="O3390">
        <f t="shared" si="52"/>
        <v>0</v>
      </c>
    </row>
    <row r="3391" spans="1:15" hidden="1">
      <c r="H3391" t="s">
        <v>7888</v>
      </c>
      <c r="O3391">
        <f t="shared" si="52"/>
        <v>0</v>
      </c>
    </row>
    <row r="3392" spans="1:15" hidden="1">
      <c r="O3392">
        <f t="shared" si="52"/>
        <v>0</v>
      </c>
    </row>
    <row r="3393" spans="1:15" hidden="1">
      <c r="H3393" s="2668" t="s">
        <v>10392</v>
      </c>
      <c r="O3393">
        <f t="shared" ref="O3393:O3456" si="53">SUMIF(E:E,E3393,N:N)</f>
        <v>0</v>
      </c>
    </row>
    <row r="3394" spans="1:15" hidden="1">
      <c r="A3394" s="2669" t="s">
        <v>10388</v>
      </c>
      <c r="B3394" s="2669" t="s">
        <v>4415</v>
      </c>
      <c r="C3394" s="2669" t="s">
        <v>5059</v>
      </c>
      <c r="D3394" s="2669" t="s">
        <v>4415</v>
      </c>
      <c r="E3394" s="2669" t="s">
        <v>7814</v>
      </c>
      <c r="F3394" s="2669" t="s">
        <v>10393</v>
      </c>
      <c r="G3394" s="2669" t="s">
        <v>5308</v>
      </c>
      <c r="H3394" s="2669" t="s">
        <v>5097</v>
      </c>
      <c r="I3394" s="3025">
        <v>0</v>
      </c>
      <c r="J3394" s="3025">
        <v>0</v>
      </c>
      <c r="O3394">
        <f t="shared" si="53"/>
        <v>0</v>
      </c>
    </row>
    <row r="3395" spans="1:15" hidden="1">
      <c r="A3395" s="2669" t="s">
        <v>10388</v>
      </c>
      <c r="B3395" s="2669" t="s">
        <v>4415</v>
      </c>
      <c r="C3395" s="2669" t="s">
        <v>5059</v>
      </c>
      <c r="D3395" s="2669" t="s">
        <v>4415</v>
      </c>
      <c r="E3395" s="2669" t="s">
        <v>7814</v>
      </c>
      <c r="F3395" s="2669" t="s">
        <v>10393</v>
      </c>
      <c r="G3395" s="2669" t="s">
        <v>5319</v>
      </c>
      <c r="H3395" s="2669" t="s">
        <v>4986</v>
      </c>
      <c r="I3395" s="3025">
        <v>80</v>
      </c>
      <c r="J3395" s="3025">
        <v>0</v>
      </c>
      <c r="O3395">
        <f t="shared" si="53"/>
        <v>0</v>
      </c>
    </row>
    <row r="3396" spans="1:15" hidden="1">
      <c r="A3396" s="2669" t="s">
        <v>10388</v>
      </c>
      <c r="B3396" s="2669" t="s">
        <v>4415</v>
      </c>
      <c r="C3396" s="2669" t="s">
        <v>5059</v>
      </c>
      <c r="D3396" s="2669" t="s">
        <v>4415</v>
      </c>
      <c r="E3396" s="2669" t="s">
        <v>7814</v>
      </c>
      <c r="F3396" s="2669" t="s">
        <v>10393</v>
      </c>
      <c r="G3396" s="2669" t="s">
        <v>5303</v>
      </c>
      <c r="H3396" s="2669" t="s">
        <v>5063</v>
      </c>
      <c r="I3396" s="3025">
        <v>0</v>
      </c>
      <c r="J3396" s="3025">
        <v>0</v>
      </c>
      <c r="O3396">
        <f t="shared" si="53"/>
        <v>0</v>
      </c>
    </row>
    <row r="3397" spans="1:15" hidden="1">
      <c r="A3397" s="2669" t="s">
        <v>10388</v>
      </c>
      <c r="B3397" s="2669" t="s">
        <v>4415</v>
      </c>
      <c r="C3397" s="2669" t="s">
        <v>5059</v>
      </c>
      <c r="D3397" s="2669" t="s">
        <v>4415</v>
      </c>
      <c r="E3397" s="2669" t="s">
        <v>7814</v>
      </c>
      <c r="F3397" s="2669" t="s">
        <v>10393</v>
      </c>
      <c r="G3397" s="2669" t="s">
        <v>5311</v>
      </c>
      <c r="H3397" s="2669" t="s">
        <v>5064</v>
      </c>
      <c r="I3397" s="3025">
        <v>0</v>
      </c>
      <c r="J3397" s="3025">
        <v>80</v>
      </c>
      <c r="O3397">
        <f t="shared" si="53"/>
        <v>0</v>
      </c>
    </row>
    <row r="3398" spans="1:15" hidden="1">
      <c r="H3398" t="s">
        <v>7815</v>
      </c>
      <c r="O3398">
        <f t="shared" si="53"/>
        <v>0</v>
      </c>
    </row>
    <row r="3399" spans="1:15" hidden="1">
      <c r="O3399">
        <f t="shared" si="53"/>
        <v>0</v>
      </c>
    </row>
    <row r="3400" spans="1:15" hidden="1">
      <c r="H3400" s="2668" t="s">
        <v>10394</v>
      </c>
      <c r="O3400">
        <f t="shared" si="53"/>
        <v>0</v>
      </c>
    </row>
    <row r="3401" spans="1:15" hidden="1">
      <c r="A3401" s="2669" t="s">
        <v>10388</v>
      </c>
      <c r="B3401" s="2669" t="s">
        <v>4415</v>
      </c>
      <c r="C3401" s="2669" t="s">
        <v>5059</v>
      </c>
      <c r="D3401" s="2669" t="s">
        <v>4415</v>
      </c>
      <c r="E3401" s="2669" t="s">
        <v>7816</v>
      </c>
      <c r="F3401" s="2669" t="s">
        <v>10395</v>
      </c>
      <c r="G3401" s="2669" t="s">
        <v>5308</v>
      </c>
      <c r="H3401" s="2669" t="s">
        <v>5097</v>
      </c>
      <c r="I3401" s="3025">
        <v>0</v>
      </c>
      <c r="J3401" s="3025">
        <v>0</v>
      </c>
      <c r="O3401">
        <f t="shared" si="53"/>
        <v>0</v>
      </c>
    </row>
    <row r="3402" spans="1:15" hidden="1">
      <c r="A3402" s="2669" t="s">
        <v>10388</v>
      </c>
      <c r="B3402" s="2669" t="s">
        <v>4415</v>
      </c>
      <c r="C3402" s="2669" t="s">
        <v>5059</v>
      </c>
      <c r="D3402" s="2669" t="s">
        <v>4415</v>
      </c>
      <c r="E3402" s="2669" t="s">
        <v>7816</v>
      </c>
      <c r="F3402" s="2669" t="s">
        <v>10395</v>
      </c>
      <c r="G3402" s="2669" t="s">
        <v>5319</v>
      </c>
      <c r="H3402" s="2669" t="s">
        <v>4986</v>
      </c>
      <c r="I3402" s="3025">
        <v>80</v>
      </c>
      <c r="J3402" s="3025">
        <v>0</v>
      </c>
      <c r="O3402">
        <f t="shared" si="53"/>
        <v>0</v>
      </c>
    </row>
    <row r="3403" spans="1:15" hidden="1">
      <c r="A3403" s="2669" t="s">
        <v>10388</v>
      </c>
      <c r="B3403" s="2669" t="s">
        <v>4415</v>
      </c>
      <c r="C3403" s="2669" t="s">
        <v>5059</v>
      </c>
      <c r="D3403" s="2669" t="s">
        <v>4415</v>
      </c>
      <c r="E3403" s="2669" t="s">
        <v>7816</v>
      </c>
      <c r="F3403" s="2669" t="s">
        <v>10395</v>
      </c>
      <c r="G3403" s="2669" t="s">
        <v>5303</v>
      </c>
      <c r="H3403" s="2669" t="s">
        <v>5063</v>
      </c>
      <c r="I3403" s="3025">
        <v>0</v>
      </c>
      <c r="J3403" s="3025">
        <v>0</v>
      </c>
      <c r="O3403">
        <f t="shared" si="53"/>
        <v>0</v>
      </c>
    </row>
    <row r="3404" spans="1:15" hidden="1">
      <c r="A3404" s="2669" t="s">
        <v>10388</v>
      </c>
      <c r="B3404" s="2669" t="s">
        <v>4415</v>
      </c>
      <c r="C3404" s="2669" t="s">
        <v>5059</v>
      </c>
      <c r="D3404" s="2669" t="s">
        <v>4415</v>
      </c>
      <c r="E3404" s="2669" t="s">
        <v>7816</v>
      </c>
      <c r="F3404" s="2669" t="s">
        <v>10395</v>
      </c>
      <c r="G3404" s="2669" t="s">
        <v>5311</v>
      </c>
      <c r="H3404" s="2669" t="s">
        <v>5064</v>
      </c>
      <c r="I3404" s="3025">
        <v>0</v>
      </c>
      <c r="J3404" s="3025">
        <v>80</v>
      </c>
      <c r="O3404">
        <f t="shared" si="53"/>
        <v>0</v>
      </c>
    </row>
    <row r="3405" spans="1:15" hidden="1">
      <c r="H3405" t="s">
        <v>7817</v>
      </c>
      <c r="O3405">
        <f t="shared" si="53"/>
        <v>0</v>
      </c>
    </row>
    <row r="3406" spans="1:15" hidden="1">
      <c r="O3406">
        <f t="shared" si="53"/>
        <v>0</v>
      </c>
    </row>
    <row r="3407" spans="1:15" hidden="1">
      <c r="H3407" s="2668" t="s">
        <v>10396</v>
      </c>
      <c r="O3407">
        <f t="shared" si="53"/>
        <v>0</v>
      </c>
    </row>
    <row r="3408" spans="1:15" hidden="1">
      <c r="A3408" s="2669" t="s">
        <v>10388</v>
      </c>
      <c r="B3408" s="2669"/>
      <c r="C3408" s="2669"/>
      <c r="D3408" s="2669" t="s">
        <v>5073</v>
      </c>
      <c r="E3408" s="2669" t="s">
        <v>7220</v>
      </c>
      <c r="F3408" s="2669" t="s">
        <v>10397</v>
      </c>
      <c r="G3408" s="2669" t="s">
        <v>5354</v>
      </c>
      <c r="H3408" s="2669" t="s">
        <v>5033</v>
      </c>
      <c r="I3408" s="3025">
        <v>2.8</v>
      </c>
      <c r="J3408" s="3025">
        <v>0</v>
      </c>
      <c r="O3408">
        <f t="shared" si="53"/>
        <v>0</v>
      </c>
    </row>
    <row r="3409" spans="1:15" hidden="1">
      <c r="A3409" s="2669" t="s">
        <v>10388</v>
      </c>
      <c r="B3409" s="2669"/>
      <c r="C3409" s="2669"/>
      <c r="D3409" s="2669" t="s">
        <v>5073</v>
      </c>
      <c r="E3409" s="2669" t="s">
        <v>7220</v>
      </c>
      <c r="F3409" s="2669" t="s">
        <v>10397</v>
      </c>
      <c r="G3409" s="2669" t="s">
        <v>5297</v>
      </c>
      <c r="H3409" s="2669" t="s">
        <v>5075</v>
      </c>
      <c r="I3409" s="3025">
        <v>0</v>
      </c>
      <c r="J3409" s="3025">
        <v>2.8</v>
      </c>
      <c r="O3409">
        <f t="shared" si="53"/>
        <v>0</v>
      </c>
    </row>
    <row r="3410" spans="1:15" hidden="1">
      <c r="H3410" t="s">
        <v>7221</v>
      </c>
      <c r="O3410">
        <f t="shared" si="53"/>
        <v>0</v>
      </c>
    </row>
    <row r="3411" spans="1:15" hidden="1">
      <c r="O3411">
        <f t="shared" si="53"/>
        <v>0</v>
      </c>
    </row>
    <row r="3412" spans="1:15" hidden="1">
      <c r="H3412" s="2668" t="s">
        <v>10398</v>
      </c>
      <c r="O3412">
        <f t="shared" si="53"/>
        <v>0</v>
      </c>
    </row>
    <row r="3413" spans="1:15" hidden="1">
      <c r="A3413" s="2669" t="s">
        <v>10399</v>
      </c>
      <c r="B3413" s="2669" t="s">
        <v>4415</v>
      </c>
      <c r="C3413" s="2669" t="s">
        <v>5059</v>
      </c>
      <c r="D3413" s="2669" t="s">
        <v>4415</v>
      </c>
      <c r="E3413" s="2669" t="s">
        <v>7460</v>
      </c>
      <c r="F3413" s="2669" t="s">
        <v>10400</v>
      </c>
      <c r="G3413" s="2669" t="s">
        <v>5308</v>
      </c>
      <c r="H3413" s="2669" t="s">
        <v>5097</v>
      </c>
      <c r="I3413" s="3025">
        <v>0</v>
      </c>
      <c r="J3413" s="3025">
        <v>0</v>
      </c>
      <c r="O3413">
        <f t="shared" si="53"/>
        <v>0</v>
      </c>
    </row>
    <row r="3414" spans="1:15" hidden="1">
      <c r="A3414" s="2669" t="s">
        <v>10399</v>
      </c>
      <c r="B3414" s="2669" t="s">
        <v>4415</v>
      </c>
      <c r="C3414" s="2669" t="s">
        <v>5059</v>
      </c>
      <c r="D3414" s="2669" t="s">
        <v>4415</v>
      </c>
      <c r="E3414" s="2669" t="s">
        <v>7460</v>
      </c>
      <c r="F3414" s="2669" t="s">
        <v>10400</v>
      </c>
      <c r="G3414" s="2669" t="s">
        <v>5309</v>
      </c>
      <c r="H3414" s="2669" t="s">
        <v>4947</v>
      </c>
      <c r="I3414" s="3025">
        <v>1047</v>
      </c>
      <c r="J3414" s="3025">
        <v>0</v>
      </c>
      <c r="O3414">
        <f t="shared" si="53"/>
        <v>0</v>
      </c>
    </row>
    <row r="3415" spans="1:15" hidden="1">
      <c r="A3415" s="2669" t="s">
        <v>10399</v>
      </c>
      <c r="B3415" s="2669" t="s">
        <v>4415</v>
      </c>
      <c r="C3415" s="2669" t="s">
        <v>5059</v>
      </c>
      <c r="D3415" s="2669" t="s">
        <v>4415</v>
      </c>
      <c r="E3415" s="2669" t="s">
        <v>7460</v>
      </c>
      <c r="F3415" s="2669" t="s">
        <v>10400</v>
      </c>
      <c r="G3415" s="2669" t="s">
        <v>5303</v>
      </c>
      <c r="H3415" s="2669" t="s">
        <v>5063</v>
      </c>
      <c r="I3415" s="3025">
        <v>0</v>
      </c>
      <c r="J3415" s="3025">
        <v>0</v>
      </c>
      <c r="O3415">
        <f t="shared" si="53"/>
        <v>0</v>
      </c>
    </row>
    <row r="3416" spans="1:15" hidden="1">
      <c r="A3416" s="2669" t="s">
        <v>10399</v>
      </c>
      <c r="B3416" s="2669" t="s">
        <v>4415</v>
      </c>
      <c r="C3416" s="2669" t="s">
        <v>5059</v>
      </c>
      <c r="D3416" s="2669" t="s">
        <v>4415</v>
      </c>
      <c r="E3416" s="2669" t="s">
        <v>7460</v>
      </c>
      <c r="F3416" s="2669" t="s">
        <v>10400</v>
      </c>
      <c r="G3416" s="2669" t="s">
        <v>5311</v>
      </c>
      <c r="H3416" s="2669" t="s">
        <v>5064</v>
      </c>
      <c r="I3416" s="3025">
        <v>0</v>
      </c>
      <c r="J3416" s="3025">
        <v>1047</v>
      </c>
      <c r="O3416">
        <f t="shared" si="53"/>
        <v>0</v>
      </c>
    </row>
    <row r="3417" spans="1:15" hidden="1">
      <c r="H3417" t="s">
        <v>7461</v>
      </c>
      <c r="O3417">
        <f t="shared" si="53"/>
        <v>0</v>
      </c>
    </row>
    <row r="3418" spans="1:15" hidden="1">
      <c r="O3418">
        <f t="shared" si="53"/>
        <v>0</v>
      </c>
    </row>
    <row r="3419" spans="1:15" hidden="1">
      <c r="H3419" s="2668" t="s">
        <v>10401</v>
      </c>
      <c r="O3419">
        <f t="shared" si="53"/>
        <v>0</v>
      </c>
    </row>
    <row r="3420" spans="1:15" hidden="1">
      <c r="A3420" s="2669" t="s">
        <v>10399</v>
      </c>
      <c r="B3420" s="2669" t="s">
        <v>4415</v>
      </c>
      <c r="C3420" s="2669" t="s">
        <v>5059</v>
      </c>
      <c r="D3420" s="2669" t="s">
        <v>4415</v>
      </c>
      <c r="E3420" s="2669" t="s">
        <v>7740</v>
      </c>
      <c r="F3420" s="2669" t="s">
        <v>10402</v>
      </c>
      <c r="G3420" s="2669" t="s">
        <v>5308</v>
      </c>
      <c r="H3420" s="2669" t="s">
        <v>5097</v>
      </c>
      <c r="I3420" s="3025">
        <v>0</v>
      </c>
      <c r="J3420" s="3025">
        <v>0</v>
      </c>
      <c r="O3420">
        <f t="shared" si="53"/>
        <v>0</v>
      </c>
    </row>
    <row r="3421" spans="1:15" hidden="1">
      <c r="A3421" s="2669" t="s">
        <v>10399</v>
      </c>
      <c r="B3421" s="2669" t="s">
        <v>4415</v>
      </c>
      <c r="C3421" s="2669" t="s">
        <v>5059</v>
      </c>
      <c r="D3421" s="2669" t="s">
        <v>4415</v>
      </c>
      <c r="E3421" s="2669" t="s">
        <v>7740</v>
      </c>
      <c r="F3421" s="2669" t="s">
        <v>10402</v>
      </c>
      <c r="G3421" s="2669" t="s">
        <v>5366</v>
      </c>
      <c r="H3421" s="2669" t="s">
        <v>5281</v>
      </c>
      <c r="I3421" s="3025">
        <v>180</v>
      </c>
      <c r="J3421" s="3025">
        <v>0</v>
      </c>
      <c r="O3421">
        <f t="shared" si="53"/>
        <v>0</v>
      </c>
    </row>
    <row r="3422" spans="1:15" hidden="1">
      <c r="A3422" s="2669" t="s">
        <v>10399</v>
      </c>
      <c r="B3422" s="2669" t="s">
        <v>4415</v>
      </c>
      <c r="C3422" s="2669" t="s">
        <v>5059</v>
      </c>
      <c r="D3422" s="2669" t="s">
        <v>4415</v>
      </c>
      <c r="E3422" s="2669" t="s">
        <v>7740</v>
      </c>
      <c r="F3422" s="2669" t="s">
        <v>10402</v>
      </c>
      <c r="G3422" s="2669" t="s">
        <v>5303</v>
      </c>
      <c r="H3422" s="2669" t="s">
        <v>5063</v>
      </c>
      <c r="I3422" s="3025">
        <v>0</v>
      </c>
      <c r="J3422" s="3025">
        <v>0</v>
      </c>
      <c r="O3422">
        <f t="shared" si="53"/>
        <v>0</v>
      </c>
    </row>
    <row r="3423" spans="1:15" hidden="1">
      <c r="A3423" s="2669" t="s">
        <v>10399</v>
      </c>
      <c r="B3423" s="2669" t="s">
        <v>4415</v>
      </c>
      <c r="C3423" s="2669" t="s">
        <v>5059</v>
      </c>
      <c r="D3423" s="2669" t="s">
        <v>4415</v>
      </c>
      <c r="E3423" s="2669" t="s">
        <v>7740</v>
      </c>
      <c r="F3423" s="2669" t="s">
        <v>10402</v>
      </c>
      <c r="G3423" s="2669" t="s">
        <v>5311</v>
      </c>
      <c r="H3423" s="2669" t="s">
        <v>5064</v>
      </c>
      <c r="I3423" s="3025">
        <v>0</v>
      </c>
      <c r="J3423" s="3025">
        <v>180</v>
      </c>
      <c r="O3423">
        <f t="shared" si="53"/>
        <v>0</v>
      </c>
    </row>
    <row r="3424" spans="1:15" hidden="1">
      <c r="H3424" t="s">
        <v>7741</v>
      </c>
      <c r="O3424">
        <f t="shared" si="53"/>
        <v>0</v>
      </c>
    </row>
    <row r="3425" spans="1:15" hidden="1">
      <c r="O3425">
        <f t="shared" si="53"/>
        <v>0</v>
      </c>
    </row>
    <row r="3426" spans="1:15" hidden="1">
      <c r="H3426" s="2668" t="s">
        <v>10403</v>
      </c>
      <c r="O3426">
        <f t="shared" si="53"/>
        <v>0</v>
      </c>
    </row>
    <row r="3427" spans="1:15" hidden="1">
      <c r="A3427" s="2669" t="s">
        <v>10399</v>
      </c>
      <c r="B3427" s="2669" t="s">
        <v>4415</v>
      </c>
      <c r="C3427" s="2669" t="s">
        <v>5059</v>
      </c>
      <c r="D3427" s="2669" t="s">
        <v>4415</v>
      </c>
      <c r="E3427" s="2669" t="s">
        <v>7742</v>
      </c>
      <c r="F3427" s="2669" t="s">
        <v>10404</v>
      </c>
      <c r="G3427" s="2669" t="s">
        <v>5308</v>
      </c>
      <c r="H3427" s="2669" t="s">
        <v>5097</v>
      </c>
      <c r="I3427" s="3025">
        <v>0</v>
      </c>
      <c r="J3427" s="3025">
        <v>0</v>
      </c>
      <c r="O3427">
        <f t="shared" si="53"/>
        <v>0</v>
      </c>
    </row>
    <row r="3428" spans="1:15" hidden="1">
      <c r="A3428" s="2669" t="s">
        <v>10399</v>
      </c>
      <c r="B3428" s="2669" t="s">
        <v>4415</v>
      </c>
      <c r="C3428" s="2669" t="s">
        <v>5059</v>
      </c>
      <c r="D3428" s="2669" t="s">
        <v>4415</v>
      </c>
      <c r="E3428" s="2669" t="s">
        <v>7742</v>
      </c>
      <c r="F3428" s="2669" t="s">
        <v>10404</v>
      </c>
      <c r="G3428" s="2669" t="s">
        <v>5366</v>
      </c>
      <c r="H3428" s="2669" t="s">
        <v>5281</v>
      </c>
      <c r="I3428" s="3025">
        <v>180</v>
      </c>
      <c r="J3428" s="3025">
        <v>0</v>
      </c>
      <c r="O3428">
        <f t="shared" si="53"/>
        <v>0</v>
      </c>
    </row>
    <row r="3429" spans="1:15" hidden="1">
      <c r="A3429" s="2669" t="s">
        <v>10399</v>
      </c>
      <c r="B3429" s="2669" t="s">
        <v>4415</v>
      </c>
      <c r="C3429" s="2669" t="s">
        <v>5059</v>
      </c>
      <c r="D3429" s="2669" t="s">
        <v>4415</v>
      </c>
      <c r="E3429" s="2669" t="s">
        <v>7742</v>
      </c>
      <c r="F3429" s="2669" t="s">
        <v>10404</v>
      </c>
      <c r="G3429" s="2669" t="s">
        <v>5303</v>
      </c>
      <c r="H3429" s="2669" t="s">
        <v>5063</v>
      </c>
      <c r="I3429" s="3025">
        <v>0</v>
      </c>
      <c r="J3429" s="3025">
        <v>0</v>
      </c>
      <c r="O3429">
        <f t="shared" si="53"/>
        <v>0</v>
      </c>
    </row>
    <row r="3430" spans="1:15" hidden="1">
      <c r="A3430" s="2669" t="s">
        <v>10399</v>
      </c>
      <c r="B3430" s="2669" t="s">
        <v>4415</v>
      </c>
      <c r="C3430" s="2669" t="s">
        <v>5059</v>
      </c>
      <c r="D3430" s="2669" t="s">
        <v>4415</v>
      </c>
      <c r="E3430" s="2669" t="s">
        <v>7742</v>
      </c>
      <c r="F3430" s="2669" t="s">
        <v>10404</v>
      </c>
      <c r="G3430" s="2669" t="s">
        <v>5311</v>
      </c>
      <c r="H3430" s="2669" t="s">
        <v>5064</v>
      </c>
      <c r="I3430" s="3025">
        <v>0</v>
      </c>
      <c r="J3430" s="3025">
        <v>180</v>
      </c>
      <c r="O3430">
        <f t="shared" si="53"/>
        <v>0</v>
      </c>
    </row>
    <row r="3431" spans="1:15" hidden="1">
      <c r="H3431" t="s">
        <v>7743</v>
      </c>
      <c r="O3431">
        <f t="shared" si="53"/>
        <v>0</v>
      </c>
    </row>
    <row r="3432" spans="1:15" hidden="1">
      <c r="O3432">
        <f t="shared" si="53"/>
        <v>0</v>
      </c>
    </row>
    <row r="3433" spans="1:15" hidden="1">
      <c r="H3433" s="2668" t="s">
        <v>10405</v>
      </c>
      <c r="O3433">
        <f t="shared" si="53"/>
        <v>0</v>
      </c>
    </row>
    <row r="3434" spans="1:15" hidden="1">
      <c r="A3434" s="2669" t="s">
        <v>10399</v>
      </c>
      <c r="B3434" s="2669" t="s">
        <v>4415</v>
      </c>
      <c r="C3434" s="2669" t="s">
        <v>5059</v>
      </c>
      <c r="D3434" s="2669" t="s">
        <v>4415</v>
      </c>
      <c r="E3434" s="2669" t="s">
        <v>7744</v>
      </c>
      <c r="F3434" s="2669" t="s">
        <v>10406</v>
      </c>
      <c r="G3434" s="2669" t="s">
        <v>5308</v>
      </c>
      <c r="H3434" s="2669" t="s">
        <v>4921</v>
      </c>
      <c r="I3434" s="3025">
        <v>3.68</v>
      </c>
      <c r="J3434" s="3025">
        <v>0</v>
      </c>
      <c r="O3434">
        <f t="shared" si="53"/>
        <v>0</v>
      </c>
    </row>
    <row r="3435" spans="1:15" hidden="1">
      <c r="A3435" s="2669" t="s">
        <v>10399</v>
      </c>
      <c r="B3435" s="2669" t="s">
        <v>4415</v>
      </c>
      <c r="C3435" s="2669" t="s">
        <v>5059</v>
      </c>
      <c r="D3435" s="2669" t="s">
        <v>4415</v>
      </c>
      <c r="E3435" s="2669" t="s">
        <v>7744</v>
      </c>
      <c r="F3435" s="2669" t="s">
        <v>10406</v>
      </c>
      <c r="G3435" s="2669" t="s">
        <v>5321</v>
      </c>
      <c r="H3435" s="2669" t="s">
        <v>4977</v>
      </c>
      <c r="I3435" s="3025">
        <v>30.63</v>
      </c>
      <c r="J3435" s="3025">
        <v>0</v>
      </c>
      <c r="O3435">
        <f t="shared" si="53"/>
        <v>0</v>
      </c>
    </row>
    <row r="3436" spans="1:15" hidden="1">
      <c r="A3436" s="2669" t="s">
        <v>10399</v>
      </c>
      <c r="B3436" s="2669" t="s">
        <v>4415</v>
      </c>
      <c r="C3436" s="2669" t="s">
        <v>5059</v>
      </c>
      <c r="D3436" s="2669" t="s">
        <v>4415</v>
      </c>
      <c r="E3436" s="2669" t="s">
        <v>7744</v>
      </c>
      <c r="F3436" s="2669" t="s">
        <v>10406</v>
      </c>
      <c r="G3436" s="2669" t="s">
        <v>5303</v>
      </c>
      <c r="H3436" s="2669" t="s">
        <v>5063</v>
      </c>
      <c r="I3436" s="3025">
        <v>0</v>
      </c>
      <c r="J3436" s="3025">
        <v>0</v>
      </c>
      <c r="O3436">
        <f t="shared" si="53"/>
        <v>0</v>
      </c>
    </row>
    <row r="3437" spans="1:15" hidden="1">
      <c r="A3437" s="2669" t="s">
        <v>10399</v>
      </c>
      <c r="B3437" s="2669" t="s">
        <v>4415</v>
      </c>
      <c r="C3437" s="2669" t="s">
        <v>5059</v>
      </c>
      <c r="D3437" s="2669" t="s">
        <v>4415</v>
      </c>
      <c r="E3437" s="2669" t="s">
        <v>7744</v>
      </c>
      <c r="F3437" s="2669" t="s">
        <v>10406</v>
      </c>
      <c r="G3437" s="2669" t="s">
        <v>5311</v>
      </c>
      <c r="H3437" s="2669" t="s">
        <v>5064</v>
      </c>
      <c r="I3437" s="3025">
        <v>0</v>
      </c>
      <c r="J3437" s="3025">
        <v>34.31</v>
      </c>
      <c r="O3437">
        <f t="shared" si="53"/>
        <v>0</v>
      </c>
    </row>
    <row r="3438" spans="1:15" hidden="1">
      <c r="H3438" t="s">
        <v>7745</v>
      </c>
      <c r="O3438">
        <f t="shared" si="53"/>
        <v>0</v>
      </c>
    </row>
    <row r="3439" spans="1:15" hidden="1">
      <c r="O3439">
        <f t="shared" si="53"/>
        <v>0</v>
      </c>
    </row>
    <row r="3440" spans="1:15" hidden="1">
      <c r="H3440" s="2668" t="s">
        <v>10407</v>
      </c>
      <c r="O3440">
        <f t="shared" si="53"/>
        <v>0</v>
      </c>
    </row>
    <row r="3441" spans="1:15" hidden="1">
      <c r="A3441" s="2669" t="s">
        <v>10408</v>
      </c>
      <c r="B3441" s="2669" t="s">
        <v>4415</v>
      </c>
      <c r="C3441" s="2669" t="s">
        <v>5059</v>
      </c>
      <c r="D3441" s="2669" t="s">
        <v>4415</v>
      </c>
      <c r="E3441" s="2669" t="s">
        <v>7458</v>
      </c>
      <c r="F3441" s="2669" t="s">
        <v>10409</v>
      </c>
      <c r="G3441" s="2669" t="s">
        <v>5308</v>
      </c>
      <c r="H3441" s="2669" t="s">
        <v>5097</v>
      </c>
      <c r="I3441" s="3025">
        <v>0</v>
      </c>
      <c r="J3441" s="3025">
        <v>0</v>
      </c>
      <c r="O3441">
        <f t="shared" si="53"/>
        <v>0</v>
      </c>
    </row>
    <row r="3442" spans="1:15" hidden="1">
      <c r="A3442" s="2669" t="s">
        <v>10408</v>
      </c>
      <c r="B3442" s="2669" t="s">
        <v>4415</v>
      </c>
      <c r="C3442" s="2669" t="s">
        <v>5059</v>
      </c>
      <c r="D3442" s="2669" t="s">
        <v>4415</v>
      </c>
      <c r="E3442" s="2669" t="s">
        <v>7458</v>
      </c>
      <c r="F3442" s="2669" t="s">
        <v>10409</v>
      </c>
      <c r="G3442" s="2669" t="s">
        <v>5309</v>
      </c>
      <c r="H3442" s="2669" t="s">
        <v>4947</v>
      </c>
      <c r="I3442" s="3025">
        <v>1014</v>
      </c>
      <c r="J3442" s="3025">
        <v>0</v>
      </c>
      <c r="O3442">
        <f t="shared" si="53"/>
        <v>0</v>
      </c>
    </row>
    <row r="3443" spans="1:15" hidden="1">
      <c r="A3443" s="2669" t="s">
        <v>10408</v>
      </c>
      <c r="B3443" s="2669" t="s">
        <v>4415</v>
      </c>
      <c r="C3443" s="2669" t="s">
        <v>5059</v>
      </c>
      <c r="D3443" s="2669" t="s">
        <v>4415</v>
      </c>
      <c r="E3443" s="2669" t="s">
        <v>7458</v>
      </c>
      <c r="F3443" s="2669" t="s">
        <v>10409</v>
      </c>
      <c r="G3443" s="2669" t="s">
        <v>5303</v>
      </c>
      <c r="H3443" s="2669" t="s">
        <v>5063</v>
      </c>
      <c r="I3443" s="3025">
        <v>0</v>
      </c>
      <c r="J3443" s="3025">
        <v>0</v>
      </c>
      <c r="O3443">
        <f t="shared" si="53"/>
        <v>0</v>
      </c>
    </row>
    <row r="3444" spans="1:15" hidden="1">
      <c r="A3444" s="2669" t="s">
        <v>10408</v>
      </c>
      <c r="B3444" s="2669" t="s">
        <v>4415</v>
      </c>
      <c r="C3444" s="2669" t="s">
        <v>5059</v>
      </c>
      <c r="D3444" s="2669" t="s">
        <v>4415</v>
      </c>
      <c r="E3444" s="2669" t="s">
        <v>7458</v>
      </c>
      <c r="F3444" s="2669" t="s">
        <v>10409</v>
      </c>
      <c r="G3444" s="2669" t="s">
        <v>5311</v>
      </c>
      <c r="H3444" s="2669" t="s">
        <v>5064</v>
      </c>
      <c r="I3444" s="3025">
        <v>0</v>
      </c>
      <c r="J3444" s="3025">
        <v>1014</v>
      </c>
      <c r="O3444">
        <f t="shared" si="53"/>
        <v>0</v>
      </c>
    </row>
    <row r="3445" spans="1:15" hidden="1">
      <c r="H3445" t="s">
        <v>7459</v>
      </c>
      <c r="O3445">
        <f t="shared" si="53"/>
        <v>0</v>
      </c>
    </row>
    <row r="3446" spans="1:15" hidden="1">
      <c r="O3446">
        <f t="shared" si="53"/>
        <v>0</v>
      </c>
    </row>
    <row r="3447" spans="1:15" hidden="1">
      <c r="H3447" s="2668" t="s">
        <v>10410</v>
      </c>
      <c r="O3447">
        <f t="shared" si="53"/>
        <v>0</v>
      </c>
    </row>
    <row r="3448" spans="1:15" hidden="1">
      <c r="A3448" s="2669" t="s">
        <v>10408</v>
      </c>
      <c r="B3448" s="2669" t="s">
        <v>5169</v>
      </c>
      <c r="C3448" s="2669" t="s">
        <v>5298</v>
      </c>
      <c r="D3448" s="2669" t="s">
        <v>5299</v>
      </c>
      <c r="E3448" s="3020" t="s">
        <v>8858</v>
      </c>
      <c r="F3448" s="3020" t="s">
        <v>10411</v>
      </c>
      <c r="G3448" s="3020" t="s">
        <v>8992</v>
      </c>
      <c r="H3448" s="3020" t="s">
        <v>8993</v>
      </c>
      <c r="I3448" s="3025">
        <v>415.39</v>
      </c>
      <c r="J3448" s="3025">
        <v>0</v>
      </c>
      <c r="O3448">
        <f t="shared" si="53"/>
        <v>0</v>
      </c>
    </row>
    <row r="3449" spans="1:15" hidden="1">
      <c r="A3449" s="2669" t="s">
        <v>10408</v>
      </c>
      <c r="B3449" s="2669" t="s">
        <v>5169</v>
      </c>
      <c r="C3449" s="2669" t="s">
        <v>5298</v>
      </c>
      <c r="D3449" s="2669" t="s">
        <v>5299</v>
      </c>
      <c r="E3449" s="2669" t="s">
        <v>8858</v>
      </c>
      <c r="F3449" s="2669" t="s">
        <v>10411</v>
      </c>
      <c r="G3449" s="2669" t="s">
        <v>8784</v>
      </c>
      <c r="H3449" s="2669" t="s">
        <v>9036</v>
      </c>
      <c r="I3449" s="3025">
        <v>0</v>
      </c>
      <c r="J3449" s="3025">
        <v>415.39</v>
      </c>
      <c r="O3449">
        <f t="shared" si="53"/>
        <v>0</v>
      </c>
    </row>
    <row r="3450" spans="1:15" hidden="1">
      <c r="H3450" t="s">
        <v>8859</v>
      </c>
      <c r="O3450">
        <f t="shared" si="53"/>
        <v>0</v>
      </c>
    </row>
    <row r="3451" spans="1:15" hidden="1">
      <c r="O3451">
        <f t="shared" si="53"/>
        <v>0</v>
      </c>
    </row>
    <row r="3452" spans="1:15" hidden="1">
      <c r="H3452" s="2668" t="s">
        <v>10412</v>
      </c>
      <c r="O3452">
        <f t="shared" si="53"/>
        <v>0</v>
      </c>
    </row>
    <row r="3453" spans="1:15" hidden="1">
      <c r="A3453" s="2669" t="s">
        <v>10408</v>
      </c>
      <c r="B3453" s="2669" t="s">
        <v>5169</v>
      </c>
      <c r="C3453" s="2669" t="s">
        <v>5298</v>
      </c>
      <c r="D3453" s="2669" t="s">
        <v>5299</v>
      </c>
      <c r="E3453" s="3020" t="s">
        <v>8860</v>
      </c>
      <c r="F3453" s="3020" t="s">
        <v>10413</v>
      </c>
      <c r="G3453" s="3020" t="s">
        <v>8992</v>
      </c>
      <c r="H3453" s="3020" t="s">
        <v>8993</v>
      </c>
      <c r="I3453" s="3025">
        <v>415.39</v>
      </c>
      <c r="J3453" s="3025">
        <v>0</v>
      </c>
      <c r="O3453">
        <f t="shared" si="53"/>
        <v>0</v>
      </c>
    </row>
    <row r="3454" spans="1:15" hidden="1">
      <c r="A3454" s="2669" t="s">
        <v>10408</v>
      </c>
      <c r="B3454" s="2669" t="s">
        <v>5169</v>
      </c>
      <c r="C3454" s="2669" t="s">
        <v>5298</v>
      </c>
      <c r="D3454" s="2669" t="s">
        <v>5299</v>
      </c>
      <c r="E3454" s="2669" t="s">
        <v>8860</v>
      </c>
      <c r="F3454" s="2669" t="s">
        <v>10413</v>
      </c>
      <c r="G3454" s="2669" t="s">
        <v>8784</v>
      </c>
      <c r="H3454" s="2669" t="s">
        <v>9036</v>
      </c>
      <c r="I3454" s="3025">
        <v>0</v>
      </c>
      <c r="J3454" s="3025">
        <v>415.39</v>
      </c>
      <c r="O3454">
        <f t="shared" si="53"/>
        <v>0</v>
      </c>
    </row>
    <row r="3455" spans="1:15" hidden="1">
      <c r="H3455" t="s">
        <v>8861</v>
      </c>
      <c r="O3455">
        <f t="shared" si="53"/>
        <v>0</v>
      </c>
    </row>
    <row r="3456" spans="1:15" hidden="1">
      <c r="O3456">
        <f t="shared" si="53"/>
        <v>0</v>
      </c>
    </row>
    <row r="3457" spans="1:15" hidden="1">
      <c r="H3457" s="2668" t="s">
        <v>10414</v>
      </c>
      <c r="O3457">
        <f t="shared" ref="O3457:O3520" si="54">SUMIF(E:E,E3457,N:N)</f>
        <v>0</v>
      </c>
    </row>
    <row r="3458" spans="1:15" hidden="1">
      <c r="A3458" s="2669" t="s">
        <v>10408</v>
      </c>
      <c r="B3458" s="2669" t="s">
        <v>5169</v>
      </c>
      <c r="C3458" s="2669" t="s">
        <v>5298</v>
      </c>
      <c r="D3458" s="2669" t="s">
        <v>5299</v>
      </c>
      <c r="E3458" s="3020" t="s">
        <v>8862</v>
      </c>
      <c r="F3458" s="3020" t="s">
        <v>10415</v>
      </c>
      <c r="G3458" s="3020" t="s">
        <v>8994</v>
      </c>
      <c r="H3458" s="3020" t="s">
        <v>8995</v>
      </c>
      <c r="I3458" s="3025">
        <v>161.54</v>
      </c>
      <c r="J3458" s="3025">
        <v>0</v>
      </c>
      <c r="O3458">
        <f t="shared" si="54"/>
        <v>0</v>
      </c>
    </row>
    <row r="3459" spans="1:15" hidden="1">
      <c r="A3459" s="2669" t="s">
        <v>10408</v>
      </c>
      <c r="B3459" s="2669" t="s">
        <v>5169</v>
      </c>
      <c r="C3459" s="2669" t="s">
        <v>5298</v>
      </c>
      <c r="D3459" s="2669" t="s">
        <v>5299</v>
      </c>
      <c r="E3459" s="2669" t="s">
        <v>8862</v>
      </c>
      <c r="F3459" s="2669" t="s">
        <v>10415</v>
      </c>
      <c r="G3459" s="2669" t="s">
        <v>8784</v>
      </c>
      <c r="H3459" s="2669" t="s">
        <v>9036</v>
      </c>
      <c r="I3459" s="3025">
        <v>0</v>
      </c>
      <c r="J3459" s="3025">
        <v>161.54</v>
      </c>
      <c r="O3459">
        <f t="shared" si="54"/>
        <v>0</v>
      </c>
    </row>
    <row r="3460" spans="1:15" hidden="1">
      <c r="H3460" t="s">
        <v>8863</v>
      </c>
      <c r="O3460">
        <f t="shared" si="54"/>
        <v>0</v>
      </c>
    </row>
    <row r="3461" spans="1:15" hidden="1">
      <c r="O3461">
        <f t="shared" si="54"/>
        <v>0</v>
      </c>
    </row>
    <row r="3462" spans="1:15" hidden="1">
      <c r="H3462" s="2668" t="s">
        <v>10416</v>
      </c>
      <c r="O3462">
        <f t="shared" si="54"/>
        <v>0</v>
      </c>
    </row>
    <row r="3463" spans="1:15" hidden="1">
      <c r="A3463" s="2669" t="s">
        <v>10408</v>
      </c>
      <c r="B3463" s="2669" t="s">
        <v>5169</v>
      </c>
      <c r="C3463" s="2669" t="s">
        <v>5298</v>
      </c>
      <c r="D3463" s="2669" t="s">
        <v>5299</v>
      </c>
      <c r="E3463" s="3020" t="s">
        <v>8864</v>
      </c>
      <c r="F3463" s="3020" t="s">
        <v>10417</v>
      </c>
      <c r="G3463" s="3020" t="s">
        <v>8994</v>
      </c>
      <c r="H3463" s="3020" t="s">
        <v>8995</v>
      </c>
      <c r="I3463" s="3025">
        <v>161.54</v>
      </c>
      <c r="J3463" s="3025">
        <v>0</v>
      </c>
      <c r="O3463">
        <f t="shared" si="54"/>
        <v>0</v>
      </c>
    </row>
    <row r="3464" spans="1:15" hidden="1">
      <c r="A3464" s="2669" t="s">
        <v>10408</v>
      </c>
      <c r="B3464" s="2669" t="s">
        <v>5169</v>
      </c>
      <c r="C3464" s="2669" t="s">
        <v>5298</v>
      </c>
      <c r="D3464" s="2669" t="s">
        <v>5299</v>
      </c>
      <c r="E3464" s="2669" t="s">
        <v>8864</v>
      </c>
      <c r="F3464" s="2669" t="s">
        <v>10417</v>
      </c>
      <c r="G3464" s="2669" t="s">
        <v>8784</v>
      </c>
      <c r="H3464" s="2669" t="s">
        <v>9036</v>
      </c>
      <c r="I3464" s="3025">
        <v>0</v>
      </c>
      <c r="J3464" s="3025">
        <v>161.54</v>
      </c>
      <c r="O3464">
        <f t="shared" si="54"/>
        <v>0</v>
      </c>
    </row>
    <row r="3465" spans="1:15" hidden="1">
      <c r="H3465" t="s">
        <v>8865</v>
      </c>
      <c r="O3465">
        <f t="shared" si="54"/>
        <v>0</v>
      </c>
    </row>
    <row r="3466" spans="1:15" hidden="1">
      <c r="O3466">
        <f t="shared" si="54"/>
        <v>0</v>
      </c>
    </row>
    <row r="3467" spans="1:15" hidden="1">
      <c r="H3467" s="2668" t="s">
        <v>10418</v>
      </c>
      <c r="O3467">
        <f t="shared" si="54"/>
        <v>0</v>
      </c>
    </row>
    <row r="3468" spans="1:15" hidden="1">
      <c r="A3468" s="2669" t="s">
        <v>10408</v>
      </c>
      <c r="B3468" s="2669" t="s">
        <v>5169</v>
      </c>
      <c r="C3468" s="2669" t="s">
        <v>5298</v>
      </c>
      <c r="D3468" s="2669" t="s">
        <v>5299</v>
      </c>
      <c r="E3468" s="2669" t="s">
        <v>8452</v>
      </c>
      <c r="F3468" s="2669" t="s">
        <v>10419</v>
      </c>
      <c r="G3468" s="2669" t="s">
        <v>8404</v>
      </c>
      <c r="H3468" s="2669" t="s">
        <v>8405</v>
      </c>
      <c r="I3468" s="3025">
        <v>388.62</v>
      </c>
      <c r="J3468" s="3025">
        <v>0</v>
      </c>
      <c r="O3468">
        <f t="shared" si="54"/>
        <v>1</v>
      </c>
    </row>
    <row r="3469" spans="1:15" hidden="1">
      <c r="A3469" s="2669" t="s">
        <v>10408</v>
      </c>
      <c r="B3469" s="2669" t="s">
        <v>5169</v>
      </c>
      <c r="C3469" s="2669" t="s">
        <v>5298</v>
      </c>
      <c r="D3469" s="2669" t="s">
        <v>5299</v>
      </c>
      <c r="E3469" s="2669" t="s">
        <v>8452</v>
      </c>
      <c r="F3469" s="2669" t="s">
        <v>10419</v>
      </c>
      <c r="G3469" s="2669" t="s">
        <v>8980</v>
      </c>
      <c r="H3469" s="2669" t="s">
        <v>9055</v>
      </c>
      <c r="I3469" s="3025">
        <v>0</v>
      </c>
      <c r="J3469" s="3025">
        <v>388.62</v>
      </c>
      <c r="N3469" s="1460">
        <v>1</v>
      </c>
      <c r="O3469">
        <f t="shared" si="54"/>
        <v>1</v>
      </c>
    </row>
    <row r="3470" spans="1:15" hidden="1">
      <c r="H3470" t="s">
        <v>8453</v>
      </c>
      <c r="O3470">
        <f t="shared" si="54"/>
        <v>0</v>
      </c>
    </row>
    <row r="3471" spans="1:15" hidden="1">
      <c r="O3471">
        <f t="shared" si="54"/>
        <v>0</v>
      </c>
    </row>
    <row r="3472" spans="1:15" hidden="1">
      <c r="H3472" s="2668" t="s">
        <v>10420</v>
      </c>
      <c r="O3472">
        <f t="shared" si="54"/>
        <v>0</v>
      </c>
    </row>
    <row r="3473" spans="1:15" hidden="1">
      <c r="A3473" s="2669" t="s">
        <v>10408</v>
      </c>
      <c r="B3473" s="2669" t="s">
        <v>5169</v>
      </c>
      <c r="C3473" s="2669" t="s">
        <v>5298</v>
      </c>
      <c r="D3473" s="2669" t="s">
        <v>5299</v>
      </c>
      <c r="E3473" s="2669" t="s">
        <v>8454</v>
      </c>
      <c r="F3473" s="2669" t="s">
        <v>10421</v>
      </c>
      <c r="G3473" s="2669" t="s">
        <v>8404</v>
      </c>
      <c r="H3473" s="2669" t="s">
        <v>8405</v>
      </c>
      <c r="I3473" s="3025">
        <v>388.62</v>
      </c>
      <c r="J3473" s="3025">
        <v>0</v>
      </c>
      <c r="O3473">
        <f t="shared" si="54"/>
        <v>1</v>
      </c>
    </row>
    <row r="3474" spans="1:15" hidden="1">
      <c r="A3474" s="2669" t="s">
        <v>10408</v>
      </c>
      <c r="B3474" s="2669" t="s">
        <v>5169</v>
      </c>
      <c r="C3474" s="2669" t="s">
        <v>5298</v>
      </c>
      <c r="D3474" s="2669" t="s">
        <v>5299</v>
      </c>
      <c r="E3474" s="2669" t="s">
        <v>8454</v>
      </c>
      <c r="F3474" s="2669" t="s">
        <v>10421</v>
      </c>
      <c r="G3474" s="2669" t="s">
        <v>8980</v>
      </c>
      <c r="H3474" s="2669" t="s">
        <v>9055</v>
      </c>
      <c r="I3474" s="3025">
        <v>0</v>
      </c>
      <c r="J3474" s="3025">
        <v>388.62</v>
      </c>
      <c r="N3474" s="1460">
        <v>1</v>
      </c>
      <c r="O3474">
        <f t="shared" si="54"/>
        <v>1</v>
      </c>
    </row>
    <row r="3475" spans="1:15" hidden="1">
      <c r="H3475" t="s">
        <v>8455</v>
      </c>
      <c r="O3475">
        <f t="shared" si="54"/>
        <v>0</v>
      </c>
    </row>
    <row r="3476" spans="1:15" hidden="1">
      <c r="O3476">
        <f t="shared" si="54"/>
        <v>0</v>
      </c>
    </row>
    <row r="3477" spans="1:15" hidden="1">
      <c r="H3477" s="2668" t="s">
        <v>10422</v>
      </c>
      <c r="O3477">
        <f t="shared" si="54"/>
        <v>0</v>
      </c>
    </row>
    <row r="3478" spans="1:15" hidden="1">
      <c r="A3478" s="2669" t="s">
        <v>10408</v>
      </c>
      <c r="B3478" s="2669" t="s">
        <v>5169</v>
      </c>
      <c r="C3478" s="2669" t="s">
        <v>5298</v>
      </c>
      <c r="D3478" s="2669" t="s">
        <v>5299</v>
      </c>
      <c r="E3478" s="2669" t="s">
        <v>8028</v>
      </c>
      <c r="F3478" s="2669" t="s">
        <v>10423</v>
      </c>
      <c r="G3478" s="2669" t="s">
        <v>8010</v>
      </c>
      <c r="H3478" s="2669" t="s">
        <v>8011</v>
      </c>
      <c r="I3478" s="3025">
        <v>166.5</v>
      </c>
      <c r="J3478" s="3025">
        <v>0</v>
      </c>
      <c r="O3478">
        <f t="shared" si="54"/>
        <v>1</v>
      </c>
    </row>
    <row r="3479" spans="1:15" hidden="1">
      <c r="A3479" s="2669" t="s">
        <v>10408</v>
      </c>
      <c r="B3479" s="2669" t="s">
        <v>5169</v>
      </c>
      <c r="C3479" s="2669" t="s">
        <v>5298</v>
      </c>
      <c r="D3479" s="2669" t="s">
        <v>5299</v>
      </c>
      <c r="E3479" s="2669" t="s">
        <v>8028</v>
      </c>
      <c r="F3479" s="2669" t="s">
        <v>10423</v>
      </c>
      <c r="G3479" s="2669" t="s">
        <v>8980</v>
      </c>
      <c r="H3479" s="2669" t="s">
        <v>9055</v>
      </c>
      <c r="I3479" s="3025">
        <v>0</v>
      </c>
      <c r="J3479" s="3025">
        <v>166.5</v>
      </c>
      <c r="N3479" s="1460">
        <v>1</v>
      </c>
      <c r="O3479">
        <f t="shared" si="54"/>
        <v>1</v>
      </c>
    </row>
    <row r="3480" spans="1:15" hidden="1">
      <c r="H3480" t="s">
        <v>8029</v>
      </c>
      <c r="O3480">
        <f t="shared" si="54"/>
        <v>0</v>
      </c>
    </row>
    <row r="3481" spans="1:15" hidden="1">
      <c r="O3481">
        <f t="shared" si="54"/>
        <v>0</v>
      </c>
    </row>
    <row r="3482" spans="1:15" hidden="1">
      <c r="H3482" s="2668" t="s">
        <v>10424</v>
      </c>
      <c r="O3482">
        <f t="shared" si="54"/>
        <v>0</v>
      </c>
    </row>
    <row r="3483" spans="1:15" hidden="1">
      <c r="A3483" s="2669" t="s">
        <v>10408</v>
      </c>
      <c r="B3483" s="2669" t="s">
        <v>5169</v>
      </c>
      <c r="C3483" s="2669" t="s">
        <v>5298</v>
      </c>
      <c r="D3483" s="2669" t="s">
        <v>5299</v>
      </c>
      <c r="E3483" s="2669" t="s">
        <v>8062</v>
      </c>
      <c r="F3483" s="2669" t="s">
        <v>10425</v>
      </c>
      <c r="G3483" s="2669" t="s">
        <v>8056</v>
      </c>
      <c r="H3483" s="2669" t="s">
        <v>8057</v>
      </c>
      <c r="I3483" s="3025">
        <v>1868.5</v>
      </c>
      <c r="J3483" s="3025">
        <v>0</v>
      </c>
      <c r="O3483">
        <f t="shared" si="54"/>
        <v>1</v>
      </c>
    </row>
    <row r="3484" spans="1:15" hidden="1">
      <c r="A3484" s="2669" t="s">
        <v>10408</v>
      </c>
      <c r="B3484" s="2669" t="s">
        <v>5169</v>
      </c>
      <c r="C3484" s="2669" t="s">
        <v>5298</v>
      </c>
      <c r="D3484" s="2669" t="s">
        <v>5299</v>
      </c>
      <c r="E3484" s="2669" t="s">
        <v>8062</v>
      </c>
      <c r="F3484" s="2669" t="s">
        <v>10425</v>
      </c>
      <c r="G3484" s="2669" t="s">
        <v>8980</v>
      </c>
      <c r="H3484" s="2669" t="s">
        <v>9055</v>
      </c>
      <c r="I3484" s="3025">
        <v>0</v>
      </c>
      <c r="J3484" s="3025">
        <v>1868.5</v>
      </c>
      <c r="N3484" s="1460">
        <v>1</v>
      </c>
      <c r="O3484">
        <f t="shared" si="54"/>
        <v>1</v>
      </c>
    </row>
    <row r="3485" spans="1:15" hidden="1">
      <c r="H3485" t="s">
        <v>8063</v>
      </c>
      <c r="O3485">
        <f t="shared" si="54"/>
        <v>0</v>
      </c>
    </row>
    <row r="3486" spans="1:15" hidden="1">
      <c r="O3486">
        <f t="shared" si="54"/>
        <v>0</v>
      </c>
    </row>
    <row r="3487" spans="1:15" hidden="1">
      <c r="H3487" s="2668" t="s">
        <v>10426</v>
      </c>
      <c r="O3487">
        <f t="shared" si="54"/>
        <v>0</v>
      </c>
    </row>
    <row r="3488" spans="1:15" hidden="1">
      <c r="A3488" s="2669" t="s">
        <v>10408</v>
      </c>
      <c r="B3488" s="2669" t="s">
        <v>5169</v>
      </c>
      <c r="C3488" s="2669" t="s">
        <v>5298</v>
      </c>
      <c r="D3488" s="2669" t="s">
        <v>5299</v>
      </c>
      <c r="E3488" s="2669" t="s">
        <v>8110</v>
      </c>
      <c r="F3488" s="2669" t="s">
        <v>10427</v>
      </c>
      <c r="G3488" s="2669" t="s">
        <v>8072</v>
      </c>
      <c r="H3488" s="2669" t="s">
        <v>8073</v>
      </c>
      <c r="I3488" s="3025">
        <v>499.5</v>
      </c>
      <c r="J3488" s="3025">
        <v>0</v>
      </c>
      <c r="O3488">
        <f t="shared" si="54"/>
        <v>1</v>
      </c>
    </row>
    <row r="3489" spans="1:15" hidden="1">
      <c r="A3489" s="2669" t="s">
        <v>10408</v>
      </c>
      <c r="B3489" s="2669" t="s">
        <v>5169</v>
      </c>
      <c r="C3489" s="2669" t="s">
        <v>5298</v>
      </c>
      <c r="D3489" s="2669" t="s">
        <v>5299</v>
      </c>
      <c r="E3489" s="2669" t="s">
        <v>8110</v>
      </c>
      <c r="F3489" s="2669" t="s">
        <v>10427</v>
      </c>
      <c r="G3489" s="2669" t="s">
        <v>8980</v>
      </c>
      <c r="H3489" s="2669" t="s">
        <v>9055</v>
      </c>
      <c r="I3489" s="3025">
        <v>0</v>
      </c>
      <c r="J3489" s="3025">
        <v>499.5</v>
      </c>
      <c r="N3489" s="1460">
        <v>1</v>
      </c>
      <c r="O3489">
        <f t="shared" si="54"/>
        <v>1</v>
      </c>
    </row>
    <row r="3490" spans="1:15" hidden="1">
      <c r="H3490" t="s">
        <v>8111</v>
      </c>
      <c r="O3490">
        <f t="shared" si="54"/>
        <v>0</v>
      </c>
    </row>
    <row r="3491" spans="1:15" hidden="1">
      <c r="O3491">
        <f t="shared" si="54"/>
        <v>0</v>
      </c>
    </row>
    <row r="3492" spans="1:15" hidden="1">
      <c r="H3492" s="2668" t="s">
        <v>10428</v>
      </c>
      <c r="O3492">
        <f t="shared" si="54"/>
        <v>0</v>
      </c>
    </row>
    <row r="3493" spans="1:15" hidden="1">
      <c r="A3493" s="2669" t="s">
        <v>10408</v>
      </c>
      <c r="B3493" s="2669" t="s">
        <v>5169</v>
      </c>
      <c r="C3493" s="2669" t="s">
        <v>5298</v>
      </c>
      <c r="D3493" s="2669" t="s">
        <v>5299</v>
      </c>
      <c r="E3493" s="2669" t="s">
        <v>8537</v>
      </c>
      <c r="F3493" s="2669" t="s">
        <v>10429</v>
      </c>
      <c r="G3493" s="2669" t="s">
        <v>8512</v>
      </c>
      <c r="H3493" s="2669" t="s">
        <v>8513</v>
      </c>
      <c r="I3493" s="3025">
        <v>323</v>
      </c>
      <c r="J3493" s="3025">
        <v>0</v>
      </c>
      <c r="O3493">
        <f t="shared" si="54"/>
        <v>1</v>
      </c>
    </row>
    <row r="3494" spans="1:15" hidden="1">
      <c r="A3494" s="2669" t="s">
        <v>10408</v>
      </c>
      <c r="B3494" s="2669" t="s">
        <v>5169</v>
      </c>
      <c r="C3494" s="2669" t="s">
        <v>5298</v>
      </c>
      <c r="D3494" s="2669" t="s">
        <v>5299</v>
      </c>
      <c r="E3494" s="2669" t="s">
        <v>8537</v>
      </c>
      <c r="F3494" s="2669" t="s">
        <v>10429</v>
      </c>
      <c r="G3494" s="2669" t="s">
        <v>8980</v>
      </c>
      <c r="H3494" s="2669" t="s">
        <v>9055</v>
      </c>
      <c r="I3494" s="3025">
        <v>0</v>
      </c>
      <c r="J3494" s="3025">
        <v>323</v>
      </c>
      <c r="N3494" s="1460">
        <v>1</v>
      </c>
      <c r="O3494">
        <f t="shared" si="54"/>
        <v>1</v>
      </c>
    </row>
    <row r="3495" spans="1:15" hidden="1">
      <c r="H3495" t="s">
        <v>8538</v>
      </c>
      <c r="O3495">
        <f t="shared" si="54"/>
        <v>0</v>
      </c>
    </row>
    <row r="3496" spans="1:15" hidden="1">
      <c r="O3496">
        <f t="shared" si="54"/>
        <v>0</v>
      </c>
    </row>
    <row r="3497" spans="1:15" hidden="1">
      <c r="H3497" s="2668" t="s">
        <v>10430</v>
      </c>
      <c r="O3497">
        <f t="shared" si="54"/>
        <v>0</v>
      </c>
    </row>
    <row r="3498" spans="1:15" hidden="1">
      <c r="A3498" s="2669" t="s">
        <v>10408</v>
      </c>
      <c r="B3498" s="2669" t="s">
        <v>5169</v>
      </c>
      <c r="C3498" s="2669" t="s">
        <v>5298</v>
      </c>
      <c r="D3498" s="2669" t="s">
        <v>5299</v>
      </c>
      <c r="E3498" s="2669" t="s">
        <v>8346</v>
      </c>
      <c r="F3498" s="2669" t="s">
        <v>10431</v>
      </c>
      <c r="G3498" s="2669" t="s">
        <v>8338</v>
      </c>
      <c r="H3498" s="2669" t="s">
        <v>8339</v>
      </c>
      <c r="I3498" s="3025">
        <v>263.62</v>
      </c>
      <c r="J3498" s="3025">
        <v>0</v>
      </c>
      <c r="O3498">
        <f t="shared" si="54"/>
        <v>1</v>
      </c>
    </row>
    <row r="3499" spans="1:15" hidden="1">
      <c r="A3499" s="2669" t="s">
        <v>10408</v>
      </c>
      <c r="B3499" s="2669" t="s">
        <v>5169</v>
      </c>
      <c r="C3499" s="2669" t="s">
        <v>5298</v>
      </c>
      <c r="D3499" s="2669" t="s">
        <v>5299</v>
      </c>
      <c r="E3499" s="2669" t="s">
        <v>8346</v>
      </c>
      <c r="F3499" s="2669" t="s">
        <v>10431</v>
      </c>
      <c r="G3499" s="2669" t="s">
        <v>8980</v>
      </c>
      <c r="H3499" s="2669" t="s">
        <v>9055</v>
      </c>
      <c r="I3499" s="3025">
        <v>0</v>
      </c>
      <c r="J3499" s="3025">
        <v>263.62</v>
      </c>
      <c r="N3499" s="1460">
        <v>1</v>
      </c>
      <c r="O3499">
        <f t="shared" si="54"/>
        <v>1</v>
      </c>
    </row>
    <row r="3500" spans="1:15" hidden="1">
      <c r="H3500" t="s">
        <v>8347</v>
      </c>
      <c r="O3500">
        <f t="shared" si="54"/>
        <v>0</v>
      </c>
    </row>
    <row r="3501" spans="1:15" hidden="1">
      <c r="O3501">
        <f t="shared" si="54"/>
        <v>0</v>
      </c>
    </row>
    <row r="3502" spans="1:15" hidden="1">
      <c r="H3502" s="2668" t="s">
        <v>10432</v>
      </c>
      <c r="O3502">
        <f t="shared" si="54"/>
        <v>0</v>
      </c>
    </row>
    <row r="3503" spans="1:15" hidden="1">
      <c r="A3503" s="2669" t="s">
        <v>10408</v>
      </c>
      <c r="B3503" s="2669" t="s">
        <v>5169</v>
      </c>
      <c r="C3503" s="2669" t="s">
        <v>5298</v>
      </c>
      <c r="D3503" s="2669" t="s">
        <v>5299</v>
      </c>
      <c r="E3503" s="2669" t="s">
        <v>8030</v>
      </c>
      <c r="F3503" s="2669" t="s">
        <v>10433</v>
      </c>
      <c r="G3503" s="2669" t="s">
        <v>8010</v>
      </c>
      <c r="H3503" s="2669" t="s">
        <v>8011</v>
      </c>
      <c r="I3503" s="3025">
        <v>407</v>
      </c>
      <c r="J3503" s="3025">
        <v>0</v>
      </c>
      <c r="O3503">
        <f t="shared" si="54"/>
        <v>1</v>
      </c>
    </row>
    <row r="3504" spans="1:15" hidden="1">
      <c r="A3504" s="2669" t="s">
        <v>10408</v>
      </c>
      <c r="B3504" s="2669" t="s">
        <v>5169</v>
      </c>
      <c r="C3504" s="2669" t="s">
        <v>5298</v>
      </c>
      <c r="D3504" s="2669" t="s">
        <v>5299</v>
      </c>
      <c r="E3504" s="2669" t="s">
        <v>8030</v>
      </c>
      <c r="F3504" s="2669" t="s">
        <v>10433</v>
      </c>
      <c r="G3504" s="2669" t="s">
        <v>8980</v>
      </c>
      <c r="H3504" s="2669" t="s">
        <v>9055</v>
      </c>
      <c r="I3504" s="3025">
        <v>0</v>
      </c>
      <c r="J3504" s="3025">
        <v>407</v>
      </c>
      <c r="N3504" s="1460">
        <v>1</v>
      </c>
      <c r="O3504">
        <f t="shared" si="54"/>
        <v>1</v>
      </c>
    </row>
    <row r="3505" spans="1:15" hidden="1">
      <c r="H3505" t="s">
        <v>8031</v>
      </c>
      <c r="O3505">
        <f t="shared" si="54"/>
        <v>0</v>
      </c>
    </row>
    <row r="3506" spans="1:15" hidden="1">
      <c r="O3506">
        <f t="shared" si="54"/>
        <v>0</v>
      </c>
    </row>
    <row r="3507" spans="1:15" hidden="1">
      <c r="H3507" s="2668" t="s">
        <v>10434</v>
      </c>
      <c r="O3507">
        <f t="shared" si="54"/>
        <v>0</v>
      </c>
    </row>
    <row r="3508" spans="1:15" hidden="1">
      <c r="A3508" s="2669" t="s">
        <v>10408</v>
      </c>
      <c r="B3508" s="2669" t="s">
        <v>5169</v>
      </c>
      <c r="C3508" s="2669" t="s">
        <v>5298</v>
      </c>
      <c r="D3508" s="2669" t="s">
        <v>5299</v>
      </c>
      <c r="E3508" s="2669" t="s">
        <v>8064</v>
      </c>
      <c r="F3508" s="2669" t="s">
        <v>10435</v>
      </c>
      <c r="G3508" s="2669" t="s">
        <v>8056</v>
      </c>
      <c r="H3508" s="2669" t="s">
        <v>8057</v>
      </c>
      <c r="I3508" s="3025">
        <v>74</v>
      </c>
      <c r="J3508" s="3025">
        <v>0</v>
      </c>
      <c r="O3508">
        <f t="shared" si="54"/>
        <v>1</v>
      </c>
    </row>
    <row r="3509" spans="1:15" hidden="1">
      <c r="A3509" s="2669" t="s">
        <v>10408</v>
      </c>
      <c r="B3509" s="2669" t="s">
        <v>5169</v>
      </c>
      <c r="C3509" s="2669" t="s">
        <v>5298</v>
      </c>
      <c r="D3509" s="2669" t="s">
        <v>5299</v>
      </c>
      <c r="E3509" s="2669" t="s">
        <v>8064</v>
      </c>
      <c r="F3509" s="2669" t="s">
        <v>10435</v>
      </c>
      <c r="G3509" s="2669" t="s">
        <v>8980</v>
      </c>
      <c r="H3509" s="2669" t="s">
        <v>9055</v>
      </c>
      <c r="I3509" s="3025">
        <v>0</v>
      </c>
      <c r="J3509" s="3025">
        <v>74</v>
      </c>
      <c r="N3509" s="1460">
        <v>1</v>
      </c>
      <c r="O3509">
        <f t="shared" si="54"/>
        <v>1</v>
      </c>
    </row>
    <row r="3510" spans="1:15" hidden="1">
      <c r="H3510" t="s">
        <v>8065</v>
      </c>
      <c r="O3510">
        <f t="shared" si="54"/>
        <v>0</v>
      </c>
    </row>
    <row r="3511" spans="1:15" hidden="1">
      <c r="O3511">
        <f t="shared" si="54"/>
        <v>0</v>
      </c>
    </row>
    <row r="3512" spans="1:15" hidden="1">
      <c r="H3512" s="2668" t="s">
        <v>10436</v>
      </c>
      <c r="O3512">
        <f t="shared" si="54"/>
        <v>0</v>
      </c>
    </row>
    <row r="3513" spans="1:15" hidden="1">
      <c r="A3513" s="2669" t="s">
        <v>10408</v>
      </c>
      <c r="B3513" s="2669" t="s">
        <v>5169</v>
      </c>
      <c r="C3513" s="2669" t="s">
        <v>5298</v>
      </c>
      <c r="D3513" s="2669" t="s">
        <v>5299</v>
      </c>
      <c r="E3513" s="2669" t="s">
        <v>8112</v>
      </c>
      <c r="F3513" s="2669" t="s">
        <v>10437</v>
      </c>
      <c r="G3513" s="2669" t="s">
        <v>8072</v>
      </c>
      <c r="H3513" s="2669" t="s">
        <v>8073</v>
      </c>
      <c r="I3513" s="3025">
        <v>1979.5</v>
      </c>
      <c r="J3513" s="3025">
        <v>0</v>
      </c>
      <c r="O3513">
        <f t="shared" si="54"/>
        <v>1</v>
      </c>
    </row>
    <row r="3514" spans="1:15" hidden="1">
      <c r="A3514" s="2669" t="s">
        <v>10408</v>
      </c>
      <c r="B3514" s="2669" t="s">
        <v>5169</v>
      </c>
      <c r="C3514" s="2669" t="s">
        <v>5298</v>
      </c>
      <c r="D3514" s="2669" t="s">
        <v>5299</v>
      </c>
      <c r="E3514" s="2669" t="s">
        <v>8112</v>
      </c>
      <c r="F3514" s="2669" t="s">
        <v>10437</v>
      </c>
      <c r="G3514" s="2669" t="s">
        <v>8980</v>
      </c>
      <c r="H3514" s="2669" t="s">
        <v>9055</v>
      </c>
      <c r="I3514" s="3025">
        <v>0</v>
      </c>
      <c r="J3514" s="3025">
        <v>1979.5</v>
      </c>
      <c r="N3514" s="1460">
        <v>1</v>
      </c>
      <c r="O3514">
        <f t="shared" si="54"/>
        <v>1</v>
      </c>
    </row>
    <row r="3515" spans="1:15" hidden="1">
      <c r="H3515" t="s">
        <v>8113</v>
      </c>
      <c r="O3515">
        <f t="shared" si="54"/>
        <v>0</v>
      </c>
    </row>
    <row r="3516" spans="1:15" hidden="1">
      <c r="O3516">
        <f t="shared" si="54"/>
        <v>0</v>
      </c>
    </row>
    <row r="3517" spans="1:15" hidden="1">
      <c r="H3517" s="2668" t="s">
        <v>10438</v>
      </c>
      <c r="O3517">
        <f t="shared" si="54"/>
        <v>0</v>
      </c>
    </row>
    <row r="3518" spans="1:15" hidden="1">
      <c r="A3518" s="2669" t="s">
        <v>10408</v>
      </c>
      <c r="B3518" s="2669" t="s">
        <v>5169</v>
      </c>
      <c r="C3518" s="2669" t="s">
        <v>5298</v>
      </c>
      <c r="D3518" s="2669" t="s">
        <v>5299</v>
      </c>
      <c r="E3518" s="2669" t="s">
        <v>8539</v>
      </c>
      <c r="F3518" s="2669" t="s">
        <v>10439</v>
      </c>
      <c r="G3518" s="2669" t="s">
        <v>8512</v>
      </c>
      <c r="H3518" s="2669" t="s">
        <v>8513</v>
      </c>
      <c r="I3518" s="3025">
        <v>35</v>
      </c>
      <c r="J3518" s="3025">
        <v>0</v>
      </c>
      <c r="O3518">
        <f t="shared" si="54"/>
        <v>1</v>
      </c>
    </row>
    <row r="3519" spans="1:15" hidden="1">
      <c r="A3519" s="2669" t="s">
        <v>10408</v>
      </c>
      <c r="B3519" s="2669" t="s">
        <v>5169</v>
      </c>
      <c r="C3519" s="2669" t="s">
        <v>5298</v>
      </c>
      <c r="D3519" s="2669" t="s">
        <v>5299</v>
      </c>
      <c r="E3519" s="2669" t="s">
        <v>8539</v>
      </c>
      <c r="F3519" s="2669" t="s">
        <v>10439</v>
      </c>
      <c r="G3519" s="2669" t="s">
        <v>8980</v>
      </c>
      <c r="H3519" s="2669" t="s">
        <v>9055</v>
      </c>
      <c r="I3519" s="3025">
        <v>0</v>
      </c>
      <c r="J3519" s="3025">
        <v>35</v>
      </c>
      <c r="N3519" s="1460">
        <v>1</v>
      </c>
      <c r="O3519">
        <f t="shared" si="54"/>
        <v>1</v>
      </c>
    </row>
    <row r="3520" spans="1:15" hidden="1">
      <c r="H3520" t="s">
        <v>8540</v>
      </c>
      <c r="O3520">
        <f t="shared" si="54"/>
        <v>0</v>
      </c>
    </row>
    <row r="3521" spans="1:15" hidden="1">
      <c r="O3521">
        <f t="shared" ref="O3521:O3584" si="55">SUMIF(E:E,E3521,N:N)</f>
        <v>0</v>
      </c>
    </row>
    <row r="3522" spans="1:15" hidden="1">
      <c r="H3522" s="2668" t="s">
        <v>10440</v>
      </c>
      <c r="O3522">
        <f t="shared" si="55"/>
        <v>0</v>
      </c>
    </row>
    <row r="3523" spans="1:15" hidden="1">
      <c r="A3523" s="2669" t="s">
        <v>10408</v>
      </c>
      <c r="B3523" s="2669" t="s">
        <v>5169</v>
      </c>
      <c r="C3523" s="2669" t="s">
        <v>5298</v>
      </c>
      <c r="D3523" s="2669" t="s">
        <v>5299</v>
      </c>
      <c r="E3523" s="2669" t="s">
        <v>7655</v>
      </c>
      <c r="F3523" s="2669" t="s">
        <v>10441</v>
      </c>
      <c r="G3523" s="2669" t="s">
        <v>5317</v>
      </c>
      <c r="H3523" s="2669" t="s">
        <v>4954</v>
      </c>
      <c r="I3523" s="3025">
        <v>300</v>
      </c>
      <c r="J3523" s="3025">
        <v>0</v>
      </c>
      <c r="O3523">
        <f t="shared" si="55"/>
        <v>1</v>
      </c>
    </row>
    <row r="3524" spans="1:15" hidden="1">
      <c r="A3524" s="2669" t="s">
        <v>10408</v>
      </c>
      <c r="B3524" s="2669" t="s">
        <v>5169</v>
      </c>
      <c r="C3524" s="2669" t="s">
        <v>5298</v>
      </c>
      <c r="D3524" s="2669" t="s">
        <v>5299</v>
      </c>
      <c r="E3524" s="2669" t="s">
        <v>7655</v>
      </c>
      <c r="F3524" s="2669" t="s">
        <v>10441</v>
      </c>
      <c r="G3524" s="2669" t="s">
        <v>8980</v>
      </c>
      <c r="H3524" s="2669" t="s">
        <v>9055</v>
      </c>
      <c r="I3524" s="3025">
        <v>0</v>
      </c>
      <c r="J3524" s="3025">
        <v>300</v>
      </c>
      <c r="N3524" s="1460">
        <v>1</v>
      </c>
      <c r="O3524">
        <f t="shared" si="55"/>
        <v>1</v>
      </c>
    </row>
    <row r="3525" spans="1:15" hidden="1">
      <c r="H3525" t="s">
        <v>7656</v>
      </c>
      <c r="O3525">
        <f t="shared" si="55"/>
        <v>0</v>
      </c>
    </row>
    <row r="3526" spans="1:15" hidden="1">
      <c r="O3526">
        <f t="shared" si="55"/>
        <v>0</v>
      </c>
    </row>
    <row r="3527" spans="1:15" hidden="1">
      <c r="H3527" s="2668" t="s">
        <v>10442</v>
      </c>
      <c r="O3527">
        <f t="shared" si="55"/>
        <v>0</v>
      </c>
    </row>
    <row r="3528" spans="1:15" hidden="1">
      <c r="A3528" s="2669" t="s">
        <v>10408</v>
      </c>
      <c r="B3528" s="2669" t="s">
        <v>5169</v>
      </c>
      <c r="C3528" s="2669" t="s">
        <v>5298</v>
      </c>
      <c r="D3528" s="2669" t="s">
        <v>5299</v>
      </c>
      <c r="E3528" s="2669" t="s">
        <v>7653</v>
      </c>
      <c r="F3528" s="2669" t="s">
        <v>10443</v>
      </c>
      <c r="G3528" s="2669" t="s">
        <v>5317</v>
      </c>
      <c r="H3528" s="2669" t="s">
        <v>4954</v>
      </c>
      <c r="I3528" s="3025">
        <v>250</v>
      </c>
      <c r="J3528" s="3025">
        <v>0</v>
      </c>
      <c r="O3528">
        <f t="shared" si="55"/>
        <v>1</v>
      </c>
    </row>
    <row r="3529" spans="1:15" hidden="1">
      <c r="A3529" s="2669" t="s">
        <v>10408</v>
      </c>
      <c r="B3529" s="2669" t="s">
        <v>5169</v>
      </c>
      <c r="C3529" s="2669" t="s">
        <v>5298</v>
      </c>
      <c r="D3529" s="2669" t="s">
        <v>5299</v>
      </c>
      <c r="E3529" s="2669" t="s">
        <v>7653</v>
      </c>
      <c r="F3529" s="2669" t="s">
        <v>10443</v>
      </c>
      <c r="G3529" s="2669" t="s">
        <v>8980</v>
      </c>
      <c r="H3529" s="2669" t="s">
        <v>9055</v>
      </c>
      <c r="I3529" s="3025">
        <v>0</v>
      </c>
      <c r="J3529" s="3025">
        <v>250</v>
      </c>
      <c r="N3529" s="1460">
        <v>1</v>
      </c>
      <c r="O3529">
        <f t="shared" si="55"/>
        <v>1</v>
      </c>
    </row>
    <row r="3530" spans="1:15" hidden="1">
      <c r="H3530" t="s">
        <v>7654</v>
      </c>
      <c r="O3530">
        <f t="shared" si="55"/>
        <v>0</v>
      </c>
    </row>
    <row r="3531" spans="1:15" hidden="1">
      <c r="O3531">
        <f t="shared" si="55"/>
        <v>0</v>
      </c>
    </row>
    <row r="3532" spans="1:15" hidden="1">
      <c r="H3532" s="2668" t="s">
        <v>10444</v>
      </c>
      <c r="O3532">
        <f t="shared" si="55"/>
        <v>0</v>
      </c>
    </row>
    <row r="3533" spans="1:15" hidden="1">
      <c r="A3533" s="2669" t="s">
        <v>10408</v>
      </c>
      <c r="B3533" s="2669" t="s">
        <v>5169</v>
      </c>
      <c r="C3533" s="2669" t="s">
        <v>5298</v>
      </c>
      <c r="D3533" s="2669" t="s">
        <v>5299</v>
      </c>
      <c r="E3533" s="2669" t="s">
        <v>7954</v>
      </c>
      <c r="F3533" s="2669" t="s">
        <v>10445</v>
      </c>
      <c r="G3533" s="2669" t="s">
        <v>5347</v>
      </c>
      <c r="H3533" s="2669" t="s">
        <v>4999</v>
      </c>
      <c r="I3533" s="3025">
        <v>264.8</v>
      </c>
      <c r="J3533" s="3025">
        <v>0</v>
      </c>
      <c r="O3533">
        <f t="shared" si="55"/>
        <v>1</v>
      </c>
    </row>
    <row r="3534" spans="1:15" hidden="1">
      <c r="A3534" s="2669" t="s">
        <v>10408</v>
      </c>
      <c r="B3534" s="2669" t="s">
        <v>5169</v>
      </c>
      <c r="C3534" s="2669" t="s">
        <v>5298</v>
      </c>
      <c r="D3534" s="2669" t="s">
        <v>5299</v>
      </c>
      <c r="E3534" s="2669" t="s">
        <v>7954</v>
      </c>
      <c r="F3534" s="2669" t="s">
        <v>10445</v>
      </c>
      <c r="G3534" s="2669" t="s">
        <v>8980</v>
      </c>
      <c r="H3534" s="2669" t="s">
        <v>9055</v>
      </c>
      <c r="I3534" s="3025">
        <v>0</v>
      </c>
      <c r="J3534" s="3025">
        <v>264.8</v>
      </c>
      <c r="N3534" s="1460">
        <v>1</v>
      </c>
      <c r="O3534">
        <f t="shared" si="55"/>
        <v>1</v>
      </c>
    </row>
    <row r="3535" spans="1:15" hidden="1">
      <c r="H3535" t="s">
        <v>7955</v>
      </c>
      <c r="O3535">
        <f t="shared" si="55"/>
        <v>0</v>
      </c>
    </row>
    <row r="3536" spans="1:15" hidden="1">
      <c r="O3536">
        <f t="shared" si="55"/>
        <v>0</v>
      </c>
    </row>
    <row r="3537" spans="1:15" hidden="1">
      <c r="H3537" s="2668" t="s">
        <v>10446</v>
      </c>
      <c r="O3537">
        <f t="shared" si="55"/>
        <v>0</v>
      </c>
    </row>
    <row r="3538" spans="1:15" hidden="1">
      <c r="A3538" s="2669" t="s">
        <v>10408</v>
      </c>
      <c r="B3538" s="2669" t="s">
        <v>5169</v>
      </c>
      <c r="C3538" s="2669" t="s">
        <v>5298</v>
      </c>
      <c r="D3538" s="2669" t="s">
        <v>5299</v>
      </c>
      <c r="E3538" s="2669" t="s">
        <v>7956</v>
      </c>
      <c r="F3538" s="2669" t="s">
        <v>10447</v>
      </c>
      <c r="G3538" s="2669" t="s">
        <v>5347</v>
      </c>
      <c r="H3538" s="2669" t="s">
        <v>4999</v>
      </c>
      <c r="I3538" s="3025">
        <v>225.95</v>
      </c>
      <c r="J3538" s="3025">
        <v>0</v>
      </c>
      <c r="O3538">
        <f t="shared" si="55"/>
        <v>1</v>
      </c>
    </row>
    <row r="3539" spans="1:15" hidden="1">
      <c r="A3539" s="2669" t="s">
        <v>10408</v>
      </c>
      <c r="B3539" s="2669" t="s">
        <v>5169</v>
      </c>
      <c r="C3539" s="2669" t="s">
        <v>5298</v>
      </c>
      <c r="D3539" s="2669" t="s">
        <v>5299</v>
      </c>
      <c r="E3539" s="2669" t="s">
        <v>7956</v>
      </c>
      <c r="F3539" s="2669" t="s">
        <v>10447</v>
      </c>
      <c r="G3539" s="2669" t="s">
        <v>8980</v>
      </c>
      <c r="H3539" s="2669" t="s">
        <v>9055</v>
      </c>
      <c r="I3539" s="3025">
        <v>0</v>
      </c>
      <c r="J3539" s="3025">
        <v>225.95</v>
      </c>
      <c r="N3539" s="1460">
        <v>1</v>
      </c>
      <c r="O3539">
        <f t="shared" si="55"/>
        <v>1</v>
      </c>
    </row>
    <row r="3540" spans="1:15" hidden="1">
      <c r="H3540" t="s">
        <v>7957</v>
      </c>
      <c r="O3540">
        <f t="shared" si="55"/>
        <v>0</v>
      </c>
    </row>
    <row r="3541" spans="1:15" hidden="1">
      <c r="O3541">
        <f t="shared" si="55"/>
        <v>0</v>
      </c>
    </row>
    <row r="3542" spans="1:15" hidden="1">
      <c r="H3542" s="2668" t="s">
        <v>10448</v>
      </c>
      <c r="O3542">
        <f t="shared" si="55"/>
        <v>0</v>
      </c>
    </row>
    <row r="3543" spans="1:15" hidden="1">
      <c r="A3543" s="2669" t="s">
        <v>10449</v>
      </c>
      <c r="B3543" s="2669" t="s">
        <v>4415</v>
      </c>
      <c r="C3543" s="2669" t="s">
        <v>5059</v>
      </c>
      <c r="D3543" s="2669" t="s">
        <v>4415</v>
      </c>
      <c r="E3543" s="2669" t="s">
        <v>7899</v>
      </c>
      <c r="F3543" s="2669" t="s">
        <v>10450</v>
      </c>
      <c r="G3543" s="2669" t="s">
        <v>5308</v>
      </c>
      <c r="H3543" s="2669" t="s">
        <v>4921</v>
      </c>
      <c r="I3543" s="3025">
        <v>3</v>
      </c>
      <c r="J3543" s="3025">
        <v>0</v>
      </c>
      <c r="O3543">
        <f t="shared" si="55"/>
        <v>0</v>
      </c>
    </row>
    <row r="3544" spans="1:15" hidden="1">
      <c r="A3544" s="2669" t="s">
        <v>10449</v>
      </c>
      <c r="B3544" s="2669" t="s">
        <v>4415</v>
      </c>
      <c r="C3544" s="2669" t="s">
        <v>5059</v>
      </c>
      <c r="D3544" s="2669" t="s">
        <v>4415</v>
      </c>
      <c r="E3544" s="2669" t="s">
        <v>7899</v>
      </c>
      <c r="F3544" s="2669" t="s">
        <v>10450</v>
      </c>
      <c r="G3544" s="2669" t="s">
        <v>5339</v>
      </c>
      <c r="H3544" s="2669" t="s">
        <v>4997</v>
      </c>
      <c r="I3544" s="3025">
        <v>25</v>
      </c>
      <c r="J3544" s="3025">
        <v>0</v>
      </c>
      <c r="O3544">
        <f t="shared" si="55"/>
        <v>0</v>
      </c>
    </row>
    <row r="3545" spans="1:15" hidden="1">
      <c r="A3545" s="2669" t="s">
        <v>10449</v>
      </c>
      <c r="B3545" s="2669" t="s">
        <v>4415</v>
      </c>
      <c r="C3545" s="2669" t="s">
        <v>5059</v>
      </c>
      <c r="D3545" s="2669" t="s">
        <v>4415</v>
      </c>
      <c r="E3545" s="2669" t="s">
        <v>7899</v>
      </c>
      <c r="F3545" s="2669" t="s">
        <v>10450</v>
      </c>
      <c r="G3545" s="2669" t="s">
        <v>5303</v>
      </c>
      <c r="H3545" s="2669" t="s">
        <v>5063</v>
      </c>
      <c r="I3545" s="3025">
        <v>0</v>
      </c>
      <c r="J3545" s="3025">
        <v>0</v>
      </c>
      <c r="O3545">
        <f t="shared" si="55"/>
        <v>0</v>
      </c>
    </row>
    <row r="3546" spans="1:15" hidden="1">
      <c r="A3546" s="2669" t="s">
        <v>10449</v>
      </c>
      <c r="B3546" s="2669" t="s">
        <v>4415</v>
      </c>
      <c r="C3546" s="2669" t="s">
        <v>5059</v>
      </c>
      <c r="D3546" s="2669" t="s">
        <v>4415</v>
      </c>
      <c r="E3546" s="2669" t="s">
        <v>7899</v>
      </c>
      <c r="F3546" s="2669" t="s">
        <v>10450</v>
      </c>
      <c r="G3546" s="2669" t="s">
        <v>5311</v>
      </c>
      <c r="H3546" s="2669" t="s">
        <v>5064</v>
      </c>
      <c r="I3546" s="3025">
        <v>0</v>
      </c>
      <c r="J3546" s="3025">
        <v>28</v>
      </c>
      <c r="O3546">
        <f t="shared" si="55"/>
        <v>0</v>
      </c>
    </row>
    <row r="3547" spans="1:15" hidden="1">
      <c r="H3547" t="s">
        <v>7900</v>
      </c>
      <c r="O3547">
        <f t="shared" si="55"/>
        <v>0</v>
      </c>
    </row>
    <row r="3548" spans="1:15" hidden="1">
      <c r="O3548">
        <f t="shared" si="55"/>
        <v>0</v>
      </c>
    </row>
    <row r="3549" spans="1:15" hidden="1">
      <c r="H3549" s="2668" t="s">
        <v>10451</v>
      </c>
      <c r="O3549">
        <f t="shared" si="55"/>
        <v>0</v>
      </c>
    </row>
    <row r="3550" spans="1:15" hidden="1">
      <c r="A3550" s="2669" t="s">
        <v>10449</v>
      </c>
      <c r="B3550" s="2669" t="s">
        <v>5071</v>
      </c>
      <c r="C3550" s="2669" t="s">
        <v>9011</v>
      </c>
      <c r="D3550" s="2669" t="s">
        <v>5071</v>
      </c>
      <c r="E3550" s="2669" t="s">
        <v>10452</v>
      </c>
      <c r="F3550" s="2669" t="s">
        <v>10453</v>
      </c>
      <c r="G3550" s="2669" t="s">
        <v>5311</v>
      </c>
      <c r="H3550" s="2669" t="s">
        <v>5015</v>
      </c>
      <c r="I3550" s="3025">
        <v>28</v>
      </c>
      <c r="J3550" s="3025">
        <v>0</v>
      </c>
      <c r="O3550">
        <f t="shared" si="55"/>
        <v>0</v>
      </c>
    </row>
    <row r="3551" spans="1:15" hidden="1">
      <c r="A3551" s="2669" t="s">
        <v>10449</v>
      </c>
      <c r="B3551" s="2669" t="s">
        <v>5071</v>
      </c>
      <c r="C3551" s="2669" t="s">
        <v>9011</v>
      </c>
      <c r="D3551" s="2669" t="s">
        <v>5071</v>
      </c>
      <c r="E3551" s="2669" t="s">
        <v>10452</v>
      </c>
      <c r="F3551" s="2669" t="s">
        <v>10453</v>
      </c>
      <c r="G3551" s="2669" t="s">
        <v>5305</v>
      </c>
      <c r="H3551" s="2669" t="s">
        <v>9014</v>
      </c>
      <c r="I3551" s="3025">
        <v>0</v>
      </c>
      <c r="J3551" s="3025">
        <v>28</v>
      </c>
      <c r="O3551">
        <f t="shared" si="55"/>
        <v>0</v>
      </c>
    </row>
    <row r="3552" spans="1:15" hidden="1">
      <c r="H3552" t="s">
        <v>9015</v>
      </c>
      <c r="O3552">
        <f t="shared" si="55"/>
        <v>0</v>
      </c>
    </row>
    <row r="3553" spans="1:15" hidden="1">
      <c r="O3553">
        <f t="shared" si="55"/>
        <v>0</v>
      </c>
    </row>
    <row r="3554" spans="1:15" hidden="1">
      <c r="H3554" s="2668" t="s">
        <v>10454</v>
      </c>
      <c r="O3554">
        <f t="shared" si="55"/>
        <v>0</v>
      </c>
    </row>
    <row r="3555" spans="1:15" hidden="1">
      <c r="A3555" s="2669" t="s">
        <v>10455</v>
      </c>
      <c r="B3555" s="2669" t="s">
        <v>5071</v>
      </c>
      <c r="C3555" s="2669" t="s">
        <v>9011</v>
      </c>
      <c r="D3555" s="2669" t="s">
        <v>5071</v>
      </c>
      <c r="E3555" s="2669" t="s">
        <v>10456</v>
      </c>
      <c r="F3555" s="2669" t="s">
        <v>10457</v>
      </c>
      <c r="G3555" s="2669" t="s">
        <v>5311</v>
      </c>
      <c r="H3555" s="2669" t="s">
        <v>5015</v>
      </c>
      <c r="I3555" s="3025">
        <v>420</v>
      </c>
      <c r="J3555" s="3025">
        <v>0</v>
      </c>
      <c r="O3555">
        <f t="shared" si="55"/>
        <v>0</v>
      </c>
    </row>
    <row r="3556" spans="1:15" hidden="1">
      <c r="A3556" s="2669" t="s">
        <v>10455</v>
      </c>
      <c r="B3556" s="2669" t="s">
        <v>5071</v>
      </c>
      <c r="C3556" s="2669" t="s">
        <v>9011</v>
      </c>
      <c r="D3556" s="2669" t="s">
        <v>5071</v>
      </c>
      <c r="E3556" s="2669" t="s">
        <v>10456</v>
      </c>
      <c r="F3556" s="2669" t="s">
        <v>10457</v>
      </c>
      <c r="G3556" s="2669" t="s">
        <v>5305</v>
      </c>
      <c r="H3556" s="2669" t="s">
        <v>9014</v>
      </c>
      <c r="I3556" s="3025">
        <v>0</v>
      </c>
      <c r="J3556" s="3025">
        <v>420</v>
      </c>
      <c r="O3556">
        <f t="shared" si="55"/>
        <v>0</v>
      </c>
    </row>
    <row r="3557" spans="1:15" hidden="1">
      <c r="H3557" t="s">
        <v>9015</v>
      </c>
      <c r="O3557">
        <f t="shared" si="55"/>
        <v>0</v>
      </c>
    </row>
    <row r="3558" spans="1:15" hidden="1">
      <c r="O3558">
        <f t="shared" si="55"/>
        <v>0</v>
      </c>
    </row>
    <row r="3559" spans="1:15" hidden="1">
      <c r="H3559" s="2668" t="s">
        <v>10458</v>
      </c>
      <c r="O3559">
        <f t="shared" si="55"/>
        <v>0</v>
      </c>
    </row>
    <row r="3560" spans="1:15" hidden="1">
      <c r="A3560" s="2669" t="s">
        <v>10455</v>
      </c>
      <c r="B3560" s="2669" t="s">
        <v>4415</v>
      </c>
      <c r="C3560" s="2669" t="s">
        <v>5059</v>
      </c>
      <c r="D3560" s="2669" t="s">
        <v>4415</v>
      </c>
      <c r="E3560" s="2669" t="s">
        <v>7691</v>
      </c>
      <c r="F3560" s="2669" t="s">
        <v>10459</v>
      </c>
      <c r="G3560" s="2669" t="s">
        <v>5308</v>
      </c>
      <c r="H3560" s="2669" t="s">
        <v>5097</v>
      </c>
      <c r="I3560" s="3025">
        <v>0</v>
      </c>
      <c r="J3560" s="3025">
        <v>0</v>
      </c>
      <c r="O3560">
        <f t="shared" si="55"/>
        <v>0</v>
      </c>
    </row>
    <row r="3561" spans="1:15" hidden="1">
      <c r="A3561" s="2669" t="s">
        <v>10455</v>
      </c>
      <c r="B3561" s="2669" t="s">
        <v>4415</v>
      </c>
      <c r="C3561" s="2669" t="s">
        <v>5059</v>
      </c>
      <c r="D3561" s="2669" t="s">
        <v>4415</v>
      </c>
      <c r="E3561" s="2669" t="s">
        <v>7691</v>
      </c>
      <c r="F3561" s="2669" t="s">
        <v>10459</v>
      </c>
      <c r="G3561" s="2669" t="s">
        <v>5316</v>
      </c>
      <c r="H3561" s="2669" t="s">
        <v>4971</v>
      </c>
      <c r="I3561" s="3025">
        <v>420</v>
      </c>
      <c r="J3561" s="3025">
        <v>0</v>
      </c>
      <c r="O3561">
        <f t="shared" si="55"/>
        <v>0</v>
      </c>
    </row>
    <row r="3562" spans="1:15" hidden="1">
      <c r="A3562" s="2669" t="s">
        <v>10455</v>
      </c>
      <c r="B3562" s="2669" t="s">
        <v>4415</v>
      </c>
      <c r="C3562" s="2669" t="s">
        <v>5059</v>
      </c>
      <c r="D3562" s="2669" t="s">
        <v>4415</v>
      </c>
      <c r="E3562" s="2669" t="s">
        <v>7691</v>
      </c>
      <c r="F3562" s="2669" t="s">
        <v>10459</v>
      </c>
      <c r="G3562" s="2669" t="s">
        <v>5303</v>
      </c>
      <c r="H3562" s="2669" t="s">
        <v>5063</v>
      </c>
      <c r="I3562" s="3025">
        <v>0</v>
      </c>
      <c r="J3562" s="3025">
        <v>0</v>
      </c>
      <c r="O3562">
        <f t="shared" si="55"/>
        <v>0</v>
      </c>
    </row>
    <row r="3563" spans="1:15" hidden="1">
      <c r="A3563" s="2669" t="s">
        <v>10455</v>
      </c>
      <c r="B3563" s="2669" t="s">
        <v>4415</v>
      </c>
      <c r="C3563" s="2669" t="s">
        <v>5059</v>
      </c>
      <c r="D3563" s="2669" t="s">
        <v>4415</v>
      </c>
      <c r="E3563" s="2669" t="s">
        <v>7691</v>
      </c>
      <c r="F3563" s="2669" t="s">
        <v>10459</v>
      </c>
      <c r="G3563" s="2669" t="s">
        <v>5311</v>
      </c>
      <c r="H3563" s="2669" t="s">
        <v>5064</v>
      </c>
      <c r="I3563" s="3025">
        <v>0</v>
      </c>
      <c r="J3563" s="3025">
        <v>420</v>
      </c>
      <c r="O3563">
        <f t="shared" si="55"/>
        <v>0</v>
      </c>
    </row>
    <row r="3564" spans="1:15" hidden="1">
      <c r="H3564" t="s">
        <v>7692</v>
      </c>
      <c r="O3564">
        <f t="shared" si="55"/>
        <v>0</v>
      </c>
    </row>
    <row r="3565" spans="1:15" hidden="1">
      <c r="O3565">
        <f t="shared" si="55"/>
        <v>0</v>
      </c>
    </row>
    <row r="3566" spans="1:15" hidden="1">
      <c r="H3566" s="2668" t="s">
        <v>10460</v>
      </c>
      <c r="O3566">
        <f t="shared" si="55"/>
        <v>0</v>
      </c>
    </row>
    <row r="3567" spans="1:15" hidden="1">
      <c r="A3567" s="2669" t="s">
        <v>10461</v>
      </c>
      <c r="B3567" s="2669" t="s">
        <v>4415</v>
      </c>
      <c r="C3567" s="2669" t="s">
        <v>5059</v>
      </c>
      <c r="D3567" s="2669" t="s">
        <v>4415</v>
      </c>
      <c r="E3567" s="2669" t="s">
        <v>7456</v>
      </c>
      <c r="F3567" s="2669" t="s">
        <v>10462</v>
      </c>
      <c r="G3567" s="2669" t="s">
        <v>5308</v>
      </c>
      <c r="H3567" s="2669" t="s">
        <v>5097</v>
      </c>
      <c r="I3567" s="3025">
        <v>0</v>
      </c>
      <c r="J3567" s="3025">
        <v>0</v>
      </c>
      <c r="O3567">
        <f t="shared" si="55"/>
        <v>0</v>
      </c>
    </row>
    <row r="3568" spans="1:15" hidden="1">
      <c r="A3568" s="2669" t="s">
        <v>10461</v>
      </c>
      <c r="B3568" s="2669" t="s">
        <v>4415</v>
      </c>
      <c r="C3568" s="2669" t="s">
        <v>5059</v>
      </c>
      <c r="D3568" s="2669" t="s">
        <v>4415</v>
      </c>
      <c r="E3568" s="2669" t="s">
        <v>7456</v>
      </c>
      <c r="F3568" s="2669" t="s">
        <v>10462</v>
      </c>
      <c r="G3568" s="2669" t="s">
        <v>5309</v>
      </c>
      <c r="H3568" s="2669" t="s">
        <v>4947</v>
      </c>
      <c r="I3568" s="3025">
        <v>262.5</v>
      </c>
      <c r="J3568" s="3025">
        <v>0</v>
      </c>
      <c r="O3568">
        <f t="shared" si="55"/>
        <v>0</v>
      </c>
    </row>
    <row r="3569" spans="1:15" hidden="1">
      <c r="A3569" s="2669" t="s">
        <v>10461</v>
      </c>
      <c r="B3569" s="2669" t="s">
        <v>4415</v>
      </c>
      <c r="C3569" s="2669" t="s">
        <v>5059</v>
      </c>
      <c r="D3569" s="2669" t="s">
        <v>4415</v>
      </c>
      <c r="E3569" s="2669" t="s">
        <v>7456</v>
      </c>
      <c r="F3569" s="2669" t="s">
        <v>10462</v>
      </c>
      <c r="G3569" s="2669" t="s">
        <v>5303</v>
      </c>
      <c r="H3569" s="2669" t="s">
        <v>5063</v>
      </c>
      <c r="I3569" s="3025">
        <v>0</v>
      </c>
      <c r="J3569" s="3025">
        <v>0</v>
      </c>
      <c r="O3569">
        <f t="shared" si="55"/>
        <v>0</v>
      </c>
    </row>
    <row r="3570" spans="1:15" hidden="1">
      <c r="A3570" s="2669" t="s">
        <v>10461</v>
      </c>
      <c r="B3570" s="2669" t="s">
        <v>4415</v>
      </c>
      <c r="C3570" s="2669" t="s">
        <v>5059</v>
      </c>
      <c r="D3570" s="2669" t="s">
        <v>4415</v>
      </c>
      <c r="E3570" s="2669" t="s">
        <v>7456</v>
      </c>
      <c r="F3570" s="2669" t="s">
        <v>10462</v>
      </c>
      <c r="G3570" s="2669" t="s">
        <v>5311</v>
      </c>
      <c r="H3570" s="2669" t="s">
        <v>5064</v>
      </c>
      <c r="I3570" s="3025">
        <v>0</v>
      </c>
      <c r="J3570" s="3025">
        <v>262.5</v>
      </c>
      <c r="O3570">
        <f t="shared" si="55"/>
        <v>0</v>
      </c>
    </row>
    <row r="3571" spans="1:15" hidden="1">
      <c r="H3571" t="s">
        <v>7457</v>
      </c>
      <c r="O3571">
        <f t="shared" si="55"/>
        <v>0</v>
      </c>
    </row>
    <row r="3572" spans="1:15" hidden="1">
      <c r="O3572">
        <f t="shared" si="55"/>
        <v>0</v>
      </c>
    </row>
    <row r="3573" spans="1:15" hidden="1">
      <c r="H3573" s="2668" t="s">
        <v>10463</v>
      </c>
      <c r="O3573">
        <f t="shared" si="55"/>
        <v>0</v>
      </c>
    </row>
    <row r="3574" spans="1:15" hidden="1">
      <c r="A3574" s="2669" t="s">
        <v>10461</v>
      </c>
      <c r="B3574" s="2669" t="s">
        <v>5071</v>
      </c>
      <c r="C3574" s="2669" t="s">
        <v>9011</v>
      </c>
      <c r="D3574" s="2669" t="s">
        <v>5071</v>
      </c>
      <c r="E3574" s="2669" t="s">
        <v>7212</v>
      </c>
      <c r="F3574" s="2669" t="s">
        <v>10464</v>
      </c>
      <c r="G3574" s="2669" t="s">
        <v>5311</v>
      </c>
      <c r="H3574" s="2669" t="s">
        <v>5015</v>
      </c>
      <c r="I3574" s="3025">
        <v>72.55</v>
      </c>
      <c r="J3574" s="3025">
        <v>0</v>
      </c>
      <c r="O3574">
        <f t="shared" si="55"/>
        <v>0</v>
      </c>
    </row>
    <row r="3575" spans="1:15" hidden="1">
      <c r="A3575" s="2669" t="s">
        <v>10461</v>
      </c>
      <c r="B3575" s="2669" t="s">
        <v>5071</v>
      </c>
      <c r="C3575" s="2669" t="s">
        <v>9011</v>
      </c>
      <c r="D3575" s="2669" t="s">
        <v>5071</v>
      </c>
      <c r="E3575" s="2669" t="s">
        <v>7212</v>
      </c>
      <c r="F3575" s="2669" t="s">
        <v>10464</v>
      </c>
      <c r="G3575" s="2669" t="s">
        <v>5297</v>
      </c>
      <c r="H3575" s="2669" t="s">
        <v>5075</v>
      </c>
      <c r="I3575" s="3025">
        <v>0</v>
      </c>
      <c r="J3575" s="3025">
        <v>72.55</v>
      </c>
      <c r="O3575">
        <f t="shared" si="55"/>
        <v>0</v>
      </c>
    </row>
    <row r="3576" spans="1:15" hidden="1">
      <c r="H3576" t="s">
        <v>7213</v>
      </c>
      <c r="O3576">
        <f t="shared" si="55"/>
        <v>0</v>
      </c>
    </row>
    <row r="3577" spans="1:15" hidden="1">
      <c r="O3577">
        <f t="shared" si="55"/>
        <v>0</v>
      </c>
    </row>
    <row r="3578" spans="1:15" hidden="1">
      <c r="H3578" s="2668" t="s">
        <v>10465</v>
      </c>
      <c r="O3578">
        <f t="shared" si="55"/>
        <v>0</v>
      </c>
    </row>
    <row r="3579" spans="1:15" hidden="1">
      <c r="A3579" s="2669" t="s">
        <v>10461</v>
      </c>
      <c r="B3579" s="2669" t="s">
        <v>5071</v>
      </c>
      <c r="C3579" s="2669" t="s">
        <v>9011</v>
      </c>
      <c r="D3579" s="2669" t="s">
        <v>5071</v>
      </c>
      <c r="E3579" s="2669" t="s">
        <v>7214</v>
      </c>
      <c r="F3579" s="2669" t="s">
        <v>10466</v>
      </c>
      <c r="G3579" s="2669" t="s">
        <v>5311</v>
      </c>
      <c r="H3579" s="2669" t="s">
        <v>5015</v>
      </c>
      <c r="I3579" s="3025">
        <v>135</v>
      </c>
      <c r="J3579" s="3025">
        <v>0</v>
      </c>
      <c r="O3579">
        <f t="shared" si="55"/>
        <v>0</v>
      </c>
    </row>
    <row r="3580" spans="1:15" hidden="1">
      <c r="A3580" s="2669" t="s">
        <v>10461</v>
      </c>
      <c r="B3580" s="2669" t="s">
        <v>5071</v>
      </c>
      <c r="C3580" s="2669" t="s">
        <v>9011</v>
      </c>
      <c r="D3580" s="2669" t="s">
        <v>5071</v>
      </c>
      <c r="E3580" s="2669" t="s">
        <v>7214</v>
      </c>
      <c r="F3580" s="2669" t="s">
        <v>10466</v>
      </c>
      <c r="G3580" s="2669" t="s">
        <v>5297</v>
      </c>
      <c r="H3580" s="2669" t="s">
        <v>5075</v>
      </c>
      <c r="I3580" s="3025">
        <v>0</v>
      </c>
      <c r="J3580" s="3025">
        <v>135</v>
      </c>
      <c r="O3580">
        <f t="shared" si="55"/>
        <v>0</v>
      </c>
    </row>
    <row r="3581" spans="1:15" hidden="1">
      <c r="H3581" t="s">
        <v>7213</v>
      </c>
      <c r="O3581">
        <f t="shared" si="55"/>
        <v>0</v>
      </c>
    </row>
    <row r="3582" spans="1:15" hidden="1">
      <c r="O3582">
        <f t="shared" si="55"/>
        <v>0</v>
      </c>
    </row>
    <row r="3583" spans="1:15" hidden="1">
      <c r="H3583" s="2668" t="s">
        <v>10467</v>
      </c>
      <c r="O3583">
        <f t="shared" si="55"/>
        <v>0</v>
      </c>
    </row>
    <row r="3584" spans="1:15" hidden="1">
      <c r="A3584" s="2669" t="s">
        <v>10461</v>
      </c>
      <c r="B3584" s="2669"/>
      <c r="C3584" s="2669"/>
      <c r="D3584" s="2669" t="s">
        <v>5073</v>
      </c>
      <c r="E3584" s="2669" t="s">
        <v>7215</v>
      </c>
      <c r="F3584" s="2669" t="s">
        <v>10468</v>
      </c>
      <c r="G3584" s="2669" t="s">
        <v>5300</v>
      </c>
      <c r="H3584" s="2669" t="s">
        <v>264</v>
      </c>
      <c r="I3584" s="3025">
        <v>1500</v>
      </c>
      <c r="J3584" s="3025">
        <v>0</v>
      </c>
      <c r="O3584">
        <f t="shared" si="55"/>
        <v>0</v>
      </c>
    </row>
    <row r="3585" spans="1:15" hidden="1">
      <c r="A3585" s="2669" t="s">
        <v>10461</v>
      </c>
      <c r="B3585" s="2669"/>
      <c r="C3585" s="2669"/>
      <c r="D3585" s="2669" t="s">
        <v>5073</v>
      </c>
      <c r="E3585" s="2669" t="s">
        <v>7215</v>
      </c>
      <c r="F3585" s="2669" t="s">
        <v>10468</v>
      </c>
      <c r="G3585" s="2669" t="s">
        <v>5297</v>
      </c>
      <c r="H3585" s="2669" t="s">
        <v>5075</v>
      </c>
      <c r="I3585" s="3025">
        <v>0</v>
      </c>
      <c r="J3585" s="3025">
        <v>1500</v>
      </c>
      <c r="O3585">
        <f t="shared" ref="O3585:O3648" si="56">SUMIF(E:E,E3585,N:N)</f>
        <v>0</v>
      </c>
    </row>
    <row r="3586" spans="1:15" hidden="1">
      <c r="H3586" t="s">
        <v>7216</v>
      </c>
      <c r="O3586">
        <f t="shared" si="56"/>
        <v>0</v>
      </c>
    </row>
    <row r="3587" spans="1:15" hidden="1">
      <c r="O3587">
        <f t="shared" si="56"/>
        <v>0</v>
      </c>
    </row>
    <row r="3588" spans="1:15" hidden="1">
      <c r="H3588" s="2668" t="s">
        <v>10469</v>
      </c>
      <c r="O3588">
        <f t="shared" si="56"/>
        <v>0</v>
      </c>
    </row>
    <row r="3589" spans="1:15" hidden="1">
      <c r="A3589" s="2669" t="s">
        <v>10461</v>
      </c>
      <c r="B3589" s="2669" t="s">
        <v>5071</v>
      </c>
      <c r="C3589" s="2669" t="s">
        <v>9011</v>
      </c>
      <c r="D3589" s="2669" t="s">
        <v>5071</v>
      </c>
      <c r="E3589" s="2669" t="s">
        <v>7217</v>
      </c>
      <c r="F3589" s="2669" t="s">
        <v>10470</v>
      </c>
      <c r="G3589" s="2669" t="s">
        <v>5311</v>
      </c>
      <c r="H3589" s="2669" t="s">
        <v>5015</v>
      </c>
      <c r="I3589" s="3025">
        <v>56</v>
      </c>
      <c r="J3589" s="3025">
        <v>0</v>
      </c>
      <c r="O3589">
        <f t="shared" si="56"/>
        <v>0</v>
      </c>
    </row>
    <row r="3590" spans="1:15" hidden="1">
      <c r="A3590" s="2669" t="s">
        <v>10461</v>
      </c>
      <c r="B3590" s="2669" t="s">
        <v>5071</v>
      </c>
      <c r="C3590" s="2669" t="s">
        <v>9011</v>
      </c>
      <c r="D3590" s="2669" t="s">
        <v>5071</v>
      </c>
      <c r="E3590" s="2669" t="s">
        <v>7217</v>
      </c>
      <c r="F3590" s="2669" t="s">
        <v>10470</v>
      </c>
      <c r="G3590" s="2669" t="s">
        <v>5297</v>
      </c>
      <c r="H3590" s="2669" t="s">
        <v>5075</v>
      </c>
      <c r="I3590" s="3025">
        <v>0</v>
      </c>
      <c r="J3590" s="3025">
        <v>56</v>
      </c>
      <c r="O3590">
        <f t="shared" si="56"/>
        <v>0</v>
      </c>
    </row>
    <row r="3591" spans="1:15" hidden="1">
      <c r="H3591" t="s">
        <v>7213</v>
      </c>
      <c r="O3591">
        <f t="shared" si="56"/>
        <v>0</v>
      </c>
    </row>
    <row r="3592" spans="1:15" hidden="1">
      <c r="O3592">
        <f t="shared" si="56"/>
        <v>0</v>
      </c>
    </row>
    <row r="3593" spans="1:15" hidden="1">
      <c r="H3593" s="2668" t="s">
        <v>10471</v>
      </c>
      <c r="O3593">
        <f t="shared" si="56"/>
        <v>0</v>
      </c>
    </row>
    <row r="3594" spans="1:15" hidden="1">
      <c r="A3594" s="2669" t="s">
        <v>10461</v>
      </c>
      <c r="B3594" s="2669" t="s">
        <v>5071</v>
      </c>
      <c r="C3594" s="2669" t="s">
        <v>9011</v>
      </c>
      <c r="D3594" s="2669" t="s">
        <v>5071</v>
      </c>
      <c r="E3594" s="2669" t="s">
        <v>7218</v>
      </c>
      <c r="F3594" s="2669" t="s">
        <v>10472</v>
      </c>
      <c r="G3594" s="2669" t="s">
        <v>5311</v>
      </c>
      <c r="H3594" s="2669" t="s">
        <v>5015</v>
      </c>
      <c r="I3594" s="3025">
        <v>200.53</v>
      </c>
      <c r="J3594" s="3025">
        <v>0</v>
      </c>
      <c r="O3594">
        <f t="shared" si="56"/>
        <v>0</v>
      </c>
    </row>
    <row r="3595" spans="1:15" hidden="1">
      <c r="A3595" s="2669" t="s">
        <v>10461</v>
      </c>
      <c r="B3595" s="2669" t="s">
        <v>5071</v>
      </c>
      <c r="C3595" s="2669" t="s">
        <v>9011</v>
      </c>
      <c r="D3595" s="2669" t="s">
        <v>5071</v>
      </c>
      <c r="E3595" s="2669" t="s">
        <v>7218</v>
      </c>
      <c r="F3595" s="2669" t="s">
        <v>10472</v>
      </c>
      <c r="G3595" s="2669" t="s">
        <v>5297</v>
      </c>
      <c r="H3595" s="2669" t="s">
        <v>5075</v>
      </c>
      <c r="I3595" s="3025">
        <v>0</v>
      </c>
      <c r="J3595" s="3025">
        <v>200.53</v>
      </c>
      <c r="O3595">
        <f t="shared" si="56"/>
        <v>0</v>
      </c>
    </row>
    <row r="3596" spans="1:15" hidden="1">
      <c r="H3596" t="s">
        <v>7213</v>
      </c>
      <c r="O3596">
        <f t="shared" si="56"/>
        <v>0</v>
      </c>
    </row>
    <row r="3597" spans="1:15" hidden="1">
      <c r="O3597">
        <f t="shared" si="56"/>
        <v>0</v>
      </c>
    </row>
    <row r="3598" spans="1:15" hidden="1">
      <c r="H3598" s="2668" t="s">
        <v>10473</v>
      </c>
      <c r="O3598">
        <f t="shared" si="56"/>
        <v>0</v>
      </c>
    </row>
    <row r="3599" spans="1:15" hidden="1">
      <c r="A3599" s="2669" t="s">
        <v>10461</v>
      </c>
      <c r="B3599" s="2669" t="s">
        <v>5071</v>
      </c>
      <c r="C3599" s="2669" t="s">
        <v>9011</v>
      </c>
      <c r="D3599" s="2669" t="s">
        <v>5071</v>
      </c>
      <c r="E3599" s="2669" t="s">
        <v>7219</v>
      </c>
      <c r="F3599" s="2669" t="s">
        <v>10474</v>
      </c>
      <c r="G3599" s="2669" t="s">
        <v>5311</v>
      </c>
      <c r="H3599" s="2669" t="s">
        <v>5015</v>
      </c>
      <c r="I3599" s="3025">
        <v>300.39</v>
      </c>
      <c r="J3599" s="3025">
        <v>0</v>
      </c>
      <c r="O3599">
        <f t="shared" si="56"/>
        <v>0</v>
      </c>
    </row>
    <row r="3600" spans="1:15" hidden="1">
      <c r="A3600" s="2669" t="s">
        <v>10461</v>
      </c>
      <c r="B3600" s="2669" t="s">
        <v>5071</v>
      </c>
      <c r="C3600" s="2669" t="s">
        <v>9011</v>
      </c>
      <c r="D3600" s="2669" t="s">
        <v>5071</v>
      </c>
      <c r="E3600" s="2669" t="s">
        <v>7219</v>
      </c>
      <c r="F3600" s="2669" t="s">
        <v>10474</v>
      </c>
      <c r="G3600" s="2669" t="s">
        <v>5297</v>
      </c>
      <c r="H3600" s="2669" t="s">
        <v>5075</v>
      </c>
      <c r="I3600" s="3025">
        <v>0</v>
      </c>
      <c r="J3600" s="3025">
        <v>300.39</v>
      </c>
      <c r="O3600">
        <f t="shared" si="56"/>
        <v>0</v>
      </c>
    </row>
    <row r="3601" spans="1:15" hidden="1">
      <c r="H3601" t="s">
        <v>7213</v>
      </c>
      <c r="O3601">
        <f t="shared" si="56"/>
        <v>0</v>
      </c>
    </row>
    <row r="3602" spans="1:15" hidden="1">
      <c r="O3602">
        <f t="shared" si="56"/>
        <v>0</v>
      </c>
    </row>
    <row r="3603" spans="1:15" hidden="1">
      <c r="H3603" s="2668" t="s">
        <v>10475</v>
      </c>
      <c r="O3603">
        <f t="shared" si="56"/>
        <v>0</v>
      </c>
    </row>
    <row r="3604" spans="1:15" hidden="1">
      <c r="A3604" s="2669" t="s">
        <v>10476</v>
      </c>
      <c r="B3604" s="2669" t="s">
        <v>4415</v>
      </c>
      <c r="C3604" s="2669" t="s">
        <v>5059</v>
      </c>
      <c r="D3604" s="2669" t="s">
        <v>4415</v>
      </c>
      <c r="E3604" s="2669" t="s">
        <v>7454</v>
      </c>
      <c r="F3604" s="2669" t="s">
        <v>10477</v>
      </c>
      <c r="G3604" s="2669" t="s">
        <v>5308</v>
      </c>
      <c r="H3604" s="2669" t="s">
        <v>5097</v>
      </c>
      <c r="I3604" s="3025">
        <v>0</v>
      </c>
      <c r="J3604" s="3025">
        <v>0</v>
      </c>
      <c r="O3604">
        <f t="shared" si="56"/>
        <v>0</v>
      </c>
    </row>
    <row r="3605" spans="1:15" hidden="1">
      <c r="A3605" s="2669" t="s">
        <v>10476</v>
      </c>
      <c r="B3605" s="2669" t="s">
        <v>4415</v>
      </c>
      <c r="C3605" s="2669" t="s">
        <v>5059</v>
      </c>
      <c r="D3605" s="2669" t="s">
        <v>4415</v>
      </c>
      <c r="E3605" s="2669" t="s">
        <v>7454</v>
      </c>
      <c r="F3605" s="2669" t="s">
        <v>10477</v>
      </c>
      <c r="G3605" s="2669" t="s">
        <v>5309</v>
      </c>
      <c r="H3605" s="2669" t="s">
        <v>4947</v>
      </c>
      <c r="I3605" s="3025">
        <v>765</v>
      </c>
      <c r="J3605" s="3025">
        <v>0</v>
      </c>
      <c r="O3605">
        <f t="shared" si="56"/>
        <v>0</v>
      </c>
    </row>
    <row r="3606" spans="1:15" hidden="1">
      <c r="A3606" s="2669" t="s">
        <v>10476</v>
      </c>
      <c r="B3606" s="2669" t="s">
        <v>4415</v>
      </c>
      <c r="C3606" s="2669" t="s">
        <v>5059</v>
      </c>
      <c r="D3606" s="2669" t="s">
        <v>4415</v>
      </c>
      <c r="E3606" s="2669" t="s">
        <v>7454</v>
      </c>
      <c r="F3606" s="2669" t="s">
        <v>10477</v>
      </c>
      <c r="G3606" s="2669" t="s">
        <v>5303</v>
      </c>
      <c r="H3606" s="2669" t="s">
        <v>5063</v>
      </c>
      <c r="I3606" s="3025">
        <v>0</v>
      </c>
      <c r="J3606" s="3025">
        <v>0</v>
      </c>
      <c r="O3606">
        <f t="shared" si="56"/>
        <v>0</v>
      </c>
    </row>
    <row r="3607" spans="1:15" hidden="1">
      <c r="A3607" s="2669" t="s">
        <v>10476</v>
      </c>
      <c r="B3607" s="2669" t="s">
        <v>4415</v>
      </c>
      <c r="C3607" s="2669" t="s">
        <v>5059</v>
      </c>
      <c r="D3607" s="2669" t="s">
        <v>4415</v>
      </c>
      <c r="E3607" s="2669" t="s">
        <v>7454</v>
      </c>
      <c r="F3607" s="2669" t="s">
        <v>10477</v>
      </c>
      <c r="G3607" s="2669" t="s">
        <v>5311</v>
      </c>
      <c r="H3607" s="2669" t="s">
        <v>5064</v>
      </c>
      <c r="I3607" s="3025">
        <v>0</v>
      </c>
      <c r="J3607" s="3025">
        <v>765</v>
      </c>
      <c r="O3607">
        <f t="shared" si="56"/>
        <v>0</v>
      </c>
    </row>
    <row r="3608" spans="1:15" hidden="1">
      <c r="H3608" t="s">
        <v>7455</v>
      </c>
      <c r="O3608">
        <f t="shared" si="56"/>
        <v>0</v>
      </c>
    </row>
    <row r="3609" spans="1:15" hidden="1">
      <c r="O3609">
        <f t="shared" si="56"/>
        <v>0</v>
      </c>
    </row>
    <row r="3610" spans="1:15" hidden="1">
      <c r="H3610" s="2668" t="s">
        <v>10478</v>
      </c>
      <c r="O3610">
        <f t="shared" si="56"/>
        <v>0</v>
      </c>
    </row>
    <row r="3611" spans="1:15" hidden="1">
      <c r="A3611" s="2669" t="s">
        <v>10476</v>
      </c>
      <c r="B3611" s="2669" t="s">
        <v>5169</v>
      </c>
      <c r="C3611" s="2669" t="s">
        <v>5298</v>
      </c>
      <c r="D3611" s="2669" t="s">
        <v>5299</v>
      </c>
      <c r="E3611" s="2669" t="s">
        <v>8344</v>
      </c>
      <c r="F3611" s="2669" t="s">
        <v>10479</v>
      </c>
      <c r="G3611" s="2669" t="s">
        <v>8338</v>
      </c>
      <c r="H3611" s="2669" t="s">
        <v>8339</v>
      </c>
      <c r="I3611" s="3025">
        <v>263.62</v>
      </c>
      <c r="J3611" s="3025">
        <v>0</v>
      </c>
      <c r="O3611">
        <f t="shared" si="56"/>
        <v>1</v>
      </c>
    </row>
    <row r="3612" spans="1:15" hidden="1">
      <c r="A3612" s="2669" t="s">
        <v>10476</v>
      </c>
      <c r="B3612" s="2669" t="s">
        <v>5169</v>
      </c>
      <c r="C3612" s="2669" t="s">
        <v>5298</v>
      </c>
      <c r="D3612" s="2669" t="s">
        <v>5299</v>
      </c>
      <c r="E3612" s="2669" t="s">
        <v>8344</v>
      </c>
      <c r="F3612" s="2669" t="s">
        <v>10479</v>
      </c>
      <c r="G3612" s="2669" t="s">
        <v>8980</v>
      </c>
      <c r="H3612" s="2669" t="s">
        <v>9055</v>
      </c>
      <c r="I3612" s="3025">
        <v>0</v>
      </c>
      <c r="J3612" s="3025">
        <v>263.62</v>
      </c>
      <c r="N3612" s="1460">
        <v>1</v>
      </c>
      <c r="O3612">
        <f t="shared" si="56"/>
        <v>1</v>
      </c>
    </row>
    <row r="3613" spans="1:15" hidden="1">
      <c r="H3613" t="s">
        <v>8345</v>
      </c>
      <c r="O3613">
        <f t="shared" si="56"/>
        <v>0</v>
      </c>
    </row>
    <row r="3614" spans="1:15" hidden="1">
      <c r="O3614">
        <f t="shared" si="56"/>
        <v>0</v>
      </c>
    </row>
    <row r="3615" spans="1:15" hidden="1">
      <c r="H3615" s="2668" t="s">
        <v>10480</v>
      </c>
      <c r="O3615">
        <f t="shared" si="56"/>
        <v>0</v>
      </c>
    </row>
    <row r="3616" spans="1:15" hidden="1">
      <c r="A3616" s="2669" t="s">
        <v>10481</v>
      </c>
      <c r="B3616" s="2669" t="s">
        <v>4415</v>
      </c>
      <c r="C3616" s="2669" t="s">
        <v>5059</v>
      </c>
      <c r="D3616" s="2669" t="s">
        <v>4415</v>
      </c>
      <c r="E3616" s="2669" t="s">
        <v>7450</v>
      </c>
      <c r="F3616" s="2669" t="s">
        <v>10482</v>
      </c>
      <c r="G3616" s="2669" t="s">
        <v>5308</v>
      </c>
      <c r="H3616" s="2669" t="s">
        <v>5097</v>
      </c>
      <c r="I3616" s="3025">
        <v>0</v>
      </c>
      <c r="J3616" s="3025">
        <v>0</v>
      </c>
      <c r="O3616">
        <f t="shared" si="56"/>
        <v>0</v>
      </c>
    </row>
    <row r="3617" spans="1:15" hidden="1">
      <c r="A3617" s="2669" t="s">
        <v>10481</v>
      </c>
      <c r="B3617" s="2669" t="s">
        <v>4415</v>
      </c>
      <c r="C3617" s="2669" t="s">
        <v>5059</v>
      </c>
      <c r="D3617" s="2669" t="s">
        <v>4415</v>
      </c>
      <c r="E3617" s="2669" t="s">
        <v>7450</v>
      </c>
      <c r="F3617" s="2669" t="s">
        <v>10482</v>
      </c>
      <c r="G3617" s="2669" t="s">
        <v>5309</v>
      </c>
      <c r="H3617" s="2669" t="s">
        <v>4947</v>
      </c>
      <c r="I3617" s="3025">
        <v>1582.47</v>
      </c>
      <c r="J3617" s="3025">
        <v>0</v>
      </c>
      <c r="O3617">
        <f t="shared" si="56"/>
        <v>0</v>
      </c>
    </row>
    <row r="3618" spans="1:15" hidden="1">
      <c r="A3618" s="2669" t="s">
        <v>10481</v>
      </c>
      <c r="B3618" s="2669" t="s">
        <v>4415</v>
      </c>
      <c r="C3618" s="2669" t="s">
        <v>5059</v>
      </c>
      <c r="D3618" s="2669" t="s">
        <v>4415</v>
      </c>
      <c r="E3618" s="2669" t="s">
        <v>7450</v>
      </c>
      <c r="F3618" s="2669" t="s">
        <v>10482</v>
      </c>
      <c r="G3618" s="2669" t="s">
        <v>5303</v>
      </c>
      <c r="H3618" s="2669" t="s">
        <v>5063</v>
      </c>
      <c r="I3618" s="3025">
        <v>0</v>
      </c>
      <c r="J3618" s="3025">
        <v>0</v>
      </c>
      <c r="O3618">
        <f t="shared" si="56"/>
        <v>0</v>
      </c>
    </row>
    <row r="3619" spans="1:15" hidden="1">
      <c r="A3619" s="2669" t="s">
        <v>10481</v>
      </c>
      <c r="B3619" s="2669" t="s">
        <v>4415</v>
      </c>
      <c r="C3619" s="2669" t="s">
        <v>5059</v>
      </c>
      <c r="D3619" s="2669" t="s">
        <v>4415</v>
      </c>
      <c r="E3619" s="2669" t="s">
        <v>7450</v>
      </c>
      <c r="F3619" s="2669" t="s">
        <v>10482</v>
      </c>
      <c r="G3619" s="2669" t="s">
        <v>5311</v>
      </c>
      <c r="H3619" s="2669" t="s">
        <v>5064</v>
      </c>
      <c r="I3619" s="3025">
        <v>0</v>
      </c>
      <c r="J3619" s="3025">
        <v>1582.47</v>
      </c>
      <c r="O3619">
        <f t="shared" si="56"/>
        <v>0</v>
      </c>
    </row>
    <row r="3620" spans="1:15" hidden="1">
      <c r="H3620" t="s">
        <v>7451</v>
      </c>
      <c r="O3620">
        <f t="shared" si="56"/>
        <v>0</v>
      </c>
    </row>
    <row r="3621" spans="1:15" hidden="1">
      <c r="O3621">
        <f t="shared" si="56"/>
        <v>0</v>
      </c>
    </row>
    <row r="3622" spans="1:15" hidden="1">
      <c r="H3622" s="2668" t="s">
        <v>10483</v>
      </c>
      <c r="O3622">
        <f t="shared" si="56"/>
        <v>0</v>
      </c>
    </row>
    <row r="3623" spans="1:15" hidden="1">
      <c r="A3623" s="2669" t="s">
        <v>10481</v>
      </c>
      <c r="B3623" s="2669" t="s">
        <v>4415</v>
      </c>
      <c r="C3623" s="2669" t="s">
        <v>5059</v>
      </c>
      <c r="D3623" s="2669" t="s">
        <v>4415</v>
      </c>
      <c r="E3623" s="2669" t="s">
        <v>7452</v>
      </c>
      <c r="F3623" s="2669" t="s">
        <v>10484</v>
      </c>
      <c r="G3623" s="2669" t="s">
        <v>5308</v>
      </c>
      <c r="H3623" s="2669" t="s">
        <v>5097</v>
      </c>
      <c r="I3623" s="3025">
        <v>0</v>
      </c>
      <c r="J3623" s="3025">
        <v>0</v>
      </c>
      <c r="O3623">
        <f t="shared" si="56"/>
        <v>0</v>
      </c>
    </row>
    <row r="3624" spans="1:15" hidden="1">
      <c r="A3624" s="2669" t="s">
        <v>10481</v>
      </c>
      <c r="B3624" s="2669" t="s">
        <v>4415</v>
      </c>
      <c r="C3624" s="2669" t="s">
        <v>5059</v>
      </c>
      <c r="D3624" s="2669" t="s">
        <v>4415</v>
      </c>
      <c r="E3624" s="2669" t="s">
        <v>7452</v>
      </c>
      <c r="F3624" s="2669" t="s">
        <v>10484</v>
      </c>
      <c r="G3624" s="2669" t="s">
        <v>5309</v>
      </c>
      <c r="H3624" s="2669" t="s">
        <v>4947</v>
      </c>
      <c r="I3624" s="3025">
        <v>243</v>
      </c>
      <c r="J3624" s="3025">
        <v>0</v>
      </c>
      <c r="O3624">
        <f t="shared" si="56"/>
        <v>0</v>
      </c>
    </row>
    <row r="3625" spans="1:15" hidden="1">
      <c r="A3625" s="2669" t="s">
        <v>10481</v>
      </c>
      <c r="B3625" s="2669" t="s">
        <v>4415</v>
      </c>
      <c r="C3625" s="2669" t="s">
        <v>5059</v>
      </c>
      <c r="D3625" s="2669" t="s">
        <v>4415</v>
      </c>
      <c r="E3625" s="2669" t="s">
        <v>7452</v>
      </c>
      <c r="F3625" s="2669" t="s">
        <v>10484</v>
      </c>
      <c r="G3625" s="2669" t="s">
        <v>5303</v>
      </c>
      <c r="H3625" s="2669" t="s">
        <v>5063</v>
      </c>
      <c r="I3625" s="3025">
        <v>0</v>
      </c>
      <c r="J3625" s="3025">
        <v>0</v>
      </c>
      <c r="O3625">
        <f t="shared" si="56"/>
        <v>0</v>
      </c>
    </row>
    <row r="3626" spans="1:15" hidden="1">
      <c r="A3626" s="2669" t="s">
        <v>10481</v>
      </c>
      <c r="B3626" s="2669" t="s">
        <v>4415</v>
      </c>
      <c r="C3626" s="2669" t="s">
        <v>5059</v>
      </c>
      <c r="D3626" s="2669" t="s">
        <v>4415</v>
      </c>
      <c r="E3626" s="2669" t="s">
        <v>7452</v>
      </c>
      <c r="F3626" s="2669" t="s">
        <v>10484</v>
      </c>
      <c r="G3626" s="2669" t="s">
        <v>5311</v>
      </c>
      <c r="H3626" s="2669" t="s">
        <v>5064</v>
      </c>
      <c r="I3626" s="3025">
        <v>0</v>
      </c>
      <c r="J3626" s="3025">
        <v>243</v>
      </c>
      <c r="O3626">
        <f t="shared" si="56"/>
        <v>0</v>
      </c>
    </row>
    <row r="3627" spans="1:15" hidden="1">
      <c r="H3627" t="s">
        <v>7453</v>
      </c>
      <c r="O3627">
        <f t="shared" si="56"/>
        <v>0</v>
      </c>
    </row>
    <row r="3628" spans="1:15" hidden="1">
      <c r="O3628">
        <f t="shared" si="56"/>
        <v>0</v>
      </c>
    </row>
    <row r="3629" spans="1:15" hidden="1">
      <c r="H3629" s="2668" t="s">
        <v>10485</v>
      </c>
      <c r="O3629">
        <f t="shared" si="56"/>
        <v>0</v>
      </c>
    </row>
    <row r="3630" spans="1:15" hidden="1">
      <c r="A3630" s="2669" t="s">
        <v>10486</v>
      </c>
      <c r="B3630" s="2669" t="s">
        <v>4415</v>
      </c>
      <c r="C3630" s="2669" t="s">
        <v>5059</v>
      </c>
      <c r="D3630" s="2669" t="s">
        <v>4415</v>
      </c>
      <c r="E3630" s="2669" t="s">
        <v>7689</v>
      </c>
      <c r="F3630" s="2669" t="s">
        <v>10487</v>
      </c>
      <c r="G3630" s="2669" t="s">
        <v>5308</v>
      </c>
      <c r="H3630" s="2669" t="s">
        <v>5097</v>
      </c>
      <c r="I3630" s="3025">
        <v>0</v>
      </c>
      <c r="J3630" s="3025">
        <v>0</v>
      </c>
      <c r="O3630">
        <f t="shared" si="56"/>
        <v>0</v>
      </c>
    </row>
    <row r="3631" spans="1:15" hidden="1">
      <c r="A3631" s="2669" t="s">
        <v>10486</v>
      </c>
      <c r="B3631" s="2669" t="s">
        <v>4415</v>
      </c>
      <c r="C3631" s="2669" t="s">
        <v>5059</v>
      </c>
      <c r="D3631" s="2669" t="s">
        <v>4415</v>
      </c>
      <c r="E3631" s="2669" t="s">
        <v>7689</v>
      </c>
      <c r="F3631" s="2669" t="s">
        <v>10487</v>
      </c>
      <c r="G3631" s="2669" t="s">
        <v>5322</v>
      </c>
      <c r="H3631" s="2669" t="s">
        <v>4968</v>
      </c>
      <c r="I3631" s="3025">
        <v>78</v>
      </c>
      <c r="J3631" s="3025">
        <v>0</v>
      </c>
      <c r="O3631">
        <f t="shared" si="56"/>
        <v>0</v>
      </c>
    </row>
    <row r="3632" spans="1:15" hidden="1">
      <c r="A3632" s="2669" t="s">
        <v>10486</v>
      </c>
      <c r="B3632" s="2669" t="s">
        <v>4415</v>
      </c>
      <c r="C3632" s="2669" t="s">
        <v>5059</v>
      </c>
      <c r="D3632" s="2669" t="s">
        <v>4415</v>
      </c>
      <c r="E3632" s="2669" t="s">
        <v>7689</v>
      </c>
      <c r="F3632" s="2669" t="s">
        <v>10487</v>
      </c>
      <c r="G3632" s="2669" t="s">
        <v>5303</v>
      </c>
      <c r="H3632" s="2669" t="s">
        <v>5063</v>
      </c>
      <c r="I3632" s="3025">
        <v>0</v>
      </c>
      <c r="J3632" s="3025">
        <v>0</v>
      </c>
      <c r="O3632">
        <f t="shared" si="56"/>
        <v>0</v>
      </c>
    </row>
    <row r="3633" spans="1:15" hidden="1">
      <c r="A3633" s="2669" t="s">
        <v>10486</v>
      </c>
      <c r="B3633" s="2669" t="s">
        <v>4415</v>
      </c>
      <c r="C3633" s="2669" t="s">
        <v>5059</v>
      </c>
      <c r="D3633" s="2669" t="s">
        <v>4415</v>
      </c>
      <c r="E3633" s="2669" t="s">
        <v>7689</v>
      </c>
      <c r="F3633" s="2669" t="s">
        <v>10487</v>
      </c>
      <c r="G3633" s="2669" t="s">
        <v>5311</v>
      </c>
      <c r="H3633" s="2669" t="s">
        <v>5064</v>
      </c>
      <c r="I3633" s="3025">
        <v>0</v>
      </c>
      <c r="J3633" s="3025">
        <v>78</v>
      </c>
      <c r="O3633">
        <f t="shared" si="56"/>
        <v>0</v>
      </c>
    </row>
    <row r="3634" spans="1:15" hidden="1">
      <c r="H3634" t="s">
        <v>7690</v>
      </c>
      <c r="O3634">
        <f t="shared" si="56"/>
        <v>0</v>
      </c>
    </row>
    <row r="3635" spans="1:15" hidden="1">
      <c r="O3635">
        <f t="shared" si="56"/>
        <v>0</v>
      </c>
    </row>
    <row r="3636" spans="1:15" hidden="1">
      <c r="H3636" s="2668" t="s">
        <v>10488</v>
      </c>
      <c r="O3636">
        <f t="shared" si="56"/>
        <v>0</v>
      </c>
    </row>
    <row r="3637" spans="1:15" hidden="1">
      <c r="A3637" s="2669" t="s">
        <v>10486</v>
      </c>
      <c r="B3637" s="2669" t="s">
        <v>5169</v>
      </c>
      <c r="C3637" s="2669" t="s">
        <v>5298</v>
      </c>
      <c r="D3637" s="2669" t="s">
        <v>5299</v>
      </c>
      <c r="E3637" s="3020" t="s">
        <v>8986</v>
      </c>
      <c r="F3637" s="3020" t="s">
        <v>10489</v>
      </c>
      <c r="G3637" s="3020" t="s">
        <v>8992</v>
      </c>
      <c r="H3637" s="3020" t="s">
        <v>8993</v>
      </c>
      <c r="I3637" s="3025">
        <v>415.39</v>
      </c>
      <c r="J3637" s="3025">
        <v>0</v>
      </c>
      <c r="O3637">
        <f t="shared" si="56"/>
        <v>1</v>
      </c>
    </row>
    <row r="3638" spans="1:15" hidden="1">
      <c r="A3638" s="2669" t="s">
        <v>10486</v>
      </c>
      <c r="B3638" s="2669" t="s">
        <v>5169</v>
      </c>
      <c r="C3638" s="2669" t="s">
        <v>5298</v>
      </c>
      <c r="D3638" s="2669" t="s">
        <v>5299</v>
      </c>
      <c r="E3638" s="2669" t="s">
        <v>8986</v>
      </c>
      <c r="F3638" s="2669" t="s">
        <v>10489</v>
      </c>
      <c r="G3638" s="2669" t="s">
        <v>8980</v>
      </c>
      <c r="H3638" s="2669" t="s">
        <v>9055</v>
      </c>
      <c r="I3638" s="3025">
        <v>0</v>
      </c>
      <c r="J3638" s="3025">
        <v>415.39</v>
      </c>
      <c r="N3638" s="1460">
        <v>1</v>
      </c>
      <c r="O3638">
        <f t="shared" si="56"/>
        <v>1</v>
      </c>
    </row>
    <row r="3639" spans="1:15" hidden="1">
      <c r="H3639" t="s">
        <v>8987</v>
      </c>
      <c r="O3639">
        <f t="shared" si="56"/>
        <v>0</v>
      </c>
    </row>
    <row r="3640" spans="1:15" hidden="1">
      <c r="O3640">
        <f t="shared" si="56"/>
        <v>0</v>
      </c>
    </row>
    <row r="3641" spans="1:15" hidden="1">
      <c r="H3641" s="2668" t="s">
        <v>10490</v>
      </c>
      <c r="O3641">
        <f t="shared" si="56"/>
        <v>0</v>
      </c>
    </row>
    <row r="3642" spans="1:15" hidden="1">
      <c r="A3642" s="2669" t="s">
        <v>10491</v>
      </c>
      <c r="B3642" s="2669" t="s">
        <v>4415</v>
      </c>
      <c r="C3642" s="2669" t="s">
        <v>5059</v>
      </c>
      <c r="D3642" s="2669" t="s">
        <v>4415</v>
      </c>
      <c r="E3642" s="2669" t="s">
        <v>7788</v>
      </c>
      <c r="F3642" s="2669" t="s">
        <v>10492</v>
      </c>
      <c r="G3642" s="2669" t="s">
        <v>5308</v>
      </c>
      <c r="H3642" s="2669" t="s">
        <v>5097</v>
      </c>
      <c r="I3642" s="3025">
        <v>0</v>
      </c>
      <c r="J3642" s="3025">
        <v>0</v>
      </c>
      <c r="O3642">
        <f t="shared" si="56"/>
        <v>0</v>
      </c>
    </row>
    <row r="3643" spans="1:15" hidden="1">
      <c r="A3643" s="2669" t="s">
        <v>10491</v>
      </c>
      <c r="B3643" s="2669" t="s">
        <v>4415</v>
      </c>
      <c r="C3643" s="2669" t="s">
        <v>5059</v>
      </c>
      <c r="D3643" s="2669" t="s">
        <v>4415</v>
      </c>
      <c r="E3643" s="2669" t="s">
        <v>7788</v>
      </c>
      <c r="F3643" s="2669" t="s">
        <v>10492</v>
      </c>
      <c r="G3643" s="2669" t="s">
        <v>5332</v>
      </c>
      <c r="H3643" s="2669" t="s">
        <v>4981</v>
      </c>
      <c r="I3643" s="3025">
        <v>380</v>
      </c>
      <c r="J3643" s="3025">
        <v>0</v>
      </c>
      <c r="O3643">
        <f t="shared" si="56"/>
        <v>0</v>
      </c>
    </row>
    <row r="3644" spans="1:15" hidden="1">
      <c r="A3644" s="2669" t="s">
        <v>10491</v>
      </c>
      <c r="B3644" s="2669" t="s">
        <v>4415</v>
      </c>
      <c r="C3644" s="2669" t="s">
        <v>5059</v>
      </c>
      <c r="D3644" s="2669" t="s">
        <v>4415</v>
      </c>
      <c r="E3644" s="2669" t="s">
        <v>7788</v>
      </c>
      <c r="F3644" s="2669" t="s">
        <v>10492</v>
      </c>
      <c r="G3644" s="2669" t="s">
        <v>5303</v>
      </c>
      <c r="H3644" s="2669" t="s">
        <v>5063</v>
      </c>
      <c r="I3644" s="3025">
        <v>0</v>
      </c>
      <c r="J3644" s="3025">
        <v>0</v>
      </c>
      <c r="O3644">
        <f t="shared" si="56"/>
        <v>0</v>
      </c>
    </row>
    <row r="3645" spans="1:15" hidden="1">
      <c r="A3645" s="2669" t="s">
        <v>10491</v>
      </c>
      <c r="B3645" s="2669" t="s">
        <v>4415</v>
      </c>
      <c r="C3645" s="2669" t="s">
        <v>5059</v>
      </c>
      <c r="D3645" s="2669" t="s">
        <v>4415</v>
      </c>
      <c r="E3645" s="2669" t="s">
        <v>7788</v>
      </c>
      <c r="F3645" s="2669" t="s">
        <v>10492</v>
      </c>
      <c r="G3645" s="2669" t="s">
        <v>5311</v>
      </c>
      <c r="H3645" s="2669" t="s">
        <v>5064</v>
      </c>
      <c r="I3645" s="3025">
        <v>0</v>
      </c>
      <c r="J3645" s="3025">
        <v>380</v>
      </c>
      <c r="O3645">
        <f t="shared" si="56"/>
        <v>0</v>
      </c>
    </row>
    <row r="3646" spans="1:15" hidden="1">
      <c r="H3646" t="s">
        <v>7789</v>
      </c>
      <c r="O3646">
        <f t="shared" si="56"/>
        <v>0</v>
      </c>
    </row>
    <row r="3647" spans="1:15" hidden="1">
      <c r="O3647">
        <f t="shared" si="56"/>
        <v>0</v>
      </c>
    </row>
    <row r="3648" spans="1:15" hidden="1">
      <c r="H3648" s="2668" t="s">
        <v>10493</v>
      </c>
      <c r="O3648">
        <f t="shared" si="56"/>
        <v>0</v>
      </c>
    </row>
    <row r="3649" spans="1:15" hidden="1">
      <c r="A3649" s="2669" t="s">
        <v>10491</v>
      </c>
      <c r="B3649" s="2669" t="s">
        <v>5071</v>
      </c>
      <c r="C3649" s="2669" t="s">
        <v>9011</v>
      </c>
      <c r="D3649" s="2669" t="s">
        <v>5071</v>
      </c>
      <c r="E3649" s="2669" t="s">
        <v>10494</v>
      </c>
      <c r="F3649" s="2669" t="s">
        <v>10495</v>
      </c>
      <c r="G3649" s="2669" t="s">
        <v>5311</v>
      </c>
      <c r="H3649" s="2669" t="s">
        <v>5015</v>
      </c>
      <c r="I3649" s="3025">
        <v>380</v>
      </c>
      <c r="J3649" s="3025">
        <v>0</v>
      </c>
      <c r="O3649">
        <f t="shared" ref="O3649:O3712" si="57">SUMIF(E:E,E3649,N:N)</f>
        <v>0</v>
      </c>
    </row>
    <row r="3650" spans="1:15" hidden="1">
      <c r="A3650" s="2669" t="s">
        <v>10491</v>
      </c>
      <c r="B3650" s="2669" t="s">
        <v>5071</v>
      </c>
      <c r="C3650" s="2669" t="s">
        <v>9011</v>
      </c>
      <c r="D3650" s="2669" t="s">
        <v>5071</v>
      </c>
      <c r="E3650" s="2669" t="s">
        <v>10494</v>
      </c>
      <c r="F3650" s="2669" t="s">
        <v>10495</v>
      </c>
      <c r="G3650" s="2669" t="s">
        <v>5305</v>
      </c>
      <c r="H3650" s="2669" t="s">
        <v>9014</v>
      </c>
      <c r="I3650" s="3025">
        <v>0</v>
      </c>
      <c r="J3650" s="3025">
        <v>380</v>
      </c>
      <c r="O3650">
        <f t="shared" si="57"/>
        <v>0</v>
      </c>
    </row>
    <row r="3651" spans="1:15" hidden="1">
      <c r="H3651" t="s">
        <v>9015</v>
      </c>
      <c r="O3651">
        <f t="shared" si="57"/>
        <v>0</v>
      </c>
    </row>
    <row r="3652" spans="1:15" hidden="1">
      <c r="O3652">
        <f t="shared" si="57"/>
        <v>0</v>
      </c>
    </row>
    <row r="3653" spans="1:15" hidden="1">
      <c r="H3653" s="2668" t="s">
        <v>10496</v>
      </c>
      <c r="O3653">
        <f t="shared" si="57"/>
        <v>0</v>
      </c>
    </row>
    <row r="3654" spans="1:15" hidden="1">
      <c r="A3654" s="2669" t="s">
        <v>10497</v>
      </c>
      <c r="B3654" s="2669" t="s">
        <v>4415</v>
      </c>
      <c r="C3654" s="2669" t="s">
        <v>5059</v>
      </c>
      <c r="D3654" s="2669" t="s">
        <v>4415</v>
      </c>
      <c r="E3654" s="2669" t="s">
        <v>7448</v>
      </c>
      <c r="F3654" s="2669" t="s">
        <v>10498</v>
      </c>
      <c r="G3654" s="2669" t="s">
        <v>5308</v>
      </c>
      <c r="H3654" s="2669" t="s">
        <v>5097</v>
      </c>
      <c r="I3654" s="3025">
        <v>0</v>
      </c>
      <c r="J3654" s="3025">
        <v>0</v>
      </c>
      <c r="O3654">
        <f t="shared" si="57"/>
        <v>0</v>
      </c>
    </row>
    <row r="3655" spans="1:15" hidden="1">
      <c r="A3655" s="2669" t="s">
        <v>10497</v>
      </c>
      <c r="B3655" s="2669" t="s">
        <v>4415</v>
      </c>
      <c r="C3655" s="2669" t="s">
        <v>5059</v>
      </c>
      <c r="D3655" s="2669" t="s">
        <v>4415</v>
      </c>
      <c r="E3655" s="2669" t="s">
        <v>7448</v>
      </c>
      <c r="F3655" s="2669" t="s">
        <v>10498</v>
      </c>
      <c r="G3655" s="2669" t="s">
        <v>5309</v>
      </c>
      <c r="H3655" s="2669" t="s">
        <v>4947</v>
      </c>
      <c r="I3655" s="3025">
        <v>476.25</v>
      </c>
      <c r="J3655" s="3025">
        <v>0</v>
      </c>
      <c r="O3655">
        <f t="shared" si="57"/>
        <v>0</v>
      </c>
    </row>
    <row r="3656" spans="1:15" hidden="1">
      <c r="A3656" s="2669" t="s">
        <v>10497</v>
      </c>
      <c r="B3656" s="2669" t="s">
        <v>4415</v>
      </c>
      <c r="C3656" s="2669" t="s">
        <v>5059</v>
      </c>
      <c r="D3656" s="2669" t="s">
        <v>4415</v>
      </c>
      <c r="E3656" s="2669" t="s">
        <v>7448</v>
      </c>
      <c r="F3656" s="2669" t="s">
        <v>10498</v>
      </c>
      <c r="G3656" s="2669" t="s">
        <v>5303</v>
      </c>
      <c r="H3656" s="2669" t="s">
        <v>5063</v>
      </c>
      <c r="I3656" s="3025">
        <v>0</v>
      </c>
      <c r="J3656" s="3025">
        <v>0</v>
      </c>
      <c r="O3656">
        <f t="shared" si="57"/>
        <v>0</v>
      </c>
    </row>
    <row r="3657" spans="1:15" hidden="1">
      <c r="A3657" s="2669" t="s">
        <v>10497</v>
      </c>
      <c r="B3657" s="2669" t="s">
        <v>4415</v>
      </c>
      <c r="C3657" s="2669" t="s">
        <v>5059</v>
      </c>
      <c r="D3657" s="2669" t="s">
        <v>4415</v>
      </c>
      <c r="E3657" s="2669" t="s">
        <v>7448</v>
      </c>
      <c r="F3657" s="2669" t="s">
        <v>10498</v>
      </c>
      <c r="G3657" s="2669" t="s">
        <v>5311</v>
      </c>
      <c r="H3657" s="2669" t="s">
        <v>5064</v>
      </c>
      <c r="I3657" s="3025">
        <v>0</v>
      </c>
      <c r="J3657" s="3025">
        <v>476.25</v>
      </c>
      <c r="O3657">
        <f t="shared" si="57"/>
        <v>0</v>
      </c>
    </row>
    <row r="3658" spans="1:15" hidden="1">
      <c r="H3658" t="s">
        <v>7449</v>
      </c>
      <c r="O3658">
        <f t="shared" si="57"/>
        <v>0</v>
      </c>
    </row>
    <row r="3659" spans="1:15" hidden="1">
      <c r="O3659">
        <f t="shared" si="57"/>
        <v>0</v>
      </c>
    </row>
    <row r="3660" spans="1:15" hidden="1">
      <c r="H3660" s="2668" t="s">
        <v>10499</v>
      </c>
      <c r="O3660">
        <f t="shared" si="57"/>
        <v>0</v>
      </c>
    </row>
    <row r="3661" spans="1:15" hidden="1">
      <c r="A3661" s="2669" t="s">
        <v>10500</v>
      </c>
      <c r="B3661" s="2669" t="s">
        <v>4415</v>
      </c>
      <c r="C3661" s="2669" t="s">
        <v>5059</v>
      </c>
      <c r="D3661" s="2669" t="s">
        <v>4415</v>
      </c>
      <c r="E3661" s="2669" t="s">
        <v>7444</v>
      </c>
      <c r="F3661" s="2669" t="s">
        <v>10501</v>
      </c>
      <c r="G3661" s="2669" t="s">
        <v>5308</v>
      </c>
      <c r="H3661" s="2669" t="s">
        <v>5097</v>
      </c>
      <c r="I3661" s="3025">
        <v>0</v>
      </c>
      <c r="J3661" s="3025">
        <v>0</v>
      </c>
      <c r="O3661">
        <f t="shared" si="57"/>
        <v>0</v>
      </c>
    </row>
    <row r="3662" spans="1:15" hidden="1">
      <c r="A3662" s="2669" t="s">
        <v>10500</v>
      </c>
      <c r="B3662" s="2669" t="s">
        <v>4415</v>
      </c>
      <c r="C3662" s="2669" t="s">
        <v>5059</v>
      </c>
      <c r="D3662" s="2669" t="s">
        <v>4415</v>
      </c>
      <c r="E3662" s="2669" t="s">
        <v>7444</v>
      </c>
      <c r="F3662" s="2669" t="s">
        <v>10501</v>
      </c>
      <c r="G3662" s="2669" t="s">
        <v>5309</v>
      </c>
      <c r="H3662" s="2669" t="s">
        <v>4947</v>
      </c>
      <c r="I3662" s="3025">
        <v>8307.64</v>
      </c>
      <c r="J3662" s="3025">
        <v>0</v>
      </c>
      <c r="O3662">
        <f t="shared" si="57"/>
        <v>0</v>
      </c>
    </row>
    <row r="3663" spans="1:15" hidden="1">
      <c r="A3663" s="2669" t="s">
        <v>10500</v>
      </c>
      <c r="B3663" s="2669" t="s">
        <v>4415</v>
      </c>
      <c r="C3663" s="2669" t="s">
        <v>5059</v>
      </c>
      <c r="D3663" s="2669" t="s">
        <v>4415</v>
      </c>
      <c r="E3663" s="2669" t="s">
        <v>7444</v>
      </c>
      <c r="F3663" s="2669" t="s">
        <v>10501</v>
      </c>
      <c r="G3663" s="2669" t="s">
        <v>5303</v>
      </c>
      <c r="H3663" s="2669" t="s">
        <v>5063</v>
      </c>
      <c r="I3663" s="3025">
        <v>0</v>
      </c>
      <c r="J3663" s="3025">
        <v>0</v>
      </c>
      <c r="O3663">
        <f t="shared" si="57"/>
        <v>0</v>
      </c>
    </row>
    <row r="3664" spans="1:15" hidden="1">
      <c r="A3664" s="2669" t="s">
        <v>10500</v>
      </c>
      <c r="B3664" s="2669" t="s">
        <v>4415</v>
      </c>
      <c r="C3664" s="2669" t="s">
        <v>5059</v>
      </c>
      <c r="D3664" s="2669" t="s">
        <v>4415</v>
      </c>
      <c r="E3664" s="2669" t="s">
        <v>7444</v>
      </c>
      <c r="F3664" s="2669" t="s">
        <v>10501</v>
      </c>
      <c r="G3664" s="2669" t="s">
        <v>5311</v>
      </c>
      <c r="H3664" s="2669" t="s">
        <v>5064</v>
      </c>
      <c r="I3664" s="3025">
        <v>0</v>
      </c>
      <c r="J3664" s="3025">
        <v>8307.64</v>
      </c>
      <c r="O3664">
        <f t="shared" si="57"/>
        <v>0</v>
      </c>
    </row>
    <row r="3665" spans="1:15" hidden="1">
      <c r="H3665" t="s">
        <v>7445</v>
      </c>
      <c r="O3665">
        <f t="shared" si="57"/>
        <v>0</v>
      </c>
    </row>
    <row r="3666" spans="1:15" hidden="1">
      <c r="O3666">
        <f t="shared" si="57"/>
        <v>0</v>
      </c>
    </row>
    <row r="3667" spans="1:15" hidden="1">
      <c r="H3667" s="2668" t="s">
        <v>10502</v>
      </c>
      <c r="O3667">
        <f t="shared" si="57"/>
        <v>0</v>
      </c>
    </row>
    <row r="3668" spans="1:15" hidden="1">
      <c r="A3668" s="2669" t="s">
        <v>10500</v>
      </c>
      <c r="B3668" s="2669" t="s">
        <v>4415</v>
      </c>
      <c r="C3668" s="2669" t="s">
        <v>5059</v>
      </c>
      <c r="D3668" s="2669" t="s">
        <v>4415</v>
      </c>
      <c r="E3668" s="2669" t="s">
        <v>7446</v>
      </c>
      <c r="F3668" s="2669" t="s">
        <v>10503</v>
      </c>
      <c r="G3668" s="2669" t="s">
        <v>5308</v>
      </c>
      <c r="H3668" s="2669" t="s">
        <v>5097</v>
      </c>
      <c r="I3668" s="3025">
        <v>0</v>
      </c>
      <c r="J3668" s="3025">
        <v>0</v>
      </c>
      <c r="O3668">
        <f t="shared" si="57"/>
        <v>0</v>
      </c>
    </row>
    <row r="3669" spans="1:15" hidden="1">
      <c r="A3669" s="2669" t="s">
        <v>10500</v>
      </c>
      <c r="B3669" s="2669" t="s">
        <v>4415</v>
      </c>
      <c r="C3669" s="2669" t="s">
        <v>5059</v>
      </c>
      <c r="D3669" s="2669" t="s">
        <v>4415</v>
      </c>
      <c r="E3669" s="2669" t="s">
        <v>7446</v>
      </c>
      <c r="F3669" s="2669" t="s">
        <v>10503</v>
      </c>
      <c r="G3669" s="2669" t="s">
        <v>5309</v>
      </c>
      <c r="H3669" s="2669" t="s">
        <v>4947</v>
      </c>
      <c r="I3669" s="3025">
        <v>378.4</v>
      </c>
      <c r="J3669" s="3025">
        <v>0</v>
      </c>
      <c r="O3669">
        <f t="shared" si="57"/>
        <v>0</v>
      </c>
    </row>
    <row r="3670" spans="1:15" hidden="1">
      <c r="A3670" s="2669" t="s">
        <v>10500</v>
      </c>
      <c r="B3670" s="2669" t="s">
        <v>4415</v>
      </c>
      <c r="C3670" s="2669" t="s">
        <v>5059</v>
      </c>
      <c r="D3670" s="2669" t="s">
        <v>4415</v>
      </c>
      <c r="E3670" s="2669" t="s">
        <v>7446</v>
      </c>
      <c r="F3670" s="2669" t="s">
        <v>10503</v>
      </c>
      <c r="G3670" s="2669" t="s">
        <v>5303</v>
      </c>
      <c r="H3670" s="2669" t="s">
        <v>5063</v>
      </c>
      <c r="I3670" s="3025">
        <v>0</v>
      </c>
      <c r="J3670" s="3025">
        <v>0</v>
      </c>
      <c r="O3670">
        <f t="shared" si="57"/>
        <v>0</v>
      </c>
    </row>
    <row r="3671" spans="1:15" hidden="1">
      <c r="A3671" s="2669" t="s">
        <v>10500</v>
      </c>
      <c r="B3671" s="2669" t="s">
        <v>4415</v>
      </c>
      <c r="C3671" s="2669" t="s">
        <v>5059</v>
      </c>
      <c r="D3671" s="2669" t="s">
        <v>4415</v>
      </c>
      <c r="E3671" s="2669" t="s">
        <v>7446</v>
      </c>
      <c r="F3671" s="2669" t="s">
        <v>10503</v>
      </c>
      <c r="G3671" s="2669" t="s">
        <v>5311</v>
      </c>
      <c r="H3671" s="2669" t="s">
        <v>5064</v>
      </c>
      <c r="I3671" s="3025">
        <v>0</v>
      </c>
      <c r="J3671" s="3025">
        <v>378.4</v>
      </c>
      <c r="O3671">
        <f t="shared" si="57"/>
        <v>0</v>
      </c>
    </row>
    <row r="3672" spans="1:15" hidden="1">
      <c r="H3672" t="s">
        <v>7447</v>
      </c>
      <c r="O3672">
        <f t="shared" si="57"/>
        <v>0</v>
      </c>
    </row>
    <row r="3673" spans="1:15" hidden="1">
      <c r="O3673">
        <f t="shared" si="57"/>
        <v>0</v>
      </c>
    </row>
    <row r="3674" spans="1:15" hidden="1">
      <c r="H3674" s="2668" t="s">
        <v>10504</v>
      </c>
      <c r="O3674">
        <f t="shared" si="57"/>
        <v>0</v>
      </c>
    </row>
    <row r="3675" spans="1:15" hidden="1">
      <c r="A3675" s="2669" t="s">
        <v>10505</v>
      </c>
      <c r="B3675" s="2669" t="s">
        <v>5169</v>
      </c>
      <c r="C3675" s="2669" t="s">
        <v>5298</v>
      </c>
      <c r="D3675" s="2669" t="s">
        <v>5299</v>
      </c>
      <c r="E3675" s="3020" t="s">
        <v>8850</v>
      </c>
      <c r="F3675" s="3020" t="s">
        <v>10506</v>
      </c>
      <c r="G3675" s="3020" t="s">
        <v>8992</v>
      </c>
      <c r="H3675" s="3020" t="s">
        <v>8993</v>
      </c>
      <c r="I3675" s="3025">
        <v>415.39</v>
      </c>
      <c r="J3675" s="3025">
        <v>0</v>
      </c>
      <c r="O3675">
        <f t="shared" si="57"/>
        <v>0</v>
      </c>
    </row>
    <row r="3676" spans="1:15" hidden="1">
      <c r="A3676" s="2669" t="s">
        <v>10505</v>
      </c>
      <c r="B3676" s="2669" t="s">
        <v>5169</v>
      </c>
      <c r="C3676" s="2669" t="s">
        <v>5298</v>
      </c>
      <c r="D3676" s="2669" t="s">
        <v>5299</v>
      </c>
      <c r="E3676" s="2669" t="s">
        <v>8850</v>
      </c>
      <c r="F3676" s="2669" t="s">
        <v>10506</v>
      </c>
      <c r="G3676" s="2669" t="s">
        <v>8784</v>
      </c>
      <c r="H3676" s="2669" t="s">
        <v>9036</v>
      </c>
      <c r="I3676" s="3025">
        <v>0</v>
      </c>
      <c r="J3676" s="3025">
        <v>415.39</v>
      </c>
      <c r="O3676">
        <f t="shared" si="57"/>
        <v>0</v>
      </c>
    </row>
    <row r="3677" spans="1:15" hidden="1">
      <c r="H3677" t="s">
        <v>8851</v>
      </c>
      <c r="O3677">
        <f t="shared" si="57"/>
        <v>0</v>
      </c>
    </row>
    <row r="3678" spans="1:15" hidden="1">
      <c r="O3678">
        <f t="shared" si="57"/>
        <v>0</v>
      </c>
    </row>
    <row r="3679" spans="1:15" hidden="1">
      <c r="H3679" s="2668" t="s">
        <v>10507</v>
      </c>
      <c r="O3679">
        <f t="shared" si="57"/>
        <v>0</v>
      </c>
    </row>
    <row r="3680" spans="1:15" hidden="1">
      <c r="A3680" s="2669" t="s">
        <v>10505</v>
      </c>
      <c r="B3680" s="2669" t="s">
        <v>5169</v>
      </c>
      <c r="C3680" s="2669" t="s">
        <v>5298</v>
      </c>
      <c r="D3680" s="2669" t="s">
        <v>5299</v>
      </c>
      <c r="E3680" s="3020" t="s">
        <v>8852</v>
      </c>
      <c r="F3680" s="3020" t="s">
        <v>10508</v>
      </c>
      <c r="G3680" s="3020" t="s">
        <v>8992</v>
      </c>
      <c r="H3680" s="3020" t="s">
        <v>8993</v>
      </c>
      <c r="I3680" s="3025">
        <v>415.39</v>
      </c>
      <c r="J3680" s="3025">
        <v>0</v>
      </c>
      <c r="O3680">
        <f t="shared" si="57"/>
        <v>0</v>
      </c>
    </row>
    <row r="3681" spans="1:15" hidden="1">
      <c r="A3681" s="2669" t="s">
        <v>10505</v>
      </c>
      <c r="B3681" s="2669" t="s">
        <v>5169</v>
      </c>
      <c r="C3681" s="2669" t="s">
        <v>5298</v>
      </c>
      <c r="D3681" s="2669" t="s">
        <v>5299</v>
      </c>
      <c r="E3681" s="2669" t="s">
        <v>8852</v>
      </c>
      <c r="F3681" s="2669" t="s">
        <v>10508</v>
      </c>
      <c r="G3681" s="2669" t="s">
        <v>8784</v>
      </c>
      <c r="H3681" s="2669" t="s">
        <v>9036</v>
      </c>
      <c r="I3681" s="3025">
        <v>0</v>
      </c>
      <c r="J3681" s="3025">
        <v>415.39</v>
      </c>
      <c r="O3681">
        <f t="shared" si="57"/>
        <v>0</v>
      </c>
    </row>
    <row r="3682" spans="1:15" hidden="1">
      <c r="H3682" t="s">
        <v>8853</v>
      </c>
      <c r="O3682">
        <f t="shared" si="57"/>
        <v>0</v>
      </c>
    </row>
    <row r="3683" spans="1:15" hidden="1">
      <c r="O3683">
        <f t="shared" si="57"/>
        <v>0</v>
      </c>
    </row>
    <row r="3684" spans="1:15" hidden="1">
      <c r="H3684" s="2668" t="s">
        <v>10509</v>
      </c>
      <c r="O3684">
        <f t="shared" si="57"/>
        <v>0</v>
      </c>
    </row>
    <row r="3685" spans="1:15" hidden="1">
      <c r="A3685" s="2669" t="s">
        <v>10505</v>
      </c>
      <c r="B3685" s="2669" t="s">
        <v>5169</v>
      </c>
      <c r="C3685" s="2669" t="s">
        <v>5298</v>
      </c>
      <c r="D3685" s="2669" t="s">
        <v>5299</v>
      </c>
      <c r="E3685" s="3020" t="s">
        <v>8854</v>
      </c>
      <c r="F3685" s="3020" t="s">
        <v>10510</v>
      </c>
      <c r="G3685" s="3020" t="s">
        <v>8994</v>
      </c>
      <c r="H3685" s="3020" t="s">
        <v>8995</v>
      </c>
      <c r="I3685" s="3025">
        <v>161.54</v>
      </c>
      <c r="J3685" s="3025">
        <v>0</v>
      </c>
      <c r="O3685">
        <f t="shared" si="57"/>
        <v>0</v>
      </c>
    </row>
    <row r="3686" spans="1:15" hidden="1">
      <c r="A3686" s="2669" t="s">
        <v>10505</v>
      </c>
      <c r="B3686" s="2669" t="s">
        <v>5169</v>
      </c>
      <c r="C3686" s="2669" t="s">
        <v>5298</v>
      </c>
      <c r="D3686" s="2669" t="s">
        <v>5299</v>
      </c>
      <c r="E3686" s="2669" t="s">
        <v>8854</v>
      </c>
      <c r="F3686" s="2669" t="s">
        <v>10510</v>
      </c>
      <c r="G3686" s="2669" t="s">
        <v>8784</v>
      </c>
      <c r="H3686" s="2669" t="s">
        <v>9036</v>
      </c>
      <c r="I3686" s="3025">
        <v>0</v>
      </c>
      <c r="J3686" s="3025">
        <v>161.54</v>
      </c>
      <c r="O3686">
        <f t="shared" si="57"/>
        <v>0</v>
      </c>
    </row>
    <row r="3687" spans="1:15" hidden="1">
      <c r="H3687" t="s">
        <v>8855</v>
      </c>
      <c r="O3687">
        <f t="shared" si="57"/>
        <v>0</v>
      </c>
    </row>
    <row r="3688" spans="1:15" hidden="1">
      <c r="O3688">
        <f t="shared" si="57"/>
        <v>0</v>
      </c>
    </row>
    <row r="3689" spans="1:15" hidden="1">
      <c r="H3689" s="2668" t="s">
        <v>10511</v>
      </c>
      <c r="O3689">
        <f t="shared" si="57"/>
        <v>0</v>
      </c>
    </row>
    <row r="3690" spans="1:15" hidden="1">
      <c r="A3690" s="2669" t="s">
        <v>10505</v>
      </c>
      <c r="B3690" s="2669" t="s">
        <v>5169</v>
      </c>
      <c r="C3690" s="2669" t="s">
        <v>5298</v>
      </c>
      <c r="D3690" s="2669" t="s">
        <v>5299</v>
      </c>
      <c r="E3690" s="3020" t="s">
        <v>8856</v>
      </c>
      <c r="F3690" s="3020" t="s">
        <v>10512</v>
      </c>
      <c r="G3690" s="3020" t="s">
        <v>8994</v>
      </c>
      <c r="H3690" s="3020" t="s">
        <v>8995</v>
      </c>
      <c r="I3690" s="3025">
        <v>161.54</v>
      </c>
      <c r="J3690" s="3025">
        <v>0</v>
      </c>
      <c r="O3690">
        <f t="shared" si="57"/>
        <v>0</v>
      </c>
    </row>
    <row r="3691" spans="1:15" hidden="1">
      <c r="A3691" s="2669" t="s">
        <v>10505</v>
      </c>
      <c r="B3691" s="2669" t="s">
        <v>5169</v>
      </c>
      <c r="C3691" s="2669" t="s">
        <v>5298</v>
      </c>
      <c r="D3691" s="2669" t="s">
        <v>5299</v>
      </c>
      <c r="E3691" s="2669" t="s">
        <v>8856</v>
      </c>
      <c r="F3691" s="2669" t="s">
        <v>10512</v>
      </c>
      <c r="G3691" s="2669" t="s">
        <v>8784</v>
      </c>
      <c r="H3691" s="2669" t="s">
        <v>9036</v>
      </c>
      <c r="I3691" s="3025">
        <v>0</v>
      </c>
      <c r="J3691" s="3025">
        <v>161.54</v>
      </c>
      <c r="O3691">
        <f t="shared" si="57"/>
        <v>0</v>
      </c>
    </row>
    <row r="3692" spans="1:15" hidden="1">
      <c r="H3692" t="s">
        <v>8857</v>
      </c>
      <c r="O3692">
        <f t="shared" si="57"/>
        <v>0</v>
      </c>
    </row>
    <row r="3693" spans="1:15" hidden="1">
      <c r="O3693">
        <f t="shared" si="57"/>
        <v>0</v>
      </c>
    </row>
    <row r="3694" spans="1:15" hidden="1">
      <c r="H3694" s="2668" t="s">
        <v>10513</v>
      </c>
      <c r="O3694">
        <f t="shared" si="57"/>
        <v>0</v>
      </c>
    </row>
    <row r="3695" spans="1:15" hidden="1">
      <c r="A3695" s="2669" t="s">
        <v>10505</v>
      </c>
      <c r="B3695" s="2669" t="s">
        <v>5169</v>
      </c>
      <c r="C3695" s="2669" t="s">
        <v>5298</v>
      </c>
      <c r="D3695" s="2669" t="s">
        <v>5299</v>
      </c>
      <c r="E3695" s="2669" t="s">
        <v>8448</v>
      </c>
      <c r="F3695" s="2669" t="s">
        <v>10514</v>
      </c>
      <c r="G3695" s="2669" t="s">
        <v>8404</v>
      </c>
      <c r="H3695" s="2669" t="s">
        <v>8405</v>
      </c>
      <c r="I3695" s="3025">
        <v>388.62</v>
      </c>
      <c r="J3695" s="3025">
        <v>0</v>
      </c>
      <c r="O3695">
        <f t="shared" si="57"/>
        <v>1</v>
      </c>
    </row>
    <row r="3696" spans="1:15" hidden="1">
      <c r="A3696" s="2669" t="s">
        <v>10505</v>
      </c>
      <c r="B3696" s="2669" t="s">
        <v>5169</v>
      </c>
      <c r="C3696" s="2669" t="s">
        <v>5298</v>
      </c>
      <c r="D3696" s="2669" t="s">
        <v>5299</v>
      </c>
      <c r="E3696" s="2669" t="s">
        <v>8448</v>
      </c>
      <c r="F3696" s="2669" t="s">
        <v>10514</v>
      </c>
      <c r="G3696" s="2669" t="s">
        <v>8980</v>
      </c>
      <c r="H3696" s="2669" t="s">
        <v>9055</v>
      </c>
      <c r="I3696" s="3025">
        <v>0</v>
      </c>
      <c r="J3696" s="3025">
        <v>388.62</v>
      </c>
      <c r="N3696" s="1460">
        <v>1</v>
      </c>
      <c r="O3696">
        <f t="shared" si="57"/>
        <v>1</v>
      </c>
    </row>
    <row r="3697" spans="1:15" hidden="1">
      <c r="H3697" t="s">
        <v>8449</v>
      </c>
      <c r="O3697">
        <f t="shared" si="57"/>
        <v>0</v>
      </c>
    </row>
    <row r="3698" spans="1:15" hidden="1">
      <c r="O3698">
        <f t="shared" si="57"/>
        <v>0</v>
      </c>
    </row>
    <row r="3699" spans="1:15" hidden="1">
      <c r="H3699" s="2668" t="s">
        <v>10515</v>
      </c>
      <c r="O3699">
        <f t="shared" si="57"/>
        <v>0</v>
      </c>
    </row>
    <row r="3700" spans="1:15" hidden="1">
      <c r="A3700" s="2669" t="s">
        <v>10505</v>
      </c>
      <c r="B3700" s="2669" t="s">
        <v>5169</v>
      </c>
      <c r="C3700" s="2669" t="s">
        <v>5298</v>
      </c>
      <c r="D3700" s="2669" t="s">
        <v>5299</v>
      </c>
      <c r="E3700" s="2669" t="s">
        <v>8450</v>
      </c>
      <c r="F3700" s="2669" t="s">
        <v>10516</v>
      </c>
      <c r="G3700" s="2669" t="s">
        <v>8404</v>
      </c>
      <c r="H3700" s="2669" t="s">
        <v>8405</v>
      </c>
      <c r="I3700" s="3025">
        <v>388.62</v>
      </c>
      <c r="J3700" s="3025">
        <v>0</v>
      </c>
      <c r="O3700">
        <f t="shared" si="57"/>
        <v>1</v>
      </c>
    </row>
    <row r="3701" spans="1:15" hidden="1">
      <c r="A3701" s="2669" t="s">
        <v>10505</v>
      </c>
      <c r="B3701" s="2669" t="s">
        <v>5169</v>
      </c>
      <c r="C3701" s="2669" t="s">
        <v>5298</v>
      </c>
      <c r="D3701" s="2669" t="s">
        <v>5299</v>
      </c>
      <c r="E3701" s="2669" t="s">
        <v>8450</v>
      </c>
      <c r="F3701" s="2669" t="s">
        <v>10516</v>
      </c>
      <c r="G3701" s="2669" t="s">
        <v>8980</v>
      </c>
      <c r="H3701" s="2669" t="s">
        <v>9055</v>
      </c>
      <c r="I3701" s="3025">
        <v>0</v>
      </c>
      <c r="J3701" s="3025">
        <v>388.62</v>
      </c>
      <c r="N3701" s="1460">
        <v>1</v>
      </c>
      <c r="O3701">
        <f t="shared" si="57"/>
        <v>1</v>
      </c>
    </row>
    <row r="3702" spans="1:15" hidden="1">
      <c r="H3702" t="s">
        <v>8451</v>
      </c>
      <c r="O3702">
        <f t="shared" si="57"/>
        <v>0</v>
      </c>
    </row>
    <row r="3703" spans="1:15" hidden="1">
      <c r="O3703">
        <f t="shared" si="57"/>
        <v>0</v>
      </c>
    </row>
    <row r="3704" spans="1:15" hidden="1">
      <c r="H3704" s="2668" t="s">
        <v>10517</v>
      </c>
      <c r="O3704">
        <f t="shared" si="57"/>
        <v>0</v>
      </c>
    </row>
    <row r="3705" spans="1:15" hidden="1">
      <c r="A3705" s="2669" t="s">
        <v>10505</v>
      </c>
      <c r="B3705" s="2669" t="s">
        <v>5169</v>
      </c>
      <c r="C3705" s="2669" t="s">
        <v>5298</v>
      </c>
      <c r="D3705" s="2669" t="s">
        <v>5299</v>
      </c>
      <c r="E3705" s="2669" t="s">
        <v>8342</v>
      </c>
      <c r="F3705" s="2669" t="s">
        <v>10518</v>
      </c>
      <c r="G3705" s="2669" t="s">
        <v>8338</v>
      </c>
      <c r="H3705" s="2669" t="s">
        <v>8339</v>
      </c>
      <c r="I3705" s="3025">
        <v>207.13</v>
      </c>
      <c r="J3705" s="3025">
        <v>0</v>
      </c>
      <c r="O3705">
        <f t="shared" si="57"/>
        <v>1</v>
      </c>
    </row>
    <row r="3706" spans="1:15" hidden="1">
      <c r="A3706" s="2669" t="s">
        <v>10505</v>
      </c>
      <c r="B3706" s="2669" t="s">
        <v>5169</v>
      </c>
      <c r="C3706" s="2669" t="s">
        <v>5298</v>
      </c>
      <c r="D3706" s="2669" t="s">
        <v>5299</v>
      </c>
      <c r="E3706" s="2669" t="s">
        <v>8342</v>
      </c>
      <c r="F3706" s="2669" t="s">
        <v>10518</v>
      </c>
      <c r="G3706" s="2669" t="s">
        <v>8980</v>
      </c>
      <c r="H3706" s="2669" t="s">
        <v>9055</v>
      </c>
      <c r="I3706" s="3025">
        <v>0</v>
      </c>
      <c r="J3706" s="3025">
        <v>207.13</v>
      </c>
      <c r="N3706" s="1460">
        <v>1</v>
      </c>
      <c r="O3706">
        <f t="shared" si="57"/>
        <v>1</v>
      </c>
    </row>
    <row r="3707" spans="1:15" hidden="1">
      <c r="H3707" t="s">
        <v>8343</v>
      </c>
      <c r="O3707">
        <f t="shared" si="57"/>
        <v>0</v>
      </c>
    </row>
    <row r="3708" spans="1:15" hidden="1">
      <c r="O3708">
        <f t="shared" si="57"/>
        <v>0</v>
      </c>
    </row>
    <row r="3709" spans="1:15" hidden="1">
      <c r="H3709" s="2668" t="s">
        <v>10519</v>
      </c>
      <c r="O3709">
        <f t="shared" si="57"/>
        <v>0</v>
      </c>
    </row>
    <row r="3710" spans="1:15" hidden="1">
      <c r="A3710" s="2669" t="s">
        <v>10505</v>
      </c>
      <c r="B3710" s="2669" t="s">
        <v>5169</v>
      </c>
      <c r="C3710" s="2669" t="s">
        <v>5298</v>
      </c>
      <c r="D3710" s="2669" t="s">
        <v>5299</v>
      </c>
      <c r="E3710" s="2669" t="s">
        <v>8024</v>
      </c>
      <c r="F3710" s="2669" t="s">
        <v>10520</v>
      </c>
      <c r="G3710" s="2669" t="s">
        <v>8010</v>
      </c>
      <c r="H3710" s="2669" t="s">
        <v>8011</v>
      </c>
      <c r="I3710" s="3025">
        <v>462.5</v>
      </c>
      <c r="J3710" s="3025">
        <v>0</v>
      </c>
      <c r="O3710">
        <f t="shared" si="57"/>
        <v>1</v>
      </c>
    </row>
    <row r="3711" spans="1:15" hidden="1">
      <c r="A3711" s="2669" t="s">
        <v>10505</v>
      </c>
      <c r="B3711" s="2669" t="s">
        <v>5169</v>
      </c>
      <c r="C3711" s="2669" t="s">
        <v>5298</v>
      </c>
      <c r="D3711" s="2669" t="s">
        <v>5299</v>
      </c>
      <c r="E3711" s="2669" t="s">
        <v>8024</v>
      </c>
      <c r="F3711" s="2669" t="s">
        <v>10520</v>
      </c>
      <c r="G3711" s="2669" t="s">
        <v>8980</v>
      </c>
      <c r="H3711" s="2669" t="s">
        <v>9055</v>
      </c>
      <c r="I3711" s="3025">
        <v>0</v>
      </c>
      <c r="J3711" s="3025">
        <v>462.5</v>
      </c>
      <c r="N3711" s="1460">
        <v>1</v>
      </c>
      <c r="O3711">
        <f t="shared" si="57"/>
        <v>1</v>
      </c>
    </row>
    <row r="3712" spans="1:15" hidden="1">
      <c r="H3712" t="s">
        <v>8025</v>
      </c>
      <c r="O3712">
        <f t="shared" si="57"/>
        <v>0</v>
      </c>
    </row>
    <row r="3713" spans="1:15" hidden="1">
      <c r="O3713">
        <f t="shared" ref="O3713:O3776" si="58">SUMIF(E:E,E3713,N:N)</f>
        <v>0</v>
      </c>
    </row>
    <row r="3714" spans="1:15" hidden="1">
      <c r="H3714" s="2668" t="s">
        <v>10521</v>
      </c>
      <c r="O3714">
        <f t="shared" si="58"/>
        <v>0</v>
      </c>
    </row>
    <row r="3715" spans="1:15" hidden="1">
      <c r="A3715" s="2669" t="s">
        <v>10505</v>
      </c>
      <c r="B3715" s="2669" t="s">
        <v>5169</v>
      </c>
      <c r="C3715" s="2669" t="s">
        <v>5298</v>
      </c>
      <c r="D3715" s="2669" t="s">
        <v>5299</v>
      </c>
      <c r="E3715" s="2669" t="s">
        <v>8058</v>
      </c>
      <c r="F3715" s="2669" t="s">
        <v>10522</v>
      </c>
      <c r="G3715" s="2669" t="s">
        <v>8056</v>
      </c>
      <c r="H3715" s="2669" t="s">
        <v>8057</v>
      </c>
      <c r="I3715" s="3025">
        <v>1295</v>
      </c>
      <c r="J3715" s="3025">
        <v>0</v>
      </c>
      <c r="O3715">
        <f t="shared" si="58"/>
        <v>1</v>
      </c>
    </row>
    <row r="3716" spans="1:15" hidden="1">
      <c r="A3716" s="2669" t="s">
        <v>10505</v>
      </c>
      <c r="B3716" s="2669" t="s">
        <v>5169</v>
      </c>
      <c r="C3716" s="2669" t="s">
        <v>5298</v>
      </c>
      <c r="D3716" s="2669" t="s">
        <v>5299</v>
      </c>
      <c r="E3716" s="2669" t="s">
        <v>8058</v>
      </c>
      <c r="F3716" s="2669" t="s">
        <v>10522</v>
      </c>
      <c r="G3716" s="2669" t="s">
        <v>8980</v>
      </c>
      <c r="H3716" s="2669" t="s">
        <v>9055</v>
      </c>
      <c r="I3716" s="3025">
        <v>0</v>
      </c>
      <c r="J3716" s="3025">
        <v>1295</v>
      </c>
      <c r="N3716" s="1460">
        <v>1</v>
      </c>
      <c r="O3716">
        <f t="shared" si="58"/>
        <v>1</v>
      </c>
    </row>
    <row r="3717" spans="1:15" hidden="1">
      <c r="H3717" t="s">
        <v>8059</v>
      </c>
      <c r="O3717">
        <f t="shared" si="58"/>
        <v>0</v>
      </c>
    </row>
    <row r="3718" spans="1:15" hidden="1">
      <c r="O3718">
        <f t="shared" si="58"/>
        <v>0</v>
      </c>
    </row>
    <row r="3719" spans="1:15" hidden="1">
      <c r="H3719" s="2668" t="s">
        <v>10523</v>
      </c>
      <c r="O3719">
        <f t="shared" si="58"/>
        <v>0</v>
      </c>
    </row>
    <row r="3720" spans="1:15" hidden="1">
      <c r="A3720" s="2669" t="s">
        <v>10505</v>
      </c>
      <c r="B3720" s="2669" t="s">
        <v>5169</v>
      </c>
      <c r="C3720" s="2669" t="s">
        <v>5298</v>
      </c>
      <c r="D3720" s="2669" t="s">
        <v>5299</v>
      </c>
      <c r="E3720" s="2669" t="s">
        <v>8535</v>
      </c>
      <c r="F3720" s="2669" t="s">
        <v>10524</v>
      </c>
      <c r="G3720" s="2669" t="s">
        <v>8512</v>
      </c>
      <c r="H3720" s="2669" t="s">
        <v>8513</v>
      </c>
      <c r="I3720" s="3025">
        <v>280</v>
      </c>
      <c r="J3720" s="3025">
        <v>0</v>
      </c>
      <c r="O3720">
        <f t="shared" si="58"/>
        <v>1</v>
      </c>
    </row>
    <row r="3721" spans="1:15" hidden="1">
      <c r="A3721" s="2669" t="s">
        <v>10505</v>
      </c>
      <c r="B3721" s="2669" t="s">
        <v>5169</v>
      </c>
      <c r="C3721" s="2669" t="s">
        <v>5298</v>
      </c>
      <c r="D3721" s="2669" t="s">
        <v>5299</v>
      </c>
      <c r="E3721" s="2669" t="s">
        <v>8535</v>
      </c>
      <c r="F3721" s="2669" t="s">
        <v>10524</v>
      </c>
      <c r="G3721" s="2669" t="s">
        <v>8980</v>
      </c>
      <c r="H3721" s="2669" t="s">
        <v>9055</v>
      </c>
      <c r="I3721" s="3025">
        <v>0</v>
      </c>
      <c r="J3721" s="3025">
        <v>280</v>
      </c>
      <c r="N3721" s="1460">
        <v>1</v>
      </c>
      <c r="O3721">
        <f t="shared" si="58"/>
        <v>1</v>
      </c>
    </row>
    <row r="3722" spans="1:15" hidden="1">
      <c r="H3722" t="s">
        <v>8536</v>
      </c>
      <c r="O3722">
        <f t="shared" si="58"/>
        <v>0</v>
      </c>
    </row>
    <row r="3723" spans="1:15" hidden="1">
      <c r="O3723">
        <f t="shared" si="58"/>
        <v>0</v>
      </c>
    </row>
    <row r="3724" spans="1:15" hidden="1">
      <c r="H3724" s="2668" t="s">
        <v>10525</v>
      </c>
      <c r="O3724">
        <f t="shared" si="58"/>
        <v>0</v>
      </c>
    </row>
    <row r="3725" spans="1:15" hidden="1">
      <c r="A3725" s="2669" t="s">
        <v>10505</v>
      </c>
      <c r="B3725" s="2669" t="s">
        <v>5169</v>
      </c>
      <c r="C3725" s="2669" t="s">
        <v>5298</v>
      </c>
      <c r="D3725" s="2669" t="s">
        <v>5299</v>
      </c>
      <c r="E3725" s="2669" t="s">
        <v>8340</v>
      </c>
      <c r="F3725" s="2669" t="s">
        <v>10526</v>
      </c>
      <c r="G3725" s="2669" t="s">
        <v>8338</v>
      </c>
      <c r="H3725" s="2669" t="s">
        <v>8339</v>
      </c>
      <c r="I3725" s="3025">
        <v>263.62</v>
      </c>
      <c r="J3725" s="3025">
        <v>0</v>
      </c>
      <c r="O3725">
        <f t="shared" si="58"/>
        <v>1</v>
      </c>
    </row>
    <row r="3726" spans="1:15" hidden="1">
      <c r="A3726" s="2669" t="s">
        <v>10505</v>
      </c>
      <c r="B3726" s="2669" t="s">
        <v>5169</v>
      </c>
      <c r="C3726" s="2669" t="s">
        <v>5298</v>
      </c>
      <c r="D3726" s="2669" t="s">
        <v>5299</v>
      </c>
      <c r="E3726" s="2669" t="s">
        <v>8340</v>
      </c>
      <c r="F3726" s="2669" t="s">
        <v>10526</v>
      </c>
      <c r="G3726" s="2669" t="s">
        <v>8980</v>
      </c>
      <c r="H3726" s="2669" t="s">
        <v>9055</v>
      </c>
      <c r="I3726" s="3025">
        <v>0</v>
      </c>
      <c r="J3726" s="3025">
        <v>263.62</v>
      </c>
      <c r="N3726" s="1460">
        <v>1</v>
      </c>
      <c r="O3726">
        <f t="shared" si="58"/>
        <v>1</v>
      </c>
    </row>
    <row r="3727" spans="1:15" hidden="1">
      <c r="H3727" t="s">
        <v>8341</v>
      </c>
      <c r="O3727">
        <f t="shared" si="58"/>
        <v>0</v>
      </c>
    </row>
    <row r="3728" spans="1:15" hidden="1">
      <c r="O3728">
        <f t="shared" si="58"/>
        <v>0</v>
      </c>
    </row>
    <row r="3729" spans="1:15" hidden="1">
      <c r="H3729" s="2668" t="s">
        <v>10527</v>
      </c>
      <c r="O3729">
        <f t="shared" si="58"/>
        <v>0</v>
      </c>
    </row>
    <row r="3730" spans="1:15" hidden="1">
      <c r="A3730" s="2669" t="s">
        <v>10505</v>
      </c>
      <c r="B3730" s="2669" t="s">
        <v>5169</v>
      </c>
      <c r="C3730" s="2669" t="s">
        <v>5298</v>
      </c>
      <c r="D3730" s="2669" t="s">
        <v>5299</v>
      </c>
      <c r="E3730" s="2669" t="s">
        <v>8026</v>
      </c>
      <c r="F3730" s="2669" t="s">
        <v>10528</v>
      </c>
      <c r="G3730" s="2669" t="s">
        <v>8010</v>
      </c>
      <c r="H3730" s="2669" t="s">
        <v>8011</v>
      </c>
      <c r="I3730" s="3025">
        <v>851</v>
      </c>
      <c r="J3730" s="3025">
        <v>0</v>
      </c>
      <c r="O3730">
        <f t="shared" si="58"/>
        <v>1</v>
      </c>
    </row>
    <row r="3731" spans="1:15" hidden="1">
      <c r="A3731" s="2669" t="s">
        <v>10505</v>
      </c>
      <c r="B3731" s="2669" t="s">
        <v>5169</v>
      </c>
      <c r="C3731" s="2669" t="s">
        <v>5298</v>
      </c>
      <c r="D3731" s="2669" t="s">
        <v>5299</v>
      </c>
      <c r="E3731" s="2669" t="s">
        <v>8026</v>
      </c>
      <c r="F3731" s="2669" t="s">
        <v>10528</v>
      </c>
      <c r="G3731" s="2669" t="s">
        <v>8980</v>
      </c>
      <c r="H3731" s="2669" t="s">
        <v>9055</v>
      </c>
      <c r="I3731" s="3025">
        <v>0</v>
      </c>
      <c r="J3731" s="3025">
        <v>851</v>
      </c>
      <c r="N3731" s="1460">
        <v>1</v>
      </c>
      <c r="O3731">
        <f t="shared" si="58"/>
        <v>1</v>
      </c>
    </row>
    <row r="3732" spans="1:15" hidden="1">
      <c r="H3732" t="s">
        <v>8027</v>
      </c>
      <c r="O3732">
        <f t="shared" si="58"/>
        <v>0</v>
      </c>
    </row>
    <row r="3733" spans="1:15" hidden="1">
      <c r="O3733">
        <f t="shared" si="58"/>
        <v>0</v>
      </c>
    </row>
    <row r="3734" spans="1:15" hidden="1">
      <c r="H3734" s="2668" t="s">
        <v>10529</v>
      </c>
      <c r="O3734">
        <f t="shared" si="58"/>
        <v>0</v>
      </c>
    </row>
    <row r="3735" spans="1:15" hidden="1">
      <c r="A3735" s="2669" t="s">
        <v>10505</v>
      </c>
      <c r="B3735" s="2669" t="s">
        <v>5169</v>
      </c>
      <c r="C3735" s="2669" t="s">
        <v>5298</v>
      </c>
      <c r="D3735" s="2669" t="s">
        <v>5299</v>
      </c>
      <c r="E3735" s="2669" t="s">
        <v>8060</v>
      </c>
      <c r="F3735" s="2669" t="s">
        <v>10530</v>
      </c>
      <c r="G3735" s="2669" t="s">
        <v>8056</v>
      </c>
      <c r="H3735" s="2669" t="s">
        <v>8057</v>
      </c>
      <c r="I3735" s="3025">
        <v>185</v>
      </c>
      <c r="J3735" s="3025">
        <v>0</v>
      </c>
      <c r="O3735">
        <f t="shared" si="58"/>
        <v>1</v>
      </c>
    </row>
    <row r="3736" spans="1:15" hidden="1">
      <c r="A3736" s="2669" t="s">
        <v>10505</v>
      </c>
      <c r="B3736" s="2669" t="s">
        <v>5169</v>
      </c>
      <c r="C3736" s="2669" t="s">
        <v>5298</v>
      </c>
      <c r="D3736" s="2669" t="s">
        <v>5299</v>
      </c>
      <c r="E3736" s="2669" t="s">
        <v>8060</v>
      </c>
      <c r="F3736" s="2669" t="s">
        <v>10530</v>
      </c>
      <c r="G3736" s="2669" t="s">
        <v>8980</v>
      </c>
      <c r="H3736" s="2669" t="s">
        <v>9055</v>
      </c>
      <c r="I3736" s="3025">
        <v>0</v>
      </c>
      <c r="J3736" s="3025">
        <v>185</v>
      </c>
      <c r="N3736" s="1460">
        <v>1</v>
      </c>
      <c r="O3736">
        <f t="shared" si="58"/>
        <v>1</v>
      </c>
    </row>
    <row r="3737" spans="1:15" hidden="1">
      <c r="H3737" t="s">
        <v>8061</v>
      </c>
      <c r="O3737">
        <f t="shared" si="58"/>
        <v>0</v>
      </c>
    </row>
    <row r="3738" spans="1:15" hidden="1">
      <c r="O3738">
        <f t="shared" si="58"/>
        <v>0</v>
      </c>
    </row>
    <row r="3739" spans="1:15" hidden="1">
      <c r="H3739" s="2668" t="s">
        <v>10531</v>
      </c>
      <c r="O3739">
        <f t="shared" si="58"/>
        <v>0</v>
      </c>
    </row>
    <row r="3740" spans="1:15" hidden="1">
      <c r="A3740" s="2669" t="s">
        <v>10505</v>
      </c>
      <c r="B3740" s="2669" t="s">
        <v>5169</v>
      </c>
      <c r="C3740" s="2669" t="s">
        <v>5298</v>
      </c>
      <c r="D3740" s="2669" t="s">
        <v>5299</v>
      </c>
      <c r="E3740" s="2669" t="s">
        <v>8108</v>
      </c>
      <c r="F3740" s="2669" t="s">
        <v>10532</v>
      </c>
      <c r="G3740" s="2669" t="s">
        <v>8072</v>
      </c>
      <c r="H3740" s="2669" t="s">
        <v>8073</v>
      </c>
      <c r="I3740" s="3025">
        <v>672</v>
      </c>
      <c r="J3740" s="3025">
        <v>0</v>
      </c>
      <c r="O3740">
        <f t="shared" si="58"/>
        <v>1</v>
      </c>
    </row>
    <row r="3741" spans="1:15" hidden="1">
      <c r="A3741" s="2669" t="s">
        <v>10505</v>
      </c>
      <c r="B3741" s="2669" t="s">
        <v>5169</v>
      </c>
      <c r="C3741" s="2669" t="s">
        <v>5298</v>
      </c>
      <c r="D3741" s="2669" t="s">
        <v>5299</v>
      </c>
      <c r="E3741" s="2669" t="s">
        <v>8108</v>
      </c>
      <c r="F3741" s="2669" t="s">
        <v>10532</v>
      </c>
      <c r="G3741" s="2669" t="s">
        <v>8980</v>
      </c>
      <c r="H3741" s="2669" t="s">
        <v>9055</v>
      </c>
      <c r="I3741" s="3025">
        <v>0</v>
      </c>
      <c r="J3741" s="3025">
        <v>672</v>
      </c>
      <c r="N3741" s="1460">
        <v>1</v>
      </c>
      <c r="O3741">
        <f t="shared" si="58"/>
        <v>1</v>
      </c>
    </row>
    <row r="3742" spans="1:15" hidden="1">
      <c r="H3742" t="s">
        <v>8109</v>
      </c>
      <c r="O3742">
        <f t="shared" si="58"/>
        <v>0</v>
      </c>
    </row>
    <row r="3743" spans="1:15" hidden="1">
      <c r="O3743">
        <f t="shared" si="58"/>
        <v>0</v>
      </c>
    </row>
    <row r="3744" spans="1:15" hidden="1">
      <c r="H3744" s="2668" t="s">
        <v>10533</v>
      </c>
      <c r="O3744">
        <f t="shared" si="58"/>
        <v>0</v>
      </c>
    </row>
    <row r="3745" spans="1:15" hidden="1">
      <c r="A3745" s="2669" t="s">
        <v>10505</v>
      </c>
      <c r="B3745" s="2669" t="s">
        <v>5169</v>
      </c>
      <c r="C3745" s="2669" t="s">
        <v>5298</v>
      </c>
      <c r="D3745" s="2669" t="s">
        <v>5299</v>
      </c>
      <c r="E3745" s="2669" t="s">
        <v>8533</v>
      </c>
      <c r="F3745" s="2669" t="s">
        <v>10534</v>
      </c>
      <c r="G3745" s="2669" t="s">
        <v>8512</v>
      </c>
      <c r="H3745" s="2669" t="s">
        <v>8513</v>
      </c>
      <c r="I3745" s="3025">
        <v>15</v>
      </c>
      <c r="J3745" s="3025">
        <v>0</v>
      </c>
      <c r="O3745">
        <f t="shared" si="58"/>
        <v>1</v>
      </c>
    </row>
    <row r="3746" spans="1:15" hidden="1">
      <c r="A3746" s="2669" t="s">
        <v>10505</v>
      </c>
      <c r="B3746" s="2669" t="s">
        <v>5169</v>
      </c>
      <c r="C3746" s="2669" t="s">
        <v>5298</v>
      </c>
      <c r="D3746" s="2669" t="s">
        <v>5299</v>
      </c>
      <c r="E3746" s="2669" t="s">
        <v>8533</v>
      </c>
      <c r="F3746" s="2669" t="s">
        <v>10534</v>
      </c>
      <c r="G3746" s="2669" t="s">
        <v>8980</v>
      </c>
      <c r="H3746" s="2669" t="s">
        <v>9055</v>
      </c>
      <c r="I3746" s="3025">
        <v>0</v>
      </c>
      <c r="J3746" s="3025">
        <v>15</v>
      </c>
      <c r="N3746" s="1460">
        <v>1</v>
      </c>
      <c r="O3746">
        <f t="shared" si="58"/>
        <v>1</v>
      </c>
    </row>
    <row r="3747" spans="1:15" hidden="1">
      <c r="H3747" t="s">
        <v>8534</v>
      </c>
      <c r="O3747">
        <f t="shared" si="58"/>
        <v>0</v>
      </c>
    </row>
    <row r="3748" spans="1:15" hidden="1">
      <c r="O3748">
        <f t="shared" si="58"/>
        <v>0</v>
      </c>
    </row>
    <row r="3749" spans="1:15" hidden="1">
      <c r="H3749" s="2668" t="s">
        <v>10535</v>
      </c>
      <c r="O3749">
        <f t="shared" si="58"/>
        <v>0</v>
      </c>
    </row>
    <row r="3750" spans="1:15" hidden="1">
      <c r="A3750" s="2669" t="s">
        <v>10505</v>
      </c>
      <c r="B3750" s="2669" t="s">
        <v>5169</v>
      </c>
      <c r="C3750" s="2669" t="s">
        <v>5298</v>
      </c>
      <c r="D3750" s="2669" t="s">
        <v>5299</v>
      </c>
      <c r="E3750" s="2669" t="s">
        <v>7822</v>
      </c>
      <c r="F3750" s="2669" t="s">
        <v>10536</v>
      </c>
      <c r="G3750" s="2669" t="s">
        <v>5323</v>
      </c>
      <c r="H3750" s="2669" t="s">
        <v>4988</v>
      </c>
      <c r="I3750" s="3025">
        <v>150</v>
      </c>
      <c r="J3750" s="3025">
        <v>0</v>
      </c>
      <c r="O3750">
        <f t="shared" si="58"/>
        <v>1</v>
      </c>
    </row>
    <row r="3751" spans="1:15" hidden="1">
      <c r="A3751" s="2669" t="s">
        <v>10505</v>
      </c>
      <c r="B3751" s="2669" t="s">
        <v>5169</v>
      </c>
      <c r="C3751" s="2669" t="s">
        <v>5298</v>
      </c>
      <c r="D3751" s="2669" t="s">
        <v>5299</v>
      </c>
      <c r="E3751" s="2669" t="s">
        <v>7822</v>
      </c>
      <c r="F3751" s="2669" t="s">
        <v>10536</v>
      </c>
      <c r="G3751" s="2669" t="s">
        <v>8980</v>
      </c>
      <c r="H3751" s="2669" t="s">
        <v>9055</v>
      </c>
      <c r="I3751" s="3025">
        <v>0</v>
      </c>
      <c r="J3751" s="3025">
        <v>150</v>
      </c>
      <c r="N3751" s="1460">
        <v>1</v>
      </c>
      <c r="O3751">
        <f t="shared" si="58"/>
        <v>1</v>
      </c>
    </row>
    <row r="3752" spans="1:15" hidden="1">
      <c r="H3752" t="s">
        <v>7823</v>
      </c>
      <c r="O3752">
        <f t="shared" si="58"/>
        <v>0</v>
      </c>
    </row>
    <row r="3753" spans="1:15" hidden="1">
      <c r="O3753">
        <f t="shared" si="58"/>
        <v>0</v>
      </c>
    </row>
    <row r="3754" spans="1:15" hidden="1">
      <c r="H3754" s="2668" t="s">
        <v>10537</v>
      </c>
      <c r="O3754">
        <f t="shared" si="58"/>
        <v>0</v>
      </c>
    </row>
    <row r="3755" spans="1:15" hidden="1">
      <c r="A3755" s="2669" t="s">
        <v>10505</v>
      </c>
      <c r="B3755" s="2669" t="s">
        <v>5169</v>
      </c>
      <c r="C3755" s="2669" t="s">
        <v>5298</v>
      </c>
      <c r="D3755" s="2669" t="s">
        <v>5299</v>
      </c>
      <c r="E3755" s="2669" t="s">
        <v>7820</v>
      </c>
      <c r="F3755" s="2669" t="s">
        <v>10538</v>
      </c>
      <c r="G3755" s="2669" t="s">
        <v>5323</v>
      </c>
      <c r="H3755" s="2669" t="s">
        <v>4988</v>
      </c>
      <c r="I3755" s="3025">
        <v>300</v>
      </c>
      <c r="J3755" s="3025">
        <v>0</v>
      </c>
      <c r="O3755">
        <f t="shared" si="58"/>
        <v>1</v>
      </c>
    </row>
    <row r="3756" spans="1:15" hidden="1">
      <c r="A3756" s="2669" t="s">
        <v>10505</v>
      </c>
      <c r="B3756" s="2669" t="s">
        <v>5169</v>
      </c>
      <c r="C3756" s="2669" t="s">
        <v>5298</v>
      </c>
      <c r="D3756" s="2669" t="s">
        <v>5299</v>
      </c>
      <c r="E3756" s="2669" t="s">
        <v>7820</v>
      </c>
      <c r="F3756" s="2669" t="s">
        <v>10538</v>
      </c>
      <c r="G3756" s="2669" t="s">
        <v>8980</v>
      </c>
      <c r="H3756" s="2669" t="s">
        <v>9055</v>
      </c>
      <c r="I3756" s="3025">
        <v>0</v>
      </c>
      <c r="J3756" s="3025">
        <v>300</v>
      </c>
      <c r="N3756" s="1460">
        <v>1</v>
      </c>
      <c r="O3756">
        <f t="shared" si="58"/>
        <v>1</v>
      </c>
    </row>
    <row r="3757" spans="1:15" hidden="1">
      <c r="H3757" t="s">
        <v>7821</v>
      </c>
      <c r="O3757">
        <f t="shared" si="58"/>
        <v>0</v>
      </c>
    </row>
    <row r="3758" spans="1:15" hidden="1">
      <c r="O3758">
        <f t="shared" si="58"/>
        <v>0</v>
      </c>
    </row>
    <row r="3759" spans="1:15" hidden="1">
      <c r="H3759" s="2668" t="s">
        <v>10539</v>
      </c>
      <c r="O3759">
        <f t="shared" si="58"/>
        <v>0</v>
      </c>
    </row>
    <row r="3760" spans="1:15" hidden="1">
      <c r="A3760" s="2669" t="s">
        <v>10505</v>
      </c>
      <c r="B3760" s="2669" t="s">
        <v>5169</v>
      </c>
      <c r="C3760" s="2669" t="s">
        <v>5298</v>
      </c>
      <c r="D3760" s="2669" t="s">
        <v>5299</v>
      </c>
      <c r="E3760" s="2669" t="s">
        <v>7950</v>
      </c>
      <c r="F3760" s="2669" t="s">
        <v>10540</v>
      </c>
      <c r="G3760" s="2669" t="s">
        <v>5347</v>
      </c>
      <c r="H3760" s="2669" t="s">
        <v>4999</v>
      </c>
      <c r="I3760" s="3025">
        <v>250.95</v>
      </c>
      <c r="J3760" s="3025">
        <v>0</v>
      </c>
      <c r="O3760">
        <f t="shared" si="58"/>
        <v>1</v>
      </c>
    </row>
    <row r="3761" spans="1:15" hidden="1">
      <c r="A3761" s="2669" t="s">
        <v>10505</v>
      </c>
      <c r="B3761" s="2669" t="s">
        <v>5169</v>
      </c>
      <c r="C3761" s="2669" t="s">
        <v>5298</v>
      </c>
      <c r="D3761" s="2669" t="s">
        <v>5299</v>
      </c>
      <c r="E3761" s="2669" t="s">
        <v>7950</v>
      </c>
      <c r="F3761" s="2669" t="s">
        <v>10540</v>
      </c>
      <c r="G3761" s="2669" t="s">
        <v>8980</v>
      </c>
      <c r="H3761" s="2669" t="s">
        <v>9055</v>
      </c>
      <c r="I3761" s="3025">
        <v>0</v>
      </c>
      <c r="J3761" s="3025">
        <v>250.95</v>
      </c>
      <c r="N3761" s="1460">
        <v>1</v>
      </c>
      <c r="O3761">
        <f t="shared" si="58"/>
        <v>1</v>
      </c>
    </row>
    <row r="3762" spans="1:15" hidden="1">
      <c r="H3762" t="s">
        <v>7951</v>
      </c>
      <c r="O3762">
        <f t="shared" si="58"/>
        <v>0</v>
      </c>
    </row>
    <row r="3763" spans="1:15" hidden="1">
      <c r="O3763">
        <f t="shared" si="58"/>
        <v>0</v>
      </c>
    </row>
    <row r="3764" spans="1:15" hidden="1">
      <c r="H3764" s="2668" t="s">
        <v>10541</v>
      </c>
      <c r="O3764">
        <f t="shared" si="58"/>
        <v>0</v>
      </c>
    </row>
    <row r="3765" spans="1:15" hidden="1">
      <c r="A3765" s="2669" t="s">
        <v>10505</v>
      </c>
      <c r="B3765" s="2669" t="s">
        <v>5169</v>
      </c>
      <c r="C3765" s="2669" t="s">
        <v>5298</v>
      </c>
      <c r="D3765" s="2669" t="s">
        <v>5299</v>
      </c>
      <c r="E3765" s="2669" t="s">
        <v>7952</v>
      </c>
      <c r="F3765" s="2669" t="s">
        <v>10542</v>
      </c>
      <c r="G3765" s="2669" t="s">
        <v>5347</v>
      </c>
      <c r="H3765" s="2669" t="s">
        <v>4999</v>
      </c>
      <c r="I3765" s="3025">
        <v>243.8</v>
      </c>
      <c r="J3765" s="3025">
        <v>0</v>
      </c>
      <c r="O3765">
        <f t="shared" si="58"/>
        <v>1</v>
      </c>
    </row>
    <row r="3766" spans="1:15" hidden="1">
      <c r="A3766" s="2669" t="s">
        <v>10505</v>
      </c>
      <c r="B3766" s="2669" t="s">
        <v>5169</v>
      </c>
      <c r="C3766" s="2669" t="s">
        <v>5298</v>
      </c>
      <c r="D3766" s="2669" t="s">
        <v>5299</v>
      </c>
      <c r="E3766" s="2669" t="s">
        <v>7952</v>
      </c>
      <c r="F3766" s="2669" t="s">
        <v>10542</v>
      </c>
      <c r="G3766" s="2669" t="s">
        <v>8980</v>
      </c>
      <c r="H3766" s="2669" t="s">
        <v>9055</v>
      </c>
      <c r="I3766" s="3025">
        <v>0</v>
      </c>
      <c r="J3766" s="3025">
        <v>243.8</v>
      </c>
      <c r="N3766" s="1460">
        <v>1</v>
      </c>
      <c r="O3766">
        <f t="shared" si="58"/>
        <v>1</v>
      </c>
    </row>
    <row r="3767" spans="1:15" hidden="1">
      <c r="H3767" t="s">
        <v>7953</v>
      </c>
      <c r="O3767">
        <f t="shared" si="58"/>
        <v>0</v>
      </c>
    </row>
    <row r="3768" spans="1:15" hidden="1">
      <c r="O3768">
        <f t="shared" si="58"/>
        <v>0</v>
      </c>
    </row>
    <row r="3769" spans="1:15" hidden="1">
      <c r="H3769" s="2668" t="s">
        <v>10543</v>
      </c>
      <c r="O3769">
        <f t="shared" si="58"/>
        <v>0</v>
      </c>
    </row>
    <row r="3770" spans="1:15" hidden="1">
      <c r="A3770" s="2669" t="s">
        <v>10544</v>
      </c>
      <c r="B3770" s="2669" t="s">
        <v>4415</v>
      </c>
      <c r="C3770" s="2669" t="s">
        <v>5059</v>
      </c>
      <c r="D3770" s="2669" t="s">
        <v>4415</v>
      </c>
      <c r="E3770" s="2669" t="s">
        <v>7442</v>
      </c>
      <c r="F3770" s="2669" t="s">
        <v>10545</v>
      </c>
      <c r="G3770" s="2669" t="s">
        <v>5308</v>
      </c>
      <c r="H3770" s="2669" t="s">
        <v>5097</v>
      </c>
      <c r="I3770" s="3025">
        <v>0</v>
      </c>
      <c r="J3770" s="3025">
        <v>0</v>
      </c>
      <c r="O3770">
        <f t="shared" si="58"/>
        <v>0</v>
      </c>
    </row>
    <row r="3771" spans="1:15" hidden="1">
      <c r="A3771" s="2669" t="s">
        <v>10544</v>
      </c>
      <c r="B3771" s="2669" t="s">
        <v>4415</v>
      </c>
      <c r="C3771" s="2669" t="s">
        <v>5059</v>
      </c>
      <c r="D3771" s="2669" t="s">
        <v>4415</v>
      </c>
      <c r="E3771" s="2669" t="s">
        <v>7442</v>
      </c>
      <c r="F3771" s="2669" t="s">
        <v>10545</v>
      </c>
      <c r="G3771" s="2669" t="s">
        <v>5309</v>
      </c>
      <c r="H3771" s="2669" t="s">
        <v>4947</v>
      </c>
      <c r="I3771" s="3025">
        <v>522.35</v>
      </c>
      <c r="J3771" s="3025">
        <v>0</v>
      </c>
      <c r="O3771">
        <f t="shared" si="58"/>
        <v>0</v>
      </c>
    </row>
    <row r="3772" spans="1:15" hidden="1">
      <c r="A3772" s="2669" t="s">
        <v>10544</v>
      </c>
      <c r="B3772" s="2669" t="s">
        <v>4415</v>
      </c>
      <c r="C3772" s="2669" t="s">
        <v>5059</v>
      </c>
      <c r="D3772" s="2669" t="s">
        <v>4415</v>
      </c>
      <c r="E3772" s="2669" t="s">
        <v>7442</v>
      </c>
      <c r="F3772" s="2669" t="s">
        <v>10545</v>
      </c>
      <c r="G3772" s="2669" t="s">
        <v>5303</v>
      </c>
      <c r="H3772" s="2669" t="s">
        <v>5063</v>
      </c>
      <c r="I3772" s="3025">
        <v>0</v>
      </c>
      <c r="J3772" s="3025">
        <v>0</v>
      </c>
      <c r="O3772">
        <f t="shared" si="58"/>
        <v>0</v>
      </c>
    </row>
    <row r="3773" spans="1:15" hidden="1">
      <c r="A3773" s="2669" t="s">
        <v>10544</v>
      </c>
      <c r="B3773" s="2669" t="s">
        <v>4415</v>
      </c>
      <c r="C3773" s="2669" t="s">
        <v>5059</v>
      </c>
      <c r="D3773" s="2669" t="s">
        <v>4415</v>
      </c>
      <c r="E3773" s="2669" t="s">
        <v>7442</v>
      </c>
      <c r="F3773" s="2669" t="s">
        <v>10545</v>
      </c>
      <c r="G3773" s="2669" t="s">
        <v>5311</v>
      </c>
      <c r="H3773" s="2669" t="s">
        <v>5064</v>
      </c>
      <c r="I3773" s="3025">
        <v>0</v>
      </c>
      <c r="J3773" s="3025">
        <v>522.35</v>
      </c>
      <c r="O3773">
        <f t="shared" si="58"/>
        <v>0</v>
      </c>
    </row>
    <row r="3774" spans="1:15" hidden="1">
      <c r="H3774" t="s">
        <v>7443</v>
      </c>
      <c r="O3774">
        <f t="shared" si="58"/>
        <v>0</v>
      </c>
    </row>
    <row r="3775" spans="1:15" hidden="1">
      <c r="O3775">
        <f t="shared" si="58"/>
        <v>0</v>
      </c>
    </row>
    <row r="3776" spans="1:15" hidden="1">
      <c r="H3776" s="2668" t="s">
        <v>10546</v>
      </c>
      <c r="O3776">
        <f t="shared" si="58"/>
        <v>0</v>
      </c>
    </row>
    <row r="3777" spans="1:15" hidden="1">
      <c r="A3777" s="2669" t="s">
        <v>10547</v>
      </c>
      <c r="B3777" s="2669" t="s">
        <v>4415</v>
      </c>
      <c r="C3777" s="2669" t="s">
        <v>5059</v>
      </c>
      <c r="D3777" s="2669" t="s">
        <v>4415</v>
      </c>
      <c r="E3777" s="2669" t="s">
        <v>7754</v>
      </c>
      <c r="F3777" s="2669" t="s">
        <v>10548</v>
      </c>
      <c r="G3777" s="2669" t="s">
        <v>5308</v>
      </c>
      <c r="H3777" s="2669" t="s">
        <v>4921</v>
      </c>
      <c r="I3777" s="3025">
        <v>7.77</v>
      </c>
      <c r="J3777" s="3025">
        <v>0</v>
      </c>
      <c r="O3777">
        <f t="shared" ref="O3777:O3840" si="59">SUMIF(E:E,E3777,N:N)</f>
        <v>0</v>
      </c>
    </row>
    <row r="3778" spans="1:15" hidden="1">
      <c r="A3778" s="2669" t="s">
        <v>10547</v>
      </c>
      <c r="B3778" s="2669" t="s">
        <v>4415</v>
      </c>
      <c r="C3778" s="2669" t="s">
        <v>5059</v>
      </c>
      <c r="D3778" s="2669" t="s">
        <v>4415</v>
      </c>
      <c r="E3778" s="2669" t="s">
        <v>7754</v>
      </c>
      <c r="F3778" s="2669" t="s">
        <v>10548</v>
      </c>
      <c r="G3778" s="2669" t="s">
        <v>5325</v>
      </c>
      <c r="H3778" s="2669" t="s">
        <v>4979</v>
      </c>
      <c r="I3778" s="3025">
        <v>64.78</v>
      </c>
      <c r="J3778" s="3025">
        <v>0</v>
      </c>
      <c r="O3778">
        <f t="shared" si="59"/>
        <v>0</v>
      </c>
    </row>
    <row r="3779" spans="1:15" hidden="1">
      <c r="A3779" s="2669" t="s">
        <v>10547</v>
      </c>
      <c r="B3779" s="2669" t="s">
        <v>4415</v>
      </c>
      <c r="C3779" s="2669" t="s">
        <v>5059</v>
      </c>
      <c r="D3779" s="2669" t="s">
        <v>4415</v>
      </c>
      <c r="E3779" s="2669" t="s">
        <v>7754</v>
      </c>
      <c r="F3779" s="2669" t="s">
        <v>10548</v>
      </c>
      <c r="G3779" s="2669" t="s">
        <v>5303</v>
      </c>
      <c r="H3779" s="2669" t="s">
        <v>5063</v>
      </c>
      <c r="I3779" s="3025">
        <v>0</v>
      </c>
      <c r="J3779" s="3025">
        <v>0</v>
      </c>
      <c r="O3779">
        <f t="shared" si="59"/>
        <v>0</v>
      </c>
    </row>
    <row r="3780" spans="1:15" hidden="1">
      <c r="A3780" s="2669" t="s">
        <v>10547</v>
      </c>
      <c r="B3780" s="2669" t="s">
        <v>4415</v>
      </c>
      <c r="C3780" s="2669" t="s">
        <v>5059</v>
      </c>
      <c r="D3780" s="2669" t="s">
        <v>4415</v>
      </c>
      <c r="E3780" s="2669" t="s">
        <v>7754</v>
      </c>
      <c r="F3780" s="2669" t="s">
        <v>10548</v>
      </c>
      <c r="G3780" s="2669" t="s">
        <v>5311</v>
      </c>
      <c r="H3780" s="2669" t="s">
        <v>5064</v>
      </c>
      <c r="I3780" s="3025">
        <v>0</v>
      </c>
      <c r="J3780" s="3025">
        <v>72.55</v>
      </c>
      <c r="O3780">
        <f t="shared" si="59"/>
        <v>0</v>
      </c>
    </row>
    <row r="3781" spans="1:15" hidden="1">
      <c r="H3781" t="s">
        <v>7755</v>
      </c>
      <c r="O3781">
        <f t="shared" si="59"/>
        <v>0</v>
      </c>
    </row>
    <row r="3782" spans="1:15" hidden="1">
      <c r="O3782">
        <f t="shared" si="59"/>
        <v>0</v>
      </c>
    </row>
    <row r="3783" spans="1:15" hidden="1">
      <c r="H3783" s="2668" t="s">
        <v>10549</v>
      </c>
      <c r="O3783">
        <f t="shared" si="59"/>
        <v>0</v>
      </c>
    </row>
    <row r="3784" spans="1:15" hidden="1">
      <c r="A3784" s="2669" t="s">
        <v>10550</v>
      </c>
      <c r="B3784" s="2669" t="s">
        <v>4415</v>
      </c>
      <c r="C3784" s="2669" t="s">
        <v>5059</v>
      </c>
      <c r="D3784" s="2669" t="s">
        <v>4415</v>
      </c>
      <c r="E3784" s="2669" t="s">
        <v>8691</v>
      </c>
      <c r="F3784" s="2669" t="s">
        <v>10551</v>
      </c>
      <c r="G3784" s="2669" t="s">
        <v>5308</v>
      </c>
      <c r="H3784" s="2669" t="s">
        <v>4921</v>
      </c>
      <c r="I3784" s="3025">
        <v>6</v>
      </c>
      <c r="J3784" s="3025">
        <v>0</v>
      </c>
      <c r="O3784">
        <f t="shared" si="59"/>
        <v>0</v>
      </c>
    </row>
    <row r="3785" spans="1:15" hidden="1">
      <c r="A3785" s="2669" t="s">
        <v>10550</v>
      </c>
      <c r="B3785" s="2669" t="s">
        <v>4415</v>
      </c>
      <c r="C3785" s="2669" t="s">
        <v>5059</v>
      </c>
      <c r="D3785" s="2669" t="s">
        <v>4415</v>
      </c>
      <c r="E3785" s="2669" t="s">
        <v>8691</v>
      </c>
      <c r="F3785" s="2669" t="s">
        <v>10551</v>
      </c>
      <c r="G3785" s="2669" t="s">
        <v>5356</v>
      </c>
      <c r="H3785" s="2669" t="s">
        <v>5025</v>
      </c>
      <c r="I3785" s="3025">
        <v>50</v>
      </c>
      <c r="J3785" s="3025">
        <v>0</v>
      </c>
      <c r="O3785">
        <f t="shared" si="59"/>
        <v>0</v>
      </c>
    </row>
    <row r="3786" spans="1:15" hidden="1">
      <c r="A3786" s="2669" t="s">
        <v>10550</v>
      </c>
      <c r="B3786" s="2669" t="s">
        <v>4415</v>
      </c>
      <c r="C3786" s="2669" t="s">
        <v>5059</v>
      </c>
      <c r="D3786" s="2669" t="s">
        <v>4415</v>
      </c>
      <c r="E3786" s="2669" t="s">
        <v>8691</v>
      </c>
      <c r="F3786" s="2669" t="s">
        <v>10551</v>
      </c>
      <c r="G3786" s="2669" t="s">
        <v>5303</v>
      </c>
      <c r="H3786" s="2669" t="s">
        <v>5063</v>
      </c>
      <c r="I3786" s="3025">
        <v>0</v>
      </c>
      <c r="J3786" s="3025">
        <v>0</v>
      </c>
      <c r="O3786">
        <f t="shared" si="59"/>
        <v>0</v>
      </c>
    </row>
    <row r="3787" spans="1:15" hidden="1">
      <c r="A3787" s="2669" t="s">
        <v>10550</v>
      </c>
      <c r="B3787" s="2669" t="s">
        <v>4415</v>
      </c>
      <c r="C3787" s="2669" t="s">
        <v>5059</v>
      </c>
      <c r="D3787" s="2669" t="s">
        <v>4415</v>
      </c>
      <c r="E3787" s="2669" t="s">
        <v>8691</v>
      </c>
      <c r="F3787" s="2669" t="s">
        <v>10551</v>
      </c>
      <c r="G3787" s="2669" t="s">
        <v>5311</v>
      </c>
      <c r="H3787" s="2669" t="s">
        <v>5064</v>
      </c>
      <c r="I3787" s="3025">
        <v>0</v>
      </c>
      <c r="J3787" s="3025">
        <v>56</v>
      </c>
      <c r="O3787">
        <f t="shared" si="59"/>
        <v>0</v>
      </c>
    </row>
    <row r="3788" spans="1:15" hidden="1">
      <c r="H3788" t="s">
        <v>8692</v>
      </c>
      <c r="O3788">
        <f t="shared" si="59"/>
        <v>0</v>
      </c>
    </row>
    <row r="3789" spans="1:15" hidden="1">
      <c r="O3789">
        <f t="shared" si="59"/>
        <v>0</v>
      </c>
    </row>
    <row r="3790" spans="1:15" hidden="1">
      <c r="H3790" s="2668" t="s">
        <v>10552</v>
      </c>
      <c r="O3790">
        <f t="shared" si="59"/>
        <v>0</v>
      </c>
    </row>
    <row r="3791" spans="1:15" hidden="1">
      <c r="A3791" s="2669" t="s">
        <v>10553</v>
      </c>
      <c r="B3791" s="2669"/>
      <c r="C3791" s="2669"/>
      <c r="D3791" s="2669" t="s">
        <v>5073</v>
      </c>
      <c r="E3791" s="2669" t="s">
        <v>7210</v>
      </c>
      <c r="F3791" s="2669" t="s">
        <v>10554</v>
      </c>
      <c r="G3791" s="2669" t="s">
        <v>5300</v>
      </c>
      <c r="H3791" s="2669" t="s">
        <v>264</v>
      </c>
      <c r="I3791" s="3025">
        <v>1730</v>
      </c>
      <c r="J3791" s="3025">
        <v>0</v>
      </c>
      <c r="O3791">
        <f t="shared" si="59"/>
        <v>0</v>
      </c>
    </row>
    <row r="3792" spans="1:15" hidden="1">
      <c r="A3792" s="2669" t="s">
        <v>10553</v>
      </c>
      <c r="B3792" s="2669"/>
      <c r="C3792" s="2669"/>
      <c r="D3792" s="2669" t="s">
        <v>5073</v>
      </c>
      <c r="E3792" s="2669" t="s">
        <v>7210</v>
      </c>
      <c r="F3792" s="2669" t="s">
        <v>10554</v>
      </c>
      <c r="G3792" s="2669" t="s">
        <v>5297</v>
      </c>
      <c r="H3792" s="2669" t="s">
        <v>5075</v>
      </c>
      <c r="I3792" s="3025">
        <v>0</v>
      </c>
      <c r="J3792" s="3025">
        <v>1730</v>
      </c>
      <c r="O3792">
        <f t="shared" si="59"/>
        <v>0</v>
      </c>
    </row>
    <row r="3793" spans="1:15" hidden="1">
      <c r="H3793" t="s">
        <v>7211</v>
      </c>
      <c r="O3793">
        <f t="shared" si="59"/>
        <v>0</v>
      </c>
    </row>
    <row r="3794" spans="1:15" hidden="1">
      <c r="O3794">
        <f t="shared" si="59"/>
        <v>0</v>
      </c>
    </row>
    <row r="3795" spans="1:15" hidden="1">
      <c r="H3795" s="2668" t="s">
        <v>10555</v>
      </c>
      <c r="O3795">
        <f t="shared" si="59"/>
        <v>0</v>
      </c>
    </row>
    <row r="3796" spans="1:15" hidden="1">
      <c r="A3796" s="2669" t="s">
        <v>10556</v>
      </c>
      <c r="B3796" s="2669" t="s">
        <v>4415</v>
      </c>
      <c r="C3796" s="2669" t="s">
        <v>5059</v>
      </c>
      <c r="D3796" s="2669" t="s">
        <v>4415</v>
      </c>
      <c r="E3796" s="2669" t="s">
        <v>8685</v>
      </c>
      <c r="F3796" s="2669" t="s">
        <v>10557</v>
      </c>
      <c r="G3796" s="2669" t="s">
        <v>5308</v>
      </c>
      <c r="H3796" s="2669" t="s">
        <v>4921</v>
      </c>
      <c r="I3796" s="3025">
        <v>2.86</v>
      </c>
      <c r="J3796" s="3025">
        <v>0</v>
      </c>
      <c r="O3796">
        <f t="shared" si="59"/>
        <v>0</v>
      </c>
    </row>
    <row r="3797" spans="1:15" hidden="1">
      <c r="A3797" s="2669" t="s">
        <v>10556</v>
      </c>
      <c r="B3797" s="2669" t="s">
        <v>4415</v>
      </c>
      <c r="C3797" s="2669" t="s">
        <v>5059</v>
      </c>
      <c r="D3797" s="2669" t="s">
        <v>4415</v>
      </c>
      <c r="E3797" s="2669" t="s">
        <v>8685</v>
      </c>
      <c r="F3797" s="2669" t="s">
        <v>10557</v>
      </c>
      <c r="G3797" s="2669" t="s">
        <v>5356</v>
      </c>
      <c r="H3797" s="2669" t="s">
        <v>5025</v>
      </c>
      <c r="I3797" s="3025">
        <v>23.85</v>
      </c>
      <c r="J3797" s="3025">
        <v>0</v>
      </c>
      <c r="O3797">
        <f t="shared" si="59"/>
        <v>0</v>
      </c>
    </row>
    <row r="3798" spans="1:15" hidden="1">
      <c r="A3798" s="2669" t="s">
        <v>10556</v>
      </c>
      <c r="B3798" s="2669" t="s">
        <v>4415</v>
      </c>
      <c r="C3798" s="2669" t="s">
        <v>5059</v>
      </c>
      <c r="D3798" s="2669" t="s">
        <v>4415</v>
      </c>
      <c r="E3798" s="2669" t="s">
        <v>8685</v>
      </c>
      <c r="F3798" s="2669" t="s">
        <v>10557</v>
      </c>
      <c r="G3798" s="2669" t="s">
        <v>5303</v>
      </c>
      <c r="H3798" s="2669" t="s">
        <v>5063</v>
      </c>
      <c r="I3798" s="3025">
        <v>0</v>
      </c>
      <c r="J3798" s="3025">
        <v>0</v>
      </c>
      <c r="O3798">
        <f t="shared" si="59"/>
        <v>0</v>
      </c>
    </row>
    <row r="3799" spans="1:15" hidden="1">
      <c r="A3799" s="2669" t="s">
        <v>10556</v>
      </c>
      <c r="B3799" s="2669" t="s">
        <v>4415</v>
      </c>
      <c r="C3799" s="2669" t="s">
        <v>5059</v>
      </c>
      <c r="D3799" s="2669" t="s">
        <v>4415</v>
      </c>
      <c r="E3799" s="2669" t="s">
        <v>8685</v>
      </c>
      <c r="F3799" s="2669" t="s">
        <v>10557</v>
      </c>
      <c r="G3799" s="2669" t="s">
        <v>5311</v>
      </c>
      <c r="H3799" s="2669" t="s">
        <v>5064</v>
      </c>
      <c r="I3799" s="3025">
        <v>0</v>
      </c>
      <c r="J3799" s="3025">
        <v>26.71</v>
      </c>
      <c r="O3799">
        <f t="shared" si="59"/>
        <v>0</v>
      </c>
    </row>
    <row r="3800" spans="1:15" hidden="1">
      <c r="H3800" t="s">
        <v>8686</v>
      </c>
      <c r="O3800">
        <f t="shared" si="59"/>
        <v>0</v>
      </c>
    </row>
    <row r="3801" spans="1:15" hidden="1">
      <c r="O3801">
        <f t="shared" si="59"/>
        <v>0</v>
      </c>
    </row>
    <row r="3802" spans="1:15" hidden="1">
      <c r="H3802" s="2668" t="s">
        <v>10558</v>
      </c>
      <c r="O3802">
        <f t="shared" si="59"/>
        <v>0</v>
      </c>
    </row>
    <row r="3803" spans="1:15" hidden="1">
      <c r="A3803" s="2669" t="s">
        <v>10556</v>
      </c>
      <c r="B3803" s="2669" t="s">
        <v>4415</v>
      </c>
      <c r="C3803" s="2669" t="s">
        <v>5059</v>
      </c>
      <c r="D3803" s="2669" t="s">
        <v>4415</v>
      </c>
      <c r="E3803" s="2669" t="s">
        <v>8687</v>
      </c>
      <c r="F3803" s="2669" t="s">
        <v>10559</v>
      </c>
      <c r="G3803" s="2669" t="s">
        <v>5308</v>
      </c>
      <c r="H3803" s="2669" t="s">
        <v>4921</v>
      </c>
      <c r="I3803" s="3025">
        <v>2.86</v>
      </c>
      <c r="J3803" s="3025">
        <v>0</v>
      </c>
      <c r="O3803">
        <f t="shared" si="59"/>
        <v>0</v>
      </c>
    </row>
    <row r="3804" spans="1:15" hidden="1">
      <c r="A3804" s="2669" t="s">
        <v>10556</v>
      </c>
      <c r="B3804" s="2669" t="s">
        <v>4415</v>
      </c>
      <c r="C3804" s="2669" t="s">
        <v>5059</v>
      </c>
      <c r="D3804" s="2669" t="s">
        <v>4415</v>
      </c>
      <c r="E3804" s="2669" t="s">
        <v>8687</v>
      </c>
      <c r="F3804" s="2669" t="s">
        <v>10559</v>
      </c>
      <c r="G3804" s="2669" t="s">
        <v>5356</v>
      </c>
      <c r="H3804" s="2669" t="s">
        <v>5025</v>
      </c>
      <c r="I3804" s="3025">
        <v>23.85</v>
      </c>
      <c r="J3804" s="3025">
        <v>0</v>
      </c>
      <c r="O3804">
        <f t="shared" si="59"/>
        <v>0</v>
      </c>
    </row>
    <row r="3805" spans="1:15" hidden="1">
      <c r="A3805" s="2669" t="s">
        <v>10556</v>
      </c>
      <c r="B3805" s="2669" t="s">
        <v>4415</v>
      </c>
      <c r="C3805" s="2669" t="s">
        <v>5059</v>
      </c>
      <c r="D3805" s="2669" t="s">
        <v>4415</v>
      </c>
      <c r="E3805" s="2669" t="s">
        <v>8687</v>
      </c>
      <c r="F3805" s="2669" t="s">
        <v>10559</v>
      </c>
      <c r="G3805" s="2669" t="s">
        <v>5303</v>
      </c>
      <c r="H3805" s="2669" t="s">
        <v>5063</v>
      </c>
      <c r="I3805" s="3025">
        <v>0</v>
      </c>
      <c r="J3805" s="3025">
        <v>0</v>
      </c>
      <c r="O3805">
        <f t="shared" si="59"/>
        <v>0</v>
      </c>
    </row>
    <row r="3806" spans="1:15" hidden="1">
      <c r="A3806" s="2669" t="s">
        <v>10556</v>
      </c>
      <c r="B3806" s="2669" t="s">
        <v>4415</v>
      </c>
      <c r="C3806" s="2669" t="s">
        <v>5059</v>
      </c>
      <c r="D3806" s="2669" t="s">
        <v>4415</v>
      </c>
      <c r="E3806" s="2669" t="s">
        <v>8687</v>
      </c>
      <c r="F3806" s="2669" t="s">
        <v>10559</v>
      </c>
      <c r="G3806" s="2669" t="s">
        <v>5311</v>
      </c>
      <c r="H3806" s="2669" t="s">
        <v>5064</v>
      </c>
      <c r="I3806" s="3025">
        <v>0</v>
      </c>
      <c r="J3806" s="3025">
        <v>26.71</v>
      </c>
      <c r="O3806">
        <f t="shared" si="59"/>
        <v>0</v>
      </c>
    </row>
    <row r="3807" spans="1:15" hidden="1">
      <c r="H3807" t="s">
        <v>8688</v>
      </c>
      <c r="O3807">
        <f t="shared" si="59"/>
        <v>0</v>
      </c>
    </row>
    <row r="3808" spans="1:15" hidden="1">
      <c r="O3808">
        <f t="shared" si="59"/>
        <v>0</v>
      </c>
    </row>
    <row r="3809" spans="1:15" hidden="1">
      <c r="H3809" s="2668" t="s">
        <v>10560</v>
      </c>
      <c r="O3809">
        <f t="shared" si="59"/>
        <v>0</v>
      </c>
    </row>
    <row r="3810" spans="1:15" hidden="1">
      <c r="A3810" s="2669" t="s">
        <v>10556</v>
      </c>
      <c r="B3810" s="2669" t="s">
        <v>4415</v>
      </c>
      <c r="C3810" s="2669" t="s">
        <v>5059</v>
      </c>
      <c r="D3810" s="2669" t="s">
        <v>4415</v>
      </c>
      <c r="E3810" s="2669" t="s">
        <v>8689</v>
      </c>
      <c r="F3810" s="2669" t="s">
        <v>10561</v>
      </c>
      <c r="G3810" s="2669" t="s">
        <v>5308</v>
      </c>
      <c r="H3810" s="2669" t="s">
        <v>4921</v>
      </c>
      <c r="I3810" s="3025">
        <v>15.73</v>
      </c>
      <c r="J3810" s="3025">
        <v>0</v>
      </c>
      <c r="O3810">
        <f t="shared" si="59"/>
        <v>0</v>
      </c>
    </row>
    <row r="3811" spans="1:15" hidden="1">
      <c r="A3811" s="2669" t="s">
        <v>10556</v>
      </c>
      <c r="B3811" s="2669" t="s">
        <v>4415</v>
      </c>
      <c r="C3811" s="2669" t="s">
        <v>5059</v>
      </c>
      <c r="D3811" s="2669" t="s">
        <v>4415</v>
      </c>
      <c r="E3811" s="2669" t="s">
        <v>8689</v>
      </c>
      <c r="F3811" s="2669" t="s">
        <v>10561</v>
      </c>
      <c r="G3811" s="2669" t="s">
        <v>5357</v>
      </c>
      <c r="H3811" s="2669" t="s">
        <v>5020</v>
      </c>
      <c r="I3811" s="3025">
        <v>131.08000000000001</v>
      </c>
      <c r="J3811" s="3025">
        <v>0</v>
      </c>
      <c r="O3811">
        <f t="shared" si="59"/>
        <v>0</v>
      </c>
    </row>
    <row r="3812" spans="1:15" hidden="1">
      <c r="A3812" s="2669" t="s">
        <v>10556</v>
      </c>
      <c r="B3812" s="2669" t="s">
        <v>4415</v>
      </c>
      <c r="C3812" s="2669" t="s">
        <v>5059</v>
      </c>
      <c r="D3812" s="2669" t="s">
        <v>4415</v>
      </c>
      <c r="E3812" s="2669" t="s">
        <v>8689</v>
      </c>
      <c r="F3812" s="2669" t="s">
        <v>10561</v>
      </c>
      <c r="G3812" s="2669" t="s">
        <v>5357</v>
      </c>
      <c r="H3812" s="2669" t="s">
        <v>5020</v>
      </c>
      <c r="I3812" s="3025">
        <v>0.3</v>
      </c>
      <c r="J3812" s="3025">
        <v>0</v>
      </c>
      <c r="O3812">
        <f t="shared" si="59"/>
        <v>0</v>
      </c>
    </row>
    <row r="3813" spans="1:15" hidden="1">
      <c r="A3813" s="2669" t="s">
        <v>10556</v>
      </c>
      <c r="B3813" s="2669" t="s">
        <v>4415</v>
      </c>
      <c r="C3813" s="2669" t="s">
        <v>5059</v>
      </c>
      <c r="D3813" s="2669" t="s">
        <v>4415</v>
      </c>
      <c r="E3813" s="2669" t="s">
        <v>8689</v>
      </c>
      <c r="F3813" s="2669" t="s">
        <v>10561</v>
      </c>
      <c r="G3813" s="2669" t="s">
        <v>5303</v>
      </c>
      <c r="H3813" s="2669" t="s">
        <v>5063</v>
      </c>
      <c r="I3813" s="3025">
        <v>0</v>
      </c>
      <c r="J3813" s="3025">
        <v>0</v>
      </c>
      <c r="O3813">
        <f t="shared" si="59"/>
        <v>0</v>
      </c>
    </row>
    <row r="3814" spans="1:15" hidden="1">
      <c r="A3814" s="2669" t="s">
        <v>10556</v>
      </c>
      <c r="B3814" s="2669" t="s">
        <v>4415</v>
      </c>
      <c r="C3814" s="2669" t="s">
        <v>5059</v>
      </c>
      <c r="D3814" s="2669" t="s">
        <v>4415</v>
      </c>
      <c r="E3814" s="2669" t="s">
        <v>8689</v>
      </c>
      <c r="F3814" s="2669" t="s">
        <v>10561</v>
      </c>
      <c r="G3814" s="2669" t="s">
        <v>5311</v>
      </c>
      <c r="H3814" s="2669" t="s">
        <v>5064</v>
      </c>
      <c r="I3814" s="3025">
        <v>0</v>
      </c>
      <c r="J3814" s="3025">
        <v>147.11000000000001</v>
      </c>
      <c r="O3814">
        <f t="shared" si="59"/>
        <v>0</v>
      </c>
    </row>
    <row r="3815" spans="1:15" hidden="1">
      <c r="H3815" t="s">
        <v>8690</v>
      </c>
      <c r="O3815">
        <f t="shared" si="59"/>
        <v>0</v>
      </c>
    </row>
    <row r="3816" spans="1:15" hidden="1">
      <c r="O3816">
        <f t="shared" si="59"/>
        <v>0</v>
      </c>
    </row>
    <row r="3817" spans="1:15" hidden="1">
      <c r="H3817" s="2668" t="s">
        <v>10562</v>
      </c>
      <c r="O3817">
        <f t="shared" si="59"/>
        <v>0</v>
      </c>
    </row>
    <row r="3818" spans="1:15" hidden="1">
      <c r="A3818" s="2669" t="s">
        <v>10556</v>
      </c>
      <c r="B3818" s="2669" t="s">
        <v>4415</v>
      </c>
      <c r="C3818" s="2669" t="s">
        <v>5059</v>
      </c>
      <c r="D3818" s="2669" t="s">
        <v>4415</v>
      </c>
      <c r="E3818" s="2669" t="s">
        <v>7721</v>
      </c>
      <c r="F3818" s="2669" t="s">
        <v>10563</v>
      </c>
      <c r="G3818" s="2669" t="s">
        <v>5308</v>
      </c>
      <c r="H3818" s="2669" t="s">
        <v>5097</v>
      </c>
      <c r="I3818" s="3025">
        <v>0</v>
      </c>
      <c r="J3818" s="3025">
        <v>0</v>
      </c>
      <c r="O3818">
        <f t="shared" si="59"/>
        <v>0</v>
      </c>
    </row>
    <row r="3819" spans="1:15" hidden="1">
      <c r="A3819" s="2669" t="s">
        <v>10556</v>
      </c>
      <c r="B3819" s="2669" t="s">
        <v>4415</v>
      </c>
      <c r="C3819" s="2669" t="s">
        <v>5059</v>
      </c>
      <c r="D3819" s="2669" t="s">
        <v>4415</v>
      </c>
      <c r="E3819" s="2669" t="s">
        <v>7721</v>
      </c>
      <c r="F3819" s="2669" t="s">
        <v>10563</v>
      </c>
      <c r="G3819" s="2669" t="s">
        <v>5343</v>
      </c>
      <c r="H3819" s="2669" t="s">
        <v>4975</v>
      </c>
      <c r="I3819" s="3025">
        <v>135</v>
      </c>
      <c r="J3819" s="3025">
        <v>0</v>
      </c>
      <c r="O3819">
        <f t="shared" si="59"/>
        <v>0</v>
      </c>
    </row>
    <row r="3820" spans="1:15" hidden="1">
      <c r="A3820" s="2669" t="s">
        <v>10556</v>
      </c>
      <c r="B3820" s="2669" t="s">
        <v>4415</v>
      </c>
      <c r="C3820" s="2669" t="s">
        <v>5059</v>
      </c>
      <c r="D3820" s="2669" t="s">
        <v>4415</v>
      </c>
      <c r="E3820" s="2669" t="s">
        <v>7721</v>
      </c>
      <c r="F3820" s="2669" t="s">
        <v>10563</v>
      </c>
      <c r="G3820" s="2669" t="s">
        <v>5303</v>
      </c>
      <c r="H3820" s="2669" t="s">
        <v>5063</v>
      </c>
      <c r="I3820" s="3025">
        <v>0</v>
      </c>
      <c r="J3820" s="3025">
        <v>0</v>
      </c>
      <c r="O3820">
        <f t="shared" si="59"/>
        <v>0</v>
      </c>
    </row>
    <row r="3821" spans="1:15" hidden="1">
      <c r="A3821" s="2669" t="s">
        <v>10556</v>
      </c>
      <c r="B3821" s="2669" t="s">
        <v>4415</v>
      </c>
      <c r="C3821" s="2669" t="s">
        <v>5059</v>
      </c>
      <c r="D3821" s="2669" t="s">
        <v>4415</v>
      </c>
      <c r="E3821" s="2669" t="s">
        <v>7721</v>
      </c>
      <c r="F3821" s="2669" t="s">
        <v>10563</v>
      </c>
      <c r="G3821" s="2669" t="s">
        <v>5311</v>
      </c>
      <c r="H3821" s="2669" t="s">
        <v>5064</v>
      </c>
      <c r="I3821" s="3025">
        <v>0</v>
      </c>
      <c r="J3821" s="3025">
        <v>135</v>
      </c>
      <c r="O3821">
        <f t="shared" si="59"/>
        <v>0</v>
      </c>
    </row>
    <row r="3822" spans="1:15" hidden="1">
      <c r="H3822" t="s">
        <v>7722</v>
      </c>
      <c r="O3822">
        <f t="shared" si="59"/>
        <v>0</v>
      </c>
    </row>
    <row r="3823" spans="1:15" hidden="1">
      <c r="O3823">
        <f t="shared" si="59"/>
        <v>0</v>
      </c>
    </row>
    <row r="3824" spans="1:15" hidden="1">
      <c r="H3824" s="2668" t="s">
        <v>10564</v>
      </c>
      <c r="O3824">
        <f t="shared" si="59"/>
        <v>0</v>
      </c>
    </row>
    <row r="3825" spans="1:15" hidden="1">
      <c r="A3825" s="2669" t="s">
        <v>10565</v>
      </c>
      <c r="B3825" s="2669" t="s">
        <v>5169</v>
      </c>
      <c r="C3825" s="2669" t="s">
        <v>5298</v>
      </c>
      <c r="D3825" s="2669" t="s">
        <v>5299</v>
      </c>
      <c r="E3825" s="2669" t="s">
        <v>8107</v>
      </c>
      <c r="F3825" s="2669" t="s">
        <v>10566</v>
      </c>
      <c r="G3825" s="2669" t="s">
        <v>8072</v>
      </c>
      <c r="H3825" s="2669" t="s">
        <v>8073</v>
      </c>
      <c r="I3825" s="3025">
        <v>55.5</v>
      </c>
      <c r="J3825" s="3025">
        <v>0</v>
      </c>
      <c r="O3825">
        <f t="shared" si="59"/>
        <v>1</v>
      </c>
    </row>
    <row r="3826" spans="1:15" hidden="1">
      <c r="A3826" s="2669" t="s">
        <v>10565</v>
      </c>
      <c r="B3826" s="2669" t="s">
        <v>5169</v>
      </c>
      <c r="C3826" s="2669" t="s">
        <v>5298</v>
      </c>
      <c r="D3826" s="2669" t="s">
        <v>5299</v>
      </c>
      <c r="E3826" s="2669" t="s">
        <v>8107</v>
      </c>
      <c r="F3826" s="2669" t="s">
        <v>10566</v>
      </c>
      <c r="G3826" s="2669" t="s">
        <v>8980</v>
      </c>
      <c r="H3826" s="2669" t="s">
        <v>9055</v>
      </c>
      <c r="I3826" s="3025">
        <v>0</v>
      </c>
      <c r="J3826" s="3025">
        <v>55.5</v>
      </c>
      <c r="N3826" s="1460">
        <v>1</v>
      </c>
      <c r="O3826">
        <f t="shared" si="59"/>
        <v>1</v>
      </c>
    </row>
    <row r="3827" spans="1:15" hidden="1">
      <c r="H3827" t="s">
        <v>8085</v>
      </c>
      <c r="O3827">
        <f t="shared" si="59"/>
        <v>0</v>
      </c>
    </row>
    <row r="3828" spans="1:15" hidden="1">
      <c r="O3828">
        <f t="shared" si="59"/>
        <v>0</v>
      </c>
    </row>
    <row r="3829" spans="1:15" hidden="1">
      <c r="H3829" s="2668" t="s">
        <v>10567</v>
      </c>
      <c r="O3829">
        <f t="shared" si="59"/>
        <v>0</v>
      </c>
    </row>
    <row r="3830" spans="1:15" hidden="1">
      <c r="A3830" s="2669" t="s">
        <v>10565</v>
      </c>
      <c r="B3830" s="2669" t="s">
        <v>5169</v>
      </c>
      <c r="C3830" s="2669" t="s">
        <v>5298</v>
      </c>
      <c r="D3830" s="2669" t="s">
        <v>5299</v>
      </c>
      <c r="E3830" s="2669" t="s">
        <v>7948</v>
      </c>
      <c r="F3830" s="2669" t="s">
        <v>10568</v>
      </c>
      <c r="G3830" s="2669" t="s">
        <v>5347</v>
      </c>
      <c r="H3830" s="2669" t="s">
        <v>4999</v>
      </c>
      <c r="I3830" s="3025">
        <v>334.65</v>
      </c>
      <c r="J3830" s="3025">
        <v>0</v>
      </c>
      <c r="O3830">
        <f t="shared" si="59"/>
        <v>1</v>
      </c>
    </row>
    <row r="3831" spans="1:15" hidden="1">
      <c r="A3831" s="2669" t="s">
        <v>10565</v>
      </c>
      <c r="B3831" s="2669" t="s">
        <v>5169</v>
      </c>
      <c r="C3831" s="2669" t="s">
        <v>5298</v>
      </c>
      <c r="D3831" s="2669" t="s">
        <v>5299</v>
      </c>
      <c r="E3831" s="2669" t="s">
        <v>7948</v>
      </c>
      <c r="F3831" s="2669" t="s">
        <v>10568</v>
      </c>
      <c r="G3831" s="2669" t="s">
        <v>8980</v>
      </c>
      <c r="H3831" s="2669" t="s">
        <v>9055</v>
      </c>
      <c r="I3831" s="3025">
        <v>0</v>
      </c>
      <c r="J3831" s="3025">
        <v>334.65</v>
      </c>
      <c r="N3831" s="1460">
        <v>1</v>
      </c>
      <c r="O3831">
        <f t="shared" si="59"/>
        <v>1</v>
      </c>
    </row>
    <row r="3832" spans="1:15" hidden="1">
      <c r="H3832" t="s">
        <v>7949</v>
      </c>
      <c r="O3832">
        <f t="shared" si="59"/>
        <v>0</v>
      </c>
    </row>
    <row r="3833" spans="1:15" hidden="1">
      <c r="O3833">
        <f t="shared" si="59"/>
        <v>0</v>
      </c>
    </row>
    <row r="3834" spans="1:15" hidden="1">
      <c r="H3834" s="2668" t="s">
        <v>10569</v>
      </c>
      <c r="O3834">
        <f t="shared" si="59"/>
        <v>0</v>
      </c>
    </row>
    <row r="3835" spans="1:15" hidden="1">
      <c r="A3835" s="2669" t="s">
        <v>10570</v>
      </c>
      <c r="B3835" s="2669" t="s">
        <v>4415</v>
      </c>
      <c r="C3835" s="2669" t="s">
        <v>5059</v>
      </c>
      <c r="D3835" s="2669" t="s">
        <v>4415</v>
      </c>
      <c r="E3835" s="2669" t="s">
        <v>7885</v>
      </c>
      <c r="F3835" s="2669" t="s">
        <v>10571</v>
      </c>
      <c r="G3835" s="2669" t="s">
        <v>5308</v>
      </c>
      <c r="H3835" s="2669" t="s">
        <v>4921</v>
      </c>
      <c r="I3835" s="3025">
        <v>1.03</v>
      </c>
      <c r="J3835" s="3025">
        <v>0</v>
      </c>
      <c r="O3835">
        <f t="shared" si="59"/>
        <v>0</v>
      </c>
    </row>
    <row r="3836" spans="1:15" hidden="1">
      <c r="A3836" s="2669" t="s">
        <v>10570</v>
      </c>
      <c r="B3836" s="2669" t="s">
        <v>4415</v>
      </c>
      <c r="C3836" s="2669" t="s">
        <v>5059</v>
      </c>
      <c r="D3836" s="2669" t="s">
        <v>4415</v>
      </c>
      <c r="E3836" s="2669" t="s">
        <v>7885</v>
      </c>
      <c r="F3836" s="2669" t="s">
        <v>10571</v>
      </c>
      <c r="G3836" s="2669" t="s">
        <v>5328</v>
      </c>
      <c r="H3836" s="2669" t="s">
        <v>4994</v>
      </c>
      <c r="I3836" s="3025">
        <v>8.58</v>
      </c>
      <c r="J3836" s="3025">
        <v>0</v>
      </c>
      <c r="O3836">
        <f t="shared" si="59"/>
        <v>0</v>
      </c>
    </row>
    <row r="3837" spans="1:15" hidden="1">
      <c r="A3837" s="2669" t="s">
        <v>10570</v>
      </c>
      <c r="B3837" s="2669" t="s">
        <v>4415</v>
      </c>
      <c r="C3837" s="2669" t="s">
        <v>5059</v>
      </c>
      <c r="D3837" s="2669" t="s">
        <v>4415</v>
      </c>
      <c r="E3837" s="2669" t="s">
        <v>7885</v>
      </c>
      <c r="F3837" s="2669" t="s">
        <v>10571</v>
      </c>
      <c r="G3837" s="2669" t="s">
        <v>5303</v>
      </c>
      <c r="H3837" s="2669" t="s">
        <v>5063</v>
      </c>
      <c r="I3837" s="3025">
        <v>0</v>
      </c>
      <c r="J3837" s="3025">
        <v>0</v>
      </c>
      <c r="O3837">
        <f t="shared" si="59"/>
        <v>0</v>
      </c>
    </row>
    <row r="3838" spans="1:15" hidden="1">
      <c r="A3838" s="2669" t="s">
        <v>10570</v>
      </c>
      <c r="B3838" s="2669" t="s">
        <v>4415</v>
      </c>
      <c r="C3838" s="2669" t="s">
        <v>5059</v>
      </c>
      <c r="D3838" s="2669" t="s">
        <v>4415</v>
      </c>
      <c r="E3838" s="2669" t="s">
        <v>7885</v>
      </c>
      <c r="F3838" s="2669" t="s">
        <v>10571</v>
      </c>
      <c r="G3838" s="2669" t="s">
        <v>5311</v>
      </c>
      <c r="H3838" s="2669" t="s">
        <v>5064</v>
      </c>
      <c r="I3838" s="3025">
        <v>0</v>
      </c>
      <c r="J3838" s="3025">
        <v>9.61</v>
      </c>
      <c r="O3838">
        <f t="shared" si="59"/>
        <v>0</v>
      </c>
    </row>
    <row r="3839" spans="1:15" hidden="1">
      <c r="H3839" t="s">
        <v>7886</v>
      </c>
      <c r="O3839">
        <f t="shared" si="59"/>
        <v>0</v>
      </c>
    </row>
    <row r="3840" spans="1:15" hidden="1">
      <c r="O3840">
        <f t="shared" si="59"/>
        <v>0</v>
      </c>
    </row>
    <row r="3841" spans="1:15" hidden="1">
      <c r="H3841" s="2668" t="s">
        <v>10572</v>
      </c>
      <c r="O3841">
        <f t="shared" ref="O3841:O3904" si="60">SUMIF(E:E,E3841,N:N)</f>
        <v>0</v>
      </c>
    </row>
    <row r="3842" spans="1:15" hidden="1">
      <c r="A3842" s="2669" t="s">
        <v>10573</v>
      </c>
      <c r="B3842" s="2669" t="s">
        <v>5169</v>
      </c>
      <c r="C3842" s="2669" t="s">
        <v>5298</v>
      </c>
      <c r="D3842" s="2669" t="s">
        <v>5299</v>
      </c>
      <c r="E3842" s="3020" t="s">
        <v>8842</v>
      </c>
      <c r="F3842" s="3020" t="s">
        <v>10574</v>
      </c>
      <c r="G3842" s="3020" t="s">
        <v>8992</v>
      </c>
      <c r="H3842" s="3020" t="s">
        <v>8993</v>
      </c>
      <c r="I3842" s="3025">
        <v>415.39</v>
      </c>
      <c r="J3842" s="3025">
        <v>0</v>
      </c>
      <c r="O3842">
        <f t="shared" si="60"/>
        <v>0</v>
      </c>
    </row>
    <row r="3843" spans="1:15" hidden="1">
      <c r="A3843" s="2669" t="s">
        <v>10573</v>
      </c>
      <c r="B3843" s="2669" t="s">
        <v>5169</v>
      </c>
      <c r="C3843" s="2669" t="s">
        <v>5298</v>
      </c>
      <c r="D3843" s="2669" t="s">
        <v>5299</v>
      </c>
      <c r="E3843" s="2669" t="s">
        <v>8842</v>
      </c>
      <c r="F3843" s="2669" t="s">
        <v>10574</v>
      </c>
      <c r="G3843" s="2669" t="s">
        <v>8784</v>
      </c>
      <c r="H3843" s="2669" t="s">
        <v>9036</v>
      </c>
      <c r="I3843" s="3025">
        <v>0</v>
      </c>
      <c r="J3843" s="3025">
        <v>415.39</v>
      </c>
      <c r="O3843">
        <f t="shared" si="60"/>
        <v>0</v>
      </c>
    </row>
    <row r="3844" spans="1:15" hidden="1">
      <c r="H3844" t="s">
        <v>8843</v>
      </c>
      <c r="O3844">
        <f t="shared" si="60"/>
        <v>0</v>
      </c>
    </row>
    <row r="3845" spans="1:15" hidden="1">
      <c r="O3845">
        <f t="shared" si="60"/>
        <v>0</v>
      </c>
    </row>
    <row r="3846" spans="1:15" hidden="1">
      <c r="H3846" s="2668" t="s">
        <v>10575</v>
      </c>
      <c r="O3846">
        <f t="shared" si="60"/>
        <v>0</v>
      </c>
    </row>
    <row r="3847" spans="1:15" hidden="1">
      <c r="A3847" s="2669" t="s">
        <v>10573</v>
      </c>
      <c r="B3847" s="2669" t="s">
        <v>5169</v>
      </c>
      <c r="C3847" s="2669" t="s">
        <v>5298</v>
      </c>
      <c r="D3847" s="2669" t="s">
        <v>5299</v>
      </c>
      <c r="E3847" s="3020" t="s">
        <v>8844</v>
      </c>
      <c r="F3847" s="3020" t="s">
        <v>10576</v>
      </c>
      <c r="G3847" s="3020" t="s">
        <v>8992</v>
      </c>
      <c r="H3847" s="3020" t="s">
        <v>8993</v>
      </c>
      <c r="I3847" s="3025">
        <v>415.39</v>
      </c>
      <c r="J3847" s="3025">
        <v>0</v>
      </c>
      <c r="O3847">
        <f t="shared" si="60"/>
        <v>0</v>
      </c>
    </row>
    <row r="3848" spans="1:15" hidden="1">
      <c r="A3848" s="2669" t="s">
        <v>10573</v>
      </c>
      <c r="B3848" s="2669" t="s">
        <v>5169</v>
      </c>
      <c r="C3848" s="2669" t="s">
        <v>5298</v>
      </c>
      <c r="D3848" s="2669" t="s">
        <v>5299</v>
      </c>
      <c r="E3848" s="2669" t="s">
        <v>8844</v>
      </c>
      <c r="F3848" s="2669" t="s">
        <v>10576</v>
      </c>
      <c r="G3848" s="2669" t="s">
        <v>8784</v>
      </c>
      <c r="H3848" s="2669" t="s">
        <v>9036</v>
      </c>
      <c r="I3848" s="3025">
        <v>0</v>
      </c>
      <c r="J3848" s="3025">
        <v>415.39</v>
      </c>
      <c r="O3848">
        <f t="shared" si="60"/>
        <v>0</v>
      </c>
    </row>
    <row r="3849" spans="1:15" hidden="1">
      <c r="H3849" t="s">
        <v>8845</v>
      </c>
      <c r="O3849">
        <f t="shared" si="60"/>
        <v>0</v>
      </c>
    </row>
    <row r="3850" spans="1:15" hidden="1">
      <c r="O3850">
        <f t="shared" si="60"/>
        <v>0</v>
      </c>
    </row>
    <row r="3851" spans="1:15" hidden="1">
      <c r="H3851" s="2668" t="s">
        <v>10577</v>
      </c>
      <c r="O3851">
        <f t="shared" si="60"/>
        <v>0</v>
      </c>
    </row>
    <row r="3852" spans="1:15" hidden="1">
      <c r="A3852" s="2669" t="s">
        <v>10573</v>
      </c>
      <c r="B3852" s="2669" t="s">
        <v>5169</v>
      </c>
      <c r="C3852" s="2669" t="s">
        <v>5298</v>
      </c>
      <c r="D3852" s="2669" t="s">
        <v>5299</v>
      </c>
      <c r="E3852" s="3020" t="s">
        <v>8846</v>
      </c>
      <c r="F3852" s="3020" t="s">
        <v>10578</v>
      </c>
      <c r="G3852" s="3020" t="s">
        <v>8994</v>
      </c>
      <c r="H3852" s="3020" t="s">
        <v>8995</v>
      </c>
      <c r="I3852" s="3025">
        <v>161.54</v>
      </c>
      <c r="J3852" s="3025">
        <v>0</v>
      </c>
      <c r="O3852">
        <f t="shared" si="60"/>
        <v>0</v>
      </c>
    </row>
    <row r="3853" spans="1:15" hidden="1">
      <c r="A3853" s="2669" t="s">
        <v>10573</v>
      </c>
      <c r="B3853" s="2669" t="s">
        <v>5169</v>
      </c>
      <c r="C3853" s="2669" t="s">
        <v>5298</v>
      </c>
      <c r="D3853" s="2669" t="s">
        <v>5299</v>
      </c>
      <c r="E3853" s="2669" t="s">
        <v>8846</v>
      </c>
      <c r="F3853" s="2669" t="s">
        <v>10578</v>
      </c>
      <c r="G3853" s="2669" t="s">
        <v>8784</v>
      </c>
      <c r="H3853" s="2669" t="s">
        <v>9036</v>
      </c>
      <c r="I3853" s="3025">
        <v>0</v>
      </c>
      <c r="J3853" s="3025">
        <v>161.54</v>
      </c>
      <c r="O3853">
        <f t="shared" si="60"/>
        <v>0</v>
      </c>
    </row>
    <row r="3854" spans="1:15" hidden="1">
      <c r="H3854" t="s">
        <v>8847</v>
      </c>
      <c r="O3854">
        <f t="shared" si="60"/>
        <v>0</v>
      </c>
    </row>
    <row r="3855" spans="1:15" hidden="1">
      <c r="O3855">
        <f t="shared" si="60"/>
        <v>0</v>
      </c>
    </row>
    <row r="3856" spans="1:15" hidden="1">
      <c r="H3856" s="2668" t="s">
        <v>10579</v>
      </c>
      <c r="O3856">
        <f t="shared" si="60"/>
        <v>0</v>
      </c>
    </row>
    <row r="3857" spans="1:15" hidden="1">
      <c r="A3857" s="2669" t="s">
        <v>10573</v>
      </c>
      <c r="B3857" s="2669" t="s">
        <v>5169</v>
      </c>
      <c r="C3857" s="2669" t="s">
        <v>5298</v>
      </c>
      <c r="D3857" s="2669" t="s">
        <v>5299</v>
      </c>
      <c r="E3857" s="3020" t="s">
        <v>8848</v>
      </c>
      <c r="F3857" s="3020" t="s">
        <v>10580</v>
      </c>
      <c r="G3857" s="3020" t="s">
        <v>8994</v>
      </c>
      <c r="H3857" s="3020" t="s">
        <v>8995</v>
      </c>
      <c r="I3857" s="3025">
        <v>161.54</v>
      </c>
      <c r="J3857" s="3025">
        <v>0</v>
      </c>
      <c r="O3857">
        <f t="shared" si="60"/>
        <v>0</v>
      </c>
    </row>
    <row r="3858" spans="1:15" hidden="1">
      <c r="A3858" s="2669" t="s">
        <v>10573</v>
      </c>
      <c r="B3858" s="2669" t="s">
        <v>5169</v>
      </c>
      <c r="C3858" s="2669" t="s">
        <v>5298</v>
      </c>
      <c r="D3858" s="2669" t="s">
        <v>5299</v>
      </c>
      <c r="E3858" s="2669" t="s">
        <v>8848</v>
      </c>
      <c r="F3858" s="2669" t="s">
        <v>10580</v>
      </c>
      <c r="G3858" s="2669" t="s">
        <v>8784</v>
      </c>
      <c r="H3858" s="2669" t="s">
        <v>9036</v>
      </c>
      <c r="I3858" s="3025">
        <v>0</v>
      </c>
      <c r="J3858" s="3025">
        <v>161.54</v>
      </c>
      <c r="O3858">
        <f t="shared" si="60"/>
        <v>0</v>
      </c>
    </row>
    <row r="3859" spans="1:15" hidden="1">
      <c r="H3859" t="s">
        <v>8849</v>
      </c>
      <c r="O3859">
        <f t="shared" si="60"/>
        <v>0</v>
      </c>
    </row>
    <row r="3860" spans="1:15" hidden="1">
      <c r="O3860">
        <f t="shared" si="60"/>
        <v>0</v>
      </c>
    </row>
    <row r="3861" spans="1:15" hidden="1">
      <c r="H3861" s="2668" t="s">
        <v>10581</v>
      </c>
      <c r="O3861">
        <f t="shared" si="60"/>
        <v>0</v>
      </c>
    </row>
    <row r="3862" spans="1:15" hidden="1">
      <c r="A3862" s="2669" t="s">
        <v>10573</v>
      </c>
      <c r="B3862" s="2669" t="s">
        <v>5169</v>
      </c>
      <c r="C3862" s="2669" t="s">
        <v>5298</v>
      </c>
      <c r="D3862" s="2669" t="s">
        <v>5299</v>
      </c>
      <c r="E3862" s="2669" t="s">
        <v>8444</v>
      </c>
      <c r="F3862" s="2669" t="s">
        <v>10582</v>
      </c>
      <c r="G3862" s="2669" t="s">
        <v>8404</v>
      </c>
      <c r="H3862" s="2669" t="s">
        <v>8405</v>
      </c>
      <c r="I3862" s="3025">
        <v>388.62</v>
      </c>
      <c r="J3862" s="3025">
        <v>0</v>
      </c>
      <c r="O3862">
        <f t="shared" si="60"/>
        <v>1</v>
      </c>
    </row>
    <row r="3863" spans="1:15" hidden="1">
      <c r="A3863" s="2669" t="s">
        <v>10573</v>
      </c>
      <c r="B3863" s="2669" t="s">
        <v>5169</v>
      </c>
      <c r="C3863" s="2669" t="s">
        <v>5298</v>
      </c>
      <c r="D3863" s="2669" t="s">
        <v>5299</v>
      </c>
      <c r="E3863" s="2669" t="s">
        <v>8444</v>
      </c>
      <c r="F3863" s="2669" t="s">
        <v>10582</v>
      </c>
      <c r="G3863" s="2669" t="s">
        <v>8980</v>
      </c>
      <c r="H3863" s="2669" t="s">
        <v>9055</v>
      </c>
      <c r="I3863" s="3025">
        <v>0</v>
      </c>
      <c r="J3863" s="3025">
        <v>388.62</v>
      </c>
      <c r="N3863" s="1460">
        <v>1</v>
      </c>
      <c r="O3863">
        <f t="shared" si="60"/>
        <v>1</v>
      </c>
    </row>
    <row r="3864" spans="1:15" hidden="1">
      <c r="H3864" t="s">
        <v>8445</v>
      </c>
      <c r="O3864">
        <f t="shared" si="60"/>
        <v>0</v>
      </c>
    </row>
    <row r="3865" spans="1:15" hidden="1">
      <c r="O3865">
        <f t="shared" si="60"/>
        <v>0</v>
      </c>
    </row>
    <row r="3866" spans="1:15" hidden="1">
      <c r="H3866" s="2668" t="s">
        <v>10583</v>
      </c>
      <c r="O3866">
        <f t="shared" si="60"/>
        <v>0</v>
      </c>
    </row>
    <row r="3867" spans="1:15" hidden="1">
      <c r="A3867" s="2669" t="s">
        <v>10573</v>
      </c>
      <c r="B3867" s="2669" t="s">
        <v>5169</v>
      </c>
      <c r="C3867" s="2669" t="s">
        <v>5298</v>
      </c>
      <c r="D3867" s="2669" t="s">
        <v>5299</v>
      </c>
      <c r="E3867" s="2669" t="s">
        <v>8446</v>
      </c>
      <c r="F3867" s="2669" t="s">
        <v>10584</v>
      </c>
      <c r="G3867" s="2669" t="s">
        <v>8404</v>
      </c>
      <c r="H3867" s="2669" t="s">
        <v>8405</v>
      </c>
      <c r="I3867" s="3025">
        <v>388.62</v>
      </c>
      <c r="J3867" s="3025">
        <v>0</v>
      </c>
      <c r="O3867">
        <f t="shared" si="60"/>
        <v>1</v>
      </c>
    </row>
    <row r="3868" spans="1:15" hidden="1">
      <c r="A3868" s="2669" t="s">
        <v>10573</v>
      </c>
      <c r="B3868" s="2669" t="s">
        <v>5169</v>
      </c>
      <c r="C3868" s="2669" t="s">
        <v>5298</v>
      </c>
      <c r="D3868" s="2669" t="s">
        <v>5299</v>
      </c>
      <c r="E3868" s="2669" t="s">
        <v>8446</v>
      </c>
      <c r="F3868" s="2669" t="s">
        <v>10584</v>
      </c>
      <c r="G3868" s="2669" t="s">
        <v>8980</v>
      </c>
      <c r="H3868" s="2669" t="s">
        <v>9055</v>
      </c>
      <c r="I3868" s="3025">
        <v>0</v>
      </c>
      <c r="J3868" s="3025">
        <v>388.62</v>
      </c>
      <c r="N3868" s="1460">
        <v>1</v>
      </c>
      <c r="O3868">
        <f t="shared" si="60"/>
        <v>1</v>
      </c>
    </row>
    <row r="3869" spans="1:15" hidden="1">
      <c r="H3869" t="s">
        <v>8447</v>
      </c>
      <c r="O3869">
        <f t="shared" si="60"/>
        <v>0</v>
      </c>
    </row>
    <row r="3870" spans="1:15" hidden="1">
      <c r="O3870">
        <f t="shared" si="60"/>
        <v>0</v>
      </c>
    </row>
    <row r="3871" spans="1:15" hidden="1">
      <c r="H3871" s="2668" t="s">
        <v>10585</v>
      </c>
      <c r="O3871">
        <f t="shared" si="60"/>
        <v>0</v>
      </c>
    </row>
    <row r="3872" spans="1:15" hidden="1">
      <c r="A3872" s="2669" t="s">
        <v>10573</v>
      </c>
      <c r="B3872" s="2669" t="s">
        <v>5169</v>
      </c>
      <c r="C3872" s="2669" t="s">
        <v>5298</v>
      </c>
      <c r="D3872" s="2669" t="s">
        <v>5299</v>
      </c>
      <c r="E3872" s="2669" t="s">
        <v>8020</v>
      </c>
      <c r="F3872" s="2669" t="s">
        <v>10586</v>
      </c>
      <c r="G3872" s="2669" t="s">
        <v>8010</v>
      </c>
      <c r="H3872" s="2669" t="s">
        <v>8011</v>
      </c>
      <c r="I3872" s="3025">
        <v>943.5</v>
      </c>
      <c r="J3872" s="3025">
        <v>0</v>
      </c>
      <c r="O3872">
        <f t="shared" si="60"/>
        <v>1</v>
      </c>
    </row>
    <row r="3873" spans="1:15" hidden="1">
      <c r="A3873" s="2669" t="s">
        <v>10573</v>
      </c>
      <c r="B3873" s="2669" t="s">
        <v>5169</v>
      </c>
      <c r="C3873" s="2669" t="s">
        <v>5298</v>
      </c>
      <c r="D3873" s="2669" t="s">
        <v>5299</v>
      </c>
      <c r="E3873" s="2669" t="s">
        <v>8020</v>
      </c>
      <c r="F3873" s="2669" t="s">
        <v>10586</v>
      </c>
      <c r="G3873" s="2669" t="s">
        <v>8980</v>
      </c>
      <c r="H3873" s="2669" t="s">
        <v>9055</v>
      </c>
      <c r="I3873" s="3025">
        <v>0</v>
      </c>
      <c r="J3873" s="3025">
        <v>943.5</v>
      </c>
      <c r="N3873" s="1460">
        <v>1</v>
      </c>
      <c r="O3873">
        <f t="shared" si="60"/>
        <v>1</v>
      </c>
    </row>
    <row r="3874" spans="1:15" hidden="1">
      <c r="H3874" t="s">
        <v>8021</v>
      </c>
      <c r="O3874">
        <f t="shared" si="60"/>
        <v>0</v>
      </c>
    </row>
    <row r="3875" spans="1:15" hidden="1">
      <c r="O3875">
        <f t="shared" si="60"/>
        <v>0</v>
      </c>
    </row>
    <row r="3876" spans="1:15" hidden="1">
      <c r="H3876" s="2668" t="s">
        <v>10587</v>
      </c>
      <c r="O3876">
        <f t="shared" si="60"/>
        <v>0</v>
      </c>
    </row>
    <row r="3877" spans="1:15" hidden="1">
      <c r="A3877" s="2669" t="s">
        <v>10573</v>
      </c>
      <c r="B3877" s="2669" t="s">
        <v>5169</v>
      </c>
      <c r="C3877" s="2669" t="s">
        <v>5298</v>
      </c>
      <c r="D3877" s="2669" t="s">
        <v>5299</v>
      </c>
      <c r="E3877" s="2669" t="s">
        <v>8103</v>
      </c>
      <c r="F3877" s="2669" t="s">
        <v>10588</v>
      </c>
      <c r="G3877" s="2669" t="s">
        <v>8072</v>
      </c>
      <c r="H3877" s="2669" t="s">
        <v>8073</v>
      </c>
      <c r="I3877" s="3025">
        <v>111</v>
      </c>
      <c r="J3877" s="3025">
        <v>0</v>
      </c>
      <c r="O3877">
        <f t="shared" si="60"/>
        <v>1</v>
      </c>
    </row>
    <row r="3878" spans="1:15" hidden="1">
      <c r="A3878" s="2669" t="s">
        <v>10573</v>
      </c>
      <c r="B3878" s="2669" t="s">
        <v>5169</v>
      </c>
      <c r="C3878" s="2669" t="s">
        <v>5298</v>
      </c>
      <c r="D3878" s="2669" t="s">
        <v>5299</v>
      </c>
      <c r="E3878" s="2669" t="s">
        <v>8103</v>
      </c>
      <c r="F3878" s="2669" t="s">
        <v>10588</v>
      </c>
      <c r="G3878" s="2669" t="s">
        <v>8980</v>
      </c>
      <c r="H3878" s="2669" t="s">
        <v>9055</v>
      </c>
      <c r="I3878" s="3025">
        <v>0</v>
      </c>
      <c r="J3878" s="3025">
        <v>111</v>
      </c>
      <c r="N3878" s="1460">
        <v>1</v>
      </c>
      <c r="O3878">
        <f t="shared" si="60"/>
        <v>1</v>
      </c>
    </row>
    <row r="3879" spans="1:15" hidden="1">
      <c r="H3879" t="s">
        <v>8104</v>
      </c>
      <c r="O3879">
        <f t="shared" si="60"/>
        <v>0</v>
      </c>
    </row>
    <row r="3880" spans="1:15" hidden="1">
      <c r="O3880">
        <f t="shared" si="60"/>
        <v>0</v>
      </c>
    </row>
    <row r="3881" spans="1:15" hidden="1">
      <c r="H3881" s="2668" t="s">
        <v>10589</v>
      </c>
      <c r="O3881">
        <f t="shared" si="60"/>
        <v>0</v>
      </c>
    </row>
    <row r="3882" spans="1:15" hidden="1">
      <c r="A3882" s="2669" t="s">
        <v>10573</v>
      </c>
      <c r="B3882" s="2669" t="s">
        <v>5169</v>
      </c>
      <c r="C3882" s="2669" t="s">
        <v>5298</v>
      </c>
      <c r="D3882" s="2669" t="s">
        <v>5299</v>
      </c>
      <c r="E3882" s="2669" t="s">
        <v>8022</v>
      </c>
      <c r="F3882" s="2669" t="s">
        <v>10590</v>
      </c>
      <c r="G3882" s="2669" t="s">
        <v>8010</v>
      </c>
      <c r="H3882" s="2669" t="s">
        <v>8011</v>
      </c>
      <c r="I3882" s="3025">
        <v>499.5</v>
      </c>
      <c r="J3882" s="3025">
        <v>0</v>
      </c>
      <c r="O3882">
        <f t="shared" si="60"/>
        <v>1</v>
      </c>
    </row>
    <row r="3883" spans="1:15" hidden="1">
      <c r="A3883" s="2669" t="s">
        <v>10573</v>
      </c>
      <c r="B3883" s="2669" t="s">
        <v>5169</v>
      </c>
      <c r="C3883" s="2669" t="s">
        <v>5298</v>
      </c>
      <c r="D3883" s="2669" t="s">
        <v>5299</v>
      </c>
      <c r="E3883" s="2669" t="s">
        <v>8022</v>
      </c>
      <c r="F3883" s="2669" t="s">
        <v>10590</v>
      </c>
      <c r="G3883" s="2669" t="s">
        <v>8980</v>
      </c>
      <c r="H3883" s="2669" t="s">
        <v>9055</v>
      </c>
      <c r="I3883" s="3025">
        <v>0</v>
      </c>
      <c r="J3883" s="3025">
        <v>499.5</v>
      </c>
      <c r="N3883" s="1460">
        <v>1</v>
      </c>
      <c r="O3883">
        <f t="shared" si="60"/>
        <v>1</v>
      </c>
    </row>
    <row r="3884" spans="1:15" hidden="1">
      <c r="H3884" t="s">
        <v>8023</v>
      </c>
      <c r="O3884">
        <f t="shared" si="60"/>
        <v>0</v>
      </c>
    </row>
    <row r="3885" spans="1:15" hidden="1">
      <c r="O3885">
        <f t="shared" si="60"/>
        <v>0</v>
      </c>
    </row>
    <row r="3886" spans="1:15" hidden="1">
      <c r="H3886" s="2668" t="s">
        <v>10591</v>
      </c>
      <c r="O3886">
        <f t="shared" si="60"/>
        <v>0</v>
      </c>
    </row>
    <row r="3887" spans="1:15" hidden="1">
      <c r="A3887" s="2669" t="s">
        <v>10573</v>
      </c>
      <c r="B3887" s="2669" t="s">
        <v>5169</v>
      </c>
      <c r="C3887" s="2669" t="s">
        <v>5298</v>
      </c>
      <c r="D3887" s="2669" t="s">
        <v>5299</v>
      </c>
      <c r="E3887" s="2669" t="s">
        <v>8105</v>
      </c>
      <c r="F3887" s="2669" t="s">
        <v>10592</v>
      </c>
      <c r="G3887" s="2669" t="s">
        <v>8072</v>
      </c>
      <c r="H3887" s="2669" t="s">
        <v>8073</v>
      </c>
      <c r="I3887" s="3025">
        <v>111</v>
      </c>
      <c r="J3887" s="3025">
        <v>0</v>
      </c>
      <c r="O3887">
        <f t="shared" si="60"/>
        <v>1</v>
      </c>
    </row>
    <row r="3888" spans="1:15" hidden="1">
      <c r="A3888" s="2669" t="s">
        <v>10573</v>
      </c>
      <c r="B3888" s="2669" t="s">
        <v>5169</v>
      </c>
      <c r="C3888" s="2669" t="s">
        <v>5298</v>
      </c>
      <c r="D3888" s="2669" t="s">
        <v>5299</v>
      </c>
      <c r="E3888" s="2669" t="s">
        <v>8105</v>
      </c>
      <c r="F3888" s="2669" t="s">
        <v>10592</v>
      </c>
      <c r="G3888" s="2669" t="s">
        <v>8980</v>
      </c>
      <c r="H3888" s="2669" t="s">
        <v>9055</v>
      </c>
      <c r="I3888" s="3025">
        <v>0</v>
      </c>
      <c r="J3888" s="3025">
        <v>111</v>
      </c>
      <c r="N3888" s="1460">
        <v>1</v>
      </c>
      <c r="O3888">
        <f t="shared" si="60"/>
        <v>1</v>
      </c>
    </row>
    <row r="3889" spans="1:15" hidden="1">
      <c r="H3889" t="s">
        <v>8106</v>
      </c>
      <c r="O3889">
        <f t="shared" si="60"/>
        <v>0</v>
      </c>
    </row>
    <row r="3890" spans="1:15" hidden="1">
      <c r="O3890">
        <f t="shared" si="60"/>
        <v>0</v>
      </c>
    </row>
    <row r="3891" spans="1:15" hidden="1">
      <c r="H3891" s="2668" t="s">
        <v>10593</v>
      </c>
      <c r="O3891">
        <f t="shared" si="60"/>
        <v>0</v>
      </c>
    </row>
    <row r="3892" spans="1:15" hidden="1">
      <c r="A3892" s="2669" t="s">
        <v>10594</v>
      </c>
      <c r="B3892" s="2669" t="s">
        <v>5169</v>
      </c>
      <c r="C3892" s="2669" t="s">
        <v>5298</v>
      </c>
      <c r="D3892" s="2669" t="s">
        <v>5299</v>
      </c>
      <c r="E3892" s="2669" t="s">
        <v>7946</v>
      </c>
      <c r="F3892" s="2669" t="s">
        <v>10595</v>
      </c>
      <c r="G3892" s="2669" t="s">
        <v>5347</v>
      </c>
      <c r="H3892" s="2669" t="s">
        <v>4999</v>
      </c>
      <c r="I3892" s="3025">
        <v>166.2</v>
      </c>
      <c r="J3892" s="3025">
        <v>0</v>
      </c>
      <c r="O3892">
        <f t="shared" si="60"/>
        <v>1</v>
      </c>
    </row>
    <row r="3893" spans="1:15" hidden="1">
      <c r="A3893" s="2669" t="s">
        <v>10594</v>
      </c>
      <c r="B3893" s="2669" t="s">
        <v>5169</v>
      </c>
      <c r="C3893" s="2669" t="s">
        <v>5298</v>
      </c>
      <c r="D3893" s="2669" t="s">
        <v>5299</v>
      </c>
      <c r="E3893" s="2669" t="s">
        <v>7946</v>
      </c>
      <c r="F3893" s="2669" t="s">
        <v>10595</v>
      </c>
      <c r="G3893" s="2669" t="s">
        <v>8980</v>
      </c>
      <c r="H3893" s="2669" t="s">
        <v>9055</v>
      </c>
      <c r="I3893" s="3025">
        <v>0</v>
      </c>
      <c r="J3893" s="3025">
        <v>166.2</v>
      </c>
      <c r="N3893" s="1460">
        <v>1</v>
      </c>
      <c r="O3893">
        <f t="shared" si="60"/>
        <v>1</v>
      </c>
    </row>
    <row r="3894" spans="1:15" hidden="1">
      <c r="H3894" t="s">
        <v>7947</v>
      </c>
      <c r="O3894">
        <f t="shared" si="60"/>
        <v>0</v>
      </c>
    </row>
    <row r="3895" spans="1:15" hidden="1">
      <c r="O3895">
        <f t="shared" si="60"/>
        <v>0</v>
      </c>
    </row>
    <row r="3896" spans="1:15" hidden="1">
      <c r="H3896" s="2668" t="s">
        <v>10596</v>
      </c>
      <c r="O3896">
        <f t="shared" si="60"/>
        <v>0</v>
      </c>
    </row>
    <row r="3897" spans="1:15" hidden="1">
      <c r="A3897" s="2669" t="s">
        <v>10597</v>
      </c>
      <c r="B3897" s="2669" t="s">
        <v>4415</v>
      </c>
      <c r="C3897" s="2669" t="s">
        <v>5059</v>
      </c>
      <c r="D3897" s="2669" t="s">
        <v>4415</v>
      </c>
      <c r="E3897" s="2669" t="s">
        <v>7440</v>
      </c>
      <c r="F3897" s="2669" t="s">
        <v>10598</v>
      </c>
      <c r="G3897" s="2669" t="s">
        <v>5308</v>
      </c>
      <c r="H3897" s="2669" t="s">
        <v>5097</v>
      </c>
      <c r="I3897" s="3025">
        <v>0</v>
      </c>
      <c r="J3897" s="3025">
        <v>0</v>
      </c>
      <c r="O3897">
        <f t="shared" si="60"/>
        <v>0</v>
      </c>
    </row>
    <row r="3898" spans="1:15" hidden="1">
      <c r="A3898" s="2669" t="s">
        <v>10597</v>
      </c>
      <c r="B3898" s="2669" t="s">
        <v>4415</v>
      </c>
      <c r="C3898" s="2669" t="s">
        <v>5059</v>
      </c>
      <c r="D3898" s="2669" t="s">
        <v>4415</v>
      </c>
      <c r="E3898" s="2669" t="s">
        <v>7440</v>
      </c>
      <c r="F3898" s="2669" t="s">
        <v>10598</v>
      </c>
      <c r="G3898" s="2669" t="s">
        <v>5309</v>
      </c>
      <c r="H3898" s="2669" t="s">
        <v>4947</v>
      </c>
      <c r="I3898" s="3025">
        <v>334</v>
      </c>
      <c r="J3898" s="3025">
        <v>0</v>
      </c>
      <c r="O3898">
        <f t="shared" si="60"/>
        <v>0</v>
      </c>
    </row>
    <row r="3899" spans="1:15" hidden="1">
      <c r="A3899" s="2669" t="s">
        <v>10597</v>
      </c>
      <c r="B3899" s="2669" t="s">
        <v>4415</v>
      </c>
      <c r="C3899" s="2669" t="s">
        <v>5059</v>
      </c>
      <c r="D3899" s="2669" t="s">
        <v>4415</v>
      </c>
      <c r="E3899" s="2669" t="s">
        <v>7440</v>
      </c>
      <c r="F3899" s="2669" t="s">
        <v>10598</v>
      </c>
      <c r="G3899" s="2669" t="s">
        <v>5303</v>
      </c>
      <c r="H3899" s="2669" t="s">
        <v>5063</v>
      </c>
      <c r="I3899" s="3025">
        <v>0</v>
      </c>
      <c r="J3899" s="3025">
        <v>0</v>
      </c>
      <c r="O3899">
        <f t="shared" si="60"/>
        <v>0</v>
      </c>
    </row>
    <row r="3900" spans="1:15" hidden="1">
      <c r="A3900" s="2669" t="s">
        <v>10597</v>
      </c>
      <c r="B3900" s="2669" t="s">
        <v>4415</v>
      </c>
      <c r="C3900" s="2669" t="s">
        <v>5059</v>
      </c>
      <c r="D3900" s="2669" t="s">
        <v>4415</v>
      </c>
      <c r="E3900" s="2669" t="s">
        <v>7440</v>
      </c>
      <c r="F3900" s="2669" t="s">
        <v>10598</v>
      </c>
      <c r="G3900" s="2669" t="s">
        <v>5311</v>
      </c>
      <c r="H3900" s="2669" t="s">
        <v>5064</v>
      </c>
      <c r="I3900" s="3025">
        <v>0</v>
      </c>
      <c r="J3900" s="3025">
        <v>334</v>
      </c>
      <c r="O3900">
        <f t="shared" si="60"/>
        <v>0</v>
      </c>
    </row>
    <row r="3901" spans="1:15" hidden="1">
      <c r="H3901" t="s">
        <v>7441</v>
      </c>
      <c r="O3901">
        <f t="shared" si="60"/>
        <v>0</v>
      </c>
    </row>
    <row r="3902" spans="1:15" hidden="1">
      <c r="O3902">
        <f t="shared" si="60"/>
        <v>0</v>
      </c>
    </row>
    <row r="3903" spans="1:15" hidden="1">
      <c r="H3903" s="2668" t="s">
        <v>10599</v>
      </c>
      <c r="O3903">
        <f t="shared" si="60"/>
        <v>0</v>
      </c>
    </row>
    <row r="3904" spans="1:15" hidden="1">
      <c r="A3904" s="2669" t="s">
        <v>10600</v>
      </c>
      <c r="B3904" s="2669" t="s">
        <v>4415</v>
      </c>
      <c r="C3904" s="2669" t="s">
        <v>5059</v>
      </c>
      <c r="D3904" s="2669" t="s">
        <v>4415</v>
      </c>
      <c r="E3904" s="2669" t="s">
        <v>7438</v>
      </c>
      <c r="F3904" s="2669" t="s">
        <v>10601</v>
      </c>
      <c r="G3904" s="2669" t="s">
        <v>5308</v>
      </c>
      <c r="H3904" s="2669" t="s">
        <v>5097</v>
      </c>
      <c r="I3904" s="3025">
        <v>0</v>
      </c>
      <c r="J3904" s="3025">
        <v>0</v>
      </c>
      <c r="O3904">
        <f t="shared" si="60"/>
        <v>0</v>
      </c>
    </row>
    <row r="3905" spans="1:15" hidden="1">
      <c r="A3905" s="2669" t="s">
        <v>10600</v>
      </c>
      <c r="B3905" s="2669" t="s">
        <v>4415</v>
      </c>
      <c r="C3905" s="2669" t="s">
        <v>5059</v>
      </c>
      <c r="D3905" s="2669" t="s">
        <v>4415</v>
      </c>
      <c r="E3905" s="2669" t="s">
        <v>7438</v>
      </c>
      <c r="F3905" s="2669" t="s">
        <v>10601</v>
      </c>
      <c r="G3905" s="2669" t="s">
        <v>5309</v>
      </c>
      <c r="H3905" s="2669" t="s">
        <v>4947</v>
      </c>
      <c r="I3905" s="3025">
        <v>2432</v>
      </c>
      <c r="J3905" s="3025">
        <v>0</v>
      </c>
      <c r="O3905">
        <f t="shared" ref="O3905:O3968" si="61">SUMIF(E:E,E3905,N:N)</f>
        <v>0</v>
      </c>
    </row>
    <row r="3906" spans="1:15" hidden="1">
      <c r="A3906" s="2669" t="s">
        <v>10600</v>
      </c>
      <c r="B3906" s="2669" t="s">
        <v>4415</v>
      </c>
      <c r="C3906" s="2669" t="s">
        <v>5059</v>
      </c>
      <c r="D3906" s="2669" t="s">
        <v>4415</v>
      </c>
      <c r="E3906" s="2669" t="s">
        <v>7438</v>
      </c>
      <c r="F3906" s="2669" t="s">
        <v>10601</v>
      </c>
      <c r="G3906" s="2669" t="s">
        <v>5303</v>
      </c>
      <c r="H3906" s="2669" t="s">
        <v>5063</v>
      </c>
      <c r="I3906" s="3025">
        <v>0</v>
      </c>
      <c r="J3906" s="3025">
        <v>0</v>
      </c>
      <c r="O3906">
        <f t="shared" si="61"/>
        <v>0</v>
      </c>
    </row>
    <row r="3907" spans="1:15" hidden="1">
      <c r="A3907" s="2669" t="s">
        <v>10600</v>
      </c>
      <c r="B3907" s="2669" t="s">
        <v>4415</v>
      </c>
      <c r="C3907" s="2669" t="s">
        <v>5059</v>
      </c>
      <c r="D3907" s="2669" t="s">
        <v>4415</v>
      </c>
      <c r="E3907" s="2669" t="s">
        <v>7438</v>
      </c>
      <c r="F3907" s="2669" t="s">
        <v>10601</v>
      </c>
      <c r="G3907" s="2669" t="s">
        <v>5311</v>
      </c>
      <c r="H3907" s="2669" t="s">
        <v>5064</v>
      </c>
      <c r="I3907" s="3025">
        <v>0</v>
      </c>
      <c r="J3907" s="3025">
        <v>2432</v>
      </c>
      <c r="O3907">
        <f t="shared" si="61"/>
        <v>0</v>
      </c>
    </row>
    <row r="3908" spans="1:15" hidden="1">
      <c r="H3908" t="s">
        <v>7439</v>
      </c>
      <c r="O3908">
        <f t="shared" si="61"/>
        <v>0</v>
      </c>
    </row>
    <row r="3909" spans="1:15" hidden="1">
      <c r="O3909">
        <f t="shared" si="61"/>
        <v>0</v>
      </c>
    </row>
    <row r="3910" spans="1:15" hidden="1">
      <c r="H3910" s="2668" t="s">
        <v>10602</v>
      </c>
      <c r="O3910">
        <f t="shared" si="61"/>
        <v>0</v>
      </c>
    </row>
    <row r="3911" spans="1:15" hidden="1">
      <c r="A3911" s="2669" t="s">
        <v>10600</v>
      </c>
      <c r="B3911" s="2669" t="s">
        <v>5071</v>
      </c>
      <c r="C3911" s="2669" t="s">
        <v>9011</v>
      </c>
      <c r="D3911" s="2669" t="s">
        <v>5071</v>
      </c>
      <c r="E3911" s="2669" t="s">
        <v>10603</v>
      </c>
      <c r="F3911" s="2669" t="s">
        <v>10604</v>
      </c>
      <c r="G3911" s="2669" t="s">
        <v>5311</v>
      </c>
      <c r="H3911" s="2669" t="s">
        <v>5015</v>
      </c>
      <c r="I3911" s="3025">
        <v>21.7</v>
      </c>
      <c r="J3911" s="3025">
        <v>0</v>
      </c>
      <c r="O3911">
        <f t="shared" si="61"/>
        <v>0</v>
      </c>
    </row>
    <row r="3912" spans="1:15" hidden="1">
      <c r="A3912" s="2669" t="s">
        <v>10600</v>
      </c>
      <c r="B3912" s="2669" t="s">
        <v>5071</v>
      </c>
      <c r="C3912" s="2669" t="s">
        <v>9011</v>
      </c>
      <c r="D3912" s="2669" t="s">
        <v>5071</v>
      </c>
      <c r="E3912" s="2669" t="s">
        <v>10603</v>
      </c>
      <c r="F3912" s="2669" t="s">
        <v>10604</v>
      </c>
      <c r="G3912" s="2669" t="s">
        <v>5305</v>
      </c>
      <c r="H3912" s="2669" t="s">
        <v>9014</v>
      </c>
      <c r="I3912" s="3025">
        <v>0</v>
      </c>
      <c r="J3912" s="3025">
        <v>21.7</v>
      </c>
      <c r="O3912">
        <f t="shared" si="61"/>
        <v>0</v>
      </c>
    </row>
    <row r="3913" spans="1:15" hidden="1">
      <c r="H3913" t="s">
        <v>9015</v>
      </c>
      <c r="O3913">
        <f t="shared" si="61"/>
        <v>0</v>
      </c>
    </row>
    <row r="3914" spans="1:15" hidden="1">
      <c r="O3914">
        <f t="shared" si="61"/>
        <v>0</v>
      </c>
    </row>
    <row r="3915" spans="1:15" hidden="1">
      <c r="H3915" s="2668" t="s">
        <v>10605</v>
      </c>
      <c r="O3915">
        <f t="shared" si="61"/>
        <v>0</v>
      </c>
    </row>
    <row r="3916" spans="1:15" hidden="1">
      <c r="A3916" s="2669" t="s">
        <v>10600</v>
      </c>
      <c r="B3916" s="2669"/>
      <c r="C3916" s="2669"/>
      <c r="D3916" s="2669" t="s">
        <v>5073</v>
      </c>
      <c r="E3916" s="2669" t="s">
        <v>7208</v>
      </c>
      <c r="F3916" s="2669" t="s">
        <v>10606</v>
      </c>
      <c r="G3916" s="2669" t="s">
        <v>5354</v>
      </c>
      <c r="H3916" s="2669" t="s">
        <v>5033</v>
      </c>
      <c r="I3916" s="3025">
        <v>9.6</v>
      </c>
      <c r="J3916" s="3025">
        <v>0</v>
      </c>
      <c r="O3916">
        <f t="shared" si="61"/>
        <v>0</v>
      </c>
    </row>
    <row r="3917" spans="1:15" hidden="1">
      <c r="A3917" s="2669" t="s">
        <v>10600</v>
      </c>
      <c r="B3917" s="2669"/>
      <c r="C3917" s="2669"/>
      <c r="D3917" s="2669" t="s">
        <v>5073</v>
      </c>
      <c r="E3917" s="2669" t="s">
        <v>7208</v>
      </c>
      <c r="F3917" s="2669" t="s">
        <v>10606</v>
      </c>
      <c r="G3917" s="2669" t="s">
        <v>5297</v>
      </c>
      <c r="H3917" s="2669" t="s">
        <v>5075</v>
      </c>
      <c r="I3917" s="3025">
        <v>0</v>
      </c>
      <c r="J3917" s="3025">
        <v>9.6</v>
      </c>
      <c r="O3917">
        <f t="shared" si="61"/>
        <v>0</v>
      </c>
    </row>
    <row r="3918" spans="1:15" hidden="1">
      <c r="H3918" t="s">
        <v>7209</v>
      </c>
      <c r="O3918">
        <f t="shared" si="61"/>
        <v>0</v>
      </c>
    </row>
    <row r="3919" spans="1:15" hidden="1">
      <c r="O3919">
        <f t="shared" si="61"/>
        <v>0</v>
      </c>
    </row>
    <row r="3920" spans="1:15" hidden="1">
      <c r="H3920" s="2668" t="s">
        <v>10607</v>
      </c>
      <c r="O3920">
        <f t="shared" si="61"/>
        <v>0</v>
      </c>
    </row>
    <row r="3921" spans="1:15" hidden="1">
      <c r="A3921" s="2669" t="s">
        <v>10608</v>
      </c>
      <c r="B3921" s="2669"/>
      <c r="C3921" s="2669"/>
      <c r="D3921" s="2669" t="s">
        <v>5073</v>
      </c>
      <c r="E3921" s="2669" t="s">
        <v>7206</v>
      </c>
      <c r="F3921" s="2669" t="s">
        <v>10609</v>
      </c>
      <c r="G3921" s="2669" t="s">
        <v>5300</v>
      </c>
      <c r="H3921" s="2669" t="s">
        <v>264</v>
      </c>
      <c r="I3921" s="3025">
        <v>1000</v>
      </c>
      <c r="J3921" s="3025">
        <v>0</v>
      </c>
      <c r="O3921">
        <f t="shared" si="61"/>
        <v>0</v>
      </c>
    </row>
    <row r="3922" spans="1:15" hidden="1">
      <c r="A3922" s="2669" t="s">
        <v>10608</v>
      </c>
      <c r="B3922" s="2669"/>
      <c r="C3922" s="2669"/>
      <c r="D3922" s="2669" t="s">
        <v>5073</v>
      </c>
      <c r="E3922" s="2669" t="s">
        <v>7206</v>
      </c>
      <c r="F3922" s="2669" t="s">
        <v>10609</v>
      </c>
      <c r="G3922" s="2669" t="s">
        <v>5297</v>
      </c>
      <c r="H3922" s="2669" t="s">
        <v>5075</v>
      </c>
      <c r="I3922" s="3025">
        <v>0</v>
      </c>
      <c r="J3922" s="3025">
        <v>1000</v>
      </c>
      <c r="O3922">
        <f t="shared" si="61"/>
        <v>0</v>
      </c>
    </row>
    <row r="3923" spans="1:15" hidden="1">
      <c r="H3923" t="s">
        <v>7207</v>
      </c>
      <c r="O3923">
        <f t="shared" si="61"/>
        <v>0</v>
      </c>
    </row>
    <row r="3924" spans="1:15" hidden="1">
      <c r="O3924">
        <f t="shared" si="61"/>
        <v>0</v>
      </c>
    </row>
    <row r="3925" spans="1:15" hidden="1">
      <c r="H3925" s="2668" t="s">
        <v>10610</v>
      </c>
      <c r="O3925">
        <f t="shared" si="61"/>
        <v>0</v>
      </c>
    </row>
    <row r="3926" spans="1:15" hidden="1">
      <c r="A3926" s="2669" t="s">
        <v>10611</v>
      </c>
      <c r="B3926" s="2669" t="s">
        <v>4415</v>
      </c>
      <c r="C3926" s="2669" t="s">
        <v>5059</v>
      </c>
      <c r="D3926" s="2669" t="s">
        <v>4415</v>
      </c>
      <c r="E3926" s="2669" t="s">
        <v>7436</v>
      </c>
      <c r="F3926" s="2669" t="s">
        <v>10612</v>
      </c>
      <c r="G3926" s="2669" t="s">
        <v>5308</v>
      </c>
      <c r="H3926" s="2669" t="s">
        <v>5097</v>
      </c>
      <c r="I3926" s="3025">
        <v>0</v>
      </c>
      <c r="J3926" s="3025">
        <v>0</v>
      </c>
      <c r="O3926">
        <f t="shared" si="61"/>
        <v>0</v>
      </c>
    </row>
    <row r="3927" spans="1:15" hidden="1">
      <c r="A3927" s="2669" t="s">
        <v>10611</v>
      </c>
      <c r="B3927" s="2669" t="s">
        <v>4415</v>
      </c>
      <c r="C3927" s="2669" t="s">
        <v>5059</v>
      </c>
      <c r="D3927" s="2669" t="s">
        <v>4415</v>
      </c>
      <c r="E3927" s="2669" t="s">
        <v>7436</v>
      </c>
      <c r="F3927" s="2669" t="s">
        <v>10612</v>
      </c>
      <c r="G3927" s="2669" t="s">
        <v>5309</v>
      </c>
      <c r="H3927" s="2669" t="s">
        <v>4947</v>
      </c>
      <c r="I3927" s="3025">
        <v>125.2</v>
      </c>
      <c r="J3927" s="3025">
        <v>0</v>
      </c>
      <c r="O3927">
        <f t="shared" si="61"/>
        <v>0</v>
      </c>
    </row>
    <row r="3928" spans="1:15" hidden="1">
      <c r="A3928" s="2669" t="s">
        <v>10611</v>
      </c>
      <c r="B3928" s="2669" t="s">
        <v>4415</v>
      </c>
      <c r="C3928" s="2669" t="s">
        <v>5059</v>
      </c>
      <c r="D3928" s="2669" t="s">
        <v>4415</v>
      </c>
      <c r="E3928" s="2669" t="s">
        <v>7436</v>
      </c>
      <c r="F3928" s="2669" t="s">
        <v>10612</v>
      </c>
      <c r="G3928" s="2669" t="s">
        <v>5303</v>
      </c>
      <c r="H3928" s="2669" t="s">
        <v>5063</v>
      </c>
      <c r="I3928" s="3025">
        <v>0</v>
      </c>
      <c r="J3928" s="3025">
        <v>0</v>
      </c>
      <c r="O3928">
        <f t="shared" si="61"/>
        <v>0</v>
      </c>
    </row>
    <row r="3929" spans="1:15" hidden="1">
      <c r="A3929" s="2669" t="s">
        <v>10611</v>
      </c>
      <c r="B3929" s="2669" t="s">
        <v>4415</v>
      </c>
      <c r="C3929" s="2669" t="s">
        <v>5059</v>
      </c>
      <c r="D3929" s="2669" t="s">
        <v>4415</v>
      </c>
      <c r="E3929" s="2669" t="s">
        <v>7436</v>
      </c>
      <c r="F3929" s="2669" t="s">
        <v>10612</v>
      </c>
      <c r="G3929" s="2669" t="s">
        <v>5311</v>
      </c>
      <c r="H3929" s="2669" t="s">
        <v>5064</v>
      </c>
      <c r="I3929" s="3025">
        <v>0</v>
      </c>
      <c r="J3929" s="3025">
        <v>125.2</v>
      </c>
      <c r="O3929">
        <f t="shared" si="61"/>
        <v>0</v>
      </c>
    </row>
    <row r="3930" spans="1:15" hidden="1">
      <c r="H3930" t="s">
        <v>7437</v>
      </c>
      <c r="O3930">
        <f t="shared" si="61"/>
        <v>0</v>
      </c>
    </row>
    <row r="3931" spans="1:15" hidden="1">
      <c r="O3931">
        <f t="shared" si="61"/>
        <v>0</v>
      </c>
    </row>
    <row r="3932" spans="1:15" hidden="1">
      <c r="H3932" s="2668" t="s">
        <v>10613</v>
      </c>
      <c r="O3932">
        <f t="shared" si="61"/>
        <v>0</v>
      </c>
    </row>
    <row r="3933" spans="1:15" hidden="1">
      <c r="A3933" s="2669" t="s">
        <v>10614</v>
      </c>
      <c r="B3933" s="2669" t="s">
        <v>5169</v>
      </c>
      <c r="C3933" s="2669" t="s">
        <v>5298</v>
      </c>
      <c r="D3933" s="2669" t="s">
        <v>5299</v>
      </c>
      <c r="E3933" s="3020" t="s">
        <v>8840</v>
      </c>
      <c r="F3933" s="3020" t="s">
        <v>10615</v>
      </c>
      <c r="G3933" s="3020" t="s">
        <v>8992</v>
      </c>
      <c r="H3933" s="3020" t="s">
        <v>8993</v>
      </c>
      <c r="I3933" s="3025">
        <v>415.39</v>
      </c>
      <c r="J3933" s="3025">
        <v>0</v>
      </c>
      <c r="O3933">
        <f t="shared" si="61"/>
        <v>0</v>
      </c>
    </row>
    <row r="3934" spans="1:15" hidden="1">
      <c r="A3934" s="2669" t="s">
        <v>10614</v>
      </c>
      <c r="B3934" s="2669" t="s">
        <v>5169</v>
      </c>
      <c r="C3934" s="2669" t="s">
        <v>5298</v>
      </c>
      <c r="D3934" s="2669" t="s">
        <v>5299</v>
      </c>
      <c r="E3934" s="2669" t="s">
        <v>8840</v>
      </c>
      <c r="F3934" s="2669" t="s">
        <v>10615</v>
      </c>
      <c r="G3934" s="2669" t="s">
        <v>8784</v>
      </c>
      <c r="H3934" s="2669" t="s">
        <v>9036</v>
      </c>
      <c r="I3934" s="3025">
        <v>0</v>
      </c>
      <c r="J3934" s="3025">
        <v>415.39</v>
      </c>
      <c r="O3934">
        <f t="shared" si="61"/>
        <v>0</v>
      </c>
    </row>
    <row r="3935" spans="1:15" hidden="1">
      <c r="H3935" t="s">
        <v>8841</v>
      </c>
      <c r="O3935">
        <f t="shared" si="61"/>
        <v>0</v>
      </c>
    </row>
    <row r="3936" spans="1:15" hidden="1">
      <c r="O3936">
        <f t="shared" si="61"/>
        <v>0</v>
      </c>
    </row>
    <row r="3937" spans="1:15" hidden="1">
      <c r="H3937" s="2668" t="s">
        <v>10616</v>
      </c>
      <c r="O3937">
        <f t="shared" si="61"/>
        <v>0</v>
      </c>
    </row>
    <row r="3938" spans="1:15" hidden="1">
      <c r="A3938" s="2669" t="s">
        <v>10617</v>
      </c>
      <c r="B3938" s="2669" t="s">
        <v>5169</v>
      </c>
      <c r="C3938" s="2669" t="s">
        <v>5298</v>
      </c>
      <c r="D3938" s="2669" t="s">
        <v>5299</v>
      </c>
      <c r="E3938" s="3020" t="s">
        <v>8836</v>
      </c>
      <c r="F3938" s="3020" t="s">
        <v>10618</v>
      </c>
      <c r="G3938" s="3020" t="s">
        <v>8992</v>
      </c>
      <c r="H3938" s="3020" t="s">
        <v>8993</v>
      </c>
      <c r="I3938" s="3025">
        <v>415.39</v>
      </c>
      <c r="J3938" s="3025">
        <v>0</v>
      </c>
      <c r="O3938">
        <f t="shared" si="61"/>
        <v>0</v>
      </c>
    </row>
    <row r="3939" spans="1:15" hidden="1">
      <c r="A3939" s="2669" t="s">
        <v>10617</v>
      </c>
      <c r="B3939" s="2669" t="s">
        <v>5169</v>
      </c>
      <c r="C3939" s="2669" t="s">
        <v>5298</v>
      </c>
      <c r="D3939" s="2669" t="s">
        <v>5299</v>
      </c>
      <c r="E3939" s="2669" t="s">
        <v>8836</v>
      </c>
      <c r="F3939" s="2669" t="s">
        <v>10618</v>
      </c>
      <c r="G3939" s="2669" t="s">
        <v>8784</v>
      </c>
      <c r="H3939" s="2669" t="s">
        <v>9036</v>
      </c>
      <c r="I3939" s="3025">
        <v>0</v>
      </c>
      <c r="J3939" s="3025">
        <v>415.39</v>
      </c>
      <c r="O3939">
        <f t="shared" si="61"/>
        <v>0</v>
      </c>
    </row>
    <row r="3940" spans="1:15" hidden="1">
      <c r="H3940" t="s">
        <v>8837</v>
      </c>
      <c r="O3940">
        <f t="shared" si="61"/>
        <v>0</v>
      </c>
    </row>
    <row r="3941" spans="1:15" hidden="1">
      <c r="O3941">
        <f t="shared" si="61"/>
        <v>0</v>
      </c>
    </row>
    <row r="3942" spans="1:15" hidden="1">
      <c r="H3942" s="2668" t="s">
        <v>10619</v>
      </c>
      <c r="O3942">
        <f t="shared" si="61"/>
        <v>0</v>
      </c>
    </row>
    <row r="3943" spans="1:15" hidden="1">
      <c r="A3943" s="2669" t="s">
        <v>10617</v>
      </c>
      <c r="B3943" s="2669" t="s">
        <v>5169</v>
      </c>
      <c r="C3943" s="2669" t="s">
        <v>5298</v>
      </c>
      <c r="D3943" s="2669" t="s">
        <v>5299</v>
      </c>
      <c r="E3943" s="3020" t="s">
        <v>8838</v>
      </c>
      <c r="F3943" s="3020" t="s">
        <v>10620</v>
      </c>
      <c r="G3943" s="3020" t="s">
        <v>8994</v>
      </c>
      <c r="H3943" s="3020" t="s">
        <v>8995</v>
      </c>
      <c r="I3943" s="3025">
        <v>161.54</v>
      </c>
      <c r="J3943" s="3025">
        <v>0</v>
      </c>
      <c r="O3943">
        <f t="shared" si="61"/>
        <v>0</v>
      </c>
    </row>
    <row r="3944" spans="1:15" hidden="1">
      <c r="A3944" s="2669" t="s">
        <v>10617</v>
      </c>
      <c r="B3944" s="2669" t="s">
        <v>5169</v>
      </c>
      <c r="C3944" s="2669" t="s">
        <v>5298</v>
      </c>
      <c r="D3944" s="2669" t="s">
        <v>5299</v>
      </c>
      <c r="E3944" s="2669" t="s">
        <v>8838</v>
      </c>
      <c r="F3944" s="2669" t="s">
        <v>10620</v>
      </c>
      <c r="G3944" s="2669" t="s">
        <v>8784</v>
      </c>
      <c r="H3944" s="2669" t="s">
        <v>9036</v>
      </c>
      <c r="I3944" s="3025">
        <v>0</v>
      </c>
      <c r="J3944" s="3025">
        <v>161.54</v>
      </c>
      <c r="O3944">
        <f t="shared" si="61"/>
        <v>0</v>
      </c>
    </row>
    <row r="3945" spans="1:15" hidden="1">
      <c r="H3945" t="s">
        <v>8839</v>
      </c>
      <c r="O3945">
        <f t="shared" si="61"/>
        <v>0</v>
      </c>
    </row>
    <row r="3946" spans="1:15" hidden="1">
      <c r="O3946">
        <f t="shared" si="61"/>
        <v>0</v>
      </c>
    </row>
    <row r="3947" spans="1:15" hidden="1">
      <c r="H3947" s="2668" t="s">
        <v>10621</v>
      </c>
      <c r="O3947">
        <f t="shared" si="61"/>
        <v>0</v>
      </c>
    </row>
    <row r="3948" spans="1:15" hidden="1">
      <c r="A3948" s="2669" t="s">
        <v>10617</v>
      </c>
      <c r="B3948" s="2669" t="s">
        <v>5169</v>
      </c>
      <c r="C3948" s="2669" t="s">
        <v>5298</v>
      </c>
      <c r="D3948" s="2669" t="s">
        <v>5299</v>
      </c>
      <c r="E3948" s="2669" t="s">
        <v>8438</v>
      </c>
      <c r="F3948" s="2669" t="s">
        <v>10622</v>
      </c>
      <c r="G3948" s="2669" t="s">
        <v>8404</v>
      </c>
      <c r="H3948" s="2669" t="s">
        <v>8405</v>
      </c>
      <c r="I3948" s="3025">
        <v>365</v>
      </c>
      <c r="J3948" s="3025">
        <v>0</v>
      </c>
      <c r="O3948">
        <f t="shared" si="61"/>
        <v>1</v>
      </c>
    </row>
    <row r="3949" spans="1:15" hidden="1">
      <c r="A3949" s="2669" t="s">
        <v>10617</v>
      </c>
      <c r="B3949" s="2669" t="s">
        <v>5169</v>
      </c>
      <c r="C3949" s="2669" t="s">
        <v>5298</v>
      </c>
      <c r="D3949" s="2669" t="s">
        <v>5299</v>
      </c>
      <c r="E3949" s="2669" t="s">
        <v>8438</v>
      </c>
      <c r="F3949" s="2669" t="s">
        <v>10622</v>
      </c>
      <c r="G3949" s="2669" t="s">
        <v>8980</v>
      </c>
      <c r="H3949" s="2669" t="s">
        <v>9055</v>
      </c>
      <c r="I3949" s="3025">
        <v>0</v>
      </c>
      <c r="J3949" s="3025">
        <v>365</v>
      </c>
      <c r="N3949" s="1460">
        <v>1</v>
      </c>
      <c r="O3949">
        <f t="shared" si="61"/>
        <v>1</v>
      </c>
    </row>
    <row r="3950" spans="1:15" hidden="1">
      <c r="H3950" t="s">
        <v>8439</v>
      </c>
      <c r="O3950">
        <f t="shared" si="61"/>
        <v>0</v>
      </c>
    </row>
    <row r="3951" spans="1:15" hidden="1">
      <c r="O3951">
        <f t="shared" si="61"/>
        <v>0</v>
      </c>
    </row>
    <row r="3952" spans="1:15" hidden="1">
      <c r="H3952" s="2668" t="s">
        <v>10623</v>
      </c>
      <c r="O3952">
        <f t="shared" si="61"/>
        <v>0</v>
      </c>
    </row>
    <row r="3953" spans="1:15" hidden="1">
      <c r="A3953" s="2669" t="s">
        <v>10617</v>
      </c>
      <c r="B3953" s="2669" t="s">
        <v>5169</v>
      </c>
      <c r="C3953" s="2669" t="s">
        <v>5298</v>
      </c>
      <c r="D3953" s="2669" t="s">
        <v>5299</v>
      </c>
      <c r="E3953" s="2669" t="s">
        <v>8440</v>
      </c>
      <c r="F3953" s="2669" t="s">
        <v>10624</v>
      </c>
      <c r="G3953" s="2669" t="s">
        <v>8404</v>
      </c>
      <c r="H3953" s="2669" t="s">
        <v>8405</v>
      </c>
      <c r="I3953" s="3025">
        <v>365</v>
      </c>
      <c r="J3953" s="3025">
        <v>0</v>
      </c>
      <c r="O3953">
        <f t="shared" si="61"/>
        <v>1</v>
      </c>
    </row>
    <row r="3954" spans="1:15" hidden="1">
      <c r="A3954" s="2669" t="s">
        <v>10617</v>
      </c>
      <c r="B3954" s="2669" t="s">
        <v>5169</v>
      </c>
      <c r="C3954" s="2669" t="s">
        <v>5298</v>
      </c>
      <c r="D3954" s="2669" t="s">
        <v>5299</v>
      </c>
      <c r="E3954" s="2669" t="s">
        <v>8440</v>
      </c>
      <c r="F3954" s="2669" t="s">
        <v>10624</v>
      </c>
      <c r="G3954" s="2669" t="s">
        <v>8980</v>
      </c>
      <c r="H3954" s="2669" t="s">
        <v>9055</v>
      </c>
      <c r="I3954" s="3025">
        <v>0</v>
      </c>
      <c r="J3954" s="3025">
        <v>365</v>
      </c>
      <c r="N3954" s="1460">
        <v>1</v>
      </c>
      <c r="O3954">
        <f t="shared" si="61"/>
        <v>1</v>
      </c>
    </row>
    <row r="3955" spans="1:15" hidden="1">
      <c r="H3955" t="s">
        <v>8441</v>
      </c>
      <c r="O3955">
        <f t="shared" si="61"/>
        <v>0</v>
      </c>
    </row>
    <row r="3956" spans="1:15" hidden="1">
      <c r="O3956">
        <f t="shared" si="61"/>
        <v>0</v>
      </c>
    </row>
    <row r="3957" spans="1:15" hidden="1">
      <c r="H3957" s="2668" t="s">
        <v>10625</v>
      </c>
      <c r="O3957">
        <f t="shared" si="61"/>
        <v>0</v>
      </c>
    </row>
    <row r="3958" spans="1:15" hidden="1">
      <c r="A3958" s="2669" t="s">
        <v>10617</v>
      </c>
      <c r="B3958" s="2669" t="s">
        <v>5169</v>
      </c>
      <c r="C3958" s="2669" t="s">
        <v>5298</v>
      </c>
      <c r="D3958" s="2669" t="s">
        <v>5299</v>
      </c>
      <c r="E3958" s="2669" t="s">
        <v>8016</v>
      </c>
      <c r="F3958" s="2669" t="s">
        <v>10626</v>
      </c>
      <c r="G3958" s="2669" t="s">
        <v>8010</v>
      </c>
      <c r="H3958" s="2669" t="s">
        <v>8011</v>
      </c>
      <c r="I3958" s="3025">
        <v>333</v>
      </c>
      <c r="J3958" s="3025">
        <v>0</v>
      </c>
      <c r="O3958">
        <f t="shared" si="61"/>
        <v>1</v>
      </c>
    </row>
    <row r="3959" spans="1:15" hidden="1">
      <c r="A3959" s="2669" t="s">
        <v>10617</v>
      </c>
      <c r="B3959" s="2669" t="s">
        <v>5169</v>
      </c>
      <c r="C3959" s="2669" t="s">
        <v>5298</v>
      </c>
      <c r="D3959" s="2669" t="s">
        <v>5299</v>
      </c>
      <c r="E3959" s="2669" t="s">
        <v>8016</v>
      </c>
      <c r="F3959" s="2669" t="s">
        <v>10626</v>
      </c>
      <c r="G3959" s="2669" t="s">
        <v>8980</v>
      </c>
      <c r="H3959" s="2669" t="s">
        <v>9055</v>
      </c>
      <c r="I3959" s="3025">
        <v>0</v>
      </c>
      <c r="J3959" s="3025">
        <v>333</v>
      </c>
      <c r="N3959" s="1460">
        <v>1</v>
      </c>
      <c r="O3959">
        <f t="shared" si="61"/>
        <v>1</v>
      </c>
    </row>
    <row r="3960" spans="1:15" hidden="1">
      <c r="H3960" t="s">
        <v>8017</v>
      </c>
      <c r="O3960">
        <f t="shared" si="61"/>
        <v>0</v>
      </c>
    </row>
    <row r="3961" spans="1:15" hidden="1">
      <c r="O3961">
        <f t="shared" si="61"/>
        <v>0</v>
      </c>
    </row>
    <row r="3962" spans="1:15" hidden="1">
      <c r="H3962" s="2668" t="s">
        <v>10627</v>
      </c>
      <c r="O3962">
        <f t="shared" si="61"/>
        <v>0</v>
      </c>
    </row>
    <row r="3963" spans="1:15" hidden="1">
      <c r="A3963" s="2669" t="s">
        <v>10617</v>
      </c>
      <c r="B3963" s="2669" t="s">
        <v>5169</v>
      </c>
      <c r="C3963" s="2669" t="s">
        <v>5298</v>
      </c>
      <c r="D3963" s="2669" t="s">
        <v>5299</v>
      </c>
      <c r="E3963" s="2669" t="s">
        <v>8442</v>
      </c>
      <c r="F3963" s="2669" t="s">
        <v>10628</v>
      </c>
      <c r="G3963" s="2669" t="s">
        <v>8404</v>
      </c>
      <c r="H3963" s="2669" t="s">
        <v>8405</v>
      </c>
      <c r="I3963" s="3025">
        <v>37</v>
      </c>
      <c r="J3963" s="3025">
        <v>0</v>
      </c>
      <c r="O3963">
        <f t="shared" si="61"/>
        <v>1</v>
      </c>
    </row>
    <row r="3964" spans="1:15" hidden="1">
      <c r="A3964" s="2669" t="s">
        <v>10617</v>
      </c>
      <c r="B3964" s="2669" t="s">
        <v>5169</v>
      </c>
      <c r="C3964" s="2669" t="s">
        <v>5298</v>
      </c>
      <c r="D3964" s="2669" t="s">
        <v>5299</v>
      </c>
      <c r="E3964" s="2669" t="s">
        <v>8442</v>
      </c>
      <c r="F3964" s="2669" t="s">
        <v>10628</v>
      </c>
      <c r="G3964" s="2669" t="s">
        <v>8980</v>
      </c>
      <c r="H3964" s="2669" t="s">
        <v>9055</v>
      </c>
      <c r="I3964" s="3025">
        <v>0</v>
      </c>
      <c r="J3964" s="3025">
        <v>37</v>
      </c>
      <c r="N3964" s="1460">
        <v>1</v>
      </c>
      <c r="O3964">
        <f t="shared" si="61"/>
        <v>1</v>
      </c>
    </row>
    <row r="3965" spans="1:15" hidden="1">
      <c r="H3965" t="s">
        <v>8443</v>
      </c>
      <c r="O3965">
        <f t="shared" si="61"/>
        <v>0</v>
      </c>
    </row>
    <row r="3966" spans="1:15" hidden="1">
      <c r="O3966">
        <f t="shared" si="61"/>
        <v>0</v>
      </c>
    </row>
    <row r="3967" spans="1:15" hidden="1">
      <c r="H3967" s="2668" t="s">
        <v>10629</v>
      </c>
      <c r="O3967">
        <f t="shared" si="61"/>
        <v>0</v>
      </c>
    </row>
    <row r="3968" spans="1:15" hidden="1">
      <c r="A3968" s="2669" t="s">
        <v>10617</v>
      </c>
      <c r="B3968" s="2669" t="s">
        <v>5169</v>
      </c>
      <c r="C3968" s="2669" t="s">
        <v>5298</v>
      </c>
      <c r="D3968" s="2669" t="s">
        <v>5299</v>
      </c>
      <c r="E3968" s="2669" t="s">
        <v>8018</v>
      </c>
      <c r="F3968" s="2669" t="s">
        <v>10630</v>
      </c>
      <c r="G3968" s="2669" t="s">
        <v>8010</v>
      </c>
      <c r="H3968" s="2669" t="s">
        <v>8011</v>
      </c>
      <c r="I3968" s="3025">
        <v>481</v>
      </c>
      <c r="J3968" s="3025">
        <v>0</v>
      </c>
      <c r="O3968">
        <f t="shared" si="61"/>
        <v>1</v>
      </c>
    </row>
    <row r="3969" spans="1:15" hidden="1">
      <c r="A3969" s="2669" t="s">
        <v>10617</v>
      </c>
      <c r="B3969" s="2669" t="s">
        <v>5169</v>
      </c>
      <c r="C3969" s="2669" t="s">
        <v>5298</v>
      </c>
      <c r="D3969" s="2669" t="s">
        <v>5299</v>
      </c>
      <c r="E3969" s="2669" t="s">
        <v>8018</v>
      </c>
      <c r="F3969" s="2669" t="s">
        <v>10630</v>
      </c>
      <c r="G3969" s="2669" t="s">
        <v>8980</v>
      </c>
      <c r="H3969" s="2669" t="s">
        <v>9055</v>
      </c>
      <c r="I3969" s="3025">
        <v>0</v>
      </c>
      <c r="J3969" s="3025">
        <v>481</v>
      </c>
      <c r="N3969" s="1460">
        <v>1</v>
      </c>
      <c r="O3969">
        <f t="shared" ref="O3969:O4032" si="62">SUMIF(E:E,E3969,N:N)</f>
        <v>1</v>
      </c>
    </row>
    <row r="3970" spans="1:15" hidden="1">
      <c r="H3970" t="s">
        <v>8019</v>
      </c>
      <c r="O3970">
        <f t="shared" si="62"/>
        <v>0</v>
      </c>
    </row>
    <row r="3971" spans="1:15" hidden="1">
      <c r="O3971">
        <f t="shared" si="62"/>
        <v>0</v>
      </c>
    </row>
    <row r="3972" spans="1:15" hidden="1">
      <c r="H3972" s="2668" t="s">
        <v>10631</v>
      </c>
      <c r="O3972">
        <f t="shared" si="62"/>
        <v>0</v>
      </c>
    </row>
    <row r="3973" spans="1:15" hidden="1">
      <c r="A3973" s="2669" t="s">
        <v>10617</v>
      </c>
      <c r="B3973" s="2669" t="s">
        <v>5169</v>
      </c>
      <c r="C3973" s="2669" t="s">
        <v>5298</v>
      </c>
      <c r="D3973" s="2669" t="s">
        <v>5299</v>
      </c>
      <c r="E3973" s="2669" t="s">
        <v>8101</v>
      </c>
      <c r="F3973" s="2669" t="s">
        <v>10632</v>
      </c>
      <c r="G3973" s="2669" t="s">
        <v>8072</v>
      </c>
      <c r="H3973" s="2669" t="s">
        <v>8073</v>
      </c>
      <c r="I3973" s="3025">
        <v>55.5</v>
      </c>
      <c r="J3973" s="3025">
        <v>0</v>
      </c>
      <c r="O3973">
        <f t="shared" si="62"/>
        <v>1</v>
      </c>
    </row>
    <row r="3974" spans="1:15" hidden="1">
      <c r="A3974" s="2669" t="s">
        <v>10617</v>
      </c>
      <c r="B3974" s="2669" t="s">
        <v>5169</v>
      </c>
      <c r="C3974" s="2669" t="s">
        <v>5298</v>
      </c>
      <c r="D3974" s="2669" t="s">
        <v>5299</v>
      </c>
      <c r="E3974" s="2669" t="s">
        <v>8101</v>
      </c>
      <c r="F3974" s="2669" t="s">
        <v>10632</v>
      </c>
      <c r="G3974" s="2669" t="s">
        <v>8980</v>
      </c>
      <c r="H3974" s="2669" t="s">
        <v>9055</v>
      </c>
      <c r="I3974" s="3025">
        <v>0</v>
      </c>
      <c r="J3974" s="3025">
        <v>55.5</v>
      </c>
      <c r="N3974" s="1460">
        <v>1</v>
      </c>
      <c r="O3974">
        <f t="shared" si="62"/>
        <v>1</v>
      </c>
    </row>
    <row r="3975" spans="1:15" hidden="1">
      <c r="H3975" t="s">
        <v>8102</v>
      </c>
      <c r="O3975">
        <f t="shared" si="62"/>
        <v>0</v>
      </c>
    </row>
    <row r="3976" spans="1:15" hidden="1">
      <c r="O3976">
        <f t="shared" si="62"/>
        <v>0</v>
      </c>
    </row>
    <row r="3977" spans="1:15" hidden="1">
      <c r="H3977" s="2668" t="s">
        <v>10633</v>
      </c>
      <c r="O3977">
        <f t="shared" si="62"/>
        <v>0</v>
      </c>
    </row>
    <row r="3978" spans="1:15" hidden="1">
      <c r="A3978" s="2669" t="s">
        <v>10617</v>
      </c>
      <c r="B3978" s="2669" t="s">
        <v>5169</v>
      </c>
      <c r="C3978" s="2669" t="s">
        <v>5298</v>
      </c>
      <c r="D3978" s="2669" t="s">
        <v>5299</v>
      </c>
      <c r="E3978" s="2669" t="s">
        <v>7942</v>
      </c>
      <c r="F3978" s="2669" t="s">
        <v>10634</v>
      </c>
      <c r="G3978" s="2669" t="s">
        <v>5347</v>
      </c>
      <c r="H3978" s="2669" t="s">
        <v>4999</v>
      </c>
      <c r="I3978" s="3025">
        <v>150.5</v>
      </c>
      <c r="J3978" s="3025">
        <v>0</v>
      </c>
      <c r="O3978">
        <f t="shared" si="62"/>
        <v>1</v>
      </c>
    </row>
    <row r="3979" spans="1:15" hidden="1">
      <c r="A3979" s="2669" t="s">
        <v>10617</v>
      </c>
      <c r="B3979" s="2669" t="s">
        <v>5169</v>
      </c>
      <c r="C3979" s="2669" t="s">
        <v>5298</v>
      </c>
      <c r="D3979" s="2669" t="s">
        <v>5299</v>
      </c>
      <c r="E3979" s="2669" t="s">
        <v>7942</v>
      </c>
      <c r="F3979" s="2669" t="s">
        <v>10634</v>
      </c>
      <c r="G3979" s="2669" t="s">
        <v>8980</v>
      </c>
      <c r="H3979" s="2669" t="s">
        <v>9055</v>
      </c>
      <c r="I3979" s="3025">
        <v>0</v>
      </c>
      <c r="J3979" s="3025">
        <v>150.5</v>
      </c>
      <c r="N3979" s="1460">
        <v>1</v>
      </c>
      <c r="O3979">
        <f t="shared" si="62"/>
        <v>1</v>
      </c>
    </row>
    <row r="3980" spans="1:15" hidden="1">
      <c r="H3980" t="s">
        <v>7943</v>
      </c>
      <c r="O3980">
        <f t="shared" si="62"/>
        <v>0</v>
      </c>
    </row>
    <row r="3981" spans="1:15" hidden="1">
      <c r="O3981">
        <f t="shared" si="62"/>
        <v>0</v>
      </c>
    </row>
    <row r="3982" spans="1:15" hidden="1">
      <c r="H3982" s="2668" t="s">
        <v>10635</v>
      </c>
      <c r="O3982">
        <f t="shared" si="62"/>
        <v>0</v>
      </c>
    </row>
    <row r="3983" spans="1:15" hidden="1">
      <c r="A3983" s="2669" t="s">
        <v>10617</v>
      </c>
      <c r="B3983" s="2669" t="s">
        <v>5169</v>
      </c>
      <c r="C3983" s="2669" t="s">
        <v>5298</v>
      </c>
      <c r="D3983" s="2669" t="s">
        <v>5299</v>
      </c>
      <c r="E3983" s="2669" t="s">
        <v>7944</v>
      </c>
      <c r="F3983" s="2669" t="s">
        <v>10636</v>
      </c>
      <c r="G3983" s="2669" t="s">
        <v>5347</v>
      </c>
      <c r="H3983" s="2669" t="s">
        <v>4999</v>
      </c>
      <c r="I3983" s="3025">
        <v>182.15</v>
      </c>
      <c r="J3983" s="3025">
        <v>0</v>
      </c>
      <c r="O3983">
        <f t="shared" si="62"/>
        <v>1</v>
      </c>
    </row>
    <row r="3984" spans="1:15" hidden="1">
      <c r="A3984" s="2669" t="s">
        <v>10617</v>
      </c>
      <c r="B3984" s="2669" t="s">
        <v>5169</v>
      </c>
      <c r="C3984" s="2669" t="s">
        <v>5298</v>
      </c>
      <c r="D3984" s="2669" t="s">
        <v>5299</v>
      </c>
      <c r="E3984" s="2669" t="s">
        <v>7944</v>
      </c>
      <c r="F3984" s="2669" t="s">
        <v>10636</v>
      </c>
      <c r="G3984" s="2669" t="s">
        <v>8980</v>
      </c>
      <c r="H3984" s="2669" t="s">
        <v>9055</v>
      </c>
      <c r="I3984" s="3025">
        <v>0</v>
      </c>
      <c r="J3984" s="3025">
        <v>182.15</v>
      </c>
      <c r="N3984" s="1460">
        <v>1</v>
      </c>
      <c r="O3984">
        <f t="shared" si="62"/>
        <v>1</v>
      </c>
    </row>
    <row r="3985" spans="1:15" hidden="1">
      <c r="H3985" t="s">
        <v>7945</v>
      </c>
      <c r="O3985">
        <f t="shared" si="62"/>
        <v>0</v>
      </c>
    </row>
    <row r="3986" spans="1:15" hidden="1">
      <c r="O3986">
        <f t="shared" si="62"/>
        <v>0</v>
      </c>
    </row>
    <row r="3987" spans="1:15" hidden="1">
      <c r="H3987" s="2668" t="s">
        <v>10637</v>
      </c>
      <c r="O3987">
        <f t="shared" si="62"/>
        <v>0</v>
      </c>
    </row>
    <row r="3988" spans="1:15" hidden="1">
      <c r="A3988" s="2669" t="s">
        <v>10638</v>
      </c>
      <c r="B3988" s="2669" t="s">
        <v>5071</v>
      </c>
      <c r="C3988" s="2669" t="s">
        <v>9011</v>
      </c>
      <c r="D3988" s="2669" t="s">
        <v>5071</v>
      </c>
      <c r="E3988" s="2669" t="s">
        <v>7200</v>
      </c>
      <c r="F3988" s="2669" t="s">
        <v>10639</v>
      </c>
      <c r="G3988" s="2669" t="s">
        <v>5311</v>
      </c>
      <c r="H3988" s="2669" t="s">
        <v>5015</v>
      </c>
      <c r="I3988" s="3025">
        <v>322</v>
      </c>
      <c r="J3988" s="3025">
        <v>0</v>
      </c>
      <c r="O3988">
        <f t="shared" si="62"/>
        <v>0</v>
      </c>
    </row>
    <row r="3989" spans="1:15" hidden="1">
      <c r="A3989" s="2669" t="s">
        <v>10638</v>
      </c>
      <c r="B3989" s="2669" t="s">
        <v>5071</v>
      </c>
      <c r="C3989" s="2669" t="s">
        <v>9011</v>
      </c>
      <c r="D3989" s="2669" t="s">
        <v>5071</v>
      </c>
      <c r="E3989" s="2669" t="s">
        <v>7200</v>
      </c>
      <c r="F3989" s="2669" t="s">
        <v>10639</v>
      </c>
      <c r="G3989" s="2669" t="s">
        <v>5297</v>
      </c>
      <c r="H3989" s="2669" t="s">
        <v>5075</v>
      </c>
      <c r="I3989" s="3025">
        <v>0</v>
      </c>
      <c r="J3989" s="3025">
        <v>322</v>
      </c>
      <c r="O3989">
        <f t="shared" si="62"/>
        <v>0</v>
      </c>
    </row>
    <row r="3990" spans="1:15" hidden="1">
      <c r="H3990" t="s">
        <v>7201</v>
      </c>
      <c r="O3990">
        <f t="shared" si="62"/>
        <v>0</v>
      </c>
    </row>
    <row r="3991" spans="1:15" hidden="1">
      <c r="O3991">
        <f t="shared" si="62"/>
        <v>0</v>
      </c>
    </row>
    <row r="3992" spans="1:15" hidden="1">
      <c r="H3992" s="2668" t="s">
        <v>10640</v>
      </c>
      <c r="O3992">
        <f t="shared" si="62"/>
        <v>0</v>
      </c>
    </row>
    <row r="3993" spans="1:15" hidden="1">
      <c r="A3993" s="2669" t="s">
        <v>10638</v>
      </c>
      <c r="B3993" s="2669" t="s">
        <v>5071</v>
      </c>
      <c r="C3993" s="2669" t="s">
        <v>9011</v>
      </c>
      <c r="D3993" s="2669" t="s">
        <v>5071</v>
      </c>
      <c r="E3993" s="2669" t="s">
        <v>7202</v>
      </c>
      <c r="F3993" s="2669" t="s">
        <v>10641</v>
      </c>
      <c r="G3993" s="2669" t="s">
        <v>5311</v>
      </c>
      <c r="H3993" s="2669" t="s">
        <v>5015</v>
      </c>
      <c r="I3993" s="3025">
        <v>211.25</v>
      </c>
      <c r="J3993" s="3025">
        <v>0</v>
      </c>
      <c r="O3993">
        <f t="shared" si="62"/>
        <v>0</v>
      </c>
    </row>
    <row r="3994" spans="1:15" hidden="1">
      <c r="A3994" s="2669" t="s">
        <v>10638</v>
      </c>
      <c r="B3994" s="2669" t="s">
        <v>5071</v>
      </c>
      <c r="C3994" s="2669" t="s">
        <v>9011</v>
      </c>
      <c r="D3994" s="2669" t="s">
        <v>5071</v>
      </c>
      <c r="E3994" s="2669" t="s">
        <v>7202</v>
      </c>
      <c r="F3994" s="2669" t="s">
        <v>10641</v>
      </c>
      <c r="G3994" s="2669" t="s">
        <v>5297</v>
      </c>
      <c r="H3994" s="2669" t="s">
        <v>5075</v>
      </c>
      <c r="I3994" s="3025">
        <v>0</v>
      </c>
      <c r="J3994" s="3025">
        <v>211.25</v>
      </c>
      <c r="O3994">
        <f t="shared" si="62"/>
        <v>0</v>
      </c>
    </row>
    <row r="3995" spans="1:15" hidden="1">
      <c r="H3995" t="s">
        <v>7201</v>
      </c>
      <c r="O3995">
        <f t="shared" si="62"/>
        <v>0</v>
      </c>
    </row>
    <row r="3996" spans="1:15" hidden="1">
      <c r="O3996">
        <f t="shared" si="62"/>
        <v>0</v>
      </c>
    </row>
    <row r="3997" spans="1:15" hidden="1">
      <c r="H3997" s="2668" t="s">
        <v>10642</v>
      </c>
      <c r="O3997">
        <f t="shared" si="62"/>
        <v>0</v>
      </c>
    </row>
    <row r="3998" spans="1:15" hidden="1">
      <c r="A3998" s="2669" t="s">
        <v>10638</v>
      </c>
      <c r="B3998" s="2669" t="s">
        <v>5071</v>
      </c>
      <c r="C3998" s="2669" t="s">
        <v>9011</v>
      </c>
      <c r="D3998" s="2669" t="s">
        <v>5071</v>
      </c>
      <c r="E3998" s="2669" t="s">
        <v>7203</v>
      </c>
      <c r="F3998" s="2669" t="s">
        <v>10643</v>
      </c>
      <c r="G3998" s="2669" t="s">
        <v>5311</v>
      </c>
      <c r="H3998" s="2669" t="s">
        <v>5015</v>
      </c>
      <c r="I3998" s="3025">
        <v>24</v>
      </c>
      <c r="J3998" s="3025">
        <v>0</v>
      </c>
      <c r="O3998">
        <f t="shared" si="62"/>
        <v>0</v>
      </c>
    </row>
    <row r="3999" spans="1:15" hidden="1">
      <c r="A3999" s="2669" t="s">
        <v>10638</v>
      </c>
      <c r="B3999" s="2669" t="s">
        <v>5071</v>
      </c>
      <c r="C3999" s="2669" t="s">
        <v>9011</v>
      </c>
      <c r="D3999" s="2669" t="s">
        <v>5071</v>
      </c>
      <c r="E3999" s="2669" t="s">
        <v>7203</v>
      </c>
      <c r="F3999" s="2669" t="s">
        <v>10643</v>
      </c>
      <c r="G3999" s="2669" t="s">
        <v>5297</v>
      </c>
      <c r="H3999" s="2669" t="s">
        <v>5075</v>
      </c>
      <c r="I3999" s="3025">
        <v>0</v>
      </c>
      <c r="J3999" s="3025">
        <v>24</v>
      </c>
      <c r="O3999">
        <f t="shared" si="62"/>
        <v>0</v>
      </c>
    </row>
    <row r="4000" spans="1:15" hidden="1">
      <c r="H4000" t="s">
        <v>7201</v>
      </c>
      <c r="O4000">
        <f t="shared" si="62"/>
        <v>0</v>
      </c>
    </row>
    <row r="4001" spans="1:15" hidden="1">
      <c r="O4001">
        <f t="shared" si="62"/>
        <v>0</v>
      </c>
    </row>
    <row r="4002" spans="1:15" hidden="1">
      <c r="H4002" s="2668" t="s">
        <v>10644</v>
      </c>
      <c r="O4002">
        <f t="shared" si="62"/>
        <v>0</v>
      </c>
    </row>
    <row r="4003" spans="1:15" hidden="1">
      <c r="A4003" s="2669" t="s">
        <v>10638</v>
      </c>
      <c r="B4003" s="2669" t="s">
        <v>5071</v>
      </c>
      <c r="C4003" s="2669" t="s">
        <v>9011</v>
      </c>
      <c r="D4003" s="2669" t="s">
        <v>5071</v>
      </c>
      <c r="E4003" s="2669" t="s">
        <v>7204</v>
      </c>
      <c r="F4003" s="2669" t="s">
        <v>10645</v>
      </c>
      <c r="G4003" s="2669" t="s">
        <v>5311</v>
      </c>
      <c r="H4003" s="2669" t="s">
        <v>5015</v>
      </c>
      <c r="I4003" s="3025">
        <v>56</v>
      </c>
      <c r="J4003" s="3025">
        <v>0</v>
      </c>
      <c r="O4003">
        <f t="shared" si="62"/>
        <v>0</v>
      </c>
    </row>
    <row r="4004" spans="1:15" hidden="1">
      <c r="A4004" s="2669" t="s">
        <v>10638</v>
      </c>
      <c r="B4004" s="2669" t="s">
        <v>5071</v>
      </c>
      <c r="C4004" s="2669" t="s">
        <v>9011</v>
      </c>
      <c r="D4004" s="2669" t="s">
        <v>5071</v>
      </c>
      <c r="E4004" s="2669" t="s">
        <v>7204</v>
      </c>
      <c r="F4004" s="2669" t="s">
        <v>10645</v>
      </c>
      <c r="G4004" s="2669" t="s">
        <v>5297</v>
      </c>
      <c r="H4004" s="2669" t="s">
        <v>5075</v>
      </c>
      <c r="I4004" s="3025">
        <v>0</v>
      </c>
      <c r="J4004" s="3025">
        <v>56</v>
      </c>
      <c r="O4004">
        <f t="shared" si="62"/>
        <v>0</v>
      </c>
    </row>
    <row r="4005" spans="1:15" hidden="1">
      <c r="H4005" t="s">
        <v>7201</v>
      </c>
      <c r="O4005">
        <f t="shared" si="62"/>
        <v>0</v>
      </c>
    </row>
    <row r="4006" spans="1:15" hidden="1">
      <c r="O4006">
        <f t="shared" si="62"/>
        <v>0</v>
      </c>
    </row>
    <row r="4007" spans="1:15" hidden="1">
      <c r="H4007" s="2668" t="s">
        <v>10646</v>
      </c>
      <c r="O4007">
        <f t="shared" si="62"/>
        <v>0</v>
      </c>
    </row>
    <row r="4008" spans="1:15" hidden="1">
      <c r="A4008" s="2669" t="s">
        <v>10638</v>
      </c>
      <c r="B4008" s="2669" t="s">
        <v>5071</v>
      </c>
      <c r="C4008" s="2669" t="s">
        <v>9011</v>
      </c>
      <c r="D4008" s="2669" t="s">
        <v>5071</v>
      </c>
      <c r="E4008" s="2669" t="s">
        <v>7205</v>
      </c>
      <c r="F4008" s="2669" t="s">
        <v>10647</v>
      </c>
      <c r="G4008" s="2669" t="s">
        <v>5311</v>
      </c>
      <c r="H4008" s="2669" t="s">
        <v>5015</v>
      </c>
      <c r="I4008" s="3025">
        <v>95.4</v>
      </c>
      <c r="J4008" s="3025">
        <v>0</v>
      </c>
      <c r="O4008">
        <f t="shared" si="62"/>
        <v>0</v>
      </c>
    </row>
    <row r="4009" spans="1:15" hidden="1">
      <c r="A4009" s="2669" t="s">
        <v>10638</v>
      </c>
      <c r="B4009" s="2669" t="s">
        <v>5071</v>
      </c>
      <c r="C4009" s="2669" t="s">
        <v>9011</v>
      </c>
      <c r="D4009" s="2669" t="s">
        <v>5071</v>
      </c>
      <c r="E4009" s="2669" t="s">
        <v>7205</v>
      </c>
      <c r="F4009" s="2669" t="s">
        <v>10647</v>
      </c>
      <c r="G4009" s="2669" t="s">
        <v>5297</v>
      </c>
      <c r="H4009" s="2669" t="s">
        <v>5075</v>
      </c>
      <c r="I4009" s="3025">
        <v>0</v>
      </c>
      <c r="J4009" s="3025">
        <v>95.4</v>
      </c>
      <c r="O4009">
        <f t="shared" si="62"/>
        <v>0</v>
      </c>
    </row>
    <row r="4010" spans="1:15" hidden="1">
      <c r="H4010" t="s">
        <v>7201</v>
      </c>
      <c r="O4010">
        <f t="shared" si="62"/>
        <v>0</v>
      </c>
    </row>
    <row r="4011" spans="1:15" hidden="1">
      <c r="O4011">
        <f t="shared" si="62"/>
        <v>0</v>
      </c>
    </row>
    <row r="4012" spans="1:15" hidden="1">
      <c r="H4012" s="2668" t="s">
        <v>10648</v>
      </c>
      <c r="O4012">
        <f t="shared" si="62"/>
        <v>0</v>
      </c>
    </row>
    <row r="4013" spans="1:15" hidden="1">
      <c r="A4013" s="2669" t="s">
        <v>10649</v>
      </c>
      <c r="B4013" s="2669" t="s">
        <v>4415</v>
      </c>
      <c r="C4013" s="2669" t="s">
        <v>5059</v>
      </c>
      <c r="D4013" s="2669" t="s">
        <v>4415</v>
      </c>
      <c r="E4013" s="2669" t="s">
        <v>7868</v>
      </c>
      <c r="F4013" s="2669" t="s">
        <v>10650</v>
      </c>
      <c r="G4013" s="2669" t="s">
        <v>5308</v>
      </c>
      <c r="H4013" s="2669" t="s">
        <v>5097</v>
      </c>
      <c r="I4013" s="3025">
        <v>0</v>
      </c>
      <c r="J4013" s="3025">
        <v>0</v>
      </c>
      <c r="O4013">
        <f t="shared" si="62"/>
        <v>0</v>
      </c>
    </row>
    <row r="4014" spans="1:15" hidden="1">
      <c r="A4014" s="2669" t="s">
        <v>10649</v>
      </c>
      <c r="B4014" s="2669" t="s">
        <v>4415</v>
      </c>
      <c r="C4014" s="2669" t="s">
        <v>5059</v>
      </c>
      <c r="D4014" s="2669" t="s">
        <v>4415</v>
      </c>
      <c r="E4014" s="2669" t="s">
        <v>7868</v>
      </c>
      <c r="F4014" s="2669" t="s">
        <v>10650</v>
      </c>
      <c r="G4014" s="2669" t="s">
        <v>5337</v>
      </c>
      <c r="H4014" s="2669" t="s">
        <v>4992</v>
      </c>
      <c r="I4014" s="3025">
        <v>24</v>
      </c>
      <c r="J4014" s="3025">
        <v>0</v>
      </c>
      <c r="O4014">
        <f t="shared" si="62"/>
        <v>0</v>
      </c>
    </row>
    <row r="4015" spans="1:15" hidden="1">
      <c r="A4015" s="2669" t="s">
        <v>10649</v>
      </c>
      <c r="B4015" s="2669" t="s">
        <v>4415</v>
      </c>
      <c r="C4015" s="2669" t="s">
        <v>5059</v>
      </c>
      <c r="D4015" s="2669" t="s">
        <v>4415</v>
      </c>
      <c r="E4015" s="2669" t="s">
        <v>7868</v>
      </c>
      <c r="F4015" s="2669" t="s">
        <v>10650</v>
      </c>
      <c r="G4015" s="2669" t="s">
        <v>5303</v>
      </c>
      <c r="H4015" s="2669" t="s">
        <v>5063</v>
      </c>
      <c r="I4015" s="3025">
        <v>0</v>
      </c>
      <c r="J4015" s="3025">
        <v>0</v>
      </c>
      <c r="O4015">
        <f t="shared" si="62"/>
        <v>0</v>
      </c>
    </row>
    <row r="4016" spans="1:15" hidden="1">
      <c r="A4016" s="2669" t="s">
        <v>10649</v>
      </c>
      <c r="B4016" s="2669" t="s">
        <v>4415</v>
      </c>
      <c r="C4016" s="2669" t="s">
        <v>5059</v>
      </c>
      <c r="D4016" s="2669" t="s">
        <v>4415</v>
      </c>
      <c r="E4016" s="2669" t="s">
        <v>7868</v>
      </c>
      <c r="F4016" s="2669" t="s">
        <v>10650</v>
      </c>
      <c r="G4016" s="2669" t="s">
        <v>5311</v>
      </c>
      <c r="H4016" s="2669" t="s">
        <v>5064</v>
      </c>
      <c r="I4016" s="3025">
        <v>0</v>
      </c>
      <c r="J4016" s="3025">
        <v>24</v>
      </c>
      <c r="O4016">
        <f t="shared" si="62"/>
        <v>0</v>
      </c>
    </row>
    <row r="4017" spans="1:15" hidden="1">
      <c r="H4017" t="s">
        <v>7869</v>
      </c>
      <c r="O4017">
        <f t="shared" si="62"/>
        <v>0</v>
      </c>
    </row>
    <row r="4018" spans="1:15" hidden="1">
      <c r="O4018">
        <f t="shared" si="62"/>
        <v>0</v>
      </c>
    </row>
    <row r="4019" spans="1:15" hidden="1">
      <c r="H4019" s="2668" t="s">
        <v>10651</v>
      </c>
      <c r="O4019">
        <f t="shared" si="62"/>
        <v>0</v>
      </c>
    </row>
    <row r="4020" spans="1:15" hidden="1">
      <c r="A4020" s="2669" t="s">
        <v>10652</v>
      </c>
      <c r="B4020" s="2669" t="s">
        <v>4415</v>
      </c>
      <c r="C4020" s="2669" t="s">
        <v>5059</v>
      </c>
      <c r="D4020" s="2669" t="s">
        <v>4415</v>
      </c>
      <c r="E4020" s="2669" t="s">
        <v>7434</v>
      </c>
      <c r="F4020" s="2669" t="s">
        <v>10653</v>
      </c>
      <c r="G4020" s="2669" t="s">
        <v>5308</v>
      </c>
      <c r="H4020" s="2669" t="s">
        <v>5097</v>
      </c>
      <c r="I4020" s="3025">
        <v>0</v>
      </c>
      <c r="J4020" s="3025">
        <v>0</v>
      </c>
      <c r="O4020">
        <f t="shared" si="62"/>
        <v>0</v>
      </c>
    </row>
    <row r="4021" spans="1:15" hidden="1">
      <c r="A4021" s="2669" t="s">
        <v>10652</v>
      </c>
      <c r="B4021" s="2669" t="s">
        <v>4415</v>
      </c>
      <c r="C4021" s="2669" t="s">
        <v>5059</v>
      </c>
      <c r="D4021" s="2669" t="s">
        <v>4415</v>
      </c>
      <c r="E4021" s="2669" t="s">
        <v>7434</v>
      </c>
      <c r="F4021" s="2669" t="s">
        <v>10653</v>
      </c>
      <c r="G4021" s="2669" t="s">
        <v>5309</v>
      </c>
      <c r="H4021" s="2669" t="s">
        <v>4947</v>
      </c>
      <c r="I4021" s="3025">
        <v>1900</v>
      </c>
      <c r="J4021" s="3025">
        <v>0</v>
      </c>
      <c r="O4021">
        <f t="shared" si="62"/>
        <v>0</v>
      </c>
    </row>
    <row r="4022" spans="1:15" hidden="1">
      <c r="A4022" s="2669" t="s">
        <v>10652</v>
      </c>
      <c r="B4022" s="2669" t="s">
        <v>4415</v>
      </c>
      <c r="C4022" s="2669" t="s">
        <v>5059</v>
      </c>
      <c r="D4022" s="2669" t="s">
        <v>4415</v>
      </c>
      <c r="E4022" s="2669" t="s">
        <v>7434</v>
      </c>
      <c r="F4022" s="2669" t="s">
        <v>10653</v>
      </c>
      <c r="G4022" s="2669" t="s">
        <v>5303</v>
      </c>
      <c r="H4022" s="2669" t="s">
        <v>5063</v>
      </c>
      <c r="I4022" s="3025">
        <v>0</v>
      </c>
      <c r="J4022" s="3025">
        <v>0</v>
      </c>
      <c r="O4022">
        <f t="shared" si="62"/>
        <v>0</v>
      </c>
    </row>
    <row r="4023" spans="1:15" hidden="1">
      <c r="A4023" s="2669" t="s">
        <v>10652</v>
      </c>
      <c r="B4023" s="2669" t="s">
        <v>4415</v>
      </c>
      <c r="C4023" s="2669" t="s">
        <v>5059</v>
      </c>
      <c r="D4023" s="2669" t="s">
        <v>4415</v>
      </c>
      <c r="E4023" s="2669" t="s">
        <v>7434</v>
      </c>
      <c r="F4023" s="2669" t="s">
        <v>10653</v>
      </c>
      <c r="G4023" s="2669" t="s">
        <v>5311</v>
      </c>
      <c r="H4023" s="2669" t="s">
        <v>5064</v>
      </c>
      <c r="I4023" s="3025">
        <v>0</v>
      </c>
      <c r="J4023" s="3025">
        <v>1900</v>
      </c>
      <c r="O4023">
        <f t="shared" si="62"/>
        <v>0</v>
      </c>
    </row>
    <row r="4024" spans="1:15" hidden="1">
      <c r="H4024" t="s">
        <v>7435</v>
      </c>
      <c r="O4024">
        <f t="shared" si="62"/>
        <v>0</v>
      </c>
    </row>
    <row r="4025" spans="1:15" hidden="1">
      <c r="O4025">
        <f t="shared" si="62"/>
        <v>0</v>
      </c>
    </row>
    <row r="4026" spans="1:15" hidden="1">
      <c r="H4026" s="2668" t="s">
        <v>10654</v>
      </c>
      <c r="O4026">
        <f t="shared" si="62"/>
        <v>0</v>
      </c>
    </row>
    <row r="4027" spans="1:15" hidden="1">
      <c r="A4027" s="2669" t="s">
        <v>10655</v>
      </c>
      <c r="B4027" s="2669"/>
      <c r="C4027" s="2669"/>
      <c r="D4027" s="2669" t="s">
        <v>5073</v>
      </c>
      <c r="E4027" s="2669" t="s">
        <v>7196</v>
      </c>
      <c r="F4027" s="2669" t="s">
        <v>10656</v>
      </c>
      <c r="G4027" s="2669" t="s">
        <v>5300</v>
      </c>
      <c r="H4027" s="2669" t="s">
        <v>264</v>
      </c>
      <c r="I4027" s="3025">
        <v>1000</v>
      </c>
      <c r="J4027" s="3025">
        <v>0</v>
      </c>
      <c r="O4027">
        <f t="shared" si="62"/>
        <v>0</v>
      </c>
    </row>
    <row r="4028" spans="1:15" hidden="1">
      <c r="A4028" s="2669" t="s">
        <v>10655</v>
      </c>
      <c r="B4028" s="2669"/>
      <c r="C4028" s="2669"/>
      <c r="D4028" s="2669" t="s">
        <v>5073</v>
      </c>
      <c r="E4028" s="2669" t="s">
        <v>7196</v>
      </c>
      <c r="F4028" s="2669" t="s">
        <v>10656</v>
      </c>
      <c r="G4028" s="2669" t="s">
        <v>5297</v>
      </c>
      <c r="H4028" s="2669" t="s">
        <v>5075</v>
      </c>
      <c r="I4028" s="3025">
        <v>0</v>
      </c>
      <c r="J4028" s="3025">
        <v>1000</v>
      </c>
      <c r="O4028">
        <f t="shared" si="62"/>
        <v>0</v>
      </c>
    </row>
    <row r="4029" spans="1:15" hidden="1">
      <c r="H4029" t="s">
        <v>7197</v>
      </c>
      <c r="O4029">
        <f t="shared" si="62"/>
        <v>0</v>
      </c>
    </row>
    <row r="4030" spans="1:15" hidden="1">
      <c r="O4030">
        <f t="shared" si="62"/>
        <v>0</v>
      </c>
    </row>
    <row r="4031" spans="1:15" hidden="1">
      <c r="H4031" s="2668" t="s">
        <v>10657</v>
      </c>
      <c r="O4031">
        <f t="shared" si="62"/>
        <v>0</v>
      </c>
    </row>
    <row r="4032" spans="1:15" hidden="1">
      <c r="A4032" s="2669" t="s">
        <v>10655</v>
      </c>
      <c r="B4032" s="2669"/>
      <c r="C4032" s="2669"/>
      <c r="D4032" s="2669" t="s">
        <v>5073</v>
      </c>
      <c r="E4032" s="2669" t="s">
        <v>7198</v>
      </c>
      <c r="F4032" s="2669" t="s">
        <v>10658</v>
      </c>
      <c r="G4032" s="2669" t="s">
        <v>5300</v>
      </c>
      <c r="H4032" s="2669" t="s">
        <v>264</v>
      </c>
      <c r="I4032" s="3025">
        <v>1000</v>
      </c>
      <c r="J4032" s="3025">
        <v>0</v>
      </c>
      <c r="O4032">
        <f t="shared" si="62"/>
        <v>0</v>
      </c>
    </row>
    <row r="4033" spans="1:15" hidden="1">
      <c r="A4033" s="2669" t="s">
        <v>10655</v>
      </c>
      <c r="B4033" s="2669"/>
      <c r="C4033" s="2669"/>
      <c r="D4033" s="2669" t="s">
        <v>5073</v>
      </c>
      <c r="E4033" s="2669" t="s">
        <v>7198</v>
      </c>
      <c r="F4033" s="2669" t="s">
        <v>10658</v>
      </c>
      <c r="G4033" s="2669" t="s">
        <v>5297</v>
      </c>
      <c r="H4033" s="2669" t="s">
        <v>5075</v>
      </c>
      <c r="I4033" s="3025">
        <v>0</v>
      </c>
      <c r="J4033" s="3025">
        <v>1000</v>
      </c>
      <c r="O4033">
        <f t="shared" ref="O4033:O4096" si="63">SUMIF(E:E,E4033,N:N)</f>
        <v>0</v>
      </c>
    </row>
    <row r="4034" spans="1:15" hidden="1">
      <c r="H4034" t="s">
        <v>7199</v>
      </c>
      <c r="O4034">
        <f t="shared" si="63"/>
        <v>0</v>
      </c>
    </row>
    <row r="4035" spans="1:15" hidden="1">
      <c r="O4035">
        <f t="shared" si="63"/>
        <v>0</v>
      </c>
    </row>
    <row r="4036" spans="1:15" hidden="1">
      <c r="H4036" s="2668" t="s">
        <v>10659</v>
      </c>
      <c r="O4036">
        <f t="shared" si="63"/>
        <v>0</v>
      </c>
    </row>
    <row r="4037" spans="1:15" hidden="1">
      <c r="A4037" s="2669" t="s">
        <v>10660</v>
      </c>
      <c r="B4037" s="2669" t="s">
        <v>4415</v>
      </c>
      <c r="C4037" s="2669" t="s">
        <v>5059</v>
      </c>
      <c r="D4037" s="2669" t="s">
        <v>4415</v>
      </c>
      <c r="E4037" s="2669" t="s">
        <v>8683</v>
      </c>
      <c r="F4037" s="2669" t="s">
        <v>10661</v>
      </c>
      <c r="G4037" s="2669" t="s">
        <v>5308</v>
      </c>
      <c r="H4037" s="2669" t="s">
        <v>4921</v>
      </c>
      <c r="I4037" s="3025">
        <v>6</v>
      </c>
      <c r="J4037" s="3025">
        <v>0</v>
      </c>
      <c r="O4037">
        <f t="shared" si="63"/>
        <v>0</v>
      </c>
    </row>
    <row r="4038" spans="1:15" hidden="1">
      <c r="A4038" s="2669" t="s">
        <v>10660</v>
      </c>
      <c r="B4038" s="2669" t="s">
        <v>4415</v>
      </c>
      <c r="C4038" s="2669" t="s">
        <v>5059</v>
      </c>
      <c r="D4038" s="2669" t="s">
        <v>4415</v>
      </c>
      <c r="E4038" s="2669" t="s">
        <v>8683</v>
      </c>
      <c r="F4038" s="2669" t="s">
        <v>10661</v>
      </c>
      <c r="G4038" s="2669" t="s">
        <v>5356</v>
      </c>
      <c r="H4038" s="2669" t="s">
        <v>5025</v>
      </c>
      <c r="I4038" s="3025">
        <v>50</v>
      </c>
      <c r="J4038" s="3025">
        <v>0</v>
      </c>
      <c r="O4038">
        <f t="shared" si="63"/>
        <v>0</v>
      </c>
    </row>
    <row r="4039" spans="1:15" hidden="1">
      <c r="A4039" s="2669" t="s">
        <v>10660</v>
      </c>
      <c r="B4039" s="2669" t="s">
        <v>4415</v>
      </c>
      <c r="C4039" s="2669" t="s">
        <v>5059</v>
      </c>
      <c r="D4039" s="2669" t="s">
        <v>4415</v>
      </c>
      <c r="E4039" s="2669" t="s">
        <v>8683</v>
      </c>
      <c r="F4039" s="2669" t="s">
        <v>10661</v>
      </c>
      <c r="G4039" s="2669" t="s">
        <v>5303</v>
      </c>
      <c r="H4039" s="2669" t="s">
        <v>5063</v>
      </c>
      <c r="I4039" s="3025">
        <v>0</v>
      </c>
      <c r="J4039" s="3025">
        <v>0</v>
      </c>
      <c r="O4039">
        <f t="shared" si="63"/>
        <v>0</v>
      </c>
    </row>
    <row r="4040" spans="1:15" hidden="1">
      <c r="A4040" s="2669" t="s">
        <v>10660</v>
      </c>
      <c r="B4040" s="2669" t="s">
        <v>4415</v>
      </c>
      <c r="C4040" s="2669" t="s">
        <v>5059</v>
      </c>
      <c r="D4040" s="2669" t="s">
        <v>4415</v>
      </c>
      <c r="E4040" s="2669" t="s">
        <v>8683</v>
      </c>
      <c r="F4040" s="2669" t="s">
        <v>10661</v>
      </c>
      <c r="G4040" s="2669" t="s">
        <v>5311</v>
      </c>
      <c r="H4040" s="2669" t="s">
        <v>5064</v>
      </c>
      <c r="I4040" s="3025">
        <v>0</v>
      </c>
      <c r="J4040" s="3025">
        <v>56</v>
      </c>
      <c r="O4040">
        <f t="shared" si="63"/>
        <v>0</v>
      </c>
    </row>
    <row r="4041" spans="1:15" hidden="1">
      <c r="H4041" t="s">
        <v>8684</v>
      </c>
      <c r="O4041">
        <f t="shared" si="63"/>
        <v>0</v>
      </c>
    </row>
    <row r="4042" spans="1:15" hidden="1">
      <c r="O4042">
        <f t="shared" si="63"/>
        <v>0</v>
      </c>
    </row>
    <row r="4043" spans="1:15" hidden="1">
      <c r="H4043" s="2668" t="s">
        <v>10662</v>
      </c>
      <c r="O4043">
        <f t="shared" si="63"/>
        <v>0</v>
      </c>
    </row>
    <row r="4044" spans="1:15" hidden="1">
      <c r="A4044" s="2669" t="s">
        <v>10663</v>
      </c>
      <c r="B4044" s="2669" t="s">
        <v>9192</v>
      </c>
      <c r="C4044" s="2669" t="s">
        <v>9193</v>
      </c>
      <c r="D4044" s="2669" t="s">
        <v>9192</v>
      </c>
      <c r="E4044" s="2669" t="s">
        <v>10664</v>
      </c>
      <c r="F4044" s="2669" t="s">
        <v>10665</v>
      </c>
      <c r="G4044" s="2669" t="s">
        <v>5349</v>
      </c>
      <c r="H4044" s="2669" t="s">
        <v>4931</v>
      </c>
      <c r="I4044" s="3025">
        <v>180.01</v>
      </c>
      <c r="J4044" s="3025">
        <v>0</v>
      </c>
      <c r="O4044">
        <f t="shared" si="63"/>
        <v>0</v>
      </c>
    </row>
    <row r="4045" spans="1:15" hidden="1">
      <c r="A4045" s="2669" t="s">
        <v>10663</v>
      </c>
      <c r="B4045" s="2669" t="s">
        <v>9192</v>
      </c>
      <c r="C4045" s="2669" t="s">
        <v>9193</v>
      </c>
      <c r="D4045" s="2669" t="s">
        <v>9192</v>
      </c>
      <c r="E4045" s="2669" t="s">
        <v>10664</v>
      </c>
      <c r="F4045" s="2669" t="s">
        <v>10665</v>
      </c>
      <c r="G4045" s="2669" t="s">
        <v>5541</v>
      </c>
      <c r="H4045" s="2669" t="s">
        <v>9196</v>
      </c>
      <c r="I4045" s="3025">
        <v>0</v>
      </c>
      <c r="J4045" s="3025">
        <v>180.01</v>
      </c>
      <c r="O4045">
        <f t="shared" si="63"/>
        <v>0</v>
      </c>
    </row>
    <row r="4046" spans="1:15" hidden="1">
      <c r="H4046" t="s">
        <v>9205</v>
      </c>
      <c r="O4046">
        <f t="shared" si="63"/>
        <v>0</v>
      </c>
    </row>
    <row r="4047" spans="1:15" hidden="1">
      <c r="O4047">
        <f t="shared" si="63"/>
        <v>0</v>
      </c>
    </row>
    <row r="4048" spans="1:15" hidden="1">
      <c r="H4048" s="2668" t="s">
        <v>10666</v>
      </c>
      <c r="O4048">
        <f t="shared" si="63"/>
        <v>0</v>
      </c>
    </row>
    <row r="4049" spans="1:15" hidden="1">
      <c r="A4049" s="2669" t="s">
        <v>10663</v>
      </c>
      <c r="B4049" s="2669" t="s">
        <v>4416</v>
      </c>
      <c r="C4049" s="2669" t="s">
        <v>10667</v>
      </c>
      <c r="D4049" s="2669" t="s">
        <v>4416</v>
      </c>
      <c r="E4049" s="2669" t="s">
        <v>10668</v>
      </c>
      <c r="F4049" s="2669" t="s">
        <v>10669</v>
      </c>
      <c r="G4049" s="2669" t="s">
        <v>5541</v>
      </c>
      <c r="H4049" s="2669" t="s">
        <v>5542</v>
      </c>
      <c r="I4049" s="3025">
        <v>920371.61</v>
      </c>
      <c r="J4049" s="3025">
        <v>0</v>
      </c>
      <c r="O4049">
        <f t="shared" si="63"/>
        <v>0</v>
      </c>
    </row>
    <row r="4050" spans="1:15">
      <c r="A4050" s="2669" t="s">
        <v>10663</v>
      </c>
      <c r="B4050" s="2669" t="s">
        <v>4416</v>
      </c>
      <c r="C4050" s="2669" t="s">
        <v>10667</v>
      </c>
      <c r="D4050" s="2669" t="s">
        <v>4416</v>
      </c>
      <c r="E4050" s="2669" t="s">
        <v>10668</v>
      </c>
      <c r="F4050" s="2669" t="s">
        <v>10669</v>
      </c>
      <c r="G4050" s="2669" t="s">
        <v>6260</v>
      </c>
      <c r="H4050" s="2669" t="s">
        <v>9209</v>
      </c>
      <c r="I4050" s="3025">
        <v>0</v>
      </c>
      <c r="J4050" s="3025">
        <v>920371.61</v>
      </c>
      <c r="O4050">
        <f t="shared" si="63"/>
        <v>0</v>
      </c>
    </row>
    <row r="4051" spans="1:15" hidden="1">
      <c r="H4051" t="s">
        <v>10670</v>
      </c>
      <c r="O4051">
        <f t="shared" si="63"/>
        <v>0</v>
      </c>
    </row>
    <row r="4052" spans="1:15" hidden="1">
      <c r="O4052">
        <f t="shared" si="63"/>
        <v>0</v>
      </c>
    </row>
    <row r="4053" spans="1:15" hidden="1">
      <c r="H4053" s="2668" t="s">
        <v>10671</v>
      </c>
      <c r="O4053">
        <f t="shared" si="63"/>
        <v>0</v>
      </c>
    </row>
    <row r="4054" spans="1:15" hidden="1">
      <c r="A4054" s="2669" t="s">
        <v>10672</v>
      </c>
      <c r="B4054" s="2669" t="s">
        <v>4415</v>
      </c>
      <c r="C4054" s="2669" t="s">
        <v>5059</v>
      </c>
      <c r="D4054" s="2669" t="s">
        <v>4415</v>
      </c>
      <c r="E4054" s="2669" t="s">
        <v>7432</v>
      </c>
      <c r="F4054" s="2669" t="s">
        <v>10673</v>
      </c>
      <c r="G4054" s="2669" t="s">
        <v>5308</v>
      </c>
      <c r="H4054" s="2669" t="s">
        <v>5097</v>
      </c>
      <c r="I4054" s="3025">
        <v>0</v>
      </c>
      <c r="J4054" s="3025">
        <v>0</v>
      </c>
      <c r="O4054">
        <f t="shared" si="63"/>
        <v>0</v>
      </c>
    </row>
    <row r="4055" spans="1:15" hidden="1">
      <c r="A4055" s="2669" t="s">
        <v>10672</v>
      </c>
      <c r="B4055" s="2669" t="s">
        <v>4415</v>
      </c>
      <c r="C4055" s="2669" t="s">
        <v>5059</v>
      </c>
      <c r="D4055" s="2669" t="s">
        <v>4415</v>
      </c>
      <c r="E4055" s="2669" t="s">
        <v>7432</v>
      </c>
      <c r="F4055" s="2669" t="s">
        <v>10673</v>
      </c>
      <c r="G4055" s="2669" t="s">
        <v>5309</v>
      </c>
      <c r="H4055" s="2669" t="s">
        <v>4947</v>
      </c>
      <c r="I4055" s="3025">
        <v>1190.75</v>
      </c>
      <c r="J4055" s="3025">
        <v>0</v>
      </c>
      <c r="O4055">
        <f t="shared" si="63"/>
        <v>0</v>
      </c>
    </row>
    <row r="4056" spans="1:15" hidden="1">
      <c r="A4056" s="2669" t="s">
        <v>10672</v>
      </c>
      <c r="B4056" s="2669" t="s">
        <v>4415</v>
      </c>
      <c r="C4056" s="2669" t="s">
        <v>5059</v>
      </c>
      <c r="D4056" s="2669" t="s">
        <v>4415</v>
      </c>
      <c r="E4056" s="2669" t="s">
        <v>7432</v>
      </c>
      <c r="F4056" s="2669" t="s">
        <v>10673</v>
      </c>
      <c r="G4056" s="2669" t="s">
        <v>5303</v>
      </c>
      <c r="H4056" s="2669" t="s">
        <v>5063</v>
      </c>
      <c r="I4056" s="3025">
        <v>0</v>
      </c>
      <c r="J4056" s="3025">
        <v>0</v>
      </c>
      <c r="O4056">
        <f t="shared" si="63"/>
        <v>0</v>
      </c>
    </row>
    <row r="4057" spans="1:15" hidden="1">
      <c r="A4057" s="2669" t="s">
        <v>10672</v>
      </c>
      <c r="B4057" s="2669" t="s">
        <v>4415</v>
      </c>
      <c r="C4057" s="2669" t="s">
        <v>5059</v>
      </c>
      <c r="D4057" s="2669" t="s">
        <v>4415</v>
      </c>
      <c r="E4057" s="2669" t="s">
        <v>7432</v>
      </c>
      <c r="F4057" s="2669" t="s">
        <v>10673</v>
      </c>
      <c r="G4057" s="2669" t="s">
        <v>5311</v>
      </c>
      <c r="H4057" s="2669" t="s">
        <v>5064</v>
      </c>
      <c r="I4057" s="3025">
        <v>0</v>
      </c>
      <c r="J4057" s="3025">
        <v>1190.75</v>
      </c>
      <c r="O4057">
        <f t="shared" si="63"/>
        <v>0</v>
      </c>
    </row>
    <row r="4058" spans="1:15" hidden="1">
      <c r="H4058" t="s">
        <v>7433</v>
      </c>
      <c r="O4058">
        <f t="shared" si="63"/>
        <v>0</v>
      </c>
    </row>
    <row r="4059" spans="1:15" hidden="1">
      <c r="O4059">
        <f t="shared" si="63"/>
        <v>0</v>
      </c>
    </row>
    <row r="4060" spans="1:15" hidden="1">
      <c r="H4060" s="2668" t="s">
        <v>10674</v>
      </c>
      <c r="O4060">
        <f t="shared" si="63"/>
        <v>0</v>
      </c>
    </row>
    <row r="4061" spans="1:15" hidden="1">
      <c r="A4061" s="2669" t="s">
        <v>10672</v>
      </c>
      <c r="B4061" s="2669" t="s">
        <v>9192</v>
      </c>
      <c r="C4061" s="2669" t="s">
        <v>9193</v>
      </c>
      <c r="D4061" s="2669" t="s">
        <v>9192</v>
      </c>
      <c r="E4061" s="2669" t="s">
        <v>10675</v>
      </c>
      <c r="F4061" s="2669" t="s">
        <v>10676</v>
      </c>
      <c r="G4061" s="2669" t="s">
        <v>5297</v>
      </c>
      <c r="H4061" s="2669" t="s">
        <v>4934</v>
      </c>
      <c r="I4061" s="3025">
        <v>186059</v>
      </c>
      <c r="J4061" s="3025">
        <v>0</v>
      </c>
      <c r="O4061">
        <f t="shared" si="63"/>
        <v>0</v>
      </c>
    </row>
    <row r="4062" spans="1:15" hidden="1">
      <c r="A4062" s="2669" t="s">
        <v>10672</v>
      </c>
      <c r="B4062" s="2669" t="s">
        <v>9192</v>
      </c>
      <c r="C4062" s="2669" t="s">
        <v>9193</v>
      </c>
      <c r="D4062" s="2669" t="s">
        <v>9192</v>
      </c>
      <c r="E4062" s="2669" t="s">
        <v>10675</v>
      </c>
      <c r="F4062" s="2669" t="s">
        <v>10676</v>
      </c>
      <c r="G4062" s="2669" t="s">
        <v>5541</v>
      </c>
      <c r="H4062" s="2669" t="s">
        <v>9196</v>
      </c>
      <c r="I4062" s="3025">
        <v>0</v>
      </c>
      <c r="J4062" s="3025">
        <v>186059</v>
      </c>
      <c r="O4062">
        <f t="shared" si="63"/>
        <v>0</v>
      </c>
    </row>
    <row r="4063" spans="1:15" hidden="1">
      <c r="H4063" t="s">
        <v>10677</v>
      </c>
      <c r="O4063">
        <f t="shared" si="63"/>
        <v>0</v>
      </c>
    </row>
    <row r="4064" spans="1:15" hidden="1">
      <c r="O4064">
        <f t="shared" si="63"/>
        <v>0</v>
      </c>
    </row>
    <row r="4065" spans="1:15" hidden="1">
      <c r="H4065" s="2668" t="s">
        <v>10678</v>
      </c>
      <c r="O4065">
        <f t="shared" si="63"/>
        <v>0</v>
      </c>
    </row>
    <row r="4066" spans="1:15" hidden="1">
      <c r="A4066" s="2669" t="s">
        <v>10679</v>
      </c>
      <c r="B4066" s="2669" t="s">
        <v>5169</v>
      </c>
      <c r="C4066" s="2669" t="s">
        <v>5298</v>
      </c>
      <c r="D4066" s="2669" t="s">
        <v>5299</v>
      </c>
      <c r="E4066" s="2669" t="s">
        <v>7938</v>
      </c>
      <c r="F4066" s="2669" t="s">
        <v>10680</v>
      </c>
      <c r="G4066" s="2669" t="s">
        <v>5347</v>
      </c>
      <c r="H4066" s="2669" t="s">
        <v>4999</v>
      </c>
      <c r="I4066" s="3025">
        <v>148.44999999999999</v>
      </c>
      <c r="J4066" s="3025">
        <v>0</v>
      </c>
      <c r="O4066">
        <f t="shared" si="63"/>
        <v>1</v>
      </c>
    </row>
    <row r="4067" spans="1:15" hidden="1">
      <c r="A4067" s="2669" t="s">
        <v>10679</v>
      </c>
      <c r="B4067" s="2669" t="s">
        <v>5169</v>
      </c>
      <c r="C4067" s="2669" t="s">
        <v>5298</v>
      </c>
      <c r="D4067" s="2669" t="s">
        <v>5299</v>
      </c>
      <c r="E4067" s="2669" t="s">
        <v>7938</v>
      </c>
      <c r="F4067" s="2669" t="s">
        <v>10680</v>
      </c>
      <c r="G4067" s="2669" t="s">
        <v>8980</v>
      </c>
      <c r="H4067" s="2669" t="s">
        <v>9055</v>
      </c>
      <c r="I4067" s="3025">
        <v>0</v>
      </c>
      <c r="J4067" s="3025">
        <v>148.44999999999999</v>
      </c>
      <c r="N4067" s="1460">
        <v>1</v>
      </c>
      <c r="O4067">
        <f t="shared" si="63"/>
        <v>1</v>
      </c>
    </row>
    <row r="4068" spans="1:15" hidden="1">
      <c r="H4068" t="s">
        <v>7939</v>
      </c>
      <c r="O4068">
        <f t="shared" si="63"/>
        <v>0</v>
      </c>
    </row>
    <row r="4069" spans="1:15" hidden="1">
      <c r="O4069">
        <f t="shared" si="63"/>
        <v>0</v>
      </c>
    </row>
    <row r="4070" spans="1:15" hidden="1">
      <c r="H4070" s="2668" t="s">
        <v>10681</v>
      </c>
      <c r="O4070">
        <f t="shared" si="63"/>
        <v>0</v>
      </c>
    </row>
    <row r="4071" spans="1:15" hidden="1">
      <c r="A4071" s="2669" t="s">
        <v>10679</v>
      </c>
      <c r="B4071" s="2669" t="s">
        <v>5169</v>
      </c>
      <c r="C4071" s="2669" t="s">
        <v>5298</v>
      </c>
      <c r="D4071" s="2669" t="s">
        <v>5299</v>
      </c>
      <c r="E4071" s="2669" t="s">
        <v>7940</v>
      </c>
      <c r="F4071" s="2669" t="s">
        <v>10682</v>
      </c>
      <c r="G4071" s="2669" t="s">
        <v>5347</v>
      </c>
      <c r="H4071" s="2669" t="s">
        <v>4999</v>
      </c>
      <c r="I4071" s="3025">
        <v>149.6</v>
      </c>
      <c r="J4071" s="3025">
        <v>0</v>
      </c>
      <c r="O4071">
        <f t="shared" si="63"/>
        <v>1</v>
      </c>
    </row>
    <row r="4072" spans="1:15" hidden="1">
      <c r="A4072" s="2669" t="s">
        <v>10679</v>
      </c>
      <c r="B4072" s="2669" t="s">
        <v>5169</v>
      </c>
      <c r="C4072" s="2669" t="s">
        <v>5298</v>
      </c>
      <c r="D4072" s="2669" t="s">
        <v>5299</v>
      </c>
      <c r="E4072" s="2669" t="s">
        <v>7940</v>
      </c>
      <c r="F4072" s="2669" t="s">
        <v>10682</v>
      </c>
      <c r="G4072" s="2669" t="s">
        <v>8980</v>
      </c>
      <c r="H4072" s="2669" t="s">
        <v>9055</v>
      </c>
      <c r="I4072" s="3025">
        <v>0</v>
      </c>
      <c r="J4072" s="3025">
        <v>149.6</v>
      </c>
      <c r="N4072" s="1460">
        <v>1</v>
      </c>
      <c r="O4072">
        <f t="shared" si="63"/>
        <v>1</v>
      </c>
    </row>
    <row r="4073" spans="1:15" hidden="1">
      <c r="H4073" t="s">
        <v>7941</v>
      </c>
      <c r="O4073">
        <f t="shared" si="63"/>
        <v>0</v>
      </c>
    </row>
    <row r="4074" spans="1:15" hidden="1">
      <c r="O4074">
        <f t="shared" si="63"/>
        <v>0</v>
      </c>
    </row>
    <row r="4075" spans="1:15" hidden="1">
      <c r="H4075" s="2668" t="s">
        <v>10683</v>
      </c>
      <c r="O4075">
        <f t="shared" si="63"/>
        <v>0</v>
      </c>
    </row>
    <row r="4076" spans="1:15" hidden="1">
      <c r="A4076" s="2669" t="s">
        <v>10679</v>
      </c>
      <c r="B4076" s="2669" t="s">
        <v>4415</v>
      </c>
      <c r="C4076" s="2669" t="s">
        <v>5059</v>
      </c>
      <c r="D4076" s="2669" t="s">
        <v>4415</v>
      </c>
      <c r="E4076" s="2669" t="s">
        <v>7752</v>
      </c>
      <c r="F4076" s="2669" t="s">
        <v>10684</v>
      </c>
      <c r="G4076" s="2669" t="s">
        <v>5308</v>
      </c>
      <c r="H4076" s="2669" t="s">
        <v>4921</v>
      </c>
      <c r="I4076" s="3025">
        <v>2.46</v>
      </c>
      <c r="J4076" s="3025">
        <v>0</v>
      </c>
      <c r="O4076">
        <f t="shared" si="63"/>
        <v>0</v>
      </c>
    </row>
    <row r="4077" spans="1:15" hidden="1">
      <c r="A4077" s="2669" t="s">
        <v>10679</v>
      </c>
      <c r="B4077" s="2669" t="s">
        <v>4415</v>
      </c>
      <c r="C4077" s="2669" t="s">
        <v>5059</v>
      </c>
      <c r="D4077" s="2669" t="s">
        <v>4415</v>
      </c>
      <c r="E4077" s="2669" t="s">
        <v>7752</v>
      </c>
      <c r="F4077" s="2669" t="s">
        <v>10684</v>
      </c>
      <c r="G4077" s="2669" t="s">
        <v>5325</v>
      </c>
      <c r="H4077" s="2669" t="s">
        <v>4979</v>
      </c>
      <c r="I4077" s="3025">
        <v>20.54</v>
      </c>
      <c r="J4077" s="3025">
        <v>0</v>
      </c>
      <c r="O4077">
        <f t="shared" si="63"/>
        <v>0</v>
      </c>
    </row>
    <row r="4078" spans="1:15" hidden="1">
      <c r="A4078" s="2669" t="s">
        <v>10679</v>
      </c>
      <c r="B4078" s="2669" t="s">
        <v>4415</v>
      </c>
      <c r="C4078" s="2669" t="s">
        <v>5059</v>
      </c>
      <c r="D4078" s="2669" t="s">
        <v>4415</v>
      </c>
      <c r="E4078" s="2669" t="s">
        <v>7752</v>
      </c>
      <c r="F4078" s="2669" t="s">
        <v>10684</v>
      </c>
      <c r="G4078" s="2669" t="s">
        <v>5303</v>
      </c>
      <c r="H4078" s="2669" t="s">
        <v>5063</v>
      </c>
      <c r="I4078" s="3025">
        <v>0</v>
      </c>
      <c r="J4078" s="3025">
        <v>0</v>
      </c>
      <c r="O4078">
        <f t="shared" si="63"/>
        <v>0</v>
      </c>
    </row>
    <row r="4079" spans="1:15" hidden="1">
      <c r="A4079" s="2669" t="s">
        <v>10679</v>
      </c>
      <c r="B4079" s="2669" t="s">
        <v>4415</v>
      </c>
      <c r="C4079" s="2669" t="s">
        <v>5059</v>
      </c>
      <c r="D4079" s="2669" t="s">
        <v>4415</v>
      </c>
      <c r="E4079" s="2669" t="s">
        <v>7752</v>
      </c>
      <c r="F4079" s="2669" t="s">
        <v>10684</v>
      </c>
      <c r="G4079" s="2669" t="s">
        <v>5311</v>
      </c>
      <c r="H4079" s="2669" t="s">
        <v>5064</v>
      </c>
      <c r="I4079" s="3025">
        <v>0</v>
      </c>
      <c r="J4079" s="3025">
        <v>23</v>
      </c>
      <c r="O4079">
        <f t="shared" si="63"/>
        <v>0</v>
      </c>
    </row>
    <row r="4080" spans="1:15" hidden="1">
      <c r="H4080" t="s">
        <v>7753</v>
      </c>
      <c r="O4080">
        <f t="shared" si="63"/>
        <v>0</v>
      </c>
    </row>
    <row r="4081" spans="1:15" hidden="1">
      <c r="O4081">
        <f t="shared" si="63"/>
        <v>0</v>
      </c>
    </row>
    <row r="4082" spans="1:15" hidden="1">
      <c r="H4082" s="2668" t="s">
        <v>10685</v>
      </c>
      <c r="O4082">
        <f t="shared" si="63"/>
        <v>0</v>
      </c>
    </row>
    <row r="4083" spans="1:15" hidden="1">
      <c r="A4083" s="2669" t="s">
        <v>10679</v>
      </c>
      <c r="B4083" s="2669" t="s">
        <v>4415</v>
      </c>
      <c r="C4083" s="2669" t="s">
        <v>5059</v>
      </c>
      <c r="D4083" s="2669" t="s">
        <v>4415</v>
      </c>
      <c r="E4083" s="2669" t="s">
        <v>7786</v>
      </c>
      <c r="F4083" s="2669" t="s">
        <v>10686</v>
      </c>
      <c r="G4083" s="2669" t="s">
        <v>5308</v>
      </c>
      <c r="H4083" s="2669" t="s">
        <v>5097</v>
      </c>
      <c r="I4083" s="3025">
        <v>0</v>
      </c>
      <c r="J4083" s="3025">
        <v>0</v>
      </c>
      <c r="O4083">
        <f t="shared" si="63"/>
        <v>0</v>
      </c>
    </row>
    <row r="4084" spans="1:15" hidden="1">
      <c r="A4084" s="2669" t="s">
        <v>10679</v>
      </c>
      <c r="B4084" s="2669" t="s">
        <v>4415</v>
      </c>
      <c r="C4084" s="2669" t="s">
        <v>5059</v>
      </c>
      <c r="D4084" s="2669" t="s">
        <v>4415</v>
      </c>
      <c r="E4084" s="2669" t="s">
        <v>7786</v>
      </c>
      <c r="F4084" s="2669" t="s">
        <v>10686</v>
      </c>
      <c r="G4084" s="2669" t="s">
        <v>5332</v>
      </c>
      <c r="H4084" s="2669" t="s">
        <v>4981</v>
      </c>
      <c r="I4084" s="3025">
        <v>95.4</v>
      </c>
      <c r="J4084" s="3025">
        <v>0</v>
      </c>
      <c r="O4084">
        <f t="shared" si="63"/>
        <v>0</v>
      </c>
    </row>
    <row r="4085" spans="1:15" hidden="1">
      <c r="A4085" s="2669" t="s">
        <v>10679</v>
      </c>
      <c r="B4085" s="2669" t="s">
        <v>4415</v>
      </c>
      <c r="C4085" s="2669" t="s">
        <v>5059</v>
      </c>
      <c r="D4085" s="2669" t="s">
        <v>4415</v>
      </c>
      <c r="E4085" s="2669" t="s">
        <v>7786</v>
      </c>
      <c r="F4085" s="2669" t="s">
        <v>10686</v>
      </c>
      <c r="G4085" s="2669" t="s">
        <v>5303</v>
      </c>
      <c r="H4085" s="2669" t="s">
        <v>5063</v>
      </c>
      <c r="I4085" s="3025">
        <v>0</v>
      </c>
      <c r="J4085" s="3025">
        <v>0</v>
      </c>
      <c r="O4085">
        <f t="shared" si="63"/>
        <v>0</v>
      </c>
    </row>
    <row r="4086" spans="1:15" hidden="1">
      <c r="A4086" s="2669" t="s">
        <v>10679</v>
      </c>
      <c r="B4086" s="2669" t="s">
        <v>4415</v>
      </c>
      <c r="C4086" s="2669" t="s">
        <v>5059</v>
      </c>
      <c r="D4086" s="2669" t="s">
        <v>4415</v>
      </c>
      <c r="E4086" s="2669" t="s">
        <v>7786</v>
      </c>
      <c r="F4086" s="2669" t="s">
        <v>10686</v>
      </c>
      <c r="G4086" s="2669" t="s">
        <v>5311</v>
      </c>
      <c r="H4086" s="2669" t="s">
        <v>5064</v>
      </c>
      <c r="I4086" s="3025">
        <v>0</v>
      </c>
      <c r="J4086" s="3025">
        <v>95.4</v>
      </c>
      <c r="O4086">
        <f t="shared" si="63"/>
        <v>0</v>
      </c>
    </row>
    <row r="4087" spans="1:15" hidden="1">
      <c r="H4087" t="s">
        <v>7787</v>
      </c>
      <c r="O4087">
        <f t="shared" si="63"/>
        <v>0</v>
      </c>
    </row>
    <row r="4088" spans="1:15" hidden="1">
      <c r="O4088">
        <f t="shared" si="63"/>
        <v>0</v>
      </c>
    </row>
    <row r="4089" spans="1:15" hidden="1">
      <c r="H4089" s="2668" t="s">
        <v>10687</v>
      </c>
      <c r="O4089">
        <f t="shared" si="63"/>
        <v>0</v>
      </c>
    </row>
    <row r="4090" spans="1:15" hidden="1">
      <c r="A4090" s="2669" t="s">
        <v>10679</v>
      </c>
      <c r="B4090" s="2669" t="s">
        <v>5169</v>
      </c>
      <c r="C4090" s="2669" t="s">
        <v>5298</v>
      </c>
      <c r="D4090" s="2669" t="s">
        <v>5299</v>
      </c>
      <c r="E4090" s="2669" t="s">
        <v>8434</v>
      </c>
      <c r="F4090" s="2669" t="s">
        <v>10688</v>
      </c>
      <c r="G4090" s="2669" t="s">
        <v>8404</v>
      </c>
      <c r="H4090" s="2669" t="s">
        <v>8405</v>
      </c>
      <c r="I4090" s="3025">
        <v>365</v>
      </c>
      <c r="J4090" s="3025">
        <v>0</v>
      </c>
      <c r="O4090">
        <f t="shared" si="63"/>
        <v>1</v>
      </c>
    </row>
    <row r="4091" spans="1:15" hidden="1">
      <c r="A4091" s="2669" t="s">
        <v>10679</v>
      </c>
      <c r="B4091" s="2669" t="s">
        <v>5169</v>
      </c>
      <c r="C4091" s="2669" t="s">
        <v>5298</v>
      </c>
      <c r="D4091" s="2669" t="s">
        <v>5299</v>
      </c>
      <c r="E4091" s="2669" t="s">
        <v>8434</v>
      </c>
      <c r="F4091" s="2669" t="s">
        <v>10688</v>
      </c>
      <c r="G4091" s="2669" t="s">
        <v>8980</v>
      </c>
      <c r="H4091" s="2669" t="s">
        <v>9055</v>
      </c>
      <c r="I4091" s="3025">
        <v>0</v>
      </c>
      <c r="J4091" s="3025">
        <v>365</v>
      </c>
      <c r="N4091" s="1460">
        <v>1</v>
      </c>
      <c r="O4091">
        <f t="shared" si="63"/>
        <v>1</v>
      </c>
    </row>
    <row r="4092" spans="1:15" hidden="1">
      <c r="H4092" t="s">
        <v>8435</v>
      </c>
      <c r="O4092">
        <f t="shared" si="63"/>
        <v>0</v>
      </c>
    </row>
    <row r="4093" spans="1:15" hidden="1">
      <c r="O4093">
        <f t="shared" si="63"/>
        <v>0</v>
      </c>
    </row>
    <row r="4094" spans="1:15" hidden="1">
      <c r="H4094" s="2668" t="s">
        <v>10689</v>
      </c>
      <c r="O4094">
        <f t="shared" si="63"/>
        <v>0</v>
      </c>
    </row>
    <row r="4095" spans="1:15" hidden="1">
      <c r="A4095" s="2669" t="s">
        <v>10679</v>
      </c>
      <c r="B4095" s="2669" t="s">
        <v>5169</v>
      </c>
      <c r="C4095" s="2669" t="s">
        <v>5298</v>
      </c>
      <c r="D4095" s="2669" t="s">
        <v>5299</v>
      </c>
      <c r="E4095" s="2669" t="s">
        <v>8436</v>
      </c>
      <c r="F4095" s="2669" t="s">
        <v>10690</v>
      </c>
      <c r="G4095" s="2669" t="s">
        <v>8404</v>
      </c>
      <c r="H4095" s="2669" t="s">
        <v>8405</v>
      </c>
      <c r="I4095" s="3025">
        <v>365</v>
      </c>
      <c r="J4095" s="3025">
        <v>0</v>
      </c>
      <c r="O4095">
        <f t="shared" si="63"/>
        <v>1</v>
      </c>
    </row>
    <row r="4096" spans="1:15" hidden="1">
      <c r="A4096" s="2669" t="s">
        <v>10679</v>
      </c>
      <c r="B4096" s="2669" t="s">
        <v>5169</v>
      </c>
      <c r="C4096" s="2669" t="s">
        <v>5298</v>
      </c>
      <c r="D4096" s="2669" t="s">
        <v>5299</v>
      </c>
      <c r="E4096" s="2669" t="s">
        <v>8436</v>
      </c>
      <c r="F4096" s="2669" t="s">
        <v>10690</v>
      </c>
      <c r="G4096" s="2669" t="s">
        <v>8980</v>
      </c>
      <c r="H4096" s="2669" t="s">
        <v>9055</v>
      </c>
      <c r="I4096" s="3025">
        <v>0</v>
      </c>
      <c r="J4096" s="3025">
        <v>365</v>
      </c>
      <c r="N4096" s="1460">
        <v>1</v>
      </c>
      <c r="O4096">
        <f t="shared" si="63"/>
        <v>1</v>
      </c>
    </row>
    <row r="4097" spans="1:15" hidden="1">
      <c r="H4097" t="s">
        <v>8437</v>
      </c>
      <c r="O4097">
        <f t="shared" ref="O4097:O4160" si="64">SUMIF(E:E,E4097,N:N)</f>
        <v>0</v>
      </c>
    </row>
    <row r="4098" spans="1:15" hidden="1">
      <c r="O4098">
        <f t="shared" si="64"/>
        <v>0</v>
      </c>
    </row>
    <row r="4099" spans="1:15" hidden="1">
      <c r="H4099" s="2668" t="s">
        <v>10691</v>
      </c>
      <c r="O4099">
        <f t="shared" si="64"/>
        <v>0</v>
      </c>
    </row>
    <row r="4100" spans="1:15" hidden="1">
      <c r="A4100" s="2669" t="s">
        <v>10679</v>
      </c>
      <c r="B4100" s="2669" t="s">
        <v>5169</v>
      </c>
      <c r="C4100" s="2669" t="s">
        <v>5298</v>
      </c>
      <c r="D4100" s="2669" t="s">
        <v>5299</v>
      </c>
      <c r="E4100" s="2669" t="s">
        <v>8014</v>
      </c>
      <c r="F4100" s="2669" t="s">
        <v>10692</v>
      </c>
      <c r="G4100" s="2669" t="s">
        <v>8010</v>
      </c>
      <c r="H4100" s="2669" t="s">
        <v>8011</v>
      </c>
      <c r="I4100" s="3025">
        <v>296</v>
      </c>
      <c r="J4100" s="3025">
        <v>0</v>
      </c>
      <c r="O4100">
        <f t="shared" si="64"/>
        <v>1</v>
      </c>
    </row>
    <row r="4101" spans="1:15" hidden="1">
      <c r="A4101" s="2669" t="s">
        <v>10679</v>
      </c>
      <c r="B4101" s="2669" t="s">
        <v>5169</v>
      </c>
      <c r="C4101" s="2669" t="s">
        <v>5298</v>
      </c>
      <c r="D4101" s="2669" t="s">
        <v>5299</v>
      </c>
      <c r="E4101" s="2669" t="s">
        <v>8014</v>
      </c>
      <c r="F4101" s="2669" t="s">
        <v>10692</v>
      </c>
      <c r="G4101" s="2669" t="s">
        <v>8980</v>
      </c>
      <c r="H4101" s="2669" t="s">
        <v>9055</v>
      </c>
      <c r="I4101" s="3025">
        <v>0</v>
      </c>
      <c r="J4101" s="3025">
        <v>296</v>
      </c>
      <c r="N4101" s="1460">
        <v>1</v>
      </c>
      <c r="O4101">
        <f t="shared" si="64"/>
        <v>1</v>
      </c>
    </row>
    <row r="4102" spans="1:15" hidden="1">
      <c r="H4102" t="s">
        <v>8015</v>
      </c>
      <c r="O4102">
        <f t="shared" si="64"/>
        <v>0</v>
      </c>
    </row>
    <row r="4103" spans="1:15" hidden="1">
      <c r="O4103">
        <f t="shared" si="64"/>
        <v>0</v>
      </c>
    </row>
    <row r="4104" spans="1:15" hidden="1">
      <c r="H4104" s="2668" t="s">
        <v>10693</v>
      </c>
      <c r="O4104">
        <f t="shared" si="64"/>
        <v>0</v>
      </c>
    </row>
    <row r="4105" spans="1:15" hidden="1">
      <c r="A4105" s="2669" t="s">
        <v>10679</v>
      </c>
      <c r="B4105" s="2669" t="s">
        <v>5169</v>
      </c>
      <c r="C4105" s="2669" t="s">
        <v>5298</v>
      </c>
      <c r="D4105" s="2669" t="s">
        <v>5299</v>
      </c>
      <c r="E4105" s="2669" t="s">
        <v>8097</v>
      </c>
      <c r="F4105" s="2669" t="s">
        <v>10694</v>
      </c>
      <c r="G4105" s="2669" t="s">
        <v>8072</v>
      </c>
      <c r="H4105" s="2669" t="s">
        <v>8073</v>
      </c>
      <c r="I4105" s="3025">
        <v>55.5</v>
      </c>
      <c r="J4105" s="3025">
        <v>0</v>
      </c>
      <c r="O4105">
        <f t="shared" si="64"/>
        <v>1</v>
      </c>
    </row>
    <row r="4106" spans="1:15" hidden="1">
      <c r="A4106" s="2669" t="s">
        <v>10679</v>
      </c>
      <c r="B4106" s="2669" t="s">
        <v>5169</v>
      </c>
      <c r="C4106" s="2669" t="s">
        <v>5298</v>
      </c>
      <c r="D4106" s="2669" t="s">
        <v>5299</v>
      </c>
      <c r="E4106" s="2669" t="s">
        <v>8097</v>
      </c>
      <c r="F4106" s="2669" t="s">
        <v>10694</v>
      </c>
      <c r="G4106" s="2669" t="s">
        <v>8980</v>
      </c>
      <c r="H4106" s="2669" t="s">
        <v>9055</v>
      </c>
      <c r="I4106" s="3025">
        <v>0</v>
      </c>
      <c r="J4106" s="3025">
        <v>55.5</v>
      </c>
      <c r="N4106" s="1460">
        <v>1</v>
      </c>
      <c r="O4106">
        <f t="shared" si="64"/>
        <v>1</v>
      </c>
    </row>
    <row r="4107" spans="1:15" hidden="1">
      <c r="H4107" t="s">
        <v>8098</v>
      </c>
      <c r="O4107">
        <f t="shared" si="64"/>
        <v>0</v>
      </c>
    </row>
    <row r="4108" spans="1:15" hidden="1">
      <c r="O4108">
        <f t="shared" si="64"/>
        <v>0</v>
      </c>
    </row>
    <row r="4109" spans="1:15" hidden="1">
      <c r="H4109" s="2668" t="s">
        <v>10695</v>
      </c>
      <c r="O4109">
        <f t="shared" si="64"/>
        <v>0</v>
      </c>
    </row>
    <row r="4110" spans="1:15" hidden="1">
      <c r="A4110" s="2669" t="s">
        <v>10679</v>
      </c>
      <c r="B4110" s="2669" t="s">
        <v>5169</v>
      </c>
      <c r="C4110" s="2669" t="s">
        <v>5298</v>
      </c>
      <c r="D4110" s="2669" t="s">
        <v>5299</v>
      </c>
      <c r="E4110" s="2669" t="s">
        <v>8012</v>
      </c>
      <c r="F4110" s="2669" t="s">
        <v>10696</v>
      </c>
      <c r="G4110" s="2669" t="s">
        <v>8010</v>
      </c>
      <c r="H4110" s="2669" t="s">
        <v>8011</v>
      </c>
      <c r="I4110" s="3025">
        <v>148</v>
      </c>
      <c r="J4110" s="3025">
        <v>0</v>
      </c>
      <c r="O4110">
        <f t="shared" si="64"/>
        <v>1</v>
      </c>
    </row>
    <row r="4111" spans="1:15" hidden="1">
      <c r="A4111" s="2669" t="s">
        <v>10679</v>
      </c>
      <c r="B4111" s="2669" t="s">
        <v>5169</v>
      </c>
      <c r="C4111" s="2669" t="s">
        <v>5298</v>
      </c>
      <c r="D4111" s="2669" t="s">
        <v>5299</v>
      </c>
      <c r="E4111" s="2669" t="s">
        <v>8012</v>
      </c>
      <c r="F4111" s="2669" t="s">
        <v>10696</v>
      </c>
      <c r="G4111" s="2669" t="s">
        <v>8980</v>
      </c>
      <c r="H4111" s="2669" t="s">
        <v>9055</v>
      </c>
      <c r="I4111" s="3025">
        <v>0</v>
      </c>
      <c r="J4111" s="3025">
        <v>148</v>
      </c>
      <c r="N4111" s="1460">
        <v>1</v>
      </c>
      <c r="O4111">
        <f t="shared" si="64"/>
        <v>1</v>
      </c>
    </row>
    <row r="4112" spans="1:15" hidden="1">
      <c r="H4112" t="s">
        <v>8013</v>
      </c>
      <c r="O4112">
        <f t="shared" si="64"/>
        <v>0</v>
      </c>
    </row>
    <row r="4113" spans="1:15" hidden="1">
      <c r="O4113">
        <f t="shared" si="64"/>
        <v>0</v>
      </c>
    </row>
    <row r="4114" spans="1:15" hidden="1">
      <c r="H4114" s="2668" t="s">
        <v>10697</v>
      </c>
      <c r="O4114">
        <f t="shared" si="64"/>
        <v>0</v>
      </c>
    </row>
    <row r="4115" spans="1:15" hidden="1">
      <c r="A4115" s="2669" t="s">
        <v>10679</v>
      </c>
      <c r="B4115" s="2669" t="s">
        <v>5169</v>
      </c>
      <c r="C4115" s="2669" t="s">
        <v>5298</v>
      </c>
      <c r="D4115" s="2669" t="s">
        <v>5299</v>
      </c>
      <c r="E4115" s="2669" t="s">
        <v>8099</v>
      </c>
      <c r="F4115" s="2669" t="s">
        <v>10698</v>
      </c>
      <c r="G4115" s="2669" t="s">
        <v>8072</v>
      </c>
      <c r="H4115" s="2669" t="s">
        <v>8073</v>
      </c>
      <c r="I4115" s="3025">
        <v>92.5</v>
      </c>
      <c r="J4115" s="3025">
        <v>0</v>
      </c>
      <c r="O4115">
        <f t="shared" si="64"/>
        <v>1</v>
      </c>
    </row>
    <row r="4116" spans="1:15" hidden="1">
      <c r="A4116" s="2669" t="s">
        <v>10679</v>
      </c>
      <c r="B4116" s="2669" t="s">
        <v>5169</v>
      </c>
      <c r="C4116" s="2669" t="s">
        <v>5298</v>
      </c>
      <c r="D4116" s="2669" t="s">
        <v>5299</v>
      </c>
      <c r="E4116" s="2669" t="s">
        <v>8099</v>
      </c>
      <c r="F4116" s="2669" t="s">
        <v>10698</v>
      </c>
      <c r="G4116" s="2669" t="s">
        <v>8980</v>
      </c>
      <c r="H4116" s="2669" t="s">
        <v>9055</v>
      </c>
      <c r="I4116" s="3025">
        <v>0</v>
      </c>
      <c r="J4116" s="3025">
        <v>92.5</v>
      </c>
      <c r="N4116" s="1460">
        <v>1</v>
      </c>
      <c r="O4116">
        <f t="shared" si="64"/>
        <v>1</v>
      </c>
    </row>
    <row r="4117" spans="1:15" hidden="1">
      <c r="H4117" t="s">
        <v>8100</v>
      </c>
      <c r="O4117">
        <f t="shared" si="64"/>
        <v>0</v>
      </c>
    </row>
    <row r="4118" spans="1:15" hidden="1">
      <c r="O4118">
        <f t="shared" si="64"/>
        <v>0</v>
      </c>
    </row>
    <row r="4119" spans="1:15" hidden="1">
      <c r="H4119" s="2668" t="s">
        <v>10699</v>
      </c>
      <c r="O4119">
        <f t="shared" si="64"/>
        <v>0</v>
      </c>
    </row>
    <row r="4120" spans="1:15" hidden="1">
      <c r="A4120" s="2669" t="s">
        <v>10679</v>
      </c>
      <c r="B4120" s="2669" t="s">
        <v>5169</v>
      </c>
      <c r="C4120" s="2669" t="s">
        <v>5298</v>
      </c>
      <c r="D4120" s="2669" t="s">
        <v>5299</v>
      </c>
      <c r="E4120" s="3020" t="s">
        <v>8828</v>
      </c>
      <c r="F4120" s="3020" t="s">
        <v>10700</v>
      </c>
      <c r="G4120" s="3020" t="s">
        <v>8992</v>
      </c>
      <c r="H4120" s="3020" t="s">
        <v>8993</v>
      </c>
      <c r="I4120" s="3025">
        <v>415.39</v>
      </c>
      <c r="J4120" s="3025">
        <v>0</v>
      </c>
      <c r="O4120">
        <f t="shared" si="64"/>
        <v>0</v>
      </c>
    </row>
    <row r="4121" spans="1:15" hidden="1">
      <c r="A4121" s="2669" t="s">
        <v>10679</v>
      </c>
      <c r="B4121" s="2669" t="s">
        <v>5169</v>
      </c>
      <c r="C4121" s="2669" t="s">
        <v>5298</v>
      </c>
      <c r="D4121" s="2669" t="s">
        <v>5299</v>
      </c>
      <c r="E4121" s="2669" t="s">
        <v>8828</v>
      </c>
      <c r="F4121" s="2669" t="s">
        <v>10700</v>
      </c>
      <c r="G4121" s="2669" t="s">
        <v>8784</v>
      </c>
      <c r="H4121" s="2669" t="s">
        <v>9036</v>
      </c>
      <c r="I4121" s="3025">
        <v>0</v>
      </c>
      <c r="J4121" s="3025">
        <v>415.39</v>
      </c>
      <c r="O4121">
        <f t="shared" si="64"/>
        <v>0</v>
      </c>
    </row>
    <row r="4122" spans="1:15" hidden="1">
      <c r="H4122" t="s">
        <v>8829</v>
      </c>
      <c r="O4122">
        <f t="shared" si="64"/>
        <v>0</v>
      </c>
    </row>
    <row r="4123" spans="1:15" hidden="1">
      <c r="O4123">
        <f t="shared" si="64"/>
        <v>0</v>
      </c>
    </row>
    <row r="4124" spans="1:15" hidden="1">
      <c r="H4124" s="2668" t="s">
        <v>10701</v>
      </c>
      <c r="O4124">
        <f t="shared" si="64"/>
        <v>0</v>
      </c>
    </row>
    <row r="4125" spans="1:15" hidden="1">
      <c r="A4125" s="2669" t="s">
        <v>10679</v>
      </c>
      <c r="B4125" s="2669" t="s">
        <v>5169</v>
      </c>
      <c r="C4125" s="2669" t="s">
        <v>5298</v>
      </c>
      <c r="D4125" s="2669" t="s">
        <v>5299</v>
      </c>
      <c r="E4125" s="3020" t="s">
        <v>8830</v>
      </c>
      <c r="F4125" s="3020" t="s">
        <v>10702</v>
      </c>
      <c r="G4125" s="3020" t="s">
        <v>8992</v>
      </c>
      <c r="H4125" s="3020" t="s">
        <v>8993</v>
      </c>
      <c r="I4125" s="3025">
        <v>415.39</v>
      </c>
      <c r="J4125" s="3025">
        <v>0</v>
      </c>
      <c r="O4125">
        <f t="shared" si="64"/>
        <v>0</v>
      </c>
    </row>
    <row r="4126" spans="1:15" hidden="1">
      <c r="A4126" s="2669" t="s">
        <v>10679</v>
      </c>
      <c r="B4126" s="2669" t="s">
        <v>5169</v>
      </c>
      <c r="C4126" s="2669" t="s">
        <v>5298</v>
      </c>
      <c r="D4126" s="2669" t="s">
        <v>5299</v>
      </c>
      <c r="E4126" s="2669" t="s">
        <v>8830</v>
      </c>
      <c r="F4126" s="2669" t="s">
        <v>10702</v>
      </c>
      <c r="G4126" s="2669" t="s">
        <v>8784</v>
      </c>
      <c r="H4126" s="2669" t="s">
        <v>9036</v>
      </c>
      <c r="I4126" s="3025">
        <v>0</v>
      </c>
      <c r="J4126" s="3025">
        <v>415.39</v>
      </c>
      <c r="O4126">
        <f t="shared" si="64"/>
        <v>0</v>
      </c>
    </row>
    <row r="4127" spans="1:15" hidden="1">
      <c r="H4127" t="s">
        <v>8831</v>
      </c>
      <c r="O4127">
        <f t="shared" si="64"/>
        <v>0</v>
      </c>
    </row>
    <row r="4128" spans="1:15" hidden="1">
      <c r="O4128">
        <f t="shared" si="64"/>
        <v>0</v>
      </c>
    </row>
    <row r="4129" spans="1:15" hidden="1">
      <c r="H4129" s="2668" t="s">
        <v>10703</v>
      </c>
      <c r="O4129">
        <f t="shared" si="64"/>
        <v>0</v>
      </c>
    </row>
    <row r="4130" spans="1:15" hidden="1">
      <c r="A4130" s="2669" t="s">
        <v>10679</v>
      </c>
      <c r="B4130" s="2669" t="s">
        <v>5169</v>
      </c>
      <c r="C4130" s="2669" t="s">
        <v>5298</v>
      </c>
      <c r="D4130" s="2669" t="s">
        <v>5299</v>
      </c>
      <c r="E4130" s="3020" t="s">
        <v>8832</v>
      </c>
      <c r="F4130" s="3020" t="s">
        <v>10704</v>
      </c>
      <c r="G4130" s="3020" t="s">
        <v>8994</v>
      </c>
      <c r="H4130" s="3020" t="s">
        <v>8995</v>
      </c>
      <c r="I4130" s="3025">
        <v>161.54</v>
      </c>
      <c r="J4130" s="3025">
        <v>0</v>
      </c>
      <c r="O4130">
        <f t="shared" si="64"/>
        <v>0</v>
      </c>
    </row>
    <row r="4131" spans="1:15" hidden="1">
      <c r="A4131" s="2669" t="s">
        <v>10679</v>
      </c>
      <c r="B4131" s="2669" t="s">
        <v>5169</v>
      </c>
      <c r="C4131" s="2669" t="s">
        <v>5298</v>
      </c>
      <c r="D4131" s="2669" t="s">
        <v>5299</v>
      </c>
      <c r="E4131" s="2669" t="s">
        <v>8832</v>
      </c>
      <c r="F4131" s="2669" t="s">
        <v>10704</v>
      </c>
      <c r="G4131" s="2669" t="s">
        <v>8784</v>
      </c>
      <c r="H4131" s="2669" t="s">
        <v>9036</v>
      </c>
      <c r="I4131" s="3025">
        <v>0</v>
      </c>
      <c r="J4131" s="3025">
        <v>161.54</v>
      </c>
      <c r="O4131">
        <f t="shared" si="64"/>
        <v>0</v>
      </c>
    </row>
    <row r="4132" spans="1:15" hidden="1">
      <c r="H4132" t="s">
        <v>8833</v>
      </c>
      <c r="O4132">
        <f t="shared" si="64"/>
        <v>0</v>
      </c>
    </row>
    <row r="4133" spans="1:15" hidden="1">
      <c r="O4133">
        <f t="shared" si="64"/>
        <v>0</v>
      </c>
    </row>
    <row r="4134" spans="1:15" hidden="1">
      <c r="H4134" s="2668" t="s">
        <v>10705</v>
      </c>
      <c r="O4134">
        <f t="shared" si="64"/>
        <v>0</v>
      </c>
    </row>
    <row r="4135" spans="1:15" hidden="1">
      <c r="A4135" s="2669" t="s">
        <v>10679</v>
      </c>
      <c r="B4135" s="2669" t="s">
        <v>5169</v>
      </c>
      <c r="C4135" s="2669" t="s">
        <v>5298</v>
      </c>
      <c r="D4135" s="2669" t="s">
        <v>5299</v>
      </c>
      <c r="E4135" s="3020" t="s">
        <v>8834</v>
      </c>
      <c r="F4135" s="3020" t="s">
        <v>10706</v>
      </c>
      <c r="G4135" s="3020" t="s">
        <v>8994</v>
      </c>
      <c r="H4135" s="3020" t="s">
        <v>8995</v>
      </c>
      <c r="I4135" s="3025">
        <v>161.63999999999999</v>
      </c>
      <c r="J4135" s="3025">
        <v>0</v>
      </c>
      <c r="O4135">
        <f t="shared" si="64"/>
        <v>0</v>
      </c>
    </row>
    <row r="4136" spans="1:15" hidden="1">
      <c r="A4136" s="2669" t="s">
        <v>10679</v>
      </c>
      <c r="B4136" s="2669" t="s">
        <v>5169</v>
      </c>
      <c r="C4136" s="2669" t="s">
        <v>5298</v>
      </c>
      <c r="D4136" s="2669" t="s">
        <v>5299</v>
      </c>
      <c r="E4136" s="2669" t="s">
        <v>8834</v>
      </c>
      <c r="F4136" s="2669" t="s">
        <v>10706</v>
      </c>
      <c r="G4136" s="2669" t="s">
        <v>8784</v>
      </c>
      <c r="H4136" s="2669" t="s">
        <v>9036</v>
      </c>
      <c r="I4136" s="3025">
        <v>0</v>
      </c>
      <c r="J4136" s="3025">
        <v>161.63999999999999</v>
      </c>
      <c r="O4136">
        <f t="shared" si="64"/>
        <v>0</v>
      </c>
    </row>
    <row r="4137" spans="1:15" hidden="1">
      <c r="H4137" t="s">
        <v>8835</v>
      </c>
      <c r="O4137">
        <f t="shared" si="64"/>
        <v>0</v>
      </c>
    </row>
    <row r="4138" spans="1:15" hidden="1">
      <c r="O4138">
        <f t="shared" si="64"/>
        <v>0</v>
      </c>
    </row>
    <row r="4139" spans="1:15" hidden="1">
      <c r="H4139" s="2668" t="s">
        <v>10707</v>
      </c>
      <c r="O4139">
        <f t="shared" si="64"/>
        <v>0</v>
      </c>
    </row>
    <row r="4140" spans="1:15" hidden="1">
      <c r="A4140" s="2669" t="s">
        <v>10708</v>
      </c>
      <c r="B4140" s="2669" t="s">
        <v>4415</v>
      </c>
      <c r="C4140" s="2669" t="s">
        <v>5059</v>
      </c>
      <c r="D4140" s="2669" t="s">
        <v>4415</v>
      </c>
      <c r="E4140" s="2669" t="s">
        <v>7883</v>
      </c>
      <c r="F4140" s="2669" t="s">
        <v>10709</v>
      </c>
      <c r="G4140" s="2669" t="s">
        <v>5308</v>
      </c>
      <c r="H4140" s="2669" t="s">
        <v>4921</v>
      </c>
      <c r="I4140" s="3025">
        <v>1.08</v>
      </c>
      <c r="J4140" s="3025">
        <v>0</v>
      </c>
      <c r="O4140">
        <f t="shared" si="64"/>
        <v>0</v>
      </c>
    </row>
    <row r="4141" spans="1:15" hidden="1">
      <c r="A4141" s="2669" t="s">
        <v>10708</v>
      </c>
      <c r="B4141" s="2669" t="s">
        <v>4415</v>
      </c>
      <c r="C4141" s="2669" t="s">
        <v>5059</v>
      </c>
      <c r="D4141" s="2669" t="s">
        <v>4415</v>
      </c>
      <c r="E4141" s="2669" t="s">
        <v>7883</v>
      </c>
      <c r="F4141" s="2669" t="s">
        <v>10709</v>
      </c>
      <c r="G4141" s="2669" t="s">
        <v>5328</v>
      </c>
      <c r="H4141" s="2669" t="s">
        <v>4994</v>
      </c>
      <c r="I4141" s="3025">
        <v>8.9600000000000009</v>
      </c>
      <c r="J4141" s="3025">
        <v>0</v>
      </c>
      <c r="O4141">
        <f t="shared" si="64"/>
        <v>0</v>
      </c>
    </row>
    <row r="4142" spans="1:15" hidden="1">
      <c r="A4142" s="2669" t="s">
        <v>10708</v>
      </c>
      <c r="B4142" s="2669" t="s">
        <v>4415</v>
      </c>
      <c r="C4142" s="2669" t="s">
        <v>5059</v>
      </c>
      <c r="D4142" s="2669" t="s">
        <v>4415</v>
      </c>
      <c r="E4142" s="2669" t="s">
        <v>7883</v>
      </c>
      <c r="F4142" s="2669" t="s">
        <v>10709</v>
      </c>
      <c r="G4142" s="2669" t="s">
        <v>5303</v>
      </c>
      <c r="H4142" s="2669" t="s">
        <v>5063</v>
      </c>
      <c r="I4142" s="3025">
        <v>0</v>
      </c>
      <c r="J4142" s="3025">
        <v>0</v>
      </c>
      <c r="O4142">
        <f t="shared" si="64"/>
        <v>0</v>
      </c>
    </row>
    <row r="4143" spans="1:15" hidden="1">
      <c r="A4143" s="2669" t="s">
        <v>10708</v>
      </c>
      <c r="B4143" s="2669" t="s">
        <v>4415</v>
      </c>
      <c r="C4143" s="2669" t="s">
        <v>5059</v>
      </c>
      <c r="D4143" s="2669" t="s">
        <v>4415</v>
      </c>
      <c r="E4143" s="2669" t="s">
        <v>7883</v>
      </c>
      <c r="F4143" s="2669" t="s">
        <v>10709</v>
      </c>
      <c r="G4143" s="2669" t="s">
        <v>5311</v>
      </c>
      <c r="H4143" s="2669" t="s">
        <v>5064</v>
      </c>
      <c r="I4143" s="3025">
        <v>0</v>
      </c>
      <c r="J4143" s="3025">
        <v>10.039999999999999</v>
      </c>
      <c r="O4143">
        <f t="shared" si="64"/>
        <v>0</v>
      </c>
    </row>
    <row r="4144" spans="1:15" hidden="1">
      <c r="H4144" t="s">
        <v>7884</v>
      </c>
      <c r="O4144">
        <f t="shared" si="64"/>
        <v>0</v>
      </c>
    </row>
    <row r="4145" spans="1:15" hidden="1">
      <c r="O4145">
        <f t="shared" si="64"/>
        <v>0</v>
      </c>
    </row>
    <row r="4146" spans="1:15" hidden="1">
      <c r="H4146" s="2668" t="s">
        <v>10710</v>
      </c>
      <c r="O4146">
        <f t="shared" si="64"/>
        <v>0</v>
      </c>
    </row>
    <row r="4147" spans="1:15" hidden="1">
      <c r="A4147" s="2669" t="s">
        <v>10708</v>
      </c>
      <c r="B4147" s="2669"/>
      <c r="C4147" s="2669"/>
      <c r="D4147" s="2669" t="s">
        <v>5073</v>
      </c>
      <c r="E4147" s="2669" t="s">
        <v>7194</v>
      </c>
      <c r="F4147" s="2669" t="s">
        <v>10711</v>
      </c>
      <c r="G4147" s="2669" t="s">
        <v>5354</v>
      </c>
      <c r="H4147" s="2669" t="s">
        <v>5033</v>
      </c>
      <c r="I4147" s="3025">
        <v>10</v>
      </c>
      <c r="J4147" s="3025">
        <v>0</v>
      </c>
      <c r="O4147">
        <f t="shared" si="64"/>
        <v>0</v>
      </c>
    </row>
    <row r="4148" spans="1:15" hidden="1">
      <c r="A4148" s="2669" t="s">
        <v>10708</v>
      </c>
      <c r="B4148" s="2669"/>
      <c r="C4148" s="2669"/>
      <c r="D4148" s="2669" t="s">
        <v>5073</v>
      </c>
      <c r="E4148" s="2669" t="s">
        <v>7194</v>
      </c>
      <c r="F4148" s="2669" t="s">
        <v>10711</v>
      </c>
      <c r="G4148" s="2669" t="s">
        <v>5297</v>
      </c>
      <c r="H4148" s="2669" t="s">
        <v>5075</v>
      </c>
      <c r="I4148" s="3025">
        <v>0</v>
      </c>
      <c r="J4148" s="3025">
        <v>10</v>
      </c>
      <c r="O4148">
        <f t="shared" si="64"/>
        <v>0</v>
      </c>
    </row>
    <row r="4149" spans="1:15" hidden="1">
      <c r="H4149" t="s">
        <v>7195</v>
      </c>
      <c r="O4149">
        <f t="shared" si="64"/>
        <v>0</v>
      </c>
    </row>
    <row r="4150" spans="1:15" hidden="1">
      <c r="O4150">
        <f t="shared" si="64"/>
        <v>0</v>
      </c>
    </row>
    <row r="4151" spans="1:15" hidden="1">
      <c r="H4151" s="2668" t="s">
        <v>10712</v>
      </c>
      <c r="O4151">
        <f t="shared" si="64"/>
        <v>0</v>
      </c>
    </row>
    <row r="4152" spans="1:15" hidden="1">
      <c r="A4152" s="2669" t="s">
        <v>10708</v>
      </c>
      <c r="B4152" s="2669"/>
      <c r="C4152" s="2669"/>
      <c r="D4152" s="2669" t="s">
        <v>5073</v>
      </c>
      <c r="E4152" s="2669" t="s">
        <v>7190</v>
      </c>
      <c r="F4152" s="2669" t="s">
        <v>10713</v>
      </c>
      <c r="G4152" s="2669" t="s">
        <v>5297</v>
      </c>
      <c r="H4152" s="2669" t="s">
        <v>4934</v>
      </c>
      <c r="I4152" s="3025">
        <v>1800</v>
      </c>
      <c r="J4152" s="3025">
        <v>0</v>
      </c>
      <c r="O4152">
        <f t="shared" si="64"/>
        <v>0</v>
      </c>
    </row>
    <row r="4153" spans="1:15" hidden="1">
      <c r="A4153" s="2669" t="s">
        <v>10708</v>
      </c>
      <c r="B4153" s="2669"/>
      <c r="C4153" s="2669"/>
      <c r="D4153" s="2669" t="s">
        <v>5073</v>
      </c>
      <c r="E4153" s="2669" t="s">
        <v>7190</v>
      </c>
      <c r="F4153" s="2669" t="s">
        <v>10713</v>
      </c>
      <c r="G4153" s="2669" t="s">
        <v>5300</v>
      </c>
      <c r="H4153" s="2669" t="s">
        <v>5072</v>
      </c>
      <c r="I4153" s="3025">
        <v>0</v>
      </c>
      <c r="J4153" s="3025">
        <v>1800</v>
      </c>
      <c r="O4153">
        <f t="shared" si="64"/>
        <v>0</v>
      </c>
    </row>
    <row r="4154" spans="1:15" hidden="1">
      <c r="H4154" t="s">
        <v>7191</v>
      </c>
      <c r="O4154">
        <f t="shared" si="64"/>
        <v>0</v>
      </c>
    </row>
    <row r="4155" spans="1:15" hidden="1">
      <c r="O4155">
        <f t="shared" si="64"/>
        <v>0</v>
      </c>
    </row>
    <row r="4156" spans="1:15" hidden="1">
      <c r="H4156" s="2668" t="s">
        <v>10714</v>
      </c>
      <c r="O4156">
        <f t="shared" si="64"/>
        <v>0</v>
      </c>
    </row>
    <row r="4157" spans="1:15" hidden="1">
      <c r="A4157" s="2669" t="s">
        <v>10708</v>
      </c>
      <c r="B4157" s="2669"/>
      <c r="C4157" s="2669"/>
      <c r="D4157" s="2669" t="s">
        <v>5073</v>
      </c>
      <c r="E4157" s="2669" t="s">
        <v>7192</v>
      </c>
      <c r="F4157" s="2669" t="s">
        <v>10715</v>
      </c>
      <c r="G4157" s="2669" t="s">
        <v>5300</v>
      </c>
      <c r="H4157" s="2669" t="s">
        <v>264</v>
      </c>
      <c r="I4157" s="3025">
        <v>1800</v>
      </c>
      <c r="J4157" s="3025">
        <v>0</v>
      </c>
      <c r="O4157">
        <f t="shared" si="64"/>
        <v>0</v>
      </c>
    </row>
    <row r="4158" spans="1:15" hidden="1">
      <c r="A4158" s="2669" t="s">
        <v>10708</v>
      </c>
      <c r="B4158" s="2669"/>
      <c r="C4158" s="2669"/>
      <c r="D4158" s="2669" t="s">
        <v>5073</v>
      </c>
      <c r="E4158" s="2669" t="s">
        <v>7192</v>
      </c>
      <c r="F4158" s="2669" t="s">
        <v>10715</v>
      </c>
      <c r="G4158" s="2669" t="s">
        <v>5297</v>
      </c>
      <c r="H4158" s="2669" t="s">
        <v>5075</v>
      </c>
      <c r="I4158" s="3025">
        <v>0</v>
      </c>
      <c r="J4158" s="3025">
        <v>1800</v>
      </c>
      <c r="O4158">
        <f t="shared" si="64"/>
        <v>0</v>
      </c>
    </row>
    <row r="4159" spans="1:15" hidden="1">
      <c r="H4159" t="s">
        <v>7193</v>
      </c>
      <c r="O4159">
        <f t="shared" si="64"/>
        <v>0</v>
      </c>
    </row>
    <row r="4160" spans="1:15" hidden="1">
      <c r="O4160">
        <f t="shared" si="64"/>
        <v>0</v>
      </c>
    </row>
    <row r="4161" spans="1:15" hidden="1">
      <c r="H4161" s="2668" t="s">
        <v>10716</v>
      </c>
      <c r="O4161">
        <f t="shared" ref="O4161:O4224" si="65">SUMIF(E:E,E4161,N:N)</f>
        <v>0</v>
      </c>
    </row>
    <row r="4162" spans="1:15" hidden="1">
      <c r="A4162" s="2669" t="s">
        <v>10717</v>
      </c>
      <c r="B4162" s="2669" t="s">
        <v>4415</v>
      </c>
      <c r="C4162" s="2669" t="s">
        <v>5059</v>
      </c>
      <c r="D4162" s="2669" t="s">
        <v>4415</v>
      </c>
      <c r="E4162" s="2669" t="s">
        <v>7719</v>
      </c>
      <c r="F4162" s="2669" t="s">
        <v>10718</v>
      </c>
      <c r="G4162" s="2669" t="s">
        <v>5343</v>
      </c>
      <c r="H4162" s="2669" t="s">
        <v>4975</v>
      </c>
      <c r="I4162" s="3025">
        <v>60</v>
      </c>
      <c r="J4162" s="3025">
        <v>0</v>
      </c>
      <c r="O4162">
        <f t="shared" si="65"/>
        <v>0</v>
      </c>
    </row>
    <row r="4163" spans="1:15" hidden="1">
      <c r="A4163" s="2669" t="s">
        <v>10717</v>
      </c>
      <c r="B4163" s="2669" t="s">
        <v>4415</v>
      </c>
      <c r="C4163" s="2669" t="s">
        <v>5059</v>
      </c>
      <c r="D4163" s="2669" t="s">
        <v>4415</v>
      </c>
      <c r="E4163" s="2669" t="s">
        <v>7719</v>
      </c>
      <c r="F4163" s="2669" t="s">
        <v>10718</v>
      </c>
      <c r="G4163" s="2669" t="s">
        <v>5303</v>
      </c>
      <c r="H4163" s="2669" t="s">
        <v>5063</v>
      </c>
      <c r="I4163" s="3025">
        <v>0</v>
      </c>
      <c r="J4163" s="3025">
        <v>0</v>
      </c>
      <c r="O4163">
        <f t="shared" si="65"/>
        <v>0</v>
      </c>
    </row>
    <row r="4164" spans="1:15" hidden="1">
      <c r="A4164" s="2669" t="s">
        <v>10717</v>
      </c>
      <c r="B4164" s="2669" t="s">
        <v>4415</v>
      </c>
      <c r="C4164" s="2669" t="s">
        <v>5059</v>
      </c>
      <c r="D4164" s="2669" t="s">
        <v>4415</v>
      </c>
      <c r="E4164" s="2669" t="s">
        <v>7719</v>
      </c>
      <c r="F4164" s="2669" t="s">
        <v>10718</v>
      </c>
      <c r="G4164" s="2669" t="s">
        <v>5311</v>
      </c>
      <c r="H4164" s="2669" t="s">
        <v>5064</v>
      </c>
      <c r="I4164" s="3025">
        <v>0</v>
      </c>
      <c r="J4164" s="3025">
        <v>60</v>
      </c>
      <c r="O4164">
        <f t="shared" si="65"/>
        <v>0</v>
      </c>
    </row>
    <row r="4165" spans="1:15" hidden="1">
      <c r="H4165" t="s">
        <v>7720</v>
      </c>
      <c r="O4165">
        <f t="shared" si="65"/>
        <v>0</v>
      </c>
    </row>
    <row r="4166" spans="1:15" hidden="1">
      <c r="O4166">
        <f t="shared" si="65"/>
        <v>0</v>
      </c>
    </row>
    <row r="4167" spans="1:15" hidden="1">
      <c r="H4167" s="2668" t="s">
        <v>10719</v>
      </c>
      <c r="O4167">
        <f t="shared" si="65"/>
        <v>0</v>
      </c>
    </row>
    <row r="4168" spans="1:15" hidden="1">
      <c r="A4168" s="2669" t="s">
        <v>10720</v>
      </c>
      <c r="B4168" s="2669" t="s">
        <v>4415</v>
      </c>
      <c r="C4168" s="2669" t="s">
        <v>5059</v>
      </c>
      <c r="D4168" s="2669" t="s">
        <v>4415</v>
      </c>
      <c r="E4168" s="2669" t="s">
        <v>7428</v>
      </c>
      <c r="F4168" s="2669" t="s">
        <v>10721</v>
      </c>
      <c r="G4168" s="2669" t="s">
        <v>5308</v>
      </c>
      <c r="H4168" s="2669" t="s">
        <v>5097</v>
      </c>
      <c r="I4168" s="3025">
        <v>0</v>
      </c>
      <c r="J4168" s="3025">
        <v>0</v>
      </c>
      <c r="O4168">
        <f t="shared" si="65"/>
        <v>0</v>
      </c>
    </row>
    <row r="4169" spans="1:15" hidden="1">
      <c r="A4169" s="2669" t="s">
        <v>10720</v>
      </c>
      <c r="B4169" s="2669" t="s">
        <v>4415</v>
      </c>
      <c r="C4169" s="2669" t="s">
        <v>5059</v>
      </c>
      <c r="D4169" s="2669" t="s">
        <v>4415</v>
      </c>
      <c r="E4169" s="2669" t="s">
        <v>7428</v>
      </c>
      <c r="F4169" s="2669" t="s">
        <v>10721</v>
      </c>
      <c r="G4169" s="2669" t="s">
        <v>5309</v>
      </c>
      <c r="H4169" s="2669" t="s">
        <v>4947</v>
      </c>
      <c r="I4169" s="3025">
        <v>1439.5</v>
      </c>
      <c r="J4169" s="3025">
        <v>0</v>
      </c>
      <c r="O4169">
        <f t="shared" si="65"/>
        <v>0</v>
      </c>
    </row>
    <row r="4170" spans="1:15" hidden="1">
      <c r="A4170" s="2669" t="s">
        <v>10720</v>
      </c>
      <c r="B4170" s="2669" t="s">
        <v>4415</v>
      </c>
      <c r="C4170" s="2669" t="s">
        <v>5059</v>
      </c>
      <c r="D4170" s="2669" t="s">
        <v>4415</v>
      </c>
      <c r="E4170" s="2669" t="s">
        <v>7428</v>
      </c>
      <c r="F4170" s="2669" t="s">
        <v>10721</v>
      </c>
      <c r="G4170" s="2669" t="s">
        <v>5303</v>
      </c>
      <c r="H4170" s="2669" t="s">
        <v>5063</v>
      </c>
      <c r="I4170" s="3025">
        <v>0</v>
      </c>
      <c r="J4170" s="3025">
        <v>0</v>
      </c>
      <c r="O4170">
        <f t="shared" si="65"/>
        <v>0</v>
      </c>
    </row>
    <row r="4171" spans="1:15" hidden="1">
      <c r="A4171" s="2669" t="s">
        <v>10720</v>
      </c>
      <c r="B4171" s="2669" t="s">
        <v>4415</v>
      </c>
      <c r="C4171" s="2669" t="s">
        <v>5059</v>
      </c>
      <c r="D4171" s="2669" t="s">
        <v>4415</v>
      </c>
      <c r="E4171" s="2669" t="s">
        <v>7428</v>
      </c>
      <c r="F4171" s="2669" t="s">
        <v>10721</v>
      </c>
      <c r="G4171" s="2669" t="s">
        <v>5311</v>
      </c>
      <c r="H4171" s="2669" t="s">
        <v>5064</v>
      </c>
      <c r="I4171" s="3025">
        <v>0</v>
      </c>
      <c r="J4171" s="3025">
        <v>1439.5</v>
      </c>
      <c r="O4171">
        <f t="shared" si="65"/>
        <v>0</v>
      </c>
    </row>
    <row r="4172" spans="1:15" hidden="1">
      <c r="H4172" t="s">
        <v>7429</v>
      </c>
      <c r="O4172">
        <f t="shared" si="65"/>
        <v>0</v>
      </c>
    </row>
    <row r="4173" spans="1:15" hidden="1">
      <c r="O4173">
        <f t="shared" si="65"/>
        <v>0</v>
      </c>
    </row>
    <row r="4174" spans="1:15" hidden="1">
      <c r="H4174" s="2668" t="s">
        <v>10722</v>
      </c>
      <c r="O4174">
        <f t="shared" si="65"/>
        <v>0</v>
      </c>
    </row>
    <row r="4175" spans="1:15" hidden="1">
      <c r="A4175" s="2669" t="s">
        <v>10720</v>
      </c>
      <c r="B4175" s="2669" t="s">
        <v>4415</v>
      </c>
      <c r="C4175" s="2669" t="s">
        <v>5059</v>
      </c>
      <c r="D4175" s="2669" t="s">
        <v>4415</v>
      </c>
      <c r="E4175" s="2669" t="s">
        <v>7430</v>
      </c>
      <c r="F4175" s="2669" t="s">
        <v>10723</v>
      </c>
      <c r="G4175" s="2669" t="s">
        <v>5308</v>
      </c>
      <c r="H4175" s="2669" t="s">
        <v>5097</v>
      </c>
      <c r="I4175" s="3025">
        <v>0</v>
      </c>
      <c r="J4175" s="3025">
        <v>0</v>
      </c>
      <c r="O4175">
        <f t="shared" si="65"/>
        <v>0</v>
      </c>
    </row>
    <row r="4176" spans="1:15" hidden="1">
      <c r="A4176" s="2669" t="s">
        <v>10720</v>
      </c>
      <c r="B4176" s="2669" t="s">
        <v>4415</v>
      </c>
      <c r="C4176" s="2669" t="s">
        <v>5059</v>
      </c>
      <c r="D4176" s="2669" t="s">
        <v>4415</v>
      </c>
      <c r="E4176" s="2669" t="s">
        <v>7430</v>
      </c>
      <c r="F4176" s="2669" t="s">
        <v>10723</v>
      </c>
      <c r="G4176" s="2669" t="s">
        <v>5309</v>
      </c>
      <c r="H4176" s="2669" t="s">
        <v>4947</v>
      </c>
      <c r="I4176" s="3025">
        <v>184</v>
      </c>
      <c r="J4176" s="3025">
        <v>0</v>
      </c>
      <c r="O4176">
        <f t="shared" si="65"/>
        <v>0</v>
      </c>
    </row>
    <row r="4177" spans="1:15" hidden="1">
      <c r="A4177" s="2669" t="s">
        <v>10720</v>
      </c>
      <c r="B4177" s="2669" t="s">
        <v>4415</v>
      </c>
      <c r="C4177" s="2669" t="s">
        <v>5059</v>
      </c>
      <c r="D4177" s="2669" t="s">
        <v>4415</v>
      </c>
      <c r="E4177" s="2669" t="s">
        <v>7430</v>
      </c>
      <c r="F4177" s="2669" t="s">
        <v>10723</v>
      </c>
      <c r="G4177" s="2669" t="s">
        <v>5303</v>
      </c>
      <c r="H4177" s="2669" t="s">
        <v>5063</v>
      </c>
      <c r="I4177" s="3025">
        <v>0</v>
      </c>
      <c r="J4177" s="3025">
        <v>0</v>
      </c>
      <c r="O4177">
        <f t="shared" si="65"/>
        <v>0</v>
      </c>
    </row>
    <row r="4178" spans="1:15" hidden="1">
      <c r="A4178" s="2669" t="s">
        <v>10720</v>
      </c>
      <c r="B4178" s="2669" t="s">
        <v>4415</v>
      </c>
      <c r="C4178" s="2669" t="s">
        <v>5059</v>
      </c>
      <c r="D4178" s="2669" t="s">
        <v>4415</v>
      </c>
      <c r="E4178" s="2669" t="s">
        <v>7430</v>
      </c>
      <c r="F4178" s="2669" t="s">
        <v>10723</v>
      </c>
      <c r="G4178" s="2669" t="s">
        <v>5311</v>
      </c>
      <c r="H4178" s="2669" t="s">
        <v>5064</v>
      </c>
      <c r="I4178" s="3025">
        <v>0</v>
      </c>
      <c r="J4178" s="3025">
        <v>184</v>
      </c>
      <c r="O4178">
        <f t="shared" si="65"/>
        <v>0</v>
      </c>
    </row>
    <row r="4179" spans="1:15" hidden="1">
      <c r="H4179" t="s">
        <v>7431</v>
      </c>
      <c r="O4179">
        <f t="shared" si="65"/>
        <v>0</v>
      </c>
    </row>
    <row r="4180" spans="1:15" hidden="1">
      <c r="O4180">
        <f t="shared" si="65"/>
        <v>0</v>
      </c>
    </row>
    <row r="4181" spans="1:15" hidden="1">
      <c r="H4181" s="2668" t="s">
        <v>10724</v>
      </c>
      <c r="O4181">
        <f t="shared" si="65"/>
        <v>0</v>
      </c>
    </row>
    <row r="4182" spans="1:15" hidden="1">
      <c r="A4182" s="2669" t="s">
        <v>10720</v>
      </c>
      <c r="B4182" s="2669" t="s">
        <v>5071</v>
      </c>
      <c r="C4182" s="2669" t="s">
        <v>9011</v>
      </c>
      <c r="D4182" s="2669" t="s">
        <v>5071</v>
      </c>
      <c r="E4182" s="2669" t="s">
        <v>7186</v>
      </c>
      <c r="F4182" s="2669" t="s">
        <v>10725</v>
      </c>
      <c r="G4182" s="2669" t="s">
        <v>5311</v>
      </c>
      <c r="H4182" s="2669" t="s">
        <v>5015</v>
      </c>
      <c r="I4182" s="3025">
        <v>1156</v>
      </c>
      <c r="J4182" s="3025">
        <v>0</v>
      </c>
      <c r="O4182">
        <f t="shared" si="65"/>
        <v>0</v>
      </c>
    </row>
    <row r="4183" spans="1:15" hidden="1">
      <c r="A4183" s="2669" t="s">
        <v>10720</v>
      </c>
      <c r="B4183" s="2669" t="s">
        <v>5071</v>
      </c>
      <c r="C4183" s="2669" t="s">
        <v>9011</v>
      </c>
      <c r="D4183" s="2669" t="s">
        <v>5071</v>
      </c>
      <c r="E4183" s="2669" t="s">
        <v>7186</v>
      </c>
      <c r="F4183" s="2669" t="s">
        <v>10725</v>
      </c>
      <c r="G4183" s="2669" t="s">
        <v>5297</v>
      </c>
      <c r="H4183" s="2669" t="s">
        <v>5075</v>
      </c>
      <c r="I4183" s="3025">
        <v>0</v>
      </c>
      <c r="J4183" s="3025">
        <v>1156</v>
      </c>
      <c r="O4183">
        <f t="shared" si="65"/>
        <v>0</v>
      </c>
    </row>
    <row r="4184" spans="1:15" hidden="1">
      <c r="H4184" t="s">
        <v>7187</v>
      </c>
      <c r="O4184">
        <f t="shared" si="65"/>
        <v>0</v>
      </c>
    </row>
    <row r="4185" spans="1:15" hidden="1">
      <c r="O4185">
        <f t="shared" si="65"/>
        <v>0</v>
      </c>
    </row>
    <row r="4186" spans="1:15" hidden="1">
      <c r="H4186" s="2668" t="s">
        <v>10726</v>
      </c>
      <c r="O4186">
        <f t="shared" si="65"/>
        <v>0</v>
      </c>
    </row>
    <row r="4187" spans="1:15" hidden="1">
      <c r="A4187" s="2669" t="s">
        <v>10720</v>
      </c>
      <c r="B4187" s="2669"/>
      <c r="C4187" s="2669"/>
      <c r="D4187" s="2669" t="s">
        <v>5073</v>
      </c>
      <c r="E4187" s="2669" t="s">
        <v>7188</v>
      </c>
      <c r="F4187" s="2669" t="s">
        <v>10727</v>
      </c>
      <c r="G4187" s="2669" t="s">
        <v>5300</v>
      </c>
      <c r="H4187" s="2669" t="s">
        <v>264</v>
      </c>
      <c r="I4187" s="3025">
        <v>1800</v>
      </c>
      <c r="J4187" s="3025">
        <v>0</v>
      </c>
      <c r="O4187">
        <f t="shared" si="65"/>
        <v>0</v>
      </c>
    </row>
    <row r="4188" spans="1:15" hidden="1">
      <c r="A4188" s="2669" t="s">
        <v>10720</v>
      </c>
      <c r="B4188" s="2669"/>
      <c r="C4188" s="2669"/>
      <c r="D4188" s="2669" t="s">
        <v>5073</v>
      </c>
      <c r="E4188" s="2669" t="s">
        <v>7188</v>
      </c>
      <c r="F4188" s="2669" t="s">
        <v>10727</v>
      </c>
      <c r="G4188" s="2669" t="s">
        <v>5297</v>
      </c>
      <c r="H4188" s="2669" t="s">
        <v>5075</v>
      </c>
      <c r="I4188" s="3025">
        <v>0</v>
      </c>
      <c r="J4188" s="3025">
        <v>1800</v>
      </c>
      <c r="O4188">
        <f t="shared" si="65"/>
        <v>0</v>
      </c>
    </row>
    <row r="4189" spans="1:15" hidden="1">
      <c r="H4189" t="s">
        <v>7189</v>
      </c>
      <c r="O4189">
        <f t="shared" si="65"/>
        <v>0</v>
      </c>
    </row>
    <row r="4190" spans="1:15" hidden="1">
      <c r="O4190">
        <f t="shared" si="65"/>
        <v>0</v>
      </c>
    </row>
    <row r="4191" spans="1:15" hidden="1">
      <c r="H4191" s="2668" t="s">
        <v>10728</v>
      </c>
      <c r="O4191">
        <f t="shared" si="65"/>
        <v>0</v>
      </c>
    </row>
    <row r="4192" spans="1:15" hidden="1">
      <c r="A4192" s="2669" t="s">
        <v>10729</v>
      </c>
      <c r="B4192" s="2669" t="s">
        <v>5169</v>
      </c>
      <c r="C4192" s="2669" t="s">
        <v>5298</v>
      </c>
      <c r="D4192" s="2669" t="s">
        <v>5299</v>
      </c>
      <c r="E4192" s="2669" t="s">
        <v>7936</v>
      </c>
      <c r="F4192" s="2669" t="s">
        <v>10730</v>
      </c>
      <c r="G4192" s="2669" t="s">
        <v>5347</v>
      </c>
      <c r="H4192" s="2669" t="s">
        <v>4999</v>
      </c>
      <c r="I4192" s="3025">
        <v>22.7</v>
      </c>
      <c r="J4192" s="3025">
        <v>0</v>
      </c>
      <c r="O4192">
        <f t="shared" si="65"/>
        <v>1</v>
      </c>
    </row>
    <row r="4193" spans="1:15" hidden="1">
      <c r="A4193" s="2669" t="s">
        <v>10729</v>
      </c>
      <c r="B4193" s="2669" t="s">
        <v>5169</v>
      </c>
      <c r="C4193" s="2669" t="s">
        <v>5298</v>
      </c>
      <c r="D4193" s="2669" t="s">
        <v>5299</v>
      </c>
      <c r="E4193" s="2669" t="s">
        <v>7936</v>
      </c>
      <c r="F4193" s="2669" t="s">
        <v>10730</v>
      </c>
      <c r="G4193" s="2669" t="s">
        <v>8980</v>
      </c>
      <c r="H4193" s="2669" t="s">
        <v>9055</v>
      </c>
      <c r="I4193" s="3025">
        <v>0</v>
      </c>
      <c r="J4193" s="3025">
        <v>22.7</v>
      </c>
      <c r="N4193" s="1460">
        <v>1</v>
      </c>
      <c r="O4193">
        <f t="shared" si="65"/>
        <v>1</v>
      </c>
    </row>
    <row r="4194" spans="1:15" hidden="1">
      <c r="H4194" t="s">
        <v>7937</v>
      </c>
      <c r="O4194">
        <f t="shared" si="65"/>
        <v>0</v>
      </c>
    </row>
    <row r="4195" spans="1:15" hidden="1">
      <c r="O4195">
        <f t="shared" si="65"/>
        <v>0</v>
      </c>
    </row>
    <row r="4196" spans="1:15" hidden="1">
      <c r="H4196" s="2668" t="s">
        <v>10731</v>
      </c>
      <c r="O4196">
        <f t="shared" si="65"/>
        <v>0</v>
      </c>
    </row>
    <row r="4197" spans="1:15" hidden="1">
      <c r="A4197" s="2669" t="s">
        <v>10729</v>
      </c>
      <c r="B4197" s="2669" t="s">
        <v>5169</v>
      </c>
      <c r="C4197" s="2669" t="s">
        <v>5298</v>
      </c>
      <c r="D4197" s="2669" t="s">
        <v>5299</v>
      </c>
      <c r="E4197" s="2669" t="s">
        <v>7934</v>
      </c>
      <c r="F4197" s="2669" t="s">
        <v>10732</v>
      </c>
      <c r="G4197" s="2669" t="s">
        <v>5347</v>
      </c>
      <c r="H4197" s="2669" t="s">
        <v>4999</v>
      </c>
      <c r="I4197" s="3025">
        <v>158.75</v>
      </c>
      <c r="J4197" s="3025">
        <v>0</v>
      </c>
      <c r="O4197">
        <f t="shared" si="65"/>
        <v>1</v>
      </c>
    </row>
    <row r="4198" spans="1:15" hidden="1">
      <c r="A4198" s="2669" t="s">
        <v>10729</v>
      </c>
      <c r="B4198" s="2669" t="s">
        <v>5169</v>
      </c>
      <c r="C4198" s="2669" t="s">
        <v>5298</v>
      </c>
      <c r="D4198" s="2669" t="s">
        <v>5299</v>
      </c>
      <c r="E4198" s="2669" t="s">
        <v>7934</v>
      </c>
      <c r="F4198" s="2669" t="s">
        <v>10732</v>
      </c>
      <c r="G4198" s="2669" t="s">
        <v>8980</v>
      </c>
      <c r="H4198" s="2669" t="s">
        <v>9055</v>
      </c>
      <c r="I4198" s="3025">
        <v>0</v>
      </c>
      <c r="J4198" s="3025">
        <v>158.75</v>
      </c>
      <c r="N4198" s="1460">
        <v>1</v>
      </c>
      <c r="O4198">
        <f t="shared" si="65"/>
        <v>1</v>
      </c>
    </row>
    <row r="4199" spans="1:15" hidden="1">
      <c r="H4199" t="s">
        <v>7935</v>
      </c>
      <c r="O4199">
        <f t="shared" si="65"/>
        <v>0</v>
      </c>
    </row>
    <row r="4200" spans="1:15" hidden="1">
      <c r="O4200">
        <f t="shared" si="65"/>
        <v>0</v>
      </c>
    </row>
    <row r="4201" spans="1:15" hidden="1">
      <c r="H4201" s="2668" t="s">
        <v>10733</v>
      </c>
      <c r="O4201">
        <f t="shared" si="65"/>
        <v>0</v>
      </c>
    </row>
    <row r="4202" spans="1:15" hidden="1">
      <c r="A4202" s="2669" t="s">
        <v>10729</v>
      </c>
      <c r="B4202" s="2669" t="s">
        <v>4415</v>
      </c>
      <c r="C4202" s="2669" t="s">
        <v>5059</v>
      </c>
      <c r="D4202" s="2669" t="s">
        <v>4415</v>
      </c>
      <c r="E4202" s="2669" t="s">
        <v>7685</v>
      </c>
      <c r="F4202" s="2669" t="s">
        <v>10734</v>
      </c>
      <c r="G4202" s="2669" t="s">
        <v>5308</v>
      </c>
      <c r="H4202" s="2669" t="s">
        <v>5097</v>
      </c>
      <c r="I4202" s="3025">
        <v>0</v>
      </c>
      <c r="J4202" s="3025">
        <v>0</v>
      </c>
      <c r="O4202">
        <f t="shared" si="65"/>
        <v>0</v>
      </c>
    </row>
    <row r="4203" spans="1:15" hidden="1">
      <c r="A4203" s="2669" t="s">
        <v>10729</v>
      </c>
      <c r="B4203" s="2669" t="s">
        <v>4415</v>
      </c>
      <c r="C4203" s="2669" t="s">
        <v>5059</v>
      </c>
      <c r="D4203" s="2669" t="s">
        <v>4415</v>
      </c>
      <c r="E4203" s="2669" t="s">
        <v>7685</v>
      </c>
      <c r="F4203" s="2669" t="s">
        <v>10734</v>
      </c>
      <c r="G4203" s="2669" t="s">
        <v>5336</v>
      </c>
      <c r="H4203" s="2669" t="s">
        <v>4966</v>
      </c>
      <c r="I4203" s="3025">
        <v>1155.75</v>
      </c>
      <c r="J4203" s="3025">
        <v>0</v>
      </c>
      <c r="O4203">
        <f t="shared" si="65"/>
        <v>0</v>
      </c>
    </row>
    <row r="4204" spans="1:15" hidden="1">
      <c r="A4204" s="2669" t="s">
        <v>10729</v>
      </c>
      <c r="B4204" s="2669" t="s">
        <v>4415</v>
      </c>
      <c r="C4204" s="2669" t="s">
        <v>5059</v>
      </c>
      <c r="D4204" s="2669" t="s">
        <v>4415</v>
      </c>
      <c r="E4204" s="2669" t="s">
        <v>7685</v>
      </c>
      <c r="F4204" s="2669" t="s">
        <v>10734</v>
      </c>
      <c r="G4204" s="2669" t="s">
        <v>5303</v>
      </c>
      <c r="H4204" s="2669" t="s">
        <v>5063</v>
      </c>
      <c r="I4204" s="3025">
        <v>0</v>
      </c>
      <c r="J4204" s="3025">
        <v>0</v>
      </c>
      <c r="O4204">
        <f t="shared" si="65"/>
        <v>0</v>
      </c>
    </row>
    <row r="4205" spans="1:15" hidden="1">
      <c r="A4205" s="2669" t="s">
        <v>10729</v>
      </c>
      <c r="B4205" s="2669" t="s">
        <v>4415</v>
      </c>
      <c r="C4205" s="2669" t="s">
        <v>5059</v>
      </c>
      <c r="D4205" s="2669" t="s">
        <v>4415</v>
      </c>
      <c r="E4205" s="2669" t="s">
        <v>7685</v>
      </c>
      <c r="F4205" s="2669" t="s">
        <v>10734</v>
      </c>
      <c r="G4205" s="2669" t="s">
        <v>5311</v>
      </c>
      <c r="H4205" s="2669" t="s">
        <v>5064</v>
      </c>
      <c r="I4205" s="3025">
        <v>0</v>
      </c>
      <c r="J4205" s="3025">
        <v>1155.75</v>
      </c>
      <c r="O4205">
        <f t="shared" si="65"/>
        <v>0</v>
      </c>
    </row>
    <row r="4206" spans="1:15" hidden="1">
      <c r="H4206" t="s">
        <v>7686</v>
      </c>
      <c r="O4206">
        <f t="shared" si="65"/>
        <v>0</v>
      </c>
    </row>
    <row r="4207" spans="1:15" hidden="1">
      <c r="O4207">
        <f t="shared" si="65"/>
        <v>0</v>
      </c>
    </row>
    <row r="4208" spans="1:15" hidden="1">
      <c r="H4208" s="2668" t="s">
        <v>10735</v>
      </c>
      <c r="O4208">
        <f t="shared" si="65"/>
        <v>0</v>
      </c>
    </row>
    <row r="4209" spans="1:15" hidden="1">
      <c r="A4209" s="2669" t="s">
        <v>10729</v>
      </c>
      <c r="B4209" s="2669" t="s">
        <v>5169</v>
      </c>
      <c r="C4209" s="2669" t="s">
        <v>5298</v>
      </c>
      <c r="D4209" s="2669" t="s">
        <v>5299</v>
      </c>
      <c r="E4209" s="3020" t="s">
        <v>8822</v>
      </c>
      <c r="F4209" s="3020" t="s">
        <v>10736</v>
      </c>
      <c r="G4209" s="3020" t="s">
        <v>8992</v>
      </c>
      <c r="H4209" s="3020" t="s">
        <v>8993</v>
      </c>
      <c r="I4209" s="3025">
        <v>415.39</v>
      </c>
      <c r="J4209" s="3025">
        <v>0</v>
      </c>
      <c r="O4209">
        <f t="shared" si="65"/>
        <v>0</v>
      </c>
    </row>
    <row r="4210" spans="1:15" hidden="1">
      <c r="A4210" s="2669" t="s">
        <v>10729</v>
      </c>
      <c r="B4210" s="2669" t="s">
        <v>5169</v>
      </c>
      <c r="C4210" s="2669" t="s">
        <v>5298</v>
      </c>
      <c r="D4210" s="2669" t="s">
        <v>5299</v>
      </c>
      <c r="E4210" s="2669" t="s">
        <v>8822</v>
      </c>
      <c r="F4210" s="2669" t="s">
        <v>10736</v>
      </c>
      <c r="G4210" s="2669" t="s">
        <v>8784</v>
      </c>
      <c r="H4210" s="2669" t="s">
        <v>9036</v>
      </c>
      <c r="I4210" s="3025">
        <v>0</v>
      </c>
      <c r="J4210" s="3025">
        <v>415.39</v>
      </c>
      <c r="O4210">
        <f t="shared" si="65"/>
        <v>0</v>
      </c>
    </row>
    <row r="4211" spans="1:15" hidden="1">
      <c r="H4211" t="s">
        <v>8819</v>
      </c>
      <c r="O4211">
        <f t="shared" si="65"/>
        <v>0</v>
      </c>
    </row>
    <row r="4212" spans="1:15" hidden="1">
      <c r="O4212">
        <f t="shared" si="65"/>
        <v>0</v>
      </c>
    </row>
    <row r="4213" spans="1:15" hidden="1">
      <c r="H4213" s="2668" t="s">
        <v>10737</v>
      </c>
      <c r="O4213">
        <f t="shared" si="65"/>
        <v>0</v>
      </c>
    </row>
    <row r="4214" spans="1:15" hidden="1">
      <c r="A4214" s="2669" t="s">
        <v>10729</v>
      </c>
      <c r="B4214" s="2669" t="s">
        <v>5169</v>
      </c>
      <c r="C4214" s="2669" t="s">
        <v>5298</v>
      </c>
      <c r="D4214" s="2669" t="s">
        <v>5299</v>
      </c>
      <c r="E4214" s="3020" t="s">
        <v>8823</v>
      </c>
      <c r="F4214" s="3020" t="s">
        <v>10738</v>
      </c>
      <c r="G4214" s="3020" t="s">
        <v>8992</v>
      </c>
      <c r="H4214" s="3020" t="s">
        <v>8993</v>
      </c>
      <c r="I4214" s="3025">
        <v>415.39</v>
      </c>
      <c r="J4214" s="3025">
        <v>0</v>
      </c>
      <c r="O4214">
        <f t="shared" si="65"/>
        <v>0</v>
      </c>
    </row>
    <row r="4215" spans="1:15" hidden="1">
      <c r="A4215" s="2669" t="s">
        <v>10729</v>
      </c>
      <c r="B4215" s="2669" t="s">
        <v>5169</v>
      </c>
      <c r="C4215" s="2669" t="s">
        <v>5298</v>
      </c>
      <c r="D4215" s="2669" t="s">
        <v>5299</v>
      </c>
      <c r="E4215" s="2669" t="s">
        <v>8823</v>
      </c>
      <c r="F4215" s="2669" t="s">
        <v>10738</v>
      </c>
      <c r="G4215" s="2669" t="s">
        <v>8784</v>
      </c>
      <c r="H4215" s="2669" t="s">
        <v>9036</v>
      </c>
      <c r="I4215" s="3025">
        <v>0</v>
      </c>
      <c r="J4215" s="3025">
        <v>415.39</v>
      </c>
      <c r="O4215">
        <f t="shared" si="65"/>
        <v>0</v>
      </c>
    </row>
    <row r="4216" spans="1:15" hidden="1">
      <c r="H4216" t="s">
        <v>8824</v>
      </c>
      <c r="O4216">
        <f t="shared" si="65"/>
        <v>0</v>
      </c>
    </row>
    <row r="4217" spans="1:15" hidden="1">
      <c r="O4217">
        <f t="shared" si="65"/>
        <v>0</v>
      </c>
    </row>
    <row r="4218" spans="1:15" hidden="1">
      <c r="H4218" s="2668" t="s">
        <v>10739</v>
      </c>
      <c r="O4218">
        <f t="shared" si="65"/>
        <v>0</v>
      </c>
    </row>
    <row r="4219" spans="1:15" hidden="1">
      <c r="A4219" s="2669" t="s">
        <v>10729</v>
      </c>
      <c r="B4219" s="2669" t="s">
        <v>5169</v>
      </c>
      <c r="C4219" s="2669" t="s">
        <v>5298</v>
      </c>
      <c r="D4219" s="2669" t="s">
        <v>5299</v>
      </c>
      <c r="E4219" s="3020" t="s">
        <v>8827</v>
      </c>
      <c r="F4219" s="3020" t="s">
        <v>10740</v>
      </c>
      <c r="G4219" s="3020" t="s">
        <v>8994</v>
      </c>
      <c r="H4219" s="3020" t="s">
        <v>8995</v>
      </c>
      <c r="I4219" s="3025">
        <v>161.54</v>
      </c>
      <c r="J4219" s="3025">
        <v>0</v>
      </c>
      <c r="O4219">
        <f t="shared" si="65"/>
        <v>0</v>
      </c>
    </row>
    <row r="4220" spans="1:15" hidden="1">
      <c r="A4220" s="2669" t="s">
        <v>10729</v>
      </c>
      <c r="B4220" s="2669" t="s">
        <v>5169</v>
      </c>
      <c r="C4220" s="2669" t="s">
        <v>5298</v>
      </c>
      <c r="D4220" s="2669" t="s">
        <v>5299</v>
      </c>
      <c r="E4220" s="2669" t="s">
        <v>8827</v>
      </c>
      <c r="F4220" s="2669" t="s">
        <v>10740</v>
      </c>
      <c r="G4220" s="2669" t="s">
        <v>8784</v>
      </c>
      <c r="H4220" s="2669" t="s">
        <v>9036</v>
      </c>
      <c r="I4220" s="3025">
        <v>0</v>
      </c>
      <c r="J4220" s="3025">
        <v>161.54</v>
      </c>
      <c r="O4220">
        <f t="shared" si="65"/>
        <v>0</v>
      </c>
    </row>
    <row r="4221" spans="1:15" hidden="1">
      <c r="H4221" t="s">
        <v>8821</v>
      </c>
      <c r="O4221">
        <f t="shared" si="65"/>
        <v>0</v>
      </c>
    </row>
    <row r="4222" spans="1:15" hidden="1">
      <c r="O4222">
        <f t="shared" si="65"/>
        <v>0</v>
      </c>
    </row>
    <row r="4223" spans="1:15" hidden="1">
      <c r="H4223" s="2668" t="s">
        <v>10741</v>
      </c>
      <c r="O4223">
        <f t="shared" si="65"/>
        <v>0</v>
      </c>
    </row>
    <row r="4224" spans="1:15" hidden="1">
      <c r="A4224" s="2669" t="s">
        <v>10729</v>
      </c>
      <c r="B4224" s="2669" t="s">
        <v>5169</v>
      </c>
      <c r="C4224" s="2669" t="s">
        <v>5298</v>
      </c>
      <c r="D4224" s="2669" t="s">
        <v>5299</v>
      </c>
      <c r="E4224" s="3020" t="s">
        <v>8825</v>
      </c>
      <c r="F4224" s="3020" t="s">
        <v>10742</v>
      </c>
      <c r="G4224" s="3020" t="s">
        <v>8994</v>
      </c>
      <c r="H4224" s="3020" t="s">
        <v>8995</v>
      </c>
      <c r="I4224" s="3025">
        <v>161.54</v>
      </c>
      <c r="J4224" s="3025">
        <v>0</v>
      </c>
      <c r="O4224">
        <f t="shared" si="65"/>
        <v>0</v>
      </c>
    </row>
    <row r="4225" spans="1:15" hidden="1">
      <c r="A4225" s="2669" t="s">
        <v>10729</v>
      </c>
      <c r="B4225" s="2669" t="s">
        <v>5169</v>
      </c>
      <c r="C4225" s="2669" t="s">
        <v>5298</v>
      </c>
      <c r="D4225" s="2669" t="s">
        <v>5299</v>
      </c>
      <c r="E4225" s="2669" t="s">
        <v>8825</v>
      </c>
      <c r="F4225" s="2669" t="s">
        <v>10742</v>
      </c>
      <c r="G4225" s="2669" t="s">
        <v>8784</v>
      </c>
      <c r="H4225" s="2669" t="s">
        <v>9036</v>
      </c>
      <c r="I4225" s="3025">
        <v>0</v>
      </c>
      <c r="J4225" s="3025">
        <v>161.54</v>
      </c>
      <c r="O4225">
        <f t="shared" ref="O4225:O4288" si="66">SUMIF(E:E,E4225,N:N)</f>
        <v>0</v>
      </c>
    </row>
    <row r="4226" spans="1:15" hidden="1">
      <c r="H4226" t="s">
        <v>8826</v>
      </c>
      <c r="O4226">
        <f t="shared" si="66"/>
        <v>0</v>
      </c>
    </row>
    <row r="4227" spans="1:15" hidden="1">
      <c r="O4227">
        <f t="shared" si="66"/>
        <v>0</v>
      </c>
    </row>
    <row r="4228" spans="1:15" hidden="1">
      <c r="H4228" s="2668" t="s">
        <v>10743</v>
      </c>
      <c r="O4228">
        <f t="shared" si="66"/>
        <v>0</v>
      </c>
    </row>
    <row r="4229" spans="1:15" hidden="1">
      <c r="A4229" s="2669" t="s">
        <v>10729</v>
      </c>
      <c r="B4229" s="2669" t="s">
        <v>5169</v>
      </c>
      <c r="C4229" s="2669" t="s">
        <v>5298</v>
      </c>
      <c r="D4229" s="2669" t="s">
        <v>5299</v>
      </c>
      <c r="E4229" s="2669" t="s">
        <v>8433</v>
      </c>
      <c r="F4229" s="2669" t="s">
        <v>10744</v>
      </c>
      <c r="G4229" s="2669" t="s">
        <v>8404</v>
      </c>
      <c r="H4229" s="2669" t="s">
        <v>8405</v>
      </c>
      <c r="I4229" s="3025">
        <v>730</v>
      </c>
      <c r="J4229" s="3025">
        <v>0</v>
      </c>
      <c r="O4229">
        <f t="shared" si="66"/>
        <v>1</v>
      </c>
    </row>
    <row r="4230" spans="1:15" hidden="1">
      <c r="A4230" s="2669" t="s">
        <v>10729</v>
      </c>
      <c r="B4230" s="2669" t="s">
        <v>5169</v>
      </c>
      <c r="C4230" s="2669" t="s">
        <v>5298</v>
      </c>
      <c r="D4230" s="2669" t="s">
        <v>5299</v>
      </c>
      <c r="E4230" s="2669" t="s">
        <v>8433</v>
      </c>
      <c r="F4230" s="2669" t="s">
        <v>10744</v>
      </c>
      <c r="G4230" s="2669" t="s">
        <v>8980</v>
      </c>
      <c r="H4230" s="2669" t="s">
        <v>9055</v>
      </c>
      <c r="I4230" s="3025">
        <v>0</v>
      </c>
      <c r="J4230" s="3025">
        <v>730</v>
      </c>
      <c r="N4230" s="1460">
        <v>1</v>
      </c>
      <c r="O4230">
        <f t="shared" si="66"/>
        <v>1</v>
      </c>
    </row>
    <row r="4231" spans="1:15" hidden="1">
      <c r="H4231" t="s">
        <v>8432</v>
      </c>
      <c r="O4231">
        <f t="shared" si="66"/>
        <v>0</v>
      </c>
    </row>
    <row r="4232" spans="1:15" hidden="1">
      <c r="O4232">
        <f t="shared" si="66"/>
        <v>0</v>
      </c>
    </row>
    <row r="4233" spans="1:15" hidden="1">
      <c r="H4233" s="2668" t="s">
        <v>10745</v>
      </c>
      <c r="O4233">
        <f t="shared" si="66"/>
        <v>0</v>
      </c>
    </row>
    <row r="4234" spans="1:15" hidden="1">
      <c r="A4234" s="2669" t="s">
        <v>10729</v>
      </c>
      <c r="B4234" s="2669" t="s">
        <v>5169</v>
      </c>
      <c r="C4234" s="2669" t="s">
        <v>5298</v>
      </c>
      <c r="D4234" s="2669" t="s">
        <v>5299</v>
      </c>
      <c r="E4234" s="2669" t="s">
        <v>8095</v>
      </c>
      <c r="F4234" s="2669" t="s">
        <v>10746</v>
      </c>
      <c r="G4234" s="2669" t="s">
        <v>8072</v>
      </c>
      <c r="H4234" s="2669" t="s">
        <v>8073</v>
      </c>
      <c r="I4234" s="3025">
        <v>74</v>
      </c>
      <c r="J4234" s="3025">
        <v>0</v>
      </c>
      <c r="O4234">
        <f t="shared" si="66"/>
        <v>1</v>
      </c>
    </row>
    <row r="4235" spans="1:15" hidden="1">
      <c r="A4235" s="2669" t="s">
        <v>10729</v>
      </c>
      <c r="B4235" s="2669" t="s">
        <v>5169</v>
      </c>
      <c r="C4235" s="2669" t="s">
        <v>5298</v>
      </c>
      <c r="D4235" s="2669" t="s">
        <v>5299</v>
      </c>
      <c r="E4235" s="2669" t="s">
        <v>8095</v>
      </c>
      <c r="F4235" s="2669" t="s">
        <v>10746</v>
      </c>
      <c r="G4235" s="2669" t="s">
        <v>8980</v>
      </c>
      <c r="H4235" s="2669" t="s">
        <v>9055</v>
      </c>
      <c r="I4235" s="3025">
        <v>0</v>
      </c>
      <c r="J4235" s="3025">
        <v>74</v>
      </c>
      <c r="N4235" s="1460">
        <v>1</v>
      </c>
      <c r="O4235">
        <f t="shared" si="66"/>
        <v>1</v>
      </c>
    </row>
    <row r="4236" spans="1:15" hidden="1">
      <c r="H4236" t="s">
        <v>8096</v>
      </c>
      <c r="O4236">
        <f t="shared" si="66"/>
        <v>0</v>
      </c>
    </row>
    <row r="4237" spans="1:15" hidden="1">
      <c r="O4237">
        <f t="shared" si="66"/>
        <v>0</v>
      </c>
    </row>
    <row r="4238" spans="1:15" hidden="1">
      <c r="H4238" s="2668" t="s">
        <v>10747</v>
      </c>
      <c r="O4238">
        <f t="shared" si="66"/>
        <v>0</v>
      </c>
    </row>
    <row r="4239" spans="1:15" hidden="1">
      <c r="A4239" s="2669" t="s">
        <v>10748</v>
      </c>
      <c r="B4239" s="2669" t="s">
        <v>4415</v>
      </c>
      <c r="C4239" s="2669" t="s">
        <v>5059</v>
      </c>
      <c r="D4239" s="2669" t="s">
        <v>4415</v>
      </c>
      <c r="E4239" s="2669" t="s">
        <v>8675</v>
      </c>
      <c r="F4239" s="2669" t="s">
        <v>10749</v>
      </c>
      <c r="G4239" s="2669" t="s">
        <v>5308</v>
      </c>
      <c r="H4239" s="2669" t="s">
        <v>4921</v>
      </c>
      <c r="I4239" s="3025">
        <v>52.8</v>
      </c>
      <c r="J4239" s="3025">
        <v>0</v>
      </c>
      <c r="O4239">
        <f t="shared" si="66"/>
        <v>0</v>
      </c>
    </row>
    <row r="4240" spans="1:15" hidden="1">
      <c r="A4240" s="2669" t="s">
        <v>10748</v>
      </c>
      <c r="B4240" s="2669" t="s">
        <v>4415</v>
      </c>
      <c r="C4240" s="2669" t="s">
        <v>5059</v>
      </c>
      <c r="D4240" s="2669" t="s">
        <v>4415</v>
      </c>
      <c r="E4240" s="2669" t="s">
        <v>8675</v>
      </c>
      <c r="F4240" s="2669" t="s">
        <v>10749</v>
      </c>
      <c r="G4240" s="2669" t="s">
        <v>5356</v>
      </c>
      <c r="H4240" s="2669" t="s">
        <v>5025</v>
      </c>
      <c r="I4240" s="3025">
        <v>440</v>
      </c>
      <c r="J4240" s="3025">
        <v>0</v>
      </c>
      <c r="O4240">
        <f t="shared" si="66"/>
        <v>0</v>
      </c>
    </row>
    <row r="4241" spans="1:15" hidden="1">
      <c r="A4241" s="2669" t="s">
        <v>10748</v>
      </c>
      <c r="B4241" s="2669" t="s">
        <v>4415</v>
      </c>
      <c r="C4241" s="2669" t="s">
        <v>5059</v>
      </c>
      <c r="D4241" s="2669" t="s">
        <v>4415</v>
      </c>
      <c r="E4241" s="2669" t="s">
        <v>8675</v>
      </c>
      <c r="F4241" s="2669" t="s">
        <v>10749</v>
      </c>
      <c r="G4241" s="2669" t="s">
        <v>5303</v>
      </c>
      <c r="H4241" s="2669" t="s">
        <v>5063</v>
      </c>
      <c r="I4241" s="3025">
        <v>0</v>
      </c>
      <c r="J4241" s="3025">
        <v>0</v>
      </c>
      <c r="O4241">
        <f t="shared" si="66"/>
        <v>0</v>
      </c>
    </row>
    <row r="4242" spans="1:15" hidden="1">
      <c r="A4242" s="2669" t="s">
        <v>10748</v>
      </c>
      <c r="B4242" s="2669" t="s">
        <v>4415</v>
      </c>
      <c r="C4242" s="2669" t="s">
        <v>5059</v>
      </c>
      <c r="D4242" s="2669" t="s">
        <v>4415</v>
      </c>
      <c r="E4242" s="2669" t="s">
        <v>8675</v>
      </c>
      <c r="F4242" s="2669" t="s">
        <v>10749</v>
      </c>
      <c r="G4242" s="2669" t="s">
        <v>5311</v>
      </c>
      <c r="H4242" s="2669" t="s">
        <v>5064</v>
      </c>
      <c r="I4242" s="3025">
        <v>0</v>
      </c>
      <c r="J4242" s="3025">
        <v>492.8</v>
      </c>
      <c r="O4242">
        <f t="shared" si="66"/>
        <v>0</v>
      </c>
    </row>
    <row r="4243" spans="1:15" hidden="1">
      <c r="H4243" t="s">
        <v>8676</v>
      </c>
      <c r="O4243">
        <f t="shared" si="66"/>
        <v>0</v>
      </c>
    </row>
    <row r="4244" spans="1:15" hidden="1">
      <c r="O4244">
        <f t="shared" si="66"/>
        <v>0</v>
      </c>
    </row>
    <row r="4245" spans="1:15" hidden="1">
      <c r="H4245" s="2668" t="s">
        <v>10750</v>
      </c>
      <c r="O4245">
        <f t="shared" si="66"/>
        <v>0</v>
      </c>
    </row>
    <row r="4246" spans="1:15" hidden="1">
      <c r="A4246" s="2669" t="s">
        <v>10748</v>
      </c>
      <c r="B4246" s="2669" t="s">
        <v>4415</v>
      </c>
      <c r="C4246" s="2669" t="s">
        <v>5059</v>
      </c>
      <c r="D4246" s="2669" t="s">
        <v>4415</v>
      </c>
      <c r="E4246" s="2669" t="s">
        <v>8677</v>
      </c>
      <c r="F4246" s="2669" t="s">
        <v>10751</v>
      </c>
      <c r="G4246" s="2669" t="s">
        <v>5308</v>
      </c>
      <c r="H4246" s="2669" t="s">
        <v>4921</v>
      </c>
      <c r="I4246" s="3025">
        <v>10.8</v>
      </c>
      <c r="J4246" s="3025">
        <v>0</v>
      </c>
      <c r="O4246">
        <f t="shared" si="66"/>
        <v>0</v>
      </c>
    </row>
    <row r="4247" spans="1:15" hidden="1">
      <c r="A4247" s="2669" t="s">
        <v>10748</v>
      </c>
      <c r="B4247" s="2669" t="s">
        <v>4415</v>
      </c>
      <c r="C4247" s="2669" t="s">
        <v>5059</v>
      </c>
      <c r="D4247" s="2669" t="s">
        <v>4415</v>
      </c>
      <c r="E4247" s="2669" t="s">
        <v>8677</v>
      </c>
      <c r="F4247" s="2669" t="s">
        <v>10751</v>
      </c>
      <c r="G4247" s="2669" t="s">
        <v>5356</v>
      </c>
      <c r="H4247" s="2669" t="s">
        <v>5025</v>
      </c>
      <c r="I4247" s="3025">
        <v>90</v>
      </c>
      <c r="J4247" s="3025">
        <v>0</v>
      </c>
      <c r="O4247">
        <f t="shared" si="66"/>
        <v>0</v>
      </c>
    </row>
    <row r="4248" spans="1:15" hidden="1">
      <c r="A4248" s="2669" t="s">
        <v>10748</v>
      </c>
      <c r="B4248" s="2669" t="s">
        <v>4415</v>
      </c>
      <c r="C4248" s="2669" t="s">
        <v>5059</v>
      </c>
      <c r="D4248" s="2669" t="s">
        <v>4415</v>
      </c>
      <c r="E4248" s="2669" t="s">
        <v>8677</v>
      </c>
      <c r="F4248" s="2669" t="s">
        <v>10751</v>
      </c>
      <c r="G4248" s="2669" t="s">
        <v>5303</v>
      </c>
      <c r="H4248" s="2669" t="s">
        <v>5063</v>
      </c>
      <c r="I4248" s="3025">
        <v>0</v>
      </c>
      <c r="J4248" s="3025">
        <v>0</v>
      </c>
      <c r="O4248">
        <f t="shared" si="66"/>
        <v>0</v>
      </c>
    </row>
    <row r="4249" spans="1:15" hidden="1">
      <c r="A4249" s="2669" t="s">
        <v>10748</v>
      </c>
      <c r="B4249" s="2669" t="s">
        <v>4415</v>
      </c>
      <c r="C4249" s="2669" t="s">
        <v>5059</v>
      </c>
      <c r="D4249" s="2669" t="s">
        <v>4415</v>
      </c>
      <c r="E4249" s="2669" t="s">
        <v>8677</v>
      </c>
      <c r="F4249" s="2669" t="s">
        <v>10751</v>
      </c>
      <c r="G4249" s="2669" t="s">
        <v>5311</v>
      </c>
      <c r="H4249" s="2669" t="s">
        <v>5064</v>
      </c>
      <c r="I4249" s="3025">
        <v>0</v>
      </c>
      <c r="J4249" s="3025">
        <v>100.8</v>
      </c>
      <c r="O4249">
        <f t="shared" si="66"/>
        <v>0</v>
      </c>
    </row>
    <row r="4250" spans="1:15" hidden="1">
      <c r="H4250" t="s">
        <v>8678</v>
      </c>
      <c r="O4250">
        <f t="shared" si="66"/>
        <v>0</v>
      </c>
    </row>
    <row r="4251" spans="1:15" hidden="1">
      <c r="O4251">
        <f t="shared" si="66"/>
        <v>0</v>
      </c>
    </row>
    <row r="4252" spans="1:15" hidden="1">
      <c r="H4252" s="2668" t="s">
        <v>10752</v>
      </c>
      <c r="O4252">
        <f t="shared" si="66"/>
        <v>0</v>
      </c>
    </row>
    <row r="4253" spans="1:15" hidden="1">
      <c r="A4253" s="2669" t="s">
        <v>10748</v>
      </c>
      <c r="B4253" s="2669" t="s">
        <v>4415</v>
      </c>
      <c r="C4253" s="2669" t="s">
        <v>5059</v>
      </c>
      <c r="D4253" s="2669" t="s">
        <v>4415</v>
      </c>
      <c r="E4253" s="2669" t="s">
        <v>8679</v>
      </c>
      <c r="F4253" s="2669" t="s">
        <v>10753</v>
      </c>
      <c r="G4253" s="2669" t="s">
        <v>5308</v>
      </c>
      <c r="H4253" s="2669" t="s">
        <v>4921</v>
      </c>
      <c r="I4253" s="3025">
        <v>52.8</v>
      </c>
      <c r="J4253" s="3025">
        <v>0</v>
      </c>
      <c r="O4253">
        <f t="shared" si="66"/>
        <v>0</v>
      </c>
    </row>
    <row r="4254" spans="1:15" hidden="1">
      <c r="A4254" s="2669" t="s">
        <v>10748</v>
      </c>
      <c r="B4254" s="2669" t="s">
        <v>4415</v>
      </c>
      <c r="C4254" s="2669" t="s">
        <v>5059</v>
      </c>
      <c r="D4254" s="2669" t="s">
        <v>4415</v>
      </c>
      <c r="E4254" s="2669" t="s">
        <v>8679</v>
      </c>
      <c r="F4254" s="2669" t="s">
        <v>10753</v>
      </c>
      <c r="G4254" s="2669" t="s">
        <v>5356</v>
      </c>
      <c r="H4254" s="2669" t="s">
        <v>5025</v>
      </c>
      <c r="I4254" s="3025">
        <v>440</v>
      </c>
      <c r="J4254" s="3025">
        <v>0</v>
      </c>
      <c r="O4254">
        <f t="shared" si="66"/>
        <v>0</v>
      </c>
    </row>
    <row r="4255" spans="1:15" hidden="1">
      <c r="A4255" s="2669" t="s">
        <v>10748</v>
      </c>
      <c r="B4255" s="2669" t="s">
        <v>4415</v>
      </c>
      <c r="C4255" s="2669" t="s">
        <v>5059</v>
      </c>
      <c r="D4255" s="2669" t="s">
        <v>4415</v>
      </c>
      <c r="E4255" s="2669" t="s">
        <v>8679</v>
      </c>
      <c r="F4255" s="2669" t="s">
        <v>10753</v>
      </c>
      <c r="G4255" s="2669" t="s">
        <v>5303</v>
      </c>
      <c r="H4255" s="2669" t="s">
        <v>5063</v>
      </c>
      <c r="I4255" s="3025">
        <v>0</v>
      </c>
      <c r="J4255" s="3025">
        <v>0</v>
      </c>
      <c r="O4255">
        <f t="shared" si="66"/>
        <v>0</v>
      </c>
    </row>
    <row r="4256" spans="1:15" hidden="1">
      <c r="A4256" s="2669" t="s">
        <v>10748</v>
      </c>
      <c r="B4256" s="2669" t="s">
        <v>4415</v>
      </c>
      <c r="C4256" s="2669" t="s">
        <v>5059</v>
      </c>
      <c r="D4256" s="2669" t="s">
        <v>4415</v>
      </c>
      <c r="E4256" s="2669" t="s">
        <v>8679</v>
      </c>
      <c r="F4256" s="2669" t="s">
        <v>10753</v>
      </c>
      <c r="G4256" s="2669" t="s">
        <v>5311</v>
      </c>
      <c r="H4256" s="2669" t="s">
        <v>5064</v>
      </c>
      <c r="I4256" s="3025">
        <v>0</v>
      </c>
      <c r="J4256" s="3025">
        <v>492.8</v>
      </c>
      <c r="O4256">
        <f t="shared" si="66"/>
        <v>0</v>
      </c>
    </row>
    <row r="4257" spans="1:15" hidden="1">
      <c r="H4257" t="s">
        <v>8680</v>
      </c>
      <c r="O4257">
        <f t="shared" si="66"/>
        <v>0</v>
      </c>
    </row>
    <row r="4258" spans="1:15" hidden="1">
      <c r="O4258">
        <f t="shared" si="66"/>
        <v>0</v>
      </c>
    </row>
    <row r="4259" spans="1:15" hidden="1">
      <c r="H4259" s="2668" t="s">
        <v>10754</v>
      </c>
      <c r="O4259">
        <f t="shared" si="66"/>
        <v>0</v>
      </c>
    </row>
    <row r="4260" spans="1:15" hidden="1">
      <c r="A4260" s="2669" t="s">
        <v>10748</v>
      </c>
      <c r="B4260" s="2669" t="s">
        <v>4415</v>
      </c>
      <c r="C4260" s="2669" t="s">
        <v>5059</v>
      </c>
      <c r="D4260" s="2669" t="s">
        <v>4415</v>
      </c>
      <c r="E4260" s="2669" t="s">
        <v>8681</v>
      </c>
      <c r="F4260" s="2669" t="s">
        <v>10755</v>
      </c>
      <c r="G4260" s="2669" t="s">
        <v>5308</v>
      </c>
      <c r="H4260" s="2669" t="s">
        <v>4921</v>
      </c>
      <c r="I4260" s="3025">
        <v>10.8</v>
      </c>
      <c r="J4260" s="3025">
        <v>0</v>
      </c>
      <c r="O4260">
        <f t="shared" si="66"/>
        <v>0</v>
      </c>
    </row>
    <row r="4261" spans="1:15" hidden="1">
      <c r="A4261" s="2669" t="s">
        <v>10748</v>
      </c>
      <c r="B4261" s="2669" t="s">
        <v>4415</v>
      </c>
      <c r="C4261" s="2669" t="s">
        <v>5059</v>
      </c>
      <c r="D4261" s="2669" t="s">
        <v>4415</v>
      </c>
      <c r="E4261" s="2669" t="s">
        <v>8681</v>
      </c>
      <c r="F4261" s="2669" t="s">
        <v>10755</v>
      </c>
      <c r="G4261" s="2669" t="s">
        <v>5356</v>
      </c>
      <c r="H4261" s="2669" t="s">
        <v>5025</v>
      </c>
      <c r="I4261" s="3025">
        <v>90</v>
      </c>
      <c r="J4261" s="3025">
        <v>0</v>
      </c>
      <c r="O4261">
        <f t="shared" si="66"/>
        <v>0</v>
      </c>
    </row>
    <row r="4262" spans="1:15" hidden="1">
      <c r="A4262" s="2669" t="s">
        <v>10748</v>
      </c>
      <c r="B4262" s="2669" t="s">
        <v>4415</v>
      </c>
      <c r="C4262" s="2669" t="s">
        <v>5059</v>
      </c>
      <c r="D4262" s="2669" t="s">
        <v>4415</v>
      </c>
      <c r="E4262" s="2669" t="s">
        <v>8681</v>
      </c>
      <c r="F4262" s="2669" t="s">
        <v>10755</v>
      </c>
      <c r="G4262" s="2669" t="s">
        <v>5303</v>
      </c>
      <c r="H4262" s="2669" t="s">
        <v>5063</v>
      </c>
      <c r="I4262" s="3025">
        <v>0</v>
      </c>
      <c r="J4262" s="3025">
        <v>0</v>
      </c>
      <c r="O4262">
        <f t="shared" si="66"/>
        <v>0</v>
      </c>
    </row>
    <row r="4263" spans="1:15" hidden="1">
      <c r="A4263" s="2669" t="s">
        <v>10748</v>
      </c>
      <c r="B4263" s="2669" t="s">
        <v>4415</v>
      </c>
      <c r="C4263" s="2669" t="s">
        <v>5059</v>
      </c>
      <c r="D4263" s="2669" t="s">
        <v>4415</v>
      </c>
      <c r="E4263" s="2669" t="s">
        <v>8681</v>
      </c>
      <c r="F4263" s="2669" t="s">
        <v>10755</v>
      </c>
      <c r="G4263" s="2669" t="s">
        <v>5311</v>
      </c>
      <c r="H4263" s="2669" t="s">
        <v>5064</v>
      </c>
      <c r="I4263" s="3025">
        <v>0</v>
      </c>
      <c r="J4263" s="3025">
        <v>100.8</v>
      </c>
      <c r="O4263">
        <f t="shared" si="66"/>
        <v>0</v>
      </c>
    </row>
    <row r="4264" spans="1:15" hidden="1">
      <c r="H4264" t="s">
        <v>8682</v>
      </c>
      <c r="O4264">
        <f t="shared" si="66"/>
        <v>0</v>
      </c>
    </row>
    <row r="4265" spans="1:15" hidden="1">
      <c r="O4265">
        <f t="shared" si="66"/>
        <v>0</v>
      </c>
    </row>
    <row r="4266" spans="1:15" hidden="1">
      <c r="H4266" s="2668" t="s">
        <v>10756</v>
      </c>
      <c r="O4266">
        <f t="shared" si="66"/>
        <v>0</v>
      </c>
    </row>
    <row r="4267" spans="1:15" hidden="1">
      <c r="A4267" s="2669" t="s">
        <v>10757</v>
      </c>
      <c r="B4267" s="2669" t="s">
        <v>4415</v>
      </c>
      <c r="C4267" s="2669" t="s">
        <v>5059</v>
      </c>
      <c r="D4267" s="2669" t="s">
        <v>4415</v>
      </c>
      <c r="E4267" s="2669" t="s">
        <v>8669</v>
      </c>
      <c r="F4267" s="2669" t="s">
        <v>10758</v>
      </c>
      <c r="G4267" s="2669" t="s">
        <v>5308</v>
      </c>
      <c r="H4267" s="2669" t="s">
        <v>4921</v>
      </c>
      <c r="I4267" s="3025">
        <v>57</v>
      </c>
      <c r="J4267" s="3025">
        <v>0</v>
      </c>
      <c r="O4267">
        <f t="shared" si="66"/>
        <v>0</v>
      </c>
    </row>
    <row r="4268" spans="1:15" hidden="1">
      <c r="A4268" s="2669" t="s">
        <v>10757</v>
      </c>
      <c r="B4268" s="2669" t="s">
        <v>4415</v>
      </c>
      <c r="C4268" s="2669" t="s">
        <v>5059</v>
      </c>
      <c r="D4268" s="2669" t="s">
        <v>4415</v>
      </c>
      <c r="E4268" s="2669" t="s">
        <v>8669</v>
      </c>
      <c r="F4268" s="2669" t="s">
        <v>10758</v>
      </c>
      <c r="G4268" s="2669" t="s">
        <v>5356</v>
      </c>
      <c r="H4268" s="2669" t="s">
        <v>5025</v>
      </c>
      <c r="I4268" s="3025">
        <v>475</v>
      </c>
      <c r="J4268" s="3025">
        <v>0</v>
      </c>
      <c r="O4268">
        <f t="shared" si="66"/>
        <v>0</v>
      </c>
    </row>
    <row r="4269" spans="1:15" hidden="1">
      <c r="A4269" s="2669" t="s">
        <v>10757</v>
      </c>
      <c r="B4269" s="2669" t="s">
        <v>4415</v>
      </c>
      <c r="C4269" s="2669" t="s">
        <v>5059</v>
      </c>
      <c r="D4269" s="2669" t="s">
        <v>4415</v>
      </c>
      <c r="E4269" s="2669" t="s">
        <v>8669</v>
      </c>
      <c r="F4269" s="2669" t="s">
        <v>10758</v>
      </c>
      <c r="G4269" s="2669" t="s">
        <v>5303</v>
      </c>
      <c r="H4269" s="2669" t="s">
        <v>5063</v>
      </c>
      <c r="I4269" s="3025">
        <v>0</v>
      </c>
      <c r="J4269" s="3025">
        <v>0</v>
      </c>
      <c r="O4269">
        <f t="shared" si="66"/>
        <v>0</v>
      </c>
    </row>
    <row r="4270" spans="1:15" hidden="1">
      <c r="A4270" s="2669" t="s">
        <v>10757</v>
      </c>
      <c r="B4270" s="2669" t="s">
        <v>4415</v>
      </c>
      <c r="C4270" s="2669" t="s">
        <v>5059</v>
      </c>
      <c r="D4270" s="2669" t="s">
        <v>4415</v>
      </c>
      <c r="E4270" s="2669" t="s">
        <v>8669</v>
      </c>
      <c r="F4270" s="2669" t="s">
        <v>10758</v>
      </c>
      <c r="G4270" s="2669" t="s">
        <v>5311</v>
      </c>
      <c r="H4270" s="2669" t="s">
        <v>5064</v>
      </c>
      <c r="I4270" s="3025">
        <v>0</v>
      </c>
      <c r="J4270" s="3025">
        <v>532</v>
      </c>
      <c r="O4270">
        <f t="shared" si="66"/>
        <v>0</v>
      </c>
    </row>
    <row r="4271" spans="1:15" hidden="1">
      <c r="H4271" t="s">
        <v>8670</v>
      </c>
      <c r="O4271">
        <f t="shared" si="66"/>
        <v>0</v>
      </c>
    </row>
    <row r="4272" spans="1:15" hidden="1">
      <c r="O4272">
        <f t="shared" si="66"/>
        <v>0</v>
      </c>
    </row>
    <row r="4273" spans="1:15" hidden="1">
      <c r="H4273" s="2668" t="s">
        <v>10759</v>
      </c>
      <c r="O4273">
        <f t="shared" si="66"/>
        <v>0</v>
      </c>
    </row>
    <row r="4274" spans="1:15" hidden="1">
      <c r="A4274" s="2669" t="s">
        <v>10757</v>
      </c>
      <c r="B4274" s="2669" t="s">
        <v>4415</v>
      </c>
      <c r="C4274" s="2669" t="s">
        <v>5059</v>
      </c>
      <c r="D4274" s="2669" t="s">
        <v>4415</v>
      </c>
      <c r="E4274" s="2669" t="s">
        <v>8671</v>
      </c>
      <c r="F4274" s="2669" t="s">
        <v>10760</v>
      </c>
      <c r="G4274" s="2669" t="s">
        <v>5308</v>
      </c>
      <c r="H4274" s="2669" t="s">
        <v>5097</v>
      </c>
      <c r="I4274" s="3025">
        <v>0</v>
      </c>
      <c r="J4274" s="3025">
        <v>0</v>
      </c>
      <c r="O4274">
        <f t="shared" si="66"/>
        <v>0</v>
      </c>
    </row>
    <row r="4275" spans="1:15" hidden="1">
      <c r="A4275" s="2669" t="s">
        <v>10757</v>
      </c>
      <c r="B4275" s="2669" t="s">
        <v>4415</v>
      </c>
      <c r="C4275" s="2669" t="s">
        <v>5059</v>
      </c>
      <c r="D4275" s="2669" t="s">
        <v>4415</v>
      </c>
      <c r="E4275" s="2669" t="s">
        <v>8671</v>
      </c>
      <c r="F4275" s="2669" t="s">
        <v>10760</v>
      </c>
      <c r="G4275" s="2669" t="s">
        <v>5356</v>
      </c>
      <c r="H4275" s="2669" t="s">
        <v>5025</v>
      </c>
      <c r="I4275" s="3025">
        <v>1000</v>
      </c>
      <c r="J4275" s="3025">
        <v>0</v>
      </c>
      <c r="O4275">
        <f t="shared" si="66"/>
        <v>0</v>
      </c>
    </row>
    <row r="4276" spans="1:15" hidden="1">
      <c r="A4276" s="2669" t="s">
        <v>10757</v>
      </c>
      <c r="B4276" s="2669" t="s">
        <v>4415</v>
      </c>
      <c r="C4276" s="2669" t="s">
        <v>5059</v>
      </c>
      <c r="D4276" s="2669" t="s">
        <v>4415</v>
      </c>
      <c r="E4276" s="2669" t="s">
        <v>8671</v>
      </c>
      <c r="F4276" s="2669" t="s">
        <v>10760</v>
      </c>
      <c r="G4276" s="2669" t="s">
        <v>5303</v>
      </c>
      <c r="H4276" s="2669" t="s">
        <v>5063</v>
      </c>
      <c r="I4276" s="3025">
        <v>0</v>
      </c>
      <c r="J4276" s="3025">
        <v>0</v>
      </c>
      <c r="O4276">
        <f t="shared" si="66"/>
        <v>0</v>
      </c>
    </row>
    <row r="4277" spans="1:15" hidden="1">
      <c r="A4277" s="2669" t="s">
        <v>10757</v>
      </c>
      <c r="B4277" s="2669" t="s">
        <v>4415</v>
      </c>
      <c r="C4277" s="2669" t="s">
        <v>5059</v>
      </c>
      <c r="D4277" s="2669" t="s">
        <v>4415</v>
      </c>
      <c r="E4277" s="2669" t="s">
        <v>8671</v>
      </c>
      <c r="F4277" s="2669" t="s">
        <v>10760</v>
      </c>
      <c r="G4277" s="2669" t="s">
        <v>5311</v>
      </c>
      <c r="H4277" s="2669" t="s">
        <v>5064</v>
      </c>
      <c r="I4277" s="3025">
        <v>0</v>
      </c>
      <c r="J4277" s="3025">
        <v>1000</v>
      </c>
      <c r="O4277">
        <f t="shared" si="66"/>
        <v>0</v>
      </c>
    </row>
    <row r="4278" spans="1:15" hidden="1">
      <c r="H4278" t="s">
        <v>8672</v>
      </c>
      <c r="O4278">
        <f t="shared" si="66"/>
        <v>0</v>
      </c>
    </row>
    <row r="4279" spans="1:15" hidden="1">
      <c r="O4279">
        <f t="shared" si="66"/>
        <v>0</v>
      </c>
    </row>
    <row r="4280" spans="1:15" hidden="1">
      <c r="H4280" s="2668" t="s">
        <v>10761</v>
      </c>
      <c r="O4280">
        <f t="shared" si="66"/>
        <v>0</v>
      </c>
    </row>
    <row r="4281" spans="1:15" hidden="1">
      <c r="A4281" s="2669" t="s">
        <v>10757</v>
      </c>
      <c r="B4281" s="2669" t="s">
        <v>4415</v>
      </c>
      <c r="C4281" s="2669" t="s">
        <v>5059</v>
      </c>
      <c r="D4281" s="2669" t="s">
        <v>4415</v>
      </c>
      <c r="E4281" s="2669" t="s">
        <v>8673</v>
      </c>
      <c r="F4281" s="2669" t="s">
        <v>10762</v>
      </c>
      <c r="G4281" s="2669" t="s">
        <v>5308</v>
      </c>
      <c r="H4281" s="2669" t="s">
        <v>5097</v>
      </c>
      <c r="I4281" s="3025">
        <v>0</v>
      </c>
      <c r="J4281" s="3025">
        <v>0</v>
      </c>
      <c r="O4281">
        <f t="shared" si="66"/>
        <v>0</v>
      </c>
    </row>
    <row r="4282" spans="1:15" hidden="1">
      <c r="A4282" s="2669" t="s">
        <v>10757</v>
      </c>
      <c r="B4282" s="2669" t="s">
        <v>4415</v>
      </c>
      <c r="C4282" s="2669" t="s">
        <v>5059</v>
      </c>
      <c r="D4282" s="2669" t="s">
        <v>4415</v>
      </c>
      <c r="E4282" s="2669" t="s">
        <v>8673</v>
      </c>
      <c r="F4282" s="2669" t="s">
        <v>10762</v>
      </c>
      <c r="G4282" s="2669" t="s">
        <v>5358</v>
      </c>
      <c r="H4282" s="2669" t="s">
        <v>5027</v>
      </c>
      <c r="I4282" s="3025">
        <v>1000</v>
      </c>
      <c r="J4282" s="3025">
        <v>0</v>
      </c>
      <c r="O4282">
        <f t="shared" si="66"/>
        <v>0</v>
      </c>
    </row>
    <row r="4283" spans="1:15" hidden="1">
      <c r="A4283" s="2669" t="s">
        <v>10757</v>
      </c>
      <c r="B4283" s="2669" t="s">
        <v>4415</v>
      </c>
      <c r="C4283" s="2669" t="s">
        <v>5059</v>
      </c>
      <c r="D4283" s="2669" t="s">
        <v>4415</v>
      </c>
      <c r="E4283" s="2669" t="s">
        <v>8673</v>
      </c>
      <c r="F4283" s="2669" t="s">
        <v>10762</v>
      </c>
      <c r="G4283" s="2669" t="s">
        <v>5303</v>
      </c>
      <c r="H4283" s="2669" t="s">
        <v>5063</v>
      </c>
      <c r="I4283" s="3025">
        <v>0</v>
      </c>
      <c r="J4283" s="3025">
        <v>0</v>
      </c>
      <c r="O4283">
        <f t="shared" si="66"/>
        <v>0</v>
      </c>
    </row>
    <row r="4284" spans="1:15" hidden="1">
      <c r="A4284" s="2669" t="s">
        <v>10757</v>
      </c>
      <c r="B4284" s="2669" t="s">
        <v>4415</v>
      </c>
      <c r="C4284" s="2669" t="s">
        <v>5059</v>
      </c>
      <c r="D4284" s="2669" t="s">
        <v>4415</v>
      </c>
      <c r="E4284" s="2669" t="s">
        <v>8673</v>
      </c>
      <c r="F4284" s="2669" t="s">
        <v>10762</v>
      </c>
      <c r="G4284" s="2669" t="s">
        <v>5311</v>
      </c>
      <c r="H4284" s="2669" t="s">
        <v>5064</v>
      </c>
      <c r="I4284" s="3025">
        <v>0</v>
      </c>
      <c r="J4284" s="3025">
        <v>1000</v>
      </c>
      <c r="O4284">
        <f t="shared" si="66"/>
        <v>0</v>
      </c>
    </row>
    <row r="4285" spans="1:15" hidden="1">
      <c r="H4285" t="s">
        <v>8674</v>
      </c>
      <c r="O4285">
        <f t="shared" si="66"/>
        <v>0</v>
      </c>
    </row>
    <row r="4286" spans="1:15" hidden="1">
      <c r="O4286">
        <f t="shared" si="66"/>
        <v>0</v>
      </c>
    </row>
    <row r="4287" spans="1:15" hidden="1">
      <c r="H4287" s="2668" t="s">
        <v>10763</v>
      </c>
      <c r="O4287">
        <f t="shared" si="66"/>
        <v>0</v>
      </c>
    </row>
    <row r="4288" spans="1:15" hidden="1">
      <c r="A4288" s="2669" t="s">
        <v>10757</v>
      </c>
      <c r="B4288" s="2669" t="s">
        <v>5071</v>
      </c>
      <c r="C4288" s="2669" t="s">
        <v>9011</v>
      </c>
      <c r="D4288" s="2669" t="s">
        <v>5071</v>
      </c>
      <c r="E4288" s="2669" t="s">
        <v>10764</v>
      </c>
      <c r="F4288" s="2669" t="s">
        <v>10765</v>
      </c>
      <c r="G4288" s="2669" t="s">
        <v>5311</v>
      </c>
      <c r="H4288" s="2669" t="s">
        <v>5015</v>
      </c>
      <c r="I4288" s="3025">
        <v>1338.4</v>
      </c>
      <c r="J4288" s="3025">
        <v>0</v>
      </c>
      <c r="O4288">
        <f t="shared" si="66"/>
        <v>0</v>
      </c>
    </row>
    <row r="4289" spans="1:15" hidden="1">
      <c r="A4289" s="2669" t="s">
        <v>10757</v>
      </c>
      <c r="B4289" s="2669" t="s">
        <v>5071</v>
      </c>
      <c r="C4289" s="2669" t="s">
        <v>9011</v>
      </c>
      <c r="D4289" s="2669" t="s">
        <v>5071</v>
      </c>
      <c r="E4289" s="2669" t="s">
        <v>10764</v>
      </c>
      <c r="F4289" s="2669" t="s">
        <v>10765</v>
      </c>
      <c r="G4289" s="2669" t="s">
        <v>5305</v>
      </c>
      <c r="H4289" s="2669" t="s">
        <v>9014</v>
      </c>
      <c r="I4289" s="3025">
        <v>0</v>
      </c>
      <c r="J4289" s="3025">
        <v>1338.4</v>
      </c>
      <c r="O4289">
        <f t="shared" ref="O4289:O4352" si="67">SUMIF(E:E,E4289,N:N)</f>
        <v>0</v>
      </c>
    </row>
    <row r="4290" spans="1:15" hidden="1">
      <c r="H4290" t="s">
        <v>9015</v>
      </c>
      <c r="O4290">
        <f t="shared" si="67"/>
        <v>0</v>
      </c>
    </row>
    <row r="4291" spans="1:15" hidden="1">
      <c r="O4291">
        <f t="shared" si="67"/>
        <v>0</v>
      </c>
    </row>
    <row r="4292" spans="1:15" hidden="1">
      <c r="H4292" s="2668" t="s">
        <v>10766</v>
      </c>
      <c r="O4292">
        <f t="shared" si="67"/>
        <v>0</v>
      </c>
    </row>
    <row r="4293" spans="1:15" hidden="1">
      <c r="A4293" s="2669" t="s">
        <v>10757</v>
      </c>
      <c r="B4293" s="2669" t="s">
        <v>5071</v>
      </c>
      <c r="C4293" s="2669" t="s">
        <v>9011</v>
      </c>
      <c r="D4293" s="2669" t="s">
        <v>5071</v>
      </c>
      <c r="E4293" s="2669" t="s">
        <v>10767</v>
      </c>
      <c r="F4293" s="2669" t="s">
        <v>10768</v>
      </c>
      <c r="G4293" s="2669" t="s">
        <v>5311</v>
      </c>
      <c r="H4293" s="2669" t="s">
        <v>5015</v>
      </c>
      <c r="I4293" s="3025">
        <v>5700</v>
      </c>
      <c r="J4293" s="3025">
        <v>0</v>
      </c>
      <c r="O4293">
        <f t="shared" si="67"/>
        <v>0</v>
      </c>
    </row>
    <row r="4294" spans="1:15" hidden="1">
      <c r="A4294" s="2669" t="s">
        <v>10757</v>
      </c>
      <c r="B4294" s="2669" t="s">
        <v>5071</v>
      </c>
      <c r="C4294" s="2669" t="s">
        <v>9011</v>
      </c>
      <c r="D4294" s="2669" t="s">
        <v>5071</v>
      </c>
      <c r="E4294" s="2669" t="s">
        <v>10767</v>
      </c>
      <c r="F4294" s="2669" t="s">
        <v>10768</v>
      </c>
      <c r="G4294" s="2669" t="s">
        <v>5305</v>
      </c>
      <c r="H4294" s="2669" t="s">
        <v>9014</v>
      </c>
      <c r="I4294" s="3025">
        <v>0</v>
      </c>
      <c r="J4294" s="3025">
        <v>5700</v>
      </c>
      <c r="O4294">
        <f t="shared" si="67"/>
        <v>0</v>
      </c>
    </row>
    <row r="4295" spans="1:15" hidden="1">
      <c r="H4295" t="s">
        <v>9015</v>
      </c>
      <c r="O4295">
        <f t="shared" si="67"/>
        <v>0</v>
      </c>
    </row>
    <row r="4296" spans="1:15" hidden="1">
      <c r="O4296">
        <f t="shared" si="67"/>
        <v>0</v>
      </c>
    </row>
    <row r="4297" spans="1:15" hidden="1">
      <c r="H4297" s="2668" t="s">
        <v>10769</v>
      </c>
      <c r="O4297">
        <f t="shared" si="67"/>
        <v>0</v>
      </c>
    </row>
    <row r="4298" spans="1:15" hidden="1">
      <c r="A4298" s="2669" t="s">
        <v>10770</v>
      </c>
      <c r="B4298" s="2669" t="s">
        <v>4415</v>
      </c>
      <c r="C4298" s="2669" t="s">
        <v>5059</v>
      </c>
      <c r="D4298" s="2669" t="s">
        <v>4415</v>
      </c>
      <c r="E4298" s="2669" t="s">
        <v>7717</v>
      </c>
      <c r="F4298" s="2669" t="s">
        <v>10771</v>
      </c>
      <c r="G4298" s="2669" t="s">
        <v>5308</v>
      </c>
      <c r="H4298" s="2669" t="s">
        <v>5097</v>
      </c>
      <c r="I4298" s="3025">
        <v>0</v>
      </c>
      <c r="J4298" s="3025">
        <v>0</v>
      </c>
      <c r="O4298">
        <f t="shared" si="67"/>
        <v>0</v>
      </c>
    </row>
    <row r="4299" spans="1:15" hidden="1">
      <c r="A4299" s="2669" t="s">
        <v>10770</v>
      </c>
      <c r="B4299" s="2669" t="s">
        <v>4415</v>
      </c>
      <c r="C4299" s="2669" t="s">
        <v>5059</v>
      </c>
      <c r="D4299" s="2669" t="s">
        <v>4415</v>
      </c>
      <c r="E4299" s="2669" t="s">
        <v>7717</v>
      </c>
      <c r="F4299" s="2669" t="s">
        <v>10771</v>
      </c>
      <c r="G4299" s="2669" t="s">
        <v>5343</v>
      </c>
      <c r="H4299" s="2669" t="s">
        <v>4975</v>
      </c>
      <c r="I4299" s="3025">
        <v>80</v>
      </c>
      <c r="J4299" s="3025">
        <v>0</v>
      </c>
      <c r="O4299">
        <f t="shared" si="67"/>
        <v>0</v>
      </c>
    </row>
    <row r="4300" spans="1:15" hidden="1">
      <c r="A4300" s="2669" t="s">
        <v>10770</v>
      </c>
      <c r="B4300" s="2669" t="s">
        <v>4415</v>
      </c>
      <c r="C4300" s="2669" t="s">
        <v>5059</v>
      </c>
      <c r="D4300" s="2669" t="s">
        <v>4415</v>
      </c>
      <c r="E4300" s="2669" t="s">
        <v>7717</v>
      </c>
      <c r="F4300" s="2669" t="s">
        <v>10771</v>
      </c>
      <c r="G4300" s="2669" t="s">
        <v>5303</v>
      </c>
      <c r="H4300" s="2669" t="s">
        <v>5063</v>
      </c>
      <c r="I4300" s="3025">
        <v>0</v>
      </c>
      <c r="J4300" s="3025">
        <v>0</v>
      </c>
      <c r="O4300">
        <f t="shared" si="67"/>
        <v>0</v>
      </c>
    </row>
    <row r="4301" spans="1:15" hidden="1">
      <c r="A4301" s="2669" t="s">
        <v>10770</v>
      </c>
      <c r="B4301" s="2669" t="s">
        <v>4415</v>
      </c>
      <c r="C4301" s="2669" t="s">
        <v>5059</v>
      </c>
      <c r="D4301" s="2669" t="s">
        <v>4415</v>
      </c>
      <c r="E4301" s="2669" t="s">
        <v>7717</v>
      </c>
      <c r="F4301" s="2669" t="s">
        <v>10771</v>
      </c>
      <c r="G4301" s="2669" t="s">
        <v>5311</v>
      </c>
      <c r="H4301" s="2669" t="s">
        <v>5064</v>
      </c>
      <c r="I4301" s="3025">
        <v>0</v>
      </c>
      <c r="J4301" s="3025">
        <v>80</v>
      </c>
      <c r="O4301">
        <f t="shared" si="67"/>
        <v>0</v>
      </c>
    </row>
    <row r="4302" spans="1:15" hidden="1">
      <c r="H4302" t="s">
        <v>7718</v>
      </c>
      <c r="O4302">
        <f t="shared" si="67"/>
        <v>0</v>
      </c>
    </row>
    <row r="4303" spans="1:15" hidden="1">
      <c r="O4303">
        <f t="shared" si="67"/>
        <v>0</v>
      </c>
    </row>
    <row r="4304" spans="1:15" hidden="1">
      <c r="H4304" s="2668" t="s">
        <v>10772</v>
      </c>
      <c r="O4304">
        <f t="shared" si="67"/>
        <v>0</v>
      </c>
    </row>
    <row r="4305" spans="1:15" hidden="1">
      <c r="A4305" s="2669" t="s">
        <v>10773</v>
      </c>
      <c r="B4305" s="2669" t="s">
        <v>4415</v>
      </c>
      <c r="C4305" s="2669" t="s">
        <v>5059</v>
      </c>
      <c r="D4305" s="2669" t="s">
        <v>4415</v>
      </c>
      <c r="E4305" s="2669" t="s">
        <v>8665</v>
      </c>
      <c r="F4305" s="2669" t="s">
        <v>10774</v>
      </c>
      <c r="G4305" s="2669" t="s">
        <v>5308</v>
      </c>
      <c r="H4305" s="2669" t="s">
        <v>4921</v>
      </c>
      <c r="I4305" s="3025">
        <v>5.22</v>
      </c>
      <c r="J4305" s="3025">
        <v>0</v>
      </c>
      <c r="O4305">
        <f t="shared" si="67"/>
        <v>0</v>
      </c>
    </row>
    <row r="4306" spans="1:15" hidden="1">
      <c r="A4306" s="2669" t="s">
        <v>10773</v>
      </c>
      <c r="B4306" s="2669" t="s">
        <v>4415</v>
      </c>
      <c r="C4306" s="2669" t="s">
        <v>5059</v>
      </c>
      <c r="D4306" s="2669" t="s">
        <v>4415</v>
      </c>
      <c r="E4306" s="2669" t="s">
        <v>8665</v>
      </c>
      <c r="F4306" s="2669" t="s">
        <v>10774</v>
      </c>
      <c r="G4306" s="2669" t="s">
        <v>5356</v>
      </c>
      <c r="H4306" s="2669" t="s">
        <v>5025</v>
      </c>
      <c r="I4306" s="3025">
        <v>43.5</v>
      </c>
      <c r="J4306" s="3025">
        <v>0</v>
      </c>
      <c r="O4306">
        <f t="shared" si="67"/>
        <v>0</v>
      </c>
    </row>
    <row r="4307" spans="1:15" hidden="1">
      <c r="A4307" s="2669" t="s">
        <v>10773</v>
      </c>
      <c r="B4307" s="2669" t="s">
        <v>4415</v>
      </c>
      <c r="C4307" s="2669" t="s">
        <v>5059</v>
      </c>
      <c r="D4307" s="2669" t="s">
        <v>4415</v>
      </c>
      <c r="E4307" s="2669" t="s">
        <v>8665</v>
      </c>
      <c r="F4307" s="2669" t="s">
        <v>10774</v>
      </c>
      <c r="G4307" s="2669" t="s">
        <v>5303</v>
      </c>
      <c r="H4307" s="2669" t="s">
        <v>5063</v>
      </c>
      <c r="I4307" s="3025">
        <v>0</v>
      </c>
      <c r="J4307" s="3025">
        <v>0</v>
      </c>
      <c r="O4307">
        <f t="shared" si="67"/>
        <v>0</v>
      </c>
    </row>
    <row r="4308" spans="1:15" hidden="1">
      <c r="A4308" s="2669" t="s">
        <v>10773</v>
      </c>
      <c r="B4308" s="2669" t="s">
        <v>4415</v>
      </c>
      <c r="C4308" s="2669" t="s">
        <v>5059</v>
      </c>
      <c r="D4308" s="2669" t="s">
        <v>4415</v>
      </c>
      <c r="E4308" s="2669" t="s">
        <v>8665</v>
      </c>
      <c r="F4308" s="2669" t="s">
        <v>10774</v>
      </c>
      <c r="G4308" s="2669" t="s">
        <v>5311</v>
      </c>
      <c r="H4308" s="2669" t="s">
        <v>5064</v>
      </c>
      <c r="I4308" s="3025">
        <v>0</v>
      </c>
      <c r="J4308" s="3025">
        <v>48.72</v>
      </c>
      <c r="O4308">
        <f t="shared" si="67"/>
        <v>0</v>
      </c>
    </row>
    <row r="4309" spans="1:15" hidden="1">
      <c r="H4309" t="s">
        <v>8666</v>
      </c>
      <c r="O4309">
        <f t="shared" si="67"/>
        <v>0</v>
      </c>
    </row>
    <row r="4310" spans="1:15" hidden="1">
      <c r="O4310">
        <f t="shared" si="67"/>
        <v>0</v>
      </c>
    </row>
    <row r="4311" spans="1:15" hidden="1">
      <c r="H4311" s="2668" t="s">
        <v>10775</v>
      </c>
      <c r="O4311">
        <f t="shared" si="67"/>
        <v>0</v>
      </c>
    </row>
    <row r="4312" spans="1:15" hidden="1">
      <c r="A4312" s="2669" t="s">
        <v>10773</v>
      </c>
      <c r="B4312" s="2669" t="s">
        <v>4415</v>
      </c>
      <c r="C4312" s="2669" t="s">
        <v>5059</v>
      </c>
      <c r="D4312" s="2669" t="s">
        <v>4415</v>
      </c>
      <c r="E4312" s="2669" t="s">
        <v>8667</v>
      </c>
      <c r="F4312" s="2669" t="s">
        <v>10776</v>
      </c>
      <c r="G4312" s="2669" t="s">
        <v>5303</v>
      </c>
      <c r="H4312" s="2669" t="s">
        <v>5283</v>
      </c>
      <c r="I4312" s="3025">
        <v>320.5</v>
      </c>
      <c r="J4312" s="3025">
        <v>0</v>
      </c>
      <c r="O4312">
        <f t="shared" si="67"/>
        <v>0</v>
      </c>
    </row>
    <row r="4313" spans="1:15" hidden="1">
      <c r="A4313" s="2669" t="s">
        <v>10773</v>
      </c>
      <c r="B4313" s="2669" t="s">
        <v>4415</v>
      </c>
      <c r="C4313" s="2669" t="s">
        <v>5059</v>
      </c>
      <c r="D4313" s="2669" t="s">
        <v>4415</v>
      </c>
      <c r="E4313" s="2669" t="s">
        <v>8667</v>
      </c>
      <c r="F4313" s="2669" t="s">
        <v>10776</v>
      </c>
      <c r="G4313" s="2669" t="s">
        <v>5308</v>
      </c>
      <c r="H4313" s="2669" t="s">
        <v>5097</v>
      </c>
      <c r="I4313" s="3025">
        <v>0</v>
      </c>
      <c r="J4313" s="3025">
        <v>0</v>
      </c>
      <c r="O4313">
        <f t="shared" si="67"/>
        <v>0</v>
      </c>
    </row>
    <row r="4314" spans="1:15" hidden="1">
      <c r="A4314" s="2669" t="s">
        <v>10773</v>
      </c>
      <c r="B4314" s="2669" t="s">
        <v>4415</v>
      </c>
      <c r="C4314" s="2669" t="s">
        <v>5059</v>
      </c>
      <c r="D4314" s="2669" t="s">
        <v>4415</v>
      </c>
      <c r="E4314" s="2669" t="s">
        <v>8667</v>
      </c>
      <c r="F4314" s="2669" t="s">
        <v>10776</v>
      </c>
      <c r="G4314" s="2669" t="s">
        <v>5311</v>
      </c>
      <c r="H4314" s="2669" t="s">
        <v>5064</v>
      </c>
      <c r="I4314" s="3025">
        <v>0</v>
      </c>
      <c r="J4314" s="3025">
        <v>320.5</v>
      </c>
      <c r="O4314">
        <f t="shared" si="67"/>
        <v>0</v>
      </c>
    </row>
    <row r="4315" spans="1:15" hidden="1">
      <c r="H4315" t="s">
        <v>8668</v>
      </c>
      <c r="O4315">
        <f t="shared" si="67"/>
        <v>0</v>
      </c>
    </row>
    <row r="4316" spans="1:15" hidden="1">
      <c r="O4316">
        <f t="shared" si="67"/>
        <v>0</v>
      </c>
    </row>
    <row r="4317" spans="1:15" hidden="1">
      <c r="H4317" s="2668" t="s">
        <v>10777</v>
      </c>
      <c r="O4317">
        <f t="shared" si="67"/>
        <v>0</v>
      </c>
    </row>
    <row r="4318" spans="1:15" hidden="1">
      <c r="A4318" s="2669" t="s">
        <v>10773</v>
      </c>
      <c r="B4318" s="2669" t="s">
        <v>5071</v>
      </c>
      <c r="C4318" s="2669" t="s">
        <v>9011</v>
      </c>
      <c r="D4318" s="2669" t="s">
        <v>5071</v>
      </c>
      <c r="E4318" s="2669" t="s">
        <v>10778</v>
      </c>
      <c r="F4318" s="2669" t="s">
        <v>10779</v>
      </c>
      <c r="G4318" s="2669" t="s">
        <v>5311</v>
      </c>
      <c r="H4318" s="2669" t="s">
        <v>5015</v>
      </c>
      <c r="I4318" s="3025">
        <v>174.72</v>
      </c>
      <c r="J4318" s="3025">
        <v>0</v>
      </c>
      <c r="O4318">
        <f t="shared" si="67"/>
        <v>0</v>
      </c>
    </row>
    <row r="4319" spans="1:15" hidden="1">
      <c r="A4319" s="2669" t="s">
        <v>10773</v>
      </c>
      <c r="B4319" s="2669" t="s">
        <v>5071</v>
      </c>
      <c r="C4319" s="2669" t="s">
        <v>9011</v>
      </c>
      <c r="D4319" s="2669" t="s">
        <v>5071</v>
      </c>
      <c r="E4319" s="2669" t="s">
        <v>10778</v>
      </c>
      <c r="F4319" s="2669" t="s">
        <v>10779</v>
      </c>
      <c r="G4319" s="2669" t="s">
        <v>5305</v>
      </c>
      <c r="H4319" s="2669" t="s">
        <v>9014</v>
      </c>
      <c r="I4319" s="3025">
        <v>0</v>
      </c>
      <c r="J4319" s="3025">
        <v>174.72</v>
      </c>
      <c r="O4319">
        <f t="shared" si="67"/>
        <v>0</v>
      </c>
    </row>
    <row r="4320" spans="1:15" hidden="1">
      <c r="H4320" t="s">
        <v>9015</v>
      </c>
      <c r="O4320">
        <f t="shared" si="67"/>
        <v>0</v>
      </c>
    </row>
    <row r="4321" spans="1:15" hidden="1">
      <c r="O4321">
        <f t="shared" si="67"/>
        <v>0</v>
      </c>
    </row>
    <row r="4322" spans="1:15" hidden="1">
      <c r="H4322" s="2668" t="s">
        <v>10780</v>
      </c>
      <c r="O4322">
        <f t="shared" si="67"/>
        <v>0</v>
      </c>
    </row>
    <row r="4323" spans="1:15" hidden="1">
      <c r="A4323" s="2669" t="s">
        <v>10781</v>
      </c>
      <c r="B4323" s="2669"/>
      <c r="C4323" s="2669"/>
      <c r="D4323" s="2669" t="s">
        <v>5073</v>
      </c>
      <c r="E4323" s="2669" t="s">
        <v>7182</v>
      </c>
      <c r="F4323" s="2669" t="s">
        <v>10782</v>
      </c>
      <c r="G4323" s="2669" t="s">
        <v>5300</v>
      </c>
      <c r="H4323" s="2669" t="s">
        <v>264</v>
      </c>
      <c r="I4323" s="3025">
        <v>1000</v>
      </c>
      <c r="J4323" s="3025">
        <v>0</v>
      </c>
      <c r="O4323">
        <f t="shared" si="67"/>
        <v>0</v>
      </c>
    </row>
    <row r="4324" spans="1:15" hidden="1">
      <c r="A4324" s="2669" t="s">
        <v>10781</v>
      </c>
      <c r="B4324" s="2669"/>
      <c r="C4324" s="2669"/>
      <c r="D4324" s="2669" t="s">
        <v>5073</v>
      </c>
      <c r="E4324" s="2669" t="s">
        <v>7182</v>
      </c>
      <c r="F4324" s="2669" t="s">
        <v>10782</v>
      </c>
      <c r="G4324" s="2669" t="s">
        <v>5297</v>
      </c>
      <c r="H4324" s="2669" t="s">
        <v>5075</v>
      </c>
      <c r="I4324" s="3025">
        <v>0</v>
      </c>
      <c r="J4324" s="3025">
        <v>1000</v>
      </c>
      <c r="O4324">
        <f t="shared" si="67"/>
        <v>0</v>
      </c>
    </row>
    <row r="4325" spans="1:15" hidden="1">
      <c r="H4325" t="s">
        <v>7183</v>
      </c>
      <c r="O4325">
        <f t="shared" si="67"/>
        <v>0</v>
      </c>
    </row>
    <row r="4326" spans="1:15" hidden="1">
      <c r="O4326">
        <f t="shared" si="67"/>
        <v>0</v>
      </c>
    </row>
    <row r="4327" spans="1:15" hidden="1">
      <c r="H4327" s="2668" t="s">
        <v>10783</v>
      </c>
      <c r="O4327">
        <f t="shared" si="67"/>
        <v>0</v>
      </c>
    </row>
    <row r="4328" spans="1:15" hidden="1">
      <c r="A4328" s="2669" t="s">
        <v>10781</v>
      </c>
      <c r="B4328" s="2669"/>
      <c r="C4328" s="2669"/>
      <c r="D4328" s="2669" t="s">
        <v>5073</v>
      </c>
      <c r="E4328" s="2669" t="s">
        <v>7184</v>
      </c>
      <c r="F4328" s="2669" t="s">
        <v>10784</v>
      </c>
      <c r="G4328" s="2669" t="s">
        <v>5300</v>
      </c>
      <c r="H4328" s="2669" t="s">
        <v>264</v>
      </c>
      <c r="I4328" s="3025">
        <v>5000</v>
      </c>
      <c r="J4328" s="3025">
        <v>0</v>
      </c>
      <c r="O4328">
        <f t="shared" si="67"/>
        <v>0</v>
      </c>
    </row>
    <row r="4329" spans="1:15" hidden="1">
      <c r="A4329" s="2669" t="s">
        <v>10781</v>
      </c>
      <c r="B4329" s="2669"/>
      <c r="C4329" s="2669"/>
      <c r="D4329" s="2669" t="s">
        <v>5073</v>
      </c>
      <c r="E4329" s="2669" t="s">
        <v>7184</v>
      </c>
      <c r="F4329" s="2669" t="s">
        <v>10784</v>
      </c>
      <c r="G4329" s="2669" t="s">
        <v>5297</v>
      </c>
      <c r="H4329" s="2669" t="s">
        <v>5075</v>
      </c>
      <c r="I4329" s="3025">
        <v>0</v>
      </c>
      <c r="J4329" s="3025">
        <v>5000</v>
      </c>
      <c r="O4329">
        <f t="shared" si="67"/>
        <v>0</v>
      </c>
    </row>
    <row r="4330" spans="1:15" hidden="1">
      <c r="H4330" t="s">
        <v>7185</v>
      </c>
      <c r="O4330">
        <f t="shared" si="67"/>
        <v>0</v>
      </c>
    </row>
    <row r="4331" spans="1:15" hidden="1">
      <c r="O4331">
        <f t="shared" si="67"/>
        <v>0</v>
      </c>
    </row>
    <row r="4332" spans="1:15" hidden="1">
      <c r="H4332" s="2668" t="s">
        <v>10785</v>
      </c>
      <c r="O4332">
        <f t="shared" si="67"/>
        <v>0</v>
      </c>
    </row>
    <row r="4333" spans="1:15" hidden="1">
      <c r="A4333" s="2669" t="s">
        <v>10781</v>
      </c>
      <c r="B4333" s="2669" t="s">
        <v>4415</v>
      </c>
      <c r="C4333" s="2669" t="s">
        <v>5059</v>
      </c>
      <c r="D4333" s="2669" t="s">
        <v>4415</v>
      </c>
      <c r="E4333" s="2669" t="s">
        <v>7426</v>
      </c>
      <c r="F4333" s="2669" t="s">
        <v>10786</v>
      </c>
      <c r="G4333" s="2669" t="s">
        <v>5308</v>
      </c>
      <c r="H4333" s="2669" t="s">
        <v>5097</v>
      </c>
      <c r="I4333" s="3025">
        <v>0</v>
      </c>
      <c r="J4333" s="3025">
        <v>0</v>
      </c>
      <c r="O4333">
        <f t="shared" si="67"/>
        <v>0</v>
      </c>
    </row>
    <row r="4334" spans="1:15" hidden="1">
      <c r="A4334" s="2669" t="s">
        <v>10781</v>
      </c>
      <c r="B4334" s="2669" t="s">
        <v>4415</v>
      </c>
      <c r="C4334" s="2669" t="s">
        <v>5059</v>
      </c>
      <c r="D4334" s="2669" t="s">
        <v>4415</v>
      </c>
      <c r="E4334" s="2669" t="s">
        <v>7426</v>
      </c>
      <c r="F4334" s="2669" t="s">
        <v>10786</v>
      </c>
      <c r="G4334" s="2669" t="s">
        <v>5309</v>
      </c>
      <c r="H4334" s="2669" t="s">
        <v>4947</v>
      </c>
      <c r="I4334" s="3025">
        <v>1244</v>
      </c>
      <c r="J4334" s="3025">
        <v>0</v>
      </c>
      <c r="O4334">
        <f t="shared" si="67"/>
        <v>0</v>
      </c>
    </row>
    <row r="4335" spans="1:15" hidden="1">
      <c r="A4335" s="2669" t="s">
        <v>10781</v>
      </c>
      <c r="B4335" s="2669" t="s">
        <v>4415</v>
      </c>
      <c r="C4335" s="2669" t="s">
        <v>5059</v>
      </c>
      <c r="D4335" s="2669" t="s">
        <v>4415</v>
      </c>
      <c r="E4335" s="2669" t="s">
        <v>7426</v>
      </c>
      <c r="F4335" s="2669" t="s">
        <v>10786</v>
      </c>
      <c r="G4335" s="2669" t="s">
        <v>5303</v>
      </c>
      <c r="H4335" s="2669" t="s">
        <v>5063</v>
      </c>
      <c r="I4335" s="3025">
        <v>0</v>
      </c>
      <c r="J4335" s="3025">
        <v>0</v>
      </c>
      <c r="O4335">
        <f t="shared" si="67"/>
        <v>0</v>
      </c>
    </row>
    <row r="4336" spans="1:15" hidden="1">
      <c r="A4336" s="2669" t="s">
        <v>10781</v>
      </c>
      <c r="B4336" s="2669" t="s">
        <v>4415</v>
      </c>
      <c r="C4336" s="2669" t="s">
        <v>5059</v>
      </c>
      <c r="D4336" s="2669" t="s">
        <v>4415</v>
      </c>
      <c r="E4336" s="2669" t="s">
        <v>7426</v>
      </c>
      <c r="F4336" s="2669" t="s">
        <v>10786</v>
      </c>
      <c r="G4336" s="2669" t="s">
        <v>5311</v>
      </c>
      <c r="H4336" s="2669" t="s">
        <v>5064</v>
      </c>
      <c r="I4336" s="3025">
        <v>0</v>
      </c>
      <c r="J4336" s="3025">
        <v>1244</v>
      </c>
      <c r="O4336">
        <f t="shared" si="67"/>
        <v>0</v>
      </c>
    </row>
    <row r="4337" spans="1:15" hidden="1">
      <c r="H4337" t="s">
        <v>7427</v>
      </c>
      <c r="O4337">
        <f t="shared" si="67"/>
        <v>0</v>
      </c>
    </row>
    <row r="4338" spans="1:15" hidden="1">
      <c r="O4338">
        <f t="shared" si="67"/>
        <v>0</v>
      </c>
    </row>
    <row r="4339" spans="1:15" hidden="1">
      <c r="H4339" s="2668" t="s">
        <v>10787</v>
      </c>
      <c r="O4339">
        <f t="shared" si="67"/>
        <v>0</v>
      </c>
    </row>
    <row r="4340" spans="1:15" hidden="1">
      <c r="A4340" s="2669" t="s">
        <v>10788</v>
      </c>
      <c r="B4340" s="2669" t="s">
        <v>4415</v>
      </c>
      <c r="C4340" s="2669" t="s">
        <v>5059</v>
      </c>
      <c r="D4340" s="2669" t="s">
        <v>4415</v>
      </c>
      <c r="E4340" s="2669" t="s">
        <v>8661</v>
      </c>
      <c r="F4340" s="2669" t="s">
        <v>10789</v>
      </c>
      <c r="G4340" s="2669" t="s">
        <v>5308</v>
      </c>
      <c r="H4340" s="2669" t="s">
        <v>4921</v>
      </c>
      <c r="I4340" s="3025">
        <v>5.28</v>
      </c>
      <c r="J4340" s="3025">
        <v>0</v>
      </c>
      <c r="O4340">
        <f t="shared" si="67"/>
        <v>0</v>
      </c>
    </row>
    <row r="4341" spans="1:15" hidden="1">
      <c r="A4341" s="2669" t="s">
        <v>10788</v>
      </c>
      <c r="B4341" s="2669" t="s">
        <v>4415</v>
      </c>
      <c r="C4341" s="2669" t="s">
        <v>5059</v>
      </c>
      <c r="D4341" s="2669" t="s">
        <v>4415</v>
      </c>
      <c r="E4341" s="2669" t="s">
        <v>8661</v>
      </c>
      <c r="F4341" s="2669" t="s">
        <v>10789</v>
      </c>
      <c r="G4341" s="2669" t="s">
        <v>5356</v>
      </c>
      <c r="H4341" s="2669" t="s">
        <v>5025</v>
      </c>
      <c r="I4341" s="3025">
        <v>44</v>
      </c>
      <c r="J4341" s="3025">
        <v>0</v>
      </c>
      <c r="O4341">
        <f t="shared" si="67"/>
        <v>0</v>
      </c>
    </row>
    <row r="4342" spans="1:15" hidden="1">
      <c r="A4342" s="2669" t="s">
        <v>10788</v>
      </c>
      <c r="B4342" s="2669" t="s">
        <v>4415</v>
      </c>
      <c r="C4342" s="2669" t="s">
        <v>5059</v>
      </c>
      <c r="D4342" s="2669" t="s">
        <v>4415</v>
      </c>
      <c r="E4342" s="2669" t="s">
        <v>8661</v>
      </c>
      <c r="F4342" s="2669" t="s">
        <v>10789</v>
      </c>
      <c r="G4342" s="2669" t="s">
        <v>5303</v>
      </c>
      <c r="H4342" s="2669" t="s">
        <v>5063</v>
      </c>
      <c r="I4342" s="3025">
        <v>0</v>
      </c>
      <c r="J4342" s="3025">
        <v>0</v>
      </c>
      <c r="O4342">
        <f t="shared" si="67"/>
        <v>0</v>
      </c>
    </row>
    <row r="4343" spans="1:15" hidden="1">
      <c r="A4343" s="2669" t="s">
        <v>10788</v>
      </c>
      <c r="B4343" s="2669" t="s">
        <v>4415</v>
      </c>
      <c r="C4343" s="2669" t="s">
        <v>5059</v>
      </c>
      <c r="D4343" s="2669" t="s">
        <v>4415</v>
      </c>
      <c r="E4343" s="2669" t="s">
        <v>8661</v>
      </c>
      <c r="F4343" s="2669" t="s">
        <v>10789</v>
      </c>
      <c r="G4343" s="2669" t="s">
        <v>5311</v>
      </c>
      <c r="H4343" s="2669" t="s">
        <v>5064</v>
      </c>
      <c r="I4343" s="3025">
        <v>0</v>
      </c>
      <c r="J4343" s="3025">
        <v>49.28</v>
      </c>
      <c r="O4343">
        <f t="shared" si="67"/>
        <v>0</v>
      </c>
    </row>
    <row r="4344" spans="1:15" hidden="1">
      <c r="H4344" t="s">
        <v>8662</v>
      </c>
      <c r="O4344">
        <f t="shared" si="67"/>
        <v>0</v>
      </c>
    </row>
    <row r="4345" spans="1:15" hidden="1">
      <c r="O4345">
        <f t="shared" si="67"/>
        <v>0</v>
      </c>
    </row>
    <row r="4346" spans="1:15" hidden="1">
      <c r="H4346" s="2668" t="s">
        <v>10790</v>
      </c>
      <c r="O4346">
        <f t="shared" si="67"/>
        <v>0</v>
      </c>
    </row>
    <row r="4347" spans="1:15" hidden="1">
      <c r="A4347" s="2669" t="s">
        <v>10788</v>
      </c>
      <c r="B4347" s="2669" t="s">
        <v>4415</v>
      </c>
      <c r="C4347" s="2669" t="s">
        <v>5059</v>
      </c>
      <c r="D4347" s="2669" t="s">
        <v>4415</v>
      </c>
      <c r="E4347" s="2669" t="s">
        <v>7424</v>
      </c>
      <c r="F4347" s="2669" t="s">
        <v>10791</v>
      </c>
      <c r="G4347" s="2669" t="s">
        <v>5308</v>
      </c>
      <c r="H4347" s="2669" t="s">
        <v>4921</v>
      </c>
      <c r="I4347" s="3025">
        <v>11.26</v>
      </c>
      <c r="J4347" s="3025">
        <v>0</v>
      </c>
      <c r="O4347">
        <f t="shared" si="67"/>
        <v>0</v>
      </c>
    </row>
    <row r="4348" spans="1:15" hidden="1">
      <c r="A4348" s="2669" t="s">
        <v>10788</v>
      </c>
      <c r="B4348" s="2669" t="s">
        <v>4415</v>
      </c>
      <c r="C4348" s="2669" t="s">
        <v>5059</v>
      </c>
      <c r="D4348" s="2669" t="s">
        <v>4415</v>
      </c>
      <c r="E4348" s="2669" t="s">
        <v>7424</v>
      </c>
      <c r="F4348" s="2669" t="s">
        <v>10791</v>
      </c>
      <c r="G4348" s="2669" t="s">
        <v>5309</v>
      </c>
      <c r="H4348" s="2669" t="s">
        <v>4947</v>
      </c>
      <c r="I4348" s="3025">
        <v>93.83</v>
      </c>
      <c r="J4348" s="3025">
        <v>0</v>
      </c>
      <c r="O4348">
        <f t="shared" si="67"/>
        <v>0</v>
      </c>
    </row>
    <row r="4349" spans="1:15" hidden="1">
      <c r="A4349" s="2669" t="s">
        <v>10788</v>
      </c>
      <c r="B4349" s="2669" t="s">
        <v>4415</v>
      </c>
      <c r="C4349" s="2669" t="s">
        <v>5059</v>
      </c>
      <c r="D4349" s="2669" t="s">
        <v>4415</v>
      </c>
      <c r="E4349" s="2669" t="s">
        <v>7424</v>
      </c>
      <c r="F4349" s="2669" t="s">
        <v>10791</v>
      </c>
      <c r="G4349" s="2669" t="s">
        <v>5303</v>
      </c>
      <c r="H4349" s="2669" t="s">
        <v>5063</v>
      </c>
      <c r="I4349" s="3025">
        <v>0</v>
      </c>
      <c r="J4349" s="3025">
        <v>0</v>
      </c>
      <c r="O4349">
        <f t="shared" si="67"/>
        <v>0</v>
      </c>
    </row>
    <row r="4350" spans="1:15" hidden="1">
      <c r="A4350" s="2669" t="s">
        <v>10788</v>
      </c>
      <c r="B4350" s="2669" t="s">
        <v>4415</v>
      </c>
      <c r="C4350" s="2669" t="s">
        <v>5059</v>
      </c>
      <c r="D4350" s="2669" t="s">
        <v>4415</v>
      </c>
      <c r="E4350" s="2669" t="s">
        <v>7424</v>
      </c>
      <c r="F4350" s="2669" t="s">
        <v>10791</v>
      </c>
      <c r="G4350" s="2669" t="s">
        <v>5311</v>
      </c>
      <c r="H4350" s="2669" t="s">
        <v>5064</v>
      </c>
      <c r="I4350" s="3025">
        <v>0</v>
      </c>
      <c r="J4350" s="3025">
        <v>105.09</v>
      </c>
      <c r="O4350">
        <f t="shared" si="67"/>
        <v>0</v>
      </c>
    </row>
    <row r="4351" spans="1:15" hidden="1">
      <c r="H4351" t="s">
        <v>7425</v>
      </c>
      <c r="O4351">
        <f t="shared" si="67"/>
        <v>0</v>
      </c>
    </row>
    <row r="4352" spans="1:15" hidden="1">
      <c r="O4352">
        <f t="shared" si="67"/>
        <v>0</v>
      </c>
    </row>
    <row r="4353" spans="1:15" hidden="1">
      <c r="H4353" s="2668" t="s">
        <v>10792</v>
      </c>
      <c r="O4353">
        <f t="shared" ref="O4353:O4416" si="68">SUMIF(E:E,E4353,N:N)</f>
        <v>0</v>
      </c>
    </row>
    <row r="4354" spans="1:15" hidden="1">
      <c r="A4354" s="2669" t="s">
        <v>10788</v>
      </c>
      <c r="B4354" s="2669" t="s">
        <v>4415</v>
      </c>
      <c r="C4354" s="2669" t="s">
        <v>5059</v>
      </c>
      <c r="D4354" s="2669" t="s">
        <v>4415</v>
      </c>
      <c r="E4354" s="2669" t="s">
        <v>7750</v>
      </c>
      <c r="F4354" s="2669" t="s">
        <v>10793</v>
      </c>
      <c r="G4354" s="2669" t="s">
        <v>5308</v>
      </c>
      <c r="H4354" s="2669" t="s">
        <v>4921</v>
      </c>
      <c r="I4354" s="3025">
        <v>1.37</v>
      </c>
      <c r="J4354" s="3025">
        <v>0</v>
      </c>
      <c r="O4354">
        <f t="shared" si="68"/>
        <v>0</v>
      </c>
    </row>
    <row r="4355" spans="1:15" hidden="1">
      <c r="A4355" s="2669" t="s">
        <v>10788</v>
      </c>
      <c r="B4355" s="2669" t="s">
        <v>4415</v>
      </c>
      <c r="C4355" s="2669" t="s">
        <v>5059</v>
      </c>
      <c r="D4355" s="2669" t="s">
        <v>4415</v>
      </c>
      <c r="E4355" s="2669" t="s">
        <v>7750</v>
      </c>
      <c r="F4355" s="2669" t="s">
        <v>10793</v>
      </c>
      <c r="G4355" s="2669" t="s">
        <v>5325</v>
      </c>
      <c r="H4355" s="2669" t="s">
        <v>4979</v>
      </c>
      <c r="I4355" s="3025">
        <v>11.38</v>
      </c>
      <c r="J4355" s="3025">
        <v>0</v>
      </c>
      <c r="O4355">
        <f t="shared" si="68"/>
        <v>0</v>
      </c>
    </row>
    <row r="4356" spans="1:15" hidden="1">
      <c r="A4356" s="2669" t="s">
        <v>10788</v>
      </c>
      <c r="B4356" s="2669" t="s">
        <v>4415</v>
      </c>
      <c r="C4356" s="2669" t="s">
        <v>5059</v>
      </c>
      <c r="D4356" s="2669" t="s">
        <v>4415</v>
      </c>
      <c r="E4356" s="2669" t="s">
        <v>7750</v>
      </c>
      <c r="F4356" s="2669" t="s">
        <v>10793</v>
      </c>
      <c r="G4356" s="2669" t="s">
        <v>5303</v>
      </c>
      <c r="H4356" s="2669" t="s">
        <v>5063</v>
      </c>
      <c r="I4356" s="3025">
        <v>0</v>
      </c>
      <c r="J4356" s="3025">
        <v>0</v>
      </c>
      <c r="O4356">
        <f t="shared" si="68"/>
        <v>0</v>
      </c>
    </row>
    <row r="4357" spans="1:15" hidden="1">
      <c r="A4357" s="2669" t="s">
        <v>10788</v>
      </c>
      <c r="B4357" s="2669" t="s">
        <v>4415</v>
      </c>
      <c r="C4357" s="2669" t="s">
        <v>5059</v>
      </c>
      <c r="D4357" s="2669" t="s">
        <v>4415</v>
      </c>
      <c r="E4357" s="2669" t="s">
        <v>7750</v>
      </c>
      <c r="F4357" s="2669" t="s">
        <v>10793</v>
      </c>
      <c r="G4357" s="2669" t="s">
        <v>5311</v>
      </c>
      <c r="H4357" s="2669" t="s">
        <v>5064</v>
      </c>
      <c r="I4357" s="3025">
        <v>0</v>
      </c>
      <c r="J4357" s="3025">
        <v>12.75</v>
      </c>
      <c r="O4357">
        <f t="shared" si="68"/>
        <v>0</v>
      </c>
    </row>
    <row r="4358" spans="1:15" hidden="1">
      <c r="H4358" t="s">
        <v>7751</v>
      </c>
      <c r="O4358">
        <f t="shared" si="68"/>
        <v>0</v>
      </c>
    </row>
    <row r="4359" spans="1:15" hidden="1">
      <c r="O4359">
        <f t="shared" si="68"/>
        <v>0</v>
      </c>
    </row>
    <row r="4360" spans="1:15" hidden="1">
      <c r="H4360" s="2668" t="s">
        <v>10794</v>
      </c>
      <c r="O4360">
        <f t="shared" si="68"/>
        <v>0</v>
      </c>
    </row>
    <row r="4361" spans="1:15" hidden="1">
      <c r="A4361" s="2669" t="s">
        <v>10788</v>
      </c>
      <c r="B4361" s="2669" t="s">
        <v>4415</v>
      </c>
      <c r="C4361" s="2669" t="s">
        <v>5059</v>
      </c>
      <c r="D4361" s="2669" t="s">
        <v>4415</v>
      </c>
      <c r="E4361" s="2669" t="s">
        <v>7748</v>
      </c>
      <c r="F4361" s="2669" t="s">
        <v>10795</v>
      </c>
      <c r="G4361" s="2669" t="s">
        <v>5308</v>
      </c>
      <c r="H4361" s="2669" t="s">
        <v>4921</v>
      </c>
      <c r="I4361" s="3025">
        <v>18.8</v>
      </c>
      <c r="J4361" s="3025">
        <v>0</v>
      </c>
      <c r="O4361">
        <f t="shared" si="68"/>
        <v>0</v>
      </c>
    </row>
    <row r="4362" spans="1:15" hidden="1">
      <c r="A4362" s="2669" t="s">
        <v>10788</v>
      </c>
      <c r="B4362" s="2669" t="s">
        <v>4415</v>
      </c>
      <c r="C4362" s="2669" t="s">
        <v>5059</v>
      </c>
      <c r="D4362" s="2669" t="s">
        <v>4415</v>
      </c>
      <c r="E4362" s="2669" t="s">
        <v>7748</v>
      </c>
      <c r="F4362" s="2669" t="s">
        <v>10795</v>
      </c>
      <c r="G4362" s="2669" t="s">
        <v>5325</v>
      </c>
      <c r="H4362" s="2669" t="s">
        <v>4979</v>
      </c>
      <c r="I4362" s="3025">
        <v>156.69999999999999</v>
      </c>
      <c r="J4362" s="3025">
        <v>0</v>
      </c>
      <c r="O4362">
        <f t="shared" si="68"/>
        <v>0</v>
      </c>
    </row>
    <row r="4363" spans="1:15" hidden="1">
      <c r="A4363" s="2669" t="s">
        <v>10788</v>
      </c>
      <c r="B4363" s="2669" t="s">
        <v>4415</v>
      </c>
      <c r="C4363" s="2669" t="s">
        <v>5059</v>
      </c>
      <c r="D4363" s="2669" t="s">
        <v>4415</v>
      </c>
      <c r="E4363" s="2669" t="s">
        <v>7748</v>
      </c>
      <c r="F4363" s="2669" t="s">
        <v>10795</v>
      </c>
      <c r="G4363" s="2669" t="s">
        <v>5303</v>
      </c>
      <c r="H4363" s="2669" t="s">
        <v>5063</v>
      </c>
      <c r="I4363" s="3025">
        <v>0</v>
      </c>
      <c r="J4363" s="3025">
        <v>0</v>
      </c>
      <c r="O4363">
        <f t="shared" si="68"/>
        <v>0</v>
      </c>
    </row>
    <row r="4364" spans="1:15" hidden="1">
      <c r="A4364" s="2669" t="s">
        <v>10788</v>
      </c>
      <c r="B4364" s="2669" t="s">
        <v>4415</v>
      </c>
      <c r="C4364" s="2669" t="s">
        <v>5059</v>
      </c>
      <c r="D4364" s="2669" t="s">
        <v>4415</v>
      </c>
      <c r="E4364" s="2669" t="s">
        <v>7748</v>
      </c>
      <c r="F4364" s="2669" t="s">
        <v>10795</v>
      </c>
      <c r="G4364" s="2669" t="s">
        <v>5311</v>
      </c>
      <c r="H4364" s="2669" t="s">
        <v>5064</v>
      </c>
      <c r="I4364" s="3025">
        <v>0</v>
      </c>
      <c r="J4364" s="3025">
        <v>175.5</v>
      </c>
      <c r="O4364">
        <f t="shared" si="68"/>
        <v>0</v>
      </c>
    </row>
    <row r="4365" spans="1:15" hidden="1">
      <c r="H4365" t="s">
        <v>7749</v>
      </c>
      <c r="O4365">
        <f t="shared" si="68"/>
        <v>0</v>
      </c>
    </row>
    <row r="4366" spans="1:15" hidden="1">
      <c r="O4366">
        <f t="shared" si="68"/>
        <v>0</v>
      </c>
    </row>
    <row r="4367" spans="1:15" hidden="1">
      <c r="H4367" s="2668" t="s">
        <v>10796</v>
      </c>
      <c r="O4367">
        <f t="shared" si="68"/>
        <v>0</v>
      </c>
    </row>
    <row r="4368" spans="1:15" hidden="1">
      <c r="A4368" s="2669" t="s">
        <v>10788</v>
      </c>
      <c r="B4368" s="2669" t="s">
        <v>4415</v>
      </c>
      <c r="C4368" s="2669" t="s">
        <v>5059</v>
      </c>
      <c r="D4368" s="2669" t="s">
        <v>4415</v>
      </c>
      <c r="E4368" s="2669" t="s">
        <v>8663</v>
      </c>
      <c r="F4368" s="2669" t="s">
        <v>10797</v>
      </c>
      <c r="G4368" s="2669" t="s">
        <v>5308</v>
      </c>
      <c r="H4368" s="2669" t="s">
        <v>4921</v>
      </c>
      <c r="I4368" s="3025">
        <v>66.72</v>
      </c>
      <c r="J4368" s="3025">
        <v>0</v>
      </c>
      <c r="O4368">
        <f t="shared" si="68"/>
        <v>0</v>
      </c>
    </row>
    <row r="4369" spans="1:15" hidden="1">
      <c r="A4369" s="2669" t="s">
        <v>10788</v>
      </c>
      <c r="B4369" s="2669" t="s">
        <v>4415</v>
      </c>
      <c r="C4369" s="2669" t="s">
        <v>5059</v>
      </c>
      <c r="D4369" s="2669" t="s">
        <v>4415</v>
      </c>
      <c r="E4369" s="2669" t="s">
        <v>8663</v>
      </c>
      <c r="F4369" s="2669" t="s">
        <v>10797</v>
      </c>
      <c r="G4369" s="2669" t="s">
        <v>5357</v>
      </c>
      <c r="H4369" s="2669" t="s">
        <v>5020</v>
      </c>
      <c r="I4369" s="3025">
        <v>556</v>
      </c>
      <c r="J4369" s="3025">
        <v>0</v>
      </c>
      <c r="O4369">
        <f t="shared" si="68"/>
        <v>0</v>
      </c>
    </row>
    <row r="4370" spans="1:15" hidden="1">
      <c r="A4370" s="2669" t="s">
        <v>10788</v>
      </c>
      <c r="B4370" s="2669" t="s">
        <v>4415</v>
      </c>
      <c r="C4370" s="2669" t="s">
        <v>5059</v>
      </c>
      <c r="D4370" s="2669" t="s">
        <v>4415</v>
      </c>
      <c r="E4370" s="2669" t="s">
        <v>8663</v>
      </c>
      <c r="F4370" s="2669" t="s">
        <v>10797</v>
      </c>
      <c r="G4370" s="2669" t="s">
        <v>5303</v>
      </c>
      <c r="H4370" s="2669" t="s">
        <v>5063</v>
      </c>
      <c r="I4370" s="3025">
        <v>0</v>
      </c>
      <c r="J4370" s="3025">
        <v>0</v>
      </c>
      <c r="O4370">
        <f t="shared" si="68"/>
        <v>0</v>
      </c>
    </row>
    <row r="4371" spans="1:15" hidden="1">
      <c r="A4371" s="2669" t="s">
        <v>10788</v>
      </c>
      <c r="B4371" s="2669" t="s">
        <v>4415</v>
      </c>
      <c r="C4371" s="2669" t="s">
        <v>5059</v>
      </c>
      <c r="D4371" s="2669" t="s">
        <v>4415</v>
      </c>
      <c r="E4371" s="2669" t="s">
        <v>8663</v>
      </c>
      <c r="F4371" s="2669" t="s">
        <v>10797</v>
      </c>
      <c r="G4371" s="2669" t="s">
        <v>5311</v>
      </c>
      <c r="H4371" s="2669" t="s">
        <v>5064</v>
      </c>
      <c r="I4371" s="3025">
        <v>0</v>
      </c>
      <c r="J4371" s="3025">
        <v>622.72</v>
      </c>
      <c r="O4371">
        <f t="shared" si="68"/>
        <v>0</v>
      </c>
    </row>
    <row r="4372" spans="1:15" hidden="1">
      <c r="H4372" t="s">
        <v>8664</v>
      </c>
      <c r="O4372">
        <f t="shared" si="68"/>
        <v>0</v>
      </c>
    </row>
    <row r="4373" spans="1:15" hidden="1">
      <c r="O4373">
        <f t="shared" si="68"/>
        <v>0</v>
      </c>
    </row>
    <row r="4374" spans="1:15" hidden="1">
      <c r="H4374" s="2668" t="s">
        <v>10798</v>
      </c>
      <c r="O4374">
        <f t="shared" si="68"/>
        <v>0</v>
      </c>
    </row>
    <row r="4375" spans="1:15" hidden="1">
      <c r="A4375" s="2669" t="s">
        <v>10788</v>
      </c>
      <c r="B4375" s="2669" t="s">
        <v>9192</v>
      </c>
      <c r="C4375" s="2669" t="s">
        <v>9193</v>
      </c>
      <c r="D4375" s="2669" t="s">
        <v>9192</v>
      </c>
      <c r="E4375" s="2669" t="s">
        <v>10799</v>
      </c>
      <c r="F4375" s="2669" t="s">
        <v>10800</v>
      </c>
      <c r="G4375" s="2669" t="s">
        <v>5297</v>
      </c>
      <c r="H4375" s="2669" t="s">
        <v>4934</v>
      </c>
      <c r="I4375" s="3025">
        <v>343665</v>
      </c>
      <c r="J4375" s="3025">
        <v>0</v>
      </c>
      <c r="O4375">
        <f t="shared" si="68"/>
        <v>0</v>
      </c>
    </row>
    <row r="4376" spans="1:15" hidden="1">
      <c r="A4376" s="2669" t="s">
        <v>10788</v>
      </c>
      <c r="B4376" s="2669" t="s">
        <v>9192</v>
      </c>
      <c r="C4376" s="2669" t="s">
        <v>9193</v>
      </c>
      <c r="D4376" s="2669" t="s">
        <v>9192</v>
      </c>
      <c r="E4376" s="2669" t="s">
        <v>10799</v>
      </c>
      <c r="F4376" s="2669" t="s">
        <v>10800</v>
      </c>
      <c r="G4376" s="2669" t="s">
        <v>5541</v>
      </c>
      <c r="H4376" s="2669" t="s">
        <v>9196</v>
      </c>
      <c r="I4376" s="3025">
        <v>0</v>
      </c>
      <c r="J4376" s="3025">
        <v>343665</v>
      </c>
      <c r="O4376">
        <f t="shared" si="68"/>
        <v>0</v>
      </c>
    </row>
    <row r="4377" spans="1:15" hidden="1">
      <c r="H4377" t="s">
        <v>10801</v>
      </c>
      <c r="O4377">
        <f t="shared" si="68"/>
        <v>0</v>
      </c>
    </row>
    <row r="4378" spans="1:15" hidden="1">
      <c r="O4378">
        <f t="shared" si="68"/>
        <v>0</v>
      </c>
    </row>
    <row r="4379" spans="1:15" hidden="1">
      <c r="H4379" s="2668" t="s">
        <v>10802</v>
      </c>
      <c r="O4379">
        <f t="shared" si="68"/>
        <v>0</v>
      </c>
    </row>
    <row r="4380" spans="1:15" hidden="1">
      <c r="A4380" s="2669" t="s">
        <v>10788</v>
      </c>
      <c r="B4380" s="2669" t="s">
        <v>5071</v>
      </c>
      <c r="C4380" s="2669" t="s">
        <v>9011</v>
      </c>
      <c r="D4380" s="2669" t="s">
        <v>5071</v>
      </c>
      <c r="E4380" s="2669" t="s">
        <v>10803</v>
      </c>
      <c r="F4380" s="2669" t="s">
        <v>10804</v>
      </c>
      <c r="G4380" s="2669" t="s">
        <v>5311</v>
      </c>
      <c r="H4380" s="2669" t="s">
        <v>5015</v>
      </c>
      <c r="I4380" s="3025">
        <v>1778.56</v>
      </c>
      <c r="J4380" s="3025">
        <v>0</v>
      </c>
      <c r="O4380">
        <f t="shared" si="68"/>
        <v>0</v>
      </c>
    </row>
    <row r="4381" spans="1:15" hidden="1">
      <c r="A4381" s="2669" t="s">
        <v>10788</v>
      </c>
      <c r="B4381" s="2669" t="s">
        <v>5071</v>
      </c>
      <c r="C4381" s="2669" t="s">
        <v>9011</v>
      </c>
      <c r="D4381" s="2669" t="s">
        <v>5071</v>
      </c>
      <c r="E4381" s="2669" t="s">
        <v>10803</v>
      </c>
      <c r="F4381" s="2669" t="s">
        <v>10804</v>
      </c>
      <c r="G4381" s="2669" t="s">
        <v>5305</v>
      </c>
      <c r="H4381" s="2669" t="s">
        <v>9014</v>
      </c>
      <c r="I4381" s="3025">
        <v>0</v>
      </c>
      <c r="J4381" s="3025">
        <v>1778.56</v>
      </c>
      <c r="O4381">
        <f t="shared" si="68"/>
        <v>0</v>
      </c>
    </row>
    <row r="4382" spans="1:15" hidden="1">
      <c r="H4382" t="s">
        <v>9015</v>
      </c>
      <c r="O4382">
        <f t="shared" si="68"/>
        <v>0</v>
      </c>
    </row>
    <row r="4383" spans="1:15" hidden="1">
      <c r="O4383">
        <f t="shared" si="68"/>
        <v>0</v>
      </c>
    </row>
    <row r="4384" spans="1:15" hidden="1">
      <c r="H4384" s="2668" t="s">
        <v>10805</v>
      </c>
      <c r="O4384">
        <f t="shared" si="68"/>
        <v>0</v>
      </c>
    </row>
    <row r="4385" spans="1:15" hidden="1">
      <c r="A4385" s="2669" t="s">
        <v>10806</v>
      </c>
      <c r="B4385" s="2669" t="s">
        <v>5169</v>
      </c>
      <c r="C4385" s="2669" t="s">
        <v>5298</v>
      </c>
      <c r="D4385" s="2669" t="s">
        <v>5299</v>
      </c>
      <c r="E4385" s="2669" t="s">
        <v>7933</v>
      </c>
      <c r="F4385" s="2669" t="s">
        <v>10807</v>
      </c>
      <c r="G4385" s="2669" t="s">
        <v>5347</v>
      </c>
      <c r="H4385" s="2669" t="s">
        <v>4999</v>
      </c>
      <c r="I4385" s="3025">
        <v>297.5</v>
      </c>
      <c r="J4385" s="3025">
        <v>0</v>
      </c>
      <c r="O4385">
        <f t="shared" si="68"/>
        <v>1</v>
      </c>
    </row>
    <row r="4386" spans="1:15" hidden="1">
      <c r="A4386" s="2669" t="s">
        <v>10806</v>
      </c>
      <c r="B4386" s="2669" t="s">
        <v>5169</v>
      </c>
      <c r="C4386" s="2669" t="s">
        <v>5298</v>
      </c>
      <c r="D4386" s="2669" t="s">
        <v>5299</v>
      </c>
      <c r="E4386" s="2669" t="s">
        <v>7933</v>
      </c>
      <c r="F4386" s="2669" t="s">
        <v>10807</v>
      </c>
      <c r="G4386" s="2669" t="s">
        <v>8980</v>
      </c>
      <c r="H4386" s="2669" t="s">
        <v>9055</v>
      </c>
      <c r="I4386" s="3025">
        <v>0</v>
      </c>
      <c r="J4386" s="3025">
        <v>297.5</v>
      </c>
      <c r="N4386" s="1460">
        <v>1</v>
      </c>
      <c r="O4386">
        <f t="shared" si="68"/>
        <v>1</v>
      </c>
    </row>
    <row r="4387" spans="1:15" hidden="1">
      <c r="H4387" t="s">
        <v>7930</v>
      </c>
      <c r="O4387">
        <f t="shared" si="68"/>
        <v>0</v>
      </c>
    </row>
    <row r="4388" spans="1:15" hidden="1">
      <c r="O4388">
        <f t="shared" si="68"/>
        <v>0</v>
      </c>
    </row>
    <row r="4389" spans="1:15" hidden="1">
      <c r="H4389" s="2668" t="s">
        <v>10808</v>
      </c>
      <c r="O4389">
        <f t="shared" si="68"/>
        <v>0</v>
      </c>
    </row>
    <row r="4390" spans="1:15" hidden="1">
      <c r="A4390" s="2669" t="s">
        <v>10806</v>
      </c>
      <c r="B4390" s="2669" t="s">
        <v>5169</v>
      </c>
      <c r="C4390" s="2669" t="s">
        <v>5298</v>
      </c>
      <c r="D4390" s="2669" t="s">
        <v>5299</v>
      </c>
      <c r="E4390" s="2669" t="s">
        <v>7931</v>
      </c>
      <c r="F4390" s="2669" t="s">
        <v>10809</v>
      </c>
      <c r="G4390" s="2669" t="s">
        <v>5347</v>
      </c>
      <c r="H4390" s="2669" t="s">
        <v>4999</v>
      </c>
      <c r="I4390" s="3025">
        <v>165.15</v>
      </c>
      <c r="J4390" s="3025">
        <v>0</v>
      </c>
      <c r="O4390">
        <f t="shared" si="68"/>
        <v>1</v>
      </c>
    </row>
    <row r="4391" spans="1:15" hidden="1">
      <c r="A4391" s="2669" t="s">
        <v>10806</v>
      </c>
      <c r="B4391" s="2669" t="s">
        <v>5169</v>
      </c>
      <c r="C4391" s="2669" t="s">
        <v>5298</v>
      </c>
      <c r="D4391" s="2669" t="s">
        <v>5299</v>
      </c>
      <c r="E4391" s="2669" t="s">
        <v>7931</v>
      </c>
      <c r="F4391" s="2669" t="s">
        <v>10809</v>
      </c>
      <c r="G4391" s="2669" t="s">
        <v>8980</v>
      </c>
      <c r="H4391" s="2669" t="s">
        <v>9055</v>
      </c>
      <c r="I4391" s="3025">
        <v>0</v>
      </c>
      <c r="J4391" s="3025">
        <v>165.15</v>
      </c>
      <c r="N4391" s="1460">
        <v>1</v>
      </c>
      <c r="O4391">
        <f t="shared" si="68"/>
        <v>1</v>
      </c>
    </row>
    <row r="4392" spans="1:15" hidden="1">
      <c r="H4392" t="s">
        <v>7932</v>
      </c>
      <c r="O4392">
        <f t="shared" si="68"/>
        <v>0</v>
      </c>
    </row>
    <row r="4393" spans="1:15" hidden="1">
      <c r="O4393">
        <f t="shared" si="68"/>
        <v>0</v>
      </c>
    </row>
    <row r="4394" spans="1:15" hidden="1">
      <c r="H4394" s="2668" t="s">
        <v>10810</v>
      </c>
      <c r="O4394">
        <f t="shared" si="68"/>
        <v>0</v>
      </c>
    </row>
    <row r="4395" spans="1:15" hidden="1">
      <c r="A4395" s="2669" t="s">
        <v>10811</v>
      </c>
      <c r="B4395" s="2669" t="s">
        <v>5071</v>
      </c>
      <c r="C4395" s="2669" t="s">
        <v>9011</v>
      </c>
      <c r="D4395" s="2669" t="s">
        <v>5071</v>
      </c>
      <c r="E4395" s="2669" t="s">
        <v>7180</v>
      </c>
      <c r="F4395" s="2669" t="s">
        <v>10812</v>
      </c>
      <c r="G4395" s="2669" t="s">
        <v>5311</v>
      </c>
      <c r="H4395" s="2669" t="s">
        <v>5015</v>
      </c>
      <c r="I4395" s="3025">
        <v>103363.97</v>
      </c>
      <c r="J4395" s="3025">
        <v>0</v>
      </c>
      <c r="O4395">
        <f t="shared" si="68"/>
        <v>0</v>
      </c>
    </row>
    <row r="4396" spans="1:15" hidden="1">
      <c r="A4396" s="2669" t="s">
        <v>10811</v>
      </c>
      <c r="B4396" s="2669" t="s">
        <v>5071</v>
      </c>
      <c r="C4396" s="2669" t="s">
        <v>9011</v>
      </c>
      <c r="D4396" s="2669" t="s">
        <v>5071</v>
      </c>
      <c r="E4396" s="2669" t="s">
        <v>7180</v>
      </c>
      <c r="F4396" s="2669" t="s">
        <v>10812</v>
      </c>
      <c r="G4396" s="2669" t="s">
        <v>5297</v>
      </c>
      <c r="H4396" s="2669" t="s">
        <v>5075</v>
      </c>
      <c r="I4396" s="3025">
        <v>0</v>
      </c>
      <c r="J4396" s="3025">
        <v>103363.97</v>
      </c>
      <c r="O4396">
        <f t="shared" si="68"/>
        <v>0</v>
      </c>
    </row>
    <row r="4397" spans="1:15" hidden="1">
      <c r="H4397" t="s">
        <v>7181</v>
      </c>
      <c r="O4397">
        <f t="shared" si="68"/>
        <v>0</v>
      </c>
    </row>
    <row r="4398" spans="1:15" hidden="1">
      <c r="O4398">
        <f t="shared" si="68"/>
        <v>0</v>
      </c>
    </row>
    <row r="4399" spans="1:15" hidden="1">
      <c r="H4399" s="2668" t="s">
        <v>10813</v>
      </c>
      <c r="O4399">
        <f t="shared" si="68"/>
        <v>0</v>
      </c>
    </row>
    <row r="4400" spans="1:15" hidden="1">
      <c r="A4400" s="2669" t="s">
        <v>10811</v>
      </c>
      <c r="B4400" s="2669" t="s">
        <v>5169</v>
      </c>
      <c r="C4400" s="2669" t="s">
        <v>5298</v>
      </c>
      <c r="D4400" s="2669" t="s">
        <v>5299</v>
      </c>
      <c r="E4400" s="2669" t="s">
        <v>8428</v>
      </c>
      <c r="F4400" s="2669" t="s">
        <v>10814</v>
      </c>
      <c r="G4400" s="2669" t="s">
        <v>8404</v>
      </c>
      <c r="H4400" s="2669" t="s">
        <v>8405</v>
      </c>
      <c r="I4400" s="3025">
        <v>281.13</v>
      </c>
      <c r="J4400" s="3025">
        <v>0</v>
      </c>
      <c r="O4400">
        <f t="shared" si="68"/>
        <v>1</v>
      </c>
    </row>
    <row r="4401" spans="1:15" hidden="1">
      <c r="A4401" s="2669" t="s">
        <v>10811</v>
      </c>
      <c r="B4401" s="2669" t="s">
        <v>5169</v>
      </c>
      <c r="C4401" s="2669" t="s">
        <v>5298</v>
      </c>
      <c r="D4401" s="2669" t="s">
        <v>5299</v>
      </c>
      <c r="E4401" s="2669" t="s">
        <v>8428</v>
      </c>
      <c r="F4401" s="2669" t="s">
        <v>10814</v>
      </c>
      <c r="G4401" s="2669" t="s">
        <v>8980</v>
      </c>
      <c r="H4401" s="2669" t="s">
        <v>9055</v>
      </c>
      <c r="I4401" s="3025">
        <v>0</v>
      </c>
      <c r="J4401" s="3025">
        <v>281.13</v>
      </c>
      <c r="N4401" s="1460">
        <v>1</v>
      </c>
      <c r="O4401">
        <f t="shared" si="68"/>
        <v>1</v>
      </c>
    </row>
    <row r="4402" spans="1:15" hidden="1">
      <c r="H4402" t="s">
        <v>8427</v>
      </c>
      <c r="O4402">
        <f t="shared" si="68"/>
        <v>0</v>
      </c>
    </row>
    <row r="4403" spans="1:15" hidden="1">
      <c r="O4403">
        <f t="shared" si="68"/>
        <v>0</v>
      </c>
    </row>
    <row r="4404" spans="1:15" hidden="1">
      <c r="H4404" s="2668" t="s">
        <v>10815</v>
      </c>
      <c r="O4404">
        <f t="shared" si="68"/>
        <v>0</v>
      </c>
    </row>
    <row r="4405" spans="1:15" hidden="1">
      <c r="A4405" s="2669" t="s">
        <v>10811</v>
      </c>
      <c r="B4405" s="2669" t="s">
        <v>5169</v>
      </c>
      <c r="C4405" s="2669" t="s">
        <v>5298</v>
      </c>
      <c r="D4405" s="2669" t="s">
        <v>5299</v>
      </c>
      <c r="E4405" s="2669" t="s">
        <v>8429</v>
      </c>
      <c r="F4405" s="2669" t="s">
        <v>10816</v>
      </c>
      <c r="G4405" s="2669" t="s">
        <v>8404</v>
      </c>
      <c r="H4405" s="2669" t="s">
        <v>8405</v>
      </c>
      <c r="I4405" s="3025">
        <v>780.09</v>
      </c>
      <c r="J4405" s="3025">
        <v>0</v>
      </c>
      <c r="O4405">
        <f t="shared" si="68"/>
        <v>1</v>
      </c>
    </row>
    <row r="4406" spans="1:15" hidden="1">
      <c r="A4406" s="2669" t="s">
        <v>10811</v>
      </c>
      <c r="B4406" s="2669" t="s">
        <v>5169</v>
      </c>
      <c r="C4406" s="2669" t="s">
        <v>5298</v>
      </c>
      <c r="D4406" s="2669" t="s">
        <v>5299</v>
      </c>
      <c r="E4406" s="2669" t="s">
        <v>8429</v>
      </c>
      <c r="F4406" s="2669" t="s">
        <v>10816</v>
      </c>
      <c r="G4406" s="2669" t="s">
        <v>8980</v>
      </c>
      <c r="H4406" s="2669" t="s">
        <v>9055</v>
      </c>
      <c r="I4406" s="3025">
        <v>0</v>
      </c>
      <c r="J4406" s="3025">
        <v>780.09</v>
      </c>
      <c r="N4406" s="1460">
        <v>1</v>
      </c>
      <c r="O4406">
        <f t="shared" si="68"/>
        <v>1</v>
      </c>
    </row>
    <row r="4407" spans="1:15" hidden="1">
      <c r="H4407" t="s">
        <v>8430</v>
      </c>
      <c r="O4407">
        <f t="shared" si="68"/>
        <v>0</v>
      </c>
    </row>
    <row r="4408" spans="1:15" hidden="1">
      <c r="O4408">
        <f t="shared" si="68"/>
        <v>0</v>
      </c>
    </row>
    <row r="4409" spans="1:15" hidden="1">
      <c r="H4409" s="2668" t="s">
        <v>10817</v>
      </c>
      <c r="O4409">
        <f t="shared" si="68"/>
        <v>0</v>
      </c>
    </row>
    <row r="4410" spans="1:15" hidden="1">
      <c r="A4410" s="2669" t="s">
        <v>10811</v>
      </c>
      <c r="B4410" s="2669" t="s">
        <v>5169</v>
      </c>
      <c r="C4410" s="2669" t="s">
        <v>5298</v>
      </c>
      <c r="D4410" s="2669" t="s">
        <v>5299</v>
      </c>
      <c r="E4410" s="2669" t="s">
        <v>8431</v>
      </c>
      <c r="F4410" s="2669" t="s">
        <v>10818</v>
      </c>
      <c r="G4410" s="2669" t="s">
        <v>8404</v>
      </c>
      <c r="H4410" s="2669" t="s">
        <v>8405</v>
      </c>
      <c r="I4410" s="3025">
        <v>499.62</v>
      </c>
      <c r="J4410" s="3025">
        <v>0</v>
      </c>
      <c r="O4410">
        <f t="shared" si="68"/>
        <v>1</v>
      </c>
    </row>
    <row r="4411" spans="1:15" hidden="1">
      <c r="A4411" s="2669" t="s">
        <v>10811</v>
      </c>
      <c r="B4411" s="2669" t="s">
        <v>5169</v>
      </c>
      <c r="C4411" s="2669" t="s">
        <v>5298</v>
      </c>
      <c r="D4411" s="2669" t="s">
        <v>5299</v>
      </c>
      <c r="E4411" s="2669" t="s">
        <v>8431</v>
      </c>
      <c r="F4411" s="2669" t="s">
        <v>10818</v>
      </c>
      <c r="G4411" s="2669" t="s">
        <v>8980</v>
      </c>
      <c r="H4411" s="2669" t="s">
        <v>9055</v>
      </c>
      <c r="I4411" s="3025">
        <v>0</v>
      </c>
      <c r="J4411" s="3025">
        <v>499.62</v>
      </c>
      <c r="N4411" s="1460">
        <v>1</v>
      </c>
      <c r="O4411">
        <f t="shared" si="68"/>
        <v>1</v>
      </c>
    </row>
    <row r="4412" spans="1:15" hidden="1">
      <c r="H4412" t="s">
        <v>8432</v>
      </c>
      <c r="O4412">
        <f t="shared" si="68"/>
        <v>0</v>
      </c>
    </row>
    <row r="4413" spans="1:15" hidden="1">
      <c r="O4413">
        <f t="shared" si="68"/>
        <v>0</v>
      </c>
    </row>
    <row r="4414" spans="1:15" hidden="1">
      <c r="H4414" s="2668" t="s">
        <v>10819</v>
      </c>
      <c r="O4414">
        <f t="shared" si="68"/>
        <v>0</v>
      </c>
    </row>
    <row r="4415" spans="1:15" hidden="1">
      <c r="A4415" s="2669" t="s">
        <v>10811</v>
      </c>
      <c r="B4415" s="2669" t="s">
        <v>5169</v>
      </c>
      <c r="C4415" s="2669" t="s">
        <v>5298</v>
      </c>
      <c r="D4415" s="2669" t="s">
        <v>5299</v>
      </c>
      <c r="E4415" s="3020" t="s">
        <v>8816</v>
      </c>
      <c r="F4415" s="3020" t="s">
        <v>10820</v>
      </c>
      <c r="G4415" s="3020" t="s">
        <v>8992</v>
      </c>
      <c r="H4415" s="3020" t="s">
        <v>8993</v>
      </c>
      <c r="I4415" s="3025">
        <v>415.39</v>
      </c>
      <c r="J4415" s="3025">
        <v>0</v>
      </c>
      <c r="O4415">
        <f t="shared" si="68"/>
        <v>0</v>
      </c>
    </row>
    <row r="4416" spans="1:15" hidden="1">
      <c r="A4416" s="2669" t="s">
        <v>10811</v>
      </c>
      <c r="B4416" s="2669" t="s">
        <v>5169</v>
      </c>
      <c r="C4416" s="2669" t="s">
        <v>5298</v>
      </c>
      <c r="D4416" s="2669" t="s">
        <v>5299</v>
      </c>
      <c r="E4416" s="2669" t="s">
        <v>8816</v>
      </c>
      <c r="F4416" s="2669" t="s">
        <v>10820</v>
      </c>
      <c r="G4416" s="2669" t="s">
        <v>8784</v>
      </c>
      <c r="H4416" s="2669" t="s">
        <v>9036</v>
      </c>
      <c r="I4416" s="3025">
        <v>0</v>
      </c>
      <c r="J4416" s="3025">
        <v>415.39</v>
      </c>
      <c r="O4416">
        <f t="shared" si="68"/>
        <v>0</v>
      </c>
    </row>
    <row r="4417" spans="1:15" hidden="1">
      <c r="H4417" t="s">
        <v>8817</v>
      </c>
      <c r="O4417">
        <f t="shared" ref="O4417:O4480" si="69">SUMIF(E:E,E4417,N:N)</f>
        <v>0</v>
      </c>
    </row>
    <row r="4418" spans="1:15" hidden="1">
      <c r="O4418">
        <f t="shared" si="69"/>
        <v>0</v>
      </c>
    </row>
    <row r="4419" spans="1:15" hidden="1">
      <c r="H4419" s="2668" t="s">
        <v>10821</v>
      </c>
      <c r="O4419">
        <f t="shared" si="69"/>
        <v>0</v>
      </c>
    </row>
    <row r="4420" spans="1:15" hidden="1">
      <c r="A4420" s="2669" t="s">
        <v>10811</v>
      </c>
      <c r="B4420" s="2669" t="s">
        <v>5169</v>
      </c>
      <c r="C4420" s="2669" t="s">
        <v>5298</v>
      </c>
      <c r="D4420" s="2669" t="s">
        <v>5299</v>
      </c>
      <c r="E4420" s="3020" t="s">
        <v>8818</v>
      </c>
      <c r="F4420" s="3020" t="s">
        <v>10822</v>
      </c>
      <c r="G4420" s="3020" t="s">
        <v>8992</v>
      </c>
      <c r="H4420" s="3020" t="s">
        <v>8993</v>
      </c>
      <c r="I4420" s="3025">
        <v>415.39</v>
      </c>
      <c r="J4420" s="3025">
        <v>0</v>
      </c>
      <c r="O4420">
        <f t="shared" si="69"/>
        <v>0</v>
      </c>
    </row>
    <row r="4421" spans="1:15" hidden="1">
      <c r="A4421" s="2669" t="s">
        <v>10811</v>
      </c>
      <c r="B4421" s="2669" t="s">
        <v>5169</v>
      </c>
      <c r="C4421" s="2669" t="s">
        <v>5298</v>
      </c>
      <c r="D4421" s="2669" t="s">
        <v>5299</v>
      </c>
      <c r="E4421" s="2669" t="s">
        <v>8818</v>
      </c>
      <c r="F4421" s="2669" t="s">
        <v>10822</v>
      </c>
      <c r="G4421" s="2669" t="s">
        <v>8784</v>
      </c>
      <c r="H4421" s="2669" t="s">
        <v>9036</v>
      </c>
      <c r="I4421" s="3025">
        <v>0</v>
      </c>
      <c r="J4421" s="3025">
        <v>415.39</v>
      </c>
      <c r="O4421">
        <f t="shared" si="69"/>
        <v>0</v>
      </c>
    </row>
    <row r="4422" spans="1:15" hidden="1">
      <c r="H4422" t="s">
        <v>8819</v>
      </c>
      <c r="O4422">
        <f t="shared" si="69"/>
        <v>0</v>
      </c>
    </row>
    <row r="4423" spans="1:15" hidden="1">
      <c r="O4423">
        <f t="shared" si="69"/>
        <v>0</v>
      </c>
    </row>
    <row r="4424" spans="1:15" hidden="1">
      <c r="H4424" s="2668" t="s">
        <v>10823</v>
      </c>
      <c r="O4424">
        <f t="shared" si="69"/>
        <v>0</v>
      </c>
    </row>
    <row r="4425" spans="1:15" hidden="1">
      <c r="A4425" s="2669" t="s">
        <v>10811</v>
      </c>
      <c r="B4425" s="2669" t="s">
        <v>5169</v>
      </c>
      <c r="C4425" s="2669" t="s">
        <v>5298</v>
      </c>
      <c r="D4425" s="2669" t="s">
        <v>5299</v>
      </c>
      <c r="E4425" s="3020" t="s">
        <v>8984</v>
      </c>
      <c r="F4425" s="3020" t="s">
        <v>10824</v>
      </c>
      <c r="G4425" s="3020" t="s">
        <v>8994</v>
      </c>
      <c r="H4425" s="3020" t="s">
        <v>8995</v>
      </c>
      <c r="I4425" s="3025">
        <v>161.54</v>
      </c>
      <c r="J4425" s="3025">
        <v>0</v>
      </c>
      <c r="O4425">
        <f t="shared" si="69"/>
        <v>1</v>
      </c>
    </row>
    <row r="4426" spans="1:15" hidden="1">
      <c r="A4426" s="2669" t="s">
        <v>10811</v>
      </c>
      <c r="B4426" s="2669" t="s">
        <v>5169</v>
      </c>
      <c r="C4426" s="2669" t="s">
        <v>5298</v>
      </c>
      <c r="D4426" s="2669" t="s">
        <v>5299</v>
      </c>
      <c r="E4426" s="2669" t="s">
        <v>8984</v>
      </c>
      <c r="F4426" s="2669" t="s">
        <v>10824</v>
      </c>
      <c r="G4426" s="2669" t="s">
        <v>8980</v>
      </c>
      <c r="H4426" s="2669" t="s">
        <v>9055</v>
      </c>
      <c r="I4426" s="3025">
        <v>0</v>
      </c>
      <c r="J4426" s="3025">
        <v>161.54</v>
      </c>
      <c r="N4426" s="1460">
        <v>1</v>
      </c>
      <c r="O4426">
        <f t="shared" si="69"/>
        <v>1</v>
      </c>
    </row>
    <row r="4427" spans="1:15" hidden="1">
      <c r="H4427" t="s">
        <v>8985</v>
      </c>
      <c r="O4427">
        <f t="shared" si="69"/>
        <v>0</v>
      </c>
    </row>
    <row r="4428" spans="1:15" hidden="1">
      <c r="O4428">
        <f t="shared" si="69"/>
        <v>0</v>
      </c>
    </row>
    <row r="4429" spans="1:15" hidden="1">
      <c r="H4429" s="2668" t="s">
        <v>10825</v>
      </c>
      <c r="O4429">
        <f t="shared" si="69"/>
        <v>0</v>
      </c>
    </row>
    <row r="4430" spans="1:15" hidden="1">
      <c r="A4430" s="2669" t="s">
        <v>10811</v>
      </c>
      <c r="B4430" s="2669" t="s">
        <v>5169</v>
      </c>
      <c r="C4430" s="2669" t="s">
        <v>5298</v>
      </c>
      <c r="D4430" s="2669" t="s">
        <v>5299</v>
      </c>
      <c r="E4430" s="3020" t="s">
        <v>8820</v>
      </c>
      <c r="F4430" s="3020" t="s">
        <v>10826</v>
      </c>
      <c r="G4430" s="3020" t="s">
        <v>8994</v>
      </c>
      <c r="H4430" s="3020" t="s">
        <v>8995</v>
      </c>
      <c r="I4430" s="3025">
        <v>161.54</v>
      </c>
      <c r="J4430" s="3025">
        <v>0</v>
      </c>
      <c r="O4430">
        <f t="shared" si="69"/>
        <v>0</v>
      </c>
    </row>
    <row r="4431" spans="1:15" hidden="1">
      <c r="A4431" s="2669" t="s">
        <v>10811</v>
      </c>
      <c r="B4431" s="2669" t="s">
        <v>5169</v>
      </c>
      <c r="C4431" s="2669" t="s">
        <v>5298</v>
      </c>
      <c r="D4431" s="2669" t="s">
        <v>5299</v>
      </c>
      <c r="E4431" s="2669" t="s">
        <v>8820</v>
      </c>
      <c r="F4431" s="2669" t="s">
        <v>10826</v>
      </c>
      <c r="G4431" s="2669" t="s">
        <v>8784</v>
      </c>
      <c r="H4431" s="2669" t="s">
        <v>9036</v>
      </c>
      <c r="I4431" s="3025">
        <v>0</v>
      </c>
      <c r="J4431" s="3025">
        <v>161.54</v>
      </c>
      <c r="O4431">
        <f t="shared" si="69"/>
        <v>0</v>
      </c>
    </row>
    <row r="4432" spans="1:15" hidden="1">
      <c r="H4432" t="s">
        <v>8821</v>
      </c>
      <c r="O4432">
        <f t="shared" si="69"/>
        <v>0</v>
      </c>
    </row>
    <row r="4433" spans="1:15" hidden="1">
      <c r="O4433">
        <f t="shared" si="69"/>
        <v>0</v>
      </c>
    </row>
    <row r="4434" spans="1:15" hidden="1">
      <c r="H4434" s="2668" t="s">
        <v>10827</v>
      </c>
      <c r="O4434">
        <f t="shared" si="69"/>
        <v>0</v>
      </c>
    </row>
    <row r="4435" spans="1:15" hidden="1">
      <c r="A4435" s="2669" t="s">
        <v>10828</v>
      </c>
      <c r="B4435" s="2669" t="s">
        <v>4415</v>
      </c>
      <c r="C4435" s="2669" t="s">
        <v>5059</v>
      </c>
      <c r="D4435" s="2669" t="s">
        <v>4415</v>
      </c>
      <c r="E4435" s="2669" t="s">
        <v>8657</v>
      </c>
      <c r="F4435" s="2669" t="s">
        <v>10829</v>
      </c>
      <c r="G4435" s="2669" t="s">
        <v>5308</v>
      </c>
      <c r="H4435" s="2669" t="s">
        <v>5097</v>
      </c>
      <c r="I4435" s="3025">
        <v>0</v>
      </c>
      <c r="J4435" s="3025">
        <v>0</v>
      </c>
      <c r="O4435">
        <f t="shared" si="69"/>
        <v>0</v>
      </c>
    </row>
    <row r="4436" spans="1:15" hidden="1">
      <c r="A4436" s="2669" t="s">
        <v>10828</v>
      </c>
      <c r="B4436" s="2669" t="s">
        <v>4415</v>
      </c>
      <c r="C4436" s="2669" t="s">
        <v>5059</v>
      </c>
      <c r="D4436" s="2669" t="s">
        <v>4415</v>
      </c>
      <c r="E4436" s="2669" t="s">
        <v>8657</v>
      </c>
      <c r="F4436" s="2669" t="s">
        <v>10829</v>
      </c>
      <c r="G4436" s="2669" t="s">
        <v>5356</v>
      </c>
      <c r="H4436" s="2669" t="s">
        <v>5025</v>
      </c>
      <c r="I4436" s="3025">
        <v>22.67</v>
      </c>
      <c r="J4436" s="3025">
        <v>0</v>
      </c>
      <c r="O4436">
        <f t="shared" si="69"/>
        <v>0</v>
      </c>
    </row>
    <row r="4437" spans="1:15" hidden="1">
      <c r="A4437" s="2669" t="s">
        <v>10828</v>
      </c>
      <c r="B4437" s="2669" t="s">
        <v>4415</v>
      </c>
      <c r="C4437" s="2669" t="s">
        <v>5059</v>
      </c>
      <c r="D4437" s="2669" t="s">
        <v>4415</v>
      </c>
      <c r="E4437" s="2669" t="s">
        <v>8657</v>
      </c>
      <c r="F4437" s="2669" t="s">
        <v>10829</v>
      </c>
      <c r="G4437" s="2669" t="s">
        <v>5303</v>
      </c>
      <c r="H4437" s="2669" t="s">
        <v>5063</v>
      </c>
      <c r="I4437" s="3025">
        <v>0</v>
      </c>
      <c r="J4437" s="3025">
        <v>0</v>
      </c>
      <c r="O4437">
        <f t="shared" si="69"/>
        <v>0</v>
      </c>
    </row>
    <row r="4438" spans="1:15" hidden="1">
      <c r="A4438" s="2669" t="s">
        <v>10828</v>
      </c>
      <c r="B4438" s="2669" t="s">
        <v>4415</v>
      </c>
      <c r="C4438" s="2669" t="s">
        <v>5059</v>
      </c>
      <c r="D4438" s="2669" t="s">
        <v>4415</v>
      </c>
      <c r="E4438" s="2669" t="s">
        <v>8657</v>
      </c>
      <c r="F4438" s="2669" t="s">
        <v>10829</v>
      </c>
      <c r="G4438" s="2669" t="s">
        <v>5311</v>
      </c>
      <c r="H4438" s="2669" t="s">
        <v>5064</v>
      </c>
      <c r="I4438" s="3025">
        <v>0</v>
      </c>
      <c r="J4438" s="3025">
        <v>22.67</v>
      </c>
      <c r="O4438">
        <f t="shared" si="69"/>
        <v>0</v>
      </c>
    </row>
    <row r="4439" spans="1:15" hidden="1">
      <c r="H4439" t="s">
        <v>8658</v>
      </c>
      <c r="O4439">
        <f t="shared" si="69"/>
        <v>0</v>
      </c>
    </row>
    <row r="4440" spans="1:15" hidden="1">
      <c r="O4440">
        <f t="shared" si="69"/>
        <v>0</v>
      </c>
    </row>
    <row r="4441" spans="1:15" hidden="1">
      <c r="H4441" s="2668" t="s">
        <v>10830</v>
      </c>
      <c r="O4441">
        <f t="shared" si="69"/>
        <v>0</v>
      </c>
    </row>
    <row r="4442" spans="1:15" hidden="1">
      <c r="A4442" s="2669" t="s">
        <v>10828</v>
      </c>
      <c r="B4442" s="2669" t="s">
        <v>4415</v>
      </c>
      <c r="C4442" s="2669" t="s">
        <v>5059</v>
      </c>
      <c r="D4442" s="2669" t="s">
        <v>4415</v>
      </c>
      <c r="E4442" s="2669" t="s">
        <v>8659</v>
      </c>
      <c r="F4442" s="2669" t="s">
        <v>10831</v>
      </c>
      <c r="G4442" s="2669" t="s">
        <v>5308</v>
      </c>
      <c r="H4442" s="2669" t="s">
        <v>5097</v>
      </c>
      <c r="I4442" s="3025">
        <v>0</v>
      </c>
      <c r="J4442" s="3025">
        <v>0</v>
      </c>
      <c r="O4442">
        <f t="shared" si="69"/>
        <v>0</v>
      </c>
    </row>
    <row r="4443" spans="1:15" hidden="1">
      <c r="A4443" s="2669" t="s">
        <v>10828</v>
      </c>
      <c r="B4443" s="2669" t="s">
        <v>4415</v>
      </c>
      <c r="C4443" s="2669" t="s">
        <v>5059</v>
      </c>
      <c r="D4443" s="2669" t="s">
        <v>4415</v>
      </c>
      <c r="E4443" s="2669" t="s">
        <v>8659</v>
      </c>
      <c r="F4443" s="2669" t="s">
        <v>10831</v>
      </c>
      <c r="G4443" s="2669" t="s">
        <v>5356</v>
      </c>
      <c r="H4443" s="2669" t="s">
        <v>5025</v>
      </c>
      <c r="I4443" s="3025">
        <v>22.84</v>
      </c>
      <c r="J4443" s="3025">
        <v>0</v>
      </c>
      <c r="O4443">
        <f t="shared" si="69"/>
        <v>0</v>
      </c>
    </row>
    <row r="4444" spans="1:15" hidden="1">
      <c r="A4444" s="2669" t="s">
        <v>10828</v>
      </c>
      <c r="B4444" s="2669" t="s">
        <v>4415</v>
      </c>
      <c r="C4444" s="2669" t="s">
        <v>5059</v>
      </c>
      <c r="D4444" s="2669" t="s">
        <v>4415</v>
      </c>
      <c r="E4444" s="2669" t="s">
        <v>8659</v>
      </c>
      <c r="F4444" s="2669" t="s">
        <v>10831</v>
      </c>
      <c r="G4444" s="2669" t="s">
        <v>5303</v>
      </c>
      <c r="H4444" s="2669" t="s">
        <v>5063</v>
      </c>
      <c r="I4444" s="3025">
        <v>0</v>
      </c>
      <c r="J4444" s="3025">
        <v>0</v>
      </c>
      <c r="O4444">
        <f t="shared" si="69"/>
        <v>0</v>
      </c>
    </row>
    <row r="4445" spans="1:15" hidden="1">
      <c r="A4445" s="2669" t="s">
        <v>10828</v>
      </c>
      <c r="B4445" s="2669" t="s">
        <v>4415</v>
      </c>
      <c r="C4445" s="2669" t="s">
        <v>5059</v>
      </c>
      <c r="D4445" s="2669" t="s">
        <v>4415</v>
      </c>
      <c r="E4445" s="2669" t="s">
        <v>8659</v>
      </c>
      <c r="F4445" s="2669" t="s">
        <v>10831</v>
      </c>
      <c r="G4445" s="2669" t="s">
        <v>5311</v>
      </c>
      <c r="H4445" s="2669" t="s">
        <v>5064</v>
      </c>
      <c r="I4445" s="3025">
        <v>0</v>
      </c>
      <c r="J4445" s="3025">
        <v>22.84</v>
      </c>
      <c r="O4445">
        <f t="shared" si="69"/>
        <v>0</v>
      </c>
    </row>
    <row r="4446" spans="1:15" hidden="1">
      <c r="H4446" t="s">
        <v>8660</v>
      </c>
      <c r="O4446">
        <f t="shared" si="69"/>
        <v>0</v>
      </c>
    </row>
    <row r="4447" spans="1:15" hidden="1">
      <c r="O4447">
        <f t="shared" si="69"/>
        <v>0</v>
      </c>
    </row>
    <row r="4448" spans="1:15" hidden="1">
      <c r="H4448" s="2668" t="s">
        <v>10832</v>
      </c>
      <c r="O4448">
        <f t="shared" si="69"/>
        <v>0</v>
      </c>
    </row>
    <row r="4449" spans="1:15" hidden="1">
      <c r="A4449" s="2669" t="s">
        <v>10828</v>
      </c>
      <c r="B4449" s="2669" t="s">
        <v>5071</v>
      </c>
      <c r="C4449" s="2669" t="s">
        <v>9011</v>
      </c>
      <c r="D4449" s="2669" t="s">
        <v>5071</v>
      </c>
      <c r="E4449" s="2669" t="s">
        <v>10833</v>
      </c>
      <c r="F4449" s="2669" t="s">
        <v>10834</v>
      </c>
      <c r="G4449" s="2669" t="s">
        <v>5311</v>
      </c>
      <c r="H4449" s="2669" t="s">
        <v>5015</v>
      </c>
      <c r="I4449" s="3025">
        <v>170.21</v>
      </c>
      <c r="J4449" s="3025">
        <v>0</v>
      </c>
      <c r="O4449">
        <f t="shared" si="69"/>
        <v>0</v>
      </c>
    </row>
    <row r="4450" spans="1:15" hidden="1">
      <c r="A4450" s="2669" t="s">
        <v>10828</v>
      </c>
      <c r="B4450" s="2669" t="s">
        <v>5071</v>
      </c>
      <c r="C4450" s="2669" t="s">
        <v>9011</v>
      </c>
      <c r="D4450" s="2669" t="s">
        <v>5071</v>
      </c>
      <c r="E4450" s="2669" t="s">
        <v>10833</v>
      </c>
      <c r="F4450" s="2669" t="s">
        <v>10834</v>
      </c>
      <c r="G4450" s="2669" t="s">
        <v>5305</v>
      </c>
      <c r="H4450" s="2669" t="s">
        <v>9014</v>
      </c>
      <c r="I4450" s="3025">
        <v>0</v>
      </c>
      <c r="J4450" s="3025">
        <v>170.21</v>
      </c>
      <c r="O4450">
        <f t="shared" si="69"/>
        <v>0</v>
      </c>
    </row>
    <row r="4451" spans="1:15" hidden="1">
      <c r="H4451" t="s">
        <v>9015</v>
      </c>
      <c r="O4451">
        <f t="shared" si="69"/>
        <v>0</v>
      </c>
    </row>
    <row r="4452" spans="1:15" hidden="1">
      <c r="O4452">
        <f t="shared" si="69"/>
        <v>0</v>
      </c>
    </row>
    <row r="4453" spans="1:15" hidden="1">
      <c r="H4453" s="2668" t="s">
        <v>10835</v>
      </c>
      <c r="O4453">
        <f t="shared" si="69"/>
        <v>0</v>
      </c>
    </row>
    <row r="4454" spans="1:15" hidden="1">
      <c r="A4454" s="2669" t="s">
        <v>10836</v>
      </c>
      <c r="B4454" s="2669" t="s">
        <v>5071</v>
      </c>
      <c r="C4454" s="2669" t="s">
        <v>9011</v>
      </c>
      <c r="D4454" s="2669" t="s">
        <v>5071</v>
      </c>
      <c r="E4454" s="2669" t="s">
        <v>7168</v>
      </c>
      <c r="F4454" s="2669" t="s">
        <v>10837</v>
      </c>
      <c r="G4454" s="2669" t="s">
        <v>5311</v>
      </c>
      <c r="H4454" s="2669" t="s">
        <v>5015</v>
      </c>
      <c r="I4454" s="3025">
        <v>307</v>
      </c>
      <c r="J4454" s="3025">
        <v>0</v>
      </c>
      <c r="O4454">
        <f t="shared" si="69"/>
        <v>0</v>
      </c>
    </row>
    <row r="4455" spans="1:15" hidden="1">
      <c r="A4455" s="2669" t="s">
        <v>10836</v>
      </c>
      <c r="B4455" s="2669" t="s">
        <v>5071</v>
      </c>
      <c r="C4455" s="2669" t="s">
        <v>9011</v>
      </c>
      <c r="D4455" s="2669" t="s">
        <v>5071</v>
      </c>
      <c r="E4455" s="2669" t="s">
        <v>7168</v>
      </c>
      <c r="F4455" s="2669" t="s">
        <v>10837</v>
      </c>
      <c r="G4455" s="2669" t="s">
        <v>5297</v>
      </c>
      <c r="H4455" s="2669" t="s">
        <v>5075</v>
      </c>
      <c r="I4455" s="3025">
        <v>0</v>
      </c>
      <c r="J4455" s="3025">
        <v>307</v>
      </c>
      <c r="O4455">
        <f t="shared" si="69"/>
        <v>0</v>
      </c>
    </row>
    <row r="4456" spans="1:15" hidden="1">
      <c r="H4456" t="s">
        <v>7169</v>
      </c>
      <c r="O4456">
        <f t="shared" si="69"/>
        <v>0</v>
      </c>
    </row>
    <row r="4457" spans="1:15" hidden="1">
      <c r="O4457">
        <f t="shared" si="69"/>
        <v>0</v>
      </c>
    </row>
    <row r="4458" spans="1:15" hidden="1">
      <c r="H4458" s="2668" t="s">
        <v>10838</v>
      </c>
      <c r="O4458">
        <f t="shared" si="69"/>
        <v>0</v>
      </c>
    </row>
    <row r="4459" spans="1:15" hidden="1">
      <c r="A4459" s="2669" t="s">
        <v>10836</v>
      </c>
      <c r="B4459" s="2669" t="s">
        <v>5071</v>
      </c>
      <c r="C4459" s="2669" t="s">
        <v>9011</v>
      </c>
      <c r="D4459" s="2669" t="s">
        <v>5071</v>
      </c>
      <c r="E4459" s="2669" t="s">
        <v>7170</v>
      </c>
      <c r="F4459" s="2669" t="s">
        <v>10839</v>
      </c>
      <c r="G4459" s="2669" t="s">
        <v>5311</v>
      </c>
      <c r="H4459" s="2669" t="s">
        <v>5015</v>
      </c>
      <c r="I4459" s="3025">
        <v>168</v>
      </c>
      <c r="J4459" s="3025">
        <v>0</v>
      </c>
      <c r="O4459">
        <f t="shared" si="69"/>
        <v>0</v>
      </c>
    </row>
    <row r="4460" spans="1:15" hidden="1">
      <c r="A4460" s="2669" t="s">
        <v>10836</v>
      </c>
      <c r="B4460" s="2669" t="s">
        <v>5071</v>
      </c>
      <c r="C4460" s="2669" t="s">
        <v>9011</v>
      </c>
      <c r="D4460" s="2669" t="s">
        <v>5071</v>
      </c>
      <c r="E4460" s="2669" t="s">
        <v>7170</v>
      </c>
      <c r="F4460" s="2669" t="s">
        <v>10839</v>
      </c>
      <c r="G4460" s="2669" t="s">
        <v>5297</v>
      </c>
      <c r="H4460" s="2669" t="s">
        <v>5075</v>
      </c>
      <c r="I4460" s="3025">
        <v>0</v>
      </c>
      <c r="J4460" s="3025">
        <v>168</v>
      </c>
      <c r="O4460">
        <f t="shared" si="69"/>
        <v>0</v>
      </c>
    </row>
    <row r="4461" spans="1:15" hidden="1">
      <c r="H4461" t="s">
        <v>7171</v>
      </c>
      <c r="O4461">
        <f t="shared" si="69"/>
        <v>0</v>
      </c>
    </row>
    <row r="4462" spans="1:15" hidden="1">
      <c r="O4462">
        <f t="shared" si="69"/>
        <v>0</v>
      </c>
    </row>
    <row r="4463" spans="1:15" hidden="1">
      <c r="H4463" s="2668" t="s">
        <v>10840</v>
      </c>
      <c r="O4463">
        <f t="shared" si="69"/>
        <v>0</v>
      </c>
    </row>
    <row r="4464" spans="1:15" hidden="1">
      <c r="A4464" s="2669" t="s">
        <v>10836</v>
      </c>
      <c r="B4464" s="2669" t="s">
        <v>5071</v>
      </c>
      <c r="C4464" s="2669" t="s">
        <v>9011</v>
      </c>
      <c r="D4464" s="2669" t="s">
        <v>5071</v>
      </c>
      <c r="E4464" s="2669" t="s">
        <v>7172</v>
      </c>
      <c r="F4464" s="2669" t="s">
        <v>10841</v>
      </c>
      <c r="G4464" s="2669" t="s">
        <v>5311</v>
      </c>
      <c r="H4464" s="2669" t="s">
        <v>5015</v>
      </c>
      <c r="I4464" s="3025">
        <v>200</v>
      </c>
      <c r="J4464" s="3025">
        <v>0</v>
      </c>
      <c r="O4464">
        <f t="shared" si="69"/>
        <v>0</v>
      </c>
    </row>
    <row r="4465" spans="1:15" hidden="1">
      <c r="A4465" s="2669" t="s">
        <v>10836</v>
      </c>
      <c r="B4465" s="2669" t="s">
        <v>5071</v>
      </c>
      <c r="C4465" s="2669" t="s">
        <v>9011</v>
      </c>
      <c r="D4465" s="2669" t="s">
        <v>5071</v>
      </c>
      <c r="E4465" s="2669" t="s">
        <v>7172</v>
      </c>
      <c r="F4465" s="2669" t="s">
        <v>10841</v>
      </c>
      <c r="G4465" s="2669" t="s">
        <v>5297</v>
      </c>
      <c r="H4465" s="2669" t="s">
        <v>5075</v>
      </c>
      <c r="I4465" s="3025">
        <v>0</v>
      </c>
      <c r="J4465" s="3025">
        <v>200</v>
      </c>
      <c r="O4465">
        <f t="shared" si="69"/>
        <v>0</v>
      </c>
    </row>
    <row r="4466" spans="1:15" hidden="1">
      <c r="H4466" t="s">
        <v>7173</v>
      </c>
      <c r="O4466">
        <f t="shared" si="69"/>
        <v>0</v>
      </c>
    </row>
    <row r="4467" spans="1:15" hidden="1">
      <c r="O4467">
        <f t="shared" si="69"/>
        <v>0</v>
      </c>
    </row>
    <row r="4468" spans="1:15" hidden="1">
      <c r="H4468" s="2668" t="s">
        <v>10842</v>
      </c>
      <c r="O4468">
        <f t="shared" si="69"/>
        <v>0</v>
      </c>
    </row>
    <row r="4469" spans="1:15" hidden="1">
      <c r="A4469" s="2669" t="s">
        <v>10836</v>
      </c>
      <c r="B4469" s="2669"/>
      <c r="C4469" s="2669"/>
      <c r="D4469" s="2669" t="s">
        <v>5073</v>
      </c>
      <c r="E4469" s="2669" t="s">
        <v>7174</v>
      </c>
      <c r="F4469" s="2669" t="s">
        <v>10843</v>
      </c>
      <c r="G4469" s="2669" t="s">
        <v>5356</v>
      </c>
      <c r="H4469" s="2669" t="s">
        <v>5025</v>
      </c>
      <c r="I4469" s="3025">
        <v>7200</v>
      </c>
      <c r="J4469" s="3025">
        <v>0</v>
      </c>
      <c r="O4469">
        <f t="shared" si="69"/>
        <v>0</v>
      </c>
    </row>
    <row r="4470" spans="1:15" hidden="1">
      <c r="A4470" s="2669" t="s">
        <v>10836</v>
      </c>
      <c r="B4470" s="2669"/>
      <c r="C4470" s="2669"/>
      <c r="D4470" s="2669" t="s">
        <v>5073</v>
      </c>
      <c r="E4470" s="2669" t="s">
        <v>7174</v>
      </c>
      <c r="F4470" s="2669" t="s">
        <v>10843</v>
      </c>
      <c r="G4470" s="2669" t="s">
        <v>5297</v>
      </c>
      <c r="H4470" s="2669" t="s">
        <v>5075</v>
      </c>
      <c r="I4470" s="3025">
        <v>0</v>
      </c>
      <c r="J4470" s="3025">
        <v>7200</v>
      </c>
      <c r="O4470">
        <f t="shared" si="69"/>
        <v>0</v>
      </c>
    </row>
    <row r="4471" spans="1:15" hidden="1">
      <c r="H4471" t="s">
        <v>7175</v>
      </c>
      <c r="O4471">
        <f t="shared" si="69"/>
        <v>0</v>
      </c>
    </row>
    <row r="4472" spans="1:15" hidden="1">
      <c r="O4472">
        <f t="shared" si="69"/>
        <v>0</v>
      </c>
    </row>
    <row r="4473" spans="1:15" hidden="1">
      <c r="H4473" s="2668" t="s">
        <v>10844</v>
      </c>
      <c r="O4473">
        <f t="shared" si="69"/>
        <v>0</v>
      </c>
    </row>
    <row r="4474" spans="1:15" hidden="1">
      <c r="A4474" s="2669" t="s">
        <v>10836</v>
      </c>
      <c r="B4474" s="2669"/>
      <c r="C4474" s="2669"/>
      <c r="D4474" s="2669" t="s">
        <v>5073</v>
      </c>
      <c r="E4474" s="2669" t="s">
        <v>7176</v>
      </c>
      <c r="F4474" s="2669" t="s">
        <v>10845</v>
      </c>
      <c r="G4474" s="2669" t="s">
        <v>5356</v>
      </c>
      <c r="H4474" s="2669" t="s">
        <v>5025</v>
      </c>
      <c r="I4474" s="3025">
        <v>7253</v>
      </c>
      <c r="J4474" s="3025">
        <v>0</v>
      </c>
      <c r="O4474">
        <f t="shared" si="69"/>
        <v>0</v>
      </c>
    </row>
    <row r="4475" spans="1:15" hidden="1">
      <c r="A4475" s="2669" t="s">
        <v>10836</v>
      </c>
      <c r="B4475" s="2669"/>
      <c r="C4475" s="2669"/>
      <c r="D4475" s="2669" t="s">
        <v>5073</v>
      </c>
      <c r="E4475" s="2669" t="s">
        <v>7176</v>
      </c>
      <c r="F4475" s="2669" t="s">
        <v>10845</v>
      </c>
      <c r="G4475" s="2669" t="s">
        <v>5297</v>
      </c>
      <c r="H4475" s="2669" t="s">
        <v>5075</v>
      </c>
      <c r="I4475" s="3025">
        <v>0</v>
      </c>
      <c r="J4475" s="3025">
        <v>7253</v>
      </c>
      <c r="O4475">
        <f t="shared" si="69"/>
        <v>0</v>
      </c>
    </row>
    <row r="4476" spans="1:15" hidden="1">
      <c r="H4476" t="s">
        <v>7177</v>
      </c>
      <c r="O4476">
        <f t="shared" si="69"/>
        <v>0</v>
      </c>
    </row>
    <row r="4477" spans="1:15" hidden="1">
      <c r="O4477">
        <f t="shared" si="69"/>
        <v>0</v>
      </c>
    </row>
    <row r="4478" spans="1:15" hidden="1">
      <c r="H4478" s="2668" t="s">
        <v>10846</v>
      </c>
      <c r="O4478">
        <f t="shared" si="69"/>
        <v>0</v>
      </c>
    </row>
    <row r="4479" spans="1:15" hidden="1">
      <c r="A4479" s="2669" t="s">
        <v>10836</v>
      </c>
      <c r="B4479" s="2669"/>
      <c r="C4479" s="2669"/>
      <c r="D4479" s="2669" t="s">
        <v>5073</v>
      </c>
      <c r="E4479" s="2669" t="s">
        <v>7178</v>
      </c>
      <c r="F4479" s="2669" t="s">
        <v>10847</v>
      </c>
      <c r="G4479" s="2669" t="s">
        <v>5311</v>
      </c>
      <c r="H4479" s="2669" t="s">
        <v>5015</v>
      </c>
      <c r="I4479" s="3025">
        <v>1940</v>
      </c>
      <c r="J4479" s="3025">
        <v>0</v>
      </c>
      <c r="O4479">
        <f t="shared" si="69"/>
        <v>0</v>
      </c>
    </row>
    <row r="4480" spans="1:15" hidden="1">
      <c r="A4480" s="2669" t="s">
        <v>10836</v>
      </c>
      <c r="B4480" s="2669"/>
      <c r="C4480" s="2669"/>
      <c r="D4480" s="2669" t="s">
        <v>5073</v>
      </c>
      <c r="E4480" s="2669" t="s">
        <v>7178</v>
      </c>
      <c r="F4480" s="2669" t="s">
        <v>10847</v>
      </c>
      <c r="G4480" s="2669" t="s">
        <v>5297</v>
      </c>
      <c r="H4480" s="2669" t="s">
        <v>5075</v>
      </c>
      <c r="I4480" s="3025">
        <v>0</v>
      </c>
      <c r="J4480" s="3025">
        <v>1940</v>
      </c>
      <c r="O4480">
        <f t="shared" si="69"/>
        <v>0</v>
      </c>
    </row>
    <row r="4481" spans="1:15" hidden="1">
      <c r="H4481" t="s">
        <v>7179</v>
      </c>
      <c r="O4481">
        <f t="shared" ref="O4481:O4544" si="70">SUMIF(E:E,E4481,N:N)</f>
        <v>0</v>
      </c>
    </row>
    <row r="4482" spans="1:15" hidden="1">
      <c r="O4482">
        <f t="shared" si="70"/>
        <v>0</v>
      </c>
    </row>
    <row r="4483" spans="1:15" hidden="1">
      <c r="H4483" s="2668" t="s">
        <v>10848</v>
      </c>
      <c r="O4483">
        <f t="shared" si="70"/>
        <v>0</v>
      </c>
    </row>
    <row r="4484" spans="1:15" hidden="1">
      <c r="A4484" s="2669" t="s">
        <v>10836</v>
      </c>
      <c r="B4484" s="2669" t="s">
        <v>4415</v>
      </c>
      <c r="C4484" s="2669" t="s">
        <v>5059</v>
      </c>
      <c r="D4484" s="2669" t="s">
        <v>4415</v>
      </c>
      <c r="E4484" s="2669" t="s">
        <v>8655</v>
      </c>
      <c r="F4484" s="2669" t="s">
        <v>10849</v>
      </c>
      <c r="G4484" s="2669" t="s">
        <v>5308</v>
      </c>
      <c r="H4484" s="2669" t="s">
        <v>4921</v>
      </c>
      <c r="I4484" s="3025">
        <v>6</v>
      </c>
      <c r="J4484" s="3025">
        <v>0</v>
      </c>
      <c r="O4484">
        <f t="shared" si="70"/>
        <v>0</v>
      </c>
    </row>
    <row r="4485" spans="1:15" hidden="1">
      <c r="A4485" s="2669" t="s">
        <v>10836</v>
      </c>
      <c r="B4485" s="2669" t="s">
        <v>4415</v>
      </c>
      <c r="C4485" s="2669" t="s">
        <v>5059</v>
      </c>
      <c r="D4485" s="2669" t="s">
        <v>4415</v>
      </c>
      <c r="E4485" s="2669" t="s">
        <v>8655</v>
      </c>
      <c r="F4485" s="2669" t="s">
        <v>10849</v>
      </c>
      <c r="G4485" s="2669" t="s">
        <v>5356</v>
      </c>
      <c r="H4485" s="2669" t="s">
        <v>5025</v>
      </c>
      <c r="I4485" s="3025">
        <v>50</v>
      </c>
      <c r="J4485" s="3025">
        <v>0</v>
      </c>
      <c r="O4485">
        <f t="shared" si="70"/>
        <v>0</v>
      </c>
    </row>
    <row r="4486" spans="1:15" hidden="1">
      <c r="A4486" s="2669" t="s">
        <v>10836</v>
      </c>
      <c r="B4486" s="2669" t="s">
        <v>4415</v>
      </c>
      <c r="C4486" s="2669" t="s">
        <v>5059</v>
      </c>
      <c r="D4486" s="2669" t="s">
        <v>4415</v>
      </c>
      <c r="E4486" s="2669" t="s">
        <v>8655</v>
      </c>
      <c r="F4486" s="2669" t="s">
        <v>10849</v>
      </c>
      <c r="G4486" s="2669" t="s">
        <v>5303</v>
      </c>
      <c r="H4486" s="2669" t="s">
        <v>5063</v>
      </c>
      <c r="I4486" s="3025">
        <v>0</v>
      </c>
      <c r="J4486" s="3025">
        <v>0</v>
      </c>
      <c r="O4486">
        <f t="shared" si="70"/>
        <v>0</v>
      </c>
    </row>
    <row r="4487" spans="1:15" hidden="1">
      <c r="A4487" s="2669" t="s">
        <v>10836</v>
      </c>
      <c r="B4487" s="2669" t="s">
        <v>4415</v>
      </c>
      <c r="C4487" s="2669" t="s">
        <v>5059</v>
      </c>
      <c r="D4487" s="2669" t="s">
        <v>4415</v>
      </c>
      <c r="E4487" s="2669" t="s">
        <v>8655</v>
      </c>
      <c r="F4487" s="2669" t="s">
        <v>10849</v>
      </c>
      <c r="G4487" s="2669" t="s">
        <v>5311</v>
      </c>
      <c r="H4487" s="2669" t="s">
        <v>5064</v>
      </c>
      <c r="I4487" s="3025">
        <v>0</v>
      </c>
      <c r="J4487" s="3025">
        <v>56</v>
      </c>
      <c r="O4487">
        <f t="shared" si="70"/>
        <v>0</v>
      </c>
    </row>
    <row r="4488" spans="1:15" hidden="1">
      <c r="H4488" t="s">
        <v>8656</v>
      </c>
      <c r="O4488">
        <f t="shared" si="70"/>
        <v>0</v>
      </c>
    </row>
    <row r="4489" spans="1:15" hidden="1">
      <c r="O4489">
        <f t="shared" si="70"/>
        <v>0</v>
      </c>
    </row>
    <row r="4490" spans="1:15" hidden="1">
      <c r="H4490" s="2668" t="s">
        <v>10850</v>
      </c>
      <c r="O4490">
        <f t="shared" si="70"/>
        <v>0</v>
      </c>
    </row>
    <row r="4491" spans="1:15" hidden="1">
      <c r="A4491" s="2669" t="s">
        <v>10851</v>
      </c>
      <c r="B4491" s="2669" t="s">
        <v>4415</v>
      </c>
      <c r="C4491" s="2669" t="s">
        <v>5059</v>
      </c>
      <c r="D4491" s="2669" t="s">
        <v>4415</v>
      </c>
      <c r="E4491" s="2669" t="s">
        <v>7695</v>
      </c>
      <c r="F4491" s="2669" t="s">
        <v>10852</v>
      </c>
      <c r="G4491" s="2669" t="s">
        <v>5308</v>
      </c>
      <c r="H4491" s="2669" t="s">
        <v>5097</v>
      </c>
      <c r="I4491" s="3025">
        <v>0</v>
      </c>
      <c r="J4491" s="3025">
        <v>0</v>
      </c>
      <c r="O4491">
        <f t="shared" si="70"/>
        <v>0</v>
      </c>
    </row>
    <row r="4492" spans="1:15" hidden="1">
      <c r="A4492" s="2669" t="s">
        <v>10851</v>
      </c>
      <c r="B4492" s="2669" t="s">
        <v>4415</v>
      </c>
      <c r="C4492" s="2669" t="s">
        <v>5059</v>
      </c>
      <c r="D4492" s="2669" t="s">
        <v>4415</v>
      </c>
      <c r="E4492" s="2669" t="s">
        <v>7695</v>
      </c>
      <c r="F4492" s="2669" t="s">
        <v>10852</v>
      </c>
      <c r="G4492" s="2669" t="s">
        <v>5318</v>
      </c>
      <c r="H4492" s="2669" t="s">
        <v>4973</v>
      </c>
      <c r="I4492" s="3025">
        <v>1205</v>
      </c>
      <c r="J4492" s="3025">
        <v>0</v>
      </c>
      <c r="O4492">
        <f t="shared" si="70"/>
        <v>0</v>
      </c>
    </row>
    <row r="4493" spans="1:15" hidden="1">
      <c r="A4493" s="2669" t="s">
        <v>10851</v>
      </c>
      <c r="B4493" s="2669" t="s">
        <v>4415</v>
      </c>
      <c r="C4493" s="2669" t="s">
        <v>5059</v>
      </c>
      <c r="D4493" s="2669" t="s">
        <v>4415</v>
      </c>
      <c r="E4493" s="2669" t="s">
        <v>7695</v>
      </c>
      <c r="F4493" s="2669" t="s">
        <v>10852</v>
      </c>
      <c r="G4493" s="2669" t="s">
        <v>5303</v>
      </c>
      <c r="H4493" s="2669" t="s">
        <v>5063</v>
      </c>
      <c r="I4493" s="3025">
        <v>0</v>
      </c>
      <c r="J4493" s="3025">
        <v>0</v>
      </c>
      <c r="O4493">
        <f t="shared" si="70"/>
        <v>0</v>
      </c>
    </row>
    <row r="4494" spans="1:15" hidden="1">
      <c r="A4494" s="2669" t="s">
        <v>10851</v>
      </c>
      <c r="B4494" s="2669" t="s">
        <v>4415</v>
      </c>
      <c r="C4494" s="2669" t="s">
        <v>5059</v>
      </c>
      <c r="D4494" s="2669" t="s">
        <v>4415</v>
      </c>
      <c r="E4494" s="2669" t="s">
        <v>7695</v>
      </c>
      <c r="F4494" s="2669" t="s">
        <v>10852</v>
      </c>
      <c r="G4494" s="2669" t="s">
        <v>5311</v>
      </c>
      <c r="H4494" s="2669" t="s">
        <v>5064</v>
      </c>
      <c r="I4494" s="3025">
        <v>0</v>
      </c>
      <c r="J4494" s="3025">
        <v>1205</v>
      </c>
      <c r="O4494">
        <f t="shared" si="70"/>
        <v>0</v>
      </c>
    </row>
    <row r="4495" spans="1:15" hidden="1">
      <c r="H4495" t="s">
        <v>7696</v>
      </c>
      <c r="O4495">
        <f t="shared" si="70"/>
        <v>0</v>
      </c>
    </row>
    <row r="4496" spans="1:15" hidden="1">
      <c r="O4496">
        <f t="shared" si="70"/>
        <v>0</v>
      </c>
    </row>
    <row r="4497" spans="1:15" hidden="1">
      <c r="H4497" s="2668" t="s">
        <v>10853</v>
      </c>
      <c r="O4497">
        <f t="shared" si="70"/>
        <v>0</v>
      </c>
    </row>
    <row r="4498" spans="1:15" hidden="1">
      <c r="A4498" s="2669" t="s">
        <v>10854</v>
      </c>
      <c r="B4498" s="2669" t="s">
        <v>4415</v>
      </c>
      <c r="C4498" s="2669" t="s">
        <v>5059</v>
      </c>
      <c r="D4498" s="2669" t="s">
        <v>4415</v>
      </c>
      <c r="E4498" s="2669" t="s">
        <v>7881</v>
      </c>
      <c r="F4498" s="2669" t="s">
        <v>10855</v>
      </c>
      <c r="G4498" s="2669" t="s">
        <v>5308</v>
      </c>
      <c r="H4498" s="2669" t="s">
        <v>4921</v>
      </c>
      <c r="I4498" s="3025">
        <v>1.07</v>
      </c>
      <c r="J4498" s="3025">
        <v>0</v>
      </c>
      <c r="O4498">
        <f t="shared" si="70"/>
        <v>0</v>
      </c>
    </row>
    <row r="4499" spans="1:15" hidden="1">
      <c r="A4499" s="2669" t="s">
        <v>10854</v>
      </c>
      <c r="B4499" s="2669" t="s">
        <v>4415</v>
      </c>
      <c r="C4499" s="2669" t="s">
        <v>5059</v>
      </c>
      <c r="D4499" s="2669" t="s">
        <v>4415</v>
      </c>
      <c r="E4499" s="2669" t="s">
        <v>7881</v>
      </c>
      <c r="F4499" s="2669" t="s">
        <v>10855</v>
      </c>
      <c r="G4499" s="2669" t="s">
        <v>5328</v>
      </c>
      <c r="H4499" s="2669" t="s">
        <v>4994</v>
      </c>
      <c r="I4499" s="3025">
        <v>8.9499999999999993</v>
      </c>
      <c r="J4499" s="3025">
        <v>0</v>
      </c>
      <c r="O4499">
        <f t="shared" si="70"/>
        <v>0</v>
      </c>
    </row>
    <row r="4500" spans="1:15" hidden="1">
      <c r="A4500" s="2669" t="s">
        <v>10854</v>
      </c>
      <c r="B4500" s="2669" t="s">
        <v>4415</v>
      </c>
      <c r="C4500" s="2669" t="s">
        <v>5059</v>
      </c>
      <c r="D4500" s="2669" t="s">
        <v>4415</v>
      </c>
      <c r="E4500" s="2669" t="s">
        <v>7881</v>
      </c>
      <c r="F4500" s="2669" t="s">
        <v>10855</v>
      </c>
      <c r="G4500" s="2669" t="s">
        <v>5303</v>
      </c>
      <c r="H4500" s="2669" t="s">
        <v>5063</v>
      </c>
      <c r="I4500" s="3025">
        <v>0</v>
      </c>
      <c r="J4500" s="3025">
        <v>0</v>
      </c>
      <c r="O4500">
        <f t="shared" si="70"/>
        <v>0</v>
      </c>
    </row>
    <row r="4501" spans="1:15" hidden="1">
      <c r="A4501" s="2669" t="s">
        <v>10854</v>
      </c>
      <c r="B4501" s="2669" t="s">
        <v>4415</v>
      </c>
      <c r="C4501" s="2669" t="s">
        <v>5059</v>
      </c>
      <c r="D4501" s="2669" t="s">
        <v>4415</v>
      </c>
      <c r="E4501" s="2669" t="s">
        <v>7881</v>
      </c>
      <c r="F4501" s="2669" t="s">
        <v>10855</v>
      </c>
      <c r="G4501" s="2669" t="s">
        <v>5311</v>
      </c>
      <c r="H4501" s="2669" t="s">
        <v>5064</v>
      </c>
      <c r="I4501" s="3025">
        <v>0</v>
      </c>
      <c r="J4501" s="3025">
        <v>10.02</v>
      </c>
      <c r="O4501">
        <f t="shared" si="70"/>
        <v>0</v>
      </c>
    </row>
    <row r="4502" spans="1:15" hidden="1">
      <c r="H4502" t="s">
        <v>7882</v>
      </c>
      <c r="O4502">
        <f t="shared" si="70"/>
        <v>0</v>
      </c>
    </row>
    <row r="4503" spans="1:15" hidden="1">
      <c r="O4503">
        <f t="shared" si="70"/>
        <v>0</v>
      </c>
    </row>
    <row r="4504" spans="1:15" hidden="1">
      <c r="H4504" s="2668" t="s">
        <v>10856</v>
      </c>
      <c r="O4504">
        <f t="shared" si="70"/>
        <v>0</v>
      </c>
    </row>
    <row r="4505" spans="1:15" hidden="1">
      <c r="A4505" s="2669" t="s">
        <v>10854</v>
      </c>
      <c r="B4505" s="2669"/>
      <c r="C4505" s="2669"/>
      <c r="D4505" s="2669" t="s">
        <v>5073</v>
      </c>
      <c r="E4505" s="2669" t="s">
        <v>7166</v>
      </c>
      <c r="F4505" s="2669" t="s">
        <v>10857</v>
      </c>
      <c r="G4505" s="2669" t="s">
        <v>5354</v>
      </c>
      <c r="H4505" s="2669" t="s">
        <v>5033</v>
      </c>
      <c r="I4505" s="3025">
        <v>10</v>
      </c>
      <c r="J4505" s="3025">
        <v>0</v>
      </c>
      <c r="O4505">
        <f t="shared" si="70"/>
        <v>0</v>
      </c>
    </row>
    <row r="4506" spans="1:15" hidden="1">
      <c r="A4506" s="2669" t="s">
        <v>10854</v>
      </c>
      <c r="B4506" s="2669"/>
      <c r="C4506" s="2669"/>
      <c r="D4506" s="2669" t="s">
        <v>5073</v>
      </c>
      <c r="E4506" s="2669" t="s">
        <v>7166</v>
      </c>
      <c r="F4506" s="2669" t="s">
        <v>10857</v>
      </c>
      <c r="G4506" s="2669" t="s">
        <v>5297</v>
      </c>
      <c r="H4506" s="2669" t="s">
        <v>5075</v>
      </c>
      <c r="I4506" s="3025">
        <v>0</v>
      </c>
      <c r="J4506" s="3025">
        <v>10</v>
      </c>
      <c r="O4506">
        <f t="shared" si="70"/>
        <v>0</v>
      </c>
    </row>
    <row r="4507" spans="1:15" hidden="1">
      <c r="H4507" t="s">
        <v>7167</v>
      </c>
      <c r="O4507">
        <f t="shared" si="70"/>
        <v>0</v>
      </c>
    </row>
    <row r="4508" spans="1:15" hidden="1">
      <c r="O4508">
        <f t="shared" si="70"/>
        <v>0</v>
      </c>
    </row>
    <row r="4509" spans="1:15" hidden="1">
      <c r="H4509" s="2668" t="s">
        <v>10858</v>
      </c>
      <c r="O4509">
        <f t="shared" si="70"/>
        <v>0</v>
      </c>
    </row>
    <row r="4510" spans="1:15" hidden="1">
      <c r="A4510" s="2669" t="s">
        <v>10859</v>
      </c>
      <c r="B4510" s="2669"/>
      <c r="C4510" s="2669"/>
      <c r="D4510" s="2669" t="s">
        <v>5073</v>
      </c>
      <c r="E4510" s="2669" t="s">
        <v>7164</v>
      </c>
      <c r="F4510" s="2669" t="s">
        <v>10860</v>
      </c>
      <c r="G4510" s="2669" t="s">
        <v>5300</v>
      </c>
      <c r="H4510" s="2669" t="s">
        <v>264</v>
      </c>
      <c r="I4510" s="3025">
        <v>1000</v>
      </c>
      <c r="J4510" s="3025">
        <v>0</v>
      </c>
      <c r="O4510">
        <f t="shared" si="70"/>
        <v>0</v>
      </c>
    </row>
    <row r="4511" spans="1:15" hidden="1">
      <c r="A4511" s="2669" t="s">
        <v>10859</v>
      </c>
      <c r="B4511" s="2669"/>
      <c r="C4511" s="2669"/>
      <c r="D4511" s="2669" t="s">
        <v>5073</v>
      </c>
      <c r="E4511" s="2669" t="s">
        <v>7164</v>
      </c>
      <c r="F4511" s="2669" t="s">
        <v>10860</v>
      </c>
      <c r="G4511" s="2669" t="s">
        <v>5297</v>
      </c>
      <c r="H4511" s="2669" t="s">
        <v>5075</v>
      </c>
      <c r="I4511" s="3025">
        <v>0</v>
      </c>
      <c r="J4511" s="3025">
        <v>1000</v>
      </c>
      <c r="O4511">
        <f t="shared" si="70"/>
        <v>0</v>
      </c>
    </row>
    <row r="4512" spans="1:15" hidden="1">
      <c r="H4512" t="s">
        <v>7165</v>
      </c>
      <c r="O4512">
        <f t="shared" si="70"/>
        <v>0</v>
      </c>
    </row>
    <row r="4513" spans="1:15" hidden="1">
      <c r="O4513">
        <f t="shared" si="70"/>
        <v>0</v>
      </c>
    </row>
    <row r="4514" spans="1:15" hidden="1">
      <c r="H4514" s="2668" t="s">
        <v>10861</v>
      </c>
      <c r="O4514">
        <f t="shared" si="70"/>
        <v>0</v>
      </c>
    </row>
    <row r="4515" spans="1:15" hidden="1">
      <c r="A4515" s="2669" t="s">
        <v>10862</v>
      </c>
      <c r="B4515" s="2669" t="s">
        <v>5169</v>
      </c>
      <c r="C4515" s="2669" t="s">
        <v>5298</v>
      </c>
      <c r="D4515" s="2669" t="s">
        <v>5299</v>
      </c>
      <c r="E4515" s="3020" t="s">
        <v>8727</v>
      </c>
      <c r="F4515" s="3020" t="s">
        <v>10863</v>
      </c>
      <c r="G4515" s="3020" t="s">
        <v>8996</v>
      </c>
      <c r="H4515" s="3020" t="s">
        <v>8997</v>
      </c>
      <c r="I4515" s="3025">
        <v>140.55000000000001</v>
      </c>
      <c r="J4515" s="3025">
        <v>0</v>
      </c>
      <c r="O4515">
        <f t="shared" si="70"/>
        <v>0</v>
      </c>
    </row>
    <row r="4516" spans="1:15" hidden="1">
      <c r="A4516" s="2669" t="s">
        <v>10862</v>
      </c>
      <c r="B4516" s="2669" t="s">
        <v>5169</v>
      </c>
      <c r="C4516" s="2669" t="s">
        <v>5298</v>
      </c>
      <c r="D4516" s="2669" t="s">
        <v>5299</v>
      </c>
      <c r="E4516" s="2669" t="s">
        <v>8727</v>
      </c>
      <c r="F4516" s="2669" t="s">
        <v>10863</v>
      </c>
      <c r="G4516" s="2669" t="s">
        <v>6121</v>
      </c>
      <c r="H4516" s="2669" t="s">
        <v>6122</v>
      </c>
      <c r="I4516" s="3025">
        <v>18.899999999999999</v>
      </c>
      <c r="J4516" s="3025">
        <v>0</v>
      </c>
      <c r="O4516">
        <f t="shared" si="70"/>
        <v>0</v>
      </c>
    </row>
    <row r="4517" spans="1:15" hidden="1">
      <c r="A4517" s="2669" t="s">
        <v>10862</v>
      </c>
      <c r="B4517" s="2669" t="s">
        <v>5169</v>
      </c>
      <c r="C4517" s="2669" t="s">
        <v>5298</v>
      </c>
      <c r="D4517" s="2669" t="s">
        <v>5299</v>
      </c>
      <c r="E4517" s="2669" t="s">
        <v>8727</v>
      </c>
      <c r="F4517" s="2669" t="s">
        <v>10863</v>
      </c>
      <c r="G4517" s="2669" t="s">
        <v>6115</v>
      </c>
      <c r="H4517" s="2669" t="s">
        <v>6116</v>
      </c>
      <c r="I4517" s="3025">
        <v>41.67</v>
      </c>
      <c r="J4517" s="3025">
        <v>0</v>
      </c>
      <c r="O4517">
        <f t="shared" si="70"/>
        <v>0</v>
      </c>
    </row>
    <row r="4518" spans="1:15" hidden="1">
      <c r="A4518" s="2669" t="s">
        <v>10862</v>
      </c>
      <c r="B4518" s="2669" t="s">
        <v>5169</v>
      </c>
      <c r="C4518" s="2669" t="s">
        <v>5298</v>
      </c>
      <c r="D4518" s="2669" t="s">
        <v>5299</v>
      </c>
      <c r="E4518" s="2669" t="s">
        <v>8727</v>
      </c>
      <c r="F4518" s="2669" t="s">
        <v>10863</v>
      </c>
      <c r="G4518" s="2669" t="s">
        <v>6117</v>
      </c>
      <c r="H4518" s="2669" t="s">
        <v>6118</v>
      </c>
      <c r="I4518" s="3025">
        <v>35.42</v>
      </c>
      <c r="J4518" s="3025">
        <v>0</v>
      </c>
      <c r="O4518">
        <f t="shared" si="70"/>
        <v>0</v>
      </c>
    </row>
    <row r="4519" spans="1:15" hidden="1">
      <c r="A4519" s="2669" t="s">
        <v>10862</v>
      </c>
      <c r="B4519" s="2669" t="s">
        <v>5169</v>
      </c>
      <c r="C4519" s="2669" t="s">
        <v>5298</v>
      </c>
      <c r="D4519" s="2669" t="s">
        <v>5299</v>
      </c>
      <c r="E4519" s="2669" t="s">
        <v>8727</v>
      </c>
      <c r="F4519" s="2669" t="s">
        <v>10863</v>
      </c>
      <c r="G4519" s="2669" t="s">
        <v>6121</v>
      </c>
      <c r="H4519" s="2669" t="s">
        <v>6122</v>
      </c>
      <c r="I4519" s="3025">
        <v>36.1</v>
      </c>
      <c r="J4519" s="3025">
        <v>0</v>
      </c>
      <c r="O4519">
        <f t="shared" si="70"/>
        <v>0</v>
      </c>
    </row>
    <row r="4520" spans="1:15" hidden="1">
      <c r="A4520" s="2669" t="s">
        <v>10862</v>
      </c>
      <c r="B4520" s="2669" t="s">
        <v>5169</v>
      </c>
      <c r="C4520" s="2669" t="s">
        <v>5298</v>
      </c>
      <c r="D4520" s="2669" t="s">
        <v>5299</v>
      </c>
      <c r="E4520" s="2669" t="s">
        <v>8727</v>
      </c>
      <c r="F4520" s="2669" t="s">
        <v>10863</v>
      </c>
      <c r="G4520" s="2669" t="s">
        <v>8784</v>
      </c>
      <c r="H4520" s="2669" t="s">
        <v>9036</v>
      </c>
      <c r="I4520" s="3025">
        <v>0</v>
      </c>
      <c r="J4520" s="3025">
        <v>272.64</v>
      </c>
      <c r="O4520">
        <f t="shared" si="70"/>
        <v>0</v>
      </c>
    </row>
    <row r="4521" spans="1:15" hidden="1">
      <c r="H4521" t="s">
        <v>8728</v>
      </c>
      <c r="O4521">
        <f t="shared" si="70"/>
        <v>0</v>
      </c>
    </row>
    <row r="4522" spans="1:15" hidden="1">
      <c r="O4522">
        <f t="shared" si="70"/>
        <v>0</v>
      </c>
    </row>
    <row r="4523" spans="1:15" hidden="1">
      <c r="H4523" s="2668" t="s">
        <v>10864</v>
      </c>
      <c r="O4523">
        <f t="shared" si="70"/>
        <v>0</v>
      </c>
    </row>
    <row r="4524" spans="1:15" hidden="1">
      <c r="A4524" s="2669" t="s">
        <v>10865</v>
      </c>
      <c r="B4524" s="2669" t="s">
        <v>4415</v>
      </c>
      <c r="C4524" s="2669" t="s">
        <v>5059</v>
      </c>
      <c r="D4524" s="2669" t="s">
        <v>4415</v>
      </c>
      <c r="E4524" s="2669" t="s">
        <v>8651</v>
      </c>
      <c r="F4524" s="2669" t="s">
        <v>10866</v>
      </c>
      <c r="G4524" s="2669" t="s">
        <v>5308</v>
      </c>
      <c r="H4524" s="2669" t="s">
        <v>4921</v>
      </c>
      <c r="I4524" s="3025">
        <v>52.8</v>
      </c>
      <c r="J4524" s="3025">
        <v>0</v>
      </c>
      <c r="O4524">
        <f t="shared" si="70"/>
        <v>0</v>
      </c>
    </row>
    <row r="4525" spans="1:15" hidden="1">
      <c r="A4525" s="2669" t="s">
        <v>10865</v>
      </c>
      <c r="B4525" s="2669" t="s">
        <v>4415</v>
      </c>
      <c r="C4525" s="2669" t="s">
        <v>5059</v>
      </c>
      <c r="D4525" s="2669" t="s">
        <v>4415</v>
      </c>
      <c r="E4525" s="2669" t="s">
        <v>8651</v>
      </c>
      <c r="F4525" s="2669" t="s">
        <v>10866</v>
      </c>
      <c r="G4525" s="2669" t="s">
        <v>5356</v>
      </c>
      <c r="H4525" s="2669" t="s">
        <v>5025</v>
      </c>
      <c r="I4525" s="3025">
        <v>440</v>
      </c>
      <c r="J4525" s="3025">
        <v>0</v>
      </c>
      <c r="O4525">
        <f t="shared" si="70"/>
        <v>0</v>
      </c>
    </row>
    <row r="4526" spans="1:15" hidden="1">
      <c r="A4526" s="2669" t="s">
        <v>10865</v>
      </c>
      <c r="B4526" s="2669" t="s">
        <v>4415</v>
      </c>
      <c r="C4526" s="2669" t="s">
        <v>5059</v>
      </c>
      <c r="D4526" s="2669" t="s">
        <v>4415</v>
      </c>
      <c r="E4526" s="2669" t="s">
        <v>8651</v>
      </c>
      <c r="F4526" s="2669" t="s">
        <v>10866</v>
      </c>
      <c r="G4526" s="2669" t="s">
        <v>5303</v>
      </c>
      <c r="H4526" s="2669" t="s">
        <v>5063</v>
      </c>
      <c r="I4526" s="3025">
        <v>0</v>
      </c>
      <c r="J4526" s="3025">
        <v>0</v>
      </c>
      <c r="O4526">
        <f t="shared" si="70"/>
        <v>0</v>
      </c>
    </row>
    <row r="4527" spans="1:15" hidden="1">
      <c r="A4527" s="2669" t="s">
        <v>10865</v>
      </c>
      <c r="B4527" s="2669" t="s">
        <v>4415</v>
      </c>
      <c r="C4527" s="2669" t="s">
        <v>5059</v>
      </c>
      <c r="D4527" s="2669" t="s">
        <v>4415</v>
      </c>
      <c r="E4527" s="2669" t="s">
        <v>8651</v>
      </c>
      <c r="F4527" s="2669" t="s">
        <v>10866</v>
      </c>
      <c r="G4527" s="2669" t="s">
        <v>5311</v>
      </c>
      <c r="H4527" s="2669" t="s">
        <v>5064</v>
      </c>
      <c r="I4527" s="3025">
        <v>0</v>
      </c>
      <c r="J4527" s="3025">
        <v>492.8</v>
      </c>
      <c r="O4527">
        <f t="shared" si="70"/>
        <v>0</v>
      </c>
    </row>
    <row r="4528" spans="1:15" hidden="1">
      <c r="H4528" t="s">
        <v>8652</v>
      </c>
      <c r="O4528">
        <f t="shared" si="70"/>
        <v>0</v>
      </c>
    </row>
    <row r="4529" spans="1:15" hidden="1">
      <c r="O4529">
        <f t="shared" si="70"/>
        <v>0</v>
      </c>
    </row>
    <row r="4530" spans="1:15" hidden="1">
      <c r="H4530" s="2668" t="s">
        <v>10867</v>
      </c>
      <c r="O4530">
        <f t="shared" si="70"/>
        <v>0</v>
      </c>
    </row>
    <row r="4531" spans="1:15" hidden="1">
      <c r="A4531" s="2669" t="s">
        <v>10865</v>
      </c>
      <c r="B4531" s="2669" t="s">
        <v>4415</v>
      </c>
      <c r="C4531" s="2669" t="s">
        <v>5059</v>
      </c>
      <c r="D4531" s="2669" t="s">
        <v>4415</v>
      </c>
      <c r="E4531" s="2669" t="s">
        <v>8653</v>
      </c>
      <c r="F4531" s="2669" t="s">
        <v>10868</v>
      </c>
      <c r="G4531" s="2669" t="s">
        <v>5308</v>
      </c>
      <c r="H4531" s="2669" t="s">
        <v>4921</v>
      </c>
      <c r="I4531" s="3025">
        <v>6</v>
      </c>
      <c r="J4531" s="3025">
        <v>0</v>
      </c>
      <c r="O4531">
        <f t="shared" si="70"/>
        <v>0</v>
      </c>
    </row>
    <row r="4532" spans="1:15" hidden="1">
      <c r="A4532" s="2669" t="s">
        <v>10865</v>
      </c>
      <c r="B4532" s="2669" t="s">
        <v>4415</v>
      </c>
      <c r="C4532" s="2669" t="s">
        <v>5059</v>
      </c>
      <c r="D4532" s="2669" t="s">
        <v>4415</v>
      </c>
      <c r="E4532" s="2669" t="s">
        <v>8653</v>
      </c>
      <c r="F4532" s="2669" t="s">
        <v>10868</v>
      </c>
      <c r="G4532" s="2669" t="s">
        <v>5356</v>
      </c>
      <c r="H4532" s="2669" t="s">
        <v>5025</v>
      </c>
      <c r="I4532" s="3025">
        <v>50</v>
      </c>
      <c r="J4532" s="3025">
        <v>0</v>
      </c>
      <c r="O4532">
        <f t="shared" si="70"/>
        <v>0</v>
      </c>
    </row>
    <row r="4533" spans="1:15" hidden="1">
      <c r="A4533" s="2669" t="s">
        <v>10865</v>
      </c>
      <c r="B4533" s="2669" t="s">
        <v>4415</v>
      </c>
      <c r="C4533" s="2669" t="s">
        <v>5059</v>
      </c>
      <c r="D4533" s="2669" t="s">
        <v>4415</v>
      </c>
      <c r="E4533" s="2669" t="s">
        <v>8653</v>
      </c>
      <c r="F4533" s="2669" t="s">
        <v>10868</v>
      </c>
      <c r="G4533" s="2669" t="s">
        <v>5303</v>
      </c>
      <c r="H4533" s="2669" t="s">
        <v>5063</v>
      </c>
      <c r="I4533" s="3025">
        <v>0</v>
      </c>
      <c r="J4533" s="3025">
        <v>0</v>
      </c>
      <c r="O4533">
        <f t="shared" si="70"/>
        <v>0</v>
      </c>
    </row>
    <row r="4534" spans="1:15" hidden="1">
      <c r="A4534" s="2669" t="s">
        <v>10865</v>
      </c>
      <c r="B4534" s="2669" t="s">
        <v>4415</v>
      </c>
      <c r="C4534" s="2669" t="s">
        <v>5059</v>
      </c>
      <c r="D4534" s="2669" t="s">
        <v>4415</v>
      </c>
      <c r="E4534" s="2669" t="s">
        <v>8653</v>
      </c>
      <c r="F4534" s="2669" t="s">
        <v>10868</v>
      </c>
      <c r="G4534" s="2669" t="s">
        <v>5311</v>
      </c>
      <c r="H4534" s="2669" t="s">
        <v>5064</v>
      </c>
      <c r="I4534" s="3025">
        <v>0</v>
      </c>
      <c r="J4534" s="3025">
        <v>56</v>
      </c>
      <c r="O4534">
        <f t="shared" si="70"/>
        <v>0</v>
      </c>
    </row>
    <row r="4535" spans="1:15" hidden="1">
      <c r="H4535" t="s">
        <v>8654</v>
      </c>
      <c r="O4535">
        <f t="shared" si="70"/>
        <v>0</v>
      </c>
    </row>
    <row r="4536" spans="1:15" hidden="1">
      <c r="O4536">
        <f t="shared" si="70"/>
        <v>0</v>
      </c>
    </row>
    <row r="4537" spans="1:15" hidden="1">
      <c r="H4537" s="2668" t="s">
        <v>10869</v>
      </c>
      <c r="O4537">
        <f t="shared" si="70"/>
        <v>0</v>
      </c>
    </row>
    <row r="4538" spans="1:15" hidden="1">
      <c r="A4538" s="2669" t="s">
        <v>10870</v>
      </c>
      <c r="B4538" s="2669" t="s">
        <v>5071</v>
      </c>
      <c r="C4538" s="2669" t="s">
        <v>9011</v>
      </c>
      <c r="D4538" s="2669" t="s">
        <v>5071</v>
      </c>
      <c r="E4538" s="2669" t="s">
        <v>10871</v>
      </c>
      <c r="F4538" s="2669" t="s">
        <v>10872</v>
      </c>
      <c r="G4538" s="2669" t="s">
        <v>5311</v>
      </c>
      <c r="H4538" s="2669" t="s">
        <v>5015</v>
      </c>
      <c r="I4538" s="3025">
        <v>12070.59</v>
      </c>
      <c r="J4538" s="3025">
        <v>0</v>
      </c>
      <c r="O4538">
        <f t="shared" si="70"/>
        <v>0</v>
      </c>
    </row>
    <row r="4539" spans="1:15" hidden="1">
      <c r="A4539" s="2669" t="s">
        <v>10870</v>
      </c>
      <c r="B4539" s="2669" t="s">
        <v>5071</v>
      </c>
      <c r="C4539" s="2669" t="s">
        <v>9011</v>
      </c>
      <c r="D4539" s="2669" t="s">
        <v>5071</v>
      </c>
      <c r="E4539" s="2669" t="s">
        <v>10871</v>
      </c>
      <c r="F4539" s="2669" t="s">
        <v>10872</v>
      </c>
      <c r="G4539" s="2669" t="s">
        <v>5305</v>
      </c>
      <c r="H4539" s="2669" t="s">
        <v>9014</v>
      </c>
      <c r="I4539" s="3025">
        <v>0</v>
      </c>
      <c r="J4539" s="3025">
        <v>12070.59</v>
      </c>
      <c r="O4539">
        <f t="shared" si="70"/>
        <v>0</v>
      </c>
    </row>
    <row r="4540" spans="1:15" hidden="1">
      <c r="H4540" t="s">
        <v>9015</v>
      </c>
      <c r="O4540">
        <f t="shared" si="70"/>
        <v>0</v>
      </c>
    </row>
    <row r="4541" spans="1:15" hidden="1">
      <c r="O4541">
        <f t="shared" si="70"/>
        <v>0</v>
      </c>
    </row>
    <row r="4542" spans="1:15" hidden="1">
      <c r="H4542" s="2668" t="s">
        <v>10873</v>
      </c>
      <c r="O4542">
        <f t="shared" si="70"/>
        <v>0</v>
      </c>
    </row>
    <row r="4543" spans="1:15" hidden="1">
      <c r="A4543" s="2669" t="s">
        <v>10874</v>
      </c>
      <c r="B4543" s="2669" t="s">
        <v>5169</v>
      </c>
      <c r="C4543" s="2669" t="s">
        <v>5298</v>
      </c>
      <c r="D4543" s="2669" t="s">
        <v>5299</v>
      </c>
      <c r="E4543" s="2669" t="s">
        <v>7651</v>
      </c>
      <c r="F4543" s="2669" t="s">
        <v>10875</v>
      </c>
      <c r="G4543" s="2669" t="s">
        <v>5317</v>
      </c>
      <c r="H4543" s="2669" t="s">
        <v>4954</v>
      </c>
      <c r="I4543" s="3025">
        <v>100</v>
      </c>
      <c r="J4543" s="3025">
        <v>0</v>
      </c>
      <c r="O4543">
        <f t="shared" si="70"/>
        <v>1</v>
      </c>
    </row>
    <row r="4544" spans="1:15" hidden="1">
      <c r="A4544" s="2669" t="s">
        <v>10874</v>
      </c>
      <c r="B4544" s="2669" t="s">
        <v>5169</v>
      </c>
      <c r="C4544" s="2669" t="s">
        <v>5298</v>
      </c>
      <c r="D4544" s="2669" t="s">
        <v>5299</v>
      </c>
      <c r="E4544" s="2669" t="s">
        <v>7651</v>
      </c>
      <c r="F4544" s="2669" t="s">
        <v>10875</v>
      </c>
      <c r="G4544" s="2669" t="s">
        <v>8980</v>
      </c>
      <c r="H4544" s="2669" t="s">
        <v>9055</v>
      </c>
      <c r="I4544" s="3025">
        <v>0</v>
      </c>
      <c r="J4544" s="3025">
        <v>100</v>
      </c>
      <c r="N4544" s="1460">
        <v>1</v>
      </c>
      <c r="O4544">
        <f t="shared" si="70"/>
        <v>1</v>
      </c>
    </row>
    <row r="4545" spans="1:15" hidden="1">
      <c r="H4545" t="s">
        <v>7652</v>
      </c>
      <c r="O4545">
        <f t="shared" ref="O4545:O4608" si="71">SUMIF(E:E,E4545,N:N)</f>
        <v>0</v>
      </c>
    </row>
    <row r="4546" spans="1:15" hidden="1">
      <c r="O4546">
        <f t="shared" si="71"/>
        <v>0</v>
      </c>
    </row>
    <row r="4547" spans="1:15" hidden="1">
      <c r="H4547" s="2668" t="s">
        <v>10876</v>
      </c>
      <c r="O4547">
        <f t="shared" si="71"/>
        <v>0</v>
      </c>
    </row>
    <row r="4548" spans="1:15" hidden="1">
      <c r="A4548" s="2669" t="s">
        <v>10874</v>
      </c>
      <c r="B4548" s="2669" t="s">
        <v>5169</v>
      </c>
      <c r="C4548" s="2669" t="s">
        <v>5298</v>
      </c>
      <c r="D4548" s="2669" t="s">
        <v>5299</v>
      </c>
      <c r="E4548" s="2669" t="s">
        <v>7649</v>
      </c>
      <c r="F4548" s="2669" t="s">
        <v>10877</v>
      </c>
      <c r="G4548" s="2669" t="s">
        <v>5317</v>
      </c>
      <c r="H4548" s="2669" t="s">
        <v>4954</v>
      </c>
      <c r="I4548" s="3025">
        <v>300</v>
      </c>
      <c r="J4548" s="3025">
        <v>0</v>
      </c>
      <c r="O4548">
        <f t="shared" si="71"/>
        <v>1</v>
      </c>
    </row>
    <row r="4549" spans="1:15" hidden="1">
      <c r="A4549" s="2669" t="s">
        <v>10874</v>
      </c>
      <c r="B4549" s="2669" t="s">
        <v>5169</v>
      </c>
      <c r="C4549" s="2669" t="s">
        <v>5298</v>
      </c>
      <c r="D4549" s="2669" t="s">
        <v>5299</v>
      </c>
      <c r="E4549" s="2669" t="s">
        <v>7649</v>
      </c>
      <c r="F4549" s="2669" t="s">
        <v>10877</v>
      </c>
      <c r="G4549" s="2669" t="s">
        <v>8980</v>
      </c>
      <c r="H4549" s="2669" t="s">
        <v>9055</v>
      </c>
      <c r="I4549" s="3025">
        <v>0</v>
      </c>
      <c r="J4549" s="3025">
        <v>300</v>
      </c>
      <c r="N4549" s="1460">
        <v>1</v>
      </c>
      <c r="O4549">
        <f t="shared" si="71"/>
        <v>1</v>
      </c>
    </row>
    <row r="4550" spans="1:15" hidden="1">
      <c r="H4550" t="s">
        <v>7650</v>
      </c>
      <c r="O4550">
        <f t="shared" si="71"/>
        <v>0</v>
      </c>
    </row>
    <row r="4551" spans="1:15" hidden="1">
      <c r="O4551">
        <f t="shared" si="71"/>
        <v>0</v>
      </c>
    </row>
    <row r="4552" spans="1:15" hidden="1">
      <c r="H4552" s="2668" t="s">
        <v>10878</v>
      </c>
      <c r="O4552">
        <f t="shared" si="71"/>
        <v>0</v>
      </c>
    </row>
    <row r="4553" spans="1:15" hidden="1">
      <c r="A4553" s="2669" t="s">
        <v>10874</v>
      </c>
      <c r="B4553" s="2669" t="s">
        <v>5169</v>
      </c>
      <c r="C4553" s="2669" t="s">
        <v>5298</v>
      </c>
      <c r="D4553" s="2669" t="s">
        <v>5299</v>
      </c>
      <c r="E4553" s="2669" t="s">
        <v>7647</v>
      </c>
      <c r="F4553" s="2669" t="s">
        <v>10879</v>
      </c>
      <c r="G4553" s="2669" t="s">
        <v>5317</v>
      </c>
      <c r="H4553" s="2669" t="s">
        <v>4954</v>
      </c>
      <c r="I4553" s="3025">
        <v>50</v>
      </c>
      <c r="J4553" s="3025">
        <v>0</v>
      </c>
      <c r="O4553">
        <f t="shared" si="71"/>
        <v>1</v>
      </c>
    </row>
    <row r="4554" spans="1:15" hidden="1">
      <c r="A4554" s="2669" t="s">
        <v>10874</v>
      </c>
      <c r="B4554" s="2669" t="s">
        <v>5169</v>
      </c>
      <c r="C4554" s="2669" t="s">
        <v>5298</v>
      </c>
      <c r="D4554" s="2669" t="s">
        <v>5299</v>
      </c>
      <c r="E4554" s="2669" t="s">
        <v>7647</v>
      </c>
      <c r="F4554" s="2669" t="s">
        <v>10879</v>
      </c>
      <c r="G4554" s="2669" t="s">
        <v>8980</v>
      </c>
      <c r="H4554" s="2669" t="s">
        <v>9055</v>
      </c>
      <c r="I4554" s="3025">
        <v>0</v>
      </c>
      <c r="J4554" s="3025">
        <v>50</v>
      </c>
      <c r="N4554" s="1460">
        <v>1</v>
      </c>
      <c r="O4554">
        <f t="shared" si="71"/>
        <v>1</v>
      </c>
    </row>
    <row r="4555" spans="1:15" hidden="1">
      <c r="H4555" t="s">
        <v>7648</v>
      </c>
      <c r="O4555">
        <f t="shared" si="71"/>
        <v>0</v>
      </c>
    </row>
    <row r="4556" spans="1:15" hidden="1">
      <c r="O4556">
        <f t="shared" si="71"/>
        <v>0</v>
      </c>
    </row>
    <row r="4557" spans="1:15" hidden="1">
      <c r="H4557" s="2668" t="s">
        <v>10880</v>
      </c>
      <c r="O4557">
        <f t="shared" si="71"/>
        <v>0</v>
      </c>
    </row>
    <row r="4558" spans="1:15" hidden="1">
      <c r="A4558" s="2669" t="s">
        <v>10874</v>
      </c>
      <c r="B4558" s="2669" t="s">
        <v>5169</v>
      </c>
      <c r="C4558" s="2669" t="s">
        <v>5298</v>
      </c>
      <c r="D4558" s="2669" t="s">
        <v>5299</v>
      </c>
      <c r="E4558" s="2669" t="s">
        <v>7927</v>
      </c>
      <c r="F4558" s="2669" t="s">
        <v>10881</v>
      </c>
      <c r="G4558" s="2669" t="s">
        <v>5347</v>
      </c>
      <c r="H4558" s="2669" t="s">
        <v>4999</v>
      </c>
      <c r="I4558" s="3025">
        <v>368.4</v>
      </c>
      <c r="J4558" s="3025">
        <v>0</v>
      </c>
      <c r="O4558">
        <f t="shared" si="71"/>
        <v>1</v>
      </c>
    </row>
    <row r="4559" spans="1:15" hidden="1">
      <c r="A4559" s="2669" t="s">
        <v>10874</v>
      </c>
      <c r="B4559" s="2669" t="s">
        <v>5169</v>
      </c>
      <c r="C4559" s="2669" t="s">
        <v>5298</v>
      </c>
      <c r="D4559" s="2669" t="s">
        <v>5299</v>
      </c>
      <c r="E4559" s="2669" t="s">
        <v>7927</v>
      </c>
      <c r="F4559" s="2669" t="s">
        <v>10881</v>
      </c>
      <c r="G4559" s="2669" t="s">
        <v>8980</v>
      </c>
      <c r="H4559" s="2669" t="s">
        <v>9055</v>
      </c>
      <c r="I4559" s="3025">
        <v>0</v>
      </c>
      <c r="J4559" s="3025">
        <v>368.4</v>
      </c>
      <c r="N4559" s="1460">
        <v>1</v>
      </c>
      <c r="O4559">
        <f t="shared" si="71"/>
        <v>1</v>
      </c>
    </row>
    <row r="4560" spans="1:15" hidden="1">
      <c r="H4560" t="s">
        <v>7928</v>
      </c>
      <c r="O4560">
        <f t="shared" si="71"/>
        <v>0</v>
      </c>
    </row>
    <row r="4561" spans="1:15" hidden="1">
      <c r="O4561">
        <f t="shared" si="71"/>
        <v>0</v>
      </c>
    </row>
    <row r="4562" spans="1:15" hidden="1">
      <c r="H4562" s="2668" t="s">
        <v>10882</v>
      </c>
      <c r="O4562">
        <f t="shared" si="71"/>
        <v>0</v>
      </c>
    </row>
    <row r="4563" spans="1:15" hidden="1">
      <c r="A4563" s="2669" t="s">
        <v>10874</v>
      </c>
      <c r="B4563" s="2669" t="s">
        <v>5169</v>
      </c>
      <c r="C4563" s="2669" t="s">
        <v>5298</v>
      </c>
      <c r="D4563" s="2669" t="s">
        <v>5299</v>
      </c>
      <c r="E4563" s="2669" t="s">
        <v>7929</v>
      </c>
      <c r="F4563" s="2669" t="s">
        <v>10883</v>
      </c>
      <c r="G4563" s="2669" t="s">
        <v>5347</v>
      </c>
      <c r="H4563" s="2669" t="s">
        <v>4999</v>
      </c>
      <c r="I4563" s="3025">
        <v>194.35</v>
      </c>
      <c r="J4563" s="3025">
        <v>0</v>
      </c>
      <c r="O4563">
        <f t="shared" si="71"/>
        <v>1</v>
      </c>
    </row>
    <row r="4564" spans="1:15" hidden="1">
      <c r="A4564" s="2669" t="s">
        <v>10874</v>
      </c>
      <c r="B4564" s="2669" t="s">
        <v>5169</v>
      </c>
      <c r="C4564" s="2669" t="s">
        <v>5298</v>
      </c>
      <c r="D4564" s="2669" t="s">
        <v>5299</v>
      </c>
      <c r="E4564" s="2669" t="s">
        <v>7929</v>
      </c>
      <c r="F4564" s="2669" t="s">
        <v>10883</v>
      </c>
      <c r="G4564" s="2669" t="s">
        <v>8980</v>
      </c>
      <c r="H4564" s="2669" t="s">
        <v>9055</v>
      </c>
      <c r="I4564" s="3025">
        <v>0</v>
      </c>
      <c r="J4564" s="3025">
        <v>194.35</v>
      </c>
      <c r="N4564" s="1460">
        <v>1</v>
      </c>
      <c r="O4564">
        <f t="shared" si="71"/>
        <v>1</v>
      </c>
    </row>
    <row r="4565" spans="1:15" hidden="1">
      <c r="H4565" t="s">
        <v>7930</v>
      </c>
      <c r="O4565">
        <f t="shared" si="71"/>
        <v>0</v>
      </c>
    </row>
    <row r="4566" spans="1:15" hidden="1">
      <c r="O4566">
        <f t="shared" si="71"/>
        <v>0</v>
      </c>
    </row>
    <row r="4567" spans="1:15" hidden="1">
      <c r="H4567" s="2668" t="s">
        <v>10884</v>
      </c>
      <c r="O4567">
        <f t="shared" si="71"/>
        <v>0</v>
      </c>
    </row>
    <row r="4568" spans="1:15" hidden="1">
      <c r="A4568" s="2669" t="s">
        <v>10885</v>
      </c>
      <c r="B4568" s="2669" t="s">
        <v>4415</v>
      </c>
      <c r="C4568" s="2669" t="s">
        <v>5059</v>
      </c>
      <c r="D4568" s="2669" t="s">
        <v>4415</v>
      </c>
      <c r="E4568" s="2669" t="s">
        <v>8647</v>
      </c>
      <c r="F4568" s="2669" t="s">
        <v>10886</v>
      </c>
      <c r="G4568" s="2669" t="s">
        <v>5308</v>
      </c>
      <c r="H4568" s="2669" t="s">
        <v>4921</v>
      </c>
      <c r="I4568" s="3025">
        <v>24.6</v>
      </c>
      <c r="J4568" s="3025">
        <v>0</v>
      </c>
      <c r="O4568">
        <f t="shared" si="71"/>
        <v>0</v>
      </c>
    </row>
    <row r="4569" spans="1:15" hidden="1">
      <c r="A4569" s="2669" t="s">
        <v>10885</v>
      </c>
      <c r="B4569" s="2669" t="s">
        <v>4415</v>
      </c>
      <c r="C4569" s="2669" t="s">
        <v>5059</v>
      </c>
      <c r="D4569" s="2669" t="s">
        <v>4415</v>
      </c>
      <c r="E4569" s="2669" t="s">
        <v>8647</v>
      </c>
      <c r="F4569" s="2669" t="s">
        <v>10886</v>
      </c>
      <c r="G4569" s="2669" t="s">
        <v>5357</v>
      </c>
      <c r="H4569" s="2669" t="s">
        <v>5020</v>
      </c>
      <c r="I4569" s="3025">
        <v>205</v>
      </c>
      <c r="J4569" s="3025">
        <v>0</v>
      </c>
      <c r="O4569">
        <f t="shared" si="71"/>
        <v>0</v>
      </c>
    </row>
    <row r="4570" spans="1:15" hidden="1">
      <c r="A4570" s="2669" t="s">
        <v>10885</v>
      </c>
      <c r="B4570" s="2669" t="s">
        <v>4415</v>
      </c>
      <c r="C4570" s="2669" t="s">
        <v>5059</v>
      </c>
      <c r="D4570" s="2669" t="s">
        <v>4415</v>
      </c>
      <c r="E4570" s="2669" t="s">
        <v>8647</v>
      </c>
      <c r="F4570" s="2669" t="s">
        <v>10886</v>
      </c>
      <c r="G4570" s="2669" t="s">
        <v>5303</v>
      </c>
      <c r="H4570" s="2669" t="s">
        <v>5063</v>
      </c>
      <c r="I4570" s="3025">
        <v>0</v>
      </c>
      <c r="J4570" s="3025">
        <v>0</v>
      </c>
      <c r="O4570">
        <f t="shared" si="71"/>
        <v>0</v>
      </c>
    </row>
    <row r="4571" spans="1:15" hidden="1">
      <c r="A4571" s="2669" t="s">
        <v>10885</v>
      </c>
      <c r="B4571" s="2669" t="s">
        <v>4415</v>
      </c>
      <c r="C4571" s="2669" t="s">
        <v>5059</v>
      </c>
      <c r="D4571" s="2669" t="s">
        <v>4415</v>
      </c>
      <c r="E4571" s="2669" t="s">
        <v>8647</v>
      </c>
      <c r="F4571" s="2669" t="s">
        <v>10886</v>
      </c>
      <c r="G4571" s="2669" t="s">
        <v>5311</v>
      </c>
      <c r="H4571" s="2669" t="s">
        <v>5064</v>
      </c>
      <c r="I4571" s="3025">
        <v>0</v>
      </c>
      <c r="J4571" s="3025">
        <v>229.6</v>
      </c>
      <c r="O4571">
        <f t="shared" si="71"/>
        <v>0</v>
      </c>
    </row>
    <row r="4572" spans="1:15" hidden="1">
      <c r="H4572" t="s">
        <v>8648</v>
      </c>
      <c r="O4572">
        <f t="shared" si="71"/>
        <v>0</v>
      </c>
    </row>
    <row r="4573" spans="1:15" hidden="1">
      <c r="O4573">
        <f t="shared" si="71"/>
        <v>0</v>
      </c>
    </row>
    <row r="4574" spans="1:15" hidden="1">
      <c r="H4574" s="2668" t="s">
        <v>10887</v>
      </c>
      <c r="O4574">
        <f t="shared" si="71"/>
        <v>0</v>
      </c>
    </row>
    <row r="4575" spans="1:15" hidden="1">
      <c r="A4575" s="2669" t="s">
        <v>10885</v>
      </c>
      <c r="B4575" s="2669" t="s">
        <v>4415</v>
      </c>
      <c r="C4575" s="2669" t="s">
        <v>5059</v>
      </c>
      <c r="D4575" s="2669" t="s">
        <v>4415</v>
      </c>
      <c r="E4575" s="2669" t="s">
        <v>7422</v>
      </c>
      <c r="F4575" s="2669" t="s">
        <v>10888</v>
      </c>
      <c r="G4575" s="2669" t="s">
        <v>5308</v>
      </c>
      <c r="H4575" s="2669" t="s">
        <v>5097</v>
      </c>
      <c r="I4575" s="3025">
        <v>0</v>
      </c>
      <c r="J4575" s="3025">
        <v>0</v>
      </c>
      <c r="O4575">
        <f t="shared" si="71"/>
        <v>0</v>
      </c>
    </row>
    <row r="4576" spans="1:15" hidden="1">
      <c r="A4576" s="2669" t="s">
        <v>10885</v>
      </c>
      <c r="B4576" s="2669" t="s">
        <v>4415</v>
      </c>
      <c r="C4576" s="2669" t="s">
        <v>5059</v>
      </c>
      <c r="D4576" s="2669" t="s">
        <v>4415</v>
      </c>
      <c r="E4576" s="2669" t="s">
        <v>7422</v>
      </c>
      <c r="F4576" s="2669" t="s">
        <v>10888</v>
      </c>
      <c r="G4576" s="2669" t="s">
        <v>5309</v>
      </c>
      <c r="H4576" s="2669" t="s">
        <v>4947</v>
      </c>
      <c r="I4576" s="3025">
        <v>285</v>
      </c>
      <c r="J4576" s="3025">
        <v>0</v>
      </c>
      <c r="O4576">
        <f t="shared" si="71"/>
        <v>0</v>
      </c>
    </row>
    <row r="4577" spans="1:15" hidden="1">
      <c r="A4577" s="2669" t="s">
        <v>10885</v>
      </c>
      <c r="B4577" s="2669" t="s">
        <v>4415</v>
      </c>
      <c r="C4577" s="2669" t="s">
        <v>5059</v>
      </c>
      <c r="D4577" s="2669" t="s">
        <v>4415</v>
      </c>
      <c r="E4577" s="2669" t="s">
        <v>7422</v>
      </c>
      <c r="F4577" s="2669" t="s">
        <v>10888</v>
      </c>
      <c r="G4577" s="2669" t="s">
        <v>5303</v>
      </c>
      <c r="H4577" s="2669" t="s">
        <v>5063</v>
      </c>
      <c r="I4577" s="3025">
        <v>0</v>
      </c>
      <c r="J4577" s="3025">
        <v>0</v>
      </c>
      <c r="O4577">
        <f t="shared" si="71"/>
        <v>0</v>
      </c>
    </row>
    <row r="4578" spans="1:15" hidden="1">
      <c r="A4578" s="2669" t="s">
        <v>10885</v>
      </c>
      <c r="B4578" s="2669" t="s">
        <v>4415</v>
      </c>
      <c r="C4578" s="2669" t="s">
        <v>5059</v>
      </c>
      <c r="D4578" s="2669" t="s">
        <v>4415</v>
      </c>
      <c r="E4578" s="2669" t="s">
        <v>7422</v>
      </c>
      <c r="F4578" s="2669" t="s">
        <v>10888</v>
      </c>
      <c r="G4578" s="2669" t="s">
        <v>5311</v>
      </c>
      <c r="H4578" s="2669" t="s">
        <v>5064</v>
      </c>
      <c r="I4578" s="3025">
        <v>0</v>
      </c>
      <c r="J4578" s="3025">
        <v>285</v>
      </c>
      <c r="O4578">
        <f t="shared" si="71"/>
        <v>0</v>
      </c>
    </row>
    <row r="4579" spans="1:15" hidden="1">
      <c r="H4579" t="s">
        <v>7423</v>
      </c>
      <c r="O4579">
        <f t="shared" si="71"/>
        <v>0</v>
      </c>
    </row>
    <row r="4580" spans="1:15" hidden="1">
      <c r="O4580">
        <f t="shared" si="71"/>
        <v>0</v>
      </c>
    </row>
    <row r="4581" spans="1:15" hidden="1">
      <c r="H4581" s="2668" t="s">
        <v>10889</v>
      </c>
      <c r="O4581">
        <f t="shared" si="71"/>
        <v>0</v>
      </c>
    </row>
    <row r="4582" spans="1:15" hidden="1">
      <c r="A4582" s="2669" t="s">
        <v>10885</v>
      </c>
      <c r="B4582" s="2669" t="s">
        <v>4415</v>
      </c>
      <c r="C4582" s="2669" t="s">
        <v>5059</v>
      </c>
      <c r="D4582" s="2669" t="s">
        <v>4415</v>
      </c>
      <c r="E4582" s="2669" t="s">
        <v>8649</v>
      </c>
      <c r="F4582" s="2669" t="s">
        <v>10890</v>
      </c>
      <c r="G4582" s="2669" t="s">
        <v>5308</v>
      </c>
      <c r="H4582" s="2669" t="s">
        <v>5097</v>
      </c>
      <c r="I4582" s="3025">
        <v>0</v>
      </c>
      <c r="J4582" s="3025">
        <v>0</v>
      </c>
      <c r="O4582">
        <f t="shared" si="71"/>
        <v>0</v>
      </c>
    </row>
    <row r="4583" spans="1:15" hidden="1">
      <c r="A4583" s="2669" t="s">
        <v>10885</v>
      </c>
      <c r="B4583" s="2669" t="s">
        <v>4415</v>
      </c>
      <c r="C4583" s="2669" t="s">
        <v>5059</v>
      </c>
      <c r="D4583" s="2669" t="s">
        <v>4415</v>
      </c>
      <c r="E4583" s="2669" t="s">
        <v>8649</v>
      </c>
      <c r="F4583" s="2669" t="s">
        <v>10890</v>
      </c>
      <c r="G4583" s="2669" t="s">
        <v>5358</v>
      </c>
      <c r="H4583" s="2669" t="s">
        <v>5027</v>
      </c>
      <c r="I4583" s="3025">
        <v>1000</v>
      </c>
      <c r="J4583" s="3025">
        <v>0</v>
      </c>
      <c r="O4583">
        <f t="shared" si="71"/>
        <v>0</v>
      </c>
    </row>
    <row r="4584" spans="1:15" hidden="1">
      <c r="A4584" s="2669" t="s">
        <v>10885</v>
      </c>
      <c r="B4584" s="2669" t="s">
        <v>4415</v>
      </c>
      <c r="C4584" s="2669" t="s">
        <v>5059</v>
      </c>
      <c r="D4584" s="2669" t="s">
        <v>4415</v>
      </c>
      <c r="E4584" s="2669" t="s">
        <v>8649</v>
      </c>
      <c r="F4584" s="2669" t="s">
        <v>10890</v>
      </c>
      <c r="G4584" s="2669" t="s">
        <v>5303</v>
      </c>
      <c r="H4584" s="2669" t="s">
        <v>5063</v>
      </c>
      <c r="I4584" s="3025">
        <v>0</v>
      </c>
      <c r="J4584" s="3025">
        <v>0</v>
      </c>
      <c r="O4584">
        <f t="shared" si="71"/>
        <v>0</v>
      </c>
    </row>
    <row r="4585" spans="1:15" hidden="1">
      <c r="A4585" s="2669" t="s">
        <v>10885</v>
      </c>
      <c r="B4585" s="2669" t="s">
        <v>4415</v>
      </c>
      <c r="C4585" s="2669" t="s">
        <v>5059</v>
      </c>
      <c r="D4585" s="2669" t="s">
        <v>4415</v>
      </c>
      <c r="E4585" s="2669" t="s">
        <v>8649</v>
      </c>
      <c r="F4585" s="2669" t="s">
        <v>10890</v>
      </c>
      <c r="G4585" s="2669" t="s">
        <v>5311</v>
      </c>
      <c r="H4585" s="2669" t="s">
        <v>5064</v>
      </c>
      <c r="I4585" s="3025">
        <v>0</v>
      </c>
      <c r="J4585" s="3025">
        <v>1000</v>
      </c>
      <c r="O4585">
        <f t="shared" si="71"/>
        <v>0</v>
      </c>
    </row>
    <row r="4586" spans="1:15" hidden="1">
      <c r="H4586" t="s">
        <v>8650</v>
      </c>
      <c r="O4586">
        <f t="shared" si="71"/>
        <v>0</v>
      </c>
    </row>
    <row r="4587" spans="1:15" hidden="1">
      <c r="O4587">
        <f t="shared" si="71"/>
        <v>0</v>
      </c>
    </row>
    <row r="4588" spans="1:15" hidden="1">
      <c r="H4588" s="2668" t="s">
        <v>10891</v>
      </c>
      <c r="O4588">
        <f t="shared" si="71"/>
        <v>0</v>
      </c>
    </row>
    <row r="4589" spans="1:15" hidden="1">
      <c r="A4589" s="2669" t="s">
        <v>10885</v>
      </c>
      <c r="B4589" s="2669" t="s">
        <v>5169</v>
      </c>
      <c r="C4589" s="2669" t="s">
        <v>5298</v>
      </c>
      <c r="D4589" s="2669" t="s">
        <v>5299</v>
      </c>
      <c r="E4589" s="2669" t="s">
        <v>8423</v>
      </c>
      <c r="F4589" s="2669" t="s">
        <v>10892</v>
      </c>
      <c r="G4589" s="2669" t="s">
        <v>8404</v>
      </c>
      <c r="H4589" s="2669" t="s">
        <v>8405</v>
      </c>
      <c r="I4589" s="3025">
        <v>207.13</v>
      </c>
      <c r="J4589" s="3025">
        <v>0</v>
      </c>
      <c r="O4589">
        <f t="shared" si="71"/>
        <v>1</v>
      </c>
    </row>
    <row r="4590" spans="1:15" hidden="1">
      <c r="A4590" s="2669" t="s">
        <v>10885</v>
      </c>
      <c r="B4590" s="2669" t="s">
        <v>5169</v>
      </c>
      <c r="C4590" s="2669" t="s">
        <v>5298</v>
      </c>
      <c r="D4590" s="2669" t="s">
        <v>5299</v>
      </c>
      <c r="E4590" s="2669" t="s">
        <v>8423</v>
      </c>
      <c r="F4590" s="2669" t="s">
        <v>10892</v>
      </c>
      <c r="G4590" s="2669" t="s">
        <v>8980</v>
      </c>
      <c r="H4590" s="2669" t="s">
        <v>9055</v>
      </c>
      <c r="I4590" s="3025">
        <v>0</v>
      </c>
      <c r="J4590" s="3025">
        <v>207.13</v>
      </c>
      <c r="N4590" s="1460">
        <v>1</v>
      </c>
      <c r="O4590">
        <f t="shared" si="71"/>
        <v>1</v>
      </c>
    </row>
    <row r="4591" spans="1:15" hidden="1">
      <c r="H4591" t="s">
        <v>8422</v>
      </c>
      <c r="O4591">
        <f t="shared" si="71"/>
        <v>0</v>
      </c>
    </row>
    <row r="4592" spans="1:15" hidden="1">
      <c r="O4592">
        <f t="shared" si="71"/>
        <v>0</v>
      </c>
    </row>
    <row r="4593" spans="1:15" hidden="1">
      <c r="H4593" s="2668" t="s">
        <v>10893</v>
      </c>
      <c r="O4593">
        <f t="shared" si="71"/>
        <v>0</v>
      </c>
    </row>
    <row r="4594" spans="1:15" hidden="1">
      <c r="A4594" s="2669" t="s">
        <v>10885</v>
      </c>
      <c r="B4594" s="2669" t="s">
        <v>5169</v>
      </c>
      <c r="C4594" s="2669" t="s">
        <v>5298</v>
      </c>
      <c r="D4594" s="2669" t="s">
        <v>5299</v>
      </c>
      <c r="E4594" s="2669" t="s">
        <v>8304</v>
      </c>
      <c r="F4594" s="2669" t="s">
        <v>10894</v>
      </c>
      <c r="G4594" s="2669" t="s">
        <v>8287</v>
      </c>
      <c r="H4594" s="2669" t="s">
        <v>8288</v>
      </c>
      <c r="I4594" s="3025">
        <v>955.5</v>
      </c>
      <c r="J4594" s="3025">
        <v>0</v>
      </c>
      <c r="O4594">
        <f t="shared" si="71"/>
        <v>1</v>
      </c>
    </row>
    <row r="4595" spans="1:15" hidden="1">
      <c r="A4595" s="2669" t="s">
        <v>10885</v>
      </c>
      <c r="B4595" s="2669" t="s">
        <v>5169</v>
      </c>
      <c r="C4595" s="2669" t="s">
        <v>5298</v>
      </c>
      <c r="D4595" s="2669" t="s">
        <v>5299</v>
      </c>
      <c r="E4595" s="2669" t="s">
        <v>8304</v>
      </c>
      <c r="F4595" s="2669" t="s">
        <v>10894</v>
      </c>
      <c r="G4595" s="2669" t="s">
        <v>8980</v>
      </c>
      <c r="H4595" s="2669" t="s">
        <v>9055</v>
      </c>
      <c r="I4595" s="3025">
        <v>0</v>
      </c>
      <c r="J4595" s="3025">
        <v>955.5</v>
      </c>
      <c r="N4595" s="1460">
        <v>1</v>
      </c>
      <c r="O4595">
        <f t="shared" si="71"/>
        <v>1</v>
      </c>
    </row>
    <row r="4596" spans="1:15" hidden="1">
      <c r="H4596" t="s">
        <v>8303</v>
      </c>
      <c r="O4596">
        <f t="shared" si="71"/>
        <v>0</v>
      </c>
    </row>
    <row r="4597" spans="1:15" hidden="1">
      <c r="O4597">
        <f t="shared" si="71"/>
        <v>0</v>
      </c>
    </row>
    <row r="4598" spans="1:15" hidden="1">
      <c r="H4598" s="2668" t="s">
        <v>10895</v>
      </c>
      <c r="O4598">
        <f t="shared" si="71"/>
        <v>0</v>
      </c>
    </row>
    <row r="4599" spans="1:15" hidden="1">
      <c r="A4599" s="2669" t="s">
        <v>10885</v>
      </c>
      <c r="B4599" s="2669" t="s">
        <v>5169</v>
      </c>
      <c r="C4599" s="2669" t="s">
        <v>5298</v>
      </c>
      <c r="D4599" s="2669" t="s">
        <v>5299</v>
      </c>
      <c r="E4599" s="2669" t="s">
        <v>8090</v>
      </c>
      <c r="F4599" s="2669" t="s">
        <v>10896</v>
      </c>
      <c r="G4599" s="2669" t="s">
        <v>8072</v>
      </c>
      <c r="H4599" s="2669" t="s">
        <v>8073</v>
      </c>
      <c r="I4599" s="3025">
        <v>222</v>
      </c>
      <c r="J4599" s="3025">
        <v>0</v>
      </c>
      <c r="O4599">
        <f t="shared" si="71"/>
        <v>1</v>
      </c>
    </row>
    <row r="4600" spans="1:15" hidden="1">
      <c r="A4600" s="2669" t="s">
        <v>10885</v>
      </c>
      <c r="B4600" s="2669" t="s">
        <v>5169</v>
      </c>
      <c r="C4600" s="2669" t="s">
        <v>5298</v>
      </c>
      <c r="D4600" s="2669" t="s">
        <v>5299</v>
      </c>
      <c r="E4600" s="2669" t="s">
        <v>8090</v>
      </c>
      <c r="F4600" s="2669" t="s">
        <v>10896</v>
      </c>
      <c r="G4600" s="2669" t="s">
        <v>8980</v>
      </c>
      <c r="H4600" s="2669" t="s">
        <v>9055</v>
      </c>
      <c r="I4600" s="3025">
        <v>0</v>
      </c>
      <c r="J4600" s="3025">
        <v>222</v>
      </c>
      <c r="N4600" s="1460">
        <v>1</v>
      </c>
      <c r="O4600">
        <f t="shared" si="71"/>
        <v>1</v>
      </c>
    </row>
    <row r="4601" spans="1:15" hidden="1">
      <c r="H4601" t="s">
        <v>8089</v>
      </c>
      <c r="O4601">
        <f t="shared" si="71"/>
        <v>0</v>
      </c>
    </row>
    <row r="4602" spans="1:15" hidden="1">
      <c r="O4602">
        <f t="shared" si="71"/>
        <v>0</v>
      </c>
    </row>
    <row r="4603" spans="1:15" hidden="1">
      <c r="H4603" s="2668" t="s">
        <v>10897</v>
      </c>
      <c r="O4603">
        <f t="shared" si="71"/>
        <v>0</v>
      </c>
    </row>
    <row r="4604" spans="1:15" hidden="1">
      <c r="A4604" s="2669" t="s">
        <v>10885</v>
      </c>
      <c r="B4604" s="2669" t="s">
        <v>5169</v>
      </c>
      <c r="C4604" s="2669" t="s">
        <v>5298</v>
      </c>
      <c r="D4604" s="2669" t="s">
        <v>5299</v>
      </c>
      <c r="E4604" s="2669" t="s">
        <v>8530</v>
      </c>
      <c r="F4604" s="2669" t="s">
        <v>10898</v>
      </c>
      <c r="G4604" s="2669" t="s">
        <v>8512</v>
      </c>
      <c r="H4604" s="2669" t="s">
        <v>8513</v>
      </c>
      <c r="I4604" s="3025">
        <v>53.1</v>
      </c>
      <c r="J4604" s="3025">
        <v>0</v>
      </c>
      <c r="O4604">
        <f t="shared" si="71"/>
        <v>1</v>
      </c>
    </row>
    <row r="4605" spans="1:15" hidden="1">
      <c r="A4605" s="2669" t="s">
        <v>10885</v>
      </c>
      <c r="B4605" s="2669" t="s">
        <v>5169</v>
      </c>
      <c r="C4605" s="2669" t="s">
        <v>5298</v>
      </c>
      <c r="D4605" s="2669" t="s">
        <v>5299</v>
      </c>
      <c r="E4605" s="2669" t="s">
        <v>8530</v>
      </c>
      <c r="F4605" s="2669" t="s">
        <v>10898</v>
      </c>
      <c r="G4605" s="2669" t="s">
        <v>8980</v>
      </c>
      <c r="H4605" s="2669" t="s">
        <v>9055</v>
      </c>
      <c r="I4605" s="3025">
        <v>0</v>
      </c>
      <c r="J4605" s="3025">
        <v>53.1</v>
      </c>
      <c r="N4605" s="1460">
        <v>1</v>
      </c>
      <c r="O4605">
        <f t="shared" si="71"/>
        <v>1</v>
      </c>
    </row>
    <row r="4606" spans="1:15" hidden="1">
      <c r="H4606" t="s">
        <v>8529</v>
      </c>
      <c r="O4606">
        <f t="shared" si="71"/>
        <v>0</v>
      </c>
    </row>
    <row r="4607" spans="1:15" hidden="1">
      <c r="O4607">
        <f t="shared" si="71"/>
        <v>0</v>
      </c>
    </row>
    <row r="4608" spans="1:15" hidden="1">
      <c r="H4608" s="2668" t="s">
        <v>10899</v>
      </c>
      <c r="O4608">
        <f t="shared" si="71"/>
        <v>0</v>
      </c>
    </row>
    <row r="4609" spans="1:15" hidden="1">
      <c r="A4609" s="2669" t="s">
        <v>10885</v>
      </c>
      <c r="B4609" s="2669" t="s">
        <v>5169</v>
      </c>
      <c r="C4609" s="2669" t="s">
        <v>5298</v>
      </c>
      <c r="D4609" s="2669" t="s">
        <v>5299</v>
      </c>
      <c r="E4609" s="2669" t="s">
        <v>8424</v>
      </c>
      <c r="F4609" s="2669" t="s">
        <v>10900</v>
      </c>
      <c r="G4609" s="2669" t="s">
        <v>8404</v>
      </c>
      <c r="H4609" s="2669" t="s">
        <v>8405</v>
      </c>
      <c r="I4609" s="3025">
        <v>896.4</v>
      </c>
      <c r="J4609" s="3025">
        <v>0</v>
      </c>
      <c r="O4609">
        <f t="shared" ref="O4609:O4672" si="72">SUMIF(E:E,E4609,N:N)</f>
        <v>1</v>
      </c>
    </row>
    <row r="4610" spans="1:15" hidden="1">
      <c r="A4610" s="2669" t="s">
        <v>10885</v>
      </c>
      <c r="B4610" s="2669" t="s">
        <v>5169</v>
      </c>
      <c r="C4610" s="2669" t="s">
        <v>5298</v>
      </c>
      <c r="D4610" s="2669" t="s">
        <v>5299</v>
      </c>
      <c r="E4610" s="2669" t="s">
        <v>8424</v>
      </c>
      <c r="F4610" s="2669" t="s">
        <v>10900</v>
      </c>
      <c r="G4610" s="2669" t="s">
        <v>8980</v>
      </c>
      <c r="H4610" s="2669" t="s">
        <v>9055</v>
      </c>
      <c r="I4610" s="3025">
        <v>0</v>
      </c>
      <c r="J4610" s="3025">
        <v>896.4</v>
      </c>
      <c r="N4610" s="1460">
        <v>1</v>
      </c>
      <c r="O4610">
        <f t="shared" si="72"/>
        <v>1</v>
      </c>
    </row>
    <row r="4611" spans="1:15" hidden="1">
      <c r="H4611" t="s">
        <v>8425</v>
      </c>
      <c r="O4611">
        <f t="shared" si="72"/>
        <v>0</v>
      </c>
    </row>
    <row r="4612" spans="1:15" hidden="1">
      <c r="O4612">
        <f t="shared" si="72"/>
        <v>0</v>
      </c>
    </row>
    <row r="4613" spans="1:15" hidden="1">
      <c r="H4613" s="2668" t="s">
        <v>10901</v>
      </c>
      <c r="O4613">
        <f t="shared" si="72"/>
        <v>0</v>
      </c>
    </row>
    <row r="4614" spans="1:15" hidden="1">
      <c r="A4614" s="2669" t="s">
        <v>10885</v>
      </c>
      <c r="B4614" s="2669" t="s">
        <v>5169</v>
      </c>
      <c r="C4614" s="2669" t="s">
        <v>5298</v>
      </c>
      <c r="D4614" s="2669" t="s">
        <v>5299</v>
      </c>
      <c r="E4614" s="2669" t="s">
        <v>8305</v>
      </c>
      <c r="F4614" s="2669" t="s">
        <v>10902</v>
      </c>
      <c r="G4614" s="2669" t="s">
        <v>8287</v>
      </c>
      <c r="H4614" s="2669" t="s">
        <v>8288</v>
      </c>
      <c r="I4614" s="3025">
        <v>2646.5</v>
      </c>
      <c r="J4614" s="3025">
        <v>0</v>
      </c>
      <c r="O4614">
        <f t="shared" si="72"/>
        <v>1</v>
      </c>
    </row>
    <row r="4615" spans="1:15" hidden="1">
      <c r="A4615" s="2669" t="s">
        <v>10885</v>
      </c>
      <c r="B4615" s="2669" t="s">
        <v>5169</v>
      </c>
      <c r="C4615" s="2669" t="s">
        <v>5298</v>
      </c>
      <c r="D4615" s="2669" t="s">
        <v>5299</v>
      </c>
      <c r="E4615" s="2669" t="s">
        <v>8305</v>
      </c>
      <c r="F4615" s="2669" t="s">
        <v>10902</v>
      </c>
      <c r="G4615" s="2669" t="s">
        <v>8980</v>
      </c>
      <c r="H4615" s="2669" t="s">
        <v>9055</v>
      </c>
      <c r="I4615" s="3025">
        <v>0</v>
      </c>
      <c r="J4615" s="3025">
        <v>2646.5</v>
      </c>
      <c r="N4615" s="1460">
        <v>1</v>
      </c>
      <c r="O4615">
        <f t="shared" si="72"/>
        <v>1</v>
      </c>
    </row>
    <row r="4616" spans="1:15" hidden="1">
      <c r="H4616" t="s">
        <v>8306</v>
      </c>
      <c r="O4616">
        <f t="shared" si="72"/>
        <v>0</v>
      </c>
    </row>
    <row r="4617" spans="1:15" hidden="1">
      <c r="O4617">
        <f t="shared" si="72"/>
        <v>0</v>
      </c>
    </row>
    <row r="4618" spans="1:15" hidden="1">
      <c r="H4618" s="2668" t="s">
        <v>10903</v>
      </c>
      <c r="O4618">
        <f t="shared" si="72"/>
        <v>0</v>
      </c>
    </row>
    <row r="4619" spans="1:15" hidden="1">
      <c r="A4619" s="2669" t="s">
        <v>10885</v>
      </c>
      <c r="B4619" s="2669" t="s">
        <v>5169</v>
      </c>
      <c r="C4619" s="2669" t="s">
        <v>5298</v>
      </c>
      <c r="D4619" s="2669" t="s">
        <v>5299</v>
      </c>
      <c r="E4619" s="2669" t="s">
        <v>8091</v>
      </c>
      <c r="F4619" s="2669" t="s">
        <v>10904</v>
      </c>
      <c r="G4619" s="2669" t="s">
        <v>8072</v>
      </c>
      <c r="H4619" s="2669" t="s">
        <v>8073</v>
      </c>
      <c r="I4619" s="3025">
        <v>148</v>
      </c>
      <c r="J4619" s="3025">
        <v>0</v>
      </c>
      <c r="O4619">
        <f t="shared" si="72"/>
        <v>1</v>
      </c>
    </row>
    <row r="4620" spans="1:15" hidden="1">
      <c r="A4620" s="2669" t="s">
        <v>10885</v>
      </c>
      <c r="B4620" s="2669" t="s">
        <v>5169</v>
      </c>
      <c r="C4620" s="2669" t="s">
        <v>5298</v>
      </c>
      <c r="D4620" s="2669" t="s">
        <v>5299</v>
      </c>
      <c r="E4620" s="2669" t="s">
        <v>8091</v>
      </c>
      <c r="F4620" s="2669" t="s">
        <v>10904</v>
      </c>
      <c r="G4620" s="2669" t="s">
        <v>8980</v>
      </c>
      <c r="H4620" s="2669" t="s">
        <v>9055</v>
      </c>
      <c r="I4620" s="3025">
        <v>0</v>
      </c>
      <c r="J4620" s="3025">
        <v>148</v>
      </c>
      <c r="N4620" s="1460">
        <v>1</v>
      </c>
      <c r="O4620">
        <f t="shared" si="72"/>
        <v>1</v>
      </c>
    </row>
    <row r="4621" spans="1:15" hidden="1">
      <c r="H4621" t="s">
        <v>8092</v>
      </c>
      <c r="O4621">
        <f t="shared" si="72"/>
        <v>0</v>
      </c>
    </row>
    <row r="4622" spans="1:15" hidden="1">
      <c r="O4622">
        <f t="shared" si="72"/>
        <v>0</v>
      </c>
    </row>
    <row r="4623" spans="1:15" hidden="1">
      <c r="H4623" s="2668" t="s">
        <v>10905</v>
      </c>
      <c r="O4623">
        <f t="shared" si="72"/>
        <v>0</v>
      </c>
    </row>
    <row r="4624" spans="1:15" hidden="1">
      <c r="A4624" s="2669" t="s">
        <v>10885</v>
      </c>
      <c r="B4624" s="2669" t="s">
        <v>5169</v>
      </c>
      <c r="C4624" s="2669" t="s">
        <v>5298</v>
      </c>
      <c r="D4624" s="2669" t="s">
        <v>5299</v>
      </c>
      <c r="E4624" s="2669" t="s">
        <v>8531</v>
      </c>
      <c r="F4624" s="2669" t="s">
        <v>10906</v>
      </c>
      <c r="G4624" s="2669" t="s">
        <v>8512</v>
      </c>
      <c r="H4624" s="2669" t="s">
        <v>8513</v>
      </c>
      <c r="I4624" s="3025">
        <v>164</v>
      </c>
      <c r="J4624" s="3025">
        <v>0</v>
      </c>
      <c r="O4624">
        <f t="shared" si="72"/>
        <v>1</v>
      </c>
    </row>
    <row r="4625" spans="1:15" hidden="1">
      <c r="A4625" s="2669" t="s">
        <v>10885</v>
      </c>
      <c r="B4625" s="2669" t="s">
        <v>5169</v>
      </c>
      <c r="C4625" s="2669" t="s">
        <v>5298</v>
      </c>
      <c r="D4625" s="2669" t="s">
        <v>5299</v>
      </c>
      <c r="E4625" s="2669" t="s">
        <v>8531</v>
      </c>
      <c r="F4625" s="2669" t="s">
        <v>10906</v>
      </c>
      <c r="G4625" s="2669" t="s">
        <v>8980</v>
      </c>
      <c r="H4625" s="2669" t="s">
        <v>9055</v>
      </c>
      <c r="I4625" s="3025">
        <v>0</v>
      </c>
      <c r="J4625" s="3025">
        <v>164</v>
      </c>
      <c r="N4625" s="1460">
        <v>1</v>
      </c>
      <c r="O4625">
        <f t="shared" si="72"/>
        <v>1</v>
      </c>
    </row>
    <row r="4626" spans="1:15" hidden="1">
      <c r="H4626" t="s">
        <v>8532</v>
      </c>
      <c r="O4626">
        <f t="shared" si="72"/>
        <v>0</v>
      </c>
    </row>
    <row r="4627" spans="1:15" hidden="1">
      <c r="O4627">
        <f t="shared" si="72"/>
        <v>0</v>
      </c>
    </row>
    <row r="4628" spans="1:15" hidden="1">
      <c r="H4628" s="2668" t="s">
        <v>10907</v>
      </c>
      <c r="O4628">
        <f t="shared" si="72"/>
        <v>0</v>
      </c>
    </row>
    <row r="4629" spans="1:15" hidden="1">
      <c r="A4629" s="2669" t="s">
        <v>10885</v>
      </c>
      <c r="B4629" s="2669" t="s">
        <v>5169</v>
      </c>
      <c r="C4629" s="2669" t="s">
        <v>5298</v>
      </c>
      <c r="D4629" s="2669" t="s">
        <v>5299</v>
      </c>
      <c r="E4629" s="2669" t="s">
        <v>8426</v>
      </c>
      <c r="F4629" s="2669" t="s">
        <v>10908</v>
      </c>
      <c r="G4629" s="2669" t="s">
        <v>8404</v>
      </c>
      <c r="H4629" s="2669" t="s">
        <v>8405</v>
      </c>
      <c r="I4629" s="3025">
        <v>643.80999999999995</v>
      </c>
      <c r="J4629" s="3025">
        <v>0</v>
      </c>
      <c r="O4629">
        <f t="shared" si="72"/>
        <v>1</v>
      </c>
    </row>
    <row r="4630" spans="1:15" hidden="1">
      <c r="A4630" s="2669" t="s">
        <v>10885</v>
      </c>
      <c r="B4630" s="2669" t="s">
        <v>5169</v>
      </c>
      <c r="C4630" s="2669" t="s">
        <v>5298</v>
      </c>
      <c r="D4630" s="2669" t="s">
        <v>5299</v>
      </c>
      <c r="E4630" s="2669" t="s">
        <v>8426</v>
      </c>
      <c r="F4630" s="2669" t="s">
        <v>10908</v>
      </c>
      <c r="G4630" s="2669" t="s">
        <v>8980</v>
      </c>
      <c r="H4630" s="2669" t="s">
        <v>9055</v>
      </c>
      <c r="I4630" s="3025">
        <v>0</v>
      </c>
      <c r="J4630" s="3025">
        <v>643.80999999999995</v>
      </c>
      <c r="N4630" s="1460">
        <v>1</v>
      </c>
      <c r="O4630">
        <f t="shared" si="72"/>
        <v>1</v>
      </c>
    </row>
    <row r="4631" spans="1:15" hidden="1">
      <c r="H4631" t="s">
        <v>8427</v>
      </c>
      <c r="O4631">
        <f t="shared" si="72"/>
        <v>0</v>
      </c>
    </row>
    <row r="4632" spans="1:15" hidden="1">
      <c r="O4632">
        <f t="shared" si="72"/>
        <v>0</v>
      </c>
    </row>
    <row r="4633" spans="1:15" hidden="1">
      <c r="H4633" s="2668" t="s">
        <v>10909</v>
      </c>
      <c r="O4633">
        <f t="shared" si="72"/>
        <v>0</v>
      </c>
    </row>
    <row r="4634" spans="1:15" hidden="1">
      <c r="A4634" s="2669" t="s">
        <v>10885</v>
      </c>
      <c r="B4634" s="2669" t="s">
        <v>5169</v>
      </c>
      <c r="C4634" s="2669" t="s">
        <v>5298</v>
      </c>
      <c r="D4634" s="2669" t="s">
        <v>5299</v>
      </c>
      <c r="E4634" s="2669" t="s">
        <v>8307</v>
      </c>
      <c r="F4634" s="2669" t="s">
        <v>10910</v>
      </c>
      <c r="G4634" s="2669" t="s">
        <v>8287</v>
      </c>
      <c r="H4634" s="2669" t="s">
        <v>8288</v>
      </c>
      <c r="I4634" s="3025">
        <v>222</v>
      </c>
      <c r="J4634" s="3025">
        <v>0</v>
      </c>
      <c r="O4634">
        <f t="shared" si="72"/>
        <v>1</v>
      </c>
    </row>
    <row r="4635" spans="1:15" hidden="1">
      <c r="A4635" s="2669" t="s">
        <v>10885</v>
      </c>
      <c r="B4635" s="2669" t="s">
        <v>5169</v>
      </c>
      <c r="C4635" s="2669" t="s">
        <v>5298</v>
      </c>
      <c r="D4635" s="2669" t="s">
        <v>5299</v>
      </c>
      <c r="E4635" s="2669" t="s">
        <v>8307</v>
      </c>
      <c r="F4635" s="2669" t="s">
        <v>10910</v>
      </c>
      <c r="G4635" s="2669" t="s">
        <v>8980</v>
      </c>
      <c r="H4635" s="2669" t="s">
        <v>9055</v>
      </c>
      <c r="I4635" s="3025">
        <v>0</v>
      </c>
      <c r="J4635" s="3025">
        <v>222</v>
      </c>
      <c r="N4635" s="1460">
        <v>1</v>
      </c>
      <c r="O4635">
        <f t="shared" si="72"/>
        <v>1</v>
      </c>
    </row>
    <row r="4636" spans="1:15" hidden="1">
      <c r="H4636" t="s">
        <v>8306</v>
      </c>
      <c r="O4636">
        <f t="shared" si="72"/>
        <v>0</v>
      </c>
    </row>
    <row r="4637" spans="1:15" hidden="1">
      <c r="O4637">
        <f t="shared" si="72"/>
        <v>0</v>
      </c>
    </row>
    <row r="4638" spans="1:15" hidden="1">
      <c r="H4638" s="2668" t="s">
        <v>10911</v>
      </c>
      <c r="O4638">
        <f t="shared" si="72"/>
        <v>0</v>
      </c>
    </row>
    <row r="4639" spans="1:15" hidden="1">
      <c r="A4639" s="2669" t="s">
        <v>10885</v>
      </c>
      <c r="B4639" s="2669" t="s">
        <v>5169</v>
      </c>
      <c r="C4639" s="2669" t="s">
        <v>5298</v>
      </c>
      <c r="D4639" s="2669" t="s">
        <v>5299</v>
      </c>
      <c r="E4639" s="3020" t="s">
        <v>8808</v>
      </c>
      <c r="F4639" s="3020" t="s">
        <v>10912</v>
      </c>
      <c r="G4639" s="3020" t="s">
        <v>8992</v>
      </c>
      <c r="H4639" s="3020" t="s">
        <v>8993</v>
      </c>
      <c r="I4639" s="3025">
        <v>415.39</v>
      </c>
      <c r="J4639" s="3025">
        <v>0</v>
      </c>
      <c r="O4639">
        <f t="shared" si="72"/>
        <v>0</v>
      </c>
    </row>
    <row r="4640" spans="1:15" hidden="1">
      <c r="A4640" s="2669" t="s">
        <v>10885</v>
      </c>
      <c r="B4640" s="2669" t="s">
        <v>5169</v>
      </c>
      <c r="C4640" s="2669" t="s">
        <v>5298</v>
      </c>
      <c r="D4640" s="2669" t="s">
        <v>5299</v>
      </c>
      <c r="E4640" s="2669" t="s">
        <v>8808</v>
      </c>
      <c r="F4640" s="2669" t="s">
        <v>10912</v>
      </c>
      <c r="G4640" s="2669" t="s">
        <v>8784</v>
      </c>
      <c r="H4640" s="2669" t="s">
        <v>9036</v>
      </c>
      <c r="I4640" s="3025">
        <v>0</v>
      </c>
      <c r="J4640" s="3025">
        <v>415.39</v>
      </c>
      <c r="O4640">
        <f t="shared" si="72"/>
        <v>0</v>
      </c>
    </row>
    <row r="4641" spans="1:15" hidden="1">
      <c r="H4641" t="s">
        <v>8809</v>
      </c>
      <c r="O4641">
        <f t="shared" si="72"/>
        <v>0</v>
      </c>
    </row>
    <row r="4642" spans="1:15" hidden="1">
      <c r="O4642">
        <f t="shared" si="72"/>
        <v>0</v>
      </c>
    </row>
    <row r="4643" spans="1:15" hidden="1">
      <c r="H4643" s="2668" t="s">
        <v>10913</v>
      </c>
      <c r="O4643">
        <f t="shared" si="72"/>
        <v>0</v>
      </c>
    </row>
    <row r="4644" spans="1:15" hidden="1">
      <c r="A4644" s="2669" t="s">
        <v>10885</v>
      </c>
      <c r="B4644" s="2669" t="s">
        <v>5169</v>
      </c>
      <c r="C4644" s="2669" t="s">
        <v>5298</v>
      </c>
      <c r="D4644" s="2669" t="s">
        <v>5299</v>
      </c>
      <c r="E4644" s="3020" t="s">
        <v>8810</v>
      </c>
      <c r="F4644" s="3020" t="s">
        <v>10914</v>
      </c>
      <c r="G4644" s="3020" t="s">
        <v>8992</v>
      </c>
      <c r="H4644" s="3020" t="s">
        <v>8993</v>
      </c>
      <c r="I4644" s="3025">
        <v>415.39</v>
      </c>
      <c r="J4644" s="3025">
        <v>0</v>
      </c>
      <c r="O4644">
        <f t="shared" si="72"/>
        <v>0</v>
      </c>
    </row>
    <row r="4645" spans="1:15" hidden="1">
      <c r="A4645" s="2669" t="s">
        <v>10885</v>
      </c>
      <c r="B4645" s="2669" t="s">
        <v>5169</v>
      </c>
      <c r="C4645" s="2669" t="s">
        <v>5298</v>
      </c>
      <c r="D4645" s="2669" t="s">
        <v>5299</v>
      </c>
      <c r="E4645" s="2669" t="s">
        <v>8810</v>
      </c>
      <c r="F4645" s="2669" t="s">
        <v>10914</v>
      </c>
      <c r="G4645" s="2669" t="s">
        <v>8784</v>
      </c>
      <c r="H4645" s="2669" t="s">
        <v>9036</v>
      </c>
      <c r="I4645" s="3025">
        <v>0</v>
      </c>
      <c r="J4645" s="3025">
        <v>415.39</v>
      </c>
      <c r="O4645">
        <f t="shared" si="72"/>
        <v>0</v>
      </c>
    </row>
    <row r="4646" spans="1:15" hidden="1">
      <c r="H4646" t="s">
        <v>8811</v>
      </c>
      <c r="O4646">
        <f t="shared" si="72"/>
        <v>0</v>
      </c>
    </row>
    <row r="4647" spans="1:15" hidden="1">
      <c r="O4647">
        <f t="shared" si="72"/>
        <v>0</v>
      </c>
    </row>
    <row r="4648" spans="1:15" hidden="1">
      <c r="H4648" s="2668" t="s">
        <v>10915</v>
      </c>
      <c r="O4648">
        <f t="shared" si="72"/>
        <v>0</v>
      </c>
    </row>
    <row r="4649" spans="1:15" hidden="1">
      <c r="A4649" s="2669" t="s">
        <v>10885</v>
      </c>
      <c r="B4649" s="2669" t="s">
        <v>5169</v>
      </c>
      <c r="C4649" s="2669" t="s">
        <v>5298</v>
      </c>
      <c r="D4649" s="2669" t="s">
        <v>5299</v>
      </c>
      <c r="E4649" s="3020" t="s">
        <v>8812</v>
      </c>
      <c r="F4649" s="3020" t="s">
        <v>10916</v>
      </c>
      <c r="G4649" s="3020" t="s">
        <v>8994</v>
      </c>
      <c r="H4649" s="3020" t="s">
        <v>8995</v>
      </c>
      <c r="I4649" s="3025">
        <v>161.54</v>
      </c>
      <c r="J4649" s="3025">
        <v>0</v>
      </c>
      <c r="O4649">
        <f t="shared" si="72"/>
        <v>0</v>
      </c>
    </row>
    <row r="4650" spans="1:15" hidden="1">
      <c r="A4650" s="2669" t="s">
        <v>10885</v>
      </c>
      <c r="B4650" s="2669" t="s">
        <v>5169</v>
      </c>
      <c r="C4650" s="2669" t="s">
        <v>5298</v>
      </c>
      <c r="D4650" s="2669" t="s">
        <v>5299</v>
      </c>
      <c r="E4650" s="2669" t="s">
        <v>8812</v>
      </c>
      <c r="F4650" s="2669" t="s">
        <v>10916</v>
      </c>
      <c r="G4650" s="2669" t="s">
        <v>8784</v>
      </c>
      <c r="H4650" s="2669" t="s">
        <v>9036</v>
      </c>
      <c r="I4650" s="3025">
        <v>0</v>
      </c>
      <c r="J4650" s="3025">
        <v>161.54</v>
      </c>
      <c r="O4650">
        <f t="shared" si="72"/>
        <v>0</v>
      </c>
    </row>
    <row r="4651" spans="1:15" hidden="1">
      <c r="H4651" t="s">
        <v>8813</v>
      </c>
      <c r="O4651">
        <f t="shared" si="72"/>
        <v>0</v>
      </c>
    </row>
    <row r="4652" spans="1:15" hidden="1">
      <c r="O4652">
        <f t="shared" si="72"/>
        <v>0</v>
      </c>
    </row>
    <row r="4653" spans="1:15" hidden="1">
      <c r="H4653" s="2668" t="s">
        <v>10917</v>
      </c>
      <c r="O4653">
        <f t="shared" si="72"/>
        <v>0</v>
      </c>
    </row>
    <row r="4654" spans="1:15" hidden="1">
      <c r="A4654" s="2669" t="s">
        <v>10885</v>
      </c>
      <c r="B4654" s="2669" t="s">
        <v>5169</v>
      </c>
      <c r="C4654" s="2669" t="s">
        <v>5298</v>
      </c>
      <c r="D4654" s="2669" t="s">
        <v>5299</v>
      </c>
      <c r="E4654" s="3020" t="s">
        <v>8814</v>
      </c>
      <c r="F4654" s="3020" t="s">
        <v>10918</v>
      </c>
      <c r="G4654" s="3020" t="s">
        <v>8994</v>
      </c>
      <c r="H4654" s="3020" t="s">
        <v>8995</v>
      </c>
      <c r="I4654" s="3025">
        <v>161.54</v>
      </c>
      <c r="J4654" s="3025">
        <v>0</v>
      </c>
      <c r="O4654">
        <f t="shared" si="72"/>
        <v>0</v>
      </c>
    </row>
    <row r="4655" spans="1:15" hidden="1">
      <c r="A4655" s="2669" t="s">
        <v>10885</v>
      </c>
      <c r="B4655" s="2669" t="s">
        <v>5169</v>
      </c>
      <c r="C4655" s="2669" t="s">
        <v>5298</v>
      </c>
      <c r="D4655" s="2669" t="s">
        <v>5299</v>
      </c>
      <c r="E4655" s="2669" t="s">
        <v>8814</v>
      </c>
      <c r="F4655" s="2669" t="s">
        <v>10918</v>
      </c>
      <c r="G4655" s="2669" t="s">
        <v>8784</v>
      </c>
      <c r="H4655" s="2669" t="s">
        <v>9036</v>
      </c>
      <c r="I4655" s="3025">
        <v>0</v>
      </c>
      <c r="J4655" s="3025">
        <v>161.54</v>
      </c>
      <c r="O4655">
        <f t="shared" si="72"/>
        <v>0</v>
      </c>
    </row>
    <row r="4656" spans="1:15" hidden="1">
      <c r="H4656" t="s">
        <v>8815</v>
      </c>
      <c r="O4656">
        <f t="shared" si="72"/>
        <v>0</v>
      </c>
    </row>
    <row r="4657" spans="1:15" hidden="1">
      <c r="O4657">
        <f t="shared" si="72"/>
        <v>0</v>
      </c>
    </row>
    <row r="4658" spans="1:15" hidden="1">
      <c r="H4658" s="2668" t="s">
        <v>10919</v>
      </c>
      <c r="O4658">
        <f t="shared" si="72"/>
        <v>0</v>
      </c>
    </row>
    <row r="4659" spans="1:15" hidden="1">
      <c r="A4659" s="2669" t="s">
        <v>10885</v>
      </c>
      <c r="B4659" s="2669" t="s">
        <v>5169</v>
      </c>
      <c r="C4659" s="2669" t="s">
        <v>5298</v>
      </c>
      <c r="D4659" s="2669" t="s">
        <v>5299</v>
      </c>
      <c r="E4659" s="2669" t="s">
        <v>8093</v>
      </c>
      <c r="F4659" s="2669" t="s">
        <v>10920</v>
      </c>
      <c r="G4659" s="2669" t="s">
        <v>8072</v>
      </c>
      <c r="H4659" s="2669" t="s">
        <v>8073</v>
      </c>
      <c r="I4659" s="3025">
        <v>185</v>
      </c>
      <c r="J4659" s="3025">
        <v>0</v>
      </c>
      <c r="O4659">
        <f t="shared" si="72"/>
        <v>1</v>
      </c>
    </row>
    <row r="4660" spans="1:15" hidden="1">
      <c r="A4660" s="2669" t="s">
        <v>10885</v>
      </c>
      <c r="B4660" s="2669" t="s">
        <v>5169</v>
      </c>
      <c r="C4660" s="2669" t="s">
        <v>5298</v>
      </c>
      <c r="D4660" s="2669" t="s">
        <v>5299</v>
      </c>
      <c r="E4660" s="2669" t="s">
        <v>8093</v>
      </c>
      <c r="F4660" s="2669" t="s">
        <v>10920</v>
      </c>
      <c r="G4660" s="2669" t="s">
        <v>8980</v>
      </c>
      <c r="H4660" s="2669" t="s">
        <v>9055</v>
      </c>
      <c r="I4660" s="3025">
        <v>0</v>
      </c>
      <c r="J4660" s="3025">
        <v>185</v>
      </c>
      <c r="N4660" s="1460">
        <v>1</v>
      </c>
      <c r="O4660">
        <f t="shared" si="72"/>
        <v>1</v>
      </c>
    </row>
    <row r="4661" spans="1:15" hidden="1">
      <c r="H4661" t="s">
        <v>8094</v>
      </c>
      <c r="O4661">
        <f t="shared" si="72"/>
        <v>0</v>
      </c>
    </row>
    <row r="4662" spans="1:15" hidden="1">
      <c r="O4662">
        <f t="shared" si="72"/>
        <v>0</v>
      </c>
    </row>
    <row r="4663" spans="1:15" hidden="1">
      <c r="H4663" s="2668" t="s">
        <v>10921</v>
      </c>
      <c r="O4663">
        <f t="shared" si="72"/>
        <v>0</v>
      </c>
    </row>
    <row r="4664" spans="1:15" hidden="1">
      <c r="A4664" s="2669" t="s">
        <v>10922</v>
      </c>
      <c r="B4664" s="2669" t="s">
        <v>4415</v>
      </c>
      <c r="C4664" s="2669" t="s">
        <v>5059</v>
      </c>
      <c r="D4664" s="2669" t="s">
        <v>4415</v>
      </c>
      <c r="E4664" s="2669" t="s">
        <v>8639</v>
      </c>
      <c r="F4664" s="2669" t="s">
        <v>10923</v>
      </c>
      <c r="G4664" s="2669" t="s">
        <v>5308</v>
      </c>
      <c r="H4664" s="2669" t="s">
        <v>4921</v>
      </c>
      <c r="I4664" s="3025">
        <v>6</v>
      </c>
      <c r="J4664" s="3025">
        <v>0</v>
      </c>
      <c r="O4664">
        <f t="shared" si="72"/>
        <v>0</v>
      </c>
    </row>
    <row r="4665" spans="1:15" hidden="1">
      <c r="A4665" s="2669" t="s">
        <v>10922</v>
      </c>
      <c r="B4665" s="2669" t="s">
        <v>4415</v>
      </c>
      <c r="C4665" s="2669" t="s">
        <v>5059</v>
      </c>
      <c r="D4665" s="2669" t="s">
        <v>4415</v>
      </c>
      <c r="E4665" s="2669" t="s">
        <v>8639</v>
      </c>
      <c r="F4665" s="2669" t="s">
        <v>10923</v>
      </c>
      <c r="G4665" s="2669" t="s">
        <v>5356</v>
      </c>
      <c r="H4665" s="2669" t="s">
        <v>5025</v>
      </c>
      <c r="I4665" s="3025">
        <v>50</v>
      </c>
      <c r="J4665" s="3025">
        <v>0</v>
      </c>
      <c r="O4665">
        <f t="shared" si="72"/>
        <v>0</v>
      </c>
    </row>
    <row r="4666" spans="1:15" hidden="1">
      <c r="A4666" s="2669" t="s">
        <v>10922</v>
      </c>
      <c r="B4666" s="2669" t="s">
        <v>4415</v>
      </c>
      <c r="C4666" s="2669" t="s">
        <v>5059</v>
      </c>
      <c r="D4666" s="2669" t="s">
        <v>4415</v>
      </c>
      <c r="E4666" s="2669" t="s">
        <v>8639</v>
      </c>
      <c r="F4666" s="2669" t="s">
        <v>10923</v>
      </c>
      <c r="G4666" s="2669" t="s">
        <v>5303</v>
      </c>
      <c r="H4666" s="2669" t="s">
        <v>5063</v>
      </c>
      <c r="I4666" s="3025">
        <v>0</v>
      </c>
      <c r="J4666" s="3025">
        <v>0</v>
      </c>
      <c r="O4666">
        <f t="shared" si="72"/>
        <v>0</v>
      </c>
    </row>
    <row r="4667" spans="1:15" hidden="1">
      <c r="A4667" s="2669" t="s">
        <v>10922</v>
      </c>
      <c r="B4667" s="2669" t="s">
        <v>4415</v>
      </c>
      <c r="C4667" s="2669" t="s">
        <v>5059</v>
      </c>
      <c r="D4667" s="2669" t="s">
        <v>4415</v>
      </c>
      <c r="E4667" s="2669" t="s">
        <v>8639</v>
      </c>
      <c r="F4667" s="2669" t="s">
        <v>10923</v>
      </c>
      <c r="G4667" s="2669" t="s">
        <v>5311</v>
      </c>
      <c r="H4667" s="2669" t="s">
        <v>5064</v>
      </c>
      <c r="I4667" s="3025">
        <v>0</v>
      </c>
      <c r="J4667" s="3025">
        <v>56</v>
      </c>
      <c r="O4667">
        <f t="shared" si="72"/>
        <v>0</v>
      </c>
    </row>
    <row r="4668" spans="1:15" hidden="1">
      <c r="H4668" t="s">
        <v>8640</v>
      </c>
      <c r="O4668">
        <f t="shared" si="72"/>
        <v>0</v>
      </c>
    </row>
    <row r="4669" spans="1:15" hidden="1">
      <c r="O4669">
        <f t="shared" si="72"/>
        <v>0</v>
      </c>
    </row>
    <row r="4670" spans="1:15" hidden="1">
      <c r="H4670" s="2668" t="s">
        <v>10924</v>
      </c>
      <c r="O4670">
        <f t="shared" si="72"/>
        <v>0</v>
      </c>
    </row>
    <row r="4671" spans="1:15" hidden="1">
      <c r="A4671" s="2669" t="s">
        <v>10922</v>
      </c>
      <c r="B4671" s="2669" t="s">
        <v>4415</v>
      </c>
      <c r="C4671" s="2669" t="s">
        <v>5059</v>
      </c>
      <c r="D4671" s="2669" t="s">
        <v>4415</v>
      </c>
      <c r="E4671" s="2669" t="s">
        <v>8641</v>
      </c>
      <c r="F4671" s="2669" t="s">
        <v>10925</v>
      </c>
      <c r="G4671" s="2669" t="s">
        <v>5308</v>
      </c>
      <c r="H4671" s="2669" t="s">
        <v>4921</v>
      </c>
      <c r="I4671" s="3025">
        <v>38.76</v>
      </c>
      <c r="J4671" s="3025">
        <v>0</v>
      </c>
      <c r="O4671">
        <f t="shared" si="72"/>
        <v>0</v>
      </c>
    </row>
    <row r="4672" spans="1:15" hidden="1">
      <c r="A4672" s="2669" t="s">
        <v>10922</v>
      </c>
      <c r="B4672" s="2669" t="s">
        <v>4415</v>
      </c>
      <c r="C4672" s="2669" t="s">
        <v>5059</v>
      </c>
      <c r="D4672" s="2669" t="s">
        <v>4415</v>
      </c>
      <c r="E4672" s="2669" t="s">
        <v>8641</v>
      </c>
      <c r="F4672" s="2669" t="s">
        <v>10925</v>
      </c>
      <c r="G4672" s="2669" t="s">
        <v>5356</v>
      </c>
      <c r="H4672" s="2669" t="s">
        <v>5025</v>
      </c>
      <c r="I4672" s="3025">
        <v>323</v>
      </c>
      <c r="J4672" s="3025">
        <v>0</v>
      </c>
      <c r="O4672">
        <f t="shared" si="72"/>
        <v>0</v>
      </c>
    </row>
    <row r="4673" spans="1:15" hidden="1">
      <c r="A4673" s="2669" t="s">
        <v>10922</v>
      </c>
      <c r="B4673" s="2669" t="s">
        <v>4415</v>
      </c>
      <c r="C4673" s="2669" t="s">
        <v>5059</v>
      </c>
      <c r="D4673" s="2669" t="s">
        <v>4415</v>
      </c>
      <c r="E4673" s="2669" t="s">
        <v>8641</v>
      </c>
      <c r="F4673" s="2669" t="s">
        <v>10925</v>
      </c>
      <c r="G4673" s="2669" t="s">
        <v>5303</v>
      </c>
      <c r="H4673" s="2669" t="s">
        <v>5063</v>
      </c>
      <c r="I4673" s="3025">
        <v>0</v>
      </c>
      <c r="J4673" s="3025">
        <v>0</v>
      </c>
      <c r="O4673">
        <f t="shared" ref="O4673:O4736" si="73">SUMIF(E:E,E4673,N:N)</f>
        <v>0</v>
      </c>
    </row>
    <row r="4674" spans="1:15" hidden="1">
      <c r="A4674" s="2669" t="s">
        <v>10922</v>
      </c>
      <c r="B4674" s="2669" t="s">
        <v>4415</v>
      </c>
      <c r="C4674" s="2669" t="s">
        <v>5059</v>
      </c>
      <c r="D4674" s="2669" t="s">
        <v>4415</v>
      </c>
      <c r="E4674" s="2669" t="s">
        <v>8641</v>
      </c>
      <c r="F4674" s="2669" t="s">
        <v>10925</v>
      </c>
      <c r="G4674" s="2669" t="s">
        <v>5311</v>
      </c>
      <c r="H4674" s="2669" t="s">
        <v>5064</v>
      </c>
      <c r="I4674" s="3025">
        <v>0</v>
      </c>
      <c r="J4674" s="3025">
        <v>361.76</v>
      </c>
      <c r="O4674">
        <f t="shared" si="73"/>
        <v>0</v>
      </c>
    </row>
    <row r="4675" spans="1:15" hidden="1">
      <c r="H4675" t="s">
        <v>8642</v>
      </c>
      <c r="O4675">
        <f t="shared" si="73"/>
        <v>0</v>
      </c>
    </row>
    <row r="4676" spans="1:15" hidden="1">
      <c r="O4676">
        <f t="shared" si="73"/>
        <v>0</v>
      </c>
    </row>
    <row r="4677" spans="1:15" hidden="1">
      <c r="H4677" s="2668" t="s">
        <v>10926</v>
      </c>
      <c r="O4677">
        <f t="shared" si="73"/>
        <v>0</v>
      </c>
    </row>
    <row r="4678" spans="1:15" hidden="1">
      <c r="A4678" s="2669" t="s">
        <v>10922</v>
      </c>
      <c r="B4678" s="2669" t="s">
        <v>4415</v>
      </c>
      <c r="C4678" s="2669" t="s">
        <v>5059</v>
      </c>
      <c r="D4678" s="2669" t="s">
        <v>4415</v>
      </c>
      <c r="E4678" s="2669" t="s">
        <v>8643</v>
      </c>
      <c r="F4678" s="2669" t="s">
        <v>10927</v>
      </c>
      <c r="G4678" s="2669" t="s">
        <v>5308</v>
      </c>
      <c r="H4678" s="2669" t="s">
        <v>4921</v>
      </c>
      <c r="I4678" s="3025">
        <v>2.64</v>
      </c>
      <c r="J4678" s="3025">
        <v>0</v>
      </c>
      <c r="O4678">
        <f t="shared" si="73"/>
        <v>0</v>
      </c>
    </row>
    <row r="4679" spans="1:15" hidden="1">
      <c r="A4679" s="2669" t="s">
        <v>10922</v>
      </c>
      <c r="B4679" s="2669" t="s">
        <v>4415</v>
      </c>
      <c r="C4679" s="2669" t="s">
        <v>5059</v>
      </c>
      <c r="D4679" s="2669" t="s">
        <v>4415</v>
      </c>
      <c r="E4679" s="2669" t="s">
        <v>8643</v>
      </c>
      <c r="F4679" s="2669" t="s">
        <v>10927</v>
      </c>
      <c r="G4679" s="2669" t="s">
        <v>5357</v>
      </c>
      <c r="H4679" s="2669" t="s">
        <v>5020</v>
      </c>
      <c r="I4679" s="3025">
        <v>22</v>
      </c>
      <c r="J4679" s="3025">
        <v>0</v>
      </c>
      <c r="O4679">
        <f t="shared" si="73"/>
        <v>0</v>
      </c>
    </row>
    <row r="4680" spans="1:15" hidden="1">
      <c r="A4680" s="2669" t="s">
        <v>10922</v>
      </c>
      <c r="B4680" s="2669" t="s">
        <v>4415</v>
      </c>
      <c r="C4680" s="2669" t="s">
        <v>5059</v>
      </c>
      <c r="D4680" s="2669" t="s">
        <v>4415</v>
      </c>
      <c r="E4680" s="2669" t="s">
        <v>8643</v>
      </c>
      <c r="F4680" s="2669" t="s">
        <v>10927</v>
      </c>
      <c r="G4680" s="2669" t="s">
        <v>5303</v>
      </c>
      <c r="H4680" s="2669" t="s">
        <v>5063</v>
      </c>
      <c r="I4680" s="3025">
        <v>0</v>
      </c>
      <c r="J4680" s="3025">
        <v>0</v>
      </c>
      <c r="O4680">
        <f t="shared" si="73"/>
        <v>0</v>
      </c>
    </row>
    <row r="4681" spans="1:15" hidden="1">
      <c r="A4681" s="2669" t="s">
        <v>10922</v>
      </c>
      <c r="B4681" s="2669" t="s">
        <v>4415</v>
      </c>
      <c r="C4681" s="2669" t="s">
        <v>5059</v>
      </c>
      <c r="D4681" s="2669" t="s">
        <v>4415</v>
      </c>
      <c r="E4681" s="2669" t="s">
        <v>8643</v>
      </c>
      <c r="F4681" s="2669" t="s">
        <v>10927</v>
      </c>
      <c r="G4681" s="2669" t="s">
        <v>5311</v>
      </c>
      <c r="H4681" s="2669" t="s">
        <v>5064</v>
      </c>
      <c r="I4681" s="3025">
        <v>0</v>
      </c>
      <c r="J4681" s="3025">
        <v>24.64</v>
      </c>
      <c r="O4681">
        <f t="shared" si="73"/>
        <v>0</v>
      </c>
    </row>
    <row r="4682" spans="1:15" hidden="1">
      <c r="H4682" t="s">
        <v>8644</v>
      </c>
      <c r="O4682">
        <f t="shared" si="73"/>
        <v>0</v>
      </c>
    </row>
    <row r="4683" spans="1:15" hidden="1">
      <c r="O4683">
        <f t="shared" si="73"/>
        <v>0</v>
      </c>
    </row>
    <row r="4684" spans="1:15" hidden="1">
      <c r="H4684" s="2668" t="s">
        <v>10928</v>
      </c>
      <c r="O4684">
        <f t="shared" si="73"/>
        <v>0</v>
      </c>
    </row>
    <row r="4685" spans="1:15" hidden="1">
      <c r="A4685" s="2669" t="s">
        <v>10922</v>
      </c>
      <c r="B4685" s="2669" t="s">
        <v>4415</v>
      </c>
      <c r="C4685" s="2669" t="s">
        <v>5059</v>
      </c>
      <c r="D4685" s="2669" t="s">
        <v>4415</v>
      </c>
      <c r="E4685" s="2669" t="s">
        <v>7420</v>
      </c>
      <c r="F4685" s="2669" t="s">
        <v>10929</v>
      </c>
      <c r="G4685" s="2669" t="s">
        <v>5308</v>
      </c>
      <c r="H4685" s="2669" t="s">
        <v>4921</v>
      </c>
      <c r="I4685" s="3025">
        <v>2.93</v>
      </c>
      <c r="J4685" s="3025">
        <v>0</v>
      </c>
      <c r="O4685">
        <f t="shared" si="73"/>
        <v>0</v>
      </c>
    </row>
    <row r="4686" spans="1:15" hidden="1">
      <c r="A4686" s="2669" t="s">
        <v>10922</v>
      </c>
      <c r="B4686" s="2669" t="s">
        <v>4415</v>
      </c>
      <c r="C4686" s="2669" t="s">
        <v>5059</v>
      </c>
      <c r="D4686" s="2669" t="s">
        <v>4415</v>
      </c>
      <c r="E4686" s="2669" t="s">
        <v>7420</v>
      </c>
      <c r="F4686" s="2669" t="s">
        <v>10929</v>
      </c>
      <c r="G4686" s="2669" t="s">
        <v>5309</v>
      </c>
      <c r="H4686" s="2669" t="s">
        <v>4947</v>
      </c>
      <c r="I4686" s="3025">
        <v>24.45</v>
      </c>
      <c r="J4686" s="3025">
        <v>0</v>
      </c>
      <c r="O4686">
        <f t="shared" si="73"/>
        <v>0</v>
      </c>
    </row>
    <row r="4687" spans="1:15" hidden="1">
      <c r="A4687" s="2669" t="s">
        <v>10922</v>
      </c>
      <c r="B4687" s="2669" t="s">
        <v>4415</v>
      </c>
      <c r="C4687" s="2669" t="s">
        <v>5059</v>
      </c>
      <c r="D4687" s="2669" t="s">
        <v>4415</v>
      </c>
      <c r="E4687" s="2669" t="s">
        <v>7420</v>
      </c>
      <c r="F4687" s="2669" t="s">
        <v>10929</v>
      </c>
      <c r="G4687" s="2669" t="s">
        <v>5303</v>
      </c>
      <c r="H4687" s="2669" t="s">
        <v>5063</v>
      </c>
      <c r="I4687" s="3025">
        <v>0</v>
      </c>
      <c r="J4687" s="3025">
        <v>0</v>
      </c>
      <c r="O4687">
        <f t="shared" si="73"/>
        <v>0</v>
      </c>
    </row>
    <row r="4688" spans="1:15" hidden="1">
      <c r="A4688" s="2669" t="s">
        <v>10922</v>
      </c>
      <c r="B4688" s="2669" t="s">
        <v>4415</v>
      </c>
      <c r="C4688" s="2669" t="s">
        <v>5059</v>
      </c>
      <c r="D4688" s="2669" t="s">
        <v>4415</v>
      </c>
      <c r="E4688" s="2669" t="s">
        <v>7420</v>
      </c>
      <c r="F4688" s="2669" t="s">
        <v>10929</v>
      </c>
      <c r="G4688" s="2669" t="s">
        <v>5311</v>
      </c>
      <c r="H4688" s="2669" t="s">
        <v>5064</v>
      </c>
      <c r="I4688" s="3025">
        <v>0</v>
      </c>
      <c r="J4688" s="3025">
        <v>27.38</v>
      </c>
      <c r="O4688">
        <f t="shared" si="73"/>
        <v>0</v>
      </c>
    </row>
    <row r="4689" spans="1:15" hidden="1">
      <c r="H4689" t="s">
        <v>7421</v>
      </c>
      <c r="O4689">
        <f t="shared" si="73"/>
        <v>0</v>
      </c>
    </row>
    <row r="4690" spans="1:15" hidden="1">
      <c r="O4690">
        <f t="shared" si="73"/>
        <v>0</v>
      </c>
    </row>
    <row r="4691" spans="1:15" hidden="1">
      <c r="H4691" s="2668" t="s">
        <v>10930</v>
      </c>
      <c r="O4691">
        <f t="shared" si="73"/>
        <v>0</v>
      </c>
    </row>
    <row r="4692" spans="1:15" hidden="1">
      <c r="A4692" s="2669" t="s">
        <v>10922</v>
      </c>
      <c r="B4692" s="2669" t="s">
        <v>4415</v>
      </c>
      <c r="C4692" s="2669" t="s">
        <v>5059</v>
      </c>
      <c r="D4692" s="2669" t="s">
        <v>4415</v>
      </c>
      <c r="E4692" s="2669" t="s">
        <v>8645</v>
      </c>
      <c r="F4692" s="2669" t="s">
        <v>10931</v>
      </c>
      <c r="G4692" s="2669" t="s">
        <v>5308</v>
      </c>
      <c r="H4692" s="2669" t="s">
        <v>4921</v>
      </c>
      <c r="I4692" s="3025">
        <v>52.8</v>
      </c>
      <c r="J4692" s="3025">
        <v>0</v>
      </c>
      <c r="O4692">
        <f t="shared" si="73"/>
        <v>0</v>
      </c>
    </row>
    <row r="4693" spans="1:15" hidden="1">
      <c r="A4693" s="2669" t="s">
        <v>10922</v>
      </c>
      <c r="B4693" s="2669" t="s">
        <v>4415</v>
      </c>
      <c r="C4693" s="2669" t="s">
        <v>5059</v>
      </c>
      <c r="D4693" s="2669" t="s">
        <v>4415</v>
      </c>
      <c r="E4693" s="2669" t="s">
        <v>8645</v>
      </c>
      <c r="F4693" s="2669" t="s">
        <v>10931</v>
      </c>
      <c r="G4693" s="2669" t="s">
        <v>5356</v>
      </c>
      <c r="H4693" s="2669" t="s">
        <v>5025</v>
      </c>
      <c r="I4693" s="3025">
        <v>440</v>
      </c>
      <c r="J4693" s="3025">
        <v>0</v>
      </c>
      <c r="O4693">
        <f t="shared" si="73"/>
        <v>0</v>
      </c>
    </row>
    <row r="4694" spans="1:15" hidden="1">
      <c r="A4694" s="2669" t="s">
        <v>10922</v>
      </c>
      <c r="B4694" s="2669" t="s">
        <v>4415</v>
      </c>
      <c r="C4694" s="2669" t="s">
        <v>5059</v>
      </c>
      <c r="D4694" s="2669" t="s">
        <v>4415</v>
      </c>
      <c r="E4694" s="2669" t="s">
        <v>8645</v>
      </c>
      <c r="F4694" s="2669" t="s">
        <v>10931</v>
      </c>
      <c r="G4694" s="2669" t="s">
        <v>5303</v>
      </c>
      <c r="H4694" s="2669" t="s">
        <v>5063</v>
      </c>
      <c r="I4694" s="3025">
        <v>0</v>
      </c>
      <c r="J4694" s="3025">
        <v>0</v>
      </c>
      <c r="O4694">
        <f t="shared" si="73"/>
        <v>0</v>
      </c>
    </row>
    <row r="4695" spans="1:15" hidden="1">
      <c r="A4695" s="2669" t="s">
        <v>10922</v>
      </c>
      <c r="B4695" s="2669" t="s">
        <v>4415</v>
      </c>
      <c r="C4695" s="2669" t="s">
        <v>5059</v>
      </c>
      <c r="D4695" s="2669" t="s">
        <v>4415</v>
      </c>
      <c r="E4695" s="2669" t="s">
        <v>8645</v>
      </c>
      <c r="F4695" s="2669" t="s">
        <v>10931</v>
      </c>
      <c r="G4695" s="2669" t="s">
        <v>5311</v>
      </c>
      <c r="H4695" s="2669" t="s">
        <v>5064</v>
      </c>
      <c r="I4695" s="3025">
        <v>0</v>
      </c>
      <c r="J4695" s="3025">
        <v>492.8</v>
      </c>
      <c r="O4695">
        <f t="shared" si="73"/>
        <v>0</v>
      </c>
    </row>
    <row r="4696" spans="1:15" hidden="1">
      <c r="H4696" t="s">
        <v>8646</v>
      </c>
      <c r="O4696">
        <f t="shared" si="73"/>
        <v>0</v>
      </c>
    </row>
    <row r="4697" spans="1:15" hidden="1">
      <c r="O4697">
        <f t="shared" si="73"/>
        <v>0</v>
      </c>
    </row>
    <row r="4698" spans="1:15" hidden="1">
      <c r="H4698" s="2668" t="s">
        <v>10932</v>
      </c>
      <c r="O4698">
        <f t="shared" si="73"/>
        <v>0</v>
      </c>
    </row>
    <row r="4699" spans="1:15" hidden="1">
      <c r="A4699" s="2669" t="s">
        <v>10922</v>
      </c>
      <c r="B4699" s="2669"/>
      <c r="C4699" s="2669"/>
      <c r="D4699" s="2669" t="s">
        <v>5073</v>
      </c>
      <c r="E4699" s="2669" t="s">
        <v>7160</v>
      </c>
      <c r="F4699" s="2669" t="s">
        <v>10933</v>
      </c>
      <c r="G4699" s="2669" t="s">
        <v>5356</v>
      </c>
      <c r="H4699" s="2669" t="s">
        <v>5025</v>
      </c>
      <c r="I4699" s="3025">
        <v>4225</v>
      </c>
      <c r="J4699" s="3025">
        <v>0</v>
      </c>
      <c r="O4699">
        <f t="shared" si="73"/>
        <v>0</v>
      </c>
    </row>
    <row r="4700" spans="1:15" hidden="1">
      <c r="A4700" s="2669" t="s">
        <v>10922</v>
      </c>
      <c r="B4700" s="2669"/>
      <c r="C4700" s="2669"/>
      <c r="D4700" s="2669" t="s">
        <v>5073</v>
      </c>
      <c r="E4700" s="2669" t="s">
        <v>7160</v>
      </c>
      <c r="F4700" s="2669" t="s">
        <v>10933</v>
      </c>
      <c r="G4700" s="2669" t="s">
        <v>5297</v>
      </c>
      <c r="H4700" s="2669" t="s">
        <v>5075</v>
      </c>
      <c r="I4700" s="3025">
        <v>0</v>
      </c>
      <c r="J4700" s="3025">
        <v>4225</v>
      </c>
      <c r="O4700">
        <f t="shared" si="73"/>
        <v>0</v>
      </c>
    </row>
    <row r="4701" spans="1:15" hidden="1">
      <c r="H4701" t="s">
        <v>7161</v>
      </c>
      <c r="O4701">
        <f t="shared" si="73"/>
        <v>0</v>
      </c>
    </row>
    <row r="4702" spans="1:15" hidden="1">
      <c r="O4702">
        <f t="shared" si="73"/>
        <v>0</v>
      </c>
    </row>
    <row r="4703" spans="1:15" hidden="1">
      <c r="H4703" s="2668" t="s">
        <v>10934</v>
      </c>
      <c r="O4703">
        <f t="shared" si="73"/>
        <v>0</v>
      </c>
    </row>
    <row r="4704" spans="1:15" hidden="1">
      <c r="A4704" s="2669" t="s">
        <v>10922</v>
      </c>
      <c r="B4704" s="2669"/>
      <c r="C4704" s="2669"/>
      <c r="D4704" s="2669" t="s">
        <v>5073</v>
      </c>
      <c r="E4704" s="2669" t="s">
        <v>7162</v>
      </c>
      <c r="F4704" s="2669" t="s">
        <v>10935</v>
      </c>
      <c r="G4704" s="2669" t="s">
        <v>5300</v>
      </c>
      <c r="H4704" s="2669" t="s">
        <v>264</v>
      </c>
      <c r="I4704" s="3025">
        <v>1000</v>
      </c>
      <c r="J4704" s="3025">
        <v>0</v>
      </c>
      <c r="O4704">
        <f t="shared" si="73"/>
        <v>0</v>
      </c>
    </row>
    <row r="4705" spans="1:15" hidden="1">
      <c r="A4705" s="2669" t="s">
        <v>10922</v>
      </c>
      <c r="B4705" s="2669"/>
      <c r="C4705" s="2669"/>
      <c r="D4705" s="2669" t="s">
        <v>5073</v>
      </c>
      <c r="E4705" s="2669" t="s">
        <v>7162</v>
      </c>
      <c r="F4705" s="2669" t="s">
        <v>10935</v>
      </c>
      <c r="G4705" s="2669" t="s">
        <v>5297</v>
      </c>
      <c r="H4705" s="2669" t="s">
        <v>5075</v>
      </c>
      <c r="I4705" s="3025">
        <v>0</v>
      </c>
      <c r="J4705" s="3025">
        <v>1000</v>
      </c>
      <c r="O4705">
        <f t="shared" si="73"/>
        <v>0</v>
      </c>
    </row>
    <row r="4706" spans="1:15" hidden="1">
      <c r="H4706" t="s">
        <v>7163</v>
      </c>
      <c r="O4706">
        <f t="shared" si="73"/>
        <v>0</v>
      </c>
    </row>
    <row r="4707" spans="1:15" hidden="1">
      <c r="O4707">
        <f t="shared" si="73"/>
        <v>0</v>
      </c>
    </row>
    <row r="4708" spans="1:15" hidden="1">
      <c r="H4708" s="2668" t="s">
        <v>10936</v>
      </c>
      <c r="O4708">
        <f t="shared" si="73"/>
        <v>0</v>
      </c>
    </row>
    <row r="4709" spans="1:15" hidden="1">
      <c r="A4709" s="2669" t="s">
        <v>10937</v>
      </c>
      <c r="B4709" s="2669" t="s">
        <v>5169</v>
      </c>
      <c r="C4709" s="2669" t="s">
        <v>5298</v>
      </c>
      <c r="D4709" s="2669" t="s">
        <v>5299</v>
      </c>
      <c r="E4709" s="3020" t="s">
        <v>8739</v>
      </c>
      <c r="F4709" s="3020" t="s">
        <v>10938</v>
      </c>
      <c r="G4709" s="3020" t="s">
        <v>8992</v>
      </c>
      <c r="H4709" s="3020" t="s">
        <v>8993</v>
      </c>
      <c r="I4709" s="3025">
        <v>396.04</v>
      </c>
      <c r="J4709" s="3025">
        <v>0</v>
      </c>
      <c r="O4709">
        <f t="shared" si="73"/>
        <v>0</v>
      </c>
    </row>
    <row r="4710" spans="1:15" hidden="1">
      <c r="A4710" s="2669" t="s">
        <v>10937</v>
      </c>
      <c r="B4710" s="2669" t="s">
        <v>5169</v>
      </c>
      <c r="C4710" s="2669" t="s">
        <v>5298</v>
      </c>
      <c r="D4710" s="2669" t="s">
        <v>5299</v>
      </c>
      <c r="E4710" s="2669" t="s">
        <v>8739</v>
      </c>
      <c r="F4710" s="2669" t="s">
        <v>10938</v>
      </c>
      <c r="G4710" s="2669" t="s">
        <v>6121</v>
      </c>
      <c r="H4710" s="2669" t="s">
        <v>6122</v>
      </c>
      <c r="I4710" s="3025">
        <v>19.350000000000001</v>
      </c>
      <c r="J4710" s="3025">
        <v>0</v>
      </c>
      <c r="O4710">
        <f t="shared" si="73"/>
        <v>0</v>
      </c>
    </row>
    <row r="4711" spans="1:15" hidden="1">
      <c r="A4711" s="2669" t="s">
        <v>10937</v>
      </c>
      <c r="B4711" s="2669" t="s">
        <v>5169</v>
      </c>
      <c r="C4711" s="2669" t="s">
        <v>5298</v>
      </c>
      <c r="D4711" s="2669" t="s">
        <v>5299</v>
      </c>
      <c r="E4711" s="2669" t="s">
        <v>8739</v>
      </c>
      <c r="F4711" s="2669" t="s">
        <v>10938</v>
      </c>
      <c r="G4711" s="2669" t="s">
        <v>8784</v>
      </c>
      <c r="H4711" s="2669" t="s">
        <v>9036</v>
      </c>
      <c r="I4711" s="3025">
        <v>0</v>
      </c>
      <c r="J4711" s="3025">
        <v>415.39</v>
      </c>
      <c r="O4711">
        <f t="shared" si="73"/>
        <v>0</v>
      </c>
    </row>
    <row r="4712" spans="1:15" hidden="1">
      <c r="H4712" t="s">
        <v>8740</v>
      </c>
      <c r="O4712">
        <f t="shared" si="73"/>
        <v>0</v>
      </c>
    </row>
    <row r="4713" spans="1:15" hidden="1">
      <c r="O4713">
        <f t="shared" si="73"/>
        <v>0</v>
      </c>
    </row>
    <row r="4714" spans="1:15" hidden="1">
      <c r="H4714" s="2668" t="s">
        <v>10939</v>
      </c>
      <c r="O4714">
        <f t="shared" si="73"/>
        <v>0</v>
      </c>
    </row>
    <row r="4715" spans="1:15" hidden="1">
      <c r="A4715" s="2669" t="s">
        <v>10940</v>
      </c>
      <c r="B4715" s="2669" t="s">
        <v>4415</v>
      </c>
      <c r="C4715" s="2669" t="s">
        <v>5059</v>
      </c>
      <c r="D4715" s="2669" t="s">
        <v>4415</v>
      </c>
      <c r="E4715" s="2669" t="s">
        <v>7709</v>
      </c>
      <c r="F4715" s="2669" t="s">
        <v>10941</v>
      </c>
      <c r="G4715" s="2669" t="s">
        <v>5308</v>
      </c>
      <c r="H4715" s="2669" t="s">
        <v>5097</v>
      </c>
      <c r="I4715" s="3025">
        <v>0</v>
      </c>
      <c r="J4715" s="3025">
        <v>0</v>
      </c>
      <c r="O4715">
        <f t="shared" si="73"/>
        <v>0</v>
      </c>
    </row>
    <row r="4716" spans="1:15" hidden="1">
      <c r="A4716" s="2669" t="s">
        <v>10940</v>
      </c>
      <c r="B4716" s="2669" t="s">
        <v>4415</v>
      </c>
      <c r="C4716" s="2669" t="s">
        <v>5059</v>
      </c>
      <c r="D4716" s="2669" t="s">
        <v>4415</v>
      </c>
      <c r="E4716" s="2669" t="s">
        <v>7709</v>
      </c>
      <c r="F4716" s="2669" t="s">
        <v>10941</v>
      </c>
      <c r="G4716" s="2669" t="s">
        <v>5334</v>
      </c>
      <c r="H4716" s="2669" t="s">
        <v>4974</v>
      </c>
      <c r="I4716" s="3025">
        <v>12.5</v>
      </c>
      <c r="J4716" s="3025">
        <v>0</v>
      </c>
      <c r="O4716">
        <f t="shared" si="73"/>
        <v>0</v>
      </c>
    </row>
    <row r="4717" spans="1:15" hidden="1">
      <c r="A4717" s="2669" t="s">
        <v>10940</v>
      </c>
      <c r="B4717" s="2669" t="s">
        <v>4415</v>
      </c>
      <c r="C4717" s="2669" t="s">
        <v>5059</v>
      </c>
      <c r="D4717" s="2669" t="s">
        <v>4415</v>
      </c>
      <c r="E4717" s="2669" t="s">
        <v>7709</v>
      </c>
      <c r="F4717" s="2669" t="s">
        <v>10941</v>
      </c>
      <c r="G4717" s="2669" t="s">
        <v>5303</v>
      </c>
      <c r="H4717" s="2669" t="s">
        <v>5063</v>
      </c>
      <c r="I4717" s="3025">
        <v>0</v>
      </c>
      <c r="J4717" s="3025">
        <v>0</v>
      </c>
      <c r="O4717">
        <f t="shared" si="73"/>
        <v>0</v>
      </c>
    </row>
    <row r="4718" spans="1:15" hidden="1">
      <c r="A4718" s="2669" t="s">
        <v>10940</v>
      </c>
      <c r="B4718" s="2669" t="s">
        <v>4415</v>
      </c>
      <c r="C4718" s="2669" t="s">
        <v>5059</v>
      </c>
      <c r="D4718" s="2669" t="s">
        <v>4415</v>
      </c>
      <c r="E4718" s="2669" t="s">
        <v>7709</v>
      </c>
      <c r="F4718" s="2669" t="s">
        <v>10941</v>
      </c>
      <c r="G4718" s="2669" t="s">
        <v>5311</v>
      </c>
      <c r="H4718" s="2669" t="s">
        <v>5064</v>
      </c>
      <c r="I4718" s="3025">
        <v>0</v>
      </c>
      <c r="J4718" s="3025">
        <v>12.5</v>
      </c>
      <c r="O4718">
        <f t="shared" si="73"/>
        <v>0</v>
      </c>
    </row>
    <row r="4719" spans="1:15" hidden="1">
      <c r="H4719" t="s">
        <v>7710</v>
      </c>
      <c r="O4719">
        <f t="shared" si="73"/>
        <v>0</v>
      </c>
    </row>
    <row r="4720" spans="1:15" hidden="1">
      <c r="O4720">
        <f t="shared" si="73"/>
        <v>0</v>
      </c>
    </row>
    <row r="4721" spans="1:15" hidden="1">
      <c r="H4721" s="2668" t="s">
        <v>10942</v>
      </c>
      <c r="O4721">
        <f t="shared" si="73"/>
        <v>0</v>
      </c>
    </row>
    <row r="4722" spans="1:15" hidden="1">
      <c r="A4722" s="2669" t="s">
        <v>10940</v>
      </c>
      <c r="B4722" s="2669" t="s">
        <v>4415</v>
      </c>
      <c r="C4722" s="2669" t="s">
        <v>5059</v>
      </c>
      <c r="D4722" s="2669" t="s">
        <v>4415</v>
      </c>
      <c r="E4722" s="2669" t="s">
        <v>7711</v>
      </c>
      <c r="F4722" s="2669" t="s">
        <v>10943</v>
      </c>
      <c r="G4722" s="2669" t="s">
        <v>5308</v>
      </c>
      <c r="H4722" s="2669" t="s">
        <v>5097</v>
      </c>
      <c r="I4722" s="3025">
        <v>0</v>
      </c>
      <c r="J4722" s="3025">
        <v>0</v>
      </c>
      <c r="O4722">
        <f t="shared" si="73"/>
        <v>0</v>
      </c>
    </row>
    <row r="4723" spans="1:15" hidden="1">
      <c r="A4723" s="2669" t="s">
        <v>10940</v>
      </c>
      <c r="B4723" s="2669" t="s">
        <v>4415</v>
      </c>
      <c r="C4723" s="2669" t="s">
        <v>5059</v>
      </c>
      <c r="D4723" s="2669" t="s">
        <v>4415</v>
      </c>
      <c r="E4723" s="2669" t="s">
        <v>7711</v>
      </c>
      <c r="F4723" s="2669" t="s">
        <v>10943</v>
      </c>
      <c r="G4723" s="2669" t="s">
        <v>5334</v>
      </c>
      <c r="H4723" s="2669" t="s">
        <v>4974</v>
      </c>
      <c r="I4723" s="3025">
        <v>41</v>
      </c>
      <c r="J4723" s="3025">
        <v>0</v>
      </c>
      <c r="O4723">
        <f t="shared" si="73"/>
        <v>0</v>
      </c>
    </row>
    <row r="4724" spans="1:15" hidden="1">
      <c r="A4724" s="2669" t="s">
        <v>10940</v>
      </c>
      <c r="B4724" s="2669" t="s">
        <v>4415</v>
      </c>
      <c r="C4724" s="2669" t="s">
        <v>5059</v>
      </c>
      <c r="D4724" s="2669" t="s">
        <v>4415</v>
      </c>
      <c r="E4724" s="2669" t="s">
        <v>7711</v>
      </c>
      <c r="F4724" s="2669" t="s">
        <v>10943</v>
      </c>
      <c r="G4724" s="2669" t="s">
        <v>5303</v>
      </c>
      <c r="H4724" s="2669" t="s">
        <v>5063</v>
      </c>
      <c r="I4724" s="3025">
        <v>0</v>
      </c>
      <c r="J4724" s="3025">
        <v>0</v>
      </c>
      <c r="O4724">
        <f t="shared" si="73"/>
        <v>0</v>
      </c>
    </row>
    <row r="4725" spans="1:15" hidden="1">
      <c r="A4725" s="2669" t="s">
        <v>10940</v>
      </c>
      <c r="B4725" s="2669" t="s">
        <v>4415</v>
      </c>
      <c r="C4725" s="2669" t="s">
        <v>5059</v>
      </c>
      <c r="D4725" s="2669" t="s">
        <v>4415</v>
      </c>
      <c r="E4725" s="2669" t="s">
        <v>7711</v>
      </c>
      <c r="F4725" s="2669" t="s">
        <v>10943</v>
      </c>
      <c r="G4725" s="2669" t="s">
        <v>5311</v>
      </c>
      <c r="H4725" s="2669" t="s">
        <v>5064</v>
      </c>
      <c r="I4725" s="3025">
        <v>0</v>
      </c>
      <c r="J4725" s="3025">
        <v>41</v>
      </c>
      <c r="O4725">
        <f t="shared" si="73"/>
        <v>0</v>
      </c>
    </row>
    <row r="4726" spans="1:15" hidden="1">
      <c r="H4726" t="s">
        <v>7712</v>
      </c>
      <c r="O4726">
        <f t="shared" si="73"/>
        <v>0</v>
      </c>
    </row>
    <row r="4727" spans="1:15" hidden="1">
      <c r="O4727">
        <f t="shared" si="73"/>
        <v>0</v>
      </c>
    </row>
    <row r="4728" spans="1:15" hidden="1">
      <c r="H4728" s="2668" t="s">
        <v>10944</v>
      </c>
      <c r="O4728">
        <f t="shared" si="73"/>
        <v>0</v>
      </c>
    </row>
    <row r="4729" spans="1:15" hidden="1">
      <c r="A4729" s="2669" t="s">
        <v>10945</v>
      </c>
      <c r="B4729" s="2669" t="s">
        <v>4415</v>
      </c>
      <c r="C4729" s="2669" t="s">
        <v>5059</v>
      </c>
      <c r="D4729" s="2669" t="s">
        <v>4415</v>
      </c>
      <c r="E4729" s="2669" t="s">
        <v>8637</v>
      </c>
      <c r="F4729" s="2669" t="s">
        <v>10946</v>
      </c>
      <c r="G4729" s="2669" t="s">
        <v>5308</v>
      </c>
      <c r="H4729" s="2669" t="s">
        <v>5097</v>
      </c>
      <c r="I4729" s="3025">
        <v>0</v>
      </c>
      <c r="J4729" s="3025">
        <v>0</v>
      </c>
      <c r="O4729">
        <f t="shared" si="73"/>
        <v>0</v>
      </c>
    </row>
    <row r="4730" spans="1:15" hidden="1">
      <c r="A4730" s="2669" t="s">
        <v>10945</v>
      </c>
      <c r="B4730" s="2669" t="s">
        <v>4415</v>
      </c>
      <c r="C4730" s="2669" t="s">
        <v>5059</v>
      </c>
      <c r="D4730" s="2669" t="s">
        <v>4415</v>
      </c>
      <c r="E4730" s="2669" t="s">
        <v>8637</v>
      </c>
      <c r="F4730" s="2669" t="s">
        <v>10946</v>
      </c>
      <c r="G4730" s="2669" t="s">
        <v>5358</v>
      </c>
      <c r="H4730" s="2669" t="s">
        <v>5027</v>
      </c>
      <c r="I4730" s="3025">
        <v>1000</v>
      </c>
      <c r="J4730" s="3025">
        <v>0</v>
      </c>
      <c r="O4730">
        <f t="shared" si="73"/>
        <v>0</v>
      </c>
    </row>
    <row r="4731" spans="1:15" hidden="1">
      <c r="A4731" s="2669" t="s">
        <v>10945</v>
      </c>
      <c r="B4731" s="2669" t="s">
        <v>4415</v>
      </c>
      <c r="C4731" s="2669" t="s">
        <v>5059</v>
      </c>
      <c r="D4731" s="2669" t="s">
        <v>4415</v>
      </c>
      <c r="E4731" s="2669" t="s">
        <v>8637</v>
      </c>
      <c r="F4731" s="2669" t="s">
        <v>10946</v>
      </c>
      <c r="G4731" s="2669" t="s">
        <v>5303</v>
      </c>
      <c r="H4731" s="2669" t="s">
        <v>5063</v>
      </c>
      <c r="I4731" s="3025">
        <v>0</v>
      </c>
      <c r="J4731" s="3025">
        <v>0</v>
      </c>
      <c r="O4731">
        <f t="shared" si="73"/>
        <v>0</v>
      </c>
    </row>
    <row r="4732" spans="1:15" hidden="1">
      <c r="A4732" s="2669" t="s">
        <v>10945</v>
      </c>
      <c r="B4732" s="2669" t="s">
        <v>4415</v>
      </c>
      <c r="C4732" s="2669" t="s">
        <v>5059</v>
      </c>
      <c r="D4732" s="2669" t="s">
        <v>4415</v>
      </c>
      <c r="E4732" s="2669" t="s">
        <v>8637</v>
      </c>
      <c r="F4732" s="2669" t="s">
        <v>10946</v>
      </c>
      <c r="G4732" s="2669" t="s">
        <v>5311</v>
      </c>
      <c r="H4732" s="2669" t="s">
        <v>5064</v>
      </c>
      <c r="I4732" s="3025">
        <v>0</v>
      </c>
      <c r="J4732" s="3025">
        <v>1000</v>
      </c>
      <c r="O4732">
        <f t="shared" si="73"/>
        <v>0</v>
      </c>
    </row>
    <row r="4733" spans="1:15" hidden="1">
      <c r="H4733" t="s">
        <v>8638</v>
      </c>
      <c r="O4733">
        <f t="shared" si="73"/>
        <v>0</v>
      </c>
    </row>
    <row r="4734" spans="1:15" hidden="1">
      <c r="O4734">
        <f t="shared" si="73"/>
        <v>0</v>
      </c>
    </row>
    <row r="4735" spans="1:15" hidden="1">
      <c r="H4735" s="2668" t="s">
        <v>10947</v>
      </c>
      <c r="O4735">
        <f t="shared" si="73"/>
        <v>0</v>
      </c>
    </row>
    <row r="4736" spans="1:15" hidden="1">
      <c r="A4736" s="2669" t="s">
        <v>10948</v>
      </c>
      <c r="B4736" s="2669" t="s">
        <v>4415</v>
      </c>
      <c r="C4736" s="2669" t="s">
        <v>5059</v>
      </c>
      <c r="D4736" s="2669" t="s">
        <v>4415</v>
      </c>
      <c r="E4736" s="2669" t="s">
        <v>8631</v>
      </c>
      <c r="F4736" s="2669" t="s">
        <v>10949</v>
      </c>
      <c r="G4736" s="2669" t="s">
        <v>5308</v>
      </c>
      <c r="H4736" s="2669" t="s">
        <v>4921</v>
      </c>
      <c r="I4736" s="3025">
        <v>10.8</v>
      </c>
      <c r="J4736" s="3025">
        <v>0</v>
      </c>
      <c r="O4736">
        <f t="shared" si="73"/>
        <v>0</v>
      </c>
    </row>
    <row r="4737" spans="1:15" hidden="1">
      <c r="A4737" s="2669" t="s">
        <v>10948</v>
      </c>
      <c r="B4737" s="2669" t="s">
        <v>4415</v>
      </c>
      <c r="C4737" s="2669" t="s">
        <v>5059</v>
      </c>
      <c r="D4737" s="2669" t="s">
        <v>4415</v>
      </c>
      <c r="E4737" s="2669" t="s">
        <v>8631</v>
      </c>
      <c r="F4737" s="2669" t="s">
        <v>10949</v>
      </c>
      <c r="G4737" s="2669" t="s">
        <v>5357</v>
      </c>
      <c r="H4737" s="2669" t="s">
        <v>5020</v>
      </c>
      <c r="I4737" s="3025">
        <v>90</v>
      </c>
      <c r="J4737" s="3025">
        <v>0</v>
      </c>
      <c r="O4737">
        <f t="shared" ref="O4737:O4800" si="74">SUMIF(E:E,E4737,N:N)</f>
        <v>0</v>
      </c>
    </row>
    <row r="4738" spans="1:15" hidden="1">
      <c r="A4738" s="2669" t="s">
        <v>10948</v>
      </c>
      <c r="B4738" s="2669" t="s">
        <v>4415</v>
      </c>
      <c r="C4738" s="2669" t="s">
        <v>5059</v>
      </c>
      <c r="D4738" s="2669" t="s">
        <v>4415</v>
      </c>
      <c r="E4738" s="2669" t="s">
        <v>8631</v>
      </c>
      <c r="F4738" s="2669" t="s">
        <v>10949</v>
      </c>
      <c r="G4738" s="2669" t="s">
        <v>5303</v>
      </c>
      <c r="H4738" s="2669" t="s">
        <v>5063</v>
      </c>
      <c r="I4738" s="3025">
        <v>0</v>
      </c>
      <c r="J4738" s="3025">
        <v>0</v>
      </c>
      <c r="O4738">
        <f t="shared" si="74"/>
        <v>0</v>
      </c>
    </row>
    <row r="4739" spans="1:15" hidden="1">
      <c r="A4739" s="2669" t="s">
        <v>10948</v>
      </c>
      <c r="B4739" s="2669" t="s">
        <v>4415</v>
      </c>
      <c r="C4739" s="2669" t="s">
        <v>5059</v>
      </c>
      <c r="D4739" s="2669" t="s">
        <v>4415</v>
      </c>
      <c r="E4739" s="2669" t="s">
        <v>8631</v>
      </c>
      <c r="F4739" s="2669" t="s">
        <v>10949</v>
      </c>
      <c r="G4739" s="2669" t="s">
        <v>5311</v>
      </c>
      <c r="H4739" s="2669" t="s">
        <v>5064</v>
      </c>
      <c r="I4739" s="3025">
        <v>0</v>
      </c>
      <c r="J4739" s="3025">
        <v>100.8</v>
      </c>
      <c r="O4739">
        <f t="shared" si="74"/>
        <v>0</v>
      </c>
    </row>
    <row r="4740" spans="1:15" hidden="1">
      <c r="H4740" t="s">
        <v>8632</v>
      </c>
      <c r="O4740">
        <f t="shared" si="74"/>
        <v>0</v>
      </c>
    </row>
    <row r="4741" spans="1:15" hidden="1">
      <c r="O4741">
        <f t="shared" si="74"/>
        <v>0</v>
      </c>
    </row>
    <row r="4742" spans="1:15" hidden="1">
      <c r="H4742" s="2668" t="s">
        <v>10950</v>
      </c>
      <c r="O4742">
        <f t="shared" si="74"/>
        <v>0</v>
      </c>
    </row>
    <row r="4743" spans="1:15" hidden="1">
      <c r="A4743" s="2669" t="s">
        <v>10948</v>
      </c>
      <c r="B4743" s="2669" t="s">
        <v>4415</v>
      </c>
      <c r="C4743" s="2669" t="s">
        <v>5059</v>
      </c>
      <c r="D4743" s="2669" t="s">
        <v>4415</v>
      </c>
      <c r="E4743" s="2669" t="s">
        <v>8633</v>
      </c>
      <c r="F4743" s="2669" t="s">
        <v>10951</v>
      </c>
      <c r="G4743" s="2669" t="s">
        <v>5308</v>
      </c>
      <c r="H4743" s="2669" t="s">
        <v>4921</v>
      </c>
      <c r="I4743" s="3025">
        <v>4.5599999999999996</v>
      </c>
      <c r="J4743" s="3025">
        <v>0</v>
      </c>
      <c r="O4743">
        <f t="shared" si="74"/>
        <v>0</v>
      </c>
    </row>
    <row r="4744" spans="1:15" hidden="1">
      <c r="A4744" s="2669" t="s">
        <v>10948</v>
      </c>
      <c r="B4744" s="2669" t="s">
        <v>4415</v>
      </c>
      <c r="C4744" s="2669" t="s">
        <v>5059</v>
      </c>
      <c r="D4744" s="2669" t="s">
        <v>4415</v>
      </c>
      <c r="E4744" s="2669" t="s">
        <v>8633</v>
      </c>
      <c r="F4744" s="2669" t="s">
        <v>10951</v>
      </c>
      <c r="G4744" s="2669" t="s">
        <v>5356</v>
      </c>
      <c r="H4744" s="2669" t="s">
        <v>5025</v>
      </c>
      <c r="I4744" s="3025">
        <v>38</v>
      </c>
      <c r="J4744" s="3025">
        <v>0</v>
      </c>
      <c r="O4744">
        <f t="shared" si="74"/>
        <v>0</v>
      </c>
    </row>
    <row r="4745" spans="1:15" hidden="1">
      <c r="A4745" s="2669" t="s">
        <v>10948</v>
      </c>
      <c r="B4745" s="2669" t="s">
        <v>4415</v>
      </c>
      <c r="C4745" s="2669" t="s">
        <v>5059</v>
      </c>
      <c r="D4745" s="2669" t="s">
        <v>4415</v>
      </c>
      <c r="E4745" s="2669" t="s">
        <v>8633</v>
      </c>
      <c r="F4745" s="2669" t="s">
        <v>10951</v>
      </c>
      <c r="G4745" s="2669" t="s">
        <v>5303</v>
      </c>
      <c r="H4745" s="2669" t="s">
        <v>5063</v>
      </c>
      <c r="I4745" s="3025">
        <v>0</v>
      </c>
      <c r="J4745" s="3025">
        <v>0</v>
      </c>
      <c r="O4745">
        <f t="shared" si="74"/>
        <v>0</v>
      </c>
    </row>
    <row r="4746" spans="1:15" hidden="1">
      <c r="A4746" s="2669" t="s">
        <v>10948</v>
      </c>
      <c r="B4746" s="2669" t="s">
        <v>4415</v>
      </c>
      <c r="C4746" s="2669" t="s">
        <v>5059</v>
      </c>
      <c r="D4746" s="2669" t="s">
        <v>4415</v>
      </c>
      <c r="E4746" s="2669" t="s">
        <v>8633</v>
      </c>
      <c r="F4746" s="2669" t="s">
        <v>10951</v>
      </c>
      <c r="G4746" s="2669" t="s">
        <v>5311</v>
      </c>
      <c r="H4746" s="2669" t="s">
        <v>5064</v>
      </c>
      <c r="I4746" s="3025">
        <v>0</v>
      </c>
      <c r="J4746" s="3025">
        <v>42.56</v>
      </c>
      <c r="O4746">
        <f t="shared" si="74"/>
        <v>0</v>
      </c>
    </row>
    <row r="4747" spans="1:15" hidden="1">
      <c r="H4747" t="s">
        <v>8634</v>
      </c>
      <c r="O4747">
        <f t="shared" si="74"/>
        <v>0</v>
      </c>
    </row>
    <row r="4748" spans="1:15" hidden="1">
      <c r="O4748">
        <f t="shared" si="74"/>
        <v>0</v>
      </c>
    </row>
    <row r="4749" spans="1:15" hidden="1">
      <c r="H4749" s="2668" t="s">
        <v>10952</v>
      </c>
      <c r="O4749">
        <f t="shared" si="74"/>
        <v>0</v>
      </c>
    </row>
    <row r="4750" spans="1:15" hidden="1">
      <c r="A4750" s="2669" t="s">
        <v>10948</v>
      </c>
      <c r="B4750" s="2669" t="s">
        <v>4415</v>
      </c>
      <c r="C4750" s="2669" t="s">
        <v>5059</v>
      </c>
      <c r="D4750" s="2669" t="s">
        <v>4415</v>
      </c>
      <c r="E4750" s="2669" t="s">
        <v>7703</v>
      </c>
      <c r="F4750" s="2669" t="s">
        <v>10953</v>
      </c>
      <c r="G4750" s="2669" t="s">
        <v>5308</v>
      </c>
      <c r="H4750" s="2669" t="s">
        <v>4921</v>
      </c>
      <c r="I4750" s="3025">
        <v>3.79</v>
      </c>
      <c r="J4750" s="3025">
        <v>0</v>
      </c>
      <c r="O4750">
        <f t="shared" si="74"/>
        <v>0</v>
      </c>
    </row>
    <row r="4751" spans="1:15" hidden="1">
      <c r="A4751" s="2669" t="s">
        <v>10948</v>
      </c>
      <c r="B4751" s="2669" t="s">
        <v>4415</v>
      </c>
      <c r="C4751" s="2669" t="s">
        <v>5059</v>
      </c>
      <c r="D4751" s="2669" t="s">
        <v>4415</v>
      </c>
      <c r="E4751" s="2669" t="s">
        <v>7703</v>
      </c>
      <c r="F4751" s="2669" t="s">
        <v>10953</v>
      </c>
      <c r="G4751" s="2669" t="s">
        <v>5334</v>
      </c>
      <c r="H4751" s="2669" t="s">
        <v>4974</v>
      </c>
      <c r="I4751" s="3025">
        <v>31.56</v>
      </c>
      <c r="J4751" s="3025">
        <v>0</v>
      </c>
      <c r="O4751">
        <f t="shared" si="74"/>
        <v>0</v>
      </c>
    </row>
    <row r="4752" spans="1:15" hidden="1">
      <c r="A4752" s="2669" t="s">
        <v>10948</v>
      </c>
      <c r="B4752" s="2669" t="s">
        <v>4415</v>
      </c>
      <c r="C4752" s="2669" t="s">
        <v>5059</v>
      </c>
      <c r="D4752" s="2669" t="s">
        <v>4415</v>
      </c>
      <c r="E4752" s="2669" t="s">
        <v>7703</v>
      </c>
      <c r="F4752" s="2669" t="s">
        <v>10953</v>
      </c>
      <c r="G4752" s="2669" t="s">
        <v>5303</v>
      </c>
      <c r="H4752" s="2669" t="s">
        <v>5063</v>
      </c>
      <c r="I4752" s="3025">
        <v>0</v>
      </c>
      <c r="J4752" s="3025">
        <v>0</v>
      </c>
      <c r="O4752">
        <f t="shared" si="74"/>
        <v>0</v>
      </c>
    </row>
    <row r="4753" spans="1:15" hidden="1">
      <c r="A4753" s="2669" t="s">
        <v>10948</v>
      </c>
      <c r="B4753" s="2669" t="s">
        <v>4415</v>
      </c>
      <c r="C4753" s="2669" t="s">
        <v>5059</v>
      </c>
      <c r="D4753" s="2669" t="s">
        <v>4415</v>
      </c>
      <c r="E4753" s="2669" t="s">
        <v>7703</v>
      </c>
      <c r="F4753" s="2669" t="s">
        <v>10953</v>
      </c>
      <c r="G4753" s="2669" t="s">
        <v>5311</v>
      </c>
      <c r="H4753" s="2669" t="s">
        <v>5064</v>
      </c>
      <c r="I4753" s="3025">
        <v>0</v>
      </c>
      <c r="J4753" s="3025">
        <v>35.35</v>
      </c>
      <c r="O4753">
        <f t="shared" si="74"/>
        <v>0</v>
      </c>
    </row>
    <row r="4754" spans="1:15" hidden="1">
      <c r="H4754" t="s">
        <v>7704</v>
      </c>
      <c r="O4754">
        <f t="shared" si="74"/>
        <v>0</v>
      </c>
    </row>
    <row r="4755" spans="1:15" hidden="1">
      <c r="O4755">
        <f t="shared" si="74"/>
        <v>0</v>
      </c>
    </row>
    <row r="4756" spans="1:15" hidden="1">
      <c r="H4756" s="2668" t="s">
        <v>10954</v>
      </c>
      <c r="O4756">
        <f t="shared" si="74"/>
        <v>0</v>
      </c>
    </row>
    <row r="4757" spans="1:15" hidden="1">
      <c r="A4757" s="2669" t="s">
        <v>10948</v>
      </c>
      <c r="B4757" s="2669" t="s">
        <v>4415</v>
      </c>
      <c r="C4757" s="2669" t="s">
        <v>5059</v>
      </c>
      <c r="D4757" s="2669" t="s">
        <v>4415</v>
      </c>
      <c r="E4757" s="2669" t="s">
        <v>8635</v>
      </c>
      <c r="F4757" s="2669" t="s">
        <v>10955</v>
      </c>
      <c r="G4757" s="2669" t="s">
        <v>5308</v>
      </c>
      <c r="H4757" s="2669" t="s">
        <v>5097</v>
      </c>
      <c r="I4757" s="3025">
        <v>0</v>
      </c>
      <c r="J4757" s="3025">
        <v>0</v>
      </c>
      <c r="O4757">
        <f t="shared" si="74"/>
        <v>0</v>
      </c>
    </row>
    <row r="4758" spans="1:15" hidden="1">
      <c r="A4758" s="2669" t="s">
        <v>10948</v>
      </c>
      <c r="B4758" s="2669" t="s">
        <v>4415</v>
      </c>
      <c r="C4758" s="2669" t="s">
        <v>5059</v>
      </c>
      <c r="D4758" s="2669" t="s">
        <v>4415</v>
      </c>
      <c r="E4758" s="2669" t="s">
        <v>8635</v>
      </c>
      <c r="F4758" s="2669" t="s">
        <v>10955</v>
      </c>
      <c r="G4758" s="2669" t="s">
        <v>5356</v>
      </c>
      <c r="H4758" s="2669" t="s">
        <v>5025</v>
      </c>
      <c r="I4758" s="3025">
        <v>29.08</v>
      </c>
      <c r="J4758" s="3025">
        <v>0</v>
      </c>
      <c r="O4758">
        <f t="shared" si="74"/>
        <v>0</v>
      </c>
    </row>
    <row r="4759" spans="1:15" hidden="1">
      <c r="A4759" s="2669" t="s">
        <v>10948</v>
      </c>
      <c r="B4759" s="2669" t="s">
        <v>4415</v>
      </c>
      <c r="C4759" s="2669" t="s">
        <v>5059</v>
      </c>
      <c r="D4759" s="2669" t="s">
        <v>4415</v>
      </c>
      <c r="E4759" s="2669" t="s">
        <v>8635</v>
      </c>
      <c r="F4759" s="2669" t="s">
        <v>10955</v>
      </c>
      <c r="G4759" s="2669" t="s">
        <v>5303</v>
      </c>
      <c r="H4759" s="2669" t="s">
        <v>5063</v>
      </c>
      <c r="I4759" s="3025">
        <v>0</v>
      </c>
      <c r="J4759" s="3025">
        <v>0</v>
      </c>
      <c r="O4759">
        <f t="shared" si="74"/>
        <v>0</v>
      </c>
    </row>
    <row r="4760" spans="1:15" hidden="1">
      <c r="A4760" s="2669" t="s">
        <v>10948</v>
      </c>
      <c r="B4760" s="2669" t="s">
        <v>4415</v>
      </c>
      <c r="C4760" s="2669" t="s">
        <v>5059</v>
      </c>
      <c r="D4760" s="2669" t="s">
        <v>4415</v>
      </c>
      <c r="E4760" s="2669" t="s">
        <v>8635</v>
      </c>
      <c r="F4760" s="2669" t="s">
        <v>10955</v>
      </c>
      <c r="G4760" s="2669" t="s">
        <v>5311</v>
      </c>
      <c r="H4760" s="2669" t="s">
        <v>5064</v>
      </c>
      <c r="I4760" s="3025">
        <v>0</v>
      </c>
      <c r="J4760" s="3025">
        <v>29.08</v>
      </c>
      <c r="O4760">
        <f t="shared" si="74"/>
        <v>0</v>
      </c>
    </row>
    <row r="4761" spans="1:15" hidden="1">
      <c r="H4761" t="s">
        <v>8636</v>
      </c>
      <c r="O4761">
        <f t="shared" si="74"/>
        <v>0</v>
      </c>
    </row>
    <row r="4762" spans="1:15" hidden="1">
      <c r="O4762">
        <f t="shared" si="74"/>
        <v>0</v>
      </c>
    </row>
    <row r="4763" spans="1:15" hidden="1">
      <c r="H4763" s="2668" t="s">
        <v>10956</v>
      </c>
      <c r="O4763">
        <f t="shared" si="74"/>
        <v>0</v>
      </c>
    </row>
    <row r="4764" spans="1:15" hidden="1">
      <c r="A4764" s="2669" t="s">
        <v>10948</v>
      </c>
      <c r="B4764" s="2669" t="s">
        <v>4415</v>
      </c>
      <c r="C4764" s="2669" t="s">
        <v>5059</v>
      </c>
      <c r="D4764" s="2669" t="s">
        <v>4415</v>
      </c>
      <c r="E4764" s="2669" t="s">
        <v>7705</v>
      </c>
      <c r="F4764" s="2669" t="s">
        <v>10957</v>
      </c>
      <c r="G4764" s="2669" t="s">
        <v>5308</v>
      </c>
      <c r="H4764" s="2669" t="s">
        <v>5097</v>
      </c>
      <c r="I4764" s="3025">
        <v>0</v>
      </c>
      <c r="J4764" s="3025">
        <v>0</v>
      </c>
      <c r="O4764">
        <f t="shared" si="74"/>
        <v>0</v>
      </c>
    </row>
    <row r="4765" spans="1:15" hidden="1">
      <c r="A4765" s="2669" t="s">
        <v>10948</v>
      </c>
      <c r="B4765" s="2669" t="s">
        <v>4415</v>
      </c>
      <c r="C4765" s="2669" t="s">
        <v>5059</v>
      </c>
      <c r="D4765" s="2669" t="s">
        <v>4415</v>
      </c>
      <c r="E4765" s="2669" t="s">
        <v>7705</v>
      </c>
      <c r="F4765" s="2669" t="s">
        <v>10957</v>
      </c>
      <c r="G4765" s="2669" t="s">
        <v>5334</v>
      </c>
      <c r="H4765" s="2669" t="s">
        <v>4974</v>
      </c>
      <c r="I4765" s="3025">
        <v>12</v>
      </c>
      <c r="J4765" s="3025">
        <v>0</v>
      </c>
      <c r="O4765">
        <f t="shared" si="74"/>
        <v>0</v>
      </c>
    </row>
    <row r="4766" spans="1:15" hidden="1">
      <c r="A4766" s="2669" t="s">
        <v>10948</v>
      </c>
      <c r="B4766" s="2669" t="s">
        <v>4415</v>
      </c>
      <c r="C4766" s="2669" t="s">
        <v>5059</v>
      </c>
      <c r="D4766" s="2669" t="s">
        <v>4415</v>
      </c>
      <c r="E4766" s="2669" t="s">
        <v>7705</v>
      </c>
      <c r="F4766" s="2669" t="s">
        <v>10957</v>
      </c>
      <c r="G4766" s="2669" t="s">
        <v>5303</v>
      </c>
      <c r="H4766" s="2669" t="s">
        <v>5063</v>
      </c>
      <c r="I4766" s="3025">
        <v>0</v>
      </c>
      <c r="J4766" s="3025">
        <v>0</v>
      </c>
      <c r="O4766">
        <f t="shared" si="74"/>
        <v>0</v>
      </c>
    </row>
    <row r="4767" spans="1:15" hidden="1">
      <c r="A4767" s="2669" t="s">
        <v>10948</v>
      </c>
      <c r="B4767" s="2669" t="s">
        <v>4415</v>
      </c>
      <c r="C4767" s="2669" t="s">
        <v>5059</v>
      </c>
      <c r="D4767" s="2669" t="s">
        <v>4415</v>
      </c>
      <c r="E4767" s="2669" t="s">
        <v>7705</v>
      </c>
      <c r="F4767" s="2669" t="s">
        <v>10957</v>
      </c>
      <c r="G4767" s="2669" t="s">
        <v>5311</v>
      </c>
      <c r="H4767" s="2669" t="s">
        <v>5064</v>
      </c>
      <c r="I4767" s="3025">
        <v>0</v>
      </c>
      <c r="J4767" s="3025">
        <v>12</v>
      </c>
      <c r="O4767">
        <f t="shared" si="74"/>
        <v>0</v>
      </c>
    </row>
    <row r="4768" spans="1:15" hidden="1">
      <c r="H4768" t="s">
        <v>7706</v>
      </c>
      <c r="O4768">
        <f t="shared" si="74"/>
        <v>0</v>
      </c>
    </row>
    <row r="4769" spans="1:15" hidden="1">
      <c r="O4769">
        <f t="shared" si="74"/>
        <v>0</v>
      </c>
    </row>
    <row r="4770" spans="1:15" hidden="1">
      <c r="H4770" s="2668" t="s">
        <v>10958</v>
      </c>
      <c r="O4770">
        <f t="shared" si="74"/>
        <v>0</v>
      </c>
    </row>
    <row r="4771" spans="1:15" hidden="1">
      <c r="A4771" s="2669" t="s">
        <v>10948</v>
      </c>
      <c r="B4771" s="2669" t="s">
        <v>4415</v>
      </c>
      <c r="C4771" s="2669" t="s">
        <v>5059</v>
      </c>
      <c r="D4771" s="2669" t="s">
        <v>4415</v>
      </c>
      <c r="E4771" s="2669" t="s">
        <v>7707</v>
      </c>
      <c r="F4771" s="2669" t="s">
        <v>10959</v>
      </c>
      <c r="G4771" s="2669" t="s">
        <v>5308</v>
      </c>
      <c r="H4771" s="2669" t="s">
        <v>5097</v>
      </c>
      <c r="I4771" s="3025">
        <v>0</v>
      </c>
      <c r="J4771" s="3025">
        <v>0</v>
      </c>
      <c r="O4771">
        <f t="shared" si="74"/>
        <v>0</v>
      </c>
    </row>
    <row r="4772" spans="1:15" hidden="1">
      <c r="A4772" s="2669" t="s">
        <v>10948</v>
      </c>
      <c r="B4772" s="2669" t="s">
        <v>4415</v>
      </c>
      <c r="C4772" s="2669" t="s">
        <v>5059</v>
      </c>
      <c r="D4772" s="2669" t="s">
        <v>4415</v>
      </c>
      <c r="E4772" s="2669" t="s">
        <v>7707</v>
      </c>
      <c r="F4772" s="2669" t="s">
        <v>10959</v>
      </c>
      <c r="G4772" s="2669" t="s">
        <v>5334</v>
      </c>
      <c r="H4772" s="2669" t="s">
        <v>4974</v>
      </c>
      <c r="I4772" s="3025">
        <v>10</v>
      </c>
      <c r="J4772" s="3025">
        <v>0</v>
      </c>
      <c r="O4772">
        <f t="shared" si="74"/>
        <v>0</v>
      </c>
    </row>
    <row r="4773" spans="1:15" hidden="1">
      <c r="A4773" s="2669" t="s">
        <v>10948</v>
      </c>
      <c r="B4773" s="2669" t="s">
        <v>4415</v>
      </c>
      <c r="C4773" s="2669" t="s">
        <v>5059</v>
      </c>
      <c r="D4773" s="2669" t="s">
        <v>4415</v>
      </c>
      <c r="E4773" s="2669" t="s">
        <v>7707</v>
      </c>
      <c r="F4773" s="2669" t="s">
        <v>10959</v>
      </c>
      <c r="G4773" s="2669" t="s">
        <v>5303</v>
      </c>
      <c r="H4773" s="2669" t="s">
        <v>5063</v>
      </c>
      <c r="I4773" s="3025">
        <v>0</v>
      </c>
      <c r="J4773" s="3025">
        <v>0</v>
      </c>
      <c r="O4773">
        <f t="shared" si="74"/>
        <v>0</v>
      </c>
    </row>
    <row r="4774" spans="1:15" hidden="1">
      <c r="A4774" s="2669" t="s">
        <v>10948</v>
      </c>
      <c r="B4774" s="2669" t="s">
        <v>4415</v>
      </c>
      <c r="C4774" s="2669" t="s">
        <v>5059</v>
      </c>
      <c r="D4774" s="2669" t="s">
        <v>4415</v>
      </c>
      <c r="E4774" s="2669" t="s">
        <v>7707</v>
      </c>
      <c r="F4774" s="2669" t="s">
        <v>10959</v>
      </c>
      <c r="G4774" s="2669" t="s">
        <v>5311</v>
      </c>
      <c r="H4774" s="2669" t="s">
        <v>5064</v>
      </c>
      <c r="I4774" s="3025">
        <v>0</v>
      </c>
      <c r="J4774" s="3025">
        <v>10</v>
      </c>
      <c r="O4774">
        <f t="shared" si="74"/>
        <v>0</v>
      </c>
    </row>
    <row r="4775" spans="1:15" hidden="1">
      <c r="H4775" t="s">
        <v>7708</v>
      </c>
      <c r="O4775">
        <f t="shared" si="74"/>
        <v>0</v>
      </c>
    </row>
    <row r="4776" spans="1:15" hidden="1">
      <c r="O4776">
        <f t="shared" si="74"/>
        <v>0</v>
      </c>
    </row>
    <row r="4777" spans="1:15" hidden="1">
      <c r="H4777" s="2668" t="s">
        <v>10960</v>
      </c>
      <c r="O4777">
        <f t="shared" si="74"/>
        <v>0</v>
      </c>
    </row>
    <row r="4778" spans="1:15" hidden="1">
      <c r="A4778" s="2669" t="s">
        <v>10948</v>
      </c>
      <c r="B4778" s="2669" t="s">
        <v>5071</v>
      </c>
      <c r="C4778" s="2669" t="s">
        <v>9011</v>
      </c>
      <c r="D4778" s="2669" t="s">
        <v>5071</v>
      </c>
      <c r="E4778" s="2669" t="s">
        <v>10961</v>
      </c>
      <c r="F4778" s="2669" t="s">
        <v>10962</v>
      </c>
      <c r="G4778" s="2669" t="s">
        <v>5311</v>
      </c>
      <c r="H4778" s="2669" t="s">
        <v>5015</v>
      </c>
      <c r="I4778" s="3025">
        <v>10</v>
      </c>
      <c r="J4778" s="3025">
        <v>0</v>
      </c>
      <c r="O4778">
        <f t="shared" si="74"/>
        <v>0</v>
      </c>
    </row>
    <row r="4779" spans="1:15" hidden="1">
      <c r="A4779" s="2669" t="s">
        <v>10948</v>
      </c>
      <c r="B4779" s="2669" t="s">
        <v>5071</v>
      </c>
      <c r="C4779" s="2669" t="s">
        <v>9011</v>
      </c>
      <c r="D4779" s="2669" t="s">
        <v>5071</v>
      </c>
      <c r="E4779" s="2669" t="s">
        <v>10961</v>
      </c>
      <c r="F4779" s="2669" t="s">
        <v>10962</v>
      </c>
      <c r="G4779" s="2669" t="s">
        <v>5305</v>
      </c>
      <c r="H4779" s="2669" t="s">
        <v>9014</v>
      </c>
      <c r="I4779" s="3025">
        <v>0</v>
      </c>
      <c r="J4779" s="3025">
        <v>10</v>
      </c>
      <c r="O4779">
        <f t="shared" si="74"/>
        <v>0</v>
      </c>
    </row>
    <row r="4780" spans="1:15" hidden="1">
      <c r="H4780" t="s">
        <v>9015</v>
      </c>
      <c r="O4780">
        <f t="shared" si="74"/>
        <v>0</v>
      </c>
    </row>
    <row r="4781" spans="1:15" hidden="1">
      <c r="O4781">
        <f t="shared" si="74"/>
        <v>0</v>
      </c>
    </row>
    <row r="4782" spans="1:15" hidden="1">
      <c r="H4782" s="2668" t="s">
        <v>10963</v>
      </c>
      <c r="O4782">
        <f t="shared" si="74"/>
        <v>0</v>
      </c>
    </row>
    <row r="4783" spans="1:15" hidden="1">
      <c r="A4783" s="2669" t="s">
        <v>10948</v>
      </c>
      <c r="B4783" s="2669" t="s">
        <v>5071</v>
      </c>
      <c r="C4783" s="2669" t="s">
        <v>9011</v>
      </c>
      <c r="D4783" s="2669" t="s">
        <v>5071</v>
      </c>
      <c r="E4783" s="2669" t="s">
        <v>10964</v>
      </c>
      <c r="F4783" s="2669" t="s">
        <v>10965</v>
      </c>
      <c r="G4783" s="2669" t="s">
        <v>5311</v>
      </c>
      <c r="H4783" s="2669" t="s">
        <v>5015</v>
      </c>
      <c r="I4783" s="3025">
        <v>330.4</v>
      </c>
      <c r="J4783" s="3025">
        <v>0</v>
      </c>
      <c r="O4783">
        <f t="shared" si="74"/>
        <v>0</v>
      </c>
    </row>
    <row r="4784" spans="1:15" hidden="1">
      <c r="A4784" s="2669" t="s">
        <v>10948</v>
      </c>
      <c r="B4784" s="2669" t="s">
        <v>5071</v>
      </c>
      <c r="C4784" s="2669" t="s">
        <v>9011</v>
      </c>
      <c r="D4784" s="2669" t="s">
        <v>5071</v>
      </c>
      <c r="E4784" s="2669" t="s">
        <v>10964</v>
      </c>
      <c r="F4784" s="2669" t="s">
        <v>10965</v>
      </c>
      <c r="G4784" s="2669" t="s">
        <v>5305</v>
      </c>
      <c r="H4784" s="2669" t="s">
        <v>9014</v>
      </c>
      <c r="I4784" s="3025">
        <v>0</v>
      </c>
      <c r="J4784" s="3025">
        <v>330.4</v>
      </c>
      <c r="O4784">
        <f t="shared" si="74"/>
        <v>0</v>
      </c>
    </row>
    <row r="4785" spans="1:15" hidden="1">
      <c r="H4785" t="s">
        <v>9015</v>
      </c>
      <c r="O4785">
        <f t="shared" si="74"/>
        <v>0</v>
      </c>
    </row>
    <row r="4786" spans="1:15" hidden="1">
      <c r="O4786">
        <f t="shared" si="74"/>
        <v>0</v>
      </c>
    </row>
    <row r="4787" spans="1:15" hidden="1">
      <c r="H4787" s="2668" t="s">
        <v>10966</v>
      </c>
      <c r="O4787">
        <f t="shared" si="74"/>
        <v>0</v>
      </c>
    </row>
    <row r="4788" spans="1:15" hidden="1">
      <c r="A4788" s="2669" t="s">
        <v>10948</v>
      </c>
      <c r="B4788" s="2669" t="s">
        <v>5071</v>
      </c>
      <c r="C4788" s="2669" t="s">
        <v>9011</v>
      </c>
      <c r="D4788" s="2669" t="s">
        <v>5071</v>
      </c>
      <c r="E4788" s="2669" t="s">
        <v>10967</v>
      </c>
      <c r="F4788" s="2669" t="s">
        <v>10968</v>
      </c>
      <c r="G4788" s="2669" t="s">
        <v>5311</v>
      </c>
      <c r="H4788" s="2669" t="s">
        <v>5015</v>
      </c>
      <c r="I4788" s="3025">
        <v>84.6</v>
      </c>
      <c r="J4788" s="3025">
        <v>0</v>
      </c>
      <c r="O4788">
        <f t="shared" si="74"/>
        <v>0</v>
      </c>
    </row>
    <row r="4789" spans="1:15" hidden="1">
      <c r="A4789" s="2669" t="s">
        <v>10948</v>
      </c>
      <c r="B4789" s="2669" t="s">
        <v>5071</v>
      </c>
      <c r="C4789" s="2669" t="s">
        <v>9011</v>
      </c>
      <c r="D4789" s="2669" t="s">
        <v>5071</v>
      </c>
      <c r="E4789" s="2669" t="s">
        <v>10967</v>
      </c>
      <c r="F4789" s="2669" t="s">
        <v>10968</v>
      </c>
      <c r="G4789" s="2669" t="s">
        <v>5305</v>
      </c>
      <c r="H4789" s="2669" t="s">
        <v>9014</v>
      </c>
      <c r="I4789" s="3025">
        <v>0</v>
      </c>
      <c r="J4789" s="3025">
        <v>84.6</v>
      </c>
      <c r="O4789">
        <f t="shared" si="74"/>
        <v>0</v>
      </c>
    </row>
    <row r="4790" spans="1:15" hidden="1">
      <c r="H4790" t="s">
        <v>9015</v>
      </c>
      <c r="O4790">
        <f t="shared" si="74"/>
        <v>0</v>
      </c>
    </row>
    <row r="4791" spans="1:15" hidden="1">
      <c r="O4791">
        <f t="shared" si="74"/>
        <v>0</v>
      </c>
    </row>
    <row r="4792" spans="1:15" hidden="1">
      <c r="H4792" s="2668" t="s">
        <v>10969</v>
      </c>
      <c r="O4792">
        <f t="shared" si="74"/>
        <v>0</v>
      </c>
    </row>
    <row r="4793" spans="1:15" hidden="1">
      <c r="A4793" s="2669" t="s">
        <v>10970</v>
      </c>
      <c r="B4793" s="2669" t="s">
        <v>5071</v>
      </c>
      <c r="C4793" s="2669" t="s">
        <v>9011</v>
      </c>
      <c r="D4793" s="2669" t="s">
        <v>5071</v>
      </c>
      <c r="E4793" s="2669" t="s">
        <v>10971</v>
      </c>
      <c r="F4793" s="2669" t="s">
        <v>10972</v>
      </c>
      <c r="G4793" s="2669" t="s">
        <v>5311</v>
      </c>
      <c r="H4793" s="2669" t="s">
        <v>5015</v>
      </c>
      <c r="I4793" s="3025">
        <v>46</v>
      </c>
      <c r="J4793" s="3025">
        <v>0</v>
      </c>
      <c r="O4793">
        <f t="shared" si="74"/>
        <v>0</v>
      </c>
    </row>
    <row r="4794" spans="1:15" hidden="1">
      <c r="A4794" s="2669" t="s">
        <v>10970</v>
      </c>
      <c r="B4794" s="2669" t="s">
        <v>5071</v>
      </c>
      <c r="C4794" s="2669" t="s">
        <v>9011</v>
      </c>
      <c r="D4794" s="2669" t="s">
        <v>5071</v>
      </c>
      <c r="E4794" s="2669" t="s">
        <v>10971</v>
      </c>
      <c r="F4794" s="2669" t="s">
        <v>10972</v>
      </c>
      <c r="G4794" s="2669" t="s">
        <v>5305</v>
      </c>
      <c r="H4794" s="2669" t="s">
        <v>9014</v>
      </c>
      <c r="I4794" s="3025">
        <v>0</v>
      </c>
      <c r="J4794" s="3025">
        <v>46</v>
      </c>
      <c r="O4794">
        <f t="shared" si="74"/>
        <v>0</v>
      </c>
    </row>
    <row r="4795" spans="1:15" hidden="1">
      <c r="H4795" t="s">
        <v>9015</v>
      </c>
      <c r="O4795">
        <f t="shared" si="74"/>
        <v>0</v>
      </c>
    </row>
    <row r="4796" spans="1:15" hidden="1">
      <c r="O4796">
        <f t="shared" si="74"/>
        <v>0</v>
      </c>
    </row>
    <row r="4797" spans="1:15" hidden="1">
      <c r="H4797" s="2668" t="s">
        <v>10973</v>
      </c>
      <c r="O4797">
        <f t="shared" si="74"/>
        <v>0</v>
      </c>
    </row>
    <row r="4798" spans="1:15" hidden="1">
      <c r="A4798" s="2669" t="s">
        <v>10970</v>
      </c>
      <c r="B4798" s="2669" t="s">
        <v>5071</v>
      </c>
      <c r="C4798" s="2669" t="s">
        <v>9011</v>
      </c>
      <c r="D4798" s="2669" t="s">
        <v>5071</v>
      </c>
      <c r="E4798" s="2669" t="s">
        <v>10974</v>
      </c>
      <c r="F4798" s="2669" t="s">
        <v>10975</v>
      </c>
      <c r="G4798" s="2669" t="s">
        <v>5311</v>
      </c>
      <c r="H4798" s="2669" t="s">
        <v>5015</v>
      </c>
      <c r="I4798" s="3025">
        <v>50</v>
      </c>
      <c r="J4798" s="3025">
        <v>0</v>
      </c>
      <c r="O4798">
        <f t="shared" si="74"/>
        <v>0</v>
      </c>
    </row>
    <row r="4799" spans="1:15" hidden="1">
      <c r="A4799" s="2669" t="s">
        <v>10970</v>
      </c>
      <c r="B4799" s="2669" t="s">
        <v>5071</v>
      </c>
      <c r="C4799" s="2669" t="s">
        <v>9011</v>
      </c>
      <c r="D4799" s="2669" t="s">
        <v>5071</v>
      </c>
      <c r="E4799" s="2669" t="s">
        <v>10974</v>
      </c>
      <c r="F4799" s="2669" t="s">
        <v>10975</v>
      </c>
      <c r="G4799" s="2669" t="s">
        <v>5305</v>
      </c>
      <c r="H4799" s="2669" t="s">
        <v>9014</v>
      </c>
      <c r="I4799" s="3025">
        <v>0</v>
      </c>
      <c r="J4799" s="3025">
        <v>50</v>
      </c>
      <c r="O4799">
        <f t="shared" si="74"/>
        <v>0</v>
      </c>
    </row>
    <row r="4800" spans="1:15" hidden="1">
      <c r="H4800" t="s">
        <v>9015</v>
      </c>
      <c r="O4800">
        <f t="shared" si="74"/>
        <v>0</v>
      </c>
    </row>
    <row r="4801" spans="1:15" hidden="1">
      <c r="O4801">
        <f t="shared" ref="O4801:O4864" si="75">SUMIF(E:E,E4801,N:N)</f>
        <v>0</v>
      </c>
    </row>
    <row r="4802" spans="1:15" hidden="1">
      <c r="H4802" s="2668" t="s">
        <v>10976</v>
      </c>
      <c r="O4802">
        <f t="shared" si="75"/>
        <v>0</v>
      </c>
    </row>
    <row r="4803" spans="1:15" hidden="1">
      <c r="A4803" s="2669" t="s">
        <v>10970</v>
      </c>
      <c r="B4803" s="2669" t="s">
        <v>4415</v>
      </c>
      <c r="C4803" s="2669" t="s">
        <v>5059</v>
      </c>
      <c r="D4803" s="2669" t="s">
        <v>4415</v>
      </c>
      <c r="E4803" s="2669" t="s">
        <v>7699</v>
      </c>
      <c r="F4803" s="2669" t="s">
        <v>10977</v>
      </c>
      <c r="G4803" s="2669" t="s">
        <v>5308</v>
      </c>
      <c r="H4803" s="2669" t="s">
        <v>4921</v>
      </c>
      <c r="I4803" s="3025">
        <v>5.28</v>
      </c>
      <c r="J4803" s="3025">
        <v>0</v>
      </c>
      <c r="O4803">
        <f t="shared" si="75"/>
        <v>0</v>
      </c>
    </row>
    <row r="4804" spans="1:15" hidden="1">
      <c r="A4804" s="2669" t="s">
        <v>10970</v>
      </c>
      <c r="B4804" s="2669" t="s">
        <v>4415</v>
      </c>
      <c r="C4804" s="2669" t="s">
        <v>5059</v>
      </c>
      <c r="D4804" s="2669" t="s">
        <v>4415</v>
      </c>
      <c r="E4804" s="2669" t="s">
        <v>7699</v>
      </c>
      <c r="F4804" s="2669" t="s">
        <v>10977</v>
      </c>
      <c r="G4804" s="2669" t="s">
        <v>5334</v>
      </c>
      <c r="H4804" s="2669" t="s">
        <v>4974</v>
      </c>
      <c r="I4804" s="3025">
        <v>43.97</v>
      </c>
      <c r="J4804" s="3025">
        <v>0</v>
      </c>
      <c r="O4804">
        <f t="shared" si="75"/>
        <v>0</v>
      </c>
    </row>
    <row r="4805" spans="1:15" hidden="1">
      <c r="A4805" s="2669" t="s">
        <v>10970</v>
      </c>
      <c r="B4805" s="2669" t="s">
        <v>4415</v>
      </c>
      <c r="C4805" s="2669" t="s">
        <v>5059</v>
      </c>
      <c r="D4805" s="2669" t="s">
        <v>4415</v>
      </c>
      <c r="E4805" s="2669" t="s">
        <v>7699</v>
      </c>
      <c r="F4805" s="2669" t="s">
        <v>10977</v>
      </c>
      <c r="G4805" s="2669" t="s">
        <v>5303</v>
      </c>
      <c r="H4805" s="2669" t="s">
        <v>5063</v>
      </c>
      <c r="I4805" s="3025">
        <v>0</v>
      </c>
      <c r="J4805" s="3025">
        <v>0</v>
      </c>
      <c r="O4805">
        <f t="shared" si="75"/>
        <v>0</v>
      </c>
    </row>
    <row r="4806" spans="1:15" hidden="1">
      <c r="A4806" s="2669" t="s">
        <v>10970</v>
      </c>
      <c r="B4806" s="2669" t="s">
        <v>4415</v>
      </c>
      <c r="C4806" s="2669" t="s">
        <v>5059</v>
      </c>
      <c r="D4806" s="2669" t="s">
        <v>4415</v>
      </c>
      <c r="E4806" s="2669" t="s">
        <v>7699</v>
      </c>
      <c r="F4806" s="2669" t="s">
        <v>10977</v>
      </c>
      <c r="G4806" s="2669" t="s">
        <v>5311</v>
      </c>
      <c r="H4806" s="2669" t="s">
        <v>5064</v>
      </c>
      <c r="I4806" s="3025">
        <v>0</v>
      </c>
      <c r="J4806" s="3025">
        <v>49.25</v>
      </c>
      <c r="O4806">
        <f t="shared" si="75"/>
        <v>0</v>
      </c>
    </row>
    <row r="4807" spans="1:15" hidden="1">
      <c r="H4807" t="s">
        <v>7700</v>
      </c>
      <c r="O4807">
        <f t="shared" si="75"/>
        <v>0</v>
      </c>
    </row>
    <row r="4808" spans="1:15" hidden="1">
      <c r="O4808">
        <f t="shared" si="75"/>
        <v>0</v>
      </c>
    </row>
    <row r="4809" spans="1:15" hidden="1">
      <c r="H4809" s="2668" t="s">
        <v>10978</v>
      </c>
      <c r="O4809">
        <f t="shared" si="75"/>
        <v>0</v>
      </c>
    </row>
    <row r="4810" spans="1:15" hidden="1">
      <c r="A4810" s="2669" t="s">
        <v>10970</v>
      </c>
      <c r="B4810" s="2669" t="s">
        <v>4415</v>
      </c>
      <c r="C4810" s="2669" t="s">
        <v>5059</v>
      </c>
      <c r="D4810" s="2669" t="s">
        <v>4415</v>
      </c>
      <c r="E4810" s="2669" t="s">
        <v>7701</v>
      </c>
      <c r="F4810" s="2669" t="s">
        <v>10979</v>
      </c>
      <c r="G4810" s="2669" t="s">
        <v>5308</v>
      </c>
      <c r="H4810" s="2669" t="s">
        <v>5097</v>
      </c>
      <c r="I4810" s="3025">
        <v>0</v>
      </c>
      <c r="J4810" s="3025">
        <v>0</v>
      </c>
      <c r="O4810">
        <f t="shared" si="75"/>
        <v>0</v>
      </c>
    </row>
    <row r="4811" spans="1:15" hidden="1">
      <c r="A4811" s="2669" t="s">
        <v>10970</v>
      </c>
      <c r="B4811" s="2669" t="s">
        <v>4415</v>
      </c>
      <c r="C4811" s="2669" t="s">
        <v>5059</v>
      </c>
      <c r="D4811" s="2669" t="s">
        <v>4415</v>
      </c>
      <c r="E4811" s="2669" t="s">
        <v>7701</v>
      </c>
      <c r="F4811" s="2669" t="s">
        <v>10979</v>
      </c>
      <c r="G4811" s="2669" t="s">
        <v>5334</v>
      </c>
      <c r="H4811" s="2669" t="s">
        <v>4974</v>
      </c>
      <c r="I4811" s="3025">
        <v>46</v>
      </c>
      <c r="J4811" s="3025">
        <v>0</v>
      </c>
      <c r="O4811">
        <f t="shared" si="75"/>
        <v>0</v>
      </c>
    </row>
    <row r="4812" spans="1:15" hidden="1">
      <c r="A4812" s="2669" t="s">
        <v>10970</v>
      </c>
      <c r="B4812" s="2669" t="s">
        <v>4415</v>
      </c>
      <c r="C4812" s="2669" t="s">
        <v>5059</v>
      </c>
      <c r="D4812" s="2669" t="s">
        <v>4415</v>
      </c>
      <c r="E4812" s="2669" t="s">
        <v>7701</v>
      </c>
      <c r="F4812" s="2669" t="s">
        <v>10979</v>
      </c>
      <c r="G4812" s="2669" t="s">
        <v>5303</v>
      </c>
      <c r="H4812" s="2669" t="s">
        <v>5063</v>
      </c>
      <c r="I4812" s="3025">
        <v>0</v>
      </c>
      <c r="J4812" s="3025">
        <v>0</v>
      </c>
      <c r="O4812">
        <f t="shared" si="75"/>
        <v>0</v>
      </c>
    </row>
    <row r="4813" spans="1:15" hidden="1">
      <c r="A4813" s="2669" t="s">
        <v>10970</v>
      </c>
      <c r="B4813" s="2669" t="s">
        <v>4415</v>
      </c>
      <c r="C4813" s="2669" t="s">
        <v>5059</v>
      </c>
      <c r="D4813" s="2669" t="s">
        <v>4415</v>
      </c>
      <c r="E4813" s="2669" t="s">
        <v>7701</v>
      </c>
      <c r="F4813" s="2669" t="s">
        <v>10979</v>
      </c>
      <c r="G4813" s="2669" t="s">
        <v>5311</v>
      </c>
      <c r="H4813" s="2669" t="s">
        <v>5064</v>
      </c>
      <c r="I4813" s="3025">
        <v>0</v>
      </c>
      <c r="J4813" s="3025">
        <v>46</v>
      </c>
      <c r="O4813">
        <f t="shared" si="75"/>
        <v>0</v>
      </c>
    </row>
    <row r="4814" spans="1:15" hidden="1">
      <c r="H4814" t="s">
        <v>7702</v>
      </c>
      <c r="O4814">
        <f t="shared" si="75"/>
        <v>0</v>
      </c>
    </row>
    <row r="4815" spans="1:15" hidden="1">
      <c r="O4815">
        <f t="shared" si="75"/>
        <v>0</v>
      </c>
    </row>
    <row r="4816" spans="1:15" hidden="1">
      <c r="H4816" s="2668" t="s">
        <v>10980</v>
      </c>
      <c r="O4816">
        <f t="shared" si="75"/>
        <v>0</v>
      </c>
    </row>
    <row r="4817" spans="1:15" hidden="1">
      <c r="A4817" s="2669" t="s">
        <v>10970</v>
      </c>
      <c r="B4817" s="2669" t="s">
        <v>4415</v>
      </c>
      <c r="C4817" s="2669" t="s">
        <v>5059</v>
      </c>
      <c r="D4817" s="2669" t="s">
        <v>4415</v>
      </c>
      <c r="E4817" s="2669" t="s">
        <v>8629</v>
      </c>
      <c r="F4817" s="2669" t="s">
        <v>10981</v>
      </c>
      <c r="G4817" s="2669" t="s">
        <v>5308</v>
      </c>
      <c r="H4817" s="2669" t="s">
        <v>5097</v>
      </c>
      <c r="I4817" s="3025">
        <v>0</v>
      </c>
      <c r="J4817" s="3025">
        <v>0</v>
      </c>
      <c r="O4817">
        <f t="shared" si="75"/>
        <v>0</v>
      </c>
    </row>
    <row r="4818" spans="1:15" hidden="1">
      <c r="A4818" s="2669" t="s">
        <v>10970</v>
      </c>
      <c r="B4818" s="2669" t="s">
        <v>4415</v>
      </c>
      <c r="C4818" s="2669" t="s">
        <v>5059</v>
      </c>
      <c r="D4818" s="2669" t="s">
        <v>4415</v>
      </c>
      <c r="E4818" s="2669" t="s">
        <v>8629</v>
      </c>
      <c r="F4818" s="2669" t="s">
        <v>10981</v>
      </c>
      <c r="G4818" s="2669" t="s">
        <v>5356</v>
      </c>
      <c r="H4818" s="2669" t="s">
        <v>5025</v>
      </c>
      <c r="I4818" s="3025">
        <v>20</v>
      </c>
      <c r="J4818" s="3025">
        <v>0</v>
      </c>
      <c r="O4818">
        <f t="shared" si="75"/>
        <v>0</v>
      </c>
    </row>
    <row r="4819" spans="1:15" hidden="1">
      <c r="A4819" s="2669" t="s">
        <v>10970</v>
      </c>
      <c r="B4819" s="2669" t="s">
        <v>4415</v>
      </c>
      <c r="C4819" s="2669" t="s">
        <v>5059</v>
      </c>
      <c r="D4819" s="2669" t="s">
        <v>4415</v>
      </c>
      <c r="E4819" s="2669" t="s">
        <v>8629</v>
      </c>
      <c r="F4819" s="2669" t="s">
        <v>10981</v>
      </c>
      <c r="G4819" s="2669" t="s">
        <v>5303</v>
      </c>
      <c r="H4819" s="2669" t="s">
        <v>5063</v>
      </c>
      <c r="I4819" s="3025">
        <v>0</v>
      </c>
      <c r="J4819" s="3025">
        <v>0</v>
      </c>
      <c r="O4819">
        <f t="shared" si="75"/>
        <v>0</v>
      </c>
    </row>
    <row r="4820" spans="1:15" hidden="1">
      <c r="A4820" s="2669" t="s">
        <v>10970</v>
      </c>
      <c r="B4820" s="2669" t="s">
        <v>4415</v>
      </c>
      <c r="C4820" s="2669" t="s">
        <v>5059</v>
      </c>
      <c r="D4820" s="2669" t="s">
        <v>4415</v>
      </c>
      <c r="E4820" s="2669" t="s">
        <v>8629</v>
      </c>
      <c r="F4820" s="2669" t="s">
        <v>10981</v>
      </c>
      <c r="G4820" s="2669" t="s">
        <v>5311</v>
      </c>
      <c r="H4820" s="2669" t="s">
        <v>5064</v>
      </c>
      <c r="I4820" s="3025">
        <v>0</v>
      </c>
      <c r="J4820" s="3025">
        <v>20</v>
      </c>
      <c r="O4820">
        <f t="shared" si="75"/>
        <v>0</v>
      </c>
    </row>
    <row r="4821" spans="1:15" hidden="1">
      <c r="H4821" t="s">
        <v>8630</v>
      </c>
      <c r="O4821">
        <f t="shared" si="75"/>
        <v>0</v>
      </c>
    </row>
    <row r="4822" spans="1:15" hidden="1">
      <c r="O4822">
        <f t="shared" si="75"/>
        <v>0</v>
      </c>
    </row>
    <row r="4823" spans="1:15" hidden="1">
      <c r="H4823" s="2668" t="s">
        <v>10982</v>
      </c>
      <c r="O4823">
        <f t="shared" si="75"/>
        <v>0</v>
      </c>
    </row>
    <row r="4824" spans="1:15" hidden="1">
      <c r="A4824" s="2669" t="s">
        <v>10983</v>
      </c>
      <c r="B4824" s="2669" t="s">
        <v>4415</v>
      </c>
      <c r="C4824" s="2669" t="s">
        <v>5059</v>
      </c>
      <c r="D4824" s="2669" t="s">
        <v>4415</v>
      </c>
      <c r="E4824" s="2669" t="s">
        <v>8625</v>
      </c>
      <c r="F4824" s="2669" t="s">
        <v>10984</v>
      </c>
      <c r="G4824" s="2669" t="s">
        <v>5308</v>
      </c>
      <c r="H4824" s="2669" t="s">
        <v>4921</v>
      </c>
      <c r="I4824" s="3025">
        <v>6</v>
      </c>
      <c r="J4824" s="3025">
        <v>0</v>
      </c>
      <c r="O4824">
        <f t="shared" si="75"/>
        <v>0</v>
      </c>
    </row>
    <row r="4825" spans="1:15" hidden="1">
      <c r="A4825" s="2669" t="s">
        <v>10983</v>
      </c>
      <c r="B4825" s="2669" t="s">
        <v>4415</v>
      </c>
      <c r="C4825" s="2669" t="s">
        <v>5059</v>
      </c>
      <c r="D4825" s="2669" t="s">
        <v>4415</v>
      </c>
      <c r="E4825" s="2669" t="s">
        <v>8625</v>
      </c>
      <c r="F4825" s="2669" t="s">
        <v>10984</v>
      </c>
      <c r="G4825" s="2669" t="s">
        <v>5356</v>
      </c>
      <c r="H4825" s="2669" t="s">
        <v>5025</v>
      </c>
      <c r="I4825" s="3025">
        <v>50</v>
      </c>
      <c r="J4825" s="3025">
        <v>0</v>
      </c>
      <c r="O4825">
        <f t="shared" si="75"/>
        <v>0</v>
      </c>
    </row>
    <row r="4826" spans="1:15" hidden="1">
      <c r="A4826" s="2669" t="s">
        <v>10983</v>
      </c>
      <c r="B4826" s="2669" t="s">
        <v>4415</v>
      </c>
      <c r="C4826" s="2669" t="s">
        <v>5059</v>
      </c>
      <c r="D4826" s="2669" t="s">
        <v>4415</v>
      </c>
      <c r="E4826" s="2669" t="s">
        <v>8625</v>
      </c>
      <c r="F4826" s="2669" t="s">
        <v>10984</v>
      </c>
      <c r="G4826" s="2669" t="s">
        <v>5303</v>
      </c>
      <c r="H4826" s="2669" t="s">
        <v>5063</v>
      </c>
      <c r="I4826" s="3025">
        <v>0</v>
      </c>
      <c r="J4826" s="3025">
        <v>0</v>
      </c>
      <c r="O4826">
        <f t="shared" si="75"/>
        <v>0</v>
      </c>
    </row>
    <row r="4827" spans="1:15" hidden="1">
      <c r="A4827" s="2669" t="s">
        <v>10983</v>
      </c>
      <c r="B4827" s="2669" t="s">
        <v>4415</v>
      </c>
      <c r="C4827" s="2669" t="s">
        <v>5059</v>
      </c>
      <c r="D4827" s="2669" t="s">
        <v>4415</v>
      </c>
      <c r="E4827" s="2669" t="s">
        <v>8625</v>
      </c>
      <c r="F4827" s="2669" t="s">
        <v>10984</v>
      </c>
      <c r="G4827" s="2669" t="s">
        <v>5311</v>
      </c>
      <c r="H4827" s="2669" t="s">
        <v>5064</v>
      </c>
      <c r="I4827" s="3025">
        <v>0</v>
      </c>
      <c r="J4827" s="3025">
        <v>56</v>
      </c>
      <c r="O4827">
        <f t="shared" si="75"/>
        <v>0</v>
      </c>
    </row>
    <row r="4828" spans="1:15" hidden="1">
      <c r="H4828" t="s">
        <v>8626</v>
      </c>
      <c r="O4828">
        <f t="shared" si="75"/>
        <v>0</v>
      </c>
    </row>
    <row r="4829" spans="1:15" hidden="1">
      <c r="O4829">
        <f t="shared" si="75"/>
        <v>0</v>
      </c>
    </row>
    <row r="4830" spans="1:15" hidden="1">
      <c r="H4830" s="2668" t="s">
        <v>10985</v>
      </c>
      <c r="O4830">
        <f t="shared" si="75"/>
        <v>0</v>
      </c>
    </row>
    <row r="4831" spans="1:15" hidden="1">
      <c r="A4831" s="2669" t="s">
        <v>10983</v>
      </c>
      <c r="B4831" s="2669" t="s">
        <v>4415</v>
      </c>
      <c r="C4831" s="2669" t="s">
        <v>5059</v>
      </c>
      <c r="D4831" s="2669" t="s">
        <v>4415</v>
      </c>
      <c r="E4831" s="2669" t="s">
        <v>8627</v>
      </c>
      <c r="F4831" s="2669" t="s">
        <v>10986</v>
      </c>
      <c r="G4831" s="2669" t="s">
        <v>5308</v>
      </c>
      <c r="H4831" s="2669" t="s">
        <v>4921</v>
      </c>
      <c r="I4831" s="3025">
        <v>24.6</v>
      </c>
      <c r="J4831" s="3025">
        <v>0</v>
      </c>
      <c r="O4831">
        <f t="shared" si="75"/>
        <v>0</v>
      </c>
    </row>
    <row r="4832" spans="1:15" hidden="1">
      <c r="A4832" s="2669" t="s">
        <v>10983</v>
      </c>
      <c r="B4832" s="2669" t="s">
        <v>4415</v>
      </c>
      <c r="C4832" s="2669" t="s">
        <v>5059</v>
      </c>
      <c r="D4832" s="2669" t="s">
        <v>4415</v>
      </c>
      <c r="E4832" s="2669" t="s">
        <v>8627</v>
      </c>
      <c r="F4832" s="2669" t="s">
        <v>10986</v>
      </c>
      <c r="G4832" s="2669" t="s">
        <v>5357</v>
      </c>
      <c r="H4832" s="2669" t="s">
        <v>5020</v>
      </c>
      <c r="I4832" s="3025">
        <v>205</v>
      </c>
      <c r="J4832" s="3025">
        <v>0</v>
      </c>
      <c r="O4832">
        <f t="shared" si="75"/>
        <v>0</v>
      </c>
    </row>
    <row r="4833" spans="1:15" hidden="1">
      <c r="A4833" s="2669" t="s">
        <v>10983</v>
      </c>
      <c r="B4833" s="2669" t="s">
        <v>4415</v>
      </c>
      <c r="C4833" s="2669" t="s">
        <v>5059</v>
      </c>
      <c r="D4833" s="2669" t="s">
        <v>4415</v>
      </c>
      <c r="E4833" s="2669" t="s">
        <v>8627</v>
      </c>
      <c r="F4833" s="2669" t="s">
        <v>10986</v>
      </c>
      <c r="G4833" s="2669" t="s">
        <v>5303</v>
      </c>
      <c r="H4833" s="2669" t="s">
        <v>5063</v>
      </c>
      <c r="I4833" s="3025">
        <v>0</v>
      </c>
      <c r="J4833" s="3025">
        <v>0</v>
      </c>
      <c r="O4833">
        <f t="shared" si="75"/>
        <v>0</v>
      </c>
    </row>
    <row r="4834" spans="1:15" hidden="1">
      <c r="A4834" s="2669" t="s">
        <v>10983</v>
      </c>
      <c r="B4834" s="2669" t="s">
        <v>4415</v>
      </c>
      <c r="C4834" s="2669" t="s">
        <v>5059</v>
      </c>
      <c r="D4834" s="2669" t="s">
        <v>4415</v>
      </c>
      <c r="E4834" s="2669" t="s">
        <v>8627</v>
      </c>
      <c r="F4834" s="2669" t="s">
        <v>10986</v>
      </c>
      <c r="G4834" s="2669" t="s">
        <v>5311</v>
      </c>
      <c r="H4834" s="2669" t="s">
        <v>5064</v>
      </c>
      <c r="I4834" s="3025">
        <v>0</v>
      </c>
      <c r="J4834" s="3025">
        <v>229.6</v>
      </c>
      <c r="O4834">
        <f t="shared" si="75"/>
        <v>0</v>
      </c>
    </row>
    <row r="4835" spans="1:15" hidden="1">
      <c r="H4835" t="s">
        <v>8628</v>
      </c>
      <c r="O4835">
        <f t="shared" si="75"/>
        <v>0</v>
      </c>
    </row>
    <row r="4836" spans="1:15" hidden="1">
      <c r="O4836">
        <f t="shared" si="75"/>
        <v>0</v>
      </c>
    </row>
    <row r="4837" spans="1:15" hidden="1">
      <c r="H4837" s="2668" t="s">
        <v>10987</v>
      </c>
      <c r="O4837">
        <f t="shared" si="75"/>
        <v>0</v>
      </c>
    </row>
    <row r="4838" spans="1:15" hidden="1">
      <c r="A4838" s="2669" t="s">
        <v>10983</v>
      </c>
      <c r="B4838" s="2669"/>
      <c r="C4838" s="2669"/>
      <c r="D4838" s="2669" t="s">
        <v>5073</v>
      </c>
      <c r="E4838" s="2669" t="s">
        <v>7156</v>
      </c>
      <c r="F4838" s="2669" t="s">
        <v>10988</v>
      </c>
      <c r="G4838" s="2669" t="s">
        <v>5356</v>
      </c>
      <c r="H4838" s="2669" t="s">
        <v>5025</v>
      </c>
      <c r="I4838" s="3025">
        <v>3000</v>
      </c>
      <c r="J4838" s="3025">
        <v>0</v>
      </c>
      <c r="O4838">
        <f t="shared" si="75"/>
        <v>0</v>
      </c>
    </row>
    <row r="4839" spans="1:15" hidden="1">
      <c r="A4839" s="2669" t="s">
        <v>10983</v>
      </c>
      <c r="B4839" s="2669"/>
      <c r="C4839" s="2669"/>
      <c r="D4839" s="2669" t="s">
        <v>5073</v>
      </c>
      <c r="E4839" s="2669" t="s">
        <v>7156</v>
      </c>
      <c r="F4839" s="2669" t="s">
        <v>10988</v>
      </c>
      <c r="G4839" s="2669" t="s">
        <v>5297</v>
      </c>
      <c r="H4839" s="2669" t="s">
        <v>5075</v>
      </c>
      <c r="I4839" s="3025">
        <v>0</v>
      </c>
      <c r="J4839" s="3025">
        <v>3000</v>
      </c>
      <c r="O4839">
        <f t="shared" si="75"/>
        <v>0</v>
      </c>
    </row>
    <row r="4840" spans="1:15" hidden="1">
      <c r="H4840" t="s">
        <v>7157</v>
      </c>
      <c r="O4840">
        <f t="shared" si="75"/>
        <v>0</v>
      </c>
    </row>
    <row r="4841" spans="1:15" hidden="1">
      <c r="O4841">
        <f t="shared" si="75"/>
        <v>0</v>
      </c>
    </row>
    <row r="4842" spans="1:15" hidden="1">
      <c r="H4842" s="2668" t="s">
        <v>10989</v>
      </c>
      <c r="O4842">
        <f t="shared" si="75"/>
        <v>0</v>
      </c>
    </row>
    <row r="4843" spans="1:15" hidden="1">
      <c r="A4843" s="2669" t="s">
        <v>10983</v>
      </c>
      <c r="B4843" s="2669"/>
      <c r="C4843" s="2669"/>
      <c r="D4843" s="2669" t="s">
        <v>5073</v>
      </c>
      <c r="E4843" s="2669" t="s">
        <v>7158</v>
      </c>
      <c r="F4843" s="2669" t="s">
        <v>10990</v>
      </c>
      <c r="G4843" s="2669" t="s">
        <v>5300</v>
      </c>
      <c r="H4843" s="2669" t="s">
        <v>264</v>
      </c>
      <c r="I4843" s="3025">
        <v>1800</v>
      </c>
      <c r="J4843" s="3025">
        <v>0</v>
      </c>
      <c r="O4843">
        <f t="shared" si="75"/>
        <v>0</v>
      </c>
    </row>
    <row r="4844" spans="1:15" hidden="1">
      <c r="A4844" s="2669" t="s">
        <v>10983</v>
      </c>
      <c r="B4844" s="2669"/>
      <c r="C4844" s="2669"/>
      <c r="D4844" s="2669" t="s">
        <v>5073</v>
      </c>
      <c r="E4844" s="2669" t="s">
        <v>7158</v>
      </c>
      <c r="F4844" s="2669" t="s">
        <v>10990</v>
      </c>
      <c r="G4844" s="2669" t="s">
        <v>5297</v>
      </c>
      <c r="H4844" s="2669" t="s">
        <v>5075</v>
      </c>
      <c r="I4844" s="3025">
        <v>0</v>
      </c>
      <c r="J4844" s="3025">
        <v>1800</v>
      </c>
      <c r="O4844">
        <f t="shared" si="75"/>
        <v>0</v>
      </c>
    </row>
    <row r="4845" spans="1:15" hidden="1">
      <c r="H4845" t="s">
        <v>7159</v>
      </c>
      <c r="O4845">
        <f t="shared" si="75"/>
        <v>0</v>
      </c>
    </row>
    <row r="4846" spans="1:15" hidden="1">
      <c r="O4846">
        <f t="shared" si="75"/>
        <v>0</v>
      </c>
    </row>
    <row r="4847" spans="1:15" hidden="1">
      <c r="H4847" s="2668" t="s">
        <v>10991</v>
      </c>
      <c r="O4847">
        <f t="shared" si="75"/>
        <v>0</v>
      </c>
    </row>
    <row r="4848" spans="1:15" hidden="1">
      <c r="A4848" s="2669" t="s">
        <v>10992</v>
      </c>
      <c r="B4848" s="2669" t="s">
        <v>5071</v>
      </c>
      <c r="C4848" s="2669" t="s">
        <v>9011</v>
      </c>
      <c r="D4848" s="2669" t="s">
        <v>5071</v>
      </c>
      <c r="E4848" s="2669" t="s">
        <v>10993</v>
      </c>
      <c r="F4848" s="2669" t="s">
        <v>10994</v>
      </c>
      <c r="G4848" s="2669" t="s">
        <v>5311</v>
      </c>
      <c r="H4848" s="2669" t="s">
        <v>5015</v>
      </c>
      <c r="I4848" s="3025">
        <v>572</v>
      </c>
      <c r="J4848" s="3025">
        <v>0</v>
      </c>
      <c r="O4848">
        <f t="shared" si="75"/>
        <v>0</v>
      </c>
    </row>
    <row r="4849" spans="1:15" hidden="1">
      <c r="A4849" s="2669" t="s">
        <v>10992</v>
      </c>
      <c r="B4849" s="2669" t="s">
        <v>5071</v>
      </c>
      <c r="C4849" s="2669" t="s">
        <v>9011</v>
      </c>
      <c r="D4849" s="2669" t="s">
        <v>5071</v>
      </c>
      <c r="E4849" s="2669" t="s">
        <v>10993</v>
      </c>
      <c r="F4849" s="2669" t="s">
        <v>10994</v>
      </c>
      <c r="G4849" s="2669" t="s">
        <v>5305</v>
      </c>
      <c r="H4849" s="2669" t="s">
        <v>9014</v>
      </c>
      <c r="I4849" s="3025">
        <v>0</v>
      </c>
      <c r="J4849" s="3025">
        <v>572</v>
      </c>
      <c r="O4849">
        <f t="shared" si="75"/>
        <v>0</v>
      </c>
    </row>
    <row r="4850" spans="1:15" hidden="1">
      <c r="H4850" t="s">
        <v>9015</v>
      </c>
      <c r="O4850">
        <f t="shared" si="75"/>
        <v>0</v>
      </c>
    </row>
    <row r="4851" spans="1:15" hidden="1">
      <c r="O4851">
        <f t="shared" si="75"/>
        <v>0</v>
      </c>
    </row>
    <row r="4852" spans="1:15" hidden="1">
      <c r="H4852" s="2668" t="s">
        <v>10995</v>
      </c>
      <c r="O4852">
        <f t="shared" si="75"/>
        <v>0</v>
      </c>
    </row>
    <row r="4853" spans="1:15" hidden="1">
      <c r="A4853" s="2669" t="s">
        <v>10992</v>
      </c>
      <c r="B4853" s="2669" t="s">
        <v>4415</v>
      </c>
      <c r="C4853" s="2669" t="s">
        <v>5059</v>
      </c>
      <c r="D4853" s="2669" t="s">
        <v>4415</v>
      </c>
      <c r="E4853" s="2669" t="s">
        <v>8623</v>
      </c>
      <c r="F4853" s="2669" t="s">
        <v>10996</v>
      </c>
      <c r="G4853" s="2669" t="s">
        <v>5308</v>
      </c>
      <c r="H4853" s="2669" t="s">
        <v>5097</v>
      </c>
      <c r="I4853" s="3025">
        <v>0</v>
      </c>
      <c r="J4853" s="3025">
        <v>0</v>
      </c>
      <c r="O4853">
        <f t="shared" si="75"/>
        <v>0</v>
      </c>
    </row>
    <row r="4854" spans="1:15" hidden="1">
      <c r="A4854" s="2669" t="s">
        <v>10992</v>
      </c>
      <c r="B4854" s="2669" t="s">
        <v>4415</v>
      </c>
      <c r="C4854" s="2669" t="s">
        <v>5059</v>
      </c>
      <c r="D4854" s="2669" t="s">
        <v>4415</v>
      </c>
      <c r="E4854" s="2669" t="s">
        <v>8623</v>
      </c>
      <c r="F4854" s="2669" t="s">
        <v>10996</v>
      </c>
      <c r="G4854" s="2669" t="s">
        <v>5364</v>
      </c>
      <c r="H4854" s="2669" t="s">
        <v>5365</v>
      </c>
      <c r="I4854" s="3025">
        <v>277.08999999999997</v>
      </c>
      <c r="J4854" s="3025">
        <v>0</v>
      </c>
      <c r="O4854">
        <f t="shared" si="75"/>
        <v>0</v>
      </c>
    </row>
    <row r="4855" spans="1:15" hidden="1">
      <c r="A4855" s="2669" t="s">
        <v>10992</v>
      </c>
      <c r="B4855" s="2669" t="s">
        <v>4415</v>
      </c>
      <c r="C4855" s="2669" t="s">
        <v>5059</v>
      </c>
      <c r="D4855" s="2669" t="s">
        <v>4415</v>
      </c>
      <c r="E4855" s="2669" t="s">
        <v>8623</v>
      </c>
      <c r="F4855" s="2669" t="s">
        <v>10996</v>
      </c>
      <c r="G4855" s="2669" t="s">
        <v>5303</v>
      </c>
      <c r="H4855" s="2669" t="s">
        <v>5063</v>
      </c>
      <c r="I4855" s="3025">
        <v>0</v>
      </c>
      <c r="J4855" s="3025">
        <v>0</v>
      </c>
      <c r="O4855">
        <f t="shared" si="75"/>
        <v>0</v>
      </c>
    </row>
    <row r="4856" spans="1:15" hidden="1">
      <c r="A4856" s="2669" t="s">
        <v>10992</v>
      </c>
      <c r="B4856" s="2669" t="s">
        <v>4415</v>
      </c>
      <c r="C4856" s="2669" t="s">
        <v>5059</v>
      </c>
      <c r="D4856" s="2669" t="s">
        <v>4415</v>
      </c>
      <c r="E4856" s="2669" t="s">
        <v>8623</v>
      </c>
      <c r="F4856" s="2669" t="s">
        <v>10996</v>
      </c>
      <c r="G4856" s="2669" t="s">
        <v>5311</v>
      </c>
      <c r="H4856" s="2669" t="s">
        <v>5064</v>
      </c>
      <c r="I4856" s="3025">
        <v>0</v>
      </c>
      <c r="J4856" s="3025">
        <v>277.08999999999997</v>
      </c>
      <c r="O4856">
        <f t="shared" si="75"/>
        <v>0</v>
      </c>
    </row>
    <row r="4857" spans="1:15" hidden="1">
      <c r="H4857" t="s">
        <v>8624</v>
      </c>
      <c r="O4857">
        <f t="shared" si="75"/>
        <v>0</v>
      </c>
    </row>
    <row r="4858" spans="1:15" hidden="1">
      <c r="O4858">
        <f t="shared" si="75"/>
        <v>0</v>
      </c>
    </row>
    <row r="4859" spans="1:15" hidden="1">
      <c r="H4859" s="2668" t="s">
        <v>10997</v>
      </c>
      <c r="O4859">
        <f t="shared" si="75"/>
        <v>0</v>
      </c>
    </row>
    <row r="4860" spans="1:15" hidden="1">
      <c r="A4860" s="2669" t="s">
        <v>10992</v>
      </c>
      <c r="B4860" s="2669" t="s">
        <v>4415</v>
      </c>
      <c r="C4860" s="2669" t="s">
        <v>5059</v>
      </c>
      <c r="D4860" s="2669" t="s">
        <v>4415</v>
      </c>
      <c r="E4860" s="2669" t="s">
        <v>7679</v>
      </c>
      <c r="F4860" s="2669" t="s">
        <v>10998</v>
      </c>
      <c r="G4860" s="2669" t="s">
        <v>5308</v>
      </c>
      <c r="H4860" s="2669" t="s">
        <v>5097</v>
      </c>
      <c r="I4860" s="3025">
        <v>0</v>
      </c>
      <c r="J4860" s="3025">
        <v>0</v>
      </c>
      <c r="O4860">
        <f t="shared" si="75"/>
        <v>0</v>
      </c>
    </row>
    <row r="4861" spans="1:15" hidden="1">
      <c r="A4861" s="2669" t="s">
        <v>10992</v>
      </c>
      <c r="B4861" s="2669" t="s">
        <v>4415</v>
      </c>
      <c r="C4861" s="2669" t="s">
        <v>5059</v>
      </c>
      <c r="D4861" s="2669" t="s">
        <v>4415</v>
      </c>
      <c r="E4861" s="2669" t="s">
        <v>7679</v>
      </c>
      <c r="F4861" s="2669" t="s">
        <v>10998</v>
      </c>
      <c r="G4861" s="2669" t="s">
        <v>5341</v>
      </c>
      <c r="H4861" s="2669" t="s">
        <v>4956</v>
      </c>
      <c r="I4861" s="3025">
        <v>50.5</v>
      </c>
      <c r="J4861" s="3025">
        <v>0</v>
      </c>
      <c r="O4861">
        <f t="shared" si="75"/>
        <v>0</v>
      </c>
    </row>
    <row r="4862" spans="1:15" hidden="1">
      <c r="A4862" s="2669" t="s">
        <v>10992</v>
      </c>
      <c r="B4862" s="2669" t="s">
        <v>4415</v>
      </c>
      <c r="C4862" s="2669" t="s">
        <v>5059</v>
      </c>
      <c r="D4862" s="2669" t="s">
        <v>4415</v>
      </c>
      <c r="E4862" s="2669" t="s">
        <v>7679</v>
      </c>
      <c r="F4862" s="2669" t="s">
        <v>10998</v>
      </c>
      <c r="G4862" s="2669" t="s">
        <v>5303</v>
      </c>
      <c r="H4862" s="2669" t="s">
        <v>5063</v>
      </c>
      <c r="I4862" s="3025">
        <v>0</v>
      </c>
      <c r="J4862" s="3025">
        <v>0</v>
      </c>
      <c r="O4862">
        <f t="shared" si="75"/>
        <v>0</v>
      </c>
    </row>
    <row r="4863" spans="1:15" hidden="1">
      <c r="A4863" s="2669" t="s">
        <v>10992</v>
      </c>
      <c r="B4863" s="2669" t="s">
        <v>4415</v>
      </c>
      <c r="C4863" s="2669" t="s">
        <v>5059</v>
      </c>
      <c r="D4863" s="2669" t="s">
        <v>4415</v>
      </c>
      <c r="E4863" s="2669" t="s">
        <v>7679</v>
      </c>
      <c r="F4863" s="2669" t="s">
        <v>10998</v>
      </c>
      <c r="G4863" s="2669" t="s">
        <v>5311</v>
      </c>
      <c r="H4863" s="2669" t="s">
        <v>5064</v>
      </c>
      <c r="I4863" s="3025">
        <v>0</v>
      </c>
      <c r="J4863" s="3025">
        <v>50.5</v>
      </c>
      <c r="O4863">
        <f t="shared" si="75"/>
        <v>0</v>
      </c>
    </row>
    <row r="4864" spans="1:15" hidden="1">
      <c r="H4864" t="s">
        <v>7680</v>
      </c>
      <c r="O4864">
        <f t="shared" si="75"/>
        <v>0</v>
      </c>
    </row>
    <row r="4865" spans="1:15" hidden="1">
      <c r="O4865">
        <f t="shared" ref="O4865:O4928" si="76">SUMIF(E:E,E4865,N:N)</f>
        <v>0</v>
      </c>
    </row>
    <row r="4866" spans="1:15" hidden="1">
      <c r="H4866" s="2668" t="s">
        <v>10999</v>
      </c>
      <c r="O4866">
        <f t="shared" si="76"/>
        <v>0</v>
      </c>
    </row>
    <row r="4867" spans="1:15" hidden="1">
      <c r="A4867" s="2669" t="s">
        <v>11000</v>
      </c>
      <c r="B4867" s="2669" t="s">
        <v>4415</v>
      </c>
      <c r="C4867" s="2669" t="s">
        <v>5059</v>
      </c>
      <c r="D4867" s="2669" t="s">
        <v>4415</v>
      </c>
      <c r="E4867" s="2669" t="s">
        <v>8617</v>
      </c>
      <c r="F4867" s="2669" t="s">
        <v>11001</v>
      </c>
      <c r="G4867" s="2669" t="s">
        <v>5308</v>
      </c>
      <c r="H4867" s="2669" t="s">
        <v>4921</v>
      </c>
      <c r="I4867" s="3025">
        <v>10.8</v>
      </c>
      <c r="J4867" s="3025">
        <v>0</v>
      </c>
      <c r="O4867">
        <f t="shared" si="76"/>
        <v>0</v>
      </c>
    </row>
    <row r="4868" spans="1:15" hidden="1">
      <c r="A4868" s="2669" t="s">
        <v>11000</v>
      </c>
      <c r="B4868" s="2669" t="s">
        <v>4415</v>
      </c>
      <c r="C4868" s="2669" t="s">
        <v>5059</v>
      </c>
      <c r="D4868" s="2669" t="s">
        <v>4415</v>
      </c>
      <c r="E4868" s="2669" t="s">
        <v>8617</v>
      </c>
      <c r="F4868" s="2669" t="s">
        <v>11001</v>
      </c>
      <c r="G4868" s="2669" t="s">
        <v>5356</v>
      </c>
      <c r="H4868" s="2669" t="s">
        <v>5025</v>
      </c>
      <c r="I4868" s="3025">
        <v>90</v>
      </c>
      <c r="J4868" s="3025">
        <v>0</v>
      </c>
      <c r="O4868">
        <f t="shared" si="76"/>
        <v>0</v>
      </c>
    </row>
    <row r="4869" spans="1:15" hidden="1">
      <c r="A4869" s="2669" t="s">
        <v>11000</v>
      </c>
      <c r="B4869" s="2669" t="s">
        <v>4415</v>
      </c>
      <c r="C4869" s="2669" t="s">
        <v>5059</v>
      </c>
      <c r="D4869" s="2669" t="s">
        <v>4415</v>
      </c>
      <c r="E4869" s="2669" t="s">
        <v>8617</v>
      </c>
      <c r="F4869" s="2669" t="s">
        <v>11001</v>
      </c>
      <c r="G4869" s="2669" t="s">
        <v>5303</v>
      </c>
      <c r="H4869" s="2669" t="s">
        <v>5063</v>
      </c>
      <c r="I4869" s="3025">
        <v>0</v>
      </c>
      <c r="J4869" s="3025">
        <v>0</v>
      </c>
      <c r="O4869">
        <f t="shared" si="76"/>
        <v>0</v>
      </c>
    </row>
    <row r="4870" spans="1:15" hidden="1">
      <c r="A4870" s="2669" t="s">
        <v>11000</v>
      </c>
      <c r="B4870" s="2669" t="s">
        <v>4415</v>
      </c>
      <c r="C4870" s="2669" t="s">
        <v>5059</v>
      </c>
      <c r="D4870" s="2669" t="s">
        <v>4415</v>
      </c>
      <c r="E4870" s="2669" t="s">
        <v>8617</v>
      </c>
      <c r="F4870" s="2669" t="s">
        <v>11001</v>
      </c>
      <c r="G4870" s="2669" t="s">
        <v>5311</v>
      </c>
      <c r="H4870" s="2669" t="s">
        <v>5064</v>
      </c>
      <c r="I4870" s="3025">
        <v>0</v>
      </c>
      <c r="J4870" s="3025">
        <v>100.8</v>
      </c>
      <c r="O4870">
        <f t="shared" si="76"/>
        <v>0</v>
      </c>
    </row>
    <row r="4871" spans="1:15" hidden="1">
      <c r="H4871" t="s">
        <v>8618</v>
      </c>
      <c r="O4871">
        <f t="shared" si="76"/>
        <v>0</v>
      </c>
    </row>
    <row r="4872" spans="1:15" hidden="1">
      <c r="O4872">
        <f t="shared" si="76"/>
        <v>0</v>
      </c>
    </row>
    <row r="4873" spans="1:15" hidden="1">
      <c r="H4873" s="2668" t="s">
        <v>11002</v>
      </c>
      <c r="O4873">
        <f t="shared" si="76"/>
        <v>0</v>
      </c>
    </row>
    <row r="4874" spans="1:15" hidden="1">
      <c r="A4874" s="2669" t="s">
        <v>11000</v>
      </c>
      <c r="B4874" s="2669" t="s">
        <v>4415</v>
      </c>
      <c r="C4874" s="2669" t="s">
        <v>5059</v>
      </c>
      <c r="D4874" s="2669" t="s">
        <v>4415</v>
      </c>
      <c r="E4874" s="2669" t="s">
        <v>8619</v>
      </c>
      <c r="F4874" s="2669" t="s">
        <v>11003</v>
      </c>
      <c r="G4874" s="2669" t="s">
        <v>5308</v>
      </c>
      <c r="H4874" s="2669" t="s">
        <v>4921</v>
      </c>
      <c r="I4874" s="3025">
        <v>38.76</v>
      </c>
      <c r="J4874" s="3025">
        <v>0</v>
      </c>
      <c r="O4874">
        <f t="shared" si="76"/>
        <v>0</v>
      </c>
    </row>
    <row r="4875" spans="1:15" hidden="1">
      <c r="A4875" s="2669" t="s">
        <v>11000</v>
      </c>
      <c r="B4875" s="2669" t="s">
        <v>4415</v>
      </c>
      <c r="C4875" s="2669" t="s">
        <v>5059</v>
      </c>
      <c r="D4875" s="2669" t="s">
        <v>4415</v>
      </c>
      <c r="E4875" s="2669" t="s">
        <v>8619</v>
      </c>
      <c r="F4875" s="2669" t="s">
        <v>11003</v>
      </c>
      <c r="G4875" s="2669" t="s">
        <v>5357</v>
      </c>
      <c r="H4875" s="2669" t="s">
        <v>5020</v>
      </c>
      <c r="I4875" s="3025">
        <v>323</v>
      </c>
      <c r="J4875" s="3025">
        <v>0</v>
      </c>
      <c r="O4875">
        <f t="shared" si="76"/>
        <v>0</v>
      </c>
    </row>
    <row r="4876" spans="1:15" hidden="1">
      <c r="A4876" s="2669" t="s">
        <v>11000</v>
      </c>
      <c r="B4876" s="2669" t="s">
        <v>4415</v>
      </c>
      <c r="C4876" s="2669" t="s">
        <v>5059</v>
      </c>
      <c r="D4876" s="2669" t="s">
        <v>4415</v>
      </c>
      <c r="E4876" s="2669" t="s">
        <v>8619</v>
      </c>
      <c r="F4876" s="2669" t="s">
        <v>11003</v>
      </c>
      <c r="G4876" s="2669" t="s">
        <v>5303</v>
      </c>
      <c r="H4876" s="2669" t="s">
        <v>5063</v>
      </c>
      <c r="I4876" s="3025">
        <v>0</v>
      </c>
      <c r="J4876" s="3025">
        <v>0</v>
      </c>
      <c r="O4876">
        <f t="shared" si="76"/>
        <v>0</v>
      </c>
    </row>
    <row r="4877" spans="1:15" hidden="1">
      <c r="A4877" s="2669" t="s">
        <v>11000</v>
      </c>
      <c r="B4877" s="2669" t="s">
        <v>4415</v>
      </c>
      <c r="C4877" s="2669" t="s">
        <v>5059</v>
      </c>
      <c r="D4877" s="2669" t="s">
        <v>4415</v>
      </c>
      <c r="E4877" s="2669" t="s">
        <v>8619</v>
      </c>
      <c r="F4877" s="2669" t="s">
        <v>11003</v>
      </c>
      <c r="G4877" s="2669" t="s">
        <v>5311</v>
      </c>
      <c r="H4877" s="2669" t="s">
        <v>5064</v>
      </c>
      <c r="I4877" s="3025">
        <v>0</v>
      </c>
      <c r="J4877" s="3025">
        <v>361.76</v>
      </c>
      <c r="O4877">
        <f t="shared" si="76"/>
        <v>0</v>
      </c>
    </row>
    <row r="4878" spans="1:15" hidden="1">
      <c r="H4878" t="s">
        <v>8620</v>
      </c>
      <c r="O4878">
        <f t="shared" si="76"/>
        <v>0</v>
      </c>
    </row>
    <row r="4879" spans="1:15" hidden="1">
      <c r="O4879">
        <f t="shared" si="76"/>
        <v>0</v>
      </c>
    </row>
    <row r="4880" spans="1:15" hidden="1">
      <c r="H4880" s="2668" t="s">
        <v>11004</v>
      </c>
      <c r="O4880">
        <f t="shared" si="76"/>
        <v>0</v>
      </c>
    </row>
    <row r="4881" spans="1:15" hidden="1">
      <c r="A4881" s="2669" t="s">
        <v>11000</v>
      </c>
      <c r="B4881" s="2669" t="s">
        <v>4415</v>
      </c>
      <c r="C4881" s="2669" t="s">
        <v>5059</v>
      </c>
      <c r="D4881" s="2669" t="s">
        <v>4415</v>
      </c>
      <c r="E4881" s="2669" t="s">
        <v>8621</v>
      </c>
      <c r="F4881" s="2669" t="s">
        <v>11005</v>
      </c>
      <c r="G4881" s="2669" t="s">
        <v>5308</v>
      </c>
      <c r="H4881" s="2669" t="s">
        <v>4921</v>
      </c>
      <c r="I4881" s="3025">
        <v>2.64</v>
      </c>
      <c r="J4881" s="3025">
        <v>0</v>
      </c>
      <c r="O4881">
        <f t="shared" si="76"/>
        <v>0</v>
      </c>
    </row>
    <row r="4882" spans="1:15" hidden="1">
      <c r="A4882" s="2669" t="s">
        <v>11000</v>
      </c>
      <c r="B4882" s="2669" t="s">
        <v>4415</v>
      </c>
      <c r="C4882" s="2669" t="s">
        <v>5059</v>
      </c>
      <c r="D4882" s="2669" t="s">
        <v>4415</v>
      </c>
      <c r="E4882" s="2669" t="s">
        <v>8621</v>
      </c>
      <c r="F4882" s="2669" t="s">
        <v>11005</v>
      </c>
      <c r="G4882" s="2669" t="s">
        <v>5356</v>
      </c>
      <c r="H4882" s="2669" t="s">
        <v>5025</v>
      </c>
      <c r="I4882" s="3025">
        <v>22</v>
      </c>
      <c r="J4882" s="3025">
        <v>0</v>
      </c>
      <c r="O4882">
        <f t="shared" si="76"/>
        <v>0</v>
      </c>
    </row>
    <row r="4883" spans="1:15" hidden="1">
      <c r="A4883" s="2669" t="s">
        <v>11000</v>
      </c>
      <c r="B4883" s="2669" t="s">
        <v>4415</v>
      </c>
      <c r="C4883" s="2669" t="s">
        <v>5059</v>
      </c>
      <c r="D4883" s="2669" t="s">
        <v>4415</v>
      </c>
      <c r="E4883" s="2669" t="s">
        <v>8621</v>
      </c>
      <c r="F4883" s="2669" t="s">
        <v>11005</v>
      </c>
      <c r="G4883" s="2669" t="s">
        <v>5303</v>
      </c>
      <c r="H4883" s="2669" t="s">
        <v>5063</v>
      </c>
      <c r="I4883" s="3025">
        <v>0</v>
      </c>
      <c r="J4883" s="3025">
        <v>0</v>
      </c>
      <c r="O4883">
        <f t="shared" si="76"/>
        <v>0</v>
      </c>
    </row>
    <row r="4884" spans="1:15" hidden="1">
      <c r="A4884" s="2669" t="s">
        <v>11000</v>
      </c>
      <c r="B4884" s="2669" t="s">
        <v>4415</v>
      </c>
      <c r="C4884" s="2669" t="s">
        <v>5059</v>
      </c>
      <c r="D4884" s="2669" t="s">
        <v>4415</v>
      </c>
      <c r="E4884" s="2669" t="s">
        <v>8621</v>
      </c>
      <c r="F4884" s="2669" t="s">
        <v>11005</v>
      </c>
      <c r="G4884" s="2669" t="s">
        <v>5311</v>
      </c>
      <c r="H4884" s="2669" t="s">
        <v>5064</v>
      </c>
      <c r="I4884" s="3025">
        <v>0</v>
      </c>
      <c r="J4884" s="3025">
        <v>24.64</v>
      </c>
      <c r="O4884">
        <f t="shared" si="76"/>
        <v>0</v>
      </c>
    </row>
    <row r="4885" spans="1:15" hidden="1">
      <c r="H4885" t="s">
        <v>8622</v>
      </c>
      <c r="O4885">
        <f t="shared" si="76"/>
        <v>0</v>
      </c>
    </row>
    <row r="4886" spans="1:15" hidden="1">
      <c r="O4886">
        <f t="shared" si="76"/>
        <v>0</v>
      </c>
    </row>
    <row r="4887" spans="1:15" hidden="1">
      <c r="H4887" s="2668" t="s">
        <v>11006</v>
      </c>
      <c r="O4887">
        <f t="shared" si="76"/>
        <v>0</v>
      </c>
    </row>
    <row r="4888" spans="1:15" hidden="1">
      <c r="A4888" s="2669" t="s">
        <v>11000</v>
      </c>
      <c r="B4888" s="2669" t="s">
        <v>4415</v>
      </c>
      <c r="C4888" s="2669" t="s">
        <v>5059</v>
      </c>
      <c r="D4888" s="2669" t="s">
        <v>4415</v>
      </c>
      <c r="E4888" s="2669" t="s">
        <v>7418</v>
      </c>
      <c r="F4888" s="2669" t="s">
        <v>11007</v>
      </c>
      <c r="G4888" s="2669" t="s">
        <v>5308</v>
      </c>
      <c r="H4888" s="2669" t="s">
        <v>4921</v>
      </c>
      <c r="I4888" s="3025">
        <v>5.87</v>
      </c>
      <c r="J4888" s="3025">
        <v>0</v>
      </c>
      <c r="O4888">
        <f t="shared" si="76"/>
        <v>0</v>
      </c>
    </row>
    <row r="4889" spans="1:15" hidden="1">
      <c r="A4889" s="2669" t="s">
        <v>11000</v>
      </c>
      <c r="B4889" s="2669" t="s">
        <v>4415</v>
      </c>
      <c r="C4889" s="2669" t="s">
        <v>5059</v>
      </c>
      <c r="D4889" s="2669" t="s">
        <v>4415</v>
      </c>
      <c r="E4889" s="2669" t="s">
        <v>7418</v>
      </c>
      <c r="F4889" s="2669" t="s">
        <v>11007</v>
      </c>
      <c r="G4889" s="2669" t="s">
        <v>5309</v>
      </c>
      <c r="H4889" s="2669" t="s">
        <v>4947</v>
      </c>
      <c r="I4889" s="3025">
        <v>48.9</v>
      </c>
      <c r="J4889" s="3025">
        <v>0</v>
      </c>
      <c r="O4889">
        <f t="shared" si="76"/>
        <v>0</v>
      </c>
    </row>
    <row r="4890" spans="1:15" hidden="1">
      <c r="A4890" s="2669" t="s">
        <v>11000</v>
      </c>
      <c r="B4890" s="2669" t="s">
        <v>4415</v>
      </c>
      <c r="C4890" s="2669" t="s">
        <v>5059</v>
      </c>
      <c r="D4890" s="2669" t="s">
        <v>4415</v>
      </c>
      <c r="E4890" s="2669" t="s">
        <v>7418</v>
      </c>
      <c r="F4890" s="2669" t="s">
        <v>11007</v>
      </c>
      <c r="G4890" s="2669" t="s">
        <v>5303</v>
      </c>
      <c r="H4890" s="2669" t="s">
        <v>5063</v>
      </c>
      <c r="I4890" s="3025">
        <v>0</v>
      </c>
      <c r="J4890" s="3025">
        <v>0</v>
      </c>
      <c r="O4890">
        <f t="shared" si="76"/>
        <v>0</v>
      </c>
    </row>
    <row r="4891" spans="1:15" hidden="1">
      <c r="A4891" s="2669" t="s">
        <v>11000</v>
      </c>
      <c r="B4891" s="2669" t="s">
        <v>4415</v>
      </c>
      <c r="C4891" s="2669" t="s">
        <v>5059</v>
      </c>
      <c r="D4891" s="2669" t="s">
        <v>4415</v>
      </c>
      <c r="E4891" s="2669" t="s">
        <v>7418</v>
      </c>
      <c r="F4891" s="2669" t="s">
        <v>11007</v>
      </c>
      <c r="G4891" s="2669" t="s">
        <v>5311</v>
      </c>
      <c r="H4891" s="2669" t="s">
        <v>5064</v>
      </c>
      <c r="I4891" s="3025">
        <v>0</v>
      </c>
      <c r="J4891" s="3025">
        <v>54.77</v>
      </c>
      <c r="O4891">
        <f t="shared" si="76"/>
        <v>0</v>
      </c>
    </row>
    <row r="4892" spans="1:15" hidden="1">
      <c r="H4892" t="s">
        <v>7419</v>
      </c>
      <c r="O4892">
        <f t="shared" si="76"/>
        <v>0</v>
      </c>
    </row>
    <row r="4893" spans="1:15" hidden="1">
      <c r="O4893">
        <f t="shared" si="76"/>
        <v>0</v>
      </c>
    </row>
    <row r="4894" spans="1:15" hidden="1">
      <c r="H4894" s="2668" t="s">
        <v>11008</v>
      </c>
      <c r="O4894">
        <f t="shared" si="76"/>
        <v>0</v>
      </c>
    </row>
    <row r="4895" spans="1:15" hidden="1">
      <c r="A4895" s="2669" t="s">
        <v>11009</v>
      </c>
      <c r="B4895" s="2669" t="s">
        <v>5169</v>
      </c>
      <c r="C4895" s="2669" t="s">
        <v>5298</v>
      </c>
      <c r="D4895" s="2669" t="s">
        <v>5299</v>
      </c>
      <c r="E4895" s="2669" t="s">
        <v>8418</v>
      </c>
      <c r="F4895" s="2669" t="s">
        <v>11010</v>
      </c>
      <c r="G4895" s="2669" t="s">
        <v>8404</v>
      </c>
      <c r="H4895" s="2669" t="s">
        <v>8405</v>
      </c>
      <c r="I4895" s="3025">
        <v>207.13</v>
      </c>
      <c r="J4895" s="3025">
        <v>0</v>
      </c>
      <c r="O4895">
        <f t="shared" si="76"/>
        <v>1</v>
      </c>
    </row>
    <row r="4896" spans="1:15" hidden="1">
      <c r="A4896" s="2669" t="s">
        <v>11009</v>
      </c>
      <c r="B4896" s="2669" t="s">
        <v>5169</v>
      </c>
      <c r="C4896" s="2669" t="s">
        <v>5298</v>
      </c>
      <c r="D4896" s="2669" t="s">
        <v>5299</v>
      </c>
      <c r="E4896" s="2669" t="s">
        <v>8418</v>
      </c>
      <c r="F4896" s="2669" t="s">
        <v>11010</v>
      </c>
      <c r="G4896" s="2669" t="s">
        <v>8980</v>
      </c>
      <c r="H4896" s="2669" t="s">
        <v>9055</v>
      </c>
      <c r="I4896" s="3025">
        <v>0</v>
      </c>
      <c r="J4896" s="3025">
        <v>207.13</v>
      </c>
      <c r="N4896" s="1460">
        <v>1</v>
      </c>
      <c r="O4896">
        <f t="shared" si="76"/>
        <v>1</v>
      </c>
    </row>
    <row r="4897" spans="1:15" hidden="1">
      <c r="H4897" t="s">
        <v>8417</v>
      </c>
      <c r="O4897">
        <f t="shared" si="76"/>
        <v>0</v>
      </c>
    </row>
    <row r="4898" spans="1:15" hidden="1">
      <c r="O4898">
        <f t="shared" si="76"/>
        <v>0</v>
      </c>
    </row>
    <row r="4899" spans="1:15" hidden="1">
      <c r="H4899" s="2668" t="s">
        <v>11011</v>
      </c>
      <c r="O4899">
        <f t="shared" si="76"/>
        <v>0</v>
      </c>
    </row>
    <row r="4900" spans="1:15" hidden="1">
      <c r="A4900" s="2669" t="s">
        <v>11009</v>
      </c>
      <c r="B4900" s="2669" t="s">
        <v>5169</v>
      </c>
      <c r="C4900" s="2669" t="s">
        <v>5298</v>
      </c>
      <c r="D4900" s="2669" t="s">
        <v>5299</v>
      </c>
      <c r="E4900" s="2669" t="s">
        <v>8299</v>
      </c>
      <c r="F4900" s="2669" t="s">
        <v>11012</v>
      </c>
      <c r="G4900" s="2669" t="s">
        <v>8287</v>
      </c>
      <c r="H4900" s="2669" t="s">
        <v>8288</v>
      </c>
      <c r="I4900" s="3025">
        <v>901.5</v>
      </c>
      <c r="J4900" s="3025">
        <v>0</v>
      </c>
      <c r="O4900">
        <f t="shared" si="76"/>
        <v>1</v>
      </c>
    </row>
    <row r="4901" spans="1:15" hidden="1">
      <c r="A4901" s="2669" t="s">
        <v>11009</v>
      </c>
      <c r="B4901" s="2669" t="s">
        <v>5169</v>
      </c>
      <c r="C4901" s="2669" t="s">
        <v>5298</v>
      </c>
      <c r="D4901" s="2669" t="s">
        <v>5299</v>
      </c>
      <c r="E4901" s="2669" t="s">
        <v>8299</v>
      </c>
      <c r="F4901" s="2669" t="s">
        <v>11012</v>
      </c>
      <c r="G4901" s="2669" t="s">
        <v>8980</v>
      </c>
      <c r="H4901" s="2669" t="s">
        <v>9055</v>
      </c>
      <c r="I4901" s="3025">
        <v>0</v>
      </c>
      <c r="J4901" s="3025">
        <v>901.5</v>
      </c>
      <c r="N4901" s="1460">
        <v>1</v>
      </c>
      <c r="O4901">
        <f t="shared" si="76"/>
        <v>1</v>
      </c>
    </row>
    <row r="4902" spans="1:15" hidden="1">
      <c r="H4902" t="s">
        <v>8298</v>
      </c>
      <c r="O4902">
        <f t="shared" si="76"/>
        <v>0</v>
      </c>
    </row>
    <row r="4903" spans="1:15" hidden="1">
      <c r="O4903">
        <f t="shared" si="76"/>
        <v>0</v>
      </c>
    </row>
    <row r="4904" spans="1:15" hidden="1">
      <c r="H4904" s="2668" t="s">
        <v>11013</v>
      </c>
      <c r="O4904">
        <f t="shared" si="76"/>
        <v>0</v>
      </c>
    </row>
    <row r="4905" spans="1:15" hidden="1">
      <c r="A4905" s="2669" t="s">
        <v>11009</v>
      </c>
      <c r="B4905" s="2669" t="s">
        <v>5169</v>
      </c>
      <c r="C4905" s="2669" t="s">
        <v>5298</v>
      </c>
      <c r="D4905" s="2669" t="s">
        <v>5299</v>
      </c>
      <c r="E4905" s="2669" t="s">
        <v>8259</v>
      </c>
      <c r="F4905" s="2669" t="s">
        <v>11014</v>
      </c>
      <c r="G4905" s="2669" t="s">
        <v>8248</v>
      </c>
      <c r="H4905" s="2669" t="s">
        <v>8249</v>
      </c>
      <c r="I4905" s="3025">
        <v>314.5</v>
      </c>
      <c r="J4905" s="3025">
        <v>0</v>
      </c>
      <c r="O4905">
        <f t="shared" si="76"/>
        <v>1</v>
      </c>
    </row>
    <row r="4906" spans="1:15" hidden="1">
      <c r="A4906" s="2669" t="s">
        <v>11009</v>
      </c>
      <c r="B4906" s="2669" t="s">
        <v>5169</v>
      </c>
      <c r="C4906" s="2669" t="s">
        <v>5298</v>
      </c>
      <c r="D4906" s="2669" t="s">
        <v>5299</v>
      </c>
      <c r="E4906" s="2669" t="s">
        <v>8259</v>
      </c>
      <c r="F4906" s="2669" t="s">
        <v>11014</v>
      </c>
      <c r="G4906" s="2669" t="s">
        <v>8980</v>
      </c>
      <c r="H4906" s="2669" t="s">
        <v>9055</v>
      </c>
      <c r="I4906" s="3025">
        <v>0</v>
      </c>
      <c r="J4906" s="3025">
        <v>314.5</v>
      </c>
      <c r="N4906" s="1460">
        <v>1</v>
      </c>
      <c r="O4906">
        <f t="shared" si="76"/>
        <v>1</v>
      </c>
    </row>
    <row r="4907" spans="1:15" hidden="1">
      <c r="H4907" t="s">
        <v>8085</v>
      </c>
      <c r="O4907">
        <f t="shared" si="76"/>
        <v>0</v>
      </c>
    </row>
    <row r="4908" spans="1:15" hidden="1">
      <c r="O4908">
        <f t="shared" si="76"/>
        <v>0</v>
      </c>
    </row>
    <row r="4909" spans="1:15" hidden="1">
      <c r="H4909" s="2668" t="s">
        <v>11015</v>
      </c>
      <c r="O4909">
        <f t="shared" si="76"/>
        <v>0</v>
      </c>
    </row>
    <row r="4910" spans="1:15" hidden="1">
      <c r="A4910" s="2669" t="s">
        <v>11009</v>
      </c>
      <c r="B4910" s="2669" t="s">
        <v>5169</v>
      </c>
      <c r="C4910" s="2669" t="s">
        <v>5298</v>
      </c>
      <c r="D4910" s="2669" t="s">
        <v>5299</v>
      </c>
      <c r="E4910" s="2669" t="s">
        <v>8525</v>
      </c>
      <c r="F4910" s="2669" t="s">
        <v>11016</v>
      </c>
      <c r="G4910" s="2669" t="s">
        <v>8512</v>
      </c>
      <c r="H4910" s="2669" t="s">
        <v>8513</v>
      </c>
      <c r="I4910" s="3025">
        <v>75.22</v>
      </c>
      <c r="J4910" s="3025">
        <v>0</v>
      </c>
      <c r="O4910">
        <f t="shared" si="76"/>
        <v>1</v>
      </c>
    </row>
    <row r="4911" spans="1:15" hidden="1">
      <c r="A4911" s="2669" t="s">
        <v>11009</v>
      </c>
      <c r="B4911" s="2669" t="s">
        <v>5169</v>
      </c>
      <c r="C4911" s="2669" t="s">
        <v>5298</v>
      </c>
      <c r="D4911" s="2669" t="s">
        <v>5299</v>
      </c>
      <c r="E4911" s="2669" t="s">
        <v>8525</v>
      </c>
      <c r="F4911" s="2669" t="s">
        <v>11016</v>
      </c>
      <c r="G4911" s="2669" t="s">
        <v>8980</v>
      </c>
      <c r="H4911" s="2669" t="s">
        <v>9055</v>
      </c>
      <c r="I4911" s="3025">
        <v>0</v>
      </c>
      <c r="J4911" s="3025">
        <v>75.22</v>
      </c>
      <c r="N4911" s="1460">
        <v>1</v>
      </c>
      <c r="O4911">
        <f t="shared" si="76"/>
        <v>1</v>
      </c>
    </row>
    <row r="4912" spans="1:15" hidden="1">
      <c r="H4912" t="s">
        <v>8524</v>
      </c>
      <c r="O4912">
        <f t="shared" si="76"/>
        <v>0</v>
      </c>
    </row>
    <row r="4913" spans="1:15" hidden="1">
      <c r="O4913">
        <f t="shared" si="76"/>
        <v>0</v>
      </c>
    </row>
    <row r="4914" spans="1:15" hidden="1">
      <c r="H4914" s="2668" t="s">
        <v>11017</v>
      </c>
      <c r="O4914">
        <f t="shared" si="76"/>
        <v>0</v>
      </c>
    </row>
    <row r="4915" spans="1:15" hidden="1">
      <c r="A4915" s="2669" t="s">
        <v>11009</v>
      </c>
      <c r="B4915" s="2669" t="s">
        <v>5169</v>
      </c>
      <c r="C4915" s="2669" t="s">
        <v>5298</v>
      </c>
      <c r="D4915" s="2669" t="s">
        <v>5299</v>
      </c>
      <c r="E4915" s="2669" t="s">
        <v>8419</v>
      </c>
      <c r="F4915" s="2669" t="s">
        <v>11018</v>
      </c>
      <c r="G4915" s="2669" t="s">
        <v>8404</v>
      </c>
      <c r="H4915" s="2669" t="s">
        <v>8405</v>
      </c>
      <c r="I4915" s="3025">
        <v>952.89</v>
      </c>
      <c r="J4915" s="3025">
        <v>0</v>
      </c>
      <c r="O4915">
        <f t="shared" si="76"/>
        <v>1</v>
      </c>
    </row>
    <row r="4916" spans="1:15" hidden="1">
      <c r="A4916" s="2669" t="s">
        <v>11009</v>
      </c>
      <c r="B4916" s="2669" t="s">
        <v>5169</v>
      </c>
      <c r="C4916" s="2669" t="s">
        <v>5298</v>
      </c>
      <c r="D4916" s="2669" t="s">
        <v>5299</v>
      </c>
      <c r="E4916" s="2669" t="s">
        <v>8419</v>
      </c>
      <c r="F4916" s="2669" t="s">
        <v>11018</v>
      </c>
      <c r="G4916" s="2669" t="s">
        <v>8980</v>
      </c>
      <c r="H4916" s="2669" t="s">
        <v>9055</v>
      </c>
      <c r="I4916" s="3025">
        <v>0</v>
      </c>
      <c r="J4916" s="3025">
        <v>952.89</v>
      </c>
      <c r="N4916" s="1460">
        <v>1</v>
      </c>
      <c r="O4916">
        <f t="shared" si="76"/>
        <v>1</v>
      </c>
    </row>
    <row r="4917" spans="1:15" hidden="1">
      <c r="H4917" t="s">
        <v>8420</v>
      </c>
      <c r="O4917">
        <f t="shared" si="76"/>
        <v>0</v>
      </c>
    </row>
    <row r="4918" spans="1:15" hidden="1">
      <c r="O4918">
        <f t="shared" si="76"/>
        <v>0</v>
      </c>
    </row>
    <row r="4919" spans="1:15" hidden="1">
      <c r="H4919" s="2668" t="s">
        <v>11019</v>
      </c>
      <c r="O4919">
        <f t="shared" si="76"/>
        <v>0</v>
      </c>
    </row>
    <row r="4920" spans="1:15" hidden="1">
      <c r="A4920" s="2669" t="s">
        <v>11009</v>
      </c>
      <c r="B4920" s="2669" t="s">
        <v>5169</v>
      </c>
      <c r="C4920" s="2669" t="s">
        <v>5298</v>
      </c>
      <c r="D4920" s="2669" t="s">
        <v>5299</v>
      </c>
      <c r="E4920" s="2669" t="s">
        <v>8300</v>
      </c>
      <c r="F4920" s="2669" t="s">
        <v>11020</v>
      </c>
      <c r="G4920" s="2669" t="s">
        <v>8287</v>
      </c>
      <c r="H4920" s="2669" t="s">
        <v>8288</v>
      </c>
      <c r="I4920" s="3025">
        <v>2419.5</v>
      </c>
      <c r="J4920" s="3025">
        <v>0</v>
      </c>
      <c r="O4920">
        <f t="shared" si="76"/>
        <v>1</v>
      </c>
    </row>
    <row r="4921" spans="1:15" hidden="1">
      <c r="A4921" s="2669" t="s">
        <v>11009</v>
      </c>
      <c r="B4921" s="2669" t="s">
        <v>5169</v>
      </c>
      <c r="C4921" s="2669" t="s">
        <v>5298</v>
      </c>
      <c r="D4921" s="2669" t="s">
        <v>5299</v>
      </c>
      <c r="E4921" s="2669" t="s">
        <v>8300</v>
      </c>
      <c r="F4921" s="2669" t="s">
        <v>11020</v>
      </c>
      <c r="G4921" s="2669" t="s">
        <v>8980</v>
      </c>
      <c r="H4921" s="2669" t="s">
        <v>9055</v>
      </c>
      <c r="I4921" s="3025">
        <v>0</v>
      </c>
      <c r="J4921" s="3025">
        <v>2419.5</v>
      </c>
      <c r="N4921" s="1460">
        <v>1</v>
      </c>
      <c r="O4921">
        <f t="shared" si="76"/>
        <v>1</v>
      </c>
    </row>
    <row r="4922" spans="1:15" hidden="1">
      <c r="H4922" t="s">
        <v>8301</v>
      </c>
      <c r="O4922">
        <f t="shared" si="76"/>
        <v>0</v>
      </c>
    </row>
    <row r="4923" spans="1:15" hidden="1">
      <c r="O4923">
        <f t="shared" si="76"/>
        <v>0</v>
      </c>
    </row>
    <row r="4924" spans="1:15" hidden="1">
      <c r="H4924" s="2668" t="s">
        <v>11021</v>
      </c>
      <c r="O4924">
        <f t="shared" si="76"/>
        <v>0</v>
      </c>
    </row>
    <row r="4925" spans="1:15" hidden="1">
      <c r="A4925" s="2669" t="s">
        <v>11009</v>
      </c>
      <c r="B4925" s="2669" t="s">
        <v>5169</v>
      </c>
      <c r="C4925" s="2669" t="s">
        <v>5298</v>
      </c>
      <c r="D4925" s="2669" t="s">
        <v>5299</v>
      </c>
      <c r="E4925" s="2669" t="s">
        <v>8086</v>
      </c>
      <c r="F4925" s="2669" t="s">
        <v>11022</v>
      </c>
      <c r="G4925" s="2669" t="s">
        <v>8072</v>
      </c>
      <c r="H4925" s="2669" t="s">
        <v>8073</v>
      </c>
      <c r="I4925" s="3025">
        <v>148</v>
      </c>
      <c r="J4925" s="3025">
        <v>0</v>
      </c>
      <c r="O4925">
        <f t="shared" si="76"/>
        <v>1</v>
      </c>
    </row>
    <row r="4926" spans="1:15" hidden="1">
      <c r="A4926" s="2669" t="s">
        <v>11009</v>
      </c>
      <c r="B4926" s="2669" t="s">
        <v>5169</v>
      </c>
      <c r="C4926" s="2669" t="s">
        <v>5298</v>
      </c>
      <c r="D4926" s="2669" t="s">
        <v>5299</v>
      </c>
      <c r="E4926" s="2669" t="s">
        <v>8086</v>
      </c>
      <c r="F4926" s="2669" t="s">
        <v>11022</v>
      </c>
      <c r="G4926" s="2669" t="s">
        <v>8980</v>
      </c>
      <c r="H4926" s="2669" t="s">
        <v>9055</v>
      </c>
      <c r="I4926" s="3025">
        <v>0</v>
      </c>
      <c r="J4926" s="3025">
        <v>148</v>
      </c>
      <c r="N4926" s="1460">
        <v>1</v>
      </c>
      <c r="O4926">
        <f t="shared" si="76"/>
        <v>1</v>
      </c>
    </row>
    <row r="4927" spans="1:15" hidden="1">
      <c r="H4927" t="s">
        <v>8087</v>
      </c>
      <c r="O4927">
        <f t="shared" si="76"/>
        <v>0</v>
      </c>
    </row>
    <row r="4928" spans="1:15" hidden="1">
      <c r="O4928">
        <f t="shared" si="76"/>
        <v>0</v>
      </c>
    </row>
    <row r="4929" spans="1:15" hidden="1">
      <c r="H4929" s="2668" t="s">
        <v>11023</v>
      </c>
      <c r="O4929">
        <f t="shared" ref="O4929:O4992" si="77">SUMIF(E:E,E4929,N:N)</f>
        <v>0</v>
      </c>
    </row>
    <row r="4930" spans="1:15" hidden="1">
      <c r="A4930" s="2669" t="s">
        <v>11009</v>
      </c>
      <c r="B4930" s="2669" t="s">
        <v>5169</v>
      </c>
      <c r="C4930" s="2669" t="s">
        <v>5298</v>
      </c>
      <c r="D4930" s="2669" t="s">
        <v>5299</v>
      </c>
      <c r="E4930" s="2669" t="s">
        <v>8260</v>
      </c>
      <c r="F4930" s="2669" t="s">
        <v>11024</v>
      </c>
      <c r="G4930" s="2669" t="s">
        <v>8248</v>
      </c>
      <c r="H4930" s="2669" t="s">
        <v>8249</v>
      </c>
      <c r="I4930" s="3025">
        <v>296</v>
      </c>
      <c r="J4930" s="3025">
        <v>0</v>
      </c>
      <c r="O4930">
        <f t="shared" si="77"/>
        <v>1</v>
      </c>
    </row>
    <row r="4931" spans="1:15" hidden="1">
      <c r="A4931" s="2669" t="s">
        <v>11009</v>
      </c>
      <c r="B4931" s="2669" t="s">
        <v>5169</v>
      </c>
      <c r="C4931" s="2669" t="s">
        <v>5298</v>
      </c>
      <c r="D4931" s="2669" t="s">
        <v>5299</v>
      </c>
      <c r="E4931" s="2669" t="s">
        <v>8260</v>
      </c>
      <c r="F4931" s="2669" t="s">
        <v>11024</v>
      </c>
      <c r="G4931" s="2669" t="s">
        <v>8980</v>
      </c>
      <c r="H4931" s="2669" t="s">
        <v>9055</v>
      </c>
      <c r="I4931" s="3025">
        <v>0</v>
      </c>
      <c r="J4931" s="3025">
        <v>296</v>
      </c>
      <c r="N4931" s="1460">
        <v>1</v>
      </c>
      <c r="O4931">
        <f t="shared" si="77"/>
        <v>1</v>
      </c>
    </row>
    <row r="4932" spans="1:15" hidden="1">
      <c r="H4932" t="s">
        <v>8261</v>
      </c>
      <c r="O4932">
        <f t="shared" si="77"/>
        <v>0</v>
      </c>
    </row>
    <row r="4933" spans="1:15" hidden="1">
      <c r="O4933">
        <f t="shared" si="77"/>
        <v>0</v>
      </c>
    </row>
    <row r="4934" spans="1:15" hidden="1">
      <c r="H4934" s="2668" t="s">
        <v>11025</v>
      </c>
      <c r="O4934">
        <f t="shared" si="77"/>
        <v>0</v>
      </c>
    </row>
    <row r="4935" spans="1:15" hidden="1">
      <c r="A4935" s="2669" t="s">
        <v>11009</v>
      </c>
      <c r="B4935" s="2669" t="s">
        <v>5169</v>
      </c>
      <c r="C4935" s="2669" t="s">
        <v>5298</v>
      </c>
      <c r="D4935" s="2669" t="s">
        <v>5299</v>
      </c>
      <c r="E4935" s="2669" t="s">
        <v>8526</v>
      </c>
      <c r="F4935" s="2669" t="s">
        <v>11026</v>
      </c>
      <c r="G4935" s="2669" t="s">
        <v>8512</v>
      </c>
      <c r="H4935" s="2669" t="s">
        <v>8513</v>
      </c>
      <c r="I4935" s="3025">
        <v>100.76</v>
      </c>
      <c r="J4935" s="3025">
        <v>0</v>
      </c>
      <c r="O4935">
        <f t="shared" si="77"/>
        <v>1</v>
      </c>
    </row>
    <row r="4936" spans="1:15" hidden="1">
      <c r="A4936" s="2669" t="s">
        <v>11009</v>
      </c>
      <c r="B4936" s="2669" t="s">
        <v>5169</v>
      </c>
      <c r="C4936" s="2669" t="s">
        <v>5298</v>
      </c>
      <c r="D4936" s="2669" t="s">
        <v>5299</v>
      </c>
      <c r="E4936" s="2669" t="s">
        <v>8526</v>
      </c>
      <c r="F4936" s="2669" t="s">
        <v>11026</v>
      </c>
      <c r="G4936" s="2669" t="s">
        <v>8980</v>
      </c>
      <c r="H4936" s="2669" t="s">
        <v>9055</v>
      </c>
      <c r="I4936" s="3025">
        <v>0</v>
      </c>
      <c r="J4936" s="3025">
        <v>100.76</v>
      </c>
      <c r="N4936" s="1460">
        <v>1</v>
      </c>
      <c r="O4936">
        <f t="shared" si="77"/>
        <v>1</v>
      </c>
    </row>
    <row r="4937" spans="1:15" hidden="1">
      <c r="H4937" t="s">
        <v>8527</v>
      </c>
      <c r="O4937">
        <f t="shared" si="77"/>
        <v>0</v>
      </c>
    </row>
    <row r="4938" spans="1:15" hidden="1">
      <c r="O4938">
        <f t="shared" si="77"/>
        <v>0</v>
      </c>
    </row>
    <row r="4939" spans="1:15" hidden="1">
      <c r="H4939" s="2668" t="s">
        <v>11027</v>
      </c>
      <c r="O4939">
        <f t="shared" si="77"/>
        <v>0</v>
      </c>
    </row>
    <row r="4940" spans="1:15" hidden="1">
      <c r="A4940" s="2669" t="s">
        <v>11009</v>
      </c>
      <c r="B4940" s="2669" t="s">
        <v>5169</v>
      </c>
      <c r="C4940" s="2669" t="s">
        <v>5298</v>
      </c>
      <c r="D4940" s="2669" t="s">
        <v>5299</v>
      </c>
      <c r="E4940" s="2669" t="s">
        <v>8421</v>
      </c>
      <c r="F4940" s="2669" t="s">
        <v>11028</v>
      </c>
      <c r="G4940" s="2669" t="s">
        <v>8404</v>
      </c>
      <c r="H4940" s="2669" t="s">
        <v>8405</v>
      </c>
      <c r="I4940" s="3025">
        <v>726.93</v>
      </c>
      <c r="J4940" s="3025">
        <v>0</v>
      </c>
      <c r="O4940">
        <f t="shared" si="77"/>
        <v>1</v>
      </c>
    </row>
    <row r="4941" spans="1:15" hidden="1">
      <c r="A4941" s="2669" t="s">
        <v>11009</v>
      </c>
      <c r="B4941" s="2669" t="s">
        <v>5169</v>
      </c>
      <c r="C4941" s="2669" t="s">
        <v>5298</v>
      </c>
      <c r="D4941" s="2669" t="s">
        <v>5299</v>
      </c>
      <c r="E4941" s="2669" t="s">
        <v>8421</v>
      </c>
      <c r="F4941" s="2669" t="s">
        <v>11028</v>
      </c>
      <c r="G4941" s="2669" t="s">
        <v>8980</v>
      </c>
      <c r="H4941" s="2669" t="s">
        <v>9055</v>
      </c>
      <c r="I4941" s="3025">
        <v>0</v>
      </c>
      <c r="J4941" s="3025">
        <v>726.93</v>
      </c>
      <c r="N4941" s="1460">
        <v>1</v>
      </c>
      <c r="O4941">
        <f t="shared" si="77"/>
        <v>1</v>
      </c>
    </row>
    <row r="4942" spans="1:15" hidden="1">
      <c r="H4942" t="s">
        <v>8422</v>
      </c>
      <c r="O4942">
        <f t="shared" si="77"/>
        <v>0</v>
      </c>
    </row>
    <row r="4943" spans="1:15" hidden="1">
      <c r="O4943">
        <f t="shared" si="77"/>
        <v>0</v>
      </c>
    </row>
    <row r="4944" spans="1:15" hidden="1">
      <c r="H4944" s="2668" t="s">
        <v>11029</v>
      </c>
      <c r="O4944">
        <f t="shared" si="77"/>
        <v>0</v>
      </c>
    </row>
    <row r="4945" spans="1:15" hidden="1">
      <c r="A4945" s="2669" t="s">
        <v>11009</v>
      </c>
      <c r="B4945" s="2669" t="s">
        <v>5169</v>
      </c>
      <c r="C4945" s="2669" t="s">
        <v>5298</v>
      </c>
      <c r="D4945" s="2669" t="s">
        <v>5299</v>
      </c>
      <c r="E4945" s="2669" t="s">
        <v>8302</v>
      </c>
      <c r="F4945" s="2669" t="s">
        <v>11030</v>
      </c>
      <c r="G4945" s="2669" t="s">
        <v>8287</v>
      </c>
      <c r="H4945" s="2669" t="s">
        <v>8288</v>
      </c>
      <c r="I4945" s="3025">
        <v>1349</v>
      </c>
      <c r="J4945" s="3025">
        <v>0</v>
      </c>
      <c r="O4945">
        <f t="shared" si="77"/>
        <v>1</v>
      </c>
    </row>
    <row r="4946" spans="1:15" hidden="1">
      <c r="A4946" s="2669" t="s">
        <v>11009</v>
      </c>
      <c r="B4946" s="2669" t="s">
        <v>5169</v>
      </c>
      <c r="C4946" s="2669" t="s">
        <v>5298</v>
      </c>
      <c r="D4946" s="2669" t="s">
        <v>5299</v>
      </c>
      <c r="E4946" s="2669" t="s">
        <v>8302</v>
      </c>
      <c r="F4946" s="2669" t="s">
        <v>11030</v>
      </c>
      <c r="G4946" s="2669" t="s">
        <v>8980</v>
      </c>
      <c r="H4946" s="2669" t="s">
        <v>9055</v>
      </c>
      <c r="I4946" s="3025">
        <v>0</v>
      </c>
      <c r="J4946" s="3025">
        <v>1349</v>
      </c>
      <c r="N4946" s="1460">
        <v>1</v>
      </c>
      <c r="O4946">
        <f t="shared" si="77"/>
        <v>1</v>
      </c>
    </row>
    <row r="4947" spans="1:15" hidden="1">
      <c r="H4947" t="s">
        <v>8303</v>
      </c>
      <c r="O4947">
        <f t="shared" si="77"/>
        <v>0</v>
      </c>
    </row>
    <row r="4948" spans="1:15" hidden="1">
      <c r="O4948">
        <f t="shared" si="77"/>
        <v>0</v>
      </c>
    </row>
    <row r="4949" spans="1:15" hidden="1">
      <c r="H4949" s="2668" t="s">
        <v>11031</v>
      </c>
      <c r="O4949">
        <f t="shared" si="77"/>
        <v>0</v>
      </c>
    </row>
    <row r="4950" spans="1:15" hidden="1">
      <c r="A4950" s="2669" t="s">
        <v>11009</v>
      </c>
      <c r="B4950" s="2669" t="s">
        <v>5169</v>
      </c>
      <c r="C4950" s="2669" t="s">
        <v>5298</v>
      </c>
      <c r="D4950" s="2669" t="s">
        <v>5299</v>
      </c>
      <c r="E4950" s="2669" t="s">
        <v>8088</v>
      </c>
      <c r="F4950" s="2669" t="s">
        <v>11032</v>
      </c>
      <c r="G4950" s="2669" t="s">
        <v>8072</v>
      </c>
      <c r="H4950" s="2669" t="s">
        <v>8073</v>
      </c>
      <c r="I4950" s="3025">
        <v>351.5</v>
      </c>
      <c r="J4950" s="3025">
        <v>0</v>
      </c>
      <c r="O4950">
        <f t="shared" si="77"/>
        <v>1</v>
      </c>
    </row>
    <row r="4951" spans="1:15" hidden="1">
      <c r="A4951" s="2669" t="s">
        <v>11009</v>
      </c>
      <c r="B4951" s="2669" t="s">
        <v>5169</v>
      </c>
      <c r="C4951" s="2669" t="s">
        <v>5298</v>
      </c>
      <c r="D4951" s="2669" t="s">
        <v>5299</v>
      </c>
      <c r="E4951" s="2669" t="s">
        <v>8088</v>
      </c>
      <c r="F4951" s="2669" t="s">
        <v>11032</v>
      </c>
      <c r="G4951" s="2669" t="s">
        <v>8980</v>
      </c>
      <c r="H4951" s="2669" t="s">
        <v>9055</v>
      </c>
      <c r="I4951" s="3025">
        <v>0</v>
      </c>
      <c r="J4951" s="3025">
        <v>351.5</v>
      </c>
      <c r="N4951" s="1460">
        <v>1</v>
      </c>
      <c r="O4951">
        <f t="shared" si="77"/>
        <v>1</v>
      </c>
    </row>
    <row r="4952" spans="1:15" hidden="1">
      <c r="H4952" t="s">
        <v>8089</v>
      </c>
      <c r="O4952">
        <f t="shared" si="77"/>
        <v>0</v>
      </c>
    </row>
    <row r="4953" spans="1:15" hidden="1">
      <c r="O4953">
        <f t="shared" si="77"/>
        <v>0</v>
      </c>
    </row>
    <row r="4954" spans="1:15" hidden="1">
      <c r="H4954" s="2668" t="s">
        <v>11033</v>
      </c>
      <c r="O4954">
        <f t="shared" si="77"/>
        <v>0</v>
      </c>
    </row>
    <row r="4955" spans="1:15" hidden="1">
      <c r="A4955" s="2669" t="s">
        <v>11009</v>
      </c>
      <c r="B4955" s="2669" t="s">
        <v>5169</v>
      </c>
      <c r="C4955" s="2669" t="s">
        <v>5298</v>
      </c>
      <c r="D4955" s="2669" t="s">
        <v>5299</v>
      </c>
      <c r="E4955" s="2669" t="s">
        <v>8528</v>
      </c>
      <c r="F4955" s="2669" t="s">
        <v>11034</v>
      </c>
      <c r="G4955" s="2669" t="s">
        <v>8512</v>
      </c>
      <c r="H4955" s="2669" t="s">
        <v>8513</v>
      </c>
      <c r="I4955" s="3025">
        <v>51.1</v>
      </c>
      <c r="J4955" s="3025">
        <v>0</v>
      </c>
      <c r="O4955">
        <f t="shared" si="77"/>
        <v>1</v>
      </c>
    </row>
    <row r="4956" spans="1:15" hidden="1">
      <c r="A4956" s="2669" t="s">
        <v>11009</v>
      </c>
      <c r="B4956" s="2669" t="s">
        <v>5169</v>
      </c>
      <c r="C4956" s="2669" t="s">
        <v>5298</v>
      </c>
      <c r="D4956" s="2669" t="s">
        <v>5299</v>
      </c>
      <c r="E4956" s="2669" t="s">
        <v>8528</v>
      </c>
      <c r="F4956" s="2669" t="s">
        <v>11034</v>
      </c>
      <c r="G4956" s="2669" t="s">
        <v>8980</v>
      </c>
      <c r="H4956" s="2669" t="s">
        <v>9055</v>
      </c>
      <c r="I4956" s="3025">
        <v>0</v>
      </c>
      <c r="J4956" s="3025">
        <v>51.1</v>
      </c>
      <c r="N4956" s="1460">
        <v>1</v>
      </c>
      <c r="O4956">
        <f t="shared" si="77"/>
        <v>1</v>
      </c>
    </row>
    <row r="4957" spans="1:15" hidden="1">
      <c r="H4957" t="s">
        <v>8529</v>
      </c>
      <c r="O4957">
        <f t="shared" si="77"/>
        <v>0</v>
      </c>
    </row>
    <row r="4958" spans="1:15" hidden="1">
      <c r="O4958">
        <f t="shared" si="77"/>
        <v>0</v>
      </c>
    </row>
    <row r="4959" spans="1:15" hidden="1">
      <c r="H4959" s="2668" t="s">
        <v>11035</v>
      </c>
      <c r="O4959">
        <f t="shared" si="77"/>
        <v>0</v>
      </c>
    </row>
    <row r="4960" spans="1:15" hidden="1">
      <c r="A4960" s="2669" t="s">
        <v>11009</v>
      </c>
      <c r="B4960" s="2669" t="s">
        <v>5169</v>
      </c>
      <c r="C4960" s="2669" t="s">
        <v>5298</v>
      </c>
      <c r="D4960" s="2669" t="s">
        <v>5299</v>
      </c>
      <c r="E4960" s="3020" t="s">
        <v>8800</v>
      </c>
      <c r="F4960" s="3020" t="s">
        <v>11036</v>
      </c>
      <c r="G4960" s="3020" t="s">
        <v>8992</v>
      </c>
      <c r="H4960" s="3020" t="s">
        <v>8993</v>
      </c>
      <c r="I4960" s="3025">
        <v>415.39</v>
      </c>
      <c r="J4960" s="3025">
        <v>0</v>
      </c>
      <c r="O4960">
        <f t="shared" si="77"/>
        <v>0</v>
      </c>
    </row>
    <row r="4961" spans="1:15" hidden="1">
      <c r="A4961" s="2669" t="s">
        <v>11009</v>
      </c>
      <c r="B4961" s="2669" t="s">
        <v>5169</v>
      </c>
      <c r="C4961" s="2669" t="s">
        <v>5298</v>
      </c>
      <c r="D4961" s="2669" t="s">
        <v>5299</v>
      </c>
      <c r="E4961" s="2669" t="s">
        <v>8800</v>
      </c>
      <c r="F4961" s="2669" t="s">
        <v>11036</v>
      </c>
      <c r="G4961" s="2669" t="s">
        <v>8784</v>
      </c>
      <c r="H4961" s="2669" t="s">
        <v>9036</v>
      </c>
      <c r="I4961" s="3025">
        <v>0</v>
      </c>
      <c r="J4961" s="3025">
        <v>415.39</v>
      </c>
      <c r="O4961">
        <f t="shared" si="77"/>
        <v>0</v>
      </c>
    </row>
    <row r="4962" spans="1:15" hidden="1">
      <c r="H4962" t="s">
        <v>8801</v>
      </c>
      <c r="O4962">
        <f t="shared" si="77"/>
        <v>0</v>
      </c>
    </row>
    <row r="4963" spans="1:15" hidden="1">
      <c r="O4963">
        <f t="shared" si="77"/>
        <v>0</v>
      </c>
    </row>
    <row r="4964" spans="1:15" hidden="1">
      <c r="H4964" s="2668" t="s">
        <v>11037</v>
      </c>
      <c r="O4964">
        <f t="shared" si="77"/>
        <v>0</v>
      </c>
    </row>
    <row r="4965" spans="1:15" hidden="1">
      <c r="A4965" s="2669" t="s">
        <v>11009</v>
      </c>
      <c r="B4965" s="2669" t="s">
        <v>5169</v>
      </c>
      <c r="C4965" s="2669" t="s">
        <v>5298</v>
      </c>
      <c r="D4965" s="2669" t="s">
        <v>5299</v>
      </c>
      <c r="E4965" s="3020" t="s">
        <v>8802</v>
      </c>
      <c r="F4965" s="3020" t="s">
        <v>11038</v>
      </c>
      <c r="G4965" s="3020" t="s">
        <v>8992</v>
      </c>
      <c r="H4965" s="3020" t="s">
        <v>8993</v>
      </c>
      <c r="I4965" s="3025">
        <v>415.39</v>
      </c>
      <c r="J4965" s="3025">
        <v>0</v>
      </c>
      <c r="O4965">
        <f t="shared" si="77"/>
        <v>0</v>
      </c>
    </row>
    <row r="4966" spans="1:15" hidden="1">
      <c r="A4966" s="2669" t="s">
        <v>11009</v>
      </c>
      <c r="B4966" s="2669" t="s">
        <v>5169</v>
      </c>
      <c r="C4966" s="2669" t="s">
        <v>5298</v>
      </c>
      <c r="D4966" s="2669" t="s">
        <v>5299</v>
      </c>
      <c r="E4966" s="2669" t="s">
        <v>8802</v>
      </c>
      <c r="F4966" s="2669" t="s">
        <v>11038</v>
      </c>
      <c r="G4966" s="2669" t="s">
        <v>8784</v>
      </c>
      <c r="H4966" s="2669" t="s">
        <v>9036</v>
      </c>
      <c r="I4966" s="3025">
        <v>0</v>
      </c>
      <c r="J4966" s="3025">
        <v>415.39</v>
      </c>
      <c r="O4966">
        <f t="shared" si="77"/>
        <v>0</v>
      </c>
    </row>
    <row r="4967" spans="1:15" hidden="1">
      <c r="H4967" t="s">
        <v>8803</v>
      </c>
      <c r="O4967">
        <f t="shared" si="77"/>
        <v>0</v>
      </c>
    </row>
    <row r="4968" spans="1:15" hidden="1">
      <c r="O4968">
        <f t="shared" si="77"/>
        <v>0</v>
      </c>
    </row>
    <row r="4969" spans="1:15" hidden="1">
      <c r="H4969" s="2668" t="s">
        <v>11039</v>
      </c>
      <c r="O4969">
        <f t="shared" si="77"/>
        <v>0</v>
      </c>
    </row>
    <row r="4970" spans="1:15" hidden="1">
      <c r="A4970" s="2669" t="s">
        <v>11009</v>
      </c>
      <c r="B4970" s="2669" t="s">
        <v>5169</v>
      </c>
      <c r="C4970" s="2669" t="s">
        <v>5298</v>
      </c>
      <c r="D4970" s="2669" t="s">
        <v>5299</v>
      </c>
      <c r="E4970" s="3020" t="s">
        <v>8804</v>
      </c>
      <c r="F4970" s="3020" t="s">
        <v>11040</v>
      </c>
      <c r="G4970" s="3020" t="s">
        <v>8994</v>
      </c>
      <c r="H4970" s="3020" t="s">
        <v>8995</v>
      </c>
      <c r="I4970" s="3025">
        <v>161.54</v>
      </c>
      <c r="J4970" s="3025">
        <v>0</v>
      </c>
      <c r="O4970">
        <f t="shared" si="77"/>
        <v>0</v>
      </c>
    </row>
    <row r="4971" spans="1:15" hidden="1">
      <c r="A4971" s="2669" t="s">
        <v>11009</v>
      </c>
      <c r="B4971" s="2669" t="s">
        <v>5169</v>
      </c>
      <c r="C4971" s="2669" t="s">
        <v>5298</v>
      </c>
      <c r="D4971" s="2669" t="s">
        <v>5299</v>
      </c>
      <c r="E4971" s="2669" t="s">
        <v>8804</v>
      </c>
      <c r="F4971" s="2669" t="s">
        <v>11040</v>
      </c>
      <c r="G4971" s="2669" t="s">
        <v>8784</v>
      </c>
      <c r="H4971" s="2669" t="s">
        <v>9036</v>
      </c>
      <c r="I4971" s="3025">
        <v>0</v>
      </c>
      <c r="J4971" s="3025">
        <v>161.54</v>
      </c>
      <c r="O4971">
        <f t="shared" si="77"/>
        <v>0</v>
      </c>
    </row>
    <row r="4972" spans="1:15" hidden="1">
      <c r="H4972" t="s">
        <v>8805</v>
      </c>
      <c r="O4972">
        <f t="shared" si="77"/>
        <v>0</v>
      </c>
    </row>
    <row r="4973" spans="1:15" hidden="1">
      <c r="O4973">
        <f t="shared" si="77"/>
        <v>0</v>
      </c>
    </row>
    <row r="4974" spans="1:15" hidden="1">
      <c r="H4974" s="2668" t="s">
        <v>11041</v>
      </c>
      <c r="O4974">
        <f t="shared" si="77"/>
        <v>0</v>
      </c>
    </row>
    <row r="4975" spans="1:15" hidden="1">
      <c r="A4975" s="2669" t="s">
        <v>11009</v>
      </c>
      <c r="B4975" s="2669" t="s">
        <v>5169</v>
      </c>
      <c r="C4975" s="2669" t="s">
        <v>5298</v>
      </c>
      <c r="D4975" s="2669" t="s">
        <v>5299</v>
      </c>
      <c r="E4975" s="3020" t="s">
        <v>8806</v>
      </c>
      <c r="F4975" s="3020" t="s">
        <v>11042</v>
      </c>
      <c r="G4975" s="3020" t="s">
        <v>8994</v>
      </c>
      <c r="H4975" s="3020" t="s">
        <v>8995</v>
      </c>
      <c r="I4975" s="3025">
        <v>161.54</v>
      </c>
      <c r="J4975" s="3025">
        <v>0</v>
      </c>
      <c r="O4975">
        <f t="shared" si="77"/>
        <v>0</v>
      </c>
    </row>
    <row r="4976" spans="1:15" hidden="1">
      <c r="A4976" s="2669" t="s">
        <v>11009</v>
      </c>
      <c r="B4976" s="2669" t="s">
        <v>5169</v>
      </c>
      <c r="C4976" s="2669" t="s">
        <v>5298</v>
      </c>
      <c r="D4976" s="2669" t="s">
        <v>5299</v>
      </c>
      <c r="E4976" s="2669" t="s">
        <v>8806</v>
      </c>
      <c r="F4976" s="2669" t="s">
        <v>11042</v>
      </c>
      <c r="G4976" s="2669" t="s">
        <v>8784</v>
      </c>
      <c r="H4976" s="2669" t="s">
        <v>9036</v>
      </c>
      <c r="I4976" s="3025">
        <v>0</v>
      </c>
      <c r="J4976" s="3025">
        <v>161.54</v>
      </c>
      <c r="O4976">
        <f t="shared" si="77"/>
        <v>0</v>
      </c>
    </row>
    <row r="4977" spans="1:15" hidden="1">
      <c r="H4977" t="s">
        <v>8807</v>
      </c>
      <c r="O4977">
        <f t="shared" si="77"/>
        <v>0</v>
      </c>
    </row>
    <row r="4978" spans="1:15" hidden="1">
      <c r="O4978">
        <f t="shared" si="77"/>
        <v>0</v>
      </c>
    </row>
    <row r="4979" spans="1:15" hidden="1">
      <c r="H4979" s="2668" t="s">
        <v>11043</v>
      </c>
      <c r="O4979">
        <f t="shared" si="77"/>
        <v>0</v>
      </c>
    </row>
    <row r="4980" spans="1:15" hidden="1">
      <c r="A4980" s="2669" t="s">
        <v>11009</v>
      </c>
      <c r="B4980" s="2669" t="s">
        <v>5169</v>
      </c>
      <c r="C4980" s="2669" t="s">
        <v>5298</v>
      </c>
      <c r="D4980" s="2669" t="s">
        <v>5299</v>
      </c>
      <c r="E4980" s="2669" t="s">
        <v>7643</v>
      </c>
      <c r="F4980" s="2669" t="s">
        <v>11044</v>
      </c>
      <c r="G4980" s="2669" t="s">
        <v>5317</v>
      </c>
      <c r="H4980" s="2669" t="s">
        <v>4954</v>
      </c>
      <c r="I4980" s="3025">
        <v>100</v>
      </c>
      <c r="J4980" s="3025">
        <v>0</v>
      </c>
      <c r="O4980">
        <f t="shared" si="77"/>
        <v>1</v>
      </c>
    </row>
    <row r="4981" spans="1:15" hidden="1">
      <c r="A4981" s="2669" t="s">
        <v>11009</v>
      </c>
      <c r="B4981" s="2669" t="s">
        <v>5169</v>
      </c>
      <c r="C4981" s="2669" t="s">
        <v>5298</v>
      </c>
      <c r="D4981" s="2669" t="s">
        <v>5299</v>
      </c>
      <c r="E4981" s="2669" t="s">
        <v>7643</v>
      </c>
      <c r="F4981" s="2669" t="s">
        <v>11044</v>
      </c>
      <c r="G4981" s="2669" t="s">
        <v>8980</v>
      </c>
      <c r="H4981" s="2669" t="s">
        <v>9055</v>
      </c>
      <c r="I4981" s="3025">
        <v>0</v>
      </c>
      <c r="J4981" s="3025">
        <v>100</v>
      </c>
      <c r="N4981" s="1460">
        <v>1</v>
      </c>
      <c r="O4981">
        <f t="shared" si="77"/>
        <v>1</v>
      </c>
    </row>
    <row r="4982" spans="1:15" hidden="1">
      <c r="H4982" t="s">
        <v>7642</v>
      </c>
      <c r="O4982">
        <f t="shared" si="77"/>
        <v>0</v>
      </c>
    </row>
    <row r="4983" spans="1:15" hidden="1">
      <c r="O4983">
        <f t="shared" si="77"/>
        <v>0</v>
      </c>
    </row>
    <row r="4984" spans="1:15" hidden="1">
      <c r="H4984" s="2668" t="s">
        <v>11045</v>
      </c>
      <c r="O4984">
        <f t="shared" si="77"/>
        <v>0</v>
      </c>
    </row>
    <row r="4985" spans="1:15" hidden="1">
      <c r="A4985" s="2669" t="s">
        <v>11009</v>
      </c>
      <c r="B4985" s="2669" t="s">
        <v>5169</v>
      </c>
      <c r="C4985" s="2669" t="s">
        <v>5298</v>
      </c>
      <c r="D4985" s="2669" t="s">
        <v>5299</v>
      </c>
      <c r="E4985" s="2669" t="s">
        <v>7644</v>
      </c>
      <c r="F4985" s="2669" t="s">
        <v>11046</v>
      </c>
      <c r="G4985" s="2669" t="s">
        <v>5317</v>
      </c>
      <c r="H4985" s="2669" t="s">
        <v>4954</v>
      </c>
      <c r="I4985" s="3025">
        <v>250</v>
      </c>
      <c r="J4985" s="3025">
        <v>0</v>
      </c>
      <c r="O4985">
        <f t="shared" si="77"/>
        <v>1</v>
      </c>
    </row>
    <row r="4986" spans="1:15" hidden="1">
      <c r="A4986" s="2669" t="s">
        <v>11009</v>
      </c>
      <c r="B4986" s="2669" t="s">
        <v>5169</v>
      </c>
      <c r="C4986" s="2669" t="s">
        <v>5298</v>
      </c>
      <c r="D4986" s="2669" t="s">
        <v>5299</v>
      </c>
      <c r="E4986" s="2669" t="s">
        <v>7644</v>
      </c>
      <c r="F4986" s="2669" t="s">
        <v>11046</v>
      </c>
      <c r="G4986" s="2669" t="s">
        <v>8980</v>
      </c>
      <c r="H4986" s="2669" t="s">
        <v>9055</v>
      </c>
      <c r="I4986" s="3025">
        <v>0</v>
      </c>
      <c r="J4986" s="3025">
        <v>250</v>
      </c>
      <c r="N4986" s="1460">
        <v>1</v>
      </c>
      <c r="O4986">
        <f t="shared" si="77"/>
        <v>1</v>
      </c>
    </row>
    <row r="4987" spans="1:15" hidden="1">
      <c r="H4987" t="s">
        <v>7645</v>
      </c>
      <c r="O4987">
        <f t="shared" si="77"/>
        <v>0</v>
      </c>
    </row>
    <row r="4988" spans="1:15" hidden="1">
      <c r="O4988">
        <f t="shared" si="77"/>
        <v>0</v>
      </c>
    </row>
    <row r="4989" spans="1:15" hidden="1">
      <c r="H4989" s="2668" t="s">
        <v>11047</v>
      </c>
      <c r="O4989">
        <f t="shared" si="77"/>
        <v>0</v>
      </c>
    </row>
    <row r="4990" spans="1:15" hidden="1">
      <c r="A4990" s="2669" t="s">
        <v>11009</v>
      </c>
      <c r="B4990" s="2669" t="s">
        <v>5169</v>
      </c>
      <c r="C4990" s="2669" t="s">
        <v>5298</v>
      </c>
      <c r="D4990" s="2669" t="s">
        <v>5299</v>
      </c>
      <c r="E4990" s="2669" t="s">
        <v>7646</v>
      </c>
      <c r="F4990" s="2669" t="s">
        <v>11048</v>
      </c>
      <c r="G4990" s="2669" t="s">
        <v>5317</v>
      </c>
      <c r="H4990" s="2669" t="s">
        <v>4954</v>
      </c>
      <c r="I4990" s="3025">
        <v>200</v>
      </c>
      <c r="J4990" s="3025">
        <v>0</v>
      </c>
      <c r="O4990">
        <f t="shared" si="77"/>
        <v>1</v>
      </c>
    </row>
    <row r="4991" spans="1:15" hidden="1">
      <c r="A4991" s="2669" t="s">
        <v>11009</v>
      </c>
      <c r="B4991" s="2669" t="s">
        <v>5169</v>
      </c>
      <c r="C4991" s="2669" t="s">
        <v>5298</v>
      </c>
      <c r="D4991" s="2669" t="s">
        <v>5299</v>
      </c>
      <c r="E4991" s="2669" t="s">
        <v>7646</v>
      </c>
      <c r="F4991" s="2669" t="s">
        <v>11048</v>
      </c>
      <c r="G4991" s="2669" t="s">
        <v>8980</v>
      </c>
      <c r="H4991" s="2669" t="s">
        <v>9055</v>
      </c>
      <c r="I4991" s="3025">
        <v>0</v>
      </c>
      <c r="J4991" s="3025">
        <v>200</v>
      </c>
      <c r="N4991" s="1460">
        <v>1</v>
      </c>
      <c r="O4991">
        <f t="shared" si="77"/>
        <v>1</v>
      </c>
    </row>
    <row r="4992" spans="1:15" hidden="1">
      <c r="H4992" t="s">
        <v>7645</v>
      </c>
      <c r="O4992">
        <f t="shared" si="77"/>
        <v>0</v>
      </c>
    </row>
    <row r="4993" spans="1:15" hidden="1">
      <c r="O4993">
        <f t="shared" ref="O4993:O5056" si="78">SUMIF(E:E,E4993,N:N)</f>
        <v>0</v>
      </c>
    </row>
    <row r="4994" spans="1:15" hidden="1">
      <c r="H4994" s="2668" t="s">
        <v>11049</v>
      </c>
      <c r="O4994">
        <f t="shared" si="78"/>
        <v>0</v>
      </c>
    </row>
    <row r="4995" spans="1:15" hidden="1">
      <c r="A4995" s="2669" t="s">
        <v>11009</v>
      </c>
      <c r="B4995" s="2669" t="s">
        <v>5169</v>
      </c>
      <c r="C4995" s="2669" t="s">
        <v>5298</v>
      </c>
      <c r="D4995" s="2669" t="s">
        <v>5299</v>
      </c>
      <c r="E4995" s="2669" t="s">
        <v>7925</v>
      </c>
      <c r="F4995" s="2669" t="s">
        <v>11050</v>
      </c>
      <c r="G4995" s="2669" t="s">
        <v>5347</v>
      </c>
      <c r="H4995" s="2669" t="s">
        <v>4999</v>
      </c>
      <c r="I4995" s="3025">
        <v>330.8</v>
      </c>
      <c r="J4995" s="3025">
        <v>0</v>
      </c>
      <c r="O4995">
        <f t="shared" si="78"/>
        <v>1</v>
      </c>
    </row>
    <row r="4996" spans="1:15" hidden="1">
      <c r="A4996" s="2669" t="s">
        <v>11009</v>
      </c>
      <c r="B4996" s="2669" t="s">
        <v>5169</v>
      </c>
      <c r="C4996" s="2669" t="s">
        <v>5298</v>
      </c>
      <c r="D4996" s="2669" t="s">
        <v>5299</v>
      </c>
      <c r="E4996" s="2669" t="s">
        <v>7925</v>
      </c>
      <c r="F4996" s="2669" t="s">
        <v>11050</v>
      </c>
      <c r="G4996" s="2669" t="s">
        <v>8980</v>
      </c>
      <c r="H4996" s="2669" t="s">
        <v>9055</v>
      </c>
      <c r="I4996" s="3025">
        <v>0</v>
      </c>
      <c r="J4996" s="3025">
        <v>330.8</v>
      </c>
      <c r="N4996" s="1460">
        <v>1</v>
      </c>
      <c r="O4996">
        <f t="shared" si="78"/>
        <v>1</v>
      </c>
    </row>
    <row r="4997" spans="1:15" hidden="1">
      <c r="H4997" t="s">
        <v>7926</v>
      </c>
      <c r="O4997">
        <f t="shared" si="78"/>
        <v>0</v>
      </c>
    </row>
    <row r="4998" spans="1:15" hidden="1">
      <c r="O4998">
        <f t="shared" si="78"/>
        <v>0</v>
      </c>
    </row>
    <row r="4999" spans="1:15" hidden="1">
      <c r="H4999" s="2668" t="s">
        <v>11051</v>
      </c>
      <c r="O4999">
        <f t="shared" si="78"/>
        <v>0</v>
      </c>
    </row>
    <row r="5000" spans="1:15" hidden="1">
      <c r="A5000" s="2669" t="s">
        <v>11052</v>
      </c>
      <c r="B5000" s="2669" t="s">
        <v>5071</v>
      </c>
      <c r="C5000" s="2669" t="s">
        <v>9011</v>
      </c>
      <c r="D5000" s="2669" t="s">
        <v>5071</v>
      </c>
      <c r="E5000" s="2669" t="s">
        <v>7150</v>
      </c>
      <c r="F5000" s="2669" t="s">
        <v>11053</v>
      </c>
      <c r="G5000" s="2669" t="s">
        <v>5311</v>
      </c>
      <c r="H5000" s="2669" t="s">
        <v>5015</v>
      </c>
      <c r="I5000" s="3025">
        <v>225</v>
      </c>
      <c r="J5000" s="3025">
        <v>0</v>
      </c>
      <c r="O5000">
        <f t="shared" si="78"/>
        <v>0</v>
      </c>
    </row>
    <row r="5001" spans="1:15" hidden="1">
      <c r="A5001" s="2669" t="s">
        <v>11052</v>
      </c>
      <c r="B5001" s="2669" t="s">
        <v>5071</v>
      </c>
      <c r="C5001" s="2669" t="s">
        <v>9011</v>
      </c>
      <c r="D5001" s="2669" t="s">
        <v>5071</v>
      </c>
      <c r="E5001" s="2669" t="s">
        <v>7150</v>
      </c>
      <c r="F5001" s="2669" t="s">
        <v>11053</v>
      </c>
      <c r="G5001" s="2669" t="s">
        <v>5297</v>
      </c>
      <c r="H5001" s="2669" t="s">
        <v>5075</v>
      </c>
      <c r="I5001" s="3025">
        <v>0</v>
      </c>
      <c r="J5001" s="3025">
        <v>225</v>
      </c>
      <c r="O5001">
        <f t="shared" si="78"/>
        <v>0</v>
      </c>
    </row>
    <row r="5002" spans="1:15" hidden="1">
      <c r="H5002" t="s">
        <v>7151</v>
      </c>
      <c r="O5002">
        <f t="shared" si="78"/>
        <v>0</v>
      </c>
    </row>
    <row r="5003" spans="1:15" hidden="1">
      <c r="O5003">
        <f t="shared" si="78"/>
        <v>0</v>
      </c>
    </row>
    <row r="5004" spans="1:15" hidden="1">
      <c r="H5004" s="2668" t="s">
        <v>11054</v>
      </c>
      <c r="O5004">
        <f t="shared" si="78"/>
        <v>0</v>
      </c>
    </row>
    <row r="5005" spans="1:15" hidden="1">
      <c r="A5005" s="2669" t="s">
        <v>11052</v>
      </c>
      <c r="B5005" s="2669" t="s">
        <v>5071</v>
      </c>
      <c r="C5005" s="2669" t="s">
        <v>9011</v>
      </c>
      <c r="D5005" s="2669" t="s">
        <v>5071</v>
      </c>
      <c r="E5005" s="2669" t="s">
        <v>7152</v>
      </c>
      <c r="F5005" s="2669" t="s">
        <v>11055</v>
      </c>
      <c r="G5005" s="2669" t="s">
        <v>5311</v>
      </c>
      <c r="H5005" s="2669" t="s">
        <v>5015</v>
      </c>
      <c r="I5005" s="3025">
        <v>1417.58</v>
      </c>
      <c r="J5005" s="3025">
        <v>0</v>
      </c>
      <c r="O5005">
        <f t="shared" si="78"/>
        <v>0</v>
      </c>
    </row>
    <row r="5006" spans="1:15" hidden="1">
      <c r="A5006" s="2669" t="s">
        <v>11052</v>
      </c>
      <c r="B5006" s="2669" t="s">
        <v>5071</v>
      </c>
      <c r="C5006" s="2669" t="s">
        <v>9011</v>
      </c>
      <c r="D5006" s="2669" t="s">
        <v>5071</v>
      </c>
      <c r="E5006" s="2669" t="s">
        <v>7152</v>
      </c>
      <c r="F5006" s="2669" t="s">
        <v>11055</v>
      </c>
      <c r="G5006" s="2669" t="s">
        <v>5297</v>
      </c>
      <c r="H5006" s="2669" t="s">
        <v>5075</v>
      </c>
      <c r="I5006" s="3025">
        <v>0</v>
      </c>
      <c r="J5006" s="3025">
        <v>1417.58</v>
      </c>
      <c r="O5006">
        <f t="shared" si="78"/>
        <v>0</v>
      </c>
    </row>
    <row r="5007" spans="1:15" hidden="1">
      <c r="H5007" t="s">
        <v>7151</v>
      </c>
      <c r="O5007">
        <f t="shared" si="78"/>
        <v>0</v>
      </c>
    </row>
    <row r="5008" spans="1:15" hidden="1">
      <c r="O5008">
        <f t="shared" si="78"/>
        <v>0</v>
      </c>
    </row>
    <row r="5009" spans="1:15" hidden="1">
      <c r="H5009" s="2668" t="s">
        <v>11056</v>
      </c>
      <c r="O5009">
        <f t="shared" si="78"/>
        <v>0</v>
      </c>
    </row>
    <row r="5010" spans="1:15" hidden="1">
      <c r="A5010" s="2669" t="s">
        <v>11052</v>
      </c>
      <c r="B5010" s="2669" t="s">
        <v>5071</v>
      </c>
      <c r="C5010" s="2669" t="s">
        <v>9011</v>
      </c>
      <c r="D5010" s="2669" t="s">
        <v>5071</v>
      </c>
      <c r="E5010" s="2669" t="s">
        <v>7153</v>
      </c>
      <c r="F5010" s="2669" t="s">
        <v>11057</v>
      </c>
      <c r="G5010" s="2669" t="s">
        <v>5311</v>
      </c>
      <c r="H5010" s="2669" t="s">
        <v>5015</v>
      </c>
      <c r="I5010" s="3025">
        <v>1205</v>
      </c>
      <c r="J5010" s="3025">
        <v>0</v>
      </c>
      <c r="O5010">
        <f t="shared" si="78"/>
        <v>0</v>
      </c>
    </row>
    <row r="5011" spans="1:15" hidden="1">
      <c r="A5011" s="2669" t="s">
        <v>11052</v>
      </c>
      <c r="B5011" s="2669" t="s">
        <v>5071</v>
      </c>
      <c r="C5011" s="2669" t="s">
        <v>9011</v>
      </c>
      <c r="D5011" s="2669" t="s">
        <v>5071</v>
      </c>
      <c r="E5011" s="2669" t="s">
        <v>7153</v>
      </c>
      <c r="F5011" s="2669" t="s">
        <v>11057</v>
      </c>
      <c r="G5011" s="2669" t="s">
        <v>5297</v>
      </c>
      <c r="H5011" s="2669" t="s">
        <v>5075</v>
      </c>
      <c r="I5011" s="3025">
        <v>0</v>
      </c>
      <c r="J5011" s="3025">
        <v>1205</v>
      </c>
      <c r="O5011">
        <f t="shared" si="78"/>
        <v>0</v>
      </c>
    </row>
    <row r="5012" spans="1:15" hidden="1">
      <c r="H5012" t="s">
        <v>7151</v>
      </c>
      <c r="O5012">
        <f t="shared" si="78"/>
        <v>0</v>
      </c>
    </row>
    <row r="5013" spans="1:15" hidden="1">
      <c r="O5013">
        <f t="shared" si="78"/>
        <v>0</v>
      </c>
    </row>
    <row r="5014" spans="1:15" hidden="1">
      <c r="H5014" s="2668" t="s">
        <v>11058</v>
      </c>
      <c r="O5014">
        <f t="shared" si="78"/>
        <v>0</v>
      </c>
    </row>
    <row r="5015" spans="1:15" hidden="1">
      <c r="A5015" s="2669" t="s">
        <v>11052</v>
      </c>
      <c r="B5015" s="2669"/>
      <c r="C5015" s="2669"/>
      <c r="D5015" s="2669" t="s">
        <v>5073</v>
      </c>
      <c r="E5015" s="2669" t="s">
        <v>7154</v>
      </c>
      <c r="F5015" s="2669" t="s">
        <v>11059</v>
      </c>
      <c r="G5015" s="2669" t="s">
        <v>5356</v>
      </c>
      <c r="H5015" s="2669" t="s">
        <v>5025</v>
      </c>
      <c r="I5015" s="3025">
        <v>3383</v>
      </c>
      <c r="J5015" s="3025">
        <v>0</v>
      </c>
      <c r="O5015">
        <f t="shared" si="78"/>
        <v>0</v>
      </c>
    </row>
    <row r="5016" spans="1:15" hidden="1">
      <c r="A5016" s="2669" t="s">
        <v>11052</v>
      </c>
      <c r="B5016" s="2669"/>
      <c r="C5016" s="2669"/>
      <c r="D5016" s="2669" t="s">
        <v>5073</v>
      </c>
      <c r="E5016" s="2669" t="s">
        <v>7154</v>
      </c>
      <c r="F5016" s="2669" t="s">
        <v>11059</v>
      </c>
      <c r="G5016" s="2669" t="s">
        <v>5297</v>
      </c>
      <c r="H5016" s="2669" t="s">
        <v>5075</v>
      </c>
      <c r="I5016" s="3025">
        <v>0</v>
      </c>
      <c r="J5016" s="3025">
        <v>3383</v>
      </c>
      <c r="O5016">
        <f t="shared" si="78"/>
        <v>0</v>
      </c>
    </row>
    <row r="5017" spans="1:15" hidden="1">
      <c r="H5017" t="s">
        <v>7155</v>
      </c>
      <c r="O5017">
        <f t="shared" si="78"/>
        <v>0</v>
      </c>
    </row>
    <row r="5018" spans="1:15" hidden="1">
      <c r="O5018">
        <f t="shared" si="78"/>
        <v>0</v>
      </c>
    </row>
    <row r="5019" spans="1:15" hidden="1">
      <c r="H5019" s="2668" t="s">
        <v>11060</v>
      </c>
      <c r="O5019">
        <f t="shared" si="78"/>
        <v>0</v>
      </c>
    </row>
    <row r="5020" spans="1:15" hidden="1">
      <c r="A5020" s="2669" t="s">
        <v>11052</v>
      </c>
      <c r="B5020" s="2669" t="s">
        <v>4415</v>
      </c>
      <c r="C5020" s="2669" t="s">
        <v>5059</v>
      </c>
      <c r="D5020" s="2669" t="s">
        <v>4415</v>
      </c>
      <c r="E5020" s="2669" t="s">
        <v>8615</v>
      </c>
      <c r="F5020" s="2669" t="s">
        <v>11061</v>
      </c>
      <c r="G5020" s="2669" t="s">
        <v>5308</v>
      </c>
      <c r="H5020" s="2669" t="s">
        <v>5097</v>
      </c>
      <c r="I5020" s="3025">
        <v>0</v>
      </c>
      <c r="J5020" s="3025">
        <v>0</v>
      </c>
      <c r="O5020">
        <f t="shared" si="78"/>
        <v>0</v>
      </c>
    </row>
    <row r="5021" spans="1:15" hidden="1">
      <c r="A5021" s="2669" t="s">
        <v>11052</v>
      </c>
      <c r="B5021" s="2669" t="s">
        <v>4415</v>
      </c>
      <c r="C5021" s="2669" t="s">
        <v>5059</v>
      </c>
      <c r="D5021" s="2669" t="s">
        <v>4415</v>
      </c>
      <c r="E5021" s="2669" t="s">
        <v>8615</v>
      </c>
      <c r="F5021" s="2669" t="s">
        <v>11061</v>
      </c>
      <c r="G5021" s="2669" t="s">
        <v>5356</v>
      </c>
      <c r="H5021" s="2669" t="s">
        <v>5025</v>
      </c>
      <c r="I5021" s="3025">
        <v>31.01</v>
      </c>
      <c r="J5021" s="3025">
        <v>0</v>
      </c>
      <c r="O5021">
        <f t="shared" si="78"/>
        <v>0</v>
      </c>
    </row>
    <row r="5022" spans="1:15" hidden="1">
      <c r="A5022" s="2669" t="s">
        <v>11052</v>
      </c>
      <c r="B5022" s="2669" t="s">
        <v>4415</v>
      </c>
      <c r="C5022" s="2669" t="s">
        <v>5059</v>
      </c>
      <c r="D5022" s="2669" t="s">
        <v>4415</v>
      </c>
      <c r="E5022" s="2669" t="s">
        <v>8615</v>
      </c>
      <c r="F5022" s="2669" t="s">
        <v>11061</v>
      </c>
      <c r="G5022" s="2669" t="s">
        <v>5303</v>
      </c>
      <c r="H5022" s="2669" t="s">
        <v>5063</v>
      </c>
      <c r="I5022" s="3025">
        <v>0</v>
      </c>
      <c r="J5022" s="3025">
        <v>0</v>
      </c>
      <c r="O5022">
        <f t="shared" si="78"/>
        <v>0</v>
      </c>
    </row>
    <row r="5023" spans="1:15" hidden="1">
      <c r="A5023" s="2669" t="s">
        <v>11052</v>
      </c>
      <c r="B5023" s="2669" t="s">
        <v>4415</v>
      </c>
      <c r="C5023" s="2669" t="s">
        <v>5059</v>
      </c>
      <c r="D5023" s="2669" t="s">
        <v>4415</v>
      </c>
      <c r="E5023" s="2669" t="s">
        <v>8615</v>
      </c>
      <c r="F5023" s="2669" t="s">
        <v>11061</v>
      </c>
      <c r="G5023" s="2669" t="s">
        <v>5311</v>
      </c>
      <c r="H5023" s="2669" t="s">
        <v>5064</v>
      </c>
      <c r="I5023" s="3025">
        <v>0</v>
      </c>
      <c r="J5023" s="3025">
        <v>31.01</v>
      </c>
      <c r="O5023">
        <f t="shared" si="78"/>
        <v>0</v>
      </c>
    </row>
    <row r="5024" spans="1:15" hidden="1">
      <c r="H5024" t="s">
        <v>8616</v>
      </c>
      <c r="O5024">
        <f t="shared" si="78"/>
        <v>0</v>
      </c>
    </row>
    <row r="5025" spans="1:15" hidden="1">
      <c r="O5025">
        <f t="shared" si="78"/>
        <v>0</v>
      </c>
    </row>
    <row r="5026" spans="1:15" hidden="1">
      <c r="H5026" s="2668" t="s">
        <v>11062</v>
      </c>
      <c r="O5026">
        <f t="shared" si="78"/>
        <v>0</v>
      </c>
    </row>
    <row r="5027" spans="1:15" hidden="1">
      <c r="A5027" s="2669" t="s">
        <v>11052</v>
      </c>
      <c r="B5027" s="2669" t="s">
        <v>4415</v>
      </c>
      <c r="C5027" s="2669" t="s">
        <v>5059</v>
      </c>
      <c r="D5027" s="2669" t="s">
        <v>4415</v>
      </c>
      <c r="E5027" s="2669" t="s">
        <v>7923</v>
      </c>
      <c r="F5027" s="2669" t="s">
        <v>11063</v>
      </c>
      <c r="G5027" s="2669" t="s">
        <v>5308</v>
      </c>
      <c r="H5027" s="2669" t="s">
        <v>5097</v>
      </c>
      <c r="I5027" s="3025">
        <v>0</v>
      </c>
      <c r="J5027" s="3025">
        <v>0</v>
      </c>
      <c r="O5027">
        <f t="shared" si="78"/>
        <v>0</v>
      </c>
    </row>
    <row r="5028" spans="1:15" hidden="1">
      <c r="A5028" s="2669" t="s">
        <v>11052</v>
      </c>
      <c r="B5028" s="2669" t="s">
        <v>4415</v>
      </c>
      <c r="C5028" s="2669" t="s">
        <v>5059</v>
      </c>
      <c r="D5028" s="2669" t="s">
        <v>4415</v>
      </c>
      <c r="E5028" s="2669" t="s">
        <v>7923</v>
      </c>
      <c r="F5028" s="2669" t="s">
        <v>11063</v>
      </c>
      <c r="G5028" s="2669" t="s">
        <v>5347</v>
      </c>
      <c r="H5028" s="2669" t="s">
        <v>4999</v>
      </c>
      <c r="I5028" s="3025">
        <v>318</v>
      </c>
      <c r="J5028" s="3025">
        <v>0</v>
      </c>
      <c r="O5028">
        <f t="shared" si="78"/>
        <v>0</v>
      </c>
    </row>
    <row r="5029" spans="1:15" hidden="1">
      <c r="A5029" s="2669" t="s">
        <v>11052</v>
      </c>
      <c r="B5029" s="2669" t="s">
        <v>4415</v>
      </c>
      <c r="C5029" s="2669" t="s">
        <v>5059</v>
      </c>
      <c r="D5029" s="2669" t="s">
        <v>4415</v>
      </c>
      <c r="E5029" s="2669" t="s">
        <v>7923</v>
      </c>
      <c r="F5029" s="2669" t="s">
        <v>11063</v>
      </c>
      <c r="G5029" s="2669" t="s">
        <v>5303</v>
      </c>
      <c r="H5029" s="2669" t="s">
        <v>5063</v>
      </c>
      <c r="I5029" s="3025">
        <v>0</v>
      </c>
      <c r="J5029" s="3025">
        <v>0</v>
      </c>
      <c r="O5029">
        <f t="shared" si="78"/>
        <v>0</v>
      </c>
    </row>
    <row r="5030" spans="1:15" hidden="1">
      <c r="A5030" s="2669" t="s">
        <v>11052</v>
      </c>
      <c r="B5030" s="2669" t="s">
        <v>4415</v>
      </c>
      <c r="C5030" s="2669" t="s">
        <v>5059</v>
      </c>
      <c r="D5030" s="2669" t="s">
        <v>4415</v>
      </c>
      <c r="E5030" s="2669" t="s">
        <v>7923</v>
      </c>
      <c r="F5030" s="2669" t="s">
        <v>11063</v>
      </c>
      <c r="G5030" s="2669" t="s">
        <v>5311</v>
      </c>
      <c r="H5030" s="2669" t="s">
        <v>5064</v>
      </c>
      <c r="I5030" s="3025">
        <v>0</v>
      </c>
      <c r="J5030" s="3025">
        <v>318</v>
      </c>
      <c r="O5030">
        <f t="shared" si="78"/>
        <v>0</v>
      </c>
    </row>
    <row r="5031" spans="1:15" hidden="1">
      <c r="H5031" t="s">
        <v>7924</v>
      </c>
      <c r="O5031">
        <f t="shared" si="78"/>
        <v>0</v>
      </c>
    </row>
    <row r="5032" spans="1:15" hidden="1">
      <c r="O5032">
        <f t="shared" si="78"/>
        <v>0</v>
      </c>
    </row>
    <row r="5033" spans="1:15" hidden="1">
      <c r="H5033" s="2668" t="s">
        <v>11064</v>
      </c>
      <c r="O5033">
        <f t="shared" si="78"/>
        <v>0</v>
      </c>
    </row>
    <row r="5034" spans="1:15" hidden="1">
      <c r="A5034" s="2669" t="s">
        <v>11052</v>
      </c>
      <c r="B5034" s="2669" t="s">
        <v>5071</v>
      </c>
      <c r="C5034" s="2669" t="s">
        <v>9011</v>
      </c>
      <c r="D5034" s="2669" t="s">
        <v>5071</v>
      </c>
      <c r="E5034" s="2669" t="s">
        <v>11065</v>
      </c>
      <c r="F5034" s="2669" t="s">
        <v>11066</v>
      </c>
      <c r="G5034" s="2669" t="s">
        <v>5311</v>
      </c>
      <c r="H5034" s="2669" t="s">
        <v>5015</v>
      </c>
      <c r="I5034" s="3025">
        <v>722</v>
      </c>
      <c r="J5034" s="3025">
        <v>0</v>
      </c>
      <c r="O5034">
        <f t="shared" si="78"/>
        <v>0</v>
      </c>
    </row>
    <row r="5035" spans="1:15" hidden="1">
      <c r="A5035" s="2669" t="s">
        <v>11052</v>
      </c>
      <c r="B5035" s="2669" t="s">
        <v>5071</v>
      </c>
      <c r="C5035" s="2669" t="s">
        <v>9011</v>
      </c>
      <c r="D5035" s="2669" t="s">
        <v>5071</v>
      </c>
      <c r="E5035" s="2669" t="s">
        <v>11065</v>
      </c>
      <c r="F5035" s="2669" t="s">
        <v>11066</v>
      </c>
      <c r="G5035" s="2669" t="s">
        <v>5305</v>
      </c>
      <c r="H5035" s="2669" t="s">
        <v>9014</v>
      </c>
      <c r="I5035" s="3025">
        <v>0</v>
      </c>
      <c r="J5035" s="3025">
        <v>722</v>
      </c>
      <c r="O5035">
        <f t="shared" si="78"/>
        <v>0</v>
      </c>
    </row>
    <row r="5036" spans="1:15" hidden="1">
      <c r="H5036" t="s">
        <v>9015</v>
      </c>
      <c r="O5036">
        <f t="shared" si="78"/>
        <v>0</v>
      </c>
    </row>
    <row r="5037" spans="1:15" hidden="1">
      <c r="O5037">
        <f t="shared" si="78"/>
        <v>0</v>
      </c>
    </row>
    <row r="5038" spans="1:15" hidden="1">
      <c r="H5038" s="2668" t="s">
        <v>11067</v>
      </c>
      <c r="O5038">
        <f t="shared" si="78"/>
        <v>0</v>
      </c>
    </row>
    <row r="5039" spans="1:15" hidden="1">
      <c r="A5039" s="2669" t="s">
        <v>11068</v>
      </c>
      <c r="B5039" s="2669" t="s">
        <v>4415</v>
      </c>
      <c r="C5039" s="2669" t="s">
        <v>5059</v>
      </c>
      <c r="D5039" s="2669" t="s">
        <v>4415</v>
      </c>
      <c r="E5039" s="2669" t="s">
        <v>8613</v>
      </c>
      <c r="F5039" s="2669" t="s">
        <v>11069</v>
      </c>
      <c r="G5039" s="2669" t="s">
        <v>5308</v>
      </c>
      <c r="H5039" s="2669" t="s">
        <v>5097</v>
      </c>
      <c r="I5039" s="3025">
        <v>0</v>
      </c>
      <c r="J5039" s="3025">
        <v>0</v>
      </c>
      <c r="O5039">
        <f t="shared" si="78"/>
        <v>0</v>
      </c>
    </row>
    <row r="5040" spans="1:15" hidden="1">
      <c r="A5040" s="2669" t="s">
        <v>11068</v>
      </c>
      <c r="B5040" s="2669" t="s">
        <v>4415</v>
      </c>
      <c r="C5040" s="2669" t="s">
        <v>5059</v>
      </c>
      <c r="D5040" s="2669" t="s">
        <v>4415</v>
      </c>
      <c r="E5040" s="2669" t="s">
        <v>8613</v>
      </c>
      <c r="F5040" s="2669" t="s">
        <v>11069</v>
      </c>
      <c r="G5040" s="2669" t="s">
        <v>5356</v>
      </c>
      <c r="H5040" s="2669" t="s">
        <v>5025</v>
      </c>
      <c r="I5040" s="3025">
        <v>10</v>
      </c>
      <c r="J5040" s="3025">
        <v>0</v>
      </c>
      <c r="O5040">
        <f t="shared" si="78"/>
        <v>0</v>
      </c>
    </row>
    <row r="5041" spans="1:15" hidden="1">
      <c r="A5041" s="2669" t="s">
        <v>11068</v>
      </c>
      <c r="B5041" s="2669" t="s">
        <v>4415</v>
      </c>
      <c r="C5041" s="2669" t="s">
        <v>5059</v>
      </c>
      <c r="D5041" s="2669" t="s">
        <v>4415</v>
      </c>
      <c r="E5041" s="2669" t="s">
        <v>8613</v>
      </c>
      <c r="F5041" s="2669" t="s">
        <v>11069</v>
      </c>
      <c r="G5041" s="2669" t="s">
        <v>5303</v>
      </c>
      <c r="H5041" s="2669" t="s">
        <v>5063</v>
      </c>
      <c r="I5041" s="3025">
        <v>0</v>
      </c>
      <c r="J5041" s="3025">
        <v>0</v>
      </c>
      <c r="O5041">
        <f t="shared" si="78"/>
        <v>0</v>
      </c>
    </row>
    <row r="5042" spans="1:15" hidden="1">
      <c r="A5042" s="2669" t="s">
        <v>11068</v>
      </c>
      <c r="B5042" s="2669" t="s">
        <v>4415</v>
      </c>
      <c r="C5042" s="2669" t="s">
        <v>5059</v>
      </c>
      <c r="D5042" s="2669" t="s">
        <v>4415</v>
      </c>
      <c r="E5042" s="2669" t="s">
        <v>8613</v>
      </c>
      <c r="F5042" s="2669" t="s">
        <v>11069</v>
      </c>
      <c r="G5042" s="2669" t="s">
        <v>5311</v>
      </c>
      <c r="H5042" s="2669" t="s">
        <v>5064</v>
      </c>
      <c r="I5042" s="3025">
        <v>0</v>
      </c>
      <c r="J5042" s="3025">
        <v>10</v>
      </c>
      <c r="O5042">
        <f t="shared" si="78"/>
        <v>0</v>
      </c>
    </row>
    <row r="5043" spans="1:15" hidden="1">
      <c r="H5043" t="s">
        <v>8614</v>
      </c>
      <c r="O5043">
        <f t="shared" si="78"/>
        <v>0</v>
      </c>
    </row>
    <row r="5044" spans="1:15" hidden="1">
      <c r="O5044">
        <f t="shared" si="78"/>
        <v>0</v>
      </c>
    </row>
    <row r="5045" spans="1:15" hidden="1">
      <c r="H5045" s="2668" t="s">
        <v>11070</v>
      </c>
      <c r="O5045">
        <f t="shared" si="78"/>
        <v>0</v>
      </c>
    </row>
    <row r="5046" spans="1:15" hidden="1">
      <c r="A5046" s="2669" t="s">
        <v>11071</v>
      </c>
      <c r="B5046" s="2669" t="s">
        <v>4415</v>
      </c>
      <c r="C5046" s="2669" t="s">
        <v>5059</v>
      </c>
      <c r="D5046" s="2669" t="s">
        <v>4415</v>
      </c>
      <c r="E5046" s="2669" t="s">
        <v>7808</v>
      </c>
      <c r="F5046" s="2669" t="s">
        <v>11072</v>
      </c>
      <c r="G5046" s="2669" t="s">
        <v>5308</v>
      </c>
      <c r="H5046" s="2669" t="s">
        <v>5097</v>
      </c>
      <c r="I5046" s="3025">
        <v>0</v>
      </c>
      <c r="J5046" s="3025">
        <v>0</v>
      </c>
      <c r="O5046">
        <f t="shared" si="78"/>
        <v>0</v>
      </c>
    </row>
    <row r="5047" spans="1:15" hidden="1">
      <c r="A5047" s="2669" t="s">
        <v>11071</v>
      </c>
      <c r="B5047" s="2669" t="s">
        <v>4415</v>
      </c>
      <c r="C5047" s="2669" t="s">
        <v>5059</v>
      </c>
      <c r="D5047" s="2669" t="s">
        <v>4415</v>
      </c>
      <c r="E5047" s="2669" t="s">
        <v>7808</v>
      </c>
      <c r="F5047" s="2669" t="s">
        <v>11072</v>
      </c>
      <c r="G5047" s="2669" t="s">
        <v>5324</v>
      </c>
      <c r="H5047" s="2669" t="s">
        <v>4985</v>
      </c>
      <c r="I5047" s="3025">
        <v>225</v>
      </c>
      <c r="J5047" s="3025">
        <v>0</v>
      </c>
      <c r="O5047">
        <f t="shared" si="78"/>
        <v>0</v>
      </c>
    </row>
    <row r="5048" spans="1:15" hidden="1">
      <c r="A5048" s="2669" t="s">
        <v>11071</v>
      </c>
      <c r="B5048" s="2669" t="s">
        <v>4415</v>
      </c>
      <c r="C5048" s="2669" t="s">
        <v>5059</v>
      </c>
      <c r="D5048" s="2669" t="s">
        <v>4415</v>
      </c>
      <c r="E5048" s="2669" t="s">
        <v>7808</v>
      </c>
      <c r="F5048" s="2669" t="s">
        <v>11072</v>
      </c>
      <c r="G5048" s="2669" t="s">
        <v>5303</v>
      </c>
      <c r="H5048" s="2669" t="s">
        <v>5063</v>
      </c>
      <c r="I5048" s="3025">
        <v>0</v>
      </c>
      <c r="J5048" s="3025">
        <v>0</v>
      </c>
      <c r="O5048">
        <f t="shared" si="78"/>
        <v>0</v>
      </c>
    </row>
    <row r="5049" spans="1:15" hidden="1">
      <c r="A5049" s="2669" t="s">
        <v>11071</v>
      </c>
      <c r="B5049" s="2669" t="s">
        <v>4415</v>
      </c>
      <c r="C5049" s="2669" t="s">
        <v>5059</v>
      </c>
      <c r="D5049" s="2669" t="s">
        <v>4415</v>
      </c>
      <c r="E5049" s="2669" t="s">
        <v>7808</v>
      </c>
      <c r="F5049" s="2669" t="s">
        <v>11072</v>
      </c>
      <c r="G5049" s="2669" t="s">
        <v>5311</v>
      </c>
      <c r="H5049" s="2669" t="s">
        <v>5064</v>
      </c>
      <c r="I5049" s="3025">
        <v>0</v>
      </c>
      <c r="J5049" s="3025">
        <v>225</v>
      </c>
      <c r="O5049">
        <f t="shared" si="78"/>
        <v>0</v>
      </c>
    </row>
    <row r="5050" spans="1:15" hidden="1">
      <c r="H5050" t="s">
        <v>7809</v>
      </c>
      <c r="O5050">
        <f t="shared" si="78"/>
        <v>0</v>
      </c>
    </row>
    <row r="5051" spans="1:15" hidden="1">
      <c r="O5051">
        <f t="shared" si="78"/>
        <v>0</v>
      </c>
    </row>
    <row r="5052" spans="1:15" hidden="1">
      <c r="H5052" s="2668" t="s">
        <v>11073</v>
      </c>
      <c r="O5052">
        <f t="shared" si="78"/>
        <v>0</v>
      </c>
    </row>
    <row r="5053" spans="1:15" hidden="1">
      <c r="A5053" s="2669" t="s">
        <v>11074</v>
      </c>
      <c r="B5053" s="2669" t="s">
        <v>9192</v>
      </c>
      <c r="C5053" s="2669" t="s">
        <v>9193</v>
      </c>
      <c r="D5053" s="2669" t="s">
        <v>9192</v>
      </c>
      <c r="E5053" s="2669" t="s">
        <v>11075</v>
      </c>
      <c r="F5053" s="2669" t="s">
        <v>11076</v>
      </c>
      <c r="G5053" s="2669" t="s">
        <v>5297</v>
      </c>
      <c r="H5053" s="2669" t="s">
        <v>4934</v>
      </c>
      <c r="I5053" s="3025">
        <v>155879</v>
      </c>
      <c r="J5053" s="3025">
        <v>0</v>
      </c>
      <c r="O5053">
        <f t="shared" si="78"/>
        <v>0</v>
      </c>
    </row>
    <row r="5054" spans="1:15" hidden="1">
      <c r="A5054" s="2669" t="s">
        <v>11074</v>
      </c>
      <c r="B5054" s="2669" t="s">
        <v>9192</v>
      </c>
      <c r="C5054" s="2669" t="s">
        <v>9193</v>
      </c>
      <c r="D5054" s="2669" t="s">
        <v>9192</v>
      </c>
      <c r="E5054" s="2669" t="s">
        <v>11075</v>
      </c>
      <c r="F5054" s="2669" t="s">
        <v>11076</v>
      </c>
      <c r="G5054" s="2669" t="s">
        <v>5541</v>
      </c>
      <c r="H5054" s="2669" t="s">
        <v>9196</v>
      </c>
      <c r="I5054" s="3025">
        <v>0</v>
      </c>
      <c r="J5054" s="3025">
        <v>155879</v>
      </c>
      <c r="O5054">
        <f t="shared" si="78"/>
        <v>0</v>
      </c>
    </row>
    <row r="5055" spans="1:15" hidden="1">
      <c r="H5055" t="s">
        <v>11077</v>
      </c>
      <c r="O5055">
        <f t="shared" si="78"/>
        <v>0</v>
      </c>
    </row>
    <row r="5056" spans="1:15" hidden="1">
      <c r="O5056">
        <f t="shared" si="78"/>
        <v>0</v>
      </c>
    </row>
    <row r="5057" spans="1:15" hidden="1">
      <c r="H5057" s="2668" t="s">
        <v>11078</v>
      </c>
      <c r="O5057">
        <f t="shared" ref="O5057:O5120" si="79">SUMIF(E:E,E5057,N:N)</f>
        <v>0</v>
      </c>
    </row>
    <row r="5058" spans="1:15" hidden="1">
      <c r="A5058" s="2669" t="s">
        <v>11079</v>
      </c>
      <c r="B5058" s="2669"/>
      <c r="C5058" s="2669"/>
      <c r="D5058" s="2669" t="s">
        <v>5073</v>
      </c>
      <c r="E5058" s="2669" t="s">
        <v>7146</v>
      </c>
      <c r="F5058" s="2669" t="s">
        <v>11080</v>
      </c>
      <c r="G5058" s="2669" t="s">
        <v>5356</v>
      </c>
      <c r="H5058" s="2669" t="s">
        <v>5025</v>
      </c>
      <c r="I5058" s="3025">
        <v>3500</v>
      </c>
      <c r="J5058" s="3025">
        <v>0</v>
      </c>
      <c r="O5058">
        <f t="shared" si="79"/>
        <v>0</v>
      </c>
    </row>
    <row r="5059" spans="1:15" hidden="1">
      <c r="A5059" s="2669" t="s">
        <v>11079</v>
      </c>
      <c r="B5059" s="2669"/>
      <c r="C5059" s="2669"/>
      <c r="D5059" s="2669" t="s">
        <v>5073</v>
      </c>
      <c r="E5059" s="2669" t="s">
        <v>7146</v>
      </c>
      <c r="F5059" s="2669" t="s">
        <v>11080</v>
      </c>
      <c r="G5059" s="2669" t="s">
        <v>5297</v>
      </c>
      <c r="H5059" s="2669" t="s">
        <v>5075</v>
      </c>
      <c r="I5059" s="3025">
        <v>0</v>
      </c>
      <c r="J5059" s="3025">
        <v>3500</v>
      </c>
      <c r="O5059">
        <f t="shared" si="79"/>
        <v>0</v>
      </c>
    </row>
    <row r="5060" spans="1:15" hidden="1">
      <c r="H5060" t="s">
        <v>7147</v>
      </c>
      <c r="O5060">
        <f t="shared" si="79"/>
        <v>0</v>
      </c>
    </row>
    <row r="5061" spans="1:15" hidden="1">
      <c r="O5061">
        <f t="shared" si="79"/>
        <v>0</v>
      </c>
    </row>
    <row r="5062" spans="1:15" hidden="1">
      <c r="H5062" s="2668" t="s">
        <v>11081</v>
      </c>
      <c r="O5062">
        <f t="shared" si="79"/>
        <v>0</v>
      </c>
    </row>
    <row r="5063" spans="1:15" hidden="1">
      <c r="A5063" s="2669" t="s">
        <v>11079</v>
      </c>
      <c r="B5063" s="2669" t="s">
        <v>4415</v>
      </c>
      <c r="C5063" s="2669" t="s">
        <v>5059</v>
      </c>
      <c r="D5063" s="2669" t="s">
        <v>4415</v>
      </c>
      <c r="E5063" s="2669" t="s">
        <v>7879</v>
      </c>
      <c r="F5063" s="2669" t="s">
        <v>11082</v>
      </c>
      <c r="G5063" s="2669" t="s">
        <v>5308</v>
      </c>
      <c r="H5063" s="2669" t="s">
        <v>4921</v>
      </c>
      <c r="I5063" s="3025">
        <v>1.1599999999999999</v>
      </c>
      <c r="J5063" s="3025">
        <v>0</v>
      </c>
      <c r="O5063">
        <f t="shared" si="79"/>
        <v>0</v>
      </c>
    </row>
    <row r="5064" spans="1:15" hidden="1">
      <c r="A5064" s="2669" t="s">
        <v>11079</v>
      </c>
      <c r="B5064" s="2669" t="s">
        <v>4415</v>
      </c>
      <c r="C5064" s="2669" t="s">
        <v>5059</v>
      </c>
      <c r="D5064" s="2669" t="s">
        <v>4415</v>
      </c>
      <c r="E5064" s="2669" t="s">
        <v>7879</v>
      </c>
      <c r="F5064" s="2669" t="s">
        <v>11082</v>
      </c>
      <c r="G5064" s="2669" t="s">
        <v>5328</v>
      </c>
      <c r="H5064" s="2669" t="s">
        <v>4994</v>
      </c>
      <c r="I5064" s="3025">
        <v>9.65</v>
      </c>
      <c r="J5064" s="3025">
        <v>0</v>
      </c>
      <c r="O5064">
        <f t="shared" si="79"/>
        <v>0</v>
      </c>
    </row>
    <row r="5065" spans="1:15" hidden="1">
      <c r="A5065" s="2669" t="s">
        <v>11079</v>
      </c>
      <c r="B5065" s="2669" t="s">
        <v>4415</v>
      </c>
      <c r="C5065" s="2669" t="s">
        <v>5059</v>
      </c>
      <c r="D5065" s="2669" t="s">
        <v>4415</v>
      </c>
      <c r="E5065" s="2669" t="s">
        <v>7879</v>
      </c>
      <c r="F5065" s="2669" t="s">
        <v>11082</v>
      </c>
      <c r="G5065" s="2669" t="s">
        <v>5303</v>
      </c>
      <c r="H5065" s="2669" t="s">
        <v>5063</v>
      </c>
      <c r="I5065" s="3025">
        <v>0</v>
      </c>
      <c r="J5065" s="3025">
        <v>0</v>
      </c>
      <c r="O5065">
        <f t="shared" si="79"/>
        <v>0</v>
      </c>
    </row>
    <row r="5066" spans="1:15" hidden="1">
      <c r="A5066" s="2669" t="s">
        <v>11079</v>
      </c>
      <c r="B5066" s="2669" t="s">
        <v>4415</v>
      </c>
      <c r="C5066" s="2669" t="s">
        <v>5059</v>
      </c>
      <c r="D5066" s="2669" t="s">
        <v>4415</v>
      </c>
      <c r="E5066" s="2669" t="s">
        <v>7879</v>
      </c>
      <c r="F5066" s="2669" t="s">
        <v>11082</v>
      </c>
      <c r="G5066" s="2669" t="s">
        <v>5311</v>
      </c>
      <c r="H5066" s="2669" t="s">
        <v>5064</v>
      </c>
      <c r="I5066" s="3025">
        <v>0</v>
      </c>
      <c r="J5066" s="3025">
        <v>10.81</v>
      </c>
      <c r="O5066">
        <f t="shared" si="79"/>
        <v>0</v>
      </c>
    </row>
    <row r="5067" spans="1:15" hidden="1">
      <c r="H5067" t="s">
        <v>7880</v>
      </c>
      <c r="O5067">
        <f t="shared" si="79"/>
        <v>0</v>
      </c>
    </row>
    <row r="5068" spans="1:15" hidden="1">
      <c r="O5068">
        <f t="shared" si="79"/>
        <v>0</v>
      </c>
    </row>
    <row r="5069" spans="1:15" hidden="1">
      <c r="H5069" s="2668" t="s">
        <v>11083</v>
      </c>
      <c r="O5069">
        <f t="shared" si="79"/>
        <v>0</v>
      </c>
    </row>
    <row r="5070" spans="1:15" hidden="1">
      <c r="A5070" s="2669" t="s">
        <v>11079</v>
      </c>
      <c r="B5070" s="2669"/>
      <c r="C5070" s="2669"/>
      <c r="D5070" s="2669" t="s">
        <v>5073</v>
      </c>
      <c r="E5070" s="2669" t="s">
        <v>7148</v>
      </c>
      <c r="F5070" s="2669" t="s">
        <v>11084</v>
      </c>
      <c r="G5070" s="2669" t="s">
        <v>5354</v>
      </c>
      <c r="H5070" s="2669" t="s">
        <v>5033</v>
      </c>
      <c r="I5070" s="3025">
        <v>10.8</v>
      </c>
      <c r="J5070" s="3025">
        <v>0</v>
      </c>
      <c r="O5070">
        <f t="shared" si="79"/>
        <v>0</v>
      </c>
    </row>
    <row r="5071" spans="1:15" hidden="1">
      <c r="A5071" s="2669" t="s">
        <v>11079</v>
      </c>
      <c r="B5071" s="2669"/>
      <c r="C5071" s="2669"/>
      <c r="D5071" s="2669" t="s">
        <v>5073</v>
      </c>
      <c r="E5071" s="2669" t="s">
        <v>7148</v>
      </c>
      <c r="F5071" s="2669" t="s">
        <v>11084</v>
      </c>
      <c r="G5071" s="2669" t="s">
        <v>5297</v>
      </c>
      <c r="H5071" s="2669" t="s">
        <v>5075</v>
      </c>
      <c r="I5071" s="3025">
        <v>0</v>
      </c>
      <c r="J5071" s="3025">
        <v>10.8</v>
      </c>
      <c r="O5071">
        <f t="shared" si="79"/>
        <v>0</v>
      </c>
    </row>
    <row r="5072" spans="1:15" hidden="1">
      <c r="H5072" t="s">
        <v>7149</v>
      </c>
      <c r="O5072">
        <f t="shared" si="79"/>
        <v>0</v>
      </c>
    </row>
    <row r="5073" spans="1:15" hidden="1">
      <c r="O5073">
        <f t="shared" si="79"/>
        <v>0</v>
      </c>
    </row>
    <row r="5074" spans="1:15" hidden="1">
      <c r="H5074" s="2668" t="s">
        <v>11085</v>
      </c>
      <c r="O5074">
        <f t="shared" si="79"/>
        <v>0</v>
      </c>
    </row>
    <row r="5075" spans="1:15" hidden="1">
      <c r="A5075" s="2669" t="s">
        <v>11086</v>
      </c>
      <c r="B5075" s="2669" t="s">
        <v>5169</v>
      </c>
      <c r="C5075" s="2669" t="s">
        <v>5298</v>
      </c>
      <c r="D5075" s="2669" t="s">
        <v>5299</v>
      </c>
      <c r="E5075" s="2669" t="s">
        <v>7921</v>
      </c>
      <c r="F5075" s="2669" t="s">
        <v>11087</v>
      </c>
      <c r="G5075" s="2669" t="s">
        <v>5347</v>
      </c>
      <c r="H5075" s="2669" t="s">
        <v>4999</v>
      </c>
      <c r="I5075" s="3025">
        <v>213.3</v>
      </c>
      <c r="J5075" s="3025">
        <v>0</v>
      </c>
      <c r="O5075">
        <f t="shared" si="79"/>
        <v>1</v>
      </c>
    </row>
    <row r="5076" spans="1:15" hidden="1">
      <c r="A5076" s="2669" t="s">
        <v>11086</v>
      </c>
      <c r="B5076" s="2669" t="s">
        <v>5169</v>
      </c>
      <c r="C5076" s="2669" t="s">
        <v>5298</v>
      </c>
      <c r="D5076" s="2669" t="s">
        <v>5299</v>
      </c>
      <c r="E5076" s="2669" t="s">
        <v>7921</v>
      </c>
      <c r="F5076" s="2669" t="s">
        <v>11087</v>
      </c>
      <c r="G5076" s="2669" t="s">
        <v>8980</v>
      </c>
      <c r="H5076" s="2669" t="s">
        <v>9055</v>
      </c>
      <c r="I5076" s="3025">
        <v>0</v>
      </c>
      <c r="J5076" s="3025">
        <v>213.3</v>
      </c>
      <c r="N5076" s="1460">
        <v>1</v>
      </c>
      <c r="O5076">
        <f t="shared" si="79"/>
        <v>1</v>
      </c>
    </row>
    <row r="5077" spans="1:15" hidden="1">
      <c r="H5077" t="s">
        <v>7922</v>
      </c>
      <c r="O5077">
        <f t="shared" si="79"/>
        <v>0</v>
      </c>
    </row>
    <row r="5078" spans="1:15" hidden="1">
      <c r="O5078">
        <f t="shared" si="79"/>
        <v>0</v>
      </c>
    </row>
    <row r="5079" spans="1:15" hidden="1">
      <c r="H5079" s="2668" t="s">
        <v>11088</v>
      </c>
      <c r="O5079">
        <f t="shared" si="79"/>
        <v>0</v>
      </c>
    </row>
    <row r="5080" spans="1:15" hidden="1">
      <c r="A5080" s="2669" t="s">
        <v>11089</v>
      </c>
      <c r="B5080" s="2669" t="s">
        <v>4415</v>
      </c>
      <c r="C5080" s="2669" t="s">
        <v>5059</v>
      </c>
      <c r="D5080" s="2669" t="s">
        <v>4415</v>
      </c>
      <c r="E5080" s="2669" t="s">
        <v>7798</v>
      </c>
      <c r="F5080" s="2669" t="s">
        <v>11090</v>
      </c>
      <c r="G5080" s="2669" t="s">
        <v>5308</v>
      </c>
      <c r="H5080" s="2669" t="s">
        <v>4921</v>
      </c>
      <c r="I5080" s="3025">
        <v>1.88</v>
      </c>
      <c r="J5080" s="3025">
        <v>0</v>
      </c>
      <c r="O5080">
        <f t="shared" si="79"/>
        <v>0</v>
      </c>
    </row>
    <row r="5081" spans="1:15" hidden="1">
      <c r="A5081" s="2669" t="s">
        <v>11089</v>
      </c>
      <c r="B5081" s="2669" t="s">
        <v>4415</v>
      </c>
      <c r="C5081" s="2669" t="s">
        <v>5059</v>
      </c>
      <c r="D5081" s="2669" t="s">
        <v>4415</v>
      </c>
      <c r="E5081" s="2669" t="s">
        <v>7798</v>
      </c>
      <c r="F5081" s="2669" t="s">
        <v>11090</v>
      </c>
      <c r="G5081" s="2669" t="s">
        <v>5348</v>
      </c>
      <c r="H5081" s="2669" t="s">
        <v>4983</v>
      </c>
      <c r="I5081" s="3025">
        <v>15.7</v>
      </c>
      <c r="J5081" s="3025">
        <v>0</v>
      </c>
      <c r="O5081">
        <f t="shared" si="79"/>
        <v>0</v>
      </c>
    </row>
    <row r="5082" spans="1:15" hidden="1">
      <c r="A5082" s="2669" t="s">
        <v>11089</v>
      </c>
      <c r="B5082" s="2669" t="s">
        <v>4415</v>
      </c>
      <c r="C5082" s="2669" t="s">
        <v>5059</v>
      </c>
      <c r="D5082" s="2669" t="s">
        <v>4415</v>
      </c>
      <c r="E5082" s="2669" t="s">
        <v>7798</v>
      </c>
      <c r="F5082" s="2669" t="s">
        <v>11090</v>
      </c>
      <c r="G5082" s="2669" t="s">
        <v>5348</v>
      </c>
      <c r="H5082" s="2669" t="s">
        <v>4983</v>
      </c>
      <c r="I5082" s="3025">
        <v>1400</v>
      </c>
      <c r="J5082" s="3025">
        <v>0</v>
      </c>
      <c r="O5082">
        <f t="shared" si="79"/>
        <v>0</v>
      </c>
    </row>
    <row r="5083" spans="1:15" hidden="1">
      <c r="A5083" s="2669" t="s">
        <v>11089</v>
      </c>
      <c r="B5083" s="2669" t="s">
        <v>4415</v>
      </c>
      <c r="C5083" s="2669" t="s">
        <v>5059</v>
      </c>
      <c r="D5083" s="2669" t="s">
        <v>4415</v>
      </c>
      <c r="E5083" s="2669" t="s">
        <v>7798</v>
      </c>
      <c r="F5083" s="2669" t="s">
        <v>11090</v>
      </c>
      <c r="G5083" s="2669" t="s">
        <v>5303</v>
      </c>
      <c r="H5083" s="2669" t="s">
        <v>5063</v>
      </c>
      <c r="I5083" s="3025">
        <v>0</v>
      </c>
      <c r="J5083" s="3025">
        <v>0</v>
      </c>
      <c r="O5083">
        <f t="shared" si="79"/>
        <v>0</v>
      </c>
    </row>
    <row r="5084" spans="1:15" hidden="1">
      <c r="A5084" s="2669" t="s">
        <v>11089</v>
      </c>
      <c r="B5084" s="2669" t="s">
        <v>4415</v>
      </c>
      <c r="C5084" s="2669" t="s">
        <v>5059</v>
      </c>
      <c r="D5084" s="2669" t="s">
        <v>4415</v>
      </c>
      <c r="E5084" s="2669" t="s">
        <v>7798</v>
      </c>
      <c r="F5084" s="2669" t="s">
        <v>11090</v>
      </c>
      <c r="G5084" s="2669" t="s">
        <v>5311</v>
      </c>
      <c r="H5084" s="2669" t="s">
        <v>5064</v>
      </c>
      <c r="I5084" s="3025">
        <v>0</v>
      </c>
      <c r="J5084" s="3025">
        <v>1417.58</v>
      </c>
      <c r="O5084">
        <f t="shared" si="79"/>
        <v>0</v>
      </c>
    </row>
    <row r="5085" spans="1:15" hidden="1">
      <c r="H5085" t="s">
        <v>7799</v>
      </c>
      <c r="O5085">
        <f t="shared" si="79"/>
        <v>0</v>
      </c>
    </row>
    <row r="5086" spans="1:15" hidden="1">
      <c r="O5086">
        <f t="shared" si="79"/>
        <v>0</v>
      </c>
    </row>
    <row r="5087" spans="1:15" hidden="1">
      <c r="H5087" s="2668" t="s">
        <v>11091</v>
      </c>
      <c r="O5087">
        <f t="shared" si="79"/>
        <v>0</v>
      </c>
    </row>
    <row r="5088" spans="1:15" hidden="1">
      <c r="A5088" s="2669" t="s">
        <v>11092</v>
      </c>
      <c r="B5088" s="2669" t="s">
        <v>5071</v>
      </c>
      <c r="C5088" s="2669" t="s">
        <v>9011</v>
      </c>
      <c r="D5088" s="2669" t="s">
        <v>5071</v>
      </c>
      <c r="E5088" s="2669" t="s">
        <v>7143</v>
      </c>
      <c r="F5088" s="2669" t="s">
        <v>11093</v>
      </c>
      <c r="G5088" s="2669" t="s">
        <v>5311</v>
      </c>
      <c r="H5088" s="2669" t="s">
        <v>5015</v>
      </c>
      <c r="I5088" s="3025">
        <v>5198.51</v>
      </c>
      <c r="J5088" s="3025">
        <v>0</v>
      </c>
      <c r="O5088">
        <f t="shared" si="79"/>
        <v>0</v>
      </c>
    </row>
    <row r="5089" spans="1:15" hidden="1">
      <c r="A5089" s="2669" t="s">
        <v>11092</v>
      </c>
      <c r="B5089" s="2669" t="s">
        <v>5071</v>
      </c>
      <c r="C5089" s="2669" t="s">
        <v>9011</v>
      </c>
      <c r="D5089" s="2669" t="s">
        <v>5071</v>
      </c>
      <c r="E5089" s="2669" t="s">
        <v>7143</v>
      </c>
      <c r="F5089" s="2669" t="s">
        <v>11093</v>
      </c>
      <c r="G5089" s="2669" t="s">
        <v>5297</v>
      </c>
      <c r="H5089" s="2669" t="s">
        <v>5075</v>
      </c>
      <c r="I5089" s="3025">
        <v>0</v>
      </c>
      <c r="J5089" s="3025">
        <v>5198.51</v>
      </c>
      <c r="O5089">
        <f t="shared" si="79"/>
        <v>0</v>
      </c>
    </row>
    <row r="5090" spans="1:15" hidden="1">
      <c r="H5090" t="s">
        <v>7144</v>
      </c>
      <c r="O5090">
        <f t="shared" si="79"/>
        <v>0</v>
      </c>
    </row>
    <row r="5091" spans="1:15" hidden="1">
      <c r="O5091">
        <f t="shared" si="79"/>
        <v>0</v>
      </c>
    </row>
    <row r="5092" spans="1:15" hidden="1">
      <c r="H5092" s="2668" t="s">
        <v>11094</v>
      </c>
      <c r="O5092">
        <f t="shared" si="79"/>
        <v>0</v>
      </c>
    </row>
    <row r="5093" spans="1:15" hidden="1">
      <c r="A5093" s="2669" t="s">
        <v>11092</v>
      </c>
      <c r="B5093" s="2669" t="s">
        <v>5071</v>
      </c>
      <c r="C5093" s="2669" t="s">
        <v>9011</v>
      </c>
      <c r="D5093" s="2669" t="s">
        <v>5071</v>
      </c>
      <c r="E5093" s="2669" t="s">
        <v>7145</v>
      </c>
      <c r="F5093" s="2669" t="s">
        <v>11095</v>
      </c>
      <c r="G5093" s="2669" t="s">
        <v>5311</v>
      </c>
      <c r="H5093" s="2669" t="s">
        <v>5015</v>
      </c>
      <c r="I5093" s="3025">
        <v>295.32</v>
      </c>
      <c r="J5093" s="3025">
        <v>0</v>
      </c>
      <c r="O5093">
        <f t="shared" si="79"/>
        <v>0</v>
      </c>
    </row>
    <row r="5094" spans="1:15" hidden="1">
      <c r="A5094" s="2669" t="s">
        <v>11092</v>
      </c>
      <c r="B5094" s="2669" t="s">
        <v>5071</v>
      </c>
      <c r="C5094" s="2669" t="s">
        <v>9011</v>
      </c>
      <c r="D5094" s="2669" t="s">
        <v>5071</v>
      </c>
      <c r="E5094" s="2669" t="s">
        <v>7145</v>
      </c>
      <c r="F5094" s="2669" t="s">
        <v>11095</v>
      </c>
      <c r="G5094" s="2669" t="s">
        <v>5297</v>
      </c>
      <c r="H5094" s="2669" t="s">
        <v>5075</v>
      </c>
      <c r="I5094" s="3025">
        <v>0</v>
      </c>
      <c r="J5094" s="3025">
        <v>295.32</v>
      </c>
      <c r="O5094">
        <f t="shared" si="79"/>
        <v>0</v>
      </c>
    </row>
    <row r="5095" spans="1:15" hidden="1">
      <c r="H5095" t="s">
        <v>7144</v>
      </c>
      <c r="O5095">
        <f t="shared" si="79"/>
        <v>0</v>
      </c>
    </row>
    <row r="5096" spans="1:15" hidden="1">
      <c r="O5096">
        <f t="shared" si="79"/>
        <v>0</v>
      </c>
    </row>
    <row r="5097" spans="1:15" hidden="1">
      <c r="H5097" s="2668" t="s">
        <v>11096</v>
      </c>
      <c r="O5097">
        <f t="shared" si="79"/>
        <v>0</v>
      </c>
    </row>
    <row r="5098" spans="1:15" hidden="1">
      <c r="A5098" s="2669" t="s">
        <v>11097</v>
      </c>
      <c r="B5098" s="2669" t="s">
        <v>4415</v>
      </c>
      <c r="C5098" s="2669" t="s">
        <v>5059</v>
      </c>
      <c r="D5098" s="2669" t="s">
        <v>4415</v>
      </c>
      <c r="E5098" s="2669" t="s">
        <v>8611</v>
      </c>
      <c r="F5098" s="2669" t="s">
        <v>11098</v>
      </c>
      <c r="G5098" s="2669" t="s">
        <v>5308</v>
      </c>
      <c r="H5098" s="2669" t="s">
        <v>4921</v>
      </c>
      <c r="I5098" s="3025">
        <v>52.8</v>
      </c>
      <c r="J5098" s="3025">
        <v>0</v>
      </c>
      <c r="O5098">
        <f t="shared" si="79"/>
        <v>0</v>
      </c>
    </row>
    <row r="5099" spans="1:15" hidden="1">
      <c r="A5099" s="2669" t="s">
        <v>11097</v>
      </c>
      <c r="B5099" s="2669" t="s">
        <v>4415</v>
      </c>
      <c r="C5099" s="2669" t="s">
        <v>5059</v>
      </c>
      <c r="D5099" s="2669" t="s">
        <v>4415</v>
      </c>
      <c r="E5099" s="2669" t="s">
        <v>8611</v>
      </c>
      <c r="F5099" s="2669" t="s">
        <v>11098</v>
      </c>
      <c r="G5099" s="2669" t="s">
        <v>5357</v>
      </c>
      <c r="H5099" s="2669" t="s">
        <v>5020</v>
      </c>
      <c r="I5099" s="3025">
        <v>440</v>
      </c>
      <c r="J5099" s="3025">
        <v>0</v>
      </c>
      <c r="O5099">
        <f t="shared" si="79"/>
        <v>0</v>
      </c>
    </row>
    <row r="5100" spans="1:15" hidden="1">
      <c r="A5100" s="2669" t="s">
        <v>11097</v>
      </c>
      <c r="B5100" s="2669" t="s">
        <v>4415</v>
      </c>
      <c r="C5100" s="2669" t="s">
        <v>5059</v>
      </c>
      <c r="D5100" s="2669" t="s">
        <v>4415</v>
      </c>
      <c r="E5100" s="2669" t="s">
        <v>8611</v>
      </c>
      <c r="F5100" s="2669" t="s">
        <v>11098</v>
      </c>
      <c r="G5100" s="2669" t="s">
        <v>5303</v>
      </c>
      <c r="H5100" s="2669" t="s">
        <v>5063</v>
      </c>
      <c r="I5100" s="3025">
        <v>0</v>
      </c>
      <c r="J5100" s="3025">
        <v>0</v>
      </c>
      <c r="O5100">
        <f t="shared" si="79"/>
        <v>0</v>
      </c>
    </row>
    <row r="5101" spans="1:15" hidden="1">
      <c r="A5101" s="2669" t="s">
        <v>11097</v>
      </c>
      <c r="B5101" s="2669" t="s">
        <v>4415</v>
      </c>
      <c r="C5101" s="2669" t="s">
        <v>5059</v>
      </c>
      <c r="D5101" s="2669" t="s">
        <v>4415</v>
      </c>
      <c r="E5101" s="2669" t="s">
        <v>8611</v>
      </c>
      <c r="F5101" s="2669" t="s">
        <v>11098</v>
      </c>
      <c r="G5101" s="2669" t="s">
        <v>5311</v>
      </c>
      <c r="H5101" s="2669" t="s">
        <v>5064</v>
      </c>
      <c r="I5101" s="3025">
        <v>0</v>
      </c>
      <c r="J5101" s="3025">
        <v>492.8</v>
      </c>
      <c r="O5101">
        <f t="shared" si="79"/>
        <v>0</v>
      </c>
    </row>
    <row r="5102" spans="1:15" hidden="1">
      <c r="H5102" t="s">
        <v>8612</v>
      </c>
      <c r="O5102">
        <f t="shared" si="79"/>
        <v>0</v>
      </c>
    </row>
    <row r="5103" spans="1:15" hidden="1">
      <c r="O5103">
        <f t="shared" si="79"/>
        <v>0</v>
      </c>
    </row>
    <row r="5104" spans="1:15" hidden="1">
      <c r="H5104" s="2668" t="s">
        <v>11099</v>
      </c>
      <c r="O5104">
        <f t="shared" si="79"/>
        <v>0</v>
      </c>
    </row>
    <row r="5105" spans="1:15" hidden="1">
      <c r="A5105" s="2669" t="s">
        <v>11100</v>
      </c>
      <c r="B5105" s="2669" t="s">
        <v>4415</v>
      </c>
      <c r="C5105" s="2669" t="s">
        <v>5059</v>
      </c>
      <c r="D5105" s="2669" t="s">
        <v>4415</v>
      </c>
      <c r="E5105" s="2669" t="s">
        <v>7677</v>
      </c>
      <c r="F5105" s="2669" t="s">
        <v>11101</v>
      </c>
      <c r="G5105" s="2669" t="s">
        <v>5308</v>
      </c>
      <c r="H5105" s="2669" t="s">
        <v>5097</v>
      </c>
      <c r="I5105" s="3025">
        <v>0</v>
      </c>
      <c r="J5105" s="3025">
        <v>0</v>
      </c>
      <c r="O5105">
        <f t="shared" si="79"/>
        <v>0</v>
      </c>
    </row>
    <row r="5106" spans="1:15" hidden="1">
      <c r="A5106" s="2669" t="s">
        <v>11100</v>
      </c>
      <c r="B5106" s="2669" t="s">
        <v>4415</v>
      </c>
      <c r="C5106" s="2669" t="s">
        <v>5059</v>
      </c>
      <c r="D5106" s="2669" t="s">
        <v>4415</v>
      </c>
      <c r="E5106" s="2669" t="s">
        <v>7677</v>
      </c>
      <c r="F5106" s="2669" t="s">
        <v>11101</v>
      </c>
      <c r="G5106" s="2669" t="s">
        <v>5341</v>
      </c>
      <c r="H5106" s="2669" t="s">
        <v>4956</v>
      </c>
      <c r="I5106" s="3025">
        <v>54.5</v>
      </c>
      <c r="J5106" s="3025">
        <v>0</v>
      </c>
      <c r="O5106">
        <f t="shared" si="79"/>
        <v>0</v>
      </c>
    </row>
    <row r="5107" spans="1:15" hidden="1">
      <c r="A5107" s="2669" t="s">
        <v>11100</v>
      </c>
      <c r="B5107" s="2669" t="s">
        <v>4415</v>
      </c>
      <c r="C5107" s="2669" t="s">
        <v>5059</v>
      </c>
      <c r="D5107" s="2669" t="s">
        <v>4415</v>
      </c>
      <c r="E5107" s="2669" t="s">
        <v>7677</v>
      </c>
      <c r="F5107" s="2669" t="s">
        <v>11101</v>
      </c>
      <c r="G5107" s="2669" t="s">
        <v>5303</v>
      </c>
      <c r="H5107" s="2669" t="s">
        <v>5063</v>
      </c>
      <c r="I5107" s="3025">
        <v>0</v>
      </c>
      <c r="J5107" s="3025">
        <v>0</v>
      </c>
      <c r="O5107">
        <f t="shared" si="79"/>
        <v>0</v>
      </c>
    </row>
    <row r="5108" spans="1:15" hidden="1">
      <c r="A5108" s="2669" t="s">
        <v>11100</v>
      </c>
      <c r="B5108" s="2669" t="s">
        <v>4415</v>
      </c>
      <c r="C5108" s="2669" t="s">
        <v>5059</v>
      </c>
      <c r="D5108" s="2669" t="s">
        <v>4415</v>
      </c>
      <c r="E5108" s="2669" t="s">
        <v>7677</v>
      </c>
      <c r="F5108" s="2669" t="s">
        <v>11101</v>
      </c>
      <c r="G5108" s="2669" t="s">
        <v>5311</v>
      </c>
      <c r="H5108" s="2669" t="s">
        <v>5064</v>
      </c>
      <c r="I5108" s="3025">
        <v>0</v>
      </c>
      <c r="J5108" s="3025">
        <v>54.5</v>
      </c>
      <c r="O5108">
        <f t="shared" si="79"/>
        <v>0</v>
      </c>
    </row>
    <row r="5109" spans="1:15" hidden="1">
      <c r="H5109" t="s">
        <v>7678</v>
      </c>
      <c r="O5109">
        <f t="shared" si="79"/>
        <v>0</v>
      </c>
    </row>
    <row r="5110" spans="1:15" hidden="1">
      <c r="O5110">
        <f t="shared" si="79"/>
        <v>0</v>
      </c>
    </row>
    <row r="5111" spans="1:15" hidden="1">
      <c r="H5111" s="2668" t="s">
        <v>11102</v>
      </c>
      <c r="O5111">
        <f t="shared" si="79"/>
        <v>0</v>
      </c>
    </row>
    <row r="5112" spans="1:15" hidden="1">
      <c r="A5112" s="2669" t="s">
        <v>11103</v>
      </c>
      <c r="B5112" s="2669" t="s">
        <v>4415</v>
      </c>
      <c r="C5112" s="2669" t="s">
        <v>5059</v>
      </c>
      <c r="D5112" s="2669" t="s">
        <v>4415</v>
      </c>
      <c r="E5112" s="2669" t="s">
        <v>7796</v>
      </c>
      <c r="F5112" s="2669" t="s">
        <v>11104</v>
      </c>
      <c r="G5112" s="2669" t="s">
        <v>5308</v>
      </c>
      <c r="H5112" s="2669" t="s">
        <v>4921</v>
      </c>
      <c r="I5112" s="3025">
        <v>399.42</v>
      </c>
      <c r="J5112" s="3025">
        <v>0</v>
      </c>
      <c r="O5112">
        <f t="shared" si="79"/>
        <v>0</v>
      </c>
    </row>
    <row r="5113" spans="1:15" hidden="1">
      <c r="A5113" s="2669" t="s">
        <v>11103</v>
      </c>
      <c r="B5113" s="2669" t="s">
        <v>4415</v>
      </c>
      <c r="C5113" s="2669" t="s">
        <v>5059</v>
      </c>
      <c r="D5113" s="2669" t="s">
        <v>4415</v>
      </c>
      <c r="E5113" s="2669" t="s">
        <v>7796</v>
      </c>
      <c r="F5113" s="2669" t="s">
        <v>11104</v>
      </c>
      <c r="G5113" s="2669" t="s">
        <v>5348</v>
      </c>
      <c r="H5113" s="2669" t="s">
        <v>4983</v>
      </c>
      <c r="I5113" s="3025">
        <v>3328.5</v>
      </c>
      <c r="J5113" s="3025">
        <v>0</v>
      </c>
      <c r="O5113">
        <f t="shared" si="79"/>
        <v>0</v>
      </c>
    </row>
    <row r="5114" spans="1:15" hidden="1">
      <c r="A5114" s="2669" t="s">
        <v>11103</v>
      </c>
      <c r="B5114" s="2669" t="s">
        <v>4415</v>
      </c>
      <c r="C5114" s="2669" t="s">
        <v>5059</v>
      </c>
      <c r="D5114" s="2669" t="s">
        <v>4415</v>
      </c>
      <c r="E5114" s="2669" t="s">
        <v>7796</v>
      </c>
      <c r="F5114" s="2669" t="s">
        <v>11104</v>
      </c>
      <c r="G5114" s="2669" t="s">
        <v>5303</v>
      </c>
      <c r="H5114" s="2669" t="s">
        <v>5063</v>
      </c>
      <c r="I5114" s="3025">
        <v>0</v>
      </c>
      <c r="J5114" s="3025">
        <v>0</v>
      </c>
      <c r="O5114">
        <f t="shared" si="79"/>
        <v>0</v>
      </c>
    </row>
    <row r="5115" spans="1:15" hidden="1">
      <c r="A5115" s="2669" t="s">
        <v>11103</v>
      </c>
      <c r="B5115" s="2669" t="s">
        <v>4415</v>
      </c>
      <c r="C5115" s="2669" t="s">
        <v>5059</v>
      </c>
      <c r="D5115" s="2669" t="s">
        <v>4415</v>
      </c>
      <c r="E5115" s="2669" t="s">
        <v>7796</v>
      </c>
      <c r="F5115" s="2669" t="s">
        <v>11104</v>
      </c>
      <c r="G5115" s="2669" t="s">
        <v>5311</v>
      </c>
      <c r="H5115" s="2669" t="s">
        <v>5064</v>
      </c>
      <c r="I5115" s="3025">
        <v>0</v>
      </c>
      <c r="J5115" s="3025">
        <v>3727.92</v>
      </c>
      <c r="O5115">
        <f t="shared" si="79"/>
        <v>0</v>
      </c>
    </row>
    <row r="5116" spans="1:15" hidden="1">
      <c r="H5116" t="s">
        <v>7797</v>
      </c>
      <c r="O5116">
        <f t="shared" si="79"/>
        <v>0</v>
      </c>
    </row>
    <row r="5117" spans="1:15" hidden="1">
      <c r="O5117">
        <f t="shared" si="79"/>
        <v>0</v>
      </c>
    </row>
    <row r="5118" spans="1:15" hidden="1">
      <c r="H5118" s="2668" t="s">
        <v>11105</v>
      </c>
      <c r="O5118">
        <f t="shared" si="79"/>
        <v>0</v>
      </c>
    </row>
    <row r="5119" spans="1:15" hidden="1">
      <c r="A5119" s="2669" t="s">
        <v>11103</v>
      </c>
      <c r="B5119" s="2669" t="s">
        <v>4415</v>
      </c>
      <c r="C5119" s="2669" t="s">
        <v>5059</v>
      </c>
      <c r="D5119" s="2669" t="s">
        <v>4415</v>
      </c>
      <c r="E5119" s="2669" t="s">
        <v>7416</v>
      </c>
      <c r="F5119" s="2669" t="s">
        <v>11106</v>
      </c>
      <c r="G5119" s="2669" t="s">
        <v>5308</v>
      </c>
      <c r="H5119" s="2669" t="s">
        <v>5097</v>
      </c>
      <c r="I5119" s="3025">
        <v>0</v>
      </c>
      <c r="J5119" s="3025">
        <v>0</v>
      </c>
      <c r="O5119">
        <f t="shared" si="79"/>
        <v>0</v>
      </c>
    </row>
    <row r="5120" spans="1:15" hidden="1">
      <c r="A5120" s="2669" t="s">
        <v>11103</v>
      </c>
      <c r="B5120" s="2669" t="s">
        <v>4415</v>
      </c>
      <c r="C5120" s="2669" t="s">
        <v>5059</v>
      </c>
      <c r="D5120" s="2669" t="s">
        <v>4415</v>
      </c>
      <c r="E5120" s="2669" t="s">
        <v>7416</v>
      </c>
      <c r="F5120" s="2669" t="s">
        <v>11106</v>
      </c>
      <c r="G5120" s="2669" t="s">
        <v>5309</v>
      </c>
      <c r="H5120" s="2669" t="s">
        <v>4947</v>
      </c>
      <c r="I5120" s="3025">
        <v>2276.4</v>
      </c>
      <c r="J5120" s="3025">
        <v>0</v>
      </c>
      <c r="O5120">
        <f t="shared" si="79"/>
        <v>0</v>
      </c>
    </row>
    <row r="5121" spans="1:15" hidden="1">
      <c r="A5121" s="2669" t="s">
        <v>11103</v>
      </c>
      <c r="B5121" s="2669" t="s">
        <v>4415</v>
      </c>
      <c r="C5121" s="2669" t="s">
        <v>5059</v>
      </c>
      <c r="D5121" s="2669" t="s">
        <v>4415</v>
      </c>
      <c r="E5121" s="2669" t="s">
        <v>7416</v>
      </c>
      <c r="F5121" s="2669" t="s">
        <v>11106</v>
      </c>
      <c r="G5121" s="2669" t="s">
        <v>5303</v>
      </c>
      <c r="H5121" s="2669" t="s">
        <v>5063</v>
      </c>
      <c r="I5121" s="3025">
        <v>0</v>
      </c>
      <c r="J5121" s="3025">
        <v>0</v>
      </c>
      <c r="O5121">
        <f t="shared" ref="O5121:O5184" si="80">SUMIF(E:E,E5121,N:N)</f>
        <v>0</v>
      </c>
    </row>
    <row r="5122" spans="1:15" hidden="1">
      <c r="A5122" s="2669" t="s">
        <v>11103</v>
      </c>
      <c r="B5122" s="2669" t="s">
        <v>4415</v>
      </c>
      <c r="C5122" s="2669" t="s">
        <v>5059</v>
      </c>
      <c r="D5122" s="2669" t="s">
        <v>4415</v>
      </c>
      <c r="E5122" s="2669" t="s">
        <v>7416</v>
      </c>
      <c r="F5122" s="2669" t="s">
        <v>11106</v>
      </c>
      <c r="G5122" s="2669" t="s">
        <v>5311</v>
      </c>
      <c r="H5122" s="2669" t="s">
        <v>5064</v>
      </c>
      <c r="I5122" s="3025">
        <v>0</v>
      </c>
      <c r="J5122" s="3025">
        <v>2276.4</v>
      </c>
      <c r="O5122">
        <f t="shared" si="80"/>
        <v>0</v>
      </c>
    </row>
    <row r="5123" spans="1:15" hidden="1">
      <c r="H5123" t="s">
        <v>7417</v>
      </c>
      <c r="O5123">
        <f t="shared" si="80"/>
        <v>0</v>
      </c>
    </row>
    <row r="5124" spans="1:15" hidden="1">
      <c r="O5124">
        <f t="shared" si="80"/>
        <v>0</v>
      </c>
    </row>
    <row r="5125" spans="1:15" hidden="1">
      <c r="H5125" s="2668" t="s">
        <v>11107</v>
      </c>
      <c r="O5125">
        <f t="shared" si="80"/>
        <v>0</v>
      </c>
    </row>
    <row r="5126" spans="1:15" hidden="1">
      <c r="A5126" s="2669" t="s">
        <v>11103</v>
      </c>
      <c r="B5126" s="2669" t="s">
        <v>4415</v>
      </c>
      <c r="C5126" s="2669" t="s">
        <v>5059</v>
      </c>
      <c r="D5126" s="2669" t="s">
        <v>4415</v>
      </c>
      <c r="E5126" s="2669" t="s">
        <v>7866</v>
      </c>
      <c r="F5126" s="2669" t="s">
        <v>11108</v>
      </c>
      <c r="G5126" s="2669" t="s">
        <v>5308</v>
      </c>
      <c r="H5126" s="2669" t="s">
        <v>4921</v>
      </c>
      <c r="I5126" s="3025">
        <v>1.71</v>
      </c>
      <c r="J5126" s="3025">
        <v>0</v>
      </c>
      <c r="O5126">
        <f t="shared" si="80"/>
        <v>0</v>
      </c>
    </row>
    <row r="5127" spans="1:15" hidden="1">
      <c r="A5127" s="2669" t="s">
        <v>11103</v>
      </c>
      <c r="B5127" s="2669" t="s">
        <v>4415</v>
      </c>
      <c r="C5127" s="2669" t="s">
        <v>5059</v>
      </c>
      <c r="D5127" s="2669" t="s">
        <v>4415</v>
      </c>
      <c r="E5127" s="2669" t="s">
        <v>7866</v>
      </c>
      <c r="F5127" s="2669" t="s">
        <v>11108</v>
      </c>
      <c r="G5127" s="2669" t="s">
        <v>5337</v>
      </c>
      <c r="H5127" s="2669" t="s">
        <v>4992</v>
      </c>
      <c r="I5127" s="3025">
        <v>14.29</v>
      </c>
      <c r="J5127" s="3025">
        <v>0</v>
      </c>
      <c r="O5127">
        <f t="shared" si="80"/>
        <v>0</v>
      </c>
    </row>
    <row r="5128" spans="1:15" hidden="1">
      <c r="A5128" s="2669" t="s">
        <v>11103</v>
      </c>
      <c r="B5128" s="2669" t="s">
        <v>4415</v>
      </c>
      <c r="C5128" s="2669" t="s">
        <v>5059</v>
      </c>
      <c r="D5128" s="2669" t="s">
        <v>4415</v>
      </c>
      <c r="E5128" s="2669" t="s">
        <v>7866</v>
      </c>
      <c r="F5128" s="2669" t="s">
        <v>11108</v>
      </c>
      <c r="G5128" s="2669" t="s">
        <v>5303</v>
      </c>
      <c r="H5128" s="2669" t="s">
        <v>5063</v>
      </c>
      <c r="I5128" s="3025">
        <v>0</v>
      </c>
      <c r="J5128" s="3025">
        <v>0</v>
      </c>
      <c r="O5128">
        <f t="shared" si="80"/>
        <v>0</v>
      </c>
    </row>
    <row r="5129" spans="1:15" hidden="1">
      <c r="A5129" s="2669" t="s">
        <v>11103</v>
      </c>
      <c r="B5129" s="2669" t="s">
        <v>4415</v>
      </c>
      <c r="C5129" s="2669" t="s">
        <v>5059</v>
      </c>
      <c r="D5129" s="2669" t="s">
        <v>4415</v>
      </c>
      <c r="E5129" s="2669" t="s">
        <v>7866</v>
      </c>
      <c r="F5129" s="2669" t="s">
        <v>11108</v>
      </c>
      <c r="G5129" s="2669" t="s">
        <v>5311</v>
      </c>
      <c r="H5129" s="2669" t="s">
        <v>5064</v>
      </c>
      <c r="I5129" s="3025">
        <v>0</v>
      </c>
      <c r="J5129" s="3025">
        <v>16</v>
      </c>
      <c r="O5129">
        <f t="shared" si="80"/>
        <v>0</v>
      </c>
    </row>
    <row r="5130" spans="1:15" hidden="1">
      <c r="H5130" t="s">
        <v>7867</v>
      </c>
      <c r="O5130">
        <f t="shared" si="80"/>
        <v>0</v>
      </c>
    </row>
    <row r="5131" spans="1:15" hidden="1">
      <c r="O5131">
        <f t="shared" si="80"/>
        <v>0</v>
      </c>
    </row>
    <row r="5132" spans="1:15" hidden="1">
      <c r="H5132" s="2668" t="s">
        <v>11109</v>
      </c>
      <c r="O5132">
        <f t="shared" si="80"/>
        <v>0</v>
      </c>
    </row>
    <row r="5133" spans="1:15" hidden="1">
      <c r="A5133" s="2669" t="s">
        <v>11103</v>
      </c>
      <c r="B5133" s="2669" t="s">
        <v>4415</v>
      </c>
      <c r="C5133" s="2669" t="s">
        <v>5059</v>
      </c>
      <c r="D5133" s="2669" t="s">
        <v>4415</v>
      </c>
      <c r="E5133" s="2669" t="s">
        <v>7919</v>
      </c>
      <c r="F5133" s="2669" t="s">
        <v>11110</v>
      </c>
      <c r="G5133" s="2669" t="s">
        <v>5308</v>
      </c>
      <c r="H5133" s="2669" t="s">
        <v>5097</v>
      </c>
      <c r="I5133" s="3025">
        <v>0</v>
      </c>
      <c r="J5133" s="3025">
        <v>0</v>
      </c>
      <c r="O5133">
        <f t="shared" si="80"/>
        <v>0</v>
      </c>
    </row>
    <row r="5134" spans="1:15" hidden="1">
      <c r="A5134" s="2669" t="s">
        <v>11103</v>
      </c>
      <c r="B5134" s="2669" t="s">
        <v>4415</v>
      </c>
      <c r="C5134" s="2669" t="s">
        <v>5059</v>
      </c>
      <c r="D5134" s="2669" t="s">
        <v>4415</v>
      </c>
      <c r="E5134" s="2669" t="s">
        <v>7919</v>
      </c>
      <c r="F5134" s="2669" t="s">
        <v>11110</v>
      </c>
      <c r="G5134" s="2669" t="s">
        <v>5347</v>
      </c>
      <c r="H5134" s="2669" t="s">
        <v>4999</v>
      </c>
      <c r="I5134" s="3025">
        <v>404</v>
      </c>
      <c r="J5134" s="3025">
        <v>0</v>
      </c>
      <c r="O5134">
        <f t="shared" si="80"/>
        <v>0</v>
      </c>
    </row>
    <row r="5135" spans="1:15" hidden="1">
      <c r="A5135" s="2669" t="s">
        <v>11103</v>
      </c>
      <c r="B5135" s="2669" t="s">
        <v>4415</v>
      </c>
      <c r="C5135" s="2669" t="s">
        <v>5059</v>
      </c>
      <c r="D5135" s="2669" t="s">
        <v>4415</v>
      </c>
      <c r="E5135" s="2669" t="s">
        <v>7919</v>
      </c>
      <c r="F5135" s="2669" t="s">
        <v>11110</v>
      </c>
      <c r="G5135" s="2669" t="s">
        <v>5303</v>
      </c>
      <c r="H5135" s="2669" t="s">
        <v>5063</v>
      </c>
      <c r="I5135" s="3025">
        <v>0</v>
      </c>
      <c r="J5135" s="3025">
        <v>0</v>
      </c>
      <c r="O5135">
        <f t="shared" si="80"/>
        <v>0</v>
      </c>
    </row>
    <row r="5136" spans="1:15" hidden="1">
      <c r="A5136" s="2669" t="s">
        <v>11103</v>
      </c>
      <c r="B5136" s="2669" t="s">
        <v>4415</v>
      </c>
      <c r="C5136" s="2669" t="s">
        <v>5059</v>
      </c>
      <c r="D5136" s="2669" t="s">
        <v>4415</v>
      </c>
      <c r="E5136" s="2669" t="s">
        <v>7919</v>
      </c>
      <c r="F5136" s="2669" t="s">
        <v>11110</v>
      </c>
      <c r="G5136" s="2669" t="s">
        <v>5311</v>
      </c>
      <c r="H5136" s="2669" t="s">
        <v>5064</v>
      </c>
      <c r="I5136" s="3025">
        <v>0</v>
      </c>
      <c r="J5136" s="3025">
        <v>404</v>
      </c>
      <c r="O5136">
        <f t="shared" si="80"/>
        <v>0</v>
      </c>
    </row>
    <row r="5137" spans="1:15" hidden="1">
      <c r="H5137" t="s">
        <v>7920</v>
      </c>
      <c r="O5137">
        <f t="shared" si="80"/>
        <v>0</v>
      </c>
    </row>
    <row r="5138" spans="1:15" hidden="1">
      <c r="O5138">
        <f t="shared" si="80"/>
        <v>0</v>
      </c>
    </row>
    <row r="5139" spans="1:15" hidden="1">
      <c r="H5139" s="2668" t="s">
        <v>11111</v>
      </c>
      <c r="O5139">
        <f t="shared" si="80"/>
        <v>0</v>
      </c>
    </row>
    <row r="5140" spans="1:15" hidden="1">
      <c r="A5140" s="2669" t="s">
        <v>11103</v>
      </c>
      <c r="B5140" s="2669" t="s">
        <v>5071</v>
      </c>
      <c r="C5140" s="2669" t="s">
        <v>9011</v>
      </c>
      <c r="D5140" s="2669" t="s">
        <v>5071</v>
      </c>
      <c r="E5140" s="2669" t="s">
        <v>11112</v>
      </c>
      <c r="F5140" s="2669" t="s">
        <v>11113</v>
      </c>
      <c r="G5140" s="2669" t="s">
        <v>5311</v>
      </c>
      <c r="H5140" s="2669" t="s">
        <v>5015</v>
      </c>
      <c r="I5140" s="3025">
        <v>16</v>
      </c>
      <c r="J5140" s="3025">
        <v>0</v>
      </c>
      <c r="O5140">
        <f t="shared" si="80"/>
        <v>0</v>
      </c>
    </row>
    <row r="5141" spans="1:15" hidden="1">
      <c r="A5141" s="2669" t="s">
        <v>11103</v>
      </c>
      <c r="B5141" s="2669" t="s">
        <v>5071</v>
      </c>
      <c r="C5141" s="2669" t="s">
        <v>9011</v>
      </c>
      <c r="D5141" s="2669" t="s">
        <v>5071</v>
      </c>
      <c r="E5141" s="2669" t="s">
        <v>11112</v>
      </c>
      <c r="F5141" s="2669" t="s">
        <v>11113</v>
      </c>
      <c r="G5141" s="2669" t="s">
        <v>5305</v>
      </c>
      <c r="H5141" s="2669" t="s">
        <v>9014</v>
      </c>
      <c r="I5141" s="3025">
        <v>0</v>
      </c>
      <c r="J5141" s="3025">
        <v>16</v>
      </c>
      <c r="O5141">
        <f t="shared" si="80"/>
        <v>0</v>
      </c>
    </row>
    <row r="5142" spans="1:15" hidden="1">
      <c r="H5142" t="s">
        <v>9015</v>
      </c>
      <c r="O5142">
        <f t="shared" si="80"/>
        <v>0</v>
      </c>
    </row>
    <row r="5143" spans="1:15" hidden="1">
      <c r="O5143">
        <f t="shared" si="80"/>
        <v>0</v>
      </c>
    </row>
    <row r="5144" spans="1:15" hidden="1">
      <c r="H5144" s="2668" t="s">
        <v>11114</v>
      </c>
      <c r="O5144">
        <f t="shared" si="80"/>
        <v>0</v>
      </c>
    </row>
    <row r="5145" spans="1:15" hidden="1">
      <c r="A5145" s="2669" t="s">
        <v>11115</v>
      </c>
      <c r="B5145" s="2669" t="s">
        <v>5169</v>
      </c>
      <c r="C5145" s="2669" t="s">
        <v>5298</v>
      </c>
      <c r="D5145" s="2669" t="s">
        <v>5299</v>
      </c>
      <c r="E5145" s="2669" t="s">
        <v>8412</v>
      </c>
      <c r="F5145" s="2669" t="s">
        <v>11116</v>
      </c>
      <c r="G5145" s="2669" t="s">
        <v>8404</v>
      </c>
      <c r="H5145" s="2669" t="s">
        <v>8405</v>
      </c>
      <c r="I5145" s="3025">
        <v>207.13</v>
      </c>
      <c r="J5145" s="3025">
        <v>0</v>
      </c>
      <c r="O5145">
        <f t="shared" si="80"/>
        <v>1</v>
      </c>
    </row>
    <row r="5146" spans="1:15" hidden="1">
      <c r="A5146" s="2669" t="s">
        <v>11115</v>
      </c>
      <c r="B5146" s="2669" t="s">
        <v>5169</v>
      </c>
      <c r="C5146" s="2669" t="s">
        <v>5298</v>
      </c>
      <c r="D5146" s="2669" t="s">
        <v>5299</v>
      </c>
      <c r="E5146" s="2669" t="s">
        <v>8412</v>
      </c>
      <c r="F5146" s="2669" t="s">
        <v>11116</v>
      </c>
      <c r="G5146" s="2669" t="s">
        <v>8980</v>
      </c>
      <c r="H5146" s="2669" t="s">
        <v>9055</v>
      </c>
      <c r="I5146" s="3025">
        <v>0</v>
      </c>
      <c r="J5146" s="3025">
        <v>207.13</v>
      </c>
      <c r="N5146" s="1460">
        <v>1</v>
      </c>
      <c r="O5146">
        <f t="shared" si="80"/>
        <v>1</v>
      </c>
    </row>
    <row r="5147" spans="1:15" hidden="1">
      <c r="H5147" t="s">
        <v>8413</v>
      </c>
      <c r="O5147">
        <f t="shared" si="80"/>
        <v>0</v>
      </c>
    </row>
    <row r="5148" spans="1:15" hidden="1">
      <c r="O5148">
        <f t="shared" si="80"/>
        <v>0</v>
      </c>
    </row>
    <row r="5149" spans="1:15" hidden="1">
      <c r="H5149" s="2668" t="s">
        <v>11117</v>
      </c>
      <c r="O5149">
        <f t="shared" si="80"/>
        <v>0</v>
      </c>
    </row>
    <row r="5150" spans="1:15" hidden="1">
      <c r="A5150" s="2669" t="s">
        <v>11115</v>
      </c>
      <c r="B5150" s="2669" t="s">
        <v>5169</v>
      </c>
      <c r="C5150" s="2669" t="s">
        <v>5298</v>
      </c>
      <c r="D5150" s="2669" t="s">
        <v>5299</v>
      </c>
      <c r="E5150" s="2669" t="s">
        <v>8293</v>
      </c>
      <c r="F5150" s="2669" t="s">
        <v>11118</v>
      </c>
      <c r="G5150" s="2669" t="s">
        <v>8287</v>
      </c>
      <c r="H5150" s="2669" t="s">
        <v>8288</v>
      </c>
      <c r="I5150" s="3025">
        <v>900</v>
      </c>
      <c r="J5150" s="3025">
        <v>0</v>
      </c>
      <c r="O5150">
        <f t="shared" si="80"/>
        <v>1</v>
      </c>
    </row>
    <row r="5151" spans="1:15" hidden="1">
      <c r="A5151" s="2669" t="s">
        <v>11115</v>
      </c>
      <c r="B5151" s="2669" t="s">
        <v>5169</v>
      </c>
      <c r="C5151" s="2669" t="s">
        <v>5298</v>
      </c>
      <c r="D5151" s="2669" t="s">
        <v>5299</v>
      </c>
      <c r="E5151" s="2669" t="s">
        <v>8293</v>
      </c>
      <c r="F5151" s="2669" t="s">
        <v>11118</v>
      </c>
      <c r="G5151" s="2669" t="s">
        <v>8980</v>
      </c>
      <c r="H5151" s="2669" t="s">
        <v>9055</v>
      </c>
      <c r="I5151" s="3025">
        <v>0</v>
      </c>
      <c r="J5151" s="3025">
        <v>900</v>
      </c>
      <c r="N5151" s="1460">
        <v>1</v>
      </c>
      <c r="O5151">
        <f t="shared" si="80"/>
        <v>1</v>
      </c>
    </row>
    <row r="5152" spans="1:15" hidden="1">
      <c r="H5152" t="s">
        <v>8294</v>
      </c>
      <c r="O5152">
        <f t="shared" si="80"/>
        <v>0</v>
      </c>
    </row>
    <row r="5153" spans="1:15" hidden="1">
      <c r="O5153">
        <f t="shared" si="80"/>
        <v>0</v>
      </c>
    </row>
    <row r="5154" spans="1:15" hidden="1">
      <c r="H5154" s="2668" t="s">
        <v>11119</v>
      </c>
      <c r="O5154">
        <f t="shared" si="80"/>
        <v>0</v>
      </c>
    </row>
    <row r="5155" spans="1:15" hidden="1">
      <c r="A5155" s="2669" t="s">
        <v>11115</v>
      </c>
      <c r="B5155" s="2669" t="s">
        <v>5169</v>
      </c>
      <c r="C5155" s="2669" t="s">
        <v>5298</v>
      </c>
      <c r="D5155" s="2669" t="s">
        <v>5299</v>
      </c>
      <c r="E5155" s="2669" t="s">
        <v>8080</v>
      </c>
      <c r="F5155" s="2669" t="s">
        <v>11120</v>
      </c>
      <c r="G5155" s="2669" t="s">
        <v>8072</v>
      </c>
      <c r="H5155" s="2669" t="s">
        <v>8073</v>
      </c>
      <c r="I5155" s="3025">
        <v>296</v>
      </c>
      <c r="J5155" s="3025">
        <v>0</v>
      </c>
      <c r="O5155">
        <f t="shared" si="80"/>
        <v>1</v>
      </c>
    </row>
    <row r="5156" spans="1:15" hidden="1">
      <c r="A5156" s="2669" t="s">
        <v>11115</v>
      </c>
      <c r="B5156" s="2669" t="s">
        <v>5169</v>
      </c>
      <c r="C5156" s="2669" t="s">
        <v>5298</v>
      </c>
      <c r="D5156" s="2669" t="s">
        <v>5299</v>
      </c>
      <c r="E5156" s="2669" t="s">
        <v>8080</v>
      </c>
      <c r="F5156" s="2669" t="s">
        <v>11120</v>
      </c>
      <c r="G5156" s="2669" t="s">
        <v>8980</v>
      </c>
      <c r="H5156" s="2669" t="s">
        <v>9055</v>
      </c>
      <c r="I5156" s="3025">
        <v>0</v>
      </c>
      <c r="J5156" s="3025">
        <v>296</v>
      </c>
      <c r="N5156" s="1460">
        <v>1</v>
      </c>
      <c r="O5156">
        <f t="shared" si="80"/>
        <v>1</v>
      </c>
    </row>
    <row r="5157" spans="1:15" hidden="1">
      <c r="H5157" t="s">
        <v>8081</v>
      </c>
      <c r="O5157">
        <f t="shared" si="80"/>
        <v>0</v>
      </c>
    </row>
    <row r="5158" spans="1:15" hidden="1">
      <c r="O5158">
        <f t="shared" si="80"/>
        <v>0</v>
      </c>
    </row>
    <row r="5159" spans="1:15" hidden="1">
      <c r="H5159" s="2668" t="s">
        <v>11121</v>
      </c>
      <c r="O5159">
        <f t="shared" si="80"/>
        <v>0</v>
      </c>
    </row>
    <row r="5160" spans="1:15" hidden="1">
      <c r="A5160" s="2669" t="s">
        <v>11115</v>
      </c>
      <c r="B5160" s="2669" t="s">
        <v>5169</v>
      </c>
      <c r="C5160" s="2669" t="s">
        <v>5298</v>
      </c>
      <c r="D5160" s="2669" t="s">
        <v>5299</v>
      </c>
      <c r="E5160" s="2669" t="s">
        <v>8254</v>
      </c>
      <c r="F5160" s="2669" t="s">
        <v>11122</v>
      </c>
      <c r="G5160" s="2669" t="s">
        <v>8248</v>
      </c>
      <c r="H5160" s="2669" t="s">
        <v>8249</v>
      </c>
      <c r="I5160" s="3025">
        <v>351.5</v>
      </c>
      <c r="J5160" s="3025">
        <v>0</v>
      </c>
      <c r="O5160">
        <f t="shared" si="80"/>
        <v>1</v>
      </c>
    </row>
    <row r="5161" spans="1:15" hidden="1">
      <c r="A5161" s="2669" t="s">
        <v>11115</v>
      </c>
      <c r="B5161" s="2669" t="s">
        <v>5169</v>
      </c>
      <c r="C5161" s="2669" t="s">
        <v>5298</v>
      </c>
      <c r="D5161" s="2669" t="s">
        <v>5299</v>
      </c>
      <c r="E5161" s="2669" t="s">
        <v>8254</v>
      </c>
      <c r="F5161" s="2669" t="s">
        <v>11122</v>
      </c>
      <c r="G5161" s="2669" t="s">
        <v>8980</v>
      </c>
      <c r="H5161" s="2669" t="s">
        <v>9055</v>
      </c>
      <c r="I5161" s="3025">
        <v>0</v>
      </c>
      <c r="J5161" s="3025">
        <v>351.5</v>
      </c>
      <c r="N5161" s="1460">
        <v>1</v>
      </c>
      <c r="O5161">
        <f t="shared" si="80"/>
        <v>1</v>
      </c>
    </row>
    <row r="5162" spans="1:15" hidden="1">
      <c r="H5162" t="s">
        <v>8251</v>
      </c>
      <c r="O5162">
        <f t="shared" si="80"/>
        <v>0</v>
      </c>
    </row>
    <row r="5163" spans="1:15" hidden="1">
      <c r="O5163">
        <f t="shared" si="80"/>
        <v>0</v>
      </c>
    </row>
    <row r="5164" spans="1:15" hidden="1">
      <c r="H5164" s="2668" t="s">
        <v>11123</v>
      </c>
      <c r="O5164">
        <f t="shared" si="80"/>
        <v>0</v>
      </c>
    </row>
    <row r="5165" spans="1:15" hidden="1">
      <c r="A5165" s="2669" t="s">
        <v>11115</v>
      </c>
      <c r="B5165" s="2669" t="s">
        <v>5169</v>
      </c>
      <c r="C5165" s="2669" t="s">
        <v>5298</v>
      </c>
      <c r="D5165" s="2669" t="s">
        <v>5299</v>
      </c>
      <c r="E5165" s="2669" t="s">
        <v>8519</v>
      </c>
      <c r="F5165" s="2669" t="s">
        <v>11124</v>
      </c>
      <c r="G5165" s="2669" t="s">
        <v>8512</v>
      </c>
      <c r="H5165" s="2669" t="s">
        <v>8513</v>
      </c>
      <c r="I5165" s="3025">
        <v>128.80000000000001</v>
      </c>
      <c r="J5165" s="3025">
        <v>0</v>
      </c>
      <c r="O5165">
        <f t="shared" si="80"/>
        <v>1</v>
      </c>
    </row>
    <row r="5166" spans="1:15" hidden="1">
      <c r="A5166" s="2669" t="s">
        <v>11115</v>
      </c>
      <c r="B5166" s="2669" t="s">
        <v>5169</v>
      </c>
      <c r="C5166" s="2669" t="s">
        <v>5298</v>
      </c>
      <c r="D5166" s="2669" t="s">
        <v>5299</v>
      </c>
      <c r="E5166" s="2669" t="s">
        <v>8519</v>
      </c>
      <c r="F5166" s="2669" t="s">
        <v>11124</v>
      </c>
      <c r="G5166" s="2669" t="s">
        <v>8980</v>
      </c>
      <c r="H5166" s="2669" t="s">
        <v>9055</v>
      </c>
      <c r="I5166" s="3025">
        <v>0</v>
      </c>
      <c r="J5166" s="3025">
        <v>128.80000000000001</v>
      </c>
      <c r="N5166" s="1460">
        <v>1</v>
      </c>
      <c r="O5166">
        <f t="shared" si="80"/>
        <v>1</v>
      </c>
    </row>
    <row r="5167" spans="1:15" hidden="1">
      <c r="H5167" t="s">
        <v>8520</v>
      </c>
      <c r="O5167">
        <f t="shared" si="80"/>
        <v>0</v>
      </c>
    </row>
    <row r="5168" spans="1:15" hidden="1">
      <c r="O5168">
        <f t="shared" si="80"/>
        <v>0</v>
      </c>
    </row>
    <row r="5169" spans="1:15" hidden="1">
      <c r="H5169" s="2668" t="s">
        <v>11125</v>
      </c>
      <c r="O5169">
        <f t="shared" si="80"/>
        <v>0</v>
      </c>
    </row>
    <row r="5170" spans="1:15" hidden="1">
      <c r="A5170" s="2669" t="s">
        <v>11115</v>
      </c>
      <c r="B5170" s="2669" t="s">
        <v>5169</v>
      </c>
      <c r="C5170" s="2669" t="s">
        <v>5298</v>
      </c>
      <c r="D5170" s="2669" t="s">
        <v>5299</v>
      </c>
      <c r="E5170" s="2669" t="s">
        <v>8414</v>
      </c>
      <c r="F5170" s="2669" t="s">
        <v>11126</v>
      </c>
      <c r="G5170" s="2669" t="s">
        <v>8404</v>
      </c>
      <c r="H5170" s="2669" t="s">
        <v>8405</v>
      </c>
      <c r="I5170" s="3025">
        <v>952.89</v>
      </c>
      <c r="J5170" s="3025">
        <v>0</v>
      </c>
      <c r="O5170">
        <f t="shared" si="80"/>
        <v>1</v>
      </c>
    </row>
    <row r="5171" spans="1:15" hidden="1">
      <c r="A5171" s="2669" t="s">
        <v>11115</v>
      </c>
      <c r="B5171" s="2669" t="s">
        <v>5169</v>
      </c>
      <c r="C5171" s="2669" t="s">
        <v>5298</v>
      </c>
      <c r="D5171" s="2669" t="s">
        <v>5299</v>
      </c>
      <c r="E5171" s="2669" t="s">
        <v>8414</v>
      </c>
      <c r="F5171" s="2669" t="s">
        <v>11126</v>
      </c>
      <c r="G5171" s="2669" t="s">
        <v>8980</v>
      </c>
      <c r="H5171" s="2669" t="s">
        <v>9055</v>
      </c>
      <c r="I5171" s="3025">
        <v>0</v>
      </c>
      <c r="J5171" s="3025">
        <v>952.89</v>
      </c>
      <c r="N5171" s="1460">
        <v>1</v>
      </c>
      <c r="O5171">
        <f t="shared" si="80"/>
        <v>1</v>
      </c>
    </row>
    <row r="5172" spans="1:15" hidden="1">
      <c r="H5172" t="s">
        <v>8415</v>
      </c>
      <c r="O5172">
        <f t="shared" si="80"/>
        <v>0</v>
      </c>
    </row>
    <row r="5173" spans="1:15" hidden="1">
      <c r="O5173">
        <f t="shared" si="80"/>
        <v>0</v>
      </c>
    </row>
    <row r="5174" spans="1:15" hidden="1">
      <c r="H5174" s="2668" t="s">
        <v>11127</v>
      </c>
      <c r="O5174">
        <f t="shared" si="80"/>
        <v>0</v>
      </c>
    </row>
    <row r="5175" spans="1:15" hidden="1">
      <c r="A5175" s="2669" t="s">
        <v>11115</v>
      </c>
      <c r="B5175" s="2669" t="s">
        <v>5169</v>
      </c>
      <c r="C5175" s="2669" t="s">
        <v>5298</v>
      </c>
      <c r="D5175" s="2669" t="s">
        <v>5299</v>
      </c>
      <c r="E5175" s="2669" t="s">
        <v>8295</v>
      </c>
      <c r="F5175" s="2669" t="s">
        <v>11128</v>
      </c>
      <c r="G5175" s="2669" t="s">
        <v>8287</v>
      </c>
      <c r="H5175" s="2669" t="s">
        <v>8288</v>
      </c>
      <c r="I5175" s="3025">
        <v>1899</v>
      </c>
      <c r="J5175" s="3025">
        <v>0</v>
      </c>
      <c r="O5175">
        <f t="shared" si="80"/>
        <v>1</v>
      </c>
    </row>
    <row r="5176" spans="1:15" hidden="1">
      <c r="A5176" s="2669" t="s">
        <v>11115</v>
      </c>
      <c r="B5176" s="2669" t="s">
        <v>5169</v>
      </c>
      <c r="C5176" s="2669" t="s">
        <v>5298</v>
      </c>
      <c r="D5176" s="2669" t="s">
        <v>5299</v>
      </c>
      <c r="E5176" s="2669" t="s">
        <v>8295</v>
      </c>
      <c r="F5176" s="2669" t="s">
        <v>11128</v>
      </c>
      <c r="G5176" s="2669" t="s">
        <v>8980</v>
      </c>
      <c r="H5176" s="2669" t="s">
        <v>9055</v>
      </c>
      <c r="I5176" s="3025">
        <v>0</v>
      </c>
      <c r="J5176" s="3025">
        <v>1899</v>
      </c>
      <c r="N5176" s="1460">
        <v>1</v>
      </c>
      <c r="O5176">
        <f t="shared" si="80"/>
        <v>1</v>
      </c>
    </row>
    <row r="5177" spans="1:15" hidden="1">
      <c r="H5177" t="s">
        <v>8296</v>
      </c>
      <c r="O5177">
        <f t="shared" si="80"/>
        <v>0</v>
      </c>
    </row>
    <row r="5178" spans="1:15" hidden="1">
      <c r="O5178">
        <f t="shared" si="80"/>
        <v>0</v>
      </c>
    </row>
    <row r="5179" spans="1:15" hidden="1">
      <c r="H5179" s="2668" t="s">
        <v>11129</v>
      </c>
      <c r="O5179">
        <f t="shared" si="80"/>
        <v>0</v>
      </c>
    </row>
    <row r="5180" spans="1:15" hidden="1">
      <c r="A5180" s="2669" t="s">
        <v>11115</v>
      </c>
      <c r="B5180" s="2669" t="s">
        <v>5169</v>
      </c>
      <c r="C5180" s="2669" t="s">
        <v>5298</v>
      </c>
      <c r="D5180" s="2669" t="s">
        <v>5299</v>
      </c>
      <c r="E5180" s="2669" t="s">
        <v>8082</v>
      </c>
      <c r="F5180" s="2669" t="s">
        <v>11130</v>
      </c>
      <c r="G5180" s="2669" t="s">
        <v>8072</v>
      </c>
      <c r="H5180" s="2669" t="s">
        <v>8073</v>
      </c>
      <c r="I5180" s="3025">
        <v>240.5</v>
      </c>
      <c r="J5180" s="3025">
        <v>0</v>
      </c>
      <c r="O5180">
        <f t="shared" si="80"/>
        <v>1</v>
      </c>
    </row>
    <row r="5181" spans="1:15" hidden="1">
      <c r="A5181" s="2669" t="s">
        <v>11115</v>
      </c>
      <c r="B5181" s="2669" t="s">
        <v>5169</v>
      </c>
      <c r="C5181" s="2669" t="s">
        <v>5298</v>
      </c>
      <c r="D5181" s="2669" t="s">
        <v>5299</v>
      </c>
      <c r="E5181" s="2669" t="s">
        <v>8082</v>
      </c>
      <c r="F5181" s="2669" t="s">
        <v>11130</v>
      </c>
      <c r="G5181" s="2669" t="s">
        <v>8980</v>
      </c>
      <c r="H5181" s="2669" t="s">
        <v>9055</v>
      </c>
      <c r="I5181" s="3025">
        <v>0</v>
      </c>
      <c r="J5181" s="3025">
        <v>240.5</v>
      </c>
      <c r="N5181" s="1460">
        <v>1</v>
      </c>
      <c r="O5181">
        <f t="shared" si="80"/>
        <v>1</v>
      </c>
    </row>
    <row r="5182" spans="1:15" hidden="1">
      <c r="H5182" t="s">
        <v>8083</v>
      </c>
      <c r="O5182">
        <f t="shared" si="80"/>
        <v>0</v>
      </c>
    </row>
    <row r="5183" spans="1:15" hidden="1">
      <c r="O5183">
        <f t="shared" si="80"/>
        <v>0</v>
      </c>
    </row>
    <row r="5184" spans="1:15" hidden="1">
      <c r="H5184" s="2668" t="s">
        <v>11131</v>
      </c>
      <c r="O5184">
        <f t="shared" si="80"/>
        <v>0</v>
      </c>
    </row>
    <row r="5185" spans="1:15" hidden="1">
      <c r="A5185" s="2669" t="s">
        <v>11115</v>
      </c>
      <c r="B5185" s="2669" t="s">
        <v>5169</v>
      </c>
      <c r="C5185" s="2669" t="s">
        <v>5298</v>
      </c>
      <c r="D5185" s="2669" t="s">
        <v>5299</v>
      </c>
      <c r="E5185" s="2669" t="s">
        <v>8255</v>
      </c>
      <c r="F5185" s="2669" t="s">
        <v>11132</v>
      </c>
      <c r="G5185" s="2669" t="s">
        <v>8248</v>
      </c>
      <c r="H5185" s="2669" t="s">
        <v>8249</v>
      </c>
      <c r="I5185" s="3025">
        <v>795.5</v>
      </c>
      <c r="J5185" s="3025">
        <v>0</v>
      </c>
      <c r="O5185">
        <f t="shared" ref="O5185:O5248" si="81">SUMIF(E:E,E5185,N:N)</f>
        <v>1</v>
      </c>
    </row>
    <row r="5186" spans="1:15" hidden="1">
      <c r="A5186" s="2669" t="s">
        <v>11115</v>
      </c>
      <c r="B5186" s="2669" t="s">
        <v>5169</v>
      </c>
      <c r="C5186" s="2669" t="s">
        <v>5298</v>
      </c>
      <c r="D5186" s="2669" t="s">
        <v>5299</v>
      </c>
      <c r="E5186" s="2669" t="s">
        <v>8255</v>
      </c>
      <c r="F5186" s="2669" t="s">
        <v>11132</v>
      </c>
      <c r="G5186" s="2669" t="s">
        <v>8980</v>
      </c>
      <c r="H5186" s="2669" t="s">
        <v>9055</v>
      </c>
      <c r="I5186" s="3025">
        <v>0</v>
      </c>
      <c r="J5186" s="3025">
        <v>795.5</v>
      </c>
      <c r="N5186" s="1460">
        <v>1</v>
      </c>
      <c r="O5186">
        <f t="shared" si="81"/>
        <v>1</v>
      </c>
    </row>
    <row r="5187" spans="1:15" hidden="1">
      <c r="H5187" t="s">
        <v>8256</v>
      </c>
      <c r="O5187">
        <f t="shared" si="81"/>
        <v>0</v>
      </c>
    </row>
    <row r="5188" spans="1:15" hidden="1">
      <c r="O5188">
        <f t="shared" si="81"/>
        <v>0</v>
      </c>
    </row>
    <row r="5189" spans="1:15" hidden="1">
      <c r="H5189" s="2668" t="s">
        <v>11133</v>
      </c>
      <c r="O5189">
        <f t="shared" si="81"/>
        <v>0</v>
      </c>
    </row>
    <row r="5190" spans="1:15" hidden="1">
      <c r="A5190" s="2669" t="s">
        <v>11115</v>
      </c>
      <c r="B5190" s="2669" t="s">
        <v>5169</v>
      </c>
      <c r="C5190" s="2669" t="s">
        <v>5298</v>
      </c>
      <c r="D5190" s="2669" t="s">
        <v>5299</v>
      </c>
      <c r="E5190" s="2669" t="s">
        <v>8521</v>
      </c>
      <c r="F5190" s="2669" t="s">
        <v>11134</v>
      </c>
      <c r="G5190" s="2669" t="s">
        <v>8512</v>
      </c>
      <c r="H5190" s="2669" t="s">
        <v>8513</v>
      </c>
      <c r="I5190" s="3025">
        <v>341.14</v>
      </c>
      <c r="J5190" s="3025">
        <v>0</v>
      </c>
      <c r="O5190">
        <f t="shared" si="81"/>
        <v>1</v>
      </c>
    </row>
    <row r="5191" spans="1:15" hidden="1">
      <c r="A5191" s="2669" t="s">
        <v>11115</v>
      </c>
      <c r="B5191" s="2669" t="s">
        <v>5169</v>
      </c>
      <c r="C5191" s="2669" t="s">
        <v>5298</v>
      </c>
      <c r="D5191" s="2669" t="s">
        <v>5299</v>
      </c>
      <c r="E5191" s="2669" t="s">
        <v>8521</v>
      </c>
      <c r="F5191" s="2669" t="s">
        <v>11134</v>
      </c>
      <c r="G5191" s="2669" t="s">
        <v>8980</v>
      </c>
      <c r="H5191" s="2669" t="s">
        <v>9055</v>
      </c>
      <c r="I5191" s="3025">
        <v>0</v>
      </c>
      <c r="J5191" s="3025">
        <v>341.14</v>
      </c>
      <c r="N5191" s="1460">
        <v>1</v>
      </c>
      <c r="O5191">
        <f t="shared" si="81"/>
        <v>1</v>
      </c>
    </row>
    <row r="5192" spans="1:15" hidden="1">
      <c r="H5192" t="s">
        <v>8522</v>
      </c>
      <c r="O5192">
        <f t="shared" si="81"/>
        <v>0</v>
      </c>
    </row>
    <row r="5193" spans="1:15" hidden="1">
      <c r="O5193">
        <f t="shared" si="81"/>
        <v>0</v>
      </c>
    </row>
    <row r="5194" spans="1:15" hidden="1">
      <c r="H5194" s="2668" t="s">
        <v>11135</v>
      </c>
      <c r="O5194">
        <f t="shared" si="81"/>
        <v>0</v>
      </c>
    </row>
    <row r="5195" spans="1:15" hidden="1">
      <c r="A5195" s="2669" t="s">
        <v>11115</v>
      </c>
      <c r="B5195" s="2669" t="s">
        <v>5169</v>
      </c>
      <c r="C5195" s="2669" t="s">
        <v>5298</v>
      </c>
      <c r="D5195" s="2669" t="s">
        <v>5299</v>
      </c>
      <c r="E5195" s="2669" t="s">
        <v>8416</v>
      </c>
      <c r="F5195" s="2669" t="s">
        <v>11136</v>
      </c>
      <c r="G5195" s="2669" t="s">
        <v>8404</v>
      </c>
      <c r="H5195" s="2669" t="s">
        <v>8405</v>
      </c>
      <c r="I5195" s="3025">
        <v>726.93</v>
      </c>
      <c r="J5195" s="3025">
        <v>0</v>
      </c>
      <c r="O5195">
        <f t="shared" si="81"/>
        <v>1</v>
      </c>
    </row>
    <row r="5196" spans="1:15" hidden="1">
      <c r="A5196" s="2669" t="s">
        <v>11115</v>
      </c>
      <c r="B5196" s="2669" t="s">
        <v>5169</v>
      </c>
      <c r="C5196" s="2669" t="s">
        <v>5298</v>
      </c>
      <c r="D5196" s="2669" t="s">
        <v>5299</v>
      </c>
      <c r="E5196" s="2669" t="s">
        <v>8416</v>
      </c>
      <c r="F5196" s="2669" t="s">
        <v>11136</v>
      </c>
      <c r="G5196" s="2669" t="s">
        <v>8980</v>
      </c>
      <c r="H5196" s="2669" t="s">
        <v>9055</v>
      </c>
      <c r="I5196" s="3025">
        <v>0</v>
      </c>
      <c r="J5196" s="3025">
        <v>726.93</v>
      </c>
      <c r="N5196" s="1460">
        <v>1</v>
      </c>
      <c r="O5196">
        <f t="shared" si="81"/>
        <v>1</v>
      </c>
    </row>
    <row r="5197" spans="1:15" hidden="1">
      <c r="H5197" t="s">
        <v>8417</v>
      </c>
      <c r="O5197">
        <f t="shared" si="81"/>
        <v>0</v>
      </c>
    </row>
    <row r="5198" spans="1:15" hidden="1">
      <c r="O5198">
        <f t="shared" si="81"/>
        <v>0</v>
      </c>
    </row>
    <row r="5199" spans="1:15" hidden="1">
      <c r="H5199" s="2668" t="s">
        <v>11137</v>
      </c>
      <c r="O5199">
        <f t="shared" si="81"/>
        <v>0</v>
      </c>
    </row>
    <row r="5200" spans="1:15" hidden="1">
      <c r="A5200" s="2669" t="s">
        <v>11115</v>
      </c>
      <c r="B5200" s="2669" t="s">
        <v>5169</v>
      </c>
      <c r="C5200" s="2669" t="s">
        <v>5298</v>
      </c>
      <c r="D5200" s="2669" t="s">
        <v>5299</v>
      </c>
      <c r="E5200" s="2669" t="s">
        <v>8297</v>
      </c>
      <c r="F5200" s="2669" t="s">
        <v>11138</v>
      </c>
      <c r="G5200" s="2669" t="s">
        <v>8287</v>
      </c>
      <c r="H5200" s="2669" t="s">
        <v>8288</v>
      </c>
      <c r="I5200" s="3025">
        <v>1669</v>
      </c>
      <c r="J5200" s="3025">
        <v>0</v>
      </c>
      <c r="O5200">
        <f t="shared" si="81"/>
        <v>1</v>
      </c>
    </row>
    <row r="5201" spans="1:15" hidden="1">
      <c r="A5201" s="2669" t="s">
        <v>11115</v>
      </c>
      <c r="B5201" s="2669" t="s">
        <v>5169</v>
      </c>
      <c r="C5201" s="2669" t="s">
        <v>5298</v>
      </c>
      <c r="D5201" s="2669" t="s">
        <v>5299</v>
      </c>
      <c r="E5201" s="2669" t="s">
        <v>8297</v>
      </c>
      <c r="F5201" s="2669" t="s">
        <v>11138</v>
      </c>
      <c r="G5201" s="2669" t="s">
        <v>8980</v>
      </c>
      <c r="H5201" s="2669" t="s">
        <v>9055</v>
      </c>
      <c r="I5201" s="3025">
        <v>0</v>
      </c>
      <c r="J5201" s="3025">
        <v>1669</v>
      </c>
      <c r="N5201" s="1460">
        <v>1</v>
      </c>
      <c r="O5201">
        <f t="shared" si="81"/>
        <v>1</v>
      </c>
    </row>
    <row r="5202" spans="1:15" hidden="1">
      <c r="H5202" t="s">
        <v>8298</v>
      </c>
      <c r="O5202">
        <f t="shared" si="81"/>
        <v>0</v>
      </c>
    </row>
    <row r="5203" spans="1:15" hidden="1">
      <c r="O5203">
        <f t="shared" si="81"/>
        <v>0</v>
      </c>
    </row>
    <row r="5204" spans="1:15" hidden="1">
      <c r="H5204" s="2668" t="s">
        <v>11139</v>
      </c>
      <c r="O5204">
        <f t="shared" si="81"/>
        <v>0</v>
      </c>
    </row>
    <row r="5205" spans="1:15" hidden="1">
      <c r="A5205" s="2669" t="s">
        <v>11115</v>
      </c>
      <c r="B5205" s="2669" t="s">
        <v>5169</v>
      </c>
      <c r="C5205" s="2669" t="s">
        <v>5298</v>
      </c>
      <c r="D5205" s="2669" t="s">
        <v>5299</v>
      </c>
      <c r="E5205" s="2669" t="s">
        <v>8084</v>
      </c>
      <c r="F5205" s="2669" t="s">
        <v>11140</v>
      </c>
      <c r="G5205" s="2669" t="s">
        <v>8072</v>
      </c>
      <c r="H5205" s="2669" t="s">
        <v>8073</v>
      </c>
      <c r="I5205" s="3025">
        <v>92.5</v>
      </c>
      <c r="J5205" s="3025">
        <v>0</v>
      </c>
      <c r="O5205">
        <f t="shared" si="81"/>
        <v>1</v>
      </c>
    </row>
    <row r="5206" spans="1:15" hidden="1">
      <c r="A5206" s="2669" t="s">
        <v>11115</v>
      </c>
      <c r="B5206" s="2669" t="s">
        <v>5169</v>
      </c>
      <c r="C5206" s="2669" t="s">
        <v>5298</v>
      </c>
      <c r="D5206" s="2669" t="s">
        <v>5299</v>
      </c>
      <c r="E5206" s="2669" t="s">
        <v>8084</v>
      </c>
      <c r="F5206" s="2669" t="s">
        <v>11140</v>
      </c>
      <c r="G5206" s="2669" t="s">
        <v>8980</v>
      </c>
      <c r="H5206" s="2669" t="s">
        <v>9055</v>
      </c>
      <c r="I5206" s="3025">
        <v>0</v>
      </c>
      <c r="J5206" s="3025">
        <v>92.5</v>
      </c>
      <c r="N5206" s="1460">
        <v>1</v>
      </c>
      <c r="O5206">
        <f t="shared" si="81"/>
        <v>1</v>
      </c>
    </row>
    <row r="5207" spans="1:15" hidden="1">
      <c r="H5207" t="s">
        <v>8085</v>
      </c>
      <c r="O5207">
        <f t="shared" si="81"/>
        <v>0</v>
      </c>
    </row>
    <row r="5208" spans="1:15" hidden="1">
      <c r="O5208">
        <f t="shared" si="81"/>
        <v>0</v>
      </c>
    </row>
    <row r="5209" spans="1:15" hidden="1">
      <c r="H5209" s="2668" t="s">
        <v>11141</v>
      </c>
      <c r="O5209">
        <f t="shared" si="81"/>
        <v>0</v>
      </c>
    </row>
    <row r="5210" spans="1:15" hidden="1">
      <c r="A5210" s="2669" t="s">
        <v>11115</v>
      </c>
      <c r="B5210" s="2669" t="s">
        <v>5169</v>
      </c>
      <c r="C5210" s="2669" t="s">
        <v>5298</v>
      </c>
      <c r="D5210" s="2669" t="s">
        <v>5299</v>
      </c>
      <c r="E5210" s="2669" t="s">
        <v>8257</v>
      </c>
      <c r="F5210" s="2669" t="s">
        <v>11142</v>
      </c>
      <c r="G5210" s="2669" t="s">
        <v>8248</v>
      </c>
      <c r="H5210" s="2669" t="s">
        <v>8249</v>
      </c>
      <c r="I5210" s="3025">
        <v>166.5</v>
      </c>
      <c r="J5210" s="3025">
        <v>0</v>
      </c>
      <c r="O5210">
        <f t="shared" si="81"/>
        <v>1</v>
      </c>
    </row>
    <row r="5211" spans="1:15" hidden="1">
      <c r="A5211" s="2669" t="s">
        <v>11115</v>
      </c>
      <c r="B5211" s="2669" t="s">
        <v>5169</v>
      </c>
      <c r="C5211" s="2669" t="s">
        <v>5298</v>
      </c>
      <c r="D5211" s="2669" t="s">
        <v>5299</v>
      </c>
      <c r="E5211" s="2669" t="s">
        <v>8257</v>
      </c>
      <c r="F5211" s="2669" t="s">
        <v>11142</v>
      </c>
      <c r="G5211" s="2669" t="s">
        <v>8980</v>
      </c>
      <c r="H5211" s="2669" t="s">
        <v>9055</v>
      </c>
      <c r="I5211" s="3025">
        <v>0</v>
      </c>
      <c r="J5211" s="3025">
        <v>166.5</v>
      </c>
      <c r="N5211" s="1460">
        <v>1</v>
      </c>
      <c r="O5211">
        <f t="shared" si="81"/>
        <v>1</v>
      </c>
    </row>
    <row r="5212" spans="1:15" hidden="1">
      <c r="H5212" t="s">
        <v>8258</v>
      </c>
      <c r="O5212">
        <f t="shared" si="81"/>
        <v>0</v>
      </c>
    </row>
    <row r="5213" spans="1:15" hidden="1">
      <c r="O5213">
        <f t="shared" si="81"/>
        <v>0</v>
      </c>
    </row>
    <row r="5214" spans="1:15" hidden="1">
      <c r="H5214" s="2668" t="s">
        <v>11143</v>
      </c>
      <c r="O5214">
        <f t="shared" si="81"/>
        <v>0</v>
      </c>
    </row>
    <row r="5215" spans="1:15" hidden="1">
      <c r="A5215" s="2669" t="s">
        <v>11115</v>
      </c>
      <c r="B5215" s="2669" t="s">
        <v>5169</v>
      </c>
      <c r="C5215" s="2669" t="s">
        <v>5298</v>
      </c>
      <c r="D5215" s="2669" t="s">
        <v>5299</v>
      </c>
      <c r="E5215" s="2669" t="s">
        <v>8523</v>
      </c>
      <c r="F5215" s="2669" t="s">
        <v>11144</v>
      </c>
      <c r="G5215" s="2669" t="s">
        <v>8512</v>
      </c>
      <c r="H5215" s="2669" t="s">
        <v>8513</v>
      </c>
      <c r="I5215" s="3025">
        <v>113.4</v>
      </c>
      <c r="J5215" s="3025">
        <v>0</v>
      </c>
      <c r="O5215">
        <f t="shared" si="81"/>
        <v>1</v>
      </c>
    </row>
    <row r="5216" spans="1:15" hidden="1">
      <c r="A5216" s="2669" t="s">
        <v>11115</v>
      </c>
      <c r="B5216" s="2669" t="s">
        <v>5169</v>
      </c>
      <c r="C5216" s="2669" t="s">
        <v>5298</v>
      </c>
      <c r="D5216" s="2669" t="s">
        <v>5299</v>
      </c>
      <c r="E5216" s="2669" t="s">
        <v>8523</v>
      </c>
      <c r="F5216" s="2669" t="s">
        <v>11144</v>
      </c>
      <c r="G5216" s="2669" t="s">
        <v>8980</v>
      </c>
      <c r="H5216" s="2669" t="s">
        <v>9055</v>
      </c>
      <c r="I5216" s="3025">
        <v>0</v>
      </c>
      <c r="J5216" s="3025">
        <v>113.4</v>
      </c>
      <c r="N5216" s="1460">
        <v>1</v>
      </c>
      <c r="O5216">
        <f t="shared" si="81"/>
        <v>1</v>
      </c>
    </row>
    <row r="5217" spans="1:15" hidden="1">
      <c r="H5217" t="s">
        <v>8524</v>
      </c>
      <c r="O5217">
        <f t="shared" si="81"/>
        <v>0</v>
      </c>
    </row>
    <row r="5218" spans="1:15" hidden="1">
      <c r="O5218">
        <f t="shared" si="81"/>
        <v>0</v>
      </c>
    </row>
    <row r="5219" spans="1:15" hidden="1">
      <c r="H5219" s="2668" t="s">
        <v>11145</v>
      </c>
      <c r="O5219">
        <f t="shared" si="81"/>
        <v>0</v>
      </c>
    </row>
    <row r="5220" spans="1:15" hidden="1">
      <c r="A5220" s="2669" t="s">
        <v>11115</v>
      </c>
      <c r="B5220" s="2669" t="s">
        <v>5169</v>
      </c>
      <c r="C5220" s="2669" t="s">
        <v>5298</v>
      </c>
      <c r="D5220" s="2669" t="s">
        <v>5299</v>
      </c>
      <c r="E5220" s="3020" t="s">
        <v>8794</v>
      </c>
      <c r="F5220" s="3020" t="s">
        <v>11146</v>
      </c>
      <c r="G5220" s="3020" t="s">
        <v>8992</v>
      </c>
      <c r="H5220" s="3020" t="s">
        <v>8993</v>
      </c>
      <c r="I5220" s="3025">
        <v>415.39</v>
      </c>
      <c r="J5220" s="3025">
        <v>0</v>
      </c>
      <c r="O5220">
        <f t="shared" si="81"/>
        <v>0</v>
      </c>
    </row>
    <row r="5221" spans="1:15" hidden="1">
      <c r="A5221" s="2669" t="s">
        <v>11115</v>
      </c>
      <c r="B5221" s="2669" t="s">
        <v>5169</v>
      </c>
      <c r="C5221" s="2669" t="s">
        <v>5298</v>
      </c>
      <c r="D5221" s="2669" t="s">
        <v>5299</v>
      </c>
      <c r="E5221" s="2669" t="s">
        <v>8794</v>
      </c>
      <c r="F5221" s="2669" t="s">
        <v>11146</v>
      </c>
      <c r="G5221" s="2669" t="s">
        <v>8784</v>
      </c>
      <c r="H5221" s="2669" t="s">
        <v>9036</v>
      </c>
      <c r="I5221" s="3025">
        <v>0</v>
      </c>
      <c r="J5221" s="3025">
        <v>415.39</v>
      </c>
      <c r="O5221">
        <f t="shared" si="81"/>
        <v>0</v>
      </c>
    </row>
    <row r="5222" spans="1:15" hidden="1">
      <c r="H5222" t="s">
        <v>8795</v>
      </c>
      <c r="O5222">
        <f t="shared" si="81"/>
        <v>0</v>
      </c>
    </row>
    <row r="5223" spans="1:15" hidden="1">
      <c r="O5223">
        <f t="shared" si="81"/>
        <v>0</v>
      </c>
    </row>
    <row r="5224" spans="1:15" hidden="1">
      <c r="H5224" s="2668" t="s">
        <v>11147</v>
      </c>
      <c r="O5224">
        <f t="shared" si="81"/>
        <v>0</v>
      </c>
    </row>
    <row r="5225" spans="1:15" hidden="1">
      <c r="A5225" s="2669" t="s">
        <v>11115</v>
      </c>
      <c r="B5225" s="2669" t="s">
        <v>5169</v>
      </c>
      <c r="C5225" s="2669" t="s">
        <v>5298</v>
      </c>
      <c r="D5225" s="2669" t="s">
        <v>5299</v>
      </c>
      <c r="E5225" s="3020" t="s">
        <v>8796</v>
      </c>
      <c r="F5225" s="3020" t="s">
        <v>11148</v>
      </c>
      <c r="G5225" s="3020" t="s">
        <v>8992</v>
      </c>
      <c r="H5225" s="3020" t="s">
        <v>8993</v>
      </c>
      <c r="I5225" s="3025">
        <v>415.39</v>
      </c>
      <c r="J5225" s="3025">
        <v>0</v>
      </c>
      <c r="O5225">
        <f t="shared" si="81"/>
        <v>0</v>
      </c>
    </row>
    <row r="5226" spans="1:15" hidden="1">
      <c r="A5226" s="2669" t="s">
        <v>11115</v>
      </c>
      <c r="B5226" s="2669" t="s">
        <v>5169</v>
      </c>
      <c r="C5226" s="2669" t="s">
        <v>5298</v>
      </c>
      <c r="D5226" s="2669" t="s">
        <v>5299</v>
      </c>
      <c r="E5226" s="2669" t="s">
        <v>8796</v>
      </c>
      <c r="F5226" s="2669" t="s">
        <v>11148</v>
      </c>
      <c r="G5226" s="2669" t="s">
        <v>8784</v>
      </c>
      <c r="H5226" s="2669" t="s">
        <v>9036</v>
      </c>
      <c r="I5226" s="3025">
        <v>0</v>
      </c>
      <c r="J5226" s="3025">
        <v>415.39</v>
      </c>
      <c r="O5226">
        <f t="shared" si="81"/>
        <v>0</v>
      </c>
    </row>
    <row r="5227" spans="1:15" hidden="1">
      <c r="H5227" t="s">
        <v>8797</v>
      </c>
      <c r="O5227">
        <f t="shared" si="81"/>
        <v>0</v>
      </c>
    </row>
    <row r="5228" spans="1:15" hidden="1">
      <c r="O5228">
        <f t="shared" si="81"/>
        <v>0</v>
      </c>
    </row>
    <row r="5229" spans="1:15" hidden="1">
      <c r="H5229" s="2668" t="s">
        <v>11149</v>
      </c>
      <c r="O5229">
        <f t="shared" si="81"/>
        <v>0</v>
      </c>
    </row>
    <row r="5230" spans="1:15" hidden="1">
      <c r="A5230" s="2669" t="s">
        <v>11115</v>
      </c>
      <c r="B5230" s="2669" t="s">
        <v>5169</v>
      </c>
      <c r="C5230" s="2669" t="s">
        <v>5298</v>
      </c>
      <c r="D5230" s="2669" t="s">
        <v>5299</v>
      </c>
      <c r="E5230" s="3020" t="s">
        <v>8798</v>
      </c>
      <c r="F5230" s="3020" t="s">
        <v>11150</v>
      </c>
      <c r="G5230" s="3020" t="s">
        <v>8994</v>
      </c>
      <c r="H5230" s="3020" t="s">
        <v>8995</v>
      </c>
      <c r="I5230" s="3025">
        <v>161.54</v>
      </c>
      <c r="J5230" s="3025">
        <v>0</v>
      </c>
      <c r="O5230">
        <f t="shared" si="81"/>
        <v>0</v>
      </c>
    </row>
    <row r="5231" spans="1:15" hidden="1">
      <c r="A5231" s="2669" t="s">
        <v>11115</v>
      </c>
      <c r="B5231" s="2669" t="s">
        <v>5169</v>
      </c>
      <c r="C5231" s="2669" t="s">
        <v>5298</v>
      </c>
      <c r="D5231" s="2669" t="s">
        <v>5299</v>
      </c>
      <c r="E5231" s="2669" t="s">
        <v>8798</v>
      </c>
      <c r="F5231" s="2669" t="s">
        <v>11150</v>
      </c>
      <c r="G5231" s="2669" t="s">
        <v>8784</v>
      </c>
      <c r="H5231" s="2669" t="s">
        <v>9036</v>
      </c>
      <c r="I5231" s="3025">
        <v>0</v>
      </c>
      <c r="J5231" s="3025">
        <v>161.54</v>
      </c>
      <c r="O5231">
        <f t="shared" si="81"/>
        <v>0</v>
      </c>
    </row>
    <row r="5232" spans="1:15" hidden="1">
      <c r="H5232" t="s">
        <v>8799</v>
      </c>
      <c r="O5232">
        <f t="shared" si="81"/>
        <v>0</v>
      </c>
    </row>
    <row r="5233" spans="1:15" hidden="1">
      <c r="O5233">
        <f t="shared" si="81"/>
        <v>0</v>
      </c>
    </row>
    <row r="5234" spans="1:15" hidden="1">
      <c r="H5234" s="2668" t="s">
        <v>11151</v>
      </c>
      <c r="O5234">
        <f t="shared" si="81"/>
        <v>0</v>
      </c>
    </row>
    <row r="5235" spans="1:15" hidden="1">
      <c r="A5235" s="2669" t="s">
        <v>11115</v>
      </c>
      <c r="B5235" s="2669" t="s">
        <v>5169</v>
      </c>
      <c r="C5235" s="2669" t="s">
        <v>5298</v>
      </c>
      <c r="D5235" s="2669" t="s">
        <v>5299</v>
      </c>
      <c r="E5235" s="3020" t="s">
        <v>8982</v>
      </c>
      <c r="F5235" s="3020" t="s">
        <v>11152</v>
      </c>
      <c r="G5235" s="3020" t="s">
        <v>8994</v>
      </c>
      <c r="H5235" s="3020" t="s">
        <v>8995</v>
      </c>
      <c r="I5235" s="3025">
        <v>161.54</v>
      </c>
      <c r="J5235" s="3025">
        <v>0</v>
      </c>
      <c r="O5235">
        <f t="shared" si="81"/>
        <v>1</v>
      </c>
    </row>
    <row r="5236" spans="1:15" hidden="1">
      <c r="A5236" s="2669" t="s">
        <v>11115</v>
      </c>
      <c r="B5236" s="2669" t="s">
        <v>5169</v>
      </c>
      <c r="C5236" s="2669" t="s">
        <v>5298</v>
      </c>
      <c r="D5236" s="2669" t="s">
        <v>5299</v>
      </c>
      <c r="E5236" s="2669" t="s">
        <v>8982</v>
      </c>
      <c r="F5236" s="2669" t="s">
        <v>11152</v>
      </c>
      <c r="G5236" s="2669" t="s">
        <v>8980</v>
      </c>
      <c r="H5236" s="2669" t="s">
        <v>9055</v>
      </c>
      <c r="I5236" s="3025">
        <v>0</v>
      </c>
      <c r="J5236" s="3025">
        <v>161.54</v>
      </c>
      <c r="N5236" s="1460">
        <v>1</v>
      </c>
      <c r="O5236">
        <f t="shared" si="81"/>
        <v>1</v>
      </c>
    </row>
    <row r="5237" spans="1:15" hidden="1">
      <c r="H5237" t="s">
        <v>8983</v>
      </c>
      <c r="O5237">
        <f t="shared" si="81"/>
        <v>0</v>
      </c>
    </row>
    <row r="5238" spans="1:15" hidden="1">
      <c r="O5238">
        <f t="shared" si="81"/>
        <v>0</v>
      </c>
    </row>
    <row r="5239" spans="1:15" hidden="1">
      <c r="H5239" s="2668" t="s">
        <v>11153</v>
      </c>
      <c r="O5239">
        <f t="shared" si="81"/>
        <v>0</v>
      </c>
    </row>
    <row r="5240" spans="1:15" hidden="1">
      <c r="A5240" s="2669" t="s">
        <v>11115</v>
      </c>
      <c r="B5240" s="2669" t="s">
        <v>5169</v>
      </c>
      <c r="C5240" s="2669" t="s">
        <v>5298</v>
      </c>
      <c r="D5240" s="2669" t="s">
        <v>5299</v>
      </c>
      <c r="E5240" s="2669" t="s">
        <v>7638</v>
      </c>
      <c r="F5240" s="2669" t="s">
        <v>11154</v>
      </c>
      <c r="G5240" s="2669" t="s">
        <v>5317</v>
      </c>
      <c r="H5240" s="2669" t="s">
        <v>4954</v>
      </c>
      <c r="I5240" s="3025">
        <v>80</v>
      </c>
      <c r="J5240" s="3025">
        <v>0</v>
      </c>
      <c r="O5240">
        <f t="shared" si="81"/>
        <v>1</v>
      </c>
    </row>
    <row r="5241" spans="1:15" hidden="1">
      <c r="A5241" s="2669" t="s">
        <v>11115</v>
      </c>
      <c r="B5241" s="2669" t="s">
        <v>5169</v>
      </c>
      <c r="C5241" s="2669" t="s">
        <v>5298</v>
      </c>
      <c r="D5241" s="2669" t="s">
        <v>5299</v>
      </c>
      <c r="E5241" s="2669" t="s">
        <v>7638</v>
      </c>
      <c r="F5241" s="2669" t="s">
        <v>11154</v>
      </c>
      <c r="G5241" s="2669" t="s">
        <v>8980</v>
      </c>
      <c r="H5241" s="2669" t="s">
        <v>9055</v>
      </c>
      <c r="I5241" s="3025">
        <v>0</v>
      </c>
      <c r="J5241" s="3025">
        <v>80</v>
      </c>
      <c r="N5241" s="1460">
        <v>1</v>
      </c>
      <c r="O5241">
        <f t="shared" si="81"/>
        <v>1</v>
      </c>
    </row>
    <row r="5242" spans="1:15" hidden="1">
      <c r="H5242" t="s">
        <v>7631</v>
      </c>
      <c r="O5242">
        <f t="shared" si="81"/>
        <v>0</v>
      </c>
    </row>
    <row r="5243" spans="1:15" hidden="1">
      <c r="O5243">
        <f t="shared" si="81"/>
        <v>0</v>
      </c>
    </row>
    <row r="5244" spans="1:15" hidden="1">
      <c r="H5244" s="2668" t="s">
        <v>11155</v>
      </c>
      <c r="O5244">
        <f t="shared" si="81"/>
        <v>0</v>
      </c>
    </row>
    <row r="5245" spans="1:15" hidden="1">
      <c r="A5245" s="2669" t="s">
        <v>11115</v>
      </c>
      <c r="B5245" s="2669" t="s">
        <v>5169</v>
      </c>
      <c r="C5245" s="2669" t="s">
        <v>5298</v>
      </c>
      <c r="D5245" s="2669" t="s">
        <v>5299</v>
      </c>
      <c r="E5245" s="2669" t="s">
        <v>7639</v>
      </c>
      <c r="F5245" s="2669" t="s">
        <v>11156</v>
      </c>
      <c r="G5245" s="2669" t="s">
        <v>5317</v>
      </c>
      <c r="H5245" s="2669" t="s">
        <v>4954</v>
      </c>
      <c r="I5245" s="3025">
        <v>300</v>
      </c>
      <c r="J5245" s="3025">
        <v>0</v>
      </c>
      <c r="O5245">
        <f t="shared" si="81"/>
        <v>1</v>
      </c>
    </row>
    <row r="5246" spans="1:15" hidden="1">
      <c r="A5246" s="2669" t="s">
        <v>11115</v>
      </c>
      <c r="B5246" s="2669" t="s">
        <v>5169</v>
      </c>
      <c r="C5246" s="2669" t="s">
        <v>5298</v>
      </c>
      <c r="D5246" s="2669" t="s">
        <v>5299</v>
      </c>
      <c r="E5246" s="2669" t="s">
        <v>7639</v>
      </c>
      <c r="F5246" s="2669" t="s">
        <v>11156</v>
      </c>
      <c r="G5246" s="2669" t="s">
        <v>8980</v>
      </c>
      <c r="H5246" s="2669" t="s">
        <v>9055</v>
      </c>
      <c r="I5246" s="3025">
        <v>0</v>
      </c>
      <c r="J5246" s="3025">
        <v>300</v>
      </c>
      <c r="N5246" s="1460">
        <v>1</v>
      </c>
      <c r="O5246">
        <f t="shared" si="81"/>
        <v>1</v>
      </c>
    </row>
    <row r="5247" spans="1:15" hidden="1">
      <c r="H5247" t="s">
        <v>7640</v>
      </c>
      <c r="O5247">
        <f t="shared" si="81"/>
        <v>0</v>
      </c>
    </row>
    <row r="5248" spans="1:15" hidden="1">
      <c r="O5248">
        <f t="shared" si="81"/>
        <v>0</v>
      </c>
    </row>
    <row r="5249" spans="1:15" hidden="1">
      <c r="H5249" s="2668" t="s">
        <v>11157</v>
      </c>
      <c r="O5249">
        <f t="shared" ref="O5249:O5312" si="82">SUMIF(E:E,E5249,N:N)</f>
        <v>0</v>
      </c>
    </row>
    <row r="5250" spans="1:15" hidden="1">
      <c r="A5250" s="2669" t="s">
        <v>11115</v>
      </c>
      <c r="B5250" s="2669" t="s">
        <v>5169</v>
      </c>
      <c r="C5250" s="2669" t="s">
        <v>5298</v>
      </c>
      <c r="D5250" s="2669" t="s">
        <v>5299</v>
      </c>
      <c r="E5250" s="2669" t="s">
        <v>7641</v>
      </c>
      <c r="F5250" s="2669" t="s">
        <v>11158</v>
      </c>
      <c r="G5250" s="2669" t="s">
        <v>5317</v>
      </c>
      <c r="H5250" s="2669" t="s">
        <v>4954</v>
      </c>
      <c r="I5250" s="3025">
        <v>200</v>
      </c>
      <c r="J5250" s="3025">
        <v>0</v>
      </c>
      <c r="O5250">
        <f t="shared" si="82"/>
        <v>1</v>
      </c>
    </row>
    <row r="5251" spans="1:15" hidden="1">
      <c r="A5251" s="2669" t="s">
        <v>11115</v>
      </c>
      <c r="B5251" s="2669" t="s">
        <v>5169</v>
      </c>
      <c r="C5251" s="2669" t="s">
        <v>5298</v>
      </c>
      <c r="D5251" s="2669" t="s">
        <v>5299</v>
      </c>
      <c r="E5251" s="2669" t="s">
        <v>7641</v>
      </c>
      <c r="F5251" s="2669" t="s">
        <v>11158</v>
      </c>
      <c r="G5251" s="2669" t="s">
        <v>8980</v>
      </c>
      <c r="H5251" s="2669" t="s">
        <v>9055</v>
      </c>
      <c r="I5251" s="3025">
        <v>0</v>
      </c>
      <c r="J5251" s="3025">
        <v>200</v>
      </c>
      <c r="N5251" s="1460">
        <v>1</v>
      </c>
      <c r="O5251">
        <f t="shared" si="82"/>
        <v>1</v>
      </c>
    </row>
    <row r="5252" spans="1:15" hidden="1">
      <c r="H5252" t="s">
        <v>7642</v>
      </c>
      <c r="O5252">
        <f t="shared" si="82"/>
        <v>0</v>
      </c>
    </row>
    <row r="5253" spans="1:15" hidden="1">
      <c r="O5253">
        <f t="shared" si="82"/>
        <v>0</v>
      </c>
    </row>
    <row r="5254" spans="1:15" hidden="1">
      <c r="H5254" s="2668" t="s">
        <v>11159</v>
      </c>
      <c r="O5254">
        <f t="shared" si="82"/>
        <v>0</v>
      </c>
    </row>
    <row r="5255" spans="1:15" hidden="1">
      <c r="A5255" s="2669" t="s">
        <v>11115</v>
      </c>
      <c r="B5255" s="2669" t="s">
        <v>5169</v>
      </c>
      <c r="C5255" s="2669" t="s">
        <v>5298</v>
      </c>
      <c r="D5255" s="2669" t="s">
        <v>5299</v>
      </c>
      <c r="E5255" s="2669" t="s">
        <v>7917</v>
      </c>
      <c r="F5255" s="2669" t="s">
        <v>11160</v>
      </c>
      <c r="G5255" s="2669" t="s">
        <v>5347</v>
      </c>
      <c r="H5255" s="2669" t="s">
        <v>4999</v>
      </c>
      <c r="I5255" s="3025">
        <v>340.05</v>
      </c>
      <c r="J5255" s="3025">
        <v>0</v>
      </c>
      <c r="O5255">
        <f t="shared" si="82"/>
        <v>1</v>
      </c>
    </row>
    <row r="5256" spans="1:15" hidden="1">
      <c r="A5256" s="2669" t="s">
        <v>11115</v>
      </c>
      <c r="B5256" s="2669" t="s">
        <v>5169</v>
      </c>
      <c r="C5256" s="2669" t="s">
        <v>5298</v>
      </c>
      <c r="D5256" s="2669" t="s">
        <v>5299</v>
      </c>
      <c r="E5256" s="2669" t="s">
        <v>7917</v>
      </c>
      <c r="F5256" s="2669" t="s">
        <v>11160</v>
      </c>
      <c r="G5256" s="2669" t="s">
        <v>8980</v>
      </c>
      <c r="H5256" s="2669" t="s">
        <v>9055</v>
      </c>
      <c r="I5256" s="3025">
        <v>0</v>
      </c>
      <c r="J5256" s="3025">
        <v>340.05</v>
      </c>
      <c r="N5256" s="1460">
        <v>1</v>
      </c>
      <c r="O5256">
        <f t="shared" si="82"/>
        <v>1</v>
      </c>
    </row>
    <row r="5257" spans="1:15" hidden="1">
      <c r="H5257" t="s">
        <v>7918</v>
      </c>
      <c r="O5257">
        <f t="shared" si="82"/>
        <v>0</v>
      </c>
    </row>
    <row r="5258" spans="1:15" hidden="1">
      <c r="O5258">
        <f t="shared" si="82"/>
        <v>0</v>
      </c>
    </row>
    <row r="5259" spans="1:15" hidden="1">
      <c r="H5259" s="2668" t="s">
        <v>11161</v>
      </c>
      <c r="O5259">
        <f t="shared" si="82"/>
        <v>0</v>
      </c>
    </row>
    <row r="5260" spans="1:15" hidden="1">
      <c r="A5260" s="2669" t="s">
        <v>11115</v>
      </c>
      <c r="B5260" s="2669" t="s">
        <v>5169</v>
      </c>
      <c r="C5260" s="2669" t="s">
        <v>5298</v>
      </c>
      <c r="D5260" s="2669" t="s">
        <v>5299</v>
      </c>
      <c r="E5260" s="2669" t="s">
        <v>7915</v>
      </c>
      <c r="F5260" s="2669" t="s">
        <v>11162</v>
      </c>
      <c r="G5260" s="2669" t="s">
        <v>5347</v>
      </c>
      <c r="H5260" s="2669" t="s">
        <v>4999</v>
      </c>
      <c r="I5260" s="3025">
        <v>343</v>
      </c>
      <c r="J5260" s="3025">
        <v>0</v>
      </c>
      <c r="O5260">
        <f t="shared" si="82"/>
        <v>1</v>
      </c>
    </row>
    <row r="5261" spans="1:15" hidden="1">
      <c r="A5261" s="2669" t="s">
        <v>11115</v>
      </c>
      <c r="B5261" s="2669" t="s">
        <v>5169</v>
      </c>
      <c r="C5261" s="2669" t="s">
        <v>5298</v>
      </c>
      <c r="D5261" s="2669" t="s">
        <v>5299</v>
      </c>
      <c r="E5261" s="2669" t="s">
        <v>7915</v>
      </c>
      <c r="F5261" s="2669" t="s">
        <v>11162</v>
      </c>
      <c r="G5261" s="2669" t="s">
        <v>8980</v>
      </c>
      <c r="H5261" s="2669" t="s">
        <v>9055</v>
      </c>
      <c r="I5261" s="3025">
        <v>0</v>
      </c>
      <c r="J5261" s="3025">
        <v>343</v>
      </c>
      <c r="N5261" s="1460">
        <v>1</v>
      </c>
      <c r="O5261">
        <f t="shared" si="82"/>
        <v>1</v>
      </c>
    </row>
    <row r="5262" spans="1:15" hidden="1">
      <c r="H5262" t="s">
        <v>7916</v>
      </c>
      <c r="O5262">
        <f t="shared" si="82"/>
        <v>0</v>
      </c>
    </row>
    <row r="5263" spans="1:15" hidden="1">
      <c r="O5263">
        <f t="shared" si="82"/>
        <v>0</v>
      </c>
    </row>
    <row r="5264" spans="1:15" hidden="1">
      <c r="H5264" s="2668" t="s">
        <v>11163</v>
      </c>
      <c r="O5264">
        <f t="shared" si="82"/>
        <v>0</v>
      </c>
    </row>
    <row r="5265" spans="1:15" hidden="1">
      <c r="A5265" s="2669" t="s">
        <v>11164</v>
      </c>
      <c r="B5265" s="2669"/>
      <c r="C5265" s="2669"/>
      <c r="D5265" s="2669" t="s">
        <v>5073</v>
      </c>
      <c r="E5265" s="2669" t="s">
        <v>7141</v>
      </c>
      <c r="F5265" s="2669" t="s">
        <v>11165</v>
      </c>
      <c r="G5265" s="2669" t="s">
        <v>5300</v>
      </c>
      <c r="H5265" s="2669" t="s">
        <v>264</v>
      </c>
      <c r="I5265" s="3025">
        <v>2500</v>
      </c>
      <c r="J5265" s="3025">
        <v>0</v>
      </c>
      <c r="O5265">
        <f t="shared" si="82"/>
        <v>0</v>
      </c>
    </row>
    <row r="5266" spans="1:15" hidden="1">
      <c r="A5266" s="2669" t="s">
        <v>11164</v>
      </c>
      <c r="B5266" s="2669"/>
      <c r="C5266" s="2669"/>
      <c r="D5266" s="2669" t="s">
        <v>5073</v>
      </c>
      <c r="E5266" s="2669" t="s">
        <v>7141</v>
      </c>
      <c r="F5266" s="2669" t="s">
        <v>11165</v>
      </c>
      <c r="G5266" s="2669" t="s">
        <v>5297</v>
      </c>
      <c r="H5266" s="2669" t="s">
        <v>5075</v>
      </c>
      <c r="I5266" s="3025">
        <v>0</v>
      </c>
      <c r="J5266" s="3025">
        <v>2500</v>
      </c>
      <c r="O5266">
        <f t="shared" si="82"/>
        <v>0</v>
      </c>
    </row>
    <row r="5267" spans="1:15" hidden="1">
      <c r="H5267" t="s">
        <v>7142</v>
      </c>
      <c r="O5267">
        <f t="shared" si="82"/>
        <v>0</v>
      </c>
    </row>
    <row r="5268" spans="1:15" hidden="1">
      <c r="O5268">
        <f t="shared" si="82"/>
        <v>0</v>
      </c>
    </row>
    <row r="5269" spans="1:15" hidden="1">
      <c r="H5269" s="2668" t="s">
        <v>11166</v>
      </c>
      <c r="O5269">
        <f t="shared" si="82"/>
        <v>0</v>
      </c>
    </row>
    <row r="5270" spans="1:15" hidden="1">
      <c r="A5270" s="2669" t="s">
        <v>11164</v>
      </c>
      <c r="B5270" s="2669" t="s">
        <v>5071</v>
      </c>
      <c r="C5270" s="2669" t="s">
        <v>9011</v>
      </c>
      <c r="D5270" s="2669" t="s">
        <v>5071</v>
      </c>
      <c r="E5270" s="2669" t="s">
        <v>11167</v>
      </c>
      <c r="F5270" s="2669" t="s">
        <v>11168</v>
      </c>
      <c r="G5270" s="2669" t="s">
        <v>5311</v>
      </c>
      <c r="H5270" s="2669" t="s">
        <v>5015</v>
      </c>
      <c r="I5270" s="3025">
        <v>5020</v>
      </c>
      <c r="J5270" s="3025">
        <v>0</v>
      </c>
      <c r="O5270">
        <f t="shared" si="82"/>
        <v>0</v>
      </c>
    </row>
    <row r="5271" spans="1:15" hidden="1">
      <c r="A5271" s="2669" t="s">
        <v>11164</v>
      </c>
      <c r="B5271" s="2669" t="s">
        <v>5071</v>
      </c>
      <c r="C5271" s="2669" t="s">
        <v>9011</v>
      </c>
      <c r="D5271" s="2669" t="s">
        <v>5071</v>
      </c>
      <c r="E5271" s="2669" t="s">
        <v>11167</v>
      </c>
      <c r="F5271" s="2669" t="s">
        <v>11168</v>
      </c>
      <c r="G5271" s="2669" t="s">
        <v>5305</v>
      </c>
      <c r="H5271" s="2669" t="s">
        <v>9014</v>
      </c>
      <c r="I5271" s="3025">
        <v>0</v>
      </c>
      <c r="J5271" s="3025">
        <v>5020</v>
      </c>
      <c r="O5271">
        <f t="shared" si="82"/>
        <v>0</v>
      </c>
    </row>
    <row r="5272" spans="1:15" hidden="1">
      <c r="H5272" t="s">
        <v>9015</v>
      </c>
      <c r="O5272">
        <f t="shared" si="82"/>
        <v>0</v>
      </c>
    </row>
    <row r="5273" spans="1:15" hidden="1">
      <c r="O5273">
        <f t="shared" si="82"/>
        <v>0</v>
      </c>
    </row>
    <row r="5274" spans="1:15" hidden="1">
      <c r="H5274" s="2668" t="s">
        <v>11169</v>
      </c>
      <c r="O5274">
        <f t="shared" si="82"/>
        <v>0</v>
      </c>
    </row>
    <row r="5275" spans="1:15" hidden="1">
      <c r="A5275" s="2669" t="s">
        <v>11164</v>
      </c>
      <c r="B5275" s="2669" t="s">
        <v>4415</v>
      </c>
      <c r="C5275" s="2669" t="s">
        <v>5059</v>
      </c>
      <c r="D5275" s="2669" t="s">
        <v>4415</v>
      </c>
      <c r="E5275" s="2669" t="s">
        <v>7636</v>
      </c>
      <c r="F5275" s="2669" t="s">
        <v>11170</v>
      </c>
      <c r="G5275" s="2669" t="s">
        <v>5308</v>
      </c>
      <c r="H5275" s="2669" t="s">
        <v>5097</v>
      </c>
      <c r="I5275" s="3025">
        <v>0</v>
      </c>
      <c r="J5275" s="3025">
        <v>0</v>
      </c>
      <c r="O5275">
        <f t="shared" si="82"/>
        <v>0</v>
      </c>
    </row>
    <row r="5276" spans="1:15" hidden="1">
      <c r="A5276" s="2669" t="s">
        <v>11164</v>
      </c>
      <c r="B5276" s="2669" t="s">
        <v>4415</v>
      </c>
      <c r="C5276" s="2669" t="s">
        <v>5059</v>
      </c>
      <c r="D5276" s="2669" t="s">
        <v>4415</v>
      </c>
      <c r="E5276" s="2669" t="s">
        <v>7636</v>
      </c>
      <c r="F5276" s="2669" t="s">
        <v>11170</v>
      </c>
      <c r="G5276" s="2669" t="s">
        <v>5317</v>
      </c>
      <c r="H5276" s="2669" t="s">
        <v>4954</v>
      </c>
      <c r="I5276" s="3025">
        <v>880</v>
      </c>
      <c r="J5276" s="3025">
        <v>0</v>
      </c>
      <c r="O5276">
        <f t="shared" si="82"/>
        <v>0</v>
      </c>
    </row>
    <row r="5277" spans="1:15" hidden="1">
      <c r="A5277" s="2669" t="s">
        <v>11164</v>
      </c>
      <c r="B5277" s="2669" t="s">
        <v>4415</v>
      </c>
      <c r="C5277" s="2669" t="s">
        <v>5059</v>
      </c>
      <c r="D5277" s="2669" t="s">
        <v>4415</v>
      </c>
      <c r="E5277" s="2669" t="s">
        <v>7636</v>
      </c>
      <c r="F5277" s="2669" t="s">
        <v>11170</v>
      </c>
      <c r="G5277" s="2669" t="s">
        <v>5303</v>
      </c>
      <c r="H5277" s="2669" t="s">
        <v>5063</v>
      </c>
      <c r="I5277" s="3025">
        <v>0</v>
      </c>
      <c r="J5277" s="3025">
        <v>0</v>
      </c>
      <c r="O5277">
        <f t="shared" si="82"/>
        <v>0</v>
      </c>
    </row>
    <row r="5278" spans="1:15" hidden="1">
      <c r="A5278" s="2669" t="s">
        <v>11164</v>
      </c>
      <c r="B5278" s="2669" t="s">
        <v>4415</v>
      </c>
      <c r="C5278" s="2669" t="s">
        <v>5059</v>
      </c>
      <c r="D5278" s="2669" t="s">
        <v>4415</v>
      </c>
      <c r="E5278" s="2669" t="s">
        <v>7636</v>
      </c>
      <c r="F5278" s="2669" t="s">
        <v>11170</v>
      </c>
      <c r="G5278" s="2669" t="s">
        <v>5311</v>
      </c>
      <c r="H5278" s="2669" t="s">
        <v>5064</v>
      </c>
      <c r="I5278" s="3025">
        <v>0</v>
      </c>
      <c r="J5278" s="3025">
        <v>880</v>
      </c>
      <c r="O5278">
        <f t="shared" si="82"/>
        <v>0</v>
      </c>
    </row>
    <row r="5279" spans="1:15" hidden="1">
      <c r="H5279" t="s">
        <v>7637</v>
      </c>
      <c r="O5279">
        <f t="shared" si="82"/>
        <v>0</v>
      </c>
    </row>
    <row r="5280" spans="1:15" hidden="1">
      <c r="O5280">
        <f t="shared" si="82"/>
        <v>0</v>
      </c>
    </row>
    <row r="5281" spans="1:15" hidden="1">
      <c r="H5281" s="2668" t="s">
        <v>11171</v>
      </c>
      <c r="O5281">
        <f t="shared" si="82"/>
        <v>0</v>
      </c>
    </row>
    <row r="5282" spans="1:15" hidden="1">
      <c r="A5282" s="2669" t="s">
        <v>11164</v>
      </c>
      <c r="B5282" s="2669" t="s">
        <v>4415</v>
      </c>
      <c r="C5282" s="2669" t="s">
        <v>5059</v>
      </c>
      <c r="D5282" s="2669" t="s">
        <v>4415</v>
      </c>
      <c r="E5282" s="2669" t="s">
        <v>7913</v>
      </c>
      <c r="F5282" s="2669" t="s">
        <v>11172</v>
      </c>
      <c r="G5282" s="2669" t="s">
        <v>5308</v>
      </c>
      <c r="H5282" s="2669" t="s">
        <v>5097</v>
      </c>
      <c r="I5282" s="3025">
        <v>0</v>
      </c>
      <c r="J5282" s="3025">
        <v>0</v>
      </c>
      <c r="O5282">
        <f t="shared" si="82"/>
        <v>0</v>
      </c>
    </row>
    <row r="5283" spans="1:15" hidden="1">
      <c r="A5283" s="2669" t="s">
        <v>11164</v>
      </c>
      <c r="B5283" s="2669" t="s">
        <v>4415</v>
      </c>
      <c r="C5283" s="2669" t="s">
        <v>5059</v>
      </c>
      <c r="D5283" s="2669" t="s">
        <v>4415</v>
      </c>
      <c r="E5283" s="2669" t="s">
        <v>7913</v>
      </c>
      <c r="F5283" s="2669" t="s">
        <v>11172</v>
      </c>
      <c r="G5283" s="2669" t="s">
        <v>5347</v>
      </c>
      <c r="H5283" s="2669" t="s">
        <v>4999</v>
      </c>
      <c r="I5283" s="3025">
        <v>1212.4000000000001</v>
      </c>
      <c r="J5283" s="3025">
        <v>0</v>
      </c>
      <c r="O5283">
        <f t="shared" si="82"/>
        <v>0</v>
      </c>
    </row>
    <row r="5284" spans="1:15" hidden="1">
      <c r="A5284" s="2669" t="s">
        <v>11164</v>
      </c>
      <c r="B5284" s="2669" t="s">
        <v>4415</v>
      </c>
      <c r="C5284" s="2669" t="s">
        <v>5059</v>
      </c>
      <c r="D5284" s="2669" t="s">
        <v>4415</v>
      </c>
      <c r="E5284" s="2669" t="s">
        <v>7913</v>
      </c>
      <c r="F5284" s="2669" t="s">
        <v>11172</v>
      </c>
      <c r="G5284" s="2669" t="s">
        <v>5303</v>
      </c>
      <c r="H5284" s="2669" t="s">
        <v>5063</v>
      </c>
      <c r="I5284" s="3025">
        <v>0</v>
      </c>
      <c r="J5284" s="3025">
        <v>0</v>
      </c>
      <c r="O5284">
        <f t="shared" si="82"/>
        <v>0</v>
      </c>
    </row>
    <row r="5285" spans="1:15" hidden="1">
      <c r="A5285" s="2669" t="s">
        <v>11164</v>
      </c>
      <c r="B5285" s="2669" t="s">
        <v>4415</v>
      </c>
      <c r="C5285" s="2669" t="s">
        <v>5059</v>
      </c>
      <c r="D5285" s="2669" t="s">
        <v>4415</v>
      </c>
      <c r="E5285" s="2669" t="s">
        <v>7913</v>
      </c>
      <c r="F5285" s="2669" t="s">
        <v>11172</v>
      </c>
      <c r="G5285" s="2669" t="s">
        <v>5311</v>
      </c>
      <c r="H5285" s="2669" t="s">
        <v>5064</v>
      </c>
      <c r="I5285" s="3025">
        <v>0</v>
      </c>
      <c r="J5285" s="3025">
        <v>1212.4000000000001</v>
      </c>
      <c r="O5285">
        <f t="shared" si="82"/>
        <v>0</v>
      </c>
    </row>
    <row r="5286" spans="1:15" hidden="1">
      <c r="H5286" t="s">
        <v>7914</v>
      </c>
      <c r="O5286">
        <f t="shared" si="82"/>
        <v>0</v>
      </c>
    </row>
    <row r="5287" spans="1:15" hidden="1">
      <c r="O5287">
        <f t="shared" si="82"/>
        <v>0</v>
      </c>
    </row>
    <row r="5288" spans="1:15" hidden="1">
      <c r="H5288" s="2668" t="s">
        <v>11173</v>
      </c>
      <c r="O5288">
        <f t="shared" si="82"/>
        <v>0</v>
      </c>
    </row>
    <row r="5289" spans="1:15" hidden="1">
      <c r="A5289" s="2669" t="s">
        <v>11174</v>
      </c>
      <c r="B5289" s="2669" t="s">
        <v>4415</v>
      </c>
      <c r="C5289" s="2669" t="s">
        <v>5059</v>
      </c>
      <c r="D5289" s="2669" t="s">
        <v>4415</v>
      </c>
      <c r="E5289" s="2669" t="s">
        <v>7607</v>
      </c>
      <c r="F5289" s="2669" t="s">
        <v>11175</v>
      </c>
      <c r="G5289" s="2669" t="s">
        <v>5308</v>
      </c>
      <c r="H5289" s="2669" t="s">
        <v>4921</v>
      </c>
      <c r="I5289" s="3025">
        <v>556.98</v>
      </c>
      <c r="J5289" s="3025">
        <v>0</v>
      </c>
      <c r="O5289">
        <f t="shared" si="82"/>
        <v>0</v>
      </c>
    </row>
    <row r="5290" spans="1:15" hidden="1">
      <c r="A5290" s="2669" t="s">
        <v>11174</v>
      </c>
      <c r="B5290" s="2669" t="s">
        <v>4415</v>
      </c>
      <c r="C5290" s="2669" t="s">
        <v>5059</v>
      </c>
      <c r="D5290" s="2669" t="s">
        <v>4415</v>
      </c>
      <c r="E5290" s="2669" t="s">
        <v>7607</v>
      </c>
      <c r="F5290" s="2669" t="s">
        <v>11175</v>
      </c>
      <c r="G5290" s="2669" t="s">
        <v>5312</v>
      </c>
      <c r="H5290" s="2669" t="s">
        <v>4949</v>
      </c>
      <c r="I5290" s="3025">
        <v>4641.53</v>
      </c>
      <c r="J5290" s="3025">
        <v>0</v>
      </c>
      <c r="O5290">
        <f t="shared" si="82"/>
        <v>0</v>
      </c>
    </row>
    <row r="5291" spans="1:15" hidden="1">
      <c r="A5291" s="2669" t="s">
        <v>11174</v>
      </c>
      <c r="B5291" s="2669" t="s">
        <v>4415</v>
      </c>
      <c r="C5291" s="2669" t="s">
        <v>5059</v>
      </c>
      <c r="D5291" s="2669" t="s">
        <v>4415</v>
      </c>
      <c r="E5291" s="2669" t="s">
        <v>7607</v>
      </c>
      <c r="F5291" s="2669" t="s">
        <v>11175</v>
      </c>
      <c r="G5291" s="2669" t="s">
        <v>5303</v>
      </c>
      <c r="H5291" s="2669" t="s">
        <v>5063</v>
      </c>
      <c r="I5291" s="3025">
        <v>0</v>
      </c>
      <c r="J5291" s="3025">
        <v>0</v>
      </c>
      <c r="O5291">
        <f t="shared" si="82"/>
        <v>0</v>
      </c>
    </row>
    <row r="5292" spans="1:15" hidden="1">
      <c r="A5292" s="2669" t="s">
        <v>11174</v>
      </c>
      <c r="B5292" s="2669" t="s">
        <v>4415</v>
      </c>
      <c r="C5292" s="2669" t="s">
        <v>5059</v>
      </c>
      <c r="D5292" s="2669" t="s">
        <v>4415</v>
      </c>
      <c r="E5292" s="2669" t="s">
        <v>7607</v>
      </c>
      <c r="F5292" s="2669" t="s">
        <v>11175</v>
      </c>
      <c r="G5292" s="2669" t="s">
        <v>5311</v>
      </c>
      <c r="H5292" s="2669" t="s">
        <v>5064</v>
      </c>
      <c r="I5292" s="3025">
        <v>0</v>
      </c>
      <c r="J5292" s="3025">
        <v>5198.51</v>
      </c>
      <c r="O5292">
        <f t="shared" si="82"/>
        <v>0</v>
      </c>
    </row>
    <row r="5293" spans="1:15" hidden="1">
      <c r="H5293" t="s">
        <v>7608</v>
      </c>
      <c r="O5293">
        <f t="shared" si="82"/>
        <v>0</v>
      </c>
    </row>
    <row r="5294" spans="1:15" hidden="1">
      <c r="O5294">
        <f t="shared" si="82"/>
        <v>0</v>
      </c>
    </row>
    <row r="5295" spans="1:15" hidden="1">
      <c r="H5295" s="2668" t="s">
        <v>11176</v>
      </c>
      <c r="O5295">
        <f t="shared" si="82"/>
        <v>0</v>
      </c>
    </row>
    <row r="5296" spans="1:15" hidden="1">
      <c r="A5296" s="2669" t="s">
        <v>11174</v>
      </c>
      <c r="B5296" s="2669" t="s">
        <v>4415</v>
      </c>
      <c r="C5296" s="2669" t="s">
        <v>5059</v>
      </c>
      <c r="D5296" s="2669" t="s">
        <v>4415</v>
      </c>
      <c r="E5296" s="2669" t="s">
        <v>7683</v>
      </c>
      <c r="F5296" s="2669" t="s">
        <v>11177</v>
      </c>
      <c r="G5296" s="2669" t="s">
        <v>5308</v>
      </c>
      <c r="H5296" s="2669" t="s">
        <v>5097</v>
      </c>
      <c r="I5296" s="3025">
        <v>0</v>
      </c>
      <c r="J5296" s="3025">
        <v>0</v>
      </c>
      <c r="O5296">
        <f t="shared" si="82"/>
        <v>0</v>
      </c>
    </row>
    <row r="5297" spans="1:15" hidden="1">
      <c r="A5297" s="2669" t="s">
        <v>11174</v>
      </c>
      <c r="B5297" s="2669" t="s">
        <v>4415</v>
      </c>
      <c r="C5297" s="2669" t="s">
        <v>5059</v>
      </c>
      <c r="D5297" s="2669" t="s">
        <v>4415</v>
      </c>
      <c r="E5297" s="2669" t="s">
        <v>7683</v>
      </c>
      <c r="F5297" s="2669" t="s">
        <v>11177</v>
      </c>
      <c r="G5297" s="2669" t="s">
        <v>5336</v>
      </c>
      <c r="H5297" s="2669" t="s">
        <v>4966</v>
      </c>
      <c r="I5297" s="3025">
        <v>835</v>
      </c>
      <c r="J5297" s="3025">
        <v>0</v>
      </c>
      <c r="O5297">
        <f t="shared" si="82"/>
        <v>0</v>
      </c>
    </row>
    <row r="5298" spans="1:15" hidden="1">
      <c r="A5298" s="2669" t="s">
        <v>11174</v>
      </c>
      <c r="B5298" s="2669" t="s">
        <v>4415</v>
      </c>
      <c r="C5298" s="2669" t="s">
        <v>5059</v>
      </c>
      <c r="D5298" s="2669" t="s">
        <v>4415</v>
      </c>
      <c r="E5298" s="2669" t="s">
        <v>7683</v>
      </c>
      <c r="F5298" s="2669" t="s">
        <v>11177</v>
      </c>
      <c r="G5298" s="2669" t="s">
        <v>5303</v>
      </c>
      <c r="H5298" s="2669" t="s">
        <v>5063</v>
      </c>
      <c r="I5298" s="3025">
        <v>0</v>
      </c>
      <c r="J5298" s="3025">
        <v>0</v>
      </c>
      <c r="O5298">
        <f t="shared" si="82"/>
        <v>0</v>
      </c>
    </row>
    <row r="5299" spans="1:15" hidden="1">
      <c r="A5299" s="2669" t="s">
        <v>11174</v>
      </c>
      <c r="B5299" s="2669" t="s">
        <v>4415</v>
      </c>
      <c r="C5299" s="2669" t="s">
        <v>5059</v>
      </c>
      <c r="D5299" s="2669" t="s">
        <v>4415</v>
      </c>
      <c r="E5299" s="2669" t="s">
        <v>7683</v>
      </c>
      <c r="F5299" s="2669" t="s">
        <v>11177</v>
      </c>
      <c r="G5299" s="2669" t="s">
        <v>5311</v>
      </c>
      <c r="H5299" s="2669" t="s">
        <v>5064</v>
      </c>
      <c r="I5299" s="3025">
        <v>0</v>
      </c>
      <c r="J5299" s="3025">
        <v>835</v>
      </c>
      <c r="O5299">
        <f t="shared" si="82"/>
        <v>0</v>
      </c>
    </row>
    <row r="5300" spans="1:15" hidden="1">
      <c r="H5300" t="s">
        <v>7684</v>
      </c>
      <c r="O5300">
        <f t="shared" si="82"/>
        <v>0</v>
      </c>
    </row>
    <row r="5301" spans="1:15" hidden="1">
      <c r="O5301">
        <f t="shared" si="82"/>
        <v>0</v>
      </c>
    </row>
    <row r="5302" spans="1:15" hidden="1">
      <c r="H5302" s="2668" t="s">
        <v>11178</v>
      </c>
      <c r="O5302">
        <f t="shared" si="82"/>
        <v>0</v>
      </c>
    </row>
    <row r="5303" spans="1:15" hidden="1">
      <c r="A5303" s="2669" t="s">
        <v>11174</v>
      </c>
      <c r="B5303" s="2669" t="s">
        <v>9192</v>
      </c>
      <c r="C5303" s="2669" t="s">
        <v>9193</v>
      </c>
      <c r="D5303" s="2669" t="s">
        <v>9192</v>
      </c>
      <c r="E5303" s="2669" t="s">
        <v>11179</v>
      </c>
      <c r="F5303" s="2669" t="s">
        <v>11180</v>
      </c>
      <c r="G5303" s="2669" t="s">
        <v>5297</v>
      </c>
      <c r="H5303" s="2669" t="s">
        <v>4934</v>
      </c>
      <c r="I5303" s="3025">
        <v>234588.6</v>
      </c>
      <c r="J5303" s="3025">
        <v>0</v>
      </c>
      <c r="O5303">
        <f t="shared" si="82"/>
        <v>0</v>
      </c>
    </row>
    <row r="5304" spans="1:15" hidden="1">
      <c r="A5304" s="2669" t="s">
        <v>11174</v>
      </c>
      <c r="B5304" s="2669" t="s">
        <v>9192</v>
      </c>
      <c r="C5304" s="2669" t="s">
        <v>9193</v>
      </c>
      <c r="D5304" s="2669" t="s">
        <v>9192</v>
      </c>
      <c r="E5304" s="2669" t="s">
        <v>11179</v>
      </c>
      <c r="F5304" s="2669" t="s">
        <v>11180</v>
      </c>
      <c r="G5304" s="2669" t="s">
        <v>5541</v>
      </c>
      <c r="H5304" s="2669" t="s">
        <v>9196</v>
      </c>
      <c r="I5304" s="3025">
        <v>0</v>
      </c>
      <c r="J5304" s="3025">
        <v>234588.6</v>
      </c>
      <c r="O5304">
        <f t="shared" si="82"/>
        <v>0</v>
      </c>
    </row>
    <row r="5305" spans="1:15" hidden="1">
      <c r="H5305" t="s">
        <v>11181</v>
      </c>
      <c r="O5305">
        <f t="shared" si="82"/>
        <v>0</v>
      </c>
    </row>
    <row r="5306" spans="1:15" hidden="1">
      <c r="O5306">
        <f t="shared" si="82"/>
        <v>0</v>
      </c>
    </row>
    <row r="5307" spans="1:15" hidden="1">
      <c r="H5307" s="2668" t="s">
        <v>11182</v>
      </c>
      <c r="O5307">
        <f t="shared" si="82"/>
        <v>0</v>
      </c>
    </row>
    <row r="5308" spans="1:15" hidden="1">
      <c r="A5308" s="2669" t="s">
        <v>11183</v>
      </c>
      <c r="B5308" s="2669"/>
      <c r="C5308" s="2669"/>
      <c r="D5308" s="2669" t="s">
        <v>5073</v>
      </c>
      <c r="E5308" s="2669" t="s">
        <v>7139</v>
      </c>
      <c r="F5308" s="2669" t="s">
        <v>11184</v>
      </c>
      <c r="G5308" s="2669" t="s">
        <v>5356</v>
      </c>
      <c r="H5308" s="2669" t="s">
        <v>5025</v>
      </c>
      <c r="I5308" s="3025">
        <v>5000</v>
      </c>
      <c r="J5308" s="3025">
        <v>0</v>
      </c>
      <c r="O5308">
        <f t="shared" si="82"/>
        <v>0</v>
      </c>
    </row>
    <row r="5309" spans="1:15" hidden="1">
      <c r="A5309" s="2669" t="s">
        <v>11183</v>
      </c>
      <c r="B5309" s="2669"/>
      <c r="C5309" s="2669"/>
      <c r="D5309" s="2669" t="s">
        <v>5073</v>
      </c>
      <c r="E5309" s="2669" t="s">
        <v>7139</v>
      </c>
      <c r="F5309" s="2669" t="s">
        <v>11184</v>
      </c>
      <c r="G5309" s="2669" t="s">
        <v>5297</v>
      </c>
      <c r="H5309" s="2669" t="s">
        <v>5075</v>
      </c>
      <c r="I5309" s="3025">
        <v>0</v>
      </c>
      <c r="J5309" s="3025">
        <v>5000</v>
      </c>
      <c r="O5309">
        <f t="shared" si="82"/>
        <v>0</v>
      </c>
    </row>
    <row r="5310" spans="1:15" hidden="1">
      <c r="H5310" t="s">
        <v>7140</v>
      </c>
      <c r="O5310">
        <f t="shared" si="82"/>
        <v>0</v>
      </c>
    </row>
    <row r="5311" spans="1:15" hidden="1">
      <c r="O5311">
        <f t="shared" si="82"/>
        <v>0</v>
      </c>
    </row>
    <row r="5312" spans="1:15" hidden="1">
      <c r="H5312" s="2668" t="s">
        <v>11185</v>
      </c>
      <c r="O5312">
        <f t="shared" si="82"/>
        <v>0</v>
      </c>
    </row>
    <row r="5313" spans="1:15" hidden="1">
      <c r="A5313" s="2669" t="s">
        <v>11183</v>
      </c>
      <c r="B5313" s="2669" t="s">
        <v>4415</v>
      </c>
      <c r="C5313" s="2669" t="s">
        <v>5059</v>
      </c>
      <c r="D5313" s="2669" t="s">
        <v>4415</v>
      </c>
      <c r="E5313" s="2669" t="s">
        <v>8609</v>
      </c>
      <c r="F5313" s="2669" t="s">
        <v>11186</v>
      </c>
      <c r="G5313" s="2669" t="s">
        <v>5308</v>
      </c>
      <c r="H5313" s="2669" t="s">
        <v>4921</v>
      </c>
      <c r="I5313" s="3025">
        <v>66.599999999999994</v>
      </c>
      <c r="J5313" s="3025">
        <v>0</v>
      </c>
      <c r="O5313">
        <f t="shared" ref="O5313:O5376" si="83">SUMIF(E:E,E5313,N:N)</f>
        <v>0</v>
      </c>
    </row>
    <row r="5314" spans="1:15" hidden="1">
      <c r="A5314" s="2669" t="s">
        <v>11183</v>
      </c>
      <c r="B5314" s="2669" t="s">
        <v>4415</v>
      </c>
      <c r="C5314" s="2669" t="s">
        <v>5059</v>
      </c>
      <c r="D5314" s="2669" t="s">
        <v>4415</v>
      </c>
      <c r="E5314" s="2669" t="s">
        <v>8609</v>
      </c>
      <c r="F5314" s="2669" t="s">
        <v>11186</v>
      </c>
      <c r="G5314" s="2669" t="s">
        <v>5358</v>
      </c>
      <c r="H5314" s="2669" t="s">
        <v>5027</v>
      </c>
      <c r="I5314" s="3025">
        <v>555</v>
      </c>
      <c r="J5314" s="3025">
        <v>0</v>
      </c>
      <c r="O5314">
        <f t="shared" si="83"/>
        <v>0</v>
      </c>
    </row>
    <row r="5315" spans="1:15" hidden="1">
      <c r="A5315" s="2669" t="s">
        <v>11183</v>
      </c>
      <c r="B5315" s="2669" t="s">
        <v>4415</v>
      </c>
      <c r="C5315" s="2669" t="s">
        <v>5059</v>
      </c>
      <c r="D5315" s="2669" t="s">
        <v>4415</v>
      </c>
      <c r="E5315" s="2669" t="s">
        <v>8609</v>
      </c>
      <c r="F5315" s="2669" t="s">
        <v>11186</v>
      </c>
      <c r="G5315" s="2669" t="s">
        <v>5303</v>
      </c>
      <c r="H5315" s="2669" t="s">
        <v>5063</v>
      </c>
      <c r="I5315" s="3025">
        <v>0</v>
      </c>
      <c r="J5315" s="3025">
        <v>0</v>
      </c>
      <c r="O5315">
        <f t="shared" si="83"/>
        <v>0</v>
      </c>
    </row>
    <row r="5316" spans="1:15" hidden="1">
      <c r="A5316" s="2669" t="s">
        <v>11183</v>
      </c>
      <c r="B5316" s="2669" t="s">
        <v>4415</v>
      </c>
      <c r="C5316" s="2669" t="s">
        <v>5059</v>
      </c>
      <c r="D5316" s="2669" t="s">
        <v>4415</v>
      </c>
      <c r="E5316" s="2669" t="s">
        <v>8609</v>
      </c>
      <c r="F5316" s="2669" t="s">
        <v>11186</v>
      </c>
      <c r="G5316" s="2669" t="s">
        <v>5311</v>
      </c>
      <c r="H5316" s="2669" t="s">
        <v>5064</v>
      </c>
      <c r="I5316" s="3025">
        <v>0</v>
      </c>
      <c r="J5316" s="3025">
        <v>621.6</v>
      </c>
      <c r="O5316">
        <f t="shared" si="83"/>
        <v>0</v>
      </c>
    </row>
    <row r="5317" spans="1:15" hidden="1">
      <c r="H5317" t="s">
        <v>8610</v>
      </c>
      <c r="O5317">
        <f t="shared" si="83"/>
        <v>0</v>
      </c>
    </row>
    <row r="5318" spans="1:15" hidden="1">
      <c r="O5318">
        <f t="shared" si="83"/>
        <v>0</v>
      </c>
    </row>
    <row r="5319" spans="1:15" hidden="1">
      <c r="H5319" s="2668" t="s">
        <v>11187</v>
      </c>
      <c r="O5319">
        <f t="shared" si="83"/>
        <v>0</v>
      </c>
    </row>
    <row r="5320" spans="1:15" hidden="1">
      <c r="A5320" s="2669" t="s">
        <v>11183</v>
      </c>
      <c r="B5320" s="2669" t="s">
        <v>4415</v>
      </c>
      <c r="C5320" s="2669" t="s">
        <v>5059</v>
      </c>
      <c r="D5320" s="2669" t="s">
        <v>4415</v>
      </c>
      <c r="E5320" s="2669" t="s">
        <v>7414</v>
      </c>
      <c r="F5320" s="2669" t="s">
        <v>11188</v>
      </c>
      <c r="G5320" s="2669" t="s">
        <v>5308</v>
      </c>
      <c r="H5320" s="2669" t="s">
        <v>5097</v>
      </c>
      <c r="I5320" s="3025">
        <v>0</v>
      </c>
      <c r="J5320" s="3025">
        <v>0</v>
      </c>
      <c r="O5320">
        <f t="shared" si="83"/>
        <v>0</v>
      </c>
    </row>
    <row r="5321" spans="1:15" hidden="1">
      <c r="A5321" s="2669" t="s">
        <v>11183</v>
      </c>
      <c r="B5321" s="2669" t="s">
        <v>4415</v>
      </c>
      <c r="C5321" s="2669" t="s">
        <v>5059</v>
      </c>
      <c r="D5321" s="2669" t="s">
        <v>4415</v>
      </c>
      <c r="E5321" s="2669" t="s">
        <v>7414</v>
      </c>
      <c r="F5321" s="2669" t="s">
        <v>11188</v>
      </c>
      <c r="G5321" s="2669" t="s">
        <v>5309</v>
      </c>
      <c r="H5321" s="2669" t="s">
        <v>4947</v>
      </c>
      <c r="I5321" s="3025">
        <v>951.9</v>
      </c>
      <c r="J5321" s="3025">
        <v>0</v>
      </c>
      <c r="O5321">
        <f t="shared" si="83"/>
        <v>0</v>
      </c>
    </row>
    <row r="5322" spans="1:15" hidden="1">
      <c r="A5322" s="2669" t="s">
        <v>11183</v>
      </c>
      <c r="B5322" s="2669" t="s">
        <v>4415</v>
      </c>
      <c r="C5322" s="2669" t="s">
        <v>5059</v>
      </c>
      <c r="D5322" s="2669" t="s">
        <v>4415</v>
      </c>
      <c r="E5322" s="2669" t="s">
        <v>7414</v>
      </c>
      <c r="F5322" s="2669" t="s">
        <v>11188</v>
      </c>
      <c r="G5322" s="2669" t="s">
        <v>5303</v>
      </c>
      <c r="H5322" s="2669" t="s">
        <v>5063</v>
      </c>
      <c r="I5322" s="3025">
        <v>0</v>
      </c>
      <c r="J5322" s="3025">
        <v>0</v>
      </c>
      <c r="O5322">
        <f t="shared" si="83"/>
        <v>0</v>
      </c>
    </row>
    <row r="5323" spans="1:15" hidden="1">
      <c r="A5323" s="2669" t="s">
        <v>11183</v>
      </c>
      <c r="B5323" s="2669" t="s">
        <v>4415</v>
      </c>
      <c r="C5323" s="2669" t="s">
        <v>5059</v>
      </c>
      <c r="D5323" s="2669" t="s">
        <v>4415</v>
      </c>
      <c r="E5323" s="2669" t="s">
        <v>7414</v>
      </c>
      <c r="F5323" s="2669" t="s">
        <v>11188</v>
      </c>
      <c r="G5323" s="2669" t="s">
        <v>5311</v>
      </c>
      <c r="H5323" s="2669" t="s">
        <v>5064</v>
      </c>
      <c r="I5323" s="3025">
        <v>0</v>
      </c>
      <c r="J5323" s="3025">
        <v>951.9</v>
      </c>
      <c r="O5323">
        <f t="shared" si="83"/>
        <v>0</v>
      </c>
    </row>
    <row r="5324" spans="1:15" hidden="1">
      <c r="H5324" t="s">
        <v>7415</v>
      </c>
      <c r="O5324">
        <f t="shared" si="83"/>
        <v>0</v>
      </c>
    </row>
    <row r="5325" spans="1:15" hidden="1">
      <c r="O5325">
        <f t="shared" si="83"/>
        <v>0</v>
      </c>
    </row>
    <row r="5326" spans="1:15" hidden="1">
      <c r="H5326" s="2668" t="s">
        <v>11189</v>
      </c>
      <c r="O5326">
        <f t="shared" si="83"/>
        <v>0</v>
      </c>
    </row>
    <row r="5327" spans="1:15" hidden="1">
      <c r="A5327" s="2669" t="s">
        <v>11183</v>
      </c>
      <c r="B5327" s="2669" t="s">
        <v>5071</v>
      </c>
      <c r="C5327" s="2669" t="s">
        <v>9011</v>
      </c>
      <c r="D5327" s="2669" t="s">
        <v>5071</v>
      </c>
      <c r="E5327" s="2669" t="s">
        <v>11190</v>
      </c>
      <c r="F5327" s="2669" t="s">
        <v>11191</v>
      </c>
      <c r="G5327" s="2669" t="s">
        <v>5311</v>
      </c>
      <c r="H5327" s="2669" t="s">
        <v>5015</v>
      </c>
      <c r="I5327" s="3025">
        <v>621.6</v>
      </c>
      <c r="J5327" s="3025">
        <v>0</v>
      </c>
      <c r="O5327">
        <f t="shared" si="83"/>
        <v>0</v>
      </c>
    </row>
    <row r="5328" spans="1:15" hidden="1">
      <c r="A5328" s="2669" t="s">
        <v>11183</v>
      </c>
      <c r="B5328" s="2669" t="s">
        <v>5071</v>
      </c>
      <c r="C5328" s="2669" t="s">
        <v>9011</v>
      </c>
      <c r="D5328" s="2669" t="s">
        <v>5071</v>
      </c>
      <c r="E5328" s="2669" t="s">
        <v>11190</v>
      </c>
      <c r="F5328" s="2669" t="s">
        <v>11191</v>
      </c>
      <c r="G5328" s="2669" t="s">
        <v>5305</v>
      </c>
      <c r="H5328" s="2669" t="s">
        <v>9014</v>
      </c>
      <c r="I5328" s="3025">
        <v>0</v>
      </c>
      <c r="J5328" s="3025">
        <v>621.6</v>
      </c>
      <c r="O5328">
        <f t="shared" si="83"/>
        <v>0</v>
      </c>
    </row>
    <row r="5329" spans="1:15" hidden="1">
      <c r="H5329" t="s">
        <v>9015</v>
      </c>
      <c r="O5329">
        <f t="shared" si="83"/>
        <v>0</v>
      </c>
    </row>
    <row r="5330" spans="1:15" hidden="1">
      <c r="O5330">
        <f t="shared" si="83"/>
        <v>0</v>
      </c>
    </row>
    <row r="5331" spans="1:15" hidden="1">
      <c r="H5331" s="2668" t="s">
        <v>11192</v>
      </c>
      <c r="O5331">
        <f t="shared" si="83"/>
        <v>0</v>
      </c>
    </row>
    <row r="5332" spans="1:15" hidden="1">
      <c r="A5332" s="2669" t="s">
        <v>11193</v>
      </c>
      <c r="B5332" s="2669" t="s">
        <v>5071</v>
      </c>
      <c r="C5332" s="2669" t="s">
        <v>9011</v>
      </c>
      <c r="D5332" s="2669" t="s">
        <v>5071</v>
      </c>
      <c r="E5332" s="2669" t="s">
        <v>11194</v>
      </c>
      <c r="F5332" s="2669" t="s">
        <v>11195</v>
      </c>
      <c r="G5332" s="2669" t="s">
        <v>5311</v>
      </c>
      <c r="H5332" s="2669" t="s">
        <v>5015</v>
      </c>
      <c r="I5332" s="3025">
        <v>20.2</v>
      </c>
      <c r="J5332" s="3025">
        <v>0</v>
      </c>
      <c r="O5332">
        <f t="shared" si="83"/>
        <v>0</v>
      </c>
    </row>
    <row r="5333" spans="1:15" hidden="1">
      <c r="A5333" s="2669" t="s">
        <v>11193</v>
      </c>
      <c r="B5333" s="2669" t="s">
        <v>5071</v>
      </c>
      <c r="C5333" s="2669" t="s">
        <v>9011</v>
      </c>
      <c r="D5333" s="2669" t="s">
        <v>5071</v>
      </c>
      <c r="E5333" s="2669" t="s">
        <v>11194</v>
      </c>
      <c r="F5333" s="2669" t="s">
        <v>11195</v>
      </c>
      <c r="G5333" s="2669" t="s">
        <v>5305</v>
      </c>
      <c r="H5333" s="2669" t="s">
        <v>9014</v>
      </c>
      <c r="I5333" s="3025">
        <v>0</v>
      </c>
      <c r="J5333" s="3025">
        <v>20.2</v>
      </c>
      <c r="O5333">
        <f t="shared" si="83"/>
        <v>0</v>
      </c>
    </row>
    <row r="5334" spans="1:15" hidden="1">
      <c r="H5334" t="s">
        <v>9015</v>
      </c>
      <c r="O5334">
        <f t="shared" si="83"/>
        <v>0</v>
      </c>
    </row>
    <row r="5335" spans="1:15" hidden="1">
      <c r="O5335">
        <f t="shared" si="83"/>
        <v>0</v>
      </c>
    </row>
    <row r="5336" spans="1:15" hidden="1">
      <c r="H5336" s="2668" t="s">
        <v>11196</v>
      </c>
      <c r="O5336">
        <f t="shared" si="83"/>
        <v>0</v>
      </c>
    </row>
    <row r="5337" spans="1:15" hidden="1">
      <c r="A5337" s="2669" t="s">
        <v>11193</v>
      </c>
      <c r="B5337" s="2669" t="s">
        <v>4415</v>
      </c>
      <c r="C5337" s="2669" t="s">
        <v>5059</v>
      </c>
      <c r="D5337" s="2669" t="s">
        <v>4415</v>
      </c>
      <c r="E5337" s="2669" t="s">
        <v>7864</v>
      </c>
      <c r="F5337" s="2669" t="s">
        <v>11197</v>
      </c>
      <c r="G5337" s="2669" t="s">
        <v>5308</v>
      </c>
      <c r="H5337" s="2669" t="s">
        <v>4921</v>
      </c>
      <c r="I5337" s="3025">
        <v>2.16</v>
      </c>
      <c r="J5337" s="3025">
        <v>0</v>
      </c>
      <c r="O5337">
        <f t="shared" si="83"/>
        <v>0</v>
      </c>
    </row>
    <row r="5338" spans="1:15" hidden="1">
      <c r="A5338" s="2669" t="s">
        <v>11193</v>
      </c>
      <c r="B5338" s="2669" t="s">
        <v>4415</v>
      </c>
      <c r="C5338" s="2669" t="s">
        <v>5059</v>
      </c>
      <c r="D5338" s="2669" t="s">
        <v>4415</v>
      </c>
      <c r="E5338" s="2669" t="s">
        <v>7864</v>
      </c>
      <c r="F5338" s="2669" t="s">
        <v>11197</v>
      </c>
      <c r="G5338" s="2669" t="s">
        <v>5337</v>
      </c>
      <c r="H5338" s="2669" t="s">
        <v>4992</v>
      </c>
      <c r="I5338" s="3025">
        <v>18.04</v>
      </c>
      <c r="J5338" s="3025">
        <v>0</v>
      </c>
      <c r="O5338">
        <f t="shared" si="83"/>
        <v>0</v>
      </c>
    </row>
    <row r="5339" spans="1:15" hidden="1">
      <c r="A5339" s="2669" t="s">
        <v>11193</v>
      </c>
      <c r="B5339" s="2669" t="s">
        <v>4415</v>
      </c>
      <c r="C5339" s="2669" t="s">
        <v>5059</v>
      </c>
      <c r="D5339" s="2669" t="s">
        <v>4415</v>
      </c>
      <c r="E5339" s="2669" t="s">
        <v>7864</v>
      </c>
      <c r="F5339" s="2669" t="s">
        <v>11197</v>
      </c>
      <c r="G5339" s="2669" t="s">
        <v>5303</v>
      </c>
      <c r="H5339" s="2669" t="s">
        <v>5063</v>
      </c>
      <c r="I5339" s="3025">
        <v>0</v>
      </c>
      <c r="J5339" s="3025">
        <v>0</v>
      </c>
      <c r="O5339">
        <f t="shared" si="83"/>
        <v>0</v>
      </c>
    </row>
    <row r="5340" spans="1:15" hidden="1">
      <c r="A5340" s="2669" t="s">
        <v>11193</v>
      </c>
      <c r="B5340" s="2669" t="s">
        <v>4415</v>
      </c>
      <c r="C5340" s="2669" t="s">
        <v>5059</v>
      </c>
      <c r="D5340" s="2669" t="s">
        <v>4415</v>
      </c>
      <c r="E5340" s="2669" t="s">
        <v>7864</v>
      </c>
      <c r="F5340" s="2669" t="s">
        <v>11197</v>
      </c>
      <c r="G5340" s="2669" t="s">
        <v>5311</v>
      </c>
      <c r="H5340" s="2669" t="s">
        <v>5064</v>
      </c>
      <c r="I5340" s="3025">
        <v>0</v>
      </c>
      <c r="J5340" s="3025">
        <v>20.2</v>
      </c>
      <c r="O5340">
        <f t="shared" si="83"/>
        <v>0</v>
      </c>
    </row>
    <row r="5341" spans="1:15" hidden="1">
      <c r="H5341" t="s">
        <v>7865</v>
      </c>
      <c r="O5341">
        <f t="shared" si="83"/>
        <v>0</v>
      </c>
    </row>
    <row r="5342" spans="1:15" hidden="1">
      <c r="O5342">
        <f t="shared" si="83"/>
        <v>0</v>
      </c>
    </row>
    <row r="5343" spans="1:15" hidden="1">
      <c r="H5343" s="2668" t="s">
        <v>11198</v>
      </c>
      <c r="O5343">
        <f t="shared" si="83"/>
        <v>0</v>
      </c>
    </row>
    <row r="5344" spans="1:15" hidden="1">
      <c r="A5344" s="2669" t="s">
        <v>11199</v>
      </c>
      <c r="B5344" s="2669" t="s">
        <v>4415</v>
      </c>
      <c r="C5344" s="2669" t="s">
        <v>5059</v>
      </c>
      <c r="D5344" s="2669" t="s">
        <v>4415</v>
      </c>
      <c r="E5344" s="2669" t="s">
        <v>7812</v>
      </c>
      <c r="F5344" s="2669" t="s">
        <v>11200</v>
      </c>
      <c r="G5344" s="2669" t="s">
        <v>5308</v>
      </c>
      <c r="H5344" s="2669" t="s">
        <v>4921</v>
      </c>
      <c r="I5344" s="3025">
        <v>4.5599999999999996</v>
      </c>
      <c r="J5344" s="3025">
        <v>0</v>
      </c>
      <c r="O5344">
        <f t="shared" si="83"/>
        <v>0</v>
      </c>
    </row>
    <row r="5345" spans="1:15" hidden="1">
      <c r="A5345" s="2669" t="s">
        <v>11199</v>
      </c>
      <c r="B5345" s="2669" t="s">
        <v>4415</v>
      </c>
      <c r="C5345" s="2669" t="s">
        <v>5059</v>
      </c>
      <c r="D5345" s="2669" t="s">
        <v>4415</v>
      </c>
      <c r="E5345" s="2669" t="s">
        <v>7812</v>
      </c>
      <c r="F5345" s="2669" t="s">
        <v>11200</v>
      </c>
      <c r="G5345" s="2669" t="s">
        <v>5319</v>
      </c>
      <c r="H5345" s="2669" t="s">
        <v>4986</v>
      </c>
      <c r="I5345" s="3025">
        <v>38</v>
      </c>
      <c r="J5345" s="3025">
        <v>0</v>
      </c>
      <c r="O5345">
        <f t="shared" si="83"/>
        <v>0</v>
      </c>
    </row>
    <row r="5346" spans="1:15" hidden="1">
      <c r="A5346" s="2669" t="s">
        <v>11199</v>
      </c>
      <c r="B5346" s="2669" t="s">
        <v>4415</v>
      </c>
      <c r="C5346" s="2669" t="s">
        <v>5059</v>
      </c>
      <c r="D5346" s="2669" t="s">
        <v>4415</v>
      </c>
      <c r="E5346" s="2669" t="s">
        <v>7812</v>
      </c>
      <c r="F5346" s="2669" t="s">
        <v>11200</v>
      </c>
      <c r="G5346" s="2669" t="s">
        <v>5303</v>
      </c>
      <c r="H5346" s="2669" t="s">
        <v>5063</v>
      </c>
      <c r="I5346" s="3025">
        <v>0</v>
      </c>
      <c r="J5346" s="3025">
        <v>0</v>
      </c>
      <c r="O5346">
        <f t="shared" si="83"/>
        <v>0</v>
      </c>
    </row>
    <row r="5347" spans="1:15" hidden="1">
      <c r="A5347" s="2669" t="s">
        <v>11199</v>
      </c>
      <c r="B5347" s="2669" t="s">
        <v>4415</v>
      </c>
      <c r="C5347" s="2669" t="s">
        <v>5059</v>
      </c>
      <c r="D5347" s="2669" t="s">
        <v>4415</v>
      </c>
      <c r="E5347" s="2669" t="s">
        <v>7812</v>
      </c>
      <c r="F5347" s="2669" t="s">
        <v>11200</v>
      </c>
      <c r="G5347" s="2669" t="s">
        <v>5311</v>
      </c>
      <c r="H5347" s="2669" t="s">
        <v>5064</v>
      </c>
      <c r="I5347" s="3025">
        <v>0</v>
      </c>
      <c r="J5347" s="3025">
        <v>42.56</v>
      </c>
      <c r="O5347">
        <f t="shared" si="83"/>
        <v>0</v>
      </c>
    </row>
    <row r="5348" spans="1:15" hidden="1">
      <c r="H5348" t="s">
        <v>7813</v>
      </c>
      <c r="O5348">
        <f t="shared" si="83"/>
        <v>0</v>
      </c>
    </row>
    <row r="5349" spans="1:15" hidden="1">
      <c r="O5349">
        <f t="shared" si="83"/>
        <v>0</v>
      </c>
    </row>
    <row r="5350" spans="1:15" hidden="1">
      <c r="H5350" s="2668" t="s">
        <v>11201</v>
      </c>
      <c r="O5350">
        <f t="shared" si="83"/>
        <v>0</v>
      </c>
    </row>
    <row r="5351" spans="1:15" hidden="1">
      <c r="A5351" s="2669" t="s">
        <v>11202</v>
      </c>
      <c r="B5351" s="2669" t="s">
        <v>4415</v>
      </c>
      <c r="C5351" s="2669" t="s">
        <v>5059</v>
      </c>
      <c r="D5351" s="2669" t="s">
        <v>4415</v>
      </c>
      <c r="E5351" s="2669" t="s">
        <v>8605</v>
      </c>
      <c r="F5351" s="2669" t="s">
        <v>11203</v>
      </c>
      <c r="G5351" s="2669" t="s">
        <v>5308</v>
      </c>
      <c r="H5351" s="2669" t="s">
        <v>5097</v>
      </c>
      <c r="I5351" s="3025">
        <v>0</v>
      </c>
      <c r="J5351" s="3025">
        <v>0</v>
      </c>
      <c r="O5351">
        <f t="shared" si="83"/>
        <v>0</v>
      </c>
    </row>
    <row r="5352" spans="1:15" hidden="1">
      <c r="A5352" s="2669" t="s">
        <v>11202</v>
      </c>
      <c r="B5352" s="2669" t="s">
        <v>4415</v>
      </c>
      <c r="C5352" s="2669" t="s">
        <v>5059</v>
      </c>
      <c r="D5352" s="2669" t="s">
        <v>4415</v>
      </c>
      <c r="E5352" s="2669" t="s">
        <v>8605</v>
      </c>
      <c r="F5352" s="2669" t="s">
        <v>11203</v>
      </c>
      <c r="G5352" s="2669" t="s">
        <v>5357</v>
      </c>
      <c r="H5352" s="2669" t="s">
        <v>5020</v>
      </c>
      <c r="I5352" s="3025">
        <v>29.46</v>
      </c>
      <c r="J5352" s="3025">
        <v>0</v>
      </c>
      <c r="O5352">
        <f t="shared" si="83"/>
        <v>0</v>
      </c>
    </row>
    <row r="5353" spans="1:15" hidden="1">
      <c r="A5353" s="2669" t="s">
        <v>11202</v>
      </c>
      <c r="B5353" s="2669" t="s">
        <v>4415</v>
      </c>
      <c r="C5353" s="2669" t="s">
        <v>5059</v>
      </c>
      <c r="D5353" s="2669" t="s">
        <v>4415</v>
      </c>
      <c r="E5353" s="2669" t="s">
        <v>8605</v>
      </c>
      <c r="F5353" s="2669" t="s">
        <v>11203</v>
      </c>
      <c r="G5353" s="2669" t="s">
        <v>5303</v>
      </c>
      <c r="H5353" s="2669" t="s">
        <v>5063</v>
      </c>
      <c r="I5353" s="3025">
        <v>0</v>
      </c>
      <c r="J5353" s="3025">
        <v>0</v>
      </c>
      <c r="O5353">
        <f t="shared" si="83"/>
        <v>0</v>
      </c>
    </row>
    <row r="5354" spans="1:15" hidden="1">
      <c r="A5354" s="2669" t="s">
        <v>11202</v>
      </c>
      <c r="B5354" s="2669" t="s">
        <v>4415</v>
      </c>
      <c r="C5354" s="2669" t="s">
        <v>5059</v>
      </c>
      <c r="D5354" s="2669" t="s">
        <v>4415</v>
      </c>
      <c r="E5354" s="2669" t="s">
        <v>8605</v>
      </c>
      <c r="F5354" s="2669" t="s">
        <v>11203</v>
      </c>
      <c r="G5354" s="2669" t="s">
        <v>5311</v>
      </c>
      <c r="H5354" s="2669" t="s">
        <v>5064</v>
      </c>
      <c r="I5354" s="3025">
        <v>0</v>
      </c>
      <c r="J5354" s="3025">
        <v>29.46</v>
      </c>
      <c r="O5354">
        <f t="shared" si="83"/>
        <v>0</v>
      </c>
    </row>
    <row r="5355" spans="1:15" hidden="1">
      <c r="H5355" t="s">
        <v>8606</v>
      </c>
      <c r="O5355">
        <f t="shared" si="83"/>
        <v>0</v>
      </c>
    </row>
    <row r="5356" spans="1:15" hidden="1">
      <c r="O5356">
        <f t="shared" si="83"/>
        <v>0</v>
      </c>
    </row>
    <row r="5357" spans="1:15" hidden="1">
      <c r="H5357" s="2668" t="s">
        <v>11204</v>
      </c>
      <c r="O5357">
        <f t="shared" si="83"/>
        <v>0</v>
      </c>
    </row>
    <row r="5358" spans="1:15" hidden="1">
      <c r="A5358" s="2669" t="s">
        <v>11202</v>
      </c>
      <c r="B5358" s="2669" t="s">
        <v>4415</v>
      </c>
      <c r="C5358" s="2669" t="s">
        <v>5059</v>
      </c>
      <c r="D5358" s="2669" t="s">
        <v>4415</v>
      </c>
      <c r="E5358" s="2669" t="s">
        <v>8607</v>
      </c>
      <c r="F5358" s="2669" t="s">
        <v>11205</v>
      </c>
      <c r="G5358" s="2669" t="s">
        <v>5308</v>
      </c>
      <c r="H5358" s="2669" t="s">
        <v>4921</v>
      </c>
      <c r="I5358" s="3025">
        <v>13.24</v>
      </c>
      <c r="J5358" s="3025">
        <v>0</v>
      </c>
      <c r="O5358">
        <f t="shared" si="83"/>
        <v>0</v>
      </c>
    </row>
    <row r="5359" spans="1:15" hidden="1">
      <c r="A5359" s="2669" t="s">
        <v>11202</v>
      </c>
      <c r="B5359" s="2669" t="s">
        <v>4415</v>
      </c>
      <c r="C5359" s="2669" t="s">
        <v>5059</v>
      </c>
      <c r="D5359" s="2669" t="s">
        <v>4415</v>
      </c>
      <c r="E5359" s="2669" t="s">
        <v>8607</v>
      </c>
      <c r="F5359" s="2669" t="s">
        <v>11205</v>
      </c>
      <c r="G5359" s="2669" t="s">
        <v>5357</v>
      </c>
      <c r="H5359" s="2669" t="s">
        <v>5020</v>
      </c>
      <c r="I5359" s="3025">
        <v>110.3</v>
      </c>
      <c r="J5359" s="3025">
        <v>0</v>
      </c>
      <c r="O5359">
        <f t="shared" si="83"/>
        <v>0</v>
      </c>
    </row>
    <row r="5360" spans="1:15" hidden="1">
      <c r="A5360" s="2669" t="s">
        <v>11202</v>
      </c>
      <c r="B5360" s="2669" t="s">
        <v>4415</v>
      </c>
      <c r="C5360" s="2669" t="s">
        <v>5059</v>
      </c>
      <c r="D5360" s="2669" t="s">
        <v>4415</v>
      </c>
      <c r="E5360" s="2669" t="s">
        <v>8607</v>
      </c>
      <c r="F5360" s="2669" t="s">
        <v>11205</v>
      </c>
      <c r="G5360" s="2669" t="s">
        <v>5303</v>
      </c>
      <c r="H5360" s="2669" t="s">
        <v>5063</v>
      </c>
      <c r="I5360" s="3025">
        <v>0</v>
      </c>
      <c r="J5360" s="3025">
        <v>0</v>
      </c>
      <c r="O5360">
        <f t="shared" si="83"/>
        <v>0</v>
      </c>
    </row>
    <row r="5361" spans="1:15" hidden="1">
      <c r="A5361" s="2669" t="s">
        <v>11202</v>
      </c>
      <c r="B5361" s="2669" t="s">
        <v>4415</v>
      </c>
      <c r="C5361" s="2669" t="s">
        <v>5059</v>
      </c>
      <c r="D5361" s="2669" t="s">
        <v>4415</v>
      </c>
      <c r="E5361" s="2669" t="s">
        <v>8607</v>
      </c>
      <c r="F5361" s="2669" t="s">
        <v>11205</v>
      </c>
      <c r="G5361" s="2669" t="s">
        <v>5311</v>
      </c>
      <c r="H5361" s="2669" t="s">
        <v>5064</v>
      </c>
      <c r="I5361" s="3025">
        <v>0</v>
      </c>
      <c r="J5361" s="3025">
        <v>123.54</v>
      </c>
      <c r="O5361">
        <f t="shared" si="83"/>
        <v>0</v>
      </c>
    </row>
    <row r="5362" spans="1:15" hidden="1">
      <c r="H5362" t="s">
        <v>8608</v>
      </c>
      <c r="O5362">
        <f t="shared" si="83"/>
        <v>0</v>
      </c>
    </row>
    <row r="5363" spans="1:15" hidden="1">
      <c r="O5363">
        <f t="shared" si="83"/>
        <v>0</v>
      </c>
    </row>
    <row r="5364" spans="1:15" hidden="1">
      <c r="H5364" s="2668" t="s">
        <v>11206</v>
      </c>
      <c r="O5364">
        <f t="shared" si="83"/>
        <v>0</v>
      </c>
    </row>
    <row r="5365" spans="1:15" hidden="1">
      <c r="A5365" s="2669" t="s">
        <v>11202</v>
      </c>
      <c r="B5365" s="2669" t="s">
        <v>5071</v>
      </c>
      <c r="C5365" s="2669" t="s">
        <v>9011</v>
      </c>
      <c r="D5365" s="2669" t="s">
        <v>5071</v>
      </c>
      <c r="E5365" s="2669" t="s">
        <v>7132</v>
      </c>
      <c r="F5365" s="2669" t="s">
        <v>11207</v>
      </c>
      <c r="G5365" s="2669" t="s">
        <v>5311</v>
      </c>
      <c r="H5365" s="2669" t="s">
        <v>5015</v>
      </c>
      <c r="I5365" s="3025">
        <v>80</v>
      </c>
      <c r="J5365" s="3025">
        <v>0</v>
      </c>
      <c r="O5365">
        <f t="shared" si="83"/>
        <v>0</v>
      </c>
    </row>
    <row r="5366" spans="1:15" hidden="1">
      <c r="A5366" s="2669" t="s">
        <v>11202</v>
      </c>
      <c r="B5366" s="2669" t="s">
        <v>5071</v>
      </c>
      <c r="C5366" s="2669" t="s">
        <v>9011</v>
      </c>
      <c r="D5366" s="2669" t="s">
        <v>5071</v>
      </c>
      <c r="E5366" s="2669" t="s">
        <v>7132</v>
      </c>
      <c r="F5366" s="2669" t="s">
        <v>11207</v>
      </c>
      <c r="G5366" s="2669" t="s">
        <v>5297</v>
      </c>
      <c r="H5366" s="2669" t="s">
        <v>5075</v>
      </c>
      <c r="I5366" s="3025">
        <v>0</v>
      </c>
      <c r="J5366" s="3025">
        <v>80</v>
      </c>
      <c r="O5366">
        <f t="shared" si="83"/>
        <v>0</v>
      </c>
    </row>
    <row r="5367" spans="1:15" hidden="1">
      <c r="H5367" t="s">
        <v>7133</v>
      </c>
      <c r="O5367">
        <f t="shared" si="83"/>
        <v>0</v>
      </c>
    </row>
    <row r="5368" spans="1:15" hidden="1">
      <c r="O5368">
        <f t="shared" si="83"/>
        <v>0</v>
      </c>
    </row>
    <row r="5369" spans="1:15" hidden="1">
      <c r="H5369" s="2668" t="s">
        <v>11208</v>
      </c>
      <c r="O5369">
        <f t="shared" si="83"/>
        <v>0</v>
      </c>
    </row>
    <row r="5370" spans="1:15" hidden="1">
      <c r="A5370" s="2669" t="s">
        <v>11202</v>
      </c>
      <c r="B5370" s="2669" t="s">
        <v>5071</v>
      </c>
      <c r="C5370" s="2669" t="s">
        <v>9011</v>
      </c>
      <c r="D5370" s="2669" t="s">
        <v>5071</v>
      </c>
      <c r="E5370" s="2669" t="s">
        <v>7134</v>
      </c>
      <c r="F5370" s="2669" t="s">
        <v>11209</v>
      </c>
      <c r="G5370" s="2669" t="s">
        <v>5311</v>
      </c>
      <c r="H5370" s="2669" t="s">
        <v>5015</v>
      </c>
      <c r="I5370" s="3025">
        <v>835</v>
      </c>
      <c r="J5370" s="3025">
        <v>0</v>
      </c>
      <c r="O5370">
        <f t="shared" si="83"/>
        <v>0</v>
      </c>
    </row>
    <row r="5371" spans="1:15" hidden="1">
      <c r="A5371" s="2669" t="s">
        <v>11202</v>
      </c>
      <c r="B5371" s="2669" t="s">
        <v>5071</v>
      </c>
      <c r="C5371" s="2669" t="s">
        <v>9011</v>
      </c>
      <c r="D5371" s="2669" t="s">
        <v>5071</v>
      </c>
      <c r="E5371" s="2669" t="s">
        <v>7134</v>
      </c>
      <c r="F5371" s="2669" t="s">
        <v>11209</v>
      </c>
      <c r="G5371" s="2669" t="s">
        <v>5297</v>
      </c>
      <c r="H5371" s="2669" t="s">
        <v>5075</v>
      </c>
      <c r="I5371" s="3025">
        <v>0</v>
      </c>
      <c r="J5371" s="3025">
        <v>835</v>
      </c>
      <c r="O5371">
        <f t="shared" si="83"/>
        <v>0</v>
      </c>
    </row>
    <row r="5372" spans="1:15" hidden="1">
      <c r="H5372" t="s">
        <v>7133</v>
      </c>
      <c r="O5372">
        <f t="shared" si="83"/>
        <v>0</v>
      </c>
    </row>
    <row r="5373" spans="1:15" hidden="1">
      <c r="O5373">
        <f t="shared" si="83"/>
        <v>0</v>
      </c>
    </row>
    <row r="5374" spans="1:15" hidden="1">
      <c r="H5374" s="2668" t="s">
        <v>11210</v>
      </c>
      <c r="O5374">
        <f t="shared" si="83"/>
        <v>0</v>
      </c>
    </row>
    <row r="5375" spans="1:15" hidden="1">
      <c r="A5375" s="2669" t="s">
        <v>11202</v>
      </c>
      <c r="B5375" s="2669" t="s">
        <v>5071</v>
      </c>
      <c r="C5375" s="2669" t="s">
        <v>9011</v>
      </c>
      <c r="D5375" s="2669" t="s">
        <v>5071</v>
      </c>
      <c r="E5375" s="2669" t="s">
        <v>7135</v>
      </c>
      <c r="F5375" s="2669" t="s">
        <v>11211</v>
      </c>
      <c r="G5375" s="2669" t="s">
        <v>5311</v>
      </c>
      <c r="H5375" s="2669" t="s">
        <v>5015</v>
      </c>
      <c r="I5375" s="3025">
        <v>4952.1499999999996</v>
      </c>
      <c r="J5375" s="3025">
        <v>0</v>
      </c>
      <c r="O5375">
        <f t="shared" si="83"/>
        <v>0</v>
      </c>
    </row>
    <row r="5376" spans="1:15" hidden="1">
      <c r="A5376" s="2669" t="s">
        <v>11202</v>
      </c>
      <c r="B5376" s="2669" t="s">
        <v>5071</v>
      </c>
      <c r="C5376" s="2669" t="s">
        <v>9011</v>
      </c>
      <c r="D5376" s="2669" t="s">
        <v>5071</v>
      </c>
      <c r="E5376" s="2669" t="s">
        <v>7135</v>
      </c>
      <c r="F5376" s="2669" t="s">
        <v>11211</v>
      </c>
      <c r="G5376" s="2669" t="s">
        <v>5297</v>
      </c>
      <c r="H5376" s="2669" t="s">
        <v>5075</v>
      </c>
      <c r="I5376" s="3025">
        <v>0</v>
      </c>
      <c r="J5376" s="3025">
        <v>4952.1499999999996</v>
      </c>
      <c r="O5376">
        <f t="shared" si="83"/>
        <v>0</v>
      </c>
    </row>
    <row r="5377" spans="1:15" hidden="1">
      <c r="H5377" t="s">
        <v>7133</v>
      </c>
      <c r="O5377">
        <f t="shared" ref="O5377:O5440" si="84">SUMIF(E:E,E5377,N:N)</f>
        <v>0</v>
      </c>
    </row>
    <row r="5378" spans="1:15" hidden="1">
      <c r="O5378">
        <f t="shared" si="84"/>
        <v>0</v>
      </c>
    </row>
    <row r="5379" spans="1:15" hidden="1">
      <c r="H5379" s="2668" t="s">
        <v>11212</v>
      </c>
      <c r="O5379">
        <f t="shared" si="84"/>
        <v>0</v>
      </c>
    </row>
    <row r="5380" spans="1:15" hidden="1">
      <c r="A5380" s="2669" t="s">
        <v>11202</v>
      </c>
      <c r="B5380" s="2669" t="s">
        <v>5071</v>
      </c>
      <c r="C5380" s="2669" t="s">
        <v>9011</v>
      </c>
      <c r="D5380" s="2669" t="s">
        <v>5071</v>
      </c>
      <c r="E5380" s="2669" t="s">
        <v>7136</v>
      </c>
      <c r="F5380" s="2669" t="s">
        <v>11213</v>
      </c>
      <c r="G5380" s="2669" t="s">
        <v>5311</v>
      </c>
      <c r="H5380" s="2669" t="s">
        <v>5015</v>
      </c>
      <c r="I5380" s="3025">
        <v>150</v>
      </c>
      <c r="J5380" s="3025">
        <v>0</v>
      </c>
      <c r="O5380">
        <f t="shared" si="84"/>
        <v>0</v>
      </c>
    </row>
    <row r="5381" spans="1:15" hidden="1">
      <c r="A5381" s="2669" t="s">
        <v>11202</v>
      </c>
      <c r="B5381" s="2669" t="s">
        <v>5071</v>
      </c>
      <c r="C5381" s="2669" t="s">
        <v>9011</v>
      </c>
      <c r="D5381" s="2669" t="s">
        <v>5071</v>
      </c>
      <c r="E5381" s="2669" t="s">
        <v>7136</v>
      </c>
      <c r="F5381" s="2669" t="s">
        <v>11213</v>
      </c>
      <c r="G5381" s="2669" t="s">
        <v>5297</v>
      </c>
      <c r="H5381" s="2669" t="s">
        <v>5075</v>
      </c>
      <c r="I5381" s="3025">
        <v>0</v>
      </c>
      <c r="J5381" s="3025">
        <v>150</v>
      </c>
      <c r="O5381">
        <f t="shared" si="84"/>
        <v>0</v>
      </c>
    </row>
    <row r="5382" spans="1:15" hidden="1">
      <c r="H5382" t="s">
        <v>7133</v>
      </c>
      <c r="O5382">
        <f t="shared" si="84"/>
        <v>0</v>
      </c>
    </row>
    <row r="5383" spans="1:15" hidden="1">
      <c r="O5383">
        <f t="shared" si="84"/>
        <v>0</v>
      </c>
    </row>
    <row r="5384" spans="1:15" hidden="1">
      <c r="H5384" s="2668" t="s">
        <v>11214</v>
      </c>
      <c r="O5384">
        <f t="shared" si="84"/>
        <v>0</v>
      </c>
    </row>
    <row r="5385" spans="1:15" hidden="1">
      <c r="A5385" s="2669" t="s">
        <v>11202</v>
      </c>
      <c r="B5385" s="2669"/>
      <c r="C5385" s="2669"/>
      <c r="D5385" s="2669" t="s">
        <v>5073</v>
      </c>
      <c r="E5385" s="2669" t="s">
        <v>7137</v>
      </c>
      <c r="F5385" s="2669" t="s">
        <v>11215</v>
      </c>
      <c r="G5385" s="2669" t="s">
        <v>5297</v>
      </c>
      <c r="H5385" s="2669" t="s">
        <v>4934</v>
      </c>
      <c r="I5385" s="3025">
        <v>150</v>
      </c>
      <c r="J5385" s="3025">
        <v>0</v>
      </c>
      <c r="O5385">
        <f t="shared" si="84"/>
        <v>0</v>
      </c>
    </row>
    <row r="5386" spans="1:15" hidden="1">
      <c r="A5386" s="2669" t="s">
        <v>11202</v>
      </c>
      <c r="B5386" s="2669"/>
      <c r="C5386" s="2669"/>
      <c r="D5386" s="2669" t="s">
        <v>5073</v>
      </c>
      <c r="E5386" s="2669" t="s">
        <v>7137</v>
      </c>
      <c r="F5386" s="2669" t="s">
        <v>11215</v>
      </c>
      <c r="G5386" s="2669" t="s">
        <v>5306</v>
      </c>
      <c r="H5386" s="2669" t="s">
        <v>5307</v>
      </c>
      <c r="I5386" s="3025">
        <v>0</v>
      </c>
      <c r="J5386" s="3025">
        <v>150</v>
      </c>
      <c r="O5386">
        <f t="shared" si="84"/>
        <v>0</v>
      </c>
    </row>
    <row r="5387" spans="1:15" hidden="1">
      <c r="H5387" t="s">
        <v>7138</v>
      </c>
      <c r="O5387">
        <f t="shared" si="84"/>
        <v>0</v>
      </c>
    </row>
    <row r="5388" spans="1:15" hidden="1">
      <c r="O5388">
        <f t="shared" si="84"/>
        <v>0</v>
      </c>
    </row>
    <row r="5389" spans="1:15" hidden="1">
      <c r="H5389" s="2668" t="s">
        <v>11216</v>
      </c>
      <c r="O5389">
        <f t="shared" si="84"/>
        <v>0</v>
      </c>
    </row>
    <row r="5390" spans="1:15" hidden="1">
      <c r="A5390" s="2669" t="s">
        <v>11202</v>
      </c>
      <c r="B5390" s="2669" t="s">
        <v>5071</v>
      </c>
      <c r="C5390" s="2669" t="s">
        <v>9011</v>
      </c>
      <c r="D5390" s="2669" t="s">
        <v>5071</v>
      </c>
      <c r="E5390" s="2669" t="s">
        <v>11217</v>
      </c>
      <c r="F5390" s="2669" t="s">
        <v>11218</v>
      </c>
      <c r="G5390" s="2669" t="s">
        <v>5311</v>
      </c>
      <c r="H5390" s="2669" t="s">
        <v>5015</v>
      </c>
      <c r="I5390" s="3025">
        <v>258.05</v>
      </c>
      <c r="J5390" s="3025">
        <v>0</v>
      </c>
      <c r="O5390">
        <f t="shared" si="84"/>
        <v>0</v>
      </c>
    </row>
    <row r="5391" spans="1:15" hidden="1">
      <c r="A5391" s="2669" t="s">
        <v>11202</v>
      </c>
      <c r="B5391" s="2669" t="s">
        <v>5071</v>
      </c>
      <c r="C5391" s="2669" t="s">
        <v>9011</v>
      </c>
      <c r="D5391" s="2669" t="s">
        <v>5071</v>
      </c>
      <c r="E5391" s="2669" t="s">
        <v>11217</v>
      </c>
      <c r="F5391" s="2669" t="s">
        <v>11218</v>
      </c>
      <c r="G5391" s="2669" t="s">
        <v>5305</v>
      </c>
      <c r="H5391" s="2669" t="s">
        <v>9014</v>
      </c>
      <c r="I5391" s="3025">
        <v>0</v>
      </c>
      <c r="J5391" s="3025">
        <v>258.05</v>
      </c>
      <c r="O5391">
        <f t="shared" si="84"/>
        <v>0</v>
      </c>
    </row>
    <row r="5392" spans="1:15" hidden="1">
      <c r="H5392" t="s">
        <v>9015</v>
      </c>
      <c r="O5392">
        <f t="shared" si="84"/>
        <v>0</v>
      </c>
    </row>
    <row r="5393" spans="1:15" hidden="1">
      <c r="O5393">
        <f t="shared" si="84"/>
        <v>0</v>
      </c>
    </row>
    <row r="5394" spans="1:15" hidden="1">
      <c r="H5394" s="2668" t="s">
        <v>11219</v>
      </c>
      <c r="O5394">
        <f t="shared" si="84"/>
        <v>0</v>
      </c>
    </row>
    <row r="5395" spans="1:15" hidden="1">
      <c r="A5395" s="2669" t="s">
        <v>11220</v>
      </c>
      <c r="B5395" s="2669" t="s">
        <v>4415</v>
      </c>
      <c r="C5395" s="2669" t="s">
        <v>5059</v>
      </c>
      <c r="D5395" s="2669" t="s">
        <v>4415</v>
      </c>
      <c r="E5395" s="2669" t="s">
        <v>8601</v>
      </c>
      <c r="F5395" s="2669" t="s">
        <v>11221</v>
      </c>
      <c r="G5395" s="2669" t="s">
        <v>5308</v>
      </c>
      <c r="H5395" s="2669" t="s">
        <v>4921</v>
      </c>
      <c r="I5395" s="3025">
        <v>13.8</v>
      </c>
      <c r="J5395" s="3025">
        <v>0</v>
      </c>
      <c r="O5395">
        <f t="shared" si="84"/>
        <v>0</v>
      </c>
    </row>
    <row r="5396" spans="1:15" hidden="1">
      <c r="A5396" s="2669" t="s">
        <v>11220</v>
      </c>
      <c r="B5396" s="2669" t="s">
        <v>4415</v>
      </c>
      <c r="C5396" s="2669" t="s">
        <v>5059</v>
      </c>
      <c r="D5396" s="2669" t="s">
        <v>4415</v>
      </c>
      <c r="E5396" s="2669" t="s">
        <v>8601</v>
      </c>
      <c r="F5396" s="2669" t="s">
        <v>11221</v>
      </c>
      <c r="G5396" s="2669" t="s">
        <v>5357</v>
      </c>
      <c r="H5396" s="2669" t="s">
        <v>5020</v>
      </c>
      <c r="I5396" s="3025">
        <v>115</v>
      </c>
      <c r="J5396" s="3025">
        <v>0</v>
      </c>
      <c r="O5396">
        <f t="shared" si="84"/>
        <v>0</v>
      </c>
    </row>
    <row r="5397" spans="1:15" hidden="1">
      <c r="A5397" s="2669" t="s">
        <v>11220</v>
      </c>
      <c r="B5397" s="2669" t="s">
        <v>4415</v>
      </c>
      <c r="C5397" s="2669" t="s">
        <v>5059</v>
      </c>
      <c r="D5397" s="2669" t="s">
        <v>4415</v>
      </c>
      <c r="E5397" s="2669" t="s">
        <v>8601</v>
      </c>
      <c r="F5397" s="2669" t="s">
        <v>11221</v>
      </c>
      <c r="G5397" s="2669" t="s">
        <v>5303</v>
      </c>
      <c r="H5397" s="2669" t="s">
        <v>5063</v>
      </c>
      <c r="I5397" s="3025">
        <v>0</v>
      </c>
      <c r="J5397" s="3025">
        <v>0</v>
      </c>
      <c r="O5397">
        <f t="shared" si="84"/>
        <v>0</v>
      </c>
    </row>
    <row r="5398" spans="1:15" hidden="1">
      <c r="A5398" s="2669" t="s">
        <v>11220</v>
      </c>
      <c r="B5398" s="2669" t="s">
        <v>4415</v>
      </c>
      <c r="C5398" s="2669" t="s">
        <v>5059</v>
      </c>
      <c r="D5398" s="2669" t="s">
        <v>4415</v>
      </c>
      <c r="E5398" s="2669" t="s">
        <v>8601</v>
      </c>
      <c r="F5398" s="2669" t="s">
        <v>11221</v>
      </c>
      <c r="G5398" s="2669" t="s">
        <v>5311</v>
      </c>
      <c r="H5398" s="2669" t="s">
        <v>5064</v>
      </c>
      <c r="I5398" s="3025">
        <v>0</v>
      </c>
      <c r="J5398" s="3025">
        <v>128.80000000000001</v>
      </c>
      <c r="O5398">
        <f t="shared" si="84"/>
        <v>0</v>
      </c>
    </row>
    <row r="5399" spans="1:15" hidden="1">
      <c r="H5399" t="s">
        <v>8602</v>
      </c>
      <c r="O5399">
        <f t="shared" si="84"/>
        <v>0</v>
      </c>
    </row>
    <row r="5400" spans="1:15" hidden="1">
      <c r="O5400">
        <f t="shared" si="84"/>
        <v>0</v>
      </c>
    </row>
    <row r="5401" spans="1:15" hidden="1">
      <c r="H5401" s="2668" t="s">
        <v>11222</v>
      </c>
      <c r="O5401">
        <f t="shared" si="84"/>
        <v>0</v>
      </c>
    </row>
    <row r="5402" spans="1:15" hidden="1">
      <c r="A5402" s="2669" t="s">
        <v>11220</v>
      </c>
      <c r="B5402" s="2669" t="s">
        <v>4415</v>
      </c>
      <c r="C5402" s="2669" t="s">
        <v>5059</v>
      </c>
      <c r="D5402" s="2669" t="s">
        <v>4415</v>
      </c>
      <c r="E5402" s="2669" t="s">
        <v>8603</v>
      </c>
      <c r="F5402" s="2669" t="s">
        <v>11223</v>
      </c>
      <c r="G5402" s="2669" t="s">
        <v>5308</v>
      </c>
      <c r="H5402" s="2669" t="s">
        <v>4921</v>
      </c>
      <c r="I5402" s="3025">
        <v>14.41</v>
      </c>
      <c r="J5402" s="3025">
        <v>0</v>
      </c>
      <c r="O5402">
        <f t="shared" si="84"/>
        <v>0</v>
      </c>
    </row>
    <row r="5403" spans="1:15" hidden="1">
      <c r="A5403" s="2669" t="s">
        <v>11220</v>
      </c>
      <c r="B5403" s="2669" t="s">
        <v>4415</v>
      </c>
      <c r="C5403" s="2669" t="s">
        <v>5059</v>
      </c>
      <c r="D5403" s="2669" t="s">
        <v>4415</v>
      </c>
      <c r="E5403" s="2669" t="s">
        <v>8603</v>
      </c>
      <c r="F5403" s="2669" t="s">
        <v>11223</v>
      </c>
      <c r="G5403" s="2669" t="s">
        <v>5357</v>
      </c>
      <c r="H5403" s="2669" t="s">
        <v>5020</v>
      </c>
      <c r="I5403" s="3025">
        <v>120.1</v>
      </c>
      <c r="J5403" s="3025">
        <v>0</v>
      </c>
      <c r="O5403">
        <f t="shared" si="84"/>
        <v>0</v>
      </c>
    </row>
    <row r="5404" spans="1:15" hidden="1">
      <c r="A5404" s="2669" t="s">
        <v>11220</v>
      </c>
      <c r="B5404" s="2669" t="s">
        <v>4415</v>
      </c>
      <c r="C5404" s="2669" t="s">
        <v>5059</v>
      </c>
      <c r="D5404" s="2669" t="s">
        <v>4415</v>
      </c>
      <c r="E5404" s="2669" t="s">
        <v>8603</v>
      </c>
      <c r="F5404" s="2669" t="s">
        <v>11223</v>
      </c>
      <c r="G5404" s="2669" t="s">
        <v>5303</v>
      </c>
      <c r="H5404" s="2669" t="s">
        <v>5063</v>
      </c>
      <c r="I5404" s="3025">
        <v>0</v>
      </c>
      <c r="J5404" s="3025">
        <v>0</v>
      </c>
      <c r="O5404">
        <f t="shared" si="84"/>
        <v>0</v>
      </c>
    </row>
    <row r="5405" spans="1:15" hidden="1">
      <c r="A5405" s="2669" t="s">
        <v>11220</v>
      </c>
      <c r="B5405" s="2669" t="s">
        <v>4415</v>
      </c>
      <c r="C5405" s="2669" t="s">
        <v>5059</v>
      </c>
      <c r="D5405" s="2669" t="s">
        <v>4415</v>
      </c>
      <c r="E5405" s="2669" t="s">
        <v>8603</v>
      </c>
      <c r="F5405" s="2669" t="s">
        <v>11223</v>
      </c>
      <c r="G5405" s="2669" t="s">
        <v>5311</v>
      </c>
      <c r="H5405" s="2669" t="s">
        <v>5064</v>
      </c>
      <c r="I5405" s="3025">
        <v>0</v>
      </c>
      <c r="J5405" s="3025">
        <v>134.51</v>
      </c>
      <c r="O5405">
        <f t="shared" si="84"/>
        <v>0</v>
      </c>
    </row>
    <row r="5406" spans="1:15" hidden="1">
      <c r="H5406" t="s">
        <v>8604</v>
      </c>
      <c r="O5406">
        <f t="shared" si="84"/>
        <v>0</v>
      </c>
    </row>
    <row r="5407" spans="1:15" hidden="1">
      <c r="O5407">
        <f t="shared" si="84"/>
        <v>0</v>
      </c>
    </row>
    <row r="5408" spans="1:15" hidden="1">
      <c r="H5408" s="2668" t="s">
        <v>11224</v>
      </c>
      <c r="O5408">
        <f t="shared" si="84"/>
        <v>0</v>
      </c>
    </row>
    <row r="5409" spans="1:15" hidden="1">
      <c r="A5409" s="2669" t="s">
        <v>11220</v>
      </c>
      <c r="B5409" s="2669" t="s">
        <v>4415</v>
      </c>
      <c r="C5409" s="2669" t="s">
        <v>5059</v>
      </c>
      <c r="D5409" s="2669" t="s">
        <v>4415</v>
      </c>
      <c r="E5409" s="2669" t="s">
        <v>7675</v>
      </c>
      <c r="F5409" s="2669" t="s">
        <v>11225</v>
      </c>
      <c r="G5409" s="2669" t="s">
        <v>5308</v>
      </c>
      <c r="H5409" s="2669" t="s">
        <v>5097</v>
      </c>
      <c r="I5409" s="3025">
        <v>0</v>
      </c>
      <c r="J5409" s="3025">
        <v>0</v>
      </c>
      <c r="O5409">
        <f t="shared" si="84"/>
        <v>0</v>
      </c>
    </row>
    <row r="5410" spans="1:15" hidden="1">
      <c r="A5410" s="2669" t="s">
        <v>11220</v>
      </c>
      <c r="B5410" s="2669" t="s">
        <v>4415</v>
      </c>
      <c r="C5410" s="2669" t="s">
        <v>5059</v>
      </c>
      <c r="D5410" s="2669" t="s">
        <v>4415</v>
      </c>
      <c r="E5410" s="2669" t="s">
        <v>7675</v>
      </c>
      <c r="F5410" s="2669" t="s">
        <v>11225</v>
      </c>
      <c r="G5410" s="2669" t="s">
        <v>5341</v>
      </c>
      <c r="H5410" s="2669" t="s">
        <v>4956</v>
      </c>
      <c r="I5410" s="3025">
        <v>49</v>
      </c>
      <c r="J5410" s="3025">
        <v>0</v>
      </c>
      <c r="O5410">
        <f t="shared" si="84"/>
        <v>0</v>
      </c>
    </row>
    <row r="5411" spans="1:15" hidden="1">
      <c r="A5411" s="2669" t="s">
        <v>11220</v>
      </c>
      <c r="B5411" s="2669" t="s">
        <v>4415</v>
      </c>
      <c r="C5411" s="2669" t="s">
        <v>5059</v>
      </c>
      <c r="D5411" s="2669" t="s">
        <v>4415</v>
      </c>
      <c r="E5411" s="2669" t="s">
        <v>7675</v>
      </c>
      <c r="F5411" s="2669" t="s">
        <v>11225</v>
      </c>
      <c r="G5411" s="2669" t="s">
        <v>5303</v>
      </c>
      <c r="H5411" s="2669" t="s">
        <v>5063</v>
      </c>
      <c r="I5411" s="3025">
        <v>0</v>
      </c>
      <c r="J5411" s="3025">
        <v>0</v>
      </c>
      <c r="O5411">
        <f t="shared" si="84"/>
        <v>0</v>
      </c>
    </row>
    <row r="5412" spans="1:15" hidden="1">
      <c r="A5412" s="2669" t="s">
        <v>11220</v>
      </c>
      <c r="B5412" s="2669" t="s">
        <v>4415</v>
      </c>
      <c r="C5412" s="2669" t="s">
        <v>5059</v>
      </c>
      <c r="D5412" s="2669" t="s">
        <v>4415</v>
      </c>
      <c r="E5412" s="2669" t="s">
        <v>7675</v>
      </c>
      <c r="F5412" s="2669" t="s">
        <v>11225</v>
      </c>
      <c r="G5412" s="2669" t="s">
        <v>5311</v>
      </c>
      <c r="H5412" s="2669" t="s">
        <v>5064</v>
      </c>
      <c r="I5412" s="3025">
        <v>0</v>
      </c>
      <c r="J5412" s="3025">
        <v>49</v>
      </c>
      <c r="O5412">
        <f t="shared" si="84"/>
        <v>0</v>
      </c>
    </row>
    <row r="5413" spans="1:15" hidden="1">
      <c r="H5413" t="s">
        <v>7676</v>
      </c>
      <c r="O5413">
        <f t="shared" si="84"/>
        <v>0</v>
      </c>
    </row>
    <row r="5414" spans="1:15" hidden="1">
      <c r="O5414">
        <f t="shared" si="84"/>
        <v>0</v>
      </c>
    </row>
    <row r="5415" spans="1:15" hidden="1">
      <c r="H5415" s="2668" t="s">
        <v>11226</v>
      </c>
      <c r="O5415">
        <f t="shared" si="84"/>
        <v>0</v>
      </c>
    </row>
    <row r="5416" spans="1:15" hidden="1">
      <c r="A5416" s="2669" t="s">
        <v>11227</v>
      </c>
      <c r="B5416" s="2669" t="s">
        <v>4415</v>
      </c>
      <c r="C5416" s="2669" t="s">
        <v>5059</v>
      </c>
      <c r="D5416" s="2669" t="s">
        <v>4415</v>
      </c>
      <c r="E5416" s="2669" t="s">
        <v>8599</v>
      </c>
      <c r="F5416" s="2669" t="s">
        <v>11228</v>
      </c>
      <c r="G5416" s="2669" t="s">
        <v>5308</v>
      </c>
      <c r="H5416" s="2669" t="s">
        <v>4921</v>
      </c>
      <c r="I5416" s="3025">
        <v>4.2</v>
      </c>
      <c r="J5416" s="3025">
        <v>0</v>
      </c>
      <c r="O5416">
        <f t="shared" si="84"/>
        <v>0</v>
      </c>
    </row>
    <row r="5417" spans="1:15" hidden="1">
      <c r="A5417" s="2669" t="s">
        <v>11227</v>
      </c>
      <c r="B5417" s="2669" t="s">
        <v>4415</v>
      </c>
      <c r="C5417" s="2669" t="s">
        <v>5059</v>
      </c>
      <c r="D5417" s="2669" t="s">
        <v>4415</v>
      </c>
      <c r="E5417" s="2669" t="s">
        <v>8599</v>
      </c>
      <c r="F5417" s="2669" t="s">
        <v>11228</v>
      </c>
      <c r="G5417" s="2669" t="s">
        <v>5357</v>
      </c>
      <c r="H5417" s="2669" t="s">
        <v>5020</v>
      </c>
      <c r="I5417" s="3025">
        <v>35</v>
      </c>
      <c r="J5417" s="3025">
        <v>0</v>
      </c>
      <c r="O5417">
        <f t="shared" si="84"/>
        <v>0</v>
      </c>
    </row>
    <row r="5418" spans="1:15" hidden="1">
      <c r="A5418" s="2669" t="s">
        <v>11227</v>
      </c>
      <c r="B5418" s="2669" t="s">
        <v>4415</v>
      </c>
      <c r="C5418" s="2669" t="s">
        <v>5059</v>
      </c>
      <c r="D5418" s="2669" t="s">
        <v>4415</v>
      </c>
      <c r="E5418" s="2669" t="s">
        <v>8599</v>
      </c>
      <c r="F5418" s="2669" t="s">
        <v>11228</v>
      </c>
      <c r="G5418" s="2669" t="s">
        <v>5303</v>
      </c>
      <c r="H5418" s="2669" t="s">
        <v>5063</v>
      </c>
      <c r="I5418" s="3025">
        <v>0</v>
      </c>
      <c r="J5418" s="3025">
        <v>0</v>
      </c>
      <c r="O5418">
        <f t="shared" si="84"/>
        <v>0</v>
      </c>
    </row>
    <row r="5419" spans="1:15" hidden="1">
      <c r="A5419" s="2669" t="s">
        <v>11227</v>
      </c>
      <c r="B5419" s="2669" t="s">
        <v>4415</v>
      </c>
      <c r="C5419" s="2669" t="s">
        <v>5059</v>
      </c>
      <c r="D5419" s="2669" t="s">
        <v>4415</v>
      </c>
      <c r="E5419" s="2669" t="s">
        <v>8599</v>
      </c>
      <c r="F5419" s="2669" t="s">
        <v>11228</v>
      </c>
      <c r="G5419" s="2669" t="s">
        <v>5311</v>
      </c>
      <c r="H5419" s="2669" t="s">
        <v>5064</v>
      </c>
      <c r="I5419" s="3025">
        <v>0</v>
      </c>
      <c r="J5419" s="3025">
        <v>39.200000000000003</v>
      </c>
      <c r="O5419">
        <f t="shared" si="84"/>
        <v>0</v>
      </c>
    </row>
    <row r="5420" spans="1:15" hidden="1">
      <c r="H5420" t="s">
        <v>8600</v>
      </c>
      <c r="O5420">
        <f t="shared" si="84"/>
        <v>0</v>
      </c>
    </row>
    <row r="5421" spans="1:15" hidden="1">
      <c r="O5421">
        <f t="shared" si="84"/>
        <v>0</v>
      </c>
    </row>
    <row r="5422" spans="1:15" hidden="1">
      <c r="H5422" s="2668" t="s">
        <v>11229</v>
      </c>
      <c r="O5422">
        <f t="shared" si="84"/>
        <v>0</v>
      </c>
    </row>
    <row r="5423" spans="1:15" hidden="1">
      <c r="A5423" s="2669" t="s">
        <v>11227</v>
      </c>
      <c r="B5423" s="2669" t="s">
        <v>4415</v>
      </c>
      <c r="C5423" s="2669" t="s">
        <v>5059</v>
      </c>
      <c r="D5423" s="2669" t="s">
        <v>4415</v>
      </c>
      <c r="E5423" s="2669" t="s">
        <v>7412</v>
      </c>
      <c r="F5423" s="2669" t="s">
        <v>11230</v>
      </c>
      <c r="G5423" s="2669" t="s">
        <v>5308</v>
      </c>
      <c r="H5423" s="2669" t="s">
        <v>4921</v>
      </c>
      <c r="I5423" s="3025">
        <v>11.15</v>
      </c>
      <c r="J5423" s="3025">
        <v>0</v>
      </c>
      <c r="O5423">
        <f t="shared" si="84"/>
        <v>0</v>
      </c>
    </row>
    <row r="5424" spans="1:15" hidden="1">
      <c r="A5424" s="2669" t="s">
        <v>11227</v>
      </c>
      <c r="B5424" s="2669" t="s">
        <v>4415</v>
      </c>
      <c r="C5424" s="2669" t="s">
        <v>5059</v>
      </c>
      <c r="D5424" s="2669" t="s">
        <v>4415</v>
      </c>
      <c r="E5424" s="2669" t="s">
        <v>7412</v>
      </c>
      <c r="F5424" s="2669" t="s">
        <v>11230</v>
      </c>
      <c r="G5424" s="2669" t="s">
        <v>5309</v>
      </c>
      <c r="H5424" s="2669" t="s">
        <v>4947</v>
      </c>
      <c r="I5424" s="3025">
        <v>92.88</v>
      </c>
      <c r="J5424" s="3025">
        <v>0</v>
      </c>
      <c r="O5424">
        <f t="shared" si="84"/>
        <v>0</v>
      </c>
    </row>
    <row r="5425" spans="1:15" hidden="1">
      <c r="A5425" s="2669" t="s">
        <v>11227</v>
      </c>
      <c r="B5425" s="2669" t="s">
        <v>4415</v>
      </c>
      <c r="C5425" s="2669" t="s">
        <v>5059</v>
      </c>
      <c r="D5425" s="2669" t="s">
        <v>4415</v>
      </c>
      <c r="E5425" s="2669" t="s">
        <v>7412</v>
      </c>
      <c r="F5425" s="2669" t="s">
        <v>11230</v>
      </c>
      <c r="G5425" s="2669" t="s">
        <v>5303</v>
      </c>
      <c r="H5425" s="2669" t="s">
        <v>5063</v>
      </c>
      <c r="I5425" s="3025">
        <v>0</v>
      </c>
      <c r="J5425" s="3025">
        <v>0</v>
      </c>
      <c r="O5425">
        <f t="shared" si="84"/>
        <v>0</v>
      </c>
    </row>
    <row r="5426" spans="1:15" hidden="1">
      <c r="A5426" s="2669" t="s">
        <v>11227</v>
      </c>
      <c r="B5426" s="2669" t="s">
        <v>4415</v>
      </c>
      <c r="C5426" s="2669" t="s">
        <v>5059</v>
      </c>
      <c r="D5426" s="2669" t="s">
        <v>4415</v>
      </c>
      <c r="E5426" s="2669" t="s">
        <v>7412</v>
      </c>
      <c r="F5426" s="2669" t="s">
        <v>11230</v>
      </c>
      <c r="G5426" s="2669" t="s">
        <v>5311</v>
      </c>
      <c r="H5426" s="2669" t="s">
        <v>5064</v>
      </c>
      <c r="I5426" s="3025">
        <v>0</v>
      </c>
      <c r="J5426" s="3025">
        <v>104.03</v>
      </c>
      <c r="O5426">
        <f t="shared" si="84"/>
        <v>0</v>
      </c>
    </row>
    <row r="5427" spans="1:15" hidden="1">
      <c r="H5427" t="s">
        <v>7413</v>
      </c>
      <c r="O5427">
        <f t="shared" si="84"/>
        <v>0</v>
      </c>
    </row>
    <row r="5428" spans="1:15" hidden="1">
      <c r="O5428">
        <f t="shared" si="84"/>
        <v>0</v>
      </c>
    </row>
    <row r="5429" spans="1:15" hidden="1">
      <c r="H5429" s="2668" t="s">
        <v>11231</v>
      </c>
      <c r="O5429">
        <f t="shared" si="84"/>
        <v>0</v>
      </c>
    </row>
    <row r="5430" spans="1:15" hidden="1">
      <c r="A5430" s="2669" t="s">
        <v>11227</v>
      </c>
      <c r="B5430" s="2669" t="s">
        <v>4415</v>
      </c>
      <c r="C5430" s="2669" t="s">
        <v>5059</v>
      </c>
      <c r="D5430" s="2669" t="s">
        <v>4415</v>
      </c>
      <c r="E5430" s="2669" t="s">
        <v>7605</v>
      </c>
      <c r="F5430" s="2669" t="s">
        <v>11232</v>
      </c>
      <c r="G5430" s="2669" t="s">
        <v>5308</v>
      </c>
      <c r="H5430" s="2669" t="s">
        <v>4921</v>
      </c>
      <c r="I5430" s="3025">
        <v>530.59</v>
      </c>
      <c r="J5430" s="3025">
        <v>0</v>
      </c>
      <c r="O5430">
        <f t="shared" si="84"/>
        <v>0</v>
      </c>
    </row>
    <row r="5431" spans="1:15" hidden="1">
      <c r="A5431" s="2669" t="s">
        <v>11227</v>
      </c>
      <c r="B5431" s="2669" t="s">
        <v>4415</v>
      </c>
      <c r="C5431" s="2669" t="s">
        <v>5059</v>
      </c>
      <c r="D5431" s="2669" t="s">
        <v>4415</v>
      </c>
      <c r="E5431" s="2669" t="s">
        <v>7605</v>
      </c>
      <c r="F5431" s="2669" t="s">
        <v>11232</v>
      </c>
      <c r="G5431" s="2669" t="s">
        <v>5312</v>
      </c>
      <c r="H5431" s="2669" t="s">
        <v>4949</v>
      </c>
      <c r="I5431" s="3025">
        <v>4421.5600000000004</v>
      </c>
      <c r="J5431" s="3025">
        <v>0</v>
      </c>
      <c r="O5431">
        <f t="shared" si="84"/>
        <v>0</v>
      </c>
    </row>
    <row r="5432" spans="1:15" hidden="1">
      <c r="A5432" s="2669" t="s">
        <v>11227</v>
      </c>
      <c r="B5432" s="2669" t="s">
        <v>4415</v>
      </c>
      <c r="C5432" s="2669" t="s">
        <v>5059</v>
      </c>
      <c r="D5432" s="2669" t="s">
        <v>4415</v>
      </c>
      <c r="E5432" s="2669" t="s">
        <v>7605</v>
      </c>
      <c r="F5432" s="2669" t="s">
        <v>11232</v>
      </c>
      <c r="G5432" s="2669" t="s">
        <v>5303</v>
      </c>
      <c r="H5432" s="2669" t="s">
        <v>5063</v>
      </c>
      <c r="I5432" s="3025">
        <v>0</v>
      </c>
      <c r="J5432" s="3025">
        <v>0</v>
      </c>
      <c r="O5432">
        <f t="shared" si="84"/>
        <v>0</v>
      </c>
    </row>
    <row r="5433" spans="1:15" hidden="1">
      <c r="A5433" s="2669" t="s">
        <v>11227</v>
      </c>
      <c r="B5433" s="2669" t="s">
        <v>4415</v>
      </c>
      <c r="C5433" s="2669" t="s">
        <v>5059</v>
      </c>
      <c r="D5433" s="2669" t="s">
        <v>4415</v>
      </c>
      <c r="E5433" s="2669" t="s">
        <v>7605</v>
      </c>
      <c r="F5433" s="2669" t="s">
        <v>11232</v>
      </c>
      <c r="G5433" s="2669" t="s">
        <v>5311</v>
      </c>
      <c r="H5433" s="2669" t="s">
        <v>5064</v>
      </c>
      <c r="I5433" s="3025">
        <v>0</v>
      </c>
      <c r="J5433" s="3025">
        <v>4952.1499999999996</v>
      </c>
      <c r="O5433">
        <f t="shared" si="84"/>
        <v>0</v>
      </c>
    </row>
    <row r="5434" spans="1:15" hidden="1">
      <c r="H5434" t="s">
        <v>7606</v>
      </c>
      <c r="O5434">
        <f t="shared" si="84"/>
        <v>0</v>
      </c>
    </row>
    <row r="5435" spans="1:15" hidden="1">
      <c r="O5435">
        <f t="shared" si="84"/>
        <v>0</v>
      </c>
    </row>
    <row r="5436" spans="1:15" hidden="1">
      <c r="H5436" s="2668" t="s">
        <v>11233</v>
      </c>
      <c r="O5436">
        <f t="shared" si="84"/>
        <v>0</v>
      </c>
    </row>
    <row r="5437" spans="1:15" hidden="1">
      <c r="A5437" s="2669" t="s">
        <v>11227</v>
      </c>
      <c r="B5437" s="2669" t="s">
        <v>5071</v>
      </c>
      <c r="C5437" s="2669" t="s">
        <v>9011</v>
      </c>
      <c r="D5437" s="2669" t="s">
        <v>5071</v>
      </c>
      <c r="E5437" s="2669" t="s">
        <v>11234</v>
      </c>
      <c r="F5437" s="2669" t="s">
        <v>11235</v>
      </c>
      <c r="G5437" s="2669" t="s">
        <v>5311</v>
      </c>
      <c r="H5437" s="2669" t="s">
        <v>5015</v>
      </c>
      <c r="I5437" s="3025">
        <v>39.200000000000003</v>
      </c>
      <c r="J5437" s="3025">
        <v>0</v>
      </c>
      <c r="O5437">
        <f t="shared" si="84"/>
        <v>0</v>
      </c>
    </row>
    <row r="5438" spans="1:15" hidden="1">
      <c r="A5438" s="2669" t="s">
        <v>11227</v>
      </c>
      <c r="B5438" s="2669" t="s">
        <v>5071</v>
      </c>
      <c r="C5438" s="2669" t="s">
        <v>9011</v>
      </c>
      <c r="D5438" s="2669" t="s">
        <v>5071</v>
      </c>
      <c r="E5438" s="2669" t="s">
        <v>11234</v>
      </c>
      <c r="F5438" s="2669" t="s">
        <v>11235</v>
      </c>
      <c r="G5438" s="2669" t="s">
        <v>5305</v>
      </c>
      <c r="H5438" s="2669" t="s">
        <v>9014</v>
      </c>
      <c r="I5438" s="3025">
        <v>0</v>
      </c>
      <c r="J5438" s="3025">
        <v>39.200000000000003</v>
      </c>
      <c r="O5438">
        <f t="shared" si="84"/>
        <v>0</v>
      </c>
    </row>
    <row r="5439" spans="1:15" hidden="1">
      <c r="H5439" t="s">
        <v>9015</v>
      </c>
      <c r="O5439">
        <f t="shared" si="84"/>
        <v>0</v>
      </c>
    </row>
    <row r="5440" spans="1:15" hidden="1">
      <c r="O5440">
        <f t="shared" si="84"/>
        <v>0</v>
      </c>
    </row>
    <row r="5441" spans="1:15" hidden="1">
      <c r="H5441" s="2668" t="s">
        <v>11236</v>
      </c>
      <c r="O5441">
        <f t="shared" ref="O5441:O5504" si="85">SUMIF(E:E,E5441,N:N)</f>
        <v>0</v>
      </c>
    </row>
    <row r="5442" spans="1:15" hidden="1">
      <c r="A5442" s="2669" t="s">
        <v>11237</v>
      </c>
      <c r="B5442" s="2669"/>
      <c r="C5442" s="2669"/>
      <c r="D5442" s="2669" t="s">
        <v>5073</v>
      </c>
      <c r="E5442" s="2669" t="s">
        <v>7130</v>
      </c>
      <c r="F5442" s="2669" t="s">
        <v>11238</v>
      </c>
      <c r="G5442" s="2669" t="s">
        <v>5300</v>
      </c>
      <c r="H5442" s="2669" t="s">
        <v>264</v>
      </c>
      <c r="I5442" s="3025">
        <v>2000</v>
      </c>
      <c r="J5442" s="3025">
        <v>0</v>
      </c>
      <c r="O5442">
        <f t="shared" si="85"/>
        <v>0</v>
      </c>
    </row>
    <row r="5443" spans="1:15" hidden="1">
      <c r="A5443" s="2669" t="s">
        <v>11237</v>
      </c>
      <c r="B5443" s="2669"/>
      <c r="C5443" s="2669"/>
      <c r="D5443" s="2669" t="s">
        <v>5073</v>
      </c>
      <c r="E5443" s="2669" t="s">
        <v>7130</v>
      </c>
      <c r="F5443" s="2669" t="s">
        <v>11238</v>
      </c>
      <c r="G5443" s="2669" t="s">
        <v>5297</v>
      </c>
      <c r="H5443" s="2669" t="s">
        <v>5075</v>
      </c>
      <c r="I5443" s="3025">
        <v>0</v>
      </c>
      <c r="J5443" s="3025">
        <v>2000</v>
      </c>
      <c r="O5443">
        <f t="shared" si="85"/>
        <v>0</v>
      </c>
    </row>
    <row r="5444" spans="1:15" hidden="1">
      <c r="H5444" t="s">
        <v>7131</v>
      </c>
      <c r="O5444">
        <f t="shared" si="85"/>
        <v>0</v>
      </c>
    </row>
    <row r="5445" spans="1:15" hidden="1">
      <c r="O5445">
        <f t="shared" si="85"/>
        <v>0</v>
      </c>
    </row>
    <row r="5446" spans="1:15" hidden="1">
      <c r="H5446" s="2668" t="s">
        <v>11239</v>
      </c>
      <c r="O5446">
        <f t="shared" si="85"/>
        <v>0</v>
      </c>
    </row>
    <row r="5447" spans="1:15" hidden="1">
      <c r="A5447" s="2669" t="s">
        <v>11237</v>
      </c>
      <c r="B5447" s="2669" t="s">
        <v>4415</v>
      </c>
      <c r="C5447" s="2669" t="s">
        <v>5059</v>
      </c>
      <c r="D5447" s="2669" t="s">
        <v>4415</v>
      </c>
      <c r="E5447" s="2669" t="s">
        <v>8597</v>
      </c>
      <c r="F5447" s="2669" t="s">
        <v>11240</v>
      </c>
      <c r="G5447" s="2669" t="s">
        <v>5308</v>
      </c>
      <c r="H5447" s="2669" t="s">
        <v>5097</v>
      </c>
      <c r="I5447" s="3025">
        <v>0</v>
      </c>
      <c r="J5447" s="3025">
        <v>0</v>
      </c>
      <c r="O5447">
        <f t="shared" si="85"/>
        <v>0</v>
      </c>
    </row>
    <row r="5448" spans="1:15" hidden="1">
      <c r="A5448" s="2669" t="s">
        <v>11237</v>
      </c>
      <c r="B5448" s="2669" t="s">
        <v>4415</v>
      </c>
      <c r="C5448" s="2669" t="s">
        <v>5059</v>
      </c>
      <c r="D5448" s="2669" t="s">
        <v>4415</v>
      </c>
      <c r="E5448" s="2669" t="s">
        <v>8597</v>
      </c>
      <c r="F5448" s="2669" t="s">
        <v>11240</v>
      </c>
      <c r="G5448" s="2669" t="s">
        <v>5360</v>
      </c>
      <c r="H5448" s="2669" t="s">
        <v>5361</v>
      </c>
      <c r="I5448" s="3025">
        <v>267.06</v>
      </c>
      <c r="J5448" s="3025">
        <v>0</v>
      </c>
      <c r="O5448">
        <f t="shared" si="85"/>
        <v>0</v>
      </c>
    </row>
    <row r="5449" spans="1:15" hidden="1">
      <c r="A5449" s="2669" t="s">
        <v>11237</v>
      </c>
      <c r="B5449" s="2669" t="s">
        <v>4415</v>
      </c>
      <c r="C5449" s="2669" t="s">
        <v>5059</v>
      </c>
      <c r="D5449" s="2669" t="s">
        <v>4415</v>
      </c>
      <c r="E5449" s="2669" t="s">
        <v>8597</v>
      </c>
      <c r="F5449" s="2669" t="s">
        <v>11240</v>
      </c>
      <c r="G5449" s="2669" t="s">
        <v>5303</v>
      </c>
      <c r="H5449" s="2669" t="s">
        <v>5063</v>
      </c>
      <c r="I5449" s="3025">
        <v>0</v>
      </c>
      <c r="J5449" s="3025">
        <v>0</v>
      </c>
      <c r="O5449">
        <f t="shared" si="85"/>
        <v>0</v>
      </c>
    </row>
    <row r="5450" spans="1:15" hidden="1">
      <c r="A5450" s="2669" t="s">
        <v>11237</v>
      </c>
      <c r="B5450" s="2669" t="s">
        <v>4415</v>
      </c>
      <c r="C5450" s="2669" t="s">
        <v>5059</v>
      </c>
      <c r="D5450" s="2669" t="s">
        <v>4415</v>
      </c>
      <c r="E5450" s="2669" t="s">
        <v>8597</v>
      </c>
      <c r="F5450" s="2669" t="s">
        <v>11240</v>
      </c>
      <c r="G5450" s="2669" t="s">
        <v>5311</v>
      </c>
      <c r="H5450" s="2669" t="s">
        <v>5064</v>
      </c>
      <c r="I5450" s="3025">
        <v>0</v>
      </c>
      <c r="J5450" s="3025">
        <v>267.06</v>
      </c>
      <c r="O5450">
        <f t="shared" si="85"/>
        <v>0</v>
      </c>
    </row>
    <row r="5451" spans="1:15" hidden="1">
      <c r="H5451" t="s">
        <v>8598</v>
      </c>
      <c r="O5451">
        <f t="shared" si="85"/>
        <v>0</v>
      </c>
    </row>
    <row r="5452" spans="1:15" hidden="1">
      <c r="O5452">
        <f t="shared" si="85"/>
        <v>0</v>
      </c>
    </row>
    <row r="5453" spans="1:15" hidden="1">
      <c r="H5453" s="2668" t="s">
        <v>11241</v>
      </c>
      <c r="O5453">
        <f t="shared" si="85"/>
        <v>0</v>
      </c>
    </row>
    <row r="5454" spans="1:15" hidden="1">
      <c r="A5454" s="2669" t="s">
        <v>11237</v>
      </c>
      <c r="B5454" s="2669" t="s">
        <v>4415</v>
      </c>
      <c r="C5454" s="2669" t="s">
        <v>5059</v>
      </c>
      <c r="D5454" s="2669" t="s">
        <v>4415</v>
      </c>
      <c r="E5454" s="2669" t="s">
        <v>7715</v>
      </c>
      <c r="F5454" s="2669" t="s">
        <v>11242</v>
      </c>
      <c r="G5454" s="2669" t="s">
        <v>5308</v>
      </c>
      <c r="H5454" s="2669" t="s">
        <v>5097</v>
      </c>
      <c r="I5454" s="3025">
        <v>0</v>
      </c>
      <c r="J5454" s="3025">
        <v>0</v>
      </c>
      <c r="O5454">
        <f t="shared" si="85"/>
        <v>0</v>
      </c>
    </row>
    <row r="5455" spans="1:15" hidden="1">
      <c r="A5455" s="2669" t="s">
        <v>11237</v>
      </c>
      <c r="B5455" s="2669" t="s">
        <v>4415</v>
      </c>
      <c r="C5455" s="2669" t="s">
        <v>5059</v>
      </c>
      <c r="D5455" s="2669" t="s">
        <v>4415</v>
      </c>
      <c r="E5455" s="2669" t="s">
        <v>7715</v>
      </c>
      <c r="F5455" s="2669" t="s">
        <v>11242</v>
      </c>
      <c r="G5455" s="2669" t="s">
        <v>5343</v>
      </c>
      <c r="H5455" s="2669" t="s">
        <v>4975</v>
      </c>
      <c r="I5455" s="3025">
        <v>80</v>
      </c>
      <c r="J5455" s="3025">
        <v>0</v>
      </c>
      <c r="O5455">
        <f t="shared" si="85"/>
        <v>0</v>
      </c>
    </row>
    <row r="5456" spans="1:15" hidden="1">
      <c r="A5456" s="2669" t="s">
        <v>11237</v>
      </c>
      <c r="B5456" s="2669" t="s">
        <v>4415</v>
      </c>
      <c r="C5456" s="2669" t="s">
        <v>5059</v>
      </c>
      <c r="D5456" s="2669" t="s">
        <v>4415</v>
      </c>
      <c r="E5456" s="2669" t="s">
        <v>7715</v>
      </c>
      <c r="F5456" s="2669" t="s">
        <v>11242</v>
      </c>
      <c r="G5456" s="2669" t="s">
        <v>5303</v>
      </c>
      <c r="H5456" s="2669" t="s">
        <v>5063</v>
      </c>
      <c r="I5456" s="3025">
        <v>0</v>
      </c>
      <c r="J5456" s="3025">
        <v>0</v>
      </c>
      <c r="O5456">
        <f t="shared" si="85"/>
        <v>0</v>
      </c>
    </row>
    <row r="5457" spans="1:15" hidden="1">
      <c r="A5457" s="2669" t="s">
        <v>11237</v>
      </c>
      <c r="B5457" s="2669" t="s">
        <v>4415</v>
      </c>
      <c r="C5457" s="2669" t="s">
        <v>5059</v>
      </c>
      <c r="D5457" s="2669" t="s">
        <v>4415</v>
      </c>
      <c r="E5457" s="2669" t="s">
        <v>7715</v>
      </c>
      <c r="F5457" s="2669" t="s">
        <v>11242</v>
      </c>
      <c r="G5457" s="2669" t="s">
        <v>5311</v>
      </c>
      <c r="H5457" s="2669" t="s">
        <v>5064</v>
      </c>
      <c r="I5457" s="3025">
        <v>0</v>
      </c>
      <c r="J5457" s="3025">
        <v>80</v>
      </c>
      <c r="O5457">
        <f t="shared" si="85"/>
        <v>0</v>
      </c>
    </row>
    <row r="5458" spans="1:15" hidden="1">
      <c r="H5458" t="s">
        <v>7716</v>
      </c>
      <c r="O5458">
        <f t="shared" si="85"/>
        <v>0</v>
      </c>
    </row>
    <row r="5459" spans="1:15" hidden="1">
      <c r="O5459">
        <f t="shared" si="85"/>
        <v>0</v>
      </c>
    </row>
    <row r="5460" spans="1:15" hidden="1">
      <c r="H5460" s="2668" t="s">
        <v>11243</v>
      </c>
      <c r="O5460">
        <f t="shared" si="85"/>
        <v>0</v>
      </c>
    </row>
    <row r="5461" spans="1:15" hidden="1">
      <c r="A5461" s="2669" t="s">
        <v>11244</v>
      </c>
      <c r="B5461" s="2669" t="s">
        <v>5169</v>
      </c>
      <c r="C5461" s="2669" t="s">
        <v>5298</v>
      </c>
      <c r="D5461" s="2669" t="s">
        <v>5299</v>
      </c>
      <c r="E5461" s="2669" t="s">
        <v>8210</v>
      </c>
      <c r="F5461" s="2669" t="s">
        <v>11245</v>
      </c>
      <c r="G5461" s="2669" t="s">
        <v>8208</v>
      </c>
      <c r="H5461" s="2669" t="s">
        <v>8209</v>
      </c>
      <c r="I5461" s="3025">
        <v>795.5</v>
      </c>
      <c r="J5461" s="3025">
        <v>0</v>
      </c>
      <c r="O5461">
        <f t="shared" si="85"/>
        <v>1</v>
      </c>
    </row>
    <row r="5462" spans="1:15" hidden="1">
      <c r="A5462" s="2669" t="s">
        <v>11244</v>
      </c>
      <c r="B5462" s="2669" t="s">
        <v>5169</v>
      </c>
      <c r="C5462" s="2669" t="s">
        <v>5298</v>
      </c>
      <c r="D5462" s="2669" t="s">
        <v>5299</v>
      </c>
      <c r="E5462" s="2669" t="s">
        <v>8210</v>
      </c>
      <c r="F5462" s="2669" t="s">
        <v>11245</v>
      </c>
      <c r="G5462" s="2669" t="s">
        <v>8980</v>
      </c>
      <c r="H5462" s="2669" t="s">
        <v>9055</v>
      </c>
      <c r="I5462" s="3025">
        <v>0</v>
      </c>
      <c r="J5462" s="3025">
        <v>795.5</v>
      </c>
      <c r="N5462" s="1460">
        <v>1</v>
      </c>
      <c r="O5462">
        <f t="shared" si="85"/>
        <v>1</v>
      </c>
    </row>
    <row r="5463" spans="1:15" hidden="1">
      <c r="H5463" t="s">
        <v>8211</v>
      </c>
      <c r="O5463">
        <f t="shared" si="85"/>
        <v>0</v>
      </c>
    </row>
    <row r="5464" spans="1:15" hidden="1">
      <c r="O5464">
        <f t="shared" si="85"/>
        <v>0</v>
      </c>
    </row>
    <row r="5465" spans="1:15" hidden="1">
      <c r="H5465" s="2668" t="s">
        <v>11246</v>
      </c>
      <c r="O5465">
        <f t="shared" si="85"/>
        <v>0</v>
      </c>
    </row>
    <row r="5466" spans="1:15" hidden="1">
      <c r="A5466" s="2669" t="s">
        <v>11244</v>
      </c>
      <c r="B5466" s="2669" t="s">
        <v>5169</v>
      </c>
      <c r="C5466" s="2669" t="s">
        <v>5298</v>
      </c>
      <c r="D5466" s="2669" t="s">
        <v>5299</v>
      </c>
      <c r="E5466" s="2669" t="s">
        <v>8516</v>
      </c>
      <c r="F5466" s="2669" t="s">
        <v>11247</v>
      </c>
      <c r="G5466" s="2669" t="s">
        <v>8512</v>
      </c>
      <c r="H5466" s="2669" t="s">
        <v>8513</v>
      </c>
      <c r="I5466" s="3025">
        <v>398.3</v>
      </c>
      <c r="J5466" s="3025">
        <v>0</v>
      </c>
      <c r="O5466">
        <f t="shared" si="85"/>
        <v>1</v>
      </c>
    </row>
    <row r="5467" spans="1:15" hidden="1">
      <c r="A5467" s="2669" t="s">
        <v>11244</v>
      </c>
      <c r="B5467" s="2669" t="s">
        <v>5169</v>
      </c>
      <c r="C5467" s="2669" t="s">
        <v>5298</v>
      </c>
      <c r="D5467" s="2669" t="s">
        <v>5299</v>
      </c>
      <c r="E5467" s="2669" t="s">
        <v>8516</v>
      </c>
      <c r="F5467" s="2669" t="s">
        <v>11247</v>
      </c>
      <c r="G5467" s="2669" t="s">
        <v>8980</v>
      </c>
      <c r="H5467" s="2669" t="s">
        <v>9055</v>
      </c>
      <c r="I5467" s="3025">
        <v>0</v>
      </c>
      <c r="J5467" s="3025">
        <v>398.3</v>
      </c>
      <c r="N5467" s="1460">
        <v>1</v>
      </c>
      <c r="O5467">
        <f t="shared" si="85"/>
        <v>1</v>
      </c>
    </row>
    <row r="5468" spans="1:15" hidden="1">
      <c r="H5468" t="s">
        <v>8517</v>
      </c>
      <c r="O5468">
        <f t="shared" si="85"/>
        <v>0</v>
      </c>
    </row>
    <row r="5469" spans="1:15" hidden="1">
      <c r="O5469">
        <f t="shared" si="85"/>
        <v>0</v>
      </c>
    </row>
    <row r="5470" spans="1:15" hidden="1">
      <c r="H5470" s="2668" t="s">
        <v>11248</v>
      </c>
      <c r="O5470">
        <f t="shared" si="85"/>
        <v>0</v>
      </c>
    </row>
    <row r="5471" spans="1:15" hidden="1">
      <c r="A5471" s="2669" t="s">
        <v>11244</v>
      </c>
      <c r="B5471" s="2669" t="s">
        <v>5169</v>
      </c>
      <c r="C5471" s="2669" t="s">
        <v>5298</v>
      </c>
      <c r="D5471" s="2669" t="s">
        <v>5299</v>
      </c>
      <c r="E5471" s="2669" t="s">
        <v>8408</v>
      </c>
      <c r="F5471" s="2669" t="s">
        <v>11249</v>
      </c>
      <c r="G5471" s="2669" t="s">
        <v>8404</v>
      </c>
      <c r="H5471" s="2669" t="s">
        <v>8405</v>
      </c>
      <c r="I5471" s="3025">
        <v>1102.9000000000001</v>
      </c>
      <c r="J5471" s="3025">
        <v>0</v>
      </c>
      <c r="O5471">
        <f t="shared" si="85"/>
        <v>1</v>
      </c>
    </row>
    <row r="5472" spans="1:15" hidden="1">
      <c r="A5472" s="2669" t="s">
        <v>11244</v>
      </c>
      <c r="B5472" s="2669" t="s">
        <v>5169</v>
      </c>
      <c r="C5472" s="2669" t="s">
        <v>5298</v>
      </c>
      <c r="D5472" s="2669" t="s">
        <v>5299</v>
      </c>
      <c r="E5472" s="2669" t="s">
        <v>8408</v>
      </c>
      <c r="F5472" s="2669" t="s">
        <v>11249</v>
      </c>
      <c r="G5472" s="2669" t="s">
        <v>8980</v>
      </c>
      <c r="H5472" s="2669" t="s">
        <v>9055</v>
      </c>
      <c r="I5472" s="3025">
        <v>0</v>
      </c>
      <c r="J5472" s="3025">
        <v>1102.9000000000001</v>
      </c>
      <c r="N5472" s="1460">
        <v>1</v>
      </c>
      <c r="O5472">
        <f t="shared" si="85"/>
        <v>1</v>
      </c>
    </row>
    <row r="5473" spans="1:15" hidden="1">
      <c r="H5473" t="s">
        <v>8409</v>
      </c>
      <c r="O5473">
        <f t="shared" si="85"/>
        <v>0</v>
      </c>
    </row>
    <row r="5474" spans="1:15" hidden="1">
      <c r="O5474">
        <f t="shared" si="85"/>
        <v>0</v>
      </c>
    </row>
    <row r="5475" spans="1:15" hidden="1">
      <c r="H5475" s="2668" t="s">
        <v>11250</v>
      </c>
      <c r="O5475">
        <f t="shared" si="85"/>
        <v>0</v>
      </c>
    </row>
    <row r="5476" spans="1:15" hidden="1">
      <c r="A5476" s="2669" t="s">
        <v>11244</v>
      </c>
      <c r="B5476" s="2669" t="s">
        <v>5169</v>
      </c>
      <c r="C5476" s="2669" t="s">
        <v>5298</v>
      </c>
      <c r="D5476" s="2669" t="s">
        <v>5299</v>
      </c>
      <c r="E5476" s="2669" t="s">
        <v>8289</v>
      </c>
      <c r="F5476" s="2669" t="s">
        <v>11251</v>
      </c>
      <c r="G5476" s="2669" t="s">
        <v>8287</v>
      </c>
      <c r="H5476" s="2669" t="s">
        <v>8288</v>
      </c>
      <c r="I5476" s="3025">
        <v>2494.5</v>
      </c>
      <c r="J5476" s="3025">
        <v>0</v>
      </c>
      <c r="O5476">
        <f t="shared" si="85"/>
        <v>1</v>
      </c>
    </row>
    <row r="5477" spans="1:15" hidden="1">
      <c r="A5477" s="2669" t="s">
        <v>11244</v>
      </c>
      <c r="B5477" s="2669" t="s">
        <v>5169</v>
      </c>
      <c r="C5477" s="2669" t="s">
        <v>5298</v>
      </c>
      <c r="D5477" s="2669" t="s">
        <v>5299</v>
      </c>
      <c r="E5477" s="2669" t="s">
        <v>8289</v>
      </c>
      <c r="F5477" s="2669" t="s">
        <v>11251</v>
      </c>
      <c r="G5477" s="2669" t="s">
        <v>8980</v>
      </c>
      <c r="H5477" s="2669" t="s">
        <v>9055</v>
      </c>
      <c r="I5477" s="3025">
        <v>0</v>
      </c>
      <c r="J5477" s="3025">
        <v>2494.5</v>
      </c>
      <c r="N5477" s="1460">
        <v>1</v>
      </c>
      <c r="O5477">
        <f t="shared" si="85"/>
        <v>1</v>
      </c>
    </row>
    <row r="5478" spans="1:15" hidden="1">
      <c r="H5478" t="s">
        <v>8290</v>
      </c>
      <c r="O5478">
        <f t="shared" si="85"/>
        <v>0</v>
      </c>
    </row>
    <row r="5479" spans="1:15" hidden="1">
      <c r="O5479">
        <f t="shared" si="85"/>
        <v>0</v>
      </c>
    </row>
    <row r="5480" spans="1:15" hidden="1">
      <c r="H5480" s="2668" t="s">
        <v>11252</v>
      </c>
      <c r="O5480">
        <f t="shared" si="85"/>
        <v>0</v>
      </c>
    </row>
    <row r="5481" spans="1:15" hidden="1">
      <c r="A5481" s="2669" t="s">
        <v>11244</v>
      </c>
      <c r="B5481" s="2669" t="s">
        <v>5169</v>
      </c>
      <c r="C5481" s="2669" t="s">
        <v>5298</v>
      </c>
      <c r="D5481" s="2669" t="s">
        <v>5299</v>
      </c>
      <c r="E5481" s="2669" t="s">
        <v>8076</v>
      </c>
      <c r="F5481" s="2669" t="s">
        <v>11253</v>
      </c>
      <c r="G5481" s="2669" t="s">
        <v>8072</v>
      </c>
      <c r="H5481" s="2669" t="s">
        <v>8073</v>
      </c>
      <c r="I5481" s="3025">
        <v>647.5</v>
      </c>
      <c r="J5481" s="3025">
        <v>0</v>
      </c>
      <c r="O5481">
        <f t="shared" si="85"/>
        <v>1</v>
      </c>
    </row>
    <row r="5482" spans="1:15" hidden="1">
      <c r="A5482" s="2669" t="s">
        <v>11244</v>
      </c>
      <c r="B5482" s="2669" t="s">
        <v>5169</v>
      </c>
      <c r="C5482" s="2669" t="s">
        <v>5298</v>
      </c>
      <c r="D5482" s="2669" t="s">
        <v>5299</v>
      </c>
      <c r="E5482" s="2669" t="s">
        <v>8076</v>
      </c>
      <c r="F5482" s="2669" t="s">
        <v>11253</v>
      </c>
      <c r="G5482" s="2669" t="s">
        <v>8980</v>
      </c>
      <c r="H5482" s="2669" t="s">
        <v>9055</v>
      </c>
      <c r="I5482" s="3025">
        <v>0</v>
      </c>
      <c r="J5482" s="3025">
        <v>647.5</v>
      </c>
      <c r="N5482" s="1460">
        <v>1</v>
      </c>
      <c r="O5482">
        <f t="shared" si="85"/>
        <v>1</v>
      </c>
    </row>
    <row r="5483" spans="1:15" hidden="1">
      <c r="H5483" t="s">
        <v>8077</v>
      </c>
      <c r="O5483">
        <f t="shared" si="85"/>
        <v>0</v>
      </c>
    </row>
    <row r="5484" spans="1:15" hidden="1">
      <c r="O5484">
        <f t="shared" si="85"/>
        <v>0</v>
      </c>
    </row>
    <row r="5485" spans="1:15" hidden="1">
      <c r="H5485" s="2668" t="s">
        <v>11254</v>
      </c>
      <c r="O5485">
        <f t="shared" si="85"/>
        <v>0</v>
      </c>
    </row>
    <row r="5486" spans="1:15" hidden="1">
      <c r="A5486" s="2669" t="s">
        <v>11244</v>
      </c>
      <c r="B5486" s="2669" t="s">
        <v>5169</v>
      </c>
      <c r="C5486" s="2669" t="s">
        <v>5298</v>
      </c>
      <c r="D5486" s="2669" t="s">
        <v>5299</v>
      </c>
      <c r="E5486" s="2669" t="s">
        <v>8252</v>
      </c>
      <c r="F5486" s="2669" t="s">
        <v>11255</v>
      </c>
      <c r="G5486" s="2669" t="s">
        <v>8248</v>
      </c>
      <c r="H5486" s="2669" t="s">
        <v>8249</v>
      </c>
      <c r="I5486" s="3025">
        <v>851</v>
      </c>
      <c r="J5486" s="3025">
        <v>0</v>
      </c>
      <c r="O5486">
        <f t="shared" si="85"/>
        <v>1</v>
      </c>
    </row>
    <row r="5487" spans="1:15" hidden="1">
      <c r="A5487" s="2669" t="s">
        <v>11244</v>
      </c>
      <c r="B5487" s="2669" t="s">
        <v>5169</v>
      </c>
      <c r="C5487" s="2669" t="s">
        <v>5298</v>
      </c>
      <c r="D5487" s="2669" t="s">
        <v>5299</v>
      </c>
      <c r="E5487" s="2669" t="s">
        <v>8252</v>
      </c>
      <c r="F5487" s="2669" t="s">
        <v>11255</v>
      </c>
      <c r="G5487" s="2669" t="s">
        <v>8980</v>
      </c>
      <c r="H5487" s="2669" t="s">
        <v>9055</v>
      </c>
      <c r="I5487" s="3025">
        <v>0</v>
      </c>
      <c r="J5487" s="3025">
        <v>851</v>
      </c>
      <c r="N5487" s="1460">
        <v>1</v>
      </c>
      <c r="O5487">
        <f t="shared" si="85"/>
        <v>1</v>
      </c>
    </row>
    <row r="5488" spans="1:15" hidden="1">
      <c r="H5488" t="s">
        <v>8253</v>
      </c>
      <c r="O5488">
        <f t="shared" si="85"/>
        <v>0</v>
      </c>
    </row>
    <row r="5489" spans="1:15" hidden="1">
      <c r="O5489">
        <f t="shared" si="85"/>
        <v>0</v>
      </c>
    </row>
    <row r="5490" spans="1:15" hidden="1">
      <c r="H5490" s="2668" t="s">
        <v>11256</v>
      </c>
      <c r="O5490">
        <f t="shared" si="85"/>
        <v>0</v>
      </c>
    </row>
    <row r="5491" spans="1:15" hidden="1">
      <c r="A5491" s="2669" t="s">
        <v>11244</v>
      </c>
      <c r="B5491" s="2669" t="s">
        <v>5169</v>
      </c>
      <c r="C5491" s="2669" t="s">
        <v>5298</v>
      </c>
      <c r="D5491" s="2669" t="s">
        <v>5299</v>
      </c>
      <c r="E5491" s="2669" t="s">
        <v>8514</v>
      </c>
      <c r="F5491" s="2669" t="s">
        <v>11257</v>
      </c>
      <c r="G5491" s="2669" t="s">
        <v>8512</v>
      </c>
      <c r="H5491" s="2669" t="s">
        <v>8513</v>
      </c>
      <c r="I5491" s="3025">
        <v>311.5</v>
      </c>
      <c r="J5491" s="3025">
        <v>0</v>
      </c>
      <c r="O5491">
        <f t="shared" si="85"/>
        <v>1</v>
      </c>
    </row>
    <row r="5492" spans="1:15" hidden="1">
      <c r="A5492" s="2669" t="s">
        <v>11244</v>
      </c>
      <c r="B5492" s="2669" t="s">
        <v>5169</v>
      </c>
      <c r="C5492" s="2669" t="s">
        <v>5298</v>
      </c>
      <c r="D5492" s="2669" t="s">
        <v>5299</v>
      </c>
      <c r="E5492" s="2669" t="s">
        <v>8514</v>
      </c>
      <c r="F5492" s="2669" t="s">
        <v>11257</v>
      </c>
      <c r="G5492" s="2669" t="s">
        <v>8980</v>
      </c>
      <c r="H5492" s="2669" t="s">
        <v>9055</v>
      </c>
      <c r="I5492" s="3025">
        <v>0</v>
      </c>
      <c r="J5492" s="3025">
        <v>311.5</v>
      </c>
      <c r="N5492" s="1460">
        <v>1</v>
      </c>
      <c r="O5492">
        <f t="shared" si="85"/>
        <v>1</v>
      </c>
    </row>
    <row r="5493" spans="1:15" hidden="1">
      <c r="H5493" t="s">
        <v>8515</v>
      </c>
      <c r="O5493">
        <f t="shared" si="85"/>
        <v>0</v>
      </c>
    </row>
    <row r="5494" spans="1:15" hidden="1">
      <c r="O5494">
        <f t="shared" si="85"/>
        <v>0</v>
      </c>
    </row>
    <row r="5495" spans="1:15" hidden="1">
      <c r="H5495" s="2668" t="s">
        <v>11258</v>
      </c>
      <c r="O5495">
        <f t="shared" si="85"/>
        <v>0</v>
      </c>
    </row>
    <row r="5496" spans="1:15" hidden="1">
      <c r="A5496" s="2669" t="s">
        <v>11244</v>
      </c>
      <c r="B5496" s="2669" t="s">
        <v>5169</v>
      </c>
      <c r="C5496" s="2669" t="s">
        <v>5298</v>
      </c>
      <c r="D5496" s="2669" t="s">
        <v>5299</v>
      </c>
      <c r="E5496" s="2669" t="s">
        <v>8410</v>
      </c>
      <c r="F5496" s="2669" t="s">
        <v>11259</v>
      </c>
      <c r="G5496" s="2669" t="s">
        <v>8404</v>
      </c>
      <c r="H5496" s="2669" t="s">
        <v>8405</v>
      </c>
      <c r="I5496" s="3025">
        <v>876.94</v>
      </c>
      <c r="J5496" s="3025">
        <v>0</v>
      </c>
      <c r="O5496">
        <f t="shared" si="85"/>
        <v>1</v>
      </c>
    </row>
    <row r="5497" spans="1:15" hidden="1">
      <c r="A5497" s="2669" t="s">
        <v>11244</v>
      </c>
      <c r="B5497" s="2669" t="s">
        <v>5169</v>
      </c>
      <c r="C5497" s="2669" t="s">
        <v>5298</v>
      </c>
      <c r="D5497" s="2669" t="s">
        <v>5299</v>
      </c>
      <c r="E5497" s="2669" t="s">
        <v>8410</v>
      </c>
      <c r="F5497" s="2669" t="s">
        <v>11259</v>
      </c>
      <c r="G5497" s="2669" t="s">
        <v>8980</v>
      </c>
      <c r="H5497" s="2669" t="s">
        <v>9055</v>
      </c>
      <c r="I5497" s="3025">
        <v>0</v>
      </c>
      <c r="J5497" s="3025">
        <v>876.94</v>
      </c>
      <c r="N5497" s="1460">
        <v>1</v>
      </c>
      <c r="O5497">
        <f t="shared" si="85"/>
        <v>1</v>
      </c>
    </row>
    <row r="5498" spans="1:15" hidden="1">
      <c r="H5498" t="s">
        <v>8411</v>
      </c>
      <c r="O5498">
        <f t="shared" si="85"/>
        <v>0</v>
      </c>
    </row>
    <row r="5499" spans="1:15" hidden="1">
      <c r="O5499">
        <f t="shared" si="85"/>
        <v>0</v>
      </c>
    </row>
    <row r="5500" spans="1:15" hidden="1">
      <c r="H5500" s="2668" t="s">
        <v>11260</v>
      </c>
      <c r="O5500">
        <f t="shared" si="85"/>
        <v>0</v>
      </c>
    </row>
    <row r="5501" spans="1:15" hidden="1">
      <c r="A5501" s="2669" t="s">
        <v>11244</v>
      </c>
      <c r="B5501" s="2669" t="s">
        <v>5169</v>
      </c>
      <c r="C5501" s="2669" t="s">
        <v>5298</v>
      </c>
      <c r="D5501" s="2669" t="s">
        <v>5299</v>
      </c>
      <c r="E5501" s="2669" t="s">
        <v>8291</v>
      </c>
      <c r="F5501" s="2669" t="s">
        <v>11261</v>
      </c>
      <c r="G5501" s="2669" t="s">
        <v>8287</v>
      </c>
      <c r="H5501" s="2669" t="s">
        <v>8288</v>
      </c>
      <c r="I5501" s="3025">
        <v>1434.5</v>
      </c>
      <c r="J5501" s="3025">
        <v>0</v>
      </c>
      <c r="O5501">
        <f t="shared" si="85"/>
        <v>1</v>
      </c>
    </row>
    <row r="5502" spans="1:15" hidden="1">
      <c r="A5502" s="2669" t="s">
        <v>11244</v>
      </c>
      <c r="B5502" s="2669" t="s">
        <v>5169</v>
      </c>
      <c r="C5502" s="2669" t="s">
        <v>5298</v>
      </c>
      <c r="D5502" s="2669" t="s">
        <v>5299</v>
      </c>
      <c r="E5502" s="2669" t="s">
        <v>8291</v>
      </c>
      <c r="F5502" s="2669" t="s">
        <v>11261</v>
      </c>
      <c r="G5502" s="2669" t="s">
        <v>8980</v>
      </c>
      <c r="H5502" s="2669" t="s">
        <v>9055</v>
      </c>
      <c r="I5502" s="3025">
        <v>0</v>
      </c>
      <c r="J5502" s="3025">
        <v>1434.5</v>
      </c>
      <c r="N5502" s="1460">
        <v>1</v>
      </c>
      <c r="O5502">
        <f t="shared" si="85"/>
        <v>1</v>
      </c>
    </row>
    <row r="5503" spans="1:15" hidden="1">
      <c r="H5503" t="s">
        <v>8292</v>
      </c>
      <c r="O5503">
        <f t="shared" si="85"/>
        <v>0</v>
      </c>
    </row>
    <row r="5504" spans="1:15" hidden="1">
      <c r="O5504">
        <f t="shared" si="85"/>
        <v>0</v>
      </c>
    </row>
    <row r="5505" spans="1:15" hidden="1">
      <c r="H5505" s="2668" t="s">
        <v>11262</v>
      </c>
      <c r="O5505">
        <f t="shared" ref="O5505:O5568" si="86">SUMIF(E:E,E5505,N:N)</f>
        <v>0</v>
      </c>
    </row>
    <row r="5506" spans="1:15" hidden="1">
      <c r="A5506" s="2669" t="s">
        <v>11244</v>
      </c>
      <c r="B5506" s="2669" t="s">
        <v>5169</v>
      </c>
      <c r="C5506" s="2669" t="s">
        <v>5298</v>
      </c>
      <c r="D5506" s="2669" t="s">
        <v>5299</v>
      </c>
      <c r="E5506" s="2669" t="s">
        <v>8078</v>
      </c>
      <c r="F5506" s="2669" t="s">
        <v>11263</v>
      </c>
      <c r="G5506" s="2669" t="s">
        <v>8072</v>
      </c>
      <c r="H5506" s="2669" t="s">
        <v>8073</v>
      </c>
      <c r="I5506" s="3025">
        <v>444</v>
      </c>
      <c r="J5506" s="3025">
        <v>0</v>
      </c>
      <c r="O5506">
        <f t="shared" si="86"/>
        <v>1</v>
      </c>
    </row>
    <row r="5507" spans="1:15" hidden="1">
      <c r="A5507" s="2669" t="s">
        <v>11244</v>
      </c>
      <c r="B5507" s="2669" t="s">
        <v>5169</v>
      </c>
      <c r="C5507" s="2669" t="s">
        <v>5298</v>
      </c>
      <c r="D5507" s="2669" t="s">
        <v>5299</v>
      </c>
      <c r="E5507" s="2669" t="s">
        <v>8078</v>
      </c>
      <c r="F5507" s="2669" t="s">
        <v>11263</v>
      </c>
      <c r="G5507" s="2669" t="s">
        <v>8980</v>
      </c>
      <c r="H5507" s="2669" t="s">
        <v>9055</v>
      </c>
      <c r="I5507" s="3025">
        <v>0</v>
      </c>
      <c r="J5507" s="3025">
        <v>444</v>
      </c>
      <c r="N5507" s="1460">
        <v>1</v>
      </c>
      <c r="O5507">
        <f t="shared" si="86"/>
        <v>1</v>
      </c>
    </row>
    <row r="5508" spans="1:15" hidden="1">
      <c r="H5508" t="s">
        <v>8079</v>
      </c>
      <c r="O5508">
        <f t="shared" si="86"/>
        <v>0</v>
      </c>
    </row>
    <row r="5509" spans="1:15" hidden="1">
      <c r="O5509">
        <f t="shared" si="86"/>
        <v>0</v>
      </c>
    </row>
    <row r="5510" spans="1:15" hidden="1">
      <c r="H5510" s="2668" t="s">
        <v>11264</v>
      </c>
      <c r="O5510">
        <f t="shared" si="86"/>
        <v>0</v>
      </c>
    </row>
    <row r="5511" spans="1:15" hidden="1">
      <c r="A5511" s="2669" t="s">
        <v>11244</v>
      </c>
      <c r="B5511" s="2669" t="s">
        <v>5169</v>
      </c>
      <c r="C5511" s="2669" t="s">
        <v>5298</v>
      </c>
      <c r="D5511" s="2669" t="s">
        <v>5299</v>
      </c>
      <c r="E5511" s="2669" t="s">
        <v>8250</v>
      </c>
      <c r="F5511" s="2669" t="s">
        <v>11265</v>
      </c>
      <c r="G5511" s="2669" t="s">
        <v>8248</v>
      </c>
      <c r="H5511" s="2669" t="s">
        <v>8249</v>
      </c>
      <c r="I5511" s="3025">
        <v>481</v>
      </c>
      <c r="J5511" s="3025">
        <v>0</v>
      </c>
      <c r="O5511">
        <f t="shared" si="86"/>
        <v>1</v>
      </c>
    </row>
    <row r="5512" spans="1:15" hidden="1">
      <c r="A5512" s="2669" t="s">
        <v>11244</v>
      </c>
      <c r="B5512" s="2669" t="s">
        <v>5169</v>
      </c>
      <c r="C5512" s="2669" t="s">
        <v>5298</v>
      </c>
      <c r="D5512" s="2669" t="s">
        <v>5299</v>
      </c>
      <c r="E5512" s="2669" t="s">
        <v>8250</v>
      </c>
      <c r="F5512" s="2669" t="s">
        <v>11265</v>
      </c>
      <c r="G5512" s="2669" t="s">
        <v>8980</v>
      </c>
      <c r="H5512" s="2669" t="s">
        <v>9055</v>
      </c>
      <c r="I5512" s="3025">
        <v>0</v>
      </c>
      <c r="J5512" s="3025">
        <v>481</v>
      </c>
      <c r="N5512" s="1460">
        <v>1</v>
      </c>
      <c r="O5512">
        <f t="shared" si="86"/>
        <v>1</v>
      </c>
    </row>
    <row r="5513" spans="1:15" hidden="1">
      <c r="H5513" t="s">
        <v>8251</v>
      </c>
      <c r="O5513">
        <f t="shared" si="86"/>
        <v>0</v>
      </c>
    </row>
    <row r="5514" spans="1:15" hidden="1">
      <c r="O5514">
        <f t="shared" si="86"/>
        <v>0</v>
      </c>
    </row>
    <row r="5515" spans="1:15" hidden="1">
      <c r="H5515" s="2668" t="s">
        <v>11266</v>
      </c>
      <c r="O5515">
        <f t="shared" si="86"/>
        <v>0</v>
      </c>
    </row>
    <row r="5516" spans="1:15" hidden="1">
      <c r="A5516" s="2669" t="s">
        <v>11244</v>
      </c>
      <c r="B5516" s="2669" t="s">
        <v>5169</v>
      </c>
      <c r="C5516" s="2669" t="s">
        <v>5298</v>
      </c>
      <c r="D5516" s="2669" t="s">
        <v>5299</v>
      </c>
      <c r="E5516" s="2669" t="s">
        <v>8518</v>
      </c>
      <c r="F5516" s="2669" t="s">
        <v>11267</v>
      </c>
      <c r="G5516" s="2669" t="s">
        <v>8512</v>
      </c>
      <c r="H5516" s="2669" t="s">
        <v>8513</v>
      </c>
      <c r="I5516" s="3025">
        <v>156.72</v>
      </c>
      <c r="J5516" s="3025">
        <v>0</v>
      </c>
      <c r="O5516">
        <f t="shared" si="86"/>
        <v>1</v>
      </c>
    </row>
    <row r="5517" spans="1:15" hidden="1">
      <c r="A5517" s="2669" t="s">
        <v>11244</v>
      </c>
      <c r="B5517" s="2669" t="s">
        <v>5169</v>
      </c>
      <c r="C5517" s="2669" t="s">
        <v>5298</v>
      </c>
      <c r="D5517" s="2669" t="s">
        <v>5299</v>
      </c>
      <c r="E5517" s="2669" t="s">
        <v>8518</v>
      </c>
      <c r="F5517" s="2669" t="s">
        <v>11267</v>
      </c>
      <c r="G5517" s="2669" t="s">
        <v>8980</v>
      </c>
      <c r="H5517" s="2669" t="s">
        <v>9055</v>
      </c>
      <c r="I5517" s="3025">
        <v>0</v>
      </c>
      <c r="J5517" s="3025">
        <v>156.72</v>
      </c>
      <c r="N5517" s="1460">
        <v>1</v>
      </c>
      <c r="O5517">
        <f t="shared" si="86"/>
        <v>1</v>
      </c>
    </row>
    <row r="5518" spans="1:15" hidden="1">
      <c r="H5518" t="s">
        <v>8517</v>
      </c>
      <c r="O5518">
        <f t="shared" si="86"/>
        <v>0</v>
      </c>
    </row>
    <row r="5519" spans="1:15" hidden="1">
      <c r="O5519">
        <f t="shared" si="86"/>
        <v>0</v>
      </c>
    </row>
    <row r="5520" spans="1:15" hidden="1">
      <c r="H5520" s="2668" t="s">
        <v>11268</v>
      </c>
      <c r="O5520">
        <f t="shared" si="86"/>
        <v>0</v>
      </c>
    </row>
    <row r="5521" spans="1:15" hidden="1">
      <c r="A5521" s="2669" t="s">
        <v>11244</v>
      </c>
      <c r="B5521" s="2669" t="s">
        <v>5169</v>
      </c>
      <c r="C5521" s="2669" t="s">
        <v>5298</v>
      </c>
      <c r="D5521" s="2669" t="s">
        <v>5299</v>
      </c>
      <c r="E5521" s="3020" t="s">
        <v>8786</v>
      </c>
      <c r="F5521" s="3020" t="s">
        <v>11269</v>
      </c>
      <c r="G5521" s="3020" t="s">
        <v>8992</v>
      </c>
      <c r="H5521" s="3020" t="s">
        <v>8993</v>
      </c>
      <c r="I5521" s="3025">
        <v>415.39</v>
      </c>
      <c r="J5521" s="3025">
        <v>0</v>
      </c>
      <c r="O5521">
        <f t="shared" si="86"/>
        <v>0</v>
      </c>
    </row>
    <row r="5522" spans="1:15" hidden="1">
      <c r="A5522" s="2669" t="s">
        <v>11244</v>
      </c>
      <c r="B5522" s="2669" t="s">
        <v>5169</v>
      </c>
      <c r="C5522" s="2669" t="s">
        <v>5298</v>
      </c>
      <c r="D5522" s="2669" t="s">
        <v>5299</v>
      </c>
      <c r="E5522" s="2669" t="s">
        <v>8786</v>
      </c>
      <c r="F5522" s="2669" t="s">
        <v>11269</v>
      </c>
      <c r="G5522" s="2669" t="s">
        <v>8784</v>
      </c>
      <c r="H5522" s="2669" t="s">
        <v>9036</v>
      </c>
      <c r="I5522" s="3025">
        <v>0</v>
      </c>
      <c r="J5522" s="3025">
        <v>415.39</v>
      </c>
      <c r="O5522">
        <f t="shared" si="86"/>
        <v>0</v>
      </c>
    </row>
    <row r="5523" spans="1:15" hidden="1">
      <c r="H5523" t="s">
        <v>8787</v>
      </c>
      <c r="O5523">
        <f t="shared" si="86"/>
        <v>0</v>
      </c>
    </row>
    <row r="5524" spans="1:15" hidden="1">
      <c r="O5524">
        <f t="shared" si="86"/>
        <v>0</v>
      </c>
    </row>
    <row r="5525" spans="1:15" hidden="1">
      <c r="H5525" s="2668" t="s">
        <v>11270</v>
      </c>
      <c r="O5525">
        <f t="shared" si="86"/>
        <v>0</v>
      </c>
    </row>
    <row r="5526" spans="1:15" hidden="1">
      <c r="A5526" s="2669" t="s">
        <v>11244</v>
      </c>
      <c r="B5526" s="2669" t="s">
        <v>5169</v>
      </c>
      <c r="C5526" s="2669" t="s">
        <v>5298</v>
      </c>
      <c r="D5526" s="2669" t="s">
        <v>5299</v>
      </c>
      <c r="E5526" s="3020" t="s">
        <v>8788</v>
      </c>
      <c r="F5526" s="3020" t="s">
        <v>11271</v>
      </c>
      <c r="G5526" s="3020" t="s">
        <v>8992</v>
      </c>
      <c r="H5526" s="3020" t="s">
        <v>8993</v>
      </c>
      <c r="I5526" s="3025">
        <v>415.39</v>
      </c>
      <c r="J5526" s="3025">
        <v>0</v>
      </c>
      <c r="O5526">
        <f t="shared" si="86"/>
        <v>0</v>
      </c>
    </row>
    <row r="5527" spans="1:15" hidden="1">
      <c r="A5527" s="2669" t="s">
        <v>11244</v>
      </c>
      <c r="B5527" s="2669" t="s">
        <v>5169</v>
      </c>
      <c r="C5527" s="2669" t="s">
        <v>5298</v>
      </c>
      <c r="D5527" s="2669" t="s">
        <v>5299</v>
      </c>
      <c r="E5527" s="2669" t="s">
        <v>8788</v>
      </c>
      <c r="F5527" s="2669" t="s">
        <v>11271</v>
      </c>
      <c r="G5527" s="2669" t="s">
        <v>8784</v>
      </c>
      <c r="H5527" s="2669" t="s">
        <v>9036</v>
      </c>
      <c r="I5527" s="3025">
        <v>0</v>
      </c>
      <c r="J5527" s="3025">
        <v>415.39</v>
      </c>
      <c r="O5527">
        <f t="shared" si="86"/>
        <v>0</v>
      </c>
    </row>
    <row r="5528" spans="1:15" hidden="1">
      <c r="H5528" t="s">
        <v>8789</v>
      </c>
      <c r="O5528">
        <f t="shared" si="86"/>
        <v>0</v>
      </c>
    </row>
    <row r="5529" spans="1:15" hidden="1">
      <c r="O5529">
        <f t="shared" si="86"/>
        <v>0</v>
      </c>
    </row>
    <row r="5530" spans="1:15" hidden="1">
      <c r="H5530" s="2668" t="s">
        <v>11272</v>
      </c>
      <c r="O5530">
        <f t="shared" si="86"/>
        <v>0</v>
      </c>
    </row>
    <row r="5531" spans="1:15" hidden="1">
      <c r="A5531" s="2669" t="s">
        <v>11244</v>
      </c>
      <c r="B5531" s="2669" t="s">
        <v>5169</v>
      </c>
      <c r="C5531" s="2669" t="s">
        <v>5298</v>
      </c>
      <c r="D5531" s="2669" t="s">
        <v>5299</v>
      </c>
      <c r="E5531" s="3020" t="s">
        <v>8790</v>
      </c>
      <c r="F5531" s="3020" t="s">
        <v>11273</v>
      </c>
      <c r="G5531" s="3020" t="s">
        <v>8994</v>
      </c>
      <c r="H5531" s="3020" t="s">
        <v>8995</v>
      </c>
      <c r="I5531" s="3025">
        <v>161.54</v>
      </c>
      <c r="J5531" s="3025">
        <v>0</v>
      </c>
      <c r="O5531">
        <f t="shared" si="86"/>
        <v>0</v>
      </c>
    </row>
    <row r="5532" spans="1:15" hidden="1">
      <c r="A5532" s="2669" t="s">
        <v>11244</v>
      </c>
      <c r="B5532" s="2669" t="s">
        <v>5169</v>
      </c>
      <c r="C5532" s="2669" t="s">
        <v>5298</v>
      </c>
      <c r="D5532" s="2669" t="s">
        <v>5299</v>
      </c>
      <c r="E5532" s="2669" t="s">
        <v>8790</v>
      </c>
      <c r="F5532" s="2669" t="s">
        <v>11273</v>
      </c>
      <c r="G5532" s="2669" t="s">
        <v>8784</v>
      </c>
      <c r="H5532" s="2669" t="s">
        <v>9036</v>
      </c>
      <c r="I5532" s="3025">
        <v>0</v>
      </c>
      <c r="J5532" s="3025">
        <v>161.54</v>
      </c>
      <c r="O5532">
        <f t="shared" si="86"/>
        <v>0</v>
      </c>
    </row>
    <row r="5533" spans="1:15" hidden="1">
      <c r="H5533" t="s">
        <v>8791</v>
      </c>
      <c r="O5533">
        <f t="shared" si="86"/>
        <v>0</v>
      </c>
    </row>
    <row r="5534" spans="1:15" hidden="1">
      <c r="O5534">
        <f t="shared" si="86"/>
        <v>0</v>
      </c>
    </row>
    <row r="5535" spans="1:15" hidden="1">
      <c r="H5535" s="2668" t="s">
        <v>11274</v>
      </c>
      <c r="O5535">
        <f t="shared" si="86"/>
        <v>0</v>
      </c>
    </row>
    <row r="5536" spans="1:15" hidden="1">
      <c r="A5536" s="2669" t="s">
        <v>11244</v>
      </c>
      <c r="B5536" s="2669" t="s">
        <v>5169</v>
      </c>
      <c r="C5536" s="2669" t="s">
        <v>5298</v>
      </c>
      <c r="D5536" s="2669" t="s">
        <v>5299</v>
      </c>
      <c r="E5536" s="3020" t="s">
        <v>8792</v>
      </c>
      <c r="F5536" s="3020" t="s">
        <v>11275</v>
      </c>
      <c r="G5536" s="3020" t="s">
        <v>8994</v>
      </c>
      <c r="H5536" s="3020" t="s">
        <v>8995</v>
      </c>
      <c r="I5536" s="3025">
        <v>161.54</v>
      </c>
      <c r="J5536" s="3025">
        <v>0</v>
      </c>
      <c r="O5536">
        <f t="shared" si="86"/>
        <v>0</v>
      </c>
    </row>
    <row r="5537" spans="1:15" hidden="1">
      <c r="A5537" s="2669" t="s">
        <v>11244</v>
      </c>
      <c r="B5537" s="2669" t="s">
        <v>5169</v>
      </c>
      <c r="C5537" s="2669" t="s">
        <v>5298</v>
      </c>
      <c r="D5537" s="2669" t="s">
        <v>5299</v>
      </c>
      <c r="E5537" s="2669" t="s">
        <v>8792</v>
      </c>
      <c r="F5537" s="2669" t="s">
        <v>11275</v>
      </c>
      <c r="G5537" s="2669" t="s">
        <v>8784</v>
      </c>
      <c r="H5537" s="2669" t="s">
        <v>9036</v>
      </c>
      <c r="I5537" s="3025">
        <v>0</v>
      </c>
      <c r="J5537" s="3025">
        <v>161.54</v>
      </c>
      <c r="O5537">
        <f t="shared" si="86"/>
        <v>0</v>
      </c>
    </row>
    <row r="5538" spans="1:15" hidden="1">
      <c r="H5538" t="s">
        <v>8793</v>
      </c>
      <c r="O5538">
        <f t="shared" si="86"/>
        <v>0</v>
      </c>
    </row>
    <row r="5539" spans="1:15" hidden="1">
      <c r="O5539">
        <f t="shared" si="86"/>
        <v>0</v>
      </c>
    </row>
    <row r="5540" spans="1:15" hidden="1">
      <c r="H5540" s="2668" t="s">
        <v>11276</v>
      </c>
      <c r="O5540">
        <f t="shared" si="86"/>
        <v>0</v>
      </c>
    </row>
    <row r="5541" spans="1:15" hidden="1">
      <c r="A5541" s="2669" t="s">
        <v>11244</v>
      </c>
      <c r="B5541" s="2669" t="s">
        <v>5169</v>
      </c>
      <c r="C5541" s="2669" t="s">
        <v>5298</v>
      </c>
      <c r="D5541" s="2669" t="s">
        <v>5299</v>
      </c>
      <c r="E5541" s="2669" t="s">
        <v>7818</v>
      </c>
      <c r="F5541" s="2669" t="s">
        <v>11277</v>
      </c>
      <c r="G5541" s="2669" t="s">
        <v>5323</v>
      </c>
      <c r="H5541" s="2669" t="s">
        <v>4988</v>
      </c>
      <c r="I5541" s="3025">
        <v>120</v>
      </c>
      <c r="J5541" s="3025">
        <v>0</v>
      </c>
      <c r="O5541">
        <f t="shared" si="86"/>
        <v>1</v>
      </c>
    </row>
    <row r="5542" spans="1:15" hidden="1">
      <c r="A5542" s="2669" t="s">
        <v>11244</v>
      </c>
      <c r="B5542" s="2669" t="s">
        <v>5169</v>
      </c>
      <c r="C5542" s="2669" t="s">
        <v>5298</v>
      </c>
      <c r="D5542" s="2669" t="s">
        <v>5299</v>
      </c>
      <c r="E5542" s="2669" t="s">
        <v>7818</v>
      </c>
      <c r="F5542" s="2669" t="s">
        <v>11277</v>
      </c>
      <c r="G5542" s="2669" t="s">
        <v>8980</v>
      </c>
      <c r="H5542" s="2669" t="s">
        <v>9055</v>
      </c>
      <c r="I5542" s="3025">
        <v>0</v>
      </c>
      <c r="J5542" s="3025">
        <v>120</v>
      </c>
      <c r="N5542" s="1460">
        <v>1</v>
      </c>
      <c r="O5542">
        <f t="shared" si="86"/>
        <v>1</v>
      </c>
    </row>
    <row r="5543" spans="1:15" hidden="1">
      <c r="H5543" t="s">
        <v>7819</v>
      </c>
      <c r="O5543">
        <f t="shared" si="86"/>
        <v>0</v>
      </c>
    </row>
    <row r="5544" spans="1:15" hidden="1">
      <c r="O5544">
        <f t="shared" si="86"/>
        <v>0</v>
      </c>
    </row>
    <row r="5545" spans="1:15" hidden="1">
      <c r="H5545" s="2668" t="s">
        <v>11278</v>
      </c>
      <c r="O5545">
        <f t="shared" si="86"/>
        <v>0</v>
      </c>
    </row>
    <row r="5546" spans="1:15" hidden="1">
      <c r="A5546" s="2669" t="s">
        <v>11244</v>
      </c>
      <c r="B5546" s="2669" t="s">
        <v>5169</v>
      </c>
      <c r="C5546" s="2669" t="s">
        <v>5298</v>
      </c>
      <c r="D5546" s="2669" t="s">
        <v>5299</v>
      </c>
      <c r="E5546" s="2669" t="s">
        <v>7634</v>
      </c>
      <c r="F5546" s="2669" t="s">
        <v>11279</v>
      </c>
      <c r="G5546" s="2669" t="s">
        <v>5317</v>
      </c>
      <c r="H5546" s="2669" t="s">
        <v>4954</v>
      </c>
      <c r="I5546" s="3025">
        <v>160</v>
      </c>
      <c r="J5546" s="3025">
        <v>0</v>
      </c>
      <c r="O5546">
        <f t="shared" si="86"/>
        <v>1</v>
      </c>
    </row>
    <row r="5547" spans="1:15" hidden="1">
      <c r="A5547" s="2669" t="s">
        <v>11244</v>
      </c>
      <c r="B5547" s="2669" t="s">
        <v>5169</v>
      </c>
      <c r="C5547" s="2669" t="s">
        <v>5298</v>
      </c>
      <c r="D5547" s="2669" t="s">
        <v>5299</v>
      </c>
      <c r="E5547" s="2669" t="s">
        <v>7634</v>
      </c>
      <c r="F5547" s="2669" t="s">
        <v>11279</v>
      </c>
      <c r="G5547" s="2669" t="s">
        <v>8980</v>
      </c>
      <c r="H5547" s="2669" t="s">
        <v>9055</v>
      </c>
      <c r="I5547" s="3025">
        <v>0</v>
      </c>
      <c r="J5547" s="3025">
        <v>160</v>
      </c>
      <c r="N5547" s="1460">
        <v>1</v>
      </c>
      <c r="O5547">
        <f t="shared" si="86"/>
        <v>1</v>
      </c>
    </row>
    <row r="5548" spans="1:15" hidden="1">
      <c r="H5548" t="s">
        <v>7635</v>
      </c>
      <c r="O5548">
        <f t="shared" si="86"/>
        <v>0</v>
      </c>
    </row>
    <row r="5549" spans="1:15" hidden="1">
      <c r="O5549">
        <f t="shared" si="86"/>
        <v>0</v>
      </c>
    </row>
    <row r="5550" spans="1:15" hidden="1">
      <c r="H5550" s="2668" t="s">
        <v>11280</v>
      </c>
      <c r="O5550">
        <f t="shared" si="86"/>
        <v>0</v>
      </c>
    </row>
    <row r="5551" spans="1:15" hidden="1">
      <c r="A5551" s="2669" t="s">
        <v>11244</v>
      </c>
      <c r="B5551" s="2669" t="s">
        <v>5169</v>
      </c>
      <c r="C5551" s="2669" t="s">
        <v>5298</v>
      </c>
      <c r="D5551" s="2669" t="s">
        <v>5299</v>
      </c>
      <c r="E5551" s="2669" t="s">
        <v>7632</v>
      </c>
      <c r="F5551" s="2669" t="s">
        <v>11281</v>
      </c>
      <c r="G5551" s="2669" t="s">
        <v>5317</v>
      </c>
      <c r="H5551" s="2669" t="s">
        <v>4954</v>
      </c>
      <c r="I5551" s="3025">
        <v>400</v>
      </c>
      <c r="J5551" s="3025">
        <v>0</v>
      </c>
      <c r="O5551">
        <f t="shared" si="86"/>
        <v>1</v>
      </c>
    </row>
    <row r="5552" spans="1:15" hidden="1">
      <c r="A5552" s="2669" t="s">
        <v>11244</v>
      </c>
      <c r="B5552" s="2669" t="s">
        <v>5169</v>
      </c>
      <c r="C5552" s="2669" t="s">
        <v>5298</v>
      </c>
      <c r="D5552" s="2669" t="s">
        <v>5299</v>
      </c>
      <c r="E5552" s="2669" t="s">
        <v>7632</v>
      </c>
      <c r="F5552" s="2669" t="s">
        <v>11281</v>
      </c>
      <c r="G5552" s="2669" t="s">
        <v>8980</v>
      </c>
      <c r="H5552" s="2669" t="s">
        <v>9055</v>
      </c>
      <c r="I5552" s="3025">
        <v>0</v>
      </c>
      <c r="J5552" s="3025">
        <v>400</v>
      </c>
      <c r="N5552" s="1460">
        <v>1</v>
      </c>
      <c r="O5552">
        <f t="shared" si="86"/>
        <v>1</v>
      </c>
    </row>
    <row r="5553" spans="1:15" hidden="1">
      <c r="H5553" t="s">
        <v>7633</v>
      </c>
      <c r="O5553">
        <f t="shared" si="86"/>
        <v>0</v>
      </c>
    </row>
    <row r="5554" spans="1:15" hidden="1">
      <c r="O5554">
        <f t="shared" si="86"/>
        <v>0</v>
      </c>
    </row>
    <row r="5555" spans="1:15" hidden="1">
      <c r="H5555" s="2668" t="s">
        <v>11282</v>
      </c>
      <c r="O5555">
        <f t="shared" si="86"/>
        <v>0</v>
      </c>
    </row>
    <row r="5556" spans="1:15" hidden="1">
      <c r="A5556" s="2669" t="s">
        <v>11244</v>
      </c>
      <c r="B5556" s="2669" t="s">
        <v>5169</v>
      </c>
      <c r="C5556" s="2669" t="s">
        <v>5298</v>
      </c>
      <c r="D5556" s="2669" t="s">
        <v>5299</v>
      </c>
      <c r="E5556" s="2669" t="s">
        <v>7630</v>
      </c>
      <c r="F5556" s="2669" t="s">
        <v>11283</v>
      </c>
      <c r="G5556" s="2669" t="s">
        <v>5317</v>
      </c>
      <c r="H5556" s="2669" t="s">
        <v>4954</v>
      </c>
      <c r="I5556" s="3025">
        <v>320</v>
      </c>
      <c r="J5556" s="3025">
        <v>0</v>
      </c>
      <c r="O5556">
        <f t="shared" si="86"/>
        <v>1</v>
      </c>
    </row>
    <row r="5557" spans="1:15" hidden="1">
      <c r="A5557" s="2669" t="s">
        <v>11244</v>
      </c>
      <c r="B5557" s="2669" t="s">
        <v>5169</v>
      </c>
      <c r="C5557" s="2669" t="s">
        <v>5298</v>
      </c>
      <c r="D5557" s="2669" t="s">
        <v>5299</v>
      </c>
      <c r="E5557" s="2669" t="s">
        <v>7630</v>
      </c>
      <c r="F5557" s="2669" t="s">
        <v>11283</v>
      </c>
      <c r="G5557" s="2669" t="s">
        <v>8980</v>
      </c>
      <c r="H5557" s="2669" t="s">
        <v>9055</v>
      </c>
      <c r="I5557" s="3025">
        <v>0</v>
      </c>
      <c r="J5557" s="3025">
        <v>320</v>
      </c>
      <c r="N5557" s="1460">
        <v>1</v>
      </c>
      <c r="O5557">
        <f t="shared" si="86"/>
        <v>1</v>
      </c>
    </row>
    <row r="5558" spans="1:15" hidden="1">
      <c r="H5558" t="s">
        <v>7631</v>
      </c>
      <c r="O5558">
        <f t="shared" si="86"/>
        <v>0</v>
      </c>
    </row>
    <row r="5559" spans="1:15" hidden="1">
      <c r="O5559">
        <f t="shared" si="86"/>
        <v>0</v>
      </c>
    </row>
    <row r="5560" spans="1:15" hidden="1">
      <c r="H5560" s="2668" t="s">
        <v>11284</v>
      </c>
      <c r="O5560">
        <f t="shared" si="86"/>
        <v>0</v>
      </c>
    </row>
    <row r="5561" spans="1:15" hidden="1">
      <c r="A5561" s="2669" t="s">
        <v>11244</v>
      </c>
      <c r="B5561" s="2669" t="s">
        <v>5169</v>
      </c>
      <c r="C5561" s="2669" t="s">
        <v>5298</v>
      </c>
      <c r="D5561" s="2669" t="s">
        <v>5299</v>
      </c>
      <c r="E5561" s="2669" t="s">
        <v>7911</v>
      </c>
      <c r="F5561" s="2669" t="s">
        <v>11285</v>
      </c>
      <c r="G5561" s="2669" t="s">
        <v>5347</v>
      </c>
      <c r="H5561" s="2669" t="s">
        <v>4999</v>
      </c>
      <c r="I5561" s="3025">
        <v>295.25</v>
      </c>
      <c r="J5561" s="3025">
        <v>0</v>
      </c>
      <c r="O5561">
        <f t="shared" si="86"/>
        <v>1</v>
      </c>
    </row>
    <row r="5562" spans="1:15" hidden="1">
      <c r="A5562" s="2669" t="s">
        <v>11244</v>
      </c>
      <c r="B5562" s="2669" t="s">
        <v>5169</v>
      </c>
      <c r="C5562" s="2669" t="s">
        <v>5298</v>
      </c>
      <c r="D5562" s="2669" t="s">
        <v>5299</v>
      </c>
      <c r="E5562" s="2669" t="s">
        <v>7911</v>
      </c>
      <c r="F5562" s="2669" t="s">
        <v>11285</v>
      </c>
      <c r="G5562" s="2669" t="s">
        <v>8980</v>
      </c>
      <c r="H5562" s="2669" t="s">
        <v>9055</v>
      </c>
      <c r="I5562" s="3025">
        <v>0</v>
      </c>
      <c r="J5562" s="3025">
        <v>295.25</v>
      </c>
      <c r="N5562" s="1460">
        <v>1</v>
      </c>
      <c r="O5562">
        <f t="shared" si="86"/>
        <v>1</v>
      </c>
    </row>
    <row r="5563" spans="1:15" hidden="1">
      <c r="H5563" t="s">
        <v>7912</v>
      </c>
      <c r="O5563">
        <f t="shared" si="86"/>
        <v>0</v>
      </c>
    </row>
    <row r="5564" spans="1:15" hidden="1">
      <c r="O5564">
        <f t="shared" si="86"/>
        <v>0</v>
      </c>
    </row>
    <row r="5565" spans="1:15" hidden="1">
      <c r="H5565" s="2668" t="s">
        <v>11286</v>
      </c>
      <c r="O5565">
        <f t="shared" si="86"/>
        <v>0</v>
      </c>
    </row>
    <row r="5566" spans="1:15" hidden="1">
      <c r="A5566" s="2669" t="s">
        <v>11244</v>
      </c>
      <c r="B5566" s="2669" t="s">
        <v>5169</v>
      </c>
      <c r="C5566" s="2669" t="s">
        <v>5298</v>
      </c>
      <c r="D5566" s="2669" t="s">
        <v>5299</v>
      </c>
      <c r="E5566" s="2669" t="s">
        <v>7909</v>
      </c>
      <c r="F5566" s="2669" t="s">
        <v>11287</v>
      </c>
      <c r="G5566" s="2669" t="s">
        <v>5347</v>
      </c>
      <c r="H5566" s="2669" t="s">
        <v>4999</v>
      </c>
      <c r="I5566" s="3025">
        <v>311.3</v>
      </c>
      <c r="J5566" s="3025">
        <v>0</v>
      </c>
      <c r="O5566">
        <f t="shared" si="86"/>
        <v>1</v>
      </c>
    </row>
    <row r="5567" spans="1:15" hidden="1">
      <c r="A5567" s="2669" t="s">
        <v>11244</v>
      </c>
      <c r="B5567" s="2669" t="s">
        <v>5169</v>
      </c>
      <c r="C5567" s="2669" t="s">
        <v>5298</v>
      </c>
      <c r="D5567" s="2669" t="s">
        <v>5299</v>
      </c>
      <c r="E5567" s="2669" t="s">
        <v>7909</v>
      </c>
      <c r="F5567" s="2669" t="s">
        <v>11287</v>
      </c>
      <c r="G5567" s="2669" t="s">
        <v>8980</v>
      </c>
      <c r="H5567" s="2669" t="s">
        <v>9055</v>
      </c>
      <c r="I5567" s="3025">
        <v>0</v>
      </c>
      <c r="J5567" s="3025">
        <v>311.3</v>
      </c>
      <c r="N5567" s="1460">
        <v>1</v>
      </c>
      <c r="O5567">
        <f t="shared" si="86"/>
        <v>1</v>
      </c>
    </row>
    <row r="5568" spans="1:15" hidden="1">
      <c r="H5568" t="s">
        <v>7910</v>
      </c>
      <c r="O5568">
        <f t="shared" si="86"/>
        <v>0</v>
      </c>
    </row>
    <row r="5569" spans="1:15" hidden="1">
      <c r="O5569">
        <f t="shared" ref="O5569:O5632" si="87">SUMIF(E:E,E5569,N:N)</f>
        <v>0</v>
      </c>
    </row>
    <row r="5570" spans="1:15" hidden="1">
      <c r="H5570" s="2668" t="s">
        <v>11288</v>
      </c>
      <c r="O5570">
        <f t="shared" si="87"/>
        <v>0</v>
      </c>
    </row>
    <row r="5571" spans="1:15" hidden="1">
      <c r="A5571" s="2669" t="s">
        <v>11289</v>
      </c>
      <c r="B5571" s="2669" t="s">
        <v>5071</v>
      </c>
      <c r="C5571" s="2669" t="s">
        <v>9011</v>
      </c>
      <c r="D5571" s="2669" t="s">
        <v>5071</v>
      </c>
      <c r="E5571" s="2669" t="s">
        <v>7126</v>
      </c>
      <c r="F5571" s="2669" t="s">
        <v>11290</v>
      </c>
      <c r="G5571" s="2669" t="s">
        <v>5311</v>
      </c>
      <c r="H5571" s="2669" t="s">
        <v>5015</v>
      </c>
      <c r="I5571" s="3025">
        <v>5893.65</v>
      </c>
      <c r="J5571" s="3025">
        <v>0</v>
      </c>
      <c r="O5571">
        <f t="shared" si="87"/>
        <v>0</v>
      </c>
    </row>
    <row r="5572" spans="1:15" hidden="1">
      <c r="A5572" s="2669" t="s">
        <v>11289</v>
      </c>
      <c r="B5572" s="2669" t="s">
        <v>5071</v>
      </c>
      <c r="C5572" s="2669" t="s">
        <v>9011</v>
      </c>
      <c r="D5572" s="2669" t="s">
        <v>5071</v>
      </c>
      <c r="E5572" s="2669" t="s">
        <v>7126</v>
      </c>
      <c r="F5572" s="2669" t="s">
        <v>11290</v>
      </c>
      <c r="G5572" s="2669" t="s">
        <v>5297</v>
      </c>
      <c r="H5572" s="2669" t="s">
        <v>5075</v>
      </c>
      <c r="I5572" s="3025">
        <v>0</v>
      </c>
      <c r="J5572" s="3025">
        <v>5893.65</v>
      </c>
      <c r="O5572">
        <f t="shared" si="87"/>
        <v>0</v>
      </c>
    </row>
    <row r="5573" spans="1:15" hidden="1">
      <c r="H5573" t="s">
        <v>7127</v>
      </c>
      <c r="O5573">
        <f t="shared" si="87"/>
        <v>0</v>
      </c>
    </row>
    <row r="5574" spans="1:15" hidden="1">
      <c r="O5574">
        <f t="shared" si="87"/>
        <v>0</v>
      </c>
    </row>
    <row r="5575" spans="1:15" hidden="1">
      <c r="H5575" s="2668" t="s">
        <v>11291</v>
      </c>
      <c r="O5575">
        <f t="shared" si="87"/>
        <v>0</v>
      </c>
    </row>
    <row r="5576" spans="1:15" hidden="1">
      <c r="A5576" s="2669" t="s">
        <v>11289</v>
      </c>
      <c r="B5576" s="2669" t="s">
        <v>5071</v>
      </c>
      <c r="C5576" s="2669" t="s">
        <v>9011</v>
      </c>
      <c r="D5576" s="2669" t="s">
        <v>5071</v>
      </c>
      <c r="E5576" s="2669" t="s">
        <v>7128</v>
      </c>
      <c r="F5576" s="2669" t="s">
        <v>11292</v>
      </c>
      <c r="G5576" s="2669" t="s">
        <v>5311</v>
      </c>
      <c r="H5576" s="2669" t="s">
        <v>5015</v>
      </c>
      <c r="I5576" s="3025">
        <v>3528</v>
      </c>
      <c r="J5576" s="3025">
        <v>0</v>
      </c>
      <c r="O5576">
        <f t="shared" si="87"/>
        <v>0</v>
      </c>
    </row>
    <row r="5577" spans="1:15" hidden="1">
      <c r="A5577" s="2669" t="s">
        <v>11289</v>
      </c>
      <c r="B5577" s="2669" t="s">
        <v>5071</v>
      </c>
      <c r="C5577" s="2669" t="s">
        <v>9011</v>
      </c>
      <c r="D5577" s="2669" t="s">
        <v>5071</v>
      </c>
      <c r="E5577" s="2669" t="s">
        <v>7128</v>
      </c>
      <c r="F5577" s="2669" t="s">
        <v>11292</v>
      </c>
      <c r="G5577" s="2669" t="s">
        <v>5297</v>
      </c>
      <c r="H5577" s="2669" t="s">
        <v>5075</v>
      </c>
      <c r="I5577" s="3025">
        <v>0</v>
      </c>
      <c r="J5577" s="3025">
        <v>3528</v>
      </c>
      <c r="O5577">
        <f t="shared" si="87"/>
        <v>0</v>
      </c>
    </row>
    <row r="5578" spans="1:15" hidden="1">
      <c r="H5578" t="s">
        <v>7127</v>
      </c>
      <c r="O5578">
        <f t="shared" si="87"/>
        <v>0</v>
      </c>
    </row>
    <row r="5579" spans="1:15" hidden="1">
      <c r="O5579">
        <f t="shared" si="87"/>
        <v>0</v>
      </c>
    </row>
    <row r="5580" spans="1:15" hidden="1">
      <c r="H5580" s="2668" t="s">
        <v>11293</v>
      </c>
      <c r="O5580">
        <f t="shared" si="87"/>
        <v>0</v>
      </c>
    </row>
    <row r="5581" spans="1:15" hidden="1">
      <c r="A5581" s="2669" t="s">
        <v>11289</v>
      </c>
      <c r="B5581" s="2669" t="s">
        <v>5071</v>
      </c>
      <c r="C5581" s="2669" t="s">
        <v>9011</v>
      </c>
      <c r="D5581" s="2669" t="s">
        <v>5071</v>
      </c>
      <c r="E5581" s="2669" t="s">
        <v>7129</v>
      </c>
      <c r="F5581" s="2669" t="s">
        <v>11294</v>
      </c>
      <c r="G5581" s="2669" t="s">
        <v>5311</v>
      </c>
      <c r="H5581" s="2669" t="s">
        <v>5015</v>
      </c>
      <c r="I5581" s="3025">
        <v>2721.6</v>
      </c>
      <c r="J5581" s="3025">
        <v>0</v>
      </c>
      <c r="O5581">
        <f t="shared" si="87"/>
        <v>0</v>
      </c>
    </row>
    <row r="5582" spans="1:15" hidden="1">
      <c r="A5582" s="2669" t="s">
        <v>11289</v>
      </c>
      <c r="B5582" s="2669" t="s">
        <v>5071</v>
      </c>
      <c r="C5582" s="2669" t="s">
        <v>9011</v>
      </c>
      <c r="D5582" s="2669" t="s">
        <v>5071</v>
      </c>
      <c r="E5582" s="2669" t="s">
        <v>7129</v>
      </c>
      <c r="F5582" s="2669" t="s">
        <v>11294</v>
      </c>
      <c r="G5582" s="2669" t="s">
        <v>5304</v>
      </c>
      <c r="H5582" s="2669" t="s">
        <v>5004</v>
      </c>
      <c r="I5582" s="3025">
        <v>278.39999999999998</v>
      </c>
      <c r="J5582" s="3025">
        <v>0</v>
      </c>
      <c r="O5582">
        <f t="shared" si="87"/>
        <v>0</v>
      </c>
    </row>
    <row r="5583" spans="1:15" hidden="1">
      <c r="A5583" s="2669" t="s">
        <v>11289</v>
      </c>
      <c r="B5583" s="2669" t="s">
        <v>5071</v>
      </c>
      <c r="C5583" s="2669" t="s">
        <v>9011</v>
      </c>
      <c r="D5583" s="2669" t="s">
        <v>5071</v>
      </c>
      <c r="E5583" s="2669" t="s">
        <v>7129</v>
      </c>
      <c r="F5583" s="2669" t="s">
        <v>11294</v>
      </c>
      <c r="G5583" s="2669" t="s">
        <v>5297</v>
      </c>
      <c r="H5583" s="2669" t="s">
        <v>5075</v>
      </c>
      <c r="I5583" s="3025">
        <v>0</v>
      </c>
      <c r="J5583" s="3025">
        <v>3000</v>
      </c>
      <c r="O5583">
        <f t="shared" si="87"/>
        <v>0</v>
      </c>
    </row>
    <row r="5584" spans="1:15" hidden="1">
      <c r="H5584" t="s">
        <v>7127</v>
      </c>
      <c r="O5584">
        <f t="shared" si="87"/>
        <v>0</v>
      </c>
    </row>
    <row r="5585" spans="1:15" hidden="1">
      <c r="O5585">
        <f t="shared" si="87"/>
        <v>0</v>
      </c>
    </row>
    <row r="5586" spans="1:15" hidden="1">
      <c r="H5586" s="2668" t="s">
        <v>11295</v>
      </c>
      <c r="O5586">
        <f t="shared" si="87"/>
        <v>0</v>
      </c>
    </row>
    <row r="5587" spans="1:15" hidden="1">
      <c r="A5587" s="2669" t="s">
        <v>11289</v>
      </c>
      <c r="B5587" s="2669" t="s">
        <v>4415</v>
      </c>
      <c r="C5587" s="2669" t="s">
        <v>5059</v>
      </c>
      <c r="D5587" s="2669" t="s">
        <v>4415</v>
      </c>
      <c r="E5587" s="2669" t="s">
        <v>7628</v>
      </c>
      <c r="F5587" s="2669" t="s">
        <v>11296</v>
      </c>
      <c r="G5587" s="2669" t="s">
        <v>5308</v>
      </c>
      <c r="H5587" s="2669" t="s">
        <v>5097</v>
      </c>
      <c r="I5587" s="3025">
        <v>0</v>
      </c>
      <c r="J5587" s="3025">
        <v>0</v>
      </c>
      <c r="O5587">
        <f t="shared" si="87"/>
        <v>0</v>
      </c>
    </row>
    <row r="5588" spans="1:15" hidden="1">
      <c r="A5588" s="2669" t="s">
        <v>11289</v>
      </c>
      <c r="B5588" s="2669" t="s">
        <v>4415</v>
      </c>
      <c r="C5588" s="2669" t="s">
        <v>5059</v>
      </c>
      <c r="D5588" s="2669" t="s">
        <v>4415</v>
      </c>
      <c r="E5588" s="2669" t="s">
        <v>7628</v>
      </c>
      <c r="F5588" s="2669" t="s">
        <v>11296</v>
      </c>
      <c r="G5588" s="2669" t="s">
        <v>5317</v>
      </c>
      <c r="H5588" s="2669" t="s">
        <v>4954</v>
      </c>
      <c r="I5588" s="3025">
        <v>720</v>
      </c>
      <c r="J5588" s="3025">
        <v>0</v>
      </c>
      <c r="O5588">
        <f t="shared" si="87"/>
        <v>0</v>
      </c>
    </row>
    <row r="5589" spans="1:15" hidden="1">
      <c r="A5589" s="2669" t="s">
        <v>11289</v>
      </c>
      <c r="B5589" s="2669" t="s">
        <v>4415</v>
      </c>
      <c r="C5589" s="2669" t="s">
        <v>5059</v>
      </c>
      <c r="D5589" s="2669" t="s">
        <v>4415</v>
      </c>
      <c r="E5589" s="2669" t="s">
        <v>7628</v>
      </c>
      <c r="F5589" s="2669" t="s">
        <v>11296</v>
      </c>
      <c r="G5589" s="2669" t="s">
        <v>5303</v>
      </c>
      <c r="H5589" s="2669" t="s">
        <v>5063</v>
      </c>
      <c r="I5589" s="3025">
        <v>0</v>
      </c>
      <c r="J5589" s="3025">
        <v>0</v>
      </c>
      <c r="O5589">
        <f t="shared" si="87"/>
        <v>0</v>
      </c>
    </row>
    <row r="5590" spans="1:15" hidden="1">
      <c r="A5590" s="2669" t="s">
        <v>11289</v>
      </c>
      <c r="B5590" s="2669" t="s">
        <v>4415</v>
      </c>
      <c r="C5590" s="2669" t="s">
        <v>5059</v>
      </c>
      <c r="D5590" s="2669" t="s">
        <v>4415</v>
      </c>
      <c r="E5590" s="2669" t="s">
        <v>7628</v>
      </c>
      <c r="F5590" s="2669" t="s">
        <v>11296</v>
      </c>
      <c r="G5590" s="2669" t="s">
        <v>5311</v>
      </c>
      <c r="H5590" s="2669" t="s">
        <v>5064</v>
      </c>
      <c r="I5590" s="3025">
        <v>0</v>
      </c>
      <c r="J5590" s="3025">
        <v>720</v>
      </c>
      <c r="O5590">
        <f t="shared" si="87"/>
        <v>0</v>
      </c>
    </row>
    <row r="5591" spans="1:15" hidden="1">
      <c r="H5591" t="s">
        <v>7629</v>
      </c>
      <c r="O5591">
        <f t="shared" si="87"/>
        <v>0</v>
      </c>
    </row>
    <row r="5592" spans="1:15" hidden="1">
      <c r="O5592">
        <f t="shared" si="87"/>
        <v>0</v>
      </c>
    </row>
    <row r="5593" spans="1:15" hidden="1">
      <c r="H5593" s="2668" t="s">
        <v>11297</v>
      </c>
      <c r="O5593">
        <f t="shared" si="87"/>
        <v>0</v>
      </c>
    </row>
    <row r="5594" spans="1:15" hidden="1">
      <c r="A5594" s="2669" t="s">
        <v>11289</v>
      </c>
      <c r="B5594" s="2669" t="s">
        <v>5169</v>
      </c>
      <c r="C5594" s="2669" t="s">
        <v>5298</v>
      </c>
      <c r="D5594" s="2669" t="s">
        <v>5299</v>
      </c>
      <c r="E5594" s="2669" t="s">
        <v>8406</v>
      </c>
      <c r="F5594" s="2669" t="s">
        <v>11298</v>
      </c>
      <c r="G5594" s="2669" t="s">
        <v>8404</v>
      </c>
      <c r="H5594" s="2669" t="s">
        <v>8405</v>
      </c>
      <c r="I5594" s="3025">
        <v>207.13</v>
      </c>
      <c r="J5594" s="3025">
        <v>0</v>
      </c>
      <c r="O5594">
        <f t="shared" si="87"/>
        <v>1</v>
      </c>
    </row>
    <row r="5595" spans="1:15" hidden="1">
      <c r="A5595" s="2669" t="s">
        <v>11289</v>
      </c>
      <c r="B5595" s="2669" t="s">
        <v>5169</v>
      </c>
      <c r="C5595" s="2669" t="s">
        <v>5298</v>
      </c>
      <c r="D5595" s="2669" t="s">
        <v>5299</v>
      </c>
      <c r="E5595" s="2669" t="s">
        <v>8406</v>
      </c>
      <c r="F5595" s="2669" t="s">
        <v>11298</v>
      </c>
      <c r="G5595" s="2669" t="s">
        <v>8980</v>
      </c>
      <c r="H5595" s="2669" t="s">
        <v>9055</v>
      </c>
      <c r="I5595" s="3025">
        <v>0</v>
      </c>
      <c r="J5595" s="3025">
        <v>207.13</v>
      </c>
      <c r="N5595" s="1460">
        <v>1</v>
      </c>
      <c r="O5595">
        <f t="shared" si="87"/>
        <v>1</v>
      </c>
    </row>
    <row r="5596" spans="1:15" hidden="1">
      <c r="H5596" t="s">
        <v>8407</v>
      </c>
      <c r="O5596">
        <f t="shared" si="87"/>
        <v>0</v>
      </c>
    </row>
    <row r="5597" spans="1:15" hidden="1">
      <c r="O5597">
        <f t="shared" si="87"/>
        <v>0</v>
      </c>
    </row>
    <row r="5598" spans="1:15" hidden="1">
      <c r="H5598" s="2668" t="s">
        <v>11299</v>
      </c>
      <c r="O5598">
        <f t="shared" si="87"/>
        <v>0</v>
      </c>
    </row>
    <row r="5599" spans="1:15" hidden="1">
      <c r="A5599" s="2669" t="s">
        <v>11289</v>
      </c>
      <c r="B5599" s="2669" t="s">
        <v>5169</v>
      </c>
      <c r="C5599" s="2669" t="s">
        <v>5298</v>
      </c>
      <c r="D5599" s="2669" t="s">
        <v>5299</v>
      </c>
      <c r="E5599" s="2669" t="s">
        <v>8074</v>
      </c>
      <c r="F5599" s="2669" t="s">
        <v>11300</v>
      </c>
      <c r="G5599" s="2669" t="s">
        <v>8072</v>
      </c>
      <c r="H5599" s="2669" t="s">
        <v>8073</v>
      </c>
      <c r="I5599" s="3025">
        <v>351.5</v>
      </c>
      <c r="J5599" s="3025">
        <v>0</v>
      </c>
      <c r="O5599">
        <f t="shared" si="87"/>
        <v>1</v>
      </c>
    </row>
    <row r="5600" spans="1:15" hidden="1">
      <c r="A5600" s="2669" t="s">
        <v>11289</v>
      </c>
      <c r="B5600" s="2669" t="s">
        <v>5169</v>
      </c>
      <c r="C5600" s="2669" t="s">
        <v>5298</v>
      </c>
      <c r="D5600" s="2669" t="s">
        <v>5299</v>
      </c>
      <c r="E5600" s="2669" t="s">
        <v>8074</v>
      </c>
      <c r="F5600" s="2669" t="s">
        <v>11300</v>
      </c>
      <c r="G5600" s="2669" t="s">
        <v>8980</v>
      </c>
      <c r="H5600" s="2669" t="s">
        <v>9055</v>
      </c>
      <c r="I5600" s="3025">
        <v>0</v>
      </c>
      <c r="J5600" s="3025">
        <v>351.5</v>
      </c>
      <c r="N5600" s="1460">
        <v>1</v>
      </c>
      <c r="O5600">
        <f t="shared" si="87"/>
        <v>1</v>
      </c>
    </row>
    <row r="5601" spans="1:15" hidden="1">
      <c r="H5601" t="s">
        <v>8075</v>
      </c>
      <c r="O5601">
        <f t="shared" si="87"/>
        <v>0</v>
      </c>
    </row>
    <row r="5602" spans="1:15" hidden="1">
      <c r="O5602">
        <f t="shared" si="87"/>
        <v>0</v>
      </c>
    </row>
    <row r="5603" spans="1:15" hidden="1">
      <c r="H5603" s="2668" t="s">
        <v>11301</v>
      </c>
      <c r="O5603">
        <f t="shared" si="87"/>
        <v>0</v>
      </c>
    </row>
    <row r="5604" spans="1:15" hidden="1">
      <c r="A5604" s="2669" t="s">
        <v>11289</v>
      </c>
      <c r="B5604" s="2669" t="s">
        <v>5169</v>
      </c>
      <c r="C5604" s="2669" t="s">
        <v>5298</v>
      </c>
      <c r="D5604" s="2669" t="s">
        <v>5299</v>
      </c>
      <c r="E5604" s="2669" t="s">
        <v>8170</v>
      </c>
      <c r="F5604" s="2669" t="s">
        <v>11302</v>
      </c>
      <c r="G5604" s="2669" t="s">
        <v>8168</v>
      </c>
      <c r="H5604" s="2669" t="s">
        <v>8169</v>
      </c>
      <c r="I5604" s="3025">
        <v>851</v>
      </c>
      <c r="J5604" s="3025">
        <v>0</v>
      </c>
      <c r="O5604">
        <f t="shared" si="87"/>
        <v>1</v>
      </c>
    </row>
    <row r="5605" spans="1:15" hidden="1">
      <c r="A5605" s="2669" t="s">
        <v>11289</v>
      </c>
      <c r="B5605" s="2669" t="s">
        <v>5169</v>
      </c>
      <c r="C5605" s="2669" t="s">
        <v>5298</v>
      </c>
      <c r="D5605" s="2669" t="s">
        <v>5299</v>
      </c>
      <c r="E5605" s="2669" t="s">
        <v>8170</v>
      </c>
      <c r="F5605" s="2669" t="s">
        <v>11302</v>
      </c>
      <c r="G5605" s="2669" t="s">
        <v>8980</v>
      </c>
      <c r="H5605" s="2669" t="s">
        <v>9055</v>
      </c>
      <c r="I5605" s="3025">
        <v>0</v>
      </c>
      <c r="J5605" s="3025">
        <v>851</v>
      </c>
      <c r="N5605" s="1460">
        <v>1</v>
      </c>
      <c r="O5605">
        <f t="shared" si="87"/>
        <v>1</v>
      </c>
    </row>
    <row r="5606" spans="1:15" hidden="1">
      <c r="H5606" t="s">
        <v>8171</v>
      </c>
      <c r="O5606">
        <f t="shared" si="87"/>
        <v>0</v>
      </c>
    </row>
    <row r="5607" spans="1:15" hidden="1">
      <c r="O5607">
        <f t="shared" si="87"/>
        <v>0</v>
      </c>
    </row>
    <row r="5608" spans="1:15" hidden="1">
      <c r="H5608" s="2668" t="s">
        <v>11303</v>
      </c>
      <c r="O5608">
        <f t="shared" si="87"/>
        <v>0</v>
      </c>
    </row>
    <row r="5609" spans="1:15" hidden="1">
      <c r="A5609" s="2669" t="s">
        <v>11304</v>
      </c>
      <c r="B5609" s="2669" t="s">
        <v>4415</v>
      </c>
      <c r="C5609" s="2669" t="s">
        <v>5059</v>
      </c>
      <c r="D5609" s="2669" t="s">
        <v>4415</v>
      </c>
      <c r="E5609" s="2669" t="s">
        <v>7907</v>
      </c>
      <c r="F5609" s="2669" t="s">
        <v>11305</v>
      </c>
      <c r="G5609" s="2669" t="s">
        <v>5308</v>
      </c>
      <c r="H5609" s="2669" t="s">
        <v>5097</v>
      </c>
      <c r="I5609" s="3025">
        <v>0</v>
      </c>
      <c r="J5609" s="3025">
        <v>0</v>
      </c>
      <c r="O5609">
        <f t="shared" si="87"/>
        <v>0</v>
      </c>
    </row>
    <row r="5610" spans="1:15" hidden="1">
      <c r="A5610" s="2669" t="s">
        <v>11304</v>
      </c>
      <c r="B5610" s="2669" t="s">
        <v>4415</v>
      </c>
      <c r="C5610" s="2669" t="s">
        <v>5059</v>
      </c>
      <c r="D5610" s="2669" t="s">
        <v>4415</v>
      </c>
      <c r="E5610" s="2669" t="s">
        <v>7907</v>
      </c>
      <c r="F5610" s="2669" t="s">
        <v>11305</v>
      </c>
      <c r="G5610" s="2669" t="s">
        <v>5347</v>
      </c>
      <c r="H5610" s="2669" t="s">
        <v>4999</v>
      </c>
      <c r="I5610" s="3025">
        <v>1487.85</v>
      </c>
      <c r="J5610" s="3025">
        <v>0</v>
      </c>
      <c r="O5610">
        <f t="shared" si="87"/>
        <v>0</v>
      </c>
    </row>
    <row r="5611" spans="1:15" hidden="1">
      <c r="A5611" s="2669" t="s">
        <v>11304</v>
      </c>
      <c r="B5611" s="2669" t="s">
        <v>4415</v>
      </c>
      <c r="C5611" s="2669" t="s">
        <v>5059</v>
      </c>
      <c r="D5611" s="2669" t="s">
        <v>4415</v>
      </c>
      <c r="E5611" s="2669" t="s">
        <v>7907</v>
      </c>
      <c r="F5611" s="2669" t="s">
        <v>11305</v>
      </c>
      <c r="G5611" s="2669" t="s">
        <v>5303</v>
      </c>
      <c r="H5611" s="2669" t="s">
        <v>5063</v>
      </c>
      <c r="I5611" s="3025">
        <v>0</v>
      </c>
      <c r="J5611" s="3025">
        <v>0</v>
      </c>
      <c r="O5611">
        <f t="shared" si="87"/>
        <v>0</v>
      </c>
    </row>
    <row r="5612" spans="1:15" hidden="1">
      <c r="A5612" s="2669" t="s">
        <v>11304</v>
      </c>
      <c r="B5612" s="2669" t="s">
        <v>4415</v>
      </c>
      <c r="C5612" s="2669" t="s">
        <v>5059</v>
      </c>
      <c r="D5612" s="2669" t="s">
        <v>4415</v>
      </c>
      <c r="E5612" s="2669" t="s">
        <v>7907</v>
      </c>
      <c r="F5612" s="2669" t="s">
        <v>11305</v>
      </c>
      <c r="G5612" s="2669" t="s">
        <v>5311</v>
      </c>
      <c r="H5612" s="2669" t="s">
        <v>5064</v>
      </c>
      <c r="I5612" s="3025">
        <v>0</v>
      </c>
      <c r="J5612" s="3025">
        <v>1487.85</v>
      </c>
      <c r="O5612">
        <f t="shared" si="87"/>
        <v>0</v>
      </c>
    </row>
    <row r="5613" spans="1:15" hidden="1">
      <c r="H5613" t="s">
        <v>7908</v>
      </c>
      <c r="O5613">
        <f t="shared" si="87"/>
        <v>0</v>
      </c>
    </row>
    <row r="5614" spans="1:15" hidden="1">
      <c r="O5614">
        <f t="shared" si="87"/>
        <v>0</v>
      </c>
    </row>
    <row r="5615" spans="1:15" hidden="1">
      <c r="H5615" s="2668" t="s">
        <v>11306</v>
      </c>
      <c r="O5615">
        <f t="shared" si="87"/>
        <v>0</v>
      </c>
    </row>
    <row r="5616" spans="1:15" hidden="1">
      <c r="A5616" s="2669" t="s">
        <v>11307</v>
      </c>
      <c r="B5616" s="2669" t="s">
        <v>4415</v>
      </c>
      <c r="C5616" s="2669" t="s">
        <v>5059</v>
      </c>
      <c r="D5616" s="2669" t="s">
        <v>4415</v>
      </c>
      <c r="E5616" s="2669" t="s">
        <v>7603</v>
      </c>
      <c r="F5616" s="2669" t="s">
        <v>11308</v>
      </c>
      <c r="G5616" s="2669" t="s">
        <v>5308</v>
      </c>
      <c r="H5616" s="2669" t="s">
        <v>4921</v>
      </c>
      <c r="I5616" s="3025">
        <v>631.46</v>
      </c>
      <c r="J5616" s="3025">
        <v>0</v>
      </c>
      <c r="O5616">
        <f t="shared" si="87"/>
        <v>0</v>
      </c>
    </row>
    <row r="5617" spans="1:15" hidden="1">
      <c r="A5617" s="2669" t="s">
        <v>11307</v>
      </c>
      <c r="B5617" s="2669" t="s">
        <v>4415</v>
      </c>
      <c r="C5617" s="2669" t="s">
        <v>5059</v>
      </c>
      <c r="D5617" s="2669" t="s">
        <v>4415</v>
      </c>
      <c r="E5617" s="2669" t="s">
        <v>7603</v>
      </c>
      <c r="F5617" s="2669" t="s">
        <v>11308</v>
      </c>
      <c r="G5617" s="2669" t="s">
        <v>5312</v>
      </c>
      <c r="H5617" s="2669" t="s">
        <v>4949</v>
      </c>
      <c r="I5617" s="3025">
        <v>5262.19</v>
      </c>
      <c r="J5617" s="3025">
        <v>0</v>
      </c>
      <c r="O5617">
        <f t="shared" si="87"/>
        <v>0</v>
      </c>
    </row>
    <row r="5618" spans="1:15" hidden="1">
      <c r="A5618" s="2669" t="s">
        <v>11307</v>
      </c>
      <c r="B5618" s="2669" t="s">
        <v>4415</v>
      </c>
      <c r="C5618" s="2669" t="s">
        <v>5059</v>
      </c>
      <c r="D5618" s="2669" t="s">
        <v>4415</v>
      </c>
      <c r="E5618" s="2669" t="s">
        <v>7603</v>
      </c>
      <c r="F5618" s="2669" t="s">
        <v>11308</v>
      </c>
      <c r="G5618" s="2669" t="s">
        <v>5303</v>
      </c>
      <c r="H5618" s="2669" t="s">
        <v>5063</v>
      </c>
      <c r="I5618" s="3025">
        <v>0</v>
      </c>
      <c r="J5618" s="3025">
        <v>0</v>
      </c>
      <c r="O5618">
        <f t="shared" si="87"/>
        <v>0</v>
      </c>
    </row>
    <row r="5619" spans="1:15" hidden="1">
      <c r="A5619" s="2669" t="s">
        <v>11307</v>
      </c>
      <c r="B5619" s="2669" t="s">
        <v>4415</v>
      </c>
      <c r="C5619" s="2669" t="s">
        <v>5059</v>
      </c>
      <c r="D5619" s="2669" t="s">
        <v>4415</v>
      </c>
      <c r="E5619" s="2669" t="s">
        <v>7603</v>
      </c>
      <c r="F5619" s="2669" t="s">
        <v>11308</v>
      </c>
      <c r="G5619" s="2669" t="s">
        <v>5311</v>
      </c>
      <c r="H5619" s="2669" t="s">
        <v>5064</v>
      </c>
      <c r="I5619" s="3025">
        <v>0</v>
      </c>
      <c r="J5619" s="3025">
        <v>5893.65</v>
      </c>
      <c r="O5619">
        <f t="shared" si="87"/>
        <v>0</v>
      </c>
    </row>
    <row r="5620" spans="1:15" hidden="1">
      <c r="H5620" t="s">
        <v>7604</v>
      </c>
      <c r="O5620">
        <f t="shared" si="87"/>
        <v>0</v>
      </c>
    </row>
    <row r="5621" spans="1:15" hidden="1">
      <c r="O5621">
        <f t="shared" si="87"/>
        <v>0</v>
      </c>
    </row>
    <row r="5622" spans="1:15" hidden="1">
      <c r="H5622" s="2668" t="s">
        <v>11309</v>
      </c>
      <c r="O5622">
        <f t="shared" si="87"/>
        <v>0</v>
      </c>
    </row>
    <row r="5623" spans="1:15" hidden="1">
      <c r="A5623" s="2669" t="s">
        <v>11307</v>
      </c>
      <c r="B5623" s="2669" t="s">
        <v>4415</v>
      </c>
      <c r="C5623" s="2669" t="s">
        <v>5059</v>
      </c>
      <c r="D5623" s="2669" t="s">
        <v>4415</v>
      </c>
      <c r="E5623" s="2669" t="s">
        <v>7673</v>
      </c>
      <c r="F5623" s="2669" t="s">
        <v>11310</v>
      </c>
      <c r="G5623" s="2669" t="s">
        <v>5308</v>
      </c>
      <c r="H5623" s="2669" t="s">
        <v>5097</v>
      </c>
      <c r="I5623" s="3025">
        <v>0</v>
      </c>
      <c r="J5623" s="3025">
        <v>0</v>
      </c>
      <c r="O5623">
        <f t="shared" si="87"/>
        <v>0</v>
      </c>
    </row>
    <row r="5624" spans="1:15" hidden="1">
      <c r="A5624" s="2669" t="s">
        <v>11307</v>
      </c>
      <c r="B5624" s="2669" t="s">
        <v>4415</v>
      </c>
      <c r="C5624" s="2669" t="s">
        <v>5059</v>
      </c>
      <c r="D5624" s="2669" t="s">
        <v>4415</v>
      </c>
      <c r="E5624" s="2669" t="s">
        <v>7673</v>
      </c>
      <c r="F5624" s="2669" t="s">
        <v>11310</v>
      </c>
      <c r="G5624" s="2669" t="s">
        <v>5341</v>
      </c>
      <c r="H5624" s="2669" t="s">
        <v>4956</v>
      </c>
      <c r="I5624" s="3025">
        <v>30</v>
      </c>
      <c r="J5624" s="3025">
        <v>0</v>
      </c>
      <c r="O5624">
        <f t="shared" si="87"/>
        <v>0</v>
      </c>
    </row>
    <row r="5625" spans="1:15" hidden="1">
      <c r="A5625" s="2669" t="s">
        <v>11307</v>
      </c>
      <c r="B5625" s="2669" t="s">
        <v>4415</v>
      </c>
      <c r="C5625" s="2669" t="s">
        <v>5059</v>
      </c>
      <c r="D5625" s="2669" t="s">
        <v>4415</v>
      </c>
      <c r="E5625" s="2669" t="s">
        <v>7673</v>
      </c>
      <c r="F5625" s="2669" t="s">
        <v>11310</v>
      </c>
      <c r="G5625" s="2669" t="s">
        <v>5303</v>
      </c>
      <c r="H5625" s="2669" t="s">
        <v>5063</v>
      </c>
      <c r="I5625" s="3025">
        <v>0</v>
      </c>
      <c r="J5625" s="3025">
        <v>0</v>
      </c>
      <c r="O5625">
        <f t="shared" si="87"/>
        <v>0</v>
      </c>
    </row>
    <row r="5626" spans="1:15" hidden="1">
      <c r="A5626" s="2669" t="s">
        <v>11307</v>
      </c>
      <c r="B5626" s="2669" t="s">
        <v>4415</v>
      </c>
      <c r="C5626" s="2669" t="s">
        <v>5059</v>
      </c>
      <c r="D5626" s="2669" t="s">
        <v>4415</v>
      </c>
      <c r="E5626" s="2669" t="s">
        <v>7673</v>
      </c>
      <c r="F5626" s="2669" t="s">
        <v>11310</v>
      </c>
      <c r="G5626" s="2669" t="s">
        <v>5311</v>
      </c>
      <c r="H5626" s="2669" t="s">
        <v>5064</v>
      </c>
      <c r="I5626" s="3025">
        <v>0</v>
      </c>
      <c r="J5626" s="3025">
        <v>30</v>
      </c>
      <c r="O5626">
        <f t="shared" si="87"/>
        <v>0</v>
      </c>
    </row>
    <row r="5627" spans="1:15" hidden="1">
      <c r="H5627" t="s">
        <v>7674</v>
      </c>
      <c r="O5627">
        <f t="shared" si="87"/>
        <v>0</v>
      </c>
    </row>
    <row r="5628" spans="1:15" hidden="1">
      <c r="O5628">
        <f t="shared" si="87"/>
        <v>0</v>
      </c>
    </row>
    <row r="5629" spans="1:15" hidden="1">
      <c r="H5629" s="2668" t="s">
        <v>11311</v>
      </c>
      <c r="O5629">
        <f t="shared" si="87"/>
        <v>0</v>
      </c>
    </row>
    <row r="5630" spans="1:15" hidden="1">
      <c r="A5630" s="2669" t="s">
        <v>11312</v>
      </c>
      <c r="B5630" s="2669" t="s">
        <v>4415</v>
      </c>
      <c r="C5630" s="2669" t="s">
        <v>5059</v>
      </c>
      <c r="D5630" s="2669" t="s">
        <v>4415</v>
      </c>
      <c r="E5630" s="2669" t="s">
        <v>7794</v>
      </c>
      <c r="F5630" s="2669" t="s">
        <v>11313</v>
      </c>
      <c r="G5630" s="2669" t="s">
        <v>5308</v>
      </c>
      <c r="H5630" s="2669" t="s">
        <v>4921</v>
      </c>
      <c r="I5630" s="3025">
        <v>7.17</v>
      </c>
      <c r="J5630" s="3025">
        <v>0</v>
      </c>
      <c r="O5630">
        <f t="shared" si="87"/>
        <v>0</v>
      </c>
    </row>
    <row r="5631" spans="1:15" hidden="1">
      <c r="A5631" s="2669" t="s">
        <v>11312</v>
      </c>
      <c r="B5631" s="2669" t="s">
        <v>4415</v>
      </c>
      <c r="C5631" s="2669" t="s">
        <v>5059</v>
      </c>
      <c r="D5631" s="2669" t="s">
        <v>4415</v>
      </c>
      <c r="E5631" s="2669" t="s">
        <v>7794</v>
      </c>
      <c r="F5631" s="2669" t="s">
        <v>11313</v>
      </c>
      <c r="G5631" s="2669" t="s">
        <v>5348</v>
      </c>
      <c r="H5631" s="2669" t="s">
        <v>4983</v>
      </c>
      <c r="I5631" s="3025">
        <v>59.73</v>
      </c>
      <c r="J5631" s="3025">
        <v>0</v>
      </c>
      <c r="O5631">
        <f t="shared" si="87"/>
        <v>0</v>
      </c>
    </row>
    <row r="5632" spans="1:15" hidden="1">
      <c r="A5632" s="2669" t="s">
        <v>11312</v>
      </c>
      <c r="B5632" s="2669" t="s">
        <v>4415</v>
      </c>
      <c r="C5632" s="2669" t="s">
        <v>5059</v>
      </c>
      <c r="D5632" s="2669" t="s">
        <v>4415</v>
      </c>
      <c r="E5632" s="2669" t="s">
        <v>7794</v>
      </c>
      <c r="F5632" s="2669" t="s">
        <v>11313</v>
      </c>
      <c r="G5632" s="2669" t="s">
        <v>5303</v>
      </c>
      <c r="H5632" s="2669" t="s">
        <v>5063</v>
      </c>
      <c r="I5632" s="3025">
        <v>0</v>
      </c>
      <c r="J5632" s="3025">
        <v>0</v>
      </c>
      <c r="O5632">
        <f t="shared" si="87"/>
        <v>0</v>
      </c>
    </row>
    <row r="5633" spans="1:15" hidden="1">
      <c r="A5633" s="2669" t="s">
        <v>11312</v>
      </c>
      <c r="B5633" s="2669" t="s">
        <v>4415</v>
      </c>
      <c r="C5633" s="2669" t="s">
        <v>5059</v>
      </c>
      <c r="D5633" s="2669" t="s">
        <v>4415</v>
      </c>
      <c r="E5633" s="2669" t="s">
        <v>7794</v>
      </c>
      <c r="F5633" s="2669" t="s">
        <v>11313</v>
      </c>
      <c r="G5633" s="2669" t="s">
        <v>5311</v>
      </c>
      <c r="H5633" s="2669" t="s">
        <v>5064</v>
      </c>
      <c r="I5633" s="3025">
        <v>0</v>
      </c>
      <c r="J5633" s="3025">
        <v>66.900000000000006</v>
      </c>
      <c r="O5633">
        <f t="shared" ref="O5633:O5696" si="88">SUMIF(E:E,E5633,N:N)</f>
        <v>0</v>
      </c>
    </row>
    <row r="5634" spans="1:15" hidden="1">
      <c r="H5634" t="s">
        <v>7795</v>
      </c>
      <c r="O5634">
        <f t="shared" si="88"/>
        <v>0</v>
      </c>
    </row>
    <row r="5635" spans="1:15" hidden="1">
      <c r="O5635">
        <f t="shared" si="88"/>
        <v>0</v>
      </c>
    </row>
    <row r="5636" spans="1:15" hidden="1">
      <c r="H5636" s="2668" t="s">
        <v>11314</v>
      </c>
      <c r="O5636">
        <f t="shared" si="88"/>
        <v>0</v>
      </c>
    </row>
    <row r="5637" spans="1:15" hidden="1">
      <c r="A5637" s="2669" t="s">
        <v>11315</v>
      </c>
      <c r="B5637" s="2669" t="s">
        <v>5169</v>
      </c>
      <c r="C5637" s="2669" t="s">
        <v>5298</v>
      </c>
      <c r="D5637" s="2669" t="s">
        <v>5299</v>
      </c>
      <c r="E5637" s="2669" t="s">
        <v>11316</v>
      </c>
      <c r="F5637" s="2669" t="s">
        <v>11317</v>
      </c>
      <c r="G5637" s="2669" t="s">
        <v>5369</v>
      </c>
      <c r="H5637" s="2669" t="s">
        <v>11318</v>
      </c>
      <c r="I5637" s="3025">
        <v>370883.25</v>
      </c>
      <c r="J5637" s="3025">
        <v>0</v>
      </c>
      <c r="O5637">
        <f t="shared" si="88"/>
        <v>0</v>
      </c>
    </row>
    <row r="5638" spans="1:15" hidden="1">
      <c r="A5638" s="2669" t="s">
        <v>11315</v>
      </c>
      <c r="B5638" s="2669" t="s">
        <v>5169</v>
      </c>
      <c r="C5638" s="2669" t="s">
        <v>5298</v>
      </c>
      <c r="D5638" s="2669" t="s">
        <v>5299</v>
      </c>
      <c r="E5638" s="2669" t="s">
        <v>11316</v>
      </c>
      <c r="F5638" s="2669" t="s">
        <v>11317</v>
      </c>
      <c r="G5638" s="2669" t="s">
        <v>5320</v>
      </c>
      <c r="H5638" s="2669" t="s">
        <v>5388</v>
      </c>
      <c r="I5638" s="3025">
        <v>0</v>
      </c>
      <c r="J5638" s="3025">
        <v>0</v>
      </c>
      <c r="O5638">
        <f t="shared" si="88"/>
        <v>0</v>
      </c>
    </row>
    <row r="5639" spans="1:15" hidden="1">
      <c r="A5639" s="2669" t="s">
        <v>11315</v>
      </c>
      <c r="B5639" s="2669" t="s">
        <v>5169</v>
      </c>
      <c r="C5639" s="2669" t="s">
        <v>5298</v>
      </c>
      <c r="D5639" s="2669" t="s">
        <v>5299</v>
      </c>
      <c r="E5639" s="2669" t="s">
        <v>11316</v>
      </c>
      <c r="F5639" s="2669" t="s">
        <v>11317</v>
      </c>
      <c r="G5639" s="2669" t="s">
        <v>5323</v>
      </c>
      <c r="H5639" s="2669" t="s">
        <v>11319</v>
      </c>
      <c r="I5639" s="3025">
        <v>0</v>
      </c>
      <c r="J5639" s="3025">
        <v>41.23</v>
      </c>
      <c r="O5639">
        <f t="shared" si="88"/>
        <v>0</v>
      </c>
    </row>
    <row r="5640" spans="1:15" hidden="1">
      <c r="A5640" s="2669" t="s">
        <v>11315</v>
      </c>
      <c r="B5640" s="2669" t="s">
        <v>5169</v>
      </c>
      <c r="C5640" s="2669" t="s">
        <v>5298</v>
      </c>
      <c r="D5640" s="2669" t="s">
        <v>5299</v>
      </c>
      <c r="E5640" s="2669" t="s">
        <v>11316</v>
      </c>
      <c r="F5640" s="2669" t="s">
        <v>11317</v>
      </c>
      <c r="G5640" s="2669" t="s">
        <v>5328</v>
      </c>
      <c r="H5640" s="2669" t="s">
        <v>11320</v>
      </c>
      <c r="I5640" s="3025">
        <v>0</v>
      </c>
      <c r="J5640" s="3025">
        <v>60.52</v>
      </c>
      <c r="O5640">
        <f t="shared" si="88"/>
        <v>0</v>
      </c>
    </row>
    <row r="5641" spans="1:15" hidden="1">
      <c r="A5641" s="2669" t="s">
        <v>11315</v>
      </c>
      <c r="B5641" s="2669" t="s">
        <v>5169</v>
      </c>
      <c r="C5641" s="2669" t="s">
        <v>5298</v>
      </c>
      <c r="D5641" s="2669" t="s">
        <v>5299</v>
      </c>
      <c r="E5641" s="2669" t="s">
        <v>11316</v>
      </c>
      <c r="F5641" s="2669" t="s">
        <v>11317</v>
      </c>
      <c r="G5641" s="2669" t="s">
        <v>5366</v>
      </c>
      <c r="H5641" s="2669" t="s">
        <v>11321</v>
      </c>
      <c r="I5641" s="3025">
        <v>0</v>
      </c>
      <c r="J5641" s="3025">
        <v>82.47</v>
      </c>
      <c r="O5641">
        <f t="shared" si="88"/>
        <v>0</v>
      </c>
    </row>
    <row r="5642" spans="1:15" hidden="1">
      <c r="A5642" s="2669" t="s">
        <v>11315</v>
      </c>
      <c r="B5642" s="2669" t="s">
        <v>5169</v>
      </c>
      <c r="C5642" s="2669" t="s">
        <v>5298</v>
      </c>
      <c r="D5642" s="2669" t="s">
        <v>5299</v>
      </c>
      <c r="E5642" s="2669" t="s">
        <v>11316</v>
      </c>
      <c r="F5642" s="2669" t="s">
        <v>11317</v>
      </c>
      <c r="G5642" s="2669" t="s">
        <v>5334</v>
      </c>
      <c r="H5642" s="2669" t="s">
        <v>11322</v>
      </c>
      <c r="I5642" s="3025">
        <v>0</v>
      </c>
      <c r="J5642" s="3025">
        <v>143.06</v>
      </c>
      <c r="O5642">
        <f t="shared" si="88"/>
        <v>0</v>
      </c>
    </row>
    <row r="5643" spans="1:15" hidden="1">
      <c r="A5643" s="2669" t="s">
        <v>11315</v>
      </c>
      <c r="B5643" s="2669" t="s">
        <v>5169</v>
      </c>
      <c r="C5643" s="2669" t="s">
        <v>5298</v>
      </c>
      <c r="D5643" s="2669" t="s">
        <v>5299</v>
      </c>
      <c r="E5643" s="2669" t="s">
        <v>11316</v>
      </c>
      <c r="F5643" s="2669" t="s">
        <v>11317</v>
      </c>
      <c r="G5643" s="2669" t="s">
        <v>5332</v>
      </c>
      <c r="H5643" s="2669" t="s">
        <v>11323</v>
      </c>
      <c r="I5643" s="3025">
        <v>0</v>
      </c>
      <c r="J5643" s="3025">
        <v>202.49</v>
      </c>
      <c r="O5643">
        <f t="shared" si="88"/>
        <v>0</v>
      </c>
    </row>
    <row r="5644" spans="1:15" hidden="1">
      <c r="A5644" s="2669" t="s">
        <v>11315</v>
      </c>
      <c r="B5644" s="2669" t="s">
        <v>5169</v>
      </c>
      <c r="C5644" s="2669" t="s">
        <v>5298</v>
      </c>
      <c r="D5644" s="2669" t="s">
        <v>5299</v>
      </c>
      <c r="E5644" s="2669" t="s">
        <v>11316</v>
      </c>
      <c r="F5644" s="2669" t="s">
        <v>11317</v>
      </c>
      <c r="G5644" s="2669" t="s">
        <v>5324</v>
      </c>
      <c r="H5644" s="2669" t="s">
        <v>11324</v>
      </c>
      <c r="I5644" s="3025">
        <v>0</v>
      </c>
      <c r="J5644" s="3025">
        <v>213.91</v>
      </c>
      <c r="O5644">
        <f t="shared" si="88"/>
        <v>0</v>
      </c>
    </row>
    <row r="5645" spans="1:15" hidden="1">
      <c r="A5645" s="2669" t="s">
        <v>11315</v>
      </c>
      <c r="B5645" s="2669" t="s">
        <v>5169</v>
      </c>
      <c r="C5645" s="2669" t="s">
        <v>5298</v>
      </c>
      <c r="D5645" s="2669" t="s">
        <v>5299</v>
      </c>
      <c r="E5645" s="2669" t="s">
        <v>11316</v>
      </c>
      <c r="F5645" s="2669" t="s">
        <v>11317</v>
      </c>
      <c r="G5645" s="2669" t="s">
        <v>5318</v>
      </c>
      <c r="H5645" s="2669" t="s">
        <v>11325</v>
      </c>
      <c r="I5645" s="3025">
        <v>0</v>
      </c>
      <c r="J5645" s="3025">
        <v>252.56</v>
      </c>
      <c r="O5645">
        <f t="shared" si="88"/>
        <v>0</v>
      </c>
    </row>
    <row r="5646" spans="1:15" hidden="1">
      <c r="A5646" s="2669" t="s">
        <v>11315</v>
      </c>
      <c r="B5646" s="2669" t="s">
        <v>5169</v>
      </c>
      <c r="C5646" s="2669" t="s">
        <v>5298</v>
      </c>
      <c r="D5646" s="2669" t="s">
        <v>5299</v>
      </c>
      <c r="E5646" s="2669" t="s">
        <v>11316</v>
      </c>
      <c r="F5646" s="2669" t="s">
        <v>11317</v>
      </c>
      <c r="G5646" s="2669" t="s">
        <v>5353</v>
      </c>
      <c r="H5646" s="2669" t="s">
        <v>11326</v>
      </c>
      <c r="I5646" s="3025">
        <v>0</v>
      </c>
      <c r="J5646" s="3025">
        <v>322.20999999999998</v>
      </c>
      <c r="O5646">
        <f t="shared" si="88"/>
        <v>0</v>
      </c>
    </row>
    <row r="5647" spans="1:15" hidden="1">
      <c r="A5647" s="2669" t="s">
        <v>11315</v>
      </c>
      <c r="B5647" s="2669" t="s">
        <v>5169</v>
      </c>
      <c r="C5647" s="2669" t="s">
        <v>5298</v>
      </c>
      <c r="D5647" s="2669" t="s">
        <v>5299</v>
      </c>
      <c r="E5647" s="2669" t="s">
        <v>11316</v>
      </c>
      <c r="F5647" s="2669" t="s">
        <v>11317</v>
      </c>
      <c r="G5647" s="2669" t="s">
        <v>5316</v>
      </c>
      <c r="H5647" s="2669" t="s">
        <v>11327</v>
      </c>
      <c r="I5647" s="3025">
        <v>0</v>
      </c>
      <c r="J5647" s="3025">
        <v>334.93</v>
      </c>
      <c r="O5647">
        <f t="shared" si="88"/>
        <v>0</v>
      </c>
    </row>
    <row r="5648" spans="1:15" hidden="1">
      <c r="A5648" s="2669" t="s">
        <v>11315</v>
      </c>
      <c r="B5648" s="2669" t="s">
        <v>5169</v>
      </c>
      <c r="C5648" s="2669" t="s">
        <v>5298</v>
      </c>
      <c r="D5648" s="2669" t="s">
        <v>5299</v>
      </c>
      <c r="E5648" s="2669" t="s">
        <v>11316</v>
      </c>
      <c r="F5648" s="2669" t="s">
        <v>11317</v>
      </c>
      <c r="G5648" s="2669" t="s">
        <v>5342</v>
      </c>
      <c r="H5648" s="2669" t="s">
        <v>11328</v>
      </c>
      <c r="I5648" s="3025">
        <v>0</v>
      </c>
      <c r="J5648" s="3025">
        <v>409.22</v>
      </c>
      <c r="O5648">
        <f t="shared" si="88"/>
        <v>0</v>
      </c>
    </row>
    <row r="5649" spans="1:15" hidden="1">
      <c r="A5649" s="2669" t="s">
        <v>11315</v>
      </c>
      <c r="B5649" s="2669" t="s">
        <v>5169</v>
      </c>
      <c r="C5649" s="2669" t="s">
        <v>5298</v>
      </c>
      <c r="D5649" s="2669" t="s">
        <v>5299</v>
      </c>
      <c r="E5649" s="2669" t="s">
        <v>11316</v>
      </c>
      <c r="F5649" s="2669" t="s">
        <v>11317</v>
      </c>
      <c r="G5649" s="2669" t="s">
        <v>5341</v>
      </c>
      <c r="H5649" s="2669" t="s">
        <v>11329</v>
      </c>
      <c r="I5649" s="3025">
        <v>0</v>
      </c>
      <c r="J5649" s="3025">
        <v>489.8</v>
      </c>
      <c r="O5649">
        <f t="shared" si="88"/>
        <v>0</v>
      </c>
    </row>
    <row r="5650" spans="1:15" hidden="1">
      <c r="A5650" s="2669" t="s">
        <v>11315</v>
      </c>
      <c r="B5650" s="2669" t="s">
        <v>5169</v>
      </c>
      <c r="C5650" s="2669" t="s">
        <v>5298</v>
      </c>
      <c r="D5650" s="2669" t="s">
        <v>5299</v>
      </c>
      <c r="E5650" s="2669" t="s">
        <v>11316</v>
      </c>
      <c r="F5650" s="2669" t="s">
        <v>11317</v>
      </c>
      <c r="G5650" s="2669" t="s">
        <v>5322</v>
      </c>
      <c r="H5650" s="2669" t="s">
        <v>11330</v>
      </c>
      <c r="I5650" s="3025">
        <v>0</v>
      </c>
      <c r="J5650" s="3025">
        <v>546.36</v>
      </c>
      <c r="O5650">
        <f t="shared" si="88"/>
        <v>0</v>
      </c>
    </row>
    <row r="5651" spans="1:15" hidden="1">
      <c r="A5651" s="2669" t="s">
        <v>11315</v>
      </c>
      <c r="B5651" s="2669" t="s">
        <v>5169</v>
      </c>
      <c r="C5651" s="2669" t="s">
        <v>5298</v>
      </c>
      <c r="D5651" s="2669" t="s">
        <v>5299</v>
      </c>
      <c r="E5651" s="2669" t="s">
        <v>11316</v>
      </c>
      <c r="F5651" s="2669" t="s">
        <v>11317</v>
      </c>
      <c r="G5651" s="2669" t="s">
        <v>5319</v>
      </c>
      <c r="H5651" s="2669" t="s">
        <v>11331</v>
      </c>
      <c r="I5651" s="3025">
        <v>0</v>
      </c>
      <c r="J5651" s="3025">
        <v>683.74</v>
      </c>
      <c r="O5651">
        <f t="shared" si="88"/>
        <v>0</v>
      </c>
    </row>
    <row r="5652" spans="1:15" hidden="1">
      <c r="A5652" s="2669" t="s">
        <v>11315</v>
      </c>
      <c r="B5652" s="2669" t="s">
        <v>5169</v>
      </c>
      <c r="C5652" s="2669" t="s">
        <v>5298</v>
      </c>
      <c r="D5652" s="2669" t="s">
        <v>5299</v>
      </c>
      <c r="E5652" s="2669" t="s">
        <v>11316</v>
      </c>
      <c r="F5652" s="2669" t="s">
        <v>11317</v>
      </c>
      <c r="G5652" s="2669" t="s">
        <v>5331</v>
      </c>
      <c r="H5652" s="2669" t="s">
        <v>11332</v>
      </c>
      <c r="I5652" s="3025">
        <v>0</v>
      </c>
      <c r="J5652" s="3025">
        <v>781.16</v>
      </c>
      <c r="O5652">
        <f t="shared" si="88"/>
        <v>0</v>
      </c>
    </row>
    <row r="5653" spans="1:15" hidden="1">
      <c r="A5653" s="2669" t="s">
        <v>11315</v>
      </c>
      <c r="B5653" s="2669" t="s">
        <v>5169</v>
      </c>
      <c r="C5653" s="2669" t="s">
        <v>5298</v>
      </c>
      <c r="D5653" s="2669" t="s">
        <v>5299</v>
      </c>
      <c r="E5653" s="2669" t="s">
        <v>11316</v>
      </c>
      <c r="F5653" s="2669" t="s">
        <v>11317</v>
      </c>
      <c r="G5653" s="2669" t="s">
        <v>5337</v>
      </c>
      <c r="H5653" s="2669" t="s">
        <v>11333</v>
      </c>
      <c r="I5653" s="3025">
        <v>0</v>
      </c>
      <c r="J5653" s="3025">
        <v>887.08</v>
      </c>
      <c r="O5653">
        <f t="shared" si="88"/>
        <v>0</v>
      </c>
    </row>
    <row r="5654" spans="1:15" hidden="1">
      <c r="A5654" s="2669" t="s">
        <v>11315</v>
      </c>
      <c r="B5654" s="2669" t="s">
        <v>5169</v>
      </c>
      <c r="C5654" s="2669" t="s">
        <v>5298</v>
      </c>
      <c r="D5654" s="2669" t="s">
        <v>5299</v>
      </c>
      <c r="E5654" s="2669" t="s">
        <v>11316</v>
      </c>
      <c r="F5654" s="2669" t="s">
        <v>11317</v>
      </c>
      <c r="G5654" s="2669" t="s">
        <v>5344</v>
      </c>
      <c r="H5654" s="2669" t="s">
        <v>11334</v>
      </c>
      <c r="I5654" s="3025">
        <v>0</v>
      </c>
      <c r="J5654" s="3025">
        <v>1030.8900000000001</v>
      </c>
      <c r="O5654">
        <f t="shared" si="88"/>
        <v>0</v>
      </c>
    </row>
    <row r="5655" spans="1:15" hidden="1">
      <c r="A5655" s="2669" t="s">
        <v>11315</v>
      </c>
      <c r="B5655" s="2669" t="s">
        <v>5169</v>
      </c>
      <c r="C5655" s="2669" t="s">
        <v>5298</v>
      </c>
      <c r="D5655" s="2669" t="s">
        <v>5299</v>
      </c>
      <c r="E5655" s="2669" t="s">
        <v>11316</v>
      </c>
      <c r="F5655" s="2669" t="s">
        <v>11317</v>
      </c>
      <c r="G5655" s="2669" t="s">
        <v>5345</v>
      </c>
      <c r="H5655" s="2669" t="s">
        <v>11335</v>
      </c>
      <c r="I5655" s="3025">
        <v>0</v>
      </c>
      <c r="J5655" s="3025">
        <v>1072.1199999999999</v>
      </c>
      <c r="O5655">
        <f t="shared" si="88"/>
        <v>0</v>
      </c>
    </row>
    <row r="5656" spans="1:15" hidden="1">
      <c r="A5656" s="2669" t="s">
        <v>11315</v>
      </c>
      <c r="B5656" s="2669" t="s">
        <v>5169</v>
      </c>
      <c r="C5656" s="2669" t="s">
        <v>5298</v>
      </c>
      <c r="D5656" s="2669" t="s">
        <v>5299</v>
      </c>
      <c r="E5656" s="2669" t="s">
        <v>11316</v>
      </c>
      <c r="F5656" s="2669" t="s">
        <v>11317</v>
      </c>
      <c r="G5656" s="2669" t="s">
        <v>5313</v>
      </c>
      <c r="H5656" s="2669" t="s">
        <v>11336</v>
      </c>
      <c r="I5656" s="3025">
        <v>0</v>
      </c>
      <c r="J5656" s="3025">
        <v>1353.04</v>
      </c>
      <c r="O5656">
        <f t="shared" si="88"/>
        <v>0</v>
      </c>
    </row>
    <row r="5657" spans="1:15" hidden="1">
      <c r="A5657" s="2669" t="s">
        <v>11315</v>
      </c>
      <c r="B5657" s="2669" t="s">
        <v>5169</v>
      </c>
      <c r="C5657" s="2669" t="s">
        <v>5298</v>
      </c>
      <c r="D5657" s="2669" t="s">
        <v>5299</v>
      </c>
      <c r="E5657" s="2669" t="s">
        <v>11316</v>
      </c>
      <c r="F5657" s="2669" t="s">
        <v>11317</v>
      </c>
      <c r="G5657" s="2669" t="s">
        <v>5325</v>
      </c>
      <c r="H5657" s="2669" t="s">
        <v>11337</v>
      </c>
      <c r="I5657" s="3025">
        <v>0</v>
      </c>
      <c r="J5657" s="3025">
        <v>1426.43</v>
      </c>
      <c r="O5657">
        <f t="shared" si="88"/>
        <v>0</v>
      </c>
    </row>
    <row r="5658" spans="1:15" hidden="1">
      <c r="A5658" s="2669" t="s">
        <v>11315</v>
      </c>
      <c r="B5658" s="2669" t="s">
        <v>5169</v>
      </c>
      <c r="C5658" s="2669" t="s">
        <v>5298</v>
      </c>
      <c r="D5658" s="2669" t="s">
        <v>5299</v>
      </c>
      <c r="E5658" s="2669" t="s">
        <v>11316</v>
      </c>
      <c r="F5658" s="2669" t="s">
        <v>11317</v>
      </c>
      <c r="G5658" s="2669" t="s">
        <v>5346</v>
      </c>
      <c r="H5658" s="2669" t="s">
        <v>11338</v>
      </c>
      <c r="I5658" s="3025">
        <v>0</v>
      </c>
      <c r="J5658" s="3025">
        <v>1450.19</v>
      </c>
      <c r="O5658">
        <f t="shared" si="88"/>
        <v>0</v>
      </c>
    </row>
    <row r="5659" spans="1:15" hidden="1">
      <c r="A5659" s="2669" t="s">
        <v>11315</v>
      </c>
      <c r="B5659" s="2669" t="s">
        <v>5169</v>
      </c>
      <c r="C5659" s="2669" t="s">
        <v>5298</v>
      </c>
      <c r="D5659" s="2669" t="s">
        <v>5299</v>
      </c>
      <c r="E5659" s="2669" t="s">
        <v>11316</v>
      </c>
      <c r="F5659" s="2669" t="s">
        <v>11317</v>
      </c>
      <c r="G5659" s="2669" t="s">
        <v>5339</v>
      </c>
      <c r="H5659" s="2669" t="s">
        <v>11339</v>
      </c>
      <c r="I5659" s="3025">
        <v>0</v>
      </c>
      <c r="J5659" s="3025">
        <v>1695.65</v>
      </c>
      <c r="O5659">
        <f t="shared" si="88"/>
        <v>0</v>
      </c>
    </row>
    <row r="5660" spans="1:15" hidden="1">
      <c r="A5660" s="2669" t="s">
        <v>11315</v>
      </c>
      <c r="B5660" s="2669" t="s">
        <v>5169</v>
      </c>
      <c r="C5660" s="2669" t="s">
        <v>5298</v>
      </c>
      <c r="D5660" s="2669" t="s">
        <v>5299</v>
      </c>
      <c r="E5660" s="2669" t="s">
        <v>11316</v>
      </c>
      <c r="F5660" s="2669" t="s">
        <v>11317</v>
      </c>
      <c r="G5660" s="2669" t="s">
        <v>5329</v>
      </c>
      <c r="H5660" s="2669" t="s">
        <v>11340</v>
      </c>
      <c r="I5660" s="3025">
        <v>0</v>
      </c>
      <c r="J5660" s="3025">
        <v>1772.04</v>
      </c>
      <c r="O5660">
        <f t="shared" si="88"/>
        <v>0</v>
      </c>
    </row>
    <row r="5661" spans="1:15" hidden="1">
      <c r="A5661" s="2669" t="s">
        <v>11315</v>
      </c>
      <c r="B5661" s="2669" t="s">
        <v>5169</v>
      </c>
      <c r="C5661" s="2669" t="s">
        <v>5298</v>
      </c>
      <c r="D5661" s="2669" t="s">
        <v>5299</v>
      </c>
      <c r="E5661" s="2669" t="s">
        <v>11316</v>
      </c>
      <c r="F5661" s="2669" t="s">
        <v>11317</v>
      </c>
      <c r="G5661" s="2669" t="s">
        <v>5330</v>
      </c>
      <c r="H5661" s="2669" t="s">
        <v>11341</v>
      </c>
      <c r="I5661" s="3025">
        <v>0</v>
      </c>
      <c r="J5661" s="3025">
        <v>3092.68</v>
      </c>
      <c r="O5661">
        <f t="shared" si="88"/>
        <v>0</v>
      </c>
    </row>
    <row r="5662" spans="1:15" hidden="1">
      <c r="A5662" s="2669" t="s">
        <v>11315</v>
      </c>
      <c r="B5662" s="2669" t="s">
        <v>5169</v>
      </c>
      <c r="C5662" s="2669" t="s">
        <v>5298</v>
      </c>
      <c r="D5662" s="2669" t="s">
        <v>5299</v>
      </c>
      <c r="E5662" s="2669" t="s">
        <v>11316</v>
      </c>
      <c r="F5662" s="2669" t="s">
        <v>11317</v>
      </c>
      <c r="G5662" s="2669" t="s">
        <v>5359</v>
      </c>
      <c r="H5662" s="2669" t="s">
        <v>11342</v>
      </c>
      <c r="I5662" s="3025">
        <v>0</v>
      </c>
      <c r="J5662" s="3025">
        <v>3245.73</v>
      </c>
      <c r="O5662">
        <f t="shared" si="88"/>
        <v>0</v>
      </c>
    </row>
    <row r="5663" spans="1:15" hidden="1">
      <c r="A5663" s="2669" t="s">
        <v>11315</v>
      </c>
      <c r="B5663" s="2669" t="s">
        <v>5169</v>
      </c>
      <c r="C5663" s="2669" t="s">
        <v>5298</v>
      </c>
      <c r="D5663" s="2669" t="s">
        <v>5299</v>
      </c>
      <c r="E5663" s="2669" t="s">
        <v>11316</v>
      </c>
      <c r="F5663" s="2669" t="s">
        <v>11317</v>
      </c>
      <c r="G5663" s="2669" t="s">
        <v>5343</v>
      </c>
      <c r="H5663" s="2669" t="s">
        <v>11343</v>
      </c>
      <c r="I5663" s="3025">
        <v>0</v>
      </c>
      <c r="J5663" s="3025">
        <v>4034.27</v>
      </c>
      <c r="O5663">
        <f t="shared" si="88"/>
        <v>0</v>
      </c>
    </row>
    <row r="5664" spans="1:15" hidden="1">
      <c r="A5664" s="2669" t="s">
        <v>11315</v>
      </c>
      <c r="B5664" s="2669" t="s">
        <v>5169</v>
      </c>
      <c r="C5664" s="2669" t="s">
        <v>5298</v>
      </c>
      <c r="D5664" s="2669" t="s">
        <v>5299</v>
      </c>
      <c r="E5664" s="2669" t="s">
        <v>11316</v>
      </c>
      <c r="F5664" s="2669" t="s">
        <v>11317</v>
      </c>
      <c r="G5664" s="2669" t="s">
        <v>5348</v>
      </c>
      <c r="H5664" s="2669" t="s">
        <v>11344</v>
      </c>
      <c r="I5664" s="3025">
        <v>0</v>
      </c>
      <c r="J5664" s="3025">
        <v>5595.03</v>
      </c>
      <c r="O5664">
        <f t="shared" si="88"/>
        <v>0</v>
      </c>
    </row>
    <row r="5665" spans="1:15" hidden="1">
      <c r="A5665" s="2669" t="s">
        <v>11315</v>
      </c>
      <c r="B5665" s="2669" t="s">
        <v>5169</v>
      </c>
      <c r="C5665" s="2669" t="s">
        <v>5298</v>
      </c>
      <c r="D5665" s="2669" t="s">
        <v>5299</v>
      </c>
      <c r="E5665" s="2669" t="s">
        <v>11316</v>
      </c>
      <c r="F5665" s="2669" t="s">
        <v>11317</v>
      </c>
      <c r="G5665" s="2669" t="s">
        <v>5315</v>
      </c>
      <c r="H5665" s="2669" t="s">
        <v>5278</v>
      </c>
      <c r="I5665" s="3025">
        <v>0</v>
      </c>
      <c r="J5665" s="3025">
        <v>5617.88</v>
      </c>
      <c r="O5665">
        <f t="shared" si="88"/>
        <v>0</v>
      </c>
    </row>
    <row r="5666" spans="1:15" hidden="1">
      <c r="A5666" s="2669" t="s">
        <v>11315</v>
      </c>
      <c r="B5666" s="2669" t="s">
        <v>5169</v>
      </c>
      <c r="C5666" s="2669" t="s">
        <v>5298</v>
      </c>
      <c r="D5666" s="2669" t="s">
        <v>5299</v>
      </c>
      <c r="E5666" s="2669" t="s">
        <v>11316</v>
      </c>
      <c r="F5666" s="2669" t="s">
        <v>11317</v>
      </c>
      <c r="G5666" s="2669" t="s">
        <v>5317</v>
      </c>
      <c r="H5666" s="2669" t="s">
        <v>11345</v>
      </c>
      <c r="I5666" s="3025">
        <v>0</v>
      </c>
      <c r="J5666" s="3025">
        <v>7177.6</v>
      </c>
      <c r="O5666">
        <f t="shared" si="88"/>
        <v>0</v>
      </c>
    </row>
    <row r="5667" spans="1:15" hidden="1">
      <c r="A5667" s="2669" t="s">
        <v>11315</v>
      </c>
      <c r="B5667" s="2669" t="s">
        <v>5169</v>
      </c>
      <c r="C5667" s="2669" t="s">
        <v>5298</v>
      </c>
      <c r="D5667" s="2669" t="s">
        <v>5299</v>
      </c>
      <c r="E5667" s="2669" t="s">
        <v>11316</v>
      </c>
      <c r="F5667" s="2669" t="s">
        <v>11317</v>
      </c>
      <c r="G5667" s="2669" t="s">
        <v>5338</v>
      </c>
      <c r="H5667" s="2669" t="s">
        <v>11346</v>
      </c>
      <c r="I5667" s="3025">
        <v>0</v>
      </c>
      <c r="J5667" s="3025">
        <v>7208.83</v>
      </c>
      <c r="O5667">
        <f t="shared" si="88"/>
        <v>0</v>
      </c>
    </row>
    <row r="5668" spans="1:15" hidden="1">
      <c r="A5668" s="2669" t="s">
        <v>11315</v>
      </c>
      <c r="B5668" s="2669" t="s">
        <v>5169</v>
      </c>
      <c r="C5668" s="2669" t="s">
        <v>5298</v>
      </c>
      <c r="D5668" s="2669" t="s">
        <v>5299</v>
      </c>
      <c r="E5668" s="2669" t="s">
        <v>11316</v>
      </c>
      <c r="F5668" s="2669" t="s">
        <v>11317</v>
      </c>
      <c r="G5668" s="2669" t="s">
        <v>5347</v>
      </c>
      <c r="H5668" s="2669" t="s">
        <v>11347</v>
      </c>
      <c r="I5668" s="3025">
        <v>0</v>
      </c>
      <c r="J5668" s="3025">
        <v>7224.39</v>
      </c>
      <c r="O5668">
        <f t="shared" si="88"/>
        <v>0</v>
      </c>
    </row>
    <row r="5669" spans="1:15" hidden="1">
      <c r="A5669" s="2669" t="s">
        <v>11315</v>
      </c>
      <c r="B5669" s="2669" t="s">
        <v>5169</v>
      </c>
      <c r="C5669" s="2669" t="s">
        <v>5298</v>
      </c>
      <c r="D5669" s="2669" t="s">
        <v>5299</v>
      </c>
      <c r="E5669" s="2669" t="s">
        <v>11316</v>
      </c>
      <c r="F5669" s="2669" t="s">
        <v>11317</v>
      </c>
      <c r="G5669" s="2669" t="s">
        <v>5432</v>
      </c>
      <c r="H5669" s="2669" t="s">
        <v>11348</v>
      </c>
      <c r="I5669" s="3025">
        <v>0</v>
      </c>
      <c r="J5669" s="3025">
        <v>15233.86</v>
      </c>
      <c r="O5669">
        <f t="shared" si="88"/>
        <v>0</v>
      </c>
    </row>
    <row r="5670" spans="1:15" hidden="1">
      <c r="A5670" s="2669" t="s">
        <v>11315</v>
      </c>
      <c r="B5670" s="2669" t="s">
        <v>5169</v>
      </c>
      <c r="C5670" s="2669" t="s">
        <v>5298</v>
      </c>
      <c r="D5670" s="2669" t="s">
        <v>5299</v>
      </c>
      <c r="E5670" s="2669" t="s">
        <v>11316</v>
      </c>
      <c r="F5670" s="2669" t="s">
        <v>11317</v>
      </c>
      <c r="G5670" s="2669" t="s">
        <v>5340</v>
      </c>
      <c r="H5670" s="2669" t="s">
        <v>11349</v>
      </c>
      <c r="I5670" s="3025">
        <v>0</v>
      </c>
      <c r="J5670" s="3025">
        <v>20921.62</v>
      </c>
      <c r="O5670">
        <f t="shared" si="88"/>
        <v>0</v>
      </c>
    </row>
    <row r="5671" spans="1:15" hidden="1">
      <c r="A5671" s="2669" t="s">
        <v>11315</v>
      </c>
      <c r="B5671" s="2669" t="s">
        <v>5169</v>
      </c>
      <c r="C5671" s="2669" t="s">
        <v>5298</v>
      </c>
      <c r="D5671" s="2669" t="s">
        <v>5299</v>
      </c>
      <c r="E5671" s="2669" t="s">
        <v>11316</v>
      </c>
      <c r="F5671" s="2669" t="s">
        <v>11317</v>
      </c>
      <c r="G5671" s="2669" t="s">
        <v>5309</v>
      </c>
      <c r="H5671" s="2669" t="s">
        <v>5279</v>
      </c>
      <c r="I5671" s="3025">
        <v>0</v>
      </c>
      <c r="J5671" s="3025">
        <v>67135.41</v>
      </c>
      <c r="O5671">
        <f t="shared" si="88"/>
        <v>0</v>
      </c>
    </row>
    <row r="5672" spans="1:15" hidden="1">
      <c r="A5672" s="2669" t="s">
        <v>11315</v>
      </c>
      <c r="B5672" s="2669" t="s">
        <v>5169</v>
      </c>
      <c r="C5672" s="2669" t="s">
        <v>5298</v>
      </c>
      <c r="D5672" s="2669" t="s">
        <v>5299</v>
      </c>
      <c r="E5672" s="2669" t="s">
        <v>11316</v>
      </c>
      <c r="F5672" s="2669" t="s">
        <v>11317</v>
      </c>
      <c r="G5672" s="2669" t="s">
        <v>5312</v>
      </c>
      <c r="H5672" s="2669" t="s">
        <v>11350</v>
      </c>
      <c r="I5672" s="3025">
        <v>0</v>
      </c>
      <c r="J5672" s="3025">
        <v>79525.210000000006</v>
      </c>
      <c r="O5672">
        <f t="shared" si="88"/>
        <v>0</v>
      </c>
    </row>
    <row r="5673" spans="1:15" hidden="1">
      <c r="A5673" s="2669" t="s">
        <v>11315</v>
      </c>
      <c r="B5673" s="2669" t="s">
        <v>5169</v>
      </c>
      <c r="C5673" s="2669" t="s">
        <v>5298</v>
      </c>
      <c r="D5673" s="2669" t="s">
        <v>5299</v>
      </c>
      <c r="E5673" s="2669" t="s">
        <v>11316</v>
      </c>
      <c r="F5673" s="2669" t="s">
        <v>11317</v>
      </c>
      <c r="G5673" s="2669" t="s">
        <v>5326</v>
      </c>
      <c r="H5673" s="2669" t="s">
        <v>5280</v>
      </c>
      <c r="I5673" s="3025">
        <v>0</v>
      </c>
      <c r="J5673" s="3025">
        <v>129619.64</v>
      </c>
      <c r="O5673">
        <f t="shared" si="88"/>
        <v>0</v>
      </c>
    </row>
    <row r="5674" spans="1:15" hidden="1">
      <c r="H5674" t="s">
        <v>11351</v>
      </c>
      <c r="O5674">
        <f t="shared" si="88"/>
        <v>0</v>
      </c>
    </row>
    <row r="5675" spans="1:15" hidden="1">
      <c r="O5675">
        <f t="shared" si="88"/>
        <v>0</v>
      </c>
    </row>
    <row r="5676" spans="1:15" hidden="1">
      <c r="O5676">
        <f t="shared" si="88"/>
        <v>0</v>
      </c>
    </row>
    <row r="5677" spans="1:15" hidden="1">
      <c r="O5677">
        <f t="shared" si="88"/>
        <v>0</v>
      </c>
    </row>
    <row r="5678" spans="1:15" hidden="1">
      <c r="O5678">
        <f t="shared" si="88"/>
        <v>0</v>
      </c>
    </row>
    <row r="5679" spans="1:15" hidden="1">
      <c r="O5679">
        <f t="shared" si="88"/>
        <v>0</v>
      </c>
    </row>
    <row r="5680" spans="1:15" hidden="1">
      <c r="O5680">
        <f t="shared" si="88"/>
        <v>0</v>
      </c>
    </row>
    <row r="5681" spans="4:15" hidden="1">
      <c r="O5681">
        <f t="shared" si="88"/>
        <v>0</v>
      </c>
    </row>
    <row r="5682" spans="4:15" hidden="1">
      <c r="O5682">
        <f t="shared" si="88"/>
        <v>0</v>
      </c>
    </row>
    <row r="5683" spans="4:15" hidden="1">
      <c r="O5683">
        <f t="shared" si="88"/>
        <v>0</v>
      </c>
    </row>
    <row r="5684" spans="4:15" hidden="1">
      <c r="O5684">
        <f t="shared" si="88"/>
        <v>0</v>
      </c>
    </row>
    <row r="5685" spans="4:15" hidden="1">
      <c r="O5685">
        <f t="shared" si="88"/>
        <v>0</v>
      </c>
    </row>
    <row r="5686" spans="4:15" hidden="1">
      <c r="O5686">
        <f t="shared" si="88"/>
        <v>0</v>
      </c>
    </row>
    <row r="5687" spans="4:15" hidden="1">
      <c r="O5687">
        <f t="shared" si="88"/>
        <v>0</v>
      </c>
    </row>
    <row r="5688" spans="4:15" hidden="1">
      <c r="O5688">
        <f t="shared" si="88"/>
        <v>0</v>
      </c>
    </row>
    <row r="5689" spans="4:15" hidden="1">
      <c r="O5689">
        <f t="shared" si="88"/>
        <v>0</v>
      </c>
    </row>
    <row r="5690" spans="4:15" hidden="1">
      <c r="O5690">
        <f t="shared" si="88"/>
        <v>0</v>
      </c>
    </row>
    <row r="5691" spans="4:15" hidden="1">
      <c r="D5691" s="1460"/>
      <c r="E5691" s="1460"/>
      <c r="F5691" s="1460"/>
      <c r="G5691" s="1460"/>
      <c r="H5691" s="1460"/>
      <c r="I5691" s="3015"/>
      <c r="J5691" s="3015"/>
      <c r="K5691" s="3015"/>
      <c r="L5691" s="1123"/>
      <c r="M5691" s="1488"/>
      <c r="O5691">
        <f t="shared" si="88"/>
        <v>0</v>
      </c>
    </row>
    <row r="5692" spans="4:15" ht="15" hidden="1">
      <c r="D5692" s="1460"/>
      <c r="E5692" s="1460"/>
      <c r="F5692" s="1460"/>
      <c r="G5692" s="3016" t="s">
        <v>5450</v>
      </c>
      <c r="H5692" s="3016" t="s">
        <v>9002</v>
      </c>
      <c r="I5692" s="3017" t="s">
        <v>846</v>
      </c>
      <c r="J5692" s="3015"/>
      <c r="K5692" s="3015"/>
      <c r="O5692">
        <f t="shared" si="88"/>
        <v>0</v>
      </c>
    </row>
    <row r="5693" spans="4:15" ht="15" hidden="1">
      <c r="D5693" s="1460"/>
      <c r="E5693" s="1460"/>
      <c r="F5693" s="1460"/>
      <c r="G5693" s="3018">
        <v>1</v>
      </c>
      <c r="H5693" s="3016" t="s">
        <v>675</v>
      </c>
      <c r="I5693" s="3017"/>
      <c r="J5693" s="3015"/>
      <c r="K5693" s="3015"/>
      <c r="O5693">
        <f t="shared" si="88"/>
        <v>0</v>
      </c>
    </row>
    <row r="5694" spans="4:15" ht="15" hidden="1">
      <c r="D5694" s="1460"/>
      <c r="E5694" s="1460"/>
      <c r="F5694" s="1460"/>
      <c r="G5694" s="3018">
        <v>1.01</v>
      </c>
      <c r="H5694" s="3016" t="s">
        <v>4927</v>
      </c>
      <c r="I5694" s="3017"/>
      <c r="J5694" s="3015"/>
      <c r="K5694" s="3015"/>
      <c r="O5694">
        <f t="shared" si="88"/>
        <v>0</v>
      </c>
    </row>
    <row r="5695" spans="4:15" ht="15" hidden="1">
      <c r="D5695" s="1460"/>
      <c r="E5695" s="1460"/>
      <c r="F5695" s="1460"/>
      <c r="G5695" s="3018" t="s">
        <v>5452</v>
      </c>
      <c r="H5695" s="3016" t="s">
        <v>4928</v>
      </c>
      <c r="I5695" s="3017"/>
      <c r="J5695" s="3015"/>
      <c r="K5695" s="3015"/>
      <c r="O5695">
        <f t="shared" si="88"/>
        <v>0</v>
      </c>
    </row>
    <row r="5696" spans="4:15" ht="15" hidden="1">
      <c r="D5696" s="1460"/>
      <c r="E5696" s="1460"/>
      <c r="F5696" s="1460"/>
      <c r="G5696" s="3018" t="s">
        <v>5453</v>
      </c>
      <c r="H5696" s="3016" t="s">
        <v>4929</v>
      </c>
      <c r="I5696" s="3017"/>
      <c r="J5696" s="3015"/>
      <c r="K5696" s="3015"/>
      <c r="O5696">
        <f t="shared" si="88"/>
        <v>0</v>
      </c>
    </row>
    <row r="5697" spans="4:15" ht="15" hidden="1">
      <c r="D5697" s="1460"/>
      <c r="E5697" s="1460"/>
      <c r="F5697" s="1460"/>
      <c r="G5697" s="3018" t="s">
        <v>5454</v>
      </c>
      <c r="H5697" s="3016" t="s">
        <v>4930</v>
      </c>
      <c r="I5697" s="3017"/>
      <c r="J5697" s="3015"/>
      <c r="K5697" s="3015"/>
      <c r="O5697">
        <f t="shared" ref="O5697:O5760" si="89">SUMIF(E:E,E5697,N:N)</f>
        <v>0</v>
      </c>
    </row>
    <row r="5698" spans="4:15" hidden="1">
      <c r="D5698" s="1460"/>
      <c r="E5698" s="1460"/>
      <c r="F5698" s="1460"/>
      <c r="G5698" s="3019" t="s">
        <v>5349</v>
      </c>
      <c r="H5698" s="1460" t="s">
        <v>4931</v>
      </c>
      <c r="I5698" s="3015"/>
      <c r="J5698" s="3015">
        <v>288.10000000000002</v>
      </c>
      <c r="K5698" s="3015"/>
      <c r="O5698">
        <f t="shared" si="89"/>
        <v>0</v>
      </c>
    </row>
    <row r="5699" spans="4:15" ht="15" hidden="1">
      <c r="D5699" s="1460"/>
      <c r="E5699" s="1460"/>
      <c r="F5699" s="1460"/>
      <c r="G5699" s="3018" t="s">
        <v>5506</v>
      </c>
      <c r="H5699" s="3016" t="s">
        <v>4932</v>
      </c>
      <c r="I5699" s="3017"/>
      <c r="J5699" s="3015"/>
      <c r="K5699" s="3015"/>
      <c r="O5699">
        <f t="shared" si="89"/>
        <v>0</v>
      </c>
    </row>
    <row r="5700" spans="4:15" ht="15" hidden="1">
      <c r="D5700" s="1460"/>
      <c r="E5700" s="1460"/>
      <c r="F5700" s="1460"/>
      <c r="G5700" s="3018" t="s">
        <v>5370</v>
      </c>
      <c r="H5700" s="3016" t="s">
        <v>4933</v>
      </c>
      <c r="I5700" s="3017"/>
      <c r="J5700" s="3015"/>
      <c r="K5700" s="3015"/>
      <c r="O5700">
        <f t="shared" si="89"/>
        <v>0</v>
      </c>
    </row>
    <row r="5701" spans="4:15" hidden="1">
      <c r="D5701" s="1460"/>
      <c r="E5701" s="1460"/>
      <c r="F5701" s="1460"/>
      <c r="G5701" s="3019" t="s">
        <v>5297</v>
      </c>
      <c r="H5701" s="1460" t="s">
        <v>4934</v>
      </c>
      <c r="I5701" s="3015">
        <v>52887.77</v>
      </c>
      <c r="J5701" s="3015"/>
      <c r="K5701" s="3015"/>
      <c r="O5701">
        <f t="shared" si="89"/>
        <v>0</v>
      </c>
    </row>
    <row r="5702" spans="4:15" ht="15" hidden="1">
      <c r="D5702" s="1460"/>
      <c r="E5702" s="1460"/>
      <c r="F5702" s="1460"/>
      <c r="G5702" s="3018" t="s">
        <v>5383</v>
      </c>
      <c r="H5702" s="3016" t="s">
        <v>4704</v>
      </c>
      <c r="I5702" s="3017"/>
      <c r="J5702" s="3015"/>
      <c r="K5702" s="3015"/>
      <c r="O5702">
        <f t="shared" si="89"/>
        <v>0</v>
      </c>
    </row>
    <row r="5703" spans="4:15" ht="15" hidden="1">
      <c r="D5703" s="1460"/>
      <c r="E5703" s="1460"/>
      <c r="F5703" s="1460"/>
      <c r="G5703" s="3018" t="s">
        <v>5393</v>
      </c>
      <c r="H5703" s="3016" t="s">
        <v>4941</v>
      </c>
      <c r="I5703" s="3017"/>
      <c r="J5703" s="3015"/>
      <c r="K5703" s="3015"/>
      <c r="O5703">
        <f t="shared" si="89"/>
        <v>0</v>
      </c>
    </row>
    <row r="5704" spans="4:15" ht="15" hidden="1">
      <c r="D5704" s="1460"/>
      <c r="E5704" s="1460"/>
      <c r="F5704" s="1460"/>
      <c r="G5704" s="3018" t="s">
        <v>5581</v>
      </c>
      <c r="H5704" s="3016" t="s">
        <v>3532</v>
      </c>
      <c r="I5704" s="3017"/>
      <c r="J5704" s="3015"/>
      <c r="K5704" s="3015"/>
      <c r="O5704">
        <f t="shared" si="89"/>
        <v>0</v>
      </c>
    </row>
    <row r="5705" spans="4:15" ht="15" hidden="1">
      <c r="D5705" s="1460"/>
      <c r="E5705" s="1460"/>
      <c r="F5705" s="1460"/>
      <c r="G5705" s="3018" t="s">
        <v>5395</v>
      </c>
      <c r="H5705" s="3016" t="s">
        <v>4942</v>
      </c>
      <c r="I5705" s="3017"/>
      <c r="J5705" s="3015"/>
      <c r="K5705" s="3015"/>
      <c r="O5705">
        <f t="shared" si="89"/>
        <v>0</v>
      </c>
    </row>
    <row r="5706" spans="4:15" hidden="1">
      <c r="D5706" s="1460"/>
      <c r="E5706" s="1460"/>
      <c r="F5706" s="1460"/>
      <c r="G5706" s="3019" t="s">
        <v>5326</v>
      </c>
      <c r="H5706" s="1460" t="s">
        <v>5582</v>
      </c>
      <c r="I5706" s="3015">
        <v>251470.34</v>
      </c>
      <c r="J5706" s="3015"/>
      <c r="K5706" s="3015"/>
      <c r="O5706">
        <f t="shared" si="89"/>
        <v>0</v>
      </c>
    </row>
    <row r="5707" spans="4:15" ht="15" hidden="1">
      <c r="D5707" s="1460"/>
      <c r="E5707" s="1460"/>
      <c r="F5707" s="1460"/>
      <c r="G5707" s="3018" t="s">
        <v>5380</v>
      </c>
      <c r="H5707" s="3016" t="s">
        <v>4945</v>
      </c>
      <c r="I5707" s="3017"/>
      <c r="J5707" s="3015"/>
      <c r="K5707" s="3015"/>
      <c r="O5707">
        <f t="shared" si="89"/>
        <v>0</v>
      </c>
    </row>
    <row r="5708" spans="4:15" ht="15" hidden="1">
      <c r="D5708" s="1460"/>
      <c r="E5708" s="1460"/>
      <c r="F5708" s="1460"/>
      <c r="G5708" s="3018" t="s">
        <v>5381</v>
      </c>
      <c r="H5708" s="3016" t="s">
        <v>279</v>
      </c>
      <c r="I5708" s="3017"/>
      <c r="J5708" s="3015"/>
      <c r="K5708" s="3015"/>
      <c r="O5708">
        <f t="shared" si="89"/>
        <v>0</v>
      </c>
    </row>
    <row r="5709" spans="4:15" ht="15" hidden="1">
      <c r="D5709" s="1460"/>
      <c r="E5709" s="1460"/>
      <c r="F5709" s="1460"/>
      <c r="G5709" s="3018" t="s">
        <v>5382</v>
      </c>
      <c r="H5709" s="3016" t="s">
        <v>5621</v>
      </c>
      <c r="I5709" s="3017"/>
      <c r="J5709" s="3015"/>
      <c r="K5709" s="3015"/>
      <c r="O5709">
        <f t="shared" si="89"/>
        <v>0</v>
      </c>
    </row>
    <row r="5710" spans="4:15" hidden="1">
      <c r="D5710" s="1460"/>
      <c r="E5710" s="1460"/>
      <c r="F5710" s="1460"/>
      <c r="G5710" s="3019" t="s">
        <v>5309</v>
      </c>
      <c r="H5710" s="1460" t="s">
        <v>4947</v>
      </c>
      <c r="I5710" s="3015">
        <v>130246.97</v>
      </c>
      <c r="J5710" s="3015"/>
      <c r="K5710" s="3015"/>
      <c r="O5710">
        <f t="shared" si="89"/>
        <v>0</v>
      </c>
    </row>
    <row r="5711" spans="4:15" hidden="1">
      <c r="D5711" s="1460"/>
      <c r="E5711" s="1460"/>
      <c r="F5711" s="1460"/>
      <c r="G5711" s="3019" t="s">
        <v>5312</v>
      </c>
      <c r="H5711" s="1460" t="s">
        <v>4949</v>
      </c>
      <c r="I5711" s="3015">
        <v>154283.96</v>
      </c>
      <c r="J5711" s="3015"/>
      <c r="K5711" s="3015"/>
      <c r="O5711">
        <f t="shared" si="89"/>
        <v>0</v>
      </c>
    </row>
    <row r="5712" spans="4:15" hidden="1">
      <c r="D5712" s="1460"/>
      <c r="E5712" s="1460"/>
      <c r="F5712" s="1460"/>
      <c r="G5712" s="3019" t="s">
        <v>5313</v>
      </c>
      <c r="H5712" s="1460" t="s">
        <v>4950</v>
      </c>
      <c r="I5712" s="3015">
        <v>2625</v>
      </c>
      <c r="J5712" s="3015"/>
      <c r="K5712" s="3015"/>
      <c r="O5712">
        <f t="shared" si="89"/>
        <v>0</v>
      </c>
    </row>
    <row r="5713" spans="4:15" hidden="1">
      <c r="D5713" s="1460"/>
      <c r="E5713" s="1460"/>
      <c r="F5713" s="1460"/>
      <c r="G5713" s="3019" t="s">
        <v>5315</v>
      </c>
      <c r="H5713" s="1460" t="s">
        <v>4952</v>
      </c>
      <c r="I5713" s="3015">
        <v>10899.06</v>
      </c>
      <c r="J5713" s="3015"/>
      <c r="K5713" s="3015"/>
      <c r="O5713">
        <f t="shared" si="89"/>
        <v>0</v>
      </c>
    </row>
    <row r="5714" spans="4:15" hidden="1">
      <c r="D5714" s="1460"/>
      <c r="E5714" s="1460"/>
      <c r="F5714" s="1460"/>
      <c r="G5714" s="3019" t="s">
        <v>5317</v>
      </c>
      <c r="H5714" s="1460" t="s">
        <v>4954</v>
      </c>
      <c r="I5714" s="3015">
        <v>13925</v>
      </c>
      <c r="J5714" s="3015"/>
      <c r="K5714" s="3015"/>
      <c r="O5714">
        <f t="shared" si="89"/>
        <v>0</v>
      </c>
    </row>
    <row r="5715" spans="4:15" hidden="1">
      <c r="D5715" s="1460"/>
      <c r="E5715" s="1460"/>
      <c r="F5715" s="1460"/>
      <c r="G5715" s="3019" t="s">
        <v>5345</v>
      </c>
      <c r="H5715" s="1460" t="s">
        <v>4955</v>
      </c>
      <c r="I5715" s="3015">
        <v>2080</v>
      </c>
      <c r="J5715" s="3015"/>
      <c r="K5715" s="3015"/>
      <c r="O5715">
        <f t="shared" si="89"/>
        <v>0</v>
      </c>
    </row>
    <row r="5716" spans="4:15" hidden="1">
      <c r="D5716" s="1460"/>
      <c r="E5716" s="1460"/>
      <c r="F5716" s="1460"/>
      <c r="G5716" s="3019" t="s">
        <v>5341</v>
      </c>
      <c r="H5716" s="1460" t="s">
        <v>4956</v>
      </c>
      <c r="I5716" s="3015">
        <v>950.25</v>
      </c>
      <c r="J5716" s="3015"/>
      <c r="K5716" s="3015"/>
      <c r="O5716">
        <f t="shared" si="89"/>
        <v>0</v>
      </c>
    </row>
    <row r="5717" spans="4:15" hidden="1">
      <c r="D5717" s="1460"/>
      <c r="E5717" s="1460"/>
      <c r="F5717" s="1460"/>
      <c r="G5717" s="3019" t="s">
        <v>5338</v>
      </c>
      <c r="H5717" s="1460" t="s">
        <v>5622</v>
      </c>
      <c r="I5717" s="3015">
        <v>13985.6</v>
      </c>
      <c r="J5717" s="3015"/>
      <c r="K5717" s="3015"/>
      <c r="O5717">
        <f t="shared" si="89"/>
        <v>0</v>
      </c>
    </row>
    <row r="5718" spans="4:15" hidden="1">
      <c r="D5718" s="1460"/>
      <c r="E5718" s="1460"/>
      <c r="F5718" s="1460"/>
      <c r="G5718" s="3019" t="s">
        <v>5330</v>
      </c>
      <c r="H5718" s="1460" t="s">
        <v>4959</v>
      </c>
      <c r="I5718" s="3015">
        <v>6000</v>
      </c>
      <c r="J5718" s="3015"/>
      <c r="K5718" s="3015"/>
      <c r="O5718">
        <f t="shared" si="89"/>
        <v>0</v>
      </c>
    </row>
    <row r="5719" spans="4:15" hidden="1">
      <c r="D5719" s="1460"/>
      <c r="E5719" s="1460"/>
      <c r="F5719" s="1460"/>
      <c r="G5719" s="3019" t="s">
        <v>5340</v>
      </c>
      <c r="H5719" s="1460" t="s">
        <v>5623</v>
      </c>
      <c r="I5719" s="3015">
        <v>40589.29</v>
      </c>
      <c r="J5719" s="3015"/>
      <c r="K5719" s="3015"/>
      <c r="O5719">
        <f t="shared" si="89"/>
        <v>0</v>
      </c>
    </row>
    <row r="5720" spans="4:15" hidden="1">
      <c r="D5720" s="1460"/>
      <c r="E5720" s="1460"/>
      <c r="F5720" s="1460"/>
      <c r="G5720" s="3019" t="s">
        <v>5329</v>
      </c>
      <c r="H5720" s="1460" t="s">
        <v>4963</v>
      </c>
      <c r="I5720" s="3015">
        <v>3437.88</v>
      </c>
      <c r="J5720" s="3015"/>
      <c r="K5720" s="3015"/>
      <c r="O5720">
        <f t="shared" si="89"/>
        <v>0</v>
      </c>
    </row>
    <row r="5721" spans="4:15" hidden="1">
      <c r="D5721" s="1460"/>
      <c r="E5721" s="1460"/>
      <c r="F5721" s="1460"/>
      <c r="G5721" s="3019" t="s">
        <v>5344</v>
      </c>
      <c r="H5721" s="1460" t="s">
        <v>5630</v>
      </c>
      <c r="I5721" s="3015">
        <v>2000</v>
      </c>
      <c r="J5721" s="3015"/>
      <c r="K5721" s="3015"/>
      <c r="O5721">
        <f t="shared" si="89"/>
        <v>0</v>
      </c>
    </row>
    <row r="5722" spans="4:15" hidden="1">
      <c r="D5722" s="1460"/>
      <c r="E5722" s="1460"/>
      <c r="F5722" s="1460"/>
      <c r="G5722" s="3019" t="s">
        <v>5353</v>
      </c>
      <c r="H5722" s="1460" t="s">
        <v>5044</v>
      </c>
      <c r="I5722" s="3015">
        <v>625.11</v>
      </c>
      <c r="J5722" s="3015"/>
      <c r="K5722" s="3015"/>
      <c r="O5722">
        <f t="shared" si="89"/>
        <v>0</v>
      </c>
    </row>
    <row r="5723" spans="4:15" hidden="1">
      <c r="D5723" s="1460"/>
      <c r="E5723" s="1460"/>
      <c r="F5723" s="1460"/>
      <c r="G5723" s="3019" t="s">
        <v>5322</v>
      </c>
      <c r="H5723" s="1460" t="s">
        <v>5633</v>
      </c>
      <c r="I5723" s="3015">
        <v>1059.99</v>
      </c>
      <c r="J5723" s="3015"/>
      <c r="K5723" s="3015"/>
      <c r="O5723">
        <f t="shared" si="89"/>
        <v>0</v>
      </c>
    </row>
    <row r="5724" spans="4:15" hidden="1">
      <c r="D5724" s="1460"/>
      <c r="E5724" s="1460"/>
      <c r="F5724" s="1460"/>
      <c r="G5724" s="3019" t="s">
        <v>5342</v>
      </c>
      <c r="H5724" s="1460" t="s">
        <v>5634</v>
      </c>
      <c r="I5724" s="3015">
        <v>793.93</v>
      </c>
      <c r="J5724" s="3015"/>
      <c r="K5724" s="3015"/>
      <c r="O5724">
        <f t="shared" si="89"/>
        <v>0</v>
      </c>
    </row>
    <row r="5725" spans="4:15" hidden="1">
      <c r="D5725" s="1460"/>
      <c r="E5725" s="1460"/>
      <c r="F5725" s="1460"/>
      <c r="G5725" s="3019" t="s">
        <v>5316</v>
      </c>
      <c r="H5725" s="1460" t="s">
        <v>4971</v>
      </c>
      <c r="I5725" s="3015">
        <v>649.79999999999995</v>
      </c>
      <c r="J5725" s="3015"/>
      <c r="K5725" s="3015"/>
      <c r="O5725">
        <f t="shared" si="89"/>
        <v>0</v>
      </c>
    </row>
    <row r="5726" spans="4:15" hidden="1">
      <c r="D5726" s="1460"/>
      <c r="E5726" s="1460"/>
      <c r="F5726" s="1460"/>
      <c r="G5726" s="3019" t="s">
        <v>5318</v>
      </c>
      <c r="H5726" s="1460" t="s">
        <v>5635</v>
      </c>
      <c r="I5726" s="3015">
        <v>490</v>
      </c>
      <c r="J5726" s="3015"/>
      <c r="K5726" s="3015"/>
      <c r="O5726">
        <f t="shared" si="89"/>
        <v>0</v>
      </c>
    </row>
    <row r="5727" spans="4:15" hidden="1">
      <c r="D5727" s="1460"/>
      <c r="E5727" s="1460"/>
      <c r="F5727" s="1460"/>
      <c r="G5727" s="3019" t="s">
        <v>5334</v>
      </c>
      <c r="H5727" s="1460" t="s">
        <v>5636</v>
      </c>
      <c r="I5727" s="3015">
        <v>277.55</v>
      </c>
      <c r="J5727" s="3015"/>
      <c r="K5727" s="3015"/>
      <c r="O5727">
        <f t="shared" si="89"/>
        <v>0</v>
      </c>
    </row>
    <row r="5728" spans="4:15" hidden="1">
      <c r="D5728" s="1460"/>
      <c r="E5728" s="1460"/>
      <c r="F5728" s="1460"/>
      <c r="G5728" s="3019" t="s">
        <v>5343</v>
      </c>
      <c r="H5728" s="1460" t="s">
        <v>5637</v>
      </c>
      <c r="I5728" s="3015">
        <v>7826.75</v>
      </c>
      <c r="J5728" s="3015"/>
      <c r="K5728" s="3015"/>
      <c r="O5728">
        <f t="shared" si="89"/>
        <v>0</v>
      </c>
    </row>
    <row r="5729" spans="4:15" hidden="1">
      <c r="D5729" s="1460"/>
      <c r="E5729" s="1460"/>
      <c r="F5729" s="1460"/>
      <c r="G5729" s="3019" t="s">
        <v>5366</v>
      </c>
      <c r="H5729" s="1460" t="s">
        <v>5638</v>
      </c>
      <c r="I5729" s="3015">
        <v>160</v>
      </c>
      <c r="J5729" s="3015"/>
      <c r="K5729" s="3015"/>
      <c r="O5729">
        <f t="shared" si="89"/>
        <v>0</v>
      </c>
    </row>
    <row r="5730" spans="4:15" hidden="1">
      <c r="D5730" s="1460"/>
      <c r="E5730" s="1460"/>
      <c r="F5730" s="1460"/>
      <c r="G5730" s="3019" t="s">
        <v>5325</v>
      </c>
      <c r="H5730" s="1460" t="s">
        <v>5640</v>
      </c>
      <c r="I5730" s="3015">
        <v>2767.37</v>
      </c>
      <c r="J5730" s="3015"/>
      <c r="K5730" s="3015"/>
      <c r="O5730">
        <f t="shared" si="89"/>
        <v>0</v>
      </c>
    </row>
    <row r="5731" spans="4:15" hidden="1">
      <c r="D5731" s="1460"/>
      <c r="E5731" s="1460"/>
      <c r="F5731" s="1460"/>
      <c r="G5731" s="3019" t="s">
        <v>5332</v>
      </c>
      <c r="H5731" s="1460" t="s">
        <v>4981</v>
      </c>
      <c r="I5731" s="3015">
        <v>392.85</v>
      </c>
      <c r="J5731" s="3015"/>
      <c r="K5731" s="3015"/>
      <c r="O5731">
        <f t="shared" si="89"/>
        <v>0</v>
      </c>
    </row>
    <row r="5732" spans="4:15" hidden="1">
      <c r="D5732" s="1460"/>
      <c r="E5732" s="1460"/>
      <c r="F5732" s="1460"/>
      <c r="G5732" s="3019" t="s">
        <v>5348</v>
      </c>
      <c r="H5732" s="1460" t="s">
        <v>4983</v>
      </c>
      <c r="I5732" s="3015">
        <v>10854.72</v>
      </c>
      <c r="J5732" s="3015"/>
      <c r="K5732" s="3015"/>
      <c r="O5732">
        <f t="shared" si="89"/>
        <v>0</v>
      </c>
    </row>
    <row r="5733" spans="4:15" hidden="1">
      <c r="D5733" s="1460"/>
      <c r="E5733" s="1460"/>
      <c r="F5733" s="1460"/>
      <c r="G5733" s="3019" t="s">
        <v>5324</v>
      </c>
      <c r="H5733" s="1460" t="s">
        <v>5644</v>
      </c>
      <c r="I5733" s="3015">
        <v>415</v>
      </c>
      <c r="J5733" s="3015"/>
      <c r="K5733" s="3015"/>
      <c r="O5733">
        <f t="shared" si="89"/>
        <v>0</v>
      </c>
    </row>
    <row r="5734" spans="4:15" hidden="1">
      <c r="D5734" s="1460"/>
      <c r="E5734" s="1460"/>
      <c r="F5734" s="1460"/>
      <c r="G5734" s="3019" t="s">
        <v>5319</v>
      </c>
      <c r="H5734" s="1460" t="s">
        <v>4986</v>
      </c>
      <c r="I5734" s="3015">
        <v>1326.5</v>
      </c>
      <c r="J5734" s="3015"/>
      <c r="K5734" s="3015"/>
      <c r="O5734">
        <f t="shared" si="89"/>
        <v>0</v>
      </c>
    </row>
    <row r="5735" spans="4:15" hidden="1">
      <c r="D5735" s="1460"/>
      <c r="E5735" s="1460"/>
      <c r="F5735" s="1460"/>
      <c r="G5735" s="3019" t="s">
        <v>5323</v>
      </c>
      <c r="H5735" s="1460" t="s">
        <v>4988</v>
      </c>
      <c r="I5735" s="3015">
        <v>80</v>
      </c>
      <c r="J5735" s="3015"/>
      <c r="K5735" s="3015"/>
      <c r="O5735">
        <f t="shared" si="89"/>
        <v>0</v>
      </c>
    </row>
    <row r="5736" spans="4:15" hidden="1">
      <c r="D5736" s="1460"/>
      <c r="E5736" s="1460"/>
      <c r="F5736" s="1460"/>
      <c r="G5736" s="3019" t="s">
        <v>5320</v>
      </c>
      <c r="H5736" s="1460" t="s">
        <v>5645</v>
      </c>
      <c r="I5736" s="3015">
        <v>0</v>
      </c>
      <c r="J5736" s="3015"/>
      <c r="K5736" s="3015"/>
      <c r="O5736">
        <f t="shared" si="89"/>
        <v>0</v>
      </c>
    </row>
    <row r="5737" spans="4:15" hidden="1">
      <c r="D5737" s="1460"/>
      <c r="E5737" s="1460"/>
      <c r="F5737" s="1460"/>
      <c r="G5737" s="3019" t="s">
        <v>5337</v>
      </c>
      <c r="H5737" s="1460" t="s">
        <v>5646</v>
      </c>
      <c r="I5737" s="3015">
        <v>1721</v>
      </c>
      <c r="J5737" s="3015"/>
      <c r="K5737" s="3015"/>
      <c r="O5737">
        <f t="shared" si="89"/>
        <v>0</v>
      </c>
    </row>
    <row r="5738" spans="4:15" hidden="1">
      <c r="D5738" s="1460"/>
      <c r="E5738" s="1460"/>
      <c r="F5738" s="1460"/>
      <c r="G5738" s="3019" t="s">
        <v>5328</v>
      </c>
      <c r="H5738" s="1460" t="s">
        <v>4994</v>
      </c>
      <c r="I5738" s="3015">
        <v>117.43</v>
      </c>
      <c r="J5738" s="3015"/>
      <c r="K5738" s="3015"/>
      <c r="O5738">
        <f t="shared" si="89"/>
        <v>0</v>
      </c>
    </row>
    <row r="5739" spans="4:15" hidden="1">
      <c r="D5739" s="1460"/>
      <c r="E5739" s="1460"/>
      <c r="F5739" s="1460"/>
      <c r="G5739" s="3019" t="s">
        <v>5331</v>
      </c>
      <c r="H5739" s="1460" t="s">
        <v>5647</v>
      </c>
      <c r="I5739" s="3015">
        <v>1515.51</v>
      </c>
      <c r="J5739" s="3015"/>
      <c r="K5739" s="3015"/>
      <c r="O5739">
        <f t="shared" si="89"/>
        <v>0</v>
      </c>
    </row>
    <row r="5740" spans="4:15" hidden="1">
      <c r="D5740" s="1460"/>
      <c r="E5740" s="1460"/>
      <c r="F5740" s="1460"/>
      <c r="G5740" s="3019" t="s">
        <v>5339</v>
      </c>
      <c r="H5740" s="1460" t="s">
        <v>5648</v>
      </c>
      <c r="I5740" s="3015">
        <v>3289.67</v>
      </c>
      <c r="J5740" s="3015"/>
      <c r="K5740" s="3015"/>
      <c r="O5740">
        <f t="shared" si="89"/>
        <v>0</v>
      </c>
    </row>
    <row r="5741" spans="4:15" hidden="1">
      <c r="D5741" s="1460"/>
      <c r="E5741" s="1460"/>
      <c r="F5741" s="1460"/>
      <c r="G5741" s="3019" t="s">
        <v>5346</v>
      </c>
      <c r="H5741" s="1460" t="s">
        <v>5649</v>
      </c>
      <c r="I5741" s="3015">
        <v>2813.15</v>
      </c>
      <c r="J5741" s="3015"/>
      <c r="K5741" s="3015"/>
      <c r="O5741">
        <f t="shared" si="89"/>
        <v>0</v>
      </c>
    </row>
    <row r="5742" spans="4:15" hidden="1">
      <c r="D5742" s="1460"/>
      <c r="E5742" s="1460"/>
      <c r="F5742" s="1460"/>
      <c r="G5742" s="3019" t="s">
        <v>5347</v>
      </c>
      <c r="H5742" s="1460" t="s">
        <v>5650</v>
      </c>
      <c r="I5742" s="3015">
        <v>14015.79</v>
      </c>
      <c r="J5742" s="3015"/>
      <c r="K5742" s="3015"/>
      <c r="O5742">
        <f t="shared" si="89"/>
        <v>0</v>
      </c>
    </row>
    <row r="5743" spans="4:15" hidden="1">
      <c r="D5743" s="1460"/>
      <c r="E5743" s="1460"/>
      <c r="F5743" s="1460"/>
      <c r="G5743" s="3019" t="s">
        <v>5359</v>
      </c>
      <c r="H5743" s="1460" t="s">
        <v>5000</v>
      </c>
      <c r="I5743" s="3015">
        <v>6296.93</v>
      </c>
      <c r="J5743" s="3015"/>
      <c r="K5743" s="3015"/>
      <c r="O5743">
        <f t="shared" si="89"/>
        <v>0</v>
      </c>
    </row>
    <row r="5744" spans="4:15" hidden="1">
      <c r="D5744" s="1460"/>
      <c r="E5744" s="1460"/>
      <c r="F5744" s="1460"/>
      <c r="G5744" s="3019" t="s">
        <v>5432</v>
      </c>
      <c r="H5744" s="1460" t="s">
        <v>5653</v>
      </c>
      <c r="I5744" s="3015">
        <v>29554.66</v>
      </c>
      <c r="J5744" s="3015"/>
      <c r="K5744" s="3015"/>
      <c r="O5744">
        <f t="shared" si="89"/>
        <v>0</v>
      </c>
    </row>
    <row r="5745" spans="4:15" ht="15" hidden="1">
      <c r="D5745" s="1460"/>
      <c r="E5745" s="1460"/>
      <c r="F5745" s="1460"/>
      <c r="G5745" s="3018" t="s">
        <v>5654</v>
      </c>
      <c r="H5745" s="3016" t="s">
        <v>5655</v>
      </c>
      <c r="I5745" s="3017"/>
      <c r="J5745" s="3015"/>
      <c r="K5745" s="3015"/>
      <c r="O5745">
        <f t="shared" si="89"/>
        <v>0</v>
      </c>
    </row>
    <row r="5746" spans="4:15" hidden="1">
      <c r="D5746" s="1460"/>
      <c r="E5746" s="1460"/>
      <c r="F5746" s="1460"/>
      <c r="G5746" s="3019" t="s">
        <v>5369</v>
      </c>
      <c r="H5746" s="1460" t="s">
        <v>5655</v>
      </c>
      <c r="I5746" s="3015"/>
      <c r="J5746" s="3015">
        <v>370883.25</v>
      </c>
      <c r="K5746" s="3015"/>
      <c r="O5746">
        <f t="shared" si="89"/>
        <v>0</v>
      </c>
    </row>
    <row r="5747" spans="4:15" ht="15" hidden="1">
      <c r="D5747" s="1460"/>
      <c r="E5747" s="1460"/>
      <c r="F5747" s="1460"/>
      <c r="G5747" s="3018" t="s">
        <v>5673</v>
      </c>
      <c r="H5747" s="3016" t="s">
        <v>5001</v>
      </c>
      <c r="I5747" s="3017"/>
      <c r="J5747" s="3015"/>
      <c r="K5747" s="3015"/>
      <c r="O5747">
        <f t="shared" si="89"/>
        <v>0</v>
      </c>
    </row>
    <row r="5748" spans="4:15" ht="15" hidden="1">
      <c r="D5748" s="1460"/>
      <c r="E5748" s="1460"/>
      <c r="F5748" s="1460"/>
      <c r="G5748" s="3018" t="s">
        <v>5674</v>
      </c>
      <c r="H5748" s="3016" t="s">
        <v>5002</v>
      </c>
      <c r="I5748" s="3017"/>
      <c r="J5748" s="3015"/>
      <c r="K5748" s="3015"/>
      <c r="O5748">
        <f t="shared" si="89"/>
        <v>0</v>
      </c>
    </row>
    <row r="5749" spans="4:15" ht="15" hidden="1">
      <c r="D5749" s="1460"/>
      <c r="E5749" s="1460"/>
      <c r="F5749" s="1460"/>
      <c r="G5749" s="3018" t="s">
        <v>5675</v>
      </c>
      <c r="H5749" s="3016" t="s">
        <v>5003</v>
      </c>
      <c r="I5749" s="3017"/>
      <c r="J5749" s="3015"/>
      <c r="K5749" s="3015"/>
      <c r="O5749">
        <f t="shared" si="89"/>
        <v>0</v>
      </c>
    </row>
    <row r="5750" spans="4:15" hidden="1">
      <c r="D5750" s="1460"/>
      <c r="E5750" s="1460"/>
      <c r="F5750" s="1460"/>
      <c r="G5750" s="3019" t="s">
        <v>5304</v>
      </c>
      <c r="H5750" s="1460" t="s">
        <v>5004</v>
      </c>
      <c r="I5750" s="3015">
        <v>0</v>
      </c>
      <c r="J5750" s="3015"/>
      <c r="K5750" s="3015"/>
      <c r="O5750">
        <f t="shared" si="89"/>
        <v>0</v>
      </c>
    </row>
    <row r="5751" spans="4:15" ht="15" hidden="1">
      <c r="D5751" s="1460"/>
      <c r="E5751" s="1460"/>
      <c r="F5751" s="1460"/>
      <c r="G5751" s="3018" t="s">
        <v>5678</v>
      </c>
      <c r="H5751" s="3016" t="s">
        <v>4920</v>
      </c>
      <c r="I5751" s="3017"/>
      <c r="J5751" s="3015"/>
      <c r="K5751" s="3015"/>
      <c r="O5751">
        <f t="shared" si="89"/>
        <v>0</v>
      </c>
    </row>
    <row r="5752" spans="4:15" ht="15" hidden="1">
      <c r="D5752" s="1460"/>
      <c r="E5752" s="1460"/>
      <c r="F5752" s="1460"/>
      <c r="G5752" s="3018" t="s">
        <v>5679</v>
      </c>
      <c r="H5752" s="3016" t="s">
        <v>4921</v>
      </c>
      <c r="I5752" s="3017"/>
      <c r="J5752" s="3015"/>
      <c r="K5752" s="3015"/>
      <c r="O5752">
        <f t="shared" si="89"/>
        <v>0</v>
      </c>
    </row>
    <row r="5753" spans="4:15" hidden="1">
      <c r="D5753" s="1460"/>
      <c r="E5753" s="1460"/>
      <c r="F5753" s="1460"/>
      <c r="G5753" s="3019" t="s">
        <v>5308</v>
      </c>
      <c r="H5753" s="1460" t="s">
        <v>4921</v>
      </c>
      <c r="I5753" s="3015">
        <v>23679.040000000001</v>
      </c>
      <c r="J5753" s="3015"/>
      <c r="K5753" s="3015"/>
      <c r="O5753">
        <f t="shared" si="89"/>
        <v>0</v>
      </c>
    </row>
    <row r="5754" spans="4:15" ht="15" hidden="1">
      <c r="D5754" s="1460"/>
      <c r="E5754" s="1460"/>
      <c r="F5754" s="1460"/>
      <c r="G5754" s="3018">
        <v>1.02</v>
      </c>
      <c r="H5754" s="3016" t="s">
        <v>5006</v>
      </c>
      <c r="I5754" s="3017"/>
      <c r="J5754" s="3015"/>
      <c r="K5754" s="3015"/>
      <c r="O5754">
        <f t="shared" si="89"/>
        <v>0</v>
      </c>
    </row>
    <row r="5755" spans="4:15" ht="15" hidden="1">
      <c r="D5755" s="1460"/>
      <c r="E5755" s="1460"/>
      <c r="F5755" s="1460"/>
      <c r="G5755" s="3018" t="s">
        <v>5390</v>
      </c>
      <c r="H5755" s="3016" t="s">
        <v>5007</v>
      </c>
      <c r="I5755" s="3017"/>
      <c r="J5755" s="3015"/>
      <c r="K5755" s="3015"/>
      <c r="O5755">
        <f t="shared" si="89"/>
        <v>0</v>
      </c>
    </row>
    <row r="5756" spans="4:15" ht="15" hidden="1">
      <c r="D5756" s="1460"/>
      <c r="E5756" s="1460"/>
      <c r="F5756" s="1460"/>
      <c r="G5756" s="3018" t="s">
        <v>5392</v>
      </c>
      <c r="H5756" s="3016" t="s">
        <v>5796</v>
      </c>
      <c r="I5756" s="3017"/>
      <c r="J5756" s="3015"/>
      <c r="K5756" s="3015"/>
      <c r="O5756">
        <f t="shared" si="89"/>
        <v>0</v>
      </c>
    </row>
    <row r="5757" spans="4:15" ht="15" hidden="1">
      <c r="D5757" s="1460"/>
      <c r="E5757" s="1460"/>
      <c r="F5757" s="1460"/>
      <c r="G5757" s="3018" t="s">
        <v>5797</v>
      </c>
      <c r="H5757" s="3016" t="s">
        <v>3539</v>
      </c>
      <c r="I5757" s="3017"/>
      <c r="J5757" s="3015"/>
      <c r="K5757" s="3015"/>
      <c r="O5757">
        <f t="shared" si="89"/>
        <v>0</v>
      </c>
    </row>
    <row r="5758" spans="4:15" hidden="1">
      <c r="D5758" s="1460"/>
      <c r="E5758" s="1460"/>
      <c r="F5758" s="1460"/>
      <c r="G5758" s="3019" t="s">
        <v>5362</v>
      </c>
      <c r="H5758" s="1460" t="s">
        <v>5045</v>
      </c>
      <c r="I5758" s="3015">
        <v>144129.35999999999</v>
      </c>
      <c r="J5758" s="3015"/>
      <c r="K5758" s="3015"/>
      <c r="O5758">
        <f t="shared" si="89"/>
        <v>0</v>
      </c>
    </row>
    <row r="5759" spans="4:15" ht="15" hidden="1">
      <c r="D5759" s="1460"/>
      <c r="E5759" s="1460"/>
      <c r="F5759" s="1460"/>
      <c r="G5759" s="3018" t="s">
        <v>5808</v>
      </c>
      <c r="H5759" s="3016" t="s">
        <v>3543</v>
      </c>
      <c r="I5759" s="3017"/>
      <c r="J5759" s="3015"/>
      <c r="K5759" s="3015"/>
      <c r="O5759">
        <f t="shared" si="89"/>
        <v>0</v>
      </c>
    </row>
    <row r="5760" spans="4:15" ht="15" hidden="1">
      <c r="D5760" s="1460"/>
      <c r="E5760" s="1460"/>
      <c r="F5760" s="1460"/>
      <c r="G5760" s="3018" t="s">
        <v>5812</v>
      </c>
      <c r="H5760" s="3016" t="s">
        <v>5385</v>
      </c>
      <c r="I5760" s="3017"/>
      <c r="J5760" s="3015"/>
      <c r="K5760" s="3015"/>
      <c r="O5760">
        <f t="shared" si="89"/>
        <v>0</v>
      </c>
    </row>
    <row r="5761" spans="4:15" hidden="1">
      <c r="D5761" s="1460"/>
      <c r="E5761" s="1460"/>
      <c r="F5761" s="1460"/>
      <c r="G5761" s="3019" t="s">
        <v>5384</v>
      </c>
      <c r="H5761" s="1460" t="s">
        <v>5385</v>
      </c>
      <c r="I5761" s="3015">
        <v>454254.09</v>
      </c>
      <c r="J5761" s="3015"/>
      <c r="K5761" s="3015"/>
      <c r="O5761">
        <f t="shared" ref="O5761:O5824" si="90">SUMIF(E:E,E5761,N:N)</f>
        <v>0</v>
      </c>
    </row>
    <row r="5762" spans="4:15" ht="15" hidden="1">
      <c r="D5762" s="1460"/>
      <c r="E5762" s="1460"/>
      <c r="F5762" s="1460"/>
      <c r="G5762" s="3018" t="s">
        <v>5813</v>
      </c>
      <c r="H5762" s="3016" t="s">
        <v>5008</v>
      </c>
      <c r="I5762" s="3017"/>
      <c r="J5762" s="3015"/>
      <c r="K5762" s="3015"/>
      <c r="O5762">
        <f t="shared" si="90"/>
        <v>0</v>
      </c>
    </row>
    <row r="5763" spans="4:15" ht="15" hidden="1">
      <c r="D5763" s="1460"/>
      <c r="E5763" s="1460"/>
      <c r="F5763" s="1460"/>
      <c r="G5763" s="3018" t="s">
        <v>5818</v>
      </c>
      <c r="H5763" s="3016" t="s">
        <v>5009</v>
      </c>
      <c r="I5763" s="3017"/>
      <c r="J5763" s="3015"/>
      <c r="K5763" s="3015"/>
      <c r="O5763">
        <f t="shared" si="90"/>
        <v>0</v>
      </c>
    </row>
    <row r="5764" spans="4:15" hidden="1">
      <c r="D5764" s="1460"/>
      <c r="E5764" s="1460"/>
      <c r="F5764" s="1460"/>
      <c r="G5764" s="3019" t="s">
        <v>5335</v>
      </c>
      <c r="H5764" s="1460" t="s">
        <v>5009</v>
      </c>
      <c r="I5764" s="3015">
        <v>2950</v>
      </c>
      <c r="J5764" s="3015"/>
      <c r="K5764" s="3015"/>
      <c r="O5764">
        <f t="shared" si="90"/>
        <v>0</v>
      </c>
    </row>
    <row r="5765" spans="4:15" ht="15" hidden="1">
      <c r="D5765" s="1460"/>
      <c r="E5765" s="1460"/>
      <c r="F5765" s="1460"/>
      <c r="G5765" s="3018" t="s">
        <v>5819</v>
      </c>
      <c r="H5765" s="3016" t="s">
        <v>5010</v>
      </c>
      <c r="I5765" s="3017"/>
      <c r="J5765" s="3015"/>
      <c r="K5765" s="3015"/>
      <c r="O5765">
        <f t="shared" si="90"/>
        <v>0</v>
      </c>
    </row>
    <row r="5766" spans="4:15" ht="15" hidden="1">
      <c r="D5766" s="1460"/>
      <c r="E5766" s="1460"/>
      <c r="F5766" s="1460"/>
      <c r="G5766" s="3018" t="s">
        <v>5820</v>
      </c>
      <c r="H5766" s="3016" t="s">
        <v>5011</v>
      </c>
      <c r="I5766" s="3017"/>
      <c r="J5766" s="3015"/>
      <c r="K5766" s="3015"/>
      <c r="O5766">
        <f t="shared" si="90"/>
        <v>0</v>
      </c>
    </row>
    <row r="5767" spans="4:15" hidden="1">
      <c r="D5767" s="1460"/>
      <c r="E5767" s="1460"/>
      <c r="F5767" s="1460"/>
      <c r="G5767" s="3019" t="s">
        <v>5314</v>
      </c>
      <c r="H5767" s="1460" t="s">
        <v>5012</v>
      </c>
      <c r="I5767" s="3015">
        <v>500</v>
      </c>
      <c r="J5767" s="3015"/>
      <c r="K5767" s="3015"/>
      <c r="O5767">
        <f t="shared" si="90"/>
        <v>0</v>
      </c>
    </row>
    <row r="5768" spans="4:15" ht="15" hidden="1">
      <c r="D5768" s="1460"/>
      <c r="E5768" s="1460"/>
      <c r="F5768" s="1460"/>
      <c r="G5768" s="3018" t="s">
        <v>5821</v>
      </c>
      <c r="H5768" s="3016" t="s">
        <v>5822</v>
      </c>
      <c r="I5768" s="3017"/>
      <c r="J5768" s="3015"/>
      <c r="K5768" s="3015"/>
      <c r="O5768">
        <f t="shared" si="90"/>
        <v>0</v>
      </c>
    </row>
    <row r="5769" spans="4:15" ht="15" hidden="1">
      <c r="D5769" s="1460"/>
      <c r="E5769" s="1460"/>
      <c r="F5769" s="1460"/>
      <c r="G5769" s="3018" t="s">
        <v>5823</v>
      </c>
      <c r="H5769" s="3016" t="s">
        <v>5824</v>
      </c>
      <c r="I5769" s="3017"/>
      <c r="J5769" s="3015"/>
      <c r="K5769" s="3015"/>
      <c r="O5769">
        <f t="shared" si="90"/>
        <v>0</v>
      </c>
    </row>
    <row r="5770" spans="4:15" hidden="1">
      <c r="D5770" s="1460"/>
      <c r="E5770" s="1460"/>
      <c r="F5770" s="1460"/>
      <c r="G5770" s="3019" t="s">
        <v>5386</v>
      </c>
      <c r="H5770" s="1460" t="s">
        <v>5387</v>
      </c>
      <c r="I5770" s="3015">
        <v>26500</v>
      </c>
      <c r="J5770" s="3015"/>
      <c r="K5770" s="3015"/>
      <c r="O5770">
        <f t="shared" si="90"/>
        <v>0</v>
      </c>
    </row>
    <row r="5771" spans="4:15" ht="15" hidden="1">
      <c r="D5771" s="1460"/>
      <c r="E5771" s="1460"/>
      <c r="F5771" s="1460"/>
      <c r="G5771" s="3018" t="s">
        <v>5829</v>
      </c>
      <c r="H5771" s="3016" t="s">
        <v>5830</v>
      </c>
      <c r="I5771" s="3017"/>
      <c r="J5771" s="3015"/>
      <c r="K5771" s="3015"/>
      <c r="O5771">
        <f t="shared" si="90"/>
        <v>0</v>
      </c>
    </row>
    <row r="5772" spans="4:15" ht="15" hidden="1">
      <c r="D5772" s="1460"/>
      <c r="E5772" s="1460"/>
      <c r="F5772" s="1460"/>
      <c r="G5772" s="3018" t="s">
        <v>5838</v>
      </c>
      <c r="H5772" s="3016" t="s">
        <v>3552</v>
      </c>
      <c r="I5772" s="3017"/>
      <c r="J5772" s="3015"/>
      <c r="K5772" s="3015"/>
      <c r="O5772">
        <f t="shared" si="90"/>
        <v>0</v>
      </c>
    </row>
    <row r="5773" spans="4:15" hidden="1">
      <c r="D5773" s="1460"/>
      <c r="E5773" s="1460"/>
      <c r="F5773" s="1460"/>
      <c r="G5773" s="3019" t="s">
        <v>5414</v>
      </c>
      <c r="H5773" s="1460" t="s">
        <v>5413</v>
      </c>
      <c r="I5773" s="3015">
        <v>263975.77</v>
      </c>
      <c r="J5773" s="3015"/>
      <c r="K5773" s="3015"/>
      <c r="O5773">
        <f t="shared" si="90"/>
        <v>0</v>
      </c>
    </row>
    <row r="5774" spans="4:15" ht="15" hidden="1">
      <c r="D5774" s="1460"/>
      <c r="E5774" s="1460"/>
      <c r="F5774" s="1460"/>
      <c r="G5774" s="3018" t="s">
        <v>5423</v>
      </c>
      <c r="H5774" s="3016" t="s">
        <v>5422</v>
      </c>
      <c r="I5774" s="3017"/>
      <c r="J5774" s="3015"/>
      <c r="K5774" s="3015"/>
      <c r="O5774">
        <f t="shared" si="90"/>
        <v>0</v>
      </c>
    </row>
    <row r="5775" spans="4:15" ht="15" hidden="1">
      <c r="D5775" s="1460"/>
      <c r="E5775" s="1460"/>
      <c r="F5775" s="1460"/>
      <c r="G5775" s="3018" t="s">
        <v>5430</v>
      </c>
      <c r="H5775" s="3016" t="s">
        <v>5424</v>
      </c>
      <c r="I5775" s="3017"/>
      <c r="J5775" s="3015"/>
      <c r="K5775" s="3015"/>
      <c r="O5775">
        <f t="shared" si="90"/>
        <v>0</v>
      </c>
    </row>
    <row r="5776" spans="4:15" hidden="1">
      <c r="D5776" s="1460"/>
      <c r="E5776" s="1460"/>
      <c r="F5776" s="1460"/>
      <c r="G5776" s="3019" t="s">
        <v>5421</v>
      </c>
      <c r="H5776" s="1460" t="s">
        <v>5425</v>
      </c>
      <c r="I5776" s="3015"/>
      <c r="J5776" s="3015">
        <v>14412.94</v>
      </c>
      <c r="K5776" s="3015"/>
      <c r="O5776">
        <f t="shared" si="90"/>
        <v>0</v>
      </c>
    </row>
    <row r="5777" spans="4:15" hidden="1">
      <c r="D5777" s="1460"/>
      <c r="E5777" s="1460"/>
      <c r="F5777" s="1460"/>
      <c r="G5777" s="3019" t="s">
        <v>5419</v>
      </c>
      <c r="H5777" s="1460" t="s">
        <v>5426</v>
      </c>
      <c r="I5777" s="3015"/>
      <c r="J5777" s="3015">
        <v>2620.56</v>
      </c>
      <c r="K5777" s="3015"/>
      <c r="O5777">
        <f t="shared" si="90"/>
        <v>0</v>
      </c>
    </row>
    <row r="5778" spans="4:15" hidden="1">
      <c r="D5778" s="1460"/>
      <c r="E5778" s="1460"/>
      <c r="F5778" s="1460"/>
      <c r="G5778" s="3019" t="s">
        <v>5418</v>
      </c>
      <c r="H5778" s="1460" t="s">
        <v>5427</v>
      </c>
      <c r="I5778" s="3015"/>
      <c r="J5778" s="3015">
        <v>274.5</v>
      </c>
      <c r="K5778" s="3015"/>
      <c r="O5778">
        <f t="shared" si="90"/>
        <v>0</v>
      </c>
    </row>
    <row r="5779" spans="4:15" hidden="1">
      <c r="D5779" s="1460"/>
      <c r="E5779" s="1460"/>
      <c r="F5779" s="1460"/>
      <c r="G5779" s="3019" t="s">
        <v>5417</v>
      </c>
      <c r="H5779" s="1460" t="s">
        <v>5428</v>
      </c>
      <c r="I5779" s="3015"/>
      <c r="J5779" s="3015">
        <v>51.85</v>
      </c>
      <c r="K5779" s="3015"/>
      <c r="O5779">
        <f t="shared" si="90"/>
        <v>0</v>
      </c>
    </row>
    <row r="5780" spans="4:15" hidden="1">
      <c r="D5780" s="1460"/>
      <c r="E5780" s="1460"/>
      <c r="F5780" s="1460"/>
      <c r="G5780" s="3019" t="s">
        <v>5420</v>
      </c>
      <c r="H5780" s="1460" t="s">
        <v>5429</v>
      </c>
      <c r="I5780" s="3015"/>
      <c r="J5780" s="3015">
        <v>12194.81</v>
      </c>
      <c r="K5780" s="3015"/>
      <c r="O5780">
        <f t="shared" si="90"/>
        <v>0</v>
      </c>
    </row>
    <row r="5781" spans="4:15" ht="15" hidden="1">
      <c r="D5781" s="1460"/>
      <c r="E5781" s="1460"/>
      <c r="F5781" s="1460"/>
      <c r="G5781" s="3018">
        <v>2</v>
      </c>
      <c r="H5781" s="3016" t="s">
        <v>4876</v>
      </c>
      <c r="I5781" s="3017"/>
      <c r="J5781" s="3015"/>
      <c r="K5781" s="3015"/>
      <c r="O5781">
        <f t="shared" si="90"/>
        <v>0</v>
      </c>
    </row>
    <row r="5782" spans="4:15" ht="15" hidden="1">
      <c r="D5782" s="1460"/>
      <c r="E5782" s="1460"/>
      <c r="F5782" s="1460"/>
      <c r="G5782" s="3018">
        <v>2.0099999999999998</v>
      </c>
      <c r="H5782" s="3016" t="s">
        <v>5013</v>
      </c>
      <c r="I5782" s="3017"/>
      <c r="J5782" s="3015"/>
      <c r="K5782" s="3015"/>
      <c r="O5782">
        <f t="shared" si="90"/>
        <v>0</v>
      </c>
    </row>
    <row r="5783" spans="4:15" ht="15" hidden="1">
      <c r="D5783" s="1460"/>
      <c r="E5783" s="1460"/>
      <c r="F5783" s="1460"/>
      <c r="G5783" s="3018" t="s">
        <v>5398</v>
      </c>
      <c r="H5783" s="3016" t="s">
        <v>5014</v>
      </c>
      <c r="I5783" s="3017"/>
      <c r="J5783" s="3015"/>
      <c r="K5783" s="3015"/>
      <c r="O5783">
        <f t="shared" si="90"/>
        <v>0</v>
      </c>
    </row>
    <row r="5784" spans="4:15" ht="15" hidden="1">
      <c r="D5784" s="1460"/>
      <c r="E5784" s="1460"/>
      <c r="F5784" s="1460"/>
      <c r="G5784" s="3018" t="s">
        <v>5399</v>
      </c>
      <c r="H5784" s="3016" t="s">
        <v>4922</v>
      </c>
      <c r="I5784" s="3017"/>
      <c r="J5784" s="3015"/>
      <c r="K5784" s="3015"/>
      <c r="O5784">
        <f t="shared" si="90"/>
        <v>0</v>
      </c>
    </row>
    <row r="5785" spans="4:15" ht="15" hidden="1">
      <c r="D5785" s="1460"/>
      <c r="E5785" s="1460"/>
      <c r="F5785" s="1460"/>
      <c r="G5785" s="3018" t="s">
        <v>6025</v>
      </c>
      <c r="H5785" s="3016" t="s">
        <v>4872</v>
      </c>
      <c r="I5785" s="3017"/>
      <c r="J5785" s="3015"/>
      <c r="K5785" s="3015"/>
      <c r="O5785">
        <f t="shared" si="90"/>
        <v>0</v>
      </c>
    </row>
    <row r="5786" spans="4:15" hidden="1">
      <c r="D5786" s="1460"/>
      <c r="E5786" s="1460"/>
      <c r="F5786" s="1460"/>
      <c r="G5786" s="3019" t="s">
        <v>5311</v>
      </c>
      <c r="H5786" s="1460" t="s">
        <v>5015</v>
      </c>
      <c r="I5786" s="3015"/>
      <c r="J5786" s="3015">
        <v>99688.77</v>
      </c>
      <c r="K5786" s="3015"/>
      <c r="O5786">
        <f t="shared" si="90"/>
        <v>0</v>
      </c>
    </row>
    <row r="5787" spans="4:15" ht="15" hidden="1">
      <c r="D5787" s="1460"/>
      <c r="E5787" s="1460"/>
      <c r="F5787" s="1460"/>
      <c r="G5787" s="3018" t="s">
        <v>6033</v>
      </c>
      <c r="H5787" s="3016" t="s">
        <v>5016</v>
      </c>
      <c r="I5787" s="3017"/>
      <c r="J5787" s="3017"/>
      <c r="K5787" s="3015"/>
      <c r="O5787">
        <f t="shared" si="90"/>
        <v>0</v>
      </c>
    </row>
    <row r="5788" spans="4:15" hidden="1">
      <c r="D5788" s="1460"/>
      <c r="E5788" s="1460"/>
      <c r="F5788" s="1460"/>
      <c r="G5788" s="3019" t="s">
        <v>5300</v>
      </c>
      <c r="H5788" s="1460" t="s">
        <v>264</v>
      </c>
      <c r="I5788" s="3015"/>
      <c r="J5788" s="3015">
        <v>370359.52</v>
      </c>
      <c r="K5788" s="3015"/>
      <c r="O5788">
        <f t="shared" si="90"/>
        <v>0</v>
      </c>
    </row>
    <row r="5789" spans="4:15" ht="15" hidden="1">
      <c r="D5789" s="1460"/>
      <c r="E5789" s="1460"/>
      <c r="F5789" s="1460"/>
      <c r="G5789" s="3018">
        <v>2.02</v>
      </c>
      <c r="H5789" s="3016" t="s">
        <v>5402</v>
      </c>
      <c r="I5789" s="3017"/>
      <c r="J5789" s="3017"/>
      <c r="K5789" s="3015"/>
      <c r="O5789">
        <f t="shared" si="90"/>
        <v>0</v>
      </c>
    </row>
    <row r="5790" spans="4:15" ht="15" hidden="1">
      <c r="D5790" s="1460"/>
      <c r="E5790" s="1460"/>
      <c r="F5790" s="1460"/>
      <c r="G5790" s="3018" t="s">
        <v>5400</v>
      </c>
      <c r="H5790" s="3016" t="s">
        <v>5403</v>
      </c>
      <c r="I5790" s="3017"/>
      <c r="J5790" s="3017"/>
      <c r="K5790" s="3015"/>
      <c r="O5790">
        <f t="shared" si="90"/>
        <v>0</v>
      </c>
    </row>
    <row r="5791" spans="4:15" ht="15" hidden="1">
      <c r="D5791" s="1460"/>
      <c r="E5791" s="1460"/>
      <c r="F5791" s="1460"/>
      <c r="G5791" s="3018" t="s">
        <v>5401</v>
      </c>
      <c r="H5791" s="3016" t="s">
        <v>5404</v>
      </c>
      <c r="I5791" s="3017"/>
      <c r="J5791" s="3017"/>
      <c r="K5791" s="3015"/>
      <c r="O5791">
        <f t="shared" si="90"/>
        <v>0</v>
      </c>
    </row>
    <row r="5792" spans="4:15" hidden="1">
      <c r="D5792" s="1460"/>
      <c r="E5792" s="1460"/>
      <c r="F5792" s="1460"/>
      <c r="G5792" s="3019" t="s">
        <v>5305</v>
      </c>
      <c r="H5792" s="1460" t="s">
        <v>5047</v>
      </c>
      <c r="I5792" s="3015"/>
      <c r="J5792" s="3015">
        <v>816823.08</v>
      </c>
      <c r="K5792" s="3015"/>
      <c r="O5792">
        <f t="shared" si="90"/>
        <v>0</v>
      </c>
    </row>
    <row r="5793" spans="1:15" ht="15" hidden="1">
      <c r="D5793" s="1460"/>
      <c r="E5793" s="1460"/>
      <c r="F5793" s="1460"/>
      <c r="G5793" s="3018">
        <v>3</v>
      </c>
      <c r="H5793" s="3016" t="s">
        <v>5405</v>
      </c>
      <c r="I5793" s="3017"/>
      <c r="J5793" s="3017"/>
      <c r="K5793" s="3015"/>
      <c r="O5793">
        <f t="shared" si="90"/>
        <v>0</v>
      </c>
    </row>
    <row r="5794" spans="1:15" ht="15" hidden="1">
      <c r="D5794" s="1460"/>
      <c r="E5794" s="1460"/>
      <c r="F5794" s="1460"/>
      <c r="G5794" s="3018">
        <v>3.01</v>
      </c>
      <c r="H5794" s="3016" t="s">
        <v>5406</v>
      </c>
      <c r="I5794" s="3017"/>
      <c r="J5794" s="3017"/>
      <c r="K5794" s="3015"/>
      <c r="O5794">
        <f t="shared" si="90"/>
        <v>0</v>
      </c>
    </row>
    <row r="5795" spans="1:15" ht="15" hidden="1">
      <c r="D5795" s="1460"/>
      <c r="E5795" s="1460"/>
      <c r="F5795" s="1460"/>
      <c r="G5795" s="3018" t="s">
        <v>6214</v>
      </c>
      <c r="H5795" s="3016" t="s">
        <v>6215</v>
      </c>
      <c r="I5795" s="3017"/>
      <c r="J5795" s="3017"/>
      <c r="K5795" s="3015"/>
      <c r="O5795">
        <f t="shared" si="90"/>
        <v>0</v>
      </c>
    </row>
    <row r="5796" spans="1:15" hidden="1">
      <c r="D5796" s="1460"/>
      <c r="E5796" s="1460"/>
      <c r="F5796" s="1460"/>
      <c r="G5796" s="3019" t="s">
        <v>5363</v>
      </c>
      <c r="H5796" s="1460" t="s">
        <v>5048</v>
      </c>
      <c r="I5796" s="3015"/>
      <c r="J5796" s="3015">
        <v>800</v>
      </c>
      <c r="K5796" s="3015"/>
      <c r="O5796">
        <f t="shared" si="90"/>
        <v>0</v>
      </c>
    </row>
    <row r="5797" spans="1:15" ht="15" hidden="1">
      <c r="D5797" s="1460"/>
      <c r="E5797" s="1460"/>
      <c r="F5797" s="1460"/>
      <c r="G5797" s="3018" t="s">
        <v>6224</v>
      </c>
      <c r="H5797" s="3016" t="s">
        <v>6225</v>
      </c>
      <c r="I5797" s="3017"/>
      <c r="J5797" s="3017"/>
      <c r="K5797" s="3015"/>
      <c r="O5797">
        <f t="shared" si="90"/>
        <v>0</v>
      </c>
    </row>
    <row r="5798" spans="1:15" hidden="1">
      <c r="D5798" s="1460"/>
      <c r="E5798" s="1460"/>
      <c r="F5798" s="1460"/>
      <c r="G5798" s="3019" t="s">
        <v>6230</v>
      </c>
      <c r="H5798" s="1460" t="s">
        <v>4550</v>
      </c>
      <c r="I5798" s="3015"/>
      <c r="J5798" s="3015">
        <v>15.71</v>
      </c>
      <c r="K5798" s="3015"/>
      <c r="O5798">
        <f t="shared" si="90"/>
        <v>0</v>
      </c>
    </row>
    <row r="5799" spans="1:15" ht="15" hidden="1">
      <c r="D5799" s="1460"/>
      <c r="E5799" s="1460"/>
      <c r="F5799" s="1460"/>
      <c r="G5799" s="3016"/>
      <c r="H5799" s="3016"/>
      <c r="I5799" s="3017"/>
      <c r="J5799" s="3015"/>
      <c r="K5799" s="3015"/>
      <c r="O5799">
        <f t="shared" si="90"/>
        <v>0</v>
      </c>
    </row>
    <row r="5800" spans="1:15" hidden="1">
      <c r="A5800" s="1488"/>
      <c r="B5800" s="1488"/>
      <c r="C5800" s="1488"/>
      <c r="D5800" s="1488"/>
      <c r="E5800" s="1488"/>
      <c r="F5800" s="1488"/>
      <c r="G5800" s="1488"/>
      <c r="H5800" s="1488"/>
      <c r="I5800" s="1123"/>
      <c r="J5800" s="1123"/>
      <c r="K5800" s="1123"/>
      <c r="L5800" s="1123"/>
      <c r="M5800" s="1488"/>
      <c r="N5800" s="1488"/>
      <c r="O5800">
        <f t="shared" si="90"/>
        <v>0</v>
      </c>
    </row>
    <row r="5801" spans="1:15" hidden="1">
      <c r="H5801" s="110" t="s">
        <v>11353</v>
      </c>
      <c r="O5801">
        <f t="shared" si="90"/>
        <v>0</v>
      </c>
    </row>
    <row r="5802" spans="1:15" hidden="1">
      <c r="O5802">
        <f t="shared" si="90"/>
        <v>0</v>
      </c>
    </row>
    <row r="5803" spans="1:15" hidden="1">
      <c r="O5803">
        <f t="shared" si="90"/>
        <v>0</v>
      </c>
    </row>
    <row r="5804" spans="1:15" hidden="1">
      <c r="O5804">
        <f t="shared" si="90"/>
        <v>0</v>
      </c>
    </row>
    <row r="5805" spans="1:15" hidden="1">
      <c r="D5805" s="1445"/>
      <c r="E5805" s="1445"/>
      <c r="F5805" s="1445"/>
      <c r="G5805" s="1445" t="s">
        <v>5349</v>
      </c>
      <c r="H5805" s="1445" t="s">
        <v>4931</v>
      </c>
      <c r="I5805" s="720"/>
      <c r="J5805" s="720">
        <v>449.29</v>
      </c>
      <c r="L5805" s="66">
        <f>+L5804+I5805-J5805</f>
        <v>-449.29</v>
      </c>
      <c r="O5805">
        <f t="shared" si="90"/>
        <v>0</v>
      </c>
    </row>
    <row r="5806" spans="1:15" hidden="1">
      <c r="D5806" s="1445"/>
      <c r="E5806" s="1445"/>
      <c r="F5806" s="1445"/>
      <c r="G5806" s="1445" t="s">
        <v>5306</v>
      </c>
      <c r="H5806" s="1445" t="s">
        <v>4937</v>
      </c>
      <c r="I5806" s="720"/>
      <c r="J5806" s="720">
        <v>219198.27</v>
      </c>
      <c r="L5806" s="66">
        <f t="shared" ref="L5806:L5869" si="91">+L5805+I5806-J5806</f>
        <v>-219647.56</v>
      </c>
      <c r="O5806">
        <f t="shared" si="90"/>
        <v>0</v>
      </c>
    </row>
    <row r="5807" spans="1:15" hidden="1">
      <c r="D5807" s="1445"/>
      <c r="E5807" s="1445"/>
      <c r="F5807" s="1445"/>
      <c r="G5807" s="1445" t="s">
        <v>5300</v>
      </c>
      <c r="H5807" s="1445" t="s">
        <v>264</v>
      </c>
      <c r="I5807" s="720">
        <v>333138.52</v>
      </c>
      <c r="J5807" s="720"/>
      <c r="L5807" s="66">
        <f t="shared" si="91"/>
        <v>113490.96000000002</v>
      </c>
      <c r="O5807">
        <f t="shared" si="90"/>
        <v>0</v>
      </c>
    </row>
    <row r="5808" spans="1:15" hidden="1">
      <c r="D5808" s="1445"/>
      <c r="E5808" s="1445"/>
      <c r="F5808" s="1445"/>
      <c r="G5808" s="1445" t="s">
        <v>5305</v>
      </c>
      <c r="H5808" s="1445" t="s">
        <v>5047</v>
      </c>
      <c r="I5808" s="720"/>
      <c r="J5808" s="720">
        <v>114752.94000000003</v>
      </c>
      <c r="L5808" s="66">
        <f t="shared" si="91"/>
        <v>-1261.9800000000105</v>
      </c>
      <c r="O5808">
        <f t="shared" si="90"/>
        <v>0</v>
      </c>
    </row>
    <row r="5809" spans="4:15" hidden="1">
      <c r="D5809" s="1445"/>
      <c r="E5809" s="1445"/>
      <c r="F5809" s="1445"/>
      <c r="G5809" s="1445" t="s">
        <v>5304</v>
      </c>
      <c r="H5809" s="1445" t="s">
        <v>5004</v>
      </c>
      <c r="I5809" s="720"/>
      <c r="J5809" s="720">
        <v>3714.4900000000002</v>
      </c>
      <c r="L5809" s="66">
        <f t="shared" si="91"/>
        <v>-4976.4700000000103</v>
      </c>
      <c r="O5809">
        <f t="shared" si="90"/>
        <v>0</v>
      </c>
    </row>
    <row r="5810" spans="4:15" hidden="1">
      <c r="D5810" s="1445"/>
      <c r="E5810" s="1445"/>
      <c r="F5810" s="1445"/>
      <c r="G5810" s="1445" t="s">
        <v>5326</v>
      </c>
      <c r="H5810" s="1445" t="s">
        <v>5582</v>
      </c>
      <c r="I5810" s="720"/>
      <c r="J5810" s="720">
        <v>535604.55000000005</v>
      </c>
      <c r="L5810" s="66">
        <f t="shared" si="91"/>
        <v>-540581.02</v>
      </c>
      <c r="O5810">
        <f t="shared" si="90"/>
        <v>0</v>
      </c>
    </row>
    <row r="5811" spans="4:15" hidden="1">
      <c r="D5811" s="1445"/>
      <c r="E5811" s="1445"/>
      <c r="F5811" s="1445"/>
      <c r="G5811" s="1445" t="s">
        <v>5308</v>
      </c>
      <c r="H5811" s="1445" t="s">
        <v>4921</v>
      </c>
      <c r="I5811" s="720"/>
      <c r="J5811" s="720">
        <v>33845.4</v>
      </c>
      <c r="L5811" s="66">
        <f t="shared" si="91"/>
        <v>-574426.42000000004</v>
      </c>
      <c r="O5811">
        <f t="shared" si="90"/>
        <v>0</v>
      </c>
    </row>
    <row r="5812" spans="4:15" hidden="1">
      <c r="D5812" s="1445"/>
      <c r="E5812" s="1445"/>
      <c r="F5812" s="1445"/>
      <c r="G5812" s="1445" t="s">
        <v>5384</v>
      </c>
      <c r="H5812" s="1445" t="s">
        <v>5385</v>
      </c>
      <c r="I5812" s="720"/>
      <c r="J5812" s="720"/>
      <c r="L5812" s="66">
        <f t="shared" si="91"/>
        <v>-574426.42000000004</v>
      </c>
      <c r="O5812">
        <f t="shared" si="90"/>
        <v>0</v>
      </c>
    </row>
    <row r="5813" spans="4:15" hidden="1">
      <c r="D5813" s="1445"/>
      <c r="E5813" s="1445"/>
      <c r="F5813" s="1445"/>
      <c r="G5813" s="1445" t="s">
        <v>5421</v>
      </c>
      <c r="H5813" s="1445" t="s">
        <v>5425</v>
      </c>
      <c r="I5813" s="720"/>
      <c r="J5813" s="720">
        <v>14412.94</v>
      </c>
      <c r="L5813" s="66">
        <f t="shared" si="91"/>
        <v>-588839.36</v>
      </c>
      <c r="O5813">
        <f t="shared" si="90"/>
        <v>0</v>
      </c>
    </row>
    <row r="5814" spans="4:15" hidden="1">
      <c r="D5814" s="1445"/>
      <c r="E5814" s="1445"/>
      <c r="F5814" s="1445"/>
      <c r="G5814" s="1445" t="s">
        <v>5419</v>
      </c>
      <c r="H5814" s="1445" t="s">
        <v>5426</v>
      </c>
      <c r="I5814" s="720"/>
      <c r="J5814" s="720">
        <v>2620.56</v>
      </c>
      <c r="L5814" s="66">
        <f t="shared" si="91"/>
        <v>-591459.92000000004</v>
      </c>
      <c r="O5814">
        <f t="shared" si="90"/>
        <v>0</v>
      </c>
    </row>
    <row r="5815" spans="4:15" hidden="1">
      <c r="D5815" s="1445"/>
      <c r="E5815" s="1445"/>
      <c r="F5815" s="1445"/>
      <c r="G5815" s="1445" t="s">
        <v>5418</v>
      </c>
      <c r="H5815" s="1445" t="s">
        <v>5427</v>
      </c>
      <c r="I5815" s="720"/>
      <c r="J5815" s="720">
        <v>274.5</v>
      </c>
      <c r="L5815" s="66">
        <f t="shared" si="91"/>
        <v>-591734.42000000004</v>
      </c>
      <c r="O5815">
        <f t="shared" si="90"/>
        <v>0</v>
      </c>
    </row>
    <row r="5816" spans="4:15" hidden="1">
      <c r="D5816" s="1445"/>
      <c r="E5816" s="1445"/>
      <c r="F5816" s="1445"/>
      <c r="G5816" s="1445" t="s">
        <v>5417</v>
      </c>
      <c r="H5816" s="1445" t="s">
        <v>5428</v>
      </c>
      <c r="I5816" s="720"/>
      <c r="J5816" s="720">
        <v>51.85</v>
      </c>
      <c r="L5816" s="66">
        <f t="shared" si="91"/>
        <v>-591786.27</v>
      </c>
      <c r="O5816">
        <f t="shared" si="90"/>
        <v>0</v>
      </c>
    </row>
    <row r="5817" spans="4:15" hidden="1">
      <c r="D5817" s="1445"/>
      <c r="E5817" s="1445"/>
      <c r="F5817" s="1445"/>
      <c r="G5817" s="1445" t="s">
        <v>5420</v>
      </c>
      <c r="H5817" s="1445" t="s">
        <v>5429</v>
      </c>
      <c r="I5817" s="720"/>
      <c r="J5817" s="720">
        <v>12194.81</v>
      </c>
      <c r="L5817" s="66">
        <f t="shared" si="91"/>
        <v>-603981.08000000007</v>
      </c>
      <c r="O5817">
        <f t="shared" si="90"/>
        <v>0</v>
      </c>
    </row>
    <row r="5818" spans="4:15" ht="15" hidden="1">
      <c r="D5818" s="1445"/>
      <c r="E5818" s="1445"/>
      <c r="F5818" s="1445"/>
      <c r="G5818" s="3013" t="s">
        <v>5838</v>
      </c>
      <c r="H5818" s="3013" t="s">
        <v>3552</v>
      </c>
      <c r="I5818" s="3014">
        <v>408105.13</v>
      </c>
      <c r="J5818" s="720"/>
      <c r="L5818" s="66">
        <f t="shared" si="91"/>
        <v>-195875.95000000007</v>
      </c>
      <c r="O5818">
        <f t="shared" si="90"/>
        <v>0</v>
      </c>
    </row>
    <row r="5819" spans="4:15" ht="15" hidden="1">
      <c r="D5819" s="1445"/>
      <c r="E5819" s="1445"/>
      <c r="F5819" s="2467"/>
      <c r="G5819" s="2685" t="s">
        <v>5311</v>
      </c>
      <c r="H5819" s="2685" t="s">
        <v>5015</v>
      </c>
      <c r="I5819" s="3010"/>
      <c r="J5819" s="3010">
        <f>26715.73+502.05</f>
        <v>27217.78</v>
      </c>
      <c r="K5819" s="66">
        <v>502.05</v>
      </c>
      <c r="L5819" s="66">
        <f t="shared" si="91"/>
        <v>-223093.73000000007</v>
      </c>
      <c r="O5819">
        <f t="shared" si="90"/>
        <v>0</v>
      </c>
    </row>
    <row r="5820" spans="4:15" ht="15" hidden="1">
      <c r="D5820" s="1445"/>
      <c r="E5820" s="1445"/>
      <c r="F5820" s="2467"/>
      <c r="G5820" s="2685" t="s">
        <v>6026</v>
      </c>
      <c r="H5820" s="2685" t="s">
        <v>11352</v>
      </c>
      <c r="I5820" s="3010">
        <f>SUMIF('diarios 2022'!K:K,G5820,'diarios 2022'!M:M)-SUMIF('diarios 2022'!K:K,G5820,'diarios 2022'!N:N)</f>
        <v>0</v>
      </c>
      <c r="J5820" s="720">
        <v>11667.900000000245</v>
      </c>
      <c r="L5820" s="66">
        <f t="shared" si="91"/>
        <v>-234761.63000000032</v>
      </c>
      <c r="O5820">
        <f t="shared" si="90"/>
        <v>0</v>
      </c>
    </row>
    <row r="5821" spans="4:15" ht="14.25" hidden="1">
      <c r="D5821" s="1445"/>
      <c r="E5821" s="1445"/>
      <c r="F5821" s="1445"/>
      <c r="G5821" s="2686" t="s">
        <v>5300</v>
      </c>
      <c r="H5821" s="2686" t="s">
        <v>264</v>
      </c>
      <c r="I5821" s="720"/>
      <c r="J5821" s="720">
        <v>370359.52</v>
      </c>
      <c r="L5821" s="66">
        <f t="shared" si="91"/>
        <v>-605121.15000000037</v>
      </c>
      <c r="O5821">
        <f t="shared" si="90"/>
        <v>0</v>
      </c>
    </row>
    <row r="5822" spans="4:15" hidden="1">
      <c r="D5822" s="1445"/>
      <c r="E5822" s="1445"/>
      <c r="F5822" s="1445"/>
      <c r="G5822" s="1445" t="s">
        <v>5303</v>
      </c>
      <c r="H5822" s="1445" t="s">
        <v>5283</v>
      </c>
      <c r="I5822" s="720"/>
      <c r="J5822" s="720">
        <v>320.5</v>
      </c>
      <c r="L5822" s="66">
        <f t="shared" si="91"/>
        <v>-605441.65000000037</v>
      </c>
      <c r="O5822">
        <f t="shared" si="90"/>
        <v>0</v>
      </c>
    </row>
    <row r="5823" spans="4:15" hidden="1">
      <c r="D5823" s="1445"/>
      <c r="E5823" s="1445"/>
      <c r="F5823" s="1445"/>
      <c r="G5823" s="1445" t="s">
        <v>6103</v>
      </c>
      <c r="H5823" s="1445" t="s">
        <v>6104</v>
      </c>
      <c r="I5823" s="720"/>
      <c r="J5823" s="720">
        <v>0</v>
      </c>
      <c r="L5823" s="66">
        <f t="shared" si="91"/>
        <v>-605441.65000000037</v>
      </c>
      <c r="O5823">
        <f t="shared" si="90"/>
        <v>0</v>
      </c>
    </row>
    <row r="5824" spans="4:15" hidden="1">
      <c r="G5824" t="s">
        <v>6113</v>
      </c>
      <c r="H5824" t="s">
        <v>6114</v>
      </c>
      <c r="J5824" s="66">
        <v>0</v>
      </c>
      <c r="L5824" s="66">
        <f t="shared" si="91"/>
        <v>-605441.65000000037</v>
      </c>
      <c r="O5824">
        <f t="shared" si="90"/>
        <v>0</v>
      </c>
    </row>
    <row r="5825" spans="7:15" hidden="1">
      <c r="G5825" t="s">
        <v>6115</v>
      </c>
      <c r="H5825" t="s">
        <v>6116</v>
      </c>
      <c r="J5825" s="66">
        <v>300</v>
      </c>
      <c r="L5825" s="66">
        <f t="shared" si="91"/>
        <v>-605741.65000000037</v>
      </c>
      <c r="O5825">
        <f t="shared" ref="O5825:O5877" si="92">SUMIF(E:E,E5825,N:N)</f>
        <v>0</v>
      </c>
    </row>
    <row r="5826" spans="7:15" hidden="1">
      <c r="G5826" t="s">
        <v>6117</v>
      </c>
      <c r="H5826" t="s">
        <v>6118</v>
      </c>
      <c r="J5826" s="66">
        <v>212.52000000000004</v>
      </c>
      <c r="L5826" s="66">
        <f t="shared" si="91"/>
        <v>-605954.17000000039</v>
      </c>
      <c r="O5826">
        <f t="shared" si="92"/>
        <v>0</v>
      </c>
    </row>
    <row r="5827" spans="7:15" hidden="1">
      <c r="G5827" t="s">
        <v>6121</v>
      </c>
      <c r="H5827" t="s">
        <v>6122</v>
      </c>
      <c r="J5827" s="66">
        <v>599.80000000000007</v>
      </c>
      <c r="L5827" s="66">
        <f t="shared" si="91"/>
        <v>-606553.97000000044</v>
      </c>
      <c r="O5827">
        <f t="shared" si="92"/>
        <v>0</v>
      </c>
    </row>
    <row r="5828" spans="7:15" hidden="1">
      <c r="G5828" t="s">
        <v>6125</v>
      </c>
      <c r="H5828" t="s">
        <v>6126</v>
      </c>
      <c r="J5828" s="66">
        <v>303.41000000000003</v>
      </c>
      <c r="L5828" s="66">
        <f t="shared" si="91"/>
        <v>-606857.38000000047</v>
      </c>
      <c r="O5828">
        <f t="shared" si="92"/>
        <v>0</v>
      </c>
    </row>
    <row r="5829" spans="7:15" hidden="1">
      <c r="G5829" t="s">
        <v>6134</v>
      </c>
      <c r="H5829" t="s">
        <v>4877</v>
      </c>
      <c r="J5829" s="66">
        <v>0</v>
      </c>
      <c r="L5829" s="66">
        <f t="shared" si="91"/>
        <v>-606857.38000000047</v>
      </c>
      <c r="O5829">
        <f t="shared" si="92"/>
        <v>0</v>
      </c>
    </row>
    <row r="5830" spans="7:15" hidden="1">
      <c r="G5830" t="s">
        <v>6135</v>
      </c>
      <c r="H5830" t="s">
        <v>4923</v>
      </c>
      <c r="J5830" s="66">
        <v>0</v>
      </c>
      <c r="L5830" s="66">
        <f t="shared" si="91"/>
        <v>-606857.38000000047</v>
      </c>
      <c r="O5830">
        <f t="shared" si="92"/>
        <v>0</v>
      </c>
    </row>
    <row r="5831" spans="7:15" hidden="1">
      <c r="G5831" t="s">
        <v>8784</v>
      </c>
      <c r="H5831" t="s">
        <v>8785</v>
      </c>
      <c r="I5831" s="66">
        <v>35849.97</v>
      </c>
      <c r="L5831" s="66">
        <f t="shared" si="91"/>
        <v>-571007.4100000005</v>
      </c>
      <c r="O5831">
        <f t="shared" si="92"/>
        <v>0</v>
      </c>
    </row>
    <row r="5832" spans="7:15" hidden="1">
      <c r="G5832" t="s">
        <v>8980</v>
      </c>
      <c r="H5832" t="s">
        <v>8981</v>
      </c>
      <c r="I5832" s="66">
        <v>240181.62</v>
      </c>
      <c r="L5832" s="66">
        <f t="shared" si="91"/>
        <v>-330825.7900000005</v>
      </c>
      <c r="O5832">
        <f t="shared" si="92"/>
        <v>0</v>
      </c>
    </row>
    <row r="5833" spans="7:15" ht="14.25" hidden="1">
      <c r="G5833" s="2686" t="s">
        <v>6230</v>
      </c>
      <c r="H5833" s="2686" t="s">
        <v>4550</v>
      </c>
      <c r="I5833" s="66">
        <v>15.71</v>
      </c>
      <c r="L5833" s="66">
        <f t="shared" si="91"/>
        <v>-330810.08000000048</v>
      </c>
      <c r="O5833">
        <f t="shared" si="92"/>
        <v>0</v>
      </c>
    </row>
    <row r="5834" spans="7:15" hidden="1">
      <c r="G5834" t="s">
        <v>5400</v>
      </c>
      <c r="H5834" t="s">
        <v>5403</v>
      </c>
      <c r="I5834" s="66">
        <v>0</v>
      </c>
      <c r="L5834" s="66">
        <f t="shared" si="91"/>
        <v>-330810.08000000048</v>
      </c>
      <c r="O5834">
        <f t="shared" si="92"/>
        <v>0</v>
      </c>
    </row>
    <row r="5835" spans="7:15" hidden="1">
      <c r="G5835" t="s">
        <v>5401</v>
      </c>
      <c r="H5835" t="s">
        <v>5404</v>
      </c>
      <c r="I5835" s="66">
        <v>0</v>
      </c>
      <c r="L5835" s="66">
        <f t="shared" si="91"/>
        <v>-330810.08000000048</v>
      </c>
      <c r="O5835">
        <f t="shared" si="92"/>
        <v>0</v>
      </c>
    </row>
    <row r="5836" spans="7:15" hidden="1">
      <c r="G5836" t="s">
        <v>5305</v>
      </c>
      <c r="H5836" t="s">
        <v>5047</v>
      </c>
      <c r="J5836" s="66">
        <v>608291.55000000005</v>
      </c>
      <c r="L5836" s="66">
        <f t="shared" si="91"/>
        <v>-939101.63000000059</v>
      </c>
      <c r="O5836">
        <f t="shared" si="92"/>
        <v>0</v>
      </c>
    </row>
    <row r="5837" spans="7:15" ht="14.25" hidden="1">
      <c r="G5837" s="2686" t="s">
        <v>5368</v>
      </c>
      <c r="H5837" s="2686" t="s">
        <v>5282</v>
      </c>
      <c r="I5837" s="66">
        <v>789396.92</v>
      </c>
      <c r="L5837" s="66">
        <f t="shared" si="91"/>
        <v>-149704.71000000054</v>
      </c>
      <c r="O5837">
        <f t="shared" si="92"/>
        <v>0</v>
      </c>
    </row>
    <row r="5838" spans="7:15" hidden="1">
      <c r="G5838" t="s">
        <v>8992</v>
      </c>
      <c r="H5838" t="s">
        <v>8993</v>
      </c>
      <c r="J5838" s="66">
        <v>20653.399999999987</v>
      </c>
      <c r="L5838" s="66">
        <f t="shared" si="91"/>
        <v>-170358.11000000054</v>
      </c>
      <c r="O5838">
        <f t="shared" si="92"/>
        <v>0</v>
      </c>
    </row>
    <row r="5839" spans="7:15" hidden="1">
      <c r="G5839" t="s">
        <v>8994</v>
      </c>
      <c r="H5839" t="s">
        <v>8995</v>
      </c>
      <c r="J5839" s="66">
        <v>7481.2399999999989</v>
      </c>
      <c r="L5839" s="66">
        <f t="shared" si="91"/>
        <v>-177839.35000000053</v>
      </c>
      <c r="O5839">
        <f t="shared" si="92"/>
        <v>0</v>
      </c>
    </row>
    <row r="5840" spans="7:15" hidden="1">
      <c r="G5840" t="s">
        <v>8996</v>
      </c>
      <c r="H5840" t="s">
        <v>8997</v>
      </c>
      <c r="J5840" s="66">
        <v>1659.4499999999998</v>
      </c>
      <c r="L5840" s="66">
        <f t="shared" si="91"/>
        <v>-179498.80000000054</v>
      </c>
      <c r="O5840">
        <f t="shared" si="92"/>
        <v>0</v>
      </c>
    </row>
    <row r="5841" spans="7:15" hidden="1">
      <c r="G5841" t="s">
        <v>8998</v>
      </c>
      <c r="H5841" t="s">
        <v>8999</v>
      </c>
      <c r="J5841" s="66">
        <v>1470.7199999999996</v>
      </c>
      <c r="L5841" s="66">
        <f t="shared" si="91"/>
        <v>-180969.52000000054</v>
      </c>
      <c r="O5841">
        <f t="shared" si="92"/>
        <v>0</v>
      </c>
    </row>
    <row r="5842" spans="7:15" hidden="1">
      <c r="G5842" t="s">
        <v>9000</v>
      </c>
      <c r="H5842" t="s">
        <v>1131</v>
      </c>
      <c r="J5842" s="66">
        <v>4200.0599999999995</v>
      </c>
      <c r="L5842" s="66">
        <f t="shared" si="91"/>
        <v>-185169.58000000054</v>
      </c>
      <c r="O5842">
        <f t="shared" si="92"/>
        <v>0</v>
      </c>
    </row>
    <row r="5843" spans="7:15" hidden="1">
      <c r="G5843" t="s">
        <v>9001</v>
      </c>
      <c r="H5843" t="s">
        <v>7393</v>
      </c>
      <c r="J5843" s="66">
        <v>677.92</v>
      </c>
      <c r="L5843" s="66">
        <f t="shared" si="91"/>
        <v>-185847.50000000055</v>
      </c>
      <c r="O5843">
        <f t="shared" si="92"/>
        <v>0</v>
      </c>
    </row>
    <row r="5844" spans="7:15" hidden="1">
      <c r="G5844" s="110" t="s">
        <v>5356</v>
      </c>
      <c r="H5844" t="s">
        <v>5025</v>
      </c>
      <c r="J5844" s="66">
        <v>42883.8</v>
      </c>
      <c r="L5844" s="66">
        <f t="shared" si="91"/>
        <v>-228731.30000000057</v>
      </c>
      <c r="O5844">
        <f t="shared" si="92"/>
        <v>0</v>
      </c>
    </row>
    <row r="5845" spans="7:15" hidden="1">
      <c r="G5845" t="s">
        <v>6674</v>
      </c>
      <c r="H5845" t="s">
        <v>5026</v>
      </c>
      <c r="J5845" s="66">
        <v>0</v>
      </c>
      <c r="L5845" s="66">
        <f t="shared" si="91"/>
        <v>-228731.30000000057</v>
      </c>
      <c r="O5845">
        <f t="shared" si="92"/>
        <v>0</v>
      </c>
    </row>
    <row r="5846" spans="7:15" hidden="1">
      <c r="G5846" t="s">
        <v>5358</v>
      </c>
      <c r="H5846" t="s">
        <v>5027</v>
      </c>
      <c r="J5846" s="66">
        <v>3555</v>
      </c>
      <c r="L5846" s="66">
        <f t="shared" si="91"/>
        <v>-232286.30000000057</v>
      </c>
      <c r="O5846">
        <f t="shared" si="92"/>
        <v>0</v>
      </c>
    </row>
    <row r="5847" spans="7:15" hidden="1">
      <c r="G5847" t="s">
        <v>6677</v>
      </c>
      <c r="H5847" t="s">
        <v>6678</v>
      </c>
      <c r="J5847" s="66">
        <v>14893.29</v>
      </c>
      <c r="L5847" s="66">
        <f t="shared" si="91"/>
        <v>-247179.59000000058</v>
      </c>
      <c r="O5847">
        <f t="shared" si="92"/>
        <v>0</v>
      </c>
    </row>
    <row r="5848" spans="7:15" hidden="1">
      <c r="G5848" t="s">
        <v>5327</v>
      </c>
      <c r="H5848" t="s">
        <v>6685</v>
      </c>
      <c r="J5848" s="66">
        <v>303.17</v>
      </c>
      <c r="L5848" s="66">
        <f t="shared" si="91"/>
        <v>-247482.76000000059</v>
      </c>
      <c r="O5848">
        <f t="shared" si="92"/>
        <v>0</v>
      </c>
    </row>
    <row r="5849" spans="7:15" hidden="1">
      <c r="G5849" t="s">
        <v>5355</v>
      </c>
      <c r="H5849" t="s">
        <v>5029</v>
      </c>
      <c r="J5849" s="66">
        <v>0</v>
      </c>
      <c r="L5849" s="66">
        <f t="shared" si="91"/>
        <v>-247482.76000000059</v>
      </c>
      <c r="O5849">
        <f t="shared" si="92"/>
        <v>0</v>
      </c>
    </row>
    <row r="5850" spans="7:15" hidden="1">
      <c r="G5850" t="s">
        <v>6696</v>
      </c>
      <c r="H5850" t="s">
        <v>6697</v>
      </c>
      <c r="J5850" s="66">
        <v>0</v>
      </c>
      <c r="L5850" s="66">
        <f t="shared" si="91"/>
        <v>-247482.76000000059</v>
      </c>
      <c r="O5850">
        <f t="shared" si="92"/>
        <v>0</v>
      </c>
    </row>
    <row r="5851" spans="7:15" hidden="1">
      <c r="G5851" t="s">
        <v>5364</v>
      </c>
      <c r="H5851" t="s">
        <v>6723</v>
      </c>
      <c r="J5851" s="66">
        <v>277.08999999999997</v>
      </c>
      <c r="L5851" s="66">
        <f t="shared" si="91"/>
        <v>-247759.85000000059</v>
      </c>
      <c r="O5851">
        <f t="shared" si="92"/>
        <v>0</v>
      </c>
    </row>
    <row r="5852" spans="7:15" hidden="1">
      <c r="G5852">
        <v>5.04</v>
      </c>
      <c r="H5852" t="s">
        <v>5030</v>
      </c>
      <c r="J5852" s="66">
        <v>0</v>
      </c>
      <c r="L5852" s="66">
        <f t="shared" si="91"/>
        <v>-247759.85000000059</v>
      </c>
      <c r="O5852">
        <f t="shared" si="92"/>
        <v>0</v>
      </c>
    </row>
    <row r="5853" spans="7:15" hidden="1">
      <c r="G5853" t="s">
        <v>5412</v>
      </c>
      <c r="H5853" t="s">
        <v>5031</v>
      </c>
      <c r="J5853" s="66">
        <v>0</v>
      </c>
      <c r="L5853" s="66">
        <f t="shared" si="91"/>
        <v>-247759.85000000059</v>
      </c>
      <c r="O5853">
        <f t="shared" si="92"/>
        <v>0</v>
      </c>
    </row>
    <row r="5854" spans="7:15" hidden="1">
      <c r="G5854" t="s">
        <v>6742</v>
      </c>
      <c r="H5854" t="s">
        <v>6743</v>
      </c>
      <c r="J5854" s="66">
        <v>0</v>
      </c>
      <c r="L5854" s="66">
        <f t="shared" si="91"/>
        <v>-247759.85000000059</v>
      </c>
      <c r="O5854">
        <f t="shared" si="92"/>
        <v>0</v>
      </c>
    </row>
    <row r="5855" spans="7:15" hidden="1">
      <c r="G5855" t="s">
        <v>6744</v>
      </c>
      <c r="H5855" t="s">
        <v>5032</v>
      </c>
      <c r="J5855" s="66">
        <v>0</v>
      </c>
      <c r="L5855" s="66">
        <f t="shared" si="91"/>
        <v>-247759.85000000059</v>
      </c>
      <c r="O5855">
        <f t="shared" si="92"/>
        <v>0</v>
      </c>
    </row>
    <row r="5856" spans="7:15" hidden="1">
      <c r="G5856" t="s">
        <v>5354</v>
      </c>
      <c r="H5856" t="s">
        <v>5033</v>
      </c>
      <c r="J5856" s="66">
        <v>306.92000000000007</v>
      </c>
      <c r="L5856" s="66">
        <f t="shared" si="91"/>
        <v>-248066.7700000006</v>
      </c>
      <c r="O5856">
        <f t="shared" si="92"/>
        <v>0</v>
      </c>
    </row>
    <row r="5857" spans="7:15" ht="14.25" hidden="1">
      <c r="G5857" s="2686" t="s">
        <v>5356</v>
      </c>
      <c r="H5857" s="2686" t="s">
        <v>5025</v>
      </c>
      <c r="J5857" s="66">
        <v>2382.2400000000002</v>
      </c>
      <c r="L5857" s="66">
        <f t="shared" si="91"/>
        <v>-250449.01000000059</v>
      </c>
      <c r="O5857">
        <f t="shared" si="92"/>
        <v>0</v>
      </c>
    </row>
    <row r="5858" spans="7:15" ht="15.75" hidden="1">
      <c r="G5858" s="2469"/>
      <c r="H5858" s="2469"/>
      <c r="L5858" s="66">
        <f t="shared" si="91"/>
        <v>-250449.01000000059</v>
      </c>
      <c r="O5858">
        <f t="shared" si="92"/>
        <v>0</v>
      </c>
    </row>
    <row r="5859" spans="7:15" ht="15" hidden="1">
      <c r="G5859" s="2470"/>
      <c r="H5859" s="2470"/>
      <c r="L5859" s="66">
        <f t="shared" si="91"/>
        <v>-250449.01000000059</v>
      </c>
      <c r="O5859">
        <f t="shared" si="92"/>
        <v>0</v>
      </c>
    </row>
    <row r="5860" spans="7:15" ht="15" hidden="1">
      <c r="G5860" s="2470"/>
      <c r="H5860" s="2470"/>
      <c r="L5860" s="66">
        <f t="shared" si="91"/>
        <v>-250449.01000000059</v>
      </c>
      <c r="O5860">
        <f t="shared" si="92"/>
        <v>0</v>
      </c>
    </row>
    <row r="5861" spans="7:15" ht="15.75" hidden="1">
      <c r="G5861" s="2469"/>
      <c r="H5861" s="2469"/>
      <c r="L5861" s="66">
        <f t="shared" si="91"/>
        <v>-250449.01000000059</v>
      </c>
      <c r="O5861">
        <f t="shared" si="92"/>
        <v>0</v>
      </c>
    </row>
    <row r="5862" spans="7:15" ht="15" hidden="1">
      <c r="G5862" s="2470"/>
      <c r="H5862" s="2470"/>
      <c r="L5862" s="66">
        <f t="shared" si="91"/>
        <v>-250449.01000000059</v>
      </c>
      <c r="O5862">
        <f t="shared" si="92"/>
        <v>0</v>
      </c>
    </row>
    <row r="5863" spans="7:15" ht="15" hidden="1">
      <c r="G5863" s="2657">
        <v>5.03</v>
      </c>
      <c r="H5863" s="2657" t="s">
        <v>5023</v>
      </c>
      <c r="L5863" s="66">
        <f t="shared" si="91"/>
        <v>-250449.01000000059</v>
      </c>
      <c r="O5863">
        <f t="shared" si="92"/>
        <v>0</v>
      </c>
    </row>
    <row r="5864" spans="7:15" ht="15" hidden="1">
      <c r="G5864" s="2657" t="s">
        <v>6568</v>
      </c>
      <c r="H5864" s="2657" t="s">
        <v>6569</v>
      </c>
      <c r="I5864" s="66">
        <v>4109.96</v>
      </c>
      <c r="L5864" s="66">
        <f t="shared" si="91"/>
        <v>-246339.0500000006</v>
      </c>
      <c r="O5864">
        <f t="shared" si="92"/>
        <v>0</v>
      </c>
    </row>
    <row r="5865" spans="7:15" ht="15" hidden="1">
      <c r="G5865" s="2470" t="s">
        <v>6570</v>
      </c>
      <c r="H5865" s="2470" t="s">
        <v>6571</v>
      </c>
      <c r="I5865" s="66">
        <v>979.22</v>
      </c>
      <c r="L5865" s="66">
        <f t="shared" si="91"/>
        <v>-245359.8300000006</v>
      </c>
      <c r="O5865">
        <f t="shared" si="92"/>
        <v>0</v>
      </c>
    </row>
    <row r="5866" spans="7:15" ht="15" hidden="1">
      <c r="G5866" s="2470" t="s">
        <v>6572</v>
      </c>
      <c r="H5866" s="2470" t="s">
        <v>6573</v>
      </c>
      <c r="I5866" s="66">
        <v>499.36</v>
      </c>
      <c r="L5866" s="66">
        <f t="shared" si="91"/>
        <v>-244860.47000000061</v>
      </c>
      <c r="O5866">
        <f t="shared" si="92"/>
        <v>0</v>
      </c>
    </row>
    <row r="5867" spans="7:15" ht="15.75" hidden="1">
      <c r="G5867" s="2469" t="s">
        <v>5356</v>
      </c>
      <c r="H5867" s="2469" t="s">
        <v>5025</v>
      </c>
      <c r="I5867" s="66">
        <v>2382.2400000000002</v>
      </c>
      <c r="L5867" s="66">
        <f t="shared" si="91"/>
        <v>-242478.23000000062</v>
      </c>
      <c r="O5867">
        <f t="shared" si="92"/>
        <v>0</v>
      </c>
    </row>
    <row r="5868" spans="7:15" hidden="1">
      <c r="G5868" t="s">
        <v>6574</v>
      </c>
      <c r="H5868" t="s">
        <v>6575</v>
      </c>
      <c r="L5868" s="66">
        <f t="shared" si="91"/>
        <v>-242478.23000000062</v>
      </c>
      <c r="O5868">
        <f t="shared" si="92"/>
        <v>0</v>
      </c>
    </row>
    <row r="5869" spans="7:15" ht="15" hidden="1">
      <c r="G5869" s="2470" t="s">
        <v>6592</v>
      </c>
      <c r="H5869" s="2470" t="s">
        <v>6593</v>
      </c>
      <c r="I5869" s="66">
        <v>29554.66</v>
      </c>
      <c r="L5869" s="66">
        <f t="shared" si="91"/>
        <v>-212923.57000000062</v>
      </c>
      <c r="O5869">
        <f t="shared" si="92"/>
        <v>0</v>
      </c>
    </row>
    <row r="5870" spans="7:15" ht="15" hidden="1">
      <c r="G5870" s="2470" t="s">
        <v>5358</v>
      </c>
      <c r="H5870" s="2470" t="s">
        <v>5027</v>
      </c>
      <c r="I5870" s="66">
        <v>34924.5</v>
      </c>
      <c r="L5870" s="66">
        <f t="shared" ref="L5870:L5886" si="93">+L5869+I5870-J5870</f>
        <v>-177999.07000000062</v>
      </c>
      <c r="O5870">
        <f t="shared" si="92"/>
        <v>0</v>
      </c>
    </row>
    <row r="5871" spans="7:15" ht="15" hidden="1">
      <c r="G5871" s="2470" t="s">
        <v>6677</v>
      </c>
      <c r="H5871" s="2470" t="s">
        <v>6678</v>
      </c>
      <c r="I5871" s="3026">
        <v>19028.55</v>
      </c>
      <c r="L5871" s="66">
        <f t="shared" si="93"/>
        <v>-158970.52000000063</v>
      </c>
      <c r="O5871">
        <f t="shared" si="92"/>
        <v>0</v>
      </c>
    </row>
    <row r="5872" spans="7:15" ht="15" hidden="1">
      <c r="G5872" s="2470" t="s">
        <v>5327</v>
      </c>
      <c r="H5872" s="2470" t="s">
        <v>6685</v>
      </c>
      <c r="I5872" s="3026">
        <v>92851.17</v>
      </c>
      <c r="L5872" s="66">
        <f t="shared" si="93"/>
        <v>-66119.350000000632</v>
      </c>
      <c r="O5872">
        <f t="shared" si="92"/>
        <v>0</v>
      </c>
    </row>
    <row r="5873" spans="7:17" ht="15" hidden="1">
      <c r="G5873" s="2658" t="s">
        <v>5355</v>
      </c>
      <c r="H5873" s="2658" t="s">
        <v>5029</v>
      </c>
      <c r="I5873" s="66">
        <v>49298.76</v>
      </c>
      <c r="L5873" s="66">
        <f t="shared" si="93"/>
        <v>-16820.59000000063</v>
      </c>
      <c r="O5873">
        <f t="shared" si="92"/>
        <v>0</v>
      </c>
    </row>
    <row r="5874" spans="7:17" ht="15" hidden="1">
      <c r="G5874" s="2470" t="s">
        <v>6694</v>
      </c>
      <c r="H5874" s="2470" t="s">
        <v>6695</v>
      </c>
      <c r="I5874" s="66">
        <v>5680.75</v>
      </c>
      <c r="L5874" s="66">
        <f t="shared" si="93"/>
        <v>-11139.84000000063</v>
      </c>
      <c r="O5874">
        <f t="shared" si="92"/>
        <v>0</v>
      </c>
    </row>
    <row r="5875" spans="7:17" hidden="1">
      <c r="G5875" t="s">
        <v>6721</v>
      </c>
      <c r="H5875" t="s">
        <v>6722</v>
      </c>
      <c r="I5875" s="66">
        <v>33845.019999999997</v>
      </c>
      <c r="L5875" s="66">
        <f t="shared" si="93"/>
        <v>22705.179999999367</v>
      </c>
      <c r="O5875">
        <f t="shared" si="92"/>
        <v>0</v>
      </c>
    </row>
    <row r="5876" spans="7:17" ht="14.25" hidden="1">
      <c r="G5876" s="2686" t="s">
        <v>5360</v>
      </c>
      <c r="H5876" s="2686" t="s">
        <v>6529</v>
      </c>
      <c r="I5876" s="66">
        <v>1271.71</v>
      </c>
      <c r="L5876" s="66">
        <f t="shared" si="93"/>
        <v>23976.889999999366</v>
      </c>
      <c r="O5876">
        <f t="shared" si="92"/>
        <v>0</v>
      </c>
    </row>
    <row r="5877" spans="7:17" hidden="1">
      <c r="G5877" t="s">
        <v>5354</v>
      </c>
      <c r="H5877" t="s">
        <v>5033</v>
      </c>
      <c r="I5877" s="66">
        <v>495.35</v>
      </c>
      <c r="L5877" s="66">
        <f t="shared" si="93"/>
        <v>24472.239999999365</v>
      </c>
      <c r="O5877">
        <f t="shared" si="92"/>
        <v>0</v>
      </c>
    </row>
    <row r="5878" spans="7:17" hidden="1">
      <c r="G5878" s="2669"/>
      <c r="H5878" s="2669"/>
      <c r="L5878" s="66">
        <f t="shared" si="93"/>
        <v>24472.239999999365</v>
      </c>
      <c r="M5878">
        <v>4660</v>
      </c>
    </row>
    <row r="5879" spans="7:17" hidden="1">
      <c r="G5879" s="2669"/>
      <c r="H5879" s="2669"/>
      <c r="L5879" s="66">
        <f t="shared" si="93"/>
        <v>24472.239999999365</v>
      </c>
      <c r="M5879">
        <v>10170</v>
      </c>
    </row>
    <row r="5880" spans="7:17" hidden="1">
      <c r="G5880" s="2669"/>
      <c r="H5880" s="2669"/>
      <c r="L5880" s="66">
        <f t="shared" si="93"/>
        <v>24472.239999999365</v>
      </c>
      <c r="M5880">
        <v>15100.1</v>
      </c>
    </row>
    <row r="5881" spans="7:17" ht="15" hidden="1">
      <c r="G5881" s="3009"/>
      <c r="H5881" s="3009"/>
      <c r="I5881" s="3010"/>
      <c r="L5881" s="66">
        <f t="shared" si="93"/>
        <v>24472.239999999365</v>
      </c>
    </row>
    <row r="5882" spans="7:17" hidden="1">
      <c r="G5882" s="2669"/>
      <c r="H5882" s="2669"/>
      <c r="L5882" s="66">
        <f t="shared" si="93"/>
        <v>24472.239999999365</v>
      </c>
      <c r="N5882" s="2669" t="s">
        <v>5317</v>
      </c>
      <c r="O5882" s="2669" t="s">
        <v>4954</v>
      </c>
      <c r="P5882" s="66"/>
      <c r="Q5882" s="66">
        <v>4660</v>
      </c>
    </row>
    <row r="5883" spans="7:17" hidden="1">
      <c r="G5883" s="2669"/>
      <c r="H5883" s="2669"/>
      <c r="L5883" s="66">
        <f t="shared" si="93"/>
        <v>24472.239999999365</v>
      </c>
      <c r="N5883" s="2669" t="s">
        <v>5323</v>
      </c>
      <c r="O5883" s="2669" t="s">
        <v>4988</v>
      </c>
      <c r="P5883" s="66"/>
      <c r="Q5883" s="66">
        <v>10170</v>
      </c>
    </row>
    <row r="5884" spans="7:17" hidden="1">
      <c r="G5884" s="2669"/>
      <c r="H5884" s="2669"/>
      <c r="L5884" s="66">
        <f t="shared" si="93"/>
        <v>24472.239999999365</v>
      </c>
      <c r="N5884" s="2669" t="s">
        <v>5347</v>
      </c>
      <c r="O5884" s="2669" t="s">
        <v>4999</v>
      </c>
      <c r="P5884" s="66"/>
      <c r="Q5884" s="66">
        <v>15100.1</v>
      </c>
    </row>
    <row r="5885" spans="7:17" ht="15" hidden="1">
      <c r="G5885" s="3009"/>
      <c r="H5885" s="3009"/>
      <c r="I5885" s="3010"/>
      <c r="L5885" s="66">
        <f t="shared" si="93"/>
        <v>24472.239999999365</v>
      </c>
      <c r="N5885" s="3009" t="s">
        <v>8010</v>
      </c>
      <c r="O5885" s="3009" t="s">
        <v>8011</v>
      </c>
      <c r="P5885" s="3010"/>
      <c r="Q5885" s="66">
        <v>7845.5</v>
      </c>
    </row>
    <row r="5886" spans="7:17" ht="14.25" hidden="1">
      <c r="G5886" s="2686"/>
      <c r="H5886" s="2686"/>
      <c r="I5886" s="3010"/>
      <c r="L5886" s="66">
        <f t="shared" si="93"/>
        <v>24472.239999999365</v>
      </c>
      <c r="N5886" s="2686" t="s">
        <v>8056</v>
      </c>
      <c r="O5886" s="2686" t="s">
        <v>8057</v>
      </c>
      <c r="P5886" s="3010"/>
      <c r="Q5886" s="66">
        <v>7104</v>
      </c>
    </row>
    <row r="5887" spans="7:17" ht="15" hidden="1">
      <c r="G5887" s="3023" t="s">
        <v>5450</v>
      </c>
      <c r="H5887" s="3023" t="s">
        <v>9002</v>
      </c>
      <c r="I5887" s="3027" t="s">
        <v>11367</v>
      </c>
      <c r="J5887" s="3027" t="s">
        <v>11368</v>
      </c>
      <c r="K5887" s="3027" t="s">
        <v>11369</v>
      </c>
      <c r="L5887" s="3027" t="s">
        <v>14</v>
      </c>
      <c r="N5887" s="2686" t="s">
        <v>8072</v>
      </c>
      <c r="O5887" s="2686" t="s">
        <v>8073</v>
      </c>
      <c r="P5887" s="3010"/>
      <c r="Q5887" s="66">
        <v>50104</v>
      </c>
    </row>
    <row r="5888" spans="7:17" ht="15" hidden="1">
      <c r="G5888" s="3024" t="s">
        <v>5349</v>
      </c>
      <c r="H5888" s="3022" t="s">
        <v>4931</v>
      </c>
      <c r="I5888" s="3028">
        <v>-288.10000000000002</v>
      </c>
      <c r="J5888" s="3028">
        <v>225.01</v>
      </c>
      <c r="K5888" s="3028">
        <v>749.6</v>
      </c>
      <c r="L5888" s="3028">
        <v>-812.69</v>
      </c>
      <c r="N5888" s="2686" t="s">
        <v>8168</v>
      </c>
      <c r="O5888" s="2686" t="s">
        <v>8169</v>
      </c>
      <c r="P5888" s="3010"/>
      <c r="Q5888" s="66">
        <v>23013.5</v>
      </c>
    </row>
    <row r="5889" spans="7:17" ht="15" hidden="1">
      <c r="G5889" s="3024" t="s">
        <v>5297</v>
      </c>
      <c r="H5889" s="3022" t="s">
        <v>4934</v>
      </c>
      <c r="I5889" s="3028">
        <v>52887.77</v>
      </c>
      <c r="J5889" s="3028">
        <v>1048034.82</v>
      </c>
      <c r="K5889" s="3028">
        <v>1079847.26</v>
      </c>
      <c r="L5889" s="3028">
        <v>21075.33</v>
      </c>
      <c r="N5889" s="2685" t="s">
        <v>8208</v>
      </c>
      <c r="O5889" s="2685" t="s">
        <v>8209</v>
      </c>
      <c r="P5889" s="3010"/>
      <c r="Q5889" s="66">
        <v>21719</v>
      </c>
    </row>
    <row r="5890" spans="7:17" ht="15" hidden="1">
      <c r="G5890" s="3024" t="s">
        <v>5541</v>
      </c>
      <c r="H5890" s="3022" t="s">
        <v>5542</v>
      </c>
      <c r="I5890" s="3028"/>
      <c r="J5890" s="3028">
        <v>1040371.61</v>
      </c>
      <c r="K5890" s="3028">
        <v>1040371.61</v>
      </c>
      <c r="L5890" s="3028">
        <v>0</v>
      </c>
      <c r="N5890" s="2685" t="s">
        <v>8248</v>
      </c>
      <c r="O5890" s="2685" t="s">
        <v>8249</v>
      </c>
      <c r="P5890" s="3010"/>
      <c r="Q5890" s="66">
        <v>9120.5</v>
      </c>
    </row>
    <row r="5891" spans="7:17" ht="15" hidden="1">
      <c r="G5891" s="3024" t="s">
        <v>5306</v>
      </c>
      <c r="H5891" s="3022" t="s">
        <v>4937</v>
      </c>
      <c r="I5891" s="3028"/>
      <c r="J5891" s="3028">
        <v>225286.49</v>
      </c>
      <c r="K5891" s="3028">
        <v>6088.22</v>
      </c>
      <c r="L5891" s="3028">
        <v>219198.27</v>
      </c>
      <c r="N5891" s="2685" t="s">
        <v>8287</v>
      </c>
      <c r="O5891" s="2685" t="s">
        <v>8288</v>
      </c>
      <c r="P5891" s="3010"/>
      <c r="Q5891" s="66">
        <v>38365</v>
      </c>
    </row>
    <row r="5892" spans="7:17" ht="15" hidden="1">
      <c r="G5892" s="3024" t="s">
        <v>5326</v>
      </c>
      <c r="H5892" s="3022" t="s">
        <v>5582</v>
      </c>
      <c r="I5892" s="3028">
        <v>251470.34</v>
      </c>
      <c r="J5892" s="3028"/>
      <c r="K5892" s="3028">
        <v>129619.64</v>
      </c>
      <c r="L5892" s="3028">
        <v>121850.7</v>
      </c>
      <c r="N5892" s="2686" t="s">
        <v>8338</v>
      </c>
      <c r="O5892" s="2686" t="s">
        <v>8339</v>
      </c>
      <c r="P5892" s="3010"/>
      <c r="Q5892" s="66">
        <v>11485.020000000008</v>
      </c>
    </row>
    <row r="5893" spans="7:17" ht="15" hidden="1">
      <c r="G5893" s="3024" t="s">
        <v>5309</v>
      </c>
      <c r="H5893" s="3022" t="s">
        <v>4947</v>
      </c>
      <c r="I5893" s="3028">
        <v>130246.97</v>
      </c>
      <c r="J5893" s="3028">
        <v>117137.97</v>
      </c>
      <c r="K5893" s="3028">
        <v>67457.66</v>
      </c>
      <c r="L5893" s="3028">
        <v>179927.28</v>
      </c>
      <c r="N5893" s="2686" t="s">
        <v>8404</v>
      </c>
      <c r="O5893" s="2686" t="s">
        <v>8405</v>
      </c>
      <c r="P5893" s="3010"/>
      <c r="Q5893" s="66">
        <v>26427.410000000018</v>
      </c>
    </row>
    <row r="5894" spans="7:17" ht="15" hidden="1">
      <c r="G5894" s="3024" t="s">
        <v>5312</v>
      </c>
      <c r="H5894" s="3022" t="s">
        <v>4949</v>
      </c>
      <c r="I5894" s="3028">
        <v>154283.96</v>
      </c>
      <c r="J5894" s="3028">
        <v>41057.019999999997</v>
      </c>
      <c r="K5894" s="3028">
        <v>79525.210000000006</v>
      </c>
      <c r="L5894" s="3028">
        <v>115815.77</v>
      </c>
      <c r="N5894" s="2686" t="s">
        <v>8512</v>
      </c>
      <c r="O5894" s="2686" t="s">
        <v>8513</v>
      </c>
      <c r="P5894" s="3010"/>
      <c r="Q5894" s="66">
        <v>14036.559999999996</v>
      </c>
    </row>
    <row r="5895" spans="7:17" ht="15" hidden="1">
      <c r="G5895" s="3024" t="s">
        <v>5313</v>
      </c>
      <c r="H5895" s="3022" t="s">
        <v>4950</v>
      </c>
      <c r="I5895" s="3028">
        <v>2625</v>
      </c>
      <c r="J5895" s="3028">
        <v>1410</v>
      </c>
      <c r="K5895" s="3028">
        <v>1353.04</v>
      </c>
      <c r="L5895" s="3028">
        <v>2681.96</v>
      </c>
      <c r="N5895" s="3009" t="s">
        <v>5305</v>
      </c>
      <c r="O5895" s="3009" t="s">
        <v>5047</v>
      </c>
      <c r="P5895" s="66">
        <f>SUM(Q5881:Q5894)</f>
        <v>239150.59000000003</v>
      </c>
      <c r="Q5895" s="66"/>
    </row>
    <row r="5896" spans="7:17" ht="15" hidden="1">
      <c r="G5896" s="3024" t="s">
        <v>5315</v>
      </c>
      <c r="H5896" s="3022" t="s">
        <v>4952</v>
      </c>
      <c r="I5896" s="3028">
        <v>10899.06</v>
      </c>
      <c r="J5896" s="3028"/>
      <c r="K5896" s="3028">
        <v>5617.88</v>
      </c>
      <c r="L5896" s="3028">
        <v>5281.18</v>
      </c>
      <c r="P5896" s="66"/>
      <c r="Q5896" s="66"/>
    </row>
    <row r="5897" spans="7:17" ht="15" hidden="1">
      <c r="G5897" s="3024" t="s">
        <v>5317</v>
      </c>
      <c r="H5897" s="3022" t="s">
        <v>4954</v>
      </c>
      <c r="I5897" s="3028">
        <v>13925</v>
      </c>
      <c r="J5897" s="3028">
        <v>8180</v>
      </c>
      <c r="K5897" s="3028">
        <v>7177.6</v>
      </c>
      <c r="L5897" s="3028">
        <v>14927.4</v>
      </c>
    </row>
    <row r="5898" spans="7:17" ht="15" hidden="1">
      <c r="G5898" s="3024" t="s">
        <v>5345</v>
      </c>
      <c r="H5898" s="3022" t="s">
        <v>4955</v>
      </c>
      <c r="I5898" s="3028">
        <v>2080</v>
      </c>
      <c r="J5898" s="3028"/>
      <c r="K5898" s="3028">
        <v>1072.1199999999999</v>
      </c>
      <c r="L5898" s="3028">
        <v>1007.88</v>
      </c>
    </row>
    <row r="5899" spans="7:17" ht="15" hidden="1">
      <c r="G5899" s="3024" t="s">
        <v>5341</v>
      </c>
      <c r="H5899" s="3022" t="s">
        <v>4956</v>
      </c>
      <c r="I5899" s="3028">
        <v>950.25</v>
      </c>
      <c r="J5899" s="3028">
        <v>184</v>
      </c>
      <c r="K5899" s="3028">
        <v>489.8</v>
      </c>
      <c r="L5899" s="3028">
        <v>644.45000000000005</v>
      </c>
    </row>
    <row r="5900" spans="7:17" ht="15" hidden="1">
      <c r="G5900" s="3024" t="s">
        <v>5338</v>
      </c>
      <c r="H5900" s="3022" t="s">
        <v>5622</v>
      </c>
      <c r="I5900" s="3028">
        <v>13985.6</v>
      </c>
      <c r="J5900" s="3028">
        <v>540</v>
      </c>
      <c r="K5900" s="3028">
        <v>7208.83</v>
      </c>
      <c r="L5900" s="3028">
        <v>7316.77</v>
      </c>
    </row>
    <row r="5901" spans="7:17" ht="15" hidden="1">
      <c r="G5901" s="3024" t="s">
        <v>5330</v>
      </c>
      <c r="H5901" s="3022" t="s">
        <v>4959</v>
      </c>
      <c r="I5901" s="3028">
        <v>6000</v>
      </c>
      <c r="J5901" s="3028"/>
      <c r="K5901" s="3028">
        <v>3092.68</v>
      </c>
      <c r="L5901" s="3028">
        <v>2907.32</v>
      </c>
    </row>
    <row r="5902" spans="7:17" ht="15" hidden="1">
      <c r="G5902" s="3024" t="s">
        <v>5340</v>
      </c>
      <c r="H5902" s="3022" t="s">
        <v>5623</v>
      </c>
      <c r="I5902" s="3028">
        <v>40589.29</v>
      </c>
      <c r="J5902" s="3028"/>
      <c r="K5902" s="3028">
        <v>20921.62</v>
      </c>
      <c r="L5902" s="3028">
        <v>19667.669999999998</v>
      </c>
    </row>
    <row r="5903" spans="7:17" ht="15" hidden="1">
      <c r="G5903" s="3024" t="s">
        <v>5329</v>
      </c>
      <c r="H5903" s="3022" t="s">
        <v>4963</v>
      </c>
      <c r="I5903" s="3028">
        <v>3437.88</v>
      </c>
      <c r="J5903" s="3028"/>
      <c r="K5903" s="3028">
        <v>1772.04</v>
      </c>
      <c r="L5903" s="3028">
        <v>1665.84</v>
      </c>
    </row>
    <row r="5904" spans="7:17" ht="15" hidden="1">
      <c r="G5904" s="3024" t="s">
        <v>5344</v>
      </c>
      <c r="H5904" s="3022" t="s">
        <v>5630</v>
      </c>
      <c r="I5904" s="3028">
        <v>2000</v>
      </c>
      <c r="J5904" s="3028"/>
      <c r="K5904" s="3028">
        <v>1030.8900000000001</v>
      </c>
      <c r="L5904" s="3028">
        <v>969.11</v>
      </c>
    </row>
    <row r="5905" spans="7:12" ht="15" hidden="1">
      <c r="G5905" s="3024" t="s">
        <v>5336</v>
      </c>
      <c r="H5905" s="3022" t="s">
        <v>4966</v>
      </c>
      <c r="I5905" s="3028"/>
      <c r="J5905" s="3028">
        <v>1990.75</v>
      </c>
      <c r="K5905" s="3028"/>
      <c r="L5905" s="3028">
        <v>1990.75</v>
      </c>
    </row>
    <row r="5906" spans="7:12" ht="15" hidden="1">
      <c r="G5906" s="3024" t="s">
        <v>5353</v>
      </c>
      <c r="H5906" s="3022" t="s">
        <v>5044</v>
      </c>
      <c r="I5906" s="3028">
        <v>625.11</v>
      </c>
      <c r="J5906" s="3028">
        <v>800</v>
      </c>
      <c r="K5906" s="3028">
        <v>322.20999999999998</v>
      </c>
      <c r="L5906" s="3028">
        <v>1102.9000000000001</v>
      </c>
    </row>
    <row r="5907" spans="7:12" ht="15" hidden="1">
      <c r="G5907" s="3024" t="s">
        <v>5322</v>
      </c>
      <c r="H5907" s="3022" t="s">
        <v>5633</v>
      </c>
      <c r="I5907" s="3028">
        <v>1059.99</v>
      </c>
      <c r="J5907" s="3028">
        <v>78</v>
      </c>
      <c r="K5907" s="3028">
        <v>546.36</v>
      </c>
      <c r="L5907" s="3028">
        <v>591.63</v>
      </c>
    </row>
    <row r="5908" spans="7:12" ht="15" hidden="1">
      <c r="G5908" s="3024" t="s">
        <v>5342</v>
      </c>
      <c r="H5908" s="3022" t="s">
        <v>5634</v>
      </c>
      <c r="I5908" s="3028">
        <v>793.93</v>
      </c>
      <c r="J5908" s="3028"/>
      <c r="K5908" s="3028">
        <v>409.22</v>
      </c>
      <c r="L5908" s="3028">
        <v>384.71</v>
      </c>
    </row>
    <row r="5909" spans="7:12" ht="15" hidden="1">
      <c r="G5909" s="3024" t="s">
        <v>5316</v>
      </c>
      <c r="H5909" s="3022" t="s">
        <v>4971</v>
      </c>
      <c r="I5909" s="3028">
        <v>649.79999999999995</v>
      </c>
      <c r="J5909" s="3028">
        <v>585.17999999999995</v>
      </c>
      <c r="K5909" s="3028">
        <v>334.93</v>
      </c>
      <c r="L5909" s="3028">
        <v>900.05</v>
      </c>
    </row>
    <row r="5910" spans="7:12" ht="15" hidden="1">
      <c r="G5910" s="3024" t="s">
        <v>5318</v>
      </c>
      <c r="H5910" s="3022" t="s">
        <v>5635</v>
      </c>
      <c r="I5910" s="3028">
        <v>490</v>
      </c>
      <c r="J5910" s="3028">
        <v>1505.35</v>
      </c>
      <c r="K5910" s="3028">
        <v>252.56</v>
      </c>
      <c r="L5910" s="3028">
        <v>1742.79</v>
      </c>
    </row>
    <row r="5911" spans="7:12" ht="15" hidden="1">
      <c r="G5911" s="3024" t="s">
        <v>5334</v>
      </c>
      <c r="H5911" s="3022" t="s">
        <v>5636</v>
      </c>
      <c r="I5911" s="3028">
        <v>277.55</v>
      </c>
      <c r="J5911" s="3028">
        <v>265.02999999999997</v>
      </c>
      <c r="K5911" s="3028">
        <v>143.06</v>
      </c>
      <c r="L5911" s="3028">
        <v>399.52</v>
      </c>
    </row>
    <row r="5912" spans="7:12" ht="15" hidden="1">
      <c r="G5912" s="3024" t="s">
        <v>5343</v>
      </c>
      <c r="H5912" s="3022" t="s">
        <v>5637</v>
      </c>
      <c r="I5912" s="3028">
        <v>7826.75</v>
      </c>
      <c r="J5912" s="3028">
        <v>3420.36</v>
      </c>
      <c r="K5912" s="3028">
        <v>4034.27</v>
      </c>
      <c r="L5912" s="3028">
        <v>7212.84</v>
      </c>
    </row>
    <row r="5913" spans="7:12" ht="15" hidden="1">
      <c r="G5913" s="3024" t="s">
        <v>5366</v>
      </c>
      <c r="H5913" s="3022" t="s">
        <v>5638</v>
      </c>
      <c r="I5913" s="3028">
        <v>160</v>
      </c>
      <c r="J5913" s="3028">
        <v>450</v>
      </c>
      <c r="K5913" s="3028">
        <v>82.47</v>
      </c>
      <c r="L5913" s="3028">
        <v>527.53</v>
      </c>
    </row>
    <row r="5914" spans="7:12" ht="15" hidden="1">
      <c r="G5914" s="3024" t="s">
        <v>5321</v>
      </c>
      <c r="H5914" s="3022" t="s">
        <v>5639</v>
      </c>
      <c r="I5914" s="3028"/>
      <c r="J5914" s="3028">
        <v>103.13</v>
      </c>
      <c r="K5914" s="3028"/>
      <c r="L5914" s="3028">
        <v>103.13</v>
      </c>
    </row>
    <row r="5915" spans="7:12" ht="15" hidden="1">
      <c r="G5915" s="3024" t="s">
        <v>5325</v>
      </c>
      <c r="H5915" s="3022" t="s">
        <v>5640</v>
      </c>
      <c r="I5915" s="3028">
        <v>2767.37</v>
      </c>
      <c r="J5915" s="3028">
        <v>1825.86</v>
      </c>
      <c r="K5915" s="3028">
        <v>1426.43</v>
      </c>
      <c r="L5915" s="3028">
        <v>3166.8</v>
      </c>
    </row>
    <row r="5916" spans="7:12" ht="15" hidden="1">
      <c r="G5916" s="3024" t="s">
        <v>5332</v>
      </c>
      <c r="H5916" s="3022" t="s">
        <v>4981</v>
      </c>
      <c r="I5916" s="3028">
        <v>392.85</v>
      </c>
      <c r="J5916" s="3028">
        <v>817.4</v>
      </c>
      <c r="K5916" s="3028">
        <v>202.49</v>
      </c>
      <c r="L5916" s="3028">
        <v>1007.76</v>
      </c>
    </row>
    <row r="5917" spans="7:12" ht="15" hidden="1">
      <c r="G5917" s="3024" t="s">
        <v>5348</v>
      </c>
      <c r="H5917" s="3022" t="s">
        <v>4983</v>
      </c>
      <c r="I5917" s="3028">
        <v>10854.72</v>
      </c>
      <c r="J5917" s="3028">
        <v>16907.41</v>
      </c>
      <c r="K5917" s="3028">
        <v>5595.03</v>
      </c>
      <c r="L5917" s="3028">
        <v>22167.1</v>
      </c>
    </row>
    <row r="5918" spans="7:12" ht="15" hidden="1">
      <c r="G5918" s="3024" t="s">
        <v>5324</v>
      </c>
      <c r="H5918" s="3022" t="s">
        <v>5644</v>
      </c>
      <c r="I5918" s="3028">
        <v>415</v>
      </c>
      <c r="J5918" s="3028">
        <v>450</v>
      </c>
      <c r="K5918" s="3028">
        <v>213.91</v>
      </c>
      <c r="L5918" s="3028">
        <v>651.09</v>
      </c>
    </row>
    <row r="5919" spans="7:12" ht="15" hidden="1">
      <c r="G5919" s="3024" t="s">
        <v>5319</v>
      </c>
      <c r="H5919" s="3022" t="s">
        <v>4986</v>
      </c>
      <c r="I5919" s="3028">
        <v>1326.5</v>
      </c>
      <c r="J5919" s="3028">
        <v>288</v>
      </c>
      <c r="K5919" s="3028">
        <v>683.74</v>
      </c>
      <c r="L5919" s="3028">
        <v>930.76</v>
      </c>
    </row>
    <row r="5920" spans="7:12" ht="15" hidden="1">
      <c r="G5920" s="3024" t="s">
        <v>5323</v>
      </c>
      <c r="H5920" s="3022" t="s">
        <v>4988</v>
      </c>
      <c r="I5920" s="3028">
        <v>80</v>
      </c>
      <c r="J5920" s="3028">
        <v>10170</v>
      </c>
      <c r="K5920" s="3028">
        <v>41.23</v>
      </c>
      <c r="L5920" s="3028">
        <v>10208.77</v>
      </c>
    </row>
    <row r="5921" spans="7:12" ht="15" hidden="1">
      <c r="G5921" s="3024" t="s">
        <v>5320</v>
      </c>
      <c r="H5921" s="3022" t="s">
        <v>5645</v>
      </c>
      <c r="I5921" s="3028">
        <v>-2.9103830456734001E-11</v>
      </c>
      <c r="J5921" s="3028"/>
      <c r="K5921" s="3028"/>
      <c r="L5921" s="3028">
        <v>-2.9103830456734001E-11</v>
      </c>
    </row>
    <row r="5922" spans="7:12" ht="15" hidden="1">
      <c r="G5922" s="3024" t="s">
        <v>5337</v>
      </c>
      <c r="H5922" s="3022" t="s">
        <v>5646</v>
      </c>
      <c r="I5922" s="3028">
        <v>1721</v>
      </c>
      <c r="J5922" s="3028">
        <v>1718.37</v>
      </c>
      <c r="K5922" s="3028">
        <v>887.08</v>
      </c>
      <c r="L5922" s="3028">
        <v>2552.29</v>
      </c>
    </row>
    <row r="5923" spans="7:12" ht="15" hidden="1">
      <c r="G5923" s="3024" t="s">
        <v>5328</v>
      </c>
      <c r="H5923" s="3022" t="s">
        <v>4994</v>
      </c>
      <c r="I5923" s="3028">
        <v>117.43</v>
      </c>
      <c r="J5923" s="3028">
        <v>381.07</v>
      </c>
      <c r="K5923" s="3028">
        <v>60.52</v>
      </c>
      <c r="L5923" s="3028">
        <v>437.98</v>
      </c>
    </row>
    <row r="5924" spans="7:12" ht="15" hidden="1">
      <c r="G5924" s="3024" t="s">
        <v>5331</v>
      </c>
      <c r="H5924" s="3022" t="s">
        <v>5647</v>
      </c>
      <c r="I5924" s="3028">
        <v>1515.51</v>
      </c>
      <c r="J5924" s="3028">
        <v>281.88</v>
      </c>
      <c r="K5924" s="3028">
        <v>781.16</v>
      </c>
      <c r="L5924" s="3028">
        <v>1016.23</v>
      </c>
    </row>
    <row r="5925" spans="7:12" ht="15" hidden="1">
      <c r="G5925" s="3024" t="s">
        <v>5339</v>
      </c>
      <c r="H5925" s="3022" t="s">
        <v>5648</v>
      </c>
      <c r="I5925" s="3028">
        <v>3289.67</v>
      </c>
      <c r="J5925" s="3028">
        <v>453.31</v>
      </c>
      <c r="K5925" s="3028">
        <v>1695.65</v>
      </c>
      <c r="L5925" s="3028">
        <v>2047.33</v>
      </c>
    </row>
    <row r="5926" spans="7:12" ht="15" hidden="1">
      <c r="G5926" s="3024" t="s">
        <v>5346</v>
      </c>
      <c r="H5926" s="3022" t="s">
        <v>5649</v>
      </c>
      <c r="I5926" s="3028">
        <v>2813.15</v>
      </c>
      <c r="J5926" s="3028"/>
      <c r="K5926" s="3028">
        <v>1450.19</v>
      </c>
      <c r="L5926" s="3028">
        <v>1362.96</v>
      </c>
    </row>
    <row r="5927" spans="7:12" ht="15" hidden="1">
      <c r="G5927" s="3024" t="s">
        <v>5347</v>
      </c>
      <c r="H5927" s="3022" t="s">
        <v>5650</v>
      </c>
      <c r="I5927" s="3028">
        <v>14015.79</v>
      </c>
      <c r="J5927" s="3028">
        <v>18522.75</v>
      </c>
      <c r="K5927" s="3028">
        <v>7224.39</v>
      </c>
      <c r="L5927" s="3028">
        <v>25314.15</v>
      </c>
    </row>
    <row r="5928" spans="7:12" ht="15" hidden="1">
      <c r="G5928" s="3024" t="s">
        <v>5359</v>
      </c>
      <c r="H5928" s="3022" t="s">
        <v>5000</v>
      </c>
      <c r="I5928" s="3028">
        <v>6296.93</v>
      </c>
      <c r="J5928" s="3028"/>
      <c r="K5928" s="3028">
        <v>3245.73</v>
      </c>
      <c r="L5928" s="3028">
        <v>3051.2</v>
      </c>
    </row>
    <row r="5929" spans="7:12" ht="15" hidden="1">
      <c r="G5929" s="3024" t="s">
        <v>5432</v>
      </c>
      <c r="H5929" s="3022" t="s">
        <v>5653</v>
      </c>
      <c r="I5929" s="3028">
        <v>29554.66</v>
      </c>
      <c r="J5929" s="3028"/>
      <c r="K5929" s="3028">
        <v>15233.86</v>
      </c>
      <c r="L5929" s="3028">
        <v>14320.8</v>
      </c>
    </row>
    <row r="5930" spans="7:12" ht="15" hidden="1">
      <c r="G5930" s="3024" t="s">
        <v>8010</v>
      </c>
      <c r="H5930" s="3022" t="s">
        <v>8011</v>
      </c>
      <c r="I5930" s="3028"/>
      <c r="J5930" s="3028">
        <v>7845.5</v>
      </c>
      <c r="K5930" s="3028"/>
      <c r="L5930" s="3028">
        <v>7845.5</v>
      </c>
    </row>
    <row r="5931" spans="7:12" ht="15" hidden="1">
      <c r="G5931" s="3024" t="s">
        <v>8056</v>
      </c>
      <c r="H5931" s="3022" t="s">
        <v>8057</v>
      </c>
      <c r="I5931" s="3028"/>
      <c r="J5931" s="3028">
        <v>7104</v>
      </c>
      <c r="K5931" s="3028"/>
      <c r="L5931" s="3028">
        <v>7104</v>
      </c>
    </row>
    <row r="5932" spans="7:12" ht="15" hidden="1">
      <c r="G5932" s="3024" t="s">
        <v>8072</v>
      </c>
      <c r="H5932" s="3022" t="s">
        <v>8073</v>
      </c>
      <c r="I5932" s="3028"/>
      <c r="J5932" s="3028">
        <v>50104</v>
      </c>
      <c r="K5932" s="3028"/>
      <c r="L5932" s="3028">
        <v>50104</v>
      </c>
    </row>
    <row r="5933" spans="7:12" ht="15" hidden="1">
      <c r="G5933" s="3024" t="s">
        <v>8168</v>
      </c>
      <c r="H5933" s="3022" t="s">
        <v>8169</v>
      </c>
      <c r="I5933" s="3028"/>
      <c r="J5933" s="3028">
        <v>23013.5</v>
      </c>
      <c r="K5933" s="3028"/>
      <c r="L5933" s="3028">
        <v>23013.5</v>
      </c>
    </row>
    <row r="5934" spans="7:12" ht="15" hidden="1">
      <c r="G5934" s="3024" t="s">
        <v>8208</v>
      </c>
      <c r="H5934" s="3022" t="s">
        <v>8209</v>
      </c>
      <c r="I5934" s="3028"/>
      <c r="J5934" s="3028">
        <v>21719</v>
      </c>
      <c r="K5934" s="3028"/>
      <c r="L5934" s="3028">
        <v>21719</v>
      </c>
    </row>
    <row r="5935" spans="7:12" ht="15" hidden="1">
      <c r="G5935" s="3024" t="s">
        <v>8248</v>
      </c>
      <c r="H5935" s="3022" t="s">
        <v>8249</v>
      </c>
      <c r="I5935" s="3028"/>
      <c r="J5935" s="3028">
        <v>9120.5</v>
      </c>
      <c r="K5935" s="3028"/>
      <c r="L5935" s="3028">
        <v>9120.5</v>
      </c>
    </row>
    <row r="5936" spans="7:12" ht="15" hidden="1">
      <c r="G5936" s="3024" t="s">
        <v>8287</v>
      </c>
      <c r="H5936" s="3022" t="s">
        <v>8288</v>
      </c>
      <c r="I5936" s="3028"/>
      <c r="J5936" s="3028">
        <v>38365</v>
      </c>
      <c r="K5936" s="3028"/>
      <c r="L5936" s="3028">
        <v>38365</v>
      </c>
    </row>
    <row r="5937" spans="7:12" ht="15" hidden="1">
      <c r="G5937" s="3024" t="s">
        <v>8338</v>
      </c>
      <c r="H5937" s="3022" t="s">
        <v>8339</v>
      </c>
      <c r="I5937" s="3028"/>
      <c r="J5937" s="3028">
        <v>11485.02</v>
      </c>
      <c r="K5937" s="3028"/>
      <c r="L5937" s="3028">
        <v>11485.02</v>
      </c>
    </row>
    <row r="5938" spans="7:12" ht="15" hidden="1">
      <c r="G5938" s="3024" t="s">
        <v>8404</v>
      </c>
      <c r="H5938" s="3022" t="s">
        <v>8405</v>
      </c>
      <c r="I5938" s="3028"/>
      <c r="J5938" s="3028">
        <v>26427.41</v>
      </c>
      <c r="K5938" s="3028"/>
      <c r="L5938" s="3028">
        <v>26427.41</v>
      </c>
    </row>
    <row r="5939" spans="7:12" ht="15" hidden="1">
      <c r="G5939" s="3024" t="s">
        <v>8512</v>
      </c>
      <c r="H5939" s="3022" t="s">
        <v>8513</v>
      </c>
      <c r="I5939" s="3028"/>
      <c r="J5939" s="3028">
        <v>14036.56</v>
      </c>
      <c r="K5939" s="3028"/>
      <c r="L5939" s="3028">
        <v>14036.56</v>
      </c>
    </row>
    <row r="5940" spans="7:12" ht="15" hidden="1">
      <c r="G5940" s="3024" t="s">
        <v>5369</v>
      </c>
      <c r="H5940" s="3022" t="s">
        <v>5655</v>
      </c>
      <c r="I5940" s="3028">
        <v>-370883.25</v>
      </c>
      <c r="J5940" s="3028">
        <v>370883.25</v>
      </c>
      <c r="K5940" s="3028"/>
      <c r="L5940" s="3028">
        <v>0</v>
      </c>
    </row>
    <row r="5941" spans="7:12" ht="15" hidden="1">
      <c r="G5941" s="3024" t="s">
        <v>5304</v>
      </c>
      <c r="H5941" s="3022" t="s">
        <v>5004</v>
      </c>
      <c r="I5941" s="3028">
        <v>1.4551915228367E-11</v>
      </c>
      <c r="J5941" s="3028">
        <v>8253.4</v>
      </c>
      <c r="K5941" s="3028"/>
      <c r="L5941" s="3028">
        <v>8253.4</v>
      </c>
    </row>
    <row r="5942" spans="7:12" ht="15" hidden="1">
      <c r="G5942" s="3024" t="s">
        <v>5308</v>
      </c>
      <c r="H5942" s="3022" t="s">
        <v>4921</v>
      </c>
      <c r="I5942" s="3028">
        <v>23679.040000000001</v>
      </c>
      <c r="J5942" s="3028">
        <v>10166.36</v>
      </c>
      <c r="K5942" s="3028"/>
      <c r="L5942" s="3028">
        <v>33845.4</v>
      </c>
    </row>
    <row r="5943" spans="7:12" ht="15" hidden="1">
      <c r="G5943" s="3024" t="s">
        <v>5362</v>
      </c>
      <c r="H5943" s="3022" t="s">
        <v>5045</v>
      </c>
      <c r="I5943" s="3028">
        <v>144129.35999999999</v>
      </c>
      <c r="J5943" s="3028"/>
      <c r="K5943" s="3028"/>
      <c r="L5943" s="3028">
        <v>144129.35999999999</v>
      </c>
    </row>
    <row r="5944" spans="7:12" ht="15" hidden="1">
      <c r="G5944" s="3024" t="s">
        <v>5384</v>
      </c>
      <c r="H5944" s="3022" t="s">
        <v>5385</v>
      </c>
      <c r="I5944" s="3028">
        <v>454254.09</v>
      </c>
      <c r="J5944" s="3028"/>
      <c r="K5944" s="3028"/>
      <c r="L5944" s="3028">
        <v>454254.09</v>
      </c>
    </row>
    <row r="5945" spans="7:12" ht="15" hidden="1">
      <c r="G5945" s="3024" t="s">
        <v>5335</v>
      </c>
      <c r="H5945" s="3022" t="s">
        <v>5009</v>
      </c>
      <c r="I5945" s="3028">
        <v>2950</v>
      </c>
      <c r="J5945" s="3028"/>
      <c r="K5945" s="3028"/>
      <c r="L5945" s="3028">
        <v>2950</v>
      </c>
    </row>
    <row r="5946" spans="7:12" ht="15" hidden="1">
      <c r="G5946" s="3024" t="s">
        <v>5314</v>
      </c>
      <c r="H5946" s="3022" t="s">
        <v>5012</v>
      </c>
      <c r="I5946" s="3028">
        <v>500</v>
      </c>
      <c r="J5946" s="3028"/>
      <c r="K5946" s="3028"/>
      <c r="L5946" s="3028">
        <v>500</v>
      </c>
    </row>
    <row r="5947" spans="7:12" ht="15" hidden="1">
      <c r="G5947" s="3024" t="s">
        <v>5386</v>
      </c>
      <c r="H5947" s="3022" t="s">
        <v>5387</v>
      </c>
      <c r="I5947" s="3028">
        <v>26500</v>
      </c>
      <c r="J5947" s="3028"/>
      <c r="K5947" s="3028"/>
      <c r="L5947" s="3028">
        <v>26500</v>
      </c>
    </row>
    <row r="5948" spans="7:12" ht="15" hidden="1">
      <c r="G5948" s="3024" t="s">
        <v>5414</v>
      </c>
      <c r="H5948" s="3022" t="s">
        <v>5413</v>
      </c>
      <c r="I5948" s="3028">
        <v>263975.77</v>
      </c>
      <c r="J5948" s="3028"/>
      <c r="K5948" s="3028"/>
      <c r="L5948" s="3028">
        <v>263975.77</v>
      </c>
    </row>
    <row r="5949" spans="7:12" ht="15" hidden="1">
      <c r="G5949" s="3024" t="s">
        <v>5421</v>
      </c>
      <c r="H5949" s="3022" t="s">
        <v>5425</v>
      </c>
      <c r="I5949" s="3028">
        <v>-14412.94</v>
      </c>
      <c r="J5949" s="3028"/>
      <c r="K5949" s="3028"/>
      <c r="L5949" s="3028">
        <v>-14412.94</v>
      </c>
    </row>
    <row r="5950" spans="7:12" ht="15" hidden="1">
      <c r="G5950" s="3024" t="s">
        <v>5419</v>
      </c>
      <c r="H5950" s="3022" t="s">
        <v>5426</v>
      </c>
      <c r="I5950" s="3028">
        <v>-2620.56</v>
      </c>
      <c r="J5950" s="3028"/>
      <c r="K5950" s="3028"/>
      <c r="L5950" s="3028">
        <v>-2620.56</v>
      </c>
    </row>
    <row r="5951" spans="7:12" ht="15" hidden="1">
      <c r="G5951" s="3024" t="s">
        <v>5418</v>
      </c>
      <c r="H5951" s="3022" t="s">
        <v>5427</v>
      </c>
      <c r="I5951" s="3028">
        <v>-274.5</v>
      </c>
      <c r="J5951" s="3028"/>
      <c r="K5951" s="3028"/>
      <c r="L5951" s="3028">
        <v>-274.5</v>
      </c>
    </row>
    <row r="5952" spans="7:12" ht="15" hidden="1">
      <c r="G5952" s="3024" t="s">
        <v>5417</v>
      </c>
      <c r="H5952" s="3022" t="s">
        <v>5428</v>
      </c>
      <c r="I5952" s="3028">
        <v>-51.85</v>
      </c>
      <c r="J5952" s="3028"/>
      <c r="K5952" s="3028"/>
      <c r="L5952" s="3028">
        <v>-51.85</v>
      </c>
    </row>
    <row r="5953" spans="7:12" ht="15" hidden="1">
      <c r="G5953" s="3024" t="s">
        <v>5420</v>
      </c>
      <c r="H5953" s="3022" t="s">
        <v>5429</v>
      </c>
      <c r="I5953" s="3028">
        <v>-12194.81</v>
      </c>
      <c r="J5953" s="3028"/>
      <c r="K5953" s="3028"/>
      <c r="L5953" s="3028">
        <v>-12194.81</v>
      </c>
    </row>
    <row r="5954" spans="7:12" ht="15" hidden="1">
      <c r="G5954" s="3024" t="s">
        <v>5311</v>
      </c>
      <c r="H5954" s="3022" t="s">
        <v>5015</v>
      </c>
      <c r="I5954" s="3028">
        <v>99688.77</v>
      </c>
      <c r="J5954" s="3028">
        <v>361554.66</v>
      </c>
      <c r="K5954" s="3028">
        <v>239689.07</v>
      </c>
      <c r="L5954" s="3028">
        <v>-22176.82</v>
      </c>
    </row>
    <row r="5955" spans="7:12" ht="15" hidden="1">
      <c r="G5955" s="3024" t="s">
        <v>5300</v>
      </c>
      <c r="H5955" s="3022" t="s">
        <v>264</v>
      </c>
      <c r="I5955" s="3028">
        <v>370359.52</v>
      </c>
      <c r="J5955" s="3028">
        <v>39021</v>
      </c>
      <c r="K5955" s="3028">
        <v>1800</v>
      </c>
      <c r="L5955" s="3028">
        <v>333138.52</v>
      </c>
    </row>
    <row r="5956" spans="7:12" ht="15" hidden="1">
      <c r="G5956" s="3024" t="s">
        <v>5303</v>
      </c>
      <c r="H5956" s="3022" t="s">
        <v>5283</v>
      </c>
      <c r="I5956" s="3028"/>
      <c r="J5956" s="3028">
        <v>320.5</v>
      </c>
      <c r="K5956" s="3028"/>
      <c r="L5956" s="3028">
        <v>-320.5</v>
      </c>
    </row>
    <row r="5957" spans="7:12" ht="15" hidden="1">
      <c r="G5957" s="3024" t="s">
        <v>6115</v>
      </c>
      <c r="H5957" s="3022" t="s">
        <v>6116</v>
      </c>
      <c r="I5957" s="3028"/>
      <c r="J5957" s="3028">
        <v>300</v>
      </c>
      <c r="K5957" s="3028"/>
      <c r="L5957" s="3028">
        <v>-300</v>
      </c>
    </row>
    <row r="5958" spans="7:12" ht="15" hidden="1">
      <c r="G5958" s="3024" t="s">
        <v>6117</v>
      </c>
      <c r="H5958" s="3022" t="s">
        <v>6118</v>
      </c>
      <c r="I5958" s="3028"/>
      <c r="J5958" s="3028">
        <v>212.52</v>
      </c>
      <c r="K5958" s="3028"/>
      <c r="L5958" s="3028">
        <v>-212.52</v>
      </c>
    </row>
    <row r="5959" spans="7:12" ht="15" hidden="1">
      <c r="G5959" s="3024" t="s">
        <v>6121</v>
      </c>
      <c r="H5959" s="3022" t="s">
        <v>6122</v>
      </c>
      <c r="I5959" s="3028"/>
      <c r="J5959" s="3028">
        <v>599.79999999999995</v>
      </c>
      <c r="K5959" s="3028"/>
      <c r="L5959" s="3028">
        <v>-599.79999999999995</v>
      </c>
    </row>
    <row r="5960" spans="7:12" ht="15" hidden="1">
      <c r="G5960" s="3024" t="s">
        <v>6125</v>
      </c>
      <c r="H5960" s="3022" t="s">
        <v>6126</v>
      </c>
      <c r="I5960" s="3028"/>
      <c r="J5960" s="3028">
        <v>303.41000000000003</v>
      </c>
      <c r="K5960" s="3028"/>
      <c r="L5960" s="3028">
        <v>-303.41000000000003</v>
      </c>
    </row>
    <row r="5961" spans="7:12" ht="15" hidden="1">
      <c r="G5961" s="3024" t="s">
        <v>8784</v>
      </c>
      <c r="H5961" s="3022" t="s">
        <v>8785</v>
      </c>
      <c r="I5961" s="3028"/>
      <c r="J5961" s="3028"/>
      <c r="K5961" s="3028">
        <v>35849.97</v>
      </c>
      <c r="L5961" s="3028">
        <v>35849.97</v>
      </c>
    </row>
    <row r="5962" spans="7:12" ht="15" hidden="1">
      <c r="G5962" s="3024" t="s">
        <v>8980</v>
      </c>
      <c r="H5962" s="3022" t="s">
        <v>8981</v>
      </c>
      <c r="I5962" s="3028"/>
      <c r="J5962" s="3028"/>
      <c r="K5962" s="3028">
        <v>240181.62</v>
      </c>
      <c r="L5962" s="3028">
        <v>240181.62</v>
      </c>
    </row>
    <row r="5963" spans="7:12" ht="15" hidden="1">
      <c r="G5963" s="3024" t="s">
        <v>5305</v>
      </c>
      <c r="H5963" s="3022" t="s">
        <v>5047</v>
      </c>
      <c r="I5963" s="3028">
        <v>816823.08</v>
      </c>
      <c r="J5963" s="3028">
        <v>450000</v>
      </c>
      <c r="K5963" s="3028">
        <v>39391.68</v>
      </c>
      <c r="L5963" s="3028">
        <v>406214.76</v>
      </c>
    </row>
    <row r="5964" spans="7:12" ht="15" hidden="1">
      <c r="G5964" s="3024" t="s">
        <v>5363</v>
      </c>
      <c r="H5964" s="3022" t="s">
        <v>5048</v>
      </c>
      <c r="I5964" s="3028">
        <v>800</v>
      </c>
      <c r="J5964" s="3028"/>
      <c r="K5964" s="3028"/>
      <c r="L5964" s="3028">
        <v>800</v>
      </c>
    </row>
    <row r="5965" spans="7:12" ht="15" hidden="1">
      <c r="G5965" s="3024" t="s">
        <v>6230</v>
      </c>
      <c r="H5965" s="3022" t="s">
        <v>4550</v>
      </c>
      <c r="I5965" s="3028"/>
      <c r="J5965" s="3028"/>
      <c r="K5965" s="3028">
        <v>15.71</v>
      </c>
      <c r="L5965" s="3028">
        <v>15.71</v>
      </c>
    </row>
    <row r="5966" spans="7:12" ht="15" hidden="1">
      <c r="G5966" s="3024" t="s">
        <v>6234</v>
      </c>
      <c r="H5966" s="3022" t="s">
        <v>6235</v>
      </c>
      <c r="I5966" s="3028">
        <v>15.71</v>
      </c>
      <c r="J5966" s="3028">
        <v>15.71</v>
      </c>
      <c r="K5966" s="3028"/>
      <c r="L5966" s="3028">
        <v>0</v>
      </c>
    </row>
    <row r="5967" spans="7:12" ht="15">
      <c r="G5967" s="3024" t="s">
        <v>6260</v>
      </c>
      <c r="H5967" s="3022" t="s">
        <v>6261</v>
      </c>
      <c r="I5967" s="3028"/>
      <c r="J5967" s="3028"/>
      <c r="K5967" s="3028">
        <v>1040371.61</v>
      </c>
      <c r="L5967" s="3028">
        <v>1040371.61</v>
      </c>
    </row>
    <row r="5968" spans="7:12" ht="15" hidden="1">
      <c r="G5968" s="3024" t="s">
        <v>5357</v>
      </c>
      <c r="H5968" s="3022" t="s">
        <v>5020</v>
      </c>
      <c r="I5968" s="3028"/>
      <c r="J5968" s="3028">
        <v>2382.2399999999998</v>
      </c>
      <c r="K5968" s="3028"/>
      <c r="L5968" s="3028">
        <v>2382.2399999999998</v>
      </c>
    </row>
    <row r="5969" spans="7:12" ht="15" hidden="1">
      <c r="G5969" s="3024" t="s">
        <v>5360</v>
      </c>
      <c r="H5969" s="3022" t="s">
        <v>6529</v>
      </c>
      <c r="I5969" s="3028"/>
      <c r="J5969" s="3028">
        <v>525.67999999999995</v>
      </c>
      <c r="K5969" s="3028"/>
      <c r="L5969" s="3028">
        <v>525.67999999999995</v>
      </c>
    </row>
    <row r="5970" spans="7:12" ht="15" hidden="1">
      <c r="G5970" s="3024" t="s">
        <v>8992</v>
      </c>
      <c r="H5970" s="3022" t="s">
        <v>8993</v>
      </c>
      <c r="I5970" s="3028"/>
      <c r="J5970" s="3028">
        <v>20653.400000000001</v>
      </c>
      <c r="K5970" s="3028"/>
      <c r="L5970" s="3028">
        <v>20653.400000000001</v>
      </c>
    </row>
    <row r="5971" spans="7:12" ht="15" hidden="1">
      <c r="G5971" s="3024" t="s">
        <v>8994</v>
      </c>
      <c r="H5971" s="3022" t="s">
        <v>8995</v>
      </c>
      <c r="I5971" s="3028"/>
      <c r="J5971" s="3028">
        <v>7481.24</v>
      </c>
      <c r="K5971" s="3028"/>
      <c r="L5971" s="3028">
        <v>7481.24</v>
      </c>
    </row>
    <row r="5972" spans="7:12" ht="15" hidden="1">
      <c r="G5972" s="3024" t="s">
        <v>8996</v>
      </c>
      <c r="H5972" s="3022" t="s">
        <v>8997</v>
      </c>
      <c r="I5972" s="3028"/>
      <c r="J5972" s="3028">
        <v>1659.45</v>
      </c>
      <c r="K5972" s="3028"/>
      <c r="L5972" s="3028">
        <v>1659.45</v>
      </c>
    </row>
    <row r="5973" spans="7:12" ht="15" hidden="1">
      <c r="G5973" s="3024" t="s">
        <v>8998</v>
      </c>
      <c r="H5973" s="3022" t="s">
        <v>8999</v>
      </c>
      <c r="I5973" s="3028"/>
      <c r="J5973" s="3028">
        <v>1470.72</v>
      </c>
      <c r="K5973" s="3028"/>
      <c r="L5973" s="3028">
        <v>1470.72</v>
      </c>
    </row>
    <row r="5974" spans="7:12" ht="15" hidden="1">
      <c r="G5974" s="3024" t="s">
        <v>9000</v>
      </c>
      <c r="H5974" s="3022" t="s">
        <v>1131</v>
      </c>
      <c r="I5974" s="3028"/>
      <c r="J5974" s="3028">
        <v>4200.0600000000004</v>
      </c>
      <c r="K5974" s="3028"/>
      <c r="L5974" s="3028">
        <v>4200.0600000000004</v>
      </c>
    </row>
    <row r="5975" spans="7:12" ht="15" hidden="1">
      <c r="G5975" s="3024" t="s">
        <v>9001</v>
      </c>
      <c r="H5975" s="3022" t="s">
        <v>7393</v>
      </c>
      <c r="I5975" s="3028"/>
      <c r="J5975" s="3028">
        <v>677.92</v>
      </c>
      <c r="K5975" s="3028"/>
      <c r="L5975" s="3028">
        <v>677.92</v>
      </c>
    </row>
    <row r="5976" spans="7:12" ht="15" hidden="1">
      <c r="G5976" s="3024" t="s">
        <v>5356</v>
      </c>
      <c r="H5976" s="3022" t="s">
        <v>5025</v>
      </c>
      <c r="I5976" s="3028"/>
      <c r="J5976" s="3028">
        <v>42883.8</v>
      </c>
      <c r="K5976" s="3028"/>
      <c r="L5976" s="3028">
        <v>42883.8</v>
      </c>
    </row>
    <row r="5977" spans="7:12" ht="15" hidden="1">
      <c r="G5977" s="3024" t="s">
        <v>5358</v>
      </c>
      <c r="H5977" s="3022" t="s">
        <v>5027</v>
      </c>
      <c r="I5977" s="3028"/>
      <c r="J5977" s="3028">
        <v>3555</v>
      </c>
      <c r="K5977" s="3028"/>
      <c r="L5977" s="3028">
        <v>3555</v>
      </c>
    </row>
    <row r="5978" spans="7:12" ht="15" hidden="1">
      <c r="G5978" s="3024" t="s">
        <v>6677</v>
      </c>
      <c r="H5978" s="3022" t="s">
        <v>6678</v>
      </c>
      <c r="I5978" s="3028"/>
      <c r="J5978" s="3028">
        <v>14893.29</v>
      </c>
      <c r="K5978" s="3028"/>
      <c r="L5978" s="3028">
        <v>14893.29</v>
      </c>
    </row>
    <row r="5979" spans="7:12" ht="15" hidden="1">
      <c r="G5979" s="3024" t="s">
        <v>5327</v>
      </c>
      <c r="H5979" s="3022" t="s">
        <v>6685</v>
      </c>
      <c r="I5979" s="3028"/>
      <c r="J5979" s="3028">
        <v>303.17</v>
      </c>
      <c r="K5979" s="3028"/>
      <c r="L5979" s="3028">
        <v>303.17</v>
      </c>
    </row>
    <row r="5980" spans="7:12" ht="15" hidden="1">
      <c r="G5980" s="3024" t="s">
        <v>5364</v>
      </c>
      <c r="H5980" s="3022" t="s">
        <v>6723</v>
      </c>
      <c r="I5980" s="3028"/>
      <c r="J5980" s="3028">
        <v>277.08999999999997</v>
      </c>
      <c r="K5980" s="3028"/>
      <c r="L5980" s="3028">
        <v>277.08999999999997</v>
      </c>
    </row>
    <row r="5981" spans="7:12" ht="15" hidden="1">
      <c r="G5981" s="3024" t="s">
        <v>5354</v>
      </c>
      <c r="H5981" s="3022" t="s">
        <v>5033</v>
      </c>
      <c r="I5981" s="3028"/>
      <c r="J5981" s="3028">
        <v>306.92</v>
      </c>
      <c r="K5981" s="3028"/>
      <c r="L5981" s="3028">
        <v>306.92</v>
      </c>
    </row>
  </sheetData>
  <autoFilter ref="A1:Q5981" xr:uid="{338C3463-F2B4-46C9-A1E8-AAAAEC975B9C}">
    <filterColumn colId="6">
      <filters>
        <filter val="4.01.01.02"/>
      </filters>
    </filterColumn>
  </autoFilter>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31">
    <tabColor theme="5"/>
    <pageSetUpPr fitToPage="1"/>
  </sheetPr>
  <dimension ref="A1:U422"/>
  <sheetViews>
    <sheetView workbookViewId="0">
      <selection activeCell="L57" sqref="L57"/>
    </sheetView>
  </sheetViews>
  <sheetFormatPr baseColWidth="10" defaultColWidth="11.42578125" defaultRowHeight="12.75"/>
  <cols>
    <col min="1" max="1" width="12.85546875" style="215" customWidth="1"/>
    <col min="2" max="2" width="38.5703125" style="3" customWidth="1"/>
    <col min="3" max="3" width="7.5703125" style="3" customWidth="1"/>
    <col min="4" max="4" width="13.7109375" style="3" customWidth="1"/>
    <col min="5" max="5" width="12" style="3" bestFit="1" customWidth="1"/>
    <col min="6" max="6" width="15.7109375" style="3" customWidth="1"/>
    <col min="7" max="7" width="15" style="3" customWidth="1"/>
    <col min="8" max="8" width="13.85546875" style="28" bestFit="1" customWidth="1"/>
    <col min="9" max="9" width="11.140625" style="3" bestFit="1" customWidth="1"/>
    <col min="10" max="10" width="10.140625" style="3" bestFit="1" customWidth="1"/>
    <col min="11" max="11" width="11.85546875" style="3" customWidth="1"/>
    <col min="12" max="12" width="12.42578125" style="3" bestFit="1" customWidth="1"/>
    <col min="13" max="13" width="13.85546875" style="3" customWidth="1"/>
    <col min="14" max="14" width="11.7109375" style="65" bestFit="1" customWidth="1"/>
    <col min="15" max="15" width="8" style="3" bestFit="1" customWidth="1"/>
    <col min="16" max="16" width="7.85546875" style="3" bestFit="1" customWidth="1"/>
    <col min="17" max="17" width="5.28515625" style="3" customWidth="1"/>
    <col min="18" max="18" width="13.5703125" style="66" customWidth="1"/>
    <col min="19" max="19" width="13.5703125" style="3" customWidth="1"/>
    <col min="20" max="20" width="71" style="16" customWidth="1"/>
    <col min="21" max="16384" width="11.42578125" style="3"/>
  </cols>
  <sheetData>
    <row r="1" spans="1:21" s="108" customFormat="1" ht="15">
      <c r="A1" s="508"/>
      <c r="B1" s="237"/>
      <c r="H1" s="129"/>
      <c r="N1" s="109"/>
      <c r="P1" s="110"/>
      <c r="Q1" s="110"/>
      <c r="R1" s="214"/>
      <c r="T1" s="45"/>
    </row>
    <row r="2" spans="1:21" s="108" customFormat="1" ht="13.15" customHeight="1">
      <c r="A2" s="508"/>
      <c r="B2" s="3333" t="str">
        <f>+'6 INFORME BALANCES'!L9</f>
        <v>TABACALERA MENHURSA S.A.</v>
      </c>
      <c r="C2" s="3333"/>
      <c r="D2" s="3333"/>
      <c r="E2" s="3333"/>
      <c r="F2" s="3333"/>
      <c r="G2" s="3333"/>
      <c r="H2" s="3333"/>
      <c r="I2" s="3333"/>
      <c r="J2" s="3333"/>
      <c r="K2" s="3333"/>
      <c r="L2" s="111"/>
      <c r="M2" s="348" t="s">
        <v>71</v>
      </c>
      <c r="N2" s="3341" t="s">
        <v>149</v>
      </c>
      <c r="O2" s="3341"/>
      <c r="P2" s="3342"/>
      <c r="Q2" s="110"/>
      <c r="R2" s="214"/>
      <c r="T2" s="45"/>
    </row>
    <row r="3" spans="1:21" s="108" customFormat="1">
      <c r="A3" s="508"/>
      <c r="B3" s="3332" t="s">
        <v>6</v>
      </c>
      <c r="C3" s="3332"/>
      <c r="D3" s="3332"/>
      <c r="E3" s="3332"/>
      <c r="F3" s="3332"/>
      <c r="G3" s="3332"/>
      <c r="H3" s="3332"/>
      <c r="I3" s="3332"/>
      <c r="J3" s="3332"/>
      <c r="K3" s="3332"/>
      <c r="M3" s="349" t="s">
        <v>109</v>
      </c>
      <c r="N3" s="3339" t="s">
        <v>72</v>
      </c>
      <c r="O3" s="3339"/>
      <c r="P3" s="3340"/>
      <c r="Q3" s="110"/>
      <c r="R3" s="214"/>
      <c r="T3" s="45"/>
    </row>
    <row r="4" spans="1:21" s="108" customFormat="1">
      <c r="A4" s="508"/>
      <c r="B4" s="242" t="s">
        <v>8</v>
      </c>
      <c r="C4" s="242"/>
      <c r="D4" s="242"/>
      <c r="E4" s="242"/>
      <c r="F4" s="242"/>
      <c r="G4" s="242"/>
      <c r="H4" s="243"/>
      <c r="I4" s="242"/>
      <c r="J4" s="242"/>
      <c r="K4" s="242"/>
      <c r="M4" s="350" t="s">
        <v>73</v>
      </c>
      <c r="N4" s="3343" t="s">
        <v>2119</v>
      </c>
      <c r="O4" s="3343"/>
      <c r="P4" s="3344"/>
      <c r="Q4" s="110"/>
      <c r="R4" s="214"/>
      <c r="T4" s="45"/>
    </row>
    <row r="5" spans="1:21" s="108" customFormat="1">
      <c r="A5" s="508"/>
      <c r="B5" s="112" t="s">
        <v>11421</v>
      </c>
      <c r="C5" s="242"/>
      <c r="D5" s="242"/>
      <c r="E5" s="242"/>
      <c r="F5" s="242"/>
      <c r="G5" s="242"/>
      <c r="H5" s="243"/>
      <c r="I5" s="242"/>
      <c r="J5" s="242"/>
      <c r="K5" s="242"/>
      <c r="L5" s="113"/>
      <c r="M5" s="351" t="s">
        <v>219</v>
      </c>
      <c r="N5" s="3345" t="s">
        <v>216</v>
      </c>
      <c r="O5" s="3345"/>
      <c r="P5" s="3346"/>
      <c r="Q5" s="110"/>
      <c r="R5" s="214"/>
      <c r="T5" s="45"/>
    </row>
    <row r="6" spans="1:21" s="108" customFormat="1">
      <c r="A6" s="508"/>
      <c r="B6" s="112"/>
      <c r="C6" s="242"/>
      <c r="D6" s="242"/>
      <c r="E6" s="242"/>
      <c r="F6" s="242"/>
      <c r="G6" s="242"/>
      <c r="H6" s="243"/>
      <c r="I6" s="242"/>
      <c r="J6" s="242"/>
      <c r="K6" s="242"/>
      <c r="L6" s="113"/>
      <c r="M6" s="352"/>
      <c r="N6" s="353"/>
      <c r="O6" s="353"/>
      <c r="P6" s="354"/>
      <c r="Q6" s="110"/>
      <c r="R6" s="214"/>
      <c r="T6" s="45"/>
    </row>
    <row r="7" spans="1:21" s="108" customFormat="1">
      <c r="A7" s="508"/>
      <c r="H7" s="129"/>
      <c r="N7" s="3334" t="s">
        <v>110</v>
      </c>
      <c r="O7" s="3335"/>
      <c r="P7" s="3336"/>
      <c r="Q7" s="110"/>
      <c r="R7" s="722" t="s">
        <v>851</v>
      </c>
      <c r="S7" s="723"/>
      <c r="T7" s="45"/>
    </row>
    <row r="8" spans="1:21" s="108" customFormat="1" ht="12.75" customHeight="1">
      <c r="A8" s="509" t="s">
        <v>9</v>
      </c>
      <c r="B8" s="114" t="s">
        <v>10</v>
      </c>
      <c r="C8" s="115"/>
      <c r="D8" s="116" t="s">
        <v>11</v>
      </c>
      <c r="E8" s="116"/>
      <c r="F8" s="266" t="s">
        <v>111</v>
      </c>
      <c r="G8" s="143"/>
      <c r="H8" s="143" t="s">
        <v>11</v>
      </c>
      <c r="I8" s="118" t="s">
        <v>13</v>
      </c>
      <c r="J8" s="118"/>
      <c r="K8" s="118" t="s">
        <v>15</v>
      </c>
      <c r="L8" s="118"/>
      <c r="M8" s="119" t="s">
        <v>11</v>
      </c>
      <c r="N8" s="3337"/>
      <c r="O8" s="3338"/>
      <c r="P8" s="157" t="s">
        <v>62</v>
      </c>
      <c r="Q8" s="110"/>
      <c r="R8" s="722"/>
      <c r="S8" s="723"/>
      <c r="T8" s="45"/>
    </row>
    <row r="9" spans="1:21" s="124" customFormat="1">
      <c r="A9" s="510"/>
      <c r="B9" s="121"/>
      <c r="C9" s="120" t="s">
        <v>112</v>
      </c>
      <c r="D9" s="266">
        <v>44926</v>
      </c>
      <c r="E9" s="119" t="s">
        <v>113</v>
      </c>
      <c r="F9" s="117">
        <v>45230</v>
      </c>
      <c r="G9" s="143" t="s">
        <v>113</v>
      </c>
      <c r="H9" s="117">
        <v>45291</v>
      </c>
      <c r="I9" s="119" t="s">
        <v>114</v>
      </c>
      <c r="J9" s="119" t="s">
        <v>115</v>
      </c>
      <c r="K9" s="257" t="s">
        <v>114</v>
      </c>
      <c r="L9" s="119" t="s">
        <v>115</v>
      </c>
      <c r="M9" s="122" t="s">
        <v>19</v>
      </c>
      <c r="N9" s="158" t="s">
        <v>51</v>
      </c>
      <c r="O9" s="158" t="s">
        <v>4</v>
      </c>
      <c r="P9" s="140" t="s">
        <v>64</v>
      </c>
      <c r="Q9" s="123"/>
      <c r="R9" s="722" t="s">
        <v>104</v>
      </c>
      <c r="S9" s="723" t="s">
        <v>118</v>
      </c>
      <c r="T9" s="1182"/>
    </row>
    <row r="10" spans="1:21" s="108" customFormat="1">
      <c r="A10" s="511"/>
      <c r="B10" s="35" t="s">
        <v>20</v>
      </c>
      <c r="C10" s="69"/>
      <c r="D10" s="70"/>
      <c r="E10" s="70"/>
      <c r="F10" s="70"/>
      <c r="G10" s="70"/>
      <c r="H10" s="125"/>
      <c r="I10" s="125"/>
      <c r="J10" s="125"/>
      <c r="K10" s="125"/>
      <c r="L10" s="125"/>
      <c r="M10" s="94"/>
      <c r="N10" s="160"/>
      <c r="O10" s="160"/>
      <c r="P10" s="13"/>
      <c r="R10" s="722"/>
      <c r="S10" s="723"/>
      <c r="T10" s="329"/>
    </row>
    <row r="11" spans="1:21" s="108" customFormat="1">
      <c r="A11" s="512">
        <v>311</v>
      </c>
      <c r="B11" s="108" t="s">
        <v>574</v>
      </c>
      <c r="C11" s="72">
        <v>101</v>
      </c>
      <c r="D11" s="154">
        <f>+'101'!D13</f>
        <v>21075.330000000075</v>
      </c>
      <c r="E11" s="154">
        <f>+'101'!E13</f>
        <v>0</v>
      </c>
      <c r="F11" s="154">
        <f>+'101'!F13</f>
        <v>0</v>
      </c>
      <c r="G11" s="154">
        <f>+'101'!G13</f>
        <v>-21075.330000000075</v>
      </c>
      <c r="H11" s="154">
        <f>+'101'!H13</f>
        <v>0</v>
      </c>
      <c r="I11" s="154">
        <f>+'101'!I13</f>
        <v>0</v>
      </c>
      <c r="J11" s="154">
        <f>+'101'!J13</f>
        <v>0</v>
      </c>
      <c r="K11" s="154">
        <f>+'101'!K13</f>
        <v>0</v>
      </c>
      <c r="L11" s="154">
        <f>+'101'!L13</f>
        <v>0</v>
      </c>
      <c r="M11" s="154">
        <f>+'101'!M13</f>
        <v>0</v>
      </c>
      <c r="N11" s="154">
        <f>IF(+'101'!N13&gt;0,+'101'!N13,0)</f>
        <v>1</v>
      </c>
      <c r="O11" s="154">
        <f>IF(+'101'!O13&gt;0,+'101'!O13,0)</f>
        <v>3</v>
      </c>
      <c r="P11" s="154">
        <f>IF(+'101'!P13&gt;0,+'101'!P13,0)</f>
        <v>4</v>
      </c>
      <c r="R11" s="722">
        <f>+'101'!D32</f>
        <v>0</v>
      </c>
      <c r="S11" s="722">
        <f>+'101'!M32</f>
        <v>0</v>
      </c>
      <c r="T11" s="1183" t="str">
        <f>IF(+'101'!Q13&gt;0,+'101'!Q13,0)</f>
        <v>pedir el traslado del sobregira al pasivo</v>
      </c>
      <c r="U11" s="154"/>
    </row>
    <row r="12" spans="1:21" s="108" customFormat="1">
      <c r="A12" s="512" t="s">
        <v>621</v>
      </c>
      <c r="B12" s="45" t="s">
        <v>575</v>
      </c>
      <c r="C12" s="72">
        <v>102</v>
      </c>
      <c r="D12" s="154">
        <f>+'102'!D36</f>
        <v>0</v>
      </c>
      <c r="E12" s="154">
        <f>+'102'!E36</f>
        <v>0</v>
      </c>
      <c r="F12" s="154">
        <f>+'102'!F36</f>
        <v>0</v>
      </c>
      <c r="G12" s="154">
        <f>+'102'!G36</f>
        <v>0</v>
      </c>
      <c r="H12" s="154">
        <f>+'102'!H36</f>
        <v>0</v>
      </c>
      <c r="I12" s="154">
        <f>+'102'!I36</f>
        <v>0</v>
      </c>
      <c r="J12" s="154">
        <f>+'102'!J36</f>
        <v>0</v>
      </c>
      <c r="K12" s="154">
        <f>+'102'!K36</f>
        <v>0</v>
      </c>
      <c r="L12" s="154">
        <f>+'102'!L36</f>
        <v>0</v>
      </c>
      <c r="M12" s="154">
        <f>+'102'!M36</f>
        <v>0</v>
      </c>
      <c r="N12" s="154">
        <f>IF(+'102'!N36&gt;0,+'102'!N36,0)</f>
        <v>0</v>
      </c>
      <c r="O12" s="154">
        <f>IF(+'102'!O36&gt;0,+'102'!O36,0)</f>
        <v>0</v>
      </c>
      <c r="P12" s="154">
        <f>IF(+'102'!P36&gt;0,+'102'!P36,0)</f>
        <v>0</v>
      </c>
      <c r="R12" s="722">
        <f>+'102'!D59</f>
        <v>0</v>
      </c>
      <c r="S12" s="722">
        <f>+'102'!M59</f>
        <v>0</v>
      </c>
      <c r="T12" s="1183" t="str">
        <f>IF(+'102'!Q36&gt;0,+'102'!Q36,0)</f>
        <v>OBLIGADO RECIBIR CONTESTACION  DE CONFIRMACION</v>
      </c>
    </row>
    <row r="13" spans="1:21" s="108" customFormat="1">
      <c r="A13" s="512" t="s">
        <v>622</v>
      </c>
      <c r="B13" s="45" t="s">
        <v>576</v>
      </c>
      <c r="C13" s="72">
        <v>103</v>
      </c>
      <c r="D13" s="154">
        <f>+'103'!D26</f>
        <v>0</v>
      </c>
      <c r="E13" s="154">
        <f>+'103'!E26</f>
        <v>0</v>
      </c>
      <c r="F13" s="154">
        <f>+'103'!F26</f>
        <v>0</v>
      </c>
      <c r="G13" s="154">
        <f>+'103'!G26</f>
        <v>0</v>
      </c>
      <c r="H13" s="154">
        <f>+'103'!H26</f>
        <v>0</v>
      </c>
      <c r="I13" s="154">
        <f>+'103'!I26</f>
        <v>0</v>
      </c>
      <c r="J13" s="154">
        <f>+'103'!J26</f>
        <v>0</v>
      </c>
      <c r="K13" s="154">
        <f>+'103'!K26</f>
        <v>0</v>
      </c>
      <c r="L13" s="154">
        <f>+'103'!L26</f>
        <v>0</v>
      </c>
      <c r="M13" s="154">
        <f>+'103'!M26</f>
        <v>0</v>
      </c>
      <c r="N13" s="154">
        <f>+IF(+'103'!N26&gt;0,+'103'!N26,0)</f>
        <v>0</v>
      </c>
      <c r="O13" s="154">
        <f>+IF(+'103'!O26&gt;0,+'103'!O26,0)</f>
        <v>0</v>
      </c>
      <c r="P13" s="154">
        <f>+IF(+'103'!P26&gt;0,+'103'!P26,0)</f>
        <v>0</v>
      </c>
      <c r="R13" s="722">
        <f>+'103'!D43</f>
        <v>0</v>
      </c>
      <c r="S13" s="722">
        <f>+'103'!M43</f>
        <v>0</v>
      </c>
      <c r="T13" s="1183">
        <f>+IF(+'103'!Q26&gt;0,+'103'!Q26,0)</f>
        <v>0</v>
      </c>
    </row>
    <row r="14" spans="1:21" s="108" customFormat="1">
      <c r="A14" s="512" t="s">
        <v>623</v>
      </c>
      <c r="B14" s="45" t="s">
        <v>102</v>
      </c>
      <c r="C14" s="72">
        <v>104</v>
      </c>
      <c r="D14" s="154">
        <f>+'104'!D32</f>
        <v>0</v>
      </c>
      <c r="E14" s="154">
        <f>+'104'!E32</f>
        <v>0</v>
      </c>
      <c r="F14" s="154">
        <f>+'104'!F32</f>
        <v>0</v>
      </c>
      <c r="G14" s="154">
        <f>+'104'!G32</f>
        <v>0</v>
      </c>
      <c r="H14" s="154">
        <f>+'104'!H32</f>
        <v>0</v>
      </c>
      <c r="I14" s="154">
        <f>+'104'!I32</f>
        <v>0</v>
      </c>
      <c r="J14" s="154">
        <f>+'104'!J32</f>
        <v>0</v>
      </c>
      <c r="K14" s="154">
        <f>+'104'!K32</f>
        <v>0</v>
      </c>
      <c r="L14" s="154">
        <f>+'104'!L32</f>
        <v>0</v>
      </c>
      <c r="M14" s="154">
        <f>+'104'!M32</f>
        <v>0</v>
      </c>
      <c r="N14" s="154">
        <f>+IF(+'104'!N32&gt;0,+'104'!N32,0)</f>
        <v>0</v>
      </c>
      <c r="O14" s="154">
        <f>+IF(+'104'!O32&gt;0,+'104'!O32,0)</f>
        <v>0</v>
      </c>
      <c r="P14" s="154">
        <f>+IF(+'104'!P32&gt;0,+'104'!P32,0)</f>
        <v>0</v>
      </c>
      <c r="R14" s="722">
        <f>+'104'!D89</f>
        <v>0</v>
      </c>
      <c r="S14" s="722">
        <f>+'104'!M89</f>
        <v>0</v>
      </c>
      <c r="T14" s="1183" t="str">
        <f>+IF(+'104'!Q32&gt;0,+'104'!Q32,0)</f>
        <v>verificar a que contratos pertenece ese inventario</v>
      </c>
    </row>
    <row r="15" spans="1:21" s="108" customFormat="1">
      <c r="A15" s="512" t="s">
        <v>624</v>
      </c>
      <c r="B15" s="45" t="s">
        <v>577</v>
      </c>
      <c r="C15" s="72">
        <v>105</v>
      </c>
      <c r="D15" s="154">
        <f>+'105'!D18</f>
        <v>0</v>
      </c>
      <c r="E15" s="154">
        <f>+'105'!E18</f>
        <v>0</v>
      </c>
      <c r="F15" s="154">
        <f>+'105'!F18</f>
        <v>0</v>
      </c>
      <c r="G15" s="154">
        <f>+'105'!G18</f>
        <v>0</v>
      </c>
      <c r="H15" s="154">
        <f>+'105'!H18</f>
        <v>0</v>
      </c>
      <c r="I15" s="154">
        <f>+'105'!I18</f>
        <v>0</v>
      </c>
      <c r="J15" s="154">
        <f>+'105'!J18</f>
        <v>0</v>
      </c>
      <c r="K15" s="154">
        <f>+'105'!K18</f>
        <v>0</v>
      </c>
      <c r="L15" s="154">
        <f>+'105'!L18</f>
        <v>0</v>
      </c>
      <c r="M15" s="154">
        <f>+'105'!M18</f>
        <v>0</v>
      </c>
      <c r="N15" s="154">
        <f>+'105'!N18</f>
        <v>0</v>
      </c>
      <c r="O15" s="154">
        <f>+'105'!O18</f>
        <v>0</v>
      </c>
      <c r="P15" s="154">
        <f>+'105'!P18</f>
        <v>0</v>
      </c>
      <c r="R15" s="722">
        <f>+'105'!D33</f>
        <v>0</v>
      </c>
      <c r="S15" s="722">
        <f>+'105'!M33</f>
        <v>0</v>
      </c>
      <c r="T15" s="1183">
        <f>+'105'!Q18</f>
        <v>0</v>
      </c>
    </row>
    <row r="16" spans="1:21" s="108" customFormat="1">
      <c r="A16" s="512" t="s">
        <v>625</v>
      </c>
      <c r="B16" s="45" t="s">
        <v>578</v>
      </c>
      <c r="C16" s="72">
        <v>111</v>
      </c>
      <c r="D16" s="154">
        <f>+'111'!D39</f>
        <v>770873.63800000004</v>
      </c>
      <c r="E16" s="154">
        <f>+'111'!E39</f>
        <v>770873.63800000004</v>
      </c>
      <c r="F16" s="154">
        <f>+'111'!F39</f>
        <v>0</v>
      </c>
      <c r="G16" s="154">
        <f>+'111'!G39</f>
        <v>0</v>
      </c>
      <c r="H16" s="154">
        <f>+'111'!H39</f>
        <v>0</v>
      </c>
      <c r="I16" s="154">
        <f>+'111'!I39</f>
        <v>0</v>
      </c>
      <c r="J16" s="154">
        <f>+'111'!J39</f>
        <v>0</v>
      </c>
      <c r="K16" s="154">
        <f>+'111'!K39</f>
        <v>0</v>
      </c>
      <c r="L16" s="154">
        <f>+'111'!L39</f>
        <v>0</v>
      </c>
      <c r="M16" s="154">
        <f>+'111'!M39</f>
        <v>0</v>
      </c>
      <c r="N16" s="154">
        <f>+'111'!N39</f>
        <v>0</v>
      </c>
      <c r="O16" s="154">
        <f>+'111'!O39</f>
        <v>0</v>
      </c>
      <c r="P16" s="154">
        <f>+'111'!P39</f>
        <v>0</v>
      </c>
      <c r="R16" s="722">
        <f>+'111'!D63</f>
        <v>0</v>
      </c>
      <c r="S16" s="722">
        <f>+'111'!M63</f>
        <v>0</v>
      </c>
      <c r="T16" s="1183">
        <f>+'111'!Q39</f>
        <v>0</v>
      </c>
    </row>
    <row r="17" spans="1:20" s="108" customFormat="1">
      <c r="A17" s="512" t="s">
        <v>626</v>
      </c>
      <c r="B17" s="45" t="s">
        <v>309</v>
      </c>
      <c r="C17" s="72">
        <v>112</v>
      </c>
      <c r="D17" s="154">
        <f>+'112'!D19</f>
        <v>0</v>
      </c>
      <c r="E17" s="154">
        <f>+'112'!E19</f>
        <v>0</v>
      </c>
      <c r="F17" s="154">
        <f>+'112'!F19</f>
        <v>0</v>
      </c>
      <c r="G17" s="154">
        <f>+'112'!G19</f>
        <v>0</v>
      </c>
      <c r="H17" s="154">
        <f>+'112'!H19</f>
        <v>0</v>
      </c>
      <c r="I17" s="154">
        <f>+'112'!I19</f>
        <v>0</v>
      </c>
      <c r="J17" s="154">
        <f>+'112'!J19</f>
        <v>0</v>
      </c>
      <c r="K17" s="154">
        <f>+'112'!K19</f>
        <v>0</v>
      </c>
      <c r="L17" s="154">
        <f>+'112'!L19</f>
        <v>0</v>
      </c>
      <c r="M17" s="154">
        <f>+'112'!M19</f>
        <v>0</v>
      </c>
      <c r="N17" s="154">
        <f>+'112'!N19</f>
        <v>0</v>
      </c>
      <c r="O17" s="154">
        <f>+'112'!O19</f>
        <v>0</v>
      </c>
      <c r="P17" s="154">
        <f>+'112'!P19</f>
        <v>0</v>
      </c>
      <c r="R17" s="722">
        <f>+'112'!D34</f>
        <v>0</v>
      </c>
      <c r="S17" s="722">
        <f>+'112'!M34</f>
        <v>0</v>
      </c>
      <c r="T17" s="1183" t="str">
        <f>+'112'!Q19</f>
        <v>verificar si la ubicación esta deacuerdo</v>
      </c>
    </row>
    <row r="18" spans="1:20" s="108" customFormat="1">
      <c r="A18" s="512" t="s">
        <v>627</v>
      </c>
      <c r="B18" s="45" t="s">
        <v>316</v>
      </c>
      <c r="C18" s="72">
        <v>113</v>
      </c>
      <c r="D18" s="154">
        <f>+'113'!D18</f>
        <v>0</v>
      </c>
      <c r="E18" s="154">
        <f>+'113'!E18</f>
        <v>0</v>
      </c>
      <c r="F18" s="154">
        <f>+'113'!F18</f>
        <v>0</v>
      </c>
      <c r="G18" s="154">
        <f>+'113'!G18</f>
        <v>0</v>
      </c>
      <c r="H18" s="154">
        <f>+'113'!H18</f>
        <v>0</v>
      </c>
      <c r="I18" s="154">
        <f>+'113'!I18</f>
        <v>0</v>
      </c>
      <c r="J18" s="154">
        <f>+'113'!J18</f>
        <v>0</v>
      </c>
      <c r="K18" s="154">
        <f>+'113'!K18</f>
        <v>0</v>
      </c>
      <c r="L18" s="154">
        <f>+'113'!L18</f>
        <v>0</v>
      </c>
      <c r="M18" s="154">
        <f>+'113'!M18</f>
        <v>0</v>
      </c>
      <c r="N18" s="154">
        <f>+'113'!N18</f>
        <v>0</v>
      </c>
      <c r="O18" s="154">
        <f>+'113'!O18</f>
        <v>0</v>
      </c>
      <c r="P18" s="154">
        <f>+'113'!P18</f>
        <v>0</v>
      </c>
      <c r="R18" s="722">
        <f>+'113'!D36</f>
        <v>0</v>
      </c>
      <c r="S18" s="722">
        <f>+'113'!M36</f>
        <v>0</v>
      </c>
      <c r="T18" s="1183">
        <f>+'113'!Q18</f>
        <v>0</v>
      </c>
    </row>
    <row r="19" spans="1:20" s="108" customFormat="1">
      <c r="A19" s="512" t="s">
        <v>628</v>
      </c>
      <c r="B19" s="45" t="s">
        <v>579</v>
      </c>
      <c r="C19" s="72">
        <v>114</v>
      </c>
      <c r="D19" s="154">
        <f>+'114'!D28</f>
        <v>0</v>
      </c>
      <c r="E19" s="154">
        <f>+'114'!E28</f>
        <v>0</v>
      </c>
      <c r="F19" s="154">
        <f>+'114'!F28</f>
        <v>0</v>
      </c>
      <c r="G19" s="154">
        <f>+'114'!G28</f>
        <v>0</v>
      </c>
      <c r="H19" s="154">
        <f>+'114'!H28</f>
        <v>0</v>
      </c>
      <c r="I19" s="154">
        <f>+'114'!I28</f>
        <v>0</v>
      </c>
      <c r="J19" s="154">
        <f>+'114'!J28</f>
        <v>0</v>
      </c>
      <c r="K19" s="154">
        <f>+'114'!K28</f>
        <v>0</v>
      </c>
      <c r="L19" s="154">
        <f>+'114'!L28</f>
        <v>0</v>
      </c>
      <c r="M19" s="154">
        <f>+'114'!M28</f>
        <v>0</v>
      </c>
      <c r="N19" s="154">
        <f>+'114'!N28</f>
        <v>0</v>
      </c>
      <c r="O19" s="154">
        <f>+'114'!O28</f>
        <v>0</v>
      </c>
      <c r="P19" s="154">
        <f>+'114'!P28</f>
        <v>0</v>
      </c>
      <c r="R19" s="722">
        <f>+'114'!D38</f>
        <v>0</v>
      </c>
      <c r="S19" s="722">
        <f>+'114'!M38</f>
        <v>0</v>
      </c>
      <c r="T19" s="1183">
        <f>+'114'!Q28</f>
        <v>0</v>
      </c>
    </row>
    <row r="20" spans="1:20" s="108" customFormat="1">
      <c r="A20" s="512" t="s">
        <v>629</v>
      </c>
      <c r="B20" s="45" t="s">
        <v>580</v>
      </c>
      <c r="C20" s="72">
        <v>114</v>
      </c>
      <c r="D20" s="154">
        <f>+'114'!D24+'114'!D25</f>
        <v>0</v>
      </c>
      <c r="E20" s="154">
        <f>+'114'!E24+'114'!E25</f>
        <v>0</v>
      </c>
      <c r="F20" s="154">
        <f>+'114'!F24+'114'!F25</f>
        <v>0</v>
      </c>
      <c r="G20" s="154">
        <f>+'114'!G24+'114'!G25</f>
        <v>0</v>
      </c>
      <c r="H20" s="154">
        <f>+'114'!H24+'114'!H25</f>
        <v>0</v>
      </c>
      <c r="I20" s="154">
        <f>+'114'!I24+'114'!I25</f>
        <v>0</v>
      </c>
      <c r="J20" s="154">
        <f>+'114'!J24+'114'!J25</f>
        <v>0</v>
      </c>
      <c r="K20" s="154">
        <f>+'114'!K24+'114'!K25</f>
        <v>0</v>
      </c>
      <c r="L20" s="154">
        <f>+'114'!L24+'114'!L25</f>
        <v>0</v>
      </c>
      <c r="M20" s="154">
        <f>+'114'!M24+'114'!M25</f>
        <v>0</v>
      </c>
      <c r="N20" s="154">
        <f>+'114'!N24+'114'!N25</f>
        <v>0</v>
      </c>
      <c r="O20" s="154">
        <f>+'114'!O24+'114'!O25</f>
        <v>0</v>
      </c>
      <c r="P20" s="154">
        <f>+'114'!P24+'114'!P25</f>
        <v>0</v>
      </c>
      <c r="R20" s="722">
        <f>+'115'!D44</f>
        <v>0</v>
      </c>
      <c r="S20" s="722">
        <f>+'115'!M44</f>
        <v>0</v>
      </c>
      <c r="T20" s="1183">
        <f>+'114'!Q24+'114'!Q25</f>
        <v>0</v>
      </c>
    </row>
    <row r="21" spans="1:20" s="108" customFormat="1">
      <c r="A21" s="512" t="s">
        <v>630</v>
      </c>
      <c r="B21" s="45" t="s">
        <v>584</v>
      </c>
      <c r="C21" s="72">
        <v>115</v>
      </c>
      <c r="D21" s="154">
        <f>+'115'!D23</f>
        <v>0</v>
      </c>
      <c r="E21" s="154">
        <f>+'115'!E23</f>
        <v>0</v>
      </c>
      <c r="F21" s="154">
        <f>+'115'!F23</f>
        <v>0</v>
      </c>
      <c r="G21" s="154">
        <f>+'115'!G23</f>
        <v>0</v>
      </c>
      <c r="H21" s="154">
        <f>+'115'!H23</f>
        <v>0</v>
      </c>
      <c r="I21" s="154">
        <f>+'115'!I23</f>
        <v>0</v>
      </c>
      <c r="J21" s="154">
        <f>+'115'!J23</f>
        <v>0</v>
      </c>
      <c r="K21" s="154">
        <f>+'115'!K23</f>
        <v>0</v>
      </c>
      <c r="L21" s="154">
        <f>+'115'!L23</f>
        <v>0</v>
      </c>
      <c r="M21" s="154">
        <f>+'115'!M23</f>
        <v>0</v>
      </c>
      <c r="N21" s="154">
        <f>+'115'!N23</f>
        <v>0</v>
      </c>
      <c r="O21" s="154">
        <f>+'115'!O23</f>
        <v>0</v>
      </c>
      <c r="P21" s="154">
        <f>+'115'!P23</f>
        <v>0</v>
      </c>
      <c r="R21" s="722">
        <f>+'116'!D50</f>
        <v>0</v>
      </c>
      <c r="S21" s="722">
        <f>+'116'!M50</f>
        <v>0</v>
      </c>
      <c r="T21" s="1183">
        <f>+'115'!Q23</f>
        <v>0</v>
      </c>
    </row>
    <row r="22" spans="1:20" s="108" customFormat="1">
      <c r="A22" s="512" t="s">
        <v>631</v>
      </c>
      <c r="B22" s="45" t="s">
        <v>585</v>
      </c>
      <c r="C22" s="72">
        <v>116</v>
      </c>
      <c r="D22" s="154">
        <f>+'116'!D29</f>
        <v>0</v>
      </c>
      <c r="E22" s="154">
        <f>+'116'!E29</f>
        <v>0</v>
      </c>
      <c r="F22" s="154">
        <f>+'116'!F29</f>
        <v>0</v>
      </c>
      <c r="G22" s="154">
        <f>+'116'!G29</f>
        <v>0</v>
      </c>
      <c r="H22" s="154">
        <f>+'116'!H29</f>
        <v>0</v>
      </c>
      <c r="I22" s="154">
        <f>+'116'!I29</f>
        <v>0</v>
      </c>
      <c r="J22" s="154">
        <f>+'116'!J29</f>
        <v>0</v>
      </c>
      <c r="K22" s="154">
        <f>+'116'!K29</f>
        <v>0</v>
      </c>
      <c r="L22" s="154">
        <f>+'116'!L29</f>
        <v>0</v>
      </c>
      <c r="M22" s="154">
        <f>+'116'!M29</f>
        <v>0</v>
      </c>
      <c r="N22" s="154">
        <f>+'116'!N29</f>
        <v>0</v>
      </c>
      <c r="O22" s="154">
        <f>+'116'!O29</f>
        <v>0</v>
      </c>
      <c r="P22" s="154">
        <f>+'116'!P29</f>
        <v>0</v>
      </c>
      <c r="R22" s="722">
        <f>+'116'!D49</f>
        <v>0</v>
      </c>
      <c r="S22" s="722">
        <f>+'116'!M49</f>
        <v>0</v>
      </c>
      <c r="T22" s="1183">
        <f>+'116'!Q29</f>
        <v>0</v>
      </c>
    </row>
    <row r="23" spans="1:20" s="108" customFormat="1">
      <c r="A23" s="512" t="s">
        <v>632</v>
      </c>
      <c r="B23" s="45" t="s">
        <v>586</v>
      </c>
      <c r="C23" s="72">
        <v>117</v>
      </c>
      <c r="D23" s="154">
        <f>+'117'!D18</f>
        <v>0</v>
      </c>
      <c r="E23" s="154">
        <f>+'117'!E18</f>
        <v>0</v>
      </c>
      <c r="F23" s="154">
        <f>+'117'!F18</f>
        <v>0</v>
      </c>
      <c r="G23" s="154">
        <f>+'117'!G18</f>
        <v>0</v>
      </c>
      <c r="H23" s="154">
        <f>+'117'!H18</f>
        <v>0</v>
      </c>
      <c r="I23" s="154">
        <f>+'117'!I18</f>
        <v>0</v>
      </c>
      <c r="J23" s="154">
        <f>+'117'!J18</f>
        <v>0</v>
      </c>
      <c r="K23" s="154">
        <f>+'117'!K18</f>
        <v>0</v>
      </c>
      <c r="L23" s="154">
        <f>+'117'!L18</f>
        <v>0</v>
      </c>
      <c r="M23" s="154">
        <f>+'117'!M18</f>
        <v>0</v>
      </c>
      <c r="N23" s="154">
        <f>+'117'!N18</f>
        <v>0</v>
      </c>
      <c r="O23" s="154">
        <f>+'117'!O18</f>
        <v>0</v>
      </c>
      <c r="P23" s="154">
        <f>+'117'!P18</f>
        <v>0</v>
      </c>
      <c r="R23" s="722">
        <f>+'117'!D32</f>
        <v>0</v>
      </c>
      <c r="S23" s="722">
        <f>+'117'!M32</f>
        <v>0</v>
      </c>
      <c r="T23" s="1183">
        <f>+'117'!Q18</f>
        <v>0</v>
      </c>
    </row>
    <row r="24" spans="1:20" s="108" customFormat="1">
      <c r="A24" s="512">
        <v>445</v>
      </c>
      <c r="B24" s="45" t="s">
        <v>587</v>
      </c>
      <c r="C24" s="72">
        <v>118</v>
      </c>
      <c r="D24" s="154">
        <f>+'118'!D18</f>
        <v>0</v>
      </c>
      <c r="E24" s="154">
        <f>+'118'!E18</f>
        <v>0</v>
      </c>
      <c r="F24" s="154">
        <f>+'118'!F18</f>
        <v>0</v>
      </c>
      <c r="G24" s="154">
        <f>+'118'!G18</f>
        <v>0</v>
      </c>
      <c r="H24" s="154">
        <f>+'118'!H18</f>
        <v>0</v>
      </c>
      <c r="I24" s="154">
        <f>+'118'!I18</f>
        <v>0</v>
      </c>
      <c r="J24" s="154">
        <f>+'118'!J18</f>
        <v>0</v>
      </c>
      <c r="K24" s="154">
        <f>+'118'!K18</f>
        <v>0</v>
      </c>
      <c r="L24" s="154">
        <f>+'118'!L18</f>
        <v>0</v>
      </c>
      <c r="M24" s="154">
        <f>+'118'!M18</f>
        <v>0</v>
      </c>
      <c r="N24" s="154">
        <f>+'118'!N18</f>
        <v>0</v>
      </c>
      <c r="O24" s="154">
        <f>+'118'!O18</f>
        <v>0</v>
      </c>
      <c r="P24" s="154">
        <f>+'118'!P18</f>
        <v>0</v>
      </c>
      <c r="R24" s="722">
        <f>+'118'!D32</f>
        <v>0</v>
      </c>
      <c r="S24" s="722">
        <f>+'118'!M32</f>
        <v>0</v>
      </c>
      <c r="T24" s="1183">
        <f>+'118'!Q18</f>
        <v>0</v>
      </c>
    </row>
    <row r="25" spans="1:20" s="108" customFormat="1">
      <c r="A25" s="512" t="s">
        <v>633</v>
      </c>
      <c r="B25" s="45" t="s">
        <v>357</v>
      </c>
      <c r="C25" s="72">
        <v>119</v>
      </c>
      <c r="D25" s="154">
        <f>+'119'!D12</f>
        <v>0</v>
      </c>
      <c r="E25" s="154">
        <f>+'119'!E12</f>
        <v>0</v>
      </c>
      <c r="F25" s="154">
        <f>+'119'!F12</f>
        <v>0</v>
      </c>
      <c r="G25" s="154">
        <f>+'119'!G12</f>
        <v>0</v>
      </c>
      <c r="H25" s="154">
        <f>+'119'!H12</f>
        <v>0</v>
      </c>
      <c r="I25" s="154">
        <f>+'119'!I12</f>
        <v>0</v>
      </c>
      <c r="J25" s="154">
        <f>+'119'!J12</f>
        <v>0</v>
      </c>
      <c r="K25" s="154">
        <f>+'119'!K12</f>
        <v>0</v>
      </c>
      <c r="L25" s="154">
        <f>+'119'!L12</f>
        <v>0</v>
      </c>
      <c r="M25" s="154">
        <f>+'119'!M12</f>
        <v>0</v>
      </c>
      <c r="N25" s="154">
        <f>+'119'!N12</f>
        <v>0</v>
      </c>
      <c r="O25" s="154">
        <f>+'119'!O12</f>
        <v>0</v>
      </c>
      <c r="P25" s="154">
        <f>+'119'!P12</f>
        <v>0</v>
      </c>
      <c r="R25" s="722">
        <f>+'119'!D42</f>
        <v>0</v>
      </c>
      <c r="S25" s="722">
        <f>+'119'!M42</f>
        <v>0</v>
      </c>
      <c r="T25" s="1183">
        <f>+'119'!Q12</f>
        <v>0</v>
      </c>
    </row>
    <row r="26" spans="1:20" s="108" customFormat="1">
      <c r="A26" s="512"/>
      <c r="B26" s="45" t="s">
        <v>599</v>
      </c>
      <c r="C26" s="74">
        <v>120</v>
      </c>
      <c r="D26" s="154">
        <f>+'120'!D33</f>
        <v>0</v>
      </c>
      <c r="E26" s="154">
        <f>+'120'!E33</f>
        <v>0</v>
      </c>
      <c r="F26" s="154">
        <f>+'120'!F33</f>
        <v>0</v>
      </c>
      <c r="G26" s="154">
        <f>+'120'!G33</f>
        <v>0</v>
      </c>
      <c r="H26" s="154">
        <f>+'120'!H33</f>
        <v>0</v>
      </c>
      <c r="I26" s="154">
        <f>+'120'!I33</f>
        <v>0</v>
      </c>
      <c r="J26" s="154">
        <f>+'120'!J33</f>
        <v>0</v>
      </c>
      <c r="K26" s="154">
        <f>+'120'!K33</f>
        <v>0</v>
      </c>
      <c r="L26" s="154">
        <f>+'120'!L33</f>
        <v>0</v>
      </c>
      <c r="M26" s="154">
        <f>+'120'!M33</f>
        <v>0</v>
      </c>
      <c r="N26" s="154">
        <f>+'120'!N33</f>
        <v>0</v>
      </c>
      <c r="O26" s="154">
        <f>+'120'!O33</f>
        <v>0</v>
      </c>
      <c r="P26" s="154">
        <f>+'120'!P33</f>
        <v>0</v>
      </c>
      <c r="R26" s="722">
        <f>+'120'!D43</f>
        <v>0</v>
      </c>
      <c r="S26" s="722">
        <f>+'120'!M43</f>
        <v>0</v>
      </c>
      <c r="T26" s="1183">
        <f>+'120'!Q33</f>
        <v>0</v>
      </c>
    </row>
    <row r="27" spans="1:20" s="108" customFormat="1">
      <c r="A27" s="512"/>
      <c r="B27" s="35" t="s">
        <v>23</v>
      </c>
      <c r="C27" s="73"/>
      <c r="D27" s="127">
        <f>SUM(D11:D25)</f>
        <v>791948.96800000011</v>
      </c>
      <c r="E27" s="127">
        <f t="shared" ref="E27:M27" si="0">SUM(E11:E25)</f>
        <v>770873.63800000004</v>
      </c>
      <c r="F27" s="127">
        <f t="shared" si="0"/>
        <v>0</v>
      </c>
      <c r="G27" s="127">
        <f t="shared" si="0"/>
        <v>-21075.330000000075</v>
      </c>
      <c r="H27" s="127">
        <f t="shared" si="0"/>
        <v>0</v>
      </c>
      <c r="I27" s="127">
        <f t="shared" si="0"/>
        <v>0</v>
      </c>
      <c r="J27" s="127">
        <f t="shared" si="0"/>
        <v>0</v>
      </c>
      <c r="K27" s="127">
        <f t="shared" si="0"/>
        <v>0</v>
      </c>
      <c r="L27" s="127">
        <f t="shared" si="0"/>
        <v>0</v>
      </c>
      <c r="M27" s="127">
        <f t="shared" si="0"/>
        <v>0</v>
      </c>
      <c r="N27" s="119"/>
      <c r="O27" s="119"/>
      <c r="P27" s="119"/>
      <c r="R27" s="723"/>
      <c r="S27" s="722">
        <f>+M27-'6 INFORME BALANCES'!H62</f>
        <v>0</v>
      </c>
      <c r="T27" s="1180"/>
    </row>
    <row r="28" spans="1:20" s="108" customFormat="1">
      <c r="A28" s="512"/>
      <c r="C28" s="74"/>
      <c r="D28" s="75"/>
      <c r="E28" s="75"/>
      <c r="F28" s="75"/>
      <c r="G28" s="75"/>
      <c r="H28" s="94"/>
      <c r="I28" s="94"/>
      <c r="J28" s="94"/>
      <c r="K28" s="94"/>
      <c r="L28" s="94"/>
      <c r="M28" s="94"/>
      <c r="N28" s="46"/>
      <c r="O28" s="46"/>
      <c r="P28" s="46"/>
      <c r="R28" s="722"/>
      <c r="S28" s="722"/>
      <c r="T28" s="1179"/>
    </row>
    <row r="29" spans="1:20" s="108" customFormat="1">
      <c r="A29" s="512"/>
      <c r="B29" s="35" t="s">
        <v>24</v>
      </c>
      <c r="C29" s="73"/>
      <c r="D29" s="76"/>
      <c r="E29" s="76"/>
      <c r="F29" s="76"/>
      <c r="G29" s="76"/>
      <c r="H29" s="94"/>
      <c r="I29" s="94"/>
      <c r="J29" s="94"/>
      <c r="K29" s="94"/>
      <c r="L29" s="94"/>
      <c r="M29" s="94"/>
      <c r="N29" s="94"/>
      <c r="O29" s="94"/>
      <c r="P29" s="94"/>
      <c r="R29" s="722"/>
      <c r="S29" s="722"/>
      <c r="T29" s="1184"/>
    </row>
    <row r="30" spans="1:20" s="108" customFormat="1">
      <c r="A30" s="512" t="s">
        <v>634</v>
      </c>
      <c r="B30" s="108" t="s">
        <v>588</v>
      </c>
      <c r="C30" s="74">
        <v>201</v>
      </c>
      <c r="D30" s="94">
        <f>+'201'!D30</f>
        <v>502.04999999975553</v>
      </c>
      <c r="E30" s="94">
        <f>+'201'!E30</f>
        <v>0</v>
      </c>
      <c r="F30" s="94">
        <f>+'201'!F30</f>
        <v>0</v>
      </c>
      <c r="G30" s="94">
        <f>+'201'!G30</f>
        <v>0</v>
      </c>
      <c r="H30" s="94">
        <f>+'201'!H30</f>
        <v>0</v>
      </c>
      <c r="I30" s="94">
        <f>+'201'!I30</f>
        <v>0</v>
      </c>
      <c r="J30" s="94">
        <f>+'201'!J30</f>
        <v>0</v>
      </c>
      <c r="K30" s="94">
        <f>+'201'!K30</f>
        <v>0</v>
      </c>
      <c r="L30" s="94">
        <f>+'201'!L30</f>
        <v>0</v>
      </c>
      <c r="M30" s="94">
        <f>+'201'!M30</f>
        <v>0</v>
      </c>
      <c r="N30" s="94">
        <f>+'201'!N30</f>
        <v>0</v>
      </c>
      <c r="O30" s="94">
        <f>+'201'!O30</f>
        <v>0</v>
      </c>
      <c r="P30" s="94">
        <f>+'201'!P30</f>
        <v>0</v>
      </c>
      <c r="R30" s="722">
        <f>+'201'!D54</f>
        <v>0</v>
      </c>
      <c r="S30" s="722">
        <f>+'201'!M54</f>
        <v>0</v>
      </c>
      <c r="T30" s="1184">
        <f>+'201'!Q30</f>
        <v>0</v>
      </c>
    </row>
    <row r="31" spans="1:20" s="108" customFormat="1">
      <c r="A31" s="512" t="s">
        <v>635</v>
      </c>
      <c r="B31" s="45" t="s">
        <v>589</v>
      </c>
      <c r="C31" s="74">
        <v>202</v>
      </c>
      <c r="D31" s="94">
        <f>+'202'!D24</f>
        <v>0</v>
      </c>
      <c r="E31" s="94">
        <f>+'202'!E24</f>
        <v>0</v>
      </c>
      <c r="F31" s="94">
        <f>+'202'!F24</f>
        <v>0</v>
      </c>
      <c r="G31" s="94">
        <f>+'202'!G24</f>
        <v>0</v>
      </c>
      <c r="H31" s="94">
        <f>+'202'!H24</f>
        <v>0</v>
      </c>
      <c r="I31" s="94">
        <f>+'202'!I24</f>
        <v>0</v>
      </c>
      <c r="J31" s="94">
        <f>+'202'!J24</f>
        <v>0</v>
      </c>
      <c r="K31" s="94">
        <f>+'202'!K24</f>
        <v>0</v>
      </c>
      <c r="L31" s="94">
        <f>+'202'!L24</f>
        <v>0</v>
      </c>
      <c r="M31" s="94">
        <f>+'202'!M24</f>
        <v>0</v>
      </c>
      <c r="N31" s="94">
        <f>+'202'!N24</f>
        <v>0</v>
      </c>
      <c r="O31" s="94">
        <f>+'202'!O24</f>
        <v>0</v>
      </c>
      <c r="P31" s="94">
        <f>+'202'!P24</f>
        <v>0</v>
      </c>
      <c r="R31" s="722">
        <f>+'202'!D36</f>
        <v>0</v>
      </c>
      <c r="S31" s="722">
        <f>+'202'!M36</f>
        <v>0</v>
      </c>
      <c r="T31" s="1184">
        <f>+'202'!Q24</f>
        <v>0</v>
      </c>
    </row>
    <row r="32" spans="1:20" s="108" customFormat="1">
      <c r="A32" s="512">
        <v>532</v>
      </c>
      <c r="B32" s="45" t="s">
        <v>663</v>
      </c>
      <c r="C32" s="74">
        <v>203</v>
      </c>
      <c r="D32" s="94">
        <f>+'203'!D12</f>
        <v>0</v>
      </c>
      <c r="E32" s="94">
        <f>+'203'!E12</f>
        <v>0</v>
      </c>
      <c r="F32" s="94">
        <f>+'203'!F12</f>
        <v>0</v>
      </c>
      <c r="G32" s="94">
        <f>+'203'!G12</f>
        <v>0</v>
      </c>
      <c r="H32" s="94">
        <f>+'203'!H12</f>
        <v>0</v>
      </c>
      <c r="I32" s="94">
        <f>+'203'!I12</f>
        <v>0</v>
      </c>
      <c r="J32" s="94">
        <f>+'203'!J12</f>
        <v>0</v>
      </c>
      <c r="K32" s="94">
        <f>+'203'!K12</f>
        <v>0</v>
      </c>
      <c r="L32" s="94">
        <f>+'203'!L12</f>
        <v>0</v>
      </c>
      <c r="M32" s="94">
        <f>+'203'!M12</f>
        <v>0</v>
      </c>
      <c r="N32" s="94">
        <f>+'203'!N12</f>
        <v>0</v>
      </c>
      <c r="O32" s="94">
        <f>+'203'!O12</f>
        <v>0</v>
      </c>
      <c r="P32" s="94">
        <f>+'203'!P12</f>
        <v>0</v>
      </c>
      <c r="R32" s="722">
        <f>+'203'!D23</f>
        <v>0</v>
      </c>
      <c r="S32" s="722">
        <f>+'203'!M23</f>
        <v>0</v>
      </c>
      <c r="T32" s="1184">
        <f>+'203'!Q12</f>
        <v>0</v>
      </c>
    </row>
    <row r="33" spans="1:20" s="108" customFormat="1">
      <c r="A33" s="512" t="s">
        <v>636</v>
      </c>
      <c r="B33" s="108" t="s">
        <v>637</v>
      </c>
      <c r="C33" s="74">
        <v>204</v>
      </c>
      <c r="D33" s="94">
        <f>+'204'!D16</f>
        <v>0</v>
      </c>
      <c r="E33" s="94">
        <f>+'204'!E16</f>
        <v>0</v>
      </c>
      <c r="F33" s="94">
        <f>+'204'!F16</f>
        <v>0</v>
      </c>
      <c r="G33" s="94">
        <f>+'204'!G16</f>
        <v>0</v>
      </c>
      <c r="H33" s="94">
        <f>+'204'!H16</f>
        <v>0</v>
      </c>
      <c r="I33" s="94">
        <f>+'204'!I16</f>
        <v>0</v>
      </c>
      <c r="J33" s="94">
        <f>+'204'!J16</f>
        <v>0</v>
      </c>
      <c r="K33" s="94">
        <f>+'204'!K16</f>
        <v>0</v>
      </c>
      <c r="L33" s="94">
        <f>+'204'!L16</f>
        <v>0</v>
      </c>
      <c r="M33" s="94">
        <f>+'204'!M16</f>
        <v>0</v>
      </c>
      <c r="N33" s="94">
        <f>+'204'!N16</f>
        <v>0</v>
      </c>
      <c r="O33" s="94">
        <f>+'204'!O16</f>
        <v>0</v>
      </c>
      <c r="P33" s="94">
        <f>+'204'!P16</f>
        <v>0</v>
      </c>
      <c r="R33" s="722">
        <f>+'204'!D35</f>
        <v>0</v>
      </c>
      <c r="S33" s="722">
        <f>+'204'!M35</f>
        <v>0</v>
      </c>
      <c r="T33" s="1184" t="str">
        <f>+'204'!Q16</f>
        <v>ojo declarado en otro casillero544 debe ser el 536</v>
      </c>
    </row>
    <row r="34" spans="1:20" s="108" customFormat="1">
      <c r="A34" s="512" t="s">
        <v>638</v>
      </c>
      <c r="B34" s="108" t="s">
        <v>590</v>
      </c>
      <c r="C34" s="74">
        <v>205</v>
      </c>
      <c r="D34" s="94">
        <f>+'205'!D20</f>
        <v>0</v>
      </c>
      <c r="E34" s="94">
        <f>+'205'!E20</f>
        <v>0</v>
      </c>
      <c r="F34" s="94">
        <f>+'205'!F20</f>
        <v>0</v>
      </c>
      <c r="G34" s="94">
        <f>+'205'!G20</f>
        <v>0</v>
      </c>
      <c r="H34" s="94">
        <f>+'205'!H20</f>
        <v>0</v>
      </c>
      <c r="I34" s="94">
        <f>+'205'!I20</f>
        <v>0</v>
      </c>
      <c r="J34" s="94">
        <f>+'205'!J20</f>
        <v>0</v>
      </c>
      <c r="K34" s="94">
        <f>+'205'!K20</f>
        <v>0</v>
      </c>
      <c r="L34" s="94">
        <f>+'205'!L20</f>
        <v>0</v>
      </c>
      <c r="M34" s="94">
        <f>+'205'!M20</f>
        <v>0</v>
      </c>
      <c r="N34" s="94">
        <f>+'205'!N20</f>
        <v>0</v>
      </c>
      <c r="O34" s="94">
        <f>+'205'!O20</f>
        <v>0</v>
      </c>
      <c r="P34" s="94">
        <f>+'205'!P20</f>
        <v>0</v>
      </c>
      <c r="R34" s="722">
        <f>+'205'!D36</f>
        <v>0</v>
      </c>
      <c r="S34" s="722">
        <f>+'205'!M36</f>
        <v>0</v>
      </c>
      <c r="T34" s="1184">
        <f>+'205'!Q20</f>
        <v>0</v>
      </c>
    </row>
    <row r="35" spans="1:20" s="108" customFormat="1">
      <c r="A35" s="512" t="s">
        <v>641</v>
      </c>
      <c r="B35" s="108" t="s">
        <v>640</v>
      </c>
      <c r="C35" s="74">
        <v>206</v>
      </c>
      <c r="D35" s="94">
        <f>+'206'!D15</f>
        <v>0</v>
      </c>
      <c r="E35" s="94">
        <f>+'206'!E15</f>
        <v>0</v>
      </c>
      <c r="F35" s="94">
        <f>+'206'!F15</f>
        <v>0</v>
      </c>
      <c r="G35" s="94">
        <f>+'206'!G15</f>
        <v>0</v>
      </c>
      <c r="H35" s="94">
        <f>+'206'!H15</f>
        <v>0</v>
      </c>
      <c r="I35" s="94">
        <f>+'206'!I15</f>
        <v>0</v>
      </c>
      <c r="J35" s="94">
        <f>+'206'!J15</f>
        <v>0</v>
      </c>
      <c r="K35" s="94">
        <f>+'206'!K15</f>
        <v>0</v>
      </c>
      <c r="L35" s="94">
        <f>+'206'!L15</f>
        <v>0</v>
      </c>
      <c r="M35" s="94">
        <f>+'206'!M15</f>
        <v>0</v>
      </c>
      <c r="N35" s="94">
        <f>+'206'!N15</f>
        <v>0</v>
      </c>
      <c r="O35" s="94">
        <f>+'206'!O15</f>
        <v>0</v>
      </c>
      <c r="P35" s="94">
        <f>+'206'!P15</f>
        <v>0</v>
      </c>
      <c r="R35" s="722">
        <f>+'206'!D30</f>
        <v>0</v>
      </c>
      <c r="S35" s="722">
        <f>+'206'!M30</f>
        <v>0</v>
      </c>
      <c r="T35" s="1184">
        <f>+'206'!Q15</f>
        <v>0</v>
      </c>
    </row>
    <row r="36" spans="1:20" s="108" customFormat="1">
      <c r="A36" s="512" t="s">
        <v>639</v>
      </c>
      <c r="B36" s="108" t="s">
        <v>592</v>
      </c>
      <c r="C36" s="74">
        <v>207</v>
      </c>
      <c r="D36" s="94">
        <f>+'207'!D14</f>
        <v>0</v>
      </c>
      <c r="E36" s="94">
        <f>+'207'!E14</f>
        <v>0</v>
      </c>
      <c r="F36" s="94">
        <f>+'207'!F14</f>
        <v>0</v>
      </c>
      <c r="G36" s="94">
        <f>+'207'!G14</f>
        <v>0</v>
      </c>
      <c r="H36" s="94">
        <f>+'207'!H14</f>
        <v>0</v>
      </c>
      <c r="I36" s="94">
        <f>+'207'!I14</f>
        <v>0</v>
      </c>
      <c r="J36" s="94">
        <f>+'207'!J14</f>
        <v>0</v>
      </c>
      <c r="K36" s="94">
        <f>+'207'!K14</f>
        <v>0</v>
      </c>
      <c r="L36" s="94">
        <f>+'207'!L14</f>
        <v>0</v>
      </c>
      <c r="M36" s="94">
        <f>+'207'!M14</f>
        <v>0</v>
      </c>
      <c r="N36" s="94">
        <f>+'207'!N14</f>
        <v>0</v>
      </c>
      <c r="O36" s="94">
        <f>+'207'!O14</f>
        <v>0</v>
      </c>
      <c r="P36" s="94">
        <f>+'207'!P14</f>
        <v>0</v>
      </c>
      <c r="R36" s="722">
        <f>+'207'!D34</f>
        <v>0</v>
      </c>
      <c r="S36" s="722">
        <f>+'207'!M34</f>
        <v>0</v>
      </c>
      <c r="T36" s="1184">
        <f>+'207'!Q14</f>
        <v>0</v>
      </c>
    </row>
    <row r="37" spans="1:20" s="108" customFormat="1">
      <c r="A37" s="512" t="s">
        <v>642</v>
      </c>
      <c r="B37" s="108" t="s">
        <v>593</v>
      </c>
      <c r="C37" s="74">
        <v>211</v>
      </c>
      <c r="D37" s="94">
        <f>+'211'!D29</f>
        <v>815103.45</v>
      </c>
      <c r="E37" s="94">
        <f>+'211'!E29</f>
        <v>0</v>
      </c>
      <c r="F37" s="94">
        <f>+'211'!F29</f>
        <v>0</v>
      </c>
      <c r="G37" s="94">
        <f>+'211'!G29</f>
        <v>0</v>
      </c>
      <c r="H37" s="94">
        <f>+'211'!H29</f>
        <v>0</v>
      </c>
      <c r="I37" s="94">
        <f>+'211'!I29</f>
        <v>0</v>
      </c>
      <c r="J37" s="94">
        <f>+'211'!J29</f>
        <v>0</v>
      </c>
      <c r="K37" s="94">
        <f>+'211'!K29</f>
        <v>0</v>
      </c>
      <c r="L37" s="94">
        <f>+'211'!L29</f>
        <v>0</v>
      </c>
      <c r="M37" s="94">
        <f>+'211'!M29</f>
        <v>0</v>
      </c>
      <c r="N37" s="94">
        <f>+'211'!N29</f>
        <v>0</v>
      </c>
      <c r="O37" s="94">
        <f>+'211'!O29</f>
        <v>0</v>
      </c>
      <c r="P37" s="94">
        <f>+'211'!P29</f>
        <v>0</v>
      </c>
      <c r="R37" s="722">
        <f>+'211'!D54</f>
        <v>0</v>
      </c>
      <c r="S37" s="722">
        <f>+'211'!M54</f>
        <v>0</v>
      </c>
      <c r="T37" s="1184">
        <f>+'211'!Q29</f>
        <v>0</v>
      </c>
    </row>
    <row r="38" spans="1:20" s="108" customFormat="1">
      <c r="A38" s="512" t="s">
        <v>643</v>
      </c>
      <c r="B38" s="45" t="s">
        <v>594</v>
      </c>
      <c r="C38" s="74">
        <v>212</v>
      </c>
      <c r="D38" s="94">
        <f>+'212'!D24</f>
        <v>0</v>
      </c>
      <c r="E38" s="94">
        <f>+'212'!E24</f>
        <v>0</v>
      </c>
      <c r="F38" s="94">
        <f>+'212'!F24</f>
        <v>0</v>
      </c>
      <c r="G38" s="94">
        <f>+'212'!G24</f>
        <v>0</v>
      </c>
      <c r="H38" s="94">
        <f>+'212'!H24</f>
        <v>0</v>
      </c>
      <c r="I38" s="94">
        <f>+'212'!I24</f>
        <v>0</v>
      </c>
      <c r="J38" s="94">
        <f>+'212'!J24</f>
        <v>0</v>
      </c>
      <c r="K38" s="94">
        <f>+'212'!K24</f>
        <v>0</v>
      </c>
      <c r="L38" s="94">
        <f>+'212'!L24</f>
        <v>0</v>
      </c>
      <c r="M38" s="94">
        <f>+'212'!M24</f>
        <v>0</v>
      </c>
      <c r="N38" s="94">
        <f>+'212'!N24</f>
        <v>0</v>
      </c>
      <c r="O38" s="94">
        <f>+'212'!O24</f>
        <v>0</v>
      </c>
      <c r="P38" s="94">
        <f>+'212'!P24</f>
        <v>0</v>
      </c>
      <c r="R38" s="722">
        <f>+'212'!D35</f>
        <v>0</v>
      </c>
      <c r="S38" s="722">
        <f>+'212'!M35</f>
        <v>0</v>
      </c>
      <c r="T38" s="1184">
        <f>+'212'!Q24</f>
        <v>0</v>
      </c>
    </row>
    <row r="39" spans="1:20" s="108" customFormat="1">
      <c r="A39" s="512">
        <v>572</v>
      </c>
      <c r="B39" s="45" t="s">
        <v>595</v>
      </c>
      <c r="C39" s="74">
        <v>213</v>
      </c>
      <c r="D39" s="94">
        <f>+'213'!D12</f>
        <v>0</v>
      </c>
      <c r="E39" s="94">
        <f>+'213'!E12</f>
        <v>0</v>
      </c>
      <c r="F39" s="94">
        <f>+'213'!F12</f>
        <v>0</v>
      </c>
      <c r="G39" s="94">
        <f>+'213'!G12</f>
        <v>0</v>
      </c>
      <c r="H39" s="94">
        <f>+'213'!H12</f>
        <v>0</v>
      </c>
      <c r="I39" s="94">
        <f>+'213'!I12</f>
        <v>0</v>
      </c>
      <c r="J39" s="94">
        <f>+'213'!J12</f>
        <v>0</v>
      </c>
      <c r="K39" s="94">
        <f>+'213'!K12</f>
        <v>0</v>
      </c>
      <c r="L39" s="94">
        <f>+'213'!L12</f>
        <v>0</v>
      </c>
      <c r="M39" s="94">
        <f>+'213'!M12</f>
        <v>0</v>
      </c>
      <c r="N39" s="94">
        <f>+'213'!N12</f>
        <v>0</v>
      </c>
      <c r="O39" s="94">
        <f>+'213'!O12</f>
        <v>0</v>
      </c>
      <c r="P39" s="94">
        <f>+'213'!P12</f>
        <v>0</v>
      </c>
      <c r="R39" s="722">
        <f>+'213'!D35</f>
        <v>0</v>
      </c>
      <c r="S39" s="722">
        <f>+'213'!M35</f>
        <v>0</v>
      </c>
      <c r="T39" s="1184">
        <f>+'213'!Q12</f>
        <v>0</v>
      </c>
    </row>
    <row r="40" spans="1:20" s="108" customFormat="1" ht="25.5">
      <c r="A40" s="512" t="s">
        <v>644</v>
      </c>
      <c r="B40" s="60" t="s">
        <v>596</v>
      </c>
      <c r="C40" s="74">
        <v>214</v>
      </c>
      <c r="D40" s="94">
        <f>+'214'!D15</f>
        <v>0</v>
      </c>
      <c r="E40" s="94">
        <f>+'214'!E15</f>
        <v>0</v>
      </c>
      <c r="F40" s="94">
        <f>+'214'!F15</f>
        <v>0</v>
      </c>
      <c r="G40" s="94">
        <f>+'214'!G15</f>
        <v>0</v>
      </c>
      <c r="H40" s="94">
        <f>+'214'!H15</f>
        <v>0</v>
      </c>
      <c r="I40" s="94">
        <f>+'214'!I15</f>
        <v>0</v>
      </c>
      <c r="J40" s="94">
        <f>+'214'!J15</f>
        <v>0</v>
      </c>
      <c r="K40" s="94">
        <f>+'214'!K15</f>
        <v>0</v>
      </c>
      <c r="L40" s="94">
        <f>+'214'!L15</f>
        <v>0</v>
      </c>
      <c r="M40" s="94">
        <f>+'214'!M15</f>
        <v>0</v>
      </c>
      <c r="N40" s="94">
        <f>+'214'!N15</f>
        <v>0</v>
      </c>
      <c r="O40" s="94">
        <f>+'214'!O15</f>
        <v>0</v>
      </c>
      <c r="P40" s="94">
        <f>+'214'!P15</f>
        <v>0</v>
      </c>
      <c r="R40" s="722">
        <f>+'214'!D30</f>
        <v>0</v>
      </c>
      <c r="S40" s="722">
        <f>+'214'!M30</f>
        <v>0</v>
      </c>
      <c r="T40" s="1184">
        <f>+'214'!Q15</f>
        <v>0</v>
      </c>
    </row>
    <row r="41" spans="1:20" s="108" customFormat="1">
      <c r="A41" s="512" t="s">
        <v>645</v>
      </c>
      <c r="B41" s="60" t="s">
        <v>597</v>
      </c>
      <c r="C41" s="74">
        <v>215</v>
      </c>
      <c r="D41" s="94">
        <f>+'215'!D20</f>
        <v>0</v>
      </c>
      <c r="E41" s="94">
        <f>+'215'!E20</f>
        <v>0</v>
      </c>
      <c r="F41" s="94">
        <f>+'215'!F20</f>
        <v>0</v>
      </c>
      <c r="G41" s="94">
        <f>+'215'!G20</f>
        <v>0</v>
      </c>
      <c r="H41" s="94">
        <f>+'215'!H20</f>
        <v>0</v>
      </c>
      <c r="I41" s="94">
        <f>+'215'!I20</f>
        <v>0</v>
      </c>
      <c r="J41" s="94">
        <f>+'215'!J20</f>
        <v>0</v>
      </c>
      <c r="K41" s="94">
        <f>+'215'!K20</f>
        <v>0</v>
      </c>
      <c r="L41" s="94">
        <f>+'215'!L20</f>
        <v>0</v>
      </c>
      <c r="M41" s="94">
        <f>+'215'!M20</f>
        <v>0</v>
      </c>
      <c r="N41" s="94">
        <f>+'215'!N20</f>
        <v>0</v>
      </c>
      <c r="O41" s="94">
        <f>+'215'!O20</f>
        <v>0</v>
      </c>
      <c r="P41" s="94">
        <f>+'215'!P20</f>
        <v>0</v>
      </c>
      <c r="R41" s="722">
        <f>+'215'!D34</f>
        <v>0</v>
      </c>
      <c r="S41" s="722">
        <f>+'215'!M34</f>
        <v>0</v>
      </c>
      <c r="T41" s="1184">
        <f>+'215'!Q20</f>
        <v>0</v>
      </c>
    </row>
    <row r="42" spans="1:20" s="108" customFormat="1">
      <c r="A42" s="512" t="s">
        <v>646</v>
      </c>
      <c r="B42" s="60" t="s">
        <v>591</v>
      </c>
      <c r="C42" s="74">
        <v>216</v>
      </c>
      <c r="D42" s="94">
        <f>+'216'!D15</f>
        <v>0</v>
      </c>
      <c r="E42" s="94">
        <f>+'216'!E15</f>
        <v>0</v>
      </c>
      <c r="F42" s="94">
        <f>+'216'!F15</f>
        <v>0</v>
      </c>
      <c r="G42" s="94">
        <f>+'216'!G15</f>
        <v>0</v>
      </c>
      <c r="H42" s="94">
        <f>+'216'!H15</f>
        <v>0</v>
      </c>
      <c r="I42" s="94">
        <f>+'216'!I15</f>
        <v>0</v>
      </c>
      <c r="J42" s="94">
        <f>+'216'!J15</f>
        <v>0</v>
      </c>
      <c r="K42" s="94">
        <f>+'216'!K15</f>
        <v>0</v>
      </c>
      <c r="L42" s="94">
        <f>+'216'!L15</f>
        <v>0</v>
      </c>
      <c r="M42" s="94">
        <f>+'216'!M15</f>
        <v>0</v>
      </c>
      <c r="N42" s="94">
        <f>+'216'!N15</f>
        <v>0</v>
      </c>
      <c r="O42" s="94">
        <f>+'216'!O15</f>
        <v>0</v>
      </c>
      <c r="P42" s="94">
        <f>+'216'!P15</f>
        <v>0</v>
      </c>
      <c r="R42" s="722">
        <f>+'216'!D35</f>
        <v>0</v>
      </c>
      <c r="S42" s="722">
        <f>+'216'!M35</f>
        <v>0</v>
      </c>
      <c r="T42" s="1184">
        <f>+'216'!Q15</f>
        <v>0</v>
      </c>
    </row>
    <row r="43" spans="1:20" s="108" customFormat="1">
      <c r="A43" s="512" t="s">
        <v>647</v>
      </c>
      <c r="B43" s="60" t="s">
        <v>598</v>
      </c>
      <c r="C43" s="74">
        <v>217</v>
      </c>
      <c r="D43" s="94">
        <f>+'217'!D15</f>
        <v>0</v>
      </c>
      <c r="E43" s="94">
        <f>+'217'!E15</f>
        <v>0</v>
      </c>
      <c r="F43" s="94">
        <f>+'217'!F15</f>
        <v>0</v>
      </c>
      <c r="G43" s="94">
        <f>+'217'!G15</f>
        <v>0</v>
      </c>
      <c r="H43" s="94">
        <f>+'217'!H15</f>
        <v>0</v>
      </c>
      <c r="I43" s="94">
        <f>+'217'!I15</f>
        <v>0</v>
      </c>
      <c r="J43" s="94">
        <f>+'217'!J15</f>
        <v>0</v>
      </c>
      <c r="K43" s="94">
        <f>+'217'!K15</f>
        <v>0</v>
      </c>
      <c r="L43" s="94">
        <f>+'217'!L15</f>
        <v>0</v>
      </c>
      <c r="M43" s="94">
        <f>+'217'!M15</f>
        <v>0</v>
      </c>
      <c r="N43" s="94">
        <f>+'217'!N15</f>
        <v>0</v>
      </c>
      <c r="O43" s="94">
        <f>+'217'!O15</f>
        <v>0</v>
      </c>
      <c r="P43" s="94">
        <f>+'217'!P15</f>
        <v>0</v>
      </c>
      <c r="R43" s="722">
        <f>+'217'!D35</f>
        <v>0</v>
      </c>
      <c r="S43" s="722">
        <f>+'217'!M35</f>
        <v>0</v>
      </c>
      <c r="T43" s="1184">
        <f>+'217'!Q15</f>
        <v>0</v>
      </c>
    </row>
    <row r="44" spans="1:20" s="108" customFormat="1">
      <c r="A44" s="512" t="s">
        <v>648</v>
      </c>
      <c r="B44" s="45" t="s">
        <v>600</v>
      </c>
      <c r="C44" s="74">
        <v>220</v>
      </c>
      <c r="D44" s="94">
        <f>+'220'!D17</f>
        <v>0</v>
      </c>
      <c r="E44" s="94">
        <f>+'220'!E17</f>
        <v>0</v>
      </c>
      <c r="F44" s="94">
        <f>+'220'!F17</f>
        <v>0</v>
      </c>
      <c r="G44" s="94">
        <f>+'220'!G17</f>
        <v>0</v>
      </c>
      <c r="H44" s="94">
        <f>+'220'!H17</f>
        <v>0</v>
      </c>
      <c r="I44" s="94">
        <f>+'220'!I17</f>
        <v>0</v>
      </c>
      <c r="J44" s="94">
        <f>+'220'!J17</f>
        <v>0</v>
      </c>
      <c r="K44" s="94">
        <f>+'220'!K17</f>
        <v>0</v>
      </c>
      <c r="L44" s="94">
        <f>+'220'!L17</f>
        <v>0</v>
      </c>
      <c r="M44" s="94">
        <f>+'220'!M17</f>
        <v>0</v>
      </c>
      <c r="N44" s="94">
        <f>+'220'!N17</f>
        <v>0</v>
      </c>
      <c r="O44" s="94">
        <f>+'220'!O17</f>
        <v>0</v>
      </c>
      <c r="P44" s="94">
        <f>+'220'!P17</f>
        <v>0</v>
      </c>
      <c r="R44" s="722">
        <f>+'220'!D35</f>
        <v>0</v>
      </c>
      <c r="S44" s="722">
        <f>+'220'!M35</f>
        <v>0</v>
      </c>
      <c r="T44" s="1184">
        <f>+'220'!Q17</f>
        <v>0</v>
      </c>
    </row>
    <row r="45" spans="1:20" s="108" customFormat="1">
      <c r="A45" s="512"/>
      <c r="C45" s="74"/>
      <c r="D45" s="75"/>
      <c r="E45" s="75"/>
      <c r="F45" s="75"/>
      <c r="G45" s="75"/>
      <c r="H45" s="94"/>
      <c r="I45" s="94"/>
      <c r="J45" s="94"/>
      <c r="K45" s="94"/>
      <c r="L45" s="94"/>
      <c r="M45" s="94"/>
      <c r="N45" s="94"/>
      <c r="O45" s="94"/>
      <c r="P45" s="94"/>
      <c r="R45" s="722"/>
      <c r="S45" s="722"/>
      <c r="T45" s="1184"/>
    </row>
    <row r="46" spans="1:20" s="108" customFormat="1">
      <c r="A46" s="512"/>
      <c r="B46" s="35" t="s">
        <v>25</v>
      </c>
      <c r="C46" s="73"/>
      <c r="D46" s="127">
        <f t="shared" ref="D46:M46" si="1">SUM(D30:D45)</f>
        <v>815605.49999999977</v>
      </c>
      <c r="E46" s="127">
        <f t="shared" si="1"/>
        <v>0</v>
      </c>
      <c r="F46" s="127">
        <f t="shared" si="1"/>
        <v>0</v>
      </c>
      <c r="G46" s="127">
        <f t="shared" si="1"/>
        <v>0</v>
      </c>
      <c r="H46" s="127">
        <f t="shared" si="1"/>
        <v>0</v>
      </c>
      <c r="I46" s="127">
        <f t="shared" si="1"/>
        <v>0</v>
      </c>
      <c r="J46" s="127">
        <f t="shared" si="1"/>
        <v>0</v>
      </c>
      <c r="K46" s="127">
        <f t="shared" si="1"/>
        <v>0</v>
      </c>
      <c r="L46" s="127">
        <f t="shared" si="1"/>
        <v>0</v>
      </c>
      <c r="M46" s="127">
        <f t="shared" si="1"/>
        <v>0</v>
      </c>
      <c r="N46" s="119"/>
      <c r="O46" s="119"/>
      <c r="P46" s="119"/>
      <c r="R46" s="723"/>
      <c r="S46" s="722">
        <f>+M46-'6 INFORME BALANCES'!H85</f>
        <v>0</v>
      </c>
      <c r="T46" s="1180"/>
    </row>
    <row r="47" spans="1:20" s="108" customFormat="1">
      <c r="A47" s="512"/>
      <c r="C47" s="74"/>
      <c r="D47" s="75"/>
      <c r="E47" s="75"/>
      <c r="F47" s="75"/>
      <c r="G47" s="75"/>
      <c r="H47" s="94"/>
      <c r="I47" s="94"/>
      <c r="J47" s="94"/>
      <c r="K47" s="94"/>
      <c r="L47" s="94"/>
      <c r="M47" s="94"/>
      <c r="N47" s="46"/>
      <c r="O47" s="46"/>
      <c r="P47" s="46"/>
      <c r="R47" s="722"/>
      <c r="S47" s="722"/>
      <c r="T47" s="1179"/>
    </row>
    <row r="48" spans="1:20" s="108" customFormat="1">
      <c r="A48" s="512" t="s">
        <v>221</v>
      </c>
      <c r="B48" s="108" t="s">
        <v>601</v>
      </c>
      <c r="C48" s="74">
        <v>301</v>
      </c>
      <c r="D48" s="94">
        <f>+'301'!D15</f>
        <v>800</v>
      </c>
      <c r="E48" s="94">
        <f>+'301'!E15</f>
        <v>800</v>
      </c>
      <c r="F48" s="94">
        <f>+'301'!F15</f>
        <v>0</v>
      </c>
      <c r="G48" s="94">
        <f>+'301'!G15</f>
        <v>-800</v>
      </c>
      <c r="H48" s="94">
        <f>+'301'!H15</f>
        <v>0</v>
      </c>
      <c r="I48" s="94">
        <f>+'301'!I15</f>
        <v>0</v>
      </c>
      <c r="J48" s="94">
        <f>+'301'!J15</f>
        <v>0</v>
      </c>
      <c r="K48" s="94">
        <f>+'301'!K15</f>
        <v>0</v>
      </c>
      <c r="L48" s="94">
        <f>+'301'!L15</f>
        <v>0</v>
      </c>
      <c r="M48" s="94">
        <f>+'301'!M15</f>
        <v>0</v>
      </c>
      <c r="N48" s="94">
        <f>+'301'!N15</f>
        <v>0</v>
      </c>
      <c r="O48" s="94">
        <f>+'301'!O15</f>
        <v>0</v>
      </c>
      <c r="P48" s="94">
        <f>+'301'!P15</f>
        <v>0</v>
      </c>
      <c r="R48" s="722">
        <f>+'301'!D32</f>
        <v>0</v>
      </c>
      <c r="S48" s="722">
        <f>+'301'!M32</f>
        <v>0</v>
      </c>
      <c r="T48" s="1184" t="str">
        <f>+'301'!Q15</f>
        <v>soportar el aporte para futuro aumento con el acta y la fecha</v>
      </c>
    </row>
    <row r="49" spans="1:20" s="108" customFormat="1">
      <c r="A49" s="512" t="s">
        <v>649</v>
      </c>
      <c r="B49" s="108" t="s">
        <v>138</v>
      </c>
      <c r="C49" s="74">
        <v>302</v>
      </c>
      <c r="D49" s="94">
        <f>+'302'!D16</f>
        <v>0</v>
      </c>
      <c r="E49" s="94">
        <f>+'303'!E24</f>
        <v>0</v>
      </c>
      <c r="F49" s="94">
        <f>+'302'!F16</f>
        <v>0</v>
      </c>
      <c r="G49" s="94">
        <f>+'303'!G24</f>
        <v>0</v>
      </c>
      <c r="H49" s="94">
        <f>+'303'!H24</f>
        <v>0</v>
      </c>
      <c r="I49" s="94">
        <f>+'303'!I24</f>
        <v>0</v>
      </c>
      <c r="J49" s="94">
        <f>+'303'!J24</f>
        <v>0</v>
      </c>
      <c r="K49" s="94">
        <f>+'303'!K24</f>
        <v>0</v>
      </c>
      <c r="L49" s="94">
        <f>+'303'!L24</f>
        <v>0</v>
      </c>
      <c r="M49" s="94">
        <f>+'302'!M16</f>
        <v>0</v>
      </c>
      <c r="N49" s="94">
        <f>+'302'!N16</f>
        <v>0</v>
      </c>
      <c r="O49" s="94">
        <f>+'302'!O16</f>
        <v>0</v>
      </c>
      <c r="P49" s="94">
        <f>+'302'!P16</f>
        <v>0</v>
      </c>
      <c r="R49" s="722">
        <f>+'302'!D28</f>
        <v>0</v>
      </c>
      <c r="S49" s="722">
        <f>+'302'!M28</f>
        <v>0</v>
      </c>
      <c r="T49" s="1184" t="str">
        <f>+'302'!Q16</f>
        <v>falta el diario de utlidades del ejercicio a resultados acumulados verificar los ajustes a perdidas acumuladas actas</v>
      </c>
    </row>
    <row r="50" spans="1:20" s="108" customFormat="1">
      <c r="A50" s="512" t="s">
        <v>650</v>
      </c>
      <c r="B50" s="108" t="s">
        <v>602</v>
      </c>
      <c r="C50" s="74">
        <v>303</v>
      </c>
      <c r="D50" s="94">
        <f>+'303'!D24</f>
        <v>-24456.530000000002</v>
      </c>
      <c r="E50" s="94">
        <f>+'303'!E24</f>
        <v>0</v>
      </c>
      <c r="F50" s="94">
        <f>+'303'!F24</f>
        <v>0</v>
      </c>
      <c r="G50" s="94">
        <f>+'303'!G24</f>
        <v>0</v>
      </c>
      <c r="H50" s="94">
        <f>+'303'!H24</f>
        <v>0</v>
      </c>
      <c r="I50" s="94">
        <f>+'303'!I24</f>
        <v>0</v>
      </c>
      <c r="J50" s="94">
        <f>+'303'!J24</f>
        <v>0</v>
      </c>
      <c r="K50" s="94">
        <f>+'303'!K24</f>
        <v>0</v>
      </c>
      <c r="L50" s="94">
        <f>+'303'!L24</f>
        <v>0</v>
      </c>
      <c r="M50" s="94">
        <f>+'303'!M24</f>
        <v>0</v>
      </c>
      <c r="N50" s="94">
        <f>+'303'!N24</f>
        <v>0</v>
      </c>
      <c r="O50" s="94">
        <f>+'303'!O24</f>
        <v>0</v>
      </c>
      <c r="P50" s="94">
        <f>+'303'!P24</f>
        <v>0</v>
      </c>
      <c r="R50" s="722">
        <f>+'303'!D47</f>
        <v>0</v>
      </c>
      <c r="S50" s="722">
        <f>+'303'!M47</f>
        <v>0</v>
      </c>
      <c r="T50" s="1184" t="str">
        <f>+'303'!Q24</f>
        <v>falta el diario de utlidades del ejercicio a resultados acumulados verificar los ajustes a perdidas acumuladas actas</v>
      </c>
    </row>
    <row r="51" spans="1:20" s="108" customFormat="1">
      <c r="A51" s="512" t="s">
        <v>651</v>
      </c>
      <c r="B51" s="108" t="s">
        <v>603</v>
      </c>
      <c r="C51" s="74">
        <v>304</v>
      </c>
      <c r="D51" s="94">
        <f>+'304'!D20</f>
        <v>0</v>
      </c>
      <c r="E51" s="94">
        <f>+'304'!E20</f>
        <v>0</v>
      </c>
      <c r="F51" s="94">
        <f>+'304'!F20</f>
        <v>0</v>
      </c>
      <c r="G51" s="94">
        <f>+'304'!G20</f>
        <v>0</v>
      </c>
      <c r="H51" s="94">
        <f>+'304'!H20</f>
        <v>0</v>
      </c>
      <c r="I51" s="94">
        <f>+'304'!I20</f>
        <v>0</v>
      </c>
      <c r="J51" s="94">
        <f>+'304'!J20</f>
        <v>0</v>
      </c>
      <c r="K51" s="94">
        <f>+'304'!K20</f>
        <v>0</v>
      </c>
      <c r="L51" s="94">
        <f>+'304'!L20</f>
        <v>0</v>
      </c>
      <c r="M51" s="94">
        <f>+'304'!M20</f>
        <v>0</v>
      </c>
      <c r="N51" s="94">
        <f>+'304'!N20</f>
        <v>0</v>
      </c>
      <c r="O51" s="94">
        <f>+'304'!O20</f>
        <v>0</v>
      </c>
      <c r="P51" s="94">
        <f>+'304'!P20</f>
        <v>0</v>
      </c>
      <c r="R51" s="722">
        <f>+'304'!D35</f>
        <v>0</v>
      </c>
      <c r="S51" s="722">
        <f>+'304'!M35</f>
        <v>0</v>
      </c>
      <c r="T51" s="1184">
        <f>+'304'!Q20</f>
        <v>0</v>
      </c>
    </row>
    <row r="52" spans="1:20" s="108" customFormat="1">
      <c r="A52" s="512"/>
      <c r="C52" s="74"/>
      <c r="D52" s="1144">
        <f>SUM(D48:D51)</f>
        <v>-23656.530000000002</v>
      </c>
      <c r="E52" s="1144">
        <f t="shared" ref="E52:M52" si="2">SUM(E48:E51)</f>
        <v>800</v>
      </c>
      <c r="F52" s="1144">
        <f t="shared" si="2"/>
        <v>0</v>
      </c>
      <c r="G52" s="1144">
        <f t="shared" si="2"/>
        <v>-800</v>
      </c>
      <c r="H52" s="1144">
        <f t="shared" si="2"/>
        <v>0</v>
      </c>
      <c r="I52" s="1144">
        <f t="shared" si="2"/>
        <v>0</v>
      </c>
      <c r="J52" s="1144">
        <f t="shared" si="2"/>
        <v>0</v>
      </c>
      <c r="K52" s="1144">
        <f t="shared" si="2"/>
        <v>0</v>
      </c>
      <c r="L52" s="1144">
        <f t="shared" si="2"/>
        <v>0</v>
      </c>
      <c r="M52" s="1144">
        <f t="shared" si="2"/>
        <v>0</v>
      </c>
      <c r="N52" s="1145"/>
      <c r="O52" s="1145"/>
      <c r="P52" s="1145"/>
      <c r="R52" s="723"/>
      <c r="S52" s="722"/>
      <c r="T52" s="1185"/>
    </row>
    <row r="53" spans="1:20" s="108" customFormat="1">
      <c r="A53" s="512"/>
      <c r="B53" s="108" t="s">
        <v>28</v>
      </c>
      <c r="C53" s="74"/>
      <c r="D53" s="127">
        <f>+D52+D46</f>
        <v>791948.96999999974</v>
      </c>
      <c r="E53" s="127">
        <f t="shared" ref="E53:M53" si="3">+E52+E46</f>
        <v>800</v>
      </c>
      <c r="F53" s="127">
        <f t="shared" si="3"/>
        <v>0</v>
      </c>
      <c r="G53" s="127">
        <f t="shared" si="3"/>
        <v>-800</v>
      </c>
      <c r="H53" s="127">
        <f t="shared" si="3"/>
        <v>0</v>
      </c>
      <c r="I53" s="127">
        <f t="shared" si="3"/>
        <v>0</v>
      </c>
      <c r="J53" s="127">
        <f t="shared" si="3"/>
        <v>0</v>
      </c>
      <c r="K53" s="127">
        <f t="shared" si="3"/>
        <v>0</v>
      </c>
      <c r="L53" s="127">
        <f t="shared" si="3"/>
        <v>0</v>
      </c>
      <c r="M53" s="127">
        <f t="shared" si="3"/>
        <v>0</v>
      </c>
      <c r="N53" s="119"/>
      <c r="O53" s="119"/>
      <c r="P53" s="119"/>
      <c r="R53" s="722"/>
      <c r="S53" s="722"/>
      <c r="T53" s="1180"/>
    </row>
    <row r="54" spans="1:20" s="108" customFormat="1">
      <c r="A54" s="512"/>
      <c r="C54" s="74"/>
      <c r="D54" s="2089">
        <f>+D53-D27</f>
        <v>1.9999996293336153E-3</v>
      </c>
      <c r="E54" s="94">
        <f>+E53-E27</f>
        <v>-770073.63800000004</v>
      </c>
      <c r="F54" s="94">
        <f>+F53-F27</f>
        <v>0</v>
      </c>
      <c r="G54" s="94">
        <f>+G53-G27</f>
        <v>20275.330000000075</v>
      </c>
      <c r="H54" s="94">
        <f t="shared" ref="H54:M54" si="4">+H53-H27</f>
        <v>0</v>
      </c>
      <c r="I54" s="94">
        <f t="shared" si="4"/>
        <v>0</v>
      </c>
      <c r="J54" s="94">
        <f t="shared" si="4"/>
        <v>0</v>
      </c>
      <c r="K54" s="94">
        <f t="shared" si="4"/>
        <v>0</v>
      </c>
      <c r="L54" s="94">
        <f t="shared" si="4"/>
        <v>0</v>
      </c>
      <c r="M54" s="94">
        <f t="shared" si="4"/>
        <v>0</v>
      </c>
      <c r="N54" s="46"/>
      <c r="O54" s="46"/>
      <c r="P54" s="46"/>
      <c r="R54" s="722"/>
      <c r="S54" s="722"/>
      <c r="T54" s="1179"/>
    </row>
    <row r="55" spans="1:20" s="108" customFormat="1">
      <c r="A55" s="512">
        <v>6</v>
      </c>
      <c r="B55" s="108" t="s">
        <v>29</v>
      </c>
      <c r="C55" s="74" t="s">
        <v>30</v>
      </c>
      <c r="D55" s="128"/>
      <c r="E55" s="128"/>
      <c r="F55" s="94"/>
      <c r="G55" s="94"/>
      <c r="H55" s="94"/>
      <c r="I55" s="94"/>
      <c r="J55" s="94"/>
      <c r="K55" s="94"/>
      <c r="L55" s="94"/>
      <c r="M55" s="94"/>
      <c r="N55" s="46"/>
      <c r="O55" s="46"/>
      <c r="P55" s="46"/>
      <c r="R55" s="214"/>
      <c r="S55" s="214"/>
      <c r="T55" s="1179"/>
    </row>
    <row r="56" spans="1:20" s="108" customFormat="1">
      <c r="A56" s="510"/>
      <c r="C56" s="77"/>
      <c r="D56" s="78"/>
      <c r="E56" s="78"/>
      <c r="F56" s="126"/>
      <c r="G56" s="126"/>
      <c r="H56" s="126"/>
      <c r="I56" s="126"/>
      <c r="J56" s="126"/>
      <c r="K56" s="126"/>
      <c r="L56" s="126"/>
      <c r="M56" s="126"/>
      <c r="N56" s="90"/>
      <c r="O56" s="7"/>
      <c r="P56" s="7"/>
      <c r="R56" s="214"/>
      <c r="S56" s="214"/>
      <c r="T56" s="1186"/>
    </row>
    <row r="57" spans="1:20" s="108" customFormat="1">
      <c r="A57" s="508"/>
      <c r="C57" s="17"/>
      <c r="D57" s="83"/>
      <c r="E57" s="79"/>
      <c r="F57" s="79"/>
      <c r="G57" s="79"/>
      <c r="H57" s="129"/>
      <c r="I57" s="129"/>
      <c r="J57" s="129"/>
      <c r="K57" s="129"/>
      <c r="L57" s="129"/>
      <c r="M57" s="129"/>
      <c r="N57" s="130"/>
      <c r="R57" s="715"/>
      <c r="S57" s="715"/>
      <c r="T57" s="45"/>
    </row>
    <row r="58" spans="1:20" s="108" customFormat="1">
      <c r="A58" s="508"/>
      <c r="C58" s="17"/>
      <c r="D58" s="107" t="str">
        <f>IF(D27=D53,"OK","BALANCE DESCUADRADO")</f>
        <v>BALANCE DESCUADRADO</v>
      </c>
      <c r="E58" s="107"/>
      <c r="F58" s="107" t="str">
        <f>IF(F27=F53,"OK","BALANCE DESCUADRADO")</f>
        <v>OK</v>
      </c>
      <c r="G58" s="107"/>
      <c r="H58" s="107" t="str">
        <f>IF(H27=H53,"OK","BALANCE DESCUADRADO")</f>
        <v>OK</v>
      </c>
      <c r="I58" s="129"/>
      <c r="J58" s="129"/>
      <c r="K58" s="131"/>
      <c r="L58" s="131"/>
      <c r="M58" s="107" t="str">
        <f>IF(M27=M53,"OK","BALANCE DESCUADRADO")</f>
        <v>OK</v>
      </c>
      <c r="N58" s="132"/>
      <c r="O58" s="133"/>
      <c r="P58" s="133"/>
      <c r="R58" s="214"/>
      <c r="S58" s="214"/>
      <c r="T58" s="133"/>
    </row>
    <row r="59" spans="1:20" s="108" customFormat="1">
      <c r="A59" s="508"/>
      <c r="C59" s="17"/>
      <c r="D59" s="79"/>
      <c r="E59" s="79"/>
      <c r="F59" s="79"/>
      <c r="G59" s="79"/>
      <c r="H59" s="129"/>
      <c r="I59" s="129"/>
      <c r="J59" s="129"/>
      <c r="K59" s="129"/>
      <c r="L59" s="129"/>
      <c r="M59" s="129"/>
      <c r="N59" s="130"/>
      <c r="R59" s="214"/>
      <c r="S59" s="214"/>
      <c r="T59" s="45"/>
    </row>
    <row r="60" spans="1:20" s="108" customFormat="1">
      <c r="A60" s="508"/>
      <c r="B60" s="106" t="s">
        <v>5</v>
      </c>
      <c r="C60" s="106"/>
      <c r="D60" s="107">
        <f>+D27*1%</f>
        <v>7919.4896800000015</v>
      </c>
      <c r="E60" s="107"/>
      <c r="F60" s="107"/>
      <c r="G60" s="265"/>
      <c r="H60" s="107">
        <f>+H27*1.5%</f>
        <v>0</v>
      </c>
      <c r="I60" s="129"/>
      <c r="J60" s="129"/>
      <c r="K60" s="129"/>
      <c r="L60" s="129"/>
      <c r="M60" s="129">
        <f>+M54/2</f>
        <v>0</v>
      </c>
      <c r="N60" s="130"/>
      <c r="R60" s="214"/>
      <c r="S60" s="214"/>
      <c r="T60" s="45"/>
    </row>
    <row r="61" spans="1:20" s="108" customFormat="1">
      <c r="A61" s="508"/>
      <c r="B61" s="106"/>
      <c r="C61" s="106"/>
      <c r="D61" s="107">
        <f>1170507.14-D27</f>
        <v>378558.17199999979</v>
      </c>
      <c r="E61" s="107"/>
      <c r="F61" s="107"/>
      <c r="G61" s="265"/>
      <c r="H61" s="107"/>
      <c r="I61" s="129"/>
      <c r="J61" s="129"/>
      <c r="K61" s="129"/>
      <c r="L61" s="129"/>
      <c r="M61" s="129"/>
      <c r="N61" s="130"/>
      <c r="R61" s="214"/>
      <c r="S61" s="214"/>
      <c r="T61" s="45"/>
    </row>
    <row r="62" spans="1:20">
      <c r="A62" s="431"/>
      <c r="B62" s="110"/>
      <c r="C62" s="110"/>
      <c r="E62" s="108"/>
      <c r="F62" s="217"/>
      <c r="G62" s="214"/>
      <c r="H62" s="108"/>
      <c r="I62" s="108"/>
      <c r="M62" s="66"/>
      <c r="S62" s="66"/>
    </row>
    <row r="63" spans="1:20">
      <c r="B63" s="106" t="s">
        <v>116</v>
      </c>
      <c r="F63" s="108"/>
      <c r="G63" s="214"/>
      <c r="H63" s="108"/>
      <c r="I63" s="108"/>
      <c r="J63" s="108" t="s">
        <v>11354</v>
      </c>
      <c r="K63" s="108" t="s">
        <v>11355</v>
      </c>
      <c r="M63" s="66"/>
      <c r="S63" s="66"/>
    </row>
    <row r="64" spans="1:20">
      <c r="B64" s="106" t="s">
        <v>105</v>
      </c>
      <c r="F64" s="108"/>
      <c r="G64" s="108"/>
      <c r="H64" s="108"/>
      <c r="I64" s="108"/>
      <c r="K64" s="3">
        <v>12345</v>
      </c>
      <c r="S64" s="66"/>
    </row>
    <row r="65" spans="1:20">
      <c r="A65" s="278"/>
      <c r="B65" s="22" t="s">
        <v>2</v>
      </c>
      <c r="F65" s="108"/>
      <c r="G65" s="108"/>
      <c r="H65" s="108"/>
      <c r="I65" s="108"/>
      <c r="J65" s="1483" t="s">
        <v>11370</v>
      </c>
      <c r="S65" s="66"/>
    </row>
    <row r="66" spans="1:20">
      <c r="B66" s="22"/>
      <c r="C66" s="22">
        <v>2</v>
      </c>
      <c r="D66" s="3" t="s">
        <v>53</v>
      </c>
      <c r="F66" s="108"/>
      <c r="G66" s="108"/>
      <c r="H66" s="108"/>
      <c r="I66" s="108"/>
      <c r="J66" s="3029"/>
      <c r="S66" s="66"/>
    </row>
    <row r="67" spans="1:20">
      <c r="A67" s="278">
        <v>1</v>
      </c>
      <c r="B67" s="3" t="s">
        <v>52</v>
      </c>
      <c r="C67" s="22">
        <v>3</v>
      </c>
      <c r="D67" s="3" t="s">
        <v>106</v>
      </c>
      <c r="F67" s="108"/>
      <c r="G67" s="108"/>
      <c r="H67" s="108"/>
      <c r="I67" s="108"/>
      <c r="S67" s="66"/>
    </row>
    <row r="68" spans="1:20">
      <c r="A68" s="278">
        <v>2</v>
      </c>
      <c r="B68" s="3" t="s">
        <v>54</v>
      </c>
      <c r="C68" s="22">
        <v>4</v>
      </c>
      <c r="D68" s="3" t="s">
        <v>56</v>
      </c>
      <c r="F68" s="108"/>
      <c r="G68" s="108"/>
      <c r="H68" s="108"/>
      <c r="I68" s="108"/>
      <c r="S68" s="66"/>
    </row>
    <row r="69" spans="1:20">
      <c r="A69" s="513"/>
      <c r="B69" s="124"/>
      <c r="C69" s="22">
        <v>5</v>
      </c>
      <c r="D69" s="3" t="s">
        <v>58</v>
      </c>
      <c r="F69" s="124"/>
      <c r="G69" s="124"/>
      <c r="H69" s="124"/>
      <c r="I69" s="124"/>
      <c r="S69" s="66"/>
    </row>
    <row r="70" spans="1:20">
      <c r="A70" s="278"/>
      <c r="B70" s="106" t="s">
        <v>107</v>
      </c>
      <c r="F70" s="108"/>
      <c r="G70" s="108"/>
      <c r="H70" s="108"/>
      <c r="I70" s="108"/>
      <c r="S70" s="66"/>
    </row>
    <row r="71" spans="1:20">
      <c r="A71" s="278">
        <v>3</v>
      </c>
      <c r="B71" s="3" t="s">
        <v>57</v>
      </c>
      <c r="F71" s="108"/>
      <c r="G71" s="108"/>
      <c r="H71" s="108"/>
      <c r="I71" s="108"/>
      <c r="S71" s="66"/>
    </row>
    <row r="72" spans="1:20">
      <c r="A72" s="278">
        <v>2</v>
      </c>
      <c r="B72" s="3" t="s">
        <v>59</v>
      </c>
      <c r="F72" s="108"/>
      <c r="G72" s="108"/>
      <c r="H72" s="108"/>
      <c r="I72" s="108"/>
      <c r="S72" s="66"/>
    </row>
    <row r="73" spans="1:20">
      <c r="A73" s="278">
        <v>1</v>
      </c>
      <c r="B73" s="3" t="s">
        <v>60</v>
      </c>
      <c r="F73" s="108"/>
      <c r="G73" s="108"/>
      <c r="H73" s="108"/>
      <c r="I73" s="108"/>
      <c r="S73" s="66"/>
    </row>
    <row r="74" spans="1:20" s="108" customFormat="1">
      <c r="A74" s="508"/>
      <c r="B74" s="106"/>
      <c r="C74" s="106"/>
      <c r="D74" s="107"/>
      <c r="E74" s="107"/>
      <c r="F74" s="107" t="s">
        <v>104</v>
      </c>
      <c r="G74" s="107" t="s">
        <v>118</v>
      </c>
      <c r="H74" s="107"/>
      <c r="I74" s="129"/>
      <c r="J74" s="129"/>
      <c r="K74" s="129"/>
      <c r="L74" s="129"/>
      <c r="M74" s="129"/>
      <c r="N74" s="130"/>
      <c r="R74" s="214"/>
      <c r="S74" s="214"/>
      <c r="T74" s="45"/>
    </row>
    <row r="75" spans="1:20">
      <c r="D75" s="22" t="s">
        <v>70</v>
      </c>
      <c r="S75" s="66"/>
    </row>
    <row r="76" spans="1:20" ht="12.75" customHeight="1">
      <c r="D76" s="215" t="s">
        <v>108</v>
      </c>
      <c r="E76" s="275">
        <v>2E-3</v>
      </c>
      <c r="F76" s="66">
        <f>+D48*E76</f>
        <v>1.6</v>
      </c>
      <c r="G76" s="66">
        <f>+M48*E76</f>
        <v>0</v>
      </c>
      <c r="L76" s="66"/>
      <c r="S76" s="66"/>
    </row>
    <row r="77" spans="1:20" ht="12.75" customHeight="1">
      <c r="D77" s="215" t="s">
        <v>67</v>
      </c>
      <c r="E77" s="275">
        <v>2E-3</v>
      </c>
      <c r="F77" s="66" t="e">
        <f>+'5 PG101'!#REF!*E77</f>
        <v>#REF!</v>
      </c>
      <c r="G77" s="66">
        <f>+'5 PG101'!L41*E77</f>
        <v>0</v>
      </c>
      <c r="L77" s="66"/>
      <c r="S77" s="66"/>
    </row>
    <row r="78" spans="1:20">
      <c r="D78" s="3" t="s">
        <v>68</v>
      </c>
      <c r="E78" s="275">
        <v>4.0000000000000001E-3</v>
      </c>
      <c r="F78" s="66">
        <f>(+D27-D13)*E78</f>
        <v>3167.7958720000006</v>
      </c>
      <c r="G78" s="66">
        <f>(+M27-M13)*E78</f>
        <v>0</v>
      </c>
      <c r="L78" s="66"/>
      <c r="S78" s="66"/>
    </row>
    <row r="79" spans="1:20" ht="12.75" customHeight="1" thickBot="1">
      <c r="D79" s="215" t="s">
        <v>69</v>
      </c>
      <c r="E79" s="275">
        <v>4.0000000000000001E-3</v>
      </c>
      <c r="F79" s="91" t="e">
        <f>+'5 PG101'!#REF!*E79</f>
        <v>#REF!</v>
      </c>
      <c r="G79" s="66">
        <f>+'5 PG101'!L19*E79</f>
        <v>0</v>
      </c>
      <c r="L79" s="66"/>
      <c r="S79" s="66"/>
    </row>
    <row r="80" spans="1:20" ht="13.5" thickBot="1">
      <c r="A80" s="431"/>
      <c r="B80" s="110"/>
      <c r="C80" s="110"/>
      <c r="E80" s="108"/>
      <c r="F80" s="216" t="e">
        <f>SUM(F76:F79)</f>
        <v>#REF!</v>
      </c>
      <c r="G80" s="216">
        <f>SUM(G76:G79)</f>
        <v>0</v>
      </c>
      <c r="H80" s="108"/>
      <c r="I80" s="108"/>
      <c r="S80" s="66"/>
    </row>
    <row r="81" spans="1:20">
      <c r="S81" s="66"/>
    </row>
    <row r="82" spans="1:20">
      <c r="S82" s="66"/>
    </row>
    <row r="83" spans="1:20" customFormat="1">
      <c r="A83" s="57"/>
      <c r="R83" s="66"/>
      <c r="S83" s="66"/>
      <c r="T83" s="245"/>
    </row>
    <row r="84" spans="1:20" customFormat="1">
      <c r="A84" s="57"/>
      <c r="R84" s="66"/>
      <c r="S84" s="66"/>
      <c r="T84" s="245"/>
    </row>
    <row r="85" spans="1:20" customFormat="1">
      <c r="A85" s="57"/>
      <c r="R85" s="66"/>
      <c r="S85" s="66"/>
      <c r="T85" s="245"/>
    </row>
    <row r="86" spans="1:20" customFormat="1">
      <c r="A86" s="57"/>
      <c r="R86" s="66"/>
      <c r="S86" s="66"/>
      <c r="T86" s="245"/>
    </row>
    <row r="87" spans="1:20" customFormat="1">
      <c r="A87" s="57"/>
      <c r="R87" s="66"/>
      <c r="S87" s="66"/>
      <c r="T87" s="245"/>
    </row>
    <row r="88" spans="1:20" customFormat="1">
      <c r="A88" s="57"/>
      <c r="R88" s="66"/>
      <c r="S88" s="66"/>
      <c r="T88" s="245"/>
    </row>
    <row r="89" spans="1:20" customFormat="1">
      <c r="A89" s="57"/>
      <c r="R89" s="66"/>
      <c r="S89" s="66"/>
      <c r="T89" s="245"/>
    </row>
    <row r="90" spans="1:20" customFormat="1">
      <c r="A90" s="57"/>
      <c r="R90" s="66"/>
      <c r="S90" s="66"/>
      <c r="T90" s="245"/>
    </row>
    <row r="91" spans="1:20" customFormat="1">
      <c r="A91" s="57"/>
      <c r="R91" s="66"/>
      <c r="S91" s="66"/>
      <c r="T91" s="245"/>
    </row>
    <row r="92" spans="1:20" customFormat="1">
      <c r="A92" s="57"/>
      <c r="R92" s="66"/>
      <c r="S92" s="66"/>
      <c r="T92" s="245"/>
    </row>
    <row r="93" spans="1:20" customFormat="1">
      <c r="A93" s="57"/>
      <c r="R93" s="66"/>
      <c r="S93" s="66"/>
      <c r="T93" s="245"/>
    </row>
    <row r="94" spans="1:20" customFormat="1">
      <c r="A94" s="57"/>
      <c r="R94" s="66"/>
      <c r="S94" s="66"/>
      <c r="T94" s="245"/>
    </row>
    <row r="95" spans="1:20" customFormat="1">
      <c r="A95" s="57"/>
      <c r="R95" s="66"/>
      <c r="S95" s="66"/>
      <c r="T95" s="245"/>
    </row>
    <row r="96" spans="1:20" customFormat="1">
      <c r="A96" s="57"/>
      <c r="R96" s="66"/>
      <c r="S96" s="66"/>
      <c r="T96" s="245"/>
    </row>
    <row r="97" spans="1:20" customFormat="1">
      <c r="A97" s="57"/>
      <c r="R97" s="66"/>
      <c r="S97" s="66"/>
      <c r="T97" s="245"/>
    </row>
    <row r="98" spans="1:20" customFormat="1">
      <c r="A98" s="57"/>
      <c r="R98" s="66"/>
      <c r="S98" s="66"/>
      <c r="T98" s="245"/>
    </row>
    <row r="99" spans="1:20" customFormat="1">
      <c r="A99" s="57"/>
      <c r="R99" s="66"/>
      <c r="S99" s="66"/>
      <c r="T99" s="245"/>
    </row>
    <row r="100" spans="1:20" customFormat="1">
      <c r="A100" s="57"/>
      <c r="R100" s="66"/>
      <c r="S100" s="66"/>
      <c r="T100" s="245"/>
    </row>
    <row r="101" spans="1:20" customFormat="1">
      <c r="A101" s="57"/>
      <c r="R101" s="66"/>
      <c r="S101" s="66"/>
      <c r="T101" s="245"/>
    </row>
    <row r="102" spans="1:20" customFormat="1">
      <c r="A102" s="57"/>
      <c r="R102" s="66"/>
      <c r="S102" s="66"/>
      <c r="T102" s="245"/>
    </row>
    <row r="103" spans="1:20" customFormat="1">
      <c r="A103" s="57"/>
      <c r="R103" s="66"/>
      <c r="S103" s="66"/>
      <c r="T103" s="245"/>
    </row>
    <row r="104" spans="1:20" customFormat="1">
      <c r="A104" s="57"/>
      <c r="R104" s="66"/>
      <c r="S104" s="66"/>
      <c r="T104" s="245"/>
    </row>
    <row r="105" spans="1:20" customFormat="1">
      <c r="A105" s="57"/>
      <c r="R105" s="66"/>
      <c r="S105" s="66"/>
      <c r="T105" s="245"/>
    </row>
    <row r="106" spans="1:20" customFormat="1">
      <c r="A106" s="57"/>
      <c r="R106" s="66"/>
      <c r="S106" s="66"/>
      <c r="T106" s="245"/>
    </row>
    <row r="107" spans="1:20" customFormat="1">
      <c r="A107" s="57"/>
      <c r="R107" s="66"/>
      <c r="S107" s="66"/>
      <c r="T107" s="245"/>
    </row>
    <row r="108" spans="1:20" customFormat="1">
      <c r="A108" s="57"/>
      <c r="R108" s="66"/>
      <c r="S108" s="66"/>
      <c r="T108" s="245"/>
    </row>
    <row r="109" spans="1:20" customFormat="1">
      <c r="A109" s="57"/>
      <c r="R109" s="66"/>
      <c r="S109" s="66"/>
      <c r="T109" s="245"/>
    </row>
    <row r="110" spans="1:20" customFormat="1">
      <c r="A110" s="57"/>
      <c r="R110" s="66"/>
      <c r="S110" s="66"/>
      <c r="T110" s="245"/>
    </row>
    <row r="111" spans="1:20" customFormat="1">
      <c r="A111" s="57"/>
      <c r="R111" s="66"/>
      <c r="S111" s="66"/>
      <c r="T111" s="245"/>
    </row>
    <row r="112" spans="1:20" customFormat="1">
      <c r="A112" s="57"/>
      <c r="R112" s="66"/>
      <c r="S112" s="66"/>
      <c r="T112" s="245"/>
    </row>
    <row r="113" spans="1:20" customFormat="1">
      <c r="A113" s="57"/>
      <c r="R113" s="66"/>
      <c r="S113" s="66"/>
      <c r="T113" s="245"/>
    </row>
    <row r="114" spans="1:20" customFormat="1">
      <c r="A114" s="57"/>
      <c r="R114" s="66"/>
      <c r="S114" s="66"/>
      <c r="T114" s="245"/>
    </row>
    <row r="115" spans="1:20" customFormat="1">
      <c r="A115" s="57"/>
      <c r="R115" s="66"/>
      <c r="S115" s="66"/>
      <c r="T115" s="245"/>
    </row>
    <row r="116" spans="1:20" customFormat="1">
      <c r="A116" s="57"/>
      <c r="R116" s="66"/>
      <c r="S116" s="66"/>
      <c r="T116" s="245"/>
    </row>
    <row r="117" spans="1:20" customFormat="1">
      <c r="A117" s="57"/>
      <c r="R117" s="66"/>
      <c r="S117" s="66"/>
      <c r="T117" s="245"/>
    </row>
    <row r="118" spans="1:20" customFormat="1">
      <c r="A118" s="57"/>
      <c r="R118" s="66"/>
      <c r="S118" s="66"/>
      <c r="T118" s="245"/>
    </row>
    <row r="119" spans="1:20" customFormat="1">
      <c r="A119" s="57"/>
      <c r="R119" s="66"/>
      <c r="S119" s="66"/>
      <c r="T119" s="245"/>
    </row>
    <row r="120" spans="1:20" customFormat="1">
      <c r="A120" s="57"/>
      <c r="R120" s="66"/>
      <c r="S120" s="66"/>
      <c r="T120" s="245"/>
    </row>
    <row r="121" spans="1:20" customFormat="1">
      <c r="A121" s="57"/>
      <c r="R121" s="66"/>
      <c r="S121" s="66"/>
      <c r="T121" s="245"/>
    </row>
    <row r="122" spans="1:20" customFormat="1">
      <c r="A122" s="57"/>
      <c r="R122" s="66"/>
      <c r="S122" s="66"/>
      <c r="T122" s="245"/>
    </row>
    <row r="123" spans="1:20" customFormat="1">
      <c r="A123" s="57"/>
      <c r="R123" s="66"/>
      <c r="S123" s="66"/>
      <c r="T123" s="245"/>
    </row>
    <row r="124" spans="1:20" customFormat="1">
      <c r="A124" s="57"/>
      <c r="R124" s="66"/>
      <c r="S124" s="66"/>
      <c r="T124" s="245"/>
    </row>
    <row r="125" spans="1:20" customFormat="1">
      <c r="A125" s="57"/>
      <c r="R125" s="66"/>
      <c r="S125" s="66"/>
      <c r="T125" s="245"/>
    </row>
    <row r="126" spans="1:20" customFormat="1">
      <c r="A126" s="57"/>
      <c r="R126" s="66"/>
      <c r="S126" s="66"/>
      <c r="T126" s="245"/>
    </row>
    <row r="127" spans="1:20" customFormat="1">
      <c r="A127" s="57"/>
      <c r="R127" s="66"/>
      <c r="S127" s="66"/>
      <c r="T127" s="245"/>
    </row>
    <row r="128" spans="1:20" customFormat="1">
      <c r="A128" s="57"/>
      <c r="R128" s="66"/>
      <c r="S128" s="66"/>
      <c r="T128" s="245"/>
    </row>
    <row r="129" spans="1:20" customFormat="1">
      <c r="A129" s="57"/>
      <c r="R129" s="66"/>
      <c r="S129" s="66"/>
      <c r="T129" s="245"/>
    </row>
    <row r="130" spans="1:20" customFormat="1">
      <c r="A130" s="57"/>
      <c r="R130" s="66"/>
      <c r="S130" s="66"/>
      <c r="T130" s="245"/>
    </row>
    <row r="131" spans="1:20" customFormat="1">
      <c r="A131" s="57"/>
      <c r="R131" s="66"/>
      <c r="S131" s="66"/>
      <c r="T131" s="245"/>
    </row>
    <row r="132" spans="1:20" customFormat="1">
      <c r="A132" s="57"/>
      <c r="R132" s="66"/>
      <c r="S132" s="66"/>
      <c r="T132" s="245"/>
    </row>
    <row r="133" spans="1:20" customFormat="1">
      <c r="A133" s="57"/>
      <c r="R133" s="66"/>
      <c r="S133" s="66"/>
      <c r="T133" s="245"/>
    </row>
    <row r="134" spans="1:20" customFormat="1">
      <c r="A134" s="57"/>
      <c r="R134" s="66"/>
      <c r="S134" s="66"/>
      <c r="T134" s="245"/>
    </row>
    <row r="135" spans="1:20" customFormat="1">
      <c r="A135" s="57"/>
      <c r="R135" s="66"/>
      <c r="S135" s="66"/>
      <c r="T135" s="245"/>
    </row>
    <row r="136" spans="1:20" customFormat="1">
      <c r="A136" s="57"/>
      <c r="R136" s="66"/>
      <c r="S136" s="66"/>
      <c r="T136" s="245"/>
    </row>
    <row r="137" spans="1:20" customFormat="1">
      <c r="A137" s="57"/>
      <c r="R137" s="66"/>
      <c r="S137" s="66"/>
      <c r="T137" s="245"/>
    </row>
    <row r="138" spans="1:20" customFormat="1">
      <c r="A138" s="57"/>
      <c r="R138" s="66"/>
      <c r="S138" s="66"/>
      <c r="T138" s="245"/>
    </row>
    <row r="139" spans="1:20" customFormat="1">
      <c r="A139" s="57"/>
      <c r="R139" s="66"/>
      <c r="S139" s="66"/>
      <c r="T139" s="245"/>
    </row>
    <row r="140" spans="1:20" customFormat="1">
      <c r="A140" s="57"/>
      <c r="R140" s="66"/>
      <c r="S140" s="66"/>
      <c r="T140" s="245"/>
    </row>
    <row r="141" spans="1:20" customFormat="1">
      <c r="A141" s="57"/>
      <c r="R141" s="66"/>
      <c r="S141" s="66"/>
      <c r="T141" s="245"/>
    </row>
    <row r="142" spans="1:20" customFormat="1">
      <c r="A142" s="57"/>
      <c r="R142" s="66"/>
      <c r="S142" s="66"/>
      <c r="T142" s="245"/>
    </row>
    <row r="143" spans="1:20" customFormat="1">
      <c r="A143" s="57"/>
      <c r="R143" s="66"/>
      <c r="S143" s="66"/>
      <c r="T143" s="245"/>
    </row>
    <row r="144" spans="1:20" customFormat="1">
      <c r="A144" s="57"/>
      <c r="R144" s="66"/>
      <c r="S144" s="66"/>
      <c r="T144" s="245"/>
    </row>
    <row r="145" spans="1:20" customFormat="1">
      <c r="A145" s="57"/>
      <c r="R145" s="66"/>
      <c r="S145" s="66"/>
      <c r="T145" s="245"/>
    </row>
    <row r="146" spans="1:20" customFormat="1">
      <c r="A146" s="57"/>
      <c r="R146" s="66"/>
      <c r="S146" s="66"/>
      <c r="T146" s="245"/>
    </row>
    <row r="147" spans="1:20" customFormat="1">
      <c r="A147" s="57"/>
      <c r="R147" s="66"/>
      <c r="S147" s="66"/>
      <c r="T147" s="245"/>
    </row>
    <row r="148" spans="1:20" customFormat="1">
      <c r="A148" s="57"/>
      <c r="R148" s="66"/>
      <c r="S148" s="66"/>
      <c r="T148" s="245"/>
    </row>
    <row r="149" spans="1:20" customFormat="1">
      <c r="A149" s="57"/>
      <c r="R149" s="66"/>
      <c r="S149" s="66"/>
      <c r="T149" s="245"/>
    </row>
    <row r="150" spans="1:20" customFormat="1">
      <c r="A150" s="57"/>
      <c r="R150" s="66"/>
      <c r="S150" s="66"/>
      <c r="T150" s="245"/>
    </row>
    <row r="151" spans="1:20" customFormat="1">
      <c r="A151" s="57"/>
      <c r="R151" s="66"/>
      <c r="S151" s="66"/>
      <c r="T151" s="245"/>
    </row>
    <row r="152" spans="1:20" customFormat="1">
      <c r="A152" s="57"/>
      <c r="R152" s="66"/>
      <c r="S152" s="66"/>
      <c r="T152" s="245"/>
    </row>
    <row r="153" spans="1:20" customFormat="1">
      <c r="A153" s="57"/>
      <c r="R153" s="66"/>
      <c r="S153" s="66"/>
      <c r="T153" s="245"/>
    </row>
    <row r="154" spans="1:20" customFormat="1">
      <c r="A154" s="57"/>
      <c r="R154" s="66"/>
      <c r="T154" s="245"/>
    </row>
    <row r="155" spans="1:20" customFormat="1">
      <c r="A155" s="57"/>
      <c r="R155" s="66"/>
      <c r="T155" s="245"/>
    </row>
    <row r="156" spans="1:20" customFormat="1">
      <c r="A156" s="57"/>
      <c r="R156" s="66"/>
      <c r="T156" s="245"/>
    </row>
    <row r="157" spans="1:20" customFormat="1">
      <c r="A157" s="57"/>
      <c r="R157" s="66"/>
      <c r="T157" s="245"/>
    </row>
    <row r="158" spans="1:20" customFormat="1">
      <c r="A158" s="57"/>
      <c r="R158" s="66"/>
      <c r="T158" s="245"/>
    </row>
    <row r="159" spans="1:20" customFormat="1">
      <c r="A159" s="57"/>
      <c r="R159" s="66"/>
      <c r="T159" s="245"/>
    </row>
    <row r="160" spans="1:20" customFormat="1">
      <c r="A160" s="57"/>
      <c r="R160" s="66"/>
      <c r="T160" s="245"/>
    </row>
    <row r="161" spans="1:20" customFormat="1">
      <c r="A161" s="57"/>
      <c r="R161" s="66"/>
      <c r="T161" s="245"/>
    </row>
    <row r="162" spans="1:20" customFormat="1">
      <c r="A162" s="57"/>
      <c r="R162" s="66"/>
      <c r="T162" s="245"/>
    </row>
    <row r="163" spans="1:20" customFormat="1">
      <c r="A163" s="57"/>
      <c r="R163" s="66"/>
      <c r="T163" s="245"/>
    </row>
    <row r="164" spans="1:20" customFormat="1">
      <c r="A164" s="57"/>
      <c r="R164" s="66"/>
      <c r="T164" s="245"/>
    </row>
    <row r="165" spans="1:20" customFormat="1">
      <c r="A165" s="57"/>
      <c r="R165" s="66"/>
      <c r="T165" s="245"/>
    </row>
    <row r="166" spans="1:20" customFormat="1">
      <c r="A166" s="57"/>
      <c r="R166" s="66"/>
      <c r="T166" s="245"/>
    </row>
    <row r="167" spans="1:20" customFormat="1">
      <c r="A167" s="57"/>
      <c r="R167" s="66"/>
      <c r="T167" s="245"/>
    </row>
    <row r="168" spans="1:20" customFormat="1">
      <c r="A168" s="57"/>
      <c r="R168" s="66"/>
      <c r="T168" s="245"/>
    </row>
    <row r="169" spans="1:20" customFormat="1">
      <c r="A169" s="57"/>
      <c r="R169" s="66"/>
      <c r="T169" s="245"/>
    </row>
    <row r="170" spans="1:20" customFormat="1">
      <c r="A170" s="57"/>
      <c r="R170" s="66"/>
      <c r="T170" s="245"/>
    </row>
    <row r="171" spans="1:20" customFormat="1">
      <c r="A171" s="57"/>
      <c r="R171" s="66"/>
      <c r="T171" s="245"/>
    </row>
    <row r="172" spans="1:20" customFormat="1">
      <c r="A172" s="57"/>
      <c r="R172" s="66"/>
      <c r="T172" s="245"/>
    </row>
    <row r="173" spans="1:20" customFormat="1">
      <c r="A173" s="57"/>
      <c r="R173" s="66"/>
      <c r="T173" s="245"/>
    </row>
    <row r="174" spans="1:20" customFormat="1">
      <c r="A174" s="57"/>
      <c r="R174" s="66"/>
      <c r="T174" s="245"/>
    </row>
    <row r="175" spans="1:20" customFormat="1">
      <c r="A175" s="57"/>
      <c r="R175" s="66"/>
      <c r="T175" s="245"/>
    </row>
    <row r="176" spans="1:20" customFormat="1">
      <c r="A176" s="57"/>
      <c r="R176" s="66"/>
      <c r="T176" s="245"/>
    </row>
    <row r="177" spans="1:20" customFormat="1">
      <c r="A177" s="57"/>
      <c r="R177" s="66"/>
      <c r="T177" s="245"/>
    </row>
    <row r="178" spans="1:20" customFormat="1">
      <c r="A178" s="57"/>
      <c r="R178" s="66"/>
      <c r="T178" s="245"/>
    </row>
    <row r="179" spans="1:20" customFormat="1">
      <c r="A179" s="57"/>
      <c r="R179" s="66"/>
      <c r="T179" s="245"/>
    </row>
    <row r="180" spans="1:20" customFormat="1">
      <c r="A180" s="57"/>
      <c r="R180" s="66"/>
      <c r="T180" s="245"/>
    </row>
    <row r="181" spans="1:20" customFormat="1">
      <c r="A181" s="57"/>
      <c r="R181" s="66"/>
      <c r="T181" s="245"/>
    </row>
    <row r="182" spans="1:20" customFormat="1">
      <c r="A182" s="57"/>
      <c r="R182" s="66"/>
      <c r="T182" s="245"/>
    </row>
    <row r="183" spans="1:20" customFormat="1">
      <c r="A183" s="57"/>
      <c r="R183" s="66"/>
      <c r="T183" s="245"/>
    </row>
    <row r="184" spans="1:20" customFormat="1">
      <c r="A184" s="57"/>
      <c r="R184" s="66"/>
      <c r="T184" s="245"/>
    </row>
    <row r="185" spans="1:20" customFormat="1">
      <c r="A185" s="57"/>
      <c r="R185" s="66"/>
      <c r="T185" s="245"/>
    </row>
    <row r="186" spans="1:20" customFormat="1">
      <c r="A186" s="57"/>
      <c r="R186" s="66"/>
      <c r="T186" s="245"/>
    </row>
    <row r="187" spans="1:20" customFormat="1">
      <c r="A187" s="57"/>
      <c r="R187" s="66"/>
      <c r="T187" s="245"/>
    </row>
    <row r="188" spans="1:20" customFormat="1">
      <c r="A188" s="57"/>
      <c r="R188" s="66"/>
      <c r="T188" s="245"/>
    </row>
    <row r="189" spans="1:20" customFormat="1">
      <c r="A189" s="57"/>
      <c r="R189" s="66"/>
      <c r="T189" s="245"/>
    </row>
    <row r="190" spans="1:20" customFormat="1">
      <c r="A190" s="57"/>
      <c r="R190" s="66"/>
      <c r="T190" s="245"/>
    </row>
    <row r="191" spans="1:20" customFormat="1">
      <c r="A191" s="57"/>
      <c r="R191" s="66"/>
      <c r="T191" s="245"/>
    </row>
    <row r="192" spans="1:20" customFormat="1">
      <c r="A192" s="57"/>
      <c r="R192" s="66"/>
      <c r="T192" s="245"/>
    </row>
    <row r="193" spans="1:20" customFormat="1">
      <c r="A193" s="57"/>
      <c r="R193" s="66"/>
      <c r="T193" s="245"/>
    </row>
    <row r="194" spans="1:20" customFormat="1">
      <c r="A194" s="57"/>
      <c r="R194" s="66"/>
      <c r="T194" s="245"/>
    </row>
    <row r="195" spans="1:20" customFormat="1">
      <c r="A195" s="57"/>
      <c r="R195" s="66"/>
      <c r="T195" s="245"/>
    </row>
    <row r="196" spans="1:20" customFormat="1">
      <c r="A196" s="57"/>
      <c r="R196" s="66"/>
      <c r="T196" s="245"/>
    </row>
    <row r="197" spans="1:20" customFormat="1">
      <c r="A197" s="57"/>
      <c r="R197" s="66"/>
      <c r="T197" s="245"/>
    </row>
    <row r="198" spans="1:20" customFormat="1">
      <c r="A198" s="57"/>
      <c r="R198" s="66"/>
      <c r="T198" s="245"/>
    </row>
    <row r="199" spans="1:20" customFormat="1">
      <c r="A199" s="57"/>
      <c r="R199" s="66"/>
      <c r="T199" s="245"/>
    </row>
    <row r="200" spans="1:20" customFormat="1">
      <c r="A200" s="57"/>
      <c r="R200" s="66"/>
      <c r="T200" s="245"/>
    </row>
    <row r="201" spans="1:20" customFormat="1">
      <c r="A201" s="57"/>
      <c r="R201" s="66"/>
      <c r="T201" s="245"/>
    </row>
    <row r="202" spans="1:20" customFormat="1">
      <c r="A202" s="57"/>
      <c r="R202" s="66"/>
      <c r="T202" s="245"/>
    </row>
    <row r="203" spans="1:20" customFormat="1">
      <c r="A203" s="57"/>
      <c r="R203" s="66"/>
      <c r="T203" s="245"/>
    </row>
    <row r="204" spans="1:20" customFormat="1">
      <c r="A204" s="57"/>
      <c r="R204" s="66"/>
      <c r="T204" s="245"/>
    </row>
    <row r="205" spans="1:20" customFormat="1">
      <c r="A205" s="57"/>
      <c r="R205" s="66"/>
      <c r="T205" s="245"/>
    </row>
    <row r="206" spans="1:20" customFormat="1">
      <c r="A206" s="57"/>
      <c r="R206" s="66"/>
      <c r="T206" s="245"/>
    </row>
    <row r="207" spans="1:20" customFormat="1">
      <c r="A207" s="57"/>
      <c r="R207" s="66"/>
      <c r="T207" s="245"/>
    </row>
    <row r="208" spans="1:20" customFormat="1">
      <c r="A208" s="57"/>
      <c r="R208" s="66"/>
      <c r="T208" s="245"/>
    </row>
    <row r="209" spans="1:20" customFormat="1">
      <c r="A209" s="57"/>
      <c r="R209" s="66"/>
      <c r="T209" s="245"/>
    </row>
    <row r="210" spans="1:20" customFormat="1">
      <c r="A210" s="57"/>
      <c r="R210" s="66"/>
      <c r="T210" s="245"/>
    </row>
    <row r="211" spans="1:20" customFormat="1">
      <c r="A211" s="57"/>
      <c r="R211" s="66"/>
      <c r="T211" s="245"/>
    </row>
    <row r="212" spans="1:20" customFormat="1">
      <c r="A212" s="57"/>
      <c r="R212" s="66"/>
      <c r="T212" s="245"/>
    </row>
    <row r="213" spans="1:20" customFormat="1">
      <c r="A213" s="57"/>
      <c r="R213" s="66"/>
      <c r="T213" s="245"/>
    </row>
    <row r="214" spans="1:20" customFormat="1">
      <c r="A214" s="57"/>
      <c r="R214" s="66"/>
      <c r="T214" s="245"/>
    </row>
    <row r="215" spans="1:20" customFormat="1">
      <c r="A215" s="57"/>
      <c r="R215" s="66"/>
      <c r="T215" s="245"/>
    </row>
    <row r="216" spans="1:20" customFormat="1">
      <c r="A216" s="57"/>
      <c r="R216" s="66"/>
      <c r="T216" s="245"/>
    </row>
    <row r="217" spans="1:20" customFormat="1">
      <c r="A217" s="57"/>
      <c r="R217" s="66"/>
      <c r="T217" s="245"/>
    </row>
    <row r="218" spans="1:20" customFormat="1">
      <c r="A218" s="57"/>
      <c r="R218" s="66"/>
      <c r="T218" s="245"/>
    </row>
    <row r="219" spans="1:20" customFormat="1">
      <c r="A219" s="57"/>
      <c r="R219" s="66"/>
      <c r="T219" s="245"/>
    </row>
    <row r="220" spans="1:20" customFormat="1">
      <c r="A220" s="57"/>
      <c r="R220" s="66"/>
      <c r="T220" s="245"/>
    </row>
    <row r="221" spans="1:20" customFormat="1">
      <c r="A221" s="57"/>
      <c r="R221" s="66"/>
      <c r="T221" s="245"/>
    </row>
    <row r="222" spans="1:20" customFormat="1">
      <c r="A222" s="57"/>
      <c r="R222" s="66"/>
      <c r="T222" s="245"/>
    </row>
    <row r="223" spans="1:20" customFormat="1">
      <c r="A223" s="57"/>
      <c r="R223" s="66"/>
      <c r="T223" s="245"/>
    </row>
    <row r="224" spans="1:20" customFormat="1">
      <c r="A224" s="57"/>
      <c r="R224" s="66"/>
      <c r="T224" s="245"/>
    </row>
    <row r="225" spans="1:20" customFormat="1">
      <c r="A225" s="57"/>
      <c r="R225" s="66"/>
      <c r="T225" s="245"/>
    </row>
    <row r="226" spans="1:20" customFormat="1">
      <c r="A226" s="57"/>
      <c r="R226" s="66"/>
      <c r="T226" s="245"/>
    </row>
    <row r="227" spans="1:20" customFormat="1">
      <c r="A227" s="57"/>
      <c r="R227" s="66"/>
      <c r="T227" s="245"/>
    </row>
    <row r="228" spans="1:20" customFormat="1">
      <c r="A228" s="57"/>
      <c r="R228" s="66"/>
      <c r="T228" s="245"/>
    </row>
    <row r="229" spans="1:20" customFormat="1">
      <c r="A229" s="57"/>
      <c r="R229" s="66"/>
      <c r="T229" s="245"/>
    </row>
    <row r="230" spans="1:20" customFormat="1">
      <c r="A230" s="57"/>
      <c r="R230" s="66"/>
      <c r="T230" s="245"/>
    </row>
    <row r="231" spans="1:20" customFormat="1">
      <c r="A231" s="57"/>
      <c r="R231" s="66"/>
      <c r="T231" s="245"/>
    </row>
    <row r="232" spans="1:20" customFormat="1">
      <c r="A232" s="57"/>
      <c r="R232" s="66"/>
      <c r="T232" s="245"/>
    </row>
    <row r="233" spans="1:20" customFormat="1">
      <c r="A233" s="57"/>
      <c r="R233" s="66"/>
      <c r="T233" s="245"/>
    </row>
    <row r="234" spans="1:20" customFormat="1">
      <c r="A234" s="57"/>
      <c r="R234" s="66"/>
      <c r="T234" s="245"/>
    </row>
    <row r="235" spans="1:20" customFormat="1">
      <c r="A235" s="57"/>
      <c r="R235" s="66"/>
      <c r="T235" s="245"/>
    </row>
    <row r="236" spans="1:20" customFormat="1">
      <c r="A236" s="57"/>
      <c r="R236" s="66"/>
      <c r="T236" s="245"/>
    </row>
    <row r="237" spans="1:20" customFormat="1">
      <c r="A237" s="57"/>
      <c r="R237" s="66"/>
      <c r="T237" s="245"/>
    </row>
    <row r="238" spans="1:20" customFormat="1">
      <c r="A238" s="57"/>
      <c r="R238" s="66"/>
      <c r="T238" s="245"/>
    </row>
    <row r="239" spans="1:20" customFormat="1">
      <c r="A239" s="57"/>
      <c r="R239" s="66"/>
      <c r="T239" s="245"/>
    </row>
    <row r="240" spans="1:20" customFormat="1">
      <c r="A240" s="57"/>
      <c r="R240" s="66"/>
      <c r="T240" s="245"/>
    </row>
    <row r="241" spans="1:20" customFormat="1">
      <c r="A241" s="57"/>
      <c r="R241" s="66"/>
      <c r="T241" s="245"/>
    </row>
    <row r="242" spans="1:20" customFormat="1">
      <c r="A242" s="57"/>
      <c r="R242" s="66"/>
      <c r="T242" s="245"/>
    </row>
    <row r="243" spans="1:20" customFormat="1">
      <c r="A243" s="57"/>
      <c r="R243" s="66"/>
      <c r="T243" s="245"/>
    </row>
    <row r="244" spans="1:20" customFormat="1">
      <c r="A244" s="57"/>
      <c r="R244" s="66"/>
      <c r="T244" s="245"/>
    </row>
    <row r="245" spans="1:20" customFormat="1">
      <c r="A245" s="57"/>
      <c r="R245" s="66"/>
      <c r="T245" s="245"/>
    </row>
    <row r="246" spans="1:20" customFormat="1">
      <c r="A246" s="57"/>
      <c r="R246" s="66"/>
      <c r="T246" s="245"/>
    </row>
    <row r="247" spans="1:20" customFormat="1">
      <c r="A247" s="57"/>
      <c r="R247" s="66"/>
      <c r="T247" s="245"/>
    </row>
    <row r="248" spans="1:20" customFormat="1">
      <c r="A248" s="57"/>
      <c r="R248" s="66"/>
      <c r="T248" s="245"/>
    </row>
    <row r="249" spans="1:20" customFormat="1">
      <c r="A249" s="57"/>
      <c r="R249" s="66"/>
      <c r="T249" s="245"/>
    </row>
    <row r="250" spans="1:20" customFormat="1">
      <c r="A250" s="57"/>
      <c r="R250" s="66"/>
      <c r="T250" s="245"/>
    </row>
    <row r="251" spans="1:20" customFormat="1">
      <c r="A251" s="57"/>
      <c r="R251" s="66"/>
      <c r="T251" s="245"/>
    </row>
    <row r="252" spans="1:20" customFormat="1">
      <c r="A252" s="57"/>
      <c r="R252" s="66"/>
      <c r="T252" s="245"/>
    </row>
    <row r="253" spans="1:20" customFormat="1">
      <c r="A253" s="57"/>
      <c r="R253" s="66"/>
      <c r="T253" s="245"/>
    </row>
    <row r="254" spans="1:20" customFormat="1">
      <c r="A254" s="57"/>
      <c r="R254" s="66"/>
      <c r="T254" s="245"/>
    </row>
    <row r="255" spans="1:20" customFormat="1">
      <c r="A255" s="57"/>
      <c r="R255" s="66"/>
      <c r="T255" s="245"/>
    </row>
    <row r="256" spans="1:20" customFormat="1">
      <c r="A256" s="57"/>
      <c r="R256" s="66"/>
      <c r="T256" s="245"/>
    </row>
    <row r="257" spans="1:20" customFormat="1">
      <c r="A257" s="57"/>
      <c r="R257" s="66"/>
      <c r="T257" s="245"/>
    </row>
    <row r="258" spans="1:20" customFormat="1">
      <c r="A258" s="57"/>
      <c r="R258" s="66"/>
      <c r="T258" s="245"/>
    </row>
    <row r="259" spans="1:20" customFormat="1">
      <c r="A259" s="57"/>
      <c r="R259" s="66"/>
      <c r="T259" s="245"/>
    </row>
    <row r="260" spans="1:20" customFormat="1">
      <c r="A260" s="57"/>
      <c r="R260" s="66"/>
      <c r="T260" s="245"/>
    </row>
    <row r="261" spans="1:20" customFormat="1">
      <c r="A261" s="57"/>
      <c r="R261" s="66"/>
      <c r="T261" s="245"/>
    </row>
    <row r="262" spans="1:20" customFormat="1">
      <c r="A262" s="57"/>
      <c r="R262" s="66"/>
      <c r="T262" s="245"/>
    </row>
    <row r="263" spans="1:20" customFormat="1">
      <c r="A263" s="57"/>
      <c r="R263" s="66"/>
      <c r="T263" s="245"/>
    </row>
    <row r="264" spans="1:20" customFormat="1">
      <c r="A264" s="57"/>
      <c r="R264" s="66"/>
      <c r="T264" s="245"/>
    </row>
    <row r="265" spans="1:20" customFormat="1">
      <c r="A265" s="57"/>
      <c r="R265" s="66"/>
      <c r="T265" s="245"/>
    </row>
    <row r="266" spans="1:20" customFormat="1">
      <c r="A266" s="57"/>
      <c r="R266" s="66"/>
      <c r="T266" s="245"/>
    </row>
    <row r="267" spans="1:20" customFormat="1">
      <c r="A267" s="57"/>
      <c r="R267" s="66"/>
      <c r="T267" s="245"/>
    </row>
    <row r="268" spans="1:20" customFormat="1">
      <c r="A268" s="57"/>
      <c r="R268" s="66"/>
      <c r="T268" s="245"/>
    </row>
    <row r="269" spans="1:20" customFormat="1">
      <c r="A269" s="57"/>
      <c r="R269" s="66"/>
      <c r="T269" s="245"/>
    </row>
    <row r="270" spans="1:20" customFormat="1">
      <c r="A270" s="57"/>
      <c r="R270" s="66"/>
      <c r="T270" s="245"/>
    </row>
    <row r="271" spans="1:20" customFormat="1">
      <c r="A271" s="57"/>
      <c r="R271" s="66"/>
      <c r="T271" s="245"/>
    </row>
    <row r="272" spans="1:20" customFormat="1">
      <c r="A272" s="57"/>
      <c r="R272" s="66"/>
      <c r="T272" s="245"/>
    </row>
    <row r="273" spans="1:20" customFormat="1">
      <c r="A273" s="57"/>
      <c r="R273" s="66"/>
      <c r="T273" s="245"/>
    </row>
    <row r="274" spans="1:20" customFormat="1">
      <c r="A274" s="57"/>
      <c r="R274" s="66"/>
      <c r="T274" s="245"/>
    </row>
    <row r="275" spans="1:20" customFormat="1">
      <c r="A275" s="57"/>
      <c r="R275" s="66"/>
      <c r="T275" s="245"/>
    </row>
    <row r="276" spans="1:20" customFormat="1">
      <c r="A276" s="57"/>
      <c r="R276" s="66"/>
      <c r="T276" s="245"/>
    </row>
    <row r="277" spans="1:20" customFormat="1">
      <c r="A277" s="57"/>
      <c r="R277" s="66"/>
      <c r="T277" s="245"/>
    </row>
    <row r="278" spans="1:20" customFormat="1">
      <c r="A278" s="57"/>
      <c r="R278" s="66"/>
      <c r="T278" s="245"/>
    </row>
    <row r="279" spans="1:20" customFormat="1">
      <c r="A279" s="57"/>
      <c r="R279" s="66"/>
      <c r="T279" s="245"/>
    </row>
    <row r="280" spans="1:20" customFormat="1">
      <c r="A280" s="57"/>
      <c r="R280" s="66"/>
      <c r="T280" s="245"/>
    </row>
    <row r="281" spans="1:20" customFormat="1">
      <c r="A281" s="57"/>
      <c r="R281" s="66"/>
      <c r="T281" s="245"/>
    </row>
    <row r="282" spans="1:20" customFormat="1">
      <c r="A282" s="57"/>
      <c r="R282" s="66"/>
      <c r="T282" s="245"/>
    </row>
    <row r="283" spans="1:20" customFormat="1">
      <c r="A283" s="57"/>
      <c r="R283" s="66"/>
      <c r="T283" s="245"/>
    </row>
    <row r="284" spans="1:20" customFormat="1">
      <c r="A284" s="57"/>
      <c r="R284" s="66"/>
      <c r="T284" s="245"/>
    </row>
    <row r="285" spans="1:20" customFormat="1">
      <c r="A285" s="57"/>
      <c r="R285" s="66"/>
      <c r="T285" s="245"/>
    </row>
    <row r="286" spans="1:20" customFormat="1">
      <c r="A286" s="57"/>
      <c r="R286" s="66"/>
      <c r="T286" s="245"/>
    </row>
    <row r="287" spans="1:20" customFormat="1">
      <c r="A287" s="57"/>
      <c r="R287" s="66"/>
      <c r="T287" s="245"/>
    </row>
    <row r="288" spans="1:20" customFormat="1">
      <c r="A288" s="57"/>
      <c r="R288" s="66"/>
      <c r="T288" s="245"/>
    </row>
    <row r="289" spans="1:20" customFormat="1">
      <c r="A289" s="57"/>
      <c r="R289" s="66"/>
      <c r="T289" s="245"/>
    </row>
    <row r="290" spans="1:20" customFormat="1">
      <c r="A290" s="57"/>
      <c r="R290" s="66"/>
      <c r="T290" s="245"/>
    </row>
    <row r="291" spans="1:20" customFormat="1">
      <c r="A291" s="57"/>
      <c r="R291" s="66"/>
      <c r="T291" s="245"/>
    </row>
    <row r="292" spans="1:20" customFormat="1">
      <c r="A292" s="57"/>
      <c r="R292" s="66"/>
      <c r="T292" s="245"/>
    </row>
    <row r="293" spans="1:20" customFormat="1">
      <c r="A293" s="57"/>
      <c r="R293" s="66"/>
      <c r="T293" s="245"/>
    </row>
    <row r="294" spans="1:20" customFormat="1">
      <c r="A294" s="57"/>
      <c r="R294" s="66"/>
      <c r="T294" s="245"/>
    </row>
    <row r="295" spans="1:20" customFormat="1">
      <c r="A295" s="57"/>
      <c r="R295" s="66"/>
      <c r="T295" s="245"/>
    </row>
    <row r="296" spans="1:20" customFormat="1">
      <c r="A296" s="57"/>
      <c r="R296" s="66"/>
      <c r="T296" s="245"/>
    </row>
    <row r="297" spans="1:20" customFormat="1">
      <c r="A297" s="57"/>
      <c r="R297" s="66"/>
      <c r="T297" s="245"/>
    </row>
    <row r="298" spans="1:20" customFormat="1">
      <c r="A298" s="57"/>
      <c r="R298" s="66"/>
      <c r="T298" s="245"/>
    </row>
    <row r="299" spans="1:20" customFormat="1">
      <c r="A299" s="57"/>
      <c r="R299" s="66"/>
      <c r="T299" s="245"/>
    </row>
    <row r="300" spans="1:20" customFormat="1">
      <c r="A300" s="57"/>
      <c r="R300" s="66"/>
      <c r="T300" s="245"/>
    </row>
    <row r="301" spans="1:20" customFormat="1">
      <c r="A301" s="57"/>
      <c r="R301" s="66"/>
      <c r="T301" s="245"/>
    </row>
    <row r="302" spans="1:20" customFormat="1">
      <c r="A302" s="57"/>
      <c r="R302" s="66"/>
      <c r="T302" s="245"/>
    </row>
    <row r="303" spans="1:20" customFormat="1">
      <c r="A303" s="57"/>
      <c r="R303" s="66"/>
      <c r="T303" s="245"/>
    </row>
    <row r="304" spans="1:20" customFormat="1">
      <c r="A304" s="57"/>
      <c r="R304" s="66"/>
      <c r="T304" s="245"/>
    </row>
    <row r="305" spans="1:20" customFormat="1">
      <c r="A305" s="57"/>
      <c r="R305" s="66"/>
      <c r="T305" s="245"/>
    </row>
    <row r="306" spans="1:20" customFormat="1">
      <c r="A306" s="57"/>
      <c r="R306" s="66"/>
      <c r="T306" s="245"/>
    </row>
    <row r="307" spans="1:20" customFormat="1">
      <c r="A307" s="57"/>
      <c r="R307" s="66"/>
      <c r="T307" s="245"/>
    </row>
    <row r="308" spans="1:20" customFormat="1">
      <c r="A308" s="57"/>
      <c r="R308" s="66"/>
      <c r="T308" s="245"/>
    </row>
    <row r="309" spans="1:20" customFormat="1">
      <c r="A309" s="57"/>
      <c r="R309" s="66"/>
      <c r="T309" s="245"/>
    </row>
    <row r="310" spans="1:20" customFormat="1">
      <c r="A310" s="57"/>
      <c r="R310" s="66"/>
      <c r="T310" s="245"/>
    </row>
    <row r="311" spans="1:20" customFormat="1">
      <c r="A311" s="57"/>
      <c r="R311" s="66"/>
      <c r="T311" s="245"/>
    </row>
    <row r="312" spans="1:20" customFormat="1">
      <c r="A312" s="57"/>
      <c r="R312" s="66"/>
      <c r="T312" s="245"/>
    </row>
    <row r="313" spans="1:20" customFormat="1">
      <c r="A313" s="57"/>
      <c r="R313" s="66"/>
      <c r="T313" s="245"/>
    </row>
    <row r="314" spans="1:20" customFormat="1">
      <c r="A314" s="57"/>
      <c r="R314" s="66"/>
      <c r="T314" s="245"/>
    </row>
    <row r="315" spans="1:20" customFormat="1">
      <c r="A315" s="57"/>
      <c r="R315" s="66"/>
      <c r="T315" s="245"/>
    </row>
    <row r="316" spans="1:20" customFormat="1">
      <c r="A316" s="57"/>
      <c r="R316" s="66"/>
      <c r="T316" s="245"/>
    </row>
    <row r="317" spans="1:20" customFormat="1">
      <c r="A317" s="57"/>
      <c r="R317" s="66"/>
      <c r="T317" s="245"/>
    </row>
    <row r="318" spans="1:20" customFormat="1">
      <c r="A318" s="57"/>
      <c r="R318" s="66"/>
      <c r="T318" s="245"/>
    </row>
    <row r="319" spans="1:20" customFormat="1">
      <c r="A319" s="57"/>
      <c r="R319" s="66"/>
      <c r="T319" s="245"/>
    </row>
    <row r="320" spans="1:20" customFormat="1">
      <c r="A320" s="57"/>
      <c r="R320" s="66"/>
      <c r="T320" s="245"/>
    </row>
    <row r="321" spans="1:20" customFormat="1">
      <c r="A321" s="57"/>
      <c r="R321" s="66"/>
      <c r="T321" s="245"/>
    </row>
    <row r="322" spans="1:20" customFormat="1">
      <c r="A322" s="57"/>
      <c r="R322" s="66"/>
      <c r="T322" s="245"/>
    </row>
    <row r="323" spans="1:20" customFormat="1">
      <c r="A323" s="57"/>
      <c r="R323" s="66"/>
      <c r="T323" s="245"/>
    </row>
    <row r="324" spans="1:20" customFormat="1">
      <c r="A324" s="57"/>
      <c r="R324" s="66"/>
      <c r="T324" s="245"/>
    </row>
    <row r="325" spans="1:20" customFormat="1">
      <c r="A325" s="57"/>
      <c r="R325" s="66"/>
      <c r="T325" s="245"/>
    </row>
    <row r="326" spans="1:20" customFormat="1">
      <c r="A326" s="57"/>
      <c r="R326" s="66"/>
      <c r="T326" s="245"/>
    </row>
    <row r="327" spans="1:20" customFormat="1">
      <c r="A327" s="57"/>
      <c r="R327" s="66"/>
      <c r="T327" s="245"/>
    </row>
    <row r="328" spans="1:20" customFormat="1">
      <c r="A328" s="57"/>
      <c r="R328" s="66"/>
      <c r="T328" s="245"/>
    </row>
    <row r="329" spans="1:20" customFormat="1">
      <c r="A329" s="57"/>
      <c r="R329" s="66"/>
      <c r="T329" s="245"/>
    </row>
    <row r="330" spans="1:20" customFormat="1">
      <c r="A330" s="57"/>
      <c r="R330" s="66"/>
      <c r="T330" s="245"/>
    </row>
    <row r="331" spans="1:20" customFormat="1">
      <c r="A331" s="57"/>
      <c r="R331" s="66"/>
      <c r="T331" s="245"/>
    </row>
    <row r="332" spans="1:20" customFormat="1">
      <c r="A332" s="57"/>
      <c r="R332" s="66"/>
      <c r="T332" s="245"/>
    </row>
    <row r="333" spans="1:20" customFormat="1">
      <c r="A333" s="57"/>
      <c r="R333" s="66"/>
      <c r="T333" s="245"/>
    </row>
    <row r="334" spans="1:20" customFormat="1">
      <c r="A334" s="57"/>
      <c r="R334" s="66"/>
      <c r="T334" s="245"/>
    </row>
    <row r="335" spans="1:20" customFormat="1">
      <c r="A335" s="57"/>
      <c r="R335" s="66"/>
      <c r="T335" s="245"/>
    </row>
    <row r="336" spans="1:20" customFormat="1">
      <c r="A336" s="57"/>
      <c r="R336" s="66"/>
      <c r="T336" s="245"/>
    </row>
    <row r="337" spans="1:20" customFormat="1">
      <c r="A337" s="57"/>
      <c r="R337" s="66"/>
      <c r="T337" s="245"/>
    </row>
    <row r="338" spans="1:20" customFormat="1">
      <c r="A338" s="57"/>
      <c r="R338" s="66"/>
      <c r="T338" s="245"/>
    </row>
    <row r="339" spans="1:20" customFormat="1">
      <c r="A339" s="57"/>
      <c r="R339" s="66"/>
      <c r="T339" s="245"/>
    </row>
    <row r="340" spans="1:20" customFormat="1">
      <c r="A340" s="57"/>
      <c r="R340" s="66"/>
      <c r="T340" s="245"/>
    </row>
    <row r="341" spans="1:20" customFormat="1">
      <c r="A341" s="57"/>
      <c r="R341" s="66"/>
      <c r="T341" s="245"/>
    </row>
    <row r="342" spans="1:20" customFormat="1">
      <c r="A342" s="57"/>
      <c r="R342" s="66"/>
      <c r="T342" s="245"/>
    </row>
    <row r="343" spans="1:20" customFormat="1">
      <c r="A343" s="57"/>
      <c r="R343" s="66"/>
      <c r="T343" s="245"/>
    </row>
    <row r="344" spans="1:20" customFormat="1">
      <c r="A344" s="57"/>
      <c r="R344" s="66"/>
      <c r="T344" s="245"/>
    </row>
    <row r="345" spans="1:20" customFormat="1">
      <c r="A345" s="57"/>
      <c r="R345" s="66"/>
      <c r="T345" s="245"/>
    </row>
    <row r="346" spans="1:20" customFormat="1">
      <c r="A346" s="57"/>
      <c r="R346" s="66"/>
      <c r="T346" s="245"/>
    </row>
    <row r="347" spans="1:20" customFormat="1">
      <c r="A347" s="57"/>
      <c r="R347" s="66"/>
      <c r="T347" s="245"/>
    </row>
    <row r="348" spans="1:20" customFormat="1">
      <c r="A348" s="57"/>
      <c r="R348" s="66"/>
      <c r="T348" s="245"/>
    </row>
    <row r="349" spans="1:20" customFormat="1">
      <c r="A349" s="57"/>
      <c r="R349" s="66"/>
      <c r="T349" s="245"/>
    </row>
    <row r="350" spans="1:20" customFormat="1">
      <c r="A350" s="57"/>
      <c r="R350" s="66"/>
      <c r="T350" s="245"/>
    </row>
    <row r="351" spans="1:20" customFormat="1">
      <c r="A351" s="57"/>
      <c r="R351" s="66"/>
      <c r="T351" s="245"/>
    </row>
    <row r="352" spans="1:20" customFormat="1">
      <c r="A352" s="57"/>
      <c r="R352" s="66"/>
      <c r="T352" s="245"/>
    </row>
    <row r="353" spans="1:20" customFormat="1">
      <c r="A353" s="57"/>
      <c r="R353" s="66"/>
      <c r="T353" s="245"/>
    </row>
    <row r="354" spans="1:20" customFormat="1">
      <c r="A354" s="57"/>
      <c r="R354" s="66"/>
      <c r="T354" s="245"/>
    </row>
    <row r="355" spans="1:20" customFormat="1">
      <c r="A355" s="57"/>
      <c r="R355" s="66"/>
      <c r="T355" s="245"/>
    </row>
    <row r="356" spans="1:20" customFormat="1">
      <c r="A356" s="57"/>
      <c r="R356" s="66"/>
      <c r="T356" s="245"/>
    </row>
    <row r="357" spans="1:20" customFormat="1">
      <c r="A357" s="57"/>
      <c r="R357" s="66"/>
      <c r="T357" s="245"/>
    </row>
    <row r="358" spans="1:20" customFormat="1">
      <c r="A358" s="57"/>
      <c r="R358" s="66"/>
      <c r="T358" s="245"/>
    </row>
    <row r="359" spans="1:20" customFormat="1">
      <c r="A359" s="57"/>
      <c r="R359" s="66"/>
      <c r="T359" s="245"/>
    </row>
    <row r="360" spans="1:20" customFormat="1">
      <c r="A360" s="57"/>
      <c r="R360" s="66"/>
      <c r="T360" s="245"/>
    </row>
    <row r="361" spans="1:20" customFormat="1">
      <c r="A361" s="57"/>
      <c r="R361" s="66"/>
      <c r="T361" s="245"/>
    </row>
    <row r="362" spans="1:20" customFormat="1">
      <c r="A362" s="57"/>
      <c r="R362" s="66"/>
      <c r="T362" s="245"/>
    </row>
    <row r="363" spans="1:20" customFormat="1">
      <c r="A363" s="57"/>
      <c r="R363" s="66"/>
      <c r="T363" s="245"/>
    </row>
    <row r="364" spans="1:20" customFormat="1">
      <c r="A364" s="57"/>
      <c r="R364" s="66"/>
      <c r="T364" s="245"/>
    </row>
    <row r="365" spans="1:20" customFormat="1">
      <c r="A365" s="57"/>
      <c r="R365" s="66"/>
      <c r="T365" s="245"/>
    </row>
    <row r="366" spans="1:20" customFormat="1">
      <c r="A366" s="57"/>
      <c r="R366" s="66"/>
      <c r="T366" s="245"/>
    </row>
    <row r="367" spans="1:20" customFormat="1">
      <c r="A367" s="57"/>
      <c r="R367" s="66"/>
      <c r="T367" s="245"/>
    </row>
    <row r="368" spans="1:20" customFormat="1">
      <c r="A368" s="57"/>
      <c r="R368" s="66"/>
      <c r="T368" s="245"/>
    </row>
    <row r="369" spans="1:20" customFormat="1">
      <c r="A369" s="57"/>
      <c r="R369" s="66"/>
      <c r="T369" s="245"/>
    </row>
    <row r="370" spans="1:20" customFormat="1">
      <c r="A370" s="57"/>
      <c r="R370" s="66"/>
      <c r="T370" s="245"/>
    </row>
    <row r="371" spans="1:20" customFormat="1">
      <c r="A371" s="57"/>
      <c r="R371" s="66"/>
      <c r="T371" s="245"/>
    </row>
    <row r="372" spans="1:20" customFormat="1">
      <c r="A372" s="57"/>
      <c r="R372" s="66"/>
      <c r="T372" s="245"/>
    </row>
    <row r="373" spans="1:20" customFormat="1">
      <c r="A373" s="57"/>
      <c r="R373" s="66"/>
      <c r="T373" s="245"/>
    </row>
    <row r="374" spans="1:20" customFormat="1">
      <c r="A374" s="57"/>
      <c r="R374" s="66"/>
      <c r="T374" s="245"/>
    </row>
    <row r="375" spans="1:20" customFormat="1">
      <c r="A375" s="57"/>
      <c r="R375" s="66"/>
      <c r="T375" s="245"/>
    </row>
    <row r="376" spans="1:20" customFormat="1">
      <c r="A376" s="57"/>
      <c r="R376" s="66"/>
      <c r="T376" s="245"/>
    </row>
    <row r="377" spans="1:20" customFormat="1">
      <c r="A377" s="57"/>
      <c r="R377" s="66"/>
      <c r="T377" s="245"/>
    </row>
    <row r="378" spans="1:20" customFormat="1">
      <c r="A378" s="57"/>
      <c r="R378" s="66"/>
      <c r="T378" s="245"/>
    </row>
    <row r="379" spans="1:20" customFormat="1">
      <c r="A379" s="57"/>
      <c r="R379" s="66"/>
      <c r="T379" s="245"/>
    </row>
    <row r="380" spans="1:20" customFormat="1">
      <c r="A380" s="57"/>
      <c r="R380" s="66"/>
      <c r="T380" s="245"/>
    </row>
    <row r="381" spans="1:20" customFormat="1">
      <c r="A381" s="57"/>
      <c r="R381" s="66"/>
      <c r="T381" s="245"/>
    </row>
    <row r="382" spans="1:20" customFormat="1">
      <c r="A382" s="57"/>
      <c r="R382" s="66"/>
      <c r="T382" s="245"/>
    </row>
    <row r="383" spans="1:20" customFormat="1">
      <c r="A383" s="57"/>
      <c r="R383" s="66"/>
      <c r="T383" s="245"/>
    </row>
    <row r="384" spans="1:20" customFormat="1">
      <c r="A384" s="57"/>
      <c r="R384" s="66"/>
      <c r="T384" s="245"/>
    </row>
    <row r="385" spans="1:20" customFormat="1">
      <c r="A385" s="57"/>
      <c r="R385" s="66"/>
      <c r="T385" s="245"/>
    </row>
    <row r="386" spans="1:20" customFormat="1">
      <c r="A386" s="57"/>
      <c r="R386" s="66"/>
      <c r="T386" s="245"/>
    </row>
    <row r="387" spans="1:20" customFormat="1">
      <c r="A387" s="57"/>
      <c r="R387" s="66"/>
      <c r="T387" s="245"/>
    </row>
    <row r="388" spans="1:20" customFormat="1">
      <c r="A388" s="57"/>
      <c r="R388" s="66"/>
      <c r="T388" s="245"/>
    </row>
    <row r="389" spans="1:20" customFormat="1">
      <c r="A389" s="57"/>
      <c r="R389" s="66"/>
      <c r="T389" s="245"/>
    </row>
    <row r="390" spans="1:20" customFormat="1">
      <c r="A390" s="57"/>
      <c r="R390" s="66"/>
      <c r="T390" s="245"/>
    </row>
    <row r="391" spans="1:20" customFormat="1">
      <c r="A391" s="57"/>
      <c r="R391" s="66"/>
      <c r="T391" s="245"/>
    </row>
    <row r="392" spans="1:20" customFormat="1">
      <c r="A392" s="57"/>
      <c r="R392" s="66"/>
      <c r="T392" s="245"/>
    </row>
    <row r="393" spans="1:20" customFormat="1">
      <c r="A393" s="57"/>
      <c r="R393" s="66"/>
      <c r="T393" s="245"/>
    </row>
    <row r="394" spans="1:20" customFormat="1">
      <c r="A394" s="57"/>
      <c r="R394" s="66"/>
      <c r="T394" s="245"/>
    </row>
    <row r="395" spans="1:20" customFormat="1">
      <c r="A395" s="57"/>
      <c r="R395" s="66"/>
      <c r="T395" s="245"/>
    </row>
    <row r="396" spans="1:20" customFormat="1">
      <c r="A396" s="57"/>
      <c r="R396" s="66"/>
      <c r="T396" s="245"/>
    </row>
    <row r="397" spans="1:20" customFormat="1">
      <c r="A397" s="57"/>
      <c r="R397" s="66"/>
      <c r="T397" s="245"/>
    </row>
    <row r="398" spans="1:20" customFormat="1">
      <c r="A398" s="57"/>
      <c r="R398" s="66"/>
      <c r="T398" s="245"/>
    </row>
    <row r="399" spans="1:20" customFormat="1">
      <c r="A399" s="57"/>
      <c r="R399" s="66"/>
      <c r="T399" s="245"/>
    </row>
    <row r="400" spans="1:20" customFormat="1">
      <c r="A400" s="57"/>
      <c r="R400" s="66"/>
      <c r="T400" s="245"/>
    </row>
    <row r="401" spans="1:20" customFormat="1">
      <c r="A401" s="57"/>
      <c r="R401" s="66"/>
      <c r="T401" s="245"/>
    </row>
    <row r="402" spans="1:20" customFormat="1">
      <c r="A402" s="57"/>
      <c r="R402" s="66"/>
      <c r="T402" s="245"/>
    </row>
    <row r="403" spans="1:20" customFormat="1">
      <c r="A403" s="57"/>
      <c r="R403" s="66"/>
      <c r="T403" s="245"/>
    </row>
    <row r="404" spans="1:20" customFormat="1">
      <c r="A404" s="57"/>
      <c r="R404" s="66"/>
      <c r="T404" s="245"/>
    </row>
    <row r="405" spans="1:20" customFormat="1">
      <c r="A405" s="57"/>
      <c r="R405" s="66"/>
      <c r="T405" s="245"/>
    </row>
    <row r="406" spans="1:20" customFormat="1">
      <c r="A406" s="57"/>
      <c r="R406" s="66"/>
      <c r="T406" s="245"/>
    </row>
    <row r="407" spans="1:20" customFormat="1">
      <c r="A407" s="57"/>
      <c r="R407" s="66"/>
      <c r="T407" s="245"/>
    </row>
    <row r="408" spans="1:20" customFormat="1">
      <c r="A408" s="57"/>
      <c r="R408" s="66"/>
      <c r="T408" s="245"/>
    </row>
    <row r="409" spans="1:20" customFormat="1">
      <c r="A409" s="57"/>
      <c r="R409" s="66"/>
      <c r="T409" s="245"/>
    </row>
    <row r="410" spans="1:20" customFormat="1">
      <c r="A410" s="57"/>
      <c r="R410" s="66"/>
      <c r="T410" s="245"/>
    </row>
    <row r="411" spans="1:20" customFormat="1">
      <c r="A411" s="57"/>
      <c r="R411" s="66"/>
      <c r="T411" s="245"/>
    </row>
    <row r="412" spans="1:20" customFormat="1">
      <c r="A412" s="57"/>
      <c r="R412" s="66"/>
      <c r="T412" s="245"/>
    </row>
    <row r="413" spans="1:20" customFormat="1">
      <c r="A413" s="57"/>
      <c r="R413" s="66"/>
      <c r="T413" s="245"/>
    </row>
    <row r="414" spans="1:20" customFormat="1">
      <c r="A414" s="57"/>
      <c r="R414" s="66"/>
      <c r="T414" s="245"/>
    </row>
    <row r="415" spans="1:20" customFormat="1">
      <c r="A415" s="57"/>
      <c r="R415" s="66"/>
      <c r="T415" s="245"/>
    </row>
    <row r="416" spans="1:20" customFormat="1">
      <c r="A416" s="57"/>
      <c r="R416" s="66"/>
      <c r="T416" s="245"/>
    </row>
    <row r="417" spans="1:20" customFormat="1">
      <c r="A417" s="57"/>
      <c r="R417" s="66"/>
      <c r="T417" s="245"/>
    </row>
    <row r="418" spans="1:20" customFormat="1">
      <c r="A418" s="57"/>
      <c r="R418" s="66"/>
      <c r="T418" s="245"/>
    </row>
    <row r="419" spans="1:20" customFormat="1">
      <c r="A419" s="57"/>
      <c r="R419" s="66"/>
      <c r="T419" s="245"/>
    </row>
    <row r="420" spans="1:20" customFormat="1">
      <c r="A420" s="57"/>
      <c r="R420" s="66"/>
      <c r="T420" s="245"/>
    </row>
    <row r="421" spans="1:20" customFormat="1">
      <c r="A421" s="57"/>
      <c r="R421" s="66"/>
      <c r="T421" s="245"/>
    </row>
    <row r="422" spans="1:20" customFormat="1">
      <c r="A422" s="57"/>
      <c r="R422" s="66"/>
      <c r="T422" s="245"/>
    </row>
  </sheetData>
  <mergeCells count="8">
    <mergeCell ref="B3:K3"/>
    <mergeCell ref="B2:K2"/>
    <mergeCell ref="N7:P7"/>
    <mergeCell ref="N8:O8"/>
    <mergeCell ref="N3:P3"/>
    <mergeCell ref="N2:P2"/>
    <mergeCell ref="N4:P4"/>
    <mergeCell ref="N5:P5"/>
  </mergeCells>
  <phoneticPr fontId="0" type="noConversion"/>
  <hyperlinks>
    <hyperlink ref="J65" r:id="rId1" xr:uid="{01729417-F085-4D29-8916-0C573050C13C}"/>
  </hyperlinks>
  <pageMargins left="0.33" right="0.37" top="0.44" bottom="0.5" header="0.3" footer="0.28000000000000003"/>
  <pageSetup paperSize="9" scale="41" orientation="landscape" r:id="rId2"/>
  <headerFooter alignWithMargins="0">
    <oddHeader>&amp;A</oddHeader>
    <oddFooter>Page &amp;P</oddFooter>
  </headerFooter>
  <rowBreaks count="1" manualBreakCount="1">
    <brk id="12" max="65535" man="1"/>
  </rowBreaks>
  <colBreaks count="1" manualBreakCount="1">
    <brk id="2" max="1048575" man="1"/>
  </colBreaks>
  <ignoredErrors>
    <ignoredError sqref="N15" evalError="1"/>
  </ignoredError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2">
    <tabColor theme="5"/>
    <pageSetUpPr fitToPage="1"/>
  </sheetPr>
  <dimension ref="A1:S71"/>
  <sheetViews>
    <sheetView topLeftCell="A13" workbookViewId="0">
      <selection activeCell="D56" sqref="D56"/>
    </sheetView>
  </sheetViews>
  <sheetFormatPr baseColWidth="10" defaultColWidth="9.140625" defaultRowHeight="12.75"/>
  <cols>
    <col min="1" max="1" width="10.7109375" style="3" customWidth="1"/>
    <col min="2" max="2" width="41.28515625" style="3" customWidth="1"/>
    <col min="3" max="3" width="4.85546875" style="3" bestFit="1" customWidth="1"/>
    <col min="4" max="4" width="17.28515625" style="3" bestFit="1" customWidth="1"/>
    <col min="5" max="5" width="14.42578125" style="91" bestFit="1" customWidth="1"/>
    <col min="6" max="6" width="15" style="91" customWidth="1"/>
    <col min="7" max="7" width="15.140625" style="28" customWidth="1"/>
    <col min="8" max="9" width="10.85546875" style="3" bestFit="1" customWidth="1"/>
    <col min="10" max="10" width="9.5703125" style="3" bestFit="1" customWidth="1"/>
    <col min="11" max="11" width="10.140625" style="3" bestFit="1" customWidth="1"/>
    <col min="12" max="12" width="15.140625" style="3" customWidth="1"/>
    <col min="13" max="13" width="9.85546875" style="64" bestFit="1" customWidth="1"/>
    <col min="14" max="14" width="8" style="3" bestFit="1" customWidth="1"/>
    <col min="15" max="15" width="7.85546875" style="3" bestFit="1" customWidth="1"/>
    <col min="16" max="16" width="12.85546875" bestFit="1" customWidth="1"/>
    <col min="17" max="17" width="13" style="66" customWidth="1"/>
    <col min="18" max="18" width="13.5703125" style="3" bestFit="1" customWidth="1"/>
    <col min="19" max="19" width="14.7109375" style="16" customWidth="1"/>
    <col min="20" max="16384" width="9.140625" style="3"/>
  </cols>
  <sheetData>
    <row r="1" spans="1:19" ht="15">
      <c r="B1" s="238"/>
      <c r="M1" s="163"/>
      <c r="N1"/>
      <c r="O1"/>
    </row>
    <row r="2" spans="1:19">
      <c r="A2" s="3350" t="str">
        <f>+'4 BG101'!$B$2</f>
        <v>TABACALERA MENHURSA S.A.</v>
      </c>
      <c r="B2" s="3350"/>
      <c r="C2" s="3350"/>
      <c r="D2" s="3350"/>
      <c r="E2" s="3350"/>
      <c r="F2" s="3350"/>
      <c r="G2" s="3350"/>
      <c r="H2" s="3350"/>
      <c r="I2" s="3350"/>
      <c r="J2" s="3350"/>
      <c r="K2" s="3350"/>
      <c r="L2" s="2"/>
      <c r="N2"/>
      <c r="O2"/>
    </row>
    <row r="3" spans="1:19">
      <c r="A3" s="3350" t="str">
        <f>+'4 BG101'!$B$3</f>
        <v>ANEXOS A LOS ESTADOS FINANCIEROS</v>
      </c>
      <c r="B3" s="3350"/>
      <c r="C3" s="3350"/>
      <c r="D3" s="3350"/>
      <c r="E3" s="3350"/>
      <c r="F3" s="3350"/>
      <c r="G3" s="3350"/>
      <c r="H3" s="3350"/>
      <c r="I3" s="3350"/>
      <c r="J3" s="3350"/>
      <c r="K3" s="3350"/>
      <c r="L3" s="2"/>
      <c r="N3"/>
      <c r="O3"/>
    </row>
    <row r="4" spans="1:19">
      <c r="A4" s="3350" t="s">
        <v>47</v>
      </c>
      <c r="B4" s="3350"/>
      <c r="C4" s="3350"/>
      <c r="D4" s="3350"/>
      <c r="E4" s="3350"/>
      <c r="F4" s="3350"/>
      <c r="G4" s="3350"/>
      <c r="H4" s="3350"/>
      <c r="I4" s="3350"/>
      <c r="J4" s="3350"/>
      <c r="K4" s="3350"/>
      <c r="L4" s="2"/>
      <c r="N4"/>
      <c r="O4"/>
    </row>
    <row r="5" spans="1:19" ht="13.5" thickBot="1">
      <c r="A5" s="3350" t="str">
        <f>+'4 BG101'!$B5</f>
        <v>AL 31 DE DICIEMBRE DEL 2023</v>
      </c>
      <c r="B5" s="3350"/>
      <c r="C5" s="3350"/>
      <c r="D5" s="3350"/>
      <c r="E5" s="3350"/>
      <c r="F5" s="3350"/>
      <c r="G5" s="3350"/>
      <c r="H5" s="3350"/>
      <c r="I5" s="3350"/>
      <c r="J5" s="3350"/>
      <c r="K5" s="3350"/>
      <c r="L5" s="2"/>
      <c r="N5"/>
      <c r="O5"/>
    </row>
    <row r="6" spans="1:19">
      <c r="A6" s="138"/>
      <c r="B6" s="138"/>
      <c r="D6" s="390"/>
      <c r="F6" s="385"/>
      <c r="G6" s="382"/>
      <c r="H6" s="138"/>
      <c r="I6" s="138"/>
      <c r="J6" s="138"/>
      <c r="K6" s="138"/>
      <c r="L6" s="378"/>
      <c r="M6" s="3347" t="s">
        <v>61</v>
      </c>
      <c r="N6" s="3347"/>
      <c r="O6" s="3338"/>
    </row>
    <row r="7" spans="1:19">
      <c r="A7" s="14" t="s">
        <v>9</v>
      </c>
      <c r="B7" s="3354" t="s">
        <v>10</v>
      </c>
      <c r="C7" s="3351" t="s">
        <v>16</v>
      </c>
      <c r="D7" s="387" t="s">
        <v>11</v>
      </c>
      <c r="E7" s="381"/>
      <c r="F7" s="386" t="s">
        <v>111</v>
      </c>
      <c r="G7" s="383" t="s">
        <v>11</v>
      </c>
      <c r="H7" s="3357" t="s">
        <v>13</v>
      </c>
      <c r="I7" s="3358"/>
      <c r="J7" s="3359" t="s">
        <v>15</v>
      </c>
      <c r="K7" s="3357"/>
      <c r="L7" s="379" t="s">
        <v>11</v>
      </c>
      <c r="M7" s="3348"/>
      <c r="N7" s="3349"/>
      <c r="O7" s="268" t="s">
        <v>62</v>
      </c>
    </row>
    <row r="8" spans="1:19">
      <c r="A8" s="14"/>
      <c r="B8" s="3355"/>
      <c r="C8" s="3352"/>
      <c r="D8" s="387"/>
      <c r="E8" s="381"/>
      <c r="F8" s="388"/>
      <c r="G8" s="383"/>
      <c r="H8" s="376"/>
      <c r="I8" s="373"/>
      <c r="J8" s="372"/>
      <c r="K8" s="376"/>
      <c r="L8" s="379"/>
      <c r="M8" s="377"/>
      <c r="N8" s="371"/>
      <c r="O8" s="375"/>
      <c r="Q8" s="720" t="s">
        <v>850</v>
      </c>
      <c r="R8" s="721"/>
    </row>
    <row r="9" spans="1:19" ht="13.5" thickBot="1">
      <c r="A9" s="7"/>
      <c r="B9" s="3356"/>
      <c r="C9" s="3353"/>
      <c r="D9" s="391">
        <f>+'4 BG101'!$D$9</f>
        <v>44926</v>
      </c>
      <c r="E9" s="381" t="str">
        <f>+'4 BG101'!$E$9</f>
        <v>VARIACIÓN</v>
      </c>
      <c r="F9" s="389">
        <f>+'4 BG101'!F9</f>
        <v>45230</v>
      </c>
      <c r="G9" s="384">
        <f>+'4 BG101'!H9</f>
        <v>45291</v>
      </c>
      <c r="H9" s="373" t="s">
        <v>17</v>
      </c>
      <c r="I9" s="269" t="s">
        <v>18</v>
      </c>
      <c r="J9" s="269" t="s">
        <v>17</v>
      </c>
      <c r="K9" s="372" t="s">
        <v>18</v>
      </c>
      <c r="L9" s="380" t="s">
        <v>19</v>
      </c>
      <c r="M9" s="371" t="s">
        <v>51</v>
      </c>
      <c r="N9" s="270" t="s">
        <v>4</v>
      </c>
      <c r="O9" s="271" t="s">
        <v>63</v>
      </c>
      <c r="Q9" s="720"/>
      <c r="R9" s="721"/>
    </row>
    <row r="10" spans="1:19">
      <c r="A10" s="14"/>
      <c r="B10" s="35" t="s">
        <v>31</v>
      </c>
      <c r="C10" s="165"/>
      <c r="D10" s="165"/>
      <c r="E10" s="104"/>
      <c r="F10" s="104"/>
      <c r="G10" s="71"/>
      <c r="H10" s="103"/>
      <c r="I10" s="103"/>
      <c r="J10" s="103"/>
      <c r="K10" s="103"/>
      <c r="L10" s="80"/>
      <c r="M10" s="80"/>
      <c r="N10" s="14"/>
      <c r="O10" s="14"/>
      <c r="Q10" s="720"/>
      <c r="R10" s="720"/>
      <c r="S10" s="1177"/>
    </row>
    <row r="11" spans="1:19">
      <c r="A11" s="46" t="s">
        <v>652</v>
      </c>
      <c r="B11" s="3" t="s">
        <v>604</v>
      </c>
      <c r="C11" s="74">
        <v>601</v>
      </c>
      <c r="D11" s="500">
        <f>+'601'!D22</f>
        <v>1040371.61</v>
      </c>
      <c r="E11" s="104"/>
      <c r="F11" s="500">
        <f>+'601'!F22</f>
        <v>0</v>
      </c>
      <c r="G11" s="145"/>
      <c r="H11" s="145"/>
      <c r="I11" s="145"/>
      <c r="J11" s="145"/>
      <c r="K11" s="145"/>
      <c r="L11" s="500">
        <f>+'601'!M22</f>
        <v>0</v>
      </c>
      <c r="M11" s="500">
        <f>+'601'!N22</f>
        <v>0</v>
      </c>
      <c r="N11" s="500">
        <f>+'601'!O22</f>
        <v>0</v>
      </c>
      <c r="O11" s="500">
        <f>+'601'!P22</f>
        <v>0</v>
      </c>
      <c r="P11" s="80"/>
      <c r="Q11" s="720">
        <f>+'601'!D40</f>
        <v>0</v>
      </c>
      <c r="R11" s="720">
        <f>+'601'!M40</f>
        <v>0</v>
      </c>
      <c r="S11" s="1178">
        <f>+'601'!Q22</f>
        <v>0</v>
      </c>
    </row>
    <row r="12" spans="1:19">
      <c r="A12" s="46" t="s">
        <v>222</v>
      </c>
      <c r="B12" s="3" t="s">
        <v>605</v>
      </c>
      <c r="C12" s="74">
        <v>602</v>
      </c>
      <c r="D12" s="500">
        <f>+'602'!D57</f>
        <v>0</v>
      </c>
      <c r="E12" s="104"/>
      <c r="F12" s="500">
        <f>+'602'!F57</f>
        <v>0</v>
      </c>
      <c r="G12" s="145"/>
      <c r="H12" s="145"/>
      <c r="I12" s="145"/>
      <c r="J12" s="145"/>
      <c r="K12" s="145"/>
      <c r="L12" s="500">
        <f>+'602'!M57</f>
        <v>0</v>
      </c>
      <c r="M12" s="500">
        <f>+'602'!N57</f>
        <v>0</v>
      </c>
      <c r="N12" s="500">
        <f>+'602'!O57</f>
        <v>0</v>
      </c>
      <c r="O12" s="500">
        <f>+'602'!P57</f>
        <v>0</v>
      </c>
      <c r="P12" s="80"/>
      <c r="Q12" s="720">
        <f>+'602'!D69</f>
        <v>0</v>
      </c>
      <c r="R12" s="720">
        <f>+'602'!M69</f>
        <v>0</v>
      </c>
      <c r="S12" s="1178">
        <f>+'602'!Q57</f>
        <v>0</v>
      </c>
    </row>
    <row r="13" spans="1:19">
      <c r="A13" s="46" t="s">
        <v>653</v>
      </c>
      <c r="B13" s="3" t="s">
        <v>606</v>
      </c>
      <c r="C13" s="74">
        <v>603</v>
      </c>
      <c r="D13" s="500">
        <f>+'603'!D36</f>
        <v>0</v>
      </c>
      <c r="E13" s="104"/>
      <c r="F13" s="500">
        <f>+'603'!F36</f>
        <v>0</v>
      </c>
      <c r="G13" s="145"/>
      <c r="H13" s="145"/>
      <c r="I13" s="145"/>
      <c r="J13" s="145"/>
      <c r="K13" s="145"/>
      <c r="L13" s="500">
        <f>+'603'!M36</f>
        <v>0</v>
      </c>
      <c r="M13" s="500">
        <f>+'603'!N36</f>
        <v>0</v>
      </c>
      <c r="N13" s="500">
        <f>+'603'!O36</f>
        <v>0</v>
      </c>
      <c r="O13" s="500">
        <f>+'603'!P36</f>
        <v>0</v>
      </c>
      <c r="P13" s="80"/>
      <c r="Q13" s="720">
        <f>+'603'!D54</f>
        <v>0</v>
      </c>
      <c r="R13" s="720">
        <f>+'603'!M54</f>
        <v>0</v>
      </c>
      <c r="S13" s="1178">
        <f>+'603'!Q36</f>
        <v>0</v>
      </c>
    </row>
    <row r="14" spans="1:19">
      <c r="A14" s="46">
        <v>6135</v>
      </c>
      <c r="B14" s="108" t="s">
        <v>618</v>
      </c>
      <c r="C14" s="74">
        <v>604</v>
      </c>
      <c r="D14" s="500">
        <f>+'604'!D12</f>
        <v>0</v>
      </c>
      <c r="E14" s="104"/>
      <c r="F14" s="500">
        <f>+'604'!F12</f>
        <v>0</v>
      </c>
      <c r="G14" s="145"/>
      <c r="H14" s="145"/>
      <c r="I14" s="145"/>
      <c r="J14" s="145"/>
      <c r="K14" s="145"/>
      <c r="L14" s="500">
        <f>+'604'!M12</f>
        <v>0</v>
      </c>
      <c r="M14" s="500">
        <f>+'604'!N12</f>
        <v>0</v>
      </c>
      <c r="N14" s="500">
        <f>+'604'!O12</f>
        <v>0</v>
      </c>
      <c r="O14" s="500">
        <f>+'604'!P12</f>
        <v>0</v>
      </c>
      <c r="P14" s="80"/>
      <c r="Q14" s="720">
        <f>+'604'!D23</f>
        <v>0</v>
      </c>
      <c r="R14" s="720">
        <f>+'604'!M23</f>
        <v>0</v>
      </c>
      <c r="S14" s="1178">
        <f>+'604'!Q12</f>
        <v>0</v>
      </c>
    </row>
    <row r="15" spans="1:19">
      <c r="A15" s="46"/>
      <c r="B15" s="108"/>
      <c r="C15" s="1786"/>
      <c r="D15" s="500"/>
      <c r="E15" s="104"/>
      <c r="F15" s="500"/>
      <c r="G15" s="145"/>
      <c r="H15" s="145"/>
      <c r="I15" s="145"/>
      <c r="J15" s="145"/>
      <c r="K15" s="145"/>
      <c r="L15" s="500"/>
      <c r="M15" s="500"/>
      <c r="N15" s="500"/>
      <c r="O15" s="500"/>
      <c r="P15" s="80"/>
      <c r="Q15" s="720"/>
      <c r="R15" s="720"/>
      <c r="S15" s="1178"/>
    </row>
    <row r="16" spans="1:19">
      <c r="A16" s="46"/>
      <c r="B16" s="108" t="s">
        <v>620</v>
      </c>
      <c r="C16" s="74">
        <v>620</v>
      </c>
      <c r="D16" s="500">
        <f>+'620'!D24</f>
        <v>0</v>
      </c>
      <c r="E16" s="104"/>
      <c r="F16" s="500">
        <f>+'620'!F24</f>
        <v>0</v>
      </c>
      <c r="G16" s="145"/>
      <c r="H16" s="145"/>
      <c r="I16" s="145"/>
      <c r="J16" s="145"/>
      <c r="K16" s="145"/>
      <c r="L16" s="500">
        <f>+'620'!M24</f>
        <v>0</v>
      </c>
      <c r="M16" s="500">
        <f>+'620'!N24</f>
        <v>0</v>
      </c>
      <c r="N16" s="500">
        <f>+'620'!O24</f>
        <v>0</v>
      </c>
      <c r="O16" s="500">
        <f>+'620'!P24</f>
        <v>0</v>
      </c>
      <c r="P16" s="80"/>
      <c r="Q16" s="720"/>
      <c r="R16" s="720"/>
      <c r="S16" s="1178">
        <f>+'620'!Q24</f>
        <v>0</v>
      </c>
    </row>
    <row r="17" spans="1:19">
      <c r="A17" s="46"/>
      <c r="B17" s="108"/>
      <c r="C17" s="74"/>
      <c r="D17" s="506"/>
      <c r="E17" s="104"/>
      <c r="F17" s="104"/>
      <c r="G17" s="145"/>
      <c r="H17" s="145"/>
      <c r="I17" s="145"/>
      <c r="J17" s="145"/>
      <c r="K17" s="145"/>
      <c r="L17" s="500"/>
      <c r="M17" s="46"/>
      <c r="N17" s="46"/>
      <c r="O17" s="46"/>
      <c r="Q17" s="720"/>
      <c r="R17" s="720"/>
      <c r="S17" s="1179"/>
    </row>
    <row r="18" spans="1:19">
      <c r="A18" s="14"/>
      <c r="C18" s="74"/>
      <c r="D18" s="506"/>
      <c r="E18" s="104"/>
      <c r="F18" s="104"/>
      <c r="G18" s="145"/>
      <c r="H18" s="80"/>
      <c r="I18" s="80"/>
      <c r="J18" s="80"/>
      <c r="K18" s="80"/>
      <c r="L18" s="500"/>
      <c r="M18" s="46"/>
      <c r="N18" s="46"/>
      <c r="O18" s="46"/>
      <c r="Q18" s="720"/>
      <c r="R18" s="720"/>
      <c r="S18" s="1179"/>
    </row>
    <row r="19" spans="1:19">
      <c r="A19" s="14"/>
      <c r="B19" s="26" t="s">
        <v>32</v>
      </c>
      <c r="C19" s="517"/>
      <c r="D19" s="518">
        <f>SUM(D11:D14)</f>
        <v>1040371.61</v>
      </c>
      <c r="E19" s="518">
        <f t="shared" ref="E19:L19" si="0">SUM(E11:E14)</f>
        <v>0</v>
      </c>
      <c r="F19" s="518">
        <f t="shared" si="0"/>
        <v>0</v>
      </c>
      <c r="G19" s="518">
        <f t="shared" si="0"/>
        <v>0</v>
      </c>
      <c r="H19" s="518">
        <f t="shared" si="0"/>
        <v>0</v>
      </c>
      <c r="I19" s="518">
        <f t="shared" si="0"/>
        <v>0</v>
      </c>
      <c r="J19" s="518">
        <f t="shared" si="0"/>
        <v>0</v>
      </c>
      <c r="K19" s="518">
        <f t="shared" si="0"/>
        <v>0</v>
      </c>
      <c r="L19" s="518">
        <f t="shared" si="0"/>
        <v>0</v>
      </c>
      <c r="M19" s="119"/>
      <c r="N19" s="119"/>
      <c r="O19" s="119"/>
      <c r="P19" s="183"/>
      <c r="Q19" s="720"/>
      <c r="R19" s="720"/>
      <c r="S19" s="1180"/>
    </row>
    <row r="20" spans="1:19">
      <c r="A20" s="14"/>
      <c r="B20" s="26"/>
      <c r="C20" s="74"/>
      <c r="D20" s="502"/>
      <c r="E20" s="104"/>
      <c r="F20" s="104"/>
      <c r="G20" s="145"/>
      <c r="H20" s="80"/>
      <c r="I20" s="80"/>
      <c r="J20" s="80"/>
      <c r="K20" s="80"/>
      <c r="L20" s="500"/>
      <c r="M20" s="46"/>
      <c r="N20" s="46"/>
      <c r="O20" s="46"/>
      <c r="P20" s="183"/>
      <c r="Q20" s="720"/>
      <c r="R20" s="720"/>
      <c r="S20" s="1179"/>
    </row>
    <row r="21" spans="1:19">
      <c r="A21" s="14"/>
      <c r="B21" s="35" t="s">
        <v>607</v>
      </c>
      <c r="C21" s="73"/>
      <c r="D21" s="507"/>
      <c r="E21" s="104"/>
      <c r="F21" s="104"/>
      <c r="G21" s="145"/>
      <c r="H21" s="80"/>
      <c r="I21" s="80"/>
      <c r="J21" s="80"/>
      <c r="K21" s="80"/>
      <c r="L21" s="500"/>
      <c r="M21" s="46"/>
      <c r="N21" s="46"/>
      <c r="O21" s="46"/>
      <c r="P21" s="276"/>
      <c r="Q21" s="720"/>
      <c r="R21" s="720"/>
      <c r="S21" s="1179"/>
    </row>
    <row r="22" spans="1:19">
      <c r="A22" s="46" t="s">
        <v>655</v>
      </c>
      <c r="B22" s="108" t="s">
        <v>607</v>
      </c>
      <c r="C22" s="74">
        <v>701</v>
      </c>
      <c r="D22" s="502">
        <f>+'701'!E27</f>
        <v>871692.95000000007</v>
      </c>
      <c r="E22" s="104"/>
      <c r="F22" s="502">
        <f>+'701'!H27</f>
        <v>0</v>
      </c>
      <c r="G22" s="145"/>
      <c r="H22" s="80"/>
      <c r="I22" s="80"/>
      <c r="J22" s="80"/>
      <c r="K22" s="80"/>
      <c r="L22" s="502">
        <f>+'701'!Q27</f>
        <v>0</v>
      </c>
      <c r="M22" s="502">
        <f>+'701'!S27</f>
        <v>0</v>
      </c>
      <c r="N22" s="502">
        <f>+'701'!T27</f>
        <v>0</v>
      </c>
      <c r="O22" s="502">
        <f>+'701'!U27</f>
        <v>0</v>
      </c>
      <c r="P22" s="502"/>
      <c r="Q22" s="720">
        <f>+'701'!E52</f>
        <v>0</v>
      </c>
      <c r="R22" s="720">
        <f>+'701'!Q52</f>
        <v>0</v>
      </c>
      <c r="S22" s="1181">
        <f>+'701'!V27</f>
        <v>0</v>
      </c>
    </row>
    <row r="23" spans="1:19">
      <c r="A23" s="46" t="s">
        <v>654</v>
      </c>
      <c r="B23" s="3" t="s">
        <v>608</v>
      </c>
      <c r="C23" s="74">
        <v>702</v>
      </c>
      <c r="D23" s="502">
        <f>+'702'!E19</f>
        <v>45266.04</v>
      </c>
      <c r="E23" s="262"/>
      <c r="F23" s="502">
        <f>+'702'!H19</f>
        <v>0</v>
      </c>
      <c r="G23" s="262"/>
      <c r="H23" s="262"/>
      <c r="I23" s="262"/>
      <c r="J23" s="262"/>
      <c r="K23" s="262"/>
      <c r="L23" s="502">
        <f>+'702'!Q19</f>
        <v>0</v>
      </c>
      <c r="M23" s="502">
        <f>+'702'!S19</f>
        <v>0</v>
      </c>
      <c r="N23" s="502">
        <f>+'702'!T19</f>
        <v>0</v>
      </c>
      <c r="O23" s="502">
        <f>+'702'!U19</f>
        <v>0</v>
      </c>
      <c r="P23" s="502"/>
      <c r="Q23" s="720">
        <f>+'702'!E40</f>
        <v>0</v>
      </c>
      <c r="R23" s="720">
        <f>+'702'!Q40</f>
        <v>0</v>
      </c>
      <c r="S23" s="1181">
        <f>+'702'!V19</f>
        <v>0</v>
      </c>
    </row>
    <row r="24" spans="1:19">
      <c r="A24" s="46" t="s">
        <v>656</v>
      </c>
      <c r="B24" s="3" t="s">
        <v>609</v>
      </c>
      <c r="C24" s="74">
        <v>703</v>
      </c>
      <c r="D24" s="502">
        <f>+'703'!E29</f>
        <v>91880.922000000006</v>
      </c>
      <c r="E24" s="104"/>
      <c r="F24" s="502">
        <f>+'703'!H29</f>
        <v>0</v>
      </c>
      <c r="G24" s="145"/>
      <c r="H24" s="80"/>
      <c r="I24" s="80"/>
      <c r="J24" s="80"/>
      <c r="K24" s="80"/>
      <c r="L24" s="502">
        <f>+'703'!Q29</f>
        <v>0</v>
      </c>
      <c r="M24" s="502">
        <f>+'703'!S29</f>
        <v>0</v>
      </c>
      <c r="N24" s="502">
        <f>+'703'!T29</f>
        <v>0</v>
      </c>
      <c r="O24" s="502">
        <f>+'703'!U29</f>
        <v>0</v>
      </c>
      <c r="P24" s="502"/>
      <c r="Q24" s="720">
        <f>+'703'!E48</f>
        <v>0</v>
      </c>
      <c r="R24" s="720">
        <f>+'703'!Q48</f>
        <v>0</v>
      </c>
      <c r="S24" s="1181">
        <f>+'703'!V29</f>
        <v>0</v>
      </c>
    </row>
    <row r="25" spans="1:19">
      <c r="A25" s="46" t="s">
        <v>657</v>
      </c>
      <c r="B25" s="3" t="s">
        <v>610</v>
      </c>
      <c r="C25" s="74">
        <v>704</v>
      </c>
      <c r="D25" s="502">
        <f>+'704'!E21</f>
        <v>0</v>
      </c>
      <c r="E25" s="104"/>
      <c r="F25" s="502">
        <f>+'704'!H21</f>
        <v>0</v>
      </c>
      <c r="G25" s="145"/>
      <c r="H25" s="80"/>
      <c r="I25" s="80"/>
      <c r="J25" s="80"/>
      <c r="K25" s="80"/>
      <c r="L25" s="502">
        <f>+'704'!Q21</f>
        <v>0</v>
      </c>
      <c r="M25" s="502">
        <f>+'704'!S21</f>
        <v>0</v>
      </c>
      <c r="N25" s="502">
        <f>+'704'!T21</f>
        <v>0</v>
      </c>
      <c r="O25" s="502">
        <f>+'704'!U21</f>
        <v>0</v>
      </c>
      <c r="P25" s="502"/>
      <c r="Q25" s="720">
        <f>+'704'!E31</f>
        <v>0</v>
      </c>
      <c r="R25" s="720">
        <f>+'704'!Q31</f>
        <v>0</v>
      </c>
      <c r="S25" s="1181">
        <f>+'704'!V21</f>
        <v>0</v>
      </c>
    </row>
    <row r="26" spans="1:19">
      <c r="A26" s="46" t="s">
        <v>658</v>
      </c>
      <c r="B26" s="3" t="s">
        <v>611</v>
      </c>
      <c r="C26" s="74">
        <v>705</v>
      </c>
      <c r="D26" s="502">
        <f>+'705'!E19</f>
        <v>0</v>
      </c>
      <c r="E26" s="104"/>
      <c r="F26" s="502">
        <f>+'705'!H19</f>
        <v>0</v>
      </c>
      <c r="G26" s="145"/>
      <c r="H26" s="80"/>
      <c r="I26" s="80"/>
      <c r="J26" s="80"/>
      <c r="K26" s="80"/>
      <c r="L26" s="502">
        <f>+'705'!Q19</f>
        <v>0</v>
      </c>
      <c r="M26" s="502">
        <f>+'705'!S19</f>
        <v>0</v>
      </c>
      <c r="N26" s="502">
        <f>+'705'!T19</f>
        <v>0</v>
      </c>
      <c r="O26" s="502">
        <f>+'705'!U19</f>
        <v>0</v>
      </c>
      <c r="P26" s="502"/>
      <c r="Q26" s="720">
        <f>+'705'!E30</f>
        <v>0</v>
      </c>
      <c r="R26" s="720">
        <f>+'705'!Q30</f>
        <v>0</v>
      </c>
      <c r="S26" s="1181">
        <f>+'705'!V19</f>
        <v>0</v>
      </c>
    </row>
    <row r="27" spans="1:19">
      <c r="A27" s="46" t="s">
        <v>659</v>
      </c>
      <c r="B27" s="3" t="s">
        <v>613</v>
      </c>
      <c r="C27" s="74">
        <v>706</v>
      </c>
      <c r="D27" s="502">
        <f>+'706'!E14</f>
        <v>0</v>
      </c>
      <c r="E27" s="104"/>
      <c r="F27" s="502">
        <f>+'706'!H14</f>
        <v>0</v>
      </c>
      <c r="G27" s="145"/>
      <c r="H27" s="80"/>
      <c r="I27" s="80"/>
      <c r="J27" s="80"/>
      <c r="K27" s="80"/>
      <c r="L27" s="502">
        <f>+'706'!Q14</f>
        <v>0</v>
      </c>
      <c r="M27" s="502">
        <f>+'706'!S14</f>
        <v>0</v>
      </c>
      <c r="N27" s="502">
        <f>+'706'!T14</f>
        <v>0</v>
      </c>
      <c r="O27" s="502">
        <f>+'706'!U14</f>
        <v>0</v>
      </c>
      <c r="P27" s="502"/>
      <c r="Q27" s="720">
        <f>+'706'!E30</f>
        <v>0</v>
      </c>
      <c r="R27" s="720">
        <f>+'706'!Q30</f>
        <v>0</v>
      </c>
      <c r="S27" s="1181">
        <f>+'706'!V14</f>
        <v>0</v>
      </c>
    </row>
    <row r="28" spans="1:19">
      <c r="A28" s="46" t="s">
        <v>660</v>
      </c>
      <c r="B28" s="3" t="s">
        <v>612</v>
      </c>
      <c r="C28" s="74">
        <v>707</v>
      </c>
      <c r="D28" s="502">
        <f>+'707'!E40</f>
        <v>14893.29</v>
      </c>
      <c r="E28" s="104"/>
      <c r="F28" s="502">
        <f>+'707'!H40</f>
        <v>0</v>
      </c>
      <c r="G28" s="145"/>
      <c r="H28" s="80"/>
      <c r="I28" s="80"/>
      <c r="J28" s="80"/>
      <c r="K28" s="80"/>
      <c r="L28" s="502">
        <f>+'707'!Q40</f>
        <v>0</v>
      </c>
      <c r="M28" s="502">
        <f>+'707'!S40</f>
        <v>0</v>
      </c>
      <c r="N28" s="502">
        <f>+'707'!T40</f>
        <v>0</v>
      </c>
      <c r="O28" s="502">
        <f>+'707'!U40</f>
        <v>0</v>
      </c>
      <c r="P28" s="502"/>
      <c r="Q28" s="720">
        <f>+'707'!E81</f>
        <v>0</v>
      </c>
      <c r="R28" s="720">
        <f>+'707'!Q81</f>
        <v>0</v>
      </c>
      <c r="S28" s="1181">
        <f>+'707'!V40</f>
        <v>0</v>
      </c>
    </row>
    <row r="29" spans="1:19">
      <c r="A29" s="46"/>
      <c r="C29" s="74"/>
      <c r="D29" s="502"/>
      <c r="E29" s="104"/>
      <c r="F29" s="104"/>
      <c r="G29" s="145"/>
      <c r="H29" s="80"/>
      <c r="I29" s="80"/>
      <c r="J29" s="80"/>
      <c r="K29" s="80"/>
      <c r="L29" s="500"/>
      <c r="M29" s="500"/>
      <c r="N29" s="500"/>
      <c r="O29" s="500"/>
      <c r="Q29" s="720"/>
      <c r="R29" s="720"/>
      <c r="S29" s="1178"/>
    </row>
    <row r="30" spans="1:19">
      <c r="B30" s="3" t="s">
        <v>614</v>
      </c>
      <c r="C30" s="74"/>
      <c r="D30" s="502"/>
      <c r="E30" s="104"/>
      <c r="F30" s="104"/>
      <c r="G30" s="145"/>
      <c r="H30" s="80"/>
      <c r="I30" s="80"/>
      <c r="J30" s="80"/>
      <c r="K30" s="80"/>
      <c r="L30" s="500"/>
      <c r="M30" s="500"/>
      <c r="N30" s="500"/>
      <c r="O30" s="500"/>
      <c r="Q30" s="720"/>
      <c r="R30" s="720"/>
      <c r="S30" s="1178"/>
    </row>
    <row r="31" spans="1:19">
      <c r="A31" s="46" t="s">
        <v>655</v>
      </c>
      <c r="B31" s="3" t="s">
        <v>615</v>
      </c>
      <c r="C31" s="74">
        <v>701</v>
      </c>
      <c r="D31" s="502">
        <f>+'701'!F27</f>
        <v>0</v>
      </c>
      <c r="E31" s="104"/>
      <c r="F31" s="502">
        <f>+'701'!I27</f>
        <v>0</v>
      </c>
      <c r="G31" s="145"/>
      <c r="H31" s="80"/>
      <c r="I31" s="80"/>
      <c r="J31" s="80"/>
      <c r="K31" s="80"/>
      <c r="L31" s="502">
        <f>+'701'!R27</f>
        <v>0</v>
      </c>
      <c r="M31" s="502">
        <f>+'701'!S27</f>
        <v>0</v>
      </c>
      <c r="N31" s="502">
        <f>+'701'!T27</f>
        <v>0</v>
      </c>
      <c r="O31" s="502">
        <f>+'701'!U27</f>
        <v>0</v>
      </c>
      <c r="Q31" s="720">
        <f>+'701'!F52</f>
        <v>0</v>
      </c>
      <c r="R31" s="720">
        <f>+'701'!R52</f>
        <v>0</v>
      </c>
      <c r="S31" s="1181">
        <f>+'701'!V27</f>
        <v>0</v>
      </c>
    </row>
    <row r="32" spans="1:19">
      <c r="A32" s="46" t="s">
        <v>654</v>
      </c>
      <c r="B32" s="3" t="s">
        <v>608</v>
      </c>
      <c r="C32" s="74">
        <v>702</v>
      </c>
      <c r="D32" s="502">
        <f>+'702'!F19</f>
        <v>36142.789999999986</v>
      </c>
      <c r="E32" s="104"/>
      <c r="F32" s="502">
        <f>+'702'!I19</f>
        <v>0</v>
      </c>
      <c r="G32" s="145"/>
      <c r="H32" s="80"/>
      <c r="I32" s="80"/>
      <c r="J32" s="80"/>
      <c r="K32" s="80"/>
      <c r="L32" s="502">
        <f>+'702'!R19</f>
        <v>0</v>
      </c>
      <c r="M32" s="502">
        <f>+'702'!S19</f>
        <v>0</v>
      </c>
      <c r="N32" s="502">
        <f>+'702'!T19</f>
        <v>0</v>
      </c>
      <c r="O32" s="502">
        <f>+'702'!U19</f>
        <v>0</v>
      </c>
      <c r="Q32" s="720">
        <f>+'702'!F40</f>
        <v>0</v>
      </c>
      <c r="R32" s="720">
        <f>+'702'!R40</f>
        <v>0</v>
      </c>
      <c r="S32" s="1181">
        <f>+'702'!V19</f>
        <v>0</v>
      </c>
    </row>
    <row r="33" spans="1:19">
      <c r="A33" s="46" t="s">
        <v>656</v>
      </c>
      <c r="B33" s="3" t="s">
        <v>609</v>
      </c>
      <c r="C33" s="74">
        <v>703</v>
      </c>
      <c r="D33" s="502">
        <f>+'703'!F29</f>
        <v>0</v>
      </c>
      <c r="E33" s="104"/>
      <c r="F33" s="502">
        <f>+'703'!I29</f>
        <v>0</v>
      </c>
      <c r="G33" s="145"/>
      <c r="H33" s="80"/>
      <c r="I33" s="80"/>
      <c r="J33" s="80"/>
      <c r="K33" s="80"/>
      <c r="L33" s="502">
        <f>+'703'!R29</f>
        <v>0</v>
      </c>
      <c r="M33" s="502">
        <f>+'703'!S29</f>
        <v>0</v>
      </c>
      <c r="N33" s="502">
        <f>+'703'!T29</f>
        <v>0</v>
      </c>
      <c r="O33" s="502">
        <f>+'703'!U29</f>
        <v>0</v>
      </c>
      <c r="Q33" s="720">
        <f>+'703'!F48</f>
        <v>0</v>
      </c>
      <c r="R33" s="720">
        <f>+'703'!R48</f>
        <v>0</v>
      </c>
      <c r="S33" s="1181">
        <f>+'703'!V29</f>
        <v>0</v>
      </c>
    </row>
    <row r="34" spans="1:19">
      <c r="A34" s="46" t="s">
        <v>657</v>
      </c>
      <c r="B34" s="3" t="s">
        <v>610</v>
      </c>
      <c r="C34" s="74">
        <v>704</v>
      </c>
      <c r="D34" s="502">
        <f>+'704'!F21</f>
        <v>0</v>
      </c>
      <c r="E34" s="104"/>
      <c r="F34" s="502">
        <f>+'704'!I21</f>
        <v>0</v>
      </c>
      <c r="G34" s="145"/>
      <c r="H34" s="80"/>
      <c r="I34" s="80"/>
      <c r="J34" s="80"/>
      <c r="K34" s="80"/>
      <c r="L34" s="502">
        <f>+'704'!R21</f>
        <v>0</v>
      </c>
      <c r="M34" s="502">
        <f>+'704'!S21</f>
        <v>0</v>
      </c>
      <c r="N34" s="502">
        <f>+'704'!T21</f>
        <v>0</v>
      </c>
      <c r="O34" s="502">
        <f>+'704'!U21</f>
        <v>0</v>
      </c>
      <c r="Q34" s="720">
        <f>+'704'!F31</f>
        <v>0</v>
      </c>
      <c r="R34" s="720">
        <f>+'704'!R31</f>
        <v>0</v>
      </c>
      <c r="S34" s="1181">
        <f>+'704'!V21</f>
        <v>0</v>
      </c>
    </row>
    <row r="35" spans="1:19">
      <c r="A35" s="46" t="s">
        <v>658</v>
      </c>
      <c r="B35" s="108" t="s">
        <v>1138</v>
      </c>
      <c r="C35" s="74">
        <v>705</v>
      </c>
      <c r="D35" s="502">
        <f>+'705'!F19</f>
        <v>0</v>
      </c>
      <c r="E35" s="104"/>
      <c r="F35" s="502">
        <f>+'705'!I19</f>
        <v>0</v>
      </c>
      <c r="G35" s="145"/>
      <c r="H35" s="80"/>
      <c r="I35" s="80"/>
      <c r="J35" s="80"/>
      <c r="K35" s="80"/>
      <c r="L35" s="502">
        <f>+'705'!R19</f>
        <v>0</v>
      </c>
      <c r="M35" s="502">
        <f>+'705'!S19</f>
        <v>0</v>
      </c>
      <c r="N35" s="502">
        <f>+'705'!T19</f>
        <v>0</v>
      </c>
      <c r="O35" s="502">
        <f>+'705'!U19</f>
        <v>0</v>
      </c>
      <c r="Q35" s="720">
        <f>+'705'!F30</f>
        <v>0</v>
      </c>
      <c r="R35" s="720">
        <f>+'705'!R30</f>
        <v>0</v>
      </c>
      <c r="S35" s="1181">
        <f>+'705'!V19</f>
        <v>0</v>
      </c>
    </row>
    <row r="36" spans="1:19">
      <c r="A36" s="46" t="s">
        <v>659</v>
      </c>
      <c r="B36" s="3" t="s">
        <v>613</v>
      </c>
      <c r="C36" s="74">
        <v>706</v>
      </c>
      <c r="D36" s="502">
        <f>+'706'!F14</f>
        <v>0</v>
      </c>
      <c r="E36" s="104"/>
      <c r="F36" s="502">
        <f>+'706'!I14</f>
        <v>0</v>
      </c>
      <c r="G36" s="145"/>
      <c r="H36" s="80"/>
      <c r="I36" s="80"/>
      <c r="J36" s="80"/>
      <c r="K36" s="80"/>
      <c r="L36" s="502">
        <f>+'706'!R14</f>
        <v>0</v>
      </c>
      <c r="M36" s="502">
        <f>+'706'!S14</f>
        <v>0</v>
      </c>
      <c r="N36" s="502">
        <f>+'706'!T14</f>
        <v>0</v>
      </c>
      <c r="O36" s="502">
        <f>+'706'!U14</f>
        <v>0</v>
      </c>
      <c r="Q36" s="720">
        <f>+'706'!F30</f>
        <v>0</v>
      </c>
      <c r="R36" s="720">
        <f>+'706'!R30</f>
        <v>0</v>
      </c>
      <c r="S36" s="1181">
        <f>+'706'!V14</f>
        <v>0</v>
      </c>
    </row>
    <row r="37" spans="1:19">
      <c r="A37" s="46" t="s">
        <v>660</v>
      </c>
      <c r="B37" s="3" t="s">
        <v>612</v>
      </c>
      <c r="C37" s="74">
        <v>707</v>
      </c>
      <c r="D37" s="502">
        <f>+'707'!F40</f>
        <v>4660.9400000000005</v>
      </c>
      <c r="E37" s="104"/>
      <c r="F37" s="502">
        <f>+'707'!I40</f>
        <v>0</v>
      </c>
      <c r="G37" s="145"/>
      <c r="H37" s="80"/>
      <c r="I37" s="80"/>
      <c r="J37" s="80"/>
      <c r="K37" s="80"/>
      <c r="L37" s="502">
        <f>+'707'!R40</f>
        <v>0</v>
      </c>
      <c r="M37" s="502">
        <f>+'707'!S40</f>
        <v>0</v>
      </c>
      <c r="N37" s="502">
        <f>+'707'!T40</f>
        <v>0</v>
      </c>
      <c r="O37" s="502">
        <f>+'707'!U40</f>
        <v>0</v>
      </c>
      <c r="Q37" s="720">
        <f>+'707'!F81</f>
        <v>0</v>
      </c>
      <c r="R37" s="720">
        <f>+'707'!R81</f>
        <v>0</v>
      </c>
      <c r="S37" s="1181">
        <f>+'707'!V40</f>
        <v>0</v>
      </c>
    </row>
    <row r="38" spans="1:19">
      <c r="A38" s="46" t="s">
        <v>661</v>
      </c>
      <c r="B38" s="355" t="s">
        <v>617</v>
      </c>
      <c r="C38" s="74">
        <v>708</v>
      </c>
      <c r="D38" s="502">
        <f>+'708'!F33</f>
        <v>306.92000000000007</v>
      </c>
      <c r="E38" s="104"/>
      <c r="F38" s="500">
        <f>+'708'!I33</f>
        <v>0</v>
      </c>
      <c r="G38" s="145"/>
      <c r="H38" s="80"/>
      <c r="I38" s="80"/>
      <c r="J38" s="80"/>
      <c r="K38" s="80"/>
      <c r="L38" s="500">
        <f>+'708'!R33</f>
        <v>0</v>
      </c>
      <c r="M38" s="500">
        <f>+'708'!S33</f>
        <v>0</v>
      </c>
      <c r="N38" s="500">
        <f>+'708'!T33</f>
        <v>0</v>
      </c>
      <c r="O38" s="500">
        <f>+'708'!U33</f>
        <v>0</v>
      </c>
      <c r="Q38" s="720">
        <f>+'708'!B33</f>
        <v>0</v>
      </c>
      <c r="R38" s="720">
        <f>+'708'!C33</f>
        <v>0</v>
      </c>
      <c r="S38" s="1178">
        <f>+'708'!V33</f>
        <v>0</v>
      </c>
    </row>
    <row r="39" spans="1:19">
      <c r="A39" s="46">
        <v>7314</v>
      </c>
      <c r="B39" s="356" t="s">
        <v>616</v>
      </c>
      <c r="C39" s="74">
        <v>710</v>
      </c>
      <c r="D39" s="502">
        <f>+'710'!F10</f>
        <v>0</v>
      </c>
      <c r="E39" s="104"/>
      <c r="F39" s="500">
        <f>+'710'!I10</f>
        <v>0</v>
      </c>
      <c r="G39" s="145"/>
      <c r="H39" s="80"/>
      <c r="I39" s="80"/>
      <c r="J39" s="80"/>
      <c r="K39" s="80"/>
      <c r="L39" s="500">
        <f>+'710'!R10</f>
        <v>0</v>
      </c>
      <c r="M39" s="500">
        <f>+'710'!S10</f>
        <v>0</v>
      </c>
      <c r="N39" s="500">
        <f>+'710'!T10</f>
        <v>0</v>
      </c>
      <c r="O39" s="500">
        <f>+'710'!U10</f>
        <v>0</v>
      </c>
      <c r="Q39" s="720">
        <f>+'710'!R24+'710'!Q24</f>
        <v>0</v>
      </c>
      <c r="R39" s="720">
        <f>+'710'!F24+'710'!E24</f>
        <v>0</v>
      </c>
      <c r="S39" s="1178">
        <f>+'710'!V10</f>
        <v>0</v>
      </c>
    </row>
    <row r="40" spans="1:19">
      <c r="A40" s="14"/>
      <c r="C40" s="74"/>
      <c r="D40" s="506"/>
      <c r="E40" s="164"/>
      <c r="F40" s="164"/>
      <c r="G40" s="146"/>
      <c r="H40" s="90"/>
      <c r="I40" s="90"/>
      <c r="J40" s="90"/>
      <c r="K40" s="90"/>
      <c r="L40" s="501"/>
      <c r="M40" s="46"/>
      <c r="N40" s="46"/>
      <c r="O40" s="46"/>
      <c r="Q40" s="720"/>
      <c r="R40" s="720"/>
      <c r="S40" s="1179"/>
    </row>
    <row r="41" spans="1:19">
      <c r="A41" s="14"/>
      <c r="B41" s="26" t="s">
        <v>34</v>
      </c>
      <c r="C41" s="74"/>
      <c r="D41" s="503">
        <f>SUM(D22:D39)</f>
        <v>1064843.852</v>
      </c>
      <c r="E41" s="104"/>
      <c r="F41" s="503">
        <f>SUM(F22:F39)</f>
        <v>0</v>
      </c>
      <c r="G41" s="156"/>
      <c r="H41" s="90"/>
      <c r="I41" s="90"/>
      <c r="J41" s="90"/>
      <c r="K41" s="90"/>
      <c r="L41" s="503">
        <f>SUM(L22:L39)</f>
        <v>0</v>
      </c>
      <c r="M41" s="119"/>
      <c r="N41" s="119"/>
      <c r="O41" s="119"/>
      <c r="P41" s="183"/>
      <c r="R41" s="66"/>
      <c r="S41" s="1180"/>
    </row>
    <row r="42" spans="1:19">
      <c r="A42" s="14"/>
      <c r="B42" s="3" t="s">
        <v>35</v>
      </c>
      <c r="C42" s="74"/>
      <c r="D42" s="503">
        <f>+D19-D41</f>
        <v>-24472.241999999969</v>
      </c>
      <c r="E42" s="99"/>
      <c r="F42" s="503">
        <f>+F19-F41</f>
        <v>0</v>
      </c>
      <c r="G42" s="99"/>
      <c r="H42" s="99"/>
      <c r="I42" s="99"/>
      <c r="J42" s="99"/>
      <c r="K42" s="99"/>
      <c r="L42" s="503">
        <f>+L19-L41</f>
        <v>0</v>
      </c>
      <c r="M42" s="119"/>
      <c r="N42" s="119">
        <f>+N19-N41</f>
        <v>0</v>
      </c>
      <c r="O42" s="119">
        <f>+O19-O41</f>
        <v>0</v>
      </c>
      <c r="P42" s="183"/>
      <c r="R42" s="66"/>
    </row>
    <row r="43" spans="1:19">
      <c r="A43" s="14"/>
      <c r="C43" s="74"/>
      <c r="D43" s="506"/>
      <c r="E43" s="228"/>
      <c r="F43" s="228"/>
      <c r="G43" s="229"/>
      <c r="H43" s="103"/>
      <c r="I43" s="103"/>
      <c r="J43" s="103"/>
      <c r="K43" s="103"/>
      <c r="L43" s="504"/>
      <c r="M43" s="44"/>
      <c r="N43" s="44"/>
      <c r="O43" s="44"/>
      <c r="R43" s="66"/>
    </row>
    <row r="44" spans="1:19">
      <c r="A44" s="14">
        <v>803</v>
      </c>
      <c r="B44" s="3" t="s">
        <v>36</v>
      </c>
      <c r="C44" s="267">
        <v>0.15</v>
      </c>
      <c r="D44" s="893">
        <f>SUMIF('1 BL anterior'!B:B,A44,'1 BL anterior'!E:E)</f>
        <v>0</v>
      </c>
      <c r="E44" s="80"/>
      <c r="F44" s="104">
        <f>SUMIF('2 BL preli'!A:A,A44,'2 BL preli'!D:D)</f>
        <v>0</v>
      </c>
      <c r="G44" s="80"/>
      <c r="H44" s="80"/>
      <c r="I44" s="80"/>
      <c r="J44" s="80"/>
      <c r="K44" s="80"/>
      <c r="L44" s="500">
        <f>SUMIF('3BL ACTUAL'!B:B,A44,'3BL ACTUAL'!E:E)</f>
        <v>0</v>
      </c>
      <c r="M44" s="80"/>
      <c r="N44" s="46"/>
      <c r="O44" s="46"/>
      <c r="R44" s="66"/>
      <c r="S44" s="1178" t="s">
        <v>1420</v>
      </c>
    </row>
    <row r="45" spans="1:19">
      <c r="A45" s="14">
        <v>850</v>
      </c>
      <c r="B45" s="3" t="s">
        <v>38</v>
      </c>
      <c r="C45" s="267">
        <v>0.25</v>
      </c>
      <c r="D45" s="500">
        <f>SUMIF('1 BL anterior'!B:B,A45,'1 BL anterior'!E:E)</f>
        <v>0</v>
      </c>
      <c r="E45" s="104"/>
      <c r="F45" s="91">
        <f>SUMIF('2 BL preli'!A:A,A45,'2 BL preli'!D:D)</f>
        <v>0</v>
      </c>
      <c r="G45" s="104"/>
      <c r="H45" s="104"/>
      <c r="I45" s="104"/>
      <c r="J45" s="104"/>
      <c r="K45" s="104"/>
      <c r="L45" s="500">
        <f>SUMIF('3BL ACTUAL'!B:B,A45,'3BL ACTUAL'!E:E)</f>
        <v>0</v>
      </c>
      <c r="M45" s="80"/>
      <c r="N45" s="46"/>
      <c r="O45" s="46"/>
      <c r="R45" s="66"/>
      <c r="S45" s="1178"/>
    </row>
    <row r="46" spans="1:19">
      <c r="A46" s="14">
        <v>80</v>
      </c>
      <c r="B46" s="3" t="s">
        <v>37</v>
      </c>
      <c r="C46" s="267"/>
      <c r="D46" s="893">
        <f>SUMIF('1 BL anterior'!B:B,A46,'1 BL anterior'!E:E)</f>
        <v>0</v>
      </c>
      <c r="E46" s="80"/>
      <c r="F46" s="104">
        <f>SUMIF('2 BL preli'!A:A,A46,'2 BL preli'!D:D)</f>
        <v>0</v>
      </c>
      <c r="G46" s="80"/>
      <c r="H46" s="80"/>
      <c r="I46" s="80"/>
      <c r="J46" s="80"/>
      <c r="K46" s="80"/>
      <c r="L46" s="500">
        <f>SUMIF('3BL ACTUAL'!B:B,A46,'3BL ACTUAL'!E:E)</f>
        <v>0</v>
      </c>
      <c r="M46" s="80"/>
      <c r="N46" s="46"/>
      <c r="O46" s="46"/>
      <c r="R46" s="66"/>
      <c r="S46" s="1178"/>
    </row>
    <row r="47" spans="1:19">
      <c r="A47" s="14">
        <v>81</v>
      </c>
      <c r="B47" s="3" t="s">
        <v>205</v>
      </c>
      <c r="C47" s="267"/>
      <c r="D47" s="893">
        <f>SUMIF('1 BL anterior'!B:B,A47,'1 BL anterior'!E:E)</f>
        <v>0</v>
      </c>
      <c r="E47" s="80"/>
      <c r="F47" s="104">
        <f>SUMIF('2 BL preli'!A:A,A47,'2 BL preli'!D:D)</f>
        <v>0</v>
      </c>
      <c r="G47" s="80"/>
      <c r="H47" s="80"/>
      <c r="I47" s="80"/>
      <c r="J47" s="80"/>
      <c r="K47" s="80"/>
      <c r="L47" s="500">
        <f>SUMIF('3BL ACTUAL'!B:B,A47,'3BL ACTUAL'!E:E)</f>
        <v>0</v>
      </c>
      <c r="M47" s="80"/>
      <c r="N47" s="108"/>
      <c r="O47" s="108"/>
      <c r="R47" s="66"/>
      <c r="S47" s="1178"/>
    </row>
    <row r="48" spans="1:19">
      <c r="A48" s="14"/>
      <c r="B48" s="3" t="s">
        <v>39</v>
      </c>
      <c r="C48" s="9"/>
      <c r="D48" s="503">
        <f>+D42-D45-D44-D47-D46</f>
        <v>-24472.241999999969</v>
      </c>
      <c r="E48" s="503">
        <f t="shared" ref="E48:O48" si="1">+E42-E45-E44-E47-E46</f>
        <v>0</v>
      </c>
      <c r="F48" s="503">
        <f t="shared" si="1"/>
        <v>0</v>
      </c>
      <c r="G48" s="503">
        <f t="shared" si="1"/>
        <v>0</v>
      </c>
      <c r="H48" s="503">
        <f t="shared" si="1"/>
        <v>0</v>
      </c>
      <c r="I48" s="503">
        <f t="shared" si="1"/>
        <v>0</v>
      </c>
      <c r="J48" s="503">
        <f t="shared" si="1"/>
        <v>0</v>
      </c>
      <c r="K48" s="503">
        <f t="shared" si="1"/>
        <v>0</v>
      </c>
      <c r="L48" s="503">
        <f t="shared" si="1"/>
        <v>0</v>
      </c>
      <c r="M48" s="503">
        <f t="shared" si="1"/>
        <v>0</v>
      </c>
      <c r="N48" s="503">
        <f t="shared" si="1"/>
        <v>0</v>
      </c>
      <c r="O48" s="503">
        <f t="shared" si="1"/>
        <v>0</v>
      </c>
      <c r="R48" s="66"/>
    </row>
    <row r="49" spans="1:18">
      <c r="A49" s="14"/>
      <c r="B49" s="7" t="s">
        <v>40</v>
      </c>
      <c r="C49" s="74"/>
      <c r="D49" s="506"/>
      <c r="E49" s="90"/>
      <c r="F49" s="104"/>
      <c r="G49" s="144"/>
      <c r="H49" s="90"/>
      <c r="I49" s="90"/>
      <c r="J49" s="99"/>
      <c r="K49" s="99"/>
      <c r="L49" s="501"/>
      <c r="M49" s="46"/>
      <c r="N49" s="46"/>
      <c r="O49" s="46"/>
      <c r="R49" s="66"/>
    </row>
    <row r="50" spans="1:18">
      <c r="A50" s="7"/>
      <c r="B50" s="6" t="s">
        <v>27</v>
      </c>
      <c r="C50" s="74"/>
      <c r="D50" s="506"/>
      <c r="E50" s="99"/>
      <c r="F50" s="99"/>
      <c r="G50" s="144"/>
      <c r="H50" s="90"/>
      <c r="I50" s="90"/>
      <c r="J50" s="90"/>
      <c r="K50" s="90"/>
      <c r="L50" s="501">
        <f>+L48-L49</f>
        <v>0</v>
      </c>
      <c r="M50" s="119"/>
      <c r="N50" s="119"/>
      <c r="O50" s="119"/>
      <c r="R50" s="66"/>
    </row>
    <row r="51" spans="1:18">
      <c r="C51" s="17"/>
      <c r="D51" s="1410"/>
      <c r="H51" s="91"/>
      <c r="I51" s="91"/>
      <c r="J51" s="91"/>
      <c r="K51" s="91"/>
      <c r="L51" s="505"/>
      <c r="M51" s="66"/>
      <c r="N51" s="66"/>
      <c r="O51"/>
      <c r="R51" s="66"/>
    </row>
    <row r="52" spans="1:18" ht="15">
      <c r="C52" s="17"/>
      <c r="D52" s="1410"/>
      <c r="H52" s="91"/>
      <c r="I52" s="91"/>
      <c r="J52" s="91"/>
      <c r="K52" s="91"/>
      <c r="L52" s="1233"/>
      <c r="M52" s="66"/>
      <c r="N52" s="66"/>
      <c r="O52"/>
      <c r="R52" s="66"/>
    </row>
    <row r="53" spans="1:18">
      <c r="H53" s="91"/>
      <c r="I53" s="91"/>
      <c r="J53" s="91"/>
      <c r="K53" s="91"/>
      <c r="L53" s="505"/>
      <c r="M53" s="66"/>
      <c r="N53" s="66"/>
      <c r="O53"/>
      <c r="R53" s="66"/>
    </row>
    <row r="54" spans="1:18">
      <c r="B54" s="22"/>
      <c r="E54" s="3"/>
      <c r="F54" s="108"/>
      <c r="H54" s="91"/>
      <c r="I54" s="91"/>
      <c r="J54" s="91"/>
      <c r="K54" s="91"/>
      <c r="L54" s="505"/>
      <c r="M54" s="66"/>
      <c r="N54" s="66"/>
      <c r="O54"/>
      <c r="R54" s="66"/>
    </row>
    <row r="55" spans="1:18">
      <c r="B55" s="22"/>
      <c r="E55" s="3"/>
      <c r="F55" s="108"/>
      <c r="H55" s="91"/>
      <c r="L55" s="505"/>
      <c r="R55" s="66"/>
    </row>
    <row r="56" spans="1:18">
      <c r="A56" s="22"/>
      <c r="B56" s="22"/>
      <c r="E56" s="3"/>
      <c r="F56" s="108"/>
      <c r="L56" s="505"/>
      <c r="R56" s="66"/>
    </row>
    <row r="57" spans="1:18">
      <c r="B57" s="22"/>
      <c r="C57" s="272"/>
      <c r="D57" s="272"/>
      <c r="E57" s="3"/>
      <c r="F57" s="108"/>
      <c r="L57" s="66"/>
      <c r="R57" s="66"/>
    </row>
    <row r="58" spans="1:18">
      <c r="A58" s="273"/>
      <c r="C58" s="272"/>
      <c r="D58" s="272"/>
      <c r="E58" s="3"/>
      <c r="F58" s="108"/>
      <c r="L58" s="66"/>
      <c r="R58" s="66"/>
    </row>
    <row r="59" spans="1:18">
      <c r="A59" s="273"/>
      <c r="C59" s="272"/>
      <c r="D59" s="272"/>
      <c r="E59" s="3"/>
      <c r="F59" s="108"/>
      <c r="L59" s="66"/>
      <c r="R59" s="66"/>
    </row>
    <row r="60" spans="1:18">
      <c r="A60" s="274"/>
      <c r="B60" s="124"/>
      <c r="C60" s="272"/>
      <c r="D60" s="272"/>
      <c r="E60" s="3"/>
      <c r="F60" s="124"/>
      <c r="L60" s="66"/>
      <c r="R60" s="66"/>
    </row>
    <row r="61" spans="1:18">
      <c r="A61" s="273"/>
      <c r="B61" s="22"/>
      <c r="E61" s="3"/>
      <c r="F61" s="108"/>
      <c r="L61" s="66"/>
      <c r="R61" s="66"/>
    </row>
    <row r="62" spans="1:18">
      <c r="A62" s="273"/>
      <c r="E62" s="3"/>
      <c r="F62" s="108"/>
      <c r="L62" s="66"/>
      <c r="R62" s="66"/>
    </row>
    <row r="63" spans="1:18">
      <c r="A63" s="273"/>
      <c r="E63" s="3"/>
      <c r="F63" s="108"/>
      <c r="L63" s="66"/>
      <c r="R63" s="66"/>
    </row>
    <row r="64" spans="1:18">
      <c r="A64" s="273"/>
      <c r="E64" s="3"/>
      <c r="F64" s="108"/>
      <c r="R64" s="66"/>
    </row>
    <row r="65" spans="1:18">
      <c r="A65"/>
      <c r="B65"/>
      <c r="C65"/>
      <c r="D65"/>
      <c r="E65"/>
      <c r="F65" s="66"/>
      <c r="R65" s="66"/>
    </row>
    <row r="66" spans="1:18">
      <c r="A66"/>
      <c r="B66"/>
      <c r="C66"/>
      <c r="D66"/>
      <c r="E66"/>
      <c r="F66" s="66"/>
    </row>
    <row r="67" spans="1:18">
      <c r="A67"/>
      <c r="B67"/>
      <c r="C67"/>
      <c r="D67"/>
      <c r="E67"/>
      <c r="F67" s="66"/>
    </row>
    <row r="68" spans="1:18">
      <c r="A68"/>
      <c r="B68"/>
      <c r="C68"/>
      <c r="D68"/>
      <c r="E68"/>
      <c r="F68" s="66"/>
    </row>
    <row r="69" spans="1:18">
      <c r="A69"/>
      <c r="B69"/>
      <c r="C69"/>
      <c r="D69"/>
      <c r="E69"/>
      <c r="F69"/>
    </row>
    <row r="70" spans="1:18">
      <c r="A70"/>
      <c r="B70"/>
      <c r="C70"/>
      <c r="D70"/>
      <c r="E70"/>
      <c r="F70"/>
    </row>
    <row r="71" spans="1:18">
      <c r="A71"/>
      <c r="B71"/>
      <c r="C71"/>
      <c r="D71"/>
      <c r="E71"/>
      <c r="F71"/>
    </row>
  </sheetData>
  <mergeCells count="10">
    <mergeCell ref="M6:O6"/>
    <mergeCell ref="M7:N7"/>
    <mergeCell ref="A2:K2"/>
    <mergeCell ref="A3:K3"/>
    <mergeCell ref="A4:K4"/>
    <mergeCell ref="A5:K5"/>
    <mergeCell ref="C7:C9"/>
    <mergeCell ref="B7:B9"/>
    <mergeCell ref="H7:I7"/>
    <mergeCell ref="J7:K7"/>
  </mergeCells>
  <phoneticPr fontId="0" type="noConversion"/>
  <pageMargins left="0.43307086614173229" right="0.35433070866141736" top="0.6692913385826772" bottom="0.6692913385826772" header="0.31496062992125984" footer="0.23622047244094491"/>
  <pageSetup paperSize="9" scale="47" orientation="landscape" r:id="rId1"/>
  <headerFooter alignWithMargins="0">
    <oddHeader xml:space="preserve">&amp;C&amp;A
</oddHeader>
    <oddFooter>&amp;L&amp;F&amp;C&amp;A&amp;R&amp;D</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4:AN137"/>
  <sheetViews>
    <sheetView topLeftCell="A109" zoomScale="85" zoomScaleNormal="85" workbookViewId="0">
      <selection activeCell="C51" sqref="C51"/>
    </sheetView>
  </sheetViews>
  <sheetFormatPr baseColWidth="10" defaultRowHeight="15.75"/>
  <cols>
    <col min="1" max="1" width="2.140625" style="2033" customWidth="1"/>
    <col min="2" max="2" width="4.28515625" style="2034" customWidth="1"/>
    <col min="3" max="3" width="5.85546875" style="2035" customWidth="1"/>
    <col min="4" max="4" width="21.140625" style="2034" customWidth="1"/>
    <col min="5" max="5" width="10.42578125" style="2034" customWidth="1"/>
    <col min="6" max="7" width="13.7109375" style="2034" customWidth="1"/>
    <col min="8" max="8" width="9.7109375" style="1984" customWidth="1"/>
    <col min="9" max="9" width="16.140625" style="1984" customWidth="1"/>
    <col min="10" max="10" width="12.42578125" style="1984" customWidth="1"/>
    <col min="11" max="11" width="12.140625" style="1985" bestFit="1" customWidth="1"/>
    <col min="12" max="12" width="12.140625" style="2034" bestFit="1" customWidth="1"/>
    <col min="13" max="13" width="11.42578125" style="2034"/>
    <col min="14" max="17" width="0" style="2034" hidden="1" customWidth="1"/>
    <col min="18" max="18" width="13.42578125" style="2034" bestFit="1" customWidth="1"/>
    <col min="19" max="24" width="11.42578125" style="2034"/>
    <col min="25" max="25" width="14" style="2034" customWidth="1"/>
    <col min="26" max="26" width="11.42578125" style="2034"/>
    <col min="27" max="27" width="13.42578125" style="2034" customWidth="1"/>
    <col min="28" max="28" width="13.140625" style="2034" customWidth="1"/>
    <col min="29" max="29" width="11.42578125" style="2034"/>
    <col min="30" max="33" width="0" style="2034" hidden="1" customWidth="1"/>
    <col min="34" max="34" width="15.85546875" style="2034" customWidth="1"/>
    <col min="35" max="35" width="14.5703125" style="2034" customWidth="1"/>
    <col min="36" max="36" width="11.42578125" style="2034"/>
    <col min="37" max="37" width="16" style="2034" customWidth="1"/>
    <col min="38" max="38" width="11.42578125" style="2034"/>
    <col min="39" max="39" width="13.140625" style="2034" customWidth="1"/>
    <col min="40" max="256" width="11.42578125" style="2034"/>
    <col min="257" max="257" width="2.140625" style="2034" customWidth="1"/>
    <col min="258" max="258" width="4.28515625" style="2034" customWidth="1"/>
    <col min="259" max="259" width="5.85546875" style="2034" customWidth="1"/>
    <col min="260" max="260" width="20" style="2034" customWidth="1"/>
    <col min="261" max="261" width="3.140625" style="2034" customWidth="1"/>
    <col min="262" max="262" width="14.5703125" style="2034" customWidth="1"/>
    <col min="263" max="263" width="10.85546875" style="2034" customWidth="1"/>
    <col min="264" max="264" width="18.140625" style="2034" customWidth="1"/>
    <col min="265" max="265" width="16.140625" style="2034" customWidth="1"/>
    <col min="266" max="266" width="12.42578125" style="2034" customWidth="1"/>
    <col min="267" max="268" width="12.140625" style="2034" bestFit="1" customWidth="1"/>
    <col min="269" max="269" width="11.42578125" style="2034"/>
    <col min="270" max="273" width="0" style="2034" hidden="1" customWidth="1"/>
    <col min="274" max="274" width="13.42578125" style="2034" bestFit="1" customWidth="1"/>
    <col min="275" max="280" width="11.42578125" style="2034"/>
    <col min="281" max="281" width="14" style="2034" customWidth="1"/>
    <col min="282" max="282" width="11.42578125" style="2034"/>
    <col min="283" max="283" width="13.42578125" style="2034" customWidth="1"/>
    <col min="284" max="284" width="13.140625" style="2034" customWidth="1"/>
    <col min="285" max="285" width="11.42578125" style="2034"/>
    <col min="286" max="289" width="0" style="2034" hidden="1" customWidth="1"/>
    <col min="290" max="290" width="15.85546875" style="2034" customWidth="1"/>
    <col min="291" max="291" width="14.5703125" style="2034" customWidth="1"/>
    <col min="292" max="292" width="11.42578125" style="2034"/>
    <col min="293" max="293" width="16" style="2034" customWidth="1"/>
    <col min="294" max="294" width="11.42578125" style="2034"/>
    <col min="295" max="295" width="13.140625" style="2034" customWidth="1"/>
    <col min="296" max="512" width="11.42578125" style="2034"/>
    <col min="513" max="513" width="2.140625" style="2034" customWidth="1"/>
    <col min="514" max="514" width="4.28515625" style="2034" customWidth="1"/>
    <col min="515" max="515" width="5.85546875" style="2034" customWidth="1"/>
    <col min="516" max="516" width="20" style="2034" customWidth="1"/>
    <col min="517" max="517" width="3.140625" style="2034" customWidth="1"/>
    <col min="518" max="518" width="14.5703125" style="2034" customWidth="1"/>
    <col min="519" max="519" width="10.85546875" style="2034" customWidth="1"/>
    <col min="520" max="520" width="18.140625" style="2034" customWidth="1"/>
    <col min="521" max="521" width="16.140625" style="2034" customWidth="1"/>
    <col min="522" max="522" width="12.42578125" style="2034" customWidth="1"/>
    <col min="523" max="524" width="12.140625" style="2034" bestFit="1" customWidth="1"/>
    <col min="525" max="525" width="11.42578125" style="2034"/>
    <col min="526" max="529" width="0" style="2034" hidden="1" customWidth="1"/>
    <col min="530" max="530" width="13.42578125" style="2034" bestFit="1" customWidth="1"/>
    <col min="531" max="536" width="11.42578125" style="2034"/>
    <col min="537" max="537" width="14" style="2034" customWidth="1"/>
    <col min="538" max="538" width="11.42578125" style="2034"/>
    <col min="539" max="539" width="13.42578125" style="2034" customWidth="1"/>
    <col min="540" max="540" width="13.140625" style="2034" customWidth="1"/>
    <col min="541" max="541" width="11.42578125" style="2034"/>
    <col min="542" max="545" width="0" style="2034" hidden="1" customWidth="1"/>
    <col min="546" max="546" width="15.85546875" style="2034" customWidth="1"/>
    <col min="547" max="547" width="14.5703125" style="2034" customWidth="1"/>
    <col min="548" max="548" width="11.42578125" style="2034"/>
    <col min="549" max="549" width="16" style="2034" customWidth="1"/>
    <col min="550" max="550" width="11.42578125" style="2034"/>
    <col min="551" max="551" width="13.140625" style="2034" customWidth="1"/>
    <col min="552" max="768" width="11.42578125" style="2034"/>
    <col min="769" max="769" width="2.140625" style="2034" customWidth="1"/>
    <col min="770" max="770" width="4.28515625" style="2034" customWidth="1"/>
    <col min="771" max="771" width="5.85546875" style="2034" customWidth="1"/>
    <col min="772" max="772" width="20" style="2034" customWidth="1"/>
    <col min="773" max="773" width="3.140625" style="2034" customWidth="1"/>
    <col min="774" max="774" width="14.5703125" style="2034" customWidth="1"/>
    <col min="775" max="775" width="10.85546875" style="2034" customWidth="1"/>
    <col min="776" max="776" width="18.140625" style="2034" customWidth="1"/>
    <col min="777" max="777" width="16.140625" style="2034" customWidth="1"/>
    <col min="778" max="778" width="12.42578125" style="2034" customWidth="1"/>
    <col min="779" max="780" width="12.140625" style="2034" bestFit="1" customWidth="1"/>
    <col min="781" max="781" width="11.42578125" style="2034"/>
    <col min="782" max="785" width="0" style="2034" hidden="1" customWidth="1"/>
    <col min="786" max="786" width="13.42578125" style="2034" bestFit="1" customWidth="1"/>
    <col min="787" max="792" width="11.42578125" style="2034"/>
    <col min="793" max="793" width="14" style="2034" customWidth="1"/>
    <col min="794" max="794" width="11.42578125" style="2034"/>
    <col min="795" max="795" width="13.42578125" style="2034" customWidth="1"/>
    <col min="796" max="796" width="13.140625" style="2034" customWidth="1"/>
    <col min="797" max="797" width="11.42578125" style="2034"/>
    <col min="798" max="801" width="0" style="2034" hidden="1" customWidth="1"/>
    <col min="802" max="802" width="15.85546875" style="2034" customWidth="1"/>
    <col min="803" max="803" width="14.5703125" style="2034" customWidth="1"/>
    <col min="804" max="804" width="11.42578125" style="2034"/>
    <col min="805" max="805" width="16" style="2034" customWidth="1"/>
    <col min="806" max="806" width="11.42578125" style="2034"/>
    <col min="807" max="807" width="13.140625" style="2034" customWidth="1"/>
    <col min="808" max="1024" width="11.42578125" style="2034"/>
    <col min="1025" max="1025" width="2.140625" style="2034" customWidth="1"/>
    <col min="1026" max="1026" width="4.28515625" style="2034" customWidth="1"/>
    <col min="1027" max="1027" width="5.85546875" style="2034" customWidth="1"/>
    <col min="1028" max="1028" width="20" style="2034" customWidth="1"/>
    <col min="1029" max="1029" width="3.140625" style="2034" customWidth="1"/>
    <col min="1030" max="1030" width="14.5703125" style="2034" customWidth="1"/>
    <col min="1031" max="1031" width="10.85546875" style="2034" customWidth="1"/>
    <col min="1032" max="1032" width="18.140625" style="2034" customWidth="1"/>
    <col min="1033" max="1033" width="16.140625" style="2034" customWidth="1"/>
    <col min="1034" max="1034" width="12.42578125" style="2034" customWidth="1"/>
    <col min="1035" max="1036" width="12.140625" style="2034" bestFit="1" customWidth="1"/>
    <col min="1037" max="1037" width="11.42578125" style="2034"/>
    <col min="1038" max="1041" width="0" style="2034" hidden="1" customWidth="1"/>
    <col min="1042" max="1042" width="13.42578125" style="2034" bestFit="1" customWidth="1"/>
    <col min="1043" max="1048" width="11.42578125" style="2034"/>
    <col min="1049" max="1049" width="14" style="2034" customWidth="1"/>
    <col min="1050" max="1050" width="11.42578125" style="2034"/>
    <col min="1051" max="1051" width="13.42578125" style="2034" customWidth="1"/>
    <col min="1052" max="1052" width="13.140625" style="2034" customWidth="1"/>
    <col min="1053" max="1053" width="11.42578125" style="2034"/>
    <col min="1054" max="1057" width="0" style="2034" hidden="1" customWidth="1"/>
    <col min="1058" max="1058" width="15.85546875" style="2034" customWidth="1"/>
    <col min="1059" max="1059" width="14.5703125" style="2034" customWidth="1"/>
    <col min="1060" max="1060" width="11.42578125" style="2034"/>
    <col min="1061" max="1061" width="16" style="2034" customWidth="1"/>
    <col min="1062" max="1062" width="11.42578125" style="2034"/>
    <col min="1063" max="1063" width="13.140625" style="2034" customWidth="1"/>
    <col min="1064" max="1280" width="11.42578125" style="2034"/>
    <col min="1281" max="1281" width="2.140625" style="2034" customWidth="1"/>
    <col min="1282" max="1282" width="4.28515625" style="2034" customWidth="1"/>
    <col min="1283" max="1283" width="5.85546875" style="2034" customWidth="1"/>
    <col min="1284" max="1284" width="20" style="2034" customWidth="1"/>
    <col min="1285" max="1285" width="3.140625" style="2034" customWidth="1"/>
    <col min="1286" max="1286" width="14.5703125" style="2034" customWidth="1"/>
    <col min="1287" max="1287" width="10.85546875" style="2034" customWidth="1"/>
    <col min="1288" max="1288" width="18.140625" style="2034" customWidth="1"/>
    <col min="1289" max="1289" width="16.140625" style="2034" customWidth="1"/>
    <col min="1290" max="1290" width="12.42578125" style="2034" customWidth="1"/>
    <col min="1291" max="1292" width="12.140625" style="2034" bestFit="1" customWidth="1"/>
    <col min="1293" max="1293" width="11.42578125" style="2034"/>
    <col min="1294" max="1297" width="0" style="2034" hidden="1" customWidth="1"/>
    <col min="1298" max="1298" width="13.42578125" style="2034" bestFit="1" customWidth="1"/>
    <col min="1299" max="1304" width="11.42578125" style="2034"/>
    <col min="1305" max="1305" width="14" style="2034" customWidth="1"/>
    <col min="1306" max="1306" width="11.42578125" style="2034"/>
    <col min="1307" max="1307" width="13.42578125" style="2034" customWidth="1"/>
    <col min="1308" max="1308" width="13.140625" style="2034" customWidth="1"/>
    <col min="1309" max="1309" width="11.42578125" style="2034"/>
    <col min="1310" max="1313" width="0" style="2034" hidden="1" customWidth="1"/>
    <col min="1314" max="1314" width="15.85546875" style="2034" customWidth="1"/>
    <col min="1315" max="1315" width="14.5703125" style="2034" customWidth="1"/>
    <col min="1316" max="1316" width="11.42578125" style="2034"/>
    <col min="1317" max="1317" width="16" style="2034" customWidth="1"/>
    <col min="1318" max="1318" width="11.42578125" style="2034"/>
    <col min="1319" max="1319" width="13.140625" style="2034" customWidth="1"/>
    <col min="1320" max="1536" width="11.42578125" style="2034"/>
    <col min="1537" max="1537" width="2.140625" style="2034" customWidth="1"/>
    <col min="1538" max="1538" width="4.28515625" style="2034" customWidth="1"/>
    <col min="1539" max="1539" width="5.85546875" style="2034" customWidth="1"/>
    <col min="1540" max="1540" width="20" style="2034" customWidth="1"/>
    <col min="1541" max="1541" width="3.140625" style="2034" customWidth="1"/>
    <col min="1542" max="1542" width="14.5703125" style="2034" customWidth="1"/>
    <col min="1543" max="1543" width="10.85546875" style="2034" customWidth="1"/>
    <col min="1544" max="1544" width="18.140625" style="2034" customWidth="1"/>
    <col min="1545" max="1545" width="16.140625" style="2034" customWidth="1"/>
    <col min="1546" max="1546" width="12.42578125" style="2034" customWidth="1"/>
    <col min="1547" max="1548" width="12.140625" style="2034" bestFit="1" customWidth="1"/>
    <col min="1549" max="1549" width="11.42578125" style="2034"/>
    <col min="1550" max="1553" width="0" style="2034" hidden="1" customWidth="1"/>
    <col min="1554" max="1554" width="13.42578125" style="2034" bestFit="1" customWidth="1"/>
    <col min="1555" max="1560" width="11.42578125" style="2034"/>
    <col min="1561" max="1561" width="14" style="2034" customWidth="1"/>
    <col min="1562" max="1562" width="11.42578125" style="2034"/>
    <col min="1563" max="1563" width="13.42578125" style="2034" customWidth="1"/>
    <col min="1564" max="1564" width="13.140625" style="2034" customWidth="1"/>
    <col min="1565" max="1565" width="11.42578125" style="2034"/>
    <col min="1566" max="1569" width="0" style="2034" hidden="1" customWidth="1"/>
    <col min="1570" max="1570" width="15.85546875" style="2034" customWidth="1"/>
    <col min="1571" max="1571" width="14.5703125" style="2034" customWidth="1"/>
    <col min="1572" max="1572" width="11.42578125" style="2034"/>
    <col min="1573" max="1573" width="16" style="2034" customWidth="1"/>
    <col min="1574" max="1574" width="11.42578125" style="2034"/>
    <col min="1575" max="1575" width="13.140625" style="2034" customWidth="1"/>
    <col min="1576" max="1792" width="11.42578125" style="2034"/>
    <col min="1793" max="1793" width="2.140625" style="2034" customWidth="1"/>
    <col min="1794" max="1794" width="4.28515625" style="2034" customWidth="1"/>
    <col min="1795" max="1795" width="5.85546875" style="2034" customWidth="1"/>
    <col min="1796" max="1796" width="20" style="2034" customWidth="1"/>
    <col min="1797" max="1797" width="3.140625" style="2034" customWidth="1"/>
    <col min="1798" max="1798" width="14.5703125" style="2034" customWidth="1"/>
    <col min="1799" max="1799" width="10.85546875" style="2034" customWidth="1"/>
    <col min="1800" max="1800" width="18.140625" style="2034" customWidth="1"/>
    <col min="1801" max="1801" width="16.140625" style="2034" customWidth="1"/>
    <col min="1802" max="1802" width="12.42578125" style="2034" customWidth="1"/>
    <col min="1803" max="1804" width="12.140625" style="2034" bestFit="1" customWidth="1"/>
    <col min="1805" max="1805" width="11.42578125" style="2034"/>
    <col min="1806" max="1809" width="0" style="2034" hidden="1" customWidth="1"/>
    <col min="1810" max="1810" width="13.42578125" style="2034" bestFit="1" customWidth="1"/>
    <col min="1811" max="1816" width="11.42578125" style="2034"/>
    <col min="1817" max="1817" width="14" style="2034" customWidth="1"/>
    <col min="1818" max="1818" width="11.42578125" style="2034"/>
    <col min="1819" max="1819" width="13.42578125" style="2034" customWidth="1"/>
    <col min="1820" max="1820" width="13.140625" style="2034" customWidth="1"/>
    <col min="1821" max="1821" width="11.42578125" style="2034"/>
    <col min="1822" max="1825" width="0" style="2034" hidden="1" customWidth="1"/>
    <col min="1826" max="1826" width="15.85546875" style="2034" customWidth="1"/>
    <col min="1827" max="1827" width="14.5703125" style="2034" customWidth="1"/>
    <col min="1828" max="1828" width="11.42578125" style="2034"/>
    <col min="1829" max="1829" width="16" style="2034" customWidth="1"/>
    <col min="1830" max="1830" width="11.42578125" style="2034"/>
    <col min="1831" max="1831" width="13.140625" style="2034" customWidth="1"/>
    <col min="1832" max="2048" width="11.42578125" style="2034"/>
    <col min="2049" max="2049" width="2.140625" style="2034" customWidth="1"/>
    <col min="2050" max="2050" width="4.28515625" style="2034" customWidth="1"/>
    <col min="2051" max="2051" width="5.85546875" style="2034" customWidth="1"/>
    <col min="2052" max="2052" width="20" style="2034" customWidth="1"/>
    <col min="2053" max="2053" width="3.140625" style="2034" customWidth="1"/>
    <col min="2054" max="2054" width="14.5703125" style="2034" customWidth="1"/>
    <col min="2055" max="2055" width="10.85546875" style="2034" customWidth="1"/>
    <col min="2056" max="2056" width="18.140625" style="2034" customWidth="1"/>
    <col min="2057" max="2057" width="16.140625" style="2034" customWidth="1"/>
    <col min="2058" max="2058" width="12.42578125" style="2034" customWidth="1"/>
    <col min="2059" max="2060" width="12.140625" style="2034" bestFit="1" customWidth="1"/>
    <col min="2061" max="2061" width="11.42578125" style="2034"/>
    <col min="2062" max="2065" width="0" style="2034" hidden="1" customWidth="1"/>
    <col min="2066" max="2066" width="13.42578125" style="2034" bestFit="1" customWidth="1"/>
    <col min="2067" max="2072" width="11.42578125" style="2034"/>
    <col min="2073" max="2073" width="14" style="2034" customWidth="1"/>
    <col min="2074" max="2074" width="11.42578125" style="2034"/>
    <col min="2075" max="2075" width="13.42578125" style="2034" customWidth="1"/>
    <col min="2076" max="2076" width="13.140625" style="2034" customWidth="1"/>
    <col min="2077" max="2077" width="11.42578125" style="2034"/>
    <col min="2078" max="2081" width="0" style="2034" hidden="1" customWidth="1"/>
    <col min="2082" max="2082" width="15.85546875" style="2034" customWidth="1"/>
    <col min="2083" max="2083" width="14.5703125" style="2034" customWidth="1"/>
    <col min="2084" max="2084" width="11.42578125" style="2034"/>
    <col min="2085" max="2085" width="16" style="2034" customWidth="1"/>
    <col min="2086" max="2086" width="11.42578125" style="2034"/>
    <col min="2087" max="2087" width="13.140625" style="2034" customWidth="1"/>
    <col min="2088" max="2304" width="11.42578125" style="2034"/>
    <col min="2305" max="2305" width="2.140625" style="2034" customWidth="1"/>
    <col min="2306" max="2306" width="4.28515625" style="2034" customWidth="1"/>
    <col min="2307" max="2307" width="5.85546875" style="2034" customWidth="1"/>
    <col min="2308" max="2308" width="20" style="2034" customWidth="1"/>
    <col min="2309" max="2309" width="3.140625" style="2034" customWidth="1"/>
    <col min="2310" max="2310" width="14.5703125" style="2034" customWidth="1"/>
    <col min="2311" max="2311" width="10.85546875" style="2034" customWidth="1"/>
    <col min="2312" max="2312" width="18.140625" style="2034" customWidth="1"/>
    <col min="2313" max="2313" width="16.140625" style="2034" customWidth="1"/>
    <col min="2314" max="2314" width="12.42578125" style="2034" customWidth="1"/>
    <col min="2315" max="2316" width="12.140625" style="2034" bestFit="1" customWidth="1"/>
    <col min="2317" max="2317" width="11.42578125" style="2034"/>
    <col min="2318" max="2321" width="0" style="2034" hidden="1" customWidth="1"/>
    <col min="2322" max="2322" width="13.42578125" style="2034" bestFit="1" customWidth="1"/>
    <col min="2323" max="2328" width="11.42578125" style="2034"/>
    <col min="2329" max="2329" width="14" style="2034" customWidth="1"/>
    <col min="2330" max="2330" width="11.42578125" style="2034"/>
    <col min="2331" max="2331" width="13.42578125" style="2034" customWidth="1"/>
    <col min="2332" max="2332" width="13.140625" style="2034" customWidth="1"/>
    <col min="2333" max="2333" width="11.42578125" style="2034"/>
    <col min="2334" max="2337" width="0" style="2034" hidden="1" customWidth="1"/>
    <col min="2338" max="2338" width="15.85546875" style="2034" customWidth="1"/>
    <col min="2339" max="2339" width="14.5703125" style="2034" customWidth="1"/>
    <col min="2340" max="2340" width="11.42578125" style="2034"/>
    <col min="2341" max="2341" width="16" style="2034" customWidth="1"/>
    <col min="2342" max="2342" width="11.42578125" style="2034"/>
    <col min="2343" max="2343" width="13.140625" style="2034" customWidth="1"/>
    <col min="2344" max="2560" width="11.42578125" style="2034"/>
    <col min="2561" max="2561" width="2.140625" style="2034" customWidth="1"/>
    <col min="2562" max="2562" width="4.28515625" style="2034" customWidth="1"/>
    <col min="2563" max="2563" width="5.85546875" style="2034" customWidth="1"/>
    <col min="2564" max="2564" width="20" style="2034" customWidth="1"/>
    <col min="2565" max="2565" width="3.140625" style="2034" customWidth="1"/>
    <col min="2566" max="2566" width="14.5703125" style="2034" customWidth="1"/>
    <col min="2567" max="2567" width="10.85546875" style="2034" customWidth="1"/>
    <col min="2568" max="2568" width="18.140625" style="2034" customWidth="1"/>
    <col min="2569" max="2569" width="16.140625" style="2034" customWidth="1"/>
    <col min="2570" max="2570" width="12.42578125" style="2034" customWidth="1"/>
    <col min="2571" max="2572" width="12.140625" style="2034" bestFit="1" customWidth="1"/>
    <col min="2573" max="2573" width="11.42578125" style="2034"/>
    <col min="2574" max="2577" width="0" style="2034" hidden="1" customWidth="1"/>
    <col min="2578" max="2578" width="13.42578125" style="2034" bestFit="1" customWidth="1"/>
    <col min="2579" max="2584" width="11.42578125" style="2034"/>
    <col min="2585" max="2585" width="14" style="2034" customWidth="1"/>
    <col min="2586" max="2586" width="11.42578125" style="2034"/>
    <col min="2587" max="2587" width="13.42578125" style="2034" customWidth="1"/>
    <col min="2588" max="2588" width="13.140625" style="2034" customWidth="1"/>
    <col min="2589" max="2589" width="11.42578125" style="2034"/>
    <col min="2590" max="2593" width="0" style="2034" hidden="1" customWidth="1"/>
    <col min="2594" max="2594" width="15.85546875" style="2034" customWidth="1"/>
    <col min="2595" max="2595" width="14.5703125" style="2034" customWidth="1"/>
    <col min="2596" max="2596" width="11.42578125" style="2034"/>
    <col min="2597" max="2597" width="16" style="2034" customWidth="1"/>
    <col min="2598" max="2598" width="11.42578125" style="2034"/>
    <col min="2599" max="2599" width="13.140625" style="2034" customWidth="1"/>
    <col min="2600" max="2816" width="11.42578125" style="2034"/>
    <col min="2817" max="2817" width="2.140625" style="2034" customWidth="1"/>
    <col min="2818" max="2818" width="4.28515625" style="2034" customWidth="1"/>
    <col min="2819" max="2819" width="5.85546875" style="2034" customWidth="1"/>
    <col min="2820" max="2820" width="20" style="2034" customWidth="1"/>
    <col min="2821" max="2821" width="3.140625" style="2034" customWidth="1"/>
    <col min="2822" max="2822" width="14.5703125" style="2034" customWidth="1"/>
    <col min="2823" max="2823" width="10.85546875" style="2034" customWidth="1"/>
    <col min="2824" max="2824" width="18.140625" style="2034" customWidth="1"/>
    <col min="2825" max="2825" width="16.140625" style="2034" customWidth="1"/>
    <col min="2826" max="2826" width="12.42578125" style="2034" customWidth="1"/>
    <col min="2827" max="2828" width="12.140625" style="2034" bestFit="1" customWidth="1"/>
    <col min="2829" max="2829" width="11.42578125" style="2034"/>
    <col min="2830" max="2833" width="0" style="2034" hidden="1" customWidth="1"/>
    <col min="2834" max="2834" width="13.42578125" style="2034" bestFit="1" customWidth="1"/>
    <col min="2835" max="2840" width="11.42578125" style="2034"/>
    <col min="2841" max="2841" width="14" style="2034" customWidth="1"/>
    <col min="2842" max="2842" width="11.42578125" style="2034"/>
    <col min="2843" max="2843" width="13.42578125" style="2034" customWidth="1"/>
    <col min="2844" max="2844" width="13.140625" style="2034" customWidth="1"/>
    <col min="2845" max="2845" width="11.42578125" style="2034"/>
    <col min="2846" max="2849" width="0" style="2034" hidden="1" customWidth="1"/>
    <col min="2850" max="2850" width="15.85546875" style="2034" customWidth="1"/>
    <col min="2851" max="2851" width="14.5703125" style="2034" customWidth="1"/>
    <col min="2852" max="2852" width="11.42578125" style="2034"/>
    <col min="2853" max="2853" width="16" style="2034" customWidth="1"/>
    <col min="2854" max="2854" width="11.42578125" style="2034"/>
    <col min="2855" max="2855" width="13.140625" style="2034" customWidth="1"/>
    <col min="2856" max="3072" width="11.42578125" style="2034"/>
    <col min="3073" max="3073" width="2.140625" style="2034" customWidth="1"/>
    <col min="3074" max="3074" width="4.28515625" style="2034" customWidth="1"/>
    <col min="3075" max="3075" width="5.85546875" style="2034" customWidth="1"/>
    <col min="3076" max="3076" width="20" style="2034" customWidth="1"/>
    <col min="3077" max="3077" width="3.140625" style="2034" customWidth="1"/>
    <col min="3078" max="3078" width="14.5703125" style="2034" customWidth="1"/>
    <col min="3079" max="3079" width="10.85546875" style="2034" customWidth="1"/>
    <col min="3080" max="3080" width="18.140625" style="2034" customWidth="1"/>
    <col min="3081" max="3081" width="16.140625" style="2034" customWidth="1"/>
    <col min="3082" max="3082" width="12.42578125" style="2034" customWidth="1"/>
    <col min="3083" max="3084" width="12.140625" style="2034" bestFit="1" customWidth="1"/>
    <col min="3085" max="3085" width="11.42578125" style="2034"/>
    <col min="3086" max="3089" width="0" style="2034" hidden="1" customWidth="1"/>
    <col min="3090" max="3090" width="13.42578125" style="2034" bestFit="1" customWidth="1"/>
    <col min="3091" max="3096" width="11.42578125" style="2034"/>
    <col min="3097" max="3097" width="14" style="2034" customWidth="1"/>
    <col min="3098" max="3098" width="11.42578125" style="2034"/>
    <col min="3099" max="3099" width="13.42578125" style="2034" customWidth="1"/>
    <col min="3100" max="3100" width="13.140625" style="2034" customWidth="1"/>
    <col min="3101" max="3101" width="11.42578125" style="2034"/>
    <col min="3102" max="3105" width="0" style="2034" hidden="1" customWidth="1"/>
    <col min="3106" max="3106" width="15.85546875" style="2034" customWidth="1"/>
    <col min="3107" max="3107" width="14.5703125" style="2034" customWidth="1"/>
    <col min="3108" max="3108" width="11.42578125" style="2034"/>
    <col min="3109" max="3109" width="16" style="2034" customWidth="1"/>
    <col min="3110" max="3110" width="11.42578125" style="2034"/>
    <col min="3111" max="3111" width="13.140625" style="2034" customWidth="1"/>
    <col min="3112" max="3328" width="11.42578125" style="2034"/>
    <col min="3329" max="3329" width="2.140625" style="2034" customWidth="1"/>
    <col min="3330" max="3330" width="4.28515625" style="2034" customWidth="1"/>
    <col min="3331" max="3331" width="5.85546875" style="2034" customWidth="1"/>
    <col min="3332" max="3332" width="20" style="2034" customWidth="1"/>
    <col min="3333" max="3333" width="3.140625" style="2034" customWidth="1"/>
    <col min="3334" max="3334" width="14.5703125" style="2034" customWidth="1"/>
    <col min="3335" max="3335" width="10.85546875" style="2034" customWidth="1"/>
    <col min="3336" max="3336" width="18.140625" style="2034" customWidth="1"/>
    <col min="3337" max="3337" width="16.140625" style="2034" customWidth="1"/>
    <col min="3338" max="3338" width="12.42578125" style="2034" customWidth="1"/>
    <col min="3339" max="3340" width="12.140625" style="2034" bestFit="1" customWidth="1"/>
    <col min="3341" max="3341" width="11.42578125" style="2034"/>
    <col min="3342" max="3345" width="0" style="2034" hidden="1" customWidth="1"/>
    <col min="3346" max="3346" width="13.42578125" style="2034" bestFit="1" customWidth="1"/>
    <col min="3347" max="3352" width="11.42578125" style="2034"/>
    <col min="3353" max="3353" width="14" style="2034" customWidth="1"/>
    <col min="3354" max="3354" width="11.42578125" style="2034"/>
    <col min="3355" max="3355" width="13.42578125" style="2034" customWidth="1"/>
    <col min="3356" max="3356" width="13.140625" style="2034" customWidth="1"/>
    <col min="3357" max="3357" width="11.42578125" style="2034"/>
    <col min="3358" max="3361" width="0" style="2034" hidden="1" customWidth="1"/>
    <col min="3362" max="3362" width="15.85546875" style="2034" customWidth="1"/>
    <col min="3363" max="3363" width="14.5703125" style="2034" customWidth="1"/>
    <col min="3364" max="3364" width="11.42578125" style="2034"/>
    <col min="3365" max="3365" width="16" style="2034" customWidth="1"/>
    <col min="3366" max="3366" width="11.42578125" style="2034"/>
    <col min="3367" max="3367" width="13.140625" style="2034" customWidth="1"/>
    <col min="3368" max="3584" width="11.42578125" style="2034"/>
    <col min="3585" max="3585" width="2.140625" style="2034" customWidth="1"/>
    <col min="3586" max="3586" width="4.28515625" style="2034" customWidth="1"/>
    <col min="3587" max="3587" width="5.85546875" style="2034" customWidth="1"/>
    <col min="3588" max="3588" width="20" style="2034" customWidth="1"/>
    <col min="3589" max="3589" width="3.140625" style="2034" customWidth="1"/>
    <col min="3590" max="3590" width="14.5703125" style="2034" customWidth="1"/>
    <col min="3591" max="3591" width="10.85546875" style="2034" customWidth="1"/>
    <col min="3592" max="3592" width="18.140625" style="2034" customWidth="1"/>
    <col min="3593" max="3593" width="16.140625" style="2034" customWidth="1"/>
    <col min="3594" max="3594" width="12.42578125" style="2034" customWidth="1"/>
    <col min="3595" max="3596" width="12.140625" style="2034" bestFit="1" customWidth="1"/>
    <col min="3597" max="3597" width="11.42578125" style="2034"/>
    <col min="3598" max="3601" width="0" style="2034" hidden="1" customWidth="1"/>
    <col min="3602" max="3602" width="13.42578125" style="2034" bestFit="1" customWidth="1"/>
    <col min="3603" max="3608" width="11.42578125" style="2034"/>
    <col min="3609" max="3609" width="14" style="2034" customWidth="1"/>
    <col min="3610" max="3610" width="11.42578125" style="2034"/>
    <col min="3611" max="3611" width="13.42578125" style="2034" customWidth="1"/>
    <col min="3612" max="3612" width="13.140625" style="2034" customWidth="1"/>
    <col min="3613" max="3613" width="11.42578125" style="2034"/>
    <col min="3614" max="3617" width="0" style="2034" hidden="1" customWidth="1"/>
    <col min="3618" max="3618" width="15.85546875" style="2034" customWidth="1"/>
    <col min="3619" max="3619" width="14.5703125" style="2034" customWidth="1"/>
    <col min="3620" max="3620" width="11.42578125" style="2034"/>
    <col min="3621" max="3621" width="16" style="2034" customWidth="1"/>
    <col min="3622" max="3622" width="11.42578125" style="2034"/>
    <col min="3623" max="3623" width="13.140625" style="2034" customWidth="1"/>
    <col min="3624" max="3840" width="11.42578125" style="2034"/>
    <col min="3841" max="3841" width="2.140625" style="2034" customWidth="1"/>
    <col min="3842" max="3842" width="4.28515625" style="2034" customWidth="1"/>
    <col min="3843" max="3843" width="5.85546875" style="2034" customWidth="1"/>
    <col min="3844" max="3844" width="20" style="2034" customWidth="1"/>
    <col min="3845" max="3845" width="3.140625" style="2034" customWidth="1"/>
    <col min="3846" max="3846" width="14.5703125" style="2034" customWidth="1"/>
    <col min="3847" max="3847" width="10.85546875" style="2034" customWidth="1"/>
    <col min="3848" max="3848" width="18.140625" style="2034" customWidth="1"/>
    <col min="3849" max="3849" width="16.140625" style="2034" customWidth="1"/>
    <col min="3850" max="3850" width="12.42578125" style="2034" customWidth="1"/>
    <col min="3851" max="3852" width="12.140625" style="2034" bestFit="1" customWidth="1"/>
    <col min="3853" max="3853" width="11.42578125" style="2034"/>
    <col min="3854" max="3857" width="0" style="2034" hidden="1" customWidth="1"/>
    <col min="3858" max="3858" width="13.42578125" style="2034" bestFit="1" customWidth="1"/>
    <col min="3859" max="3864" width="11.42578125" style="2034"/>
    <col min="3865" max="3865" width="14" style="2034" customWidth="1"/>
    <col min="3866" max="3866" width="11.42578125" style="2034"/>
    <col min="3867" max="3867" width="13.42578125" style="2034" customWidth="1"/>
    <col min="3868" max="3868" width="13.140625" style="2034" customWidth="1"/>
    <col min="3869" max="3869" width="11.42578125" style="2034"/>
    <col min="3870" max="3873" width="0" style="2034" hidden="1" customWidth="1"/>
    <col min="3874" max="3874" width="15.85546875" style="2034" customWidth="1"/>
    <col min="3875" max="3875" width="14.5703125" style="2034" customWidth="1"/>
    <col min="3876" max="3876" width="11.42578125" style="2034"/>
    <col min="3877" max="3877" width="16" style="2034" customWidth="1"/>
    <col min="3878" max="3878" width="11.42578125" style="2034"/>
    <col min="3879" max="3879" width="13.140625" style="2034" customWidth="1"/>
    <col min="3880" max="4096" width="11.42578125" style="2034"/>
    <col min="4097" max="4097" width="2.140625" style="2034" customWidth="1"/>
    <col min="4098" max="4098" width="4.28515625" style="2034" customWidth="1"/>
    <col min="4099" max="4099" width="5.85546875" style="2034" customWidth="1"/>
    <col min="4100" max="4100" width="20" style="2034" customWidth="1"/>
    <col min="4101" max="4101" width="3.140625" style="2034" customWidth="1"/>
    <col min="4102" max="4102" width="14.5703125" style="2034" customWidth="1"/>
    <col min="4103" max="4103" width="10.85546875" style="2034" customWidth="1"/>
    <col min="4104" max="4104" width="18.140625" style="2034" customWidth="1"/>
    <col min="4105" max="4105" width="16.140625" style="2034" customWidth="1"/>
    <col min="4106" max="4106" width="12.42578125" style="2034" customWidth="1"/>
    <col min="4107" max="4108" width="12.140625" style="2034" bestFit="1" customWidth="1"/>
    <col min="4109" max="4109" width="11.42578125" style="2034"/>
    <col min="4110" max="4113" width="0" style="2034" hidden="1" customWidth="1"/>
    <col min="4114" max="4114" width="13.42578125" style="2034" bestFit="1" customWidth="1"/>
    <col min="4115" max="4120" width="11.42578125" style="2034"/>
    <col min="4121" max="4121" width="14" style="2034" customWidth="1"/>
    <col min="4122" max="4122" width="11.42578125" style="2034"/>
    <col min="4123" max="4123" width="13.42578125" style="2034" customWidth="1"/>
    <col min="4124" max="4124" width="13.140625" style="2034" customWidth="1"/>
    <col min="4125" max="4125" width="11.42578125" style="2034"/>
    <col min="4126" max="4129" width="0" style="2034" hidden="1" customWidth="1"/>
    <col min="4130" max="4130" width="15.85546875" style="2034" customWidth="1"/>
    <col min="4131" max="4131" width="14.5703125" style="2034" customWidth="1"/>
    <col min="4132" max="4132" width="11.42578125" style="2034"/>
    <col min="4133" max="4133" width="16" style="2034" customWidth="1"/>
    <col min="4134" max="4134" width="11.42578125" style="2034"/>
    <col min="4135" max="4135" width="13.140625" style="2034" customWidth="1"/>
    <col min="4136" max="4352" width="11.42578125" style="2034"/>
    <col min="4353" max="4353" width="2.140625" style="2034" customWidth="1"/>
    <col min="4354" max="4354" width="4.28515625" style="2034" customWidth="1"/>
    <col min="4355" max="4355" width="5.85546875" style="2034" customWidth="1"/>
    <col min="4356" max="4356" width="20" style="2034" customWidth="1"/>
    <col min="4357" max="4357" width="3.140625" style="2034" customWidth="1"/>
    <col min="4358" max="4358" width="14.5703125" style="2034" customWidth="1"/>
    <col min="4359" max="4359" width="10.85546875" style="2034" customWidth="1"/>
    <col min="4360" max="4360" width="18.140625" style="2034" customWidth="1"/>
    <col min="4361" max="4361" width="16.140625" style="2034" customWidth="1"/>
    <col min="4362" max="4362" width="12.42578125" style="2034" customWidth="1"/>
    <col min="4363" max="4364" width="12.140625" style="2034" bestFit="1" customWidth="1"/>
    <col min="4365" max="4365" width="11.42578125" style="2034"/>
    <col min="4366" max="4369" width="0" style="2034" hidden="1" customWidth="1"/>
    <col min="4370" max="4370" width="13.42578125" style="2034" bestFit="1" customWidth="1"/>
    <col min="4371" max="4376" width="11.42578125" style="2034"/>
    <col min="4377" max="4377" width="14" style="2034" customWidth="1"/>
    <col min="4378" max="4378" width="11.42578125" style="2034"/>
    <col min="4379" max="4379" width="13.42578125" style="2034" customWidth="1"/>
    <col min="4380" max="4380" width="13.140625" style="2034" customWidth="1"/>
    <col min="4381" max="4381" width="11.42578125" style="2034"/>
    <col min="4382" max="4385" width="0" style="2034" hidden="1" customWidth="1"/>
    <col min="4386" max="4386" width="15.85546875" style="2034" customWidth="1"/>
    <col min="4387" max="4387" width="14.5703125" style="2034" customWidth="1"/>
    <col min="4388" max="4388" width="11.42578125" style="2034"/>
    <col min="4389" max="4389" width="16" style="2034" customWidth="1"/>
    <col min="4390" max="4390" width="11.42578125" style="2034"/>
    <col min="4391" max="4391" width="13.140625" style="2034" customWidth="1"/>
    <col min="4392" max="4608" width="11.42578125" style="2034"/>
    <col min="4609" max="4609" width="2.140625" style="2034" customWidth="1"/>
    <col min="4610" max="4610" width="4.28515625" style="2034" customWidth="1"/>
    <col min="4611" max="4611" width="5.85546875" style="2034" customWidth="1"/>
    <col min="4612" max="4612" width="20" style="2034" customWidth="1"/>
    <col min="4613" max="4613" width="3.140625" style="2034" customWidth="1"/>
    <col min="4614" max="4614" width="14.5703125" style="2034" customWidth="1"/>
    <col min="4615" max="4615" width="10.85546875" style="2034" customWidth="1"/>
    <col min="4616" max="4616" width="18.140625" style="2034" customWidth="1"/>
    <col min="4617" max="4617" width="16.140625" style="2034" customWidth="1"/>
    <col min="4618" max="4618" width="12.42578125" style="2034" customWidth="1"/>
    <col min="4619" max="4620" width="12.140625" style="2034" bestFit="1" customWidth="1"/>
    <col min="4621" max="4621" width="11.42578125" style="2034"/>
    <col min="4622" max="4625" width="0" style="2034" hidden="1" customWidth="1"/>
    <col min="4626" max="4626" width="13.42578125" style="2034" bestFit="1" customWidth="1"/>
    <col min="4627" max="4632" width="11.42578125" style="2034"/>
    <col min="4633" max="4633" width="14" style="2034" customWidth="1"/>
    <col min="4634" max="4634" width="11.42578125" style="2034"/>
    <col min="4635" max="4635" width="13.42578125" style="2034" customWidth="1"/>
    <col min="4636" max="4636" width="13.140625" style="2034" customWidth="1"/>
    <col min="4637" max="4637" width="11.42578125" style="2034"/>
    <col min="4638" max="4641" width="0" style="2034" hidden="1" customWidth="1"/>
    <col min="4642" max="4642" width="15.85546875" style="2034" customWidth="1"/>
    <col min="4643" max="4643" width="14.5703125" style="2034" customWidth="1"/>
    <col min="4644" max="4644" width="11.42578125" style="2034"/>
    <col min="4645" max="4645" width="16" style="2034" customWidth="1"/>
    <col min="4646" max="4646" width="11.42578125" style="2034"/>
    <col min="4647" max="4647" width="13.140625" style="2034" customWidth="1"/>
    <col min="4648" max="4864" width="11.42578125" style="2034"/>
    <col min="4865" max="4865" width="2.140625" style="2034" customWidth="1"/>
    <col min="4866" max="4866" width="4.28515625" style="2034" customWidth="1"/>
    <col min="4867" max="4867" width="5.85546875" style="2034" customWidth="1"/>
    <col min="4868" max="4868" width="20" style="2034" customWidth="1"/>
    <col min="4869" max="4869" width="3.140625" style="2034" customWidth="1"/>
    <col min="4870" max="4870" width="14.5703125" style="2034" customWidth="1"/>
    <col min="4871" max="4871" width="10.85546875" style="2034" customWidth="1"/>
    <col min="4872" max="4872" width="18.140625" style="2034" customWidth="1"/>
    <col min="4873" max="4873" width="16.140625" style="2034" customWidth="1"/>
    <col min="4874" max="4874" width="12.42578125" style="2034" customWidth="1"/>
    <col min="4875" max="4876" width="12.140625" style="2034" bestFit="1" customWidth="1"/>
    <col min="4877" max="4877" width="11.42578125" style="2034"/>
    <col min="4878" max="4881" width="0" style="2034" hidden="1" customWidth="1"/>
    <col min="4882" max="4882" width="13.42578125" style="2034" bestFit="1" customWidth="1"/>
    <col min="4883" max="4888" width="11.42578125" style="2034"/>
    <col min="4889" max="4889" width="14" style="2034" customWidth="1"/>
    <col min="4890" max="4890" width="11.42578125" style="2034"/>
    <col min="4891" max="4891" width="13.42578125" style="2034" customWidth="1"/>
    <col min="4892" max="4892" width="13.140625" style="2034" customWidth="1"/>
    <col min="4893" max="4893" width="11.42578125" style="2034"/>
    <col min="4894" max="4897" width="0" style="2034" hidden="1" customWidth="1"/>
    <col min="4898" max="4898" width="15.85546875" style="2034" customWidth="1"/>
    <col min="4899" max="4899" width="14.5703125" style="2034" customWidth="1"/>
    <col min="4900" max="4900" width="11.42578125" style="2034"/>
    <col min="4901" max="4901" width="16" style="2034" customWidth="1"/>
    <col min="4902" max="4902" width="11.42578125" style="2034"/>
    <col min="4903" max="4903" width="13.140625" style="2034" customWidth="1"/>
    <col min="4904" max="5120" width="11.42578125" style="2034"/>
    <col min="5121" max="5121" width="2.140625" style="2034" customWidth="1"/>
    <col min="5122" max="5122" width="4.28515625" style="2034" customWidth="1"/>
    <col min="5123" max="5123" width="5.85546875" style="2034" customWidth="1"/>
    <col min="5124" max="5124" width="20" style="2034" customWidth="1"/>
    <col min="5125" max="5125" width="3.140625" style="2034" customWidth="1"/>
    <col min="5126" max="5126" width="14.5703125" style="2034" customWidth="1"/>
    <col min="5127" max="5127" width="10.85546875" style="2034" customWidth="1"/>
    <col min="5128" max="5128" width="18.140625" style="2034" customWidth="1"/>
    <col min="5129" max="5129" width="16.140625" style="2034" customWidth="1"/>
    <col min="5130" max="5130" width="12.42578125" style="2034" customWidth="1"/>
    <col min="5131" max="5132" width="12.140625" style="2034" bestFit="1" customWidth="1"/>
    <col min="5133" max="5133" width="11.42578125" style="2034"/>
    <col min="5134" max="5137" width="0" style="2034" hidden="1" customWidth="1"/>
    <col min="5138" max="5138" width="13.42578125" style="2034" bestFit="1" customWidth="1"/>
    <col min="5139" max="5144" width="11.42578125" style="2034"/>
    <col min="5145" max="5145" width="14" style="2034" customWidth="1"/>
    <col min="5146" max="5146" width="11.42578125" style="2034"/>
    <col min="5147" max="5147" width="13.42578125" style="2034" customWidth="1"/>
    <col min="5148" max="5148" width="13.140625" style="2034" customWidth="1"/>
    <col min="5149" max="5149" width="11.42578125" style="2034"/>
    <col min="5150" max="5153" width="0" style="2034" hidden="1" customWidth="1"/>
    <col min="5154" max="5154" width="15.85546875" style="2034" customWidth="1"/>
    <col min="5155" max="5155" width="14.5703125" style="2034" customWidth="1"/>
    <col min="5156" max="5156" width="11.42578125" style="2034"/>
    <col min="5157" max="5157" width="16" style="2034" customWidth="1"/>
    <col min="5158" max="5158" width="11.42578125" style="2034"/>
    <col min="5159" max="5159" width="13.140625" style="2034" customWidth="1"/>
    <col min="5160" max="5376" width="11.42578125" style="2034"/>
    <col min="5377" max="5377" width="2.140625" style="2034" customWidth="1"/>
    <col min="5378" max="5378" width="4.28515625" style="2034" customWidth="1"/>
    <col min="5379" max="5379" width="5.85546875" style="2034" customWidth="1"/>
    <col min="5380" max="5380" width="20" style="2034" customWidth="1"/>
    <col min="5381" max="5381" width="3.140625" style="2034" customWidth="1"/>
    <col min="5382" max="5382" width="14.5703125" style="2034" customWidth="1"/>
    <col min="5383" max="5383" width="10.85546875" style="2034" customWidth="1"/>
    <col min="5384" max="5384" width="18.140625" style="2034" customWidth="1"/>
    <col min="5385" max="5385" width="16.140625" style="2034" customWidth="1"/>
    <col min="5386" max="5386" width="12.42578125" style="2034" customWidth="1"/>
    <col min="5387" max="5388" width="12.140625" style="2034" bestFit="1" customWidth="1"/>
    <col min="5389" max="5389" width="11.42578125" style="2034"/>
    <col min="5390" max="5393" width="0" style="2034" hidden="1" customWidth="1"/>
    <col min="5394" max="5394" width="13.42578125" style="2034" bestFit="1" customWidth="1"/>
    <col min="5395" max="5400" width="11.42578125" style="2034"/>
    <col min="5401" max="5401" width="14" style="2034" customWidth="1"/>
    <col min="5402" max="5402" width="11.42578125" style="2034"/>
    <col min="5403" max="5403" width="13.42578125" style="2034" customWidth="1"/>
    <col min="5404" max="5404" width="13.140625" style="2034" customWidth="1"/>
    <col min="5405" max="5405" width="11.42578125" style="2034"/>
    <col min="5406" max="5409" width="0" style="2034" hidden="1" customWidth="1"/>
    <col min="5410" max="5410" width="15.85546875" style="2034" customWidth="1"/>
    <col min="5411" max="5411" width="14.5703125" style="2034" customWidth="1"/>
    <col min="5412" max="5412" width="11.42578125" style="2034"/>
    <col min="5413" max="5413" width="16" style="2034" customWidth="1"/>
    <col min="5414" max="5414" width="11.42578125" style="2034"/>
    <col min="5415" max="5415" width="13.140625" style="2034" customWidth="1"/>
    <col min="5416" max="5632" width="11.42578125" style="2034"/>
    <col min="5633" max="5633" width="2.140625" style="2034" customWidth="1"/>
    <col min="5634" max="5634" width="4.28515625" style="2034" customWidth="1"/>
    <col min="5635" max="5635" width="5.85546875" style="2034" customWidth="1"/>
    <col min="5636" max="5636" width="20" style="2034" customWidth="1"/>
    <col min="5637" max="5637" width="3.140625" style="2034" customWidth="1"/>
    <col min="5638" max="5638" width="14.5703125" style="2034" customWidth="1"/>
    <col min="5639" max="5639" width="10.85546875" style="2034" customWidth="1"/>
    <col min="5640" max="5640" width="18.140625" style="2034" customWidth="1"/>
    <col min="5641" max="5641" width="16.140625" style="2034" customWidth="1"/>
    <col min="5642" max="5642" width="12.42578125" style="2034" customWidth="1"/>
    <col min="5643" max="5644" width="12.140625" style="2034" bestFit="1" customWidth="1"/>
    <col min="5645" max="5645" width="11.42578125" style="2034"/>
    <col min="5646" max="5649" width="0" style="2034" hidden="1" customWidth="1"/>
    <col min="5650" max="5650" width="13.42578125" style="2034" bestFit="1" customWidth="1"/>
    <col min="5651" max="5656" width="11.42578125" style="2034"/>
    <col min="5657" max="5657" width="14" style="2034" customWidth="1"/>
    <col min="5658" max="5658" width="11.42578125" style="2034"/>
    <col min="5659" max="5659" width="13.42578125" style="2034" customWidth="1"/>
    <col min="5660" max="5660" width="13.140625" style="2034" customWidth="1"/>
    <col min="5661" max="5661" width="11.42578125" style="2034"/>
    <col min="5662" max="5665" width="0" style="2034" hidden="1" customWidth="1"/>
    <col min="5666" max="5666" width="15.85546875" style="2034" customWidth="1"/>
    <col min="5667" max="5667" width="14.5703125" style="2034" customWidth="1"/>
    <col min="5668" max="5668" width="11.42578125" style="2034"/>
    <col min="5669" max="5669" width="16" style="2034" customWidth="1"/>
    <col min="5670" max="5670" width="11.42578125" style="2034"/>
    <col min="5671" max="5671" width="13.140625" style="2034" customWidth="1"/>
    <col min="5672" max="5888" width="11.42578125" style="2034"/>
    <col min="5889" max="5889" width="2.140625" style="2034" customWidth="1"/>
    <col min="5890" max="5890" width="4.28515625" style="2034" customWidth="1"/>
    <col min="5891" max="5891" width="5.85546875" style="2034" customWidth="1"/>
    <col min="5892" max="5892" width="20" style="2034" customWidth="1"/>
    <col min="5893" max="5893" width="3.140625" style="2034" customWidth="1"/>
    <col min="5894" max="5894" width="14.5703125" style="2034" customWidth="1"/>
    <col min="5895" max="5895" width="10.85546875" style="2034" customWidth="1"/>
    <col min="5896" max="5896" width="18.140625" style="2034" customWidth="1"/>
    <col min="5897" max="5897" width="16.140625" style="2034" customWidth="1"/>
    <col min="5898" max="5898" width="12.42578125" style="2034" customWidth="1"/>
    <col min="5899" max="5900" width="12.140625" style="2034" bestFit="1" customWidth="1"/>
    <col min="5901" max="5901" width="11.42578125" style="2034"/>
    <col min="5902" max="5905" width="0" style="2034" hidden="1" customWidth="1"/>
    <col min="5906" max="5906" width="13.42578125" style="2034" bestFit="1" customWidth="1"/>
    <col min="5907" max="5912" width="11.42578125" style="2034"/>
    <col min="5913" max="5913" width="14" style="2034" customWidth="1"/>
    <col min="5914" max="5914" width="11.42578125" style="2034"/>
    <col min="5915" max="5915" width="13.42578125" style="2034" customWidth="1"/>
    <col min="5916" max="5916" width="13.140625" style="2034" customWidth="1"/>
    <col min="5917" max="5917" width="11.42578125" style="2034"/>
    <col min="5918" max="5921" width="0" style="2034" hidden="1" customWidth="1"/>
    <col min="5922" max="5922" width="15.85546875" style="2034" customWidth="1"/>
    <col min="5923" max="5923" width="14.5703125" style="2034" customWidth="1"/>
    <col min="5924" max="5924" width="11.42578125" style="2034"/>
    <col min="5925" max="5925" width="16" style="2034" customWidth="1"/>
    <col min="5926" max="5926" width="11.42578125" style="2034"/>
    <col min="5927" max="5927" width="13.140625" style="2034" customWidth="1"/>
    <col min="5928" max="6144" width="11.42578125" style="2034"/>
    <col min="6145" max="6145" width="2.140625" style="2034" customWidth="1"/>
    <col min="6146" max="6146" width="4.28515625" style="2034" customWidth="1"/>
    <col min="6147" max="6147" width="5.85546875" style="2034" customWidth="1"/>
    <col min="6148" max="6148" width="20" style="2034" customWidth="1"/>
    <col min="6149" max="6149" width="3.140625" style="2034" customWidth="1"/>
    <col min="6150" max="6150" width="14.5703125" style="2034" customWidth="1"/>
    <col min="6151" max="6151" width="10.85546875" style="2034" customWidth="1"/>
    <col min="6152" max="6152" width="18.140625" style="2034" customWidth="1"/>
    <col min="6153" max="6153" width="16.140625" style="2034" customWidth="1"/>
    <col min="6154" max="6154" width="12.42578125" style="2034" customWidth="1"/>
    <col min="6155" max="6156" width="12.140625" style="2034" bestFit="1" customWidth="1"/>
    <col min="6157" max="6157" width="11.42578125" style="2034"/>
    <col min="6158" max="6161" width="0" style="2034" hidden="1" customWidth="1"/>
    <col min="6162" max="6162" width="13.42578125" style="2034" bestFit="1" customWidth="1"/>
    <col min="6163" max="6168" width="11.42578125" style="2034"/>
    <col min="6169" max="6169" width="14" style="2034" customWidth="1"/>
    <col min="6170" max="6170" width="11.42578125" style="2034"/>
    <col min="6171" max="6171" width="13.42578125" style="2034" customWidth="1"/>
    <col min="6172" max="6172" width="13.140625" style="2034" customWidth="1"/>
    <col min="6173" max="6173" width="11.42578125" style="2034"/>
    <col min="6174" max="6177" width="0" style="2034" hidden="1" customWidth="1"/>
    <col min="6178" max="6178" width="15.85546875" style="2034" customWidth="1"/>
    <col min="6179" max="6179" width="14.5703125" style="2034" customWidth="1"/>
    <col min="6180" max="6180" width="11.42578125" style="2034"/>
    <col min="6181" max="6181" width="16" style="2034" customWidth="1"/>
    <col min="6182" max="6182" width="11.42578125" style="2034"/>
    <col min="6183" max="6183" width="13.140625" style="2034" customWidth="1"/>
    <col min="6184" max="6400" width="11.42578125" style="2034"/>
    <col min="6401" max="6401" width="2.140625" style="2034" customWidth="1"/>
    <col min="6402" max="6402" width="4.28515625" style="2034" customWidth="1"/>
    <col min="6403" max="6403" width="5.85546875" style="2034" customWidth="1"/>
    <col min="6404" max="6404" width="20" style="2034" customWidth="1"/>
    <col min="6405" max="6405" width="3.140625" style="2034" customWidth="1"/>
    <col min="6406" max="6406" width="14.5703125" style="2034" customWidth="1"/>
    <col min="6407" max="6407" width="10.85546875" style="2034" customWidth="1"/>
    <col min="6408" max="6408" width="18.140625" style="2034" customWidth="1"/>
    <col min="6409" max="6409" width="16.140625" style="2034" customWidth="1"/>
    <col min="6410" max="6410" width="12.42578125" style="2034" customWidth="1"/>
    <col min="6411" max="6412" width="12.140625" style="2034" bestFit="1" customWidth="1"/>
    <col min="6413" max="6413" width="11.42578125" style="2034"/>
    <col min="6414" max="6417" width="0" style="2034" hidden="1" customWidth="1"/>
    <col min="6418" max="6418" width="13.42578125" style="2034" bestFit="1" customWidth="1"/>
    <col min="6419" max="6424" width="11.42578125" style="2034"/>
    <col min="6425" max="6425" width="14" style="2034" customWidth="1"/>
    <col min="6426" max="6426" width="11.42578125" style="2034"/>
    <col min="6427" max="6427" width="13.42578125" style="2034" customWidth="1"/>
    <col min="6428" max="6428" width="13.140625" style="2034" customWidth="1"/>
    <col min="6429" max="6429" width="11.42578125" style="2034"/>
    <col min="6430" max="6433" width="0" style="2034" hidden="1" customWidth="1"/>
    <col min="6434" max="6434" width="15.85546875" style="2034" customWidth="1"/>
    <col min="6435" max="6435" width="14.5703125" style="2034" customWidth="1"/>
    <col min="6436" max="6436" width="11.42578125" style="2034"/>
    <col min="6437" max="6437" width="16" style="2034" customWidth="1"/>
    <col min="6438" max="6438" width="11.42578125" style="2034"/>
    <col min="6439" max="6439" width="13.140625" style="2034" customWidth="1"/>
    <col min="6440" max="6656" width="11.42578125" style="2034"/>
    <col min="6657" max="6657" width="2.140625" style="2034" customWidth="1"/>
    <col min="6658" max="6658" width="4.28515625" style="2034" customWidth="1"/>
    <col min="6659" max="6659" width="5.85546875" style="2034" customWidth="1"/>
    <col min="6660" max="6660" width="20" style="2034" customWidth="1"/>
    <col min="6661" max="6661" width="3.140625" style="2034" customWidth="1"/>
    <col min="6662" max="6662" width="14.5703125" style="2034" customWidth="1"/>
    <col min="6663" max="6663" width="10.85546875" style="2034" customWidth="1"/>
    <col min="6664" max="6664" width="18.140625" style="2034" customWidth="1"/>
    <col min="6665" max="6665" width="16.140625" style="2034" customWidth="1"/>
    <col min="6666" max="6666" width="12.42578125" style="2034" customWidth="1"/>
    <col min="6667" max="6668" width="12.140625" style="2034" bestFit="1" customWidth="1"/>
    <col min="6669" max="6669" width="11.42578125" style="2034"/>
    <col min="6670" max="6673" width="0" style="2034" hidden="1" customWidth="1"/>
    <col min="6674" max="6674" width="13.42578125" style="2034" bestFit="1" customWidth="1"/>
    <col min="6675" max="6680" width="11.42578125" style="2034"/>
    <col min="6681" max="6681" width="14" style="2034" customWidth="1"/>
    <col min="6682" max="6682" width="11.42578125" style="2034"/>
    <col min="6683" max="6683" width="13.42578125" style="2034" customWidth="1"/>
    <col min="6684" max="6684" width="13.140625" style="2034" customWidth="1"/>
    <col min="6685" max="6685" width="11.42578125" style="2034"/>
    <col min="6686" max="6689" width="0" style="2034" hidden="1" customWidth="1"/>
    <col min="6690" max="6690" width="15.85546875" style="2034" customWidth="1"/>
    <col min="6691" max="6691" width="14.5703125" style="2034" customWidth="1"/>
    <col min="6692" max="6692" width="11.42578125" style="2034"/>
    <col min="6693" max="6693" width="16" style="2034" customWidth="1"/>
    <col min="6694" max="6694" width="11.42578125" style="2034"/>
    <col min="6695" max="6695" width="13.140625" style="2034" customWidth="1"/>
    <col min="6696" max="6912" width="11.42578125" style="2034"/>
    <col min="6913" max="6913" width="2.140625" style="2034" customWidth="1"/>
    <col min="6914" max="6914" width="4.28515625" style="2034" customWidth="1"/>
    <col min="6915" max="6915" width="5.85546875" style="2034" customWidth="1"/>
    <col min="6916" max="6916" width="20" style="2034" customWidth="1"/>
    <col min="6917" max="6917" width="3.140625" style="2034" customWidth="1"/>
    <col min="6918" max="6918" width="14.5703125" style="2034" customWidth="1"/>
    <col min="6919" max="6919" width="10.85546875" style="2034" customWidth="1"/>
    <col min="6920" max="6920" width="18.140625" style="2034" customWidth="1"/>
    <col min="6921" max="6921" width="16.140625" style="2034" customWidth="1"/>
    <col min="6922" max="6922" width="12.42578125" style="2034" customWidth="1"/>
    <col min="6923" max="6924" width="12.140625" style="2034" bestFit="1" customWidth="1"/>
    <col min="6925" max="6925" width="11.42578125" style="2034"/>
    <col min="6926" max="6929" width="0" style="2034" hidden="1" customWidth="1"/>
    <col min="6930" max="6930" width="13.42578125" style="2034" bestFit="1" customWidth="1"/>
    <col min="6931" max="6936" width="11.42578125" style="2034"/>
    <col min="6937" max="6937" width="14" style="2034" customWidth="1"/>
    <col min="6938" max="6938" width="11.42578125" style="2034"/>
    <col min="6939" max="6939" width="13.42578125" style="2034" customWidth="1"/>
    <col min="6940" max="6940" width="13.140625" style="2034" customWidth="1"/>
    <col min="6941" max="6941" width="11.42578125" style="2034"/>
    <col min="6942" max="6945" width="0" style="2034" hidden="1" customWidth="1"/>
    <col min="6946" max="6946" width="15.85546875" style="2034" customWidth="1"/>
    <col min="6947" max="6947" width="14.5703125" style="2034" customWidth="1"/>
    <col min="6948" max="6948" width="11.42578125" style="2034"/>
    <col min="6949" max="6949" width="16" style="2034" customWidth="1"/>
    <col min="6950" max="6950" width="11.42578125" style="2034"/>
    <col min="6951" max="6951" width="13.140625" style="2034" customWidth="1"/>
    <col min="6952" max="7168" width="11.42578125" style="2034"/>
    <col min="7169" max="7169" width="2.140625" style="2034" customWidth="1"/>
    <col min="7170" max="7170" width="4.28515625" style="2034" customWidth="1"/>
    <col min="7171" max="7171" width="5.85546875" style="2034" customWidth="1"/>
    <col min="7172" max="7172" width="20" style="2034" customWidth="1"/>
    <col min="7173" max="7173" width="3.140625" style="2034" customWidth="1"/>
    <col min="7174" max="7174" width="14.5703125" style="2034" customWidth="1"/>
    <col min="7175" max="7175" width="10.85546875" style="2034" customWidth="1"/>
    <col min="7176" max="7176" width="18.140625" style="2034" customWidth="1"/>
    <col min="7177" max="7177" width="16.140625" style="2034" customWidth="1"/>
    <col min="7178" max="7178" width="12.42578125" style="2034" customWidth="1"/>
    <col min="7179" max="7180" width="12.140625" style="2034" bestFit="1" customWidth="1"/>
    <col min="7181" max="7181" width="11.42578125" style="2034"/>
    <col min="7182" max="7185" width="0" style="2034" hidden="1" customWidth="1"/>
    <col min="7186" max="7186" width="13.42578125" style="2034" bestFit="1" customWidth="1"/>
    <col min="7187" max="7192" width="11.42578125" style="2034"/>
    <col min="7193" max="7193" width="14" style="2034" customWidth="1"/>
    <col min="7194" max="7194" width="11.42578125" style="2034"/>
    <col min="7195" max="7195" width="13.42578125" style="2034" customWidth="1"/>
    <col min="7196" max="7196" width="13.140625" style="2034" customWidth="1"/>
    <col min="7197" max="7197" width="11.42578125" style="2034"/>
    <col min="7198" max="7201" width="0" style="2034" hidden="1" customWidth="1"/>
    <col min="7202" max="7202" width="15.85546875" style="2034" customWidth="1"/>
    <col min="7203" max="7203" width="14.5703125" style="2034" customWidth="1"/>
    <col min="7204" max="7204" width="11.42578125" style="2034"/>
    <col min="7205" max="7205" width="16" style="2034" customWidth="1"/>
    <col min="7206" max="7206" width="11.42578125" style="2034"/>
    <col min="7207" max="7207" width="13.140625" style="2034" customWidth="1"/>
    <col min="7208" max="7424" width="11.42578125" style="2034"/>
    <col min="7425" max="7425" width="2.140625" style="2034" customWidth="1"/>
    <col min="7426" max="7426" width="4.28515625" style="2034" customWidth="1"/>
    <col min="7427" max="7427" width="5.85546875" style="2034" customWidth="1"/>
    <col min="7428" max="7428" width="20" style="2034" customWidth="1"/>
    <col min="7429" max="7429" width="3.140625" style="2034" customWidth="1"/>
    <col min="7430" max="7430" width="14.5703125" style="2034" customWidth="1"/>
    <col min="7431" max="7431" width="10.85546875" style="2034" customWidth="1"/>
    <col min="7432" max="7432" width="18.140625" style="2034" customWidth="1"/>
    <col min="7433" max="7433" width="16.140625" style="2034" customWidth="1"/>
    <col min="7434" max="7434" width="12.42578125" style="2034" customWidth="1"/>
    <col min="7435" max="7436" width="12.140625" style="2034" bestFit="1" customWidth="1"/>
    <col min="7437" max="7437" width="11.42578125" style="2034"/>
    <col min="7438" max="7441" width="0" style="2034" hidden="1" customWidth="1"/>
    <col min="7442" max="7442" width="13.42578125" style="2034" bestFit="1" customWidth="1"/>
    <col min="7443" max="7448" width="11.42578125" style="2034"/>
    <col min="7449" max="7449" width="14" style="2034" customWidth="1"/>
    <col min="7450" max="7450" width="11.42578125" style="2034"/>
    <col min="7451" max="7451" width="13.42578125" style="2034" customWidth="1"/>
    <col min="7452" max="7452" width="13.140625" style="2034" customWidth="1"/>
    <col min="7453" max="7453" width="11.42578125" style="2034"/>
    <col min="7454" max="7457" width="0" style="2034" hidden="1" customWidth="1"/>
    <col min="7458" max="7458" width="15.85546875" style="2034" customWidth="1"/>
    <col min="7459" max="7459" width="14.5703125" style="2034" customWidth="1"/>
    <col min="7460" max="7460" width="11.42578125" style="2034"/>
    <col min="7461" max="7461" width="16" style="2034" customWidth="1"/>
    <col min="7462" max="7462" width="11.42578125" style="2034"/>
    <col min="7463" max="7463" width="13.140625" style="2034" customWidth="1"/>
    <col min="7464" max="7680" width="11.42578125" style="2034"/>
    <col min="7681" max="7681" width="2.140625" style="2034" customWidth="1"/>
    <col min="7682" max="7682" width="4.28515625" style="2034" customWidth="1"/>
    <col min="7683" max="7683" width="5.85546875" style="2034" customWidth="1"/>
    <col min="7684" max="7684" width="20" style="2034" customWidth="1"/>
    <col min="7685" max="7685" width="3.140625" style="2034" customWidth="1"/>
    <col min="7686" max="7686" width="14.5703125" style="2034" customWidth="1"/>
    <col min="7687" max="7687" width="10.85546875" style="2034" customWidth="1"/>
    <col min="7688" max="7688" width="18.140625" style="2034" customWidth="1"/>
    <col min="7689" max="7689" width="16.140625" style="2034" customWidth="1"/>
    <col min="7690" max="7690" width="12.42578125" style="2034" customWidth="1"/>
    <col min="7691" max="7692" width="12.140625" style="2034" bestFit="1" customWidth="1"/>
    <col min="7693" max="7693" width="11.42578125" style="2034"/>
    <col min="7694" max="7697" width="0" style="2034" hidden="1" customWidth="1"/>
    <col min="7698" max="7698" width="13.42578125" style="2034" bestFit="1" customWidth="1"/>
    <col min="7699" max="7704" width="11.42578125" style="2034"/>
    <col min="7705" max="7705" width="14" style="2034" customWidth="1"/>
    <col min="7706" max="7706" width="11.42578125" style="2034"/>
    <col min="7707" max="7707" width="13.42578125" style="2034" customWidth="1"/>
    <col min="7708" max="7708" width="13.140625" style="2034" customWidth="1"/>
    <col min="7709" max="7709" width="11.42578125" style="2034"/>
    <col min="7710" max="7713" width="0" style="2034" hidden="1" customWidth="1"/>
    <col min="7714" max="7714" width="15.85546875" style="2034" customWidth="1"/>
    <col min="7715" max="7715" width="14.5703125" style="2034" customWidth="1"/>
    <col min="7716" max="7716" width="11.42578125" style="2034"/>
    <col min="7717" max="7717" width="16" style="2034" customWidth="1"/>
    <col min="7718" max="7718" width="11.42578125" style="2034"/>
    <col min="7719" max="7719" width="13.140625" style="2034" customWidth="1"/>
    <col min="7720" max="7936" width="11.42578125" style="2034"/>
    <col min="7937" max="7937" width="2.140625" style="2034" customWidth="1"/>
    <col min="7938" max="7938" width="4.28515625" style="2034" customWidth="1"/>
    <col min="7939" max="7939" width="5.85546875" style="2034" customWidth="1"/>
    <col min="7940" max="7940" width="20" style="2034" customWidth="1"/>
    <col min="7941" max="7941" width="3.140625" style="2034" customWidth="1"/>
    <col min="7942" max="7942" width="14.5703125" style="2034" customWidth="1"/>
    <col min="7943" max="7943" width="10.85546875" style="2034" customWidth="1"/>
    <col min="7944" max="7944" width="18.140625" style="2034" customWidth="1"/>
    <col min="7945" max="7945" width="16.140625" style="2034" customWidth="1"/>
    <col min="7946" max="7946" width="12.42578125" style="2034" customWidth="1"/>
    <col min="7947" max="7948" width="12.140625" style="2034" bestFit="1" customWidth="1"/>
    <col min="7949" max="7949" width="11.42578125" style="2034"/>
    <col min="7950" max="7953" width="0" style="2034" hidden="1" customWidth="1"/>
    <col min="7954" max="7954" width="13.42578125" style="2034" bestFit="1" customWidth="1"/>
    <col min="7955" max="7960" width="11.42578125" style="2034"/>
    <col min="7961" max="7961" width="14" style="2034" customWidth="1"/>
    <col min="7962" max="7962" width="11.42578125" style="2034"/>
    <col min="7963" max="7963" width="13.42578125" style="2034" customWidth="1"/>
    <col min="7964" max="7964" width="13.140625" style="2034" customWidth="1"/>
    <col min="7965" max="7965" width="11.42578125" style="2034"/>
    <col min="7966" max="7969" width="0" style="2034" hidden="1" customWidth="1"/>
    <col min="7970" max="7970" width="15.85546875" style="2034" customWidth="1"/>
    <col min="7971" max="7971" width="14.5703125" style="2034" customWidth="1"/>
    <col min="7972" max="7972" width="11.42578125" style="2034"/>
    <col min="7973" max="7973" width="16" style="2034" customWidth="1"/>
    <col min="7974" max="7974" width="11.42578125" style="2034"/>
    <col min="7975" max="7975" width="13.140625" style="2034" customWidth="1"/>
    <col min="7976" max="8192" width="11.42578125" style="2034"/>
    <col min="8193" max="8193" width="2.140625" style="2034" customWidth="1"/>
    <col min="8194" max="8194" width="4.28515625" style="2034" customWidth="1"/>
    <col min="8195" max="8195" width="5.85546875" style="2034" customWidth="1"/>
    <col min="8196" max="8196" width="20" style="2034" customWidth="1"/>
    <col min="8197" max="8197" width="3.140625" style="2034" customWidth="1"/>
    <col min="8198" max="8198" width="14.5703125" style="2034" customWidth="1"/>
    <col min="8199" max="8199" width="10.85546875" style="2034" customWidth="1"/>
    <col min="8200" max="8200" width="18.140625" style="2034" customWidth="1"/>
    <col min="8201" max="8201" width="16.140625" style="2034" customWidth="1"/>
    <col min="8202" max="8202" width="12.42578125" style="2034" customWidth="1"/>
    <col min="8203" max="8204" width="12.140625" style="2034" bestFit="1" customWidth="1"/>
    <col min="8205" max="8205" width="11.42578125" style="2034"/>
    <col min="8206" max="8209" width="0" style="2034" hidden="1" customWidth="1"/>
    <col min="8210" max="8210" width="13.42578125" style="2034" bestFit="1" customWidth="1"/>
    <col min="8211" max="8216" width="11.42578125" style="2034"/>
    <col min="8217" max="8217" width="14" style="2034" customWidth="1"/>
    <col min="8218" max="8218" width="11.42578125" style="2034"/>
    <col min="8219" max="8219" width="13.42578125" style="2034" customWidth="1"/>
    <col min="8220" max="8220" width="13.140625" style="2034" customWidth="1"/>
    <col min="8221" max="8221" width="11.42578125" style="2034"/>
    <col min="8222" max="8225" width="0" style="2034" hidden="1" customWidth="1"/>
    <col min="8226" max="8226" width="15.85546875" style="2034" customWidth="1"/>
    <col min="8227" max="8227" width="14.5703125" style="2034" customWidth="1"/>
    <col min="8228" max="8228" width="11.42578125" style="2034"/>
    <col min="8229" max="8229" width="16" style="2034" customWidth="1"/>
    <col min="8230" max="8230" width="11.42578125" style="2034"/>
    <col min="8231" max="8231" width="13.140625" style="2034" customWidth="1"/>
    <col min="8232" max="8448" width="11.42578125" style="2034"/>
    <col min="8449" max="8449" width="2.140625" style="2034" customWidth="1"/>
    <col min="8450" max="8450" width="4.28515625" style="2034" customWidth="1"/>
    <col min="8451" max="8451" width="5.85546875" style="2034" customWidth="1"/>
    <col min="8452" max="8452" width="20" style="2034" customWidth="1"/>
    <col min="8453" max="8453" width="3.140625" style="2034" customWidth="1"/>
    <col min="8454" max="8454" width="14.5703125" style="2034" customWidth="1"/>
    <col min="8455" max="8455" width="10.85546875" style="2034" customWidth="1"/>
    <col min="8456" max="8456" width="18.140625" style="2034" customWidth="1"/>
    <col min="8457" max="8457" width="16.140625" style="2034" customWidth="1"/>
    <col min="8458" max="8458" width="12.42578125" style="2034" customWidth="1"/>
    <col min="8459" max="8460" width="12.140625" style="2034" bestFit="1" customWidth="1"/>
    <col min="8461" max="8461" width="11.42578125" style="2034"/>
    <col min="8462" max="8465" width="0" style="2034" hidden="1" customWidth="1"/>
    <col min="8466" max="8466" width="13.42578125" style="2034" bestFit="1" customWidth="1"/>
    <col min="8467" max="8472" width="11.42578125" style="2034"/>
    <col min="8473" max="8473" width="14" style="2034" customWidth="1"/>
    <col min="8474" max="8474" width="11.42578125" style="2034"/>
    <col min="8475" max="8475" width="13.42578125" style="2034" customWidth="1"/>
    <col min="8476" max="8476" width="13.140625" style="2034" customWidth="1"/>
    <col min="8477" max="8477" width="11.42578125" style="2034"/>
    <col min="8478" max="8481" width="0" style="2034" hidden="1" customWidth="1"/>
    <col min="8482" max="8482" width="15.85546875" style="2034" customWidth="1"/>
    <col min="8483" max="8483" width="14.5703125" style="2034" customWidth="1"/>
    <col min="8484" max="8484" width="11.42578125" style="2034"/>
    <col min="8485" max="8485" width="16" style="2034" customWidth="1"/>
    <col min="8486" max="8486" width="11.42578125" style="2034"/>
    <col min="8487" max="8487" width="13.140625" style="2034" customWidth="1"/>
    <col min="8488" max="8704" width="11.42578125" style="2034"/>
    <col min="8705" max="8705" width="2.140625" style="2034" customWidth="1"/>
    <col min="8706" max="8706" width="4.28515625" style="2034" customWidth="1"/>
    <col min="8707" max="8707" width="5.85546875" style="2034" customWidth="1"/>
    <col min="8708" max="8708" width="20" style="2034" customWidth="1"/>
    <col min="8709" max="8709" width="3.140625" style="2034" customWidth="1"/>
    <col min="8710" max="8710" width="14.5703125" style="2034" customWidth="1"/>
    <col min="8711" max="8711" width="10.85546875" style="2034" customWidth="1"/>
    <col min="8712" max="8712" width="18.140625" style="2034" customWidth="1"/>
    <col min="8713" max="8713" width="16.140625" style="2034" customWidth="1"/>
    <col min="8714" max="8714" width="12.42578125" style="2034" customWidth="1"/>
    <col min="8715" max="8716" width="12.140625" style="2034" bestFit="1" customWidth="1"/>
    <col min="8717" max="8717" width="11.42578125" style="2034"/>
    <col min="8718" max="8721" width="0" style="2034" hidden="1" customWidth="1"/>
    <col min="8722" max="8722" width="13.42578125" style="2034" bestFit="1" customWidth="1"/>
    <col min="8723" max="8728" width="11.42578125" style="2034"/>
    <col min="8729" max="8729" width="14" style="2034" customWidth="1"/>
    <col min="8730" max="8730" width="11.42578125" style="2034"/>
    <col min="8731" max="8731" width="13.42578125" style="2034" customWidth="1"/>
    <col min="8732" max="8732" width="13.140625" style="2034" customWidth="1"/>
    <col min="8733" max="8733" width="11.42578125" style="2034"/>
    <col min="8734" max="8737" width="0" style="2034" hidden="1" customWidth="1"/>
    <col min="8738" max="8738" width="15.85546875" style="2034" customWidth="1"/>
    <col min="8739" max="8739" width="14.5703125" style="2034" customWidth="1"/>
    <col min="8740" max="8740" width="11.42578125" style="2034"/>
    <col min="8741" max="8741" width="16" style="2034" customWidth="1"/>
    <col min="8742" max="8742" width="11.42578125" style="2034"/>
    <col min="8743" max="8743" width="13.140625" style="2034" customWidth="1"/>
    <col min="8744" max="8960" width="11.42578125" style="2034"/>
    <col min="8961" max="8961" width="2.140625" style="2034" customWidth="1"/>
    <col min="8962" max="8962" width="4.28515625" style="2034" customWidth="1"/>
    <col min="8963" max="8963" width="5.85546875" style="2034" customWidth="1"/>
    <col min="8964" max="8964" width="20" style="2034" customWidth="1"/>
    <col min="8965" max="8965" width="3.140625" style="2034" customWidth="1"/>
    <col min="8966" max="8966" width="14.5703125" style="2034" customWidth="1"/>
    <col min="8967" max="8967" width="10.85546875" style="2034" customWidth="1"/>
    <col min="8968" max="8968" width="18.140625" style="2034" customWidth="1"/>
    <col min="8969" max="8969" width="16.140625" style="2034" customWidth="1"/>
    <col min="8970" max="8970" width="12.42578125" style="2034" customWidth="1"/>
    <col min="8971" max="8972" width="12.140625" style="2034" bestFit="1" customWidth="1"/>
    <col min="8973" max="8973" width="11.42578125" style="2034"/>
    <col min="8974" max="8977" width="0" style="2034" hidden="1" customWidth="1"/>
    <col min="8978" max="8978" width="13.42578125" style="2034" bestFit="1" customWidth="1"/>
    <col min="8979" max="8984" width="11.42578125" style="2034"/>
    <col min="8985" max="8985" width="14" style="2034" customWidth="1"/>
    <col min="8986" max="8986" width="11.42578125" style="2034"/>
    <col min="8987" max="8987" width="13.42578125" style="2034" customWidth="1"/>
    <col min="8988" max="8988" width="13.140625" style="2034" customWidth="1"/>
    <col min="8989" max="8989" width="11.42578125" style="2034"/>
    <col min="8990" max="8993" width="0" style="2034" hidden="1" customWidth="1"/>
    <col min="8994" max="8994" width="15.85546875" style="2034" customWidth="1"/>
    <col min="8995" max="8995" width="14.5703125" style="2034" customWidth="1"/>
    <col min="8996" max="8996" width="11.42578125" style="2034"/>
    <col min="8997" max="8997" width="16" style="2034" customWidth="1"/>
    <col min="8998" max="8998" width="11.42578125" style="2034"/>
    <col min="8999" max="8999" width="13.140625" style="2034" customWidth="1"/>
    <col min="9000" max="9216" width="11.42578125" style="2034"/>
    <col min="9217" max="9217" width="2.140625" style="2034" customWidth="1"/>
    <col min="9218" max="9218" width="4.28515625" style="2034" customWidth="1"/>
    <col min="9219" max="9219" width="5.85546875" style="2034" customWidth="1"/>
    <col min="9220" max="9220" width="20" style="2034" customWidth="1"/>
    <col min="9221" max="9221" width="3.140625" style="2034" customWidth="1"/>
    <col min="9222" max="9222" width="14.5703125" style="2034" customWidth="1"/>
    <col min="9223" max="9223" width="10.85546875" style="2034" customWidth="1"/>
    <col min="9224" max="9224" width="18.140625" style="2034" customWidth="1"/>
    <col min="9225" max="9225" width="16.140625" style="2034" customWidth="1"/>
    <col min="9226" max="9226" width="12.42578125" style="2034" customWidth="1"/>
    <col min="9227" max="9228" width="12.140625" style="2034" bestFit="1" customWidth="1"/>
    <col min="9229" max="9229" width="11.42578125" style="2034"/>
    <col min="9230" max="9233" width="0" style="2034" hidden="1" customWidth="1"/>
    <col min="9234" max="9234" width="13.42578125" style="2034" bestFit="1" customWidth="1"/>
    <col min="9235" max="9240" width="11.42578125" style="2034"/>
    <col min="9241" max="9241" width="14" style="2034" customWidth="1"/>
    <col min="9242" max="9242" width="11.42578125" style="2034"/>
    <col min="9243" max="9243" width="13.42578125" style="2034" customWidth="1"/>
    <col min="9244" max="9244" width="13.140625" style="2034" customWidth="1"/>
    <col min="9245" max="9245" width="11.42578125" style="2034"/>
    <col min="9246" max="9249" width="0" style="2034" hidden="1" customWidth="1"/>
    <col min="9250" max="9250" width="15.85546875" style="2034" customWidth="1"/>
    <col min="9251" max="9251" width="14.5703125" style="2034" customWidth="1"/>
    <col min="9252" max="9252" width="11.42578125" style="2034"/>
    <col min="9253" max="9253" width="16" style="2034" customWidth="1"/>
    <col min="9254" max="9254" width="11.42578125" style="2034"/>
    <col min="9255" max="9255" width="13.140625" style="2034" customWidth="1"/>
    <col min="9256" max="9472" width="11.42578125" style="2034"/>
    <col min="9473" max="9473" width="2.140625" style="2034" customWidth="1"/>
    <col min="9474" max="9474" width="4.28515625" style="2034" customWidth="1"/>
    <col min="9475" max="9475" width="5.85546875" style="2034" customWidth="1"/>
    <col min="9476" max="9476" width="20" style="2034" customWidth="1"/>
    <col min="9477" max="9477" width="3.140625" style="2034" customWidth="1"/>
    <col min="9478" max="9478" width="14.5703125" style="2034" customWidth="1"/>
    <col min="9479" max="9479" width="10.85546875" style="2034" customWidth="1"/>
    <col min="9480" max="9480" width="18.140625" style="2034" customWidth="1"/>
    <col min="9481" max="9481" width="16.140625" style="2034" customWidth="1"/>
    <col min="9482" max="9482" width="12.42578125" style="2034" customWidth="1"/>
    <col min="9483" max="9484" width="12.140625" style="2034" bestFit="1" customWidth="1"/>
    <col min="9485" max="9485" width="11.42578125" style="2034"/>
    <col min="9486" max="9489" width="0" style="2034" hidden="1" customWidth="1"/>
    <col min="9490" max="9490" width="13.42578125" style="2034" bestFit="1" customWidth="1"/>
    <col min="9491" max="9496" width="11.42578125" style="2034"/>
    <col min="9497" max="9497" width="14" style="2034" customWidth="1"/>
    <col min="9498" max="9498" width="11.42578125" style="2034"/>
    <col min="9499" max="9499" width="13.42578125" style="2034" customWidth="1"/>
    <col min="9500" max="9500" width="13.140625" style="2034" customWidth="1"/>
    <col min="9501" max="9501" width="11.42578125" style="2034"/>
    <col min="9502" max="9505" width="0" style="2034" hidden="1" customWidth="1"/>
    <col min="9506" max="9506" width="15.85546875" style="2034" customWidth="1"/>
    <col min="9507" max="9507" width="14.5703125" style="2034" customWidth="1"/>
    <col min="9508" max="9508" width="11.42578125" style="2034"/>
    <col min="9509" max="9509" width="16" style="2034" customWidth="1"/>
    <col min="9510" max="9510" width="11.42578125" style="2034"/>
    <col min="9511" max="9511" width="13.140625" style="2034" customWidth="1"/>
    <col min="9512" max="9728" width="11.42578125" style="2034"/>
    <col min="9729" max="9729" width="2.140625" style="2034" customWidth="1"/>
    <col min="9730" max="9730" width="4.28515625" style="2034" customWidth="1"/>
    <col min="9731" max="9731" width="5.85546875" style="2034" customWidth="1"/>
    <col min="9732" max="9732" width="20" style="2034" customWidth="1"/>
    <col min="9733" max="9733" width="3.140625" style="2034" customWidth="1"/>
    <col min="9734" max="9734" width="14.5703125" style="2034" customWidth="1"/>
    <col min="9735" max="9735" width="10.85546875" style="2034" customWidth="1"/>
    <col min="9736" max="9736" width="18.140625" style="2034" customWidth="1"/>
    <col min="9737" max="9737" width="16.140625" style="2034" customWidth="1"/>
    <col min="9738" max="9738" width="12.42578125" style="2034" customWidth="1"/>
    <col min="9739" max="9740" width="12.140625" style="2034" bestFit="1" customWidth="1"/>
    <col min="9741" max="9741" width="11.42578125" style="2034"/>
    <col min="9742" max="9745" width="0" style="2034" hidden="1" customWidth="1"/>
    <col min="9746" max="9746" width="13.42578125" style="2034" bestFit="1" customWidth="1"/>
    <col min="9747" max="9752" width="11.42578125" style="2034"/>
    <col min="9753" max="9753" width="14" style="2034" customWidth="1"/>
    <col min="9754" max="9754" width="11.42578125" style="2034"/>
    <col min="9755" max="9755" width="13.42578125" style="2034" customWidth="1"/>
    <col min="9756" max="9756" width="13.140625" style="2034" customWidth="1"/>
    <col min="9757" max="9757" width="11.42578125" style="2034"/>
    <col min="9758" max="9761" width="0" style="2034" hidden="1" customWidth="1"/>
    <col min="9762" max="9762" width="15.85546875" style="2034" customWidth="1"/>
    <col min="9763" max="9763" width="14.5703125" style="2034" customWidth="1"/>
    <col min="9764" max="9764" width="11.42578125" style="2034"/>
    <col min="9765" max="9765" width="16" style="2034" customWidth="1"/>
    <col min="9766" max="9766" width="11.42578125" style="2034"/>
    <col min="9767" max="9767" width="13.140625" style="2034" customWidth="1"/>
    <col min="9768" max="9984" width="11.42578125" style="2034"/>
    <col min="9985" max="9985" width="2.140625" style="2034" customWidth="1"/>
    <col min="9986" max="9986" width="4.28515625" style="2034" customWidth="1"/>
    <col min="9987" max="9987" width="5.85546875" style="2034" customWidth="1"/>
    <col min="9988" max="9988" width="20" style="2034" customWidth="1"/>
    <col min="9989" max="9989" width="3.140625" style="2034" customWidth="1"/>
    <col min="9990" max="9990" width="14.5703125" style="2034" customWidth="1"/>
    <col min="9991" max="9991" width="10.85546875" style="2034" customWidth="1"/>
    <col min="9992" max="9992" width="18.140625" style="2034" customWidth="1"/>
    <col min="9993" max="9993" width="16.140625" style="2034" customWidth="1"/>
    <col min="9994" max="9994" width="12.42578125" style="2034" customWidth="1"/>
    <col min="9995" max="9996" width="12.140625" style="2034" bestFit="1" customWidth="1"/>
    <col min="9997" max="9997" width="11.42578125" style="2034"/>
    <col min="9998" max="10001" width="0" style="2034" hidden="1" customWidth="1"/>
    <col min="10002" max="10002" width="13.42578125" style="2034" bestFit="1" customWidth="1"/>
    <col min="10003" max="10008" width="11.42578125" style="2034"/>
    <col min="10009" max="10009" width="14" style="2034" customWidth="1"/>
    <col min="10010" max="10010" width="11.42578125" style="2034"/>
    <col min="10011" max="10011" width="13.42578125" style="2034" customWidth="1"/>
    <col min="10012" max="10012" width="13.140625" style="2034" customWidth="1"/>
    <col min="10013" max="10013" width="11.42578125" style="2034"/>
    <col min="10014" max="10017" width="0" style="2034" hidden="1" customWidth="1"/>
    <col min="10018" max="10018" width="15.85546875" style="2034" customWidth="1"/>
    <col min="10019" max="10019" width="14.5703125" style="2034" customWidth="1"/>
    <col min="10020" max="10020" width="11.42578125" style="2034"/>
    <col min="10021" max="10021" width="16" style="2034" customWidth="1"/>
    <col min="10022" max="10022" width="11.42578125" style="2034"/>
    <col min="10023" max="10023" width="13.140625" style="2034" customWidth="1"/>
    <col min="10024" max="10240" width="11.42578125" style="2034"/>
    <col min="10241" max="10241" width="2.140625" style="2034" customWidth="1"/>
    <col min="10242" max="10242" width="4.28515625" style="2034" customWidth="1"/>
    <col min="10243" max="10243" width="5.85546875" style="2034" customWidth="1"/>
    <col min="10244" max="10244" width="20" style="2034" customWidth="1"/>
    <col min="10245" max="10245" width="3.140625" style="2034" customWidth="1"/>
    <col min="10246" max="10246" width="14.5703125" style="2034" customWidth="1"/>
    <col min="10247" max="10247" width="10.85546875" style="2034" customWidth="1"/>
    <col min="10248" max="10248" width="18.140625" style="2034" customWidth="1"/>
    <col min="10249" max="10249" width="16.140625" style="2034" customWidth="1"/>
    <col min="10250" max="10250" width="12.42578125" style="2034" customWidth="1"/>
    <col min="10251" max="10252" width="12.140625" style="2034" bestFit="1" customWidth="1"/>
    <col min="10253" max="10253" width="11.42578125" style="2034"/>
    <col min="10254" max="10257" width="0" style="2034" hidden="1" customWidth="1"/>
    <col min="10258" max="10258" width="13.42578125" style="2034" bestFit="1" customWidth="1"/>
    <col min="10259" max="10264" width="11.42578125" style="2034"/>
    <col min="10265" max="10265" width="14" style="2034" customWidth="1"/>
    <col min="10266" max="10266" width="11.42578125" style="2034"/>
    <col min="10267" max="10267" width="13.42578125" style="2034" customWidth="1"/>
    <col min="10268" max="10268" width="13.140625" style="2034" customWidth="1"/>
    <col min="10269" max="10269" width="11.42578125" style="2034"/>
    <col min="10270" max="10273" width="0" style="2034" hidden="1" customWidth="1"/>
    <col min="10274" max="10274" width="15.85546875" style="2034" customWidth="1"/>
    <col min="10275" max="10275" width="14.5703125" style="2034" customWidth="1"/>
    <col min="10276" max="10276" width="11.42578125" style="2034"/>
    <col min="10277" max="10277" width="16" style="2034" customWidth="1"/>
    <col min="10278" max="10278" width="11.42578125" style="2034"/>
    <col min="10279" max="10279" width="13.140625" style="2034" customWidth="1"/>
    <col min="10280" max="10496" width="11.42578125" style="2034"/>
    <col min="10497" max="10497" width="2.140625" style="2034" customWidth="1"/>
    <col min="10498" max="10498" width="4.28515625" style="2034" customWidth="1"/>
    <col min="10499" max="10499" width="5.85546875" style="2034" customWidth="1"/>
    <col min="10500" max="10500" width="20" style="2034" customWidth="1"/>
    <col min="10501" max="10501" width="3.140625" style="2034" customWidth="1"/>
    <col min="10502" max="10502" width="14.5703125" style="2034" customWidth="1"/>
    <col min="10503" max="10503" width="10.85546875" style="2034" customWidth="1"/>
    <col min="10504" max="10504" width="18.140625" style="2034" customWidth="1"/>
    <col min="10505" max="10505" width="16.140625" style="2034" customWidth="1"/>
    <col min="10506" max="10506" width="12.42578125" style="2034" customWidth="1"/>
    <col min="10507" max="10508" width="12.140625" style="2034" bestFit="1" customWidth="1"/>
    <col min="10509" max="10509" width="11.42578125" style="2034"/>
    <col min="10510" max="10513" width="0" style="2034" hidden="1" customWidth="1"/>
    <col min="10514" max="10514" width="13.42578125" style="2034" bestFit="1" customWidth="1"/>
    <col min="10515" max="10520" width="11.42578125" style="2034"/>
    <col min="10521" max="10521" width="14" style="2034" customWidth="1"/>
    <col min="10522" max="10522" width="11.42578125" style="2034"/>
    <col min="10523" max="10523" width="13.42578125" style="2034" customWidth="1"/>
    <col min="10524" max="10524" width="13.140625" style="2034" customWidth="1"/>
    <col min="10525" max="10525" width="11.42578125" style="2034"/>
    <col min="10526" max="10529" width="0" style="2034" hidden="1" customWidth="1"/>
    <col min="10530" max="10530" width="15.85546875" style="2034" customWidth="1"/>
    <col min="10531" max="10531" width="14.5703125" style="2034" customWidth="1"/>
    <col min="10532" max="10532" width="11.42578125" style="2034"/>
    <col min="10533" max="10533" width="16" style="2034" customWidth="1"/>
    <col min="10534" max="10534" width="11.42578125" style="2034"/>
    <col min="10535" max="10535" width="13.140625" style="2034" customWidth="1"/>
    <col min="10536" max="10752" width="11.42578125" style="2034"/>
    <col min="10753" max="10753" width="2.140625" style="2034" customWidth="1"/>
    <col min="10754" max="10754" width="4.28515625" style="2034" customWidth="1"/>
    <col min="10755" max="10755" width="5.85546875" style="2034" customWidth="1"/>
    <col min="10756" max="10756" width="20" style="2034" customWidth="1"/>
    <col min="10757" max="10757" width="3.140625" style="2034" customWidth="1"/>
    <col min="10758" max="10758" width="14.5703125" style="2034" customWidth="1"/>
    <col min="10759" max="10759" width="10.85546875" style="2034" customWidth="1"/>
    <col min="10760" max="10760" width="18.140625" style="2034" customWidth="1"/>
    <col min="10761" max="10761" width="16.140625" style="2034" customWidth="1"/>
    <col min="10762" max="10762" width="12.42578125" style="2034" customWidth="1"/>
    <col min="10763" max="10764" width="12.140625" style="2034" bestFit="1" customWidth="1"/>
    <col min="10765" max="10765" width="11.42578125" style="2034"/>
    <col min="10766" max="10769" width="0" style="2034" hidden="1" customWidth="1"/>
    <col min="10770" max="10770" width="13.42578125" style="2034" bestFit="1" customWidth="1"/>
    <col min="10771" max="10776" width="11.42578125" style="2034"/>
    <col min="10777" max="10777" width="14" style="2034" customWidth="1"/>
    <col min="10778" max="10778" width="11.42578125" style="2034"/>
    <col min="10779" max="10779" width="13.42578125" style="2034" customWidth="1"/>
    <col min="10780" max="10780" width="13.140625" style="2034" customWidth="1"/>
    <col min="10781" max="10781" width="11.42578125" style="2034"/>
    <col min="10782" max="10785" width="0" style="2034" hidden="1" customWidth="1"/>
    <col min="10786" max="10786" width="15.85546875" style="2034" customWidth="1"/>
    <col min="10787" max="10787" width="14.5703125" style="2034" customWidth="1"/>
    <col min="10788" max="10788" width="11.42578125" style="2034"/>
    <col min="10789" max="10789" width="16" style="2034" customWidth="1"/>
    <col min="10790" max="10790" width="11.42578125" style="2034"/>
    <col min="10791" max="10791" width="13.140625" style="2034" customWidth="1"/>
    <col min="10792" max="11008" width="11.42578125" style="2034"/>
    <col min="11009" max="11009" width="2.140625" style="2034" customWidth="1"/>
    <col min="11010" max="11010" width="4.28515625" style="2034" customWidth="1"/>
    <col min="11011" max="11011" width="5.85546875" style="2034" customWidth="1"/>
    <col min="11012" max="11012" width="20" style="2034" customWidth="1"/>
    <col min="11013" max="11013" width="3.140625" style="2034" customWidth="1"/>
    <col min="11014" max="11014" width="14.5703125" style="2034" customWidth="1"/>
    <col min="11015" max="11015" width="10.85546875" style="2034" customWidth="1"/>
    <col min="11016" max="11016" width="18.140625" style="2034" customWidth="1"/>
    <col min="11017" max="11017" width="16.140625" style="2034" customWidth="1"/>
    <col min="11018" max="11018" width="12.42578125" style="2034" customWidth="1"/>
    <col min="11019" max="11020" width="12.140625" style="2034" bestFit="1" customWidth="1"/>
    <col min="11021" max="11021" width="11.42578125" style="2034"/>
    <col min="11022" max="11025" width="0" style="2034" hidden="1" customWidth="1"/>
    <col min="11026" max="11026" width="13.42578125" style="2034" bestFit="1" customWidth="1"/>
    <col min="11027" max="11032" width="11.42578125" style="2034"/>
    <col min="11033" max="11033" width="14" style="2034" customWidth="1"/>
    <col min="11034" max="11034" width="11.42578125" style="2034"/>
    <col min="11035" max="11035" width="13.42578125" style="2034" customWidth="1"/>
    <col min="11036" max="11036" width="13.140625" style="2034" customWidth="1"/>
    <col min="11037" max="11037" width="11.42578125" style="2034"/>
    <col min="11038" max="11041" width="0" style="2034" hidden="1" customWidth="1"/>
    <col min="11042" max="11042" width="15.85546875" style="2034" customWidth="1"/>
    <col min="11043" max="11043" width="14.5703125" style="2034" customWidth="1"/>
    <col min="11044" max="11044" width="11.42578125" style="2034"/>
    <col min="11045" max="11045" width="16" style="2034" customWidth="1"/>
    <col min="11046" max="11046" width="11.42578125" style="2034"/>
    <col min="11047" max="11047" width="13.140625" style="2034" customWidth="1"/>
    <col min="11048" max="11264" width="11.42578125" style="2034"/>
    <col min="11265" max="11265" width="2.140625" style="2034" customWidth="1"/>
    <col min="11266" max="11266" width="4.28515625" style="2034" customWidth="1"/>
    <col min="11267" max="11267" width="5.85546875" style="2034" customWidth="1"/>
    <col min="11268" max="11268" width="20" style="2034" customWidth="1"/>
    <col min="11269" max="11269" width="3.140625" style="2034" customWidth="1"/>
    <col min="11270" max="11270" width="14.5703125" style="2034" customWidth="1"/>
    <col min="11271" max="11271" width="10.85546875" style="2034" customWidth="1"/>
    <col min="11272" max="11272" width="18.140625" style="2034" customWidth="1"/>
    <col min="11273" max="11273" width="16.140625" style="2034" customWidth="1"/>
    <col min="11274" max="11274" width="12.42578125" style="2034" customWidth="1"/>
    <col min="11275" max="11276" width="12.140625" style="2034" bestFit="1" customWidth="1"/>
    <col min="11277" max="11277" width="11.42578125" style="2034"/>
    <col min="11278" max="11281" width="0" style="2034" hidden="1" customWidth="1"/>
    <col min="11282" max="11282" width="13.42578125" style="2034" bestFit="1" customWidth="1"/>
    <col min="11283" max="11288" width="11.42578125" style="2034"/>
    <col min="11289" max="11289" width="14" style="2034" customWidth="1"/>
    <col min="11290" max="11290" width="11.42578125" style="2034"/>
    <col min="11291" max="11291" width="13.42578125" style="2034" customWidth="1"/>
    <col min="11292" max="11292" width="13.140625" style="2034" customWidth="1"/>
    <col min="11293" max="11293" width="11.42578125" style="2034"/>
    <col min="11294" max="11297" width="0" style="2034" hidden="1" customWidth="1"/>
    <col min="11298" max="11298" width="15.85546875" style="2034" customWidth="1"/>
    <col min="11299" max="11299" width="14.5703125" style="2034" customWidth="1"/>
    <col min="11300" max="11300" width="11.42578125" style="2034"/>
    <col min="11301" max="11301" width="16" style="2034" customWidth="1"/>
    <col min="11302" max="11302" width="11.42578125" style="2034"/>
    <col min="11303" max="11303" width="13.140625" style="2034" customWidth="1"/>
    <col min="11304" max="11520" width="11.42578125" style="2034"/>
    <col min="11521" max="11521" width="2.140625" style="2034" customWidth="1"/>
    <col min="11522" max="11522" width="4.28515625" style="2034" customWidth="1"/>
    <col min="11523" max="11523" width="5.85546875" style="2034" customWidth="1"/>
    <col min="11524" max="11524" width="20" style="2034" customWidth="1"/>
    <col min="11525" max="11525" width="3.140625" style="2034" customWidth="1"/>
    <col min="11526" max="11526" width="14.5703125" style="2034" customWidth="1"/>
    <col min="11527" max="11527" width="10.85546875" style="2034" customWidth="1"/>
    <col min="11528" max="11528" width="18.140625" style="2034" customWidth="1"/>
    <col min="11529" max="11529" width="16.140625" style="2034" customWidth="1"/>
    <col min="11530" max="11530" width="12.42578125" style="2034" customWidth="1"/>
    <col min="11531" max="11532" width="12.140625" style="2034" bestFit="1" customWidth="1"/>
    <col min="11533" max="11533" width="11.42578125" style="2034"/>
    <col min="11534" max="11537" width="0" style="2034" hidden="1" customWidth="1"/>
    <col min="11538" max="11538" width="13.42578125" style="2034" bestFit="1" customWidth="1"/>
    <col min="11539" max="11544" width="11.42578125" style="2034"/>
    <col min="11545" max="11545" width="14" style="2034" customWidth="1"/>
    <col min="11546" max="11546" width="11.42578125" style="2034"/>
    <col min="11547" max="11547" width="13.42578125" style="2034" customWidth="1"/>
    <col min="11548" max="11548" width="13.140625" style="2034" customWidth="1"/>
    <col min="11549" max="11549" width="11.42578125" style="2034"/>
    <col min="11550" max="11553" width="0" style="2034" hidden="1" customWidth="1"/>
    <col min="11554" max="11554" width="15.85546875" style="2034" customWidth="1"/>
    <col min="11555" max="11555" width="14.5703125" style="2034" customWidth="1"/>
    <col min="11556" max="11556" width="11.42578125" style="2034"/>
    <col min="11557" max="11557" width="16" style="2034" customWidth="1"/>
    <col min="11558" max="11558" width="11.42578125" style="2034"/>
    <col min="11559" max="11559" width="13.140625" style="2034" customWidth="1"/>
    <col min="11560" max="11776" width="11.42578125" style="2034"/>
    <col min="11777" max="11777" width="2.140625" style="2034" customWidth="1"/>
    <col min="11778" max="11778" width="4.28515625" style="2034" customWidth="1"/>
    <col min="11779" max="11779" width="5.85546875" style="2034" customWidth="1"/>
    <col min="11780" max="11780" width="20" style="2034" customWidth="1"/>
    <col min="11781" max="11781" width="3.140625" style="2034" customWidth="1"/>
    <col min="11782" max="11782" width="14.5703125" style="2034" customWidth="1"/>
    <col min="11783" max="11783" width="10.85546875" style="2034" customWidth="1"/>
    <col min="11784" max="11784" width="18.140625" style="2034" customWidth="1"/>
    <col min="11785" max="11785" width="16.140625" style="2034" customWidth="1"/>
    <col min="11786" max="11786" width="12.42578125" style="2034" customWidth="1"/>
    <col min="11787" max="11788" width="12.140625" style="2034" bestFit="1" customWidth="1"/>
    <col min="11789" max="11789" width="11.42578125" style="2034"/>
    <col min="11790" max="11793" width="0" style="2034" hidden="1" customWidth="1"/>
    <col min="11794" max="11794" width="13.42578125" style="2034" bestFit="1" customWidth="1"/>
    <col min="11795" max="11800" width="11.42578125" style="2034"/>
    <col min="11801" max="11801" width="14" style="2034" customWidth="1"/>
    <col min="11802" max="11802" width="11.42578125" style="2034"/>
    <col min="11803" max="11803" width="13.42578125" style="2034" customWidth="1"/>
    <col min="11804" max="11804" width="13.140625" style="2034" customWidth="1"/>
    <col min="11805" max="11805" width="11.42578125" style="2034"/>
    <col min="11806" max="11809" width="0" style="2034" hidden="1" customWidth="1"/>
    <col min="11810" max="11810" width="15.85546875" style="2034" customWidth="1"/>
    <col min="11811" max="11811" width="14.5703125" style="2034" customWidth="1"/>
    <col min="11812" max="11812" width="11.42578125" style="2034"/>
    <col min="11813" max="11813" width="16" style="2034" customWidth="1"/>
    <col min="11814" max="11814" width="11.42578125" style="2034"/>
    <col min="11815" max="11815" width="13.140625" style="2034" customWidth="1"/>
    <col min="11816" max="12032" width="11.42578125" style="2034"/>
    <col min="12033" max="12033" width="2.140625" style="2034" customWidth="1"/>
    <col min="12034" max="12034" width="4.28515625" style="2034" customWidth="1"/>
    <col min="12035" max="12035" width="5.85546875" style="2034" customWidth="1"/>
    <col min="12036" max="12036" width="20" style="2034" customWidth="1"/>
    <col min="12037" max="12037" width="3.140625" style="2034" customWidth="1"/>
    <col min="12038" max="12038" width="14.5703125" style="2034" customWidth="1"/>
    <col min="12039" max="12039" width="10.85546875" style="2034" customWidth="1"/>
    <col min="12040" max="12040" width="18.140625" style="2034" customWidth="1"/>
    <col min="12041" max="12041" width="16.140625" style="2034" customWidth="1"/>
    <col min="12042" max="12042" width="12.42578125" style="2034" customWidth="1"/>
    <col min="12043" max="12044" width="12.140625" style="2034" bestFit="1" customWidth="1"/>
    <col min="12045" max="12045" width="11.42578125" style="2034"/>
    <col min="12046" max="12049" width="0" style="2034" hidden="1" customWidth="1"/>
    <col min="12050" max="12050" width="13.42578125" style="2034" bestFit="1" customWidth="1"/>
    <col min="12051" max="12056" width="11.42578125" style="2034"/>
    <col min="12057" max="12057" width="14" style="2034" customWidth="1"/>
    <col min="12058" max="12058" width="11.42578125" style="2034"/>
    <col min="12059" max="12059" width="13.42578125" style="2034" customWidth="1"/>
    <col min="12060" max="12060" width="13.140625" style="2034" customWidth="1"/>
    <col min="12061" max="12061" width="11.42578125" style="2034"/>
    <col min="12062" max="12065" width="0" style="2034" hidden="1" customWidth="1"/>
    <col min="12066" max="12066" width="15.85546875" style="2034" customWidth="1"/>
    <col min="12067" max="12067" width="14.5703125" style="2034" customWidth="1"/>
    <col min="12068" max="12068" width="11.42578125" style="2034"/>
    <col min="12069" max="12069" width="16" style="2034" customWidth="1"/>
    <col min="12070" max="12070" width="11.42578125" style="2034"/>
    <col min="12071" max="12071" width="13.140625" style="2034" customWidth="1"/>
    <col min="12072" max="12288" width="11.42578125" style="2034"/>
    <col min="12289" max="12289" width="2.140625" style="2034" customWidth="1"/>
    <col min="12290" max="12290" width="4.28515625" style="2034" customWidth="1"/>
    <col min="12291" max="12291" width="5.85546875" style="2034" customWidth="1"/>
    <col min="12292" max="12292" width="20" style="2034" customWidth="1"/>
    <col min="12293" max="12293" width="3.140625" style="2034" customWidth="1"/>
    <col min="12294" max="12294" width="14.5703125" style="2034" customWidth="1"/>
    <col min="12295" max="12295" width="10.85546875" style="2034" customWidth="1"/>
    <col min="12296" max="12296" width="18.140625" style="2034" customWidth="1"/>
    <col min="12297" max="12297" width="16.140625" style="2034" customWidth="1"/>
    <col min="12298" max="12298" width="12.42578125" style="2034" customWidth="1"/>
    <col min="12299" max="12300" width="12.140625" style="2034" bestFit="1" customWidth="1"/>
    <col min="12301" max="12301" width="11.42578125" style="2034"/>
    <col min="12302" max="12305" width="0" style="2034" hidden="1" customWidth="1"/>
    <col min="12306" max="12306" width="13.42578125" style="2034" bestFit="1" customWidth="1"/>
    <col min="12307" max="12312" width="11.42578125" style="2034"/>
    <col min="12313" max="12313" width="14" style="2034" customWidth="1"/>
    <col min="12314" max="12314" width="11.42578125" style="2034"/>
    <col min="12315" max="12315" width="13.42578125" style="2034" customWidth="1"/>
    <col min="12316" max="12316" width="13.140625" style="2034" customWidth="1"/>
    <col min="12317" max="12317" width="11.42578125" style="2034"/>
    <col min="12318" max="12321" width="0" style="2034" hidden="1" customWidth="1"/>
    <col min="12322" max="12322" width="15.85546875" style="2034" customWidth="1"/>
    <col min="12323" max="12323" width="14.5703125" style="2034" customWidth="1"/>
    <col min="12324" max="12324" width="11.42578125" style="2034"/>
    <col min="12325" max="12325" width="16" style="2034" customWidth="1"/>
    <col min="12326" max="12326" width="11.42578125" style="2034"/>
    <col min="12327" max="12327" width="13.140625" style="2034" customWidth="1"/>
    <col min="12328" max="12544" width="11.42578125" style="2034"/>
    <col min="12545" max="12545" width="2.140625" style="2034" customWidth="1"/>
    <col min="12546" max="12546" width="4.28515625" style="2034" customWidth="1"/>
    <col min="12547" max="12547" width="5.85546875" style="2034" customWidth="1"/>
    <col min="12548" max="12548" width="20" style="2034" customWidth="1"/>
    <col min="12549" max="12549" width="3.140625" style="2034" customWidth="1"/>
    <col min="12550" max="12550" width="14.5703125" style="2034" customWidth="1"/>
    <col min="12551" max="12551" width="10.85546875" style="2034" customWidth="1"/>
    <col min="12552" max="12552" width="18.140625" style="2034" customWidth="1"/>
    <col min="12553" max="12553" width="16.140625" style="2034" customWidth="1"/>
    <col min="12554" max="12554" width="12.42578125" style="2034" customWidth="1"/>
    <col min="12555" max="12556" width="12.140625" style="2034" bestFit="1" customWidth="1"/>
    <col min="12557" max="12557" width="11.42578125" style="2034"/>
    <col min="12558" max="12561" width="0" style="2034" hidden="1" customWidth="1"/>
    <col min="12562" max="12562" width="13.42578125" style="2034" bestFit="1" customWidth="1"/>
    <col min="12563" max="12568" width="11.42578125" style="2034"/>
    <col min="12569" max="12569" width="14" style="2034" customWidth="1"/>
    <col min="12570" max="12570" width="11.42578125" style="2034"/>
    <col min="12571" max="12571" width="13.42578125" style="2034" customWidth="1"/>
    <col min="12572" max="12572" width="13.140625" style="2034" customWidth="1"/>
    <col min="12573" max="12573" width="11.42578125" style="2034"/>
    <col min="12574" max="12577" width="0" style="2034" hidden="1" customWidth="1"/>
    <col min="12578" max="12578" width="15.85546875" style="2034" customWidth="1"/>
    <col min="12579" max="12579" width="14.5703125" style="2034" customWidth="1"/>
    <col min="12580" max="12580" width="11.42578125" style="2034"/>
    <col min="12581" max="12581" width="16" style="2034" customWidth="1"/>
    <col min="12582" max="12582" width="11.42578125" style="2034"/>
    <col min="12583" max="12583" width="13.140625" style="2034" customWidth="1"/>
    <col min="12584" max="12800" width="11.42578125" style="2034"/>
    <col min="12801" max="12801" width="2.140625" style="2034" customWidth="1"/>
    <col min="12802" max="12802" width="4.28515625" style="2034" customWidth="1"/>
    <col min="12803" max="12803" width="5.85546875" style="2034" customWidth="1"/>
    <col min="12804" max="12804" width="20" style="2034" customWidth="1"/>
    <col min="12805" max="12805" width="3.140625" style="2034" customWidth="1"/>
    <col min="12806" max="12806" width="14.5703125" style="2034" customWidth="1"/>
    <col min="12807" max="12807" width="10.85546875" style="2034" customWidth="1"/>
    <col min="12808" max="12808" width="18.140625" style="2034" customWidth="1"/>
    <col min="12809" max="12809" width="16.140625" style="2034" customWidth="1"/>
    <col min="12810" max="12810" width="12.42578125" style="2034" customWidth="1"/>
    <col min="12811" max="12812" width="12.140625" style="2034" bestFit="1" customWidth="1"/>
    <col min="12813" max="12813" width="11.42578125" style="2034"/>
    <col min="12814" max="12817" width="0" style="2034" hidden="1" customWidth="1"/>
    <col min="12818" max="12818" width="13.42578125" style="2034" bestFit="1" customWidth="1"/>
    <col min="12819" max="12824" width="11.42578125" style="2034"/>
    <col min="12825" max="12825" width="14" style="2034" customWidth="1"/>
    <col min="12826" max="12826" width="11.42578125" style="2034"/>
    <col min="12827" max="12827" width="13.42578125" style="2034" customWidth="1"/>
    <col min="12828" max="12828" width="13.140625" style="2034" customWidth="1"/>
    <col min="12829" max="12829" width="11.42578125" style="2034"/>
    <col min="12830" max="12833" width="0" style="2034" hidden="1" customWidth="1"/>
    <col min="12834" max="12834" width="15.85546875" style="2034" customWidth="1"/>
    <col min="12835" max="12835" width="14.5703125" style="2034" customWidth="1"/>
    <col min="12836" max="12836" width="11.42578125" style="2034"/>
    <col min="12837" max="12837" width="16" style="2034" customWidth="1"/>
    <col min="12838" max="12838" width="11.42578125" style="2034"/>
    <col min="12839" max="12839" width="13.140625" style="2034" customWidth="1"/>
    <col min="12840" max="13056" width="11.42578125" style="2034"/>
    <col min="13057" max="13057" width="2.140625" style="2034" customWidth="1"/>
    <col min="13058" max="13058" width="4.28515625" style="2034" customWidth="1"/>
    <col min="13059" max="13059" width="5.85546875" style="2034" customWidth="1"/>
    <col min="13060" max="13060" width="20" style="2034" customWidth="1"/>
    <col min="13061" max="13061" width="3.140625" style="2034" customWidth="1"/>
    <col min="13062" max="13062" width="14.5703125" style="2034" customWidth="1"/>
    <col min="13063" max="13063" width="10.85546875" style="2034" customWidth="1"/>
    <col min="13064" max="13064" width="18.140625" style="2034" customWidth="1"/>
    <col min="13065" max="13065" width="16.140625" style="2034" customWidth="1"/>
    <col min="13066" max="13066" width="12.42578125" style="2034" customWidth="1"/>
    <col min="13067" max="13068" width="12.140625" style="2034" bestFit="1" customWidth="1"/>
    <col min="13069" max="13069" width="11.42578125" style="2034"/>
    <col min="13070" max="13073" width="0" style="2034" hidden="1" customWidth="1"/>
    <col min="13074" max="13074" width="13.42578125" style="2034" bestFit="1" customWidth="1"/>
    <col min="13075" max="13080" width="11.42578125" style="2034"/>
    <col min="13081" max="13081" width="14" style="2034" customWidth="1"/>
    <col min="13082" max="13082" width="11.42578125" style="2034"/>
    <col min="13083" max="13083" width="13.42578125" style="2034" customWidth="1"/>
    <col min="13084" max="13084" width="13.140625" style="2034" customWidth="1"/>
    <col min="13085" max="13085" width="11.42578125" style="2034"/>
    <col min="13086" max="13089" width="0" style="2034" hidden="1" customWidth="1"/>
    <col min="13090" max="13090" width="15.85546875" style="2034" customWidth="1"/>
    <col min="13091" max="13091" width="14.5703125" style="2034" customWidth="1"/>
    <col min="13092" max="13092" width="11.42578125" style="2034"/>
    <col min="13093" max="13093" width="16" style="2034" customWidth="1"/>
    <col min="13094" max="13094" width="11.42578125" style="2034"/>
    <col min="13095" max="13095" width="13.140625" style="2034" customWidth="1"/>
    <col min="13096" max="13312" width="11.42578125" style="2034"/>
    <col min="13313" max="13313" width="2.140625" style="2034" customWidth="1"/>
    <col min="13314" max="13314" width="4.28515625" style="2034" customWidth="1"/>
    <col min="13315" max="13315" width="5.85546875" style="2034" customWidth="1"/>
    <col min="13316" max="13316" width="20" style="2034" customWidth="1"/>
    <col min="13317" max="13317" width="3.140625" style="2034" customWidth="1"/>
    <col min="13318" max="13318" width="14.5703125" style="2034" customWidth="1"/>
    <col min="13319" max="13319" width="10.85546875" style="2034" customWidth="1"/>
    <col min="13320" max="13320" width="18.140625" style="2034" customWidth="1"/>
    <col min="13321" max="13321" width="16.140625" style="2034" customWidth="1"/>
    <col min="13322" max="13322" width="12.42578125" style="2034" customWidth="1"/>
    <col min="13323" max="13324" width="12.140625" style="2034" bestFit="1" customWidth="1"/>
    <col min="13325" max="13325" width="11.42578125" style="2034"/>
    <col min="13326" max="13329" width="0" style="2034" hidden="1" customWidth="1"/>
    <col min="13330" max="13330" width="13.42578125" style="2034" bestFit="1" customWidth="1"/>
    <col min="13331" max="13336" width="11.42578125" style="2034"/>
    <col min="13337" max="13337" width="14" style="2034" customWidth="1"/>
    <col min="13338" max="13338" width="11.42578125" style="2034"/>
    <col min="13339" max="13339" width="13.42578125" style="2034" customWidth="1"/>
    <col min="13340" max="13340" width="13.140625" style="2034" customWidth="1"/>
    <col min="13341" max="13341" width="11.42578125" style="2034"/>
    <col min="13342" max="13345" width="0" style="2034" hidden="1" customWidth="1"/>
    <col min="13346" max="13346" width="15.85546875" style="2034" customWidth="1"/>
    <col min="13347" max="13347" width="14.5703125" style="2034" customWidth="1"/>
    <col min="13348" max="13348" width="11.42578125" style="2034"/>
    <col min="13349" max="13349" width="16" style="2034" customWidth="1"/>
    <col min="13350" max="13350" width="11.42578125" style="2034"/>
    <col min="13351" max="13351" width="13.140625" style="2034" customWidth="1"/>
    <col min="13352" max="13568" width="11.42578125" style="2034"/>
    <col min="13569" max="13569" width="2.140625" style="2034" customWidth="1"/>
    <col min="13570" max="13570" width="4.28515625" style="2034" customWidth="1"/>
    <col min="13571" max="13571" width="5.85546875" style="2034" customWidth="1"/>
    <col min="13572" max="13572" width="20" style="2034" customWidth="1"/>
    <col min="13573" max="13573" width="3.140625" style="2034" customWidth="1"/>
    <col min="13574" max="13574" width="14.5703125" style="2034" customWidth="1"/>
    <col min="13575" max="13575" width="10.85546875" style="2034" customWidth="1"/>
    <col min="13576" max="13576" width="18.140625" style="2034" customWidth="1"/>
    <col min="13577" max="13577" width="16.140625" style="2034" customWidth="1"/>
    <col min="13578" max="13578" width="12.42578125" style="2034" customWidth="1"/>
    <col min="13579" max="13580" width="12.140625" style="2034" bestFit="1" customWidth="1"/>
    <col min="13581" max="13581" width="11.42578125" style="2034"/>
    <col min="13582" max="13585" width="0" style="2034" hidden="1" customWidth="1"/>
    <col min="13586" max="13586" width="13.42578125" style="2034" bestFit="1" customWidth="1"/>
    <col min="13587" max="13592" width="11.42578125" style="2034"/>
    <col min="13593" max="13593" width="14" style="2034" customWidth="1"/>
    <col min="13594" max="13594" width="11.42578125" style="2034"/>
    <col min="13595" max="13595" width="13.42578125" style="2034" customWidth="1"/>
    <col min="13596" max="13596" width="13.140625" style="2034" customWidth="1"/>
    <col min="13597" max="13597" width="11.42578125" style="2034"/>
    <col min="13598" max="13601" width="0" style="2034" hidden="1" customWidth="1"/>
    <col min="13602" max="13602" width="15.85546875" style="2034" customWidth="1"/>
    <col min="13603" max="13603" width="14.5703125" style="2034" customWidth="1"/>
    <col min="13604" max="13604" width="11.42578125" style="2034"/>
    <col min="13605" max="13605" width="16" style="2034" customWidth="1"/>
    <col min="13606" max="13606" width="11.42578125" style="2034"/>
    <col min="13607" max="13607" width="13.140625" style="2034" customWidth="1"/>
    <col min="13608" max="13824" width="11.42578125" style="2034"/>
    <col min="13825" max="13825" width="2.140625" style="2034" customWidth="1"/>
    <col min="13826" max="13826" width="4.28515625" style="2034" customWidth="1"/>
    <col min="13827" max="13827" width="5.85546875" style="2034" customWidth="1"/>
    <col min="13828" max="13828" width="20" style="2034" customWidth="1"/>
    <col min="13829" max="13829" width="3.140625" style="2034" customWidth="1"/>
    <col min="13830" max="13830" width="14.5703125" style="2034" customWidth="1"/>
    <col min="13831" max="13831" width="10.85546875" style="2034" customWidth="1"/>
    <col min="13832" max="13832" width="18.140625" style="2034" customWidth="1"/>
    <col min="13833" max="13833" width="16.140625" style="2034" customWidth="1"/>
    <col min="13834" max="13834" width="12.42578125" style="2034" customWidth="1"/>
    <col min="13835" max="13836" width="12.140625" style="2034" bestFit="1" customWidth="1"/>
    <col min="13837" max="13837" width="11.42578125" style="2034"/>
    <col min="13838" max="13841" width="0" style="2034" hidden="1" customWidth="1"/>
    <col min="13842" max="13842" width="13.42578125" style="2034" bestFit="1" customWidth="1"/>
    <col min="13843" max="13848" width="11.42578125" style="2034"/>
    <col min="13849" max="13849" width="14" style="2034" customWidth="1"/>
    <col min="13850" max="13850" width="11.42578125" style="2034"/>
    <col min="13851" max="13851" width="13.42578125" style="2034" customWidth="1"/>
    <col min="13852" max="13852" width="13.140625" style="2034" customWidth="1"/>
    <col min="13853" max="13853" width="11.42578125" style="2034"/>
    <col min="13854" max="13857" width="0" style="2034" hidden="1" customWidth="1"/>
    <col min="13858" max="13858" width="15.85546875" style="2034" customWidth="1"/>
    <col min="13859" max="13859" width="14.5703125" style="2034" customWidth="1"/>
    <col min="13860" max="13860" width="11.42578125" style="2034"/>
    <col min="13861" max="13861" width="16" style="2034" customWidth="1"/>
    <col min="13862" max="13862" width="11.42578125" style="2034"/>
    <col min="13863" max="13863" width="13.140625" style="2034" customWidth="1"/>
    <col min="13864" max="14080" width="11.42578125" style="2034"/>
    <col min="14081" max="14081" width="2.140625" style="2034" customWidth="1"/>
    <col min="14082" max="14082" width="4.28515625" style="2034" customWidth="1"/>
    <col min="14083" max="14083" width="5.85546875" style="2034" customWidth="1"/>
    <col min="14084" max="14084" width="20" style="2034" customWidth="1"/>
    <col min="14085" max="14085" width="3.140625" style="2034" customWidth="1"/>
    <col min="14086" max="14086" width="14.5703125" style="2034" customWidth="1"/>
    <col min="14087" max="14087" width="10.85546875" style="2034" customWidth="1"/>
    <col min="14088" max="14088" width="18.140625" style="2034" customWidth="1"/>
    <col min="14089" max="14089" width="16.140625" style="2034" customWidth="1"/>
    <col min="14090" max="14090" width="12.42578125" style="2034" customWidth="1"/>
    <col min="14091" max="14092" width="12.140625" style="2034" bestFit="1" customWidth="1"/>
    <col min="14093" max="14093" width="11.42578125" style="2034"/>
    <col min="14094" max="14097" width="0" style="2034" hidden="1" customWidth="1"/>
    <col min="14098" max="14098" width="13.42578125" style="2034" bestFit="1" customWidth="1"/>
    <col min="14099" max="14104" width="11.42578125" style="2034"/>
    <col min="14105" max="14105" width="14" style="2034" customWidth="1"/>
    <col min="14106" max="14106" width="11.42578125" style="2034"/>
    <col min="14107" max="14107" width="13.42578125" style="2034" customWidth="1"/>
    <col min="14108" max="14108" width="13.140625" style="2034" customWidth="1"/>
    <col min="14109" max="14109" width="11.42578125" style="2034"/>
    <col min="14110" max="14113" width="0" style="2034" hidden="1" customWidth="1"/>
    <col min="14114" max="14114" width="15.85546875" style="2034" customWidth="1"/>
    <col min="14115" max="14115" width="14.5703125" style="2034" customWidth="1"/>
    <col min="14116" max="14116" width="11.42578125" style="2034"/>
    <col min="14117" max="14117" width="16" style="2034" customWidth="1"/>
    <col min="14118" max="14118" width="11.42578125" style="2034"/>
    <col min="14119" max="14119" width="13.140625" style="2034" customWidth="1"/>
    <col min="14120" max="14336" width="11.42578125" style="2034"/>
    <col min="14337" max="14337" width="2.140625" style="2034" customWidth="1"/>
    <col min="14338" max="14338" width="4.28515625" style="2034" customWidth="1"/>
    <col min="14339" max="14339" width="5.85546875" style="2034" customWidth="1"/>
    <col min="14340" max="14340" width="20" style="2034" customWidth="1"/>
    <col min="14341" max="14341" width="3.140625" style="2034" customWidth="1"/>
    <col min="14342" max="14342" width="14.5703125" style="2034" customWidth="1"/>
    <col min="14343" max="14343" width="10.85546875" style="2034" customWidth="1"/>
    <col min="14344" max="14344" width="18.140625" style="2034" customWidth="1"/>
    <col min="14345" max="14345" width="16.140625" style="2034" customWidth="1"/>
    <col min="14346" max="14346" width="12.42578125" style="2034" customWidth="1"/>
    <col min="14347" max="14348" width="12.140625" style="2034" bestFit="1" customWidth="1"/>
    <col min="14349" max="14349" width="11.42578125" style="2034"/>
    <col min="14350" max="14353" width="0" style="2034" hidden="1" customWidth="1"/>
    <col min="14354" max="14354" width="13.42578125" style="2034" bestFit="1" customWidth="1"/>
    <col min="14355" max="14360" width="11.42578125" style="2034"/>
    <col min="14361" max="14361" width="14" style="2034" customWidth="1"/>
    <col min="14362" max="14362" width="11.42578125" style="2034"/>
    <col min="14363" max="14363" width="13.42578125" style="2034" customWidth="1"/>
    <col min="14364" max="14364" width="13.140625" style="2034" customWidth="1"/>
    <col min="14365" max="14365" width="11.42578125" style="2034"/>
    <col min="14366" max="14369" width="0" style="2034" hidden="1" customWidth="1"/>
    <col min="14370" max="14370" width="15.85546875" style="2034" customWidth="1"/>
    <col min="14371" max="14371" width="14.5703125" style="2034" customWidth="1"/>
    <col min="14372" max="14372" width="11.42578125" style="2034"/>
    <col min="14373" max="14373" width="16" style="2034" customWidth="1"/>
    <col min="14374" max="14374" width="11.42578125" style="2034"/>
    <col min="14375" max="14375" width="13.140625" style="2034" customWidth="1"/>
    <col min="14376" max="14592" width="11.42578125" style="2034"/>
    <col min="14593" max="14593" width="2.140625" style="2034" customWidth="1"/>
    <col min="14594" max="14594" width="4.28515625" style="2034" customWidth="1"/>
    <col min="14595" max="14595" width="5.85546875" style="2034" customWidth="1"/>
    <col min="14596" max="14596" width="20" style="2034" customWidth="1"/>
    <col min="14597" max="14597" width="3.140625" style="2034" customWidth="1"/>
    <col min="14598" max="14598" width="14.5703125" style="2034" customWidth="1"/>
    <col min="14599" max="14599" width="10.85546875" style="2034" customWidth="1"/>
    <col min="14600" max="14600" width="18.140625" style="2034" customWidth="1"/>
    <col min="14601" max="14601" width="16.140625" style="2034" customWidth="1"/>
    <col min="14602" max="14602" width="12.42578125" style="2034" customWidth="1"/>
    <col min="14603" max="14604" width="12.140625" style="2034" bestFit="1" customWidth="1"/>
    <col min="14605" max="14605" width="11.42578125" style="2034"/>
    <col min="14606" max="14609" width="0" style="2034" hidden="1" customWidth="1"/>
    <col min="14610" max="14610" width="13.42578125" style="2034" bestFit="1" customWidth="1"/>
    <col min="14611" max="14616" width="11.42578125" style="2034"/>
    <col min="14617" max="14617" width="14" style="2034" customWidth="1"/>
    <col min="14618" max="14618" width="11.42578125" style="2034"/>
    <col min="14619" max="14619" width="13.42578125" style="2034" customWidth="1"/>
    <col min="14620" max="14620" width="13.140625" style="2034" customWidth="1"/>
    <col min="14621" max="14621" width="11.42578125" style="2034"/>
    <col min="14622" max="14625" width="0" style="2034" hidden="1" customWidth="1"/>
    <col min="14626" max="14626" width="15.85546875" style="2034" customWidth="1"/>
    <col min="14627" max="14627" width="14.5703125" style="2034" customWidth="1"/>
    <col min="14628" max="14628" width="11.42578125" style="2034"/>
    <col min="14629" max="14629" width="16" style="2034" customWidth="1"/>
    <col min="14630" max="14630" width="11.42578125" style="2034"/>
    <col min="14631" max="14631" width="13.140625" style="2034" customWidth="1"/>
    <col min="14632" max="14848" width="11.42578125" style="2034"/>
    <col min="14849" max="14849" width="2.140625" style="2034" customWidth="1"/>
    <col min="14850" max="14850" width="4.28515625" style="2034" customWidth="1"/>
    <col min="14851" max="14851" width="5.85546875" style="2034" customWidth="1"/>
    <col min="14852" max="14852" width="20" style="2034" customWidth="1"/>
    <col min="14853" max="14853" width="3.140625" style="2034" customWidth="1"/>
    <col min="14854" max="14854" width="14.5703125" style="2034" customWidth="1"/>
    <col min="14855" max="14855" width="10.85546875" style="2034" customWidth="1"/>
    <col min="14856" max="14856" width="18.140625" style="2034" customWidth="1"/>
    <col min="14857" max="14857" width="16.140625" style="2034" customWidth="1"/>
    <col min="14858" max="14858" width="12.42578125" style="2034" customWidth="1"/>
    <col min="14859" max="14860" width="12.140625" style="2034" bestFit="1" customWidth="1"/>
    <col min="14861" max="14861" width="11.42578125" style="2034"/>
    <col min="14862" max="14865" width="0" style="2034" hidden="1" customWidth="1"/>
    <col min="14866" max="14866" width="13.42578125" style="2034" bestFit="1" customWidth="1"/>
    <col min="14867" max="14872" width="11.42578125" style="2034"/>
    <col min="14873" max="14873" width="14" style="2034" customWidth="1"/>
    <col min="14874" max="14874" width="11.42578125" style="2034"/>
    <col min="14875" max="14875" width="13.42578125" style="2034" customWidth="1"/>
    <col min="14876" max="14876" width="13.140625" style="2034" customWidth="1"/>
    <col min="14877" max="14877" width="11.42578125" style="2034"/>
    <col min="14878" max="14881" width="0" style="2034" hidden="1" customWidth="1"/>
    <col min="14882" max="14882" width="15.85546875" style="2034" customWidth="1"/>
    <col min="14883" max="14883" width="14.5703125" style="2034" customWidth="1"/>
    <col min="14884" max="14884" width="11.42578125" style="2034"/>
    <col min="14885" max="14885" width="16" style="2034" customWidth="1"/>
    <col min="14886" max="14886" width="11.42578125" style="2034"/>
    <col min="14887" max="14887" width="13.140625" style="2034" customWidth="1"/>
    <col min="14888" max="15104" width="11.42578125" style="2034"/>
    <col min="15105" max="15105" width="2.140625" style="2034" customWidth="1"/>
    <col min="15106" max="15106" width="4.28515625" style="2034" customWidth="1"/>
    <col min="15107" max="15107" width="5.85546875" style="2034" customWidth="1"/>
    <col min="15108" max="15108" width="20" style="2034" customWidth="1"/>
    <col min="15109" max="15109" width="3.140625" style="2034" customWidth="1"/>
    <col min="15110" max="15110" width="14.5703125" style="2034" customWidth="1"/>
    <col min="15111" max="15111" width="10.85546875" style="2034" customWidth="1"/>
    <col min="15112" max="15112" width="18.140625" style="2034" customWidth="1"/>
    <col min="15113" max="15113" width="16.140625" style="2034" customWidth="1"/>
    <col min="15114" max="15114" width="12.42578125" style="2034" customWidth="1"/>
    <col min="15115" max="15116" width="12.140625" style="2034" bestFit="1" customWidth="1"/>
    <col min="15117" max="15117" width="11.42578125" style="2034"/>
    <col min="15118" max="15121" width="0" style="2034" hidden="1" customWidth="1"/>
    <col min="15122" max="15122" width="13.42578125" style="2034" bestFit="1" customWidth="1"/>
    <col min="15123" max="15128" width="11.42578125" style="2034"/>
    <col min="15129" max="15129" width="14" style="2034" customWidth="1"/>
    <col min="15130" max="15130" width="11.42578125" style="2034"/>
    <col min="15131" max="15131" width="13.42578125" style="2034" customWidth="1"/>
    <col min="15132" max="15132" width="13.140625" style="2034" customWidth="1"/>
    <col min="15133" max="15133" width="11.42578125" style="2034"/>
    <col min="15134" max="15137" width="0" style="2034" hidden="1" customWidth="1"/>
    <col min="15138" max="15138" width="15.85546875" style="2034" customWidth="1"/>
    <col min="15139" max="15139" width="14.5703125" style="2034" customWidth="1"/>
    <col min="15140" max="15140" width="11.42578125" style="2034"/>
    <col min="15141" max="15141" width="16" style="2034" customWidth="1"/>
    <col min="15142" max="15142" width="11.42578125" style="2034"/>
    <col min="15143" max="15143" width="13.140625" style="2034" customWidth="1"/>
    <col min="15144" max="15360" width="11.42578125" style="2034"/>
    <col min="15361" max="15361" width="2.140625" style="2034" customWidth="1"/>
    <col min="15362" max="15362" width="4.28515625" style="2034" customWidth="1"/>
    <col min="15363" max="15363" width="5.85546875" style="2034" customWidth="1"/>
    <col min="15364" max="15364" width="20" style="2034" customWidth="1"/>
    <col min="15365" max="15365" width="3.140625" style="2034" customWidth="1"/>
    <col min="15366" max="15366" width="14.5703125" style="2034" customWidth="1"/>
    <col min="15367" max="15367" width="10.85546875" style="2034" customWidth="1"/>
    <col min="15368" max="15368" width="18.140625" style="2034" customWidth="1"/>
    <col min="15369" max="15369" width="16.140625" style="2034" customWidth="1"/>
    <col min="15370" max="15370" width="12.42578125" style="2034" customWidth="1"/>
    <col min="15371" max="15372" width="12.140625" style="2034" bestFit="1" customWidth="1"/>
    <col min="15373" max="15373" width="11.42578125" style="2034"/>
    <col min="15374" max="15377" width="0" style="2034" hidden="1" customWidth="1"/>
    <col min="15378" max="15378" width="13.42578125" style="2034" bestFit="1" customWidth="1"/>
    <col min="15379" max="15384" width="11.42578125" style="2034"/>
    <col min="15385" max="15385" width="14" style="2034" customWidth="1"/>
    <col min="15386" max="15386" width="11.42578125" style="2034"/>
    <col min="15387" max="15387" width="13.42578125" style="2034" customWidth="1"/>
    <col min="15388" max="15388" width="13.140625" style="2034" customWidth="1"/>
    <col min="15389" max="15389" width="11.42578125" style="2034"/>
    <col min="15390" max="15393" width="0" style="2034" hidden="1" customWidth="1"/>
    <col min="15394" max="15394" width="15.85546875" style="2034" customWidth="1"/>
    <col min="15395" max="15395" width="14.5703125" style="2034" customWidth="1"/>
    <col min="15396" max="15396" width="11.42578125" style="2034"/>
    <col min="15397" max="15397" width="16" style="2034" customWidth="1"/>
    <col min="15398" max="15398" width="11.42578125" style="2034"/>
    <col min="15399" max="15399" width="13.140625" style="2034" customWidth="1"/>
    <col min="15400" max="15616" width="11.42578125" style="2034"/>
    <col min="15617" max="15617" width="2.140625" style="2034" customWidth="1"/>
    <col min="15618" max="15618" width="4.28515625" style="2034" customWidth="1"/>
    <col min="15619" max="15619" width="5.85546875" style="2034" customWidth="1"/>
    <col min="15620" max="15620" width="20" style="2034" customWidth="1"/>
    <col min="15621" max="15621" width="3.140625" style="2034" customWidth="1"/>
    <col min="15622" max="15622" width="14.5703125" style="2034" customWidth="1"/>
    <col min="15623" max="15623" width="10.85546875" style="2034" customWidth="1"/>
    <col min="15624" max="15624" width="18.140625" style="2034" customWidth="1"/>
    <col min="15625" max="15625" width="16.140625" style="2034" customWidth="1"/>
    <col min="15626" max="15626" width="12.42578125" style="2034" customWidth="1"/>
    <col min="15627" max="15628" width="12.140625" style="2034" bestFit="1" customWidth="1"/>
    <col min="15629" max="15629" width="11.42578125" style="2034"/>
    <col min="15630" max="15633" width="0" style="2034" hidden="1" customWidth="1"/>
    <col min="15634" max="15634" width="13.42578125" style="2034" bestFit="1" customWidth="1"/>
    <col min="15635" max="15640" width="11.42578125" style="2034"/>
    <col min="15641" max="15641" width="14" style="2034" customWidth="1"/>
    <col min="15642" max="15642" width="11.42578125" style="2034"/>
    <col min="15643" max="15643" width="13.42578125" style="2034" customWidth="1"/>
    <col min="15644" max="15644" width="13.140625" style="2034" customWidth="1"/>
    <col min="15645" max="15645" width="11.42578125" style="2034"/>
    <col min="15646" max="15649" width="0" style="2034" hidden="1" customWidth="1"/>
    <col min="15650" max="15650" width="15.85546875" style="2034" customWidth="1"/>
    <col min="15651" max="15651" width="14.5703125" style="2034" customWidth="1"/>
    <col min="15652" max="15652" width="11.42578125" style="2034"/>
    <col min="15653" max="15653" width="16" style="2034" customWidth="1"/>
    <col min="15654" max="15654" width="11.42578125" style="2034"/>
    <col min="15655" max="15655" width="13.140625" style="2034" customWidth="1"/>
    <col min="15656" max="15872" width="11.42578125" style="2034"/>
    <col min="15873" max="15873" width="2.140625" style="2034" customWidth="1"/>
    <col min="15874" max="15874" width="4.28515625" style="2034" customWidth="1"/>
    <col min="15875" max="15875" width="5.85546875" style="2034" customWidth="1"/>
    <col min="15876" max="15876" width="20" style="2034" customWidth="1"/>
    <col min="15877" max="15877" width="3.140625" style="2034" customWidth="1"/>
    <col min="15878" max="15878" width="14.5703125" style="2034" customWidth="1"/>
    <col min="15879" max="15879" width="10.85546875" style="2034" customWidth="1"/>
    <col min="15880" max="15880" width="18.140625" style="2034" customWidth="1"/>
    <col min="15881" max="15881" width="16.140625" style="2034" customWidth="1"/>
    <col min="15882" max="15882" width="12.42578125" style="2034" customWidth="1"/>
    <col min="15883" max="15884" width="12.140625" style="2034" bestFit="1" customWidth="1"/>
    <col min="15885" max="15885" width="11.42578125" style="2034"/>
    <col min="15886" max="15889" width="0" style="2034" hidden="1" customWidth="1"/>
    <col min="15890" max="15890" width="13.42578125" style="2034" bestFit="1" customWidth="1"/>
    <col min="15891" max="15896" width="11.42578125" style="2034"/>
    <col min="15897" max="15897" width="14" style="2034" customWidth="1"/>
    <col min="15898" max="15898" width="11.42578125" style="2034"/>
    <col min="15899" max="15899" width="13.42578125" style="2034" customWidth="1"/>
    <col min="15900" max="15900" width="13.140625" style="2034" customWidth="1"/>
    <col min="15901" max="15901" width="11.42578125" style="2034"/>
    <col min="15902" max="15905" width="0" style="2034" hidden="1" customWidth="1"/>
    <col min="15906" max="15906" width="15.85546875" style="2034" customWidth="1"/>
    <col min="15907" max="15907" width="14.5703125" style="2034" customWidth="1"/>
    <col min="15908" max="15908" width="11.42578125" style="2034"/>
    <col min="15909" max="15909" width="16" style="2034" customWidth="1"/>
    <col min="15910" max="15910" width="11.42578125" style="2034"/>
    <col min="15911" max="15911" width="13.140625" style="2034" customWidth="1"/>
    <col min="15912" max="16128" width="11.42578125" style="2034"/>
    <col min="16129" max="16129" width="2.140625" style="2034" customWidth="1"/>
    <col min="16130" max="16130" width="4.28515625" style="2034" customWidth="1"/>
    <col min="16131" max="16131" width="5.85546875" style="2034" customWidth="1"/>
    <col min="16132" max="16132" width="20" style="2034" customWidth="1"/>
    <col min="16133" max="16133" width="3.140625" style="2034" customWidth="1"/>
    <col min="16134" max="16134" width="14.5703125" style="2034" customWidth="1"/>
    <col min="16135" max="16135" width="10.85546875" style="2034" customWidth="1"/>
    <col min="16136" max="16136" width="18.140625" style="2034" customWidth="1"/>
    <col min="16137" max="16137" width="16.140625" style="2034" customWidth="1"/>
    <col min="16138" max="16138" width="12.42578125" style="2034" customWidth="1"/>
    <col min="16139" max="16140" width="12.140625" style="2034" bestFit="1" customWidth="1"/>
    <col min="16141" max="16141" width="11.42578125" style="2034"/>
    <col min="16142" max="16145" width="0" style="2034" hidden="1" customWidth="1"/>
    <col min="16146" max="16146" width="13.42578125" style="2034" bestFit="1" customWidth="1"/>
    <col min="16147" max="16152" width="11.42578125" style="2034"/>
    <col min="16153" max="16153" width="14" style="2034" customWidth="1"/>
    <col min="16154" max="16154" width="11.42578125" style="2034"/>
    <col min="16155" max="16155" width="13.42578125" style="2034" customWidth="1"/>
    <col min="16156" max="16156" width="13.140625" style="2034" customWidth="1"/>
    <col min="16157" max="16157" width="11.42578125" style="2034"/>
    <col min="16158" max="16161" width="0" style="2034" hidden="1" customWidth="1"/>
    <col min="16162" max="16162" width="15.85546875" style="2034" customWidth="1"/>
    <col min="16163" max="16163" width="14.5703125" style="2034" customWidth="1"/>
    <col min="16164" max="16164" width="11.42578125" style="2034"/>
    <col min="16165" max="16165" width="16" style="2034" customWidth="1"/>
    <col min="16166" max="16166" width="11.42578125" style="2034"/>
    <col min="16167" max="16167" width="13.140625" style="2034" customWidth="1"/>
    <col min="16168" max="16384" width="11.42578125" style="2034"/>
  </cols>
  <sheetData>
    <row r="4" spans="1:40">
      <c r="D4" s="2036"/>
    </row>
    <row r="16" spans="1:40" s="1984" customFormat="1" ht="75.75">
      <c r="A16" s="2033" t="s">
        <v>830</v>
      </c>
      <c r="B16" s="2034"/>
      <c r="C16" s="3362" t="str">
        <f>+'6 INFORME BALANCES'!C9:I9</f>
        <v>TABACALERA MENHURSA S.A.</v>
      </c>
      <c r="D16" s="3362"/>
      <c r="E16" s="3362"/>
      <c r="F16" s="3362"/>
      <c r="G16" s="3362"/>
      <c r="H16" s="3362"/>
      <c r="I16" s="3362"/>
      <c r="K16" s="1985"/>
      <c r="L16" s="2034"/>
      <c r="M16" s="2034"/>
      <c r="N16" s="2034"/>
      <c r="O16" s="2034"/>
      <c r="P16" s="2034"/>
      <c r="Q16" s="2034"/>
      <c r="R16" s="2034"/>
      <c r="S16" s="2034"/>
      <c r="T16" s="2034"/>
      <c r="U16" s="2034"/>
      <c r="V16" s="2034"/>
      <c r="W16" s="2034"/>
      <c r="X16" s="2034"/>
      <c r="Y16" s="2034"/>
      <c r="Z16" s="2034"/>
      <c r="AA16" s="2034"/>
      <c r="AB16" s="2034"/>
      <c r="AC16" s="2034"/>
      <c r="AD16" s="2034"/>
      <c r="AE16" s="2034"/>
      <c r="AF16" s="2034"/>
      <c r="AG16" s="2034"/>
      <c r="AH16" s="2034"/>
      <c r="AI16" s="2034"/>
      <c r="AJ16" s="2034"/>
      <c r="AK16" s="2034"/>
      <c r="AL16" s="2034"/>
      <c r="AM16" s="2034"/>
      <c r="AN16" s="2034"/>
    </row>
    <row r="34" spans="1:40" s="1984" customFormat="1" ht="16.5" thickBot="1">
      <c r="A34" s="2033"/>
      <c r="B34" s="2034"/>
      <c r="C34" s="2035"/>
      <c r="D34" s="2034"/>
      <c r="E34" s="2133"/>
      <c r="F34" s="2133"/>
      <c r="G34" s="2133"/>
      <c r="H34" s="2134"/>
      <c r="I34" s="2134"/>
      <c r="K34" s="1985"/>
      <c r="L34" s="2034"/>
      <c r="M34" s="2034"/>
      <c r="N34" s="2034"/>
      <c r="O34" s="2034"/>
      <c r="P34" s="2034"/>
      <c r="Q34" s="2034"/>
      <c r="R34" s="2034"/>
      <c r="S34" s="2034"/>
      <c r="T34" s="2034"/>
      <c r="U34" s="2034"/>
      <c r="V34" s="2034"/>
      <c r="W34" s="2034"/>
      <c r="X34" s="2034"/>
      <c r="Y34" s="2034"/>
      <c r="Z34" s="2034"/>
      <c r="AA34" s="2034"/>
      <c r="AB34" s="2034"/>
      <c r="AC34" s="2034"/>
      <c r="AD34" s="2034"/>
      <c r="AE34" s="2034"/>
      <c r="AF34" s="2034"/>
      <c r="AG34" s="2034"/>
      <c r="AH34" s="2034"/>
      <c r="AI34" s="2034"/>
      <c r="AJ34" s="2034"/>
      <c r="AK34" s="2034"/>
      <c r="AL34" s="2034"/>
      <c r="AM34" s="2034"/>
      <c r="AN34" s="2034"/>
    </row>
    <row r="35" spans="1:40" s="1984" customFormat="1" ht="18">
      <c r="A35" s="2033"/>
      <c r="B35" s="2034"/>
      <c r="C35" s="2035"/>
      <c r="D35" s="2034"/>
      <c r="E35" s="2034"/>
      <c r="F35" s="2034"/>
      <c r="G35" s="2034"/>
      <c r="I35" s="2383" t="s">
        <v>1112</v>
      </c>
      <c r="K35" s="1985"/>
      <c r="L35" s="2034"/>
      <c r="M35" s="2034"/>
      <c r="N35" s="2034"/>
      <c r="O35" s="2034"/>
      <c r="P35" s="2034"/>
      <c r="Q35" s="2034"/>
      <c r="R35" s="2034"/>
      <c r="S35" s="2034"/>
      <c r="T35" s="2034"/>
      <c r="U35" s="2034"/>
      <c r="V35" s="2034"/>
      <c r="W35" s="2034"/>
      <c r="X35" s="2034"/>
      <c r="Y35" s="2034"/>
      <c r="Z35" s="2034"/>
      <c r="AA35" s="2034"/>
      <c r="AB35" s="2034"/>
      <c r="AC35" s="2034"/>
      <c r="AD35" s="2034"/>
      <c r="AE35" s="2034"/>
      <c r="AF35" s="2034"/>
      <c r="AG35" s="2034"/>
      <c r="AH35" s="2034"/>
      <c r="AI35" s="2034"/>
      <c r="AJ35" s="2034"/>
      <c r="AK35" s="2034"/>
      <c r="AL35" s="2034"/>
      <c r="AM35" s="2034"/>
      <c r="AN35" s="2034"/>
    </row>
    <row r="36" spans="1:40" s="1984" customFormat="1" ht="18">
      <c r="A36" s="2033"/>
      <c r="B36" s="2034"/>
      <c r="C36" s="2035"/>
      <c r="D36" s="2034"/>
      <c r="E36" s="2034"/>
      <c r="F36" s="2034"/>
      <c r="G36" s="2034"/>
      <c r="I36" s="2384" t="s">
        <v>11424</v>
      </c>
      <c r="K36" s="1985"/>
      <c r="L36" s="2034"/>
      <c r="M36" s="2034"/>
      <c r="N36" s="2034"/>
      <c r="O36" s="2034"/>
      <c r="P36" s="2034"/>
      <c r="Q36" s="2034"/>
      <c r="R36" s="2034"/>
      <c r="S36" s="2034"/>
      <c r="T36" s="2034"/>
      <c r="U36" s="2034"/>
      <c r="V36" s="2034"/>
      <c r="W36" s="2034"/>
      <c r="X36" s="2034"/>
      <c r="Y36" s="2034"/>
      <c r="Z36" s="2034"/>
      <c r="AA36" s="2034"/>
      <c r="AB36" s="2034"/>
      <c r="AC36" s="2034"/>
      <c r="AD36" s="2034"/>
      <c r="AE36" s="2034"/>
      <c r="AF36" s="2034"/>
      <c r="AG36" s="2034"/>
      <c r="AH36" s="2034"/>
      <c r="AI36" s="2034"/>
      <c r="AJ36" s="2034"/>
      <c r="AK36" s="2034"/>
      <c r="AL36" s="2034"/>
      <c r="AM36" s="2034"/>
      <c r="AN36" s="2034"/>
    </row>
    <row r="37" spans="1:40" s="1984" customFormat="1" ht="18">
      <c r="A37" s="2033"/>
      <c r="B37" s="2034"/>
      <c r="C37" s="2035"/>
      <c r="D37" s="2034"/>
      <c r="E37" s="2034"/>
      <c r="F37" s="2034"/>
      <c r="G37" s="2034"/>
      <c r="I37" s="2378" t="s">
        <v>1113</v>
      </c>
      <c r="K37" s="1985"/>
      <c r="L37" s="2034"/>
      <c r="M37" s="2034"/>
      <c r="N37" s="2034"/>
      <c r="O37" s="2034"/>
      <c r="P37" s="2034"/>
      <c r="Q37" s="2034"/>
      <c r="R37" s="2034"/>
      <c r="S37" s="2034"/>
      <c r="T37" s="2034"/>
      <c r="U37" s="2034"/>
      <c r="V37" s="2034"/>
      <c r="W37" s="2034"/>
      <c r="X37" s="2034"/>
      <c r="Y37" s="2034"/>
      <c r="Z37" s="2034"/>
      <c r="AA37" s="2034"/>
      <c r="AB37" s="2034"/>
      <c r="AC37" s="2034"/>
      <c r="AD37" s="2034"/>
      <c r="AE37" s="2034"/>
      <c r="AF37" s="2034"/>
      <c r="AG37" s="2034"/>
      <c r="AH37" s="2034"/>
      <c r="AI37" s="2034"/>
      <c r="AJ37" s="2034"/>
      <c r="AK37" s="2034"/>
      <c r="AL37" s="2034"/>
      <c r="AM37" s="2034"/>
      <c r="AN37" s="2034"/>
    </row>
    <row r="38" spans="1:40" s="1984" customFormat="1" ht="18.75">
      <c r="A38" s="2033"/>
      <c r="B38" s="2034"/>
      <c r="C38" s="2035"/>
      <c r="D38" s="2034"/>
      <c r="E38" s="2034"/>
      <c r="F38" s="2034"/>
      <c r="G38" s="2034"/>
      <c r="I38" s="1986"/>
      <c r="K38" s="1985"/>
      <c r="L38" s="2034"/>
      <c r="M38" s="2034"/>
      <c r="N38" s="2034"/>
      <c r="O38" s="2034"/>
      <c r="P38" s="2034"/>
      <c r="Q38" s="2034"/>
      <c r="R38" s="2034"/>
      <c r="S38" s="2034"/>
      <c r="T38" s="2034"/>
      <c r="U38" s="2034"/>
      <c r="V38" s="2034"/>
      <c r="W38" s="2034"/>
      <c r="X38" s="2034"/>
      <c r="Y38" s="2034"/>
      <c r="Z38" s="2034"/>
      <c r="AA38" s="2034"/>
      <c r="AB38" s="2034"/>
      <c r="AC38" s="2034"/>
      <c r="AD38" s="2034"/>
      <c r="AE38" s="2034"/>
      <c r="AF38" s="2034"/>
      <c r="AG38" s="2034"/>
      <c r="AH38" s="2034"/>
      <c r="AI38" s="2034"/>
      <c r="AJ38" s="2034"/>
      <c r="AK38" s="2034"/>
      <c r="AL38" s="2034"/>
      <c r="AM38" s="2034"/>
      <c r="AN38" s="2034"/>
    </row>
    <row r="39" spans="1:40" s="1984" customFormat="1" ht="18.75">
      <c r="A39" s="2033"/>
      <c r="B39" s="2034"/>
      <c r="C39" s="2035"/>
      <c r="D39" s="2034"/>
      <c r="E39" s="2034"/>
      <c r="F39" s="2034"/>
      <c r="G39" s="2034"/>
      <c r="I39" s="1986"/>
      <c r="K39" s="1985"/>
      <c r="L39" s="2034"/>
      <c r="M39" s="2034"/>
      <c r="N39" s="2034"/>
      <c r="O39" s="2034"/>
      <c r="P39" s="2034"/>
      <c r="Q39" s="2034"/>
      <c r="R39" s="2034"/>
      <c r="S39" s="2034"/>
      <c r="T39" s="2034"/>
      <c r="U39" s="2034"/>
      <c r="V39" s="2034"/>
      <c r="W39" s="2034"/>
      <c r="X39" s="2034"/>
      <c r="Y39" s="2034"/>
      <c r="Z39" s="2034"/>
      <c r="AA39" s="2034"/>
      <c r="AB39" s="2034"/>
      <c r="AC39" s="2034"/>
      <c r="AD39" s="2034"/>
      <c r="AE39" s="2034"/>
      <c r="AF39" s="2034"/>
      <c r="AG39" s="2034"/>
      <c r="AH39" s="2034"/>
      <c r="AI39" s="2034"/>
      <c r="AJ39" s="2034"/>
      <c r="AK39" s="2034"/>
      <c r="AL39" s="2034"/>
      <c r="AM39" s="2034"/>
      <c r="AN39" s="2034"/>
    </row>
    <row r="40" spans="1:40" s="1984" customFormat="1" ht="18.75">
      <c r="A40" s="2033"/>
      <c r="B40" s="2034"/>
      <c r="C40" s="2035"/>
      <c r="D40" s="2034"/>
      <c r="E40" s="2034"/>
      <c r="F40" s="2034"/>
      <c r="G40" s="2034"/>
      <c r="I40" s="1986"/>
      <c r="K40" s="1985"/>
      <c r="L40" s="2034"/>
      <c r="M40" s="2034"/>
      <c r="N40" s="2034"/>
      <c r="O40" s="2034"/>
      <c r="P40" s="2034"/>
      <c r="Q40" s="2034"/>
      <c r="R40" s="2034"/>
      <c r="S40" s="2034"/>
      <c r="T40" s="2034"/>
      <c r="U40" s="2034"/>
      <c r="V40" s="2034"/>
      <c r="W40" s="2034"/>
      <c r="X40" s="2034"/>
      <c r="Y40" s="2034"/>
      <c r="Z40" s="2034"/>
      <c r="AA40" s="2034"/>
      <c r="AB40" s="2034"/>
      <c r="AC40" s="2034"/>
      <c r="AD40" s="2034"/>
      <c r="AE40" s="2034"/>
      <c r="AF40" s="2034"/>
      <c r="AG40" s="2034"/>
      <c r="AH40" s="2034"/>
      <c r="AI40" s="2034"/>
      <c r="AJ40" s="2034"/>
      <c r="AK40" s="2034"/>
      <c r="AL40" s="2034"/>
      <c r="AM40" s="2034"/>
      <c r="AN40" s="2034"/>
    </row>
    <row r="41" spans="1:40" s="1984" customFormat="1" ht="18.75">
      <c r="A41" s="2033"/>
      <c r="B41" s="2034"/>
      <c r="C41" s="2035"/>
      <c r="D41" s="2034"/>
      <c r="E41" s="2034"/>
      <c r="F41" s="2034"/>
      <c r="G41" s="2034"/>
      <c r="I41" s="1986"/>
      <c r="K41" s="1985"/>
      <c r="L41" s="2034"/>
      <c r="M41" s="2034"/>
      <c r="N41" s="2034"/>
      <c r="O41" s="2034"/>
      <c r="P41" s="2034"/>
      <c r="Q41" s="2034"/>
      <c r="R41" s="2034"/>
      <c r="S41" s="2034"/>
      <c r="T41" s="2034"/>
      <c r="U41" s="2034"/>
      <c r="V41" s="2034"/>
      <c r="W41" s="2034"/>
      <c r="X41" s="2034"/>
      <c r="Y41" s="2034"/>
      <c r="Z41" s="2034"/>
      <c r="AA41" s="2034"/>
      <c r="AB41" s="2034"/>
      <c r="AC41" s="2034"/>
      <c r="AD41" s="2034"/>
      <c r="AE41" s="2034"/>
      <c r="AF41" s="2034"/>
      <c r="AG41" s="2034"/>
      <c r="AH41" s="2034"/>
      <c r="AI41" s="2034"/>
      <c r="AJ41" s="2034"/>
      <c r="AK41" s="2034"/>
      <c r="AL41" s="2034"/>
      <c r="AM41" s="2034"/>
      <c r="AN41" s="2034"/>
    </row>
    <row r="42" spans="1:40" s="1984" customFormat="1" ht="18.75">
      <c r="A42" s="2033"/>
      <c r="B42" s="2034"/>
      <c r="C42" s="2035"/>
      <c r="D42" s="2034"/>
      <c r="E42" s="2034"/>
      <c r="F42" s="2034"/>
      <c r="G42" s="2034"/>
      <c r="I42" s="1986"/>
      <c r="K42" s="1985"/>
      <c r="L42" s="2034"/>
      <c r="M42" s="2034"/>
      <c r="N42" s="2034"/>
      <c r="O42" s="2034"/>
      <c r="P42" s="2034"/>
      <c r="Q42" s="2034"/>
      <c r="R42" s="2034"/>
      <c r="S42" s="2034"/>
      <c r="T42" s="2034"/>
      <c r="U42" s="2034"/>
      <c r="V42" s="2034"/>
      <c r="W42" s="2034"/>
      <c r="X42" s="2034"/>
      <c r="Y42" s="2034"/>
      <c r="Z42" s="2034"/>
      <c r="AA42" s="2034"/>
      <c r="AB42" s="2034"/>
      <c r="AC42" s="2034"/>
      <c r="AD42" s="2034"/>
      <c r="AE42" s="2034"/>
      <c r="AF42" s="2034"/>
      <c r="AG42" s="2034"/>
      <c r="AH42" s="2034"/>
      <c r="AI42" s="2034"/>
      <c r="AJ42" s="2034"/>
      <c r="AK42" s="2034"/>
      <c r="AL42" s="2034"/>
      <c r="AM42" s="2034"/>
      <c r="AN42" s="2034"/>
    </row>
    <row r="43" spans="1:40" s="1984" customFormat="1" ht="18.75">
      <c r="A43" s="2033"/>
      <c r="B43" s="2034"/>
      <c r="C43" s="2035"/>
      <c r="D43" s="2034"/>
      <c r="E43" s="2034"/>
      <c r="F43" s="2034"/>
      <c r="G43" s="2034"/>
      <c r="I43" s="1986"/>
      <c r="K43" s="1985"/>
      <c r="L43" s="2034"/>
      <c r="M43" s="2034"/>
      <c r="N43" s="2034"/>
      <c r="O43" s="2034"/>
      <c r="P43" s="2034"/>
      <c r="Q43" s="2034"/>
      <c r="R43" s="2034"/>
      <c r="S43" s="2034"/>
      <c r="T43" s="2034"/>
      <c r="U43" s="2034"/>
      <c r="V43" s="2034"/>
      <c r="W43" s="2034"/>
      <c r="X43" s="2034"/>
      <c r="Y43" s="2034"/>
      <c r="Z43" s="2034"/>
      <c r="AA43" s="2034"/>
      <c r="AB43" s="2034"/>
      <c r="AC43" s="2034"/>
      <c r="AD43" s="2034"/>
      <c r="AE43" s="2034"/>
      <c r="AF43" s="2034"/>
      <c r="AG43" s="2034"/>
      <c r="AH43" s="2034"/>
      <c r="AI43" s="2034"/>
      <c r="AJ43" s="2034"/>
      <c r="AK43" s="2034"/>
      <c r="AL43" s="2034"/>
      <c r="AM43" s="2034"/>
      <c r="AN43" s="2034"/>
    </row>
    <row r="44" spans="1:40" s="1984" customFormat="1" ht="18.75">
      <c r="A44" s="2033"/>
      <c r="B44" s="2034"/>
      <c r="C44" s="2035"/>
      <c r="D44" s="2034"/>
      <c r="E44" s="2034"/>
      <c r="F44" s="2034"/>
      <c r="G44" s="2034"/>
      <c r="I44" s="1986"/>
      <c r="K44" s="1985"/>
      <c r="L44" s="2034"/>
      <c r="M44" s="2034"/>
      <c r="N44" s="2034"/>
      <c r="O44" s="2034"/>
      <c r="P44" s="2034"/>
      <c r="Q44" s="2034"/>
      <c r="R44" s="2034"/>
      <c r="S44" s="2034"/>
      <c r="T44" s="2034"/>
      <c r="U44" s="2034"/>
      <c r="V44" s="2034"/>
      <c r="W44" s="2034"/>
      <c r="X44" s="2034"/>
      <c r="Y44" s="2034"/>
      <c r="Z44" s="2034"/>
      <c r="AA44" s="2034"/>
      <c r="AB44" s="2034"/>
      <c r="AC44" s="2034"/>
      <c r="AD44" s="2034"/>
      <c r="AE44" s="2034"/>
      <c r="AF44" s="2034"/>
      <c r="AG44" s="2034"/>
      <c r="AH44" s="2034"/>
      <c r="AI44" s="2034"/>
      <c r="AJ44" s="2034"/>
      <c r="AK44" s="2034"/>
      <c r="AL44" s="2034"/>
      <c r="AM44" s="2034"/>
      <c r="AN44" s="2034"/>
    </row>
    <row r="45" spans="1:40" s="1984" customFormat="1" ht="18.75">
      <c r="A45" s="2033"/>
      <c r="B45" s="2034"/>
      <c r="C45" s="2035"/>
      <c r="D45" s="2034"/>
      <c r="E45" s="2034"/>
      <c r="F45" s="2034"/>
      <c r="G45" s="2034"/>
      <c r="I45" s="1986"/>
      <c r="K45" s="1985"/>
      <c r="L45" s="2034"/>
      <c r="M45" s="2034"/>
      <c r="N45" s="2034"/>
      <c r="O45" s="2034"/>
      <c r="P45" s="2034"/>
      <c r="Q45" s="2034"/>
      <c r="R45" s="2034"/>
      <c r="S45" s="2034"/>
      <c r="T45" s="2034"/>
      <c r="U45" s="2034"/>
      <c r="V45" s="2034"/>
      <c r="W45" s="2034"/>
      <c r="X45" s="2034"/>
      <c r="Y45" s="2034"/>
      <c r="Z45" s="2034"/>
      <c r="AA45" s="2034"/>
      <c r="AB45" s="2034"/>
      <c r="AC45" s="2034"/>
      <c r="AD45" s="2034"/>
      <c r="AE45" s="2034"/>
      <c r="AF45" s="2034"/>
      <c r="AG45" s="2034"/>
      <c r="AH45" s="2034"/>
      <c r="AI45" s="2034"/>
      <c r="AJ45" s="2034"/>
      <c r="AK45" s="2034"/>
      <c r="AL45" s="2034"/>
      <c r="AM45" s="2034"/>
      <c r="AN45" s="2034"/>
    </row>
    <row r="46" spans="1:40" s="1984" customFormat="1" ht="18.75">
      <c r="A46" s="2033"/>
      <c r="B46" s="2034"/>
      <c r="C46" s="2035"/>
      <c r="D46" s="2034"/>
      <c r="E46" s="2034"/>
      <c r="F46" s="2034"/>
      <c r="G46" s="2034"/>
      <c r="I46" s="1986"/>
      <c r="K46" s="1985"/>
      <c r="L46" s="2034"/>
      <c r="M46" s="2034"/>
      <c r="N46" s="2034"/>
      <c r="O46" s="2034"/>
      <c r="P46" s="2034"/>
      <c r="Q46" s="2034"/>
      <c r="R46" s="2034"/>
      <c r="S46" s="2034"/>
      <c r="T46" s="2034"/>
      <c r="U46" s="2034"/>
      <c r="V46" s="2034"/>
      <c r="W46" s="2034"/>
      <c r="X46" s="2034"/>
      <c r="Y46" s="2034"/>
      <c r="Z46" s="2034"/>
      <c r="AA46" s="2034"/>
      <c r="AB46" s="2034"/>
      <c r="AC46" s="2034"/>
      <c r="AD46" s="2034"/>
      <c r="AE46" s="2034"/>
      <c r="AF46" s="2034"/>
      <c r="AG46" s="2034"/>
      <c r="AH46" s="2034"/>
      <c r="AI46" s="2034"/>
      <c r="AJ46" s="2034"/>
      <c r="AK46" s="2034"/>
      <c r="AL46" s="2034"/>
      <c r="AM46" s="2034"/>
      <c r="AN46" s="2034"/>
    </row>
    <row r="47" spans="1:40" s="1984" customFormat="1" ht="18.75">
      <c r="A47" s="2033"/>
      <c r="B47" s="2034"/>
      <c r="C47" s="2035"/>
      <c r="D47" s="2034"/>
      <c r="E47" s="2034"/>
      <c r="F47" s="2034"/>
      <c r="G47" s="2034"/>
      <c r="I47" s="1986"/>
      <c r="K47" s="1985"/>
      <c r="L47" s="2034"/>
      <c r="M47" s="2034"/>
      <c r="N47" s="2034"/>
      <c r="O47" s="2034"/>
      <c r="P47" s="2034"/>
      <c r="Q47" s="2034"/>
      <c r="R47" s="2034"/>
      <c r="S47" s="2034"/>
      <c r="T47" s="2034"/>
      <c r="U47" s="2034"/>
      <c r="V47" s="2034"/>
      <c r="W47" s="2034"/>
      <c r="X47" s="2034"/>
      <c r="Y47" s="2034"/>
      <c r="Z47" s="2034"/>
      <c r="AA47" s="2034"/>
      <c r="AB47" s="2034"/>
      <c r="AC47" s="2034"/>
      <c r="AD47" s="2034"/>
      <c r="AE47" s="2034"/>
      <c r="AF47" s="2034"/>
      <c r="AG47" s="2034"/>
      <c r="AH47" s="2034"/>
      <c r="AI47" s="2034"/>
      <c r="AJ47" s="2034"/>
      <c r="AK47" s="2034"/>
      <c r="AL47" s="2034"/>
      <c r="AM47" s="2034"/>
      <c r="AN47" s="2034"/>
    </row>
    <row r="48" spans="1:40" s="1984" customFormat="1" ht="75.599999999999994" customHeight="1">
      <c r="A48" s="2033" t="s">
        <v>830</v>
      </c>
      <c r="B48" s="2034"/>
      <c r="C48" s="3362" t="str">
        <f>+C16</f>
        <v>TABACALERA MENHURSA S.A.</v>
      </c>
      <c r="D48" s="3362"/>
      <c r="E48" s="3362"/>
      <c r="F48" s="3362"/>
      <c r="G48" s="3362"/>
      <c r="H48" s="3362"/>
      <c r="I48" s="3362"/>
      <c r="K48" s="1985"/>
      <c r="L48" s="2034"/>
      <c r="M48" s="2034"/>
      <c r="N48" s="2034"/>
      <c r="O48" s="2034"/>
      <c r="P48" s="2034"/>
      <c r="Q48" s="2034"/>
      <c r="R48" s="2034"/>
      <c r="S48" s="2034"/>
      <c r="T48" s="2034"/>
      <c r="U48" s="2034"/>
      <c r="V48" s="2034"/>
      <c r="W48" s="2034"/>
      <c r="X48" s="2034"/>
      <c r="Y48" s="2034"/>
      <c r="Z48" s="2034"/>
      <c r="AA48" s="2034"/>
      <c r="AB48" s="2034"/>
      <c r="AC48" s="2034"/>
      <c r="AD48" s="2034"/>
      <c r="AE48" s="2034"/>
      <c r="AF48" s="2034"/>
      <c r="AG48" s="2034"/>
      <c r="AH48" s="2034"/>
      <c r="AI48" s="2034"/>
      <c r="AJ48" s="2034"/>
      <c r="AK48" s="2034"/>
      <c r="AL48" s="2034"/>
      <c r="AM48" s="2034"/>
      <c r="AN48" s="2034"/>
    </row>
    <row r="49" spans="1:40" s="1984" customFormat="1" ht="18">
      <c r="A49" s="2033"/>
      <c r="B49" s="2034"/>
      <c r="C49" s="3363" t="s">
        <v>4511</v>
      </c>
      <c r="D49" s="3363"/>
      <c r="E49" s="3363"/>
      <c r="F49" s="3363"/>
      <c r="G49" s="3363"/>
      <c r="H49" s="3363"/>
      <c r="I49" s="3363"/>
      <c r="K49" s="1985"/>
      <c r="L49" s="2034"/>
      <c r="M49" s="2034"/>
      <c r="N49" s="2034"/>
      <c r="O49" s="2034"/>
      <c r="P49" s="2034"/>
      <c r="Q49" s="2034"/>
      <c r="R49" s="2034"/>
      <c r="S49" s="2034"/>
      <c r="T49" s="2034"/>
      <c r="U49" s="2034"/>
      <c r="V49" s="2034"/>
      <c r="W49" s="2034"/>
      <c r="X49" s="2034"/>
      <c r="Y49" s="2034"/>
      <c r="Z49" s="2034"/>
      <c r="AA49" s="2034"/>
      <c r="AB49" s="2034"/>
      <c r="AC49" s="2034"/>
      <c r="AD49" s="2034"/>
      <c r="AE49" s="2034"/>
      <c r="AF49" s="2034"/>
      <c r="AG49" s="2034"/>
      <c r="AH49" s="2034"/>
      <c r="AI49" s="2034"/>
      <c r="AJ49" s="2034"/>
      <c r="AK49" s="2034"/>
      <c r="AL49" s="2034"/>
      <c r="AM49" s="2034"/>
      <c r="AN49" s="2034"/>
    </row>
    <row r="50" spans="1:40" s="1984" customFormat="1" ht="18">
      <c r="A50" s="2033"/>
      <c r="B50" s="2034"/>
      <c r="C50" s="3363" t="s">
        <v>11421</v>
      </c>
      <c r="D50" s="3363"/>
      <c r="E50" s="3363"/>
      <c r="F50" s="3363"/>
      <c r="G50" s="3363"/>
      <c r="H50" s="3363"/>
      <c r="I50" s="3363"/>
      <c r="K50" s="1985"/>
      <c r="L50" s="2034"/>
      <c r="M50" s="2034"/>
      <c r="N50" s="2034"/>
      <c r="O50" s="2034"/>
      <c r="P50" s="2034"/>
      <c r="Q50" s="2034"/>
      <c r="R50" s="2034"/>
      <c r="S50" s="2034"/>
      <c r="T50" s="2034"/>
      <c r="U50" s="2034"/>
      <c r="V50" s="2034"/>
      <c r="W50" s="2034"/>
      <c r="X50" s="2034"/>
      <c r="Y50" s="2034"/>
      <c r="Z50" s="2034"/>
      <c r="AA50" s="2034"/>
      <c r="AB50" s="2034"/>
      <c r="AC50" s="2034"/>
      <c r="AD50" s="2034"/>
      <c r="AE50" s="2034"/>
      <c r="AF50" s="2034"/>
      <c r="AG50" s="2034"/>
      <c r="AH50" s="2034"/>
      <c r="AI50" s="2034"/>
      <c r="AJ50" s="2034"/>
      <c r="AK50" s="2034"/>
      <c r="AL50" s="2034"/>
      <c r="AM50" s="2034"/>
      <c r="AN50" s="2034"/>
    </row>
    <row r="51" spans="1:40" s="1984" customFormat="1" ht="18">
      <c r="A51" s="2033"/>
      <c r="B51" s="2034"/>
      <c r="C51" s="2377"/>
      <c r="D51" s="2341"/>
      <c r="E51" s="2341"/>
      <c r="F51" s="2341"/>
      <c r="G51" s="2341"/>
      <c r="H51" s="2339"/>
      <c r="I51" s="2378"/>
      <c r="K51" s="1985"/>
      <c r="L51" s="2034"/>
      <c r="M51" s="2034"/>
      <c r="N51" s="2034"/>
      <c r="O51" s="2034"/>
      <c r="P51" s="2034"/>
      <c r="Q51" s="2034"/>
      <c r="R51" s="2034"/>
      <c r="S51" s="2034"/>
      <c r="T51" s="2034"/>
      <c r="U51" s="2034"/>
      <c r="V51" s="2034"/>
      <c r="W51" s="2034"/>
      <c r="X51" s="2034"/>
      <c r="Y51" s="2034"/>
      <c r="Z51" s="2034"/>
      <c r="AA51" s="2034"/>
      <c r="AB51" s="2034"/>
      <c r="AC51" s="2034"/>
      <c r="AD51" s="2034"/>
      <c r="AE51" s="2034"/>
      <c r="AF51" s="2034"/>
      <c r="AG51" s="2034"/>
      <c r="AH51" s="2034"/>
      <c r="AI51" s="2034"/>
      <c r="AJ51" s="2034"/>
      <c r="AK51" s="2034"/>
      <c r="AL51" s="2034"/>
      <c r="AM51" s="2034"/>
      <c r="AN51" s="2034"/>
    </row>
    <row r="52" spans="1:40" s="1984" customFormat="1" ht="18">
      <c r="A52" s="2033"/>
      <c r="B52" s="2034"/>
      <c r="C52" s="2377"/>
      <c r="D52" s="2341"/>
      <c r="E52" s="2341"/>
      <c r="F52" s="2341"/>
      <c r="G52" s="2341"/>
      <c r="H52" s="2339"/>
      <c r="I52" s="2378"/>
      <c r="K52" s="1985"/>
      <c r="L52" s="2034"/>
      <c r="M52" s="2034"/>
      <c r="N52" s="2034"/>
      <c r="O52" s="2034"/>
      <c r="P52" s="2034"/>
      <c r="Q52" s="2034"/>
      <c r="R52" s="2034"/>
      <c r="S52" s="2034"/>
      <c r="T52" s="2034"/>
      <c r="U52" s="2034"/>
      <c r="V52" s="2034"/>
      <c r="W52" s="2034"/>
      <c r="X52" s="2034"/>
      <c r="Y52" s="2034"/>
      <c r="Z52" s="2034"/>
      <c r="AA52" s="2034"/>
      <c r="AB52" s="2034"/>
      <c r="AC52" s="2034"/>
      <c r="AD52" s="2034"/>
      <c r="AE52" s="2034"/>
      <c r="AF52" s="2034"/>
      <c r="AG52" s="2034"/>
      <c r="AH52" s="2034"/>
      <c r="AI52" s="2034"/>
      <c r="AJ52" s="2034"/>
      <c r="AK52" s="2034"/>
      <c r="AL52" s="2034"/>
      <c r="AM52" s="2034"/>
      <c r="AN52" s="2034"/>
    </row>
    <row r="53" spans="1:40" s="1984" customFormat="1" ht="18">
      <c r="A53" s="2033"/>
      <c r="B53" s="2034"/>
      <c r="C53" s="2377"/>
      <c r="D53" s="2341"/>
      <c r="E53" s="2341"/>
      <c r="F53" s="2341"/>
      <c r="G53" s="2341"/>
      <c r="H53" s="2339"/>
      <c r="I53" s="2378"/>
      <c r="K53" s="1985"/>
      <c r="L53" s="2034"/>
      <c r="M53" s="2034"/>
      <c r="N53" s="2034"/>
      <c r="O53" s="2034"/>
      <c r="P53" s="2034"/>
      <c r="Q53" s="2034"/>
      <c r="R53" s="2034"/>
      <c r="S53" s="2034"/>
      <c r="T53" s="2034"/>
      <c r="U53" s="2034"/>
      <c r="V53" s="2034"/>
      <c r="W53" s="2034"/>
      <c r="X53" s="2034"/>
      <c r="Y53" s="2034"/>
      <c r="Z53" s="2034"/>
      <c r="AA53" s="2034"/>
      <c r="AB53" s="2034"/>
      <c r="AC53" s="2034"/>
      <c r="AD53" s="2034"/>
      <c r="AE53" s="2034"/>
      <c r="AF53" s="2034"/>
      <c r="AG53" s="2034"/>
      <c r="AH53" s="2034"/>
      <c r="AI53" s="2034"/>
      <c r="AJ53" s="2034"/>
      <c r="AK53" s="2034"/>
      <c r="AL53" s="2034"/>
      <c r="AM53" s="2034"/>
      <c r="AN53" s="2034"/>
    </row>
    <row r="54" spans="1:40" s="1984" customFormat="1" ht="18">
      <c r="A54" s="2033"/>
      <c r="B54" s="2034"/>
      <c r="C54" s="2377"/>
      <c r="D54" s="2341"/>
      <c r="E54" s="2341"/>
      <c r="F54" s="2341"/>
      <c r="G54" s="2341"/>
      <c r="H54" s="2339"/>
      <c r="I54" s="2378"/>
      <c r="K54" s="1985"/>
      <c r="L54" s="2034"/>
      <c r="M54" s="2034"/>
      <c r="N54" s="2034"/>
      <c r="O54" s="2034"/>
      <c r="P54" s="2034"/>
      <c r="Q54" s="2034"/>
      <c r="R54" s="2034"/>
      <c r="S54" s="2034"/>
      <c r="T54" s="2034"/>
      <c r="U54" s="2034"/>
      <c r="V54" s="2034"/>
      <c r="W54" s="2034"/>
      <c r="X54" s="2034"/>
      <c r="Y54" s="2034"/>
      <c r="Z54" s="2034"/>
      <c r="AA54" s="2034"/>
      <c r="AB54" s="2034"/>
      <c r="AC54" s="2034"/>
      <c r="AD54" s="2034"/>
      <c r="AE54" s="2034"/>
      <c r="AF54" s="2034"/>
      <c r="AG54" s="2034"/>
      <c r="AH54" s="2034"/>
      <c r="AI54" s="2034"/>
      <c r="AJ54" s="2034"/>
      <c r="AK54" s="2034"/>
      <c r="AL54" s="2034"/>
      <c r="AM54" s="2034"/>
      <c r="AN54" s="2034"/>
    </row>
    <row r="55" spans="1:40" s="1984" customFormat="1" ht="18">
      <c r="A55" s="2033"/>
      <c r="B55" s="2034"/>
      <c r="C55" s="2377"/>
      <c r="D55" s="2039"/>
      <c r="E55" s="2039"/>
      <c r="F55" s="2039"/>
      <c r="G55" s="2039"/>
      <c r="H55" s="2379"/>
      <c r="I55" s="2378"/>
      <c r="K55" s="1985"/>
      <c r="L55" s="2034"/>
      <c r="M55" s="2034"/>
      <c r="N55" s="2034"/>
      <c r="O55" s="2034"/>
      <c r="P55" s="2034"/>
      <c r="Q55" s="2034"/>
      <c r="R55" s="2034"/>
      <c r="S55" s="2034"/>
      <c r="T55" s="2034"/>
      <c r="U55" s="2034"/>
      <c r="V55" s="2034"/>
      <c r="W55" s="2034"/>
      <c r="X55" s="2034"/>
      <c r="Y55" s="2034"/>
      <c r="Z55" s="2034"/>
      <c r="AA55" s="2034"/>
      <c r="AB55" s="2034"/>
      <c r="AC55" s="2034"/>
      <c r="AD55" s="2034"/>
      <c r="AE55" s="2034"/>
      <c r="AF55" s="2034"/>
      <c r="AG55" s="2034"/>
      <c r="AH55" s="2034"/>
      <c r="AI55" s="2034"/>
      <c r="AJ55" s="2034"/>
      <c r="AK55" s="2034"/>
      <c r="AL55" s="2034"/>
      <c r="AM55" s="2034"/>
      <c r="AN55" s="2034"/>
    </row>
    <row r="56" spans="1:40" s="1984" customFormat="1" ht="18">
      <c r="A56" s="2033"/>
      <c r="B56" s="2034"/>
      <c r="C56" s="2377"/>
      <c r="D56" s="2039"/>
      <c r="E56" s="2039"/>
      <c r="F56" s="2039"/>
      <c r="G56" s="2039"/>
      <c r="H56" s="2379"/>
      <c r="I56" s="2378"/>
      <c r="K56" s="1985"/>
      <c r="L56" s="2034"/>
      <c r="M56" s="2034"/>
      <c r="N56" s="2034"/>
      <c r="O56" s="2034"/>
      <c r="P56" s="2034"/>
      <c r="Q56" s="2034"/>
      <c r="R56" s="2034"/>
      <c r="S56" s="2034"/>
      <c r="T56" s="2034"/>
      <c r="U56" s="2034"/>
      <c r="V56" s="2034"/>
      <c r="W56" s="2034"/>
      <c r="X56" s="2034"/>
      <c r="Y56" s="2034"/>
      <c r="Z56" s="2034"/>
      <c r="AA56" s="2034"/>
      <c r="AB56" s="2034"/>
      <c r="AC56" s="2034"/>
      <c r="AD56" s="2034"/>
      <c r="AE56" s="2034"/>
      <c r="AF56" s="2034"/>
      <c r="AG56" s="2034"/>
      <c r="AH56" s="2034"/>
      <c r="AI56" s="2034"/>
      <c r="AJ56" s="2034"/>
      <c r="AK56" s="2034"/>
      <c r="AL56" s="2034"/>
      <c r="AM56" s="2034"/>
      <c r="AN56" s="2034"/>
    </row>
    <row r="57" spans="1:40" s="1984" customFormat="1" ht="18">
      <c r="A57" s="2033"/>
      <c r="B57" s="2034"/>
      <c r="C57" s="2377"/>
      <c r="D57" s="2339"/>
      <c r="E57" s="2331"/>
      <c r="F57" s="2331"/>
      <c r="G57" s="2331"/>
      <c r="H57" s="2333"/>
      <c r="I57" s="2378"/>
      <c r="K57" s="1985"/>
      <c r="L57" s="2034"/>
      <c r="M57" s="2034"/>
      <c r="N57" s="2034"/>
      <c r="O57" s="2034"/>
      <c r="P57" s="2034"/>
      <c r="Q57" s="2034"/>
      <c r="R57" s="2034"/>
      <c r="S57" s="2034"/>
      <c r="T57" s="2034"/>
      <c r="U57" s="2034"/>
      <c r="V57" s="2034"/>
      <c r="W57" s="2034"/>
      <c r="X57" s="2034"/>
      <c r="Y57" s="2034"/>
      <c r="Z57" s="2034"/>
      <c r="AA57" s="2034"/>
      <c r="AB57" s="2034"/>
      <c r="AC57" s="2034"/>
      <c r="AD57" s="2034"/>
      <c r="AE57" s="2034"/>
      <c r="AF57" s="2034"/>
      <c r="AG57" s="2034"/>
      <c r="AH57" s="2034"/>
      <c r="AI57" s="2034"/>
      <c r="AJ57" s="2034"/>
      <c r="AK57" s="2034"/>
      <c r="AL57" s="2034"/>
      <c r="AM57" s="2034"/>
      <c r="AN57" s="2034"/>
    </row>
    <row r="58" spans="1:40" s="1984" customFormat="1" ht="18">
      <c r="A58" s="2033"/>
      <c r="B58" s="2034"/>
      <c r="C58" s="2377"/>
      <c r="D58" s="2339"/>
      <c r="E58" s="2331"/>
      <c r="F58" s="2331"/>
      <c r="G58" s="2331"/>
      <c r="H58" s="2333"/>
      <c r="I58" s="2378"/>
      <c r="K58" s="1985"/>
      <c r="L58" s="2034"/>
      <c r="M58" s="2034"/>
      <c r="N58" s="2034"/>
      <c r="O58" s="2034"/>
      <c r="P58" s="2034"/>
      <c r="Q58" s="2034"/>
      <c r="R58" s="2034"/>
      <c r="S58" s="2034"/>
      <c r="T58" s="2034"/>
      <c r="U58" s="2034"/>
      <c r="V58" s="2034"/>
      <c r="W58" s="2034"/>
      <c r="X58" s="2034"/>
      <c r="Y58" s="2034"/>
      <c r="Z58" s="2034"/>
      <c r="AA58" s="2034"/>
      <c r="AB58" s="2034"/>
      <c r="AC58" s="2034"/>
      <c r="AD58" s="2034"/>
      <c r="AE58" s="2034"/>
      <c r="AF58" s="2034"/>
      <c r="AG58" s="2034"/>
      <c r="AH58" s="2034"/>
      <c r="AI58" s="2034"/>
      <c r="AJ58" s="2034"/>
      <c r="AK58" s="2034"/>
      <c r="AL58" s="2034"/>
      <c r="AM58" s="2034"/>
      <c r="AN58" s="2034"/>
    </row>
    <row r="59" spans="1:40" s="1984" customFormat="1" ht="18">
      <c r="A59" s="2033"/>
      <c r="B59" s="2034"/>
      <c r="C59" s="2377"/>
      <c r="D59" s="2380" t="s">
        <v>2390</v>
      </c>
      <c r="E59" s="2331"/>
      <c r="F59" s="2331"/>
      <c r="G59" s="2331"/>
      <c r="H59" s="2333"/>
      <c r="I59" s="2378"/>
      <c r="K59" s="1985"/>
      <c r="L59" s="2034"/>
      <c r="M59" s="2034"/>
      <c r="N59" s="2034"/>
      <c r="O59" s="2034"/>
      <c r="P59" s="2034"/>
      <c r="Q59" s="2034"/>
      <c r="R59" s="2034"/>
      <c r="S59" s="2034"/>
      <c r="T59" s="2034"/>
      <c r="U59" s="2034"/>
      <c r="V59" s="2034"/>
      <c r="W59" s="2034"/>
      <c r="X59" s="2034"/>
      <c r="Y59" s="2034"/>
      <c r="Z59" s="2034"/>
      <c r="AA59" s="2034"/>
      <c r="AB59" s="2034"/>
      <c r="AC59" s="2034"/>
      <c r="AD59" s="2034"/>
      <c r="AE59" s="2034"/>
      <c r="AF59" s="2034"/>
      <c r="AG59" s="2034"/>
      <c r="AH59" s="2034"/>
      <c r="AI59" s="2034"/>
      <c r="AJ59" s="2034"/>
      <c r="AK59" s="2034"/>
      <c r="AL59" s="2034"/>
      <c r="AM59" s="2034"/>
      <c r="AN59" s="2034"/>
    </row>
    <row r="60" spans="1:40" s="1984" customFormat="1" ht="18">
      <c r="A60" s="2033"/>
      <c r="B60" s="2034"/>
      <c r="C60" s="2377"/>
      <c r="D60" s="2331"/>
      <c r="E60" s="2331"/>
      <c r="F60" s="2331"/>
      <c r="G60" s="2331"/>
      <c r="H60" s="2381"/>
      <c r="I60" s="2378"/>
      <c r="K60" s="1985"/>
      <c r="L60" s="2034"/>
      <c r="M60" s="2034"/>
      <c r="N60" s="2034"/>
      <c r="O60" s="2034"/>
      <c r="P60" s="2034"/>
      <c r="Q60" s="2034"/>
      <c r="R60" s="2034"/>
      <c r="S60" s="2034"/>
      <c r="T60" s="2034"/>
      <c r="U60" s="2034"/>
      <c r="V60" s="2034"/>
      <c r="W60" s="2034"/>
      <c r="X60" s="2034"/>
      <c r="Y60" s="2034"/>
      <c r="Z60" s="2034"/>
      <c r="AA60" s="2034"/>
      <c r="AB60" s="2034"/>
      <c r="AC60" s="2034"/>
      <c r="AD60" s="2034"/>
      <c r="AE60" s="2034"/>
      <c r="AF60" s="2034"/>
      <c r="AG60" s="2034"/>
      <c r="AH60" s="2034"/>
      <c r="AI60" s="2034"/>
      <c r="AJ60" s="2034"/>
      <c r="AK60" s="2034"/>
      <c r="AL60" s="2034"/>
      <c r="AM60" s="2034"/>
      <c r="AN60" s="2034"/>
    </row>
    <row r="61" spans="1:40" s="1984" customFormat="1" ht="18">
      <c r="A61" s="2033"/>
      <c r="B61" s="2034"/>
      <c r="C61" s="2377"/>
      <c r="D61" s="2331" t="s">
        <v>1114</v>
      </c>
      <c r="E61" s="2331"/>
      <c r="F61" s="2331"/>
      <c r="G61" s="2331"/>
      <c r="H61" s="2381"/>
      <c r="I61" s="2378"/>
      <c r="K61" s="1985"/>
      <c r="L61" s="2034"/>
      <c r="M61" s="2034"/>
      <c r="N61" s="2034"/>
      <c r="O61" s="2034"/>
      <c r="P61" s="2034"/>
      <c r="Q61" s="2034"/>
      <c r="R61" s="2034"/>
      <c r="S61" s="2034"/>
      <c r="T61" s="2034"/>
      <c r="U61" s="2034"/>
      <c r="V61" s="2034"/>
      <c r="W61" s="2034"/>
      <c r="X61" s="2034"/>
      <c r="Y61" s="2034"/>
      <c r="Z61" s="2034"/>
      <c r="AA61" s="2034"/>
      <c r="AB61" s="2034"/>
      <c r="AC61" s="2034"/>
      <c r="AD61" s="2034"/>
      <c r="AE61" s="2034"/>
      <c r="AF61" s="2034"/>
      <c r="AG61" s="2034"/>
      <c r="AH61" s="2034"/>
      <c r="AI61" s="2034"/>
      <c r="AJ61" s="2034"/>
      <c r="AK61" s="2034"/>
      <c r="AL61" s="2034"/>
      <c r="AM61" s="2034"/>
      <c r="AN61" s="2034"/>
    </row>
    <row r="62" spans="1:40" s="1984" customFormat="1" ht="18">
      <c r="A62" s="2033"/>
      <c r="B62" s="2034"/>
      <c r="C62" s="2377"/>
      <c r="D62" s="2331" t="s">
        <v>4512</v>
      </c>
      <c r="E62" s="2331"/>
      <c r="F62" s="2331"/>
      <c r="G62" s="2331"/>
      <c r="H62" s="2382"/>
      <c r="I62" s="2378"/>
      <c r="K62" s="1985"/>
      <c r="L62" s="2034"/>
      <c r="M62" s="2034"/>
      <c r="N62" s="2034"/>
      <c r="O62" s="2034"/>
      <c r="P62" s="2034"/>
      <c r="Q62" s="2034"/>
      <c r="R62" s="2034"/>
      <c r="S62" s="2034"/>
      <c r="T62" s="2034"/>
      <c r="U62" s="2034"/>
      <c r="V62" s="2034"/>
      <c r="W62" s="2034"/>
      <c r="X62" s="2034"/>
      <c r="Y62" s="2034"/>
      <c r="Z62" s="2034"/>
      <c r="AA62" s="2034"/>
      <c r="AB62" s="2034"/>
      <c r="AC62" s="2034"/>
      <c r="AD62" s="2034"/>
      <c r="AE62" s="2034"/>
      <c r="AF62" s="2034"/>
      <c r="AG62" s="2034"/>
      <c r="AH62" s="2034"/>
      <c r="AI62" s="2034"/>
      <c r="AJ62" s="2034"/>
      <c r="AK62" s="2034"/>
      <c r="AL62" s="2034"/>
      <c r="AM62" s="2034"/>
      <c r="AN62" s="2034"/>
    </row>
    <row r="63" spans="1:40" s="1984" customFormat="1" ht="18">
      <c r="A63" s="2033"/>
      <c r="B63" s="2034"/>
      <c r="C63" s="2377"/>
      <c r="D63" s="2331" t="s">
        <v>1115</v>
      </c>
      <c r="E63" s="2331"/>
      <c r="F63" s="2331"/>
      <c r="G63" s="2331"/>
      <c r="H63" s="2381"/>
      <c r="I63" s="2378"/>
      <c r="K63" s="1985"/>
      <c r="L63" s="2034"/>
      <c r="M63" s="2034"/>
      <c r="N63" s="2034"/>
      <c r="O63" s="2034"/>
      <c r="P63" s="2034"/>
      <c r="Q63" s="2034"/>
      <c r="R63" s="2034"/>
      <c r="S63" s="2034"/>
      <c r="T63" s="2034"/>
      <c r="U63" s="2034"/>
      <c r="V63" s="2034"/>
      <c r="W63" s="2034"/>
      <c r="X63" s="2034"/>
      <c r="Y63" s="2034"/>
      <c r="Z63" s="2034"/>
      <c r="AA63" s="2034"/>
      <c r="AB63" s="2034"/>
      <c r="AC63" s="2034"/>
      <c r="AD63" s="2034"/>
      <c r="AE63" s="2034"/>
      <c r="AF63" s="2034"/>
      <c r="AG63" s="2034"/>
      <c r="AH63" s="2034"/>
      <c r="AI63" s="2034"/>
      <c r="AJ63" s="2034"/>
      <c r="AK63" s="2034"/>
      <c r="AL63" s="2034"/>
      <c r="AM63" s="2034"/>
      <c r="AN63" s="2034"/>
    </row>
    <row r="64" spans="1:40" s="1984" customFormat="1" ht="18">
      <c r="A64" s="2033"/>
      <c r="B64" s="2034"/>
      <c r="C64" s="2377"/>
      <c r="D64" s="2331" t="s">
        <v>1116</v>
      </c>
      <c r="E64" s="2331"/>
      <c r="F64" s="2331"/>
      <c r="G64" s="2331"/>
      <c r="H64" s="2382"/>
      <c r="I64" s="2378"/>
      <c r="K64" s="1985"/>
      <c r="L64" s="2034"/>
      <c r="M64" s="2034"/>
      <c r="N64" s="2034"/>
      <c r="O64" s="2034"/>
      <c r="P64" s="2034"/>
      <c r="Q64" s="2034"/>
      <c r="R64" s="2034"/>
      <c r="S64" s="2034"/>
      <c r="T64" s="2034"/>
      <c r="U64" s="2034"/>
      <c r="V64" s="2034"/>
      <c r="W64" s="2034"/>
      <c r="X64" s="2034"/>
      <c r="Y64" s="2034"/>
      <c r="Z64" s="2034"/>
      <c r="AA64" s="2034"/>
      <c r="AB64" s="2034"/>
      <c r="AC64" s="2034"/>
      <c r="AD64" s="2034"/>
      <c r="AE64" s="2034"/>
      <c r="AF64" s="2034"/>
      <c r="AG64" s="2034"/>
      <c r="AH64" s="2034"/>
      <c r="AI64" s="2034"/>
      <c r="AJ64" s="2034"/>
      <c r="AK64" s="2034"/>
      <c r="AL64" s="2034"/>
      <c r="AM64" s="2034"/>
      <c r="AN64" s="2034"/>
    </row>
    <row r="65" spans="1:40" s="1984" customFormat="1" ht="18">
      <c r="A65" s="2033"/>
      <c r="B65" s="2034"/>
      <c r="C65" s="2377"/>
      <c r="D65" s="2331" t="s">
        <v>1117</v>
      </c>
      <c r="E65" s="2331"/>
      <c r="F65" s="2331"/>
      <c r="G65" s="2331"/>
      <c r="H65" s="2333"/>
      <c r="I65" s="2378"/>
      <c r="K65" s="1985"/>
      <c r="L65" s="2034"/>
      <c r="M65" s="2034"/>
      <c r="N65" s="2034"/>
      <c r="O65" s="2034"/>
      <c r="P65" s="2034"/>
      <c r="Q65" s="2034"/>
      <c r="R65" s="2034"/>
      <c r="S65" s="2034"/>
      <c r="T65" s="2034"/>
      <c r="U65" s="2034"/>
      <c r="V65" s="2034"/>
      <c r="W65" s="2034"/>
      <c r="X65" s="2034"/>
      <c r="Y65" s="2034"/>
      <c r="Z65" s="2034"/>
      <c r="AA65" s="2034"/>
      <c r="AB65" s="2034"/>
      <c r="AC65" s="2034"/>
      <c r="AD65" s="2034"/>
      <c r="AE65" s="2034"/>
      <c r="AF65" s="2034"/>
      <c r="AG65" s="2034"/>
      <c r="AH65" s="2034"/>
      <c r="AI65" s="2034"/>
      <c r="AJ65" s="2034"/>
      <c r="AK65" s="2034"/>
      <c r="AL65" s="2034"/>
      <c r="AM65" s="2034"/>
      <c r="AN65" s="2034"/>
    </row>
    <row r="66" spans="1:40" s="1984" customFormat="1" ht="18">
      <c r="A66" s="2033"/>
      <c r="B66" s="2034"/>
      <c r="C66" s="2377"/>
      <c r="D66" s="2331" t="s">
        <v>1104</v>
      </c>
      <c r="E66" s="2341"/>
      <c r="F66" s="2341"/>
      <c r="G66" s="2341"/>
      <c r="H66" s="2339"/>
      <c r="I66" s="2378"/>
      <c r="K66" s="1985"/>
      <c r="L66" s="2034"/>
      <c r="M66" s="2034"/>
      <c r="N66" s="2034"/>
      <c r="O66" s="2034"/>
      <c r="P66" s="2034"/>
      <c r="Q66" s="2034"/>
      <c r="R66" s="2034"/>
      <c r="S66" s="2034"/>
      <c r="T66" s="2034"/>
      <c r="U66" s="2034"/>
      <c r="V66" s="2034"/>
      <c r="W66" s="2034"/>
      <c r="X66" s="2034"/>
      <c r="Y66" s="2034"/>
      <c r="Z66" s="2034"/>
      <c r="AA66" s="2034"/>
      <c r="AB66" s="2034"/>
      <c r="AC66" s="2034"/>
      <c r="AD66" s="2034"/>
      <c r="AE66" s="2034"/>
      <c r="AF66" s="2034"/>
      <c r="AG66" s="2034"/>
      <c r="AH66" s="2034"/>
      <c r="AI66" s="2034"/>
      <c r="AJ66" s="2034"/>
      <c r="AK66" s="2034"/>
      <c r="AL66" s="2034"/>
      <c r="AM66" s="2034"/>
      <c r="AN66" s="2034"/>
    </row>
    <row r="67" spans="1:40" s="1984" customFormat="1" ht="18">
      <c r="A67" s="2033"/>
      <c r="B67" s="2034"/>
      <c r="C67" s="2377"/>
      <c r="D67" s="2331" t="s">
        <v>1118</v>
      </c>
      <c r="E67" s="2341"/>
      <c r="F67" s="2341"/>
      <c r="G67" s="2341"/>
      <c r="H67" s="2339"/>
      <c r="I67" s="2378"/>
      <c r="K67" s="1985"/>
      <c r="L67" s="2034"/>
      <c r="M67" s="2034"/>
      <c r="N67" s="2034"/>
      <c r="O67" s="2034"/>
      <c r="P67" s="2034"/>
      <c r="Q67" s="2034"/>
      <c r="R67" s="2034"/>
      <c r="S67" s="2034"/>
      <c r="T67" s="2034"/>
      <c r="U67" s="2034"/>
      <c r="V67" s="2034"/>
      <c r="W67" s="2034"/>
      <c r="X67" s="2034"/>
      <c r="Y67" s="2034"/>
      <c r="Z67" s="2034"/>
      <c r="AA67" s="2034"/>
      <c r="AB67" s="2034"/>
      <c r="AC67" s="2034"/>
      <c r="AD67" s="2034"/>
      <c r="AE67" s="2034"/>
      <c r="AF67" s="2034"/>
      <c r="AG67" s="2034"/>
      <c r="AH67" s="2034"/>
      <c r="AI67" s="2034"/>
      <c r="AJ67" s="2034"/>
      <c r="AK67" s="2034"/>
      <c r="AL67" s="2034"/>
      <c r="AM67" s="2034"/>
      <c r="AN67" s="2034"/>
    </row>
    <row r="68" spans="1:40" s="1984" customFormat="1" ht="18">
      <c r="A68" s="2033"/>
      <c r="B68" s="2034"/>
      <c r="C68" s="2377"/>
      <c r="D68" s="2331"/>
      <c r="E68" s="2341"/>
      <c r="F68" s="2341"/>
      <c r="G68" s="2341"/>
      <c r="H68" s="2339"/>
      <c r="I68" s="2378"/>
      <c r="K68" s="1985"/>
      <c r="L68" s="2034"/>
      <c r="M68" s="2034"/>
      <c r="N68" s="2034"/>
      <c r="O68" s="2034"/>
      <c r="P68" s="2034"/>
      <c r="Q68" s="2034"/>
      <c r="R68" s="2034"/>
      <c r="S68" s="2034"/>
      <c r="T68" s="2034"/>
      <c r="U68" s="2034"/>
      <c r="V68" s="2034"/>
      <c r="W68" s="2034"/>
      <c r="X68" s="2034"/>
      <c r="Y68" s="2034"/>
      <c r="Z68" s="2034"/>
      <c r="AA68" s="2034"/>
      <c r="AB68" s="2034"/>
      <c r="AC68" s="2034"/>
      <c r="AD68" s="2034"/>
      <c r="AE68" s="2034"/>
      <c r="AF68" s="2034"/>
      <c r="AG68" s="2034"/>
      <c r="AH68" s="2034"/>
      <c r="AI68" s="2034"/>
      <c r="AJ68" s="2034"/>
      <c r="AK68" s="2034"/>
      <c r="AL68" s="2034"/>
      <c r="AM68" s="2034"/>
      <c r="AN68" s="2034"/>
    </row>
    <row r="69" spans="1:40" s="1984" customFormat="1" ht="18">
      <c r="A69" s="2033"/>
      <c r="B69" s="2034"/>
      <c r="C69" s="2377"/>
      <c r="D69" s="2331"/>
      <c r="E69" s="2341"/>
      <c r="F69" s="2341"/>
      <c r="G69" s="2341"/>
      <c r="H69" s="2339"/>
      <c r="I69" s="2378"/>
      <c r="K69" s="1985"/>
      <c r="L69" s="2034"/>
      <c r="M69" s="2034"/>
      <c r="N69" s="2034"/>
      <c r="O69" s="2034"/>
      <c r="P69" s="2034"/>
      <c r="Q69" s="2034"/>
      <c r="R69" s="2034"/>
      <c r="S69" s="2034"/>
      <c r="T69" s="2034"/>
      <c r="U69" s="2034"/>
      <c r="V69" s="2034"/>
      <c r="W69" s="2034"/>
      <c r="X69" s="2034"/>
      <c r="Y69" s="2034"/>
      <c r="Z69" s="2034"/>
      <c r="AA69" s="2034"/>
      <c r="AB69" s="2034"/>
      <c r="AC69" s="2034"/>
      <c r="AD69" s="2034"/>
      <c r="AE69" s="2034"/>
      <c r="AF69" s="2034"/>
      <c r="AG69" s="2034"/>
      <c r="AH69" s="2034"/>
      <c r="AI69" s="2034"/>
      <c r="AJ69" s="2034"/>
      <c r="AK69" s="2034"/>
      <c r="AL69" s="2034"/>
      <c r="AM69" s="2034"/>
      <c r="AN69" s="2034"/>
    </row>
    <row r="70" spans="1:40" s="2305" customFormat="1" ht="16.5">
      <c r="A70" s="2301"/>
      <c r="B70" s="2302"/>
      <c r="C70" s="3364" t="s">
        <v>2391</v>
      </c>
      <c r="D70" s="3364"/>
      <c r="E70" s="3364"/>
      <c r="F70" s="3364"/>
      <c r="G70" s="3364"/>
      <c r="H70" s="3364"/>
      <c r="I70" s="3364"/>
      <c r="J70" s="2303"/>
      <c r="K70" s="2304"/>
    </row>
    <row r="71" spans="1:40" s="2305" customFormat="1" ht="16.5">
      <c r="A71" s="2301"/>
      <c r="B71" s="2302"/>
      <c r="C71" s="2306"/>
      <c r="D71" s="2302"/>
      <c r="E71" s="2302"/>
      <c r="F71" s="2307"/>
      <c r="G71" s="2307"/>
      <c r="H71" s="2308"/>
      <c r="I71" s="2308"/>
      <c r="J71" s="2303"/>
      <c r="K71" s="2304"/>
    </row>
    <row r="72" spans="1:40" s="2305" customFormat="1" ht="16.5">
      <c r="A72" s="2301"/>
      <c r="B72" s="2302"/>
      <c r="C72" s="2306"/>
      <c r="D72" s="2302"/>
      <c r="E72" s="2302"/>
      <c r="F72" s="2302"/>
      <c r="G72" s="2302"/>
      <c r="H72" s="2309"/>
      <c r="I72" s="2310" t="s">
        <v>11394</v>
      </c>
      <c r="J72" s="2303"/>
      <c r="K72" s="2304"/>
    </row>
    <row r="73" spans="1:40" s="2305" customFormat="1" ht="16.5">
      <c r="A73" s="2301"/>
      <c r="B73" s="2302"/>
      <c r="C73" s="2306"/>
      <c r="D73" s="2302"/>
      <c r="E73" s="2302"/>
      <c r="F73" s="2302"/>
      <c r="G73" s="2302"/>
      <c r="H73" s="2308"/>
      <c r="I73" s="2310"/>
      <c r="J73" s="2303"/>
      <c r="K73" s="2304"/>
    </row>
    <row r="74" spans="1:40" s="2305" customFormat="1" ht="16.5">
      <c r="A74" s="2301"/>
      <c r="B74" s="2302"/>
      <c r="C74" s="2311" t="s">
        <v>4841</v>
      </c>
      <c r="D74" s="2311"/>
      <c r="E74" s="2311"/>
      <c r="F74" s="2302"/>
      <c r="G74" s="2312"/>
      <c r="H74" s="2308"/>
      <c r="I74" s="2308"/>
      <c r="J74" s="2303"/>
      <c r="K74" s="2304"/>
    </row>
    <row r="75" spans="1:40" s="2305" customFormat="1" ht="16.5">
      <c r="A75" s="2301"/>
      <c r="B75" s="2302"/>
      <c r="C75" s="2311" t="str">
        <f>+C48</f>
        <v>TABACALERA MENHURSA S.A.</v>
      </c>
      <c r="D75" s="2311"/>
      <c r="E75" s="2311"/>
      <c r="F75" s="2302"/>
      <c r="G75" s="2312"/>
      <c r="H75" s="2308"/>
      <c r="I75" s="2308"/>
      <c r="J75" s="2303"/>
      <c r="K75" s="2304"/>
    </row>
    <row r="76" spans="1:40" s="2305" customFormat="1" ht="16.5">
      <c r="A76" s="2301"/>
      <c r="B76" s="2302"/>
      <c r="C76" s="2311" t="s">
        <v>4593</v>
      </c>
      <c r="D76" s="2311"/>
      <c r="E76" s="2311"/>
      <c r="F76" s="2302"/>
      <c r="G76" s="2308"/>
      <c r="H76" s="2302"/>
      <c r="I76" s="2310"/>
      <c r="J76" s="2303"/>
      <c r="K76" s="2304"/>
    </row>
    <row r="77" spans="1:40" s="2305" customFormat="1" ht="9.75" customHeight="1">
      <c r="A77" s="2301"/>
      <c r="B77" s="2302"/>
      <c r="C77" s="2306"/>
      <c r="D77" s="2311"/>
      <c r="E77" s="2311"/>
      <c r="F77" s="2311"/>
      <c r="G77" s="2308"/>
      <c r="H77" s="2302"/>
      <c r="I77" s="2310"/>
      <c r="J77" s="2303"/>
      <c r="K77" s="2304"/>
    </row>
    <row r="78" spans="1:40" s="2305" customFormat="1" ht="16.5">
      <c r="A78" s="2301"/>
      <c r="B78" s="2302"/>
      <c r="C78" s="2313" t="s">
        <v>1119</v>
      </c>
      <c r="D78" s="2302"/>
      <c r="E78" s="2314"/>
      <c r="F78" s="2314"/>
      <c r="G78" s="2314"/>
      <c r="H78" s="2308"/>
      <c r="I78" s="2308"/>
      <c r="J78" s="2303"/>
      <c r="K78" s="2304"/>
    </row>
    <row r="79" spans="1:40" s="2317" customFormat="1" ht="9.75" customHeight="1">
      <c r="A79" s="2301"/>
      <c r="B79" s="2302"/>
      <c r="C79" s="2313"/>
      <c r="D79" s="2302"/>
      <c r="E79" s="2314"/>
      <c r="F79" s="2314"/>
      <c r="G79" s="2314"/>
      <c r="H79" s="2308"/>
      <c r="I79" s="2308"/>
      <c r="J79" s="2315"/>
      <c r="K79" s="2316"/>
    </row>
    <row r="80" spans="1:40" s="2319" customFormat="1" ht="16.5">
      <c r="A80" s="2318"/>
      <c r="C80" s="2320" t="s">
        <v>2392</v>
      </c>
      <c r="D80" s="2321"/>
      <c r="E80" s="2322"/>
      <c r="F80" s="2322"/>
      <c r="G80" s="2322"/>
      <c r="H80" s="2308"/>
      <c r="I80" s="2308"/>
      <c r="J80" s="2303"/>
      <c r="K80" s="2304"/>
    </row>
    <row r="81" spans="1:11" s="2319" customFormat="1" ht="9.75" customHeight="1">
      <c r="A81" s="2318"/>
      <c r="C81" s="2320"/>
      <c r="D81" s="2321"/>
      <c r="E81" s="2322"/>
      <c r="F81" s="2322"/>
      <c r="G81" s="2322"/>
      <c r="H81" s="2308"/>
      <c r="I81" s="2308"/>
      <c r="J81" s="2303"/>
      <c r="K81" s="2304"/>
    </row>
    <row r="82" spans="1:11" s="2319" customFormat="1" ht="78.75">
      <c r="A82" s="2318" t="s">
        <v>830</v>
      </c>
      <c r="C82" s="3360" t="s">
        <v>11422</v>
      </c>
      <c r="D82" s="3360"/>
      <c r="E82" s="3360"/>
      <c r="F82" s="3360"/>
      <c r="G82" s="3360"/>
      <c r="H82" s="3360"/>
      <c r="I82" s="3360"/>
      <c r="J82" s="2303"/>
      <c r="K82" s="2304"/>
    </row>
    <row r="83" spans="1:11" s="2323" customFormat="1" ht="9.75" customHeight="1">
      <c r="A83" s="2318"/>
      <c r="C83" s="2324"/>
      <c r="D83" s="2321"/>
      <c r="E83" s="2322"/>
      <c r="F83" s="2322"/>
      <c r="G83" s="2322"/>
      <c r="H83" s="2308"/>
      <c r="I83" s="2308"/>
      <c r="J83" s="2315"/>
      <c r="K83" s="2316"/>
    </row>
    <row r="84" spans="1:11" s="2319" customFormat="1" ht="78.75">
      <c r="A84" s="2318" t="s">
        <v>830</v>
      </c>
      <c r="C84" s="3360" t="s">
        <v>11423</v>
      </c>
      <c r="D84" s="3360"/>
      <c r="E84" s="3360"/>
      <c r="F84" s="3360"/>
      <c r="G84" s="3360"/>
      <c r="H84" s="3360"/>
      <c r="I84" s="3360"/>
      <c r="J84" s="2303"/>
      <c r="K84" s="2304"/>
    </row>
    <row r="85" spans="1:11" s="2323" customFormat="1" ht="9.75" customHeight="1">
      <c r="A85" s="2318"/>
      <c r="C85" s="2324"/>
      <c r="D85" s="2321"/>
      <c r="E85" s="2322"/>
      <c r="F85" s="2322"/>
      <c r="G85" s="2322"/>
      <c r="H85" s="2308"/>
      <c r="I85" s="2308"/>
      <c r="J85" s="2315"/>
      <c r="K85" s="2316"/>
    </row>
    <row r="86" spans="1:11" s="2319" customFormat="1" ht="16.5">
      <c r="A86" s="2318"/>
      <c r="C86" s="2325" t="s">
        <v>4715</v>
      </c>
      <c r="D86" s="2321"/>
      <c r="E86" s="2321"/>
      <c r="F86" s="2321"/>
      <c r="G86" s="2321"/>
      <c r="H86" s="2308"/>
      <c r="I86" s="2308"/>
      <c r="J86" s="2303"/>
      <c r="K86" s="2304"/>
    </row>
    <row r="87" spans="1:11" s="2319" customFormat="1" ht="9.75" customHeight="1">
      <c r="A87" s="2318"/>
      <c r="C87" s="2325"/>
      <c r="D87" s="2321"/>
      <c r="E87" s="2321"/>
      <c r="F87" s="2321"/>
      <c r="G87" s="2321"/>
      <c r="H87" s="2308"/>
      <c r="I87" s="2308"/>
      <c r="J87" s="2303"/>
      <c r="K87" s="2304"/>
    </row>
    <row r="88" spans="1:11" s="2319" customFormat="1" ht="141.75">
      <c r="A88" s="2318" t="s">
        <v>1802</v>
      </c>
      <c r="C88" s="3360" t="s">
        <v>4716</v>
      </c>
      <c r="D88" s="3360"/>
      <c r="E88" s="3360"/>
      <c r="F88" s="3360"/>
      <c r="G88" s="3360"/>
      <c r="H88" s="3360"/>
      <c r="I88" s="3360"/>
      <c r="J88" s="2303"/>
      <c r="K88" s="2304"/>
    </row>
    <row r="89" spans="1:11" s="2319" customFormat="1" ht="9.75" customHeight="1">
      <c r="A89" s="2326"/>
      <c r="C89" s="2327"/>
      <c r="D89" s="2327"/>
      <c r="E89" s="2327"/>
      <c r="F89" s="2327"/>
      <c r="G89" s="2327"/>
      <c r="H89" s="2327"/>
      <c r="I89" s="2327"/>
      <c r="J89" s="2328"/>
      <c r="K89" s="2329"/>
    </row>
    <row r="90" spans="1:11" s="2331" customFormat="1" ht="16.5">
      <c r="A90" s="2330"/>
      <c r="C90" s="863" t="s">
        <v>2393</v>
      </c>
      <c r="D90" s="854"/>
      <c r="E90" s="854"/>
      <c r="F90" s="854"/>
      <c r="G90" s="854"/>
      <c r="H90" s="2332"/>
      <c r="I90" s="2332"/>
      <c r="J90" s="2333"/>
      <c r="K90" s="2334"/>
    </row>
    <row r="91" spans="1:11" s="2331" customFormat="1" ht="9.75" customHeight="1">
      <c r="A91" s="2330"/>
      <c r="C91" s="863"/>
      <c r="D91" s="854"/>
      <c r="E91" s="854"/>
      <c r="F91" s="854"/>
      <c r="G91" s="854"/>
      <c r="H91" s="2332"/>
      <c r="I91" s="2332"/>
      <c r="J91" s="2333"/>
      <c r="K91" s="2334"/>
    </row>
    <row r="92" spans="1:11" s="2331" customFormat="1" ht="78.75">
      <c r="A92" s="2330" t="s">
        <v>830</v>
      </c>
      <c r="C92" s="3361" t="s">
        <v>4717</v>
      </c>
      <c r="D92" s="3361"/>
      <c r="E92" s="3361"/>
      <c r="F92" s="3361"/>
      <c r="G92" s="3361"/>
      <c r="H92" s="3361"/>
      <c r="I92" s="3361"/>
      <c r="J92" s="2333"/>
      <c r="K92" s="2334"/>
    </row>
    <row r="93" spans="1:11" s="2319" customFormat="1" ht="16.5">
      <c r="A93" s="2318"/>
      <c r="C93" s="2324" t="s">
        <v>1120</v>
      </c>
      <c r="D93" s="2321"/>
      <c r="E93" s="2322"/>
      <c r="F93" s="2322"/>
      <c r="G93" s="2322"/>
      <c r="H93" s="2308"/>
      <c r="I93" s="2308"/>
      <c r="J93" s="2303"/>
      <c r="K93" s="2304"/>
    </row>
    <row r="94" spans="1:11" s="2319" customFormat="1" ht="4.5" customHeight="1">
      <c r="A94" s="2318"/>
      <c r="C94" s="2324"/>
      <c r="D94" s="2321"/>
      <c r="E94" s="2322"/>
      <c r="F94" s="2322"/>
      <c r="G94" s="2322"/>
      <c r="H94" s="2308"/>
      <c r="I94" s="2308"/>
      <c r="J94" s="2303"/>
      <c r="K94" s="2304"/>
    </row>
    <row r="95" spans="1:11" s="2319" customFormat="1" ht="63">
      <c r="A95" s="2318" t="s">
        <v>831</v>
      </c>
      <c r="C95" s="3360" t="s">
        <v>4438</v>
      </c>
      <c r="D95" s="3360"/>
      <c r="E95" s="3360"/>
      <c r="F95" s="3360"/>
      <c r="G95" s="3360"/>
      <c r="H95" s="3360"/>
      <c r="I95" s="3360"/>
      <c r="J95" s="2303"/>
      <c r="K95" s="2304"/>
    </row>
    <row r="96" spans="1:11" s="2323" customFormat="1" ht="4.5" customHeight="1">
      <c r="A96" s="2318"/>
      <c r="C96" s="2324"/>
      <c r="D96" s="2321"/>
      <c r="E96" s="2322"/>
      <c r="F96" s="2322"/>
      <c r="G96" s="2322"/>
      <c r="H96" s="2308"/>
      <c r="I96" s="2308"/>
      <c r="J96" s="2315"/>
      <c r="K96" s="2316"/>
    </row>
    <row r="97" spans="1:11" s="2319" customFormat="1" ht="31.5">
      <c r="A97" s="2318" t="s">
        <v>832</v>
      </c>
      <c r="C97" s="3360" t="s">
        <v>1121</v>
      </c>
      <c r="D97" s="3360"/>
      <c r="E97" s="3360"/>
      <c r="F97" s="3360"/>
      <c r="G97" s="3360"/>
      <c r="H97" s="3360"/>
      <c r="I97" s="3360"/>
      <c r="J97" s="2303"/>
      <c r="K97" s="2304"/>
    </row>
    <row r="98" spans="1:11" s="2323" customFormat="1" ht="5.25" customHeight="1">
      <c r="A98" s="2318"/>
      <c r="C98" s="2324"/>
      <c r="D98" s="2321"/>
      <c r="E98" s="2322"/>
      <c r="F98" s="2322"/>
      <c r="G98" s="2322"/>
      <c r="H98" s="2308"/>
      <c r="I98" s="2308"/>
      <c r="J98" s="2315"/>
      <c r="K98" s="2316"/>
    </row>
    <row r="99" spans="1:11" s="2319" customFormat="1" ht="94.5">
      <c r="A99" s="2318" t="s">
        <v>829</v>
      </c>
      <c r="C99" s="3360" t="s">
        <v>1122</v>
      </c>
      <c r="D99" s="3360"/>
      <c r="E99" s="3360"/>
      <c r="F99" s="3360"/>
      <c r="G99" s="3360"/>
      <c r="H99" s="3360"/>
      <c r="I99" s="3360"/>
      <c r="J99" s="2303"/>
      <c r="K99" s="2304"/>
    </row>
    <row r="100" spans="1:11" s="2319" customFormat="1" ht="16.5">
      <c r="A100" s="2318"/>
      <c r="C100" s="2324" t="s">
        <v>1123</v>
      </c>
      <c r="D100" s="2321"/>
      <c r="E100" s="2322"/>
      <c r="F100" s="2322"/>
      <c r="G100" s="2322"/>
      <c r="H100" s="2308"/>
      <c r="I100" s="2308"/>
      <c r="J100" s="2303"/>
      <c r="K100" s="2304"/>
    </row>
    <row r="101" spans="1:11" s="2039" customFormat="1" ht="7.5" customHeight="1">
      <c r="A101" s="2318"/>
      <c r="B101" s="2319"/>
      <c r="C101" s="2296"/>
      <c r="D101" s="2296"/>
      <c r="E101" s="2296"/>
      <c r="F101" s="2296"/>
      <c r="G101" s="2296"/>
      <c r="H101" s="2296"/>
      <c r="I101" s="2296"/>
    </row>
    <row r="102" spans="1:11" s="2039" customFormat="1" ht="63">
      <c r="A102" s="2318" t="s">
        <v>831</v>
      </c>
      <c r="B102" s="2319"/>
      <c r="C102" s="3060" t="s">
        <v>1124</v>
      </c>
      <c r="D102" s="3360" t="s">
        <v>4513</v>
      </c>
      <c r="E102" s="3360"/>
      <c r="F102" s="3360"/>
      <c r="G102" s="3360"/>
      <c r="H102" s="3360"/>
      <c r="I102" s="3360"/>
    </row>
    <row r="103" spans="1:11" s="2039" customFormat="1" ht="5.25" customHeight="1">
      <c r="A103" s="2318"/>
      <c r="B103" s="2319"/>
      <c r="C103" s="3060"/>
      <c r="D103" s="2296"/>
      <c r="E103" s="2296"/>
      <c r="F103" s="2296"/>
      <c r="G103" s="2296"/>
      <c r="H103" s="2296"/>
      <c r="I103" s="2296"/>
    </row>
    <row r="104" spans="1:11" s="2039" customFormat="1" ht="63">
      <c r="A104" s="2318" t="s">
        <v>831</v>
      </c>
      <c r="B104" s="2319"/>
      <c r="C104" s="3060" t="s">
        <v>1124</v>
      </c>
      <c r="D104" s="3360" t="s">
        <v>4514</v>
      </c>
      <c r="E104" s="3360"/>
      <c r="F104" s="3360"/>
      <c r="G104" s="3360"/>
      <c r="H104" s="3360"/>
      <c r="I104" s="3360"/>
    </row>
    <row r="105" spans="1:11" s="2039" customFormat="1" ht="6" customHeight="1">
      <c r="A105" s="2318"/>
      <c r="B105" s="2319"/>
      <c r="C105" s="3060"/>
      <c r="D105" s="2296"/>
      <c r="E105" s="2296"/>
      <c r="F105" s="2296"/>
      <c r="G105" s="2296"/>
      <c r="H105" s="2296"/>
      <c r="I105" s="2296"/>
    </row>
    <row r="106" spans="1:11" s="2039" customFormat="1" ht="189">
      <c r="A106" s="2318" t="s">
        <v>4406</v>
      </c>
      <c r="B106" s="2319"/>
      <c r="C106" s="3060" t="s">
        <v>1124</v>
      </c>
      <c r="D106" s="3360" t="s">
        <v>4515</v>
      </c>
      <c r="E106" s="3360"/>
      <c r="F106" s="3360"/>
      <c r="G106" s="3360"/>
      <c r="H106" s="3360"/>
      <c r="I106" s="3360"/>
    </row>
    <row r="107" spans="1:11" s="2039" customFormat="1" ht="5.25" customHeight="1">
      <c r="A107" s="2318"/>
      <c r="B107" s="2319"/>
      <c r="C107" s="3060"/>
      <c r="D107" s="3053"/>
      <c r="E107" s="3053"/>
      <c r="F107" s="3053"/>
      <c r="G107" s="3053"/>
      <c r="H107" s="3053"/>
      <c r="I107" s="3053"/>
    </row>
    <row r="108" spans="1:11" s="2039" customFormat="1" ht="63">
      <c r="A108" s="2318" t="s">
        <v>831</v>
      </c>
      <c r="B108" s="2319"/>
      <c r="C108" s="3060" t="s">
        <v>1124</v>
      </c>
      <c r="D108" s="3360" t="s">
        <v>1125</v>
      </c>
      <c r="E108" s="3360"/>
      <c r="F108" s="3360"/>
      <c r="G108" s="3360"/>
      <c r="H108" s="3360"/>
      <c r="I108" s="3360"/>
    </row>
    <row r="109" spans="1:11" s="2039" customFormat="1" ht="31.5">
      <c r="A109" s="2318" t="s">
        <v>832</v>
      </c>
      <c r="B109" s="2319"/>
      <c r="C109" s="3060" t="s">
        <v>1124</v>
      </c>
      <c r="D109" s="3360" t="s">
        <v>1126</v>
      </c>
      <c r="E109" s="3360"/>
      <c r="F109" s="3360"/>
      <c r="G109" s="3360"/>
      <c r="H109" s="3360"/>
      <c r="I109" s="3360"/>
    </row>
    <row r="110" spans="1:11" s="2039" customFormat="1" ht="6" customHeight="1">
      <c r="A110" s="2318"/>
      <c r="B110" s="2319"/>
      <c r="C110" s="3060"/>
      <c r="D110" s="2296"/>
      <c r="E110" s="2296"/>
      <c r="F110" s="2296"/>
      <c r="G110" s="2296"/>
      <c r="H110" s="2296"/>
      <c r="I110" s="2296"/>
    </row>
    <row r="111" spans="1:11" s="2039" customFormat="1" ht="63">
      <c r="A111" s="2318" t="s">
        <v>831</v>
      </c>
      <c r="B111" s="2319"/>
      <c r="C111" s="3060" t="s">
        <v>1124</v>
      </c>
      <c r="D111" s="3360" t="s">
        <v>1127</v>
      </c>
      <c r="E111" s="3360"/>
      <c r="F111" s="3360"/>
      <c r="G111" s="3360"/>
      <c r="H111" s="3360"/>
      <c r="I111" s="3360"/>
    </row>
    <row r="112" spans="1:11" s="2039" customFormat="1" ht="63">
      <c r="A112" s="2318" t="s">
        <v>831</v>
      </c>
      <c r="B112" s="2319"/>
      <c r="C112" s="3360" t="s">
        <v>1128</v>
      </c>
      <c r="D112" s="3360"/>
      <c r="E112" s="3360"/>
      <c r="F112" s="3360"/>
      <c r="G112" s="3360"/>
      <c r="H112" s="3360"/>
      <c r="I112" s="3360"/>
    </row>
    <row r="113" spans="1:40" s="2039" customFormat="1" ht="6" customHeight="1">
      <c r="A113" s="2318"/>
      <c r="B113" s="2323"/>
      <c r="C113" s="2324"/>
      <c r="D113" s="2321"/>
      <c r="E113" s="2322"/>
      <c r="F113" s="2322"/>
      <c r="G113" s="2322"/>
      <c r="H113" s="2308"/>
      <c r="I113" s="2308"/>
    </row>
    <row r="114" spans="1:40" s="2039" customFormat="1" ht="78.75">
      <c r="A114" s="2318" t="s">
        <v>830</v>
      </c>
      <c r="B114" s="2319"/>
      <c r="C114" s="3360" t="s">
        <v>4403</v>
      </c>
      <c r="D114" s="3360"/>
      <c r="E114" s="3360"/>
      <c r="F114" s="3360"/>
      <c r="G114" s="3360"/>
      <c r="H114" s="3360"/>
      <c r="I114" s="3360"/>
    </row>
    <row r="115" spans="1:40" s="2039" customFormat="1" ht="6" customHeight="1">
      <c r="A115" s="2318"/>
      <c r="B115" s="2319"/>
      <c r="C115" s="2296"/>
      <c r="D115" s="2296"/>
      <c r="E115" s="2296"/>
      <c r="F115" s="2296"/>
      <c r="G115" s="2296"/>
      <c r="H115" s="2296"/>
      <c r="I115" s="2296"/>
    </row>
    <row r="116" spans="1:40" s="2039" customFormat="1" ht="63">
      <c r="A116" s="2318" t="s">
        <v>831</v>
      </c>
      <c r="B116" s="2319"/>
      <c r="C116" s="3360" t="s">
        <v>4516</v>
      </c>
      <c r="D116" s="3360"/>
      <c r="E116" s="3360"/>
      <c r="F116" s="3360"/>
      <c r="G116" s="3360"/>
      <c r="H116" s="3360"/>
      <c r="I116" s="3360"/>
    </row>
    <row r="117" spans="1:40" s="2039" customFormat="1" ht="94.5">
      <c r="A117" s="2318" t="s">
        <v>829</v>
      </c>
      <c r="B117" s="2319"/>
      <c r="C117" s="3360" t="s">
        <v>4517</v>
      </c>
      <c r="D117" s="3360"/>
      <c r="E117" s="3360"/>
      <c r="F117" s="3360"/>
      <c r="G117" s="3360"/>
      <c r="H117" s="3360"/>
      <c r="I117" s="3360"/>
    </row>
    <row r="118" spans="1:40" s="2303" customFormat="1" ht="16.5">
      <c r="A118" s="2318"/>
      <c r="B118" s="2319"/>
      <c r="C118" s="2324" t="s">
        <v>1129</v>
      </c>
      <c r="D118" s="2321"/>
      <c r="E118" s="2322"/>
      <c r="F118" s="2322"/>
      <c r="G118" s="2322"/>
      <c r="H118" s="2308"/>
      <c r="I118" s="2308"/>
      <c r="K118" s="2304"/>
      <c r="L118" s="2319"/>
      <c r="M118" s="2319"/>
      <c r="N118" s="2319"/>
      <c r="O118" s="2319"/>
      <c r="P118" s="2319"/>
      <c r="Q118" s="2319"/>
      <c r="R118" s="2319"/>
      <c r="S118" s="2319"/>
      <c r="T118" s="2319"/>
      <c r="U118" s="2319"/>
      <c r="V118" s="2319"/>
      <c r="W118" s="2319"/>
      <c r="X118" s="2319"/>
      <c r="Y118" s="2319"/>
      <c r="Z118" s="2319"/>
      <c r="AA118" s="2319"/>
      <c r="AB118" s="2319"/>
      <c r="AC118" s="2319"/>
      <c r="AD118" s="2319"/>
      <c r="AE118" s="2319"/>
      <c r="AF118" s="2319"/>
      <c r="AG118" s="2319"/>
      <c r="AH118" s="2319"/>
      <c r="AI118" s="2319"/>
      <c r="AJ118" s="2319"/>
      <c r="AK118" s="2319"/>
      <c r="AL118" s="2319"/>
      <c r="AM118" s="2319"/>
      <c r="AN118" s="2319"/>
    </row>
    <row r="119" spans="1:40" s="2319" customFormat="1" ht="78.75">
      <c r="A119" s="2337" t="s">
        <v>830</v>
      </c>
      <c r="C119" s="3360" t="s">
        <v>5036</v>
      </c>
      <c r="D119" s="3360"/>
      <c r="E119" s="3360"/>
      <c r="F119" s="3360"/>
      <c r="G119" s="3360"/>
      <c r="H119" s="3360"/>
      <c r="I119" s="3360"/>
      <c r="J119" s="2303"/>
      <c r="K119" s="2304"/>
    </row>
    <row r="120" spans="1:40" s="2319" customFormat="1" ht="16.5">
      <c r="A120" s="2318"/>
      <c r="C120" s="2296"/>
      <c r="G120" s="2335"/>
      <c r="H120" s="2335"/>
      <c r="I120" s="2335"/>
      <c r="J120" s="2303"/>
      <c r="K120" s="2304"/>
    </row>
    <row r="121" spans="1:40" s="2319" customFormat="1" ht="16.5">
      <c r="A121" s="2318"/>
      <c r="C121" s="3063" t="s">
        <v>1376</v>
      </c>
      <c r="D121" s="2336"/>
      <c r="E121" s="2336"/>
      <c r="G121" s="2335"/>
      <c r="H121" s="2335"/>
      <c r="I121" s="2335"/>
      <c r="J121" s="2303"/>
      <c r="K121" s="2304"/>
    </row>
    <row r="122" spans="1:40" s="2319" customFormat="1" ht="16.5">
      <c r="A122" s="2318"/>
      <c r="C122" s="3063"/>
      <c r="D122" s="2336"/>
      <c r="E122" s="2336"/>
      <c r="G122" s="2335"/>
      <c r="H122" s="2335"/>
      <c r="I122" s="2335"/>
      <c r="J122" s="2303"/>
      <c r="K122" s="2304"/>
    </row>
    <row r="123" spans="1:40" s="2319" customFormat="1" ht="16.5">
      <c r="A123" s="2318"/>
      <c r="C123" s="3064"/>
      <c r="D123" s="2321"/>
      <c r="E123" s="2321"/>
      <c r="G123" s="2335"/>
      <c r="H123" s="2335"/>
      <c r="I123" s="2335"/>
      <c r="J123" s="2303"/>
      <c r="K123" s="2304"/>
    </row>
    <row r="124" spans="1:40" s="2319" customFormat="1" ht="16.5">
      <c r="A124" s="2318"/>
      <c r="C124" s="3063" t="s">
        <v>1093</v>
      </c>
      <c r="D124" s="2336"/>
      <c r="E124" s="2336"/>
      <c r="J124" s="2303"/>
      <c r="K124" s="2304"/>
    </row>
    <row r="125" spans="1:40" s="2303" customFormat="1" ht="16.5">
      <c r="A125" s="2318"/>
      <c r="B125" s="2319"/>
      <c r="C125" s="3063" t="s">
        <v>1094</v>
      </c>
      <c r="D125" s="2336"/>
      <c r="E125" s="2336"/>
      <c r="F125" s="2319"/>
      <c r="G125" s="3365" t="s">
        <v>11386</v>
      </c>
      <c r="H125" s="3365"/>
      <c r="I125" s="3365"/>
      <c r="K125" s="2304"/>
      <c r="L125" s="2305"/>
      <c r="M125" s="2305"/>
      <c r="N125" s="2305"/>
      <c r="O125" s="2305"/>
      <c r="P125" s="2305"/>
      <c r="Q125" s="2305"/>
      <c r="R125" s="2305"/>
      <c r="S125" s="2305"/>
      <c r="T125" s="2305"/>
      <c r="U125" s="2305"/>
      <c r="V125" s="2305"/>
      <c r="W125" s="2305"/>
      <c r="X125" s="2305"/>
      <c r="Y125" s="2305"/>
      <c r="Z125" s="2305"/>
      <c r="AA125" s="2305"/>
      <c r="AB125" s="2305"/>
      <c r="AC125" s="2305"/>
      <c r="AD125" s="2305"/>
      <c r="AE125" s="2305"/>
      <c r="AF125" s="2305"/>
      <c r="AG125" s="2305"/>
      <c r="AH125" s="2305"/>
      <c r="AI125" s="2305"/>
      <c r="AJ125" s="2305"/>
      <c r="AK125" s="2305"/>
      <c r="AL125" s="2305"/>
      <c r="AM125" s="2305"/>
      <c r="AN125" s="2305"/>
    </row>
    <row r="126" spans="1:40" s="2341" customFormat="1" ht="16.5">
      <c r="A126" s="2318"/>
      <c r="B126" s="2319"/>
      <c r="C126" s="3065" t="s">
        <v>1095</v>
      </c>
      <c r="D126" s="2338"/>
      <c r="E126" s="2338"/>
      <c r="F126" s="2338"/>
      <c r="G126" s="3366" t="s">
        <v>11387</v>
      </c>
      <c r="H126" s="3366"/>
      <c r="I126" s="3366"/>
      <c r="J126" s="2339"/>
      <c r="K126" s="2340"/>
    </row>
    <row r="127" spans="1:40" s="2341" customFormat="1">
      <c r="A127" s="2301"/>
      <c r="B127" s="2302"/>
      <c r="C127" s="2306"/>
      <c r="D127" s="2308"/>
      <c r="E127" s="2308"/>
      <c r="F127" s="2308"/>
      <c r="G127" s="3367" t="s">
        <v>11385</v>
      </c>
      <c r="H127" s="3367"/>
      <c r="I127" s="3367"/>
      <c r="J127" s="2339"/>
      <c r="K127" s="2340"/>
    </row>
    <row r="128" spans="1:40" s="2341" customFormat="1">
      <c r="A128" s="2301"/>
      <c r="B128" s="2302"/>
      <c r="C128" s="2306"/>
      <c r="D128" s="2308"/>
      <c r="E128" s="2308"/>
      <c r="F128" s="2308"/>
      <c r="G128" s="2342"/>
      <c r="H128" s="2308"/>
      <c r="I128" s="2343"/>
      <c r="J128" s="2339"/>
      <c r="K128" s="2340"/>
    </row>
    <row r="129" spans="1:12" s="2341" customFormat="1">
      <c r="A129" s="2301"/>
      <c r="B129" s="2302"/>
      <c r="C129" s="2306"/>
      <c r="D129" s="2308"/>
      <c r="E129" s="2308"/>
      <c r="F129" s="2308"/>
      <c r="G129" s="2342"/>
      <c r="H129" s="2308"/>
      <c r="I129" s="2343"/>
      <c r="J129" s="2339"/>
      <c r="K129" s="2340"/>
    </row>
    <row r="130" spans="1:12" s="2341" customFormat="1">
      <c r="A130" s="2301"/>
      <c r="B130" s="2302"/>
      <c r="C130" s="2306"/>
      <c r="D130" s="2308"/>
      <c r="E130" s="2308"/>
      <c r="F130" s="2308"/>
      <c r="G130" s="2342"/>
      <c r="H130" s="2308"/>
      <c r="I130" s="2343"/>
      <c r="J130" s="2339"/>
      <c r="K130" s="2340"/>
    </row>
    <row r="131" spans="1:12" s="2341" customFormat="1">
      <c r="A131" s="2301"/>
      <c r="B131" s="2302"/>
      <c r="C131" s="2306"/>
      <c r="D131" s="2308"/>
      <c r="E131" s="2308"/>
      <c r="F131" s="2308"/>
      <c r="G131" s="2342"/>
      <c r="H131" s="2308"/>
      <c r="I131" s="2343"/>
      <c r="J131" s="2339"/>
      <c r="K131" s="2340"/>
    </row>
    <row r="132" spans="1:12" s="2341" customFormat="1">
      <c r="A132" s="2301"/>
      <c r="B132" s="2302"/>
      <c r="C132" s="2306"/>
      <c r="D132" s="2308"/>
      <c r="E132" s="2308"/>
      <c r="F132" s="2308"/>
      <c r="G132" s="2342"/>
      <c r="H132" s="2308"/>
      <c r="I132" s="2343"/>
      <c r="J132" s="2339"/>
      <c r="K132" s="2340"/>
    </row>
    <row r="133" spans="1:12" s="2341" customFormat="1">
      <c r="A133" s="2301"/>
      <c r="B133" s="2302"/>
      <c r="C133" s="2306"/>
      <c r="D133" s="2308"/>
      <c r="E133" s="2308"/>
      <c r="F133" s="2308"/>
      <c r="G133" s="2342"/>
      <c r="H133" s="2308"/>
      <c r="I133" s="2343"/>
      <c r="J133" s="2339"/>
      <c r="K133" s="2340"/>
    </row>
    <row r="134" spans="1:12" s="2341" customFormat="1">
      <c r="A134" s="2301"/>
      <c r="B134" s="2302"/>
      <c r="C134" s="2306"/>
      <c r="D134" s="2308"/>
      <c r="E134" s="2308"/>
      <c r="F134" s="2308"/>
      <c r="G134" s="2342"/>
      <c r="H134" s="2308"/>
      <c r="I134" s="2343"/>
      <c r="J134" s="2339"/>
      <c r="K134" s="2340"/>
    </row>
    <row r="135" spans="1:12" s="2341" customFormat="1">
      <c r="A135" s="2301"/>
      <c r="B135" s="2344"/>
      <c r="C135" s="2345"/>
      <c r="D135" s="2344"/>
      <c r="E135" s="2344"/>
      <c r="F135" s="2344"/>
      <c r="G135" s="2314"/>
      <c r="I135" s="2314"/>
      <c r="J135" s="2339"/>
      <c r="K135" s="2340"/>
    </row>
    <row r="136" spans="1:12" s="2341" customFormat="1">
      <c r="A136" s="2301"/>
      <c r="B136" s="2344"/>
      <c r="C136" s="2345"/>
      <c r="D136" s="2344"/>
      <c r="E136" s="2344"/>
      <c r="F136" s="2344"/>
      <c r="G136" s="2344"/>
      <c r="I136" s="3061"/>
      <c r="J136" s="2339"/>
      <c r="K136" s="2340"/>
    </row>
    <row r="137" spans="1:12" s="2341" customFormat="1" ht="15.75" customHeight="1">
      <c r="A137" s="2301"/>
      <c r="B137" s="2344"/>
      <c r="C137" s="2345"/>
      <c r="D137" s="2344"/>
      <c r="E137" s="2344"/>
      <c r="F137" s="2344"/>
      <c r="I137" s="3062"/>
      <c r="J137" s="2339"/>
      <c r="K137" s="2340"/>
      <c r="L137" s="2341" t="s">
        <v>11381</v>
      </c>
    </row>
  </sheetData>
  <mergeCells count="26">
    <mergeCell ref="G125:I125"/>
    <mergeCell ref="G126:I126"/>
    <mergeCell ref="G127:I127"/>
    <mergeCell ref="D111:I111"/>
    <mergeCell ref="C117:I117"/>
    <mergeCell ref="C119:I119"/>
    <mergeCell ref="C112:I112"/>
    <mergeCell ref="C114:I114"/>
    <mergeCell ref="C116:I116"/>
    <mergeCell ref="D109:I109"/>
    <mergeCell ref="C95:I95"/>
    <mergeCell ref="C97:I97"/>
    <mergeCell ref="C99:I99"/>
    <mergeCell ref="D102:I102"/>
    <mergeCell ref="D104:I104"/>
    <mergeCell ref="D106:I106"/>
    <mergeCell ref="D108:I108"/>
    <mergeCell ref="C82:I82"/>
    <mergeCell ref="C84:I84"/>
    <mergeCell ref="C88:I88"/>
    <mergeCell ref="C92:I92"/>
    <mergeCell ref="C16:I16"/>
    <mergeCell ref="C49:I49"/>
    <mergeCell ref="C70:I70"/>
    <mergeCell ref="C50:I50"/>
    <mergeCell ref="C48:I48"/>
  </mergeCells>
  <pageMargins left="0.70866141732283472" right="0.51181102362204722" top="1.3779527559055118" bottom="1.3779527559055118" header="0.31496062992125984" footer="0.51181102362204722"/>
  <pageSetup paperSize="9" pageOrder="overThenDown" orientation="portrait" r:id="rId1"/>
  <headerFooter>
    <oddFooter>&amp;R&amp;"-,Negrita"&amp;14&amp;P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9">
    <tabColor rgb="FF92D050"/>
  </sheetPr>
  <dimension ref="A1:AW487"/>
  <sheetViews>
    <sheetView topLeftCell="A247" zoomScale="85" zoomScaleNormal="85" workbookViewId="0">
      <selection activeCell="I39" sqref="I39"/>
    </sheetView>
  </sheetViews>
  <sheetFormatPr baseColWidth="10" defaultRowHeight="12.75"/>
  <cols>
    <col min="1" max="1" width="2.28515625" customWidth="1"/>
    <col min="2" max="2" width="4.85546875" customWidth="1"/>
    <col min="3" max="3" width="4" customWidth="1"/>
    <col min="4" max="4" width="18.140625" customWidth="1"/>
    <col min="5" max="5" width="5.42578125" customWidth="1"/>
    <col min="6" max="6" width="25.5703125" customWidth="1"/>
    <col min="7" max="7" width="6.140625" style="57" customWidth="1"/>
    <col min="8" max="9" width="16.140625" bestFit="1" customWidth="1"/>
    <col min="10" max="10" width="12" style="628" customWidth="1"/>
    <col min="11" max="11" width="14.7109375" style="628" bestFit="1" customWidth="1"/>
    <col min="12" max="12" width="22.42578125" style="66" customWidth="1"/>
    <col min="13" max="13" width="13.5703125" style="66" bestFit="1" customWidth="1"/>
    <col min="14" max="14" width="12.28515625" style="66" bestFit="1" customWidth="1"/>
    <col min="15" max="15" width="27.7109375" style="66" customWidth="1"/>
    <col min="16" max="16" width="10.28515625" style="66" bestFit="1" customWidth="1"/>
    <col min="17" max="17" width="8.28515625" style="66" customWidth="1"/>
    <col min="18" max="18" width="14.28515625" style="628" bestFit="1" customWidth="1"/>
    <col min="19" max="19" width="13.42578125" bestFit="1" customWidth="1"/>
    <col min="20" max="20" width="9.5703125" customWidth="1"/>
    <col min="21" max="21" width="10.7109375" bestFit="1" customWidth="1"/>
    <col min="22" max="22" width="11" style="66" customWidth="1"/>
    <col min="23" max="23" width="9.5703125" style="66" customWidth="1"/>
    <col min="24" max="24" width="12.28515625" style="66" bestFit="1" customWidth="1"/>
    <col min="25" max="25" width="10.28515625" style="66" bestFit="1" customWidth="1"/>
    <col min="26" max="27" width="13.7109375" style="66" customWidth="1"/>
    <col min="28" max="28" width="14.28515625" customWidth="1"/>
    <col min="29" max="29" width="15.42578125" customWidth="1"/>
    <col min="30" max="30" width="15.5703125" customWidth="1"/>
    <col min="31" max="31" width="17.7109375" customWidth="1"/>
    <col min="32" max="32" width="7.5703125" bestFit="1" customWidth="1"/>
    <col min="33" max="33" width="9.7109375" bestFit="1" customWidth="1"/>
    <col min="34" max="34" width="14.140625" customWidth="1"/>
    <col min="38" max="38" width="6" bestFit="1" customWidth="1"/>
    <col min="39" max="39" width="10.7109375" bestFit="1" customWidth="1"/>
    <col min="44" max="44" width="6" bestFit="1" customWidth="1"/>
  </cols>
  <sheetData>
    <row r="1" spans="1:34">
      <c r="O1" s="66" t="s">
        <v>3714</v>
      </c>
    </row>
    <row r="2" spans="1:34" s="66" customFormat="1" ht="15.75">
      <c r="A2" s="551"/>
      <c r="B2"/>
      <c r="C2" s="240"/>
      <c r="D2" s="552"/>
      <c r="E2" s="552"/>
      <c r="F2" s="553"/>
      <c r="G2" s="1866"/>
      <c r="H2" s="554"/>
      <c r="I2" s="555"/>
      <c r="J2" s="622"/>
      <c r="K2" s="622"/>
      <c r="O2" s="66" t="s">
        <v>3715</v>
      </c>
      <c r="R2" s="622"/>
      <c r="S2" s="91"/>
      <c r="T2" s="91"/>
      <c r="U2" s="91"/>
      <c r="AB2"/>
      <c r="AC2"/>
      <c r="AD2"/>
      <c r="AE2"/>
      <c r="AF2"/>
      <c r="AG2"/>
      <c r="AH2"/>
    </row>
    <row r="3" spans="1:34" s="66" customFormat="1" ht="15.75">
      <c r="A3" s="551"/>
      <c r="B3"/>
      <c r="C3" s="240"/>
      <c r="D3" s="552"/>
      <c r="E3" s="552"/>
      <c r="F3" s="553"/>
      <c r="G3" s="1866"/>
      <c r="H3" s="554"/>
      <c r="I3" s="555"/>
      <c r="J3" s="622"/>
      <c r="K3" s="622"/>
      <c r="O3" s="66" t="s">
        <v>3716</v>
      </c>
      <c r="R3" s="622"/>
      <c r="S3" s="91"/>
      <c r="T3" s="91"/>
      <c r="U3" s="91"/>
      <c r="AB3"/>
      <c r="AC3"/>
      <c r="AD3"/>
      <c r="AE3"/>
      <c r="AF3"/>
      <c r="AG3"/>
      <c r="AH3"/>
    </row>
    <row r="4" spans="1:34" s="66" customFormat="1" ht="15.75">
      <c r="A4" s="551"/>
      <c r="B4"/>
      <c r="C4" s="240"/>
      <c r="D4" s="552"/>
      <c r="E4" s="552"/>
      <c r="F4" s="553"/>
      <c r="G4" s="1866"/>
      <c r="H4" s="554"/>
      <c r="I4" s="555"/>
      <c r="J4" s="622"/>
      <c r="K4" s="622"/>
      <c r="O4" s="66" t="s">
        <v>3717</v>
      </c>
      <c r="R4" s="622"/>
      <c r="S4" s="91"/>
      <c r="T4" s="91"/>
      <c r="U4" s="91"/>
      <c r="AB4"/>
      <c r="AC4"/>
      <c r="AD4"/>
      <c r="AE4"/>
      <c r="AF4"/>
      <c r="AG4"/>
      <c r="AH4"/>
    </row>
    <row r="5" spans="1:34" s="91" customFormat="1" ht="15.75">
      <c r="A5" s="551"/>
      <c r="B5"/>
      <c r="C5" s="240"/>
      <c r="D5" s="552"/>
      <c r="E5" s="552"/>
      <c r="F5" s="553"/>
      <c r="G5" s="1866"/>
      <c r="H5" s="554"/>
      <c r="I5" s="555"/>
      <c r="J5" s="622"/>
      <c r="K5" s="622"/>
      <c r="L5" s="66"/>
      <c r="M5" s="66"/>
      <c r="N5" s="66"/>
      <c r="O5" s="66" t="s">
        <v>3718</v>
      </c>
      <c r="P5" s="66"/>
      <c r="Q5" s="66"/>
      <c r="R5" s="622"/>
      <c r="V5" s="66"/>
      <c r="W5" s="66"/>
      <c r="X5" s="66"/>
      <c r="Y5" s="66"/>
      <c r="Z5" s="66"/>
      <c r="AA5" s="66"/>
      <c r="AB5"/>
      <c r="AC5"/>
      <c r="AD5"/>
      <c r="AE5"/>
      <c r="AF5"/>
      <c r="AG5"/>
      <c r="AH5"/>
    </row>
    <row r="6" spans="1:34" s="91" customFormat="1" ht="15.75">
      <c r="A6" s="551"/>
      <c r="B6"/>
      <c r="C6" s="240"/>
      <c r="D6" s="552"/>
      <c r="E6" s="552"/>
      <c r="F6" s="553"/>
      <c r="G6" s="1866"/>
      <c r="H6" s="554"/>
      <c r="I6" s="555"/>
      <c r="J6" s="622"/>
      <c r="K6" s="622"/>
      <c r="L6" s="66"/>
      <c r="M6" s="66"/>
      <c r="N6" s="66"/>
      <c r="O6" s="66">
        <v>800</v>
      </c>
      <c r="P6" s="66"/>
      <c r="Q6" s="66"/>
      <c r="R6" s="622"/>
      <c r="V6" s="66"/>
      <c r="W6" s="66"/>
      <c r="X6" s="66"/>
      <c r="Y6" s="66"/>
      <c r="Z6" s="66"/>
      <c r="AA6" s="66"/>
      <c r="AB6"/>
      <c r="AC6"/>
      <c r="AD6"/>
      <c r="AE6"/>
      <c r="AF6"/>
      <c r="AG6"/>
      <c r="AH6"/>
    </row>
    <row r="7" spans="1:34" s="91" customFormat="1" ht="15.75">
      <c r="A7" s="551"/>
      <c r="B7"/>
      <c r="C7" s="240"/>
      <c r="D7" s="552"/>
      <c r="E7" s="552"/>
      <c r="F7" s="553"/>
      <c r="G7" s="1866"/>
      <c r="H7" s="554"/>
      <c r="I7" s="555"/>
      <c r="J7" s="622"/>
      <c r="K7" s="622"/>
      <c r="L7" s="66"/>
      <c r="M7" s="66"/>
      <c r="N7" s="66"/>
      <c r="O7" s="66" t="s">
        <v>3719</v>
      </c>
      <c r="P7" s="66"/>
      <c r="Q7" s="66"/>
      <c r="R7" s="622"/>
      <c r="V7" s="66"/>
      <c r="W7" s="66"/>
      <c r="X7" s="66"/>
      <c r="Y7" s="66"/>
      <c r="Z7" s="66"/>
      <c r="AA7" s="66"/>
      <c r="AB7"/>
      <c r="AC7"/>
      <c r="AD7"/>
      <c r="AE7"/>
      <c r="AF7"/>
      <c r="AG7"/>
      <c r="AH7"/>
    </row>
    <row r="8" spans="1:34" s="91" customFormat="1" ht="15.75">
      <c r="A8" s="551"/>
      <c r="B8"/>
      <c r="C8" s="240"/>
      <c r="D8" s="240"/>
      <c r="E8" s="552"/>
      <c r="F8" s="552"/>
      <c r="G8" s="1866"/>
      <c r="H8" s="553"/>
      <c r="I8" s="554"/>
      <c r="J8" s="555"/>
      <c r="K8" s="555"/>
      <c r="L8" s="630"/>
      <c r="M8" s="630"/>
      <c r="N8" s="630"/>
      <c r="O8" s="66" t="s">
        <v>3720</v>
      </c>
      <c r="P8" s="66"/>
      <c r="Q8" s="66"/>
      <c r="R8" s="555"/>
      <c r="V8" s="66"/>
      <c r="W8" s="66"/>
      <c r="X8" s="66"/>
      <c r="Y8" s="66"/>
      <c r="Z8" s="66"/>
      <c r="AA8" s="66"/>
      <c r="AB8"/>
      <c r="AC8"/>
      <c r="AD8"/>
      <c r="AE8"/>
      <c r="AF8"/>
      <c r="AG8"/>
      <c r="AH8"/>
    </row>
    <row r="9" spans="1:34" s="91" customFormat="1" ht="45">
      <c r="A9" s="551"/>
      <c r="B9"/>
      <c r="C9" s="3415" t="str">
        <f>+L9</f>
        <v>TABACALERA MENHURSA S.A.</v>
      </c>
      <c r="D9" s="3416"/>
      <c r="E9" s="3416"/>
      <c r="F9" s="3416"/>
      <c r="G9" s="3416"/>
      <c r="H9" s="3416"/>
      <c r="I9" s="3416"/>
      <c r="J9" s="623"/>
      <c r="K9" s="623"/>
      <c r="L9" s="1325" t="s">
        <v>5034</v>
      </c>
      <c r="M9" s="631"/>
      <c r="N9" s="631"/>
      <c r="O9" s="66" t="s">
        <v>3721</v>
      </c>
      <c r="P9" s="66"/>
      <c r="Q9" s="66"/>
      <c r="R9" s="623"/>
      <c r="V9" s="66"/>
      <c r="W9" s="66"/>
      <c r="X9" s="66"/>
      <c r="Y9" s="66"/>
      <c r="Z9" s="66"/>
      <c r="AA9" s="66"/>
      <c r="AB9"/>
      <c r="AC9"/>
      <c r="AD9"/>
      <c r="AE9"/>
      <c r="AF9"/>
      <c r="AG9"/>
      <c r="AH9"/>
    </row>
    <row r="10" spans="1:34" s="91" customFormat="1" ht="15.75">
      <c r="A10" s="551"/>
      <c r="B10"/>
      <c r="C10" s="240"/>
      <c r="D10" s="552"/>
      <c r="E10" s="552"/>
      <c r="F10" s="552"/>
      <c r="G10" s="1866"/>
      <c r="H10" s="552"/>
      <c r="I10" s="552"/>
      <c r="J10" s="624"/>
      <c r="K10" s="624"/>
      <c r="L10" s="632"/>
      <c r="M10" s="632"/>
      <c r="N10" s="632"/>
      <c r="O10" s="66" t="s">
        <v>3722</v>
      </c>
      <c r="P10" s="66"/>
      <c r="Q10" s="66"/>
      <c r="R10" s="624"/>
      <c r="V10" s="66"/>
      <c r="W10" s="66"/>
      <c r="X10" s="66"/>
      <c r="Y10" s="66"/>
      <c r="Z10" s="66"/>
      <c r="AA10" s="66"/>
      <c r="AB10"/>
      <c r="AC10"/>
      <c r="AD10"/>
      <c r="AE10"/>
      <c r="AF10"/>
      <c r="AG10"/>
      <c r="AH10"/>
    </row>
    <row r="11" spans="1:34" s="91" customFormat="1" ht="15.75">
      <c r="A11" s="551"/>
      <c r="B11"/>
      <c r="C11" s="240"/>
      <c r="D11" s="552"/>
      <c r="E11" s="552"/>
      <c r="F11" s="552"/>
      <c r="G11" s="1866"/>
      <c r="H11" s="552"/>
      <c r="I11" s="552"/>
      <c r="J11" s="624"/>
      <c r="K11" s="624"/>
      <c r="L11" s="632"/>
      <c r="M11" s="632"/>
      <c r="N11" s="632"/>
      <c r="O11" s="66" t="s">
        <v>3723</v>
      </c>
      <c r="P11" s="66"/>
      <c r="Q11" s="66"/>
      <c r="R11" s="624"/>
      <c r="V11" s="66"/>
      <c r="W11" s="66"/>
      <c r="X11" s="66"/>
      <c r="Y11" s="66"/>
      <c r="Z11" s="66"/>
      <c r="AA11" s="66"/>
      <c r="AB11"/>
      <c r="AC11"/>
      <c r="AD11"/>
      <c r="AE11"/>
      <c r="AF11"/>
      <c r="AG11"/>
      <c r="AH11"/>
    </row>
    <row r="12" spans="1:34" s="91" customFormat="1" ht="15.75">
      <c r="A12" s="551"/>
      <c r="B12"/>
      <c r="C12" s="240"/>
      <c r="D12" s="552"/>
      <c r="E12" s="552"/>
      <c r="F12" s="552"/>
      <c r="G12" s="1866"/>
      <c r="H12" s="552"/>
      <c r="I12" s="552"/>
      <c r="J12" s="624"/>
      <c r="K12" s="624"/>
      <c r="L12" s="632"/>
      <c r="M12" s="632"/>
      <c r="N12" s="632"/>
      <c r="O12" s="66" t="s">
        <v>3725</v>
      </c>
      <c r="P12" s="66" t="s">
        <v>3724</v>
      </c>
      <c r="Q12" s="66"/>
      <c r="R12" s="624"/>
      <c r="V12" s="66"/>
      <c r="W12" s="66"/>
      <c r="X12" s="66"/>
      <c r="Y12" s="66"/>
      <c r="Z12" s="66"/>
      <c r="AA12" s="66"/>
      <c r="AB12"/>
      <c r="AC12"/>
      <c r="AD12"/>
      <c r="AE12"/>
      <c r="AF12"/>
      <c r="AG12"/>
      <c r="AH12"/>
    </row>
    <row r="13" spans="1:34" s="91" customFormat="1" ht="15.75">
      <c r="A13" s="551"/>
      <c r="B13"/>
      <c r="C13" s="240"/>
      <c r="D13" s="552"/>
      <c r="E13" s="552"/>
      <c r="F13" s="552"/>
      <c r="G13" s="1866"/>
      <c r="H13" s="552"/>
      <c r="I13" s="552"/>
      <c r="J13" s="624"/>
      <c r="K13" s="624"/>
      <c r="L13" s="632"/>
      <c r="M13" s="632"/>
      <c r="N13" s="632"/>
      <c r="O13" s="66" t="s">
        <v>4230</v>
      </c>
      <c r="P13" s="66" t="s">
        <v>4231</v>
      </c>
      <c r="Q13" s="66"/>
      <c r="R13" s="624"/>
      <c r="V13" s="66"/>
      <c r="W13" s="66"/>
      <c r="X13" s="66"/>
      <c r="Y13" s="66"/>
      <c r="Z13" s="66"/>
      <c r="AA13" s="66"/>
      <c r="AB13"/>
      <c r="AC13"/>
      <c r="AD13"/>
      <c r="AE13"/>
      <c r="AF13"/>
      <c r="AG13"/>
      <c r="AH13"/>
    </row>
    <row r="14" spans="1:34" s="91" customFormat="1" ht="15.75">
      <c r="A14" s="551"/>
      <c r="B14"/>
      <c r="C14" s="240"/>
      <c r="D14" s="552"/>
      <c r="E14" s="552"/>
      <c r="F14" s="552"/>
      <c r="G14" s="1866"/>
      <c r="H14" s="552"/>
      <c r="I14" s="552"/>
      <c r="J14" s="624"/>
      <c r="K14" s="624"/>
      <c r="L14" s="632"/>
      <c r="M14" s="632"/>
      <c r="N14" s="632"/>
      <c r="O14" s="607" t="s">
        <v>4400</v>
      </c>
      <c r="P14" s="607" t="s">
        <v>4401</v>
      </c>
      <c r="Q14" s="607" t="s">
        <v>4402</v>
      </c>
      <c r="R14" s="624"/>
      <c r="V14" s="66"/>
      <c r="W14" s="66"/>
      <c r="X14" s="66"/>
      <c r="Y14" s="66"/>
      <c r="Z14" s="66"/>
      <c r="AA14" s="66"/>
      <c r="AB14"/>
      <c r="AC14"/>
      <c r="AD14"/>
      <c r="AE14"/>
      <c r="AF14"/>
      <c r="AG14"/>
      <c r="AH14"/>
    </row>
    <row r="15" spans="1:34" s="91" customFormat="1" ht="25.5">
      <c r="A15" s="551"/>
      <c r="B15"/>
      <c r="C15" s="3417" t="s">
        <v>670</v>
      </c>
      <c r="D15" s="3417"/>
      <c r="E15" s="3417"/>
      <c r="F15" s="3417"/>
      <c r="G15" s="3417"/>
      <c r="H15" s="3417"/>
      <c r="I15" s="3417"/>
      <c r="J15" s="622"/>
      <c r="K15" s="622"/>
      <c r="L15" s="66"/>
      <c r="M15" s="66"/>
      <c r="N15" s="66">
        <v>1</v>
      </c>
      <c r="O15" s="66" t="s">
        <v>4407</v>
      </c>
      <c r="P15" s="66" t="s">
        <v>4408</v>
      </c>
      <c r="Q15" s="66" t="s">
        <v>3714</v>
      </c>
      <c r="R15" s="622" t="s">
        <v>4409</v>
      </c>
      <c r="V15" s="66"/>
      <c r="W15" s="66"/>
      <c r="X15" s="66"/>
      <c r="Y15" s="66"/>
      <c r="Z15" s="66"/>
      <c r="AA15" s="66"/>
      <c r="AB15"/>
      <c r="AC15"/>
      <c r="AD15"/>
      <c r="AE15"/>
      <c r="AF15"/>
      <c r="AG15"/>
      <c r="AH15"/>
    </row>
    <row r="16" spans="1:34" s="91" customFormat="1" ht="19.5">
      <c r="A16" s="551"/>
      <c r="B16"/>
      <c r="C16" s="240"/>
      <c r="D16" s="240"/>
      <c r="E16" s="556"/>
      <c r="F16" s="552"/>
      <c r="G16" s="1866"/>
      <c r="H16" s="553"/>
      <c r="I16" s="554"/>
      <c r="J16" s="555"/>
      <c r="K16" s="555"/>
      <c r="L16" s="630"/>
      <c r="M16" s="630"/>
      <c r="N16" s="630"/>
      <c r="O16" s="66" t="s">
        <v>4417</v>
      </c>
      <c r="P16" s="66" t="s">
        <v>4410</v>
      </c>
      <c r="Q16" s="91" t="s">
        <v>4418</v>
      </c>
      <c r="R16" s="66" t="s">
        <v>4419</v>
      </c>
      <c r="V16" s="66"/>
      <c r="W16" s="66"/>
      <c r="X16" s="66"/>
      <c r="Y16" s="66"/>
      <c r="Z16" s="66"/>
      <c r="AA16" s="66"/>
      <c r="AB16"/>
      <c r="AC16"/>
      <c r="AD16"/>
      <c r="AE16"/>
      <c r="AF16"/>
      <c r="AG16"/>
      <c r="AH16"/>
    </row>
    <row r="17" spans="1:34" s="91" customFormat="1" ht="19.5">
      <c r="A17" s="551"/>
      <c r="B17"/>
      <c r="C17" s="240"/>
      <c r="D17" s="240"/>
      <c r="E17" s="556"/>
      <c r="F17" s="552"/>
      <c r="G17" s="1866"/>
      <c r="H17" s="553"/>
      <c r="I17" s="554"/>
      <c r="J17" s="555"/>
      <c r="K17" s="555"/>
      <c r="L17" s="630"/>
      <c r="M17" s="630"/>
      <c r="N17" s="630"/>
      <c r="O17" s="66" t="s">
        <v>4411</v>
      </c>
      <c r="P17" s="66" t="s">
        <v>4412</v>
      </c>
      <c r="Q17" s="66"/>
      <c r="R17" s="555"/>
      <c r="V17" s="66"/>
      <c r="W17" s="66"/>
      <c r="X17" s="66"/>
      <c r="Y17" s="66"/>
      <c r="Z17" s="66"/>
      <c r="AA17" s="66"/>
      <c r="AB17"/>
      <c r="AC17"/>
      <c r="AD17"/>
      <c r="AE17"/>
      <c r="AF17"/>
      <c r="AG17"/>
      <c r="AH17"/>
    </row>
    <row r="18" spans="1:34" s="91" customFormat="1" ht="30">
      <c r="A18" s="551"/>
      <c r="B18"/>
      <c r="C18" s="3418" t="s">
        <v>11425</v>
      </c>
      <c r="D18" s="3418"/>
      <c r="E18" s="3418"/>
      <c r="F18" s="3418"/>
      <c r="G18" s="3418"/>
      <c r="H18" s="3418"/>
      <c r="I18" s="3418"/>
      <c r="J18" s="625"/>
      <c r="K18" s="625"/>
      <c r="L18" s="633"/>
      <c r="M18" s="633"/>
      <c r="N18" s="633"/>
      <c r="O18" s="607" t="s">
        <v>4413</v>
      </c>
      <c r="P18" s="66" t="s">
        <v>4412</v>
      </c>
      <c r="Q18" s="607" t="s">
        <v>4414</v>
      </c>
      <c r="R18" s="625"/>
      <c r="V18" s="66"/>
      <c r="W18" s="66"/>
      <c r="X18" s="66"/>
      <c r="Y18" s="66"/>
      <c r="Z18" s="66"/>
      <c r="AA18" s="66"/>
      <c r="AB18"/>
      <c r="AC18"/>
      <c r="AD18"/>
      <c r="AE18"/>
      <c r="AF18"/>
      <c r="AG18"/>
      <c r="AH18"/>
    </row>
    <row r="19" spans="1:34" s="91" customFormat="1" ht="19.5">
      <c r="A19" s="551"/>
      <c r="B19"/>
      <c r="C19" s="240"/>
      <c r="D19" s="240"/>
      <c r="E19" s="556"/>
      <c r="F19" s="552"/>
      <c r="G19" s="1866"/>
      <c r="H19" s="553"/>
      <c r="I19" s="554"/>
      <c r="J19" s="555"/>
      <c r="K19" s="555"/>
      <c r="L19" s="630"/>
      <c r="M19" s="630"/>
      <c r="N19" s="630"/>
      <c r="O19" s="607" t="s">
        <v>4411</v>
      </c>
      <c r="P19" s="607" t="s">
        <v>4428</v>
      </c>
      <c r="Q19" s="607" t="s">
        <v>4429</v>
      </c>
      <c r="R19" s="555"/>
      <c r="V19" s="66"/>
      <c r="W19" s="66"/>
      <c r="X19" s="66"/>
      <c r="Y19" s="66"/>
      <c r="Z19" s="66"/>
      <c r="AA19" s="66"/>
      <c r="AB19"/>
      <c r="AC19"/>
      <c r="AD19"/>
      <c r="AE19"/>
      <c r="AF19"/>
      <c r="AG19"/>
      <c r="AH19"/>
    </row>
    <row r="20" spans="1:34" s="91" customFormat="1" ht="19.5">
      <c r="A20" s="551"/>
      <c r="B20"/>
      <c r="C20" s="240"/>
      <c r="D20" s="240"/>
      <c r="E20" s="556"/>
      <c r="F20" s="552"/>
      <c r="G20" s="1866"/>
      <c r="H20" s="553"/>
      <c r="I20" s="554"/>
      <c r="J20" s="555"/>
      <c r="K20" s="555"/>
      <c r="L20" s="630"/>
      <c r="M20" s="630"/>
      <c r="N20" s="630"/>
      <c r="O20" s="607" t="s">
        <v>3716</v>
      </c>
      <c r="P20" s="607" t="s">
        <v>4518</v>
      </c>
      <c r="Q20" s="607" t="s">
        <v>4519</v>
      </c>
      <c r="R20" s="555"/>
      <c r="V20" s="66"/>
      <c r="W20" s="66"/>
      <c r="X20" s="66"/>
      <c r="Y20" s="66"/>
      <c r="Z20" s="66"/>
      <c r="AA20" s="66"/>
      <c r="AB20"/>
      <c r="AC20"/>
      <c r="AD20"/>
      <c r="AE20"/>
      <c r="AF20"/>
      <c r="AG20"/>
      <c r="AH20"/>
    </row>
    <row r="21" spans="1:34" s="91" customFormat="1" ht="19.5">
      <c r="A21" s="551"/>
      <c r="B21"/>
      <c r="C21" s="240"/>
      <c r="D21" s="240"/>
      <c r="E21" s="556"/>
      <c r="F21" s="552"/>
      <c r="G21" s="1866"/>
      <c r="H21" s="553"/>
      <c r="I21" s="554"/>
      <c r="J21" s="555"/>
      <c r="K21" s="555"/>
      <c r="L21" s="630"/>
      <c r="M21" s="630"/>
      <c r="N21" s="630"/>
      <c r="O21" s="66" t="s">
        <v>4525</v>
      </c>
      <c r="P21" s="66" t="s">
        <v>4526</v>
      </c>
      <c r="Q21" s="66" t="s">
        <v>4527</v>
      </c>
      <c r="R21" s="555"/>
      <c r="V21" s="66"/>
      <c r="W21" s="66"/>
      <c r="X21" s="66"/>
      <c r="Y21" s="66"/>
      <c r="Z21" s="66"/>
      <c r="AA21" s="66"/>
      <c r="AB21"/>
      <c r="AC21"/>
      <c r="AD21"/>
      <c r="AE21"/>
      <c r="AF21"/>
      <c r="AG21"/>
      <c r="AH21"/>
    </row>
    <row r="22" spans="1:34" s="91" customFormat="1" ht="19.5">
      <c r="A22" s="551"/>
      <c r="B22"/>
      <c r="C22" s="240"/>
      <c r="D22" s="240"/>
      <c r="E22" s="556"/>
      <c r="F22" s="552"/>
      <c r="G22" s="1866"/>
      <c r="H22" s="553"/>
      <c r="I22" s="554"/>
      <c r="J22" s="555"/>
      <c r="K22" s="555"/>
      <c r="L22" s="630"/>
      <c r="M22" s="630"/>
      <c r="N22" s="630"/>
      <c r="O22" s="66" t="s">
        <v>26</v>
      </c>
      <c r="P22" s="66" t="s">
        <v>4526</v>
      </c>
      <c r="Q22" s="66" t="s">
        <v>4528</v>
      </c>
      <c r="R22" s="555"/>
      <c r="V22" s="66"/>
      <c r="W22" s="66"/>
      <c r="X22" s="66"/>
      <c r="Y22" s="66"/>
      <c r="Z22" s="66"/>
      <c r="AA22" s="66"/>
      <c r="AB22"/>
      <c r="AC22"/>
      <c r="AD22"/>
      <c r="AE22"/>
      <c r="AF22"/>
      <c r="AG22"/>
      <c r="AH22"/>
    </row>
    <row r="23" spans="1:34" s="91" customFormat="1" ht="19.5">
      <c r="A23" s="551"/>
      <c r="B23"/>
      <c r="C23" s="240"/>
      <c r="D23" s="366" t="s">
        <v>6802</v>
      </c>
      <c r="E23" s="556"/>
      <c r="F23" s="552"/>
      <c r="G23" s="1866"/>
      <c r="H23" s="553"/>
      <c r="I23" s="554"/>
      <c r="J23" s="555"/>
      <c r="K23" s="555"/>
      <c r="L23" s="1239" t="s">
        <v>1815</v>
      </c>
      <c r="M23" s="1209"/>
      <c r="N23" s="1315"/>
      <c r="O23" s="607" t="s">
        <v>4581</v>
      </c>
      <c r="P23" s="607" t="s">
        <v>4582</v>
      </c>
      <c r="Q23" s="607" t="s">
        <v>4583</v>
      </c>
      <c r="R23" s="555"/>
      <c r="S23" s="1315"/>
      <c r="T23" s="1315"/>
      <c r="U23" s="1315"/>
      <c r="V23" s="66"/>
      <c r="W23" s="66"/>
      <c r="X23" s="66"/>
      <c r="Y23" s="66"/>
      <c r="Z23" s="66"/>
      <c r="AA23" s="66"/>
      <c r="AB23"/>
      <c r="AC23"/>
      <c r="AD23"/>
      <c r="AE23"/>
      <c r="AF23"/>
      <c r="AG23"/>
      <c r="AH23"/>
    </row>
    <row r="24" spans="1:34" s="91" customFormat="1" ht="15.75">
      <c r="A24" s="551"/>
      <c r="B24"/>
      <c r="C24" s="240"/>
      <c r="D24" s="1202" t="str">
        <f>+L24</f>
        <v xml:space="preserve">Sr. Eduardo Mendoza Hurtado </v>
      </c>
      <c r="E24" s="240"/>
      <c r="F24" s="240"/>
      <c r="G24" s="1866"/>
      <c r="H24" s="553"/>
      <c r="I24" s="554"/>
      <c r="J24" s="555"/>
      <c r="K24" s="555"/>
      <c r="L24" s="1492" t="s">
        <v>11384</v>
      </c>
      <c r="M24" s="1203"/>
      <c r="N24" s="1192"/>
      <c r="O24" s="607" t="s">
        <v>4584</v>
      </c>
      <c r="P24" s="607" t="s">
        <v>4582</v>
      </c>
      <c r="Q24" s="607" t="s">
        <v>4585</v>
      </c>
      <c r="R24" s="1315"/>
      <c r="S24" s="1315"/>
      <c r="T24" s="1315"/>
      <c r="U24" s="1315"/>
      <c r="V24" s="66"/>
      <c r="W24" s="66"/>
      <c r="X24" s="66"/>
      <c r="Y24" s="66"/>
      <c r="Z24" s="66"/>
      <c r="AA24" s="66"/>
      <c r="AB24"/>
      <c r="AC24"/>
      <c r="AD24"/>
      <c r="AE24"/>
      <c r="AF24"/>
      <c r="AG24"/>
      <c r="AH24"/>
    </row>
    <row r="25" spans="1:34" s="91" customFormat="1" ht="15.75">
      <c r="A25" s="551"/>
      <c r="B25"/>
      <c r="C25" s="240"/>
      <c r="D25" s="1202" t="str">
        <f>+L25</f>
        <v>Gerente General</v>
      </c>
      <c r="E25" s="558"/>
      <c r="F25" s="552"/>
      <c r="G25" s="1866"/>
      <c r="H25" s="553"/>
      <c r="I25" s="554"/>
      <c r="J25" s="555"/>
      <c r="K25" s="555"/>
      <c r="L25" s="1206" t="s">
        <v>3266</v>
      </c>
      <c r="M25" s="1203"/>
      <c r="N25" s="1192"/>
      <c r="O25" s="66" t="s">
        <v>4411</v>
      </c>
      <c r="P25" s="66" t="s">
        <v>4579</v>
      </c>
      <c r="Q25" s="66" t="s">
        <v>4580</v>
      </c>
      <c r="R25" s="1238"/>
      <c r="S25" s="1315"/>
      <c r="T25" s="1315"/>
      <c r="U25" s="1315"/>
      <c r="V25" s="66"/>
      <c r="W25" s="66"/>
      <c r="X25" s="66"/>
      <c r="Y25" s="66"/>
      <c r="Z25" s="66"/>
      <c r="AA25" s="66"/>
      <c r="AB25"/>
      <c r="AC25"/>
      <c r="AD25"/>
      <c r="AE25"/>
      <c r="AF25"/>
      <c r="AG25"/>
      <c r="AH25"/>
    </row>
    <row r="26" spans="1:34" s="91" customFormat="1" ht="15.75">
      <c r="A26" s="551"/>
      <c r="B26"/>
      <c r="C26" s="240"/>
      <c r="D26" s="557"/>
      <c r="E26" s="558"/>
      <c r="F26" s="552"/>
      <c r="G26" s="1866"/>
      <c r="H26" s="553"/>
      <c r="I26" s="554"/>
      <c r="J26" s="555"/>
      <c r="K26" s="555"/>
      <c r="L26" s="1240"/>
      <c r="M26" s="1203"/>
      <c r="N26" s="1192"/>
      <c r="O26" s="607" t="s">
        <v>4584</v>
      </c>
      <c r="P26" s="66" t="s">
        <v>4579</v>
      </c>
      <c r="Q26" s="607" t="s">
        <v>4586</v>
      </c>
      <c r="R26" s="1238"/>
      <c r="S26" s="1315"/>
      <c r="T26" s="1315"/>
      <c r="U26" s="1315"/>
      <c r="V26" s="66"/>
      <c r="W26" s="66"/>
      <c r="X26" s="66"/>
      <c r="Y26" s="66"/>
      <c r="Z26" s="66"/>
      <c r="AA26" s="66"/>
      <c r="AB26"/>
      <c r="AC26"/>
      <c r="AD26"/>
      <c r="AE26"/>
      <c r="AF26"/>
      <c r="AG26"/>
      <c r="AH26"/>
    </row>
    <row r="27" spans="1:34" s="91" customFormat="1" ht="19.5">
      <c r="A27" s="551"/>
      <c r="B27"/>
      <c r="C27" s="240"/>
      <c r="D27" s="557"/>
      <c r="E27" s="556"/>
      <c r="F27" s="552"/>
      <c r="G27" s="1866"/>
      <c r="H27" s="553"/>
      <c r="I27" s="554"/>
      <c r="J27" s="555"/>
      <c r="K27" s="555"/>
      <c r="L27" s="1202" t="s">
        <v>1811</v>
      </c>
      <c r="M27" s="630"/>
      <c r="N27" s="630"/>
      <c r="O27" s="66"/>
      <c r="P27" s="66"/>
      <c r="Q27" s="66"/>
      <c r="R27" s="555"/>
      <c r="V27" s="66"/>
      <c r="W27" s="66"/>
      <c r="X27" s="66"/>
      <c r="Y27" s="66"/>
      <c r="Z27" s="66"/>
      <c r="AA27" s="66"/>
      <c r="AB27"/>
      <c r="AC27"/>
      <c r="AD27"/>
      <c r="AE27"/>
      <c r="AF27"/>
      <c r="AG27"/>
      <c r="AH27"/>
    </row>
    <row r="28" spans="1:34" s="91" customFormat="1" ht="19.5">
      <c r="A28" s="551"/>
      <c r="B28"/>
      <c r="C28" s="240"/>
      <c r="D28" s="559"/>
      <c r="E28" s="556"/>
      <c r="F28" s="552"/>
      <c r="G28" s="1866"/>
      <c r="H28" s="553"/>
      <c r="I28" s="554"/>
      <c r="J28" s="555"/>
      <c r="K28" s="555"/>
      <c r="L28" s="1301" t="s">
        <v>5295</v>
      </c>
      <c r="M28" s="630"/>
      <c r="N28" s="630"/>
      <c r="O28" s="66"/>
      <c r="P28" s="66"/>
      <c r="Q28" s="66"/>
      <c r="R28" s="555"/>
      <c r="V28" s="66"/>
      <c r="W28" s="66"/>
      <c r="X28" s="66"/>
      <c r="Y28" s="66"/>
      <c r="Z28" s="66"/>
      <c r="AA28" s="66"/>
      <c r="AB28"/>
      <c r="AC28"/>
      <c r="AD28"/>
      <c r="AE28"/>
      <c r="AF28"/>
      <c r="AG28"/>
      <c r="AH28"/>
    </row>
    <row r="29" spans="1:34" s="91" customFormat="1" ht="19.5">
      <c r="A29" s="551"/>
      <c r="B29"/>
      <c r="C29" s="240"/>
      <c r="D29" s="559"/>
      <c r="E29" s="556"/>
      <c r="F29" s="552"/>
      <c r="G29" s="1866"/>
      <c r="H29" s="553"/>
      <c r="I29" s="554"/>
      <c r="J29" s="555"/>
      <c r="K29" s="555"/>
      <c r="L29" s="1206" t="s">
        <v>3267</v>
      </c>
      <c r="M29" s="630"/>
      <c r="N29" s="630"/>
      <c r="O29" s="66"/>
      <c r="P29" s="66"/>
      <c r="Q29" s="66"/>
      <c r="R29" s="555"/>
      <c r="V29" s="66"/>
      <c r="W29" s="66"/>
      <c r="X29" s="66"/>
      <c r="Y29" s="66"/>
      <c r="Z29" s="66"/>
      <c r="AA29" s="66"/>
      <c r="AB29"/>
      <c r="AC29"/>
      <c r="AD29"/>
      <c r="AE29"/>
      <c r="AF29"/>
      <c r="AG29"/>
      <c r="AH29"/>
    </row>
    <row r="30" spans="1:34" s="91" customFormat="1" ht="19.5">
      <c r="A30" s="551"/>
      <c r="B30"/>
      <c r="C30" s="240"/>
      <c r="D30" s="1370" t="s">
        <v>6802</v>
      </c>
      <c r="E30" s="556"/>
      <c r="F30" s="552"/>
      <c r="G30" s="1866"/>
      <c r="H30" s="553"/>
      <c r="I30" s="554"/>
      <c r="J30" s="555"/>
      <c r="K30" s="555"/>
      <c r="L30" s="1202"/>
      <c r="M30" s="630"/>
      <c r="N30" s="630"/>
      <c r="O30" s="66"/>
      <c r="P30" s="66"/>
      <c r="Q30" s="66"/>
      <c r="R30" s="555"/>
      <c r="V30" s="66"/>
      <c r="W30" s="66"/>
      <c r="X30" s="66"/>
      <c r="Y30" s="66"/>
      <c r="Z30" s="66"/>
      <c r="AA30" s="66"/>
      <c r="AB30"/>
      <c r="AC30"/>
      <c r="AD30"/>
      <c r="AE30"/>
      <c r="AF30"/>
      <c r="AG30"/>
      <c r="AH30"/>
    </row>
    <row r="31" spans="1:34" s="91" customFormat="1" ht="15.75">
      <c r="A31" s="551"/>
      <c r="B31"/>
      <c r="C31" s="240"/>
      <c r="D31" s="1202" t="str">
        <f>+L28</f>
        <v>Sr. Alfonso Solorzano Moncada</v>
      </c>
      <c r="E31" s="558"/>
      <c r="F31" s="552"/>
      <c r="G31" s="1866"/>
      <c r="H31" s="553"/>
      <c r="I31" s="554"/>
      <c r="J31" s="555"/>
      <c r="K31" s="555"/>
      <c r="L31" s="630"/>
      <c r="M31" s="630"/>
      <c r="N31" s="630"/>
      <c r="O31" s="66"/>
      <c r="P31" s="66"/>
      <c r="Q31" s="66"/>
      <c r="R31" s="555"/>
      <c r="V31" s="66"/>
      <c r="W31" s="66"/>
      <c r="X31" s="66"/>
      <c r="Y31" s="66"/>
      <c r="Z31" s="66"/>
      <c r="AA31" s="66"/>
      <c r="AB31"/>
      <c r="AC31"/>
      <c r="AD31"/>
      <c r="AE31"/>
      <c r="AF31"/>
      <c r="AG31"/>
      <c r="AH31"/>
    </row>
    <row r="32" spans="1:34" s="91" customFormat="1" ht="15.75">
      <c r="A32" s="551"/>
      <c r="B32"/>
      <c r="C32" s="240"/>
      <c r="D32" s="1202" t="str">
        <f>+L29</f>
        <v>Contador</v>
      </c>
      <c r="E32" s="558"/>
      <c r="F32" s="552"/>
      <c r="G32" s="1866"/>
      <c r="H32" s="553"/>
      <c r="I32" s="554"/>
      <c r="J32" s="555"/>
      <c r="K32" s="555"/>
      <c r="L32" s="630"/>
      <c r="M32" s="630"/>
      <c r="N32" s="630"/>
      <c r="O32" s="66"/>
      <c r="P32" s="66"/>
      <c r="Q32" s="66"/>
      <c r="R32" s="555"/>
      <c r="V32" s="66"/>
      <c r="W32" s="66"/>
      <c r="X32" s="66"/>
      <c r="Y32" s="66"/>
      <c r="Z32" s="66"/>
      <c r="AA32" s="66"/>
      <c r="AB32"/>
      <c r="AC32"/>
      <c r="AD32"/>
      <c r="AE32"/>
      <c r="AF32"/>
      <c r="AG32"/>
      <c r="AH32"/>
    </row>
    <row r="33" spans="1:34" s="91" customFormat="1" ht="15.75">
      <c r="A33" s="551"/>
      <c r="B33"/>
      <c r="C33" s="240"/>
      <c r="D33" s="1202"/>
      <c r="E33" s="558"/>
      <c r="F33" s="552"/>
      <c r="G33" s="1866"/>
      <c r="H33" s="553"/>
      <c r="I33" s="554"/>
      <c r="J33" s="555"/>
      <c r="K33" s="555"/>
      <c r="L33" s="630"/>
      <c r="M33" s="630"/>
      <c r="N33" s="630"/>
      <c r="O33" s="66"/>
      <c r="P33" s="66"/>
      <c r="Q33" s="66"/>
      <c r="R33" s="555"/>
      <c r="V33" s="66"/>
      <c r="W33" s="66"/>
      <c r="X33" s="66"/>
      <c r="Y33" s="66"/>
      <c r="Z33" s="66"/>
      <c r="AA33" s="66"/>
      <c r="AB33"/>
      <c r="AC33"/>
      <c r="AD33"/>
      <c r="AE33"/>
      <c r="AF33"/>
      <c r="AG33"/>
      <c r="AH33"/>
    </row>
    <row r="34" spans="1:34" s="91" customFormat="1" ht="15.75">
      <c r="A34" s="551"/>
      <c r="B34"/>
      <c r="C34" s="240"/>
      <c r="D34" s="1202"/>
      <c r="E34" s="558"/>
      <c r="F34" s="552"/>
      <c r="G34" s="1866"/>
      <c r="H34" s="553"/>
      <c r="I34" s="554"/>
      <c r="J34" s="555"/>
      <c r="K34" s="555"/>
      <c r="L34" s="630"/>
      <c r="M34" s="630"/>
      <c r="N34" s="630"/>
      <c r="O34" s="66"/>
      <c r="P34" s="66"/>
      <c r="Q34" s="66"/>
      <c r="R34" s="555"/>
      <c r="V34" s="66"/>
      <c r="W34" s="66"/>
      <c r="X34" s="66"/>
      <c r="Y34" s="66"/>
      <c r="Z34" s="66"/>
      <c r="AA34" s="66"/>
      <c r="AB34"/>
      <c r="AC34"/>
      <c r="AD34"/>
      <c r="AE34"/>
      <c r="AF34"/>
      <c r="AG34"/>
      <c r="AH34"/>
    </row>
    <row r="35" spans="1:34" s="91" customFormat="1" ht="15.75">
      <c r="A35" s="551"/>
      <c r="B35"/>
      <c r="C35" s="240"/>
      <c r="D35" s="1202"/>
      <c r="E35" s="558"/>
      <c r="F35" s="552"/>
      <c r="G35" s="1866"/>
      <c r="H35" s="553"/>
      <c r="I35" s="554"/>
      <c r="J35" s="555"/>
      <c r="K35" s="555"/>
      <c r="L35" s="630"/>
      <c r="M35" s="630"/>
      <c r="N35" s="630"/>
      <c r="O35" s="66"/>
      <c r="P35" s="66"/>
      <c r="Q35" s="66"/>
      <c r="R35" s="555"/>
      <c r="V35" s="66"/>
      <c r="W35" s="66"/>
      <c r="X35" s="66"/>
      <c r="Y35" s="66"/>
      <c r="Z35" s="66"/>
      <c r="AA35" s="66"/>
      <c r="AB35"/>
      <c r="AC35"/>
      <c r="AD35"/>
      <c r="AE35"/>
      <c r="AF35"/>
      <c r="AG35"/>
      <c r="AH35"/>
    </row>
    <row r="36" spans="1:34" s="91" customFormat="1" ht="16.5" thickBot="1">
      <c r="A36" s="551"/>
      <c r="B36"/>
      <c r="C36" s="240"/>
      <c r="D36" s="1202"/>
      <c r="E36" s="558"/>
      <c r="F36" s="552"/>
      <c r="G36" s="1866"/>
      <c r="H36" s="553"/>
      <c r="I36" s="554"/>
      <c r="J36" s="555"/>
      <c r="K36" s="555"/>
      <c r="L36" s="630"/>
      <c r="M36" s="630"/>
      <c r="N36" s="630"/>
      <c r="O36" s="66"/>
      <c r="P36" s="66"/>
      <c r="Q36" s="66"/>
      <c r="R36" s="555"/>
      <c r="V36" s="66"/>
      <c r="W36" s="66"/>
      <c r="X36" s="66"/>
      <c r="Y36" s="66"/>
      <c r="Z36" s="66"/>
      <c r="AA36" s="66"/>
      <c r="AB36"/>
      <c r="AC36"/>
      <c r="AD36"/>
      <c r="AE36"/>
      <c r="AF36"/>
      <c r="AG36"/>
      <c r="AH36"/>
    </row>
    <row r="37" spans="1:34" s="91" customFormat="1" ht="19.5" thickBot="1">
      <c r="A37" s="551"/>
      <c r="B37"/>
      <c r="C37" s="3423" t="s">
        <v>673</v>
      </c>
      <c r="D37" s="3424"/>
      <c r="E37" s="3424"/>
      <c r="F37" s="3424"/>
      <c r="G37" s="3424"/>
      <c r="H37" s="3424"/>
      <c r="I37" s="3425"/>
      <c r="J37" s="555"/>
      <c r="K37" s="555"/>
      <c r="L37" s="630"/>
      <c r="M37" s="630"/>
      <c r="N37" s="630"/>
      <c r="O37" s="66"/>
      <c r="P37" s="66"/>
      <c r="Q37" s="66"/>
      <c r="R37" s="555"/>
      <c r="V37" s="66"/>
      <c r="W37" s="66"/>
      <c r="X37" s="66"/>
      <c r="Y37" s="66"/>
      <c r="Z37" s="66"/>
      <c r="AA37" s="66"/>
      <c r="AB37"/>
      <c r="AC37"/>
      <c r="AD37"/>
      <c r="AE37"/>
      <c r="AF37"/>
      <c r="AG37"/>
      <c r="AH37"/>
    </row>
    <row r="38" spans="1:34" s="91" customFormat="1" ht="16.5" thickBot="1">
      <c r="A38" s="551"/>
      <c r="B38"/>
      <c r="C38" s="560" t="s">
        <v>674</v>
      </c>
      <c r="D38" s="561"/>
      <c r="E38" s="562"/>
      <c r="F38" s="563"/>
      <c r="G38" s="564"/>
      <c r="H38" s="565">
        <v>45291</v>
      </c>
      <c r="I38" s="566">
        <v>44926</v>
      </c>
      <c r="J38" s="622"/>
      <c r="K38" s="622"/>
      <c r="L38" s="66"/>
      <c r="M38" s="66"/>
      <c r="N38" s="66"/>
      <c r="O38" s="66"/>
      <c r="P38" s="66"/>
      <c r="Q38" s="66"/>
      <c r="R38" s="622"/>
      <c r="V38" s="66"/>
      <c r="W38" s="66"/>
      <c r="X38" s="66"/>
      <c r="Y38" s="66"/>
      <c r="Z38" s="66"/>
      <c r="AA38" s="66"/>
      <c r="AB38"/>
      <c r="AC38"/>
      <c r="AD38"/>
      <c r="AE38"/>
      <c r="AF38"/>
      <c r="AG38"/>
      <c r="AH38"/>
    </row>
    <row r="39" spans="1:34" s="91" customFormat="1" ht="5.25" customHeight="1">
      <c r="A39" s="551"/>
      <c r="B39"/>
      <c r="C39" s="567"/>
      <c r="D39" s="552"/>
      <c r="E39" s="552"/>
      <c r="F39" s="553"/>
      <c r="G39" s="1866"/>
      <c r="H39" s="282"/>
      <c r="I39" s="568"/>
      <c r="J39" s="622"/>
      <c r="K39" s="622"/>
      <c r="L39" s="66"/>
      <c r="M39" s="66"/>
      <c r="N39" s="66"/>
      <c r="O39" s="66"/>
      <c r="P39" s="66"/>
      <c r="Q39" s="66"/>
      <c r="R39" s="622"/>
      <c r="V39" s="66"/>
      <c r="W39" s="66"/>
      <c r="X39" s="66"/>
      <c r="Y39" s="66"/>
      <c r="Z39" s="66"/>
      <c r="AA39" s="66"/>
      <c r="AB39"/>
      <c r="AC39"/>
      <c r="AD39"/>
      <c r="AE39"/>
      <c r="AF39"/>
      <c r="AG39"/>
      <c r="AH39"/>
    </row>
    <row r="40" spans="1:34" s="91" customFormat="1" ht="15.75">
      <c r="A40" s="551"/>
      <c r="B40"/>
      <c r="C40" s="569" t="s">
        <v>675</v>
      </c>
      <c r="D40" s="570"/>
      <c r="E40" s="552"/>
      <c r="F40" s="553"/>
      <c r="G40" s="1866"/>
      <c r="H40" s="571"/>
      <c r="I40" s="572"/>
      <c r="J40" s="622"/>
      <c r="K40" s="724" t="s">
        <v>852</v>
      </c>
      <c r="L40" s="720"/>
      <c r="M40" s="66"/>
      <c r="N40" s="66"/>
      <c r="O40" s="66"/>
      <c r="P40" s="66"/>
      <c r="Q40" s="66"/>
      <c r="R40" s="622"/>
      <c r="V40" s="66"/>
      <c r="W40" s="66"/>
      <c r="X40" s="66"/>
      <c r="Y40" s="66"/>
      <c r="Z40" s="66"/>
      <c r="AA40" s="66"/>
      <c r="AB40"/>
      <c r="AC40"/>
      <c r="AD40"/>
      <c r="AE40"/>
      <c r="AF40"/>
      <c r="AG40"/>
      <c r="AH40"/>
    </row>
    <row r="41" spans="1:34" s="91" customFormat="1" ht="15.75">
      <c r="A41" s="551"/>
      <c r="B41"/>
      <c r="C41" s="569" t="s">
        <v>676</v>
      </c>
      <c r="D41" s="570"/>
      <c r="E41" s="552"/>
      <c r="F41" s="553"/>
      <c r="G41" s="2349"/>
      <c r="H41" s="571"/>
      <c r="I41" s="572"/>
      <c r="J41" s="622"/>
      <c r="K41" s="622"/>
      <c r="L41" s="66"/>
      <c r="M41" s="66"/>
      <c r="N41" s="66"/>
      <c r="O41" s="66"/>
      <c r="P41" s="66"/>
      <c r="Q41" s="66"/>
      <c r="R41" s="622"/>
      <c r="V41" s="66"/>
      <c r="W41" s="66"/>
      <c r="X41" s="66"/>
      <c r="Y41" s="66"/>
      <c r="Z41" s="66"/>
      <c r="AA41" s="66"/>
      <c r="AB41"/>
      <c r="AC41"/>
      <c r="AD41"/>
      <c r="AE41"/>
      <c r="AF41"/>
      <c r="AG41"/>
      <c r="AH41"/>
    </row>
    <row r="42" spans="1:34" s="91" customFormat="1" ht="15.75">
      <c r="A42" s="551"/>
      <c r="B42"/>
      <c r="C42" s="573" t="s">
        <v>677</v>
      </c>
      <c r="D42" s="552"/>
      <c r="E42" s="552"/>
      <c r="F42" s="574"/>
      <c r="G42" s="2711">
        <v>3</v>
      </c>
      <c r="H42" s="575">
        <f>+'101'!M31</f>
        <v>0</v>
      </c>
      <c r="I42" s="576">
        <f>+'101'!D31</f>
        <v>21075.330000000075</v>
      </c>
      <c r="J42" s="622">
        <v>101</v>
      </c>
      <c r="K42" s="622"/>
      <c r="L42" s="66"/>
      <c r="M42" s="66"/>
      <c r="N42" s="66"/>
      <c r="O42" s="66"/>
      <c r="P42" s="66"/>
      <c r="Q42" s="66"/>
      <c r="R42" s="622"/>
      <c r="V42" s="66"/>
      <c r="W42" s="66"/>
      <c r="X42" s="66"/>
      <c r="Y42" s="66"/>
      <c r="Z42" s="66"/>
      <c r="AA42" s="66"/>
      <c r="AB42" s="285"/>
      <c r="AC42"/>
      <c r="AD42"/>
      <c r="AE42"/>
      <c r="AF42"/>
      <c r="AG42"/>
      <c r="AH42" s="285"/>
    </row>
    <row r="43" spans="1:34" s="91" customFormat="1" ht="15.75" hidden="1">
      <c r="A43" s="551"/>
      <c r="B43"/>
      <c r="C43" s="573" t="s">
        <v>678</v>
      </c>
      <c r="D43" s="552"/>
      <c r="E43" s="552"/>
      <c r="F43" s="574"/>
      <c r="G43" s="2711">
        <v>4</v>
      </c>
      <c r="H43" s="575">
        <f>+'102'!M58</f>
        <v>0</v>
      </c>
      <c r="I43" s="576">
        <f>+'102'!D58</f>
        <v>0</v>
      </c>
      <c r="J43" s="622">
        <v>102</v>
      </c>
      <c r="K43" s="622"/>
      <c r="L43" s="66"/>
      <c r="M43" s="66"/>
      <c r="N43" s="66"/>
      <c r="O43" s="66"/>
      <c r="P43" s="66"/>
      <c r="Q43" s="66"/>
      <c r="R43" s="622"/>
      <c r="V43" s="66"/>
      <c r="W43" s="66"/>
      <c r="X43" s="66"/>
      <c r="Y43" s="66"/>
      <c r="Z43" s="66"/>
      <c r="AA43" s="66"/>
      <c r="AB43" s="285"/>
      <c r="AC43"/>
      <c r="AD43"/>
      <c r="AE43"/>
      <c r="AF43"/>
      <c r="AG43"/>
      <c r="AH43" s="285"/>
    </row>
    <row r="44" spans="1:34" s="91" customFormat="1" ht="15.75">
      <c r="A44" s="551"/>
      <c r="B44"/>
      <c r="C44" s="573" t="s">
        <v>1364</v>
      </c>
      <c r="D44" s="552"/>
      <c r="E44" s="552"/>
      <c r="F44" s="574"/>
      <c r="G44" s="2711">
        <v>4</v>
      </c>
      <c r="H44" s="575">
        <f>+'103'!M41</f>
        <v>0</v>
      </c>
      <c r="I44" s="576">
        <f>+'103'!D41</f>
        <v>0</v>
      </c>
      <c r="J44" s="622">
        <v>103</v>
      </c>
      <c r="K44" s="622"/>
      <c r="L44" s="66"/>
      <c r="M44" s="66"/>
      <c r="N44" s="66"/>
      <c r="O44" s="66"/>
      <c r="P44" s="66"/>
      <c r="Q44" s="66"/>
      <c r="R44" s="622"/>
      <c r="V44" s="66"/>
      <c r="W44" s="66"/>
      <c r="X44" s="66"/>
      <c r="Y44" s="66"/>
      <c r="Z44" s="66"/>
      <c r="AA44" s="66"/>
      <c r="AB44" s="285"/>
      <c r="AC44"/>
      <c r="AD44"/>
      <c r="AE44"/>
      <c r="AF44"/>
      <c r="AG44"/>
      <c r="AH44" s="285"/>
    </row>
    <row r="45" spans="1:34" s="66" customFormat="1" ht="15.75">
      <c r="A45" s="551"/>
      <c r="B45"/>
      <c r="C45" s="573" t="s">
        <v>679</v>
      </c>
      <c r="D45" s="552"/>
      <c r="E45" s="552"/>
      <c r="F45" s="574"/>
      <c r="G45" s="2711">
        <v>5</v>
      </c>
      <c r="H45" s="575">
        <f>+'104'!M88</f>
        <v>0</v>
      </c>
      <c r="I45" s="576">
        <f>+'104'!D88</f>
        <v>0</v>
      </c>
      <c r="J45" s="622">
        <v>104</v>
      </c>
      <c r="K45" s="622"/>
      <c r="R45" s="622"/>
      <c r="S45" s="91"/>
      <c r="T45" s="91"/>
      <c r="U45" s="91"/>
      <c r="AB45" s="285"/>
      <c r="AC45"/>
      <c r="AD45"/>
      <c r="AE45"/>
      <c r="AF45"/>
      <c r="AG45"/>
      <c r="AH45" s="285"/>
    </row>
    <row r="46" spans="1:34" s="66" customFormat="1" ht="15.75" hidden="1">
      <c r="A46" s="551"/>
      <c r="B46"/>
      <c r="C46" s="573" t="s">
        <v>848</v>
      </c>
      <c r="D46" s="552"/>
      <c r="E46" s="552"/>
      <c r="F46" s="574"/>
      <c r="G46" s="2711"/>
      <c r="H46" s="575">
        <f>+'105'!M31</f>
        <v>0</v>
      </c>
      <c r="I46" s="576">
        <f>+'105'!D31</f>
        <v>0</v>
      </c>
      <c r="J46" s="622">
        <v>105</v>
      </c>
      <c r="K46" s="622"/>
      <c r="R46" s="622"/>
      <c r="S46" s="91"/>
      <c r="T46" s="91"/>
      <c r="U46" s="91"/>
      <c r="AB46" s="285"/>
      <c r="AC46"/>
      <c r="AD46"/>
      <c r="AE46"/>
      <c r="AF46"/>
      <c r="AG46"/>
      <c r="AH46" s="285"/>
    </row>
    <row r="47" spans="1:34" s="66" customFormat="1" ht="9.75" customHeight="1" thickBot="1">
      <c r="A47" s="551"/>
      <c r="B47"/>
      <c r="C47" s="577"/>
      <c r="D47" s="578"/>
      <c r="E47" s="578"/>
      <c r="F47" s="579"/>
      <c r="G47" s="579"/>
      <c r="H47" s="580"/>
      <c r="I47" s="581"/>
      <c r="J47" s="622"/>
      <c r="K47" s="622"/>
      <c r="R47" s="622"/>
      <c r="S47" s="91"/>
      <c r="T47" s="91"/>
      <c r="U47" s="91"/>
      <c r="AB47" s="285"/>
      <c r="AC47"/>
      <c r="AD47"/>
      <c r="AE47"/>
      <c r="AF47"/>
      <c r="AG47"/>
      <c r="AH47" s="285"/>
    </row>
    <row r="48" spans="1:34" s="66" customFormat="1" ht="15.75">
      <c r="A48" s="551"/>
      <c r="B48"/>
      <c r="C48" s="569" t="s">
        <v>680</v>
      </c>
      <c r="D48" s="552"/>
      <c r="E48" s="552"/>
      <c r="F48" s="574"/>
      <c r="G48" s="574"/>
      <c r="H48" s="575">
        <f>SUM(H42:H47)</f>
        <v>0</v>
      </c>
      <c r="I48" s="576">
        <f>SUM(I42:I47)</f>
        <v>21075.330000000075</v>
      </c>
      <c r="J48" s="622"/>
      <c r="K48" s="724">
        <f>+H48-'4 BG101'!M11-'4 BG101'!M12-'4 BG101'!M13-'4 BG101'!M14-'4 BG101'!M15</f>
        <v>0</v>
      </c>
      <c r="L48" s="720">
        <f>+I48-'4 BG101'!D11-'4 BG101'!D12-'4 BG101'!D13-'4 BG101'!D14-'4 BG101'!D15</f>
        <v>0</v>
      </c>
      <c r="R48" s="622"/>
      <c r="S48" s="91"/>
      <c r="T48" s="91"/>
      <c r="U48" s="91"/>
      <c r="AB48" s="285"/>
      <c r="AC48"/>
      <c r="AD48"/>
      <c r="AE48"/>
      <c r="AF48"/>
      <c r="AG48"/>
      <c r="AH48" s="285"/>
    </row>
    <row r="49" spans="1:34" s="66" customFormat="1" ht="9.75" customHeight="1">
      <c r="A49" s="551"/>
      <c r="B49"/>
      <c r="C49" s="573" t="s">
        <v>49</v>
      </c>
      <c r="D49" s="552"/>
      <c r="E49" s="552"/>
      <c r="F49" s="574"/>
      <c r="G49" s="574"/>
      <c r="H49" s="575"/>
      <c r="I49" s="576"/>
      <c r="J49" s="622"/>
      <c r="K49" s="622"/>
      <c r="R49" s="622"/>
      <c r="S49" s="91"/>
      <c r="T49" s="91"/>
      <c r="U49" s="91"/>
      <c r="AB49" s="285"/>
      <c r="AC49"/>
      <c r="AD49"/>
      <c r="AE49"/>
      <c r="AF49"/>
      <c r="AG49"/>
      <c r="AH49" s="285"/>
    </row>
    <row r="50" spans="1:34" s="66" customFormat="1" ht="15.75">
      <c r="A50" s="551"/>
      <c r="B50"/>
      <c r="C50" s="569" t="s">
        <v>681</v>
      </c>
      <c r="D50" s="552"/>
      <c r="E50" s="552"/>
      <c r="F50" s="574"/>
      <c r="G50" s="574"/>
      <c r="H50" s="575"/>
      <c r="I50" s="576"/>
      <c r="J50" s="622"/>
      <c r="K50" s="622"/>
      <c r="R50" s="622"/>
      <c r="S50" s="91"/>
      <c r="T50" s="91"/>
      <c r="U50" s="91"/>
      <c r="AB50" s="285"/>
      <c r="AC50"/>
      <c r="AD50"/>
      <c r="AE50"/>
      <c r="AF50"/>
      <c r="AG50"/>
      <c r="AH50" s="285"/>
    </row>
    <row r="51" spans="1:34" s="66" customFormat="1" ht="16.5" thickBot="1">
      <c r="A51" s="551"/>
      <c r="B51"/>
      <c r="C51" s="573" t="s">
        <v>682</v>
      </c>
      <c r="D51" s="552"/>
      <c r="E51" s="552"/>
      <c r="F51" s="574"/>
      <c r="G51" s="1326" t="s">
        <v>2120</v>
      </c>
      <c r="H51" s="575">
        <f>+'111'!M61</f>
        <v>0</v>
      </c>
      <c r="I51" s="576">
        <f>+'111'!D61</f>
        <v>770873.63799999992</v>
      </c>
      <c r="J51" s="622">
        <v>111</v>
      </c>
      <c r="K51" s="622"/>
      <c r="R51" s="622"/>
      <c r="S51" s="91"/>
      <c r="T51" s="91"/>
      <c r="U51" s="91"/>
      <c r="AB51" s="285"/>
      <c r="AC51"/>
      <c r="AD51"/>
      <c r="AE51"/>
      <c r="AF51"/>
      <c r="AG51"/>
      <c r="AH51" s="285"/>
    </row>
    <row r="52" spans="1:34" s="66" customFormat="1" ht="15.75" hidden="1">
      <c r="A52" s="551"/>
      <c r="B52"/>
      <c r="C52" s="573" t="s">
        <v>683</v>
      </c>
      <c r="D52" s="552"/>
      <c r="E52" s="552"/>
      <c r="F52" s="574"/>
      <c r="G52" s="574"/>
      <c r="H52" s="575">
        <f>+'112'!M33</f>
        <v>0</v>
      </c>
      <c r="I52" s="576">
        <f>+'112'!D33</f>
        <v>0</v>
      </c>
      <c r="J52" s="622">
        <v>112</v>
      </c>
      <c r="K52" s="622"/>
      <c r="R52" s="622"/>
      <c r="S52" s="91"/>
      <c r="T52" s="91"/>
      <c r="U52" s="91"/>
      <c r="AB52" s="285"/>
      <c r="AC52"/>
      <c r="AD52"/>
      <c r="AE52"/>
      <c r="AF52"/>
      <c r="AG52"/>
      <c r="AH52" s="285"/>
    </row>
    <row r="53" spans="1:34" s="66" customFormat="1" ht="15.75" hidden="1">
      <c r="A53" s="551"/>
      <c r="B53"/>
      <c r="C53" s="573" t="s">
        <v>1171</v>
      </c>
      <c r="D53" s="552"/>
      <c r="E53" s="552"/>
      <c r="F53" s="574"/>
      <c r="G53" s="574"/>
      <c r="H53" s="575">
        <f>+'113'!M35</f>
        <v>0</v>
      </c>
      <c r="I53" s="576">
        <f>+'113'!D35</f>
        <v>0</v>
      </c>
      <c r="J53" s="622">
        <v>113</v>
      </c>
      <c r="K53" s="622"/>
      <c r="R53" s="622"/>
      <c r="S53" s="91"/>
      <c r="T53" s="91"/>
      <c r="U53" s="91"/>
      <c r="AB53" s="285"/>
      <c r="AC53"/>
      <c r="AD53"/>
      <c r="AE53"/>
      <c r="AF53"/>
      <c r="AG53"/>
      <c r="AH53" s="285"/>
    </row>
    <row r="54" spans="1:34" s="66" customFormat="1" ht="15.75" hidden="1">
      <c r="A54" s="551"/>
      <c r="B54"/>
      <c r="C54" s="573" t="s">
        <v>1379</v>
      </c>
      <c r="D54" s="552"/>
      <c r="E54" s="552"/>
      <c r="F54" s="574"/>
      <c r="G54" s="1326"/>
      <c r="H54" s="575">
        <f>+'114'!M37</f>
        <v>0</v>
      </c>
      <c r="I54" s="576">
        <f>+'114'!D37</f>
        <v>0</v>
      </c>
      <c r="J54" s="622">
        <v>114</v>
      </c>
      <c r="K54" s="622"/>
      <c r="R54" s="622"/>
      <c r="S54" s="91"/>
      <c r="T54" s="91"/>
      <c r="U54" s="91"/>
      <c r="AB54" s="285"/>
      <c r="AC54"/>
      <c r="AD54"/>
      <c r="AE54"/>
      <c r="AF54"/>
      <c r="AG54"/>
      <c r="AH54" s="285"/>
    </row>
    <row r="55" spans="1:34" s="66" customFormat="1" ht="15.75" hidden="1">
      <c r="A55" s="551"/>
      <c r="B55"/>
      <c r="C55" s="573" t="s">
        <v>684</v>
      </c>
      <c r="D55" s="552"/>
      <c r="E55" s="552"/>
      <c r="F55" s="574"/>
      <c r="G55" s="574"/>
      <c r="H55" s="575">
        <f>+'115'!M43-H56</f>
        <v>0</v>
      </c>
      <c r="I55" s="576">
        <f>+'115'!D43-I56</f>
        <v>0</v>
      </c>
      <c r="J55" s="629">
        <v>115</v>
      </c>
      <c r="K55" s="622"/>
      <c r="R55" s="622"/>
      <c r="S55" s="91"/>
      <c r="T55" s="91"/>
      <c r="U55" s="91"/>
      <c r="AB55" s="285"/>
      <c r="AC55"/>
      <c r="AD55"/>
      <c r="AE55"/>
      <c r="AF55"/>
      <c r="AG55"/>
      <c r="AH55" s="285"/>
    </row>
    <row r="56" spans="1:34" s="66" customFormat="1" ht="15.75" hidden="1">
      <c r="A56" s="551"/>
      <c r="B56"/>
      <c r="C56" s="573" t="s">
        <v>685</v>
      </c>
      <c r="D56" s="552"/>
      <c r="E56" s="552"/>
      <c r="F56" s="574"/>
      <c r="G56" s="574"/>
      <c r="H56" s="575">
        <f>+'115'!M29+'115'!M30</f>
        <v>0</v>
      </c>
      <c r="I56" s="576">
        <f>+'115'!D29+'115'!D30</f>
        <v>0</v>
      </c>
      <c r="J56" s="622">
        <v>115</v>
      </c>
      <c r="K56" s="622"/>
      <c r="R56" s="622"/>
      <c r="S56" s="91"/>
      <c r="T56" s="91"/>
      <c r="U56" s="91"/>
      <c r="AB56" s="285"/>
      <c r="AC56"/>
      <c r="AD56"/>
      <c r="AE56"/>
      <c r="AF56"/>
      <c r="AG56"/>
      <c r="AH56" s="285"/>
    </row>
    <row r="57" spans="1:34" s="66" customFormat="1" ht="15.75" hidden="1">
      <c r="A57" s="551"/>
      <c r="B57"/>
      <c r="C57" s="573" t="s">
        <v>849</v>
      </c>
      <c r="D57" s="552"/>
      <c r="E57" s="552"/>
      <c r="F57" s="574"/>
      <c r="G57" s="574"/>
      <c r="H57" s="575">
        <f>+'116'!M48</f>
        <v>0</v>
      </c>
      <c r="I57" s="576">
        <f>+'116'!D48</f>
        <v>0</v>
      </c>
      <c r="J57" s="622">
        <v>116</v>
      </c>
      <c r="K57" s="622"/>
      <c r="R57" s="622"/>
      <c r="S57" s="91"/>
      <c r="T57" s="91"/>
      <c r="U57" s="91"/>
      <c r="AB57" s="285"/>
      <c r="AC57"/>
      <c r="AD57"/>
      <c r="AE57"/>
      <c r="AF57"/>
      <c r="AG57"/>
      <c r="AH57" s="285"/>
    </row>
    <row r="58" spans="1:34" s="66" customFormat="1" ht="15.75" hidden="1">
      <c r="A58" s="551"/>
      <c r="B58"/>
      <c r="C58" s="573" t="s">
        <v>686</v>
      </c>
      <c r="D58" s="552"/>
      <c r="E58" s="552"/>
      <c r="F58" s="574"/>
      <c r="G58" s="574"/>
      <c r="H58" s="575">
        <f>+'117'!M31</f>
        <v>0</v>
      </c>
      <c r="I58" s="576">
        <f>+'117'!D31</f>
        <v>0</v>
      </c>
      <c r="J58" s="622">
        <v>117</v>
      </c>
      <c r="K58" s="622"/>
      <c r="R58" s="622"/>
      <c r="S58" s="91"/>
      <c r="T58" s="91"/>
      <c r="U58" s="91"/>
      <c r="AB58" s="285"/>
      <c r="AC58"/>
      <c r="AD58"/>
      <c r="AE58"/>
      <c r="AF58"/>
      <c r="AG58"/>
      <c r="AH58" s="285"/>
    </row>
    <row r="59" spans="1:34" s="66" customFormat="1" ht="15.75" hidden="1">
      <c r="A59" s="551"/>
      <c r="B59"/>
      <c r="C59" s="573" t="s">
        <v>2389</v>
      </c>
      <c r="D59" s="552"/>
      <c r="E59" s="552"/>
      <c r="F59" s="574"/>
      <c r="G59" s="574"/>
      <c r="H59" s="575">
        <f>+'118'!M31</f>
        <v>0</v>
      </c>
      <c r="I59" s="576">
        <f>+'118'!D31</f>
        <v>0</v>
      </c>
      <c r="J59" s="622">
        <v>118</v>
      </c>
      <c r="K59" s="622"/>
      <c r="R59" s="622"/>
      <c r="S59" s="91"/>
      <c r="T59" s="91"/>
      <c r="U59" s="91"/>
      <c r="AB59" s="285"/>
      <c r="AC59"/>
      <c r="AD59"/>
      <c r="AE59"/>
      <c r="AF59"/>
      <c r="AG59"/>
      <c r="AH59" s="285"/>
    </row>
    <row r="60" spans="1:34" s="66" customFormat="1" ht="16.5" hidden="1" thickBot="1">
      <c r="A60" s="551"/>
      <c r="B60"/>
      <c r="C60" s="573" t="s">
        <v>686</v>
      </c>
      <c r="D60" s="552"/>
      <c r="E60" s="552"/>
      <c r="F60" s="574"/>
      <c r="G60" s="574"/>
      <c r="H60" s="575">
        <f>+'119'!M41</f>
        <v>0</v>
      </c>
      <c r="I60" s="576">
        <f>+'119'!D41</f>
        <v>0</v>
      </c>
      <c r="J60" s="622">
        <v>119</v>
      </c>
      <c r="K60" s="622"/>
      <c r="R60" s="622"/>
      <c r="S60" s="91"/>
      <c r="T60" s="91"/>
      <c r="U60" s="91"/>
      <c r="AB60" s="285"/>
      <c r="AC60"/>
      <c r="AD60"/>
      <c r="AE60"/>
      <c r="AF60"/>
      <c r="AG60"/>
      <c r="AH60" s="285"/>
    </row>
    <row r="61" spans="1:34" s="66" customFormat="1" ht="16.5" thickBot="1">
      <c r="A61" s="551"/>
      <c r="B61"/>
      <c r="C61" s="582" t="s">
        <v>687</v>
      </c>
      <c r="D61" s="583"/>
      <c r="E61" s="583"/>
      <c r="F61" s="584"/>
      <c r="G61" s="584"/>
      <c r="H61" s="585">
        <f>SUM(H51:H60)</f>
        <v>0</v>
      </c>
      <c r="I61" s="586">
        <f>SUM(I51:I60)</f>
        <v>770873.63799999992</v>
      </c>
      <c r="J61" s="622"/>
      <c r="K61" s="622"/>
      <c r="R61" s="622"/>
      <c r="S61" s="91"/>
      <c r="T61" s="91"/>
      <c r="U61" s="91"/>
      <c r="AB61" s="285"/>
      <c r="AC61"/>
      <c r="AD61"/>
      <c r="AE61"/>
      <c r="AF61"/>
      <c r="AG61"/>
      <c r="AH61" s="285"/>
    </row>
    <row r="62" spans="1:34" s="66" customFormat="1" ht="16.5" thickBot="1">
      <c r="A62" s="551"/>
      <c r="B62"/>
      <c r="C62" s="582" t="s">
        <v>688</v>
      </c>
      <c r="D62" s="583"/>
      <c r="E62" s="583"/>
      <c r="F62" s="584"/>
      <c r="G62" s="584"/>
      <c r="H62" s="585">
        <f>+H61+H48</f>
        <v>0</v>
      </c>
      <c r="I62" s="586">
        <f>+I61+I48</f>
        <v>791948.96799999999</v>
      </c>
      <c r="J62" s="622"/>
      <c r="K62" s="724">
        <f>+H62-'4 BG101'!M27</f>
        <v>0</v>
      </c>
      <c r="L62" s="720">
        <f>+I62-'4 BG101'!D27</f>
        <v>0</v>
      </c>
      <c r="R62" s="622"/>
      <c r="S62" s="91"/>
      <c r="T62" s="91"/>
      <c r="U62" s="91"/>
      <c r="AB62" s="285"/>
      <c r="AC62"/>
      <c r="AD62"/>
      <c r="AE62"/>
      <c r="AF62"/>
      <c r="AG62"/>
      <c r="AH62" s="285"/>
    </row>
    <row r="63" spans="1:34" s="66" customFormat="1" ht="9.75" customHeight="1">
      <c r="A63" s="551"/>
      <c r="B63"/>
      <c r="C63" s="573"/>
      <c r="D63" s="552"/>
      <c r="E63" s="552"/>
      <c r="F63" s="574"/>
      <c r="G63" s="574"/>
      <c r="H63" s="575"/>
      <c r="I63" s="576"/>
      <c r="J63" s="622"/>
      <c r="K63" s="622"/>
      <c r="R63" s="622"/>
      <c r="S63" s="91"/>
      <c r="T63" s="91"/>
      <c r="U63" s="91"/>
      <c r="AB63" s="285"/>
      <c r="AC63"/>
      <c r="AD63"/>
      <c r="AE63"/>
      <c r="AF63"/>
      <c r="AG63"/>
      <c r="AH63" s="285"/>
    </row>
    <row r="64" spans="1:34" s="66" customFormat="1" ht="15.75">
      <c r="A64" s="551"/>
      <c r="B64"/>
      <c r="C64" s="569" t="s">
        <v>689</v>
      </c>
      <c r="D64" s="570"/>
      <c r="E64" s="552"/>
      <c r="F64" s="574"/>
      <c r="G64" s="574"/>
      <c r="H64" s="575"/>
      <c r="I64" s="576"/>
      <c r="J64" s="622"/>
      <c r="K64" s="622"/>
      <c r="R64" s="622"/>
      <c r="S64" s="91"/>
      <c r="T64" s="91"/>
      <c r="U64" s="91"/>
      <c r="AB64" s="285"/>
      <c r="AC64"/>
      <c r="AD64"/>
      <c r="AE64"/>
      <c r="AF64"/>
      <c r="AG64"/>
      <c r="AH64" s="285"/>
    </row>
    <row r="65" spans="1:34" s="66" customFormat="1" ht="15.75">
      <c r="A65" s="551"/>
      <c r="B65"/>
      <c r="C65" s="569" t="s">
        <v>690</v>
      </c>
      <c r="D65" s="570"/>
      <c r="E65" s="552"/>
      <c r="F65" s="574"/>
      <c r="G65" s="574"/>
      <c r="H65" s="575"/>
      <c r="I65" s="576"/>
      <c r="J65" s="622"/>
      <c r="K65" s="622"/>
      <c r="R65" s="622"/>
      <c r="S65" s="91"/>
      <c r="T65" s="91"/>
      <c r="U65" s="91"/>
      <c r="AB65" s="285"/>
      <c r="AC65"/>
      <c r="AD65"/>
      <c r="AE65"/>
      <c r="AF65"/>
      <c r="AG65"/>
      <c r="AH65" s="285"/>
    </row>
    <row r="66" spans="1:34" s="66" customFormat="1" ht="16.5" thickBot="1">
      <c r="A66" s="551"/>
      <c r="B66"/>
      <c r="C66" s="587" t="s">
        <v>691</v>
      </c>
      <c r="D66" s="552"/>
      <c r="E66" s="552"/>
      <c r="F66" s="574"/>
      <c r="G66" s="2711">
        <v>6</v>
      </c>
      <c r="H66" s="575">
        <f>+'201'!M53</f>
        <v>0</v>
      </c>
      <c r="I66" s="576">
        <f>+'201'!D53</f>
        <v>502.04999999975553</v>
      </c>
      <c r="J66" s="622">
        <v>201</v>
      </c>
      <c r="K66" s="622"/>
      <c r="R66" s="622"/>
      <c r="S66" s="91"/>
      <c r="T66" s="91"/>
      <c r="U66" s="91"/>
      <c r="AB66" s="285"/>
      <c r="AC66"/>
      <c r="AD66"/>
      <c r="AE66"/>
      <c r="AF66"/>
      <c r="AG66"/>
      <c r="AH66" s="285"/>
    </row>
    <row r="67" spans="1:34" s="66" customFormat="1" ht="15.75" hidden="1">
      <c r="A67" s="551"/>
      <c r="B67"/>
      <c r="C67" s="573" t="s">
        <v>692</v>
      </c>
      <c r="D67" s="570"/>
      <c r="E67" s="552"/>
      <c r="F67" s="574"/>
      <c r="G67" s="2711">
        <v>8</v>
      </c>
      <c r="H67" s="575">
        <f>+'202'!M35</f>
        <v>0</v>
      </c>
      <c r="I67" s="576">
        <f>+'202'!D35</f>
        <v>0</v>
      </c>
      <c r="J67" s="622">
        <v>202</v>
      </c>
      <c r="K67" s="622"/>
      <c r="R67" s="622"/>
      <c r="S67" s="91"/>
      <c r="T67" s="91"/>
      <c r="U67" s="91"/>
      <c r="AB67" s="285"/>
      <c r="AC67"/>
      <c r="AD67"/>
      <c r="AE67"/>
      <c r="AF67"/>
      <c r="AG67"/>
      <c r="AH67" s="285"/>
    </row>
    <row r="68" spans="1:34" s="66" customFormat="1" ht="15.75" hidden="1">
      <c r="A68" s="551"/>
      <c r="B68"/>
      <c r="C68" s="587" t="s">
        <v>1804</v>
      </c>
      <c r="D68" s="552"/>
      <c r="E68" s="552"/>
      <c r="F68" s="574"/>
      <c r="G68" s="2711">
        <v>10</v>
      </c>
      <c r="H68" s="575">
        <f>+'203'!M22</f>
        <v>0</v>
      </c>
      <c r="I68" s="576">
        <f>+'203'!D22</f>
        <v>0</v>
      </c>
      <c r="J68" s="622">
        <v>203</v>
      </c>
      <c r="K68" s="622"/>
      <c r="R68" s="622"/>
      <c r="S68" s="91"/>
      <c r="T68" s="91"/>
      <c r="U68" s="91"/>
      <c r="AB68" s="285"/>
      <c r="AC68"/>
      <c r="AD68"/>
      <c r="AE68"/>
      <c r="AF68"/>
      <c r="AG68"/>
      <c r="AH68" s="285"/>
    </row>
    <row r="69" spans="1:34" s="66" customFormat="1" ht="15.75" hidden="1">
      <c r="A69" s="551"/>
      <c r="B69"/>
      <c r="C69" s="587" t="s">
        <v>1137</v>
      </c>
      <c r="D69" s="552"/>
      <c r="E69" s="552"/>
      <c r="F69" s="574"/>
      <c r="G69" s="2711">
        <v>11</v>
      </c>
      <c r="H69" s="575">
        <f>+'204'!M33</f>
        <v>0</v>
      </c>
      <c r="I69" s="576">
        <f>+'204'!D33</f>
        <v>0</v>
      </c>
      <c r="J69" s="629">
        <v>204</v>
      </c>
      <c r="K69" s="629"/>
      <c r="L69" s="634"/>
      <c r="M69" s="634"/>
      <c r="N69" s="634"/>
      <c r="R69" s="629"/>
      <c r="AB69" s="285"/>
      <c r="AC69"/>
      <c r="AD69"/>
      <c r="AE69"/>
      <c r="AF69"/>
      <c r="AG69"/>
      <c r="AH69" s="285"/>
    </row>
    <row r="70" spans="1:34" s="66" customFormat="1" ht="15.75" hidden="1">
      <c r="A70" s="551"/>
      <c r="B70"/>
      <c r="C70" s="587" t="s">
        <v>1176</v>
      </c>
      <c r="D70" s="552"/>
      <c r="E70" s="552"/>
      <c r="F70" s="574"/>
      <c r="G70" s="2711"/>
      <c r="H70" s="575">
        <f>+'205'!M34</f>
        <v>0</v>
      </c>
      <c r="I70" s="576">
        <f>+'205'!D34</f>
        <v>0</v>
      </c>
      <c r="J70" s="629">
        <v>205</v>
      </c>
      <c r="K70" s="629"/>
      <c r="L70" s="634"/>
      <c r="M70" s="634"/>
      <c r="N70" s="634"/>
      <c r="R70" s="629"/>
      <c r="AB70" s="285"/>
      <c r="AC70"/>
      <c r="AD70"/>
      <c r="AE70"/>
      <c r="AF70"/>
      <c r="AG70"/>
      <c r="AH70" s="285"/>
    </row>
    <row r="71" spans="1:34" s="66" customFormat="1" ht="15.75" hidden="1">
      <c r="A71" s="551"/>
      <c r="B71"/>
      <c r="C71" s="587" t="s">
        <v>1393</v>
      </c>
      <c r="D71" s="552"/>
      <c r="E71" s="552"/>
      <c r="F71" s="574"/>
      <c r="G71" s="2711">
        <v>12</v>
      </c>
      <c r="H71" s="575">
        <f>+'206'!M15</f>
        <v>0</v>
      </c>
      <c r="I71" s="576">
        <f>+'206'!D15</f>
        <v>0</v>
      </c>
      <c r="J71" s="629">
        <v>206</v>
      </c>
      <c r="K71" s="629"/>
      <c r="L71" s="634"/>
      <c r="M71" s="634"/>
      <c r="N71" s="634"/>
      <c r="R71" s="629"/>
      <c r="AB71" s="285"/>
      <c r="AC71"/>
      <c r="AD71"/>
      <c r="AE71"/>
      <c r="AF71"/>
      <c r="AG71"/>
      <c r="AH71" s="285"/>
    </row>
    <row r="72" spans="1:34" s="66" customFormat="1" ht="16.5" hidden="1" thickBot="1">
      <c r="A72" s="551"/>
      <c r="B72"/>
      <c r="C72" s="587" t="s">
        <v>1394</v>
      </c>
      <c r="D72" s="552"/>
      <c r="E72" s="578"/>
      <c r="F72" s="588"/>
      <c r="G72" s="2711"/>
      <c r="H72" s="575">
        <f>+'207'!M32</f>
        <v>0</v>
      </c>
      <c r="I72" s="581">
        <f>+'207'!D32</f>
        <v>0</v>
      </c>
      <c r="J72" s="622">
        <v>207</v>
      </c>
      <c r="K72" s="622"/>
      <c r="R72" s="622"/>
      <c r="AB72" s="285"/>
      <c r="AC72"/>
      <c r="AD72"/>
      <c r="AE72"/>
      <c r="AF72"/>
      <c r="AG72"/>
      <c r="AH72" s="285"/>
    </row>
    <row r="73" spans="1:34" s="66" customFormat="1" ht="9.75" customHeight="1">
      <c r="A73" s="551"/>
      <c r="B73"/>
      <c r="C73" s="1413"/>
      <c r="D73" s="1414"/>
      <c r="E73" s="1414"/>
      <c r="F73" s="1415"/>
      <c r="G73" s="2712"/>
      <c r="H73" s="1416"/>
      <c r="I73" s="1417"/>
      <c r="J73" s="622"/>
      <c r="K73" s="622"/>
      <c r="R73" s="622"/>
      <c r="S73" s="91"/>
      <c r="T73" s="91"/>
      <c r="U73" s="91"/>
      <c r="AB73" s="285"/>
      <c r="AC73"/>
      <c r="AD73"/>
      <c r="AE73"/>
      <c r="AF73"/>
      <c r="AG73"/>
      <c r="AH73" s="285"/>
    </row>
    <row r="74" spans="1:34" s="66" customFormat="1" ht="15.75">
      <c r="A74" s="551"/>
      <c r="B74"/>
      <c r="C74" s="569" t="s">
        <v>693</v>
      </c>
      <c r="D74" s="552"/>
      <c r="E74" s="552"/>
      <c r="F74" s="574"/>
      <c r="G74" s="2711"/>
      <c r="H74" s="575">
        <f>SUM(H66:H72)</f>
        <v>0</v>
      </c>
      <c r="I74" s="576">
        <f>SUM(I66:I72)</f>
        <v>502.04999999975553</v>
      </c>
      <c r="J74" s="622"/>
      <c r="K74" s="622"/>
      <c r="R74" s="622"/>
      <c r="S74" s="91"/>
      <c r="T74" s="91"/>
      <c r="U74" s="91"/>
      <c r="AB74" s="285"/>
      <c r="AC74"/>
      <c r="AD74"/>
      <c r="AE74"/>
      <c r="AF74"/>
      <c r="AG74"/>
      <c r="AH74" s="285"/>
    </row>
    <row r="75" spans="1:34" s="66" customFormat="1" ht="9.75" customHeight="1">
      <c r="A75" s="551"/>
      <c r="B75"/>
      <c r="C75" s="573"/>
      <c r="D75" s="552"/>
      <c r="E75" s="552"/>
      <c r="F75" s="574"/>
      <c r="G75" s="2711"/>
      <c r="H75" s="575"/>
      <c r="I75" s="576"/>
      <c r="J75" s="622"/>
      <c r="K75" s="622"/>
      <c r="R75" s="622"/>
      <c r="S75" s="91"/>
      <c r="T75" s="91"/>
      <c r="U75" s="91"/>
      <c r="AB75" s="285"/>
      <c r="AC75"/>
      <c r="AD75"/>
      <c r="AE75"/>
      <c r="AF75"/>
      <c r="AG75"/>
      <c r="AH75" s="285"/>
    </row>
    <row r="76" spans="1:34" s="66" customFormat="1" ht="15.75">
      <c r="A76" s="551"/>
      <c r="B76"/>
      <c r="C76" s="587" t="s">
        <v>691</v>
      </c>
      <c r="D76" s="552"/>
      <c r="E76" s="552"/>
      <c r="F76" s="574"/>
      <c r="G76" s="2711">
        <v>9</v>
      </c>
      <c r="H76" s="575">
        <f>+'211'!M52</f>
        <v>0</v>
      </c>
      <c r="I76" s="576">
        <f>+'211'!D52</f>
        <v>815103.45</v>
      </c>
      <c r="J76" s="622">
        <v>211</v>
      </c>
      <c r="K76" s="622"/>
      <c r="R76" s="622"/>
      <c r="S76" s="91"/>
      <c r="T76" s="91"/>
      <c r="U76" s="91"/>
      <c r="AB76" s="285"/>
      <c r="AC76"/>
      <c r="AD76"/>
      <c r="AE76"/>
      <c r="AF76"/>
      <c r="AG76"/>
      <c r="AH76" s="285"/>
    </row>
    <row r="77" spans="1:34" s="66" customFormat="1" ht="15.75" hidden="1">
      <c r="A77" s="551"/>
      <c r="B77"/>
      <c r="C77" s="587" t="s">
        <v>694</v>
      </c>
      <c r="D77" s="552"/>
      <c r="E77" s="552"/>
      <c r="F77" s="574"/>
      <c r="G77" s="2711"/>
      <c r="H77" s="575">
        <f>+'212'!M33</f>
        <v>0</v>
      </c>
      <c r="I77" s="576">
        <f>+'212'!D33</f>
        <v>0</v>
      </c>
      <c r="J77" s="622">
        <v>212</v>
      </c>
      <c r="K77" s="622"/>
      <c r="R77" s="622"/>
      <c r="S77" s="91"/>
      <c r="T77" s="91"/>
      <c r="U77" s="91"/>
      <c r="AB77" s="285"/>
      <c r="AC77"/>
      <c r="AD77"/>
      <c r="AE77"/>
      <c r="AF77"/>
      <c r="AG77"/>
      <c r="AH77" s="285"/>
    </row>
    <row r="78" spans="1:34" s="66" customFormat="1" ht="15.75" hidden="1">
      <c r="A78" s="551"/>
      <c r="B78"/>
      <c r="C78" s="587" t="s">
        <v>1377</v>
      </c>
      <c r="D78" s="552"/>
      <c r="E78" s="552"/>
      <c r="F78" s="574"/>
      <c r="G78" s="2711"/>
      <c r="H78" s="575">
        <f>+'213'!M33</f>
        <v>0</v>
      </c>
      <c r="I78" s="576">
        <f>+'213'!D33</f>
        <v>0</v>
      </c>
      <c r="J78" s="622">
        <v>213</v>
      </c>
      <c r="K78" s="621"/>
      <c r="R78" s="622"/>
      <c r="S78" s="91"/>
      <c r="T78" s="91"/>
      <c r="U78" s="91"/>
      <c r="AB78" s="285"/>
      <c r="AC78"/>
      <c r="AD78"/>
      <c r="AE78"/>
      <c r="AF78"/>
      <c r="AG78"/>
      <c r="AH78" s="285"/>
    </row>
    <row r="79" spans="1:34" s="66" customFormat="1" ht="15.75" hidden="1">
      <c r="A79" s="551"/>
      <c r="B79"/>
      <c r="C79" s="587" t="s">
        <v>695</v>
      </c>
      <c r="D79" s="552"/>
      <c r="E79" s="552"/>
      <c r="F79" s="574"/>
      <c r="G79" s="2711"/>
      <c r="H79" s="575">
        <f>+'214'!M28</f>
        <v>0</v>
      </c>
      <c r="I79" s="576">
        <f>+'214'!D28</f>
        <v>0</v>
      </c>
      <c r="J79" s="622">
        <v>214</v>
      </c>
      <c r="K79" s="622"/>
      <c r="R79" s="622"/>
      <c r="S79" s="91"/>
      <c r="T79" s="91"/>
      <c r="U79" s="91"/>
      <c r="AB79" s="285"/>
      <c r="AC79"/>
      <c r="AD79"/>
      <c r="AE79"/>
      <c r="AF79"/>
      <c r="AG79"/>
      <c r="AH79" s="285"/>
    </row>
    <row r="80" spans="1:34" s="66" customFormat="1" ht="15.75" hidden="1">
      <c r="A80" s="551"/>
      <c r="B80"/>
      <c r="C80" s="587" t="s">
        <v>3706</v>
      </c>
      <c r="D80" s="552"/>
      <c r="E80" s="552"/>
      <c r="F80" s="574"/>
      <c r="G80" s="2711"/>
      <c r="H80" s="575">
        <f>+'215'!M33</f>
        <v>0</v>
      </c>
      <c r="I80" s="576">
        <f>+'215'!D33</f>
        <v>0</v>
      </c>
      <c r="J80" s="622">
        <v>215</v>
      </c>
      <c r="K80" s="622"/>
      <c r="R80" s="622"/>
      <c r="S80" s="91"/>
      <c r="T80" s="91"/>
      <c r="U80" s="91"/>
      <c r="AB80" s="285"/>
      <c r="AC80"/>
      <c r="AD80"/>
      <c r="AE80"/>
      <c r="AF80"/>
      <c r="AG80"/>
      <c r="AH80" s="285"/>
    </row>
    <row r="81" spans="1:34" s="66" customFormat="1" ht="15.75" hidden="1">
      <c r="A81" s="551"/>
      <c r="B81"/>
      <c r="C81" s="587" t="s">
        <v>1378</v>
      </c>
      <c r="D81" s="552"/>
      <c r="E81" s="552"/>
      <c r="F81" s="574"/>
      <c r="G81" s="2711"/>
      <c r="H81" s="575">
        <f>+'216'!M33</f>
        <v>0</v>
      </c>
      <c r="I81" s="576">
        <f>+'216'!D33</f>
        <v>0</v>
      </c>
      <c r="J81" s="622">
        <v>216</v>
      </c>
      <c r="K81" s="622"/>
      <c r="R81" s="622"/>
      <c r="S81" s="91"/>
      <c r="T81" s="91"/>
      <c r="U81" s="91"/>
      <c r="AB81" s="285"/>
      <c r="AC81"/>
      <c r="AD81"/>
      <c r="AE81"/>
      <c r="AF81"/>
      <c r="AG81"/>
      <c r="AH81" s="285"/>
    </row>
    <row r="82" spans="1:34" s="66" customFormat="1" ht="15.75" hidden="1">
      <c r="A82" s="551"/>
      <c r="B82"/>
      <c r="C82" s="587" t="s">
        <v>1134</v>
      </c>
      <c r="D82" s="552"/>
      <c r="E82" s="552"/>
      <c r="F82" s="574"/>
      <c r="G82" s="2711"/>
      <c r="H82" s="575">
        <f>+'217'!M33</f>
        <v>0</v>
      </c>
      <c r="I82" s="576">
        <f>+'217'!D33</f>
        <v>0</v>
      </c>
      <c r="J82" s="622">
        <v>217</v>
      </c>
      <c r="K82" s="622"/>
      <c r="R82" s="622"/>
      <c r="S82" s="91"/>
      <c r="T82" s="91"/>
      <c r="U82" s="91"/>
      <c r="AB82" s="285"/>
      <c r="AC82"/>
      <c r="AD82"/>
      <c r="AE82"/>
      <c r="AF82"/>
      <c r="AG82"/>
      <c r="AH82" s="285"/>
    </row>
    <row r="83" spans="1:34" s="66" customFormat="1" ht="9.75" customHeight="1" thickBot="1">
      <c r="A83" s="551"/>
      <c r="B83"/>
      <c r="C83" s="577"/>
      <c r="D83" s="578"/>
      <c r="E83" s="578"/>
      <c r="F83" s="579"/>
      <c r="G83" s="2713"/>
      <c r="H83" s="580"/>
      <c r="I83" s="581"/>
      <c r="J83" s="622"/>
      <c r="K83" s="622"/>
      <c r="R83" s="622"/>
      <c r="S83" s="91"/>
      <c r="T83" s="91"/>
      <c r="U83" s="91"/>
      <c r="AB83" s="285"/>
      <c r="AC83"/>
      <c r="AD83"/>
      <c r="AE83"/>
      <c r="AF83"/>
      <c r="AG83"/>
      <c r="AH83" s="285"/>
    </row>
    <row r="84" spans="1:34" s="66" customFormat="1" ht="15.75">
      <c r="A84" s="551"/>
      <c r="B84"/>
      <c r="C84" s="569" t="s">
        <v>3342</v>
      </c>
      <c r="D84" s="552"/>
      <c r="E84" s="552"/>
      <c r="F84" s="574"/>
      <c r="G84" s="574"/>
      <c r="H84" s="575">
        <f>SUM(H76:H83)</f>
        <v>0</v>
      </c>
      <c r="I84" s="576">
        <f>SUM(I76:I83)</f>
        <v>815103.45</v>
      </c>
      <c r="J84" s="622"/>
      <c r="K84" s="622"/>
      <c r="R84" s="622"/>
      <c r="S84" s="91"/>
      <c r="T84" s="91"/>
      <c r="U84" s="91"/>
      <c r="AB84" s="285"/>
      <c r="AC84"/>
      <c r="AD84"/>
      <c r="AE84"/>
      <c r="AF84"/>
      <c r="AG84"/>
      <c r="AH84" s="285"/>
    </row>
    <row r="85" spans="1:34" s="66" customFormat="1" ht="16.5" thickBot="1">
      <c r="A85" s="551"/>
      <c r="B85"/>
      <c r="C85" s="589" t="s">
        <v>696</v>
      </c>
      <c r="D85" s="578"/>
      <c r="E85" s="578"/>
      <c r="F85" s="579"/>
      <c r="G85" s="579"/>
      <c r="H85" s="580">
        <f>SUM(H74:H82)</f>
        <v>0</v>
      </c>
      <c r="I85" s="581">
        <f>SUM(I74:I82)</f>
        <v>815605.49999999977</v>
      </c>
      <c r="J85" s="622"/>
      <c r="K85" s="724">
        <f>+H85-'4 BG101'!M46</f>
        <v>0</v>
      </c>
      <c r="L85" s="720">
        <f>+I85-'4 BG101'!D46</f>
        <v>0</v>
      </c>
      <c r="R85" s="622"/>
      <c r="S85" s="91"/>
      <c r="T85" s="91"/>
      <c r="U85" s="91"/>
      <c r="AB85" s="285"/>
      <c r="AC85"/>
      <c r="AD85"/>
      <c r="AE85"/>
      <c r="AF85"/>
      <c r="AG85"/>
      <c r="AH85" s="285"/>
    </row>
    <row r="86" spans="1:34" s="66" customFormat="1" ht="9.75" customHeight="1">
      <c r="A86" s="551"/>
      <c r="B86"/>
      <c r="C86" s="573"/>
      <c r="D86" s="552"/>
      <c r="E86" s="552"/>
      <c r="F86" s="574"/>
      <c r="G86" s="574"/>
      <c r="H86" s="575"/>
      <c r="I86" s="576"/>
      <c r="J86" s="622"/>
      <c r="K86" s="622"/>
      <c r="R86" s="622"/>
      <c r="S86" s="91"/>
      <c r="T86" s="91"/>
      <c r="U86" s="91"/>
      <c r="AB86" s="285"/>
      <c r="AC86"/>
      <c r="AD86"/>
      <c r="AE86"/>
      <c r="AF86"/>
      <c r="AG86"/>
      <c r="AH86" s="285"/>
    </row>
    <row r="87" spans="1:34" s="66" customFormat="1" ht="15.75">
      <c r="A87" s="551"/>
      <c r="B87"/>
      <c r="C87" s="569" t="s">
        <v>697</v>
      </c>
      <c r="D87" s="552"/>
      <c r="E87" s="552"/>
      <c r="F87" s="574"/>
      <c r="G87" s="574"/>
      <c r="H87" s="575"/>
      <c r="I87" s="576"/>
      <c r="J87" s="622"/>
      <c r="K87" s="622"/>
      <c r="R87" s="622"/>
      <c r="S87" s="91"/>
      <c r="T87" s="91"/>
      <c r="U87" s="91"/>
      <c r="AB87" s="285"/>
      <c r="AC87"/>
      <c r="AD87"/>
      <c r="AE87"/>
      <c r="AF87"/>
      <c r="AG87"/>
      <c r="AH87" s="285"/>
    </row>
    <row r="88" spans="1:34" s="66" customFormat="1" ht="15.75">
      <c r="A88" s="551"/>
      <c r="B88"/>
      <c r="C88" s="573" t="s">
        <v>3290</v>
      </c>
      <c r="D88" s="552"/>
      <c r="E88" s="552"/>
      <c r="F88" s="574"/>
      <c r="G88" s="2711">
        <v>11</v>
      </c>
      <c r="H88" s="575">
        <f>+'301'!M12</f>
        <v>0</v>
      </c>
      <c r="I88" s="576">
        <f>+'301'!D12</f>
        <v>800</v>
      </c>
      <c r="J88" s="622">
        <v>301</v>
      </c>
      <c r="K88" s="622"/>
      <c r="R88" s="622"/>
      <c r="S88" s="91"/>
      <c r="T88" s="91"/>
      <c r="U88" s="91"/>
      <c r="AB88" s="285"/>
      <c r="AC88"/>
      <c r="AD88"/>
      <c r="AE88"/>
      <c r="AF88"/>
      <c r="AG88"/>
      <c r="AH88" s="285"/>
    </row>
    <row r="89" spans="1:34" s="66" customFormat="1" ht="15.75" hidden="1">
      <c r="A89" s="551"/>
      <c r="B89"/>
      <c r="C89" s="573" t="s">
        <v>4404</v>
      </c>
      <c r="D89" s="552"/>
      <c r="E89" s="552"/>
      <c r="F89" s="574"/>
      <c r="G89" s="2711"/>
      <c r="H89" s="575">
        <v>0</v>
      </c>
      <c r="I89" s="576">
        <v>0</v>
      </c>
      <c r="J89" s="622">
        <v>301</v>
      </c>
      <c r="K89" s="622"/>
      <c r="R89" s="622"/>
      <c r="S89" s="91"/>
      <c r="T89" s="91"/>
      <c r="U89" s="91"/>
      <c r="AB89" s="285"/>
      <c r="AC89"/>
      <c r="AD89"/>
      <c r="AE89"/>
      <c r="AF89"/>
      <c r="AG89"/>
      <c r="AH89" s="285"/>
    </row>
    <row r="90" spans="1:34" s="66" customFormat="1" ht="15.75" hidden="1">
      <c r="A90" s="551"/>
      <c r="B90"/>
      <c r="C90" s="573" t="s">
        <v>3291</v>
      </c>
      <c r="D90" s="552"/>
      <c r="E90" s="552"/>
      <c r="F90" s="574"/>
      <c r="G90" s="2711"/>
      <c r="H90" s="575">
        <f>+'302'!M26</f>
        <v>0</v>
      </c>
      <c r="I90" s="576">
        <f>+'302'!D26</f>
        <v>0</v>
      </c>
      <c r="J90" s="622">
        <v>302</v>
      </c>
      <c r="K90" s="622"/>
      <c r="R90" s="622"/>
      <c r="S90" s="91"/>
      <c r="T90" s="91"/>
      <c r="U90" s="91"/>
      <c r="AB90" s="285"/>
      <c r="AC90"/>
      <c r="AD90"/>
      <c r="AE90"/>
      <c r="AF90"/>
      <c r="AG90"/>
      <c r="AH90" s="285"/>
    </row>
    <row r="91" spans="1:34" s="66" customFormat="1" ht="15.75">
      <c r="A91" s="551"/>
      <c r="B91"/>
      <c r="C91" s="573" t="s">
        <v>6803</v>
      </c>
      <c r="D91" s="590"/>
      <c r="E91" s="552"/>
      <c r="F91" s="574"/>
      <c r="G91" s="2711">
        <v>13</v>
      </c>
      <c r="H91" s="575">
        <f>+'303'!M24</f>
        <v>0</v>
      </c>
      <c r="I91" s="576">
        <f>+'303'!D24</f>
        <v>-24456.530000000002</v>
      </c>
      <c r="J91" s="622">
        <v>303</v>
      </c>
      <c r="K91" s="622"/>
      <c r="R91" s="622"/>
      <c r="S91" s="91"/>
      <c r="T91" s="91"/>
      <c r="U91" s="91"/>
      <c r="AB91" s="285"/>
      <c r="AC91"/>
      <c r="AD91"/>
      <c r="AE91"/>
      <c r="AF91"/>
      <c r="AG91"/>
      <c r="AH91" s="285"/>
    </row>
    <row r="92" spans="1:34" ht="15.75" hidden="1">
      <c r="A92" s="551"/>
      <c r="C92" s="1136" t="s">
        <v>3292</v>
      </c>
      <c r="D92" s="1137"/>
      <c r="E92" s="1137"/>
      <c r="F92" s="1138"/>
      <c r="G92" s="1138"/>
      <c r="H92" s="1139">
        <f>+'304'!M33</f>
        <v>0</v>
      </c>
      <c r="I92" s="1140">
        <f>+'304'!D33</f>
        <v>0</v>
      </c>
      <c r="J92" s="622">
        <v>304</v>
      </c>
      <c r="K92" s="622"/>
      <c r="R92" s="622"/>
      <c r="S92" s="91"/>
      <c r="T92" s="91"/>
      <c r="U92" s="91"/>
      <c r="AB92" s="285"/>
      <c r="AH92" s="285"/>
    </row>
    <row r="93" spans="1:34" ht="6" customHeight="1" thickBot="1">
      <c r="A93" s="551"/>
      <c r="C93" s="3066"/>
      <c r="D93" s="3067"/>
      <c r="E93" s="3067"/>
      <c r="F93" s="3068"/>
      <c r="G93" s="3068"/>
      <c r="H93" s="3069"/>
      <c r="I93" s="3070"/>
      <c r="J93" s="622"/>
      <c r="K93" s="622"/>
      <c r="R93" s="622"/>
      <c r="S93" s="91"/>
      <c r="T93" s="91"/>
      <c r="U93" s="91"/>
      <c r="AB93" s="285"/>
      <c r="AH93" s="285"/>
    </row>
    <row r="94" spans="1:34" ht="16.5" thickBot="1">
      <c r="A94" s="551"/>
      <c r="C94" s="589" t="s">
        <v>698</v>
      </c>
      <c r="D94" s="578"/>
      <c r="E94" s="578"/>
      <c r="F94" s="579"/>
      <c r="G94" s="579"/>
      <c r="H94" s="580">
        <f>SUM(H88:H92)</f>
        <v>0</v>
      </c>
      <c r="I94" s="581">
        <f>SUM(I88:I92)</f>
        <v>-23656.530000000002</v>
      </c>
      <c r="J94" s="622"/>
      <c r="K94" s="724">
        <f>+H94-'4 BG101'!M48-'4 BG101'!M49-'4 BG101'!M50-'4 BG101'!M51</f>
        <v>0</v>
      </c>
      <c r="L94" s="720">
        <f>+I94-'4 BG101'!D48-'4 BG101'!D49-'4 BG101'!D50-'4 BG101'!D51</f>
        <v>0</v>
      </c>
      <c r="R94" s="622"/>
      <c r="S94" s="91"/>
      <c r="T94" s="91"/>
      <c r="U94" s="91"/>
      <c r="AB94" s="285"/>
      <c r="AH94" s="285"/>
    </row>
    <row r="95" spans="1:34" ht="9.75" customHeight="1">
      <c r="A95" s="551"/>
      <c r="C95" s="573"/>
      <c r="D95" s="552"/>
      <c r="E95" s="552"/>
      <c r="F95" s="574"/>
      <c r="G95" s="574"/>
      <c r="H95" s="575"/>
      <c r="I95" s="576"/>
      <c r="J95" s="622"/>
      <c r="K95" s="622"/>
      <c r="R95" s="622"/>
      <c r="S95" s="91"/>
      <c r="T95" s="91"/>
      <c r="U95" s="91"/>
      <c r="AB95" s="285"/>
      <c r="AH95" s="285"/>
    </row>
    <row r="96" spans="1:34" ht="16.5" thickBot="1">
      <c r="A96" s="551"/>
      <c r="C96" s="591"/>
      <c r="D96" s="578"/>
      <c r="E96" s="578"/>
      <c r="F96" s="592"/>
      <c r="G96" s="1867"/>
      <c r="H96" s="580">
        <f>+H85+H94</f>
        <v>0</v>
      </c>
      <c r="I96" s="581">
        <f>+I85+I94</f>
        <v>791948.96999999974</v>
      </c>
      <c r="J96" s="622"/>
      <c r="K96" s="622"/>
      <c r="R96" s="622"/>
      <c r="S96" s="91"/>
      <c r="T96" s="91"/>
      <c r="U96" s="91"/>
      <c r="AB96" s="285"/>
      <c r="AH96" s="285"/>
    </row>
    <row r="97" spans="1:34" ht="15.75">
      <c r="A97" s="551"/>
      <c r="C97" s="240"/>
      <c r="D97" s="552"/>
      <c r="E97" s="552"/>
      <c r="F97" s="553"/>
      <c r="G97" s="1866"/>
      <c r="H97" s="282">
        <f>+H96-H62</f>
        <v>0</v>
      </c>
      <c r="I97" s="282">
        <f>+I96-I62</f>
        <v>1.9999997457489371E-3</v>
      </c>
      <c r="J97" s="724"/>
      <c r="K97" s="622"/>
      <c r="R97" s="622"/>
      <c r="S97" s="91"/>
      <c r="T97" s="91"/>
      <c r="U97" s="91"/>
      <c r="AB97" s="285"/>
      <c r="AH97" s="285"/>
    </row>
    <row r="98" spans="1:34" ht="15.75">
      <c r="A98" s="551"/>
      <c r="C98" s="240"/>
      <c r="D98" s="552"/>
      <c r="E98" s="552"/>
      <c r="F98" s="553"/>
      <c r="G98" s="1866"/>
      <c r="H98" s="282"/>
      <c r="I98" s="282"/>
      <c r="J98" s="622"/>
      <c r="K98" s="622"/>
      <c r="R98" s="622"/>
      <c r="S98" s="91"/>
      <c r="T98" s="91"/>
      <c r="U98" s="91"/>
      <c r="AB98" s="285"/>
      <c r="AH98" s="285"/>
    </row>
    <row r="99" spans="1:34" ht="15.75">
      <c r="A99" s="551"/>
      <c r="C99" s="240"/>
      <c r="D99" s="552"/>
      <c r="E99" s="552"/>
      <c r="F99" s="553"/>
      <c r="G99" s="1866"/>
      <c r="H99" s="282"/>
      <c r="I99" s="282"/>
      <c r="J99" s="622"/>
      <c r="K99" s="622"/>
      <c r="R99" s="622"/>
      <c r="S99" s="91"/>
      <c r="T99" s="91"/>
      <c r="U99" s="91"/>
      <c r="AB99" s="285"/>
      <c r="AH99" s="285"/>
    </row>
    <row r="100" spans="1:34" ht="15.75">
      <c r="A100" s="551"/>
      <c r="C100" s="240"/>
      <c r="D100" s="552"/>
      <c r="E100" s="552"/>
      <c r="F100" s="553"/>
      <c r="G100" s="1866"/>
      <c r="H100" s="282"/>
      <c r="I100" s="282"/>
      <c r="J100" s="622"/>
      <c r="K100" s="622"/>
      <c r="R100" s="622"/>
      <c r="S100" s="91"/>
      <c r="T100" s="91"/>
      <c r="U100" s="91"/>
      <c r="AB100" s="285"/>
      <c r="AH100" s="285"/>
    </row>
    <row r="101" spans="1:34" ht="15.75">
      <c r="A101" s="551"/>
      <c r="C101" s="240"/>
      <c r="D101" s="552"/>
      <c r="E101" s="552"/>
      <c r="F101" s="553"/>
      <c r="G101" s="1866"/>
      <c r="H101" s="282"/>
      <c r="I101" s="282"/>
      <c r="J101" s="622"/>
      <c r="K101" s="622"/>
      <c r="R101" s="622"/>
      <c r="S101" s="91"/>
      <c r="T101" s="91"/>
      <c r="U101" s="91"/>
      <c r="AB101" s="285"/>
      <c r="AH101" s="285"/>
    </row>
    <row r="102" spans="1:34" ht="15.75">
      <c r="A102" s="551"/>
      <c r="C102" s="240"/>
      <c r="D102" s="552"/>
      <c r="E102" s="552"/>
      <c r="F102" s="553"/>
      <c r="G102" s="1866"/>
      <c r="H102" s="282"/>
      <c r="I102" s="282"/>
      <c r="J102" s="622"/>
      <c r="K102" s="622"/>
      <c r="R102" s="622"/>
      <c r="S102" s="91"/>
      <c r="T102" s="91"/>
      <c r="U102" s="91"/>
      <c r="AB102" s="285"/>
      <c r="AH102" s="285"/>
    </row>
    <row r="103" spans="1:34" ht="15.75">
      <c r="A103" s="735"/>
      <c r="C103" s="240"/>
      <c r="D103" s="594" t="s">
        <v>4819</v>
      </c>
      <c r="E103" s="594"/>
      <c r="F103" s="594"/>
      <c r="G103" s="594" t="s">
        <v>4820</v>
      </c>
      <c r="H103" s="2346"/>
      <c r="I103" s="2346"/>
      <c r="J103" s="2347"/>
      <c r="K103" s="2347"/>
      <c r="L103" s="1481"/>
      <c r="M103" s="1481"/>
      <c r="N103" s="1481"/>
      <c r="O103" s="1481"/>
      <c r="P103" s="1481"/>
      <c r="Q103" s="1481"/>
      <c r="R103" s="2347"/>
      <c r="S103" s="2348"/>
      <c r="T103" s="2348"/>
      <c r="U103" s="2348"/>
      <c r="V103" s="1481"/>
      <c r="W103" s="1481"/>
      <c r="X103" s="1481"/>
      <c r="Y103" s="1481"/>
      <c r="Z103" s="1481"/>
      <c r="AA103" s="1481"/>
      <c r="AB103" s="285"/>
      <c r="AH103" s="285"/>
    </row>
    <row r="104" spans="1:34" ht="15.75">
      <c r="A104" s="735"/>
      <c r="C104" s="240"/>
      <c r="D104" s="594" t="str">
        <f>+D24</f>
        <v xml:space="preserve">Sr. Eduardo Mendoza Hurtado </v>
      </c>
      <c r="E104" s="594"/>
      <c r="F104" s="594"/>
      <c r="G104" s="594" t="str">
        <f>+D31</f>
        <v>Sr. Alfonso Solorzano Moncada</v>
      </c>
      <c r="H104" s="2346"/>
      <c r="I104" s="2346"/>
      <c r="J104" s="2347"/>
      <c r="K104" s="2347"/>
      <c r="L104" s="1481"/>
      <c r="M104" s="1481"/>
      <c r="N104" s="1481"/>
      <c r="O104" s="1481"/>
      <c r="P104" s="1481"/>
      <c r="Q104" s="1481"/>
      <c r="R104" s="2347"/>
      <c r="S104" s="2348"/>
      <c r="T104" s="2348"/>
      <c r="U104" s="2348"/>
      <c r="V104" s="1481"/>
      <c r="W104" s="1481"/>
      <c r="X104" s="1481"/>
      <c r="Y104" s="1481"/>
      <c r="Z104" s="1481"/>
      <c r="AA104" s="1481"/>
      <c r="AB104" s="285"/>
      <c r="AH104" s="285"/>
    </row>
    <row r="105" spans="1:34" ht="15.75">
      <c r="A105" s="735"/>
      <c r="C105" s="240"/>
      <c r="D105" s="594" t="str">
        <f>+D25</f>
        <v>Gerente General</v>
      </c>
      <c r="E105" s="594"/>
      <c r="F105" s="594"/>
      <c r="G105" s="594" t="str">
        <f>+D32</f>
        <v>Contador</v>
      </c>
      <c r="H105" s="2346"/>
      <c r="I105" s="2346"/>
      <c r="J105" s="2347"/>
      <c r="K105" s="2347"/>
      <c r="L105" s="1481"/>
      <c r="M105" s="1481"/>
      <c r="N105" s="1481"/>
      <c r="O105" s="1481"/>
      <c r="P105" s="1481"/>
      <c r="Q105" s="1481"/>
      <c r="R105" s="2347"/>
      <c r="S105" s="2348"/>
      <c r="T105" s="2348"/>
      <c r="U105" s="2348"/>
      <c r="V105" s="1481"/>
      <c r="W105" s="1481"/>
      <c r="X105" s="1481"/>
      <c r="Y105" s="1481"/>
      <c r="Z105" s="1481"/>
      <c r="AA105" s="1481"/>
      <c r="AB105" s="285"/>
      <c r="AH105" s="285"/>
    </row>
    <row r="106" spans="1:34" ht="15.75">
      <c r="A106" s="735"/>
      <c r="C106" s="240"/>
      <c r="D106" s="594"/>
      <c r="E106" s="594"/>
      <c r="F106" s="594"/>
      <c r="G106" s="594"/>
      <c r="H106" s="2346"/>
      <c r="I106" s="2346"/>
      <c r="J106" s="2347"/>
      <c r="K106" s="2347"/>
      <c r="L106" s="1481"/>
      <c r="M106" s="1481"/>
      <c r="N106" s="1481"/>
      <c r="O106" s="1481"/>
      <c r="P106" s="1481"/>
      <c r="Q106" s="1481"/>
      <c r="R106" s="2347"/>
      <c r="S106" s="2348"/>
      <c r="T106" s="2348"/>
      <c r="U106" s="2348"/>
      <c r="V106" s="1481"/>
      <c r="W106" s="1481"/>
      <c r="X106" s="1481"/>
      <c r="Y106" s="1481"/>
      <c r="Z106" s="1481"/>
      <c r="AA106" s="1481"/>
      <c r="AB106" s="285"/>
      <c r="AH106" s="285"/>
    </row>
    <row r="107" spans="1:34" ht="16.5" thickBot="1">
      <c r="A107" s="735"/>
      <c r="C107" s="240"/>
      <c r="D107" s="594"/>
      <c r="E107" s="594"/>
      <c r="F107" s="594"/>
      <c r="G107" s="594"/>
      <c r="H107" s="2346"/>
      <c r="I107" s="2346"/>
      <c r="J107" s="2347"/>
      <c r="K107" s="2347"/>
      <c r="L107" s="1481"/>
      <c r="M107" s="1481"/>
      <c r="N107" s="1481"/>
      <c r="O107" s="1481"/>
      <c r="P107" s="1481"/>
      <c r="Q107" s="1481"/>
      <c r="R107" s="2347"/>
      <c r="S107" s="2348"/>
      <c r="T107" s="2348"/>
      <c r="U107" s="2348"/>
      <c r="V107" s="1481"/>
      <c r="W107" s="1481"/>
      <c r="X107" s="1481"/>
      <c r="Y107" s="1481"/>
      <c r="Z107" s="1481"/>
      <c r="AA107" s="1481"/>
      <c r="AB107" s="285"/>
      <c r="AH107" s="285"/>
    </row>
    <row r="108" spans="1:34" s="66" customFormat="1" ht="16.5" thickBot="1">
      <c r="A108" s="551"/>
      <c r="B108"/>
      <c r="C108" s="3426" t="s">
        <v>699</v>
      </c>
      <c r="D108" s="3427"/>
      <c r="E108" s="3427"/>
      <c r="F108" s="3427"/>
      <c r="G108" s="3427"/>
      <c r="H108" s="3427"/>
      <c r="I108" s="3428"/>
      <c r="J108" s="622"/>
      <c r="K108" s="622"/>
      <c r="L108" s="66">
        <f>-6169.97-8643.54+25.99</f>
        <v>-14787.520000000002</v>
      </c>
      <c r="R108" s="622"/>
      <c r="S108" s="91"/>
      <c r="T108" s="91"/>
      <c r="U108" s="91"/>
      <c r="AB108" s="285"/>
      <c r="AC108"/>
      <c r="AD108"/>
      <c r="AE108"/>
      <c r="AF108"/>
      <c r="AG108"/>
      <c r="AH108" s="285"/>
    </row>
    <row r="109" spans="1:34" s="66" customFormat="1" ht="15.75">
      <c r="A109" s="551"/>
      <c r="B109"/>
      <c r="C109" s="587"/>
      <c r="D109" s="598"/>
      <c r="E109" s="600"/>
      <c r="F109" s="600"/>
      <c r="G109" s="600"/>
      <c r="H109" s="600"/>
      <c r="I109" s="2105"/>
      <c r="J109" s="622"/>
      <c r="K109" s="622"/>
      <c r="R109" s="622"/>
      <c r="S109" s="91"/>
      <c r="T109" s="91"/>
      <c r="U109" s="91"/>
      <c r="AB109" s="285"/>
      <c r="AC109"/>
      <c r="AD109"/>
      <c r="AE109"/>
      <c r="AF109"/>
      <c r="AG109"/>
      <c r="AH109" s="285"/>
    </row>
    <row r="110" spans="1:34" s="66" customFormat="1" ht="16.5" thickBot="1">
      <c r="A110" s="551"/>
      <c r="B110"/>
      <c r="C110" s="560" t="s">
        <v>674</v>
      </c>
      <c r="D110" s="561"/>
      <c r="E110" s="596"/>
      <c r="F110" s="596"/>
      <c r="G110" s="564"/>
      <c r="H110" s="565">
        <f>+H$38</f>
        <v>45291</v>
      </c>
      <c r="I110" s="566">
        <f>+I$38</f>
        <v>44926</v>
      </c>
      <c r="J110" s="622"/>
      <c r="R110" s="622"/>
      <c r="S110" s="91"/>
      <c r="T110" s="91"/>
      <c r="U110" s="91"/>
      <c r="AB110" s="285"/>
      <c r="AC110"/>
      <c r="AD110"/>
      <c r="AE110"/>
      <c r="AF110"/>
      <c r="AG110"/>
      <c r="AH110" s="285"/>
    </row>
    <row r="111" spans="1:34" s="66" customFormat="1" ht="15.75">
      <c r="A111" s="551"/>
      <c r="B111"/>
      <c r="C111" s="597"/>
      <c r="D111" s="598"/>
      <c r="E111" s="599"/>
      <c r="F111" s="599"/>
      <c r="G111" s="598"/>
      <c r="H111" s="601"/>
      <c r="I111" s="602"/>
      <c r="J111" s="622"/>
      <c r="L111" s="1123"/>
      <c r="N111" s="1123"/>
      <c r="AB111" s="285"/>
      <c r="AC111"/>
      <c r="AD111"/>
      <c r="AE111"/>
      <c r="AF111"/>
      <c r="AG111"/>
      <c r="AH111" s="285"/>
    </row>
    <row r="112" spans="1:34" s="66" customFormat="1" ht="15.75">
      <c r="A112" s="551"/>
      <c r="B112"/>
      <c r="C112" s="587" t="s">
        <v>700</v>
      </c>
      <c r="D112" s="598"/>
      <c r="E112" s="599"/>
      <c r="F112" s="599"/>
      <c r="G112" s="598">
        <v>14</v>
      </c>
      <c r="H112" s="1371">
        <f>+R393</f>
        <v>0</v>
      </c>
      <c r="I112" s="1372">
        <f>+S393</f>
        <v>1040371.61</v>
      </c>
      <c r="J112" s="622">
        <v>601</v>
      </c>
      <c r="K112" s="1123"/>
      <c r="AB112" s="285"/>
      <c r="AC112"/>
      <c r="AD112"/>
      <c r="AE112"/>
      <c r="AF112"/>
      <c r="AG112"/>
      <c r="AH112" s="285"/>
    </row>
    <row r="113" spans="1:34" s="66" customFormat="1" ht="16.5" thickBot="1">
      <c r="A113" s="551"/>
      <c r="B113"/>
      <c r="C113" s="577" t="s">
        <v>3227</v>
      </c>
      <c r="D113" s="561"/>
      <c r="E113" s="596"/>
      <c r="F113" s="596"/>
      <c r="G113" s="561">
        <v>15</v>
      </c>
      <c r="H113" s="580">
        <f>+V283</f>
        <v>0</v>
      </c>
      <c r="I113" s="1373">
        <f>+X283</f>
        <v>966481.79200000013</v>
      </c>
      <c r="J113" s="622"/>
      <c r="K113" s="1134">
        <v>1</v>
      </c>
      <c r="AB113" s="285"/>
      <c r="AC113"/>
      <c r="AD113"/>
      <c r="AE113"/>
      <c r="AF113"/>
      <c r="AG113"/>
      <c r="AH113" s="285"/>
    </row>
    <row r="114" spans="1:34" s="66" customFormat="1" ht="15.75">
      <c r="A114" s="551"/>
      <c r="B114"/>
      <c r="C114" s="573"/>
      <c r="D114" s="552"/>
      <c r="E114" s="552"/>
      <c r="F114" s="553"/>
      <c r="G114" s="2349"/>
      <c r="H114" s="575"/>
      <c r="I114" s="603"/>
      <c r="J114" s="622"/>
      <c r="K114" s="1123"/>
      <c r="AB114" s="285"/>
      <c r="AC114"/>
      <c r="AD114"/>
      <c r="AE114"/>
      <c r="AF114"/>
      <c r="AG114"/>
      <c r="AH114" s="285"/>
    </row>
    <row r="115" spans="1:34" s="66" customFormat="1" ht="15.75">
      <c r="A115" s="551"/>
      <c r="B115"/>
      <c r="C115" s="569" t="s">
        <v>701</v>
      </c>
      <c r="D115" s="552"/>
      <c r="E115" s="552"/>
      <c r="F115" s="553"/>
      <c r="G115" s="2349"/>
      <c r="H115" s="604">
        <f>+H112-H113</f>
        <v>0</v>
      </c>
      <c r="I115" s="605">
        <f>+I112-I113</f>
        <v>73889.817999999854</v>
      </c>
      <c r="J115" s="622"/>
      <c r="K115" s="1123"/>
      <c r="AB115" s="285"/>
      <c r="AC115"/>
      <c r="AD115"/>
      <c r="AE115"/>
      <c r="AF115"/>
      <c r="AG115"/>
      <c r="AH115" s="285"/>
    </row>
    <row r="116" spans="1:34" s="66" customFormat="1" ht="15.75">
      <c r="A116" s="551"/>
      <c r="B116"/>
      <c r="C116" s="573"/>
      <c r="D116" s="552"/>
      <c r="E116" s="552"/>
      <c r="F116" s="553"/>
      <c r="G116" s="2349"/>
      <c r="H116" s="575"/>
      <c r="I116" s="606"/>
      <c r="J116" s="622"/>
      <c r="K116" s="1134"/>
      <c r="AB116" s="285"/>
      <c r="AC116"/>
      <c r="AD116"/>
      <c r="AE116"/>
      <c r="AF116"/>
      <c r="AG116"/>
      <c r="AH116" s="285"/>
    </row>
    <row r="117" spans="1:34" s="66" customFormat="1" ht="15.75">
      <c r="A117" s="551"/>
      <c r="B117"/>
      <c r="C117" s="573" t="s">
        <v>4558</v>
      </c>
      <c r="D117" s="552"/>
      <c r="E117" s="552"/>
      <c r="F117" s="553"/>
      <c r="G117" s="2349">
        <v>15</v>
      </c>
      <c r="H117" s="575">
        <f>+AB283</f>
        <v>0</v>
      </c>
      <c r="I117" s="576">
        <f>+AD283</f>
        <v>98055.139999999985</v>
      </c>
      <c r="J117" s="622"/>
      <c r="K117" s="1134">
        <v>2</v>
      </c>
      <c r="AB117" s="285"/>
      <c r="AC117"/>
      <c r="AD117"/>
      <c r="AE117"/>
      <c r="AF117"/>
      <c r="AG117"/>
      <c r="AH117" s="285"/>
    </row>
    <row r="118" spans="1:34" s="66" customFormat="1" ht="16.5" thickBot="1">
      <c r="A118" s="551"/>
      <c r="B118"/>
      <c r="C118" s="577" t="s">
        <v>4926</v>
      </c>
      <c r="D118" s="578"/>
      <c r="E118" s="578"/>
      <c r="F118" s="592"/>
      <c r="G118" s="2714">
        <v>15</v>
      </c>
      <c r="H118" s="580">
        <f>+AH283</f>
        <v>0</v>
      </c>
      <c r="I118" s="581">
        <f>+AJ283</f>
        <v>0</v>
      </c>
      <c r="J118" s="626"/>
      <c r="K118" s="1135">
        <v>3</v>
      </c>
      <c r="L118" s="607"/>
      <c r="M118" s="607"/>
      <c r="N118" s="607"/>
      <c r="AB118" s="285"/>
      <c r="AC118"/>
      <c r="AD118"/>
      <c r="AE118"/>
      <c r="AF118"/>
      <c r="AG118"/>
      <c r="AH118" s="285"/>
    </row>
    <row r="119" spans="1:34" s="66" customFormat="1" ht="15.75">
      <c r="A119" s="551"/>
      <c r="B119"/>
      <c r="C119" s="573"/>
      <c r="D119" s="552"/>
      <c r="E119" s="552"/>
      <c r="F119" s="553"/>
      <c r="G119" s="2349"/>
      <c r="H119" s="575"/>
      <c r="I119" s="606"/>
      <c r="J119" s="622"/>
      <c r="K119" s="1134"/>
      <c r="L119" s="1123"/>
      <c r="N119" s="1123"/>
      <c r="AB119" s="285"/>
      <c r="AC119"/>
      <c r="AD119"/>
      <c r="AE119"/>
      <c r="AF119"/>
      <c r="AG119"/>
      <c r="AH119" s="285"/>
    </row>
    <row r="120" spans="1:34" s="66" customFormat="1" ht="15.75">
      <c r="A120" s="551"/>
      <c r="B120"/>
      <c r="C120" s="569" t="s">
        <v>702</v>
      </c>
      <c r="D120" s="552"/>
      <c r="E120" s="552"/>
      <c r="F120" s="553"/>
      <c r="G120" s="2349"/>
      <c r="H120" s="604">
        <f>+H115-H117-H118</f>
        <v>0</v>
      </c>
      <c r="I120" s="605">
        <f>+I115-I117-I118</f>
        <v>-24165.322000000131</v>
      </c>
      <c r="J120" s="622"/>
      <c r="K120" s="1134"/>
      <c r="AB120" s="285"/>
      <c r="AC120"/>
      <c r="AD120"/>
      <c r="AE120"/>
      <c r="AF120"/>
      <c r="AG120"/>
      <c r="AH120" s="285"/>
    </row>
    <row r="121" spans="1:34" s="66" customFormat="1" ht="15.75">
      <c r="A121" s="551"/>
      <c r="B121"/>
      <c r="C121" s="569" t="s">
        <v>703</v>
      </c>
      <c r="D121" s="552"/>
      <c r="E121" s="552"/>
      <c r="F121" s="553"/>
      <c r="G121" s="2349"/>
      <c r="H121" s="575"/>
      <c r="I121" s="606"/>
      <c r="J121" s="622"/>
      <c r="K121" s="1134"/>
      <c r="AB121" s="285"/>
      <c r="AC121"/>
      <c r="AD121"/>
      <c r="AE121"/>
      <c r="AF121"/>
      <c r="AG121"/>
      <c r="AH121" s="285"/>
    </row>
    <row r="122" spans="1:34" s="66" customFormat="1" ht="15.75">
      <c r="A122" s="551"/>
      <c r="B122"/>
      <c r="C122" s="573" t="s">
        <v>704</v>
      </c>
      <c r="D122" s="552"/>
      <c r="E122" s="552"/>
      <c r="F122" s="553"/>
      <c r="G122" s="2349"/>
      <c r="H122" s="575">
        <f>+R406</f>
        <v>0</v>
      </c>
      <c r="I122" s="576">
        <f>+S406</f>
        <v>0</v>
      </c>
      <c r="J122" s="622">
        <v>602</v>
      </c>
      <c r="K122" s="1134"/>
      <c r="AB122" s="285"/>
      <c r="AC122"/>
      <c r="AD122"/>
      <c r="AE122"/>
      <c r="AF122"/>
      <c r="AG122"/>
      <c r="AH122" s="285"/>
    </row>
    <row r="123" spans="1:34" s="66" customFormat="1" ht="15.75">
      <c r="A123" s="551"/>
      <c r="B123"/>
      <c r="C123" s="573" t="s">
        <v>793</v>
      </c>
      <c r="D123" s="552"/>
      <c r="E123" s="552"/>
      <c r="F123" s="553"/>
      <c r="G123" s="2349"/>
      <c r="H123" s="575">
        <f>+R454</f>
        <v>0</v>
      </c>
      <c r="I123" s="576">
        <f>+S454</f>
        <v>0</v>
      </c>
      <c r="J123" s="622">
        <v>603</v>
      </c>
      <c r="K123" s="1134"/>
      <c r="AB123" s="285"/>
      <c r="AC123"/>
      <c r="AD123"/>
      <c r="AE123"/>
      <c r="AF123"/>
      <c r="AG123"/>
      <c r="AH123" s="285"/>
    </row>
    <row r="124" spans="1:34" s="66" customFormat="1" ht="15.75">
      <c r="A124" s="551"/>
      <c r="B124"/>
      <c r="C124" s="573" t="s">
        <v>794</v>
      </c>
      <c r="D124" s="552"/>
      <c r="E124" s="552"/>
      <c r="F124" s="553"/>
      <c r="G124" s="2349"/>
      <c r="H124" s="575">
        <f>+R477</f>
        <v>0</v>
      </c>
      <c r="I124" s="576">
        <f>+S477</f>
        <v>0</v>
      </c>
      <c r="J124" s="622">
        <v>604</v>
      </c>
      <c r="K124" s="1134"/>
      <c r="AB124" s="285"/>
      <c r="AC124"/>
      <c r="AD124"/>
      <c r="AE124"/>
      <c r="AF124"/>
      <c r="AG124"/>
      <c r="AH124" s="285"/>
    </row>
    <row r="125" spans="1:34" s="66" customFormat="1" ht="15.75">
      <c r="A125" s="551"/>
      <c r="B125"/>
      <c r="C125" s="569" t="s">
        <v>705</v>
      </c>
      <c r="D125" s="552"/>
      <c r="E125" s="552"/>
      <c r="F125" s="553"/>
      <c r="G125" s="2349"/>
      <c r="H125" s="575"/>
      <c r="I125" s="606"/>
      <c r="J125" s="622"/>
      <c r="K125" s="1134"/>
      <c r="AB125" s="285"/>
      <c r="AC125"/>
      <c r="AD125"/>
      <c r="AE125"/>
      <c r="AF125"/>
      <c r="AG125"/>
      <c r="AH125" s="285"/>
    </row>
    <row r="126" spans="1:34" s="66" customFormat="1" ht="15.75">
      <c r="A126" s="551"/>
      <c r="B126"/>
      <c r="C126" s="573" t="s">
        <v>706</v>
      </c>
      <c r="D126" s="552"/>
      <c r="E126" s="552"/>
      <c r="F126" s="553"/>
      <c r="G126" s="2349">
        <v>15</v>
      </c>
      <c r="H126" s="575">
        <f>+AN283</f>
        <v>0</v>
      </c>
      <c r="I126" s="576">
        <f>+AP283</f>
        <v>306.92000000000007</v>
      </c>
      <c r="J126" s="622"/>
      <c r="K126" s="1134">
        <v>4</v>
      </c>
      <c r="AB126" s="285"/>
      <c r="AC126"/>
      <c r="AD126"/>
      <c r="AE126"/>
      <c r="AF126"/>
      <c r="AG126"/>
      <c r="AH126" s="285"/>
    </row>
    <row r="127" spans="1:34" s="66" customFormat="1" ht="16.5" thickBot="1">
      <c r="A127" s="551"/>
      <c r="B127"/>
      <c r="C127" s="577" t="s">
        <v>707</v>
      </c>
      <c r="D127" s="578"/>
      <c r="E127" s="578"/>
      <c r="F127" s="592"/>
      <c r="G127" s="2715"/>
      <c r="H127" s="580">
        <f>+AT283</f>
        <v>0</v>
      </c>
      <c r="I127" s="581">
        <f>+AV283</f>
        <v>0</v>
      </c>
      <c r="J127" s="622"/>
      <c r="K127" s="1134">
        <v>5</v>
      </c>
      <c r="AB127" s="285"/>
      <c r="AC127"/>
      <c r="AD127"/>
      <c r="AE127"/>
      <c r="AF127"/>
      <c r="AG127"/>
      <c r="AH127" s="285"/>
    </row>
    <row r="128" spans="1:34" s="66" customFormat="1" ht="15.75">
      <c r="A128" s="551"/>
      <c r="B128"/>
      <c r="C128" s="569"/>
      <c r="D128" s="552"/>
      <c r="E128" s="552"/>
      <c r="F128" s="553"/>
      <c r="G128" s="2349"/>
      <c r="H128" s="575"/>
      <c r="I128" s="606"/>
      <c r="J128" s="622"/>
      <c r="K128" s="1134"/>
      <c r="AB128" s="285"/>
      <c r="AC128"/>
      <c r="AD128"/>
      <c r="AE128"/>
      <c r="AF128"/>
      <c r="AG128"/>
      <c r="AH128" s="285"/>
    </row>
    <row r="129" spans="1:34" s="66" customFormat="1" ht="15.75">
      <c r="A129" s="551"/>
      <c r="B129"/>
      <c r="C129" s="569" t="s">
        <v>708</v>
      </c>
      <c r="D129" s="552"/>
      <c r="E129" s="552"/>
      <c r="F129" s="553"/>
      <c r="G129" s="2349"/>
      <c r="H129" s="575">
        <f>+H120+H122-H126+-H127+H123+H124</f>
        <v>0</v>
      </c>
      <c r="I129" s="576">
        <f>+I120+I122-I126+-I127+I123+I124</f>
        <v>-24472.242000000129</v>
      </c>
      <c r="J129" s="622"/>
      <c r="AB129" s="285"/>
      <c r="AC129"/>
      <c r="AD129"/>
      <c r="AE129"/>
      <c r="AF129"/>
      <c r="AG129"/>
      <c r="AH129" s="285"/>
    </row>
    <row r="130" spans="1:34" ht="15.75">
      <c r="A130" s="551"/>
      <c r="C130" s="569" t="s">
        <v>709</v>
      </c>
      <c r="D130" s="552"/>
      <c r="E130" s="552"/>
      <c r="F130" s="553"/>
      <c r="G130" s="2349"/>
      <c r="H130" s="575"/>
      <c r="I130" s="606"/>
      <c r="J130" s="622"/>
      <c r="K130" s="622"/>
      <c r="AB130" s="285"/>
      <c r="AH130" s="285"/>
    </row>
    <row r="131" spans="1:34" ht="15.75">
      <c r="A131" s="551"/>
      <c r="C131" s="573"/>
      <c r="D131" s="552"/>
      <c r="E131" s="552"/>
      <c r="F131" s="553"/>
      <c r="G131" s="2349"/>
      <c r="H131" s="575"/>
      <c r="I131" s="606"/>
      <c r="J131" s="622"/>
      <c r="K131" s="622"/>
      <c r="AB131" s="285"/>
      <c r="AH131" s="285"/>
    </row>
    <row r="132" spans="1:34" ht="15.75">
      <c r="A132" s="551"/>
      <c r="C132" s="573" t="s">
        <v>710</v>
      </c>
      <c r="D132" s="552"/>
      <c r="E132" s="552"/>
      <c r="F132" s="574"/>
      <c r="G132" s="574"/>
      <c r="H132" s="575">
        <f>+'5 PG101'!L44</f>
        <v>0</v>
      </c>
      <c r="I132" s="576">
        <f>+'5 PG101'!D44</f>
        <v>0</v>
      </c>
      <c r="J132" s="622"/>
      <c r="K132" s="622"/>
      <c r="AB132" s="285"/>
      <c r="AH132" s="285"/>
    </row>
    <row r="133" spans="1:34" ht="15.75">
      <c r="A133" s="551"/>
      <c r="C133" s="573" t="s">
        <v>711</v>
      </c>
      <c r="D133" s="552"/>
      <c r="E133" s="552"/>
      <c r="F133" s="574"/>
      <c r="G133" s="574"/>
      <c r="H133" s="575">
        <f>+'5 PG101'!L45</f>
        <v>0</v>
      </c>
      <c r="I133" s="576">
        <f>+'5 PG101'!D45</f>
        <v>0</v>
      </c>
      <c r="J133" s="622"/>
      <c r="K133" s="622"/>
      <c r="M133" s="3414"/>
      <c r="AB133" s="285"/>
      <c r="AH133" s="285"/>
    </row>
    <row r="134" spans="1:34" ht="15.75">
      <c r="A134" s="551"/>
      <c r="C134" s="573" t="s">
        <v>3243</v>
      </c>
      <c r="D134" s="552"/>
      <c r="E134" s="552"/>
      <c r="F134" s="574"/>
      <c r="G134" s="574"/>
      <c r="H134" s="575">
        <f>+'5 PG101'!L46</f>
        <v>0</v>
      </c>
      <c r="I134" s="576">
        <f>+'5 PG101'!D46</f>
        <v>0</v>
      </c>
      <c r="J134" s="622"/>
      <c r="K134" s="622"/>
      <c r="M134" s="3414"/>
      <c r="AB134" s="285"/>
      <c r="AH134" s="285"/>
    </row>
    <row r="135" spans="1:34" ht="16.5" thickBot="1">
      <c r="A135" s="551"/>
      <c r="C135" s="591"/>
      <c r="D135" s="578"/>
      <c r="E135" s="578"/>
      <c r="F135" s="579"/>
      <c r="G135" s="579"/>
      <c r="H135" s="580"/>
      <c r="I135" s="581"/>
      <c r="J135" s="622"/>
      <c r="K135" s="622"/>
      <c r="M135" s="3414"/>
      <c r="N135" s="607"/>
      <c r="R135" s="622"/>
      <c r="S135" s="91"/>
      <c r="T135" s="91"/>
      <c r="U135" s="91"/>
      <c r="AB135" s="285"/>
      <c r="AH135" s="285"/>
    </row>
    <row r="136" spans="1:34" ht="15.75">
      <c r="A136" s="551"/>
      <c r="C136" s="1638"/>
      <c r="D136" s="1414"/>
      <c r="E136" s="1414"/>
      <c r="F136" s="1639"/>
      <c r="G136" s="1869"/>
      <c r="H136" s="1416"/>
      <c r="I136" s="1640"/>
      <c r="J136" s="622"/>
      <c r="K136" s="622"/>
      <c r="R136" s="622"/>
      <c r="S136" s="91"/>
      <c r="T136" s="91"/>
      <c r="U136" s="91"/>
      <c r="AB136" s="285"/>
      <c r="AH136" s="285"/>
    </row>
    <row r="137" spans="1:34" ht="15.75">
      <c r="A137" s="551"/>
      <c r="C137" s="569" t="s">
        <v>712</v>
      </c>
      <c r="D137" s="552"/>
      <c r="E137" s="552"/>
      <c r="F137" s="553"/>
      <c r="G137" s="1866"/>
      <c r="H137" s="604">
        <f>+H129-H132-H135-H133-H134</f>
        <v>0</v>
      </c>
      <c r="I137" s="605">
        <f>+I129-I132-I135-I133-I134</f>
        <v>-24472.242000000129</v>
      </c>
      <c r="J137" s="720">
        <f>+H137-'5 PG101'!L48</f>
        <v>0</v>
      </c>
      <c r="K137" s="720">
        <f>+I137-'5 PG101'!D48</f>
        <v>-1.6007106751203537E-10</v>
      </c>
      <c r="L137" s="66">
        <f>I137</f>
        <v>-24472.242000000129</v>
      </c>
      <c r="R137" s="66"/>
      <c r="S137" s="91"/>
      <c r="T137" s="91"/>
      <c r="U137" s="91"/>
      <c r="AB137" s="285"/>
      <c r="AH137" s="285"/>
    </row>
    <row r="138" spans="1:34" ht="16.5" thickBot="1">
      <c r="A138" s="551"/>
      <c r="C138" s="577"/>
      <c r="D138" s="578"/>
      <c r="E138" s="578"/>
      <c r="F138" s="592"/>
      <c r="G138" s="1867"/>
      <c r="H138" s="608"/>
      <c r="I138" s="609"/>
      <c r="J138" s="622"/>
      <c r="K138" s="622"/>
      <c r="L138" s="66">
        <v>20228</v>
      </c>
      <c r="R138" s="622"/>
      <c r="S138" s="91"/>
      <c r="T138" s="91"/>
      <c r="U138" s="91"/>
      <c r="AB138" s="285"/>
      <c r="AH138" s="285"/>
    </row>
    <row r="139" spans="1:34" ht="15.75">
      <c r="A139" s="551"/>
      <c r="C139" s="610"/>
      <c r="D139" s="552"/>
      <c r="E139" s="552"/>
      <c r="F139" s="553"/>
      <c r="G139" s="1866"/>
      <c r="H139" s="571"/>
      <c r="I139" s="611"/>
      <c r="J139" s="622"/>
      <c r="K139" s="622"/>
      <c r="L139" s="66">
        <f>+L137+L138</f>
        <v>-4244.2420000001293</v>
      </c>
      <c r="R139" s="622"/>
      <c r="S139" s="91"/>
      <c r="T139" s="91"/>
      <c r="U139" s="91"/>
      <c r="AB139" s="285"/>
      <c r="AH139" s="285"/>
    </row>
    <row r="140" spans="1:34" ht="15.75">
      <c r="A140" s="551"/>
      <c r="C140" s="610"/>
      <c r="D140" s="552"/>
      <c r="E140" s="552"/>
      <c r="F140" s="553"/>
      <c r="G140" s="1866"/>
      <c r="H140" s="282"/>
      <c r="I140" s="612"/>
      <c r="J140" s="622"/>
      <c r="K140" s="622"/>
      <c r="L140" s="66">
        <f>+L139*22%</f>
        <v>-933.73324000002845</v>
      </c>
      <c r="R140" s="622"/>
      <c r="S140" s="91"/>
      <c r="T140" s="91"/>
      <c r="U140" s="91"/>
      <c r="AB140" s="285"/>
      <c r="AH140" s="285"/>
    </row>
    <row r="141" spans="1:34" ht="15.75">
      <c r="A141" s="551"/>
      <c r="C141" s="610"/>
      <c r="D141" s="552"/>
      <c r="E141" s="552"/>
      <c r="F141" s="553"/>
      <c r="G141" s="1866"/>
      <c r="H141" s="282"/>
      <c r="I141" s="612"/>
      <c r="J141" s="622"/>
      <c r="K141" s="622"/>
      <c r="R141" s="622"/>
      <c r="S141" s="91"/>
      <c r="T141" s="91"/>
      <c r="U141" s="91"/>
      <c r="AB141" s="285"/>
      <c r="AH141" s="285"/>
    </row>
    <row r="142" spans="1:34" ht="15.75">
      <c r="A142" s="551"/>
      <c r="C142" s="610"/>
      <c r="D142" s="552"/>
      <c r="E142" s="552"/>
      <c r="F142" s="553"/>
      <c r="G142" s="1866"/>
      <c r="H142" s="282"/>
      <c r="I142" s="612"/>
      <c r="J142" s="622"/>
      <c r="K142" s="622"/>
      <c r="R142" s="622"/>
      <c r="S142" s="91"/>
      <c r="T142" s="91"/>
      <c r="U142" s="91"/>
      <c r="AB142" s="285"/>
      <c r="AH142" s="285"/>
    </row>
    <row r="143" spans="1:34" ht="15.75">
      <c r="A143" s="551"/>
      <c r="C143" s="610"/>
      <c r="D143" s="552"/>
      <c r="E143" s="552"/>
      <c r="F143" s="553"/>
      <c r="G143" s="1866"/>
      <c r="H143" s="282"/>
      <c r="I143" s="612"/>
      <c r="J143" s="622"/>
      <c r="K143" s="622"/>
      <c r="L143" s="66">
        <v>10536.57</v>
      </c>
      <c r="R143" s="622"/>
      <c r="S143" s="91"/>
      <c r="T143" s="91"/>
      <c r="U143" s="91"/>
      <c r="AB143" s="285"/>
      <c r="AH143" s="285"/>
    </row>
    <row r="144" spans="1:34" ht="15.75">
      <c r="A144" s="551"/>
      <c r="C144" s="610"/>
      <c r="D144" s="619" t="s">
        <v>4822</v>
      </c>
      <c r="E144" s="619"/>
      <c r="F144" s="594"/>
      <c r="G144" s="599" t="s">
        <v>4821</v>
      </c>
      <c r="H144" s="618"/>
      <c r="I144" s="613"/>
      <c r="J144" s="627"/>
      <c r="K144" s="627"/>
      <c r="L144" s="66">
        <v>8643.5400000000009</v>
      </c>
      <c r="M144" s="91"/>
      <c r="N144" s="91"/>
      <c r="R144" s="627"/>
      <c r="S144" s="91"/>
      <c r="T144" s="91"/>
      <c r="U144" s="91"/>
      <c r="AB144" s="285"/>
      <c r="AH144" s="285"/>
    </row>
    <row r="145" spans="1:34" ht="15.75">
      <c r="A145" s="551"/>
      <c r="C145" s="610"/>
      <c r="D145" s="558" t="str">
        <f>+D24</f>
        <v xml:space="preserve">Sr. Eduardo Mendoza Hurtado </v>
      </c>
      <c r="E145" s="570"/>
      <c r="F145" s="594"/>
      <c r="G145" s="1928" t="str">
        <f>+D31</f>
        <v>Sr. Alfonso Solorzano Moncada</v>
      </c>
      <c r="H145" s="595"/>
      <c r="I145" s="282"/>
      <c r="J145" s="627"/>
      <c r="K145" s="627"/>
      <c r="L145" s="91"/>
      <c r="M145" s="91"/>
      <c r="N145" s="91"/>
      <c r="R145" s="627"/>
      <c r="S145" s="91"/>
      <c r="T145" s="91"/>
      <c r="U145" s="91"/>
      <c r="AB145" s="285"/>
      <c r="AH145" s="285"/>
    </row>
    <row r="146" spans="1:34" ht="15.75">
      <c r="A146" s="551"/>
      <c r="C146" s="610"/>
      <c r="D146" s="558" t="str">
        <f>+D25</f>
        <v>Gerente General</v>
      </c>
      <c r="E146" s="570"/>
      <c r="F146" s="594"/>
      <c r="G146" s="1928" t="str">
        <f>+D32</f>
        <v>Contador</v>
      </c>
      <c r="H146" s="595"/>
      <c r="I146" s="282"/>
      <c r="J146" s="622"/>
      <c r="K146" s="622"/>
      <c r="M146" s="91"/>
      <c r="N146" s="91"/>
      <c r="R146" s="622"/>
      <c r="S146" s="91"/>
      <c r="T146" s="91"/>
      <c r="U146" s="91"/>
      <c r="AB146" s="285"/>
      <c r="AH146" s="285"/>
    </row>
    <row r="147" spans="1:34" s="66" customFormat="1" ht="15">
      <c r="A147" s="551"/>
      <c r="B147"/>
      <c r="C147" s="240"/>
      <c r="I147" s="593"/>
      <c r="J147" s="622"/>
      <c r="K147" s="622"/>
      <c r="M147" s="91"/>
      <c r="N147" s="91"/>
      <c r="R147" s="622"/>
      <c r="S147" s="91"/>
      <c r="T147" s="91"/>
      <c r="U147" s="91"/>
      <c r="AB147" s="285"/>
      <c r="AC147"/>
      <c r="AD147"/>
      <c r="AE147"/>
      <c r="AF147"/>
      <c r="AG147"/>
      <c r="AH147" s="285"/>
    </row>
    <row r="148" spans="1:34" s="66" customFormat="1" ht="15">
      <c r="A148" s="551"/>
      <c r="B148"/>
      <c r="C148" s="240"/>
      <c r="I148" s="593"/>
      <c r="J148" s="622"/>
      <c r="K148" s="622"/>
      <c r="M148" s="91"/>
      <c r="N148" s="91"/>
      <c r="R148" s="622"/>
      <c r="S148" s="91"/>
      <c r="T148" s="91"/>
      <c r="U148" s="91"/>
      <c r="AB148" s="285"/>
      <c r="AC148"/>
      <c r="AD148"/>
      <c r="AE148"/>
      <c r="AF148"/>
      <c r="AG148"/>
      <c r="AH148" s="285"/>
    </row>
    <row r="149" spans="1:34" s="66" customFormat="1" ht="15.75">
      <c r="A149" s="551"/>
      <c r="B149"/>
      <c r="C149" s="240"/>
      <c r="D149" s="558"/>
      <c r="E149" s="570"/>
      <c r="F149" s="594"/>
      <c r="G149" s="1868"/>
      <c r="H149" s="595"/>
      <c r="I149" s="282"/>
      <c r="J149" s="622"/>
      <c r="K149" s="622"/>
      <c r="M149" s="91"/>
      <c r="N149" s="91"/>
      <c r="R149" s="622"/>
      <c r="S149" s="91"/>
      <c r="T149" s="91"/>
      <c r="U149" s="91"/>
      <c r="AB149" s="285"/>
      <c r="AC149"/>
      <c r="AD149"/>
      <c r="AE149"/>
      <c r="AF149"/>
      <c r="AG149"/>
      <c r="AH149" s="285"/>
    </row>
    <row r="150" spans="1:34" s="66" customFormat="1" ht="16.5">
      <c r="A150" s="551"/>
      <c r="B150"/>
      <c r="C150" s="3419" t="s">
        <v>713</v>
      </c>
      <c r="D150" s="3419"/>
      <c r="E150" s="3419"/>
      <c r="F150" s="3419"/>
      <c r="G150" s="3419"/>
      <c r="H150" s="3419"/>
      <c r="I150" s="3419"/>
      <c r="J150" s="622"/>
      <c r="K150" s="622"/>
      <c r="M150" s="91"/>
      <c r="N150" s="91"/>
      <c r="R150" s="622"/>
      <c r="S150" s="91"/>
      <c r="T150" s="91"/>
      <c r="U150" s="91"/>
      <c r="AB150" s="285"/>
      <c r="AC150"/>
      <c r="AD150"/>
      <c r="AE150"/>
      <c r="AF150"/>
      <c r="AG150"/>
      <c r="AH150" s="285"/>
    </row>
    <row r="151" spans="1:34" s="66" customFormat="1" ht="19.5" thickBot="1">
      <c r="A151" s="551"/>
      <c r="B151"/>
      <c r="C151" s="3420" t="s">
        <v>714</v>
      </c>
      <c r="D151" s="3420"/>
      <c r="E151" s="3420"/>
      <c r="F151" s="3420"/>
      <c r="G151" s="3420"/>
      <c r="H151" s="3420"/>
      <c r="I151" s="3420"/>
      <c r="J151" s="622"/>
      <c r="K151" s="622"/>
      <c r="R151" s="622"/>
      <c r="S151" s="91"/>
      <c r="T151" s="91"/>
      <c r="U151" s="91"/>
      <c r="AB151" s="285"/>
      <c r="AC151"/>
      <c r="AD151"/>
      <c r="AE151"/>
      <c r="AF151"/>
      <c r="AG151"/>
      <c r="AH151" s="285"/>
    </row>
    <row r="152" spans="1:34" s="66" customFormat="1" ht="13.5" customHeight="1">
      <c r="A152" s="551"/>
      <c r="B152"/>
      <c r="C152" s="618"/>
      <c r="D152" s="598"/>
      <c r="E152" s="600"/>
      <c r="F152" s="600"/>
      <c r="G152" s="600"/>
      <c r="H152" s="600"/>
      <c r="I152" s="618"/>
      <c r="J152" s="622"/>
      <c r="K152" s="622"/>
      <c r="R152" s="622"/>
      <c r="S152" s="91"/>
      <c r="T152" s="91"/>
      <c r="U152" s="91"/>
      <c r="AB152" s="285"/>
      <c r="AC152"/>
      <c r="AD152"/>
      <c r="AE152"/>
      <c r="AF152"/>
      <c r="AG152"/>
      <c r="AH152" s="285"/>
    </row>
    <row r="153" spans="1:34" s="66" customFormat="1" ht="16.5" thickBot="1">
      <c r="A153" s="551"/>
      <c r="B153"/>
      <c r="C153" s="615"/>
      <c r="D153" s="615"/>
      <c r="E153" s="564"/>
      <c r="F153" s="564"/>
      <c r="G153" s="564"/>
      <c r="H153" s="565">
        <f>+H$38</f>
        <v>45291</v>
      </c>
      <c r="I153" s="565">
        <f>+I$38</f>
        <v>44926</v>
      </c>
      <c r="J153" s="622"/>
      <c r="K153" s="622"/>
      <c r="R153" s="622"/>
      <c r="S153" s="91"/>
      <c r="T153" s="91"/>
      <c r="U153" s="91"/>
      <c r="AB153" s="285"/>
      <c r="AC153"/>
      <c r="AD153"/>
      <c r="AE153"/>
      <c r="AF153"/>
      <c r="AG153"/>
      <c r="AH153" s="285"/>
    </row>
    <row r="154" spans="1:34" s="66" customFormat="1" ht="15.75">
      <c r="A154" s="551"/>
      <c r="B154"/>
      <c r="C154" s="240"/>
      <c r="D154" s="240"/>
      <c r="E154" s="600"/>
      <c r="F154" s="600"/>
      <c r="G154" s="1626"/>
      <c r="H154" s="600"/>
      <c r="I154" s="618"/>
      <c r="J154" s="622"/>
      <c r="K154" s="622"/>
      <c r="R154" s="622"/>
      <c r="S154" s="91"/>
      <c r="T154" s="91"/>
      <c r="U154" s="91"/>
      <c r="AB154" s="285"/>
      <c r="AC154"/>
      <c r="AD154"/>
      <c r="AE154"/>
      <c r="AF154"/>
      <c r="AG154"/>
      <c r="AH154" s="285"/>
    </row>
    <row r="155" spans="1:34" s="66" customFormat="1" ht="15.75">
      <c r="A155" s="551"/>
      <c r="B155"/>
      <c r="C155" s="366" t="s">
        <v>715</v>
      </c>
      <c r="D155" s="240"/>
      <c r="E155" s="600"/>
      <c r="F155" s="600"/>
      <c r="G155" s="600"/>
      <c r="H155" s="1449">
        <f>+H156+H175+H197</f>
        <v>-21059.621999999741</v>
      </c>
      <c r="I155" s="1449">
        <f>+I156+I175+I197</f>
        <v>-31812.435999999871</v>
      </c>
      <c r="J155" s="622"/>
      <c r="K155" s="622"/>
      <c r="L155" s="66">
        <f>+H155+I155</f>
        <v>-52872.057999999612</v>
      </c>
      <c r="R155" s="622"/>
      <c r="AB155" s="285"/>
      <c r="AC155"/>
      <c r="AD155"/>
      <c r="AE155"/>
      <c r="AF155"/>
      <c r="AG155"/>
      <c r="AH155" s="285"/>
    </row>
    <row r="156" spans="1:34" s="66" customFormat="1" ht="15.75">
      <c r="A156" s="551"/>
      <c r="B156"/>
      <c r="C156" s="366" t="s">
        <v>716</v>
      </c>
      <c r="D156" s="619"/>
      <c r="E156" s="600"/>
      <c r="F156" s="600"/>
      <c r="G156" s="600"/>
      <c r="H156" s="1449">
        <f>+H163+H157</f>
        <v>-98265.391999999745</v>
      </c>
      <c r="I156" s="1449">
        <f>+I163+I157</f>
        <v>-30092.805999999866</v>
      </c>
      <c r="J156" s="622"/>
      <c r="K156" s="622"/>
      <c r="L156" s="66">
        <f t="shared" ref="L156:L213" si="0">+H156+I156</f>
        <v>-128358.19799999961</v>
      </c>
      <c r="R156" s="622"/>
      <c r="S156" s="91"/>
      <c r="T156" s="91"/>
      <c r="U156" s="91"/>
      <c r="AB156" s="285"/>
      <c r="AC156"/>
      <c r="AD156"/>
      <c r="AE156"/>
      <c r="AF156"/>
      <c r="AG156"/>
      <c r="AH156" s="285"/>
    </row>
    <row r="157" spans="1:34" s="66" customFormat="1" ht="16.5" thickBot="1">
      <c r="A157" s="551"/>
      <c r="B157"/>
      <c r="C157" s="1430" t="s">
        <v>717</v>
      </c>
      <c r="D157" s="240"/>
      <c r="E157" s="600"/>
      <c r="F157" s="600"/>
      <c r="G157" s="600"/>
      <c r="H157" s="588">
        <f>SUM(H158:H162)</f>
        <v>0</v>
      </c>
      <c r="I157" s="588">
        <f>SUM(I158:I162)</f>
        <v>1504585.3860000004</v>
      </c>
      <c r="J157" s="622"/>
      <c r="K157" s="622"/>
      <c r="L157" s="66">
        <f t="shared" si="0"/>
        <v>1504585.3860000004</v>
      </c>
      <c r="R157" s="622"/>
      <c r="S157" s="91"/>
      <c r="T157" s="91"/>
      <c r="U157" s="91"/>
      <c r="AB157" s="285"/>
      <c r="AC157"/>
      <c r="AD157"/>
      <c r="AE157"/>
      <c r="AF157"/>
      <c r="AG157"/>
      <c r="AH157" s="285"/>
    </row>
    <row r="158" spans="1:34" s="66" customFormat="1" ht="15.75">
      <c r="A158" s="551"/>
      <c r="B158"/>
      <c r="C158" s="553" t="s">
        <v>718</v>
      </c>
      <c r="D158" s="594"/>
      <c r="E158" s="600"/>
      <c r="F158" s="600"/>
      <c r="G158" s="600"/>
      <c r="H158" s="1449">
        <f>+'FLUJO ACTUAL'!P832</f>
        <v>0</v>
      </c>
      <c r="I158" s="1449">
        <f>+'FLUJO ANTERIOR'!P832</f>
        <v>1504585.3860000004</v>
      </c>
      <c r="J158" s="622"/>
      <c r="K158" s="622"/>
      <c r="L158" s="66">
        <f t="shared" si="0"/>
        <v>1504585.3860000004</v>
      </c>
      <c r="R158" s="622"/>
      <c r="S158" s="91"/>
      <c r="T158" s="91"/>
      <c r="U158" s="91"/>
      <c r="AB158" s="285"/>
      <c r="AC158"/>
      <c r="AD158"/>
      <c r="AE158"/>
      <c r="AF158"/>
      <c r="AG158"/>
      <c r="AH158" s="285"/>
    </row>
    <row r="159" spans="1:34" s="66" customFormat="1" ht="15.75">
      <c r="A159" s="551"/>
      <c r="B159"/>
      <c r="C159" s="553" t="s">
        <v>719</v>
      </c>
      <c r="D159" s="553"/>
      <c r="E159" s="600"/>
      <c r="F159" s="600"/>
      <c r="G159" s="600"/>
      <c r="H159" s="1449">
        <f>+'FLUJO ACTUAL'!P833</f>
        <v>0</v>
      </c>
      <c r="I159" s="1449">
        <f>+'FLUJO ANTERIOR'!P833</f>
        <v>0</v>
      </c>
      <c r="J159" s="622"/>
      <c r="K159" s="622"/>
      <c r="L159" s="66">
        <f t="shared" si="0"/>
        <v>0</v>
      </c>
      <c r="R159" s="622"/>
      <c r="S159" s="91"/>
      <c r="T159" s="91"/>
      <c r="U159" s="91"/>
      <c r="AB159" s="285"/>
      <c r="AC159"/>
      <c r="AD159"/>
      <c r="AE159"/>
      <c r="AF159"/>
      <c r="AG159"/>
      <c r="AH159" s="285"/>
    </row>
    <row r="160" spans="1:34" s="66" customFormat="1" ht="15.75">
      <c r="A160" s="551"/>
      <c r="B160"/>
      <c r="C160" s="553" t="s">
        <v>720</v>
      </c>
      <c r="D160" s="553"/>
      <c r="E160" s="600"/>
      <c r="F160" s="600"/>
      <c r="G160" s="600"/>
      <c r="H160" s="1449">
        <f>+'FLUJO ACTUAL'!P834</f>
        <v>0</v>
      </c>
      <c r="I160" s="1449">
        <f>+'FLUJO ANTERIOR'!P834</f>
        <v>0</v>
      </c>
      <c r="J160" s="622"/>
      <c r="K160" s="622"/>
      <c r="L160" s="66">
        <f t="shared" si="0"/>
        <v>0</v>
      </c>
      <c r="R160" s="622"/>
      <c r="S160" s="91"/>
      <c r="T160" s="91"/>
      <c r="U160" s="91"/>
      <c r="AB160" s="285"/>
      <c r="AC160"/>
      <c r="AD160"/>
      <c r="AE160"/>
      <c r="AF160"/>
      <c r="AG160"/>
      <c r="AH160" s="285"/>
    </row>
    <row r="161" spans="1:34" s="66" customFormat="1" ht="15.75">
      <c r="A161" s="551"/>
      <c r="B161"/>
      <c r="C161" s="553" t="s">
        <v>721</v>
      </c>
      <c r="D161" s="553"/>
      <c r="E161" s="600"/>
      <c r="F161" s="600"/>
      <c r="G161" s="600"/>
      <c r="H161" s="1449">
        <f>+'FLUJO ACTUAL'!P835</f>
        <v>0</v>
      </c>
      <c r="I161" s="1449">
        <f>+'FLUJO ANTERIOR'!P835</f>
        <v>0</v>
      </c>
      <c r="J161" s="622"/>
      <c r="K161" s="622"/>
      <c r="L161" s="66">
        <f t="shared" si="0"/>
        <v>0</v>
      </c>
      <c r="R161" s="622"/>
      <c r="S161" s="91"/>
      <c r="T161" s="91"/>
      <c r="U161" s="91"/>
      <c r="AB161" s="285"/>
      <c r="AC161"/>
      <c r="AD161"/>
      <c r="AE161"/>
      <c r="AF161"/>
      <c r="AG161"/>
      <c r="AH161" s="285"/>
    </row>
    <row r="162" spans="1:34" s="66" customFormat="1" ht="15.75">
      <c r="A162" s="551"/>
      <c r="B162"/>
      <c r="C162" s="553" t="s">
        <v>722</v>
      </c>
      <c r="D162" s="553"/>
      <c r="E162" s="600"/>
      <c r="F162" s="600"/>
      <c r="G162" s="600"/>
      <c r="H162" s="1449">
        <f>+'FLUJO ACTUAL'!P836</f>
        <v>0</v>
      </c>
      <c r="I162" s="1449">
        <f>+'FLUJO ANTERIOR'!P836</f>
        <v>0</v>
      </c>
      <c r="J162" s="622"/>
      <c r="K162" s="622"/>
      <c r="L162" s="66">
        <f t="shared" si="0"/>
        <v>0</v>
      </c>
      <c r="R162" s="622"/>
      <c r="S162" s="91"/>
      <c r="T162" s="91"/>
      <c r="U162" s="91"/>
      <c r="AB162" s="285"/>
      <c r="AC162"/>
      <c r="AD162"/>
      <c r="AE162"/>
      <c r="AF162"/>
      <c r="AG162"/>
      <c r="AH162" s="285"/>
    </row>
    <row r="163" spans="1:34" s="66" customFormat="1" ht="16.5" thickBot="1">
      <c r="A163" s="551"/>
      <c r="B163"/>
      <c r="C163" s="1430" t="s">
        <v>723</v>
      </c>
      <c r="D163" s="553"/>
      <c r="E163" s="600"/>
      <c r="F163" s="600"/>
      <c r="G163" s="600"/>
      <c r="H163" s="588">
        <f>SUM(H164:H174)</f>
        <v>-98265.391999999745</v>
      </c>
      <c r="I163" s="588">
        <f>SUM(I164:I174)</f>
        <v>-1534678.1920000003</v>
      </c>
      <c r="J163" s="622"/>
      <c r="K163" s="622"/>
      <c r="L163" s="66">
        <f t="shared" si="0"/>
        <v>-1632943.584</v>
      </c>
      <c r="R163" s="622"/>
      <c r="S163" s="91"/>
      <c r="T163" s="91"/>
      <c r="U163" s="91"/>
      <c r="AB163" s="285"/>
      <c r="AC163"/>
      <c r="AD163"/>
      <c r="AE163"/>
      <c r="AF163"/>
      <c r="AG163"/>
      <c r="AH163" s="285"/>
    </row>
    <row r="164" spans="1:34" s="66" customFormat="1" ht="15.75">
      <c r="A164" s="551"/>
      <c r="B164"/>
      <c r="C164" s="553" t="s">
        <v>724</v>
      </c>
      <c r="D164" s="553"/>
      <c r="E164" s="600"/>
      <c r="F164" s="600"/>
      <c r="G164" s="600"/>
      <c r="H164" s="1449">
        <f>+'FLUJO ACTUAL'!P838</f>
        <v>-122737.63199999975</v>
      </c>
      <c r="I164" s="1449">
        <f>+'FLUJO ANTERIOR'!P838</f>
        <v>-1498228.4820000003</v>
      </c>
      <c r="J164" s="628"/>
      <c r="K164" s="628"/>
      <c r="L164" s="66">
        <f t="shared" si="0"/>
        <v>-1620966.1140000001</v>
      </c>
      <c r="R164" s="628"/>
      <c r="S164" s="91"/>
      <c r="T164" s="91"/>
      <c r="U164" s="91"/>
      <c r="AB164" s="285"/>
      <c r="AC164"/>
      <c r="AD164"/>
      <c r="AE164"/>
      <c r="AF164"/>
      <c r="AG164"/>
      <c r="AH164" s="285"/>
    </row>
    <row r="165" spans="1:34" s="66" customFormat="1" ht="15.75">
      <c r="A165" s="551"/>
      <c r="B165"/>
      <c r="C165" s="553" t="s">
        <v>725</v>
      </c>
      <c r="D165" s="240"/>
      <c r="E165" s="600"/>
      <c r="F165" s="600"/>
      <c r="G165" s="600"/>
      <c r="H165" s="1449">
        <f>+'FLUJO ACTUAL'!P839</f>
        <v>0</v>
      </c>
      <c r="I165" s="1449">
        <f>+'FLUJO ANTERIOR'!P839</f>
        <v>0</v>
      </c>
      <c r="J165" s="622"/>
      <c r="K165" s="622"/>
      <c r="L165" s="66">
        <f t="shared" si="0"/>
        <v>0</v>
      </c>
      <c r="R165" s="622"/>
      <c r="S165" s="91"/>
      <c r="T165" s="91"/>
      <c r="U165" s="91"/>
      <c r="AB165" s="285"/>
      <c r="AC165"/>
      <c r="AD165"/>
      <c r="AE165"/>
      <c r="AF165"/>
      <c r="AG165"/>
      <c r="AH165" s="285"/>
    </row>
    <row r="166" spans="1:34" s="66" customFormat="1" ht="15.75">
      <c r="A166" s="551"/>
      <c r="B166"/>
      <c r="C166" s="553" t="s">
        <v>726</v>
      </c>
      <c r="D166" s="594"/>
      <c r="E166" s="600"/>
      <c r="F166" s="600"/>
      <c r="G166" s="600"/>
      <c r="H166" s="1449">
        <f>+'FLUJO ACTUAL'!P840</f>
        <v>0</v>
      </c>
      <c r="I166" s="1449">
        <f>+'FLUJO ANTERIOR'!P840</f>
        <v>-36142.789999999986</v>
      </c>
      <c r="J166" s="622"/>
      <c r="K166" s="622"/>
      <c r="L166" s="66">
        <f t="shared" si="0"/>
        <v>-36142.789999999986</v>
      </c>
      <c r="R166" s="622"/>
      <c r="S166" s="91"/>
      <c r="T166" s="91"/>
      <c r="U166" s="91"/>
      <c r="AB166" s="285"/>
      <c r="AC166"/>
      <c r="AD166"/>
      <c r="AE166"/>
      <c r="AF166"/>
      <c r="AG166"/>
      <c r="AH166" s="285"/>
    </row>
    <row r="167" spans="1:34" s="66" customFormat="1" ht="15.75">
      <c r="A167" s="551"/>
      <c r="B167"/>
      <c r="C167" s="553" t="s">
        <v>727</v>
      </c>
      <c r="D167" s="240"/>
      <c r="E167" s="600"/>
      <c r="F167" s="600"/>
      <c r="G167" s="600"/>
      <c r="H167" s="1449">
        <f>+'FLUJO ACTUAL'!P841</f>
        <v>0</v>
      </c>
      <c r="I167" s="1449">
        <f>+'FLUJO ANTERIOR'!P841</f>
        <v>0</v>
      </c>
      <c r="J167" s="622"/>
      <c r="K167" s="622"/>
      <c r="L167" s="66">
        <f t="shared" si="0"/>
        <v>0</v>
      </c>
      <c r="R167" s="622"/>
      <c r="S167" s="91"/>
      <c r="T167" s="91"/>
      <c r="U167" s="91"/>
      <c r="AB167" s="285"/>
      <c r="AC167"/>
      <c r="AD167"/>
      <c r="AE167"/>
      <c r="AF167"/>
      <c r="AG167"/>
      <c r="AH167" s="285"/>
    </row>
    <row r="168" spans="1:34" s="66" customFormat="1" ht="15.75">
      <c r="A168" s="551"/>
      <c r="B168"/>
      <c r="C168" s="553" t="s">
        <v>728</v>
      </c>
      <c r="D168" s="594"/>
      <c r="E168" s="600"/>
      <c r="F168" s="600"/>
      <c r="G168" s="600"/>
      <c r="H168" s="1449">
        <f>+'FLUJO ACTUAL'!P842</f>
        <v>0</v>
      </c>
      <c r="I168" s="1449">
        <f>+'FLUJO ANTERIOR'!P842</f>
        <v>0</v>
      </c>
      <c r="J168" s="622"/>
      <c r="K168" s="622"/>
      <c r="L168" s="66">
        <f t="shared" si="0"/>
        <v>0</v>
      </c>
      <c r="R168" s="622"/>
      <c r="S168" s="91"/>
      <c r="T168" s="91"/>
      <c r="U168" s="91"/>
      <c r="AB168" s="285"/>
      <c r="AC168"/>
      <c r="AD168"/>
      <c r="AE168"/>
      <c r="AF168"/>
      <c r="AG168"/>
      <c r="AH168" s="285"/>
    </row>
    <row r="169" spans="1:34" s="66" customFormat="1" ht="15.75">
      <c r="A169" s="551"/>
      <c r="B169"/>
      <c r="C169" s="553" t="s">
        <v>729</v>
      </c>
      <c r="D169" s="553"/>
      <c r="E169" s="600"/>
      <c r="F169" s="600"/>
      <c r="G169" s="600"/>
      <c r="H169" s="1449">
        <f>+'FLUJO ACTUAL'!P843</f>
        <v>24472.240000000002</v>
      </c>
      <c r="I169" s="1449">
        <f>+'FLUJO ANTERIOR'!P843</f>
        <v>0</v>
      </c>
      <c r="J169" s="622"/>
      <c r="K169" s="622"/>
      <c r="L169" s="66">
        <f t="shared" si="0"/>
        <v>24472.240000000002</v>
      </c>
      <c r="R169" s="622"/>
      <c r="S169" s="91"/>
      <c r="T169" s="91"/>
      <c r="U169" s="91"/>
      <c r="AB169" s="285"/>
      <c r="AC169"/>
      <c r="AD169"/>
      <c r="AE169"/>
      <c r="AF169"/>
      <c r="AG169"/>
      <c r="AH169" s="285"/>
    </row>
    <row r="170" spans="1:34" s="66" customFormat="1" ht="15.75">
      <c r="A170" s="551"/>
      <c r="B170"/>
      <c r="C170" s="553" t="s">
        <v>730</v>
      </c>
      <c r="D170" s="553"/>
      <c r="E170" s="600"/>
      <c r="F170" s="600"/>
      <c r="G170" s="600"/>
      <c r="H170" s="1449">
        <f>+'FLUJO ACTUAL'!P844</f>
        <v>0</v>
      </c>
      <c r="I170" s="1449">
        <f>+'FLUJO ANTERIOR'!P844</f>
        <v>0</v>
      </c>
      <c r="J170" s="622"/>
      <c r="K170" s="622"/>
      <c r="L170" s="66">
        <f t="shared" si="0"/>
        <v>0</v>
      </c>
      <c r="R170" s="622"/>
      <c r="S170" s="91"/>
      <c r="T170" s="91"/>
      <c r="U170" s="91"/>
      <c r="AB170" s="285"/>
      <c r="AC170"/>
      <c r="AD170"/>
      <c r="AE170"/>
      <c r="AF170"/>
      <c r="AG170"/>
      <c r="AH170" s="285"/>
    </row>
    <row r="171" spans="1:34" s="66" customFormat="1" ht="15.75">
      <c r="A171" s="551"/>
      <c r="B171"/>
      <c r="C171" s="553" t="s">
        <v>731</v>
      </c>
      <c r="D171" s="553"/>
      <c r="E171" s="600"/>
      <c r="F171" s="600"/>
      <c r="G171" s="600"/>
      <c r="H171" s="1449">
        <f>+'FLUJO ACTUAL'!P845</f>
        <v>0</v>
      </c>
      <c r="I171" s="1449">
        <f>+'FLUJO ANTERIOR'!P845</f>
        <v>-306.92000000000007</v>
      </c>
      <c r="J171" s="622"/>
      <c r="K171" s="622"/>
      <c r="L171" s="66">
        <f t="shared" si="0"/>
        <v>-306.92000000000007</v>
      </c>
      <c r="R171" s="622"/>
      <c r="S171" s="91"/>
      <c r="T171" s="91"/>
      <c r="U171" s="91"/>
      <c r="AB171" s="285"/>
      <c r="AC171"/>
      <c r="AD171"/>
      <c r="AE171"/>
      <c r="AF171"/>
      <c r="AG171"/>
      <c r="AH171" s="285"/>
    </row>
    <row r="172" spans="1:34" s="66" customFormat="1" ht="15.75">
      <c r="A172" s="551"/>
      <c r="B172"/>
      <c r="C172" s="553" t="s">
        <v>732</v>
      </c>
      <c r="D172" s="240"/>
      <c r="E172" s="600"/>
      <c r="F172" s="600"/>
      <c r="G172" s="600"/>
      <c r="H172" s="1449">
        <f>+'FLUJO ACTUAL'!P846</f>
        <v>0</v>
      </c>
      <c r="I172" s="1449">
        <f>+'FLUJO ANTERIOR'!P846</f>
        <v>0</v>
      </c>
      <c r="J172" s="622"/>
      <c r="K172" s="622"/>
      <c r="L172" s="66">
        <f t="shared" si="0"/>
        <v>0</v>
      </c>
      <c r="R172" s="622"/>
      <c r="S172" s="91"/>
      <c r="T172" s="91"/>
      <c r="U172" s="91"/>
      <c r="AB172" s="285"/>
      <c r="AC172"/>
      <c r="AD172"/>
      <c r="AE172"/>
      <c r="AF172"/>
      <c r="AG172"/>
      <c r="AH172" s="285"/>
    </row>
    <row r="173" spans="1:34" s="66" customFormat="1" ht="15.75">
      <c r="A173" s="551"/>
      <c r="B173"/>
      <c r="C173" s="553" t="s">
        <v>733</v>
      </c>
      <c r="D173" s="594"/>
      <c r="E173" s="600"/>
      <c r="F173" s="600"/>
      <c r="G173" s="600"/>
      <c r="H173" s="1449">
        <f>+'FLUJO ACTUAL'!P847</f>
        <v>0</v>
      </c>
      <c r="I173" s="1449">
        <f>+'FLUJO ANTERIOR'!P847</f>
        <v>0</v>
      </c>
      <c r="J173" s="622"/>
      <c r="K173" s="622"/>
      <c r="L173" s="66">
        <f t="shared" si="0"/>
        <v>0</v>
      </c>
      <c r="R173" s="622"/>
      <c r="S173" s="91"/>
      <c r="T173" s="91"/>
      <c r="U173" s="91"/>
      <c r="AB173" s="285"/>
      <c r="AC173"/>
      <c r="AD173"/>
      <c r="AE173"/>
      <c r="AF173"/>
      <c r="AG173"/>
      <c r="AH173" s="285"/>
    </row>
    <row r="174" spans="1:34" s="66" customFormat="1" ht="15.75">
      <c r="A174" s="551"/>
      <c r="B174"/>
      <c r="C174" s="553" t="s">
        <v>734</v>
      </c>
      <c r="D174" s="240"/>
      <c r="E174" s="600"/>
      <c r="F174" s="600"/>
      <c r="G174" s="600"/>
      <c r="H174" s="1449">
        <f>+'FLUJO ACTUAL'!P848</f>
        <v>0</v>
      </c>
      <c r="I174" s="1449">
        <f>+'FLUJO ANTERIOR'!P848</f>
        <v>0</v>
      </c>
      <c r="J174" s="622"/>
      <c r="K174" s="622"/>
      <c r="L174" s="66">
        <f t="shared" si="0"/>
        <v>0</v>
      </c>
      <c r="R174" s="622"/>
      <c r="S174" s="91"/>
      <c r="T174" s="91"/>
      <c r="U174" s="91"/>
      <c r="AB174" s="285"/>
      <c r="AC174"/>
      <c r="AD174"/>
      <c r="AE174"/>
      <c r="AF174"/>
      <c r="AG174"/>
      <c r="AH174" s="285"/>
    </row>
    <row r="175" spans="1:34" s="66" customFormat="1" ht="16.5" thickBot="1">
      <c r="A175" s="551"/>
      <c r="B175"/>
      <c r="C175" s="1430" t="s">
        <v>3709</v>
      </c>
      <c r="D175" s="594"/>
      <c r="E175" s="600"/>
      <c r="F175" s="600"/>
      <c r="G175" s="600"/>
      <c r="H175" s="588">
        <f>SUM(H176:H196)</f>
        <v>892309.22</v>
      </c>
      <c r="I175" s="588">
        <f>SUM(I176:I196)</f>
        <v>0</v>
      </c>
      <c r="J175" s="622"/>
      <c r="K175" s="622"/>
      <c r="L175" s="66">
        <f t="shared" si="0"/>
        <v>892309.22</v>
      </c>
      <c r="R175" s="622"/>
      <c r="S175" s="91"/>
      <c r="T175" s="91"/>
      <c r="U175" s="91"/>
      <c r="AB175" s="285"/>
      <c r="AC175"/>
      <c r="AD175"/>
      <c r="AE175"/>
      <c r="AF175"/>
      <c r="AG175"/>
      <c r="AH175" s="285"/>
    </row>
    <row r="176" spans="1:34" s="66" customFormat="1" ht="15.75">
      <c r="A176" s="551"/>
      <c r="B176"/>
      <c r="C176" s="553" t="s">
        <v>735</v>
      </c>
      <c r="D176" s="553"/>
      <c r="E176" s="600"/>
      <c r="F176" s="600"/>
      <c r="G176" s="600"/>
      <c r="H176" s="1449">
        <f>+'FLUJO ACTUAL'!P851</f>
        <v>0</v>
      </c>
      <c r="I176" s="1449">
        <f>+'FLUJO ANTERIOR'!P851</f>
        <v>0</v>
      </c>
      <c r="J176" s="622"/>
      <c r="K176" s="622"/>
      <c r="L176" s="66">
        <f t="shared" si="0"/>
        <v>0</v>
      </c>
      <c r="R176" s="622"/>
      <c r="S176" s="91"/>
      <c r="T176" s="91"/>
      <c r="U176" s="91"/>
      <c r="AB176" s="285"/>
      <c r="AC176"/>
      <c r="AD176"/>
      <c r="AE176"/>
      <c r="AF176"/>
      <c r="AG176"/>
      <c r="AH176" s="285"/>
    </row>
    <row r="177" spans="1:34" s="66" customFormat="1" ht="15.75">
      <c r="A177" s="551"/>
      <c r="B177"/>
      <c r="C177" s="553" t="s">
        <v>736</v>
      </c>
      <c r="D177" s="553"/>
      <c r="E177" s="600"/>
      <c r="F177" s="600"/>
      <c r="G177" s="600"/>
      <c r="H177" s="1449">
        <f>+'FLUJO ACTUAL'!P852</f>
        <v>0</v>
      </c>
      <c r="I177" s="1449">
        <f>+'FLUJO ANTERIOR'!P852</f>
        <v>0</v>
      </c>
      <c r="J177" s="622"/>
      <c r="K177" s="622"/>
      <c r="L177" s="66">
        <f t="shared" si="0"/>
        <v>0</v>
      </c>
      <c r="R177" s="622"/>
      <c r="S177" s="91"/>
      <c r="T177" s="91"/>
      <c r="U177" s="91"/>
      <c r="AB177" s="285"/>
      <c r="AC177"/>
      <c r="AD177"/>
      <c r="AE177"/>
      <c r="AF177"/>
      <c r="AG177"/>
      <c r="AH177" s="285"/>
    </row>
    <row r="178" spans="1:34" s="66" customFormat="1" ht="15.75">
      <c r="A178" s="551"/>
      <c r="B178"/>
      <c r="C178" s="553" t="s">
        <v>737</v>
      </c>
      <c r="D178" s="553"/>
      <c r="E178" s="600"/>
      <c r="F178" s="600"/>
      <c r="G178" s="600"/>
      <c r="H178" s="1449">
        <f>+'FLUJO ACTUAL'!P853</f>
        <v>0</v>
      </c>
      <c r="I178" s="1449">
        <f>+'FLUJO ANTERIOR'!P853</f>
        <v>0</v>
      </c>
      <c r="J178" s="622"/>
      <c r="K178" s="622"/>
      <c r="L178" s="66">
        <f t="shared" si="0"/>
        <v>0</v>
      </c>
      <c r="R178" s="622"/>
      <c r="S178" s="91"/>
      <c r="T178" s="91"/>
      <c r="U178" s="91"/>
      <c r="AB178" s="285"/>
      <c r="AC178"/>
      <c r="AD178"/>
      <c r="AE178"/>
      <c r="AF178"/>
      <c r="AG178"/>
      <c r="AH178" s="285"/>
    </row>
    <row r="179" spans="1:34" s="66" customFormat="1" ht="15.75">
      <c r="A179" s="551"/>
      <c r="B179"/>
      <c r="C179" s="1624" t="s">
        <v>738</v>
      </c>
      <c r="D179" s="240"/>
      <c r="E179" s="600"/>
      <c r="F179" s="600"/>
      <c r="G179" s="600"/>
      <c r="H179" s="1449">
        <f>+'FLUJO ACTUAL'!P854</f>
        <v>0</v>
      </c>
      <c r="I179" s="1449">
        <f>+'FLUJO ANTERIOR'!P854</f>
        <v>0</v>
      </c>
      <c r="J179" s="622"/>
      <c r="K179" s="622"/>
      <c r="L179" s="66">
        <f t="shared" si="0"/>
        <v>0</v>
      </c>
      <c r="R179" s="622"/>
      <c r="S179" s="91"/>
      <c r="T179" s="91"/>
      <c r="U179" s="91"/>
      <c r="AB179" s="285"/>
      <c r="AC179"/>
      <c r="AD179"/>
      <c r="AE179"/>
      <c r="AF179"/>
      <c r="AG179"/>
      <c r="AH179" s="285"/>
    </row>
    <row r="180" spans="1:34" s="66" customFormat="1" ht="15.75">
      <c r="A180" s="551"/>
      <c r="B180"/>
      <c r="C180" s="553" t="s">
        <v>739</v>
      </c>
      <c r="D180" s="240"/>
      <c r="E180" s="600"/>
      <c r="F180" s="600"/>
      <c r="G180" s="600"/>
      <c r="H180" s="1449">
        <f>+'FLUJO ACTUAL'!P855</f>
        <v>0</v>
      </c>
      <c r="I180" s="1449">
        <f>+'FLUJO ANTERIOR'!P855</f>
        <v>0</v>
      </c>
      <c r="J180" s="622"/>
      <c r="K180" s="622"/>
      <c r="L180" s="66">
        <f t="shared" si="0"/>
        <v>0</v>
      </c>
      <c r="R180" s="622"/>
      <c r="S180" s="91"/>
      <c r="T180" s="91"/>
      <c r="U180" s="91"/>
      <c r="AB180" s="285"/>
      <c r="AC180"/>
      <c r="AD180"/>
      <c r="AE180"/>
      <c r="AF180"/>
      <c r="AG180"/>
      <c r="AH180" s="285"/>
    </row>
    <row r="181" spans="1:34" s="66" customFormat="1" ht="15.75">
      <c r="A181" s="551"/>
      <c r="B181"/>
      <c r="C181" s="553" t="s">
        <v>740</v>
      </c>
      <c r="D181" s="240"/>
      <c r="E181" s="600"/>
      <c r="F181" s="600"/>
      <c r="G181" s="600"/>
      <c r="H181" s="1449">
        <f>+'FLUJO ACTUAL'!P856</f>
        <v>0</v>
      </c>
      <c r="I181" s="1449">
        <f>+'FLUJO ANTERIOR'!P856</f>
        <v>0</v>
      </c>
      <c r="J181" s="622"/>
      <c r="K181" s="622"/>
      <c r="L181" s="66">
        <f t="shared" si="0"/>
        <v>0</v>
      </c>
      <c r="R181" s="622"/>
      <c r="S181" s="91"/>
      <c r="T181" s="91"/>
      <c r="U181" s="91"/>
      <c r="AB181" s="285"/>
      <c r="AC181"/>
      <c r="AD181"/>
      <c r="AE181"/>
      <c r="AF181"/>
      <c r="AG181"/>
      <c r="AH181" s="285"/>
    </row>
    <row r="182" spans="1:34" s="66" customFormat="1" ht="15.75">
      <c r="A182" s="551"/>
      <c r="B182"/>
      <c r="C182" s="553" t="s">
        <v>741</v>
      </c>
      <c r="D182" s="594"/>
      <c r="E182" s="600"/>
      <c r="F182" s="600"/>
      <c r="G182" s="600"/>
      <c r="H182" s="1449">
        <f>+'FLUJO ACTUAL'!P857</f>
        <v>0</v>
      </c>
      <c r="I182" s="1449">
        <f>+'FLUJO ANTERIOR'!P857</f>
        <v>0</v>
      </c>
      <c r="J182" s="622"/>
      <c r="K182" s="622"/>
      <c r="L182" s="66">
        <f t="shared" si="0"/>
        <v>0</v>
      </c>
      <c r="R182" s="622"/>
      <c r="S182" s="91"/>
      <c r="T182" s="91"/>
      <c r="U182" s="91"/>
      <c r="AB182" s="285"/>
      <c r="AC182"/>
      <c r="AD182"/>
      <c r="AE182"/>
      <c r="AF182"/>
      <c r="AG182"/>
      <c r="AH182" s="285"/>
    </row>
    <row r="183" spans="1:34" s="66" customFormat="1" ht="15.75">
      <c r="A183" s="551"/>
      <c r="B183"/>
      <c r="C183" s="553" t="s">
        <v>742</v>
      </c>
      <c r="D183" s="240"/>
      <c r="E183" s="600"/>
      <c r="F183" s="600"/>
      <c r="G183" s="600"/>
      <c r="H183" s="1449">
        <f>+'FLUJO ACTUAL'!P858</f>
        <v>892309.22</v>
      </c>
      <c r="I183" s="1449">
        <f>+'FLUJO ANTERIOR'!P858</f>
        <v>0</v>
      </c>
      <c r="J183" s="622"/>
      <c r="K183" s="622"/>
      <c r="L183" s="66">
        <f t="shared" si="0"/>
        <v>892309.22</v>
      </c>
      <c r="R183" s="622"/>
      <c r="S183" s="91"/>
      <c r="T183" s="91"/>
      <c r="U183" s="91"/>
      <c r="AB183" s="285"/>
      <c r="AC183"/>
      <c r="AD183"/>
      <c r="AE183"/>
      <c r="AF183"/>
      <c r="AG183"/>
      <c r="AH183" s="285"/>
    </row>
    <row r="184" spans="1:34" s="66" customFormat="1" ht="15.75">
      <c r="A184" s="551"/>
      <c r="B184"/>
      <c r="C184" s="553" t="s">
        <v>743</v>
      </c>
      <c r="D184" s="240"/>
      <c r="E184" s="600"/>
      <c r="F184" s="600"/>
      <c r="G184" s="600"/>
      <c r="H184" s="1449">
        <f>+'FLUJO ACTUAL'!P859</f>
        <v>0</v>
      </c>
      <c r="I184" s="1449">
        <f>+'FLUJO ANTERIOR'!P859</f>
        <v>0</v>
      </c>
      <c r="J184" s="622"/>
      <c r="K184" s="622"/>
      <c r="L184" s="66">
        <f t="shared" si="0"/>
        <v>0</v>
      </c>
      <c r="R184" s="622"/>
      <c r="S184" s="91"/>
      <c r="T184" s="91"/>
      <c r="U184" s="91"/>
      <c r="AB184" s="285"/>
      <c r="AC184"/>
      <c r="AD184"/>
      <c r="AE184"/>
      <c r="AF184"/>
      <c r="AG184"/>
      <c r="AH184" s="285"/>
    </row>
    <row r="185" spans="1:34" s="66" customFormat="1" ht="15.75">
      <c r="A185" s="551"/>
      <c r="B185"/>
      <c r="C185" s="553" t="s">
        <v>744</v>
      </c>
      <c r="D185" s="553"/>
      <c r="E185" s="600"/>
      <c r="F185" s="600"/>
      <c r="G185" s="600"/>
      <c r="H185" s="1449">
        <f>+'FLUJO ACTUAL'!P860</f>
        <v>0</v>
      </c>
      <c r="I185" s="1449">
        <f>+'FLUJO ANTERIOR'!P860</f>
        <v>0</v>
      </c>
      <c r="J185" s="622"/>
      <c r="K185" s="622"/>
      <c r="L185" s="66">
        <f t="shared" si="0"/>
        <v>0</v>
      </c>
      <c r="R185" s="622"/>
      <c r="S185" s="91"/>
      <c r="T185" s="91"/>
      <c r="U185" s="91"/>
      <c r="AB185" s="285"/>
      <c r="AC185"/>
      <c r="AD185"/>
      <c r="AE185"/>
      <c r="AF185"/>
      <c r="AG185"/>
      <c r="AH185" s="285"/>
    </row>
    <row r="186" spans="1:34" s="66" customFormat="1" ht="15.75">
      <c r="A186" s="551"/>
      <c r="B186"/>
      <c r="C186" s="553" t="s">
        <v>745</v>
      </c>
      <c r="D186" s="553"/>
      <c r="E186" s="600"/>
      <c r="F186" s="600"/>
      <c r="G186" s="600"/>
      <c r="H186" s="1449">
        <f>+'FLUJO ACTUAL'!P861</f>
        <v>0</v>
      </c>
      <c r="I186" s="1449">
        <f>+'FLUJO ANTERIOR'!P861</f>
        <v>0</v>
      </c>
      <c r="J186" s="622"/>
      <c r="K186" s="622"/>
      <c r="L186" s="66">
        <f t="shared" si="0"/>
        <v>0</v>
      </c>
      <c r="R186" s="622"/>
      <c r="S186" s="91"/>
      <c r="T186" s="91"/>
      <c r="U186" s="91"/>
      <c r="AB186" s="285"/>
      <c r="AC186"/>
      <c r="AD186"/>
      <c r="AE186"/>
      <c r="AF186"/>
      <c r="AG186"/>
      <c r="AH186" s="285"/>
    </row>
    <row r="187" spans="1:34" s="66" customFormat="1" ht="15.75">
      <c r="A187" s="551"/>
      <c r="B187"/>
      <c r="C187" s="553" t="s">
        <v>746</v>
      </c>
      <c r="D187" s="240"/>
      <c r="E187" s="600"/>
      <c r="F187" s="600"/>
      <c r="G187" s="600"/>
      <c r="H187" s="1449">
        <f>+'FLUJO ACTUAL'!P862</f>
        <v>0</v>
      </c>
      <c r="I187" s="1449">
        <f>+'FLUJO ANTERIOR'!P862</f>
        <v>0</v>
      </c>
      <c r="J187" s="622"/>
      <c r="K187" s="622"/>
      <c r="L187" s="66">
        <f t="shared" si="0"/>
        <v>0</v>
      </c>
      <c r="R187" s="622"/>
      <c r="S187" s="91"/>
      <c r="T187" s="91"/>
      <c r="U187" s="91"/>
      <c r="AB187" s="285"/>
      <c r="AC187"/>
      <c r="AD187"/>
      <c r="AE187"/>
      <c r="AF187"/>
      <c r="AG187"/>
      <c r="AH187" s="285"/>
    </row>
    <row r="188" spans="1:34" s="66" customFormat="1" ht="15.75">
      <c r="A188" s="551"/>
      <c r="B188"/>
      <c r="C188" s="553" t="s">
        <v>747</v>
      </c>
      <c r="D188" s="594"/>
      <c r="E188" s="600"/>
      <c r="F188" s="600"/>
      <c r="G188" s="600"/>
      <c r="H188" s="1449">
        <f>+'FLUJO ACTUAL'!P863</f>
        <v>0</v>
      </c>
      <c r="I188" s="1449">
        <f>+'FLUJO ANTERIOR'!P863</f>
        <v>0</v>
      </c>
      <c r="J188" s="622"/>
      <c r="K188" s="622"/>
      <c r="L188" s="66">
        <f t="shared" si="0"/>
        <v>0</v>
      </c>
      <c r="R188" s="622"/>
      <c r="S188" s="91"/>
      <c r="T188" s="91"/>
      <c r="U188" s="91"/>
      <c r="AB188" s="285"/>
      <c r="AC188"/>
      <c r="AD188"/>
      <c r="AE188"/>
      <c r="AF188"/>
      <c r="AG188"/>
      <c r="AH188" s="285"/>
    </row>
    <row r="189" spans="1:34" s="66" customFormat="1" ht="15.75">
      <c r="A189" s="551"/>
      <c r="B189"/>
      <c r="C189" s="553" t="s">
        <v>748</v>
      </c>
      <c r="D189" s="240"/>
      <c r="E189" s="600"/>
      <c r="F189" s="600"/>
      <c r="G189" s="600"/>
      <c r="H189" s="1449">
        <f>+'FLUJO ACTUAL'!P864</f>
        <v>0</v>
      </c>
      <c r="I189" s="1449">
        <f>+'FLUJO ANTERIOR'!P864</f>
        <v>0</v>
      </c>
      <c r="J189" s="622"/>
      <c r="K189" s="622"/>
      <c r="L189" s="66">
        <f t="shared" si="0"/>
        <v>0</v>
      </c>
      <c r="R189" s="622"/>
      <c r="S189" s="91"/>
      <c r="T189" s="91"/>
      <c r="U189" s="91"/>
      <c r="AB189" s="285"/>
      <c r="AC189"/>
      <c r="AD189"/>
      <c r="AE189"/>
      <c r="AF189"/>
      <c r="AG189"/>
      <c r="AH189" s="285"/>
    </row>
    <row r="190" spans="1:34" s="66" customFormat="1" ht="15.75">
      <c r="A190" s="551"/>
      <c r="B190"/>
      <c r="C190" s="553" t="s">
        <v>749</v>
      </c>
      <c r="D190" s="240"/>
      <c r="E190" s="600"/>
      <c r="F190" s="600"/>
      <c r="G190" s="600"/>
      <c r="H190" s="1449">
        <f>+'FLUJO ACTUAL'!P865</f>
        <v>0</v>
      </c>
      <c r="I190" s="1449">
        <f>+'FLUJO ANTERIOR'!P865</f>
        <v>0</v>
      </c>
      <c r="J190" s="622"/>
      <c r="K190" s="622"/>
      <c r="L190" s="66">
        <f t="shared" si="0"/>
        <v>0</v>
      </c>
      <c r="R190" s="622"/>
      <c r="S190" s="91"/>
      <c r="T190" s="91"/>
      <c r="U190" s="91"/>
      <c r="AB190" s="285"/>
      <c r="AC190"/>
      <c r="AD190"/>
      <c r="AE190"/>
      <c r="AF190"/>
      <c r="AG190"/>
      <c r="AH190" s="285"/>
    </row>
    <row r="191" spans="1:34" s="66" customFormat="1" ht="15.75">
      <c r="A191" s="551"/>
      <c r="B191"/>
      <c r="C191" s="553" t="s">
        <v>750</v>
      </c>
      <c r="D191" s="240"/>
      <c r="E191" s="600"/>
      <c r="F191" s="600"/>
      <c r="G191" s="600"/>
      <c r="H191" s="1449">
        <f>+'FLUJO ACTUAL'!P866</f>
        <v>0</v>
      </c>
      <c r="I191" s="1449">
        <f>+'FLUJO ANTERIOR'!P866</f>
        <v>0</v>
      </c>
      <c r="J191" s="622"/>
      <c r="K191" s="622"/>
      <c r="L191" s="66">
        <f t="shared" si="0"/>
        <v>0</v>
      </c>
      <c r="R191" s="622"/>
      <c r="S191" s="91"/>
      <c r="T191" s="91"/>
      <c r="U191" s="91"/>
      <c r="AB191" s="285"/>
      <c r="AC191"/>
      <c r="AD191"/>
      <c r="AE191"/>
      <c r="AF191"/>
      <c r="AG191"/>
      <c r="AH191" s="285"/>
    </row>
    <row r="192" spans="1:34" s="66" customFormat="1" ht="15.75">
      <c r="A192" s="551"/>
      <c r="B192"/>
      <c r="C192" s="553" t="s">
        <v>751</v>
      </c>
      <c r="D192" s="240"/>
      <c r="E192" s="600"/>
      <c r="F192" s="600"/>
      <c r="G192" s="600"/>
      <c r="H192" s="1449">
        <f>+'FLUJO ACTUAL'!P867</f>
        <v>0</v>
      </c>
      <c r="I192" s="1449">
        <f>+'FLUJO ANTERIOR'!P867</f>
        <v>0</v>
      </c>
      <c r="J192" s="622"/>
      <c r="K192" s="622"/>
      <c r="L192" s="66">
        <f t="shared" si="0"/>
        <v>0</v>
      </c>
      <c r="R192" s="622"/>
      <c r="S192" s="91"/>
      <c r="T192" s="91"/>
      <c r="U192" s="91"/>
      <c r="AB192" s="285"/>
      <c r="AC192"/>
      <c r="AD192"/>
      <c r="AE192"/>
      <c r="AF192"/>
      <c r="AG192"/>
      <c r="AH192" s="285"/>
    </row>
    <row r="193" spans="1:34" s="66" customFormat="1" ht="15.75">
      <c r="A193" s="551"/>
      <c r="B193"/>
      <c r="C193" s="553" t="s">
        <v>752</v>
      </c>
      <c r="D193" s="240"/>
      <c r="E193" s="600"/>
      <c r="F193" s="600"/>
      <c r="G193" s="600"/>
      <c r="H193" s="1449">
        <f>+'FLUJO ACTUAL'!P868</f>
        <v>0</v>
      </c>
      <c r="I193" s="1449">
        <f>+'FLUJO ANTERIOR'!P868</f>
        <v>0</v>
      </c>
      <c r="J193" s="622"/>
      <c r="K193" s="622"/>
      <c r="L193" s="66">
        <f t="shared" si="0"/>
        <v>0</v>
      </c>
      <c r="R193" s="622"/>
      <c r="S193" s="91"/>
      <c r="T193" s="91"/>
      <c r="U193" s="91"/>
      <c r="AB193" s="285"/>
      <c r="AC193"/>
      <c r="AD193"/>
      <c r="AE193"/>
      <c r="AF193"/>
      <c r="AG193"/>
      <c r="AH193" s="285"/>
    </row>
    <row r="194" spans="1:34" s="66" customFormat="1" ht="15.75">
      <c r="A194" s="551"/>
      <c r="B194"/>
      <c r="C194" s="553" t="s">
        <v>730</v>
      </c>
      <c r="D194" s="240"/>
      <c r="E194" s="600"/>
      <c r="F194" s="600"/>
      <c r="G194" s="600"/>
      <c r="H194" s="1449">
        <f>+'FLUJO ACTUAL'!P869</f>
        <v>0</v>
      </c>
      <c r="I194" s="1449">
        <f>+'FLUJO ANTERIOR'!P869</f>
        <v>0</v>
      </c>
      <c r="J194" s="622"/>
      <c r="K194" s="622"/>
      <c r="L194" s="66">
        <f t="shared" si="0"/>
        <v>0</v>
      </c>
      <c r="R194" s="622"/>
      <c r="S194" s="91"/>
      <c r="T194" s="91"/>
      <c r="U194" s="91"/>
      <c r="AB194" s="285"/>
      <c r="AC194"/>
      <c r="AD194"/>
      <c r="AE194"/>
      <c r="AF194"/>
      <c r="AG194"/>
      <c r="AH194" s="285"/>
    </row>
    <row r="195" spans="1:34" s="66" customFormat="1" ht="15.75">
      <c r="A195" s="551"/>
      <c r="B195"/>
      <c r="C195" s="553" t="s">
        <v>732</v>
      </c>
      <c r="D195" s="240"/>
      <c r="E195" s="600"/>
      <c r="F195" s="600"/>
      <c r="G195" s="600"/>
      <c r="H195" s="1449">
        <f>+'FLUJO ACTUAL'!P870</f>
        <v>0</v>
      </c>
      <c r="I195" s="1449">
        <f>+'FLUJO ANTERIOR'!P870</f>
        <v>0</v>
      </c>
      <c r="J195" s="622"/>
      <c r="K195" s="622"/>
      <c r="L195" s="66">
        <f t="shared" si="0"/>
        <v>0</v>
      </c>
      <c r="R195" s="622"/>
      <c r="S195" s="91"/>
      <c r="T195" s="91"/>
      <c r="U195" s="91"/>
      <c r="AB195" s="285"/>
      <c r="AC195"/>
      <c r="AD195"/>
      <c r="AE195"/>
      <c r="AF195"/>
      <c r="AG195"/>
      <c r="AH195" s="285"/>
    </row>
    <row r="196" spans="1:34" s="66" customFormat="1" ht="15.75">
      <c r="A196" s="551"/>
      <c r="B196"/>
      <c r="C196" s="553" t="s">
        <v>753</v>
      </c>
      <c r="D196" s="240"/>
      <c r="E196" s="600"/>
      <c r="F196" s="600"/>
      <c r="G196" s="600"/>
      <c r="H196" s="1449">
        <f>+'FLUJO ACTUAL'!P871</f>
        <v>0</v>
      </c>
      <c r="I196" s="1449">
        <f>+'FLUJO ANTERIOR'!P871</f>
        <v>0</v>
      </c>
      <c r="J196" s="622"/>
      <c r="K196" s="622"/>
      <c r="L196" s="66">
        <f t="shared" si="0"/>
        <v>0</v>
      </c>
      <c r="R196" s="622"/>
      <c r="S196" s="91"/>
      <c r="T196" s="91"/>
      <c r="U196" s="91"/>
      <c r="AB196" s="285"/>
      <c r="AC196"/>
      <c r="AD196"/>
      <c r="AE196"/>
      <c r="AF196"/>
      <c r="AG196"/>
      <c r="AH196" s="285"/>
    </row>
    <row r="197" spans="1:34" s="66" customFormat="1" ht="16.5" thickBot="1">
      <c r="A197" s="551"/>
      <c r="B197"/>
      <c r="C197" s="1632" t="s">
        <v>3710</v>
      </c>
      <c r="D197" s="240"/>
      <c r="E197" s="600"/>
      <c r="F197" s="600"/>
      <c r="G197" s="600"/>
      <c r="H197" s="588">
        <f>SUM(H198:H208)</f>
        <v>-815103.45</v>
      </c>
      <c r="I197" s="588">
        <f>SUM(I198:I208)</f>
        <v>-1719.6300000000047</v>
      </c>
      <c r="J197" s="622"/>
      <c r="K197" s="622"/>
      <c r="L197" s="66">
        <f t="shared" si="0"/>
        <v>-816823.08</v>
      </c>
      <c r="R197" s="622"/>
      <c r="S197" s="91"/>
      <c r="T197" s="91"/>
      <c r="U197" s="91"/>
      <c r="AB197" s="285"/>
      <c r="AC197"/>
      <c r="AD197"/>
      <c r="AE197"/>
      <c r="AF197"/>
      <c r="AG197"/>
      <c r="AH197" s="285"/>
    </row>
    <row r="198" spans="1:34" s="66" customFormat="1" ht="15.75">
      <c r="A198" s="551"/>
      <c r="B198"/>
      <c r="C198" s="553" t="s">
        <v>754</v>
      </c>
      <c r="D198" s="240"/>
      <c r="E198" s="600"/>
      <c r="F198" s="600"/>
      <c r="G198" s="600"/>
      <c r="H198" s="1449">
        <f>+'FLUJO ACTUAL'!P874</f>
        <v>0</v>
      </c>
      <c r="I198" s="1449">
        <f>+'FLUJO ANTERIOR'!P874</f>
        <v>0</v>
      </c>
      <c r="J198" s="622"/>
      <c r="K198" s="622"/>
      <c r="L198" s="66">
        <f t="shared" si="0"/>
        <v>0</v>
      </c>
      <c r="R198" s="622"/>
      <c r="S198" s="91"/>
      <c r="T198" s="91"/>
      <c r="U198" s="91"/>
      <c r="AB198" s="285"/>
      <c r="AC198"/>
      <c r="AD198"/>
      <c r="AE198"/>
      <c r="AF198"/>
      <c r="AG198"/>
      <c r="AH198" s="285"/>
    </row>
    <row r="199" spans="1:34" s="66" customFormat="1" ht="15.75">
      <c r="A199" s="551"/>
      <c r="B199"/>
      <c r="C199" s="553" t="s">
        <v>755</v>
      </c>
      <c r="D199" s="240"/>
      <c r="E199" s="600"/>
      <c r="F199" s="600"/>
      <c r="G199" s="600"/>
      <c r="H199" s="1449">
        <f>+'FLUJO ACTUAL'!P875</f>
        <v>0</v>
      </c>
      <c r="I199" s="1449">
        <f>+'FLUJO ANTERIOR'!P875</f>
        <v>0</v>
      </c>
      <c r="J199" s="622"/>
      <c r="K199" s="622"/>
      <c r="L199" s="66">
        <f t="shared" si="0"/>
        <v>0</v>
      </c>
      <c r="R199" s="622"/>
      <c r="S199" s="91"/>
      <c r="T199" s="91"/>
      <c r="U199" s="91"/>
      <c r="AB199" s="285"/>
      <c r="AC199"/>
      <c r="AD199"/>
      <c r="AE199"/>
      <c r="AF199"/>
      <c r="AG199"/>
      <c r="AH199" s="285"/>
    </row>
    <row r="200" spans="1:34" s="66" customFormat="1" ht="15.75">
      <c r="A200" s="551"/>
      <c r="B200"/>
      <c r="C200" s="553" t="s">
        <v>756</v>
      </c>
      <c r="D200" s="240"/>
      <c r="E200" s="600"/>
      <c r="F200" s="600"/>
      <c r="G200" s="600"/>
      <c r="H200" s="1449">
        <f>+'FLUJO ACTUAL'!P876</f>
        <v>0</v>
      </c>
      <c r="I200" s="1449">
        <f>+'FLUJO ANTERIOR'!P876</f>
        <v>0</v>
      </c>
      <c r="J200" s="622"/>
      <c r="K200" s="622"/>
      <c r="L200" s="66">
        <f t="shared" si="0"/>
        <v>0</v>
      </c>
      <c r="R200" s="622"/>
      <c r="S200" s="91"/>
      <c r="T200" s="91"/>
      <c r="U200" s="91"/>
      <c r="AB200" s="285"/>
      <c r="AC200"/>
      <c r="AD200"/>
      <c r="AE200"/>
      <c r="AF200"/>
      <c r="AG200"/>
      <c r="AH200" s="285"/>
    </row>
    <row r="201" spans="1:34" ht="15.75">
      <c r="A201" s="551"/>
      <c r="C201" s="553" t="s">
        <v>757</v>
      </c>
      <c r="D201" s="240"/>
      <c r="E201" s="600"/>
      <c r="F201" s="600"/>
      <c r="G201" s="600"/>
      <c r="H201" s="1449">
        <f>+'FLUJO ACTUAL'!P877</f>
        <v>-815103.45</v>
      </c>
      <c r="I201" s="1449">
        <f>+'FLUJO ANTERIOR'!P877</f>
        <v>-1719.6300000000047</v>
      </c>
      <c r="J201" s="622"/>
      <c r="K201" s="622"/>
      <c r="L201" s="66">
        <f t="shared" si="0"/>
        <v>-816823.08</v>
      </c>
      <c r="R201" s="622"/>
      <c r="S201" s="91"/>
      <c r="T201" s="91"/>
      <c r="U201" s="91"/>
      <c r="AB201" s="285"/>
      <c r="AH201" s="285"/>
    </row>
    <row r="202" spans="1:34" ht="15.75">
      <c r="A202" s="551"/>
      <c r="C202" s="553" t="s">
        <v>758</v>
      </c>
      <c r="D202" s="240"/>
      <c r="E202" s="600"/>
      <c r="F202" s="600"/>
      <c r="G202" s="600"/>
      <c r="H202" s="1449">
        <f>+'FLUJO ACTUAL'!P878</f>
        <v>0</v>
      </c>
      <c r="I202" s="1449">
        <f>+'FLUJO ANTERIOR'!P878</f>
        <v>0</v>
      </c>
      <c r="J202" s="622"/>
      <c r="K202" s="622"/>
      <c r="L202" s="66">
        <f t="shared" si="0"/>
        <v>0</v>
      </c>
      <c r="R202" s="622"/>
      <c r="S202" s="91"/>
      <c r="T202" s="91"/>
      <c r="U202" s="91"/>
      <c r="AB202" s="285"/>
      <c r="AH202" s="285"/>
    </row>
    <row r="203" spans="1:34" ht="15.75">
      <c r="A203" s="551"/>
      <c r="C203" s="553" t="s">
        <v>759</v>
      </c>
      <c r="D203" s="240"/>
      <c r="E203" s="600"/>
      <c r="F203" s="600"/>
      <c r="G203" s="600"/>
      <c r="H203" s="1449">
        <f>+'FLUJO ACTUAL'!P879</f>
        <v>0</v>
      </c>
      <c r="I203" s="1449">
        <f>+'FLUJO ANTERIOR'!P879</f>
        <v>0</v>
      </c>
      <c r="J203" s="622"/>
      <c r="K203" s="622"/>
      <c r="L203" s="66">
        <f t="shared" si="0"/>
        <v>0</v>
      </c>
      <c r="R203" s="622"/>
      <c r="S203" s="91"/>
      <c r="T203" s="91"/>
      <c r="U203" s="91"/>
      <c r="AB203" s="285"/>
      <c r="AH203" s="285"/>
    </row>
    <row r="204" spans="1:34" ht="15.75">
      <c r="A204" s="551"/>
      <c r="C204" s="553" t="s">
        <v>748</v>
      </c>
      <c r="D204" s="240"/>
      <c r="E204" s="600"/>
      <c r="F204" s="600"/>
      <c r="G204" s="600"/>
      <c r="H204" s="1449">
        <f>+'FLUJO ACTUAL'!P880</f>
        <v>0</v>
      </c>
      <c r="I204" s="1449">
        <f>+'FLUJO ANTERIOR'!P880</f>
        <v>0</v>
      </c>
      <c r="J204" s="622"/>
      <c r="K204" s="622"/>
      <c r="L204" s="66">
        <f t="shared" si="0"/>
        <v>0</v>
      </c>
      <c r="R204" s="622"/>
      <c r="S204" s="91"/>
      <c r="T204" s="91"/>
      <c r="U204" s="91"/>
      <c r="AB204" s="285"/>
      <c r="AH204" s="285"/>
    </row>
    <row r="205" spans="1:34" ht="15.75">
      <c r="A205" s="551"/>
      <c r="C205" s="553" t="s">
        <v>729</v>
      </c>
      <c r="D205" s="240"/>
      <c r="E205" s="600"/>
      <c r="F205" s="600"/>
      <c r="G205" s="600"/>
      <c r="H205" s="1449">
        <f>+'FLUJO ACTUAL'!P881</f>
        <v>0</v>
      </c>
      <c r="I205" s="1449">
        <f>+'FLUJO ANTERIOR'!P881</f>
        <v>0</v>
      </c>
      <c r="J205" s="622"/>
      <c r="K205" s="622"/>
      <c r="L205" s="66">
        <f t="shared" si="0"/>
        <v>0</v>
      </c>
      <c r="R205" s="622"/>
      <c r="S205" s="91"/>
      <c r="T205" s="91"/>
      <c r="U205" s="91"/>
      <c r="AB205" s="285"/>
      <c r="AH205" s="285"/>
    </row>
    <row r="206" spans="1:34" ht="15.75">
      <c r="A206" s="551"/>
      <c r="C206" s="553" t="s">
        <v>760</v>
      </c>
      <c r="D206" s="240"/>
      <c r="E206" s="600"/>
      <c r="F206" s="600"/>
      <c r="G206" s="600"/>
      <c r="H206" s="1449">
        <f>+'FLUJO ACTUAL'!P882</f>
        <v>0</v>
      </c>
      <c r="I206" s="1449">
        <f>+'FLUJO ANTERIOR'!P882</f>
        <v>0</v>
      </c>
      <c r="J206" s="622"/>
      <c r="K206" s="622"/>
      <c r="L206" s="66">
        <f t="shared" si="0"/>
        <v>0</v>
      </c>
      <c r="R206" s="622"/>
      <c r="S206" s="91"/>
      <c r="T206" s="91"/>
      <c r="U206" s="91"/>
      <c r="AB206" s="285"/>
      <c r="AH206" s="285"/>
    </row>
    <row r="207" spans="1:34" ht="15.75">
      <c r="A207" s="551"/>
      <c r="C207" s="553" t="s">
        <v>734</v>
      </c>
      <c r="D207" s="240"/>
      <c r="E207" s="600"/>
      <c r="F207" s="600"/>
      <c r="G207" s="600"/>
      <c r="H207" s="1449">
        <f>+'FLUJO ACTUAL'!P883</f>
        <v>0</v>
      </c>
      <c r="I207" s="1449">
        <f>+'FLUJO ANTERIOR'!P883</f>
        <v>0</v>
      </c>
      <c r="J207" s="622"/>
      <c r="K207" s="622"/>
      <c r="L207" s="66">
        <f t="shared" si="0"/>
        <v>0</v>
      </c>
      <c r="R207" s="622"/>
      <c r="S207" s="91"/>
      <c r="T207" s="91"/>
      <c r="U207" s="91"/>
      <c r="AB207" s="285"/>
      <c r="AH207" s="285"/>
    </row>
    <row r="208" spans="1:34" ht="16.5" thickBot="1">
      <c r="A208" s="551"/>
      <c r="C208" s="553"/>
      <c r="D208" s="240"/>
      <c r="E208" s="600"/>
      <c r="F208" s="600"/>
      <c r="G208" s="600"/>
      <c r="H208" s="1449"/>
      <c r="I208" s="588"/>
      <c r="J208" s="622"/>
      <c r="K208" s="622"/>
      <c r="R208" s="622"/>
      <c r="S208" s="91"/>
      <c r="T208" s="91"/>
      <c r="U208" s="91"/>
      <c r="AB208" s="285"/>
      <c r="AH208" s="285"/>
    </row>
    <row r="209" spans="1:34" ht="15.75">
      <c r="A209" s="551"/>
      <c r="C209" s="1629" t="s">
        <v>761</v>
      </c>
      <c r="D209" s="1630"/>
      <c r="E209" s="1626"/>
      <c r="F209" s="1626"/>
      <c r="G209" s="1626"/>
      <c r="H209" s="1628">
        <f>+'FLUJO ACTUAL'!P886</f>
        <v>0</v>
      </c>
      <c r="I209" s="1449">
        <v>0</v>
      </c>
      <c r="J209" s="622"/>
      <c r="K209" s="622"/>
      <c r="R209" s="622"/>
      <c r="S209" s="91"/>
      <c r="T209" s="91"/>
      <c r="U209" s="91"/>
      <c r="AB209" s="285"/>
      <c r="AH209" s="285"/>
    </row>
    <row r="210" spans="1:34" ht="16.5" thickBot="1">
      <c r="A210" s="551"/>
      <c r="C210" s="553" t="s">
        <v>762</v>
      </c>
      <c r="D210" s="240"/>
      <c r="E210" s="600"/>
      <c r="F210" s="600"/>
      <c r="G210" s="600"/>
      <c r="H210" s="588">
        <f>+'FLUJO ACTUAL'!P887</f>
        <v>0</v>
      </c>
      <c r="I210" s="1449">
        <v>0</v>
      </c>
      <c r="J210" s="622"/>
      <c r="K210" s="622"/>
      <c r="R210" s="622"/>
      <c r="S210" s="91"/>
      <c r="T210" s="91"/>
      <c r="U210" s="91"/>
      <c r="AB210" s="285"/>
      <c r="AH210" s="285"/>
    </row>
    <row r="211" spans="1:34" ht="15.75">
      <c r="A211" s="551"/>
      <c r="C211" s="1631" t="s">
        <v>763</v>
      </c>
      <c r="D211" s="1630"/>
      <c r="E211" s="1626"/>
      <c r="F211" s="1626"/>
      <c r="G211" s="1626"/>
      <c r="H211" s="1628">
        <f>+H197+H175+H156</f>
        <v>-21059.621999999727</v>
      </c>
      <c r="I211" s="1628">
        <f>+I197+I175+I156</f>
        <v>-31812.435999999871</v>
      </c>
      <c r="J211" s="622"/>
      <c r="K211" s="622"/>
      <c r="L211" s="66">
        <f t="shared" si="0"/>
        <v>-52872.057999999597</v>
      </c>
      <c r="R211" s="622"/>
      <c r="S211" s="91"/>
      <c r="T211" s="91"/>
      <c r="U211" s="91"/>
      <c r="AB211" s="285"/>
      <c r="AH211" s="285"/>
    </row>
    <row r="212" spans="1:34" ht="16.5" thickBot="1">
      <c r="A212" s="551"/>
      <c r="C212" s="592" t="s">
        <v>764</v>
      </c>
      <c r="D212" s="591"/>
      <c r="E212" s="564"/>
      <c r="F212" s="564"/>
      <c r="G212" s="564"/>
      <c r="H212" s="1449">
        <f>+I213</f>
        <v>21075.334000000155</v>
      </c>
      <c r="I212" s="1449">
        <f>+'FLUJO ANTERIOR'!P889</f>
        <v>52887.770000000026</v>
      </c>
      <c r="J212" s="622"/>
      <c r="K212" s="622"/>
      <c r="R212" s="622"/>
      <c r="S212" s="91"/>
      <c r="T212" s="91"/>
      <c r="U212" s="91"/>
      <c r="AB212" s="285"/>
      <c r="AH212" s="285"/>
    </row>
    <row r="213" spans="1:34" ht="16.5" thickBot="1">
      <c r="C213" s="1623" t="s">
        <v>765</v>
      </c>
      <c r="D213" s="617"/>
      <c r="E213" s="616"/>
      <c r="F213" s="616"/>
      <c r="G213" s="1627"/>
      <c r="H213" s="1625">
        <f>+H212+H211</f>
        <v>15.712000000428816</v>
      </c>
      <c r="I213" s="1625">
        <f>+I212+I211</f>
        <v>21075.334000000155</v>
      </c>
      <c r="J213" s="1929">
        <f>+H213-H42</f>
        <v>15.712000000428816</v>
      </c>
      <c r="K213" s="1228">
        <f>+I213-I42</f>
        <v>4.000000080850441E-3</v>
      </c>
      <c r="L213" s="66">
        <f t="shared" si="0"/>
        <v>21091.046000000584</v>
      </c>
      <c r="R213" s="622"/>
      <c r="S213" s="91"/>
      <c r="T213" s="91"/>
      <c r="U213" s="91"/>
      <c r="AB213" s="285"/>
      <c r="AH213" s="285"/>
    </row>
    <row r="214" spans="1:34" ht="15.75">
      <c r="C214" s="618"/>
      <c r="D214" s="598"/>
      <c r="E214" s="600"/>
      <c r="F214" s="600"/>
      <c r="G214" s="600"/>
      <c r="H214" s="600"/>
      <c r="I214" s="618"/>
      <c r="J214" s="622"/>
      <c r="K214" s="622"/>
      <c r="R214" s="622"/>
      <c r="S214" s="91"/>
      <c r="T214" s="91"/>
      <c r="U214" s="91"/>
      <c r="AB214" s="285"/>
      <c r="AH214" s="285"/>
    </row>
    <row r="215" spans="1:34" ht="15.75">
      <c r="C215" s="618"/>
      <c r="D215" s="598"/>
      <c r="E215" s="600"/>
      <c r="F215" s="600"/>
      <c r="G215" s="600"/>
      <c r="H215" s="600"/>
      <c r="I215" s="618"/>
      <c r="J215" s="622"/>
      <c r="K215" s="622"/>
      <c r="R215" s="622"/>
      <c r="S215" s="91"/>
      <c r="T215" s="91"/>
      <c r="U215" s="91"/>
      <c r="AB215" s="285"/>
      <c r="AH215" s="285"/>
    </row>
    <row r="216" spans="1:34" ht="15.75">
      <c r="C216" s="618"/>
      <c r="D216" s="598"/>
      <c r="E216" s="600"/>
      <c r="F216" s="600"/>
      <c r="G216" s="600"/>
      <c r="H216" s="600"/>
      <c r="I216" s="618"/>
      <c r="J216" s="622"/>
      <c r="K216" s="622"/>
      <c r="R216" s="622"/>
      <c r="S216" s="91"/>
      <c r="T216" s="91"/>
      <c r="U216" s="91"/>
      <c r="AB216" s="285"/>
      <c r="AH216" s="285"/>
    </row>
    <row r="217" spans="1:34" ht="15.75">
      <c r="C217" s="618"/>
      <c r="D217" s="598"/>
      <c r="E217" s="600"/>
      <c r="F217" s="600"/>
      <c r="G217" s="600"/>
      <c r="H217" s="600"/>
      <c r="I217" s="618"/>
      <c r="J217" s="622"/>
      <c r="K217" s="622"/>
      <c r="R217" s="622"/>
      <c r="S217" s="91"/>
      <c r="T217" s="91"/>
      <c r="U217" s="91"/>
      <c r="AB217" s="285"/>
      <c r="AH217" s="285"/>
    </row>
    <row r="218" spans="1:34" ht="15.75">
      <c r="C218" s="618"/>
      <c r="D218" s="598"/>
      <c r="E218" s="600"/>
      <c r="F218" s="600"/>
      <c r="G218" s="600"/>
      <c r="H218" s="600"/>
      <c r="I218" s="618"/>
      <c r="J218" s="622"/>
      <c r="K218" s="622"/>
      <c r="R218" s="622"/>
      <c r="S218" s="91"/>
      <c r="T218" s="91"/>
      <c r="U218" s="91"/>
      <c r="AB218" s="285"/>
      <c r="AH218" s="285"/>
    </row>
    <row r="219" spans="1:34" ht="15.75">
      <c r="C219" s="618"/>
      <c r="D219" s="598"/>
      <c r="E219" s="600"/>
      <c r="F219" s="600"/>
      <c r="G219" s="600"/>
      <c r="H219" s="600"/>
      <c r="I219" s="618"/>
      <c r="J219" s="622"/>
      <c r="K219" s="622"/>
      <c r="R219" s="622"/>
      <c r="S219" s="91"/>
      <c r="T219" s="91"/>
      <c r="U219" s="91"/>
      <c r="AB219" s="285"/>
      <c r="AH219" s="285"/>
    </row>
    <row r="220" spans="1:34" ht="15.75">
      <c r="C220" s="618"/>
      <c r="D220" s="598"/>
      <c r="E220" s="600"/>
      <c r="F220" s="600"/>
      <c r="G220" s="600"/>
      <c r="H220" s="600"/>
      <c r="I220" s="618"/>
      <c r="J220" s="622"/>
      <c r="K220" s="622"/>
      <c r="R220" s="622"/>
      <c r="S220" s="91"/>
      <c r="T220" s="91"/>
      <c r="U220" s="91"/>
      <c r="AB220" s="285"/>
      <c r="AH220" s="285"/>
    </row>
    <row r="221" spans="1:34" ht="15.75">
      <c r="C221" s="618"/>
      <c r="D221" s="598"/>
      <c r="E221" s="600"/>
      <c r="F221" s="600"/>
      <c r="G221" s="600"/>
      <c r="H221" s="600"/>
      <c r="I221" s="618"/>
      <c r="J221" s="622"/>
      <c r="K221" s="622"/>
      <c r="R221" s="622"/>
      <c r="S221" s="91"/>
      <c r="T221" s="91"/>
      <c r="U221" s="91"/>
      <c r="AB221" s="285"/>
      <c r="AH221" s="285"/>
    </row>
    <row r="222" spans="1:34" ht="15.75">
      <c r="C222" s="618"/>
      <c r="D222" s="619" t="s">
        <v>4587</v>
      </c>
      <c r="E222" s="619"/>
      <c r="F222" s="594"/>
      <c r="G222" s="599" t="s">
        <v>4823</v>
      </c>
      <c r="H222" s="619"/>
      <c r="I222" s="618"/>
      <c r="J222" s="622"/>
      <c r="K222" s="622"/>
      <c r="R222" s="622"/>
      <c r="S222" s="91"/>
      <c r="T222" s="91"/>
      <c r="U222" s="91"/>
      <c r="AB222" s="285"/>
      <c r="AH222" s="285"/>
    </row>
    <row r="223" spans="1:34" ht="15.75">
      <c r="C223" s="618"/>
      <c r="D223" s="558" t="str">
        <f>+D24</f>
        <v xml:space="preserve">Sr. Eduardo Mendoza Hurtado </v>
      </c>
      <c r="E223" s="570"/>
      <c r="F223" s="594"/>
      <c r="G223" s="1928" t="str">
        <f>+D31</f>
        <v>Sr. Alfonso Solorzano Moncada</v>
      </c>
      <c r="H223" s="595"/>
      <c r="I223" s="618"/>
      <c r="J223" s="622"/>
      <c r="K223" s="622"/>
      <c r="R223" s="622"/>
      <c r="S223" s="91"/>
      <c r="T223" s="91"/>
      <c r="U223" s="91"/>
      <c r="AB223" s="285"/>
      <c r="AH223" s="285"/>
    </row>
    <row r="224" spans="1:34" ht="15.75">
      <c r="C224" s="618"/>
      <c r="D224" s="558" t="str">
        <f>+D25</f>
        <v>Gerente General</v>
      </c>
      <c r="E224" s="570"/>
      <c r="F224" s="594"/>
      <c r="G224" s="1928" t="str">
        <f>+D32</f>
        <v>Contador</v>
      </c>
      <c r="H224" s="595"/>
      <c r="I224" s="618"/>
      <c r="J224" s="622"/>
      <c r="K224" s="622"/>
      <c r="R224" s="622"/>
      <c r="S224" s="91"/>
      <c r="T224" s="91"/>
      <c r="U224" s="91"/>
      <c r="AB224" s="285"/>
      <c r="AH224" s="285"/>
    </row>
    <row r="225" spans="1:34" ht="15.75">
      <c r="C225" s="618"/>
      <c r="I225" s="618"/>
      <c r="J225" s="622"/>
      <c r="K225" s="622"/>
      <c r="R225" s="622"/>
      <c r="S225" s="91"/>
      <c r="T225" s="91"/>
      <c r="U225" s="91"/>
      <c r="AB225" s="285"/>
      <c r="AH225" s="285"/>
    </row>
    <row r="226" spans="1:34" ht="15.75">
      <c r="C226" s="618"/>
      <c r="I226" s="618"/>
      <c r="J226" s="622"/>
      <c r="K226" s="622"/>
      <c r="R226" s="622"/>
      <c r="S226" s="91"/>
      <c r="T226" s="91"/>
      <c r="U226" s="91"/>
      <c r="AB226" s="285"/>
      <c r="AH226" s="285"/>
    </row>
    <row r="227" spans="1:34" ht="15.75">
      <c r="C227" s="618"/>
      <c r="D227" s="558"/>
      <c r="E227" s="570"/>
      <c r="F227" s="594"/>
      <c r="G227" s="1928"/>
      <c r="H227" s="595"/>
      <c r="I227" s="618"/>
      <c r="J227" s="2069"/>
      <c r="K227" s="622"/>
      <c r="R227" s="622"/>
      <c r="S227" s="91"/>
      <c r="T227" s="91"/>
      <c r="U227" s="91"/>
      <c r="AB227" s="285"/>
      <c r="AH227" s="285"/>
    </row>
    <row r="228" spans="1:34" ht="15.75">
      <c r="A228" s="551"/>
      <c r="C228" s="618"/>
      <c r="I228" s="618"/>
      <c r="J228" s="622"/>
      <c r="K228" s="622"/>
      <c r="R228" s="622"/>
      <c r="S228" s="91"/>
      <c r="T228" s="91"/>
      <c r="U228" s="91"/>
      <c r="AB228" s="285"/>
      <c r="AH228" s="285"/>
    </row>
    <row r="229" spans="1:34" ht="15.75">
      <c r="A229" s="551"/>
      <c r="C229" s="618"/>
      <c r="D229" s="598"/>
      <c r="E229" s="600"/>
      <c r="F229" s="600"/>
      <c r="G229" s="600"/>
      <c r="H229" s="600"/>
      <c r="I229" s="618"/>
      <c r="J229" s="622"/>
      <c r="K229" s="622"/>
      <c r="R229" s="622"/>
      <c r="S229" s="91"/>
      <c r="T229" s="91"/>
      <c r="U229" s="91"/>
      <c r="AB229" s="285"/>
      <c r="AH229" s="285"/>
    </row>
    <row r="230" spans="1:34" ht="15">
      <c r="A230" s="551"/>
      <c r="C230" s="3421" t="s">
        <v>766</v>
      </c>
      <c r="D230" s="3421"/>
      <c r="E230" s="3421"/>
      <c r="F230" s="3421"/>
      <c r="G230" s="3421"/>
      <c r="H230" s="3421"/>
      <c r="I230" s="3421"/>
      <c r="J230" s="622"/>
      <c r="K230" s="622"/>
      <c r="R230" s="622"/>
      <c r="S230" s="91"/>
      <c r="T230" s="91"/>
      <c r="U230" s="91"/>
      <c r="AB230" s="285"/>
      <c r="AH230" s="285"/>
    </row>
    <row r="231" spans="1:34" ht="16.5">
      <c r="A231" s="551"/>
      <c r="C231" s="3422" t="s">
        <v>767</v>
      </c>
      <c r="D231" s="3422"/>
      <c r="E231" s="3422"/>
      <c r="F231" s="3422"/>
      <c r="G231" s="3422"/>
      <c r="H231" s="3422"/>
      <c r="I231" s="3422"/>
      <c r="J231" s="622"/>
      <c r="K231" s="622"/>
      <c r="R231" s="622"/>
      <c r="S231" s="91"/>
      <c r="T231" s="91"/>
      <c r="U231" s="91"/>
      <c r="AB231" s="285"/>
      <c r="AH231" s="285"/>
    </row>
    <row r="232" spans="1:34" ht="16.5">
      <c r="A232" s="551"/>
      <c r="C232" s="3419" t="s">
        <v>714</v>
      </c>
      <c r="D232" s="3419"/>
      <c r="E232" s="3419"/>
      <c r="F232" s="3419"/>
      <c r="G232" s="3419"/>
      <c r="H232" s="3419"/>
      <c r="I232" s="3419"/>
      <c r="J232" s="622"/>
      <c r="K232" s="622"/>
      <c r="R232" s="622"/>
      <c r="S232" s="91"/>
      <c r="T232" s="91"/>
      <c r="U232" s="91"/>
      <c r="AB232" s="285"/>
      <c r="AH232" s="285"/>
    </row>
    <row r="233" spans="1:34" ht="2.25" customHeight="1">
      <c r="A233" s="551"/>
      <c r="C233" s="618"/>
      <c r="D233" s="598"/>
      <c r="E233" s="614"/>
      <c r="F233" s="614"/>
      <c r="G233" s="614"/>
      <c r="H233" s="600"/>
      <c r="I233" s="618"/>
      <c r="J233" s="622"/>
      <c r="K233" s="622"/>
      <c r="R233" s="622"/>
      <c r="S233" s="91"/>
      <c r="T233" s="91"/>
      <c r="U233" s="91"/>
      <c r="AB233" s="285"/>
      <c r="AH233" s="285"/>
    </row>
    <row r="234" spans="1:34" ht="15.75">
      <c r="A234" s="551"/>
      <c r="C234" s="619"/>
      <c r="D234" s="598"/>
      <c r="E234" s="1633"/>
      <c r="F234" s="600"/>
      <c r="G234" s="600"/>
      <c r="H234" s="1633"/>
      <c r="I234" s="1633"/>
      <c r="J234" s="627"/>
      <c r="K234" s="627"/>
      <c r="M234" s="91"/>
      <c r="N234" s="91"/>
      <c r="R234" s="627"/>
      <c r="S234" s="91"/>
      <c r="T234" s="91"/>
      <c r="U234" s="91"/>
      <c r="AB234" s="285"/>
      <c r="AH234" s="285"/>
    </row>
    <row r="235" spans="1:34" ht="16.5" thickBot="1">
      <c r="A235" s="551"/>
      <c r="C235" s="240"/>
      <c r="D235" s="240"/>
      <c r="E235" s="552"/>
      <c r="F235" s="553"/>
      <c r="G235" s="1866"/>
      <c r="H235" s="565">
        <f>+H$38</f>
        <v>45291</v>
      </c>
      <c r="I235" s="565">
        <f>+I$38</f>
        <v>44926</v>
      </c>
      <c r="J235" s="627"/>
      <c r="K235" s="627"/>
      <c r="L235" s="66">
        <f>+H235+I235</f>
        <v>90217</v>
      </c>
      <c r="M235" s="91"/>
      <c r="N235" s="91"/>
      <c r="R235" s="627"/>
      <c r="S235" s="91"/>
      <c r="T235" s="91"/>
      <c r="U235" s="91"/>
      <c r="AB235" s="285"/>
      <c r="AH235" s="285"/>
    </row>
    <row r="236" spans="1:34" ht="15.75">
      <c r="A236" s="551"/>
      <c r="C236" s="1630"/>
      <c r="D236" s="1630"/>
      <c r="E236" s="1634"/>
      <c r="F236" s="1635"/>
      <c r="G236" s="1870"/>
      <c r="H236" s="2716"/>
      <c r="I236" s="2716"/>
      <c r="J236" s="627"/>
      <c r="K236" s="627"/>
      <c r="M236" s="91"/>
      <c r="N236" s="91"/>
      <c r="R236" s="627"/>
      <c r="S236" s="91"/>
      <c r="T236" s="91"/>
      <c r="U236" s="91"/>
      <c r="AB236" s="285"/>
      <c r="AH236" s="285"/>
    </row>
    <row r="237" spans="1:34" ht="15.75">
      <c r="A237" s="551"/>
      <c r="C237" s="2719" t="s">
        <v>768</v>
      </c>
      <c r="D237" s="240"/>
      <c r="E237" s="552"/>
      <c r="F237" s="553"/>
      <c r="G237" s="1866"/>
      <c r="H237" s="571">
        <f>+H129</f>
        <v>0</v>
      </c>
      <c r="I237" s="571">
        <f>+I129</f>
        <v>-24472.242000000129</v>
      </c>
      <c r="J237" s="627"/>
      <c r="K237" s="627"/>
      <c r="L237" s="66">
        <f>+H237+I237</f>
        <v>-24472.242000000129</v>
      </c>
      <c r="M237" s="91"/>
      <c r="N237" s="91"/>
      <c r="R237" s="627"/>
      <c r="S237" s="91"/>
      <c r="T237" s="91"/>
      <c r="U237" s="91"/>
      <c r="AB237" s="285"/>
      <c r="AH237" s="285"/>
    </row>
    <row r="238" spans="1:34" ht="15.75">
      <c r="A238" s="551"/>
      <c r="C238" s="553"/>
      <c r="D238" s="619"/>
      <c r="E238" s="552"/>
      <c r="F238" s="553"/>
      <c r="G238" s="1866"/>
      <c r="H238" s="571"/>
      <c r="I238" s="571"/>
      <c r="J238" s="627"/>
      <c r="K238" s="627"/>
      <c r="M238" s="91"/>
      <c r="N238" s="91"/>
      <c r="R238" s="627"/>
      <c r="S238" s="91"/>
      <c r="T238" s="91"/>
      <c r="U238" s="91"/>
      <c r="AB238" s="285"/>
      <c r="AH238" s="285"/>
    </row>
    <row r="239" spans="1:34" ht="16.5" thickBot="1">
      <c r="A239" s="551"/>
      <c r="C239" s="1636" t="s">
        <v>3711</v>
      </c>
      <c r="D239" s="240"/>
      <c r="E239" s="552"/>
      <c r="F239" s="553"/>
      <c r="G239" s="1866"/>
      <c r="H239" s="608">
        <f>SUM(H240:H251)</f>
        <v>0</v>
      </c>
      <c r="I239" s="608">
        <f>SUM(I240:I251)</f>
        <v>91880.922000000006</v>
      </c>
      <c r="J239" s="627"/>
      <c r="K239" s="627"/>
      <c r="L239" s="66">
        <f t="shared" ref="L239:L264" si="1">+H239+I239</f>
        <v>91880.922000000006</v>
      </c>
      <c r="M239" s="91"/>
      <c r="N239" s="91"/>
      <c r="R239" s="627"/>
      <c r="S239" s="91"/>
      <c r="T239" s="91"/>
      <c r="U239" s="91"/>
      <c r="AB239" s="285"/>
      <c r="AH239" s="285"/>
    </row>
    <row r="240" spans="1:34" ht="15.75">
      <c r="A240" s="551"/>
      <c r="C240" s="553" t="s">
        <v>770</v>
      </c>
      <c r="D240" s="240"/>
      <c r="E240" s="552"/>
      <c r="F240" s="553"/>
      <c r="G240" s="1866"/>
      <c r="H240" s="571">
        <f>+'FLUJO ACTUAL'!P898</f>
        <v>0</v>
      </c>
      <c r="I240" s="571">
        <f>+'FLUJO ANTERIOR'!P898</f>
        <v>91880.922000000006</v>
      </c>
      <c r="J240" s="627"/>
      <c r="K240" s="627"/>
      <c r="L240" s="66">
        <f t="shared" si="1"/>
        <v>91880.922000000006</v>
      </c>
      <c r="M240" s="91"/>
      <c r="N240" s="91"/>
      <c r="R240" s="627"/>
      <c r="S240" s="91"/>
      <c r="T240" s="91"/>
      <c r="U240" s="91"/>
      <c r="AB240" s="285"/>
      <c r="AH240" s="285"/>
    </row>
    <row r="241" spans="1:34" ht="15.75">
      <c r="A241" s="551"/>
      <c r="C241" s="553" t="s">
        <v>771</v>
      </c>
      <c r="D241" s="594"/>
      <c r="E241" s="552"/>
      <c r="F241" s="553"/>
      <c r="G241" s="1866"/>
      <c r="H241" s="571">
        <f>+'FLUJO ACTUAL'!P899</f>
        <v>0</v>
      </c>
      <c r="I241" s="571">
        <f>+'FLUJO ANTERIOR'!P899</f>
        <v>0</v>
      </c>
      <c r="J241" s="627"/>
      <c r="K241" s="627"/>
      <c r="L241" s="66">
        <f t="shared" si="1"/>
        <v>0</v>
      </c>
      <c r="M241" s="91"/>
      <c r="N241" s="91"/>
      <c r="R241" s="627"/>
      <c r="S241" s="91"/>
      <c r="T241" s="91"/>
      <c r="U241" s="91"/>
      <c r="AB241" s="285"/>
      <c r="AH241" s="285"/>
    </row>
    <row r="242" spans="1:34" ht="15.75">
      <c r="A242" s="551"/>
      <c r="C242" s="553" t="s">
        <v>772</v>
      </c>
      <c r="D242" s="553"/>
      <c r="E242" s="552"/>
      <c r="F242" s="553"/>
      <c r="G242" s="1866"/>
      <c r="H242" s="571">
        <f>+'FLUJO ACTUAL'!P900</f>
        <v>0</v>
      </c>
      <c r="I242" s="571">
        <f>+'FLUJO ANTERIOR'!P900</f>
        <v>0</v>
      </c>
      <c r="J242" s="627"/>
      <c r="K242" s="627"/>
      <c r="L242" s="66">
        <f t="shared" si="1"/>
        <v>0</v>
      </c>
      <c r="M242" s="91"/>
      <c r="N242" s="91"/>
      <c r="R242" s="627"/>
      <c r="S242" s="91"/>
      <c r="T242" s="91"/>
      <c r="U242" s="91"/>
      <c r="AB242" s="285"/>
      <c r="AH242" s="285"/>
    </row>
    <row r="243" spans="1:34" ht="15.75">
      <c r="A243" s="551"/>
      <c r="C243" s="553" t="s">
        <v>773</v>
      </c>
      <c r="D243" s="594"/>
      <c r="E243" s="552"/>
      <c r="F243" s="553"/>
      <c r="G243" s="1866"/>
      <c r="H243" s="571">
        <f>+'FLUJO ACTUAL'!P901</f>
        <v>0</v>
      </c>
      <c r="I243" s="571">
        <f>+'FLUJO ANTERIOR'!P901</f>
        <v>0</v>
      </c>
      <c r="J243" s="627"/>
      <c r="K243" s="627"/>
      <c r="L243" s="66">
        <f t="shared" si="1"/>
        <v>0</v>
      </c>
      <c r="M243" s="91"/>
      <c r="N243" s="91"/>
      <c r="R243" s="627"/>
      <c r="S243" s="91"/>
      <c r="T243" s="91"/>
      <c r="U243" s="91"/>
      <c r="AB243" s="285"/>
      <c r="AH243" s="285"/>
    </row>
    <row r="244" spans="1:34" ht="15.75">
      <c r="A244" s="551"/>
      <c r="C244" s="553" t="s">
        <v>774</v>
      </c>
      <c r="D244" s="594"/>
      <c r="E244" s="552"/>
      <c r="F244" s="553"/>
      <c r="G244" s="1866"/>
      <c r="H244" s="571">
        <f>+'FLUJO ACTUAL'!P902</f>
        <v>0</v>
      </c>
      <c r="I244" s="571">
        <f>+'FLUJO ANTERIOR'!P902</f>
        <v>0</v>
      </c>
      <c r="J244" s="627"/>
      <c r="K244" s="627"/>
      <c r="L244" s="66">
        <f t="shared" si="1"/>
        <v>0</v>
      </c>
      <c r="M244" s="91"/>
      <c r="N244" s="91"/>
      <c r="R244" s="627"/>
      <c r="S244" s="91"/>
      <c r="T244" s="91"/>
      <c r="U244" s="91"/>
      <c r="AB244" s="285"/>
      <c r="AH244" s="285"/>
    </row>
    <row r="245" spans="1:34" ht="15.75">
      <c r="A245" s="551"/>
      <c r="C245" s="553" t="s">
        <v>775</v>
      </c>
      <c r="D245" s="553"/>
      <c r="E245" s="552"/>
      <c r="F245" s="553"/>
      <c r="G245" s="1866"/>
      <c r="H245" s="571">
        <f>+'FLUJO ACTUAL'!P903</f>
        <v>0</v>
      </c>
      <c r="I245" s="571">
        <f>+'FLUJO ANTERIOR'!P903</f>
        <v>0</v>
      </c>
      <c r="J245" s="627"/>
      <c r="K245" s="627"/>
      <c r="L245" s="66">
        <f t="shared" si="1"/>
        <v>0</v>
      </c>
      <c r="M245" s="91"/>
      <c r="N245" s="91"/>
      <c r="R245" s="627"/>
      <c r="S245" s="91"/>
      <c r="T245" s="91"/>
      <c r="U245" s="91"/>
      <c r="AB245" s="285"/>
      <c r="AH245" s="285"/>
    </row>
    <row r="246" spans="1:34" ht="15.75">
      <c r="A246" s="551"/>
      <c r="C246" s="553" t="s">
        <v>776</v>
      </c>
      <c r="D246" s="553"/>
      <c r="E246" s="552"/>
      <c r="F246" s="553"/>
      <c r="G246" s="1866"/>
      <c r="H246" s="571">
        <f>+'FLUJO ACTUAL'!P904</f>
        <v>0</v>
      </c>
      <c r="I246" s="571">
        <f>+'FLUJO ANTERIOR'!P904</f>
        <v>0</v>
      </c>
      <c r="J246" s="627"/>
      <c r="K246" s="627"/>
      <c r="L246" s="66">
        <f t="shared" si="1"/>
        <v>0</v>
      </c>
      <c r="M246" s="91"/>
      <c r="N246" s="91"/>
      <c r="R246" s="627"/>
      <c r="S246" s="91"/>
      <c r="T246" s="91"/>
      <c r="U246" s="91"/>
      <c r="AB246" s="285"/>
      <c r="AH246" s="285"/>
    </row>
    <row r="247" spans="1:34" ht="15.75">
      <c r="A247" s="551"/>
      <c r="C247" s="553" t="s">
        <v>777</v>
      </c>
      <c r="D247" s="594"/>
      <c r="E247" s="552"/>
      <c r="F247" s="553"/>
      <c r="G247" s="1866"/>
      <c r="H247" s="571">
        <f>+'FLUJO ACTUAL'!P905</f>
        <v>0</v>
      </c>
      <c r="I247" s="571">
        <f>+'FLUJO ANTERIOR'!P905</f>
        <v>0</v>
      </c>
      <c r="J247" s="627"/>
      <c r="K247" s="627"/>
      <c r="L247" s="66">
        <f t="shared" si="1"/>
        <v>0</v>
      </c>
      <c r="M247" s="91"/>
      <c r="N247" s="91"/>
      <c r="R247" s="627"/>
      <c r="S247" s="91"/>
      <c r="T247" s="91"/>
      <c r="U247" s="91"/>
      <c r="AB247" s="285"/>
      <c r="AH247" s="285"/>
    </row>
    <row r="248" spans="1:34" ht="15.75">
      <c r="A248" s="551"/>
      <c r="C248" s="553" t="s">
        <v>778</v>
      </c>
      <c r="D248" s="553"/>
      <c r="E248" s="552"/>
      <c r="F248" s="553"/>
      <c r="G248" s="1866"/>
      <c r="H248" s="571">
        <f>+'FLUJO ACTUAL'!P906</f>
        <v>0</v>
      </c>
      <c r="I248" s="571">
        <f>+'FLUJO ANTERIOR'!P906</f>
        <v>0</v>
      </c>
      <c r="J248" s="627"/>
      <c r="K248" s="627"/>
      <c r="L248" s="66">
        <f t="shared" si="1"/>
        <v>0</v>
      </c>
      <c r="M248" s="91"/>
      <c r="N248" s="91"/>
      <c r="R248" s="627"/>
      <c r="S248" s="91"/>
      <c r="T248" s="91"/>
      <c r="U248" s="91"/>
      <c r="AB248" s="285"/>
      <c r="AH248" s="285"/>
    </row>
    <row r="249" spans="1:34" ht="15.75">
      <c r="A249" s="551"/>
      <c r="C249" s="553" t="s">
        <v>779</v>
      </c>
      <c r="D249" s="553"/>
      <c r="E249" s="552"/>
      <c r="F249" s="553"/>
      <c r="G249" s="1866"/>
      <c r="H249" s="571">
        <f>+'FLUJO ACTUAL'!P907</f>
        <v>0</v>
      </c>
      <c r="I249" s="571">
        <f>+'FLUJO ANTERIOR'!P907</f>
        <v>0</v>
      </c>
      <c r="J249" s="627"/>
      <c r="K249" s="627"/>
      <c r="L249" s="66">
        <f t="shared" si="1"/>
        <v>0</v>
      </c>
      <c r="M249" s="91"/>
      <c r="N249" s="91"/>
      <c r="R249" s="627"/>
      <c r="S249" s="91"/>
      <c r="T249" s="91"/>
      <c r="U249" s="91"/>
      <c r="AB249" s="285"/>
      <c r="AH249" s="285"/>
    </row>
    <row r="250" spans="1:34" ht="15.75">
      <c r="A250" s="551"/>
      <c r="C250" s="553" t="s">
        <v>780</v>
      </c>
      <c r="D250" s="553"/>
      <c r="E250" s="552"/>
      <c r="F250" s="553"/>
      <c r="G250" s="1866"/>
      <c r="H250" s="571">
        <f>+'FLUJO ACTUAL'!P908</f>
        <v>0</v>
      </c>
      <c r="I250" s="571">
        <f>+'FLUJO ANTERIOR'!P908</f>
        <v>0</v>
      </c>
      <c r="J250" s="627"/>
      <c r="K250" s="627"/>
      <c r="L250" s="66">
        <f t="shared" si="1"/>
        <v>0</v>
      </c>
      <c r="M250" s="91"/>
      <c r="N250" s="91"/>
      <c r="R250" s="627"/>
      <c r="S250" s="91"/>
      <c r="T250" s="91"/>
      <c r="U250" s="91"/>
      <c r="AB250" s="285"/>
      <c r="AH250" s="285"/>
    </row>
    <row r="251" spans="1:34" ht="15.75">
      <c r="A251" s="551"/>
      <c r="C251" s="553"/>
      <c r="D251" s="553"/>
      <c r="E251" s="552"/>
      <c r="F251" s="553"/>
      <c r="G251" s="1866"/>
      <c r="H251" s="571"/>
      <c r="I251" s="571"/>
      <c r="J251" s="627"/>
      <c r="K251" s="627"/>
      <c r="M251" s="91"/>
      <c r="N251" s="91"/>
      <c r="R251" s="627"/>
      <c r="S251" s="91"/>
      <c r="T251" s="91"/>
      <c r="U251" s="91"/>
      <c r="AB251" s="285"/>
      <c r="AH251" s="285"/>
    </row>
    <row r="252" spans="1:34" ht="16.5" thickBot="1">
      <c r="A252" s="551"/>
      <c r="C252" s="1632" t="s">
        <v>3712</v>
      </c>
      <c r="D252" s="553"/>
      <c r="E252" s="552"/>
      <c r="F252" s="553"/>
      <c r="G252" s="1866"/>
      <c r="H252" s="2717">
        <f>SUM(H253:H262)</f>
        <v>-98265.391999999745</v>
      </c>
      <c r="I252" s="2717">
        <f>SUM(I253:I262)</f>
        <v>-97501.485999999801</v>
      </c>
      <c r="J252" s="627"/>
      <c r="K252" s="627"/>
      <c r="L252" s="66">
        <f t="shared" si="1"/>
        <v>-195766.87799999956</v>
      </c>
      <c r="M252" s="91"/>
      <c r="N252" s="91"/>
      <c r="R252" s="627"/>
      <c r="S252" s="91"/>
      <c r="T252" s="91"/>
      <c r="U252" s="91"/>
      <c r="AB252" s="285"/>
      <c r="AH252" s="285"/>
    </row>
    <row r="253" spans="1:34" ht="15.75">
      <c r="A253" s="551"/>
      <c r="C253" s="553" t="s">
        <v>782</v>
      </c>
      <c r="D253" s="553"/>
      <c r="E253" s="552"/>
      <c r="F253" s="553"/>
      <c r="G253" s="1866"/>
      <c r="H253" s="571">
        <f>+'FLUJO ACTUAL'!P911</f>
        <v>0</v>
      </c>
      <c r="I253" s="571">
        <f>+'FLUJO ANTERIOR'!P911</f>
        <v>0</v>
      </c>
      <c r="J253" s="627"/>
      <c r="K253" s="627"/>
      <c r="L253" s="66">
        <f t="shared" si="1"/>
        <v>0</v>
      </c>
      <c r="M253" s="91"/>
      <c r="N253" s="91"/>
      <c r="R253" s="627"/>
      <c r="S253" s="91"/>
      <c r="T253" s="91"/>
      <c r="U253" s="91"/>
      <c r="AB253" s="285"/>
      <c r="AH253" s="285"/>
    </row>
    <row r="254" spans="1:34" ht="15.75">
      <c r="A254" s="551"/>
      <c r="C254" s="553" t="s">
        <v>783</v>
      </c>
      <c r="D254" s="240"/>
      <c r="E254" s="552"/>
      <c r="F254" s="553"/>
      <c r="G254" s="1866"/>
      <c r="H254" s="571">
        <f>+'FLUJO ACTUAL'!P912</f>
        <v>0</v>
      </c>
      <c r="I254" s="571">
        <f>+'FLUJO ANTERIOR'!P912</f>
        <v>23679.040000000001</v>
      </c>
      <c r="J254" s="627"/>
      <c r="K254" s="627"/>
      <c r="L254" s="66">
        <f t="shared" si="1"/>
        <v>23679.040000000001</v>
      </c>
      <c r="M254" s="91"/>
      <c r="N254" s="91"/>
      <c r="R254" s="627"/>
      <c r="S254" s="91"/>
      <c r="T254" s="91"/>
      <c r="U254" s="91"/>
      <c r="AB254" s="285"/>
      <c r="AH254" s="285"/>
    </row>
    <row r="255" spans="1:34" ht="15.75">
      <c r="A255" s="551"/>
      <c r="C255" s="553" t="s">
        <v>784</v>
      </c>
      <c r="D255" s="240"/>
      <c r="E255" s="552"/>
      <c r="F255" s="553"/>
      <c r="G255" s="1866"/>
      <c r="H255" s="571">
        <f>+'FLUJO ACTUAL'!P913</f>
        <v>-121435.58199999999</v>
      </c>
      <c r="I255" s="571">
        <f>+'FLUJO ANTERIOR'!P913</f>
        <v>3.999999986262992E-3</v>
      </c>
      <c r="J255" s="627"/>
      <c r="K255" s="627"/>
      <c r="L255" s="66">
        <f t="shared" si="1"/>
        <v>-121435.57800000001</v>
      </c>
      <c r="M255" s="91"/>
      <c r="N255" s="91"/>
      <c r="R255" s="627"/>
      <c r="S255" s="91"/>
      <c r="T255" s="91"/>
      <c r="U255" s="91"/>
      <c r="AB255" s="285"/>
      <c r="AH255" s="285"/>
    </row>
    <row r="256" spans="1:34" ht="15.75">
      <c r="A256" s="551"/>
      <c r="C256" s="553" t="s">
        <v>785</v>
      </c>
      <c r="D256" s="594"/>
      <c r="E256" s="552"/>
      <c r="F256" s="553"/>
      <c r="G256" s="1866"/>
      <c r="H256" s="571">
        <f>+'FLUJO ACTUAL'!P914</f>
        <v>0</v>
      </c>
      <c r="I256" s="571">
        <f>+'FLUJO ANTERIOR'!P914</f>
        <v>348653.81000000041</v>
      </c>
      <c r="J256" s="627"/>
      <c r="K256" s="627"/>
      <c r="L256" s="66">
        <f t="shared" si="1"/>
        <v>348653.81000000041</v>
      </c>
      <c r="M256" s="91"/>
      <c r="N256" s="91"/>
      <c r="R256" s="627"/>
      <c r="S256" s="91"/>
      <c r="T256" s="91"/>
      <c r="U256" s="91"/>
      <c r="AB256" s="285"/>
      <c r="AH256" s="285"/>
    </row>
    <row r="257" spans="1:34" ht="15.75">
      <c r="A257" s="551"/>
      <c r="C257" s="553" t="s">
        <v>786</v>
      </c>
      <c r="D257" s="553"/>
      <c r="E257" s="552"/>
      <c r="F257" s="553"/>
      <c r="G257" s="1866"/>
      <c r="H257" s="571">
        <f>+'FLUJO ACTUAL'!P915</f>
        <v>0</v>
      </c>
      <c r="I257" s="571">
        <f>+'FLUJO ANTERIOR'!P915</f>
        <v>0</v>
      </c>
      <c r="J257" s="627"/>
      <c r="K257" s="627"/>
      <c r="L257" s="66">
        <f t="shared" si="1"/>
        <v>0</v>
      </c>
      <c r="M257" s="91"/>
      <c r="N257" s="91"/>
      <c r="R257" s="627"/>
      <c r="S257" s="91"/>
      <c r="T257" s="91"/>
      <c r="U257" s="91"/>
      <c r="AB257" s="285"/>
      <c r="AH257" s="285"/>
    </row>
    <row r="258" spans="1:34" ht="15.75">
      <c r="A258" s="551"/>
      <c r="C258" s="553" t="s">
        <v>787</v>
      </c>
      <c r="D258" s="553"/>
      <c r="E258" s="552"/>
      <c r="F258" s="553"/>
      <c r="G258" s="1866"/>
      <c r="H258" s="571">
        <f>+'FLUJO ACTUAL'!P916</f>
        <v>-502.04999999975553</v>
      </c>
      <c r="I258" s="571">
        <f>+'FLUJO ANTERIOR'!P916</f>
        <v>-99474.820000000182</v>
      </c>
      <c r="J258" s="627"/>
      <c r="K258" s="627"/>
      <c r="L258" s="66">
        <f t="shared" si="1"/>
        <v>-99976.869999999937</v>
      </c>
      <c r="M258" s="91"/>
      <c r="N258" s="91"/>
      <c r="R258" s="627"/>
      <c r="S258" s="91"/>
      <c r="T258" s="91"/>
      <c r="U258" s="91"/>
      <c r="AB258" s="285"/>
      <c r="AH258" s="285"/>
    </row>
    <row r="259" spans="1:34" ht="15.75">
      <c r="A259" s="551"/>
      <c r="C259" s="553" t="s">
        <v>788</v>
      </c>
      <c r="D259" s="553"/>
      <c r="E259" s="552"/>
      <c r="F259" s="553"/>
      <c r="G259" s="1866"/>
      <c r="H259" s="571">
        <f>+'FLUJO ACTUAL'!P917</f>
        <v>0</v>
      </c>
      <c r="I259" s="571">
        <f>+'FLUJO ANTERIOR'!P917</f>
        <v>-370359.52</v>
      </c>
      <c r="J259" s="627"/>
      <c r="K259" s="627"/>
      <c r="L259" s="66">
        <f t="shared" si="1"/>
        <v>-370359.52</v>
      </c>
      <c r="M259" s="91"/>
      <c r="N259" s="91"/>
      <c r="R259" s="627"/>
      <c r="S259" s="91"/>
      <c r="T259" s="91"/>
      <c r="U259" s="91"/>
      <c r="AB259" s="285"/>
      <c r="AH259" s="285"/>
    </row>
    <row r="260" spans="1:34" ht="15.75">
      <c r="A260" s="551"/>
      <c r="C260" s="553" t="s">
        <v>789</v>
      </c>
      <c r="D260" s="553"/>
      <c r="E260" s="552"/>
      <c r="F260" s="553"/>
      <c r="G260" s="1866"/>
      <c r="H260" s="571">
        <f>+'FLUJO ACTUAL'!P918</f>
        <v>0</v>
      </c>
      <c r="I260" s="571">
        <f>+'FLUJO ANTERIOR'!P918</f>
        <v>0</v>
      </c>
      <c r="J260" s="627"/>
      <c r="K260" s="627"/>
      <c r="L260" s="66">
        <f t="shared" si="1"/>
        <v>0</v>
      </c>
      <c r="M260" s="91"/>
      <c r="N260" s="91"/>
      <c r="R260" s="627"/>
      <c r="S260" s="91"/>
      <c r="T260" s="91"/>
      <c r="U260" s="91"/>
      <c r="AB260" s="285"/>
      <c r="AH260" s="285"/>
    </row>
    <row r="261" spans="1:34" ht="15.75">
      <c r="A261" s="551"/>
      <c r="C261" s="553" t="s">
        <v>790</v>
      </c>
      <c r="D261" s="553"/>
      <c r="E261" s="552"/>
      <c r="F261" s="553"/>
      <c r="G261" s="1866"/>
      <c r="H261" s="571">
        <f>+'FLUJO ACTUAL'!P919</f>
        <v>0</v>
      </c>
      <c r="I261" s="571">
        <f>+'FLUJO ANTERIOR'!P919</f>
        <v>0</v>
      </c>
      <c r="J261" s="627"/>
      <c r="K261" s="627"/>
      <c r="L261" s="66">
        <f t="shared" si="1"/>
        <v>0</v>
      </c>
      <c r="M261" s="91"/>
      <c r="N261" s="91"/>
      <c r="R261" s="627"/>
      <c r="S261" s="91"/>
      <c r="T261" s="91"/>
      <c r="U261" s="91"/>
      <c r="AB261" s="285"/>
      <c r="AH261" s="285"/>
    </row>
    <row r="262" spans="1:34" ht="15.75">
      <c r="A262" s="551"/>
      <c r="C262" s="553" t="s">
        <v>791</v>
      </c>
      <c r="D262" s="553"/>
      <c r="E262" s="552"/>
      <c r="F262" s="553"/>
      <c r="G262" s="1866"/>
      <c r="H262" s="571">
        <f>+'FLUJO ACTUAL'!P920</f>
        <v>23672.240000000002</v>
      </c>
      <c r="I262" s="571">
        <f>+'FLUJO ANTERIOR'!P920</f>
        <v>0</v>
      </c>
      <c r="J262" s="627"/>
      <c r="K262" s="627"/>
      <c r="L262" s="66">
        <f t="shared" si="1"/>
        <v>23672.240000000002</v>
      </c>
      <c r="M262" s="91"/>
      <c r="N262" s="91"/>
      <c r="R262" s="627"/>
      <c r="S262" s="91"/>
      <c r="T262" s="91"/>
      <c r="U262" s="91"/>
      <c r="AB262" s="285"/>
      <c r="AH262" s="285"/>
    </row>
    <row r="263" spans="1:34" ht="16.5" thickBot="1">
      <c r="A263" s="551"/>
      <c r="C263" s="553"/>
      <c r="D263" s="240"/>
      <c r="E263" s="552"/>
      <c r="F263" s="553"/>
      <c r="G263" s="1866"/>
      <c r="H263" s="571"/>
      <c r="I263" s="571"/>
      <c r="J263" s="627"/>
      <c r="K263" s="627"/>
      <c r="M263" s="91"/>
      <c r="N263" s="91"/>
      <c r="R263" s="627"/>
      <c r="S263" s="91"/>
      <c r="T263" s="91"/>
      <c r="U263" s="91"/>
      <c r="AB263" s="285"/>
      <c r="AH263" s="285"/>
    </row>
    <row r="264" spans="1:34" ht="16.5" thickBot="1">
      <c r="A264" s="551"/>
      <c r="C264" s="1637" t="s">
        <v>792</v>
      </c>
      <c r="D264" s="240"/>
      <c r="E264" s="552"/>
      <c r="F264" s="553"/>
      <c r="G264" s="1866"/>
      <c r="H264" s="2718">
        <f>+H252+H239+H237</f>
        <v>-98265.391999999745</v>
      </c>
      <c r="I264" s="2718">
        <f>+I252+I239+I237</f>
        <v>-30092.805999999924</v>
      </c>
      <c r="J264" s="3039">
        <f>+H264-H156</f>
        <v>0</v>
      </c>
      <c r="K264" s="1227">
        <f>+I264-I156</f>
        <v>-5.8207660913467407E-11</v>
      </c>
      <c r="L264" s="66">
        <f t="shared" si="1"/>
        <v>-128358.19799999967</v>
      </c>
      <c r="M264" s="91"/>
      <c r="N264" s="91"/>
      <c r="R264" s="627"/>
      <c r="S264" s="91"/>
      <c r="T264" s="91"/>
      <c r="U264" s="91"/>
      <c r="AB264" s="285"/>
      <c r="AH264" s="285"/>
    </row>
    <row r="265" spans="1:34" ht="15.75">
      <c r="A265" s="551"/>
      <c r="C265" s="610"/>
      <c r="D265" s="552"/>
      <c r="E265" s="552"/>
      <c r="F265" s="553"/>
      <c r="G265" s="1866"/>
      <c r="H265" s="282"/>
      <c r="I265" s="282"/>
      <c r="J265" s="627"/>
      <c r="K265" s="627"/>
      <c r="L265" s="91"/>
      <c r="M265" s="91"/>
      <c r="N265" s="91"/>
      <c r="R265" s="627"/>
      <c r="S265" s="91"/>
      <c r="T265" s="91"/>
      <c r="U265" s="91"/>
      <c r="AB265" s="285"/>
      <c r="AH265" s="285"/>
    </row>
    <row r="266" spans="1:34" ht="15.75">
      <c r="A266" s="551"/>
      <c r="C266" s="610"/>
      <c r="D266" s="552"/>
      <c r="E266" s="552"/>
      <c r="F266" s="553"/>
      <c r="G266" s="1866"/>
      <c r="H266" s="282"/>
      <c r="I266" s="282"/>
      <c r="J266" s="627"/>
      <c r="K266" s="627"/>
      <c r="L266" s="91"/>
      <c r="M266" s="91"/>
      <c r="N266" s="91"/>
      <c r="R266" s="627"/>
      <c r="S266" s="91"/>
      <c r="T266" s="91"/>
      <c r="U266" s="91"/>
      <c r="AB266" s="285"/>
      <c r="AH266" s="285"/>
    </row>
    <row r="267" spans="1:34" ht="15.75">
      <c r="A267" s="551"/>
      <c r="C267" s="610"/>
      <c r="D267" s="552"/>
      <c r="E267" s="552"/>
      <c r="F267" s="553"/>
      <c r="G267" s="1866"/>
      <c r="H267" s="282"/>
      <c r="I267" s="282"/>
      <c r="J267" s="627"/>
      <c r="K267" s="627"/>
      <c r="L267" s="91"/>
      <c r="M267" s="91"/>
      <c r="N267" s="91"/>
      <c r="R267" s="627"/>
      <c r="S267" s="91"/>
      <c r="T267" s="91"/>
      <c r="U267" s="91"/>
      <c r="AB267" s="285"/>
      <c r="AH267" s="285"/>
    </row>
    <row r="268" spans="1:34" ht="15.75">
      <c r="A268" s="551"/>
      <c r="C268" s="610"/>
      <c r="D268" s="552"/>
      <c r="E268" s="552"/>
      <c r="F268" s="553"/>
      <c r="G268" s="1866"/>
      <c r="H268" s="282"/>
      <c r="I268" s="282"/>
      <c r="J268" s="627"/>
      <c r="K268" s="627"/>
      <c r="L268" s="91"/>
      <c r="M268" s="91"/>
      <c r="N268" s="91"/>
      <c r="R268" s="627"/>
      <c r="S268" s="91"/>
      <c r="T268" s="91"/>
      <c r="U268" s="91"/>
      <c r="AB268" s="285"/>
      <c r="AH268" s="285"/>
    </row>
    <row r="269" spans="1:34" ht="15.75">
      <c r="A269" s="551"/>
      <c r="C269" s="610"/>
      <c r="D269" s="552"/>
      <c r="E269" s="552"/>
      <c r="F269" s="553"/>
      <c r="G269" s="1866"/>
      <c r="H269" s="282"/>
      <c r="I269" s="282"/>
      <c r="J269" s="627"/>
      <c r="K269" s="627"/>
      <c r="L269" s="91"/>
      <c r="M269" s="91"/>
      <c r="N269" s="91"/>
      <c r="R269" s="627"/>
      <c r="S269" s="91"/>
      <c r="T269" s="91"/>
      <c r="U269" s="91"/>
      <c r="AB269" s="285"/>
      <c r="AH269" s="285"/>
    </row>
    <row r="270" spans="1:34" ht="15.75">
      <c r="A270" s="551"/>
      <c r="C270" s="610"/>
      <c r="D270" s="552"/>
      <c r="E270" s="552"/>
      <c r="F270" s="553"/>
      <c r="G270" s="1866"/>
      <c r="H270" s="282"/>
      <c r="I270" s="282"/>
      <c r="J270" s="627"/>
      <c r="K270" s="627"/>
      <c r="L270" s="91"/>
      <c r="M270" s="91"/>
      <c r="N270" s="91"/>
      <c r="R270" s="627"/>
      <c r="S270" s="91"/>
      <c r="T270" s="91"/>
      <c r="U270" s="91"/>
      <c r="AB270" s="285"/>
      <c r="AH270" s="285"/>
    </row>
    <row r="271" spans="1:34" ht="15.75">
      <c r="A271" s="551"/>
      <c r="C271" s="610"/>
      <c r="D271" s="552"/>
      <c r="E271" s="552"/>
      <c r="F271" s="553"/>
      <c r="G271" s="1866"/>
      <c r="H271" s="282"/>
      <c r="I271" s="282"/>
      <c r="J271" s="627"/>
      <c r="K271" s="627"/>
      <c r="L271" s="91"/>
      <c r="M271" s="91"/>
      <c r="N271" s="91"/>
      <c r="R271" s="627"/>
      <c r="S271" s="91"/>
      <c r="T271" s="91"/>
      <c r="U271" s="91"/>
      <c r="AB271" s="285"/>
      <c r="AH271" s="285"/>
    </row>
    <row r="272" spans="1:34" ht="15.75">
      <c r="A272" s="551"/>
      <c r="C272" s="610"/>
      <c r="D272" s="552"/>
      <c r="E272" s="552"/>
      <c r="F272" s="553"/>
      <c r="G272" s="1866"/>
      <c r="H272" s="282"/>
      <c r="I272" s="282"/>
      <c r="J272" s="627"/>
      <c r="K272" s="627"/>
      <c r="L272" s="91"/>
      <c r="M272" s="91"/>
      <c r="N272" s="91"/>
      <c r="R272" s="627"/>
      <c r="S272" s="91"/>
      <c r="T272" s="91"/>
      <c r="U272" s="91"/>
      <c r="AB272" s="285"/>
      <c r="AH272" s="285"/>
    </row>
    <row r="273" spans="1:49" ht="15.75">
      <c r="A273" s="551"/>
      <c r="C273" s="610"/>
      <c r="D273" s="552"/>
      <c r="E273" s="552"/>
      <c r="F273" s="553"/>
      <c r="G273" s="1866"/>
      <c r="H273" s="282"/>
      <c r="I273" s="282"/>
      <c r="J273" s="627"/>
      <c r="K273" s="627"/>
      <c r="L273" s="91"/>
      <c r="M273" s="91"/>
      <c r="N273" s="91"/>
      <c r="R273" s="627"/>
      <c r="S273" s="91"/>
      <c r="T273" s="91"/>
      <c r="U273" s="91"/>
      <c r="AB273" s="285"/>
      <c r="AH273" s="285"/>
    </row>
    <row r="274" spans="1:49" ht="15.75">
      <c r="A274" s="551"/>
      <c r="C274" s="610"/>
      <c r="D274" s="619" t="s">
        <v>4587</v>
      </c>
      <c r="E274" s="619"/>
      <c r="F274" s="594"/>
      <c r="G274" s="599" t="s">
        <v>4824</v>
      </c>
      <c r="H274" s="282"/>
      <c r="I274" s="282"/>
      <c r="J274" s="627"/>
      <c r="K274" s="627"/>
      <c r="L274" s="91"/>
      <c r="M274" s="91"/>
      <c r="N274" s="91"/>
      <c r="R274" s="627"/>
      <c r="S274" s="91"/>
      <c r="T274" s="91"/>
      <c r="U274" s="91"/>
      <c r="AB274" s="285"/>
      <c r="AH274" s="285"/>
    </row>
    <row r="275" spans="1:49" ht="15.75">
      <c r="A275" s="551"/>
      <c r="C275" s="610"/>
      <c r="D275" s="558" t="str">
        <f>+D223</f>
        <v xml:space="preserve">Sr. Eduardo Mendoza Hurtado </v>
      </c>
      <c r="E275" s="570"/>
      <c r="F275" s="594"/>
      <c r="G275" s="1928" t="str">
        <f>+G223</f>
        <v>Sr. Alfonso Solorzano Moncada</v>
      </c>
      <c r="H275" s="282"/>
      <c r="I275" s="282"/>
      <c r="J275" s="627"/>
      <c r="K275" s="627"/>
      <c r="L275" s="91"/>
      <c r="M275" s="91"/>
      <c r="N275" s="91"/>
      <c r="R275" s="627"/>
      <c r="S275" s="91"/>
      <c r="T275" s="91"/>
      <c r="U275" s="91"/>
      <c r="AB275" s="285"/>
      <c r="AH275" s="285"/>
    </row>
    <row r="276" spans="1:49" ht="15.75">
      <c r="A276" s="551"/>
      <c r="C276" s="610"/>
      <c r="D276" s="558" t="str">
        <f>+D224</f>
        <v>Gerente General</v>
      </c>
      <c r="E276" s="570"/>
      <c r="F276" s="594"/>
      <c r="G276" s="1928" t="str">
        <f>+G224</f>
        <v>Contador</v>
      </c>
      <c r="H276" s="282"/>
      <c r="I276" s="282"/>
      <c r="J276" s="627"/>
      <c r="K276" s="627"/>
      <c r="L276" s="91"/>
      <c r="M276" s="91"/>
      <c r="N276" s="91"/>
      <c r="R276" s="627"/>
      <c r="S276" s="91"/>
      <c r="T276" s="91"/>
      <c r="U276" s="91"/>
      <c r="AB276" s="285"/>
      <c r="AH276" s="285"/>
    </row>
    <row r="277" spans="1:49" ht="15.75">
      <c r="A277" s="551"/>
      <c r="C277" s="610"/>
      <c r="D277" s="552"/>
      <c r="E277" s="552"/>
      <c r="F277" s="553"/>
      <c r="G277" s="1866"/>
      <c r="H277" s="282"/>
      <c r="I277" s="282"/>
      <c r="J277" s="627"/>
      <c r="K277" s="627"/>
      <c r="L277" s="91"/>
      <c r="M277" s="91"/>
      <c r="N277" s="91"/>
      <c r="R277" s="627"/>
      <c r="S277" s="91"/>
      <c r="T277" s="91"/>
      <c r="U277" s="91"/>
      <c r="AB277" s="66">
        <v>2</v>
      </c>
      <c r="AC277" s="66">
        <v>3</v>
      </c>
      <c r="AD277" s="66"/>
      <c r="AE277" s="66"/>
      <c r="AF277" s="285">
        <v>4</v>
      </c>
      <c r="AI277" s="285"/>
      <c r="AJ277" s="285"/>
      <c r="AK277" s="285"/>
    </row>
    <row r="278" spans="1:49" ht="15.75">
      <c r="A278" s="551"/>
      <c r="C278" s="610"/>
      <c r="G278"/>
      <c r="H278" s="619"/>
      <c r="I278" s="282"/>
      <c r="J278" s="627"/>
      <c r="K278" s="627"/>
      <c r="L278" s="91"/>
      <c r="M278" s="91"/>
      <c r="N278" s="91"/>
      <c r="R278" s="627"/>
      <c r="S278" s="91"/>
      <c r="T278" s="91"/>
      <c r="U278" s="91"/>
      <c r="AB278" s="1382"/>
      <c r="AC278" s="1382"/>
      <c r="AD278" s="1382"/>
      <c r="AE278" s="1382"/>
      <c r="AF278" s="1382"/>
      <c r="AG278" s="1382"/>
      <c r="AI278" s="285"/>
      <c r="AJ278" s="285"/>
      <c r="AK278" s="285"/>
    </row>
    <row r="279" spans="1:49" ht="15.75">
      <c r="A279" s="551"/>
      <c r="C279" s="240"/>
      <c r="H279" s="595"/>
      <c r="I279" s="593"/>
      <c r="J279" s="622"/>
      <c r="K279" s="622"/>
      <c r="R279" s="622"/>
      <c r="S279" s="91"/>
      <c r="T279" s="91"/>
      <c r="U279" s="91">
        <f>+V283+AH283</f>
        <v>0</v>
      </c>
      <c r="AB279" s="285"/>
      <c r="AH279" s="285"/>
    </row>
    <row r="280" spans="1:49" ht="16.5" thickBot="1">
      <c r="A280" s="551"/>
      <c r="C280" s="240"/>
      <c r="H280" s="595"/>
      <c r="I280" s="593"/>
      <c r="J280" s="622"/>
      <c r="K280" s="622"/>
      <c r="R280" s="622"/>
      <c r="S280" s="91"/>
      <c r="T280" s="91">
        <v>1</v>
      </c>
      <c r="U280" s="98">
        <f>+T280</f>
        <v>1</v>
      </c>
      <c r="V280" s="98">
        <f t="shared" ref="V280:AW280" si="2">+U280</f>
        <v>1</v>
      </c>
      <c r="W280" s="98">
        <f t="shared" si="2"/>
        <v>1</v>
      </c>
      <c r="X280" s="98">
        <f t="shared" si="2"/>
        <v>1</v>
      </c>
      <c r="Y280" s="98">
        <f t="shared" si="2"/>
        <v>1</v>
      </c>
      <c r="Z280" s="98">
        <v>2</v>
      </c>
      <c r="AA280" s="98">
        <f t="shared" si="2"/>
        <v>2</v>
      </c>
      <c r="AB280" s="98">
        <f t="shared" si="2"/>
        <v>2</v>
      </c>
      <c r="AC280" s="98">
        <f t="shared" si="2"/>
        <v>2</v>
      </c>
      <c r="AD280" s="98">
        <f t="shared" si="2"/>
        <v>2</v>
      </c>
      <c r="AE280" s="98">
        <f t="shared" si="2"/>
        <v>2</v>
      </c>
      <c r="AF280" s="98">
        <v>3</v>
      </c>
      <c r="AG280" s="98">
        <f t="shared" si="2"/>
        <v>3</v>
      </c>
      <c r="AH280" s="98">
        <f t="shared" si="2"/>
        <v>3</v>
      </c>
      <c r="AI280" s="98">
        <f t="shared" si="2"/>
        <v>3</v>
      </c>
      <c r="AJ280" s="98">
        <f t="shared" si="2"/>
        <v>3</v>
      </c>
      <c r="AK280" s="98">
        <f t="shared" si="2"/>
        <v>3</v>
      </c>
      <c r="AL280" s="98">
        <v>4</v>
      </c>
      <c r="AM280" s="98">
        <f t="shared" si="2"/>
        <v>4</v>
      </c>
      <c r="AN280" s="98">
        <f t="shared" si="2"/>
        <v>4</v>
      </c>
      <c r="AO280" s="98">
        <f t="shared" si="2"/>
        <v>4</v>
      </c>
      <c r="AP280" s="98">
        <f t="shared" si="2"/>
        <v>4</v>
      </c>
      <c r="AQ280" s="98">
        <f t="shared" si="2"/>
        <v>4</v>
      </c>
      <c r="AR280" s="98">
        <v>5</v>
      </c>
      <c r="AS280" s="98">
        <f t="shared" si="2"/>
        <v>5</v>
      </c>
      <c r="AT280" s="98">
        <f t="shared" si="2"/>
        <v>5</v>
      </c>
      <c r="AU280" s="98">
        <f t="shared" si="2"/>
        <v>5</v>
      </c>
      <c r="AV280" s="98">
        <f t="shared" si="2"/>
        <v>5</v>
      </c>
      <c r="AW280" s="98">
        <f t="shared" si="2"/>
        <v>5</v>
      </c>
    </row>
    <row r="281" spans="1:49" ht="16.5" thickBot="1">
      <c r="A281" s="551"/>
      <c r="C281" s="240"/>
      <c r="D281" s="558"/>
      <c r="E281" s="570"/>
      <c r="F281" s="594"/>
      <c r="G281" s="1928"/>
      <c r="H281" s="595"/>
      <c r="I281" s="282"/>
      <c r="J281" s="622"/>
      <c r="K281" s="622"/>
      <c r="R281" s="622"/>
      <c r="S281" s="91"/>
      <c r="T281" s="3368" t="s">
        <v>2426</v>
      </c>
      <c r="U281" s="3369"/>
      <c r="V281" s="3369"/>
      <c r="W281" s="3369"/>
      <c r="X281" s="3369"/>
      <c r="Y281" s="3370"/>
      <c r="Z281" s="3373" t="s">
        <v>2587</v>
      </c>
      <c r="AA281" s="3372"/>
      <c r="AB281" s="3374"/>
      <c r="AC281" s="3374"/>
      <c r="AD281" s="3374"/>
      <c r="AE281" s="3375"/>
      <c r="AF281" s="3371" t="s">
        <v>2427</v>
      </c>
      <c r="AG281" s="3372"/>
      <c r="AH281" s="3372"/>
      <c r="AI281" s="3372"/>
      <c r="AJ281" s="3372"/>
      <c r="AK281" s="3376"/>
      <c r="AL281" s="3371" t="s">
        <v>2588</v>
      </c>
      <c r="AM281" s="3372"/>
      <c r="AN281" s="3372"/>
      <c r="AO281" s="3372"/>
      <c r="AP281" s="3372"/>
      <c r="AQ281" s="3372"/>
      <c r="AR281" s="3377" t="s">
        <v>238</v>
      </c>
      <c r="AS281" s="3378"/>
      <c r="AT281" s="3378"/>
      <c r="AU281" s="3378"/>
      <c r="AV281" s="3378"/>
      <c r="AW281" s="3379"/>
    </row>
    <row r="282" spans="1:49" ht="27" thickBot="1">
      <c r="A282" s="551"/>
      <c r="C282" s="240"/>
      <c r="D282" s="620"/>
      <c r="E282" s="552"/>
      <c r="F282" s="553"/>
      <c r="G282" s="1871"/>
      <c r="H282" s="571"/>
      <c r="I282" s="282"/>
      <c r="J282" s="622"/>
      <c r="K282" s="622"/>
      <c r="R282" s="622"/>
      <c r="S282" s="91"/>
      <c r="T282" s="1394"/>
      <c r="U282" s="1395"/>
      <c r="V282" s="1396" t="s">
        <v>3241</v>
      </c>
      <c r="W282" s="1396" t="s">
        <v>3242</v>
      </c>
      <c r="X282" s="1398" t="s">
        <v>3225</v>
      </c>
      <c r="Y282" s="1397" t="s">
        <v>3226</v>
      </c>
      <c r="Z282" s="228"/>
      <c r="AA282" s="1407"/>
      <c r="AB282" s="1405"/>
      <c r="AC282" s="1406"/>
      <c r="AD282" s="1405"/>
      <c r="AE282" s="1406"/>
      <c r="AF282" s="228"/>
      <c r="AG282" s="1384"/>
      <c r="AH282" s="1383"/>
      <c r="AI282" s="1383"/>
      <c r="AJ282" s="1383"/>
      <c r="AK282" s="1383"/>
      <c r="AL282" s="1383"/>
      <c r="AM282" s="1384"/>
      <c r="AN282" s="1383"/>
      <c r="AO282" s="1383"/>
      <c r="AP282" s="1383"/>
      <c r="AQ282" s="1402"/>
      <c r="AR282" s="1403"/>
      <c r="AS282" s="63"/>
      <c r="AT282" s="80"/>
      <c r="AU282" s="80"/>
      <c r="AW282" s="638"/>
    </row>
    <row r="283" spans="1:49" ht="16.5" thickBot="1">
      <c r="A283" s="551"/>
      <c r="C283" s="240"/>
      <c r="D283" s="620"/>
      <c r="E283" s="552"/>
      <c r="F283" s="553"/>
      <c r="G283" s="1871"/>
      <c r="H283" s="571"/>
      <c r="I283" s="282"/>
      <c r="J283" s="622"/>
      <c r="K283" s="622"/>
      <c r="R283" s="622"/>
      <c r="S283" s="91"/>
      <c r="T283" s="1387"/>
      <c r="U283" s="636"/>
      <c r="V283" s="1390">
        <f>+V284+W284</f>
        <v>0</v>
      </c>
      <c r="W283" s="1399"/>
      <c r="X283" s="1400">
        <f>+X284+Y284</f>
        <v>966481.79200000013</v>
      </c>
      <c r="Y283" s="1401"/>
      <c r="Z283" s="91"/>
      <c r="AA283"/>
      <c r="AB283" s="1390">
        <f>+AB284+AC284</f>
        <v>0</v>
      </c>
      <c r="AC283" s="1388"/>
      <c r="AD283" s="1387">
        <f>+AD284+AE284</f>
        <v>98055.139999999985</v>
      </c>
      <c r="AE283" s="1388"/>
      <c r="AF283" s="91"/>
      <c r="AH283" s="1390">
        <f>+AH284+AI284</f>
        <v>0</v>
      </c>
      <c r="AI283" s="91"/>
      <c r="AJ283" s="1390">
        <f>+AJ284+AK284</f>
        <v>0</v>
      </c>
      <c r="AK283" s="91"/>
      <c r="AL283" s="91"/>
      <c r="AN283" s="1390">
        <f>+AN284+AO284</f>
        <v>0</v>
      </c>
      <c r="AO283" s="91"/>
      <c r="AP283" s="1390">
        <f>+AP284+AQ284</f>
        <v>306.92000000000007</v>
      </c>
      <c r="AQ283" s="91"/>
      <c r="AR283" s="1387"/>
      <c r="AT283" s="1390">
        <f>+AT284+AU284</f>
        <v>0</v>
      </c>
      <c r="AU283" s="91"/>
      <c r="AV283" s="1390">
        <f>+AV284+AW284</f>
        <v>0</v>
      </c>
      <c r="AW283" s="1388"/>
    </row>
    <row r="284" spans="1:49" ht="16.5" thickBot="1">
      <c r="A284" s="551"/>
      <c r="C284" s="240"/>
      <c r="D284" s="620"/>
      <c r="E284" s="552"/>
      <c r="F284" s="553"/>
      <c r="G284" s="1871"/>
      <c r="H284" s="571"/>
      <c r="I284" s="282"/>
      <c r="J284" s="622"/>
      <c r="K284" s="622"/>
      <c r="R284" s="622"/>
      <c r="S284" s="91"/>
      <c r="T284" s="1385"/>
      <c r="V284" s="1390">
        <f>SUM(V285:V390)</f>
        <v>0</v>
      </c>
      <c r="W284" s="1390">
        <f>SUM(W285:W390)</f>
        <v>0</v>
      </c>
      <c r="X284" s="1390">
        <f>SUM(X285:X390)</f>
        <v>965956.11200000008</v>
      </c>
      <c r="Y284" s="1390">
        <f>SUM(Y285:Y390)</f>
        <v>525.68000000000006</v>
      </c>
      <c r="Z284" s="1385"/>
      <c r="AB284" s="1390">
        <f>SUM(AB285:AB390)</f>
        <v>0</v>
      </c>
      <c r="AC284" s="1390">
        <f>SUM(AC285:AC390)</f>
        <v>0</v>
      </c>
      <c r="AD284" s="1390">
        <f>SUM(AD285:AD390)</f>
        <v>57777.090000000004</v>
      </c>
      <c r="AE284" s="1390">
        <f>SUM(AE285:AE390)</f>
        <v>40278.049999999981</v>
      </c>
      <c r="AF284" s="1386"/>
      <c r="AH284" s="1390">
        <f>SUM(AH285:AH390)</f>
        <v>0</v>
      </c>
      <c r="AI284" s="1390">
        <f>SUM(AI285:AI390)</f>
        <v>0</v>
      </c>
      <c r="AJ284" s="1390">
        <f>SUM(AJ285:AJ390)</f>
        <v>0</v>
      </c>
      <c r="AK284" s="1390">
        <f>SUM(AK285:AK390)</f>
        <v>0</v>
      </c>
      <c r="AL284" s="1385"/>
      <c r="AN284" s="1390">
        <f>SUM(AN285:AN390)</f>
        <v>0</v>
      </c>
      <c r="AO284" s="1390">
        <f>SUM(AO285:AO390)</f>
        <v>0</v>
      </c>
      <c r="AP284" s="1390">
        <f>SUM(AP285:AP390)</f>
        <v>0</v>
      </c>
      <c r="AQ284" s="1389">
        <f>SUM(AQ285:AQ390)</f>
        <v>306.92000000000007</v>
      </c>
      <c r="AR284" s="1385"/>
      <c r="AT284" s="1390">
        <f>SUM(AT285:AT390)</f>
        <v>0</v>
      </c>
      <c r="AU284" s="1390">
        <f>SUM(AU285:AU390)</f>
        <v>0</v>
      </c>
      <c r="AV284" s="1390">
        <f>SUM(AV285:AV390)</f>
        <v>0</v>
      </c>
      <c r="AW284" s="1390">
        <f>SUM(AW285:AW390)</f>
        <v>0</v>
      </c>
    </row>
    <row r="285" spans="1:49" ht="15.75">
      <c r="A285" s="551"/>
      <c r="C285" s="240"/>
      <c r="D285" s="620"/>
      <c r="E285" s="552"/>
      <c r="F285" s="553"/>
      <c r="G285" s="1871"/>
      <c r="H285" s="571"/>
      <c r="I285" s="282"/>
      <c r="J285" s="622"/>
      <c r="K285" s="622"/>
      <c r="O285" s="66" t="s">
        <v>2425</v>
      </c>
      <c r="R285" s="622"/>
      <c r="S285" s="91"/>
      <c r="T285" s="1387"/>
      <c r="U285" s="91"/>
      <c r="V285" s="91"/>
      <c r="W285" s="1388"/>
      <c r="X285" s="91"/>
      <c r="Y285" s="91"/>
      <c r="Z285" s="1387"/>
      <c r="AA285" s="91"/>
      <c r="AB285" s="91"/>
      <c r="AC285" s="1388"/>
      <c r="AD285" s="91"/>
      <c r="AE285" s="91"/>
      <c r="AF285" s="1387"/>
      <c r="AG285" s="91"/>
      <c r="AH285" s="91"/>
      <c r="AI285" s="1388"/>
      <c r="AJ285" s="91"/>
      <c r="AK285" s="91"/>
      <c r="AL285" s="1387"/>
      <c r="AM285" s="91"/>
      <c r="AN285" s="91"/>
      <c r="AO285" s="1388"/>
      <c r="AP285" s="91"/>
      <c r="AQ285" s="91"/>
      <c r="AR285" s="1387"/>
      <c r="AS285" s="91"/>
      <c r="AT285" s="91"/>
      <c r="AU285" s="1388"/>
      <c r="AW285" s="638"/>
    </row>
    <row r="286" spans="1:49" ht="15.75">
      <c r="A286" s="551"/>
      <c r="C286" s="240"/>
      <c r="D286" s="552"/>
      <c r="E286" s="552"/>
      <c r="F286" s="553"/>
      <c r="G286" s="1866"/>
      <c r="H286" s="554"/>
      <c r="I286" s="555"/>
      <c r="J286" s="622"/>
      <c r="K286" s="622"/>
      <c r="O286" s="66">
        <v>7001</v>
      </c>
      <c r="P286" s="66">
        <v>3</v>
      </c>
      <c r="Q286" s="66" t="str">
        <f t="shared" ref="Q286:Q322" si="3">CONCATENATE(O286,P286)</f>
        <v>70013</v>
      </c>
      <c r="R286"/>
      <c r="T286" s="1387" t="s">
        <v>2428</v>
      </c>
      <c r="U286" s="91" t="s">
        <v>1288</v>
      </c>
      <c r="V286" s="91">
        <f>SUMIF('3BL ACTUAL'!$Q:$Q,T286,'3BL ACTUAL'!$E:$E)</f>
        <v>0</v>
      </c>
      <c r="W286" s="1388">
        <f>SUMIF('3BL ACTUAL'!$Q:$Q,U286,'3BL ACTUAL'!$E:$E)</f>
        <v>0</v>
      </c>
      <c r="X286" s="91">
        <f>SUMIF('1 BL anterior'!$Q:$Q,T286,'1 BL anterior'!$E:$E)</f>
        <v>0</v>
      </c>
      <c r="Y286" s="91">
        <f>SUMIF('1 BL anterior'!$Q:$Q,U286,'1 BL anterior'!$E:$E)</f>
        <v>0</v>
      </c>
      <c r="Z286" s="1387" t="s">
        <v>2589</v>
      </c>
      <c r="AA286" s="91" t="s">
        <v>1288</v>
      </c>
      <c r="AB286" s="91">
        <f>SUMIF('3BL ACTUAL'!$Q:$Q,Z286,'3BL ACTUAL'!$E:$E)</f>
        <v>0</v>
      </c>
      <c r="AC286" s="1388">
        <f>SUMIF('3BL ACTUAL'!$Q:$Q,AA286,'3BL ACTUAL'!$E:$E)</f>
        <v>0</v>
      </c>
      <c r="AD286" s="91">
        <f>SUMIF('1 BL anterior'!$Q:$Q,Z286,'1 BL anterior'!$E:$E)</f>
        <v>0</v>
      </c>
      <c r="AE286" s="91">
        <f>SUMIF('1 BL anterior'!$Q:$Q,AA286,'1 BL anterior'!$E:$E)</f>
        <v>0</v>
      </c>
      <c r="AF286" s="1387" t="s">
        <v>2748</v>
      </c>
      <c r="AG286" s="91" t="s">
        <v>1288</v>
      </c>
      <c r="AH286" s="91">
        <f>SUMIF('3BL ACTUAL'!$Q:$Q,AF286,'3BL ACTUAL'!$E:$E)</f>
        <v>0</v>
      </c>
      <c r="AI286" s="1388">
        <f>SUMIF('3BL ACTUAL'!$Q:$Q,AG286,'3BL ACTUAL'!$E:$E)</f>
        <v>0</v>
      </c>
      <c r="AJ286" s="91">
        <f>SUMIF('1 BL anterior'!$Q:$Q,AF286,'1 BL anterior'!$E:$E)</f>
        <v>0</v>
      </c>
      <c r="AK286" s="91">
        <f>SUMIF('1 BL anterior'!$Q:$Q,AG286,'1 BL anterior'!$E:$E)</f>
        <v>0</v>
      </c>
      <c r="AL286" s="1387" t="s">
        <v>2907</v>
      </c>
      <c r="AM286" s="91" t="s">
        <v>1288</v>
      </c>
      <c r="AN286" s="91">
        <f>SUMIF('3BL ACTUAL'!$Q:$Q,AL286,'3BL ACTUAL'!$E:$E)</f>
        <v>0</v>
      </c>
      <c r="AO286" s="1388">
        <f>SUMIF('3BL ACTUAL'!$Q:$Q,AM286,'3BL ACTUAL'!$E:$E)</f>
        <v>0</v>
      </c>
      <c r="AP286" s="91">
        <f>SUMIF('1 BL anterior'!$Q:$Q,AL286,'1 BL anterior'!$E:$E)</f>
        <v>0</v>
      </c>
      <c r="AQ286" s="91">
        <f>SUMIF('1 BL anterior'!$Q:$Q,AM286,'1 BL anterior'!$E:$E)</f>
        <v>0</v>
      </c>
      <c r="AR286" s="1387" t="s">
        <v>3065</v>
      </c>
      <c r="AS286" s="91" t="s">
        <v>1288</v>
      </c>
      <c r="AT286" s="91">
        <f>SUMIF('3BL ACTUAL'!$Q:$Q,AR286,'3BL ACTUAL'!$E:$E)</f>
        <v>0</v>
      </c>
      <c r="AU286" s="1388">
        <f>SUMIF('3BL ACTUAL'!$Q:$Q,AS286,'3BL ACTUAL'!$E:$E)</f>
        <v>0</v>
      </c>
      <c r="AV286" s="91">
        <f>SUMIF('1 BL anterior'!$Q:$Q,AR286,'1 BL anterior'!$E:$E)</f>
        <v>0</v>
      </c>
      <c r="AW286" s="91">
        <f>SUMIF('1 BL anterior'!$Q:$Q,AS286,'1 BL anterior'!$E:$E)</f>
        <v>0</v>
      </c>
    </row>
    <row r="287" spans="1:49" ht="15.75">
      <c r="A287" s="551"/>
      <c r="C287" s="240"/>
      <c r="D287" s="552"/>
      <c r="E287" s="552"/>
      <c r="F287" s="553"/>
      <c r="G287" s="1866"/>
      <c r="H287" s="554"/>
      <c r="I287" s="554"/>
      <c r="J287" s="622"/>
      <c r="K287" s="622"/>
      <c r="O287" s="66">
        <v>7004</v>
      </c>
      <c r="P287" s="66">
        <f>+P286</f>
        <v>3</v>
      </c>
      <c r="Q287" s="66" t="str">
        <f t="shared" si="3"/>
        <v>70043</v>
      </c>
      <c r="R287"/>
      <c r="T287" s="1387" t="s">
        <v>2429</v>
      </c>
      <c r="U287" s="91" t="s">
        <v>1288</v>
      </c>
      <c r="V287" s="91">
        <f>SUMIF('3BL ACTUAL'!Q:Q,T287,'3BL ACTUAL'!E:E)</f>
        <v>0</v>
      </c>
      <c r="W287" s="1388">
        <f>SUMIF('3BL ACTUAL'!Q:Q,U287,'3BL ACTUAL'!E:E)</f>
        <v>0</v>
      </c>
      <c r="X287" s="91">
        <f>SUMIF('1 BL anterior'!$Q:$Q,T287,'1 BL anterior'!$E:$E)</f>
        <v>871692.95000000007</v>
      </c>
      <c r="Y287" s="91">
        <f>SUMIF('1 BL anterior'!$Q:$Q,U287,'1 BL anterior'!$E:$E)</f>
        <v>0</v>
      </c>
      <c r="Z287" s="1387" t="s">
        <v>2590</v>
      </c>
      <c r="AA287" s="91" t="s">
        <v>1288</v>
      </c>
      <c r="AB287" s="91">
        <f>SUMIF('3BL ACTUAL'!$Q:$Q,Z287,'3BL ACTUAL'!$E:$E)</f>
        <v>0</v>
      </c>
      <c r="AC287" s="1388">
        <f>SUMIF('3BL ACTUAL'!$Q:$Q,AA287,'3BL ACTUAL'!$E:$E)</f>
        <v>0</v>
      </c>
      <c r="AD287" s="91">
        <f>SUMIF('1 BL anterior'!$Q:$Q,Z287,'1 BL anterior'!$E:$E)</f>
        <v>0</v>
      </c>
      <c r="AE287" s="91">
        <f>SUMIF('1 BL anterior'!$Q:$Q,AA287,'1 BL anterior'!$E:$E)</f>
        <v>0</v>
      </c>
      <c r="AF287" s="1387" t="s">
        <v>2749</v>
      </c>
      <c r="AG287" s="91" t="s">
        <v>1288</v>
      </c>
      <c r="AH287" s="91">
        <f>SUMIF('3BL ACTUAL'!$Q:$Q,AF287,'3BL ACTUAL'!$E:$E)</f>
        <v>0</v>
      </c>
      <c r="AI287" s="1388">
        <f>SUMIF('3BL ACTUAL'!$Q:$Q,AG287,'3BL ACTUAL'!$E:$E)</f>
        <v>0</v>
      </c>
      <c r="AJ287" s="91">
        <f>SUMIF('1 BL anterior'!$Q:$Q,AF287,'1 BL anterior'!$E:$E)</f>
        <v>0</v>
      </c>
      <c r="AK287" s="91">
        <f>SUMIF('1 BL anterior'!$Q:$Q,AG287,'1 BL anterior'!$E:$E)</f>
        <v>0</v>
      </c>
      <c r="AL287" s="1387" t="s">
        <v>2908</v>
      </c>
      <c r="AM287" s="91" t="s">
        <v>1288</v>
      </c>
      <c r="AN287" s="91">
        <f>SUMIF('3BL ACTUAL'!$Q:$Q,AL287,'3BL ACTUAL'!$E:$E)</f>
        <v>0</v>
      </c>
      <c r="AO287" s="1388">
        <f>SUMIF('3BL ACTUAL'!$Q:$Q,AM287,'3BL ACTUAL'!$E:$E)</f>
        <v>0</v>
      </c>
      <c r="AP287" s="91">
        <f>SUMIF('1 BL anterior'!$Q:$Q,AL287,'1 BL anterior'!$E:$E)</f>
        <v>0</v>
      </c>
      <c r="AQ287" s="91">
        <f>SUMIF('1 BL anterior'!$Q:$Q,AM287,'1 BL anterior'!$E:$E)</f>
        <v>0</v>
      </c>
      <c r="AR287" s="1387" t="s">
        <v>3066</v>
      </c>
      <c r="AS287" s="91" t="s">
        <v>1288</v>
      </c>
      <c r="AT287" s="91">
        <f>SUMIF('3BL ACTUAL'!$Q:$Q,AR287,'3BL ACTUAL'!$E:$E)</f>
        <v>0</v>
      </c>
      <c r="AU287" s="1388">
        <f>SUMIF('3BL ACTUAL'!$Q:$Q,AS287,'3BL ACTUAL'!$E:$E)</f>
        <v>0</v>
      </c>
      <c r="AV287" s="91">
        <f>SUMIF('1 BL anterior'!$Q:$Q,AR287,'1 BL anterior'!$E:$E)</f>
        <v>0</v>
      </c>
      <c r="AW287" s="91">
        <f>SUMIF('1 BL anterior'!$Q:$Q,AS287,'1 BL anterior'!$E:$E)</f>
        <v>0</v>
      </c>
    </row>
    <row r="288" spans="1:49" ht="15.75">
      <c r="A288" s="551"/>
      <c r="C288" s="240"/>
      <c r="D288" s="552"/>
      <c r="E288" s="552"/>
      <c r="F288" s="553"/>
      <c r="G288" s="3407" t="s">
        <v>978</v>
      </c>
      <c r="H288" s="3407"/>
      <c r="I288" s="3407"/>
      <c r="J288" s="3407"/>
      <c r="K288" s="3407"/>
      <c r="L288" s="3407"/>
      <c r="M288" s="3407"/>
      <c r="N288" s="1380">
        <v>7008</v>
      </c>
      <c r="O288" s="66">
        <v>7007</v>
      </c>
      <c r="P288" s="66">
        <f t="shared" ref="P288:P351" si="4">+P287</f>
        <v>3</v>
      </c>
      <c r="Q288" s="66" t="str">
        <f t="shared" si="3"/>
        <v>70073</v>
      </c>
      <c r="R288" t="str">
        <f>CONCATENATE(N288,P288)</f>
        <v>70083</v>
      </c>
      <c r="T288" s="1387" t="s">
        <v>2431</v>
      </c>
      <c r="U288" s="91" t="s">
        <v>2430</v>
      </c>
      <c r="V288" s="91">
        <f>SUMIF('3BL ACTUAL'!Q:Q,T288,'3BL ACTUAL'!E:E)</f>
        <v>0</v>
      </c>
      <c r="W288" s="1388">
        <f>SUMIF('3BL ACTUAL'!Q:Q,U288,'3BL ACTUAL'!E:E)</f>
        <v>0</v>
      </c>
      <c r="X288" s="91">
        <f>SUMIF('1 BL anterior'!$Q:$Q,T288,'1 BL anterior'!$E:$E)</f>
        <v>0</v>
      </c>
      <c r="Y288" s="91">
        <f>SUMIF('1 BL anterior'!$Q:$Q,U288,'1 BL anterior'!$E:$E)</f>
        <v>0</v>
      </c>
      <c r="Z288" s="1387" t="s">
        <v>2591</v>
      </c>
      <c r="AA288" s="91" t="s">
        <v>2592</v>
      </c>
      <c r="AB288" s="91">
        <f>SUMIF('3BL ACTUAL'!$Q:$Q,Z288,'3BL ACTUAL'!$E:$E)</f>
        <v>0</v>
      </c>
      <c r="AC288" s="1388">
        <f>SUMIF('3BL ACTUAL'!$Q:$Q,AA288,'3BL ACTUAL'!$E:$E)</f>
        <v>0</v>
      </c>
      <c r="AD288" s="91">
        <f>SUMIF('1 BL anterior'!$Q:$Q,Z288,'1 BL anterior'!$E:$E)</f>
        <v>0</v>
      </c>
      <c r="AE288" s="91">
        <f>SUMIF('1 BL anterior'!$Q:$Q,AA288,'1 BL anterior'!$E:$E)</f>
        <v>0</v>
      </c>
      <c r="AF288" s="1387" t="s">
        <v>2750</v>
      </c>
      <c r="AG288" s="91" t="s">
        <v>2751</v>
      </c>
      <c r="AH288" s="91">
        <f>SUMIF('3BL ACTUAL'!$Q:$Q,AF288,'3BL ACTUAL'!$E:$E)</f>
        <v>0</v>
      </c>
      <c r="AI288" s="1388">
        <f>SUMIF('3BL ACTUAL'!$Q:$Q,AG288,'3BL ACTUAL'!$E:$E)</f>
        <v>0</v>
      </c>
      <c r="AJ288" s="91">
        <f>SUMIF('1 BL anterior'!$Q:$Q,AF288,'1 BL anterior'!$E:$E)</f>
        <v>0</v>
      </c>
      <c r="AK288" s="91">
        <f>SUMIF('1 BL anterior'!$Q:$Q,AG288,'1 BL anterior'!$E:$E)</f>
        <v>0</v>
      </c>
      <c r="AL288" s="1387" t="s">
        <v>2909</v>
      </c>
      <c r="AM288" s="91" t="s">
        <v>2910</v>
      </c>
      <c r="AN288" s="91">
        <f>SUMIF('3BL ACTUAL'!$Q:$Q,AL288,'3BL ACTUAL'!$E:$E)</f>
        <v>0</v>
      </c>
      <c r="AO288" s="1388">
        <f>SUMIF('3BL ACTUAL'!$Q:$Q,AM288,'3BL ACTUAL'!$E:$E)</f>
        <v>0</v>
      </c>
      <c r="AP288" s="91">
        <f>SUMIF('1 BL anterior'!$Q:$Q,AL288,'1 BL anterior'!$E:$E)</f>
        <v>0</v>
      </c>
      <c r="AQ288" s="91">
        <f>SUMIF('1 BL anterior'!$Q:$Q,AM288,'1 BL anterior'!$E:$E)</f>
        <v>0</v>
      </c>
      <c r="AR288" s="1387" t="s">
        <v>3067</v>
      </c>
      <c r="AS288" s="91" t="s">
        <v>3068</v>
      </c>
      <c r="AT288" s="91">
        <f>SUMIF('3BL ACTUAL'!$Q:$Q,AR288,'3BL ACTUAL'!$E:$E)</f>
        <v>0</v>
      </c>
      <c r="AU288" s="1388">
        <f>SUMIF('3BL ACTUAL'!$Q:$Q,AS288,'3BL ACTUAL'!$E:$E)</f>
        <v>0</v>
      </c>
      <c r="AV288" s="91">
        <f>SUMIF('1 BL anterior'!$Q:$Q,AR288,'1 BL anterior'!$E:$E)</f>
        <v>0</v>
      </c>
      <c r="AW288" s="91">
        <f>SUMIF('1 BL anterior'!$Q:$Q,AS288,'1 BL anterior'!$E:$E)</f>
        <v>0</v>
      </c>
    </row>
    <row r="289" spans="1:49" ht="15.75">
      <c r="A289" s="551"/>
      <c r="C289" s="240"/>
      <c r="D289" s="552"/>
      <c r="E289" s="552"/>
      <c r="F289" s="553"/>
      <c r="G289" s="1866"/>
      <c r="H289" s="554"/>
      <c r="I289" s="554"/>
      <c r="J289" s="622"/>
      <c r="K289" s="622"/>
      <c r="O289" s="66">
        <v>7010</v>
      </c>
      <c r="P289" s="66">
        <f t="shared" si="4"/>
        <v>3</v>
      </c>
      <c r="Q289" s="66" t="str">
        <f t="shared" si="3"/>
        <v>70103</v>
      </c>
      <c r="R289"/>
      <c r="T289" s="1387" t="s">
        <v>2432</v>
      </c>
      <c r="U289" s="91" t="s">
        <v>1288</v>
      </c>
      <c r="V289" s="91">
        <f>SUMIF('3BL ACTUAL'!Q:Q,T289,'3BL ACTUAL'!E:E)</f>
        <v>0</v>
      </c>
      <c r="W289" s="1388">
        <f>SUMIF('3BL ACTUAL'!Q:Q,U289,'3BL ACTUAL'!E:E)</f>
        <v>0</v>
      </c>
      <c r="X289" s="91">
        <f>SUMIF('1 BL anterior'!$Q:$Q,T289,'1 BL anterior'!$E:$E)</f>
        <v>0</v>
      </c>
      <c r="Y289" s="91">
        <f>SUMIF('1 BL anterior'!$Q:$Q,U289,'1 BL anterior'!$E:$E)</f>
        <v>0</v>
      </c>
      <c r="Z289" s="1387" t="s">
        <v>2593</v>
      </c>
      <c r="AA289" s="91" t="s">
        <v>1288</v>
      </c>
      <c r="AB289" s="91">
        <f>SUMIF('3BL ACTUAL'!$Q:$Q,Z289,'3BL ACTUAL'!$E:$E)</f>
        <v>0</v>
      </c>
      <c r="AC289" s="1388">
        <f>SUMIF('3BL ACTUAL'!$Q:$Q,AA289,'3BL ACTUAL'!$E:$E)</f>
        <v>0</v>
      </c>
      <c r="AD289" s="91">
        <f>SUMIF('1 BL anterior'!$Q:$Q,Z289,'1 BL anterior'!$E:$E)</f>
        <v>0</v>
      </c>
      <c r="AE289" s="91">
        <f>SUMIF('1 BL anterior'!$Q:$Q,AA289,'1 BL anterior'!$E:$E)</f>
        <v>0</v>
      </c>
      <c r="AF289" s="1387" t="s">
        <v>2752</v>
      </c>
      <c r="AG289" s="91" t="s">
        <v>1288</v>
      </c>
      <c r="AH289" s="91">
        <f>SUMIF('3BL ACTUAL'!$Q:$Q,AF289,'3BL ACTUAL'!$E:$E)</f>
        <v>0</v>
      </c>
      <c r="AI289" s="1388">
        <f>SUMIF('3BL ACTUAL'!$Q:$Q,AG289,'3BL ACTUAL'!$E:$E)</f>
        <v>0</v>
      </c>
      <c r="AJ289" s="91">
        <f>SUMIF('1 BL anterior'!$Q:$Q,AF289,'1 BL anterior'!$E:$E)</f>
        <v>0</v>
      </c>
      <c r="AK289" s="91">
        <f>SUMIF('1 BL anterior'!$Q:$Q,AG289,'1 BL anterior'!$E:$E)</f>
        <v>0</v>
      </c>
      <c r="AL289" s="1387" t="s">
        <v>2911</v>
      </c>
      <c r="AM289" s="91" t="s">
        <v>1288</v>
      </c>
      <c r="AN289" s="91">
        <f>SUMIF('3BL ACTUAL'!$Q:$Q,AL289,'3BL ACTUAL'!$E:$E)</f>
        <v>0</v>
      </c>
      <c r="AO289" s="1388">
        <f>SUMIF('3BL ACTUAL'!$Q:$Q,AM289,'3BL ACTUAL'!$E:$E)</f>
        <v>0</v>
      </c>
      <c r="AP289" s="91">
        <f>SUMIF('1 BL anterior'!$Q:$Q,AL289,'1 BL anterior'!$E:$E)</f>
        <v>0</v>
      </c>
      <c r="AQ289" s="91">
        <f>SUMIF('1 BL anterior'!$Q:$Q,AM289,'1 BL anterior'!$E:$E)</f>
        <v>0</v>
      </c>
      <c r="AR289" s="1387" t="s">
        <v>3069</v>
      </c>
      <c r="AS289" s="91" t="s">
        <v>1288</v>
      </c>
      <c r="AT289" s="91">
        <f>SUMIF('3BL ACTUAL'!$Q:$Q,AR289,'3BL ACTUAL'!$E:$E)</f>
        <v>0</v>
      </c>
      <c r="AU289" s="1388">
        <f>SUMIF('3BL ACTUAL'!$Q:$Q,AS289,'3BL ACTUAL'!$E:$E)</f>
        <v>0</v>
      </c>
      <c r="AV289" s="91">
        <f>SUMIF('1 BL anterior'!$Q:$Q,AR289,'1 BL anterior'!$E:$E)</f>
        <v>0</v>
      </c>
      <c r="AW289" s="91">
        <f>SUMIF('1 BL anterior'!$Q:$Q,AS289,'1 BL anterior'!$E:$E)</f>
        <v>0</v>
      </c>
    </row>
    <row r="290" spans="1:49" ht="15.75">
      <c r="A290" s="551"/>
      <c r="C290" s="240"/>
      <c r="D290" s="552"/>
      <c r="E290" s="552"/>
      <c r="F290" s="553"/>
      <c r="G290" s="1866"/>
      <c r="H290" s="554"/>
      <c r="I290" s="554"/>
      <c r="J290" s="622"/>
      <c r="K290" s="622"/>
      <c r="O290" s="66">
        <v>7013</v>
      </c>
      <c r="P290" s="66">
        <f t="shared" si="4"/>
        <v>3</v>
      </c>
      <c r="Q290" s="66" t="str">
        <f t="shared" si="3"/>
        <v>70133</v>
      </c>
      <c r="R290"/>
      <c r="T290" s="1387" t="s">
        <v>2433</v>
      </c>
      <c r="U290" s="91" t="s">
        <v>1288</v>
      </c>
      <c r="V290" s="91">
        <f>SUMIF('3BL ACTUAL'!Q:Q,T290,'3BL ACTUAL'!E:E)</f>
        <v>0</v>
      </c>
      <c r="W290" s="1388">
        <f>SUMIF('3BL ACTUAL'!Q:Q,U290,'3BL ACTUAL'!E:E)</f>
        <v>0</v>
      </c>
      <c r="X290" s="91">
        <f>SUMIF('1 BL anterior'!$Q:$Q,T290,'1 BL anterior'!$E:$E)</f>
        <v>0</v>
      </c>
      <c r="Y290" s="91">
        <f>SUMIF('1 BL anterior'!$Q:$Q,U290,'1 BL anterior'!$E:$E)</f>
        <v>0</v>
      </c>
      <c r="Z290" s="1387" t="s">
        <v>2594</v>
      </c>
      <c r="AA290" s="91" t="s">
        <v>1288</v>
      </c>
      <c r="AB290" s="91">
        <f>SUMIF('3BL ACTUAL'!$Q:$Q,Z290,'3BL ACTUAL'!$E:$E)</f>
        <v>0</v>
      </c>
      <c r="AC290" s="1388">
        <f>SUMIF('3BL ACTUAL'!$Q:$Q,AA290,'3BL ACTUAL'!$E:$E)</f>
        <v>0</v>
      </c>
      <c r="AD290" s="91">
        <f>SUMIF('1 BL anterior'!$Q:$Q,Z290,'1 BL anterior'!$E:$E)</f>
        <v>0</v>
      </c>
      <c r="AE290" s="91">
        <f>SUMIF('1 BL anterior'!$Q:$Q,AA290,'1 BL anterior'!$E:$E)</f>
        <v>0</v>
      </c>
      <c r="AF290" s="1387" t="s">
        <v>2753</v>
      </c>
      <c r="AG290" s="91" t="s">
        <v>1288</v>
      </c>
      <c r="AH290" s="91">
        <f>SUMIF('3BL ACTUAL'!$Q:$Q,AF290,'3BL ACTUAL'!$E:$E)</f>
        <v>0</v>
      </c>
      <c r="AI290" s="1388">
        <f>SUMIF('3BL ACTUAL'!$Q:$Q,AG290,'3BL ACTUAL'!$E:$E)</f>
        <v>0</v>
      </c>
      <c r="AJ290" s="91">
        <f>SUMIF('1 BL anterior'!$Q:$Q,AF290,'1 BL anterior'!$E:$E)</f>
        <v>0</v>
      </c>
      <c r="AK290" s="91">
        <f>SUMIF('1 BL anterior'!$Q:$Q,AG290,'1 BL anterior'!$E:$E)</f>
        <v>0</v>
      </c>
      <c r="AL290" s="1387" t="s">
        <v>2912</v>
      </c>
      <c r="AM290" s="91" t="s">
        <v>1288</v>
      </c>
      <c r="AN290" s="91">
        <f>SUMIF('3BL ACTUAL'!$Q:$Q,AL290,'3BL ACTUAL'!$E:$E)</f>
        <v>0</v>
      </c>
      <c r="AO290" s="1388">
        <f>SUMIF('3BL ACTUAL'!$Q:$Q,AM290,'3BL ACTUAL'!$E:$E)</f>
        <v>0</v>
      </c>
      <c r="AP290" s="91">
        <f>SUMIF('1 BL anterior'!$Q:$Q,AL290,'1 BL anterior'!$E:$E)</f>
        <v>0</v>
      </c>
      <c r="AQ290" s="91">
        <f>SUMIF('1 BL anterior'!$Q:$Q,AM290,'1 BL anterior'!$E:$E)</f>
        <v>0</v>
      </c>
      <c r="AR290" s="1387" t="s">
        <v>3070</v>
      </c>
      <c r="AS290" s="91" t="s">
        <v>1288</v>
      </c>
      <c r="AT290" s="91">
        <f>SUMIF('3BL ACTUAL'!$Q:$Q,AR290,'3BL ACTUAL'!$E:$E)</f>
        <v>0</v>
      </c>
      <c r="AU290" s="1388">
        <f>SUMIF('3BL ACTUAL'!$Q:$Q,AS290,'3BL ACTUAL'!$E:$E)</f>
        <v>0</v>
      </c>
      <c r="AV290" s="91">
        <f>SUMIF('1 BL anterior'!$Q:$Q,AR290,'1 BL anterior'!$E:$E)</f>
        <v>0</v>
      </c>
      <c r="AW290" s="91">
        <f>SUMIF('1 BL anterior'!$Q:$Q,AS290,'1 BL anterior'!$E:$E)</f>
        <v>0</v>
      </c>
    </row>
    <row r="291" spans="1:49" ht="15.75">
      <c r="A291" s="551"/>
      <c r="C291" s="240"/>
      <c r="D291" s="552"/>
      <c r="E291" s="552"/>
      <c r="F291" s="553"/>
      <c r="G291" s="1866"/>
      <c r="H291" s="554"/>
      <c r="I291" s="554"/>
      <c r="J291" s="622"/>
      <c r="K291" s="622"/>
      <c r="O291" s="66">
        <v>7016</v>
      </c>
      <c r="P291" s="66">
        <f t="shared" si="4"/>
        <v>3</v>
      </c>
      <c r="Q291" s="66" t="str">
        <f t="shared" si="3"/>
        <v>70163</v>
      </c>
      <c r="R291"/>
      <c r="T291" s="1387" t="s">
        <v>2434</v>
      </c>
      <c r="U291" s="91" t="s">
        <v>1288</v>
      </c>
      <c r="V291" s="91">
        <f>SUMIF('3BL ACTUAL'!Q:Q,T291,'3BL ACTUAL'!E:E)</f>
        <v>0</v>
      </c>
      <c r="W291" s="1388">
        <f>SUMIF('3BL ACTUAL'!Q:Q,U291,'3BL ACTUAL'!E:E)</f>
        <v>0</v>
      </c>
      <c r="X291" s="91">
        <f>SUMIF('1 BL anterior'!$Q:$Q,T291,'1 BL anterior'!$E:$E)</f>
        <v>0</v>
      </c>
      <c r="Y291" s="91">
        <f>SUMIF('1 BL anterior'!$Q:$Q,U291,'1 BL anterior'!$E:$E)</f>
        <v>0</v>
      </c>
      <c r="Z291" s="1387" t="s">
        <v>2595</v>
      </c>
      <c r="AA291" s="91" t="s">
        <v>1288</v>
      </c>
      <c r="AB291" s="91">
        <f>SUMIF('3BL ACTUAL'!$Q:$Q,Z291,'3BL ACTUAL'!$E:$E)</f>
        <v>0</v>
      </c>
      <c r="AC291" s="1388">
        <f>SUMIF('3BL ACTUAL'!$Q:$Q,AA291,'3BL ACTUAL'!$E:$E)</f>
        <v>0</v>
      </c>
      <c r="AD291" s="91">
        <f>SUMIF('1 BL anterior'!$Q:$Q,Z291,'1 BL anterior'!$E:$E)</f>
        <v>0</v>
      </c>
      <c r="AE291" s="91">
        <f>SUMIF('1 BL anterior'!$Q:$Q,AA291,'1 BL anterior'!$E:$E)</f>
        <v>0</v>
      </c>
      <c r="AF291" s="1387" t="s">
        <v>2754</v>
      </c>
      <c r="AG291" s="91" t="s">
        <v>1288</v>
      </c>
      <c r="AH291" s="91">
        <f>SUMIF('3BL ACTUAL'!$Q:$Q,AF291,'3BL ACTUAL'!$E:$E)</f>
        <v>0</v>
      </c>
      <c r="AI291" s="1388">
        <f>SUMIF('3BL ACTUAL'!$Q:$Q,AG291,'3BL ACTUAL'!$E:$E)</f>
        <v>0</v>
      </c>
      <c r="AJ291" s="91">
        <f>SUMIF('1 BL anterior'!$Q:$Q,AF291,'1 BL anterior'!$E:$E)</f>
        <v>0</v>
      </c>
      <c r="AK291" s="91">
        <f>SUMIF('1 BL anterior'!$Q:$Q,AG291,'1 BL anterior'!$E:$E)</f>
        <v>0</v>
      </c>
      <c r="AL291" s="1387" t="s">
        <v>2913</v>
      </c>
      <c r="AM291" s="91" t="s">
        <v>1288</v>
      </c>
      <c r="AN291" s="91">
        <f>SUMIF('3BL ACTUAL'!$Q:$Q,AL291,'3BL ACTUAL'!$E:$E)</f>
        <v>0</v>
      </c>
      <c r="AO291" s="1388">
        <f>SUMIF('3BL ACTUAL'!$Q:$Q,AM291,'3BL ACTUAL'!$E:$E)</f>
        <v>0</v>
      </c>
      <c r="AP291" s="91">
        <f>SUMIF('1 BL anterior'!$Q:$Q,AL291,'1 BL anterior'!$E:$E)</f>
        <v>0</v>
      </c>
      <c r="AQ291" s="91">
        <f>SUMIF('1 BL anterior'!$Q:$Q,AM291,'1 BL anterior'!$E:$E)</f>
        <v>0</v>
      </c>
      <c r="AR291" s="1387" t="s">
        <v>3071</v>
      </c>
      <c r="AS291" s="91" t="s">
        <v>1288</v>
      </c>
      <c r="AT291" s="91">
        <f>SUMIF('3BL ACTUAL'!$Q:$Q,AR291,'3BL ACTUAL'!$E:$E)</f>
        <v>0</v>
      </c>
      <c r="AU291" s="1388">
        <f>SUMIF('3BL ACTUAL'!$Q:$Q,AS291,'3BL ACTUAL'!$E:$E)</f>
        <v>0</v>
      </c>
      <c r="AV291" s="91">
        <f>SUMIF('1 BL anterior'!$Q:$Q,AR291,'1 BL anterior'!$E:$E)</f>
        <v>0</v>
      </c>
      <c r="AW291" s="91">
        <f>SUMIF('1 BL anterior'!$Q:$Q,AS291,'1 BL anterior'!$E:$E)</f>
        <v>0</v>
      </c>
    </row>
    <row r="292" spans="1:49" ht="15.75">
      <c r="A292" s="551"/>
      <c r="C292" s="240"/>
      <c r="D292" s="552"/>
      <c r="E292" s="552"/>
      <c r="F292" s="553"/>
      <c r="G292" s="1866"/>
      <c r="H292" s="554"/>
      <c r="I292" s="554"/>
      <c r="J292" s="622"/>
      <c r="K292" s="622"/>
      <c r="O292" s="66">
        <v>7019</v>
      </c>
      <c r="P292" s="66">
        <f t="shared" si="4"/>
        <v>3</v>
      </c>
      <c r="Q292" s="66" t="str">
        <f t="shared" si="3"/>
        <v>70193</v>
      </c>
      <c r="R292"/>
      <c r="T292" s="1387" t="s">
        <v>2435</v>
      </c>
      <c r="U292" s="91" t="s">
        <v>1288</v>
      </c>
      <c r="V292" s="91">
        <f>SUMIF('3BL ACTUAL'!Q:Q,T292,'3BL ACTUAL'!E:E)</f>
        <v>0</v>
      </c>
      <c r="W292" s="1388">
        <f>SUMIF('3BL ACTUAL'!Q:Q,U292,'3BL ACTUAL'!E:E)</f>
        <v>0</v>
      </c>
      <c r="X292" s="91">
        <f>SUMIF('1 BL anterior'!$Q:$Q,T292,'1 BL anterior'!$E:$E)</f>
        <v>0</v>
      </c>
      <c r="Y292" s="91">
        <f>SUMIF('1 BL anterior'!$Q:$Q,U292,'1 BL anterior'!$E:$E)</f>
        <v>0</v>
      </c>
      <c r="Z292" s="1387" t="s">
        <v>2596</v>
      </c>
      <c r="AA292" s="91" t="s">
        <v>1288</v>
      </c>
      <c r="AB292" s="91">
        <f>SUMIF('3BL ACTUAL'!$Q:$Q,Z292,'3BL ACTUAL'!$E:$E)</f>
        <v>0</v>
      </c>
      <c r="AC292" s="1388">
        <f>SUMIF('3BL ACTUAL'!$Q:$Q,AA292,'3BL ACTUAL'!$E:$E)</f>
        <v>0</v>
      </c>
      <c r="AD292" s="91">
        <f>SUMIF('1 BL anterior'!$Q:$Q,Z292,'1 BL anterior'!$E:$E)</f>
        <v>0</v>
      </c>
      <c r="AE292" s="91">
        <f>SUMIF('1 BL anterior'!$Q:$Q,AA292,'1 BL anterior'!$E:$E)</f>
        <v>0</v>
      </c>
      <c r="AF292" s="1387" t="s">
        <v>2755</v>
      </c>
      <c r="AG292" s="91" t="s">
        <v>1288</v>
      </c>
      <c r="AH292" s="91">
        <f>SUMIF('3BL ACTUAL'!$Q:$Q,AF292,'3BL ACTUAL'!$E:$E)</f>
        <v>0</v>
      </c>
      <c r="AI292" s="1388">
        <f>SUMIF('3BL ACTUAL'!$Q:$Q,AG292,'3BL ACTUAL'!$E:$E)</f>
        <v>0</v>
      </c>
      <c r="AJ292" s="91">
        <f>SUMIF('1 BL anterior'!$Q:$Q,AF292,'1 BL anterior'!$E:$E)</f>
        <v>0</v>
      </c>
      <c r="AK292" s="91">
        <f>SUMIF('1 BL anterior'!$Q:$Q,AG292,'1 BL anterior'!$E:$E)</f>
        <v>0</v>
      </c>
      <c r="AL292" s="1387" t="s">
        <v>2914</v>
      </c>
      <c r="AM292" s="91" t="s">
        <v>1288</v>
      </c>
      <c r="AN292" s="91">
        <f>SUMIF('3BL ACTUAL'!$Q:$Q,AL292,'3BL ACTUAL'!$E:$E)</f>
        <v>0</v>
      </c>
      <c r="AO292" s="1388">
        <f>SUMIF('3BL ACTUAL'!$Q:$Q,AM292,'3BL ACTUAL'!$E:$E)</f>
        <v>0</v>
      </c>
      <c r="AP292" s="91">
        <f>SUMIF('1 BL anterior'!$Q:$Q,AL292,'1 BL anterior'!$E:$E)</f>
        <v>0</v>
      </c>
      <c r="AQ292" s="91">
        <f>SUMIF('1 BL anterior'!$Q:$Q,AM292,'1 BL anterior'!$E:$E)</f>
        <v>0</v>
      </c>
      <c r="AR292" s="1387" t="s">
        <v>3072</v>
      </c>
      <c r="AS292" s="91" t="s">
        <v>1288</v>
      </c>
      <c r="AT292" s="91">
        <f>SUMIF('3BL ACTUAL'!$Q:$Q,AR292,'3BL ACTUAL'!$E:$E)</f>
        <v>0</v>
      </c>
      <c r="AU292" s="1388">
        <f>SUMIF('3BL ACTUAL'!$Q:$Q,AS292,'3BL ACTUAL'!$E:$E)</f>
        <v>0</v>
      </c>
      <c r="AV292" s="91">
        <f>SUMIF('1 BL anterior'!$Q:$Q,AR292,'1 BL anterior'!$E:$E)</f>
        <v>0</v>
      </c>
      <c r="AW292" s="91">
        <f>SUMIF('1 BL anterior'!$Q:$Q,AS292,'1 BL anterior'!$E:$E)</f>
        <v>0</v>
      </c>
    </row>
    <row r="293" spans="1:49" ht="15.75">
      <c r="A293" s="551"/>
      <c r="C293" s="240"/>
      <c r="D293" s="552"/>
      <c r="E293" s="552"/>
      <c r="F293" s="553"/>
      <c r="G293" s="1866"/>
      <c r="H293" s="554"/>
      <c r="I293" s="554"/>
      <c r="J293" s="622"/>
      <c r="K293" s="622"/>
      <c r="O293" s="66">
        <v>7022</v>
      </c>
      <c r="P293" s="66">
        <f t="shared" si="4"/>
        <v>3</v>
      </c>
      <c r="Q293" s="66" t="str">
        <f t="shared" si="3"/>
        <v>70223</v>
      </c>
      <c r="R293"/>
      <c r="T293" s="1387" t="s">
        <v>2436</v>
      </c>
      <c r="U293" s="91" t="s">
        <v>1288</v>
      </c>
      <c r="V293" s="91">
        <f>SUMIF('3BL ACTUAL'!Q:Q,T293,'3BL ACTUAL'!E:E)</f>
        <v>0</v>
      </c>
      <c r="W293" s="1388">
        <f>SUMIF('3BL ACTUAL'!Q:Q,U293,'3BL ACTUAL'!E:E)</f>
        <v>0</v>
      </c>
      <c r="X293" s="91">
        <f>SUMIF('1 BL anterior'!$Q:$Q,T293,'1 BL anterior'!$E:$E)</f>
        <v>0</v>
      </c>
      <c r="Y293" s="91">
        <f>SUMIF('1 BL anterior'!$Q:$Q,U293,'1 BL anterior'!$E:$E)</f>
        <v>0</v>
      </c>
      <c r="Z293" s="1387" t="s">
        <v>2597</v>
      </c>
      <c r="AA293" s="91" t="s">
        <v>1288</v>
      </c>
      <c r="AB293" s="91">
        <f>SUMIF('3BL ACTUAL'!$Q:$Q,Z293,'3BL ACTUAL'!$E:$E)</f>
        <v>0</v>
      </c>
      <c r="AC293" s="1388">
        <f>SUMIF('3BL ACTUAL'!$Q:$Q,AA293,'3BL ACTUAL'!$E:$E)</f>
        <v>0</v>
      </c>
      <c r="AD293" s="91">
        <f>SUMIF('1 BL anterior'!$Q:$Q,Z293,'1 BL anterior'!$E:$E)</f>
        <v>0</v>
      </c>
      <c r="AE293" s="91">
        <f>SUMIF('1 BL anterior'!$Q:$Q,AA293,'1 BL anterior'!$E:$E)</f>
        <v>0</v>
      </c>
      <c r="AF293" s="1387" t="s">
        <v>2756</v>
      </c>
      <c r="AG293" s="91" t="s">
        <v>1288</v>
      </c>
      <c r="AH293" s="91">
        <f>SUMIF('3BL ACTUAL'!$Q:$Q,AF293,'3BL ACTUAL'!$E:$E)</f>
        <v>0</v>
      </c>
      <c r="AI293" s="1388">
        <f>SUMIF('3BL ACTUAL'!$Q:$Q,AG293,'3BL ACTUAL'!$E:$E)</f>
        <v>0</v>
      </c>
      <c r="AJ293" s="91">
        <f>SUMIF('1 BL anterior'!$Q:$Q,AF293,'1 BL anterior'!$E:$E)</f>
        <v>0</v>
      </c>
      <c r="AK293" s="91">
        <f>SUMIF('1 BL anterior'!$Q:$Q,AG293,'1 BL anterior'!$E:$E)</f>
        <v>0</v>
      </c>
      <c r="AL293" s="1387" t="s">
        <v>2915</v>
      </c>
      <c r="AM293" s="91" t="s">
        <v>1288</v>
      </c>
      <c r="AN293" s="91">
        <f>SUMIF('3BL ACTUAL'!$Q:$Q,AL293,'3BL ACTUAL'!$E:$E)</f>
        <v>0</v>
      </c>
      <c r="AO293" s="1388">
        <f>SUMIF('3BL ACTUAL'!$Q:$Q,AM293,'3BL ACTUAL'!$E:$E)</f>
        <v>0</v>
      </c>
      <c r="AP293" s="91">
        <f>SUMIF('1 BL anterior'!$Q:$Q,AL293,'1 BL anterior'!$E:$E)</f>
        <v>0</v>
      </c>
      <c r="AQ293" s="91">
        <f>SUMIF('1 BL anterior'!$Q:$Q,AM293,'1 BL anterior'!$E:$E)</f>
        <v>0</v>
      </c>
      <c r="AR293" s="1387" t="s">
        <v>3073</v>
      </c>
      <c r="AS293" s="91" t="s">
        <v>1288</v>
      </c>
      <c r="AT293" s="91">
        <f>SUMIF('3BL ACTUAL'!$Q:$Q,AR293,'3BL ACTUAL'!$E:$E)</f>
        <v>0</v>
      </c>
      <c r="AU293" s="1388">
        <f>SUMIF('3BL ACTUAL'!$Q:$Q,AS293,'3BL ACTUAL'!$E:$E)</f>
        <v>0</v>
      </c>
      <c r="AV293" s="91">
        <f>SUMIF('1 BL anterior'!$Q:$Q,AR293,'1 BL anterior'!$E:$E)</f>
        <v>0</v>
      </c>
      <c r="AW293" s="91">
        <f>SUMIF('1 BL anterior'!$Q:$Q,AS293,'1 BL anterior'!$E:$E)</f>
        <v>0</v>
      </c>
    </row>
    <row r="294" spans="1:49" ht="15">
      <c r="A294" s="551"/>
      <c r="C294" s="240"/>
      <c r="D294" s="240"/>
      <c r="E294" s="240"/>
      <c r="F294" s="240"/>
      <c r="G294" s="433"/>
      <c r="H294" s="554"/>
      <c r="I294" s="554"/>
      <c r="J294" s="622"/>
      <c r="K294" s="622"/>
      <c r="O294" s="66">
        <v>7025</v>
      </c>
      <c r="P294" s="66">
        <f t="shared" si="4"/>
        <v>3</v>
      </c>
      <c r="Q294" s="66" t="str">
        <f t="shared" si="3"/>
        <v>70253</v>
      </c>
      <c r="R294"/>
      <c r="T294" s="1387" t="s">
        <v>2437</v>
      </c>
      <c r="U294" s="91" t="s">
        <v>1288</v>
      </c>
      <c r="V294" s="91">
        <f>SUMIF('3BL ACTUAL'!Q:Q,T294,'3BL ACTUAL'!E:E)</f>
        <v>0</v>
      </c>
      <c r="W294" s="1388">
        <f>SUMIF('3BL ACTUAL'!Q:Q,U294,'3BL ACTUAL'!E:E)</f>
        <v>0</v>
      </c>
      <c r="X294" s="91">
        <f>SUMIF('1 BL anterior'!$Q:$Q,T294,'1 BL anterior'!$E:$E)</f>
        <v>0</v>
      </c>
      <c r="Y294" s="91">
        <f>SUMIF('1 BL anterior'!$Q:$Q,U294,'1 BL anterior'!$E:$E)</f>
        <v>0</v>
      </c>
      <c r="Z294" s="1387" t="s">
        <v>2598</v>
      </c>
      <c r="AA294" s="91" t="s">
        <v>1288</v>
      </c>
      <c r="AB294" s="91">
        <f>SUMIF('3BL ACTUAL'!$Q:$Q,Z294,'3BL ACTUAL'!$E:$E)</f>
        <v>0</v>
      </c>
      <c r="AC294" s="1388">
        <f>SUMIF('3BL ACTUAL'!$Q:$Q,AA294,'3BL ACTUAL'!$E:$E)</f>
        <v>0</v>
      </c>
      <c r="AD294" s="91">
        <f>SUMIF('1 BL anterior'!$Q:$Q,Z294,'1 BL anterior'!$E:$E)</f>
        <v>0</v>
      </c>
      <c r="AE294" s="91">
        <f>SUMIF('1 BL anterior'!$Q:$Q,AA294,'1 BL anterior'!$E:$E)</f>
        <v>0</v>
      </c>
      <c r="AF294" s="1387" t="s">
        <v>2757</v>
      </c>
      <c r="AG294" s="91" t="s">
        <v>1288</v>
      </c>
      <c r="AH294" s="91">
        <f>SUMIF('3BL ACTUAL'!$Q:$Q,AF294,'3BL ACTUAL'!$E:$E)</f>
        <v>0</v>
      </c>
      <c r="AI294" s="1388">
        <f>SUMIF('3BL ACTUAL'!$Q:$Q,AG294,'3BL ACTUAL'!$E:$E)</f>
        <v>0</v>
      </c>
      <c r="AJ294" s="91">
        <f>SUMIF('1 BL anterior'!$Q:$Q,AF294,'1 BL anterior'!$E:$E)</f>
        <v>0</v>
      </c>
      <c r="AK294" s="91">
        <f>SUMIF('1 BL anterior'!$Q:$Q,AG294,'1 BL anterior'!$E:$E)</f>
        <v>0</v>
      </c>
      <c r="AL294" s="1387" t="s">
        <v>2916</v>
      </c>
      <c r="AM294" s="91" t="s">
        <v>1288</v>
      </c>
      <c r="AN294" s="91">
        <f>SUMIF('3BL ACTUAL'!$Q:$Q,AL294,'3BL ACTUAL'!$E:$E)</f>
        <v>0</v>
      </c>
      <c r="AO294" s="1388">
        <f>SUMIF('3BL ACTUAL'!$Q:$Q,AM294,'3BL ACTUAL'!$E:$E)</f>
        <v>0</v>
      </c>
      <c r="AP294" s="91">
        <f>SUMIF('1 BL anterior'!$Q:$Q,AL294,'1 BL anterior'!$E:$E)</f>
        <v>0</v>
      </c>
      <c r="AQ294" s="91">
        <f>SUMIF('1 BL anterior'!$Q:$Q,AM294,'1 BL anterior'!$E:$E)</f>
        <v>0</v>
      </c>
      <c r="AR294" s="1387" t="s">
        <v>3074</v>
      </c>
      <c r="AS294" s="91" t="s">
        <v>1288</v>
      </c>
      <c r="AT294" s="91">
        <f>SUMIF('3BL ACTUAL'!$Q:$Q,AR294,'3BL ACTUAL'!$E:$E)</f>
        <v>0</v>
      </c>
      <c r="AU294" s="1388">
        <f>SUMIF('3BL ACTUAL'!$Q:$Q,AS294,'3BL ACTUAL'!$E:$E)</f>
        <v>0</v>
      </c>
      <c r="AV294" s="91">
        <f>SUMIF('1 BL anterior'!$Q:$Q,AR294,'1 BL anterior'!$E:$E)</f>
        <v>0</v>
      </c>
      <c r="AW294" s="91">
        <f>SUMIF('1 BL anterior'!$Q:$Q,AS294,'1 BL anterior'!$E:$E)</f>
        <v>0</v>
      </c>
    </row>
    <row r="295" spans="1:49">
      <c r="O295" s="66">
        <v>7028</v>
      </c>
      <c r="P295" s="66">
        <f t="shared" si="4"/>
        <v>3</v>
      </c>
      <c r="Q295" s="66" t="str">
        <f t="shared" si="3"/>
        <v>70283</v>
      </c>
      <c r="R295"/>
      <c r="T295" s="639" t="s">
        <v>2438</v>
      </c>
      <c r="U295" s="91" t="s">
        <v>1288</v>
      </c>
      <c r="V295" s="91">
        <f>SUMIF('3BL ACTUAL'!Q:Q,T295,'3BL ACTUAL'!E:E)</f>
        <v>0</v>
      </c>
      <c r="W295" s="1388">
        <f>SUMIF('3BL ACTUAL'!Q:Q,U295,'3BL ACTUAL'!E:E)</f>
        <v>0</v>
      </c>
      <c r="X295" s="91">
        <f>SUMIF('1 BL anterior'!$Q:$Q,T295,'1 BL anterior'!$E:$E)</f>
        <v>0</v>
      </c>
      <c r="Y295" s="91">
        <f>SUMIF('1 BL anterior'!$Q:$Q,U295,'1 BL anterior'!$E:$E)</f>
        <v>0</v>
      </c>
      <c r="Z295" s="639" t="s">
        <v>2599</v>
      </c>
      <c r="AA295" s="91" t="s">
        <v>1288</v>
      </c>
      <c r="AB295" s="91">
        <f>SUMIF('3BL ACTUAL'!$Q:$Q,Z295,'3BL ACTUAL'!$E:$E)</f>
        <v>0</v>
      </c>
      <c r="AC295" s="1388">
        <f>SUMIF('3BL ACTUAL'!$Q:$Q,AA295,'3BL ACTUAL'!$E:$E)</f>
        <v>0</v>
      </c>
      <c r="AD295" s="91">
        <f>SUMIF('1 BL anterior'!$Q:$Q,Z295,'1 BL anterior'!$E:$E)</f>
        <v>0</v>
      </c>
      <c r="AE295" s="91">
        <f>SUMIF('1 BL anterior'!$Q:$Q,AA295,'1 BL anterior'!$E:$E)</f>
        <v>0</v>
      </c>
      <c r="AF295" s="639" t="s">
        <v>2758</v>
      </c>
      <c r="AG295" s="91" t="s">
        <v>1288</v>
      </c>
      <c r="AH295" s="91">
        <f>SUMIF('3BL ACTUAL'!$Q:$Q,AF295,'3BL ACTUAL'!$E:$E)</f>
        <v>0</v>
      </c>
      <c r="AI295" s="1388">
        <f>SUMIF('3BL ACTUAL'!$Q:$Q,AG295,'3BL ACTUAL'!$E:$E)</f>
        <v>0</v>
      </c>
      <c r="AJ295" s="91">
        <f>SUMIF('1 BL anterior'!$Q:$Q,AF295,'1 BL anterior'!$E:$E)</f>
        <v>0</v>
      </c>
      <c r="AK295" s="91">
        <f>SUMIF('1 BL anterior'!$Q:$Q,AG295,'1 BL anterior'!$E:$E)</f>
        <v>0</v>
      </c>
      <c r="AL295" s="639" t="s">
        <v>2917</v>
      </c>
      <c r="AM295" s="91" t="s">
        <v>1288</v>
      </c>
      <c r="AN295" s="91">
        <f>SUMIF('3BL ACTUAL'!$Q:$Q,AL295,'3BL ACTUAL'!$E:$E)</f>
        <v>0</v>
      </c>
      <c r="AO295" s="1388">
        <f>SUMIF('3BL ACTUAL'!$Q:$Q,AM295,'3BL ACTUAL'!$E:$E)</f>
        <v>0</v>
      </c>
      <c r="AP295" s="91">
        <f>SUMIF('1 BL anterior'!$Q:$Q,AL295,'1 BL anterior'!$E:$E)</f>
        <v>0</v>
      </c>
      <c r="AQ295" s="91">
        <f>SUMIF('1 BL anterior'!$Q:$Q,AM295,'1 BL anterior'!$E:$E)</f>
        <v>0</v>
      </c>
      <c r="AR295" s="639" t="s">
        <v>3075</v>
      </c>
      <c r="AS295" s="91" t="s">
        <v>1288</v>
      </c>
      <c r="AT295" s="91">
        <f>SUMIF('3BL ACTUAL'!$Q:$Q,AR295,'3BL ACTUAL'!$E:$E)</f>
        <v>0</v>
      </c>
      <c r="AU295" s="1388">
        <f>SUMIF('3BL ACTUAL'!$Q:$Q,AS295,'3BL ACTUAL'!$E:$E)</f>
        <v>0</v>
      </c>
      <c r="AV295" s="91">
        <f>SUMIF('1 BL anterior'!$Q:$Q,AR295,'1 BL anterior'!$E:$E)</f>
        <v>0</v>
      </c>
      <c r="AW295" s="91">
        <f>SUMIF('1 BL anterior'!$Q:$Q,AS295,'1 BL anterior'!$E:$E)</f>
        <v>0</v>
      </c>
    </row>
    <row r="296" spans="1:49">
      <c r="O296" s="66">
        <v>7031</v>
      </c>
      <c r="P296" s="66">
        <f t="shared" si="4"/>
        <v>3</v>
      </c>
      <c r="Q296" s="66" t="str">
        <f t="shared" si="3"/>
        <v>70313</v>
      </c>
      <c r="R296"/>
      <c r="T296" s="639" t="s">
        <v>2439</v>
      </c>
      <c r="U296" s="91" t="s">
        <v>1288</v>
      </c>
      <c r="V296" s="91">
        <f>SUMIF('3BL ACTUAL'!Q:Q,T296,'3BL ACTUAL'!E:E)</f>
        <v>0</v>
      </c>
      <c r="W296" s="1388">
        <f>SUMIF('3BL ACTUAL'!Q:Q,U296,'3BL ACTUAL'!E:E)</f>
        <v>0</v>
      </c>
      <c r="X296" s="91">
        <f>SUMIF('1 BL anterior'!$Q:$Q,T296,'1 BL anterior'!$E:$E)</f>
        <v>0</v>
      </c>
      <c r="Y296" s="91">
        <f>SUMIF('1 BL anterior'!$Q:$Q,U296,'1 BL anterior'!$E:$E)</f>
        <v>0</v>
      </c>
      <c r="Z296" s="639" t="s">
        <v>2600</v>
      </c>
      <c r="AA296" s="91" t="s">
        <v>1288</v>
      </c>
      <c r="AB296" s="91">
        <f>SUMIF('3BL ACTUAL'!$Q:$Q,Z296,'3BL ACTUAL'!$E:$E)</f>
        <v>0</v>
      </c>
      <c r="AC296" s="1388">
        <f>SUMIF('3BL ACTUAL'!$Q:$Q,AA296,'3BL ACTUAL'!$E:$E)</f>
        <v>0</v>
      </c>
      <c r="AD296" s="91">
        <f>SUMIF('1 BL anterior'!$Q:$Q,Z296,'1 BL anterior'!$E:$E)</f>
        <v>0</v>
      </c>
      <c r="AE296" s="91">
        <f>SUMIF('1 BL anterior'!$Q:$Q,AA296,'1 BL anterior'!$E:$E)</f>
        <v>0</v>
      </c>
      <c r="AF296" s="639" t="s">
        <v>2759</v>
      </c>
      <c r="AG296" s="91" t="s">
        <v>1288</v>
      </c>
      <c r="AH296" s="91">
        <f>SUMIF('3BL ACTUAL'!$Q:$Q,AF296,'3BL ACTUAL'!$E:$E)</f>
        <v>0</v>
      </c>
      <c r="AI296" s="1388">
        <f>SUMIF('3BL ACTUAL'!$Q:$Q,AG296,'3BL ACTUAL'!$E:$E)</f>
        <v>0</v>
      </c>
      <c r="AJ296" s="91">
        <f>SUMIF('1 BL anterior'!$Q:$Q,AF296,'1 BL anterior'!$E:$E)</f>
        <v>0</v>
      </c>
      <c r="AK296" s="91">
        <f>SUMIF('1 BL anterior'!$Q:$Q,AG296,'1 BL anterior'!$E:$E)</f>
        <v>0</v>
      </c>
      <c r="AL296" s="639" t="s">
        <v>2918</v>
      </c>
      <c r="AM296" s="91" t="s">
        <v>1288</v>
      </c>
      <c r="AN296" s="91">
        <f>SUMIF('3BL ACTUAL'!$Q:$Q,AL296,'3BL ACTUAL'!$E:$E)</f>
        <v>0</v>
      </c>
      <c r="AO296" s="1388">
        <f>SUMIF('3BL ACTUAL'!$Q:$Q,AM296,'3BL ACTUAL'!$E:$E)</f>
        <v>0</v>
      </c>
      <c r="AP296" s="91">
        <f>SUMIF('1 BL anterior'!$Q:$Q,AL296,'1 BL anterior'!$E:$E)</f>
        <v>0</v>
      </c>
      <c r="AQ296" s="91">
        <f>SUMIF('1 BL anterior'!$Q:$Q,AM296,'1 BL anterior'!$E:$E)</f>
        <v>0</v>
      </c>
      <c r="AR296" s="639" t="s">
        <v>3076</v>
      </c>
      <c r="AS296" s="91" t="s">
        <v>1288</v>
      </c>
      <c r="AT296" s="91">
        <f>SUMIF('3BL ACTUAL'!$Q:$Q,AR296,'3BL ACTUAL'!$E:$E)</f>
        <v>0</v>
      </c>
      <c r="AU296" s="1388">
        <f>SUMIF('3BL ACTUAL'!$Q:$Q,AS296,'3BL ACTUAL'!$E:$E)</f>
        <v>0</v>
      </c>
      <c r="AV296" s="91">
        <f>SUMIF('1 BL anterior'!$Q:$Q,AR296,'1 BL anterior'!$E:$E)</f>
        <v>0</v>
      </c>
      <c r="AW296" s="91">
        <f>SUMIF('1 BL anterior'!$Q:$Q,AS296,'1 BL anterior'!$E:$E)</f>
        <v>0</v>
      </c>
    </row>
    <row r="297" spans="1:49" ht="15.75" thickBot="1">
      <c r="E297" s="775"/>
      <c r="J297"/>
      <c r="K297"/>
      <c r="L297"/>
      <c r="M297"/>
      <c r="N297" t="s">
        <v>2424</v>
      </c>
      <c r="O297" s="66">
        <v>7034</v>
      </c>
      <c r="P297" s="66">
        <f t="shared" si="4"/>
        <v>3</v>
      </c>
      <c r="Q297" s="66" t="str">
        <f t="shared" si="3"/>
        <v>70343</v>
      </c>
      <c r="R297"/>
      <c r="T297" s="639" t="s">
        <v>2440</v>
      </c>
      <c r="U297" s="91" t="s">
        <v>1288</v>
      </c>
      <c r="V297" s="91">
        <f>SUMIF('3BL ACTUAL'!Q:Q,T297,'3BL ACTUAL'!E:E)</f>
        <v>0</v>
      </c>
      <c r="W297" s="1388">
        <f>SUMIF('3BL ACTUAL'!Q:Q,U297,'3BL ACTUAL'!E:E)</f>
        <v>0</v>
      </c>
      <c r="X297" s="91">
        <f>SUMIF('1 BL anterior'!$Q:$Q,T297,'1 BL anterior'!$E:$E)</f>
        <v>0</v>
      </c>
      <c r="Y297" s="91">
        <f>SUMIF('1 BL anterior'!$Q:$Q,U297,'1 BL anterior'!$E:$E)</f>
        <v>0</v>
      </c>
      <c r="Z297" s="639" t="s">
        <v>2601</v>
      </c>
      <c r="AA297" s="91" t="s">
        <v>1288</v>
      </c>
      <c r="AB297" s="91">
        <f>SUMIF('3BL ACTUAL'!$Q:$Q,Z297,'3BL ACTUAL'!$E:$E)</f>
        <v>0</v>
      </c>
      <c r="AC297" s="1388">
        <f>SUMIF('3BL ACTUAL'!$Q:$Q,AA297,'3BL ACTUAL'!$E:$E)</f>
        <v>0</v>
      </c>
      <c r="AD297" s="91">
        <f>SUMIF('1 BL anterior'!$Q:$Q,Z297,'1 BL anterior'!$E:$E)</f>
        <v>0</v>
      </c>
      <c r="AE297" s="91">
        <f>SUMIF('1 BL anterior'!$Q:$Q,AA297,'1 BL anterior'!$E:$E)</f>
        <v>0</v>
      </c>
      <c r="AF297" s="639" t="s">
        <v>2760</v>
      </c>
      <c r="AG297" s="91" t="s">
        <v>1288</v>
      </c>
      <c r="AH297" s="91">
        <f>SUMIF('3BL ACTUAL'!$Q:$Q,AF297,'3BL ACTUAL'!$E:$E)</f>
        <v>0</v>
      </c>
      <c r="AI297" s="1388">
        <f>SUMIF('3BL ACTUAL'!$Q:$Q,AG297,'3BL ACTUAL'!$E:$E)</f>
        <v>0</v>
      </c>
      <c r="AJ297" s="91">
        <f>SUMIF('1 BL anterior'!$Q:$Q,AF297,'1 BL anterior'!$E:$E)</f>
        <v>0</v>
      </c>
      <c r="AK297" s="91">
        <f>SUMIF('1 BL anterior'!$Q:$Q,AG297,'1 BL anterior'!$E:$E)</f>
        <v>0</v>
      </c>
      <c r="AL297" s="639" t="s">
        <v>2919</v>
      </c>
      <c r="AM297" s="91" t="s">
        <v>1288</v>
      </c>
      <c r="AN297" s="91">
        <f>SUMIF('3BL ACTUAL'!$Q:$Q,AL297,'3BL ACTUAL'!$E:$E)</f>
        <v>0</v>
      </c>
      <c r="AO297" s="1388">
        <f>SUMIF('3BL ACTUAL'!$Q:$Q,AM297,'3BL ACTUAL'!$E:$E)</f>
        <v>0</v>
      </c>
      <c r="AP297" s="91">
        <f>SUMIF('1 BL anterior'!$Q:$Q,AL297,'1 BL anterior'!$E:$E)</f>
        <v>0</v>
      </c>
      <c r="AQ297" s="91">
        <f>SUMIF('1 BL anterior'!$Q:$Q,AM297,'1 BL anterior'!$E:$E)</f>
        <v>0</v>
      </c>
      <c r="AR297" s="639" t="s">
        <v>3077</v>
      </c>
      <c r="AS297" s="91" t="s">
        <v>1288</v>
      </c>
      <c r="AT297" s="91">
        <f>SUMIF('3BL ACTUAL'!$Q:$Q,AR297,'3BL ACTUAL'!$E:$E)</f>
        <v>0</v>
      </c>
      <c r="AU297" s="1388">
        <f>SUMIF('3BL ACTUAL'!$Q:$Q,AS297,'3BL ACTUAL'!$E:$E)</f>
        <v>0</v>
      </c>
      <c r="AV297" s="91">
        <f>SUMIF('1 BL anterior'!$Q:$Q,AR297,'1 BL anterior'!$E:$E)</f>
        <v>0</v>
      </c>
      <c r="AW297" s="91">
        <f>SUMIF('1 BL anterior'!$Q:$Q,AS297,'1 BL anterior'!$E:$E)</f>
        <v>0</v>
      </c>
    </row>
    <row r="298" spans="1:49">
      <c r="E298" s="776"/>
      <c r="F298" s="777"/>
      <c r="O298" s="66">
        <v>7037</v>
      </c>
      <c r="P298" s="66">
        <f t="shared" si="4"/>
        <v>3</v>
      </c>
      <c r="Q298" s="66" t="str">
        <f t="shared" si="3"/>
        <v>70373</v>
      </c>
      <c r="R298"/>
      <c r="T298" s="639" t="s">
        <v>2441</v>
      </c>
      <c r="U298" s="91" t="s">
        <v>1288</v>
      </c>
      <c r="V298" s="91">
        <f>SUMIF('3BL ACTUAL'!Q:Q,T298,'3BL ACTUAL'!E:E)</f>
        <v>0</v>
      </c>
      <c r="W298" s="1388">
        <f>SUMIF('3BL ACTUAL'!Q:Q,U298,'3BL ACTUAL'!E:E)</f>
        <v>0</v>
      </c>
      <c r="X298" s="91">
        <f>SUMIF('1 BL anterior'!$Q:$Q,T298,'1 BL anterior'!$E:$E)</f>
        <v>0</v>
      </c>
      <c r="Y298" s="91">
        <f>SUMIF('1 BL anterior'!$Q:$Q,U298,'1 BL anterior'!$E:$E)</f>
        <v>0</v>
      </c>
      <c r="Z298" s="639" t="s">
        <v>2602</v>
      </c>
      <c r="AA298" s="91" t="s">
        <v>1288</v>
      </c>
      <c r="AB298" s="91">
        <f>SUMIF('3BL ACTUAL'!$Q:$Q,Z298,'3BL ACTUAL'!$E:$E)</f>
        <v>0</v>
      </c>
      <c r="AC298" s="1388">
        <f>SUMIF('3BL ACTUAL'!$Q:$Q,AA298,'3BL ACTUAL'!$E:$E)</f>
        <v>0</v>
      </c>
      <c r="AD298" s="91">
        <f>SUMIF('1 BL anterior'!$Q:$Q,Z298,'1 BL anterior'!$E:$E)</f>
        <v>0</v>
      </c>
      <c r="AE298" s="91">
        <f>SUMIF('1 BL anterior'!$Q:$Q,AA298,'1 BL anterior'!$E:$E)</f>
        <v>0</v>
      </c>
      <c r="AF298" s="639" t="s">
        <v>2761</v>
      </c>
      <c r="AG298" s="91" t="s">
        <v>1288</v>
      </c>
      <c r="AH298" s="91">
        <f>SUMIF('3BL ACTUAL'!$Q:$Q,AF298,'3BL ACTUAL'!$E:$E)</f>
        <v>0</v>
      </c>
      <c r="AI298" s="1388">
        <f>SUMIF('3BL ACTUAL'!$Q:$Q,AG298,'3BL ACTUAL'!$E:$E)</f>
        <v>0</v>
      </c>
      <c r="AJ298" s="91">
        <f>SUMIF('1 BL anterior'!$Q:$Q,AF298,'1 BL anterior'!$E:$E)</f>
        <v>0</v>
      </c>
      <c r="AK298" s="91">
        <f>SUMIF('1 BL anterior'!$Q:$Q,AG298,'1 BL anterior'!$E:$E)</f>
        <v>0</v>
      </c>
      <c r="AL298" s="639" t="s">
        <v>2920</v>
      </c>
      <c r="AM298" s="91" t="s">
        <v>1288</v>
      </c>
      <c r="AN298" s="91">
        <f>SUMIF('3BL ACTUAL'!$Q:$Q,AL298,'3BL ACTUAL'!$E:$E)</f>
        <v>0</v>
      </c>
      <c r="AO298" s="1388">
        <f>SUMIF('3BL ACTUAL'!$Q:$Q,AM298,'3BL ACTUAL'!$E:$E)</f>
        <v>0</v>
      </c>
      <c r="AP298" s="91">
        <f>SUMIF('1 BL anterior'!$Q:$Q,AL298,'1 BL anterior'!$E:$E)</f>
        <v>0</v>
      </c>
      <c r="AQ298" s="91">
        <f>SUMIF('1 BL anterior'!$Q:$Q,AM298,'1 BL anterior'!$E:$E)</f>
        <v>0</v>
      </c>
      <c r="AR298" s="639" t="s">
        <v>3078</v>
      </c>
      <c r="AS298" s="91" t="s">
        <v>1288</v>
      </c>
      <c r="AT298" s="91">
        <f>SUMIF('3BL ACTUAL'!$Q:$Q,AR298,'3BL ACTUAL'!$E:$E)</f>
        <v>0</v>
      </c>
      <c r="AU298" s="1388">
        <f>SUMIF('3BL ACTUAL'!$Q:$Q,AS298,'3BL ACTUAL'!$E:$E)</f>
        <v>0</v>
      </c>
      <c r="AV298" s="91">
        <f>SUMIF('1 BL anterior'!$Q:$Q,AR298,'1 BL anterior'!$E:$E)</f>
        <v>0</v>
      </c>
      <c r="AW298" s="91">
        <f>SUMIF('1 BL anterior'!$Q:$Q,AS298,'1 BL anterior'!$E:$E)</f>
        <v>0</v>
      </c>
    </row>
    <row r="299" spans="1:49">
      <c r="E299" s="3397" t="s">
        <v>989</v>
      </c>
      <c r="F299" s="3387"/>
      <c r="G299" s="3407" t="s">
        <v>990</v>
      </c>
      <c r="H299" s="3407"/>
      <c r="I299" s="3407"/>
      <c r="J299" s="3407"/>
      <c r="K299" s="3407"/>
      <c r="L299" s="3407"/>
      <c r="M299" s="3407"/>
      <c r="N299" s="1380">
        <v>7041</v>
      </c>
      <c r="O299" s="66">
        <v>7040</v>
      </c>
      <c r="P299" s="66">
        <f t="shared" si="4"/>
        <v>3</v>
      </c>
      <c r="Q299" s="66" t="str">
        <f t="shared" si="3"/>
        <v>70403</v>
      </c>
      <c r="R299" t="str">
        <f t="shared" ref="R299:R330" si="5">CONCATENATE(N299,P299)</f>
        <v>70413</v>
      </c>
      <c r="T299" s="639" t="s">
        <v>2443</v>
      </c>
      <c r="U299" t="s">
        <v>2442</v>
      </c>
      <c r="V299" s="91">
        <f>SUMIF('3BL ACTUAL'!Q:Q,T299,'3BL ACTUAL'!E:E)</f>
        <v>0</v>
      </c>
      <c r="W299" s="1388">
        <f>SUMIF('3BL ACTUAL'!Q:Q,U299,'3BL ACTUAL'!E:E)</f>
        <v>0</v>
      </c>
      <c r="X299" s="91">
        <f>SUMIF('1 BL anterior'!$Q:$Q,T299,'1 BL anterior'!$E:$E)</f>
        <v>0</v>
      </c>
      <c r="Y299" s="91">
        <f>SUMIF('1 BL anterior'!$Q:$Q,U299,'1 BL anterior'!$E:$E)</f>
        <v>0</v>
      </c>
      <c r="Z299" s="639" t="s">
        <v>2603</v>
      </c>
      <c r="AA299" t="s">
        <v>2604</v>
      </c>
      <c r="AB299" s="91">
        <f>SUMIF('3BL ACTUAL'!$Q:$Q,Z299,'3BL ACTUAL'!$E:$E)</f>
        <v>0</v>
      </c>
      <c r="AC299" s="1388">
        <f>SUMIF('3BL ACTUAL'!$Q:$Q,AA299,'3BL ACTUAL'!$E:$E)</f>
        <v>0</v>
      </c>
      <c r="AD299" s="91">
        <f>SUMIF('1 BL anterior'!$Q:$Q,Z299,'1 BL anterior'!$E:$E)</f>
        <v>0</v>
      </c>
      <c r="AE299" s="91">
        <f>SUMIF('1 BL anterior'!$Q:$Q,AA299,'1 BL anterior'!$E:$E)</f>
        <v>0</v>
      </c>
      <c r="AF299" s="639" t="s">
        <v>2762</v>
      </c>
      <c r="AG299" t="s">
        <v>2763</v>
      </c>
      <c r="AH299" s="91">
        <f>SUMIF('3BL ACTUAL'!$Q:$Q,AF299,'3BL ACTUAL'!$E:$E)</f>
        <v>0</v>
      </c>
      <c r="AI299" s="1388">
        <f>SUMIF('3BL ACTUAL'!$Q:$Q,AG299,'3BL ACTUAL'!$E:$E)</f>
        <v>0</v>
      </c>
      <c r="AJ299" s="91">
        <f>SUMIF('1 BL anterior'!$Q:$Q,AF299,'1 BL anterior'!$E:$E)</f>
        <v>0</v>
      </c>
      <c r="AK299" s="91">
        <f>SUMIF('1 BL anterior'!$Q:$Q,AG299,'1 BL anterior'!$E:$E)</f>
        <v>0</v>
      </c>
      <c r="AL299" s="639" t="s">
        <v>2921</v>
      </c>
      <c r="AM299" t="s">
        <v>2922</v>
      </c>
      <c r="AN299" s="91">
        <f>SUMIF('3BL ACTUAL'!$Q:$Q,AL299,'3BL ACTUAL'!$E:$E)</f>
        <v>0</v>
      </c>
      <c r="AO299" s="1388">
        <f>SUMIF('3BL ACTUAL'!$Q:$Q,AM299,'3BL ACTUAL'!$E:$E)</f>
        <v>0</v>
      </c>
      <c r="AP299" s="91">
        <f>SUMIF('1 BL anterior'!$Q:$Q,AL299,'1 BL anterior'!$E:$E)</f>
        <v>0</v>
      </c>
      <c r="AQ299" s="91">
        <f>SUMIF('1 BL anterior'!$Q:$Q,AM299,'1 BL anterior'!$E:$E)</f>
        <v>0</v>
      </c>
      <c r="AR299" s="639" t="s">
        <v>3079</v>
      </c>
      <c r="AS299" t="s">
        <v>3080</v>
      </c>
      <c r="AT299" s="91">
        <f>SUMIF('3BL ACTUAL'!$Q:$Q,AR299,'3BL ACTUAL'!$E:$E)</f>
        <v>0</v>
      </c>
      <c r="AU299" s="1388">
        <f>SUMIF('3BL ACTUAL'!$Q:$Q,AS299,'3BL ACTUAL'!$E:$E)</f>
        <v>0</v>
      </c>
      <c r="AV299" s="91">
        <f>SUMIF('1 BL anterior'!$Q:$Q,AR299,'1 BL anterior'!$E:$E)</f>
        <v>0</v>
      </c>
      <c r="AW299" s="91">
        <f>SUMIF('1 BL anterior'!$Q:$Q,AS299,'1 BL anterior'!$E:$E)</f>
        <v>0</v>
      </c>
    </row>
    <row r="300" spans="1:49">
      <c r="E300" s="3397"/>
      <c r="F300" s="3387"/>
      <c r="G300" s="3407" t="s">
        <v>991</v>
      </c>
      <c r="H300" s="3407"/>
      <c r="I300" s="3407"/>
      <c r="J300" s="3407"/>
      <c r="K300" s="3407"/>
      <c r="L300" s="3407"/>
      <c r="M300" s="3407"/>
      <c r="N300" s="1380">
        <v>7044</v>
      </c>
      <c r="O300" s="66">
        <v>7043</v>
      </c>
      <c r="P300" s="66">
        <f t="shared" si="4"/>
        <v>3</v>
      </c>
      <c r="Q300" s="66" t="str">
        <f t="shared" si="3"/>
        <v>70433</v>
      </c>
      <c r="R300" t="str">
        <f t="shared" si="5"/>
        <v>70443</v>
      </c>
      <c r="T300" s="639" t="s">
        <v>2445</v>
      </c>
      <c r="U300" t="s">
        <v>2444</v>
      </c>
      <c r="V300" s="91">
        <f>SUMIF('3BL ACTUAL'!Q:Q,T300,'3BL ACTUAL'!E:E)</f>
        <v>0</v>
      </c>
      <c r="W300" s="1388">
        <f>SUMIF('3BL ACTUAL'!Q:Q,U300,'3BL ACTUAL'!E:E)</f>
        <v>0</v>
      </c>
      <c r="X300" s="91">
        <f>SUMIF('1 BL anterior'!$Q:$Q,T300,'1 BL anterior'!$E:$E)</f>
        <v>0</v>
      </c>
      <c r="Y300" s="91">
        <f>SUMIF('1 BL anterior'!$Q:$Q,U300,'1 BL anterior'!$E:$E)</f>
        <v>0</v>
      </c>
      <c r="Z300" s="639" t="s">
        <v>2605</v>
      </c>
      <c r="AA300" t="s">
        <v>2606</v>
      </c>
      <c r="AB300" s="91">
        <f>SUMIF('3BL ACTUAL'!$Q:$Q,Z300,'3BL ACTUAL'!$E:$E)</f>
        <v>0</v>
      </c>
      <c r="AC300" s="1388">
        <f>SUMIF('3BL ACTUAL'!$Q:$Q,AA300,'3BL ACTUAL'!$E:$E)</f>
        <v>0</v>
      </c>
      <c r="AD300" s="91">
        <f>SUMIF('1 BL anterior'!$Q:$Q,Z300,'1 BL anterior'!$E:$E)</f>
        <v>0</v>
      </c>
      <c r="AE300" s="91">
        <f>SUMIF('1 BL anterior'!$Q:$Q,AA300,'1 BL anterior'!$E:$E)</f>
        <v>35464.869999999988</v>
      </c>
      <c r="AF300" s="639" t="s">
        <v>2764</v>
      </c>
      <c r="AG300" t="s">
        <v>2765</v>
      </c>
      <c r="AH300" s="91">
        <f>SUMIF('3BL ACTUAL'!$Q:$Q,AF300,'3BL ACTUAL'!$E:$E)</f>
        <v>0</v>
      </c>
      <c r="AI300" s="1388">
        <f>SUMIF('3BL ACTUAL'!$Q:$Q,AG300,'3BL ACTUAL'!$E:$E)</f>
        <v>0</v>
      </c>
      <c r="AJ300" s="91">
        <f>SUMIF('1 BL anterior'!$Q:$Q,AF300,'1 BL anterior'!$E:$E)</f>
        <v>0</v>
      </c>
      <c r="AK300" s="91">
        <f>SUMIF('1 BL anterior'!$Q:$Q,AG300,'1 BL anterior'!$E:$E)</f>
        <v>0</v>
      </c>
      <c r="AL300" s="639" t="s">
        <v>2923</v>
      </c>
      <c r="AM300" t="s">
        <v>2924</v>
      </c>
      <c r="AN300" s="91">
        <f>SUMIF('3BL ACTUAL'!$Q:$Q,AL300,'3BL ACTUAL'!$E:$E)</f>
        <v>0</v>
      </c>
      <c r="AO300" s="1388">
        <f>SUMIF('3BL ACTUAL'!$Q:$Q,AM300,'3BL ACTUAL'!$E:$E)</f>
        <v>0</v>
      </c>
      <c r="AP300" s="91">
        <f>SUMIF('1 BL anterior'!$Q:$Q,AL300,'1 BL anterior'!$E:$E)</f>
        <v>0</v>
      </c>
      <c r="AQ300" s="91">
        <f>SUMIF('1 BL anterior'!$Q:$Q,AM300,'1 BL anterior'!$E:$E)</f>
        <v>0</v>
      </c>
      <c r="AR300" s="639" t="s">
        <v>3081</v>
      </c>
      <c r="AS300" t="s">
        <v>3082</v>
      </c>
      <c r="AT300" s="91">
        <f>SUMIF('3BL ACTUAL'!$Q:$Q,AR300,'3BL ACTUAL'!$E:$E)</f>
        <v>0</v>
      </c>
      <c r="AU300" s="1388">
        <f>SUMIF('3BL ACTUAL'!$Q:$Q,AS300,'3BL ACTUAL'!$E:$E)</f>
        <v>0</v>
      </c>
      <c r="AV300" s="91">
        <f>SUMIF('1 BL anterior'!$Q:$Q,AR300,'1 BL anterior'!$E:$E)</f>
        <v>0</v>
      </c>
      <c r="AW300" s="91">
        <f>SUMIF('1 BL anterior'!$Q:$Q,AS300,'1 BL anterior'!$E:$E)</f>
        <v>0</v>
      </c>
    </row>
    <row r="301" spans="1:49">
      <c r="E301" s="3397"/>
      <c r="F301" s="3387"/>
      <c r="G301" s="3393" t="s">
        <v>992</v>
      </c>
      <c r="H301" s="3393"/>
      <c r="I301" s="3393"/>
      <c r="J301" s="3393"/>
      <c r="K301" s="3393"/>
      <c r="L301" s="3393"/>
      <c r="M301" s="3393"/>
      <c r="N301" s="1380">
        <v>7047</v>
      </c>
      <c r="O301" s="66">
        <v>7046</v>
      </c>
      <c r="P301" s="66">
        <f t="shared" si="4"/>
        <v>3</v>
      </c>
      <c r="Q301" s="66" t="str">
        <f t="shared" si="3"/>
        <v>70463</v>
      </c>
      <c r="R301" t="str">
        <f t="shared" si="5"/>
        <v>70473</v>
      </c>
      <c r="T301" s="639" t="s">
        <v>2447</v>
      </c>
      <c r="U301" t="s">
        <v>2446</v>
      </c>
      <c r="V301" s="91">
        <f>SUMIF('3BL ACTUAL'!Q:Q,T301,'3BL ACTUAL'!E:E)</f>
        <v>0</v>
      </c>
      <c r="W301" s="1388">
        <f>SUMIF('3BL ACTUAL'!Q:Q,U301,'3BL ACTUAL'!E:E)</f>
        <v>0</v>
      </c>
      <c r="X301" s="91">
        <f>SUMIF('1 BL anterior'!$Q:$Q,T301,'1 BL anterior'!$E:$E)</f>
        <v>0</v>
      </c>
      <c r="Y301" s="91">
        <f>SUMIF('1 BL anterior'!$Q:$Q,U301,'1 BL anterior'!$E:$E)</f>
        <v>0</v>
      </c>
      <c r="Z301" s="639" t="s">
        <v>2607</v>
      </c>
      <c r="AA301" t="s">
        <v>2608</v>
      </c>
      <c r="AB301" s="91">
        <f>SUMIF('3BL ACTUAL'!$Q:$Q,Z301,'3BL ACTUAL'!$E:$E)</f>
        <v>0</v>
      </c>
      <c r="AC301" s="1388">
        <f>SUMIF('3BL ACTUAL'!$Q:$Q,AA301,'3BL ACTUAL'!$E:$E)</f>
        <v>0</v>
      </c>
      <c r="AD301" s="91">
        <f>SUMIF('1 BL anterior'!$Q:$Q,Z301,'1 BL anterior'!$E:$E)</f>
        <v>0</v>
      </c>
      <c r="AE301" s="91">
        <f>SUMIF('1 BL anterior'!$Q:$Q,AA301,'1 BL anterior'!$E:$E)</f>
        <v>677.92</v>
      </c>
      <c r="AF301" s="639" t="s">
        <v>2766</v>
      </c>
      <c r="AG301" t="s">
        <v>2767</v>
      </c>
      <c r="AH301" s="91">
        <f>SUMIF('3BL ACTUAL'!$Q:$Q,AF301,'3BL ACTUAL'!$E:$E)</f>
        <v>0</v>
      </c>
      <c r="AI301" s="1388">
        <f>SUMIF('3BL ACTUAL'!$Q:$Q,AG301,'3BL ACTUAL'!$E:$E)</f>
        <v>0</v>
      </c>
      <c r="AJ301" s="91">
        <f>SUMIF('1 BL anterior'!$Q:$Q,AF301,'1 BL anterior'!$E:$E)</f>
        <v>0</v>
      </c>
      <c r="AK301" s="91">
        <f>SUMIF('1 BL anterior'!$Q:$Q,AG301,'1 BL anterior'!$E:$E)</f>
        <v>0</v>
      </c>
      <c r="AL301" s="639" t="s">
        <v>2925</v>
      </c>
      <c r="AM301" t="s">
        <v>2926</v>
      </c>
      <c r="AN301" s="91">
        <f>SUMIF('3BL ACTUAL'!$Q:$Q,AL301,'3BL ACTUAL'!$E:$E)</f>
        <v>0</v>
      </c>
      <c r="AO301" s="1388">
        <f>SUMIF('3BL ACTUAL'!$Q:$Q,AM301,'3BL ACTUAL'!$E:$E)</f>
        <v>0</v>
      </c>
      <c r="AP301" s="91">
        <f>SUMIF('1 BL anterior'!$Q:$Q,AL301,'1 BL anterior'!$E:$E)</f>
        <v>0</v>
      </c>
      <c r="AQ301" s="91">
        <f>SUMIF('1 BL anterior'!$Q:$Q,AM301,'1 BL anterior'!$E:$E)</f>
        <v>0</v>
      </c>
      <c r="AR301" s="639" t="s">
        <v>3083</v>
      </c>
      <c r="AS301" t="s">
        <v>3084</v>
      </c>
      <c r="AT301" s="91">
        <f>SUMIF('3BL ACTUAL'!$Q:$Q,AR301,'3BL ACTUAL'!$E:$E)</f>
        <v>0</v>
      </c>
      <c r="AU301" s="1388">
        <f>SUMIF('3BL ACTUAL'!$Q:$Q,AS301,'3BL ACTUAL'!$E:$E)</f>
        <v>0</v>
      </c>
      <c r="AV301" s="91">
        <f>SUMIF('1 BL anterior'!$Q:$Q,AR301,'1 BL anterior'!$E:$E)</f>
        <v>0</v>
      </c>
      <c r="AW301" s="91">
        <f>SUMIF('1 BL anterior'!$Q:$Q,AS301,'1 BL anterior'!$E:$E)</f>
        <v>0</v>
      </c>
    </row>
    <row r="302" spans="1:49">
      <c r="E302" s="3397"/>
      <c r="F302" s="3387"/>
      <c r="G302" s="3393" t="s">
        <v>993</v>
      </c>
      <c r="H302" s="3393"/>
      <c r="I302" s="3393"/>
      <c r="J302" s="3393"/>
      <c r="K302" s="3393"/>
      <c r="L302" s="3393"/>
      <c r="M302" s="3393"/>
      <c r="N302" s="1380">
        <v>7050</v>
      </c>
      <c r="O302" s="66">
        <v>7049</v>
      </c>
      <c r="P302" s="66">
        <f t="shared" si="4"/>
        <v>3</v>
      </c>
      <c r="Q302" s="66" t="str">
        <f t="shared" si="3"/>
        <v>70493</v>
      </c>
      <c r="R302" t="str">
        <f t="shared" si="5"/>
        <v>70503</v>
      </c>
      <c r="T302" s="639" t="s">
        <v>2449</v>
      </c>
      <c r="U302" t="s">
        <v>2448</v>
      </c>
      <c r="V302" s="91">
        <f>SUMIF('3BL ACTUAL'!Q:Q,T302,'3BL ACTUAL'!E:E)</f>
        <v>0</v>
      </c>
      <c r="W302" s="1388">
        <f>SUMIF('3BL ACTUAL'!Q:Q,U302,'3BL ACTUAL'!E:E)</f>
        <v>0</v>
      </c>
      <c r="X302" s="91">
        <f>SUMIF('1 BL anterior'!$Q:$Q,T302,'1 BL anterior'!$E:$E)</f>
        <v>2382.2400000000002</v>
      </c>
      <c r="Y302" s="91">
        <f>SUMIF('1 BL anterior'!$Q:$Q,U302,'1 BL anterior'!$E:$E)</f>
        <v>0</v>
      </c>
      <c r="Z302" s="639" t="s">
        <v>2609</v>
      </c>
      <c r="AA302" t="s">
        <v>2610</v>
      </c>
      <c r="AB302" s="91">
        <f>SUMIF('3BL ACTUAL'!$Q:$Q,Z302,'3BL ACTUAL'!$E:$E)</f>
        <v>0</v>
      </c>
      <c r="AC302" s="1388">
        <f>SUMIF('3BL ACTUAL'!$Q:$Q,AA302,'3BL ACTUAL'!$E:$E)</f>
        <v>0</v>
      </c>
      <c r="AD302" s="91">
        <f>SUMIF('1 BL anterior'!$Q:$Q,Z302,'1 BL anterior'!$E:$E)</f>
        <v>42883.8</v>
      </c>
      <c r="AE302" s="91">
        <f>SUMIF('1 BL anterior'!$Q:$Q,AA302,'1 BL anterior'!$E:$E)</f>
        <v>0</v>
      </c>
      <c r="AF302" s="639" t="s">
        <v>2768</v>
      </c>
      <c r="AG302" t="s">
        <v>2769</v>
      </c>
      <c r="AH302" s="91">
        <f>SUMIF('3BL ACTUAL'!$Q:$Q,AF302,'3BL ACTUAL'!$E:$E)</f>
        <v>0</v>
      </c>
      <c r="AI302" s="1388">
        <f>SUMIF('3BL ACTUAL'!$Q:$Q,AG302,'3BL ACTUAL'!$E:$E)</f>
        <v>0</v>
      </c>
      <c r="AJ302" s="91">
        <f>SUMIF('1 BL anterior'!$Q:$Q,AF302,'1 BL anterior'!$E:$E)</f>
        <v>0</v>
      </c>
      <c r="AK302" s="91">
        <f>SUMIF('1 BL anterior'!$Q:$Q,AG302,'1 BL anterior'!$E:$E)</f>
        <v>0</v>
      </c>
      <c r="AL302" s="639" t="s">
        <v>2927</v>
      </c>
      <c r="AM302" s="1418" t="s">
        <v>1288</v>
      </c>
      <c r="AN302" s="91">
        <f>SUMIF('3BL ACTUAL'!$Q:$Q,AL302,'3BL ACTUAL'!$E:$E)</f>
        <v>0</v>
      </c>
      <c r="AO302" s="1388">
        <f>SUMIF('3BL ACTUAL'!$Q:$Q,AM302,'3BL ACTUAL'!$E:$E)</f>
        <v>0</v>
      </c>
      <c r="AP302" s="91">
        <f>SUMIF('1 BL anterior'!$Q:$Q,AL302,'1 BL anterior'!$E:$E)</f>
        <v>0</v>
      </c>
      <c r="AQ302" s="91">
        <f>SUMIF('1 BL anterior'!$Q:$Q,AM302,'1 BL anterior'!$E:$E)</f>
        <v>0</v>
      </c>
      <c r="AR302" s="639" t="s">
        <v>3085</v>
      </c>
      <c r="AS302" t="s">
        <v>3086</v>
      </c>
      <c r="AT302" s="91">
        <f>SUMIF('3BL ACTUAL'!$Q:$Q,AR302,'3BL ACTUAL'!$E:$E)</f>
        <v>0</v>
      </c>
      <c r="AU302" s="1388">
        <f>SUMIF('3BL ACTUAL'!$Q:$Q,AS302,'3BL ACTUAL'!$E:$E)</f>
        <v>0</v>
      </c>
      <c r="AV302" s="91">
        <f>SUMIF('1 BL anterior'!$Q:$Q,AR302,'1 BL anterior'!$E:$E)</f>
        <v>0</v>
      </c>
      <c r="AW302" s="91">
        <f>SUMIF('1 BL anterior'!$Q:$Q,AS302,'1 BL anterior'!$E:$E)</f>
        <v>0</v>
      </c>
    </row>
    <row r="303" spans="1:49">
      <c r="E303" s="3397"/>
      <c r="F303" s="3387"/>
      <c r="G303" s="3407" t="s">
        <v>994</v>
      </c>
      <c r="H303" s="3407"/>
      <c r="I303" s="3407"/>
      <c r="J303" s="3407"/>
      <c r="K303" s="3407"/>
      <c r="L303" s="3407"/>
      <c r="M303" s="3407"/>
      <c r="N303" s="1380">
        <v>7053</v>
      </c>
      <c r="O303" s="66">
        <v>7052</v>
      </c>
      <c r="P303" s="66">
        <f t="shared" si="4"/>
        <v>3</v>
      </c>
      <c r="Q303" s="66" t="str">
        <f t="shared" si="3"/>
        <v>70523</v>
      </c>
      <c r="R303" t="str">
        <f t="shared" si="5"/>
        <v>70533</v>
      </c>
      <c r="T303" s="639" t="s">
        <v>2451</v>
      </c>
      <c r="U303" t="s">
        <v>2450</v>
      </c>
      <c r="V303" s="91">
        <f>SUMIF('3BL ACTUAL'!Q:Q,T303,'3BL ACTUAL'!E:E)</f>
        <v>0</v>
      </c>
      <c r="W303" s="1388">
        <f>SUMIF('3BL ACTUAL'!Q:Q,U303,'3BL ACTUAL'!E:E)</f>
        <v>0</v>
      </c>
      <c r="X303" s="91">
        <f>SUMIF('1 BL anterior'!$Q:$Q,T303,'1 BL anterior'!$E:$E)</f>
        <v>0</v>
      </c>
      <c r="Y303" s="91">
        <f>SUMIF('1 BL anterior'!$Q:$Q,U303,'1 BL anterior'!$E:$E)</f>
        <v>0</v>
      </c>
      <c r="Z303" s="639" t="s">
        <v>2611</v>
      </c>
      <c r="AA303" t="s">
        <v>2612</v>
      </c>
      <c r="AB303" s="91">
        <f>SUMIF('3BL ACTUAL'!$Q:$Q,Z303,'3BL ACTUAL'!$E:$E)</f>
        <v>0</v>
      </c>
      <c r="AC303" s="1388">
        <f>SUMIF('3BL ACTUAL'!$Q:$Q,AA303,'3BL ACTUAL'!$E:$E)</f>
        <v>0</v>
      </c>
      <c r="AD303" s="91">
        <f>SUMIF('1 BL anterior'!$Q:$Q,Z303,'1 BL anterior'!$E:$E)</f>
        <v>0</v>
      </c>
      <c r="AE303" s="91">
        <f>SUMIF('1 BL anterior'!$Q:$Q,AA303,'1 BL anterior'!$E:$E)</f>
        <v>0</v>
      </c>
      <c r="AF303" s="639" t="s">
        <v>2770</v>
      </c>
      <c r="AG303" t="s">
        <v>2771</v>
      </c>
      <c r="AH303" s="91">
        <f>SUMIF('3BL ACTUAL'!$Q:$Q,AF303,'3BL ACTUAL'!$E:$E)</f>
        <v>0</v>
      </c>
      <c r="AI303" s="1388">
        <f>SUMIF('3BL ACTUAL'!$Q:$Q,AG303,'3BL ACTUAL'!$E:$E)</f>
        <v>0</v>
      </c>
      <c r="AJ303" s="91">
        <f>SUMIF('1 BL anterior'!$Q:$Q,AF303,'1 BL anterior'!$E:$E)</f>
        <v>0</v>
      </c>
      <c r="AK303" s="91">
        <f>SUMIF('1 BL anterior'!$Q:$Q,AG303,'1 BL anterior'!$E:$E)</f>
        <v>0</v>
      </c>
      <c r="AL303" s="639" t="s">
        <v>2928</v>
      </c>
      <c r="AM303" t="s">
        <v>2929</v>
      </c>
      <c r="AN303" s="91">
        <f>SUMIF('3BL ACTUAL'!$Q:$Q,AL303,'3BL ACTUAL'!$E:$E)</f>
        <v>0</v>
      </c>
      <c r="AO303" s="1388">
        <f>SUMIF('3BL ACTUAL'!$Q:$Q,AM303,'3BL ACTUAL'!$E:$E)</f>
        <v>0</v>
      </c>
      <c r="AP303" s="91">
        <f>SUMIF('1 BL anterior'!$Q:$Q,AL303,'1 BL anterior'!$E:$E)</f>
        <v>0</v>
      </c>
      <c r="AQ303" s="91">
        <f>SUMIF('1 BL anterior'!$Q:$Q,AM303,'1 BL anterior'!$E:$E)</f>
        <v>0</v>
      </c>
      <c r="AR303" s="639" t="s">
        <v>3087</v>
      </c>
      <c r="AS303" t="s">
        <v>3088</v>
      </c>
      <c r="AT303" s="91">
        <f>SUMIF('3BL ACTUAL'!$Q:$Q,AR303,'3BL ACTUAL'!$E:$E)</f>
        <v>0</v>
      </c>
      <c r="AU303" s="1388">
        <f>SUMIF('3BL ACTUAL'!$Q:$Q,AS303,'3BL ACTUAL'!$E:$E)</f>
        <v>0</v>
      </c>
      <c r="AV303" s="91">
        <f>SUMIF('1 BL anterior'!$Q:$Q,AR303,'1 BL anterior'!$E:$E)</f>
        <v>0</v>
      </c>
      <c r="AW303" s="91">
        <f>SUMIF('1 BL anterior'!$Q:$Q,AS303,'1 BL anterior'!$E:$E)</f>
        <v>0</v>
      </c>
    </row>
    <row r="304" spans="1:49">
      <c r="E304" s="3397"/>
      <c r="F304" s="3387"/>
      <c r="G304" s="3393" t="s">
        <v>908</v>
      </c>
      <c r="H304" s="3393"/>
      <c r="I304" s="3393"/>
      <c r="J304" s="3393"/>
      <c r="K304" s="3393"/>
      <c r="L304" s="3393"/>
      <c r="M304" s="3393"/>
      <c r="N304" s="1380">
        <v>7056</v>
      </c>
      <c r="O304" s="66">
        <v>7055</v>
      </c>
      <c r="P304" s="66">
        <f t="shared" si="4"/>
        <v>3</v>
      </c>
      <c r="Q304" s="66" t="str">
        <f t="shared" si="3"/>
        <v>70553</v>
      </c>
      <c r="R304" t="str">
        <f t="shared" si="5"/>
        <v>70563</v>
      </c>
      <c r="T304" s="639" t="s">
        <v>2453</v>
      </c>
      <c r="U304" t="s">
        <v>2452</v>
      </c>
      <c r="V304" s="91">
        <f>SUMIF('3BL ACTUAL'!Q:Q,T304,'3BL ACTUAL'!E:E)</f>
        <v>0</v>
      </c>
      <c r="W304" s="1388">
        <f>SUMIF('3BL ACTUAL'!Q:Q,U304,'3BL ACTUAL'!E:E)</f>
        <v>0</v>
      </c>
      <c r="X304" s="91">
        <f>SUMIF('1 BL anterior'!$Q:$Q,T304,'1 BL anterior'!$E:$E)</f>
        <v>0</v>
      </c>
      <c r="Y304" s="91">
        <f>SUMIF('1 BL anterior'!$Q:$Q,U304,'1 BL anterior'!$E:$E)</f>
        <v>0</v>
      </c>
      <c r="Z304" s="639" t="s">
        <v>2613</v>
      </c>
      <c r="AA304" t="s">
        <v>2614</v>
      </c>
      <c r="AB304" s="91">
        <f>SUMIF('3BL ACTUAL'!$Q:$Q,Z304,'3BL ACTUAL'!$E:$E)</f>
        <v>0</v>
      </c>
      <c r="AC304" s="1388">
        <f>SUMIF('3BL ACTUAL'!$Q:$Q,AA304,'3BL ACTUAL'!$E:$E)</f>
        <v>0</v>
      </c>
      <c r="AD304" s="91">
        <f>SUMIF('1 BL anterior'!$Q:$Q,Z304,'1 BL anterior'!$E:$E)</f>
        <v>0</v>
      </c>
      <c r="AE304" s="91">
        <f>SUMIF('1 BL anterior'!$Q:$Q,AA304,'1 BL anterior'!$E:$E)</f>
        <v>0</v>
      </c>
      <c r="AF304" s="639" t="s">
        <v>2772</v>
      </c>
      <c r="AG304" t="s">
        <v>2773</v>
      </c>
      <c r="AH304" s="91">
        <f>SUMIF('3BL ACTUAL'!$Q:$Q,AF304,'3BL ACTUAL'!$E:$E)</f>
        <v>0</v>
      </c>
      <c r="AI304" s="1388">
        <f>SUMIF('3BL ACTUAL'!$Q:$Q,AG304,'3BL ACTUAL'!$E:$E)</f>
        <v>0</v>
      </c>
      <c r="AJ304" s="91">
        <f>SUMIF('1 BL anterior'!$Q:$Q,AF304,'1 BL anterior'!$E:$E)</f>
        <v>0</v>
      </c>
      <c r="AK304" s="91">
        <f>SUMIF('1 BL anterior'!$Q:$Q,AG304,'1 BL anterior'!$E:$E)</f>
        <v>0</v>
      </c>
      <c r="AL304" s="639" t="s">
        <v>2930</v>
      </c>
      <c r="AM304" t="s">
        <v>2931</v>
      </c>
      <c r="AN304" s="91">
        <f>SUMIF('3BL ACTUAL'!$Q:$Q,AL304,'3BL ACTUAL'!$E:$E)</f>
        <v>0</v>
      </c>
      <c r="AO304" s="1388">
        <f>SUMIF('3BL ACTUAL'!$Q:$Q,AM304,'3BL ACTUAL'!$E:$E)</f>
        <v>0</v>
      </c>
      <c r="AP304" s="91">
        <f>SUMIF('1 BL anterior'!$Q:$Q,AL304,'1 BL anterior'!$E:$E)</f>
        <v>0</v>
      </c>
      <c r="AQ304" s="91">
        <f>SUMIF('1 BL anterior'!$Q:$Q,AM304,'1 BL anterior'!$E:$E)</f>
        <v>0</v>
      </c>
      <c r="AR304" s="639" t="s">
        <v>3089</v>
      </c>
      <c r="AS304" t="s">
        <v>3090</v>
      </c>
      <c r="AT304" s="91">
        <f>SUMIF('3BL ACTUAL'!$Q:$Q,AR304,'3BL ACTUAL'!$E:$E)</f>
        <v>0</v>
      </c>
      <c r="AU304" s="1388">
        <f>SUMIF('3BL ACTUAL'!$Q:$Q,AS304,'3BL ACTUAL'!$E:$E)</f>
        <v>0</v>
      </c>
      <c r="AV304" s="91">
        <f>SUMIF('1 BL anterior'!$Q:$Q,AR304,'1 BL anterior'!$E:$E)</f>
        <v>0</v>
      </c>
      <c r="AW304" s="91">
        <f>SUMIF('1 BL anterior'!$Q:$Q,AS304,'1 BL anterior'!$E:$E)</f>
        <v>0</v>
      </c>
    </row>
    <row r="305" spans="5:49">
      <c r="E305" s="3397"/>
      <c r="F305" s="3387"/>
      <c r="G305" s="3399" t="s">
        <v>918</v>
      </c>
      <c r="H305" s="3399"/>
      <c r="I305" s="3399"/>
      <c r="J305" s="3399"/>
      <c r="K305" s="3399"/>
      <c r="L305" s="3399"/>
      <c r="M305" s="3399"/>
      <c r="N305" s="1380">
        <v>7059</v>
      </c>
      <c r="O305" s="66">
        <v>7058</v>
      </c>
      <c r="P305" s="66">
        <f t="shared" si="4"/>
        <v>3</v>
      </c>
      <c r="Q305" s="66" t="str">
        <f t="shared" si="3"/>
        <v>70583</v>
      </c>
      <c r="R305" t="str">
        <f t="shared" si="5"/>
        <v>70593</v>
      </c>
      <c r="T305" s="639" t="s">
        <v>2455</v>
      </c>
      <c r="U305" t="s">
        <v>2454</v>
      </c>
      <c r="V305" s="91">
        <f>SUMIF('3BL ACTUAL'!Q:Q,T305,'3BL ACTUAL'!E:E)</f>
        <v>0</v>
      </c>
      <c r="W305" s="1388">
        <f>SUMIF('3BL ACTUAL'!Q:Q,U305,'3BL ACTUAL'!E:E)</f>
        <v>0</v>
      </c>
      <c r="X305" s="91">
        <f>SUMIF('1 BL anterior'!$Q:$Q,T305,'1 BL anterior'!$E:$E)</f>
        <v>0</v>
      </c>
      <c r="Y305" s="91">
        <f>SUMIF('1 BL anterior'!$Q:$Q,U305,'1 BL anterior'!$E:$E)</f>
        <v>0</v>
      </c>
      <c r="Z305" s="639" t="s">
        <v>2615</v>
      </c>
      <c r="AA305" t="s">
        <v>2616</v>
      </c>
      <c r="AB305" s="91">
        <f>SUMIF('3BL ACTUAL'!$Q:$Q,Z305,'3BL ACTUAL'!$E:$E)</f>
        <v>0</v>
      </c>
      <c r="AC305" s="1388">
        <f>SUMIF('3BL ACTUAL'!$Q:$Q,AA305,'3BL ACTUAL'!$E:$E)</f>
        <v>0</v>
      </c>
      <c r="AD305" s="91">
        <f>SUMIF('1 BL anterior'!$Q:$Q,Z305,'1 BL anterior'!$E:$E)</f>
        <v>0</v>
      </c>
      <c r="AE305" s="91">
        <f>SUMIF('1 BL anterior'!$Q:$Q,AA305,'1 BL anterior'!$E:$E)</f>
        <v>0</v>
      </c>
      <c r="AF305" s="639" t="s">
        <v>2774</v>
      </c>
      <c r="AG305" t="s">
        <v>2775</v>
      </c>
      <c r="AH305" s="91">
        <f>SUMIF('3BL ACTUAL'!$Q:$Q,AF305,'3BL ACTUAL'!$E:$E)</f>
        <v>0</v>
      </c>
      <c r="AI305" s="1388">
        <f>SUMIF('3BL ACTUAL'!$Q:$Q,AG305,'3BL ACTUAL'!$E:$E)</f>
        <v>0</v>
      </c>
      <c r="AJ305" s="91">
        <f>SUMIF('1 BL anterior'!$Q:$Q,AF305,'1 BL anterior'!$E:$E)</f>
        <v>0</v>
      </c>
      <c r="AK305" s="91">
        <f>SUMIF('1 BL anterior'!$Q:$Q,AG305,'1 BL anterior'!$E:$E)</f>
        <v>0</v>
      </c>
      <c r="AL305" s="639" t="s">
        <v>2932</v>
      </c>
      <c r="AM305" t="s">
        <v>2933</v>
      </c>
      <c r="AN305" s="91">
        <f>SUMIF('3BL ACTUAL'!$Q:$Q,AL305,'3BL ACTUAL'!$E:$E)</f>
        <v>0</v>
      </c>
      <c r="AO305" s="1388">
        <f>SUMIF('3BL ACTUAL'!$Q:$Q,AM305,'3BL ACTUAL'!$E:$E)</f>
        <v>0</v>
      </c>
      <c r="AP305" s="91">
        <f>SUMIF('1 BL anterior'!$Q:$Q,AL305,'1 BL anterior'!$E:$E)</f>
        <v>0</v>
      </c>
      <c r="AQ305" s="91">
        <f>SUMIF('1 BL anterior'!$Q:$Q,AM305,'1 BL anterior'!$E:$E)</f>
        <v>0</v>
      </c>
      <c r="AR305" s="639" t="s">
        <v>3091</v>
      </c>
      <c r="AS305" t="s">
        <v>3092</v>
      </c>
      <c r="AT305" s="91">
        <f>SUMIF('3BL ACTUAL'!$Q:$Q,AR305,'3BL ACTUAL'!$E:$E)</f>
        <v>0</v>
      </c>
      <c r="AU305" s="1388">
        <f>SUMIF('3BL ACTUAL'!$Q:$Q,AS305,'3BL ACTUAL'!$E:$E)</f>
        <v>0</v>
      </c>
      <c r="AV305" s="91">
        <f>SUMIF('1 BL anterior'!$Q:$Q,AR305,'1 BL anterior'!$E:$E)</f>
        <v>0</v>
      </c>
      <c r="AW305" s="91">
        <f>SUMIF('1 BL anterior'!$Q:$Q,AS305,'1 BL anterior'!$E:$E)</f>
        <v>0</v>
      </c>
    </row>
    <row r="306" spans="5:49">
      <c r="E306" s="3397"/>
      <c r="F306" s="3387"/>
      <c r="G306" s="3399" t="s">
        <v>882</v>
      </c>
      <c r="H306" s="3399"/>
      <c r="I306" s="3399"/>
      <c r="J306" s="3399"/>
      <c r="K306" s="3399"/>
      <c r="L306" s="3399"/>
      <c r="M306" s="3399"/>
      <c r="N306" s="1380">
        <v>7062</v>
      </c>
      <c r="O306" s="66">
        <v>7061</v>
      </c>
      <c r="P306" s="66">
        <f t="shared" si="4"/>
        <v>3</v>
      </c>
      <c r="Q306" s="66" t="str">
        <f t="shared" si="3"/>
        <v>70613</v>
      </c>
      <c r="R306" t="str">
        <f t="shared" si="5"/>
        <v>70623</v>
      </c>
      <c r="T306" s="639" t="s">
        <v>2457</v>
      </c>
      <c r="U306" t="s">
        <v>2456</v>
      </c>
      <c r="V306" s="91">
        <f>SUMIF('3BL ACTUAL'!Q:Q,T306,'3BL ACTUAL'!E:E)</f>
        <v>0</v>
      </c>
      <c r="W306" s="1388">
        <f>SUMIF('3BL ACTUAL'!Q:Q,U306,'3BL ACTUAL'!E:E)</f>
        <v>0</v>
      </c>
      <c r="X306" s="91">
        <f>SUMIF('1 BL anterior'!$Q:$Q,T306,'1 BL anterior'!$E:$E)</f>
        <v>0</v>
      </c>
      <c r="Y306" s="91">
        <f>SUMIF('1 BL anterior'!$Q:$Q,U306,'1 BL anterior'!$E:$E)</f>
        <v>0</v>
      </c>
      <c r="Z306" s="639" t="s">
        <v>2617</v>
      </c>
      <c r="AA306" t="s">
        <v>2618</v>
      </c>
      <c r="AB306" s="91">
        <f>SUMIF('3BL ACTUAL'!$Q:$Q,Z306,'3BL ACTUAL'!$E:$E)</f>
        <v>0</v>
      </c>
      <c r="AC306" s="1388">
        <f>SUMIF('3BL ACTUAL'!$Q:$Q,AA306,'3BL ACTUAL'!$E:$E)</f>
        <v>0</v>
      </c>
      <c r="AD306" s="91">
        <f>SUMIF('1 BL anterior'!$Q:$Q,Z306,'1 BL anterior'!$E:$E)</f>
        <v>0</v>
      </c>
      <c r="AE306" s="91">
        <f>SUMIF('1 BL anterior'!$Q:$Q,AA306,'1 BL anterior'!$E:$E)</f>
        <v>0</v>
      </c>
      <c r="AF306" s="639" t="s">
        <v>2776</v>
      </c>
      <c r="AG306" t="s">
        <v>2777</v>
      </c>
      <c r="AH306" s="91">
        <f>SUMIF('3BL ACTUAL'!$Q:$Q,AF306,'3BL ACTUAL'!$E:$E)</f>
        <v>0</v>
      </c>
      <c r="AI306" s="1388">
        <f>SUMIF('3BL ACTUAL'!$Q:$Q,AG306,'3BL ACTUAL'!$E:$E)</f>
        <v>0</v>
      </c>
      <c r="AJ306" s="91">
        <f>SUMIF('1 BL anterior'!$Q:$Q,AF306,'1 BL anterior'!$E:$E)</f>
        <v>0</v>
      </c>
      <c r="AK306" s="91">
        <f>SUMIF('1 BL anterior'!$Q:$Q,AG306,'1 BL anterior'!$E:$E)</f>
        <v>0</v>
      </c>
      <c r="AL306" s="639" t="s">
        <v>2934</v>
      </c>
      <c r="AM306" t="s">
        <v>2935</v>
      </c>
      <c r="AN306" s="91">
        <f>SUMIF('3BL ACTUAL'!$Q:$Q,AL306,'3BL ACTUAL'!$E:$E)</f>
        <v>0</v>
      </c>
      <c r="AO306" s="1388">
        <f>SUMIF('3BL ACTUAL'!$Q:$Q,AM306,'3BL ACTUAL'!$E:$E)</f>
        <v>0</v>
      </c>
      <c r="AP306" s="91">
        <f>SUMIF('1 BL anterior'!$Q:$Q,AL306,'1 BL anterior'!$E:$E)</f>
        <v>0</v>
      </c>
      <c r="AQ306" s="91">
        <f>SUMIF('1 BL anterior'!$Q:$Q,AM306,'1 BL anterior'!$E:$E)</f>
        <v>0</v>
      </c>
      <c r="AR306" s="639" t="s">
        <v>3093</v>
      </c>
      <c r="AS306" t="s">
        <v>3094</v>
      </c>
      <c r="AT306" s="91">
        <f>SUMIF('3BL ACTUAL'!$Q:$Q,AR306,'3BL ACTUAL'!$E:$E)</f>
        <v>0</v>
      </c>
      <c r="AU306" s="1388">
        <f>SUMIF('3BL ACTUAL'!$Q:$Q,AS306,'3BL ACTUAL'!$E:$E)</f>
        <v>0</v>
      </c>
      <c r="AV306" s="91">
        <f>SUMIF('1 BL anterior'!$Q:$Q,AR306,'1 BL anterior'!$E:$E)</f>
        <v>0</v>
      </c>
      <c r="AW306" s="91">
        <f>SUMIF('1 BL anterior'!$Q:$Q,AS306,'1 BL anterior'!$E:$E)</f>
        <v>0</v>
      </c>
    </row>
    <row r="307" spans="5:49">
      <c r="E307" s="3396" t="s">
        <v>995</v>
      </c>
      <c r="F307" s="3386"/>
      <c r="G307" s="3412" t="s">
        <v>996</v>
      </c>
      <c r="H307" s="3412"/>
      <c r="I307" s="3393" t="s">
        <v>997</v>
      </c>
      <c r="J307" s="3393"/>
      <c r="K307" s="3393"/>
      <c r="L307" s="3393"/>
      <c r="M307" s="3393"/>
      <c r="N307" s="1380">
        <v>7065</v>
      </c>
      <c r="O307" s="66">
        <v>7064</v>
      </c>
      <c r="P307" s="66">
        <f t="shared" si="4"/>
        <v>3</v>
      </c>
      <c r="Q307" s="66" t="str">
        <f t="shared" si="3"/>
        <v>70643</v>
      </c>
      <c r="R307" t="str">
        <f t="shared" si="5"/>
        <v>70653</v>
      </c>
      <c r="T307" s="639" t="s">
        <v>2459</v>
      </c>
      <c r="U307" t="s">
        <v>2458</v>
      </c>
      <c r="V307" s="91">
        <f>SUMIF('3BL ACTUAL'!Q:Q,T307,'3BL ACTUAL'!E:E)</f>
        <v>0</v>
      </c>
      <c r="W307" s="1388">
        <f>SUMIF('3BL ACTUAL'!Q:Q,U307,'3BL ACTUAL'!E:E)</f>
        <v>0</v>
      </c>
      <c r="X307" s="91">
        <f>SUMIF('1 BL anterior'!$Q:$Q,T307,'1 BL anterior'!$E:$E)</f>
        <v>0</v>
      </c>
      <c r="Y307" s="91">
        <f>SUMIF('1 BL anterior'!$Q:$Q,U307,'1 BL anterior'!$E:$E)</f>
        <v>0</v>
      </c>
      <c r="Z307" s="639" t="s">
        <v>2619</v>
      </c>
      <c r="AA307" t="s">
        <v>2620</v>
      </c>
      <c r="AB307" s="91">
        <f>SUMIF('3BL ACTUAL'!$Q:$Q,Z307,'3BL ACTUAL'!$E:$E)</f>
        <v>0</v>
      </c>
      <c r="AC307" s="1388">
        <f>SUMIF('3BL ACTUAL'!$Q:$Q,AA307,'3BL ACTUAL'!$E:$E)</f>
        <v>0</v>
      </c>
      <c r="AD307" s="91">
        <f>SUMIF('1 BL anterior'!$Q:$Q,Z307,'1 BL anterior'!$E:$E)</f>
        <v>0</v>
      </c>
      <c r="AE307" s="91">
        <f>SUMIF('1 BL anterior'!$Q:$Q,AA307,'1 BL anterior'!$E:$E)</f>
        <v>0</v>
      </c>
      <c r="AF307" s="639" t="s">
        <v>2778</v>
      </c>
      <c r="AG307" t="s">
        <v>2779</v>
      </c>
      <c r="AH307" s="91">
        <f>SUMIF('3BL ACTUAL'!$Q:$Q,AF307,'3BL ACTUAL'!$E:$E)</f>
        <v>0</v>
      </c>
      <c r="AI307" s="1388">
        <f>SUMIF('3BL ACTUAL'!$Q:$Q,AG307,'3BL ACTUAL'!$E:$E)</f>
        <v>0</v>
      </c>
      <c r="AJ307" s="91">
        <f>SUMIF('1 BL anterior'!$Q:$Q,AF307,'1 BL anterior'!$E:$E)</f>
        <v>0</v>
      </c>
      <c r="AK307" s="91">
        <f>SUMIF('1 BL anterior'!$Q:$Q,AG307,'1 BL anterior'!$E:$E)</f>
        <v>0</v>
      </c>
      <c r="AL307" s="639" t="s">
        <v>2936</v>
      </c>
      <c r="AM307" t="s">
        <v>2937</v>
      </c>
      <c r="AN307" s="91">
        <f>SUMIF('3BL ACTUAL'!$Q:$Q,AL307,'3BL ACTUAL'!$E:$E)</f>
        <v>0</v>
      </c>
      <c r="AO307" s="1388">
        <f>SUMIF('3BL ACTUAL'!$Q:$Q,AM307,'3BL ACTUAL'!$E:$E)</f>
        <v>0</v>
      </c>
      <c r="AP307" s="91">
        <f>SUMIF('1 BL anterior'!$Q:$Q,AL307,'1 BL anterior'!$E:$E)</f>
        <v>0</v>
      </c>
      <c r="AQ307" s="91">
        <f>SUMIF('1 BL anterior'!$Q:$Q,AM307,'1 BL anterior'!$E:$E)</f>
        <v>0</v>
      </c>
      <c r="AR307" s="639" t="s">
        <v>3095</v>
      </c>
      <c r="AS307" t="s">
        <v>3096</v>
      </c>
      <c r="AT307" s="91">
        <f>SUMIF('3BL ACTUAL'!$Q:$Q,AR307,'3BL ACTUAL'!$E:$E)</f>
        <v>0</v>
      </c>
      <c r="AU307" s="1388">
        <f>SUMIF('3BL ACTUAL'!$Q:$Q,AS307,'3BL ACTUAL'!$E:$E)</f>
        <v>0</v>
      </c>
      <c r="AV307" s="91">
        <f>SUMIF('1 BL anterior'!$Q:$Q,AR307,'1 BL anterior'!$E:$E)</f>
        <v>0</v>
      </c>
      <c r="AW307" s="91">
        <f>SUMIF('1 BL anterior'!$Q:$Q,AS307,'1 BL anterior'!$E:$E)</f>
        <v>0</v>
      </c>
    </row>
    <row r="308" spans="5:49">
      <c r="E308" s="3396"/>
      <c r="F308" s="3386"/>
      <c r="G308" s="3412"/>
      <c r="H308" s="3412"/>
      <c r="I308" s="3393" t="s">
        <v>998</v>
      </c>
      <c r="J308" s="3393"/>
      <c r="K308" s="3393"/>
      <c r="L308" s="3393"/>
      <c r="M308" s="3393"/>
      <c r="N308" s="1380">
        <v>7068</v>
      </c>
      <c r="O308" s="66">
        <v>7067</v>
      </c>
      <c r="P308" s="66">
        <f t="shared" si="4"/>
        <v>3</v>
      </c>
      <c r="Q308" s="66" t="str">
        <f t="shared" si="3"/>
        <v>70673</v>
      </c>
      <c r="R308" t="str">
        <f t="shared" si="5"/>
        <v>70683</v>
      </c>
      <c r="T308" s="639" t="s">
        <v>2461</v>
      </c>
      <c r="U308" t="s">
        <v>2460</v>
      </c>
      <c r="V308" s="91">
        <f>SUMIF('3BL ACTUAL'!Q:Q,T308,'3BL ACTUAL'!E:E)</f>
        <v>0</v>
      </c>
      <c r="W308" s="1388">
        <f>SUMIF('3BL ACTUAL'!Q:Q,U308,'3BL ACTUAL'!E:E)</f>
        <v>0</v>
      </c>
      <c r="X308" s="91">
        <f>SUMIF('1 BL anterior'!$Q:$Q,T308,'1 BL anterior'!$E:$E)</f>
        <v>91880.922000000006</v>
      </c>
      <c r="Y308" s="91">
        <f>SUMIF('1 BL anterior'!$Q:$Q,U308,'1 BL anterior'!$E:$E)</f>
        <v>0</v>
      </c>
      <c r="Z308" s="639" t="s">
        <v>2621</v>
      </c>
      <c r="AA308" t="s">
        <v>2622</v>
      </c>
      <c r="AB308" s="91">
        <f>SUMIF('3BL ACTUAL'!$Q:$Q,Z308,'3BL ACTUAL'!$E:$E)</f>
        <v>0</v>
      </c>
      <c r="AC308" s="1388">
        <f>SUMIF('3BL ACTUAL'!$Q:$Q,AA308,'3BL ACTUAL'!$E:$E)</f>
        <v>0</v>
      </c>
      <c r="AD308" s="91">
        <f>SUMIF('1 BL anterior'!$Q:$Q,Z308,'1 BL anterior'!$E:$E)</f>
        <v>0</v>
      </c>
      <c r="AE308" s="91">
        <f>SUMIF('1 BL anterior'!$Q:$Q,AA308,'1 BL anterior'!$E:$E)</f>
        <v>0</v>
      </c>
      <c r="AF308" s="639" t="s">
        <v>2780</v>
      </c>
      <c r="AG308" t="s">
        <v>2781</v>
      </c>
      <c r="AH308" s="91">
        <f>SUMIF('3BL ACTUAL'!$Q:$Q,AF308,'3BL ACTUAL'!$E:$E)</f>
        <v>0</v>
      </c>
      <c r="AI308" s="1388">
        <f>SUMIF('3BL ACTUAL'!$Q:$Q,AG308,'3BL ACTUAL'!$E:$E)</f>
        <v>0</v>
      </c>
      <c r="AJ308" s="91">
        <f>SUMIF('1 BL anterior'!$Q:$Q,AF308,'1 BL anterior'!$E:$E)</f>
        <v>0</v>
      </c>
      <c r="AK308" s="91">
        <f>SUMIF('1 BL anterior'!$Q:$Q,AG308,'1 BL anterior'!$E:$E)</f>
        <v>0</v>
      </c>
      <c r="AL308" s="639" t="s">
        <v>2938</v>
      </c>
      <c r="AM308" t="s">
        <v>2939</v>
      </c>
      <c r="AN308" s="91">
        <f>SUMIF('3BL ACTUAL'!$Q:$Q,AL308,'3BL ACTUAL'!$E:$E)</f>
        <v>0</v>
      </c>
      <c r="AO308" s="1388">
        <f>SUMIF('3BL ACTUAL'!$Q:$Q,AM308,'3BL ACTUAL'!$E:$E)</f>
        <v>0</v>
      </c>
      <c r="AP308" s="91">
        <f>SUMIF('1 BL anterior'!$Q:$Q,AL308,'1 BL anterior'!$E:$E)</f>
        <v>0</v>
      </c>
      <c r="AQ308" s="91">
        <f>SUMIF('1 BL anterior'!$Q:$Q,AM308,'1 BL anterior'!$E:$E)</f>
        <v>0</v>
      </c>
      <c r="AR308" s="639" t="s">
        <v>3097</v>
      </c>
      <c r="AS308" t="s">
        <v>3098</v>
      </c>
      <c r="AT308" s="91">
        <f>SUMIF('3BL ACTUAL'!$Q:$Q,AR308,'3BL ACTUAL'!$E:$E)</f>
        <v>0</v>
      </c>
      <c r="AU308" s="1388">
        <f>SUMIF('3BL ACTUAL'!$Q:$Q,AS308,'3BL ACTUAL'!$E:$E)</f>
        <v>0</v>
      </c>
      <c r="AV308" s="91">
        <f>SUMIF('1 BL anterior'!$Q:$Q,AR308,'1 BL anterior'!$E:$E)</f>
        <v>0</v>
      </c>
      <c r="AW308" s="91">
        <f>SUMIF('1 BL anterior'!$Q:$Q,AS308,'1 BL anterior'!$E:$E)</f>
        <v>0</v>
      </c>
    </row>
    <row r="309" spans="5:49">
      <c r="E309" s="3396"/>
      <c r="F309" s="3386"/>
      <c r="G309" s="3380" t="s">
        <v>999</v>
      </c>
      <c r="H309" s="3380"/>
      <c r="I309" s="3380"/>
      <c r="J309" s="3380"/>
      <c r="K309" s="3380"/>
      <c r="L309" s="3380"/>
      <c r="M309" s="3380"/>
      <c r="N309" s="1380">
        <v>7071</v>
      </c>
      <c r="O309" s="66">
        <v>7070</v>
      </c>
      <c r="P309" s="66">
        <f t="shared" si="4"/>
        <v>3</v>
      </c>
      <c r="Q309" s="66" t="str">
        <f t="shared" si="3"/>
        <v>70703</v>
      </c>
      <c r="R309" t="str">
        <f t="shared" si="5"/>
        <v>70713</v>
      </c>
      <c r="T309" s="639" t="s">
        <v>2463</v>
      </c>
      <c r="U309" t="s">
        <v>2462</v>
      </c>
      <c r="V309" s="91">
        <f>SUMIF('3BL ACTUAL'!Q:Q,T309,'3BL ACTUAL'!E:E)</f>
        <v>0</v>
      </c>
      <c r="W309" s="1388">
        <f>SUMIF('3BL ACTUAL'!Q:Q,U309,'3BL ACTUAL'!E:E)</f>
        <v>0</v>
      </c>
      <c r="X309" s="91">
        <f>SUMIF('1 BL anterior'!$Q:$Q,T309,'1 BL anterior'!$E:$E)</f>
        <v>0</v>
      </c>
      <c r="Y309" s="91">
        <f>SUMIF('1 BL anterior'!$Q:$Q,U309,'1 BL anterior'!$E:$E)</f>
        <v>0</v>
      </c>
      <c r="Z309" s="639" t="s">
        <v>2623</v>
      </c>
      <c r="AA309" t="s">
        <v>2624</v>
      </c>
      <c r="AB309" s="91">
        <f>SUMIF('3BL ACTUAL'!$Q:$Q,Z309,'3BL ACTUAL'!$E:$E)</f>
        <v>0</v>
      </c>
      <c r="AC309" s="1388">
        <f>SUMIF('3BL ACTUAL'!$Q:$Q,AA309,'3BL ACTUAL'!$E:$E)</f>
        <v>0</v>
      </c>
      <c r="AD309" s="91">
        <f>SUMIF('1 BL anterior'!$Q:$Q,Z309,'1 BL anterior'!$E:$E)</f>
        <v>0</v>
      </c>
      <c r="AE309" s="91">
        <f>SUMIF('1 BL anterior'!$Q:$Q,AA309,'1 BL anterior'!$E:$E)</f>
        <v>0</v>
      </c>
      <c r="AF309" s="639" t="s">
        <v>2782</v>
      </c>
      <c r="AG309" t="s">
        <v>2783</v>
      </c>
      <c r="AH309" s="91">
        <f>SUMIF('3BL ACTUAL'!$Q:$Q,AF309,'3BL ACTUAL'!$E:$E)</f>
        <v>0</v>
      </c>
      <c r="AI309" s="1388">
        <f>SUMIF('3BL ACTUAL'!$Q:$Q,AG309,'3BL ACTUAL'!$E:$E)</f>
        <v>0</v>
      </c>
      <c r="AJ309" s="91">
        <f>SUMIF('1 BL anterior'!$Q:$Q,AF309,'1 BL anterior'!$E:$E)</f>
        <v>0</v>
      </c>
      <c r="AK309" s="91">
        <f>SUMIF('1 BL anterior'!$Q:$Q,AG309,'1 BL anterior'!$E:$E)</f>
        <v>0</v>
      </c>
      <c r="AL309" s="639" t="s">
        <v>2940</v>
      </c>
      <c r="AM309" t="s">
        <v>2941</v>
      </c>
      <c r="AN309" s="91">
        <f>SUMIF('3BL ACTUAL'!$Q:$Q,AL309,'3BL ACTUAL'!$E:$E)</f>
        <v>0</v>
      </c>
      <c r="AO309" s="1388">
        <f>SUMIF('3BL ACTUAL'!$Q:$Q,AM309,'3BL ACTUAL'!$E:$E)</f>
        <v>0</v>
      </c>
      <c r="AP309" s="91">
        <f>SUMIF('1 BL anterior'!$Q:$Q,AL309,'1 BL anterior'!$E:$E)</f>
        <v>0</v>
      </c>
      <c r="AQ309" s="91">
        <f>SUMIF('1 BL anterior'!$Q:$Q,AM309,'1 BL anterior'!$E:$E)</f>
        <v>0</v>
      </c>
      <c r="AR309" s="639" t="s">
        <v>3099</v>
      </c>
      <c r="AS309" t="s">
        <v>3100</v>
      </c>
      <c r="AT309" s="91">
        <f>SUMIF('3BL ACTUAL'!$Q:$Q,AR309,'3BL ACTUAL'!$E:$E)</f>
        <v>0</v>
      </c>
      <c r="AU309" s="1388">
        <f>SUMIF('3BL ACTUAL'!$Q:$Q,AS309,'3BL ACTUAL'!$E:$E)</f>
        <v>0</v>
      </c>
      <c r="AV309" s="91">
        <f>SUMIF('1 BL anterior'!$Q:$Q,AR309,'1 BL anterior'!$E:$E)</f>
        <v>0</v>
      </c>
      <c r="AW309" s="91">
        <f>SUMIF('1 BL anterior'!$Q:$Q,AS309,'1 BL anterior'!$E:$E)</f>
        <v>0</v>
      </c>
    </row>
    <row r="310" spans="5:49">
      <c r="E310" s="3396"/>
      <c r="F310" s="3386"/>
      <c r="G310" s="3407" t="s">
        <v>1000</v>
      </c>
      <c r="H310" s="3407"/>
      <c r="I310" s="3407"/>
      <c r="J310" s="3407"/>
      <c r="K310" s="3407"/>
      <c r="L310" s="3407"/>
      <c r="M310" s="3407"/>
      <c r="N310" s="1380">
        <v>7074</v>
      </c>
      <c r="O310" s="66">
        <v>7073</v>
      </c>
      <c r="P310" s="66">
        <f t="shared" si="4"/>
        <v>3</v>
      </c>
      <c r="Q310" s="66" t="str">
        <f t="shared" si="3"/>
        <v>70733</v>
      </c>
      <c r="R310" t="str">
        <f t="shared" si="5"/>
        <v>70743</v>
      </c>
      <c r="T310" s="639" t="s">
        <v>2465</v>
      </c>
      <c r="U310" t="s">
        <v>2464</v>
      </c>
      <c r="V310" s="91">
        <f>SUMIF('3BL ACTUAL'!Q:Q,T310,'3BL ACTUAL'!E:E)</f>
        <v>0</v>
      </c>
      <c r="W310" s="1388">
        <f>SUMIF('3BL ACTUAL'!Q:Q,U310,'3BL ACTUAL'!E:E)</f>
        <v>0</v>
      </c>
      <c r="X310" s="91">
        <f>SUMIF('1 BL anterior'!$Q:$Q,T310,'1 BL anterior'!$E:$E)</f>
        <v>0</v>
      </c>
      <c r="Y310" s="91">
        <f>SUMIF('1 BL anterior'!$Q:$Q,U310,'1 BL anterior'!$E:$E)</f>
        <v>0</v>
      </c>
      <c r="Z310" s="639" t="s">
        <v>2625</v>
      </c>
      <c r="AA310" t="s">
        <v>2626</v>
      </c>
      <c r="AB310" s="91">
        <f>SUMIF('3BL ACTUAL'!$Q:$Q,Z310,'3BL ACTUAL'!$E:$E)</f>
        <v>0</v>
      </c>
      <c r="AC310" s="1388">
        <f>SUMIF('3BL ACTUAL'!$Q:$Q,AA310,'3BL ACTUAL'!$E:$E)</f>
        <v>0</v>
      </c>
      <c r="AD310" s="91">
        <f>SUMIF('1 BL anterior'!$Q:$Q,Z310,'1 BL anterior'!$E:$E)</f>
        <v>0</v>
      </c>
      <c r="AE310" s="91">
        <f>SUMIF('1 BL anterior'!$Q:$Q,AA310,'1 BL anterior'!$E:$E)</f>
        <v>0</v>
      </c>
      <c r="AF310" s="639" t="s">
        <v>2784</v>
      </c>
      <c r="AG310" t="s">
        <v>2785</v>
      </c>
      <c r="AH310" s="91">
        <f>SUMIF('3BL ACTUAL'!$Q:$Q,AF310,'3BL ACTUAL'!$E:$E)</f>
        <v>0</v>
      </c>
      <c r="AI310" s="1388">
        <f>SUMIF('3BL ACTUAL'!$Q:$Q,AG310,'3BL ACTUAL'!$E:$E)</f>
        <v>0</v>
      </c>
      <c r="AJ310" s="91">
        <f>SUMIF('1 BL anterior'!$Q:$Q,AF310,'1 BL anterior'!$E:$E)</f>
        <v>0</v>
      </c>
      <c r="AK310" s="91">
        <f>SUMIF('1 BL anterior'!$Q:$Q,AG310,'1 BL anterior'!$E:$E)</f>
        <v>0</v>
      </c>
      <c r="AL310" s="639" t="s">
        <v>2942</v>
      </c>
      <c r="AM310" t="s">
        <v>2943</v>
      </c>
      <c r="AN310" s="91">
        <f>SUMIF('3BL ACTUAL'!$Q:$Q,AL310,'3BL ACTUAL'!$E:$E)</f>
        <v>0</v>
      </c>
      <c r="AO310" s="1388">
        <f>SUMIF('3BL ACTUAL'!$Q:$Q,AM310,'3BL ACTUAL'!$E:$E)</f>
        <v>0</v>
      </c>
      <c r="AP310" s="91">
        <f>SUMIF('1 BL anterior'!$Q:$Q,AL310,'1 BL anterior'!$E:$E)</f>
        <v>0</v>
      </c>
      <c r="AQ310" s="91">
        <f>SUMIF('1 BL anterior'!$Q:$Q,AM310,'1 BL anterior'!$E:$E)</f>
        <v>0</v>
      </c>
      <c r="AR310" s="639" t="s">
        <v>3101</v>
      </c>
      <c r="AS310" t="s">
        <v>3102</v>
      </c>
      <c r="AT310" s="91">
        <f>SUMIF('3BL ACTUAL'!$Q:$Q,AR310,'3BL ACTUAL'!$E:$E)</f>
        <v>0</v>
      </c>
      <c r="AU310" s="1388">
        <f>SUMIF('3BL ACTUAL'!$Q:$Q,AS310,'3BL ACTUAL'!$E:$E)</f>
        <v>0</v>
      </c>
      <c r="AV310" s="91">
        <f>SUMIF('1 BL anterior'!$Q:$Q,AR310,'1 BL anterior'!$E:$E)</f>
        <v>0</v>
      </c>
      <c r="AW310" s="91">
        <f>SUMIF('1 BL anterior'!$Q:$Q,AS310,'1 BL anterior'!$E:$E)</f>
        <v>0</v>
      </c>
    </row>
    <row r="311" spans="5:49">
      <c r="E311" s="3396"/>
      <c r="F311" s="3386"/>
      <c r="G311" s="3413" t="s">
        <v>890</v>
      </c>
      <c r="H311" s="3413"/>
      <c r="I311" s="3380" t="s">
        <v>131</v>
      </c>
      <c r="J311" s="3380"/>
      <c r="K311" s="3380"/>
      <c r="L311" s="3380"/>
      <c r="M311" s="3380"/>
      <c r="N311" s="1380">
        <v>7077</v>
      </c>
      <c r="O311" s="66">
        <v>7076</v>
      </c>
      <c r="P311" s="66">
        <f t="shared" si="4"/>
        <v>3</v>
      </c>
      <c r="Q311" s="66" t="str">
        <f t="shared" si="3"/>
        <v>70763</v>
      </c>
      <c r="R311" t="str">
        <f t="shared" si="5"/>
        <v>70773</v>
      </c>
      <c r="T311" s="639" t="s">
        <v>2467</v>
      </c>
      <c r="U311" t="s">
        <v>2466</v>
      </c>
      <c r="V311" s="91">
        <f>SUMIF('3BL ACTUAL'!Q:Q,T311,'3BL ACTUAL'!E:E)</f>
        <v>0</v>
      </c>
      <c r="W311" s="1388">
        <f>SUMIF('3BL ACTUAL'!Q:Q,U311,'3BL ACTUAL'!E:E)</f>
        <v>0</v>
      </c>
      <c r="X311" s="91">
        <f>SUMIF('1 BL anterior'!$Q:$Q,T311,'1 BL anterior'!$E:$E)</f>
        <v>0</v>
      </c>
      <c r="Y311" s="91">
        <f>SUMIF('1 BL anterior'!$Q:$Q,U311,'1 BL anterior'!$E:$E)</f>
        <v>0</v>
      </c>
      <c r="Z311" s="639" t="s">
        <v>2627</v>
      </c>
      <c r="AA311" t="s">
        <v>2628</v>
      </c>
      <c r="AB311" s="91">
        <f>SUMIF('3BL ACTUAL'!$Q:$Q,Z311,'3BL ACTUAL'!$E:$E)</f>
        <v>0</v>
      </c>
      <c r="AC311" s="1388">
        <f>SUMIF('3BL ACTUAL'!$Q:$Q,AA311,'3BL ACTUAL'!$E:$E)</f>
        <v>0</v>
      </c>
      <c r="AD311" s="91">
        <f>SUMIF('1 BL anterior'!$Q:$Q,Z311,'1 BL anterior'!$E:$E)</f>
        <v>0</v>
      </c>
      <c r="AE311" s="91">
        <f>SUMIF('1 BL anterior'!$Q:$Q,AA311,'1 BL anterior'!$E:$E)</f>
        <v>0</v>
      </c>
      <c r="AF311" s="639" t="s">
        <v>2786</v>
      </c>
      <c r="AG311" t="s">
        <v>2787</v>
      </c>
      <c r="AH311" s="91">
        <f>SUMIF('3BL ACTUAL'!$Q:$Q,AF311,'3BL ACTUAL'!$E:$E)</f>
        <v>0</v>
      </c>
      <c r="AI311" s="1388">
        <f>SUMIF('3BL ACTUAL'!$Q:$Q,AG311,'3BL ACTUAL'!$E:$E)</f>
        <v>0</v>
      </c>
      <c r="AJ311" s="91">
        <f>SUMIF('1 BL anterior'!$Q:$Q,AF311,'1 BL anterior'!$E:$E)</f>
        <v>0</v>
      </c>
      <c r="AK311" s="91">
        <f>SUMIF('1 BL anterior'!$Q:$Q,AG311,'1 BL anterior'!$E:$E)</f>
        <v>0</v>
      </c>
      <c r="AL311" s="639" t="s">
        <v>2944</v>
      </c>
      <c r="AM311" t="s">
        <v>2945</v>
      </c>
      <c r="AN311" s="91">
        <f>SUMIF('3BL ACTUAL'!$Q:$Q,AL311,'3BL ACTUAL'!$E:$E)</f>
        <v>0</v>
      </c>
      <c r="AO311" s="1388">
        <f>SUMIF('3BL ACTUAL'!$Q:$Q,AM311,'3BL ACTUAL'!$E:$E)</f>
        <v>0</v>
      </c>
      <c r="AP311" s="91">
        <f>SUMIF('1 BL anterior'!$Q:$Q,AL311,'1 BL anterior'!$E:$E)</f>
        <v>0</v>
      </c>
      <c r="AQ311" s="91">
        <f>SUMIF('1 BL anterior'!$Q:$Q,AM311,'1 BL anterior'!$E:$E)</f>
        <v>0</v>
      </c>
      <c r="AR311" s="639" t="s">
        <v>3103</v>
      </c>
      <c r="AS311" t="s">
        <v>3104</v>
      </c>
      <c r="AT311" s="91">
        <f>SUMIF('3BL ACTUAL'!$Q:$Q,AR311,'3BL ACTUAL'!$E:$E)</f>
        <v>0</v>
      </c>
      <c r="AU311" s="1388">
        <f>SUMIF('3BL ACTUAL'!$Q:$Q,AS311,'3BL ACTUAL'!$E:$E)</f>
        <v>0</v>
      </c>
      <c r="AV311" s="91">
        <f>SUMIF('1 BL anterior'!$Q:$Q,AR311,'1 BL anterior'!$E:$E)</f>
        <v>0</v>
      </c>
      <c r="AW311" s="91">
        <f>SUMIF('1 BL anterior'!$Q:$Q,AS311,'1 BL anterior'!$E:$E)</f>
        <v>0</v>
      </c>
    </row>
    <row r="312" spans="5:49">
      <c r="E312" s="3396"/>
      <c r="F312" s="3386"/>
      <c r="G312" s="3413"/>
      <c r="H312" s="3413"/>
      <c r="I312" s="3380" t="s">
        <v>892</v>
      </c>
      <c r="J312" s="3380"/>
      <c r="K312" s="3380"/>
      <c r="L312" s="3380"/>
      <c r="M312" s="3380"/>
      <c r="N312" s="1380">
        <v>7080</v>
      </c>
      <c r="O312" s="66">
        <v>7079</v>
      </c>
      <c r="P312" s="66">
        <f t="shared" si="4"/>
        <v>3</v>
      </c>
      <c r="Q312" s="66" t="str">
        <f t="shared" si="3"/>
        <v>70793</v>
      </c>
      <c r="R312" t="str">
        <f t="shared" si="5"/>
        <v>70803</v>
      </c>
      <c r="T312" s="639" t="s">
        <v>2469</v>
      </c>
      <c r="U312" t="s">
        <v>2468</v>
      </c>
      <c r="V312" s="91">
        <f>SUMIF('3BL ACTUAL'!Q:Q,T312,'3BL ACTUAL'!E:E)</f>
        <v>0</v>
      </c>
      <c r="W312" s="1388">
        <f>SUMIF('3BL ACTUAL'!Q:Q,U312,'3BL ACTUAL'!E:E)</f>
        <v>0</v>
      </c>
      <c r="X312" s="91">
        <f>SUMIF('1 BL anterior'!$Q:$Q,T312,'1 BL anterior'!$E:$E)</f>
        <v>0</v>
      </c>
      <c r="Y312" s="91">
        <f>SUMIF('1 BL anterior'!$Q:$Q,U312,'1 BL anterior'!$E:$E)</f>
        <v>0</v>
      </c>
      <c r="Z312" s="639" t="s">
        <v>2629</v>
      </c>
      <c r="AA312" t="s">
        <v>2630</v>
      </c>
      <c r="AB312" s="91">
        <f>SUMIF('3BL ACTUAL'!$Q:$Q,Z312,'3BL ACTUAL'!$E:$E)</f>
        <v>0</v>
      </c>
      <c r="AC312" s="1388">
        <f>SUMIF('3BL ACTUAL'!$Q:$Q,AA312,'3BL ACTUAL'!$E:$E)</f>
        <v>0</v>
      </c>
      <c r="AD312" s="91">
        <f>SUMIF('1 BL anterior'!$Q:$Q,Z312,'1 BL anterior'!$E:$E)</f>
        <v>0</v>
      </c>
      <c r="AE312" s="91">
        <f>SUMIF('1 BL anterior'!$Q:$Q,AA312,'1 BL anterior'!$E:$E)</f>
        <v>0</v>
      </c>
      <c r="AF312" s="639" t="s">
        <v>2788</v>
      </c>
      <c r="AG312" t="s">
        <v>2789</v>
      </c>
      <c r="AH312" s="91">
        <f>SUMIF('3BL ACTUAL'!$Q:$Q,AF312,'3BL ACTUAL'!$E:$E)</f>
        <v>0</v>
      </c>
      <c r="AI312" s="1388">
        <f>SUMIF('3BL ACTUAL'!$Q:$Q,AG312,'3BL ACTUAL'!$E:$E)</f>
        <v>0</v>
      </c>
      <c r="AJ312" s="91">
        <f>SUMIF('1 BL anterior'!$Q:$Q,AF312,'1 BL anterior'!$E:$E)</f>
        <v>0</v>
      </c>
      <c r="AK312" s="91">
        <f>SUMIF('1 BL anterior'!$Q:$Q,AG312,'1 BL anterior'!$E:$E)</f>
        <v>0</v>
      </c>
      <c r="AL312" s="639" t="s">
        <v>2946</v>
      </c>
      <c r="AM312" t="s">
        <v>2947</v>
      </c>
      <c r="AN312" s="91">
        <f>SUMIF('3BL ACTUAL'!$Q:$Q,AL312,'3BL ACTUAL'!$E:$E)</f>
        <v>0</v>
      </c>
      <c r="AO312" s="1388">
        <f>SUMIF('3BL ACTUAL'!$Q:$Q,AM312,'3BL ACTUAL'!$E:$E)</f>
        <v>0</v>
      </c>
      <c r="AP312" s="91">
        <f>SUMIF('1 BL anterior'!$Q:$Q,AL312,'1 BL anterior'!$E:$E)</f>
        <v>0</v>
      </c>
      <c r="AQ312" s="91">
        <f>SUMIF('1 BL anterior'!$Q:$Q,AM312,'1 BL anterior'!$E:$E)</f>
        <v>0</v>
      </c>
      <c r="AR312" s="639" t="s">
        <v>3105</v>
      </c>
      <c r="AS312" t="s">
        <v>3106</v>
      </c>
      <c r="AT312" s="91">
        <f>SUMIF('3BL ACTUAL'!$Q:$Q,AR312,'3BL ACTUAL'!$E:$E)</f>
        <v>0</v>
      </c>
      <c r="AU312" s="1388">
        <f>SUMIF('3BL ACTUAL'!$Q:$Q,AS312,'3BL ACTUAL'!$E:$E)</f>
        <v>0</v>
      </c>
      <c r="AV312" s="91">
        <f>SUMIF('1 BL anterior'!$Q:$Q,AR312,'1 BL anterior'!$E:$E)</f>
        <v>0</v>
      </c>
      <c r="AW312" s="91">
        <f>SUMIF('1 BL anterior'!$Q:$Q,AS312,'1 BL anterior'!$E:$E)</f>
        <v>0</v>
      </c>
    </row>
    <row r="313" spans="5:49">
      <c r="E313" s="3396"/>
      <c r="F313" s="3386"/>
      <c r="G313" s="3413"/>
      <c r="H313" s="3413"/>
      <c r="I313" s="3407" t="s">
        <v>1001</v>
      </c>
      <c r="J313" s="3407"/>
      <c r="K313" s="3407"/>
      <c r="L313" s="3407"/>
      <c r="M313" s="3407"/>
      <c r="N313" s="1380">
        <v>7083</v>
      </c>
      <c r="O313" s="66">
        <v>7082</v>
      </c>
      <c r="P313" s="66">
        <f t="shared" si="4"/>
        <v>3</v>
      </c>
      <c r="Q313" s="66" t="str">
        <f t="shared" si="3"/>
        <v>70823</v>
      </c>
      <c r="R313" t="str">
        <f t="shared" si="5"/>
        <v>70833</v>
      </c>
      <c r="T313" s="639" t="s">
        <v>2471</v>
      </c>
      <c r="U313" t="s">
        <v>2470</v>
      </c>
      <c r="V313" s="91">
        <f>SUMIF('3BL ACTUAL'!Q:Q,T313,'3BL ACTUAL'!E:E)</f>
        <v>0</v>
      </c>
      <c r="W313" s="1388">
        <f>SUMIF('3BL ACTUAL'!Q:Q,U313,'3BL ACTUAL'!E:E)</f>
        <v>0</v>
      </c>
      <c r="X313" s="91">
        <f>SUMIF('1 BL anterior'!$Q:$Q,T313,'1 BL anterior'!$E:$E)</f>
        <v>0</v>
      </c>
      <c r="Y313" s="91">
        <f>SUMIF('1 BL anterior'!$Q:$Q,U313,'1 BL anterior'!$E:$E)</f>
        <v>0</v>
      </c>
      <c r="Z313" s="639" t="s">
        <v>2631</v>
      </c>
      <c r="AA313" t="s">
        <v>2632</v>
      </c>
      <c r="AB313" s="91">
        <f>SUMIF('3BL ACTUAL'!$Q:$Q,Z313,'3BL ACTUAL'!$E:$E)</f>
        <v>0</v>
      </c>
      <c r="AC313" s="1388">
        <f>SUMIF('3BL ACTUAL'!$Q:$Q,AA313,'3BL ACTUAL'!$E:$E)</f>
        <v>0</v>
      </c>
      <c r="AD313" s="91">
        <f>SUMIF('1 BL anterior'!$Q:$Q,Z313,'1 BL anterior'!$E:$E)</f>
        <v>0</v>
      </c>
      <c r="AE313" s="91">
        <f>SUMIF('1 BL anterior'!$Q:$Q,AA313,'1 BL anterior'!$E:$E)</f>
        <v>0</v>
      </c>
      <c r="AF313" s="639" t="s">
        <v>2790</v>
      </c>
      <c r="AG313" t="s">
        <v>2791</v>
      </c>
      <c r="AH313" s="91">
        <f>SUMIF('3BL ACTUAL'!$Q:$Q,AF313,'3BL ACTUAL'!$E:$E)</f>
        <v>0</v>
      </c>
      <c r="AI313" s="1388">
        <f>SUMIF('3BL ACTUAL'!$Q:$Q,AG313,'3BL ACTUAL'!$E:$E)</f>
        <v>0</v>
      </c>
      <c r="AJ313" s="91">
        <f>SUMIF('1 BL anterior'!$Q:$Q,AF313,'1 BL anterior'!$E:$E)</f>
        <v>0</v>
      </c>
      <c r="AK313" s="91">
        <f>SUMIF('1 BL anterior'!$Q:$Q,AG313,'1 BL anterior'!$E:$E)</f>
        <v>0</v>
      </c>
      <c r="AL313" s="639" t="s">
        <v>2948</v>
      </c>
      <c r="AM313" t="s">
        <v>2949</v>
      </c>
      <c r="AN313" s="91">
        <f>SUMIF('3BL ACTUAL'!$Q:$Q,AL313,'3BL ACTUAL'!$E:$E)</f>
        <v>0</v>
      </c>
      <c r="AO313" s="1388">
        <f>SUMIF('3BL ACTUAL'!$Q:$Q,AM313,'3BL ACTUAL'!$E:$E)</f>
        <v>0</v>
      </c>
      <c r="AP313" s="91">
        <f>SUMIF('1 BL anterior'!$Q:$Q,AL313,'1 BL anterior'!$E:$E)</f>
        <v>0</v>
      </c>
      <c r="AQ313" s="91">
        <f>SUMIF('1 BL anterior'!$Q:$Q,AM313,'1 BL anterior'!$E:$E)</f>
        <v>0</v>
      </c>
      <c r="AR313" s="639" t="s">
        <v>3107</v>
      </c>
      <c r="AS313" t="s">
        <v>3108</v>
      </c>
      <c r="AT313" s="91">
        <f>SUMIF('3BL ACTUAL'!$Q:$Q,AR313,'3BL ACTUAL'!$E:$E)</f>
        <v>0</v>
      </c>
      <c r="AU313" s="1388">
        <f>SUMIF('3BL ACTUAL'!$Q:$Q,AS313,'3BL ACTUAL'!$E:$E)</f>
        <v>0</v>
      </c>
      <c r="AV313" s="91">
        <f>SUMIF('1 BL anterior'!$Q:$Q,AR313,'1 BL anterior'!$E:$E)</f>
        <v>0</v>
      </c>
      <c r="AW313" s="91">
        <f>SUMIF('1 BL anterior'!$Q:$Q,AS313,'1 BL anterior'!$E:$E)</f>
        <v>0</v>
      </c>
    </row>
    <row r="314" spans="5:49">
      <c r="E314" s="3396"/>
      <c r="F314" s="3386"/>
      <c r="G314" s="3413"/>
      <c r="H314" s="3413"/>
      <c r="I314" s="3408" t="s">
        <v>882</v>
      </c>
      <c r="J314" s="3409"/>
      <c r="K314" s="3409"/>
      <c r="L314" s="3409"/>
      <c r="M314" s="3410"/>
      <c r="N314" s="1380">
        <v>7086</v>
      </c>
      <c r="O314" s="66">
        <v>7085</v>
      </c>
      <c r="P314" s="66">
        <f t="shared" si="4"/>
        <v>3</v>
      </c>
      <c r="Q314" s="66" t="str">
        <f t="shared" si="3"/>
        <v>70853</v>
      </c>
      <c r="R314" t="str">
        <f t="shared" si="5"/>
        <v>70863</v>
      </c>
      <c r="T314" s="639" t="s">
        <v>2473</v>
      </c>
      <c r="U314" t="s">
        <v>2472</v>
      </c>
      <c r="V314" s="91">
        <f>SUMIF('3BL ACTUAL'!Q:Q,T314,'3BL ACTUAL'!E:E)</f>
        <v>0</v>
      </c>
      <c r="W314" s="1388">
        <f>SUMIF('3BL ACTUAL'!Q:Q,U314,'3BL ACTUAL'!E:E)</f>
        <v>0</v>
      </c>
      <c r="X314" s="91">
        <f>SUMIF('1 BL anterior'!$Q:$Q,T314,'1 BL anterior'!$E:$E)</f>
        <v>0</v>
      </c>
      <c r="Y314" s="91">
        <f>SUMIF('1 BL anterior'!$Q:$Q,U314,'1 BL anterior'!$E:$E)</f>
        <v>0</v>
      </c>
      <c r="Z314" s="639" t="s">
        <v>2633</v>
      </c>
      <c r="AA314" t="s">
        <v>2634</v>
      </c>
      <c r="AB314" s="91">
        <f>SUMIF('3BL ACTUAL'!$Q:$Q,Z314,'3BL ACTUAL'!$E:$E)</f>
        <v>0</v>
      </c>
      <c r="AC314" s="1388">
        <f>SUMIF('3BL ACTUAL'!$Q:$Q,AA314,'3BL ACTUAL'!$E:$E)</f>
        <v>0</v>
      </c>
      <c r="AD314" s="91">
        <f>SUMIF('1 BL anterior'!$Q:$Q,Z314,'1 BL anterior'!$E:$E)</f>
        <v>0</v>
      </c>
      <c r="AE314" s="91">
        <f>SUMIF('1 BL anterior'!$Q:$Q,AA314,'1 BL anterior'!$E:$E)</f>
        <v>0</v>
      </c>
      <c r="AF314" s="639" t="s">
        <v>2792</v>
      </c>
      <c r="AG314" t="s">
        <v>2793</v>
      </c>
      <c r="AH314" s="91">
        <f>SUMIF('3BL ACTUAL'!$Q:$Q,AF314,'3BL ACTUAL'!$E:$E)</f>
        <v>0</v>
      </c>
      <c r="AI314" s="1388">
        <f>SUMIF('3BL ACTUAL'!$Q:$Q,AG314,'3BL ACTUAL'!$E:$E)</f>
        <v>0</v>
      </c>
      <c r="AJ314" s="91">
        <f>SUMIF('1 BL anterior'!$Q:$Q,AF314,'1 BL anterior'!$E:$E)</f>
        <v>0</v>
      </c>
      <c r="AK314" s="91">
        <f>SUMIF('1 BL anterior'!$Q:$Q,AG314,'1 BL anterior'!$E:$E)</f>
        <v>0</v>
      </c>
      <c r="AL314" s="639" t="s">
        <v>2950</v>
      </c>
      <c r="AM314" t="s">
        <v>2951</v>
      </c>
      <c r="AN314" s="91">
        <f>SUMIF('3BL ACTUAL'!$Q:$Q,AL314,'3BL ACTUAL'!$E:$E)</f>
        <v>0</v>
      </c>
      <c r="AO314" s="1388">
        <f>SUMIF('3BL ACTUAL'!$Q:$Q,AM314,'3BL ACTUAL'!$E:$E)</f>
        <v>0</v>
      </c>
      <c r="AP314" s="91">
        <f>SUMIF('1 BL anterior'!$Q:$Q,AL314,'1 BL anterior'!$E:$E)</f>
        <v>0</v>
      </c>
      <c r="AQ314" s="91">
        <f>SUMIF('1 BL anterior'!$Q:$Q,AM314,'1 BL anterior'!$E:$E)</f>
        <v>0</v>
      </c>
      <c r="AR314" s="639" t="s">
        <v>3109</v>
      </c>
      <c r="AS314" t="s">
        <v>3110</v>
      </c>
      <c r="AT314" s="91">
        <f>SUMIF('3BL ACTUAL'!$Q:$Q,AR314,'3BL ACTUAL'!$E:$E)</f>
        <v>0</v>
      </c>
      <c r="AU314" s="1388">
        <f>SUMIF('3BL ACTUAL'!$Q:$Q,AS314,'3BL ACTUAL'!$E:$E)</f>
        <v>0</v>
      </c>
      <c r="AV314" s="91">
        <f>SUMIF('1 BL anterior'!$Q:$Q,AR314,'1 BL anterior'!$E:$E)</f>
        <v>0</v>
      </c>
      <c r="AW314" s="91">
        <f>SUMIF('1 BL anterior'!$Q:$Q,AS314,'1 BL anterior'!$E:$E)</f>
        <v>0</v>
      </c>
    </row>
    <row r="315" spans="5:49">
      <c r="E315" s="3396"/>
      <c r="F315" s="3386"/>
      <c r="G315" s="3411" t="s">
        <v>953</v>
      </c>
      <c r="H315" s="3411"/>
      <c r="I315" s="3411"/>
      <c r="J315" s="3411"/>
      <c r="K315" s="3411"/>
      <c r="L315" s="3411"/>
      <c r="M315" s="3411"/>
      <c r="N315" s="1380">
        <v>7089</v>
      </c>
      <c r="O315" s="66">
        <v>7088</v>
      </c>
      <c r="P315" s="66">
        <f t="shared" si="4"/>
        <v>3</v>
      </c>
      <c r="Q315" s="66" t="str">
        <f t="shared" si="3"/>
        <v>70883</v>
      </c>
      <c r="R315" t="str">
        <f t="shared" si="5"/>
        <v>70893</v>
      </c>
      <c r="T315" s="639" t="s">
        <v>2475</v>
      </c>
      <c r="U315" t="s">
        <v>2474</v>
      </c>
      <c r="V315" s="91">
        <f>SUMIF('3BL ACTUAL'!Q:Q,T315,'3BL ACTUAL'!E:E)</f>
        <v>0</v>
      </c>
      <c r="W315" s="1388">
        <f>SUMIF('3BL ACTUAL'!Q:Q,U315,'3BL ACTUAL'!E:E)</f>
        <v>0</v>
      </c>
      <c r="X315" s="91">
        <f>SUMIF('1 BL anterior'!$Q:$Q,T315,'1 BL anterior'!$E:$E)</f>
        <v>0</v>
      </c>
      <c r="Y315" s="91">
        <f>SUMIF('1 BL anterior'!$Q:$Q,U315,'1 BL anterior'!$E:$E)</f>
        <v>0</v>
      </c>
      <c r="Z315" s="639" t="s">
        <v>2635</v>
      </c>
      <c r="AA315" t="s">
        <v>2636</v>
      </c>
      <c r="AB315" s="91">
        <f>SUMIF('3BL ACTUAL'!$Q:$Q,Z315,'3BL ACTUAL'!$E:$E)</f>
        <v>0</v>
      </c>
      <c r="AC315" s="1388">
        <f>SUMIF('3BL ACTUAL'!$Q:$Q,AA315,'3BL ACTUAL'!$E:$E)</f>
        <v>0</v>
      </c>
      <c r="AD315" s="91">
        <f>SUMIF('1 BL anterior'!$Q:$Q,Z315,'1 BL anterior'!$E:$E)</f>
        <v>0</v>
      </c>
      <c r="AE315" s="91">
        <f>SUMIF('1 BL anterior'!$Q:$Q,AA315,'1 BL anterior'!$E:$E)</f>
        <v>0</v>
      </c>
      <c r="AF315" s="639" t="s">
        <v>2794</v>
      </c>
      <c r="AG315" t="s">
        <v>2795</v>
      </c>
      <c r="AH315" s="91">
        <f>SUMIF('3BL ACTUAL'!$Q:$Q,AF315,'3BL ACTUAL'!$E:$E)</f>
        <v>0</v>
      </c>
      <c r="AI315" s="1388">
        <f>SUMIF('3BL ACTUAL'!$Q:$Q,AG315,'3BL ACTUAL'!$E:$E)</f>
        <v>0</v>
      </c>
      <c r="AJ315" s="91">
        <f>SUMIF('1 BL anterior'!$Q:$Q,AF315,'1 BL anterior'!$E:$E)</f>
        <v>0</v>
      </c>
      <c r="AK315" s="91">
        <f>SUMIF('1 BL anterior'!$Q:$Q,AG315,'1 BL anterior'!$E:$E)</f>
        <v>0</v>
      </c>
      <c r="AL315" s="639" t="s">
        <v>2952</v>
      </c>
      <c r="AM315" t="s">
        <v>2953</v>
      </c>
      <c r="AN315" s="91">
        <f>SUMIF('3BL ACTUAL'!$Q:$Q,AL315,'3BL ACTUAL'!$E:$E)</f>
        <v>0</v>
      </c>
      <c r="AO315" s="1388">
        <f>SUMIF('3BL ACTUAL'!$Q:$Q,AM315,'3BL ACTUAL'!$E:$E)</f>
        <v>0</v>
      </c>
      <c r="AP315" s="91">
        <f>SUMIF('1 BL anterior'!$Q:$Q,AL315,'1 BL anterior'!$E:$E)</f>
        <v>0</v>
      </c>
      <c r="AQ315" s="91">
        <f>SUMIF('1 BL anterior'!$Q:$Q,AM315,'1 BL anterior'!$E:$E)</f>
        <v>0</v>
      </c>
      <c r="AR315" s="639" t="s">
        <v>3111</v>
      </c>
      <c r="AS315" t="s">
        <v>3112</v>
      </c>
      <c r="AT315" s="91">
        <f>SUMIF('3BL ACTUAL'!$Q:$Q,AR315,'3BL ACTUAL'!$E:$E)</f>
        <v>0</v>
      </c>
      <c r="AU315" s="1388">
        <f>SUMIF('3BL ACTUAL'!$Q:$Q,AS315,'3BL ACTUAL'!$E:$E)</f>
        <v>0</v>
      </c>
      <c r="AV315" s="91">
        <f>SUMIF('1 BL anterior'!$Q:$Q,AR315,'1 BL anterior'!$E:$E)</f>
        <v>0</v>
      </c>
      <c r="AW315" s="91">
        <f>SUMIF('1 BL anterior'!$Q:$Q,AS315,'1 BL anterior'!$E:$E)</f>
        <v>0</v>
      </c>
    </row>
    <row r="316" spans="5:49">
      <c r="E316" s="3396"/>
      <c r="F316" s="3386"/>
      <c r="G316" s="3411" t="s">
        <v>1002</v>
      </c>
      <c r="H316" s="3411"/>
      <c r="I316" s="3411"/>
      <c r="J316" s="3411"/>
      <c r="K316" s="3411"/>
      <c r="L316" s="3411"/>
      <c r="M316" s="3411"/>
      <c r="N316" s="1380">
        <v>7092</v>
      </c>
      <c r="O316" s="66">
        <v>7091</v>
      </c>
      <c r="P316" s="66">
        <f t="shared" si="4"/>
        <v>3</v>
      </c>
      <c r="Q316" s="66" t="str">
        <f t="shared" si="3"/>
        <v>70913</v>
      </c>
      <c r="R316" t="str">
        <f t="shared" si="5"/>
        <v>70923</v>
      </c>
      <c r="T316" s="639" t="s">
        <v>2477</v>
      </c>
      <c r="U316" t="s">
        <v>2476</v>
      </c>
      <c r="V316" s="91">
        <f>SUMIF('3BL ACTUAL'!Q:Q,T316,'3BL ACTUAL'!E:E)</f>
        <v>0</v>
      </c>
      <c r="W316" s="1388">
        <f>SUMIF('3BL ACTUAL'!Q:Q,U316,'3BL ACTUAL'!E:E)</f>
        <v>0</v>
      </c>
      <c r="X316" s="91">
        <f>SUMIF('1 BL anterior'!$Q:$Q,T316,'1 BL anterior'!$E:$E)</f>
        <v>0</v>
      </c>
      <c r="Y316" s="91">
        <f>SUMIF('1 BL anterior'!$Q:$Q,U316,'1 BL anterior'!$E:$E)</f>
        <v>0</v>
      </c>
      <c r="Z316" s="639" t="s">
        <v>2637</v>
      </c>
      <c r="AA316" t="s">
        <v>2638</v>
      </c>
      <c r="AB316" s="91">
        <f>SUMIF('3BL ACTUAL'!$Q:$Q,Z316,'3BL ACTUAL'!$E:$E)</f>
        <v>0</v>
      </c>
      <c r="AC316" s="1388">
        <f>SUMIF('3BL ACTUAL'!$Q:$Q,AA316,'3BL ACTUAL'!$E:$E)</f>
        <v>0</v>
      </c>
      <c r="AD316" s="91">
        <f>SUMIF('1 BL anterior'!$Q:$Q,Z316,'1 BL anterior'!$E:$E)</f>
        <v>0</v>
      </c>
      <c r="AE316" s="91">
        <f>SUMIF('1 BL anterior'!$Q:$Q,AA316,'1 BL anterior'!$E:$E)</f>
        <v>0</v>
      </c>
      <c r="AF316" s="639" t="s">
        <v>2796</v>
      </c>
      <c r="AG316" t="s">
        <v>2797</v>
      </c>
      <c r="AH316" s="91">
        <f>SUMIF('3BL ACTUAL'!$Q:$Q,AF316,'3BL ACTUAL'!$E:$E)</f>
        <v>0</v>
      </c>
      <c r="AI316" s="1388">
        <f>SUMIF('3BL ACTUAL'!$Q:$Q,AG316,'3BL ACTUAL'!$E:$E)</f>
        <v>0</v>
      </c>
      <c r="AJ316" s="91">
        <f>SUMIF('1 BL anterior'!$Q:$Q,AF316,'1 BL anterior'!$E:$E)</f>
        <v>0</v>
      </c>
      <c r="AK316" s="91">
        <f>SUMIF('1 BL anterior'!$Q:$Q,AG316,'1 BL anterior'!$E:$E)</f>
        <v>0</v>
      </c>
      <c r="AL316" s="639" t="s">
        <v>2954</v>
      </c>
      <c r="AM316" t="s">
        <v>2955</v>
      </c>
      <c r="AN316" s="91">
        <f>SUMIF('3BL ACTUAL'!$Q:$Q,AL316,'3BL ACTUAL'!$E:$E)</f>
        <v>0</v>
      </c>
      <c r="AO316" s="1388">
        <f>SUMIF('3BL ACTUAL'!$Q:$Q,AM316,'3BL ACTUAL'!$E:$E)</f>
        <v>0</v>
      </c>
      <c r="AP316" s="91">
        <f>SUMIF('1 BL anterior'!$Q:$Q,AL316,'1 BL anterior'!$E:$E)</f>
        <v>0</v>
      </c>
      <c r="AQ316" s="91">
        <f>SUMIF('1 BL anterior'!$Q:$Q,AM316,'1 BL anterior'!$E:$E)</f>
        <v>0</v>
      </c>
      <c r="AR316" s="639" t="s">
        <v>3113</v>
      </c>
      <c r="AS316" t="s">
        <v>3114</v>
      </c>
      <c r="AT316" s="91">
        <f>SUMIF('3BL ACTUAL'!$Q:$Q,AR316,'3BL ACTUAL'!$E:$E)</f>
        <v>0</v>
      </c>
      <c r="AU316" s="1388">
        <f>SUMIF('3BL ACTUAL'!$Q:$Q,AS316,'3BL ACTUAL'!$E:$E)</f>
        <v>0</v>
      </c>
      <c r="AV316" s="91">
        <f>SUMIF('1 BL anterior'!$Q:$Q,AR316,'1 BL anterior'!$E:$E)</f>
        <v>0</v>
      </c>
      <c r="AW316" s="91">
        <f>SUMIF('1 BL anterior'!$Q:$Q,AS316,'1 BL anterior'!$E:$E)</f>
        <v>0</v>
      </c>
    </row>
    <row r="317" spans="5:49">
      <c r="E317" s="3396" t="s">
        <v>1003</v>
      </c>
      <c r="F317" s="3386"/>
      <c r="G317" s="3380" t="s">
        <v>1004</v>
      </c>
      <c r="H317" s="3380"/>
      <c r="I317" s="3380"/>
      <c r="J317" s="3380"/>
      <c r="K317" s="3380"/>
      <c r="L317" s="3380"/>
      <c r="M317" s="3380"/>
      <c r="N317" s="1380">
        <v>7095</v>
      </c>
      <c r="O317" s="66">
        <v>7094</v>
      </c>
      <c r="P317" s="66">
        <f t="shared" si="4"/>
        <v>3</v>
      </c>
      <c r="Q317" s="66" t="str">
        <f t="shared" si="3"/>
        <v>70943</v>
      </c>
      <c r="R317" t="str">
        <f t="shared" si="5"/>
        <v>70953</v>
      </c>
      <c r="T317" s="639" t="s">
        <v>2479</v>
      </c>
      <c r="U317" t="s">
        <v>2478</v>
      </c>
      <c r="V317" s="91">
        <f>SUMIF('3BL ACTUAL'!Q:Q,T317,'3BL ACTUAL'!E:E)</f>
        <v>0</v>
      </c>
      <c r="W317" s="1388">
        <f>SUMIF('3BL ACTUAL'!Q:Q,U317,'3BL ACTUAL'!E:E)</f>
        <v>0</v>
      </c>
      <c r="X317" s="91">
        <f>SUMIF('1 BL anterior'!$Q:$Q,T317,'1 BL anterior'!$E:$E)</f>
        <v>0</v>
      </c>
      <c r="Y317" s="91">
        <f>SUMIF('1 BL anterior'!$Q:$Q,U317,'1 BL anterior'!$E:$E)</f>
        <v>0</v>
      </c>
      <c r="Z317" s="639" t="s">
        <v>2639</v>
      </c>
      <c r="AA317" t="s">
        <v>2640</v>
      </c>
      <c r="AB317" s="91">
        <f>SUMIF('3BL ACTUAL'!$Q:$Q,Z317,'3BL ACTUAL'!$E:$E)</f>
        <v>0</v>
      </c>
      <c r="AC317" s="1388">
        <f>SUMIF('3BL ACTUAL'!$Q:$Q,AA317,'3BL ACTUAL'!$E:$E)</f>
        <v>0</v>
      </c>
      <c r="AD317" s="91">
        <f>SUMIF('1 BL anterior'!$Q:$Q,Z317,'1 BL anterior'!$E:$E)</f>
        <v>0</v>
      </c>
      <c r="AE317" s="91">
        <f>SUMIF('1 BL anterior'!$Q:$Q,AA317,'1 BL anterior'!$E:$E)</f>
        <v>0</v>
      </c>
      <c r="AF317" s="639" t="s">
        <v>2798</v>
      </c>
      <c r="AG317" t="s">
        <v>2799</v>
      </c>
      <c r="AH317" s="91">
        <f>SUMIF('3BL ACTUAL'!$Q:$Q,AF317,'3BL ACTUAL'!$E:$E)</f>
        <v>0</v>
      </c>
      <c r="AI317" s="1388">
        <f>SUMIF('3BL ACTUAL'!$Q:$Q,AG317,'3BL ACTUAL'!$E:$E)</f>
        <v>0</v>
      </c>
      <c r="AJ317" s="91">
        <f>SUMIF('1 BL anterior'!$Q:$Q,AF317,'1 BL anterior'!$E:$E)</f>
        <v>0</v>
      </c>
      <c r="AK317" s="91">
        <f>SUMIF('1 BL anterior'!$Q:$Q,AG317,'1 BL anterior'!$E:$E)</f>
        <v>0</v>
      </c>
      <c r="AL317" s="639" t="s">
        <v>2956</v>
      </c>
      <c r="AM317" t="s">
        <v>2957</v>
      </c>
      <c r="AN317" s="91">
        <f>SUMIF('3BL ACTUAL'!$Q:$Q,AL317,'3BL ACTUAL'!$E:$E)</f>
        <v>0</v>
      </c>
      <c r="AO317" s="1388">
        <f>SUMIF('3BL ACTUAL'!$Q:$Q,AM317,'3BL ACTUAL'!$E:$E)</f>
        <v>0</v>
      </c>
      <c r="AP317" s="91">
        <f>SUMIF('1 BL anterior'!$Q:$Q,AL317,'1 BL anterior'!$E:$E)</f>
        <v>0</v>
      </c>
      <c r="AQ317" s="91">
        <f>SUMIF('1 BL anterior'!$Q:$Q,AM317,'1 BL anterior'!$E:$E)</f>
        <v>0</v>
      </c>
      <c r="AR317" s="639" t="s">
        <v>3115</v>
      </c>
      <c r="AS317" t="s">
        <v>3116</v>
      </c>
      <c r="AT317" s="91">
        <f>SUMIF('3BL ACTUAL'!$Q:$Q,AR317,'3BL ACTUAL'!$E:$E)</f>
        <v>0</v>
      </c>
      <c r="AU317" s="1388">
        <f>SUMIF('3BL ACTUAL'!$Q:$Q,AS317,'3BL ACTUAL'!$E:$E)</f>
        <v>0</v>
      </c>
      <c r="AV317" s="91">
        <f>SUMIF('1 BL anterior'!$Q:$Q,AR317,'1 BL anterior'!$E:$E)</f>
        <v>0</v>
      </c>
      <c r="AW317" s="91">
        <f>SUMIF('1 BL anterior'!$Q:$Q,AS317,'1 BL anterior'!$E:$E)</f>
        <v>0</v>
      </c>
    </row>
    <row r="318" spans="5:49">
      <c r="E318" s="3396"/>
      <c r="F318" s="3386"/>
      <c r="G318" s="3402" t="s">
        <v>1000</v>
      </c>
      <c r="H318" s="3403"/>
      <c r="I318" s="3403"/>
      <c r="J318" s="3403"/>
      <c r="K318" s="3403"/>
      <c r="L318" s="3403"/>
      <c r="M318" s="3404"/>
      <c r="N318" s="1380">
        <v>7098</v>
      </c>
      <c r="O318" s="66">
        <v>7097</v>
      </c>
      <c r="P318" s="66">
        <f t="shared" si="4"/>
        <v>3</v>
      </c>
      <c r="Q318" s="66" t="str">
        <f t="shared" si="3"/>
        <v>70973</v>
      </c>
      <c r="R318" t="str">
        <f t="shared" si="5"/>
        <v>70983</v>
      </c>
      <c r="T318" s="639" t="s">
        <v>2481</v>
      </c>
      <c r="U318" t="s">
        <v>2480</v>
      </c>
      <c r="V318" s="91">
        <f>SUMIF('3BL ACTUAL'!Q:Q,T318,'3BL ACTUAL'!E:E)</f>
        <v>0</v>
      </c>
      <c r="W318" s="1388">
        <f>SUMIF('3BL ACTUAL'!Q:Q,U318,'3BL ACTUAL'!E:E)</f>
        <v>0</v>
      </c>
      <c r="X318" s="91">
        <f>SUMIF('1 BL anterior'!$Q:$Q,T318,'1 BL anterior'!$E:$E)</f>
        <v>0</v>
      </c>
      <c r="Y318" s="91">
        <f>SUMIF('1 BL anterior'!$Q:$Q,U318,'1 BL anterior'!$E:$E)</f>
        <v>0</v>
      </c>
      <c r="Z318" s="639" t="s">
        <v>2641</v>
      </c>
      <c r="AA318" t="s">
        <v>2642</v>
      </c>
      <c r="AB318" s="91">
        <f>SUMIF('3BL ACTUAL'!$Q:$Q,Z318,'3BL ACTUAL'!$E:$E)</f>
        <v>0</v>
      </c>
      <c r="AC318" s="1388">
        <f>SUMIF('3BL ACTUAL'!$Q:$Q,AA318,'3BL ACTUAL'!$E:$E)</f>
        <v>0</v>
      </c>
      <c r="AD318" s="91">
        <f>SUMIF('1 BL anterior'!$Q:$Q,Z318,'1 BL anterior'!$E:$E)</f>
        <v>0</v>
      </c>
      <c r="AE318" s="91">
        <f>SUMIF('1 BL anterior'!$Q:$Q,AA318,'1 BL anterior'!$E:$E)</f>
        <v>0</v>
      </c>
      <c r="AF318" s="639" t="s">
        <v>2800</v>
      </c>
      <c r="AG318" t="s">
        <v>2801</v>
      </c>
      <c r="AH318" s="91">
        <f>SUMIF('3BL ACTUAL'!$Q:$Q,AF318,'3BL ACTUAL'!$E:$E)</f>
        <v>0</v>
      </c>
      <c r="AI318" s="1388">
        <f>SUMIF('3BL ACTUAL'!$Q:$Q,AG318,'3BL ACTUAL'!$E:$E)</f>
        <v>0</v>
      </c>
      <c r="AJ318" s="91">
        <f>SUMIF('1 BL anterior'!$Q:$Q,AF318,'1 BL anterior'!$E:$E)</f>
        <v>0</v>
      </c>
      <c r="AK318" s="91">
        <f>SUMIF('1 BL anterior'!$Q:$Q,AG318,'1 BL anterior'!$E:$E)</f>
        <v>0</v>
      </c>
      <c r="AL318" s="639" t="s">
        <v>2958</v>
      </c>
      <c r="AM318" t="s">
        <v>2959</v>
      </c>
      <c r="AN318" s="91">
        <f>SUMIF('3BL ACTUAL'!$Q:$Q,AL318,'3BL ACTUAL'!$E:$E)</f>
        <v>0</v>
      </c>
      <c r="AO318" s="1388">
        <f>SUMIF('3BL ACTUAL'!$Q:$Q,AM318,'3BL ACTUAL'!$E:$E)</f>
        <v>0</v>
      </c>
      <c r="AP318" s="91">
        <f>SUMIF('1 BL anterior'!$Q:$Q,AL318,'1 BL anterior'!$E:$E)</f>
        <v>0</v>
      </c>
      <c r="AQ318" s="91">
        <f>SUMIF('1 BL anterior'!$Q:$Q,AM318,'1 BL anterior'!$E:$E)</f>
        <v>0</v>
      </c>
      <c r="AR318" s="639" t="s">
        <v>3117</v>
      </c>
      <c r="AS318" t="s">
        <v>3118</v>
      </c>
      <c r="AT318" s="91">
        <f>SUMIF('3BL ACTUAL'!$Q:$Q,AR318,'3BL ACTUAL'!$E:$E)</f>
        <v>0</v>
      </c>
      <c r="AU318" s="1388">
        <f>SUMIF('3BL ACTUAL'!$Q:$Q,AS318,'3BL ACTUAL'!$E:$E)</f>
        <v>0</v>
      </c>
      <c r="AV318" s="91">
        <f>SUMIF('1 BL anterior'!$Q:$Q,AR318,'1 BL anterior'!$E:$E)</f>
        <v>0</v>
      </c>
      <c r="AW318" s="91">
        <f>SUMIF('1 BL anterior'!$Q:$Q,AS318,'1 BL anterior'!$E:$E)</f>
        <v>0</v>
      </c>
    </row>
    <row r="319" spans="5:49">
      <c r="E319" s="3396"/>
      <c r="F319" s="3386"/>
      <c r="G319" s="3405" t="s">
        <v>890</v>
      </c>
      <c r="H319" s="3405"/>
      <c r="I319" s="3380" t="s">
        <v>891</v>
      </c>
      <c r="J319" s="3406"/>
      <c r="K319" s="3406"/>
      <c r="L319" s="3406"/>
      <c r="M319" s="3406"/>
      <c r="N319" s="1380">
        <v>7101</v>
      </c>
      <c r="O319" s="66">
        <v>7100</v>
      </c>
      <c r="P319" s="66">
        <f t="shared" si="4"/>
        <v>3</v>
      </c>
      <c r="Q319" s="66" t="str">
        <f t="shared" si="3"/>
        <v>71003</v>
      </c>
      <c r="R319" t="str">
        <f t="shared" si="5"/>
        <v>71013</v>
      </c>
      <c r="T319" s="639" t="s">
        <v>2483</v>
      </c>
      <c r="U319" t="s">
        <v>2482</v>
      </c>
      <c r="V319" s="91">
        <f>SUMIF('3BL ACTUAL'!Q:Q,T319,'3BL ACTUAL'!E:E)</f>
        <v>0</v>
      </c>
      <c r="W319" s="1388">
        <f>SUMIF('3BL ACTUAL'!Q:Q,U319,'3BL ACTUAL'!E:E)</f>
        <v>0</v>
      </c>
      <c r="X319" s="91">
        <f>SUMIF('1 BL anterior'!$Q:$Q,T319,'1 BL anterior'!$E:$E)</f>
        <v>0</v>
      </c>
      <c r="Y319" s="91">
        <f>SUMIF('1 BL anterior'!$Q:$Q,U319,'1 BL anterior'!$E:$E)</f>
        <v>0</v>
      </c>
      <c r="Z319" s="639" t="s">
        <v>2643</v>
      </c>
      <c r="AA319" t="s">
        <v>2644</v>
      </c>
      <c r="AB319" s="91">
        <f>SUMIF('3BL ACTUAL'!$Q:$Q,Z319,'3BL ACTUAL'!$E:$E)</f>
        <v>0</v>
      </c>
      <c r="AC319" s="1388">
        <f>SUMIF('3BL ACTUAL'!$Q:$Q,AA319,'3BL ACTUAL'!$E:$E)</f>
        <v>0</v>
      </c>
      <c r="AD319" s="91">
        <f>SUMIF('1 BL anterior'!$Q:$Q,Z319,'1 BL anterior'!$E:$E)</f>
        <v>0</v>
      </c>
      <c r="AE319" s="91">
        <f>SUMIF('1 BL anterior'!$Q:$Q,AA319,'1 BL anterior'!$E:$E)</f>
        <v>0</v>
      </c>
      <c r="AF319" s="639" t="s">
        <v>2802</v>
      </c>
      <c r="AG319" t="s">
        <v>2803</v>
      </c>
      <c r="AH319" s="91">
        <f>SUMIF('3BL ACTUAL'!$Q:$Q,AF319,'3BL ACTUAL'!$E:$E)</f>
        <v>0</v>
      </c>
      <c r="AI319" s="1388">
        <f>SUMIF('3BL ACTUAL'!$Q:$Q,AG319,'3BL ACTUAL'!$E:$E)</f>
        <v>0</v>
      </c>
      <c r="AJ319" s="91">
        <f>SUMIF('1 BL anterior'!$Q:$Q,AF319,'1 BL anterior'!$E:$E)</f>
        <v>0</v>
      </c>
      <c r="AK319" s="91">
        <f>SUMIF('1 BL anterior'!$Q:$Q,AG319,'1 BL anterior'!$E:$E)</f>
        <v>0</v>
      </c>
      <c r="AL319" s="639" t="s">
        <v>2960</v>
      </c>
      <c r="AM319" t="s">
        <v>2961</v>
      </c>
      <c r="AN319" s="91">
        <f>SUMIF('3BL ACTUAL'!$Q:$Q,AL319,'3BL ACTUAL'!$E:$E)</f>
        <v>0</v>
      </c>
      <c r="AO319" s="1388">
        <f>SUMIF('3BL ACTUAL'!$Q:$Q,AM319,'3BL ACTUAL'!$E:$E)</f>
        <v>0</v>
      </c>
      <c r="AP319" s="91">
        <f>SUMIF('1 BL anterior'!$Q:$Q,AL319,'1 BL anterior'!$E:$E)</f>
        <v>0</v>
      </c>
      <c r="AQ319" s="91">
        <f>SUMIF('1 BL anterior'!$Q:$Q,AM319,'1 BL anterior'!$E:$E)</f>
        <v>0</v>
      </c>
      <c r="AR319" s="639" t="s">
        <v>3119</v>
      </c>
      <c r="AS319" t="s">
        <v>3120</v>
      </c>
      <c r="AT319" s="91">
        <f>SUMIF('3BL ACTUAL'!$Q:$Q,AR319,'3BL ACTUAL'!$E:$E)</f>
        <v>0</v>
      </c>
      <c r="AU319" s="1388">
        <f>SUMIF('3BL ACTUAL'!$Q:$Q,AS319,'3BL ACTUAL'!$E:$E)</f>
        <v>0</v>
      </c>
      <c r="AV319" s="91">
        <f>SUMIF('1 BL anterior'!$Q:$Q,AR319,'1 BL anterior'!$E:$E)</f>
        <v>0</v>
      </c>
      <c r="AW319" s="91">
        <f>SUMIF('1 BL anterior'!$Q:$Q,AS319,'1 BL anterior'!$E:$E)</f>
        <v>0</v>
      </c>
    </row>
    <row r="320" spans="5:49">
      <c r="E320" s="3396"/>
      <c r="F320" s="3386"/>
      <c r="G320" s="3405"/>
      <c r="H320" s="3405"/>
      <c r="I320" s="3407" t="s">
        <v>1001</v>
      </c>
      <c r="J320" s="3407"/>
      <c r="K320" s="3407"/>
      <c r="L320" s="3407"/>
      <c r="M320" s="3407"/>
      <c r="N320" s="1380">
        <v>7104</v>
      </c>
      <c r="O320" s="66">
        <v>7103</v>
      </c>
      <c r="P320" s="66">
        <f t="shared" si="4"/>
        <v>3</v>
      </c>
      <c r="Q320" s="66" t="str">
        <f t="shared" si="3"/>
        <v>71033</v>
      </c>
      <c r="R320" t="str">
        <f t="shared" si="5"/>
        <v>71043</v>
      </c>
      <c r="T320" s="639" t="s">
        <v>2485</v>
      </c>
      <c r="U320" t="s">
        <v>2484</v>
      </c>
      <c r="V320" s="91">
        <f>SUMIF('3BL ACTUAL'!Q:Q,T320,'3BL ACTUAL'!E:E)</f>
        <v>0</v>
      </c>
      <c r="W320" s="1388">
        <f>SUMIF('3BL ACTUAL'!Q:Q,U320,'3BL ACTUAL'!E:E)</f>
        <v>0</v>
      </c>
      <c r="X320" s="91">
        <f>SUMIF('1 BL anterior'!$Q:$Q,T320,'1 BL anterior'!$E:$E)</f>
        <v>0</v>
      </c>
      <c r="Y320" s="91">
        <f>SUMIF('1 BL anterior'!$Q:$Q,U320,'1 BL anterior'!$E:$E)</f>
        <v>0</v>
      </c>
      <c r="Z320" s="639" t="s">
        <v>2645</v>
      </c>
      <c r="AA320" t="s">
        <v>2646</v>
      </c>
      <c r="AB320" s="91">
        <f>SUMIF('3BL ACTUAL'!$Q:$Q,Z320,'3BL ACTUAL'!$E:$E)</f>
        <v>0</v>
      </c>
      <c r="AC320" s="1388">
        <f>SUMIF('3BL ACTUAL'!$Q:$Q,AA320,'3BL ACTUAL'!$E:$E)</f>
        <v>0</v>
      </c>
      <c r="AD320" s="91">
        <f>SUMIF('1 BL anterior'!$Q:$Q,Z320,'1 BL anterior'!$E:$E)</f>
        <v>0</v>
      </c>
      <c r="AE320" s="91">
        <f>SUMIF('1 BL anterior'!$Q:$Q,AA320,'1 BL anterior'!$E:$E)</f>
        <v>0</v>
      </c>
      <c r="AF320" s="639" t="s">
        <v>2804</v>
      </c>
      <c r="AG320" t="s">
        <v>2805</v>
      </c>
      <c r="AH320" s="91">
        <f>SUMIF('3BL ACTUAL'!$Q:$Q,AF320,'3BL ACTUAL'!$E:$E)</f>
        <v>0</v>
      </c>
      <c r="AI320" s="1388">
        <f>SUMIF('3BL ACTUAL'!$Q:$Q,AG320,'3BL ACTUAL'!$E:$E)</f>
        <v>0</v>
      </c>
      <c r="AJ320" s="91">
        <f>SUMIF('1 BL anterior'!$Q:$Q,AF320,'1 BL anterior'!$E:$E)</f>
        <v>0</v>
      </c>
      <c r="AK320" s="91">
        <f>SUMIF('1 BL anterior'!$Q:$Q,AG320,'1 BL anterior'!$E:$E)</f>
        <v>0</v>
      </c>
      <c r="AL320" s="639" t="s">
        <v>2962</v>
      </c>
      <c r="AM320" t="s">
        <v>2963</v>
      </c>
      <c r="AN320" s="91">
        <f>SUMIF('3BL ACTUAL'!$Q:$Q,AL320,'3BL ACTUAL'!$E:$E)</f>
        <v>0</v>
      </c>
      <c r="AO320" s="1388">
        <f>SUMIF('3BL ACTUAL'!$Q:$Q,AM320,'3BL ACTUAL'!$E:$E)</f>
        <v>0</v>
      </c>
      <c r="AP320" s="91">
        <f>SUMIF('1 BL anterior'!$Q:$Q,AL320,'1 BL anterior'!$E:$E)</f>
        <v>0</v>
      </c>
      <c r="AQ320" s="91">
        <f>SUMIF('1 BL anterior'!$Q:$Q,AM320,'1 BL anterior'!$E:$E)</f>
        <v>0</v>
      </c>
      <c r="AR320" s="639" t="s">
        <v>3121</v>
      </c>
      <c r="AS320" t="s">
        <v>3122</v>
      </c>
      <c r="AT320" s="91">
        <f>SUMIF('3BL ACTUAL'!$Q:$Q,AR320,'3BL ACTUAL'!$E:$E)</f>
        <v>0</v>
      </c>
      <c r="AU320" s="1388">
        <f>SUMIF('3BL ACTUAL'!$Q:$Q,AS320,'3BL ACTUAL'!$E:$E)</f>
        <v>0</v>
      </c>
      <c r="AV320" s="91">
        <f>SUMIF('1 BL anterior'!$Q:$Q,AR320,'1 BL anterior'!$E:$E)</f>
        <v>0</v>
      </c>
      <c r="AW320" s="91">
        <f>SUMIF('1 BL anterior'!$Q:$Q,AS320,'1 BL anterior'!$E:$E)</f>
        <v>0</v>
      </c>
    </row>
    <row r="321" spans="5:49">
      <c r="E321" s="3396"/>
      <c r="F321" s="3386"/>
      <c r="G321" s="3405"/>
      <c r="H321" s="3405"/>
      <c r="I321" s="3408" t="s">
        <v>882</v>
      </c>
      <c r="J321" s="3409"/>
      <c r="K321" s="3409"/>
      <c r="L321" s="3409"/>
      <c r="M321" s="3410"/>
      <c r="N321" s="1380">
        <v>7107</v>
      </c>
      <c r="O321" s="66">
        <v>7106</v>
      </c>
      <c r="P321" s="66">
        <f t="shared" si="4"/>
        <v>3</v>
      </c>
      <c r="Q321" s="66" t="str">
        <f t="shared" si="3"/>
        <v>71063</v>
      </c>
      <c r="R321" t="str">
        <f t="shared" si="5"/>
        <v>71073</v>
      </c>
      <c r="T321" s="639" t="s">
        <v>2487</v>
      </c>
      <c r="U321" t="s">
        <v>2486</v>
      </c>
      <c r="V321" s="91">
        <f>SUMIF('3BL ACTUAL'!Q:Q,T321,'3BL ACTUAL'!E:E)</f>
        <v>0</v>
      </c>
      <c r="W321" s="1388">
        <f>SUMIF('3BL ACTUAL'!Q:Q,U321,'3BL ACTUAL'!E:E)</f>
        <v>0</v>
      </c>
      <c r="X321" s="91">
        <f>SUMIF('1 BL anterior'!$Q:$Q,T321,'1 BL anterior'!$E:$E)</f>
        <v>0</v>
      </c>
      <c r="Y321" s="91">
        <f>SUMIF('1 BL anterior'!$Q:$Q,U321,'1 BL anterior'!$E:$E)</f>
        <v>0</v>
      </c>
      <c r="Z321" s="639" t="s">
        <v>2647</v>
      </c>
      <c r="AA321" t="s">
        <v>2648</v>
      </c>
      <c r="AB321" s="91">
        <f>SUMIF('3BL ACTUAL'!$Q:$Q,Z321,'3BL ACTUAL'!$E:$E)</f>
        <v>0</v>
      </c>
      <c r="AC321" s="1388">
        <f>SUMIF('3BL ACTUAL'!$Q:$Q,AA321,'3BL ACTUAL'!$E:$E)</f>
        <v>0</v>
      </c>
      <c r="AD321" s="91">
        <f>SUMIF('1 BL anterior'!$Q:$Q,Z321,'1 BL anterior'!$E:$E)</f>
        <v>0</v>
      </c>
      <c r="AE321" s="91">
        <f>SUMIF('1 BL anterior'!$Q:$Q,AA321,'1 BL anterior'!$E:$E)</f>
        <v>0</v>
      </c>
      <c r="AF321" s="639" t="s">
        <v>2806</v>
      </c>
      <c r="AG321" t="s">
        <v>2807</v>
      </c>
      <c r="AH321" s="91">
        <f>SUMIF('3BL ACTUAL'!$Q:$Q,AF321,'3BL ACTUAL'!$E:$E)</f>
        <v>0</v>
      </c>
      <c r="AI321" s="1388">
        <f>SUMIF('3BL ACTUAL'!$Q:$Q,AG321,'3BL ACTUAL'!$E:$E)</f>
        <v>0</v>
      </c>
      <c r="AJ321" s="91">
        <f>SUMIF('1 BL anterior'!$Q:$Q,AF321,'1 BL anterior'!$E:$E)</f>
        <v>0</v>
      </c>
      <c r="AK321" s="91">
        <f>SUMIF('1 BL anterior'!$Q:$Q,AG321,'1 BL anterior'!$E:$E)</f>
        <v>0</v>
      </c>
      <c r="AL321" s="639" t="s">
        <v>2964</v>
      </c>
      <c r="AM321" t="s">
        <v>2965</v>
      </c>
      <c r="AN321" s="91">
        <f>SUMIF('3BL ACTUAL'!$Q:$Q,AL321,'3BL ACTUAL'!$E:$E)</f>
        <v>0</v>
      </c>
      <c r="AO321" s="1388">
        <f>SUMIF('3BL ACTUAL'!$Q:$Q,AM321,'3BL ACTUAL'!$E:$E)</f>
        <v>0</v>
      </c>
      <c r="AP321" s="91">
        <f>SUMIF('1 BL anterior'!$Q:$Q,AL321,'1 BL anterior'!$E:$E)</f>
        <v>0</v>
      </c>
      <c r="AQ321" s="91">
        <f>SUMIF('1 BL anterior'!$Q:$Q,AM321,'1 BL anterior'!$E:$E)</f>
        <v>0</v>
      </c>
      <c r="AR321" s="639" t="s">
        <v>3123</v>
      </c>
      <c r="AS321" t="s">
        <v>3124</v>
      </c>
      <c r="AT321" s="91">
        <f>SUMIF('3BL ACTUAL'!$Q:$Q,AR321,'3BL ACTUAL'!$E:$E)</f>
        <v>0</v>
      </c>
      <c r="AU321" s="1388">
        <f>SUMIF('3BL ACTUAL'!$Q:$Q,AS321,'3BL ACTUAL'!$E:$E)</f>
        <v>0</v>
      </c>
      <c r="AV321" s="91">
        <f>SUMIF('1 BL anterior'!$Q:$Q,AR321,'1 BL anterior'!$E:$E)</f>
        <v>0</v>
      </c>
      <c r="AW321" s="91">
        <f>SUMIF('1 BL anterior'!$Q:$Q,AS321,'1 BL anterior'!$E:$E)</f>
        <v>0</v>
      </c>
    </row>
    <row r="322" spans="5:49">
      <c r="E322" s="3396"/>
      <c r="F322" s="3386"/>
      <c r="G322" s="3411" t="s">
        <v>1005</v>
      </c>
      <c r="H322" s="3411"/>
      <c r="I322" s="3411"/>
      <c r="J322" s="3411"/>
      <c r="K322" s="3411"/>
      <c r="L322" s="3411"/>
      <c r="M322" s="3411"/>
      <c r="N322" s="1380">
        <v>7110</v>
      </c>
      <c r="O322" s="66">
        <v>7109</v>
      </c>
      <c r="P322" s="66">
        <f t="shared" si="4"/>
        <v>3</v>
      </c>
      <c r="Q322" s="66" t="str">
        <f t="shared" si="3"/>
        <v>71093</v>
      </c>
      <c r="R322" t="str">
        <f t="shared" si="5"/>
        <v>71103</v>
      </c>
      <c r="T322" s="639" t="s">
        <v>2489</v>
      </c>
      <c r="U322" t="s">
        <v>2488</v>
      </c>
      <c r="V322" s="91">
        <f>SUMIF('3BL ACTUAL'!Q:Q,T322,'3BL ACTUAL'!E:E)</f>
        <v>0</v>
      </c>
      <c r="W322" s="1388">
        <f>SUMIF('3BL ACTUAL'!Q:Q,U322,'3BL ACTUAL'!E:E)</f>
        <v>0</v>
      </c>
      <c r="X322" s="91">
        <f>SUMIF('1 BL anterior'!$Q:$Q,T322,'1 BL anterior'!$E:$E)</f>
        <v>0</v>
      </c>
      <c r="Y322" s="91">
        <f>SUMIF('1 BL anterior'!$Q:$Q,U322,'1 BL anterior'!$E:$E)</f>
        <v>0</v>
      </c>
      <c r="Z322" s="639" t="s">
        <v>2649</v>
      </c>
      <c r="AA322" t="s">
        <v>2650</v>
      </c>
      <c r="AB322" s="91">
        <f>SUMIF('3BL ACTUAL'!$Q:$Q,Z322,'3BL ACTUAL'!$E:$E)</f>
        <v>0</v>
      </c>
      <c r="AC322" s="1388">
        <f>SUMIF('3BL ACTUAL'!$Q:$Q,AA322,'3BL ACTUAL'!$E:$E)</f>
        <v>0</v>
      </c>
      <c r="AD322" s="91">
        <f>SUMIF('1 BL anterior'!$Q:$Q,Z322,'1 BL anterior'!$E:$E)</f>
        <v>0</v>
      </c>
      <c r="AE322" s="91">
        <f>SUMIF('1 BL anterior'!$Q:$Q,AA322,'1 BL anterior'!$E:$E)</f>
        <v>0</v>
      </c>
      <c r="AF322" s="639" t="s">
        <v>2808</v>
      </c>
      <c r="AG322" t="s">
        <v>2809</v>
      </c>
      <c r="AH322" s="91">
        <f>SUMIF('3BL ACTUAL'!$Q:$Q,AF322,'3BL ACTUAL'!$E:$E)</f>
        <v>0</v>
      </c>
      <c r="AI322" s="1388">
        <f>SUMIF('3BL ACTUAL'!$Q:$Q,AG322,'3BL ACTUAL'!$E:$E)</f>
        <v>0</v>
      </c>
      <c r="AJ322" s="91">
        <f>SUMIF('1 BL anterior'!$Q:$Q,AF322,'1 BL anterior'!$E:$E)</f>
        <v>0</v>
      </c>
      <c r="AK322" s="91">
        <f>SUMIF('1 BL anterior'!$Q:$Q,AG322,'1 BL anterior'!$E:$E)</f>
        <v>0</v>
      </c>
      <c r="AL322" s="639" t="s">
        <v>2966</v>
      </c>
      <c r="AM322" t="s">
        <v>2967</v>
      </c>
      <c r="AN322" s="91">
        <f>SUMIF('3BL ACTUAL'!$Q:$Q,AL322,'3BL ACTUAL'!$E:$E)</f>
        <v>0</v>
      </c>
      <c r="AO322" s="1388">
        <f>SUMIF('3BL ACTUAL'!$Q:$Q,AM322,'3BL ACTUAL'!$E:$E)</f>
        <v>0</v>
      </c>
      <c r="AP322" s="91">
        <f>SUMIF('1 BL anterior'!$Q:$Q,AL322,'1 BL anterior'!$E:$E)</f>
        <v>0</v>
      </c>
      <c r="AQ322" s="91">
        <f>SUMIF('1 BL anterior'!$Q:$Q,AM322,'1 BL anterior'!$E:$E)</f>
        <v>0</v>
      </c>
      <c r="AR322" s="639" t="s">
        <v>3125</v>
      </c>
      <c r="AS322" t="s">
        <v>3126</v>
      </c>
      <c r="AT322" s="91">
        <f>SUMIF('3BL ACTUAL'!$Q:$Q,AR322,'3BL ACTUAL'!$E:$E)</f>
        <v>0</v>
      </c>
      <c r="AU322" s="1388">
        <f>SUMIF('3BL ACTUAL'!$Q:$Q,AS322,'3BL ACTUAL'!$E:$E)</f>
        <v>0</v>
      </c>
      <c r="AV322" s="91">
        <f>SUMIF('1 BL anterior'!$Q:$Q,AR322,'1 BL anterior'!$E:$E)</f>
        <v>0</v>
      </c>
      <c r="AW322" s="91">
        <f>SUMIF('1 BL anterior'!$Q:$Q,AS322,'1 BL anterior'!$E:$E)</f>
        <v>0</v>
      </c>
    </row>
    <row r="323" spans="5:49">
      <c r="E323" s="3401" t="s">
        <v>178</v>
      </c>
      <c r="F323" s="3390"/>
      <c r="G323" s="3402" t="s">
        <v>1418</v>
      </c>
      <c r="H323" s="3403"/>
      <c r="I323" s="3403"/>
      <c r="J323" s="3403"/>
      <c r="K323" s="3403"/>
      <c r="L323" s="3403"/>
      <c r="M323" s="3404"/>
      <c r="N323" s="1380">
        <v>7113</v>
      </c>
      <c r="P323" s="66">
        <f t="shared" si="4"/>
        <v>3</v>
      </c>
      <c r="R323" t="str">
        <f t="shared" si="5"/>
        <v>71133</v>
      </c>
      <c r="T323" s="639" t="s">
        <v>1288</v>
      </c>
      <c r="U323" t="s">
        <v>2490</v>
      </c>
      <c r="V323" s="91">
        <f>SUMIF('3BL ACTUAL'!Q:Q,T323,'3BL ACTUAL'!E:E)</f>
        <v>0</v>
      </c>
      <c r="W323" s="1388">
        <f>SUMIF('3BL ACTUAL'!Q:Q,U323,'3BL ACTUAL'!E:E)</f>
        <v>0</v>
      </c>
      <c r="X323" s="91">
        <f>SUMIF('1 BL anterior'!$Q:$Q,T323,'1 BL anterior'!$E:$E)</f>
        <v>0</v>
      </c>
      <c r="Y323" s="91">
        <f>SUMIF('1 BL anterior'!$Q:$Q,U323,'1 BL anterior'!$E:$E)</f>
        <v>0</v>
      </c>
      <c r="Z323" s="639" t="s">
        <v>1288</v>
      </c>
      <c r="AA323" t="s">
        <v>2651</v>
      </c>
      <c r="AB323" s="91">
        <f>SUMIF('3BL ACTUAL'!$Q:$Q,Z323,'3BL ACTUAL'!$E:$E)</f>
        <v>0</v>
      </c>
      <c r="AC323" s="1388">
        <f>SUMIF('3BL ACTUAL'!$Q:$Q,AA323,'3BL ACTUAL'!$E:$E)</f>
        <v>0</v>
      </c>
      <c r="AD323" s="91">
        <f>SUMIF('1 BL anterior'!$Q:$Q,Z323,'1 BL anterior'!$E:$E)</f>
        <v>0</v>
      </c>
      <c r="AE323" s="91">
        <f>SUMIF('1 BL anterior'!$Q:$Q,AA323,'1 BL anterior'!$E:$E)</f>
        <v>0</v>
      </c>
      <c r="AF323" s="639" t="s">
        <v>1288</v>
      </c>
      <c r="AG323" t="s">
        <v>2810</v>
      </c>
      <c r="AH323" s="91">
        <f>SUMIF('3BL ACTUAL'!$Q:$Q,AF323,'3BL ACTUAL'!$E:$E)</f>
        <v>0</v>
      </c>
      <c r="AI323" s="1388">
        <f>SUMIF('3BL ACTUAL'!$Q:$Q,AG323,'3BL ACTUAL'!$E:$E)</f>
        <v>0</v>
      </c>
      <c r="AJ323" s="91">
        <f>SUMIF('1 BL anterior'!$Q:$Q,AF323,'1 BL anterior'!$E:$E)</f>
        <v>0</v>
      </c>
      <c r="AK323" s="91">
        <f>SUMIF('1 BL anterior'!$Q:$Q,AG323,'1 BL anterior'!$E:$E)</f>
        <v>0</v>
      </c>
      <c r="AL323" s="639" t="s">
        <v>1288</v>
      </c>
      <c r="AM323" t="s">
        <v>2968</v>
      </c>
      <c r="AN323" s="91">
        <f>SUMIF('3BL ACTUAL'!$Q:$Q,AL323,'3BL ACTUAL'!$E:$E)</f>
        <v>0</v>
      </c>
      <c r="AO323" s="1388">
        <f>SUMIF('3BL ACTUAL'!$Q:$Q,AM323,'3BL ACTUAL'!$E:$E)</f>
        <v>0</v>
      </c>
      <c r="AP323" s="91">
        <f>SUMIF('1 BL anterior'!$Q:$Q,AL323,'1 BL anterior'!$E:$E)</f>
        <v>0</v>
      </c>
      <c r="AQ323" s="91">
        <f>SUMIF('1 BL anterior'!$Q:$Q,AM323,'1 BL anterior'!$E:$E)</f>
        <v>0</v>
      </c>
      <c r="AR323" s="639" t="s">
        <v>1288</v>
      </c>
      <c r="AS323" t="s">
        <v>3127</v>
      </c>
      <c r="AT323" s="91">
        <f>SUMIF('3BL ACTUAL'!$Q:$Q,AR323,'3BL ACTUAL'!$E:$E)</f>
        <v>0</v>
      </c>
      <c r="AU323" s="1388">
        <f>SUMIF('3BL ACTUAL'!$Q:$Q,AS323,'3BL ACTUAL'!$E:$E)</f>
        <v>0</v>
      </c>
      <c r="AV323" s="91">
        <f>SUMIF('1 BL anterior'!$Q:$Q,AR323,'1 BL anterior'!$E:$E)</f>
        <v>0</v>
      </c>
      <c r="AW323" s="91">
        <f>SUMIF('1 BL anterior'!$Q:$Q,AS323,'1 BL anterior'!$E:$E)</f>
        <v>0</v>
      </c>
    </row>
    <row r="324" spans="5:49">
      <c r="E324" s="3401"/>
      <c r="F324" s="3390"/>
      <c r="G324" s="3380" t="s">
        <v>951</v>
      </c>
      <c r="H324" s="3380"/>
      <c r="I324" s="3380"/>
      <c r="J324" s="3380"/>
      <c r="K324" s="3380"/>
      <c r="L324" s="3380"/>
      <c r="M324" s="3380"/>
      <c r="N324" s="1380">
        <v>7116</v>
      </c>
      <c r="O324" s="66">
        <v>7115</v>
      </c>
      <c r="P324" s="66">
        <f t="shared" si="4"/>
        <v>3</v>
      </c>
      <c r="Q324" s="66" t="str">
        <f>CONCATENATE(O324,P324)</f>
        <v>71153</v>
      </c>
      <c r="R324" t="str">
        <f t="shared" si="5"/>
        <v>71163</v>
      </c>
      <c r="T324" s="639" t="s">
        <v>2492</v>
      </c>
      <c r="U324" t="s">
        <v>2491</v>
      </c>
      <c r="V324" s="91">
        <f>SUMIF('3BL ACTUAL'!Q:Q,T324,'3BL ACTUAL'!E:E)</f>
        <v>0</v>
      </c>
      <c r="W324" s="1388">
        <f>SUMIF('3BL ACTUAL'!Q:Q,U324,'3BL ACTUAL'!E:E)</f>
        <v>0</v>
      </c>
      <c r="X324" s="91">
        <f>SUMIF('1 BL anterior'!$Q:$Q,T324,'1 BL anterior'!$E:$E)</f>
        <v>0</v>
      </c>
      <c r="Y324" s="91">
        <f>SUMIF('1 BL anterior'!$Q:$Q,U324,'1 BL anterior'!$E:$E)</f>
        <v>0</v>
      </c>
      <c r="Z324" s="639" t="s">
        <v>2652</v>
      </c>
      <c r="AA324" t="s">
        <v>2653</v>
      </c>
      <c r="AB324" s="91">
        <f>SUMIF('3BL ACTUAL'!$Q:$Q,Z324,'3BL ACTUAL'!$E:$E)</f>
        <v>0</v>
      </c>
      <c r="AC324" s="1388">
        <f>SUMIF('3BL ACTUAL'!$Q:$Q,AA324,'3BL ACTUAL'!$E:$E)</f>
        <v>0</v>
      </c>
      <c r="AD324" s="91">
        <f>SUMIF('1 BL anterior'!$Q:$Q,Z324,'1 BL anterior'!$E:$E)</f>
        <v>0</v>
      </c>
      <c r="AE324" s="91">
        <f>SUMIF('1 BL anterior'!$Q:$Q,AA324,'1 BL anterior'!$E:$E)</f>
        <v>0</v>
      </c>
      <c r="AF324" s="639" t="s">
        <v>2811</v>
      </c>
      <c r="AG324" t="s">
        <v>2812</v>
      </c>
      <c r="AH324" s="91">
        <f>SUMIF('3BL ACTUAL'!$Q:$Q,AF324,'3BL ACTUAL'!$E:$E)</f>
        <v>0</v>
      </c>
      <c r="AI324" s="1388">
        <f>SUMIF('3BL ACTUAL'!$Q:$Q,AG324,'3BL ACTUAL'!$E:$E)</f>
        <v>0</v>
      </c>
      <c r="AJ324" s="91">
        <f>SUMIF('1 BL anterior'!$Q:$Q,AF324,'1 BL anterior'!$E:$E)</f>
        <v>0</v>
      </c>
      <c r="AK324" s="91">
        <f>SUMIF('1 BL anterior'!$Q:$Q,AG324,'1 BL anterior'!$E:$E)</f>
        <v>0</v>
      </c>
      <c r="AL324" s="639" t="s">
        <v>2969</v>
      </c>
      <c r="AM324" t="s">
        <v>2970</v>
      </c>
      <c r="AN324" s="91">
        <f>SUMIF('3BL ACTUAL'!$Q:$Q,AL324,'3BL ACTUAL'!$E:$E)</f>
        <v>0</v>
      </c>
      <c r="AO324" s="1388">
        <f>SUMIF('3BL ACTUAL'!$Q:$Q,AM324,'3BL ACTUAL'!$E:$E)</f>
        <v>0</v>
      </c>
      <c r="AP324" s="91">
        <f>SUMIF('1 BL anterior'!$Q:$Q,AL324,'1 BL anterior'!$E:$E)</f>
        <v>0</v>
      </c>
      <c r="AQ324" s="91">
        <f>SUMIF('1 BL anterior'!$Q:$Q,AM324,'1 BL anterior'!$E:$E)</f>
        <v>0</v>
      </c>
      <c r="AR324" s="639" t="s">
        <v>3128</v>
      </c>
      <c r="AS324" t="s">
        <v>3129</v>
      </c>
      <c r="AT324" s="91">
        <f>SUMIF('3BL ACTUAL'!$Q:$Q,AR324,'3BL ACTUAL'!$E:$E)</f>
        <v>0</v>
      </c>
      <c r="AU324" s="1388">
        <f>SUMIF('3BL ACTUAL'!$Q:$Q,AS324,'3BL ACTUAL'!$E:$E)</f>
        <v>0</v>
      </c>
      <c r="AV324" s="91">
        <f>SUMIF('1 BL anterior'!$Q:$Q,AR324,'1 BL anterior'!$E:$E)</f>
        <v>0</v>
      </c>
      <c r="AW324" s="91">
        <f>SUMIF('1 BL anterior'!$Q:$Q,AS324,'1 BL anterior'!$E:$E)</f>
        <v>0</v>
      </c>
    </row>
    <row r="325" spans="5:49">
      <c r="E325" s="3401"/>
      <c r="F325" s="3390"/>
      <c r="G325" s="3380" t="s">
        <v>952</v>
      </c>
      <c r="H325" s="3380"/>
      <c r="I325" s="3380"/>
      <c r="J325" s="3380"/>
      <c r="K325" s="3380"/>
      <c r="L325" s="3380"/>
      <c r="M325" s="3380"/>
      <c r="N325" s="1380">
        <v>7119</v>
      </c>
      <c r="P325" s="66">
        <f t="shared" si="4"/>
        <v>3</v>
      </c>
      <c r="R325" t="str">
        <f t="shared" si="5"/>
        <v>71193</v>
      </c>
      <c r="T325" s="639" t="s">
        <v>1288</v>
      </c>
      <c r="U325" t="s">
        <v>2493</v>
      </c>
      <c r="V325" s="91">
        <f>SUMIF('3BL ACTUAL'!Q:Q,T325,'3BL ACTUAL'!E:E)</f>
        <v>0</v>
      </c>
      <c r="W325" s="1388">
        <f>SUMIF('3BL ACTUAL'!Q:Q,U325,'3BL ACTUAL'!E:E)</f>
        <v>0</v>
      </c>
      <c r="X325" s="91">
        <f>SUMIF('1 BL anterior'!$Q:$Q,T325,'1 BL anterior'!$E:$E)</f>
        <v>0</v>
      </c>
      <c r="Y325" s="91">
        <f>SUMIF('1 BL anterior'!$Q:$Q,U325,'1 BL anterior'!$E:$E)</f>
        <v>0</v>
      </c>
      <c r="Z325" s="639" t="s">
        <v>1288</v>
      </c>
      <c r="AA325" t="s">
        <v>2654</v>
      </c>
      <c r="AB325" s="91">
        <f>SUMIF('3BL ACTUAL'!$Q:$Q,Z325,'3BL ACTUAL'!$E:$E)</f>
        <v>0</v>
      </c>
      <c r="AC325" s="1388">
        <f>SUMIF('3BL ACTUAL'!$Q:$Q,AA325,'3BL ACTUAL'!$E:$E)</f>
        <v>0</v>
      </c>
      <c r="AD325" s="91">
        <f>SUMIF('1 BL anterior'!$Q:$Q,Z325,'1 BL anterior'!$E:$E)</f>
        <v>0</v>
      </c>
      <c r="AE325" s="91">
        <f>SUMIF('1 BL anterior'!$Q:$Q,AA325,'1 BL anterior'!$E:$E)</f>
        <v>0</v>
      </c>
      <c r="AF325" s="639" t="s">
        <v>1288</v>
      </c>
      <c r="AG325" t="s">
        <v>2813</v>
      </c>
      <c r="AH325" s="91">
        <f>SUMIF('3BL ACTUAL'!$Q:$Q,AF325,'3BL ACTUAL'!$E:$E)</f>
        <v>0</v>
      </c>
      <c r="AI325" s="1388">
        <f>SUMIF('3BL ACTUAL'!$Q:$Q,AG325,'3BL ACTUAL'!$E:$E)</f>
        <v>0</v>
      </c>
      <c r="AJ325" s="91">
        <f>SUMIF('1 BL anterior'!$Q:$Q,AF325,'1 BL anterior'!$E:$E)</f>
        <v>0</v>
      </c>
      <c r="AK325" s="91">
        <f>SUMIF('1 BL anterior'!$Q:$Q,AG325,'1 BL anterior'!$E:$E)</f>
        <v>0</v>
      </c>
      <c r="AL325" s="639" t="s">
        <v>1288</v>
      </c>
      <c r="AM325" t="s">
        <v>2971</v>
      </c>
      <c r="AN325" s="91">
        <f>SUMIF('3BL ACTUAL'!$Q:$Q,AL325,'3BL ACTUAL'!$E:$E)</f>
        <v>0</v>
      </c>
      <c r="AO325" s="1388">
        <f>SUMIF('3BL ACTUAL'!$Q:$Q,AM325,'3BL ACTUAL'!$E:$E)</f>
        <v>0</v>
      </c>
      <c r="AP325" s="91">
        <f>SUMIF('1 BL anterior'!$Q:$Q,AL325,'1 BL anterior'!$E:$E)</f>
        <v>0</v>
      </c>
      <c r="AQ325" s="91">
        <f>SUMIF('1 BL anterior'!$Q:$Q,AM325,'1 BL anterior'!$E:$E)</f>
        <v>0</v>
      </c>
      <c r="AR325" s="639" t="s">
        <v>1288</v>
      </c>
      <c r="AS325" t="s">
        <v>3130</v>
      </c>
      <c r="AT325" s="91">
        <f>SUMIF('3BL ACTUAL'!$Q:$Q,AR325,'3BL ACTUAL'!$E:$E)</f>
        <v>0</v>
      </c>
      <c r="AU325" s="1388">
        <f>SUMIF('3BL ACTUAL'!$Q:$Q,AS325,'3BL ACTUAL'!$E:$E)</f>
        <v>0</v>
      </c>
      <c r="AV325" s="91">
        <f>SUMIF('1 BL anterior'!$Q:$Q,AR325,'1 BL anterior'!$E:$E)</f>
        <v>0</v>
      </c>
      <c r="AW325" s="91">
        <f>SUMIF('1 BL anterior'!$Q:$Q,AS325,'1 BL anterior'!$E:$E)</f>
        <v>0</v>
      </c>
    </row>
    <row r="326" spans="5:49">
      <c r="E326" s="3401"/>
      <c r="F326" s="3390"/>
      <c r="G326" s="3380" t="s">
        <v>953</v>
      </c>
      <c r="H326" s="3380"/>
      <c r="I326" s="3380"/>
      <c r="J326" s="3380"/>
      <c r="K326" s="3380"/>
      <c r="L326" s="3380"/>
      <c r="M326" s="3380"/>
      <c r="N326" s="1380">
        <v>7122</v>
      </c>
      <c r="P326" s="66">
        <f t="shared" si="4"/>
        <v>3</v>
      </c>
      <c r="R326" t="str">
        <f t="shared" si="5"/>
        <v>71223</v>
      </c>
      <c r="T326" s="639" t="s">
        <v>1288</v>
      </c>
      <c r="U326" t="s">
        <v>2494</v>
      </c>
      <c r="V326" s="91">
        <f>SUMIF('3BL ACTUAL'!Q:Q,T326,'3BL ACTUAL'!E:E)</f>
        <v>0</v>
      </c>
      <c r="W326" s="1388">
        <f>SUMIF('3BL ACTUAL'!Q:Q,U326,'3BL ACTUAL'!E:E)</f>
        <v>0</v>
      </c>
      <c r="X326" s="91">
        <f>SUMIF('1 BL anterior'!$Q:$Q,T326,'1 BL anterior'!$E:$E)</f>
        <v>0</v>
      </c>
      <c r="Y326" s="91">
        <f>SUMIF('1 BL anterior'!$Q:$Q,U326,'1 BL anterior'!$E:$E)</f>
        <v>0</v>
      </c>
      <c r="Z326" s="639" t="s">
        <v>1288</v>
      </c>
      <c r="AA326" t="s">
        <v>2655</v>
      </c>
      <c r="AB326" s="91">
        <f>SUMIF('3BL ACTUAL'!$Q:$Q,Z326,'3BL ACTUAL'!$E:$E)</f>
        <v>0</v>
      </c>
      <c r="AC326" s="1388">
        <f>SUMIF('3BL ACTUAL'!$Q:$Q,AA326,'3BL ACTUAL'!$E:$E)</f>
        <v>0</v>
      </c>
      <c r="AD326" s="91">
        <f>SUMIF('1 BL anterior'!$Q:$Q,Z326,'1 BL anterior'!$E:$E)</f>
        <v>0</v>
      </c>
      <c r="AE326" s="91">
        <f>SUMIF('1 BL anterior'!$Q:$Q,AA326,'1 BL anterior'!$E:$E)</f>
        <v>0</v>
      </c>
      <c r="AF326" s="639" t="s">
        <v>1288</v>
      </c>
      <c r="AG326" t="s">
        <v>2814</v>
      </c>
      <c r="AH326" s="91">
        <f>SUMIF('3BL ACTUAL'!$Q:$Q,AF326,'3BL ACTUAL'!$E:$E)</f>
        <v>0</v>
      </c>
      <c r="AI326" s="1388">
        <f>SUMIF('3BL ACTUAL'!$Q:$Q,AG326,'3BL ACTUAL'!$E:$E)</f>
        <v>0</v>
      </c>
      <c r="AJ326" s="91">
        <f>SUMIF('1 BL anterior'!$Q:$Q,AF326,'1 BL anterior'!$E:$E)</f>
        <v>0</v>
      </c>
      <c r="AK326" s="91">
        <f>SUMIF('1 BL anterior'!$Q:$Q,AG326,'1 BL anterior'!$E:$E)</f>
        <v>0</v>
      </c>
      <c r="AL326" s="639" t="s">
        <v>1288</v>
      </c>
      <c r="AM326" t="s">
        <v>2972</v>
      </c>
      <c r="AN326" s="91">
        <f>SUMIF('3BL ACTUAL'!$Q:$Q,AL326,'3BL ACTUAL'!$E:$E)</f>
        <v>0</v>
      </c>
      <c r="AO326" s="1388">
        <f>SUMIF('3BL ACTUAL'!$Q:$Q,AM326,'3BL ACTUAL'!$E:$E)</f>
        <v>0</v>
      </c>
      <c r="AP326" s="91">
        <f>SUMIF('1 BL anterior'!$Q:$Q,AL326,'1 BL anterior'!$E:$E)</f>
        <v>0</v>
      </c>
      <c r="AQ326" s="91">
        <f>SUMIF('1 BL anterior'!$Q:$Q,AM326,'1 BL anterior'!$E:$E)</f>
        <v>0</v>
      </c>
      <c r="AR326" s="639" t="s">
        <v>1288</v>
      </c>
      <c r="AS326" t="s">
        <v>3131</v>
      </c>
      <c r="AT326" s="91">
        <f>SUMIF('3BL ACTUAL'!$Q:$Q,AR326,'3BL ACTUAL'!$E:$E)</f>
        <v>0</v>
      </c>
      <c r="AU326" s="1388">
        <f>SUMIF('3BL ACTUAL'!$Q:$Q,AS326,'3BL ACTUAL'!$E:$E)</f>
        <v>0</v>
      </c>
      <c r="AV326" s="91">
        <f>SUMIF('1 BL anterior'!$Q:$Q,AR326,'1 BL anterior'!$E:$E)</f>
        <v>0</v>
      </c>
      <c r="AW326" s="91">
        <f>SUMIF('1 BL anterior'!$Q:$Q,AS326,'1 BL anterior'!$E:$E)</f>
        <v>0</v>
      </c>
    </row>
    <row r="327" spans="5:49">
      <c r="E327" s="3401"/>
      <c r="F327" s="3390"/>
      <c r="G327" s="3380" t="s">
        <v>954</v>
      </c>
      <c r="H327" s="3380"/>
      <c r="I327" s="3380"/>
      <c r="J327" s="3380"/>
      <c r="K327" s="3380"/>
      <c r="L327" s="3380"/>
      <c r="M327" s="3380"/>
      <c r="N327" s="1380">
        <v>7125</v>
      </c>
      <c r="O327" s="66">
        <v>7124</v>
      </c>
      <c r="P327" s="66">
        <f t="shared" si="4"/>
        <v>3</v>
      </c>
      <c r="Q327" s="66" t="str">
        <f>CONCATENATE(O327,P327)</f>
        <v>71243</v>
      </c>
      <c r="R327" t="str">
        <f t="shared" si="5"/>
        <v>71253</v>
      </c>
      <c r="T327" s="639" t="s">
        <v>2496</v>
      </c>
      <c r="U327" t="s">
        <v>2495</v>
      </c>
      <c r="V327" s="91">
        <f>SUMIF('3BL ACTUAL'!Q:Q,T327,'3BL ACTUAL'!E:E)</f>
        <v>0</v>
      </c>
      <c r="W327" s="1388">
        <f>SUMIF('3BL ACTUAL'!Q:Q,U327,'3BL ACTUAL'!E:E)</f>
        <v>0</v>
      </c>
      <c r="X327" s="91">
        <f>SUMIF('1 BL anterior'!$Q:$Q,T327,'1 BL anterior'!$E:$E)</f>
        <v>0</v>
      </c>
      <c r="Y327" s="91">
        <f>SUMIF('1 BL anterior'!$Q:$Q,U327,'1 BL anterior'!$E:$E)</f>
        <v>0</v>
      </c>
      <c r="Z327" s="639" t="s">
        <v>2656</v>
      </c>
      <c r="AA327" t="s">
        <v>2657</v>
      </c>
      <c r="AB327" s="91">
        <f>SUMIF('3BL ACTUAL'!$Q:$Q,Z327,'3BL ACTUAL'!$E:$E)</f>
        <v>0</v>
      </c>
      <c r="AC327" s="1388">
        <f>SUMIF('3BL ACTUAL'!$Q:$Q,AA327,'3BL ACTUAL'!$E:$E)</f>
        <v>0</v>
      </c>
      <c r="AD327" s="91">
        <f>SUMIF('1 BL anterior'!$Q:$Q,Z327,'1 BL anterior'!$E:$E)</f>
        <v>0</v>
      </c>
      <c r="AE327" s="91">
        <f>SUMIF('1 BL anterior'!$Q:$Q,AA327,'1 BL anterior'!$E:$E)</f>
        <v>0</v>
      </c>
      <c r="AF327" s="639" t="s">
        <v>2815</v>
      </c>
      <c r="AG327" t="s">
        <v>2816</v>
      </c>
      <c r="AH327" s="91">
        <f>SUMIF('3BL ACTUAL'!$Q:$Q,AF327,'3BL ACTUAL'!$E:$E)</f>
        <v>0</v>
      </c>
      <c r="AI327" s="1388">
        <f>SUMIF('3BL ACTUAL'!$Q:$Q,AG327,'3BL ACTUAL'!$E:$E)</f>
        <v>0</v>
      </c>
      <c r="AJ327" s="91">
        <f>SUMIF('1 BL anterior'!$Q:$Q,AF327,'1 BL anterior'!$E:$E)</f>
        <v>0</v>
      </c>
      <c r="AK327" s="91">
        <f>SUMIF('1 BL anterior'!$Q:$Q,AG327,'1 BL anterior'!$E:$E)</f>
        <v>0</v>
      </c>
      <c r="AL327" s="639" t="s">
        <v>2973</v>
      </c>
      <c r="AM327" t="s">
        <v>2974</v>
      </c>
      <c r="AN327" s="91">
        <f>SUMIF('3BL ACTUAL'!$Q:$Q,AL327,'3BL ACTUAL'!$E:$E)</f>
        <v>0</v>
      </c>
      <c r="AO327" s="1388">
        <f>SUMIF('3BL ACTUAL'!$Q:$Q,AM327,'3BL ACTUAL'!$E:$E)</f>
        <v>0</v>
      </c>
      <c r="AP327" s="91">
        <f>SUMIF('1 BL anterior'!$Q:$Q,AL327,'1 BL anterior'!$E:$E)</f>
        <v>0</v>
      </c>
      <c r="AQ327" s="91">
        <f>SUMIF('1 BL anterior'!$Q:$Q,AM327,'1 BL anterior'!$E:$E)</f>
        <v>0</v>
      </c>
      <c r="AR327" s="639" t="s">
        <v>3132</v>
      </c>
      <c r="AS327" t="s">
        <v>3133</v>
      </c>
      <c r="AT327" s="91">
        <f>SUMIF('3BL ACTUAL'!$Q:$Q,AR327,'3BL ACTUAL'!$E:$E)</f>
        <v>0</v>
      </c>
      <c r="AU327" s="1388">
        <f>SUMIF('3BL ACTUAL'!$Q:$Q,AS327,'3BL ACTUAL'!$E:$E)</f>
        <v>0</v>
      </c>
      <c r="AV327" s="91">
        <f>SUMIF('1 BL anterior'!$Q:$Q,AR327,'1 BL anterior'!$E:$E)</f>
        <v>0</v>
      </c>
      <c r="AW327" s="91">
        <f>SUMIF('1 BL anterior'!$Q:$Q,AS327,'1 BL anterior'!$E:$E)</f>
        <v>0</v>
      </c>
    </row>
    <row r="328" spans="5:49">
      <c r="E328" s="3401"/>
      <c r="F328" s="3390"/>
      <c r="G328" s="3380" t="s">
        <v>955</v>
      </c>
      <c r="H328" s="3380"/>
      <c r="I328" s="3380"/>
      <c r="J328" s="3380"/>
      <c r="K328" s="3380"/>
      <c r="L328" s="3380"/>
      <c r="M328" s="3380"/>
      <c r="N328" s="1380">
        <v>7128</v>
      </c>
      <c r="O328" s="66">
        <v>7127</v>
      </c>
      <c r="P328" s="66">
        <f t="shared" si="4"/>
        <v>3</v>
      </c>
      <c r="Q328" s="66" t="str">
        <f>CONCATENATE(O328,P328)</f>
        <v>71273</v>
      </c>
      <c r="R328" t="str">
        <f t="shared" si="5"/>
        <v>71283</v>
      </c>
      <c r="T328" s="639" t="s">
        <v>2498</v>
      </c>
      <c r="U328" t="s">
        <v>2497</v>
      </c>
      <c r="V328" s="91">
        <f>SUMIF('3BL ACTUAL'!Q:Q,T328,'3BL ACTUAL'!E:E)</f>
        <v>0</v>
      </c>
      <c r="W328" s="1388">
        <f>SUMIF('3BL ACTUAL'!Q:Q,U328,'3BL ACTUAL'!E:E)</f>
        <v>0</v>
      </c>
      <c r="X328" s="91">
        <f>SUMIF('1 BL anterior'!$Q:$Q,T328,'1 BL anterior'!$E:$E)</f>
        <v>0</v>
      </c>
      <c r="Y328" s="91">
        <f>SUMIF('1 BL anterior'!$Q:$Q,U328,'1 BL anterior'!$E:$E)</f>
        <v>0</v>
      </c>
      <c r="Z328" s="639" t="s">
        <v>2658</v>
      </c>
      <c r="AA328" t="s">
        <v>2659</v>
      </c>
      <c r="AB328" s="91">
        <f>SUMIF('3BL ACTUAL'!$Q:$Q,Z328,'3BL ACTUAL'!$E:$E)</f>
        <v>0</v>
      </c>
      <c r="AC328" s="1388">
        <f>SUMIF('3BL ACTUAL'!$Q:$Q,AA328,'3BL ACTUAL'!$E:$E)</f>
        <v>0</v>
      </c>
      <c r="AD328" s="91">
        <f>SUMIF('1 BL anterior'!$Q:$Q,Z328,'1 BL anterior'!$E:$E)</f>
        <v>0</v>
      </c>
      <c r="AE328" s="91">
        <f>SUMIF('1 BL anterior'!$Q:$Q,AA328,'1 BL anterior'!$E:$E)</f>
        <v>0</v>
      </c>
      <c r="AF328" s="639" t="s">
        <v>2817</v>
      </c>
      <c r="AG328" t="s">
        <v>2818</v>
      </c>
      <c r="AH328" s="91">
        <f>SUMIF('3BL ACTUAL'!$Q:$Q,AF328,'3BL ACTUAL'!$E:$E)</f>
        <v>0</v>
      </c>
      <c r="AI328" s="1388">
        <f>SUMIF('3BL ACTUAL'!$Q:$Q,AG328,'3BL ACTUAL'!$E:$E)</f>
        <v>0</v>
      </c>
      <c r="AJ328" s="91">
        <f>SUMIF('1 BL anterior'!$Q:$Q,AF328,'1 BL anterior'!$E:$E)</f>
        <v>0</v>
      </c>
      <c r="AK328" s="91">
        <f>SUMIF('1 BL anterior'!$Q:$Q,AG328,'1 BL anterior'!$E:$E)</f>
        <v>0</v>
      </c>
      <c r="AL328" s="639" t="s">
        <v>2975</v>
      </c>
      <c r="AM328" t="s">
        <v>2976</v>
      </c>
      <c r="AN328" s="91">
        <f>SUMIF('3BL ACTUAL'!$Q:$Q,AL328,'3BL ACTUAL'!$E:$E)</f>
        <v>0</v>
      </c>
      <c r="AO328" s="1388">
        <f>SUMIF('3BL ACTUAL'!$Q:$Q,AM328,'3BL ACTUAL'!$E:$E)</f>
        <v>0</v>
      </c>
      <c r="AP328" s="91">
        <f>SUMIF('1 BL anterior'!$Q:$Q,AL328,'1 BL anterior'!$E:$E)</f>
        <v>0</v>
      </c>
      <c r="AQ328" s="91">
        <f>SUMIF('1 BL anterior'!$Q:$Q,AM328,'1 BL anterior'!$E:$E)</f>
        <v>0</v>
      </c>
      <c r="AR328" s="639" t="s">
        <v>3134</v>
      </c>
      <c r="AS328" t="s">
        <v>3135</v>
      </c>
      <c r="AT328" s="91">
        <f>SUMIF('3BL ACTUAL'!$Q:$Q,AR328,'3BL ACTUAL'!$E:$E)</f>
        <v>0</v>
      </c>
      <c r="AU328" s="1388">
        <f>SUMIF('3BL ACTUAL'!$Q:$Q,AS328,'3BL ACTUAL'!$E:$E)</f>
        <v>0</v>
      </c>
      <c r="AV328" s="91">
        <f>SUMIF('1 BL anterior'!$Q:$Q,AR328,'1 BL anterior'!$E:$E)</f>
        <v>0</v>
      </c>
      <c r="AW328" s="91">
        <f>SUMIF('1 BL anterior'!$Q:$Q,AS328,'1 BL anterior'!$E:$E)</f>
        <v>0</v>
      </c>
    </row>
    <row r="329" spans="5:49">
      <c r="E329" s="3401"/>
      <c r="F329" s="3390"/>
      <c r="G329" s="3380" t="s">
        <v>956</v>
      </c>
      <c r="H329" s="3380"/>
      <c r="I329" s="3380"/>
      <c r="J329" s="3380"/>
      <c r="K329" s="3380"/>
      <c r="L329" s="3380"/>
      <c r="M329" s="3380"/>
      <c r="N329" s="1380">
        <v>7131</v>
      </c>
      <c r="P329" s="66">
        <f t="shared" si="4"/>
        <v>3</v>
      </c>
      <c r="R329" t="str">
        <f t="shared" si="5"/>
        <v>71313</v>
      </c>
      <c r="T329" s="639" t="s">
        <v>1288</v>
      </c>
      <c r="U329" t="s">
        <v>2499</v>
      </c>
      <c r="V329" s="91">
        <f>SUMIF('3BL ACTUAL'!Q:Q,T329,'3BL ACTUAL'!E:E)</f>
        <v>0</v>
      </c>
      <c r="W329" s="1388">
        <f>SUMIF('3BL ACTUAL'!Q:Q,U329,'3BL ACTUAL'!E:E)</f>
        <v>0</v>
      </c>
      <c r="X329" s="91">
        <f>SUMIF('1 BL anterior'!$Q:$Q,T329,'1 BL anterior'!$E:$E)</f>
        <v>0</v>
      </c>
      <c r="Y329" s="91">
        <f>SUMIF('1 BL anterior'!$Q:$Q,U329,'1 BL anterior'!$E:$E)</f>
        <v>0</v>
      </c>
      <c r="Z329" s="639" t="s">
        <v>1288</v>
      </c>
      <c r="AA329" t="s">
        <v>2660</v>
      </c>
      <c r="AB329" s="91">
        <f>SUMIF('3BL ACTUAL'!$Q:$Q,Z329,'3BL ACTUAL'!$E:$E)</f>
        <v>0</v>
      </c>
      <c r="AC329" s="1388">
        <f>SUMIF('3BL ACTUAL'!$Q:$Q,AA329,'3BL ACTUAL'!$E:$E)</f>
        <v>0</v>
      </c>
      <c r="AD329" s="91">
        <f>SUMIF('1 BL anterior'!$Q:$Q,Z329,'1 BL anterior'!$E:$E)</f>
        <v>0</v>
      </c>
      <c r="AE329" s="91">
        <f>SUMIF('1 BL anterior'!$Q:$Q,AA329,'1 BL anterior'!$E:$E)</f>
        <v>0</v>
      </c>
      <c r="AF329" s="639" t="s">
        <v>1288</v>
      </c>
      <c r="AG329" t="s">
        <v>2819</v>
      </c>
      <c r="AH329" s="91">
        <f>SUMIF('3BL ACTUAL'!$Q:$Q,AF329,'3BL ACTUAL'!$E:$E)</f>
        <v>0</v>
      </c>
      <c r="AI329" s="1388">
        <f>SUMIF('3BL ACTUAL'!$Q:$Q,AG329,'3BL ACTUAL'!$E:$E)</f>
        <v>0</v>
      </c>
      <c r="AJ329" s="91">
        <f>SUMIF('1 BL anterior'!$Q:$Q,AF329,'1 BL anterior'!$E:$E)</f>
        <v>0</v>
      </c>
      <c r="AK329" s="91">
        <f>SUMIF('1 BL anterior'!$Q:$Q,AG329,'1 BL anterior'!$E:$E)</f>
        <v>0</v>
      </c>
      <c r="AL329" s="639" t="s">
        <v>1288</v>
      </c>
      <c r="AM329" t="s">
        <v>2977</v>
      </c>
      <c r="AN329" s="91">
        <f>SUMIF('3BL ACTUAL'!$Q:$Q,AL329,'3BL ACTUAL'!$E:$E)</f>
        <v>0</v>
      </c>
      <c r="AO329" s="1388">
        <f>SUMIF('3BL ACTUAL'!$Q:$Q,AM329,'3BL ACTUAL'!$E:$E)</f>
        <v>0</v>
      </c>
      <c r="AP329" s="91">
        <f>SUMIF('1 BL anterior'!$Q:$Q,AL329,'1 BL anterior'!$E:$E)</f>
        <v>0</v>
      </c>
      <c r="AQ329" s="91">
        <f>SUMIF('1 BL anterior'!$Q:$Q,AM329,'1 BL anterior'!$E:$E)</f>
        <v>0</v>
      </c>
      <c r="AR329" s="639" t="s">
        <v>1288</v>
      </c>
      <c r="AS329" t="s">
        <v>3136</v>
      </c>
      <c r="AT329" s="91">
        <f>SUMIF('3BL ACTUAL'!$Q:$Q,AR329,'3BL ACTUAL'!$E:$E)</f>
        <v>0</v>
      </c>
      <c r="AU329" s="1388">
        <f>SUMIF('3BL ACTUAL'!$Q:$Q,AS329,'3BL ACTUAL'!$E:$E)</f>
        <v>0</v>
      </c>
      <c r="AV329" s="91">
        <f>SUMIF('1 BL anterior'!$Q:$Q,AR329,'1 BL anterior'!$E:$E)</f>
        <v>0</v>
      </c>
      <c r="AW329" s="91">
        <f>SUMIF('1 BL anterior'!$Q:$Q,AS329,'1 BL anterior'!$E:$E)</f>
        <v>0</v>
      </c>
    </row>
    <row r="330" spans="5:49">
      <c r="E330" s="3401"/>
      <c r="F330" s="3390"/>
      <c r="G330" s="3402" t="s">
        <v>957</v>
      </c>
      <c r="H330" s="3403"/>
      <c r="I330" s="3403"/>
      <c r="J330" s="3403"/>
      <c r="K330" s="3403"/>
      <c r="L330" s="3403"/>
      <c r="M330" s="3404"/>
      <c r="N330" s="1380">
        <v>7134</v>
      </c>
      <c r="P330" s="66">
        <f t="shared" si="4"/>
        <v>3</v>
      </c>
      <c r="R330" t="str">
        <f t="shared" si="5"/>
        <v>71343</v>
      </c>
      <c r="T330" s="639" t="s">
        <v>1288</v>
      </c>
      <c r="U330" t="s">
        <v>2500</v>
      </c>
      <c r="V330" s="91">
        <f>SUMIF('3BL ACTUAL'!Q:Q,T330,'3BL ACTUAL'!E:E)</f>
        <v>0</v>
      </c>
      <c r="W330" s="1388">
        <f>SUMIF('3BL ACTUAL'!Q:Q,U330,'3BL ACTUAL'!E:E)</f>
        <v>0</v>
      </c>
      <c r="X330" s="91">
        <f>SUMIF('1 BL anterior'!$Q:$Q,T330,'1 BL anterior'!$E:$E)</f>
        <v>0</v>
      </c>
      <c r="Y330" s="91">
        <f>SUMIF('1 BL anterior'!$Q:$Q,U330,'1 BL anterior'!$E:$E)</f>
        <v>0</v>
      </c>
      <c r="Z330" s="639" t="s">
        <v>1288</v>
      </c>
      <c r="AA330" t="s">
        <v>2661</v>
      </c>
      <c r="AB330" s="91">
        <f>SUMIF('3BL ACTUAL'!$Q:$Q,Z330,'3BL ACTUAL'!$E:$E)</f>
        <v>0</v>
      </c>
      <c r="AC330" s="1388">
        <f>SUMIF('3BL ACTUAL'!$Q:$Q,AA330,'3BL ACTUAL'!$E:$E)</f>
        <v>0</v>
      </c>
      <c r="AD330" s="91">
        <f>SUMIF('1 BL anterior'!$Q:$Q,Z330,'1 BL anterior'!$E:$E)</f>
        <v>0</v>
      </c>
      <c r="AE330" s="91">
        <f>SUMIF('1 BL anterior'!$Q:$Q,AA330,'1 BL anterior'!$E:$E)</f>
        <v>0</v>
      </c>
      <c r="AF330" s="639" t="s">
        <v>1288</v>
      </c>
      <c r="AG330" t="s">
        <v>2820</v>
      </c>
      <c r="AH330" s="91">
        <f>SUMIF('3BL ACTUAL'!$Q:$Q,AF330,'3BL ACTUAL'!$E:$E)</f>
        <v>0</v>
      </c>
      <c r="AI330" s="1388">
        <f>SUMIF('3BL ACTUAL'!$Q:$Q,AG330,'3BL ACTUAL'!$E:$E)</f>
        <v>0</v>
      </c>
      <c r="AJ330" s="91">
        <f>SUMIF('1 BL anterior'!$Q:$Q,AF330,'1 BL anterior'!$E:$E)</f>
        <v>0</v>
      </c>
      <c r="AK330" s="91">
        <f>SUMIF('1 BL anterior'!$Q:$Q,AG330,'1 BL anterior'!$E:$E)</f>
        <v>0</v>
      </c>
      <c r="AL330" s="639" t="s">
        <v>1288</v>
      </c>
      <c r="AM330" t="s">
        <v>2978</v>
      </c>
      <c r="AN330" s="91">
        <f>SUMIF('3BL ACTUAL'!$Q:$Q,AL330,'3BL ACTUAL'!$E:$E)</f>
        <v>0</v>
      </c>
      <c r="AO330" s="1388">
        <f>SUMIF('3BL ACTUAL'!$Q:$Q,AM330,'3BL ACTUAL'!$E:$E)</f>
        <v>0</v>
      </c>
      <c r="AP330" s="91">
        <f>SUMIF('1 BL anterior'!$Q:$Q,AL330,'1 BL anterior'!$E:$E)</f>
        <v>0</v>
      </c>
      <c r="AQ330" s="91">
        <f>SUMIF('1 BL anterior'!$Q:$Q,AM330,'1 BL anterior'!$E:$E)</f>
        <v>0</v>
      </c>
      <c r="AR330" s="639" t="s">
        <v>1288</v>
      </c>
      <c r="AS330" t="s">
        <v>3137</v>
      </c>
      <c r="AT330" s="91">
        <f>SUMIF('3BL ACTUAL'!$Q:$Q,AR330,'3BL ACTUAL'!$E:$E)</f>
        <v>0</v>
      </c>
      <c r="AU330" s="1388">
        <f>SUMIF('3BL ACTUAL'!$Q:$Q,AS330,'3BL ACTUAL'!$E:$E)</f>
        <v>0</v>
      </c>
      <c r="AV330" s="91">
        <f>SUMIF('1 BL anterior'!$Q:$Q,AR330,'1 BL anterior'!$E:$E)</f>
        <v>0</v>
      </c>
      <c r="AW330" s="91">
        <f>SUMIF('1 BL anterior'!$Q:$Q,AS330,'1 BL anterior'!$E:$E)</f>
        <v>0</v>
      </c>
    </row>
    <row r="331" spans="5:49">
      <c r="E331" s="3401"/>
      <c r="F331" s="3390"/>
      <c r="G331" s="3380" t="s">
        <v>958</v>
      </c>
      <c r="H331" s="3380"/>
      <c r="I331" s="3380"/>
      <c r="J331" s="3380"/>
      <c r="K331" s="3380"/>
      <c r="L331" s="3380"/>
      <c r="M331" s="3380"/>
      <c r="N331" s="1380">
        <v>7137</v>
      </c>
      <c r="P331" s="66">
        <f t="shared" si="4"/>
        <v>3</v>
      </c>
      <c r="R331" t="str">
        <f t="shared" ref="R331:R362" si="6">CONCATENATE(N331,P331)</f>
        <v>71373</v>
      </c>
      <c r="T331" s="639" t="s">
        <v>1288</v>
      </c>
      <c r="U331" t="s">
        <v>2501</v>
      </c>
      <c r="V331" s="91">
        <f>SUMIF('3BL ACTUAL'!Q:Q,T331,'3BL ACTUAL'!E:E)</f>
        <v>0</v>
      </c>
      <c r="W331" s="1388">
        <f>SUMIF('3BL ACTUAL'!Q:Q,U331,'3BL ACTUAL'!E:E)</f>
        <v>0</v>
      </c>
      <c r="X331" s="91">
        <f>SUMIF('1 BL anterior'!$Q:$Q,T331,'1 BL anterior'!$E:$E)</f>
        <v>0</v>
      </c>
      <c r="Y331" s="91">
        <f>SUMIF('1 BL anterior'!$Q:$Q,U331,'1 BL anterior'!$E:$E)</f>
        <v>0</v>
      </c>
      <c r="Z331" s="639" t="s">
        <v>1288</v>
      </c>
      <c r="AA331" t="s">
        <v>2662</v>
      </c>
      <c r="AB331" s="91">
        <f>SUMIF('3BL ACTUAL'!$Q:$Q,Z331,'3BL ACTUAL'!$E:$E)</f>
        <v>0</v>
      </c>
      <c r="AC331" s="1388">
        <f>SUMIF('3BL ACTUAL'!$Q:$Q,AA331,'3BL ACTUAL'!$E:$E)</f>
        <v>0</v>
      </c>
      <c r="AD331" s="91">
        <f>SUMIF('1 BL anterior'!$Q:$Q,Z331,'1 BL anterior'!$E:$E)</f>
        <v>0</v>
      </c>
      <c r="AE331" s="91">
        <f>SUMIF('1 BL anterior'!$Q:$Q,AA331,'1 BL anterior'!$E:$E)</f>
        <v>0</v>
      </c>
      <c r="AF331" s="639" t="s">
        <v>1288</v>
      </c>
      <c r="AG331" t="s">
        <v>2821</v>
      </c>
      <c r="AH331" s="91">
        <f>SUMIF('3BL ACTUAL'!$Q:$Q,AF331,'3BL ACTUAL'!$E:$E)</f>
        <v>0</v>
      </c>
      <c r="AI331" s="1388">
        <f>SUMIF('3BL ACTUAL'!$Q:$Q,AG331,'3BL ACTUAL'!$E:$E)</f>
        <v>0</v>
      </c>
      <c r="AJ331" s="91">
        <f>SUMIF('1 BL anterior'!$Q:$Q,AF331,'1 BL anterior'!$E:$E)</f>
        <v>0</v>
      </c>
      <c r="AK331" s="91">
        <f>SUMIF('1 BL anterior'!$Q:$Q,AG331,'1 BL anterior'!$E:$E)</f>
        <v>0</v>
      </c>
      <c r="AL331" s="639" t="s">
        <v>1288</v>
      </c>
      <c r="AM331" t="s">
        <v>2979</v>
      </c>
      <c r="AN331" s="91">
        <f>SUMIF('3BL ACTUAL'!$Q:$Q,AL331,'3BL ACTUAL'!$E:$E)</f>
        <v>0</v>
      </c>
      <c r="AO331" s="1388">
        <f>SUMIF('3BL ACTUAL'!$Q:$Q,AM331,'3BL ACTUAL'!$E:$E)</f>
        <v>0</v>
      </c>
      <c r="AP331" s="91">
        <f>SUMIF('1 BL anterior'!$Q:$Q,AL331,'1 BL anterior'!$E:$E)</f>
        <v>0</v>
      </c>
      <c r="AQ331" s="91">
        <f>SUMIF('1 BL anterior'!$Q:$Q,AM331,'1 BL anterior'!$E:$E)</f>
        <v>0</v>
      </c>
      <c r="AR331" s="639" t="s">
        <v>1288</v>
      </c>
      <c r="AS331" t="s">
        <v>3138</v>
      </c>
      <c r="AT331" s="91">
        <f>SUMIF('3BL ACTUAL'!$Q:$Q,AR331,'3BL ACTUAL'!$E:$E)</f>
        <v>0</v>
      </c>
      <c r="AU331" s="1388">
        <f>SUMIF('3BL ACTUAL'!$Q:$Q,AS331,'3BL ACTUAL'!$E:$E)</f>
        <v>0</v>
      </c>
      <c r="AV331" s="91">
        <f>SUMIF('1 BL anterior'!$Q:$Q,AR331,'1 BL anterior'!$E:$E)</f>
        <v>0</v>
      </c>
      <c r="AW331" s="91">
        <f>SUMIF('1 BL anterior'!$Q:$Q,AS331,'1 BL anterior'!$E:$E)</f>
        <v>0</v>
      </c>
    </row>
    <row r="332" spans="5:49">
      <c r="E332" s="3400"/>
      <c r="F332" s="3390"/>
      <c r="G332" s="3380" t="s">
        <v>125</v>
      </c>
      <c r="H332" s="3380"/>
      <c r="I332" s="3380"/>
      <c r="J332" s="3380"/>
      <c r="K332" s="3380"/>
      <c r="L332" s="3380"/>
      <c r="M332" s="3380"/>
      <c r="N332" s="1380">
        <v>7140</v>
      </c>
      <c r="O332" s="66">
        <v>7139</v>
      </c>
      <c r="P332" s="66">
        <f t="shared" si="4"/>
        <v>3</v>
      </c>
      <c r="Q332" s="66" t="str">
        <f>CONCATENATE(O332,P332)</f>
        <v>71393</v>
      </c>
      <c r="R332" t="str">
        <f t="shared" si="6"/>
        <v>71403</v>
      </c>
      <c r="T332" s="639" t="s">
        <v>2503</v>
      </c>
      <c r="U332" t="s">
        <v>2502</v>
      </c>
      <c r="V332" s="91">
        <f>SUMIF('3BL ACTUAL'!Q:Q,T332,'3BL ACTUAL'!E:E)</f>
        <v>0</v>
      </c>
      <c r="W332" s="1388">
        <f>SUMIF('3BL ACTUAL'!Q:Q,U332,'3BL ACTUAL'!E:E)</f>
        <v>0</v>
      </c>
      <c r="X332" s="91">
        <f>SUMIF('1 BL anterior'!$Q:$Q,T332,'1 BL anterior'!$E:$E)</f>
        <v>0</v>
      </c>
      <c r="Y332" s="91">
        <f>SUMIF('1 BL anterior'!$Q:$Q,U332,'1 BL anterior'!$E:$E)</f>
        <v>0</v>
      </c>
      <c r="Z332" s="639" t="s">
        <v>2663</v>
      </c>
      <c r="AA332" t="s">
        <v>2664</v>
      </c>
      <c r="AB332" s="91">
        <f>SUMIF('3BL ACTUAL'!$Q:$Q,Z332,'3BL ACTUAL'!$E:$E)</f>
        <v>0</v>
      </c>
      <c r="AC332" s="1388">
        <f>SUMIF('3BL ACTUAL'!$Q:$Q,AA332,'3BL ACTUAL'!$E:$E)</f>
        <v>0</v>
      </c>
      <c r="AD332" s="91">
        <f>SUMIF('1 BL anterior'!$Q:$Q,Z332,'1 BL anterior'!$E:$E)</f>
        <v>0</v>
      </c>
      <c r="AE332" s="91">
        <f>SUMIF('1 BL anterior'!$Q:$Q,AA332,'1 BL anterior'!$E:$E)</f>
        <v>0</v>
      </c>
      <c r="AF332" s="639" t="s">
        <v>2822</v>
      </c>
      <c r="AG332" t="s">
        <v>2823</v>
      </c>
      <c r="AH332" s="91">
        <f>SUMIF('3BL ACTUAL'!$Q:$Q,AF332,'3BL ACTUAL'!$E:$E)</f>
        <v>0</v>
      </c>
      <c r="AI332" s="1388">
        <f>SUMIF('3BL ACTUAL'!$Q:$Q,AG332,'3BL ACTUAL'!$E:$E)</f>
        <v>0</v>
      </c>
      <c r="AJ332" s="91">
        <f>SUMIF('1 BL anterior'!$Q:$Q,AF332,'1 BL anterior'!$E:$E)</f>
        <v>0</v>
      </c>
      <c r="AK332" s="91">
        <f>SUMIF('1 BL anterior'!$Q:$Q,AG332,'1 BL anterior'!$E:$E)</f>
        <v>0</v>
      </c>
      <c r="AL332" s="639" t="s">
        <v>2980</v>
      </c>
      <c r="AM332" t="s">
        <v>2981</v>
      </c>
      <c r="AN332" s="91">
        <f>SUMIF('3BL ACTUAL'!$Q:$Q,AL332,'3BL ACTUAL'!$E:$E)</f>
        <v>0</v>
      </c>
      <c r="AO332" s="1388">
        <f>SUMIF('3BL ACTUAL'!$Q:$Q,AM332,'3BL ACTUAL'!$E:$E)</f>
        <v>0</v>
      </c>
      <c r="AP332" s="91">
        <f>SUMIF('1 BL anterior'!$Q:$Q,AL332,'1 BL anterior'!$E:$E)</f>
        <v>0</v>
      </c>
      <c r="AQ332" s="91">
        <f>SUMIF('1 BL anterior'!$Q:$Q,AM332,'1 BL anterior'!$E:$E)</f>
        <v>0</v>
      </c>
      <c r="AR332" s="639" t="s">
        <v>3139</v>
      </c>
      <c r="AS332" t="s">
        <v>3140</v>
      </c>
      <c r="AT332" s="91">
        <f>SUMIF('3BL ACTUAL'!$Q:$Q,AR332,'3BL ACTUAL'!$E:$E)</f>
        <v>0</v>
      </c>
      <c r="AU332" s="1388">
        <f>SUMIF('3BL ACTUAL'!$Q:$Q,AS332,'3BL ACTUAL'!$E:$E)</f>
        <v>0</v>
      </c>
      <c r="AV332" s="91">
        <f>SUMIF('1 BL anterior'!$Q:$Q,AR332,'1 BL anterior'!$E:$E)</f>
        <v>0</v>
      </c>
      <c r="AW332" s="91">
        <f>SUMIF('1 BL anterior'!$Q:$Q,AS332,'1 BL anterior'!$E:$E)</f>
        <v>0</v>
      </c>
    </row>
    <row r="333" spans="5:49">
      <c r="E333" s="3400" t="s">
        <v>180</v>
      </c>
      <c r="F333" s="3390"/>
      <c r="G333" s="3380" t="s">
        <v>909</v>
      </c>
      <c r="H333" s="3380"/>
      <c r="I333" s="3380"/>
      <c r="J333" s="3380"/>
      <c r="K333" s="3380"/>
      <c r="L333" s="3380"/>
      <c r="M333" s="3380"/>
      <c r="N333" s="1380">
        <v>7143</v>
      </c>
      <c r="O333" s="66">
        <v>7142</v>
      </c>
      <c r="P333" s="66">
        <f t="shared" si="4"/>
        <v>3</v>
      </c>
      <c r="Q333" s="66" t="str">
        <f>CONCATENATE(O333,P333)</f>
        <v>71423</v>
      </c>
      <c r="R333" t="str">
        <f t="shared" si="6"/>
        <v>71433</v>
      </c>
      <c r="T333" s="639" t="s">
        <v>2505</v>
      </c>
      <c r="U333" t="s">
        <v>2504</v>
      </c>
      <c r="V333" s="91">
        <f>SUMIF('3BL ACTUAL'!Q:Q,T333,'3BL ACTUAL'!E:E)</f>
        <v>0</v>
      </c>
      <c r="W333" s="1388">
        <f>SUMIF('3BL ACTUAL'!Q:Q,U333,'3BL ACTUAL'!E:E)</f>
        <v>0</v>
      </c>
      <c r="X333" s="91">
        <f>SUMIF('1 BL anterior'!$Q:$Q,T333,'1 BL anterior'!$E:$E)</f>
        <v>0</v>
      </c>
      <c r="Y333" s="91">
        <f>SUMIF('1 BL anterior'!$Q:$Q,U333,'1 BL anterior'!$E:$E)</f>
        <v>0</v>
      </c>
      <c r="Z333" s="639" t="s">
        <v>2665</v>
      </c>
      <c r="AA333" t="s">
        <v>2666</v>
      </c>
      <c r="AB333" s="91">
        <f>SUMIF('3BL ACTUAL'!$Q:$Q,Z333,'3BL ACTUAL'!$E:$E)</f>
        <v>0</v>
      </c>
      <c r="AC333" s="1388">
        <f>SUMIF('3BL ACTUAL'!$Q:$Q,AA333,'3BL ACTUAL'!$E:$E)</f>
        <v>0</v>
      </c>
      <c r="AD333" s="91">
        <f>SUMIF('1 BL anterior'!$Q:$Q,Z333,'1 BL anterior'!$E:$E)</f>
        <v>0</v>
      </c>
      <c r="AE333" s="91">
        <f>SUMIF('1 BL anterior'!$Q:$Q,AA333,'1 BL anterior'!$E:$E)</f>
        <v>0</v>
      </c>
      <c r="AF333" s="639" t="s">
        <v>2824</v>
      </c>
      <c r="AG333" t="s">
        <v>2825</v>
      </c>
      <c r="AH333" s="91">
        <f>SUMIF('3BL ACTUAL'!$Q:$Q,AF333,'3BL ACTUAL'!$E:$E)</f>
        <v>0</v>
      </c>
      <c r="AI333" s="1388">
        <f>SUMIF('3BL ACTUAL'!$Q:$Q,AG333,'3BL ACTUAL'!$E:$E)</f>
        <v>0</v>
      </c>
      <c r="AJ333" s="91">
        <f>SUMIF('1 BL anterior'!$Q:$Q,AF333,'1 BL anterior'!$E:$E)</f>
        <v>0</v>
      </c>
      <c r="AK333" s="91">
        <f>SUMIF('1 BL anterior'!$Q:$Q,AG333,'1 BL anterior'!$E:$E)</f>
        <v>0</v>
      </c>
      <c r="AL333" s="639" t="s">
        <v>2982</v>
      </c>
      <c r="AM333" t="s">
        <v>2983</v>
      </c>
      <c r="AN333" s="91">
        <f>SUMIF('3BL ACTUAL'!$Q:$Q,AL333,'3BL ACTUAL'!$E:$E)</f>
        <v>0</v>
      </c>
      <c r="AO333" s="1388">
        <f>SUMIF('3BL ACTUAL'!$Q:$Q,AM333,'3BL ACTUAL'!$E:$E)</f>
        <v>0</v>
      </c>
      <c r="AP333" s="91">
        <f>SUMIF('1 BL anterior'!$Q:$Q,AL333,'1 BL anterior'!$E:$E)</f>
        <v>0</v>
      </c>
      <c r="AQ333" s="91">
        <f>SUMIF('1 BL anterior'!$Q:$Q,AM333,'1 BL anterior'!$E:$E)</f>
        <v>0</v>
      </c>
      <c r="AR333" s="639" t="s">
        <v>3141</v>
      </c>
      <c r="AS333" t="s">
        <v>3142</v>
      </c>
      <c r="AT333" s="91">
        <f>SUMIF('3BL ACTUAL'!$Q:$Q,AR333,'3BL ACTUAL'!$E:$E)</f>
        <v>0</v>
      </c>
      <c r="AU333" s="1388">
        <f>SUMIF('3BL ACTUAL'!$Q:$Q,AS333,'3BL ACTUAL'!$E:$E)</f>
        <v>0</v>
      </c>
      <c r="AV333" s="91">
        <f>SUMIF('1 BL anterior'!$Q:$Q,AR333,'1 BL anterior'!$E:$E)</f>
        <v>0</v>
      </c>
      <c r="AW333" s="91">
        <f>SUMIF('1 BL anterior'!$Q:$Q,AS333,'1 BL anterior'!$E:$E)</f>
        <v>0</v>
      </c>
    </row>
    <row r="334" spans="5:49">
      <c r="E334" s="3401"/>
      <c r="F334" s="3390"/>
      <c r="G334" s="3380" t="s">
        <v>959</v>
      </c>
      <c r="H334" s="3380"/>
      <c r="I334" s="3380"/>
      <c r="J334" s="3380"/>
      <c r="K334" s="3380"/>
      <c r="L334" s="3380"/>
      <c r="M334" s="3380"/>
      <c r="N334" s="1380">
        <v>7146</v>
      </c>
      <c r="O334" s="66">
        <v>7145</v>
      </c>
      <c r="P334" s="66">
        <f t="shared" si="4"/>
        <v>3</v>
      </c>
      <c r="Q334" s="66" t="str">
        <f>CONCATENATE(O334,P334)</f>
        <v>71453</v>
      </c>
      <c r="R334" t="str">
        <f t="shared" si="6"/>
        <v>71463</v>
      </c>
      <c r="T334" s="639" t="s">
        <v>2507</v>
      </c>
      <c r="U334" t="s">
        <v>2506</v>
      </c>
      <c r="V334" s="91">
        <f>SUMIF('3BL ACTUAL'!Q:Q,T334,'3BL ACTUAL'!E:E)</f>
        <v>0</v>
      </c>
      <c r="W334" s="1388">
        <f>SUMIF('3BL ACTUAL'!Q:Q,U334,'3BL ACTUAL'!E:E)</f>
        <v>0</v>
      </c>
      <c r="X334" s="91">
        <f>SUMIF('1 BL anterior'!$Q:$Q,T334,'1 BL anterior'!$E:$E)</f>
        <v>0</v>
      </c>
      <c r="Y334" s="91">
        <f>SUMIF('1 BL anterior'!$Q:$Q,U334,'1 BL anterior'!$E:$E)</f>
        <v>0</v>
      </c>
      <c r="Z334" s="639" t="s">
        <v>2667</v>
      </c>
      <c r="AA334" t="s">
        <v>2668</v>
      </c>
      <c r="AB334" s="91">
        <f>SUMIF('3BL ACTUAL'!$Q:$Q,Z334,'3BL ACTUAL'!$E:$E)</f>
        <v>0</v>
      </c>
      <c r="AC334" s="1388">
        <f>SUMIF('3BL ACTUAL'!$Q:$Q,AA334,'3BL ACTUAL'!$E:$E)</f>
        <v>0</v>
      </c>
      <c r="AD334" s="91">
        <f>SUMIF('1 BL anterior'!$Q:$Q,Z334,'1 BL anterior'!$E:$E)</f>
        <v>0</v>
      </c>
      <c r="AE334" s="91">
        <f>SUMIF('1 BL anterior'!$Q:$Q,AA334,'1 BL anterior'!$E:$E)</f>
        <v>0</v>
      </c>
      <c r="AF334" s="639" t="s">
        <v>2826</v>
      </c>
      <c r="AG334" t="s">
        <v>2827</v>
      </c>
      <c r="AH334" s="91">
        <f>SUMIF('3BL ACTUAL'!$Q:$Q,AF334,'3BL ACTUAL'!$E:$E)</f>
        <v>0</v>
      </c>
      <c r="AI334" s="1388">
        <f>SUMIF('3BL ACTUAL'!$Q:$Q,AG334,'3BL ACTUAL'!$E:$E)</f>
        <v>0</v>
      </c>
      <c r="AJ334" s="91">
        <f>SUMIF('1 BL anterior'!$Q:$Q,AF334,'1 BL anterior'!$E:$E)</f>
        <v>0</v>
      </c>
      <c r="AK334" s="91">
        <f>SUMIF('1 BL anterior'!$Q:$Q,AG334,'1 BL anterior'!$E:$E)</f>
        <v>0</v>
      </c>
      <c r="AL334" s="639" t="s">
        <v>2984</v>
      </c>
      <c r="AM334" t="s">
        <v>2985</v>
      </c>
      <c r="AN334" s="91">
        <f>SUMIF('3BL ACTUAL'!$Q:$Q,AL334,'3BL ACTUAL'!$E:$E)</f>
        <v>0</v>
      </c>
      <c r="AO334" s="1388">
        <f>SUMIF('3BL ACTUAL'!$Q:$Q,AM334,'3BL ACTUAL'!$E:$E)</f>
        <v>0</v>
      </c>
      <c r="AP334" s="91">
        <f>SUMIF('1 BL anterior'!$Q:$Q,AL334,'1 BL anterior'!$E:$E)</f>
        <v>0</v>
      </c>
      <c r="AQ334" s="91">
        <f>SUMIF('1 BL anterior'!$Q:$Q,AM334,'1 BL anterior'!$E:$E)</f>
        <v>0</v>
      </c>
      <c r="AR334" s="639" t="s">
        <v>3143</v>
      </c>
      <c r="AS334" t="s">
        <v>3144</v>
      </c>
      <c r="AT334" s="91">
        <f>SUMIF('3BL ACTUAL'!$Q:$Q,AR334,'3BL ACTUAL'!$E:$E)</f>
        <v>0</v>
      </c>
      <c r="AU334" s="1388">
        <f>SUMIF('3BL ACTUAL'!$Q:$Q,AS334,'3BL ACTUAL'!$E:$E)</f>
        <v>0</v>
      </c>
      <c r="AV334" s="91">
        <f>SUMIF('1 BL anterior'!$Q:$Q,AR334,'1 BL anterior'!$E:$E)</f>
        <v>0</v>
      </c>
      <c r="AW334" s="91">
        <f>SUMIF('1 BL anterior'!$Q:$Q,AS334,'1 BL anterior'!$E:$E)</f>
        <v>0</v>
      </c>
    </row>
    <row r="335" spans="5:49">
      <c r="E335" s="3401"/>
      <c r="F335" s="3390"/>
      <c r="G335" s="3380" t="s">
        <v>910</v>
      </c>
      <c r="H335" s="3380"/>
      <c r="I335" s="3380"/>
      <c r="J335" s="3380"/>
      <c r="K335" s="3380"/>
      <c r="L335" s="3380"/>
      <c r="M335" s="3380"/>
      <c r="N335" s="1380">
        <v>7149</v>
      </c>
      <c r="P335" s="66">
        <f t="shared" si="4"/>
        <v>3</v>
      </c>
      <c r="R335" t="str">
        <f t="shared" si="6"/>
        <v>71493</v>
      </c>
      <c r="T335" s="639" t="s">
        <v>1288</v>
      </c>
      <c r="U335" t="s">
        <v>2508</v>
      </c>
      <c r="V335" s="91">
        <f>SUMIF('3BL ACTUAL'!Q:Q,T335,'3BL ACTUAL'!E:E)</f>
        <v>0</v>
      </c>
      <c r="W335" s="1388">
        <f>SUMIF('3BL ACTUAL'!Q:Q,U335,'3BL ACTUAL'!E:E)</f>
        <v>0</v>
      </c>
      <c r="X335" s="91">
        <f>SUMIF('1 BL anterior'!$Q:$Q,T335,'1 BL anterior'!$E:$E)</f>
        <v>0</v>
      </c>
      <c r="Y335" s="91">
        <f>SUMIF('1 BL anterior'!$Q:$Q,U335,'1 BL anterior'!$E:$E)</f>
        <v>0</v>
      </c>
      <c r="Z335" s="639" t="s">
        <v>1288</v>
      </c>
      <c r="AA335" t="s">
        <v>2669</v>
      </c>
      <c r="AB335" s="91">
        <f>SUMIF('3BL ACTUAL'!$Q:$Q,Z335,'3BL ACTUAL'!$E:$E)</f>
        <v>0</v>
      </c>
      <c r="AC335" s="1388">
        <f>SUMIF('3BL ACTUAL'!$Q:$Q,AA335,'3BL ACTUAL'!$E:$E)</f>
        <v>0</v>
      </c>
      <c r="AD335" s="91">
        <f>SUMIF('1 BL anterior'!$Q:$Q,Z335,'1 BL anterior'!$E:$E)</f>
        <v>0</v>
      </c>
      <c r="AE335" s="91">
        <f>SUMIF('1 BL anterior'!$Q:$Q,AA335,'1 BL anterior'!$E:$E)</f>
        <v>0</v>
      </c>
      <c r="AF335" s="639" t="s">
        <v>1288</v>
      </c>
      <c r="AG335" t="s">
        <v>2828</v>
      </c>
      <c r="AH335" s="91">
        <f>SUMIF('3BL ACTUAL'!$Q:$Q,AF335,'3BL ACTUAL'!$E:$E)</f>
        <v>0</v>
      </c>
      <c r="AI335" s="1388">
        <f>SUMIF('3BL ACTUAL'!$Q:$Q,AG335,'3BL ACTUAL'!$E:$E)</f>
        <v>0</v>
      </c>
      <c r="AJ335" s="91">
        <f>SUMIF('1 BL anterior'!$Q:$Q,AF335,'1 BL anterior'!$E:$E)</f>
        <v>0</v>
      </c>
      <c r="AK335" s="91">
        <f>SUMIF('1 BL anterior'!$Q:$Q,AG335,'1 BL anterior'!$E:$E)</f>
        <v>0</v>
      </c>
      <c r="AL335" s="639" t="s">
        <v>1288</v>
      </c>
      <c r="AM335" t="s">
        <v>2986</v>
      </c>
      <c r="AN335" s="91">
        <f>SUMIF('3BL ACTUAL'!$Q:$Q,AL335,'3BL ACTUAL'!$E:$E)</f>
        <v>0</v>
      </c>
      <c r="AO335" s="1388">
        <f>SUMIF('3BL ACTUAL'!$Q:$Q,AM335,'3BL ACTUAL'!$E:$E)</f>
        <v>0</v>
      </c>
      <c r="AP335" s="91">
        <f>SUMIF('1 BL anterior'!$Q:$Q,AL335,'1 BL anterior'!$E:$E)</f>
        <v>0</v>
      </c>
      <c r="AQ335" s="91">
        <f>SUMIF('1 BL anterior'!$Q:$Q,AM335,'1 BL anterior'!$E:$E)</f>
        <v>0</v>
      </c>
      <c r="AR335" s="639" t="s">
        <v>1288</v>
      </c>
      <c r="AS335" t="s">
        <v>3145</v>
      </c>
      <c r="AT335" s="91">
        <f>SUMIF('3BL ACTUAL'!$Q:$Q,AR335,'3BL ACTUAL'!$E:$E)</f>
        <v>0</v>
      </c>
      <c r="AU335" s="1388">
        <f>SUMIF('3BL ACTUAL'!$Q:$Q,AS335,'3BL ACTUAL'!$E:$E)</f>
        <v>0</v>
      </c>
      <c r="AV335" s="91">
        <f>SUMIF('1 BL anterior'!$Q:$Q,AR335,'1 BL anterior'!$E:$E)</f>
        <v>0</v>
      </c>
      <c r="AW335" s="91">
        <f>SUMIF('1 BL anterior'!$Q:$Q,AS335,'1 BL anterior'!$E:$E)</f>
        <v>0</v>
      </c>
    </row>
    <row r="336" spans="5:49">
      <c r="E336" s="3401"/>
      <c r="F336" s="3390"/>
      <c r="G336" s="3380" t="s">
        <v>911</v>
      </c>
      <c r="H336" s="3380"/>
      <c r="I336" s="3380"/>
      <c r="J336" s="3380"/>
      <c r="K336" s="3380"/>
      <c r="L336" s="3380"/>
      <c r="M336" s="3380"/>
      <c r="N336" s="1380">
        <v>7152</v>
      </c>
      <c r="P336" s="66">
        <f t="shared" si="4"/>
        <v>3</v>
      </c>
      <c r="R336" t="str">
        <f t="shared" si="6"/>
        <v>71523</v>
      </c>
      <c r="T336" s="639" t="s">
        <v>1288</v>
      </c>
      <c r="U336" t="s">
        <v>2509</v>
      </c>
      <c r="V336" s="91">
        <f>SUMIF('3BL ACTUAL'!Q:Q,T336,'3BL ACTUAL'!E:E)</f>
        <v>0</v>
      </c>
      <c r="W336" s="1388">
        <f>SUMIF('3BL ACTUAL'!Q:Q,U336,'3BL ACTUAL'!E:E)</f>
        <v>0</v>
      </c>
      <c r="X336" s="91">
        <f>SUMIF('1 BL anterior'!$Q:$Q,T336,'1 BL anterior'!$E:$E)</f>
        <v>0</v>
      </c>
      <c r="Y336" s="91">
        <f>SUMIF('1 BL anterior'!$Q:$Q,U336,'1 BL anterior'!$E:$E)</f>
        <v>0</v>
      </c>
      <c r="Z336" s="639" t="s">
        <v>1288</v>
      </c>
      <c r="AA336" t="s">
        <v>2670</v>
      </c>
      <c r="AB336" s="91">
        <f>SUMIF('3BL ACTUAL'!$Q:$Q,Z336,'3BL ACTUAL'!$E:$E)</f>
        <v>0</v>
      </c>
      <c r="AC336" s="1388">
        <f>SUMIF('3BL ACTUAL'!$Q:$Q,AA336,'3BL ACTUAL'!$E:$E)</f>
        <v>0</v>
      </c>
      <c r="AD336" s="91">
        <f>SUMIF('1 BL anterior'!$Q:$Q,Z336,'1 BL anterior'!$E:$E)</f>
        <v>0</v>
      </c>
      <c r="AE336" s="91">
        <f>SUMIF('1 BL anterior'!$Q:$Q,AA336,'1 BL anterior'!$E:$E)</f>
        <v>0</v>
      </c>
      <c r="AF336" s="639" t="s">
        <v>1288</v>
      </c>
      <c r="AG336" t="s">
        <v>2829</v>
      </c>
      <c r="AH336" s="91">
        <f>SUMIF('3BL ACTUAL'!$Q:$Q,AF336,'3BL ACTUAL'!$E:$E)</f>
        <v>0</v>
      </c>
      <c r="AI336" s="1388">
        <f>SUMIF('3BL ACTUAL'!$Q:$Q,AG336,'3BL ACTUAL'!$E:$E)</f>
        <v>0</v>
      </c>
      <c r="AJ336" s="91">
        <f>SUMIF('1 BL anterior'!$Q:$Q,AF336,'1 BL anterior'!$E:$E)</f>
        <v>0</v>
      </c>
      <c r="AK336" s="91">
        <f>SUMIF('1 BL anterior'!$Q:$Q,AG336,'1 BL anterior'!$E:$E)</f>
        <v>0</v>
      </c>
      <c r="AL336" s="639" t="s">
        <v>1288</v>
      </c>
      <c r="AM336" t="s">
        <v>2987</v>
      </c>
      <c r="AN336" s="91">
        <f>SUMIF('3BL ACTUAL'!$Q:$Q,AL336,'3BL ACTUAL'!$E:$E)</f>
        <v>0</v>
      </c>
      <c r="AO336" s="1388">
        <f>SUMIF('3BL ACTUAL'!$Q:$Q,AM336,'3BL ACTUAL'!$E:$E)</f>
        <v>0</v>
      </c>
      <c r="AP336" s="91">
        <f>SUMIF('1 BL anterior'!$Q:$Q,AL336,'1 BL anterior'!$E:$E)</f>
        <v>0</v>
      </c>
      <c r="AQ336" s="91">
        <f>SUMIF('1 BL anterior'!$Q:$Q,AM336,'1 BL anterior'!$E:$E)</f>
        <v>0</v>
      </c>
      <c r="AR336" s="639" t="s">
        <v>1288</v>
      </c>
      <c r="AS336" t="s">
        <v>3146</v>
      </c>
      <c r="AT336" s="91">
        <f>SUMIF('3BL ACTUAL'!$Q:$Q,AR336,'3BL ACTUAL'!$E:$E)</f>
        <v>0</v>
      </c>
      <c r="AU336" s="1388">
        <f>SUMIF('3BL ACTUAL'!$Q:$Q,AS336,'3BL ACTUAL'!$E:$E)</f>
        <v>0</v>
      </c>
      <c r="AV336" s="91">
        <f>SUMIF('1 BL anterior'!$Q:$Q,AR336,'1 BL anterior'!$E:$E)</f>
        <v>0</v>
      </c>
      <c r="AW336" s="91">
        <f>SUMIF('1 BL anterior'!$Q:$Q,AS336,'1 BL anterior'!$E:$E)</f>
        <v>0</v>
      </c>
    </row>
    <row r="337" spans="5:49">
      <c r="E337" s="3401"/>
      <c r="F337" s="3390"/>
      <c r="G337" s="3380" t="s">
        <v>912</v>
      </c>
      <c r="H337" s="3380"/>
      <c r="I337" s="3380"/>
      <c r="J337" s="3380"/>
      <c r="K337" s="3380"/>
      <c r="L337" s="3380"/>
      <c r="M337" s="3380"/>
      <c r="N337" s="1380">
        <v>7155</v>
      </c>
      <c r="P337" s="66">
        <f t="shared" si="4"/>
        <v>3</v>
      </c>
      <c r="R337" t="str">
        <f t="shared" si="6"/>
        <v>71553</v>
      </c>
      <c r="T337" s="639" t="s">
        <v>1288</v>
      </c>
      <c r="U337" t="s">
        <v>2510</v>
      </c>
      <c r="V337" s="91">
        <f>SUMIF('3BL ACTUAL'!Q:Q,T337,'3BL ACTUAL'!E:E)</f>
        <v>0</v>
      </c>
      <c r="W337" s="1388">
        <f>SUMIF('3BL ACTUAL'!Q:Q,U337,'3BL ACTUAL'!E:E)</f>
        <v>0</v>
      </c>
      <c r="X337" s="91">
        <f>SUMIF('1 BL anterior'!$Q:$Q,T337,'1 BL anterior'!$E:$E)</f>
        <v>0</v>
      </c>
      <c r="Y337" s="91">
        <f>SUMIF('1 BL anterior'!$Q:$Q,U337,'1 BL anterior'!$E:$E)</f>
        <v>0</v>
      </c>
      <c r="Z337" s="639" t="s">
        <v>1288</v>
      </c>
      <c r="AA337" t="s">
        <v>2671</v>
      </c>
      <c r="AB337" s="91">
        <f>SUMIF('3BL ACTUAL'!$Q:$Q,Z337,'3BL ACTUAL'!$E:$E)</f>
        <v>0</v>
      </c>
      <c r="AC337" s="1388">
        <f>SUMIF('3BL ACTUAL'!$Q:$Q,AA337,'3BL ACTUAL'!$E:$E)</f>
        <v>0</v>
      </c>
      <c r="AD337" s="91">
        <f>SUMIF('1 BL anterior'!$Q:$Q,Z337,'1 BL anterior'!$E:$E)</f>
        <v>0</v>
      </c>
      <c r="AE337" s="91">
        <f>SUMIF('1 BL anterior'!$Q:$Q,AA337,'1 BL anterior'!$E:$E)</f>
        <v>0</v>
      </c>
      <c r="AF337" s="639" t="s">
        <v>1288</v>
      </c>
      <c r="AG337" t="s">
        <v>2830</v>
      </c>
      <c r="AH337" s="91">
        <f>SUMIF('3BL ACTUAL'!$Q:$Q,AF337,'3BL ACTUAL'!$E:$E)</f>
        <v>0</v>
      </c>
      <c r="AI337" s="1388">
        <f>SUMIF('3BL ACTUAL'!$Q:$Q,AG337,'3BL ACTUAL'!$E:$E)</f>
        <v>0</v>
      </c>
      <c r="AJ337" s="91">
        <f>SUMIF('1 BL anterior'!$Q:$Q,AF337,'1 BL anterior'!$E:$E)</f>
        <v>0</v>
      </c>
      <c r="AK337" s="91">
        <f>SUMIF('1 BL anterior'!$Q:$Q,AG337,'1 BL anterior'!$E:$E)</f>
        <v>0</v>
      </c>
      <c r="AL337" s="639" t="s">
        <v>1288</v>
      </c>
      <c r="AM337" t="s">
        <v>2988</v>
      </c>
      <c r="AN337" s="91">
        <f>SUMIF('3BL ACTUAL'!$Q:$Q,AL337,'3BL ACTUAL'!$E:$E)</f>
        <v>0</v>
      </c>
      <c r="AO337" s="1388">
        <f>SUMIF('3BL ACTUAL'!$Q:$Q,AM337,'3BL ACTUAL'!$E:$E)</f>
        <v>0</v>
      </c>
      <c r="AP337" s="91">
        <f>SUMIF('1 BL anterior'!$Q:$Q,AL337,'1 BL anterior'!$E:$E)</f>
        <v>0</v>
      </c>
      <c r="AQ337" s="91">
        <f>SUMIF('1 BL anterior'!$Q:$Q,AM337,'1 BL anterior'!$E:$E)</f>
        <v>0</v>
      </c>
      <c r="AR337" s="639" t="s">
        <v>1288</v>
      </c>
      <c r="AS337" t="s">
        <v>3147</v>
      </c>
      <c r="AT337" s="91">
        <f>SUMIF('3BL ACTUAL'!$Q:$Q,AR337,'3BL ACTUAL'!$E:$E)</f>
        <v>0</v>
      </c>
      <c r="AU337" s="1388">
        <f>SUMIF('3BL ACTUAL'!$Q:$Q,AS337,'3BL ACTUAL'!$E:$E)</f>
        <v>0</v>
      </c>
      <c r="AV337" s="91">
        <f>SUMIF('1 BL anterior'!$Q:$Q,AR337,'1 BL anterior'!$E:$E)</f>
        <v>0</v>
      </c>
      <c r="AW337" s="91">
        <f>SUMIF('1 BL anterior'!$Q:$Q,AS337,'1 BL anterior'!$E:$E)</f>
        <v>0</v>
      </c>
    </row>
    <row r="338" spans="5:49">
      <c r="E338" s="3401"/>
      <c r="F338" s="3390"/>
      <c r="G338" s="3380" t="s">
        <v>913</v>
      </c>
      <c r="H338" s="3380"/>
      <c r="I338" s="3380"/>
      <c r="J338" s="3380"/>
      <c r="K338" s="3380"/>
      <c r="L338" s="3380"/>
      <c r="M338" s="3380"/>
      <c r="N338" s="1380">
        <v>7158</v>
      </c>
      <c r="P338" s="66">
        <f t="shared" si="4"/>
        <v>3</v>
      </c>
      <c r="R338" t="str">
        <f t="shared" si="6"/>
        <v>71583</v>
      </c>
      <c r="T338" s="639" t="s">
        <v>1288</v>
      </c>
      <c r="U338" t="s">
        <v>2511</v>
      </c>
      <c r="V338" s="91">
        <f>SUMIF('3BL ACTUAL'!Q:Q,T338,'3BL ACTUAL'!E:E)</f>
        <v>0</v>
      </c>
      <c r="W338" s="1388">
        <f>SUMIF('3BL ACTUAL'!Q:Q,U338,'3BL ACTUAL'!E:E)</f>
        <v>0</v>
      </c>
      <c r="X338" s="91">
        <f>SUMIF('1 BL anterior'!$Q:$Q,T338,'1 BL anterior'!$E:$E)</f>
        <v>0</v>
      </c>
      <c r="Y338" s="91">
        <f>SUMIF('1 BL anterior'!$Q:$Q,U338,'1 BL anterior'!$E:$E)</f>
        <v>0</v>
      </c>
      <c r="Z338" s="639" t="s">
        <v>1288</v>
      </c>
      <c r="AA338" t="s">
        <v>2672</v>
      </c>
      <c r="AB338" s="91">
        <f>SUMIF('3BL ACTUAL'!$Q:$Q,Z338,'3BL ACTUAL'!$E:$E)</f>
        <v>0</v>
      </c>
      <c r="AC338" s="1388">
        <f>SUMIF('3BL ACTUAL'!$Q:$Q,AA338,'3BL ACTUAL'!$E:$E)</f>
        <v>0</v>
      </c>
      <c r="AD338" s="91">
        <f>SUMIF('1 BL anterior'!$Q:$Q,Z338,'1 BL anterior'!$E:$E)</f>
        <v>0</v>
      </c>
      <c r="AE338" s="91">
        <f>SUMIF('1 BL anterior'!$Q:$Q,AA338,'1 BL anterior'!$E:$E)</f>
        <v>0</v>
      </c>
      <c r="AF338" s="639" t="s">
        <v>1288</v>
      </c>
      <c r="AG338" t="s">
        <v>2831</v>
      </c>
      <c r="AH338" s="91">
        <f>SUMIF('3BL ACTUAL'!$Q:$Q,AF338,'3BL ACTUAL'!$E:$E)</f>
        <v>0</v>
      </c>
      <c r="AI338" s="1388">
        <f>SUMIF('3BL ACTUAL'!$Q:$Q,AG338,'3BL ACTUAL'!$E:$E)</f>
        <v>0</v>
      </c>
      <c r="AJ338" s="91">
        <f>SUMIF('1 BL anterior'!$Q:$Q,AF338,'1 BL anterior'!$E:$E)</f>
        <v>0</v>
      </c>
      <c r="AK338" s="91">
        <f>SUMIF('1 BL anterior'!$Q:$Q,AG338,'1 BL anterior'!$E:$E)</f>
        <v>0</v>
      </c>
      <c r="AL338" s="639" t="s">
        <v>1288</v>
      </c>
      <c r="AM338" t="s">
        <v>2989</v>
      </c>
      <c r="AN338" s="91">
        <f>SUMIF('3BL ACTUAL'!$Q:$Q,AL338,'3BL ACTUAL'!$E:$E)</f>
        <v>0</v>
      </c>
      <c r="AO338" s="1388">
        <f>SUMIF('3BL ACTUAL'!$Q:$Q,AM338,'3BL ACTUAL'!$E:$E)</f>
        <v>0</v>
      </c>
      <c r="AP338" s="91">
        <f>SUMIF('1 BL anterior'!$Q:$Q,AL338,'1 BL anterior'!$E:$E)</f>
        <v>0</v>
      </c>
      <c r="AQ338" s="91">
        <f>SUMIF('1 BL anterior'!$Q:$Q,AM338,'1 BL anterior'!$E:$E)</f>
        <v>0</v>
      </c>
      <c r="AR338" s="639" t="s">
        <v>1288</v>
      </c>
      <c r="AS338" t="s">
        <v>3148</v>
      </c>
      <c r="AT338" s="91">
        <f>SUMIF('3BL ACTUAL'!$Q:$Q,AR338,'3BL ACTUAL'!$E:$E)</f>
        <v>0</v>
      </c>
      <c r="AU338" s="1388">
        <f>SUMIF('3BL ACTUAL'!$Q:$Q,AS338,'3BL ACTUAL'!$E:$E)</f>
        <v>0</v>
      </c>
      <c r="AV338" s="91">
        <f>SUMIF('1 BL anterior'!$Q:$Q,AR338,'1 BL anterior'!$E:$E)</f>
        <v>0</v>
      </c>
      <c r="AW338" s="91">
        <f>SUMIF('1 BL anterior'!$Q:$Q,AS338,'1 BL anterior'!$E:$E)</f>
        <v>0</v>
      </c>
    </row>
    <row r="339" spans="5:49">
      <c r="E339" s="3401"/>
      <c r="F339" s="3390"/>
      <c r="G339" s="3402" t="s">
        <v>914</v>
      </c>
      <c r="H339" s="3403"/>
      <c r="I339" s="3403"/>
      <c r="J339" s="3403"/>
      <c r="K339" s="3403"/>
      <c r="L339" s="3403"/>
      <c r="M339" s="3404"/>
      <c r="N339" s="1380">
        <v>7161</v>
      </c>
      <c r="O339" s="66">
        <v>7160</v>
      </c>
      <c r="P339" s="66">
        <f t="shared" si="4"/>
        <v>3</v>
      </c>
      <c r="Q339" s="66" t="str">
        <f>CONCATENATE(O339,P339)</f>
        <v>71603</v>
      </c>
      <c r="R339" t="str">
        <f t="shared" si="6"/>
        <v>71613</v>
      </c>
      <c r="T339" s="639" t="s">
        <v>2513</v>
      </c>
      <c r="U339" t="s">
        <v>2512</v>
      </c>
      <c r="V339" s="91">
        <f>SUMIF('3BL ACTUAL'!Q:Q,T339,'3BL ACTUAL'!E:E)</f>
        <v>0</v>
      </c>
      <c r="W339" s="1388">
        <f>SUMIF('3BL ACTUAL'!Q:Q,U339,'3BL ACTUAL'!E:E)</f>
        <v>0</v>
      </c>
      <c r="X339" s="91">
        <f>SUMIF('1 BL anterior'!$Q:$Q,T339,'1 BL anterior'!$E:$E)</f>
        <v>0</v>
      </c>
      <c r="Y339" s="91">
        <f>SUMIF('1 BL anterior'!$Q:$Q,U339,'1 BL anterior'!$E:$E)</f>
        <v>0</v>
      </c>
      <c r="Z339" s="639" t="s">
        <v>2673</v>
      </c>
      <c r="AA339" t="s">
        <v>2674</v>
      </c>
      <c r="AB339" s="91">
        <f>SUMIF('3BL ACTUAL'!$Q:$Q,Z339,'3BL ACTUAL'!$E:$E)</f>
        <v>0</v>
      </c>
      <c r="AC339" s="1388">
        <f>SUMIF('3BL ACTUAL'!$Q:$Q,AA339,'3BL ACTUAL'!$E:$E)</f>
        <v>0</v>
      </c>
      <c r="AD339" s="91">
        <f>SUMIF('1 BL anterior'!$Q:$Q,Z339,'1 BL anterior'!$E:$E)</f>
        <v>0</v>
      </c>
      <c r="AE339" s="91">
        <f>SUMIF('1 BL anterior'!$Q:$Q,AA339,'1 BL anterior'!$E:$E)</f>
        <v>0</v>
      </c>
      <c r="AF339" s="639" t="s">
        <v>2832</v>
      </c>
      <c r="AG339" t="s">
        <v>2833</v>
      </c>
      <c r="AH339" s="91">
        <f>SUMIF('3BL ACTUAL'!$Q:$Q,AF339,'3BL ACTUAL'!$E:$E)</f>
        <v>0</v>
      </c>
      <c r="AI339" s="1388">
        <f>SUMIF('3BL ACTUAL'!$Q:$Q,AG339,'3BL ACTUAL'!$E:$E)</f>
        <v>0</v>
      </c>
      <c r="AJ339" s="91">
        <f>SUMIF('1 BL anterior'!$Q:$Q,AF339,'1 BL anterior'!$E:$E)</f>
        <v>0</v>
      </c>
      <c r="AK339" s="91">
        <f>SUMIF('1 BL anterior'!$Q:$Q,AG339,'1 BL anterior'!$E:$E)</f>
        <v>0</v>
      </c>
      <c r="AL339" s="639" t="s">
        <v>2990</v>
      </c>
      <c r="AM339" t="s">
        <v>2991</v>
      </c>
      <c r="AN339" s="91">
        <f>SUMIF('3BL ACTUAL'!$Q:$Q,AL339,'3BL ACTUAL'!$E:$E)</f>
        <v>0</v>
      </c>
      <c r="AO339" s="1388">
        <f>SUMIF('3BL ACTUAL'!$Q:$Q,AM339,'3BL ACTUAL'!$E:$E)</f>
        <v>0</v>
      </c>
      <c r="AP339" s="91">
        <f>SUMIF('1 BL anterior'!$Q:$Q,AL339,'1 BL anterior'!$E:$E)</f>
        <v>0</v>
      </c>
      <c r="AQ339" s="91">
        <f>SUMIF('1 BL anterior'!$Q:$Q,AM339,'1 BL anterior'!$E:$E)</f>
        <v>0</v>
      </c>
      <c r="AR339" s="639" t="s">
        <v>3149</v>
      </c>
      <c r="AS339" t="s">
        <v>3150</v>
      </c>
      <c r="AT339" s="91">
        <f>SUMIF('3BL ACTUAL'!$Q:$Q,AR339,'3BL ACTUAL'!$E:$E)</f>
        <v>0</v>
      </c>
      <c r="AU339" s="1388">
        <f>SUMIF('3BL ACTUAL'!$Q:$Q,AS339,'3BL ACTUAL'!$E:$E)</f>
        <v>0</v>
      </c>
      <c r="AV339" s="91">
        <f>SUMIF('1 BL anterior'!$Q:$Q,AR339,'1 BL anterior'!$E:$E)</f>
        <v>0</v>
      </c>
      <c r="AW339" s="91">
        <f>SUMIF('1 BL anterior'!$Q:$Q,AS339,'1 BL anterior'!$E:$E)</f>
        <v>0</v>
      </c>
    </row>
    <row r="340" spans="5:49">
      <c r="E340" s="3401"/>
      <c r="F340" s="3390"/>
      <c r="G340" s="3380" t="s">
        <v>882</v>
      </c>
      <c r="H340" s="3380"/>
      <c r="I340" s="3380"/>
      <c r="J340" s="3380"/>
      <c r="K340" s="3380"/>
      <c r="L340" s="3380"/>
      <c r="M340" s="3380"/>
      <c r="N340" s="1380">
        <v>7164</v>
      </c>
      <c r="O340" s="66">
        <v>7163</v>
      </c>
      <c r="P340" s="66">
        <f t="shared" si="4"/>
        <v>3</v>
      </c>
      <c r="Q340" s="66" t="str">
        <f>CONCATENATE(O340,P340)</f>
        <v>71633</v>
      </c>
      <c r="R340" t="str">
        <f t="shared" si="6"/>
        <v>71643</v>
      </c>
      <c r="T340" s="639" t="s">
        <v>2515</v>
      </c>
      <c r="U340" t="s">
        <v>2514</v>
      </c>
      <c r="V340" s="91">
        <f>SUMIF('3BL ACTUAL'!Q:Q,T340,'3BL ACTUAL'!E:E)</f>
        <v>0</v>
      </c>
      <c r="W340" s="1388">
        <f>SUMIF('3BL ACTUAL'!Q:Q,U340,'3BL ACTUAL'!E:E)</f>
        <v>0</v>
      </c>
      <c r="X340" s="91">
        <f>SUMIF('1 BL anterior'!$Q:$Q,T340,'1 BL anterior'!$E:$E)</f>
        <v>0</v>
      </c>
      <c r="Y340" s="91">
        <f>SUMIF('1 BL anterior'!$Q:$Q,U340,'1 BL anterior'!$E:$E)</f>
        <v>0</v>
      </c>
      <c r="Z340" s="639" t="s">
        <v>2675</v>
      </c>
      <c r="AA340" t="s">
        <v>2676</v>
      </c>
      <c r="AB340" s="91">
        <f>SUMIF('3BL ACTUAL'!$Q:$Q,Z340,'3BL ACTUAL'!$E:$E)</f>
        <v>0</v>
      </c>
      <c r="AC340" s="1388">
        <f>SUMIF('3BL ACTUAL'!$Q:$Q,AA340,'3BL ACTUAL'!$E:$E)</f>
        <v>0</v>
      </c>
      <c r="AD340" s="91">
        <f>SUMIF('1 BL anterior'!$Q:$Q,Z340,'1 BL anterior'!$E:$E)</f>
        <v>0</v>
      </c>
      <c r="AE340" s="91">
        <f>SUMIF('1 BL anterior'!$Q:$Q,AA340,'1 BL anterior'!$E:$E)</f>
        <v>0</v>
      </c>
      <c r="AF340" s="639" t="s">
        <v>2834</v>
      </c>
      <c r="AG340" t="s">
        <v>2835</v>
      </c>
      <c r="AH340" s="91">
        <f>SUMIF('3BL ACTUAL'!$Q:$Q,AF340,'3BL ACTUAL'!$E:$E)</f>
        <v>0</v>
      </c>
      <c r="AI340" s="1388">
        <f>SUMIF('3BL ACTUAL'!$Q:$Q,AG340,'3BL ACTUAL'!$E:$E)</f>
        <v>0</v>
      </c>
      <c r="AJ340" s="91">
        <f>SUMIF('1 BL anterior'!$Q:$Q,AF340,'1 BL anterior'!$E:$E)</f>
        <v>0</v>
      </c>
      <c r="AK340" s="91">
        <f>SUMIF('1 BL anterior'!$Q:$Q,AG340,'1 BL anterior'!$E:$E)</f>
        <v>0</v>
      </c>
      <c r="AL340" s="639" t="s">
        <v>2992</v>
      </c>
      <c r="AM340" t="s">
        <v>2993</v>
      </c>
      <c r="AN340" s="91">
        <f>SUMIF('3BL ACTUAL'!$Q:$Q,AL340,'3BL ACTUAL'!$E:$E)</f>
        <v>0</v>
      </c>
      <c r="AO340" s="1388">
        <f>SUMIF('3BL ACTUAL'!$Q:$Q,AM340,'3BL ACTUAL'!$E:$E)</f>
        <v>0</v>
      </c>
      <c r="AP340" s="91">
        <f>SUMIF('1 BL anterior'!$Q:$Q,AL340,'1 BL anterior'!$E:$E)</f>
        <v>0</v>
      </c>
      <c r="AQ340" s="91">
        <f>SUMIF('1 BL anterior'!$Q:$Q,AM340,'1 BL anterior'!$E:$E)</f>
        <v>0</v>
      </c>
      <c r="AR340" s="639" t="s">
        <v>3151</v>
      </c>
      <c r="AS340" t="s">
        <v>3152</v>
      </c>
      <c r="AT340" s="91">
        <f>SUMIF('3BL ACTUAL'!$Q:$Q,AR340,'3BL ACTUAL'!$E:$E)</f>
        <v>0</v>
      </c>
      <c r="AU340" s="1388">
        <f>SUMIF('3BL ACTUAL'!$Q:$Q,AS340,'3BL ACTUAL'!$E:$E)</f>
        <v>0</v>
      </c>
      <c r="AV340" s="91">
        <f>SUMIF('1 BL anterior'!$Q:$Q,AR340,'1 BL anterior'!$E:$E)</f>
        <v>0</v>
      </c>
      <c r="AW340" s="91">
        <f>SUMIF('1 BL anterior'!$Q:$Q,AS340,'1 BL anterior'!$E:$E)</f>
        <v>0</v>
      </c>
    </row>
    <row r="341" spans="5:49">
      <c r="E341" s="3396" t="s">
        <v>126</v>
      </c>
      <c r="F341" s="3386"/>
      <c r="G341" s="3380" t="s">
        <v>127</v>
      </c>
      <c r="H341" s="3380"/>
      <c r="I341" s="3380"/>
      <c r="J341" s="3380"/>
      <c r="K341" s="3380"/>
      <c r="L341" s="3380"/>
      <c r="M341" s="3380"/>
      <c r="N341" s="1380">
        <v>7167</v>
      </c>
      <c r="O341" s="66">
        <v>7166</v>
      </c>
      <c r="P341" s="66">
        <f t="shared" si="4"/>
        <v>3</v>
      </c>
      <c r="Q341" s="66" t="str">
        <f>CONCATENATE(O341,P341)</f>
        <v>71663</v>
      </c>
      <c r="R341" t="str">
        <f t="shared" si="6"/>
        <v>71673</v>
      </c>
      <c r="T341" s="639" t="s">
        <v>2517</v>
      </c>
      <c r="U341" t="s">
        <v>2516</v>
      </c>
      <c r="V341" s="91">
        <f>SUMIF('3BL ACTUAL'!Q:Q,T341,'3BL ACTUAL'!E:E)</f>
        <v>0</v>
      </c>
      <c r="W341" s="1388">
        <f>SUMIF('3BL ACTUAL'!Q:Q,U341,'3BL ACTUAL'!E:E)</f>
        <v>0</v>
      </c>
      <c r="X341" s="91">
        <f>SUMIF('1 BL anterior'!$Q:$Q,T341,'1 BL anterior'!$E:$E)</f>
        <v>0</v>
      </c>
      <c r="Y341" s="91">
        <f>SUMIF('1 BL anterior'!$Q:$Q,U341,'1 BL anterior'!$E:$E)</f>
        <v>0</v>
      </c>
      <c r="Z341" s="639" t="s">
        <v>2677</v>
      </c>
      <c r="AA341" t="s">
        <v>2678</v>
      </c>
      <c r="AB341" s="91">
        <f>SUMIF('3BL ACTUAL'!$Q:$Q,Z341,'3BL ACTUAL'!$E:$E)</f>
        <v>0</v>
      </c>
      <c r="AC341" s="1388">
        <f>SUMIF('3BL ACTUAL'!$Q:$Q,AA341,'3BL ACTUAL'!$E:$E)</f>
        <v>0</v>
      </c>
      <c r="AD341" s="91">
        <f>SUMIF('1 BL anterior'!$Q:$Q,Z341,'1 BL anterior'!$E:$E)</f>
        <v>0</v>
      </c>
      <c r="AE341" s="91">
        <f>SUMIF('1 BL anterior'!$Q:$Q,AA341,'1 BL anterior'!$E:$E)</f>
        <v>0</v>
      </c>
      <c r="AF341" s="639" t="s">
        <v>2836</v>
      </c>
      <c r="AG341" t="s">
        <v>2837</v>
      </c>
      <c r="AH341" s="91">
        <f>SUMIF('3BL ACTUAL'!$Q:$Q,AF341,'3BL ACTUAL'!$E:$E)</f>
        <v>0</v>
      </c>
      <c r="AI341" s="1388">
        <f>SUMIF('3BL ACTUAL'!$Q:$Q,AG341,'3BL ACTUAL'!$E:$E)</f>
        <v>0</v>
      </c>
      <c r="AJ341" s="91">
        <f>SUMIF('1 BL anterior'!$Q:$Q,AF341,'1 BL anterior'!$E:$E)</f>
        <v>0</v>
      </c>
      <c r="AK341" s="91">
        <f>SUMIF('1 BL anterior'!$Q:$Q,AG341,'1 BL anterior'!$E:$E)</f>
        <v>0</v>
      </c>
      <c r="AL341" s="639" t="s">
        <v>2994</v>
      </c>
      <c r="AM341" t="s">
        <v>2995</v>
      </c>
      <c r="AN341" s="91">
        <f>SUMIF('3BL ACTUAL'!$Q:$Q,AL341,'3BL ACTUAL'!$E:$E)</f>
        <v>0</v>
      </c>
      <c r="AO341" s="1388">
        <f>SUMIF('3BL ACTUAL'!$Q:$Q,AM341,'3BL ACTUAL'!$E:$E)</f>
        <v>0</v>
      </c>
      <c r="AP341" s="91">
        <f>SUMIF('1 BL anterior'!$Q:$Q,AL341,'1 BL anterior'!$E:$E)</f>
        <v>0</v>
      </c>
      <c r="AQ341" s="91">
        <f>SUMIF('1 BL anterior'!$Q:$Q,AM341,'1 BL anterior'!$E:$E)</f>
        <v>0</v>
      </c>
      <c r="AR341" s="639" t="s">
        <v>3153</v>
      </c>
      <c r="AS341" t="s">
        <v>3154</v>
      </c>
      <c r="AT341" s="91">
        <f>SUMIF('3BL ACTUAL'!$Q:$Q,AR341,'3BL ACTUAL'!$E:$E)</f>
        <v>0</v>
      </c>
      <c r="AU341" s="1388">
        <f>SUMIF('3BL ACTUAL'!$Q:$Q,AS341,'3BL ACTUAL'!$E:$E)</f>
        <v>0</v>
      </c>
      <c r="AV341" s="91">
        <f>SUMIF('1 BL anterior'!$Q:$Q,AR341,'1 BL anterior'!$E:$E)</f>
        <v>0</v>
      </c>
      <c r="AW341" s="91">
        <f>SUMIF('1 BL anterior'!$Q:$Q,AS341,'1 BL anterior'!$E:$E)</f>
        <v>0</v>
      </c>
    </row>
    <row r="342" spans="5:49">
      <c r="E342" s="3396"/>
      <c r="F342" s="3386"/>
      <c r="G342" s="3380" t="s">
        <v>128</v>
      </c>
      <c r="H342" s="3380"/>
      <c r="I342" s="3380"/>
      <c r="J342" s="3380"/>
      <c r="K342" s="3380"/>
      <c r="L342" s="3380"/>
      <c r="M342" s="3380"/>
      <c r="N342" s="1380">
        <v>7170</v>
      </c>
      <c r="O342" s="66">
        <v>7169</v>
      </c>
      <c r="P342" s="66">
        <f t="shared" si="4"/>
        <v>3</v>
      </c>
      <c r="Q342" s="66" t="str">
        <f>CONCATENATE(O342,P342)</f>
        <v>71693</v>
      </c>
      <c r="R342" t="str">
        <f t="shared" si="6"/>
        <v>71703</v>
      </c>
      <c r="T342" s="639" t="s">
        <v>2519</v>
      </c>
      <c r="U342" t="s">
        <v>2518</v>
      </c>
      <c r="V342" s="91">
        <f>SUMIF('3BL ACTUAL'!Q:Q,T342,'3BL ACTUAL'!E:E)</f>
        <v>0</v>
      </c>
      <c r="W342" s="1388">
        <f>SUMIF('3BL ACTUAL'!Q:Q,U342,'3BL ACTUAL'!E:E)</f>
        <v>0</v>
      </c>
      <c r="X342" s="91">
        <f>SUMIF('1 BL anterior'!$Q:$Q,T342,'1 BL anterior'!$E:$E)</f>
        <v>0</v>
      </c>
      <c r="Y342" s="91">
        <f>SUMIF('1 BL anterior'!$Q:$Q,U342,'1 BL anterior'!$E:$E)</f>
        <v>0</v>
      </c>
      <c r="Z342" s="639" t="s">
        <v>2679</v>
      </c>
      <c r="AA342" t="s">
        <v>2680</v>
      </c>
      <c r="AB342" s="91">
        <f>SUMIF('3BL ACTUAL'!$Q:$Q,Z342,'3BL ACTUAL'!$E:$E)</f>
        <v>0</v>
      </c>
      <c r="AC342" s="1388">
        <f>SUMIF('3BL ACTUAL'!$Q:$Q,AA342,'3BL ACTUAL'!$E:$E)</f>
        <v>0</v>
      </c>
      <c r="AD342" s="91">
        <f>SUMIF('1 BL anterior'!$Q:$Q,Z342,'1 BL anterior'!$E:$E)</f>
        <v>0</v>
      </c>
      <c r="AE342" s="91">
        <f>SUMIF('1 BL anterior'!$Q:$Q,AA342,'1 BL anterior'!$E:$E)</f>
        <v>0</v>
      </c>
      <c r="AF342" s="639" t="s">
        <v>2838</v>
      </c>
      <c r="AG342" t="s">
        <v>2839</v>
      </c>
      <c r="AH342" s="91">
        <f>SUMIF('3BL ACTUAL'!$Q:$Q,AF342,'3BL ACTUAL'!$E:$E)</f>
        <v>0</v>
      </c>
      <c r="AI342" s="1388">
        <f>SUMIF('3BL ACTUAL'!$Q:$Q,AG342,'3BL ACTUAL'!$E:$E)</f>
        <v>0</v>
      </c>
      <c r="AJ342" s="91">
        <f>SUMIF('1 BL anterior'!$Q:$Q,AF342,'1 BL anterior'!$E:$E)</f>
        <v>0</v>
      </c>
      <c r="AK342" s="91">
        <f>SUMIF('1 BL anterior'!$Q:$Q,AG342,'1 BL anterior'!$E:$E)</f>
        <v>0</v>
      </c>
      <c r="AL342" s="639" t="s">
        <v>2996</v>
      </c>
      <c r="AM342" t="s">
        <v>2997</v>
      </c>
      <c r="AN342" s="91">
        <f>SUMIF('3BL ACTUAL'!$Q:$Q,AL342,'3BL ACTUAL'!$E:$E)</f>
        <v>0</v>
      </c>
      <c r="AO342" s="1388">
        <f>SUMIF('3BL ACTUAL'!$Q:$Q,AM342,'3BL ACTUAL'!$E:$E)</f>
        <v>0</v>
      </c>
      <c r="AP342" s="91">
        <f>SUMIF('1 BL anterior'!$Q:$Q,AL342,'1 BL anterior'!$E:$E)</f>
        <v>0</v>
      </c>
      <c r="AQ342" s="91">
        <f>SUMIF('1 BL anterior'!$Q:$Q,AM342,'1 BL anterior'!$E:$E)</f>
        <v>0</v>
      </c>
      <c r="AR342" s="639" t="s">
        <v>3155</v>
      </c>
      <c r="AS342" t="s">
        <v>3156</v>
      </c>
      <c r="AT342" s="91">
        <f>SUMIF('3BL ACTUAL'!$Q:$Q,AR342,'3BL ACTUAL'!$E:$E)</f>
        <v>0</v>
      </c>
      <c r="AU342" s="1388">
        <f>SUMIF('3BL ACTUAL'!$Q:$Q,AS342,'3BL ACTUAL'!$E:$E)</f>
        <v>0</v>
      </c>
      <c r="AV342" s="91">
        <f>SUMIF('1 BL anterior'!$Q:$Q,AR342,'1 BL anterior'!$E:$E)</f>
        <v>0</v>
      </c>
      <c r="AW342" s="91">
        <f>SUMIF('1 BL anterior'!$Q:$Q,AS342,'1 BL anterior'!$E:$E)</f>
        <v>0</v>
      </c>
    </row>
    <row r="343" spans="5:49">
      <c r="E343" s="3397" t="s">
        <v>1006</v>
      </c>
      <c r="F343" s="3387"/>
      <c r="G343" s="3380" t="s">
        <v>1007</v>
      </c>
      <c r="H343" s="3380"/>
      <c r="I343" s="3380"/>
      <c r="J343" s="3380"/>
      <c r="K343" s="3380"/>
      <c r="L343" s="3380"/>
      <c r="M343" s="3380"/>
      <c r="N343" s="1380">
        <v>7173</v>
      </c>
      <c r="P343" s="66">
        <f t="shared" si="4"/>
        <v>3</v>
      </c>
      <c r="R343" t="str">
        <f t="shared" si="6"/>
        <v>71733</v>
      </c>
      <c r="T343" s="639" t="s">
        <v>1288</v>
      </c>
      <c r="U343" t="s">
        <v>2520</v>
      </c>
      <c r="V343" s="91">
        <f>SUMIF('3BL ACTUAL'!Q:Q,T343,'3BL ACTUAL'!E:E)</f>
        <v>0</v>
      </c>
      <c r="W343" s="1388">
        <f>SUMIF('3BL ACTUAL'!Q:Q,U343,'3BL ACTUAL'!E:E)</f>
        <v>0</v>
      </c>
      <c r="X343" s="91">
        <f>SUMIF('1 BL anterior'!$Q:$Q,T343,'1 BL anterior'!$E:$E)</f>
        <v>0</v>
      </c>
      <c r="Y343" s="91">
        <f>SUMIF('1 BL anterior'!$Q:$Q,U343,'1 BL anterior'!$E:$E)</f>
        <v>0</v>
      </c>
      <c r="Z343" s="639" t="s">
        <v>1288</v>
      </c>
      <c r="AA343" t="s">
        <v>2681</v>
      </c>
      <c r="AB343" s="91">
        <f>SUMIF('3BL ACTUAL'!$Q:$Q,Z343,'3BL ACTUAL'!$E:$E)</f>
        <v>0</v>
      </c>
      <c r="AC343" s="1388">
        <f>SUMIF('3BL ACTUAL'!$Q:$Q,AA343,'3BL ACTUAL'!$E:$E)</f>
        <v>0</v>
      </c>
      <c r="AD343" s="91">
        <f>SUMIF('1 BL anterior'!$Q:$Q,Z343,'1 BL anterior'!$E:$E)</f>
        <v>0</v>
      </c>
      <c r="AE343" s="91">
        <f>SUMIF('1 BL anterior'!$Q:$Q,AA343,'1 BL anterior'!$E:$E)</f>
        <v>0</v>
      </c>
      <c r="AF343" s="639" t="s">
        <v>1288</v>
      </c>
      <c r="AG343" t="s">
        <v>2840</v>
      </c>
      <c r="AH343" s="91">
        <f>SUMIF('3BL ACTUAL'!$Q:$Q,AF343,'3BL ACTUAL'!$E:$E)</f>
        <v>0</v>
      </c>
      <c r="AI343" s="1388">
        <f>SUMIF('3BL ACTUAL'!$Q:$Q,AG343,'3BL ACTUAL'!$E:$E)</f>
        <v>0</v>
      </c>
      <c r="AJ343" s="91">
        <f>SUMIF('1 BL anterior'!$Q:$Q,AF343,'1 BL anterior'!$E:$E)</f>
        <v>0</v>
      </c>
      <c r="AK343" s="91">
        <f>SUMIF('1 BL anterior'!$Q:$Q,AG343,'1 BL anterior'!$E:$E)</f>
        <v>0</v>
      </c>
      <c r="AL343" s="639" t="s">
        <v>1288</v>
      </c>
      <c r="AM343" t="s">
        <v>2998</v>
      </c>
      <c r="AN343" s="91">
        <f>SUMIF('3BL ACTUAL'!$Q:$Q,AL343,'3BL ACTUAL'!$E:$E)</f>
        <v>0</v>
      </c>
      <c r="AO343" s="1388">
        <f>SUMIF('3BL ACTUAL'!$Q:$Q,AM343,'3BL ACTUAL'!$E:$E)</f>
        <v>0</v>
      </c>
      <c r="AP343" s="91">
        <f>SUMIF('1 BL anterior'!$Q:$Q,AL343,'1 BL anterior'!$E:$E)</f>
        <v>0</v>
      </c>
      <c r="AQ343" s="91">
        <f>SUMIF('1 BL anterior'!$Q:$Q,AM343,'1 BL anterior'!$E:$E)</f>
        <v>0</v>
      </c>
      <c r="AR343" s="639" t="s">
        <v>1288</v>
      </c>
      <c r="AS343" t="s">
        <v>3157</v>
      </c>
      <c r="AT343" s="91">
        <f>SUMIF('3BL ACTUAL'!$Q:$Q,AR343,'3BL ACTUAL'!$E:$E)</f>
        <v>0</v>
      </c>
      <c r="AU343" s="1388">
        <f>SUMIF('3BL ACTUAL'!$Q:$Q,AS343,'3BL ACTUAL'!$E:$E)</f>
        <v>0</v>
      </c>
      <c r="AV343" s="91">
        <f>SUMIF('1 BL anterior'!$Q:$Q,AR343,'1 BL anterior'!$E:$E)</f>
        <v>0</v>
      </c>
      <c r="AW343" s="91">
        <f>SUMIF('1 BL anterior'!$Q:$Q,AS343,'1 BL anterior'!$E:$E)</f>
        <v>0</v>
      </c>
    </row>
    <row r="344" spans="5:49">
      <c r="E344" s="3397"/>
      <c r="F344" s="3387"/>
      <c r="G344" s="3380" t="s">
        <v>124</v>
      </c>
      <c r="H344" s="3380"/>
      <c r="I344" s="3380"/>
      <c r="J344" s="3380"/>
      <c r="K344" s="3380"/>
      <c r="L344" s="3380"/>
      <c r="M344" s="3380"/>
      <c r="N344" s="1380">
        <v>7176</v>
      </c>
      <c r="P344" s="66">
        <f t="shared" si="4"/>
        <v>3</v>
      </c>
      <c r="R344" t="str">
        <f t="shared" si="6"/>
        <v>71763</v>
      </c>
      <c r="T344" s="639" t="s">
        <v>1288</v>
      </c>
      <c r="U344" t="s">
        <v>2521</v>
      </c>
      <c r="V344" s="91">
        <f>SUMIF('3BL ACTUAL'!Q:Q,T344,'3BL ACTUAL'!E:E)</f>
        <v>0</v>
      </c>
      <c r="W344" s="1388">
        <f>SUMIF('3BL ACTUAL'!Q:Q,U344,'3BL ACTUAL'!E:E)</f>
        <v>0</v>
      </c>
      <c r="X344" s="91">
        <f>SUMIF('1 BL anterior'!$Q:$Q,T344,'1 BL anterior'!$E:$E)</f>
        <v>0</v>
      </c>
      <c r="Y344" s="91">
        <f>SUMIF('1 BL anterior'!$Q:$Q,U344,'1 BL anterior'!$E:$E)</f>
        <v>0</v>
      </c>
      <c r="Z344" s="639" t="s">
        <v>1288</v>
      </c>
      <c r="AA344" t="s">
        <v>2682</v>
      </c>
      <c r="AB344" s="91">
        <f>SUMIF('3BL ACTUAL'!$Q:$Q,Z344,'3BL ACTUAL'!$E:$E)</f>
        <v>0</v>
      </c>
      <c r="AC344" s="1388">
        <f>SUMIF('3BL ACTUAL'!$Q:$Q,AA344,'3BL ACTUAL'!$E:$E)</f>
        <v>0</v>
      </c>
      <c r="AD344" s="91">
        <f>SUMIF('1 BL anterior'!$Q:$Q,Z344,'1 BL anterior'!$E:$E)</f>
        <v>0</v>
      </c>
      <c r="AE344" s="91">
        <f>SUMIF('1 BL anterior'!$Q:$Q,AA344,'1 BL anterior'!$E:$E)</f>
        <v>3555</v>
      </c>
      <c r="AF344" s="639" t="s">
        <v>1288</v>
      </c>
      <c r="AG344" t="s">
        <v>2841</v>
      </c>
      <c r="AH344" s="91">
        <f>SUMIF('3BL ACTUAL'!$Q:$Q,AF344,'3BL ACTUAL'!$E:$E)</f>
        <v>0</v>
      </c>
      <c r="AI344" s="1388">
        <f>SUMIF('3BL ACTUAL'!$Q:$Q,AG344,'3BL ACTUAL'!$E:$E)</f>
        <v>0</v>
      </c>
      <c r="AJ344" s="91">
        <f>SUMIF('1 BL anterior'!$Q:$Q,AF344,'1 BL anterior'!$E:$E)</f>
        <v>0</v>
      </c>
      <c r="AK344" s="91">
        <f>SUMIF('1 BL anterior'!$Q:$Q,AG344,'1 BL anterior'!$E:$E)</f>
        <v>0</v>
      </c>
      <c r="AL344" s="639" t="s">
        <v>1288</v>
      </c>
      <c r="AM344" t="s">
        <v>2999</v>
      </c>
      <c r="AN344" s="91">
        <f>SUMIF('3BL ACTUAL'!$Q:$Q,AL344,'3BL ACTUAL'!$E:$E)</f>
        <v>0</v>
      </c>
      <c r="AO344" s="1388">
        <f>SUMIF('3BL ACTUAL'!$Q:$Q,AM344,'3BL ACTUAL'!$E:$E)</f>
        <v>0</v>
      </c>
      <c r="AP344" s="91">
        <f>SUMIF('1 BL anterior'!$Q:$Q,AL344,'1 BL anterior'!$E:$E)</f>
        <v>0</v>
      </c>
      <c r="AQ344" s="91">
        <f>SUMIF('1 BL anterior'!$Q:$Q,AM344,'1 BL anterior'!$E:$E)</f>
        <v>0</v>
      </c>
      <c r="AR344" s="639" t="s">
        <v>1288</v>
      </c>
      <c r="AS344" t="s">
        <v>3158</v>
      </c>
      <c r="AT344" s="91">
        <f>SUMIF('3BL ACTUAL'!$Q:$Q,AR344,'3BL ACTUAL'!$E:$E)</f>
        <v>0</v>
      </c>
      <c r="AU344" s="1388">
        <f>SUMIF('3BL ACTUAL'!$Q:$Q,AS344,'3BL ACTUAL'!$E:$E)</f>
        <v>0</v>
      </c>
      <c r="AV344" s="91">
        <f>SUMIF('1 BL anterior'!$Q:$Q,AR344,'1 BL anterior'!$E:$E)</f>
        <v>0</v>
      </c>
      <c r="AW344" s="91">
        <f>SUMIF('1 BL anterior'!$Q:$Q,AS344,'1 BL anterior'!$E:$E)</f>
        <v>0</v>
      </c>
    </row>
    <row r="345" spans="5:49">
      <c r="E345" s="3397"/>
      <c r="F345" s="3387"/>
      <c r="G345" s="3380" t="s">
        <v>1008</v>
      </c>
      <c r="H345" s="3380"/>
      <c r="I345" s="3380"/>
      <c r="J345" s="3380"/>
      <c r="K345" s="3380"/>
      <c r="L345" s="3380"/>
      <c r="M345" s="3380"/>
      <c r="N345" s="1380">
        <v>7179</v>
      </c>
      <c r="O345" s="66">
        <v>7178</v>
      </c>
      <c r="P345" s="66">
        <f t="shared" si="4"/>
        <v>3</v>
      </c>
      <c r="Q345" s="66" t="str">
        <f>CONCATENATE(O345,P345)</f>
        <v>71783</v>
      </c>
      <c r="R345" t="str">
        <f t="shared" si="6"/>
        <v>71793</v>
      </c>
      <c r="T345" s="639" t="s">
        <v>2523</v>
      </c>
      <c r="U345" t="s">
        <v>2522</v>
      </c>
      <c r="V345" s="91">
        <f>SUMIF('3BL ACTUAL'!Q:Q,T345,'3BL ACTUAL'!E:E)</f>
        <v>0</v>
      </c>
      <c r="W345" s="1388">
        <f>SUMIF('3BL ACTUAL'!Q:Q,U345,'3BL ACTUAL'!E:E)</f>
        <v>0</v>
      </c>
      <c r="X345" s="91">
        <f>SUMIF('1 BL anterior'!$Q:$Q,T345,'1 BL anterior'!$E:$E)</f>
        <v>0</v>
      </c>
      <c r="Y345" s="91">
        <f>SUMIF('1 BL anterior'!$Q:$Q,U345,'1 BL anterior'!$E:$E)</f>
        <v>0</v>
      </c>
      <c r="Z345" s="639" t="s">
        <v>2683</v>
      </c>
      <c r="AA345" t="s">
        <v>2684</v>
      </c>
      <c r="AB345" s="91">
        <f>SUMIF('3BL ACTUAL'!$Q:$Q,Z345,'3BL ACTUAL'!$E:$E)</f>
        <v>0</v>
      </c>
      <c r="AC345" s="1388">
        <f>SUMIF('3BL ACTUAL'!$Q:$Q,AA345,'3BL ACTUAL'!$E:$E)</f>
        <v>0</v>
      </c>
      <c r="AD345" s="91">
        <f>SUMIF('1 BL anterior'!$Q:$Q,Z345,'1 BL anterior'!$E:$E)</f>
        <v>14893.29</v>
      </c>
      <c r="AE345" s="91">
        <f>SUMIF('1 BL anterior'!$Q:$Q,AA345,'1 BL anterior'!$E:$E)</f>
        <v>0</v>
      </c>
      <c r="AF345" s="639" t="s">
        <v>2842</v>
      </c>
      <c r="AG345" t="s">
        <v>2843</v>
      </c>
      <c r="AH345" s="91">
        <f>SUMIF('3BL ACTUAL'!$Q:$Q,AF345,'3BL ACTUAL'!$E:$E)</f>
        <v>0</v>
      </c>
      <c r="AI345" s="1388">
        <f>SUMIF('3BL ACTUAL'!$Q:$Q,AG345,'3BL ACTUAL'!$E:$E)</f>
        <v>0</v>
      </c>
      <c r="AJ345" s="91">
        <f>SUMIF('1 BL anterior'!$Q:$Q,AF345,'1 BL anterior'!$E:$E)</f>
        <v>0</v>
      </c>
      <c r="AK345" s="91">
        <f>SUMIF('1 BL anterior'!$Q:$Q,AG345,'1 BL anterior'!$E:$E)</f>
        <v>0</v>
      </c>
      <c r="AL345" s="639" t="s">
        <v>3000</v>
      </c>
      <c r="AM345" t="s">
        <v>3001</v>
      </c>
      <c r="AN345" s="91">
        <f>SUMIF('3BL ACTUAL'!$Q:$Q,AL345,'3BL ACTUAL'!$E:$E)</f>
        <v>0</v>
      </c>
      <c r="AO345" s="1388">
        <f>SUMIF('3BL ACTUAL'!$Q:$Q,AM345,'3BL ACTUAL'!$E:$E)</f>
        <v>0</v>
      </c>
      <c r="AP345" s="91">
        <f>SUMIF('1 BL anterior'!$Q:$Q,AL345,'1 BL anterior'!$E:$E)</f>
        <v>0</v>
      </c>
      <c r="AQ345" s="91">
        <f>SUMIF('1 BL anterior'!$Q:$Q,AM345,'1 BL anterior'!$E:$E)</f>
        <v>0</v>
      </c>
      <c r="AR345" s="639" t="s">
        <v>3159</v>
      </c>
      <c r="AS345" t="s">
        <v>3160</v>
      </c>
      <c r="AT345" s="91">
        <f>SUMIF('3BL ACTUAL'!$Q:$Q,AR345,'3BL ACTUAL'!$E:$E)</f>
        <v>0</v>
      </c>
      <c r="AU345" s="1388">
        <f>SUMIF('3BL ACTUAL'!$Q:$Q,AS345,'3BL ACTUAL'!$E:$E)</f>
        <v>0</v>
      </c>
      <c r="AV345" s="91">
        <f>SUMIF('1 BL anterior'!$Q:$Q,AR345,'1 BL anterior'!$E:$E)</f>
        <v>0</v>
      </c>
      <c r="AW345" s="91">
        <f>SUMIF('1 BL anterior'!$Q:$Q,AS345,'1 BL anterior'!$E:$E)</f>
        <v>0</v>
      </c>
    </row>
    <row r="346" spans="5:49">
      <c r="E346" s="3397"/>
      <c r="F346" s="3387"/>
      <c r="G346" s="3380" t="s">
        <v>1009</v>
      </c>
      <c r="H346" s="3380"/>
      <c r="I346" s="3380"/>
      <c r="J346" s="3380"/>
      <c r="K346" s="3380"/>
      <c r="L346" s="3380"/>
      <c r="M346" s="3380"/>
      <c r="N346" s="1380">
        <v>7182</v>
      </c>
      <c r="P346" s="66">
        <f t="shared" si="4"/>
        <v>3</v>
      </c>
      <c r="R346" t="str">
        <f t="shared" si="6"/>
        <v>71823</v>
      </c>
      <c r="T346" s="639" t="s">
        <v>1288</v>
      </c>
      <c r="U346" t="s">
        <v>2524</v>
      </c>
      <c r="V346" s="91">
        <f>SUMIF('3BL ACTUAL'!Q:Q,T346,'3BL ACTUAL'!E:E)</f>
        <v>0</v>
      </c>
      <c r="W346" s="1388">
        <f>SUMIF('3BL ACTUAL'!Q:Q,U346,'3BL ACTUAL'!E:E)</f>
        <v>0</v>
      </c>
      <c r="X346" s="91">
        <f>SUMIF('1 BL anterior'!$Q:$Q,T346,'1 BL anterior'!$E:$E)</f>
        <v>0</v>
      </c>
      <c r="Y346" s="91">
        <f>SUMIF('1 BL anterior'!$Q:$Q,U346,'1 BL anterior'!$E:$E)</f>
        <v>0</v>
      </c>
      <c r="Z346" s="639" t="s">
        <v>1288</v>
      </c>
      <c r="AA346" t="s">
        <v>2685</v>
      </c>
      <c r="AB346" s="91">
        <f>SUMIF('3BL ACTUAL'!$Q:$Q,Z346,'3BL ACTUAL'!$E:$E)</f>
        <v>0</v>
      </c>
      <c r="AC346" s="1388">
        <f>SUMIF('3BL ACTUAL'!$Q:$Q,AA346,'3BL ACTUAL'!$E:$E)</f>
        <v>0</v>
      </c>
      <c r="AD346" s="91">
        <f>SUMIF('1 BL anterior'!$Q:$Q,Z346,'1 BL anterior'!$E:$E)</f>
        <v>0</v>
      </c>
      <c r="AE346" s="91">
        <f>SUMIF('1 BL anterior'!$Q:$Q,AA346,'1 BL anterior'!$E:$E)</f>
        <v>0</v>
      </c>
      <c r="AF346" s="639" t="s">
        <v>1288</v>
      </c>
      <c r="AG346" t="s">
        <v>2844</v>
      </c>
      <c r="AH346" s="91">
        <f>SUMIF('3BL ACTUAL'!$Q:$Q,AF346,'3BL ACTUAL'!$E:$E)</f>
        <v>0</v>
      </c>
      <c r="AI346" s="1388">
        <f>SUMIF('3BL ACTUAL'!$Q:$Q,AG346,'3BL ACTUAL'!$E:$E)</f>
        <v>0</v>
      </c>
      <c r="AJ346" s="91">
        <f>SUMIF('1 BL anterior'!$Q:$Q,AF346,'1 BL anterior'!$E:$E)</f>
        <v>0</v>
      </c>
      <c r="AK346" s="91">
        <f>SUMIF('1 BL anterior'!$Q:$Q,AG346,'1 BL anterior'!$E:$E)</f>
        <v>0</v>
      </c>
      <c r="AL346" s="639" t="s">
        <v>1288</v>
      </c>
      <c r="AM346" t="s">
        <v>3002</v>
      </c>
      <c r="AN346" s="91">
        <f>SUMIF('3BL ACTUAL'!$Q:$Q,AL346,'3BL ACTUAL'!$E:$E)</f>
        <v>0</v>
      </c>
      <c r="AO346" s="1388">
        <f>SUMIF('3BL ACTUAL'!$Q:$Q,AM346,'3BL ACTUAL'!$E:$E)</f>
        <v>0</v>
      </c>
      <c r="AP346" s="91">
        <f>SUMIF('1 BL anterior'!$Q:$Q,AL346,'1 BL anterior'!$E:$E)</f>
        <v>0</v>
      </c>
      <c r="AQ346" s="91">
        <f>SUMIF('1 BL anterior'!$Q:$Q,AM346,'1 BL anterior'!$E:$E)</f>
        <v>0</v>
      </c>
      <c r="AR346" s="639" t="s">
        <v>1288</v>
      </c>
      <c r="AS346" t="s">
        <v>3161</v>
      </c>
      <c r="AT346" s="91">
        <f>SUMIF('3BL ACTUAL'!$Q:$Q,AR346,'3BL ACTUAL'!$E:$E)</f>
        <v>0</v>
      </c>
      <c r="AU346" s="1388">
        <f>SUMIF('3BL ACTUAL'!$Q:$Q,AS346,'3BL ACTUAL'!$E:$E)</f>
        <v>0</v>
      </c>
      <c r="AV346" s="91">
        <f>SUMIF('1 BL anterior'!$Q:$Q,AR346,'1 BL anterior'!$E:$E)</f>
        <v>0</v>
      </c>
      <c r="AW346" s="91">
        <f>SUMIF('1 BL anterior'!$Q:$Q,AS346,'1 BL anterior'!$E:$E)</f>
        <v>0</v>
      </c>
    </row>
    <row r="347" spans="5:49">
      <c r="E347" s="3397"/>
      <c r="F347" s="3387"/>
      <c r="G347" s="3380" t="s">
        <v>1010</v>
      </c>
      <c r="H347" s="3380"/>
      <c r="I347" s="3380"/>
      <c r="J347" s="3380"/>
      <c r="K347" s="3380"/>
      <c r="L347" s="3380"/>
      <c r="M347" s="3380"/>
      <c r="N347" s="1380">
        <v>7185</v>
      </c>
      <c r="P347" s="66">
        <f t="shared" si="4"/>
        <v>3</v>
      </c>
      <c r="R347" t="str">
        <f t="shared" si="6"/>
        <v>71853</v>
      </c>
      <c r="T347" s="639" t="s">
        <v>1288</v>
      </c>
      <c r="U347" t="s">
        <v>2525</v>
      </c>
      <c r="V347" s="91">
        <f>SUMIF('3BL ACTUAL'!Q:Q,T347,'3BL ACTUAL'!E:E)</f>
        <v>0</v>
      </c>
      <c r="W347" s="1388">
        <f>SUMIF('3BL ACTUAL'!Q:Q,U347,'3BL ACTUAL'!E:E)</f>
        <v>0</v>
      </c>
      <c r="X347" s="91">
        <f>SUMIF('1 BL anterior'!$Q:$Q,T347,'1 BL anterior'!$E:$E)</f>
        <v>0</v>
      </c>
      <c r="Y347" s="91">
        <f>SUMIF('1 BL anterior'!$Q:$Q,U347,'1 BL anterior'!$E:$E)</f>
        <v>0</v>
      </c>
      <c r="Z347" s="639" t="s">
        <v>1288</v>
      </c>
      <c r="AA347" t="s">
        <v>2686</v>
      </c>
      <c r="AB347" s="91">
        <f>SUMIF('3BL ACTUAL'!$Q:$Q,Z347,'3BL ACTUAL'!$E:$E)</f>
        <v>0</v>
      </c>
      <c r="AC347" s="1388">
        <f>SUMIF('3BL ACTUAL'!$Q:$Q,AA347,'3BL ACTUAL'!$E:$E)</f>
        <v>0</v>
      </c>
      <c r="AD347" s="91">
        <f>SUMIF('1 BL anterior'!$Q:$Q,Z347,'1 BL anterior'!$E:$E)</f>
        <v>0</v>
      </c>
      <c r="AE347" s="91">
        <f>SUMIF('1 BL anterior'!$Q:$Q,AA347,'1 BL anterior'!$E:$E)</f>
        <v>0</v>
      </c>
      <c r="AF347" s="639" t="s">
        <v>1288</v>
      </c>
      <c r="AG347" t="s">
        <v>2845</v>
      </c>
      <c r="AH347" s="91">
        <f>SUMIF('3BL ACTUAL'!$Q:$Q,AF347,'3BL ACTUAL'!$E:$E)</f>
        <v>0</v>
      </c>
      <c r="AI347" s="1388">
        <f>SUMIF('3BL ACTUAL'!$Q:$Q,AG347,'3BL ACTUAL'!$E:$E)</f>
        <v>0</v>
      </c>
      <c r="AJ347" s="91">
        <f>SUMIF('1 BL anterior'!$Q:$Q,AF347,'1 BL anterior'!$E:$E)</f>
        <v>0</v>
      </c>
      <c r="AK347" s="91">
        <f>SUMIF('1 BL anterior'!$Q:$Q,AG347,'1 BL anterior'!$E:$E)</f>
        <v>0</v>
      </c>
      <c r="AL347" s="639" t="s">
        <v>1288</v>
      </c>
      <c r="AM347" t="s">
        <v>3003</v>
      </c>
      <c r="AN347" s="91">
        <f>SUMIF('3BL ACTUAL'!$Q:$Q,AL347,'3BL ACTUAL'!$E:$E)</f>
        <v>0</v>
      </c>
      <c r="AO347" s="1388">
        <f>SUMIF('3BL ACTUAL'!$Q:$Q,AM347,'3BL ACTUAL'!$E:$E)</f>
        <v>0</v>
      </c>
      <c r="AP347" s="91">
        <f>SUMIF('1 BL anterior'!$Q:$Q,AL347,'1 BL anterior'!$E:$E)</f>
        <v>0</v>
      </c>
      <c r="AQ347" s="91">
        <f>SUMIF('1 BL anterior'!$Q:$Q,AM347,'1 BL anterior'!$E:$E)</f>
        <v>0</v>
      </c>
      <c r="AR347" s="639" t="s">
        <v>1288</v>
      </c>
      <c r="AS347" t="s">
        <v>3162</v>
      </c>
      <c r="AT347" s="91">
        <f>SUMIF('3BL ACTUAL'!$Q:$Q,AR347,'3BL ACTUAL'!$E:$E)</f>
        <v>0</v>
      </c>
      <c r="AU347" s="1388">
        <f>SUMIF('3BL ACTUAL'!$Q:$Q,AS347,'3BL ACTUAL'!$E:$E)</f>
        <v>0</v>
      </c>
      <c r="AV347" s="91">
        <f>SUMIF('1 BL anterior'!$Q:$Q,AR347,'1 BL anterior'!$E:$E)</f>
        <v>0</v>
      </c>
      <c r="AW347" s="91">
        <f>SUMIF('1 BL anterior'!$Q:$Q,AS347,'1 BL anterior'!$E:$E)</f>
        <v>0</v>
      </c>
    </row>
    <row r="348" spans="5:49">
      <c r="E348" s="3397"/>
      <c r="F348" s="3387"/>
      <c r="G348" s="3399" t="s">
        <v>1011</v>
      </c>
      <c r="H348" s="3399"/>
      <c r="I348" s="3399"/>
      <c r="J348" s="3399"/>
      <c r="K348" s="3399"/>
      <c r="L348" s="3399"/>
      <c r="M348" s="3399"/>
      <c r="N348" s="1380">
        <v>7188</v>
      </c>
      <c r="P348" s="66">
        <f t="shared" si="4"/>
        <v>3</v>
      </c>
      <c r="R348" t="str">
        <f t="shared" si="6"/>
        <v>71883</v>
      </c>
      <c r="T348" s="639" t="s">
        <v>1288</v>
      </c>
      <c r="U348" t="s">
        <v>2526</v>
      </c>
      <c r="V348" s="91">
        <f>SUMIF('3BL ACTUAL'!Q:Q,T348,'3BL ACTUAL'!E:E)</f>
        <v>0</v>
      </c>
      <c r="W348" s="1388">
        <f>SUMIF('3BL ACTUAL'!Q:Q,U348,'3BL ACTUAL'!E:E)</f>
        <v>0</v>
      </c>
      <c r="X348" s="91">
        <f>SUMIF('1 BL anterior'!$Q:$Q,T348,'1 BL anterior'!$E:$E)</f>
        <v>0</v>
      </c>
      <c r="Y348" s="91">
        <f>SUMIF('1 BL anterior'!$Q:$Q,U348,'1 BL anterior'!$E:$E)</f>
        <v>0</v>
      </c>
      <c r="Z348" s="639" t="s">
        <v>1288</v>
      </c>
      <c r="AA348" t="s">
        <v>2687</v>
      </c>
      <c r="AB348" s="91">
        <f>SUMIF('3BL ACTUAL'!$Q:$Q,Z348,'3BL ACTUAL'!$E:$E)</f>
        <v>0</v>
      </c>
      <c r="AC348" s="1388">
        <f>SUMIF('3BL ACTUAL'!$Q:$Q,AA348,'3BL ACTUAL'!$E:$E)</f>
        <v>0</v>
      </c>
      <c r="AD348" s="91">
        <f>SUMIF('1 BL anterior'!$Q:$Q,Z348,'1 BL anterior'!$E:$E)</f>
        <v>0</v>
      </c>
      <c r="AE348" s="91">
        <f>SUMIF('1 BL anterior'!$Q:$Q,AA348,'1 BL anterior'!$E:$E)</f>
        <v>0</v>
      </c>
      <c r="AF348" s="639" t="s">
        <v>1288</v>
      </c>
      <c r="AG348" t="s">
        <v>2846</v>
      </c>
      <c r="AH348" s="91">
        <f>SUMIF('3BL ACTUAL'!$Q:$Q,AF348,'3BL ACTUAL'!$E:$E)</f>
        <v>0</v>
      </c>
      <c r="AI348" s="1388">
        <f>SUMIF('3BL ACTUAL'!$Q:$Q,AG348,'3BL ACTUAL'!$E:$E)</f>
        <v>0</v>
      </c>
      <c r="AJ348" s="91">
        <f>SUMIF('1 BL anterior'!$Q:$Q,AF348,'1 BL anterior'!$E:$E)</f>
        <v>0</v>
      </c>
      <c r="AK348" s="91">
        <f>SUMIF('1 BL anterior'!$Q:$Q,AG348,'1 BL anterior'!$E:$E)</f>
        <v>0</v>
      </c>
      <c r="AL348" s="639" t="s">
        <v>1288</v>
      </c>
      <c r="AM348" t="s">
        <v>3004</v>
      </c>
      <c r="AN348" s="91">
        <f>SUMIF('3BL ACTUAL'!$Q:$Q,AL348,'3BL ACTUAL'!$E:$E)</f>
        <v>0</v>
      </c>
      <c r="AO348" s="1388">
        <f>SUMIF('3BL ACTUAL'!$Q:$Q,AM348,'3BL ACTUAL'!$E:$E)</f>
        <v>0</v>
      </c>
      <c r="AP348" s="91">
        <f>SUMIF('1 BL anterior'!$Q:$Q,AL348,'1 BL anterior'!$E:$E)</f>
        <v>0</v>
      </c>
      <c r="AQ348" s="91">
        <f>SUMIF('1 BL anterior'!$Q:$Q,AM348,'1 BL anterior'!$E:$E)</f>
        <v>0</v>
      </c>
      <c r="AR348" s="639" t="s">
        <v>1288</v>
      </c>
      <c r="AS348" t="s">
        <v>3163</v>
      </c>
      <c r="AT348" s="91">
        <f>SUMIF('3BL ACTUAL'!$Q:$Q,AR348,'3BL ACTUAL'!$E:$E)</f>
        <v>0</v>
      </c>
      <c r="AU348" s="1388">
        <f>SUMIF('3BL ACTUAL'!$Q:$Q,AS348,'3BL ACTUAL'!$E:$E)</f>
        <v>0</v>
      </c>
      <c r="AV348" s="91">
        <f>SUMIF('1 BL anterior'!$Q:$Q,AR348,'1 BL anterior'!$E:$E)</f>
        <v>0</v>
      </c>
      <c r="AW348" s="91">
        <f>SUMIF('1 BL anterior'!$Q:$Q,AS348,'1 BL anterior'!$E:$E)</f>
        <v>0</v>
      </c>
    </row>
    <row r="349" spans="5:49">
      <c r="E349" s="3397"/>
      <c r="F349" s="3387"/>
      <c r="G349" s="3380" t="s">
        <v>1012</v>
      </c>
      <c r="H349" s="3380"/>
      <c r="I349" s="3380"/>
      <c r="J349" s="3380"/>
      <c r="K349" s="3380"/>
      <c r="L349" s="3380"/>
      <c r="M349" s="3380"/>
      <c r="N349" s="1380">
        <v>7191</v>
      </c>
      <c r="O349" s="66">
        <v>7190</v>
      </c>
      <c r="P349" s="66">
        <f t="shared" si="4"/>
        <v>3</v>
      </c>
      <c r="Q349" s="66" t="str">
        <f>CONCATENATE(O349,P349)</f>
        <v>71903</v>
      </c>
      <c r="R349" t="str">
        <f t="shared" si="6"/>
        <v>71913</v>
      </c>
      <c r="T349" s="639" t="s">
        <v>2528</v>
      </c>
      <c r="U349" t="s">
        <v>2527</v>
      </c>
      <c r="V349" s="91">
        <f>SUMIF('3BL ACTUAL'!Q:Q,T349,'3BL ACTUAL'!E:E)</f>
        <v>0</v>
      </c>
      <c r="W349" s="1388">
        <f>SUMIF('3BL ACTUAL'!Q:Q,U349,'3BL ACTUAL'!E:E)</f>
        <v>0</v>
      </c>
      <c r="X349" s="91">
        <f>SUMIF('1 BL anterior'!$Q:$Q,T349,'1 BL anterior'!$E:$E)</f>
        <v>0</v>
      </c>
      <c r="Y349" s="91">
        <f>SUMIF('1 BL anterior'!$Q:$Q,U349,'1 BL anterior'!$E:$E)</f>
        <v>0</v>
      </c>
      <c r="Z349" s="639" t="s">
        <v>2688</v>
      </c>
      <c r="AA349" t="s">
        <v>2689</v>
      </c>
      <c r="AB349" s="91">
        <f>SUMIF('3BL ACTUAL'!$Q:$Q,Z349,'3BL ACTUAL'!$E:$E)</f>
        <v>0</v>
      </c>
      <c r="AC349" s="1388">
        <f>SUMIF('3BL ACTUAL'!$Q:$Q,AA349,'3BL ACTUAL'!$E:$E)</f>
        <v>0</v>
      </c>
      <c r="AD349" s="91">
        <f>SUMIF('1 BL anterior'!$Q:$Q,Z349,'1 BL anterior'!$E:$E)</f>
        <v>0</v>
      </c>
      <c r="AE349" s="91">
        <f>SUMIF('1 BL anterior'!$Q:$Q,AA349,'1 BL anterior'!$E:$E)</f>
        <v>303.17</v>
      </c>
      <c r="AF349" s="639" t="s">
        <v>2847</v>
      </c>
      <c r="AG349" t="s">
        <v>2848</v>
      </c>
      <c r="AH349" s="91">
        <f>SUMIF('3BL ACTUAL'!$Q:$Q,AF349,'3BL ACTUAL'!$E:$E)</f>
        <v>0</v>
      </c>
      <c r="AI349" s="1388">
        <f>SUMIF('3BL ACTUAL'!$Q:$Q,AG349,'3BL ACTUAL'!$E:$E)</f>
        <v>0</v>
      </c>
      <c r="AJ349" s="91">
        <f>SUMIF('1 BL anterior'!$Q:$Q,AF349,'1 BL anterior'!$E:$E)</f>
        <v>0</v>
      </c>
      <c r="AK349" s="91">
        <f>SUMIF('1 BL anterior'!$Q:$Q,AG349,'1 BL anterior'!$E:$E)</f>
        <v>0</v>
      </c>
      <c r="AL349" s="639" t="s">
        <v>3005</v>
      </c>
      <c r="AM349" t="s">
        <v>3006</v>
      </c>
      <c r="AN349" s="91">
        <f>SUMIF('3BL ACTUAL'!$Q:$Q,AL349,'3BL ACTUAL'!$E:$E)</f>
        <v>0</v>
      </c>
      <c r="AO349" s="1388">
        <f>SUMIF('3BL ACTUAL'!$Q:$Q,AM349,'3BL ACTUAL'!$E:$E)</f>
        <v>0</v>
      </c>
      <c r="AP349" s="91">
        <f>SUMIF('1 BL anterior'!$Q:$Q,AL349,'1 BL anterior'!$E:$E)</f>
        <v>0</v>
      </c>
      <c r="AQ349" s="91">
        <f>SUMIF('1 BL anterior'!$Q:$Q,AM349,'1 BL anterior'!$E:$E)</f>
        <v>0</v>
      </c>
      <c r="AR349" s="639" t="s">
        <v>3164</v>
      </c>
      <c r="AS349" t="s">
        <v>3165</v>
      </c>
      <c r="AT349" s="91">
        <f>SUMIF('3BL ACTUAL'!$Q:$Q,AR349,'3BL ACTUAL'!$E:$E)</f>
        <v>0</v>
      </c>
      <c r="AU349" s="1388">
        <f>SUMIF('3BL ACTUAL'!$Q:$Q,AS349,'3BL ACTUAL'!$E:$E)</f>
        <v>0</v>
      </c>
      <c r="AV349" s="91">
        <f>SUMIF('1 BL anterior'!$Q:$Q,AR349,'1 BL anterior'!$E:$E)</f>
        <v>0</v>
      </c>
      <c r="AW349" s="91">
        <f>SUMIF('1 BL anterior'!$Q:$Q,AS349,'1 BL anterior'!$E:$E)</f>
        <v>0</v>
      </c>
    </row>
    <row r="350" spans="5:49">
      <c r="E350" s="3397"/>
      <c r="F350" s="3387"/>
      <c r="G350" s="3381" t="s">
        <v>1013</v>
      </c>
      <c r="H350" s="3381"/>
      <c r="I350" s="3381"/>
      <c r="J350" s="3381"/>
      <c r="K350" s="3381"/>
      <c r="L350" s="3381"/>
      <c r="M350" s="3381"/>
      <c r="N350" s="1380">
        <v>7194</v>
      </c>
      <c r="P350" s="66">
        <f t="shared" si="4"/>
        <v>3</v>
      </c>
      <c r="R350" t="str">
        <f t="shared" si="6"/>
        <v>71943</v>
      </c>
      <c r="T350" s="639" t="s">
        <v>1288</v>
      </c>
      <c r="U350" t="s">
        <v>2529</v>
      </c>
      <c r="V350" s="91">
        <f>SUMIF('3BL ACTUAL'!Q:Q,T350,'3BL ACTUAL'!E:E)</f>
        <v>0</v>
      </c>
      <c r="W350" s="1388">
        <f>SUMIF('3BL ACTUAL'!Q:Q,U350,'3BL ACTUAL'!E:E)</f>
        <v>0</v>
      </c>
      <c r="X350" s="91">
        <f>SUMIF('1 BL anterior'!$Q:$Q,T350,'1 BL anterior'!$E:$E)</f>
        <v>0</v>
      </c>
      <c r="Y350" s="91">
        <f>SUMIF('1 BL anterior'!$Q:$Q,U350,'1 BL anterior'!$E:$E)</f>
        <v>0</v>
      </c>
      <c r="Z350" s="639" t="s">
        <v>1288</v>
      </c>
      <c r="AA350" t="s">
        <v>2690</v>
      </c>
      <c r="AB350" s="91">
        <f>SUMIF('3BL ACTUAL'!$Q:$Q,Z350,'3BL ACTUAL'!$E:$E)</f>
        <v>0</v>
      </c>
      <c r="AC350" s="1388">
        <f>SUMIF('3BL ACTUAL'!$Q:$Q,AA350,'3BL ACTUAL'!$E:$E)</f>
        <v>0</v>
      </c>
      <c r="AD350" s="91">
        <f>SUMIF('1 BL anterior'!$Q:$Q,Z350,'1 BL anterior'!$E:$E)</f>
        <v>0</v>
      </c>
      <c r="AE350" s="91">
        <f>SUMIF('1 BL anterior'!$Q:$Q,AA350,'1 BL anterior'!$E:$E)</f>
        <v>0</v>
      </c>
      <c r="AF350" s="639" t="s">
        <v>1288</v>
      </c>
      <c r="AG350" t="s">
        <v>2849</v>
      </c>
      <c r="AH350" s="91">
        <f>SUMIF('3BL ACTUAL'!$Q:$Q,AF350,'3BL ACTUAL'!$E:$E)</f>
        <v>0</v>
      </c>
      <c r="AI350" s="1388">
        <f>SUMIF('3BL ACTUAL'!$Q:$Q,AG350,'3BL ACTUAL'!$E:$E)</f>
        <v>0</v>
      </c>
      <c r="AJ350" s="91">
        <f>SUMIF('1 BL anterior'!$Q:$Q,AF350,'1 BL anterior'!$E:$E)</f>
        <v>0</v>
      </c>
      <c r="AK350" s="91">
        <f>SUMIF('1 BL anterior'!$Q:$Q,AG350,'1 BL anterior'!$E:$E)</f>
        <v>0</v>
      </c>
      <c r="AL350" s="639" t="s">
        <v>1288</v>
      </c>
      <c r="AM350" t="s">
        <v>3007</v>
      </c>
      <c r="AN350" s="91">
        <f>SUMIF('3BL ACTUAL'!$Q:$Q,AL350,'3BL ACTUAL'!$E:$E)</f>
        <v>0</v>
      </c>
      <c r="AO350" s="1388">
        <f>SUMIF('3BL ACTUAL'!$Q:$Q,AM350,'3BL ACTUAL'!$E:$E)</f>
        <v>0</v>
      </c>
      <c r="AP350" s="91">
        <f>SUMIF('1 BL anterior'!$Q:$Q,AL350,'1 BL anterior'!$E:$E)</f>
        <v>0</v>
      </c>
      <c r="AQ350" s="91">
        <f>SUMIF('1 BL anterior'!$Q:$Q,AM350,'1 BL anterior'!$E:$E)</f>
        <v>0</v>
      </c>
      <c r="AR350" s="639" t="s">
        <v>1288</v>
      </c>
      <c r="AS350" t="s">
        <v>3166</v>
      </c>
      <c r="AT350" s="91">
        <f>SUMIF('3BL ACTUAL'!$Q:$Q,AR350,'3BL ACTUAL'!$E:$E)</f>
        <v>0</v>
      </c>
      <c r="AU350" s="1388">
        <f>SUMIF('3BL ACTUAL'!$Q:$Q,AS350,'3BL ACTUAL'!$E:$E)</f>
        <v>0</v>
      </c>
      <c r="AV350" s="91">
        <f>SUMIF('1 BL anterior'!$Q:$Q,AR350,'1 BL anterior'!$E:$E)</f>
        <v>0</v>
      </c>
      <c r="AW350" s="91">
        <f>SUMIF('1 BL anterior'!$Q:$Q,AS350,'1 BL anterior'!$E:$E)</f>
        <v>0</v>
      </c>
    </row>
    <row r="351" spans="5:49">
      <c r="E351" s="3398"/>
      <c r="F351" s="3387"/>
      <c r="G351" s="3393" t="s">
        <v>1014</v>
      </c>
      <c r="H351" s="3393"/>
      <c r="I351" s="3393"/>
      <c r="J351" s="3393"/>
      <c r="K351" s="3393"/>
      <c r="L351" s="3393"/>
      <c r="M351" s="3393"/>
      <c r="N351" s="1380">
        <v>7197</v>
      </c>
      <c r="O351" s="66">
        <v>7196</v>
      </c>
      <c r="P351" s="66">
        <f t="shared" si="4"/>
        <v>3</v>
      </c>
      <c r="Q351" s="66" t="str">
        <f t="shared" ref="Q351:Q366" si="7">CONCATENATE(O351,P351)</f>
        <v>71963</v>
      </c>
      <c r="R351" t="str">
        <f t="shared" si="6"/>
        <v>71973</v>
      </c>
      <c r="T351" s="639" t="s">
        <v>2531</v>
      </c>
      <c r="U351" t="s">
        <v>2530</v>
      </c>
      <c r="V351" s="91">
        <f>SUMIF('3BL ACTUAL'!Q:Q,T351,'3BL ACTUAL'!E:E)</f>
        <v>0</v>
      </c>
      <c r="W351" s="1388">
        <f>SUMIF('3BL ACTUAL'!Q:Q,U351,'3BL ACTUAL'!E:E)</f>
        <v>0</v>
      </c>
      <c r="X351" s="91">
        <f>SUMIF('1 BL anterior'!$Q:$Q,T351,'1 BL anterior'!$E:$E)</f>
        <v>0</v>
      </c>
      <c r="Y351" s="91">
        <f>SUMIF('1 BL anterior'!$Q:$Q,U351,'1 BL anterior'!$E:$E)</f>
        <v>0</v>
      </c>
      <c r="Z351" s="639" t="s">
        <v>2691</v>
      </c>
      <c r="AA351" t="s">
        <v>2692</v>
      </c>
      <c r="AB351" s="91">
        <f>SUMIF('3BL ACTUAL'!$Q:$Q,Z351,'3BL ACTUAL'!$E:$E)</f>
        <v>0</v>
      </c>
      <c r="AC351" s="1388">
        <f>SUMIF('3BL ACTUAL'!$Q:$Q,AA351,'3BL ACTUAL'!$E:$E)</f>
        <v>0</v>
      </c>
      <c r="AD351" s="91">
        <f>SUMIF('1 BL anterior'!$Q:$Q,Z351,'1 BL anterior'!$E:$E)</f>
        <v>0</v>
      </c>
      <c r="AE351" s="91">
        <f>SUMIF('1 BL anterior'!$Q:$Q,AA351,'1 BL anterior'!$E:$E)</f>
        <v>0</v>
      </c>
      <c r="AF351" s="639" t="s">
        <v>2850</v>
      </c>
      <c r="AG351" t="s">
        <v>2851</v>
      </c>
      <c r="AH351" s="91">
        <f>SUMIF('3BL ACTUAL'!$Q:$Q,AF351,'3BL ACTUAL'!$E:$E)</f>
        <v>0</v>
      </c>
      <c r="AI351" s="1388">
        <f>SUMIF('3BL ACTUAL'!$Q:$Q,AG351,'3BL ACTUAL'!$E:$E)</f>
        <v>0</v>
      </c>
      <c r="AJ351" s="91">
        <f>SUMIF('1 BL anterior'!$Q:$Q,AF351,'1 BL anterior'!$E:$E)</f>
        <v>0</v>
      </c>
      <c r="AK351" s="91">
        <f>SUMIF('1 BL anterior'!$Q:$Q,AG351,'1 BL anterior'!$E:$E)</f>
        <v>0</v>
      </c>
      <c r="AL351" s="639" t="s">
        <v>3008</v>
      </c>
      <c r="AM351" t="s">
        <v>3009</v>
      </c>
      <c r="AN351" s="91">
        <f>SUMIF('3BL ACTUAL'!$Q:$Q,AL351,'3BL ACTUAL'!$E:$E)</f>
        <v>0</v>
      </c>
      <c r="AO351" s="1388">
        <f>SUMIF('3BL ACTUAL'!$Q:$Q,AM351,'3BL ACTUAL'!$E:$E)</f>
        <v>0</v>
      </c>
      <c r="AP351" s="91">
        <f>SUMIF('1 BL anterior'!$Q:$Q,AL351,'1 BL anterior'!$E:$E)</f>
        <v>0</v>
      </c>
      <c r="AQ351" s="91">
        <f>SUMIF('1 BL anterior'!$Q:$Q,AM351,'1 BL anterior'!$E:$E)</f>
        <v>0</v>
      </c>
      <c r="AR351" s="639" t="s">
        <v>3167</v>
      </c>
      <c r="AS351" t="s">
        <v>3168</v>
      </c>
      <c r="AT351" s="91">
        <f>SUMIF('3BL ACTUAL'!$Q:$Q,AR351,'3BL ACTUAL'!$E:$E)</f>
        <v>0</v>
      </c>
      <c r="AU351" s="1388">
        <f>SUMIF('3BL ACTUAL'!$Q:$Q,AS351,'3BL ACTUAL'!$E:$E)</f>
        <v>0</v>
      </c>
      <c r="AV351" s="91">
        <f>SUMIF('1 BL anterior'!$Q:$Q,AR351,'1 BL anterior'!$E:$E)</f>
        <v>0</v>
      </c>
      <c r="AW351" s="91">
        <f>SUMIF('1 BL anterior'!$Q:$Q,AS351,'1 BL anterior'!$E:$E)</f>
        <v>0</v>
      </c>
    </row>
    <row r="352" spans="5:49">
      <c r="E352" s="3398"/>
      <c r="F352" s="3387"/>
      <c r="G352" s="3393" t="s">
        <v>1015</v>
      </c>
      <c r="H352" s="3393"/>
      <c r="I352" s="3393"/>
      <c r="J352" s="3393"/>
      <c r="K352" s="3393"/>
      <c r="L352" s="3393"/>
      <c r="M352" s="3393"/>
      <c r="N352" s="1380">
        <v>7200</v>
      </c>
      <c r="O352" s="66">
        <v>7199</v>
      </c>
      <c r="P352" s="66">
        <f t="shared" ref="P352:P390" si="8">+P351</f>
        <v>3</v>
      </c>
      <c r="Q352" s="66" t="str">
        <f t="shared" si="7"/>
        <v>71993</v>
      </c>
      <c r="R352" t="str">
        <f t="shared" si="6"/>
        <v>72003</v>
      </c>
      <c r="T352" s="639" t="s">
        <v>2533</v>
      </c>
      <c r="U352" t="s">
        <v>2532</v>
      </c>
      <c r="V352" s="91">
        <f>SUMIF('3BL ACTUAL'!Q:Q,T352,'3BL ACTUAL'!E:E)</f>
        <v>0</v>
      </c>
      <c r="W352" s="1388">
        <f>SUMIF('3BL ACTUAL'!Q:Q,U352,'3BL ACTUAL'!E:E)</f>
        <v>0</v>
      </c>
      <c r="X352" s="91">
        <f>SUMIF('1 BL anterior'!$Q:$Q,T352,'1 BL anterior'!$E:$E)</f>
        <v>0</v>
      </c>
      <c r="Y352" s="91">
        <f>SUMIF('1 BL anterior'!$Q:$Q,U352,'1 BL anterior'!$E:$E)</f>
        <v>0</v>
      </c>
      <c r="Z352" s="639" t="s">
        <v>2693</v>
      </c>
      <c r="AA352" t="s">
        <v>2694</v>
      </c>
      <c r="AB352" s="91">
        <f>SUMIF('3BL ACTUAL'!$Q:$Q,Z352,'3BL ACTUAL'!$E:$E)</f>
        <v>0</v>
      </c>
      <c r="AC352" s="1388">
        <f>SUMIF('3BL ACTUAL'!$Q:$Q,AA352,'3BL ACTUAL'!$E:$E)</f>
        <v>0</v>
      </c>
      <c r="AD352" s="91">
        <f>SUMIF('1 BL anterior'!$Q:$Q,Z352,'1 BL anterior'!$E:$E)</f>
        <v>0</v>
      </c>
      <c r="AE352" s="91">
        <f>SUMIF('1 BL anterior'!$Q:$Q,AA352,'1 BL anterior'!$E:$E)</f>
        <v>0</v>
      </c>
      <c r="AF352" s="639" t="s">
        <v>2852</v>
      </c>
      <c r="AG352" t="s">
        <v>2853</v>
      </c>
      <c r="AH352" s="91">
        <f>SUMIF('3BL ACTUAL'!$Q:$Q,AF352,'3BL ACTUAL'!$E:$E)</f>
        <v>0</v>
      </c>
      <c r="AI352" s="1388">
        <f>SUMIF('3BL ACTUAL'!$Q:$Q,AG352,'3BL ACTUAL'!$E:$E)</f>
        <v>0</v>
      </c>
      <c r="AJ352" s="91">
        <f>SUMIF('1 BL anterior'!$Q:$Q,AF352,'1 BL anterior'!$E:$E)</f>
        <v>0</v>
      </c>
      <c r="AK352" s="91">
        <f>SUMIF('1 BL anterior'!$Q:$Q,AG352,'1 BL anterior'!$E:$E)</f>
        <v>0</v>
      </c>
      <c r="AL352" s="639" t="s">
        <v>3010</v>
      </c>
      <c r="AM352" t="s">
        <v>3011</v>
      </c>
      <c r="AN352" s="91">
        <f>SUMIF('3BL ACTUAL'!$Q:$Q,AL352,'3BL ACTUAL'!$E:$E)</f>
        <v>0</v>
      </c>
      <c r="AO352" s="1388">
        <f>SUMIF('3BL ACTUAL'!$Q:$Q,AM352,'3BL ACTUAL'!$E:$E)</f>
        <v>0</v>
      </c>
      <c r="AP352" s="91">
        <f>SUMIF('1 BL anterior'!$Q:$Q,AL352,'1 BL anterior'!$E:$E)</f>
        <v>0</v>
      </c>
      <c r="AQ352" s="91">
        <f>SUMIF('1 BL anterior'!$Q:$Q,AM352,'1 BL anterior'!$E:$E)</f>
        <v>0</v>
      </c>
      <c r="AR352" s="639" t="s">
        <v>3169</v>
      </c>
      <c r="AS352" t="s">
        <v>3170</v>
      </c>
      <c r="AT352" s="91">
        <f>SUMIF('3BL ACTUAL'!$Q:$Q,AR352,'3BL ACTUAL'!$E:$E)</f>
        <v>0</v>
      </c>
      <c r="AU352" s="1388">
        <f>SUMIF('3BL ACTUAL'!$Q:$Q,AS352,'3BL ACTUAL'!$E:$E)</f>
        <v>0</v>
      </c>
      <c r="AV352" s="91">
        <f>SUMIF('1 BL anterior'!$Q:$Q,AR352,'1 BL anterior'!$E:$E)</f>
        <v>0</v>
      </c>
      <c r="AW352" s="91">
        <f>SUMIF('1 BL anterior'!$Q:$Q,AS352,'1 BL anterior'!$E:$E)</f>
        <v>0</v>
      </c>
    </row>
    <row r="353" spans="5:49">
      <c r="E353" s="3398"/>
      <c r="F353" s="3387"/>
      <c r="G353" s="3380" t="s">
        <v>1016</v>
      </c>
      <c r="H353" s="3380"/>
      <c r="I353" s="3380"/>
      <c r="J353" s="3380"/>
      <c r="K353" s="3380"/>
      <c r="L353" s="3380"/>
      <c r="M353" s="3380"/>
      <c r="N353" s="1380">
        <v>7203</v>
      </c>
      <c r="O353" s="66">
        <v>7202</v>
      </c>
      <c r="P353" s="66">
        <f t="shared" si="8"/>
        <v>3</v>
      </c>
      <c r="Q353" s="66" t="str">
        <f t="shared" si="7"/>
        <v>72023</v>
      </c>
      <c r="R353" t="str">
        <f t="shared" si="6"/>
        <v>72033</v>
      </c>
      <c r="T353" s="639" t="s">
        <v>2535</v>
      </c>
      <c r="U353" t="s">
        <v>2534</v>
      </c>
      <c r="V353" s="91">
        <f>SUMIF('3BL ACTUAL'!Q:Q,T353,'3BL ACTUAL'!E:E)</f>
        <v>0</v>
      </c>
      <c r="W353" s="1388">
        <f>SUMIF('3BL ACTUAL'!Q:Q,U353,'3BL ACTUAL'!E:E)</f>
        <v>0</v>
      </c>
      <c r="X353" s="91">
        <f>SUMIF('1 BL anterior'!$Q:$Q,T353,'1 BL anterior'!$E:$E)</f>
        <v>0</v>
      </c>
      <c r="Y353" s="91">
        <f>SUMIF('1 BL anterior'!$Q:$Q,U353,'1 BL anterior'!$E:$E)</f>
        <v>0</v>
      </c>
      <c r="Z353" s="639" t="s">
        <v>2695</v>
      </c>
      <c r="AA353" t="s">
        <v>2696</v>
      </c>
      <c r="AB353" s="91">
        <f>SUMIF('3BL ACTUAL'!$Q:$Q,Z353,'3BL ACTUAL'!$E:$E)</f>
        <v>0</v>
      </c>
      <c r="AC353" s="1388">
        <f>SUMIF('3BL ACTUAL'!$Q:$Q,AA353,'3BL ACTUAL'!$E:$E)</f>
        <v>0</v>
      </c>
      <c r="AD353" s="91">
        <f>SUMIF('1 BL anterior'!$Q:$Q,Z353,'1 BL anterior'!$E:$E)</f>
        <v>0</v>
      </c>
      <c r="AE353" s="91">
        <f>SUMIF('1 BL anterior'!$Q:$Q,AA353,'1 BL anterior'!$E:$E)</f>
        <v>0</v>
      </c>
      <c r="AF353" s="639" t="s">
        <v>2854</v>
      </c>
      <c r="AG353" t="s">
        <v>2855</v>
      </c>
      <c r="AH353" s="91">
        <f>SUMIF('3BL ACTUAL'!$Q:$Q,AF353,'3BL ACTUAL'!$E:$E)</f>
        <v>0</v>
      </c>
      <c r="AI353" s="1388">
        <f>SUMIF('3BL ACTUAL'!$Q:$Q,AG353,'3BL ACTUAL'!$E:$E)</f>
        <v>0</v>
      </c>
      <c r="AJ353" s="91">
        <f>SUMIF('1 BL anterior'!$Q:$Q,AF353,'1 BL anterior'!$E:$E)</f>
        <v>0</v>
      </c>
      <c r="AK353" s="91">
        <f>SUMIF('1 BL anterior'!$Q:$Q,AG353,'1 BL anterior'!$E:$E)</f>
        <v>0</v>
      </c>
      <c r="AL353" s="639" t="s">
        <v>3012</v>
      </c>
      <c r="AM353" t="s">
        <v>3013</v>
      </c>
      <c r="AN353" s="91">
        <f>SUMIF('3BL ACTUAL'!$Q:$Q,AL353,'3BL ACTUAL'!$E:$E)</f>
        <v>0</v>
      </c>
      <c r="AO353" s="1388">
        <f>SUMIF('3BL ACTUAL'!$Q:$Q,AM353,'3BL ACTUAL'!$E:$E)</f>
        <v>0</v>
      </c>
      <c r="AP353" s="91">
        <f>SUMIF('1 BL anterior'!$Q:$Q,AL353,'1 BL anterior'!$E:$E)</f>
        <v>0</v>
      </c>
      <c r="AQ353" s="91">
        <f>SUMIF('1 BL anterior'!$Q:$Q,AM353,'1 BL anterior'!$E:$E)</f>
        <v>0</v>
      </c>
      <c r="AR353" s="639" t="s">
        <v>3171</v>
      </c>
      <c r="AS353" t="s">
        <v>3172</v>
      </c>
      <c r="AT353" s="91">
        <f>SUMIF('3BL ACTUAL'!$Q:$Q,AR353,'3BL ACTUAL'!$E:$E)</f>
        <v>0</v>
      </c>
      <c r="AU353" s="1388">
        <f>SUMIF('3BL ACTUAL'!$Q:$Q,AS353,'3BL ACTUAL'!$E:$E)</f>
        <v>0</v>
      </c>
      <c r="AV353" s="91">
        <f>SUMIF('1 BL anterior'!$Q:$Q,AR353,'1 BL anterior'!$E:$E)</f>
        <v>0</v>
      </c>
      <c r="AW353" s="91">
        <f>SUMIF('1 BL anterior'!$Q:$Q,AS353,'1 BL anterior'!$E:$E)</f>
        <v>0</v>
      </c>
    </row>
    <row r="354" spans="5:49">
      <c r="E354" s="3398"/>
      <c r="F354" s="3387"/>
      <c r="G354" s="3381" t="s">
        <v>1017</v>
      </c>
      <c r="H354" s="3381"/>
      <c r="I354" s="3381"/>
      <c r="J354" s="3381"/>
      <c r="K354" s="3381"/>
      <c r="L354" s="3381"/>
      <c r="M354" s="3381"/>
      <c r="N354" s="1380">
        <v>7206</v>
      </c>
      <c r="O354" s="66">
        <v>7205</v>
      </c>
      <c r="P354" s="66">
        <f t="shared" si="8"/>
        <v>3</v>
      </c>
      <c r="Q354" s="66" t="str">
        <f t="shared" si="7"/>
        <v>72053</v>
      </c>
      <c r="R354" t="str">
        <f t="shared" si="6"/>
        <v>72063</v>
      </c>
      <c r="T354" s="639" t="s">
        <v>2537</v>
      </c>
      <c r="U354" t="s">
        <v>2536</v>
      </c>
      <c r="V354" s="91">
        <f>SUMIF('3BL ACTUAL'!Q:Q,T354,'3BL ACTUAL'!E:E)</f>
        <v>0</v>
      </c>
      <c r="W354" s="1388">
        <f>SUMIF('3BL ACTUAL'!Q:Q,U354,'3BL ACTUAL'!E:E)</f>
        <v>0</v>
      </c>
      <c r="X354" s="91">
        <f>SUMIF('1 BL anterior'!$Q:$Q,T354,'1 BL anterior'!$E:$E)</f>
        <v>0</v>
      </c>
      <c r="Y354" s="91">
        <f>SUMIF('1 BL anterior'!$Q:$Q,U354,'1 BL anterior'!$E:$E)</f>
        <v>0</v>
      </c>
      <c r="Z354" s="639" t="s">
        <v>2697</v>
      </c>
      <c r="AA354" t="s">
        <v>2698</v>
      </c>
      <c r="AB354" s="91">
        <f>SUMIF('3BL ACTUAL'!$Q:$Q,Z354,'3BL ACTUAL'!$E:$E)</f>
        <v>0</v>
      </c>
      <c r="AC354" s="1388">
        <f>SUMIF('3BL ACTUAL'!$Q:$Q,AA354,'3BL ACTUAL'!$E:$E)</f>
        <v>0</v>
      </c>
      <c r="AD354" s="91">
        <f>SUMIF('1 BL anterior'!$Q:$Q,Z354,'1 BL anterior'!$E:$E)</f>
        <v>0</v>
      </c>
      <c r="AE354" s="91">
        <f>SUMIF('1 BL anterior'!$Q:$Q,AA354,'1 BL anterior'!$E:$E)</f>
        <v>0</v>
      </c>
      <c r="AF354" s="639" t="s">
        <v>2856</v>
      </c>
      <c r="AG354" t="s">
        <v>2857</v>
      </c>
      <c r="AH354" s="91">
        <f>SUMIF('3BL ACTUAL'!$Q:$Q,AF354,'3BL ACTUAL'!$E:$E)</f>
        <v>0</v>
      </c>
      <c r="AI354" s="1388">
        <f>SUMIF('3BL ACTUAL'!$Q:$Q,AG354,'3BL ACTUAL'!$E:$E)</f>
        <v>0</v>
      </c>
      <c r="AJ354" s="91">
        <f>SUMIF('1 BL anterior'!$Q:$Q,AF354,'1 BL anterior'!$E:$E)</f>
        <v>0</v>
      </c>
      <c r="AK354" s="91">
        <f>SUMIF('1 BL anterior'!$Q:$Q,AG354,'1 BL anterior'!$E:$E)</f>
        <v>0</v>
      </c>
      <c r="AL354" s="639" t="s">
        <v>3014</v>
      </c>
      <c r="AM354" t="s">
        <v>3015</v>
      </c>
      <c r="AN354" s="91">
        <f>SUMIF('3BL ACTUAL'!$Q:$Q,AL354,'3BL ACTUAL'!$E:$E)</f>
        <v>0</v>
      </c>
      <c r="AO354" s="1388">
        <f>SUMIF('3BL ACTUAL'!$Q:$Q,AM354,'3BL ACTUAL'!$E:$E)</f>
        <v>0</v>
      </c>
      <c r="AP354" s="91">
        <f>SUMIF('1 BL anterior'!$Q:$Q,AL354,'1 BL anterior'!$E:$E)</f>
        <v>0</v>
      </c>
      <c r="AQ354" s="91">
        <f>SUMIF('1 BL anterior'!$Q:$Q,AM354,'1 BL anterior'!$E:$E)</f>
        <v>0</v>
      </c>
      <c r="AR354" s="639" t="s">
        <v>3173</v>
      </c>
      <c r="AS354" t="s">
        <v>3174</v>
      </c>
      <c r="AT354" s="91">
        <f>SUMIF('3BL ACTUAL'!$Q:$Q,AR354,'3BL ACTUAL'!$E:$E)</f>
        <v>0</v>
      </c>
      <c r="AU354" s="1388">
        <f>SUMIF('3BL ACTUAL'!$Q:$Q,AS354,'3BL ACTUAL'!$E:$E)</f>
        <v>0</v>
      </c>
      <c r="AV354" s="91">
        <f>SUMIF('1 BL anterior'!$Q:$Q,AR354,'1 BL anterior'!$E:$E)</f>
        <v>0</v>
      </c>
      <c r="AW354" s="91">
        <f>SUMIF('1 BL anterior'!$Q:$Q,AS354,'1 BL anterior'!$E:$E)</f>
        <v>0</v>
      </c>
    </row>
    <row r="355" spans="5:49">
      <c r="E355" s="3398"/>
      <c r="F355" s="3387"/>
      <c r="G355" s="3380" t="s">
        <v>1018</v>
      </c>
      <c r="H355" s="3380"/>
      <c r="I355" s="3380"/>
      <c r="J355" s="3380"/>
      <c r="K355" s="3380"/>
      <c r="L355" s="3380"/>
      <c r="M355" s="3380"/>
      <c r="N355" s="1380">
        <v>7209</v>
      </c>
      <c r="O355" s="66">
        <v>7208</v>
      </c>
      <c r="P355" s="66">
        <f t="shared" si="8"/>
        <v>3</v>
      </c>
      <c r="Q355" s="66" t="str">
        <f t="shared" si="7"/>
        <v>72083</v>
      </c>
      <c r="R355" t="str">
        <f t="shared" si="6"/>
        <v>72093</v>
      </c>
      <c r="T355" s="639" t="s">
        <v>2539</v>
      </c>
      <c r="U355" t="s">
        <v>2538</v>
      </c>
      <c r="V355" s="91">
        <f>SUMIF('3BL ACTUAL'!Q:Q,T355,'3BL ACTUAL'!E:E)</f>
        <v>0</v>
      </c>
      <c r="W355" s="1388">
        <f>SUMIF('3BL ACTUAL'!Q:Q,U355,'3BL ACTUAL'!E:E)</f>
        <v>0</v>
      </c>
      <c r="X355" s="91">
        <f>SUMIF('1 BL anterior'!$Q:$Q,T355,'1 BL anterior'!$E:$E)</f>
        <v>0</v>
      </c>
      <c r="Y355" s="91">
        <f>SUMIF('1 BL anterior'!$Q:$Q,U355,'1 BL anterior'!$E:$E)</f>
        <v>0</v>
      </c>
      <c r="Z355" s="639" t="s">
        <v>2699</v>
      </c>
      <c r="AA355" t="s">
        <v>2700</v>
      </c>
      <c r="AB355" s="91">
        <f>SUMIF('3BL ACTUAL'!$Q:$Q,Z355,'3BL ACTUAL'!$E:$E)</f>
        <v>0</v>
      </c>
      <c r="AC355" s="1388">
        <f>SUMIF('3BL ACTUAL'!$Q:$Q,AA355,'3BL ACTUAL'!$E:$E)</f>
        <v>0</v>
      </c>
      <c r="AD355" s="91">
        <f>SUMIF('1 BL anterior'!$Q:$Q,Z355,'1 BL anterior'!$E:$E)</f>
        <v>0</v>
      </c>
      <c r="AE355" s="91">
        <f>SUMIF('1 BL anterior'!$Q:$Q,AA355,'1 BL anterior'!$E:$E)</f>
        <v>0</v>
      </c>
      <c r="AF355" s="639" t="s">
        <v>2858</v>
      </c>
      <c r="AG355" t="s">
        <v>2859</v>
      </c>
      <c r="AH355" s="91">
        <f>SUMIF('3BL ACTUAL'!$Q:$Q,AF355,'3BL ACTUAL'!$E:$E)</f>
        <v>0</v>
      </c>
      <c r="AI355" s="1388">
        <f>SUMIF('3BL ACTUAL'!$Q:$Q,AG355,'3BL ACTUAL'!$E:$E)</f>
        <v>0</v>
      </c>
      <c r="AJ355" s="91">
        <f>SUMIF('1 BL anterior'!$Q:$Q,AF355,'1 BL anterior'!$E:$E)</f>
        <v>0</v>
      </c>
      <c r="AK355" s="91">
        <f>SUMIF('1 BL anterior'!$Q:$Q,AG355,'1 BL anterior'!$E:$E)</f>
        <v>0</v>
      </c>
      <c r="AL355" s="639" t="s">
        <v>3016</v>
      </c>
      <c r="AM355" t="s">
        <v>3017</v>
      </c>
      <c r="AN355" s="91">
        <f>SUMIF('3BL ACTUAL'!$Q:$Q,AL355,'3BL ACTUAL'!$E:$E)</f>
        <v>0</v>
      </c>
      <c r="AO355" s="1388">
        <f>SUMIF('3BL ACTUAL'!$Q:$Q,AM355,'3BL ACTUAL'!$E:$E)</f>
        <v>0</v>
      </c>
      <c r="AP355" s="91">
        <f>SUMIF('1 BL anterior'!$Q:$Q,AL355,'1 BL anterior'!$E:$E)</f>
        <v>0</v>
      </c>
      <c r="AQ355" s="91">
        <f>SUMIF('1 BL anterior'!$Q:$Q,AM355,'1 BL anterior'!$E:$E)</f>
        <v>0</v>
      </c>
      <c r="AR355" s="639" t="s">
        <v>3175</v>
      </c>
      <c r="AS355" t="s">
        <v>3176</v>
      </c>
      <c r="AT355" s="91">
        <f>SUMIF('3BL ACTUAL'!$Q:$Q,AR355,'3BL ACTUAL'!$E:$E)</f>
        <v>0</v>
      </c>
      <c r="AU355" s="1388">
        <f>SUMIF('3BL ACTUAL'!$Q:$Q,AS355,'3BL ACTUAL'!$E:$E)</f>
        <v>0</v>
      </c>
      <c r="AV355" s="91">
        <f>SUMIF('1 BL anterior'!$Q:$Q,AR355,'1 BL anterior'!$E:$E)</f>
        <v>0</v>
      </c>
      <c r="AW355" s="91">
        <f>SUMIF('1 BL anterior'!$Q:$Q,AS355,'1 BL anterior'!$E:$E)</f>
        <v>0</v>
      </c>
    </row>
    <row r="356" spans="5:49">
      <c r="E356" s="3398"/>
      <c r="F356" s="3387"/>
      <c r="G356" s="3395" t="s">
        <v>1019</v>
      </c>
      <c r="H356" s="3395"/>
      <c r="I356" s="3394" t="s">
        <v>127</v>
      </c>
      <c r="J356" s="3394"/>
      <c r="K356" s="3380" t="s">
        <v>970</v>
      </c>
      <c r="L356" s="3380"/>
      <c r="M356" s="3380"/>
      <c r="N356" s="1380">
        <v>7212</v>
      </c>
      <c r="O356" s="66">
        <v>7211</v>
      </c>
      <c r="P356" s="66">
        <f t="shared" si="8"/>
        <v>3</v>
      </c>
      <c r="Q356" s="66" t="str">
        <f t="shared" si="7"/>
        <v>72113</v>
      </c>
      <c r="R356" t="str">
        <f t="shared" si="6"/>
        <v>72123</v>
      </c>
      <c r="T356" s="639" t="s">
        <v>2541</v>
      </c>
      <c r="U356" t="s">
        <v>2540</v>
      </c>
      <c r="V356" s="91">
        <f>SUMIF('3BL ACTUAL'!Q:Q,T356,'3BL ACTUAL'!E:E)</f>
        <v>0</v>
      </c>
      <c r="W356" s="1388">
        <f>SUMIF('3BL ACTUAL'!Q:Q,U356,'3BL ACTUAL'!E:E)</f>
        <v>0</v>
      </c>
      <c r="X356" s="91">
        <f>SUMIF('1 BL anterior'!$Q:$Q,T356,'1 BL anterior'!$E:$E)</f>
        <v>0</v>
      </c>
      <c r="Y356" s="91">
        <f>SUMIF('1 BL anterior'!$Q:$Q,U356,'1 BL anterior'!$E:$E)</f>
        <v>0</v>
      </c>
      <c r="Z356" s="639" t="s">
        <v>2701</v>
      </c>
      <c r="AA356" t="s">
        <v>2702</v>
      </c>
      <c r="AB356" s="91">
        <f>SUMIF('3BL ACTUAL'!$Q:$Q,Z356,'3BL ACTUAL'!$E:$E)</f>
        <v>0</v>
      </c>
      <c r="AC356" s="1388">
        <f>SUMIF('3BL ACTUAL'!$Q:$Q,AA356,'3BL ACTUAL'!$E:$E)</f>
        <v>0</v>
      </c>
      <c r="AD356" s="91">
        <f>SUMIF('1 BL anterior'!$Q:$Q,Z356,'1 BL anterior'!$E:$E)</f>
        <v>0</v>
      </c>
      <c r="AE356" s="91">
        <f>SUMIF('1 BL anterior'!$Q:$Q,AA356,'1 BL anterior'!$E:$E)</f>
        <v>0</v>
      </c>
      <c r="AF356" s="639" t="s">
        <v>2860</v>
      </c>
      <c r="AG356" t="s">
        <v>2861</v>
      </c>
      <c r="AH356" s="91">
        <f>SUMIF('3BL ACTUAL'!$Q:$Q,AF356,'3BL ACTUAL'!$E:$E)</f>
        <v>0</v>
      </c>
      <c r="AI356" s="1388">
        <f>SUMIF('3BL ACTUAL'!$Q:$Q,AG356,'3BL ACTUAL'!$E:$E)</f>
        <v>0</v>
      </c>
      <c r="AJ356" s="91">
        <f>SUMIF('1 BL anterior'!$Q:$Q,AF356,'1 BL anterior'!$E:$E)</f>
        <v>0</v>
      </c>
      <c r="AK356" s="91">
        <f>SUMIF('1 BL anterior'!$Q:$Q,AG356,'1 BL anterior'!$E:$E)</f>
        <v>0</v>
      </c>
      <c r="AL356" s="639" t="s">
        <v>3018</v>
      </c>
      <c r="AM356" t="s">
        <v>3019</v>
      </c>
      <c r="AN356" s="91">
        <f>SUMIF('3BL ACTUAL'!$Q:$Q,AL356,'3BL ACTUAL'!$E:$E)</f>
        <v>0</v>
      </c>
      <c r="AO356" s="1388">
        <f>SUMIF('3BL ACTUAL'!$Q:$Q,AM356,'3BL ACTUAL'!$E:$E)</f>
        <v>0</v>
      </c>
      <c r="AP356" s="91">
        <f>SUMIF('1 BL anterior'!$Q:$Q,AL356,'1 BL anterior'!$E:$E)</f>
        <v>0</v>
      </c>
      <c r="AQ356" s="91">
        <f>SUMIF('1 BL anterior'!$Q:$Q,AM356,'1 BL anterior'!$E:$E)</f>
        <v>0</v>
      </c>
      <c r="AR356" s="639" t="s">
        <v>3177</v>
      </c>
      <c r="AS356" t="s">
        <v>3178</v>
      </c>
      <c r="AT356" s="91">
        <f>SUMIF('3BL ACTUAL'!$Q:$Q,AR356,'3BL ACTUAL'!$E:$E)</f>
        <v>0</v>
      </c>
      <c r="AU356" s="1388">
        <f>SUMIF('3BL ACTUAL'!$Q:$Q,AS356,'3BL ACTUAL'!$E:$E)</f>
        <v>0</v>
      </c>
      <c r="AV356" s="91">
        <f>SUMIF('1 BL anterior'!$Q:$Q,AR356,'1 BL anterior'!$E:$E)</f>
        <v>0</v>
      </c>
      <c r="AW356" s="91">
        <f>SUMIF('1 BL anterior'!$Q:$Q,AS356,'1 BL anterior'!$E:$E)</f>
        <v>0</v>
      </c>
    </row>
    <row r="357" spans="5:49">
      <c r="E357" s="3398"/>
      <c r="F357" s="3387"/>
      <c r="G357" s="3395"/>
      <c r="H357" s="3395"/>
      <c r="I357" s="3394"/>
      <c r="J357" s="3394"/>
      <c r="K357" s="3380" t="s">
        <v>872</v>
      </c>
      <c r="L357" s="3380"/>
      <c r="M357" s="3380"/>
      <c r="N357" s="1380">
        <v>7215</v>
      </c>
      <c r="O357" s="66">
        <v>7214</v>
      </c>
      <c r="P357" s="66">
        <f t="shared" si="8"/>
        <v>3</v>
      </c>
      <c r="Q357" s="66" t="str">
        <f t="shared" si="7"/>
        <v>72143</v>
      </c>
      <c r="R357" t="str">
        <f t="shared" si="6"/>
        <v>72153</v>
      </c>
      <c r="T357" s="639" t="s">
        <v>2543</v>
      </c>
      <c r="U357" t="s">
        <v>2542</v>
      </c>
      <c r="V357" s="91">
        <f>SUMIF('3BL ACTUAL'!Q:Q,T357,'3BL ACTUAL'!E:E)</f>
        <v>0</v>
      </c>
      <c r="W357" s="1388">
        <f>SUMIF('3BL ACTUAL'!Q:Q,U357,'3BL ACTUAL'!E:E)</f>
        <v>0</v>
      </c>
      <c r="X357" s="91">
        <f>SUMIF('1 BL anterior'!$Q:$Q,T357,'1 BL anterior'!$E:$E)</f>
        <v>0</v>
      </c>
      <c r="Y357" s="91">
        <f>SUMIF('1 BL anterior'!$Q:$Q,U357,'1 BL anterior'!$E:$E)</f>
        <v>0</v>
      </c>
      <c r="Z357" s="639" t="s">
        <v>2703</v>
      </c>
      <c r="AA357" t="s">
        <v>2704</v>
      </c>
      <c r="AB357" s="91">
        <f>SUMIF('3BL ACTUAL'!$Q:$Q,Z357,'3BL ACTUAL'!$E:$E)</f>
        <v>0</v>
      </c>
      <c r="AC357" s="1388">
        <f>SUMIF('3BL ACTUAL'!$Q:$Q,AA357,'3BL ACTUAL'!$E:$E)</f>
        <v>0</v>
      </c>
      <c r="AD357" s="91">
        <f>SUMIF('1 BL anterior'!$Q:$Q,Z357,'1 BL anterior'!$E:$E)</f>
        <v>0</v>
      </c>
      <c r="AE357" s="91">
        <f>SUMIF('1 BL anterior'!$Q:$Q,AA357,'1 BL anterior'!$E:$E)</f>
        <v>0</v>
      </c>
      <c r="AF357" s="639" t="s">
        <v>2862</v>
      </c>
      <c r="AG357" t="s">
        <v>2863</v>
      </c>
      <c r="AH357" s="91">
        <f>SUMIF('3BL ACTUAL'!$Q:$Q,AF357,'3BL ACTUAL'!$E:$E)</f>
        <v>0</v>
      </c>
      <c r="AI357" s="1388">
        <f>SUMIF('3BL ACTUAL'!$Q:$Q,AG357,'3BL ACTUAL'!$E:$E)</f>
        <v>0</v>
      </c>
      <c r="AJ357" s="91">
        <f>SUMIF('1 BL anterior'!$Q:$Q,AF357,'1 BL anterior'!$E:$E)</f>
        <v>0</v>
      </c>
      <c r="AK357" s="91">
        <f>SUMIF('1 BL anterior'!$Q:$Q,AG357,'1 BL anterior'!$E:$E)</f>
        <v>0</v>
      </c>
      <c r="AL357" s="639" t="s">
        <v>3020</v>
      </c>
      <c r="AM357" t="s">
        <v>3021</v>
      </c>
      <c r="AN357" s="91">
        <f>SUMIF('3BL ACTUAL'!$Q:$Q,AL357,'3BL ACTUAL'!$E:$E)</f>
        <v>0</v>
      </c>
      <c r="AO357" s="1388">
        <f>SUMIF('3BL ACTUAL'!$Q:$Q,AM357,'3BL ACTUAL'!$E:$E)</f>
        <v>0</v>
      </c>
      <c r="AP357" s="91">
        <f>SUMIF('1 BL anterior'!$Q:$Q,AL357,'1 BL anterior'!$E:$E)</f>
        <v>0</v>
      </c>
      <c r="AQ357" s="91">
        <f>SUMIF('1 BL anterior'!$Q:$Q,AM357,'1 BL anterior'!$E:$E)</f>
        <v>0</v>
      </c>
      <c r="AR357" s="639" t="s">
        <v>3179</v>
      </c>
      <c r="AS357" t="s">
        <v>3180</v>
      </c>
      <c r="AT357" s="91">
        <f>SUMIF('3BL ACTUAL'!$Q:$Q,AR357,'3BL ACTUAL'!$E:$E)</f>
        <v>0</v>
      </c>
      <c r="AU357" s="1388">
        <f>SUMIF('3BL ACTUAL'!$Q:$Q,AS357,'3BL ACTUAL'!$E:$E)</f>
        <v>0</v>
      </c>
      <c r="AV357" s="91">
        <f>SUMIF('1 BL anterior'!$Q:$Q,AR357,'1 BL anterior'!$E:$E)</f>
        <v>0</v>
      </c>
      <c r="AW357" s="91">
        <f>SUMIF('1 BL anterior'!$Q:$Q,AS357,'1 BL anterior'!$E:$E)</f>
        <v>0</v>
      </c>
    </row>
    <row r="358" spans="5:49">
      <c r="E358" s="3398"/>
      <c r="F358" s="3387"/>
      <c r="G358" s="3395"/>
      <c r="H358" s="3395"/>
      <c r="I358" s="3394" t="s">
        <v>128</v>
      </c>
      <c r="J358" s="3394"/>
      <c r="K358" s="3380" t="s">
        <v>970</v>
      </c>
      <c r="L358" s="3380"/>
      <c r="M358" s="3380"/>
      <c r="N358" s="1380">
        <v>7218</v>
      </c>
      <c r="O358" s="66">
        <v>7217</v>
      </c>
      <c r="P358" s="66">
        <f t="shared" si="8"/>
        <v>3</v>
      </c>
      <c r="Q358" s="66" t="str">
        <f t="shared" si="7"/>
        <v>72173</v>
      </c>
      <c r="R358" t="str">
        <f t="shared" si="6"/>
        <v>72183</v>
      </c>
      <c r="T358" s="639" t="s">
        <v>2545</v>
      </c>
      <c r="U358" t="s">
        <v>2544</v>
      </c>
      <c r="V358" s="91">
        <f>SUMIF('3BL ACTUAL'!Q:Q,T358,'3BL ACTUAL'!E:E)</f>
        <v>0</v>
      </c>
      <c r="W358" s="1388">
        <f>SUMIF('3BL ACTUAL'!Q:Q,U358,'3BL ACTUAL'!E:E)</f>
        <v>0</v>
      </c>
      <c r="X358" s="91">
        <f>SUMIF('1 BL anterior'!$Q:$Q,T358,'1 BL anterior'!$E:$E)</f>
        <v>0</v>
      </c>
      <c r="Y358" s="91">
        <f>SUMIF('1 BL anterior'!$Q:$Q,U358,'1 BL anterior'!$E:$E)</f>
        <v>0</v>
      </c>
      <c r="Z358" s="639" t="s">
        <v>2705</v>
      </c>
      <c r="AA358" t="s">
        <v>2706</v>
      </c>
      <c r="AB358" s="91">
        <f>SUMIF('3BL ACTUAL'!$Q:$Q,Z358,'3BL ACTUAL'!$E:$E)</f>
        <v>0</v>
      </c>
      <c r="AC358" s="1388">
        <f>SUMIF('3BL ACTUAL'!$Q:$Q,AA358,'3BL ACTUAL'!$E:$E)</f>
        <v>0</v>
      </c>
      <c r="AD358" s="91">
        <f>SUMIF('1 BL anterior'!$Q:$Q,Z358,'1 BL anterior'!$E:$E)</f>
        <v>0</v>
      </c>
      <c r="AE358" s="91">
        <f>SUMIF('1 BL anterior'!$Q:$Q,AA358,'1 BL anterior'!$E:$E)</f>
        <v>0</v>
      </c>
      <c r="AF358" s="639" t="s">
        <v>2864</v>
      </c>
      <c r="AG358" t="s">
        <v>2865</v>
      </c>
      <c r="AH358" s="91">
        <f>SUMIF('3BL ACTUAL'!$Q:$Q,AF358,'3BL ACTUAL'!$E:$E)</f>
        <v>0</v>
      </c>
      <c r="AI358" s="1388">
        <f>SUMIF('3BL ACTUAL'!$Q:$Q,AG358,'3BL ACTUAL'!$E:$E)</f>
        <v>0</v>
      </c>
      <c r="AJ358" s="91">
        <f>SUMIF('1 BL anterior'!$Q:$Q,AF358,'1 BL anterior'!$E:$E)</f>
        <v>0</v>
      </c>
      <c r="AK358" s="91">
        <f>SUMIF('1 BL anterior'!$Q:$Q,AG358,'1 BL anterior'!$E:$E)</f>
        <v>0</v>
      </c>
      <c r="AL358" s="639" t="s">
        <v>3022</v>
      </c>
      <c r="AM358" t="s">
        <v>3023</v>
      </c>
      <c r="AN358" s="91">
        <f>SUMIF('3BL ACTUAL'!$Q:$Q,AL358,'3BL ACTUAL'!$E:$E)</f>
        <v>0</v>
      </c>
      <c r="AO358" s="1388">
        <f>SUMIF('3BL ACTUAL'!$Q:$Q,AM358,'3BL ACTUAL'!$E:$E)</f>
        <v>0</v>
      </c>
      <c r="AP358" s="91">
        <f>SUMIF('1 BL anterior'!$Q:$Q,AL358,'1 BL anterior'!$E:$E)</f>
        <v>0</v>
      </c>
      <c r="AQ358" s="91">
        <f>SUMIF('1 BL anterior'!$Q:$Q,AM358,'1 BL anterior'!$E:$E)</f>
        <v>0</v>
      </c>
      <c r="AR358" s="639" t="s">
        <v>3181</v>
      </c>
      <c r="AS358" t="s">
        <v>3182</v>
      </c>
      <c r="AT358" s="91">
        <f>SUMIF('3BL ACTUAL'!$Q:$Q,AR358,'3BL ACTUAL'!$E:$E)</f>
        <v>0</v>
      </c>
      <c r="AU358" s="1388">
        <f>SUMIF('3BL ACTUAL'!$Q:$Q,AS358,'3BL ACTUAL'!$E:$E)</f>
        <v>0</v>
      </c>
      <c r="AV358" s="91">
        <f>SUMIF('1 BL anterior'!$Q:$Q,AR358,'1 BL anterior'!$E:$E)</f>
        <v>0</v>
      </c>
      <c r="AW358" s="91">
        <f>SUMIF('1 BL anterior'!$Q:$Q,AS358,'1 BL anterior'!$E:$E)</f>
        <v>0</v>
      </c>
    </row>
    <row r="359" spans="5:49">
      <c r="E359" s="3398"/>
      <c r="F359" s="3387"/>
      <c r="G359" s="3395"/>
      <c r="H359" s="3395"/>
      <c r="I359" s="3394"/>
      <c r="J359" s="3394"/>
      <c r="K359" s="3380" t="s">
        <v>872</v>
      </c>
      <c r="L359" s="3380"/>
      <c r="M359" s="3380"/>
      <c r="N359" s="1380">
        <v>7221</v>
      </c>
      <c r="O359" s="66">
        <v>7220</v>
      </c>
      <c r="P359" s="66">
        <f t="shared" si="8"/>
        <v>3</v>
      </c>
      <c r="Q359" s="66" t="str">
        <f t="shared" si="7"/>
        <v>72203</v>
      </c>
      <c r="R359" t="str">
        <f t="shared" si="6"/>
        <v>72213</v>
      </c>
      <c r="T359" s="639" t="s">
        <v>2547</v>
      </c>
      <c r="U359" t="s">
        <v>2546</v>
      </c>
      <c r="V359" s="91">
        <f>SUMIF('3BL ACTUAL'!Q:Q,T359,'3BL ACTUAL'!E:E)</f>
        <v>0</v>
      </c>
      <c r="W359" s="1388">
        <f>SUMIF('3BL ACTUAL'!Q:Q,U359,'3BL ACTUAL'!E:E)</f>
        <v>0</v>
      </c>
      <c r="X359" s="91">
        <f>SUMIF('1 BL anterior'!$Q:$Q,T359,'1 BL anterior'!$E:$E)</f>
        <v>0</v>
      </c>
      <c r="Y359" s="91">
        <f>SUMIF('1 BL anterior'!$Q:$Q,U359,'1 BL anterior'!$E:$E)</f>
        <v>0</v>
      </c>
      <c r="Z359" s="639" t="s">
        <v>2707</v>
      </c>
      <c r="AA359" t="s">
        <v>2708</v>
      </c>
      <c r="AB359" s="91">
        <f>SUMIF('3BL ACTUAL'!$Q:$Q,Z359,'3BL ACTUAL'!$E:$E)</f>
        <v>0</v>
      </c>
      <c r="AC359" s="1388">
        <f>SUMIF('3BL ACTUAL'!$Q:$Q,AA359,'3BL ACTUAL'!$E:$E)</f>
        <v>0</v>
      </c>
      <c r="AD359" s="91">
        <f>SUMIF('1 BL anterior'!$Q:$Q,Z359,'1 BL anterior'!$E:$E)</f>
        <v>0</v>
      </c>
      <c r="AE359" s="91">
        <f>SUMIF('1 BL anterior'!$Q:$Q,AA359,'1 BL anterior'!$E:$E)</f>
        <v>0</v>
      </c>
      <c r="AF359" s="639" t="s">
        <v>2866</v>
      </c>
      <c r="AG359" t="s">
        <v>2867</v>
      </c>
      <c r="AH359" s="91">
        <f>SUMIF('3BL ACTUAL'!$Q:$Q,AF359,'3BL ACTUAL'!$E:$E)</f>
        <v>0</v>
      </c>
      <c r="AI359" s="1388">
        <f>SUMIF('3BL ACTUAL'!$Q:$Q,AG359,'3BL ACTUAL'!$E:$E)</f>
        <v>0</v>
      </c>
      <c r="AJ359" s="91">
        <f>SUMIF('1 BL anterior'!$Q:$Q,AF359,'1 BL anterior'!$E:$E)</f>
        <v>0</v>
      </c>
      <c r="AK359" s="91">
        <f>SUMIF('1 BL anterior'!$Q:$Q,AG359,'1 BL anterior'!$E:$E)</f>
        <v>0</v>
      </c>
      <c r="AL359" s="639" t="s">
        <v>3024</v>
      </c>
      <c r="AM359" t="s">
        <v>3025</v>
      </c>
      <c r="AN359" s="91">
        <f>SUMIF('3BL ACTUAL'!$Q:$Q,AL359,'3BL ACTUAL'!$E:$E)</f>
        <v>0</v>
      </c>
      <c r="AO359" s="1388">
        <f>SUMIF('3BL ACTUAL'!$Q:$Q,AM359,'3BL ACTUAL'!$E:$E)</f>
        <v>0</v>
      </c>
      <c r="AP359" s="91">
        <f>SUMIF('1 BL anterior'!$Q:$Q,AL359,'1 BL anterior'!$E:$E)</f>
        <v>0</v>
      </c>
      <c r="AQ359" s="91">
        <f>SUMIF('1 BL anterior'!$Q:$Q,AM359,'1 BL anterior'!$E:$E)</f>
        <v>0</v>
      </c>
      <c r="AR359" s="639" t="s">
        <v>3183</v>
      </c>
      <c r="AS359" t="s">
        <v>3184</v>
      </c>
      <c r="AT359" s="91">
        <f>SUMIF('3BL ACTUAL'!$Q:$Q,AR359,'3BL ACTUAL'!$E:$E)</f>
        <v>0</v>
      </c>
      <c r="AU359" s="1388">
        <f>SUMIF('3BL ACTUAL'!$Q:$Q,AS359,'3BL ACTUAL'!$E:$E)</f>
        <v>0</v>
      </c>
      <c r="AV359" s="91">
        <f>SUMIF('1 BL anterior'!$Q:$Q,AR359,'1 BL anterior'!$E:$E)</f>
        <v>0</v>
      </c>
      <c r="AW359" s="91">
        <f>SUMIF('1 BL anterior'!$Q:$Q,AS359,'1 BL anterior'!$E:$E)</f>
        <v>0</v>
      </c>
    </row>
    <row r="360" spans="5:49">
      <c r="E360" s="3398"/>
      <c r="F360" s="3387"/>
      <c r="G360" s="3388" t="s">
        <v>1020</v>
      </c>
      <c r="H360" s="3388"/>
      <c r="I360" s="3394" t="s">
        <v>127</v>
      </c>
      <c r="J360" s="3394"/>
      <c r="K360" s="3380" t="s">
        <v>970</v>
      </c>
      <c r="L360" s="3380"/>
      <c r="M360" s="3380"/>
      <c r="N360" s="1380">
        <v>7224</v>
      </c>
      <c r="O360" s="66">
        <v>7223</v>
      </c>
      <c r="P360" s="66">
        <f t="shared" si="8"/>
        <v>3</v>
      </c>
      <c r="Q360" s="66" t="str">
        <f t="shared" si="7"/>
        <v>72233</v>
      </c>
      <c r="R360" t="str">
        <f t="shared" si="6"/>
        <v>72243</v>
      </c>
      <c r="T360" s="639" t="s">
        <v>2549</v>
      </c>
      <c r="U360" t="s">
        <v>2548</v>
      </c>
      <c r="V360" s="91">
        <f>SUMIF('3BL ACTUAL'!Q:Q,T360,'3BL ACTUAL'!E:E)</f>
        <v>0</v>
      </c>
      <c r="W360" s="1388">
        <f>SUMIF('3BL ACTUAL'!Q:Q,U360,'3BL ACTUAL'!E:E)</f>
        <v>0</v>
      </c>
      <c r="X360" s="91">
        <f>SUMIF('1 BL anterior'!$Q:$Q,T360,'1 BL anterior'!$E:$E)</f>
        <v>0</v>
      </c>
      <c r="Y360" s="91">
        <f>SUMIF('1 BL anterior'!$Q:$Q,U360,'1 BL anterior'!$E:$E)</f>
        <v>0</v>
      </c>
      <c r="Z360" s="639" t="s">
        <v>2709</v>
      </c>
      <c r="AA360" t="s">
        <v>2710</v>
      </c>
      <c r="AB360" s="91">
        <f>SUMIF('3BL ACTUAL'!$Q:$Q,Z360,'3BL ACTUAL'!$E:$E)</f>
        <v>0</v>
      </c>
      <c r="AC360" s="1388">
        <f>SUMIF('3BL ACTUAL'!$Q:$Q,AA360,'3BL ACTUAL'!$E:$E)</f>
        <v>0</v>
      </c>
      <c r="AD360" s="91">
        <f>SUMIF('1 BL anterior'!$Q:$Q,Z360,'1 BL anterior'!$E:$E)</f>
        <v>0</v>
      </c>
      <c r="AE360" s="91">
        <f>SUMIF('1 BL anterior'!$Q:$Q,AA360,'1 BL anterior'!$E:$E)</f>
        <v>0</v>
      </c>
      <c r="AF360" s="639" t="s">
        <v>2868</v>
      </c>
      <c r="AG360" t="s">
        <v>2869</v>
      </c>
      <c r="AH360" s="91">
        <f>SUMIF('3BL ACTUAL'!$Q:$Q,AF360,'3BL ACTUAL'!$E:$E)</f>
        <v>0</v>
      </c>
      <c r="AI360" s="1388">
        <f>SUMIF('3BL ACTUAL'!$Q:$Q,AG360,'3BL ACTUAL'!$E:$E)</f>
        <v>0</v>
      </c>
      <c r="AJ360" s="91">
        <f>SUMIF('1 BL anterior'!$Q:$Q,AF360,'1 BL anterior'!$E:$E)</f>
        <v>0</v>
      </c>
      <c r="AK360" s="91">
        <f>SUMIF('1 BL anterior'!$Q:$Q,AG360,'1 BL anterior'!$E:$E)</f>
        <v>0</v>
      </c>
      <c r="AL360" s="639" t="s">
        <v>3026</v>
      </c>
      <c r="AM360" t="s">
        <v>3027</v>
      </c>
      <c r="AN360" s="91">
        <f>SUMIF('3BL ACTUAL'!$Q:$Q,AL360,'3BL ACTUAL'!$E:$E)</f>
        <v>0</v>
      </c>
      <c r="AO360" s="1388">
        <f>SUMIF('3BL ACTUAL'!$Q:$Q,AM360,'3BL ACTUAL'!$E:$E)</f>
        <v>0</v>
      </c>
      <c r="AP360" s="91">
        <f>SUMIF('1 BL anterior'!$Q:$Q,AL360,'1 BL anterior'!$E:$E)</f>
        <v>0</v>
      </c>
      <c r="AQ360" s="91">
        <f>SUMIF('1 BL anterior'!$Q:$Q,AM360,'1 BL anterior'!$E:$E)</f>
        <v>0</v>
      </c>
      <c r="AR360" s="639" t="s">
        <v>3185</v>
      </c>
      <c r="AS360" t="s">
        <v>3186</v>
      </c>
      <c r="AT360" s="91">
        <f>SUMIF('3BL ACTUAL'!$Q:$Q,AR360,'3BL ACTUAL'!$E:$E)</f>
        <v>0</v>
      </c>
      <c r="AU360" s="1388">
        <f>SUMIF('3BL ACTUAL'!$Q:$Q,AS360,'3BL ACTUAL'!$E:$E)</f>
        <v>0</v>
      </c>
      <c r="AV360" s="91">
        <f>SUMIF('1 BL anterior'!$Q:$Q,AR360,'1 BL anterior'!$E:$E)</f>
        <v>0</v>
      </c>
      <c r="AW360" s="91">
        <f>SUMIF('1 BL anterior'!$Q:$Q,AS360,'1 BL anterior'!$E:$E)</f>
        <v>0</v>
      </c>
    </row>
    <row r="361" spans="5:49">
      <c r="E361" s="3398"/>
      <c r="F361" s="3387"/>
      <c r="G361" s="3388"/>
      <c r="H361" s="3388"/>
      <c r="I361" s="3394"/>
      <c r="J361" s="3394"/>
      <c r="K361" s="3380" t="s">
        <v>872</v>
      </c>
      <c r="L361" s="3380"/>
      <c r="M361" s="3380"/>
      <c r="N361" s="1380">
        <v>7227</v>
      </c>
      <c r="O361" s="66">
        <v>7226</v>
      </c>
      <c r="P361" s="66">
        <f t="shared" si="8"/>
        <v>3</v>
      </c>
      <c r="Q361" s="66" t="str">
        <f t="shared" si="7"/>
        <v>72263</v>
      </c>
      <c r="R361" t="str">
        <f t="shared" si="6"/>
        <v>72273</v>
      </c>
      <c r="T361" s="639" t="s">
        <v>2551</v>
      </c>
      <c r="U361" t="s">
        <v>2550</v>
      </c>
      <c r="V361" s="91">
        <f>SUMIF('3BL ACTUAL'!Q:Q,T361,'3BL ACTUAL'!E:E)</f>
        <v>0</v>
      </c>
      <c r="W361" s="1388">
        <f>SUMIF('3BL ACTUAL'!Q:Q,U361,'3BL ACTUAL'!E:E)</f>
        <v>0</v>
      </c>
      <c r="X361" s="91">
        <f>SUMIF('1 BL anterior'!$Q:$Q,T361,'1 BL anterior'!$E:$E)</f>
        <v>0</v>
      </c>
      <c r="Y361" s="91">
        <f>SUMIF('1 BL anterior'!$Q:$Q,U361,'1 BL anterior'!$E:$E)</f>
        <v>0</v>
      </c>
      <c r="Z361" s="639" t="s">
        <v>2711</v>
      </c>
      <c r="AA361" t="s">
        <v>2712</v>
      </c>
      <c r="AB361" s="91">
        <f>SUMIF('3BL ACTUAL'!$Q:$Q,Z361,'3BL ACTUAL'!$E:$E)</f>
        <v>0</v>
      </c>
      <c r="AC361" s="1388">
        <f>SUMIF('3BL ACTUAL'!$Q:$Q,AA361,'3BL ACTUAL'!$E:$E)</f>
        <v>0</v>
      </c>
      <c r="AD361" s="91">
        <f>SUMIF('1 BL anterior'!$Q:$Q,Z361,'1 BL anterior'!$E:$E)</f>
        <v>0</v>
      </c>
      <c r="AE361" s="91">
        <f>SUMIF('1 BL anterior'!$Q:$Q,AA361,'1 BL anterior'!$E:$E)</f>
        <v>0</v>
      </c>
      <c r="AF361" s="639" t="s">
        <v>2870</v>
      </c>
      <c r="AG361" t="s">
        <v>2871</v>
      </c>
      <c r="AH361" s="91">
        <f>SUMIF('3BL ACTUAL'!$Q:$Q,AF361,'3BL ACTUAL'!$E:$E)</f>
        <v>0</v>
      </c>
      <c r="AI361" s="1388">
        <f>SUMIF('3BL ACTUAL'!$Q:$Q,AG361,'3BL ACTUAL'!$E:$E)</f>
        <v>0</v>
      </c>
      <c r="AJ361" s="91">
        <f>SUMIF('1 BL anterior'!$Q:$Q,AF361,'1 BL anterior'!$E:$E)</f>
        <v>0</v>
      </c>
      <c r="AK361" s="91">
        <f>SUMIF('1 BL anterior'!$Q:$Q,AG361,'1 BL anterior'!$E:$E)</f>
        <v>0</v>
      </c>
      <c r="AL361" s="639" t="s">
        <v>3028</v>
      </c>
      <c r="AM361" t="s">
        <v>3029</v>
      </c>
      <c r="AN361" s="91">
        <f>SUMIF('3BL ACTUAL'!$Q:$Q,AL361,'3BL ACTUAL'!$E:$E)</f>
        <v>0</v>
      </c>
      <c r="AO361" s="1388">
        <f>SUMIF('3BL ACTUAL'!$Q:$Q,AM361,'3BL ACTUAL'!$E:$E)</f>
        <v>0</v>
      </c>
      <c r="AP361" s="91">
        <f>SUMIF('1 BL anterior'!$Q:$Q,AL361,'1 BL anterior'!$E:$E)</f>
        <v>0</v>
      </c>
      <c r="AQ361" s="91">
        <f>SUMIF('1 BL anterior'!$Q:$Q,AM361,'1 BL anterior'!$E:$E)</f>
        <v>0</v>
      </c>
      <c r="AR361" s="639" t="s">
        <v>3187</v>
      </c>
      <c r="AS361" t="s">
        <v>3188</v>
      </c>
      <c r="AT361" s="91">
        <f>SUMIF('3BL ACTUAL'!$Q:$Q,AR361,'3BL ACTUAL'!$E:$E)</f>
        <v>0</v>
      </c>
      <c r="AU361" s="1388">
        <f>SUMIF('3BL ACTUAL'!$Q:$Q,AS361,'3BL ACTUAL'!$E:$E)</f>
        <v>0</v>
      </c>
      <c r="AV361" s="91">
        <f>SUMIF('1 BL anterior'!$Q:$Q,AR361,'1 BL anterior'!$E:$E)</f>
        <v>0</v>
      </c>
      <c r="AW361" s="91">
        <f>SUMIF('1 BL anterior'!$Q:$Q,AS361,'1 BL anterior'!$E:$E)</f>
        <v>0</v>
      </c>
    </row>
    <row r="362" spans="5:49">
      <c r="E362" s="3398"/>
      <c r="F362" s="3387"/>
      <c r="G362" s="3388"/>
      <c r="H362" s="3388"/>
      <c r="I362" s="3394" t="s">
        <v>128</v>
      </c>
      <c r="J362" s="3394"/>
      <c r="K362" s="3380" t="s">
        <v>970</v>
      </c>
      <c r="L362" s="3380"/>
      <c r="M362" s="3380"/>
      <c r="N362" s="1380">
        <v>7230</v>
      </c>
      <c r="O362" s="66">
        <v>7229</v>
      </c>
      <c r="P362" s="66">
        <f t="shared" si="8"/>
        <v>3</v>
      </c>
      <c r="Q362" s="66" t="str">
        <f t="shared" si="7"/>
        <v>72293</v>
      </c>
      <c r="R362" t="str">
        <f t="shared" si="6"/>
        <v>72303</v>
      </c>
      <c r="T362" s="639" t="s">
        <v>2553</v>
      </c>
      <c r="U362" t="s">
        <v>2552</v>
      </c>
      <c r="V362" s="91">
        <f>SUMIF('3BL ACTUAL'!Q:Q,T362,'3BL ACTUAL'!E:E)</f>
        <v>0</v>
      </c>
      <c r="W362" s="1388">
        <f>SUMIF('3BL ACTUAL'!Q:Q,U362,'3BL ACTUAL'!E:E)</f>
        <v>0</v>
      </c>
      <c r="X362" s="91">
        <f>SUMIF('1 BL anterior'!$Q:$Q,T362,'1 BL anterior'!$E:$E)</f>
        <v>0</v>
      </c>
      <c r="Y362" s="91">
        <f>SUMIF('1 BL anterior'!$Q:$Q,U362,'1 BL anterior'!$E:$E)</f>
        <v>0</v>
      </c>
      <c r="Z362" s="639" t="s">
        <v>2713</v>
      </c>
      <c r="AA362" t="s">
        <v>2714</v>
      </c>
      <c r="AB362" s="91">
        <f>SUMIF('3BL ACTUAL'!$Q:$Q,Z362,'3BL ACTUAL'!$E:$E)</f>
        <v>0</v>
      </c>
      <c r="AC362" s="1388">
        <f>SUMIF('3BL ACTUAL'!$Q:$Q,AA362,'3BL ACTUAL'!$E:$E)</f>
        <v>0</v>
      </c>
      <c r="AD362" s="91">
        <f>SUMIF('1 BL anterior'!$Q:$Q,Z362,'1 BL anterior'!$E:$E)</f>
        <v>0</v>
      </c>
      <c r="AE362" s="91">
        <f>SUMIF('1 BL anterior'!$Q:$Q,AA362,'1 BL anterior'!$E:$E)</f>
        <v>0</v>
      </c>
      <c r="AF362" s="639" t="s">
        <v>2872</v>
      </c>
      <c r="AG362" t="s">
        <v>2873</v>
      </c>
      <c r="AH362" s="91">
        <f>SUMIF('3BL ACTUAL'!$Q:$Q,AF362,'3BL ACTUAL'!$E:$E)</f>
        <v>0</v>
      </c>
      <c r="AI362" s="1388">
        <f>SUMIF('3BL ACTUAL'!$Q:$Q,AG362,'3BL ACTUAL'!$E:$E)</f>
        <v>0</v>
      </c>
      <c r="AJ362" s="91">
        <f>SUMIF('1 BL anterior'!$Q:$Q,AF362,'1 BL anterior'!$E:$E)</f>
        <v>0</v>
      </c>
      <c r="AK362" s="91">
        <f>SUMIF('1 BL anterior'!$Q:$Q,AG362,'1 BL anterior'!$E:$E)</f>
        <v>0</v>
      </c>
      <c r="AL362" s="639" t="s">
        <v>3030</v>
      </c>
      <c r="AM362" t="s">
        <v>3031</v>
      </c>
      <c r="AN362" s="91">
        <f>SUMIF('3BL ACTUAL'!$Q:$Q,AL362,'3BL ACTUAL'!$E:$E)</f>
        <v>0</v>
      </c>
      <c r="AO362" s="1388">
        <f>SUMIF('3BL ACTUAL'!$Q:$Q,AM362,'3BL ACTUAL'!$E:$E)</f>
        <v>0</v>
      </c>
      <c r="AP362" s="91">
        <f>SUMIF('1 BL anterior'!$Q:$Q,AL362,'1 BL anterior'!$E:$E)</f>
        <v>0</v>
      </c>
      <c r="AQ362" s="91">
        <f>SUMIF('1 BL anterior'!$Q:$Q,AM362,'1 BL anterior'!$E:$E)</f>
        <v>0</v>
      </c>
      <c r="AR362" s="639" t="s">
        <v>3189</v>
      </c>
      <c r="AS362" t="s">
        <v>3190</v>
      </c>
      <c r="AT362" s="91">
        <f>SUMIF('3BL ACTUAL'!$Q:$Q,AR362,'3BL ACTUAL'!$E:$E)</f>
        <v>0</v>
      </c>
      <c r="AU362" s="1388">
        <f>SUMIF('3BL ACTUAL'!$Q:$Q,AS362,'3BL ACTUAL'!$E:$E)</f>
        <v>0</v>
      </c>
      <c r="AV362" s="91">
        <f>SUMIF('1 BL anterior'!$Q:$Q,AR362,'1 BL anterior'!$E:$E)</f>
        <v>0</v>
      </c>
      <c r="AW362" s="91">
        <f>SUMIF('1 BL anterior'!$Q:$Q,AS362,'1 BL anterior'!$E:$E)</f>
        <v>0</v>
      </c>
    </row>
    <row r="363" spans="5:49">
      <c r="E363" s="3398"/>
      <c r="F363" s="3387"/>
      <c r="G363" s="3388"/>
      <c r="H363" s="3388"/>
      <c r="I363" s="3394"/>
      <c r="J363" s="3394"/>
      <c r="K363" s="3380" t="s">
        <v>872</v>
      </c>
      <c r="L363" s="3380"/>
      <c r="M363" s="3380"/>
      <c r="N363" s="1380">
        <v>7233</v>
      </c>
      <c r="O363" s="66">
        <v>7232</v>
      </c>
      <c r="P363" s="66">
        <f t="shared" si="8"/>
        <v>3</v>
      </c>
      <c r="Q363" s="66" t="str">
        <f t="shared" si="7"/>
        <v>72323</v>
      </c>
      <c r="R363" t="str">
        <f t="shared" ref="R363:R390" si="9">CONCATENATE(N363,P363)</f>
        <v>72333</v>
      </c>
      <c r="T363" s="639" t="s">
        <v>2555</v>
      </c>
      <c r="U363" t="s">
        <v>2554</v>
      </c>
      <c r="V363" s="91">
        <f>SUMIF('3BL ACTUAL'!Q:Q,T363,'3BL ACTUAL'!E:E)</f>
        <v>0</v>
      </c>
      <c r="W363" s="1388">
        <f>SUMIF('3BL ACTUAL'!Q:Q,U363,'3BL ACTUAL'!E:E)</f>
        <v>0</v>
      </c>
      <c r="X363" s="91">
        <f>SUMIF('1 BL anterior'!$Q:$Q,T363,'1 BL anterior'!$E:$E)</f>
        <v>0</v>
      </c>
      <c r="Y363" s="91">
        <f>SUMIF('1 BL anterior'!$Q:$Q,U363,'1 BL anterior'!$E:$E)</f>
        <v>0</v>
      </c>
      <c r="Z363" s="639" t="s">
        <v>2715</v>
      </c>
      <c r="AA363" t="s">
        <v>2716</v>
      </c>
      <c r="AB363" s="91">
        <f>SUMIF('3BL ACTUAL'!$Q:$Q,Z363,'3BL ACTUAL'!$E:$E)</f>
        <v>0</v>
      </c>
      <c r="AC363" s="1388">
        <f>SUMIF('3BL ACTUAL'!$Q:$Q,AA363,'3BL ACTUAL'!$E:$E)</f>
        <v>0</v>
      </c>
      <c r="AD363" s="91">
        <f>SUMIF('1 BL anterior'!$Q:$Q,Z363,'1 BL anterior'!$E:$E)</f>
        <v>0</v>
      </c>
      <c r="AE363" s="91">
        <f>SUMIF('1 BL anterior'!$Q:$Q,AA363,'1 BL anterior'!$E:$E)</f>
        <v>0</v>
      </c>
      <c r="AF363" s="639" t="s">
        <v>2874</v>
      </c>
      <c r="AG363" t="s">
        <v>2875</v>
      </c>
      <c r="AH363" s="91">
        <f>SUMIF('3BL ACTUAL'!$Q:$Q,AF363,'3BL ACTUAL'!$E:$E)</f>
        <v>0</v>
      </c>
      <c r="AI363" s="1388">
        <f>SUMIF('3BL ACTUAL'!$Q:$Q,AG363,'3BL ACTUAL'!$E:$E)</f>
        <v>0</v>
      </c>
      <c r="AJ363" s="91">
        <f>SUMIF('1 BL anterior'!$Q:$Q,AF363,'1 BL anterior'!$E:$E)</f>
        <v>0</v>
      </c>
      <c r="AK363" s="91">
        <f>SUMIF('1 BL anterior'!$Q:$Q,AG363,'1 BL anterior'!$E:$E)</f>
        <v>0</v>
      </c>
      <c r="AL363" s="639" t="s">
        <v>3032</v>
      </c>
      <c r="AM363" t="s">
        <v>3033</v>
      </c>
      <c r="AN363" s="91">
        <f>SUMIF('3BL ACTUAL'!$Q:$Q,AL363,'3BL ACTUAL'!$E:$E)</f>
        <v>0</v>
      </c>
      <c r="AO363" s="1388">
        <f>SUMIF('3BL ACTUAL'!$Q:$Q,AM363,'3BL ACTUAL'!$E:$E)</f>
        <v>0</v>
      </c>
      <c r="AP363" s="91">
        <f>SUMIF('1 BL anterior'!$Q:$Q,AL363,'1 BL anterior'!$E:$E)</f>
        <v>0</v>
      </c>
      <c r="AQ363" s="91">
        <f>SUMIF('1 BL anterior'!$Q:$Q,AM363,'1 BL anterior'!$E:$E)</f>
        <v>0</v>
      </c>
      <c r="AR363" s="639" t="s">
        <v>3191</v>
      </c>
      <c r="AS363" t="s">
        <v>3192</v>
      </c>
      <c r="AT363" s="91">
        <f>SUMIF('3BL ACTUAL'!$Q:$Q,AR363,'3BL ACTUAL'!$E:$E)</f>
        <v>0</v>
      </c>
      <c r="AU363" s="1388">
        <f>SUMIF('3BL ACTUAL'!$Q:$Q,AS363,'3BL ACTUAL'!$E:$E)</f>
        <v>0</v>
      </c>
      <c r="AV363" s="91">
        <f>SUMIF('1 BL anterior'!$Q:$Q,AR363,'1 BL anterior'!$E:$E)</f>
        <v>0</v>
      </c>
      <c r="AW363" s="91">
        <f>SUMIF('1 BL anterior'!$Q:$Q,AS363,'1 BL anterior'!$E:$E)</f>
        <v>0</v>
      </c>
    </row>
    <row r="364" spans="5:49">
      <c r="E364" s="3398"/>
      <c r="F364" s="3387"/>
      <c r="G364" s="3380" t="s">
        <v>1021</v>
      </c>
      <c r="H364" s="3380"/>
      <c r="I364" s="3380"/>
      <c r="J364" s="3380"/>
      <c r="K364" s="3380"/>
      <c r="L364" s="3380"/>
      <c r="M364" s="3380"/>
      <c r="N364" s="1380">
        <v>7236</v>
      </c>
      <c r="O364" s="66">
        <v>7235</v>
      </c>
      <c r="P364" s="66">
        <f t="shared" si="8"/>
        <v>3</v>
      </c>
      <c r="Q364" s="66" t="str">
        <f t="shared" si="7"/>
        <v>72353</v>
      </c>
      <c r="R364" t="str">
        <f t="shared" si="9"/>
        <v>72363</v>
      </c>
      <c r="T364" s="639" t="s">
        <v>2557</v>
      </c>
      <c r="U364" t="s">
        <v>2556</v>
      </c>
      <c r="V364" s="91">
        <f>SUMIF('3BL ACTUAL'!Q:Q,T364,'3BL ACTUAL'!E:E)</f>
        <v>0</v>
      </c>
      <c r="W364" s="1388">
        <f>SUMIF('3BL ACTUAL'!Q:Q,U364,'3BL ACTUAL'!E:E)</f>
        <v>0</v>
      </c>
      <c r="X364" s="91">
        <f>SUMIF('1 BL anterior'!$Q:$Q,T364,'1 BL anterior'!$E:$E)</f>
        <v>0</v>
      </c>
      <c r="Y364" s="91">
        <f>SUMIF('1 BL anterior'!$Q:$Q,U364,'1 BL anterior'!$E:$E)</f>
        <v>0</v>
      </c>
      <c r="Z364" s="639" t="s">
        <v>2717</v>
      </c>
      <c r="AA364" t="s">
        <v>2718</v>
      </c>
      <c r="AB364" s="91">
        <f>SUMIF('3BL ACTUAL'!$Q:$Q,Z364,'3BL ACTUAL'!$E:$E)</f>
        <v>0</v>
      </c>
      <c r="AC364" s="1388">
        <f>SUMIF('3BL ACTUAL'!$Q:$Q,AA364,'3BL ACTUAL'!$E:$E)</f>
        <v>0</v>
      </c>
      <c r="AD364" s="91">
        <f>SUMIF('1 BL anterior'!$Q:$Q,Z364,'1 BL anterior'!$E:$E)</f>
        <v>0</v>
      </c>
      <c r="AE364" s="91">
        <f>SUMIF('1 BL anterior'!$Q:$Q,AA364,'1 BL anterior'!$E:$E)</f>
        <v>0</v>
      </c>
      <c r="AF364" s="639" t="s">
        <v>2876</v>
      </c>
      <c r="AG364" t="s">
        <v>2877</v>
      </c>
      <c r="AH364" s="91">
        <f>SUMIF('3BL ACTUAL'!$Q:$Q,AF364,'3BL ACTUAL'!$E:$E)</f>
        <v>0</v>
      </c>
      <c r="AI364" s="1388">
        <f>SUMIF('3BL ACTUAL'!$Q:$Q,AG364,'3BL ACTUAL'!$E:$E)</f>
        <v>0</v>
      </c>
      <c r="AJ364" s="91">
        <f>SUMIF('1 BL anterior'!$Q:$Q,AF364,'1 BL anterior'!$E:$E)</f>
        <v>0</v>
      </c>
      <c r="AK364" s="91">
        <f>SUMIF('1 BL anterior'!$Q:$Q,AG364,'1 BL anterior'!$E:$E)</f>
        <v>0</v>
      </c>
      <c r="AL364" s="639" t="s">
        <v>3034</v>
      </c>
      <c r="AM364" t="s">
        <v>3035</v>
      </c>
      <c r="AN364" s="91">
        <f>SUMIF('3BL ACTUAL'!$Q:$Q,AL364,'3BL ACTUAL'!$E:$E)</f>
        <v>0</v>
      </c>
      <c r="AO364" s="1388">
        <f>SUMIF('3BL ACTUAL'!$Q:$Q,AM364,'3BL ACTUAL'!$E:$E)</f>
        <v>0</v>
      </c>
      <c r="AP364" s="91">
        <f>SUMIF('1 BL anterior'!$Q:$Q,AL364,'1 BL anterior'!$E:$E)</f>
        <v>0</v>
      </c>
      <c r="AQ364" s="91">
        <f>SUMIF('1 BL anterior'!$Q:$Q,AM364,'1 BL anterior'!$E:$E)</f>
        <v>0</v>
      </c>
      <c r="AR364" s="639" t="s">
        <v>3193</v>
      </c>
      <c r="AS364" t="s">
        <v>3194</v>
      </c>
      <c r="AT364" s="91">
        <f>SUMIF('3BL ACTUAL'!$Q:$Q,AR364,'3BL ACTUAL'!$E:$E)</f>
        <v>0</v>
      </c>
      <c r="AU364" s="1388">
        <f>SUMIF('3BL ACTUAL'!$Q:$Q,AS364,'3BL ACTUAL'!$E:$E)</f>
        <v>0</v>
      </c>
      <c r="AV364" s="91">
        <f>SUMIF('1 BL anterior'!$Q:$Q,AR364,'1 BL anterior'!$E:$E)</f>
        <v>0</v>
      </c>
      <c r="AW364" s="91">
        <f>SUMIF('1 BL anterior'!$Q:$Q,AS364,'1 BL anterior'!$E:$E)</f>
        <v>0</v>
      </c>
    </row>
    <row r="365" spans="5:49">
      <c r="E365" s="3398"/>
      <c r="F365" s="3387"/>
      <c r="G365" s="3380" t="s">
        <v>1022</v>
      </c>
      <c r="H365" s="3380"/>
      <c r="I365" s="3380"/>
      <c r="J365" s="3380"/>
      <c r="K365" s="3380"/>
      <c r="L365" s="3380"/>
      <c r="M365" s="3380"/>
      <c r="N365" s="1380">
        <v>7239</v>
      </c>
      <c r="O365" s="66">
        <v>7238</v>
      </c>
      <c r="P365" s="66">
        <f t="shared" si="8"/>
        <v>3</v>
      </c>
      <c r="Q365" s="66" t="str">
        <f t="shared" si="7"/>
        <v>72383</v>
      </c>
      <c r="R365" t="str">
        <f t="shared" si="9"/>
        <v>72393</v>
      </c>
      <c r="T365" s="639" t="s">
        <v>2559</v>
      </c>
      <c r="U365" t="s">
        <v>2558</v>
      </c>
      <c r="V365" s="91">
        <f>SUMIF('3BL ACTUAL'!Q:Q,T365,'3BL ACTUAL'!E:E)</f>
        <v>0</v>
      </c>
      <c r="W365" s="1388">
        <f>SUMIF('3BL ACTUAL'!Q:Q,U365,'3BL ACTUAL'!E:E)</f>
        <v>0</v>
      </c>
      <c r="X365" s="91">
        <f>SUMIF('1 BL anterior'!$Q:$Q,T365,'1 BL anterior'!$E:$E)</f>
        <v>0</v>
      </c>
      <c r="Y365" s="91">
        <f>SUMIF('1 BL anterior'!$Q:$Q,U365,'1 BL anterior'!$E:$E)</f>
        <v>0</v>
      </c>
      <c r="Z365" s="639" t="s">
        <v>2719</v>
      </c>
      <c r="AA365" t="s">
        <v>2720</v>
      </c>
      <c r="AB365" s="91">
        <f>SUMIF('3BL ACTUAL'!$Q:$Q,Z365,'3BL ACTUAL'!$E:$E)</f>
        <v>0</v>
      </c>
      <c r="AC365" s="1388">
        <f>SUMIF('3BL ACTUAL'!$Q:$Q,AA365,'3BL ACTUAL'!$E:$E)</f>
        <v>0</v>
      </c>
      <c r="AD365" s="91">
        <f>SUMIF('1 BL anterior'!$Q:$Q,Z365,'1 BL anterior'!$E:$E)</f>
        <v>0</v>
      </c>
      <c r="AE365" s="91">
        <f>SUMIF('1 BL anterior'!$Q:$Q,AA365,'1 BL anterior'!$E:$E)</f>
        <v>0</v>
      </c>
      <c r="AF365" s="639" t="s">
        <v>2878</v>
      </c>
      <c r="AG365" t="s">
        <v>2879</v>
      </c>
      <c r="AH365" s="91">
        <f>SUMIF('3BL ACTUAL'!$Q:$Q,AF365,'3BL ACTUAL'!$E:$E)</f>
        <v>0</v>
      </c>
      <c r="AI365" s="1388">
        <f>SUMIF('3BL ACTUAL'!$Q:$Q,AG365,'3BL ACTUAL'!$E:$E)</f>
        <v>0</v>
      </c>
      <c r="AJ365" s="91">
        <f>SUMIF('1 BL anterior'!$Q:$Q,AF365,'1 BL anterior'!$E:$E)</f>
        <v>0</v>
      </c>
      <c r="AK365" s="91">
        <f>SUMIF('1 BL anterior'!$Q:$Q,AG365,'1 BL anterior'!$E:$E)</f>
        <v>0</v>
      </c>
      <c r="AL365" s="639" t="s">
        <v>3036</v>
      </c>
      <c r="AM365" t="s">
        <v>3037</v>
      </c>
      <c r="AN365" s="91">
        <f>SUMIF('3BL ACTUAL'!$Q:$Q,AL365,'3BL ACTUAL'!$E:$E)</f>
        <v>0</v>
      </c>
      <c r="AO365" s="1388">
        <f>SUMIF('3BL ACTUAL'!$Q:$Q,AM365,'3BL ACTUAL'!$E:$E)</f>
        <v>0</v>
      </c>
      <c r="AP365" s="91">
        <f>SUMIF('1 BL anterior'!$Q:$Q,AL365,'1 BL anterior'!$E:$E)</f>
        <v>0</v>
      </c>
      <c r="AQ365" s="91">
        <f>SUMIF('1 BL anterior'!$Q:$Q,AM365,'1 BL anterior'!$E:$E)</f>
        <v>0</v>
      </c>
      <c r="AR365" s="639" t="s">
        <v>3195</v>
      </c>
      <c r="AS365" t="s">
        <v>3196</v>
      </c>
      <c r="AT365" s="91">
        <f>SUMIF('3BL ACTUAL'!$Q:$Q,AR365,'3BL ACTUAL'!$E:$E)</f>
        <v>0</v>
      </c>
      <c r="AU365" s="1388">
        <f>SUMIF('3BL ACTUAL'!$Q:$Q,AS365,'3BL ACTUAL'!$E:$E)</f>
        <v>0</v>
      </c>
      <c r="AV365" s="91">
        <f>SUMIF('1 BL anterior'!$Q:$Q,AR365,'1 BL anterior'!$E:$E)</f>
        <v>0</v>
      </c>
      <c r="AW365" s="91">
        <f>SUMIF('1 BL anterior'!$Q:$Q,AS365,'1 BL anterior'!$E:$E)</f>
        <v>0</v>
      </c>
    </row>
    <row r="366" spans="5:49">
      <c r="E366" s="3398"/>
      <c r="F366" s="3387"/>
      <c r="G366" s="3393" t="s">
        <v>1023</v>
      </c>
      <c r="H366" s="3393"/>
      <c r="I366" s="3393"/>
      <c r="J366" s="3393"/>
      <c r="K366" s="3393"/>
      <c r="L366" s="3393"/>
      <c r="M366" s="3393"/>
      <c r="N366" s="1380">
        <v>7242</v>
      </c>
      <c r="O366" s="66">
        <v>7241</v>
      </c>
      <c r="P366" s="66">
        <f t="shared" si="8"/>
        <v>3</v>
      </c>
      <c r="Q366" s="66" t="str">
        <f t="shared" si="7"/>
        <v>72413</v>
      </c>
      <c r="R366" t="str">
        <f t="shared" si="9"/>
        <v>72423</v>
      </c>
      <c r="T366" s="639" t="s">
        <v>2561</v>
      </c>
      <c r="U366" t="s">
        <v>2560</v>
      </c>
      <c r="V366" s="91">
        <f>SUMIF('3BL ACTUAL'!Q:Q,T366,'3BL ACTUAL'!E:E)</f>
        <v>0</v>
      </c>
      <c r="W366" s="1388">
        <f>SUMIF('3BL ACTUAL'!Q:Q,U366,'3BL ACTUAL'!E:E)</f>
        <v>0</v>
      </c>
      <c r="X366" s="91">
        <f>SUMIF('1 BL anterior'!$Q:$Q,T366,'1 BL anterior'!$E:$E)</f>
        <v>0</v>
      </c>
      <c r="Y366" s="91">
        <f>SUMIF('1 BL anterior'!$Q:$Q,U366,'1 BL anterior'!$E:$E)</f>
        <v>525.68000000000006</v>
      </c>
      <c r="Z366" s="639" t="s">
        <v>2721</v>
      </c>
      <c r="AA366" t="s">
        <v>2722</v>
      </c>
      <c r="AB366" s="91">
        <f>SUMIF('3BL ACTUAL'!$Q:$Q,Z366,'3BL ACTUAL'!$E:$E)</f>
        <v>0</v>
      </c>
      <c r="AC366" s="1388">
        <f>SUMIF('3BL ACTUAL'!$Q:$Q,AA366,'3BL ACTUAL'!$E:$E)</f>
        <v>0</v>
      </c>
      <c r="AD366" s="91">
        <f>SUMIF('1 BL anterior'!$Q:$Q,Z366,'1 BL anterior'!$E:$E)</f>
        <v>0</v>
      </c>
      <c r="AE366" s="91">
        <f>SUMIF('1 BL anterior'!$Q:$Q,AA366,'1 BL anterior'!$E:$E)</f>
        <v>0</v>
      </c>
      <c r="AF366" s="639" t="s">
        <v>2880</v>
      </c>
      <c r="AG366" t="s">
        <v>2881</v>
      </c>
      <c r="AH366" s="91">
        <f>SUMIF('3BL ACTUAL'!$Q:$Q,AF366,'3BL ACTUAL'!$E:$E)</f>
        <v>0</v>
      </c>
      <c r="AI366" s="1388">
        <f>SUMIF('3BL ACTUAL'!$Q:$Q,AG366,'3BL ACTUAL'!$E:$E)</f>
        <v>0</v>
      </c>
      <c r="AJ366" s="91">
        <f>SUMIF('1 BL anterior'!$Q:$Q,AF366,'1 BL anterior'!$E:$E)</f>
        <v>0</v>
      </c>
      <c r="AK366" s="91">
        <f>SUMIF('1 BL anterior'!$Q:$Q,AG366,'1 BL anterior'!$E:$E)</f>
        <v>0</v>
      </c>
      <c r="AL366" s="639" t="s">
        <v>3038</v>
      </c>
      <c r="AM366" t="s">
        <v>3039</v>
      </c>
      <c r="AN366" s="91">
        <f>SUMIF('3BL ACTUAL'!$Q:$Q,AL366,'3BL ACTUAL'!$E:$E)</f>
        <v>0</v>
      </c>
      <c r="AO366" s="1388">
        <f>SUMIF('3BL ACTUAL'!$Q:$Q,AM366,'3BL ACTUAL'!$E:$E)</f>
        <v>0</v>
      </c>
      <c r="AP366" s="91">
        <f>SUMIF('1 BL anterior'!$Q:$Q,AL366,'1 BL anterior'!$E:$E)</f>
        <v>0</v>
      </c>
      <c r="AQ366" s="91">
        <f>SUMIF('1 BL anterior'!$Q:$Q,AM366,'1 BL anterior'!$E:$E)</f>
        <v>0</v>
      </c>
      <c r="AR366" s="639" t="s">
        <v>3197</v>
      </c>
      <c r="AS366" t="s">
        <v>3198</v>
      </c>
      <c r="AT366" s="91">
        <f>SUMIF('3BL ACTUAL'!$Q:$Q,AR366,'3BL ACTUAL'!$E:$E)</f>
        <v>0</v>
      </c>
      <c r="AU366" s="1388">
        <f>SUMIF('3BL ACTUAL'!$Q:$Q,AS366,'3BL ACTUAL'!$E:$E)</f>
        <v>0</v>
      </c>
      <c r="AV366" s="91">
        <f>SUMIF('1 BL anterior'!$Q:$Q,AR366,'1 BL anterior'!$E:$E)</f>
        <v>0</v>
      </c>
      <c r="AW366" s="91">
        <f>SUMIF('1 BL anterior'!$Q:$Q,AS366,'1 BL anterior'!$E:$E)</f>
        <v>0</v>
      </c>
    </row>
    <row r="367" spans="5:49">
      <c r="E367" s="3398"/>
      <c r="F367" s="3387"/>
      <c r="G367" s="3393" t="s">
        <v>1024</v>
      </c>
      <c r="H367" s="3393"/>
      <c r="I367" s="3393"/>
      <c r="J367" s="3393"/>
      <c r="K367" s="3393"/>
      <c r="L367" s="3393"/>
      <c r="M367" s="3393"/>
      <c r="N367" s="1380">
        <v>7245</v>
      </c>
      <c r="P367" s="66">
        <f t="shared" si="8"/>
        <v>3</v>
      </c>
      <c r="R367" t="str">
        <f t="shared" si="9"/>
        <v>72453</v>
      </c>
      <c r="T367" s="639" t="s">
        <v>1288</v>
      </c>
      <c r="U367" t="s">
        <v>2562</v>
      </c>
      <c r="V367" s="91">
        <f>SUMIF('3BL ACTUAL'!Q:Q,T367,'3BL ACTUAL'!E:E)</f>
        <v>0</v>
      </c>
      <c r="W367" s="1388">
        <f>SUMIF('3BL ACTUAL'!Q:Q,U367,'3BL ACTUAL'!E:E)</f>
        <v>0</v>
      </c>
      <c r="X367" s="91">
        <f>SUMIF('1 BL anterior'!$Q:$Q,T367,'1 BL anterior'!$E:$E)</f>
        <v>0</v>
      </c>
      <c r="Y367" s="91">
        <f>SUMIF('1 BL anterior'!$Q:$Q,U367,'1 BL anterior'!$E:$E)</f>
        <v>0</v>
      </c>
      <c r="Z367" s="639" t="s">
        <v>1288</v>
      </c>
      <c r="AA367" t="s">
        <v>2723</v>
      </c>
      <c r="AB367" s="91">
        <f>SUMIF('3BL ACTUAL'!$Q:$Q,Z367,'3BL ACTUAL'!$E:$E)</f>
        <v>0</v>
      </c>
      <c r="AC367" s="1388">
        <f>SUMIF('3BL ACTUAL'!$Q:$Q,AA367,'3BL ACTUAL'!$E:$E)</f>
        <v>0</v>
      </c>
      <c r="AD367" s="91">
        <f>SUMIF('1 BL anterior'!$Q:$Q,Z367,'1 BL anterior'!$E:$E)</f>
        <v>0</v>
      </c>
      <c r="AE367" s="91">
        <f>SUMIF('1 BL anterior'!$Q:$Q,AA367,'1 BL anterior'!$E:$E)</f>
        <v>0</v>
      </c>
      <c r="AF367" s="639" t="s">
        <v>1288</v>
      </c>
      <c r="AG367" t="s">
        <v>2882</v>
      </c>
      <c r="AH367" s="91">
        <f>SUMIF('3BL ACTUAL'!$Q:$Q,AF367,'3BL ACTUAL'!$E:$E)</f>
        <v>0</v>
      </c>
      <c r="AI367" s="1388">
        <f>SUMIF('3BL ACTUAL'!$Q:$Q,AG367,'3BL ACTUAL'!$E:$E)</f>
        <v>0</v>
      </c>
      <c r="AJ367" s="91">
        <f>SUMIF('1 BL anterior'!$Q:$Q,AF367,'1 BL anterior'!$E:$E)</f>
        <v>0</v>
      </c>
      <c r="AK367" s="91">
        <f>SUMIF('1 BL anterior'!$Q:$Q,AG367,'1 BL anterior'!$E:$E)</f>
        <v>0</v>
      </c>
      <c r="AL367" s="639" t="s">
        <v>1288</v>
      </c>
      <c r="AM367" t="s">
        <v>3040</v>
      </c>
      <c r="AN367" s="91">
        <f>SUMIF('3BL ACTUAL'!$Q:$Q,AL367,'3BL ACTUAL'!$E:$E)</f>
        <v>0</v>
      </c>
      <c r="AO367" s="1388">
        <f>SUMIF('3BL ACTUAL'!$Q:$Q,AM367,'3BL ACTUAL'!$E:$E)</f>
        <v>0</v>
      </c>
      <c r="AP367" s="91">
        <f>SUMIF('1 BL anterior'!$Q:$Q,AL367,'1 BL anterior'!$E:$E)</f>
        <v>0</v>
      </c>
      <c r="AQ367" s="91">
        <f>SUMIF('1 BL anterior'!$Q:$Q,AM367,'1 BL anterior'!$E:$E)</f>
        <v>0</v>
      </c>
      <c r="AR367" s="639" t="s">
        <v>1288</v>
      </c>
      <c r="AS367" t="s">
        <v>3199</v>
      </c>
      <c r="AT367" s="91">
        <f>SUMIF('3BL ACTUAL'!$Q:$Q,AR367,'3BL ACTUAL'!$E:$E)</f>
        <v>0</v>
      </c>
      <c r="AU367" s="1388">
        <f>SUMIF('3BL ACTUAL'!$Q:$Q,AS367,'3BL ACTUAL'!$E:$E)</f>
        <v>0</v>
      </c>
      <c r="AV367" s="91">
        <f>SUMIF('1 BL anterior'!$Q:$Q,AR367,'1 BL anterior'!$E:$E)</f>
        <v>0</v>
      </c>
      <c r="AW367" s="91">
        <f>SUMIF('1 BL anterior'!$Q:$Q,AS367,'1 BL anterior'!$E:$E)</f>
        <v>0</v>
      </c>
    </row>
    <row r="368" spans="5:49">
      <c r="E368" s="3398"/>
      <c r="F368" s="3387"/>
      <c r="G368" s="3380" t="s">
        <v>882</v>
      </c>
      <c r="H368" s="3380"/>
      <c r="I368" s="3380"/>
      <c r="J368" s="3380"/>
      <c r="K368" s="3380"/>
      <c r="L368" s="3380"/>
      <c r="M368" s="3380"/>
      <c r="N368" s="1380">
        <v>7248</v>
      </c>
      <c r="O368" s="66">
        <v>7247</v>
      </c>
      <c r="P368" s="66">
        <f t="shared" si="8"/>
        <v>3</v>
      </c>
      <c r="Q368" s="66" t="str">
        <f>CONCATENATE(O368,P368)</f>
        <v>72473</v>
      </c>
      <c r="R368" t="str">
        <f t="shared" si="9"/>
        <v>72483</v>
      </c>
      <c r="T368" s="639" t="s">
        <v>2564</v>
      </c>
      <c r="U368" t="s">
        <v>2563</v>
      </c>
      <c r="V368" s="91">
        <f>SUMIF('3BL ACTUAL'!Q:Q,T368,'3BL ACTUAL'!E:E)</f>
        <v>0</v>
      </c>
      <c r="W368" s="1388">
        <f>SUMIF('3BL ACTUAL'!Q:Q,U368,'3BL ACTUAL'!E:E)</f>
        <v>0</v>
      </c>
      <c r="X368" s="91">
        <f>SUMIF('1 BL anterior'!$Q:$Q,T368,'1 BL anterior'!$E:$E)</f>
        <v>0</v>
      </c>
      <c r="Y368" s="91">
        <f>SUMIF('1 BL anterior'!$Q:$Q,U368,'1 BL anterior'!$E:$E)</f>
        <v>0</v>
      </c>
      <c r="Z368" s="639" t="s">
        <v>2724</v>
      </c>
      <c r="AA368" t="s">
        <v>2725</v>
      </c>
      <c r="AB368" s="91">
        <f>SUMIF('3BL ACTUAL'!$Q:$Q,Z368,'3BL ACTUAL'!$E:$E)</f>
        <v>0</v>
      </c>
      <c r="AC368" s="1388">
        <f>SUMIF('3BL ACTUAL'!$Q:$Q,AA368,'3BL ACTUAL'!$E:$E)</f>
        <v>0</v>
      </c>
      <c r="AD368" s="91">
        <f>SUMIF('1 BL anterior'!$Q:$Q,Z368,'1 BL anterior'!$E:$E)</f>
        <v>0</v>
      </c>
      <c r="AE368" s="91">
        <f>SUMIF('1 BL anterior'!$Q:$Q,AA368,'1 BL anterior'!$E:$E)</f>
        <v>277.08999999999997</v>
      </c>
      <c r="AF368" s="639" t="s">
        <v>2883</v>
      </c>
      <c r="AG368" t="s">
        <v>2884</v>
      </c>
      <c r="AH368" s="91">
        <f>SUMIF('3BL ACTUAL'!$Q:$Q,AF368,'3BL ACTUAL'!$E:$E)</f>
        <v>0</v>
      </c>
      <c r="AI368" s="1388">
        <f>SUMIF('3BL ACTUAL'!$Q:$Q,AG368,'3BL ACTUAL'!$E:$E)</f>
        <v>0</v>
      </c>
      <c r="AJ368" s="91">
        <f>SUMIF('1 BL anterior'!$Q:$Q,AF368,'1 BL anterior'!$E:$E)</f>
        <v>0</v>
      </c>
      <c r="AK368" s="91">
        <f>SUMIF('1 BL anterior'!$Q:$Q,AG368,'1 BL anterior'!$E:$E)</f>
        <v>0</v>
      </c>
      <c r="AL368" s="639" t="s">
        <v>3041</v>
      </c>
      <c r="AM368" t="s">
        <v>3042</v>
      </c>
      <c r="AN368" s="91">
        <f>SUMIF('3BL ACTUAL'!$Q:$Q,AL368,'3BL ACTUAL'!$E:$E)</f>
        <v>0</v>
      </c>
      <c r="AO368" s="1388">
        <f>SUMIF('3BL ACTUAL'!$Q:$Q,AM368,'3BL ACTUAL'!$E:$E)</f>
        <v>0</v>
      </c>
      <c r="AP368" s="91">
        <f>SUMIF('1 BL anterior'!$Q:$Q,AL368,'1 BL anterior'!$E:$E)</f>
        <v>0</v>
      </c>
      <c r="AQ368" s="91">
        <f>SUMIF('1 BL anterior'!$Q:$Q,AM368,'1 BL anterior'!$E:$E)</f>
        <v>0</v>
      </c>
      <c r="AR368" s="639" t="s">
        <v>3200</v>
      </c>
      <c r="AS368" t="s">
        <v>3201</v>
      </c>
      <c r="AT368" s="91">
        <f>SUMIF('3BL ACTUAL'!$Q:$Q,AR368,'3BL ACTUAL'!$E:$E)</f>
        <v>0</v>
      </c>
      <c r="AU368" s="1388">
        <f>SUMIF('3BL ACTUAL'!$Q:$Q,AS368,'3BL ACTUAL'!$E:$E)</f>
        <v>0</v>
      </c>
      <c r="AV368" s="91">
        <f>SUMIF('1 BL anterior'!$Q:$Q,AR368,'1 BL anterior'!$E:$E)</f>
        <v>0</v>
      </c>
      <c r="AW368" s="91">
        <f>SUMIF('1 BL anterior'!$Q:$Q,AS368,'1 BL anterior'!$E:$E)</f>
        <v>0</v>
      </c>
    </row>
    <row r="369" spans="5:49">
      <c r="E369" s="3385" t="s">
        <v>1025</v>
      </c>
      <c r="F369" s="3386"/>
      <c r="G369" s="3387" t="s">
        <v>139</v>
      </c>
      <c r="H369" s="3387"/>
      <c r="I369" s="3388" t="s">
        <v>969</v>
      </c>
      <c r="J369" s="3388"/>
      <c r="K369" s="3389" t="s">
        <v>127</v>
      </c>
      <c r="L369" s="3389"/>
      <c r="M369" s="1381" t="s">
        <v>970</v>
      </c>
      <c r="N369" s="1380">
        <v>7251</v>
      </c>
      <c r="P369" s="66">
        <f t="shared" si="8"/>
        <v>3</v>
      </c>
      <c r="R369" t="str">
        <f t="shared" si="9"/>
        <v>72513</v>
      </c>
      <c r="T369" s="639" t="s">
        <v>1288</v>
      </c>
      <c r="U369" t="s">
        <v>2565</v>
      </c>
      <c r="V369" s="91">
        <f>SUMIF('3BL ACTUAL'!Q:Q,T369,'3BL ACTUAL'!E:E)</f>
        <v>0</v>
      </c>
      <c r="W369" s="1388">
        <f>SUMIF('3BL ACTUAL'!Q:Q,U369,'3BL ACTUAL'!E:E)</f>
        <v>0</v>
      </c>
      <c r="X369" s="91">
        <f>SUMIF('1 BL anterior'!$Q:$Q,T369,'1 BL anterior'!$E:$E)</f>
        <v>0</v>
      </c>
      <c r="Y369" s="91">
        <f>SUMIF('1 BL anterior'!$Q:$Q,U369,'1 BL anterior'!$E:$E)</f>
        <v>0</v>
      </c>
      <c r="Z369" s="639" t="s">
        <v>1288</v>
      </c>
      <c r="AA369" t="s">
        <v>2726</v>
      </c>
      <c r="AB369" s="91">
        <f>SUMIF('3BL ACTUAL'!$Q:$Q,Z369,'3BL ACTUAL'!$E:$E)</f>
        <v>0</v>
      </c>
      <c r="AC369" s="1388">
        <f>SUMIF('3BL ACTUAL'!$Q:$Q,AA369,'3BL ACTUAL'!$E:$E)</f>
        <v>0</v>
      </c>
      <c r="AD369" s="91">
        <f>SUMIF('1 BL anterior'!$Q:$Q,Z369,'1 BL anterior'!$E:$E)</f>
        <v>0</v>
      </c>
      <c r="AE369" s="91">
        <f>SUMIF('1 BL anterior'!$Q:$Q,AA369,'1 BL anterior'!$E:$E)</f>
        <v>0</v>
      </c>
      <c r="AF369" s="639" t="s">
        <v>1288</v>
      </c>
      <c r="AG369" t="s">
        <v>2885</v>
      </c>
      <c r="AH369" s="91">
        <f>SUMIF('3BL ACTUAL'!$Q:$Q,AF369,'3BL ACTUAL'!$E:$E)</f>
        <v>0</v>
      </c>
      <c r="AI369" s="1388">
        <f>SUMIF('3BL ACTUAL'!$Q:$Q,AG369,'3BL ACTUAL'!$E:$E)</f>
        <v>0</v>
      </c>
      <c r="AJ369" s="91">
        <f>SUMIF('1 BL anterior'!$Q:$Q,AF369,'1 BL anterior'!$E:$E)</f>
        <v>0</v>
      </c>
      <c r="AK369" s="91">
        <f>SUMIF('1 BL anterior'!$Q:$Q,AG369,'1 BL anterior'!$E:$E)</f>
        <v>0</v>
      </c>
      <c r="AL369" s="639" t="s">
        <v>1288</v>
      </c>
      <c r="AM369" t="s">
        <v>3043</v>
      </c>
      <c r="AN369" s="91">
        <f>SUMIF('3BL ACTUAL'!$Q:$Q,AL369,'3BL ACTUAL'!$E:$E)</f>
        <v>0</v>
      </c>
      <c r="AO369" s="1388">
        <f>SUMIF('3BL ACTUAL'!$Q:$Q,AM369,'3BL ACTUAL'!$E:$E)</f>
        <v>0</v>
      </c>
      <c r="AP369" s="91">
        <f>SUMIF('1 BL anterior'!$Q:$Q,AL369,'1 BL anterior'!$E:$E)</f>
        <v>0</v>
      </c>
      <c r="AQ369" s="91">
        <f>SUMIF('1 BL anterior'!$Q:$Q,AM369,'1 BL anterior'!$E:$E)</f>
        <v>0</v>
      </c>
      <c r="AR369" s="639" t="s">
        <v>1288</v>
      </c>
      <c r="AS369" t="s">
        <v>3202</v>
      </c>
      <c r="AT369" s="91">
        <f>SUMIF('3BL ACTUAL'!$Q:$Q,AR369,'3BL ACTUAL'!$E:$E)</f>
        <v>0</v>
      </c>
      <c r="AU369" s="1388">
        <f>SUMIF('3BL ACTUAL'!$Q:$Q,AS369,'3BL ACTUAL'!$E:$E)</f>
        <v>0</v>
      </c>
      <c r="AV369" s="91">
        <f>SUMIF('1 BL anterior'!$Q:$Q,AR369,'1 BL anterior'!$E:$E)</f>
        <v>0</v>
      </c>
      <c r="AW369" s="91">
        <f>SUMIF('1 BL anterior'!$Q:$Q,AS369,'1 BL anterior'!$E:$E)</f>
        <v>0</v>
      </c>
    </row>
    <row r="370" spans="5:49">
      <c r="E370" s="3385"/>
      <c r="F370" s="3386"/>
      <c r="G370" s="3387"/>
      <c r="H370" s="3387"/>
      <c r="I370" s="3388"/>
      <c r="J370" s="3388"/>
      <c r="K370" s="3389"/>
      <c r="L370" s="3389"/>
      <c r="M370" s="1381" t="s">
        <v>872</v>
      </c>
      <c r="N370" s="1380">
        <v>7254</v>
      </c>
      <c r="P370" s="66">
        <f t="shared" si="8"/>
        <v>3</v>
      </c>
      <c r="R370" t="str">
        <f t="shared" si="9"/>
        <v>72543</v>
      </c>
      <c r="T370" s="639" t="s">
        <v>1288</v>
      </c>
      <c r="U370" t="s">
        <v>2566</v>
      </c>
      <c r="V370" s="91">
        <f>SUMIF('3BL ACTUAL'!Q:Q,T370,'3BL ACTUAL'!E:E)</f>
        <v>0</v>
      </c>
      <c r="W370" s="1388">
        <f>SUMIF('3BL ACTUAL'!Q:Q,U370,'3BL ACTUAL'!E:E)</f>
        <v>0</v>
      </c>
      <c r="X370" s="91">
        <f>SUMIF('1 BL anterior'!$Q:$Q,T370,'1 BL anterior'!$E:$E)</f>
        <v>0</v>
      </c>
      <c r="Y370" s="91">
        <f>SUMIF('1 BL anterior'!$Q:$Q,U370,'1 BL anterior'!$E:$E)</f>
        <v>0</v>
      </c>
      <c r="Z370" s="639" t="s">
        <v>1288</v>
      </c>
      <c r="AA370" t="s">
        <v>2727</v>
      </c>
      <c r="AB370" s="91">
        <f>SUMIF('3BL ACTUAL'!$Q:$Q,Z370,'3BL ACTUAL'!$E:$E)</f>
        <v>0</v>
      </c>
      <c r="AC370" s="1388">
        <f>SUMIF('3BL ACTUAL'!$Q:$Q,AA370,'3BL ACTUAL'!$E:$E)</f>
        <v>0</v>
      </c>
      <c r="AD370" s="91">
        <f>SUMIF('1 BL anterior'!$Q:$Q,Z370,'1 BL anterior'!$E:$E)</f>
        <v>0</v>
      </c>
      <c r="AE370" s="91">
        <f>SUMIF('1 BL anterior'!$Q:$Q,AA370,'1 BL anterior'!$E:$E)</f>
        <v>0</v>
      </c>
      <c r="AF370" s="639" t="s">
        <v>1288</v>
      </c>
      <c r="AG370" t="s">
        <v>2886</v>
      </c>
      <c r="AH370" s="91">
        <f>SUMIF('3BL ACTUAL'!$Q:$Q,AF370,'3BL ACTUAL'!$E:$E)</f>
        <v>0</v>
      </c>
      <c r="AI370" s="1388">
        <f>SUMIF('3BL ACTUAL'!$Q:$Q,AG370,'3BL ACTUAL'!$E:$E)</f>
        <v>0</v>
      </c>
      <c r="AJ370" s="91">
        <f>SUMIF('1 BL anterior'!$Q:$Q,AF370,'1 BL anterior'!$E:$E)</f>
        <v>0</v>
      </c>
      <c r="AK370" s="91">
        <f>SUMIF('1 BL anterior'!$Q:$Q,AG370,'1 BL anterior'!$E:$E)</f>
        <v>0</v>
      </c>
      <c r="AL370" s="639" t="s">
        <v>1288</v>
      </c>
      <c r="AM370" t="s">
        <v>3044</v>
      </c>
      <c r="AN370" s="91">
        <f>SUMIF('3BL ACTUAL'!$Q:$Q,AL370,'3BL ACTUAL'!$E:$E)</f>
        <v>0</v>
      </c>
      <c r="AO370" s="1388">
        <f>SUMIF('3BL ACTUAL'!$Q:$Q,AM370,'3BL ACTUAL'!$E:$E)</f>
        <v>0</v>
      </c>
      <c r="AP370" s="91">
        <f>SUMIF('1 BL anterior'!$Q:$Q,AL370,'1 BL anterior'!$E:$E)</f>
        <v>0</v>
      </c>
      <c r="AQ370" s="91">
        <f>SUMIF('1 BL anterior'!$Q:$Q,AM370,'1 BL anterior'!$E:$E)</f>
        <v>0</v>
      </c>
      <c r="AR370" s="639" t="s">
        <v>1288</v>
      </c>
      <c r="AS370" t="s">
        <v>3203</v>
      </c>
      <c r="AT370" s="91">
        <f>SUMIF('3BL ACTUAL'!$Q:$Q,AR370,'3BL ACTUAL'!$E:$E)</f>
        <v>0</v>
      </c>
      <c r="AU370" s="1388">
        <f>SUMIF('3BL ACTUAL'!$Q:$Q,AS370,'3BL ACTUAL'!$E:$E)</f>
        <v>0</v>
      </c>
      <c r="AV370" s="91">
        <f>SUMIF('1 BL anterior'!$Q:$Q,AR370,'1 BL anterior'!$E:$E)</f>
        <v>0</v>
      </c>
      <c r="AW370" s="91">
        <f>SUMIF('1 BL anterior'!$Q:$Q,AS370,'1 BL anterior'!$E:$E)</f>
        <v>0</v>
      </c>
    </row>
    <row r="371" spans="5:49">
      <c r="E371" s="3385"/>
      <c r="F371" s="3386"/>
      <c r="G371" s="3387"/>
      <c r="H371" s="3387"/>
      <c r="I371" s="3388"/>
      <c r="J371" s="3388"/>
      <c r="K371" s="3389" t="s">
        <v>128</v>
      </c>
      <c r="L371" s="3389"/>
      <c r="M371" s="1381" t="s">
        <v>970</v>
      </c>
      <c r="N371" s="1380">
        <v>7257</v>
      </c>
      <c r="P371" s="66">
        <f t="shared" si="8"/>
        <v>3</v>
      </c>
      <c r="R371" t="str">
        <f t="shared" si="9"/>
        <v>72573</v>
      </c>
      <c r="T371" s="639" t="s">
        <v>1288</v>
      </c>
      <c r="U371" t="s">
        <v>2567</v>
      </c>
      <c r="V371" s="91">
        <f>SUMIF('3BL ACTUAL'!Q:Q,T371,'3BL ACTUAL'!E:E)</f>
        <v>0</v>
      </c>
      <c r="W371" s="1388">
        <f>SUMIF('3BL ACTUAL'!Q:Q,U371,'3BL ACTUAL'!E:E)</f>
        <v>0</v>
      </c>
      <c r="X371" s="91">
        <f>SUMIF('1 BL anterior'!$Q:$Q,T371,'1 BL anterior'!$E:$E)</f>
        <v>0</v>
      </c>
      <c r="Y371" s="91">
        <f>SUMIF('1 BL anterior'!$Q:$Q,U371,'1 BL anterior'!$E:$E)</f>
        <v>0</v>
      </c>
      <c r="Z371" s="639" t="s">
        <v>1288</v>
      </c>
      <c r="AA371" t="s">
        <v>2728</v>
      </c>
      <c r="AB371" s="91">
        <f>SUMIF('3BL ACTUAL'!$Q:$Q,Z371,'3BL ACTUAL'!$E:$E)</f>
        <v>0</v>
      </c>
      <c r="AC371" s="1388">
        <f>SUMIF('3BL ACTUAL'!$Q:$Q,AA371,'3BL ACTUAL'!$E:$E)</f>
        <v>0</v>
      </c>
      <c r="AD371" s="91">
        <f>SUMIF('1 BL anterior'!$Q:$Q,Z371,'1 BL anterior'!$E:$E)</f>
        <v>0</v>
      </c>
      <c r="AE371" s="91">
        <f>SUMIF('1 BL anterior'!$Q:$Q,AA371,'1 BL anterior'!$E:$E)</f>
        <v>0</v>
      </c>
      <c r="AF371" s="639" t="s">
        <v>1288</v>
      </c>
      <c r="AG371" t="s">
        <v>2887</v>
      </c>
      <c r="AH371" s="91">
        <f>SUMIF('3BL ACTUAL'!$Q:$Q,AF371,'3BL ACTUAL'!$E:$E)</f>
        <v>0</v>
      </c>
      <c r="AI371" s="1388">
        <f>SUMIF('3BL ACTUAL'!$Q:$Q,AG371,'3BL ACTUAL'!$E:$E)</f>
        <v>0</v>
      </c>
      <c r="AJ371" s="91">
        <f>SUMIF('1 BL anterior'!$Q:$Q,AF371,'1 BL anterior'!$E:$E)</f>
        <v>0</v>
      </c>
      <c r="AK371" s="91">
        <f>SUMIF('1 BL anterior'!$Q:$Q,AG371,'1 BL anterior'!$E:$E)</f>
        <v>0</v>
      </c>
      <c r="AL371" s="639" t="s">
        <v>1288</v>
      </c>
      <c r="AM371" t="s">
        <v>3045</v>
      </c>
      <c r="AN371" s="91">
        <f>SUMIF('3BL ACTUAL'!$Q:$Q,AL371,'3BL ACTUAL'!$E:$E)</f>
        <v>0</v>
      </c>
      <c r="AO371" s="1388">
        <f>SUMIF('3BL ACTUAL'!$Q:$Q,AM371,'3BL ACTUAL'!$E:$E)</f>
        <v>0</v>
      </c>
      <c r="AP371" s="91">
        <f>SUMIF('1 BL anterior'!$Q:$Q,AL371,'1 BL anterior'!$E:$E)</f>
        <v>0</v>
      </c>
      <c r="AQ371" s="91">
        <f>SUMIF('1 BL anterior'!$Q:$Q,AM371,'1 BL anterior'!$E:$E)</f>
        <v>0</v>
      </c>
      <c r="AR371" s="639" t="s">
        <v>1288</v>
      </c>
      <c r="AS371" t="s">
        <v>3204</v>
      </c>
      <c r="AT371" s="91">
        <f>SUMIF('3BL ACTUAL'!$Q:$Q,AR371,'3BL ACTUAL'!$E:$E)</f>
        <v>0</v>
      </c>
      <c r="AU371" s="1388">
        <f>SUMIF('3BL ACTUAL'!$Q:$Q,AS371,'3BL ACTUAL'!$E:$E)</f>
        <v>0</v>
      </c>
      <c r="AV371" s="91">
        <f>SUMIF('1 BL anterior'!$Q:$Q,AR371,'1 BL anterior'!$E:$E)</f>
        <v>0</v>
      </c>
      <c r="AW371" s="91">
        <f>SUMIF('1 BL anterior'!$Q:$Q,AS371,'1 BL anterior'!$E:$E)</f>
        <v>0</v>
      </c>
    </row>
    <row r="372" spans="5:49">
      <c r="E372" s="3385"/>
      <c r="F372" s="3386"/>
      <c r="G372" s="3387"/>
      <c r="H372" s="3387"/>
      <c r="I372" s="3388"/>
      <c r="J372" s="3388"/>
      <c r="K372" s="3389"/>
      <c r="L372" s="3389"/>
      <c r="M372" s="1381" t="s">
        <v>872</v>
      </c>
      <c r="N372" s="1380">
        <v>7260</v>
      </c>
      <c r="P372" s="66">
        <f t="shared" si="8"/>
        <v>3</v>
      </c>
      <c r="R372" t="str">
        <f t="shared" si="9"/>
        <v>72603</v>
      </c>
      <c r="T372" s="639" t="s">
        <v>1288</v>
      </c>
      <c r="U372" t="s">
        <v>2568</v>
      </c>
      <c r="V372" s="91">
        <f>SUMIF('3BL ACTUAL'!Q:Q,T372,'3BL ACTUAL'!E:E)</f>
        <v>0</v>
      </c>
      <c r="W372" s="1388">
        <f>SUMIF('3BL ACTUAL'!Q:Q,U372,'3BL ACTUAL'!E:E)</f>
        <v>0</v>
      </c>
      <c r="X372" s="91">
        <f>SUMIF('1 BL anterior'!$Q:$Q,T372,'1 BL anterior'!$E:$E)</f>
        <v>0</v>
      </c>
      <c r="Y372" s="91">
        <f>SUMIF('1 BL anterior'!$Q:$Q,U372,'1 BL anterior'!$E:$E)</f>
        <v>0</v>
      </c>
      <c r="Z372" s="639" t="s">
        <v>1288</v>
      </c>
      <c r="AA372" t="s">
        <v>2729</v>
      </c>
      <c r="AB372" s="91">
        <f>SUMIF('3BL ACTUAL'!$Q:$Q,Z372,'3BL ACTUAL'!$E:$E)</f>
        <v>0</v>
      </c>
      <c r="AC372" s="1388">
        <f>SUMIF('3BL ACTUAL'!$Q:$Q,AA372,'3BL ACTUAL'!$E:$E)</f>
        <v>0</v>
      </c>
      <c r="AD372" s="91">
        <f>SUMIF('1 BL anterior'!$Q:$Q,Z372,'1 BL anterior'!$E:$E)</f>
        <v>0</v>
      </c>
      <c r="AE372" s="91">
        <f>SUMIF('1 BL anterior'!$Q:$Q,AA372,'1 BL anterior'!$E:$E)</f>
        <v>0</v>
      </c>
      <c r="AF372" s="639" t="s">
        <v>1288</v>
      </c>
      <c r="AG372" t="s">
        <v>2888</v>
      </c>
      <c r="AH372" s="91">
        <f>SUMIF('3BL ACTUAL'!$Q:$Q,AF372,'3BL ACTUAL'!$E:$E)</f>
        <v>0</v>
      </c>
      <c r="AI372" s="1388">
        <f>SUMIF('3BL ACTUAL'!$Q:$Q,AG372,'3BL ACTUAL'!$E:$E)</f>
        <v>0</v>
      </c>
      <c r="AJ372" s="91">
        <f>SUMIF('1 BL anterior'!$Q:$Q,AF372,'1 BL anterior'!$E:$E)</f>
        <v>0</v>
      </c>
      <c r="AK372" s="91">
        <f>SUMIF('1 BL anterior'!$Q:$Q,AG372,'1 BL anterior'!$E:$E)</f>
        <v>0</v>
      </c>
      <c r="AL372" s="639" t="s">
        <v>1288</v>
      </c>
      <c r="AM372" t="s">
        <v>3046</v>
      </c>
      <c r="AN372" s="91">
        <f>SUMIF('3BL ACTUAL'!$Q:$Q,AL372,'3BL ACTUAL'!$E:$E)</f>
        <v>0</v>
      </c>
      <c r="AO372" s="1388">
        <f>SUMIF('3BL ACTUAL'!$Q:$Q,AM372,'3BL ACTUAL'!$E:$E)</f>
        <v>0</v>
      </c>
      <c r="AP372" s="91">
        <f>SUMIF('1 BL anterior'!$Q:$Q,AL372,'1 BL anterior'!$E:$E)</f>
        <v>0</v>
      </c>
      <c r="AQ372" s="91">
        <f>SUMIF('1 BL anterior'!$Q:$Q,AM372,'1 BL anterior'!$E:$E)</f>
        <v>0</v>
      </c>
      <c r="AR372" s="639" t="s">
        <v>1288</v>
      </c>
      <c r="AS372" t="s">
        <v>3205</v>
      </c>
      <c r="AT372" s="91">
        <f>SUMIF('3BL ACTUAL'!$Q:$Q,AR372,'3BL ACTUAL'!$E:$E)</f>
        <v>0</v>
      </c>
      <c r="AU372" s="1388">
        <f>SUMIF('3BL ACTUAL'!$Q:$Q,AS372,'3BL ACTUAL'!$E:$E)</f>
        <v>0</v>
      </c>
      <c r="AV372" s="91">
        <f>SUMIF('1 BL anterior'!$Q:$Q,AR372,'1 BL anterior'!$E:$E)</f>
        <v>0</v>
      </c>
      <c r="AW372" s="91">
        <f>SUMIF('1 BL anterior'!$Q:$Q,AS372,'1 BL anterior'!$E:$E)</f>
        <v>0</v>
      </c>
    </row>
    <row r="373" spans="5:49">
      <c r="E373" s="3385"/>
      <c r="F373" s="3386"/>
      <c r="G373" s="3387"/>
      <c r="H373" s="3387"/>
      <c r="I373" s="3388" t="s">
        <v>1026</v>
      </c>
      <c r="J373" s="3388"/>
      <c r="K373" s="3389" t="s">
        <v>127</v>
      </c>
      <c r="L373" s="3389"/>
      <c r="M373" s="1381" t="s">
        <v>970</v>
      </c>
      <c r="N373" s="1380">
        <v>7263</v>
      </c>
      <c r="P373" s="66">
        <f t="shared" si="8"/>
        <v>3</v>
      </c>
      <c r="R373" t="str">
        <f t="shared" si="9"/>
        <v>72633</v>
      </c>
      <c r="T373" s="639" t="s">
        <v>1288</v>
      </c>
      <c r="U373" t="s">
        <v>2569</v>
      </c>
      <c r="V373" s="91">
        <f>SUMIF('3BL ACTUAL'!Q:Q,T373,'3BL ACTUAL'!E:E)</f>
        <v>0</v>
      </c>
      <c r="W373" s="1388">
        <f>SUMIF('3BL ACTUAL'!Q:Q,U373,'3BL ACTUAL'!E:E)</f>
        <v>0</v>
      </c>
      <c r="X373" s="91">
        <f>SUMIF('1 BL anterior'!$Q:$Q,T373,'1 BL anterior'!$E:$E)</f>
        <v>0</v>
      </c>
      <c r="Y373" s="91">
        <f>SUMIF('1 BL anterior'!$Q:$Q,U373,'1 BL anterior'!$E:$E)</f>
        <v>0</v>
      </c>
      <c r="Z373" s="639" t="s">
        <v>1288</v>
      </c>
      <c r="AA373" t="s">
        <v>2730</v>
      </c>
      <c r="AB373" s="91">
        <f>SUMIF('3BL ACTUAL'!$Q:$Q,Z373,'3BL ACTUAL'!$E:$E)</f>
        <v>0</v>
      </c>
      <c r="AC373" s="1388">
        <f>SUMIF('3BL ACTUAL'!$Q:$Q,AA373,'3BL ACTUAL'!$E:$E)</f>
        <v>0</v>
      </c>
      <c r="AD373" s="91">
        <f>SUMIF('1 BL anterior'!$Q:$Q,Z373,'1 BL anterior'!$E:$E)</f>
        <v>0</v>
      </c>
      <c r="AE373" s="91">
        <f>SUMIF('1 BL anterior'!$Q:$Q,AA373,'1 BL anterior'!$E:$E)</f>
        <v>0</v>
      </c>
      <c r="AF373" s="639" t="s">
        <v>1288</v>
      </c>
      <c r="AG373" t="s">
        <v>2889</v>
      </c>
      <c r="AH373" s="91">
        <f>SUMIF('3BL ACTUAL'!$Q:$Q,AF373,'3BL ACTUAL'!$E:$E)</f>
        <v>0</v>
      </c>
      <c r="AI373" s="1388">
        <f>SUMIF('3BL ACTUAL'!$Q:$Q,AG373,'3BL ACTUAL'!$E:$E)</f>
        <v>0</v>
      </c>
      <c r="AJ373" s="91">
        <f>SUMIF('1 BL anterior'!$Q:$Q,AF373,'1 BL anterior'!$E:$E)</f>
        <v>0</v>
      </c>
      <c r="AK373" s="91">
        <f>SUMIF('1 BL anterior'!$Q:$Q,AG373,'1 BL anterior'!$E:$E)</f>
        <v>0</v>
      </c>
      <c r="AL373" s="639" t="s">
        <v>1288</v>
      </c>
      <c r="AM373" t="s">
        <v>3047</v>
      </c>
      <c r="AN373" s="91">
        <f>SUMIF('3BL ACTUAL'!$Q:$Q,AL373,'3BL ACTUAL'!$E:$E)</f>
        <v>0</v>
      </c>
      <c r="AO373" s="1388">
        <f>SUMIF('3BL ACTUAL'!$Q:$Q,AM373,'3BL ACTUAL'!$E:$E)</f>
        <v>0</v>
      </c>
      <c r="AP373" s="91">
        <f>SUMIF('1 BL anterior'!$Q:$Q,AL373,'1 BL anterior'!$E:$E)</f>
        <v>0</v>
      </c>
      <c r="AQ373" s="91">
        <f>SUMIF('1 BL anterior'!$Q:$Q,AM373,'1 BL anterior'!$E:$E)</f>
        <v>0</v>
      </c>
      <c r="AR373" s="639" t="s">
        <v>1288</v>
      </c>
      <c r="AS373" t="s">
        <v>3206</v>
      </c>
      <c r="AT373" s="91">
        <f>SUMIF('3BL ACTUAL'!$Q:$Q,AR373,'3BL ACTUAL'!$E:$E)</f>
        <v>0</v>
      </c>
      <c r="AU373" s="1388">
        <f>SUMIF('3BL ACTUAL'!$Q:$Q,AS373,'3BL ACTUAL'!$E:$E)</f>
        <v>0</v>
      </c>
      <c r="AV373" s="91">
        <f>SUMIF('1 BL anterior'!$Q:$Q,AR373,'1 BL anterior'!$E:$E)</f>
        <v>0</v>
      </c>
      <c r="AW373" s="91">
        <f>SUMIF('1 BL anterior'!$Q:$Q,AS373,'1 BL anterior'!$E:$E)</f>
        <v>0</v>
      </c>
    </row>
    <row r="374" spans="5:49">
      <c r="E374" s="3385"/>
      <c r="F374" s="3386"/>
      <c r="G374" s="3387"/>
      <c r="H374" s="3387"/>
      <c r="I374" s="3388"/>
      <c r="J374" s="3388"/>
      <c r="K374" s="3389"/>
      <c r="L374" s="3389"/>
      <c r="M374" s="1381" t="s">
        <v>872</v>
      </c>
      <c r="N374" s="1380">
        <v>7266</v>
      </c>
      <c r="P374" s="66">
        <f t="shared" si="8"/>
        <v>3</v>
      </c>
      <c r="R374" t="str">
        <f t="shared" si="9"/>
        <v>72663</v>
      </c>
      <c r="T374" s="639" t="s">
        <v>1288</v>
      </c>
      <c r="U374" t="s">
        <v>2570</v>
      </c>
      <c r="V374" s="91">
        <f>SUMIF('3BL ACTUAL'!Q:Q,T374,'3BL ACTUAL'!E:E)</f>
        <v>0</v>
      </c>
      <c r="W374" s="1388">
        <f>SUMIF('3BL ACTUAL'!Q:Q,U374,'3BL ACTUAL'!E:E)</f>
        <v>0</v>
      </c>
      <c r="X374" s="91">
        <f>SUMIF('1 BL anterior'!$Q:$Q,T374,'1 BL anterior'!$E:$E)</f>
        <v>0</v>
      </c>
      <c r="Y374" s="91">
        <f>SUMIF('1 BL anterior'!$Q:$Q,U374,'1 BL anterior'!$E:$E)</f>
        <v>0</v>
      </c>
      <c r="Z374" s="639" t="s">
        <v>1288</v>
      </c>
      <c r="AA374" t="s">
        <v>2731</v>
      </c>
      <c r="AB374" s="91">
        <f>SUMIF('3BL ACTUAL'!$Q:$Q,Z374,'3BL ACTUAL'!$E:$E)</f>
        <v>0</v>
      </c>
      <c r="AC374" s="1388">
        <f>SUMIF('3BL ACTUAL'!$Q:$Q,AA374,'3BL ACTUAL'!$E:$E)</f>
        <v>0</v>
      </c>
      <c r="AD374" s="91">
        <f>SUMIF('1 BL anterior'!$Q:$Q,Z374,'1 BL anterior'!$E:$E)</f>
        <v>0</v>
      </c>
      <c r="AE374" s="91">
        <f>SUMIF('1 BL anterior'!$Q:$Q,AA374,'1 BL anterior'!$E:$E)</f>
        <v>0</v>
      </c>
      <c r="AF374" s="639" t="s">
        <v>1288</v>
      </c>
      <c r="AG374" t="s">
        <v>2890</v>
      </c>
      <c r="AH374" s="91">
        <f>SUMIF('3BL ACTUAL'!$Q:$Q,AF374,'3BL ACTUAL'!$E:$E)</f>
        <v>0</v>
      </c>
      <c r="AI374" s="1388">
        <f>SUMIF('3BL ACTUAL'!$Q:$Q,AG374,'3BL ACTUAL'!$E:$E)</f>
        <v>0</v>
      </c>
      <c r="AJ374" s="91">
        <f>SUMIF('1 BL anterior'!$Q:$Q,AF374,'1 BL anterior'!$E:$E)</f>
        <v>0</v>
      </c>
      <c r="AK374" s="91">
        <f>SUMIF('1 BL anterior'!$Q:$Q,AG374,'1 BL anterior'!$E:$E)</f>
        <v>0</v>
      </c>
      <c r="AL374" s="639" t="s">
        <v>1288</v>
      </c>
      <c r="AM374" t="s">
        <v>3048</v>
      </c>
      <c r="AN374" s="91">
        <f>SUMIF('3BL ACTUAL'!$Q:$Q,AL374,'3BL ACTUAL'!$E:$E)</f>
        <v>0</v>
      </c>
      <c r="AO374" s="1388">
        <f>SUMIF('3BL ACTUAL'!$Q:$Q,AM374,'3BL ACTUAL'!$E:$E)</f>
        <v>0</v>
      </c>
      <c r="AP374" s="91">
        <f>SUMIF('1 BL anterior'!$Q:$Q,AL374,'1 BL anterior'!$E:$E)</f>
        <v>0</v>
      </c>
      <c r="AQ374" s="91">
        <f>SUMIF('1 BL anterior'!$Q:$Q,AM374,'1 BL anterior'!$E:$E)</f>
        <v>0</v>
      </c>
      <c r="AR374" s="639" t="s">
        <v>1288</v>
      </c>
      <c r="AS374" t="s">
        <v>3207</v>
      </c>
      <c r="AT374" s="91">
        <f>SUMIF('3BL ACTUAL'!$Q:$Q,AR374,'3BL ACTUAL'!$E:$E)</f>
        <v>0</v>
      </c>
      <c r="AU374" s="1388">
        <f>SUMIF('3BL ACTUAL'!$Q:$Q,AS374,'3BL ACTUAL'!$E:$E)</f>
        <v>0</v>
      </c>
      <c r="AV374" s="91">
        <f>SUMIF('1 BL anterior'!$Q:$Q,AR374,'1 BL anterior'!$E:$E)</f>
        <v>0</v>
      </c>
      <c r="AW374" s="91">
        <f>SUMIF('1 BL anterior'!$Q:$Q,AS374,'1 BL anterior'!$E:$E)</f>
        <v>0</v>
      </c>
    </row>
    <row r="375" spans="5:49">
      <c r="E375" s="3385"/>
      <c r="F375" s="3386"/>
      <c r="G375" s="3387"/>
      <c r="H375" s="3387"/>
      <c r="I375" s="3388"/>
      <c r="J375" s="3388"/>
      <c r="K375" s="3389" t="s">
        <v>128</v>
      </c>
      <c r="L375" s="3389"/>
      <c r="M375" s="1381" t="s">
        <v>970</v>
      </c>
      <c r="N375" s="1380">
        <v>7269</v>
      </c>
      <c r="P375" s="66">
        <f t="shared" si="8"/>
        <v>3</v>
      </c>
      <c r="R375" t="str">
        <f t="shared" si="9"/>
        <v>72693</v>
      </c>
      <c r="T375" s="639" t="s">
        <v>1288</v>
      </c>
      <c r="U375" t="s">
        <v>2571</v>
      </c>
      <c r="V375" s="91">
        <f>SUMIF('3BL ACTUAL'!Q:Q,T375,'3BL ACTUAL'!E:E)</f>
        <v>0</v>
      </c>
      <c r="W375" s="1388">
        <f>SUMIF('3BL ACTUAL'!Q:Q,U375,'3BL ACTUAL'!E:E)</f>
        <v>0</v>
      </c>
      <c r="X375" s="91">
        <f>SUMIF('1 BL anterior'!$Q:$Q,T375,'1 BL anterior'!$E:$E)</f>
        <v>0</v>
      </c>
      <c r="Y375" s="91">
        <f>SUMIF('1 BL anterior'!$Q:$Q,U375,'1 BL anterior'!$E:$E)</f>
        <v>0</v>
      </c>
      <c r="Z375" s="639" t="s">
        <v>1288</v>
      </c>
      <c r="AA375" t="s">
        <v>2732</v>
      </c>
      <c r="AB375" s="91">
        <f>SUMIF('3BL ACTUAL'!$Q:$Q,Z375,'3BL ACTUAL'!$E:$E)</f>
        <v>0</v>
      </c>
      <c r="AC375" s="1388">
        <f>SUMIF('3BL ACTUAL'!$Q:$Q,AA375,'3BL ACTUAL'!$E:$E)</f>
        <v>0</v>
      </c>
      <c r="AD375" s="91">
        <f>SUMIF('1 BL anterior'!$Q:$Q,Z375,'1 BL anterior'!$E:$E)</f>
        <v>0</v>
      </c>
      <c r="AE375" s="91">
        <f>SUMIF('1 BL anterior'!$Q:$Q,AA375,'1 BL anterior'!$E:$E)</f>
        <v>0</v>
      </c>
      <c r="AF375" s="639" t="s">
        <v>1288</v>
      </c>
      <c r="AG375" t="s">
        <v>2891</v>
      </c>
      <c r="AH375" s="91">
        <f>SUMIF('3BL ACTUAL'!$Q:$Q,AF375,'3BL ACTUAL'!$E:$E)</f>
        <v>0</v>
      </c>
      <c r="AI375" s="1388">
        <f>SUMIF('3BL ACTUAL'!$Q:$Q,AG375,'3BL ACTUAL'!$E:$E)</f>
        <v>0</v>
      </c>
      <c r="AJ375" s="91">
        <f>SUMIF('1 BL anterior'!$Q:$Q,AF375,'1 BL anterior'!$E:$E)</f>
        <v>0</v>
      </c>
      <c r="AK375" s="91">
        <f>SUMIF('1 BL anterior'!$Q:$Q,AG375,'1 BL anterior'!$E:$E)</f>
        <v>0</v>
      </c>
      <c r="AL375" s="639" t="s">
        <v>1288</v>
      </c>
      <c r="AM375" t="s">
        <v>3049</v>
      </c>
      <c r="AN375" s="91">
        <f>SUMIF('3BL ACTUAL'!$Q:$Q,AL375,'3BL ACTUAL'!$E:$E)</f>
        <v>0</v>
      </c>
      <c r="AO375" s="1388">
        <f>SUMIF('3BL ACTUAL'!$Q:$Q,AM375,'3BL ACTUAL'!$E:$E)</f>
        <v>0</v>
      </c>
      <c r="AP375" s="91">
        <f>SUMIF('1 BL anterior'!$Q:$Q,AL375,'1 BL anterior'!$E:$E)</f>
        <v>0</v>
      </c>
      <c r="AQ375" s="91">
        <f>SUMIF('1 BL anterior'!$Q:$Q,AM375,'1 BL anterior'!$E:$E)</f>
        <v>306.92000000000007</v>
      </c>
      <c r="AR375" s="639" t="s">
        <v>1288</v>
      </c>
      <c r="AS375" t="s">
        <v>3208</v>
      </c>
      <c r="AT375" s="91">
        <f>SUMIF('3BL ACTUAL'!$Q:$Q,AR375,'3BL ACTUAL'!$E:$E)</f>
        <v>0</v>
      </c>
      <c r="AU375" s="1388">
        <f>SUMIF('3BL ACTUAL'!$Q:$Q,AS375,'3BL ACTUAL'!$E:$E)</f>
        <v>0</v>
      </c>
      <c r="AV375" s="91">
        <f>SUMIF('1 BL anterior'!$Q:$Q,AR375,'1 BL anterior'!$E:$E)</f>
        <v>0</v>
      </c>
      <c r="AW375" s="91">
        <f>SUMIF('1 BL anterior'!$Q:$Q,AS375,'1 BL anterior'!$E:$E)</f>
        <v>0</v>
      </c>
    </row>
    <row r="376" spans="5:49">
      <c r="E376" s="3385"/>
      <c r="F376" s="3386"/>
      <c r="G376" s="3387"/>
      <c r="H376" s="3387"/>
      <c r="I376" s="3388"/>
      <c r="J376" s="3388"/>
      <c r="K376" s="3389"/>
      <c r="L376" s="3389"/>
      <c r="M376" s="1381" t="s">
        <v>872</v>
      </c>
      <c r="N376" s="1380">
        <v>7272</v>
      </c>
      <c r="P376" s="66">
        <f t="shared" si="8"/>
        <v>3</v>
      </c>
      <c r="R376" t="str">
        <f t="shared" si="9"/>
        <v>72723</v>
      </c>
      <c r="T376" s="639" t="s">
        <v>1288</v>
      </c>
      <c r="U376" t="s">
        <v>2572</v>
      </c>
      <c r="V376" s="91">
        <f>SUMIF('3BL ACTUAL'!Q:Q,T376,'3BL ACTUAL'!E:E)</f>
        <v>0</v>
      </c>
      <c r="W376" s="1388">
        <f>SUMIF('3BL ACTUAL'!Q:Q,U376,'3BL ACTUAL'!E:E)</f>
        <v>0</v>
      </c>
      <c r="X376" s="91">
        <f>SUMIF('1 BL anterior'!$Q:$Q,T376,'1 BL anterior'!$E:$E)</f>
        <v>0</v>
      </c>
      <c r="Y376" s="91">
        <f>SUMIF('1 BL anterior'!$Q:$Q,U376,'1 BL anterior'!$E:$E)</f>
        <v>0</v>
      </c>
      <c r="Z376" s="639" t="s">
        <v>1288</v>
      </c>
      <c r="AA376" t="s">
        <v>2733</v>
      </c>
      <c r="AB376" s="91">
        <f>SUMIF('3BL ACTUAL'!$Q:$Q,Z376,'3BL ACTUAL'!$E:$E)</f>
        <v>0</v>
      </c>
      <c r="AC376" s="1388">
        <f>SUMIF('3BL ACTUAL'!$Q:$Q,AA376,'3BL ACTUAL'!$E:$E)</f>
        <v>0</v>
      </c>
      <c r="AD376" s="91">
        <f>SUMIF('1 BL anterior'!$Q:$Q,Z376,'1 BL anterior'!$E:$E)</f>
        <v>0</v>
      </c>
      <c r="AE376" s="91">
        <f>SUMIF('1 BL anterior'!$Q:$Q,AA376,'1 BL anterior'!$E:$E)</f>
        <v>0</v>
      </c>
      <c r="AF376" s="639" t="s">
        <v>1288</v>
      </c>
      <c r="AG376" t="s">
        <v>2892</v>
      </c>
      <c r="AH376" s="91">
        <f>SUMIF('3BL ACTUAL'!$Q:$Q,AF376,'3BL ACTUAL'!$E:$E)</f>
        <v>0</v>
      </c>
      <c r="AI376" s="1388">
        <f>SUMIF('3BL ACTUAL'!$Q:$Q,AG376,'3BL ACTUAL'!$E:$E)</f>
        <v>0</v>
      </c>
      <c r="AJ376" s="91">
        <f>SUMIF('1 BL anterior'!$Q:$Q,AF376,'1 BL anterior'!$E:$E)</f>
        <v>0</v>
      </c>
      <c r="AK376" s="91">
        <f>SUMIF('1 BL anterior'!$Q:$Q,AG376,'1 BL anterior'!$E:$E)</f>
        <v>0</v>
      </c>
      <c r="AL376" s="639" t="s">
        <v>1288</v>
      </c>
      <c r="AM376" t="s">
        <v>3050</v>
      </c>
      <c r="AN376" s="91">
        <f>SUMIF('3BL ACTUAL'!$Q:$Q,AL376,'3BL ACTUAL'!$E:$E)</f>
        <v>0</v>
      </c>
      <c r="AO376" s="1388">
        <f>SUMIF('3BL ACTUAL'!$Q:$Q,AM376,'3BL ACTUAL'!$E:$E)</f>
        <v>0</v>
      </c>
      <c r="AP376" s="91">
        <f>SUMIF('1 BL anterior'!$Q:$Q,AL376,'1 BL anterior'!$E:$E)</f>
        <v>0</v>
      </c>
      <c r="AQ376" s="91">
        <f>SUMIF('1 BL anterior'!$Q:$Q,AM376,'1 BL anterior'!$E:$E)</f>
        <v>0</v>
      </c>
      <c r="AR376" s="639" t="s">
        <v>1288</v>
      </c>
      <c r="AS376" t="s">
        <v>3209</v>
      </c>
      <c r="AT376" s="91">
        <f>SUMIF('3BL ACTUAL'!$Q:$Q,AR376,'3BL ACTUAL'!$E:$E)</f>
        <v>0</v>
      </c>
      <c r="AU376" s="1388">
        <f>SUMIF('3BL ACTUAL'!$Q:$Q,AS376,'3BL ACTUAL'!$E:$E)</f>
        <v>0</v>
      </c>
      <c r="AV376" s="91">
        <f>SUMIF('1 BL anterior'!$Q:$Q,AR376,'1 BL anterior'!$E:$E)</f>
        <v>0</v>
      </c>
      <c r="AW376" s="91">
        <f>SUMIF('1 BL anterior'!$Q:$Q,AS376,'1 BL anterior'!$E:$E)</f>
        <v>0</v>
      </c>
    </row>
    <row r="377" spans="5:49">
      <c r="E377" s="3385"/>
      <c r="F377" s="3386"/>
      <c r="G377" s="3387"/>
      <c r="H377" s="3387"/>
      <c r="I377" s="3386" t="s">
        <v>971</v>
      </c>
      <c r="J377" s="3386"/>
      <c r="K377" s="3389" t="s">
        <v>127</v>
      </c>
      <c r="L377" s="3389"/>
      <c r="M377" s="1381" t="s">
        <v>970</v>
      </c>
      <c r="N377" s="1380">
        <v>7275</v>
      </c>
      <c r="P377" s="66">
        <f t="shared" si="8"/>
        <v>3</v>
      </c>
      <c r="R377" t="str">
        <f t="shared" si="9"/>
        <v>72753</v>
      </c>
      <c r="T377" s="639" t="s">
        <v>1288</v>
      </c>
      <c r="U377" t="s">
        <v>2573</v>
      </c>
      <c r="V377" s="91">
        <f>SUMIF('3BL ACTUAL'!Q:Q,T377,'3BL ACTUAL'!E:E)</f>
        <v>0</v>
      </c>
      <c r="W377" s="1388">
        <f>SUMIF('3BL ACTUAL'!Q:Q,U377,'3BL ACTUAL'!E:E)</f>
        <v>0</v>
      </c>
      <c r="X377" s="91">
        <f>SUMIF('1 BL anterior'!$Q:$Q,T377,'1 BL anterior'!$E:$E)</f>
        <v>0</v>
      </c>
      <c r="Y377" s="91">
        <f>SUMIF('1 BL anterior'!$Q:$Q,U377,'1 BL anterior'!$E:$E)</f>
        <v>0</v>
      </c>
      <c r="Z377" s="639" t="s">
        <v>1288</v>
      </c>
      <c r="AA377" t="s">
        <v>2734</v>
      </c>
      <c r="AB377" s="91">
        <f>SUMIF('3BL ACTUAL'!$Q:$Q,Z377,'3BL ACTUAL'!$E:$E)</f>
        <v>0</v>
      </c>
      <c r="AC377" s="1388">
        <f>SUMIF('3BL ACTUAL'!$Q:$Q,AA377,'3BL ACTUAL'!$E:$E)</f>
        <v>0</v>
      </c>
      <c r="AD377" s="91">
        <f>SUMIF('1 BL anterior'!$Q:$Q,Z377,'1 BL anterior'!$E:$E)</f>
        <v>0</v>
      </c>
      <c r="AE377" s="91">
        <f>SUMIF('1 BL anterior'!$Q:$Q,AA377,'1 BL anterior'!$E:$E)</f>
        <v>0</v>
      </c>
      <c r="AF377" s="639" t="s">
        <v>1288</v>
      </c>
      <c r="AG377" t="s">
        <v>2893</v>
      </c>
      <c r="AH377" s="91">
        <f>SUMIF('3BL ACTUAL'!$Q:$Q,AF377,'3BL ACTUAL'!$E:$E)</f>
        <v>0</v>
      </c>
      <c r="AI377" s="1388">
        <f>SUMIF('3BL ACTUAL'!$Q:$Q,AG377,'3BL ACTUAL'!$E:$E)</f>
        <v>0</v>
      </c>
      <c r="AJ377" s="91">
        <f>SUMIF('1 BL anterior'!$Q:$Q,AF377,'1 BL anterior'!$E:$E)</f>
        <v>0</v>
      </c>
      <c r="AK377" s="91">
        <f>SUMIF('1 BL anterior'!$Q:$Q,AG377,'1 BL anterior'!$E:$E)</f>
        <v>0</v>
      </c>
      <c r="AL377" s="639" t="s">
        <v>1288</v>
      </c>
      <c r="AM377" t="s">
        <v>3051</v>
      </c>
      <c r="AN377" s="91">
        <f>SUMIF('3BL ACTUAL'!$Q:$Q,AL377,'3BL ACTUAL'!$E:$E)</f>
        <v>0</v>
      </c>
      <c r="AO377" s="1388">
        <f>SUMIF('3BL ACTUAL'!$Q:$Q,AM377,'3BL ACTUAL'!$E:$E)</f>
        <v>0</v>
      </c>
      <c r="AP377" s="91">
        <f>SUMIF('1 BL anterior'!$Q:$Q,AL377,'1 BL anterior'!$E:$E)</f>
        <v>0</v>
      </c>
      <c r="AQ377" s="91">
        <f>SUMIF('1 BL anterior'!$Q:$Q,AM377,'1 BL anterior'!$E:$E)</f>
        <v>0</v>
      </c>
      <c r="AR377" s="639" t="s">
        <v>1288</v>
      </c>
      <c r="AS377" t="s">
        <v>3210</v>
      </c>
      <c r="AT377" s="91">
        <f>SUMIF('3BL ACTUAL'!$Q:$Q,AR377,'3BL ACTUAL'!$E:$E)</f>
        <v>0</v>
      </c>
      <c r="AU377" s="1388">
        <f>SUMIF('3BL ACTUAL'!$Q:$Q,AS377,'3BL ACTUAL'!$E:$E)</f>
        <v>0</v>
      </c>
      <c r="AV377" s="91">
        <f>SUMIF('1 BL anterior'!$Q:$Q,AR377,'1 BL anterior'!$E:$E)</f>
        <v>0</v>
      </c>
      <c r="AW377" s="91">
        <f>SUMIF('1 BL anterior'!$Q:$Q,AS377,'1 BL anterior'!$E:$E)</f>
        <v>0</v>
      </c>
    </row>
    <row r="378" spans="5:49">
      <c r="E378" s="3385"/>
      <c r="F378" s="3386"/>
      <c r="G378" s="3387"/>
      <c r="H378" s="3387"/>
      <c r="I378" s="3386"/>
      <c r="J378" s="3386"/>
      <c r="K378" s="3389"/>
      <c r="L378" s="3389"/>
      <c r="M378" s="1381" t="s">
        <v>872</v>
      </c>
      <c r="N378" s="1380">
        <v>7278</v>
      </c>
      <c r="P378" s="66">
        <f t="shared" si="8"/>
        <v>3</v>
      </c>
      <c r="R378" t="str">
        <f t="shared" si="9"/>
        <v>72783</v>
      </c>
      <c r="T378" s="639" t="s">
        <v>1288</v>
      </c>
      <c r="U378" t="s">
        <v>2574</v>
      </c>
      <c r="V378" s="91">
        <f>SUMIF('3BL ACTUAL'!Q:Q,T378,'3BL ACTUAL'!E:E)</f>
        <v>0</v>
      </c>
      <c r="W378" s="1388">
        <f>SUMIF('3BL ACTUAL'!Q:Q,U378,'3BL ACTUAL'!E:E)</f>
        <v>0</v>
      </c>
      <c r="X378" s="91">
        <f>SUMIF('1 BL anterior'!$Q:$Q,T378,'1 BL anterior'!$E:$E)</f>
        <v>0</v>
      </c>
      <c r="Y378" s="91">
        <f>SUMIF('1 BL anterior'!$Q:$Q,U378,'1 BL anterior'!$E:$E)</f>
        <v>0</v>
      </c>
      <c r="Z378" s="639" t="s">
        <v>1288</v>
      </c>
      <c r="AA378" t="s">
        <v>2735</v>
      </c>
      <c r="AB378" s="91">
        <f>SUMIF('3BL ACTUAL'!$Q:$Q,Z378,'3BL ACTUAL'!$E:$E)</f>
        <v>0</v>
      </c>
      <c r="AC378" s="1388">
        <f>SUMIF('3BL ACTUAL'!$Q:$Q,AA378,'3BL ACTUAL'!$E:$E)</f>
        <v>0</v>
      </c>
      <c r="AD378" s="91">
        <f>SUMIF('1 BL anterior'!$Q:$Q,Z378,'1 BL anterior'!$E:$E)</f>
        <v>0</v>
      </c>
      <c r="AE378" s="91">
        <f>SUMIF('1 BL anterior'!$Q:$Q,AA378,'1 BL anterior'!$E:$E)</f>
        <v>0</v>
      </c>
      <c r="AF378" s="639" t="s">
        <v>1288</v>
      </c>
      <c r="AG378" t="s">
        <v>2894</v>
      </c>
      <c r="AH378" s="91">
        <f>SUMIF('3BL ACTUAL'!$Q:$Q,AF378,'3BL ACTUAL'!$E:$E)</f>
        <v>0</v>
      </c>
      <c r="AI378" s="1388">
        <f>SUMIF('3BL ACTUAL'!$Q:$Q,AG378,'3BL ACTUAL'!$E:$E)</f>
        <v>0</v>
      </c>
      <c r="AJ378" s="91">
        <f>SUMIF('1 BL anterior'!$Q:$Q,AF378,'1 BL anterior'!$E:$E)</f>
        <v>0</v>
      </c>
      <c r="AK378" s="91">
        <f>SUMIF('1 BL anterior'!$Q:$Q,AG378,'1 BL anterior'!$E:$E)</f>
        <v>0</v>
      </c>
      <c r="AL378" s="639" t="s">
        <v>1288</v>
      </c>
      <c r="AM378" t="s">
        <v>3052</v>
      </c>
      <c r="AN378" s="91">
        <f>SUMIF('3BL ACTUAL'!$Q:$Q,AL378,'3BL ACTUAL'!$E:$E)</f>
        <v>0</v>
      </c>
      <c r="AO378" s="1388">
        <f>SUMIF('3BL ACTUAL'!$Q:$Q,AM378,'3BL ACTUAL'!$E:$E)</f>
        <v>0</v>
      </c>
      <c r="AP378" s="91">
        <f>SUMIF('1 BL anterior'!$Q:$Q,AL378,'1 BL anterior'!$E:$E)</f>
        <v>0</v>
      </c>
      <c r="AQ378" s="91">
        <f>SUMIF('1 BL anterior'!$Q:$Q,AM378,'1 BL anterior'!$E:$E)</f>
        <v>0</v>
      </c>
      <c r="AR378" s="639" t="s">
        <v>1288</v>
      </c>
      <c r="AS378" t="s">
        <v>3211</v>
      </c>
      <c r="AT378" s="91">
        <f>SUMIF('3BL ACTUAL'!$Q:$Q,AR378,'3BL ACTUAL'!$E:$E)</f>
        <v>0</v>
      </c>
      <c r="AU378" s="1388">
        <f>SUMIF('3BL ACTUAL'!$Q:$Q,AS378,'3BL ACTUAL'!$E:$E)</f>
        <v>0</v>
      </c>
      <c r="AV378" s="91">
        <f>SUMIF('1 BL anterior'!$Q:$Q,AR378,'1 BL anterior'!$E:$E)</f>
        <v>0</v>
      </c>
      <c r="AW378" s="91">
        <f>SUMIF('1 BL anterior'!$Q:$Q,AS378,'1 BL anterior'!$E:$E)</f>
        <v>0</v>
      </c>
    </row>
    <row r="379" spans="5:49">
      <c r="E379" s="3385"/>
      <c r="F379" s="3386"/>
      <c r="G379" s="3387"/>
      <c r="H379" s="3387"/>
      <c r="I379" s="3386"/>
      <c r="J379" s="3386"/>
      <c r="K379" s="3389" t="s">
        <v>128</v>
      </c>
      <c r="L379" s="3389"/>
      <c r="M379" s="1381" t="s">
        <v>970</v>
      </c>
      <c r="N379" s="1380">
        <v>7281</v>
      </c>
      <c r="P379" s="66">
        <f t="shared" si="8"/>
        <v>3</v>
      </c>
      <c r="R379" t="str">
        <f t="shared" si="9"/>
        <v>72813</v>
      </c>
      <c r="T379" s="639" t="s">
        <v>1288</v>
      </c>
      <c r="U379" t="s">
        <v>2575</v>
      </c>
      <c r="V379" s="91">
        <f>SUMIF('3BL ACTUAL'!Q:Q,T379,'3BL ACTUAL'!E:E)</f>
        <v>0</v>
      </c>
      <c r="W379" s="1388">
        <f>SUMIF('3BL ACTUAL'!Q:Q,U379,'3BL ACTUAL'!E:E)</f>
        <v>0</v>
      </c>
      <c r="X379" s="91">
        <f>SUMIF('1 BL anterior'!$Q:$Q,T379,'1 BL anterior'!$E:$E)</f>
        <v>0</v>
      </c>
      <c r="Y379" s="91">
        <f>SUMIF('1 BL anterior'!$Q:$Q,U379,'1 BL anterior'!$E:$E)</f>
        <v>0</v>
      </c>
      <c r="Z379" s="639" t="s">
        <v>1288</v>
      </c>
      <c r="AA379" t="s">
        <v>2736</v>
      </c>
      <c r="AB379" s="91">
        <f>SUMIF('3BL ACTUAL'!$Q:$Q,Z379,'3BL ACTUAL'!$E:$E)</f>
        <v>0</v>
      </c>
      <c r="AC379" s="1388">
        <f>SUMIF('3BL ACTUAL'!$Q:$Q,AA379,'3BL ACTUAL'!$E:$E)</f>
        <v>0</v>
      </c>
      <c r="AD379" s="91">
        <f>SUMIF('1 BL anterior'!$Q:$Q,Z379,'1 BL anterior'!$E:$E)</f>
        <v>0</v>
      </c>
      <c r="AE379" s="91">
        <f>SUMIF('1 BL anterior'!$Q:$Q,AA379,'1 BL anterior'!$E:$E)</f>
        <v>0</v>
      </c>
      <c r="AF379" s="639" t="s">
        <v>1288</v>
      </c>
      <c r="AG379" t="s">
        <v>2895</v>
      </c>
      <c r="AH379" s="91">
        <f>SUMIF('3BL ACTUAL'!$Q:$Q,AF379,'3BL ACTUAL'!$E:$E)</f>
        <v>0</v>
      </c>
      <c r="AI379" s="1388">
        <f>SUMIF('3BL ACTUAL'!$Q:$Q,AG379,'3BL ACTUAL'!$E:$E)</f>
        <v>0</v>
      </c>
      <c r="AJ379" s="91">
        <f>SUMIF('1 BL anterior'!$Q:$Q,AF379,'1 BL anterior'!$E:$E)</f>
        <v>0</v>
      </c>
      <c r="AK379" s="91">
        <f>SUMIF('1 BL anterior'!$Q:$Q,AG379,'1 BL anterior'!$E:$E)</f>
        <v>0</v>
      </c>
      <c r="AL379" s="639" t="s">
        <v>1288</v>
      </c>
      <c r="AM379" t="s">
        <v>3053</v>
      </c>
      <c r="AN379" s="91">
        <f>SUMIF('3BL ACTUAL'!$Q:$Q,AL379,'3BL ACTUAL'!$E:$E)</f>
        <v>0</v>
      </c>
      <c r="AO379" s="1388">
        <f>SUMIF('3BL ACTUAL'!$Q:$Q,AM379,'3BL ACTUAL'!$E:$E)</f>
        <v>0</v>
      </c>
      <c r="AP379" s="91">
        <f>SUMIF('1 BL anterior'!$Q:$Q,AL379,'1 BL anterior'!$E:$E)</f>
        <v>0</v>
      </c>
      <c r="AQ379" s="91">
        <f>SUMIF('1 BL anterior'!$Q:$Q,AM379,'1 BL anterior'!$E:$E)</f>
        <v>0</v>
      </c>
      <c r="AR379" s="639" t="s">
        <v>1288</v>
      </c>
      <c r="AS379" t="s">
        <v>3212</v>
      </c>
      <c r="AT379" s="91">
        <f>SUMIF('3BL ACTUAL'!$Q:$Q,AR379,'3BL ACTUAL'!$E:$E)</f>
        <v>0</v>
      </c>
      <c r="AU379" s="1388">
        <f>SUMIF('3BL ACTUAL'!$Q:$Q,AS379,'3BL ACTUAL'!$E:$E)</f>
        <v>0</v>
      </c>
      <c r="AV379" s="91">
        <f>SUMIF('1 BL anterior'!$Q:$Q,AR379,'1 BL anterior'!$E:$E)</f>
        <v>0</v>
      </c>
      <c r="AW379" s="91">
        <f>SUMIF('1 BL anterior'!$Q:$Q,AS379,'1 BL anterior'!$E:$E)</f>
        <v>0</v>
      </c>
    </row>
    <row r="380" spans="5:49">
      <c r="E380" s="3385"/>
      <c r="F380" s="3386"/>
      <c r="G380" s="3387"/>
      <c r="H380" s="3387"/>
      <c r="I380" s="3386"/>
      <c r="J380" s="3386"/>
      <c r="K380" s="3389"/>
      <c r="L380" s="3389"/>
      <c r="M380" s="1381" t="s">
        <v>872</v>
      </c>
      <c r="N380" s="1380">
        <v>7284</v>
      </c>
      <c r="P380" s="66">
        <f t="shared" si="8"/>
        <v>3</v>
      </c>
      <c r="R380" t="str">
        <f t="shared" si="9"/>
        <v>72843</v>
      </c>
      <c r="T380" s="639" t="s">
        <v>1288</v>
      </c>
      <c r="U380" t="s">
        <v>2576</v>
      </c>
      <c r="V380" s="91">
        <f>SUMIF('3BL ACTUAL'!Q:Q,T380,'3BL ACTUAL'!E:E)</f>
        <v>0</v>
      </c>
      <c r="W380" s="1388">
        <f>SUMIF('3BL ACTUAL'!Q:Q,U380,'3BL ACTUAL'!E:E)</f>
        <v>0</v>
      </c>
      <c r="X380" s="91">
        <f>SUMIF('1 BL anterior'!$Q:$Q,T380,'1 BL anterior'!$E:$E)</f>
        <v>0</v>
      </c>
      <c r="Y380" s="91">
        <f>SUMIF('1 BL anterior'!$Q:$Q,U380,'1 BL anterior'!$E:$E)</f>
        <v>0</v>
      </c>
      <c r="Z380" s="639" t="s">
        <v>1288</v>
      </c>
      <c r="AA380" t="s">
        <v>2737</v>
      </c>
      <c r="AB380" s="91">
        <f>SUMIF('3BL ACTUAL'!$Q:$Q,Z380,'3BL ACTUAL'!$E:$E)</f>
        <v>0</v>
      </c>
      <c r="AC380" s="1388">
        <f>SUMIF('3BL ACTUAL'!$Q:$Q,AA380,'3BL ACTUAL'!$E:$E)</f>
        <v>0</v>
      </c>
      <c r="AD380" s="91">
        <f>SUMIF('1 BL anterior'!$Q:$Q,Z380,'1 BL anterior'!$E:$E)</f>
        <v>0</v>
      </c>
      <c r="AE380" s="91">
        <f>SUMIF('1 BL anterior'!$Q:$Q,AA380,'1 BL anterior'!$E:$E)</f>
        <v>0</v>
      </c>
      <c r="AF380" s="639" t="s">
        <v>1288</v>
      </c>
      <c r="AG380" t="s">
        <v>2896</v>
      </c>
      <c r="AH380" s="91">
        <f>SUMIF('3BL ACTUAL'!$Q:$Q,AF380,'3BL ACTUAL'!$E:$E)</f>
        <v>0</v>
      </c>
      <c r="AI380" s="1388">
        <f>SUMIF('3BL ACTUAL'!$Q:$Q,AG380,'3BL ACTUAL'!$E:$E)</f>
        <v>0</v>
      </c>
      <c r="AJ380" s="91">
        <f>SUMIF('1 BL anterior'!$Q:$Q,AF380,'1 BL anterior'!$E:$E)</f>
        <v>0</v>
      </c>
      <c r="AK380" s="91">
        <f>SUMIF('1 BL anterior'!$Q:$Q,AG380,'1 BL anterior'!$E:$E)</f>
        <v>0</v>
      </c>
      <c r="AL380" s="639" t="s">
        <v>1288</v>
      </c>
      <c r="AM380" t="s">
        <v>3054</v>
      </c>
      <c r="AN380" s="91">
        <f>SUMIF('3BL ACTUAL'!$Q:$Q,AL380,'3BL ACTUAL'!$E:$E)</f>
        <v>0</v>
      </c>
      <c r="AO380" s="1388">
        <f>SUMIF('3BL ACTUAL'!$Q:$Q,AM380,'3BL ACTUAL'!$E:$E)</f>
        <v>0</v>
      </c>
      <c r="AP380" s="91">
        <f>SUMIF('1 BL anterior'!$Q:$Q,AL380,'1 BL anterior'!$E:$E)</f>
        <v>0</v>
      </c>
      <c r="AQ380" s="91">
        <f>SUMIF('1 BL anterior'!$Q:$Q,AM380,'1 BL anterior'!$E:$E)</f>
        <v>0</v>
      </c>
      <c r="AR380" s="639" t="s">
        <v>1288</v>
      </c>
      <c r="AS380" t="s">
        <v>3213</v>
      </c>
      <c r="AT380" s="91">
        <f>SUMIF('3BL ACTUAL'!$Q:$Q,AR380,'3BL ACTUAL'!$E:$E)</f>
        <v>0</v>
      </c>
      <c r="AU380" s="1388">
        <f>SUMIF('3BL ACTUAL'!$Q:$Q,AS380,'3BL ACTUAL'!$E:$E)</f>
        <v>0</v>
      </c>
      <c r="AV380" s="91">
        <f>SUMIF('1 BL anterior'!$Q:$Q,AR380,'1 BL anterior'!$E:$E)</f>
        <v>0</v>
      </c>
      <c r="AW380" s="91">
        <f>SUMIF('1 BL anterior'!$Q:$Q,AS380,'1 BL anterior'!$E:$E)</f>
        <v>0</v>
      </c>
    </row>
    <row r="381" spans="5:49">
      <c r="E381" s="3385"/>
      <c r="F381" s="3386"/>
      <c r="G381" s="3387"/>
      <c r="H381" s="3387"/>
      <c r="I381" s="3390" t="s">
        <v>1027</v>
      </c>
      <c r="J381" s="3390"/>
      <c r="K381" s="3389" t="s">
        <v>127</v>
      </c>
      <c r="L381" s="3389"/>
      <c r="M381" s="1381" t="s">
        <v>970</v>
      </c>
      <c r="N381" s="1380">
        <v>7287</v>
      </c>
      <c r="P381" s="66">
        <f t="shared" si="8"/>
        <v>3</v>
      </c>
      <c r="R381" t="str">
        <f t="shared" si="9"/>
        <v>72873</v>
      </c>
      <c r="T381" s="639" t="s">
        <v>1288</v>
      </c>
      <c r="U381" t="s">
        <v>2577</v>
      </c>
      <c r="V381" s="91">
        <f>SUMIF('3BL ACTUAL'!Q:Q,T381,'3BL ACTUAL'!E:E)</f>
        <v>0</v>
      </c>
      <c r="W381" s="1388">
        <f>SUMIF('3BL ACTUAL'!Q:Q,U381,'3BL ACTUAL'!E:E)</f>
        <v>0</v>
      </c>
      <c r="X381" s="91">
        <f>SUMIF('1 BL anterior'!$Q:$Q,T381,'1 BL anterior'!$E:$E)</f>
        <v>0</v>
      </c>
      <c r="Y381" s="91">
        <f>SUMIF('1 BL anterior'!$Q:$Q,U381,'1 BL anterior'!$E:$E)</f>
        <v>0</v>
      </c>
      <c r="Z381" s="639" t="s">
        <v>1288</v>
      </c>
      <c r="AA381" t="s">
        <v>2738</v>
      </c>
      <c r="AB381" s="91">
        <f>SUMIF('3BL ACTUAL'!$Q:$Q,Z381,'3BL ACTUAL'!$E:$E)</f>
        <v>0</v>
      </c>
      <c r="AC381" s="1388">
        <f>SUMIF('3BL ACTUAL'!$Q:$Q,AA381,'3BL ACTUAL'!$E:$E)</f>
        <v>0</v>
      </c>
      <c r="AD381" s="91">
        <f>SUMIF('1 BL anterior'!$Q:$Q,Z381,'1 BL anterior'!$E:$E)</f>
        <v>0</v>
      </c>
      <c r="AE381" s="91">
        <f>SUMIF('1 BL anterior'!$Q:$Q,AA381,'1 BL anterior'!$E:$E)</f>
        <v>0</v>
      </c>
      <c r="AF381" s="639" t="s">
        <v>1288</v>
      </c>
      <c r="AG381" t="s">
        <v>2897</v>
      </c>
      <c r="AH381" s="91">
        <f>SUMIF('3BL ACTUAL'!$Q:$Q,AF381,'3BL ACTUAL'!$E:$E)</f>
        <v>0</v>
      </c>
      <c r="AI381" s="1388">
        <f>SUMIF('3BL ACTUAL'!$Q:$Q,AG381,'3BL ACTUAL'!$E:$E)</f>
        <v>0</v>
      </c>
      <c r="AJ381" s="91">
        <f>SUMIF('1 BL anterior'!$Q:$Q,AF381,'1 BL anterior'!$E:$E)</f>
        <v>0</v>
      </c>
      <c r="AK381" s="91">
        <f>SUMIF('1 BL anterior'!$Q:$Q,AG381,'1 BL anterior'!$E:$E)</f>
        <v>0</v>
      </c>
      <c r="AL381" s="639" t="s">
        <v>1288</v>
      </c>
      <c r="AM381" t="s">
        <v>3055</v>
      </c>
      <c r="AN381" s="91">
        <f>SUMIF('3BL ACTUAL'!$Q:$Q,AL381,'3BL ACTUAL'!$E:$E)</f>
        <v>0</v>
      </c>
      <c r="AO381" s="1388">
        <f>SUMIF('3BL ACTUAL'!$Q:$Q,AM381,'3BL ACTUAL'!$E:$E)</f>
        <v>0</v>
      </c>
      <c r="AP381" s="91">
        <f>SUMIF('1 BL anterior'!$Q:$Q,AL381,'1 BL anterior'!$E:$E)</f>
        <v>0</v>
      </c>
      <c r="AQ381" s="91">
        <f>SUMIF('1 BL anterior'!$Q:$Q,AM381,'1 BL anterior'!$E:$E)</f>
        <v>0</v>
      </c>
      <c r="AR381" s="639" t="s">
        <v>1288</v>
      </c>
      <c r="AS381" t="s">
        <v>3214</v>
      </c>
      <c r="AT381" s="91">
        <f>SUMIF('3BL ACTUAL'!$Q:$Q,AR381,'3BL ACTUAL'!$E:$E)</f>
        <v>0</v>
      </c>
      <c r="AU381" s="1388">
        <f>SUMIF('3BL ACTUAL'!$Q:$Q,AS381,'3BL ACTUAL'!$E:$E)</f>
        <v>0</v>
      </c>
      <c r="AV381" s="91">
        <f>SUMIF('1 BL anterior'!$Q:$Q,AR381,'1 BL anterior'!$E:$E)</f>
        <v>0</v>
      </c>
      <c r="AW381" s="91">
        <f>SUMIF('1 BL anterior'!$Q:$Q,AS381,'1 BL anterior'!$E:$E)</f>
        <v>0</v>
      </c>
    </row>
    <row r="382" spans="5:49">
      <c r="E382" s="3385"/>
      <c r="F382" s="3386"/>
      <c r="G382" s="3387"/>
      <c r="H382" s="3387"/>
      <c r="I382" s="3390"/>
      <c r="J382" s="3390"/>
      <c r="K382" s="3389"/>
      <c r="L382" s="3389"/>
      <c r="M382" s="1381" t="s">
        <v>872</v>
      </c>
      <c r="N382" s="1380">
        <v>7290</v>
      </c>
      <c r="P382" s="66">
        <f t="shared" si="8"/>
        <v>3</v>
      </c>
      <c r="R382" t="str">
        <f t="shared" si="9"/>
        <v>72903</v>
      </c>
      <c r="T382" s="639" t="s">
        <v>1288</v>
      </c>
      <c r="U382" t="s">
        <v>2578</v>
      </c>
      <c r="V382" s="91">
        <f>SUMIF('3BL ACTUAL'!Q:Q,T382,'3BL ACTUAL'!E:E)</f>
        <v>0</v>
      </c>
      <c r="W382" s="1388">
        <f>SUMIF('3BL ACTUAL'!Q:Q,U382,'3BL ACTUAL'!E:E)</f>
        <v>0</v>
      </c>
      <c r="X382" s="91">
        <f>SUMIF('1 BL anterior'!$Q:$Q,T382,'1 BL anterior'!$E:$E)</f>
        <v>0</v>
      </c>
      <c r="Y382" s="91">
        <f>SUMIF('1 BL anterior'!$Q:$Q,U382,'1 BL anterior'!$E:$E)</f>
        <v>0</v>
      </c>
      <c r="Z382" s="639" t="s">
        <v>1288</v>
      </c>
      <c r="AA382" t="s">
        <v>2739</v>
      </c>
      <c r="AB382" s="91">
        <f>SUMIF('3BL ACTUAL'!$Q:$Q,Z382,'3BL ACTUAL'!$E:$E)</f>
        <v>0</v>
      </c>
      <c r="AC382" s="1388">
        <f>SUMIF('3BL ACTUAL'!$Q:$Q,AA382,'3BL ACTUAL'!$E:$E)</f>
        <v>0</v>
      </c>
      <c r="AD382" s="91">
        <f>SUMIF('1 BL anterior'!$Q:$Q,Z382,'1 BL anterior'!$E:$E)</f>
        <v>0</v>
      </c>
      <c r="AE382" s="91">
        <f>SUMIF('1 BL anterior'!$Q:$Q,AA382,'1 BL anterior'!$E:$E)</f>
        <v>0</v>
      </c>
      <c r="AF382" s="639" t="s">
        <v>1288</v>
      </c>
      <c r="AG382" t="s">
        <v>2898</v>
      </c>
      <c r="AH382" s="91">
        <f>SUMIF('3BL ACTUAL'!$Q:$Q,AF382,'3BL ACTUAL'!$E:$E)</f>
        <v>0</v>
      </c>
      <c r="AI382" s="1388">
        <f>SUMIF('3BL ACTUAL'!$Q:$Q,AG382,'3BL ACTUAL'!$E:$E)</f>
        <v>0</v>
      </c>
      <c r="AJ382" s="91">
        <f>SUMIF('1 BL anterior'!$Q:$Q,AF382,'1 BL anterior'!$E:$E)</f>
        <v>0</v>
      </c>
      <c r="AK382" s="91">
        <f>SUMIF('1 BL anterior'!$Q:$Q,AG382,'1 BL anterior'!$E:$E)</f>
        <v>0</v>
      </c>
      <c r="AL382" s="639" t="s">
        <v>1288</v>
      </c>
      <c r="AM382" t="s">
        <v>3056</v>
      </c>
      <c r="AN382" s="91">
        <f>SUMIF('3BL ACTUAL'!$Q:$Q,AL382,'3BL ACTUAL'!$E:$E)</f>
        <v>0</v>
      </c>
      <c r="AO382" s="1388">
        <f>SUMIF('3BL ACTUAL'!$Q:$Q,AM382,'3BL ACTUAL'!$E:$E)</f>
        <v>0</v>
      </c>
      <c r="AP382" s="91">
        <f>SUMIF('1 BL anterior'!$Q:$Q,AL382,'1 BL anterior'!$E:$E)</f>
        <v>0</v>
      </c>
      <c r="AQ382" s="91">
        <f>SUMIF('1 BL anterior'!$Q:$Q,AM382,'1 BL anterior'!$E:$E)</f>
        <v>0</v>
      </c>
      <c r="AR382" s="639" t="s">
        <v>1288</v>
      </c>
      <c r="AS382" t="s">
        <v>3215</v>
      </c>
      <c r="AT382" s="91">
        <f>SUMIF('3BL ACTUAL'!$Q:$Q,AR382,'3BL ACTUAL'!$E:$E)</f>
        <v>0</v>
      </c>
      <c r="AU382" s="1388">
        <f>SUMIF('3BL ACTUAL'!$Q:$Q,AS382,'3BL ACTUAL'!$E:$E)</f>
        <v>0</v>
      </c>
      <c r="AV382" s="91">
        <f>SUMIF('1 BL anterior'!$Q:$Q,AR382,'1 BL anterior'!$E:$E)</f>
        <v>0</v>
      </c>
      <c r="AW382" s="91">
        <f>SUMIF('1 BL anterior'!$Q:$Q,AS382,'1 BL anterior'!$E:$E)</f>
        <v>0</v>
      </c>
    </row>
    <row r="383" spans="5:49">
      <c r="E383" s="3385"/>
      <c r="F383" s="3386"/>
      <c r="G383" s="3387"/>
      <c r="H383" s="3387"/>
      <c r="I383" s="3390"/>
      <c r="J383" s="3390"/>
      <c r="K383" s="3389" t="s">
        <v>128</v>
      </c>
      <c r="L383" s="3389"/>
      <c r="M383" s="1381" t="s">
        <v>970</v>
      </c>
      <c r="N383" s="1380">
        <v>7293</v>
      </c>
      <c r="P383" s="66">
        <f t="shared" si="8"/>
        <v>3</v>
      </c>
      <c r="R383" t="str">
        <f t="shared" si="9"/>
        <v>72933</v>
      </c>
      <c r="T383" s="639" t="s">
        <v>1288</v>
      </c>
      <c r="U383" t="s">
        <v>2579</v>
      </c>
      <c r="V383" s="91">
        <f>SUMIF('3BL ACTUAL'!Q:Q,T383,'3BL ACTUAL'!E:E)</f>
        <v>0</v>
      </c>
      <c r="W383" s="1388">
        <f>SUMIF('3BL ACTUAL'!Q:Q,U383,'3BL ACTUAL'!E:E)</f>
        <v>0</v>
      </c>
      <c r="X383" s="91">
        <f>SUMIF('1 BL anterior'!$Q:$Q,T383,'1 BL anterior'!$E:$E)</f>
        <v>0</v>
      </c>
      <c r="Y383" s="91">
        <f>SUMIF('1 BL anterior'!$Q:$Q,U383,'1 BL anterior'!$E:$E)</f>
        <v>0</v>
      </c>
      <c r="Z383" s="639" t="s">
        <v>1288</v>
      </c>
      <c r="AA383" t="s">
        <v>2740</v>
      </c>
      <c r="AB383" s="91">
        <f>SUMIF('3BL ACTUAL'!$Q:$Q,Z383,'3BL ACTUAL'!$E:$E)</f>
        <v>0</v>
      </c>
      <c r="AC383" s="1388">
        <f>SUMIF('3BL ACTUAL'!$Q:$Q,AA383,'3BL ACTUAL'!$E:$E)</f>
        <v>0</v>
      </c>
      <c r="AD383" s="91">
        <f>SUMIF('1 BL anterior'!$Q:$Q,Z383,'1 BL anterior'!$E:$E)</f>
        <v>0</v>
      </c>
      <c r="AE383" s="91">
        <f>SUMIF('1 BL anterior'!$Q:$Q,AA383,'1 BL anterior'!$E:$E)</f>
        <v>0</v>
      </c>
      <c r="AF383" s="639" t="s">
        <v>1288</v>
      </c>
      <c r="AG383" t="s">
        <v>2899</v>
      </c>
      <c r="AH383" s="91">
        <f>SUMIF('3BL ACTUAL'!$Q:$Q,AF383,'3BL ACTUAL'!$E:$E)</f>
        <v>0</v>
      </c>
      <c r="AI383" s="1388">
        <f>SUMIF('3BL ACTUAL'!$Q:$Q,AG383,'3BL ACTUAL'!$E:$E)</f>
        <v>0</v>
      </c>
      <c r="AJ383" s="91">
        <f>SUMIF('1 BL anterior'!$Q:$Q,AF383,'1 BL anterior'!$E:$E)</f>
        <v>0</v>
      </c>
      <c r="AK383" s="91">
        <f>SUMIF('1 BL anterior'!$Q:$Q,AG383,'1 BL anterior'!$E:$E)</f>
        <v>0</v>
      </c>
      <c r="AL383" s="639" t="s">
        <v>1288</v>
      </c>
      <c r="AM383" t="s">
        <v>3057</v>
      </c>
      <c r="AN383" s="91">
        <f>SUMIF('3BL ACTUAL'!$Q:$Q,AL383,'3BL ACTUAL'!$E:$E)</f>
        <v>0</v>
      </c>
      <c r="AO383" s="1388">
        <f>SUMIF('3BL ACTUAL'!$Q:$Q,AM383,'3BL ACTUAL'!$E:$E)</f>
        <v>0</v>
      </c>
      <c r="AP383" s="91">
        <f>SUMIF('1 BL anterior'!$Q:$Q,AL383,'1 BL anterior'!$E:$E)</f>
        <v>0</v>
      </c>
      <c r="AQ383" s="91">
        <f>SUMIF('1 BL anterior'!$Q:$Q,AM383,'1 BL anterior'!$E:$E)</f>
        <v>0</v>
      </c>
      <c r="AR383" s="639" t="s">
        <v>1288</v>
      </c>
      <c r="AS383" t="s">
        <v>3216</v>
      </c>
      <c r="AT383" s="91">
        <f>SUMIF('3BL ACTUAL'!$Q:$Q,AR383,'3BL ACTUAL'!$E:$E)</f>
        <v>0</v>
      </c>
      <c r="AU383" s="1388">
        <f>SUMIF('3BL ACTUAL'!$Q:$Q,AS383,'3BL ACTUAL'!$E:$E)</f>
        <v>0</v>
      </c>
      <c r="AV383" s="91">
        <f>SUMIF('1 BL anterior'!$Q:$Q,AR383,'1 BL anterior'!$E:$E)</f>
        <v>0</v>
      </c>
      <c r="AW383" s="91">
        <f>SUMIF('1 BL anterior'!$Q:$Q,AS383,'1 BL anterior'!$E:$E)</f>
        <v>0</v>
      </c>
    </row>
    <row r="384" spans="5:49">
      <c r="E384" s="3385"/>
      <c r="F384" s="3386"/>
      <c r="G384" s="3387"/>
      <c r="H384" s="3387"/>
      <c r="I384" s="3390"/>
      <c r="J384" s="3390"/>
      <c r="K384" s="3389"/>
      <c r="L384" s="3389"/>
      <c r="M384" s="1381" t="s">
        <v>872</v>
      </c>
      <c r="N384" s="1380">
        <v>7296</v>
      </c>
      <c r="P384" s="66">
        <f t="shared" si="8"/>
        <v>3</v>
      </c>
      <c r="R384" t="str">
        <f t="shared" si="9"/>
        <v>72963</v>
      </c>
      <c r="T384" s="639" t="s">
        <v>1288</v>
      </c>
      <c r="U384" t="s">
        <v>2580</v>
      </c>
      <c r="V384" s="91">
        <f>SUMIF('3BL ACTUAL'!Q:Q,T384,'3BL ACTUAL'!E:E)</f>
        <v>0</v>
      </c>
      <c r="W384" s="1388">
        <f>SUMIF('3BL ACTUAL'!Q:Q,U384,'3BL ACTUAL'!E:E)</f>
        <v>0</v>
      </c>
      <c r="X384" s="91">
        <f>SUMIF('1 BL anterior'!$Q:$Q,T384,'1 BL anterior'!$E:$E)</f>
        <v>0</v>
      </c>
      <c r="Y384" s="91">
        <f>SUMIF('1 BL anterior'!$Q:$Q,U384,'1 BL anterior'!$E:$E)</f>
        <v>0</v>
      </c>
      <c r="Z384" s="639" t="s">
        <v>1288</v>
      </c>
      <c r="AA384" t="s">
        <v>2741</v>
      </c>
      <c r="AB384" s="91">
        <f>SUMIF('3BL ACTUAL'!$Q:$Q,Z384,'3BL ACTUAL'!$E:$E)</f>
        <v>0</v>
      </c>
      <c r="AC384" s="1388">
        <f>SUMIF('3BL ACTUAL'!$Q:$Q,AA384,'3BL ACTUAL'!$E:$E)</f>
        <v>0</v>
      </c>
      <c r="AD384" s="91">
        <f>SUMIF('1 BL anterior'!$Q:$Q,Z384,'1 BL anterior'!$E:$E)</f>
        <v>0</v>
      </c>
      <c r="AE384" s="91">
        <f>SUMIF('1 BL anterior'!$Q:$Q,AA384,'1 BL anterior'!$E:$E)</f>
        <v>0</v>
      </c>
      <c r="AF384" s="639" t="s">
        <v>1288</v>
      </c>
      <c r="AG384" t="s">
        <v>2900</v>
      </c>
      <c r="AH384" s="91">
        <f>SUMIF('3BL ACTUAL'!$Q:$Q,AF384,'3BL ACTUAL'!$E:$E)</f>
        <v>0</v>
      </c>
      <c r="AI384" s="1388">
        <f>SUMIF('3BL ACTUAL'!$Q:$Q,AG384,'3BL ACTUAL'!$E:$E)</f>
        <v>0</v>
      </c>
      <c r="AJ384" s="91">
        <f>SUMIF('1 BL anterior'!$Q:$Q,AF384,'1 BL anterior'!$E:$E)</f>
        <v>0</v>
      </c>
      <c r="AK384" s="91">
        <f>SUMIF('1 BL anterior'!$Q:$Q,AG384,'1 BL anterior'!$E:$E)</f>
        <v>0</v>
      </c>
      <c r="AL384" s="639" t="s">
        <v>1288</v>
      </c>
      <c r="AM384" t="s">
        <v>3058</v>
      </c>
      <c r="AN384" s="91">
        <f>SUMIF('3BL ACTUAL'!$Q:$Q,AL384,'3BL ACTUAL'!$E:$E)</f>
        <v>0</v>
      </c>
      <c r="AO384" s="1388">
        <f>SUMIF('3BL ACTUAL'!$Q:$Q,AM384,'3BL ACTUAL'!$E:$E)</f>
        <v>0</v>
      </c>
      <c r="AP384" s="91">
        <f>SUMIF('1 BL anterior'!$Q:$Q,AL384,'1 BL anterior'!$E:$E)</f>
        <v>0</v>
      </c>
      <c r="AQ384" s="91">
        <f>SUMIF('1 BL anterior'!$Q:$Q,AM384,'1 BL anterior'!$E:$E)</f>
        <v>0</v>
      </c>
      <c r="AR384" s="639" t="s">
        <v>1288</v>
      </c>
      <c r="AS384" t="s">
        <v>3217</v>
      </c>
      <c r="AT384" s="91">
        <f>SUMIF('3BL ACTUAL'!$Q:$Q,AR384,'3BL ACTUAL'!$E:$E)</f>
        <v>0</v>
      </c>
      <c r="AU384" s="1388">
        <f>SUMIF('3BL ACTUAL'!$Q:$Q,AS384,'3BL ACTUAL'!$E:$E)</f>
        <v>0</v>
      </c>
      <c r="AV384" s="91">
        <f>SUMIF('1 BL anterior'!$Q:$Q,AR384,'1 BL anterior'!$E:$E)</f>
        <v>0</v>
      </c>
      <c r="AW384" s="91">
        <f>SUMIF('1 BL anterior'!$Q:$Q,AS384,'1 BL anterior'!$E:$E)</f>
        <v>0</v>
      </c>
    </row>
    <row r="385" spans="5:49">
      <c r="E385" s="3385"/>
      <c r="F385" s="3386"/>
      <c r="G385" s="3387"/>
      <c r="H385" s="3387"/>
      <c r="I385" s="3381" t="s">
        <v>1028</v>
      </c>
      <c r="J385" s="3382"/>
      <c r="K385" s="3382"/>
      <c r="L385" s="3382"/>
      <c r="M385" s="3382"/>
      <c r="N385" s="1380">
        <v>7299</v>
      </c>
      <c r="P385" s="66">
        <f t="shared" si="8"/>
        <v>3</v>
      </c>
      <c r="R385" t="str">
        <f t="shared" si="9"/>
        <v>72993</v>
      </c>
      <c r="T385" s="639" t="s">
        <v>1288</v>
      </c>
      <c r="U385" t="s">
        <v>2581</v>
      </c>
      <c r="V385" s="91">
        <f>SUMIF('3BL ACTUAL'!Q:Q,T385,'3BL ACTUAL'!E:E)</f>
        <v>0</v>
      </c>
      <c r="W385" s="1388">
        <f>SUMIF('3BL ACTUAL'!Q:Q,U385,'3BL ACTUAL'!E:E)</f>
        <v>0</v>
      </c>
      <c r="X385" s="91">
        <f>SUMIF('1 BL anterior'!$Q:$Q,T385,'1 BL anterior'!$E:$E)</f>
        <v>0</v>
      </c>
      <c r="Y385" s="91">
        <f>SUMIF('1 BL anterior'!$Q:$Q,U385,'1 BL anterior'!$E:$E)</f>
        <v>0</v>
      </c>
      <c r="Z385" s="639" t="s">
        <v>1288</v>
      </c>
      <c r="AA385" t="s">
        <v>2742</v>
      </c>
      <c r="AB385" s="91">
        <f>SUMIF('3BL ACTUAL'!$Q:$Q,Z385,'3BL ACTUAL'!$E:$E)</f>
        <v>0</v>
      </c>
      <c r="AC385" s="1388">
        <f>SUMIF('3BL ACTUAL'!$Q:$Q,AA385,'3BL ACTUAL'!$E:$E)</f>
        <v>0</v>
      </c>
      <c r="AD385" s="91">
        <f>SUMIF('1 BL anterior'!$Q:$Q,Z385,'1 BL anterior'!$E:$E)</f>
        <v>0</v>
      </c>
      <c r="AE385" s="91">
        <f>SUMIF('1 BL anterior'!$Q:$Q,AA385,'1 BL anterior'!$E:$E)</f>
        <v>0</v>
      </c>
      <c r="AF385" s="639" t="s">
        <v>1288</v>
      </c>
      <c r="AG385" t="s">
        <v>2901</v>
      </c>
      <c r="AH385" s="91">
        <f>SUMIF('3BL ACTUAL'!$Q:$Q,AF385,'3BL ACTUAL'!$E:$E)</f>
        <v>0</v>
      </c>
      <c r="AI385" s="1388">
        <f>SUMIF('3BL ACTUAL'!$Q:$Q,AG385,'3BL ACTUAL'!$E:$E)</f>
        <v>0</v>
      </c>
      <c r="AJ385" s="91">
        <f>SUMIF('1 BL anterior'!$Q:$Q,AF385,'1 BL anterior'!$E:$E)</f>
        <v>0</v>
      </c>
      <c r="AK385" s="91">
        <f>SUMIF('1 BL anterior'!$Q:$Q,AG385,'1 BL anterior'!$E:$E)</f>
        <v>0</v>
      </c>
      <c r="AL385" s="639" t="s">
        <v>1288</v>
      </c>
      <c r="AM385" t="s">
        <v>3059</v>
      </c>
      <c r="AN385" s="91">
        <f>SUMIF('3BL ACTUAL'!$Q:$Q,AL385,'3BL ACTUAL'!$E:$E)</f>
        <v>0</v>
      </c>
      <c r="AO385" s="1388">
        <f>SUMIF('3BL ACTUAL'!$Q:$Q,AM385,'3BL ACTUAL'!$E:$E)</f>
        <v>0</v>
      </c>
      <c r="AP385" s="91">
        <f>SUMIF('1 BL anterior'!$Q:$Q,AL385,'1 BL anterior'!$E:$E)</f>
        <v>0</v>
      </c>
      <c r="AQ385" s="91">
        <f>SUMIF('1 BL anterior'!$Q:$Q,AM385,'1 BL anterior'!$E:$E)</f>
        <v>0</v>
      </c>
      <c r="AR385" s="639" t="s">
        <v>1288</v>
      </c>
      <c r="AS385" t="s">
        <v>3218</v>
      </c>
      <c r="AT385" s="91">
        <f>SUMIF('3BL ACTUAL'!$Q:$Q,AR385,'3BL ACTUAL'!$E:$E)</f>
        <v>0</v>
      </c>
      <c r="AU385" s="1388">
        <f>SUMIF('3BL ACTUAL'!$Q:$Q,AS385,'3BL ACTUAL'!$E:$E)</f>
        <v>0</v>
      </c>
      <c r="AV385" s="91">
        <f>SUMIF('1 BL anterior'!$Q:$Q,AR385,'1 BL anterior'!$E:$E)</f>
        <v>0</v>
      </c>
      <c r="AW385" s="91">
        <f>SUMIF('1 BL anterior'!$Q:$Q,AS385,'1 BL anterior'!$E:$E)</f>
        <v>0</v>
      </c>
    </row>
    <row r="386" spans="5:49">
      <c r="E386" s="3385"/>
      <c r="F386" s="3386"/>
      <c r="G386" s="3387"/>
      <c r="H386" s="3387"/>
      <c r="I386" s="3391" t="s">
        <v>1029</v>
      </c>
      <c r="J386" s="3392"/>
      <c r="K386" s="3392"/>
      <c r="L386" s="3392"/>
      <c r="M386" s="3392"/>
      <c r="N386" s="1380">
        <v>7302</v>
      </c>
      <c r="P386" s="66">
        <f t="shared" si="8"/>
        <v>3</v>
      </c>
      <c r="R386" t="str">
        <f t="shared" si="9"/>
        <v>73023</v>
      </c>
      <c r="T386" s="639" t="s">
        <v>1288</v>
      </c>
      <c r="U386" t="s">
        <v>2582</v>
      </c>
      <c r="V386" s="91">
        <f>SUMIF('3BL ACTUAL'!Q:Q,T386,'3BL ACTUAL'!E:E)</f>
        <v>0</v>
      </c>
      <c r="W386" s="1388">
        <f>SUMIF('3BL ACTUAL'!Q:Q,U386,'3BL ACTUAL'!E:E)</f>
        <v>0</v>
      </c>
      <c r="X386" s="91">
        <f>SUMIF('1 BL anterior'!$Q:$Q,T386,'1 BL anterior'!$E:$E)</f>
        <v>0</v>
      </c>
      <c r="Y386" s="91">
        <f>SUMIF('1 BL anterior'!$Q:$Q,U386,'1 BL anterior'!$E:$E)</f>
        <v>0</v>
      </c>
      <c r="Z386" s="639" t="s">
        <v>1288</v>
      </c>
      <c r="AA386" t="s">
        <v>2743</v>
      </c>
      <c r="AB386" s="91">
        <f>SUMIF('3BL ACTUAL'!$Q:$Q,Z386,'3BL ACTUAL'!$E:$E)</f>
        <v>0</v>
      </c>
      <c r="AC386" s="1388">
        <f>SUMIF('3BL ACTUAL'!$Q:$Q,AA386,'3BL ACTUAL'!$E:$E)</f>
        <v>0</v>
      </c>
      <c r="AD386" s="91">
        <f>SUMIF('1 BL anterior'!$Q:$Q,Z386,'1 BL anterior'!$E:$E)</f>
        <v>0</v>
      </c>
      <c r="AE386" s="91">
        <f>SUMIF('1 BL anterior'!$Q:$Q,AA386,'1 BL anterior'!$E:$E)</f>
        <v>0</v>
      </c>
      <c r="AF386" s="639" t="s">
        <v>1288</v>
      </c>
      <c r="AG386" t="s">
        <v>2902</v>
      </c>
      <c r="AH386" s="91">
        <f>SUMIF('3BL ACTUAL'!$Q:$Q,AF386,'3BL ACTUAL'!$E:$E)</f>
        <v>0</v>
      </c>
      <c r="AI386" s="1388">
        <f>SUMIF('3BL ACTUAL'!$Q:$Q,AG386,'3BL ACTUAL'!$E:$E)</f>
        <v>0</v>
      </c>
      <c r="AJ386" s="91">
        <f>SUMIF('1 BL anterior'!$Q:$Q,AF386,'1 BL anterior'!$E:$E)</f>
        <v>0</v>
      </c>
      <c r="AK386" s="91">
        <f>SUMIF('1 BL anterior'!$Q:$Q,AG386,'1 BL anterior'!$E:$E)</f>
        <v>0</v>
      </c>
      <c r="AL386" s="639" t="s">
        <v>1288</v>
      </c>
      <c r="AM386" t="s">
        <v>3060</v>
      </c>
      <c r="AN386" s="91">
        <f>SUMIF('3BL ACTUAL'!$Q:$Q,AL386,'3BL ACTUAL'!$E:$E)</f>
        <v>0</v>
      </c>
      <c r="AO386" s="1388">
        <f>SUMIF('3BL ACTUAL'!$Q:$Q,AM386,'3BL ACTUAL'!$E:$E)</f>
        <v>0</v>
      </c>
      <c r="AP386" s="91">
        <f>SUMIF('1 BL anterior'!$Q:$Q,AL386,'1 BL anterior'!$E:$E)</f>
        <v>0</v>
      </c>
      <c r="AQ386" s="91">
        <f>SUMIF('1 BL anterior'!$Q:$Q,AM386,'1 BL anterior'!$E:$E)</f>
        <v>0</v>
      </c>
      <c r="AR386" s="639" t="s">
        <v>1288</v>
      </c>
      <c r="AS386" t="s">
        <v>3219</v>
      </c>
      <c r="AT386" s="91">
        <f>SUMIF('3BL ACTUAL'!$Q:$Q,AR386,'3BL ACTUAL'!$E:$E)</f>
        <v>0</v>
      </c>
      <c r="AU386" s="1388">
        <f>SUMIF('3BL ACTUAL'!$Q:$Q,AS386,'3BL ACTUAL'!$E:$E)</f>
        <v>0</v>
      </c>
      <c r="AV386" s="91">
        <f>SUMIF('1 BL anterior'!$Q:$Q,AR386,'1 BL anterior'!$E:$E)</f>
        <v>0</v>
      </c>
      <c r="AW386" s="91">
        <f>SUMIF('1 BL anterior'!$Q:$Q,AS386,'1 BL anterior'!$E:$E)</f>
        <v>0</v>
      </c>
    </row>
    <row r="387" spans="5:49">
      <c r="E387" s="3385"/>
      <c r="F387" s="3386"/>
      <c r="G387" s="3387"/>
      <c r="H387" s="3387"/>
      <c r="I387" s="3380" t="s">
        <v>882</v>
      </c>
      <c r="J387" s="3380"/>
      <c r="K387" s="3380"/>
      <c r="L387" s="3380"/>
      <c r="M387" s="3380"/>
      <c r="N387" s="1380">
        <v>7305</v>
      </c>
      <c r="P387" s="66">
        <f t="shared" si="8"/>
        <v>3</v>
      </c>
      <c r="R387" t="str">
        <f t="shared" si="9"/>
        <v>73053</v>
      </c>
      <c r="T387" s="639" t="s">
        <v>1288</v>
      </c>
      <c r="U387" t="s">
        <v>2583</v>
      </c>
      <c r="V387" s="91">
        <f>SUMIF('3BL ACTUAL'!Q:Q,T387,'3BL ACTUAL'!E:E)</f>
        <v>0</v>
      </c>
      <c r="W387" s="1388">
        <f>SUMIF('3BL ACTUAL'!Q:Q,U387,'3BL ACTUAL'!E:E)</f>
        <v>0</v>
      </c>
      <c r="X387" s="91">
        <f>SUMIF('1 BL anterior'!$Q:$Q,T387,'1 BL anterior'!$E:$E)</f>
        <v>0</v>
      </c>
      <c r="Y387" s="91">
        <f>SUMIF('1 BL anterior'!$Q:$Q,U387,'1 BL anterior'!$E:$E)</f>
        <v>0</v>
      </c>
      <c r="Z387" s="639" t="s">
        <v>1288</v>
      </c>
      <c r="AA387" t="s">
        <v>2744</v>
      </c>
      <c r="AB387" s="91">
        <f>SUMIF('3BL ACTUAL'!$Q:$Q,Z387,'3BL ACTUAL'!$E:$E)</f>
        <v>0</v>
      </c>
      <c r="AC387" s="1388">
        <f>SUMIF('3BL ACTUAL'!$Q:$Q,AA387,'3BL ACTUAL'!$E:$E)</f>
        <v>0</v>
      </c>
      <c r="AD387" s="91">
        <f>SUMIF('1 BL anterior'!$Q:$Q,Z387,'1 BL anterior'!$E:$E)</f>
        <v>0</v>
      </c>
      <c r="AE387" s="91">
        <f>SUMIF('1 BL anterior'!$Q:$Q,AA387,'1 BL anterior'!$E:$E)</f>
        <v>0</v>
      </c>
      <c r="AF387" s="639" t="s">
        <v>1288</v>
      </c>
      <c r="AG387" t="s">
        <v>2903</v>
      </c>
      <c r="AH387" s="91">
        <f>SUMIF('3BL ACTUAL'!$Q:$Q,AF387,'3BL ACTUAL'!$E:$E)</f>
        <v>0</v>
      </c>
      <c r="AI387" s="1388">
        <f>SUMIF('3BL ACTUAL'!$Q:$Q,AG387,'3BL ACTUAL'!$E:$E)</f>
        <v>0</v>
      </c>
      <c r="AJ387" s="91">
        <f>SUMIF('1 BL anterior'!$Q:$Q,AF387,'1 BL anterior'!$E:$E)</f>
        <v>0</v>
      </c>
      <c r="AK387" s="91">
        <f>SUMIF('1 BL anterior'!$Q:$Q,AG387,'1 BL anterior'!$E:$E)</f>
        <v>0</v>
      </c>
      <c r="AL387" s="639" t="s">
        <v>1288</v>
      </c>
      <c r="AM387" t="s">
        <v>3061</v>
      </c>
      <c r="AN387" s="91">
        <f>SUMIF('3BL ACTUAL'!$Q:$Q,AL387,'3BL ACTUAL'!$E:$E)</f>
        <v>0</v>
      </c>
      <c r="AO387" s="1388">
        <f>SUMIF('3BL ACTUAL'!$Q:$Q,AM387,'3BL ACTUAL'!$E:$E)</f>
        <v>0</v>
      </c>
      <c r="AP387" s="91">
        <f>SUMIF('1 BL anterior'!$Q:$Q,AL387,'1 BL anterior'!$E:$E)</f>
        <v>0</v>
      </c>
      <c r="AQ387" s="91">
        <f>SUMIF('1 BL anterior'!$Q:$Q,AM387,'1 BL anterior'!$E:$E)</f>
        <v>0</v>
      </c>
      <c r="AR387" s="639" t="s">
        <v>1288</v>
      </c>
      <c r="AS387" t="s">
        <v>3220</v>
      </c>
      <c r="AT387" s="91">
        <f>SUMIF('3BL ACTUAL'!$Q:$Q,AR387,'3BL ACTUAL'!$E:$E)</f>
        <v>0</v>
      </c>
      <c r="AU387" s="1388">
        <f>SUMIF('3BL ACTUAL'!$Q:$Q,AS387,'3BL ACTUAL'!$E:$E)</f>
        <v>0</v>
      </c>
      <c r="AV387" s="91">
        <f>SUMIF('1 BL anterior'!$Q:$Q,AR387,'1 BL anterior'!$E:$E)</f>
        <v>0</v>
      </c>
      <c r="AW387" s="91">
        <f>SUMIF('1 BL anterior'!$Q:$Q,AS387,'1 BL anterior'!$E:$E)</f>
        <v>0</v>
      </c>
    </row>
    <row r="388" spans="5:49">
      <c r="E388" s="3385"/>
      <c r="F388" s="3386"/>
      <c r="G388" s="3381" t="s">
        <v>1030</v>
      </c>
      <c r="H388" s="3382"/>
      <c r="I388" s="3382"/>
      <c r="J388" s="3382"/>
      <c r="K388" s="3382"/>
      <c r="L388" s="3382"/>
      <c r="M388" s="3382"/>
      <c r="N388" s="1380">
        <v>7308</v>
      </c>
      <c r="P388" s="66">
        <f t="shared" si="8"/>
        <v>3</v>
      </c>
      <c r="R388" t="str">
        <f t="shared" si="9"/>
        <v>73083</v>
      </c>
      <c r="T388" s="639" t="s">
        <v>1288</v>
      </c>
      <c r="U388" t="s">
        <v>2584</v>
      </c>
      <c r="V388" s="91">
        <f>SUMIF('3BL ACTUAL'!Q:Q,T388,'3BL ACTUAL'!E:E)</f>
        <v>0</v>
      </c>
      <c r="W388" s="1388">
        <f>SUMIF('3BL ACTUAL'!Q:Q,U388,'3BL ACTUAL'!E:E)</f>
        <v>0</v>
      </c>
      <c r="X388" s="91">
        <f>SUMIF('1 BL anterior'!$Q:$Q,T388,'1 BL anterior'!$E:$E)</f>
        <v>0</v>
      </c>
      <c r="Y388" s="91">
        <f>SUMIF('1 BL anterior'!$Q:$Q,U388,'1 BL anterior'!$E:$E)</f>
        <v>0</v>
      </c>
      <c r="Z388" s="639" t="s">
        <v>1288</v>
      </c>
      <c r="AA388" t="s">
        <v>2745</v>
      </c>
      <c r="AB388" s="91">
        <f>SUMIF('3BL ACTUAL'!$Q:$Q,Z388,'3BL ACTUAL'!$E:$E)</f>
        <v>0</v>
      </c>
      <c r="AC388" s="1388">
        <f>SUMIF('3BL ACTUAL'!$Q:$Q,AA388,'3BL ACTUAL'!$E:$E)</f>
        <v>0</v>
      </c>
      <c r="AD388" s="91">
        <f>SUMIF('1 BL anterior'!$Q:$Q,Z388,'1 BL anterior'!$E:$E)</f>
        <v>0</v>
      </c>
      <c r="AE388" s="91">
        <f>SUMIF('1 BL anterior'!$Q:$Q,AA388,'1 BL anterior'!$E:$E)</f>
        <v>0</v>
      </c>
      <c r="AF388" s="639" t="s">
        <v>1288</v>
      </c>
      <c r="AG388" t="s">
        <v>2904</v>
      </c>
      <c r="AH388" s="91">
        <f>SUMIF('3BL ACTUAL'!$Q:$Q,AF388,'3BL ACTUAL'!$E:$E)</f>
        <v>0</v>
      </c>
      <c r="AI388" s="1388">
        <f>SUMIF('3BL ACTUAL'!$Q:$Q,AG388,'3BL ACTUAL'!$E:$E)</f>
        <v>0</v>
      </c>
      <c r="AJ388" s="91">
        <f>SUMIF('1 BL anterior'!$Q:$Q,AF388,'1 BL anterior'!$E:$E)</f>
        <v>0</v>
      </c>
      <c r="AK388" s="91">
        <f>SUMIF('1 BL anterior'!$Q:$Q,AG388,'1 BL anterior'!$E:$E)</f>
        <v>0</v>
      </c>
      <c r="AL388" s="639" t="s">
        <v>1288</v>
      </c>
      <c r="AM388" t="s">
        <v>3062</v>
      </c>
      <c r="AN388" s="91">
        <f>SUMIF('3BL ACTUAL'!$Q:$Q,AL388,'3BL ACTUAL'!$E:$E)</f>
        <v>0</v>
      </c>
      <c r="AO388" s="1388">
        <f>SUMIF('3BL ACTUAL'!$Q:$Q,AM388,'3BL ACTUAL'!$E:$E)</f>
        <v>0</v>
      </c>
      <c r="AP388" s="91">
        <f>SUMIF('1 BL anterior'!$Q:$Q,AL388,'1 BL anterior'!$E:$E)</f>
        <v>0</v>
      </c>
      <c r="AQ388" s="91">
        <f>SUMIF('1 BL anterior'!$Q:$Q,AM388,'1 BL anterior'!$E:$E)</f>
        <v>0</v>
      </c>
      <c r="AR388" s="639" t="s">
        <v>1288</v>
      </c>
      <c r="AS388" t="s">
        <v>3221</v>
      </c>
      <c r="AT388" s="91">
        <f>SUMIF('3BL ACTUAL'!$Q:$Q,AR388,'3BL ACTUAL'!$E:$E)</f>
        <v>0</v>
      </c>
      <c r="AU388" s="1388">
        <f>SUMIF('3BL ACTUAL'!$Q:$Q,AS388,'3BL ACTUAL'!$E:$E)</f>
        <v>0</v>
      </c>
      <c r="AV388" s="91">
        <f>SUMIF('1 BL anterior'!$Q:$Q,AR388,'1 BL anterior'!$E:$E)</f>
        <v>0</v>
      </c>
      <c r="AW388" s="91">
        <f>SUMIF('1 BL anterior'!$Q:$Q,AS388,'1 BL anterior'!$E:$E)</f>
        <v>0</v>
      </c>
    </row>
    <row r="389" spans="5:49">
      <c r="E389" s="3385"/>
      <c r="F389" s="3386"/>
      <c r="G389" s="3380" t="s">
        <v>882</v>
      </c>
      <c r="H389" s="3380"/>
      <c r="I389" s="3380"/>
      <c r="J389" s="3380"/>
      <c r="K389" s="3380"/>
      <c r="L389" s="3380"/>
      <c r="M389" s="3380"/>
      <c r="N389" s="1380">
        <v>7311</v>
      </c>
      <c r="P389" s="66">
        <f t="shared" si="8"/>
        <v>3</v>
      </c>
      <c r="R389" t="str">
        <f t="shared" si="9"/>
        <v>73113</v>
      </c>
      <c r="T389" s="639" t="s">
        <v>1288</v>
      </c>
      <c r="U389" t="s">
        <v>2585</v>
      </c>
      <c r="V389" s="91">
        <f>SUMIF('3BL ACTUAL'!Q:Q,T389,'3BL ACTUAL'!E:E)</f>
        <v>0</v>
      </c>
      <c r="W389" s="1388">
        <f>SUMIF('3BL ACTUAL'!Q:Q,U389,'3BL ACTUAL'!E:E)</f>
        <v>0</v>
      </c>
      <c r="X389" s="91">
        <f>SUMIF('1 BL anterior'!$Q:$Q,T389,'1 BL anterior'!$E:$E)</f>
        <v>0</v>
      </c>
      <c r="Y389" s="91">
        <f>SUMIF('1 BL anterior'!$Q:$Q,U389,'1 BL anterior'!$E:$E)</f>
        <v>0</v>
      </c>
      <c r="Z389" s="639" t="s">
        <v>1288</v>
      </c>
      <c r="AA389" t="s">
        <v>2746</v>
      </c>
      <c r="AB389" s="91">
        <f>SUMIF('3BL ACTUAL'!$Q:$Q,Z389,'3BL ACTUAL'!$E:$E)</f>
        <v>0</v>
      </c>
      <c r="AC389" s="1388">
        <f>SUMIF('3BL ACTUAL'!$Q:$Q,AA389,'3BL ACTUAL'!$E:$E)</f>
        <v>0</v>
      </c>
      <c r="AD389" s="91">
        <f>SUMIF('1 BL anterior'!$Q:$Q,Z389,'1 BL anterior'!$E:$E)</f>
        <v>0</v>
      </c>
      <c r="AE389" s="91">
        <f>SUMIF('1 BL anterior'!$Q:$Q,AA389,'1 BL anterior'!$E:$E)</f>
        <v>0</v>
      </c>
      <c r="AF389" s="639" t="s">
        <v>1288</v>
      </c>
      <c r="AG389" t="s">
        <v>2905</v>
      </c>
      <c r="AH389" s="91">
        <f>SUMIF('3BL ACTUAL'!$Q:$Q,AF389,'3BL ACTUAL'!$E:$E)</f>
        <v>0</v>
      </c>
      <c r="AI389" s="1388">
        <f>SUMIF('3BL ACTUAL'!$Q:$Q,AG389,'3BL ACTUAL'!$E:$E)</f>
        <v>0</v>
      </c>
      <c r="AJ389" s="91">
        <f>SUMIF('1 BL anterior'!$Q:$Q,AF389,'1 BL anterior'!$E:$E)</f>
        <v>0</v>
      </c>
      <c r="AK389" s="91">
        <f>SUMIF('1 BL anterior'!$Q:$Q,AG389,'1 BL anterior'!$E:$E)</f>
        <v>0</v>
      </c>
      <c r="AL389" s="639" t="s">
        <v>1288</v>
      </c>
      <c r="AM389" t="s">
        <v>3063</v>
      </c>
      <c r="AN389" s="91">
        <f>SUMIF('3BL ACTUAL'!$Q:$Q,AL389,'3BL ACTUAL'!$E:$E)</f>
        <v>0</v>
      </c>
      <c r="AO389" s="1388">
        <f>SUMIF('3BL ACTUAL'!$Q:$Q,AM389,'3BL ACTUAL'!$E:$E)</f>
        <v>0</v>
      </c>
      <c r="AP389" s="91">
        <f>SUMIF('1 BL anterior'!$Q:$Q,AL389,'1 BL anterior'!$E:$E)</f>
        <v>0</v>
      </c>
      <c r="AQ389" s="91">
        <f>SUMIF('1 BL anterior'!$Q:$Q,AM389,'1 BL anterior'!$E:$E)</f>
        <v>0</v>
      </c>
      <c r="AR389" s="639" t="s">
        <v>1288</v>
      </c>
      <c r="AS389" t="s">
        <v>3222</v>
      </c>
      <c r="AT389" s="91">
        <f>SUMIF('3BL ACTUAL'!$Q:$Q,AR389,'3BL ACTUAL'!$E:$E)</f>
        <v>0</v>
      </c>
      <c r="AU389" s="1388">
        <f>SUMIF('3BL ACTUAL'!$Q:$Q,AS389,'3BL ACTUAL'!$E:$E)</f>
        <v>0</v>
      </c>
      <c r="AV389" s="91">
        <f>SUMIF('1 BL anterior'!$Q:$Q,AR389,'1 BL anterior'!$E:$E)</f>
        <v>0</v>
      </c>
      <c r="AW389" s="91">
        <f>SUMIF('1 BL anterior'!$Q:$Q,AS389,'1 BL anterior'!$E:$E)</f>
        <v>0</v>
      </c>
    </row>
    <row r="390" spans="5:49" ht="13.5" thickBot="1">
      <c r="E390" s="3383" t="s">
        <v>193</v>
      </c>
      <c r="F390" s="3384"/>
      <c r="G390" s="3384"/>
      <c r="H390" s="3384"/>
      <c r="I390" s="3384"/>
      <c r="J390" s="3384"/>
      <c r="K390" s="3384"/>
      <c r="L390" s="3384"/>
      <c r="M390" s="3384"/>
      <c r="N390" s="769">
        <v>7314</v>
      </c>
      <c r="P390" s="66">
        <f t="shared" si="8"/>
        <v>3</v>
      </c>
      <c r="R390" t="str">
        <f t="shared" si="9"/>
        <v>73143</v>
      </c>
      <c r="T390" s="639" t="s">
        <v>1288</v>
      </c>
      <c r="U390" t="s">
        <v>2586</v>
      </c>
      <c r="V390" s="91">
        <f>SUMIF('3BL ACTUAL'!Q:Q,T390,'3BL ACTUAL'!E:E)</f>
        <v>0</v>
      </c>
      <c r="W390" s="1388">
        <f>SUMIF('3BL ACTUAL'!Q:Q,U390,'3BL ACTUAL'!E:E)</f>
        <v>0</v>
      </c>
      <c r="X390" s="91">
        <f>SUMIF('1 BL anterior'!$Q:$Q,T390,'1 BL anterior'!$E:$E)</f>
        <v>0</v>
      </c>
      <c r="Y390" s="91">
        <f>SUMIF('1 BL anterior'!$Q:$Q,U390,'1 BL anterior'!$E:$E)</f>
        <v>0</v>
      </c>
      <c r="Z390" s="639" t="s">
        <v>1288</v>
      </c>
      <c r="AA390" t="s">
        <v>2747</v>
      </c>
      <c r="AB390" s="91">
        <f>SUMIF('3BL ACTUAL'!$Q:$Q,Z390,'3BL ACTUAL'!$E:$E)</f>
        <v>0</v>
      </c>
      <c r="AC390" s="1388">
        <f>SUMIF('3BL ACTUAL'!$Q:$Q,AA390,'3BL ACTUAL'!$E:$E)</f>
        <v>0</v>
      </c>
      <c r="AD390" s="91">
        <f>SUMIF('1 BL anterior'!$Q:$Q,Z390,'1 BL anterior'!$E:$E)</f>
        <v>0</v>
      </c>
      <c r="AE390" s="91">
        <f>SUMIF('1 BL anterior'!$Q:$Q,AA390,'1 BL anterior'!$E:$E)</f>
        <v>0</v>
      </c>
      <c r="AF390" s="639" t="s">
        <v>1288</v>
      </c>
      <c r="AG390" t="s">
        <v>2906</v>
      </c>
      <c r="AH390" s="91">
        <f>SUMIF('3BL ACTUAL'!$Q:$Q,AF390,'3BL ACTUAL'!$E:$E)</f>
        <v>0</v>
      </c>
      <c r="AI390" s="1388">
        <f>SUMIF('3BL ACTUAL'!$Q:$Q,AG390,'3BL ACTUAL'!$E:$E)</f>
        <v>0</v>
      </c>
      <c r="AJ390" s="91">
        <f>SUMIF('1 BL anterior'!$Q:$Q,AF390,'1 BL anterior'!$E:$E)</f>
        <v>0</v>
      </c>
      <c r="AK390" s="91">
        <f>SUMIF('1 BL anterior'!$Q:$Q,AG390,'1 BL anterior'!$E:$E)</f>
        <v>0</v>
      </c>
      <c r="AL390" s="639" t="s">
        <v>1288</v>
      </c>
      <c r="AM390" t="s">
        <v>3064</v>
      </c>
      <c r="AN390" s="91">
        <f>SUMIF('3BL ACTUAL'!$Q:$Q,AL390,'3BL ACTUAL'!$E:$E)</f>
        <v>0</v>
      </c>
      <c r="AO390" s="1388">
        <f>SUMIF('3BL ACTUAL'!$Q:$Q,AM390,'3BL ACTUAL'!$E:$E)</f>
        <v>0</v>
      </c>
      <c r="AP390" s="91">
        <f>SUMIF('1 BL anterior'!$Q:$Q,AL390,'1 BL anterior'!$E:$E)</f>
        <v>0</v>
      </c>
      <c r="AQ390" s="91">
        <f>SUMIF('1 BL anterior'!$Q:$Q,AM390,'1 BL anterior'!$E:$E)</f>
        <v>0</v>
      </c>
      <c r="AR390" s="639" t="s">
        <v>1288</v>
      </c>
      <c r="AS390" t="s">
        <v>3223</v>
      </c>
      <c r="AT390" s="91">
        <f>SUMIF('3BL ACTUAL'!$Q:$Q,AR390,'3BL ACTUAL'!$E:$E)</f>
        <v>0</v>
      </c>
      <c r="AU390" s="1388">
        <f>SUMIF('3BL ACTUAL'!$Q:$Q,AS390,'3BL ACTUAL'!$E:$E)</f>
        <v>0</v>
      </c>
      <c r="AV390" s="91">
        <f>SUMIF('1 BL anterior'!$Q:$Q,AR390,'1 BL anterior'!$E:$E)</f>
        <v>0</v>
      </c>
      <c r="AW390" s="91">
        <f>SUMIF('1 BL anterior'!$Q:$Q,AS390,'1 BL anterior'!$E:$E)</f>
        <v>0</v>
      </c>
    </row>
    <row r="391" spans="5:49">
      <c r="AD391" s="91"/>
      <c r="AE391" s="91"/>
      <c r="AJ391" s="91"/>
      <c r="AK391" s="91"/>
      <c r="AP391" s="91"/>
      <c r="AQ391" s="91"/>
      <c r="AR391" s="639"/>
      <c r="AV391" s="91"/>
      <c r="AW391" s="91"/>
    </row>
    <row r="392" spans="5:49">
      <c r="AD392" s="91"/>
      <c r="AE392" s="91"/>
      <c r="AJ392" s="91"/>
      <c r="AK392" s="91"/>
      <c r="AP392" s="91"/>
      <c r="AQ392" s="91"/>
      <c r="AR392" s="639"/>
      <c r="AV392" s="91"/>
      <c r="AW392" s="91"/>
    </row>
    <row r="393" spans="5:49" ht="15">
      <c r="L393" s="775" t="s">
        <v>135</v>
      </c>
      <c r="N393"/>
      <c r="R393" s="1392">
        <f>SUM(R394:R405)</f>
        <v>0</v>
      </c>
      <c r="S393" s="1392">
        <f>SUM(S394:S405)</f>
        <v>1040371.61</v>
      </c>
      <c r="AD393" s="91"/>
      <c r="AE393" s="91"/>
      <c r="AJ393" s="91"/>
      <c r="AK393" s="91"/>
      <c r="AP393" s="91"/>
      <c r="AQ393" s="91"/>
      <c r="AR393" s="639"/>
      <c r="AV393" s="91"/>
      <c r="AW393" s="91"/>
    </row>
    <row r="394" spans="5:49">
      <c r="L394" t="s">
        <v>927</v>
      </c>
      <c r="N394"/>
      <c r="R394" s="66"/>
      <c r="S394" s="607"/>
      <c r="AD394" s="91"/>
      <c r="AE394" s="91"/>
      <c r="AJ394" s="91"/>
      <c r="AK394" s="91"/>
      <c r="AP394" s="91"/>
      <c r="AQ394" s="91"/>
      <c r="AR394" s="639"/>
      <c r="AV394" s="91"/>
      <c r="AW394" s="91"/>
    </row>
    <row r="395" spans="5:49">
      <c r="L395" t="s">
        <v>928</v>
      </c>
      <c r="N395">
        <v>6001</v>
      </c>
      <c r="R395" s="66">
        <f>SUMIF('3BL ACTUAL'!B:B,N395,'3BL ACTUAL'!E:E)</f>
        <v>0</v>
      </c>
      <c r="S395" s="607">
        <f>SUMIF('1 BL anterior'!B:B,N395,'1 BL anterior'!E:E)</f>
        <v>0</v>
      </c>
      <c r="AD395" s="91"/>
      <c r="AE395" s="91"/>
      <c r="AJ395" s="91"/>
      <c r="AK395" s="91"/>
      <c r="AP395" s="91"/>
      <c r="AQ395" s="91"/>
      <c r="AR395" s="639"/>
      <c r="AV395" s="91"/>
      <c r="AW395" s="91"/>
    </row>
    <row r="396" spans="5:49">
      <c r="L396" t="s">
        <v>929</v>
      </c>
      <c r="N396">
        <v>6003</v>
      </c>
      <c r="R396" s="66">
        <f>SUMIF('3BL ACTUAL'!B:B,N396,'3BL ACTUAL'!E:E)</f>
        <v>0</v>
      </c>
      <c r="S396" s="607">
        <f>SUMIF('1 BL anterior'!B:B,N396,'1 BL anterior'!E:E)</f>
        <v>0</v>
      </c>
      <c r="AD396" s="91"/>
      <c r="AE396" s="91"/>
      <c r="AJ396" s="91"/>
      <c r="AK396" s="91"/>
      <c r="AP396" s="91"/>
      <c r="AQ396" s="91"/>
      <c r="AR396" s="639"/>
      <c r="AV396" s="91"/>
      <c r="AW396" s="91"/>
    </row>
    <row r="397" spans="5:49">
      <c r="L397" t="s">
        <v>930</v>
      </c>
      <c r="N397"/>
      <c r="R397" s="66"/>
      <c r="S397" s="607"/>
      <c r="AD397" s="91"/>
      <c r="AE397" s="91"/>
      <c r="AJ397" s="91"/>
      <c r="AK397" s="91"/>
      <c r="AP397" s="91"/>
      <c r="AQ397" s="91"/>
      <c r="AR397" s="639"/>
      <c r="AV397" s="91"/>
      <c r="AW397" s="91"/>
    </row>
    <row r="398" spans="5:49">
      <c r="L398" t="s">
        <v>928</v>
      </c>
      <c r="N398">
        <v>6005</v>
      </c>
      <c r="R398" s="66">
        <f>SUMIF('3BL ACTUAL'!B:B,N398,'3BL ACTUAL'!E:E)</f>
        <v>0</v>
      </c>
      <c r="S398" s="607">
        <f>SUMIF('1 BL anterior'!B:B,N398,'1 BL anterior'!E:E)</f>
        <v>0</v>
      </c>
      <c r="AD398" s="91"/>
      <c r="AE398" s="91"/>
      <c r="AJ398" s="91"/>
      <c r="AK398" s="91"/>
      <c r="AP398" s="91"/>
      <c r="AQ398" s="91"/>
      <c r="AR398" s="639"/>
      <c r="AV398" s="91"/>
      <c r="AW398" s="91"/>
    </row>
    <row r="399" spans="5:49">
      <c r="L399" t="s">
        <v>929</v>
      </c>
      <c r="N399">
        <v>6007</v>
      </c>
      <c r="R399" s="66">
        <f>SUMIF('3BL ACTUAL'!B:B,N399,'3BL ACTUAL'!E:E)</f>
        <v>0</v>
      </c>
      <c r="S399" s="607">
        <f>SUMIF('1 BL anterior'!B:B,N399,'1 BL anterior'!E:E)</f>
        <v>0</v>
      </c>
      <c r="AJ399" s="91"/>
      <c r="AK399" s="91"/>
      <c r="AP399" s="91"/>
      <c r="AQ399" s="91"/>
      <c r="AR399" s="639"/>
      <c r="AV399" s="91"/>
      <c r="AW399" s="91"/>
    </row>
    <row r="400" spans="5:49">
      <c r="L400" t="s">
        <v>931</v>
      </c>
      <c r="N400"/>
      <c r="R400" s="66"/>
      <c r="S400" s="607"/>
      <c r="AJ400" s="91"/>
      <c r="AK400" s="91"/>
      <c r="AR400" s="639"/>
      <c r="AW400" s="638"/>
    </row>
    <row r="401" spans="12:49">
      <c r="L401" t="s">
        <v>932</v>
      </c>
      <c r="N401">
        <v>6009</v>
      </c>
      <c r="R401" s="66">
        <f>SUMIF('3BL ACTUAL'!B:B,N401,'3BL ACTUAL'!E:E)</f>
        <v>0</v>
      </c>
      <c r="S401" s="607">
        <f>SUMIF('1 BL anterior'!B:B,N401,'1 BL anterior'!E:E)</f>
        <v>1040371.61</v>
      </c>
      <c r="AJ401" s="91"/>
      <c r="AK401" s="91"/>
      <c r="AR401" s="639"/>
      <c r="AW401" s="638"/>
    </row>
    <row r="402" spans="12:49">
      <c r="L402" t="s">
        <v>933</v>
      </c>
      <c r="N402">
        <v>6011</v>
      </c>
      <c r="R402" s="66">
        <f>SUMIF('3BL ACTUAL'!B:B,N402,'3BL ACTUAL'!E:E)</f>
        <v>0</v>
      </c>
      <c r="S402" s="607">
        <f>SUMIF('1 BL anterior'!B:B,N402,'1 BL anterior'!E:E)</f>
        <v>0</v>
      </c>
      <c r="AR402" s="639"/>
      <c r="AW402" s="638"/>
    </row>
    <row r="403" spans="12:49">
      <c r="L403" t="s">
        <v>934</v>
      </c>
      <c r="N403">
        <v>6013</v>
      </c>
      <c r="R403" s="66">
        <f>SUMIF('3BL ACTUAL'!B:B,N403,'3BL ACTUAL'!E:E)</f>
        <v>0</v>
      </c>
      <c r="S403" s="607">
        <f>SUMIF('1 BL anterior'!B:B,N403,'1 BL anterior'!E:E)</f>
        <v>0</v>
      </c>
      <c r="AR403" s="639"/>
      <c r="AW403" s="638"/>
    </row>
    <row r="404" spans="12:49">
      <c r="L404" t="s">
        <v>3224</v>
      </c>
      <c r="N404">
        <v>6015</v>
      </c>
      <c r="R404" s="66">
        <f>SUMIF('3BL ACTUAL'!B:B,N404,'3BL ACTUAL'!E:E)</f>
        <v>0</v>
      </c>
      <c r="S404" s="607">
        <f>SUMIF('1 BL anterior'!B:B,N404,'1 BL anterior'!E:E)</f>
        <v>0</v>
      </c>
      <c r="AR404" s="639"/>
      <c r="AW404" s="638"/>
    </row>
    <row r="405" spans="12:49">
      <c r="L405" t="s">
        <v>936</v>
      </c>
      <c r="N405">
        <v>6017</v>
      </c>
      <c r="R405" s="66">
        <f>SUMIF('3BL ACTUAL'!B:B,N405,'3BL ACTUAL'!E:E)</f>
        <v>0</v>
      </c>
      <c r="S405" s="607">
        <f>SUMIF('1 BL anterior'!B:B,N405,'1 BL anterior'!E:E)</f>
        <v>0</v>
      </c>
      <c r="AR405" s="639"/>
      <c r="AW405" s="638"/>
    </row>
    <row r="406" spans="12:49" ht="15">
      <c r="L406" s="775" t="s">
        <v>48</v>
      </c>
      <c r="N406"/>
      <c r="R406" s="1391">
        <f>SUM(R407:R453)</f>
        <v>0</v>
      </c>
      <c r="S406" s="1391">
        <f>SUM(S407:S453)</f>
        <v>0</v>
      </c>
      <c r="AR406" s="639"/>
      <c r="AW406" s="638"/>
    </row>
    <row r="407" spans="12:49">
      <c r="L407" t="s">
        <v>937</v>
      </c>
      <c r="N407"/>
      <c r="R407" s="66"/>
      <c r="S407" s="607"/>
      <c r="AR407" s="639"/>
      <c r="AW407" s="638"/>
    </row>
    <row r="408" spans="12:49">
      <c r="L408" t="s">
        <v>938</v>
      </c>
      <c r="N408">
        <v>6019</v>
      </c>
      <c r="R408" s="66">
        <f>SUMIF('3BL ACTUAL'!B:B,N408,'3BL ACTUAL'!E:E)</f>
        <v>0</v>
      </c>
      <c r="S408" s="607">
        <f>SUMIF('1 BL anterior'!B:B,N408,'1 BL anterior'!E:E)</f>
        <v>0</v>
      </c>
      <c r="AR408" s="639"/>
      <c r="AW408" s="638"/>
    </row>
    <row r="409" spans="12:49">
      <c r="L409" t="s">
        <v>939</v>
      </c>
      <c r="N409">
        <v>6021</v>
      </c>
      <c r="R409" s="66">
        <f>SUMIF('3BL ACTUAL'!B:B,N409,'3BL ACTUAL'!E:E)</f>
        <v>0</v>
      </c>
      <c r="S409" s="607">
        <f>SUMIF('1 BL anterior'!B:B,N409,'1 BL anterior'!E:E)</f>
        <v>0</v>
      </c>
      <c r="AR409" s="639"/>
      <c r="AW409" s="638"/>
    </row>
    <row r="410" spans="12:49">
      <c r="L410" t="s">
        <v>153</v>
      </c>
      <c r="N410"/>
      <c r="R410" s="66"/>
      <c r="S410" s="607"/>
      <c r="AR410" s="639"/>
      <c r="AW410" s="638"/>
    </row>
    <row r="411" spans="12:49">
      <c r="L411" t="s">
        <v>940</v>
      </c>
      <c r="N411">
        <v>6023</v>
      </c>
      <c r="R411" s="66">
        <f>SUMIF('3BL ACTUAL'!B:B,N411,'3BL ACTUAL'!E:E)</f>
        <v>0</v>
      </c>
      <c r="S411" s="607">
        <f>SUMIF('1 BL anterior'!B:B,N411,'1 BL anterior'!E:E)</f>
        <v>0</v>
      </c>
      <c r="AR411" s="639"/>
      <c r="AW411" s="638"/>
    </row>
    <row r="412" spans="12:49">
      <c r="L412" t="s">
        <v>941</v>
      </c>
      <c r="N412">
        <v>6025</v>
      </c>
      <c r="R412" s="66">
        <f>SUMIF('3BL ACTUAL'!B:B,N412,'3BL ACTUAL'!E:E)</f>
        <v>0</v>
      </c>
      <c r="S412" s="607">
        <f>SUMIF('1 BL anterior'!B:B,N412,'1 BL anterior'!E:E)</f>
        <v>0</v>
      </c>
      <c r="AR412" s="639"/>
      <c r="AW412" s="638"/>
    </row>
    <row r="413" spans="12:49">
      <c r="L413"/>
      <c r="N413"/>
      <c r="R413" s="66"/>
      <c r="S413" s="607"/>
      <c r="AR413" s="639"/>
      <c r="AW413" s="638"/>
    </row>
    <row r="414" spans="12:49">
      <c r="L414" t="s">
        <v>942</v>
      </c>
      <c r="N414">
        <v>6027</v>
      </c>
      <c r="R414" s="66">
        <f>SUMIF('3BL ACTUAL'!B:B,N414,'3BL ACTUAL'!E:E)</f>
        <v>0</v>
      </c>
      <c r="S414" s="607">
        <f>SUMIF('1 BL anterior'!B:B,N414,'1 BL anterior'!E:E)</f>
        <v>0</v>
      </c>
      <c r="AR414" s="639"/>
      <c r="AW414" s="638"/>
    </row>
    <row r="415" spans="12:49">
      <c r="L415" t="s">
        <v>943</v>
      </c>
      <c r="N415">
        <v>6029</v>
      </c>
      <c r="R415" s="66">
        <f>SUMIF('3BL ACTUAL'!B:B,N415,'3BL ACTUAL'!E:E)</f>
        <v>0</v>
      </c>
      <c r="S415" s="607">
        <f>SUMIF('1 BL anterior'!B:B,N415,'1 BL anterior'!E:E)</f>
        <v>0</v>
      </c>
      <c r="AR415" s="639"/>
      <c r="AW415" s="638"/>
    </row>
    <row r="416" spans="12:49">
      <c r="L416" t="s">
        <v>944</v>
      </c>
      <c r="N416">
        <v>6031</v>
      </c>
      <c r="R416" s="66">
        <f>SUMIF('3BL ACTUAL'!B:B,N416,'3BL ACTUAL'!E:E)</f>
        <v>0</v>
      </c>
      <c r="S416" s="607">
        <f>SUMIF('1 BL anterior'!B:B,N416,'1 BL anterior'!E:E)</f>
        <v>0</v>
      </c>
      <c r="AR416" s="639"/>
      <c r="AW416" s="638"/>
    </row>
    <row r="417" spans="12:49">
      <c r="L417" t="s">
        <v>945</v>
      </c>
      <c r="N417">
        <v>6033</v>
      </c>
      <c r="R417" s="66">
        <f>SUMIF('3BL ACTUAL'!B:B,N417,'3BL ACTUAL'!E:E)</f>
        <v>0</v>
      </c>
      <c r="S417" s="607">
        <f>SUMIF('1 BL anterior'!B:B,N417,'1 BL anterior'!E:E)</f>
        <v>0</v>
      </c>
      <c r="AR417" s="639"/>
      <c r="AW417" s="638"/>
    </row>
    <row r="418" spans="12:49">
      <c r="L418" t="s">
        <v>946</v>
      </c>
      <c r="N418">
        <v>6035</v>
      </c>
      <c r="R418" s="66">
        <f>SUMIF('3BL ACTUAL'!B:B,N418,'3BL ACTUAL'!E:E)</f>
        <v>0</v>
      </c>
      <c r="S418" s="607">
        <f>SUMIF('1 BL anterior'!B:B,N418,'1 BL anterior'!E:E)</f>
        <v>0</v>
      </c>
      <c r="AR418" s="639"/>
      <c r="AW418" s="638"/>
    </row>
    <row r="419" spans="12:49">
      <c r="L419" t="s">
        <v>947</v>
      </c>
      <c r="N419">
        <v>6037</v>
      </c>
      <c r="R419" s="66">
        <f>SUMIF('3BL ACTUAL'!B:B,N419,'3BL ACTUAL'!E:E)</f>
        <v>0</v>
      </c>
      <c r="S419" s="607">
        <f>SUMIF('1 BL anterior'!B:B,N419,'1 BL anterior'!E:E)</f>
        <v>0</v>
      </c>
      <c r="AR419" s="639"/>
      <c r="AW419" s="638"/>
    </row>
    <row r="420" spans="12:49">
      <c r="L420" t="s">
        <v>948</v>
      </c>
      <c r="N420">
        <v>6039</v>
      </c>
      <c r="R420" s="66">
        <f>SUMIF('3BL ACTUAL'!B:B,N420,'3BL ACTUAL'!E:E)</f>
        <v>0</v>
      </c>
      <c r="S420" s="607">
        <f>SUMIF('1 BL anterior'!B:B,N420,'1 BL anterior'!E:E)</f>
        <v>0</v>
      </c>
      <c r="AR420" s="639"/>
      <c r="AW420" s="638"/>
    </row>
    <row r="421" spans="12:49">
      <c r="L421" t="s">
        <v>949</v>
      </c>
      <c r="N421">
        <v>6041</v>
      </c>
      <c r="R421" s="66">
        <f>SUMIF('3BL ACTUAL'!B:B,N421,'3BL ACTUAL'!E:E)</f>
        <v>0</v>
      </c>
      <c r="S421" s="607">
        <f>SUMIF('1 BL anterior'!B:B,N421,'1 BL anterior'!E:E)</f>
        <v>0</v>
      </c>
      <c r="AR421" s="639"/>
      <c r="AW421" s="638"/>
    </row>
    <row r="422" spans="12:49">
      <c r="L422"/>
      <c r="N422"/>
      <c r="R422" s="66"/>
      <c r="S422" s="607"/>
      <c r="AR422" s="639"/>
      <c r="AW422" s="638"/>
    </row>
    <row r="423" spans="12:49">
      <c r="L423" t="s">
        <v>951</v>
      </c>
      <c r="N423">
        <v>6043</v>
      </c>
      <c r="R423" s="66">
        <f>SUMIF('3BL ACTUAL'!B:B,N423,'3BL ACTUAL'!E:E)</f>
        <v>0</v>
      </c>
      <c r="S423" s="607">
        <f>SUMIF('1 BL anterior'!B:B,N423,'1 BL anterior'!E:E)</f>
        <v>0</v>
      </c>
      <c r="AR423" s="639"/>
      <c r="AW423" s="638"/>
    </row>
    <row r="424" spans="12:49">
      <c r="L424" t="s">
        <v>952</v>
      </c>
      <c r="N424">
        <v>6045</v>
      </c>
      <c r="R424" s="66">
        <f>SUMIF('3BL ACTUAL'!B:B,N424,'3BL ACTUAL'!E:E)</f>
        <v>0</v>
      </c>
      <c r="S424" s="607">
        <f>SUMIF('1 BL anterior'!B:B,N424,'1 BL anterior'!E:E)</f>
        <v>0</v>
      </c>
      <c r="AR424" s="639"/>
      <c r="AW424" s="638"/>
    </row>
    <row r="425" spans="12:49">
      <c r="L425" t="s">
        <v>953</v>
      </c>
      <c r="N425">
        <v>6047</v>
      </c>
      <c r="R425" s="66">
        <f>SUMIF('3BL ACTUAL'!B:B,N425,'3BL ACTUAL'!E:E)</f>
        <v>0</v>
      </c>
      <c r="S425" s="607">
        <f>SUMIF('1 BL anterior'!B:B,N425,'1 BL anterior'!E:E)</f>
        <v>0</v>
      </c>
      <c r="AR425" s="639"/>
      <c r="AW425" s="638"/>
    </row>
    <row r="426" spans="12:49">
      <c r="L426" t="s">
        <v>954</v>
      </c>
      <c r="N426">
        <v>6049</v>
      </c>
      <c r="R426" s="66">
        <f>SUMIF('3BL ACTUAL'!B:B,N426,'3BL ACTUAL'!E:E)</f>
        <v>0</v>
      </c>
      <c r="S426" s="607">
        <f>SUMIF('1 BL anterior'!B:B,N426,'1 BL anterior'!E:E)</f>
        <v>0</v>
      </c>
      <c r="AR426" s="639"/>
      <c r="AW426" s="638"/>
    </row>
    <row r="427" spans="12:49">
      <c r="L427" t="s">
        <v>955</v>
      </c>
      <c r="N427">
        <v>6051</v>
      </c>
      <c r="R427" s="66">
        <f>SUMIF('3BL ACTUAL'!B:B,N427,'3BL ACTUAL'!E:E)</f>
        <v>0</v>
      </c>
      <c r="S427" s="607">
        <f>SUMIF('1 BL anterior'!B:B,N427,'1 BL anterior'!E:E)</f>
        <v>0</v>
      </c>
      <c r="AR427" s="639"/>
      <c r="AW427" s="638"/>
    </row>
    <row r="428" spans="12:49">
      <c r="L428" t="s">
        <v>956</v>
      </c>
      <c r="N428">
        <v>6053</v>
      </c>
      <c r="R428" s="66">
        <f>SUMIF('3BL ACTUAL'!B:B,N428,'3BL ACTUAL'!E:E)</f>
        <v>0</v>
      </c>
      <c r="S428" s="607">
        <f>SUMIF('1 BL anterior'!B:B,N428,'1 BL anterior'!E:E)</f>
        <v>0</v>
      </c>
      <c r="AR428" s="639"/>
      <c r="AW428" s="638"/>
    </row>
    <row r="429" spans="12:49">
      <c r="L429" t="s">
        <v>957</v>
      </c>
      <c r="N429">
        <v>6055</v>
      </c>
      <c r="R429" s="66">
        <f>SUMIF('3BL ACTUAL'!B:B,N429,'3BL ACTUAL'!E:E)</f>
        <v>0</v>
      </c>
      <c r="S429" s="607">
        <f>SUMIF('1 BL anterior'!B:B,N429,'1 BL anterior'!E:E)</f>
        <v>0</v>
      </c>
      <c r="AR429" s="639"/>
      <c r="AW429" s="638"/>
    </row>
    <row r="430" spans="12:49">
      <c r="L430" t="s">
        <v>958</v>
      </c>
      <c r="N430">
        <v>6057</v>
      </c>
      <c r="R430" s="66">
        <f>SUMIF('3BL ACTUAL'!B:B,N430,'3BL ACTUAL'!E:E)</f>
        <v>0</v>
      </c>
      <c r="S430" s="607">
        <f>SUMIF('1 BL anterior'!B:B,N430,'1 BL anterior'!E:E)</f>
        <v>0</v>
      </c>
      <c r="AR430" s="639"/>
      <c r="AW430" s="638"/>
    </row>
    <row r="431" spans="12:49">
      <c r="L431" t="s">
        <v>125</v>
      </c>
      <c r="N431">
        <v>6059</v>
      </c>
      <c r="R431" s="66">
        <f>SUMIF('3BL ACTUAL'!B:B,N431,'3BL ACTUAL'!E:E)</f>
        <v>0</v>
      </c>
      <c r="S431" s="607">
        <f>SUMIF('1 BL anterior'!B:B,N431,'1 BL anterior'!E:E)</f>
        <v>0</v>
      </c>
      <c r="AR431" s="639"/>
      <c r="AW431" s="638"/>
    </row>
    <row r="432" spans="12:49">
      <c r="L432" t="s">
        <v>158</v>
      </c>
      <c r="N432"/>
      <c r="R432" s="66"/>
      <c r="S432" s="607"/>
      <c r="AR432" s="639"/>
      <c r="AW432" s="638"/>
    </row>
    <row r="433" spans="12:49">
      <c r="L433" t="s">
        <v>909</v>
      </c>
      <c r="N433">
        <v>6061</v>
      </c>
      <c r="R433" s="66">
        <f>SUMIF('3BL ACTUAL'!B:B,N433,'3BL ACTUAL'!E:E)</f>
        <v>0</v>
      </c>
      <c r="S433" s="607">
        <f>SUMIF('1 BL anterior'!B:B,N433,'1 BL anterior'!E:E)</f>
        <v>0</v>
      </c>
      <c r="AR433" s="639"/>
      <c r="AW433" s="638"/>
    </row>
    <row r="434" spans="12:49">
      <c r="L434" t="s">
        <v>959</v>
      </c>
      <c r="N434">
        <v>6063</v>
      </c>
      <c r="R434" s="66">
        <f>SUMIF('3BL ACTUAL'!B:B,N434,'3BL ACTUAL'!E:E)</f>
        <v>0</v>
      </c>
      <c r="S434" s="607">
        <f>SUMIF('1 BL anterior'!B:B,N434,'1 BL anterior'!E:E)</f>
        <v>0</v>
      </c>
      <c r="AR434" s="639"/>
      <c r="AW434" s="638"/>
    </row>
    <row r="435" spans="12:49">
      <c r="L435" t="s">
        <v>910</v>
      </c>
      <c r="N435">
        <v>6065</v>
      </c>
      <c r="R435" s="66">
        <f>SUMIF('3BL ACTUAL'!B:B,N435,'3BL ACTUAL'!E:E)</f>
        <v>0</v>
      </c>
      <c r="S435" s="607">
        <f>SUMIF('1 BL anterior'!B:B,N435,'1 BL anterior'!E:E)</f>
        <v>0</v>
      </c>
      <c r="AR435" s="639"/>
      <c r="AW435" s="638"/>
    </row>
    <row r="436" spans="12:49">
      <c r="L436" t="s">
        <v>911</v>
      </c>
      <c r="N436">
        <v>6067</v>
      </c>
      <c r="R436" s="66">
        <f>SUMIF('3BL ACTUAL'!B:B,N436,'3BL ACTUAL'!E:E)</f>
        <v>0</v>
      </c>
      <c r="S436" s="607">
        <f>SUMIF('1 BL anterior'!B:B,N436,'1 BL anterior'!E:E)</f>
        <v>0</v>
      </c>
      <c r="AR436" s="639"/>
      <c r="AW436" s="638"/>
    </row>
    <row r="437" spans="12:49">
      <c r="L437" t="s">
        <v>912</v>
      </c>
      <c r="N437">
        <v>6069</v>
      </c>
      <c r="R437" s="66">
        <f>SUMIF('3BL ACTUAL'!B:B,N437,'3BL ACTUAL'!E:E)</f>
        <v>0</v>
      </c>
      <c r="S437" s="607">
        <f>SUMIF('1 BL anterior'!B:B,N437,'1 BL anterior'!E:E)</f>
        <v>0</v>
      </c>
      <c r="AR437" s="639"/>
      <c r="AW437" s="638"/>
    </row>
    <row r="438" spans="12:49">
      <c r="L438" t="s">
        <v>913</v>
      </c>
      <c r="N438">
        <v>6071</v>
      </c>
      <c r="R438" s="66">
        <f>SUMIF('3BL ACTUAL'!B:B,N438,'3BL ACTUAL'!E:E)</f>
        <v>0</v>
      </c>
      <c r="S438" s="607">
        <f>SUMIF('1 BL anterior'!B:B,N438,'1 BL anterior'!E:E)</f>
        <v>0</v>
      </c>
      <c r="AR438" s="639"/>
      <c r="AW438" s="638"/>
    </row>
    <row r="439" spans="12:49">
      <c r="L439" t="s">
        <v>914</v>
      </c>
      <c r="N439">
        <v>6073</v>
      </c>
      <c r="R439" s="66">
        <f>SUMIF('3BL ACTUAL'!B:B,N439,'3BL ACTUAL'!E:E)</f>
        <v>0</v>
      </c>
      <c r="S439" s="607">
        <f>SUMIF('1 BL anterior'!B:B,N439,'1 BL anterior'!E:E)</f>
        <v>0</v>
      </c>
      <c r="AR439" s="639"/>
      <c r="AW439" s="638"/>
    </row>
    <row r="440" spans="12:49">
      <c r="L440" t="s">
        <v>125</v>
      </c>
      <c r="N440">
        <v>6075</v>
      </c>
      <c r="R440" s="66">
        <f>SUMIF('3BL ACTUAL'!B:B,N440,'3BL ACTUAL'!E:E)</f>
        <v>0</v>
      </c>
      <c r="S440" s="607">
        <f>SUMIF('1 BL anterior'!B:B,N440,'1 BL anterior'!E:E)</f>
        <v>0</v>
      </c>
      <c r="AR440" s="639"/>
      <c r="AW440" s="638"/>
    </row>
    <row r="441" spans="12:49">
      <c r="L441" t="s">
        <v>960</v>
      </c>
      <c r="N441"/>
      <c r="R441" s="66"/>
      <c r="S441" s="607"/>
      <c r="AR441" s="639"/>
      <c r="AW441" s="638"/>
    </row>
    <row r="442" spans="12:49">
      <c r="L442" t="s">
        <v>961</v>
      </c>
      <c r="N442">
        <v>6077</v>
      </c>
      <c r="R442" s="66">
        <f>SUMIF('3BL ACTUAL'!B:B,N442,'3BL ACTUAL'!E:E)</f>
        <v>0</v>
      </c>
      <c r="S442" s="607">
        <f>SUMIF('1 BL anterior'!B:B,N442,'1 BL anterior'!E:E)</f>
        <v>0</v>
      </c>
      <c r="AR442" s="639"/>
      <c r="AW442" s="638"/>
    </row>
    <row r="443" spans="12:49">
      <c r="L443" t="s">
        <v>882</v>
      </c>
      <c r="N443">
        <v>6079</v>
      </c>
      <c r="R443" s="66">
        <f>SUMIF('3BL ACTUAL'!B:B,N443,'3BL ACTUAL'!E:E)</f>
        <v>0</v>
      </c>
      <c r="S443" s="607">
        <f>SUMIF('1 BL anterior'!B:B,N443,'1 BL anterior'!E:E)</f>
        <v>0</v>
      </c>
      <c r="AR443" s="639"/>
      <c r="AW443" s="638"/>
    </row>
    <row r="444" spans="12:49" ht="13.5" thickBot="1">
      <c r="L444" t="s">
        <v>962</v>
      </c>
      <c r="N444"/>
      <c r="R444" s="66"/>
      <c r="S444" s="607"/>
      <c r="AR444" s="637"/>
      <c r="AS444" s="636"/>
      <c r="AT444" s="636"/>
      <c r="AU444" s="636"/>
      <c r="AV444" s="636"/>
      <c r="AW444" s="1404"/>
    </row>
    <row r="445" spans="12:49">
      <c r="L445" t="s">
        <v>963</v>
      </c>
      <c r="N445">
        <v>6081</v>
      </c>
      <c r="R445" s="66">
        <f>SUMIF('3BL ACTUAL'!B:B,N445,'3BL ACTUAL'!E:E)</f>
        <v>0</v>
      </c>
      <c r="S445" s="607">
        <f>SUMIF('1 BL anterior'!B:B,N445,'1 BL anterior'!E:E)</f>
        <v>0</v>
      </c>
    </row>
    <row r="446" spans="12:49">
      <c r="L446" t="s">
        <v>964</v>
      </c>
      <c r="N446">
        <v>6083</v>
      </c>
      <c r="R446" s="66">
        <f>SUMIF('3BL ACTUAL'!B:B,N446,'3BL ACTUAL'!E:E)</f>
        <v>0</v>
      </c>
      <c r="S446" s="607">
        <f>SUMIF('1 BL anterior'!B:B,N446,'1 BL anterior'!E:E)</f>
        <v>0</v>
      </c>
    </row>
    <row r="447" spans="12:49">
      <c r="L447" t="s">
        <v>872</v>
      </c>
      <c r="N447">
        <v>6085</v>
      </c>
      <c r="R447" s="66">
        <f>SUMIF('3BL ACTUAL'!B:B,N447,'3BL ACTUAL'!E:E)</f>
        <v>0</v>
      </c>
      <c r="S447" s="607">
        <f>SUMIF('1 BL anterior'!B:B,N447,'1 BL anterior'!E:E)</f>
        <v>0</v>
      </c>
    </row>
    <row r="448" spans="12:49" ht="15">
      <c r="L448" s="775" t="s">
        <v>965</v>
      </c>
      <c r="N448"/>
      <c r="R448" s="66"/>
      <c r="S448" s="607"/>
    </row>
    <row r="449" spans="12:19">
      <c r="L449" t="s">
        <v>966</v>
      </c>
      <c r="N449">
        <v>6087</v>
      </c>
      <c r="R449" s="66">
        <f>SUMIF('3BL ACTUAL'!B:B,N449,'3BL ACTUAL'!E:E)</f>
        <v>0</v>
      </c>
      <c r="S449" s="607">
        <f>SUMIF('1 BL anterior'!B:B,N449,'1 BL anterior'!E:E)</f>
        <v>0</v>
      </c>
    </row>
    <row r="450" spans="12:19">
      <c r="L450" t="s">
        <v>882</v>
      </c>
      <c r="N450">
        <v>6089</v>
      </c>
      <c r="R450" s="66">
        <f>SUMIF('3BL ACTUAL'!B:B,N450,'3BL ACTUAL'!E:E)</f>
        <v>0</v>
      </c>
      <c r="S450" s="607">
        <f>SUMIF('1 BL anterior'!B:B,N450,'1 BL anterior'!E:E)</f>
        <v>0</v>
      </c>
    </row>
    <row r="451" spans="12:19">
      <c r="L451"/>
      <c r="N451"/>
      <c r="R451" s="66"/>
      <c r="S451" s="607"/>
    </row>
    <row r="452" spans="12:19">
      <c r="L452" t="s">
        <v>967</v>
      </c>
      <c r="N452">
        <v>6091</v>
      </c>
      <c r="R452" s="66">
        <f>SUMIF('3BL ACTUAL'!B:B,N452,'3BL ACTUAL'!E:E)</f>
        <v>0</v>
      </c>
      <c r="S452" s="607">
        <f>SUMIF('1 BL anterior'!B:B,N452,'1 BL anterior'!E:E)</f>
        <v>0</v>
      </c>
    </row>
    <row r="453" spans="12:19">
      <c r="L453" t="s">
        <v>882</v>
      </c>
      <c r="N453">
        <v>6093</v>
      </c>
      <c r="R453" s="66">
        <f>SUMIF('3BL ACTUAL'!B:B,N453,'3BL ACTUAL'!E:E)</f>
        <v>0</v>
      </c>
      <c r="S453" s="1393">
        <f>SUMIF('1 BL anterior'!B:B,N453,'1 BL anterior'!E:E)</f>
        <v>0</v>
      </c>
    </row>
    <row r="454" spans="12:19">
      <c r="L454"/>
      <c r="N454"/>
      <c r="R454" s="1391">
        <f>SUM(R455:R475)</f>
        <v>0</v>
      </c>
      <c r="S454" s="1391">
        <f>SUM(S455:S475)</f>
        <v>0</v>
      </c>
    </row>
    <row r="455" spans="12:19" ht="15">
      <c r="L455" s="775" t="s">
        <v>968</v>
      </c>
      <c r="N455"/>
      <c r="R455" s="66"/>
      <c r="S455" s="607"/>
    </row>
    <row r="456" spans="12:19">
      <c r="L456" t="s">
        <v>969</v>
      </c>
      <c r="N456">
        <v>6095</v>
      </c>
      <c r="R456" s="66">
        <f>SUMIF('3BL ACTUAL'!B:B,N456,'3BL ACTUAL'!E:E)</f>
        <v>0</v>
      </c>
      <c r="S456" s="607">
        <f>SUMIF('1 BL anterior'!B:B,N456,'1 BL anterior'!E:E)</f>
        <v>0</v>
      </c>
    </row>
    <row r="457" spans="12:19">
      <c r="L457"/>
      <c r="N457">
        <v>6097</v>
      </c>
      <c r="R457" s="66">
        <f>SUMIF('3BL ACTUAL'!B:B,N457,'3BL ACTUAL'!E:E)</f>
        <v>0</v>
      </c>
      <c r="S457" s="607">
        <f>SUMIF('1 BL anterior'!B:B,N457,'1 BL anterior'!E:E)</f>
        <v>0</v>
      </c>
    </row>
    <row r="458" spans="12:19">
      <c r="L458"/>
      <c r="N458">
        <v>6099</v>
      </c>
      <c r="R458" s="66">
        <f>SUMIF('3BL ACTUAL'!B:B,N458,'3BL ACTUAL'!E:E)</f>
        <v>0</v>
      </c>
      <c r="S458" s="607">
        <f>SUMIF('1 BL anterior'!B:B,N458,'1 BL anterior'!E:E)</f>
        <v>0</v>
      </c>
    </row>
    <row r="459" spans="12:19">
      <c r="L459"/>
      <c r="N459">
        <v>6101</v>
      </c>
      <c r="R459" s="66">
        <f>SUMIF('3BL ACTUAL'!B:B,N459,'3BL ACTUAL'!E:E)</f>
        <v>0</v>
      </c>
      <c r="S459" s="607">
        <f>SUMIF('1 BL anterior'!B:B,N459,'1 BL anterior'!E:E)</f>
        <v>0</v>
      </c>
    </row>
    <row r="460" spans="12:19">
      <c r="L460" t="s">
        <v>1026</v>
      </c>
      <c r="N460">
        <v>6103</v>
      </c>
      <c r="R460" s="66">
        <f>SUMIF('3BL ACTUAL'!B:B,N460,'3BL ACTUAL'!E:E)</f>
        <v>0</v>
      </c>
      <c r="S460" s="607">
        <f>SUMIF('1 BL anterior'!B:B,N460,'1 BL anterior'!E:E)</f>
        <v>0</v>
      </c>
    </row>
    <row r="461" spans="12:19">
      <c r="L461"/>
      <c r="N461">
        <v>6105</v>
      </c>
      <c r="R461" s="66">
        <f>SUMIF('3BL ACTUAL'!B:B,N461,'3BL ACTUAL'!E:E)</f>
        <v>0</v>
      </c>
      <c r="S461" s="607">
        <f>SUMIF('1 BL anterior'!B:B,N461,'1 BL anterior'!E:E)</f>
        <v>0</v>
      </c>
    </row>
    <row r="462" spans="12:19">
      <c r="L462"/>
      <c r="N462">
        <v>6107</v>
      </c>
      <c r="R462" s="66">
        <f>SUMIF('3BL ACTUAL'!B:B,N462,'3BL ACTUAL'!E:E)</f>
        <v>0</v>
      </c>
      <c r="S462" s="607">
        <f>SUMIF('1 BL anterior'!B:B,N462,'1 BL anterior'!E:E)</f>
        <v>0</v>
      </c>
    </row>
    <row r="463" spans="12:19">
      <c r="L463"/>
      <c r="N463">
        <v>6109</v>
      </c>
      <c r="R463" s="66">
        <f>SUMIF('3BL ACTUAL'!B:B,N463,'3BL ACTUAL'!E:E)</f>
        <v>0</v>
      </c>
      <c r="S463" s="607">
        <f>SUMIF('1 BL anterior'!B:B,N463,'1 BL anterior'!E:E)</f>
        <v>0</v>
      </c>
    </row>
    <row r="464" spans="12:19">
      <c r="L464" t="s">
        <v>971</v>
      </c>
      <c r="N464">
        <v>6111</v>
      </c>
      <c r="R464" s="66">
        <f>SUMIF('3BL ACTUAL'!B:B,N464,'3BL ACTUAL'!E:E)</f>
        <v>0</v>
      </c>
      <c r="S464" s="1393">
        <f>SUMIF('1 BL anterior'!B:B,N464,'1 BL anterior'!E:E)</f>
        <v>0</v>
      </c>
    </row>
    <row r="465" spans="12:19">
      <c r="L465"/>
      <c r="N465">
        <v>6113</v>
      </c>
      <c r="R465" s="66">
        <f>SUMIF('3BL ACTUAL'!B:B,N465,'3BL ACTUAL'!E:E)</f>
        <v>0</v>
      </c>
      <c r="S465" s="607">
        <f>SUMIF('1 BL anterior'!B:B,N465,'1 BL anterior'!E:E)</f>
        <v>0</v>
      </c>
    </row>
    <row r="466" spans="12:19">
      <c r="L466"/>
      <c r="N466">
        <v>6115</v>
      </c>
      <c r="R466" s="66">
        <f>SUMIF('3BL ACTUAL'!B:B,N466,'3BL ACTUAL'!E:E)</f>
        <v>0</v>
      </c>
      <c r="S466" s="607">
        <f>SUMIF('1 BL anterior'!B:B,N466,'1 BL anterior'!E:E)</f>
        <v>0</v>
      </c>
    </row>
    <row r="467" spans="12:19">
      <c r="L467"/>
      <c r="N467">
        <v>6117</v>
      </c>
      <c r="R467" s="66">
        <f>SUMIF('3BL ACTUAL'!B:B,N467,'3BL ACTUAL'!E:E)</f>
        <v>0</v>
      </c>
      <c r="S467" s="607">
        <f>SUMIF('1 BL anterior'!B:B,N467,'1 BL anterior'!E:E)</f>
        <v>0</v>
      </c>
    </row>
    <row r="468" spans="12:19">
      <c r="L468" t="s">
        <v>972</v>
      </c>
      <c r="N468">
        <v>6119</v>
      </c>
      <c r="R468" s="66">
        <f>SUMIF('3BL ACTUAL'!B:B,N468,'3BL ACTUAL'!E:E)</f>
        <v>0</v>
      </c>
      <c r="S468" s="607">
        <f>SUMIF('1 BL anterior'!B:B,N468,'1 BL anterior'!E:E)</f>
        <v>0</v>
      </c>
    </row>
    <row r="469" spans="12:19">
      <c r="L469"/>
      <c r="N469">
        <v>6121</v>
      </c>
      <c r="R469" s="66">
        <f>SUMIF('3BL ACTUAL'!B:B,N469,'3BL ACTUAL'!E:E)</f>
        <v>0</v>
      </c>
      <c r="S469" s="607">
        <f>SUMIF('1 BL anterior'!B:B,N469,'1 BL anterior'!E:E)</f>
        <v>0</v>
      </c>
    </row>
    <row r="470" spans="12:19">
      <c r="L470"/>
      <c r="N470">
        <v>6123</v>
      </c>
      <c r="R470" s="66">
        <f>SUMIF('3BL ACTUAL'!B:B,N470,'3BL ACTUAL'!E:E)</f>
        <v>0</v>
      </c>
      <c r="S470" s="607">
        <f>SUMIF('1 BL anterior'!B:B,N470,'1 BL anterior'!E:E)</f>
        <v>0</v>
      </c>
    </row>
    <row r="471" spans="12:19">
      <c r="L471"/>
      <c r="N471">
        <v>6125</v>
      </c>
      <c r="R471" s="66">
        <f>SUMIF('3BL ACTUAL'!B:B,N471,'3BL ACTUAL'!E:E)</f>
        <v>0</v>
      </c>
      <c r="S471" s="607">
        <f>SUMIF('1 BL anterior'!B:B,N471,'1 BL anterior'!E:E)</f>
        <v>0</v>
      </c>
    </row>
    <row r="472" spans="12:19">
      <c r="L472" t="s">
        <v>973</v>
      </c>
      <c r="N472">
        <v>6127</v>
      </c>
      <c r="R472" s="66">
        <f>SUMIF('3BL ACTUAL'!B:B,N472,'3BL ACTUAL'!E:E)</f>
        <v>0</v>
      </c>
      <c r="S472" s="607">
        <f>SUMIF('1 BL anterior'!B:B,N472,'1 BL anterior'!E:E)</f>
        <v>0</v>
      </c>
    </row>
    <row r="473" spans="12:19">
      <c r="L473" t="s">
        <v>882</v>
      </c>
      <c r="N473">
        <v>6129</v>
      </c>
      <c r="R473" s="66">
        <f>SUMIF('3BL ACTUAL'!B:B,N473,'3BL ACTUAL'!E:E)</f>
        <v>0</v>
      </c>
      <c r="S473" s="607">
        <f>SUMIF('1 BL anterior'!B:B,N473,'1 BL anterior'!E:E)</f>
        <v>0</v>
      </c>
    </row>
    <row r="474" spans="12:19">
      <c r="L474" t="s">
        <v>974</v>
      </c>
      <c r="N474">
        <v>6131</v>
      </c>
      <c r="R474" s="66">
        <f>SUMIF('3BL ACTUAL'!B:B,N474,'3BL ACTUAL'!E:E)</f>
        <v>0</v>
      </c>
      <c r="S474" s="607">
        <f>SUMIF('1 BL anterior'!B:B,N474,'1 BL anterior'!E:E)</f>
        <v>0</v>
      </c>
    </row>
    <row r="475" spans="12:19">
      <c r="L475" t="s">
        <v>882</v>
      </c>
      <c r="N475">
        <v>6133</v>
      </c>
      <c r="R475" s="66">
        <f>SUMIF('3BL ACTUAL'!B:B,N475,'3BL ACTUAL'!E:E)</f>
        <v>0</v>
      </c>
      <c r="S475" s="607">
        <f>SUMIF('1 BL anterior'!B:B,N475,'1 BL anterior'!E:E)</f>
        <v>0</v>
      </c>
    </row>
    <row r="476" spans="12:19">
      <c r="L476"/>
      <c r="N476"/>
      <c r="R476" s="66"/>
      <c r="S476" s="607"/>
    </row>
    <row r="477" spans="12:19">
      <c r="L477" t="s">
        <v>163</v>
      </c>
      <c r="N477">
        <v>6135</v>
      </c>
      <c r="R477" s="1391">
        <f>SUMIF('3BL ACTUAL'!B:B,N477,'3BL ACTUAL'!E:E)</f>
        <v>0</v>
      </c>
      <c r="S477" s="1391">
        <f>SUMIF('3BL ACTUAL'!C:C,O477,'3BL ACTUAL'!F:F)</f>
        <v>0</v>
      </c>
    </row>
    <row r="478" spans="12:19">
      <c r="R478" s="66"/>
      <c r="S478" s="607"/>
    </row>
    <row r="479" spans="12:19">
      <c r="R479" s="66"/>
      <c r="S479" s="607"/>
    </row>
    <row r="480" spans="12:19">
      <c r="R480" s="66"/>
      <c r="S480" s="607"/>
    </row>
    <row r="481" spans="18:19">
      <c r="R481" s="66"/>
      <c r="S481" s="607"/>
    </row>
    <row r="482" spans="18:19">
      <c r="R482" s="66"/>
      <c r="S482" s="607"/>
    </row>
    <row r="483" spans="18:19">
      <c r="R483" s="66"/>
      <c r="S483" s="607"/>
    </row>
    <row r="484" spans="18:19">
      <c r="R484" s="66"/>
      <c r="S484" s="607"/>
    </row>
    <row r="485" spans="18:19">
      <c r="R485" s="66"/>
      <c r="S485" s="66"/>
    </row>
    <row r="486" spans="18:19">
      <c r="R486" s="66"/>
      <c r="S486" s="66"/>
    </row>
    <row r="487" spans="18:19">
      <c r="S487" s="628"/>
    </row>
  </sheetData>
  <autoFilter ref="L155:L264" xr:uid="{00000000-0009-0000-0000-00001E000000}"/>
  <mergeCells count="123">
    <mergeCell ref="G301:M301"/>
    <mergeCell ref="G302:M302"/>
    <mergeCell ref="G303:M303"/>
    <mergeCell ref="G304:M304"/>
    <mergeCell ref="G305:M305"/>
    <mergeCell ref="G306:M306"/>
    <mergeCell ref="M133:M135"/>
    <mergeCell ref="C9:I9"/>
    <mergeCell ref="C15:I15"/>
    <mergeCell ref="C18:I18"/>
    <mergeCell ref="C232:I232"/>
    <mergeCell ref="C150:I150"/>
    <mergeCell ref="C151:I151"/>
    <mergeCell ref="C230:I230"/>
    <mergeCell ref="C231:I231"/>
    <mergeCell ref="G288:M288"/>
    <mergeCell ref="E299:F306"/>
    <mergeCell ref="G299:M299"/>
    <mergeCell ref="G300:M300"/>
    <mergeCell ref="C37:I37"/>
    <mergeCell ref="C108:I108"/>
    <mergeCell ref="E317:F322"/>
    <mergeCell ref="G317:M317"/>
    <mergeCell ref="G318:M318"/>
    <mergeCell ref="G319:H321"/>
    <mergeCell ref="I319:M319"/>
    <mergeCell ref="I320:M320"/>
    <mergeCell ref="I321:M321"/>
    <mergeCell ref="G322:M322"/>
    <mergeCell ref="E307:F316"/>
    <mergeCell ref="G307:H308"/>
    <mergeCell ref="I307:M307"/>
    <mergeCell ref="I308:M308"/>
    <mergeCell ref="G309:M309"/>
    <mergeCell ref="G310:M310"/>
    <mergeCell ref="G311:H314"/>
    <mergeCell ref="I311:M311"/>
    <mergeCell ref="I312:M312"/>
    <mergeCell ref="I313:M313"/>
    <mergeCell ref="I314:M314"/>
    <mergeCell ref="G315:M315"/>
    <mergeCell ref="G316:M316"/>
    <mergeCell ref="E323:F332"/>
    <mergeCell ref="G323:M323"/>
    <mergeCell ref="G324:M324"/>
    <mergeCell ref="G325:M325"/>
    <mergeCell ref="G326:M326"/>
    <mergeCell ref="G327:M327"/>
    <mergeCell ref="G328:M328"/>
    <mergeCell ref="G329:M329"/>
    <mergeCell ref="G330:M330"/>
    <mergeCell ref="G331:M331"/>
    <mergeCell ref="G332:M332"/>
    <mergeCell ref="E333:F340"/>
    <mergeCell ref="G333:M333"/>
    <mergeCell ref="G334:M334"/>
    <mergeCell ref="G335:M335"/>
    <mergeCell ref="G336:M336"/>
    <mergeCell ref="G337:M337"/>
    <mergeCell ref="G338:M338"/>
    <mergeCell ref="G339:M339"/>
    <mergeCell ref="G340:M340"/>
    <mergeCell ref="G355:M355"/>
    <mergeCell ref="G356:H359"/>
    <mergeCell ref="I356:J357"/>
    <mergeCell ref="K356:M356"/>
    <mergeCell ref="K357:M357"/>
    <mergeCell ref="I358:J359"/>
    <mergeCell ref="K358:M358"/>
    <mergeCell ref="K359:M359"/>
    <mergeCell ref="E341:F342"/>
    <mergeCell ref="G341:M341"/>
    <mergeCell ref="G342:M342"/>
    <mergeCell ref="E343:F368"/>
    <mergeCell ref="G343:M343"/>
    <mergeCell ref="G344:M344"/>
    <mergeCell ref="G345:M345"/>
    <mergeCell ref="G346:M346"/>
    <mergeCell ref="G347:M347"/>
    <mergeCell ref="G348:M348"/>
    <mergeCell ref="G349:M349"/>
    <mergeCell ref="G350:M350"/>
    <mergeCell ref="G351:M351"/>
    <mergeCell ref="G352:M352"/>
    <mergeCell ref="G353:M353"/>
    <mergeCell ref="G354:M354"/>
    <mergeCell ref="I386:M386"/>
    <mergeCell ref="G364:M364"/>
    <mergeCell ref="G365:M365"/>
    <mergeCell ref="G366:M366"/>
    <mergeCell ref="G367:M367"/>
    <mergeCell ref="G368:M368"/>
    <mergeCell ref="G360:H363"/>
    <mergeCell ref="I360:J361"/>
    <mergeCell ref="K360:M360"/>
    <mergeCell ref="K361:M361"/>
    <mergeCell ref="I362:J363"/>
    <mergeCell ref="K362:M362"/>
    <mergeCell ref="K363:M363"/>
    <mergeCell ref="T281:Y281"/>
    <mergeCell ref="AL281:AQ281"/>
    <mergeCell ref="Z281:AE281"/>
    <mergeCell ref="AF281:AK281"/>
    <mergeCell ref="AR281:AW281"/>
    <mergeCell ref="I387:M387"/>
    <mergeCell ref="G388:M388"/>
    <mergeCell ref="G389:M389"/>
    <mergeCell ref="E390:M390"/>
    <mergeCell ref="E369:F389"/>
    <mergeCell ref="G369:H387"/>
    <mergeCell ref="I369:J372"/>
    <mergeCell ref="K369:L370"/>
    <mergeCell ref="K371:L372"/>
    <mergeCell ref="I373:J376"/>
    <mergeCell ref="K373:L374"/>
    <mergeCell ref="K375:L376"/>
    <mergeCell ref="I377:J380"/>
    <mergeCell ref="K377:L378"/>
    <mergeCell ref="K379:L380"/>
    <mergeCell ref="I381:J384"/>
    <mergeCell ref="K381:L382"/>
    <mergeCell ref="K383:L384"/>
    <mergeCell ref="I385:M385"/>
  </mergeCells>
  <pageMargins left="0.70866141732283472" right="0.62992125984251968" top="1.4566929133858268" bottom="1.1811023622047245" header="0.31496062992125984" footer="0.11811023622047245"/>
  <pageSetup paperSize="9" firstPageNumber="6" fitToHeight="0" orientation="portrait" useFirstPageNumber="1" r:id="rId1"/>
  <headerFooter>
    <oddFooter>&amp;R&amp;"Times New Roman,Negrita"&amp;14&amp;P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A1:XEZ628"/>
  <sheetViews>
    <sheetView topLeftCell="A589" zoomScale="85" zoomScaleNormal="85" workbookViewId="0">
      <selection activeCell="G605" sqref="G604:G605"/>
    </sheetView>
  </sheetViews>
  <sheetFormatPr baseColWidth="10" defaultColWidth="11.42578125" defaultRowHeight="15.75"/>
  <cols>
    <col min="1" max="1" width="1.7109375" style="2494" customWidth="1"/>
    <col min="2" max="2" width="5.140625" style="553" customWidth="1"/>
    <col min="3" max="3" width="5.42578125" style="553" customWidth="1"/>
    <col min="4" max="4" width="15.7109375" style="553" customWidth="1"/>
    <col min="5" max="5" width="3.140625" style="553" customWidth="1"/>
    <col min="6" max="6" width="16.28515625" style="553" customWidth="1"/>
    <col min="7" max="7" width="16.7109375" style="553" customWidth="1"/>
    <col min="8" max="8" width="17.5703125" style="553" customWidth="1"/>
    <col min="9" max="9" width="16.7109375" style="553" customWidth="1"/>
    <col min="10" max="10" width="14.7109375" style="553" bestFit="1" customWidth="1"/>
    <col min="11" max="11" width="21.7109375" style="553" bestFit="1" customWidth="1"/>
    <col min="12" max="12" width="11.42578125" style="553"/>
    <col min="13" max="13" width="14.5703125" style="553" bestFit="1" customWidth="1"/>
    <col min="14" max="14" width="15.85546875" style="553" bestFit="1" customWidth="1"/>
    <col min="15" max="16" width="11.85546875" style="553" bestFit="1" customWidth="1"/>
    <col min="17" max="16384" width="11.42578125" style="553"/>
  </cols>
  <sheetData>
    <row r="1" spans="1:13" ht="4.5" customHeight="1">
      <c r="C1" s="2495"/>
      <c r="D1" s="2496"/>
      <c r="E1" s="2497"/>
      <c r="F1" s="2498"/>
      <c r="G1" s="2498"/>
      <c r="H1" s="2499"/>
      <c r="I1" s="2500"/>
      <c r="J1" s="1369"/>
      <c r="K1" s="1369"/>
      <c r="L1" s="2463"/>
    </row>
    <row r="2" spans="1:13">
      <c r="C2" s="2506"/>
      <c r="D2" s="2507"/>
      <c r="E2" s="2501"/>
      <c r="H2" s="2502"/>
      <c r="I2" s="2501"/>
      <c r="J2" s="1369"/>
      <c r="K2" s="1369"/>
      <c r="L2" s="2463"/>
    </row>
    <row r="3" spans="1:13">
      <c r="A3" s="2461"/>
      <c r="B3" s="2508"/>
      <c r="C3" s="2509" t="s">
        <v>1800</v>
      </c>
      <c r="D3" s="3439" t="s">
        <v>4594</v>
      </c>
      <c r="E3" s="3439"/>
      <c r="F3" s="3439"/>
      <c r="G3" s="3439"/>
      <c r="H3" s="3439"/>
      <c r="I3" s="3439"/>
      <c r="J3" s="2510"/>
      <c r="K3" s="1369"/>
      <c r="L3" s="2463"/>
    </row>
    <row r="4" spans="1:13">
      <c r="A4" s="2461"/>
      <c r="B4" s="2508"/>
      <c r="C4" s="2511"/>
      <c r="D4" s="2037"/>
      <c r="E4" s="2037"/>
      <c r="F4" s="2037"/>
      <c r="G4" s="2037"/>
      <c r="H4" s="2037"/>
      <c r="I4" s="2037"/>
      <c r="J4" s="2512"/>
      <c r="K4" s="1369"/>
      <c r="L4" s="2463"/>
    </row>
    <row r="5" spans="1:13">
      <c r="A5" s="2461"/>
      <c r="B5" s="2508"/>
      <c r="C5" s="2511"/>
      <c r="D5" s="2513" t="s">
        <v>4595</v>
      </c>
      <c r="E5" s="2037"/>
      <c r="F5" s="2037"/>
      <c r="G5" s="2037"/>
      <c r="H5" s="2037"/>
      <c r="I5" s="2037"/>
      <c r="J5" s="2512"/>
      <c r="K5" s="1369"/>
      <c r="L5" s="2463"/>
    </row>
    <row r="6" spans="1:13">
      <c r="A6" s="2461"/>
      <c r="B6" s="2508"/>
      <c r="C6" s="2511"/>
      <c r="D6" s="2037"/>
      <c r="E6" s="2037"/>
      <c r="F6" s="2037"/>
      <c r="G6" s="2037"/>
      <c r="H6" s="2037"/>
      <c r="I6" s="2037"/>
      <c r="J6" s="2512"/>
      <c r="K6" s="1369"/>
      <c r="L6" s="2463"/>
    </row>
    <row r="7" spans="1:13" ht="47.25">
      <c r="A7" s="2514" t="s">
        <v>828</v>
      </c>
      <c r="B7" s="1368"/>
      <c r="C7" s="2515"/>
      <c r="D7" s="3440" t="s">
        <v>5285</v>
      </c>
      <c r="E7" s="3440"/>
      <c r="F7" s="3440"/>
      <c r="G7" s="3440"/>
      <c r="H7" s="3440"/>
      <c r="I7" s="3440"/>
      <c r="J7" s="1369"/>
      <c r="K7" s="1369"/>
      <c r="L7" s="1368"/>
      <c r="M7" s="1368"/>
    </row>
    <row r="8" spans="1:13">
      <c r="A8" s="2514"/>
      <c r="B8" s="1368"/>
      <c r="C8" s="2515"/>
      <c r="D8" s="2516"/>
      <c r="E8" s="2516"/>
      <c r="F8" s="2516"/>
      <c r="G8" s="2516"/>
      <c r="H8" s="2516"/>
      <c r="I8" s="2516"/>
      <c r="J8" s="1369"/>
      <c r="K8" s="1369"/>
      <c r="L8" s="1368"/>
      <c r="M8" s="1368"/>
    </row>
    <row r="9" spans="1:13">
      <c r="A9" s="2514" t="s">
        <v>833</v>
      </c>
      <c r="B9" s="1368"/>
      <c r="C9" s="2515"/>
      <c r="D9" s="3440" t="s">
        <v>5037</v>
      </c>
      <c r="E9" s="3440"/>
      <c r="F9" s="3440"/>
      <c r="G9" s="3440"/>
      <c r="H9" s="3440"/>
      <c r="I9" s="3440"/>
      <c r="J9" s="1369"/>
      <c r="K9" s="1369"/>
      <c r="L9" s="1368"/>
      <c r="M9" s="1368"/>
    </row>
    <row r="10" spans="1:13">
      <c r="A10" s="2514"/>
      <c r="B10" s="1368"/>
      <c r="C10" s="2515"/>
      <c r="D10" s="2516"/>
      <c r="E10" s="2516"/>
      <c r="F10" s="2516"/>
      <c r="G10" s="2516"/>
      <c r="H10" s="2516"/>
      <c r="I10" s="2516"/>
      <c r="J10" s="1369"/>
      <c r="K10" s="1369"/>
      <c r="L10" s="1368"/>
      <c r="M10" s="1368"/>
    </row>
    <row r="11" spans="1:13" ht="31.5">
      <c r="A11" s="2514" t="s">
        <v>832</v>
      </c>
      <c r="B11" s="1368"/>
      <c r="C11" s="2515"/>
      <c r="D11" s="3440" t="s">
        <v>4596</v>
      </c>
      <c r="E11" s="3440"/>
      <c r="F11" s="3440"/>
      <c r="G11" s="3440"/>
      <c r="H11" s="3440"/>
      <c r="I11" s="3440"/>
      <c r="J11" s="1369"/>
      <c r="K11" s="1369"/>
      <c r="L11" s="1368"/>
      <c r="M11" s="1368"/>
    </row>
    <row r="12" spans="1:13">
      <c r="A12" s="2514"/>
      <c r="B12" s="1368"/>
      <c r="C12" s="2516"/>
      <c r="D12" s="2516"/>
      <c r="E12" s="2516"/>
      <c r="F12" s="2516"/>
      <c r="G12" s="2516"/>
      <c r="H12" s="2516"/>
      <c r="I12" s="2516"/>
      <c r="J12" s="1369"/>
      <c r="K12" s="1369"/>
      <c r="L12" s="1368"/>
      <c r="M12" s="1368"/>
    </row>
    <row r="13" spans="1:13">
      <c r="A13" s="2517"/>
      <c r="C13" s="2518"/>
      <c r="D13" s="3441" t="s">
        <v>4529</v>
      </c>
      <c r="E13" s="3441"/>
      <c r="F13" s="3441"/>
      <c r="G13" s="3441"/>
      <c r="H13" s="3441"/>
      <c r="I13" s="3441"/>
    </row>
    <row r="14" spans="1:13">
      <c r="A14" s="2517"/>
      <c r="C14" s="2518"/>
      <c r="D14" s="2037"/>
      <c r="E14" s="2037"/>
      <c r="F14" s="2037"/>
      <c r="G14" s="2037"/>
      <c r="H14" s="2037"/>
      <c r="I14" s="2037"/>
    </row>
    <row r="15" spans="1:13" ht="31.5">
      <c r="A15" s="2514" t="s">
        <v>832</v>
      </c>
      <c r="B15" s="1368"/>
      <c r="C15" s="2515"/>
      <c r="D15" s="3440" t="s">
        <v>5038</v>
      </c>
      <c r="E15" s="3440"/>
      <c r="F15" s="3440"/>
      <c r="G15" s="3440"/>
      <c r="H15" s="3440"/>
      <c r="I15" s="3440"/>
      <c r="J15" s="1369"/>
      <c r="K15" s="1369"/>
      <c r="L15" s="1368"/>
      <c r="M15" s="1368"/>
    </row>
    <row r="16" spans="1:13">
      <c r="A16" s="2519"/>
      <c r="B16" s="2520"/>
      <c r="C16" s="2521"/>
      <c r="D16" s="2522"/>
      <c r="E16" s="2522"/>
      <c r="F16" s="2522"/>
      <c r="G16" s="2522"/>
      <c r="H16" s="2522"/>
      <c r="I16" s="2522"/>
      <c r="J16" s="1369"/>
      <c r="K16" s="1369"/>
    </row>
    <row r="17" spans="1:13" ht="16.5" thickBot="1">
      <c r="A17" s="2519"/>
      <c r="B17" s="2520"/>
      <c r="C17" s="2523"/>
      <c r="D17" s="3442" t="s">
        <v>5284</v>
      </c>
      <c r="E17" s="3442"/>
      <c r="F17" s="3442"/>
      <c r="G17" s="2524"/>
      <c r="H17" s="2682" t="s">
        <v>4917</v>
      </c>
      <c r="I17" s="2682" t="s">
        <v>1089</v>
      </c>
      <c r="J17" s="1369"/>
      <c r="K17" s="1369"/>
    </row>
    <row r="18" spans="1:13">
      <c r="A18" s="2519"/>
      <c r="B18" s="2520"/>
      <c r="C18" s="2523"/>
      <c r="D18" s="2525"/>
      <c r="E18" s="2525"/>
      <c r="F18" s="2525"/>
      <c r="G18" s="2525"/>
      <c r="H18" s="2525"/>
      <c r="I18" s="2525"/>
      <c r="J18" s="1369"/>
      <c r="K18" s="1369"/>
    </row>
    <row r="19" spans="1:13">
      <c r="A19" s="2519"/>
      <c r="B19" s="2520"/>
      <c r="C19" s="2523"/>
      <c r="D19" s="1165" t="s">
        <v>5039</v>
      </c>
      <c r="E19" s="1165"/>
      <c r="F19" s="2526"/>
      <c r="G19" s="2525"/>
      <c r="H19" s="2697">
        <v>200</v>
      </c>
      <c r="I19" s="2528">
        <f>+H19/H22</f>
        <v>0.25</v>
      </c>
      <c r="J19" s="1369"/>
      <c r="K19" s="1369"/>
    </row>
    <row r="20" spans="1:13">
      <c r="A20" s="2519"/>
      <c r="B20" s="2520"/>
      <c r="C20" s="2523"/>
      <c r="D20" s="1165" t="s">
        <v>5035</v>
      </c>
      <c r="E20" s="1165"/>
      <c r="F20" s="2526"/>
      <c r="G20" s="2525"/>
      <c r="H20" s="2697">
        <v>200</v>
      </c>
      <c r="I20" s="2528">
        <f>+H20/H22</f>
        <v>0.25</v>
      </c>
      <c r="J20" s="1369"/>
      <c r="K20" s="1369"/>
    </row>
    <row r="21" spans="1:13" ht="16.5" thickBot="1">
      <c r="A21" s="2519"/>
      <c r="B21" s="2520"/>
      <c r="C21" s="2523"/>
      <c r="D21" s="2696" t="s">
        <v>5040</v>
      </c>
      <c r="E21" s="2696"/>
      <c r="F21" s="2665"/>
      <c r="G21" s="2529"/>
      <c r="H21" s="2698">
        <v>400</v>
      </c>
      <c r="I21" s="2645">
        <f>+H21/H22</f>
        <v>0.5</v>
      </c>
      <c r="J21" s="1369"/>
      <c r="K21" s="1369"/>
    </row>
    <row r="22" spans="1:13">
      <c r="A22" s="2519"/>
      <c r="B22" s="2520"/>
      <c r="C22" s="2523"/>
      <c r="D22" s="2530" t="s">
        <v>3248</v>
      </c>
      <c r="E22" s="2525"/>
      <c r="F22" s="2525"/>
      <c r="G22" s="2525"/>
      <c r="H22" s="2699">
        <f>SUM(H19:H21)</f>
        <v>800</v>
      </c>
      <c r="I22" s="2531">
        <f>SUM(I19:I21)</f>
        <v>1</v>
      </c>
      <c r="J22" s="1369"/>
      <c r="K22" s="1369"/>
    </row>
    <row r="23" spans="1:13">
      <c r="A23" s="2461"/>
      <c r="B23" s="2508"/>
      <c r="C23" s="2037"/>
      <c r="D23" s="2532"/>
      <c r="E23" s="2516"/>
      <c r="F23" s="2516"/>
      <c r="G23" s="2516"/>
      <c r="H23" s="2533"/>
      <c r="I23" s="2534"/>
      <c r="J23" s="1369"/>
      <c r="K23" s="1369"/>
      <c r="L23" s="2463"/>
    </row>
    <row r="24" spans="1:13">
      <c r="A24" s="2461"/>
      <c r="B24" s="2508"/>
      <c r="C24" s="2509"/>
      <c r="D24" s="3439" t="s">
        <v>3298</v>
      </c>
      <c r="E24" s="3439"/>
      <c r="F24" s="3439"/>
      <c r="G24" s="3439"/>
      <c r="H24" s="3439"/>
      <c r="I24" s="3439"/>
      <c r="J24" s="2510"/>
      <c r="K24" s="1369"/>
      <c r="L24" s="2463"/>
    </row>
    <row r="25" spans="1:13">
      <c r="A25" s="2461"/>
      <c r="B25" s="2508"/>
      <c r="C25" s="2509"/>
      <c r="D25" s="2535"/>
      <c r="E25" s="2535"/>
      <c r="F25" s="2535"/>
      <c r="G25" s="2535"/>
      <c r="H25" s="2535"/>
      <c r="I25" s="2535"/>
      <c r="J25" s="2510"/>
      <c r="K25" s="1369"/>
      <c r="L25" s="2463"/>
    </row>
    <row r="26" spans="1:13" ht="110.25">
      <c r="A26" s="2514" t="s">
        <v>1178</v>
      </c>
      <c r="B26" s="1368"/>
      <c r="C26" s="2515"/>
      <c r="D26" s="3440" t="s">
        <v>6804</v>
      </c>
      <c r="E26" s="3440"/>
      <c r="F26" s="3440"/>
      <c r="G26" s="3440"/>
      <c r="H26" s="3440"/>
      <c r="I26" s="3440"/>
      <c r="J26" s="1369"/>
      <c r="K26" s="1369"/>
      <c r="L26" s="1368"/>
      <c r="M26" s="1368"/>
    </row>
    <row r="27" spans="1:13">
      <c r="A27" s="2514"/>
      <c r="B27" s="1368"/>
      <c r="C27" s="2515"/>
      <c r="D27" s="2516"/>
      <c r="E27" s="2516"/>
      <c r="F27" s="2516"/>
      <c r="G27" s="2516"/>
      <c r="H27" s="2516"/>
      <c r="I27" s="2516"/>
      <c r="J27" s="1369"/>
      <c r="K27" s="1369"/>
      <c r="L27" s="1368"/>
      <c r="M27" s="1368"/>
    </row>
    <row r="28" spans="1:13">
      <c r="A28" s="2461"/>
      <c r="B28" s="2508"/>
      <c r="C28" s="2509" t="s">
        <v>1801</v>
      </c>
      <c r="D28" s="2537" t="s">
        <v>4703</v>
      </c>
      <c r="E28" s="2538"/>
      <c r="F28" s="2538"/>
      <c r="G28" s="2538"/>
      <c r="H28" s="2538"/>
      <c r="I28" s="2538"/>
      <c r="J28" s="1369"/>
      <c r="K28" s="1369"/>
      <c r="L28" s="2463"/>
    </row>
    <row r="29" spans="1:13">
      <c r="A29" s="2461"/>
      <c r="B29" s="2508"/>
      <c r="C29" s="2037"/>
      <c r="D29" s="2538"/>
      <c r="E29" s="2538"/>
      <c r="F29" s="2538"/>
      <c r="G29" s="2538"/>
      <c r="H29" s="2538"/>
      <c r="I29" s="2538"/>
      <c r="J29" s="1369"/>
      <c r="K29" s="1369"/>
      <c r="L29" s="2463"/>
    </row>
    <row r="30" spans="1:13" ht="47.25">
      <c r="A30" s="2514" t="s">
        <v>828</v>
      </c>
      <c r="B30" s="1368"/>
      <c r="C30" s="2515"/>
      <c r="D30" s="3440" t="s">
        <v>5041</v>
      </c>
      <c r="E30" s="3440"/>
      <c r="F30" s="3440"/>
      <c r="G30" s="3440"/>
      <c r="H30" s="3440"/>
      <c r="I30" s="3440"/>
      <c r="J30" s="1369"/>
      <c r="K30" s="1369"/>
      <c r="L30" s="1368"/>
      <c r="M30" s="1368"/>
    </row>
    <row r="31" spans="1:13">
      <c r="A31" s="2461"/>
      <c r="B31" s="2508"/>
      <c r="C31" s="2037"/>
      <c r="D31" s="2538"/>
      <c r="E31" s="2538"/>
      <c r="F31" s="2538"/>
      <c r="G31" s="2538"/>
      <c r="H31" s="2538"/>
      <c r="I31" s="2538"/>
      <c r="J31" s="1369"/>
      <c r="K31" s="1369"/>
      <c r="L31" s="2463"/>
    </row>
    <row r="32" spans="1:13" ht="31.5">
      <c r="A32" s="2514" t="s">
        <v>832</v>
      </c>
      <c r="B32" s="1368"/>
      <c r="C32" s="2515"/>
      <c r="D32" s="3440" t="s">
        <v>4597</v>
      </c>
      <c r="E32" s="3440"/>
      <c r="F32" s="3440"/>
      <c r="G32" s="3440"/>
      <c r="H32" s="3440"/>
      <c r="I32" s="3440"/>
      <c r="J32" s="1369"/>
      <c r="K32" s="1369"/>
      <c r="L32" s="1368"/>
      <c r="M32" s="1368"/>
    </row>
    <row r="33" spans="1:13">
      <c r="A33" s="2514"/>
      <c r="B33" s="1368"/>
      <c r="C33" s="2515"/>
      <c r="D33" s="2516"/>
      <c r="E33" s="2516"/>
      <c r="F33" s="2516"/>
      <c r="G33" s="2516"/>
      <c r="H33" s="2516"/>
      <c r="I33" s="2516"/>
      <c r="J33" s="1369"/>
      <c r="K33" s="1369"/>
      <c r="L33" s="1368"/>
      <c r="M33" s="1368"/>
    </row>
    <row r="34" spans="1:13">
      <c r="A34" s="2461"/>
      <c r="B34" s="2508"/>
      <c r="C34" s="2037"/>
      <c r="D34" s="2538"/>
      <c r="E34" s="2538"/>
      <c r="F34" s="2538"/>
      <c r="G34" s="2538"/>
      <c r="H34" s="2538"/>
      <c r="I34" s="2538"/>
      <c r="J34" s="1369"/>
      <c r="K34" s="1369"/>
      <c r="L34" s="2463"/>
    </row>
    <row r="35" spans="1:13">
      <c r="A35" s="2461"/>
      <c r="B35" s="2508"/>
      <c r="C35" s="2539" t="s">
        <v>3228</v>
      </c>
      <c r="D35" s="2540" t="s">
        <v>4598</v>
      </c>
      <c r="E35" s="2538"/>
      <c r="F35" s="2538"/>
      <c r="G35" s="2538"/>
      <c r="H35" s="2538"/>
      <c r="I35" s="2538"/>
      <c r="J35" s="1369"/>
      <c r="K35" s="1369"/>
      <c r="L35" s="2463"/>
    </row>
    <row r="36" spans="1:13">
      <c r="A36" s="2461"/>
      <c r="B36" s="2508"/>
      <c r="C36" s="2539"/>
      <c r="D36" s="2540"/>
      <c r="E36" s="2538"/>
      <c r="F36" s="2538"/>
      <c r="G36" s="2538"/>
      <c r="H36" s="2538"/>
      <c r="I36" s="2538"/>
      <c r="J36" s="1369"/>
      <c r="K36" s="1369"/>
      <c r="L36" s="2463"/>
    </row>
    <row r="37" spans="1:13" ht="126">
      <c r="A37" s="2461" t="s">
        <v>4854</v>
      </c>
      <c r="B37" s="2508"/>
      <c r="C37" s="2037"/>
      <c r="D37" s="3444" t="s">
        <v>4530</v>
      </c>
      <c r="E37" s="3444"/>
      <c r="F37" s="3444"/>
      <c r="G37" s="3444"/>
      <c r="H37" s="3444"/>
      <c r="I37" s="3444"/>
      <c r="L37" s="2463"/>
    </row>
    <row r="38" spans="1:13">
      <c r="A38" s="2461"/>
      <c r="B38" s="2508"/>
      <c r="C38" s="2037"/>
      <c r="D38" s="2522"/>
      <c r="E38" s="2522"/>
      <c r="F38" s="2522"/>
      <c r="G38" s="2522"/>
      <c r="H38" s="2522"/>
      <c r="I38" s="2522"/>
      <c r="L38" s="2463"/>
    </row>
    <row r="39" spans="1:13" ht="47.25">
      <c r="A39" s="2461" t="s">
        <v>828</v>
      </c>
      <c r="B39" s="2508"/>
      <c r="C39" s="2037"/>
      <c r="D39" s="3444" t="s">
        <v>3249</v>
      </c>
      <c r="E39" s="3444"/>
      <c r="F39" s="3444"/>
      <c r="G39" s="3444"/>
      <c r="H39" s="3444"/>
      <c r="I39" s="3444"/>
      <c r="J39" s="1369"/>
      <c r="K39" s="1369"/>
      <c r="L39" s="2463"/>
    </row>
    <row r="40" spans="1:13">
      <c r="A40" s="2461"/>
      <c r="B40" s="2508"/>
      <c r="C40" s="2037"/>
      <c r="D40" s="2538"/>
      <c r="E40" s="2538"/>
      <c r="F40" s="2538"/>
      <c r="G40" s="2538"/>
      <c r="H40" s="2538"/>
      <c r="I40" s="2538"/>
      <c r="J40" s="1369"/>
      <c r="K40" s="1369"/>
      <c r="L40" s="2463"/>
    </row>
    <row r="41" spans="1:13" ht="47.25">
      <c r="A41" s="2461" t="s">
        <v>828</v>
      </c>
      <c r="B41" s="2508"/>
      <c r="C41" s="2037"/>
      <c r="D41" s="3443" t="s">
        <v>4531</v>
      </c>
      <c r="E41" s="3443"/>
      <c r="F41" s="3443"/>
      <c r="G41" s="3443"/>
      <c r="H41" s="3443"/>
      <c r="I41" s="3443"/>
      <c r="J41" s="1369"/>
      <c r="K41" s="1369"/>
      <c r="L41" s="2463"/>
    </row>
    <row r="42" spans="1:13">
      <c r="A42" s="2461"/>
      <c r="B42" s="2508"/>
      <c r="C42" s="2037"/>
      <c r="J42" s="1369"/>
      <c r="K42" s="1369"/>
      <c r="L42" s="2463"/>
    </row>
    <row r="43" spans="1:13" ht="47.25">
      <c r="A43" s="2461" t="s">
        <v>828</v>
      </c>
      <c r="B43" s="2508"/>
      <c r="C43" s="2037"/>
      <c r="D43" s="3444" t="s">
        <v>3323</v>
      </c>
      <c r="E43" s="3444"/>
      <c r="F43" s="3444"/>
      <c r="G43" s="3444"/>
      <c r="H43" s="3444"/>
      <c r="I43" s="3444"/>
      <c r="J43" s="1369"/>
      <c r="K43" s="1369"/>
      <c r="L43" s="2463"/>
    </row>
    <row r="44" spans="1:13">
      <c r="A44" s="2461"/>
      <c r="B44" s="2508"/>
      <c r="C44" s="2037"/>
      <c r="D44" s="2522"/>
      <c r="E44" s="2522"/>
      <c r="F44" s="2522"/>
      <c r="G44" s="2522"/>
      <c r="H44" s="2522"/>
      <c r="I44" s="2522"/>
      <c r="J44" s="1369"/>
      <c r="K44" s="1369"/>
      <c r="L44" s="2463"/>
    </row>
    <row r="45" spans="1:13">
      <c r="A45" s="2461"/>
      <c r="B45" s="2508"/>
      <c r="C45" s="2539" t="s">
        <v>3229</v>
      </c>
      <c r="D45" s="2540" t="s">
        <v>4599</v>
      </c>
      <c r="E45" s="2538"/>
      <c r="F45" s="2538"/>
      <c r="G45" s="2538"/>
      <c r="H45" s="2538"/>
      <c r="I45" s="2538"/>
      <c r="J45" s="1369"/>
      <c r="K45" s="1369"/>
      <c r="L45" s="2463"/>
    </row>
    <row r="46" spans="1:13">
      <c r="A46" s="2461"/>
      <c r="B46" s="2508"/>
      <c r="C46" s="2037"/>
      <c r="D46" s="2538"/>
      <c r="E46" s="2538"/>
      <c r="F46" s="2538"/>
      <c r="G46" s="2538"/>
      <c r="H46" s="2538"/>
      <c r="I46" s="2538"/>
      <c r="L46" s="2463"/>
    </row>
    <row r="47" spans="1:13" ht="63">
      <c r="A47" s="2461" t="s">
        <v>831</v>
      </c>
      <c r="B47" s="2508"/>
      <c r="C47" s="2037"/>
      <c r="D47" s="3444" t="s">
        <v>4600</v>
      </c>
      <c r="E47" s="3444"/>
      <c r="F47" s="3444"/>
      <c r="G47" s="3444"/>
      <c r="H47" s="3444"/>
      <c r="I47" s="3444"/>
      <c r="L47" s="2463"/>
    </row>
    <row r="48" spans="1:13">
      <c r="A48" s="2461"/>
      <c r="B48" s="2508"/>
      <c r="C48" s="2037"/>
      <c r="D48" s="2522"/>
      <c r="E48" s="2522"/>
      <c r="F48" s="2522"/>
      <c r="G48" s="2522"/>
      <c r="H48" s="2522"/>
      <c r="I48" s="2522"/>
      <c r="L48" s="2463"/>
    </row>
    <row r="49" spans="1:12">
      <c r="A49" s="2461"/>
      <c r="B49" s="2508"/>
      <c r="C49" s="2539" t="s">
        <v>3230</v>
      </c>
      <c r="D49" s="2540" t="s">
        <v>3300</v>
      </c>
      <c r="E49" s="2538"/>
      <c r="F49" s="2538"/>
      <c r="G49" s="2538"/>
      <c r="H49" s="2538"/>
      <c r="I49" s="2538"/>
      <c r="J49" s="1369"/>
      <c r="K49" s="1369"/>
      <c r="L49" s="2463"/>
    </row>
    <row r="50" spans="1:12">
      <c r="A50" s="2461"/>
      <c r="B50" s="2508"/>
      <c r="C50" s="2539"/>
      <c r="D50" s="2541"/>
      <c r="E50" s="2538"/>
      <c r="F50" s="2538"/>
      <c r="G50" s="2538"/>
      <c r="H50" s="2538"/>
      <c r="I50" s="2538"/>
      <c r="J50" s="1369"/>
      <c r="K50" s="1369"/>
      <c r="L50" s="2463"/>
    </row>
    <row r="51" spans="1:12" ht="63">
      <c r="A51" s="2461" t="s">
        <v>831</v>
      </c>
      <c r="B51" s="2508"/>
      <c r="C51" s="2037"/>
      <c r="D51" s="3443" t="s">
        <v>3297</v>
      </c>
      <c r="E51" s="3443"/>
      <c r="F51" s="3443"/>
      <c r="G51" s="3443"/>
      <c r="H51" s="3443"/>
      <c r="I51" s="3443"/>
      <c r="J51" s="1369"/>
      <c r="K51" s="1369"/>
      <c r="L51" s="2463"/>
    </row>
    <row r="52" spans="1:12">
      <c r="A52" s="2461"/>
      <c r="B52" s="2508"/>
      <c r="C52" s="2037"/>
      <c r="D52" s="2493"/>
      <c r="E52" s="2493"/>
      <c r="F52" s="2493"/>
      <c r="G52" s="2493"/>
      <c r="H52" s="2493"/>
      <c r="I52" s="2493"/>
      <c r="J52" s="1369"/>
      <c r="K52" s="1369"/>
      <c r="L52" s="2463"/>
    </row>
    <row r="53" spans="1:12" ht="31.5">
      <c r="A53" s="2461" t="s">
        <v>832</v>
      </c>
      <c r="B53" s="2508"/>
      <c r="C53" s="2037"/>
      <c r="D53" s="3443" t="s">
        <v>3304</v>
      </c>
      <c r="E53" s="3443"/>
      <c r="F53" s="3443"/>
      <c r="G53" s="3443"/>
      <c r="H53" s="3443"/>
      <c r="I53" s="3443"/>
      <c r="J53" s="1369"/>
      <c r="K53" s="1369"/>
      <c r="L53" s="2463"/>
    </row>
    <row r="54" spans="1:12">
      <c r="A54" s="2461"/>
      <c r="B54" s="2508"/>
      <c r="C54" s="2037"/>
      <c r="D54" s="2493"/>
      <c r="E54" s="2493"/>
      <c r="F54" s="2493"/>
      <c r="G54" s="2493"/>
      <c r="H54" s="2493"/>
      <c r="I54" s="2493"/>
      <c r="J54" s="1369"/>
      <c r="K54" s="1369"/>
      <c r="L54" s="2463"/>
    </row>
    <row r="55" spans="1:12" ht="31.5">
      <c r="A55" s="2461" t="s">
        <v>832</v>
      </c>
      <c r="B55" s="2508"/>
      <c r="C55" s="2037"/>
      <c r="D55" s="3443" t="s">
        <v>6805</v>
      </c>
      <c r="E55" s="3443"/>
      <c r="F55" s="3443"/>
      <c r="G55" s="3443"/>
      <c r="H55" s="3443"/>
      <c r="I55" s="3443"/>
      <c r="J55" s="1369"/>
      <c r="K55" s="1369"/>
      <c r="L55" s="2463"/>
    </row>
    <row r="56" spans="1:12">
      <c r="A56" s="2461"/>
      <c r="B56" s="2508"/>
      <c r="C56" s="2037"/>
      <c r="D56" s="2493"/>
      <c r="E56" s="2493"/>
      <c r="F56" s="2493"/>
      <c r="G56" s="2493"/>
      <c r="H56" s="2493"/>
      <c r="I56" s="2493"/>
      <c r="J56" s="1369"/>
      <c r="K56" s="1369"/>
      <c r="L56" s="2463"/>
    </row>
    <row r="57" spans="1:12">
      <c r="A57" s="2461"/>
      <c r="B57" s="2508"/>
      <c r="C57" s="2037"/>
      <c r="D57" s="2493"/>
      <c r="E57" s="2493"/>
      <c r="F57" s="2493"/>
      <c r="G57" s="2493"/>
      <c r="H57" s="2493"/>
      <c r="I57" s="2493"/>
      <c r="J57" s="1369"/>
      <c r="K57" s="1369"/>
      <c r="L57" s="2463"/>
    </row>
    <row r="58" spans="1:12">
      <c r="A58" s="2461"/>
      <c r="B58" s="2508"/>
      <c r="C58" s="2037"/>
      <c r="D58" s="2493"/>
      <c r="E58" s="2493"/>
      <c r="F58" s="2493"/>
      <c r="G58" s="2493"/>
      <c r="H58" s="2493"/>
      <c r="I58" s="2493"/>
      <c r="J58" s="1369"/>
      <c r="K58" s="1369"/>
      <c r="L58" s="2463"/>
    </row>
    <row r="59" spans="1:12">
      <c r="A59" s="2461"/>
      <c r="B59" s="2508"/>
      <c r="C59" s="2037"/>
      <c r="D59" s="2062" t="s">
        <v>3301</v>
      </c>
      <c r="E59" s="2493"/>
      <c r="F59" s="2493"/>
      <c r="G59" s="2493"/>
      <c r="H59" s="2493"/>
      <c r="I59" s="2493"/>
      <c r="J59" s="1369"/>
      <c r="K59" s="1369"/>
      <c r="L59" s="2463"/>
    </row>
    <row r="60" spans="1:12">
      <c r="A60" s="2461"/>
      <c r="B60" s="2508"/>
      <c r="C60" s="2037"/>
      <c r="D60" s="2542"/>
      <c r="E60" s="2493"/>
      <c r="F60" s="2493"/>
      <c r="G60" s="2493"/>
      <c r="H60" s="2493"/>
      <c r="I60" s="2493"/>
      <c r="J60" s="1369"/>
      <c r="K60" s="1369"/>
      <c r="L60" s="2463"/>
    </row>
    <row r="61" spans="1:12" ht="47.25">
      <c r="A61" s="2461" t="s">
        <v>828</v>
      </c>
      <c r="B61" s="2508"/>
      <c r="C61" s="2037"/>
      <c r="D61" s="3438" t="s">
        <v>4542</v>
      </c>
      <c r="E61" s="3438"/>
      <c r="F61" s="3438"/>
      <c r="G61" s="3438"/>
      <c r="H61" s="3438"/>
      <c r="I61" s="3438"/>
      <c r="J61" s="1369"/>
      <c r="K61" s="1369"/>
      <c r="L61" s="2463"/>
    </row>
    <row r="62" spans="1:12">
      <c r="A62" s="2461"/>
      <c r="B62" s="2508"/>
      <c r="C62" s="2037"/>
      <c r="D62" s="2543"/>
      <c r="E62" s="2543"/>
      <c r="F62" s="2543"/>
      <c r="G62" s="2543"/>
      <c r="H62" s="2543"/>
      <c r="I62" s="2543"/>
      <c r="J62" s="1369"/>
      <c r="K62" s="1369"/>
      <c r="L62" s="2463"/>
    </row>
    <row r="63" spans="1:12">
      <c r="A63" s="2461"/>
      <c r="B63" s="2508"/>
      <c r="C63" s="2037"/>
      <c r="D63" s="2062" t="s">
        <v>3325</v>
      </c>
      <c r="E63" s="2493"/>
      <c r="F63" s="2493"/>
      <c r="G63" s="2493"/>
      <c r="H63" s="2493"/>
      <c r="I63" s="2493"/>
      <c r="J63" s="1369"/>
      <c r="K63" s="1369"/>
      <c r="L63" s="2463"/>
    </row>
    <row r="64" spans="1:12">
      <c r="A64" s="2461"/>
      <c r="B64" s="2508"/>
      <c r="C64" s="2037"/>
      <c r="D64" s="2542"/>
      <c r="E64" s="2493"/>
      <c r="F64" s="2493"/>
      <c r="G64" s="2493"/>
      <c r="H64" s="2493"/>
      <c r="I64" s="2493"/>
      <c r="J64" s="1369"/>
      <c r="K64" s="1369"/>
      <c r="L64" s="2463"/>
    </row>
    <row r="65" spans="1:12" ht="31.5">
      <c r="A65" s="2461" t="s">
        <v>832</v>
      </c>
      <c r="B65" s="2508"/>
      <c r="C65" s="2037"/>
      <c r="D65" s="3443" t="s">
        <v>3326</v>
      </c>
      <c r="E65" s="3443"/>
      <c r="F65" s="3443"/>
      <c r="G65" s="3443"/>
      <c r="H65" s="3443"/>
      <c r="I65" s="3443"/>
      <c r="J65" s="1369"/>
      <c r="K65" s="1369"/>
      <c r="L65" s="2463"/>
    </row>
    <row r="66" spans="1:12">
      <c r="A66" s="2461"/>
      <c r="B66" s="2508"/>
      <c r="C66" s="2037"/>
      <c r="D66" s="2493"/>
      <c r="E66" s="2493"/>
      <c r="F66" s="2493"/>
      <c r="G66" s="2493"/>
      <c r="H66" s="2493"/>
      <c r="I66" s="2493"/>
      <c r="J66" s="1369"/>
      <c r="K66" s="1369"/>
      <c r="L66" s="2463"/>
    </row>
    <row r="67" spans="1:12">
      <c r="A67" s="2461"/>
      <c r="B67" s="2508"/>
      <c r="C67" s="2037"/>
      <c r="D67" s="2062" t="s">
        <v>3305</v>
      </c>
      <c r="E67" s="2493"/>
      <c r="F67" s="2493"/>
      <c r="G67" s="2493"/>
      <c r="H67" s="2493"/>
      <c r="I67" s="2493"/>
      <c r="J67" s="1369"/>
      <c r="K67" s="1369"/>
      <c r="L67" s="2463"/>
    </row>
    <row r="68" spans="1:12">
      <c r="A68" s="2461"/>
      <c r="B68" s="2508"/>
      <c r="C68" s="2037"/>
      <c r="D68" s="2542"/>
      <c r="E68" s="2493"/>
      <c r="F68" s="2493"/>
      <c r="G68" s="2493"/>
      <c r="H68" s="2493"/>
      <c r="I68" s="2493"/>
      <c r="J68" s="1369"/>
      <c r="K68" s="1369"/>
      <c r="L68" s="2463"/>
    </row>
    <row r="69" spans="1:12" ht="31.5">
      <c r="A69" s="2461" t="s">
        <v>832</v>
      </c>
      <c r="B69" s="2508"/>
      <c r="C69" s="2037"/>
      <c r="D69" s="3443" t="s">
        <v>3324</v>
      </c>
      <c r="E69" s="3443"/>
      <c r="F69" s="3443"/>
      <c r="G69" s="3443"/>
      <c r="H69" s="3443"/>
      <c r="I69" s="3443"/>
      <c r="J69" s="1369"/>
      <c r="K69" s="1369"/>
      <c r="L69" s="2463"/>
    </row>
    <row r="70" spans="1:12">
      <c r="A70" s="2461"/>
      <c r="B70" s="2508"/>
      <c r="C70" s="2037"/>
      <c r="D70" s="2493"/>
      <c r="E70" s="2493"/>
      <c r="F70" s="2493"/>
      <c r="G70" s="2493"/>
      <c r="H70" s="2493"/>
      <c r="I70" s="2493"/>
      <c r="J70" s="1369"/>
      <c r="K70" s="1369"/>
      <c r="L70" s="2463"/>
    </row>
    <row r="71" spans="1:12" ht="47.25">
      <c r="A71" s="2461" t="s">
        <v>828</v>
      </c>
      <c r="B71" s="2508"/>
      <c r="C71" s="2037"/>
      <c r="D71" s="3443" t="s">
        <v>3327</v>
      </c>
      <c r="E71" s="3443"/>
      <c r="F71" s="3443"/>
      <c r="G71" s="3443"/>
      <c r="H71" s="3443"/>
      <c r="I71" s="3443"/>
      <c r="J71" s="1369"/>
      <c r="K71" s="1369"/>
      <c r="L71" s="2463"/>
    </row>
    <row r="72" spans="1:12">
      <c r="A72" s="2461"/>
      <c r="B72" s="2508"/>
      <c r="C72" s="2037"/>
      <c r="D72" s="2493"/>
      <c r="E72" s="2493"/>
      <c r="F72" s="2493"/>
      <c r="G72" s="2493"/>
      <c r="H72" s="2493"/>
      <c r="I72" s="2493"/>
      <c r="J72" s="1369"/>
      <c r="K72" s="1369"/>
      <c r="L72" s="2463"/>
    </row>
    <row r="73" spans="1:12">
      <c r="A73" s="2461"/>
      <c r="B73" s="2508"/>
      <c r="C73" s="2037"/>
      <c r="D73" s="2062" t="s">
        <v>3302</v>
      </c>
      <c r="E73" s="2493"/>
      <c r="F73" s="2493"/>
      <c r="G73" s="2493"/>
      <c r="H73" s="2493"/>
      <c r="I73" s="2493"/>
      <c r="J73" s="1369"/>
      <c r="K73" s="1369"/>
      <c r="L73" s="2463"/>
    </row>
    <row r="74" spans="1:12">
      <c r="A74" s="2461"/>
      <c r="B74" s="2508"/>
      <c r="C74" s="2037"/>
      <c r="D74" s="2542"/>
      <c r="E74" s="2493"/>
      <c r="F74" s="2493"/>
      <c r="G74" s="2493"/>
      <c r="H74" s="2493"/>
      <c r="I74" s="2493"/>
      <c r="J74" s="1369"/>
      <c r="K74" s="1369"/>
      <c r="L74" s="2463"/>
    </row>
    <row r="75" spans="1:12" ht="94.5">
      <c r="A75" s="2461" t="s">
        <v>829</v>
      </c>
      <c r="B75" s="2508"/>
      <c r="C75" s="2037"/>
      <c r="D75" s="3438" t="s">
        <v>3328</v>
      </c>
      <c r="E75" s="3438"/>
      <c r="F75" s="3438"/>
      <c r="G75" s="3438"/>
      <c r="H75" s="3438"/>
      <c r="I75" s="3438"/>
      <c r="J75" s="1369"/>
      <c r="K75" s="1369"/>
      <c r="L75" s="2463"/>
    </row>
    <row r="76" spans="1:12">
      <c r="A76" s="2461"/>
      <c r="B76" s="2508"/>
      <c r="C76" s="2037"/>
      <c r="D76" s="2493"/>
      <c r="E76" s="2493"/>
      <c r="F76" s="2493"/>
      <c r="G76" s="2493"/>
      <c r="H76" s="2493"/>
      <c r="I76" s="2493"/>
      <c r="J76" s="1369"/>
      <c r="K76" s="1369"/>
      <c r="L76" s="2463"/>
    </row>
    <row r="77" spans="1:12" ht="31.5">
      <c r="A77" s="2461" t="s">
        <v>832</v>
      </c>
      <c r="B77" s="2508"/>
      <c r="C77" s="2037"/>
      <c r="D77" s="3443" t="s">
        <v>3329</v>
      </c>
      <c r="E77" s="3443"/>
      <c r="F77" s="3443"/>
      <c r="G77" s="3443"/>
      <c r="H77" s="3443"/>
      <c r="I77" s="3443"/>
      <c r="J77" s="1369"/>
      <c r="K77" s="1369"/>
      <c r="L77" s="2463"/>
    </row>
    <row r="78" spans="1:12">
      <c r="A78" s="2461"/>
      <c r="B78" s="2508"/>
      <c r="C78" s="2037"/>
      <c r="D78" s="2493"/>
      <c r="E78" s="2493"/>
      <c r="F78" s="2493"/>
      <c r="G78" s="2493"/>
      <c r="H78" s="2493"/>
      <c r="I78" s="2493"/>
      <c r="J78" s="1369"/>
      <c r="K78" s="1369"/>
      <c r="L78" s="2463"/>
    </row>
    <row r="79" spans="1:12">
      <c r="A79" s="2461"/>
      <c r="B79" s="2508"/>
      <c r="C79" s="2037"/>
      <c r="D79" s="2062" t="s">
        <v>3303</v>
      </c>
      <c r="E79" s="2493"/>
      <c r="F79" s="2493"/>
      <c r="G79" s="2493"/>
      <c r="H79" s="2493"/>
      <c r="I79" s="2493"/>
      <c r="J79" s="1369"/>
      <c r="K79" s="1369"/>
      <c r="L79" s="2463"/>
    </row>
    <row r="80" spans="1:12">
      <c r="A80" s="2461"/>
      <c r="B80" s="2508"/>
      <c r="C80" s="2037"/>
      <c r="D80" s="2542"/>
      <c r="E80" s="2493"/>
      <c r="F80" s="2493"/>
      <c r="G80" s="2493"/>
      <c r="H80" s="2493"/>
      <c r="I80" s="2493"/>
      <c r="J80" s="1369"/>
      <c r="K80" s="1369"/>
      <c r="L80" s="2463"/>
    </row>
    <row r="81" spans="1:12" ht="31.5">
      <c r="A81" s="2461" t="s">
        <v>832</v>
      </c>
      <c r="B81" s="2508"/>
      <c r="C81" s="2037"/>
      <c r="D81" s="3438" t="s">
        <v>3306</v>
      </c>
      <c r="E81" s="3438"/>
      <c r="F81" s="3438"/>
      <c r="G81" s="3438"/>
      <c r="H81" s="3438"/>
      <c r="I81" s="3438"/>
      <c r="J81" s="1369"/>
      <c r="K81" s="1369"/>
      <c r="L81" s="2463"/>
    </row>
    <row r="82" spans="1:12">
      <c r="A82" s="2461"/>
      <c r="B82" s="2508"/>
      <c r="C82" s="2037"/>
      <c r="D82" s="2543"/>
      <c r="E82" s="2543"/>
      <c r="F82" s="2543"/>
      <c r="G82" s="2543"/>
      <c r="H82" s="2543"/>
      <c r="I82" s="2543"/>
      <c r="J82" s="1369"/>
      <c r="K82" s="1369"/>
      <c r="L82" s="2463"/>
    </row>
    <row r="83" spans="1:12">
      <c r="A83" s="2461"/>
      <c r="B83" s="2508"/>
      <c r="C83" s="2539" t="s">
        <v>3231</v>
      </c>
      <c r="D83" s="2544" t="s">
        <v>4705</v>
      </c>
      <c r="E83" s="2544"/>
      <c r="F83" s="2538"/>
      <c r="G83" s="2538"/>
      <c r="H83" s="2538"/>
      <c r="I83" s="2538"/>
      <c r="J83" s="1369"/>
      <c r="K83" s="1369"/>
      <c r="L83" s="2463"/>
    </row>
    <row r="84" spans="1:12">
      <c r="A84" s="2461"/>
      <c r="B84" s="2508"/>
      <c r="C84" s="2037"/>
      <c r="D84" s="2538"/>
      <c r="E84" s="2538"/>
      <c r="F84" s="2538"/>
      <c r="G84" s="2538"/>
      <c r="H84" s="2538"/>
      <c r="I84" s="2538"/>
      <c r="J84" s="1369"/>
      <c r="K84" s="1369"/>
      <c r="L84" s="2463"/>
    </row>
    <row r="85" spans="1:12" ht="31.5">
      <c r="A85" s="2461" t="s">
        <v>832</v>
      </c>
      <c r="B85" s="2545"/>
      <c r="C85" s="2037"/>
      <c r="D85" s="3443" t="s">
        <v>4601</v>
      </c>
      <c r="E85" s="3443"/>
      <c r="F85" s="3443"/>
      <c r="G85" s="3443"/>
      <c r="H85" s="3443"/>
      <c r="I85" s="3443"/>
      <c r="J85" s="1369"/>
      <c r="K85" s="1369"/>
      <c r="L85" s="2463"/>
    </row>
    <row r="86" spans="1:12">
      <c r="A86" s="2461"/>
      <c r="B86" s="2545"/>
      <c r="C86" s="2037"/>
      <c r="D86" s="2546"/>
      <c r="E86" s="2546"/>
      <c r="F86" s="2546"/>
      <c r="G86" s="2546"/>
      <c r="H86" s="2546"/>
      <c r="I86" s="2546"/>
      <c r="J86" s="1369"/>
      <c r="K86" s="1369"/>
      <c r="L86" s="2463"/>
    </row>
    <row r="87" spans="1:12">
      <c r="A87" s="2461"/>
      <c r="B87" s="2545"/>
      <c r="C87" s="2037"/>
      <c r="D87" s="2546"/>
      <c r="E87" s="2546"/>
      <c r="F87" s="2546"/>
      <c r="G87" s="2546"/>
      <c r="H87" s="2546"/>
      <c r="I87" s="2546"/>
      <c r="J87" s="1369"/>
      <c r="K87" s="1369"/>
      <c r="L87" s="2463"/>
    </row>
    <row r="88" spans="1:12">
      <c r="A88" s="2461"/>
      <c r="B88" s="2545"/>
      <c r="C88" s="2037"/>
      <c r="D88" s="2546"/>
      <c r="E88" s="2546"/>
      <c r="F88" s="2546"/>
      <c r="G88" s="2546"/>
      <c r="H88" s="2546"/>
      <c r="I88" s="2546"/>
      <c r="J88" s="1369"/>
      <c r="K88" s="1369"/>
      <c r="L88" s="2463"/>
    </row>
    <row r="89" spans="1:12">
      <c r="A89" s="2461"/>
      <c r="B89" s="2545"/>
      <c r="C89" s="2037"/>
      <c r="D89" s="2546"/>
      <c r="E89" s="2546"/>
      <c r="F89" s="2546"/>
      <c r="G89" s="2546"/>
      <c r="H89" s="2546"/>
      <c r="I89" s="2546"/>
      <c r="J89" s="1369"/>
      <c r="K89" s="1369"/>
      <c r="L89" s="2463"/>
    </row>
    <row r="90" spans="1:12">
      <c r="A90" s="2461"/>
      <c r="B90" s="2545"/>
      <c r="C90" s="2539" t="s">
        <v>3232</v>
      </c>
      <c r="D90" s="2540" t="s">
        <v>4602</v>
      </c>
      <c r="E90" s="2546"/>
      <c r="F90" s="2546"/>
      <c r="G90" s="2546"/>
      <c r="H90" s="2546"/>
      <c r="I90" s="2546"/>
      <c r="J90" s="1369"/>
      <c r="K90" s="1369"/>
      <c r="L90" s="2463"/>
    </row>
    <row r="91" spans="1:12">
      <c r="A91" s="2461"/>
      <c r="B91" s="2545"/>
      <c r="C91" s="2539"/>
      <c r="D91" s="2540"/>
      <c r="E91" s="2546"/>
      <c r="F91" s="2546"/>
      <c r="G91" s="2546"/>
      <c r="H91" s="2546"/>
      <c r="I91" s="2546"/>
      <c r="J91" s="1369"/>
      <c r="K91" s="1369"/>
      <c r="L91" s="2463"/>
    </row>
    <row r="92" spans="1:12">
      <c r="A92" s="2461"/>
      <c r="B92" s="2545"/>
      <c r="C92" s="2539"/>
      <c r="D92" s="2513" t="s">
        <v>3247</v>
      </c>
      <c r="E92" s="2546"/>
      <c r="F92" s="2546"/>
      <c r="G92" s="2546"/>
      <c r="H92" s="2546"/>
      <c r="I92" s="2546"/>
      <c r="J92" s="1369"/>
      <c r="K92" s="1369"/>
      <c r="L92" s="2463"/>
    </row>
    <row r="93" spans="1:12">
      <c r="A93" s="2461"/>
      <c r="B93" s="2545"/>
      <c r="C93" s="2539"/>
      <c r="D93" s="2541"/>
      <c r="E93" s="2546"/>
      <c r="F93" s="2546"/>
      <c r="G93" s="2546"/>
      <c r="H93" s="2546"/>
      <c r="I93" s="2546"/>
      <c r="J93" s="1369"/>
      <c r="K93" s="1369"/>
      <c r="L93" s="2463"/>
    </row>
    <row r="94" spans="1:12" ht="78.75">
      <c r="A94" s="2461" t="s">
        <v>830</v>
      </c>
      <c r="B94" s="2545"/>
      <c r="C94" s="2037"/>
      <c r="D94" s="3435" t="s">
        <v>4603</v>
      </c>
      <c r="E94" s="3435"/>
      <c r="F94" s="3435"/>
      <c r="G94" s="3435"/>
      <c r="H94" s="3435"/>
      <c r="I94" s="3435"/>
      <c r="J94" s="1369"/>
      <c r="K94" s="1369"/>
      <c r="L94" s="2463"/>
    </row>
    <row r="95" spans="1:12">
      <c r="A95" s="2461"/>
      <c r="B95" s="2545"/>
      <c r="C95" s="2037"/>
      <c r="D95" s="2546"/>
      <c r="E95" s="2546"/>
      <c r="F95" s="2546"/>
      <c r="G95" s="2546"/>
      <c r="H95" s="2546"/>
      <c r="I95" s="2546"/>
      <c r="J95" s="1369"/>
      <c r="K95" s="1369"/>
      <c r="L95" s="2463"/>
    </row>
    <row r="96" spans="1:12" ht="31.5">
      <c r="A96" s="2461" t="s">
        <v>832</v>
      </c>
      <c r="B96" s="2545"/>
      <c r="C96" s="2037"/>
      <c r="D96" s="3436" t="s">
        <v>4604</v>
      </c>
      <c r="E96" s="3436"/>
      <c r="F96" s="3436"/>
      <c r="G96" s="3436"/>
      <c r="H96" s="3436"/>
      <c r="I96" s="3436"/>
      <c r="J96" s="1369"/>
      <c r="K96" s="1369"/>
      <c r="L96" s="2463"/>
    </row>
    <row r="97" spans="1:12">
      <c r="A97" s="2461"/>
      <c r="B97" s="2545"/>
      <c r="C97" s="2037"/>
      <c r="D97" s="2546"/>
      <c r="E97" s="2546"/>
      <c r="F97" s="2546"/>
      <c r="G97" s="2546"/>
      <c r="H97" s="2546"/>
      <c r="I97" s="2546"/>
      <c r="J97" s="1369"/>
      <c r="K97" s="1369"/>
      <c r="L97" s="2463"/>
    </row>
    <row r="98" spans="1:12" ht="47.25">
      <c r="A98" s="2547" t="s">
        <v>828</v>
      </c>
      <c r="B98" s="2545"/>
      <c r="C98" s="2037"/>
      <c r="D98" s="3435" t="s">
        <v>4605</v>
      </c>
      <c r="E98" s="3435"/>
      <c r="F98" s="3435"/>
      <c r="G98" s="3435"/>
      <c r="H98" s="3435"/>
      <c r="I98" s="3435"/>
      <c r="J98" s="1369"/>
      <c r="K98" s="1369"/>
      <c r="L98" s="2463"/>
    </row>
    <row r="99" spans="1:12">
      <c r="A99" s="2547"/>
      <c r="B99" s="2545"/>
      <c r="C99" s="2037"/>
      <c r="D99" s="2536"/>
      <c r="E99" s="2536"/>
      <c r="F99" s="2536"/>
      <c r="G99" s="2536"/>
      <c r="H99" s="2536"/>
      <c r="I99" s="2536"/>
      <c r="J99" s="1369"/>
      <c r="K99" s="1369"/>
      <c r="L99" s="2463"/>
    </row>
    <row r="100" spans="1:12" ht="78.75">
      <c r="A100" s="2547" t="s">
        <v>830</v>
      </c>
      <c r="B100" s="2545"/>
      <c r="C100" s="2037"/>
      <c r="D100" s="3435" t="s">
        <v>4606</v>
      </c>
      <c r="E100" s="3435"/>
      <c r="F100" s="3435"/>
      <c r="G100" s="3435"/>
      <c r="H100" s="3435"/>
      <c r="I100" s="3435"/>
      <c r="J100" s="1369"/>
      <c r="K100" s="1369"/>
      <c r="L100" s="2463"/>
    </row>
    <row r="101" spans="1:12">
      <c r="A101" s="2547"/>
      <c r="B101" s="2545"/>
      <c r="C101" s="2037"/>
      <c r="D101" s="2536"/>
      <c r="E101" s="2536"/>
      <c r="F101" s="2536"/>
      <c r="G101" s="2536"/>
      <c r="H101" s="2536"/>
      <c r="I101" s="2536"/>
      <c r="J101" s="1369"/>
      <c r="K101" s="1369"/>
      <c r="L101" s="2463"/>
    </row>
    <row r="102" spans="1:12" ht="47.25">
      <c r="A102" s="2547" t="s">
        <v>828</v>
      </c>
      <c r="B102" s="2545"/>
      <c r="C102" s="2037"/>
      <c r="D102" s="3435" t="s">
        <v>4607</v>
      </c>
      <c r="E102" s="3435"/>
      <c r="F102" s="3435"/>
      <c r="G102" s="3435"/>
      <c r="H102" s="3435"/>
      <c r="I102" s="3435"/>
      <c r="J102" s="1369"/>
      <c r="K102" s="1369"/>
      <c r="L102" s="2463"/>
    </row>
    <row r="103" spans="1:12">
      <c r="A103" s="2547"/>
      <c r="B103" s="2545"/>
      <c r="C103" s="2037"/>
      <c r="D103" s="2536"/>
      <c r="E103" s="2536"/>
      <c r="F103" s="2536"/>
      <c r="G103" s="2536"/>
      <c r="H103" s="2536"/>
      <c r="I103" s="2536"/>
      <c r="J103" s="1369"/>
      <c r="K103" s="1369"/>
      <c r="L103" s="2463"/>
    </row>
    <row r="104" spans="1:12" ht="47.25">
      <c r="A104" s="2547" t="s">
        <v>828</v>
      </c>
      <c r="B104" s="2545"/>
      <c r="C104" s="2037"/>
      <c r="D104" s="3435" t="s">
        <v>4608</v>
      </c>
      <c r="E104" s="3435"/>
      <c r="F104" s="3435"/>
      <c r="G104" s="3435"/>
      <c r="H104" s="3435"/>
      <c r="I104" s="3435"/>
      <c r="J104" s="1369"/>
      <c r="K104" s="1369"/>
      <c r="L104" s="2463"/>
    </row>
    <row r="105" spans="1:12">
      <c r="A105" s="2547"/>
      <c r="B105" s="2545"/>
      <c r="C105" s="2037"/>
      <c r="D105" s="2536"/>
      <c r="E105" s="2536"/>
      <c r="F105" s="2536"/>
      <c r="G105" s="2536"/>
      <c r="H105" s="2536"/>
      <c r="I105" s="2536"/>
      <c r="J105" s="1369"/>
      <c r="K105" s="1369"/>
      <c r="L105" s="2463"/>
    </row>
    <row r="106" spans="1:12" ht="47.25">
      <c r="A106" s="2547" t="s">
        <v>828</v>
      </c>
      <c r="B106" s="2545"/>
      <c r="C106" s="2037"/>
      <c r="D106" s="3435" t="s">
        <v>4609</v>
      </c>
      <c r="E106" s="3435"/>
      <c r="F106" s="3435"/>
      <c r="G106" s="3435"/>
      <c r="H106" s="3435"/>
      <c r="I106" s="3435"/>
      <c r="J106" s="1369"/>
      <c r="K106" s="1369"/>
      <c r="L106" s="2463"/>
    </row>
    <row r="107" spans="1:12">
      <c r="A107" s="2547"/>
      <c r="B107" s="2545"/>
      <c r="C107" s="2037"/>
      <c r="D107" s="2536"/>
      <c r="E107" s="2536"/>
      <c r="F107" s="2536"/>
      <c r="G107" s="2536"/>
      <c r="H107" s="2536"/>
      <c r="I107" s="2536"/>
      <c r="J107" s="1369"/>
      <c r="K107" s="1369"/>
      <c r="L107" s="2463"/>
    </row>
    <row r="108" spans="1:12" ht="31.5">
      <c r="A108" s="2547" t="s">
        <v>832</v>
      </c>
      <c r="B108" s="2545"/>
      <c r="C108" s="2037"/>
      <c r="D108" s="3435" t="s">
        <v>4610</v>
      </c>
      <c r="E108" s="3435"/>
      <c r="F108" s="3435"/>
      <c r="G108" s="3435"/>
      <c r="H108" s="3435"/>
      <c r="I108" s="3435"/>
      <c r="J108" s="1369"/>
      <c r="K108" s="1369"/>
      <c r="L108" s="2463"/>
    </row>
    <row r="109" spans="1:12">
      <c r="A109" s="2547"/>
      <c r="B109" s="2545"/>
      <c r="C109" s="2037"/>
      <c r="D109" s="2536"/>
      <c r="E109" s="2536"/>
      <c r="F109" s="2536"/>
      <c r="G109" s="2536"/>
      <c r="H109" s="2536"/>
      <c r="I109" s="2536"/>
      <c r="J109" s="1369"/>
      <c r="K109" s="1369"/>
      <c r="L109" s="2463"/>
    </row>
    <row r="110" spans="1:12" ht="31.5">
      <c r="A110" s="2547" t="s">
        <v>832</v>
      </c>
      <c r="B110" s="2545"/>
      <c r="C110" s="2037"/>
      <c r="D110" s="3435" t="s">
        <v>4611</v>
      </c>
      <c r="E110" s="3435"/>
      <c r="F110" s="3435"/>
      <c r="G110" s="3435"/>
      <c r="H110" s="3435"/>
      <c r="I110" s="3435"/>
      <c r="J110" s="1369"/>
      <c r="K110" s="1369"/>
      <c r="L110" s="2463"/>
    </row>
    <row r="111" spans="1:12">
      <c r="A111" s="2547"/>
      <c r="B111" s="2545"/>
      <c r="C111" s="2037"/>
      <c r="D111" s="2536"/>
      <c r="E111" s="2536"/>
      <c r="F111" s="2536"/>
      <c r="G111" s="2536"/>
      <c r="H111" s="2536"/>
      <c r="I111" s="2536"/>
      <c r="J111" s="1369"/>
      <c r="K111" s="1369"/>
      <c r="L111" s="2463"/>
    </row>
    <row r="112" spans="1:12" ht="47.25">
      <c r="A112" s="2547" t="s">
        <v>828</v>
      </c>
      <c r="B112" s="2545"/>
      <c r="C112" s="2037"/>
      <c r="D112" s="3435" t="s">
        <v>4612</v>
      </c>
      <c r="E112" s="3435"/>
      <c r="F112" s="3435"/>
      <c r="G112" s="3435"/>
      <c r="H112" s="3435"/>
      <c r="I112" s="3435"/>
      <c r="J112" s="1369"/>
      <c r="K112" s="1369"/>
      <c r="L112" s="2463"/>
    </row>
    <row r="113" spans="1:17">
      <c r="A113" s="2547"/>
      <c r="B113" s="2545"/>
      <c r="C113" s="2037"/>
      <c r="D113" s="2536"/>
      <c r="E113" s="2536"/>
      <c r="F113" s="2536"/>
      <c r="G113" s="2536"/>
      <c r="H113" s="2536"/>
      <c r="I113" s="2536"/>
      <c r="J113" s="1369"/>
      <c r="K113" s="1369"/>
      <c r="L113" s="2463"/>
    </row>
    <row r="114" spans="1:17" s="2504" customFormat="1">
      <c r="A114" s="2548" t="s">
        <v>833</v>
      </c>
      <c r="C114" s="2549"/>
      <c r="D114" s="2550" t="s">
        <v>4613</v>
      </c>
      <c r="O114" s="2505"/>
      <c r="P114" s="2505"/>
      <c r="Q114" s="2551"/>
    </row>
    <row r="115" spans="1:17" ht="13.5" customHeight="1">
      <c r="A115" s="2547"/>
      <c r="B115" s="2545"/>
      <c r="C115" s="2037"/>
      <c r="D115" s="2536"/>
      <c r="E115" s="2536"/>
      <c r="F115" s="2536"/>
      <c r="G115" s="2536"/>
      <c r="H115" s="2536"/>
      <c r="I115" s="2536"/>
      <c r="J115" s="1369"/>
      <c r="K115" s="1369"/>
      <c r="L115" s="2463"/>
    </row>
    <row r="116" spans="1:17" ht="78.75">
      <c r="A116" s="2547" t="s">
        <v>830</v>
      </c>
      <c r="B116" s="2545"/>
      <c r="C116" s="2037"/>
      <c r="D116" s="3435" t="s">
        <v>4614</v>
      </c>
      <c r="E116" s="3435"/>
      <c r="F116" s="3435"/>
      <c r="G116" s="3435"/>
      <c r="H116" s="3435"/>
      <c r="I116" s="3435"/>
      <c r="J116" s="1369"/>
      <c r="K116" s="1369"/>
      <c r="L116" s="2463"/>
    </row>
    <row r="117" spans="1:17" ht="13.5" customHeight="1">
      <c r="A117" s="2547"/>
      <c r="B117" s="2545"/>
      <c r="C117" s="2037"/>
      <c r="D117" s="2536"/>
      <c r="E117" s="2536"/>
      <c r="F117" s="2536"/>
      <c r="G117" s="2536"/>
      <c r="H117" s="2536"/>
      <c r="I117" s="2536"/>
      <c r="J117" s="1369"/>
      <c r="K117" s="1369"/>
      <c r="L117" s="2463"/>
    </row>
    <row r="118" spans="1:17" ht="31.5">
      <c r="A118" s="2547" t="s">
        <v>832</v>
      </c>
      <c r="B118" s="2545"/>
      <c r="C118" s="2037"/>
      <c r="D118" s="3435" t="s">
        <v>4615</v>
      </c>
      <c r="E118" s="3435"/>
      <c r="F118" s="3435"/>
      <c r="G118" s="3435"/>
      <c r="H118" s="3435"/>
      <c r="I118" s="3435"/>
      <c r="J118" s="1369"/>
      <c r="K118" s="1369"/>
      <c r="L118" s="2463"/>
    </row>
    <row r="119" spans="1:17" ht="13.5" customHeight="1">
      <c r="A119" s="2547"/>
      <c r="B119" s="2545"/>
      <c r="C119" s="2037"/>
      <c r="D119" s="2536"/>
      <c r="E119" s="2536"/>
      <c r="F119" s="2536"/>
      <c r="G119" s="2536"/>
      <c r="H119" s="2536"/>
      <c r="I119" s="2536"/>
      <c r="J119" s="1369"/>
      <c r="K119" s="1369"/>
      <c r="L119" s="2463"/>
    </row>
    <row r="120" spans="1:17" ht="47.25">
      <c r="A120" s="2547" t="s">
        <v>828</v>
      </c>
      <c r="B120" s="2545"/>
      <c r="C120" s="2037"/>
      <c r="D120" s="3435" t="s">
        <v>4616</v>
      </c>
      <c r="E120" s="3435"/>
      <c r="F120" s="3435"/>
      <c r="G120" s="3435"/>
      <c r="H120" s="3435"/>
      <c r="I120" s="3435"/>
      <c r="J120" s="1369"/>
      <c r="K120" s="1369"/>
      <c r="L120" s="2463"/>
    </row>
    <row r="121" spans="1:17" ht="13.5" customHeight="1">
      <c r="A121" s="2547"/>
      <c r="B121" s="2545"/>
      <c r="C121" s="2037"/>
      <c r="D121" s="2536"/>
      <c r="E121" s="2536"/>
      <c r="F121" s="2536"/>
      <c r="G121" s="2536"/>
      <c r="H121" s="2536"/>
      <c r="I121" s="2536"/>
      <c r="J121" s="1369"/>
      <c r="K121" s="1369"/>
      <c r="L121" s="2463"/>
    </row>
    <row r="122" spans="1:17">
      <c r="A122" s="2547" t="s">
        <v>833</v>
      </c>
      <c r="B122" s="2545"/>
      <c r="C122" s="2037"/>
      <c r="D122" s="3446" t="s">
        <v>4617</v>
      </c>
      <c r="E122" s="3446"/>
      <c r="F122" s="3446"/>
      <c r="G122" s="3446"/>
      <c r="H122" s="3446"/>
      <c r="I122" s="3446"/>
      <c r="J122" s="1369"/>
      <c r="K122" s="1369"/>
      <c r="L122" s="2463"/>
    </row>
    <row r="123" spans="1:17" ht="13.5" customHeight="1">
      <c r="A123" s="2547"/>
      <c r="B123" s="2545"/>
      <c r="C123" s="2037"/>
      <c r="D123" s="2536"/>
      <c r="E123" s="2536"/>
      <c r="F123" s="2536"/>
      <c r="G123" s="2536"/>
      <c r="H123" s="2536"/>
      <c r="I123" s="2536"/>
      <c r="J123" s="1369"/>
      <c r="K123" s="1369"/>
      <c r="L123" s="2463"/>
    </row>
    <row r="124" spans="1:17" ht="31.5">
      <c r="A124" s="2547" t="s">
        <v>832</v>
      </c>
      <c r="B124" s="2545"/>
      <c r="C124" s="2037"/>
      <c r="D124" s="3435" t="s">
        <v>4691</v>
      </c>
      <c r="E124" s="3435"/>
      <c r="F124" s="3435"/>
      <c r="G124" s="3435"/>
      <c r="H124" s="3435"/>
      <c r="I124" s="3435"/>
      <c r="J124" s="1369"/>
      <c r="K124" s="1369"/>
      <c r="L124" s="2463"/>
    </row>
    <row r="125" spans="1:17" ht="13.5" customHeight="1">
      <c r="A125" s="2547"/>
      <c r="B125" s="2545"/>
      <c r="C125" s="2037"/>
      <c r="D125" s="2536"/>
      <c r="E125" s="2536"/>
      <c r="F125" s="2536"/>
      <c r="G125" s="2536"/>
      <c r="H125" s="2536"/>
      <c r="I125" s="2536"/>
      <c r="J125" s="1369"/>
      <c r="K125" s="1369"/>
      <c r="L125" s="2463"/>
    </row>
    <row r="126" spans="1:17" ht="47.25">
      <c r="A126" s="2547" t="s">
        <v>828</v>
      </c>
      <c r="B126" s="2545"/>
      <c r="C126" s="2037"/>
      <c r="D126" s="3435" t="s">
        <v>4692</v>
      </c>
      <c r="E126" s="3435"/>
      <c r="F126" s="3435"/>
      <c r="G126" s="3435"/>
      <c r="H126" s="3435"/>
      <c r="I126" s="3435"/>
      <c r="J126" s="1369"/>
      <c r="K126" s="1369"/>
      <c r="L126" s="2463"/>
    </row>
    <row r="127" spans="1:17" ht="13.5" customHeight="1">
      <c r="A127" s="2547"/>
      <c r="B127" s="2545"/>
      <c r="C127" s="2037"/>
      <c r="D127" s="2536" t="s">
        <v>49</v>
      </c>
      <c r="E127" s="2536"/>
      <c r="F127" s="2536"/>
      <c r="G127" s="2536"/>
      <c r="H127" s="2536"/>
      <c r="I127" s="2536"/>
      <c r="J127" s="1369"/>
      <c r="K127" s="1369"/>
      <c r="L127" s="2463"/>
    </row>
    <row r="128" spans="1:17" ht="31.5">
      <c r="A128" s="2547" t="s">
        <v>832</v>
      </c>
      <c r="B128" s="2545"/>
      <c r="C128" s="2037"/>
      <c r="D128" s="3435" t="s">
        <v>4693</v>
      </c>
      <c r="E128" s="3435"/>
      <c r="F128" s="3435"/>
      <c r="G128" s="3435"/>
      <c r="H128" s="3435"/>
      <c r="I128" s="3435"/>
      <c r="J128" s="1369"/>
      <c r="K128" s="1369"/>
      <c r="L128" s="2463"/>
    </row>
    <row r="129" spans="1:12" ht="13.5" customHeight="1">
      <c r="A129" s="2547"/>
      <c r="B129" s="2545"/>
      <c r="C129" s="2037"/>
      <c r="D129" s="2536"/>
      <c r="E129" s="2536"/>
      <c r="F129" s="2536"/>
      <c r="G129" s="2536"/>
      <c r="H129" s="2536"/>
      <c r="I129" s="2536"/>
      <c r="J129" s="1369"/>
      <c r="K129" s="1369"/>
      <c r="L129" s="2463"/>
    </row>
    <row r="130" spans="1:12" ht="47.25">
      <c r="A130" s="2547" t="s">
        <v>828</v>
      </c>
      <c r="B130" s="2545"/>
      <c r="C130" s="2037"/>
      <c r="D130" s="3435" t="s">
        <v>4618</v>
      </c>
      <c r="E130" s="3435"/>
      <c r="F130" s="3435"/>
      <c r="G130" s="3435"/>
      <c r="H130" s="3435"/>
      <c r="I130" s="3435"/>
      <c r="J130" s="1369"/>
      <c r="K130" s="1369"/>
      <c r="L130" s="2463"/>
    </row>
    <row r="131" spans="1:12" ht="13.5" customHeight="1">
      <c r="A131" s="2547"/>
      <c r="B131" s="2545"/>
      <c r="C131" s="2037"/>
      <c r="D131" s="2536"/>
      <c r="E131" s="2536"/>
      <c r="F131" s="2536"/>
      <c r="G131" s="2536"/>
      <c r="H131" s="2536"/>
      <c r="I131" s="2536"/>
      <c r="J131" s="1369"/>
      <c r="K131" s="1369"/>
      <c r="L131" s="2463"/>
    </row>
    <row r="132" spans="1:12">
      <c r="A132" s="2461"/>
      <c r="B132" s="2545"/>
      <c r="C132" s="2037" t="s">
        <v>3252</v>
      </c>
      <c r="D132" s="2540" t="s">
        <v>2172</v>
      </c>
      <c r="E132" s="2540"/>
      <c r="F132" s="2540"/>
      <c r="G132" s="2540"/>
      <c r="H132" s="2540"/>
      <c r="I132" s="2540"/>
      <c r="J132" s="1369"/>
      <c r="K132" s="1369"/>
      <c r="L132" s="2463"/>
    </row>
    <row r="133" spans="1:12" ht="13.5" customHeight="1">
      <c r="A133" s="2461"/>
      <c r="B133" s="2545"/>
      <c r="C133" s="2037"/>
      <c r="D133" s="2493"/>
      <c r="J133" s="1369"/>
      <c r="K133" s="1369"/>
      <c r="L133" s="2463"/>
    </row>
    <row r="134" spans="1:12" ht="94.5">
      <c r="A134" s="2461" t="s">
        <v>829</v>
      </c>
      <c r="B134" s="2545"/>
      <c r="C134" s="2037"/>
      <c r="D134" s="3443" t="s">
        <v>11393</v>
      </c>
      <c r="E134" s="3443"/>
      <c r="F134" s="3443"/>
      <c r="G134" s="3443"/>
      <c r="H134" s="3443"/>
      <c r="I134" s="3443"/>
      <c r="J134" s="1369"/>
      <c r="K134" s="1369"/>
      <c r="L134" s="2463"/>
    </row>
    <row r="135" spans="1:12" ht="13.5" customHeight="1">
      <c r="A135" s="2461"/>
      <c r="B135" s="2545"/>
      <c r="C135" s="2037"/>
      <c r="D135" s="2493"/>
      <c r="E135" s="2493"/>
      <c r="F135" s="2493"/>
      <c r="G135" s="2493"/>
      <c r="H135" s="2493"/>
      <c r="I135" s="2493"/>
      <c r="J135" s="1369"/>
      <c r="K135" s="1369"/>
      <c r="L135" s="2463"/>
    </row>
    <row r="136" spans="1:12" ht="94.5">
      <c r="A136" s="2461" t="s">
        <v>829</v>
      </c>
      <c r="B136" s="2545"/>
      <c r="C136" s="2037"/>
      <c r="D136" s="3443" t="s">
        <v>5286</v>
      </c>
      <c r="E136" s="3443"/>
      <c r="F136" s="3443"/>
      <c r="G136" s="3443"/>
      <c r="H136" s="3443"/>
      <c r="I136" s="3443"/>
      <c r="J136" s="1369"/>
      <c r="K136" s="1369"/>
      <c r="L136" s="2463"/>
    </row>
    <row r="137" spans="1:12">
      <c r="A137" s="2461"/>
      <c r="B137" s="2545"/>
      <c r="C137" s="3091"/>
      <c r="D137" s="3092"/>
      <c r="E137" s="3092"/>
      <c r="F137" s="3092"/>
      <c r="G137" s="3092"/>
      <c r="H137" s="3092"/>
      <c r="I137" s="3092"/>
      <c r="J137" s="1369"/>
      <c r="K137" s="1369"/>
      <c r="L137" s="2463"/>
    </row>
    <row r="138" spans="1:12">
      <c r="A138" s="2552"/>
      <c r="C138" s="2553" t="s">
        <v>3262</v>
      </c>
      <c r="D138" s="3447" t="s">
        <v>4706</v>
      </c>
      <c r="E138" s="3447"/>
      <c r="F138" s="3447"/>
      <c r="G138" s="3447"/>
      <c r="H138" s="3447"/>
      <c r="I138" s="3447"/>
      <c r="J138" s="2554"/>
      <c r="K138" s="2554"/>
      <c r="L138" s="2554"/>
    </row>
    <row r="139" spans="1:12">
      <c r="A139" s="2552"/>
      <c r="C139" s="2553"/>
      <c r="D139" s="2555"/>
      <c r="E139" s="2555"/>
      <c r="F139" s="2555"/>
      <c r="G139" s="2555"/>
      <c r="H139" s="2555"/>
      <c r="I139" s="2555"/>
      <c r="J139" s="2554"/>
      <c r="K139" s="2554"/>
      <c r="L139" s="2554"/>
    </row>
    <row r="140" spans="1:12" ht="31.5">
      <c r="A140" s="2461" t="s">
        <v>832</v>
      </c>
      <c r="C140" s="2553"/>
      <c r="D140" s="3438" t="s">
        <v>4532</v>
      </c>
      <c r="E140" s="3438"/>
      <c r="F140" s="3438"/>
      <c r="G140" s="3438"/>
      <c r="H140" s="3438"/>
      <c r="I140" s="3438"/>
      <c r="J140" s="2556"/>
      <c r="K140" s="2556"/>
      <c r="L140" s="2556"/>
    </row>
    <row r="141" spans="1:12">
      <c r="A141" s="2461"/>
      <c r="B141" s="2545"/>
      <c r="C141" s="2037"/>
      <c r="D141" s="2522"/>
      <c r="E141" s="2543"/>
      <c r="F141" s="2543"/>
      <c r="G141" s="2543"/>
      <c r="H141" s="2543"/>
      <c r="I141" s="2543"/>
      <c r="J141" s="1369"/>
      <c r="K141" s="1369"/>
      <c r="L141" s="2463"/>
    </row>
    <row r="142" spans="1:12">
      <c r="A142" s="2552"/>
      <c r="C142" s="2553"/>
      <c r="D142" s="3447" t="s">
        <v>4533</v>
      </c>
      <c r="E142" s="3447"/>
      <c r="F142" s="3447"/>
      <c r="G142" s="3447"/>
      <c r="H142" s="3447"/>
      <c r="I142" s="3447"/>
      <c r="J142" s="2554"/>
      <c r="K142" s="2554"/>
      <c r="L142" s="2554"/>
    </row>
    <row r="143" spans="1:12">
      <c r="A143" s="2552"/>
      <c r="C143" s="2553"/>
      <c r="D143" s="2555"/>
      <c r="E143" s="2555"/>
      <c r="F143" s="2555"/>
      <c r="G143" s="2555"/>
      <c r="H143" s="2555"/>
      <c r="I143" s="2555"/>
      <c r="J143" s="2554"/>
      <c r="K143" s="2554"/>
      <c r="L143" s="2554"/>
    </row>
    <row r="144" spans="1:12" ht="31.5">
      <c r="A144" s="2461" t="s">
        <v>832</v>
      </c>
      <c r="C144" s="2553"/>
      <c r="D144" s="3438" t="s">
        <v>4534</v>
      </c>
      <c r="E144" s="3438"/>
      <c r="F144" s="3438"/>
      <c r="G144" s="3438"/>
      <c r="H144" s="3438"/>
      <c r="I144" s="3438"/>
      <c r="J144" s="2556"/>
      <c r="K144" s="2556"/>
      <c r="L144" s="2556"/>
    </row>
    <row r="145" spans="1:12">
      <c r="A145" s="2552"/>
      <c r="C145" s="2553"/>
      <c r="D145" s="2555"/>
    </row>
    <row r="146" spans="1:12">
      <c r="A146" s="2461"/>
      <c r="B146" s="2545"/>
      <c r="C146" s="2037"/>
      <c r="D146" s="2540" t="s">
        <v>4707</v>
      </c>
      <c r="E146" s="2540"/>
      <c r="F146" s="2540"/>
      <c r="G146" s="2540"/>
      <c r="H146" s="2540"/>
      <c r="I146" s="2540"/>
      <c r="J146" s="1369"/>
      <c r="K146" s="1369"/>
      <c r="L146" s="2463"/>
    </row>
    <row r="147" spans="1:12">
      <c r="A147" s="2461"/>
      <c r="B147" s="2545"/>
      <c r="C147" s="2037"/>
      <c r="D147" s="2557"/>
      <c r="E147" s="2540"/>
      <c r="F147" s="2540"/>
      <c r="G147" s="2540"/>
      <c r="H147" s="2540"/>
      <c r="I147" s="2540"/>
      <c r="J147" s="1369"/>
      <c r="K147" s="1369"/>
      <c r="L147" s="2463"/>
    </row>
    <row r="148" spans="1:12" ht="47.25">
      <c r="A148" s="2461" t="s">
        <v>828</v>
      </c>
      <c r="B148" s="2545"/>
      <c r="C148" s="2037"/>
      <c r="D148" s="3186" t="s">
        <v>3250</v>
      </c>
      <c r="E148" s="3186"/>
      <c r="F148" s="3186"/>
      <c r="G148" s="3186"/>
      <c r="H148" s="3186"/>
      <c r="I148" s="3186"/>
      <c r="J148" s="1369"/>
      <c r="K148" s="1369"/>
      <c r="L148" s="2463"/>
    </row>
    <row r="149" spans="1:12">
      <c r="A149" s="2461"/>
      <c r="B149" s="2545"/>
      <c r="C149" s="2037"/>
      <c r="D149" s="2525"/>
      <c r="E149" s="2525"/>
      <c r="F149" s="2525"/>
      <c r="G149" s="2525"/>
      <c r="H149" s="2525"/>
      <c r="I149" s="2525"/>
      <c r="J149" s="1369"/>
      <c r="K149" s="1369"/>
      <c r="L149" s="2463"/>
    </row>
    <row r="150" spans="1:12" ht="31.5">
      <c r="A150" s="2461" t="s">
        <v>832</v>
      </c>
      <c r="B150" s="2545"/>
      <c r="C150" s="2037"/>
      <c r="D150" s="3186" t="s">
        <v>3251</v>
      </c>
      <c r="E150" s="3186"/>
      <c r="F150" s="3186"/>
      <c r="G150" s="3186"/>
      <c r="H150" s="3186"/>
      <c r="I150" s="3186"/>
      <c r="J150" s="1369"/>
      <c r="K150" s="1369"/>
      <c r="L150" s="2463"/>
    </row>
    <row r="151" spans="1:12">
      <c r="A151" s="2461"/>
      <c r="B151" s="2545"/>
      <c r="C151" s="2037"/>
      <c r="D151" s="2546"/>
      <c r="E151" s="2546"/>
      <c r="F151" s="2546"/>
      <c r="G151" s="2546"/>
      <c r="H151" s="2546"/>
      <c r="I151" s="2546"/>
      <c r="J151" s="1369"/>
      <c r="K151" s="1369"/>
      <c r="L151" s="2463"/>
    </row>
    <row r="152" spans="1:12">
      <c r="A152" s="2461"/>
      <c r="B152" s="2545"/>
      <c r="C152" s="2544" t="s">
        <v>3233</v>
      </c>
      <c r="D152" s="2544" t="s">
        <v>102</v>
      </c>
      <c r="E152" s="2544"/>
      <c r="F152" s="2544"/>
      <c r="G152" s="2544"/>
      <c r="H152" s="2544"/>
      <c r="I152" s="2544"/>
      <c r="J152" s="1369"/>
      <c r="K152" s="1369"/>
      <c r="L152" s="2463"/>
    </row>
    <row r="153" spans="1:12">
      <c r="A153" s="2461"/>
      <c r="B153" s="2545"/>
      <c r="C153" s="2558"/>
      <c r="D153" s="2558"/>
      <c r="E153" s="2558"/>
      <c r="F153" s="2558"/>
      <c r="G153" s="2558"/>
      <c r="H153" s="2558"/>
      <c r="I153" s="2558"/>
      <c r="J153" s="1369"/>
      <c r="K153" s="1369"/>
      <c r="L153" s="2463"/>
    </row>
    <row r="154" spans="1:12" ht="78.75">
      <c r="A154" s="2461" t="s">
        <v>830</v>
      </c>
      <c r="C154" s="2559"/>
      <c r="D154" s="3436" t="s">
        <v>4918</v>
      </c>
      <c r="E154" s="3436"/>
      <c r="F154" s="3436"/>
      <c r="G154" s="3436"/>
      <c r="H154" s="3436"/>
      <c r="I154" s="3436"/>
      <c r="L154" s="1369"/>
    </row>
    <row r="155" spans="1:12">
      <c r="A155" s="2461"/>
      <c r="B155" s="2545"/>
      <c r="C155" s="2560"/>
      <c r="D155" s="2546"/>
      <c r="E155" s="2546"/>
      <c r="F155" s="2546"/>
      <c r="G155" s="2546"/>
      <c r="H155" s="2546"/>
      <c r="I155" s="2546"/>
      <c r="J155" s="1369"/>
      <c r="K155" s="1369"/>
      <c r="L155" s="2463"/>
    </row>
    <row r="156" spans="1:12">
      <c r="A156" s="2461"/>
      <c r="B156" s="2545"/>
      <c r="C156" s="2540" t="s">
        <v>3234</v>
      </c>
      <c r="D156" s="2540" t="s">
        <v>3268</v>
      </c>
      <c r="E156" s="2540"/>
      <c r="F156" s="2540"/>
      <c r="G156" s="2540"/>
      <c r="H156" s="2540"/>
      <c r="I156" s="2540"/>
      <c r="J156" s="1369"/>
      <c r="K156" s="1369"/>
      <c r="L156" s="2463"/>
    </row>
    <row r="157" spans="1:12">
      <c r="A157" s="2461"/>
      <c r="B157" s="2545"/>
      <c r="C157" s="2555"/>
      <c r="D157" s="2555"/>
      <c r="E157" s="2555"/>
      <c r="F157" s="2555"/>
      <c r="G157" s="2555"/>
      <c r="H157" s="2555"/>
      <c r="I157" s="2555"/>
      <c r="J157" s="1369"/>
      <c r="K157" s="1369"/>
      <c r="L157" s="2463"/>
    </row>
    <row r="158" spans="1:12" ht="63">
      <c r="A158" s="2547" t="s">
        <v>831</v>
      </c>
      <c r="C158" s="2553"/>
      <c r="D158" s="3445" t="s">
        <v>4619</v>
      </c>
      <c r="E158" s="3445"/>
      <c r="F158" s="3445"/>
      <c r="G158" s="3445"/>
      <c r="H158" s="3445"/>
      <c r="I158" s="3445"/>
    </row>
    <row r="159" spans="1:12">
      <c r="A159" s="2461"/>
      <c r="B159" s="2545"/>
      <c r="C159" s="2555"/>
      <c r="D159" s="2555"/>
      <c r="E159" s="2555"/>
      <c r="F159" s="2555"/>
      <c r="G159" s="2555"/>
      <c r="H159" s="2555"/>
      <c r="I159" s="2555"/>
      <c r="J159" s="1369"/>
      <c r="K159" s="1369"/>
      <c r="L159" s="2463"/>
    </row>
    <row r="160" spans="1:12" ht="47.25">
      <c r="A160" s="2461" t="s">
        <v>828</v>
      </c>
      <c r="C160" s="2553"/>
      <c r="D160" s="3443" t="s">
        <v>4620</v>
      </c>
      <c r="E160" s="3443"/>
      <c r="F160" s="3443"/>
      <c r="G160" s="3443"/>
      <c r="H160" s="3443"/>
      <c r="I160" s="3443"/>
    </row>
    <row r="161" spans="1:12">
      <c r="A161" s="2461"/>
      <c r="C161" s="2553"/>
      <c r="D161" s="2493"/>
      <c r="E161" s="2493"/>
      <c r="F161" s="2493"/>
      <c r="G161" s="2493"/>
      <c r="H161" s="2493"/>
      <c r="I161" s="2493"/>
    </row>
    <row r="162" spans="1:12" ht="31.5">
      <c r="A162" s="2461" t="s">
        <v>832</v>
      </c>
      <c r="C162" s="2553"/>
      <c r="D162" s="3443" t="s">
        <v>4621</v>
      </c>
      <c r="E162" s="3443"/>
      <c r="F162" s="3443"/>
      <c r="G162" s="3443"/>
      <c r="H162" s="3443"/>
      <c r="I162" s="3443"/>
    </row>
    <row r="163" spans="1:12">
      <c r="A163" s="2461"/>
      <c r="B163" s="2545"/>
      <c r="C163" s="620"/>
      <c r="D163" s="211"/>
      <c r="E163" s="211"/>
      <c r="F163" s="211"/>
      <c r="G163" s="211"/>
      <c r="H163" s="211"/>
      <c r="I163" s="211"/>
      <c r="J163" s="1369"/>
      <c r="K163" s="1369"/>
      <c r="L163" s="2463"/>
    </row>
    <row r="164" spans="1:12" ht="47.25">
      <c r="A164" s="2461" t="s">
        <v>828</v>
      </c>
      <c r="C164" s="2553"/>
      <c r="D164" s="3443" t="s">
        <v>4622</v>
      </c>
      <c r="E164" s="3443"/>
      <c r="F164" s="3443"/>
      <c r="G164" s="3443"/>
      <c r="H164" s="3443"/>
      <c r="I164" s="3443"/>
    </row>
    <row r="165" spans="1:12">
      <c r="A165" s="2461"/>
      <c r="C165" s="2553"/>
      <c r="D165" s="3056"/>
      <c r="E165" s="3056"/>
      <c r="F165" s="3056"/>
      <c r="G165" s="3056"/>
      <c r="H165" s="3056"/>
      <c r="I165" s="3056"/>
    </row>
    <row r="166" spans="1:12" ht="63">
      <c r="A166" s="2461" t="s">
        <v>831</v>
      </c>
      <c r="C166" s="2553"/>
      <c r="D166" s="3443" t="s">
        <v>4623</v>
      </c>
      <c r="E166" s="3443"/>
      <c r="F166" s="3443"/>
      <c r="G166" s="3443"/>
      <c r="H166" s="3443"/>
      <c r="I166" s="3443"/>
    </row>
    <row r="167" spans="1:12">
      <c r="A167" s="2461"/>
      <c r="B167" s="2545"/>
      <c r="C167" s="620"/>
      <c r="D167" s="211"/>
      <c r="E167" s="211"/>
      <c r="F167" s="211"/>
      <c r="G167" s="211"/>
      <c r="H167" s="211"/>
      <c r="I167" s="211"/>
      <c r="J167" s="1369"/>
      <c r="K167" s="1369"/>
      <c r="L167" s="2463"/>
    </row>
    <row r="168" spans="1:12" ht="47.25">
      <c r="A168" s="2461" t="s">
        <v>828</v>
      </c>
      <c r="C168" s="2553"/>
      <c r="D168" s="3443" t="s">
        <v>4624</v>
      </c>
      <c r="E168" s="3443"/>
      <c r="F168" s="3443"/>
      <c r="G168" s="3443"/>
      <c r="H168" s="3443"/>
      <c r="I168" s="3443"/>
    </row>
    <row r="169" spans="1:12">
      <c r="A169" s="2461"/>
      <c r="B169" s="2545"/>
      <c r="C169" s="620"/>
      <c r="D169" s="211"/>
      <c r="E169" s="211"/>
      <c r="F169" s="211"/>
      <c r="G169" s="211"/>
      <c r="H169" s="211"/>
      <c r="I169" s="211"/>
      <c r="J169" s="1369"/>
      <c r="K169" s="1369"/>
      <c r="L169" s="2463"/>
    </row>
    <row r="170" spans="1:12" ht="31.5">
      <c r="A170" s="2461" t="s">
        <v>832</v>
      </c>
      <c r="C170" s="2553"/>
      <c r="D170" s="3443" t="s">
        <v>4625</v>
      </c>
      <c r="E170" s="3443"/>
      <c r="F170" s="3443"/>
      <c r="G170" s="3443"/>
      <c r="H170" s="3443"/>
      <c r="I170" s="3443"/>
    </row>
    <row r="171" spans="1:12">
      <c r="A171" s="2461"/>
      <c r="B171" s="2545"/>
      <c r="C171" s="620"/>
      <c r="D171" s="211"/>
      <c r="E171" s="211"/>
      <c r="F171" s="211"/>
      <c r="G171" s="211"/>
      <c r="H171" s="211"/>
      <c r="I171" s="211"/>
      <c r="J171" s="1369"/>
      <c r="K171" s="1369"/>
      <c r="L171" s="2463"/>
    </row>
    <row r="172" spans="1:12" ht="47.25">
      <c r="A172" s="2461" t="s">
        <v>828</v>
      </c>
      <c r="C172" s="2553"/>
      <c r="D172" s="3438" t="s">
        <v>4535</v>
      </c>
      <c r="E172" s="3438"/>
      <c r="F172" s="3438"/>
      <c r="G172" s="3438"/>
      <c r="H172" s="3438"/>
      <c r="I172" s="3438"/>
    </row>
    <row r="173" spans="1:12">
      <c r="A173" s="2461"/>
      <c r="B173" s="2545"/>
      <c r="C173" s="2538"/>
      <c r="D173" s="2546"/>
      <c r="E173" s="2546"/>
      <c r="F173" s="2546"/>
      <c r="G173" s="2546"/>
      <c r="H173" s="2546"/>
      <c r="I173" s="2546"/>
      <c r="J173" s="1369"/>
      <c r="K173" s="1369"/>
      <c r="L173" s="2463"/>
    </row>
    <row r="174" spans="1:12" ht="16.5" thickBot="1">
      <c r="A174" s="2461"/>
      <c r="B174" s="2545"/>
      <c r="C174" s="2535"/>
      <c r="E174" s="2561" t="s">
        <v>675</v>
      </c>
      <c r="F174" s="2562"/>
      <c r="G174" s="2562"/>
      <c r="H174" s="2563" t="s">
        <v>3253</v>
      </c>
      <c r="I174" s="2563" t="s">
        <v>4536</v>
      </c>
      <c r="J174" s="1369"/>
      <c r="K174" s="1369"/>
      <c r="L174" s="2463"/>
    </row>
    <row r="175" spans="1:12">
      <c r="A175" s="2461"/>
      <c r="B175" s="2545"/>
      <c r="C175" s="2535"/>
      <c r="E175" s="2560" t="s">
        <v>3254</v>
      </c>
      <c r="H175" s="2646" t="s">
        <v>3255</v>
      </c>
      <c r="I175" s="2564">
        <v>0.05</v>
      </c>
      <c r="J175" s="1369"/>
      <c r="K175" s="1369"/>
      <c r="L175" s="2463"/>
    </row>
    <row r="176" spans="1:12">
      <c r="A176" s="2461"/>
      <c r="B176" s="2545"/>
      <c r="C176" s="2535"/>
      <c r="E176" s="2560" t="s">
        <v>3256</v>
      </c>
      <c r="H176" s="2571" t="s">
        <v>3257</v>
      </c>
      <c r="I176" s="2564">
        <v>0.1</v>
      </c>
      <c r="J176" s="1369"/>
      <c r="K176" s="1369"/>
      <c r="L176" s="2463"/>
    </row>
    <row r="177" spans="1:13">
      <c r="A177" s="2461"/>
      <c r="B177" s="2545"/>
      <c r="C177" s="2566"/>
      <c r="E177" s="2560" t="s">
        <v>3258</v>
      </c>
      <c r="H177" s="2571" t="s">
        <v>3257</v>
      </c>
      <c r="I177" s="2567">
        <v>0.1</v>
      </c>
      <c r="J177" s="1369"/>
      <c r="K177" s="1369"/>
      <c r="L177" s="2463"/>
    </row>
    <row r="178" spans="1:13">
      <c r="A178" s="2461"/>
      <c r="B178" s="2545"/>
      <c r="C178" s="2566"/>
      <c r="E178" s="2560" t="s">
        <v>4537</v>
      </c>
      <c r="H178" s="2571" t="s">
        <v>3257</v>
      </c>
      <c r="I178" s="2567">
        <v>0.1</v>
      </c>
      <c r="J178" s="1369"/>
      <c r="K178" s="1369"/>
      <c r="L178" s="2463"/>
    </row>
    <row r="179" spans="1:13">
      <c r="A179" s="2461"/>
      <c r="B179" s="2545"/>
      <c r="C179" s="2560"/>
      <c r="E179" s="2560" t="s">
        <v>292</v>
      </c>
      <c r="H179" s="2571" t="s">
        <v>3257</v>
      </c>
      <c r="I179" s="2568">
        <v>0.1</v>
      </c>
      <c r="J179" s="1369"/>
      <c r="K179" s="1369"/>
      <c r="L179" s="2463"/>
    </row>
    <row r="180" spans="1:13">
      <c r="A180" s="2461"/>
      <c r="B180" s="2545"/>
      <c r="C180" s="2560"/>
      <c r="E180" s="2560" t="s">
        <v>3330</v>
      </c>
      <c r="H180" s="2571" t="s">
        <v>3259</v>
      </c>
      <c r="I180" s="2568">
        <v>0.33</v>
      </c>
      <c r="J180" s="1369"/>
      <c r="K180" s="1369"/>
      <c r="L180" s="2463"/>
    </row>
    <row r="181" spans="1:13">
      <c r="A181" s="2461"/>
      <c r="B181" s="2545"/>
      <c r="C181" s="2560"/>
      <c r="E181" s="2560" t="s">
        <v>3260</v>
      </c>
      <c r="H181" s="2571" t="s">
        <v>3261</v>
      </c>
      <c r="I181" s="2568">
        <v>0.2</v>
      </c>
      <c r="J181" s="1369"/>
      <c r="K181" s="1369"/>
      <c r="L181" s="2463"/>
    </row>
    <row r="182" spans="1:13">
      <c r="A182" s="2461"/>
      <c r="B182" s="2545"/>
      <c r="C182" s="2560"/>
      <c r="E182" s="2560"/>
      <c r="G182" s="2565"/>
      <c r="H182" s="2568"/>
      <c r="I182" s="2560"/>
      <c r="J182" s="1369"/>
      <c r="K182" s="1369"/>
      <c r="L182" s="2463"/>
    </row>
    <row r="183" spans="1:13" ht="64.5">
      <c r="A183" s="2569" t="s">
        <v>831</v>
      </c>
      <c r="B183" s="2570"/>
      <c r="C183" s="2570"/>
      <c r="D183" s="3445" t="s">
        <v>4626</v>
      </c>
      <c r="E183" s="3445"/>
      <c r="F183" s="3445"/>
      <c r="G183" s="3445"/>
      <c r="H183" s="3445"/>
      <c r="I183" s="3445"/>
      <c r="J183" s="2570"/>
      <c r="K183" s="2570"/>
      <c r="L183" s="2570"/>
      <c r="M183" s="2570"/>
    </row>
    <row r="184" spans="1:13">
      <c r="A184" s="2461"/>
      <c r="B184" s="2545"/>
      <c r="C184" s="2560"/>
      <c r="E184" s="2560"/>
      <c r="F184" s="2560"/>
      <c r="G184" s="2571"/>
      <c r="H184" s="2568"/>
      <c r="I184" s="2560"/>
      <c r="J184" s="1369"/>
      <c r="K184" s="1369"/>
      <c r="L184" s="2463"/>
    </row>
    <row r="185" spans="1:13" ht="33">
      <c r="A185" s="2569" t="s">
        <v>832</v>
      </c>
      <c r="B185" s="2570"/>
      <c r="C185" s="2570"/>
      <c r="D185" s="3443" t="s">
        <v>4627</v>
      </c>
      <c r="E185" s="3443"/>
      <c r="F185" s="3443"/>
      <c r="G185" s="3443"/>
      <c r="H185" s="3443"/>
      <c r="I185" s="3443"/>
      <c r="J185" s="2570"/>
      <c r="K185" s="2570"/>
      <c r="L185" s="2570"/>
      <c r="M185" s="2570"/>
    </row>
    <row r="186" spans="1:13">
      <c r="A186" s="2552"/>
      <c r="B186" s="2570"/>
      <c r="C186" s="2570"/>
      <c r="D186" s="2493"/>
      <c r="E186" s="2493"/>
      <c r="F186" s="2493"/>
      <c r="G186" s="2493"/>
      <c r="H186" s="2493"/>
      <c r="I186" s="2493"/>
      <c r="J186" s="2570"/>
      <c r="K186" s="2570"/>
      <c r="L186" s="2570"/>
      <c r="M186" s="2570"/>
    </row>
    <row r="187" spans="1:13" ht="48.75">
      <c r="A187" s="2569" t="s">
        <v>828</v>
      </c>
      <c r="B187" s="2570"/>
      <c r="C187" s="2570"/>
      <c r="D187" s="3443" t="s">
        <v>4913</v>
      </c>
      <c r="E187" s="3443"/>
      <c r="F187" s="3443"/>
      <c r="G187" s="3443"/>
      <c r="H187" s="3443"/>
      <c r="I187" s="3443"/>
      <c r="J187" s="2570"/>
      <c r="K187" s="2570"/>
      <c r="L187" s="2570"/>
      <c r="M187" s="2570"/>
    </row>
    <row r="188" spans="1:13">
      <c r="A188" s="2552"/>
      <c r="C188" s="2553"/>
      <c r="D188" s="2543"/>
      <c r="E188" s="2543"/>
      <c r="F188" s="2543"/>
      <c r="G188" s="2543"/>
      <c r="H188" s="2543"/>
      <c r="I188" s="2543"/>
    </row>
    <row r="189" spans="1:13" ht="111.75">
      <c r="A189" s="2569" t="s">
        <v>1178</v>
      </c>
      <c r="C189" s="2553"/>
      <c r="D189" s="3443" t="s">
        <v>4538</v>
      </c>
      <c r="E189" s="3443"/>
      <c r="F189" s="3443"/>
      <c r="G189" s="3443"/>
      <c r="H189" s="3443"/>
      <c r="I189" s="3443"/>
    </row>
    <row r="190" spans="1:13" ht="111.75">
      <c r="A190" s="2569" t="s">
        <v>1178</v>
      </c>
      <c r="C190" s="2553"/>
      <c r="D190" s="3438" t="s">
        <v>4539</v>
      </c>
      <c r="E190" s="3438"/>
      <c r="F190" s="3438"/>
      <c r="G190" s="3438"/>
      <c r="H190" s="3438"/>
      <c r="I190" s="3438"/>
    </row>
    <row r="191" spans="1:13">
      <c r="A191" s="2569"/>
      <c r="C191" s="2553"/>
      <c r="D191" s="2543"/>
      <c r="E191" s="2543"/>
      <c r="F191" s="2543"/>
      <c r="G191" s="2543"/>
      <c r="H191" s="2543"/>
      <c r="I191" s="2543"/>
    </row>
    <row r="192" spans="1:13">
      <c r="A192" s="2461"/>
      <c r="B192" s="2545"/>
      <c r="C192" s="2540" t="s">
        <v>3235</v>
      </c>
      <c r="D192" s="2540" t="s">
        <v>4628</v>
      </c>
      <c r="E192" s="2540"/>
      <c r="F192" s="2540"/>
      <c r="G192" s="2540"/>
      <c r="H192" s="2540"/>
      <c r="I192" s="2540"/>
      <c r="J192" s="1369"/>
      <c r="K192" s="1369"/>
      <c r="L192" s="2463"/>
    </row>
    <row r="193" spans="1:17">
      <c r="A193" s="2569"/>
      <c r="C193" s="2553"/>
      <c r="D193" s="2543"/>
      <c r="E193" s="2543"/>
      <c r="F193" s="2543"/>
      <c r="G193" s="2543"/>
      <c r="H193" s="2543"/>
      <c r="I193" s="2543"/>
    </row>
    <row r="194" spans="1:17" ht="48.75">
      <c r="A194" s="2569" t="s">
        <v>828</v>
      </c>
      <c r="C194" s="2553"/>
      <c r="D194" s="3438" t="s">
        <v>4629</v>
      </c>
      <c r="E194" s="3438"/>
      <c r="F194" s="3438"/>
      <c r="G194" s="3438"/>
      <c r="H194" s="3438"/>
      <c r="I194" s="3438"/>
    </row>
    <row r="195" spans="1:17">
      <c r="A195" s="2569"/>
      <c r="C195" s="2553"/>
      <c r="D195" s="2543"/>
      <c r="E195" s="2543"/>
      <c r="F195" s="2543"/>
      <c r="G195" s="2543"/>
      <c r="H195" s="2543"/>
      <c r="I195" s="2543"/>
    </row>
    <row r="196" spans="1:17" ht="96">
      <c r="A196" s="2569" t="s">
        <v>829</v>
      </c>
      <c r="C196" s="2553"/>
      <c r="D196" s="3438" t="s">
        <v>4630</v>
      </c>
      <c r="E196" s="3438"/>
      <c r="F196" s="3438"/>
      <c r="G196" s="3438"/>
      <c r="H196" s="3438"/>
      <c r="I196" s="3438"/>
    </row>
    <row r="197" spans="1:17">
      <c r="A197" s="2569"/>
      <c r="C197" s="2553"/>
      <c r="D197" s="2543"/>
      <c r="E197" s="2543"/>
      <c r="F197" s="2543"/>
      <c r="G197" s="2543"/>
      <c r="H197" s="2543"/>
      <c r="I197" s="2543"/>
    </row>
    <row r="198" spans="1:17" ht="64.5">
      <c r="A198" s="2569" t="s">
        <v>831</v>
      </c>
      <c r="C198" s="2553"/>
      <c r="D198" s="3438" t="s">
        <v>4631</v>
      </c>
      <c r="E198" s="3438"/>
      <c r="F198" s="3438"/>
      <c r="G198" s="3438"/>
      <c r="H198" s="3438"/>
      <c r="I198" s="3438"/>
    </row>
    <row r="199" spans="1:17">
      <c r="A199" s="2569"/>
      <c r="C199" s="2553"/>
      <c r="D199" s="2543"/>
      <c r="E199" s="2543"/>
      <c r="F199" s="2543"/>
      <c r="G199" s="2543"/>
      <c r="H199" s="2543"/>
      <c r="I199" s="2543"/>
    </row>
    <row r="200" spans="1:17" ht="33">
      <c r="A200" s="2569" t="s">
        <v>832</v>
      </c>
      <c r="C200" s="2553"/>
      <c r="D200" s="3438" t="s">
        <v>4632</v>
      </c>
      <c r="E200" s="3438"/>
      <c r="F200" s="3438"/>
      <c r="G200" s="3438"/>
      <c r="H200" s="3438"/>
      <c r="I200" s="3438"/>
    </row>
    <row r="201" spans="1:17">
      <c r="A201" s="2569"/>
      <c r="C201" s="2553"/>
      <c r="D201" s="2543"/>
      <c r="E201" s="2543"/>
      <c r="F201" s="2543"/>
      <c r="G201" s="2543"/>
      <c r="H201" s="2543"/>
      <c r="I201" s="2543"/>
    </row>
    <row r="202" spans="1:17" ht="64.5">
      <c r="A202" s="2569" t="s">
        <v>831</v>
      </c>
      <c r="C202" s="2553"/>
      <c r="D202" s="3438" t="s">
        <v>4633</v>
      </c>
      <c r="E202" s="3438"/>
      <c r="F202" s="3438"/>
      <c r="G202" s="3438"/>
      <c r="H202" s="3438"/>
      <c r="I202" s="3438"/>
    </row>
    <row r="203" spans="1:17">
      <c r="A203" s="2569"/>
      <c r="C203" s="2553"/>
      <c r="D203" s="2543"/>
      <c r="E203" s="2543"/>
      <c r="F203" s="2543"/>
      <c r="G203" s="2543"/>
      <c r="H203" s="2543"/>
      <c r="I203" s="2543"/>
    </row>
    <row r="204" spans="1:17" ht="48.75">
      <c r="A204" s="2569" t="s">
        <v>828</v>
      </c>
      <c r="C204" s="2553"/>
      <c r="D204" s="3438" t="s">
        <v>11389</v>
      </c>
      <c r="E204" s="3438"/>
      <c r="F204" s="3438"/>
      <c r="G204" s="3438"/>
      <c r="H204" s="3438"/>
      <c r="I204" s="3438"/>
    </row>
    <row r="205" spans="1:17">
      <c r="A205" s="2569"/>
      <c r="C205" s="2553"/>
      <c r="D205" s="2543"/>
      <c r="E205" s="2543"/>
      <c r="F205" s="2543"/>
      <c r="G205" s="2543"/>
      <c r="H205" s="2543"/>
      <c r="I205" s="2543"/>
    </row>
    <row r="206" spans="1:17" s="2504" customFormat="1">
      <c r="A206" s="2548" t="s">
        <v>833</v>
      </c>
      <c r="C206" s="2549" t="s">
        <v>3236</v>
      </c>
      <c r="D206" s="2513" t="s">
        <v>2173</v>
      </c>
      <c r="O206" s="2505"/>
      <c r="P206" s="2505"/>
      <c r="Q206" s="2551"/>
    </row>
    <row r="207" spans="1:17">
      <c r="A207" s="2569"/>
      <c r="C207" s="2553"/>
      <c r="D207" s="2543"/>
      <c r="E207" s="2543"/>
      <c r="F207" s="2543"/>
      <c r="G207" s="2543"/>
      <c r="H207" s="2543"/>
      <c r="I207" s="2543"/>
    </row>
    <row r="208" spans="1:17" ht="33">
      <c r="A208" s="2569" t="s">
        <v>832</v>
      </c>
      <c r="C208" s="2553"/>
      <c r="D208" s="3438" t="s">
        <v>4634</v>
      </c>
      <c r="E208" s="3438"/>
      <c r="F208" s="3438"/>
      <c r="G208" s="3438"/>
      <c r="H208" s="3438"/>
      <c r="I208" s="3438"/>
    </row>
    <row r="209" spans="1:9">
      <c r="A209" s="2569"/>
      <c r="C209" s="2553"/>
      <c r="D209" s="3055"/>
      <c r="E209" s="3055"/>
      <c r="F209" s="3055"/>
      <c r="G209" s="3055"/>
      <c r="H209" s="3055"/>
      <c r="I209" s="3055"/>
    </row>
    <row r="210" spans="1:9">
      <c r="A210" s="2569"/>
      <c r="C210" s="2553"/>
      <c r="D210" s="2543"/>
      <c r="E210" s="2543"/>
      <c r="F210" s="2543"/>
      <c r="G210" s="2543"/>
      <c r="H210" s="2543"/>
      <c r="I210" s="2543"/>
    </row>
    <row r="211" spans="1:9">
      <c r="A211" s="2569"/>
      <c r="C211" s="2553"/>
      <c r="D211" s="2550" t="s">
        <v>4635</v>
      </c>
      <c r="E211" s="2543"/>
      <c r="F211" s="2543"/>
      <c r="G211" s="2543"/>
      <c r="H211" s="2543"/>
      <c r="I211" s="2543"/>
    </row>
    <row r="212" spans="1:9" ht="11.25" customHeight="1">
      <c r="A212" s="2569"/>
      <c r="C212" s="2553"/>
      <c r="D212" s="2543"/>
      <c r="E212" s="2543"/>
      <c r="F212" s="2543"/>
      <c r="G212" s="2543"/>
      <c r="H212" s="2543"/>
      <c r="I212" s="2543"/>
    </row>
    <row r="213" spans="1:9" s="3058" customFormat="1" ht="64.5">
      <c r="A213" s="3057" t="s">
        <v>831</v>
      </c>
      <c r="C213" s="3059"/>
      <c r="D213" s="3437" t="s">
        <v>11376</v>
      </c>
      <c r="E213" s="3437"/>
      <c r="F213" s="3437"/>
      <c r="G213" s="3437"/>
      <c r="H213" s="3437"/>
      <c r="I213" s="3437"/>
    </row>
    <row r="214" spans="1:9" ht="11.25" customHeight="1">
      <c r="A214" s="2569"/>
      <c r="C214" s="2553"/>
      <c r="D214" s="2543"/>
      <c r="E214" s="2543"/>
      <c r="F214" s="2543"/>
      <c r="G214" s="2543"/>
      <c r="H214" s="2543"/>
      <c r="I214" s="2543"/>
    </row>
    <row r="215" spans="1:9" ht="33">
      <c r="A215" s="2569" t="s">
        <v>832</v>
      </c>
      <c r="C215" s="2553"/>
      <c r="D215" s="3438" t="s">
        <v>4636</v>
      </c>
      <c r="E215" s="3438"/>
      <c r="F215" s="3438"/>
      <c r="G215" s="3438"/>
      <c r="H215" s="3438"/>
      <c r="I215" s="3438"/>
    </row>
    <row r="216" spans="1:9" ht="11.25" customHeight="1">
      <c r="A216" s="2569"/>
      <c r="C216" s="2553"/>
      <c r="D216" s="2543"/>
      <c r="E216" s="2543"/>
      <c r="F216" s="2543"/>
      <c r="G216" s="2543"/>
      <c r="H216" s="2543"/>
      <c r="I216" s="2543"/>
    </row>
    <row r="217" spans="1:9">
      <c r="A217" s="2569"/>
      <c r="C217" s="2553"/>
      <c r="D217" s="2513" t="s">
        <v>4708</v>
      </c>
      <c r="E217" s="2543"/>
      <c r="F217" s="2543"/>
      <c r="G217" s="2543"/>
      <c r="H217" s="2543"/>
      <c r="I217" s="2543"/>
    </row>
    <row r="218" spans="1:9" ht="11.25" customHeight="1">
      <c r="A218" s="2569"/>
      <c r="C218" s="2553"/>
      <c r="D218" s="2543"/>
      <c r="E218" s="2543"/>
      <c r="F218" s="2543"/>
      <c r="G218" s="2543"/>
      <c r="H218" s="2543"/>
      <c r="I218" s="2543"/>
    </row>
    <row r="219" spans="1:9" ht="96">
      <c r="A219" s="2569" t="s">
        <v>829</v>
      </c>
      <c r="C219" s="2553"/>
      <c r="D219" s="3438" t="s">
        <v>4637</v>
      </c>
      <c r="E219" s="3438"/>
      <c r="F219" s="3438"/>
      <c r="G219" s="3438"/>
      <c r="H219" s="3438"/>
      <c r="I219" s="3438"/>
    </row>
    <row r="220" spans="1:9" ht="11.25" customHeight="1">
      <c r="A220" s="2569"/>
      <c r="C220" s="2553"/>
      <c r="D220" s="2543"/>
      <c r="E220" s="2543"/>
      <c r="F220" s="2543"/>
      <c r="G220" s="2543"/>
      <c r="H220" s="2543"/>
      <c r="I220" s="2543"/>
    </row>
    <row r="221" spans="1:9" ht="48.75">
      <c r="A221" s="2569" t="s">
        <v>828</v>
      </c>
      <c r="C221" s="2553"/>
      <c r="D221" s="3438" t="s">
        <v>4638</v>
      </c>
      <c r="E221" s="3438"/>
      <c r="F221" s="3438"/>
      <c r="G221" s="3438"/>
      <c r="H221" s="3438"/>
      <c r="I221" s="3438"/>
    </row>
    <row r="222" spans="1:9" ht="11.25" customHeight="1">
      <c r="A222" s="2569"/>
      <c r="C222" s="2553"/>
      <c r="D222" s="2543"/>
      <c r="E222" s="2543"/>
      <c r="F222" s="2543"/>
      <c r="G222" s="2543"/>
      <c r="H222" s="2543"/>
      <c r="I222" s="2543"/>
    </row>
    <row r="223" spans="1:9" ht="64.5">
      <c r="A223" s="2569" t="s">
        <v>831</v>
      </c>
      <c r="C223" s="2553"/>
      <c r="D223" s="3438" t="s">
        <v>4639</v>
      </c>
      <c r="E223" s="3438"/>
      <c r="F223" s="3438"/>
      <c r="G223" s="3438"/>
      <c r="H223" s="3438"/>
      <c r="I223" s="3438"/>
    </row>
    <row r="224" spans="1:9" ht="11.25" customHeight="1">
      <c r="A224" s="2569"/>
      <c r="C224" s="2553"/>
      <c r="D224" s="2543"/>
      <c r="E224" s="2543"/>
      <c r="F224" s="2543"/>
      <c r="G224" s="2543"/>
      <c r="H224" s="2543"/>
      <c r="I224" s="2543"/>
    </row>
    <row r="225" spans="1:17">
      <c r="A225" s="2461"/>
      <c r="B225" s="2545"/>
      <c r="C225" s="2540" t="s">
        <v>3237</v>
      </c>
      <c r="D225" s="2540" t="s">
        <v>4640</v>
      </c>
      <c r="E225" s="2540"/>
      <c r="F225" s="2540"/>
      <c r="G225" s="2540"/>
      <c r="H225" s="2540"/>
      <c r="I225" s="2540"/>
      <c r="J225" s="1369"/>
      <c r="K225" s="1369"/>
      <c r="L225" s="2463"/>
    </row>
    <row r="226" spans="1:17" ht="11.25" customHeight="1">
      <c r="A226" s="2569"/>
      <c r="C226" s="2553"/>
      <c r="D226" s="2543"/>
      <c r="E226" s="2543"/>
      <c r="F226" s="2543"/>
      <c r="G226" s="2543"/>
      <c r="H226" s="2543"/>
      <c r="I226" s="2543"/>
    </row>
    <row r="227" spans="1:17" ht="80.25">
      <c r="A227" s="2569" t="s">
        <v>830</v>
      </c>
      <c r="C227" s="2553"/>
      <c r="D227" s="3438" t="s">
        <v>4641</v>
      </c>
      <c r="E227" s="3438"/>
      <c r="F227" s="3438"/>
      <c r="G227" s="3438"/>
      <c r="H227" s="3438"/>
      <c r="I227" s="3438"/>
    </row>
    <row r="228" spans="1:17" ht="11.25" customHeight="1">
      <c r="A228" s="2569"/>
      <c r="C228" s="2553"/>
      <c r="D228" s="2543"/>
      <c r="E228" s="2543"/>
      <c r="F228" s="2543"/>
      <c r="G228" s="2543"/>
      <c r="H228" s="2543"/>
      <c r="I228" s="2543"/>
    </row>
    <row r="229" spans="1:17" ht="48.75">
      <c r="A229" s="2569" t="s">
        <v>828</v>
      </c>
      <c r="C229" s="2553"/>
      <c r="D229" s="3438" t="s">
        <v>4642</v>
      </c>
      <c r="E229" s="3438"/>
      <c r="F229" s="3438"/>
      <c r="G229" s="3438"/>
      <c r="H229" s="3438"/>
      <c r="I229" s="3438"/>
    </row>
    <row r="230" spans="1:17" ht="11.25" customHeight="1">
      <c r="A230" s="2547"/>
      <c r="C230" s="2572"/>
      <c r="D230" s="2536"/>
      <c r="E230" s="2536"/>
      <c r="F230" s="2536"/>
      <c r="G230" s="2536"/>
      <c r="H230" s="2536"/>
      <c r="I230" s="2536"/>
      <c r="J230" s="1369"/>
      <c r="K230" s="1369"/>
      <c r="L230" s="2463"/>
    </row>
    <row r="231" spans="1:17">
      <c r="A231" s="2547"/>
      <c r="C231" s="2573" t="s">
        <v>3238</v>
      </c>
      <c r="D231" s="2574" t="s">
        <v>4643</v>
      </c>
      <c r="E231" s="2574"/>
      <c r="F231" s="2574"/>
      <c r="G231" s="2574"/>
      <c r="H231" s="2574"/>
      <c r="I231" s="2574"/>
      <c r="J231" s="1369"/>
      <c r="K231" s="1369"/>
      <c r="L231" s="2463"/>
    </row>
    <row r="232" spans="1:17" ht="9.75" customHeight="1">
      <c r="A232" s="2547"/>
      <c r="C232" s="2575"/>
      <c r="D232" s="2574"/>
      <c r="E232" s="2574"/>
      <c r="F232" s="2574"/>
      <c r="G232" s="2574"/>
      <c r="H232" s="2574"/>
      <c r="I232" s="2574"/>
      <c r="J232" s="1369"/>
      <c r="K232" s="1369"/>
      <c r="L232" s="2463"/>
    </row>
    <row r="233" spans="1:17">
      <c r="A233" s="2547"/>
      <c r="C233" s="2575"/>
      <c r="D233" s="2513" t="s">
        <v>4644</v>
      </c>
      <c r="E233" s="1569"/>
      <c r="F233" s="1569"/>
      <c r="G233" s="1569"/>
      <c r="H233" s="1569"/>
      <c r="I233" s="1569"/>
      <c r="J233" s="1369"/>
      <c r="K233" s="1369"/>
      <c r="L233" s="2463"/>
    </row>
    <row r="234" spans="1:17" ht="9.75" customHeight="1">
      <c r="A234" s="2547"/>
      <c r="C234" s="2572"/>
      <c r="D234" s="2572"/>
      <c r="E234" s="2574"/>
      <c r="F234" s="2574"/>
      <c r="G234" s="2574"/>
      <c r="H234" s="2574"/>
      <c r="I234" s="2574"/>
      <c r="J234" s="1369"/>
      <c r="K234" s="1369"/>
      <c r="L234" s="2463"/>
    </row>
    <row r="235" spans="1:17" ht="63">
      <c r="A235" s="2576" t="s">
        <v>831</v>
      </c>
      <c r="C235" s="2557"/>
      <c r="D235" s="3436" t="s">
        <v>4645</v>
      </c>
      <c r="E235" s="3436"/>
      <c r="F235" s="3436"/>
      <c r="G235" s="3436"/>
      <c r="H235" s="3436"/>
      <c r="I235" s="3436"/>
      <c r="J235" s="1369"/>
      <c r="K235" s="1369"/>
      <c r="L235" s="2463"/>
    </row>
    <row r="236" spans="1:17">
      <c r="A236" s="2576"/>
      <c r="C236" s="2557"/>
      <c r="D236" s="2513" t="s">
        <v>4646</v>
      </c>
      <c r="E236" s="2546"/>
      <c r="F236" s="2546"/>
      <c r="G236" s="2546"/>
      <c r="H236" s="2546"/>
      <c r="I236" s="2546"/>
      <c r="J236" s="1369"/>
      <c r="K236" s="1369"/>
      <c r="L236" s="2463"/>
    </row>
    <row r="237" spans="1:17" ht="13.5" customHeight="1">
      <c r="A237" s="2576"/>
      <c r="C237" s="2557"/>
      <c r="D237" s="2546"/>
      <c r="E237" s="2546"/>
      <c r="F237" s="2546"/>
      <c r="G237" s="2546"/>
      <c r="H237" s="2546"/>
      <c r="I237" s="2546"/>
      <c r="J237" s="1369"/>
      <c r="K237" s="1369"/>
      <c r="L237" s="2463"/>
    </row>
    <row r="238" spans="1:17" ht="63">
      <c r="A238" s="2576" t="s">
        <v>831</v>
      </c>
      <c r="C238" s="2560"/>
      <c r="D238" s="3436" t="s">
        <v>4647</v>
      </c>
      <c r="E238" s="3436"/>
      <c r="F238" s="3436"/>
      <c r="G238" s="3436"/>
      <c r="H238" s="3436"/>
      <c r="I238" s="3436"/>
      <c r="J238" s="1369"/>
      <c r="K238" s="1369"/>
      <c r="L238" s="2463"/>
    </row>
    <row r="239" spans="1:17" ht="13.5" customHeight="1">
      <c r="A239" s="2576"/>
      <c r="C239" s="2557"/>
      <c r="D239" s="2493"/>
      <c r="E239" s="2493"/>
      <c r="F239" s="2493"/>
      <c r="G239" s="2493"/>
      <c r="H239" s="2493"/>
      <c r="I239" s="2493"/>
      <c r="J239" s="1369"/>
      <c r="K239" s="1369"/>
      <c r="L239" s="2463"/>
    </row>
    <row r="240" spans="1:17" s="2504" customFormat="1">
      <c r="A240" s="2548" t="s">
        <v>833</v>
      </c>
      <c r="C240" s="2549" t="s">
        <v>3239</v>
      </c>
      <c r="D240" s="2513" t="s">
        <v>4648</v>
      </c>
      <c r="O240" s="2505"/>
      <c r="P240" s="2505"/>
      <c r="Q240" s="2551"/>
    </row>
    <row r="241" spans="1:17" ht="13.5" customHeight="1">
      <c r="A241" s="2576"/>
      <c r="C241" s="2557"/>
      <c r="D241" s="2493"/>
      <c r="E241" s="2493"/>
      <c r="F241" s="2493"/>
      <c r="G241" s="2493"/>
      <c r="H241" s="2493"/>
      <c r="I241" s="2493"/>
      <c r="J241" s="1369"/>
      <c r="K241" s="1369"/>
      <c r="L241" s="2463"/>
    </row>
    <row r="242" spans="1:17" ht="63">
      <c r="A242" s="2576" t="s">
        <v>831</v>
      </c>
      <c r="C242" s="2560"/>
      <c r="D242" s="3436" t="s">
        <v>4649</v>
      </c>
      <c r="E242" s="3436"/>
      <c r="F242" s="3436"/>
      <c r="G242" s="3436"/>
      <c r="H242" s="3436"/>
      <c r="I242" s="3436"/>
      <c r="J242" s="1369"/>
      <c r="K242" s="1369"/>
      <c r="L242" s="2463"/>
    </row>
    <row r="243" spans="1:17" ht="13.5" customHeight="1">
      <c r="A243" s="2576"/>
      <c r="C243" s="2557"/>
      <c r="D243" s="2493"/>
      <c r="E243" s="2493"/>
      <c r="F243" s="2493"/>
      <c r="G243" s="2493"/>
      <c r="H243" s="2493"/>
      <c r="I243" s="2493"/>
      <c r="J243" s="1369"/>
      <c r="K243" s="1369"/>
      <c r="L243" s="2463"/>
    </row>
    <row r="244" spans="1:17" s="2504" customFormat="1">
      <c r="A244" s="2548" t="s">
        <v>833</v>
      </c>
      <c r="C244" s="2549" t="s">
        <v>3240</v>
      </c>
      <c r="D244" s="2513" t="s">
        <v>4650</v>
      </c>
      <c r="O244" s="2505"/>
      <c r="P244" s="2505"/>
      <c r="Q244" s="2551"/>
    </row>
    <row r="245" spans="1:17" ht="13.5" customHeight="1">
      <c r="A245" s="2576"/>
      <c r="C245" s="2557"/>
      <c r="D245" s="2493"/>
      <c r="E245" s="2493"/>
      <c r="F245" s="2493"/>
      <c r="G245" s="2493"/>
      <c r="H245" s="2493"/>
      <c r="I245" s="2493"/>
      <c r="J245" s="1369"/>
      <c r="K245" s="1369"/>
      <c r="L245" s="2463"/>
    </row>
    <row r="246" spans="1:17">
      <c r="A246" s="2576"/>
      <c r="C246" s="2557"/>
      <c r="D246" s="2566" t="s">
        <v>4651</v>
      </c>
      <c r="E246" s="2493"/>
      <c r="F246" s="2493"/>
      <c r="G246" s="2493"/>
      <c r="H246" s="2493"/>
      <c r="I246" s="2493"/>
      <c r="J246" s="1369"/>
      <c r="K246" s="1369"/>
      <c r="L246" s="2463"/>
    </row>
    <row r="247" spans="1:17" ht="13.5" customHeight="1">
      <c r="A247" s="2576"/>
      <c r="C247" s="2557"/>
      <c r="D247" s="2493"/>
      <c r="E247" s="2493"/>
      <c r="F247" s="2493"/>
      <c r="G247" s="2493"/>
      <c r="H247" s="2493"/>
      <c r="I247" s="2493"/>
      <c r="J247" s="1369"/>
      <c r="K247" s="1369"/>
      <c r="L247" s="2463"/>
    </row>
    <row r="248" spans="1:17" ht="31.5">
      <c r="A248" s="2576" t="s">
        <v>832</v>
      </c>
      <c r="C248" s="2560"/>
      <c r="D248" s="3436" t="s">
        <v>4652</v>
      </c>
      <c r="E248" s="3436"/>
      <c r="F248" s="3436"/>
      <c r="G248" s="3436"/>
      <c r="H248" s="3436"/>
      <c r="I248" s="3436"/>
      <c r="J248" s="1369"/>
      <c r="K248" s="1369"/>
      <c r="L248" s="2463"/>
    </row>
    <row r="249" spans="1:17" ht="13.5" customHeight="1">
      <c r="A249" s="2576"/>
      <c r="C249" s="2560"/>
      <c r="D249" s="2546"/>
      <c r="E249" s="2546"/>
      <c r="F249" s="2546"/>
      <c r="G249" s="2546"/>
      <c r="H249" s="2546"/>
      <c r="I249" s="2546"/>
      <c r="J249" s="1369"/>
      <c r="K249" s="1369"/>
      <c r="L249" s="2463"/>
    </row>
    <row r="250" spans="1:17" ht="63">
      <c r="A250" s="2576" t="s">
        <v>831</v>
      </c>
      <c r="C250" s="2560"/>
      <c r="D250" s="3436" t="s">
        <v>4653</v>
      </c>
      <c r="E250" s="3436"/>
      <c r="F250" s="3436"/>
      <c r="G250" s="3436"/>
      <c r="H250" s="3436"/>
      <c r="I250" s="3436"/>
      <c r="J250" s="1369"/>
      <c r="K250" s="1369"/>
      <c r="L250" s="2463"/>
    </row>
    <row r="251" spans="1:17" ht="13.5" customHeight="1">
      <c r="A251" s="2576"/>
      <c r="C251" s="2557"/>
      <c r="D251" s="2493"/>
      <c r="E251" s="2493"/>
      <c r="F251" s="2493"/>
      <c r="G251" s="2493"/>
      <c r="H251" s="2493"/>
      <c r="I251" s="2493"/>
      <c r="J251" s="1369"/>
      <c r="K251" s="1369"/>
      <c r="L251" s="2463"/>
    </row>
    <row r="252" spans="1:17" ht="78.75">
      <c r="A252" s="2576" t="s">
        <v>830</v>
      </c>
      <c r="C252" s="2560"/>
      <c r="D252" s="3436" t="s">
        <v>4654</v>
      </c>
      <c r="E252" s="3436"/>
      <c r="F252" s="3436"/>
      <c r="G252" s="3436"/>
      <c r="H252" s="3436"/>
      <c r="I252" s="3436"/>
      <c r="J252" s="1369"/>
      <c r="K252" s="1369"/>
      <c r="L252" s="2463"/>
    </row>
    <row r="253" spans="1:17" ht="13.5" customHeight="1">
      <c r="A253" s="2576"/>
      <c r="C253" s="2557"/>
      <c r="D253" s="2493"/>
      <c r="E253" s="2493"/>
      <c r="F253" s="2493"/>
      <c r="G253" s="2493"/>
      <c r="H253" s="2493"/>
      <c r="I253" s="2493"/>
      <c r="J253" s="1369"/>
      <c r="K253" s="1369"/>
      <c r="L253" s="2463"/>
    </row>
    <row r="254" spans="1:17" ht="31.5">
      <c r="A254" s="2576" t="s">
        <v>832</v>
      </c>
      <c r="C254" s="2560"/>
      <c r="D254" s="3436" t="s">
        <v>4655</v>
      </c>
      <c r="E254" s="3436"/>
      <c r="F254" s="3436"/>
      <c r="G254" s="3436"/>
      <c r="H254" s="3436"/>
      <c r="I254" s="3436"/>
      <c r="J254" s="1369"/>
      <c r="K254" s="1369"/>
      <c r="L254" s="2463"/>
    </row>
    <row r="255" spans="1:17" ht="13.5" customHeight="1">
      <c r="A255" s="2576"/>
      <c r="C255" s="2557"/>
      <c r="D255" s="2493"/>
      <c r="E255" s="2493"/>
      <c r="F255" s="2493"/>
      <c r="G255" s="2493"/>
      <c r="H255" s="2493"/>
      <c r="I255" s="2493"/>
      <c r="J255" s="1369"/>
      <c r="K255" s="1369"/>
      <c r="L255" s="2463"/>
    </row>
    <row r="256" spans="1:17" s="2504" customFormat="1">
      <c r="A256" s="2548" t="s">
        <v>833</v>
      </c>
      <c r="C256" s="2549" t="s">
        <v>3272</v>
      </c>
      <c r="D256" s="2513" t="s">
        <v>5287</v>
      </c>
      <c r="O256" s="2505"/>
      <c r="P256" s="2505"/>
      <c r="Q256" s="2551"/>
    </row>
    <row r="257" spans="1:17" ht="13.5" customHeight="1">
      <c r="A257" s="2576"/>
      <c r="C257" s="2557"/>
      <c r="D257" s="2493"/>
      <c r="E257" s="2493"/>
      <c r="F257" s="2493"/>
      <c r="G257" s="2493"/>
      <c r="H257" s="2493"/>
      <c r="I257" s="2493"/>
      <c r="J257" s="1369"/>
      <c r="K257" s="1369"/>
      <c r="L257" s="2463"/>
    </row>
    <row r="258" spans="1:17" ht="78.75">
      <c r="A258" s="2576" t="s">
        <v>830</v>
      </c>
      <c r="C258" s="2560"/>
      <c r="D258" s="3436" t="s">
        <v>4919</v>
      </c>
      <c r="E258" s="3436"/>
      <c r="F258" s="3436"/>
      <c r="G258" s="3436"/>
      <c r="H258" s="3436"/>
      <c r="I258" s="3436"/>
      <c r="J258" s="1369"/>
      <c r="K258" s="1369"/>
      <c r="L258" s="2463"/>
    </row>
    <row r="259" spans="1:17" ht="13.5" customHeight="1">
      <c r="A259" s="2576"/>
      <c r="C259" s="2560"/>
      <c r="D259" s="2546"/>
      <c r="E259" s="2546"/>
      <c r="F259" s="2546"/>
      <c r="G259" s="2546"/>
      <c r="H259" s="2546"/>
      <c r="I259" s="2546"/>
      <c r="J259" s="1369"/>
      <c r="K259" s="1369"/>
      <c r="L259" s="2463"/>
    </row>
    <row r="260" spans="1:17" s="2504" customFormat="1">
      <c r="A260" s="2548" t="s">
        <v>833</v>
      </c>
      <c r="C260" s="2549" t="s">
        <v>4694</v>
      </c>
      <c r="D260" s="2513" t="s">
        <v>3322</v>
      </c>
      <c r="O260" s="2505"/>
      <c r="P260" s="2505"/>
      <c r="Q260" s="2551"/>
    </row>
    <row r="261" spans="1:17" ht="13.5" customHeight="1">
      <c r="A261" s="2576"/>
      <c r="C261" s="2557"/>
      <c r="D261" s="2493"/>
      <c r="E261" s="2493"/>
      <c r="F261" s="2493"/>
      <c r="G261" s="2493"/>
      <c r="H261" s="2493"/>
      <c r="I261" s="2493"/>
      <c r="J261" s="1369"/>
      <c r="K261" s="1369"/>
      <c r="L261" s="2463"/>
    </row>
    <row r="262" spans="1:17" ht="31.5">
      <c r="A262" s="2576" t="s">
        <v>832</v>
      </c>
      <c r="C262" s="2560"/>
      <c r="D262" s="3436" t="s">
        <v>4656</v>
      </c>
      <c r="E262" s="3436"/>
      <c r="F262" s="3436"/>
      <c r="G262" s="3436"/>
      <c r="H262" s="3436"/>
      <c r="I262" s="3436"/>
      <c r="J262" s="1369"/>
      <c r="K262" s="1369"/>
      <c r="L262" s="2463"/>
    </row>
    <row r="263" spans="1:17" s="2504" customFormat="1">
      <c r="A263" s="2548" t="s">
        <v>833</v>
      </c>
      <c r="C263" s="2549" t="s">
        <v>4695</v>
      </c>
      <c r="D263" s="2513" t="s">
        <v>4657</v>
      </c>
      <c r="O263" s="2505"/>
      <c r="P263" s="2505"/>
      <c r="Q263" s="2551"/>
    </row>
    <row r="264" spans="1:17">
      <c r="A264" s="2576"/>
      <c r="C264" s="2557"/>
      <c r="D264" s="2493"/>
      <c r="E264" s="2493"/>
      <c r="F264" s="2493"/>
      <c r="G264" s="2493"/>
      <c r="H264" s="2493"/>
      <c r="I264" s="2493"/>
      <c r="J264" s="1369"/>
      <c r="K264" s="1369"/>
      <c r="L264" s="2463"/>
    </row>
    <row r="265" spans="1:17" ht="78.75">
      <c r="A265" s="2576" t="s">
        <v>830</v>
      </c>
      <c r="C265" s="2560"/>
      <c r="D265" s="3436" t="s">
        <v>4658</v>
      </c>
      <c r="E265" s="3436"/>
      <c r="F265" s="3436"/>
      <c r="G265" s="3436"/>
      <c r="H265" s="3436"/>
      <c r="I265" s="3436"/>
      <c r="J265" s="1369"/>
      <c r="K265" s="1369"/>
      <c r="L265" s="2463"/>
    </row>
    <row r="266" spans="1:17">
      <c r="A266" s="2576"/>
      <c r="C266" s="2557"/>
      <c r="D266" s="2493"/>
      <c r="E266" s="2493"/>
      <c r="F266" s="2493"/>
      <c r="G266" s="2493"/>
      <c r="H266" s="2493"/>
      <c r="I266" s="2493"/>
      <c r="J266" s="1369"/>
      <c r="K266" s="1369"/>
      <c r="L266" s="2463"/>
    </row>
    <row r="267" spans="1:17" s="2504" customFormat="1">
      <c r="A267" s="2548" t="s">
        <v>833</v>
      </c>
      <c r="C267" s="2549" t="s">
        <v>4696</v>
      </c>
      <c r="D267" s="2513" t="s">
        <v>4540</v>
      </c>
      <c r="O267" s="2505"/>
      <c r="P267" s="2505"/>
      <c r="Q267" s="2551"/>
    </row>
    <row r="268" spans="1:17">
      <c r="A268" s="2576"/>
      <c r="C268" s="2557"/>
      <c r="D268" s="2493"/>
      <c r="E268" s="2493"/>
      <c r="F268" s="2493"/>
      <c r="G268" s="2493"/>
      <c r="H268" s="2493"/>
      <c r="I268" s="2493"/>
      <c r="J268" s="1369"/>
      <c r="K268" s="1369"/>
      <c r="L268" s="2463"/>
    </row>
    <row r="269" spans="1:17" ht="78.75">
      <c r="A269" s="2576" t="s">
        <v>830</v>
      </c>
      <c r="C269" s="2560"/>
      <c r="D269" s="3435" t="s">
        <v>4659</v>
      </c>
      <c r="E269" s="3435"/>
      <c r="F269" s="3435"/>
      <c r="G269" s="3435"/>
      <c r="H269" s="3435"/>
      <c r="I269" s="3435"/>
      <c r="J269" s="1369"/>
      <c r="K269" s="1369"/>
      <c r="L269" s="2463"/>
    </row>
    <row r="270" spans="1:17">
      <c r="A270" s="2576"/>
      <c r="C270" s="2557"/>
      <c r="D270" s="2493"/>
      <c r="E270" s="2493"/>
      <c r="F270" s="2493"/>
      <c r="G270" s="2493"/>
      <c r="H270" s="2493"/>
      <c r="I270" s="2493"/>
      <c r="J270" s="1369"/>
      <c r="K270" s="1369"/>
      <c r="L270" s="2463"/>
    </row>
    <row r="271" spans="1:17" ht="47.25">
      <c r="A271" s="2576" t="s">
        <v>828</v>
      </c>
      <c r="C271" s="2560"/>
      <c r="D271" s="3436" t="s">
        <v>4660</v>
      </c>
      <c r="E271" s="3436"/>
      <c r="F271" s="3436"/>
      <c r="G271" s="3436"/>
      <c r="H271" s="3436"/>
      <c r="I271" s="3436"/>
      <c r="J271" s="1369"/>
      <c r="K271" s="1369"/>
      <c r="L271" s="2463"/>
    </row>
    <row r="272" spans="1:17">
      <c r="A272" s="2576"/>
      <c r="C272" s="2557"/>
      <c r="D272" s="2493"/>
      <c r="E272" s="2493"/>
      <c r="F272" s="2493"/>
      <c r="G272" s="2493"/>
      <c r="H272" s="2493"/>
      <c r="I272" s="2493"/>
      <c r="J272" s="1369"/>
      <c r="K272" s="1369"/>
      <c r="L272" s="2463"/>
    </row>
    <row r="273" spans="1:17" s="2504" customFormat="1">
      <c r="A273" s="2548" t="s">
        <v>833</v>
      </c>
      <c r="C273" s="2549" t="s">
        <v>4697</v>
      </c>
      <c r="D273" s="2513" t="s">
        <v>4661</v>
      </c>
      <c r="O273" s="2505"/>
      <c r="P273" s="2505"/>
      <c r="Q273" s="2551"/>
    </row>
    <row r="274" spans="1:17">
      <c r="A274" s="2576"/>
      <c r="C274" s="2557"/>
      <c r="D274" s="2493"/>
      <c r="E274" s="2493"/>
      <c r="F274" s="2493"/>
      <c r="G274" s="2493"/>
      <c r="H274" s="2493"/>
      <c r="I274" s="2493"/>
      <c r="J274" s="1369"/>
      <c r="K274" s="1369"/>
      <c r="L274" s="2463"/>
    </row>
    <row r="275" spans="1:17" ht="78.75">
      <c r="A275" s="2576" t="s">
        <v>830</v>
      </c>
      <c r="C275" s="2560"/>
      <c r="D275" s="3435" t="s">
        <v>4662</v>
      </c>
      <c r="E275" s="3435"/>
      <c r="F275" s="3435"/>
      <c r="G275" s="3435"/>
      <c r="H275" s="3435"/>
      <c r="I275" s="3435"/>
      <c r="J275" s="1369"/>
      <c r="K275" s="1369"/>
      <c r="L275" s="2463"/>
    </row>
    <row r="276" spans="1:17">
      <c r="A276" s="2576"/>
      <c r="C276" s="2557"/>
      <c r="D276" s="2493"/>
      <c r="E276" s="2493"/>
      <c r="F276" s="2493"/>
      <c r="G276" s="2493"/>
      <c r="H276" s="2493"/>
      <c r="I276" s="2493"/>
      <c r="J276" s="1369"/>
      <c r="K276" s="1369"/>
      <c r="L276" s="2463"/>
    </row>
    <row r="277" spans="1:17" ht="31.5">
      <c r="A277" s="2576" t="s">
        <v>832</v>
      </c>
      <c r="C277" s="2560"/>
      <c r="D277" s="3436" t="s">
        <v>4663</v>
      </c>
      <c r="E277" s="3436"/>
      <c r="F277" s="3436"/>
      <c r="G277" s="3436"/>
      <c r="H277" s="3436"/>
      <c r="I277" s="3436"/>
      <c r="J277" s="1369"/>
      <c r="K277" s="1369"/>
      <c r="L277" s="2463"/>
    </row>
    <row r="278" spans="1:17">
      <c r="A278" s="2576"/>
      <c r="C278" s="2560"/>
      <c r="D278" s="2546"/>
      <c r="E278" s="2546"/>
      <c r="F278" s="2546"/>
      <c r="G278" s="2546"/>
      <c r="H278" s="2546"/>
      <c r="I278" s="2546"/>
      <c r="J278" s="1369"/>
      <c r="K278" s="1369"/>
      <c r="L278" s="2463"/>
    </row>
    <row r="279" spans="1:17">
      <c r="A279" s="2576"/>
      <c r="C279" s="2560"/>
      <c r="D279" s="2513" t="s">
        <v>4709</v>
      </c>
      <c r="E279" s="2546"/>
      <c r="F279" s="2546"/>
      <c r="G279" s="2546"/>
      <c r="H279" s="2546"/>
      <c r="I279" s="2546"/>
      <c r="J279" s="1369"/>
      <c r="K279" s="1369"/>
      <c r="L279" s="2463"/>
    </row>
    <row r="280" spans="1:17">
      <c r="A280" s="2576"/>
      <c r="C280" s="2557"/>
      <c r="D280" s="2493"/>
      <c r="E280" s="2493"/>
      <c r="F280" s="2493"/>
      <c r="G280" s="2493"/>
      <c r="H280" s="2493"/>
      <c r="I280" s="2493"/>
      <c r="J280" s="1369"/>
      <c r="K280" s="1369"/>
      <c r="L280" s="2463"/>
    </row>
    <row r="281" spans="1:17" ht="47.25">
      <c r="A281" s="2576" t="s">
        <v>828</v>
      </c>
      <c r="C281" s="2560"/>
      <c r="D281" s="3436" t="s">
        <v>4664</v>
      </c>
      <c r="E281" s="3436"/>
      <c r="F281" s="3436"/>
      <c r="G281" s="3436"/>
      <c r="H281" s="3436"/>
      <c r="I281" s="3436"/>
      <c r="J281" s="1369"/>
      <c r="K281" s="1369"/>
      <c r="L281" s="2463"/>
    </row>
    <row r="282" spans="1:17">
      <c r="A282" s="2576"/>
      <c r="C282" s="2560"/>
      <c r="D282" s="2546"/>
      <c r="E282" s="2546"/>
      <c r="F282" s="2546"/>
      <c r="G282" s="2546"/>
      <c r="H282" s="2546"/>
      <c r="I282" s="2546"/>
      <c r="J282" s="1369"/>
      <c r="K282" s="1369"/>
      <c r="L282" s="2463"/>
    </row>
    <row r="283" spans="1:17">
      <c r="A283" s="2576"/>
      <c r="C283" s="2560"/>
      <c r="D283" s="2550" t="s">
        <v>4665</v>
      </c>
      <c r="E283" s="2546"/>
      <c r="F283" s="2546"/>
      <c r="G283" s="2546"/>
      <c r="H283" s="2546"/>
      <c r="I283" s="2546"/>
      <c r="J283" s="1369"/>
      <c r="K283" s="1369"/>
      <c r="L283" s="2463"/>
    </row>
    <row r="284" spans="1:17">
      <c r="A284" s="2576"/>
      <c r="C284" s="2557"/>
      <c r="D284" s="2493"/>
      <c r="E284" s="2493"/>
      <c r="F284" s="2493"/>
      <c r="G284" s="2493"/>
      <c r="H284" s="2493"/>
      <c r="I284" s="2493"/>
      <c r="J284" s="1369"/>
      <c r="K284" s="1369"/>
      <c r="L284" s="2463"/>
    </row>
    <row r="285" spans="1:17" ht="94.5">
      <c r="A285" s="2576" t="s">
        <v>829</v>
      </c>
      <c r="C285" s="2560"/>
      <c r="D285" s="3435" t="s">
        <v>4666</v>
      </c>
      <c r="E285" s="3435"/>
      <c r="F285" s="3435"/>
      <c r="G285" s="3435"/>
      <c r="H285" s="3435"/>
      <c r="I285" s="3435"/>
      <c r="J285" s="1369"/>
      <c r="K285" s="1369"/>
      <c r="L285" s="2463"/>
    </row>
    <row r="286" spans="1:17">
      <c r="A286" s="2576"/>
      <c r="C286" s="2560"/>
      <c r="D286" s="2535" t="s">
        <v>4540</v>
      </c>
      <c r="E286" s="2546"/>
      <c r="F286" s="2546"/>
      <c r="G286" s="2546"/>
      <c r="H286" s="2546"/>
      <c r="I286" s="2546"/>
      <c r="J286" s="1369"/>
      <c r="K286" s="1369"/>
      <c r="L286" s="2463"/>
    </row>
    <row r="287" spans="1:17">
      <c r="A287" s="2576"/>
      <c r="C287" s="2557"/>
      <c r="D287" s="2493"/>
      <c r="E287" s="2493"/>
      <c r="F287" s="2493"/>
      <c r="G287" s="2493"/>
      <c r="H287" s="2493"/>
      <c r="I287" s="2493"/>
      <c r="J287" s="1369"/>
      <c r="K287" s="1369"/>
      <c r="L287" s="2463"/>
    </row>
    <row r="288" spans="1:17" ht="47.25">
      <c r="A288" s="2576" t="s">
        <v>828</v>
      </c>
      <c r="C288" s="2560"/>
      <c r="D288" s="3436" t="s">
        <v>4667</v>
      </c>
      <c r="E288" s="3436"/>
      <c r="F288" s="3436"/>
      <c r="G288" s="3436"/>
      <c r="H288" s="3436"/>
      <c r="I288" s="3436"/>
      <c r="J288" s="1369"/>
      <c r="K288" s="1369"/>
      <c r="L288" s="2463"/>
    </row>
    <row r="289" spans="1:16380">
      <c r="A289" s="2576"/>
      <c r="C289" s="2557"/>
      <c r="D289" s="2493"/>
      <c r="E289" s="2493"/>
      <c r="F289" s="2493"/>
      <c r="G289" s="2493"/>
      <c r="H289" s="2493"/>
      <c r="I289" s="2493"/>
      <c r="J289" s="1369"/>
      <c r="K289" s="1369"/>
      <c r="L289" s="2463"/>
    </row>
    <row r="290" spans="1:16380" ht="63">
      <c r="A290" s="2576" t="s">
        <v>831</v>
      </c>
      <c r="C290" s="2560"/>
      <c r="D290" s="3436" t="s">
        <v>4668</v>
      </c>
      <c r="E290" s="3436"/>
      <c r="F290" s="3436"/>
      <c r="G290" s="3436"/>
      <c r="H290" s="3436"/>
      <c r="I290" s="3436"/>
      <c r="J290" s="1369"/>
      <c r="K290" s="1369"/>
      <c r="L290" s="2463"/>
    </row>
    <row r="291" spans="1:16380">
      <c r="A291" s="2576"/>
      <c r="C291" s="2557"/>
      <c r="D291" s="2493"/>
      <c r="E291" s="2493"/>
      <c r="F291" s="2493"/>
      <c r="G291" s="2493"/>
      <c r="H291" s="2493"/>
      <c r="I291" s="2493"/>
      <c r="J291" s="1369"/>
      <c r="K291" s="1369"/>
      <c r="L291" s="2463"/>
    </row>
    <row r="292" spans="1:16380" s="2504" customFormat="1">
      <c r="A292" s="2548" t="s">
        <v>833</v>
      </c>
      <c r="C292" s="2549" t="s">
        <v>4698</v>
      </c>
      <c r="D292" s="2513" t="s">
        <v>4669</v>
      </c>
      <c r="O292" s="2505"/>
      <c r="P292" s="2505"/>
      <c r="Q292" s="2551"/>
    </row>
    <row r="293" spans="1:16380">
      <c r="A293" s="2576"/>
      <c r="C293" s="2557"/>
      <c r="D293" s="2493"/>
      <c r="E293" s="2493"/>
      <c r="F293" s="2493"/>
      <c r="G293" s="2493"/>
      <c r="H293" s="2493"/>
      <c r="I293" s="2493"/>
      <c r="J293" s="1369"/>
      <c r="K293" s="1369"/>
      <c r="L293" s="2463"/>
    </row>
    <row r="294" spans="1:16380" ht="94.5">
      <c r="A294" s="2576" t="s">
        <v>829</v>
      </c>
      <c r="C294" s="2560"/>
      <c r="D294" s="3435" t="s">
        <v>11377</v>
      </c>
      <c r="E294" s="3435"/>
      <c r="F294" s="3435"/>
      <c r="G294" s="3435"/>
      <c r="H294" s="3435"/>
      <c r="I294" s="3435"/>
      <c r="J294" s="1369"/>
      <c r="K294" s="1369"/>
      <c r="L294" s="2463"/>
    </row>
    <row r="295" spans="1:16380">
      <c r="A295" s="2576"/>
      <c r="C295" s="2557"/>
      <c r="D295" s="2493"/>
      <c r="E295" s="2493"/>
      <c r="F295" s="2493"/>
      <c r="G295" s="2493"/>
      <c r="H295" s="2493"/>
      <c r="I295" s="2493"/>
      <c r="J295" s="1369"/>
      <c r="K295" s="1369"/>
      <c r="L295" s="2463"/>
    </row>
    <row r="296" spans="1:16380" s="2504" customFormat="1">
      <c r="A296" s="2548" t="s">
        <v>833</v>
      </c>
      <c r="C296" s="2549" t="s">
        <v>4699</v>
      </c>
      <c r="D296" s="2513" t="s">
        <v>4670</v>
      </c>
      <c r="O296" s="2505"/>
      <c r="P296" s="2505"/>
      <c r="Q296" s="2551"/>
    </row>
    <row r="297" spans="1:16380">
      <c r="A297" s="2576"/>
      <c r="C297" s="2557"/>
      <c r="D297" s="2493"/>
      <c r="E297" s="2493"/>
      <c r="F297" s="2493"/>
      <c r="G297" s="2493"/>
      <c r="H297" s="2493"/>
      <c r="I297" s="2493"/>
      <c r="J297" s="1369"/>
      <c r="K297" s="1369"/>
      <c r="L297" s="2463"/>
    </row>
    <row r="298" spans="1:16380" ht="63">
      <c r="A298" s="2576" t="s">
        <v>831</v>
      </c>
      <c r="C298" s="2560"/>
      <c r="D298" s="3435" t="s">
        <v>4671</v>
      </c>
      <c r="E298" s="3435"/>
      <c r="F298" s="3435"/>
      <c r="G298" s="3435"/>
      <c r="H298" s="3435"/>
      <c r="I298" s="3435"/>
      <c r="J298" s="1369"/>
      <c r="K298" s="1369"/>
      <c r="L298" s="2463"/>
    </row>
    <row r="299" spans="1:16380">
      <c r="A299" s="2576"/>
      <c r="C299" s="2557"/>
      <c r="D299" s="2493"/>
      <c r="E299" s="2493"/>
      <c r="F299" s="2493"/>
      <c r="G299" s="2493"/>
      <c r="H299" s="2493"/>
      <c r="I299" s="2493"/>
      <c r="J299" s="1369"/>
      <c r="K299" s="1369"/>
      <c r="L299" s="2463"/>
    </row>
    <row r="300" spans="1:16380">
      <c r="A300" s="2700"/>
      <c r="B300" s="854"/>
      <c r="C300" s="2701" t="s">
        <v>4700</v>
      </c>
      <c r="D300" s="2702" t="s">
        <v>5433</v>
      </c>
      <c r="E300" s="1411"/>
      <c r="F300" s="1411"/>
      <c r="G300" s="1411"/>
      <c r="H300" s="2703"/>
      <c r="I300" s="2703"/>
      <c r="J300" s="1368"/>
      <c r="K300" s="854"/>
      <c r="L300" s="2039"/>
      <c r="M300" s="2039"/>
      <c r="N300" s="2039"/>
      <c r="O300" s="2039"/>
      <c r="P300" s="2039"/>
      <c r="Q300" s="2039"/>
      <c r="R300" s="2039"/>
      <c r="S300" s="2039"/>
      <c r="T300" s="2039"/>
      <c r="U300" s="2039"/>
      <c r="V300" s="2039"/>
      <c r="W300" s="2039"/>
      <c r="X300" s="2039"/>
      <c r="Y300" s="2039"/>
      <c r="Z300" s="2039"/>
      <c r="AA300" s="2039"/>
      <c r="AB300" s="2039"/>
      <c r="AC300" s="2039"/>
      <c r="AD300" s="2039"/>
      <c r="AE300" s="2039"/>
      <c r="AF300" s="2039"/>
      <c r="AG300" s="2039"/>
      <c r="AH300" s="2039"/>
      <c r="AI300" s="2039"/>
      <c r="AJ300" s="2039"/>
      <c r="AK300" s="2039"/>
      <c r="AL300" s="2039"/>
      <c r="AM300" s="2039"/>
      <c r="AN300" s="2039"/>
      <c r="AO300" s="2039"/>
      <c r="AP300" s="2039"/>
      <c r="AQ300" s="2039"/>
      <c r="AR300" s="2039"/>
      <c r="AS300" s="2039"/>
      <c r="AT300" s="2039"/>
      <c r="AU300" s="2039"/>
      <c r="AV300" s="2039"/>
      <c r="AW300" s="2039"/>
      <c r="AX300" s="2039"/>
      <c r="AY300" s="2039"/>
      <c r="AZ300" s="2039"/>
      <c r="BA300" s="2039"/>
      <c r="BB300" s="2039"/>
      <c r="BC300" s="2039"/>
      <c r="BD300" s="2039"/>
      <c r="BE300" s="2039"/>
      <c r="BF300" s="2039"/>
      <c r="BG300" s="2039"/>
      <c r="BH300" s="2039"/>
      <c r="BI300" s="2039"/>
      <c r="BJ300" s="2039"/>
      <c r="BK300" s="2039"/>
      <c r="BL300" s="2039"/>
      <c r="BM300" s="2039"/>
      <c r="BN300" s="2039"/>
      <c r="BO300" s="2039"/>
      <c r="BP300" s="2039"/>
      <c r="BQ300" s="2039"/>
      <c r="BR300" s="2039"/>
      <c r="BS300" s="2039"/>
      <c r="BT300" s="2039"/>
      <c r="BU300" s="2039"/>
      <c r="BV300" s="2039"/>
      <c r="BW300" s="2039"/>
      <c r="BX300" s="2039"/>
      <c r="BY300" s="2039"/>
      <c r="BZ300" s="2039"/>
      <c r="CA300" s="2039"/>
      <c r="CB300" s="2039"/>
      <c r="CC300" s="2039"/>
      <c r="CD300" s="2039"/>
      <c r="CE300" s="2039"/>
      <c r="CF300" s="2039"/>
      <c r="CG300" s="2039"/>
      <c r="CH300" s="2039"/>
      <c r="CI300" s="2039"/>
      <c r="CJ300" s="2039"/>
      <c r="CK300" s="2039"/>
      <c r="CL300" s="2039"/>
      <c r="CM300" s="2039"/>
      <c r="CN300" s="2039"/>
      <c r="CO300" s="2039"/>
      <c r="CP300" s="2039"/>
      <c r="CQ300" s="2039"/>
      <c r="CR300" s="2039"/>
      <c r="CS300" s="2039"/>
      <c r="CT300" s="2039"/>
      <c r="CU300" s="2039"/>
      <c r="CV300" s="2039"/>
      <c r="CW300" s="2039"/>
      <c r="CX300" s="2039"/>
      <c r="CY300" s="2039"/>
      <c r="CZ300" s="2039"/>
      <c r="DA300" s="2039"/>
      <c r="DB300" s="2039"/>
      <c r="DC300" s="2039"/>
      <c r="DD300" s="2039"/>
      <c r="DE300" s="2039"/>
      <c r="DF300" s="2039"/>
      <c r="DG300" s="2039"/>
      <c r="DH300" s="2039"/>
      <c r="DI300" s="2039"/>
      <c r="DJ300" s="2039"/>
      <c r="DK300" s="2039"/>
      <c r="DL300" s="2039"/>
      <c r="DM300" s="2039"/>
      <c r="DN300" s="2039"/>
      <c r="DO300" s="2039"/>
      <c r="DP300" s="2039"/>
      <c r="DQ300" s="2039"/>
      <c r="DR300" s="2039"/>
      <c r="DS300" s="2039"/>
      <c r="DT300" s="2039"/>
      <c r="DU300" s="2039"/>
      <c r="DV300" s="2039"/>
      <c r="DW300" s="2039"/>
      <c r="DX300" s="2039"/>
      <c r="DY300" s="2039"/>
      <c r="DZ300" s="2039"/>
      <c r="EA300" s="2039"/>
      <c r="EB300" s="2039"/>
      <c r="EC300" s="2039"/>
      <c r="ED300" s="2039"/>
      <c r="EE300" s="2039"/>
      <c r="EF300" s="2039"/>
      <c r="EG300" s="2039"/>
      <c r="EH300" s="2039"/>
      <c r="EI300" s="2039"/>
      <c r="EJ300" s="2039"/>
      <c r="EK300" s="2039"/>
      <c r="EL300" s="2039"/>
      <c r="EM300" s="2039"/>
      <c r="EN300" s="2039"/>
      <c r="EO300" s="2039"/>
      <c r="EP300" s="2039"/>
      <c r="EQ300" s="2039"/>
      <c r="ER300" s="2039"/>
      <c r="ES300" s="2039"/>
      <c r="ET300" s="2039"/>
      <c r="EU300" s="2039"/>
      <c r="EV300" s="2039"/>
      <c r="EW300" s="2039"/>
      <c r="EX300" s="2039"/>
      <c r="EY300" s="2039"/>
      <c r="EZ300" s="2039"/>
      <c r="FA300" s="2039"/>
      <c r="FB300" s="2039"/>
      <c r="FC300" s="2039"/>
      <c r="FD300" s="2039"/>
      <c r="FE300" s="2039"/>
      <c r="FF300" s="2039"/>
      <c r="FG300" s="2039"/>
      <c r="FH300" s="2039"/>
      <c r="FI300" s="2039"/>
      <c r="FJ300" s="2039"/>
      <c r="FK300" s="2039"/>
      <c r="FL300" s="2039"/>
      <c r="FM300" s="2039"/>
      <c r="FN300" s="2039"/>
      <c r="FO300" s="2039"/>
      <c r="FP300" s="2039"/>
      <c r="FQ300" s="2039"/>
      <c r="FR300" s="2039"/>
      <c r="FS300" s="2039"/>
      <c r="FT300" s="2039"/>
      <c r="FU300" s="2039"/>
      <c r="FV300" s="2039"/>
      <c r="FW300" s="2039"/>
      <c r="FX300" s="2039"/>
      <c r="FY300" s="2039"/>
      <c r="FZ300" s="2039"/>
      <c r="GA300" s="2039"/>
      <c r="GB300" s="2039"/>
      <c r="GC300" s="2039"/>
      <c r="GD300" s="2039"/>
      <c r="GE300" s="2039"/>
      <c r="GF300" s="2039"/>
      <c r="GG300" s="2039"/>
      <c r="GH300" s="2039"/>
      <c r="GI300" s="2039"/>
      <c r="GJ300" s="2039"/>
      <c r="GK300" s="2039"/>
      <c r="GL300" s="2039"/>
      <c r="GM300" s="2039"/>
      <c r="GN300" s="2039"/>
      <c r="GO300" s="2039"/>
      <c r="GP300" s="2039"/>
      <c r="GQ300" s="2039"/>
      <c r="GR300" s="2039"/>
      <c r="GS300" s="2039"/>
      <c r="GT300" s="2039"/>
      <c r="GU300" s="2039"/>
      <c r="GV300" s="2039"/>
      <c r="GW300" s="2039"/>
      <c r="GX300" s="2039"/>
      <c r="GY300" s="2039"/>
      <c r="GZ300" s="2039"/>
      <c r="HA300" s="2039"/>
      <c r="HB300" s="2039"/>
      <c r="HC300" s="2039"/>
      <c r="HD300" s="2039"/>
      <c r="HE300" s="2039"/>
      <c r="HF300" s="2039"/>
      <c r="HG300" s="2039"/>
      <c r="HH300" s="2039"/>
      <c r="HI300" s="2039"/>
      <c r="HJ300" s="2039"/>
      <c r="HK300" s="2039"/>
      <c r="HL300" s="2039"/>
      <c r="HM300" s="2039"/>
      <c r="HN300" s="2039"/>
      <c r="HO300" s="2039"/>
      <c r="HP300" s="2039"/>
      <c r="HQ300" s="2039"/>
      <c r="HR300" s="2039"/>
      <c r="HS300" s="2039"/>
      <c r="HT300" s="2039"/>
      <c r="HU300" s="2039"/>
      <c r="HV300" s="2039"/>
      <c r="HW300" s="2039"/>
      <c r="HX300" s="2039"/>
      <c r="HY300" s="2039"/>
      <c r="HZ300" s="2039"/>
      <c r="IA300" s="2039"/>
      <c r="IB300" s="2039"/>
      <c r="IC300" s="2039"/>
      <c r="ID300" s="2039"/>
      <c r="IE300" s="2039"/>
      <c r="IF300" s="2039"/>
      <c r="IG300" s="2039"/>
      <c r="IH300" s="2039"/>
      <c r="II300" s="2039"/>
      <c r="IJ300" s="2039"/>
      <c r="IK300" s="2039"/>
      <c r="IL300" s="2039"/>
      <c r="IM300" s="2039"/>
      <c r="IN300" s="2039"/>
      <c r="IO300" s="2039"/>
      <c r="IP300" s="2039"/>
      <c r="IQ300" s="2039"/>
      <c r="IR300" s="2039"/>
      <c r="IS300" s="2039"/>
      <c r="IT300" s="2039"/>
      <c r="IU300" s="2039"/>
      <c r="IV300" s="2039"/>
      <c r="IW300" s="2039"/>
      <c r="IX300" s="2039"/>
      <c r="IY300" s="2039"/>
      <c r="IZ300" s="2039"/>
      <c r="JA300" s="2039"/>
      <c r="JB300" s="2039"/>
      <c r="JC300" s="2039"/>
      <c r="JD300" s="2039"/>
      <c r="JE300" s="2039"/>
      <c r="JF300" s="2039"/>
      <c r="JG300" s="2039"/>
      <c r="JH300" s="2039"/>
      <c r="JI300" s="2039"/>
      <c r="JJ300" s="2039"/>
      <c r="JK300" s="2039"/>
      <c r="JL300" s="2039"/>
      <c r="JM300" s="2039"/>
      <c r="JN300" s="2039"/>
      <c r="JO300" s="2039"/>
      <c r="JP300" s="2039"/>
      <c r="JQ300" s="2039"/>
      <c r="JR300" s="2039"/>
      <c r="JS300" s="2039"/>
      <c r="JT300" s="2039"/>
      <c r="JU300" s="2039"/>
      <c r="JV300" s="2039"/>
      <c r="JW300" s="2039"/>
      <c r="JX300" s="2039"/>
      <c r="JY300" s="2039"/>
      <c r="JZ300" s="2039"/>
      <c r="KA300" s="2039"/>
      <c r="KB300" s="2039"/>
      <c r="KC300" s="2039"/>
      <c r="KD300" s="2039"/>
      <c r="KE300" s="2039"/>
      <c r="KF300" s="2039"/>
      <c r="KG300" s="2039"/>
      <c r="KH300" s="2039"/>
      <c r="KI300" s="2039"/>
      <c r="KJ300" s="2039"/>
      <c r="KK300" s="2039"/>
      <c r="KL300" s="2039"/>
      <c r="KM300" s="2039"/>
      <c r="KN300" s="2039"/>
      <c r="KO300" s="2039"/>
      <c r="KP300" s="2039"/>
      <c r="KQ300" s="2039"/>
      <c r="KR300" s="2039"/>
      <c r="KS300" s="2039"/>
      <c r="KT300" s="2039"/>
      <c r="KU300" s="2039"/>
      <c r="KV300" s="2039"/>
      <c r="KW300" s="2039"/>
      <c r="KX300" s="2039"/>
      <c r="KY300" s="2039"/>
      <c r="KZ300" s="2039"/>
      <c r="LA300" s="2039"/>
      <c r="LB300" s="2039"/>
      <c r="LC300" s="2039"/>
      <c r="LD300" s="2039"/>
      <c r="LE300" s="2039"/>
      <c r="LF300" s="2039"/>
      <c r="LG300" s="2039"/>
      <c r="LH300" s="2039"/>
      <c r="LI300" s="2039"/>
      <c r="LJ300" s="2039"/>
      <c r="LK300" s="2039"/>
      <c r="LL300" s="2039"/>
      <c r="LM300" s="2039"/>
      <c r="LN300" s="2039"/>
      <c r="LO300" s="2039"/>
      <c r="LP300" s="2039"/>
      <c r="LQ300" s="2039"/>
      <c r="LR300" s="2039"/>
      <c r="LS300" s="2039"/>
      <c r="LT300" s="2039"/>
      <c r="LU300" s="2039"/>
      <c r="LV300" s="2039"/>
      <c r="LW300" s="2039"/>
      <c r="LX300" s="2039"/>
      <c r="LY300" s="2039"/>
      <c r="LZ300" s="2039"/>
      <c r="MA300" s="2039"/>
      <c r="MB300" s="2039"/>
      <c r="MC300" s="2039"/>
      <c r="MD300" s="2039"/>
      <c r="ME300" s="2039"/>
      <c r="MF300" s="2039"/>
      <c r="MG300" s="2039"/>
      <c r="MH300" s="2039"/>
      <c r="MI300" s="2039"/>
      <c r="MJ300" s="2039"/>
      <c r="MK300" s="2039"/>
      <c r="ML300" s="2039"/>
      <c r="MM300" s="2039"/>
      <c r="MN300" s="2039"/>
      <c r="MO300" s="2039"/>
      <c r="MP300" s="2039"/>
      <c r="MQ300" s="2039"/>
      <c r="MR300" s="2039"/>
      <c r="MS300" s="2039"/>
      <c r="MT300" s="2039"/>
      <c r="MU300" s="2039"/>
      <c r="MV300" s="2039"/>
      <c r="MW300" s="2039"/>
      <c r="MX300" s="2039"/>
      <c r="MY300" s="2039"/>
      <c r="MZ300" s="2039"/>
      <c r="NA300" s="2039"/>
      <c r="NB300" s="2039"/>
      <c r="NC300" s="2039"/>
      <c r="ND300" s="2039"/>
      <c r="NE300" s="2039"/>
      <c r="NF300" s="2039"/>
      <c r="NG300" s="2039"/>
      <c r="NH300" s="2039"/>
      <c r="NI300" s="2039"/>
      <c r="NJ300" s="2039"/>
      <c r="NK300" s="2039"/>
      <c r="NL300" s="2039"/>
      <c r="NM300" s="2039"/>
      <c r="NN300" s="2039"/>
      <c r="NO300" s="2039"/>
      <c r="NP300" s="2039"/>
      <c r="NQ300" s="2039"/>
      <c r="NR300" s="2039"/>
      <c r="NS300" s="2039"/>
      <c r="NT300" s="2039"/>
      <c r="NU300" s="2039"/>
      <c r="NV300" s="2039"/>
      <c r="NW300" s="2039"/>
      <c r="NX300" s="2039"/>
      <c r="NY300" s="2039"/>
      <c r="NZ300" s="2039"/>
      <c r="OA300" s="2039"/>
      <c r="OB300" s="2039"/>
      <c r="OC300" s="2039"/>
      <c r="OD300" s="2039"/>
      <c r="OE300" s="2039"/>
      <c r="OF300" s="2039"/>
      <c r="OG300" s="2039"/>
      <c r="OH300" s="2039"/>
      <c r="OI300" s="2039"/>
      <c r="OJ300" s="2039"/>
      <c r="OK300" s="2039"/>
      <c r="OL300" s="2039"/>
      <c r="OM300" s="2039"/>
      <c r="ON300" s="2039"/>
      <c r="OO300" s="2039"/>
      <c r="OP300" s="2039"/>
      <c r="OQ300" s="2039"/>
      <c r="OR300" s="2039"/>
      <c r="OS300" s="2039"/>
      <c r="OT300" s="2039"/>
      <c r="OU300" s="2039"/>
      <c r="OV300" s="2039"/>
      <c r="OW300" s="2039"/>
      <c r="OX300" s="2039"/>
      <c r="OY300" s="2039"/>
      <c r="OZ300" s="2039"/>
      <c r="PA300" s="2039"/>
      <c r="PB300" s="2039"/>
      <c r="PC300" s="2039"/>
      <c r="PD300" s="2039"/>
      <c r="PE300" s="2039"/>
      <c r="PF300" s="2039"/>
      <c r="PG300" s="2039"/>
      <c r="PH300" s="2039"/>
      <c r="PI300" s="2039"/>
      <c r="PJ300" s="2039"/>
      <c r="PK300" s="2039"/>
      <c r="PL300" s="2039"/>
      <c r="PM300" s="2039"/>
      <c r="PN300" s="2039"/>
      <c r="PO300" s="2039"/>
      <c r="PP300" s="2039"/>
      <c r="PQ300" s="2039"/>
      <c r="PR300" s="2039"/>
      <c r="PS300" s="2039"/>
      <c r="PT300" s="2039"/>
      <c r="PU300" s="2039"/>
      <c r="PV300" s="2039"/>
      <c r="PW300" s="2039"/>
      <c r="PX300" s="2039"/>
      <c r="PY300" s="2039"/>
      <c r="PZ300" s="2039"/>
      <c r="QA300" s="2039"/>
      <c r="QB300" s="2039"/>
      <c r="QC300" s="2039"/>
      <c r="QD300" s="2039"/>
      <c r="QE300" s="2039"/>
      <c r="QF300" s="2039"/>
      <c r="QG300" s="2039"/>
      <c r="QH300" s="2039"/>
      <c r="QI300" s="2039"/>
      <c r="QJ300" s="2039"/>
      <c r="QK300" s="2039"/>
      <c r="QL300" s="2039"/>
      <c r="QM300" s="2039"/>
      <c r="QN300" s="2039"/>
      <c r="QO300" s="2039"/>
      <c r="QP300" s="2039"/>
      <c r="QQ300" s="2039"/>
      <c r="QR300" s="2039"/>
      <c r="QS300" s="2039"/>
      <c r="QT300" s="2039"/>
      <c r="QU300" s="2039"/>
      <c r="QV300" s="2039"/>
      <c r="QW300" s="2039"/>
      <c r="QX300" s="2039"/>
      <c r="QY300" s="2039"/>
      <c r="QZ300" s="2039"/>
      <c r="RA300" s="2039"/>
      <c r="RB300" s="2039"/>
      <c r="RC300" s="2039"/>
      <c r="RD300" s="2039"/>
      <c r="RE300" s="2039"/>
      <c r="RF300" s="2039"/>
      <c r="RG300" s="2039"/>
      <c r="RH300" s="2039"/>
      <c r="RI300" s="2039"/>
      <c r="RJ300" s="2039"/>
      <c r="RK300" s="2039"/>
      <c r="RL300" s="2039"/>
      <c r="RM300" s="2039"/>
      <c r="RN300" s="2039"/>
      <c r="RO300" s="2039"/>
      <c r="RP300" s="2039"/>
      <c r="RQ300" s="2039"/>
      <c r="RR300" s="2039"/>
      <c r="RS300" s="2039"/>
      <c r="RT300" s="2039"/>
      <c r="RU300" s="2039"/>
      <c r="RV300" s="2039"/>
      <c r="RW300" s="2039"/>
      <c r="RX300" s="2039"/>
      <c r="RY300" s="2039"/>
      <c r="RZ300" s="2039"/>
      <c r="SA300" s="2039"/>
      <c r="SB300" s="2039"/>
      <c r="SC300" s="2039"/>
      <c r="SD300" s="2039"/>
      <c r="SE300" s="2039"/>
      <c r="SF300" s="2039"/>
      <c r="SG300" s="2039"/>
      <c r="SH300" s="2039"/>
      <c r="SI300" s="2039"/>
      <c r="SJ300" s="2039"/>
      <c r="SK300" s="2039"/>
      <c r="SL300" s="2039"/>
      <c r="SM300" s="2039"/>
      <c r="SN300" s="2039"/>
      <c r="SO300" s="2039"/>
      <c r="SP300" s="2039"/>
      <c r="SQ300" s="2039"/>
      <c r="SR300" s="2039"/>
      <c r="SS300" s="2039"/>
      <c r="ST300" s="2039"/>
      <c r="SU300" s="2039"/>
      <c r="SV300" s="2039"/>
      <c r="SW300" s="2039"/>
      <c r="SX300" s="2039"/>
      <c r="SY300" s="2039"/>
      <c r="SZ300" s="2039"/>
      <c r="TA300" s="2039"/>
      <c r="TB300" s="2039"/>
      <c r="TC300" s="2039"/>
      <c r="TD300" s="2039"/>
      <c r="TE300" s="2039"/>
      <c r="TF300" s="2039"/>
      <c r="TG300" s="2039"/>
      <c r="TH300" s="2039"/>
      <c r="TI300" s="2039"/>
      <c r="TJ300" s="2039"/>
      <c r="TK300" s="2039"/>
      <c r="TL300" s="2039"/>
      <c r="TM300" s="2039"/>
      <c r="TN300" s="2039"/>
      <c r="TO300" s="2039"/>
      <c r="TP300" s="2039"/>
      <c r="TQ300" s="2039"/>
      <c r="TR300" s="2039"/>
      <c r="TS300" s="2039"/>
      <c r="TT300" s="2039"/>
      <c r="TU300" s="2039"/>
      <c r="TV300" s="2039"/>
      <c r="TW300" s="2039"/>
      <c r="TX300" s="2039"/>
      <c r="TY300" s="2039"/>
      <c r="TZ300" s="2039"/>
      <c r="UA300" s="2039"/>
      <c r="UB300" s="2039"/>
      <c r="UC300" s="2039"/>
      <c r="UD300" s="2039"/>
      <c r="UE300" s="2039"/>
      <c r="UF300" s="2039"/>
      <c r="UG300" s="2039"/>
      <c r="UH300" s="2039"/>
      <c r="UI300" s="2039"/>
      <c r="UJ300" s="2039"/>
      <c r="UK300" s="2039"/>
      <c r="UL300" s="2039"/>
      <c r="UM300" s="2039"/>
      <c r="UN300" s="2039"/>
      <c r="UO300" s="2039"/>
      <c r="UP300" s="2039"/>
      <c r="UQ300" s="2039"/>
      <c r="UR300" s="2039"/>
      <c r="US300" s="2039"/>
      <c r="UT300" s="2039"/>
      <c r="UU300" s="2039"/>
      <c r="UV300" s="2039"/>
      <c r="UW300" s="2039"/>
      <c r="UX300" s="2039"/>
      <c r="UY300" s="2039"/>
      <c r="UZ300" s="2039"/>
      <c r="VA300" s="2039"/>
      <c r="VB300" s="2039"/>
      <c r="VC300" s="2039"/>
      <c r="VD300" s="2039"/>
      <c r="VE300" s="2039"/>
      <c r="VF300" s="2039"/>
      <c r="VG300" s="2039"/>
      <c r="VH300" s="2039"/>
      <c r="VI300" s="2039"/>
      <c r="VJ300" s="2039"/>
      <c r="VK300" s="2039"/>
      <c r="VL300" s="2039"/>
      <c r="VM300" s="2039"/>
      <c r="VN300" s="2039"/>
      <c r="VO300" s="2039"/>
      <c r="VP300" s="2039"/>
      <c r="VQ300" s="2039"/>
      <c r="VR300" s="2039"/>
      <c r="VS300" s="2039"/>
      <c r="VT300" s="2039"/>
      <c r="VU300" s="2039"/>
      <c r="VV300" s="2039"/>
      <c r="VW300" s="2039"/>
      <c r="VX300" s="2039"/>
      <c r="VY300" s="2039"/>
      <c r="VZ300" s="2039"/>
      <c r="WA300" s="2039"/>
      <c r="WB300" s="2039"/>
      <c r="WC300" s="2039"/>
      <c r="WD300" s="2039"/>
      <c r="WE300" s="2039"/>
      <c r="WF300" s="2039"/>
      <c r="WG300" s="2039"/>
      <c r="WH300" s="2039"/>
      <c r="WI300" s="2039"/>
      <c r="WJ300" s="2039"/>
      <c r="WK300" s="2039"/>
      <c r="WL300" s="2039"/>
      <c r="WM300" s="2039"/>
      <c r="WN300" s="2039"/>
      <c r="WO300" s="2039"/>
      <c r="WP300" s="2039"/>
      <c r="WQ300" s="2039"/>
      <c r="WR300" s="2039"/>
      <c r="WS300" s="2039"/>
      <c r="WT300" s="2039"/>
      <c r="WU300" s="2039"/>
      <c r="WV300" s="2039"/>
      <c r="WW300" s="2039"/>
      <c r="WX300" s="2039"/>
      <c r="WY300" s="2039"/>
      <c r="WZ300" s="2039"/>
      <c r="XA300" s="2039"/>
      <c r="XB300" s="2039"/>
      <c r="XC300" s="2039"/>
      <c r="XD300" s="2039"/>
      <c r="XE300" s="2039"/>
      <c r="XF300" s="2039"/>
      <c r="XG300" s="2039"/>
      <c r="XH300" s="2039"/>
      <c r="XI300" s="2039"/>
      <c r="XJ300" s="2039"/>
      <c r="XK300" s="2039"/>
      <c r="XL300" s="2039"/>
      <c r="XM300" s="2039"/>
      <c r="XN300" s="2039"/>
      <c r="XO300" s="2039"/>
      <c r="XP300" s="2039"/>
      <c r="XQ300" s="2039"/>
      <c r="XR300" s="2039"/>
      <c r="XS300" s="2039"/>
      <c r="XT300" s="2039"/>
      <c r="XU300" s="2039"/>
      <c r="XV300" s="2039"/>
      <c r="XW300" s="2039"/>
      <c r="XX300" s="2039"/>
      <c r="XY300" s="2039"/>
      <c r="XZ300" s="2039"/>
      <c r="YA300" s="2039"/>
      <c r="YB300" s="2039"/>
      <c r="YC300" s="2039"/>
      <c r="YD300" s="2039"/>
      <c r="YE300" s="2039"/>
      <c r="YF300" s="2039"/>
      <c r="YG300" s="2039"/>
      <c r="YH300" s="2039"/>
      <c r="YI300" s="2039"/>
      <c r="YJ300" s="2039"/>
      <c r="YK300" s="2039"/>
      <c r="YL300" s="2039"/>
      <c r="YM300" s="2039"/>
      <c r="YN300" s="2039"/>
      <c r="YO300" s="2039"/>
      <c r="YP300" s="2039"/>
      <c r="YQ300" s="2039"/>
      <c r="YR300" s="2039"/>
      <c r="YS300" s="2039"/>
      <c r="YT300" s="2039"/>
      <c r="YU300" s="2039"/>
      <c r="YV300" s="2039"/>
      <c r="YW300" s="2039"/>
      <c r="YX300" s="2039"/>
      <c r="YY300" s="2039"/>
      <c r="YZ300" s="2039"/>
      <c r="ZA300" s="2039"/>
      <c r="ZB300" s="2039"/>
      <c r="ZC300" s="2039"/>
      <c r="ZD300" s="2039"/>
      <c r="ZE300" s="2039"/>
      <c r="ZF300" s="2039"/>
      <c r="ZG300" s="2039"/>
      <c r="ZH300" s="2039"/>
      <c r="ZI300" s="2039"/>
      <c r="ZJ300" s="2039"/>
      <c r="ZK300" s="2039"/>
      <c r="ZL300" s="2039"/>
      <c r="ZM300" s="2039"/>
      <c r="ZN300" s="2039"/>
      <c r="ZO300" s="2039"/>
      <c r="ZP300" s="2039"/>
      <c r="ZQ300" s="2039"/>
      <c r="ZR300" s="2039"/>
      <c r="ZS300" s="2039"/>
      <c r="ZT300" s="2039"/>
      <c r="ZU300" s="2039"/>
      <c r="ZV300" s="2039"/>
      <c r="ZW300" s="2039"/>
      <c r="ZX300" s="2039"/>
      <c r="ZY300" s="2039"/>
      <c r="ZZ300" s="2039"/>
      <c r="AAA300" s="2039"/>
      <c r="AAB300" s="2039"/>
      <c r="AAC300" s="2039"/>
      <c r="AAD300" s="2039"/>
      <c r="AAE300" s="2039"/>
      <c r="AAF300" s="2039"/>
      <c r="AAG300" s="2039"/>
      <c r="AAH300" s="2039"/>
      <c r="AAI300" s="2039"/>
      <c r="AAJ300" s="2039"/>
      <c r="AAK300" s="2039"/>
      <c r="AAL300" s="2039"/>
      <c r="AAM300" s="2039"/>
      <c r="AAN300" s="2039"/>
      <c r="AAO300" s="2039"/>
      <c r="AAP300" s="2039"/>
      <c r="AAQ300" s="2039"/>
      <c r="AAR300" s="2039"/>
      <c r="AAS300" s="2039"/>
      <c r="AAT300" s="2039"/>
      <c r="AAU300" s="2039"/>
      <c r="AAV300" s="2039"/>
      <c r="AAW300" s="2039"/>
      <c r="AAX300" s="2039"/>
      <c r="AAY300" s="2039"/>
      <c r="AAZ300" s="2039"/>
      <c r="ABA300" s="2039"/>
      <c r="ABB300" s="2039"/>
      <c r="ABC300" s="2039"/>
      <c r="ABD300" s="2039"/>
      <c r="ABE300" s="2039"/>
      <c r="ABF300" s="2039"/>
      <c r="ABG300" s="2039"/>
      <c r="ABH300" s="2039"/>
      <c r="ABI300" s="2039"/>
      <c r="ABJ300" s="2039"/>
      <c r="ABK300" s="2039"/>
      <c r="ABL300" s="2039"/>
      <c r="ABM300" s="2039"/>
      <c r="ABN300" s="2039"/>
      <c r="ABO300" s="2039"/>
      <c r="ABP300" s="2039"/>
      <c r="ABQ300" s="2039"/>
      <c r="ABR300" s="2039"/>
      <c r="ABS300" s="2039"/>
      <c r="ABT300" s="2039"/>
      <c r="ABU300" s="2039"/>
      <c r="ABV300" s="2039"/>
      <c r="ABW300" s="2039"/>
      <c r="ABX300" s="2039"/>
      <c r="ABY300" s="2039"/>
      <c r="ABZ300" s="2039"/>
      <c r="ACA300" s="2039"/>
      <c r="ACB300" s="2039"/>
      <c r="ACC300" s="2039"/>
      <c r="ACD300" s="2039"/>
      <c r="ACE300" s="2039"/>
      <c r="ACF300" s="2039"/>
      <c r="ACG300" s="2039"/>
      <c r="ACH300" s="2039"/>
      <c r="ACI300" s="2039"/>
      <c r="ACJ300" s="2039"/>
      <c r="ACK300" s="2039"/>
      <c r="ACL300" s="2039"/>
      <c r="ACM300" s="2039"/>
      <c r="ACN300" s="2039"/>
      <c r="ACO300" s="2039"/>
      <c r="ACP300" s="2039"/>
      <c r="ACQ300" s="2039"/>
      <c r="ACR300" s="2039"/>
      <c r="ACS300" s="2039"/>
      <c r="ACT300" s="2039"/>
      <c r="ACU300" s="2039"/>
      <c r="ACV300" s="2039"/>
      <c r="ACW300" s="2039"/>
      <c r="ACX300" s="2039"/>
      <c r="ACY300" s="2039"/>
      <c r="ACZ300" s="2039"/>
      <c r="ADA300" s="2039"/>
      <c r="ADB300" s="2039"/>
      <c r="ADC300" s="2039"/>
      <c r="ADD300" s="2039"/>
      <c r="ADE300" s="2039"/>
      <c r="ADF300" s="2039"/>
      <c r="ADG300" s="2039"/>
      <c r="ADH300" s="2039"/>
      <c r="ADI300" s="2039"/>
      <c r="ADJ300" s="2039"/>
      <c r="ADK300" s="2039"/>
      <c r="ADL300" s="2039"/>
      <c r="ADM300" s="2039"/>
      <c r="ADN300" s="2039"/>
      <c r="ADO300" s="2039"/>
      <c r="ADP300" s="2039"/>
      <c r="ADQ300" s="2039"/>
      <c r="ADR300" s="2039"/>
      <c r="ADS300" s="2039"/>
      <c r="ADT300" s="2039"/>
      <c r="ADU300" s="2039"/>
      <c r="ADV300" s="2039"/>
      <c r="ADW300" s="2039"/>
      <c r="ADX300" s="2039"/>
      <c r="ADY300" s="2039"/>
      <c r="ADZ300" s="2039"/>
      <c r="AEA300" s="2039"/>
      <c r="AEB300" s="2039"/>
      <c r="AEC300" s="2039"/>
      <c r="AED300" s="2039"/>
      <c r="AEE300" s="2039"/>
      <c r="AEF300" s="2039"/>
      <c r="AEG300" s="2039"/>
      <c r="AEH300" s="2039"/>
      <c r="AEI300" s="2039"/>
      <c r="AEJ300" s="2039"/>
      <c r="AEK300" s="2039"/>
      <c r="AEL300" s="2039"/>
      <c r="AEM300" s="2039"/>
      <c r="AEN300" s="2039"/>
      <c r="AEO300" s="2039"/>
      <c r="AEP300" s="2039"/>
      <c r="AEQ300" s="2039"/>
      <c r="AER300" s="2039"/>
      <c r="AES300" s="2039"/>
      <c r="AET300" s="2039"/>
      <c r="AEU300" s="2039"/>
      <c r="AEV300" s="2039"/>
      <c r="AEW300" s="2039"/>
      <c r="AEX300" s="2039"/>
      <c r="AEY300" s="2039"/>
      <c r="AEZ300" s="2039"/>
      <c r="AFA300" s="2039"/>
      <c r="AFB300" s="2039"/>
      <c r="AFC300" s="2039"/>
      <c r="AFD300" s="2039"/>
      <c r="AFE300" s="2039"/>
      <c r="AFF300" s="2039"/>
      <c r="AFG300" s="2039"/>
      <c r="AFH300" s="2039"/>
      <c r="AFI300" s="2039"/>
      <c r="AFJ300" s="2039"/>
      <c r="AFK300" s="2039"/>
      <c r="AFL300" s="2039"/>
      <c r="AFM300" s="2039"/>
      <c r="AFN300" s="2039"/>
      <c r="AFO300" s="2039"/>
      <c r="AFP300" s="2039"/>
      <c r="AFQ300" s="2039"/>
      <c r="AFR300" s="2039"/>
      <c r="AFS300" s="2039"/>
      <c r="AFT300" s="2039"/>
      <c r="AFU300" s="2039"/>
      <c r="AFV300" s="2039"/>
      <c r="AFW300" s="2039"/>
      <c r="AFX300" s="2039"/>
      <c r="AFY300" s="2039"/>
      <c r="AFZ300" s="2039"/>
      <c r="AGA300" s="2039"/>
      <c r="AGB300" s="2039"/>
      <c r="AGC300" s="2039"/>
      <c r="AGD300" s="2039"/>
      <c r="AGE300" s="2039"/>
      <c r="AGF300" s="2039"/>
      <c r="AGG300" s="2039"/>
      <c r="AGH300" s="2039"/>
      <c r="AGI300" s="2039"/>
      <c r="AGJ300" s="2039"/>
      <c r="AGK300" s="2039"/>
      <c r="AGL300" s="2039"/>
      <c r="AGM300" s="2039"/>
      <c r="AGN300" s="2039"/>
      <c r="AGO300" s="2039"/>
      <c r="AGP300" s="2039"/>
      <c r="AGQ300" s="2039"/>
      <c r="AGR300" s="2039"/>
      <c r="AGS300" s="2039"/>
      <c r="AGT300" s="2039"/>
      <c r="AGU300" s="2039"/>
      <c r="AGV300" s="2039"/>
      <c r="AGW300" s="2039"/>
      <c r="AGX300" s="2039"/>
      <c r="AGY300" s="2039"/>
      <c r="AGZ300" s="2039"/>
      <c r="AHA300" s="2039"/>
      <c r="AHB300" s="2039"/>
      <c r="AHC300" s="2039"/>
      <c r="AHD300" s="2039"/>
      <c r="AHE300" s="2039"/>
      <c r="AHF300" s="2039"/>
      <c r="AHG300" s="2039"/>
      <c r="AHH300" s="2039"/>
      <c r="AHI300" s="2039"/>
      <c r="AHJ300" s="2039"/>
      <c r="AHK300" s="2039"/>
      <c r="AHL300" s="2039"/>
      <c r="AHM300" s="2039"/>
      <c r="AHN300" s="2039"/>
      <c r="AHO300" s="2039"/>
      <c r="AHP300" s="2039"/>
      <c r="AHQ300" s="2039"/>
      <c r="AHR300" s="2039"/>
      <c r="AHS300" s="2039"/>
      <c r="AHT300" s="2039"/>
      <c r="AHU300" s="2039"/>
      <c r="AHV300" s="2039"/>
      <c r="AHW300" s="2039"/>
      <c r="AHX300" s="2039"/>
      <c r="AHY300" s="2039"/>
      <c r="AHZ300" s="2039"/>
      <c r="AIA300" s="2039"/>
      <c r="AIB300" s="2039"/>
      <c r="AIC300" s="2039"/>
      <c r="AID300" s="2039"/>
      <c r="AIE300" s="2039"/>
      <c r="AIF300" s="2039"/>
      <c r="AIG300" s="2039"/>
      <c r="AIH300" s="2039"/>
      <c r="AII300" s="2039"/>
      <c r="AIJ300" s="2039"/>
      <c r="AIK300" s="2039"/>
      <c r="AIL300" s="2039"/>
      <c r="AIM300" s="2039"/>
      <c r="AIN300" s="2039"/>
      <c r="AIO300" s="2039"/>
      <c r="AIP300" s="2039"/>
      <c r="AIQ300" s="2039"/>
      <c r="AIR300" s="2039"/>
      <c r="AIS300" s="2039"/>
      <c r="AIT300" s="2039"/>
      <c r="AIU300" s="2039"/>
      <c r="AIV300" s="2039"/>
      <c r="AIW300" s="2039"/>
      <c r="AIX300" s="2039"/>
      <c r="AIY300" s="2039"/>
      <c r="AIZ300" s="2039"/>
      <c r="AJA300" s="2039"/>
      <c r="AJB300" s="2039"/>
      <c r="AJC300" s="2039"/>
      <c r="AJD300" s="2039"/>
      <c r="AJE300" s="2039"/>
      <c r="AJF300" s="2039"/>
      <c r="AJG300" s="2039"/>
      <c r="AJH300" s="2039"/>
      <c r="AJI300" s="2039"/>
      <c r="AJJ300" s="2039"/>
      <c r="AJK300" s="2039"/>
      <c r="AJL300" s="2039"/>
      <c r="AJM300" s="2039"/>
      <c r="AJN300" s="2039"/>
      <c r="AJO300" s="2039"/>
      <c r="AJP300" s="2039"/>
      <c r="AJQ300" s="2039"/>
      <c r="AJR300" s="2039"/>
      <c r="AJS300" s="2039"/>
      <c r="AJT300" s="2039"/>
      <c r="AJU300" s="2039"/>
      <c r="AJV300" s="2039"/>
      <c r="AJW300" s="2039"/>
      <c r="AJX300" s="2039"/>
      <c r="AJY300" s="2039"/>
      <c r="AJZ300" s="2039"/>
      <c r="AKA300" s="2039"/>
      <c r="AKB300" s="2039"/>
      <c r="AKC300" s="2039"/>
      <c r="AKD300" s="2039"/>
      <c r="AKE300" s="2039"/>
      <c r="AKF300" s="2039"/>
      <c r="AKG300" s="2039"/>
      <c r="AKH300" s="2039"/>
      <c r="AKI300" s="2039"/>
      <c r="AKJ300" s="2039"/>
      <c r="AKK300" s="2039"/>
      <c r="AKL300" s="2039"/>
      <c r="AKM300" s="2039"/>
      <c r="AKN300" s="2039"/>
      <c r="AKO300" s="2039"/>
      <c r="AKP300" s="2039"/>
      <c r="AKQ300" s="2039"/>
      <c r="AKR300" s="2039"/>
      <c r="AKS300" s="2039"/>
      <c r="AKT300" s="2039"/>
      <c r="AKU300" s="2039"/>
      <c r="AKV300" s="2039"/>
      <c r="AKW300" s="2039"/>
      <c r="AKX300" s="2039"/>
      <c r="AKY300" s="2039"/>
      <c r="AKZ300" s="2039"/>
      <c r="ALA300" s="2039"/>
      <c r="ALB300" s="2039"/>
      <c r="ALC300" s="2039"/>
      <c r="ALD300" s="2039"/>
      <c r="ALE300" s="2039"/>
      <c r="ALF300" s="2039"/>
      <c r="ALG300" s="2039"/>
      <c r="ALH300" s="2039"/>
      <c r="ALI300" s="2039"/>
      <c r="ALJ300" s="2039"/>
      <c r="ALK300" s="2039"/>
      <c r="ALL300" s="2039"/>
      <c r="ALM300" s="2039"/>
      <c r="ALN300" s="2039"/>
      <c r="ALO300" s="2039"/>
      <c r="ALP300" s="2039"/>
      <c r="ALQ300" s="2039"/>
      <c r="ALR300" s="2039"/>
      <c r="ALS300" s="2039"/>
      <c r="ALT300" s="2039"/>
      <c r="ALU300" s="2039"/>
      <c r="ALV300" s="2039"/>
      <c r="ALW300" s="2039"/>
      <c r="ALX300" s="2039"/>
      <c r="ALY300" s="2039"/>
      <c r="ALZ300" s="2039"/>
      <c r="AMA300" s="2039"/>
      <c r="AMB300" s="2039"/>
      <c r="AMC300" s="2039"/>
      <c r="AMD300" s="2039"/>
      <c r="AME300" s="2039"/>
      <c r="AMF300" s="2039"/>
      <c r="AMG300" s="2039"/>
      <c r="AMH300" s="2039"/>
      <c r="AMI300" s="2039"/>
      <c r="AMJ300" s="2039"/>
      <c r="AMK300" s="2039"/>
      <c r="AML300" s="2039"/>
      <c r="AMM300" s="2039"/>
      <c r="AMN300" s="2039"/>
      <c r="AMO300" s="2039"/>
      <c r="AMP300" s="2039"/>
      <c r="AMQ300" s="2039"/>
      <c r="AMR300" s="2039"/>
      <c r="AMS300" s="2039"/>
      <c r="AMT300" s="2039"/>
      <c r="AMU300" s="2039"/>
      <c r="AMV300" s="2039"/>
      <c r="AMW300" s="2039"/>
      <c r="AMX300" s="2039"/>
      <c r="AMY300" s="2039"/>
      <c r="AMZ300" s="2039"/>
      <c r="ANA300" s="2039"/>
      <c r="ANB300" s="2039"/>
      <c r="ANC300" s="2039"/>
      <c r="AND300" s="2039"/>
      <c r="ANE300" s="2039"/>
      <c r="ANF300" s="2039"/>
      <c r="ANG300" s="2039"/>
      <c r="ANH300" s="2039"/>
      <c r="ANI300" s="2039"/>
      <c r="ANJ300" s="2039"/>
      <c r="ANK300" s="2039"/>
      <c r="ANL300" s="2039"/>
      <c r="ANM300" s="2039"/>
      <c r="ANN300" s="2039"/>
      <c r="ANO300" s="2039"/>
      <c r="ANP300" s="2039"/>
      <c r="ANQ300" s="2039"/>
      <c r="ANR300" s="2039"/>
      <c r="ANS300" s="2039"/>
      <c r="ANT300" s="2039"/>
      <c r="ANU300" s="2039"/>
      <c r="ANV300" s="2039"/>
      <c r="ANW300" s="2039"/>
      <c r="ANX300" s="2039"/>
      <c r="ANY300" s="2039"/>
      <c r="ANZ300" s="2039"/>
      <c r="AOA300" s="2039"/>
      <c r="AOB300" s="2039"/>
      <c r="AOC300" s="2039"/>
      <c r="AOD300" s="2039"/>
      <c r="AOE300" s="2039"/>
      <c r="AOF300" s="2039"/>
      <c r="AOG300" s="2039"/>
      <c r="AOH300" s="2039"/>
      <c r="AOI300" s="2039"/>
      <c r="AOJ300" s="2039"/>
      <c r="AOK300" s="2039"/>
      <c r="AOL300" s="2039"/>
      <c r="AOM300" s="2039"/>
      <c r="AON300" s="2039"/>
      <c r="AOO300" s="2039"/>
      <c r="AOP300" s="2039"/>
      <c r="AOQ300" s="2039"/>
      <c r="AOR300" s="2039"/>
      <c r="AOS300" s="2039"/>
      <c r="AOT300" s="2039"/>
      <c r="AOU300" s="2039"/>
      <c r="AOV300" s="2039"/>
      <c r="AOW300" s="2039"/>
      <c r="AOX300" s="2039"/>
      <c r="AOY300" s="2039"/>
      <c r="AOZ300" s="2039"/>
      <c r="APA300" s="2039"/>
      <c r="APB300" s="2039"/>
      <c r="APC300" s="2039"/>
      <c r="APD300" s="2039"/>
      <c r="APE300" s="2039"/>
      <c r="APF300" s="2039"/>
      <c r="APG300" s="2039"/>
      <c r="APH300" s="2039"/>
      <c r="API300" s="2039"/>
      <c r="APJ300" s="2039"/>
      <c r="APK300" s="2039"/>
      <c r="APL300" s="2039"/>
      <c r="APM300" s="2039"/>
      <c r="APN300" s="2039"/>
      <c r="APO300" s="2039"/>
      <c r="APP300" s="2039"/>
      <c r="APQ300" s="2039"/>
      <c r="APR300" s="2039"/>
      <c r="APS300" s="2039"/>
      <c r="APT300" s="2039"/>
      <c r="APU300" s="2039"/>
      <c r="APV300" s="2039"/>
      <c r="APW300" s="2039"/>
      <c r="APX300" s="2039"/>
      <c r="APY300" s="2039"/>
      <c r="APZ300" s="2039"/>
      <c r="AQA300" s="2039"/>
      <c r="AQB300" s="2039"/>
      <c r="AQC300" s="2039"/>
      <c r="AQD300" s="2039"/>
      <c r="AQE300" s="2039"/>
      <c r="AQF300" s="2039"/>
      <c r="AQG300" s="2039"/>
      <c r="AQH300" s="2039"/>
      <c r="AQI300" s="2039"/>
      <c r="AQJ300" s="2039"/>
      <c r="AQK300" s="2039"/>
      <c r="AQL300" s="2039"/>
      <c r="AQM300" s="2039"/>
      <c r="AQN300" s="2039"/>
      <c r="AQO300" s="2039"/>
      <c r="AQP300" s="2039"/>
      <c r="AQQ300" s="2039"/>
      <c r="AQR300" s="2039"/>
      <c r="AQS300" s="2039"/>
      <c r="AQT300" s="2039"/>
      <c r="AQU300" s="2039"/>
      <c r="AQV300" s="2039"/>
      <c r="AQW300" s="2039"/>
      <c r="AQX300" s="2039"/>
      <c r="AQY300" s="2039"/>
      <c r="AQZ300" s="2039"/>
      <c r="ARA300" s="2039"/>
      <c r="ARB300" s="2039"/>
      <c r="ARC300" s="2039"/>
      <c r="ARD300" s="2039"/>
      <c r="ARE300" s="2039"/>
      <c r="ARF300" s="2039"/>
      <c r="ARG300" s="2039"/>
      <c r="ARH300" s="2039"/>
      <c r="ARI300" s="2039"/>
      <c r="ARJ300" s="2039"/>
      <c r="ARK300" s="2039"/>
      <c r="ARL300" s="2039"/>
      <c r="ARM300" s="2039"/>
      <c r="ARN300" s="2039"/>
      <c r="ARO300" s="2039"/>
      <c r="ARP300" s="2039"/>
      <c r="ARQ300" s="2039"/>
      <c r="ARR300" s="2039"/>
      <c r="ARS300" s="2039"/>
      <c r="ART300" s="2039"/>
      <c r="ARU300" s="2039"/>
      <c r="ARV300" s="2039"/>
      <c r="ARW300" s="2039"/>
      <c r="ARX300" s="2039"/>
      <c r="ARY300" s="2039"/>
      <c r="ARZ300" s="2039"/>
      <c r="ASA300" s="2039"/>
      <c r="ASB300" s="2039"/>
      <c r="ASC300" s="2039"/>
      <c r="ASD300" s="2039"/>
      <c r="ASE300" s="2039"/>
      <c r="ASF300" s="2039"/>
      <c r="ASG300" s="2039"/>
      <c r="ASH300" s="2039"/>
      <c r="ASI300" s="2039"/>
      <c r="ASJ300" s="2039"/>
      <c r="ASK300" s="2039"/>
      <c r="ASL300" s="2039"/>
      <c r="ASM300" s="2039"/>
      <c r="ASN300" s="2039"/>
      <c r="ASO300" s="2039"/>
      <c r="ASP300" s="2039"/>
      <c r="ASQ300" s="2039"/>
      <c r="ASR300" s="2039"/>
      <c r="ASS300" s="2039"/>
      <c r="AST300" s="2039"/>
      <c r="ASU300" s="2039"/>
      <c r="ASV300" s="2039"/>
      <c r="ASW300" s="2039"/>
      <c r="ASX300" s="2039"/>
      <c r="ASY300" s="2039"/>
      <c r="ASZ300" s="2039"/>
      <c r="ATA300" s="2039"/>
      <c r="ATB300" s="2039"/>
      <c r="ATC300" s="2039"/>
      <c r="ATD300" s="2039"/>
      <c r="ATE300" s="2039"/>
      <c r="ATF300" s="2039"/>
      <c r="ATG300" s="2039"/>
      <c r="ATH300" s="2039"/>
      <c r="ATI300" s="2039"/>
      <c r="ATJ300" s="2039"/>
      <c r="ATK300" s="2039"/>
      <c r="ATL300" s="2039"/>
      <c r="ATM300" s="2039"/>
      <c r="ATN300" s="2039"/>
      <c r="ATO300" s="2039"/>
      <c r="ATP300" s="2039"/>
      <c r="ATQ300" s="2039"/>
      <c r="ATR300" s="2039"/>
      <c r="ATS300" s="2039"/>
      <c r="ATT300" s="2039"/>
      <c r="ATU300" s="2039"/>
      <c r="ATV300" s="2039"/>
      <c r="ATW300" s="2039"/>
      <c r="ATX300" s="2039"/>
      <c r="ATY300" s="2039"/>
      <c r="ATZ300" s="2039"/>
      <c r="AUA300" s="2039"/>
      <c r="AUB300" s="2039"/>
      <c r="AUC300" s="2039"/>
      <c r="AUD300" s="2039"/>
      <c r="AUE300" s="2039"/>
      <c r="AUF300" s="2039"/>
      <c r="AUG300" s="2039"/>
      <c r="AUH300" s="2039"/>
      <c r="AUI300" s="2039"/>
      <c r="AUJ300" s="2039"/>
      <c r="AUK300" s="2039"/>
      <c r="AUL300" s="2039"/>
      <c r="AUM300" s="2039"/>
      <c r="AUN300" s="2039"/>
      <c r="AUO300" s="2039"/>
      <c r="AUP300" s="2039"/>
      <c r="AUQ300" s="2039"/>
      <c r="AUR300" s="2039"/>
      <c r="AUS300" s="2039"/>
      <c r="AUT300" s="2039"/>
      <c r="AUU300" s="2039"/>
      <c r="AUV300" s="2039"/>
      <c r="AUW300" s="2039"/>
      <c r="AUX300" s="2039"/>
      <c r="AUY300" s="2039"/>
      <c r="AUZ300" s="2039"/>
      <c r="AVA300" s="2039"/>
      <c r="AVB300" s="2039"/>
      <c r="AVC300" s="2039"/>
      <c r="AVD300" s="2039"/>
      <c r="AVE300" s="2039"/>
      <c r="AVF300" s="2039"/>
      <c r="AVG300" s="2039"/>
      <c r="AVH300" s="2039"/>
      <c r="AVI300" s="2039"/>
      <c r="AVJ300" s="2039"/>
      <c r="AVK300" s="2039"/>
      <c r="AVL300" s="2039"/>
      <c r="AVM300" s="2039"/>
      <c r="AVN300" s="2039"/>
      <c r="AVO300" s="2039"/>
      <c r="AVP300" s="2039"/>
      <c r="AVQ300" s="2039"/>
      <c r="AVR300" s="2039"/>
      <c r="AVS300" s="2039"/>
      <c r="AVT300" s="2039"/>
      <c r="AVU300" s="2039"/>
      <c r="AVV300" s="2039"/>
      <c r="AVW300" s="2039"/>
      <c r="AVX300" s="2039"/>
      <c r="AVY300" s="2039"/>
      <c r="AVZ300" s="2039"/>
      <c r="AWA300" s="2039"/>
      <c r="AWB300" s="2039"/>
      <c r="AWC300" s="2039"/>
      <c r="AWD300" s="2039"/>
      <c r="AWE300" s="2039"/>
      <c r="AWF300" s="2039"/>
      <c r="AWG300" s="2039"/>
      <c r="AWH300" s="2039"/>
      <c r="AWI300" s="2039"/>
      <c r="AWJ300" s="2039"/>
      <c r="AWK300" s="2039"/>
      <c r="AWL300" s="2039"/>
      <c r="AWM300" s="2039"/>
      <c r="AWN300" s="2039"/>
      <c r="AWO300" s="2039"/>
      <c r="AWP300" s="2039"/>
      <c r="AWQ300" s="2039"/>
      <c r="AWR300" s="2039"/>
      <c r="AWS300" s="2039"/>
      <c r="AWT300" s="2039"/>
      <c r="AWU300" s="2039"/>
      <c r="AWV300" s="2039"/>
      <c r="AWW300" s="2039"/>
      <c r="AWX300" s="2039"/>
      <c r="AWY300" s="2039"/>
      <c r="AWZ300" s="2039"/>
      <c r="AXA300" s="2039"/>
      <c r="AXB300" s="2039"/>
      <c r="AXC300" s="2039"/>
      <c r="AXD300" s="2039"/>
      <c r="AXE300" s="2039"/>
      <c r="AXF300" s="2039"/>
      <c r="AXG300" s="2039"/>
      <c r="AXH300" s="2039"/>
      <c r="AXI300" s="2039"/>
      <c r="AXJ300" s="2039"/>
      <c r="AXK300" s="2039"/>
      <c r="AXL300" s="2039"/>
      <c r="AXM300" s="2039"/>
      <c r="AXN300" s="2039"/>
      <c r="AXO300" s="2039"/>
      <c r="AXP300" s="2039"/>
      <c r="AXQ300" s="2039"/>
      <c r="AXR300" s="2039"/>
      <c r="AXS300" s="2039"/>
      <c r="AXT300" s="2039"/>
      <c r="AXU300" s="2039"/>
      <c r="AXV300" s="2039"/>
      <c r="AXW300" s="2039"/>
      <c r="AXX300" s="2039"/>
      <c r="AXY300" s="2039"/>
      <c r="AXZ300" s="2039"/>
      <c r="AYA300" s="2039"/>
      <c r="AYB300" s="2039"/>
      <c r="AYC300" s="2039"/>
      <c r="AYD300" s="2039"/>
      <c r="AYE300" s="2039"/>
      <c r="AYF300" s="2039"/>
      <c r="AYG300" s="2039"/>
      <c r="AYH300" s="2039"/>
      <c r="AYI300" s="2039"/>
      <c r="AYJ300" s="2039"/>
      <c r="AYK300" s="2039"/>
      <c r="AYL300" s="2039"/>
      <c r="AYM300" s="2039"/>
      <c r="AYN300" s="2039"/>
      <c r="AYO300" s="2039"/>
      <c r="AYP300" s="2039"/>
      <c r="AYQ300" s="2039"/>
      <c r="AYR300" s="2039"/>
      <c r="AYS300" s="2039"/>
      <c r="AYT300" s="2039"/>
      <c r="AYU300" s="2039"/>
      <c r="AYV300" s="2039"/>
      <c r="AYW300" s="2039"/>
      <c r="AYX300" s="2039"/>
      <c r="AYY300" s="2039"/>
      <c r="AYZ300" s="2039"/>
      <c r="AZA300" s="2039"/>
      <c r="AZB300" s="2039"/>
      <c r="AZC300" s="2039"/>
      <c r="AZD300" s="2039"/>
      <c r="AZE300" s="2039"/>
      <c r="AZF300" s="2039"/>
      <c r="AZG300" s="2039"/>
      <c r="AZH300" s="2039"/>
      <c r="AZI300" s="2039"/>
      <c r="AZJ300" s="2039"/>
      <c r="AZK300" s="2039"/>
      <c r="AZL300" s="2039"/>
      <c r="AZM300" s="2039"/>
      <c r="AZN300" s="2039"/>
      <c r="AZO300" s="2039"/>
      <c r="AZP300" s="2039"/>
      <c r="AZQ300" s="2039"/>
      <c r="AZR300" s="2039"/>
      <c r="AZS300" s="2039"/>
      <c r="AZT300" s="2039"/>
      <c r="AZU300" s="2039"/>
      <c r="AZV300" s="2039"/>
      <c r="AZW300" s="2039"/>
      <c r="AZX300" s="2039"/>
      <c r="AZY300" s="2039"/>
      <c r="AZZ300" s="2039"/>
      <c r="BAA300" s="2039"/>
      <c r="BAB300" s="2039"/>
      <c r="BAC300" s="2039"/>
      <c r="BAD300" s="2039"/>
      <c r="BAE300" s="2039"/>
      <c r="BAF300" s="2039"/>
      <c r="BAG300" s="2039"/>
      <c r="BAH300" s="2039"/>
      <c r="BAI300" s="2039"/>
      <c r="BAJ300" s="2039"/>
      <c r="BAK300" s="2039"/>
      <c r="BAL300" s="2039"/>
      <c r="BAM300" s="2039"/>
      <c r="BAN300" s="2039"/>
      <c r="BAO300" s="2039"/>
      <c r="BAP300" s="2039"/>
      <c r="BAQ300" s="2039"/>
      <c r="BAR300" s="2039"/>
      <c r="BAS300" s="2039"/>
      <c r="BAT300" s="2039"/>
      <c r="BAU300" s="2039"/>
      <c r="BAV300" s="2039"/>
      <c r="BAW300" s="2039"/>
      <c r="BAX300" s="2039"/>
      <c r="BAY300" s="2039"/>
      <c r="BAZ300" s="2039"/>
      <c r="BBA300" s="2039"/>
      <c r="BBB300" s="2039"/>
      <c r="BBC300" s="2039"/>
      <c r="BBD300" s="2039"/>
      <c r="BBE300" s="2039"/>
      <c r="BBF300" s="2039"/>
      <c r="BBG300" s="2039"/>
      <c r="BBH300" s="2039"/>
      <c r="BBI300" s="2039"/>
      <c r="BBJ300" s="2039"/>
      <c r="BBK300" s="2039"/>
      <c r="BBL300" s="2039"/>
      <c r="BBM300" s="2039"/>
      <c r="BBN300" s="2039"/>
      <c r="BBO300" s="2039"/>
      <c r="BBP300" s="2039"/>
      <c r="BBQ300" s="2039"/>
      <c r="BBR300" s="2039"/>
      <c r="BBS300" s="2039"/>
      <c r="BBT300" s="2039"/>
      <c r="BBU300" s="2039"/>
      <c r="BBV300" s="2039"/>
      <c r="BBW300" s="2039"/>
      <c r="BBX300" s="2039"/>
      <c r="BBY300" s="2039"/>
      <c r="BBZ300" s="2039"/>
      <c r="BCA300" s="2039"/>
      <c r="BCB300" s="2039"/>
      <c r="BCC300" s="2039"/>
      <c r="BCD300" s="2039"/>
      <c r="BCE300" s="2039"/>
      <c r="BCF300" s="2039"/>
      <c r="BCG300" s="2039"/>
      <c r="BCH300" s="2039"/>
      <c r="BCI300" s="2039"/>
      <c r="BCJ300" s="2039"/>
      <c r="BCK300" s="2039"/>
      <c r="BCL300" s="2039"/>
      <c r="BCM300" s="2039"/>
      <c r="BCN300" s="2039"/>
      <c r="BCO300" s="2039"/>
      <c r="BCP300" s="2039"/>
      <c r="BCQ300" s="2039"/>
      <c r="BCR300" s="2039"/>
      <c r="BCS300" s="2039"/>
      <c r="BCT300" s="2039"/>
      <c r="BCU300" s="2039"/>
      <c r="BCV300" s="2039"/>
      <c r="BCW300" s="2039"/>
      <c r="BCX300" s="2039"/>
      <c r="BCY300" s="2039"/>
      <c r="BCZ300" s="2039"/>
      <c r="BDA300" s="2039"/>
      <c r="BDB300" s="2039"/>
      <c r="BDC300" s="2039"/>
      <c r="BDD300" s="2039"/>
      <c r="BDE300" s="2039"/>
      <c r="BDF300" s="2039"/>
      <c r="BDG300" s="2039"/>
      <c r="BDH300" s="2039"/>
      <c r="BDI300" s="2039"/>
      <c r="BDJ300" s="2039"/>
      <c r="BDK300" s="2039"/>
      <c r="BDL300" s="2039"/>
      <c r="BDM300" s="2039"/>
      <c r="BDN300" s="2039"/>
      <c r="BDO300" s="2039"/>
      <c r="BDP300" s="2039"/>
      <c r="BDQ300" s="2039"/>
      <c r="BDR300" s="2039"/>
      <c r="BDS300" s="2039"/>
      <c r="BDT300" s="2039"/>
      <c r="BDU300" s="2039"/>
      <c r="BDV300" s="2039"/>
      <c r="BDW300" s="2039"/>
      <c r="BDX300" s="2039"/>
      <c r="BDY300" s="2039"/>
      <c r="BDZ300" s="2039"/>
      <c r="BEA300" s="2039"/>
      <c r="BEB300" s="2039"/>
      <c r="BEC300" s="2039"/>
      <c r="BED300" s="2039"/>
      <c r="BEE300" s="2039"/>
      <c r="BEF300" s="2039"/>
      <c r="BEG300" s="2039"/>
      <c r="BEH300" s="2039"/>
      <c r="BEI300" s="2039"/>
      <c r="BEJ300" s="2039"/>
      <c r="BEK300" s="2039"/>
      <c r="BEL300" s="2039"/>
      <c r="BEM300" s="2039"/>
      <c r="BEN300" s="2039"/>
      <c r="BEO300" s="2039"/>
      <c r="BEP300" s="2039"/>
      <c r="BEQ300" s="2039"/>
      <c r="BER300" s="2039"/>
      <c r="BES300" s="2039"/>
      <c r="BET300" s="2039"/>
      <c r="BEU300" s="2039"/>
      <c r="BEV300" s="2039"/>
      <c r="BEW300" s="2039"/>
      <c r="BEX300" s="2039"/>
      <c r="BEY300" s="2039"/>
      <c r="BEZ300" s="2039"/>
      <c r="BFA300" s="2039"/>
      <c r="BFB300" s="2039"/>
      <c r="BFC300" s="2039"/>
      <c r="BFD300" s="2039"/>
      <c r="BFE300" s="2039"/>
      <c r="BFF300" s="2039"/>
      <c r="BFG300" s="2039"/>
      <c r="BFH300" s="2039"/>
      <c r="BFI300" s="2039"/>
      <c r="BFJ300" s="2039"/>
      <c r="BFK300" s="2039"/>
      <c r="BFL300" s="2039"/>
      <c r="BFM300" s="2039"/>
      <c r="BFN300" s="2039"/>
      <c r="BFO300" s="2039"/>
      <c r="BFP300" s="2039"/>
      <c r="BFQ300" s="2039"/>
      <c r="BFR300" s="2039"/>
      <c r="BFS300" s="2039"/>
      <c r="BFT300" s="2039"/>
      <c r="BFU300" s="2039"/>
      <c r="BFV300" s="2039"/>
      <c r="BFW300" s="2039"/>
      <c r="BFX300" s="2039"/>
      <c r="BFY300" s="2039"/>
      <c r="BFZ300" s="2039"/>
      <c r="BGA300" s="2039"/>
      <c r="BGB300" s="2039"/>
      <c r="BGC300" s="2039"/>
      <c r="BGD300" s="2039"/>
      <c r="BGE300" s="2039"/>
      <c r="BGF300" s="2039"/>
      <c r="BGG300" s="2039"/>
      <c r="BGH300" s="2039"/>
      <c r="BGI300" s="2039"/>
      <c r="BGJ300" s="2039"/>
      <c r="BGK300" s="2039"/>
      <c r="BGL300" s="2039"/>
      <c r="BGM300" s="2039"/>
      <c r="BGN300" s="2039"/>
      <c r="BGO300" s="2039"/>
      <c r="BGP300" s="2039"/>
      <c r="BGQ300" s="2039"/>
      <c r="BGR300" s="2039"/>
      <c r="BGS300" s="2039"/>
      <c r="BGT300" s="2039"/>
      <c r="BGU300" s="2039"/>
      <c r="BGV300" s="2039"/>
      <c r="BGW300" s="2039"/>
      <c r="BGX300" s="2039"/>
      <c r="BGY300" s="2039"/>
      <c r="BGZ300" s="2039"/>
      <c r="BHA300" s="2039"/>
      <c r="BHB300" s="2039"/>
      <c r="BHC300" s="2039"/>
      <c r="BHD300" s="2039"/>
      <c r="BHE300" s="2039"/>
      <c r="BHF300" s="2039"/>
      <c r="BHG300" s="2039"/>
      <c r="BHH300" s="2039"/>
      <c r="BHI300" s="2039"/>
      <c r="BHJ300" s="2039"/>
      <c r="BHK300" s="2039"/>
      <c r="BHL300" s="2039"/>
      <c r="BHM300" s="2039"/>
      <c r="BHN300" s="2039"/>
      <c r="BHO300" s="2039"/>
      <c r="BHP300" s="2039"/>
      <c r="BHQ300" s="2039"/>
      <c r="BHR300" s="2039"/>
      <c r="BHS300" s="2039"/>
      <c r="BHT300" s="2039"/>
      <c r="BHU300" s="2039"/>
      <c r="BHV300" s="2039"/>
      <c r="BHW300" s="2039"/>
      <c r="BHX300" s="2039"/>
      <c r="BHY300" s="2039"/>
      <c r="BHZ300" s="2039"/>
      <c r="BIA300" s="2039"/>
      <c r="BIB300" s="2039"/>
      <c r="BIC300" s="2039"/>
      <c r="BID300" s="2039"/>
      <c r="BIE300" s="2039"/>
      <c r="BIF300" s="2039"/>
      <c r="BIG300" s="2039"/>
      <c r="BIH300" s="2039"/>
      <c r="BII300" s="2039"/>
      <c r="BIJ300" s="2039"/>
      <c r="BIK300" s="2039"/>
      <c r="BIL300" s="2039"/>
      <c r="BIM300" s="2039"/>
      <c r="BIN300" s="2039"/>
      <c r="BIO300" s="2039"/>
      <c r="BIP300" s="2039"/>
      <c r="BIQ300" s="2039"/>
      <c r="BIR300" s="2039"/>
      <c r="BIS300" s="2039"/>
      <c r="BIT300" s="2039"/>
      <c r="BIU300" s="2039"/>
      <c r="BIV300" s="2039"/>
      <c r="BIW300" s="2039"/>
      <c r="BIX300" s="2039"/>
      <c r="BIY300" s="2039"/>
      <c r="BIZ300" s="2039"/>
      <c r="BJA300" s="2039"/>
      <c r="BJB300" s="2039"/>
      <c r="BJC300" s="2039"/>
      <c r="BJD300" s="2039"/>
      <c r="BJE300" s="2039"/>
      <c r="BJF300" s="2039"/>
      <c r="BJG300" s="2039"/>
      <c r="BJH300" s="2039"/>
      <c r="BJI300" s="2039"/>
      <c r="BJJ300" s="2039"/>
      <c r="BJK300" s="2039"/>
      <c r="BJL300" s="2039"/>
      <c r="BJM300" s="2039"/>
      <c r="BJN300" s="2039"/>
      <c r="BJO300" s="2039"/>
      <c r="BJP300" s="2039"/>
      <c r="BJQ300" s="2039"/>
      <c r="BJR300" s="2039"/>
      <c r="BJS300" s="2039"/>
      <c r="BJT300" s="2039"/>
      <c r="BJU300" s="2039"/>
      <c r="BJV300" s="2039"/>
      <c r="BJW300" s="2039"/>
      <c r="BJX300" s="2039"/>
      <c r="BJY300" s="2039"/>
      <c r="BJZ300" s="2039"/>
      <c r="BKA300" s="2039"/>
      <c r="BKB300" s="2039"/>
      <c r="BKC300" s="2039"/>
      <c r="BKD300" s="2039"/>
      <c r="BKE300" s="2039"/>
      <c r="BKF300" s="2039"/>
      <c r="BKG300" s="2039"/>
      <c r="BKH300" s="2039"/>
      <c r="BKI300" s="2039"/>
      <c r="BKJ300" s="2039"/>
      <c r="BKK300" s="2039"/>
      <c r="BKL300" s="2039"/>
      <c r="BKM300" s="2039"/>
      <c r="BKN300" s="2039"/>
      <c r="BKO300" s="2039"/>
      <c r="BKP300" s="2039"/>
      <c r="BKQ300" s="2039"/>
      <c r="BKR300" s="2039"/>
      <c r="BKS300" s="2039"/>
      <c r="BKT300" s="2039"/>
      <c r="BKU300" s="2039"/>
      <c r="BKV300" s="2039"/>
      <c r="BKW300" s="2039"/>
      <c r="BKX300" s="2039"/>
      <c r="BKY300" s="2039"/>
      <c r="BKZ300" s="2039"/>
      <c r="BLA300" s="2039"/>
      <c r="BLB300" s="2039"/>
      <c r="BLC300" s="2039"/>
      <c r="BLD300" s="2039"/>
      <c r="BLE300" s="2039"/>
      <c r="BLF300" s="2039"/>
      <c r="BLG300" s="2039"/>
      <c r="BLH300" s="2039"/>
      <c r="BLI300" s="2039"/>
      <c r="BLJ300" s="2039"/>
      <c r="BLK300" s="2039"/>
      <c r="BLL300" s="2039"/>
      <c r="BLM300" s="2039"/>
      <c r="BLN300" s="2039"/>
      <c r="BLO300" s="2039"/>
      <c r="BLP300" s="2039"/>
      <c r="BLQ300" s="2039"/>
      <c r="BLR300" s="2039"/>
      <c r="BLS300" s="2039"/>
      <c r="BLT300" s="2039"/>
      <c r="BLU300" s="2039"/>
      <c r="BLV300" s="2039"/>
      <c r="BLW300" s="2039"/>
      <c r="BLX300" s="2039"/>
      <c r="BLY300" s="2039"/>
      <c r="BLZ300" s="2039"/>
      <c r="BMA300" s="2039"/>
      <c r="BMB300" s="2039"/>
      <c r="BMC300" s="2039"/>
      <c r="BMD300" s="2039"/>
      <c r="BME300" s="2039"/>
      <c r="BMF300" s="2039"/>
      <c r="BMG300" s="2039"/>
      <c r="BMH300" s="2039"/>
      <c r="BMI300" s="2039"/>
      <c r="BMJ300" s="2039"/>
      <c r="BMK300" s="2039"/>
      <c r="BML300" s="2039"/>
      <c r="BMM300" s="2039"/>
      <c r="BMN300" s="2039"/>
      <c r="BMO300" s="2039"/>
      <c r="BMP300" s="2039"/>
      <c r="BMQ300" s="2039"/>
      <c r="BMR300" s="2039"/>
      <c r="BMS300" s="2039"/>
      <c r="BMT300" s="2039"/>
      <c r="BMU300" s="2039"/>
      <c r="BMV300" s="2039"/>
      <c r="BMW300" s="2039"/>
      <c r="BMX300" s="2039"/>
      <c r="BMY300" s="2039"/>
      <c r="BMZ300" s="2039"/>
      <c r="BNA300" s="2039"/>
      <c r="BNB300" s="2039"/>
      <c r="BNC300" s="2039"/>
      <c r="BND300" s="2039"/>
      <c r="BNE300" s="2039"/>
      <c r="BNF300" s="2039"/>
      <c r="BNG300" s="2039"/>
      <c r="BNH300" s="2039"/>
      <c r="BNI300" s="2039"/>
      <c r="BNJ300" s="2039"/>
      <c r="BNK300" s="2039"/>
      <c r="BNL300" s="2039"/>
      <c r="BNM300" s="2039"/>
      <c r="BNN300" s="2039"/>
      <c r="BNO300" s="2039"/>
      <c r="BNP300" s="2039"/>
      <c r="BNQ300" s="2039"/>
      <c r="BNR300" s="2039"/>
      <c r="BNS300" s="2039"/>
      <c r="BNT300" s="2039"/>
      <c r="BNU300" s="2039"/>
      <c r="BNV300" s="2039"/>
      <c r="BNW300" s="2039"/>
      <c r="BNX300" s="2039"/>
      <c r="BNY300" s="2039"/>
      <c r="BNZ300" s="2039"/>
      <c r="BOA300" s="2039"/>
      <c r="BOB300" s="2039"/>
      <c r="BOC300" s="2039"/>
      <c r="BOD300" s="2039"/>
      <c r="BOE300" s="2039"/>
      <c r="BOF300" s="2039"/>
      <c r="BOG300" s="2039"/>
      <c r="BOH300" s="2039"/>
      <c r="BOI300" s="2039"/>
      <c r="BOJ300" s="2039"/>
      <c r="BOK300" s="2039"/>
      <c r="BOL300" s="2039"/>
      <c r="BOM300" s="2039"/>
      <c r="BON300" s="2039"/>
      <c r="BOO300" s="2039"/>
      <c r="BOP300" s="2039"/>
      <c r="BOQ300" s="2039"/>
      <c r="BOR300" s="2039"/>
      <c r="BOS300" s="2039"/>
      <c r="BOT300" s="2039"/>
      <c r="BOU300" s="2039"/>
      <c r="BOV300" s="2039"/>
      <c r="BOW300" s="2039"/>
      <c r="BOX300" s="2039"/>
      <c r="BOY300" s="2039"/>
      <c r="BOZ300" s="2039"/>
      <c r="BPA300" s="2039"/>
      <c r="BPB300" s="2039"/>
      <c r="BPC300" s="2039"/>
      <c r="BPD300" s="2039"/>
      <c r="BPE300" s="2039"/>
      <c r="BPF300" s="2039"/>
      <c r="BPG300" s="2039"/>
      <c r="BPH300" s="2039"/>
      <c r="BPI300" s="2039"/>
      <c r="BPJ300" s="2039"/>
      <c r="BPK300" s="2039"/>
      <c r="BPL300" s="2039"/>
      <c r="BPM300" s="2039"/>
      <c r="BPN300" s="2039"/>
      <c r="BPO300" s="2039"/>
      <c r="BPP300" s="2039"/>
      <c r="BPQ300" s="2039"/>
      <c r="BPR300" s="2039"/>
      <c r="BPS300" s="2039"/>
      <c r="BPT300" s="2039"/>
      <c r="BPU300" s="2039"/>
      <c r="BPV300" s="2039"/>
      <c r="BPW300" s="2039"/>
      <c r="BPX300" s="2039"/>
      <c r="BPY300" s="2039"/>
      <c r="BPZ300" s="2039"/>
      <c r="BQA300" s="2039"/>
      <c r="BQB300" s="2039"/>
      <c r="BQC300" s="2039"/>
      <c r="BQD300" s="2039"/>
      <c r="BQE300" s="2039"/>
      <c r="BQF300" s="2039"/>
      <c r="BQG300" s="2039"/>
      <c r="BQH300" s="2039"/>
      <c r="BQI300" s="2039"/>
      <c r="BQJ300" s="2039"/>
      <c r="BQK300" s="2039"/>
      <c r="BQL300" s="2039"/>
      <c r="BQM300" s="2039"/>
      <c r="BQN300" s="2039"/>
      <c r="BQO300" s="2039"/>
      <c r="BQP300" s="2039"/>
      <c r="BQQ300" s="2039"/>
      <c r="BQR300" s="2039"/>
      <c r="BQS300" s="2039"/>
      <c r="BQT300" s="2039"/>
      <c r="BQU300" s="2039"/>
      <c r="BQV300" s="2039"/>
      <c r="BQW300" s="2039"/>
      <c r="BQX300" s="2039"/>
      <c r="BQY300" s="2039"/>
      <c r="BQZ300" s="2039"/>
      <c r="BRA300" s="2039"/>
      <c r="BRB300" s="2039"/>
      <c r="BRC300" s="2039"/>
      <c r="BRD300" s="2039"/>
      <c r="BRE300" s="2039"/>
      <c r="BRF300" s="2039"/>
      <c r="BRG300" s="2039"/>
      <c r="BRH300" s="2039"/>
      <c r="BRI300" s="2039"/>
      <c r="BRJ300" s="2039"/>
      <c r="BRK300" s="2039"/>
      <c r="BRL300" s="2039"/>
      <c r="BRM300" s="2039"/>
      <c r="BRN300" s="2039"/>
      <c r="BRO300" s="2039"/>
      <c r="BRP300" s="2039"/>
      <c r="BRQ300" s="2039"/>
      <c r="BRR300" s="2039"/>
      <c r="BRS300" s="2039"/>
      <c r="BRT300" s="2039"/>
      <c r="BRU300" s="2039"/>
      <c r="BRV300" s="2039"/>
      <c r="BRW300" s="2039"/>
      <c r="BRX300" s="2039"/>
      <c r="BRY300" s="2039"/>
      <c r="BRZ300" s="2039"/>
      <c r="BSA300" s="2039"/>
      <c r="BSB300" s="2039"/>
      <c r="BSC300" s="2039"/>
      <c r="BSD300" s="2039"/>
      <c r="BSE300" s="2039"/>
      <c r="BSF300" s="2039"/>
      <c r="BSG300" s="2039"/>
      <c r="BSH300" s="2039"/>
      <c r="BSI300" s="2039"/>
      <c r="BSJ300" s="2039"/>
      <c r="BSK300" s="2039"/>
      <c r="BSL300" s="2039"/>
      <c r="BSM300" s="2039"/>
      <c r="BSN300" s="2039"/>
      <c r="BSO300" s="2039"/>
      <c r="BSP300" s="2039"/>
      <c r="BSQ300" s="2039"/>
      <c r="BSR300" s="2039"/>
      <c r="BSS300" s="2039"/>
      <c r="BST300" s="2039"/>
      <c r="BSU300" s="2039"/>
      <c r="BSV300" s="2039"/>
      <c r="BSW300" s="2039"/>
      <c r="BSX300" s="2039"/>
      <c r="BSY300" s="2039"/>
      <c r="BSZ300" s="2039"/>
      <c r="BTA300" s="2039"/>
      <c r="BTB300" s="2039"/>
      <c r="BTC300" s="2039"/>
      <c r="BTD300" s="2039"/>
      <c r="BTE300" s="2039"/>
      <c r="BTF300" s="2039"/>
      <c r="BTG300" s="2039"/>
      <c r="BTH300" s="2039"/>
      <c r="BTI300" s="2039"/>
      <c r="BTJ300" s="2039"/>
      <c r="BTK300" s="2039"/>
      <c r="BTL300" s="2039"/>
      <c r="BTM300" s="2039"/>
      <c r="BTN300" s="2039"/>
      <c r="BTO300" s="2039"/>
      <c r="BTP300" s="2039"/>
      <c r="BTQ300" s="2039"/>
      <c r="BTR300" s="2039"/>
      <c r="BTS300" s="2039"/>
      <c r="BTT300" s="2039"/>
      <c r="BTU300" s="2039"/>
      <c r="BTV300" s="2039"/>
      <c r="BTW300" s="2039"/>
      <c r="BTX300" s="2039"/>
      <c r="BTY300" s="2039"/>
      <c r="BTZ300" s="2039"/>
      <c r="BUA300" s="2039"/>
      <c r="BUB300" s="2039"/>
      <c r="BUC300" s="2039"/>
      <c r="BUD300" s="2039"/>
      <c r="BUE300" s="2039"/>
      <c r="BUF300" s="2039"/>
      <c r="BUG300" s="2039"/>
      <c r="BUH300" s="2039"/>
      <c r="BUI300" s="2039"/>
      <c r="BUJ300" s="2039"/>
      <c r="BUK300" s="2039"/>
      <c r="BUL300" s="2039"/>
      <c r="BUM300" s="2039"/>
      <c r="BUN300" s="2039"/>
      <c r="BUO300" s="2039"/>
      <c r="BUP300" s="2039"/>
      <c r="BUQ300" s="2039"/>
      <c r="BUR300" s="2039"/>
      <c r="BUS300" s="2039"/>
      <c r="BUT300" s="2039"/>
      <c r="BUU300" s="2039"/>
      <c r="BUV300" s="2039"/>
      <c r="BUW300" s="2039"/>
      <c r="BUX300" s="2039"/>
      <c r="BUY300" s="2039"/>
      <c r="BUZ300" s="2039"/>
      <c r="BVA300" s="2039"/>
      <c r="BVB300" s="2039"/>
      <c r="BVC300" s="2039"/>
      <c r="BVD300" s="2039"/>
      <c r="BVE300" s="2039"/>
      <c r="BVF300" s="2039"/>
      <c r="BVG300" s="2039"/>
      <c r="BVH300" s="2039"/>
      <c r="BVI300" s="2039"/>
      <c r="BVJ300" s="2039"/>
      <c r="BVK300" s="2039"/>
      <c r="BVL300" s="2039"/>
      <c r="BVM300" s="2039"/>
      <c r="BVN300" s="2039"/>
      <c r="BVO300" s="2039"/>
      <c r="BVP300" s="2039"/>
      <c r="BVQ300" s="2039"/>
      <c r="BVR300" s="2039"/>
      <c r="BVS300" s="2039"/>
      <c r="BVT300" s="2039"/>
      <c r="BVU300" s="2039"/>
      <c r="BVV300" s="2039"/>
      <c r="BVW300" s="2039"/>
      <c r="BVX300" s="2039"/>
      <c r="BVY300" s="2039"/>
      <c r="BVZ300" s="2039"/>
      <c r="BWA300" s="2039"/>
      <c r="BWB300" s="2039"/>
      <c r="BWC300" s="2039"/>
      <c r="BWD300" s="2039"/>
      <c r="BWE300" s="2039"/>
      <c r="BWF300" s="2039"/>
      <c r="BWG300" s="2039"/>
      <c r="BWH300" s="2039"/>
      <c r="BWI300" s="2039"/>
      <c r="BWJ300" s="2039"/>
      <c r="BWK300" s="2039"/>
      <c r="BWL300" s="2039"/>
      <c r="BWM300" s="2039"/>
      <c r="BWN300" s="2039"/>
      <c r="BWO300" s="2039"/>
      <c r="BWP300" s="2039"/>
      <c r="BWQ300" s="2039"/>
      <c r="BWR300" s="2039"/>
      <c r="BWS300" s="2039"/>
      <c r="BWT300" s="2039"/>
      <c r="BWU300" s="2039"/>
      <c r="BWV300" s="2039"/>
      <c r="BWW300" s="2039"/>
      <c r="BWX300" s="2039"/>
      <c r="BWY300" s="2039"/>
      <c r="BWZ300" s="2039"/>
      <c r="BXA300" s="2039"/>
      <c r="BXB300" s="2039"/>
      <c r="BXC300" s="2039"/>
      <c r="BXD300" s="2039"/>
      <c r="BXE300" s="2039"/>
      <c r="BXF300" s="2039"/>
      <c r="BXG300" s="2039"/>
      <c r="BXH300" s="2039"/>
      <c r="BXI300" s="2039"/>
      <c r="BXJ300" s="2039"/>
      <c r="BXK300" s="2039"/>
      <c r="BXL300" s="2039"/>
      <c r="BXM300" s="2039"/>
      <c r="BXN300" s="2039"/>
      <c r="BXO300" s="2039"/>
      <c r="BXP300" s="2039"/>
      <c r="BXQ300" s="2039"/>
      <c r="BXR300" s="2039"/>
      <c r="BXS300" s="2039"/>
      <c r="BXT300" s="2039"/>
      <c r="BXU300" s="2039"/>
      <c r="BXV300" s="2039"/>
      <c r="BXW300" s="2039"/>
      <c r="BXX300" s="2039"/>
      <c r="BXY300" s="2039"/>
      <c r="BXZ300" s="2039"/>
      <c r="BYA300" s="2039"/>
      <c r="BYB300" s="2039"/>
      <c r="BYC300" s="2039"/>
      <c r="BYD300" s="2039"/>
      <c r="BYE300" s="2039"/>
      <c r="BYF300" s="2039"/>
      <c r="BYG300" s="2039"/>
      <c r="BYH300" s="2039"/>
      <c r="BYI300" s="2039"/>
      <c r="BYJ300" s="2039"/>
      <c r="BYK300" s="2039"/>
      <c r="BYL300" s="2039"/>
      <c r="BYM300" s="2039"/>
      <c r="BYN300" s="2039"/>
      <c r="BYO300" s="2039"/>
      <c r="BYP300" s="2039"/>
      <c r="BYQ300" s="2039"/>
      <c r="BYR300" s="2039"/>
      <c r="BYS300" s="2039"/>
      <c r="BYT300" s="2039"/>
      <c r="BYU300" s="2039"/>
      <c r="BYV300" s="2039"/>
      <c r="BYW300" s="2039"/>
      <c r="BYX300" s="2039"/>
      <c r="BYY300" s="2039"/>
      <c r="BYZ300" s="2039"/>
      <c r="BZA300" s="2039"/>
      <c r="BZB300" s="2039"/>
      <c r="BZC300" s="2039"/>
      <c r="BZD300" s="2039"/>
      <c r="BZE300" s="2039"/>
      <c r="BZF300" s="2039"/>
      <c r="BZG300" s="2039"/>
      <c r="BZH300" s="2039"/>
      <c r="BZI300" s="2039"/>
      <c r="BZJ300" s="2039"/>
      <c r="BZK300" s="2039"/>
      <c r="BZL300" s="2039"/>
      <c r="BZM300" s="2039"/>
      <c r="BZN300" s="2039"/>
      <c r="BZO300" s="2039"/>
      <c r="BZP300" s="2039"/>
      <c r="BZQ300" s="2039"/>
      <c r="BZR300" s="2039"/>
      <c r="BZS300" s="2039"/>
      <c r="BZT300" s="2039"/>
      <c r="BZU300" s="2039"/>
      <c r="BZV300" s="2039"/>
      <c r="BZW300" s="2039"/>
      <c r="BZX300" s="2039"/>
      <c r="BZY300" s="2039"/>
      <c r="BZZ300" s="2039"/>
      <c r="CAA300" s="2039"/>
      <c r="CAB300" s="2039"/>
      <c r="CAC300" s="2039"/>
      <c r="CAD300" s="2039"/>
      <c r="CAE300" s="2039"/>
      <c r="CAF300" s="2039"/>
      <c r="CAG300" s="2039"/>
      <c r="CAH300" s="2039"/>
      <c r="CAI300" s="2039"/>
      <c r="CAJ300" s="2039"/>
      <c r="CAK300" s="2039"/>
      <c r="CAL300" s="2039"/>
      <c r="CAM300" s="2039"/>
      <c r="CAN300" s="2039"/>
      <c r="CAO300" s="2039"/>
      <c r="CAP300" s="2039"/>
      <c r="CAQ300" s="2039"/>
      <c r="CAR300" s="2039"/>
      <c r="CAS300" s="2039"/>
      <c r="CAT300" s="2039"/>
      <c r="CAU300" s="2039"/>
      <c r="CAV300" s="2039"/>
      <c r="CAW300" s="2039"/>
      <c r="CAX300" s="2039"/>
      <c r="CAY300" s="2039"/>
      <c r="CAZ300" s="2039"/>
      <c r="CBA300" s="2039"/>
      <c r="CBB300" s="2039"/>
      <c r="CBC300" s="2039"/>
      <c r="CBD300" s="2039"/>
      <c r="CBE300" s="2039"/>
      <c r="CBF300" s="2039"/>
      <c r="CBG300" s="2039"/>
      <c r="CBH300" s="2039"/>
      <c r="CBI300" s="2039"/>
      <c r="CBJ300" s="2039"/>
      <c r="CBK300" s="2039"/>
      <c r="CBL300" s="2039"/>
      <c r="CBM300" s="2039"/>
      <c r="CBN300" s="2039"/>
      <c r="CBO300" s="2039"/>
      <c r="CBP300" s="2039"/>
      <c r="CBQ300" s="2039"/>
      <c r="CBR300" s="2039"/>
      <c r="CBS300" s="2039"/>
      <c r="CBT300" s="2039"/>
      <c r="CBU300" s="2039"/>
      <c r="CBV300" s="2039"/>
      <c r="CBW300" s="2039"/>
      <c r="CBX300" s="2039"/>
      <c r="CBY300" s="2039"/>
      <c r="CBZ300" s="2039"/>
      <c r="CCA300" s="2039"/>
      <c r="CCB300" s="2039"/>
      <c r="CCC300" s="2039"/>
      <c r="CCD300" s="2039"/>
      <c r="CCE300" s="2039"/>
      <c r="CCF300" s="2039"/>
      <c r="CCG300" s="2039"/>
      <c r="CCH300" s="2039"/>
      <c r="CCI300" s="2039"/>
      <c r="CCJ300" s="2039"/>
      <c r="CCK300" s="2039"/>
      <c r="CCL300" s="2039"/>
      <c r="CCM300" s="2039"/>
      <c r="CCN300" s="2039"/>
      <c r="CCO300" s="2039"/>
      <c r="CCP300" s="2039"/>
      <c r="CCQ300" s="2039"/>
      <c r="CCR300" s="2039"/>
      <c r="CCS300" s="2039"/>
      <c r="CCT300" s="2039"/>
      <c r="CCU300" s="2039"/>
      <c r="CCV300" s="2039"/>
      <c r="CCW300" s="2039"/>
      <c r="CCX300" s="2039"/>
      <c r="CCY300" s="2039"/>
      <c r="CCZ300" s="2039"/>
      <c r="CDA300" s="2039"/>
      <c r="CDB300" s="2039"/>
      <c r="CDC300" s="2039"/>
      <c r="CDD300" s="2039"/>
      <c r="CDE300" s="2039"/>
      <c r="CDF300" s="2039"/>
      <c r="CDG300" s="2039"/>
      <c r="CDH300" s="2039"/>
      <c r="CDI300" s="2039"/>
      <c r="CDJ300" s="2039"/>
      <c r="CDK300" s="2039"/>
      <c r="CDL300" s="2039"/>
      <c r="CDM300" s="2039"/>
      <c r="CDN300" s="2039"/>
      <c r="CDO300" s="2039"/>
      <c r="CDP300" s="2039"/>
      <c r="CDQ300" s="2039"/>
      <c r="CDR300" s="2039"/>
      <c r="CDS300" s="2039"/>
      <c r="CDT300" s="2039"/>
      <c r="CDU300" s="2039"/>
      <c r="CDV300" s="2039"/>
      <c r="CDW300" s="2039"/>
      <c r="CDX300" s="2039"/>
      <c r="CDY300" s="2039"/>
      <c r="CDZ300" s="2039"/>
      <c r="CEA300" s="2039"/>
      <c r="CEB300" s="2039"/>
      <c r="CEC300" s="2039"/>
      <c r="CED300" s="2039"/>
      <c r="CEE300" s="2039"/>
      <c r="CEF300" s="2039"/>
      <c r="CEG300" s="2039"/>
      <c r="CEH300" s="2039"/>
      <c r="CEI300" s="2039"/>
      <c r="CEJ300" s="2039"/>
      <c r="CEK300" s="2039"/>
      <c r="CEL300" s="2039"/>
      <c r="CEM300" s="2039"/>
      <c r="CEN300" s="2039"/>
      <c r="CEO300" s="2039"/>
      <c r="CEP300" s="2039"/>
      <c r="CEQ300" s="2039"/>
      <c r="CER300" s="2039"/>
      <c r="CES300" s="2039"/>
      <c r="CET300" s="2039"/>
      <c r="CEU300" s="2039"/>
      <c r="CEV300" s="2039"/>
      <c r="CEW300" s="2039"/>
      <c r="CEX300" s="2039"/>
      <c r="CEY300" s="2039"/>
      <c r="CEZ300" s="2039"/>
      <c r="CFA300" s="2039"/>
      <c r="CFB300" s="2039"/>
      <c r="CFC300" s="2039"/>
      <c r="CFD300" s="2039"/>
      <c r="CFE300" s="2039"/>
      <c r="CFF300" s="2039"/>
      <c r="CFG300" s="2039"/>
      <c r="CFH300" s="2039"/>
      <c r="CFI300" s="2039"/>
      <c r="CFJ300" s="2039"/>
      <c r="CFK300" s="2039"/>
      <c r="CFL300" s="2039"/>
      <c r="CFM300" s="2039"/>
      <c r="CFN300" s="2039"/>
      <c r="CFO300" s="2039"/>
      <c r="CFP300" s="2039"/>
      <c r="CFQ300" s="2039"/>
      <c r="CFR300" s="2039"/>
      <c r="CFS300" s="2039"/>
      <c r="CFT300" s="2039"/>
      <c r="CFU300" s="2039"/>
      <c r="CFV300" s="2039"/>
      <c r="CFW300" s="2039"/>
      <c r="CFX300" s="2039"/>
      <c r="CFY300" s="2039"/>
      <c r="CFZ300" s="2039"/>
      <c r="CGA300" s="2039"/>
      <c r="CGB300" s="2039"/>
      <c r="CGC300" s="2039"/>
      <c r="CGD300" s="2039"/>
      <c r="CGE300" s="2039"/>
      <c r="CGF300" s="2039"/>
      <c r="CGG300" s="2039"/>
      <c r="CGH300" s="2039"/>
      <c r="CGI300" s="2039"/>
      <c r="CGJ300" s="2039"/>
      <c r="CGK300" s="2039"/>
      <c r="CGL300" s="2039"/>
      <c r="CGM300" s="2039"/>
      <c r="CGN300" s="2039"/>
      <c r="CGO300" s="2039"/>
      <c r="CGP300" s="2039"/>
      <c r="CGQ300" s="2039"/>
      <c r="CGR300" s="2039"/>
      <c r="CGS300" s="2039"/>
      <c r="CGT300" s="2039"/>
      <c r="CGU300" s="2039"/>
      <c r="CGV300" s="2039"/>
      <c r="CGW300" s="2039"/>
      <c r="CGX300" s="2039"/>
      <c r="CGY300" s="2039"/>
      <c r="CGZ300" s="2039"/>
      <c r="CHA300" s="2039"/>
      <c r="CHB300" s="2039"/>
      <c r="CHC300" s="2039"/>
      <c r="CHD300" s="2039"/>
      <c r="CHE300" s="2039"/>
      <c r="CHF300" s="2039"/>
      <c r="CHG300" s="2039"/>
      <c r="CHH300" s="2039"/>
      <c r="CHI300" s="2039"/>
      <c r="CHJ300" s="2039"/>
      <c r="CHK300" s="2039"/>
      <c r="CHL300" s="2039"/>
      <c r="CHM300" s="2039"/>
      <c r="CHN300" s="2039"/>
      <c r="CHO300" s="2039"/>
      <c r="CHP300" s="2039"/>
      <c r="CHQ300" s="2039"/>
      <c r="CHR300" s="2039"/>
      <c r="CHS300" s="2039"/>
      <c r="CHT300" s="2039"/>
      <c r="CHU300" s="2039"/>
      <c r="CHV300" s="2039"/>
      <c r="CHW300" s="2039"/>
      <c r="CHX300" s="2039"/>
      <c r="CHY300" s="2039"/>
      <c r="CHZ300" s="2039"/>
      <c r="CIA300" s="2039"/>
      <c r="CIB300" s="2039"/>
      <c r="CIC300" s="2039"/>
      <c r="CID300" s="2039"/>
      <c r="CIE300" s="2039"/>
      <c r="CIF300" s="2039"/>
      <c r="CIG300" s="2039"/>
      <c r="CIH300" s="2039"/>
      <c r="CII300" s="2039"/>
      <c r="CIJ300" s="2039"/>
      <c r="CIK300" s="2039"/>
      <c r="CIL300" s="2039"/>
      <c r="CIM300" s="2039"/>
      <c r="CIN300" s="2039"/>
      <c r="CIO300" s="2039"/>
      <c r="CIP300" s="2039"/>
      <c r="CIQ300" s="2039"/>
      <c r="CIR300" s="2039"/>
      <c r="CIS300" s="2039"/>
      <c r="CIT300" s="2039"/>
      <c r="CIU300" s="2039"/>
      <c r="CIV300" s="2039"/>
      <c r="CIW300" s="2039"/>
      <c r="CIX300" s="2039"/>
      <c r="CIY300" s="2039"/>
      <c r="CIZ300" s="2039"/>
      <c r="CJA300" s="2039"/>
      <c r="CJB300" s="2039"/>
      <c r="CJC300" s="2039"/>
      <c r="CJD300" s="2039"/>
      <c r="CJE300" s="2039"/>
      <c r="CJF300" s="2039"/>
      <c r="CJG300" s="2039"/>
      <c r="CJH300" s="2039"/>
      <c r="CJI300" s="2039"/>
      <c r="CJJ300" s="2039"/>
      <c r="CJK300" s="2039"/>
      <c r="CJL300" s="2039"/>
      <c r="CJM300" s="2039"/>
      <c r="CJN300" s="2039"/>
      <c r="CJO300" s="2039"/>
      <c r="CJP300" s="2039"/>
      <c r="CJQ300" s="2039"/>
      <c r="CJR300" s="2039"/>
      <c r="CJS300" s="2039"/>
      <c r="CJT300" s="2039"/>
      <c r="CJU300" s="2039"/>
      <c r="CJV300" s="2039"/>
      <c r="CJW300" s="2039"/>
      <c r="CJX300" s="2039"/>
      <c r="CJY300" s="2039"/>
      <c r="CJZ300" s="2039"/>
      <c r="CKA300" s="2039"/>
      <c r="CKB300" s="2039"/>
      <c r="CKC300" s="2039"/>
      <c r="CKD300" s="2039"/>
      <c r="CKE300" s="2039"/>
      <c r="CKF300" s="2039"/>
      <c r="CKG300" s="2039"/>
      <c r="CKH300" s="2039"/>
      <c r="CKI300" s="2039"/>
      <c r="CKJ300" s="2039"/>
      <c r="CKK300" s="2039"/>
      <c r="CKL300" s="2039"/>
      <c r="CKM300" s="2039"/>
      <c r="CKN300" s="2039"/>
      <c r="CKO300" s="2039"/>
      <c r="CKP300" s="2039"/>
      <c r="CKQ300" s="2039"/>
      <c r="CKR300" s="2039"/>
      <c r="CKS300" s="2039"/>
      <c r="CKT300" s="2039"/>
      <c r="CKU300" s="2039"/>
      <c r="CKV300" s="2039"/>
      <c r="CKW300" s="2039"/>
      <c r="CKX300" s="2039"/>
      <c r="CKY300" s="2039"/>
      <c r="CKZ300" s="2039"/>
      <c r="CLA300" s="2039"/>
      <c r="CLB300" s="2039"/>
      <c r="CLC300" s="2039"/>
      <c r="CLD300" s="2039"/>
      <c r="CLE300" s="2039"/>
      <c r="CLF300" s="2039"/>
      <c r="CLG300" s="2039"/>
      <c r="CLH300" s="2039"/>
      <c r="CLI300" s="2039"/>
      <c r="CLJ300" s="2039"/>
      <c r="CLK300" s="2039"/>
      <c r="CLL300" s="2039"/>
      <c r="CLM300" s="2039"/>
      <c r="CLN300" s="2039"/>
      <c r="CLO300" s="2039"/>
      <c r="CLP300" s="2039"/>
      <c r="CLQ300" s="2039"/>
      <c r="CLR300" s="2039"/>
      <c r="CLS300" s="2039"/>
      <c r="CLT300" s="2039"/>
      <c r="CLU300" s="2039"/>
      <c r="CLV300" s="2039"/>
      <c r="CLW300" s="2039"/>
      <c r="CLX300" s="2039"/>
      <c r="CLY300" s="2039"/>
      <c r="CLZ300" s="2039"/>
      <c r="CMA300" s="2039"/>
      <c r="CMB300" s="2039"/>
      <c r="CMC300" s="2039"/>
      <c r="CMD300" s="2039"/>
      <c r="CME300" s="2039"/>
      <c r="CMF300" s="2039"/>
      <c r="CMG300" s="2039"/>
      <c r="CMH300" s="2039"/>
      <c r="CMI300" s="2039"/>
      <c r="CMJ300" s="2039"/>
      <c r="CMK300" s="2039"/>
      <c r="CML300" s="2039"/>
      <c r="CMM300" s="2039"/>
      <c r="CMN300" s="2039"/>
      <c r="CMO300" s="2039"/>
      <c r="CMP300" s="2039"/>
      <c r="CMQ300" s="2039"/>
      <c r="CMR300" s="2039"/>
      <c r="CMS300" s="2039"/>
      <c r="CMT300" s="2039"/>
      <c r="CMU300" s="2039"/>
      <c r="CMV300" s="2039"/>
      <c r="CMW300" s="2039"/>
      <c r="CMX300" s="2039"/>
      <c r="CMY300" s="2039"/>
      <c r="CMZ300" s="2039"/>
      <c r="CNA300" s="2039"/>
      <c r="CNB300" s="2039"/>
      <c r="CNC300" s="2039"/>
      <c r="CND300" s="2039"/>
      <c r="CNE300" s="2039"/>
      <c r="CNF300" s="2039"/>
      <c r="CNG300" s="2039"/>
      <c r="CNH300" s="2039"/>
      <c r="CNI300" s="2039"/>
      <c r="CNJ300" s="2039"/>
      <c r="CNK300" s="2039"/>
      <c r="CNL300" s="2039"/>
      <c r="CNM300" s="2039"/>
      <c r="CNN300" s="2039"/>
      <c r="CNO300" s="2039"/>
      <c r="CNP300" s="2039"/>
      <c r="CNQ300" s="2039"/>
      <c r="CNR300" s="2039"/>
      <c r="CNS300" s="2039"/>
      <c r="CNT300" s="2039"/>
      <c r="CNU300" s="2039"/>
      <c r="CNV300" s="2039"/>
      <c r="CNW300" s="2039"/>
      <c r="CNX300" s="2039"/>
      <c r="CNY300" s="2039"/>
      <c r="CNZ300" s="2039"/>
      <c r="COA300" s="2039"/>
      <c r="COB300" s="2039"/>
      <c r="COC300" s="2039"/>
      <c r="COD300" s="2039"/>
      <c r="COE300" s="2039"/>
      <c r="COF300" s="2039"/>
      <c r="COG300" s="2039"/>
      <c r="COH300" s="2039"/>
      <c r="COI300" s="2039"/>
      <c r="COJ300" s="2039"/>
      <c r="COK300" s="2039"/>
      <c r="COL300" s="2039"/>
      <c r="COM300" s="2039"/>
      <c r="CON300" s="2039"/>
      <c r="COO300" s="2039"/>
      <c r="COP300" s="2039"/>
      <c r="COQ300" s="2039"/>
      <c r="COR300" s="2039"/>
      <c r="COS300" s="2039"/>
      <c r="COT300" s="2039"/>
      <c r="COU300" s="2039"/>
      <c r="COV300" s="2039"/>
      <c r="COW300" s="2039"/>
      <c r="COX300" s="2039"/>
      <c r="COY300" s="2039"/>
      <c r="COZ300" s="2039"/>
      <c r="CPA300" s="2039"/>
      <c r="CPB300" s="2039"/>
      <c r="CPC300" s="2039"/>
      <c r="CPD300" s="2039"/>
      <c r="CPE300" s="2039"/>
      <c r="CPF300" s="2039"/>
      <c r="CPG300" s="2039"/>
      <c r="CPH300" s="2039"/>
      <c r="CPI300" s="2039"/>
      <c r="CPJ300" s="2039"/>
      <c r="CPK300" s="2039"/>
      <c r="CPL300" s="2039"/>
      <c r="CPM300" s="2039"/>
      <c r="CPN300" s="2039"/>
      <c r="CPO300" s="2039"/>
      <c r="CPP300" s="2039"/>
      <c r="CPQ300" s="2039"/>
      <c r="CPR300" s="2039"/>
      <c r="CPS300" s="2039"/>
      <c r="CPT300" s="2039"/>
      <c r="CPU300" s="2039"/>
      <c r="CPV300" s="2039"/>
      <c r="CPW300" s="2039"/>
      <c r="CPX300" s="2039"/>
      <c r="CPY300" s="2039"/>
      <c r="CPZ300" s="2039"/>
      <c r="CQA300" s="2039"/>
      <c r="CQB300" s="2039"/>
      <c r="CQC300" s="2039"/>
      <c r="CQD300" s="2039"/>
      <c r="CQE300" s="2039"/>
      <c r="CQF300" s="2039"/>
      <c r="CQG300" s="2039"/>
      <c r="CQH300" s="2039"/>
      <c r="CQI300" s="2039"/>
      <c r="CQJ300" s="2039"/>
      <c r="CQK300" s="2039"/>
      <c r="CQL300" s="2039"/>
      <c r="CQM300" s="2039"/>
      <c r="CQN300" s="2039"/>
      <c r="CQO300" s="2039"/>
      <c r="CQP300" s="2039"/>
      <c r="CQQ300" s="2039"/>
      <c r="CQR300" s="2039"/>
      <c r="CQS300" s="2039"/>
      <c r="CQT300" s="2039"/>
      <c r="CQU300" s="2039"/>
      <c r="CQV300" s="2039"/>
      <c r="CQW300" s="2039"/>
      <c r="CQX300" s="2039"/>
      <c r="CQY300" s="2039"/>
      <c r="CQZ300" s="2039"/>
      <c r="CRA300" s="2039"/>
      <c r="CRB300" s="2039"/>
      <c r="CRC300" s="2039"/>
      <c r="CRD300" s="2039"/>
      <c r="CRE300" s="2039"/>
      <c r="CRF300" s="2039"/>
      <c r="CRG300" s="2039"/>
      <c r="CRH300" s="2039"/>
      <c r="CRI300" s="2039"/>
      <c r="CRJ300" s="2039"/>
      <c r="CRK300" s="2039"/>
      <c r="CRL300" s="2039"/>
      <c r="CRM300" s="2039"/>
      <c r="CRN300" s="2039"/>
      <c r="CRO300" s="2039"/>
      <c r="CRP300" s="2039"/>
      <c r="CRQ300" s="2039"/>
      <c r="CRR300" s="2039"/>
      <c r="CRS300" s="2039"/>
      <c r="CRT300" s="2039"/>
      <c r="CRU300" s="2039"/>
      <c r="CRV300" s="2039"/>
      <c r="CRW300" s="2039"/>
      <c r="CRX300" s="2039"/>
      <c r="CRY300" s="2039"/>
      <c r="CRZ300" s="2039"/>
      <c r="CSA300" s="2039"/>
      <c r="CSB300" s="2039"/>
      <c r="CSC300" s="2039"/>
      <c r="CSD300" s="2039"/>
      <c r="CSE300" s="2039"/>
      <c r="CSF300" s="2039"/>
      <c r="CSG300" s="2039"/>
      <c r="CSH300" s="2039"/>
      <c r="CSI300" s="2039"/>
      <c r="CSJ300" s="2039"/>
      <c r="CSK300" s="2039"/>
      <c r="CSL300" s="2039"/>
      <c r="CSM300" s="2039"/>
      <c r="CSN300" s="2039"/>
      <c r="CSO300" s="2039"/>
      <c r="CSP300" s="2039"/>
      <c r="CSQ300" s="2039"/>
      <c r="CSR300" s="2039"/>
      <c r="CSS300" s="2039"/>
      <c r="CST300" s="2039"/>
      <c r="CSU300" s="2039"/>
      <c r="CSV300" s="2039"/>
      <c r="CSW300" s="2039"/>
      <c r="CSX300" s="2039"/>
      <c r="CSY300" s="2039"/>
      <c r="CSZ300" s="2039"/>
      <c r="CTA300" s="2039"/>
      <c r="CTB300" s="2039"/>
      <c r="CTC300" s="2039"/>
      <c r="CTD300" s="2039"/>
      <c r="CTE300" s="2039"/>
      <c r="CTF300" s="2039"/>
      <c r="CTG300" s="2039"/>
      <c r="CTH300" s="2039"/>
      <c r="CTI300" s="2039"/>
      <c r="CTJ300" s="2039"/>
      <c r="CTK300" s="2039"/>
      <c r="CTL300" s="2039"/>
      <c r="CTM300" s="2039"/>
      <c r="CTN300" s="2039"/>
      <c r="CTO300" s="2039"/>
      <c r="CTP300" s="2039"/>
      <c r="CTQ300" s="2039"/>
      <c r="CTR300" s="2039"/>
      <c r="CTS300" s="2039"/>
      <c r="CTT300" s="2039"/>
      <c r="CTU300" s="2039"/>
      <c r="CTV300" s="2039"/>
      <c r="CTW300" s="2039"/>
      <c r="CTX300" s="2039"/>
      <c r="CTY300" s="2039"/>
      <c r="CTZ300" s="2039"/>
      <c r="CUA300" s="2039"/>
      <c r="CUB300" s="2039"/>
      <c r="CUC300" s="2039"/>
      <c r="CUD300" s="2039"/>
      <c r="CUE300" s="2039"/>
      <c r="CUF300" s="2039"/>
      <c r="CUG300" s="2039"/>
      <c r="CUH300" s="2039"/>
      <c r="CUI300" s="2039"/>
      <c r="CUJ300" s="2039"/>
      <c r="CUK300" s="2039"/>
      <c r="CUL300" s="2039"/>
      <c r="CUM300" s="2039"/>
      <c r="CUN300" s="2039"/>
      <c r="CUO300" s="2039"/>
      <c r="CUP300" s="2039"/>
      <c r="CUQ300" s="2039"/>
      <c r="CUR300" s="2039"/>
      <c r="CUS300" s="2039"/>
      <c r="CUT300" s="2039"/>
      <c r="CUU300" s="2039"/>
      <c r="CUV300" s="2039"/>
      <c r="CUW300" s="2039"/>
      <c r="CUX300" s="2039"/>
      <c r="CUY300" s="2039"/>
      <c r="CUZ300" s="2039"/>
      <c r="CVA300" s="2039"/>
      <c r="CVB300" s="2039"/>
      <c r="CVC300" s="2039"/>
      <c r="CVD300" s="2039"/>
      <c r="CVE300" s="2039"/>
      <c r="CVF300" s="2039"/>
      <c r="CVG300" s="2039"/>
      <c r="CVH300" s="2039"/>
      <c r="CVI300" s="2039"/>
      <c r="CVJ300" s="2039"/>
      <c r="CVK300" s="2039"/>
      <c r="CVL300" s="2039"/>
      <c r="CVM300" s="2039"/>
      <c r="CVN300" s="2039"/>
      <c r="CVO300" s="2039"/>
      <c r="CVP300" s="2039"/>
      <c r="CVQ300" s="2039"/>
      <c r="CVR300" s="2039"/>
      <c r="CVS300" s="2039"/>
      <c r="CVT300" s="2039"/>
      <c r="CVU300" s="2039"/>
      <c r="CVV300" s="2039"/>
      <c r="CVW300" s="2039"/>
      <c r="CVX300" s="2039"/>
      <c r="CVY300" s="2039"/>
      <c r="CVZ300" s="2039"/>
      <c r="CWA300" s="2039"/>
      <c r="CWB300" s="2039"/>
      <c r="CWC300" s="2039"/>
      <c r="CWD300" s="2039"/>
      <c r="CWE300" s="2039"/>
      <c r="CWF300" s="2039"/>
      <c r="CWG300" s="2039"/>
      <c r="CWH300" s="2039"/>
      <c r="CWI300" s="2039"/>
      <c r="CWJ300" s="2039"/>
      <c r="CWK300" s="2039"/>
      <c r="CWL300" s="2039"/>
      <c r="CWM300" s="2039"/>
      <c r="CWN300" s="2039"/>
      <c r="CWO300" s="2039"/>
      <c r="CWP300" s="2039"/>
      <c r="CWQ300" s="2039"/>
      <c r="CWR300" s="2039"/>
      <c r="CWS300" s="2039"/>
      <c r="CWT300" s="2039"/>
      <c r="CWU300" s="2039"/>
      <c r="CWV300" s="2039"/>
      <c r="CWW300" s="2039"/>
      <c r="CWX300" s="2039"/>
      <c r="CWY300" s="2039"/>
      <c r="CWZ300" s="2039"/>
      <c r="CXA300" s="2039"/>
      <c r="CXB300" s="2039"/>
      <c r="CXC300" s="2039"/>
      <c r="CXD300" s="2039"/>
      <c r="CXE300" s="2039"/>
      <c r="CXF300" s="2039"/>
      <c r="CXG300" s="2039"/>
      <c r="CXH300" s="2039"/>
      <c r="CXI300" s="2039"/>
      <c r="CXJ300" s="2039"/>
      <c r="CXK300" s="2039"/>
      <c r="CXL300" s="2039"/>
      <c r="CXM300" s="2039"/>
      <c r="CXN300" s="2039"/>
      <c r="CXO300" s="2039"/>
      <c r="CXP300" s="2039"/>
      <c r="CXQ300" s="2039"/>
      <c r="CXR300" s="2039"/>
      <c r="CXS300" s="2039"/>
      <c r="CXT300" s="2039"/>
      <c r="CXU300" s="2039"/>
      <c r="CXV300" s="2039"/>
      <c r="CXW300" s="2039"/>
      <c r="CXX300" s="2039"/>
      <c r="CXY300" s="2039"/>
      <c r="CXZ300" s="2039"/>
      <c r="CYA300" s="2039"/>
      <c r="CYB300" s="2039"/>
      <c r="CYC300" s="2039"/>
      <c r="CYD300" s="2039"/>
      <c r="CYE300" s="2039"/>
      <c r="CYF300" s="2039"/>
      <c r="CYG300" s="2039"/>
      <c r="CYH300" s="2039"/>
      <c r="CYI300" s="2039"/>
      <c r="CYJ300" s="2039"/>
      <c r="CYK300" s="2039"/>
      <c r="CYL300" s="2039"/>
      <c r="CYM300" s="2039"/>
      <c r="CYN300" s="2039"/>
      <c r="CYO300" s="2039"/>
      <c r="CYP300" s="2039"/>
      <c r="CYQ300" s="2039"/>
      <c r="CYR300" s="2039"/>
      <c r="CYS300" s="2039"/>
      <c r="CYT300" s="2039"/>
      <c r="CYU300" s="2039"/>
      <c r="CYV300" s="2039"/>
      <c r="CYW300" s="2039"/>
      <c r="CYX300" s="2039"/>
      <c r="CYY300" s="2039"/>
      <c r="CYZ300" s="2039"/>
      <c r="CZA300" s="2039"/>
      <c r="CZB300" s="2039"/>
      <c r="CZC300" s="2039"/>
      <c r="CZD300" s="2039"/>
      <c r="CZE300" s="2039"/>
      <c r="CZF300" s="2039"/>
      <c r="CZG300" s="2039"/>
      <c r="CZH300" s="2039"/>
      <c r="CZI300" s="2039"/>
      <c r="CZJ300" s="2039"/>
      <c r="CZK300" s="2039"/>
      <c r="CZL300" s="2039"/>
      <c r="CZM300" s="2039"/>
      <c r="CZN300" s="2039"/>
      <c r="CZO300" s="2039"/>
      <c r="CZP300" s="2039"/>
      <c r="CZQ300" s="2039"/>
      <c r="CZR300" s="2039"/>
      <c r="CZS300" s="2039"/>
      <c r="CZT300" s="2039"/>
      <c r="CZU300" s="2039"/>
      <c r="CZV300" s="2039"/>
      <c r="CZW300" s="2039"/>
      <c r="CZX300" s="2039"/>
      <c r="CZY300" s="2039"/>
      <c r="CZZ300" s="2039"/>
      <c r="DAA300" s="2039"/>
      <c r="DAB300" s="2039"/>
      <c r="DAC300" s="2039"/>
      <c r="DAD300" s="2039"/>
      <c r="DAE300" s="2039"/>
      <c r="DAF300" s="2039"/>
      <c r="DAG300" s="2039"/>
      <c r="DAH300" s="2039"/>
      <c r="DAI300" s="2039"/>
      <c r="DAJ300" s="2039"/>
      <c r="DAK300" s="2039"/>
      <c r="DAL300" s="2039"/>
      <c r="DAM300" s="2039"/>
      <c r="DAN300" s="2039"/>
      <c r="DAO300" s="2039"/>
      <c r="DAP300" s="2039"/>
      <c r="DAQ300" s="2039"/>
      <c r="DAR300" s="2039"/>
      <c r="DAS300" s="2039"/>
      <c r="DAT300" s="2039"/>
      <c r="DAU300" s="2039"/>
      <c r="DAV300" s="2039"/>
      <c r="DAW300" s="2039"/>
      <c r="DAX300" s="2039"/>
      <c r="DAY300" s="2039"/>
      <c r="DAZ300" s="2039"/>
      <c r="DBA300" s="2039"/>
      <c r="DBB300" s="2039"/>
      <c r="DBC300" s="2039"/>
      <c r="DBD300" s="2039"/>
      <c r="DBE300" s="2039"/>
      <c r="DBF300" s="2039"/>
      <c r="DBG300" s="2039"/>
      <c r="DBH300" s="2039"/>
      <c r="DBI300" s="2039"/>
      <c r="DBJ300" s="2039"/>
      <c r="DBK300" s="2039"/>
      <c r="DBL300" s="2039"/>
      <c r="DBM300" s="2039"/>
      <c r="DBN300" s="2039"/>
      <c r="DBO300" s="2039"/>
      <c r="DBP300" s="2039"/>
      <c r="DBQ300" s="2039"/>
      <c r="DBR300" s="2039"/>
      <c r="DBS300" s="2039"/>
      <c r="DBT300" s="2039"/>
      <c r="DBU300" s="2039"/>
      <c r="DBV300" s="2039"/>
      <c r="DBW300" s="2039"/>
      <c r="DBX300" s="2039"/>
      <c r="DBY300" s="2039"/>
      <c r="DBZ300" s="2039"/>
      <c r="DCA300" s="2039"/>
      <c r="DCB300" s="2039"/>
      <c r="DCC300" s="2039"/>
      <c r="DCD300" s="2039"/>
      <c r="DCE300" s="2039"/>
      <c r="DCF300" s="2039"/>
      <c r="DCG300" s="2039"/>
      <c r="DCH300" s="2039"/>
      <c r="DCI300" s="2039"/>
      <c r="DCJ300" s="2039"/>
      <c r="DCK300" s="2039"/>
      <c r="DCL300" s="2039"/>
      <c r="DCM300" s="2039"/>
      <c r="DCN300" s="2039"/>
      <c r="DCO300" s="2039"/>
      <c r="DCP300" s="2039"/>
      <c r="DCQ300" s="2039"/>
      <c r="DCR300" s="2039"/>
      <c r="DCS300" s="2039"/>
      <c r="DCT300" s="2039"/>
      <c r="DCU300" s="2039"/>
      <c r="DCV300" s="2039"/>
      <c r="DCW300" s="2039"/>
      <c r="DCX300" s="2039"/>
      <c r="DCY300" s="2039"/>
      <c r="DCZ300" s="2039"/>
      <c r="DDA300" s="2039"/>
      <c r="DDB300" s="2039"/>
      <c r="DDC300" s="2039"/>
      <c r="DDD300" s="2039"/>
      <c r="DDE300" s="2039"/>
      <c r="DDF300" s="2039"/>
      <c r="DDG300" s="2039"/>
      <c r="DDH300" s="2039"/>
      <c r="DDI300" s="2039"/>
      <c r="DDJ300" s="2039"/>
      <c r="DDK300" s="2039"/>
      <c r="DDL300" s="2039"/>
      <c r="DDM300" s="2039"/>
      <c r="DDN300" s="2039"/>
      <c r="DDO300" s="2039"/>
      <c r="DDP300" s="2039"/>
      <c r="DDQ300" s="2039"/>
      <c r="DDR300" s="2039"/>
      <c r="DDS300" s="2039"/>
      <c r="DDT300" s="2039"/>
      <c r="DDU300" s="2039"/>
      <c r="DDV300" s="2039"/>
      <c r="DDW300" s="2039"/>
      <c r="DDX300" s="2039"/>
      <c r="DDY300" s="2039"/>
      <c r="DDZ300" s="2039"/>
      <c r="DEA300" s="2039"/>
      <c r="DEB300" s="2039"/>
      <c r="DEC300" s="2039"/>
      <c r="DED300" s="2039"/>
      <c r="DEE300" s="2039"/>
      <c r="DEF300" s="2039"/>
      <c r="DEG300" s="2039"/>
      <c r="DEH300" s="2039"/>
      <c r="DEI300" s="2039"/>
      <c r="DEJ300" s="2039"/>
      <c r="DEK300" s="2039"/>
      <c r="DEL300" s="2039"/>
      <c r="DEM300" s="2039"/>
      <c r="DEN300" s="2039"/>
      <c r="DEO300" s="2039"/>
      <c r="DEP300" s="2039"/>
      <c r="DEQ300" s="2039"/>
      <c r="DER300" s="2039"/>
      <c r="DES300" s="2039"/>
      <c r="DET300" s="2039"/>
      <c r="DEU300" s="2039"/>
      <c r="DEV300" s="2039"/>
      <c r="DEW300" s="2039"/>
      <c r="DEX300" s="2039"/>
      <c r="DEY300" s="2039"/>
      <c r="DEZ300" s="2039"/>
      <c r="DFA300" s="2039"/>
      <c r="DFB300" s="2039"/>
      <c r="DFC300" s="2039"/>
      <c r="DFD300" s="2039"/>
      <c r="DFE300" s="2039"/>
      <c r="DFF300" s="2039"/>
      <c r="DFG300" s="2039"/>
      <c r="DFH300" s="2039"/>
      <c r="DFI300" s="2039"/>
      <c r="DFJ300" s="2039"/>
      <c r="DFK300" s="2039"/>
      <c r="DFL300" s="2039"/>
      <c r="DFM300" s="2039"/>
      <c r="DFN300" s="2039"/>
      <c r="DFO300" s="2039"/>
      <c r="DFP300" s="2039"/>
      <c r="DFQ300" s="2039"/>
      <c r="DFR300" s="2039"/>
      <c r="DFS300" s="2039"/>
      <c r="DFT300" s="2039"/>
      <c r="DFU300" s="2039"/>
      <c r="DFV300" s="2039"/>
      <c r="DFW300" s="2039"/>
      <c r="DFX300" s="2039"/>
      <c r="DFY300" s="2039"/>
      <c r="DFZ300" s="2039"/>
      <c r="DGA300" s="2039"/>
      <c r="DGB300" s="2039"/>
      <c r="DGC300" s="2039"/>
      <c r="DGD300" s="2039"/>
      <c r="DGE300" s="2039"/>
      <c r="DGF300" s="2039"/>
      <c r="DGG300" s="2039"/>
      <c r="DGH300" s="2039"/>
      <c r="DGI300" s="2039"/>
      <c r="DGJ300" s="2039"/>
      <c r="DGK300" s="2039"/>
      <c r="DGL300" s="2039"/>
      <c r="DGM300" s="2039"/>
      <c r="DGN300" s="2039"/>
      <c r="DGO300" s="2039"/>
      <c r="DGP300" s="2039"/>
      <c r="DGQ300" s="2039"/>
      <c r="DGR300" s="2039"/>
      <c r="DGS300" s="2039"/>
      <c r="DGT300" s="2039"/>
      <c r="DGU300" s="2039"/>
      <c r="DGV300" s="2039"/>
      <c r="DGW300" s="2039"/>
      <c r="DGX300" s="2039"/>
      <c r="DGY300" s="2039"/>
      <c r="DGZ300" s="2039"/>
      <c r="DHA300" s="2039"/>
      <c r="DHB300" s="2039"/>
      <c r="DHC300" s="2039"/>
      <c r="DHD300" s="2039"/>
      <c r="DHE300" s="2039"/>
      <c r="DHF300" s="2039"/>
      <c r="DHG300" s="2039"/>
      <c r="DHH300" s="2039"/>
      <c r="DHI300" s="2039"/>
      <c r="DHJ300" s="2039"/>
      <c r="DHK300" s="2039"/>
      <c r="DHL300" s="2039"/>
      <c r="DHM300" s="2039"/>
      <c r="DHN300" s="2039"/>
      <c r="DHO300" s="2039"/>
      <c r="DHP300" s="2039"/>
      <c r="DHQ300" s="2039"/>
      <c r="DHR300" s="2039"/>
      <c r="DHS300" s="2039"/>
      <c r="DHT300" s="2039"/>
      <c r="DHU300" s="2039"/>
      <c r="DHV300" s="2039"/>
      <c r="DHW300" s="2039"/>
      <c r="DHX300" s="2039"/>
      <c r="DHY300" s="2039"/>
      <c r="DHZ300" s="2039"/>
      <c r="DIA300" s="2039"/>
      <c r="DIB300" s="2039"/>
      <c r="DIC300" s="2039"/>
      <c r="DID300" s="2039"/>
      <c r="DIE300" s="2039"/>
      <c r="DIF300" s="2039"/>
      <c r="DIG300" s="2039"/>
      <c r="DIH300" s="2039"/>
      <c r="DII300" s="2039"/>
      <c r="DIJ300" s="2039"/>
      <c r="DIK300" s="2039"/>
      <c r="DIL300" s="2039"/>
      <c r="DIM300" s="2039"/>
      <c r="DIN300" s="2039"/>
      <c r="DIO300" s="2039"/>
      <c r="DIP300" s="2039"/>
      <c r="DIQ300" s="2039"/>
      <c r="DIR300" s="2039"/>
      <c r="DIS300" s="2039"/>
      <c r="DIT300" s="2039"/>
      <c r="DIU300" s="2039"/>
      <c r="DIV300" s="2039"/>
      <c r="DIW300" s="2039"/>
      <c r="DIX300" s="2039"/>
      <c r="DIY300" s="2039"/>
      <c r="DIZ300" s="2039"/>
      <c r="DJA300" s="2039"/>
      <c r="DJB300" s="2039"/>
      <c r="DJC300" s="2039"/>
      <c r="DJD300" s="2039"/>
      <c r="DJE300" s="2039"/>
      <c r="DJF300" s="2039"/>
      <c r="DJG300" s="2039"/>
      <c r="DJH300" s="2039"/>
      <c r="DJI300" s="2039"/>
      <c r="DJJ300" s="2039"/>
      <c r="DJK300" s="2039"/>
      <c r="DJL300" s="2039"/>
      <c r="DJM300" s="2039"/>
      <c r="DJN300" s="2039"/>
      <c r="DJO300" s="2039"/>
      <c r="DJP300" s="2039"/>
      <c r="DJQ300" s="2039"/>
      <c r="DJR300" s="2039"/>
      <c r="DJS300" s="2039"/>
      <c r="DJT300" s="2039"/>
      <c r="DJU300" s="2039"/>
      <c r="DJV300" s="2039"/>
      <c r="DJW300" s="2039"/>
      <c r="DJX300" s="2039"/>
      <c r="DJY300" s="2039"/>
      <c r="DJZ300" s="2039"/>
      <c r="DKA300" s="2039"/>
      <c r="DKB300" s="2039"/>
      <c r="DKC300" s="2039"/>
      <c r="DKD300" s="2039"/>
      <c r="DKE300" s="2039"/>
      <c r="DKF300" s="2039"/>
      <c r="DKG300" s="2039"/>
      <c r="DKH300" s="2039"/>
      <c r="DKI300" s="2039"/>
      <c r="DKJ300" s="2039"/>
      <c r="DKK300" s="2039"/>
      <c r="DKL300" s="2039"/>
      <c r="DKM300" s="2039"/>
      <c r="DKN300" s="2039"/>
      <c r="DKO300" s="2039"/>
      <c r="DKP300" s="2039"/>
      <c r="DKQ300" s="2039"/>
      <c r="DKR300" s="2039"/>
      <c r="DKS300" s="2039"/>
      <c r="DKT300" s="2039"/>
      <c r="DKU300" s="2039"/>
      <c r="DKV300" s="2039"/>
      <c r="DKW300" s="2039"/>
      <c r="DKX300" s="2039"/>
      <c r="DKY300" s="2039"/>
      <c r="DKZ300" s="2039"/>
      <c r="DLA300" s="2039"/>
      <c r="DLB300" s="2039"/>
      <c r="DLC300" s="2039"/>
      <c r="DLD300" s="2039"/>
      <c r="DLE300" s="2039"/>
      <c r="DLF300" s="2039"/>
      <c r="DLG300" s="2039"/>
      <c r="DLH300" s="2039"/>
      <c r="DLI300" s="2039"/>
      <c r="DLJ300" s="2039"/>
      <c r="DLK300" s="2039"/>
      <c r="DLL300" s="2039"/>
      <c r="DLM300" s="2039"/>
      <c r="DLN300" s="2039"/>
      <c r="DLO300" s="2039"/>
      <c r="DLP300" s="2039"/>
      <c r="DLQ300" s="2039"/>
      <c r="DLR300" s="2039"/>
      <c r="DLS300" s="2039"/>
      <c r="DLT300" s="2039"/>
      <c r="DLU300" s="2039"/>
      <c r="DLV300" s="2039"/>
      <c r="DLW300" s="2039"/>
      <c r="DLX300" s="2039"/>
      <c r="DLY300" s="2039"/>
      <c r="DLZ300" s="2039"/>
      <c r="DMA300" s="2039"/>
      <c r="DMB300" s="2039"/>
      <c r="DMC300" s="2039"/>
      <c r="DMD300" s="2039"/>
      <c r="DME300" s="2039"/>
      <c r="DMF300" s="2039"/>
      <c r="DMG300" s="2039"/>
      <c r="DMH300" s="2039"/>
      <c r="DMI300" s="2039"/>
      <c r="DMJ300" s="2039"/>
      <c r="DMK300" s="2039"/>
      <c r="DML300" s="2039"/>
      <c r="DMM300" s="2039"/>
      <c r="DMN300" s="2039"/>
      <c r="DMO300" s="2039"/>
      <c r="DMP300" s="2039"/>
      <c r="DMQ300" s="2039"/>
      <c r="DMR300" s="2039"/>
      <c r="DMS300" s="2039"/>
      <c r="DMT300" s="2039"/>
      <c r="DMU300" s="2039"/>
      <c r="DMV300" s="2039"/>
      <c r="DMW300" s="2039"/>
      <c r="DMX300" s="2039"/>
      <c r="DMY300" s="2039"/>
      <c r="DMZ300" s="2039"/>
      <c r="DNA300" s="2039"/>
      <c r="DNB300" s="2039"/>
      <c r="DNC300" s="2039"/>
      <c r="DND300" s="2039"/>
      <c r="DNE300" s="2039"/>
      <c r="DNF300" s="2039"/>
      <c r="DNG300" s="2039"/>
      <c r="DNH300" s="2039"/>
      <c r="DNI300" s="2039"/>
      <c r="DNJ300" s="2039"/>
      <c r="DNK300" s="2039"/>
      <c r="DNL300" s="2039"/>
      <c r="DNM300" s="2039"/>
      <c r="DNN300" s="2039"/>
      <c r="DNO300" s="2039"/>
      <c r="DNP300" s="2039"/>
      <c r="DNQ300" s="2039"/>
      <c r="DNR300" s="2039"/>
      <c r="DNS300" s="2039"/>
      <c r="DNT300" s="2039"/>
      <c r="DNU300" s="2039"/>
      <c r="DNV300" s="2039"/>
      <c r="DNW300" s="2039"/>
      <c r="DNX300" s="2039"/>
      <c r="DNY300" s="2039"/>
      <c r="DNZ300" s="2039"/>
      <c r="DOA300" s="2039"/>
      <c r="DOB300" s="2039"/>
      <c r="DOC300" s="2039"/>
      <c r="DOD300" s="2039"/>
      <c r="DOE300" s="2039"/>
      <c r="DOF300" s="2039"/>
      <c r="DOG300" s="2039"/>
      <c r="DOH300" s="2039"/>
      <c r="DOI300" s="2039"/>
      <c r="DOJ300" s="2039"/>
      <c r="DOK300" s="2039"/>
      <c r="DOL300" s="2039"/>
      <c r="DOM300" s="2039"/>
      <c r="DON300" s="2039"/>
      <c r="DOO300" s="2039"/>
      <c r="DOP300" s="2039"/>
      <c r="DOQ300" s="2039"/>
      <c r="DOR300" s="2039"/>
      <c r="DOS300" s="2039"/>
      <c r="DOT300" s="2039"/>
      <c r="DOU300" s="2039"/>
      <c r="DOV300" s="2039"/>
      <c r="DOW300" s="2039"/>
      <c r="DOX300" s="2039"/>
      <c r="DOY300" s="2039"/>
      <c r="DOZ300" s="2039"/>
      <c r="DPA300" s="2039"/>
      <c r="DPB300" s="2039"/>
      <c r="DPC300" s="2039"/>
      <c r="DPD300" s="2039"/>
      <c r="DPE300" s="2039"/>
      <c r="DPF300" s="2039"/>
      <c r="DPG300" s="2039"/>
      <c r="DPH300" s="2039"/>
      <c r="DPI300" s="2039"/>
      <c r="DPJ300" s="2039"/>
      <c r="DPK300" s="2039"/>
      <c r="DPL300" s="2039"/>
      <c r="DPM300" s="2039"/>
      <c r="DPN300" s="2039"/>
      <c r="DPO300" s="2039"/>
      <c r="DPP300" s="2039"/>
      <c r="DPQ300" s="2039"/>
      <c r="DPR300" s="2039"/>
      <c r="DPS300" s="2039"/>
      <c r="DPT300" s="2039"/>
      <c r="DPU300" s="2039"/>
      <c r="DPV300" s="2039"/>
      <c r="DPW300" s="2039"/>
      <c r="DPX300" s="2039"/>
      <c r="DPY300" s="2039"/>
      <c r="DPZ300" s="2039"/>
      <c r="DQA300" s="2039"/>
      <c r="DQB300" s="2039"/>
      <c r="DQC300" s="2039"/>
      <c r="DQD300" s="2039"/>
      <c r="DQE300" s="2039"/>
      <c r="DQF300" s="2039"/>
      <c r="DQG300" s="2039"/>
      <c r="DQH300" s="2039"/>
      <c r="DQI300" s="2039"/>
      <c r="DQJ300" s="2039"/>
      <c r="DQK300" s="2039"/>
      <c r="DQL300" s="2039"/>
      <c r="DQM300" s="2039"/>
      <c r="DQN300" s="2039"/>
      <c r="DQO300" s="2039"/>
      <c r="DQP300" s="2039"/>
      <c r="DQQ300" s="2039"/>
      <c r="DQR300" s="2039"/>
      <c r="DQS300" s="2039"/>
      <c r="DQT300" s="2039"/>
      <c r="DQU300" s="2039"/>
      <c r="DQV300" s="2039"/>
      <c r="DQW300" s="2039"/>
      <c r="DQX300" s="2039"/>
      <c r="DQY300" s="2039"/>
      <c r="DQZ300" s="2039"/>
      <c r="DRA300" s="2039"/>
      <c r="DRB300" s="2039"/>
      <c r="DRC300" s="2039"/>
      <c r="DRD300" s="2039"/>
      <c r="DRE300" s="2039"/>
      <c r="DRF300" s="2039"/>
      <c r="DRG300" s="2039"/>
      <c r="DRH300" s="2039"/>
      <c r="DRI300" s="2039"/>
      <c r="DRJ300" s="2039"/>
      <c r="DRK300" s="2039"/>
      <c r="DRL300" s="2039"/>
      <c r="DRM300" s="2039"/>
      <c r="DRN300" s="2039"/>
      <c r="DRO300" s="2039"/>
      <c r="DRP300" s="2039"/>
      <c r="DRQ300" s="2039"/>
      <c r="DRR300" s="2039"/>
      <c r="DRS300" s="2039"/>
      <c r="DRT300" s="2039"/>
      <c r="DRU300" s="2039"/>
      <c r="DRV300" s="2039"/>
      <c r="DRW300" s="2039"/>
      <c r="DRX300" s="2039"/>
      <c r="DRY300" s="2039"/>
      <c r="DRZ300" s="2039"/>
      <c r="DSA300" s="2039"/>
      <c r="DSB300" s="2039"/>
      <c r="DSC300" s="2039"/>
      <c r="DSD300" s="2039"/>
      <c r="DSE300" s="2039"/>
      <c r="DSF300" s="2039"/>
      <c r="DSG300" s="2039"/>
      <c r="DSH300" s="2039"/>
      <c r="DSI300" s="2039"/>
      <c r="DSJ300" s="2039"/>
      <c r="DSK300" s="2039"/>
      <c r="DSL300" s="2039"/>
      <c r="DSM300" s="2039"/>
      <c r="DSN300" s="2039"/>
      <c r="DSO300" s="2039"/>
      <c r="DSP300" s="2039"/>
      <c r="DSQ300" s="2039"/>
      <c r="DSR300" s="2039"/>
      <c r="DSS300" s="2039"/>
      <c r="DST300" s="2039"/>
      <c r="DSU300" s="2039"/>
      <c r="DSV300" s="2039"/>
      <c r="DSW300" s="2039"/>
      <c r="DSX300" s="2039"/>
      <c r="DSY300" s="2039"/>
      <c r="DSZ300" s="2039"/>
      <c r="DTA300" s="2039"/>
      <c r="DTB300" s="2039"/>
      <c r="DTC300" s="2039"/>
      <c r="DTD300" s="2039"/>
      <c r="DTE300" s="2039"/>
      <c r="DTF300" s="2039"/>
      <c r="DTG300" s="2039"/>
      <c r="DTH300" s="2039"/>
      <c r="DTI300" s="2039"/>
      <c r="DTJ300" s="2039"/>
      <c r="DTK300" s="2039"/>
      <c r="DTL300" s="2039"/>
      <c r="DTM300" s="2039"/>
      <c r="DTN300" s="2039"/>
      <c r="DTO300" s="2039"/>
      <c r="DTP300" s="2039"/>
      <c r="DTQ300" s="2039"/>
      <c r="DTR300" s="2039"/>
      <c r="DTS300" s="2039"/>
      <c r="DTT300" s="2039"/>
      <c r="DTU300" s="2039"/>
      <c r="DTV300" s="2039"/>
      <c r="DTW300" s="2039"/>
      <c r="DTX300" s="2039"/>
      <c r="DTY300" s="2039"/>
      <c r="DTZ300" s="2039"/>
      <c r="DUA300" s="2039"/>
      <c r="DUB300" s="2039"/>
      <c r="DUC300" s="2039"/>
      <c r="DUD300" s="2039"/>
      <c r="DUE300" s="2039"/>
      <c r="DUF300" s="2039"/>
      <c r="DUG300" s="2039"/>
      <c r="DUH300" s="2039"/>
      <c r="DUI300" s="2039"/>
      <c r="DUJ300" s="2039"/>
      <c r="DUK300" s="2039"/>
      <c r="DUL300" s="2039"/>
      <c r="DUM300" s="2039"/>
      <c r="DUN300" s="2039"/>
      <c r="DUO300" s="2039"/>
      <c r="DUP300" s="2039"/>
      <c r="DUQ300" s="2039"/>
      <c r="DUR300" s="2039"/>
      <c r="DUS300" s="2039"/>
      <c r="DUT300" s="2039"/>
      <c r="DUU300" s="2039"/>
      <c r="DUV300" s="2039"/>
      <c r="DUW300" s="2039"/>
      <c r="DUX300" s="2039"/>
      <c r="DUY300" s="2039"/>
      <c r="DUZ300" s="2039"/>
      <c r="DVA300" s="2039"/>
      <c r="DVB300" s="2039"/>
      <c r="DVC300" s="2039"/>
      <c r="DVD300" s="2039"/>
      <c r="DVE300" s="2039"/>
      <c r="DVF300" s="2039"/>
      <c r="DVG300" s="2039"/>
      <c r="DVH300" s="2039"/>
      <c r="DVI300" s="2039"/>
      <c r="DVJ300" s="2039"/>
      <c r="DVK300" s="2039"/>
      <c r="DVL300" s="2039"/>
      <c r="DVM300" s="2039"/>
      <c r="DVN300" s="2039"/>
      <c r="DVO300" s="2039"/>
      <c r="DVP300" s="2039"/>
      <c r="DVQ300" s="2039"/>
      <c r="DVR300" s="2039"/>
      <c r="DVS300" s="2039"/>
      <c r="DVT300" s="2039"/>
      <c r="DVU300" s="2039"/>
      <c r="DVV300" s="2039"/>
      <c r="DVW300" s="2039"/>
      <c r="DVX300" s="2039"/>
      <c r="DVY300" s="2039"/>
      <c r="DVZ300" s="2039"/>
      <c r="DWA300" s="2039"/>
      <c r="DWB300" s="2039"/>
      <c r="DWC300" s="2039"/>
      <c r="DWD300" s="2039"/>
      <c r="DWE300" s="2039"/>
      <c r="DWF300" s="2039"/>
      <c r="DWG300" s="2039"/>
      <c r="DWH300" s="2039"/>
      <c r="DWI300" s="2039"/>
      <c r="DWJ300" s="2039"/>
      <c r="DWK300" s="2039"/>
      <c r="DWL300" s="2039"/>
      <c r="DWM300" s="2039"/>
      <c r="DWN300" s="2039"/>
      <c r="DWO300" s="2039"/>
      <c r="DWP300" s="2039"/>
      <c r="DWQ300" s="2039"/>
      <c r="DWR300" s="2039"/>
      <c r="DWS300" s="2039"/>
      <c r="DWT300" s="2039"/>
      <c r="DWU300" s="2039"/>
      <c r="DWV300" s="2039"/>
      <c r="DWW300" s="2039"/>
      <c r="DWX300" s="2039"/>
      <c r="DWY300" s="2039"/>
      <c r="DWZ300" s="2039"/>
      <c r="DXA300" s="2039"/>
      <c r="DXB300" s="2039"/>
      <c r="DXC300" s="2039"/>
      <c r="DXD300" s="2039"/>
      <c r="DXE300" s="2039"/>
      <c r="DXF300" s="2039"/>
      <c r="DXG300" s="2039"/>
      <c r="DXH300" s="2039"/>
      <c r="DXI300" s="2039"/>
      <c r="DXJ300" s="2039"/>
      <c r="DXK300" s="2039"/>
      <c r="DXL300" s="2039"/>
      <c r="DXM300" s="2039"/>
      <c r="DXN300" s="2039"/>
      <c r="DXO300" s="2039"/>
      <c r="DXP300" s="2039"/>
      <c r="DXQ300" s="2039"/>
      <c r="DXR300" s="2039"/>
      <c r="DXS300" s="2039"/>
      <c r="DXT300" s="2039"/>
      <c r="DXU300" s="2039"/>
      <c r="DXV300" s="2039"/>
      <c r="DXW300" s="2039"/>
      <c r="DXX300" s="2039"/>
      <c r="DXY300" s="2039"/>
      <c r="DXZ300" s="2039"/>
      <c r="DYA300" s="2039"/>
      <c r="DYB300" s="2039"/>
      <c r="DYC300" s="2039"/>
      <c r="DYD300" s="2039"/>
      <c r="DYE300" s="2039"/>
      <c r="DYF300" s="2039"/>
      <c r="DYG300" s="2039"/>
      <c r="DYH300" s="2039"/>
      <c r="DYI300" s="2039"/>
      <c r="DYJ300" s="2039"/>
      <c r="DYK300" s="2039"/>
      <c r="DYL300" s="2039"/>
      <c r="DYM300" s="2039"/>
      <c r="DYN300" s="2039"/>
      <c r="DYO300" s="2039"/>
      <c r="DYP300" s="2039"/>
      <c r="DYQ300" s="2039"/>
      <c r="DYR300" s="2039"/>
      <c r="DYS300" s="2039"/>
      <c r="DYT300" s="2039"/>
      <c r="DYU300" s="2039"/>
      <c r="DYV300" s="2039"/>
      <c r="DYW300" s="2039"/>
      <c r="DYX300" s="2039"/>
      <c r="DYY300" s="2039"/>
      <c r="DYZ300" s="2039"/>
      <c r="DZA300" s="2039"/>
      <c r="DZB300" s="2039"/>
      <c r="DZC300" s="2039"/>
      <c r="DZD300" s="2039"/>
      <c r="DZE300" s="2039"/>
      <c r="DZF300" s="2039"/>
      <c r="DZG300" s="2039"/>
      <c r="DZH300" s="2039"/>
      <c r="DZI300" s="2039"/>
      <c r="DZJ300" s="2039"/>
      <c r="DZK300" s="2039"/>
      <c r="DZL300" s="2039"/>
      <c r="DZM300" s="2039"/>
      <c r="DZN300" s="2039"/>
      <c r="DZO300" s="2039"/>
      <c r="DZP300" s="2039"/>
      <c r="DZQ300" s="2039"/>
      <c r="DZR300" s="2039"/>
      <c r="DZS300" s="2039"/>
      <c r="DZT300" s="2039"/>
      <c r="DZU300" s="2039"/>
      <c r="DZV300" s="2039"/>
      <c r="DZW300" s="2039"/>
      <c r="DZX300" s="2039"/>
      <c r="DZY300" s="2039"/>
      <c r="DZZ300" s="2039"/>
      <c r="EAA300" s="2039"/>
      <c r="EAB300" s="2039"/>
      <c r="EAC300" s="2039"/>
      <c r="EAD300" s="2039"/>
      <c r="EAE300" s="2039"/>
      <c r="EAF300" s="2039"/>
      <c r="EAG300" s="2039"/>
      <c r="EAH300" s="2039"/>
      <c r="EAI300" s="2039"/>
      <c r="EAJ300" s="2039"/>
      <c r="EAK300" s="2039"/>
      <c r="EAL300" s="2039"/>
      <c r="EAM300" s="2039"/>
      <c r="EAN300" s="2039"/>
      <c r="EAO300" s="2039"/>
      <c r="EAP300" s="2039"/>
      <c r="EAQ300" s="2039"/>
      <c r="EAR300" s="2039"/>
      <c r="EAS300" s="2039"/>
      <c r="EAT300" s="2039"/>
      <c r="EAU300" s="2039"/>
      <c r="EAV300" s="2039"/>
      <c r="EAW300" s="2039"/>
      <c r="EAX300" s="2039"/>
      <c r="EAY300" s="2039"/>
      <c r="EAZ300" s="2039"/>
      <c r="EBA300" s="2039"/>
      <c r="EBB300" s="2039"/>
      <c r="EBC300" s="2039"/>
      <c r="EBD300" s="2039"/>
      <c r="EBE300" s="2039"/>
      <c r="EBF300" s="2039"/>
      <c r="EBG300" s="2039"/>
      <c r="EBH300" s="2039"/>
      <c r="EBI300" s="2039"/>
      <c r="EBJ300" s="2039"/>
      <c r="EBK300" s="2039"/>
      <c r="EBL300" s="2039"/>
      <c r="EBM300" s="2039"/>
      <c r="EBN300" s="2039"/>
      <c r="EBO300" s="2039"/>
      <c r="EBP300" s="2039"/>
      <c r="EBQ300" s="2039"/>
      <c r="EBR300" s="2039"/>
      <c r="EBS300" s="2039"/>
      <c r="EBT300" s="2039"/>
      <c r="EBU300" s="2039"/>
      <c r="EBV300" s="2039"/>
      <c r="EBW300" s="2039"/>
      <c r="EBX300" s="2039"/>
      <c r="EBY300" s="2039"/>
      <c r="EBZ300" s="2039"/>
      <c r="ECA300" s="2039"/>
      <c r="ECB300" s="2039"/>
      <c r="ECC300" s="2039"/>
      <c r="ECD300" s="2039"/>
      <c r="ECE300" s="2039"/>
      <c r="ECF300" s="2039"/>
      <c r="ECG300" s="2039"/>
      <c r="ECH300" s="2039"/>
      <c r="ECI300" s="2039"/>
      <c r="ECJ300" s="2039"/>
      <c r="ECK300" s="2039"/>
      <c r="ECL300" s="2039"/>
      <c r="ECM300" s="2039"/>
      <c r="ECN300" s="2039"/>
      <c r="ECO300" s="2039"/>
      <c r="ECP300" s="2039"/>
      <c r="ECQ300" s="2039"/>
      <c r="ECR300" s="2039"/>
      <c r="ECS300" s="2039"/>
      <c r="ECT300" s="2039"/>
      <c r="ECU300" s="2039"/>
      <c r="ECV300" s="2039"/>
      <c r="ECW300" s="2039"/>
      <c r="ECX300" s="2039"/>
      <c r="ECY300" s="2039"/>
      <c r="ECZ300" s="2039"/>
      <c r="EDA300" s="2039"/>
      <c r="EDB300" s="2039"/>
      <c r="EDC300" s="2039"/>
      <c r="EDD300" s="2039"/>
      <c r="EDE300" s="2039"/>
      <c r="EDF300" s="2039"/>
      <c r="EDG300" s="2039"/>
      <c r="EDH300" s="2039"/>
      <c r="EDI300" s="2039"/>
      <c r="EDJ300" s="2039"/>
      <c r="EDK300" s="2039"/>
      <c r="EDL300" s="2039"/>
      <c r="EDM300" s="2039"/>
      <c r="EDN300" s="2039"/>
      <c r="EDO300" s="2039"/>
      <c r="EDP300" s="2039"/>
      <c r="EDQ300" s="2039"/>
      <c r="EDR300" s="2039"/>
      <c r="EDS300" s="2039"/>
      <c r="EDT300" s="2039"/>
      <c r="EDU300" s="2039"/>
      <c r="EDV300" s="2039"/>
      <c r="EDW300" s="2039"/>
      <c r="EDX300" s="2039"/>
      <c r="EDY300" s="2039"/>
      <c r="EDZ300" s="2039"/>
      <c r="EEA300" s="2039"/>
      <c r="EEB300" s="2039"/>
      <c r="EEC300" s="2039"/>
      <c r="EED300" s="2039"/>
      <c r="EEE300" s="2039"/>
      <c r="EEF300" s="2039"/>
      <c r="EEG300" s="2039"/>
      <c r="EEH300" s="2039"/>
      <c r="EEI300" s="2039"/>
      <c r="EEJ300" s="2039"/>
      <c r="EEK300" s="2039"/>
      <c r="EEL300" s="2039"/>
      <c r="EEM300" s="2039"/>
      <c r="EEN300" s="2039"/>
      <c r="EEO300" s="2039"/>
      <c r="EEP300" s="2039"/>
      <c r="EEQ300" s="2039"/>
      <c r="EER300" s="2039"/>
      <c r="EES300" s="2039"/>
      <c r="EET300" s="2039"/>
      <c r="EEU300" s="2039"/>
      <c r="EEV300" s="2039"/>
      <c r="EEW300" s="2039"/>
      <c r="EEX300" s="2039"/>
      <c r="EEY300" s="2039"/>
      <c r="EEZ300" s="2039"/>
      <c r="EFA300" s="2039"/>
      <c r="EFB300" s="2039"/>
      <c r="EFC300" s="2039"/>
      <c r="EFD300" s="2039"/>
      <c r="EFE300" s="2039"/>
      <c r="EFF300" s="2039"/>
      <c r="EFG300" s="2039"/>
      <c r="EFH300" s="2039"/>
      <c r="EFI300" s="2039"/>
      <c r="EFJ300" s="2039"/>
      <c r="EFK300" s="2039"/>
      <c r="EFL300" s="2039"/>
      <c r="EFM300" s="2039"/>
      <c r="EFN300" s="2039"/>
      <c r="EFO300" s="2039"/>
      <c r="EFP300" s="2039"/>
      <c r="EFQ300" s="2039"/>
      <c r="EFR300" s="2039"/>
      <c r="EFS300" s="2039"/>
      <c r="EFT300" s="2039"/>
      <c r="EFU300" s="2039"/>
      <c r="EFV300" s="2039"/>
      <c r="EFW300" s="2039"/>
      <c r="EFX300" s="2039"/>
      <c r="EFY300" s="2039"/>
      <c r="EFZ300" s="2039"/>
      <c r="EGA300" s="2039"/>
      <c r="EGB300" s="2039"/>
      <c r="EGC300" s="2039"/>
      <c r="EGD300" s="2039"/>
      <c r="EGE300" s="2039"/>
      <c r="EGF300" s="2039"/>
      <c r="EGG300" s="2039"/>
      <c r="EGH300" s="2039"/>
      <c r="EGI300" s="2039"/>
      <c r="EGJ300" s="2039"/>
      <c r="EGK300" s="2039"/>
      <c r="EGL300" s="2039"/>
      <c r="EGM300" s="2039"/>
      <c r="EGN300" s="2039"/>
      <c r="EGO300" s="2039"/>
      <c r="EGP300" s="2039"/>
      <c r="EGQ300" s="2039"/>
      <c r="EGR300" s="2039"/>
      <c r="EGS300" s="2039"/>
      <c r="EGT300" s="2039"/>
      <c r="EGU300" s="2039"/>
      <c r="EGV300" s="2039"/>
      <c r="EGW300" s="2039"/>
      <c r="EGX300" s="2039"/>
      <c r="EGY300" s="2039"/>
      <c r="EGZ300" s="2039"/>
      <c r="EHA300" s="2039"/>
      <c r="EHB300" s="2039"/>
      <c r="EHC300" s="2039"/>
      <c r="EHD300" s="2039"/>
      <c r="EHE300" s="2039"/>
      <c r="EHF300" s="2039"/>
      <c r="EHG300" s="2039"/>
      <c r="EHH300" s="2039"/>
      <c r="EHI300" s="2039"/>
      <c r="EHJ300" s="2039"/>
      <c r="EHK300" s="2039"/>
      <c r="EHL300" s="2039"/>
      <c r="EHM300" s="2039"/>
      <c r="EHN300" s="2039"/>
      <c r="EHO300" s="2039"/>
      <c r="EHP300" s="2039"/>
      <c r="EHQ300" s="2039"/>
      <c r="EHR300" s="2039"/>
      <c r="EHS300" s="2039"/>
      <c r="EHT300" s="2039"/>
      <c r="EHU300" s="2039"/>
      <c r="EHV300" s="2039"/>
      <c r="EHW300" s="2039"/>
      <c r="EHX300" s="2039"/>
      <c r="EHY300" s="2039"/>
      <c r="EHZ300" s="2039"/>
      <c r="EIA300" s="2039"/>
      <c r="EIB300" s="2039"/>
      <c r="EIC300" s="2039"/>
      <c r="EID300" s="2039"/>
      <c r="EIE300" s="2039"/>
      <c r="EIF300" s="2039"/>
      <c r="EIG300" s="2039"/>
      <c r="EIH300" s="2039"/>
      <c r="EII300" s="2039"/>
      <c r="EIJ300" s="2039"/>
      <c r="EIK300" s="2039"/>
      <c r="EIL300" s="2039"/>
      <c r="EIM300" s="2039"/>
      <c r="EIN300" s="2039"/>
      <c r="EIO300" s="2039"/>
      <c r="EIP300" s="2039"/>
      <c r="EIQ300" s="2039"/>
      <c r="EIR300" s="2039"/>
      <c r="EIS300" s="2039"/>
      <c r="EIT300" s="2039"/>
      <c r="EIU300" s="2039"/>
      <c r="EIV300" s="2039"/>
      <c r="EIW300" s="2039"/>
      <c r="EIX300" s="2039"/>
      <c r="EIY300" s="2039"/>
      <c r="EIZ300" s="2039"/>
      <c r="EJA300" s="2039"/>
      <c r="EJB300" s="2039"/>
      <c r="EJC300" s="2039"/>
      <c r="EJD300" s="2039"/>
      <c r="EJE300" s="2039"/>
      <c r="EJF300" s="2039"/>
      <c r="EJG300" s="2039"/>
      <c r="EJH300" s="2039"/>
      <c r="EJI300" s="2039"/>
      <c r="EJJ300" s="2039"/>
      <c r="EJK300" s="2039"/>
      <c r="EJL300" s="2039"/>
      <c r="EJM300" s="2039"/>
      <c r="EJN300" s="2039"/>
      <c r="EJO300" s="2039"/>
      <c r="EJP300" s="2039"/>
      <c r="EJQ300" s="2039"/>
      <c r="EJR300" s="2039"/>
      <c r="EJS300" s="2039"/>
      <c r="EJT300" s="2039"/>
      <c r="EJU300" s="2039"/>
      <c r="EJV300" s="2039"/>
      <c r="EJW300" s="2039"/>
      <c r="EJX300" s="2039"/>
      <c r="EJY300" s="2039"/>
      <c r="EJZ300" s="2039"/>
      <c r="EKA300" s="2039"/>
      <c r="EKB300" s="2039"/>
      <c r="EKC300" s="2039"/>
      <c r="EKD300" s="2039"/>
      <c r="EKE300" s="2039"/>
      <c r="EKF300" s="2039"/>
      <c r="EKG300" s="2039"/>
      <c r="EKH300" s="2039"/>
      <c r="EKI300" s="2039"/>
      <c r="EKJ300" s="2039"/>
      <c r="EKK300" s="2039"/>
      <c r="EKL300" s="2039"/>
      <c r="EKM300" s="2039"/>
      <c r="EKN300" s="2039"/>
      <c r="EKO300" s="2039"/>
      <c r="EKP300" s="2039"/>
      <c r="EKQ300" s="2039"/>
      <c r="EKR300" s="2039"/>
      <c r="EKS300" s="2039"/>
      <c r="EKT300" s="2039"/>
      <c r="EKU300" s="2039"/>
      <c r="EKV300" s="2039"/>
      <c r="EKW300" s="2039"/>
      <c r="EKX300" s="2039"/>
      <c r="EKY300" s="2039"/>
      <c r="EKZ300" s="2039"/>
      <c r="ELA300" s="2039"/>
      <c r="ELB300" s="2039"/>
      <c r="ELC300" s="2039"/>
      <c r="ELD300" s="2039"/>
      <c r="ELE300" s="2039"/>
      <c r="ELF300" s="2039"/>
      <c r="ELG300" s="2039"/>
      <c r="ELH300" s="2039"/>
      <c r="ELI300" s="2039"/>
      <c r="ELJ300" s="2039"/>
      <c r="ELK300" s="2039"/>
      <c r="ELL300" s="2039"/>
      <c r="ELM300" s="2039"/>
      <c r="ELN300" s="2039"/>
      <c r="ELO300" s="2039"/>
      <c r="ELP300" s="2039"/>
      <c r="ELQ300" s="2039"/>
      <c r="ELR300" s="2039"/>
      <c r="ELS300" s="2039"/>
      <c r="ELT300" s="2039"/>
      <c r="ELU300" s="2039"/>
      <c r="ELV300" s="2039"/>
      <c r="ELW300" s="2039"/>
      <c r="ELX300" s="2039"/>
      <c r="ELY300" s="2039"/>
      <c r="ELZ300" s="2039"/>
      <c r="EMA300" s="2039"/>
      <c r="EMB300" s="2039"/>
      <c r="EMC300" s="2039"/>
      <c r="EMD300" s="2039"/>
      <c r="EME300" s="2039"/>
      <c r="EMF300" s="2039"/>
      <c r="EMG300" s="2039"/>
      <c r="EMH300" s="2039"/>
      <c r="EMI300" s="2039"/>
      <c r="EMJ300" s="2039"/>
      <c r="EMK300" s="2039"/>
      <c r="EML300" s="2039"/>
      <c r="EMM300" s="2039"/>
      <c r="EMN300" s="2039"/>
      <c r="EMO300" s="2039"/>
      <c r="EMP300" s="2039"/>
      <c r="EMQ300" s="2039"/>
      <c r="EMR300" s="2039"/>
      <c r="EMS300" s="2039"/>
      <c r="EMT300" s="2039"/>
      <c r="EMU300" s="2039"/>
      <c r="EMV300" s="2039"/>
      <c r="EMW300" s="2039"/>
      <c r="EMX300" s="2039"/>
      <c r="EMY300" s="2039"/>
      <c r="EMZ300" s="2039"/>
      <c r="ENA300" s="2039"/>
      <c r="ENB300" s="2039"/>
      <c r="ENC300" s="2039"/>
      <c r="END300" s="2039"/>
      <c r="ENE300" s="2039"/>
      <c r="ENF300" s="2039"/>
      <c r="ENG300" s="2039"/>
      <c r="ENH300" s="2039"/>
      <c r="ENI300" s="2039"/>
      <c r="ENJ300" s="2039"/>
      <c r="ENK300" s="2039"/>
      <c r="ENL300" s="2039"/>
      <c r="ENM300" s="2039"/>
      <c r="ENN300" s="2039"/>
      <c r="ENO300" s="2039"/>
      <c r="ENP300" s="2039"/>
      <c r="ENQ300" s="2039"/>
      <c r="ENR300" s="2039"/>
      <c r="ENS300" s="2039"/>
      <c r="ENT300" s="2039"/>
      <c r="ENU300" s="2039"/>
      <c r="ENV300" s="2039"/>
      <c r="ENW300" s="2039"/>
      <c r="ENX300" s="2039"/>
      <c r="ENY300" s="2039"/>
      <c r="ENZ300" s="2039"/>
      <c r="EOA300" s="2039"/>
      <c r="EOB300" s="2039"/>
      <c r="EOC300" s="2039"/>
      <c r="EOD300" s="2039"/>
      <c r="EOE300" s="2039"/>
      <c r="EOF300" s="2039"/>
      <c r="EOG300" s="2039"/>
      <c r="EOH300" s="2039"/>
      <c r="EOI300" s="2039"/>
      <c r="EOJ300" s="2039"/>
      <c r="EOK300" s="2039"/>
      <c r="EOL300" s="2039"/>
      <c r="EOM300" s="2039"/>
      <c r="EON300" s="2039"/>
      <c r="EOO300" s="2039"/>
      <c r="EOP300" s="2039"/>
      <c r="EOQ300" s="2039"/>
      <c r="EOR300" s="2039"/>
      <c r="EOS300" s="2039"/>
      <c r="EOT300" s="2039"/>
      <c r="EOU300" s="2039"/>
      <c r="EOV300" s="2039"/>
      <c r="EOW300" s="2039"/>
      <c r="EOX300" s="2039"/>
      <c r="EOY300" s="2039"/>
      <c r="EOZ300" s="2039"/>
      <c r="EPA300" s="2039"/>
      <c r="EPB300" s="2039"/>
      <c r="EPC300" s="2039"/>
      <c r="EPD300" s="2039"/>
      <c r="EPE300" s="2039"/>
      <c r="EPF300" s="2039"/>
      <c r="EPG300" s="2039"/>
      <c r="EPH300" s="2039"/>
      <c r="EPI300" s="2039"/>
      <c r="EPJ300" s="2039"/>
      <c r="EPK300" s="2039"/>
      <c r="EPL300" s="2039"/>
      <c r="EPM300" s="2039"/>
      <c r="EPN300" s="2039"/>
      <c r="EPO300" s="2039"/>
      <c r="EPP300" s="2039"/>
      <c r="EPQ300" s="2039"/>
      <c r="EPR300" s="2039"/>
      <c r="EPS300" s="2039"/>
      <c r="EPT300" s="2039"/>
      <c r="EPU300" s="2039"/>
      <c r="EPV300" s="2039"/>
      <c r="EPW300" s="2039"/>
      <c r="EPX300" s="2039"/>
      <c r="EPY300" s="2039"/>
      <c r="EPZ300" s="2039"/>
      <c r="EQA300" s="2039"/>
      <c r="EQB300" s="2039"/>
      <c r="EQC300" s="2039"/>
      <c r="EQD300" s="2039"/>
      <c r="EQE300" s="2039"/>
      <c r="EQF300" s="2039"/>
      <c r="EQG300" s="2039"/>
      <c r="EQH300" s="2039"/>
      <c r="EQI300" s="2039"/>
      <c r="EQJ300" s="2039"/>
      <c r="EQK300" s="2039"/>
      <c r="EQL300" s="2039"/>
      <c r="EQM300" s="2039"/>
      <c r="EQN300" s="2039"/>
      <c r="EQO300" s="2039"/>
      <c r="EQP300" s="2039"/>
      <c r="EQQ300" s="2039"/>
      <c r="EQR300" s="2039"/>
      <c r="EQS300" s="2039"/>
      <c r="EQT300" s="2039"/>
      <c r="EQU300" s="2039"/>
      <c r="EQV300" s="2039"/>
      <c r="EQW300" s="2039"/>
      <c r="EQX300" s="2039"/>
      <c r="EQY300" s="2039"/>
      <c r="EQZ300" s="2039"/>
      <c r="ERA300" s="2039"/>
      <c r="ERB300" s="2039"/>
      <c r="ERC300" s="2039"/>
      <c r="ERD300" s="2039"/>
      <c r="ERE300" s="2039"/>
      <c r="ERF300" s="2039"/>
      <c r="ERG300" s="2039"/>
      <c r="ERH300" s="2039"/>
      <c r="ERI300" s="2039"/>
      <c r="ERJ300" s="2039"/>
      <c r="ERK300" s="2039"/>
      <c r="ERL300" s="2039"/>
      <c r="ERM300" s="2039"/>
      <c r="ERN300" s="2039"/>
      <c r="ERO300" s="2039"/>
      <c r="ERP300" s="2039"/>
      <c r="ERQ300" s="2039"/>
      <c r="ERR300" s="2039"/>
      <c r="ERS300" s="2039"/>
      <c r="ERT300" s="2039"/>
      <c r="ERU300" s="2039"/>
      <c r="ERV300" s="2039"/>
      <c r="ERW300" s="2039"/>
      <c r="ERX300" s="2039"/>
      <c r="ERY300" s="2039"/>
      <c r="ERZ300" s="2039"/>
      <c r="ESA300" s="2039"/>
      <c r="ESB300" s="2039"/>
      <c r="ESC300" s="2039"/>
      <c r="ESD300" s="2039"/>
      <c r="ESE300" s="2039"/>
      <c r="ESF300" s="2039"/>
      <c r="ESG300" s="2039"/>
      <c r="ESH300" s="2039"/>
      <c r="ESI300" s="2039"/>
      <c r="ESJ300" s="2039"/>
      <c r="ESK300" s="2039"/>
      <c r="ESL300" s="2039"/>
      <c r="ESM300" s="2039"/>
      <c r="ESN300" s="2039"/>
      <c r="ESO300" s="2039"/>
      <c r="ESP300" s="2039"/>
      <c r="ESQ300" s="2039"/>
      <c r="ESR300" s="2039"/>
      <c r="ESS300" s="2039"/>
      <c r="EST300" s="2039"/>
      <c r="ESU300" s="2039"/>
      <c r="ESV300" s="2039"/>
      <c r="ESW300" s="2039"/>
      <c r="ESX300" s="2039"/>
      <c r="ESY300" s="2039"/>
      <c r="ESZ300" s="2039"/>
      <c r="ETA300" s="2039"/>
      <c r="ETB300" s="2039"/>
      <c r="ETC300" s="2039"/>
      <c r="ETD300" s="2039"/>
      <c r="ETE300" s="2039"/>
      <c r="ETF300" s="2039"/>
      <c r="ETG300" s="2039"/>
      <c r="ETH300" s="2039"/>
      <c r="ETI300" s="2039"/>
      <c r="ETJ300" s="2039"/>
      <c r="ETK300" s="2039"/>
      <c r="ETL300" s="2039"/>
      <c r="ETM300" s="2039"/>
      <c r="ETN300" s="2039"/>
      <c r="ETO300" s="2039"/>
      <c r="ETP300" s="2039"/>
      <c r="ETQ300" s="2039"/>
      <c r="ETR300" s="2039"/>
      <c r="ETS300" s="2039"/>
      <c r="ETT300" s="2039"/>
      <c r="ETU300" s="2039"/>
      <c r="ETV300" s="2039"/>
      <c r="ETW300" s="2039"/>
      <c r="ETX300" s="2039"/>
      <c r="ETY300" s="2039"/>
      <c r="ETZ300" s="2039"/>
      <c r="EUA300" s="2039"/>
      <c r="EUB300" s="2039"/>
      <c r="EUC300" s="2039"/>
      <c r="EUD300" s="2039"/>
      <c r="EUE300" s="2039"/>
      <c r="EUF300" s="2039"/>
      <c r="EUG300" s="2039"/>
      <c r="EUH300" s="2039"/>
      <c r="EUI300" s="2039"/>
      <c r="EUJ300" s="2039"/>
      <c r="EUK300" s="2039"/>
      <c r="EUL300" s="2039"/>
      <c r="EUM300" s="2039"/>
      <c r="EUN300" s="2039"/>
      <c r="EUO300" s="2039"/>
      <c r="EUP300" s="2039"/>
      <c r="EUQ300" s="2039"/>
      <c r="EUR300" s="2039"/>
      <c r="EUS300" s="2039"/>
      <c r="EUT300" s="2039"/>
      <c r="EUU300" s="2039"/>
      <c r="EUV300" s="2039"/>
      <c r="EUW300" s="2039"/>
      <c r="EUX300" s="2039"/>
      <c r="EUY300" s="2039"/>
      <c r="EUZ300" s="2039"/>
      <c r="EVA300" s="2039"/>
      <c r="EVB300" s="2039"/>
      <c r="EVC300" s="2039"/>
      <c r="EVD300" s="2039"/>
      <c r="EVE300" s="2039"/>
      <c r="EVF300" s="2039"/>
      <c r="EVG300" s="2039"/>
      <c r="EVH300" s="2039"/>
      <c r="EVI300" s="2039"/>
      <c r="EVJ300" s="2039"/>
      <c r="EVK300" s="2039"/>
      <c r="EVL300" s="2039"/>
      <c r="EVM300" s="2039"/>
      <c r="EVN300" s="2039"/>
      <c r="EVO300" s="2039"/>
      <c r="EVP300" s="2039"/>
      <c r="EVQ300" s="2039"/>
      <c r="EVR300" s="2039"/>
      <c r="EVS300" s="2039"/>
      <c r="EVT300" s="2039"/>
      <c r="EVU300" s="2039"/>
      <c r="EVV300" s="2039"/>
      <c r="EVW300" s="2039"/>
      <c r="EVX300" s="2039"/>
      <c r="EVY300" s="2039"/>
      <c r="EVZ300" s="2039"/>
      <c r="EWA300" s="2039"/>
      <c r="EWB300" s="2039"/>
      <c r="EWC300" s="2039"/>
      <c r="EWD300" s="2039"/>
      <c r="EWE300" s="2039"/>
      <c r="EWF300" s="2039"/>
      <c r="EWG300" s="2039"/>
      <c r="EWH300" s="2039"/>
      <c r="EWI300" s="2039"/>
      <c r="EWJ300" s="2039"/>
      <c r="EWK300" s="2039"/>
      <c r="EWL300" s="2039"/>
      <c r="EWM300" s="2039"/>
      <c r="EWN300" s="2039"/>
      <c r="EWO300" s="2039"/>
      <c r="EWP300" s="2039"/>
      <c r="EWQ300" s="2039"/>
      <c r="EWR300" s="2039"/>
      <c r="EWS300" s="2039"/>
      <c r="EWT300" s="2039"/>
      <c r="EWU300" s="2039"/>
      <c r="EWV300" s="2039"/>
      <c r="EWW300" s="2039"/>
      <c r="EWX300" s="2039"/>
      <c r="EWY300" s="2039"/>
      <c r="EWZ300" s="2039"/>
      <c r="EXA300" s="2039"/>
      <c r="EXB300" s="2039"/>
      <c r="EXC300" s="2039"/>
      <c r="EXD300" s="2039"/>
      <c r="EXE300" s="2039"/>
      <c r="EXF300" s="2039"/>
      <c r="EXG300" s="2039"/>
      <c r="EXH300" s="2039"/>
      <c r="EXI300" s="2039"/>
      <c r="EXJ300" s="2039"/>
      <c r="EXK300" s="2039"/>
      <c r="EXL300" s="2039"/>
      <c r="EXM300" s="2039"/>
      <c r="EXN300" s="2039"/>
      <c r="EXO300" s="2039"/>
      <c r="EXP300" s="2039"/>
      <c r="EXQ300" s="2039"/>
      <c r="EXR300" s="2039"/>
      <c r="EXS300" s="2039"/>
      <c r="EXT300" s="2039"/>
      <c r="EXU300" s="2039"/>
      <c r="EXV300" s="2039"/>
      <c r="EXW300" s="2039"/>
      <c r="EXX300" s="2039"/>
      <c r="EXY300" s="2039"/>
      <c r="EXZ300" s="2039"/>
      <c r="EYA300" s="2039"/>
      <c r="EYB300" s="2039"/>
      <c r="EYC300" s="2039"/>
      <c r="EYD300" s="2039"/>
      <c r="EYE300" s="2039"/>
      <c r="EYF300" s="2039"/>
      <c r="EYG300" s="2039"/>
      <c r="EYH300" s="2039"/>
      <c r="EYI300" s="2039"/>
      <c r="EYJ300" s="2039"/>
      <c r="EYK300" s="2039"/>
      <c r="EYL300" s="2039"/>
      <c r="EYM300" s="2039"/>
      <c r="EYN300" s="2039"/>
      <c r="EYO300" s="2039"/>
      <c r="EYP300" s="2039"/>
      <c r="EYQ300" s="2039"/>
      <c r="EYR300" s="2039"/>
      <c r="EYS300" s="2039"/>
      <c r="EYT300" s="2039"/>
      <c r="EYU300" s="2039"/>
      <c r="EYV300" s="2039"/>
      <c r="EYW300" s="2039"/>
      <c r="EYX300" s="2039"/>
      <c r="EYY300" s="2039"/>
      <c r="EYZ300" s="2039"/>
      <c r="EZA300" s="2039"/>
      <c r="EZB300" s="2039"/>
      <c r="EZC300" s="2039"/>
      <c r="EZD300" s="2039"/>
      <c r="EZE300" s="2039"/>
      <c r="EZF300" s="2039"/>
      <c r="EZG300" s="2039"/>
      <c r="EZH300" s="2039"/>
      <c r="EZI300" s="2039"/>
      <c r="EZJ300" s="2039"/>
      <c r="EZK300" s="2039"/>
      <c r="EZL300" s="2039"/>
      <c r="EZM300" s="2039"/>
      <c r="EZN300" s="2039"/>
      <c r="EZO300" s="2039"/>
      <c r="EZP300" s="2039"/>
      <c r="EZQ300" s="2039"/>
      <c r="EZR300" s="2039"/>
      <c r="EZS300" s="2039"/>
      <c r="EZT300" s="2039"/>
      <c r="EZU300" s="2039"/>
      <c r="EZV300" s="2039"/>
      <c r="EZW300" s="2039"/>
      <c r="EZX300" s="2039"/>
      <c r="EZY300" s="2039"/>
      <c r="EZZ300" s="2039"/>
      <c r="FAA300" s="2039"/>
      <c r="FAB300" s="2039"/>
      <c r="FAC300" s="2039"/>
      <c r="FAD300" s="2039"/>
      <c r="FAE300" s="2039"/>
      <c r="FAF300" s="2039"/>
      <c r="FAG300" s="2039"/>
      <c r="FAH300" s="2039"/>
      <c r="FAI300" s="2039"/>
      <c r="FAJ300" s="2039"/>
      <c r="FAK300" s="2039"/>
      <c r="FAL300" s="2039"/>
      <c r="FAM300" s="2039"/>
      <c r="FAN300" s="2039"/>
      <c r="FAO300" s="2039"/>
      <c r="FAP300" s="2039"/>
      <c r="FAQ300" s="2039"/>
      <c r="FAR300" s="2039"/>
      <c r="FAS300" s="2039"/>
      <c r="FAT300" s="2039"/>
      <c r="FAU300" s="2039"/>
      <c r="FAV300" s="2039"/>
      <c r="FAW300" s="2039"/>
      <c r="FAX300" s="2039"/>
      <c r="FAY300" s="2039"/>
      <c r="FAZ300" s="2039"/>
      <c r="FBA300" s="2039"/>
      <c r="FBB300" s="2039"/>
      <c r="FBC300" s="2039"/>
      <c r="FBD300" s="2039"/>
      <c r="FBE300" s="2039"/>
      <c r="FBF300" s="2039"/>
      <c r="FBG300" s="2039"/>
      <c r="FBH300" s="2039"/>
      <c r="FBI300" s="2039"/>
      <c r="FBJ300" s="2039"/>
      <c r="FBK300" s="2039"/>
      <c r="FBL300" s="2039"/>
      <c r="FBM300" s="2039"/>
      <c r="FBN300" s="2039"/>
      <c r="FBO300" s="2039"/>
      <c r="FBP300" s="2039"/>
      <c r="FBQ300" s="2039"/>
      <c r="FBR300" s="2039"/>
      <c r="FBS300" s="2039"/>
      <c r="FBT300" s="2039"/>
      <c r="FBU300" s="2039"/>
      <c r="FBV300" s="2039"/>
      <c r="FBW300" s="2039"/>
      <c r="FBX300" s="2039"/>
      <c r="FBY300" s="2039"/>
      <c r="FBZ300" s="2039"/>
      <c r="FCA300" s="2039"/>
      <c r="FCB300" s="2039"/>
      <c r="FCC300" s="2039"/>
      <c r="FCD300" s="2039"/>
      <c r="FCE300" s="2039"/>
      <c r="FCF300" s="2039"/>
      <c r="FCG300" s="2039"/>
      <c r="FCH300" s="2039"/>
      <c r="FCI300" s="2039"/>
      <c r="FCJ300" s="2039"/>
      <c r="FCK300" s="2039"/>
      <c r="FCL300" s="2039"/>
      <c r="FCM300" s="2039"/>
      <c r="FCN300" s="2039"/>
      <c r="FCO300" s="2039"/>
      <c r="FCP300" s="2039"/>
      <c r="FCQ300" s="2039"/>
      <c r="FCR300" s="2039"/>
      <c r="FCS300" s="2039"/>
      <c r="FCT300" s="2039"/>
      <c r="FCU300" s="2039"/>
      <c r="FCV300" s="2039"/>
      <c r="FCW300" s="2039"/>
      <c r="FCX300" s="2039"/>
      <c r="FCY300" s="2039"/>
      <c r="FCZ300" s="2039"/>
      <c r="FDA300" s="2039"/>
      <c r="FDB300" s="2039"/>
      <c r="FDC300" s="2039"/>
      <c r="FDD300" s="2039"/>
      <c r="FDE300" s="2039"/>
      <c r="FDF300" s="2039"/>
      <c r="FDG300" s="2039"/>
      <c r="FDH300" s="2039"/>
      <c r="FDI300" s="2039"/>
      <c r="FDJ300" s="2039"/>
      <c r="FDK300" s="2039"/>
      <c r="FDL300" s="2039"/>
      <c r="FDM300" s="2039"/>
      <c r="FDN300" s="2039"/>
      <c r="FDO300" s="2039"/>
      <c r="FDP300" s="2039"/>
      <c r="FDQ300" s="2039"/>
      <c r="FDR300" s="2039"/>
      <c r="FDS300" s="2039"/>
      <c r="FDT300" s="2039"/>
      <c r="FDU300" s="2039"/>
      <c r="FDV300" s="2039"/>
      <c r="FDW300" s="2039"/>
      <c r="FDX300" s="2039"/>
      <c r="FDY300" s="2039"/>
      <c r="FDZ300" s="2039"/>
      <c r="FEA300" s="2039"/>
      <c r="FEB300" s="2039"/>
      <c r="FEC300" s="2039"/>
      <c r="FED300" s="2039"/>
      <c r="FEE300" s="2039"/>
      <c r="FEF300" s="2039"/>
      <c r="FEG300" s="2039"/>
      <c r="FEH300" s="2039"/>
      <c r="FEI300" s="2039"/>
      <c r="FEJ300" s="2039"/>
      <c r="FEK300" s="2039"/>
      <c r="FEL300" s="2039"/>
      <c r="FEM300" s="2039"/>
      <c r="FEN300" s="2039"/>
      <c r="FEO300" s="2039"/>
      <c r="FEP300" s="2039"/>
      <c r="FEQ300" s="2039"/>
      <c r="FER300" s="2039"/>
      <c r="FES300" s="2039"/>
      <c r="FET300" s="2039"/>
      <c r="FEU300" s="2039"/>
      <c r="FEV300" s="2039"/>
      <c r="FEW300" s="2039"/>
      <c r="FEX300" s="2039"/>
      <c r="FEY300" s="2039"/>
      <c r="FEZ300" s="2039"/>
      <c r="FFA300" s="2039"/>
      <c r="FFB300" s="2039"/>
      <c r="FFC300" s="2039"/>
      <c r="FFD300" s="2039"/>
      <c r="FFE300" s="2039"/>
      <c r="FFF300" s="2039"/>
      <c r="FFG300" s="2039"/>
      <c r="FFH300" s="2039"/>
      <c r="FFI300" s="2039"/>
      <c r="FFJ300" s="2039"/>
      <c r="FFK300" s="2039"/>
      <c r="FFL300" s="2039"/>
      <c r="FFM300" s="2039"/>
      <c r="FFN300" s="2039"/>
      <c r="FFO300" s="2039"/>
      <c r="FFP300" s="2039"/>
      <c r="FFQ300" s="2039"/>
      <c r="FFR300" s="2039"/>
      <c r="FFS300" s="2039"/>
      <c r="FFT300" s="2039"/>
      <c r="FFU300" s="2039"/>
      <c r="FFV300" s="2039"/>
      <c r="FFW300" s="2039"/>
      <c r="FFX300" s="2039"/>
      <c r="FFY300" s="2039"/>
      <c r="FFZ300" s="2039"/>
      <c r="FGA300" s="2039"/>
      <c r="FGB300" s="2039"/>
      <c r="FGC300" s="2039"/>
      <c r="FGD300" s="2039"/>
      <c r="FGE300" s="2039"/>
      <c r="FGF300" s="2039"/>
      <c r="FGG300" s="2039"/>
      <c r="FGH300" s="2039"/>
      <c r="FGI300" s="2039"/>
      <c r="FGJ300" s="2039"/>
      <c r="FGK300" s="2039"/>
      <c r="FGL300" s="2039"/>
      <c r="FGM300" s="2039"/>
      <c r="FGN300" s="2039"/>
      <c r="FGO300" s="2039"/>
      <c r="FGP300" s="2039"/>
      <c r="FGQ300" s="2039"/>
      <c r="FGR300" s="2039"/>
      <c r="FGS300" s="2039"/>
      <c r="FGT300" s="2039"/>
      <c r="FGU300" s="2039"/>
      <c r="FGV300" s="2039"/>
      <c r="FGW300" s="2039"/>
      <c r="FGX300" s="2039"/>
      <c r="FGY300" s="2039"/>
      <c r="FGZ300" s="2039"/>
      <c r="FHA300" s="2039"/>
      <c r="FHB300" s="2039"/>
      <c r="FHC300" s="2039"/>
      <c r="FHD300" s="2039"/>
      <c r="FHE300" s="2039"/>
      <c r="FHF300" s="2039"/>
      <c r="FHG300" s="2039"/>
      <c r="FHH300" s="2039"/>
      <c r="FHI300" s="2039"/>
      <c r="FHJ300" s="2039"/>
      <c r="FHK300" s="2039"/>
      <c r="FHL300" s="2039"/>
      <c r="FHM300" s="2039"/>
      <c r="FHN300" s="2039"/>
      <c r="FHO300" s="2039"/>
      <c r="FHP300" s="2039"/>
      <c r="FHQ300" s="2039"/>
      <c r="FHR300" s="2039"/>
      <c r="FHS300" s="2039"/>
      <c r="FHT300" s="2039"/>
      <c r="FHU300" s="2039"/>
      <c r="FHV300" s="2039"/>
      <c r="FHW300" s="2039"/>
      <c r="FHX300" s="2039"/>
      <c r="FHY300" s="2039"/>
      <c r="FHZ300" s="2039"/>
      <c r="FIA300" s="2039"/>
      <c r="FIB300" s="2039"/>
      <c r="FIC300" s="2039"/>
      <c r="FID300" s="2039"/>
      <c r="FIE300" s="2039"/>
      <c r="FIF300" s="2039"/>
      <c r="FIG300" s="2039"/>
      <c r="FIH300" s="2039"/>
      <c r="FII300" s="2039"/>
      <c r="FIJ300" s="2039"/>
      <c r="FIK300" s="2039"/>
      <c r="FIL300" s="2039"/>
      <c r="FIM300" s="2039"/>
      <c r="FIN300" s="2039"/>
      <c r="FIO300" s="2039"/>
      <c r="FIP300" s="2039"/>
      <c r="FIQ300" s="2039"/>
      <c r="FIR300" s="2039"/>
      <c r="FIS300" s="2039"/>
      <c r="FIT300" s="2039"/>
      <c r="FIU300" s="2039"/>
      <c r="FIV300" s="2039"/>
      <c r="FIW300" s="2039"/>
      <c r="FIX300" s="2039"/>
      <c r="FIY300" s="2039"/>
      <c r="FIZ300" s="2039"/>
      <c r="FJA300" s="2039"/>
      <c r="FJB300" s="2039"/>
      <c r="FJC300" s="2039"/>
      <c r="FJD300" s="2039"/>
      <c r="FJE300" s="2039"/>
      <c r="FJF300" s="2039"/>
      <c r="FJG300" s="2039"/>
      <c r="FJH300" s="2039"/>
      <c r="FJI300" s="2039"/>
      <c r="FJJ300" s="2039"/>
      <c r="FJK300" s="2039"/>
      <c r="FJL300" s="2039"/>
      <c r="FJM300" s="2039"/>
      <c r="FJN300" s="2039"/>
      <c r="FJO300" s="2039"/>
      <c r="FJP300" s="2039"/>
      <c r="FJQ300" s="2039"/>
      <c r="FJR300" s="2039"/>
      <c r="FJS300" s="2039"/>
      <c r="FJT300" s="2039"/>
      <c r="FJU300" s="2039"/>
      <c r="FJV300" s="2039"/>
      <c r="FJW300" s="2039"/>
      <c r="FJX300" s="2039"/>
      <c r="FJY300" s="2039"/>
      <c r="FJZ300" s="2039"/>
      <c r="FKA300" s="2039"/>
      <c r="FKB300" s="2039"/>
      <c r="FKC300" s="2039"/>
      <c r="FKD300" s="2039"/>
      <c r="FKE300" s="2039"/>
      <c r="FKF300" s="2039"/>
      <c r="FKG300" s="2039"/>
      <c r="FKH300" s="2039"/>
      <c r="FKI300" s="2039"/>
      <c r="FKJ300" s="2039"/>
      <c r="FKK300" s="2039"/>
      <c r="FKL300" s="2039"/>
      <c r="FKM300" s="2039"/>
      <c r="FKN300" s="2039"/>
      <c r="FKO300" s="2039"/>
      <c r="FKP300" s="2039"/>
      <c r="FKQ300" s="2039"/>
      <c r="FKR300" s="2039"/>
      <c r="FKS300" s="2039"/>
      <c r="FKT300" s="2039"/>
      <c r="FKU300" s="2039"/>
      <c r="FKV300" s="2039"/>
      <c r="FKW300" s="2039"/>
      <c r="FKX300" s="2039"/>
      <c r="FKY300" s="2039"/>
      <c r="FKZ300" s="2039"/>
      <c r="FLA300" s="2039"/>
      <c r="FLB300" s="2039"/>
      <c r="FLC300" s="2039"/>
      <c r="FLD300" s="2039"/>
      <c r="FLE300" s="2039"/>
      <c r="FLF300" s="2039"/>
      <c r="FLG300" s="2039"/>
      <c r="FLH300" s="2039"/>
      <c r="FLI300" s="2039"/>
      <c r="FLJ300" s="2039"/>
      <c r="FLK300" s="2039"/>
      <c r="FLL300" s="2039"/>
      <c r="FLM300" s="2039"/>
      <c r="FLN300" s="2039"/>
      <c r="FLO300" s="2039"/>
      <c r="FLP300" s="2039"/>
      <c r="FLQ300" s="2039"/>
      <c r="FLR300" s="2039"/>
      <c r="FLS300" s="2039"/>
      <c r="FLT300" s="2039"/>
      <c r="FLU300" s="2039"/>
      <c r="FLV300" s="2039"/>
      <c r="FLW300" s="2039"/>
      <c r="FLX300" s="2039"/>
      <c r="FLY300" s="2039"/>
      <c r="FLZ300" s="2039"/>
      <c r="FMA300" s="2039"/>
      <c r="FMB300" s="2039"/>
      <c r="FMC300" s="2039"/>
      <c r="FMD300" s="2039"/>
      <c r="FME300" s="2039"/>
      <c r="FMF300" s="2039"/>
      <c r="FMG300" s="2039"/>
      <c r="FMH300" s="2039"/>
      <c r="FMI300" s="2039"/>
      <c r="FMJ300" s="2039"/>
      <c r="FMK300" s="2039"/>
      <c r="FML300" s="2039"/>
      <c r="FMM300" s="2039"/>
      <c r="FMN300" s="2039"/>
      <c r="FMO300" s="2039"/>
      <c r="FMP300" s="2039"/>
      <c r="FMQ300" s="2039"/>
      <c r="FMR300" s="2039"/>
      <c r="FMS300" s="2039"/>
      <c r="FMT300" s="2039"/>
      <c r="FMU300" s="2039"/>
      <c r="FMV300" s="2039"/>
      <c r="FMW300" s="2039"/>
      <c r="FMX300" s="2039"/>
      <c r="FMY300" s="2039"/>
      <c r="FMZ300" s="2039"/>
      <c r="FNA300" s="2039"/>
      <c r="FNB300" s="2039"/>
      <c r="FNC300" s="2039"/>
      <c r="FND300" s="2039"/>
      <c r="FNE300" s="2039"/>
      <c r="FNF300" s="2039"/>
      <c r="FNG300" s="2039"/>
      <c r="FNH300" s="2039"/>
      <c r="FNI300" s="2039"/>
      <c r="FNJ300" s="2039"/>
      <c r="FNK300" s="2039"/>
      <c r="FNL300" s="2039"/>
      <c r="FNM300" s="2039"/>
      <c r="FNN300" s="2039"/>
      <c r="FNO300" s="2039"/>
      <c r="FNP300" s="2039"/>
      <c r="FNQ300" s="2039"/>
      <c r="FNR300" s="2039"/>
      <c r="FNS300" s="2039"/>
      <c r="FNT300" s="2039"/>
      <c r="FNU300" s="2039"/>
      <c r="FNV300" s="2039"/>
      <c r="FNW300" s="2039"/>
      <c r="FNX300" s="2039"/>
      <c r="FNY300" s="2039"/>
      <c r="FNZ300" s="2039"/>
      <c r="FOA300" s="2039"/>
      <c r="FOB300" s="2039"/>
      <c r="FOC300" s="2039"/>
      <c r="FOD300" s="2039"/>
      <c r="FOE300" s="2039"/>
      <c r="FOF300" s="2039"/>
      <c r="FOG300" s="2039"/>
      <c r="FOH300" s="2039"/>
      <c r="FOI300" s="2039"/>
      <c r="FOJ300" s="2039"/>
      <c r="FOK300" s="2039"/>
      <c r="FOL300" s="2039"/>
      <c r="FOM300" s="2039"/>
      <c r="FON300" s="2039"/>
      <c r="FOO300" s="2039"/>
      <c r="FOP300" s="2039"/>
      <c r="FOQ300" s="2039"/>
      <c r="FOR300" s="2039"/>
      <c r="FOS300" s="2039"/>
      <c r="FOT300" s="2039"/>
      <c r="FOU300" s="2039"/>
      <c r="FOV300" s="2039"/>
      <c r="FOW300" s="2039"/>
      <c r="FOX300" s="2039"/>
      <c r="FOY300" s="2039"/>
      <c r="FOZ300" s="2039"/>
      <c r="FPA300" s="2039"/>
      <c r="FPB300" s="2039"/>
      <c r="FPC300" s="2039"/>
      <c r="FPD300" s="2039"/>
      <c r="FPE300" s="2039"/>
      <c r="FPF300" s="2039"/>
      <c r="FPG300" s="2039"/>
      <c r="FPH300" s="2039"/>
      <c r="FPI300" s="2039"/>
      <c r="FPJ300" s="2039"/>
      <c r="FPK300" s="2039"/>
      <c r="FPL300" s="2039"/>
      <c r="FPM300" s="2039"/>
      <c r="FPN300" s="2039"/>
      <c r="FPO300" s="2039"/>
      <c r="FPP300" s="2039"/>
      <c r="FPQ300" s="2039"/>
      <c r="FPR300" s="2039"/>
      <c r="FPS300" s="2039"/>
      <c r="FPT300" s="2039"/>
      <c r="FPU300" s="2039"/>
      <c r="FPV300" s="2039"/>
      <c r="FPW300" s="2039"/>
      <c r="FPX300" s="2039"/>
      <c r="FPY300" s="2039"/>
      <c r="FPZ300" s="2039"/>
      <c r="FQA300" s="2039"/>
      <c r="FQB300" s="2039"/>
      <c r="FQC300" s="2039"/>
      <c r="FQD300" s="2039"/>
      <c r="FQE300" s="2039"/>
      <c r="FQF300" s="2039"/>
      <c r="FQG300" s="2039"/>
      <c r="FQH300" s="2039"/>
      <c r="FQI300" s="2039"/>
      <c r="FQJ300" s="2039"/>
      <c r="FQK300" s="2039"/>
      <c r="FQL300" s="2039"/>
      <c r="FQM300" s="2039"/>
      <c r="FQN300" s="2039"/>
      <c r="FQO300" s="2039"/>
      <c r="FQP300" s="2039"/>
      <c r="FQQ300" s="2039"/>
      <c r="FQR300" s="2039"/>
      <c r="FQS300" s="2039"/>
      <c r="FQT300" s="2039"/>
      <c r="FQU300" s="2039"/>
      <c r="FQV300" s="2039"/>
      <c r="FQW300" s="2039"/>
      <c r="FQX300" s="2039"/>
      <c r="FQY300" s="2039"/>
      <c r="FQZ300" s="2039"/>
      <c r="FRA300" s="2039"/>
      <c r="FRB300" s="2039"/>
      <c r="FRC300" s="2039"/>
      <c r="FRD300" s="2039"/>
      <c r="FRE300" s="2039"/>
      <c r="FRF300" s="2039"/>
      <c r="FRG300" s="2039"/>
      <c r="FRH300" s="2039"/>
      <c r="FRI300" s="2039"/>
      <c r="FRJ300" s="2039"/>
      <c r="FRK300" s="2039"/>
      <c r="FRL300" s="2039"/>
      <c r="FRM300" s="2039"/>
      <c r="FRN300" s="2039"/>
      <c r="FRO300" s="2039"/>
      <c r="FRP300" s="2039"/>
      <c r="FRQ300" s="2039"/>
      <c r="FRR300" s="2039"/>
      <c r="FRS300" s="2039"/>
      <c r="FRT300" s="2039"/>
      <c r="FRU300" s="2039"/>
      <c r="FRV300" s="2039"/>
      <c r="FRW300" s="2039"/>
      <c r="FRX300" s="2039"/>
      <c r="FRY300" s="2039"/>
      <c r="FRZ300" s="2039"/>
      <c r="FSA300" s="2039"/>
      <c r="FSB300" s="2039"/>
      <c r="FSC300" s="2039"/>
      <c r="FSD300" s="2039"/>
      <c r="FSE300" s="2039"/>
      <c r="FSF300" s="2039"/>
      <c r="FSG300" s="2039"/>
      <c r="FSH300" s="2039"/>
      <c r="FSI300" s="2039"/>
      <c r="FSJ300" s="2039"/>
      <c r="FSK300" s="2039"/>
      <c r="FSL300" s="2039"/>
      <c r="FSM300" s="2039"/>
      <c r="FSN300" s="2039"/>
      <c r="FSO300" s="2039"/>
      <c r="FSP300" s="2039"/>
      <c r="FSQ300" s="2039"/>
      <c r="FSR300" s="2039"/>
      <c r="FSS300" s="2039"/>
      <c r="FST300" s="2039"/>
      <c r="FSU300" s="2039"/>
      <c r="FSV300" s="2039"/>
      <c r="FSW300" s="2039"/>
      <c r="FSX300" s="2039"/>
      <c r="FSY300" s="2039"/>
      <c r="FSZ300" s="2039"/>
      <c r="FTA300" s="2039"/>
      <c r="FTB300" s="2039"/>
      <c r="FTC300" s="2039"/>
      <c r="FTD300" s="2039"/>
      <c r="FTE300" s="2039"/>
      <c r="FTF300" s="2039"/>
      <c r="FTG300" s="2039"/>
      <c r="FTH300" s="2039"/>
      <c r="FTI300" s="2039"/>
      <c r="FTJ300" s="2039"/>
      <c r="FTK300" s="2039"/>
      <c r="FTL300" s="2039"/>
      <c r="FTM300" s="2039"/>
      <c r="FTN300" s="2039"/>
      <c r="FTO300" s="2039"/>
      <c r="FTP300" s="2039"/>
      <c r="FTQ300" s="2039"/>
      <c r="FTR300" s="2039"/>
      <c r="FTS300" s="2039"/>
      <c r="FTT300" s="2039"/>
      <c r="FTU300" s="2039"/>
      <c r="FTV300" s="2039"/>
      <c r="FTW300" s="2039"/>
      <c r="FTX300" s="2039"/>
      <c r="FTY300" s="2039"/>
      <c r="FTZ300" s="2039"/>
      <c r="FUA300" s="2039"/>
      <c r="FUB300" s="2039"/>
      <c r="FUC300" s="2039"/>
      <c r="FUD300" s="2039"/>
      <c r="FUE300" s="2039"/>
      <c r="FUF300" s="2039"/>
      <c r="FUG300" s="2039"/>
      <c r="FUH300" s="2039"/>
      <c r="FUI300" s="2039"/>
      <c r="FUJ300" s="2039"/>
      <c r="FUK300" s="2039"/>
      <c r="FUL300" s="2039"/>
      <c r="FUM300" s="2039"/>
      <c r="FUN300" s="2039"/>
      <c r="FUO300" s="2039"/>
      <c r="FUP300" s="2039"/>
      <c r="FUQ300" s="2039"/>
      <c r="FUR300" s="2039"/>
      <c r="FUS300" s="2039"/>
      <c r="FUT300" s="2039"/>
      <c r="FUU300" s="2039"/>
      <c r="FUV300" s="2039"/>
      <c r="FUW300" s="2039"/>
      <c r="FUX300" s="2039"/>
      <c r="FUY300" s="2039"/>
      <c r="FUZ300" s="2039"/>
      <c r="FVA300" s="2039"/>
      <c r="FVB300" s="2039"/>
      <c r="FVC300" s="2039"/>
      <c r="FVD300" s="2039"/>
      <c r="FVE300" s="2039"/>
      <c r="FVF300" s="2039"/>
      <c r="FVG300" s="2039"/>
      <c r="FVH300" s="2039"/>
      <c r="FVI300" s="2039"/>
      <c r="FVJ300" s="2039"/>
      <c r="FVK300" s="2039"/>
      <c r="FVL300" s="2039"/>
      <c r="FVM300" s="2039"/>
      <c r="FVN300" s="2039"/>
      <c r="FVO300" s="2039"/>
      <c r="FVP300" s="2039"/>
      <c r="FVQ300" s="2039"/>
      <c r="FVR300" s="2039"/>
      <c r="FVS300" s="2039"/>
      <c r="FVT300" s="2039"/>
      <c r="FVU300" s="2039"/>
      <c r="FVV300" s="2039"/>
      <c r="FVW300" s="2039"/>
      <c r="FVX300" s="2039"/>
      <c r="FVY300" s="2039"/>
      <c r="FVZ300" s="2039"/>
      <c r="FWA300" s="2039"/>
      <c r="FWB300" s="2039"/>
      <c r="FWC300" s="2039"/>
      <c r="FWD300" s="2039"/>
      <c r="FWE300" s="2039"/>
      <c r="FWF300" s="2039"/>
      <c r="FWG300" s="2039"/>
      <c r="FWH300" s="2039"/>
      <c r="FWI300" s="2039"/>
      <c r="FWJ300" s="2039"/>
      <c r="FWK300" s="2039"/>
      <c r="FWL300" s="2039"/>
      <c r="FWM300" s="2039"/>
      <c r="FWN300" s="2039"/>
      <c r="FWO300" s="2039"/>
      <c r="FWP300" s="2039"/>
      <c r="FWQ300" s="2039"/>
      <c r="FWR300" s="2039"/>
      <c r="FWS300" s="2039"/>
      <c r="FWT300" s="2039"/>
      <c r="FWU300" s="2039"/>
      <c r="FWV300" s="2039"/>
      <c r="FWW300" s="2039"/>
      <c r="FWX300" s="2039"/>
      <c r="FWY300" s="2039"/>
      <c r="FWZ300" s="2039"/>
      <c r="FXA300" s="2039"/>
      <c r="FXB300" s="2039"/>
      <c r="FXC300" s="2039"/>
      <c r="FXD300" s="2039"/>
      <c r="FXE300" s="2039"/>
      <c r="FXF300" s="2039"/>
      <c r="FXG300" s="2039"/>
      <c r="FXH300" s="2039"/>
      <c r="FXI300" s="2039"/>
      <c r="FXJ300" s="2039"/>
      <c r="FXK300" s="2039"/>
      <c r="FXL300" s="2039"/>
      <c r="FXM300" s="2039"/>
      <c r="FXN300" s="2039"/>
      <c r="FXO300" s="2039"/>
      <c r="FXP300" s="2039"/>
      <c r="FXQ300" s="2039"/>
      <c r="FXR300" s="2039"/>
      <c r="FXS300" s="2039"/>
      <c r="FXT300" s="2039"/>
      <c r="FXU300" s="2039"/>
      <c r="FXV300" s="2039"/>
      <c r="FXW300" s="2039"/>
      <c r="FXX300" s="2039"/>
      <c r="FXY300" s="2039"/>
      <c r="FXZ300" s="2039"/>
      <c r="FYA300" s="2039"/>
      <c r="FYB300" s="2039"/>
      <c r="FYC300" s="2039"/>
      <c r="FYD300" s="2039"/>
      <c r="FYE300" s="2039"/>
      <c r="FYF300" s="2039"/>
      <c r="FYG300" s="2039"/>
      <c r="FYH300" s="2039"/>
      <c r="FYI300" s="2039"/>
      <c r="FYJ300" s="2039"/>
      <c r="FYK300" s="2039"/>
      <c r="FYL300" s="2039"/>
      <c r="FYM300" s="2039"/>
      <c r="FYN300" s="2039"/>
      <c r="FYO300" s="2039"/>
      <c r="FYP300" s="2039"/>
      <c r="FYQ300" s="2039"/>
      <c r="FYR300" s="2039"/>
      <c r="FYS300" s="2039"/>
      <c r="FYT300" s="2039"/>
      <c r="FYU300" s="2039"/>
      <c r="FYV300" s="2039"/>
      <c r="FYW300" s="2039"/>
      <c r="FYX300" s="2039"/>
      <c r="FYY300" s="2039"/>
      <c r="FYZ300" s="2039"/>
      <c r="FZA300" s="2039"/>
      <c r="FZB300" s="2039"/>
      <c r="FZC300" s="2039"/>
      <c r="FZD300" s="2039"/>
      <c r="FZE300" s="2039"/>
      <c r="FZF300" s="2039"/>
      <c r="FZG300" s="2039"/>
      <c r="FZH300" s="2039"/>
      <c r="FZI300" s="2039"/>
      <c r="FZJ300" s="2039"/>
      <c r="FZK300" s="2039"/>
      <c r="FZL300" s="2039"/>
      <c r="FZM300" s="2039"/>
      <c r="FZN300" s="2039"/>
      <c r="FZO300" s="2039"/>
      <c r="FZP300" s="2039"/>
      <c r="FZQ300" s="2039"/>
      <c r="FZR300" s="2039"/>
      <c r="FZS300" s="2039"/>
      <c r="FZT300" s="2039"/>
      <c r="FZU300" s="2039"/>
      <c r="FZV300" s="2039"/>
      <c r="FZW300" s="2039"/>
      <c r="FZX300" s="2039"/>
      <c r="FZY300" s="2039"/>
      <c r="FZZ300" s="2039"/>
      <c r="GAA300" s="2039"/>
      <c r="GAB300" s="2039"/>
      <c r="GAC300" s="2039"/>
      <c r="GAD300" s="2039"/>
      <c r="GAE300" s="2039"/>
      <c r="GAF300" s="2039"/>
      <c r="GAG300" s="2039"/>
      <c r="GAH300" s="2039"/>
      <c r="GAI300" s="2039"/>
      <c r="GAJ300" s="2039"/>
      <c r="GAK300" s="2039"/>
      <c r="GAL300" s="2039"/>
      <c r="GAM300" s="2039"/>
      <c r="GAN300" s="2039"/>
      <c r="GAO300" s="2039"/>
      <c r="GAP300" s="2039"/>
      <c r="GAQ300" s="2039"/>
      <c r="GAR300" s="2039"/>
      <c r="GAS300" s="2039"/>
      <c r="GAT300" s="2039"/>
      <c r="GAU300" s="2039"/>
      <c r="GAV300" s="2039"/>
      <c r="GAW300" s="2039"/>
      <c r="GAX300" s="2039"/>
      <c r="GAY300" s="2039"/>
      <c r="GAZ300" s="2039"/>
      <c r="GBA300" s="2039"/>
      <c r="GBB300" s="2039"/>
      <c r="GBC300" s="2039"/>
      <c r="GBD300" s="2039"/>
      <c r="GBE300" s="2039"/>
      <c r="GBF300" s="2039"/>
      <c r="GBG300" s="2039"/>
      <c r="GBH300" s="2039"/>
      <c r="GBI300" s="2039"/>
      <c r="GBJ300" s="2039"/>
      <c r="GBK300" s="2039"/>
      <c r="GBL300" s="2039"/>
      <c r="GBM300" s="2039"/>
      <c r="GBN300" s="2039"/>
      <c r="GBO300" s="2039"/>
      <c r="GBP300" s="2039"/>
      <c r="GBQ300" s="2039"/>
      <c r="GBR300" s="2039"/>
      <c r="GBS300" s="2039"/>
      <c r="GBT300" s="2039"/>
      <c r="GBU300" s="2039"/>
      <c r="GBV300" s="2039"/>
      <c r="GBW300" s="2039"/>
      <c r="GBX300" s="2039"/>
      <c r="GBY300" s="2039"/>
      <c r="GBZ300" s="2039"/>
      <c r="GCA300" s="2039"/>
      <c r="GCB300" s="2039"/>
      <c r="GCC300" s="2039"/>
      <c r="GCD300" s="2039"/>
      <c r="GCE300" s="2039"/>
      <c r="GCF300" s="2039"/>
      <c r="GCG300" s="2039"/>
      <c r="GCH300" s="2039"/>
      <c r="GCI300" s="2039"/>
      <c r="GCJ300" s="2039"/>
      <c r="GCK300" s="2039"/>
      <c r="GCL300" s="2039"/>
      <c r="GCM300" s="2039"/>
      <c r="GCN300" s="2039"/>
      <c r="GCO300" s="2039"/>
      <c r="GCP300" s="2039"/>
      <c r="GCQ300" s="2039"/>
      <c r="GCR300" s="2039"/>
      <c r="GCS300" s="2039"/>
      <c r="GCT300" s="2039"/>
      <c r="GCU300" s="2039"/>
      <c r="GCV300" s="2039"/>
      <c r="GCW300" s="2039"/>
      <c r="GCX300" s="2039"/>
      <c r="GCY300" s="2039"/>
      <c r="GCZ300" s="2039"/>
      <c r="GDA300" s="2039"/>
      <c r="GDB300" s="2039"/>
      <c r="GDC300" s="2039"/>
      <c r="GDD300" s="2039"/>
      <c r="GDE300" s="2039"/>
      <c r="GDF300" s="2039"/>
      <c r="GDG300" s="2039"/>
      <c r="GDH300" s="2039"/>
      <c r="GDI300" s="2039"/>
      <c r="GDJ300" s="2039"/>
      <c r="GDK300" s="2039"/>
      <c r="GDL300" s="2039"/>
      <c r="GDM300" s="2039"/>
      <c r="GDN300" s="2039"/>
      <c r="GDO300" s="2039"/>
      <c r="GDP300" s="2039"/>
      <c r="GDQ300" s="2039"/>
      <c r="GDR300" s="2039"/>
      <c r="GDS300" s="2039"/>
      <c r="GDT300" s="2039"/>
      <c r="GDU300" s="2039"/>
      <c r="GDV300" s="2039"/>
      <c r="GDW300" s="2039"/>
      <c r="GDX300" s="2039"/>
      <c r="GDY300" s="2039"/>
      <c r="GDZ300" s="2039"/>
      <c r="GEA300" s="2039"/>
      <c r="GEB300" s="2039"/>
      <c r="GEC300" s="2039"/>
      <c r="GED300" s="2039"/>
      <c r="GEE300" s="2039"/>
      <c r="GEF300" s="2039"/>
      <c r="GEG300" s="2039"/>
      <c r="GEH300" s="2039"/>
      <c r="GEI300" s="2039"/>
      <c r="GEJ300" s="2039"/>
      <c r="GEK300" s="2039"/>
      <c r="GEL300" s="2039"/>
      <c r="GEM300" s="2039"/>
      <c r="GEN300" s="2039"/>
      <c r="GEO300" s="2039"/>
      <c r="GEP300" s="2039"/>
      <c r="GEQ300" s="2039"/>
      <c r="GER300" s="2039"/>
      <c r="GES300" s="2039"/>
      <c r="GET300" s="2039"/>
      <c r="GEU300" s="2039"/>
      <c r="GEV300" s="2039"/>
      <c r="GEW300" s="2039"/>
      <c r="GEX300" s="2039"/>
      <c r="GEY300" s="2039"/>
      <c r="GEZ300" s="2039"/>
      <c r="GFA300" s="2039"/>
      <c r="GFB300" s="2039"/>
      <c r="GFC300" s="2039"/>
      <c r="GFD300" s="2039"/>
      <c r="GFE300" s="2039"/>
      <c r="GFF300" s="2039"/>
      <c r="GFG300" s="2039"/>
      <c r="GFH300" s="2039"/>
      <c r="GFI300" s="2039"/>
      <c r="GFJ300" s="2039"/>
      <c r="GFK300" s="2039"/>
      <c r="GFL300" s="2039"/>
      <c r="GFM300" s="2039"/>
      <c r="GFN300" s="2039"/>
      <c r="GFO300" s="2039"/>
      <c r="GFP300" s="2039"/>
      <c r="GFQ300" s="2039"/>
      <c r="GFR300" s="2039"/>
      <c r="GFS300" s="2039"/>
      <c r="GFT300" s="2039"/>
      <c r="GFU300" s="2039"/>
      <c r="GFV300" s="2039"/>
      <c r="GFW300" s="2039"/>
      <c r="GFX300" s="2039"/>
      <c r="GFY300" s="2039"/>
      <c r="GFZ300" s="2039"/>
      <c r="GGA300" s="2039"/>
      <c r="GGB300" s="2039"/>
      <c r="GGC300" s="2039"/>
      <c r="GGD300" s="2039"/>
      <c r="GGE300" s="2039"/>
      <c r="GGF300" s="2039"/>
      <c r="GGG300" s="2039"/>
      <c r="GGH300" s="2039"/>
      <c r="GGI300" s="2039"/>
      <c r="GGJ300" s="2039"/>
      <c r="GGK300" s="2039"/>
      <c r="GGL300" s="2039"/>
      <c r="GGM300" s="2039"/>
      <c r="GGN300" s="2039"/>
      <c r="GGO300" s="2039"/>
      <c r="GGP300" s="2039"/>
      <c r="GGQ300" s="2039"/>
      <c r="GGR300" s="2039"/>
      <c r="GGS300" s="2039"/>
      <c r="GGT300" s="2039"/>
      <c r="GGU300" s="2039"/>
      <c r="GGV300" s="2039"/>
      <c r="GGW300" s="2039"/>
      <c r="GGX300" s="2039"/>
      <c r="GGY300" s="2039"/>
      <c r="GGZ300" s="2039"/>
      <c r="GHA300" s="2039"/>
      <c r="GHB300" s="2039"/>
      <c r="GHC300" s="2039"/>
      <c r="GHD300" s="2039"/>
      <c r="GHE300" s="2039"/>
      <c r="GHF300" s="2039"/>
      <c r="GHG300" s="2039"/>
      <c r="GHH300" s="2039"/>
      <c r="GHI300" s="2039"/>
      <c r="GHJ300" s="2039"/>
      <c r="GHK300" s="2039"/>
      <c r="GHL300" s="2039"/>
      <c r="GHM300" s="2039"/>
      <c r="GHN300" s="2039"/>
      <c r="GHO300" s="2039"/>
      <c r="GHP300" s="2039"/>
      <c r="GHQ300" s="2039"/>
      <c r="GHR300" s="2039"/>
      <c r="GHS300" s="2039"/>
      <c r="GHT300" s="2039"/>
      <c r="GHU300" s="2039"/>
      <c r="GHV300" s="2039"/>
      <c r="GHW300" s="2039"/>
      <c r="GHX300" s="2039"/>
      <c r="GHY300" s="2039"/>
      <c r="GHZ300" s="2039"/>
      <c r="GIA300" s="2039"/>
      <c r="GIB300" s="2039"/>
      <c r="GIC300" s="2039"/>
      <c r="GID300" s="2039"/>
      <c r="GIE300" s="2039"/>
      <c r="GIF300" s="2039"/>
      <c r="GIG300" s="2039"/>
      <c r="GIH300" s="2039"/>
      <c r="GII300" s="2039"/>
      <c r="GIJ300" s="2039"/>
      <c r="GIK300" s="2039"/>
      <c r="GIL300" s="2039"/>
      <c r="GIM300" s="2039"/>
      <c r="GIN300" s="2039"/>
      <c r="GIO300" s="2039"/>
      <c r="GIP300" s="2039"/>
      <c r="GIQ300" s="2039"/>
      <c r="GIR300" s="2039"/>
      <c r="GIS300" s="2039"/>
      <c r="GIT300" s="2039"/>
      <c r="GIU300" s="2039"/>
      <c r="GIV300" s="2039"/>
      <c r="GIW300" s="2039"/>
      <c r="GIX300" s="2039"/>
      <c r="GIY300" s="2039"/>
      <c r="GIZ300" s="2039"/>
      <c r="GJA300" s="2039"/>
      <c r="GJB300" s="2039"/>
      <c r="GJC300" s="2039"/>
      <c r="GJD300" s="2039"/>
      <c r="GJE300" s="2039"/>
      <c r="GJF300" s="2039"/>
      <c r="GJG300" s="2039"/>
      <c r="GJH300" s="2039"/>
      <c r="GJI300" s="2039"/>
      <c r="GJJ300" s="2039"/>
      <c r="GJK300" s="2039"/>
      <c r="GJL300" s="2039"/>
      <c r="GJM300" s="2039"/>
      <c r="GJN300" s="2039"/>
      <c r="GJO300" s="2039"/>
      <c r="GJP300" s="2039"/>
      <c r="GJQ300" s="2039"/>
      <c r="GJR300" s="2039"/>
      <c r="GJS300" s="2039"/>
      <c r="GJT300" s="2039"/>
      <c r="GJU300" s="2039"/>
      <c r="GJV300" s="2039"/>
      <c r="GJW300" s="2039"/>
      <c r="GJX300" s="2039"/>
      <c r="GJY300" s="2039"/>
      <c r="GJZ300" s="2039"/>
      <c r="GKA300" s="2039"/>
      <c r="GKB300" s="2039"/>
      <c r="GKC300" s="2039"/>
      <c r="GKD300" s="2039"/>
      <c r="GKE300" s="2039"/>
      <c r="GKF300" s="2039"/>
      <c r="GKG300" s="2039"/>
      <c r="GKH300" s="2039"/>
      <c r="GKI300" s="2039"/>
      <c r="GKJ300" s="2039"/>
      <c r="GKK300" s="2039"/>
      <c r="GKL300" s="2039"/>
      <c r="GKM300" s="2039"/>
      <c r="GKN300" s="2039"/>
      <c r="GKO300" s="2039"/>
      <c r="GKP300" s="2039"/>
      <c r="GKQ300" s="2039"/>
      <c r="GKR300" s="2039"/>
      <c r="GKS300" s="2039"/>
      <c r="GKT300" s="2039"/>
      <c r="GKU300" s="2039"/>
      <c r="GKV300" s="2039"/>
      <c r="GKW300" s="2039"/>
      <c r="GKX300" s="2039"/>
      <c r="GKY300" s="2039"/>
      <c r="GKZ300" s="2039"/>
      <c r="GLA300" s="2039"/>
      <c r="GLB300" s="2039"/>
      <c r="GLC300" s="2039"/>
      <c r="GLD300" s="2039"/>
      <c r="GLE300" s="2039"/>
      <c r="GLF300" s="2039"/>
      <c r="GLG300" s="2039"/>
      <c r="GLH300" s="2039"/>
      <c r="GLI300" s="2039"/>
      <c r="GLJ300" s="2039"/>
      <c r="GLK300" s="2039"/>
      <c r="GLL300" s="2039"/>
      <c r="GLM300" s="2039"/>
      <c r="GLN300" s="2039"/>
      <c r="GLO300" s="2039"/>
      <c r="GLP300" s="2039"/>
      <c r="GLQ300" s="2039"/>
      <c r="GLR300" s="2039"/>
      <c r="GLS300" s="2039"/>
      <c r="GLT300" s="2039"/>
      <c r="GLU300" s="2039"/>
      <c r="GLV300" s="2039"/>
      <c r="GLW300" s="2039"/>
      <c r="GLX300" s="2039"/>
      <c r="GLY300" s="2039"/>
      <c r="GLZ300" s="2039"/>
      <c r="GMA300" s="2039"/>
      <c r="GMB300" s="2039"/>
      <c r="GMC300" s="2039"/>
      <c r="GMD300" s="2039"/>
      <c r="GME300" s="2039"/>
      <c r="GMF300" s="2039"/>
      <c r="GMG300" s="2039"/>
      <c r="GMH300" s="2039"/>
      <c r="GMI300" s="2039"/>
      <c r="GMJ300" s="2039"/>
      <c r="GMK300" s="2039"/>
      <c r="GML300" s="2039"/>
      <c r="GMM300" s="2039"/>
      <c r="GMN300" s="2039"/>
      <c r="GMO300" s="2039"/>
      <c r="GMP300" s="2039"/>
      <c r="GMQ300" s="2039"/>
      <c r="GMR300" s="2039"/>
      <c r="GMS300" s="2039"/>
      <c r="GMT300" s="2039"/>
      <c r="GMU300" s="2039"/>
      <c r="GMV300" s="2039"/>
      <c r="GMW300" s="2039"/>
      <c r="GMX300" s="2039"/>
      <c r="GMY300" s="2039"/>
      <c r="GMZ300" s="2039"/>
      <c r="GNA300" s="2039"/>
      <c r="GNB300" s="2039"/>
      <c r="GNC300" s="2039"/>
      <c r="GND300" s="2039"/>
      <c r="GNE300" s="2039"/>
      <c r="GNF300" s="2039"/>
      <c r="GNG300" s="2039"/>
      <c r="GNH300" s="2039"/>
      <c r="GNI300" s="2039"/>
      <c r="GNJ300" s="2039"/>
      <c r="GNK300" s="2039"/>
      <c r="GNL300" s="2039"/>
      <c r="GNM300" s="2039"/>
      <c r="GNN300" s="2039"/>
      <c r="GNO300" s="2039"/>
      <c r="GNP300" s="2039"/>
      <c r="GNQ300" s="2039"/>
      <c r="GNR300" s="2039"/>
      <c r="GNS300" s="2039"/>
      <c r="GNT300" s="2039"/>
      <c r="GNU300" s="2039"/>
      <c r="GNV300" s="2039"/>
      <c r="GNW300" s="2039"/>
      <c r="GNX300" s="2039"/>
      <c r="GNY300" s="2039"/>
      <c r="GNZ300" s="2039"/>
      <c r="GOA300" s="2039"/>
      <c r="GOB300" s="2039"/>
      <c r="GOC300" s="2039"/>
      <c r="GOD300" s="2039"/>
      <c r="GOE300" s="2039"/>
      <c r="GOF300" s="2039"/>
      <c r="GOG300" s="2039"/>
      <c r="GOH300" s="2039"/>
      <c r="GOI300" s="2039"/>
      <c r="GOJ300" s="2039"/>
      <c r="GOK300" s="2039"/>
      <c r="GOL300" s="2039"/>
      <c r="GOM300" s="2039"/>
      <c r="GON300" s="2039"/>
      <c r="GOO300" s="2039"/>
      <c r="GOP300" s="2039"/>
      <c r="GOQ300" s="2039"/>
      <c r="GOR300" s="2039"/>
      <c r="GOS300" s="2039"/>
      <c r="GOT300" s="2039"/>
      <c r="GOU300" s="2039"/>
      <c r="GOV300" s="2039"/>
      <c r="GOW300" s="2039"/>
      <c r="GOX300" s="2039"/>
      <c r="GOY300" s="2039"/>
      <c r="GOZ300" s="2039"/>
      <c r="GPA300" s="2039"/>
      <c r="GPB300" s="2039"/>
      <c r="GPC300" s="2039"/>
      <c r="GPD300" s="2039"/>
      <c r="GPE300" s="2039"/>
      <c r="GPF300" s="2039"/>
      <c r="GPG300" s="2039"/>
      <c r="GPH300" s="2039"/>
      <c r="GPI300" s="2039"/>
      <c r="GPJ300" s="2039"/>
      <c r="GPK300" s="2039"/>
      <c r="GPL300" s="2039"/>
      <c r="GPM300" s="2039"/>
      <c r="GPN300" s="2039"/>
      <c r="GPO300" s="2039"/>
      <c r="GPP300" s="2039"/>
      <c r="GPQ300" s="2039"/>
      <c r="GPR300" s="2039"/>
      <c r="GPS300" s="2039"/>
      <c r="GPT300" s="2039"/>
      <c r="GPU300" s="2039"/>
      <c r="GPV300" s="2039"/>
      <c r="GPW300" s="2039"/>
      <c r="GPX300" s="2039"/>
      <c r="GPY300" s="2039"/>
      <c r="GPZ300" s="2039"/>
      <c r="GQA300" s="2039"/>
      <c r="GQB300" s="2039"/>
      <c r="GQC300" s="2039"/>
      <c r="GQD300" s="2039"/>
      <c r="GQE300" s="2039"/>
      <c r="GQF300" s="2039"/>
      <c r="GQG300" s="2039"/>
      <c r="GQH300" s="2039"/>
      <c r="GQI300" s="2039"/>
      <c r="GQJ300" s="2039"/>
      <c r="GQK300" s="2039"/>
      <c r="GQL300" s="2039"/>
      <c r="GQM300" s="2039"/>
      <c r="GQN300" s="2039"/>
      <c r="GQO300" s="2039"/>
      <c r="GQP300" s="2039"/>
      <c r="GQQ300" s="2039"/>
      <c r="GQR300" s="2039"/>
      <c r="GQS300" s="2039"/>
      <c r="GQT300" s="2039"/>
      <c r="GQU300" s="2039"/>
      <c r="GQV300" s="2039"/>
      <c r="GQW300" s="2039"/>
      <c r="GQX300" s="2039"/>
      <c r="GQY300" s="2039"/>
      <c r="GQZ300" s="2039"/>
      <c r="GRA300" s="2039"/>
      <c r="GRB300" s="2039"/>
      <c r="GRC300" s="2039"/>
      <c r="GRD300" s="2039"/>
      <c r="GRE300" s="2039"/>
      <c r="GRF300" s="2039"/>
      <c r="GRG300" s="2039"/>
      <c r="GRH300" s="2039"/>
      <c r="GRI300" s="2039"/>
      <c r="GRJ300" s="2039"/>
      <c r="GRK300" s="2039"/>
      <c r="GRL300" s="2039"/>
      <c r="GRM300" s="2039"/>
      <c r="GRN300" s="2039"/>
      <c r="GRO300" s="2039"/>
      <c r="GRP300" s="2039"/>
      <c r="GRQ300" s="2039"/>
      <c r="GRR300" s="2039"/>
      <c r="GRS300" s="2039"/>
      <c r="GRT300" s="2039"/>
      <c r="GRU300" s="2039"/>
      <c r="GRV300" s="2039"/>
      <c r="GRW300" s="2039"/>
      <c r="GRX300" s="2039"/>
      <c r="GRY300" s="2039"/>
      <c r="GRZ300" s="2039"/>
      <c r="GSA300" s="2039"/>
      <c r="GSB300" s="2039"/>
      <c r="GSC300" s="2039"/>
      <c r="GSD300" s="2039"/>
      <c r="GSE300" s="2039"/>
      <c r="GSF300" s="2039"/>
      <c r="GSG300" s="2039"/>
      <c r="GSH300" s="2039"/>
      <c r="GSI300" s="2039"/>
      <c r="GSJ300" s="2039"/>
      <c r="GSK300" s="2039"/>
      <c r="GSL300" s="2039"/>
      <c r="GSM300" s="2039"/>
      <c r="GSN300" s="2039"/>
      <c r="GSO300" s="2039"/>
      <c r="GSP300" s="2039"/>
      <c r="GSQ300" s="2039"/>
      <c r="GSR300" s="2039"/>
      <c r="GSS300" s="2039"/>
      <c r="GST300" s="2039"/>
      <c r="GSU300" s="2039"/>
      <c r="GSV300" s="2039"/>
      <c r="GSW300" s="2039"/>
      <c r="GSX300" s="2039"/>
      <c r="GSY300" s="2039"/>
      <c r="GSZ300" s="2039"/>
      <c r="GTA300" s="2039"/>
      <c r="GTB300" s="2039"/>
      <c r="GTC300" s="2039"/>
      <c r="GTD300" s="2039"/>
      <c r="GTE300" s="2039"/>
      <c r="GTF300" s="2039"/>
      <c r="GTG300" s="2039"/>
      <c r="GTH300" s="2039"/>
      <c r="GTI300" s="2039"/>
      <c r="GTJ300" s="2039"/>
      <c r="GTK300" s="2039"/>
      <c r="GTL300" s="2039"/>
      <c r="GTM300" s="2039"/>
      <c r="GTN300" s="2039"/>
      <c r="GTO300" s="2039"/>
      <c r="GTP300" s="2039"/>
      <c r="GTQ300" s="2039"/>
      <c r="GTR300" s="2039"/>
      <c r="GTS300" s="2039"/>
      <c r="GTT300" s="2039"/>
      <c r="GTU300" s="2039"/>
      <c r="GTV300" s="2039"/>
      <c r="GTW300" s="2039"/>
      <c r="GTX300" s="2039"/>
      <c r="GTY300" s="2039"/>
      <c r="GTZ300" s="2039"/>
      <c r="GUA300" s="2039"/>
      <c r="GUB300" s="2039"/>
      <c r="GUC300" s="2039"/>
      <c r="GUD300" s="2039"/>
      <c r="GUE300" s="2039"/>
      <c r="GUF300" s="2039"/>
      <c r="GUG300" s="2039"/>
      <c r="GUH300" s="2039"/>
      <c r="GUI300" s="2039"/>
      <c r="GUJ300" s="2039"/>
      <c r="GUK300" s="2039"/>
      <c r="GUL300" s="2039"/>
      <c r="GUM300" s="2039"/>
      <c r="GUN300" s="2039"/>
      <c r="GUO300" s="2039"/>
      <c r="GUP300" s="2039"/>
      <c r="GUQ300" s="2039"/>
      <c r="GUR300" s="2039"/>
      <c r="GUS300" s="2039"/>
      <c r="GUT300" s="2039"/>
      <c r="GUU300" s="2039"/>
      <c r="GUV300" s="2039"/>
      <c r="GUW300" s="2039"/>
      <c r="GUX300" s="2039"/>
      <c r="GUY300" s="2039"/>
      <c r="GUZ300" s="2039"/>
      <c r="GVA300" s="2039"/>
      <c r="GVB300" s="2039"/>
      <c r="GVC300" s="2039"/>
      <c r="GVD300" s="2039"/>
      <c r="GVE300" s="2039"/>
      <c r="GVF300" s="2039"/>
      <c r="GVG300" s="2039"/>
      <c r="GVH300" s="2039"/>
      <c r="GVI300" s="2039"/>
      <c r="GVJ300" s="2039"/>
      <c r="GVK300" s="2039"/>
      <c r="GVL300" s="2039"/>
      <c r="GVM300" s="2039"/>
      <c r="GVN300" s="2039"/>
      <c r="GVO300" s="2039"/>
      <c r="GVP300" s="2039"/>
      <c r="GVQ300" s="2039"/>
      <c r="GVR300" s="2039"/>
      <c r="GVS300" s="2039"/>
      <c r="GVT300" s="2039"/>
      <c r="GVU300" s="2039"/>
      <c r="GVV300" s="2039"/>
      <c r="GVW300" s="2039"/>
      <c r="GVX300" s="2039"/>
      <c r="GVY300" s="2039"/>
      <c r="GVZ300" s="2039"/>
      <c r="GWA300" s="2039"/>
      <c r="GWB300" s="2039"/>
      <c r="GWC300" s="2039"/>
      <c r="GWD300" s="2039"/>
      <c r="GWE300" s="2039"/>
      <c r="GWF300" s="2039"/>
      <c r="GWG300" s="2039"/>
      <c r="GWH300" s="2039"/>
      <c r="GWI300" s="2039"/>
      <c r="GWJ300" s="2039"/>
      <c r="GWK300" s="2039"/>
      <c r="GWL300" s="2039"/>
      <c r="GWM300" s="2039"/>
      <c r="GWN300" s="2039"/>
      <c r="GWO300" s="2039"/>
      <c r="GWP300" s="2039"/>
      <c r="GWQ300" s="2039"/>
      <c r="GWR300" s="2039"/>
      <c r="GWS300" s="2039"/>
      <c r="GWT300" s="2039"/>
      <c r="GWU300" s="2039"/>
      <c r="GWV300" s="2039"/>
      <c r="GWW300" s="2039"/>
      <c r="GWX300" s="2039"/>
      <c r="GWY300" s="2039"/>
      <c r="GWZ300" s="2039"/>
      <c r="GXA300" s="2039"/>
      <c r="GXB300" s="2039"/>
      <c r="GXC300" s="2039"/>
      <c r="GXD300" s="2039"/>
      <c r="GXE300" s="2039"/>
      <c r="GXF300" s="2039"/>
      <c r="GXG300" s="2039"/>
      <c r="GXH300" s="2039"/>
      <c r="GXI300" s="2039"/>
      <c r="GXJ300" s="2039"/>
      <c r="GXK300" s="2039"/>
      <c r="GXL300" s="2039"/>
      <c r="GXM300" s="2039"/>
      <c r="GXN300" s="2039"/>
      <c r="GXO300" s="2039"/>
      <c r="GXP300" s="2039"/>
      <c r="GXQ300" s="2039"/>
      <c r="GXR300" s="2039"/>
      <c r="GXS300" s="2039"/>
      <c r="GXT300" s="2039"/>
      <c r="GXU300" s="2039"/>
      <c r="GXV300" s="2039"/>
      <c r="GXW300" s="2039"/>
      <c r="GXX300" s="2039"/>
      <c r="GXY300" s="2039"/>
      <c r="GXZ300" s="2039"/>
      <c r="GYA300" s="2039"/>
      <c r="GYB300" s="2039"/>
      <c r="GYC300" s="2039"/>
      <c r="GYD300" s="2039"/>
      <c r="GYE300" s="2039"/>
      <c r="GYF300" s="2039"/>
      <c r="GYG300" s="2039"/>
      <c r="GYH300" s="2039"/>
      <c r="GYI300" s="2039"/>
      <c r="GYJ300" s="2039"/>
      <c r="GYK300" s="2039"/>
      <c r="GYL300" s="2039"/>
      <c r="GYM300" s="2039"/>
      <c r="GYN300" s="2039"/>
      <c r="GYO300" s="2039"/>
      <c r="GYP300" s="2039"/>
      <c r="GYQ300" s="2039"/>
      <c r="GYR300" s="2039"/>
      <c r="GYS300" s="2039"/>
      <c r="GYT300" s="2039"/>
      <c r="GYU300" s="2039"/>
      <c r="GYV300" s="2039"/>
      <c r="GYW300" s="2039"/>
      <c r="GYX300" s="2039"/>
      <c r="GYY300" s="2039"/>
      <c r="GYZ300" s="2039"/>
      <c r="GZA300" s="2039"/>
      <c r="GZB300" s="2039"/>
      <c r="GZC300" s="2039"/>
      <c r="GZD300" s="2039"/>
      <c r="GZE300" s="2039"/>
      <c r="GZF300" s="2039"/>
      <c r="GZG300" s="2039"/>
      <c r="GZH300" s="2039"/>
      <c r="GZI300" s="2039"/>
      <c r="GZJ300" s="2039"/>
      <c r="GZK300" s="2039"/>
      <c r="GZL300" s="2039"/>
      <c r="GZM300" s="2039"/>
      <c r="GZN300" s="2039"/>
      <c r="GZO300" s="2039"/>
      <c r="GZP300" s="2039"/>
      <c r="GZQ300" s="2039"/>
      <c r="GZR300" s="2039"/>
      <c r="GZS300" s="2039"/>
      <c r="GZT300" s="2039"/>
      <c r="GZU300" s="2039"/>
      <c r="GZV300" s="2039"/>
      <c r="GZW300" s="2039"/>
      <c r="GZX300" s="2039"/>
      <c r="GZY300" s="2039"/>
      <c r="GZZ300" s="2039"/>
      <c r="HAA300" s="2039"/>
      <c r="HAB300" s="2039"/>
      <c r="HAC300" s="2039"/>
      <c r="HAD300" s="2039"/>
      <c r="HAE300" s="2039"/>
      <c r="HAF300" s="2039"/>
      <c r="HAG300" s="2039"/>
      <c r="HAH300" s="2039"/>
      <c r="HAI300" s="2039"/>
      <c r="HAJ300" s="2039"/>
      <c r="HAK300" s="2039"/>
      <c r="HAL300" s="2039"/>
      <c r="HAM300" s="2039"/>
      <c r="HAN300" s="2039"/>
      <c r="HAO300" s="2039"/>
      <c r="HAP300" s="2039"/>
      <c r="HAQ300" s="2039"/>
      <c r="HAR300" s="2039"/>
      <c r="HAS300" s="2039"/>
      <c r="HAT300" s="2039"/>
      <c r="HAU300" s="2039"/>
      <c r="HAV300" s="2039"/>
      <c r="HAW300" s="2039"/>
      <c r="HAX300" s="2039"/>
      <c r="HAY300" s="2039"/>
      <c r="HAZ300" s="2039"/>
      <c r="HBA300" s="2039"/>
      <c r="HBB300" s="2039"/>
      <c r="HBC300" s="2039"/>
      <c r="HBD300" s="2039"/>
      <c r="HBE300" s="2039"/>
      <c r="HBF300" s="2039"/>
      <c r="HBG300" s="2039"/>
      <c r="HBH300" s="2039"/>
      <c r="HBI300" s="2039"/>
      <c r="HBJ300" s="2039"/>
      <c r="HBK300" s="2039"/>
      <c r="HBL300" s="2039"/>
      <c r="HBM300" s="2039"/>
      <c r="HBN300" s="2039"/>
      <c r="HBO300" s="2039"/>
      <c r="HBP300" s="2039"/>
      <c r="HBQ300" s="2039"/>
      <c r="HBR300" s="2039"/>
      <c r="HBS300" s="2039"/>
      <c r="HBT300" s="2039"/>
      <c r="HBU300" s="2039"/>
      <c r="HBV300" s="2039"/>
      <c r="HBW300" s="2039"/>
      <c r="HBX300" s="2039"/>
      <c r="HBY300" s="2039"/>
      <c r="HBZ300" s="2039"/>
      <c r="HCA300" s="2039"/>
      <c r="HCB300" s="2039"/>
      <c r="HCC300" s="2039"/>
      <c r="HCD300" s="2039"/>
      <c r="HCE300" s="2039"/>
      <c r="HCF300" s="2039"/>
      <c r="HCG300" s="2039"/>
      <c r="HCH300" s="2039"/>
      <c r="HCI300" s="2039"/>
      <c r="HCJ300" s="2039"/>
      <c r="HCK300" s="2039"/>
      <c r="HCL300" s="2039"/>
      <c r="HCM300" s="2039"/>
      <c r="HCN300" s="2039"/>
      <c r="HCO300" s="2039"/>
      <c r="HCP300" s="2039"/>
      <c r="HCQ300" s="2039"/>
      <c r="HCR300" s="2039"/>
      <c r="HCS300" s="2039"/>
      <c r="HCT300" s="2039"/>
      <c r="HCU300" s="2039"/>
      <c r="HCV300" s="2039"/>
      <c r="HCW300" s="2039"/>
      <c r="HCX300" s="2039"/>
      <c r="HCY300" s="2039"/>
      <c r="HCZ300" s="2039"/>
      <c r="HDA300" s="2039"/>
      <c r="HDB300" s="2039"/>
      <c r="HDC300" s="2039"/>
      <c r="HDD300" s="2039"/>
      <c r="HDE300" s="2039"/>
      <c r="HDF300" s="2039"/>
      <c r="HDG300" s="2039"/>
      <c r="HDH300" s="2039"/>
      <c r="HDI300" s="2039"/>
      <c r="HDJ300" s="2039"/>
      <c r="HDK300" s="2039"/>
      <c r="HDL300" s="2039"/>
      <c r="HDM300" s="2039"/>
      <c r="HDN300" s="2039"/>
      <c r="HDO300" s="2039"/>
      <c r="HDP300" s="2039"/>
      <c r="HDQ300" s="2039"/>
      <c r="HDR300" s="2039"/>
      <c r="HDS300" s="2039"/>
      <c r="HDT300" s="2039"/>
      <c r="HDU300" s="2039"/>
      <c r="HDV300" s="2039"/>
      <c r="HDW300" s="2039"/>
      <c r="HDX300" s="2039"/>
      <c r="HDY300" s="2039"/>
      <c r="HDZ300" s="2039"/>
      <c r="HEA300" s="2039"/>
      <c r="HEB300" s="2039"/>
      <c r="HEC300" s="2039"/>
      <c r="HED300" s="2039"/>
      <c r="HEE300" s="2039"/>
      <c r="HEF300" s="2039"/>
      <c r="HEG300" s="2039"/>
      <c r="HEH300" s="2039"/>
      <c r="HEI300" s="2039"/>
      <c r="HEJ300" s="2039"/>
      <c r="HEK300" s="2039"/>
      <c r="HEL300" s="2039"/>
      <c r="HEM300" s="2039"/>
      <c r="HEN300" s="2039"/>
      <c r="HEO300" s="2039"/>
      <c r="HEP300" s="2039"/>
      <c r="HEQ300" s="2039"/>
      <c r="HER300" s="2039"/>
      <c r="HES300" s="2039"/>
      <c r="HET300" s="2039"/>
      <c r="HEU300" s="2039"/>
      <c r="HEV300" s="2039"/>
      <c r="HEW300" s="2039"/>
      <c r="HEX300" s="2039"/>
      <c r="HEY300" s="2039"/>
      <c r="HEZ300" s="2039"/>
      <c r="HFA300" s="2039"/>
      <c r="HFB300" s="2039"/>
      <c r="HFC300" s="2039"/>
      <c r="HFD300" s="2039"/>
      <c r="HFE300" s="2039"/>
      <c r="HFF300" s="2039"/>
      <c r="HFG300" s="2039"/>
      <c r="HFH300" s="2039"/>
      <c r="HFI300" s="2039"/>
      <c r="HFJ300" s="2039"/>
      <c r="HFK300" s="2039"/>
      <c r="HFL300" s="2039"/>
      <c r="HFM300" s="2039"/>
      <c r="HFN300" s="2039"/>
      <c r="HFO300" s="2039"/>
      <c r="HFP300" s="2039"/>
      <c r="HFQ300" s="2039"/>
      <c r="HFR300" s="2039"/>
      <c r="HFS300" s="2039"/>
      <c r="HFT300" s="2039"/>
      <c r="HFU300" s="2039"/>
      <c r="HFV300" s="2039"/>
      <c r="HFW300" s="2039"/>
      <c r="HFX300" s="2039"/>
      <c r="HFY300" s="2039"/>
      <c r="HFZ300" s="2039"/>
      <c r="HGA300" s="2039"/>
      <c r="HGB300" s="2039"/>
      <c r="HGC300" s="2039"/>
      <c r="HGD300" s="2039"/>
      <c r="HGE300" s="2039"/>
      <c r="HGF300" s="2039"/>
      <c r="HGG300" s="2039"/>
      <c r="HGH300" s="2039"/>
      <c r="HGI300" s="2039"/>
      <c r="HGJ300" s="2039"/>
      <c r="HGK300" s="2039"/>
      <c r="HGL300" s="2039"/>
      <c r="HGM300" s="2039"/>
      <c r="HGN300" s="2039"/>
      <c r="HGO300" s="2039"/>
      <c r="HGP300" s="2039"/>
      <c r="HGQ300" s="2039"/>
      <c r="HGR300" s="2039"/>
      <c r="HGS300" s="2039"/>
      <c r="HGT300" s="2039"/>
      <c r="HGU300" s="2039"/>
      <c r="HGV300" s="2039"/>
      <c r="HGW300" s="2039"/>
      <c r="HGX300" s="2039"/>
      <c r="HGY300" s="2039"/>
      <c r="HGZ300" s="2039"/>
      <c r="HHA300" s="2039"/>
      <c r="HHB300" s="2039"/>
      <c r="HHC300" s="2039"/>
      <c r="HHD300" s="2039"/>
      <c r="HHE300" s="2039"/>
      <c r="HHF300" s="2039"/>
      <c r="HHG300" s="2039"/>
      <c r="HHH300" s="2039"/>
      <c r="HHI300" s="2039"/>
      <c r="HHJ300" s="2039"/>
      <c r="HHK300" s="2039"/>
      <c r="HHL300" s="2039"/>
      <c r="HHM300" s="2039"/>
      <c r="HHN300" s="2039"/>
      <c r="HHO300" s="2039"/>
      <c r="HHP300" s="2039"/>
      <c r="HHQ300" s="2039"/>
      <c r="HHR300" s="2039"/>
      <c r="HHS300" s="2039"/>
      <c r="HHT300" s="2039"/>
      <c r="HHU300" s="2039"/>
      <c r="HHV300" s="2039"/>
      <c r="HHW300" s="2039"/>
      <c r="HHX300" s="2039"/>
      <c r="HHY300" s="2039"/>
      <c r="HHZ300" s="2039"/>
      <c r="HIA300" s="2039"/>
      <c r="HIB300" s="2039"/>
      <c r="HIC300" s="2039"/>
      <c r="HID300" s="2039"/>
      <c r="HIE300" s="2039"/>
      <c r="HIF300" s="2039"/>
      <c r="HIG300" s="2039"/>
      <c r="HIH300" s="2039"/>
      <c r="HII300" s="2039"/>
      <c r="HIJ300" s="2039"/>
      <c r="HIK300" s="2039"/>
      <c r="HIL300" s="2039"/>
      <c r="HIM300" s="2039"/>
      <c r="HIN300" s="2039"/>
      <c r="HIO300" s="2039"/>
      <c r="HIP300" s="2039"/>
      <c r="HIQ300" s="2039"/>
      <c r="HIR300" s="2039"/>
      <c r="HIS300" s="2039"/>
      <c r="HIT300" s="2039"/>
      <c r="HIU300" s="2039"/>
      <c r="HIV300" s="2039"/>
      <c r="HIW300" s="2039"/>
      <c r="HIX300" s="2039"/>
      <c r="HIY300" s="2039"/>
      <c r="HIZ300" s="2039"/>
      <c r="HJA300" s="2039"/>
      <c r="HJB300" s="2039"/>
      <c r="HJC300" s="2039"/>
      <c r="HJD300" s="2039"/>
      <c r="HJE300" s="2039"/>
      <c r="HJF300" s="2039"/>
      <c r="HJG300" s="2039"/>
      <c r="HJH300" s="2039"/>
      <c r="HJI300" s="2039"/>
      <c r="HJJ300" s="2039"/>
      <c r="HJK300" s="2039"/>
      <c r="HJL300" s="2039"/>
      <c r="HJM300" s="2039"/>
      <c r="HJN300" s="2039"/>
      <c r="HJO300" s="2039"/>
      <c r="HJP300" s="2039"/>
      <c r="HJQ300" s="2039"/>
      <c r="HJR300" s="2039"/>
      <c r="HJS300" s="2039"/>
      <c r="HJT300" s="2039"/>
      <c r="HJU300" s="2039"/>
      <c r="HJV300" s="2039"/>
      <c r="HJW300" s="2039"/>
      <c r="HJX300" s="2039"/>
      <c r="HJY300" s="2039"/>
      <c r="HJZ300" s="2039"/>
      <c r="HKA300" s="2039"/>
      <c r="HKB300" s="2039"/>
      <c r="HKC300" s="2039"/>
      <c r="HKD300" s="2039"/>
      <c r="HKE300" s="2039"/>
      <c r="HKF300" s="2039"/>
      <c r="HKG300" s="2039"/>
      <c r="HKH300" s="2039"/>
      <c r="HKI300" s="2039"/>
      <c r="HKJ300" s="2039"/>
      <c r="HKK300" s="2039"/>
      <c r="HKL300" s="2039"/>
      <c r="HKM300" s="2039"/>
      <c r="HKN300" s="2039"/>
      <c r="HKO300" s="2039"/>
      <c r="HKP300" s="2039"/>
      <c r="HKQ300" s="2039"/>
      <c r="HKR300" s="2039"/>
      <c r="HKS300" s="2039"/>
      <c r="HKT300" s="2039"/>
      <c r="HKU300" s="2039"/>
      <c r="HKV300" s="2039"/>
      <c r="HKW300" s="2039"/>
      <c r="HKX300" s="2039"/>
      <c r="HKY300" s="2039"/>
      <c r="HKZ300" s="2039"/>
      <c r="HLA300" s="2039"/>
      <c r="HLB300" s="2039"/>
      <c r="HLC300" s="2039"/>
      <c r="HLD300" s="2039"/>
      <c r="HLE300" s="2039"/>
      <c r="HLF300" s="2039"/>
      <c r="HLG300" s="2039"/>
      <c r="HLH300" s="2039"/>
      <c r="HLI300" s="2039"/>
      <c r="HLJ300" s="2039"/>
      <c r="HLK300" s="2039"/>
      <c r="HLL300" s="2039"/>
      <c r="HLM300" s="2039"/>
      <c r="HLN300" s="2039"/>
      <c r="HLO300" s="2039"/>
      <c r="HLP300" s="2039"/>
      <c r="HLQ300" s="2039"/>
      <c r="HLR300" s="2039"/>
      <c r="HLS300" s="2039"/>
      <c r="HLT300" s="2039"/>
      <c r="HLU300" s="2039"/>
      <c r="HLV300" s="2039"/>
      <c r="HLW300" s="2039"/>
      <c r="HLX300" s="2039"/>
      <c r="HLY300" s="2039"/>
      <c r="HLZ300" s="2039"/>
      <c r="HMA300" s="2039"/>
      <c r="HMB300" s="2039"/>
      <c r="HMC300" s="2039"/>
      <c r="HMD300" s="2039"/>
      <c r="HME300" s="2039"/>
      <c r="HMF300" s="2039"/>
      <c r="HMG300" s="2039"/>
      <c r="HMH300" s="2039"/>
      <c r="HMI300" s="2039"/>
      <c r="HMJ300" s="2039"/>
      <c r="HMK300" s="2039"/>
      <c r="HML300" s="2039"/>
      <c r="HMM300" s="2039"/>
      <c r="HMN300" s="2039"/>
      <c r="HMO300" s="2039"/>
      <c r="HMP300" s="2039"/>
      <c r="HMQ300" s="2039"/>
      <c r="HMR300" s="2039"/>
      <c r="HMS300" s="2039"/>
      <c r="HMT300" s="2039"/>
      <c r="HMU300" s="2039"/>
      <c r="HMV300" s="2039"/>
      <c r="HMW300" s="2039"/>
      <c r="HMX300" s="2039"/>
      <c r="HMY300" s="2039"/>
      <c r="HMZ300" s="2039"/>
      <c r="HNA300" s="2039"/>
      <c r="HNB300" s="2039"/>
      <c r="HNC300" s="2039"/>
      <c r="HND300" s="2039"/>
      <c r="HNE300" s="2039"/>
      <c r="HNF300" s="2039"/>
      <c r="HNG300" s="2039"/>
      <c r="HNH300" s="2039"/>
      <c r="HNI300" s="2039"/>
      <c r="HNJ300" s="2039"/>
      <c r="HNK300" s="2039"/>
      <c r="HNL300" s="2039"/>
      <c r="HNM300" s="2039"/>
      <c r="HNN300" s="2039"/>
      <c r="HNO300" s="2039"/>
      <c r="HNP300" s="2039"/>
      <c r="HNQ300" s="2039"/>
      <c r="HNR300" s="2039"/>
      <c r="HNS300" s="2039"/>
      <c r="HNT300" s="2039"/>
      <c r="HNU300" s="2039"/>
      <c r="HNV300" s="2039"/>
      <c r="HNW300" s="2039"/>
      <c r="HNX300" s="2039"/>
      <c r="HNY300" s="2039"/>
      <c r="HNZ300" s="2039"/>
      <c r="HOA300" s="2039"/>
      <c r="HOB300" s="2039"/>
      <c r="HOC300" s="2039"/>
      <c r="HOD300" s="2039"/>
      <c r="HOE300" s="2039"/>
      <c r="HOF300" s="2039"/>
      <c r="HOG300" s="2039"/>
      <c r="HOH300" s="2039"/>
      <c r="HOI300" s="2039"/>
      <c r="HOJ300" s="2039"/>
      <c r="HOK300" s="2039"/>
      <c r="HOL300" s="2039"/>
      <c r="HOM300" s="2039"/>
      <c r="HON300" s="2039"/>
      <c r="HOO300" s="2039"/>
      <c r="HOP300" s="2039"/>
      <c r="HOQ300" s="2039"/>
      <c r="HOR300" s="2039"/>
      <c r="HOS300" s="2039"/>
      <c r="HOT300" s="2039"/>
      <c r="HOU300" s="2039"/>
      <c r="HOV300" s="2039"/>
      <c r="HOW300" s="2039"/>
      <c r="HOX300" s="2039"/>
      <c r="HOY300" s="2039"/>
      <c r="HOZ300" s="2039"/>
      <c r="HPA300" s="2039"/>
      <c r="HPB300" s="2039"/>
      <c r="HPC300" s="2039"/>
      <c r="HPD300" s="2039"/>
      <c r="HPE300" s="2039"/>
      <c r="HPF300" s="2039"/>
      <c r="HPG300" s="2039"/>
      <c r="HPH300" s="2039"/>
      <c r="HPI300" s="2039"/>
      <c r="HPJ300" s="2039"/>
      <c r="HPK300" s="2039"/>
      <c r="HPL300" s="2039"/>
      <c r="HPM300" s="2039"/>
      <c r="HPN300" s="2039"/>
      <c r="HPO300" s="2039"/>
      <c r="HPP300" s="2039"/>
      <c r="HPQ300" s="2039"/>
      <c r="HPR300" s="2039"/>
      <c r="HPS300" s="2039"/>
      <c r="HPT300" s="2039"/>
      <c r="HPU300" s="2039"/>
      <c r="HPV300" s="2039"/>
      <c r="HPW300" s="2039"/>
      <c r="HPX300" s="2039"/>
      <c r="HPY300" s="2039"/>
      <c r="HPZ300" s="2039"/>
      <c r="HQA300" s="2039"/>
      <c r="HQB300" s="2039"/>
      <c r="HQC300" s="2039"/>
      <c r="HQD300" s="2039"/>
      <c r="HQE300" s="2039"/>
      <c r="HQF300" s="2039"/>
      <c r="HQG300" s="2039"/>
      <c r="HQH300" s="2039"/>
      <c r="HQI300" s="2039"/>
      <c r="HQJ300" s="2039"/>
      <c r="HQK300" s="2039"/>
      <c r="HQL300" s="2039"/>
      <c r="HQM300" s="2039"/>
      <c r="HQN300" s="2039"/>
      <c r="HQO300" s="2039"/>
      <c r="HQP300" s="2039"/>
      <c r="HQQ300" s="2039"/>
      <c r="HQR300" s="2039"/>
      <c r="HQS300" s="2039"/>
      <c r="HQT300" s="2039"/>
      <c r="HQU300" s="2039"/>
      <c r="HQV300" s="2039"/>
      <c r="HQW300" s="2039"/>
      <c r="HQX300" s="2039"/>
      <c r="HQY300" s="2039"/>
      <c r="HQZ300" s="2039"/>
      <c r="HRA300" s="2039"/>
      <c r="HRB300" s="2039"/>
      <c r="HRC300" s="2039"/>
      <c r="HRD300" s="2039"/>
      <c r="HRE300" s="2039"/>
      <c r="HRF300" s="2039"/>
      <c r="HRG300" s="2039"/>
      <c r="HRH300" s="2039"/>
      <c r="HRI300" s="2039"/>
      <c r="HRJ300" s="2039"/>
      <c r="HRK300" s="2039"/>
      <c r="HRL300" s="2039"/>
      <c r="HRM300" s="2039"/>
      <c r="HRN300" s="2039"/>
      <c r="HRO300" s="2039"/>
      <c r="HRP300" s="2039"/>
      <c r="HRQ300" s="2039"/>
      <c r="HRR300" s="2039"/>
      <c r="HRS300" s="2039"/>
      <c r="HRT300" s="2039"/>
      <c r="HRU300" s="2039"/>
      <c r="HRV300" s="2039"/>
      <c r="HRW300" s="2039"/>
      <c r="HRX300" s="2039"/>
      <c r="HRY300" s="2039"/>
      <c r="HRZ300" s="2039"/>
      <c r="HSA300" s="2039"/>
      <c r="HSB300" s="2039"/>
      <c r="HSC300" s="2039"/>
      <c r="HSD300" s="2039"/>
      <c r="HSE300" s="2039"/>
      <c r="HSF300" s="2039"/>
      <c r="HSG300" s="2039"/>
      <c r="HSH300" s="2039"/>
      <c r="HSI300" s="2039"/>
      <c r="HSJ300" s="2039"/>
      <c r="HSK300" s="2039"/>
      <c r="HSL300" s="2039"/>
      <c r="HSM300" s="2039"/>
      <c r="HSN300" s="2039"/>
      <c r="HSO300" s="2039"/>
      <c r="HSP300" s="2039"/>
      <c r="HSQ300" s="2039"/>
      <c r="HSR300" s="2039"/>
      <c r="HSS300" s="2039"/>
      <c r="HST300" s="2039"/>
      <c r="HSU300" s="2039"/>
      <c r="HSV300" s="2039"/>
      <c r="HSW300" s="2039"/>
      <c r="HSX300" s="2039"/>
      <c r="HSY300" s="2039"/>
      <c r="HSZ300" s="2039"/>
      <c r="HTA300" s="2039"/>
      <c r="HTB300" s="2039"/>
      <c r="HTC300" s="2039"/>
      <c r="HTD300" s="2039"/>
      <c r="HTE300" s="2039"/>
      <c r="HTF300" s="2039"/>
      <c r="HTG300" s="2039"/>
      <c r="HTH300" s="2039"/>
      <c r="HTI300" s="2039"/>
      <c r="HTJ300" s="2039"/>
      <c r="HTK300" s="2039"/>
      <c r="HTL300" s="2039"/>
      <c r="HTM300" s="2039"/>
      <c r="HTN300" s="2039"/>
      <c r="HTO300" s="2039"/>
      <c r="HTP300" s="2039"/>
      <c r="HTQ300" s="2039"/>
      <c r="HTR300" s="2039"/>
      <c r="HTS300" s="2039"/>
      <c r="HTT300" s="2039"/>
      <c r="HTU300" s="2039"/>
      <c r="HTV300" s="2039"/>
      <c r="HTW300" s="2039"/>
      <c r="HTX300" s="2039"/>
      <c r="HTY300" s="2039"/>
      <c r="HTZ300" s="2039"/>
      <c r="HUA300" s="2039"/>
      <c r="HUB300" s="2039"/>
      <c r="HUC300" s="2039"/>
      <c r="HUD300" s="2039"/>
      <c r="HUE300" s="2039"/>
      <c r="HUF300" s="2039"/>
      <c r="HUG300" s="2039"/>
      <c r="HUH300" s="2039"/>
      <c r="HUI300" s="2039"/>
      <c r="HUJ300" s="2039"/>
      <c r="HUK300" s="2039"/>
      <c r="HUL300" s="2039"/>
      <c r="HUM300" s="2039"/>
      <c r="HUN300" s="2039"/>
      <c r="HUO300" s="2039"/>
      <c r="HUP300" s="2039"/>
      <c r="HUQ300" s="2039"/>
      <c r="HUR300" s="2039"/>
      <c r="HUS300" s="2039"/>
      <c r="HUT300" s="2039"/>
      <c r="HUU300" s="2039"/>
      <c r="HUV300" s="2039"/>
      <c r="HUW300" s="2039"/>
      <c r="HUX300" s="2039"/>
      <c r="HUY300" s="2039"/>
      <c r="HUZ300" s="2039"/>
      <c r="HVA300" s="2039"/>
      <c r="HVB300" s="2039"/>
      <c r="HVC300" s="2039"/>
      <c r="HVD300" s="2039"/>
      <c r="HVE300" s="2039"/>
      <c r="HVF300" s="2039"/>
      <c r="HVG300" s="2039"/>
      <c r="HVH300" s="2039"/>
      <c r="HVI300" s="2039"/>
      <c r="HVJ300" s="2039"/>
      <c r="HVK300" s="2039"/>
      <c r="HVL300" s="2039"/>
      <c r="HVM300" s="2039"/>
      <c r="HVN300" s="2039"/>
      <c r="HVO300" s="2039"/>
      <c r="HVP300" s="2039"/>
      <c r="HVQ300" s="2039"/>
      <c r="HVR300" s="2039"/>
      <c r="HVS300" s="2039"/>
      <c r="HVT300" s="2039"/>
      <c r="HVU300" s="2039"/>
      <c r="HVV300" s="2039"/>
      <c r="HVW300" s="2039"/>
      <c r="HVX300" s="2039"/>
      <c r="HVY300" s="2039"/>
      <c r="HVZ300" s="2039"/>
      <c r="HWA300" s="2039"/>
      <c r="HWB300" s="2039"/>
      <c r="HWC300" s="2039"/>
      <c r="HWD300" s="2039"/>
      <c r="HWE300" s="2039"/>
      <c r="HWF300" s="2039"/>
      <c r="HWG300" s="2039"/>
      <c r="HWH300" s="2039"/>
      <c r="HWI300" s="2039"/>
      <c r="HWJ300" s="2039"/>
      <c r="HWK300" s="2039"/>
      <c r="HWL300" s="2039"/>
      <c r="HWM300" s="2039"/>
      <c r="HWN300" s="2039"/>
      <c r="HWO300" s="2039"/>
      <c r="HWP300" s="2039"/>
      <c r="HWQ300" s="2039"/>
      <c r="HWR300" s="2039"/>
      <c r="HWS300" s="2039"/>
      <c r="HWT300" s="2039"/>
      <c r="HWU300" s="2039"/>
      <c r="HWV300" s="2039"/>
      <c r="HWW300" s="2039"/>
      <c r="HWX300" s="2039"/>
      <c r="HWY300" s="2039"/>
      <c r="HWZ300" s="2039"/>
      <c r="HXA300" s="2039"/>
      <c r="HXB300" s="2039"/>
      <c r="HXC300" s="2039"/>
      <c r="HXD300" s="2039"/>
      <c r="HXE300" s="2039"/>
      <c r="HXF300" s="2039"/>
      <c r="HXG300" s="2039"/>
      <c r="HXH300" s="2039"/>
      <c r="HXI300" s="2039"/>
      <c r="HXJ300" s="2039"/>
      <c r="HXK300" s="2039"/>
      <c r="HXL300" s="2039"/>
      <c r="HXM300" s="2039"/>
      <c r="HXN300" s="2039"/>
      <c r="HXO300" s="2039"/>
      <c r="HXP300" s="2039"/>
      <c r="HXQ300" s="2039"/>
      <c r="HXR300" s="2039"/>
      <c r="HXS300" s="2039"/>
      <c r="HXT300" s="2039"/>
      <c r="HXU300" s="2039"/>
      <c r="HXV300" s="2039"/>
      <c r="HXW300" s="2039"/>
      <c r="HXX300" s="2039"/>
      <c r="HXY300" s="2039"/>
      <c r="HXZ300" s="2039"/>
      <c r="HYA300" s="2039"/>
      <c r="HYB300" s="2039"/>
      <c r="HYC300" s="2039"/>
      <c r="HYD300" s="2039"/>
      <c r="HYE300" s="2039"/>
      <c r="HYF300" s="2039"/>
      <c r="HYG300" s="2039"/>
      <c r="HYH300" s="2039"/>
      <c r="HYI300" s="2039"/>
      <c r="HYJ300" s="2039"/>
      <c r="HYK300" s="2039"/>
      <c r="HYL300" s="2039"/>
      <c r="HYM300" s="2039"/>
      <c r="HYN300" s="2039"/>
      <c r="HYO300" s="2039"/>
      <c r="HYP300" s="2039"/>
      <c r="HYQ300" s="2039"/>
      <c r="HYR300" s="2039"/>
      <c r="HYS300" s="2039"/>
      <c r="HYT300" s="2039"/>
      <c r="HYU300" s="2039"/>
      <c r="HYV300" s="2039"/>
      <c r="HYW300" s="2039"/>
      <c r="HYX300" s="2039"/>
      <c r="HYY300" s="2039"/>
      <c r="HYZ300" s="2039"/>
      <c r="HZA300" s="2039"/>
      <c r="HZB300" s="2039"/>
      <c r="HZC300" s="2039"/>
      <c r="HZD300" s="2039"/>
      <c r="HZE300" s="2039"/>
      <c r="HZF300" s="2039"/>
      <c r="HZG300" s="2039"/>
      <c r="HZH300" s="2039"/>
      <c r="HZI300" s="2039"/>
      <c r="HZJ300" s="2039"/>
      <c r="HZK300" s="2039"/>
      <c r="HZL300" s="2039"/>
      <c r="HZM300" s="2039"/>
      <c r="HZN300" s="2039"/>
      <c r="HZO300" s="2039"/>
      <c r="HZP300" s="2039"/>
      <c r="HZQ300" s="2039"/>
      <c r="HZR300" s="2039"/>
      <c r="HZS300" s="2039"/>
      <c r="HZT300" s="2039"/>
      <c r="HZU300" s="2039"/>
      <c r="HZV300" s="2039"/>
      <c r="HZW300" s="2039"/>
      <c r="HZX300" s="2039"/>
      <c r="HZY300" s="2039"/>
      <c r="HZZ300" s="2039"/>
      <c r="IAA300" s="2039"/>
      <c r="IAB300" s="2039"/>
      <c r="IAC300" s="2039"/>
      <c r="IAD300" s="2039"/>
      <c r="IAE300" s="2039"/>
      <c r="IAF300" s="2039"/>
      <c r="IAG300" s="2039"/>
      <c r="IAH300" s="2039"/>
      <c r="IAI300" s="2039"/>
      <c r="IAJ300" s="2039"/>
      <c r="IAK300" s="2039"/>
      <c r="IAL300" s="2039"/>
      <c r="IAM300" s="2039"/>
      <c r="IAN300" s="2039"/>
      <c r="IAO300" s="2039"/>
      <c r="IAP300" s="2039"/>
      <c r="IAQ300" s="2039"/>
      <c r="IAR300" s="2039"/>
      <c r="IAS300" s="2039"/>
      <c r="IAT300" s="2039"/>
      <c r="IAU300" s="2039"/>
      <c r="IAV300" s="2039"/>
      <c r="IAW300" s="2039"/>
      <c r="IAX300" s="2039"/>
      <c r="IAY300" s="2039"/>
      <c r="IAZ300" s="2039"/>
      <c r="IBA300" s="2039"/>
      <c r="IBB300" s="2039"/>
      <c r="IBC300" s="2039"/>
      <c r="IBD300" s="2039"/>
      <c r="IBE300" s="2039"/>
      <c r="IBF300" s="2039"/>
      <c r="IBG300" s="2039"/>
      <c r="IBH300" s="2039"/>
      <c r="IBI300" s="2039"/>
      <c r="IBJ300" s="2039"/>
      <c r="IBK300" s="2039"/>
      <c r="IBL300" s="2039"/>
      <c r="IBM300" s="2039"/>
      <c r="IBN300" s="2039"/>
      <c r="IBO300" s="2039"/>
      <c r="IBP300" s="2039"/>
      <c r="IBQ300" s="2039"/>
      <c r="IBR300" s="2039"/>
      <c r="IBS300" s="2039"/>
      <c r="IBT300" s="2039"/>
      <c r="IBU300" s="2039"/>
      <c r="IBV300" s="2039"/>
      <c r="IBW300" s="2039"/>
      <c r="IBX300" s="2039"/>
      <c r="IBY300" s="2039"/>
      <c r="IBZ300" s="2039"/>
      <c r="ICA300" s="2039"/>
      <c r="ICB300" s="2039"/>
      <c r="ICC300" s="2039"/>
      <c r="ICD300" s="2039"/>
      <c r="ICE300" s="2039"/>
      <c r="ICF300" s="2039"/>
      <c r="ICG300" s="2039"/>
      <c r="ICH300" s="2039"/>
      <c r="ICI300" s="2039"/>
      <c r="ICJ300" s="2039"/>
      <c r="ICK300" s="2039"/>
      <c r="ICL300" s="2039"/>
      <c r="ICM300" s="2039"/>
      <c r="ICN300" s="2039"/>
      <c r="ICO300" s="2039"/>
      <c r="ICP300" s="2039"/>
      <c r="ICQ300" s="2039"/>
      <c r="ICR300" s="2039"/>
      <c r="ICS300" s="2039"/>
      <c r="ICT300" s="2039"/>
      <c r="ICU300" s="2039"/>
      <c r="ICV300" s="2039"/>
      <c r="ICW300" s="2039"/>
      <c r="ICX300" s="2039"/>
      <c r="ICY300" s="2039"/>
      <c r="ICZ300" s="2039"/>
      <c r="IDA300" s="2039"/>
      <c r="IDB300" s="2039"/>
      <c r="IDC300" s="2039"/>
      <c r="IDD300" s="2039"/>
      <c r="IDE300" s="2039"/>
      <c r="IDF300" s="2039"/>
      <c r="IDG300" s="2039"/>
      <c r="IDH300" s="2039"/>
      <c r="IDI300" s="2039"/>
      <c r="IDJ300" s="2039"/>
      <c r="IDK300" s="2039"/>
      <c r="IDL300" s="2039"/>
      <c r="IDM300" s="2039"/>
      <c r="IDN300" s="2039"/>
      <c r="IDO300" s="2039"/>
      <c r="IDP300" s="2039"/>
      <c r="IDQ300" s="2039"/>
      <c r="IDR300" s="2039"/>
      <c r="IDS300" s="2039"/>
      <c r="IDT300" s="2039"/>
      <c r="IDU300" s="2039"/>
      <c r="IDV300" s="2039"/>
      <c r="IDW300" s="2039"/>
      <c r="IDX300" s="2039"/>
      <c r="IDY300" s="2039"/>
      <c r="IDZ300" s="2039"/>
      <c r="IEA300" s="2039"/>
      <c r="IEB300" s="2039"/>
      <c r="IEC300" s="2039"/>
      <c r="IED300" s="2039"/>
      <c r="IEE300" s="2039"/>
      <c r="IEF300" s="2039"/>
      <c r="IEG300" s="2039"/>
      <c r="IEH300" s="2039"/>
      <c r="IEI300" s="2039"/>
      <c r="IEJ300" s="2039"/>
      <c r="IEK300" s="2039"/>
      <c r="IEL300" s="2039"/>
      <c r="IEM300" s="2039"/>
      <c r="IEN300" s="2039"/>
      <c r="IEO300" s="2039"/>
      <c r="IEP300" s="2039"/>
      <c r="IEQ300" s="2039"/>
      <c r="IER300" s="2039"/>
      <c r="IES300" s="2039"/>
      <c r="IET300" s="2039"/>
      <c r="IEU300" s="2039"/>
      <c r="IEV300" s="2039"/>
      <c r="IEW300" s="2039"/>
      <c r="IEX300" s="2039"/>
      <c r="IEY300" s="2039"/>
      <c r="IEZ300" s="2039"/>
      <c r="IFA300" s="2039"/>
      <c r="IFB300" s="2039"/>
      <c r="IFC300" s="2039"/>
      <c r="IFD300" s="2039"/>
      <c r="IFE300" s="2039"/>
      <c r="IFF300" s="2039"/>
      <c r="IFG300" s="2039"/>
      <c r="IFH300" s="2039"/>
      <c r="IFI300" s="2039"/>
      <c r="IFJ300" s="2039"/>
      <c r="IFK300" s="2039"/>
      <c r="IFL300" s="2039"/>
      <c r="IFM300" s="2039"/>
      <c r="IFN300" s="2039"/>
      <c r="IFO300" s="2039"/>
      <c r="IFP300" s="2039"/>
      <c r="IFQ300" s="2039"/>
      <c r="IFR300" s="2039"/>
      <c r="IFS300" s="2039"/>
      <c r="IFT300" s="2039"/>
      <c r="IFU300" s="2039"/>
      <c r="IFV300" s="2039"/>
      <c r="IFW300" s="2039"/>
      <c r="IFX300" s="2039"/>
      <c r="IFY300" s="2039"/>
      <c r="IFZ300" s="2039"/>
      <c r="IGA300" s="2039"/>
      <c r="IGB300" s="2039"/>
      <c r="IGC300" s="2039"/>
      <c r="IGD300" s="2039"/>
      <c r="IGE300" s="2039"/>
      <c r="IGF300" s="2039"/>
      <c r="IGG300" s="2039"/>
      <c r="IGH300" s="2039"/>
      <c r="IGI300" s="2039"/>
      <c r="IGJ300" s="2039"/>
      <c r="IGK300" s="2039"/>
      <c r="IGL300" s="2039"/>
      <c r="IGM300" s="2039"/>
      <c r="IGN300" s="2039"/>
      <c r="IGO300" s="2039"/>
      <c r="IGP300" s="2039"/>
      <c r="IGQ300" s="2039"/>
      <c r="IGR300" s="2039"/>
      <c r="IGS300" s="2039"/>
      <c r="IGT300" s="2039"/>
      <c r="IGU300" s="2039"/>
      <c r="IGV300" s="2039"/>
      <c r="IGW300" s="2039"/>
      <c r="IGX300" s="2039"/>
      <c r="IGY300" s="2039"/>
      <c r="IGZ300" s="2039"/>
      <c r="IHA300" s="2039"/>
      <c r="IHB300" s="2039"/>
      <c r="IHC300" s="2039"/>
      <c r="IHD300" s="2039"/>
      <c r="IHE300" s="2039"/>
      <c r="IHF300" s="2039"/>
      <c r="IHG300" s="2039"/>
      <c r="IHH300" s="2039"/>
      <c r="IHI300" s="2039"/>
      <c r="IHJ300" s="2039"/>
      <c r="IHK300" s="2039"/>
      <c r="IHL300" s="2039"/>
      <c r="IHM300" s="2039"/>
      <c r="IHN300" s="2039"/>
      <c r="IHO300" s="2039"/>
      <c r="IHP300" s="2039"/>
      <c r="IHQ300" s="2039"/>
      <c r="IHR300" s="2039"/>
      <c r="IHS300" s="2039"/>
      <c r="IHT300" s="2039"/>
      <c r="IHU300" s="2039"/>
      <c r="IHV300" s="2039"/>
      <c r="IHW300" s="2039"/>
      <c r="IHX300" s="2039"/>
      <c r="IHY300" s="2039"/>
      <c r="IHZ300" s="2039"/>
      <c r="IIA300" s="2039"/>
      <c r="IIB300" s="2039"/>
      <c r="IIC300" s="2039"/>
      <c r="IID300" s="2039"/>
      <c r="IIE300" s="2039"/>
      <c r="IIF300" s="2039"/>
      <c r="IIG300" s="2039"/>
      <c r="IIH300" s="2039"/>
      <c r="III300" s="2039"/>
      <c r="IIJ300" s="2039"/>
      <c r="IIK300" s="2039"/>
      <c r="IIL300" s="2039"/>
      <c r="IIM300" s="2039"/>
      <c r="IIN300" s="2039"/>
      <c r="IIO300" s="2039"/>
      <c r="IIP300" s="2039"/>
      <c r="IIQ300" s="2039"/>
      <c r="IIR300" s="2039"/>
      <c r="IIS300" s="2039"/>
      <c r="IIT300" s="2039"/>
      <c r="IIU300" s="2039"/>
      <c r="IIV300" s="2039"/>
      <c r="IIW300" s="2039"/>
      <c r="IIX300" s="2039"/>
      <c r="IIY300" s="2039"/>
      <c r="IIZ300" s="2039"/>
      <c r="IJA300" s="2039"/>
      <c r="IJB300" s="2039"/>
      <c r="IJC300" s="2039"/>
      <c r="IJD300" s="2039"/>
      <c r="IJE300" s="2039"/>
      <c r="IJF300" s="2039"/>
      <c r="IJG300" s="2039"/>
      <c r="IJH300" s="2039"/>
      <c r="IJI300" s="2039"/>
      <c r="IJJ300" s="2039"/>
      <c r="IJK300" s="2039"/>
      <c r="IJL300" s="2039"/>
      <c r="IJM300" s="2039"/>
      <c r="IJN300" s="2039"/>
      <c r="IJO300" s="2039"/>
      <c r="IJP300" s="2039"/>
      <c r="IJQ300" s="2039"/>
      <c r="IJR300" s="2039"/>
      <c r="IJS300" s="2039"/>
      <c r="IJT300" s="2039"/>
      <c r="IJU300" s="2039"/>
      <c r="IJV300" s="2039"/>
      <c r="IJW300" s="2039"/>
      <c r="IJX300" s="2039"/>
      <c r="IJY300" s="2039"/>
      <c r="IJZ300" s="2039"/>
      <c r="IKA300" s="2039"/>
      <c r="IKB300" s="2039"/>
      <c r="IKC300" s="2039"/>
      <c r="IKD300" s="2039"/>
      <c r="IKE300" s="2039"/>
      <c r="IKF300" s="2039"/>
      <c r="IKG300" s="2039"/>
      <c r="IKH300" s="2039"/>
      <c r="IKI300" s="2039"/>
      <c r="IKJ300" s="2039"/>
      <c r="IKK300" s="2039"/>
      <c r="IKL300" s="2039"/>
      <c r="IKM300" s="2039"/>
      <c r="IKN300" s="2039"/>
      <c r="IKO300" s="2039"/>
      <c r="IKP300" s="2039"/>
      <c r="IKQ300" s="2039"/>
      <c r="IKR300" s="2039"/>
      <c r="IKS300" s="2039"/>
      <c r="IKT300" s="2039"/>
      <c r="IKU300" s="2039"/>
      <c r="IKV300" s="2039"/>
      <c r="IKW300" s="2039"/>
      <c r="IKX300" s="2039"/>
      <c r="IKY300" s="2039"/>
      <c r="IKZ300" s="2039"/>
      <c r="ILA300" s="2039"/>
      <c r="ILB300" s="2039"/>
      <c r="ILC300" s="2039"/>
      <c r="ILD300" s="2039"/>
      <c r="ILE300" s="2039"/>
      <c r="ILF300" s="2039"/>
      <c r="ILG300" s="2039"/>
      <c r="ILH300" s="2039"/>
      <c r="ILI300" s="2039"/>
      <c r="ILJ300" s="2039"/>
      <c r="ILK300" s="2039"/>
      <c r="ILL300" s="2039"/>
      <c r="ILM300" s="2039"/>
      <c r="ILN300" s="2039"/>
      <c r="ILO300" s="2039"/>
      <c r="ILP300" s="2039"/>
      <c r="ILQ300" s="2039"/>
      <c r="ILR300" s="2039"/>
      <c r="ILS300" s="2039"/>
      <c r="ILT300" s="2039"/>
      <c r="ILU300" s="2039"/>
      <c r="ILV300" s="2039"/>
      <c r="ILW300" s="2039"/>
      <c r="ILX300" s="2039"/>
      <c r="ILY300" s="2039"/>
      <c r="ILZ300" s="2039"/>
      <c r="IMA300" s="2039"/>
      <c r="IMB300" s="2039"/>
      <c r="IMC300" s="2039"/>
      <c r="IMD300" s="2039"/>
      <c r="IME300" s="2039"/>
      <c r="IMF300" s="2039"/>
      <c r="IMG300" s="2039"/>
      <c r="IMH300" s="2039"/>
      <c r="IMI300" s="2039"/>
      <c r="IMJ300" s="2039"/>
      <c r="IMK300" s="2039"/>
      <c r="IML300" s="2039"/>
      <c r="IMM300" s="2039"/>
      <c r="IMN300" s="2039"/>
      <c r="IMO300" s="2039"/>
      <c r="IMP300" s="2039"/>
      <c r="IMQ300" s="2039"/>
      <c r="IMR300" s="2039"/>
      <c r="IMS300" s="2039"/>
      <c r="IMT300" s="2039"/>
      <c r="IMU300" s="2039"/>
      <c r="IMV300" s="2039"/>
      <c r="IMW300" s="2039"/>
      <c r="IMX300" s="2039"/>
      <c r="IMY300" s="2039"/>
      <c r="IMZ300" s="2039"/>
      <c r="INA300" s="2039"/>
      <c r="INB300" s="2039"/>
      <c r="INC300" s="2039"/>
      <c r="IND300" s="2039"/>
      <c r="INE300" s="2039"/>
      <c r="INF300" s="2039"/>
      <c r="ING300" s="2039"/>
      <c r="INH300" s="2039"/>
      <c r="INI300" s="2039"/>
      <c r="INJ300" s="2039"/>
      <c r="INK300" s="2039"/>
      <c r="INL300" s="2039"/>
      <c r="INM300" s="2039"/>
      <c r="INN300" s="2039"/>
      <c r="INO300" s="2039"/>
      <c r="INP300" s="2039"/>
      <c r="INQ300" s="2039"/>
      <c r="INR300" s="2039"/>
      <c r="INS300" s="2039"/>
      <c r="INT300" s="2039"/>
      <c r="INU300" s="2039"/>
      <c r="INV300" s="2039"/>
      <c r="INW300" s="2039"/>
      <c r="INX300" s="2039"/>
      <c r="INY300" s="2039"/>
      <c r="INZ300" s="2039"/>
      <c r="IOA300" s="2039"/>
      <c r="IOB300" s="2039"/>
      <c r="IOC300" s="2039"/>
      <c r="IOD300" s="2039"/>
      <c r="IOE300" s="2039"/>
      <c r="IOF300" s="2039"/>
      <c r="IOG300" s="2039"/>
      <c r="IOH300" s="2039"/>
      <c r="IOI300" s="2039"/>
      <c r="IOJ300" s="2039"/>
      <c r="IOK300" s="2039"/>
      <c r="IOL300" s="2039"/>
      <c r="IOM300" s="2039"/>
      <c r="ION300" s="2039"/>
      <c r="IOO300" s="2039"/>
      <c r="IOP300" s="2039"/>
      <c r="IOQ300" s="2039"/>
      <c r="IOR300" s="2039"/>
      <c r="IOS300" s="2039"/>
      <c r="IOT300" s="2039"/>
      <c r="IOU300" s="2039"/>
      <c r="IOV300" s="2039"/>
      <c r="IOW300" s="2039"/>
      <c r="IOX300" s="2039"/>
      <c r="IOY300" s="2039"/>
      <c r="IOZ300" s="2039"/>
      <c r="IPA300" s="2039"/>
      <c r="IPB300" s="2039"/>
      <c r="IPC300" s="2039"/>
      <c r="IPD300" s="2039"/>
      <c r="IPE300" s="2039"/>
      <c r="IPF300" s="2039"/>
      <c r="IPG300" s="2039"/>
      <c r="IPH300" s="2039"/>
      <c r="IPI300" s="2039"/>
      <c r="IPJ300" s="2039"/>
      <c r="IPK300" s="2039"/>
      <c r="IPL300" s="2039"/>
      <c r="IPM300" s="2039"/>
      <c r="IPN300" s="2039"/>
      <c r="IPO300" s="2039"/>
      <c r="IPP300" s="2039"/>
      <c r="IPQ300" s="2039"/>
      <c r="IPR300" s="2039"/>
      <c r="IPS300" s="2039"/>
      <c r="IPT300" s="2039"/>
      <c r="IPU300" s="2039"/>
      <c r="IPV300" s="2039"/>
      <c r="IPW300" s="2039"/>
      <c r="IPX300" s="2039"/>
      <c r="IPY300" s="2039"/>
      <c r="IPZ300" s="2039"/>
      <c r="IQA300" s="2039"/>
      <c r="IQB300" s="2039"/>
      <c r="IQC300" s="2039"/>
      <c r="IQD300" s="2039"/>
      <c r="IQE300" s="2039"/>
      <c r="IQF300" s="2039"/>
      <c r="IQG300" s="2039"/>
      <c r="IQH300" s="2039"/>
      <c r="IQI300" s="2039"/>
      <c r="IQJ300" s="2039"/>
      <c r="IQK300" s="2039"/>
      <c r="IQL300" s="2039"/>
      <c r="IQM300" s="2039"/>
      <c r="IQN300" s="2039"/>
      <c r="IQO300" s="2039"/>
      <c r="IQP300" s="2039"/>
      <c r="IQQ300" s="2039"/>
      <c r="IQR300" s="2039"/>
      <c r="IQS300" s="2039"/>
      <c r="IQT300" s="2039"/>
      <c r="IQU300" s="2039"/>
      <c r="IQV300" s="2039"/>
      <c r="IQW300" s="2039"/>
      <c r="IQX300" s="2039"/>
      <c r="IQY300" s="2039"/>
      <c r="IQZ300" s="2039"/>
      <c r="IRA300" s="2039"/>
      <c r="IRB300" s="2039"/>
      <c r="IRC300" s="2039"/>
      <c r="IRD300" s="2039"/>
      <c r="IRE300" s="2039"/>
      <c r="IRF300" s="2039"/>
      <c r="IRG300" s="2039"/>
      <c r="IRH300" s="2039"/>
      <c r="IRI300" s="2039"/>
      <c r="IRJ300" s="2039"/>
      <c r="IRK300" s="2039"/>
      <c r="IRL300" s="2039"/>
      <c r="IRM300" s="2039"/>
      <c r="IRN300" s="2039"/>
      <c r="IRO300" s="2039"/>
      <c r="IRP300" s="2039"/>
      <c r="IRQ300" s="2039"/>
      <c r="IRR300" s="2039"/>
      <c r="IRS300" s="2039"/>
      <c r="IRT300" s="2039"/>
      <c r="IRU300" s="2039"/>
      <c r="IRV300" s="2039"/>
      <c r="IRW300" s="2039"/>
      <c r="IRX300" s="2039"/>
      <c r="IRY300" s="2039"/>
      <c r="IRZ300" s="2039"/>
      <c r="ISA300" s="2039"/>
      <c r="ISB300" s="2039"/>
      <c r="ISC300" s="2039"/>
      <c r="ISD300" s="2039"/>
      <c r="ISE300" s="2039"/>
      <c r="ISF300" s="2039"/>
      <c r="ISG300" s="2039"/>
      <c r="ISH300" s="2039"/>
      <c r="ISI300" s="2039"/>
      <c r="ISJ300" s="2039"/>
      <c r="ISK300" s="2039"/>
      <c r="ISL300" s="2039"/>
      <c r="ISM300" s="2039"/>
      <c r="ISN300" s="2039"/>
      <c r="ISO300" s="2039"/>
      <c r="ISP300" s="2039"/>
      <c r="ISQ300" s="2039"/>
      <c r="ISR300" s="2039"/>
      <c r="ISS300" s="2039"/>
      <c r="IST300" s="2039"/>
      <c r="ISU300" s="2039"/>
      <c r="ISV300" s="2039"/>
      <c r="ISW300" s="2039"/>
      <c r="ISX300" s="2039"/>
      <c r="ISY300" s="2039"/>
      <c r="ISZ300" s="2039"/>
      <c r="ITA300" s="2039"/>
      <c r="ITB300" s="2039"/>
      <c r="ITC300" s="2039"/>
      <c r="ITD300" s="2039"/>
      <c r="ITE300" s="2039"/>
      <c r="ITF300" s="2039"/>
      <c r="ITG300" s="2039"/>
      <c r="ITH300" s="2039"/>
      <c r="ITI300" s="2039"/>
      <c r="ITJ300" s="2039"/>
      <c r="ITK300" s="2039"/>
      <c r="ITL300" s="2039"/>
      <c r="ITM300" s="2039"/>
      <c r="ITN300" s="2039"/>
      <c r="ITO300" s="2039"/>
      <c r="ITP300" s="2039"/>
      <c r="ITQ300" s="2039"/>
      <c r="ITR300" s="2039"/>
      <c r="ITS300" s="2039"/>
      <c r="ITT300" s="2039"/>
      <c r="ITU300" s="2039"/>
      <c r="ITV300" s="2039"/>
      <c r="ITW300" s="2039"/>
      <c r="ITX300" s="2039"/>
      <c r="ITY300" s="2039"/>
      <c r="ITZ300" s="2039"/>
      <c r="IUA300" s="2039"/>
      <c r="IUB300" s="2039"/>
      <c r="IUC300" s="2039"/>
      <c r="IUD300" s="2039"/>
      <c r="IUE300" s="2039"/>
      <c r="IUF300" s="2039"/>
      <c r="IUG300" s="2039"/>
      <c r="IUH300" s="2039"/>
      <c r="IUI300" s="2039"/>
      <c r="IUJ300" s="2039"/>
      <c r="IUK300" s="2039"/>
      <c r="IUL300" s="2039"/>
      <c r="IUM300" s="2039"/>
      <c r="IUN300" s="2039"/>
      <c r="IUO300" s="2039"/>
      <c r="IUP300" s="2039"/>
      <c r="IUQ300" s="2039"/>
      <c r="IUR300" s="2039"/>
      <c r="IUS300" s="2039"/>
      <c r="IUT300" s="2039"/>
      <c r="IUU300" s="2039"/>
      <c r="IUV300" s="2039"/>
      <c r="IUW300" s="2039"/>
      <c r="IUX300" s="2039"/>
      <c r="IUY300" s="2039"/>
      <c r="IUZ300" s="2039"/>
      <c r="IVA300" s="2039"/>
      <c r="IVB300" s="2039"/>
      <c r="IVC300" s="2039"/>
      <c r="IVD300" s="2039"/>
      <c r="IVE300" s="2039"/>
      <c r="IVF300" s="2039"/>
      <c r="IVG300" s="2039"/>
      <c r="IVH300" s="2039"/>
      <c r="IVI300" s="2039"/>
      <c r="IVJ300" s="2039"/>
      <c r="IVK300" s="2039"/>
      <c r="IVL300" s="2039"/>
      <c r="IVM300" s="2039"/>
      <c r="IVN300" s="2039"/>
      <c r="IVO300" s="2039"/>
      <c r="IVP300" s="2039"/>
      <c r="IVQ300" s="2039"/>
      <c r="IVR300" s="2039"/>
      <c r="IVS300" s="2039"/>
      <c r="IVT300" s="2039"/>
      <c r="IVU300" s="2039"/>
      <c r="IVV300" s="2039"/>
      <c r="IVW300" s="2039"/>
      <c r="IVX300" s="2039"/>
      <c r="IVY300" s="2039"/>
      <c r="IVZ300" s="2039"/>
      <c r="IWA300" s="2039"/>
      <c r="IWB300" s="2039"/>
      <c r="IWC300" s="2039"/>
      <c r="IWD300" s="2039"/>
      <c r="IWE300" s="2039"/>
      <c r="IWF300" s="2039"/>
      <c r="IWG300" s="2039"/>
      <c r="IWH300" s="2039"/>
      <c r="IWI300" s="2039"/>
      <c r="IWJ300" s="2039"/>
      <c r="IWK300" s="2039"/>
      <c r="IWL300" s="2039"/>
      <c r="IWM300" s="2039"/>
      <c r="IWN300" s="2039"/>
      <c r="IWO300" s="2039"/>
      <c r="IWP300" s="2039"/>
      <c r="IWQ300" s="2039"/>
      <c r="IWR300" s="2039"/>
      <c r="IWS300" s="2039"/>
      <c r="IWT300" s="2039"/>
      <c r="IWU300" s="2039"/>
      <c r="IWV300" s="2039"/>
      <c r="IWW300" s="2039"/>
      <c r="IWX300" s="2039"/>
      <c r="IWY300" s="2039"/>
      <c r="IWZ300" s="2039"/>
      <c r="IXA300" s="2039"/>
      <c r="IXB300" s="2039"/>
      <c r="IXC300" s="2039"/>
      <c r="IXD300" s="2039"/>
      <c r="IXE300" s="2039"/>
      <c r="IXF300" s="2039"/>
      <c r="IXG300" s="2039"/>
      <c r="IXH300" s="2039"/>
      <c r="IXI300" s="2039"/>
      <c r="IXJ300" s="2039"/>
      <c r="IXK300" s="2039"/>
      <c r="IXL300" s="2039"/>
      <c r="IXM300" s="2039"/>
      <c r="IXN300" s="2039"/>
      <c r="IXO300" s="2039"/>
      <c r="IXP300" s="2039"/>
      <c r="IXQ300" s="2039"/>
      <c r="IXR300" s="2039"/>
      <c r="IXS300" s="2039"/>
      <c r="IXT300" s="2039"/>
      <c r="IXU300" s="2039"/>
      <c r="IXV300" s="2039"/>
      <c r="IXW300" s="2039"/>
      <c r="IXX300" s="2039"/>
      <c r="IXY300" s="2039"/>
      <c r="IXZ300" s="2039"/>
      <c r="IYA300" s="2039"/>
      <c r="IYB300" s="2039"/>
      <c r="IYC300" s="2039"/>
      <c r="IYD300" s="2039"/>
      <c r="IYE300" s="2039"/>
      <c r="IYF300" s="2039"/>
      <c r="IYG300" s="2039"/>
      <c r="IYH300" s="2039"/>
      <c r="IYI300" s="2039"/>
      <c r="IYJ300" s="2039"/>
      <c r="IYK300" s="2039"/>
      <c r="IYL300" s="2039"/>
      <c r="IYM300" s="2039"/>
      <c r="IYN300" s="2039"/>
      <c r="IYO300" s="2039"/>
      <c r="IYP300" s="2039"/>
      <c r="IYQ300" s="2039"/>
      <c r="IYR300" s="2039"/>
      <c r="IYS300" s="2039"/>
      <c r="IYT300" s="2039"/>
      <c r="IYU300" s="2039"/>
      <c r="IYV300" s="2039"/>
      <c r="IYW300" s="2039"/>
      <c r="IYX300" s="2039"/>
      <c r="IYY300" s="2039"/>
      <c r="IYZ300" s="2039"/>
      <c r="IZA300" s="2039"/>
      <c r="IZB300" s="2039"/>
      <c r="IZC300" s="2039"/>
      <c r="IZD300" s="2039"/>
      <c r="IZE300" s="2039"/>
      <c r="IZF300" s="2039"/>
      <c r="IZG300" s="2039"/>
      <c r="IZH300" s="2039"/>
      <c r="IZI300" s="2039"/>
      <c r="IZJ300" s="2039"/>
      <c r="IZK300" s="2039"/>
      <c r="IZL300" s="2039"/>
      <c r="IZM300" s="2039"/>
      <c r="IZN300" s="2039"/>
      <c r="IZO300" s="2039"/>
      <c r="IZP300" s="2039"/>
      <c r="IZQ300" s="2039"/>
      <c r="IZR300" s="2039"/>
      <c r="IZS300" s="2039"/>
      <c r="IZT300" s="2039"/>
      <c r="IZU300" s="2039"/>
      <c r="IZV300" s="2039"/>
      <c r="IZW300" s="2039"/>
      <c r="IZX300" s="2039"/>
      <c r="IZY300" s="2039"/>
      <c r="IZZ300" s="2039"/>
      <c r="JAA300" s="2039"/>
      <c r="JAB300" s="2039"/>
      <c r="JAC300" s="2039"/>
      <c r="JAD300" s="2039"/>
      <c r="JAE300" s="2039"/>
      <c r="JAF300" s="2039"/>
      <c r="JAG300" s="2039"/>
      <c r="JAH300" s="2039"/>
      <c r="JAI300" s="2039"/>
      <c r="JAJ300" s="2039"/>
      <c r="JAK300" s="2039"/>
      <c r="JAL300" s="2039"/>
      <c r="JAM300" s="2039"/>
      <c r="JAN300" s="2039"/>
      <c r="JAO300" s="2039"/>
      <c r="JAP300" s="2039"/>
      <c r="JAQ300" s="2039"/>
      <c r="JAR300" s="2039"/>
      <c r="JAS300" s="2039"/>
      <c r="JAT300" s="2039"/>
      <c r="JAU300" s="2039"/>
      <c r="JAV300" s="2039"/>
      <c r="JAW300" s="2039"/>
      <c r="JAX300" s="2039"/>
      <c r="JAY300" s="2039"/>
      <c r="JAZ300" s="2039"/>
      <c r="JBA300" s="2039"/>
      <c r="JBB300" s="2039"/>
      <c r="JBC300" s="2039"/>
      <c r="JBD300" s="2039"/>
      <c r="JBE300" s="2039"/>
      <c r="JBF300" s="2039"/>
      <c r="JBG300" s="2039"/>
      <c r="JBH300" s="2039"/>
      <c r="JBI300" s="2039"/>
      <c r="JBJ300" s="2039"/>
      <c r="JBK300" s="2039"/>
      <c r="JBL300" s="2039"/>
      <c r="JBM300" s="2039"/>
      <c r="JBN300" s="2039"/>
      <c r="JBO300" s="2039"/>
      <c r="JBP300" s="2039"/>
      <c r="JBQ300" s="2039"/>
      <c r="JBR300" s="2039"/>
      <c r="JBS300" s="2039"/>
      <c r="JBT300" s="2039"/>
      <c r="JBU300" s="2039"/>
      <c r="JBV300" s="2039"/>
      <c r="JBW300" s="2039"/>
      <c r="JBX300" s="2039"/>
      <c r="JBY300" s="2039"/>
      <c r="JBZ300" s="2039"/>
      <c r="JCA300" s="2039"/>
      <c r="JCB300" s="2039"/>
      <c r="JCC300" s="2039"/>
      <c r="JCD300" s="2039"/>
      <c r="JCE300" s="2039"/>
      <c r="JCF300" s="2039"/>
      <c r="JCG300" s="2039"/>
      <c r="JCH300" s="2039"/>
      <c r="JCI300" s="2039"/>
      <c r="JCJ300" s="2039"/>
      <c r="JCK300" s="2039"/>
      <c r="JCL300" s="2039"/>
      <c r="JCM300" s="2039"/>
      <c r="JCN300" s="2039"/>
      <c r="JCO300" s="2039"/>
      <c r="JCP300" s="2039"/>
      <c r="JCQ300" s="2039"/>
      <c r="JCR300" s="2039"/>
      <c r="JCS300" s="2039"/>
      <c r="JCT300" s="2039"/>
      <c r="JCU300" s="2039"/>
      <c r="JCV300" s="2039"/>
      <c r="JCW300" s="2039"/>
      <c r="JCX300" s="2039"/>
      <c r="JCY300" s="2039"/>
      <c r="JCZ300" s="2039"/>
      <c r="JDA300" s="2039"/>
      <c r="JDB300" s="2039"/>
      <c r="JDC300" s="2039"/>
      <c r="JDD300" s="2039"/>
      <c r="JDE300" s="2039"/>
      <c r="JDF300" s="2039"/>
      <c r="JDG300" s="2039"/>
      <c r="JDH300" s="2039"/>
      <c r="JDI300" s="2039"/>
      <c r="JDJ300" s="2039"/>
      <c r="JDK300" s="2039"/>
      <c r="JDL300" s="2039"/>
      <c r="JDM300" s="2039"/>
      <c r="JDN300" s="2039"/>
      <c r="JDO300" s="2039"/>
      <c r="JDP300" s="2039"/>
      <c r="JDQ300" s="2039"/>
      <c r="JDR300" s="2039"/>
      <c r="JDS300" s="2039"/>
      <c r="JDT300" s="2039"/>
      <c r="JDU300" s="2039"/>
      <c r="JDV300" s="2039"/>
      <c r="JDW300" s="2039"/>
      <c r="JDX300" s="2039"/>
      <c r="JDY300" s="2039"/>
      <c r="JDZ300" s="2039"/>
      <c r="JEA300" s="2039"/>
      <c r="JEB300" s="2039"/>
      <c r="JEC300" s="2039"/>
      <c r="JED300" s="2039"/>
      <c r="JEE300" s="2039"/>
      <c r="JEF300" s="2039"/>
      <c r="JEG300" s="2039"/>
      <c r="JEH300" s="2039"/>
      <c r="JEI300" s="2039"/>
      <c r="JEJ300" s="2039"/>
      <c r="JEK300" s="2039"/>
      <c r="JEL300" s="2039"/>
      <c r="JEM300" s="2039"/>
      <c r="JEN300" s="2039"/>
      <c r="JEO300" s="2039"/>
      <c r="JEP300" s="2039"/>
      <c r="JEQ300" s="2039"/>
      <c r="JER300" s="2039"/>
      <c r="JES300" s="2039"/>
      <c r="JET300" s="2039"/>
      <c r="JEU300" s="2039"/>
      <c r="JEV300" s="2039"/>
      <c r="JEW300" s="2039"/>
      <c r="JEX300" s="2039"/>
      <c r="JEY300" s="2039"/>
      <c r="JEZ300" s="2039"/>
      <c r="JFA300" s="2039"/>
      <c r="JFB300" s="2039"/>
      <c r="JFC300" s="2039"/>
      <c r="JFD300" s="2039"/>
      <c r="JFE300" s="2039"/>
      <c r="JFF300" s="2039"/>
      <c r="JFG300" s="2039"/>
      <c r="JFH300" s="2039"/>
      <c r="JFI300" s="2039"/>
      <c r="JFJ300" s="2039"/>
      <c r="JFK300" s="2039"/>
      <c r="JFL300" s="2039"/>
      <c r="JFM300" s="2039"/>
      <c r="JFN300" s="2039"/>
      <c r="JFO300" s="2039"/>
      <c r="JFP300" s="2039"/>
      <c r="JFQ300" s="2039"/>
      <c r="JFR300" s="2039"/>
      <c r="JFS300" s="2039"/>
      <c r="JFT300" s="2039"/>
      <c r="JFU300" s="2039"/>
      <c r="JFV300" s="2039"/>
      <c r="JFW300" s="2039"/>
      <c r="JFX300" s="2039"/>
      <c r="JFY300" s="2039"/>
      <c r="JFZ300" s="2039"/>
      <c r="JGA300" s="2039"/>
      <c r="JGB300" s="2039"/>
      <c r="JGC300" s="2039"/>
      <c r="JGD300" s="2039"/>
      <c r="JGE300" s="2039"/>
      <c r="JGF300" s="2039"/>
      <c r="JGG300" s="2039"/>
      <c r="JGH300" s="2039"/>
      <c r="JGI300" s="2039"/>
      <c r="JGJ300" s="2039"/>
      <c r="JGK300" s="2039"/>
      <c r="JGL300" s="2039"/>
      <c r="JGM300" s="2039"/>
      <c r="JGN300" s="2039"/>
      <c r="JGO300" s="2039"/>
      <c r="JGP300" s="2039"/>
      <c r="JGQ300" s="2039"/>
      <c r="JGR300" s="2039"/>
      <c r="JGS300" s="2039"/>
      <c r="JGT300" s="2039"/>
      <c r="JGU300" s="2039"/>
      <c r="JGV300" s="2039"/>
      <c r="JGW300" s="2039"/>
      <c r="JGX300" s="2039"/>
      <c r="JGY300" s="2039"/>
      <c r="JGZ300" s="2039"/>
      <c r="JHA300" s="2039"/>
      <c r="JHB300" s="2039"/>
      <c r="JHC300" s="2039"/>
      <c r="JHD300" s="2039"/>
      <c r="JHE300" s="2039"/>
      <c r="JHF300" s="2039"/>
      <c r="JHG300" s="2039"/>
      <c r="JHH300" s="2039"/>
      <c r="JHI300" s="2039"/>
      <c r="JHJ300" s="2039"/>
      <c r="JHK300" s="2039"/>
      <c r="JHL300" s="2039"/>
      <c r="JHM300" s="2039"/>
      <c r="JHN300" s="2039"/>
      <c r="JHO300" s="2039"/>
      <c r="JHP300" s="2039"/>
      <c r="JHQ300" s="2039"/>
      <c r="JHR300" s="2039"/>
      <c r="JHS300" s="2039"/>
      <c r="JHT300" s="2039"/>
      <c r="JHU300" s="2039"/>
      <c r="JHV300" s="2039"/>
      <c r="JHW300" s="2039"/>
      <c r="JHX300" s="2039"/>
      <c r="JHY300" s="2039"/>
      <c r="JHZ300" s="2039"/>
      <c r="JIA300" s="2039"/>
      <c r="JIB300" s="2039"/>
      <c r="JIC300" s="2039"/>
      <c r="JID300" s="2039"/>
      <c r="JIE300" s="2039"/>
      <c r="JIF300" s="2039"/>
      <c r="JIG300" s="2039"/>
      <c r="JIH300" s="2039"/>
      <c r="JII300" s="2039"/>
      <c r="JIJ300" s="2039"/>
      <c r="JIK300" s="2039"/>
      <c r="JIL300" s="2039"/>
      <c r="JIM300" s="2039"/>
      <c r="JIN300" s="2039"/>
      <c r="JIO300" s="2039"/>
      <c r="JIP300" s="2039"/>
      <c r="JIQ300" s="2039"/>
      <c r="JIR300" s="2039"/>
      <c r="JIS300" s="2039"/>
      <c r="JIT300" s="2039"/>
      <c r="JIU300" s="2039"/>
      <c r="JIV300" s="2039"/>
      <c r="JIW300" s="2039"/>
      <c r="JIX300" s="2039"/>
      <c r="JIY300" s="2039"/>
      <c r="JIZ300" s="2039"/>
      <c r="JJA300" s="2039"/>
      <c r="JJB300" s="2039"/>
      <c r="JJC300" s="2039"/>
      <c r="JJD300" s="2039"/>
      <c r="JJE300" s="2039"/>
      <c r="JJF300" s="2039"/>
      <c r="JJG300" s="2039"/>
      <c r="JJH300" s="2039"/>
      <c r="JJI300" s="2039"/>
      <c r="JJJ300" s="2039"/>
      <c r="JJK300" s="2039"/>
      <c r="JJL300" s="2039"/>
      <c r="JJM300" s="2039"/>
      <c r="JJN300" s="2039"/>
      <c r="JJO300" s="2039"/>
      <c r="JJP300" s="2039"/>
      <c r="JJQ300" s="2039"/>
      <c r="JJR300" s="2039"/>
      <c r="JJS300" s="2039"/>
      <c r="JJT300" s="2039"/>
      <c r="JJU300" s="2039"/>
      <c r="JJV300" s="2039"/>
      <c r="JJW300" s="2039"/>
      <c r="JJX300" s="2039"/>
      <c r="JJY300" s="2039"/>
      <c r="JJZ300" s="2039"/>
      <c r="JKA300" s="2039"/>
      <c r="JKB300" s="2039"/>
      <c r="JKC300" s="2039"/>
      <c r="JKD300" s="2039"/>
      <c r="JKE300" s="2039"/>
      <c r="JKF300" s="2039"/>
      <c r="JKG300" s="2039"/>
      <c r="JKH300" s="2039"/>
      <c r="JKI300" s="2039"/>
      <c r="JKJ300" s="2039"/>
      <c r="JKK300" s="2039"/>
      <c r="JKL300" s="2039"/>
      <c r="JKM300" s="2039"/>
      <c r="JKN300" s="2039"/>
      <c r="JKO300" s="2039"/>
      <c r="JKP300" s="2039"/>
      <c r="JKQ300" s="2039"/>
      <c r="JKR300" s="2039"/>
      <c r="JKS300" s="2039"/>
      <c r="JKT300" s="2039"/>
      <c r="JKU300" s="2039"/>
      <c r="JKV300" s="2039"/>
      <c r="JKW300" s="2039"/>
      <c r="JKX300" s="2039"/>
      <c r="JKY300" s="2039"/>
      <c r="JKZ300" s="2039"/>
      <c r="JLA300" s="2039"/>
      <c r="JLB300" s="2039"/>
      <c r="JLC300" s="2039"/>
      <c r="JLD300" s="2039"/>
      <c r="JLE300" s="2039"/>
      <c r="JLF300" s="2039"/>
      <c r="JLG300" s="2039"/>
      <c r="JLH300" s="2039"/>
      <c r="JLI300" s="2039"/>
      <c r="JLJ300" s="2039"/>
      <c r="JLK300" s="2039"/>
      <c r="JLL300" s="2039"/>
      <c r="JLM300" s="2039"/>
      <c r="JLN300" s="2039"/>
      <c r="JLO300" s="2039"/>
      <c r="JLP300" s="2039"/>
      <c r="JLQ300" s="2039"/>
      <c r="JLR300" s="2039"/>
      <c r="JLS300" s="2039"/>
      <c r="JLT300" s="2039"/>
      <c r="JLU300" s="2039"/>
      <c r="JLV300" s="2039"/>
      <c r="JLW300" s="2039"/>
      <c r="JLX300" s="2039"/>
      <c r="JLY300" s="2039"/>
      <c r="JLZ300" s="2039"/>
      <c r="JMA300" s="2039"/>
      <c r="JMB300" s="2039"/>
      <c r="JMC300" s="2039"/>
      <c r="JMD300" s="2039"/>
      <c r="JME300" s="2039"/>
      <c r="JMF300" s="2039"/>
      <c r="JMG300" s="2039"/>
      <c r="JMH300" s="2039"/>
      <c r="JMI300" s="2039"/>
      <c r="JMJ300" s="2039"/>
      <c r="JMK300" s="2039"/>
      <c r="JML300" s="2039"/>
      <c r="JMM300" s="2039"/>
      <c r="JMN300" s="2039"/>
      <c r="JMO300" s="2039"/>
      <c r="JMP300" s="2039"/>
      <c r="JMQ300" s="2039"/>
      <c r="JMR300" s="2039"/>
      <c r="JMS300" s="2039"/>
      <c r="JMT300" s="2039"/>
      <c r="JMU300" s="2039"/>
      <c r="JMV300" s="2039"/>
      <c r="JMW300" s="2039"/>
      <c r="JMX300" s="2039"/>
      <c r="JMY300" s="2039"/>
      <c r="JMZ300" s="2039"/>
      <c r="JNA300" s="2039"/>
      <c r="JNB300" s="2039"/>
      <c r="JNC300" s="2039"/>
      <c r="JND300" s="2039"/>
      <c r="JNE300" s="2039"/>
      <c r="JNF300" s="2039"/>
      <c r="JNG300" s="2039"/>
      <c r="JNH300" s="2039"/>
      <c r="JNI300" s="2039"/>
      <c r="JNJ300" s="2039"/>
      <c r="JNK300" s="2039"/>
      <c r="JNL300" s="2039"/>
      <c r="JNM300" s="2039"/>
      <c r="JNN300" s="2039"/>
      <c r="JNO300" s="2039"/>
      <c r="JNP300" s="2039"/>
      <c r="JNQ300" s="2039"/>
      <c r="JNR300" s="2039"/>
      <c r="JNS300" s="2039"/>
      <c r="JNT300" s="2039"/>
      <c r="JNU300" s="2039"/>
      <c r="JNV300" s="2039"/>
      <c r="JNW300" s="2039"/>
      <c r="JNX300" s="2039"/>
      <c r="JNY300" s="2039"/>
      <c r="JNZ300" s="2039"/>
      <c r="JOA300" s="2039"/>
      <c r="JOB300" s="2039"/>
      <c r="JOC300" s="2039"/>
      <c r="JOD300" s="2039"/>
      <c r="JOE300" s="2039"/>
      <c r="JOF300" s="2039"/>
      <c r="JOG300" s="2039"/>
      <c r="JOH300" s="2039"/>
      <c r="JOI300" s="2039"/>
      <c r="JOJ300" s="2039"/>
      <c r="JOK300" s="2039"/>
      <c r="JOL300" s="2039"/>
      <c r="JOM300" s="2039"/>
      <c r="JON300" s="2039"/>
      <c r="JOO300" s="2039"/>
      <c r="JOP300" s="2039"/>
      <c r="JOQ300" s="2039"/>
      <c r="JOR300" s="2039"/>
      <c r="JOS300" s="2039"/>
      <c r="JOT300" s="2039"/>
      <c r="JOU300" s="2039"/>
      <c r="JOV300" s="2039"/>
      <c r="JOW300" s="2039"/>
      <c r="JOX300" s="2039"/>
      <c r="JOY300" s="2039"/>
      <c r="JOZ300" s="2039"/>
      <c r="JPA300" s="2039"/>
      <c r="JPB300" s="2039"/>
      <c r="JPC300" s="2039"/>
      <c r="JPD300" s="2039"/>
      <c r="JPE300" s="2039"/>
      <c r="JPF300" s="2039"/>
      <c r="JPG300" s="2039"/>
      <c r="JPH300" s="2039"/>
      <c r="JPI300" s="2039"/>
      <c r="JPJ300" s="2039"/>
      <c r="JPK300" s="2039"/>
      <c r="JPL300" s="2039"/>
      <c r="JPM300" s="2039"/>
      <c r="JPN300" s="2039"/>
      <c r="JPO300" s="2039"/>
      <c r="JPP300" s="2039"/>
      <c r="JPQ300" s="2039"/>
      <c r="JPR300" s="2039"/>
      <c r="JPS300" s="2039"/>
      <c r="JPT300" s="2039"/>
      <c r="JPU300" s="2039"/>
      <c r="JPV300" s="2039"/>
      <c r="JPW300" s="2039"/>
      <c r="JPX300" s="2039"/>
      <c r="JPY300" s="2039"/>
      <c r="JPZ300" s="2039"/>
      <c r="JQA300" s="2039"/>
      <c r="JQB300" s="2039"/>
      <c r="JQC300" s="2039"/>
      <c r="JQD300" s="2039"/>
      <c r="JQE300" s="2039"/>
      <c r="JQF300" s="2039"/>
      <c r="JQG300" s="2039"/>
      <c r="JQH300" s="2039"/>
      <c r="JQI300" s="2039"/>
      <c r="JQJ300" s="2039"/>
      <c r="JQK300" s="2039"/>
      <c r="JQL300" s="2039"/>
      <c r="JQM300" s="2039"/>
      <c r="JQN300" s="2039"/>
      <c r="JQO300" s="2039"/>
      <c r="JQP300" s="2039"/>
      <c r="JQQ300" s="2039"/>
      <c r="JQR300" s="2039"/>
      <c r="JQS300" s="2039"/>
      <c r="JQT300" s="2039"/>
      <c r="JQU300" s="2039"/>
      <c r="JQV300" s="2039"/>
      <c r="JQW300" s="2039"/>
      <c r="JQX300" s="2039"/>
      <c r="JQY300" s="2039"/>
      <c r="JQZ300" s="2039"/>
      <c r="JRA300" s="2039"/>
      <c r="JRB300" s="2039"/>
      <c r="JRC300" s="2039"/>
      <c r="JRD300" s="2039"/>
      <c r="JRE300" s="2039"/>
      <c r="JRF300" s="2039"/>
      <c r="JRG300" s="2039"/>
      <c r="JRH300" s="2039"/>
      <c r="JRI300" s="2039"/>
      <c r="JRJ300" s="2039"/>
      <c r="JRK300" s="2039"/>
      <c r="JRL300" s="2039"/>
      <c r="JRM300" s="2039"/>
      <c r="JRN300" s="2039"/>
      <c r="JRO300" s="2039"/>
      <c r="JRP300" s="2039"/>
      <c r="JRQ300" s="2039"/>
      <c r="JRR300" s="2039"/>
      <c r="JRS300" s="2039"/>
      <c r="JRT300" s="2039"/>
      <c r="JRU300" s="2039"/>
      <c r="JRV300" s="2039"/>
      <c r="JRW300" s="2039"/>
      <c r="JRX300" s="2039"/>
      <c r="JRY300" s="2039"/>
      <c r="JRZ300" s="2039"/>
      <c r="JSA300" s="2039"/>
      <c r="JSB300" s="2039"/>
      <c r="JSC300" s="2039"/>
      <c r="JSD300" s="2039"/>
      <c r="JSE300" s="2039"/>
      <c r="JSF300" s="2039"/>
      <c r="JSG300" s="2039"/>
      <c r="JSH300" s="2039"/>
      <c r="JSI300" s="2039"/>
      <c r="JSJ300" s="2039"/>
      <c r="JSK300" s="2039"/>
      <c r="JSL300" s="2039"/>
      <c r="JSM300" s="2039"/>
      <c r="JSN300" s="2039"/>
      <c r="JSO300" s="2039"/>
      <c r="JSP300" s="2039"/>
      <c r="JSQ300" s="2039"/>
      <c r="JSR300" s="2039"/>
      <c r="JSS300" s="2039"/>
      <c r="JST300" s="2039"/>
      <c r="JSU300" s="2039"/>
      <c r="JSV300" s="2039"/>
      <c r="JSW300" s="2039"/>
      <c r="JSX300" s="2039"/>
      <c r="JSY300" s="2039"/>
      <c r="JSZ300" s="2039"/>
      <c r="JTA300" s="2039"/>
      <c r="JTB300" s="2039"/>
      <c r="JTC300" s="2039"/>
      <c r="JTD300" s="2039"/>
      <c r="JTE300" s="2039"/>
      <c r="JTF300" s="2039"/>
      <c r="JTG300" s="2039"/>
      <c r="JTH300" s="2039"/>
      <c r="JTI300" s="2039"/>
      <c r="JTJ300" s="2039"/>
      <c r="JTK300" s="2039"/>
      <c r="JTL300" s="2039"/>
      <c r="JTM300" s="2039"/>
      <c r="JTN300" s="2039"/>
      <c r="JTO300" s="2039"/>
      <c r="JTP300" s="2039"/>
      <c r="JTQ300" s="2039"/>
      <c r="JTR300" s="2039"/>
      <c r="JTS300" s="2039"/>
      <c r="JTT300" s="2039"/>
      <c r="JTU300" s="2039"/>
      <c r="JTV300" s="2039"/>
      <c r="JTW300" s="2039"/>
      <c r="JTX300" s="2039"/>
      <c r="JTY300" s="2039"/>
      <c r="JTZ300" s="2039"/>
      <c r="JUA300" s="2039"/>
      <c r="JUB300" s="2039"/>
      <c r="JUC300" s="2039"/>
      <c r="JUD300" s="2039"/>
      <c r="JUE300" s="2039"/>
      <c r="JUF300" s="2039"/>
      <c r="JUG300" s="2039"/>
      <c r="JUH300" s="2039"/>
      <c r="JUI300" s="2039"/>
      <c r="JUJ300" s="2039"/>
      <c r="JUK300" s="2039"/>
      <c r="JUL300" s="2039"/>
      <c r="JUM300" s="2039"/>
      <c r="JUN300" s="2039"/>
      <c r="JUO300" s="2039"/>
      <c r="JUP300" s="2039"/>
      <c r="JUQ300" s="2039"/>
      <c r="JUR300" s="2039"/>
      <c r="JUS300" s="2039"/>
      <c r="JUT300" s="2039"/>
      <c r="JUU300" s="2039"/>
      <c r="JUV300" s="2039"/>
      <c r="JUW300" s="2039"/>
      <c r="JUX300" s="2039"/>
      <c r="JUY300" s="2039"/>
      <c r="JUZ300" s="2039"/>
      <c r="JVA300" s="2039"/>
      <c r="JVB300" s="2039"/>
      <c r="JVC300" s="2039"/>
      <c r="JVD300" s="2039"/>
      <c r="JVE300" s="2039"/>
      <c r="JVF300" s="2039"/>
      <c r="JVG300" s="2039"/>
      <c r="JVH300" s="2039"/>
      <c r="JVI300" s="2039"/>
      <c r="JVJ300" s="2039"/>
      <c r="JVK300" s="2039"/>
      <c r="JVL300" s="2039"/>
      <c r="JVM300" s="2039"/>
      <c r="JVN300" s="2039"/>
      <c r="JVO300" s="2039"/>
      <c r="JVP300" s="2039"/>
      <c r="JVQ300" s="2039"/>
      <c r="JVR300" s="2039"/>
      <c r="JVS300" s="2039"/>
      <c r="JVT300" s="2039"/>
      <c r="JVU300" s="2039"/>
      <c r="JVV300" s="2039"/>
      <c r="JVW300" s="2039"/>
      <c r="JVX300" s="2039"/>
      <c r="JVY300" s="2039"/>
      <c r="JVZ300" s="2039"/>
      <c r="JWA300" s="2039"/>
      <c r="JWB300" s="2039"/>
      <c r="JWC300" s="2039"/>
      <c r="JWD300" s="2039"/>
      <c r="JWE300" s="2039"/>
      <c r="JWF300" s="2039"/>
      <c r="JWG300" s="2039"/>
      <c r="JWH300" s="2039"/>
      <c r="JWI300" s="2039"/>
      <c r="JWJ300" s="2039"/>
      <c r="JWK300" s="2039"/>
      <c r="JWL300" s="2039"/>
      <c r="JWM300" s="2039"/>
      <c r="JWN300" s="2039"/>
      <c r="JWO300" s="2039"/>
      <c r="JWP300" s="2039"/>
      <c r="JWQ300" s="2039"/>
      <c r="JWR300" s="2039"/>
      <c r="JWS300" s="2039"/>
      <c r="JWT300" s="2039"/>
      <c r="JWU300" s="2039"/>
      <c r="JWV300" s="2039"/>
      <c r="JWW300" s="2039"/>
      <c r="JWX300" s="2039"/>
      <c r="JWY300" s="2039"/>
      <c r="JWZ300" s="2039"/>
      <c r="JXA300" s="2039"/>
      <c r="JXB300" s="2039"/>
      <c r="JXC300" s="2039"/>
      <c r="JXD300" s="2039"/>
      <c r="JXE300" s="2039"/>
      <c r="JXF300" s="2039"/>
      <c r="JXG300" s="2039"/>
      <c r="JXH300" s="2039"/>
      <c r="JXI300" s="2039"/>
      <c r="JXJ300" s="2039"/>
      <c r="JXK300" s="2039"/>
      <c r="JXL300" s="2039"/>
      <c r="JXM300" s="2039"/>
      <c r="JXN300" s="2039"/>
      <c r="JXO300" s="2039"/>
      <c r="JXP300" s="2039"/>
      <c r="JXQ300" s="2039"/>
      <c r="JXR300" s="2039"/>
      <c r="JXS300" s="2039"/>
      <c r="JXT300" s="2039"/>
      <c r="JXU300" s="2039"/>
      <c r="JXV300" s="2039"/>
      <c r="JXW300" s="2039"/>
      <c r="JXX300" s="2039"/>
      <c r="JXY300" s="2039"/>
      <c r="JXZ300" s="2039"/>
      <c r="JYA300" s="2039"/>
      <c r="JYB300" s="2039"/>
      <c r="JYC300" s="2039"/>
      <c r="JYD300" s="2039"/>
      <c r="JYE300" s="2039"/>
      <c r="JYF300" s="2039"/>
      <c r="JYG300" s="2039"/>
      <c r="JYH300" s="2039"/>
      <c r="JYI300" s="2039"/>
      <c r="JYJ300" s="2039"/>
      <c r="JYK300" s="2039"/>
      <c r="JYL300" s="2039"/>
      <c r="JYM300" s="2039"/>
      <c r="JYN300" s="2039"/>
      <c r="JYO300" s="2039"/>
      <c r="JYP300" s="2039"/>
      <c r="JYQ300" s="2039"/>
      <c r="JYR300" s="2039"/>
      <c r="JYS300" s="2039"/>
      <c r="JYT300" s="2039"/>
      <c r="JYU300" s="2039"/>
      <c r="JYV300" s="2039"/>
      <c r="JYW300" s="2039"/>
      <c r="JYX300" s="2039"/>
      <c r="JYY300" s="2039"/>
      <c r="JYZ300" s="2039"/>
      <c r="JZA300" s="2039"/>
      <c r="JZB300" s="2039"/>
      <c r="JZC300" s="2039"/>
      <c r="JZD300" s="2039"/>
      <c r="JZE300" s="2039"/>
      <c r="JZF300" s="2039"/>
      <c r="JZG300" s="2039"/>
      <c r="JZH300" s="2039"/>
      <c r="JZI300" s="2039"/>
      <c r="JZJ300" s="2039"/>
      <c r="JZK300" s="2039"/>
      <c r="JZL300" s="2039"/>
      <c r="JZM300" s="2039"/>
      <c r="JZN300" s="2039"/>
      <c r="JZO300" s="2039"/>
      <c r="JZP300" s="2039"/>
      <c r="JZQ300" s="2039"/>
      <c r="JZR300" s="2039"/>
      <c r="JZS300" s="2039"/>
      <c r="JZT300" s="2039"/>
      <c r="JZU300" s="2039"/>
      <c r="JZV300" s="2039"/>
      <c r="JZW300" s="2039"/>
      <c r="JZX300" s="2039"/>
      <c r="JZY300" s="2039"/>
      <c r="JZZ300" s="2039"/>
      <c r="KAA300" s="2039"/>
      <c r="KAB300" s="2039"/>
      <c r="KAC300" s="2039"/>
      <c r="KAD300" s="2039"/>
      <c r="KAE300" s="2039"/>
      <c r="KAF300" s="2039"/>
      <c r="KAG300" s="2039"/>
      <c r="KAH300" s="2039"/>
      <c r="KAI300" s="2039"/>
      <c r="KAJ300" s="2039"/>
      <c r="KAK300" s="2039"/>
      <c r="KAL300" s="2039"/>
      <c r="KAM300" s="2039"/>
      <c r="KAN300" s="2039"/>
      <c r="KAO300" s="2039"/>
      <c r="KAP300" s="2039"/>
      <c r="KAQ300" s="2039"/>
      <c r="KAR300" s="2039"/>
      <c r="KAS300" s="2039"/>
      <c r="KAT300" s="2039"/>
      <c r="KAU300" s="2039"/>
      <c r="KAV300" s="2039"/>
      <c r="KAW300" s="2039"/>
      <c r="KAX300" s="2039"/>
      <c r="KAY300" s="2039"/>
      <c r="KAZ300" s="2039"/>
      <c r="KBA300" s="2039"/>
      <c r="KBB300" s="2039"/>
      <c r="KBC300" s="2039"/>
      <c r="KBD300" s="2039"/>
      <c r="KBE300" s="2039"/>
      <c r="KBF300" s="2039"/>
      <c r="KBG300" s="2039"/>
      <c r="KBH300" s="2039"/>
      <c r="KBI300" s="2039"/>
      <c r="KBJ300" s="2039"/>
      <c r="KBK300" s="2039"/>
      <c r="KBL300" s="2039"/>
      <c r="KBM300" s="2039"/>
      <c r="KBN300" s="2039"/>
      <c r="KBO300" s="2039"/>
      <c r="KBP300" s="2039"/>
      <c r="KBQ300" s="2039"/>
      <c r="KBR300" s="2039"/>
      <c r="KBS300" s="2039"/>
      <c r="KBT300" s="2039"/>
      <c r="KBU300" s="2039"/>
      <c r="KBV300" s="2039"/>
      <c r="KBW300" s="2039"/>
      <c r="KBX300" s="2039"/>
      <c r="KBY300" s="2039"/>
      <c r="KBZ300" s="2039"/>
      <c r="KCA300" s="2039"/>
      <c r="KCB300" s="2039"/>
      <c r="KCC300" s="2039"/>
      <c r="KCD300" s="2039"/>
      <c r="KCE300" s="2039"/>
      <c r="KCF300" s="2039"/>
      <c r="KCG300" s="2039"/>
      <c r="KCH300" s="2039"/>
      <c r="KCI300" s="2039"/>
      <c r="KCJ300" s="2039"/>
      <c r="KCK300" s="2039"/>
      <c r="KCL300" s="2039"/>
      <c r="KCM300" s="2039"/>
      <c r="KCN300" s="2039"/>
      <c r="KCO300" s="2039"/>
      <c r="KCP300" s="2039"/>
      <c r="KCQ300" s="2039"/>
      <c r="KCR300" s="2039"/>
      <c r="KCS300" s="2039"/>
      <c r="KCT300" s="2039"/>
      <c r="KCU300" s="2039"/>
      <c r="KCV300" s="2039"/>
      <c r="KCW300" s="2039"/>
      <c r="KCX300" s="2039"/>
      <c r="KCY300" s="2039"/>
      <c r="KCZ300" s="2039"/>
      <c r="KDA300" s="2039"/>
      <c r="KDB300" s="2039"/>
      <c r="KDC300" s="2039"/>
      <c r="KDD300" s="2039"/>
      <c r="KDE300" s="2039"/>
      <c r="KDF300" s="2039"/>
      <c r="KDG300" s="2039"/>
      <c r="KDH300" s="2039"/>
      <c r="KDI300" s="2039"/>
      <c r="KDJ300" s="2039"/>
      <c r="KDK300" s="2039"/>
      <c r="KDL300" s="2039"/>
      <c r="KDM300" s="2039"/>
      <c r="KDN300" s="2039"/>
      <c r="KDO300" s="2039"/>
      <c r="KDP300" s="2039"/>
      <c r="KDQ300" s="2039"/>
      <c r="KDR300" s="2039"/>
      <c r="KDS300" s="2039"/>
      <c r="KDT300" s="2039"/>
      <c r="KDU300" s="2039"/>
      <c r="KDV300" s="2039"/>
      <c r="KDW300" s="2039"/>
      <c r="KDX300" s="2039"/>
      <c r="KDY300" s="2039"/>
      <c r="KDZ300" s="2039"/>
      <c r="KEA300" s="2039"/>
      <c r="KEB300" s="2039"/>
      <c r="KEC300" s="2039"/>
      <c r="KED300" s="2039"/>
      <c r="KEE300" s="2039"/>
      <c r="KEF300" s="2039"/>
      <c r="KEG300" s="2039"/>
      <c r="KEH300" s="2039"/>
      <c r="KEI300" s="2039"/>
      <c r="KEJ300" s="2039"/>
      <c r="KEK300" s="2039"/>
      <c r="KEL300" s="2039"/>
      <c r="KEM300" s="2039"/>
      <c r="KEN300" s="2039"/>
      <c r="KEO300" s="2039"/>
      <c r="KEP300" s="2039"/>
      <c r="KEQ300" s="2039"/>
      <c r="KER300" s="2039"/>
      <c r="KES300" s="2039"/>
      <c r="KET300" s="2039"/>
      <c r="KEU300" s="2039"/>
      <c r="KEV300" s="2039"/>
      <c r="KEW300" s="2039"/>
      <c r="KEX300" s="2039"/>
      <c r="KEY300" s="2039"/>
      <c r="KEZ300" s="2039"/>
      <c r="KFA300" s="2039"/>
      <c r="KFB300" s="2039"/>
      <c r="KFC300" s="2039"/>
      <c r="KFD300" s="2039"/>
      <c r="KFE300" s="2039"/>
      <c r="KFF300" s="2039"/>
      <c r="KFG300" s="2039"/>
      <c r="KFH300" s="2039"/>
      <c r="KFI300" s="2039"/>
      <c r="KFJ300" s="2039"/>
      <c r="KFK300" s="2039"/>
      <c r="KFL300" s="2039"/>
      <c r="KFM300" s="2039"/>
      <c r="KFN300" s="2039"/>
      <c r="KFO300" s="2039"/>
      <c r="KFP300" s="2039"/>
      <c r="KFQ300" s="2039"/>
      <c r="KFR300" s="2039"/>
      <c r="KFS300" s="2039"/>
      <c r="KFT300" s="2039"/>
      <c r="KFU300" s="2039"/>
      <c r="KFV300" s="2039"/>
      <c r="KFW300" s="2039"/>
      <c r="KFX300" s="2039"/>
      <c r="KFY300" s="2039"/>
      <c r="KFZ300" s="2039"/>
      <c r="KGA300" s="2039"/>
      <c r="KGB300" s="2039"/>
      <c r="KGC300" s="2039"/>
      <c r="KGD300" s="2039"/>
      <c r="KGE300" s="2039"/>
      <c r="KGF300" s="2039"/>
      <c r="KGG300" s="2039"/>
      <c r="KGH300" s="2039"/>
      <c r="KGI300" s="2039"/>
      <c r="KGJ300" s="2039"/>
      <c r="KGK300" s="2039"/>
      <c r="KGL300" s="2039"/>
      <c r="KGM300" s="2039"/>
      <c r="KGN300" s="2039"/>
      <c r="KGO300" s="2039"/>
      <c r="KGP300" s="2039"/>
      <c r="KGQ300" s="2039"/>
      <c r="KGR300" s="2039"/>
      <c r="KGS300" s="2039"/>
      <c r="KGT300" s="2039"/>
      <c r="KGU300" s="2039"/>
      <c r="KGV300" s="2039"/>
      <c r="KGW300" s="2039"/>
      <c r="KGX300" s="2039"/>
      <c r="KGY300" s="2039"/>
      <c r="KGZ300" s="2039"/>
      <c r="KHA300" s="2039"/>
      <c r="KHB300" s="2039"/>
      <c r="KHC300" s="2039"/>
      <c r="KHD300" s="2039"/>
      <c r="KHE300" s="2039"/>
      <c r="KHF300" s="2039"/>
      <c r="KHG300" s="2039"/>
      <c r="KHH300" s="2039"/>
      <c r="KHI300" s="2039"/>
      <c r="KHJ300" s="2039"/>
      <c r="KHK300" s="2039"/>
      <c r="KHL300" s="2039"/>
      <c r="KHM300" s="2039"/>
      <c r="KHN300" s="2039"/>
      <c r="KHO300" s="2039"/>
      <c r="KHP300" s="2039"/>
      <c r="KHQ300" s="2039"/>
      <c r="KHR300" s="2039"/>
      <c r="KHS300" s="2039"/>
      <c r="KHT300" s="2039"/>
      <c r="KHU300" s="2039"/>
      <c r="KHV300" s="2039"/>
      <c r="KHW300" s="2039"/>
      <c r="KHX300" s="2039"/>
      <c r="KHY300" s="2039"/>
      <c r="KHZ300" s="2039"/>
      <c r="KIA300" s="2039"/>
      <c r="KIB300" s="2039"/>
      <c r="KIC300" s="2039"/>
      <c r="KID300" s="2039"/>
      <c r="KIE300" s="2039"/>
      <c r="KIF300" s="2039"/>
      <c r="KIG300" s="2039"/>
      <c r="KIH300" s="2039"/>
      <c r="KII300" s="2039"/>
      <c r="KIJ300" s="2039"/>
      <c r="KIK300" s="2039"/>
      <c r="KIL300" s="2039"/>
      <c r="KIM300" s="2039"/>
      <c r="KIN300" s="2039"/>
      <c r="KIO300" s="2039"/>
      <c r="KIP300" s="2039"/>
      <c r="KIQ300" s="2039"/>
      <c r="KIR300" s="2039"/>
      <c r="KIS300" s="2039"/>
      <c r="KIT300" s="2039"/>
      <c r="KIU300" s="2039"/>
      <c r="KIV300" s="2039"/>
      <c r="KIW300" s="2039"/>
      <c r="KIX300" s="2039"/>
      <c r="KIY300" s="2039"/>
      <c r="KIZ300" s="2039"/>
      <c r="KJA300" s="2039"/>
      <c r="KJB300" s="2039"/>
      <c r="KJC300" s="2039"/>
      <c r="KJD300" s="2039"/>
      <c r="KJE300" s="2039"/>
      <c r="KJF300" s="2039"/>
      <c r="KJG300" s="2039"/>
      <c r="KJH300" s="2039"/>
      <c r="KJI300" s="2039"/>
      <c r="KJJ300" s="2039"/>
      <c r="KJK300" s="2039"/>
      <c r="KJL300" s="2039"/>
      <c r="KJM300" s="2039"/>
      <c r="KJN300" s="2039"/>
      <c r="KJO300" s="2039"/>
      <c r="KJP300" s="2039"/>
      <c r="KJQ300" s="2039"/>
      <c r="KJR300" s="2039"/>
      <c r="KJS300" s="2039"/>
      <c r="KJT300" s="2039"/>
      <c r="KJU300" s="2039"/>
      <c r="KJV300" s="2039"/>
      <c r="KJW300" s="2039"/>
      <c r="KJX300" s="2039"/>
      <c r="KJY300" s="2039"/>
      <c r="KJZ300" s="2039"/>
      <c r="KKA300" s="2039"/>
      <c r="KKB300" s="2039"/>
      <c r="KKC300" s="2039"/>
      <c r="KKD300" s="2039"/>
      <c r="KKE300" s="2039"/>
      <c r="KKF300" s="2039"/>
      <c r="KKG300" s="2039"/>
      <c r="KKH300" s="2039"/>
      <c r="KKI300" s="2039"/>
      <c r="KKJ300" s="2039"/>
      <c r="KKK300" s="2039"/>
      <c r="KKL300" s="2039"/>
      <c r="KKM300" s="2039"/>
      <c r="KKN300" s="2039"/>
      <c r="KKO300" s="2039"/>
      <c r="KKP300" s="2039"/>
      <c r="KKQ300" s="2039"/>
      <c r="KKR300" s="2039"/>
      <c r="KKS300" s="2039"/>
      <c r="KKT300" s="2039"/>
      <c r="KKU300" s="2039"/>
      <c r="KKV300" s="2039"/>
      <c r="KKW300" s="2039"/>
      <c r="KKX300" s="2039"/>
      <c r="KKY300" s="2039"/>
      <c r="KKZ300" s="2039"/>
      <c r="KLA300" s="2039"/>
      <c r="KLB300" s="2039"/>
      <c r="KLC300" s="2039"/>
      <c r="KLD300" s="2039"/>
      <c r="KLE300" s="2039"/>
      <c r="KLF300" s="2039"/>
      <c r="KLG300" s="2039"/>
      <c r="KLH300" s="2039"/>
      <c r="KLI300" s="2039"/>
      <c r="KLJ300" s="2039"/>
      <c r="KLK300" s="2039"/>
      <c r="KLL300" s="2039"/>
      <c r="KLM300" s="2039"/>
      <c r="KLN300" s="2039"/>
      <c r="KLO300" s="2039"/>
      <c r="KLP300" s="2039"/>
      <c r="KLQ300" s="2039"/>
      <c r="KLR300" s="2039"/>
      <c r="KLS300" s="2039"/>
      <c r="KLT300" s="2039"/>
      <c r="KLU300" s="2039"/>
      <c r="KLV300" s="2039"/>
      <c r="KLW300" s="2039"/>
      <c r="KLX300" s="2039"/>
      <c r="KLY300" s="2039"/>
      <c r="KLZ300" s="2039"/>
      <c r="KMA300" s="2039"/>
      <c r="KMB300" s="2039"/>
      <c r="KMC300" s="2039"/>
      <c r="KMD300" s="2039"/>
      <c r="KME300" s="2039"/>
      <c r="KMF300" s="2039"/>
      <c r="KMG300" s="2039"/>
      <c r="KMH300" s="2039"/>
      <c r="KMI300" s="2039"/>
      <c r="KMJ300" s="2039"/>
      <c r="KMK300" s="2039"/>
      <c r="KML300" s="2039"/>
      <c r="KMM300" s="2039"/>
      <c r="KMN300" s="2039"/>
      <c r="KMO300" s="2039"/>
      <c r="KMP300" s="2039"/>
      <c r="KMQ300" s="2039"/>
      <c r="KMR300" s="2039"/>
      <c r="KMS300" s="2039"/>
      <c r="KMT300" s="2039"/>
      <c r="KMU300" s="2039"/>
      <c r="KMV300" s="2039"/>
      <c r="KMW300" s="2039"/>
      <c r="KMX300" s="2039"/>
      <c r="KMY300" s="2039"/>
      <c r="KMZ300" s="2039"/>
      <c r="KNA300" s="2039"/>
      <c r="KNB300" s="2039"/>
      <c r="KNC300" s="2039"/>
      <c r="KND300" s="2039"/>
      <c r="KNE300" s="2039"/>
      <c r="KNF300" s="2039"/>
      <c r="KNG300" s="2039"/>
      <c r="KNH300" s="2039"/>
      <c r="KNI300" s="2039"/>
      <c r="KNJ300" s="2039"/>
      <c r="KNK300" s="2039"/>
      <c r="KNL300" s="2039"/>
      <c r="KNM300" s="2039"/>
      <c r="KNN300" s="2039"/>
      <c r="KNO300" s="2039"/>
      <c r="KNP300" s="2039"/>
      <c r="KNQ300" s="2039"/>
      <c r="KNR300" s="2039"/>
      <c r="KNS300" s="2039"/>
      <c r="KNT300" s="2039"/>
      <c r="KNU300" s="2039"/>
      <c r="KNV300" s="2039"/>
      <c r="KNW300" s="2039"/>
      <c r="KNX300" s="2039"/>
      <c r="KNY300" s="2039"/>
      <c r="KNZ300" s="2039"/>
      <c r="KOA300" s="2039"/>
      <c r="KOB300" s="2039"/>
      <c r="KOC300" s="2039"/>
      <c r="KOD300" s="2039"/>
      <c r="KOE300" s="2039"/>
      <c r="KOF300" s="2039"/>
      <c r="KOG300" s="2039"/>
      <c r="KOH300" s="2039"/>
      <c r="KOI300" s="2039"/>
      <c r="KOJ300" s="2039"/>
      <c r="KOK300" s="2039"/>
      <c r="KOL300" s="2039"/>
      <c r="KOM300" s="2039"/>
      <c r="KON300" s="2039"/>
      <c r="KOO300" s="2039"/>
      <c r="KOP300" s="2039"/>
      <c r="KOQ300" s="2039"/>
      <c r="KOR300" s="2039"/>
      <c r="KOS300" s="2039"/>
      <c r="KOT300" s="2039"/>
      <c r="KOU300" s="2039"/>
      <c r="KOV300" s="2039"/>
      <c r="KOW300" s="2039"/>
      <c r="KOX300" s="2039"/>
      <c r="KOY300" s="2039"/>
      <c r="KOZ300" s="2039"/>
      <c r="KPA300" s="2039"/>
      <c r="KPB300" s="2039"/>
      <c r="KPC300" s="2039"/>
      <c r="KPD300" s="2039"/>
      <c r="KPE300" s="2039"/>
      <c r="KPF300" s="2039"/>
      <c r="KPG300" s="2039"/>
      <c r="KPH300" s="2039"/>
      <c r="KPI300" s="2039"/>
      <c r="KPJ300" s="2039"/>
      <c r="KPK300" s="2039"/>
      <c r="KPL300" s="2039"/>
      <c r="KPM300" s="2039"/>
      <c r="KPN300" s="2039"/>
      <c r="KPO300" s="2039"/>
      <c r="KPP300" s="2039"/>
      <c r="KPQ300" s="2039"/>
      <c r="KPR300" s="2039"/>
      <c r="KPS300" s="2039"/>
      <c r="KPT300" s="2039"/>
      <c r="KPU300" s="2039"/>
      <c r="KPV300" s="2039"/>
      <c r="KPW300" s="2039"/>
      <c r="KPX300" s="2039"/>
      <c r="KPY300" s="2039"/>
      <c r="KPZ300" s="2039"/>
      <c r="KQA300" s="2039"/>
      <c r="KQB300" s="2039"/>
      <c r="KQC300" s="2039"/>
      <c r="KQD300" s="2039"/>
      <c r="KQE300" s="2039"/>
      <c r="KQF300" s="2039"/>
      <c r="KQG300" s="2039"/>
      <c r="KQH300" s="2039"/>
      <c r="KQI300" s="2039"/>
      <c r="KQJ300" s="2039"/>
      <c r="KQK300" s="2039"/>
      <c r="KQL300" s="2039"/>
      <c r="KQM300" s="2039"/>
      <c r="KQN300" s="2039"/>
      <c r="KQO300" s="2039"/>
      <c r="KQP300" s="2039"/>
      <c r="KQQ300" s="2039"/>
      <c r="KQR300" s="2039"/>
      <c r="KQS300" s="2039"/>
      <c r="KQT300" s="2039"/>
      <c r="KQU300" s="2039"/>
      <c r="KQV300" s="2039"/>
      <c r="KQW300" s="2039"/>
      <c r="KQX300" s="2039"/>
      <c r="KQY300" s="2039"/>
      <c r="KQZ300" s="2039"/>
      <c r="KRA300" s="2039"/>
      <c r="KRB300" s="2039"/>
      <c r="KRC300" s="2039"/>
      <c r="KRD300" s="2039"/>
      <c r="KRE300" s="2039"/>
      <c r="KRF300" s="2039"/>
      <c r="KRG300" s="2039"/>
      <c r="KRH300" s="2039"/>
      <c r="KRI300" s="2039"/>
      <c r="KRJ300" s="2039"/>
      <c r="KRK300" s="2039"/>
      <c r="KRL300" s="2039"/>
      <c r="KRM300" s="2039"/>
      <c r="KRN300" s="2039"/>
      <c r="KRO300" s="2039"/>
      <c r="KRP300" s="2039"/>
      <c r="KRQ300" s="2039"/>
      <c r="KRR300" s="2039"/>
      <c r="KRS300" s="2039"/>
      <c r="KRT300" s="2039"/>
      <c r="KRU300" s="2039"/>
      <c r="KRV300" s="2039"/>
      <c r="KRW300" s="2039"/>
      <c r="KRX300" s="2039"/>
      <c r="KRY300" s="2039"/>
      <c r="KRZ300" s="2039"/>
      <c r="KSA300" s="2039"/>
      <c r="KSB300" s="2039"/>
      <c r="KSC300" s="2039"/>
      <c r="KSD300" s="2039"/>
      <c r="KSE300" s="2039"/>
      <c r="KSF300" s="2039"/>
      <c r="KSG300" s="2039"/>
      <c r="KSH300" s="2039"/>
      <c r="KSI300" s="2039"/>
      <c r="KSJ300" s="2039"/>
      <c r="KSK300" s="2039"/>
      <c r="KSL300" s="2039"/>
      <c r="KSM300" s="2039"/>
      <c r="KSN300" s="2039"/>
      <c r="KSO300" s="2039"/>
      <c r="KSP300" s="2039"/>
      <c r="KSQ300" s="2039"/>
      <c r="KSR300" s="2039"/>
      <c r="KSS300" s="2039"/>
      <c r="KST300" s="2039"/>
      <c r="KSU300" s="2039"/>
      <c r="KSV300" s="2039"/>
      <c r="KSW300" s="2039"/>
      <c r="KSX300" s="2039"/>
      <c r="KSY300" s="2039"/>
      <c r="KSZ300" s="2039"/>
      <c r="KTA300" s="2039"/>
      <c r="KTB300" s="2039"/>
      <c r="KTC300" s="2039"/>
      <c r="KTD300" s="2039"/>
      <c r="KTE300" s="2039"/>
      <c r="KTF300" s="2039"/>
      <c r="KTG300" s="2039"/>
      <c r="KTH300" s="2039"/>
      <c r="KTI300" s="2039"/>
      <c r="KTJ300" s="2039"/>
      <c r="KTK300" s="2039"/>
      <c r="KTL300" s="2039"/>
      <c r="KTM300" s="2039"/>
      <c r="KTN300" s="2039"/>
      <c r="KTO300" s="2039"/>
      <c r="KTP300" s="2039"/>
      <c r="KTQ300" s="2039"/>
      <c r="KTR300" s="2039"/>
      <c r="KTS300" s="2039"/>
      <c r="KTT300" s="2039"/>
      <c r="KTU300" s="2039"/>
      <c r="KTV300" s="2039"/>
      <c r="KTW300" s="2039"/>
      <c r="KTX300" s="2039"/>
      <c r="KTY300" s="2039"/>
      <c r="KTZ300" s="2039"/>
      <c r="KUA300" s="2039"/>
      <c r="KUB300" s="2039"/>
      <c r="KUC300" s="2039"/>
      <c r="KUD300" s="2039"/>
      <c r="KUE300" s="2039"/>
      <c r="KUF300" s="2039"/>
      <c r="KUG300" s="2039"/>
      <c r="KUH300" s="2039"/>
      <c r="KUI300" s="2039"/>
      <c r="KUJ300" s="2039"/>
      <c r="KUK300" s="2039"/>
      <c r="KUL300" s="2039"/>
      <c r="KUM300" s="2039"/>
      <c r="KUN300" s="2039"/>
      <c r="KUO300" s="2039"/>
      <c r="KUP300" s="2039"/>
      <c r="KUQ300" s="2039"/>
      <c r="KUR300" s="2039"/>
      <c r="KUS300" s="2039"/>
      <c r="KUT300" s="2039"/>
      <c r="KUU300" s="2039"/>
      <c r="KUV300" s="2039"/>
      <c r="KUW300" s="2039"/>
      <c r="KUX300" s="2039"/>
      <c r="KUY300" s="2039"/>
      <c r="KUZ300" s="2039"/>
      <c r="KVA300" s="2039"/>
      <c r="KVB300" s="2039"/>
      <c r="KVC300" s="2039"/>
      <c r="KVD300" s="2039"/>
      <c r="KVE300" s="2039"/>
      <c r="KVF300" s="2039"/>
      <c r="KVG300" s="2039"/>
      <c r="KVH300" s="2039"/>
      <c r="KVI300" s="2039"/>
      <c r="KVJ300" s="2039"/>
      <c r="KVK300" s="2039"/>
      <c r="KVL300" s="2039"/>
      <c r="KVM300" s="2039"/>
      <c r="KVN300" s="2039"/>
      <c r="KVO300" s="2039"/>
      <c r="KVP300" s="2039"/>
      <c r="KVQ300" s="2039"/>
      <c r="KVR300" s="2039"/>
      <c r="KVS300" s="2039"/>
      <c r="KVT300" s="2039"/>
      <c r="KVU300" s="2039"/>
      <c r="KVV300" s="2039"/>
      <c r="KVW300" s="2039"/>
      <c r="KVX300" s="2039"/>
      <c r="KVY300" s="2039"/>
      <c r="KVZ300" s="2039"/>
      <c r="KWA300" s="2039"/>
      <c r="KWB300" s="2039"/>
      <c r="KWC300" s="2039"/>
      <c r="KWD300" s="2039"/>
      <c r="KWE300" s="2039"/>
      <c r="KWF300" s="2039"/>
      <c r="KWG300" s="2039"/>
      <c r="KWH300" s="2039"/>
      <c r="KWI300" s="2039"/>
      <c r="KWJ300" s="2039"/>
      <c r="KWK300" s="2039"/>
      <c r="KWL300" s="2039"/>
      <c r="KWM300" s="2039"/>
      <c r="KWN300" s="2039"/>
      <c r="KWO300" s="2039"/>
      <c r="KWP300" s="2039"/>
      <c r="KWQ300" s="2039"/>
      <c r="KWR300" s="2039"/>
      <c r="KWS300" s="2039"/>
      <c r="KWT300" s="2039"/>
      <c r="KWU300" s="2039"/>
      <c r="KWV300" s="2039"/>
      <c r="KWW300" s="2039"/>
      <c r="KWX300" s="2039"/>
      <c r="KWY300" s="2039"/>
      <c r="KWZ300" s="2039"/>
      <c r="KXA300" s="2039"/>
      <c r="KXB300" s="2039"/>
      <c r="KXC300" s="2039"/>
      <c r="KXD300" s="2039"/>
      <c r="KXE300" s="2039"/>
      <c r="KXF300" s="2039"/>
      <c r="KXG300" s="2039"/>
      <c r="KXH300" s="2039"/>
      <c r="KXI300" s="2039"/>
      <c r="KXJ300" s="2039"/>
      <c r="KXK300" s="2039"/>
      <c r="KXL300" s="2039"/>
      <c r="KXM300" s="2039"/>
      <c r="KXN300" s="2039"/>
      <c r="KXO300" s="2039"/>
      <c r="KXP300" s="2039"/>
      <c r="KXQ300" s="2039"/>
      <c r="KXR300" s="2039"/>
      <c r="KXS300" s="2039"/>
      <c r="KXT300" s="2039"/>
      <c r="KXU300" s="2039"/>
      <c r="KXV300" s="2039"/>
      <c r="KXW300" s="2039"/>
      <c r="KXX300" s="2039"/>
      <c r="KXY300" s="2039"/>
      <c r="KXZ300" s="2039"/>
      <c r="KYA300" s="2039"/>
      <c r="KYB300" s="2039"/>
      <c r="KYC300" s="2039"/>
      <c r="KYD300" s="2039"/>
      <c r="KYE300" s="2039"/>
      <c r="KYF300" s="2039"/>
      <c r="KYG300" s="2039"/>
      <c r="KYH300" s="2039"/>
      <c r="KYI300" s="2039"/>
      <c r="KYJ300" s="2039"/>
      <c r="KYK300" s="2039"/>
      <c r="KYL300" s="2039"/>
      <c r="KYM300" s="2039"/>
      <c r="KYN300" s="2039"/>
      <c r="KYO300" s="2039"/>
      <c r="KYP300" s="2039"/>
      <c r="KYQ300" s="2039"/>
      <c r="KYR300" s="2039"/>
      <c r="KYS300" s="2039"/>
      <c r="KYT300" s="2039"/>
      <c r="KYU300" s="2039"/>
      <c r="KYV300" s="2039"/>
      <c r="KYW300" s="2039"/>
      <c r="KYX300" s="2039"/>
      <c r="KYY300" s="2039"/>
      <c r="KYZ300" s="2039"/>
      <c r="KZA300" s="2039"/>
      <c r="KZB300" s="2039"/>
      <c r="KZC300" s="2039"/>
      <c r="KZD300" s="2039"/>
      <c r="KZE300" s="2039"/>
      <c r="KZF300" s="2039"/>
      <c r="KZG300" s="2039"/>
      <c r="KZH300" s="2039"/>
      <c r="KZI300" s="2039"/>
      <c r="KZJ300" s="2039"/>
      <c r="KZK300" s="2039"/>
      <c r="KZL300" s="2039"/>
      <c r="KZM300" s="2039"/>
      <c r="KZN300" s="2039"/>
      <c r="KZO300" s="2039"/>
      <c r="KZP300" s="2039"/>
      <c r="KZQ300" s="2039"/>
      <c r="KZR300" s="2039"/>
      <c r="KZS300" s="2039"/>
      <c r="KZT300" s="2039"/>
      <c r="KZU300" s="2039"/>
      <c r="KZV300" s="2039"/>
      <c r="KZW300" s="2039"/>
      <c r="KZX300" s="2039"/>
      <c r="KZY300" s="2039"/>
      <c r="KZZ300" s="2039"/>
      <c r="LAA300" s="2039"/>
      <c r="LAB300" s="2039"/>
      <c r="LAC300" s="2039"/>
      <c r="LAD300" s="2039"/>
      <c r="LAE300" s="2039"/>
      <c r="LAF300" s="2039"/>
      <c r="LAG300" s="2039"/>
      <c r="LAH300" s="2039"/>
      <c r="LAI300" s="2039"/>
      <c r="LAJ300" s="2039"/>
      <c r="LAK300" s="2039"/>
      <c r="LAL300" s="2039"/>
      <c r="LAM300" s="2039"/>
      <c r="LAN300" s="2039"/>
      <c r="LAO300" s="2039"/>
      <c r="LAP300" s="2039"/>
      <c r="LAQ300" s="2039"/>
      <c r="LAR300" s="2039"/>
      <c r="LAS300" s="2039"/>
      <c r="LAT300" s="2039"/>
      <c r="LAU300" s="2039"/>
      <c r="LAV300" s="2039"/>
      <c r="LAW300" s="2039"/>
      <c r="LAX300" s="2039"/>
      <c r="LAY300" s="2039"/>
      <c r="LAZ300" s="2039"/>
      <c r="LBA300" s="2039"/>
      <c r="LBB300" s="2039"/>
      <c r="LBC300" s="2039"/>
      <c r="LBD300" s="2039"/>
      <c r="LBE300" s="2039"/>
      <c r="LBF300" s="2039"/>
      <c r="LBG300" s="2039"/>
      <c r="LBH300" s="2039"/>
      <c r="LBI300" s="2039"/>
      <c r="LBJ300" s="2039"/>
      <c r="LBK300" s="2039"/>
      <c r="LBL300" s="2039"/>
      <c r="LBM300" s="2039"/>
      <c r="LBN300" s="2039"/>
      <c r="LBO300" s="2039"/>
      <c r="LBP300" s="2039"/>
      <c r="LBQ300" s="2039"/>
      <c r="LBR300" s="2039"/>
      <c r="LBS300" s="2039"/>
      <c r="LBT300" s="2039"/>
      <c r="LBU300" s="2039"/>
      <c r="LBV300" s="2039"/>
      <c r="LBW300" s="2039"/>
      <c r="LBX300" s="2039"/>
      <c r="LBY300" s="2039"/>
      <c r="LBZ300" s="2039"/>
      <c r="LCA300" s="2039"/>
      <c r="LCB300" s="2039"/>
      <c r="LCC300" s="2039"/>
      <c r="LCD300" s="2039"/>
      <c r="LCE300" s="2039"/>
      <c r="LCF300" s="2039"/>
      <c r="LCG300" s="2039"/>
      <c r="LCH300" s="2039"/>
      <c r="LCI300" s="2039"/>
      <c r="LCJ300" s="2039"/>
      <c r="LCK300" s="2039"/>
      <c r="LCL300" s="2039"/>
      <c r="LCM300" s="2039"/>
      <c r="LCN300" s="2039"/>
      <c r="LCO300" s="2039"/>
      <c r="LCP300" s="2039"/>
      <c r="LCQ300" s="2039"/>
      <c r="LCR300" s="2039"/>
      <c r="LCS300" s="2039"/>
      <c r="LCT300" s="2039"/>
      <c r="LCU300" s="2039"/>
      <c r="LCV300" s="2039"/>
      <c r="LCW300" s="2039"/>
      <c r="LCX300" s="2039"/>
      <c r="LCY300" s="2039"/>
      <c r="LCZ300" s="2039"/>
      <c r="LDA300" s="2039"/>
      <c r="LDB300" s="2039"/>
      <c r="LDC300" s="2039"/>
      <c r="LDD300" s="2039"/>
      <c r="LDE300" s="2039"/>
      <c r="LDF300" s="2039"/>
      <c r="LDG300" s="2039"/>
      <c r="LDH300" s="2039"/>
      <c r="LDI300" s="2039"/>
      <c r="LDJ300" s="2039"/>
      <c r="LDK300" s="2039"/>
      <c r="LDL300" s="2039"/>
      <c r="LDM300" s="2039"/>
      <c r="LDN300" s="2039"/>
      <c r="LDO300" s="2039"/>
      <c r="LDP300" s="2039"/>
      <c r="LDQ300" s="2039"/>
      <c r="LDR300" s="2039"/>
      <c r="LDS300" s="2039"/>
      <c r="LDT300" s="2039"/>
      <c r="LDU300" s="2039"/>
      <c r="LDV300" s="2039"/>
      <c r="LDW300" s="2039"/>
      <c r="LDX300" s="2039"/>
      <c r="LDY300" s="2039"/>
      <c r="LDZ300" s="2039"/>
      <c r="LEA300" s="2039"/>
      <c r="LEB300" s="2039"/>
      <c r="LEC300" s="2039"/>
      <c r="LED300" s="2039"/>
      <c r="LEE300" s="2039"/>
      <c r="LEF300" s="2039"/>
      <c r="LEG300" s="2039"/>
      <c r="LEH300" s="2039"/>
      <c r="LEI300" s="2039"/>
      <c r="LEJ300" s="2039"/>
      <c r="LEK300" s="2039"/>
      <c r="LEL300" s="2039"/>
      <c r="LEM300" s="2039"/>
      <c r="LEN300" s="2039"/>
      <c r="LEO300" s="2039"/>
      <c r="LEP300" s="2039"/>
      <c r="LEQ300" s="2039"/>
      <c r="LER300" s="2039"/>
      <c r="LES300" s="2039"/>
      <c r="LET300" s="2039"/>
      <c r="LEU300" s="2039"/>
      <c r="LEV300" s="2039"/>
      <c r="LEW300" s="2039"/>
      <c r="LEX300" s="2039"/>
      <c r="LEY300" s="2039"/>
      <c r="LEZ300" s="2039"/>
      <c r="LFA300" s="2039"/>
      <c r="LFB300" s="2039"/>
      <c r="LFC300" s="2039"/>
      <c r="LFD300" s="2039"/>
      <c r="LFE300" s="2039"/>
      <c r="LFF300" s="2039"/>
      <c r="LFG300" s="2039"/>
      <c r="LFH300" s="2039"/>
      <c r="LFI300" s="2039"/>
      <c r="LFJ300" s="2039"/>
      <c r="LFK300" s="2039"/>
      <c r="LFL300" s="2039"/>
      <c r="LFM300" s="2039"/>
      <c r="LFN300" s="2039"/>
      <c r="LFO300" s="2039"/>
      <c r="LFP300" s="2039"/>
      <c r="LFQ300" s="2039"/>
      <c r="LFR300" s="2039"/>
      <c r="LFS300" s="2039"/>
      <c r="LFT300" s="2039"/>
      <c r="LFU300" s="2039"/>
      <c r="LFV300" s="2039"/>
      <c r="LFW300" s="2039"/>
      <c r="LFX300" s="2039"/>
      <c r="LFY300" s="2039"/>
      <c r="LFZ300" s="2039"/>
      <c r="LGA300" s="2039"/>
      <c r="LGB300" s="2039"/>
      <c r="LGC300" s="2039"/>
      <c r="LGD300" s="2039"/>
      <c r="LGE300" s="2039"/>
      <c r="LGF300" s="2039"/>
      <c r="LGG300" s="2039"/>
      <c r="LGH300" s="2039"/>
      <c r="LGI300" s="2039"/>
      <c r="LGJ300" s="2039"/>
      <c r="LGK300" s="2039"/>
      <c r="LGL300" s="2039"/>
      <c r="LGM300" s="2039"/>
      <c r="LGN300" s="2039"/>
      <c r="LGO300" s="2039"/>
      <c r="LGP300" s="2039"/>
      <c r="LGQ300" s="2039"/>
      <c r="LGR300" s="2039"/>
      <c r="LGS300" s="2039"/>
      <c r="LGT300" s="2039"/>
      <c r="LGU300" s="2039"/>
      <c r="LGV300" s="2039"/>
      <c r="LGW300" s="2039"/>
      <c r="LGX300" s="2039"/>
      <c r="LGY300" s="2039"/>
      <c r="LGZ300" s="2039"/>
      <c r="LHA300" s="2039"/>
      <c r="LHB300" s="2039"/>
      <c r="LHC300" s="2039"/>
      <c r="LHD300" s="2039"/>
      <c r="LHE300" s="2039"/>
      <c r="LHF300" s="2039"/>
      <c r="LHG300" s="2039"/>
      <c r="LHH300" s="2039"/>
      <c r="LHI300" s="2039"/>
      <c r="LHJ300" s="2039"/>
      <c r="LHK300" s="2039"/>
      <c r="LHL300" s="2039"/>
      <c r="LHM300" s="2039"/>
      <c r="LHN300" s="2039"/>
      <c r="LHO300" s="2039"/>
      <c r="LHP300" s="2039"/>
      <c r="LHQ300" s="2039"/>
      <c r="LHR300" s="2039"/>
      <c r="LHS300" s="2039"/>
      <c r="LHT300" s="2039"/>
      <c r="LHU300" s="2039"/>
      <c r="LHV300" s="2039"/>
      <c r="LHW300" s="2039"/>
      <c r="LHX300" s="2039"/>
      <c r="LHY300" s="2039"/>
      <c r="LHZ300" s="2039"/>
      <c r="LIA300" s="2039"/>
      <c r="LIB300" s="2039"/>
      <c r="LIC300" s="2039"/>
      <c r="LID300" s="2039"/>
      <c r="LIE300" s="2039"/>
      <c r="LIF300" s="2039"/>
      <c r="LIG300" s="2039"/>
      <c r="LIH300" s="2039"/>
      <c r="LII300" s="2039"/>
      <c r="LIJ300" s="2039"/>
      <c r="LIK300" s="2039"/>
      <c r="LIL300" s="2039"/>
      <c r="LIM300" s="2039"/>
      <c r="LIN300" s="2039"/>
      <c r="LIO300" s="2039"/>
      <c r="LIP300" s="2039"/>
      <c r="LIQ300" s="2039"/>
      <c r="LIR300" s="2039"/>
      <c r="LIS300" s="2039"/>
      <c r="LIT300" s="2039"/>
      <c r="LIU300" s="2039"/>
      <c r="LIV300" s="2039"/>
      <c r="LIW300" s="2039"/>
      <c r="LIX300" s="2039"/>
      <c r="LIY300" s="2039"/>
      <c r="LIZ300" s="2039"/>
      <c r="LJA300" s="2039"/>
      <c r="LJB300" s="2039"/>
      <c r="LJC300" s="2039"/>
      <c r="LJD300" s="2039"/>
      <c r="LJE300" s="2039"/>
      <c r="LJF300" s="2039"/>
      <c r="LJG300" s="2039"/>
      <c r="LJH300" s="2039"/>
      <c r="LJI300" s="2039"/>
      <c r="LJJ300" s="2039"/>
      <c r="LJK300" s="2039"/>
      <c r="LJL300" s="2039"/>
      <c r="LJM300" s="2039"/>
      <c r="LJN300" s="2039"/>
      <c r="LJO300" s="2039"/>
      <c r="LJP300" s="2039"/>
      <c r="LJQ300" s="2039"/>
      <c r="LJR300" s="2039"/>
      <c r="LJS300" s="2039"/>
      <c r="LJT300" s="2039"/>
      <c r="LJU300" s="2039"/>
      <c r="LJV300" s="2039"/>
      <c r="LJW300" s="2039"/>
      <c r="LJX300" s="2039"/>
      <c r="LJY300" s="2039"/>
      <c r="LJZ300" s="2039"/>
      <c r="LKA300" s="2039"/>
      <c r="LKB300" s="2039"/>
      <c r="LKC300" s="2039"/>
      <c r="LKD300" s="2039"/>
      <c r="LKE300" s="2039"/>
      <c r="LKF300" s="2039"/>
      <c r="LKG300" s="2039"/>
      <c r="LKH300" s="2039"/>
      <c r="LKI300" s="2039"/>
      <c r="LKJ300" s="2039"/>
      <c r="LKK300" s="2039"/>
      <c r="LKL300" s="2039"/>
      <c r="LKM300" s="2039"/>
      <c r="LKN300" s="2039"/>
      <c r="LKO300" s="2039"/>
      <c r="LKP300" s="2039"/>
      <c r="LKQ300" s="2039"/>
      <c r="LKR300" s="2039"/>
      <c r="LKS300" s="2039"/>
      <c r="LKT300" s="2039"/>
      <c r="LKU300" s="2039"/>
      <c r="LKV300" s="2039"/>
      <c r="LKW300" s="2039"/>
      <c r="LKX300" s="2039"/>
      <c r="LKY300" s="2039"/>
      <c r="LKZ300" s="2039"/>
      <c r="LLA300" s="2039"/>
      <c r="LLB300" s="2039"/>
      <c r="LLC300" s="2039"/>
      <c r="LLD300" s="2039"/>
      <c r="LLE300" s="2039"/>
      <c r="LLF300" s="2039"/>
      <c r="LLG300" s="2039"/>
      <c r="LLH300" s="2039"/>
      <c r="LLI300" s="2039"/>
      <c r="LLJ300" s="2039"/>
      <c r="LLK300" s="2039"/>
      <c r="LLL300" s="2039"/>
      <c r="LLM300" s="2039"/>
      <c r="LLN300" s="2039"/>
      <c r="LLO300" s="2039"/>
      <c r="LLP300" s="2039"/>
      <c r="LLQ300" s="2039"/>
      <c r="LLR300" s="2039"/>
      <c r="LLS300" s="2039"/>
      <c r="LLT300" s="2039"/>
      <c r="LLU300" s="2039"/>
      <c r="LLV300" s="2039"/>
      <c r="LLW300" s="2039"/>
      <c r="LLX300" s="2039"/>
      <c r="LLY300" s="2039"/>
      <c r="LLZ300" s="2039"/>
      <c r="LMA300" s="2039"/>
      <c r="LMB300" s="2039"/>
      <c r="LMC300" s="2039"/>
      <c r="LMD300" s="2039"/>
      <c r="LME300" s="2039"/>
      <c r="LMF300" s="2039"/>
      <c r="LMG300" s="2039"/>
      <c r="LMH300" s="2039"/>
      <c r="LMI300" s="2039"/>
      <c r="LMJ300" s="2039"/>
      <c r="LMK300" s="2039"/>
      <c r="LML300" s="2039"/>
      <c r="LMM300" s="2039"/>
      <c r="LMN300" s="2039"/>
      <c r="LMO300" s="2039"/>
      <c r="LMP300" s="2039"/>
      <c r="LMQ300" s="2039"/>
      <c r="LMR300" s="2039"/>
      <c r="LMS300" s="2039"/>
      <c r="LMT300" s="2039"/>
      <c r="LMU300" s="2039"/>
      <c r="LMV300" s="2039"/>
      <c r="LMW300" s="2039"/>
      <c r="LMX300" s="2039"/>
      <c r="LMY300" s="2039"/>
      <c r="LMZ300" s="2039"/>
      <c r="LNA300" s="2039"/>
      <c r="LNB300" s="2039"/>
      <c r="LNC300" s="2039"/>
      <c r="LND300" s="2039"/>
      <c r="LNE300" s="2039"/>
      <c r="LNF300" s="2039"/>
      <c r="LNG300" s="2039"/>
      <c r="LNH300" s="2039"/>
      <c r="LNI300" s="2039"/>
      <c r="LNJ300" s="2039"/>
      <c r="LNK300" s="2039"/>
      <c r="LNL300" s="2039"/>
      <c r="LNM300" s="2039"/>
      <c r="LNN300" s="2039"/>
      <c r="LNO300" s="2039"/>
      <c r="LNP300" s="2039"/>
      <c r="LNQ300" s="2039"/>
      <c r="LNR300" s="2039"/>
      <c r="LNS300" s="2039"/>
      <c r="LNT300" s="2039"/>
      <c r="LNU300" s="2039"/>
      <c r="LNV300" s="2039"/>
      <c r="LNW300" s="2039"/>
      <c r="LNX300" s="2039"/>
      <c r="LNY300" s="2039"/>
      <c r="LNZ300" s="2039"/>
      <c r="LOA300" s="2039"/>
      <c r="LOB300" s="2039"/>
      <c r="LOC300" s="2039"/>
      <c r="LOD300" s="2039"/>
      <c r="LOE300" s="2039"/>
      <c r="LOF300" s="2039"/>
      <c r="LOG300" s="2039"/>
      <c r="LOH300" s="2039"/>
      <c r="LOI300" s="2039"/>
      <c r="LOJ300" s="2039"/>
      <c r="LOK300" s="2039"/>
      <c r="LOL300" s="2039"/>
      <c r="LOM300" s="2039"/>
      <c r="LON300" s="2039"/>
      <c r="LOO300" s="2039"/>
      <c r="LOP300" s="2039"/>
      <c r="LOQ300" s="2039"/>
      <c r="LOR300" s="2039"/>
      <c r="LOS300" s="2039"/>
      <c r="LOT300" s="2039"/>
      <c r="LOU300" s="2039"/>
      <c r="LOV300" s="2039"/>
      <c r="LOW300" s="2039"/>
      <c r="LOX300" s="2039"/>
      <c r="LOY300" s="2039"/>
      <c r="LOZ300" s="2039"/>
      <c r="LPA300" s="2039"/>
      <c r="LPB300" s="2039"/>
      <c r="LPC300" s="2039"/>
      <c r="LPD300" s="2039"/>
      <c r="LPE300" s="2039"/>
      <c r="LPF300" s="2039"/>
      <c r="LPG300" s="2039"/>
      <c r="LPH300" s="2039"/>
      <c r="LPI300" s="2039"/>
      <c r="LPJ300" s="2039"/>
      <c r="LPK300" s="2039"/>
      <c r="LPL300" s="2039"/>
      <c r="LPM300" s="2039"/>
      <c r="LPN300" s="2039"/>
      <c r="LPO300" s="2039"/>
      <c r="LPP300" s="2039"/>
      <c r="LPQ300" s="2039"/>
      <c r="LPR300" s="2039"/>
      <c r="LPS300" s="2039"/>
      <c r="LPT300" s="2039"/>
      <c r="LPU300" s="2039"/>
      <c r="LPV300" s="2039"/>
      <c r="LPW300" s="2039"/>
      <c r="LPX300" s="2039"/>
      <c r="LPY300" s="2039"/>
      <c r="LPZ300" s="2039"/>
      <c r="LQA300" s="2039"/>
      <c r="LQB300" s="2039"/>
      <c r="LQC300" s="2039"/>
      <c r="LQD300" s="2039"/>
      <c r="LQE300" s="2039"/>
      <c r="LQF300" s="2039"/>
      <c r="LQG300" s="2039"/>
      <c r="LQH300" s="2039"/>
      <c r="LQI300" s="2039"/>
      <c r="LQJ300" s="2039"/>
      <c r="LQK300" s="2039"/>
      <c r="LQL300" s="2039"/>
      <c r="LQM300" s="2039"/>
      <c r="LQN300" s="2039"/>
      <c r="LQO300" s="2039"/>
      <c r="LQP300" s="2039"/>
      <c r="LQQ300" s="2039"/>
      <c r="LQR300" s="2039"/>
      <c r="LQS300" s="2039"/>
      <c r="LQT300" s="2039"/>
      <c r="LQU300" s="2039"/>
      <c r="LQV300" s="2039"/>
      <c r="LQW300" s="2039"/>
      <c r="LQX300" s="2039"/>
      <c r="LQY300" s="2039"/>
      <c r="LQZ300" s="2039"/>
      <c r="LRA300" s="2039"/>
      <c r="LRB300" s="2039"/>
      <c r="LRC300" s="2039"/>
      <c r="LRD300" s="2039"/>
      <c r="LRE300" s="2039"/>
      <c r="LRF300" s="2039"/>
      <c r="LRG300" s="2039"/>
      <c r="LRH300" s="2039"/>
      <c r="LRI300" s="2039"/>
      <c r="LRJ300" s="2039"/>
      <c r="LRK300" s="2039"/>
      <c r="LRL300" s="2039"/>
      <c r="LRM300" s="2039"/>
      <c r="LRN300" s="2039"/>
      <c r="LRO300" s="2039"/>
      <c r="LRP300" s="2039"/>
      <c r="LRQ300" s="2039"/>
      <c r="LRR300" s="2039"/>
      <c r="LRS300" s="2039"/>
      <c r="LRT300" s="2039"/>
      <c r="LRU300" s="2039"/>
      <c r="LRV300" s="2039"/>
      <c r="LRW300" s="2039"/>
      <c r="LRX300" s="2039"/>
      <c r="LRY300" s="2039"/>
      <c r="LRZ300" s="2039"/>
      <c r="LSA300" s="2039"/>
      <c r="LSB300" s="2039"/>
      <c r="LSC300" s="2039"/>
      <c r="LSD300" s="2039"/>
      <c r="LSE300" s="2039"/>
      <c r="LSF300" s="2039"/>
      <c r="LSG300" s="2039"/>
      <c r="LSH300" s="2039"/>
      <c r="LSI300" s="2039"/>
      <c r="LSJ300" s="2039"/>
      <c r="LSK300" s="2039"/>
      <c r="LSL300" s="2039"/>
      <c r="LSM300" s="2039"/>
      <c r="LSN300" s="2039"/>
      <c r="LSO300" s="2039"/>
      <c r="LSP300" s="2039"/>
      <c r="LSQ300" s="2039"/>
      <c r="LSR300" s="2039"/>
      <c r="LSS300" s="2039"/>
      <c r="LST300" s="2039"/>
      <c r="LSU300" s="2039"/>
      <c r="LSV300" s="2039"/>
      <c r="LSW300" s="2039"/>
      <c r="LSX300" s="2039"/>
      <c r="LSY300" s="2039"/>
      <c r="LSZ300" s="2039"/>
      <c r="LTA300" s="2039"/>
      <c r="LTB300" s="2039"/>
      <c r="LTC300" s="2039"/>
      <c r="LTD300" s="2039"/>
      <c r="LTE300" s="2039"/>
      <c r="LTF300" s="2039"/>
      <c r="LTG300" s="2039"/>
      <c r="LTH300" s="2039"/>
      <c r="LTI300" s="2039"/>
      <c r="LTJ300" s="2039"/>
      <c r="LTK300" s="2039"/>
      <c r="LTL300" s="2039"/>
      <c r="LTM300" s="2039"/>
      <c r="LTN300" s="2039"/>
      <c r="LTO300" s="2039"/>
      <c r="LTP300" s="2039"/>
      <c r="LTQ300" s="2039"/>
      <c r="LTR300" s="2039"/>
      <c r="LTS300" s="2039"/>
      <c r="LTT300" s="2039"/>
      <c r="LTU300" s="2039"/>
      <c r="LTV300" s="2039"/>
      <c r="LTW300" s="2039"/>
      <c r="LTX300" s="2039"/>
      <c r="LTY300" s="2039"/>
      <c r="LTZ300" s="2039"/>
      <c r="LUA300" s="2039"/>
      <c r="LUB300" s="2039"/>
      <c r="LUC300" s="2039"/>
      <c r="LUD300" s="2039"/>
      <c r="LUE300" s="2039"/>
      <c r="LUF300" s="2039"/>
      <c r="LUG300" s="2039"/>
      <c r="LUH300" s="2039"/>
      <c r="LUI300" s="2039"/>
      <c r="LUJ300" s="2039"/>
      <c r="LUK300" s="2039"/>
      <c r="LUL300" s="2039"/>
      <c r="LUM300" s="2039"/>
      <c r="LUN300" s="2039"/>
      <c r="LUO300" s="2039"/>
      <c r="LUP300" s="2039"/>
      <c r="LUQ300" s="2039"/>
      <c r="LUR300" s="2039"/>
      <c r="LUS300" s="2039"/>
      <c r="LUT300" s="2039"/>
      <c r="LUU300" s="2039"/>
      <c r="LUV300" s="2039"/>
      <c r="LUW300" s="2039"/>
      <c r="LUX300" s="2039"/>
      <c r="LUY300" s="2039"/>
      <c r="LUZ300" s="2039"/>
      <c r="LVA300" s="2039"/>
      <c r="LVB300" s="2039"/>
      <c r="LVC300" s="2039"/>
      <c r="LVD300" s="2039"/>
      <c r="LVE300" s="2039"/>
      <c r="LVF300" s="2039"/>
      <c r="LVG300" s="2039"/>
      <c r="LVH300" s="2039"/>
      <c r="LVI300" s="2039"/>
      <c r="LVJ300" s="2039"/>
      <c r="LVK300" s="2039"/>
      <c r="LVL300" s="2039"/>
      <c r="LVM300" s="2039"/>
      <c r="LVN300" s="2039"/>
      <c r="LVO300" s="2039"/>
      <c r="LVP300" s="2039"/>
      <c r="LVQ300" s="2039"/>
      <c r="LVR300" s="2039"/>
      <c r="LVS300" s="2039"/>
      <c r="LVT300" s="2039"/>
      <c r="LVU300" s="2039"/>
      <c r="LVV300" s="2039"/>
      <c r="LVW300" s="2039"/>
      <c r="LVX300" s="2039"/>
      <c r="LVY300" s="2039"/>
      <c r="LVZ300" s="2039"/>
      <c r="LWA300" s="2039"/>
      <c r="LWB300" s="2039"/>
      <c r="LWC300" s="2039"/>
      <c r="LWD300" s="2039"/>
      <c r="LWE300" s="2039"/>
      <c r="LWF300" s="2039"/>
      <c r="LWG300" s="2039"/>
      <c r="LWH300" s="2039"/>
      <c r="LWI300" s="2039"/>
      <c r="LWJ300" s="2039"/>
      <c r="LWK300" s="2039"/>
      <c r="LWL300" s="2039"/>
      <c r="LWM300" s="2039"/>
      <c r="LWN300" s="2039"/>
      <c r="LWO300" s="2039"/>
      <c r="LWP300" s="2039"/>
      <c r="LWQ300" s="2039"/>
      <c r="LWR300" s="2039"/>
      <c r="LWS300" s="2039"/>
      <c r="LWT300" s="2039"/>
      <c r="LWU300" s="2039"/>
      <c r="LWV300" s="2039"/>
      <c r="LWW300" s="2039"/>
      <c r="LWX300" s="2039"/>
      <c r="LWY300" s="2039"/>
      <c r="LWZ300" s="2039"/>
      <c r="LXA300" s="2039"/>
      <c r="LXB300" s="2039"/>
      <c r="LXC300" s="2039"/>
      <c r="LXD300" s="2039"/>
      <c r="LXE300" s="2039"/>
      <c r="LXF300" s="2039"/>
      <c r="LXG300" s="2039"/>
      <c r="LXH300" s="2039"/>
      <c r="LXI300" s="2039"/>
      <c r="LXJ300" s="2039"/>
      <c r="LXK300" s="2039"/>
      <c r="LXL300" s="2039"/>
      <c r="LXM300" s="2039"/>
      <c r="LXN300" s="2039"/>
      <c r="LXO300" s="2039"/>
      <c r="LXP300" s="2039"/>
      <c r="LXQ300" s="2039"/>
      <c r="LXR300" s="2039"/>
      <c r="LXS300" s="2039"/>
      <c r="LXT300" s="2039"/>
      <c r="LXU300" s="2039"/>
      <c r="LXV300" s="2039"/>
      <c r="LXW300" s="2039"/>
      <c r="LXX300" s="2039"/>
      <c r="LXY300" s="2039"/>
      <c r="LXZ300" s="2039"/>
      <c r="LYA300" s="2039"/>
      <c r="LYB300" s="2039"/>
      <c r="LYC300" s="2039"/>
      <c r="LYD300" s="2039"/>
      <c r="LYE300" s="2039"/>
      <c r="LYF300" s="2039"/>
      <c r="LYG300" s="2039"/>
      <c r="LYH300" s="2039"/>
      <c r="LYI300" s="2039"/>
      <c r="LYJ300" s="2039"/>
      <c r="LYK300" s="2039"/>
      <c r="LYL300" s="2039"/>
      <c r="LYM300" s="2039"/>
      <c r="LYN300" s="2039"/>
      <c r="LYO300" s="2039"/>
      <c r="LYP300" s="2039"/>
      <c r="LYQ300" s="2039"/>
      <c r="LYR300" s="2039"/>
      <c r="LYS300" s="2039"/>
      <c r="LYT300" s="2039"/>
      <c r="LYU300" s="2039"/>
      <c r="LYV300" s="2039"/>
      <c r="LYW300" s="2039"/>
      <c r="LYX300" s="2039"/>
      <c r="LYY300" s="2039"/>
      <c r="LYZ300" s="2039"/>
      <c r="LZA300" s="2039"/>
      <c r="LZB300" s="2039"/>
      <c r="LZC300" s="2039"/>
      <c r="LZD300" s="2039"/>
      <c r="LZE300" s="2039"/>
      <c r="LZF300" s="2039"/>
      <c r="LZG300" s="2039"/>
      <c r="LZH300" s="2039"/>
      <c r="LZI300" s="2039"/>
      <c r="LZJ300" s="2039"/>
      <c r="LZK300" s="2039"/>
      <c r="LZL300" s="2039"/>
      <c r="LZM300" s="2039"/>
      <c r="LZN300" s="2039"/>
      <c r="LZO300" s="2039"/>
      <c r="LZP300" s="2039"/>
      <c r="LZQ300" s="2039"/>
      <c r="LZR300" s="2039"/>
      <c r="LZS300" s="2039"/>
      <c r="LZT300" s="2039"/>
      <c r="LZU300" s="2039"/>
      <c r="LZV300" s="2039"/>
      <c r="LZW300" s="2039"/>
      <c r="LZX300" s="2039"/>
      <c r="LZY300" s="2039"/>
      <c r="LZZ300" s="2039"/>
      <c r="MAA300" s="2039"/>
      <c r="MAB300" s="2039"/>
      <c r="MAC300" s="2039"/>
      <c r="MAD300" s="2039"/>
      <c r="MAE300" s="2039"/>
      <c r="MAF300" s="2039"/>
      <c r="MAG300" s="2039"/>
      <c r="MAH300" s="2039"/>
      <c r="MAI300" s="2039"/>
      <c r="MAJ300" s="2039"/>
      <c r="MAK300" s="2039"/>
      <c r="MAL300" s="2039"/>
      <c r="MAM300" s="2039"/>
      <c r="MAN300" s="2039"/>
      <c r="MAO300" s="2039"/>
      <c r="MAP300" s="2039"/>
      <c r="MAQ300" s="2039"/>
      <c r="MAR300" s="2039"/>
      <c r="MAS300" s="2039"/>
      <c r="MAT300" s="2039"/>
      <c r="MAU300" s="2039"/>
      <c r="MAV300" s="2039"/>
      <c r="MAW300" s="2039"/>
      <c r="MAX300" s="2039"/>
      <c r="MAY300" s="2039"/>
      <c r="MAZ300" s="2039"/>
      <c r="MBA300" s="2039"/>
      <c r="MBB300" s="2039"/>
      <c r="MBC300" s="2039"/>
      <c r="MBD300" s="2039"/>
      <c r="MBE300" s="2039"/>
      <c r="MBF300" s="2039"/>
      <c r="MBG300" s="2039"/>
      <c r="MBH300" s="2039"/>
      <c r="MBI300" s="2039"/>
      <c r="MBJ300" s="2039"/>
      <c r="MBK300" s="2039"/>
      <c r="MBL300" s="2039"/>
      <c r="MBM300" s="2039"/>
      <c r="MBN300" s="2039"/>
      <c r="MBO300" s="2039"/>
      <c r="MBP300" s="2039"/>
      <c r="MBQ300" s="2039"/>
      <c r="MBR300" s="2039"/>
      <c r="MBS300" s="2039"/>
      <c r="MBT300" s="2039"/>
      <c r="MBU300" s="2039"/>
      <c r="MBV300" s="2039"/>
      <c r="MBW300" s="2039"/>
      <c r="MBX300" s="2039"/>
      <c r="MBY300" s="2039"/>
      <c r="MBZ300" s="2039"/>
      <c r="MCA300" s="2039"/>
      <c r="MCB300" s="2039"/>
      <c r="MCC300" s="2039"/>
      <c r="MCD300" s="2039"/>
      <c r="MCE300" s="2039"/>
      <c r="MCF300" s="2039"/>
      <c r="MCG300" s="2039"/>
      <c r="MCH300" s="2039"/>
      <c r="MCI300" s="2039"/>
      <c r="MCJ300" s="2039"/>
      <c r="MCK300" s="2039"/>
      <c r="MCL300" s="2039"/>
      <c r="MCM300" s="2039"/>
      <c r="MCN300" s="2039"/>
      <c r="MCO300" s="2039"/>
      <c r="MCP300" s="2039"/>
      <c r="MCQ300" s="2039"/>
      <c r="MCR300" s="2039"/>
      <c r="MCS300" s="2039"/>
      <c r="MCT300" s="2039"/>
      <c r="MCU300" s="2039"/>
      <c r="MCV300" s="2039"/>
      <c r="MCW300" s="2039"/>
      <c r="MCX300" s="2039"/>
      <c r="MCY300" s="2039"/>
      <c r="MCZ300" s="2039"/>
      <c r="MDA300" s="2039"/>
      <c r="MDB300" s="2039"/>
      <c r="MDC300" s="2039"/>
      <c r="MDD300" s="2039"/>
      <c r="MDE300" s="2039"/>
      <c r="MDF300" s="2039"/>
      <c r="MDG300" s="2039"/>
      <c r="MDH300" s="2039"/>
      <c r="MDI300" s="2039"/>
      <c r="MDJ300" s="2039"/>
      <c r="MDK300" s="2039"/>
      <c r="MDL300" s="2039"/>
      <c r="MDM300" s="2039"/>
      <c r="MDN300" s="2039"/>
      <c r="MDO300" s="2039"/>
      <c r="MDP300" s="2039"/>
      <c r="MDQ300" s="2039"/>
      <c r="MDR300" s="2039"/>
      <c r="MDS300" s="2039"/>
      <c r="MDT300" s="2039"/>
      <c r="MDU300" s="2039"/>
      <c r="MDV300" s="2039"/>
      <c r="MDW300" s="2039"/>
      <c r="MDX300" s="2039"/>
      <c r="MDY300" s="2039"/>
      <c r="MDZ300" s="2039"/>
      <c r="MEA300" s="2039"/>
      <c r="MEB300" s="2039"/>
      <c r="MEC300" s="2039"/>
      <c r="MED300" s="2039"/>
      <c r="MEE300" s="2039"/>
      <c r="MEF300" s="2039"/>
      <c r="MEG300" s="2039"/>
      <c r="MEH300" s="2039"/>
      <c r="MEI300" s="2039"/>
      <c r="MEJ300" s="2039"/>
      <c r="MEK300" s="2039"/>
      <c r="MEL300" s="2039"/>
      <c r="MEM300" s="2039"/>
      <c r="MEN300" s="2039"/>
      <c r="MEO300" s="2039"/>
      <c r="MEP300" s="2039"/>
      <c r="MEQ300" s="2039"/>
      <c r="MER300" s="2039"/>
      <c r="MES300" s="2039"/>
      <c r="MET300" s="2039"/>
      <c r="MEU300" s="2039"/>
      <c r="MEV300" s="2039"/>
      <c r="MEW300" s="2039"/>
      <c r="MEX300" s="2039"/>
      <c r="MEY300" s="2039"/>
      <c r="MEZ300" s="2039"/>
      <c r="MFA300" s="2039"/>
      <c r="MFB300" s="2039"/>
      <c r="MFC300" s="2039"/>
      <c r="MFD300" s="2039"/>
      <c r="MFE300" s="2039"/>
      <c r="MFF300" s="2039"/>
      <c r="MFG300" s="2039"/>
      <c r="MFH300" s="2039"/>
      <c r="MFI300" s="2039"/>
      <c r="MFJ300" s="2039"/>
      <c r="MFK300" s="2039"/>
      <c r="MFL300" s="2039"/>
      <c r="MFM300" s="2039"/>
      <c r="MFN300" s="2039"/>
      <c r="MFO300" s="2039"/>
      <c r="MFP300" s="2039"/>
      <c r="MFQ300" s="2039"/>
      <c r="MFR300" s="2039"/>
      <c r="MFS300" s="2039"/>
      <c r="MFT300" s="2039"/>
      <c r="MFU300" s="2039"/>
      <c r="MFV300" s="2039"/>
      <c r="MFW300" s="2039"/>
      <c r="MFX300" s="2039"/>
      <c r="MFY300" s="2039"/>
      <c r="MFZ300" s="2039"/>
      <c r="MGA300" s="2039"/>
      <c r="MGB300" s="2039"/>
      <c r="MGC300" s="2039"/>
      <c r="MGD300" s="2039"/>
      <c r="MGE300" s="2039"/>
      <c r="MGF300" s="2039"/>
      <c r="MGG300" s="2039"/>
      <c r="MGH300" s="2039"/>
      <c r="MGI300" s="2039"/>
      <c r="MGJ300" s="2039"/>
      <c r="MGK300" s="2039"/>
      <c r="MGL300" s="2039"/>
      <c r="MGM300" s="2039"/>
      <c r="MGN300" s="2039"/>
      <c r="MGO300" s="2039"/>
      <c r="MGP300" s="2039"/>
      <c r="MGQ300" s="2039"/>
      <c r="MGR300" s="2039"/>
      <c r="MGS300" s="2039"/>
      <c r="MGT300" s="2039"/>
      <c r="MGU300" s="2039"/>
      <c r="MGV300" s="2039"/>
      <c r="MGW300" s="2039"/>
      <c r="MGX300" s="2039"/>
      <c r="MGY300" s="2039"/>
      <c r="MGZ300" s="2039"/>
      <c r="MHA300" s="2039"/>
      <c r="MHB300" s="2039"/>
      <c r="MHC300" s="2039"/>
      <c r="MHD300" s="2039"/>
      <c r="MHE300" s="2039"/>
      <c r="MHF300" s="2039"/>
      <c r="MHG300" s="2039"/>
      <c r="MHH300" s="2039"/>
      <c r="MHI300" s="2039"/>
      <c r="MHJ300" s="2039"/>
      <c r="MHK300" s="2039"/>
      <c r="MHL300" s="2039"/>
      <c r="MHM300" s="2039"/>
      <c r="MHN300" s="2039"/>
      <c r="MHO300" s="2039"/>
      <c r="MHP300" s="2039"/>
      <c r="MHQ300" s="2039"/>
      <c r="MHR300" s="2039"/>
      <c r="MHS300" s="2039"/>
      <c r="MHT300" s="2039"/>
      <c r="MHU300" s="2039"/>
      <c r="MHV300" s="2039"/>
      <c r="MHW300" s="2039"/>
      <c r="MHX300" s="2039"/>
      <c r="MHY300" s="2039"/>
      <c r="MHZ300" s="2039"/>
      <c r="MIA300" s="2039"/>
      <c r="MIB300" s="2039"/>
      <c r="MIC300" s="2039"/>
      <c r="MID300" s="2039"/>
      <c r="MIE300" s="2039"/>
      <c r="MIF300" s="2039"/>
      <c r="MIG300" s="2039"/>
      <c r="MIH300" s="2039"/>
      <c r="MII300" s="2039"/>
      <c r="MIJ300" s="2039"/>
      <c r="MIK300" s="2039"/>
      <c r="MIL300" s="2039"/>
      <c r="MIM300" s="2039"/>
      <c r="MIN300" s="2039"/>
      <c r="MIO300" s="2039"/>
      <c r="MIP300" s="2039"/>
      <c r="MIQ300" s="2039"/>
      <c r="MIR300" s="2039"/>
      <c r="MIS300" s="2039"/>
      <c r="MIT300" s="2039"/>
      <c r="MIU300" s="2039"/>
      <c r="MIV300" s="2039"/>
      <c r="MIW300" s="2039"/>
      <c r="MIX300" s="2039"/>
      <c r="MIY300" s="2039"/>
      <c r="MIZ300" s="2039"/>
      <c r="MJA300" s="2039"/>
      <c r="MJB300" s="2039"/>
      <c r="MJC300" s="2039"/>
      <c r="MJD300" s="2039"/>
      <c r="MJE300" s="2039"/>
      <c r="MJF300" s="2039"/>
      <c r="MJG300" s="2039"/>
      <c r="MJH300" s="2039"/>
      <c r="MJI300" s="2039"/>
      <c r="MJJ300" s="2039"/>
      <c r="MJK300" s="2039"/>
      <c r="MJL300" s="2039"/>
      <c r="MJM300" s="2039"/>
      <c r="MJN300" s="2039"/>
      <c r="MJO300" s="2039"/>
      <c r="MJP300" s="2039"/>
      <c r="MJQ300" s="2039"/>
      <c r="MJR300" s="2039"/>
      <c r="MJS300" s="2039"/>
      <c r="MJT300" s="2039"/>
      <c r="MJU300" s="2039"/>
      <c r="MJV300" s="2039"/>
      <c r="MJW300" s="2039"/>
      <c r="MJX300" s="2039"/>
      <c r="MJY300" s="2039"/>
      <c r="MJZ300" s="2039"/>
      <c r="MKA300" s="2039"/>
      <c r="MKB300" s="2039"/>
      <c r="MKC300" s="2039"/>
      <c r="MKD300" s="2039"/>
      <c r="MKE300" s="2039"/>
      <c r="MKF300" s="2039"/>
      <c r="MKG300" s="2039"/>
      <c r="MKH300" s="2039"/>
      <c r="MKI300" s="2039"/>
      <c r="MKJ300" s="2039"/>
      <c r="MKK300" s="2039"/>
      <c r="MKL300" s="2039"/>
      <c r="MKM300" s="2039"/>
      <c r="MKN300" s="2039"/>
      <c r="MKO300" s="2039"/>
      <c r="MKP300" s="2039"/>
      <c r="MKQ300" s="2039"/>
      <c r="MKR300" s="2039"/>
      <c r="MKS300" s="2039"/>
      <c r="MKT300" s="2039"/>
      <c r="MKU300" s="2039"/>
      <c r="MKV300" s="2039"/>
      <c r="MKW300" s="2039"/>
      <c r="MKX300" s="2039"/>
      <c r="MKY300" s="2039"/>
      <c r="MKZ300" s="2039"/>
      <c r="MLA300" s="2039"/>
      <c r="MLB300" s="2039"/>
      <c r="MLC300" s="2039"/>
      <c r="MLD300" s="2039"/>
      <c r="MLE300" s="2039"/>
      <c r="MLF300" s="2039"/>
      <c r="MLG300" s="2039"/>
      <c r="MLH300" s="2039"/>
      <c r="MLI300" s="2039"/>
      <c r="MLJ300" s="2039"/>
      <c r="MLK300" s="2039"/>
      <c r="MLL300" s="2039"/>
      <c r="MLM300" s="2039"/>
      <c r="MLN300" s="2039"/>
      <c r="MLO300" s="2039"/>
      <c r="MLP300" s="2039"/>
      <c r="MLQ300" s="2039"/>
      <c r="MLR300" s="2039"/>
      <c r="MLS300" s="2039"/>
      <c r="MLT300" s="2039"/>
      <c r="MLU300" s="2039"/>
      <c r="MLV300" s="2039"/>
      <c r="MLW300" s="2039"/>
      <c r="MLX300" s="2039"/>
      <c r="MLY300" s="2039"/>
      <c r="MLZ300" s="2039"/>
      <c r="MMA300" s="2039"/>
      <c r="MMB300" s="2039"/>
      <c r="MMC300" s="2039"/>
      <c r="MMD300" s="2039"/>
      <c r="MME300" s="2039"/>
      <c r="MMF300" s="2039"/>
      <c r="MMG300" s="2039"/>
      <c r="MMH300" s="2039"/>
      <c r="MMI300" s="2039"/>
      <c r="MMJ300" s="2039"/>
      <c r="MMK300" s="2039"/>
      <c r="MML300" s="2039"/>
      <c r="MMM300" s="2039"/>
      <c r="MMN300" s="2039"/>
      <c r="MMO300" s="2039"/>
      <c r="MMP300" s="2039"/>
      <c r="MMQ300" s="2039"/>
      <c r="MMR300" s="2039"/>
      <c r="MMS300" s="2039"/>
      <c r="MMT300" s="2039"/>
      <c r="MMU300" s="2039"/>
      <c r="MMV300" s="2039"/>
      <c r="MMW300" s="2039"/>
      <c r="MMX300" s="2039"/>
      <c r="MMY300" s="2039"/>
      <c r="MMZ300" s="2039"/>
      <c r="MNA300" s="2039"/>
      <c r="MNB300" s="2039"/>
      <c r="MNC300" s="2039"/>
      <c r="MND300" s="2039"/>
      <c r="MNE300" s="2039"/>
      <c r="MNF300" s="2039"/>
      <c r="MNG300" s="2039"/>
      <c r="MNH300" s="2039"/>
      <c r="MNI300" s="2039"/>
      <c r="MNJ300" s="2039"/>
      <c r="MNK300" s="2039"/>
      <c r="MNL300" s="2039"/>
      <c r="MNM300" s="2039"/>
      <c r="MNN300" s="2039"/>
      <c r="MNO300" s="2039"/>
      <c r="MNP300" s="2039"/>
      <c r="MNQ300" s="2039"/>
      <c r="MNR300" s="2039"/>
      <c r="MNS300" s="2039"/>
      <c r="MNT300" s="2039"/>
      <c r="MNU300" s="2039"/>
      <c r="MNV300" s="2039"/>
      <c r="MNW300" s="2039"/>
      <c r="MNX300" s="2039"/>
      <c r="MNY300" s="2039"/>
      <c r="MNZ300" s="2039"/>
      <c r="MOA300" s="2039"/>
      <c r="MOB300" s="2039"/>
      <c r="MOC300" s="2039"/>
      <c r="MOD300" s="2039"/>
      <c r="MOE300" s="2039"/>
      <c r="MOF300" s="2039"/>
      <c r="MOG300" s="2039"/>
      <c r="MOH300" s="2039"/>
      <c r="MOI300" s="2039"/>
      <c r="MOJ300" s="2039"/>
      <c r="MOK300" s="2039"/>
      <c r="MOL300" s="2039"/>
      <c r="MOM300" s="2039"/>
      <c r="MON300" s="2039"/>
      <c r="MOO300" s="2039"/>
      <c r="MOP300" s="2039"/>
      <c r="MOQ300" s="2039"/>
      <c r="MOR300" s="2039"/>
      <c r="MOS300" s="2039"/>
      <c r="MOT300" s="2039"/>
      <c r="MOU300" s="2039"/>
      <c r="MOV300" s="2039"/>
      <c r="MOW300" s="2039"/>
      <c r="MOX300" s="2039"/>
      <c r="MOY300" s="2039"/>
      <c r="MOZ300" s="2039"/>
      <c r="MPA300" s="2039"/>
      <c r="MPB300" s="2039"/>
      <c r="MPC300" s="2039"/>
      <c r="MPD300" s="2039"/>
      <c r="MPE300" s="2039"/>
      <c r="MPF300" s="2039"/>
      <c r="MPG300" s="2039"/>
      <c r="MPH300" s="2039"/>
      <c r="MPI300" s="2039"/>
      <c r="MPJ300" s="2039"/>
      <c r="MPK300" s="2039"/>
      <c r="MPL300" s="2039"/>
      <c r="MPM300" s="2039"/>
      <c r="MPN300" s="2039"/>
      <c r="MPO300" s="2039"/>
      <c r="MPP300" s="2039"/>
      <c r="MPQ300" s="2039"/>
      <c r="MPR300" s="2039"/>
      <c r="MPS300" s="2039"/>
      <c r="MPT300" s="2039"/>
      <c r="MPU300" s="2039"/>
      <c r="MPV300" s="2039"/>
      <c r="MPW300" s="2039"/>
      <c r="MPX300" s="2039"/>
      <c r="MPY300" s="2039"/>
      <c r="MPZ300" s="2039"/>
      <c r="MQA300" s="2039"/>
      <c r="MQB300" s="2039"/>
      <c r="MQC300" s="2039"/>
      <c r="MQD300" s="2039"/>
      <c r="MQE300" s="2039"/>
      <c r="MQF300" s="2039"/>
      <c r="MQG300" s="2039"/>
      <c r="MQH300" s="2039"/>
      <c r="MQI300" s="2039"/>
      <c r="MQJ300" s="2039"/>
      <c r="MQK300" s="2039"/>
      <c r="MQL300" s="2039"/>
      <c r="MQM300" s="2039"/>
      <c r="MQN300" s="2039"/>
      <c r="MQO300" s="2039"/>
      <c r="MQP300" s="2039"/>
      <c r="MQQ300" s="2039"/>
      <c r="MQR300" s="2039"/>
      <c r="MQS300" s="2039"/>
      <c r="MQT300" s="2039"/>
      <c r="MQU300" s="2039"/>
      <c r="MQV300" s="2039"/>
      <c r="MQW300" s="2039"/>
      <c r="MQX300" s="2039"/>
      <c r="MQY300" s="2039"/>
      <c r="MQZ300" s="2039"/>
      <c r="MRA300" s="2039"/>
      <c r="MRB300" s="2039"/>
      <c r="MRC300" s="2039"/>
      <c r="MRD300" s="2039"/>
      <c r="MRE300" s="2039"/>
      <c r="MRF300" s="2039"/>
      <c r="MRG300" s="2039"/>
      <c r="MRH300" s="2039"/>
      <c r="MRI300" s="2039"/>
      <c r="MRJ300" s="2039"/>
      <c r="MRK300" s="2039"/>
      <c r="MRL300" s="2039"/>
      <c r="MRM300" s="2039"/>
      <c r="MRN300" s="2039"/>
      <c r="MRO300" s="2039"/>
      <c r="MRP300" s="2039"/>
      <c r="MRQ300" s="2039"/>
      <c r="MRR300" s="2039"/>
      <c r="MRS300" s="2039"/>
      <c r="MRT300" s="2039"/>
      <c r="MRU300" s="2039"/>
      <c r="MRV300" s="2039"/>
      <c r="MRW300" s="2039"/>
      <c r="MRX300" s="2039"/>
      <c r="MRY300" s="2039"/>
      <c r="MRZ300" s="2039"/>
      <c r="MSA300" s="2039"/>
      <c r="MSB300" s="2039"/>
      <c r="MSC300" s="2039"/>
      <c r="MSD300" s="2039"/>
      <c r="MSE300" s="2039"/>
      <c r="MSF300" s="2039"/>
      <c r="MSG300" s="2039"/>
      <c r="MSH300" s="2039"/>
      <c r="MSI300" s="2039"/>
      <c r="MSJ300" s="2039"/>
      <c r="MSK300" s="2039"/>
      <c r="MSL300" s="2039"/>
      <c r="MSM300" s="2039"/>
      <c r="MSN300" s="2039"/>
      <c r="MSO300" s="2039"/>
      <c r="MSP300" s="2039"/>
      <c r="MSQ300" s="2039"/>
      <c r="MSR300" s="2039"/>
      <c r="MSS300" s="2039"/>
      <c r="MST300" s="2039"/>
      <c r="MSU300" s="2039"/>
      <c r="MSV300" s="2039"/>
      <c r="MSW300" s="2039"/>
      <c r="MSX300" s="2039"/>
      <c r="MSY300" s="2039"/>
      <c r="MSZ300" s="2039"/>
      <c r="MTA300" s="2039"/>
      <c r="MTB300" s="2039"/>
      <c r="MTC300" s="2039"/>
      <c r="MTD300" s="2039"/>
      <c r="MTE300" s="2039"/>
      <c r="MTF300" s="2039"/>
      <c r="MTG300" s="2039"/>
      <c r="MTH300" s="2039"/>
      <c r="MTI300" s="2039"/>
      <c r="MTJ300" s="2039"/>
      <c r="MTK300" s="2039"/>
      <c r="MTL300" s="2039"/>
      <c r="MTM300" s="2039"/>
      <c r="MTN300" s="2039"/>
      <c r="MTO300" s="2039"/>
      <c r="MTP300" s="2039"/>
      <c r="MTQ300" s="2039"/>
      <c r="MTR300" s="2039"/>
      <c r="MTS300" s="2039"/>
      <c r="MTT300" s="2039"/>
      <c r="MTU300" s="2039"/>
      <c r="MTV300" s="2039"/>
      <c r="MTW300" s="2039"/>
      <c r="MTX300" s="2039"/>
      <c r="MTY300" s="2039"/>
      <c r="MTZ300" s="2039"/>
      <c r="MUA300" s="2039"/>
      <c r="MUB300" s="2039"/>
      <c r="MUC300" s="2039"/>
      <c r="MUD300" s="2039"/>
      <c r="MUE300" s="2039"/>
      <c r="MUF300" s="2039"/>
      <c r="MUG300" s="2039"/>
      <c r="MUH300" s="2039"/>
      <c r="MUI300" s="2039"/>
      <c r="MUJ300" s="2039"/>
      <c r="MUK300" s="2039"/>
      <c r="MUL300" s="2039"/>
      <c r="MUM300" s="2039"/>
      <c r="MUN300" s="2039"/>
      <c r="MUO300" s="2039"/>
      <c r="MUP300" s="2039"/>
      <c r="MUQ300" s="2039"/>
      <c r="MUR300" s="2039"/>
      <c r="MUS300" s="2039"/>
      <c r="MUT300" s="2039"/>
      <c r="MUU300" s="2039"/>
      <c r="MUV300" s="2039"/>
      <c r="MUW300" s="2039"/>
      <c r="MUX300" s="2039"/>
      <c r="MUY300" s="2039"/>
      <c r="MUZ300" s="2039"/>
      <c r="MVA300" s="2039"/>
      <c r="MVB300" s="2039"/>
      <c r="MVC300" s="2039"/>
      <c r="MVD300" s="2039"/>
      <c r="MVE300" s="2039"/>
      <c r="MVF300" s="2039"/>
      <c r="MVG300" s="2039"/>
      <c r="MVH300" s="2039"/>
      <c r="MVI300" s="2039"/>
      <c r="MVJ300" s="2039"/>
      <c r="MVK300" s="2039"/>
      <c r="MVL300" s="2039"/>
      <c r="MVM300" s="2039"/>
      <c r="MVN300" s="2039"/>
      <c r="MVO300" s="2039"/>
      <c r="MVP300" s="2039"/>
      <c r="MVQ300" s="2039"/>
      <c r="MVR300" s="2039"/>
      <c r="MVS300" s="2039"/>
      <c r="MVT300" s="2039"/>
      <c r="MVU300" s="2039"/>
      <c r="MVV300" s="2039"/>
      <c r="MVW300" s="2039"/>
      <c r="MVX300" s="2039"/>
      <c r="MVY300" s="2039"/>
      <c r="MVZ300" s="2039"/>
      <c r="MWA300" s="2039"/>
      <c r="MWB300" s="2039"/>
      <c r="MWC300" s="2039"/>
      <c r="MWD300" s="2039"/>
      <c r="MWE300" s="2039"/>
      <c r="MWF300" s="2039"/>
      <c r="MWG300" s="2039"/>
      <c r="MWH300" s="2039"/>
      <c r="MWI300" s="2039"/>
      <c r="MWJ300" s="2039"/>
      <c r="MWK300" s="2039"/>
      <c r="MWL300" s="2039"/>
      <c r="MWM300" s="2039"/>
      <c r="MWN300" s="2039"/>
      <c r="MWO300" s="2039"/>
      <c r="MWP300" s="2039"/>
      <c r="MWQ300" s="2039"/>
      <c r="MWR300" s="2039"/>
      <c r="MWS300" s="2039"/>
      <c r="MWT300" s="2039"/>
      <c r="MWU300" s="2039"/>
      <c r="MWV300" s="2039"/>
      <c r="MWW300" s="2039"/>
      <c r="MWX300" s="2039"/>
      <c r="MWY300" s="2039"/>
      <c r="MWZ300" s="2039"/>
      <c r="MXA300" s="2039"/>
      <c r="MXB300" s="2039"/>
      <c r="MXC300" s="2039"/>
      <c r="MXD300" s="2039"/>
      <c r="MXE300" s="2039"/>
      <c r="MXF300" s="2039"/>
      <c r="MXG300" s="2039"/>
      <c r="MXH300" s="2039"/>
      <c r="MXI300" s="2039"/>
      <c r="MXJ300" s="2039"/>
      <c r="MXK300" s="2039"/>
      <c r="MXL300" s="2039"/>
      <c r="MXM300" s="2039"/>
      <c r="MXN300" s="2039"/>
      <c r="MXO300" s="2039"/>
      <c r="MXP300" s="2039"/>
      <c r="MXQ300" s="2039"/>
      <c r="MXR300" s="2039"/>
      <c r="MXS300" s="2039"/>
      <c r="MXT300" s="2039"/>
      <c r="MXU300" s="2039"/>
      <c r="MXV300" s="2039"/>
      <c r="MXW300" s="2039"/>
      <c r="MXX300" s="2039"/>
      <c r="MXY300" s="2039"/>
      <c r="MXZ300" s="2039"/>
      <c r="MYA300" s="2039"/>
      <c r="MYB300" s="2039"/>
      <c r="MYC300" s="2039"/>
      <c r="MYD300" s="2039"/>
      <c r="MYE300" s="2039"/>
      <c r="MYF300" s="2039"/>
      <c r="MYG300" s="2039"/>
      <c r="MYH300" s="2039"/>
      <c r="MYI300" s="2039"/>
      <c r="MYJ300" s="2039"/>
      <c r="MYK300" s="2039"/>
      <c r="MYL300" s="2039"/>
      <c r="MYM300" s="2039"/>
      <c r="MYN300" s="2039"/>
      <c r="MYO300" s="2039"/>
      <c r="MYP300" s="2039"/>
      <c r="MYQ300" s="2039"/>
      <c r="MYR300" s="2039"/>
      <c r="MYS300" s="2039"/>
      <c r="MYT300" s="2039"/>
      <c r="MYU300" s="2039"/>
      <c r="MYV300" s="2039"/>
      <c r="MYW300" s="2039"/>
      <c r="MYX300" s="2039"/>
      <c r="MYY300" s="2039"/>
      <c r="MYZ300" s="2039"/>
      <c r="MZA300" s="2039"/>
      <c r="MZB300" s="2039"/>
      <c r="MZC300" s="2039"/>
      <c r="MZD300" s="2039"/>
      <c r="MZE300" s="2039"/>
      <c r="MZF300" s="2039"/>
      <c r="MZG300" s="2039"/>
      <c r="MZH300" s="2039"/>
      <c r="MZI300" s="2039"/>
      <c r="MZJ300" s="2039"/>
      <c r="MZK300" s="2039"/>
      <c r="MZL300" s="2039"/>
      <c r="MZM300" s="2039"/>
      <c r="MZN300" s="2039"/>
      <c r="MZO300" s="2039"/>
      <c r="MZP300" s="2039"/>
      <c r="MZQ300" s="2039"/>
      <c r="MZR300" s="2039"/>
      <c r="MZS300" s="2039"/>
      <c r="MZT300" s="2039"/>
      <c r="MZU300" s="2039"/>
      <c r="MZV300" s="2039"/>
      <c r="MZW300" s="2039"/>
      <c r="MZX300" s="2039"/>
      <c r="MZY300" s="2039"/>
      <c r="MZZ300" s="2039"/>
      <c r="NAA300" s="2039"/>
      <c r="NAB300" s="2039"/>
      <c r="NAC300" s="2039"/>
      <c r="NAD300" s="2039"/>
      <c r="NAE300" s="2039"/>
      <c r="NAF300" s="2039"/>
      <c r="NAG300" s="2039"/>
      <c r="NAH300" s="2039"/>
      <c r="NAI300" s="2039"/>
      <c r="NAJ300" s="2039"/>
      <c r="NAK300" s="2039"/>
      <c r="NAL300" s="2039"/>
      <c r="NAM300" s="2039"/>
      <c r="NAN300" s="2039"/>
      <c r="NAO300" s="2039"/>
      <c r="NAP300" s="2039"/>
      <c r="NAQ300" s="2039"/>
      <c r="NAR300" s="2039"/>
      <c r="NAS300" s="2039"/>
      <c r="NAT300" s="2039"/>
      <c r="NAU300" s="2039"/>
      <c r="NAV300" s="2039"/>
      <c r="NAW300" s="2039"/>
      <c r="NAX300" s="2039"/>
      <c r="NAY300" s="2039"/>
      <c r="NAZ300" s="2039"/>
      <c r="NBA300" s="2039"/>
      <c r="NBB300" s="2039"/>
      <c r="NBC300" s="2039"/>
      <c r="NBD300" s="2039"/>
      <c r="NBE300" s="2039"/>
      <c r="NBF300" s="2039"/>
      <c r="NBG300" s="2039"/>
      <c r="NBH300" s="2039"/>
      <c r="NBI300" s="2039"/>
      <c r="NBJ300" s="2039"/>
      <c r="NBK300" s="2039"/>
      <c r="NBL300" s="2039"/>
      <c r="NBM300" s="2039"/>
      <c r="NBN300" s="2039"/>
      <c r="NBO300" s="2039"/>
      <c r="NBP300" s="2039"/>
      <c r="NBQ300" s="2039"/>
      <c r="NBR300" s="2039"/>
      <c r="NBS300" s="2039"/>
      <c r="NBT300" s="2039"/>
      <c r="NBU300" s="2039"/>
      <c r="NBV300" s="2039"/>
      <c r="NBW300" s="2039"/>
      <c r="NBX300" s="2039"/>
      <c r="NBY300" s="2039"/>
      <c r="NBZ300" s="2039"/>
      <c r="NCA300" s="2039"/>
      <c r="NCB300" s="2039"/>
      <c r="NCC300" s="2039"/>
      <c r="NCD300" s="2039"/>
      <c r="NCE300" s="2039"/>
      <c r="NCF300" s="2039"/>
      <c r="NCG300" s="2039"/>
      <c r="NCH300" s="2039"/>
      <c r="NCI300" s="2039"/>
      <c r="NCJ300" s="2039"/>
      <c r="NCK300" s="2039"/>
      <c r="NCL300" s="2039"/>
      <c r="NCM300" s="2039"/>
      <c r="NCN300" s="2039"/>
      <c r="NCO300" s="2039"/>
      <c r="NCP300" s="2039"/>
      <c r="NCQ300" s="2039"/>
      <c r="NCR300" s="2039"/>
      <c r="NCS300" s="2039"/>
      <c r="NCT300" s="2039"/>
      <c r="NCU300" s="2039"/>
      <c r="NCV300" s="2039"/>
      <c r="NCW300" s="2039"/>
      <c r="NCX300" s="2039"/>
      <c r="NCY300" s="2039"/>
      <c r="NCZ300" s="2039"/>
      <c r="NDA300" s="2039"/>
      <c r="NDB300" s="2039"/>
      <c r="NDC300" s="2039"/>
      <c r="NDD300" s="2039"/>
      <c r="NDE300" s="2039"/>
      <c r="NDF300" s="2039"/>
      <c r="NDG300" s="2039"/>
      <c r="NDH300" s="2039"/>
      <c r="NDI300" s="2039"/>
      <c r="NDJ300" s="2039"/>
      <c r="NDK300" s="2039"/>
      <c r="NDL300" s="2039"/>
      <c r="NDM300" s="2039"/>
      <c r="NDN300" s="2039"/>
      <c r="NDO300" s="2039"/>
      <c r="NDP300" s="2039"/>
      <c r="NDQ300" s="2039"/>
      <c r="NDR300" s="2039"/>
      <c r="NDS300" s="2039"/>
      <c r="NDT300" s="2039"/>
      <c r="NDU300" s="2039"/>
      <c r="NDV300" s="2039"/>
      <c r="NDW300" s="2039"/>
      <c r="NDX300" s="2039"/>
      <c r="NDY300" s="2039"/>
      <c r="NDZ300" s="2039"/>
      <c r="NEA300" s="2039"/>
      <c r="NEB300" s="2039"/>
      <c r="NEC300" s="2039"/>
      <c r="NED300" s="2039"/>
      <c r="NEE300" s="2039"/>
      <c r="NEF300" s="2039"/>
      <c r="NEG300" s="2039"/>
      <c r="NEH300" s="2039"/>
      <c r="NEI300" s="2039"/>
      <c r="NEJ300" s="2039"/>
      <c r="NEK300" s="2039"/>
      <c r="NEL300" s="2039"/>
      <c r="NEM300" s="2039"/>
      <c r="NEN300" s="2039"/>
      <c r="NEO300" s="2039"/>
      <c r="NEP300" s="2039"/>
      <c r="NEQ300" s="2039"/>
      <c r="NER300" s="2039"/>
      <c r="NES300" s="2039"/>
      <c r="NET300" s="2039"/>
      <c r="NEU300" s="2039"/>
      <c r="NEV300" s="2039"/>
      <c r="NEW300" s="2039"/>
      <c r="NEX300" s="2039"/>
      <c r="NEY300" s="2039"/>
      <c r="NEZ300" s="2039"/>
      <c r="NFA300" s="2039"/>
      <c r="NFB300" s="2039"/>
      <c r="NFC300" s="2039"/>
      <c r="NFD300" s="2039"/>
      <c r="NFE300" s="2039"/>
      <c r="NFF300" s="2039"/>
      <c r="NFG300" s="2039"/>
      <c r="NFH300" s="2039"/>
      <c r="NFI300" s="2039"/>
      <c r="NFJ300" s="2039"/>
      <c r="NFK300" s="2039"/>
      <c r="NFL300" s="2039"/>
      <c r="NFM300" s="2039"/>
      <c r="NFN300" s="2039"/>
      <c r="NFO300" s="2039"/>
      <c r="NFP300" s="2039"/>
      <c r="NFQ300" s="2039"/>
      <c r="NFR300" s="2039"/>
      <c r="NFS300" s="2039"/>
      <c r="NFT300" s="2039"/>
      <c r="NFU300" s="2039"/>
      <c r="NFV300" s="2039"/>
      <c r="NFW300" s="2039"/>
      <c r="NFX300" s="2039"/>
      <c r="NFY300" s="2039"/>
      <c r="NFZ300" s="2039"/>
      <c r="NGA300" s="2039"/>
      <c r="NGB300" s="2039"/>
      <c r="NGC300" s="2039"/>
      <c r="NGD300" s="2039"/>
      <c r="NGE300" s="2039"/>
      <c r="NGF300" s="2039"/>
      <c r="NGG300" s="2039"/>
      <c r="NGH300" s="2039"/>
      <c r="NGI300" s="2039"/>
      <c r="NGJ300" s="2039"/>
      <c r="NGK300" s="2039"/>
      <c r="NGL300" s="2039"/>
      <c r="NGM300" s="2039"/>
      <c r="NGN300" s="2039"/>
      <c r="NGO300" s="2039"/>
      <c r="NGP300" s="2039"/>
      <c r="NGQ300" s="2039"/>
      <c r="NGR300" s="2039"/>
      <c r="NGS300" s="2039"/>
      <c r="NGT300" s="2039"/>
      <c r="NGU300" s="2039"/>
      <c r="NGV300" s="2039"/>
      <c r="NGW300" s="2039"/>
      <c r="NGX300" s="2039"/>
      <c r="NGY300" s="2039"/>
      <c r="NGZ300" s="2039"/>
      <c r="NHA300" s="2039"/>
      <c r="NHB300" s="2039"/>
      <c r="NHC300" s="2039"/>
      <c r="NHD300" s="2039"/>
      <c r="NHE300" s="2039"/>
      <c r="NHF300" s="2039"/>
      <c r="NHG300" s="2039"/>
      <c r="NHH300" s="2039"/>
      <c r="NHI300" s="2039"/>
      <c r="NHJ300" s="2039"/>
      <c r="NHK300" s="2039"/>
      <c r="NHL300" s="2039"/>
      <c r="NHM300" s="2039"/>
      <c r="NHN300" s="2039"/>
      <c r="NHO300" s="2039"/>
      <c r="NHP300" s="2039"/>
      <c r="NHQ300" s="2039"/>
      <c r="NHR300" s="2039"/>
      <c r="NHS300" s="2039"/>
      <c r="NHT300" s="2039"/>
      <c r="NHU300" s="2039"/>
      <c r="NHV300" s="2039"/>
      <c r="NHW300" s="2039"/>
      <c r="NHX300" s="2039"/>
      <c r="NHY300" s="2039"/>
      <c r="NHZ300" s="2039"/>
      <c r="NIA300" s="2039"/>
      <c r="NIB300" s="2039"/>
      <c r="NIC300" s="2039"/>
      <c r="NID300" s="2039"/>
      <c r="NIE300" s="2039"/>
      <c r="NIF300" s="2039"/>
      <c r="NIG300" s="2039"/>
      <c r="NIH300" s="2039"/>
      <c r="NII300" s="2039"/>
      <c r="NIJ300" s="2039"/>
      <c r="NIK300" s="2039"/>
      <c r="NIL300" s="2039"/>
      <c r="NIM300" s="2039"/>
      <c r="NIN300" s="2039"/>
      <c r="NIO300" s="2039"/>
      <c r="NIP300" s="2039"/>
      <c r="NIQ300" s="2039"/>
      <c r="NIR300" s="2039"/>
      <c r="NIS300" s="2039"/>
      <c r="NIT300" s="2039"/>
      <c r="NIU300" s="2039"/>
      <c r="NIV300" s="2039"/>
      <c r="NIW300" s="2039"/>
      <c r="NIX300" s="2039"/>
      <c r="NIY300" s="2039"/>
      <c r="NIZ300" s="2039"/>
      <c r="NJA300" s="2039"/>
      <c r="NJB300" s="2039"/>
      <c r="NJC300" s="2039"/>
      <c r="NJD300" s="2039"/>
      <c r="NJE300" s="2039"/>
      <c r="NJF300" s="2039"/>
      <c r="NJG300" s="2039"/>
      <c r="NJH300" s="2039"/>
      <c r="NJI300" s="2039"/>
      <c r="NJJ300" s="2039"/>
      <c r="NJK300" s="2039"/>
      <c r="NJL300" s="2039"/>
      <c r="NJM300" s="2039"/>
      <c r="NJN300" s="2039"/>
      <c r="NJO300" s="2039"/>
      <c r="NJP300" s="2039"/>
      <c r="NJQ300" s="2039"/>
      <c r="NJR300" s="2039"/>
      <c r="NJS300" s="2039"/>
      <c r="NJT300" s="2039"/>
      <c r="NJU300" s="2039"/>
      <c r="NJV300" s="2039"/>
      <c r="NJW300" s="2039"/>
      <c r="NJX300" s="2039"/>
      <c r="NJY300" s="2039"/>
      <c r="NJZ300" s="2039"/>
      <c r="NKA300" s="2039"/>
      <c r="NKB300" s="2039"/>
      <c r="NKC300" s="2039"/>
      <c r="NKD300" s="2039"/>
      <c r="NKE300" s="2039"/>
      <c r="NKF300" s="2039"/>
      <c r="NKG300" s="2039"/>
      <c r="NKH300" s="2039"/>
      <c r="NKI300" s="2039"/>
      <c r="NKJ300" s="2039"/>
      <c r="NKK300" s="2039"/>
      <c r="NKL300" s="2039"/>
      <c r="NKM300" s="2039"/>
      <c r="NKN300" s="2039"/>
      <c r="NKO300" s="2039"/>
      <c r="NKP300" s="2039"/>
      <c r="NKQ300" s="2039"/>
      <c r="NKR300" s="2039"/>
      <c r="NKS300" s="2039"/>
      <c r="NKT300" s="2039"/>
      <c r="NKU300" s="2039"/>
      <c r="NKV300" s="2039"/>
      <c r="NKW300" s="2039"/>
      <c r="NKX300" s="2039"/>
      <c r="NKY300" s="2039"/>
      <c r="NKZ300" s="2039"/>
      <c r="NLA300" s="2039"/>
      <c r="NLB300" s="2039"/>
      <c r="NLC300" s="2039"/>
      <c r="NLD300" s="2039"/>
      <c r="NLE300" s="2039"/>
      <c r="NLF300" s="2039"/>
      <c r="NLG300" s="2039"/>
      <c r="NLH300" s="2039"/>
      <c r="NLI300" s="2039"/>
      <c r="NLJ300" s="2039"/>
      <c r="NLK300" s="2039"/>
      <c r="NLL300" s="2039"/>
      <c r="NLM300" s="2039"/>
      <c r="NLN300" s="2039"/>
      <c r="NLO300" s="2039"/>
      <c r="NLP300" s="2039"/>
      <c r="NLQ300" s="2039"/>
      <c r="NLR300" s="2039"/>
      <c r="NLS300" s="2039"/>
      <c r="NLT300" s="2039"/>
      <c r="NLU300" s="2039"/>
      <c r="NLV300" s="2039"/>
      <c r="NLW300" s="2039"/>
      <c r="NLX300" s="2039"/>
      <c r="NLY300" s="2039"/>
      <c r="NLZ300" s="2039"/>
      <c r="NMA300" s="2039"/>
      <c r="NMB300" s="2039"/>
      <c r="NMC300" s="2039"/>
      <c r="NMD300" s="2039"/>
      <c r="NME300" s="2039"/>
      <c r="NMF300" s="2039"/>
      <c r="NMG300" s="2039"/>
      <c r="NMH300" s="2039"/>
      <c r="NMI300" s="2039"/>
      <c r="NMJ300" s="2039"/>
      <c r="NMK300" s="2039"/>
      <c r="NML300" s="2039"/>
      <c r="NMM300" s="2039"/>
      <c r="NMN300" s="2039"/>
      <c r="NMO300" s="2039"/>
      <c r="NMP300" s="2039"/>
      <c r="NMQ300" s="2039"/>
      <c r="NMR300" s="2039"/>
      <c r="NMS300" s="2039"/>
      <c r="NMT300" s="2039"/>
      <c r="NMU300" s="2039"/>
      <c r="NMV300" s="2039"/>
      <c r="NMW300" s="2039"/>
      <c r="NMX300" s="2039"/>
      <c r="NMY300" s="2039"/>
      <c r="NMZ300" s="2039"/>
      <c r="NNA300" s="2039"/>
      <c r="NNB300" s="2039"/>
      <c r="NNC300" s="2039"/>
      <c r="NND300" s="2039"/>
      <c r="NNE300" s="2039"/>
      <c r="NNF300" s="2039"/>
      <c r="NNG300" s="2039"/>
      <c r="NNH300" s="2039"/>
      <c r="NNI300" s="2039"/>
      <c r="NNJ300" s="2039"/>
      <c r="NNK300" s="2039"/>
      <c r="NNL300" s="2039"/>
      <c r="NNM300" s="2039"/>
      <c r="NNN300" s="2039"/>
      <c r="NNO300" s="2039"/>
      <c r="NNP300" s="2039"/>
      <c r="NNQ300" s="2039"/>
      <c r="NNR300" s="2039"/>
      <c r="NNS300" s="2039"/>
      <c r="NNT300" s="2039"/>
      <c r="NNU300" s="2039"/>
      <c r="NNV300" s="2039"/>
      <c r="NNW300" s="2039"/>
      <c r="NNX300" s="2039"/>
      <c r="NNY300" s="2039"/>
      <c r="NNZ300" s="2039"/>
      <c r="NOA300" s="2039"/>
      <c r="NOB300" s="2039"/>
      <c r="NOC300" s="2039"/>
      <c r="NOD300" s="2039"/>
      <c r="NOE300" s="2039"/>
      <c r="NOF300" s="2039"/>
      <c r="NOG300" s="2039"/>
      <c r="NOH300" s="2039"/>
      <c r="NOI300" s="2039"/>
      <c r="NOJ300" s="2039"/>
      <c r="NOK300" s="2039"/>
      <c r="NOL300" s="2039"/>
      <c r="NOM300" s="2039"/>
      <c r="NON300" s="2039"/>
      <c r="NOO300" s="2039"/>
      <c r="NOP300" s="2039"/>
      <c r="NOQ300" s="2039"/>
      <c r="NOR300" s="2039"/>
      <c r="NOS300" s="2039"/>
      <c r="NOT300" s="2039"/>
      <c r="NOU300" s="2039"/>
      <c r="NOV300" s="2039"/>
      <c r="NOW300" s="2039"/>
      <c r="NOX300" s="2039"/>
      <c r="NOY300" s="2039"/>
      <c r="NOZ300" s="2039"/>
      <c r="NPA300" s="2039"/>
      <c r="NPB300" s="2039"/>
      <c r="NPC300" s="2039"/>
      <c r="NPD300" s="2039"/>
      <c r="NPE300" s="2039"/>
      <c r="NPF300" s="2039"/>
      <c r="NPG300" s="2039"/>
      <c r="NPH300" s="2039"/>
      <c r="NPI300" s="2039"/>
      <c r="NPJ300" s="2039"/>
      <c r="NPK300" s="2039"/>
      <c r="NPL300" s="2039"/>
      <c r="NPM300" s="2039"/>
      <c r="NPN300" s="2039"/>
      <c r="NPO300" s="2039"/>
      <c r="NPP300" s="2039"/>
      <c r="NPQ300" s="2039"/>
      <c r="NPR300" s="2039"/>
      <c r="NPS300" s="2039"/>
      <c r="NPT300" s="2039"/>
      <c r="NPU300" s="2039"/>
      <c r="NPV300" s="2039"/>
      <c r="NPW300" s="2039"/>
      <c r="NPX300" s="2039"/>
      <c r="NPY300" s="2039"/>
      <c r="NPZ300" s="2039"/>
      <c r="NQA300" s="2039"/>
      <c r="NQB300" s="2039"/>
      <c r="NQC300" s="2039"/>
      <c r="NQD300" s="2039"/>
      <c r="NQE300" s="2039"/>
      <c r="NQF300" s="2039"/>
      <c r="NQG300" s="2039"/>
      <c r="NQH300" s="2039"/>
      <c r="NQI300" s="2039"/>
      <c r="NQJ300" s="2039"/>
      <c r="NQK300" s="2039"/>
      <c r="NQL300" s="2039"/>
      <c r="NQM300" s="2039"/>
      <c r="NQN300" s="2039"/>
      <c r="NQO300" s="2039"/>
      <c r="NQP300" s="2039"/>
      <c r="NQQ300" s="2039"/>
      <c r="NQR300" s="2039"/>
      <c r="NQS300" s="2039"/>
      <c r="NQT300" s="2039"/>
      <c r="NQU300" s="2039"/>
      <c r="NQV300" s="2039"/>
      <c r="NQW300" s="2039"/>
      <c r="NQX300" s="2039"/>
      <c r="NQY300" s="2039"/>
      <c r="NQZ300" s="2039"/>
      <c r="NRA300" s="2039"/>
      <c r="NRB300" s="2039"/>
      <c r="NRC300" s="2039"/>
      <c r="NRD300" s="2039"/>
      <c r="NRE300" s="2039"/>
      <c r="NRF300" s="2039"/>
      <c r="NRG300" s="2039"/>
      <c r="NRH300" s="2039"/>
      <c r="NRI300" s="2039"/>
      <c r="NRJ300" s="2039"/>
      <c r="NRK300" s="2039"/>
      <c r="NRL300" s="2039"/>
      <c r="NRM300" s="2039"/>
      <c r="NRN300" s="2039"/>
      <c r="NRO300" s="2039"/>
      <c r="NRP300" s="2039"/>
      <c r="NRQ300" s="2039"/>
      <c r="NRR300" s="2039"/>
      <c r="NRS300" s="2039"/>
      <c r="NRT300" s="2039"/>
      <c r="NRU300" s="2039"/>
      <c r="NRV300" s="2039"/>
      <c r="NRW300" s="2039"/>
      <c r="NRX300" s="2039"/>
      <c r="NRY300" s="2039"/>
      <c r="NRZ300" s="2039"/>
      <c r="NSA300" s="2039"/>
      <c r="NSB300" s="2039"/>
      <c r="NSC300" s="2039"/>
      <c r="NSD300" s="2039"/>
      <c r="NSE300" s="2039"/>
      <c r="NSF300" s="2039"/>
      <c r="NSG300" s="2039"/>
      <c r="NSH300" s="2039"/>
      <c r="NSI300" s="2039"/>
      <c r="NSJ300" s="2039"/>
      <c r="NSK300" s="2039"/>
      <c r="NSL300" s="2039"/>
      <c r="NSM300" s="2039"/>
      <c r="NSN300" s="2039"/>
      <c r="NSO300" s="2039"/>
      <c r="NSP300" s="2039"/>
      <c r="NSQ300" s="2039"/>
      <c r="NSR300" s="2039"/>
      <c r="NSS300" s="2039"/>
      <c r="NST300" s="2039"/>
      <c r="NSU300" s="2039"/>
      <c r="NSV300" s="2039"/>
      <c r="NSW300" s="2039"/>
      <c r="NSX300" s="2039"/>
      <c r="NSY300" s="2039"/>
      <c r="NSZ300" s="2039"/>
      <c r="NTA300" s="2039"/>
      <c r="NTB300" s="2039"/>
      <c r="NTC300" s="2039"/>
      <c r="NTD300" s="2039"/>
      <c r="NTE300" s="2039"/>
      <c r="NTF300" s="2039"/>
      <c r="NTG300" s="2039"/>
      <c r="NTH300" s="2039"/>
      <c r="NTI300" s="2039"/>
      <c r="NTJ300" s="2039"/>
      <c r="NTK300" s="2039"/>
      <c r="NTL300" s="2039"/>
      <c r="NTM300" s="2039"/>
      <c r="NTN300" s="2039"/>
      <c r="NTO300" s="2039"/>
      <c r="NTP300" s="2039"/>
      <c r="NTQ300" s="2039"/>
      <c r="NTR300" s="2039"/>
      <c r="NTS300" s="2039"/>
      <c r="NTT300" s="2039"/>
      <c r="NTU300" s="2039"/>
      <c r="NTV300" s="2039"/>
      <c r="NTW300" s="2039"/>
      <c r="NTX300" s="2039"/>
      <c r="NTY300" s="2039"/>
      <c r="NTZ300" s="2039"/>
      <c r="NUA300" s="2039"/>
      <c r="NUB300" s="2039"/>
      <c r="NUC300" s="2039"/>
      <c r="NUD300" s="2039"/>
      <c r="NUE300" s="2039"/>
      <c r="NUF300" s="2039"/>
      <c r="NUG300" s="2039"/>
      <c r="NUH300" s="2039"/>
      <c r="NUI300" s="2039"/>
      <c r="NUJ300" s="2039"/>
      <c r="NUK300" s="2039"/>
      <c r="NUL300" s="2039"/>
      <c r="NUM300" s="2039"/>
      <c r="NUN300" s="2039"/>
      <c r="NUO300" s="2039"/>
      <c r="NUP300" s="2039"/>
      <c r="NUQ300" s="2039"/>
      <c r="NUR300" s="2039"/>
      <c r="NUS300" s="2039"/>
      <c r="NUT300" s="2039"/>
      <c r="NUU300" s="2039"/>
      <c r="NUV300" s="2039"/>
      <c r="NUW300" s="2039"/>
      <c r="NUX300" s="2039"/>
      <c r="NUY300" s="2039"/>
      <c r="NUZ300" s="2039"/>
      <c r="NVA300" s="2039"/>
      <c r="NVB300" s="2039"/>
      <c r="NVC300" s="2039"/>
      <c r="NVD300" s="2039"/>
      <c r="NVE300" s="2039"/>
      <c r="NVF300" s="2039"/>
      <c r="NVG300" s="2039"/>
      <c r="NVH300" s="2039"/>
      <c r="NVI300" s="2039"/>
      <c r="NVJ300" s="2039"/>
      <c r="NVK300" s="2039"/>
      <c r="NVL300" s="2039"/>
      <c r="NVM300" s="2039"/>
      <c r="NVN300" s="2039"/>
      <c r="NVO300" s="2039"/>
      <c r="NVP300" s="2039"/>
      <c r="NVQ300" s="2039"/>
      <c r="NVR300" s="2039"/>
      <c r="NVS300" s="2039"/>
      <c r="NVT300" s="2039"/>
      <c r="NVU300" s="2039"/>
      <c r="NVV300" s="2039"/>
      <c r="NVW300" s="2039"/>
      <c r="NVX300" s="2039"/>
      <c r="NVY300" s="2039"/>
      <c r="NVZ300" s="2039"/>
      <c r="NWA300" s="2039"/>
      <c r="NWB300" s="2039"/>
      <c r="NWC300" s="2039"/>
      <c r="NWD300" s="2039"/>
      <c r="NWE300" s="2039"/>
      <c r="NWF300" s="2039"/>
      <c r="NWG300" s="2039"/>
      <c r="NWH300" s="2039"/>
      <c r="NWI300" s="2039"/>
      <c r="NWJ300" s="2039"/>
      <c r="NWK300" s="2039"/>
      <c r="NWL300" s="2039"/>
      <c r="NWM300" s="2039"/>
      <c r="NWN300" s="2039"/>
      <c r="NWO300" s="2039"/>
      <c r="NWP300" s="2039"/>
      <c r="NWQ300" s="2039"/>
      <c r="NWR300" s="2039"/>
      <c r="NWS300" s="2039"/>
      <c r="NWT300" s="2039"/>
      <c r="NWU300" s="2039"/>
      <c r="NWV300" s="2039"/>
      <c r="NWW300" s="2039"/>
      <c r="NWX300" s="2039"/>
      <c r="NWY300" s="2039"/>
      <c r="NWZ300" s="2039"/>
      <c r="NXA300" s="2039"/>
      <c r="NXB300" s="2039"/>
      <c r="NXC300" s="2039"/>
      <c r="NXD300" s="2039"/>
      <c r="NXE300" s="2039"/>
      <c r="NXF300" s="2039"/>
      <c r="NXG300" s="2039"/>
      <c r="NXH300" s="2039"/>
      <c r="NXI300" s="2039"/>
      <c r="NXJ300" s="2039"/>
      <c r="NXK300" s="2039"/>
      <c r="NXL300" s="2039"/>
      <c r="NXM300" s="2039"/>
      <c r="NXN300" s="2039"/>
      <c r="NXO300" s="2039"/>
      <c r="NXP300" s="2039"/>
      <c r="NXQ300" s="2039"/>
      <c r="NXR300" s="2039"/>
      <c r="NXS300" s="2039"/>
      <c r="NXT300" s="2039"/>
      <c r="NXU300" s="2039"/>
      <c r="NXV300" s="2039"/>
      <c r="NXW300" s="2039"/>
      <c r="NXX300" s="2039"/>
      <c r="NXY300" s="2039"/>
      <c r="NXZ300" s="2039"/>
      <c r="NYA300" s="2039"/>
      <c r="NYB300" s="2039"/>
      <c r="NYC300" s="2039"/>
      <c r="NYD300" s="2039"/>
      <c r="NYE300" s="2039"/>
      <c r="NYF300" s="2039"/>
      <c r="NYG300" s="2039"/>
      <c r="NYH300" s="2039"/>
      <c r="NYI300" s="2039"/>
      <c r="NYJ300" s="2039"/>
      <c r="NYK300" s="2039"/>
      <c r="NYL300" s="2039"/>
      <c r="NYM300" s="2039"/>
      <c r="NYN300" s="2039"/>
      <c r="NYO300" s="2039"/>
      <c r="NYP300" s="2039"/>
      <c r="NYQ300" s="2039"/>
      <c r="NYR300" s="2039"/>
      <c r="NYS300" s="2039"/>
      <c r="NYT300" s="2039"/>
      <c r="NYU300" s="2039"/>
      <c r="NYV300" s="2039"/>
      <c r="NYW300" s="2039"/>
      <c r="NYX300" s="2039"/>
      <c r="NYY300" s="2039"/>
      <c r="NYZ300" s="2039"/>
      <c r="NZA300" s="2039"/>
      <c r="NZB300" s="2039"/>
      <c r="NZC300" s="2039"/>
      <c r="NZD300" s="2039"/>
      <c r="NZE300" s="2039"/>
      <c r="NZF300" s="2039"/>
      <c r="NZG300" s="2039"/>
      <c r="NZH300" s="2039"/>
      <c r="NZI300" s="2039"/>
      <c r="NZJ300" s="2039"/>
      <c r="NZK300" s="2039"/>
      <c r="NZL300" s="2039"/>
      <c r="NZM300" s="2039"/>
      <c r="NZN300" s="2039"/>
      <c r="NZO300" s="2039"/>
      <c r="NZP300" s="2039"/>
      <c r="NZQ300" s="2039"/>
      <c r="NZR300" s="2039"/>
      <c r="NZS300" s="2039"/>
      <c r="NZT300" s="2039"/>
      <c r="NZU300" s="2039"/>
      <c r="NZV300" s="2039"/>
      <c r="NZW300" s="2039"/>
      <c r="NZX300" s="2039"/>
      <c r="NZY300" s="2039"/>
      <c r="NZZ300" s="2039"/>
      <c r="OAA300" s="2039"/>
      <c r="OAB300" s="2039"/>
      <c r="OAC300" s="2039"/>
      <c r="OAD300" s="2039"/>
      <c r="OAE300" s="2039"/>
      <c r="OAF300" s="2039"/>
      <c r="OAG300" s="2039"/>
      <c r="OAH300" s="2039"/>
      <c r="OAI300" s="2039"/>
      <c r="OAJ300" s="2039"/>
      <c r="OAK300" s="2039"/>
      <c r="OAL300" s="2039"/>
      <c r="OAM300" s="2039"/>
      <c r="OAN300" s="2039"/>
      <c r="OAO300" s="2039"/>
      <c r="OAP300" s="2039"/>
      <c r="OAQ300" s="2039"/>
      <c r="OAR300" s="2039"/>
      <c r="OAS300" s="2039"/>
      <c r="OAT300" s="2039"/>
      <c r="OAU300" s="2039"/>
      <c r="OAV300" s="2039"/>
      <c r="OAW300" s="2039"/>
      <c r="OAX300" s="2039"/>
      <c r="OAY300" s="2039"/>
      <c r="OAZ300" s="2039"/>
      <c r="OBA300" s="2039"/>
      <c r="OBB300" s="2039"/>
      <c r="OBC300" s="2039"/>
      <c r="OBD300" s="2039"/>
      <c r="OBE300" s="2039"/>
      <c r="OBF300" s="2039"/>
      <c r="OBG300" s="2039"/>
      <c r="OBH300" s="2039"/>
      <c r="OBI300" s="2039"/>
      <c r="OBJ300" s="2039"/>
      <c r="OBK300" s="2039"/>
      <c r="OBL300" s="2039"/>
      <c r="OBM300" s="2039"/>
      <c r="OBN300" s="2039"/>
      <c r="OBO300" s="2039"/>
      <c r="OBP300" s="2039"/>
      <c r="OBQ300" s="2039"/>
      <c r="OBR300" s="2039"/>
      <c r="OBS300" s="2039"/>
      <c r="OBT300" s="2039"/>
      <c r="OBU300" s="2039"/>
      <c r="OBV300" s="2039"/>
      <c r="OBW300" s="2039"/>
      <c r="OBX300" s="2039"/>
      <c r="OBY300" s="2039"/>
      <c r="OBZ300" s="2039"/>
      <c r="OCA300" s="2039"/>
      <c r="OCB300" s="2039"/>
      <c r="OCC300" s="2039"/>
      <c r="OCD300" s="2039"/>
      <c r="OCE300" s="2039"/>
      <c r="OCF300" s="2039"/>
      <c r="OCG300" s="2039"/>
      <c r="OCH300" s="2039"/>
      <c r="OCI300" s="2039"/>
      <c r="OCJ300" s="2039"/>
      <c r="OCK300" s="2039"/>
      <c r="OCL300" s="2039"/>
      <c r="OCM300" s="2039"/>
      <c r="OCN300" s="2039"/>
      <c r="OCO300" s="2039"/>
      <c r="OCP300" s="2039"/>
      <c r="OCQ300" s="2039"/>
      <c r="OCR300" s="2039"/>
      <c r="OCS300" s="2039"/>
      <c r="OCT300" s="2039"/>
      <c r="OCU300" s="2039"/>
      <c r="OCV300" s="2039"/>
      <c r="OCW300" s="2039"/>
      <c r="OCX300" s="2039"/>
      <c r="OCY300" s="2039"/>
      <c r="OCZ300" s="2039"/>
      <c r="ODA300" s="2039"/>
      <c r="ODB300" s="2039"/>
      <c r="ODC300" s="2039"/>
      <c r="ODD300" s="2039"/>
      <c r="ODE300" s="2039"/>
      <c r="ODF300" s="2039"/>
      <c r="ODG300" s="2039"/>
      <c r="ODH300" s="2039"/>
      <c r="ODI300" s="2039"/>
      <c r="ODJ300" s="2039"/>
      <c r="ODK300" s="2039"/>
      <c r="ODL300" s="2039"/>
      <c r="ODM300" s="2039"/>
      <c r="ODN300" s="2039"/>
      <c r="ODO300" s="2039"/>
      <c r="ODP300" s="2039"/>
      <c r="ODQ300" s="2039"/>
      <c r="ODR300" s="2039"/>
      <c r="ODS300" s="2039"/>
      <c r="ODT300" s="2039"/>
      <c r="ODU300" s="2039"/>
      <c r="ODV300" s="2039"/>
      <c r="ODW300" s="2039"/>
      <c r="ODX300" s="2039"/>
      <c r="ODY300" s="2039"/>
      <c r="ODZ300" s="2039"/>
      <c r="OEA300" s="2039"/>
      <c r="OEB300" s="2039"/>
      <c r="OEC300" s="2039"/>
      <c r="OED300" s="2039"/>
      <c r="OEE300" s="2039"/>
      <c r="OEF300" s="2039"/>
      <c r="OEG300" s="2039"/>
      <c r="OEH300" s="2039"/>
      <c r="OEI300" s="2039"/>
      <c r="OEJ300" s="2039"/>
      <c r="OEK300" s="2039"/>
      <c r="OEL300" s="2039"/>
      <c r="OEM300" s="2039"/>
      <c r="OEN300" s="2039"/>
      <c r="OEO300" s="2039"/>
      <c r="OEP300" s="2039"/>
      <c r="OEQ300" s="2039"/>
      <c r="OER300" s="2039"/>
      <c r="OES300" s="2039"/>
      <c r="OET300" s="2039"/>
      <c r="OEU300" s="2039"/>
      <c r="OEV300" s="2039"/>
      <c r="OEW300" s="2039"/>
      <c r="OEX300" s="2039"/>
      <c r="OEY300" s="2039"/>
      <c r="OEZ300" s="2039"/>
      <c r="OFA300" s="2039"/>
      <c r="OFB300" s="2039"/>
      <c r="OFC300" s="2039"/>
      <c r="OFD300" s="2039"/>
      <c r="OFE300" s="2039"/>
      <c r="OFF300" s="2039"/>
      <c r="OFG300" s="2039"/>
      <c r="OFH300" s="2039"/>
      <c r="OFI300" s="2039"/>
      <c r="OFJ300" s="2039"/>
      <c r="OFK300" s="2039"/>
      <c r="OFL300" s="2039"/>
      <c r="OFM300" s="2039"/>
      <c r="OFN300" s="2039"/>
      <c r="OFO300" s="2039"/>
      <c r="OFP300" s="2039"/>
      <c r="OFQ300" s="2039"/>
      <c r="OFR300" s="2039"/>
      <c r="OFS300" s="2039"/>
      <c r="OFT300" s="2039"/>
      <c r="OFU300" s="2039"/>
      <c r="OFV300" s="2039"/>
      <c r="OFW300" s="2039"/>
      <c r="OFX300" s="2039"/>
      <c r="OFY300" s="2039"/>
      <c r="OFZ300" s="2039"/>
      <c r="OGA300" s="2039"/>
      <c r="OGB300" s="2039"/>
      <c r="OGC300" s="2039"/>
      <c r="OGD300" s="2039"/>
      <c r="OGE300" s="2039"/>
      <c r="OGF300" s="2039"/>
      <c r="OGG300" s="2039"/>
      <c r="OGH300" s="2039"/>
      <c r="OGI300" s="2039"/>
      <c r="OGJ300" s="2039"/>
      <c r="OGK300" s="2039"/>
      <c r="OGL300" s="2039"/>
      <c r="OGM300" s="2039"/>
      <c r="OGN300" s="2039"/>
      <c r="OGO300" s="2039"/>
      <c r="OGP300" s="2039"/>
      <c r="OGQ300" s="2039"/>
      <c r="OGR300" s="2039"/>
      <c r="OGS300" s="2039"/>
      <c r="OGT300" s="2039"/>
      <c r="OGU300" s="2039"/>
      <c r="OGV300" s="2039"/>
      <c r="OGW300" s="2039"/>
      <c r="OGX300" s="2039"/>
      <c r="OGY300" s="2039"/>
      <c r="OGZ300" s="2039"/>
      <c r="OHA300" s="2039"/>
      <c r="OHB300" s="2039"/>
      <c r="OHC300" s="2039"/>
      <c r="OHD300" s="2039"/>
      <c r="OHE300" s="2039"/>
      <c r="OHF300" s="2039"/>
      <c r="OHG300" s="2039"/>
      <c r="OHH300" s="2039"/>
      <c r="OHI300" s="2039"/>
      <c r="OHJ300" s="2039"/>
      <c r="OHK300" s="2039"/>
      <c r="OHL300" s="2039"/>
      <c r="OHM300" s="2039"/>
      <c r="OHN300" s="2039"/>
      <c r="OHO300" s="2039"/>
      <c r="OHP300" s="2039"/>
      <c r="OHQ300" s="2039"/>
      <c r="OHR300" s="2039"/>
      <c r="OHS300" s="2039"/>
      <c r="OHT300" s="2039"/>
      <c r="OHU300" s="2039"/>
      <c r="OHV300" s="2039"/>
      <c r="OHW300" s="2039"/>
      <c r="OHX300" s="2039"/>
      <c r="OHY300" s="2039"/>
      <c r="OHZ300" s="2039"/>
      <c r="OIA300" s="2039"/>
      <c r="OIB300" s="2039"/>
      <c r="OIC300" s="2039"/>
      <c r="OID300" s="2039"/>
      <c r="OIE300" s="2039"/>
      <c r="OIF300" s="2039"/>
      <c r="OIG300" s="2039"/>
      <c r="OIH300" s="2039"/>
      <c r="OII300" s="2039"/>
      <c r="OIJ300" s="2039"/>
      <c r="OIK300" s="2039"/>
      <c r="OIL300" s="2039"/>
      <c r="OIM300" s="2039"/>
      <c r="OIN300" s="2039"/>
      <c r="OIO300" s="2039"/>
      <c r="OIP300" s="2039"/>
      <c r="OIQ300" s="2039"/>
      <c r="OIR300" s="2039"/>
      <c r="OIS300" s="2039"/>
      <c r="OIT300" s="2039"/>
      <c r="OIU300" s="2039"/>
      <c r="OIV300" s="2039"/>
      <c r="OIW300" s="2039"/>
      <c r="OIX300" s="2039"/>
      <c r="OIY300" s="2039"/>
      <c r="OIZ300" s="2039"/>
      <c r="OJA300" s="2039"/>
      <c r="OJB300" s="2039"/>
      <c r="OJC300" s="2039"/>
      <c r="OJD300" s="2039"/>
      <c r="OJE300" s="2039"/>
      <c r="OJF300" s="2039"/>
      <c r="OJG300" s="2039"/>
      <c r="OJH300" s="2039"/>
      <c r="OJI300" s="2039"/>
      <c r="OJJ300" s="2039"/>
      <c r="OJK300" s="2039"/>
      <c r="OJL300" s="2039"/>
      <c r="OJM300" s="2039"/>
      <c r="OJN300" s="2039"/>
      <c r="OJO300" s="2039"/>
      <c r="OJP300" s="2039"/>
      <c r="OJQ300" s="2039"/>
      <c r="OJR300" s="2039"/>
      <c r="OJS300" s="2039"/>
      <c r="OJT300" s="2039"/>
      <c r="OJU300" s="2039"/>
      <c r="OJV300" s="2039"/>
      <c r="OJW300" s="2039"/>
      <c r="OJX300" s="2039"/>
      <c r="OJY300" s="2039"/>
      <c r="OJZ300" s="2039"/>
      <c r="OKA300" s="2039"/>
      <c r="OKB300" s="2039"/>
      <c r="OKC300" s="2039"/>
      <c r="OKD300" s="2039"/>
      <c r="OKE300" s="2039"/>
      <c r="OKF300" s="2039"/>
      <c r="OKG300" s="2039"/>
      <c r="OKH300" s="2039"/>
      <c r="OKI300" s="2039"/>
      <c r="OKJ300" s="2039"/>
      <c r="OKK300" s="2039"/>
      <c r="OKL300" s="2039"/>
      <c r="OKM300" s="2039"/>
      <c r="OKN300" s="2039"/>
      <c r="OKO300" s="2039"/>
      <c r="OKP300" s="2039"/>
      <c r="OKQ300" s="2039"/>
      <c r="OKR300" s="2039"/>
      <c r="OKS300" s="2039"/>
      <c r="OKT300" s="2039"/>
      <c r="OKU300" s="2039"/>
      <c r="OKV300" s="2039"/>
      <c r="OKW300" s="2039"/>
      <c r="OKX300" s="2039"/>
      <c r="OKY300" s="2039"/>
      <c r="OKZ300" s="2039"/>
      <c r="OLA300" s="2039"/>
      <c r="OLB300" s="2039"/>
      <c r="OLC300" s="2039"/>
      <c r="OLD300" s="2039"/>
      <c r="OLE300" s="2039"/>
      <c r="OLF300" s="2039"/>
      <c r="OLG300" s="2039"/>
      <c r="OLH300" s="2039"/>
      <c r="OLI300" s="2039"/>
      <c r="OLJ300" s="2039"/>
      <c r="OLK300" s="2039"/>
      <c r="OLL300" s="2039"/>
      <c r="OLM300" s="2039"/>
      <c r="OLN300" s="2039"/>
      <c r="OLO300" s="2039"/>
      <c r="OLP300" s="2039"/>
      <c r="OLQ300" s="2039"/>
      <c r="OLR300" s="2039"/>
      <c r="OLS300" s="2039"/>
      <c r="OLT300" s="2039"/>
      <c r="OLU300" s="2039"/>
      <c r="OLV300" s="2039"/>
      <c r="OLW300" s="2039"/>
      <c r="OLX300" s="2039"/>
      <c r="OLY300" s="2039"/>
      <c r="OLZ300" s="2039"/>
      <c r="OMA300" s="2039"/>
      <c r="OMB300" s="2039"/>
      <c r="OMC300" s="2039"/>
      <c r="OMD300" s="2039"/>
      <c r="OME300" s="2039"/>
      <c r="OMF300" s="2039"/>
      <c r="OMG300" s="2039"/>
      <c r="OMH300" s="2039"/>
      <c r="OMI300" s="2039"/>
      <c r="OMJ300" s="2039"/>
      <c r="OMK300" s="2039"/>
      <c r="OML300" s="2039"/>
      <c r="OMM300" s="2039"/>
      <c r="OMN300" s="2039"/>
      <c r="OMO300" s="2039"/>
      <c r="OMP300" s="2039"/>
      <c r="OMQ300" s="2039"/>
      <c r="OMR300" s="2039"/>
      <c r="OMS300" s="2039"/>
      <c r="OMT300" s="2039"/>
      <c r="OMU300" s="2039"/>
      <c r="OMV300" s="2039"/>
      <c r="OMW300" s="2039"/>
      <c r="OMX300" s="2039"/>
      <c r="OMY300" s="2039"/>
      <c r="OMZ300" s="2039"/>
      <c r="ONA300" s="2039"/>
      <c r="ONB300" s="2039"/>
      <c r="ONC300" s="2039"/>
      <c r="OND300" s="2039"/>
      <c r="ONE300" s="2039"/>
      <c r="ONF300" s="2039"/>
      <c r="ONG300" s="2039"/>
      <c r="ONH300" s="2039"/>
      <c r="ONI300" s="2039"/>
      <c r="ONJ300" s="2039"/>
      <c r="ONK300" s="2039"/>
      <c r="ONL300" s="2039"/>
      <c r="ONM300" s="2039"/>
      <c r="ONN300" s="2039"/>
      <c r="ONO300" s="2039"/>
      <c r="ONP300" s="2039"/>
      <c r="ONQ300" s="2039"/>
      <c r="ONR300" s="2039"/>
      <c r="ONS300" s="2039"/>
      <c r="ONT300" s="2039"/>
      <c r="ONU300" s="2039"/>
      <c r="ONV300" s="2039"/>
      <c r="ONW300" s="2039"/>
      <c r="ONX300" s="2039"/>
      <c r="ONY300" s="2039"/>
      <c r="ONZ300" s="2039"/>
      <c r="OOA300" s="2039"/>
      <c r="OOB300" s="2039"/>
      <c r="OOC300" s="2039"/>
      <c r="OOD300" s="2039"/>
      <c r="OOE300" s="2039"/>
      <c r="OOF300" s="2039"/>
      <c r="OOG300" s="2039"/>
      <c r="OOH300" s="2039"/>
      <c r="OOI300" s="2039"/>
      <c r="OOJ300" s="2039"/>
      <c r="OOK300" s="2039"/>
      <c r="OOL300" s="2039"/>
      <c r="OOM300" s="2039"/>
      <c r="OON300" s="2039"/>
      <c r="OOO300" s="2039"/>
      <c r="OOP300" s="2039"/>
      <c r="OOQ300" s="2039"/>
      <c r="OOR300" s="2039"/>
      <c r="OOS300" s="2039"/>
      <c r="OOT300" s="2039"/>
      <c r="OOU300" s="2039"/>
      <c r="OOV300" s="2039"/>
      <c r="OOW300" s="2039"/>
      <c r="OOX300" s="2039"/>
      <c r="OOY300" s="2039"/>
      <c r="OOZ300" s="2039"/>
      <c r="OPA300" s="2039"/>
      <c r="OPB300" s="2039"/>
      <c r="OPC300" s="2039"/>
      <c r="OPD300" s="2039"/>
      <c r="OPE300" s="2039"/>
      <c r="OPF300" s="2039"/>
      <c r="OPG300" s="2039"/>
      <c r="OPH300" s="2039"/>
      <c r="OPI300" s="2039"/>
      <c r="OPJ300" s="2039"/>
      <c r="OPK300" s="2039"/>
      <c r="OPL300" s="2039"/>
      <c r="OPM300" s="2039"/>
      <c r="OPN300" s="2039"/>
      <c r="OPO300" s="2039"/>
      <c r="OPP300" s="2039"/>
      <c r="OPQ300" s="2039"/>
      <c r="OPR300" s="2039"/>
      <c r="OPS300" s="2039"/>
      <c r="OPT300" s="2039"/>
      <c r="OPU300" s="2039"/>
      <c r="OPV300" s="2039"/>
      <c r="OPW300" s="2039"/>
      <c r="OPX300" s="2039"/>
      <c r="OPY300" s="2039"/>
      <c r="OPZ300" s="2039"/>
      <c r="OQA300" s="2039"/>
      <c r="OQB300" s="2039"/>
      <c r="OQC300" s="2039"/>
      <c r="OQD300" s="2039"/>
      <c r="OQE300" s="2039"/>
      <c r="OQF300" s="2039"/>
      <c r="OQG300" s="2039"/>
      <c r="OQH300" s="2039"/>
      <c r="OQI300" s="2039"/>
      <c r="OQJ300" s="2039"/>
      <c r="OQK300" s="2039"/>
      <c r="OQL300" s="2039"/>
      <c r="OQM300" s="2039"/>
      <c r="OQN300" s="2039"/>
      <c r="OQO300" s="2039"/>
      <c r="OQP300" s="2039"/>
      <c r="OQQ300" s="2039"/>
      <c r="OQR300" s="2039"/>
      <c r="OQS300" s="2039"/>
      <c r="OQT300" s="2039"/>
      <c r="OQU300" s="2039"/>
      <c r="OQV300" s="2039"/>
      <c r="OQW300" s="2039"/>
      <c r="OQX300" s="2039"/>
      <c r="OQY300" s="2039"/>
      <c r="OQZ300" s="2039"/>
      <c r="ORA300" s="2039"/>
      <c r="ORB300" s="2039"/>
      <c r="ORC300" s="2039"/>
      <c r="ORD300" s="2039"/>
      <c r="ORE300" s="2039"/>
      <c r="ORF300" s="2039"/>
      <c r="ORG300" s="2039"/>
      <c r="ORH300" s="2039"/>
      <c r="ORI300" s="2039"/>
      <c r="ORJ300" s="2039"/>
      <c r="ORK300" s="2039"/>
      <c r="ORL300" s="2039"/>
      <c r="ORM300" s="2039"/>
      <c r="ORN300" s="2039"/>
      <c r="ORO300" s="2039"/>
      <c r="ORP300" s="2039"/>
      <c r="ORQ300" s="2039"/>
      <c r="ORR300" s="2039"/>
      <c r="ORS300" s="2039"/>
      <c r="ORT300" s="2039"/>
      <c r="ORU300" s="2039"/>
      <c r="ORV300" s="2039"/>
      <c r="ORW300" s="2039"/>
      <c r="ORX300" s="2039"/>
      <c r="ORY300" s="2039"/>
      <c r="ORZ300" s="2039"/>
      <c r="OSA300" s="2039"/>
      <c r="OSB300" s="2039"/>
      <c r="OSC300" s="2039"/>
      <c r="OSD300" s="2039"/>
      <c r="OSE300" s="2039"/>
      <c r="OSF300" s="2039"/>
      <c r="OSG300" s="2039"/>
      <c r="OSH300" s="2039"/>
      <c r="OSI300" s="2039"/>
      <c r="OSJ300" s="2039"/>
      <c r="OSK300" s="2039"/>
      <c r="OSL300" s="2039"/>
      <c r="OSM300" s="2039"/>
      <c r="OSN300" s="2039"/>
      <c r="OSO300" s="2039"/>
      <c r="OSP300" s="2039"/>
      <c r="OSQ300" s="2039"/>
      <c r="OSR300" s="2039"/>
      <c r="OSS300" s="2039"/>
      <c r="OST300" s="2039"/>
      <c r="OSU300" s="2039"/>
      <c r="OSV300" s="2039"/>
      <c r="OSW300" s="2039"/>
      <c r="OSX300" s="2039"/>
      <c r="OSY300" s="2039"/>
      <c r="OSZ300" s="2039"/>
      <c r="OTA300" s="2039"/>
      <c r="OTB300" s="2039"/>
      <c r="OTC300" s="2039"/>
      <c r="OTD300" s="2039"/>
      <c r="OTE300" s="2039"/>
      <c r="OTF300" s="2039"/>
      <c r="OTG300" s="2039"/>
      <c r="OTH300" s="2039"/>
      <c r="OTI300" s="2039"/>
      <c r="OTJ300" s="2039"/>
      <c r="OTK300" s="2039"/>
      <c r="OTL300" s="2039"/>
      <c r="OTM300" s="2039"/>
      <c r="OTN300" s="2039"/>
      <c r="OTO300" s="2039"/>
      <c r="OTP300" s="2039"/>
      <c r="OTQ300" s="2039"/>
      <c r="OTR300" s="2039"/>
      <c r="OTS300" s="2039"/>
      <c r="OTT300" s="2039"/>
      <c r="OTU300" s="2039"/>
      <c r="OTV300" s="2039"/>
      <c r="OTW300" s="2039"/>
      <c r="OTX300" s="2039"/>
      <c r="OTY300" s="2039"/>
      <c r="OTZ300" s="2039"/>
      <c r="OUA300" s="2039"/>
      <c r="OUB300" s="2039"/>
      <c r="OUC300" s="2039"/>
      <c r="OUD300" s="2039"/>
      <c r="OUE300" s="2039"/>
      <c r="OUF300" s="2039"/>
      <c r="OUG300" s="2039"/>
      <c r="OUH300" s="2039"/>
      <c r="OUI300" s="2039"/>
      <c r="OUJ300" s="2039"/>
      <c r="OUK300" s="2039"/>
      <c r="OUL300" s="2039"/>
      <c r="OUM300" s="2039"/>
      <c r="OUN300" s="2039"/>
      <c r="OUO300" s="2039"/>
      <c r="OUP300" s="2039"/>
      <c r="OUQ300" s="2039"/>
      <c r="OUR300" s="2039"/>
      <c r="OUS300" s="2039"/>
      <c r="OUT300" s="2039"/>
      <c r="OUU300" s="2039"/>
      <c r="OUV300" s="2039"/>
      <c r="OUW300" s="2039"/>
      <c r="OUX300" s="2039"/>
      <c r="OUY300" s="2039"/>
      <c r="OUZ300" s="2039"/>
      <c r="OVA300" s="2039"/>
      <c r="OVB300" s="2039"/>
      <c r="OVC300" s="2039"/>
      <c r="OVD300" s="2039"/>
      <c r="OVE300" s="2039"/>
      <c r="OVF300" s="2039"/>
      <c r="OVG300" s="2039"/>
      <c r="OVH300" s="2039"/>
      <c r="OVI300" s="2039"/>
      <c r="OVJ300" s="2039"/>
      <c r="OVK300" s="2039"/>
      <c r="OVL300" s="2039"/>
      <c r="OVM300" s="2039"/>
      <c r="OVN300" s="2039"/>
      <c r="OVO300" s="2039"/>
      <c r="OVP300" s="2039"/>
      <c r="OVQ300" s="2039"/>
      <c r="OVR300" s="2039"/>
      <c r="OVS300" s="2039"/>
      <c r="OVT300" s="2039"/>
      <c r="OVU300" s="2039"/>
      <c r="OVV300" s="2039"/>
      <c r="OVW300" s="2039"/>
      <c r="OVX300" s="2039"/>
      <c r="OVY300" s="2039"/>
      <c r="OVZ300" s="2039"/>
      <c r="OWA300" s="2039"/>
      <c r="OWB300" s="2039"/>
      <c r="OWC300" s="2039"/>
      <c r="OWD300" s="2039"/>
      <c r="OWE300" s="2039"/>
      <c r="OWF300" s="2039"/>
      <c r="OWG300" s="2039"/>
      <c r="OWH300" s="2039"/>
      <c r="OWI300" s="2039"/>
      <c r="OWJ300" s="2039"/>
      <c r="OWK300" s="2039"/>
      <c r="OWL300" s="2039"/>
      <c r="OWM300" s="2039"/>
      <c r="OWN300" s="2039"/>
      <c r="OWO300" s="2039"/>
      <c r="OWP300" s="2039"/>
      <c r="OWQ300" s="2039"/>
      <c r="OWR300" s="2039"/>
      <c r="OWS300" s="2039"/>
      <c r="OWT300" s="2039"/>
      <c r="OWU300" s="2039"/>
      <c r="OWV300" s="2039"/>
      <c r="OWW300" s="2039"/>
      <c r="OWX300" s="2039"/>
      <c r="OWY300" s="2039"/>
      <c r="OWZ300" s="2039"/>
      <c r="OXA300" s="2039"/>
      <c r="OXB300" s="2039"/>
      <c r="OXC300" s="2039"/>
      <c r="OXD300" s="2039"/>
      <c r="OXE300" s="2039"/>
      <c r="OXF300" s="2039"/>
      <c r="OXG300" s="2039"/>
      <c r="OXH300" s="2039"/>
      <c r="OXI300" s="2039"/>
      <c r="OXJ300" s="2039"/>
      <c r="OXK300" s="2039"/>
      <c r="OXL300" s="2039"/>
      <c r="OXM300" s="2039"/>
      <c r="OXN300" s="2039"/>
      <c r="OXO300" s="2039"/>
      <c r="OXP300" s="2039"/>
      <c r="OXQ300" s="2039"/>
      <c r="OXR300" s="2039"/>
      <c r="OXS300" s="2039"/>
      <c r="OXT300" s="2039"/>
      <c r="OXU300" s="2039"/>
      <c r="OXV300" s="2039"/>
      <c r="OXW300" s="2039"/>
      <c r="OXX300" s="2039"/>
      <c r="OXY300" s="2039"/>
      <c r="OXZ300" s="2039"/>
      <c r="OYA300" s="2039"/>
      <c r="OYB300" s="2039"/>
      <c r="OYC300" s="2039"/>
      <c r="OYD300" s="2039"/>
      <c r="OYE300" s="2039"/>
      <c r="OYF300" s="2039"/>
      <c r="OYG300" s="2039"/>
      <c r="OYH300" s="2039"/>
      <c r="OYI300" s="2039"/>
      <c r="OYJ300" s="2039"/>
      <c r="OYK300" s="2039"/>
      <c r="OYL300" s="2039"/>
      <c r="OYM300" s="2039"/>
      <c r="OYN300" s="2039"/>
      <c r="OYO300" s="2039"/>
      <c r="OYP300" s="2039"/>
      <c r="OYQ300" s="2039"/>
      <c r="OYR300" s="2039"/>
      <c r="OYS300" s="2039"/>
      <c r="OYT300" s="2039"/>
      <c r="OYU300" s="2039"/>
      <c r="OYV300" s="2039"/>
      <c r="OYW300" s="2039"/>
      <c r="OYX300" s="2039"/>
      <c r="OYY300" s="2039"/>
      <c r="OYZ300" s="2039"/>
      <c r="OZA300" s="2039"/>
      <c r="OZB300" s="2039"/>
      <c r="OZC300" s="2039"/>
      <c r="OZD300" s="2039"/>
      <c r="OZE300" s="2039"/>
      <c r="OZF300" s="2039"/>
      <c r="OZG300" s="2039"/>
      <c r="OZH300" s="2039"/>
      <c r="OZI300" s="2039"/>
      <c r="OZJ300" s="2039"/>
      <c r="OZK300" s="2039"/>
      <c r="OZL300" s="2039"/>
      <c r="OZM300" s="2039"/>
      <c r="OZN300" s="2039"/>
      <c r="OZO300" s="2039"/>
      <c r="OZP300" s="2039"/>
      <c r="OZQ300" s="2039"/>
      <c r="OZR300" s="2039"/>
      <c r="OZS300" s="2039"/>
      <c r="OZT300" s="2039"/>
      <c r="OZU300" s="2039"/>
      <c r="OZV300" s="2039"/>
      <c r="OZW300" s="2039"/>
      <c r="OZX300" s="2039"/>
      <c r="OZY300" s="2039"/>
      <c r="OZZ300" s="2039"/>
      <c r="PAA300" s="2039"/>
      <c r="PAB300" s="2039"/>
      <c r="PAC300" s="2039"/>
      <c r="PAD300" s="2039"/>
      <c r="PAE300" s="2039"/>
      <c r="PAF300" s="2039"/>
      <c r="PAG300" s="2039"/>
      <c r="PAH300" s="2039"/>
      <c r="PAI300" s="2039"/>
      <c r="PAJ300" s="2039"/>
      <c r="PAK300" s="2039"/>
      <c r="PAL300" s="2039"/>
      <c r="PAM300" s="2039"/>
      <c r="PAN300" s="2039"/>
      <c r="PAO300" s="2039"/>
      <c r="PAP300" s="2039"/>
      <c r="PAQ300" s="2039"/>
      <c r="PAR300" s="2039"/>
      <c r="PAS300" s="2039"/>
      <c r="PAT300" s="2039"/>
      <c r="PAU300" s="2039"/>
      <c r="PAV300" s="2039"/>
      <c r="PAW300" s="2039"/>
      <c r="PAX300" s="2039"/>
      <c r="PAY300" s="2039"/>
      <c r="PAZ300" s="2039"/>
      <c r="PBA300" s="2039"/>
      <c r="PBB300" s="2039"/>
      <c r="PBC300" s="2039"/>
      <c r="PBD300" s="2039"/>
      <c r="PBE300" s="2039"/>
      <c r="PBF300" s="2039"/>
      <c r="PBG300" s="2039"/>
      <c r="PBH300" s="2039"/>
      <c r="PBI300" s="2039"/>
      <c r="PBJ300" s="2039"/>
      <c r="PBK300" s="2039"/>
      <c r="PBL300" s="2039"/>
      <c r="PBM300" s="2039"/>
      <c r="PBN300" s="2039"/>
      <c r="PBO300" s="2039"/>
      <c r="PBP300" s="2039"/>
      <c r="PBQ300" s="2039"/>
      <c r="PBR300" s="2039"/>
      <c r="PBS300" s="2039"/>
      <c r="PBT300" s="2039"/>
      <c r="PBU300" s="2039"/>
      <c r="PBV300" s="2039"/>
      <c r="PBW300" s="2039"/>
      <c r="PBX300" s="2039"/>
      <c r="PBY300" s="2039"/>
      <c r="PBZ300" s="2039"/>
      <c r="PCA300" s="2039"/>
      <c r="PCB300" s="2039"/>
      <c r="PCC300" s="2039"/>
      <c r="PCD300" s="2039"/>
      <c r="PCE300" s="2039"/>
      <c r="PCF300" s="2039"/>
      <c r="PCG300" s="2039"/>
      <c r="PCH300" s="2039"/>
      <c r="PCI300" s="2039"/>
      <c r="PCJ300" s="2039"/>
      <c r="PCK300" s="2039"/>
      <c r="PCL300" s="2039"/>
      <c r="PCM300" s="2039"/>
      <c r="PCN300" s="2039"/>
      <c r="PCO300" s="2039"/>
      <c r="PCP300" s="2039"/>
      <c r="PCQ300" s="2039"/>
      <c r="PCR300" s="2039"/>
      <c r="PCS300" s="2039"/>
      <c r="PCT300" s="2039"/>
      <c r="PCU300" s="2039"/>
      <c r="PCV300" s="2039"/>
      <c r="PCW300" s="2039"/>
      <c r="PCX300" s="2039"/>
      <c r="PCY300" s="2039"/>
      <c r="PCZ300" s="2039"/>
      <c r="PDA300" s="2039"/>
      <c r="PDB300" s="2039"/>
      <c r="PDC300" s="2039"/>
      <c r="PDD300" s="2039"/>
      <c r="PDE300" s="2039"/>
      <c r="PDF300" s="2039"/>
      <c r="PDG300" s="2039"/>
      <c r="PDH300" s="2039"/>
      <c r="PDI300" s="2039"/>
      <c r="PDJ300" s="2039"/>
      <c r="PDK300" s="2039"/>
      <c r="PDL300" s="2039"/>
      <c r="PDM300" s="2039"/>
      <c r="PDN300" s="2039"/>
      <c r="PDO300" s="2039"/>
      <c r="PDP300" s="2039"/>
      <c r="PDQ300" s="2039"/>
      <c r="PDR300" s="2039"/>
      <c r="PDS300" s="2039"/>
      <c r="PDT300" s="2039"/>
      <c r="PDU300" s="2039"/>
      <c r="PDV300" s="2039"/>
      <c r="PDW300" s="2039"/>
      <c r="PDX300" s="2039"/>
      <c r="PDY300" s="2039"/>
      <c r="PDZ300" s="2039"/>
      <c r="PEA300" s="2039"/>
      <c r="PEB300" s="2039"/>
      <c r="PEC300" s="2039"/>
      <c r="PED300" s="2039"/>
      <c r="PEE300" s="2039"/>
      <c r="PEF300" s="2039"/>
      <c r="PEG300" s="2039"/>
      <c r="PEH300" s="2039"/>
      <c r="PEI300" s="2039"/>
      <c r="PEJ300" s="2039"/>
      <c r="PEK300" s="2039"/>
      <c r="PEL300" s="2039"/>
      <c r="PEM300" s="2039"/>
      <c r="PEN300" s="2039"/>
      <c r="PEO300" s="2039"/>
      <c r="PEP300" s="2039"/>
      <c r="PEQ300" s="2039"/>
      <c r="PER300" s="2039"/>
      <c r="PES300" s="2039"/>
      <c r="PET300" s="2039"/>
      <c r="PEU300" s="2039"/>
      <c r="PEV300" s="2039"/>
      <c r="PEW300" s="2039"/>
      <c r="PEX300" s="2039"/>
      <c r="PEY300" s="2039"/>
      <c r="PEZ300" s="2039"/>
      <c r="PFA300" s="2039"/>
      <c r="PFB300" s="2039"/>
      <c r="PFC300" s="2039"/>
      <c r="PFD300" s="2039"/>
      <c r="PFE300" s="2039"/>
      <c r="PFF300" s="2039"/>
      <c r="PFG300" s="2039"/>
      <c r="PFH300" s="2039"/>
      <c r="PFI300" s="2039"/>
      <c r="PFJ300" s="2039"/>
      <c r="PFK300" s="2039"/>
      <c r="PFL300" s="2039"/>
      <c r="PFM300" s="2039"/>
      <c r="PFN300" s="2039"/>
      <c r="PFO300" s="2039"/>
      <c r="PFP300" s="2039"/>
      <c r="PFQ300" s="2039"/>
      <c r="PFR300" s="2039"/>
      <c r="PFS300" s="2039"/>
      <c r="PFT300" s="2039"/>
      <c r="PFU300" s="2039"/>
      <c r="PFV300" s="2039"/>
      <c r="PFW300" s="2039"/>
      <c r="PFX300" s="2039"/>
      <c r="PFY300" s="2039"/>
      <c r="PFZ300" s="2039"/>
      <c r="PGA300" s="2039"/>
      <c r="PGB300" s="2039"/>
      <c r="PGC300" s="2039"/>
      <c r="PGD300" s="2039"/>
      <c r="PGE300" s="2039"/>
      <c r="PGF300" s="2039"/>
      <c r="PGG300" s="2039"/>
      <c r="PGH300" s="2039"/>
      <c r="PGI300" s="2039"/>
      <c r="PGJ300" s="2039"/>
      <c r="PGK300" s="2039"/>
      <c r="PGL300" s="2039"/>
      <c r="PGM300" s="2039"/>
      <c r="PGN300" s="2039"/>
      <c r="PGO300" s="2039"/>
      <c r="PGP300" s="2039"/>
      <c r="PGQ300" s="2039"/>
      <c r="PGR300" s="2039"/>
      <c r="PGS300" s="2039"/>
      <c r="PGT300" s="2039"/>
      <c r="PGU300" s="2039"/>
      <c r="PGV300" s="2039"/>
      <c r="PGW300" s="2039"/>
      <c r="PGX300" s="2039"/>
      <c r="PGY300" s="2039"/>
      <c r="PGZ300" s="2039"/>
      <c r="PHA300" s="2039"/>
      <c r="PHB300" s="2039"/>
      <c r="PHC300" s="2039"/>
      <c r="PHD300" s="2039"/>
      <c r="PHE300" s="2039"/>
      <c r="PHF300" s="2039"/>
      <c r="PHG300" s="2039"/>
      <c r="PHH300" s="2039"/>
      <c r="PHI300" s="2039"/>
      <c r="PHJ300" s="2039"/>
      <c r="PHK300" s="2039"/>
      <c r="PHL300" s="2039"/>
      <c r="PHM300" s="2039"/>
      <c r="PHN300" s="2039"/>
      <c r="PHO300" s="2039"/>
      <c r="PHP300" s="2039"/>
      <c r="PHQ300" s="2039"/>
      <c r="PHR300" s="2039"/>
      <c r="PHS300" s="2039"/>
      <c r="PHT300" s="2039"/>
      <c r="PHU300" s="2039"/>
      <c r="PHV300" s="2039"/>
      <c r="PHW300" s="2039"/>
      <c r="PHX300" s="2039"/>
      <c r="PHY300" s="2039"/>
      <c r="PHZ300" s="2039"/>
      <c r="PIA300" s="2039"/>
      <c r="PIB300" s="2039"/>
      <c r="PIC300" s="2039"/>
      <c r="PID300" s="2039"/>
      <c r="PIE300" s="2039"/>
      <c r="PIF300" s="2039"/>
      <c r="PIG300" s="2039"/>
      <c r="PIH300" s="2039"/>
      <c r="PII300" s="2039"/>
      <c r="PIJ300" s="2039"/>
      <c r="PIK300" s="2039"/>
      <c r="PIL300" s="2039"/>
      <c r="PIM300" s="2039"/>
      <c r="PIN300" s="2039"/>
      <c r="PIO300" s="2039"/>
      <c r="PIP300" s="2039"/>
      <c r="PIQ300" s="2039"/>
      <c r="PIR300" s="2039"/>
      <c r="PIS300" s="2039"/>
      <c r="PIT300" s="2039"/>
      <c r="PIU300" s="2039"/>
      <c r="PIV300" s="2039"/>
      <c r="PIW300" s="2039"/>
      <c r="PIX300" s="2039"/>
      <c r="PIY300" s="2039"/>
      <c r="PIZ300" s="2039"/>
      <c r="PJA300" s="2039"/>
      <c r="PJB300" s="2039"/>
      <c r="PJC300" s="2039"/>
      <c r="PJD300" s="2039"/>
      <c r="PJE300" s="2039"/>
      <c r="PJF300" s="2039"/>
      <c r="PJG300" s="2039"/>
      <c r="PJH300" s="2039"/>
      <c r="PJI300" s="2039"/>
      <c r="PJJ300" s="2039"/>
      <c r="PJK300" s="2039"/>
      <c r="PJL300" s="2039"/>
      <c r="PJM300" s="2039"/>
      <c r="PJN300" s="2039"/>
      <c r="PJO300" s="2039"/>
      <c r="PJP300" s="2039"/>
      <c r="PJQ300" s="2039"/>
      <c r="PJR300" s="2039"/>
      <c r="PJS300" s="2039"/>
      <c r="PJT300" s="2039"/>
      <c r="PJU300" s="2039"/>
      <c r="PJV300" s="2039"/>
      <c r="PJW300" s="2039"/>
      <c r="PJX300" s="2039"/>
      <c r="PJY300" s="2039"/>
      <c r="PJZ300" s="2039"/>
      <c r="PKA300" s="2039"/>
      <c r="PKB300" s="2039"/>
      <c r="PKC300" s="2039"/>
      <c r="PKD300" s="2039"/>
      <c r="PKE300" s="2039"/>
      <c r="PKF300" s="2039"/>
      <c r="PKG300" s="2039"/>
      <c r="PKH300" s="2039"/>
      <c r="PKI300" s="2039"/>
      <c r="PKJ300" s="2039"/>
      <c r="PKK300" s="2039"/>
      <c r="PKL300" s="2039"/>
      <c r="PKM300" s="2039"/>
      <c r="PKN300" s="2039"/>
      <c r="PKO300" s="2039"/>
      <c r="PKP300" s="2039"/>
      <c r="PKQ300" s="2039"/>
      <c r="PKR300" s="2039"/>
      <c r="PKS300" s="2039"/>
      <c r="PKT300" s="2039"/>
      <c r="PKU300" s="2039"/>
      <c r="PKV300" s="2039"/>
      <c r="PKW300" s="2039"/>
      <c r="PKX300" s="2039"/>
      <c r="PKY300" s="2039"/>
      <c r="PKZ300" s="2039"/>
      <c r="PLA300" s="2039"/>
      <c r="PLB300" s="2039"/>
      <c r="PLC300" s="2039"/>
      <c r="PLD300" s="2039"/>
      <c r="PLE300" s="2039"/>
      <c r="PLF300" s="2039"/>
      <c r="PLG300" s="2039"/>
      <c r="PLH300" s="2039"/>
      <c r="PLI300" s="2039"/>
      <c r="PLJ300" s="2039"/>
      <c r="PLK300" s="2039"/>
      <c r="PLL300" s="2039"/>
      <c r="PLM300" s="2039"/>
      <c r="PLN300" s="2039"/>
      <c r="PLO300" s="2039"/>
      <c r="PLP300" s="2039"/>
      <c r="PLQ300" s="2039"/>
      <c r="PLR300" s="2039"/>
      <c r="PLS300" s="2039"/>
      <c r="PLT300" s="2039"/>
      <c r="PLU300" s="2039"/>
      <c r="PLV300" s="2039"/>
      <c r="PLW300" s="2039"/>
      <c r="PLX300" s="2039"/>
      <c r="PLY300" s="2039"/>
      <c r="PLZ300" s="2039"/>
      <c r="PMA300" s="2039"/>
      <c r="PMB300" s="2039"/>
      <c r="PMC300" s="2039"/>
      <c r="PMD300" s="2039"/>
      <c r="PME300" s="2039"/>
      <c r="PMF300" s="2039"/>
      <c r="PMG300" s="2039"/>
      <c r="PMH300" s="2039"/>
      <c r="PMI300" s="2039"/>
      <c r="PMJ300" s="2039"/>
      <c r="PMK300" s="2039"/>
      <c r="PML300" s="2039"/>
      <c r="PMM300" s="2039"/>
      <c r="PMN300" s="2039"/>
      <c r="PMO300" s="2039"/>
      <c r="PMP300" s="2039"/>
      <c r="PMQ300" s="2039"/>
      <c r="PMR300" s="2039"/>
      <c r="PMS300" s="2039"/>
      <c r="PMT300" s="2039"/>
      <c r="PMU300" s="2039"/>
      <c r="PMV300" s="2039"/>
      <c r="PMW300" s="2039"/>
      <c r="PMX300" s="2039"/>
      <c r="PMY300" s="2039"/>
      <c r="PMZ300" s="2039"/>
      <c r="PNA300" s="2039"/>
      <c r="PNB300" s="2039"/>
      <c r="PNC300" s="2039"/>
      <c r="PND300" s="2039"/>
      <c r="PNE300" s="2039"/>
      <c r="PNF300" s="2039"/>
      <c r="PNG300" s="2039"/>
      <c r="PNH300" s="2039"/>
      <c r="PNI300" s="2039"/>
      <c r="PNJ300" s="2039"/>
      <c r="PNK300" s="2039"/>
      <c r="PNL300" s="2039"/>
      <c r="PNM300" s="2039"/>
      <c r="PNN300" s="2039"/>
      <c r="PNO300" s="2039"/>
      <c r="PNP300" s="2039"/>
      <c r="PNQ300" s="2039"/>
      <c r="PNR300" s="2039"/>
      <c r="PNS300" s="2039"/>
      <c r="PNT300" s="2039"/>
      <c r="PNU300" s="2039"/>
      <c r="PNV300" s="2039"/>
      <c r="PNW300" s="2039"/>
      <c r="PNX300" s="2039"/>
      <c r="PNY300" s="2039"/>
      <c r="PNZ300" s="2039"/>
      <c r="POA300" s="2039"/>
      <c r="POB300" s="2039"/>
      <c r="POC300" s="2039"/>
      <c r="POD300" s="2039"/>
      <c r="POE300" s="2039"/>
      <c r="POF300" s="2039"/>
      <c r="POG300" s="2039"/>
      <c r="POH300" s="2039"/>
      <c r="POI300" s="2039"/>
      <c r="POJ300" s="2039"/>
      <c r="POK300" s="2039"/>
      <c r="POL300" s="2039"/>
      <c r="POM300" s="2039"/>
      <c r="PON300" s="2039"/>
      <c r="POO300" s="2039"/>
      <c r="POP300" s="2039"/>
      <c r="POQ300" s="2039"/>
      <c r="POR300" s="2039"/>
      <c r="POS300" s="2039"/>
      <c r="POT300" s="2039"/>
      <c r="POU300" s="2039"/>
      <c r="POV300" s="2039"/>
      <c r="POW300" s="2039"/>
      <c r="POX300" s="2039"/>
      <c r="POY300" s="2039"/>
      <c r="POZ300" s="2039"/>
      <c r="PPA300" s="2039"/>
      <c r="PPB300" s="2039"/>
      <c r="PPC300" s="2039"/>
      <c r="PPD300" s="2039"/>
      <c r="PPE300" s="2039"/>
      <c r="PPF300" s="2039"/>
      <c r="PPG300" s="2039"/>
      <c r="PPH300" s="2039"/>
      <c r="PPI300" s="2039"/>
      <c r="PPJ300" s="2039"/>
      <c r="PPK300" s="2039"/>
      <c r="PPL300" s="2039"/>
      <c r="PPM300" s="2039"/>
      <c r="PPN300" s="2039"/>
      <c r="PPO300" s="2039"/>
      <c r="PPP300" s="2039"/>
      <c r="PPQ300" s="2039"/>
      <c r="PPR300" s="2039"/>
      <c r="PPS300" s="2039"/>
      <c r="PPT300" s="2039"/>
      <c r="PPU300" s="2039"/>
      <c r="PPV300" s="2039"/>
      <c r="PPW300" s="2039"/>
      <c r="PPX300" s="2039"/>
      <c r="PPY300" s="2039"/>
      <c r="PPZ300" s="2039"/>
      <c r="PQA300" s="2039"/>
      <c r="PQB300" s="2039"/>
      <c r="PQC300" s="2039"/>
      <c r="PQD300" s="2039"/>
      <c r="PQE300" s="2039"/>
      <c r="PQF300" s="2039"/>
      <c r="PQG300" s="2039"/>
      <c r="PQH300" s="2039"/>
      <c r="PQI300" s="2039"/>
      <c r="PQJ300" s="2039"/>
      <c r="PQK300" s="2039"/>
      <c r="PQL300" s="2039"/>
      <c r="PQM300" s="2039"/>
      <c r="PQN300" s="2039"/>
      <c r="PQO300" s="2039"/>
      <c r="PQP300" s="2039"/>
      <c r="PQQ300" s="2039"/>
      <c r="PQR300" s="2039"/>
      <c r="PQS300" s="2039"/>
      <c r="PQT300" s="2039"/>
      <c r="PQU300" s="2039"/>
      <c r="PQV300" s="2039"/>
      <c r="PQW300" s="2039"/>
      <c r="PQX300" s="2039"/>
      <c r="PQY300" s="2039"/>
      <c r="PQZ300" s="2039"/>
      <c r="PRA300" s="2039"/>
      <c r="PRB300" s="2039"/>
      <c r="PRC300" s="2039"/>
      <c r="PRD300" s="2039"/>
      <c r="PRE300" s="2039"/>
      <c r="PRF300" s="2039"/>
      <c r="PRG300" s="2039"/>
      <c r="PRH300" s="2039"/>
      <c r="PRI300" s="2039"/>
      <c r="PRJ300" s="2039"/>
      <c r="PRK300" s="2039"/>
      <c r="PRL300" s="2039"/>
      <c r="PRM300" s="2039"/>
      <c r="PRN300" s="2039"/>
      <c r="PRO300" s="2039"/>
      <c r="PRP300" s="2039"/>
      <c r="PRQ300" s="2039"/>
      <c r="PRR300" s="2039"/>
      <c r="PRS300" s="2039"/>
      <c r="PRT300" s="2039"/>
      <c r="PRU300" s="2039"/>
      <c r="PRV300" s="2039"/>
      <c r="PRW300" s="2039"/>
      <c r="PRX300" s="2039"/>
      <c r="PRY300" s="2039"/>
      <c r="PRZ300" s="2039"/>
      <c r="PSA300" s="2039"/>
      <c r="PSB300" s="2039"/>
      <c r="PSC300" s="2039"/>
      <c r="PSD300" s="2039"/>
      <c r="PSE300" s="2039"/>
      <c r="PSF300" s="2039"/>
      <c r="PSG300" s="2039"/>
      <c r="PSH300" s="2039"/>
      <c r="PSI300" s="2039"/>
      <c r="PSJ300" s="2039"/>
      <c r="PSK300" s="2039"/>
      <c r="PSL300" s="2039"/>
      <c r="PSM300" s="2039"/>
      <c r="PSN300" s="2039"/>
      <c r="PSO300" s="2039"/>
      <c r="PSP300" s="2039"/>
      <c r="PSQ300" s="2039"/>
      <c r="PSR300" s="2039"/>
      <c r="PSS300" s="2039"/>
      <c r="PST300" s="2039"/>
      <c r="PSU300" s="2039"/>
      <c r="PSV300" s="2039"/>
      <c r="PSW300" s="2039"/>
      <c r="PSX300" s="2039"/>
      <c r="PSY300" s="2039"/>
      <c r="PSZ300" s="2039"/>
      <c r="PTA300" s="2039"/>
      <c r="PTB300" s="2039"/>
      <c r="PTC300" s="2039"/>
      <c r="PTD300" s="2039"/>
      <c r="PTE300" s="2039"/>
      <c r="PTF300" s="2039"/>
      <c r="PTG300" s="2039"/>
      <c r="PTH300" s="2039"/>
      <c r="PTI300" s="2039"/>
      <c r="PTJ300" s="2039"/>
      <c r="PTK300" s="2039"/>
      <c r="PTL300" s="2039"/>
      <c r="PTM300" s="2039"/>
      <c r="PTN300" s="2039"/>
      <c r="PTO300" s="2039"/>
      <c r="PTP300" s="2039"/>
      <c r="PTQ300" s="2039"/>
      <c r="PTR300" s="2039"/>
      <c r="PTS300" s="2039"/>
      <c r="PTT300" s="2039"/>
      <c r="PTU300" s="2039"/>
      <c r="PTV300" s="2039"/>
      <c r="PTW300" s="2039"/>
      <c r="PTX300" s="2039"/>
      <c r="PTY300" s="2039"/>
      <c r="PTZ300" s="2039"/>
      <c r="PUA300" s="2039"/>
      <c r="PUB300" s="2039"/>
      <c r="PUC300" s="2039"/>
      <c r="PUD300" s="2039"/>
      <c r="PUE300" s="2039"/>
      <c r="PUF300" s="2039"/>
      <c r="PUG300" s="2039"/>
      <c r="PUH300" s="2039"/>
      <c r="PUI300" s="2039"/>
      <c r="PUJ300" s="2039"/>
      <c r="PUK300" s="2039"/>
      <c r="PUL300" s="2039"/>
      <c r="PUM300" s="2039"/>
      <c r="PUN300" s="2039"/>
      <c r="PUO300" s="2039"/>
      <c r="PUP300" s="2039"/>
      <c r="PUQ300" s="2039"/>
      <c r="PUR300" s="2039"/>
      <c r="PUS300" s="2039"/>
      <c r="PUT300" s="2039"/>
      <c r="PUU300" s="2039"/>
      <c r="PUV300" s="2039"/>
      <c r="PUW300" s="2039"/>
      <c r="PUX300" s="2039"/>
      <c r="PUY300" s="2039"/>
      <c r="PUZ300" s="2039"/>
      <c r="PVA300" s="2039"/>
      <c r="PVB300" s="2039"/>
      <c r="PVC300" s="2039"/>
      <c r="PVD300" s="2039"/>
      <c r="PVE300" s="2039"/>
      <c r="PVF300" s="2039"/>
      <c r="PVG300" s="2039"/>
      <c r="PVH300" s="2039"/>
      <c r="PVI300" s="2039"/>
      <c r="PVJ300" s="2039"/>
      <c r="PVK300" s="2039"/>
      <c r="PVL300" s="2039"/>
      <c r="PVM300" s="2039"/>
      <c r="PVN300" s="2039"/>
      <c r="PVO300" s="2039"/>
      <c r="PVP300" s="2039"/>
      <c r="PVQ300" s="2039"/>
      <c r="PVR300" s="2039"/>
      <c r="PVS300" s="2039"/>
      <c r="PVT300" s="2039"/>
      <c r="PVU300" s="2039"/>
      <c r="PVV300" s="2039"/>
      <c r="PVW300" s="2039"/>
      <c r="PVX300" s="2039"/>
      <c r="PVY300" s="2039"/>
      <c r="PVZ300" s="2039"/>
      <c r="PWA300" s="2039"/>
      <c r="PWB300" s="2039"/>
      <c r="PWC300" s="2039"/>
      <c r="PWD300" s="2039"/>
      <c r="PWE300" s="2039"/>
      <c r="PWF300" s="2039"/>
      <c r="PWG300" s="2039"/>
      <c r="PWH300" s="2039"/>
      <c r="PWI300" s="2039"/>
      <c r="PWJ300" s="2039"/>
      <c r="PWK300" s="2039"/>
      <c r="PWL300" s="2039"/>
      <c r="PWM300" s="2039"/>
      <c r="PWN300" s="2039"/>
      <c r="PWO300" s="2039"/>
      <c r="PWP300" s="2039"/>
      <c r="PWQ300" s="2039"/>
      <c r="PWR300" s="2039"/>
      <c r="PWS300" s="2039"/>
      <c r="PWT300" s="2039"/>
      <c r="PWU300" s="2039"/>
      <c r="PWV300" s="2039"/>
      <c r="PWW300" s="2039"/>
      <c r="PWX300" s="2039"/>
      <c r="PWY300" s="2039"/>
      <c r="PWZ300" s="2039"/>
      <c r="PXA300" s="2039"/>
      <c r="PXB300" s="2039"/>
      <c r="PXC300" s="2039"/>
      <c r="PXD300" s="2039"/>
      <c r="PXE300" s="2039"/>
      <c r="PXF300" s="2039"/>
      <c r="PXG300" s="2039"/>
      <c r="PXH300" s="2039"/>
      <c r="PXI300" s="2039"/>
      <c r="PXJ300" s="2039"/>
      <c r="PXK300" s="2039"/>
      <c r="PXL300" s="2039"/>
      <c r="PXM300" s="2039"/>
      <c r="PXN300" s="2039"/>
      <c r="PXO300" s="2039"/>
      <c r="PXP300" s="2039"/>
      <c r="PXQ300" s="2039"/>
      <c r="PXR300" s="2039"/>
      <c r="PXS300" s="2039"/>
      <c r="PXT300" s="2039"/>
      <c r="PXU300" s="2039"/>
      <c r="PXV300" s="2039"/>
      <c r="PXW300" s="2039"/>
      <c r="PXX300" s="2039"/>
      <c r="PXY300" s="2039"/>
      <c r="PXZ300" s="2039"/>
      <c r="PYA300" s="2039"/>
      <c r="PYB300" s="2039"/>
      <c r="PYC300" s="2039"/>
      <c r="PYD300" s="2039"/>
      <c r="PYE300" s="2039"/>
      <c r="PYF300" s="2039"/>
      <c r="PYG300" s="2039"/>
      <c r="PYH300" s="2039"/>
      <c r="PYI300" s="2039"/>
      <c r="PYJ300" s="2039"/>
      <c r="PYK300" s="2039"/>
      <c r="PYL300" s="2039"/>
      <c r="PYM300" s="2039"/>
      <c r="PYN300" s="2039"/>
      <c r="PYO300" s="2039"/>
      <c r="PYP300" s="2039"/>
      <c r="PYQ300" s="2039"/>
      <c r="PYR300" s="2039"/>
      <c r="PYS300" s="2039"/>
      <c r="PYT300" s="2039"/>
      <c r="PYU300" s="2039"/>
      <c r="PYV300" s="2039"/>
      <c r="PYW300" s="2039"/>
      <c r="PYX300" s="2039"/>
      <c r="PYY300" s="2039"/>
      <c r="PYZ300" s="2039"/>
      <c r="PZA300" s="2039"/>
      <c r="PZB300" s="2039"/>
      <c r="PZC300" s="2039"/>
      <c r="PZD300" s="2039"/>
      <c r="PZE300" s="2039"/>
      <c r="PZF300" s="2039"/>
      <c r="PZG300" s="2039"/>
      <c r="PZH300" s="2039"/>
      <c r="PZI300" s="2039"/>
      <c r="PZJ300" s="2039"/>
      <c r="PZK300" s="2039"/>
      <c r="PZL300" s="2039"/>
      <c r="PZM300" s="2039"/>
      <c r="PZN300" s="2039"/>
      <c r="PZO300" s="2039"/>
      <c r="PZP300" s="2039"/>
      <c r="PZQ300" s="2039"/>
      <c r="PZR300" s="2039"/>
      <c r="PZS300" s="2039"/>
      <c r="PZT300" s="2039"/>
      <c r="PZU300" s="2039"/>
      <c r="PZV300" s="2039"/>
      <c r="PZW300" s="2039"/>
      <c r="PZX300" s="2039"/>
      <c r="PZY300" s="2039"/>
      <c r="PZZ300" s="2039"/>
      <c r="QAA300" s="2039"/>
      <c r="QAB300" s="2039"/>
      <c r="QAC300" s="2039"/>
      <c r="QAD300" s="2039"/>
      <c r="QAE300" s="2039"/>
      <c r="QAF300" s="2039"/>
      <c r="QAG300" s="2039"/>
      <c r="QAH300" s="2039"/>
      <c r="QAI300" s="2039"/>
      <c r="QAJ300" s="2039"/>
      <c r="QAK300" s="2039"/>
      <c r="QAL300" s="2039"/>
      <c r="QAM300" s="2039"/>
      <c r="QAN300" s="2039"/>
      <c r="QAO300" s="2039"/>
      <c r="QAP300" s="2039"/>
      <c r="QAQ300" s="2039"/>
      <c r="QAR300" s="2039"/>
      <c r="QAS300" s="2039"/>
      <c r="QAT300" s="2039"/>
      <c r="QAU300" s="2039"/>
      <c r="QAV300" s="2039"/>
      <c r="QAW300" s="2039"/>
      <c r="QAX300" s="2039"/>
      <c r="QAY300" s="2039"/>
      <c r="QAZ300" s="2039"/>
      <c r="QBA300" s="2039"/>
      <c r="QBB300" s="2039"/>
      <c r="QBC300" s="2039"/>
      <c r="QBD300" s="2039"/>
      <c r="QBE300" s="2039"/>
      <c r="QBF300" s="2039"/>
      <c r="QBG300" s="2039"/>
      <c r="QBH300" s="2039"/>
      <c r="QBI300" s="2039"/>
      <c r="QBJ300" s="2039"/>
      <c r="QBK300" s="2039"/>
      <c r="QBL300" s="2039"/>
      <c r="QBM300" s="2039"/>
      <c r="QBN300" s="2039"/>
      <c r="QBO300" s="2039"/>
      <c r="QBP300" s="2039"/>
      <c r="QBQ300" s="2039"/>
      <c r="QBR300" s="2039"/>
      <c r="QBS300" s="2039"/>
      <c r="QBT300" s="2039"/>
      <c r="QBU300" s="2039"/>
      <c r="QBV300" s="2039"/>
      <c r="QBW300" s="2039"/>
      <c r="QBX300" s="2039"/>
      <c r="QBY300" s="2039"/>
      <c r="QBZ300" s="2039"/>
      <c r="QCA300" s="2039"/>
      <c r="QCB300" s="2039"/>
      <c r="QCC300" s="2039"/>
      <c r="QCD300" s="2039"/>
      <c r="QCE300" s="2039"/>
      <c r="QCF300" s="2039"/>
      <c r="QCG300" s="2039"/>
      <c r="QCH300" s="2039"/>
      <c r="QCI300" s="2039"/>
      <c r="QCJ300" s="2039"/>
      <c r="QCK300" s="2039"/>
      <c r="QCL300" s="2039"/>
      <c r="QCM300" s="2039"/>
      <c r="QCN300" s="2039"/>
      <c r="QCO300" s="2039"/>
      <c r="QCP300" s="2039"/>
      <c r="QCQ300" s="2039"/>
      <c r="QCR300" s="2039"/>
      <c r="QCS300" s="2039"/>
      <c r="QCT300" s="2039"/>
      <c r="QCU300" s="2039"/>
      <c r="QCV300" s="2039"/>
      <c r="QCW300" s="2039"/>
      <c r="QCX300" s="2039"/>
      <c r="QCY300" s="2039"/>
      <c r="QCZ300" s="2039"/>
      <c r="QDA300" s="2039"/>
      <c r="QDB300" s="2039"/>
      <c r="QDC300" s="2039"/>
      <c r="QDD300" s="2039"/>
      <c r="QDE300" s="2039"/>
      <c r="QDF300" s="2039"/>
      <c r="QDG300" s="2039"/>
      <c r="QDH300" s="2039"/>
      <c r="QDI300" s="2039"/>
      <c r="QDJ300" s="2039"/>
      <c r="QDK300" s="2039"/>
      <c r="QDL300" s="2039"/>
      <c r="QDM300" s="2039"/>
      <c r="QDN300" s="2039"/>
      <c r="QDO300" s="2039"/>
      <c r="QDP300" s="2039"/>
      <c r="QDQ300" s="2039"/>
      <c r="QDR300" s="2039"/>
      <c r="QDS300" s="2039"/>
      <c r="QDT300" s="2039"/>
      <c r="QDU300" s="2039"/>
      <c r="QDV300" s="2039"/>
      <c r="QDW300" s="2039"/>
      <c r="QDX300" s="2039"/>
      <c r="QDY300" s="2039"/>
      <c r="QDZ300" s="2039"/>
      <c r="QEA300" s="2039"/>
      <c r="QEB300" s="2039"/>
      <c r="QEC300" s="2039"/>
      <c r="QED300" s="2039"/>
      <c r="QEE300" s="2039"/>
      <c r="QEF300" s="2039"/>
      <c r="QEG300" s="2039"/>
      <c r="QEH300" s="2039"/>
      <c r="QEI300" s="2039"/>
      <c r="QEJ300" s="2039"/>
      <c r="QEK300" s="2039"/>
      <c r="QEL300" s="2039"/>
      <c r="QEM300" s="2039"/>
      <c r="QEN300" s="2039"/>
      <c r="QEO300" s="2039"/>
      <c r="QEP300" s="2039"/>
      <c r="QEQ300" s="2039"/>
      <c r="QER300" s="2039"/>
      <c r="QES300" s="2039"/>
      <c r="QET300" s="2039"/>
      <c r="QEU300" s="2039"/>
      <c r="QEV300" s="2039"/>
      <c r="QEW300" s="2039"/>
      <c r="QEX300" s="2039"/>
      <c r="QEY300" s="2039"/>
      <c r="QEZ300" s="2039"/>
      <c r="QFA300" s="2039"/>
      <c r="QFB300" s="2039"/>
      <c r="QFC300" s="2039"/>
      <c r="QFD300" s="2039"/>
      <c r="QFE300" s="2039"/>
      <c r="QFF300" s="2039"/>
      <c r="QFG300" s="2039"/>
      <c r="QFH300" s="2039"/>
      <c r="QFI300" s="2039"/>
      <c r="QFJ300" s="2039"/>
      <c r="QFK300" s="2039"/>
      <c r="QFL300" s="2039"/>
      <c r="QFM300" s="2039"/>
      <c r="QFN300" s="2039"/>
      <c r="QFO300" s="2039"/>
      <c r="QFP300" s="2039"/>
      <c r="QFQ300" s="2039"/>
      <c r="QFR300" s="2039"/>
      <c r="QFS300" s="2039"/>
      <c r="QFT300" s="2039"/>
      <c r="QFU300" s="2039"/>
      <c r="QFV300" s="2039"/>
      <c r="QFW300" s="2039"/>
      <c r="QFX300" s="2039"/>
      <c r="QFY300" s="2039"/>
      <c r="QFZ300" s="2039"/>
      <c r="QGA300" s="2039"/>
      <c r="QGB300" s="2039"/>
      <c r="QGC300" s="2039"/>
      <c r="QGD300" s="2039"/>
      <c r="QGE300" s="2039"/>
      <c r="QGF300" s="2039"/>
      <c r="QGG300" s="2039"/>
      <c r="QGH300" s="2039"/>
      <c r="QGI300" s="2039"/>
      <c r="QGJ300" s="2039"/>
      <c r="QGK300" s="2039"/>
      <c r="QGL300" s="2039"/>
      <c r="QGM300" s="2039"/>
      <c r="QGN300" s="2039"/>
      <c r="QGO300" s="2039"/>
      <c r="QGP300" s="2039"/>
      <c r="QGQ300" s="2039"/>
      <c r="QGR300" s="2039"/>
      <c r="QGS300" s="2039"/>
      <c r="QGT300" s="2039"/>
      <c r="QGU300" s="2039"/>
      <c r="QGV300" s="2039"/>
      <c r="QGW300" s="2039"/>
      <c r="QGX300" s="2039"/>
      <c r="QGY300" s="2039"/>
      <c r="QGZ300" s="2039"/>
      <c r="QHA300" s="2039"/>
      <c r="QHB300" s="2039"/>
      <c r="QHC300" s="2039"/>
      <c r="QHD300" s="2039"/>
      <c r="QHE300" s="2039"/>
      <c r="QHF300" s="2039"/>
      <c r="QHG300" s="2039"/>
      <c r="QHH300" s="2039"/>
      <c r="QHI300" s="2039"/>
      <c r="QHJ300" s="2039"/>
      <c r="QHK300" s="2039"/>
      <c r="QHL300" s="2039"/>
      <c r="QHM300" s="2039"/>
      <c r="QHN300" s="2039"/>
      <c r="QHO300" s="2039"/>
      <c r="QHP300" s="2039"/>
      <c r="QHQ300" s="2039"/>
      <c r="QHR300" s="2039"/>
      <c r="QHS300" s="2039"/>
      <c r="QHT300" s="2039"/>
      <c r="QHU300" s="2039"/>
      <c r="QHV300" s="2039"/>
      <c r="QHW300" s="2039"/>
      <c r="QHX300" s="2039"/>
      <c r="QHY300" s="2039"/>
      <c r="QHZ300" s="2039"/>
      <c r="QIA300" s="2039"/>
      <c r="QIB300" s="2039"/>
      <c r="QIC300" s="2039"/>
      <c r="QID300" s="2039"/>
      <c r="QIE300" s="2039"/>
      <c r="QIF300" s="2039"/>
      <c r="QIG300" s="2039"/>
      <c r="QIH300" s="2039"/>
      <c r="QII300" s="2039"/>
      <c r="QIJ300" s="2039"/>
      <c r="QIK300" s="2039"/>
      <c r="QIL300" s="2039"/>
      <c r="QIM300" s="2039"/>
      <c r="QIN300" s="2039"/>
      <c r="QIO300" s="2039"/>
      <c r="QIP300" s="2039"/>
      <c r="QIQ300" s="2039"/>
      <c r="QIR300" s="2039"/>
      <c r="QIS300" s="2039"/>
      <c r="QIT300" s="2039"/>
      <c r="QIU300" s="2039"/>
      <c r="QIV300" s="2039"/>
      <c r="QIW300" s="2039"/>
      <c r="QIX300" s="2039"/>
      <c r="QIY300" s="2039"/>
      <c r="QIZ300" s="2039"/>
      <c r="QJA300" s="2039"/>
      <c r="QJB300" s="2039"/>
      <c r="QJC300" s="2039"/>
      <c r="QJD300" s="2039"/>
      <c r="QJE300" s="2039"/>
      <c r="QJF300" s="2039"/>
      <c r="QJG300" s="2039"/>
      <c r="QJH300" s="2039"/>
      <c r="QJI300" s="2039"/>
      <c r="QJJ300" s="2039"/>
      <c r="QJK300" s="2039"/>
      <c r="QJL300" s="2039"/>
      <c r="QJM300" s="2039"/>
      <c r="QJN300" s="2039"/>
      <c r="QJO300" s="2039"/>
      <c r="QJP300" s="2039"/>
      <c r="QJQ300" s="2039"/>
      <c r="QJR300" s="2039"/>
      <c r="QJS300" s="2039"/>
      <c r="QJT300" s="2039"/>
      <c r="QJU300" s="2039"/>
      <c r="QJV300" s="2039"/>
      <c r="QJW300" s="2039"/>
      <c r="QJX300" s="2039"/>
      <c r="QJY300" s="2039"/>
      <c r="QJZ300" s="2039"/>
      <c r="QKA300" s="2039"/>
      <c r="QKB300" s="2039"/>
      <c r="QKC300" s="2039"/>
      <c r="QKD300" s="2039"/>
      <c r="QKE300" s="2039"/>
      <c r="QKF300" s="2039"/>
      <c r="QKG300" s="2039"/>
      <c r="QKH300" s="2039"/>
      <c r="QKI300" s="2039"/>
      <c r="QKJ300" s="2039"/>
      <c r="QKK300" s="2039"/>
      <c r="QKL300" s="2039"/>
      <c r="QKM300" s="2039"/>
      <c r="QKN300" s="2039"/>
      <c r="QKO300" s="2039"/>
      <c r="QKP300" s="2039"/>
      <c r="QKQ300" s="2039"/>
      <c r="QKR300" s="2039"/>
      <c r="QKS300" s="2039"/>
      <c r="QKT300" s="2039"/>
      <c r="QKU300" s="2039"/>
      <c r="QKV300" s="2039"/>
      <c r="QKW300" s="2039"/>
      <c r="QKX300" s="2039"/>
      <c r="QKY300" s="2039"/>
      <c r="QKZ300" s="2039"/>
      <c r="QLA300" s="2039"/>
      <c r="QLB300" s="2039"/>
      <c r="QLC300" s="2039"/>
      <c r="QLD300" s="2039"/>
      <c r="QLE300" s="2039"/>
      <c r="QLF300" s="2039"/>
      <c r="QLG300" s="2039"/>
      <c r="QLH300" s="2039"/>
      <c r="QLI300" s="2039"/>
      <c r="QLJ300" s="2039"/>
      <c r="QLK300" s="2039"/>
      <c r="QLL300" s="2039"/>
      <c r="QLM300" s="2039"/>
      <c r="QLN300" s="2039"/>
      <c r="QLO300" s="2039"/>
      <c r="QLP300" s="2039"/>
      <c r="QLQ300" s="2039"/>
      <c r="QLR300" s="2039"/>
      <c r="QLS300" s="2039"/>
      <c r="QLT300" s="2039"/>
      <c r="QLU300" s="2039"/>
      <c r="QLV300" s="2039"/>
      <c r="QLW300" s="2039"/>
      <c r="QLX300" s="2039"/>
      <c r="QLY300" s="2039"/>
      <c r="QLZ300" s="2039"/>
      <c r="QMA300" s="2039"/>
      <c r="QMB300" s="2039"/>
      <c r="QMC300" s="2039"/>
      <c r="QMD300" s="2039"/>
      <c r="QME300" s="2039"/>
      <c r="QMF300" s="2039"/>
      <c r="QMG300" s="2039"/>
      <c r="QMH300" s="2039"/>
      <c r="QMI300" s="2039"/>
      <c r="QMJ300" s="2039"/>
      <c r="QMK300" s="2039"/>
      <c r="QML300" s="2039"/>
      <c r="QMM300" s="2039"/>
      <c r="QMN300" s="2039"/>
      <c r="QMO300" s="2039"/>
      <c r="QMP300" s="2039"/>
      <c r="QMQ300" s="2039"/>
      <c r="QMR300" s="2039"/>
      <c r="QMS300" s="2039"/>
      <c r="QMT300" s="2039"/>
      <c r="QMU300" s="2039"/>
      <c r="QMV300" s="2039"/>
      <c r="QMW300" s="2039"/>
      <c r="QMX300" s="2039"/>
      <c r="QMY300" s="2039"/>
      <c r="QMZ300" s="2039"/>
      <c r="QNA300" s="2039"/>
      <c r="QNB300" s="2039"/>
      <c r="QNC300" s="2039"/>
      <c r="QND300" s="2039"/>
      <c r="QNE300" s="2039"/>
      <c r="QNF300" s="2039"/>
      <c r="QNG300" s="2039"/>
      <c r="QNH300" s="2039"/>
      <c r="QNI300" s="2039"/>
      <c r="QNJ300" s="2039"/>
      <c r="QNK300" s="2039"/>
      <c r="QNL300" s="2039"/>
      <c r="QNM300" s="2039"/>
      <c r="QNN300" s="2039"/>
      <c r="QNO300" s="2039"/>
      <c r="QNP300" s="2039"/>
      <c r="QNQ300" s="2039"/>
      <c r="QNR300" s="2039"/>
      <c r="QNS300" s="2039"/>
      <c r="QNT300" s="2039"/>
      <c r="QNU300" s="2039"/>
      <c r="QNV300" s="2039"/>
      <c r="QNW300" s="2039"/>
      <c r="QNX300" s="2039"/>
      <c r="QNY300" s="2039"/>
      <c r="QNZ300" s="2039"/>
      <c r="QOA300" s="2039"/>
      <c r="QOB300" s="2039"/>
      <c r="QOC300" s="2039"/>
      <c r="QOD300" s="2039"/>
      <c r="QOE300" s="2039"/>
      <c r="QOF300" s="2039"/>
      <c r="QOG300" s="2039"/>
      <c r="QOH300" s="2039"/>
      <c r="QOI300" s="2039"/>
      <c r="QOJ300" s="2039"/>
      <c r="QOK300" s="2039"/>
      <c r="QOL300" s="2039"/>
      <c r="QOM300" s="2039"/>
      <c r="QON300" s="2039"/>
      <c r="QOO300" s="2039"/>
      <c r="QOP300" s="2039"/>
      <c r="QOQ300" s="2039"/>
      <c r="QOR300" s="2039"/>
      <c r="QOS300" s="2039"/>
      <c r="QOT300" s="2039"/>
      <c r="QOU300" s="2039"/>
      <c r="QOV300" s="2039"/>
      <c r="QOW300" s="2039"/>
      <c r="QOX300" s="2039"/>
      <c r="QOY300" s="2039"/>
      <c r="QOZ300" s="2039"/>
      <c r="QPA300" s="2039"/>
      <c r="QPB300" s="2039"/>
      <c r="QPC300" s="2039"/>
      <c r="QPD300" s="2039"/>
      <c r="QPE300" s="2039"/>
      <c r="QPF300" s="2039"/>
      <c r="QPG300" s="2039"/>
      <c r="QPH300" s="2039"/>
      <c r="QPI300" s="2039"/>
      <c r="QPJ300" s="2039"/>
      <c r="QPK300" s="2039"/>
      <c r="QPL300" s="2039"/>
      <c r="QPM300" s="2039"/>
      <c r="QPN300" s="2039"/>
      <c r="QPO300" s="2039"/>
      <c r="QPP300" s="2039"/>
      <c r="QPQ300" s="2039"/>
      <c r="QPR300" s="2039"/>
      <c r="QPS300" s="2039"/>
      <c r="QPT300" s="2039"/>
      <c r="QPU300" s="2039"/>
      <c r="QPV300" s="2039"/>
      <c r="QPW300" s="2039"/>
      <c r="QPX300" s="2039"/>
      <c r="QPY300" s="2039"/>
      <c r="QPZ300" s="2039"/>
      <c r="QQA300" s="2039"/>
      <c r="QQB300" s="2039"/>
      <c r="QQC300" s="2039"/>
      <c r="QQD300" s="2039"/>
      <c r="QQE300" s="2039"/>
      <c r="QQF300" s="2039"/>
      <c r="QQG300" s="2039"/>
      <c r="QQH300" s="2039"/>
      <c r="QQI300" s="2039"/>
      <c r="QQJ300" s="2039"/>
      <c r="QQK300" s="2039"/>
      <c r="QQL300" s="2039"/>
      <c r="QQM300" s="2039"/>
      <c r="QQN300" s="2039"/>
      <c r="QQO300" s="2039"/>
      <c r="QQP300" s="2039"/>
      <c r="QQQ300" s="2039"/>
      <c r="QQR300" s="2039"/>
      <c r="QQS300" s="2039"/>
      <c r="QQT300" s="2039"/>
      <c r="QQU300" s="2039"/>
      <c r="QQV300" s="2039"/>
      <c r="QQW300" s="2039"/>
      <c r="QQX300" s="2039"/>
      <c r="QQY300" s="2039"/>
      <c r="QQZ300" s="2039"/>
      <c r="QRA300" s="2039"/>
      <c r="QRB300" s="2039"/>
      <c r="QRC300" s="2039"/>
      <c r="QRD300" s="2039"/>
      <c r="QRE300" s="2039"/>
      <c r="QRF300" s="2039"/>
      <c r="QRG300" s="2039"/>
      <c r="QRH300" s="2039"/>
      <c r="QRI300" s="2039"/>
      <c r="QRJ300" s="2039"/>
      <c r="QRK300" s="2039"/>
      <c r="QRL300" s="2039"/>
      <c r="QRM300" s="2039"/>
      <c r="QRN300" s="2039"/>
      <c r="QRO300" s="2039"/>
      <c r="QRP300" s="2039"/>
      <c r="QRQ300" s="2039"/>
      <c r="QRR300" s="2039"/>
      <c r="QRS300" s="2039"/>
      <c r="QRT300" s="2039"/>
      <c r="QRU300" s="2039"/>
      <c r="QRV300" s="2039"/>
      <c r="QRW300" s="2039"/>
      <c r="QRX300" s="2039"/>
      <c r="QRY300" s="2039"/>
      <c r="QRZ300" s="2039"/>
      <c r="QSA300" s="2039"/>
      <c r="QSB300" s="2039"/>
      <c r="QSC300" s="2039"/>
      <c r="QSD300" s="2039"/>
      <c r="QSE300" s="2039"/>
      <c r="QSF300" s="2039"/>
      <c r="QSG300" s="2039"/>
      <c r="QSH300" s="2039"/>
      <c r="QSI300" s="2039"/>
      <c r="QSJ300" s="2039"/>
      <c r="QSK300" s="2039"/>
      <c r="QSL300" s="2039"/>
      <c r="QSM300" s="2039"/>
      <c r="QSN300" s="2039"/>
      <c r="QSO300" s="2039"/>
      <c r="QSP300" s="2039"/>
      <c r="QSQ300" s="2039"/>
      <c r="QSR300" s="2039"/>
      <c r="QSS300" s="2039"/>
      <c r="QST300" s="2039"/>
      <c r="QSU300" s="2039"/>
      <c r="QSV300" s="2039"/>
      <c r="QSW300" s="2039"/>
      <c r="QSX300" s="2039"/>
      <c r="QSY300" s="2039"/>
      <c r="QSZ300" s="2039"/>
      <c r="QTA300" s="2039"/>
      <c r="QTB300" s="2039"/>
      <c r="QTC300" s="2039"/>
      <c r="QTD300" s="2039"/>
      <c r="QTE300" s="2039"/>
      <c r="QTF300" s="2039"/>
      <c r="QTG300" s="2039"/>
      <c r="QTH300" s="2039"/>
      <c r="QTI300" s="2039"/>
      <c r="QTJ300" s="2039"/>
      <c r="QTK300" s="2039"/>
      <c r="QTL300" s="2039"/>
      <c r="QTM300" s="2039"/>
      <c r="QTN300" s="2039"/>
      <c r="QTO300" s="2039"/>
      <c r="QTP300" s="2039"/>
      <c r="QTQ300" s="2039"/>
      <c r="QTR300" s="2039"/>
      <c r="QTS300" s="2039"/>
      <c r="QTT300" s="2039"/>
      <c r="QTU300" s="2039"/>
      <c r="QTV300" s="2039"/>
      <c r="QTW300" s="2039"/>
      <c r="QTX300" s="2039"/>
      <c r="QTY300" s="2039"/>
      <c r="QTZ300" s="2039"/>
      <c r="QUA300" s="2039"/>
      <c r="QUB300" s="2039"/>
      <c r="QUC300" s="2039"/>
      <c r="QUD300" s="2039"/>
      <c r="QUE300" s="2039"/>
      <c r="QUF300" s="2039"/>
      <c r="QUG300" s="2039"/>
      <c r="QUH300" s="2039"/>
      <c r="QUI300" s="2039"/>
      <c r="QUJ300" s="2039"/>
      <c r="QUK300" s="2039"/>
      <c r="QUL300" s="2039"/>
      <c r="QUM300" s="2039"/>
      <c r="QUN300" s="2039"/>
      <c r="QUO300" s="2039"/>
      <c r="QUP300" s="2039"/>
      <c r="QUQ300" s="2039"/>
      <c r="QUR300" s="2039"/>
      <c r="QUS300" s="2039"/>
      <c r="QUT300" s="2039"/>
      <c r="QUU300" s="2039"/>
      <c r="QUV300" s="2039"/>
      <c r="QUW300" s="2039"/>
      <c r="QUX300" s="2039"/>
      <c r="QUY300" s="2039"/>
      <c r="QUZ300" s="2039"/>
      <c r="QVA300" s="2039"/>
      <c r="QVB300" s="2039"/>
      <c r="QVC300" s="2039"/>
      <c r="QVD300" s="2039"/>
      <c r="QVE300" s="2039"/>
      <c r="QVF300" s="2039"/>
      <c r="QVG300" s="2039"/>
      <c r="QVH300" s="2039"/>
      <c r="QVI300" s="2039"/>
      <c r="QVJ300" s="2039"/>
      <c r="QVK300" s="2039"/>
      <c r="QVL300" s="2039"/>
      <c r="QVM300" s="2039"/>
      <c r="QVN300" s="2039"/>
      <c r="QVO300" s="2039"/>
      <c r="QVP300" s="2039"/>
      <c r="QVQ300" s="2039"/>
      <c r="QVR300" s="2039"/>
      <c r="QVS300" s="2039"/>
      <c r="QVT300" s="2039"/>
      <c r="QVU300" s="2039"/>
      <c r="QVV300" s="2039"/>
      <c r="QVW300" s="2039"/>
      <c r="QVX300" s="2039"/>
      <c r="QVY300" s="2039"/>
      <c r="QVZ300" s="2039"/>
      <c r="QWA300" s="2039"/>
      <c r="QWB300" s="2039"/>
      <c r="QWC300" s="2039"/>
      <c r="QWD300" s="2039"/>
      <c r="QWE300" s="2039"/>
      <c r="QWF300" s="2039"/>
      <c r="QWG300" s="2039"/>
      <c r="QWH300" s="2039"/>
      <c r="QWI300" s="2039"/>
      <c r="QWJ300" s="2039"/>
      <c r="QWK300" s="2039"/>
      <c r="QWL300" s="2039"/>
      <c r="QWM300" s="2039"/>
      <c r="QWN300" s="2039"/>
      <c r="QWO300" s="2039"/>
      <c r="QWP300" s="2039"/>
      <c r="QWQ300" s="2039"/>
      <c r="QWR300" s="2039"/>
      <c r="QWS300" s="2039"/>
      <c r="QWT300" s="2039"/>
      <c r="QWU300" s="2039"/>
      <c r="QWV300" s="2039"/>
      <c r="QWW300" s="2039"/>
      <c r="QWX300" s="2039"/>
      <c r="QWY300" s="2039"/>
      <c r="QWZ300" s="2039"/>
      <c r="QXA300" s="2039"/>
      <c r="QXB300" s="2039"/>
      <c r="QXC300" s="2039"/>
      <c r="QXD300" s="2039"/>
      <c r="QXE300" s="2039"/>
      <c r="QXF300" s="2039"/>
      <c r="QXG300" s="2039"/>
      <c r="QXH300" s="2039"/>
      <c r="QXI300" s="2039"/>
      <c r="QXJ300" s="2039"/>
      <c r="QXK300" s="2039"/>
      <c r="QXL300" s="2039"/>
      <c r="QXM300" s="2039"/>
      <c r="QXN300" s="2039"/>
      <c r="QXO300" s="2039"/>
      <c r="QXP300" s="2039"/>
      <c r="QXQ300" s="2039"/>
      <c r="QXR300" s="2039"/>
      <c r="QXS300" s="2039"/>
      <c r="QXT300" s="2039"/>
      <c r="QXU300" s="2039"/>
      <c r="QXV300" s="2039"/>
      <c r="QXW300" s="2039"/>
      <c r="QXX300" s="2039"/>
      <c r="QXY300" s="2039"/>
      <c r="QXZ300" s="2039"/>
      <c r="QYA300" s="2039"/>
      <c r="QYB300" s="2039"/>
      <c r="QYC300" s="2039"/>
      <c r="QYD300" s="2039"/>
      <c r="QYE300" s="2039"/>
      <c r="QYF300" s="2039"/>
      <c r="QYG300" s="2039"/>
      <c r="QYH300" s="2039"/>
      <c r="QYI300" s="2039"/>
      <c r="QYJ300" s="2039"/>
      <c r="QYK300" s="2039"/>
      <c r="QYL300" s="2039"/>
      <c r="QYM300" s="2039"/>
      <c r="QYN300" s="2039"/>
      <c r="QYO300" s="2039"/>
      <c r="QYP300" s="2039"/>
      <c r="QYQ300" s="2039"/>
      <c r="QYR300" s="2039"/>
      <c r="QYS300" s="2039"/>
      <c r="QYT300" s="2039"/>
      <c r="QYU300" s="2039"/>
      <c r="QYV300" s="2039"/>
      <c r="QYW300" s="2039"/>
      <c r="QYX300" s="2039"/>
      <c r="QYY300" s="2039"/>
      <c r="QYZ300" s="2039"/>
      <c r="QZA300" s="2039"/>
      <c r="QZB300" s="2039"/>
      <c r="QZC300" s="2039"/>
      <c r="QZD300" s="2039"/>
      <c r="QZE300" s="2039"/>
      <c r="QZF300" s="2039"/>
      <c r="QZG300" s="2039"/>
      <c r="QZH300" s="2039"/>
      <c r="QZI300" s="2039"/>
      <c r="QZJ300" s="2039"/>
      <c r="QZK300" s="2039"/>
      <c r="QZL300" s="2039"/>
      <c r="QZM300" s="2039"/>
      <c r="QZN300" s="2039"/>
      <c r="QZO300" s="2039"/>
      <c r="QZP300" s="2039"/>
      <c r="QZQ300" s="2039"/>
      <c r="QZR300" s="2039"/>
      <c r="QZS300" s="2039"/>
      <c r="QZT300" s="2039"/>
      <c r="QZU300" s="2039"/>
      <c r="QZV300" s="2039"/>
      <c r="QZW300" s="2039"/>
      <c r="QZX300" s="2039"/>
      <c r="QZY300" s="2039"/>
      <c r="QZZ300" s="2039"/>
      <c r="RAA300" s="2039"/>
      <c r="RAB300" s="2039"/>
      <c r="RAC300" s="2039"/>
      <c r="RAD300" s="2039"/>
      <c r="RAE300" s="2039"/>
      <c r="RAF300" s="2039"/>
      <c r="RAG300" s="2039"/>
      <c r="RAH300" s="2039"/>
      <c r="RAI300" s="2039"/>
      <c r="RAJ300" s="2039"/>
      <c r="RAK300" s="2039"/>
      <c r="RAL300" s="2039"/>
      <c r="RAM300" s="2039"/>
      <c r="RAN300" s="2039"/>
      <c r="RAO300" s="2039"/>
      <c r="RAP300" s="2039"/>
      <c r="RAQ300" s="2039"/>
      <c r="RAR300" s="2039"/>
      <c r="RAS300" s="2039"/>
      <c r="RAT300" s="2039"/>
      <c r="RAU300" s="2039"/>
      <c r="RAV300" s="2039"/>
      <c r="RAW300" s="2039"/>
      <c r="RAX300" s="2039"/>
      <c r="RAY300" s="2039"/>
      <c r="RAZ300" s="2039"/>
      <c r="RBA300" s="2039"/>
      <c r="RBB300" s="2039"/>
      <c r="RBC300" s="2039"/>
      <c r="RBD300" s="2039"/>
      <c r="RBE300" s="2039"/>
      <c r="RBF300" s="2039"/>
      <c r="RBG300" s="2039"/>
      <c r="RBH300" s="2039"/>
      <c r="RBI300" s="2039"/>
      <c r="RBJ300" s="2039"/>
      <c r="RBK300" s="2039"/>
      <c r="RBL300" s="2039"/>
      <c r="RBM300" s="2039"/>
      <c r="RBN300" s="2039"/>
      <c r="RBO300" s="2039"/>
      <c r="RBP300" s="2039"/>
      <c r="RBQ300" s="2039"/>
      <c r="RBR300" s="2039"/>
      <c r="RBS300" s="2039"/>
      <c r="RBT300" s="2039"/>
      <c r="RBU300" s="2039"/>
      <c r="RBV300" s="2039"/>
      <c r="RBW300" s="2039"/>
      <c r="RBX300" s="2039"/>
      <c r="RBY300" s="2039"/>
      <c r="RBZ300" s="2039"/>
      <c r="RCA300" s="2039"/>
      <c r="RCB300" s="2039"/>
      <c r="RCC300" s="2039"/>
      <c r="RCD300" s="2039"/>
      <c r="RCE300" s="2039"/>
      <c r="RCF300" s="2039"/>
      <c r="RCG300" s="2039"/>
      <c r="RCH300" s="2039"/>
      <c r="RCI300" s="2039"/>
      <c r="RCJ300" s="2039"/>
      <c r="RCK300" s="2039"/>
      <c r="RCL300" s="2039"/>
      <c r="RCM300" s="2039"/>
      <c r="RCN300" s="2039"/>
      <c r="RCO300" s="2039"/>
      <c r="RCP300" s="2039"/>
      <c r="RCQ300" s="2039"/>
      <c r="RCR300" s="2039"/>
      <c r="RCS300" s="2039"/>
      <c r="RCT300" s="2039"/>
      <c r="RCU300" s="2039"/>
      <c r="RCV300" s="2039"/>
      <c r="RCW300" s="2039"/>
      <c r="RCX300" s="2039"/>
      <c r="RCY300" s="2039"/>
      <c r="RCZ300" s="2039"/>
      <c r="RDA300" s="2039"/>
      <c r="RDB300" s="2039"/>
      <c r="RDC300" s="2039"/>
      <c r="RDD300" s="2039"/>
      <c r="RDE300" s="2039"/>
      <c r="RDF300" s="2039"/>
      <c r="RDG300" s="2039"/>
      <c r="RDH300" s="2039"/>
      <c r="RDI300" s="2039"/>
      <c r="RDJ300" s="2039"/>
      <c r="RDK300" s="2039"/>
      <c r="RDL300" s="2039"/>
      <c r="RDM300" s="2039"/>
      <c r="RDN300" s="2039"/>
      <c r="RDO300" s="2039"/>
      <c r="RDP300" s="2039"/>
      <c r="RDQ300" s="2039"/>
      <c r="RDR300" s="2039"/>
      <c r="RDS300" s="2039"/>
      <c r="RDT300" s="2039"/>
      <c r="RDU300" s="2039"/>
      <c r="RDV300" s="2039"/>
      <c r="RDW300" s="2039"/>
      <c r="RDX300" s="2039"/>
      <c r="RDY300" s="2039"/>
      <c r="RDZ300" s="2039"/>
      <c r="REA300" s="2039"/>
      <c r="REB300" s="2039"/>
      <c r="REC300" s="2039"/>
      <c r="RED300" s="2039"/>
      <c r="REE300" s="2039"/>
      <c r="REF300" s="2039"/>
      <c r="REG300" s="2039"/>
      <c r="REH300" s="2039"/>
      <c r="REI300" s="2039"/>
      <c r="REJ300" s="2039"/>
      <c r="REK300" s="2039"/>
      <c r="REL300" s="2039"/>
      <c r="REM300" s="2039"/>
      <c r="REN300" s="2039"/>
      <c r="REO300" s="2039"/>
      <c r="REP300" s="2039"/>
      <c r="REQ300" s="2039"/>
      <c r="RER300" s="2039"/>
      <c r="RES300" s="2039"/>
      <c r="RET300" s="2039"/>
      <c r="REU300" s="2039"/>
      <c r="REV300" s="2039"/>
      <c r="REW300" s="2039"/>
      <c r="REX300" s="2039"/>
      <c r="REY300" s="2039"/>
      <c r="REZ300" s="2039"/>
      <c r="RFA300" s="2039"/>
      <c r="RFB300" s="2039"/>
      <c r="RFC300" s="2039"/>
      <c r="RFD300" s="2039"/>
      <c r="RFE300" s="2039"/>
      <c r="RFF300" s="2039"/>
      <c r="RFG300" s="2039"/>
      <c r="RFH300" s="2039"/>
      <c r="RFI300" s="2039"/>
      <c r="RFJ300" s="2039"/>
      <c r="RFK300" s="2039"/>
      <c r="RFL300" s="2039"/>
      <c r="RFM300" s="2039"/>
      <c r="RFN300" s="2039"/>
      <c r="RFO300" s="2039"/>
      <c r="RFP300" s="2039"/>
      <c r="RFQ300" s="2039"/>
      <c r="RFR300" s="2039"/>
      <c r="RFS300" s="2039"/>
      <c r="RFT300" s="2039"/>
      <c r="RFU300" s="2039"/>
      <c r="RFV300" s="2039"/>
      <c r="RFW300" s="2039"/>
      <c r="RFX300" s="2039"/>
      <c r="RFY300" s="2039"/>
      <c r="RFZ300" s="2039"/>
      <c r="RGA300" s="2039"/>
      <c r="RGB300" s="2039"/>
      <c r="RGC300" s="2039"/>
      <c r="RGD300" s="2039"/>
      <c r="RGE300" s="2039"/>
      <c r="RGF300" s="2039"/>
      <c r="RGG300" s="2039"/>
      <c r="RGH300" s="2039"/>
      <c r="RGI300" s="2039"/>
      <c r="RGJ300" s="2039"/>
      <c r="RGK300" s="2039"/>
      <c r="RGL300" s="2039"/>
      <c r="RGM300" s="2039"/>
      <c r="RGN300" s="2039"/>
      <c r="RGO300" s="2039"/>
      <c r="RGP300" s="2039"/>
      <c r="RGQ300" s="2039"/>
      <c r="RGR300" s="2039"/>
      <c r="RGS300" s="2039"/>
      <c r="RGT300" s="2039"/>
      <c r="RGU300" s="2039"/>
      <c r="RGV300" s="2039"/>
      <c r="RGW300" s="2039"/>
      <c r="RGX300" s="2039"/>
      <c r="RGY300" s="2039"/>
      <c r="RGZ300" s="2039"/>
      <c r="RHA300" s="2039"/>
      <c r="RHB300" s="2039"/>
      <c r="RHC300" s="2039"/>
      <c r="RHD300" s="2039"/>
      <c r="RHE300" s="2039"/>
      <c r="RHF300" s="2039"/>
      <c r="RHG300" s="2039"/>
      <c r="RHH300" s="2039"/>
      <c r="RHI300" s="2039"/>
      <c r="RHJ300" s="2039"/>
      <c r="RHK300" s="2039"/>
      <c r="RHL300" s="2039"/>
      <c r="RHM300" s="2039"/>
      <c r="RHN300" s="2039"/>
      <c r="RHO300" s="2039"/>
      <c r="RHP300" s="2039"/>
      <c r="RHQ300" s="2039"/>
      <c r="RHR300" s="2039"/>
      <c r="RHS300" s="2039"/>
      <c r="RHT300" s="2039"/>
      <c r="RHU300" s="2039"/>
      <c r="RHV300" s="2039"/>
      <c r="RHW300" s="2039"/>
      <c r="RHX300" s="2039"/>
      <c r="RHY300" s="2039"/>
      <c r="RHZ300" s="2039"/>
      <c r="RIA300" s="2039"/>
      <c r="RIB300" s="2039"/>
      <c r="RIC300" s="2039"/>
      <c r="RID300" s="2039"/>
      <c r="RIE300" s="2039"/>
      <c r="RIF300" s="2039"/>
      <c r="RIG300" s="2039"/>
      <c r="RIH300" s="2039"/>
      <c r="RII300" s="2039"/>
      <c r="RIJ300" s="2039"/>
      <c r="RIK300" s="2039"/>
      <c r="RIL300" s="2039"/>
      <c r="RIM300" s="2039"/>
      <c r="RIN300" s="2039"/>
      <c r="RIO300" s="2039"/>
      <c r="RIP300" s="2039"/>
      <c r="RIQ300" s="2039"/>
      <c r="RIR300" s="2039"/>
      <c r="RIS300" s="2039"/>
      <c r="RIT300" s="2039"/>
      <c r="RIU300" s="2039"/>
      <c r="RIV300" s="2039"/>
      <c r="RIW300" s="2039"/>
      <c r="RIX300" s="2039"/>
      <c r="RIY300" s="2039"/>
      <c r="RIZ300" s="2039"/>
      <c r="RJA300" s="2039"/>
      <c r="RJB300" s="2039"/>
      <c r="RJC300" s="2039"/>
      <c r="RJD300" s="2039"/>
      <c r="RJE300" s="2039"/>
      <c r="RJF300" s="2039"/>
      <c r="RJG300" s="2039"/>
      <c r="RJH300" s="2039"/>
      <c r="RJI300" s="2039"/>
      <c r="RJJ300" s="2039"/>
      <c r="RJK300" s="2039"/>
      <c r="RJL300" s="2039"/>
      <c r="RJM300" s="2039"/>
      <c r="RJN300" s="2039"/>
      <c r="RJO300" s="2039"/>
      <c r="RJP300" s="2039"/>
      <c r="RJQ300" s="2039"/>
      <c r="RJR300" s="2039"/>
      <c r="RJS300" s="2039"/>
      <c r="RJT300" s="2039"/>
      <c r="RJU300" s="2039"/>
      <c r="RJV300" s="2039"/>
      <c r="RJW300" s="2039"/>
      <c r="RJX300" s="2039"/>
      <c r="RJY300" s="2039"/>
      <c r="RJZ300" s="2039"/>
      <c r="RKA300" s="2039"/>
      <c r="RKB300" s="2039"/>
      <c r="RKC300" s="2039"/>
      <c r="RKD300" s="2039"/>
      <c r="RKE300" s="2039"/>
      <c r="RKF300" s="2039"/>
      <c r="RKG300" s="2039"/>
      <c r="RKH300" s="2039"/>
      <c r="RKI300" s="2039"/>
      <c r="RKJ300" s="2039"/>
      <c r="RKK300" s="2039"/>
      <c r="RKL300" s="2039"/>
      <c r="RKM300" s="2039"/>
      <c r="RKN300" s="2039"/>
      <c r="RKO300" s="2039"/>
      <c r="RKP300" s="2039"/>
      <c r="RKQ300" s="2039"/>
      <c r="RKR300" s="2039"/>
      <c r="RKS300" s="2039"/>
      <c r="RKT300" s="2039"/>
      <c r="RKU300" s="2039"/>
      <c r="RKV300" s="2039"/>
      <c r="RKW300" s="2039"/>
      <c r="RKX300" s="2039"/>
      <c r="RKY300" s="2039"/>
      <c r="RKZ300" s="2039"/>
      <c r="RLA300" s="2039"/>
      <c r="RLB300" s="2039"/>
      <c r="RLC300" s="2039"/>
      <c r="RLD300" s="2039"/>
      <c r="RLE300" s="2039"/>
      <c r="RLF300" s="2039"/>
      <c r="RLG300" s="2039"/>
      <c r="RLH300" s="2039"/>
      <c r="RLI300" s="2039"/>
      <c r="RLJ300" s="2039"/>
      <c r="RLK300" s="2039"/>
      <c r="RLL300" s="2039"/>
      <c r="RLM300" s="2039"/>
      <c r="RLN300" s="2039"/>
      <c r="RLO300" s="2039"/>
      <c r="RLP300" s="2039"/>
      <c r="RLQ300" s="2039"/>
      <c r="RLR300" s="2039"/>
      <c r="RLS300" s="2039"/>
      <c r="RLT300" s="2039"/>
      <c r="RLU300" s="2039"/>
      <c r="RLV300" s="2039"/>
      <c r="RLW300" s="2039"/>
      <c r="RLX300" s="2039"/>
      <c r="RLY300" s="2039"/>
      <c r="RLZ300" s="2039"/>
      <c r="RMA300" s="2039"/>
      <c r="RMB300" s="2039"/>
      <c r="RMC300" s="2039"/>
      <c r="RMD300" s="2039"/>
      <c r="RME300" s="2039"/>
      <c r="RMF300" s="2039"/>
      <c r="RMG300" s="2039"/>
      <c r="RMH300" s="2039"/>
      <c r="RMI300" s="2039"/>
      <c r="RMJ300" s="2039"/>
      <c r="RMK300" s="2039"/>
      <c r="RML300" s="2039"/>
      <c r="RMM300" s="2039"/>
      <c r="RMN300" s="2039"/>
      <c r="RMO300" s="2039"/>
      <c r="RMP300" s="2039"/>
      <c r="RMQ300" s="2039"/>
      <c r="RMR300" s="2039"/>
      <c r="RMS300" s="2039"/>
      <c r="RMT300" s="2039"/>
      <c r="RMU300" s="2039"/>
      <c r="RMV300" s="2039"/>
      <c r="RMW300" s="2039"/>
      <c r="RMX300" s="2039"/>
      <c r="RMY300" s="2039"/>
      <c r="RMZ300" s="2039"/>
      <c r="RNA300" s="2039"/>
      <c r="RNB300" s="2039"/>
      <c r="RNC300" s="2039"/>
      <c r="RND300" s="2039"/>
      <c r="RNE300" s="2039"/>
      <c r="RNF300" s="2039"/>
      <c r="RNG300" s="2039"/>
      <c r="RNH300" s="2039"/>
      <c r="RNI300" s="2039"/>
      <c r="RNJ300" s="2039"/>
      <c r="RNK300" s="2039"/>
      <c r="RNL300" s="2039"/>
      <c r="RNM300" s="2039"/>
      <c r="RNN300" s="2039"/>
      <c r="RNO300" s="2039"/>
      <c r="RNP300" s="2039"/>
      <c r="RNQ300" s="2039"/>
      <c r="RNR300" s="2039"/>
      <c r="RNS300" s="2039"/>
      <c r="RNT300" s="2039"/>
      <c r="RNU300" s="2039"/>
      <c r="RNV300" s="2039"/>
      <c r="RNW300" s="2039"/>
      <c r="RNX300" s="2039"/>
      <c r="RNY300" s="2039"/>
      <c r="RNZ300" s="2039"/>
      <c r="ROA300" s="2039"/>
      <c r="ROB300" s="2039"/>
      <c r="ROC300" s="2039"/>
      <c r="ROD300" s="2039"/>
      <c r="ROE300" s="2039"/>
      <c r="ROF300" s="2039"/>
      <c r="ROG300" s="2039"/>
      <c r="ROH300" s="2039"/>
      <c r="ROI300" s="2039"/>
      <c r="ROJ300" s="2039"/>
      <c r="ROK300" s="2039"/>
      <c r="ROL300" s="2039"/>
      <c r="ROM300" s="2039"/>
      <c r="RON300" s="2039"/>
      <c r="ROO300" s="2039"/>
      <c r="ROP300" s="2039"/>
      <c r="ROQ300" s="2039"/>
      <c r="ROR300" s="2039"/>
      <c r="ROS300" s="2039"/>
      <c r="ROT300" s="2039"/>
      <c r="ROU300" s="2039"/>
      <c r="ROV300" s="2039"/>
      <c r="ROW300" s="2039"/>
      <c r="ROX300" s="2039"/>
      <c r="ROY300" s="2039"/>
      <c r="ROZ300" s="2039"/>
      <c r="RPA300" s="2039"/>
      <c r="RPB300" s="2039"/>
      <c r="RPC300" s="2039"/>
      <c r="RPD300" s="2039"/>
      <c r="RPE300" s="2039"/>
      <c r="RPF300" s="2039"/>
      <c r="RPG300" s="2039"/>
      <c r="RPH300" s="2039"/>
      <c r="RPI300" s="2039"/>
      <c r="RPJ300" s="2039"/>
      <c r="RPK300" s="2039"/>
      <c r="RPL300" s="2039"/>
      <c r="RPM300" s="2039"/>
      <c r="RPN300" s="2039"/>
      <c r="RPO300" s="2039"/>
      <c r="RPP300" s="2039"/>
      <c r="RPQ300" s="2039"/>
      <c r="RPR300" s="2039"/>
      <c r="RPS300" s="2039"/>
      <c r="RPT300" s="2039"/>
      <c r="RPU300" s="2039"/>
      <c r="RPV300" s="2039"/>
      <c r="RPW300" s="2039"/>
      <c r="RPX300" s="2039"/>
      <c r="RPY300" s="2039"/>
      <c r="RPZ300" s="2039"/>
      <c r="RQA300" s="2039"/>
      <c r="RQB300" s="2039"/>
      <c r="RQC300" s="2039"/>
      <c r="RQD300" s="2039"/>
      <c r="RQE300" s="2039"/>
      <c r="RQF300" s="2039"/>
      <c r="RQG300" s="2039"/>
      <c r="RQH300" s="2039"/>
      <c r="RQI300" s="2039"/>
      <c r="RQJ300" s="2039"/>
      <c r="RQK300" s="2039"/>
      <c r="RQL300" s="2039"/>
      <c r="RQM300" s="2039"/>
      <c r="RQN300" s="2039"/>
      <c r="RQO300" s="2039"/>
      <c r="RQP300" s="2039"/>
      <c r="RQQ300" s="2039"/>
      <c r="RQR300" s="2039"/>
      <c r="RQS300" s="2039"/>
      <c r="RQT300" s="2039"/>
      <c r="RQU300" s="2039"/>
      <c r="RQV300" s="2039"/>
      <c r="RQW300" s="2039"/>
      <c r="RQX300" s="2039"/>
      <c r="RQY300" s="2039"/>
      <c r="RQZ300" s="2039"/>
      <c r="RRA300" s="2039"/>
      <c r="RRB300" s="2039"/>
      <c r="RRC300" s="2039"/>
      <c r="RRD300" s="2039"/>
      <c r="RRE300" s="2039"/>
      <c r="RRF300" s="2039"/>
      <c r="RRG300" s="2039"/>
      <c r="RRH300" s="2039"/>
      <c r="RRI300" s="2039"/>
      <c r="RRJ300" s="2039"/>
      <c r="RRK300" s="2039"/>
      <c r="RRL300" s="2039"/>
      <c r="RRM300" s="2039"/>
      <c r="RRN300" s="2039"/>
      <c r="RRO300" s="2039"/>
      <c r="RRP300" s="2039"/>
      <c r="RRQ300" s="2039"/>
      <c r="RRR300" s="2039"/>
      <c r="RRS300" s="2039"/>
      <c r="RRT300" s="2039"/>
      <c r="RRU300" s="2039"/>
      <c r="RRV300" s="2039"/>
      <c r="RRW300" s="2039"/>
      <c r="RRX300" s="2039"/>
      <c r="RRY300" s="2039"/>
      <c r="RRZ300" s="2039"/>
      <c r="RSA300" s="2039"/>
      <c r="RSB300" s="2039"/>
      <c r="RSC300" s="2039"/>
      <c r="RSD300" s="2039"/>
      <c r="RSE300" s="2039"/>
      <c r="RSF300" s="2039"/>
      <c r="RSG300" s="2039"/>
      <c r="RSH300" s="2039"/>
      <c r="RSI300" s="2039"/>
      <c r="RSJ300" s="2039"/>
      <c r="RSK300" s="2039"/>
      <c r="RSL300" s="2039"/>
      <c r="RSM300" s="2039"/>
      <c r="RSN300" s="2039"/>
      <c r="RSO300" s="2039"/>
      <c r="RSP300" s="2039"/>
      <c r="RSQ300" s="2039"/>
      <c r="RSR300" s="2039"/>
      <c r="RSS300" s="2039"/>
      <c r="RST300" s="2039"/>
      <c r="RSU300" s="2039"/>
      <c r="RSV300" s="2039"/>
      <c r="RSW300" s="2039"/>
      <c r="RSX300" s="2039"/>
      <c r="RSY300" s="2039"/>
      <c r="RSZ300" s="2039"/>
      <c r="RTA300" s="2039"/>
      <c r="RTB300" s="2039"/>
      <c r="RTC300" s="2039"/>
      <c r="RTD300" s="2039"/>
      <c r="RTE300" s="2039"/>
      <c r="RTF300" s="2039"/>
      <c r="RTG300" s="2039"/>
      <c r="RTH300" s="2039"/>
      <c r="RTI300" s="2039"/>
      <c r="RTJ300" s="2039"/>
      <c r="RTK300" s="2039"/>
      <c r="RTL300" s="2039"/>
      <c r="RTM300" s="2039"/>
      <c r="RTN300" s="2039"/>
      <c r="RTO300" s="2039"/>
      <c r="RTP300" s="2039"/>
      <c r="RTQ300" s="2039"/>
      <c r="RTR300" s="2039"/>
      <c r="RTS300" s="2039"/>
      <c r="RTT300" s="2039"/>
      <c r="RTU300" s="2039"/>
      <c r="RTV300" s="2039"/>
      <c r="RTW300" s="2039"/>
      <c r="RTX300" s="2039"/>
      <c r="RTY300" s="2039"/>
      <c r="RTZ300" s="2039"/>
      <c r="RUA300" s="2039"/>
      <c r="RUB300" s="2039"/>
      <c r="RUC300" s="2039"/>
      <c r="RUD300" s="2039"/>
      <c r="RUE300" s="2039"/>
      <c r="RUF300" s="2039"/>
      <c r="RUG300" s="2039"/>
      <c r="RUH300" s="2039"/>
      <c r="RUI300" s="2039"/>
      <c r="RUJ300" s="2039"/>
      <c r="RUK300" s="2039"/>
      <c r="RUL300" s="2039"/>
      <c r="RUM300" s="2039"/>
      <c r="RUN300" s="2039"/>
      <c r="RUO300" s="2039"/>
      <c r="RUP300" s="2039"/>
      <c r="RUQ300" s="2039"/>
      <c r="RUR300" s="2039"/>
      <c r="RUS300" s="2039"/>
      <c r="RUT300" s="2039"/>
      <c r="RUU300" s="2039"/>
      <c r="RUV300" s="2039"/>
      <c r="RUW300" s="2039"/>
      <c r="RUX300" s="2039"/>
      <c r="RUY300" s="2039"/>
      <c r="RUZ300" s="2039"/>
      <c r="RVA300" s="2039"/>
      <c r="RVB300" s="2039"/>
      <c r="RVC300" s="2039"/>
      <c r="RVD300" s="2039"/>
      <c r="RVE300" s="2039"/>
      <c r="RVF300" s="2039"/>
      <c r="RVG300" s="2039"/>
      <c r="RVH300" s="2039"/>
      <c r="RVI300" s="2039"/>
      <c r="RVJ300" s="2039"/>
      <c r="RVK300" s="2039"/>
      <c r="RVL300" s="2039"/>
      <c r="RVM300" s="2039"/>
      <c r="RVN300" s="2039"/>
      <c r="RVO300" s="2039"/>
      <c r="RVP300" s="2039"/>
      <c r="RVQ300" s="2039"/>
      <c r="RVR300" s="2039"/>
      <c r="RVS300" s="2039"/>
      <c r="RVT300" s="2039"/>
      <c r="RVU300" s="2039"/>
      <c r="RVV300" s="2039"/>
      <c r="RVW300" s="2039"/>
      <c r="RVX300" s="2039"/>
      <c r="RVY300" s="2039"/>
      <c r="RVZ300" s="2039"/>
      <c r="RWA300" s="2039"/>
      <c r="RWB300" s="2039"/>
      <c r="RWC300" s="2039"/>
      <c r="RWD300" s="2039"/>
      <c r="RWE300" s="2039"/>
      <c r="RWF300" s="2039"/>
      <c r="RWG300" s="2039"/>
      <c r="RWH300" s="2039"/>
      <c r="RWI300" s="2039"/>
      <c r="RWJ300" s="2039"/>
      <c r="RWK300" s="2039"/>
      <c r="RWL300" s="2039"/>
      <c r="RWM300" s="2039"/>
      <c r="RWN300" s="2039"/>
      <c r="RWO300" s="2039"/>
      <c r="RWP300" s="2039"/>
      <c r="RWQ300" s="2039"/>
      <c r="RWR300" s="2039"/>
      <c r="RWS300" s="2039"/>
      <c r="RWT300" s="2039"/>
      <c r="RWU300" s="2039"/>
      <c r="RWV300" s="2039"/>
      <c r="RWW300" s="2039"/>
      <c r="RWX300" s="2039"/>
      <c r="RWY300" s="2039"/>
      <c r="RWZ300" s="2039"/>
      <c r="RXA300" s="2039"/>
      <c r="RXB300" s="2039"/>
      <c r="RXC300" s="2039"/>
      <c r="RXD300" s="2039"/>
      <c r="RXE300" s="2039"/>
      <c r="RXF300" s="2039"/>
      <c r="RXG300" s="2039"/>
      <c r="RXH300" s="2039"/>
      <c r="RXI300" s="2039"/>
      <c r="RXJ300" s="2039"/>
      <c r="RXK300" s="2039"/>
      <c r="RXL300" s="2039"/>
      <c r="RXM300" s="2039"/>
      <c r="RXN300" s="2039"/>
      <c r="RXO300" s="2039"/>
      <c r="RXP300" s="2039"/>
      <c r="RXQ300" s="2039"/>
      <c r="RXR300" s="2039"/>
      <c r="RXS300" s="2039"/>
      <c r="RXT300" s="2039"/>
      <c r="RXU300" s="2039"/>
      <c r="RXV300" s="2039"/>
      <c r="RXW300" s="2039"/>
      <c r="RXX300" s="2039"/>
      <c r="RXY300" s="2039"/>
      <c r="RXZ300" s="2039"/>
      <c r="RYA300" s="2039"/>
      <c r="RYB300" s="2039"/>
      <c r="RYC300" s="2039"/>
      <c r="RYD300" s="2039"/>
      <c r="RYE300" s="2039"/>
      <c r="RYF300" s="2039"/>
      <c r="RYG300" s="2039"/>
      <c r="RYH300" s="2039"/>
      <c r="RYI300" s="2039"/>
      <c r="RYJ300" s="2039"/>
      <c r="RYK300" s="2039"/>
      <c r="RYL300" s="2039"/>
      <c r="RYM300" s="2039"/>
      <c r="RYN300" s="2039"/>
      <c r="RYO300" s="2039"/>
      <c r="RYP300" s="2039"/>
      <c r="RYQ300" s="2039"/>
      <c r="RYR300" s="2039"/>
      <c r="RYS300" s="2039"/>
      <c r="RYT300" s="2039"/>
      <c r="RYU300" s="2039"/>
      <c r="RYV300" s="2039"/>
      <c r="RYW300" s="2039"/>
      <c r="RYX300" s="2039"/>
      <c r="RYY300" s="2039"/>
      <c r="RYZ300" s="2039"/>
      <c r="RZA300" s="2039"/>
      <c r="RZB300" s="2039"/>
      <c r="RZC300" s="2039"/>
      <c r="RZD300" s="2039"/>
      <c r="RZE300" s="2039"/>
      <c r="RZF300" s="2039"/>
      <c r="RZG300" s="2039"/>
      <c r="RZH300" s="2039"/>
      <c r="RZI300" s="2039"/>
      <c r="RZJ300" s="2039"/>
      <c r="RZK300" s="2039"/>
      <c r="RZL300" s="2039"/>
      <c r="RZM300" s="2039"/>
      <c r="RZN300" s="2039"/>
      <c r="RZO300" s="2039"/>
      <c r="RZP300" s="2039"/>
      <c r="RZQ300" s="2039"/>
      <c r="RZR300" s="2039"/>
      <c r="RZS300" s="2039"/>
      <c r="RZT300" s="2039"/>
      <c r="RZU300" s="2039"/>
      <c r="RZV300" s="2039"/>
      <c r="RZW300" s="2039"/>
      <c r="RZX300" s="2039"/>
      <c r="RZY300" s="2039"/>
      <c r="RZZ300" s="2039"/>
      <c r="SAA300" s="2039"/>
      <c r="SAB300" s="2039"/>
      <c r="SAC300" s="2039"/>
      <c r="SAD300" s="2039"/>
      <c r="SAE300" s="2039"/>
      <c r="SAF300" s="2039"/>
      <c r="SAG300" s="2039"/>
      <c r="SAH300" s="2039"/>
      <c r="SAI300" s="2039"/>
      <c r="SAJ300" s="2039"/>
      <c r="SAK300" s="2039"/>
      <c r="SAL300" s="2039"/>
      <c r="SAM300" s="2039"/>
      <c r="SAN300" s="2039"/>
      <c r="SAO300" s="2039"/>
      <c r="SAP300" s="2039"/>
      <c r="SAQ300" s="2039"/>
      <c r="SAR300" s="2039"/>
      <c r="SAS300" s="2039"/>
      <c r="SAT300" s="2039"/>
      <c r="SAU300" s="2039"/>
      <c r="SAV300" s="2039"/>
      <c r="SAW300" s="2039"/>
      <c r="SAX300" s="2039"/>
      <c r="SAY300" s="2039"/>
      <c r="SAZ300" s="2039"/>
      <c r="SBA300" s="2039"/>
      <c r="SBB300" s="2039"/>
      <c r="SBC300" s="2039"/>
      <c r="SBD300" s="2039"/>
      <c r="SBE300" s="2039"/>
      <c r="SBF300" s="2039"/>
      <c r="SBG300" s="2039"/>
      <c r="SBH300" s="2039"/>
      <c r="SBI300" s="2039"/>
      <c r="SBJ300" s="2039"/>
      <c r="SBK300" s="2039"/>
      <c r="SBL300" s="2039"/>
      <c r="SBM300" s="2039"/>
      <c r="SBN300" s="2039"/>
      <c r="SBO300" s="2039"/>
      <c r="SBP300" s="2039"/>
      <c r="SBQ300" s="2039"/>
      <c r="SBR300" s="2039"/>
      <c r="SBS300" s="2039"/>
      <c r="SBT300" s="2039"/>
      <c r="SBU300" s="2039"/>
      <c r="SBV300" s="2039"/>
      <c r="SBW300" s="2039"/>
      <c r="SBX300" s="2039"/>
      <c r="SBY300" s="2039"/>
      <c r="SBZ300" s="2039"/>
      <c r="SCA300" s="2039"/>
      <c r="SCB300" s="2039"/>
      <c r="SCC300" s="2039"/>
      <c r="SCD300" s="2039"/>
      <c r="SCE300" s="2039"/>
      <c r="SCF300" s="2039"/>
      <c r="SCG300" s="2039"/>
      <c r="SCH300" s="2039"/>
      <c r="SCI300" s="2039"/>
      <c r="SCJ300" s="2039"/>
      <c r="SCK300" s="2039"/>
      <c r="SCL300" s="2039"/>
      <c r="SCM300" s="2039"/>
      <c r="SCN300" s="2039"/>
      <c r="SCO300" s="2039"/>
      <c r="SCP300" s="2039"/>
      <c r="SCQ300" s="2039"/>
      <c r="SCR300" s="2039"/>
      <c r="SCS300" s="2039"/>
      <c r="SCT300" s="2039"/>
      <c r="SCU300" s="2039"/>
      <c r="SCV300" s="2039"/>
      <c r="SCW300" s="2039"/>
      <c r="SCX300" s="2039"/>
      <c r="SCY300" s="2039"/>
      <c r="SCZ300" s="2039"/>
      <c r="SDA300" s="2039"/>
      <c r="SDB300" s="2039"/>
      <c r="SDC300" s="2039"/>
      <c r="SDD300" s="2039"/>
      <c r="SDE300" s="2039"/>
      <c r="SDF300" s="2039"/>
      <c r="SDG300" s="2039"/>
      <c r="SDH300" s="2039"/>
      <c r="SDI300" s="2039"/>
      <c r="SDJ300" s="2039"/>
      <c r="SDK300" s="2039"/>
      <c r="SDL300" s="2039"/>
      <c r="SDM300" s="2039"/>
      <c r="SDN300" s="2039"/>
      <c r="SDO300" s="2039"/>
      <c r="SDP300" s="2039"/>
      <c r="SDQ300" s="2039"/>
      <c r="SDR300" s="2039"/>
      <c r="SDS300" s="2039"/>
      <c r="SDT300" s="2039"/>
      <c r="SDU300" s="2039"/>
      <c r="SDV300" s="2039"/>
      <c r="SDW300" s="2039"/>
      <c r="SDX300" s="2039"/>
      <c r="SDY300" s="2039"/>
      <c r="SDZ300" s="2039"/>
      <c r="SEA300" s="2039"/>
      <c r="SEB300" s="2039"/>
      <c r="SEC300" s="2039"/>
      <c r="SED300" s="2039"/>
      <c r="SEE300" s="2039"/>
      <c r="SEF300" s="2039"/>
      <c r="SEG300" s="2039"/>
      <c r="SEH300" s="2039"/>
      <c r="SEI300" s="2039"/>
      <c r="SEJ300" s="2039"/>
      <c r="SEK300" s="2039"/>
      <c r="SEL300" s="2039"/>
      <c r="SEM300" s="2039"/>
      <c r="SEN300" s="2039"/>
      <c r="SEO300" s="2039"/>
      <c r="SEP300" s="2039"/>
      <c r="SEQ300" s="2039"/>
      <c r="SER300" s="2039"/>
      <c r="SES300" s="2039"/>
      <c r="SET300" s="2039"/>
      <c r="SEU300" s="2039"/>
      <c r="SEV300" s="2039"/>
      <c r="SEW300" s="2039"/>
      <c r="SEX300" s="2039"/>
      <c r="SEY300" s="2039"/>
      <c r="SEZ300" s="2039"/>
      <c r="SFA300" s="2039"/>
      <c r="SFB300" s="2039"/>
      <c r="SFC300" s="2039"/>
      <c r="SFD300" s="2039"/>
      <c r="SFE300" s="2039"/>
      <c r="SFF300" s="2039"/>
      <c r="SFG300" s="2039"/>
      <c r="SFH300" s="2039"/>
      <c r="SFI300" s="2039"/>
      <c r="SFJ300" s="2039"/>
      <c r="SFK300" s="2039"/>
      <c r="SFL300" s="2039"/>
      <c r="SFM300" s="2039"/>
      <c r="SFN300" s="2039"/>
      <c r="SFO300" s="2039"/>
      <c r="SFP300" s="2039"/>
      <c r="SFQ300" s="2039"/>
      <c r="SFR300" s="2039"/>
      <c r="SFS300" s="2039"/>
      <c r="SFT300" s="2039"/>
      <c r="SFU300" s="2039"/>
      <c r="SFV300" s="2039"/>
      <c r="SFW300" s="2039"/>
      <c r="SFX300" s="2039"/>
      <c r="SFY300" s="2039"/>
      <c r="SFZ300" s="2039"/>
      <c r="SGA300" s="2039"/>
      <c r="SGB300" s="2039"/>
      <c r="SGC300" s="2039"/>
      <c r="SGD300" s="2039"/>
      <c r="SGE300" s="2039"/>
      <c r="SGF300" s="2039"/>
      <c r="SGG300" s="2039"/>
      <c r="SGH300" s="2039"/>
      <c r="SGI300" s="2039"/>
      <c r="SGJ300" s="2039"/>
      <c r="SGK300" s="2039"/>
      <c r="SGL300" s="2039"/>
      <c r="SGM300" s="2039"/>
      <c r="SGN300" s="2039"/>
      <c r="SGO300" s="2039"/>
      <c r="SGP300" s="2039"/>
      <c r="SGQ300" s="2039"/>
      <c r="SGR300" s="2039"/>
      <c r="SGS300" s="2039"/>
      <c r="SGT300" s="2039"/>
      <c r="SGU300" s="2039"/>
      <c r="SGV300" s="2039"/>
      <c r="SGW300" s="2039"/>
      <c r="SGX300" s="2039"/>
      <c r="SGY300" s="2039"/>
      <c r="SGZ300" s="2039"/>
      <c r="SHA300" s="2039"/>
      <c r="SHB300" s="2039"/>
      <c r="SHC300" s="2039"/>
      <c r="SHD300" s="2039"/>
      <c r="SHE300" s="2039"/>
      <c r="SHF300" s="2039"/>
      <c r="SHG300" s="2039"/>
      <c r="SHH300" s="2039"/>
      <c r="SHI300" s="2039"/>
      <c r="SHJ300" s="2039"/>
      <c r="SHK300" s="2039"/>
      <c r="SHL300" s="2039"/>
      <c r="SHM300" s="2039"/>
      <c r="SHN300" s="2039"/>
      <c r="SHO300" s="2039"/>
      <c r="SHP300" s="2039"/>
      <c r="SHQ300" s="2039"/>
      <c r="SHR300" s="2039"/>
      <c r="SHS300" s="2039"/>
      <c r="SHT300" s="2039"/>
      <c r="SHU300" s="2039"/>
      <c r="SHV300" s="2039"/>
      <c r="SHW300" s="2039"/>
      <c r="SHX300" s="2039"/>
      <c r="SHY300" s="2039"/>
      <c r="SHZ300" s="2039"/>
      <c r="SIA300" s="2039"/>
      <c r="SIB300" s="2039"/>
      <c r="SIC300" s="2039"/>
      <c r="SID300" s="2039"/>
      <c r="SIE300" s="2039"/>
      <c r="SIF300" s="2039"/>
      <c r="SIG300" s="2039"/>
      <c r="SIH300" s="2039"/>
      <c r="SII300" s="2039"/>
      <c r="SIJ300" s="2039"/>
      <c r="SIK300" s="2039"/>
      <c r="SIL300" s="2039"/>
      <c r="SIM300" s="2039"/>
      <c r="SIN300" s="2039"/>
      <c r="SIO300" s="2039"/>
      <c r="SIP300" s="2039"/>
      <c r="SIQ300" s="2039"/>
      <c r="SIR300" s="2039"/>
      <c r="SIS300" s="2039"/>
      <c r="SIT300" s="2039"/>
      <c r="SIU300" s="2039"/>
      <c r="SIV300" s="2039"/>
      <c r="SIW300" s="2039"/>
      <c r="SIX300" s="2039"/>
      <c r="SIY300" s="2039"/>
      <c r="SIZ300" s="2039"/>
      <c r="SJA300" s="2039"/>
      <c r="SJB300" s="2039"/>
      <c r="SJC300" s="2039"/>
      <c r="SJD300" s="2039"/>
      <c r="SJE300" s="2039"/>
      <c r="SJF300" s="2039"/>
      <c r="SJG300" s="2039"/>
      <c r="SJH300" s="2039"/>
      <c r="SJI300" s="2039"/>
      <c r="SJJ300" s="2039"/>
      <c r="SJK300" s="2039"/>
      <c r="SJL300" s="2039"/>
      <c r="SJM300" s="2039"/>
      <c r="SJN300" s="2039"/>
      <c r="SJO300" s="2039"/>
      <c r="SJP300" s="2039"/>
      <c r="SJQ300" s="2039"/>
      <c r="SJR300" s="2039"/>
      <c r="SJS300" s="2039"/>
      <c r="SJT300" s="2039"/>
      <c r="SJU300" s="2039"/>
      <c r="SJV300" s="2039"/>
      <c r="SJW300" s="2039"/>
      <c r="SJX300" s="2039"/>
      <c r="SJY300" s="2039"/>
      <c r="SJZ300" s="2039"/>
      <c r="SKA300" s="2039"/>
      <c r="SKB300" s="2039"/>
      <c r="SKC300" s="2039"/>
      <c r="SKD300" s="2039"/>
      <c r="SKE300" s="2039"/>
      <c r="SKF300" s="2039"/>
      <c r="SKG300" s="2039"/>
      <c r="SKH300" s="2039"/>
      <c r="SKI300" s="2039"/>
      <c r="SKJ300" s="2039"/>
      <c r="SKK300" s="2039"/>
      <c r="SKL300" s="2039"/>
      <c r="SKM300" s="2039"/>
      <c r="SKN300" s="2039"/>
      <c r="SKO300" s="2039"/>
      <c r="SKP300" s="2039"/>
      <c r="SKQ300" s="2039"/>
      <c r="SKR300" s="2039"/>
      <c r="SKS300" s="2039"/>
      <c r="SKT300" s="2039"/>
      <c r="SKU300" s="2039"/>
      <c r="SKV300" s="2039"/>
      <c r="SKW300" s="2039"/>
      <c r="SKX300" s="2039"/>
      <c r="SKY300" s="2039"/>
      <c r="SKZ300" s="2039"/>
      <c r="SLA300" s="2039"/>
      <c r="SLB300" s="2039"/>
      <c r="SLC300" s="2039"/>
      <c r="SLD300" s="2039"/>
      <c r="SLE300" s="2039"/>
      <c r="SLF300" s="2039"/>
      <c r="SLG300" s="2039"/>
      <c r="SLH300" s="2039"/>
      <c r="SLI300" s="2039"/>
      <c r="SLJ300" s="2039"/>
      <c r="SLK300" s="2039"/>
      <c r="SLL300" s="2039"/>
      <c r="SLM300" s="2039"/>
      <c r="SLN300" s="2039"/>
      <c r="SLO300" s="2039"/>
      <c r="SLP300" s="2039"/>
      <c r="SLQ300" s="2039"/>
      <c r="SLR300" s="2039"/>
      <c r="SLS300" s="2039"/>
      <c r="SLT300" s="2039"/>
      <c r="SLU300" s="2039"/>
      <c r="SLV300" s="2039"/>
      <c r="SLW300" s="2039"/>
      <c r="SLX300" s="2039"/>
      <c r="SLY300" s="2039"/>
      <c r="SLZ300" s="2039"/>
      <c r="SMA300" s="2039"/>
      <c r="SMB300" s="2039"/>
      <c r="SMC300" s="2039"/>
      <c r="SMD300" s="2039"/>
      <c r="SME300" s="2039"/>
      <c r="SMF300" s="2039"/>
      <c r="SMG300" s="2039"/>
      <c r="SMH300" s="2039"/>
      <c r="SMI300" s="2039"/>
      <c r="SMJ300" s="2039"/>
      <c r="SMK300" s="2039"/>
      <c r="SML300" s="2039"/>
      <c r="SMM300" s="2039"/>
      <c r="SMN300" s="2039"/>
      <c r="SMO300" s="2039"/>
      <c r="SMP300" s="2039"/>
      <c r="SMQ300" s="2039"/>
      <c r="SMR300" s="2039"/>
      <c r="SMS300" s="2039"/>
      <c r="SMT300" s="2039"/>
      <c r="SMU300" s="2039"/>
      <c r="SMV300" s="2039"/>
      <c r="SMW300" s="2039"/>
      <c r="SMX300" s="2039"/>
      <c r="SMY300" s="2039"/>
      <c r="SMZ300" s="2039"/>
      <c r="SNA300" s="2039"/>
      <c r="SNB300" s="2039"/>
      <c r="SNC300" s="2039"/>
      <c r="SND300" s="2039"/>
      <c r="SNE300" s="2039"/>
      <c r="SNF300" s="2039"/>
      <c r="SNG300" s="2039"/>
      <c r="SNH300" s="2039"/>
      <c r="SNI300" s="2039"/>
      <c r="SNJ300" s="2039"/>
      <c r="SNK300" s="2039"/>
      <c r="SNL300" s="2039"/>
      <c r="SNM300" s="2039"/>
      <c r="SNN300" s="2039"/>
      <c r="SNO300" s="2039"/>
      <c r="SNP300" s="2039"/>
      <c r="SNQ300" s="2039"/>
      <c r="SNR300" s="2039"/>
      <c r="SNS300" s="2039"/>
      <c r="SNT300" s="2039"/>
      <c r="SNU300" s="2039"/>
      <c r="SNV300" s="2039"/>
      <c r="SNW300" s="2039"/>
      <c r="SNX300" s="2039"/>
      <c r="SNY300" s="2039"/>
      <c r="SNZ300" s="2039"/>
      <c r="SOA300" s="2039"/>
      <c r="SOB300" s="2039"/>
      <c r="SOC300" s="2039"/>
      <c r="SOD300" s="2039"/>
      <c r="SOE300" s="2039"/>
      <c r="SOF300" s="2039"/>
      <c r="SOG300" s="2039"/>
      <c r="SOH300" s="2039"/>
      <c r="SOI300" s="2039"/>
      <c r="SOJ300" s="2039"/>
      <c r="SOK300" s="2039"/>
      <c r="SOL300" s="2039"/>
      <c r="SOM300" s="2039"/>
      <c r="SON300" s="2039"/>
      <c r="SOO300" s="2039"/>
      <c r="SOP300" s="2039"/>
      <c r="SOQ300" s="2039"/>
      <c r="SOR300" s="2039"/>
      <c r="SOS300" s="2039"/>
      <c r="SOT300" s="2039"/>
      <c r="SOU300" s="2039"/>
      <c r="SOV300" s="2039"/>
      <c r="SOW300" s="2039"/>
      <c r="SOX300" s="2039"/>
      <c r="SOY300" s="2039"/>
      <c r="SOZ300" s="2039"/>
      <c r="SPA300" s="2039"/>
      <c r="SPB300" s="2039"/>
      <c r="SPC300" s="2039"/>
      <c r="SPD300" s="2039"/>
      <c r="SPE300" s="2039"/>
      <c r="SPF300" s="2039"/>
      <c r="SPG300" s="2039"/>
      <c r="SPH300" s="2039"/>
      <c r="SPI300" s="2039"/>
      <c r="SPJ300" s="2039"/>
      <c r="SPK300" s="2039"/>
      <c r="SPL300" s="2039"/>
      <c r="SPM300" s="2039"/>
      <c r="SPN300" s="2039"/>
      <c r="SPO300" s="2039"/>
      <c r="SPP300" s="2039"/>
      <c r="SPQ300" s="2039"/>
      <c r="SPR300" s="2039"/>
      <c r="SPS300" s="2039"/>
      <c r="SPT300" s="2039"/>
      <c r="SPU300" s="2039"/>
      <c r="SPV300" s="2039"/>
      <c r="SPW300" s="2039"/>
      <c r="SPX300" s="2039"/>
      <c r="SPY300" s="2039"/>
      <c r="SPZ300" s="2039"/>
      <c r="SQA300" s="2039"/>
      <c r="SQB300" s="2039"/>
      <c r="SQC300" s="2039"/>
      <c r="SQD300" s="2039"/>
      <c r="SQE300" s="2039"/>
      <c r="SQF300" s="2039"/>
      <c r="SQG300" s="2039"/>
      <c r="SQH300" s="2039"/>
      <c r="SQI300" s="2039"/>
      <c r="SQJ300" s="2039"/>
      <c r="SQK300" s="2039"/>
      <c r="SQL300" s="2039"/>
      <c r="SQM300" s="2039"/>
      <c r="SQN300" s="2039"/>
      <c r="SQO300" s="2039"/>
      <c r="SQP300" s="2039"/>
      <c r="SQQ300" s="2039"/>
      <c r="SQR300" s="2039"/>
      <c r="SQS300" s="2039"/>
      <c r="SQT300" s="2039"/>
      <c r="SQU300" s="2039"/>
      <c r="SQV300" s="2039"/>
      <c r="SQW300" s="2039"/>
      <c r="SQX300" s="2039"/>
      <c r="SQY300" s="2039"/>
      <c r="SQZ300" s="2039"/>
      <c r="SRA300" s="2039"/>
      <c r="SRB300" s="2039"/>
      <c r="SRC300" s="2039"/>
      <c r="SRD300" s="2039"/>
      <c r="SRE300" s="2039"/>
      <c r="SRF300" s="2039"/>
      <c r="SRG300" s="2039"/>
      <c r="SRH300" s="2039"/>
      <c r="SRI300" s="2039"/>
      <c r="SRJ300" s="2039"/>
      <c r="SRK300" s="2039"/>
      <c r="SRL300" s="2039"/>
      <c r="SRM300" s="2039"/>
      <c r="SRN300" s="2039"/>
      <c r="SRO300" s="2039"/>
      <c r="SRP300" s="2039"/>
      <c r="SRQ300" s="2039"/>
      <c r="SRR300" s="2039"/>
      <c r="SRS300" s="2039"/>
      <c r="SRT300" s="2039"/>
      <c r="SRU300" s="2039"/>
      <c r="SRV300" s="2039"/>
      <c r="SRW300" s="2039"/>
      <c r="SRX300" s="2039"/>
      <c r="SRY300" s="2039"/>
      <c r="SRZ300" s="2039"/>
      <c r="SSA300" s="2039"/>
      <c r="SSB300" s="2039"/>
      <c r="SSC300" s="2039"/>
      <c r="SSD300" s="2039"/>
      <c r="SSE300" s="2039"/>
      <c r="SSF300" s="2039"/>
      <c r="SSG300" s="2039"/>
      <c r="SSH300" s="2039"/>
      <c r="SSI300" s="2039"/>
      <c r="SSJ300" s="2039"/>
      <c r="SSK300" s="2039"/>
      <c r="SSL300" s="2039"/>
      <c r="SSM300" s="2039"/>
      <c r="SSN300" s="2039"/>
      <c r="SSO300" s="2039"/>
      <c r="SSP300" s="2039"/>
      <c r="SSQ300" s="2039"/>
      <c r="SSR300" s="2039"/>
      <c r="SSS300" s="2039"/>
      <c r="SST300" s="2039"/>
      <c r="SSU300" s="2039"/>
      <c r="SSV300" s="2039"/>
      <c r="SSW300" s="2039"/>
      <c r="SSX300" s="2039"/>
      <c r="SSY300" s="2039"/>
      <c r="SSZ300" s="2039"/>
      <c r="STA300" s="2039"/>
      <c r="STB300" s="2039"/>
      <c r="STC300" s="2039"/>
      <c r="STD300" s="2039"/>
      <c r="STE300" s="2039"/>
      <c r="STF300" s="2039"/>
      <c r="STG300" s="2039"/>
      <c r="STH300" s="2039"/>
      <c r="STI300" s="2039"/>
      <c r="STJ300" s="2039"/>
      <c r="STK300" s="2039"/>
      <c r="STL300" s="2039"/>
      <c r="STM300" s="2039"/>
      <c r="STN300" s="2039"/>
      <c r="STO300" s="2039"/>
      <c r="STP300" s="2039"/>
      <c r="STQ300" s="2039"/>
      <c r="STR300" s="2039"/>
      <c r="STS300" s="2039"/>
      <c r="STT300" s="2039"/>
      <c r="STU300" s="2039"/>
      <c r="STV300" s="2039"/>
      <c r="STW300" s="2039"/>
      <c r="STX300" s="2039"/>
      <c r="STY300" s="2039"/>
      <c r="STZ300" s="2039"/>
      <c r="SUA300" s="2039"/>
      <c r="SUB300" s="2039"/>
      <c r="SUC300" s="2039"/>
      <c r="SUD300" s="2039"/>
      <c r="SUE300" s="2039"/>
      <c r="SUF300" s="2039"/>
      <c r="SUG300" s="2039"/>
      <c r="SUH300" s="2039"/>
      <c r="SUI300" s="2039"/>
      <c r="SUJ300" s="2039"/>
      <c r="SUK300" s="2039"/>
      <c r="SUL300" s="2039"/>
      <c r="SUM300" s="2039"/>
      <c r="SUN300" s="2039"/>
      <c r="SUO300" s="2039"/>
      <c r="SUP300" s="2039"/>
      <c r="SUQ300" s="2039"/>
      <c r="SUR300" s="2039"/>
      <c r="SUS300" s="2039"/>
      <c r="SUT300" s="2039"/>
      <c r="SUU300" s="2039"/>
      <c r="SUV300" s="2039"/>
      <c r="SUW300" s="2039"/>
      <c r="SUX300" s="2039"/>
      <c r="SUY300" s="2039"/>
      <c r="SUZ300" s="2039"/>
      <c r="SVA300" s="2039"/>
      <c r="SVB300" s="2039"/>
      <c r="SVC300" s="2039"/>
      <c r="SVD300" s="2039"/>
      <c r="SVE300" s="2039"/>
      <c r="SVF300" s="2039"/>
      <c r="SVG300" s="2039"/>
      <c r="SVH300" s="2039"/>
      <c r="SVI300" s="2039"/>
      <c r="SVJ300" s="2039"/>
      <c r="SVK300" s="2039"/>
      <c r="SVL300" s="2039"/>
      <c r="SVM300" s="2039"/>
      <c r="SVN300" s="2039"/>
      <c r="SVO300" s="2039"/>
      <c r="SVP300" s="2039"/>
      <c r="SVQ300" s="2039"/>
      <c r="SVR300" s="2039"/>
      <c r="SVS300" s="2039"/>
      <c r="SVT300" s="2039"/>
      <c r="SVU300" s="2039"/>
      <c r="SVV300" s="2039"/>
      <c r="SVW300" s="2039"/>
      <c r="SVX300" s="2039"/>
      <c r="SVY300" s="2039"/>
      <c r="SVZ300" s="2039"/>
      <c r="SWA300" s="2039"/>
      <c r="SWB300" s="2039"/>
      <c r="SWC300" s="2039"/>
      <c r="SWD300" s="2039"/>
      <c r="SWE300" s="2039"/>
      <c r="SWF300" s="2039"/>
      <c r="SWG300" s="2039"/>
      <c r="SWH300" s="2039"/>
      <c r="SWI300" s="2039"/>
      <c r="SWJ300" s="2039"/>
      <c r="SWK300" s="2039"/>
      <c r="SWL300" s="2039"/>
      <c r="SWM300" s="2039"/>
      <c r="SWN300" s="2039"/>
      <c r="SWO300" s="2039"/>
      <c r="SWP300" s="2039"/>
      <c r="SWQ300" s="2039"/>
      <c r="SWR300" s="2039"/>
      <c r="SWS300" s="2039"/>
      <c r="SWT300" s="2039"/>
      <c r="SWU300" s="2039"/>
      <c r="SWV300" s="2039"/>
      <c r="SWW300" s="2039"/>
      <c r="SWX300" s="2039"/>
      <c r="SWY300" s="2039"/>
      <c r="SWZ300" s="2039"/>
      <c r="SXA300" s="2039"/>
      <c r="SXB300" s="2039"/>
      <c r="SXC300" s="2039"/>
      <c r="SXD300" s="2039"/>
      <c r="SXE300" s="2039"/>
      <c r="SXF300" s="2039"/>
      <c r="SXG300" s="2039"/>
      <c r="SXH300" s="2039"/>
      <c r="SXI300" s="2039"/>
      <c r="SXJ300" s="2039"/>
      <c r="SXK300" s="2039"/>
      <c r="SXL300" s="2039"/>
      <c r="SXM300" s="2039"/>
      <c r="SXN300" s="2039"/>
      <c r="SXO300" s="2039"/>
      <c r="SXP300" s="2039"/>
      <c r="SXQ300" s="2039"/>
      <c r="SXR300" s="2039"/>
      <c r="SXS300" s="2039"/>
      <c r="SXT300" s="2039"/>
      <c r="SXU300" s="2039"/>
      <c r="SXV300" s="2039"/>
      <c r="SXW300" s="2039"/>
      <c r="SXX300" s="2039"/>
      <c r="SXY300" s="2039"/>
      <c r="SXZ300" s="2039"/>
      <c r="SYA300" s="2039"/>
      <c r="SYB300" s="2039"/>
      <c r="SYC300" s="2039"/>
      <c r="SYD300" s="2039"/>
      <c r="SYE300" s="2039"/>
      <c r="SYF300" s="2039"/>
      <c r="SYG300" s="2039"/>
      <c r="SYH300" s="2039"/>
      <c r="SYI300" s="2039"/>
      <c r="SYJ300" s="2039"/>
      <c r="SYK300" s="2039"/>
      <c r="SYL300" s="2039"/>
      <c r="SYM300" s="2039"/>
      <c r="SYN300" s="2039"/>
      <c r="SYO300" s="2039"/>
      <c r="SYP300" s="2039"/>
      <c r="SYQ300" s="2039"/>
      <c r="SYR300" s="2039"/>
      <c r="SYS300" s="2039"/>
      <c r="SYT300" s="2039"/>
      <c r="SYU300" s="2039"/>
      <c r="SYV300" s="2039"/>
      <c r="SYW300" s="2039"/>
      <c r="SYX300" s="2039"/>
      <c r="SYY300" s="2039"/>
      <c r="SYZ300" s="2039"/>
      <c r="SZA300" s="2039"/>
      <c r="SZB300" s="2039"/>
      <c r="SZC300" s="2039"/>
      <c r="SZD300" s="2039"/>
      <c r="SZE300" s="2039"/>
      <c r="SZF300" s="2039"/>
      <c r="SZG300" s="2039"/>
      <c r="SZH300" s="2039"/>
      <c r="SZI300" s="2039"/>
      <c r="SZJ300" s="2039"/>
      <c r="SZK300" s="2039"/>
      <c r="SZL300" s="2039"/>
      <c r="SZM300" s="2039"/>
      <c r="SZN300" s="2039"/>
      <c r="SZO300" s="2039"/>
      <c r="SZP300" s="2039"/>
      <c r="SZQ300" s="2039"/>
      <c r="SZR300" s="2039"/>
      <c r="SZS300" s="2039"/>
      <c r="SZT300" s="2039"/>
      <c r="SZU300" s="2039"/>
      <c r="SZV300" s="2039"/>
      <c r="SZW300" s="2039"/>
      <c r="SZX300" s="2039"/>
      <c r="SZY300" s="2039"/>
      <c r="SZZ300" s="2039"/>
      <c r="TAA300" s="2039"/>
      <c r="TAB300" s="2039"/>
      <c r="TAC300" s="2039"/>
      <c r="TAD300" s="2039"/>
      <c r="TAE300" s="2039"/>
      <c r="TAF300" s="2039"/>
      <c r="TAG300" s="2039"/>
      <c r="TAH300" s="2039"/>
      <c r="TAI300" s="2039"/>
      <c r="TAJ300" s="2039"/>
      <c r="TAK300" s="2039"/>
      <c r="TAL300" s="2039"/>
      <c r="TAM300" s="2039"/>
      <c r="TAN300" s="2039"/>
      <c r="TAO300" s="2039"/>
      <c r="TAP300" s="2039"/>
      <c r="TAQ300" s="2039"/>
      <c r="TAR300" s="2039"/>
      <c r="TAS300" s="2039"/>
      <c r="TAT300" s="2039"/>
      <c r="TAU300" s="2039"/>
      <c r="TAV300" s="2039"/>
      <c r="TAW300" s="2039"/>
      <c r="TAX300" s="2039"/>
      <c r="TAY300" s="2039"/>
      <c r="TAZ300" s="2039"/>
      <c r="TBA300" s="2039"/>
      <c r="TBB300" s="2039"/>
      <c r="TBC300" s="2039"/>
      <c r="TBD300" s="2039"/>
      <c r="TBE300" s="2039"/>
      <c r="TBF300" s="2039"/>
      <c r="TBG300" s="2039"/>
      <c r="TBH300" s="2039"/>
      <c r="TBI300" s="2039"/>
      <c r="TBJ300" s="2039"/>
      <c r="TBK300" s="2039"/>
      <c r="TBL300" s="2039"/>
      <c r="TBM300" s="2039"/>
      <c r="TBN300" s="2039"/>
      <c r="TBO300" s="2039"/>
      <c r="TBP300" s="2039"/>
      <c r="TBQ300" s="2039"/>
      <c r="TBR300" s="2039"/>
      <c r="TBS300" s="2039"/>
      <c r="TBT300" s="2039"/>
      <c r="TBU300" s="2039"/>
      <c r="TBV300" s="2039"/>
      <c r="TBW300" s="2039"/>
      <c r="TBX300" s="2039"/>
      <c r="TBY300" s="2039"/>
      <c r="TBZ300" s="2039"/>
      <c r="TCA300" s="2039"/>
      <c r="TCB300" s="2039"/>
      <c r="TCC300" s="2039"/>
      <c r="TCD300" s="2039"/>
      <c r="TCE300" s="2039"/>
      <c r="TCF300" s="2039"/>
      <c r="TCG300" s="2039"/>
      <c r="TCH300" s="2039"/>
      <c r="TCI300" s="2039"/>
      <c r="TCJ300" s="2039"/>
      <c r="TCK300" s="2039"/>
      <c r="TCL300" s="2039"/>
      <c r="TCM300" s="2039"/>
      <c r="TCN300" s="2039"/>
      <c r="TCO300" s="2039"/>
      <c r="TCP300" s="2039"/>
      <c r="TCQ300" s="2039"/>
      <c r="TCR300" s="2039"/>
      <c r="TCS300" s="2039"/>
      <c r="TCT300" s="2039"/>
      <c r="TCU300" s="2039"/>
      <c r="TCV300" s="2039"/>
      <c r="TCW300" s="2039"/>
      <c r="TCX300" s="2039"/>
      <c r="TCY300" s="2039"/>
      <c r="TCZ300" s="2039"/>
      <c r="TDA300" s="2039"/>
      <c r="TDB300" s="2039"/>
      <c r="TDC300" s="2039"/>
      <c r="TDD300" s="2039"/>
      <c r="TDE300" s="2039"/>
      <c r="TDF300" s="2039"/>
      <c r="TDG300" s="2039"/>
      <c r="TDH300" s="2039"/>
      <c r="TDI300" s="2039"/>
      <c r="TDJ300" s="2039"/>
      <c r="TDK300" s="2039"/>
      <c r="TDL300" s="2039"/>
      <c r="TDM300" s="2039"/>
      <c r="TDN300" s="2039"/>
      <c r="TDO300" s="2039"/>
      <c r="TDP300" s="2039"/>
      <c r="TDQ300" s="2039"/>
      <c r="TDR300" s="2039"/>
      <c r="TDS300" s="2039"/>
      <c r="TDT300" s="2039"/>
      <c r="TDU300" s="2039"/>
      <c r="TDV300" s="2039"/>
      <c r="TDW300" s="2039"/>
      <c r="TDX300" s="2039"/>
      <c r="TDY300" s="2039"/>
      <c r="TDZ300" s="2039"/>
      <c r="TEA300" s="2039"/>
      <c r="TEB300" s="2039"/>
      <c r="TEC300" s="2039"/>
      <c r="TED300" s="2039"/>
      <c r="TEE300" s="2039"/>
      <c r="TEF300" s="2039"/>
      <c r="TEG300" s="2039"/>
      <c r="TEH300" s="2039"/>
      <c r="TEI300" s="2039"/>
      <c r="TEJ300" s="2039"/>
      <c r="TEK300" s="2039"/>
      <c r="TEL300" s="2039"/>
      <c r="TEM300" s="2039"/>
      <c r="TEN300" s="2039"/>
      <c r="TEO300" s="2039"/>
      <c r="TEP300" s="2039"/>
      <c r="TEQ300" s="2039"/>
      <c r="TER300" s="2039"/>
      <c r="TES300" s="2039"/>
      <c r="TET300" s="2039"/>
      <c r="TEU300" s="2039"/>
      <c r="TEV300" s="2039"/>
      <c r="TEW300" s="2039"/>
      <c r="TEX300" s="2039"/>
      <c r="TEY300" s="2039"/>
      <c r="TEZ300" s="2039"/>
      <c r="TFA300" s="2039"/>
      <c r="TFB300" s="2039"/>
      <c r="TFC300" s="2039"/>
      <c r="TFD300" s="2039"/>
      <c r="TFE300" s="2039"/>
      <c r="TFF300" s="2039"/>
      <c r="TFG300" s="2039"/>
      <c r="TFH300" s="2039"/>
      <c r="TFI300" s="2039"/>
      <c r="TFJ300" s="2039"/>
      <c r="TFK300" s="2039"/>
      <c r="TFL300" s="2039"/>
      <c r="TFM300" s="2039"/>
      <c r="TFN300" s="2039"/>
      <c r="TFO300" s="2039"/>
      <c r="TFP300" s="2039"/>
      <c r="TFQ300" s="2039"/>
      <c r="TFR300" s="2039"/>
      <c r="TFS300" s="2039"/>
      <c r="TFT300" s="2039"/>
      <c r="TFU300" s="2039"/>
      <c r="TFV300" s="2039"/>
      <c r="TFW300" s="2039"/>
      <c r="TFX300" s="2039"/>
      <c r="TFY300" s="2039"/>
      <c r="TFZ300" s="2039"/>
      <c r="TGA300" s="2039"/>
      <c r="TGB300" s="2039"/>
      <c r="TGC300" s="2039"/>
      <c r="TGD300" s="2039"/>
      <c r="TGE300" s="2039"/>
      <c r="TGF300" s="2039"/>
      <c r="TGG300" s="2039"/>
      <c r="TGH300" s="2039"/>
      <c r="TGI300" s="2039"/>
      <c r="TGJ300" s="2039"/>
      <c r="TGK300" s="2039"/>
      <c r="TGL300" s="2039"/>
      <c r="TGM300" s="2039"/>
      <c r="TGN300" s="2039"/>
      <c r="TGO300" s="2039"/>
      <c r="TGP300" s="2039"/>
      <c r="TGQ300" s="2039"/>
      <c r="TGR300" s="2039"/>
      <c r="TGS300" s="2039"/>
      <c r="TGT300" s="2039"/>
      <c r="TGU300" s="2039"/>
      <c r="TGV300" s="2039"/>
      <c r="TGW300" s="2039"/>
      <c r="TGX300" s="2039"/>
      <c r="TGY300" s="2039"/>
      <c r="TGZ300" s="2039"/>
      <c r="THA300" s="2039"/>
      <c r="THB300" s="2039"/>
      <c r="THC300" s="2039"/>
      <c r="THD300" s="2039"/>
      <c r="THE300" s="2039"/>
      <c r="THF300" s="2039"/>
      <c r="THG300" s="2039"/>
      <c r="THH300" s="2039"/>
      <c r="THI300" s="2039"/>
      <c r="THJ300" s="2039"/>
      <c r="THK300" s="2039"/>
      <c r="THL300" s="2039"/>
      <c r="THM300" s="2039"/>
      <c r="THN300" s="2039"/>
      <c r="THO300" s="2039"/>
      <c r="THP300" s="2039"/>
      <c r="THQ300" s="2039"/>
      <c r="THR300" s="2039"/>
      <c r="THS300" s="2039"/>
      <c r="THT300" s="2039"/>
      <c r="THU300" s="2039"/>
      <c r="THV300" s="2039"/>
      <c r="THW300" s="2039"/>
      <c r="THX300" s="2039"/>
      <c r="THY300" s="2039"/>
      <c r="THZ300" s="2039"/>
      <c r="TIA300" s="2039"/>
      <c r="TIB300" s="2039"/>
      <c r="TIC300" s="2039"/>
      <c r="TID300" s="2039"/>
      <c r="TIE300" s="2039"/>
      <c r="TIF300" s="2039"/>
      <c r="TIG300" s="2039"/>
      <c r="TIH300" s="2039"/>
      <c r="TII300" s="2039"/>
      <c r="TIJ300" s="2039"/>
      <c r="TIK300" s="2039"/>
      <c r="TIL300" s="2039"/>
      <c r="TIM300" s="2039"/>
      <c r="TIN300" s="2039"/>
      <c r="TIO300" s="2039"/>
      <c r="TIP300" s="2039"/>
      <c r="TIQ300" s="2039"/>
      <c r="TIR300" s="2039"/>
      <c r="TIS300" s="2039"/>
      <c r="TIT300" s="2039"/>
      <c r="TIU300" s="2039"/>
      <c r="TIV300" s="2039"/>
      <c r="TIW300" s="2039"/>
      <c r="TIX300" s="2039"/>
      <c r="TIY300" s="2039"/>
      <c r="TIZ300" s="2039"/>
      <c r="TJA300" s="2039"/>
      <c r="TJB300" s="2039"/>
      <c r="TJC300" s="2039"/>
      <c r="TJD300" s="2039"/>
      <c r="TJE300" s="2039"/>
      <c r="TJF300" s="2039"/>
      <c r="TJG300" s="2039"/>
      <c r="TJH300" s="2039"/>
      <c r="TJI300" s="2039"/>
      <c r="TJJ300" s="2039"/>
      <c r="TJK300" s="2039"/>
      <c r="TJL300" s="2039"/>
      <c r="TJM300" s="2039"/>
      <c r="TJN300" s="2039"/>
      <c r="TJO300" s="2039"/>
      <c r="TJP300" s="2039"/>
      <c r="TJQ300" s="2039"/>
      <c r="TJR300" s="2039"/>
      <c r="TJS300" s="2039"/>
      <c r="TJT300" s="2039"/>
      <c r="TJU300" s="2039"/>
      <c r="TJV300" s="2039"/>
      <c r="TJW300" s="2039"/>
      <c r="TJX300" s="2039"/>
      <c r="TJY300" s="2039"/>
      <c r="TJZ300" s="2039"/>
      <c r="TKA300" s="2039"/>
      <c r="TKB300" s="2039"/>
      <c r="TKC300" s="2039"/>
      <c r="TKD300" s="2039"/>
      <c r="TKE300" s="2039"/>
      <c r="TKF300" s="2039"/>
      <c r="TKG300" s="2039"/>
      <c r="TKH300" s="2039"/>
      <c r="TKI300" s="2039"/>
      <c r="TKJ300" s="2039"/>
      <c r="TKK300" s="2039"/>
      <c r="TKL300" s="2039"/>
      <c r="TKM300" s="2039"/>
      <c r="TKN300" s="2039"/>
      <c r="TKO300" s="2039"/>
      <c r="TKP300" s="2039"/>
      <c r="TKQ300" s="2039"/>
      <c r="TKR300" s="2039"/>
      <c r="TKS300" s="2039"/>
      <c r="TKT300" s="2039"/>
      <c r="TKU300" s="2039"/>
      <c r="TKV300" s="2039"/>
      <c r="TKW300" s="2039"/>
      <c r="TKX300" s="2039"/>
      <c r="TKY300" s="2039"/>
      <c r="TKZ300" s="2039"/>
      <c r="TLA300" s="2039"/>
      <c r="TLB300" s="2039"/>
      <c r="TLC300" s="2039"/>
      <c r="TLD300" s="2039"/>
      <c r="TLE300" s="2039"/>
      <c r="TLF300" s="2039"/>
      <c r="TLG300" s="2039"/>
      <c r="TLH300" s="2039"/>
      <c r="TLI300" s="2039"/>
      <c r="TLJ300" s="2039"/>
      <c r="TLK300" s="2039"/>
      <c r="TLL300" s="2039"/>
      <c r="TLM300" s="2039"/>
      <c r="TLN300" s="2039"/>
      <c r="TLO300" s="2039"/>
      <c r="TLP300" s="2039"/>
      <c r="TLQ300" s="2039"/>
      <c r="TLR300" s="2039"/>
      <c r="TLS300" s="2039"/>
      <c r="TLT300" s="2039"/>
      <c r="TLU300" s="2039"/>
      <c r="TLV300" s="2039"/>
      <c r="TLW300" s="2039"/>
      <c r="TLX300" s="2039"/>
      <c r="TLY300" s="2039"/>
      <c r="TLZ300" s="2039"/>
      <c r="TMA300" s="2039"/>
      <c r="TMB300" s="2039"/>
      <c r="TMC300" s="2039"/>
      <c r="TMD300" s="2039"/>
      <c r="TME300" s="2039"/>
      <c r="TMF300" s="2039"/>
      <c r="TMG300" s="2039"/>
      <c r="TMH300" s="2039"/>
      <c r="TMI300" s="2039"/>
      <c r="TMJ300" s="2039"/>
      <c r="TMK300" s="2039"/>
      <c r="TML300" s="2039"/>
      <c r="TMM300" s="2039"/>
      <c r="TMN300" s="2039"/>
      <c r="TMO300" s="2039"/>
      <c r="TMP300" s="2039"/>
      <c r="TMQ300" s="2039"/>
      <c r="TMR300" s="2039"/>
      <c r="TMS300" s="2039"/>
      <c r="TMT300" s="2039"/>
      <c r="TMU300" s="2039"/>
      <c r="TMV300" s="2039"/>
      <c r="TMW300" s="2039"/>
      <c r="TMX300" s="2039"/>
      <c r="TMY300" s="2039"/>
      <c r="TMZ300" s="2039"/>
      <c r="TNA300" s="2039"/>
      <c r="TNB300" s="2039"/>
      <c r="TNC300" s="2039"/>
      <c r="TND300" s="2039"/>
      <c r="TNE300" s="2039"/>
      <c r="TNF300" s="2039"/>
      <c r="TNG300" s="2039"/>
      <c r="TNH300" s="2039"/>
      <c r="TNI300" s="2039"/>
      <c r="TNJ300" s="2039"/>
      <c r="TNK300" s="2039"/>
      <c r="TNL300" s="2039"/>
      <c r="TNM300" s="2039"/>
      <c r="TNN300" s="2039"/>
      <c r="TNO300" s="2039"/>
      <c r="TNP300" s="2039"/>
      <c r="TNQ300" s="2039"/>
      <c r="TNR300" s="2039"/>
      <c r="TNS300" s="2039"/>
      <c r="TNT300" s="2039"/>
      <c r="TNU300" s="2039"/>
      <c r="TNV300" s="2039"/>
      <c r="TNW300" s="2039"/>
      <c r="TNX300" s="2039"/>
      <c r="TNY300" s="2039"/>
      <c r="TNZ300" s="2039"/>
      <c r="TOA300" s="2039"/>
      <c r="TOB300" s="2039"/>
      <c r="TOC300" s="2039"/>
      <c r="TOD300" s="2039"/>
      <c r="TOE300" s="2039"/>
      <c r="TOF300" s="2039"/>
      <c r="TOG300" s="2039"/>
      <c r="TOH300" s="2039"/>
      <c r="TOI300" s="2039"/>
      <c r="TOJ300" s="2039"/>
      <c r="TOK300" s="2039"/>
      <c r="TOL300" s="2039"/>
      <c r="TOM300" s="2039"/>
      <c r="TON300" s="2039"/>
      <c r="TOO300" s="2039"/>
      <c r="TOP300" s="2039"/>
      <c r="TOQ300" s="2039"/>
      <c r="TOR300" s="2039"/>
      <c r="TOS300" s="2039"/>
      <c r="TOT300" s="2039"/>
      <c r="TOU300" s="2039"/>
      <c r="TOV300" s="2039"/>
      <c r="TOW300" s="2039"/>
      <c r="TOX300" s="2039"/>
      <c r="TOY300" s="2039"/>
      <c r="TOZ300" s="2039"/>
      <c r="TPA300" s="2039"/>
      <c r="TPB300" s="2039"/>
      <c r="TPC300" s="2039"/>
      <c r="TPD300" s="2039"/>
      <c r="TPE300" s="2039"/>
      <c r="TPF300" s="2039"/>
      <c r="TPG300" s="2039"/>
      <c r="TPH300" s="2039"/>
      <c r="TPI300" s="2039"/>
      <c r="TPJ300" s="2039"/>
      <c r="TPK300" s="2039"/>
      <c r="TPL300" s="2039"/>
      <c r="TPM300" s="2039"/>
      <c r="TPN300" s="2039"/>
      <c r="TPO300" s="2039"/>
      <c r="TPP300" s="2039"/>
      <c r="TPQ300" s="2039"/>
      <c r="TPR300" s="2039"/>
      <c r="TPS300" s="2039"/>
      <c r="TPT300" s="2039"/>
      <c r="TPU300" s="2039"/>
      <c r="TPV300" s="2039"/>
      <c r="TPW300" s="2039"/>
      <c r="TPX300" s="2039"/>
      <c r="TPY300" s="2039"/>
      <c r="TPZ300" s="2039"/>
      <c r="TQA300" s="2039"/>
      <c r="TQB300" s="2039"/>
      <c r="TQC300" s="2039"/>
      <c r="TQD300" s="2039"/>
      <c r="TQE300" s="2039"/>
      <c r="TQF300" s="2039"/>
      <c r="TQG300" s="2039"/>
      <c r="TQH300" s="2039"/>
      <c r="TQI300" s="2039"/>
      <c r="TQJ300" s="2039"/>
      <c r="TQK300" s="2039"/>
      <c r="TQL300" s="2039"/>
      <c r="TQM300" s="2039"/>
      <c r="TQN300" s="2039"/>
      <c r="TQO300" s="2039"/>
      <c r="TQP300" s="2039"/>
      <c r="TQQ300" s="2039"/>
      <c r="TQR300" s="2039"/>
      <c r="TQS300" s="2039"/>
      <c r="TQT300" s="2039"/>
      <c r="TQU300" s="2039"/>
      <c r="TQV300" s="2039"/>
      <c r="TQW300" s="2039"/>
      <c r="TQX300" s="2039"/>
      <c r="TQY300" s="2039"/>
      <c r="TQZ300" s="2039"/>
      <c r="TRA300" s="2039"/>
      <c r="TRB300" s="2039"/>
      <c r="TRC300" s="2039"/>
      <c r="TRD300" s="2039"/>
      <c r="TRE300" s="2039"/>
      <c r="TRF300" s="2039"/>
      <c r="TRG300" s="2039"/>
      <c r="TRH300" s="2039"/>
      <c r="TRI300" s="2039"/>
      <c r="TRJ300" s="2039"/>
      <c r="TRK300" s="2039"/>
      <c r="TRL300" s="2039"/>
      <c r="TRM300" s="2039"/>
      <c r="TRN300" s="2039"/>
      <c r="TRO300" s="2039"/>
      <c r="TRP300" s="2039"/>
      <c r="TRQ300" s="2039"/>
      <c r="TRR300" s="2039"/>
      <c r="TRS300" s="2039"/>
      <c r="TRT300" s="2039"/>
      <c r="TRU300" s="2039"/>
      <c r="TRV300" s="2039"/>
      <c r="TRW300" s="2039"/>
      <c r="TRX300" s="2039"/>
      <c r="TRY300" s="2039"/>
      <c r="TRZ300" s="2039"/>
      <c r="TSA300" s="2039"/>
      <c r="TSB300" s="2039"/>
      <c r="TSC300" s="2039"/>
      <c r="TSD300" s="2039"/>
      <c r="TSE300" s="2039"/>
      <c r="TSF300" s="2039"/>
      <c r="TSG300" s="2039"/>
      <c r="TSH300" s="2039"/>
      <c r="TSI300" s="2039"/>
      <c r="TSJ300" s="2039"/>
      <c r="TSK300" s="2039"/>
      <c r="TSL300" s="2039"/>
      <c r="TSM300" s="2039"/>
      <c r="TSN300" s="2039"/>
      <c r="TSO300" s="2039"/>
      <c r="TSP300" s="2039"/>
      <c r="TSQ300" s="2039"/>
      <c r="TSR300" s="2039"/>
      <c r="TSS300" s="2039"/>
      <c r="TST300" s="2039"/>
      <c r="TSU300" s="2039"/>
      <c r="TSV300" s="2039"/>
      <c r="TSW300" s="2039"/>
      <c r="TSX300" s="2039"/>
      <c r="TSY300" s="2039"/>
      <c r="TSZ300" s="2039"/>
      <c r="TTA300" s="2039"/>
      <c r="TTB300" s="2039"/>
      <c r="TTC300" s="2039"/>
      <c r="TTD300" s="2039"/>
      <c r="TTE300" s="2039"/>
      <c r="TTF300" s="2039"/>
      <c r="TTG300" s="2039"/>
      <c r="TTH300" s="2039"/>
      <c r="TTI300" s="2039"/>
      <c r="TTJ300" s="2039"/>
      <c r="TTK300" s="2039"/>
      <c r="TTL300" s="2039"/>
      <c r="TTM300" s="2039"/>
      <c r="TTN300" s="2039"/>
      <c r="TTO300" s="2039"/>
      <c r="TTP300" s="2039"/>
      <c r="TTQ300" s="2039"/>
      <c r="TTR300" s="2039"/>
      <c r="TTS300" s="2039"/>
      <c r="TTT300" s="2039"/>
      <c r="TTU300" s="2039"/>
      <c r="TTV300" s="2039"/>
      <c r="TTW300" s="2039"/>
      <c r="TTX300" s="2039"/>
      <c r="TTY300" s="2039"/>
      <c r="TTZ300" s="2039"/>
      <c r="TUA300" s="2039"/>
      <c r="TUB300" s="2039"/>
      <c r="TUC300" s="2039"/>
      <c r="TUD300" s="2039"/>
      <c r="TUE300" s="2039"/>
      <c r="TUF300" s="2039"/>
      <c r="TUG300" s="2039"/>
      <c r="TUH300" s="2039"/>
      <c r="TUI300" s="2039"/>
      <c r="TUJ300" s="2039"/>
      <c r="TUK300" s="2039"/>
      <c r="TUL300" s="2039"/>
      <c r="TUM300" s="2039"/>
      <c r="TUN300" s="2039"/>
      <c r="TUO300" s="2039"/>
      <c r="TUP300" s="2039"/>
      <c r="TUQ300" s="2039"/>
      <c r="TUR300" s="2039"/>
      <c r="TUS300" s="2039"/>
      <c r="TUT300" s="2039"/>
      <c r="TUU300" s="2039"/>
      <c r="TUV300" s="2039"/>
      <c r="TUW300" s="2039"/>
      <c r="TUX300" s="2039"/>
      <c r="TUY300" s="2039"/>
      <c r="TUZ300" s="2039"/>
      <c r="TVA300" s="2039"/>
      <c r="TVB300" s="2039"/>
      <c r="TVC300" s="2039"/>
      <c r="TVD300" s="2039"/>
      <c r="TVE300" s="2039"/>
      <c r="TVF300" s="2039"/>
      <c r="TVG300" s="2039"/>
      <c r="TVH300" s="2039"/>
      <c r="TVI300" s="2039"/>
      <c r="TVJ300" s="2039"/>
      <c r="TVK300" s="2039"/>
      <c r="TVL300" s="2039"/>
      <c r="TVM300" s="2039"/>
      <c r="TVN300" s="2039"/>
      <c r="TVO300" s="2039"/>
      <c r="TVP300" s="2039"/>
      <c r="TVQ300" s="2039"/>
      <c r="TVR300" s="2039"/>
      <c r="TVS300" s="2039"/>
      <c r="TVT300" s="2039"/>
      <c r="TVU300" s="2039"/>
      <c r="TVV300" s="2039"/>
      <c r="TVW300" s="2039"/>
      <c r="TVX300" s="2039"/>
      <c r="TVY300" s="2039"/>
      <c r="TVZ300" s="2039"/>
      <c r="TWA300" s="2039"/>
      <c r="TWB300" s="2039"/>
      <c r="TWC300" s="2039"/>
      <c r="TWD300" s="2039"/>
      <c r="TWE300" s="2039"/>
      <c r="TWF300" s="2039"/>
      <c r="TWG300" s="2039"/>
      <c r="TWH300" s="2039"/>
      <c r="TWI300" s="2039"/>
      <c r="TWJ300" s="2039"/>
      <c r="TWK300" s="2039"/>
      <c r="TWL300" s="2039"/>
      <c r="TWM300" s="2039"/>
      <c r="TWN300" s="2039"/>
      <c r="TWO300" s="2039"/>
      <c r="TWP300" s="2039"/>
      <c r="TWQ300" s="2039"/>
      <c r="TWR300" s="2039"/>
      <c r="TWS300" s="2039"/>
      <c r="TWT300" s="2039"/>
      <c r="TWU300" s="2039"/>
      <c r="TWV300" s="2039"/>
      <c r="TWW300" s="2039"/>
      <c r="TWX300" s="2039"/>
      <c r="TWY300" s="2039"/>
      <c r="TWZ300" s="2039"/>
      <c r="TXA300" s="2039"/>
      <c r="TXB300" s="2039"/>
      <c r="TXC300" s="2039"/>
      <c r="TXD300" s="2039"/>
      <c r="TXE300" s="2039"/>
      <c r="TXF300" s="2039"/>
      <c r="TXG300" s="2039"/>
      <c r="TXH300" s="2039"/>
      <c r="TXI300" s="2039"/>
      <c r="TXJ300" s="2039"/>
      <c r="TXK300" s="2039"/>
      <c r="TXL300" s="2039"/>
      <c r="TXM300" s="2039"/>
      <c r="TXN300" s="2039"/>
      <c r="TXO300" s="2039"/>
      <c r="TXP300" s="2039"/>
      <c r="TXQ300" s="2039"/>
      <c r="TXR300" s="2039"/>
      <c r="TXS300" s="2039"/>
      <c r="TXT300" s="2039"/>
      <c r="TXU300" s="2039"/>
      <c r="TXV300" s="2039"/>
      <c r="TXW300" s="2039"/>
      <c r="TXX300" s="2039"/>
      <c r="TXY300" s="2039"/>
      <c r="TXZ300" s="2039"/>
      <c r="TYA300" s="2039"/>
      <c r="TYB300" s="2039"/>
      <c r="TYC300" s="2039"/>
      <c r="TYD300" s="2039"/>
      <c r="TYE300" s="2039"/>
      <c r="TYF300" s="2039"/>
      <c r="TYG300" s="2039"/>
      <c r="TYH300" s="2039"/>
      <c r="TYI300" s="2039"/>
      <c r="TYJ300" s="2039"/>
      <c r="TYK300" s="2039"/>
      <c r="TYL300" s="2039"/>
      <c r="TYM300" s="2039"/>
      <c r="TYN300" s="2039"/>
      <c r="TYO300" s="2039"/>
      <c r="TYP300" s="2039"/>
      <c r="TYQ300" s="2039"/>
      <c r="TYR300" s="2039"/>
      <c r="TYS300" s="2039"/>
      <c r="TYT300" s="2039"/>
      <c r="TYU300" s="2039"/>
      <c r="TYV300" s="2039"/>
      <c r="TYW300" s="2039"/>
      <c r="TYX300" s="2039"/>
      <c r="TYY300" s="2039"/>
      <c r="TYZ300" s="2039"/>
      <c r="TZA300" s="2039"/>
      <c r="TZB300" s="2039"/>
      <c r="TZC300" s="2039"/>
      <c r="TZD300" s="2039"/>
      <c r="TZE300" s="2039"/>
      <c r="TZF300" s="2039"/>
      <c r="TZG300" s="2039"/>
      <c r="TZH300" s="2039"/>
      <c r="TZI300" s="2039"/>
      <c r="TZJ300" s="2039"/>
      <c r="TZK300" s="2039"/>
      <c r="TZL300" s="2039"/>
      <c r="TZM300" s="2039"/>
      <c r="TZN300" s="2039"/>
      <c r="TZO300" s="2039"/>
      <c r="TZP300" s="2039"/>
      <c r="TZQ300" s="2039"/>
      <c r="TZR300" s="2039"/>
      <c r="TZS300" s="2039"/>
      <c r="TZT300" s="2039"/>
      <c r="TZU300" s="2039"/>
      <c r="TZV300" s="2039"/>
      <c r="TZW300" s="2039"/>
      <c r="TZX300" s="2039"/>
      <c r="TZY300" s="2039"/>
      <c r="TZZ300" s="2039"/>
      <c r="UAA300" s="2039"/>
      <c r="UAB300" s="2039"/>
      <c r="UAC300" s="2039"/>
      <c r="UAD300" s="2039"/>
      <c r="UAE300" s="2039"/>
      <c r="UAF300" s="2039"/>
      <c r="UAG300" s="2039"/>
      <c r="UAH300" s="2039"/>
      <c r="UAI300" s="2039"/>
      <c r="UAJ300" s="2039"/>
      <c r="UAK300" s="2039"/>
      <c r="UAL300" s="2039"/>
      <c r="UAM300" s="2039"/>
      <c r="UAN300" s="2039"/>
      <c r="UAO300" s="2039"/>
      <c r="UAP300" s="2039"/>
      <c r="UAQ300" s="2039"/>
      <c r="UAR300" s="2039"/>
      <c r="UAS300" s="2039"/>
      <c r="UAT300" s="2039"/>
      <c r="UAU300" s="2039"/>
      <c r="UAV300" s="2039"/>
      <c r="UAW300" s="2039"/>
      <c r="UAX300" s="2039"/>
      <c r="UAY300" s="2039"/>
      <c r="UAZ300" s="2039"/>
      <c r="UBA300" s="2039"/>
      <c r="UBB300" s="2039"/>
      <c r="UBC300" s="2039"/>
      <c r="UBD300" s="2039"/>
      <c r="UBE300" s="2039"/>
      <c r="UBF300" s="2039"/>
      <c r="UBG300" s="2039"/>
      <c r="UBH300" s="2039"/>
      <c r="UBI300" s="2039"/>
      <c r="UBJ300" s="2039"/>
      <c r="UBK300" s="2039"/>
      <c r="UBL300" s="2039"/>
      <c r="UBM300" s="2039"/>
      <c r="UBN300" s="2039"/>
      <c r="UBO300" s="2039"/>
      <c r="UBP300" s="2039"/>
      <c r="UBQ300" s="2039"/>
      <c r="UBR300" s="2039"/>
      <c r="UBS300" s="2039"/>
      <c r="UBT300" s="2039"/>
      <c r="UBU300" s="2039"/>
      <c r="UBV300" s="2039"/>
      <c r="UBW300" s="2039"/>
      <c r="UBX300" s="2039"/>
      <c r="UBY300" s="2039"/>
      <c r="UBZ300" s="2039"/>
      <c r="UCA300" s="2039"/>
      <c r="UCB300" s="2039"/>
      <c r="UCC300" s="2039"/>
      <c r="UCD300" s="2039"/>
      <c r="UCE300" s="2039"/>
      <c r="UCF300" s="2039"/>
      <c r="UCG300" s="2039"/>
      <c r="UCH300" s="2039"/>
      <c r="UCI300" s="2039"/>
      <c r="UCJ300" s="2039"/>
      <c r="UCK300" s="2039"/>
      <c r="UCL300" s="2039"/>
      <c r="UCM300" s="2039"/>
      <c r="UCN300" s="2039"/>
      <c r="UCO300" s="2039"/>
      <c r="UCP300" s="2039"/>
      <c r="UCQ300" s="2039"/>
      <c r="UCR300" s="2039"/>
      <c r="UCS300" s="2039"/>
      <c r="UCT300" s="2039"/>
      <c r="UCU300" s="2039"/>
      <c r="UCV300" s="2039"/>
      <c r="UCW300" s="2039"/>
      <c r="UCX300" s="2039"/>
      <c r="UCY300" s="2039"/>
      <c r="UCZ300" s="2039"/>
      <c r="UDA300" s="2039"/>
      <c r="UDB300" s="2039"/>
      <c r="UDC300" s="2039"/>
      <c r="UDD300" s="2039"/>
      <c r="UDE300" s="2039"/>
      <c r="UDF300" s="2039"/>
      <c r="UDG300" s="2039"/>
      <c r="UDH300" s="2039"/>
      <c r="UDI300" s="2039"/>
      <c r="UDJ300" s="2039"/>
      <c r="UDK300" s="2039"/>
      <c r="UDL300" s="2039"/>
      <c r="UDM300" s="2039"/>
      <c r="UDN300" s="2039"/>
      <c r="UDO300" s="2039"/>
      <c r="UDP300" s="2039"/>
      <c r="UDQ300" s="2039"/>
      <c r="UDR300" s="2039"/>
      <c r="UDS300" s="2039"/>
      <c r="UDT300" s="2039"/>
      <c r="UDU300" s="2039"/>
      <c r="UDV300" s="2039"/>
      <c r="UDW300" s="2039"/>
      <c r="UDX300" s="2039"/>
      <c r="UDY300" s="2039"/>
      <c r="UDZ300" s="2039"/>
      <c r="UEA300" s="2039"/>
      <c r="UEB300" s="2039"/>
      <c r="UEC300" s="2039"/>
      <c r="UED300" s="2039"/>
      <c r="UEE300" s="2039"/>
      <c r="UEF300" s="2039"/>
      <c r="UEG300" s="2039"/>
      <c r="UEH300" s="2039"/>
      <c r="UEI300" s="2039"/>
      <c r="UEJ300" s="2039"/>
      <c r="UEK300" s="2039"/>
      <c r="UEL300" s="2039"/>
      <c r="UEM300" s="2039"/>
      <c r="UEN300" s="2039"/>
      <c r="UEO300" s="2039"/>
      <c r="UEP300" s="2039"/>
      <c r="UEQ300" s="2039"/>
      <c r="UER300" s="2039"/>
      <c r="UES300" s="2039"/>
      <c r="UET300" s="2039"/>
      <c r="UEU300" s="2039"/>
      <c r="UEV300" s="2039"/>
      <c r="UEW300" s="2039"/>
      <c r="UEX300" s="2039"/>
      <c r="UEY300" s="2039"/>
      <c r="UEZ300" s="2039"/>
      <c r="UFA300" s="2039"/>
      <c r="UFB300" s="2039"/>
      <c r="UFC300" s="2039"/>
      <c r="UFD300" s="2039"/>
      <c r="UFE300" s="2039"/>
      <c r="UFF300" s="2039"/>
      <c r="UFG300" s="2039"/>
      <c r="UFH300" s="2039"/>
      <c r="UFI300" s="2039"/>
      <c r="UFJ300" s="2039"/>
      <c r="UFK300" s="2039"/>
      <c r="UFL300" s="2039"/>
      <c r="UFM300" s="2039"/>
      <c r="UFN300" s="2039"/>
      <c r="UFO300" s="2039"/>
      <c r="UFP300" s="2039"/>
      <c r="UFQ300" s="2039"/>
      <c r="UFR300" s="2039"/>
      <c r="UFS300" s="2039"/>
      <c r="UFT300" s="2039"/>
      <c r="UFU300" s="2039"/>
      <c r="UFV300" s="2039"/>
      <c r="UFW300" s="2039"/>
      <c r="UFX300" s="2039"/>
      <c r="UFY300" s="2039"/>
      <c r="UFZ300" s="2039"/>
      <c r="UGA300" s="2039"/>
      <c r="UGB300" s="2039"/>
      <c r="UGC300" s="2039"/>
      <c r="UGD300" s="2039"/>
      <c r="UGE300" s="2039"/>
      <c r="UGF300" s="2039"/>
      <c r="UGG300" s="2039"/>
      <c r="UGH300" s="2039"/>
      <c r="UGI300" s="2039"/>
      <c r="UGJ300" s="2039"/>
      <c r="UGK300" s="2039"/>
      <c r="UGL300" s="2039"/>
      <c r="UGM300" s="2039"/>
      <c r="UGN300" s="2039"/>
      <c r="UGO300" s="2039"/>
      <c r="UGP300" s="2039"/>
      <c r="UGQ300" s="2039"/>
      <c r="UGR300" s="2039"/>
      <c r="UGS300" s="2039"/>
      <c r="UGT300" s="2039"/>
      <c r="UGU300" s="2039"/>
      <c r="UGV300" s="2039"/>
      <c r="UGW300" s="2039"/>
      <c r="UGX300" s="2039"/>
      <c r="UGY300" s="2039"/>
      <c r="UGZ300" s="2039"/>
      <c r="UHA300" s="2039"/>
      <c r="UHB300" s="2039"/>
      <c r="UHC300" s="2039"/>
      <c r="UHD300" s="2039"/>
      <c r="UHE300" s="2039"/>
      <c r="UHF300" s="2039"/>
      <c r="UHG300" s="2039"/>
      <c r="UHH300" s="2039"/>
      <c r="UHI300" s="2039"/>
      <c r="UHJ300" s="2039"/>
      <c r="UHK300" s="2039"/>
      <c r="UHL300" s="2039"/>
      <c r="UHM300" s="2039"/>
      <c r="UHN300" s="2039"/>
      <c r="UHO300" s="2039"/>
      <c r="UHP300" s="2039"/>
      <c r="UHQ300" s="2039"/>
      <c r="UHR300" s="2039"/>
      <c r="UHS300" s="2039"/>
      <c r="UHT300" s="2039"/>
      <c r="UHU300" s="2039"/>
      <c r="UHV300" s="2039"/>
      <c r="UHW300" s="2039"/>
      <c r="UHX300" s="2039"/>
      <c r="UHY300" s="2039"/>
      <c r="UHZ300" s="2039"/>
      <c r="UIA300" s="2039"/>
      <c r="UIB300" s="2039"/>
      <c r="UIC300" s="2039"/>
      <c r="UID300" s="2039"/>
      <c r="UIE300" s="2039"/>
      <c r="UIF300" s="2039"/>
      <c r="UIG300" s="2039"/>
      <c r="UIH300" s="2039"/>
      <c r="UII300" s="2039"/>
      <c r="UIJ300" s="2039"/>
      <c r="UIK300" s="2039"/>
      <c r="UIL300" s="2039"/>
      <c r="UIM300" s="2039"/>
      <c r="UIN300" s="2039"/>
      <c r="UIO300" s="2039"/>
      <c r="UIP300" s="2039"/>
      <c r="UIQ300" s="2039"/>
      <c r="UIR300" s="2039"/>
      <c r="UIS300" s="2039"/>
      <c r="UIT300" s="2039"/>
      <c r="UIU300" s="2039"/>
      <c r="UIV300" s="2039"/>
      <c r="UIW300" s="2039"/>
      <c r="UIX300" s="2039"/>
      <c r="UIY300" s="2039"/>
      <c r="UIZ300" s="2039"/>
      <c r="UJA300" s="2039"/>
      <c r="UJB300" s="2039"/>
      <c r="UJC300" s="2039"/>
      <c r="UJD300" s="2039"/>
      <c r="UJE300" s="2039"/>
      <c r="UJF300" s="2039"/>
      <c r="UJG300" s="2039"/>
      <c r="UJH300" s="2039"/>
      <c r="UJI300" s="2039"/>
      <c r="UJJ300" s="2039"/>
      <c r="UJK300" s="2039"/>
      <c r="UJL300" s="2039"/>
      <c r="UJM300" s="2039"/>
      <c r="UJN300" s="2039"/>
      <c r="UJO300" s="2039"/>
      <c r="UJP300" s="2039"/>
      <c r="UJQ300" s="2039"/>
      <c r="UJR300" s="2039"/>
      <c r="UJS300" s="2039"/>
      <c r="UJT300" s="2039"/>
      <c r="UJU300" s="2039"/>
      <c r="UJV300" s="2039"/>
      <c r="UJW300" s="2039"/>
      <c r="UJX300" s="2039"/>
      <c r="UJY300" s="2039"/>
      <c r="UJZ300" s="2039"/>
      <c r="UKA300" s="2039"/>
      <c r="UKB300" s="2039"/>
      <c r="UKC300" s="2039"/>
      <c r="UKD300" s="2039"/>
      <c r="UKE300" s="2039"/>
      <c r="UKF300" s="2039"/>
      <c r="UKG300" s="2039"/>
      <c r="UKH300" s="2039"/>
      <c r="UKI300" s="2039"/>
      <c r="UKJ300" s="2039"/>
      <c r="UKK300" s="2039"/>
      <c r="UKL300" s="2039"/>
      <c r="UKM300" s="2039"/>
      <c r="UKN300" s="2039"/>
      <c r="UKO300" s="2039"/>
      <c r="UKP300" s="2039"/>
      <c r="UKQ300" s="2039"/>
      <c r="UKR300" s="2039"/>
      <c r="UKS300" s="2039"/>
      <c r="UKT300" s="2039"/>
      <c r="UKU300" s="2039"/>
      <c r="UKV300" s="2039"/>
      <c r="UKW300" s="2039"/>
      <c r="UKX300" s="2039"/>
      <c r="UKY300" s="2039"/>
      <c r="UKZ300" s="2039"/>
      <c r="ULA300" s="2039"/>
      <c r="ULB300" s="2039"/>
      <c r="ULC300" s="2039"/>
      <c r="ULD300" s="2039"/>
      <c r="ULE300" s="2039"/>
      <c r="ULF300" s="2039"/>
      <c r="ULG300" s="2039"/>
      <c r="ULH300" s="2039"/>
      <c r="ULI300" s="2039"/>
      <c r="ULJ300" s="2039"/>
      <c r="ULK300" s="2039"/>
      <c r="ULL300" s="2039"/>
      <c r="ULM300" s="2039"/>
      <c r="ULN300" s="2039"/>
      <c r="ULO300" s="2039"/>
      <c r="ULP300" s="2039"/>
      <c r="ULQ300" s="2039"/>
      <c r="ULR300" s="2039"/>
      <c r="ULS300" s="2039"/>
      <c r="ULT300" s="2039"/>
      <c r="ULU300" s="2039"/>
      <c r="ULV300" s="2039"/>
      <c r="ULW300" s="2039"/>
      <c r="ULX300" s="2039"/>
      <c r="ULY300" s="2039"/>
      <c r="ULZ300" s="2039"/>
      <c r="UMA300" s="2039"/>
      <c r="UMB300" s="2039"/>
      <c r="UMC300" s="2039"/>
      <c r="UMD300" s="2039"/>
      <c r="UME300" s="2039"/>
      <c r="UMF300" s="2039"/>
      <c r="UMG300" s="2039"/>
      <c r="UMH300" s="2039"/>
      <c r="UMI300" s="2039"/>
      <c r="UMJ300" s="2039"/>
      <c r="UMK300" s="2039"/>
      <c r="UML300" s="2039"/>
      <c r="UMM300" s="2039"/>
      <c r="UMN300" s="2039"/>
      <c r="UMO300" s="2039"/>
      <c r="UMP300" s="2039"/>
      <c r="UMQ300" s="2039"/>
      <c r="UMR300" s="2039"/>
      <c r="UMS300" s="2039"/>
      <c r="UMT300" s="2039"/>
      <c r="UMU300" s="2039"/>
      <c r="UMV300" s="2039"/>
      <c r="UMW300" s="2039"/>
      <c r="UMX300" s="2039"/>
      <c r="UMY300" s="2039"/>
      <c r="UMZ300" s="2039"/>
      <c r="UNA300" s="2039"/>
      <c r="UNB300" s="2039"/>
      <c r="UNC300" s="2039"/>
      <c r="UND300" s="2039"/>
      <c r="UNE300" s="2039"/>
      <c r="UNF300" s="2039"/>
      <c r="UNG300" s="2039"/>
      <c r="UNH300" s="2039"/>
      <c r="UNI300" s="2039"/>
      <c r="UNJ300" s="2039"/>
      <c r="UNK300" s="2039"/>
      <c r="UNL300" s="2039"/>
      <c r="UNM300" s="2039"/>
      <c r="UNN300" s="2039"/>
      <c r="UNO300" s="2039"/>
      <c r="UNP300" s="2039"/>
      <c r="UNQ300" s="2039"/>
      <c r="UNR300" s="2039"/>
      <c r="UNS300" s="2039"/>
      <c r="UNT300" s="2039"/>
      <c r="UNU300" s="2039"/>
      <c r="UNV300" s="2039"/>
      <c r="UNW300" s="2039"/>
      <c r="UNX300" s="2039"/>
      <c r="UNY300" s="2039"/>
      <c r="UNZ300" s="2039"/>
      <c r="UOA300" s="2039"/>
      <c r="UOB300" s="2039"/>
      <c r="UOC300" s="2039"/>
      <c r="UOD300" s="2039"/>
      <c r="UOE300" s="2039"/>
      <c r="UOF300" s="2039"/>
      <c r="UOG300" s="2039"/>
      <c r="UOH300" s="2039"/>
      <c r="UOI300" s="2039"/>
      <c r="UOJ300" s="2039"/>
      <c r="UOK300" s="2039"/>
      <c r="UOL300" s="2039"/>
      <c r="UOM300" s="2039"/>
      <c r="UON300" s="2039"/>
      <c r="UOO300" s="2039"/>
      <c r="UOP300" s="2039"/>
      <c r="UOQ300" s="2039"/>
      <c r="UOR300" s="2039"/>
      <c r="UOS300" s="2039"/>
      <c r="UOT300" s="2039"/>
      <c r="UOU300" s="2039"/>
      <c r="UOV300" s="2039"/>
      <c r="UOW300" s="2039"/>
      <c r="UOX300" s="2039"/>
      <c r="UOY300" s="2039"/>
      <c r="UOZ300" s="2039"/>
      <c r="UPA300" s="2039"/>
      <c r="UPB300" s="2039"/>
      <c r="UPC300" s="2039"/>
      <c r="UPD300" s="2039"/>
      <c r="UPE300" s="2039"/>
      <c r="UPF300" s="2039"/>
      <c r="UPG300" s="2039"/>
      <c r="UPH300" s="2039"/>
      <c r="UPI300" s="2039"/>
      <c r="UPJ300" s="2039"/>
      <c r="UPK300" s="2039"/>
      <c r="UPL300" s="2039"/>
      <c r="UPM300" s="2039"/>
      <c r="UPN300" s="2039"/>
      <c r="UPO300" s="2039"/>
      <c r="UPP300" s="2039"/>
      <c r="UPQ300" s="2039"/>
      <c r="UPR300" s="2039"/>
      <c r="UPS300" s="2039"/>
      <c r="UPT300" s="2039"/>
      <c r="UPU300" s="2039"/>
      <c r="UPV300" s="2039"/>
      <c r="UPW300" s="2039"/>
      <c r="UPX300" s="2039"/>
      <c r="UPY300" s="2039"/>
      <c r="UPZ300" s="2039"/>
      <c r="UQA300" s="2039"/>
      <c r="UQB300" s="2039"/>
      <c r="UQC300" s="2039"/>
      <c r="UQD300" s="2039"/>
      <c r="UQE300" s="2039"/>
      <c r="UQF300" s="2039"/>
      <c r="UQG300" s="2039"/>
      <c r="UQH300" s="2039"/>
      <c r="UQI300" s="2039"/>
      <c r="UQJ300" s="2039"/>
      <c r="UQK300" s="2039"/>
      <c r="UQL300" s="2039"/>
      <c r="UQM300" s="2039"/>
      <c r="UQN300" s="2039"/>
      <c r="UQO300" s="2039"/>
      <c r="UQP300" s="2039"/>
      <c r="UQQ300" s="2039"/>
      <c r="UQR300" s="2039"/>
      <c r="UQS300" s="2039"/>
      <c r="UQT300" s="2039"/>
      <c r="UQU300" s="2039"/>
      <c r="UQV300" s="2039"/>
      <c r="UQW300" s="2039"/>
      <c r="UQX300" s="2039"/>
      <c r="UQY300" s="2039"/>
      <c r="UQZ300" s="2039"/>
      <c r="URA300" s="2039"/>
      <c r="URB300" s="2039"/>
      <c r="URC300" s="2039"/>
      <c r="URD300" s="2039"/>
      <c r="URE300" s="2039"/>
      <c r="URF300" s="2039"/>
      <c r="URG300" s="2039"/>
      <c r="URH300" s="2039"/>
      <c r="URI300" s="2039"/>
      <c r="URJ300" s="2039"/>
      <c r="URK300" s="2039"/>
      <c r="URL300" s="2039"/>
      <c r="URM300" s="2039"/>
      <c r="URN300" s="2039"/>
      <c r="URO300" s="2039"/>
      <c r="URP300" s="2039"/>
      <c r="URQ300" s="2039"/>
      <c r="URR300" s="2039"/>
      <c r="URS300" s="2039"/>
      <c r="URT300" s="2039"/>
      <c r="URU300" s="2039"/>
      <c r="URV300" s="2039"/>
      <c r="URW300" s="2039"/>
      <c r="URX300" s="2039"/>
      <c r="URY300" s="2039"/>
      <c r="URZ300" s="2039"/>
      <c r="USA300" s="2039"/>
      <c r="USB300" s="2039"/>
      <c r="USC300" s="2039"/>
      <c r="USD300" s="2039"/>
      <c r="USE300" s="2039"/>
      <c r="USF300" s="2039"/>
      <c r="USG300" s="2039"/>
      <c r="USH300" s="2039"/>
      <c r="USI300" s="2039"/>
      <c r="USJ300" s="2039"/>
      <c r="USK300" s="2039"/>
      <c r="USL300" s="2039"/>
      <c r="USM300" s="2039"/>
      <c r="USN300" s="2039"/>
      <c r="USO300" s="2039"/>
      <c r="USP300" s="2039"/>
      <c r="USQ300" s="2039"/>
      <c r="USR300" s="2039"/>
      <c r="USS300" s="2039"/>
      <c r="UST300" s="2039"/>
      <c r="USU300" s="2039"/>
      <c r="USV300" s="2039"/>
      <c r="USW300" s="2039"/>
      <c r="USX300" s="2039"/>
      <c r="USY300" s="2039"/>
      <c r="USZ300" s="2039"/>
      <c r="UTA300" s="2039"/>
      <c r="UTB300" s="2039"/>
      <c r="UTC300" s="2039"/>
      <c r="UTD300" s="2039"/>
      <c r="UTE300" s="2039"/>
      <c r="UTF300" s="2039"/>
      <c r="UTG300" s="2039"/>
      <c r="UTH300" s="2039"/>
      <c r="UTI300" s="2039"/>
      <c r="UTJ300" s="2039"/>
      <c r="UTK300" s="2039"/>
      <c r="UTL300" s="2039"/>
      <c r="UTM300" s="2039"/>
      <c r="UTN300" s="2039"/>
      <c r="UTO300" s="2039"/>
      <c r="UTP300" s="2039"/>
      <c r="UTQ300" s="2039"/>
      <c r="UTR300" s="2039"/>
      <c r="UTS300" s="2039"/>
      <c r="UTT300" s="2039"/>
      <c r="UTU300" s="2039"/>
      <c r="UTV300" s="2039"/>
      <c r="UTW300" s="2039"/>
      <c r="UTX300" s="2039"/>
      <c r="UTY300" s="2039"/>
      <c r="UTZ300" s="2039"/>
      <c r="UUA300" s="2039"/>
      <c r="UUB300" s="2039"/>
      <c r="UUC300" s="2039"/>
      <c r="UUD300" s="2039"/>
      <c r="UUE300" s="2039"/>
      <c r="UUF300" s="2039"/>
      <c r="UUG300" s="2039"/>
      <c r="UUH300" s="2039"/>
      <c r="UUI300" s="2039"/>
      <c r="UUJ300" s="2039"/>
      <c r="UUK300" s="2039"/>
      <c r="UUL300" s="2039"/>
      <c r="UUM300" s="2039"/>
      <c r="UUN300" s="2039"/>
      <c r="UUO300" s="2039"/>
      <c r="UUP300" s="2039"/>
      <c r="UUQ300" s="2039"/>
      <c r="UUR300" s="2039"/>
      <c r="UUS300" s="2039"/>
      <c r="UUT300" s="2039"/>
      <c r="UUU300" s="2039"/>
      <c r="UUV300" s="2039"/>
      <c r="UUW300" s="2039"/>
      <c r="UUX300" s="2039"/>
      <c r="UUY300" s="2039"/>
      <c r="UUZ300" s="2039"/>
      <c r="UVA300" s="2039"/>
      <c r="UVB300" s="2039"/>
      <c r="UVC300" s="2039"/>
      <c r="UVD300" s="2039"/>
      <c r="UVE300" s="2039"/>
      <c r="UVF300" s="2039"/>
      <c r="UVG300" s="2039"/>
      <c r="UVH300" s="2039"/>
      <c r="UVI300" s="2039"/>
      <c r="UVJ300" s="2039"/>
      <c r="UVK300" s="2039"/>
      <c r="UVL300" s="2039"/>
      <c r="UVM300" s="2039"/>
      <c r="UVN300" s="2039"/>
      <c r="UVO300" s="2039"/>
      <c r="UVP300" s="2039"/>
      <c r="UVQ300" s="2039"/>
      <c r="UVR300" s="2039"/>
      <c r="UVS300" s="2039"/>
      <c r="UVT300" s="2039"/>
      <c r="UVU300" s="2039"/>
      <c r="UVV300" s="2039"/>
      <c r="UVW300" s="2039"/>
      <c r="UVX300" s="2039"/>
      <c r="UVY300" s="2039"/>
      <c r="UVZ300" s="2039"/>
      <c r="UWA300" s="2039"/>
      <c r="UWB300" s="2039"/>
      <c r="UWC300" s="2039"/>
      <c r="UWD300" s="2039"/>
      <c r="UWE300" s="2039"/>
      <c r="UWF300" s="2039"/>
      <c r="UWG300" s="2039"/>
      <c r="UWH300" s="2039"/>
      <c r="UWI300" s="2039"/>
      <c r="UWJ300" s="2039"/>
      <c r="UWK300" s="2039"/>
      <c r="UWL300" s="2039"/>
      <c r="UWM300" s="2039"/>
      <c r="UWN300" s="2039"/>
      <c r="UWO300" s="2039"/>
      <c r="UWP300" s="2039"/>
      <c r="UWQ300" s="2039"/>
      <c r="UWR300" s="2039"/>
      <c r="UWS300" s="2039"/>
      <c r="UWT300" s="2039"/>
      <c r="UWU300" s="2039"/>
      <c r="UWV300" s="2039"/>
      <c r="UWW300" s="2039"/>
      <c r="UWX300" s="2039"/>
      <c r="UWY300" s="2039"/>
      <c r="UWZ300" s="2039"/>
      <c r="UXA300" s="2039"/>
      <c r="UXB300" s="2039"/>
      <c r="UXC300" s="2039"/>
      <c r="UXD300" s="2039"/>
      <c r="UXE300" s="2039"/>
      <c r="UXF300" s="2039"/>
      <c r="UXG300" s="2039"/>
      <c r="UXH300" s="2039"/>
      <c r="UXI300" s="2039"/>
      <c r="UXJ300" s="2039"/>
      <c r="UXK300" s="2039"/>
      <c r="UXL300" s="2039"/>
      <c r="UXM300" s="2039"/>
      <c r="UXN300" s="2039"/>
      <c r="UXO300" s="2039"/>
      <c r="UXP300" s="2039"/>
      <c r="UXQ300" s="2039"/>
      <c r="UXR300" s="2039"/>
      <c r="UXS300" s="2039"/>
      <c r="UXT300" s="2039"/>
      <c r="UXU300" s="2039"/>
      <c r="UXV300" s="2039"/>
      <c r="UXW300" s="2039"/>
      <c r="UXX300" s="2039"/>
      <c r="UXY300" s="2039"/>
      <c r="UXZ300" s="2039"/>
      <c r="UYA300" s="2039"/>
      <c r="UYB300" s="2039"/>
      <c r="UYC300" s="2039"/>
      <c r="UYD300" s="2039"/>
      <c r="UYE300" s="2039"/>
      <c r="UYF300" s="2039"/>
      <c r="UYG300" s="2039"/>
      <c r="UYH300" s="2039"/>
      <c r="UYI300" s="2039"/>
      <c r="UYJ300" s="2039"/>
      <c r="UYK300" s="2039"/>
      <c r="UYL300" s="2039"/>
      <c r="UYM300" s="2039"/>
      <c r="UYN300" s="2039"/>
      <c r="UYO300" s="2039"/>
      <c r="UYP300" s="2039"/>
      <c r="UYQ300" s="2039"/>
      <c r="UYR300" s="2039"/>
      <c r="UYS300" s="2039"/>
      <c r="UYT300" s="2039"/>
      <c r="UYU300" s="2039"/>
      <c r="UYV300" s="2039"/>
      <c r="UYW300" s="2039"/>
      <c r="UYX300" s="2039"/>
      <c r="UYY300" s="2039"/>
      <c r="UYZ300" s="2039"/>
      <c r="UZA300" s="2039"/>
      <c r="UZB300" s="2039"/>
      <c r="UZC300" s="2039"/>
      <c r="UZD300" s="2039"/>
      <c r="UZE300" s="2039"/>
      <c r="UZF300" s="2039"/>
      <c r="UZG300" s="2039"/>
      <c r="UZH300" s="2039"/>
      <c r="UZI300" s="2039"/>
      <c r="UZJ300" s="2039"/>
      <c r="UZK300" s="2039"/>
      <c r="UZL300" s="2039"/>
      <c r="UZM300" s="2039"/>
      <c r="UZN300" s="2039"/>
      <c r="UZO300" s="2039"/>
      <c r="UZP300" s="2039"/>
      <c r="UZQ300" s="2039"/>
      <c r="UZR300" s="2039"/>
      <c r="UZS300" s="2039"/>
      <c r="UZT300" s="2039"/>
      <c r="UZU300" s="2039"/>
      <c r="UZV300" s="2039"/>
      <c r="UZW300" s="2039"/>
      <c r="UZX300" s="2039"/>
      <c r="UZY300" s="2039"/>
      <c r="UZZ300" s="2039"/>
      <c r="VAA300" s="2039"/>
      <c r="VAB300" s="2039"/>
      <c r="VAC300" s="2039"/>
      <c r="VAD300" s="2039"/>
      <c r="VAE300" s="2039"/>
      <c r="VAF300" s="2039"/>
      <c r="VAG300" s="2039"/>
      <c r="VAH300" s="2039"/>
      <c r="VAI300" s="2039"/>
      <c r="VAJ300" s="2039"/>
      <c r="VAK300" s="2039"/>
      <c r="VAL300" s="2039"/>
      <c r="VAM300" s="2039"/>
      <c r="VAN300" s="2039"/>
      <c r="VAO300" s="2039"/>
      <c r="VAP300" s="2039"/>
      <c r="VAQ300" s="2039"/>
      <c r="VAR300" s="2039"/>
      <c r="VAS300" s="2039"/>
      <c r="VAT300" s="2039"/>
      <c r="VAU300" s="2039"/>
      <c r="VAV300" s="2039"/>
      <c r="VAW300" s="2039"/>
      <c r="VAX300" s="2039"/>
      <c r="VAY300" s="2039"/>
      <c r="VAZ300" s="2039"/>
      <c r="VBA300" s="2039"/>
      <c r="VBB300" s="2039"/>
      <c r="VBC300" s="2039"/>
      <c r="VBD300" s="2039"/>
      <c r="VBE300" s="2039"/>
      <c r="VBF300" s="2039"/>
      <c r="VBG300" s="2039"/>
      <c r="VBH300" s="2039"/>
      <c r="VBI300" s="2039"/>
      <c r="VBJ300" s="2039"/>
      <c r="VBK300" s="2039"/>
      <c r="VBL300" s="2039"/>
      <c r="VBM300" s="2039"/>
      <c r="VBN300" s="2039"/>
      <c r="VBO300" s="2039"/>
      <c r="VBP300" s="2039"/>
      <c r="VBQ300" s="2039"/>
      <c r="VBR300" s="2039"/>
      <c r="VBS300" s="2039"/>
      <c r="VBT300" s="2039"/>
      <c r="VBU300" s="2039"/>
      <c r="VBV300" s="2039"/>
      <c r="VBW300" s="2039"/>
      <c r="VBX300" s="2039"/>
      <c r="VBY300" s="2039"/>
      <c r="VBZ300" s="2039"/>
      <c r="VCA300" s="2039"/>
      <c r="VCB300" s="2039"/>
      <c r="VCC300" s="2039"/>
      <c r="VCD300" s="2039"/>
      <c r="VCE300" s="2039"/>
      <c r="VCF300" s="2039"/>
      <c r="VCG300" s="2039"/>
      <c r="VCH300" s="2039"/>
      <c r="VCI300" s="2039"/>
      <c r="VCJ300" s="2039"/>
      <c r="VCK300" s="2039"/>
      <c r="VCL300" s="2039"/>
      <c r="VCM300" s="2039"/>
      <c r="VCN300" s="2039"/>
      <c r="VCO300" s="2039"/>
      <c r="VCP300" s="2039"/>
      <c r="VCQ300" s="2039"/>
      <c r="VCR300" s="2039"/>
      <c r="VCS300" s="2039"/>
      <c r="VCT300" s="2039"/>
      <c r="VCU300" s="2039"/>
      <c r="VCV300" s="2039"/>
      <c r="VCW300" s="2039"/>
      <c r="VCX300" s="2039"/>
      <c r="VCY300" s="2039"/>
      <c r="VCZ300" s="2039"/>
      <c r="VDA300" s="2039"/>
      <c r="VDB300" s="2039"/>
      <c r="VDC300" s="2039"/>
      <c r="VDD300" s="2039"/>
      <c r="VDE300" s="2039"/>
      <c r="VDF300" s="2039"/>
      <c r="VDG300" s="2039"/>
      <c r="VDH300" s="2039"/>
      <c r="VDI300" s="2039"/>
      <c r="VDJ300" s="2039"/>
      <c r="VDK300" s="2039"/>
      <c r="VDL300" s="2039"/>
      <c r="VDM300" s="2039"/>
      <c r="VDN300" s="2039"/>
      <c r="VDO300" s="2039"/>
      <c r="VDP300" s="2039"/>
      <c r="VDQ300" s="2039"/>
      <c r="VDR300" s="2039"/>
      <c r="VDS300" s="2039"/>
      <c r="VDT300" s="2039"/>
      <c r="VDU300" s="2039"/>
      <c r="VDV300" s="2039"/>
      <c r="VDW300" s="2039"/>
      <c r="VDX300" s="2039"/>
      <c r="VDY300" s="2039"/>
      <c r="VDZ300" s="2039"/>
      <c r="VEA300" s="2039"/>
      <c r="VEB300" s="2039"/>
      <c r="VEC300" s="2039"/>
      <c r="VED300" s="2039"/>
      <c r="VEE300" s="2039"/>
      <c r="VEF300" s="2039"/>
      <c r="VEG300" s="2039"/>
      <c r="VEH300" s="2039"/>
      <c r="VEI300" s="2039"/>
      <c r="VEJ300" s="2039"/>
      <c r="VEK300" s="2039"/>
      <c r="VEL300" s="2039"/>
      <c r="VEM300" s="2039"/>
      <c r="VEN300" s="2039"/>
      <c r="VEO300" s="2039"/>
      <c r="VEP300" s="2039"/>
      <c r="VEQ300" s="2039"/>
      <c r="VER300" s="2039"/>
      <c r="VES300" s="2039"/>
      <c r="VET300" s="2039"/>
      <c r="VEU300" s="2039"/>
      <c r="VEV300" s="2039"/>
      <c r="VEW300" s="2039"/>
      <c r="VEX300" s="2039"/>
      <c r="VEY300" s="2039"/>
      <c r="VEZ300" s="2039"/>
      <c r="VFA300" s="2039"/>
      <c r="VFB300" s="2039"/>
      <c r="VFC300" s="2039"/>
      <c r="VFD300" s="2039"/>
      <c r="VFE300" s="2039"/>
      <c r="VFF300" s="2039"/>
      <c r="VFG300" s="2039"/>
      <c r="VFH300" s="2039"/>
      <c r="VFI300" s="2039"/>
      <c r="VFJ300" s="2039"/>
      <c r="VFK300" s="2039"/>
      <c r="VFL300" s="2039"/>
      <c r="VFM300" s="2039"/>
      <c r="VFN300" s="2039"/>
      <c r="VFO300" s="2039"/>
      <c r="VFP300" s="2039"/>
      <c r="VFQ300" s="2039"/>
      <c r="VFR300" s="2039"/>
      <c r="VFS300" s="2039"/>
      <c r="VFT300" s="2039"/>
      <c r="VFU300" s="2039"/>
      <c r="VFV300" s="2039"/>
      <c r="VFW300" s="2039"/>
      <c r="VFX300" s="2039"/>
      <c r="VFY300" s="2039"/>
      <c r="VFZ300" s="2039"/>
      <c r="VGA300" s="2039"/>
      <c r="VGB300" s="2039"/>
      <c r="VGC300" s="2039"/>
      <c r="VGD300" s="2039"/>
      <c r="VGE300" s="2039"/>
      <c r="VGF300" s="2039"/>
      <c r="VGG300" s="2039"/>
      <c r="VGH300" s="2039"/>
      <c r="VGI300" s="2039"/>
      <c r="VGJ300" s="2039"/>
      <c r="VGK300" s="2039"/>
      <c r="VGL300" s="2039"/>
      <c r="VGM300" s="2039"/>
      <c r="VGN300" s="2039"/>
      <c r="VGO300" s="2039"/>
      <c r="VGP300" s="2039"/>
      <c r="VGQ300" s="2039"/>
      <c r="VGR300" s="2039"/>
      <c r="VGS300" s="2039"/>
      <c r="VGT300" s="2039"/>
      <c r="VGU300" s="2039"/>
      <c r="VGV300" s="2039"/>
      <c r="VGW300" s="2039"/>
      <c r="VGX300" s="2039"/>
      <c r="VGY300" s="2039"/>
      <c r="VGZ300" s="2039"/>
      <c r="VHA300" s="2039"/>
      <c r="VHB300" s="2039"/>
      <c r="VHC300" s="2039"/>
      <c r="VHD300" s="2039"/>
      <c r="VHE300" s="2039"/>
      <c r="VHF300" s="2039"/>
      <c r="VHG300" s="2039"/>
      <c r="VHH300" s="2039"/>
      <c r="VHI300" s="2039"/>
      <c r="VHJ300" s="2039"/>
      <c r="VHK300" s="2039"/>
      <c r="VHL300" s="2039"/>
      <c r="VHM300" s="2039"/>
      <c r="VHN300" s="2039"/>
      <c r="VHO300" s="2039"/>
      <c r="VHP300" s="2039"/>
      <c r="VHQ300" s="2039"/>
      <c r="VHR300" s="2039"/>
      <c r="VHS300" s="2039"/>
      <c r="VHT300" s="2039"/>
      <c r="VHU300" s="2039"/>
      <c r="VHV300" s="2039"/>
      <c r="VHW300" s="2039"/>
      <c r="VHX300" s="2039"/>
      <c r="VHY300" s="2039"/>
      <c r="VHZ300" s="2039"/>
      <c r="VIA300" s="2039"/>
      <c r="VIB300" s="2039"/>
      <c r="VIC300" s="2039"/>
      <c r="VID300" s="2039"/>
      <c r="VIE300" s="2039"/>
      <c r="VIF300" s="2039"/>
      <c r="VIG300" s="2039"/>
      <c r="VIH300" s="2039"/>
      <c r="VII300" s="2039"/>
      <c r="VIJ300" s="2039"/>
      <c r="VIK300" s="2039"/>
      <c r="VIL300" s="2039"/>
      <c r="VIM300" s="2039"/>
      <c r="VIN300" s="2039"/>
      <c r="VIO300" s="2039"/>
      <c r="VIP300" s="2039"/>
      <c r="VIQ300" s="2039"/>
      <c r="VIR300" s="2039"/>
      <c r="VIS300" s="2039"/>
      <c r="VIT300" s="2039"/>
      <c r="VIU300" s="2039"/>
      <c r="VIV300" s="2039"/>
      <c r="VIW300" s="2039"/>
      <c r="VIX300" s="2039"/>
      <c r="VIY300" s="2039"/>
      <c r="VIZ300" s="2039"/>
      <c r="VJA300" s="2039"/>
      <c r="VJB300" s="2039"/>
      <c r="VJC300" s="2039"/>
      <c r="VJD300" s="2039"/>
      <c r="VJE300" s="2039"/>
      <c r="VJF300" s="2039"/>
      <c r="VJG300" s="2039"/>
      <c r="VJH300" s="2039"/>
      <c r="VJI300" s="2039"/>
      <c r="VJJ300" s="2039"/>
      <c r="VJK300" s="2039"/>
      <c r="VJL300" s="2039"/>
      <c r="VJM300" s="2039"/>
      <c r="VJN300" s="2039"/>
      <c r="VJO300" s="2039"/>
      <c r="VJP300" s="2039"/>
      <c r="VJQ300" s="2039"/>
      <c r="VJR300" s="2039"/>
      <c r="VJS300" s="2039"/>
      <c r="VJT300" s="2039"/>
      <c r="VJU300" s="2039"/>
      <c r="VJV300" s="2039"/>
      <c r="VJW300" s="2039"/>
      <c r="VJX300" s="2039"/>
      <c r="VJY300" s="2039"/>
      <c r="VJZ300" s="2039"/>
      <c r="VKA300" s="2039"/>
      <c r="VKB300" s="2039"/>
      <c r="VKC300" s="2039"/>
      <c r="VKD300" s="2039"/>
      <c r="VKE300" s="2039"/>
      <c r="VKF300" s="2039"/>
      <c r="VKG300" s="2039"/>
      <c r="VKH300" s="2039"/>
      <c r="VKI300" s="2039"/>
      <c r="VKJ300" s="2039"/>
      <c r="VKK300" s="2039"/>
      <c r="VKL300" s="2039"/>
      <c r="VKM300" s="2039"/>
      <c r="VKN300" s="2039"/>
      <c r="VKO300" s="2039"/>
      <c r="VKP300" s="2039"/>
      <c r="VKQ300" s="2039"/>
      <c r="VKR300" s="2039"/>
      <c r="VKS300" s="2039"/>
      <c r="VKT300" s="2039"/>
      <c r="VKU300" s="2039"/>
      <c r="VKV300" s="2039"/>
      <c r="VKW300" s="2039"/>
      <c r="VKX300" s="2039"/>
      <c r="VKY300" s="2039"/>
      <c r="VKZ300" s="2039"/>
      <c r="VLA300" s="2039"/>
      <c r="VLB300" s="2039"/>
      <c r="VLC300" s="2039"/>
      <c r="VLD300" s="2039"/>
      <c r="VLE300" s="2039"/>
      <c r="VLF300" s="2039"/>
      <c r="VLG300" s="2039"/>
      <c r="VLH300" s="2039"/>
      <c r="VLI300" s="2039"/>
      <c r="VLJ300" s="2039"/>
      <c r="VLK300" s="2039"/>
      <c r="VLL300" s="2039"/>
      <c r="VLM300" s="2039"/>
      <c r="VLN300" s="2039"/>
      <c r="VLO300" s="2039"/>
      <c r="VLP300" s="2039"/>
      <c r="VLQ300" s="2039"/>
      <c r="VLR300" s="2039"/>
      <c r="VLS300" s="2039"/>
      <c r="VLT300" s="2039"/>
      <c r="VLU300" s="2039"/>
      <c r="VLV300" s="2039"/>
      <c r="VLW300" s="2039"/>
      <c r="VLX300" s="2039"/>
      <c r="VLY300" s="2039"/>
      <c r="VLZ300" s="2039"/>
      <c r="VMA300" s="2039"/>
      <c r="VMB300" s="2039"/>
      <c r="VMC300" s="2039"/>
      <c r="VMD300" s="2039"/>
      <c r="VME300" s="2039"/>
      <c r="VMF300" s="2039"/>
      <c r="VMG300" s="2039"/>
      <c r="VMH300" s="2039"/>
      <c r="VMI300" s="2039"/>
      <c r="VMJ300" s="2039"/>
      <c r="VMK300" s="2039"/>
      <c r="VML300" s="2039"/>
      <c r="VMM300" s="2039"/>
      <c r="VMN300" s="2039"/>
      <c r="VMO300" s="2039"/>
      <c r="VMP300" s="2039"/>
      <c r="VMQ300" s="2039"/>
      <c r="VMR300" s="2039"/>
      <c r="VMS300" s="2039"/>
      <c r="VMT300" s="2039"/>
      <c r="VMU300" s="2039"/>
      <c r="VMV300" s="2039"/>
      <c r="VMW300" s="2039"/>
      <c r="VMX300" s="2039"/>
      <c r="VMY300" s="2039"/>
      <c r="VMZ300" s="2039"/>
      <c r="VNA300" s="2039"/>
      <c r="VNB300" s="2039"/>
      <c r="VNC300" s="2039"/>
      <c r="VND300" s="2039"/>
      <c r="VNE300" s="2039"/>
      <c r="VNF300" s="2039"/>
      <c r="VNG300" s="2039"/>
      <c r="VNH300" s="2039"/>
      <c r="VNI300" s="2039"/>
      <c r="VNJ300" s="2039"/>
      <c r="VNK300" s="2039"/>
      <c r="VNL300" s="2039"/>
      <c r="VNM300" s="2039"/>
      <c r="VNN300" s="2039"/>
      <c r="VNO300" s="2039"/>
      <c r="VNP300" s="2039"/>
      <c r="VNQ300" s="2039"/>
      <c r="VNR300" s="2039"/>
      <c r="VNS300" s="2039"/>
      <c r="VNT300" s="2039"/>
      <c r="VNU300" s="2039"/>
      <c r="VNV300" s="2039"/>
      <c r="VNW300" s="2039"/>
      <c r="VNX300" s="2039"/>
      <c r="VNY300" s="2039"/>
      <c r="VNZ300" s="2039"/>
      <c r="VOA300" s="2039"/>
      <c r="VOB300" s="2039"/>
      <c r="VOC300" s="2039"/>
      <c r="VOD300" s="2039"/>
      <c r="VOE300" s="2039"/>
      <c r="VOF300" s="2039"/>
      <c r="VOG300" s="2039"/>
      <c r="VOH300" s="2039"/>
      <c r="VOI300" s="2039"/>
      <c r="VOJ300" s="2039"/>
      <c r="VOK300" s="2039"/>
      <c r="VOL300" s="2039"/>
      <c r="VOM300" s="2039"/>
      <c r="VON300" s="2039"/>
      <c r="VOO300" s="2039"/>
      <c r="VOP300" s="2039"/>
      <c r="VOQ300" s="2039"/>
      <c r="VOR300" s="2039"/>
      <c r="VOS300" s="2039"/>
      <c r="VOT300" s="2039"/>
      <c r="VOU300" s="2039"/>
      <c r="VOV300" s="2039"/>
      <c r="VOW300" s="2039"/>
      <c r="VOX300" s="2039"/>
      <c r="VOY300" s="2039"/>
      <c r="VOZ300" s="2039"/>
      <c r="VPA300" s="2039"/>
      <c r="VPB300" s="2039"/>
      <c r="VPC300" s="2039"/>
      <c r="VPD300" s="2039"/>
      <c r="VPE300" s="2039"/>
      <c r="VPF300" s="2039"/>
      <c r="VPG300" s="2039"/>
      <c r="VPH300" s="2039"/>
      <c r="VPI300" s="2039"/>
      <c r="VPJ300" s="2039"/>
      <c r="VPK300" s="2039"/>
      <c r="VPL300" s="2039"/>
      <c r="VPM300" s="2039"/>
      <c r="VPN300" s="2039"/>
      <c r="VPO300" s="2039"/>
      <c r="VPP300" s="2039"/>
      <c r="VPQ300" s="2039"/>
      <c r="VPR300" s="2039"/>
      <c r="VPS300" s="2039"/>
      <c r="VPT300" s="2039"/>
      <c r="VPU300" s="2039"/>
      <c r="VPV300" s="2039"/>
      <c r="VPW300" s="2039"/>
      <c r="VPX300" s="2039"/>
      <c r="VPY300" s="2039"/>
      <c r="VPZ300" s="2039"/>
      <c r="VQA300" s="2039"/>
      <c r="VQB300" s="2039"/>
      <c r="VQC300" s="2039"/>
      <c r="VQD300" s="2039"/>
      <c r="VQE300" s="2039"/>
      <c r="VQF300" s="2039"/>
      <c r="VQG300" s="2039"/>
      <c r="VQH300" s="2039"/>
      <c r="VQI300" s="2039"/>
      <c r="VQJ300" s="2039"/>
      <c r="VQK300" s="2039"/>
      <c r="VQL300" s="2039"/>
      <c r="VQM300" s="2039"/>
      <c r="VQN300" s="2039"/>
      <c r="VQO300" s="2039"/>
      <c r="VQP300" s="2039"/>
      <c r="VQQ300" s="2039"/>
      <c r="VQR300" s="2039"/>
      <c r="VQS300" s="2039"/>
      <c r="VQT300" s="2039"/>
      <c r="VQU300" s="2039"/>
      <c r="VQV300" s="2039"/>
      <c r="VQW300" s="2039"/>
      <c r="VQX300" s="2039"/>
      <c r="VQY300" s="2039"/>
      <c r="VQZ300" s="2039"/>
      <c r="VRA300" s="2039"/>
      <c r="VRB300" s="2039"/>
      <c r="VRC300" s="2039"/>
      <c r="VRD300" s="2039"/>
      <c r="VRE300" s="2039"/>
      <c r="VRF300" s="2039"/>
      <c r="VRG300" s="2039"/>
      <c r="VRH300" s="2039"/>
      <c r="VRI300" s="2039"/>
      <c r="VRJ300" s="2039"/>
      <c r="VRK300" s="2039"/>
      <c r="VRL300" s="2039"/>
      <c r="VRM300" s="2039"/>
      <c r="VRN300" s="2039"/>
      <c r="VRO300" s="2039"/>
      <c r="VRP300" s="2039"/>
      <c r="VRQ300" s="2039"/>
      <c r="VRR300" s="2039"/>
      <c r="VRS300" s="2039"/>
      <c r="VRT300" s="2039"/>
      <c r="VRU300" s="2039"/>
      <c r="VRV300" s="2039"/>
      <c r="VRW300" s="2039"/>
      <c r="VRX300" s="2039"/>
      <c r="VRY300" s="2039"/>
      <c r="VRZ300" s="2039"/>
      <c r="VSA300" s="2039"/>
      <c r="VSB300" s="2039"/>
      <c r="VSC300" s="2039"/>
      <c r="VSD300" s="2039"/>
      <c r="VSE300" s="2039"/>
      <c r="VSF300" s="2039"/>
      <c r="VSG300" s="2039"/>
      <c r="VSH300" s="2039"/>
      <c r="VSI300" s="2039"/>
      <c r="VSJ300" s="2039"/>
      <c r="VSK300" s="2039"/>
      <c r="VSL300" s="2039"/>
      <c r="VSM300" s="2039"/>
      <c r="VSN300" s="2039"/>
      <c r="VSO300" s="2039"/>
      <c r="VSP300" s="2039"/>
      <c r="VSQ300" s="2039"/>
      <c r="VSR300" s="2039"/>
      <c r="VSS300" s="2039"/>
      <c r="VST300" s="2039"/>
      <c r="VSU300" s="2039"/>
      <c r="VSV300" s="2039"/>
      <c r="VSW300" s="2039"/>
      <c r="VSX300" s="2039"/>
      <c r="VSY300" s="2039"/>
      <c r="VSZ300" s="2039"/>
      <c r="VTA300" s="2039"/>
      <c r="VTB300" s="2039"/>
      <c r="VTC300" s="2039"/>
      <c r="VTD300" s="2039"/>
      <c r="VTE300" s="2039"/>
      <c r="VTF300" s="2039"/>
      <c r="VTG300" s="2039"/>
      <c r="VTH300" s="2039"/>
      <c r="VTI300" s="2039"/>
      <c r="VTJ300" s="2039"/>
      <c r="VTK300" s="2039"/>
      <c r="VTL300" s="2039"/>
      <c r="VTM300" s="2039"/>
      <c r="VTN300" s="2039"/>
      <c r="VTO300" s="2039"/>
      <c r="VTP300" s="2039"/>
      <c r="VTQ300" s="2039"/>
      <c r="VTR300" s="2039"/>
      <c r="VTS300" s="2039"/>
      <c r="VTT300" s="2039"/>
      <c r="VTU300" s="2039"/>
      <c r="VTV300" s="2039"/>
      <c r="VTW300" s="2039"/>
      <c r="VTX300" s="2039"/>
      <c r="VTY300" s="2039"/>
      <c r="VTZ300" s="2039"/>
      <c r="VUA300" s="2039"/>
      <c r="VUB300" s="2039"/>
      <c r="VUC300" s="2039"/>
      <c r="VUD300" s="2039"/>
      <c r="VUE300" s="2039"/>
      <c r="VUF300" s="2039"/>
      <c r="VUG300" s="2039"/>
      <c r="VUH300" s="2039"/>
      <c r="VUI300" s="2039"/>
      <c r="VUJ300" s="2039"/>
      <c r="VUK300" s="2039"/>
      <c r="VUL300" s="2039"/>
      <c r="VUM300" s="2039"/>
      <c r="VUN300" s="2039"/>
      <c r="VUO300" s="2039"/>
      <c r="VUP300" s="2039"/>
      <c r="VUQ300" s="2039"/>
      <c r="VUR300" s="2039"/>
      <c r="VUS300" s="2039"/>
      <c r="VUT300" s="2039"/>
      <c r="VUU300" s="2039"/>
      <c r="VUV300" s="2039"/>
      <c r="VUW300" s="2039"/>
      <c r="VUX300" s="2039"/>
      <c r="VUY300" s="2039"/>
      <c r="VUZ300" s="2039"/>
      <c r="VVA300" s="2039"/>
      <c r="VVB300" s="2039"/>
      <c r="VVC300" s="2039"/>
      <c r="VVD300" s="2039"/>
      <c r="VVE300" s="2039"/>
      <c r="VVF300" s="2039"/>
      <c r="VVG300" s="2039"/>
      <c r="VVH300" s="2039"/>
      <c r="VVI300" s="2039"/>
      <c r="VVJ300" s="2039"/>
      <c r="VVK300" s="2039"/>
      <c r="VVL300" s="2039"/>
      <c r="VVM300" s="2039"/>
      <c r="VVN300" s="2039"/>
      <c r="VVO300" s="2039"/>
      <c r="VVP300" s="2039"/>
      <c r="VVQ300" s="2039"/>
      <c r="VVR300" s="2039"/>
      <c r="VVS300" s="2039"/>
      <c r="VVT300" s="2039"/>
      <c r="VVU300" s="2039"/>
      <c r="VVV300" s="2039"/>
      <c r="VVW300" s="2039"/>
      <c r="VVX300" s="2039"/>
      <c r="VVY300" s="2039"/>
      <c r="VVZ300" s="2039"/>
      <c r="VWA300" s="2039"/>
      <c r="VWB300" s="2039"/>
      <c r="VWC300" s="2039"/>
      <c r="VWD300" s="2039"/>
      <c r="VWE300" s="2039"/>
      <c r="VWF300" s="2039"/>
      <c r="VWG300" s="2039"/>
      <c r="VWH300" s="2039"/>
      <c r="VWI300" s="2039"/>
      <c r="VWJ300" s="2039"/>
      <c r="VWK300" s="2039"/>
      <c r="VWL300" s="2039"/>
      <c r="VWM300" s="2039"/>
      <c r="VWN300" s="2039"/>
      <c r="VWO300" s="2039"/>
      <c r="VWP300" s="2039"/>
      <c r="VWQ300" s="2039"/>
      <c r="VWR300" s="2039"/>
      <c r="VWS300" s="2039"/>
      <c r="VWT300" s="2039"/>
      <c r="VWU300" s="2039"/>
      <c r="VWV300" s="2039"/>
      <c r="VWW300" s="2039"/>
      <c r="VWX300" s="2039"/>
      <c r="VWY300" s="2039"/>
      <c r="VWZ300" s="2039"/>
      <c r="VXA300" s="2039"/>
      <c r="VXB300" s="2039"/>
      <c r="VXC300" s="2039"/>
      <c r="VXD300" s="2039"/>
      <c r="VXE300" s="2039"/>
      <c r="VXF300" s="2039"/>
      <c r="VXG300" s="2039"/>
      <c r="VXH300" s="2039"/>
      <c r="VXI300" s="2039"/>
      <c r="VXJ300" s="2039"/>
      <c r="VXK300" s="2039"/>
      <c r="VXL300" s="2039"/>
      <c r="VXM300" s="2039"/>
      <c r="VXN300" s="2039"/>
      <c r="VXO300" s="2039"/>
      <c r="VXP300" s="2039"/>
      <c r="VXQ300" s="2039"/>
      <c r="VXR300" s="2039"/>
      <c r="VXS300" s="2039"/>
      <c r="VXT300" s="2039"/>
      <c r="VXU300" s="2039"/>
      <c r="VXV300" s="2039"/>
      <c r="VXW300" s="2039"/>
      <c r="VXX300" s="2039"/>
      <c r="VXY300" s="2039"/>
      <c r="VXZ300" s="2039"/>
      <c r="VYA300" s="2039"/>
      <c r="VYB300" s="2039"/>
      <c r="VYC300" s="2039"/>
      <c r="VYD300" s="2039"/>
      <c r="VYE300" s="2039"/>
      <c r="VYF300" s="2039"/>
      <c r="VYG300" s="2039"/>
      <c r="VYH300" s="2039"/>
      <c r="VYI300" s="2039"/>
      <c r="VYJ300" s="2039"/>
      <c r="VYK300" s="2039"/>
      <c r="VYL300" s="2039"/>
      <c r="VYM300" s="2039"/>
      <c r="VYN300" s="2039"/>
      <c r="VYO300" s="2039"/>
      <c r="VYP300" s="2039"/>
      <c r="VYQ300" s="2039"/>
      <c r="VYR300" s="2039"/>
      <c r="VYS300" s="2039"/>
      <c r="VYT300" s="2039"/>
      <c r="VYU300" s="2039"/>
      <c r="VYV300" s="2039"/>
      <c r="VYW300" s="2039"/>
      <c r="VYX300" s="2039"/>
      <c r="VYY300" s="2039"/>
      <c r="VYZ300" s="2039"/>
      <c r="VZA300" s="2039"/>
      <c r="VZB300" s="2039"/>
      <c r="VZC300" s="2039"/>
      <c r="VZD300" s="2039"/>
      <c r="VZE300" s="2039"/>
      <c r="VZF300" s="2039"/>
      <c r="VZG300" s="2039"/>
      <c r="VZH300" s="2039"/>
      <c r="VZI300" s="2039"/>
      <c r="VZJ300" s="2039"/>
      <c r="VZK300" s="2039"/>
      <c r="VZL300" s="2039"/>
      <c r="VZM300" s="2039"/>
      <c r="VZN300" s="2039"/>
      <c r="VZO300" s="2039"/>
      <c r="VZP300" s="2039"/>
      <c r="VZQ300" s="2039"/>
      <c r="VZR300" s="2039"/>
      <c r="VZS300" s="2039"/>
      <c r="VZT300" s="2039"/>
      <c r="VZU300" s="2039"/>
      <c r="VZV300" s="2039"/>
      <c r="VZW300" s="2039"/>
      <c r="VZX300" s="2039"/>
      <c r="VZY300" s="2039"/>
      <c r="VZZ300" s="2039"/>
      <c r="WAA300" s="2039"/>
      <c r="WAB300" s="2039"/>
      <c r="WAC300" s="2039"/>
      <c r="WAD300" s="2039"/>
      <c r="WAE300" s="2039"/>
      <c r="WAF300" s="2039"/>
      <c r="WAG300" s="2039"/>
      <c r="WAH300" s="2039"/>
      <c r="WAI300" s="2039"/>
      <c r="WAJ300" s="2039"/>
      <c r="WAK300" s="2039"/>
      <c r="WAL300" s="2039"/>
      <c r="WAM300" s="2039"/>
      <c r="WAN300" s="2039"/>
      <c r="WAO300" s="2039"/>
      <c r="WAP300" s="2039"/>
      <c r="WAQ300" s="2039"/>
      <c r="WAR300" s="2039"/>
      <c r="WAS300" s="2039"/>
      <c r="WAT300" s="2039"/>
      <c r="WAU300" s="2039"/>
      <c r="WAV300" s="2039"/>
      <c r="WAW300" s="2039"/>
      <c r="WAX300" s="2039"/>
      <c r="WAY300" s="2039"/>
      <c r="WAZ300" s="2039"/>
      <c r="WBA300" s="2039"/>
      <c r="WBB300" s="2039"/>
      <c r="WBC300" s="2039"/>
      <c r="WBD300" s="2039"/>
      <c r="WBE300" s="2039"/>
      <c r="WBF300" s="2039"/>
      <c r="WBG300" s="2039"/>
      <c r="WBH300" s="2039"/>
      <c r="WBI300" s="2039"/>
      <c r="WBJ300" s="2039"/>
      <c r="WBK300" s="2039"/>
      <c r="WBL300" s="2039"/>
      <c r="WBM300" s="2039"/>
      <c r="WBN300" s="2039"/>
      <c r="WBO300" s="2039"/>
      <c r="WBP300" s="2039"/>
      <c r="WBQ300" s="2039"/>
      <c r="WBR300" s="2039"/>
      <c r="WBS300" s="2039"/>
      <c r="WBT300" s="2039"/>
      <c r="WBU300" s="2039"/>
      <c r="WBV300" s="2039"/>
      <c r="WBW300" s="2039"/>
      <c r="WBX300" s="2039"/>
      <c r="WBY300" s="2039"/>
      <c r="WBZ300" s="2039"/>
      <c r="WCA300" s="2039"/>
      <c r="WCB300" s="2039"/>
      <c r="WCC300" s="2039"/>
      <c r="WCD300" s="2039"/>
      <c r="WCE300" s="2039"/>
      <c r="WCF300" s="2039"/>
      <c r="WCG300" s="2039"/>
      <c r="WCH300" s="2039"/>
      <c r="WCI300" s="2039"/>
      <c r="WCJ300" s="2039"/>
      <c r="WCK300" s="2039"/>
      <c r="WCL300" s="2039"/>
      <c r="WCM300" s="2039"/>
      <c r="WCN300" s="2039"/>
      <c r="WCO300" s="2039"/>
      <c r="WCP300" s="2039"/>
      <c r="WCQ300" s="2039"/>
      <c r="WCR300" s="2039"/>
      <c r="WCS300" s="2039"/>
      <c r="WCT300" s="2039"/>
      <c r="WCU300" s="2039"/>
      <c r="WCV300" s="2039"/>
      <c r="WCW300" s="2039"/>
      <c r="WCX300" s="2039"/>
      <c r="WCY300" s="2039"/>
      <c r="WCZ300" s="2039"/>
      <c r="WDA300" s="2039"/>
      <c r="WDB300" s="2039"/>
      <c r="WDC300" s="2039"/>
      <c r="WDD300" s="2039"/>
      <c r="WDE300" s="2039"/>
      <c r="WDF300" s="2039"/>
      <c r="WDG300" s="2039"/>
      <c r="WDH300" s="2039"/>
      <c r="WDI300" s="2039"/>
      <c r="WDJ300" s="2039"/>
      <c r="WDK300" s="2039"/>
      <c r="WDL300" s="2039"/>
      <c r="WDM300" s="2039"/>
      <c r="WDN300" s="2039"/>
      <c r="WDO300" s="2039"/>
      <c r="WDP300" s="2039"/>
      <c r="WDQ300" s="2039"/>
      <c r="WDR300" s="2039"/>
      <c r="WDS300" s="2039"/>
      <c r="WDT300" s="2039"/>
      <c r="WDU300" s="2039"/>
      <c r="WDV300" s="2039"/>
      <c r="WDW300" s="2039"/>
      <c r="WDX300" s="2039"/>
      <c r="WDY300" s="2039"/>
      <c r="WDZ300" s="2039"/>
      <c r="WEA300" s="2039"/>
      <c r="WEB300" s="2039"/>
      <c r="WEC300" s="2039"/>
      <c r="WED300" s="2039"/>
      <c r="WEE300" s="2039"/>
      <c r="WEF300" s="2039"/>
      <c r="WEG300" s="2039"/>
      <c r="WEH300" s="2039"/>
      <c r="WEI300" s="2039"/>
      <c r="WEJ300" s="2039"/>
      <c r="WEK300" s="2039"/>
      <c r="WEL300" s="2039"/>
      <c r="WEM300" s="2039"/>
      <c r="WEN300" s="2039"/>
      <c r="WEO300" s="2039"/>
      <c r="WEP300" s="2039"/>
      <c r="WEQ300" s="2039"/>
      <c r="WER300" s="2039"/>
      <c r="WES300" s="2039"/>
      <c r="WET300" s="2039"/>
      <c r="WEU300" s="2039"/>
      <c r="WEV300" s="2039"/>
      <c r="WEW300" s="2039"/>
      <c r="WEX300" s="2039"/>
      <c r="WEY300" s="2039"/>
      <c r="WEZ300" s="2039"/>
      <c r="WFA300" s="2039"/>
      <c r="WFB300" s="2039"/>
      <c r="WFC300" s="2039"/>
      <c r="WFD300" s="2039"/>
      <c r="WFE300" s="2039"/>
      <c r="WFF300" s="2039"/>
      <c r="WFG300" s="2039"/>
      <c r="WFH300" s="2039"/>
      <c r="WFI300" s="2039"/>
      <c r="WFJ300" s="2039"/>
      <c r="WFK300" s="2039"/>
      <c r="WFL300" s="2039"/>
      <c r="WFM300" s="2039"/>
      <c r="WFN300" s="2039"/>
      <c r="WFO300" s="2039"/>
      <c r="WFP300" s="2039"/>
      <c r="WFQ300" s="2039"/>
      <c r="WFR300" s="2039"/>
      <c r="WFS300" s="2039"/>
      <c r="WFT300" s="2039"/>
      <c r="WFU300" s="2039"/>
      <c r="WFV300" s="2039"/>
      <c r="WFW300" s="2039"/>
      <c r="WFX300" s="2039"/>
      <c r="WFY300" s="2039"/>
      <c r="WFZ300" s="2039"/>
      <c r="WGA300" s="2039"/>
      <c r="WGB300" s="2039"/>
      <c r="WGC300" s="2039"/>
      <c r="WGD300" s="2039"/>
      <c r="WGE300" s="2039"/>
      <c r="WGF300" s="2039"/>
      <c r="WGG300" s="2039"/>
      <c r="WGH300" s="2039"/>
      <c r="WGI300" s="2039"/>
      <c r="WGJ300" s="2039"/>
      <c r="WGK300" s="2039"/>
      <c r="WGL300" s="2039"/>
      <c r="WGM300" s="2039"/>
      <c r="WGN300" s="2039"/>
      <c r="WGO300" s="2039"/>
      <c r="WGP300" s="2039"/>
      <c r="WGQ300" s="2039"/>
      <c r="WGR300" s="2039"/>
      <c r="WGS300" s="2039"/>
      <c r="WGT300" s="2039"/>
      <c r="WGU300" s="2039"/>
      <c r="WGV300" s="2039"/>
      <c r="WGW300" s="2039"/>
      <c r="WGX300" s="2039"/>
      <c r="WGY300" s="2039"/>
      <c r="WGZ300" s="2039"/>
      <c r="WHA300" s="2039"/>
      <c r="WHB300" s="2039"/>
      <c r="WHC300" s="2039"/>
      <c r="WHD300" s="2039"/>
      <c r="WHE300" s="2039"/>
      <c r="WHF300" s="2039"/>
      <c r="WHG300" s="2039"/>
      <c r="WHH300" s="2039"/>
      <c r="WHI300" s="2039"/>
      <c r="WHJ300" s="2039"/>
      <c r="WHK300" s="2039"/>
      <c r="WHL300" s="2039"/>
      <c r="WHM300" s="2039"/>
      <c r="WHN300" s="2039"/>
      <c r="WHO300" s="2039"/>
      <c r="WHP300" s="2039"/>
      <c r="WHQ300" s="2039"/>
      <c r="WHR300" s="2039"/>
      <c r="WHS300" s="2039"/>
      <c r="WHT300" s="2039"/>
      <c r="WHU300" s="2039"/>
      <c r="WHV300" s="2039"/>
      <c r="WHW300" s="2039"/>
      <c r="WHX300" s="2039"/>
      <c r="WHY300" s="2039"/>
      <c r="WHZ300" s="2039"/>
      <c r="WIA300" s="2039"/>
      <c r="WIB300" s="2039"/>
      <c r="WIC300" s="2039"/>
      <c r="WID300" s="2039"/>
      <c r="WIE300" s="2039"/>
      <c r="WIF300" s="2039"/>
      <c r="WIG300" s="2039"/>
      <c r="WIH300" s="2039"/>
      <c r="WII300" s="2039"/>
      <c r="WIJ300" s="2039"/>
      <c r="WIK300" s="2039"/>
      <c r="WIL300" s="2039"/>
      <c r="WIM300" s="2039"/>
      <c r="WIN300" s="2039"/>
      <c r="WIO300" s="2039"/>
      <c r="WIP300" s="2039"/>
      <c r="WIQ300" s="2039"/>
      <c r="WIR300" s="2039"/>
      <c r="WIS300" s="2039"/>
      <c r="WIT300" s="2039"/>
      <c r="WIU300" s="2039"/>
      <c r="WIV300" s="2039"/>
      <c r="WIW300" s="2039"/>
      <c r="WIX300" s="2039"/>
      <c r="WIY300" s="2039"/>
      <c r="WIZ300" s="2039"/>
      <c r="WJA300" s="2039"/>
      <c r="WJB300" s="2039"/>
      <c r="WJC300" s="2039"/>
      <c r="WJD300" s="2039"/>
      <c r="WJE300" s="2039"/>
      <c r="WJF300" s="2039"/>
      <c r="WJG300" s="2039"/>
      <c r="WJH300" s="2039"/>
      <c r="WJI300" s="2039"/>
      <c r="WJJ300" s="2039"/>
      <c r="WJK300" s="2039"/>
      <c r="WJL300" s="2039"/>
      <c r="WJM300" s="2039"/>
      <c r="WJN300" s="2039"/>
      <c r="WJO300" s="2039"/>
      <c r="WJP300" s="2039"/>
      <c r="WJQ300" s="2039"/>
      <c r="WJR300" s="2039"/>
      <c r="WJS300" s="2039"/>
      <c r="WJT300" s="2039"/>
      <c r="WJU300" s="2039"/>
      <c r="WJV300" s="2039"/>
      <c r="WJW300" s="2039"/>
      <c r="WJX300" s="2039"/>
      <c r="WJY300" s="2039"/>
      <c r="WJZ300" s="2039"/>
      <c r="WKA300" s="2039"/>
      <c r="WKB300" s="2039"/>
      <c r="WKC300" s="2039"/>
      <c r="WKD300" s="2039"/>
      <c r="WKE300" s="2039"/>
      <c r="WKF300" s="2039"/>
      <c r="WKG300" s="2039"/>
      <c r="WKH300" s="2039"/>
      <c r="WKI300" s="2039"/>
      <c r="WKJ300" s="2039"/>
      <c r="WKK300" s="2039"/>
      <c r="WKL300" s="2039"/>
      <c r="WKM300" s="2039"/>
      <c r="WKN300" s="2039"/>
      <c r="WKO300" s="2039"/>
      <c r="WKP300" s="2039"/>
      <c r="WKQ300" s="2039"/>
      <c r="WKR300" s="2039"/>
      <c r="WKS300" s="2039"/>
      <c r="WKT300" s="2039"/>
      <c r="WKU300" s="2039"/>
      <c r="WKV300" s="2039"/>
      <c r="WKW300" s="2039"/>
      <c r="WKX300" s="2039"/>
      <c r="WKY300" s="2039"/>
      <c r="WKZ300" s="2039"/>
      <c r="WLA300" s="2039"/>
      <c r="WLB300" s="2039"/>
      <c r="WLC300" s="2039"/>
      <c r="WLD300" s="2039"/>
      <c r="WLE300" s="2039"/>
      <c r="WLF300" s="2039"/>
      <c r="WLG300" s="2039"/>
      <c r="WLH300" s="2039"/>
      <c r="WLI300" s="2039"/>
      <c r="WLJ300" s="2039"/>
      <c r="WLK300" s="2039"/>
      <c r="WLL300" s="2039"/>
      <c r="WLM300" s="2039"/>
      <c r="WLN300" s="2039"/>
      <c r="WLO300" s="2039"/>
      <c r="WLP300" s="2039"/>
      <c r="WLQ300" s="2039"/>
      <c r="WLR300" s="2039"/>
      <c r="WLS300" s="2039"/>
      <c r="WLT300" s="2039"/>
      <c r="WLU300" s="2039"/>
      <c r="WLV300" s="2039"/>
      <c r="WLW300" s="2039"/>
      <c r="WLX300" s="2039"/>
      <c r="WLY300" s="2039"/>
      <c r="WLZ300" s="2039"/>
      <c r="WMA300" s="2039"/>
      <c r="WMB300" s="2039"/>
      <c r="WMC300" s="2039"/>
      <c r="WMD300" s="2039"/>
      <c r="WME300" s="2039"/>
      <c r="WMF300" s="2039"/>
      <c r="WMG300" s="2039"/>
      <c r="WMH300" s="2039"/>
      <c r="WMI300" s="2039"/>
      <c r="WMJ300" s="2039"/>
      <c r="WMK300" s="2039"/>
      <c r="WML300" s="2039"/>
      <c r="WMM300" s="2039"/>
      <c r="WMN300" s="2039"/>
      <c r="WMO300" s="2039"/>
      <c r="WMP300" s="2039"/>
      <c r="WMQ300" s="2039"/>
      <c r="WMR300" s="2039"/>
      <c r="WMS300" s="2039"/>
      <c r="WMT300" s="2039"/>
      <c r="WMU300" s="2039"/>
      <c r="WMV300" s="2039"/>
      <c r="WMW300" s="2039"/>
      <c r="WMX300" s="2039"/>
      <c r="WMY300" s="2039"/>
      <c r="WMZ300" s="2039"/>
      <c r="WNA300" s="2039"/>
      <c r="WNB300" s="2039"/>
      <c r="WNC300" s="2039"/>
      <c r="WND300" s="2039"/>
      <c r="WNE300" s="2039"/>
      <c r="WNF300" s="2039"/>
      <c r="WNG300" s="2039"/>
      <c r="WNH300" s="2039"/>
      <c r="WNI300" s="2039"/>
      <c r="WNJ300" s="2039"/>
      <c r="WNK300" s="2039"/>
      <c r="WNL300" s="2039"/>
      <c r="WNM300" s="2039"/>
      <c r="WNN300" s="2039"/>
      <c r="WNO300" s="2039"/>
      <c r="WNP300" s="2039"/>
      <c r="WNQ300" s="2039"/>
      <c r="WNR300" s="2039"/>
      <c r="WNS300" s="2039"/>
      <c r="WNT300" s="2039"/>
      <c r="WNU300" s="2039"/>
      <c r="WNV300" s="2039"/>
      <c r="WNW300" s="2039"/>
      <c r="WNX300" s="2039"/>
      <c r="WNY300" s="2039"/>
      <c r="WNZ300" s="2039"/>
      <c r="WOA300" s="2039"/>
      <c r="WOB300" s="2039"/>
      <c r="WOC300" s="2039"/>
      <c r="WOD300" s="2039"/>
      <c r="WOE300" s="2039"/>
      <c r="WOF300" s="2039"/>
      <c r="WOG300" s="2039"/>
      <c r="WOH300" s="2039"/>
      <c r="WOI300" s="2039"/>
      <c r="WOJ300" s="2039"/>
      <c r="WOK300" s="2039"/>
      <c r="WOL300" s="2039"/>
      <c r="WOM300" s="2039"/>
      <c r="WON300" s="2039"/>
      <c r="WOO300" s="2039"/>
      <c r="WOP300" s="2039"/>
      <c r="WOQ300" s="2039"/>
      <c r="WOR300" s="2039"/>
      <c r="WOS300" s="2039"/>
      <c r="WOT300" s="2039"/>
      <c r="WOU300" s="2039"/>
      <c r="WOV300" s="2039"/>
      <c r="WOW300" s="2039"/>
      <c r="WOX300" s="2039"/>
      <c r="WOY300" s="2039"/>
      <c r="WOZ300" s="2039"/>
      <c r="WPA300" s="2039"/>
      <c r="WPB300" s="2039"/>
      <c r="WPC300" s="2039"/>
      <c r="WPD300" s="2039"/>
      <c r="WPE300" s="2039"/>
      <c r="WPF300" s="2039"/>
      <c r="WPG300" s="2039"/>
      <c r="WPH300" s="2039"/>
      <c r="WPI300" s="2039"/>
      <c r="WPJ300" s="2039"/>
      <c r="WPK300" s="2039"/>
      <c r="WPL300" s="2039"/>
      <c r="WPM300" s="2039"/>
      <c r="WPN300" s="2039"/>
      <c r="WPO300" s="2039"/>
      <c r="WPP300" s="2039"/>
      <c r="WPQ300" s="2039"/>
      <c r="WPR300" s="2039"/>
      <c r="WPS300" s="2039"/>
      <c r="WPT300" s="2039"/>
      <c r="WPU300" s="2039"/>
      <c r="WPV300" s="2039"/>
      <c r="WPW300" s="2039"/>
      <c r="WPX300" s="2039"/>
      <c r="WPY300" s="2039"/>
      <c r="WPZ300" s="2039"/>
      <c r="WQA300" s="2039"/>
      <c r="WQB300" s="2039"/>
      <c r="WQC300" s="2039"/>
      <c r="WQD300" s="2039"/>
      <c r="WQE300" s="2039"/>
      <c r="WQF300" s="2039"/>
      <c r="WQG300" s="2039"/>
      <c r="WQH300" s="2039"/>
      <c r="WQI300" s="2039"/>
      <c r="WQJ300" s="2039"/>
      <c r="WQK300" s="2039"/>
      <c r="WQL300" s="2039"/>
      <c r="WQM300" s="2039"/>
      <c r="WQN300" s="2039"/>
      <c r="WQO300" s="2039"/>
      <c r="WQP300" s="2039"/>
      <c r="WQQ300" s="2039"/>
      <c r="WQR300" s="2039"/>
      <c r="WQS300" s="2039"/>
      <c r="WQT300" s="2039"/>
      <c r="WQU300" s="2039"/>
      <c r="WQV300" s="2039"/>
      <c r="WQW300" s="2039"/>
      <c r="WQX300" s="2039"/>
      <c r="WQY300" s="2039"/>
      <c r="WQZ300" s="2039"/>
      <c r="WRA300" s="2039"/>
      <c r="WRB300" s="2039"/>
      <c r="WRC300" s="2039"/>
      <c r="WRD300" s="2039"/>
      <c r="WRE300" s="2039"/>
      <c r="WRF300" s="2039"/>
      <c r="WRG300" s="2039"/>
      <c r="WRH300" s="2039"/>
      <c r="WRI300" s="2039"/>
      <c r="WRJ300" s="2039"/>
      <c r="WRK300" s="2039"/>
      <c r="WRL300" s="2039"/>
      <c r="WRM300" s="2039"/>
      <c r="WRN300" s="2039"/>
      <c r="WRO300" s="2039"/>
      <c r="WRP300" s="2039"/>
      <c r="WRQ300" s="2039"/>
      <c r="WRR300" s="2039"/>
      <c r="WRS300" s="2039"/>
      <c r="WRT300" s="2039"/>
      <c r="WRU300" s="2039"/>
      <c r="WRV300" s="2039"/>
      <c r="WRW300" s="2039"/>
      <c r="WRX300" s="2039"/>
      <c r="WRY300" s="2039"/>
      <c r="WRZ300" s="2039"/>
      <c r="WSA300" s="2039"/>
      <c r="WSB300" s="2039"/>
      <c r="WSC300" s="2039"/>
      <c r="WSD300" s="2039"/>
      <c r="WSE300" s="2039"/>
      <c r="WSF300" s="2039"/>
      <c r="WSG300" s="2039"/>
      <c r="WSH300" s="2039"/>
      <c r="WSI300" s="2039"/>
      <c r="WSJ300" s="2039"/>
      <c r="WSK300" s="2039"/>
      <c r="WSL300" s="2039"/>
      <c r="WSM300" s="2039"/>
      <c r="WSN300" s="2039"/>
      <c r="WSO300" s="2039"/>
      <c r="WSP300" s="2039"/>
      <c r="WSQ300" s="2039"/>
      <c r="WSR300" s="2039"/>
      <c r="WSS300" s="2039"/>
      <c r="WST300" s="2039"/>
      <c r="WSU300" s="2039"/>
      <c r="WSV300" s="2039"/>
      <c r="WSW300" s="2039"/>
      <c r="WSX300" s="2039"/>
      <c r="WSY300" s="2039"/>
      <c r="WSZ300" s="2039"/>
      <c r="WTA300" s="2039"/>
      <c r="WTB300" s="2039"/>
      <c r="WTC300" s="2039"/>
      <c r="WTD300" s="2039"/>
      <c r="WTE300" s="2039"/>
      <c r="WTF300" s="2039"/>
      <c r="WTG300" s="2039"/>
      <c r="WTH300" s="2039"/>
      <c r="WTI300" s="2039"/>
      <c r="WTJ300" s="2039"/>
      <c r="WTK300" s="2039"/>
      <c r="WTL300" s="2039"/>
      <c r="WTM300" s="2039"/>
      <c r="WTN300" s="2039"/>
      <c r="WTO300" s="2039"/>
      <c r="WTP300" s="2039"/>
      <c r="WTQ300" s="2039"/>
      <c r="WTR300" s="2039"/>
      <c r="WTS300" s="2039"/>
      <c r="WTT300" s="2039"/>
      <c r="WTU300" s="2039"/>
      <c r="WTV300" s="2039"/>
      <c r="WTW300" s="2039"/>
      <c r="WTX300" s="2039"/>
      <c r="WTY300" s="2039"/>
      <c r="WTZ300" s="2039"/>
      <c r="WUA300" s="2039"/>
      <c r="WUB300" s="2039"/>
      <c r="WUC300" s="2039"/>
      <c r="WUD300" s="2039"/>
      <c r="WUE300" s="2039"/>
      <c r="WUF300" s="2039"/>
      <c r="WUG300" s="2039"/>
      <c r="WUH300" s="2039"/>
      <c r="WUI300" s="2039"/>
      <c r="WUJ300" s="2039"/>
      <c r="WUK300" s="2039"/>
      <c r="WUL300" s="2039"/>
      <c r="WUM300" s="2039"/>
      <c r="WUN300" s="2039"/>
      <c r="WUO300" s="2039"/>
      <c r="WUP300" s="2039"/>
      <c r="WUQ300" s="2039"/>
      <c r="WUR300" s="2039"/>
      <c r="WUS300" s="2039"/>
      <c r="WUT300" s="2039"/>
      <c r="WUU300" s="2039"/>
      <c r="WUV300" s="2039"/>
      <c r="WUW300" s="2039"/>
      <c r="WUX300" s="2039"/>
      <c r="WUY300" s="2039"/>
      <c r="WUZ300" s="2039"/>
      <c r="WVA300" s="2039"/>
      <c r="WVB300" s="2039"/>
      <c r="WVC300" s="2039"/>
      <c r="WVD300" s="2039"/>
      <c r="WVE300" s="2039"/>
      <c r="WVF300" s="2039"/>
      <c r="WVG300" s="2039"/>
      <c r="WVH300" s="2039"/>
      <c r="WVI300" s="2039"/>
      <c r="WVJ300" s="2039"/>
      <c r="WVK300" s="2039"/>
      <c r="WVL300" s="2039"/>
      <c r="WVM300" s="2039"/>
      <c r="WVN300" s="2039"/>
      <c r="WVO300" s="2039"/>
      <c r="WVP300" s="2039"/>
      <c r="WVQ300" s="2039"/>
      <c r="WVR300" s="2039"/>
      <c r="WVS300" s="2039"/>
      <c r="WVT300" s="2039"/>
      <c r="WVU300" s="2039"/>
      <c r="WVV300" s="2039"/>
      <c r="WVW300" s="2039"/>
      <c r="WVX300" s="2039"/>
      <c r="WVY300" s="2039"/>
      <c r="WVZ300" s="2039"/>
      <c r="WWA300" s="2039"/>
      <c r="WWB300" s="2039"/>
      <c r="WWC300" s="2039"/>
      <c r="WWD300" s="2039"/>
      <c r="WWE300" s="2039"/>
      <c r="WWF300" s="2039"/>
      <c r="WWG300" s="2039"/>
      <c r="WWH300" s="2039"/>
      <c r="WWI300" s="2039"/>
      <c r="WWJ300" s="2039"/>
      <c r="WWK300" s="2039"/>
      <c r="WWL300" s="2039"/>
      <c r="WWM300" s="2039"/>
      <c r="WWN300" s="2039"/>
      <c r="WWO300" s="2039"/>
      <c r="WWP300" s="2039"/>
      <c r="WWQ300" s="2039"/>
      <c r="WWR300" s="2039"/>
      <c r="WWS300" s="2039"/>
      <c r="WWT300" s="2039"/>
      <c r="WWU300" s="2039"/>
      <c r="WWV300" s="2039"/>
      <c r="WWW300" s="2039"/>
      <c r="WWX300" s="2039"/>
      <c r="WWY300" s="2039"/>
      <c r="WWZ300" s="2039"/>
      <c r="WXA300" s="2039"/>
      <c r="WXB300" s="2039"/>
      <c r="WXC300" s="2039"/>
      <c r="WXD300" s="2039"/>
      <c r="WXE300" s="2039"/>
      <c r="WXF300" s="2039"/>
      <c r="WXG300" s="2039"/>
      <c r="WXH300" s="2039"/>
      <c r="WXI300" s="2039"/>
      <c r="WXJ300" s="2039"/>
      <c r="WXK300" s="2039"/>
      <c r="WXL300" s="2039"/>
      <c r="WXM300" s="2039"/>
      <c r="WXN300" s="2039"/>
      <c r="WXO300" s="2039"/>
      <c r="WXP300" s="2039"/>
      <c r="WXQ300" s="2039"/>
      <c r="WXR300" s="2039"/>
      <c r="WXS300" s="2039"/>
      <c r="WXT300" s="2039"/>
      <c r="WXU300" s="2039"/>
      <c r="WXV300" s="2039"/>
      <c r="WXW300" s="2039"/>
      <c r="WXX300" s="2039"/>
      <c r="WXY300" s="2039"/>
      <c r="WXZ300" s="2039"/>
      <c r="WYA300" s="2039"/>
      <c r="WYB300" s="2039"/>
      <c r="WYC300" s="2039"/>
      <c r="WYD300" s="2039"/>
      <c r="WYE300" s="2039"/>
      <c r="WYF300" s="2039"/>
      <c r="WYG300" s="2039"/>
      <c r="WYH300" s="2039"/>
      <c r="WYI300" s="2039"/>
      <c r="WYJ300" s="2039"/>
      <c r="WYK300" s="2039"/>
      <c r="WYL300" s="2039"/>
      <c r="WYM300" s="2039"/>
      <c r="WYN300" s="2039"/>
      <c r="WYO300" s="2039"/>
      <c r="WYP300" s="2039"/>
      <c r="WYQ300" s="2039"/>
      <c r="WYR300" s="2039"/>
      <c r="WYS300" s="2039"/>
      <c r="WYT300" s="2039"/>
      <c r="WYU300" s="2039"/>
      <c r="WYV300" s="2039"/>
      <c r="WYW300" s="2039"/>
      <c r="WYX300" s="2039"/>
      <c r="WYY300" s="2039"/>
      <c r="WYZ300" s="2039"/>
      <c r="WZA300" s="2039"/>
      <c r="WZB300" s="2039"/>
      <c r="WZC300" s="2039"/>
      <c r="WZD300" s="2039"/>
      <c r="WZE300" s="2039"/>
      <c r="WZF300" s="2039"/>
      <c r="WZG300" s="2039"/>
      <c r="WZH300" s="2039"/>
      <c r="WZI300" s="2039"/>
      <c r="WZJ300" s="2039"/>
      <c r="WZK300" s="2039"/>
      <c r="WZL300" s="2039"/>
      <c r="WZM300" s="2039"/>
      <c r="WZN300" s="2039"/>
      <c r="WZO300" s="2039"/>
      <c r="WZP300" s="2039"/>
      <c r="WZQ300" s="2039"/>
      <c r="WZR300" s="2039"/>
      <c r="WZS300" s="2039"/>
      <c r="WZT300" s="2039"/>
      <c r="WZU300" s="2039"/>
      <c r="WZV300" s="2039"/>
      <c r="WZW300" s="2039"/>
      <c r="WZX300" s="2039"/>
      <c r="WZY300" s="2039"/>
      <c r="WZZ300" s="2039"/>
      <c r="XAA300" s="2039"/>
      <c r="XAB300" s="2039"/>
      <c r="XAC300" s="2039"/>
      <c r="XAD300" s="2039"/>
      <c r="XAE300" s="2039"/>
      <c r="XAF300" s="2039"/>
      <c r="XAG300" s="2039"/>
      <c r="XAH300" s="2039"/>
      <c r="XAI300" s="2039"/>
      <c r="XAJ300" s="2039"/>
      <c r="XAK300" s="2039"/>
      <c r="XAL300" s="2039"/>
      <c r="XAM300" s="2039"/>
      <c r="XAN300" s="2039"/>
      <c r="XAO300" s="2039"/>
      <c r="XAP300" s="2039"/>
      <c r="XAQ300" s="2039"/>
      <c r="XAR300" s="2039"/>
      <c r="XAS300" s="2039"/>
      <c r="XAT300" s="2039"/>
      <c r="XAU300" s="2039"/>
      <c r="XAV300" s="2039"/>
      <c r="XAW300" s="2039"/>
      <c r="XAX300" s="2039"/>
      <c r="XAY300" s="2039"/>
      <c r="XAZ300" s="2039"/>
      <c r="XBA300" s="2039"/>
      <c r="XBB300" s="2039"/>
      <c r="XBC300" s="2039"/>
      <c r="XBD300" s="2039"/>
      <c r="XBE300" s="2039"/>
      <c r="XBF300" s="2039"/>
      <c r="XBG300" s="2039"/>
      <c r="XBH300" s="2039"/>
      <c r="XBI300" s="2039"/>
      <c r="XBJ300" s="2039"/>
      <c r="XBK300" s="2039"/>
      <c r="XBL300" s="2039"/>
      <c r="XBM300" s="2039"/>
      <c r="XBN300" s="2039"/>
      <c r="XBO300" s="2039"/>
      <c r="XBP300" s="2039"/>
      <c r="XBQ300" s="2039"/>
      <c r="XBR300" s="2039"/>
      <c r="XBS300" s="2039"/>
      <c r="XBT300" s="2039"/>
      <c r="XBU300" s="2039"/>
      <c r="XBV300" s="2039"/>
      <c r="XBW300" s="2039"/>
      <c r="XBX300" s="2039"/>
      <c r="XBY300" s="2039"/>
      <c r="XBZ300" s="2039"/>
      <c r="XCA300" s="2039"/>
      <c r="XCB300" s="2039"/>
      <c r="XCC300" s="2039"/>
      <c r="XCD300" s="2039"/>
      <c r="XCE300" s="2039"/>
      <c r="XCF300" s="2039"/>
      <c r="XCG300" s="2039"/>
      <c r="XCH300" s="2039"/>
      <c r="XCI300" s="2039"/>
      <c r="XCJ300" s="2039"/>
      <c r="XCK300" s="2039"/>
      <c r="XCL300" s="2039"/>
      <c r="XCM300" s="2039"/>
      <c r="XCN300" s="2039"/>
      <c r="XCO300" s="2039"/>
      <c r="XCP300" s="2039"/>
      <c r="XCQ300" s="2039"/>
      <c r="XCR300" s="2039"/>
      <c r="XCS300" s="2039"/>
      <c r="XCT300" s="2039"/>
      <c r="XCU300" s="2039"/>
      <c r="XCV300" s="2039"/>
      <c r="XCW300" s="2039"/>
      <c r="XCX300" s="2039"/>
      <c r="XCY300" s="2039"/>
      <c r="XCZ300" s="2039"/>
      <c r="XDA300" s="2039"/>
      <c r="XDB300" s="2039"/>
      <c r="XDC300" s="2039"/>
      <c r="XDD300" s="2039"/>
      <c r="XDE300" s="2039"/>
      <c r="XDF300" s="2039"/>
      <c r="XDG300" s="2039"/>
      <c r="XDH300" s="2039"/>
      <c r="XDI300" s="2039"/>
      <c r="XDJ300" s="2039"/>
      <c r="XDK300" s="2039"/>
      <c r="XDL300" s="2039"/>
      <c r="XDM300" s="2039"/>
      <c r="XDN300" s="2039"/>
      <c r="XDO300" s="2039"/>
      <c r="XDP300" s="2039"/>
      <c r="XDQ300" s="2039"/>
      <c r="XDR300" s="2039"/>
      <c r="XDS300" s="2039"/>
      <c r="XDT300" s="2039"/>
      <c r="XDU300" s="2039"/>
      <c r="XDV300" s="2039"/>
      <c r="XDW300" s="2039"/>
      <c r="XDX300" s="2039"/>
      <c r="XDY300" s="2039"/>
      <c r="XDZ300" s="2039"/>
      <c r="XEA300" s="2039"/>
      <c r="XEB300" s="2039"/>
      <c r="XEC300" s="2039"/>
      <c r="XED300" s="2039"/>
      <c r="XEE300" s="2039"/>
      <c r="XEF300" s="2039"/>
      <c r="XEG300" s="2039"/>
      <c r="XEH300" s="2039"/>
      <c r="XEI300" s="2039"/>
      <c r="XEJ300" s="2039"/>
      <c r="XEK300" s="2039"/>
      <c r="XEL300" s="2039"/>
      <c r="XEM300" s="2039"/>
      <c r="XEN300" s="2039"/>
      <c r="XEO300" s="2039"/>
      <c r="XEP300" s="2039"/>
      <c r="XEQ300" s="2039"/>
      <c r="XER300" s="2039"/>
      <c r="XES300" s="2039"/>
      <c r="XET300" s="2039"/>
      <c r="XEU300" s="2039"/>
      <c r="XEV300" s="2039"/>
      <c r="XEW300" s="2039"/>
      <c r="XEX300" s="2039"/>
      <c r="XEY300" s="2039"/>
      <c r="XEZ300" s="2039"/>
    </row>
    <row r="301" spans="1:16380">
      <c r="A301" s="2700"/>
      <c r="B301" s="854"/>
      <c r="C301" s="2704"/>
      <c r="D301" s="2702"/>
      <c r="E301" s="1411"/>
      <c r="F301" s="1411"/>
      <c r="G301" s="1411"/>
      <c r="H301" s="2703"/>
      <c r="I301" s="2703"/>
      <c r="J301" s="1368"/>
      <c r="K301" s="854"/>
      <c r="L301" s="2039"/>
      <c r="M301" s="2039"/>
      <c r="N301" s="2039"/>
      <c r="O301" s="2039"/>
      <c r="P301" s="2039"/>
      <c r="Q301" s="2039"/>
      <c r="R301" s="2039"/>
      <c r="S301" s="2039"/>
      <c r="T301" s="2039"/>
      <c r="U301" s="2039"/>
      <c r="V301" s="2039"/>
      <c r="W301" s="2039"/>
      <c r="X301" s="2039"/>
      <c r="Y301" s="2039"/>
      <c r="Z301" s="2039"/>
      <c r="AA301" s="2039"/>
      <c r="AB301" s="2039"/>
      <c r="AC301" s="2039"/>
      <c r="AD301" s="2039"/>
      <c r="AE301" s="2039"/>
      <c r="AF301" s="2039"/>
      <c r="AG301" s="2039"/>
      <c r="AH301" s="2039"/>
      <c r="AI301" s="2039"/>
      <c r="AJ301" s="2039"/>
      <c r="AK301" s="2039"/>
      <c r="AL301" s="2039"/>
      <c r="AM301" s="2039"/>
      <c r="AN301" s="2039"/>
      <c r="AO301" s="2039"/>
      <c r="AP301" s="2039"/>
      <c r="AQ301" s="2039"/>
      <c r="AR301" s="2039"/>
      <c r="AS301" s="2039"/>
      <c r="AT301" s="2039"/>
      <c r="AU301" s="2039"/>
      <c r="AV301" s="2039"/>
      <c r="AW301" s="2039"/>
      <c r="AX301" s="2039"/>
      <c r="AY301" s="2039"/>
      <c r="AZ301" s="2039"/>
      <c r="BA301" s="2039"/>
      <c r="BB301" s="2039"/>
      <c r="BC301" s="2039"/>
      <c r="BD301" s="2039"/>
      <c r="BE301" s="2039"/>
      <c r="BF301" s="2039"/>
      <c r="BG301" s="2039"/>
      <c r="BH301" s="2039"/>
      <c r="BI301" s="2039"/>
      <c r="BJ301" s="2039"/>
      <c r="BK301" s="2039"/>
      <c r="BL301" s="2039"/>
      <c r="BM301" s="2039"/>
      <c r="BN301" s="2039"/>
      <c r="BO301" s="2039"/>
      <c r="BP301" s="2039"/>
      <c r="BQ301" s="2039"/>
      <c r="BR301" s="2039"/>
      <c r="BS301" s="2039"/>
      <c r="BT301" s="2039"/>
      <c r="BU301" s="2039"/>
      <c r="BV301" s="2039"/>
      <c r="BW301" s="2039"/>
      <c r="BX301" s="2039"/>
      <c r="BY301" s="2039"/>
      <c r="BZ301" s="2039"/>
      <c r="CA301" s="2039"/>
      <c r="CB301" s="2039"/>
      <c r="CC301" s="2039"/>
      <c r="CD301" s="2039"/>
      <c r="CE301" s="2039"/>
      <c r="CF301" s="2039"/>
      <c r="CG301" s="2039"/>
      <c r="CH301" s="2039"/>
      <c r="CI301" s="2039"/>
      <c r="CJ301" s="2039"/>
      <c r="CK301" s="2039"/>
      <c r="CL301" s="2039"/>
      <c r="CM301" s="2039"/>
      <c r="CN301" s="2039"/>
      <c r="CO301" s="2039"/>
      <c r="CP301" s="2039"/>
      <c r="CQ301" s="2039"/>
      <c r="CR301" s="2039"/>
      <c r="CS301" s="2039"/>
      <c r="CT301" s="2039"/>
      <c r="CU301" s="2039"/>
      <c r="CV301" s="2039"/>
      <c r="CW301" s="2039"/>
      <c r="CX301" s="2039"/>
      <c r="CY301" s="2039"/>
      <c r="CZ301" s="2039"/>
      <c r="DA301" s="2039"/>
      <c r="DB301" s="2039"/>
      <c r="DC301" s="2039"/>
      <c r="DD301" s="2039"/>
      <c r="DE301" s="2039"/>
      <c r="DF301" s="2039"/>
      <c r="DG301" s="2039"/>
      <c r="DH301" s="2039"/>
      <c r="DI301" s="2039"/>
      <c r="DJ301" s="2039"/>
      <c r="DK301" s="2039"/>
      <c r="DL301" s="2039"/>
      <c r="DM301" s="2039"/>
      <c r="DN301" s="2039"/>
      <c r="DO301" s="2039"/>
      <c r="DP301" s="2039"/>
      <c r="DQ301" s="2039"/>
      <c r="DR301" s="2039"/>
      <c r="DS301" s="2039"/>
      <c r="DT301" s="2039"/>
      <c r="DU301" s="2039"/>
      <c r="DV301" s="2039"/>
      <c r="DW301" s="2039"/>
      <c r="DX301" s="2039"/>
      <c r="DY301" s="2039"/>
      <c r="DZ301" s="2039"/>
      <c r="EA301" s="2039"/>
      <c r="EB301" s="2039"/>
      <c r="EC301" s="2039"/>
      <c r="ED301" s="2039"/>
      <c r="EE301" s="2039"/>
      <c r="EF301" s="2039"/>
      <c r="EG301" s="2039"/>
      <c r="EH301" s="2039"/>
      <c r="EI301" s="2039"/>
      <c r="EJ301" s="2039"/>
      <c r="EK301" s="2039"/>
      <c r="EL301" s="2039"/>
      <c r="EM301" s="2039"/>
      <c r="EN301" s="2039"/>
      <c r="EO301" s="2039"/>
      <c r="EP301" s="2039"/>
      <c r="EQ301" s="2039"/>
      <c r="ER301" s="2039"/>
      <c r="ES301" s="2039"/>
      <c r="ET301" s="2039"/>
      <c r="EU301" s="2039"/>
      <c r="EV301" s="2039"/>
      <c r="EW301" s="2039"/>
      <c r="EX301" s="2039"/>
      <c r="EY301" s="2039"/>
      <c r="EZ301" s="2039"/>
      <c r="FA301" s="2039"/>
      <c r="FB301" s="2039"/>
      <c r="FC301" s="2039"/>
      <c r="FD301" s="2039"/>
      <c r="FE301" s="2039"/>
      <c r="FF301" s="2039"/>
      <c r="FG301" s="2039"/>
      <c r="FH301" s="2039"/>
      <c r="FI301" s="2039"/>
      <c r="FJ301" s="2039"/>
      <c r="FK301" s="2039"/>
      <c r="FL301" s="2039"/>
      <c r="FM301" s="2039"/>
      <c r="FN301" s="2039"/>
      <c r="FO301" s="2039"/>
      <c r="FP301" s="2039"/>
      <c r="FQ301" s="2039"/>
      <c r="FR301" s="2039"/>
      <c r="FS301" s="2039"/>
      <c r="FT301" s="2039"/>
      <c r="FU301" s="2039"/>
      <c r="FV301" s="2039"/>
      <c r="FW301" s="2039"/>
      <c r="FX301" s="2039"/>
      <c r="FY301" s="2039"/>
      <c r="FZ301" s="2039"/>
      <c r="GA301" s="2039"/>
      <c r="GB301" s="2039"/>
      <c r="GC301" s="2039"/>
      <c r="GD301" s="2039"/>
      <c r="GE301" s="2039"/>
      <c r="GF301" s="2039"/>
      <c r="GG301" s="2039"/>
      <c r="GH301" s="2039"/>
      <c r="GI301" s="2039"/>
      <c r="GJ301" s="2039"/>
      <c r="GK301" s="2039"/>
      <c r="GL301" s="2039"/>
      <c r="GM301" s="2039"/>
      <c r="GN301" s="2039"/>
      <c r="GO301" s="2039"/>
      <c r="GP301" s="2039"/>
      <c r="GQ301" s="2039"/>
      <c r="GR301" s="2039"/>
      <c r="GS301" s="2039"/>
      <c r="GT301" s="2039"/>
      <c r="GU301" s="2039"/>
      <c r="GV301" s="2039"/>
      <c r="GW301" s="2039"/>
      <c r="GX301" s="2039"/>
      <c r="GY301" s="2039"/>
      <c r="GZ301" s="2039"/>
      <c r="HA301" s="2039"/>
      <c r="HB301" s="2039"/>
      <c r="HC301" s="2039"/>
      <c r="HD301" s="2039"/>
      <c r="HE301" s="2039"/>
      <c r="HF301" s="2039"/>
      <c r="HG301" s="2039"/>
      <c r="HH301" s="2039"/>
      <c r="HI301" s="2039"/>
      <c r="HJ301" s="2039"/>
      <c r="HK301" s="2039"/>
      <c r="HL301" s="2039"/>
      <c r="HM301" s="2039"/>
      <c r="HN301" s="2039"/>
      <c r="HO301" s="2039"/>
      <c r="HP301" s="2039"/>
      <c r="HQ301" s="2039"/>
      <c r="HR301" s="2039"/>
      <c r="HS301" s="2039"/>
      <c r="HT301" s="2039"/>
      <c r="HU301" s="2039"/>
      <c r="HV301" s="2039"/>
      <c r="HW301" s="2039"/>
      <c r="HX301" s="2039"/>
      <c r="HY301" s="2039"/>
      <c r="HZ301" s="2039"/>
      <c r="IA301" s="2039"/>
      <c r="IB301" s="2039"/>
      <c r="IC301" s="2039"/>
      <c r="ID301" s="2039"/>
      <c r="IE301" s="2039"/>
      <c r="IF301" s="2039"/>
      <c r="IG301" s="2039"/>
      <c r="IH301" s="2039"/>
      <c r="II301" s="2039"/>
      <c r="IJ301" s="2039"/>
      <c r="IK301" s="2039"/>
      <c r="IL301" s="2039"/>
      <c r="IM301" s="2039"/>
      <c r="IN301" s="2039"/>
      <c r="IO301" s="2039"/>
      <c r="IP301" s="2039"/>
      <c r="IQ301" s="2039"/>
      <c r="IR301" s="2039"/>
      <c r="IS301" s="2039"/>
      <c r="IT301" s="2039"/>
      <c r="IU301" s="2039"/>
      <c r="IV301" s="2039"/>
      <c r="IW301" s="2039"/>
      <c r="IX301" s="2039"/>
      <c r="IY301" s="2039"/>
      <c r="IZ301" s="2039"/>
      <c r="JA301" s="2039"/>
      <c r="JB301" s="2039"/>
      <c r="JC301" s="2039"/>
      <c r="JD301" s="2039"/>
      <c r="JE301" s="2039"/>
      <c r="JF301" s="2039"/>
      <c r="JG301" s="2039"/>
      <c r="JH301" s="2039"/>
      <c r="JI301" s="2039"/>
      <c r="JJ301" s="2039"/>
      <c r="JK301" s="2039"/>
      <c r="JL301" s="2039"/>
      <c r="JM301" s="2039"/>
      <c r="JN301" s="2039"/>
      <c r="JO301" s="2039"/>
      <c r="JP301" s="2039"/>
      <c r="JQ301" s="2039"/>
      <c r="JR301" s="2039"/>
      <c r="JS301" s="2039"/>
      <c r="JT301" s="2039"/>
      <c r="JU301" s="2039"/>
      <c r="JV301" s="2039"/>
      <c r="JW301" s="2039"/>
      <c r="JX301" s="2039"/>
      <c r="JY301" s="2039"/>
      <c r="JZ301" s="2039"/>
      <c r="KA301" s="2039"/>
      <c r="KB301" s="2039"/>
      <c r="KC301" s="2039"/>
      <c r="KD301" s="2039"/>
      <c r="KE301" s="2039"/>
      <c r="KF301" s="2039"/>
      <c r="KG301" s="2039"/>
      <c r="KH301" s="2039"/>
      <c r="KI301" s="2039"/>
      <c r="KJ301" s="2039"/>
      <c r="KK301" s="2039"/>
      <c r="KL301" s="2039"/>
      <c r="KM301" s="2039"/>
      <c r="KN301" s="2039"/>
      <c r="KO301" s="2039"/>
      <c r="KP301" s="2039"/>
      <c r="KQ301" s="2039"/>
      <c r="KR301" s="2039"/>
      <c r="KS301" s="2039"/>
      <c r="KT301" s="2039"/>
      <c r="KU301" s="2039"/>
      <c r="KV301" s="2039"/>
      <c r="KW301" s="2039"/>
      <c r="KX301" s="2039"/>
      <c r="KY301" s="2039"/>
      <c r="KZ301" s="2039"/>
      <c r="LA301" s="2039"/>
      <c r="LB301" s="2039"/>
      <c r="LC301" s="2039"/>
      <c r="LD301" s="2039"/>
      <c r="LE301" s="2039"/>
      <c r="LF301" s="2039"/>
      <c r="LG301" s="2039"/>
      <c r="LH301" s="2039"/>
      <c r="LI301" s="2039"/>
      <c r="LJ301" s="2039"/>
      <c r="LK301" s="2039"/>
      <c r="LL301" s="2039"/>
      <c r="LM301" s="2039"/>
      <c r="LN301" s="2039"/>
      <c r="LO301" s="2039"/>
      <c r="LP301" s="2039"/>
      <c r="LQ301" s="2039"/>
      <c r="LR301" s="2039"/>
      <c r="LS301" s="2039"/>
      <c r="LT301" s="2039"/>
      <c r="LU301" s="2039"/>
      <c r="LV301" s="2039"/>
      <c r="LW301" s="2039"/>
      <c r="LX301" s="2039"/>
      <c r="LY301" s="2039"/>
      <c r="LZ301" s="2039"/>
      <c r="MA301" s="2039"/>
      <c r="MB301" s="2039"/>
      <c r="MC301" s="2039"/>
      <c r="MD301" s="2039"/>
      <c r="ME301" s="2039"/>
      <c r="MF301" s="2039"/>
      <c r="MG301" s="2039"/>
      <c r="MH301" s="2039"/>
      <c r="MI301" s="2039"/>
      <c r="MJ301" s="2039"/>
      <c r="MK301" s="2039"/>
      <c r="ML301" s="2039"/>
      <c r="MM301" s="2039"/>
      <c r="MN301" s="2039"/>
      <c r="MO301" s="2039"/>
      <c r="MP301" s="2039"/>
      <c r="MQ301" s="2039"/>
      <c r="MR301" s="2039"/>
      <c r="MS301" s="2039"/>
      <c r="MT301" s="2039"/>
      <c r="MU301" s="2039"/>
      <c r="MV301" s="2039"/>
      <c r="MW301" s="2039"/>
      <c r="MX301" s="2039"/>
      <c r="MY301" s="2039"/>
      <c r="MZ301" s="2039"/>
      <c r="NA301" s="2039"/>
      <c r="NB301" s="2039"/>
      <c r="NC301" s="2039"/>
      <c r="ND301" s="2039"/>
      <c r="NE301" s="2039"/>
      <c r="NF301" s="2039"/>
      <c r="NG301" s="2039"/>
      <c r="NH301" s="2039"/>
      <c r="NI301" s="2039"/>
      <c r="NJ301" s="2039"/>
      <c r="NK301" s="2039"/>
      <c r="NL301" s="2039"/>
      <c r="NM301" s="2039"/>
      <c r="NN301" s="2039"/>
      <c r="NO301" s="2039"/>
      <c r="NP301" s="2039"/>
      <c r="NQ301" s="2039"/>
      <c r="NR301" s="2039"/>
      <c r="NS301" s="2039"/>
      <c r="NT301" s="2039"/>
      <c r="NU301" s="2039"/>
      <c r="NV301" s="2039"/>
      <c r="NW301" s="2039"/>
      <c r="NX301" s="2039"/>
      <c r="NY301" s="2039"/>
      <c r="NZ301" s="2039"/>
      <c r="OA301" s="2039"/>
      <c r="OB301" s="2039"/>
      <c r="OC301" s="2039"/>
      <c r="OD301" s="2039"/>
      <c r="OE301" s="2039"/>
      <c r="OF301" s="2039"/>
      <c r="OG301" s="2039"/>
      <c r="OH301" s="2039"/>
      <c r="OI301" s="2039"/>
      <c r="OJ301" s="2039"/>
      <c r="OK301" s="2039"/>
      <c r="OL301" s="2039"/>
      <c r="OM301" s="2039"/>
      <c r="ON301" s="2039"/>
      <c r="OO301" s="2039"/>
      <c r="OP301" s="2039"/>
      <c r="OQ301" s="2039"/>
      <c r="OR301" s="2039"/>
      <c r="OS301" s="2039"/>
      <c r="OT301" s="2039"/>
      <c r="OU301" s="2039"/>
      <c r="OV301" s="2039"/>
      <c r="OW301" s="2039"/>
      <c r="OX301" s="2039"/>
      <c r="OY301" s="2039"/>
      <c r="OZ301" s="2039"/>
      <c r="PA301" s="2039"/>
      <c r="PB301" s="2039"/>
      <c r="PC301" s="2039"/>
      <c r="PD301" s="2039"/>
      <c r="PE301" s="2039"/>
      <c r="PF301" s="2039"/>
      <c r="PG301" s="2039"/>
      <c r="PH301" s="2039"/>
      <c r="PI301" s="2039"/>
      <c r="PJ301" s="2039"/>
      <c r="PK301" s="2039"/>
      <c r="PL301" s="2039"/>
      <c r="PM301" s="2039"/>
      <c r="PN301" s="2039"/>
      <c r="PO301" s="2039"/>
      <c r="PP301" s="2039"/>
      <c r="PQ301" s="2039"/>
      <c r="PR301" s="2039"/>
      <c r="PS301" s="2039"/>
      <c r="PT301" s="2039"/>
      <c r="PU301" s="2039"/>
      <c r="PV301" s="2039"/>
      <c r="PW301" s="2039"/>
      <c r="PX301" s="2039"/>
      <c r="PY301" s="2039"/>
      <c r="PZ301" s="2039"/>
      <c r="QA301" s="2039"/>
      <c r="QB301" s="2039"/>
      <c r="QC301" s="2039"/>
      <c r="QD301" s="2039"/>
      <c r="QE301" s="2039"/>
      <c r="QF301" s="2039"/>
      <c r="QG301" s="2039"/>
      <c r="QH301" s="2039"/>
      <c r="QI301" s="2039"/>
      <c r="QJ301" s="2039"/>
      <c r="QK301" s="2039"/>
      <c r="QL301" s="2039"/>
      <c r="QM301" s="2039"/>
      <c r="QN301" s="2039"/>
      <c r="QO301" s="2039"/>
      <c r="QP301" s="2039"/>
      <c r="QQ301" s="2039"/>
      <c r="QR301" s="2039"/>
      <c r="QS301" s="2039"/>
      <c r="QT301" s="2039"/>
      <c r="QU301" s="2039"/>
      <c r="QV301" s="2039"/>
      <c r="QW301" s="2039"/>
      <c r="QX301" s="2039"/>
      <c r="QY301" s="2039"/>
      <c r="QZ301" s="2039"/>
      <c r="RA301" s="2039"/>
      <c r="RB301" s="2039"/>
      <c r="RC301" s="2039"/>
      <c r="RD301" s="2039"/>
      <c r="RE301" s="2039"/>
      <c r="RF301" s="2039"/>
      <c r="RG301" s="2039"/>
      <c r="RH301" s="2039"/>
      <c r="RI301" s="2039"/>
      <c r="RJ301" s="2039"/>
      <c r="RK301" s="2039"/>
      <c r="RL301" s="2039"/>
      <c r="RM301" s="2039"/>
      <c r="RN301" s="2039"/>
      <c r="RO301" s="2039"/>
      <c r="RP301" s="2039"/>
      <c r="RQ301" s="2039"/>
      <c r="RR301" s="2039"/>
      <c r="RS301" s="2039"/>
      <c r="RT301" s="2039"/>
      <c r="RU301" s="2039"/>
      <c r="RV301" s="2039"/>
      <c r="RW301" s="2039"/>
      <c r="RX301" s="2039"/>
      <c r="RY301" s="2039"/>
      <c r="RZ301" s="2039"/>
      <c r="SA301" s="2039"/>
      <c r="SB301" s="2039"/>
      <c r="SC301" s="2039"/>
      <c r="SD301" s="2039"/>
      <c r="SE301" s="2039"/>
      <c r="SF301" s="2039"/>
      <c r="SG301" s="2039"/>
      <c r="SH301" s="2039"/>
      <c r="SI301" s="2039"/>
      <c r="SJ301" s="2039"/>
      <c r="SK301" s="2039"/>
      <c r="SL301" s="2039"/>
      <c r="SM301" s="2039"/>
      <c r="SN301" s="2039"/>
      <c r="SO301" s="2039"/>
      <c r="SP301" s="2039"/>
      <c r="SQ301" s="2039"/>
      <c r="SR301" s="2039"/>
      <c r="SS301" s="2039"/>
      <c r="ST301" s="2039"/>
      <c r="SU301" s="2039"/>
      <c r="SV301" s="2039"/>
      <c r="SW301" s="2039"/>
      <c r="SX301" s="2039"/>
      <c r="SY301" s="2039"/>
      <c r="SZ301" s="2039"/>
      <c r="TA301" s="2039"/>
      <c r="TB301" s="2039"/>
      <c r="TC301" s="2039"/>
      <c r="TD301" s="2039"/>
      <c r="TE301" s="2039"/>
      <c r="TF301" s="2039"/>
      <c r="TG301" s="2039"/>
      <c r="TH301" s="2039"/>
      <c r="TI301" s="2039"/>
      <c r="TJ301" s="2039"/>
      <c r="TK301" s="2039"/>
      <c r="TL301" s="2039"/>
      <c r="TM301" s="2039"/>
      <c r="TN301" s="2039"/>
      <c r="TO301" s="2039"/>
      <c r="TP301" s="2039"/>
      <c r="TQ301" s="2039"/>
      <c r="TR301" s="2039"/>
      <c r="TS301" s="2039"/>
      <c r="TT301" s="2039"/>
      <c r="TU301" s="2039"/>
      <c r="TV301" s="2039"/>
      <c r="TW301" s="2039"/>
      <c r="TX301" s="2039"/>
      <c r="TY301" s="2039"/>
      <c r="TZ301" s="2039"/>
      <c r="UA301" s="2039"/>
      <c r="UB301" s="2039"/>
      <c r="UC301" s="2039"/>
      <c r="UD301" s="2039"/>
      <c r="UE301" s="2039"/>
      <c r="UF301" s="2039"/>
      <c r="UG301" s="2039"/>
      <c r="UH301" s="2039"/>
      <c r="UI301" s="2039"/>
      <c r="UJ301" s="2039"/>
      <c r="UK301" s="2039"/>
      <c r="UL301" s="2039"/>
      <c r="UM301" s="2039"/>
      <c r="UN301" s="2039"/>
      <c r="UO301" s="2039"/>
      <c r="UP301" s="2039"/>
      <c r="UQ301" s="2039"/>
      <c r="UR301" s="2039"/>
      <c r="US301" s="2039"/>
      <c r="UT301" s="2039"/>
      <c r="UU301" s="2039"/>
      <c r="UV301" s="2039"/>
      <c r="UW301" s="2039"/>
      <c r="UX301" s="2039"/>
      <c r="UY301" s="2039"/>
      <c r="UZ301" s="2039"/>
      <c r="VA301" s="2039"/>
      <c r="VB301" s="2039"/>
      <c r="VC301" s="2039"/>
      <c r="VD301" s="2039"/>
      <c r="VE301" s="2039"/>
      <c r="VF301" s="2039"/>
      <c r="VG301" s="2039"/>
      <c r="VH301" s="2039"/>
      <c r="VI301" s="2039"/>
      <c r="VJ301" s="2039"/>
      <c r="VK301" s="2039"/>
      <c r="VL301" s="2039"/>
      <c r="VM301" s="2039"/>
      <c r="VN301" s="2039"/>
      <c r="VO301" s="2039"/>
      <c r="VP301" s="2039"/>
      <c r="VQ301" s="2039"/>
      <c r="VR301" s="2039"/>
      <c r="VS301" s="2039"/>
      <c r="VT301" s="2039"/>
      <c r="VU301" s="2039"/>
      <c r="VV301" s="2039"/>
      <c r="VW301" s="2039"/>
      <c r="VX301" s="2039"/>
      <c r="VY301" s="2039"/>
      <c r="VZ301" s="2039"/>
      <c r="WA301" s="2039"/>
      <c r="WB301" s="2039"/>
      <c r="WC301" s="2039"/>
      <c r="WD301" s="2039"/>
      <c r="WE301" s="2039"/>
      <c r="WF301" s="2039"/>
      <c r="WG301" s="2039"/>
      <c r="WH301" s="2039"/>
      <c r="WI301" s="2039"/>
      <c r="WJ301" s="2039"/>
      <c r="WK301" s="2039"/>
      <c r="WL301" s="2039"/>
      <c r="WM301" s="2039"/>
      <c r="WN301" s="2039"/>
      <c r="WO301" s="2039"/>
      <c r="WP301" s="2039"/>
      <c r="WQ301" s="2039"/>
      <c r="WR301" s="2039"/>
      <c r="WS301" s="2039"/>
      <c r="WT301" s="2039"/>
      <c r="WU301" s="2039"/>
      <c r="WV301" s="2039"/>
      <c r="WW301" s="2039"/>
      <c r="WX301" s="2039"/>
      <c r="WY301" s="2039"/>
      <c r="WZ301" s="2039"/>
      <c r="XA301" s="2039"/>
      <c r="XB301" s="2039"/>
      <c r="XC301" s="2039"/>
      <c r="XD301" s="2039"/>
      <c r="XE301" s="2039"/>
      <c r="XF301" s="2039"/>
      <c r="XG301" s="2039"/>
      <c r="XH301" s="2039"/>
      <c r="XI301" s="2039"/>
      <c r="XJ301" s="2039"/>
      <c r="XK301" s="2039"/>
      <c r="XL301" s="2039"/>
      <c r="XM301" s="2039"/>
      <c r="XN301" s="2039"/>
      <c r="XO301" s="2039"/>
      <c r="XP301" s="2039"/>
      <c r="XQ301" s="2039"/>
      <c r="XR301" s="2039"/>
      <c r="XS301" s="2039"/>
      <c r="XT301" s="2039"/>
      <c r="XU301" s="2039"/>
      <c r="XV301" s="2039"/>
      <c r="XW301" s="2039"/>
      <c r="XX301" s="2039"/>
      <c r="XY301" s="2039"/>
      <c r="XZ301" s="2039"/>
      <c r="YA301" s="2039"/>
      <c r="YB301" s="2039"/>
      <c r="YC301" s="2039"/>
      <c r="YD301" s="2039"/>
      <c r="YE301" s="2039"/>
      <c r="YF301" s="2039"/>
      <c r="YG301" s="2039"/>
      <c r="YH301" s="2039"/>
      <c r="YI301" s="2039"/>
      <c r="YJ301" s="2039"/>
      <c r="YK301" s="2039"/>
      <c r="YL301" s="2039"/>
      <c r="YM301" s="2039"/>
      <c r="YN301" s="2039"/>
      <c r="YO301" s="2039"/>
      <c r="YP301" s="2039"/>
      <c r="YQ301" s="2039"/>
      <c r="YR301" s="2039"/>
      <c r="YS301" s="2039"/>
      <c r="YT301" s="2039"/>
      <c r="YU301" s="2039"/>
      <c r="YV301" s="2039"/>
      <c r="YW301" s="2039"/>
      <c r="YX301" s="2039"/>
      <c r="YY301" s="2039"/>
      <c r="YZ301" s="2039"/>
      <c r="ZA301" s="2039"/>
      <c r="ZB301" s="2039"/>
      <c r="ZC301" s="2039"/>
      <c r="ZD301" s="2039"/>
      <c r="ZE301" s="2039"/>
      <c r="ZF301" s="2039"/>
      <c r="ZG301" s="2039"/>
      <c r="ZH301" s="2039"/>
      <c r="ZI301" s="2039"/>
      <c r="ZJ301" s="2039"/>
      <c r="ZK301" s="2039"/>
      <c r="ZL301" s="2039"/>
      <c r="ZM301" s="2039"/>
      <c r="ZN301" s="2039"/>
      <c r="ZO301" s="2039"/>
      <c r="ZP301" s="2039"/>
      <c r="ZQ301" s="2039"/>
      <c r="ZR301" s="2039"/>
      <c r="ZS301" s="2039"/>
      <c r="ZT301" s="2039"/>
      <c r="ZU301" s="2039"/>
      <c r="ZV301" s="2039"/>
      <c r="ZW301" s="2039"/>
      <c r="ZX301" s="2039"/>
      <c r="ZY301" s="2039"/>
      <c r="ZZ301" s="2039"/>
      <c r="AAA301" s="2039"/>
      <c r="AAB301" s="2039"/>
      <c r="AAC301" s="2039"/>
      <c r="AAD301" s="2039"/>
      <c r="AAE301" s="2039"/>
      <c r="AAF301" s="2039"/>
      <c r="AAG301" s="2039"/>
      <c r="AAH301" s="2039"/>
      <c r="AAI301" s="2039"/>
      <c r="AAJ301" s="2039"/>
      <c r="AAK301" s="2039"/>
      <c r="AAL301" s="2039"/>
      <c r="AAM301" s="2039"/>
      <c r="AAN301" s="2039"/>
      <c r="AAO301" s="2039"/>
      <c r="AAP301" s="2039"/>
      <c r="AAQ301" s="2039"/>
      <c r="AAR301" s="2039"/>
      <c r="AAS301" s="2039"/>
      <c r="AAT301" s="2039"/>
      <c r="AAU301" s="2039"/>
      <c r="AAV301" s="2039"/>
      <c r="AAW301" s="2039"/>
      <c r="AAX301" s="2039"/>
      <c r="AAY301" s="2039"/>
      <c r="AAZ301" s="2039"/>
      <c r="ABA301" s="2039"/>
      <c r="ABB301" s="2039"/>
      <c r="ABC301" s="2039"/>
      <c r="ABD301" s="2039"/>
      <c r="ABE301" s="2039"/>
      <c r="ABF301" s="2039"/>
      <c r="ABG301" s="2039"/>
      <c r="ABH301" s="2039"/>
      <c r="ABI301" s="2039"/>
      <c r="ABJ301" s="2039"/>
      <c r="ABK301" s="2039"/>
      <c r="ABL301" s="2039"/>
      <c r="ABM301" s="2039"/>
      <c r="ABN301" s="2039"/>
      <c r="ABO301" s="2039"/>
      <c r="ABP301" s="2039"/>
      <c r="ABQ301" s="2039"/>
      <c r="ABR301" s="2039"/>
      <c r="ABS301" s="2039"/>
      <c r="ABT301" s="2039"/>
      <c r="ABU301" s="2039"/>
      <c r="ABV301" s="2039"/>
      <c r="ABW301" s="2039"/>
      <c r="ABX301" s="2039"/>
      <c r="ABY301" s="2039"/>
      <c r="ABZ301" s="2039"/>
      <c r="ACA301" s="2039"/>
      <c r="ACB301" s="2039"/>
      <c r="ACC301" s="2039"/>
      <c r="ACD301" s="2039"/>
      <c r="ACE301" s="2039"/>
      <c r="ACF301" s="2039"/>
      <c r="ACG301" s="2039"/>
      <c r="ACH301" s="2039"/>
      <c r="ACI301" s="2039"/>
      <c r="ACJ301" s="2039"/>
      <c r="ACK301" s="2039"/>
      <c r="ACL301" s="2039"/>
      <c r="ACM301" s="2039"/>
      <c r="ACN301" s="2039"/>
      <c r="ACO301" s="2039"/>
      <c r="ACP301" s="2039"/>
      <c r="ACQ301" s="2039"/>
      <c r="ACR301" s="2039"/>
      <c r="ACS301" s="2039"/>
      <c r="ACT301" s="2039"/>
      <c r="ACU301" s="2039"/>
      <c r="ACV301" s="2039"/>
      <c r="ACW301" s="2039"/>
      <c r="ACX301" s="2039"/>
      <c r="ACY301" s="2039"/>
      <c r="ACZ301" s="2039"/>
      <c r="ADA301" s="2039"/>
      <c r="ADB301" s="2039"/>
      <c r="ADC301" s="2039"/>
      <c r="ADD301" s="2039"/>
      <c r="ADE301" s="2039"/>
      <c r="ADF301" s="2039"/>
      <c r="ADG301" s="2039"/>
      <c r="ADH301" s="2039"/>
      <c r="ADI301" s="2039"/>
      <c r="ADJ301" s="2039"/>
      <c r="ADK301" s="2039"/>
      <c r="ADL301" s="2039"/>
      <c r="ADM301" s="2039"/>
      <c r="ADN301" s="2039"/>
      <c r="ADO301" s="2039"/>
      <c r="ADP301" s="2039"/>
      <c r="ADQ301" s="2039"/>
      <c r="ADR301" s="2039"/>
      <c r="ADS301" s="2039"/>
      <c r="ADT301" s="2039"/>
      <c r="ADU301" s="2039"/>
      <c r="ADV301" s="2039"/>
      <c r="ADW301" s="2039"/>
      <c r="ADX301" s="2039"/>
      <c r="ADY301" s="2039"/>
      <c r="ADZ301" s="2039"/>
      <c r="AEA301" s="2039"/>
      <c r="AEB301" s="2039"/>
      <c r="AEC301" s="2039"/>
      <c r="AED301" s="2039"/>
      <c r="AEE301" s="2039"/>
      <c r="AEF301" s="2039"/>
      <c r="AEG301" s="2039"/>
      <c r="AEH301" s="2039"/>
      <c r="AEI301" s="2039"/>
      <c r="AEJ301" s="2039"/>
      <c r="AEK301" s="2039"/>
      <c r="AEL301" s="2039"/>
      <c r="AEM301" s="2039"/>
      <c r="AEN301" s="2039"/>
      <c r="AEO301" s="2039"/>
      <c r="AEP301" s="2039"/>
      <c r="AEQ301" s="2039"/>
      <c r="AER301" s="2039"/>
      <c r="AES301" s="2039"/>
      <c r="AET301" s="2039"/>
      <c r="AEU301" s="2039"/>
      <c r="AEV301" s="2039"/>
      <c r="AEW301" s="2039"/>
      <c r="AEX301" s="2039"/>
      <c r="AEY301" s="2039"/>
      <c r="AEZ301" s="2039"/>
      <c r="AFA301" s="2039"/>
      <c r="AFB301" s="2039"/>
      <c r="AFC301" s="2039"/>
      <c r="AFD301" s="2039"/>
      <c r="AFE301" s="2039"/>
      <c r="AFF301" s="2039"/>
      <c r="AFG301" s="2039"/>
      <c r="AFH301" s="2039"/>
      <c r="AFI301" s="2039"/>
      <c r="AFJ301" s="2039"/>
      <c r="AFK301" s="2039"/>
      <c r="AFL301" s="2039"/>
      <c r="AFM301" s="2039"/>
      <c r="AFN301" s="2039"/>
      <c r="AFO301" s="2039"/>
      <c r="AFP301" s="2039"/>
      <c r="AFQ301" s="2039"/>
      <c r="AFR301" s="2039"/>
      <c r="AFS301" s="2039"/>
      <c r="AFT301" s="2039"/>
      <c r="AFU301" s="2039"/>
      <c r="AFV301" s="2039"/>
      <c r="AFW301" s="2039"/>
      <c r="AFX301" s="2039"/>
      <c r="AFY301" s="2039"/>
      <c r="AFZ301" s="2039"/>
      <c r="AGA301" s="2039"/>
      <c r="AGB301" s="2039"/>
      <c r="AGC301" s="2039"/>
      <c r="AGD301" s="2039"/>
      <c r="AGE301" s="2039"/>
      <c r="AGF301" s="2039"/>
      <c r="AGG301" s="2039"/>
      <c r="AGH301" s="2039"/>
      <c r="AGI301" s="2039"/>
      <c r="AGJ301" s="2039"/>
      <c r="AGK301" s="2039"/>
      <c r="AGL301" s="2039"/>
      <c r="AGM301" s="2039"/>
      <c r="AGN301" s="2039"/>
      <c r="AGO301" s="2039"/>
      <c r="AGP301" s="2039"/>
      <c r="AGQ301" s="2039"/>
      <c r="AGR301" s="2039"/>
      <c r="AGS301" s="2039"/>
      <c r="AGT301" s="2039"/>
      <c r="AGU301" s="2039"/>
      <c r="AGV301" s="2039"/>
      <c r="AGW301" s="2039"/>
      <c r="AGX301" s="2039"/>
      <c r="AGY301" s="2039"/>
      <c r="AGZ301" s="2039"/>
      <c r="AHA301" s="2039"/>
      <c r="AHB301" s="2039"/>
      <c r="AHC301" s="2039"/>
      <c r="AHD301" s="2039"/>
      <c r="AHE301" s="2039"/>
      <c r="AHF301" s="2039"/>
      <c r="AHG301" s="2039"/>
      <c r="AHH301" s="2039"/>
      <c r="AHI301" s="2039"/>
      <c r="AHJ301" s="2039"/>
      <c r="AHK301" s="2039"/>
      <c r="AHL301" s="2039"/>
      <c r="AHM301" s="2039"/>
      <c r="AHN301" s="2039"/>
      <c r="AHO301" s="2039"/>
      <c r="AHP301" s="2039"/>
      <c r="AHQ301" s="2039"/>
      <c r="AHR301" s="2039"/>
      <c r="AHS301" s="2039"/>
      <c r="AHT301" s="2039"/>
      <c r="AHU301" s="2039"/>
      <c r="AHV301" s="2039"/>
      <c r="AHW301" s="2039"/>
      <c r="AHX301" s="2039"/>
      <c r="AHY301" s="2039"/>
      <c r="AHZ301" s="2039"/>
      <c r="AIA301" s="2039"/>
      <c r="AIB301" s="2039"/>
      <c r="AIC301" s="2039"/>
      <c r="AID301" s="2039"/>
      <c r="AIE301" s="2039"/>
      <c r="AIF301" s="2039"/>
      <c r="AIG301" s="2039"/>
      <c r="AIH301" s="2039"/>
      <c r="AII301" s="2039"/>
      <c r="AIJ301" s="2039"/>
      <c r="AIK301" s="2039"/>
      <c r="AIL301" s="2039"/>
      <c r="AIM301" s="2039"/>
      <c r="AIN301" s="2039"/>
      <c r="AIO301" s="2039"/>
      <c r="AIP301" s="2039"/>
      <c r="AIQ301" s="2039"/>
      <c r="AIR301" s="2039"/>
      <c r="AIS301" s="2039"/>
      <c r="AIT301" s="2039"/>
      <c r="AIU301" s="2039"/>
      <c r="AIV301" s="2039"/>
      <c r="AIW301" s="2039"/>
      <c r="AIX301" s="2039"/>
      <c r="AIY301" s="2039"/>
      <c r="AIZ301" s="2039"/>
      <c r="AJA301" s="2039"/>
      <c r="AJB301" s="2039"/>
      <c r="AJC301" s="2039"/>
      <c r="AJD301" s="2039"/>
      <c r="AJE301" s="2039"/>
      <c r="AJF301" s="2039"/>
      <c r="AJG301" s="2039"/>
      <c r="AJH301" s="2039"/>
      <c r="AJI301" s="2039"/>
      <c r="AJJ301" s="2039"/>
      <c r="AJK301" s="2039"/>
      <c r="AJL301" s="2039"/>
      <c r="AJM301" s="2039"/>
      <c r="AJN301" s="2039"/>
      <c r="AJO301" s="2039"/>
      <c r="AJP301" s="2039"/>
      <c r="AJQ301" s="2039"/>
      <c r="AJR301" s="2039"/>
      <c r="AJS301" s="2039"/>
      <c r="AJT301" s="2039"/>
      <c r="AJU301" s="2039"/>
      <c r="AJV301" s="2039"/>
      <c r="AJW301" s="2039"/>
      <c r="AJX301" s="2039"/>
      <c r="AJY301" s="2039"/>
      <c r="AJZ301" s="2039"/>
      <c r="AKA301" s="2039"/>
      <c r="AKB301" s="2039"/>
      <c r="AKC301" s="2039"/>
      <c r="AKD301" s="2039"/>
      <c r="AKE301" s="2039"/>
      <c r="AKF301" s="2039"/>
      <c r="AKG301" s="2039"/>
      <c r="AKH301" s="2039"/>
      <c r="AKI301" s="2039"/>
      <c r="AKJ301" s="2039"/>
      <c r="AKK301" s="2039"/>
      <c r="AKL301" s="2039"/>
      <c r="AKM301" s="2039"/>
      <c r="AKN301" s="2039"/>
      <c r="AKO301" s="2039"/>
      <c r="AKP301" s="2039"/>
      <c r="AKQ301" s="2039"/>
      <c r="AKR301" s="2039"/>
      <c r="AKS301" s="2039"/>
      <c r="AKT301" s="2039"/>
      <c r="AKU301" s="2039"/>
      <c r="AKV301" s="2039"/>
      <c r="AKW301" s="2039"/>
      <c r="AKX301" s="2039"/>
      <c r="AKY301" s="2039"/>
      <c r="AKZ301" s="2039"/>
      <c r="ALA301" s="2039"/>
      <c r="ALB301" s="2039"/>
      <c r="ALC301" s="2039"/>
      <c r="ALD301" s="2039"/>
      <c r="ALE301" s="2039"/>
      <c r="ALF301" s="2039"/>
      <c r="ALG301" s="2039"/>
      <c r="ALH301" s="2039"/>
      <c r="ALI301" s="2039"/>
      <c r="ALJ301" s="2039"/>
      <c r="ALK301" s="2039"/>
      <c r="ALL301" s="2039"/>
      <c r="ALM301" s="2039"/>
      <c r="ALN301" s="2039"/>
      <c r="ALO301" s="2039"/>
      <c r="ALP301" s="2039"/>
      <c r="ALQ301" s="2039"/>
      <c r="ALR301" s="2039"/>
      <c r="ALS301" s="2039"/>
      <c r="ALT301" s="2039"/>
      <c r="ALU301" s="2039"/>
      <c r="ALV301" s="2039"/>
      <c r="ALW301" s="2039"/>
      <c r="ALX301" s="2039"/>
      <c r="ALY301" s="2039"/>
      <c r="ALZ301" s="2039"/>
      <c r="AMA301" s="2039"/>
      <c r="AMB301" s="2039"/>
      <c r="AMC301" s="2039"/>
      <c r="AMD301" s="2039"/>
      <c r="AME301" s="2039"/>
      <c r="AMF301" s="2039"/>
      <c r="AMG301" s="2039"/>
      <c r="AMH301" s="2039"/>
      <c r="AMI301" s="2039"/>
      <c r="AMJ301" s="2039"/>
      <c r="AMK301" s="2039"/>
      <c r="AML301" s="2039"/>
      <c r="AMM301" s="2039"/>
      <c r="AMN301" s="2039"/>
      <c r="AMO301" s="2039"/>
      <c r="AMP301" s="2039"/>
      <c r="AMQ301" s="2039"/>
      <c r="AMR301" s="2039"/>
      <c r="AMS301" s="2039"/>
      <c r="AMT301" s="2039"/>
      <c r="AMU301" s="2039"/>
      <c r="AMV301" s="2039"/>
      <c r="AMW301" s="2039"/>
      <c r="AMX301" s="2039"/>
      <c r="AMY301" s="2039"/>
      <c r="AMZ301" s="2039"/>
      <c r="ANA301" s="2039"/>
      <c r="ANB301" s="2039"/>
      <c r="ANC301" s="2039"/>
      <c r="AND301" s="2039"/>
      <c r="ANE301" s="2039"/>
      <c r="ANF301" s="2039"/>
      <c r="ANG301" s="2039"/>
      <c r="ANH301" s="2039"/>
      <c r="ANI301" s="2039"/>
      <c r="ANJ301" s="2039"/>
      <c r="ANK301" s="2039"/>
      <c r="ANL301" s="2039"/>
      <c r="ANM301" s="2039"/>
      <c r="ANN301" s="2039"/>
      <c r="ANO301" s="2039"/>
      <c r="ANP301" s="2039"/>
      <c r="ANQ301" s="2039"/>
      <c r="ANR301" s="2039"/>
      <c r="ANS301" s="2039"/>
      <c r="ANT301" s="2039"/>
      <c r="ANU301" s="2039"/>
      <c r="ANV301" s="2039"/>
      <c r="ANW301" s="2039"/>
      <c r="ANX301" s="2039"/>
      <c r="ANY301" s="2039"/>
      <c r="ANZ301" s="2039"/>
      <c r="AOA301" s="2039"/>
      <c r="AOB301" s="2039"/>
      <c r="AOC301" s="2039"/>
      <c r="AOD301" s="2039"/>
      <c r="AOE301" s="2039"/>
      <c r="AOF301" s="2039"/>
      <c r="AOG301" s="2039"/>
      <c r="AOH301" s="2039"/>
      <c r="AOI301" s="2039"/>
      <c r="AOJ301" s="2039"/>
      <c r="AOK301" s="2039"/>
      <c r="AOL301" s="2039"/>
      <c r="AOM301" s="2039"/>
      <c r="AON301" s="2039"/>
      <c r="AOO301" s="2039"/>
      <c r="AOP301" s="2039"/>
      <c r="AOQ301" s="2039"/>
      <c r="AOR301" s="2039"/>
      <c r="AOS301" s="2039"/>
      <c r="AOT301" s="2039"/>
      <c r="AOU301" s="2039"/>
      <c r="AOV301" s="2039"/>
      <c r="AOW301" s="2039"/>
      <c r="AOX301" s="2039"/>
      <c r="AOY301" s="2039"/>
      <c r="AOZ301" s="2039"/>
      <c r="APA301" s="2039"/>
      <c r="APB301" s="2039"/>
      <c r="APC301" s="2039"/>
      <c r="APD301" s="2039"/>
      <c r="APE301" s="2039"/>
      <c r="APF301" s="2039"/>
      <c r="APG301" s="2039"/>
      <c r="APH301" s="2039"/>
      <c r="API301" s="2039"/>
      <c r="APJ301" s="2039"/>
      <c r="APK301" s="2039"/>
      <c r="APL301" s="2039"/>
      <c r="APM301" s="2039"/>
      <c r="APN301" s="2039"/>
      <c r="APO301" s="2039"/>
      <c r="APP301" s="2039"/>
      <c r="APQ301" s="2039"/>
      <c r="APR301" s="2039"/>
      <c r="APS301" s="2039"/>
      <c r="APT301" s="2039"/>
      <c r="APU301" s="2039"/>
      <c r="APV301" s="2039"/>
      <c r="APW301" s="2039"/>
      <c r="APX301" s="2039"/>
      <c r="APY301" s="2039"/>
      <c r="APZ301" s="2039"/>
      <c r="AQA301" s="2039"/>
      <c r="AQB301" s="2039"/>
      <c r="AQC301" s="2039"/>
      <c r="AQD301" s="2039"/>
      <c r="AQE301" s="2039"/>
      <c r="AQF301" s="2039"/>
      <c r="AQG301" s="2039"/>
      <c r="AQH301" s="2039"/>
      <c r="AQI301" s="2039"/>
      <c r="AQJ301" s="2039"/>
      <c r="AQK301" s="2039"/>
      <c r="AQL301" s="2039"/>
      <c r="AQM301" s="2039"/>
      <c r="AQN301" s="2039"/>
      <c r="AQO301" s="2039"/>
      <c r="AQP301" s="2039"/>
      <c r="AQQ301" s="2039"/>
      <c r="AQR301" s="2039"/>
      <c r="AQS301" s="2039"/>
      <c r="AQT301" s="2039"/>
      <c r="AQU301" s="2039"/>
      <c r="AQV301" s="2039"/>
      <c r="AQW301" s="2039"/>
      <c r="AQX301" s="2039"/>
      <c r="AQY301" s="2039"/>
      <c r="AQZ301" s="2039"/>
      <c r="ARA301" s="2039"/>
      <c r="ARB301" s="2039"/>
      <c r="ARC301" s="2039"/>
      <c r="ARD301" s="2039"/>
      <c r="ARE301" s="2039"/>
      <c r="ARF301" s="2039"/>
      <c r="ARG301" s="2039"/>
      <c r="ARH301" s="2039"/>
      <c r="ARI301" s="2039"/>
      <c r="ARJ301" s="2039"/>
      <c r="ARK301" s="2039"/>
      <c r="ARL301" s="2039"/>
      <c r="ARM301" s="2039"/>
      <c r="ARN301" s="2039"/>
      <c r="ARO301" s="2039"/>
      <c r="ARP301" s="2039"/>
      <c r="ARQ301" s="2039"/>
      <c r="ARR301" s="2039"/>
      <c r="ARS301" s="2039"/>
      <c r="ART301" s="2039"/>
      <c r="ARU301" s="2039"/>
      <c r="ARV301" s="2039"/>
      <c r="ARW301" s="2039"/>
      <c r="ARX301" s="2039"/>
      <c r="ARY301" s="2039"/>
      <c r="ARZ301" s="2039"/>
      <c r="ASA301" s="2039"/>
      <c r="ASB301" s="2039"/>
      <c r="ASC301" s="2039"/>
      <c r="ASD301" s="2039"/>
      <c r="ASE301" s="2039"/>
      <c r="ASF301" s="2039"/>
      <c r="ASG301" s="2039"/>
      <c r="ASH301" s="2039"/>
      <c r="ASI301" s="2039"/>
      <c r="ASJ301" s="2039"/>
      <c r="ASK301" s="2039"/>
      <c r="ASL301" s="2039"/>
      <c r="ASM301" s="2039"/>
      <c r="ASN301" s="2039"/>
      <c r="ASO301" s="2039"/>
      <c r="ASP301" s="2039"/>
      <c r="ASQ301" s="2039"/>
      <c r="ASR301" s="2039"/>
      <c r="ASS301" s="2039"/>
      <c r="AST301" s="2039"/>
      <c r="ASU301" s="2039"/>
      <c r="ASV301" s="2039"/>
      <c r="ASW301" s="2039"/>
      <c r="ASX301" s="2039"/>
      <c r="ASY301" s="2039"/>
      <c r="ASZ301" s="2039"/>
      <c r="ATA301" s="2039"/>
      <c r="ATB301" s="2039"/>
      <c r="ATC301" s="2039"/>
      <c r="ATD301" s="2039"/>
      <c r="ATE301" s="2039"/>
      <c r="ATF301" s="2039"/>
      <c r="ATG301" s="2039"/>
      <c r="ATH301" s="2039"/>
      <c r="ATI301" s="2039"/>
      <c r="ATJ301" s="2039"/>
      <c r="ATK301" s="2039"/>
      <c r="ATL301" s="2039"/>
      <c r="ATM301" s="2039"/>
      <c r="ATN301" s="2039"/>
      <c r="ATO301" s="2039"/>
      <c r="ATP301" s="2039"/>
      <c r="ATQ301" s="2039"/>
      <c r="ATR301" s="2039"/>
      <c r="ATS301" s="2039"/>
      <c r="ATT301" s="2039"/>
      <c r="ATU301" s="2039"/>
      <c r="ATV301" s="2039"/>
      <c r="ATW301" s="2039"/>
      <c r="ATX301" s="2039"/>
      <c r="ATY301" s="2039"/>
      <c r="ATZ301" s="2039"/>
      <c r="AUA301" s="2039"/>
      <c r="AUB301" s="2039"/>
      <c r="AUC301" s="2039"/>
      <c r="AUD301" s="2039"/>
      <c r="AUE301" s="2039"/>
      <c r="AUF301" s="2039"/>
      <c r="AUG301" s="2039"/>
      <c r="AUH301" s="2039"/>
      <c r="AUI301" s="2039"/>
      <c r="AUJ301" s="2039"/>
      <c r="AUK301" s="2039"/>
      <c r="AUL301" s="2039"/>
      <c r="AUM301" s="2039"/>
      <c r="AUN301" s="2039"/>
      <c r="AUO301" s="2039"/>
      <c r="AUP301" s="2039"/>
      <c r="AUQ301" s="2039"/>
      <c r="AUR301" s="2039"/>
      <c r="AUS301" s="2039"/>
      <c r="AUT301" s="2039"/>
      <c r="AUU301" s="2039"/>
      <c r="AUV301" s="2039"/>
      <c r="AUW301" s="2039"/>
      <c r="AUX301" s="2039"/>
      <c r="AUY301" s="2039"/>
      <c r="AUZ301" s="2039"/>
      <c r="AVA301" s="2039"/>
      <c r="AVB301" s="2039"/>
      <c r="AVC301" s="2039"/>
      <c r="AVD301" s="2039"/>
      <c r="AVE301" s="2039"/>
      <c r="AVF301" s="2039"/>
      <c r="AVG301" s="2039"/>
      <c r="AVH301" s="2039"/>
      <c r="AVI301" s="2039"/>
      <c r="AVJ301" s="2039"/>
      <c r="AVK301" s="2039"/>
      <c r="AVL301" s="2039"/>
      <c r="AVM301" s="2039"/>
      <c r="AVN301" s="2039"/>
      <c r="AVO301" s="2039"/>
      <c r="AVP301" s="2039"/>
      <c r="AVQ301" s="2039"/>
      <c r="AVR301" s="2039"/>
      <c r="AVS301" s="2039"/>
      <c r="AVT301" s="2039"/>
      <c r="AVU301" s="2039"/>
      <c r="AVV301" s="2039"/>
      <c r="AVW301" s="2039"/>
      <c r="AVX301" s="2039"/>
      <c r="AVY301" s="2039"/>
      <c r="AVZ301" s="2039"/>
      <c r="AWA301" s="2039"/>
      <c r="AWB301" s="2039"/>
      <c r="AWC301" s="2039"/>
      <c r="AWD301" s="2039"/>
      <c r="AWE301" s="2039"/>
      <c r="AWF301" s="2039"/>
      <c r="AWG301" s="2039"/>
      <c r="AWH301" s="2039"/>
      <c r="AWI301" s="2039"/>
      <c r="AWJ301" s="2039"/>
      <c r="AWK301" s="2039"/>
      <c r="AWL301" s="2039"/>
      <c r="AWM301" s="2039"/>
      <c r="AWN301" s="2039"/>
      <c r="AWO301" s="2039"/>
      <c r="AWP301" s="2039"/>
      <c r="AWQ301" s="2039"/>
      <c r="AWR301" s="2039"/>
      <c r="AWS301" s="2039"/>
      <c r="AWT301" s="2039"/>
      <c r="AWU301" s="2039"/>
      <c r="AWV301" s="2039"/>
      <c r="AWW301" s="2039"/>
      <c r="AWX301" s="2039"/>
      <c r="AWY301" s="2039"/>
      <c r="AWZ301" s="2039"/>
      <c r="AXA301" s="2039"/>
      <c r="AXB301" s="2039"/>
      <c r="AXC301" s="2039"/>
      <c r="AXD301" s="2039"/>
      <c r="AXE301" s="2039"/>
      <c r="AXF301" s="2039"/>
      <c r="AXG301" s="2039"/>
      <c r="AXH301" s="2039"/>
      <c r="AXI301" s="2039"/>
      <c r="AXJ301" s="2039"/>
      <c r="AXK301" s="2039"/>
      <c r="AXL301" s="2039"/>
      <c r="AXM301" s="2039"/>
      <c r="AXN301" s="2039"/>
      <c r="AXO301" s="2039"/>
      <c r="AXP301" s="2039"/>
      <c r="AXQ301" s="2039"/>
      <c r="AXR301" s="2039"/>
      <c r="AXS301" s="2039"/>
      <c r="AXT301" s="2039"/>
      <c r="AXU301" s="2039"/>
      <c r="AXV301" s="2039"/>
      <c r="AXW301" s="2039"/>
      <c r="AXX301" s="2039"/>
      <c r="AXY301" s="2039"/>
      <c r="AXZ301" s="2039"/>
      <c r="AYA301" s="2039"/>
      <c r="AYB301" s="2039"/>
      <c r="AYC301" s="2039"/>
      <c r="AYD301" s="2039"/>
      <c r="AYE301" s="2039"/>
      <c r="AYF301" s="2039"/>
      <c r="AYG301" s="2039"/>
      <c r="AYH301" s="2039"/>
      <c r="AYI301" s="2039"/>
      <c r="AYJ301" s="2039"/>
      <c r="AYK301" s="2039"/>
      <c r="AYL301" s="2039"/>
      <c r="AYM301" s="2039"/>
      <c r="AYN301" s="2039"/>
      <c r="AYO301" s="2039"/>
      <c r="AYP301" s="2039"/>
      <c r="AYQ301" s="2039"/>
      <c r="AYR301" s="2039"/>
      <c r="AYS301" s="2039"/>
      <c r="AYT301" s="2039"/>
      <c r="AYU301" s="2039"/>
      <c r="AYV301" s="2039"/>
      <c r="AYW301" s="2039"/>
      <c r="AYX301" s="2039"/>
      <c r="AYY301" s="2039"/>
      <c r="AYZ301" s="2039"/>
      <c r="AZA301" s="2039"/>
      <c r="AZB301" s="2039"/>
      <c r="AZC301" s="2039"/>
      <c r="AZD301" s="2039"/>
      <c r="AZE301" s="2039"/>
      <c r="AZF301" s="2039"/>
      <c r="AZG301" s="2039"/>
      <c r="AZH301" s="2039"/>
      <c r="AZI301" s="2039"/>
      <c r="AZJ301" s="2039"/>
      <c r="AZK301" s="2039"/>
      <c r="AZL301" s="2039"/>
      <c r="AZM301" s="2039"/>
      <c r="AZN301" s="2039"/>
      <c r="AZO301" s="2039"/>
      <c r="AZP301" s="2039"/>
      <c r="AZQ301" s="2039"/>
      <c r="AZR301" s="2039"/>
      <c r="AZS301" s="2039"/>
      <c r="AZT301" s="2039"/>
      <c r="AZU301" s="2039"/>
      <c r="AZV301" s="2039"/>
      <c r="AZW301" s="2039"/>
      <c r="AZX301" s="2039"/>
      <c r="AZY301" s="2039"/>
      <c r="AZZ301" s="2039"/>
      <c r="BAA301" s="2039"/>
      <c r="BAB301" s="2039"/>
      <c r="BAC301" s="2039"/>
      <c r="BAD301" s="2039"/>
      <c r="BAE301" s="2039"/>
      <c r="BAF301" s="2039"/>
      <c r="BAG301" s="2039"/>
      <c r="BAH301" s="2039"/>
      <c r="BAI301" s="2039"/>
      <c r="BAJ301" s="2039"/>
      <c r="BAK301" s="2039"/>
      <c r="BAL301" s="2039"/>
      <c r="BAM301" s="2039"/>
      <c r="BAN301" s="2039"/>
      <c r="BAO301" s="2039"/>
      <c r="BAP301" s="2039"/>
      <c r="BAQ301" s="2039"/>
      <c r="BAR301" s="2039"/>
      <c r="BAS301" s="2039"/>
      <c r="BAT301" s="2039"/>
      <c r="BAU301" s="2039"/>
      <c r="BAV301" s="2039"/>
      <c r="BAW301" s="2039"/>
      <c r="BAX301" s="2039"/>
      <c r="BAY301" s="2039"/>
      <c r="BAZ301" s="2039"/>
      <c r="BBA301" s="2039"/>
      <c r="BBB301" s="2039"/>
      <c r="BBC301" s="2039"/>
      <c r="BBD301" s="2039"/>
      <c r="BBE301" s="2039"/>
      <c r="BBF301" s="2039"/>
      <c r="BBG301" s="2039"/>
      <c r="BBH301" s="2039"/>
      <c r="BBI301" s="2039"/>
      <c r="BBJ301" s="2039"/>
      <c r="BBK301" s="2039"/>
      <c r="BBL301" s="2039"/>
      <c r="BBM301" s="2039"/>
      <c r="BBN301" s="2039"/>
      <c r="BBO301" s="2039"/>
      <c r="BBP301" s="2039"/>
      <c r="BBQ301" s="2039"/>
      <c r="BBR301" s="2039"/>
      <c r="BBS301" s="2039"/>
      <c r="BBT301" s="2039"/>
      <c r="BBU301" s="2039"/>
      <c r="BBV301" s="2039"/>
      <c r="BBW301" s="2039"/>
      <c r="BBX301" s="2039"/>
      <c r="BBY301" s="2039"/>
      <c r="BBZ301" s="2039"/>
      <c r="BCA301" s="2039"/>
      <c r="BCB301" s="2039"/>
      <c r="BCC301" s="2039"/>
      <c r="BCD301" s="2039"/>
      <c r="BCE301" s="2039"/>
      <c r="BCF301" s="2039"/>
      <c r="BCG301" s="2039"/>
      <c r="BCH301" s="2039"/>
      <c r="BCI301" s="2039"/>
      <c r="BCJ301" s="2039"/>
      <c r="BCK301" s="2039"/>
      <c r="BCL301" s="2039"/>
      <c r="BCM301" s="2039"/>
      <c r="BCN301" s="2039"/>
      <c r="BCO301" s="2039"/>
      <c r="BCP301" s="2039"/>
      <c r="BCQ301" s="2039"/>
      <c r="BCR301" s="2039"/>
      <c r="BCS301" s="2039"/>
      <c r="BCT301" s="2039"/>
      <c r="BCU301" s="2039"/>
      <c r="BCV301" s="2039"/>
      <c r="BCW301" s="2039"/>
      <c r="BCX301" s="2039"/>
      <c r="BCY301" s="2039"/>
      <c r="BCZ301" s="2039"/>
      <c r="BDA301" s="2039"/>
      <c r="BDB301" s="2039"/>
      <c r="BDC301" s="2039"/>
      <c r="BDD301" s="2039"/>
      <c r="BDE301" s="2039"/>
      <c r="BDF301" s="2039"/>
      <c r="BDG301" s="2039"/>
      <c r="BDH301" s="2039"/>
      <c r="BDI301" s="2039"/>
      <c r="BDJ301" s="2039"/>
      <c r="BDK301" s="2039"/>
      <c r="BDL301" s="2039"/>
      <c r="BDM301" s="2039"/>
      <c r="BDN301" s="2039"/>
      <c r="BDO301" s="2039"/>
      <c r="BDP301" s="2039"/>
      <c r="BDQ301" s="2039"/>
      <c r="BDR301" s="2039"/>
      <c r="BDS301" s="2039"/>
      <c r="BDT301" s="2039"/>
      <c r="BDU301" s="2039"/>
      <c r="BDV301" s="2039"/>
      <c r="BDW301" s="2039"/>
      <c r="BDX301" s="2039"/>
      <c r="BDY301" s="2039"/>
      <c r="BDZ301" s="2039"/>
      <c r="BEA301" s="2039"/>
      <c r="BEB301" s="2039"/>
      <c r="BEC301" s="2039"/>
      <c r="BED301" s="2039"/>
      <c r="BEE301" s="2039"/>
      <c r="BEF301" s="2039"/>
      <c r="BEG301" s="2039"/>
      <c r="BEH301" s="2039"/>
      <c r="BEI301" s="2039"/>
      <c r="BEJ301" s="2039"/>
      <c r="BEK301" s="2039"/>
      <c r="BEL301" s="2039"/>
      <c r="BEM301" s="2039"/>
      <c r="BEN301" s="2039"/>
      <c r="BEO301" s="2039"/>
      <c r="BEP301" s="2039"/>
      <c r="BEQ301" s="2039"/>
      <c r="BER301" s="2039"/>
      <c r="BES301" s="2039"/>
      <c r="BET301" s="2039"/>
      <c r="BEU301" s="2039"/>
      <c r="BEV301" s="2039"/>
      <c r="BEW301" s="2039"/>
      <c r="BEX301" s="2039"/>
      <c r="BEY301" s="2039"/>
      <c r="BEZ301" s="2039"/>
      <c r="BFA301" s="2039"/>
      <c r="BFB301" s="2039"/>
      <c r="BFC301" s="2039"/>
      <c r="BFD301" s="2039"/>
      <c r="BFE301" s="2039"/>
      <c r="BFF301" s="2039"/>
      <c r="BFG301" s="2039"/>
      <c r="BFH301" s="2039"/>
      <c r="BFI301" s="2039"/>
      <c r="BFJ301" s="2039"/>
      <c r="BFK301" s="2039"/>
      <c r="BFL301" s="2039"/>
      <c r="BFM301" s="2039"/>
      <c r="BFN301" s="2039"/>
      <c r="BFO301" s="2039"/>
      <c r="BFP301" s="2039"/>
      <c r="BFQ301" s="2039"/>
      <c r="BFR301" s="2039"/>
      <c r="BFS301" s="2039"/>
      <c r="BFT301" s="2039"/>
      <c r="BFU301" s="2039"/>
      <c r="BFV301" s="2039"/>
      <c r="BFW301" s="2039"/>
      <c r="BFX301" s="2039"/>
      <c r="BFY301" s="2039"/>
      <c r="BFZ301" s="2039"/>
      <c r="BGA301" s="2039"/>
      <c r="BGB301" s="2039"/>
      <c r="BGC301" s="2039"/>
      <c r="BGD301" s="2039"/>
      <c r="BGE301" s="2039"/>
      <c r="BGF301" s="2039"/>
      <c r="BGG301" s="2039"/>
      <c r="BGH301" s="2039"/>
      <c r="BGI301" s="2039"/>
      <c r="BGJ301" s="2039"/>
      <c r="BGK301" s="2039"/>
      <c r="BGL301" s="2039"/>
      <c r="BGM301" s="2039"/>
      <c r="BGN301" s="2039"/>
      <c r="BGO301" s="2039"/>
      <c r="BGP301" s="2039"/>
      <c r="BGQ301" s="2039"/>
      <c r="BGR301" s="2039"/>
      <c r="BGS301" s="2039"/>
      <c r="BGT301" s="2039"/>
      <c r="BGU301" s="2039"/>
      <c r="BGV301" s="2039"/>
      <c r="BGW301" s="2039"/>
      <c r="BGX301" s="2039"/>
      <c r="BGY301" s="2039"/>
      <c r="BGZ301" s="2039"/>
      <c r="BHA301" s="2039"/>
      <c r="BHB301" s="2039"/>
      <c r="BHC301" s="2039"/>
      <c r="BHD301" s="2039"/>
      <c r="BHE301" s="2039"/>
      <c r="BHF301" s="2039"/>
      <c r="BHG301" s="2039"/>
      <c r="BHH301" s="2039"/>
      <c r="BHI301" s="2039"/>
      <c r="BHJ301" s="2039"/>
      <c r="BHK301" s="2039"/>
      <c r="BHL301" s="2039"/>
      <c r="BHM301" s="2039"/>
      <c r="BHN301" s="2039"/>
      <c r="BHO301" s="2039"/>
      <c r="BHP301" s="2039"/>
      <c r="BHQ301" s="2039"/>
      <c r="BHR301" s="2039"/>
      <c r="BHS301" s="2039"/>
      <c r="BHT301" s="2039"/>
      <c r="BHU301" s="2039"/>
      <c r="BHV301" s="2039"/>
      <c r="BHW301" s="2039"/>
      <c r="BHX301" s="2039"/>
      <c r="BHY301" s="2039"/>
      <c r="BHZ301" s="2039"/>
      <c r="BIA301" s="2039"/>
      <c r="BIB301" s="2039"/>
      <c r="BIC301" s="2039"/>
      <c r="BID301" s="2039"/>
      <c r="BIE301" s="2039"/>
      <c r="BIF301" s="2039"/>
      <c r="BIG301" s="2039"/>
      <c r="BIH301" s="2039"/>
      <c r="BII301" s="2039"/>
      <c r="BIJ301" s="2039"/>
      <c r="BIK301" s="2039"/>
      <c r="BIL301" s="2039"/>
      <c r="BIM301" s="2039"/>
      <c r="BIN301" s="2039"/>
      <c r="BIO301" s="2039"/>
      <c r="BIP301" s="2039"/>
      <c r="BIQ301" s="2039"/>
      <c r="BIR301" s="2039"/>
      <c r="BIS301" s="2039"/>
      <c r="BIT301" s="2039"/>
      <c r="BIU301" s="2039"/>
      <c r="BIV301" s="2039"/>
      <c r="BIW301" s="2039"/>
      <c r="BIX301" s="2039"/>
      <c r="BIY301" s="2039"/>
      <c r="BIZ301" s="2039"/>
      <c r="BJA301" s="2039"/>
      <c r="BJB301" s="2039"/>
      <c r="BJC301" s="2039"/>
      <c r="BJD301" s="2039"/>
      <c r="BJE301" s="2039"/>
      <c r="BJF301" s="2039"/>
      <c r="BJG301" s="2039"/>
      <c r="BJH301" s="2039"/>
      <c r="BJI301" s="2039"/>
      <c r="BJJ301" s="2039"/>
      <c r="BJK301" s="2039"/>
      <c r="BJL301" s="2039"/>
      <c r="BJM301" s="2039"/>
      <c r="BJN301" s="2039"/>
      <c r="BJO301" s="2039"/>
      <c r="BJP301" s="2039"/>
      <c r="BJQ301" s="2039"/>
      <c r="BJR301" s="2039"/>
      <c r="BJS301" s="2039"/>
      <c r="BJT301" s="2039"/>
      <c r="BJU301" s="2039"/>
      <c r="BJV301" s="2039"/>
      <c r="BJW301" s="2039"/>
      <c r="BJX301" s="2039"/>
      <c r="BJY301" s="2039"/>
      <c r="BJZ301" s="2039"/>
      <c r="BKA301" s="2039"/>
      <c r="BKB301" s="2039"/>
      <c r="BKC301" s="2039"/>
      <c r="BKD301" s="2039"/>
      <c r="BKE301" s="2039"/>
      <c r="BKF301" s="2039"/>
      <c r="BKG301" s="2039"/>
      <c r="BKH301" s="2039"/>
      <c r="BKI301" s="2039"/>
      <c r="BKJ301" s="2039"/>
      <c r="BKK301" s="2039"/>
      <c r="BKL301" s="2039"/>
      <c r="BKM301" s="2039"/>
      <c r="BKN301" s="2039"/>
      <c r="BKO301" s="2039"/>
      <c r="BKP301" s="2039"/>
      <c r="BKQ301" s="2039"/>
      <c r="BKR301" s="2039"/>
      <c r="BKS301" s="2039"/>
      <c r="BKT301" s="2039"/>
      <c r="BKU301" s="2039"/>
      <c r="BKV301" s="2039"/>
      <c r="BKW301" s="2039"/>
      <c r="BKX301" s="2039"/>
      <c r="BKY301" s="2039"/>
      <c r="BKZ301" s="2039"/>
      <c r="BLA301" s="2039"/>
      <c r="BLB301" s="2039"/>
      <c r="BLC301" s="2039"/>
      <c r="BLD301" s="2039"/>
      <c r="BLE301" s="2039"/>
      <c r="BLF301" s="2039"/>
      <c r="BLG301" s="2039"/>
      <c r="BLH301" s="2039"/>
      <c r="BLI301" s="2039"/>
      <c r="BLJ301" s="2039"/>
      <c r="BLK301" s="2039"/>
      <c r="BLL301" s="2039"/>
      <c r="BLM301" s="2039"/>
      <c r="BLN301" s="2039"/>
      <c r="BLO301" s="2039"/>
      <c r="BLP301" s="2039"/>
      <c r="BLQ301" s="2039"/>
      <c r="BLR301" s="2039"/>
      <c r="BLS301" s="2039"/>
      <c r="BLT301" s="2039"/>
      <c r="BLU301" s="2039"/>
      <c r="BLV301" s="2039"/>
      <c r="BLW301" s="2039"/>
      <c r="BLX301" s="2039"/>
      <c r="BLY301" s="2039"/>
      <c r="BLZ301" s="2039"/>
      <c r="BMA301" s="2039"/>
      <c r="BMB301" s="2039"/>
      <c r="BMC301" s="2039"/>
      <c r="BMD301" s="2039"/>
      <c r="BME301" s="2039"/>
      <c r="BMF301" s="2039"/>
      <c r="BMG301" s="2039"/>
      <c r="BMH301" s="2039"/>
      <c r="BMI301" s="2039"/>
      <c r="BMJ301" s="2039"/>
      <c r="BMK301" s="2039"/>
      <c r="BML301" s="2039"/>
      <c r="BMM301" s="2039"/>
      <c r="BMN301" s="2039"/>
      <c r="BMO301" s="2039"/>
      <c r="BMP301" s="2039"/>
      <c r="BMQ301" s="2039"/>
      <c r="BMR301" s="2039"/>
      <c r="BMS301" s="2039"/>
      <c r="BMT301" s="2039"/>
      <c r="BMU301" s="2039"/>
      <c r="BMV301" s="2039"/>
      <c r="BMW301" s="2039"/>
      <c r="BMX301" s="2039"/>
      <c r="BMY301" s="2039"/>
      <c r="BMZ301" s="2039"/>
      <c r="BNA301" s="2039"/>
      <c r="BNB301" s="2039"/>
      <c r="BNC301" s="2039"/>
      <c r="BND301" s="2039"/>
      <c r="BNE301" s="2039"/>
      <c r="BNF301" s="2039"/>
      <c r="BNG301" s="2039"/>
      <c r="BNH301" s="2039"/>
      <c r="BNI301" s="2039"/>
      <c r="BNJ301" s="2039"/>
      <c r="BNK301" s="2039"/>
      <c r="BNL301" s="2039"/>
      <c r="BNM301" s="2039"/>
      <c r="BNN301" s="2039"/>
      <c r="BNO301" s="2039"/>
      <c r="BNP301" s="2039"/>
      <c r="BNQ301" s="2039"/>
      <c r="BNR301" s="2039"/>
      <c r="BNS301" s="2039"/>
      <c r="BNT301" s="2039"/>
      <c r="BNU301" s="2039"/>
      <c r="BNV301" s="2039"/>
      <c r="BNW301" s="2039"/>
      <c r="BNX301" s="2039"/>
      <c r="BNY301" s="2039"/>
      <c r="BNZ301" s="2039"/>
      <c r="BOA301" s="2039"/>
      <c r="BOB301" s="2039"/>
      <c r="BOC301" s="2039"/>
      <c r="BOD301" s="2039"/>
      <c r="BOE301" s="2039"/>
      <c r="BOF301" s="2039"/>
      <c r="BOG301" s="2039"/>
      <c r="BOH301" s="2039"/>
      <c r="BOI301" s="2039"/>
      <c r="BOJ301" s="2039"/>
      <c r="BOK301" s="2039"/>
      <c r="BOL301" s="2039"/>
      <c r="BOM301" s="2039"/>
      <c r="BON301" s="2039"/>
      <c r="BOO301" s="2039"/>
      <c r="BOP301" s="2039"/>
      <c r="BOQ301" s="2039"/>
      <c r="BOR301" s="2039"/>
      <c r="BOS301" s="2039"/>
      <c r="BOT301" s="2039"/>
      <c r="BOU301" s="2039"/>
      <c r="BOV301" s="2039"/>
      <c r="BOW301" s="2039"/>
      <c r="BOX301" s="2039"/>
      <c r="BOY301" s="2039"/>
      <c r="BOZ301" s="2039"/>
      <c r="BPA301" s="2039"/>
      <c r="BPB301" s="2039"/>
      <c r="BPC301" s="2039"/>
      <c r="BPD301" s="2039"/>
      <c r="BPE301" s="2039"/>
      <c r="BPF301" s="2039"/>
      <c r="BPG301" s="2039"/>
      <c r="BPH301" s="2039"/>
      <c r="BPI301" s="2039"/>
      <c r="BPJ301" s="2039"/>
      <c r="BPK301" s="2039"/>
      <c r="BPL301" s="2039"/>
      <c r="BPM301" s="2039"/>
      <c r="BPN301" s="2039"/>
      <c r="BPO301" s="2039"/>
      <c r="BPP301" s="2039"/>
      <c r="BPQ301" s="2039"/>
      <c r="BPR301" s="2039"/>
      <c r="BPS301" s="2039"/>
      <c r="BPT301" s="2039"/>
      <c r="BPU301" s="2039"/>
      <c r="BPV301" s="2039"/>
      <c r="BPW301" s="2039"/>
      <c r="BPX301" s="2039"/>
      <c r="BPY301" s="2039"/>
      <c r="BPZ301" s="2039"/>
      <c r="BQA301" s="2039"/>
      <c r="BQB301" s="2039"/>
      <c r="BQC301" s="2039"/>
      <c r="BQD301" s="2039"/>
      <c r="BQE301" s="2039"/>
      <c r="BQF301" s="2039"/>
      <c r="BQG301" s="2039"/>
      <c r="BQH301" s="2039"/>
      <c r="BQI301" s="2039"/>
      <c r="BQJ301" s="2039"/>
      <c r="BQK301" s="2039"/>
      <c r="BQL301" s="2039"/>
      <c r="BQM301" s="2039"/>
      <c r="BQN301" s="2039"/>
      <c r="BQO301" s="2039"/>
      <c r="BQP301" s="2039"/>
      <c r="BQQ301" s="2039"/>
      <c r="BQR301" s="2039"/>
      <c r="BQS301" s="2039"/>
      <c r="BQT301" s="2039"/>
      <c r="BQU301" s="2039"/>
      <c r="BQV301" s="2039"/>
      <c r="BQW301" s="2039"/>
      <c r="BQX301" s="2039"/>
      <c r="BQY301" s="2039"/>
      <c r="BQZ301" s="2039"/>
      <c r="BRA301" s="2039"/>
      <c r="BRB301" s="2039"/>
      <c r="BRC301" s="2039"/>
      <c r="BRD301" s="2039"/>
      <c r="BRE301" s="2039"/>
      <c r="BRF301" s="2039"/>
      <c r="BRG301" s="2039"/>
      <c r="BRH301" s="2039"/>
      <c r="BRI301" s="2039"/>
      <c r="BRJ301" s="2039"/>
      <c r="BRK301" s="2039"/>
      <c r="BRL301" s="2039"/>
      <c r="BRM301" s="2039"/>
      <c r="BRN301" s="2039"/>
      <c r="BRO301" s="2039"/>
      <c r="BRP301" s="2039"/>
      <c r="BRQ301" s="2039"/>
      <c r="BRR301" s="2039"/>
      <c r="BRS301" s="2039"/>
      <c r="BRT301" s="2039"/>
      <c r="BRU301" s="2039"/>
      <c r="BRV301" s="2039"/>
      <c r="BRW301" s="2039"/>
      <c r="BRX301" s="2039"/>
      <c r="BRY301" s="2039"/>
      <c r="BRZ301" s="2039"/>
      <c r="BSA301" s="2039"/>
      <c r="BSB301" s="2039"/>
      <c r="BSC301" s="2039"/>
      <c r="BSD301" s="2039"/>
      <c r="BSE301" s="2039"/>
      <c r="BSF301" s="2039"/>
      <c r="BSG301" s="2039"/>
      <c r="BSH301" s="2039"/>
      <c r="BSI301" s="2039"/>
      <c r="BSJ301" s="2039"/>
      <c r="BSK301" s="2039"/>
      <c r="BSL301" s="2039"/>
      <c r="BSM301" s="2039"/>
      <c r="BSN301" s="2039"/>
      <c r="BSO301" s="2039"/>
      <c r="BSP301" s="2039"/>
      <c r="BSQ301" s="2039"/>
      <c r="BSR301" s="2039"/>
      <c r="BSS301" s="2039"/>
      <c r="BST301" s="2039"/>
      <c r="BSU301" s="2039"/>
      <c r="BSV301" s="2039"/>
      <c r="BSW301" s="2039"/>
      <c r="BSX301" s="2039"/>
      <c r="BSY301" s="2039"/>
      <c r="BSZ301" s="2039"/>
      <c r="BTA301" s="2039"/>
      <c r="BTB301" s="2039"/>
      <c r="BTC301" s="2039"/>
      <c r="BTD301" s="2039"/>
      <c r="BTE301" s="2039"/>
      <c r="BTF301" s="2039"/>
      <c r="BTG301" s="2039"/>
      <c r="BTH301" s="2039"/>
      <c r="BTI301" s="2039"/>
      <c r="BTJ301" s="2039"/>
      <c r="BTK301" s="2039"/>
      <c r="BTL301" s="2039"/>
      <c r="BTM301" s="2039"/>
      <c r="BTN301" s="2039"/>
      <c r="BTO301" s="2039"/>
      <c r="BTP301" s="2039"/>
      <c r="BTQ301" s="2039"/>
      <c r="BTR301" s="2039"/>
      <c r="BTS301" s="2039"/>
      <c r="BTT301" s="2039"/>
      <c r="BTU301" s="2039"/>
      <c r="BTV301" s="2039"/>
      <c r="BTW301" s="2039"/>
      <c r="BTX301" s="2039"/>
      <c r="BTY301" s="2039"/>
      <c r="BTZ301" s="2039"/>
      <c r="BUA301" s="2039"/>
      <c r="BUB301" s="2039"/>
      <c r="BUC301" s="2039"/>
      <c r="BUD301" s="2039"/>
      <c r="BUE301" s="2039"/>
      <c r="BUF301" s="2039"/>
      <c r="BUG301" s="2039"/>
      <c r="BUH301" s="2039"/>
      <c r="BUI301" s="2039"/>
      <c r="BUJ301" s="2039"/>
      <c r="BUK301" s="2039"/>
      <c r="BUL301" s="2039"/>
      <c r="BUM301" s="2039"/>
      <c r="BUN301" s="2039"/>
      <c r="BUO301" s="2039"/>
      <c r="BUP301" s="2039"/>
      <c r="BUQ301" s="2039"/>
      <c r="BUR301" s="2039"/>
      <c r="BUS301" s="2039"/>
      <c r="BUT301" s="2039"/>
      <c r="BUU301" s="2039"/>
      <c r="BUV301" s="2039"/>
      <c r="BUW301" s="2039"/>
      <c r="BUX301" s="2039"/>
      <c r="BUY301" s="2039"/>
      <c r="BUZ301" s="2039"/>
      <c r="BVA301" s="2039"/>
      <c r="BVB301" s="2039"/>
      <c r="BVC301" s="2039"/>
      <c r="BVD301" s="2039"/>
      <c r="BVE301" s="2039"/>
      <c r="BVF301" s="2039"/>
      <c r="BVG301" s="2039"/>
      <c r="BVH301" s="2039"/>
      <c r="BVI301" s="2039"/>
      <c r="BVJ301" s="2039"/>
      <c r="BVK301" s="2039"/>
      <c r="BVL301" s="2039"/>
      <c r="BVM301" s="2039"/>
      <c r="BVN301" s="2039"/>
      <c r="BVO301" s="2039"/>
      <c r="BVP301" s="2039"/>
      <c r="BVQ301" s="2039"/>
      <c r="BVR301" s="2039"/>
      <c r="BVS301" s="2039"/>
      <c r="BVT301" s="2039"/>
      <c r="BVU301" s="2039"/>
      <c r="BVV301" s="2039"/>
      <c r="BVW301" s="2039"/>
      <c r="BVX301" s="2039"/>
      <c r="BVY301" s="2039"/>
      <c r="BVZ301" s="2039"/>
      <c r="BWA301" s="2039"/>
      <c r="BWB301" s="2039"/>
      <c r="BWC301" s="2039"/>
      <c r="BWD301" s="2039"/>
      <c r="BWE301" s="2039"/>
      <c r="BWF301" s="2039"/>
      <c r="BWG301" s="2039"/>
      <c r="BWH301" s="2039"/>
      <c r="BWI301" s="2039"/>
      <c r="BWJ301" s="2039"/>
      <c r="BWK301" s="2039"/>
      <c r="BWL301" s="2039"/>
      <c r="BWM301" s="2039"/>
      <c r="BWN301" s="2039"/>
      <c r="BWO301" s="2039"/>
      <c r="BWP301" s="2039"/>
      <c r="BWQ301" s="2039"/>
      <c r="BWR301" s="2039"/>
      <c r="BWS301" s="2039"/>
      <c r="BWT301" s="2039"/>
      <c r="BWU301" s="2039"/>
      <c r="BWV301" s="2039"/>
      <c r="BWW301" s="2039"/>
      <c r="BWX301" s="2039"/>
      <c r="BWY301" s="2039"/>
      <c r="BWZ301" s="2039"/>
      <c r="BXA301" s="2039"/>
      <c r="BXB301" s="2039"/>
      <c r="BXC301" s="2039"/>
      <c r="BXD301" s="2039"/>
      <c r="BXE301" s="2039"/>
      <c r="BXF301" s="2039"/>
      <c r="BXG301" s="2039"/>
      <c r="BXH301" s="2039"/>
      <c r="BXI301" s="2039"/>
      <c r="BXJ301" s="2039"/>
      <c r="BXK301" s="2039"/>
      <c r="BXL301" s="2039"/>
      <c r="BXM301" s="2039"/>
      <c r="BXN301" s="2039"/>
      <c r="BXO301" s="2039"/>
      <c r="BXP301" s="2039"/>
      <c r="BXQ301" s="2039"/>
      <c r="BXR301" s="2039"/>
      <c r="BXS301" s="2039"/>
      <c r="BXT301" s="2039"/>
      <c r="BXU301" s="2039"/>
      <c r="BXV301" s="2039"/>
      <c r="BXW301" s="2039"/>
      <c r="BXX301" s="2039"/>
      <c r="BXY301" s="2039"/>
      <c r="BXZ301" s="2039"/>
      <c r="BYA301" s="2039"/>
      <c r="BYB301" s="2039"/>
      <c r="BYC301" s="2039"/>
      <c r="BYD301" s="2039"/>
      <c r="BYE301" s="2039"/>
      <c r="BYF301" s="2039"/>
      <c r="BYG301" s="2039"/>
      <c r="BYH301" s="2039"/>
      <c r="BYI301" s="2039"/>
      <c r="BYJ301" s="2039"/>
      <c r="BYK301" s="2039"/>
      <c r="BYL301" s="2039"/>
      <c r="BYM301" s="2039"/>
      <c r="BYN301" s="2039"/>
      <c r="BYO301" s="2039"/>
      <c r="BYP301" s="2039"/>
      <c r="BYQ301" s="2039"/>
      <c r="BYR301" s="2039"/>
      <c r="BYS301" s="2039"/>
      <c r="BYT301" s="2039"/>
      <c r="BYU301" s="2039"/>
      <c r="BYV301" s="2039"/>
      <c r="BYW301" s="2039"/>
      <c r="BYX301" s="2039"/>
      <c r="BYY301" s="2039"/>
      <c r="BYZ301" s="2039"/>
      <c r="BZA301" s="2039"/>
      <c r="BZB301" s="2039"/>
      <c r="BZC301" s="2039"/>
      <c r="BZD301" s="2039"/>
      <c r="BZE301" s="2039"/>
      <c r="BZF301" s="2039"/>
      <c r="BZG301" s="2039"/>
      <c r="BZH301" s="2039"/>
      <c r="BZI301" s="2039"/>
      <c r="BZJ301" s="2039"/>
      <c r="BZK301" s="2039"/>
      <c r="BZL301" s="2039"/>
      <c r="BZM301" s="2039"/>
      <c r="BZN301" s="2039"/>
      <c r="BZO301" s="2039"/>
      <c r="BZP301" s="2039"/>
      <c r="BZQ301" s="2039"/>
      <c r="BZR301" s="2039"/>
      <c r="BZS301" s="2039"/>
      <c r="BZT301" s="2039"/>
      <c r="BZU301" s="2039"/>
      <c r="BZV301" s="2039"/>
      <c r="BZW301" s="2039"/>
      <c r="BZX301" s="2039"/>
      <c r="BZY301" s="2039"/>
      <c r="BZZ301" s="2039"/>
      <c r="CAA301" s="2039"/>
      <c r="CAB301" s="2039"/>
      <c r="CAC301" s="2039"/>
      <c r="CAD301" s="2039"/>
      <c r="CAE301" s="2039"/>
      <c r="CAF301" s="2039"/>
      <c r="CAG301" s="2039"/>
      <c r="CAH301" s="2039"/>
      <c r="CAI301" s="2039"/>
      <c r="CAJ301" s="2039"/>
      <c r="CAK301" s="2039"/>
      <c r="CAL301" s="2039"/>
      <c r="CAM301" s="2039"/>
      <c r="CAN301" s="2039"/>
      <c r="CAO301" s="2039"/>
      <c r="CAP301" s="2039"/>
      <c r="CAQ301" s="2039"/>
      <c r="CAR301" s="2039"/>
      <c r="CAS301" s="2039"/>
      <c r="CAT301" s="2039"/>
      <c r="CAU301" s="2039"/>
      <c r="CAV301" s="2039"/>
      <c r="CAW301" s="2039"/>
      <c r="CAX301" s="2039"/>
      <c r="CAY301" s="2039"/>
      <c r="CAZ301" s="2039"/>
      <c r="CBA301" s="2039"/>
      <c r="CBB301" s="2039"/>
      <c r="CBC301" s="2039"/>
      <c r="CBD301" s="2039"/>
      <c r="CBE301" s="2039"/>
      <c r="CBF301" s="2039"/>
      <c r="CBG301" s="2039"/>
      <c r="CBH301" s="2039"/>
      <c r="CBI301" s="2039"/>
      <c r="CBJ301" s="2039"/>
      <c r="CBK301" s="2039"/>
      <c r="CBL301" s="2039"/>
      <c r="CBM301" s="2039"/>
      <c r="CBN301" s="2039"/>
      <c r="CBO301" s="2039"/>
      <c r="CBP301" s="2039"/>
      <c r="CBQ301" s="2039"/>
      <c r="CBR301" s="2039"/>
      <c r="CBS301" s="2039"/>
      <c r="CBT301" s="2039"/>
      <c r="CBU301" s="2039"/>
      <c r="CBV301" s="2039"/>
      <c r="CBW301" s="2039"/>
      <c r="CBX301" s="2039"/>
      <c r="CBY301" s="2039"/>
      <c r="CBZ301" s="2039"/>
      <c r="CCA301" s="2039"/>
      <c r="CCB301" s="2039"/>
      <c r="CCC301" s="2039"/>
      <c r="CCD301" s="2039"/>
      <c r="CCE301" s="2039"/>
      <c r="CCF301" s="2039"/>
      <c r="CCG301" s="2039"/>
      <c r="CCH301" s="2039"/>
      <c r="CCI301" s="2039"/>
      <c r="CCJ301" s="2039"/>
      <c r="CCK301" s="2039"/>
      <c r="CCL301" s="2039"/>
      <c r="CCM301" s="2039"/>
      <c r="CCN301" s="2039"/>
      <c r="CCO301" s="2039"/>
      <c r="CCP301" s="2039"/>
      <c r="CCQ301" s="2039"/>
      <c r="CCR301" s="2039"/>
      <c r="CCS301" s="2039"/>
      <c r="CCT301" s="2039"/>
      <c r="CCU301" s="2039"/>
      <c r="CCV301" s="2039"/>
      <c r="CCW301" s="2039"/>
      <c r="CCX301" s="2039"/>
      <c r="CCY301" s="2039"/>
      <c r="CCZ301" s="2039"/>
      <c r="CDA301" s="2039"/>
      <c r="CDB301" s="2039"/>
      <c r="CDC301" s="2039"/>
      <c r="CDD301" s="2039"/>
      <c r="CDE301" s="2039"/>
      <c r="CDF301" s="2039"/>
      <c r="CDG301" s="2039"/>
      <c r="CDH301" s="2039"/>
      <c r="CDI301" s="2039"/>
      <c r="CDJ301" s="2039"/>
      <c r="CDK301" s="2039"/>
      <c r="CDL301" s="2039"/>
      <c r="CDM301" s="2039"/>
      <c r="CDN301" s="2039"/>
      <c r="CDO301" s="2039"/>
      <c r="CDP301" s="2039"/>
      <c r="CDQ301" s="2039"/>
      <c r="CDR301" s="2039"/>
      <c r="CDS301" s="2039"/>
      <c r="CDT301" s="2039"/>
      <c r="CDU301" s="2039"/>
      <c r="CDV301" s="2039"/>
      <c r="CDW301" s="2039"/>
      <c r="CDX301" s="2039"/>
      <c r="CDY301" s="2039"/>
      <c r="CDZ301" s="2039"/>
      <c r="CEA301" s="2039"/>
      <c r="CEB301" s="2039"/>
      <c r="CEC301" s="2039"/>
      <c r="CED301" s="2039"/>
      <c r="CEE301" s="2039"/>
      <c r="CEF301" s="2039"/>
      <c r="CEG301" s="2039"/>
      <c r="CEH301" s="2039"/>
      <c r="CEI301" s="2039"/>
      <c r="CEJ301" s="2039"/>
      <c r="CEK301" s="2039"/>
      <c r="CEL301" s="2039"/>
      <c r="CEM301" s="2039"/>
      <c r="CEN301" s="2039"/>
      <c r="CEO301" s="2039"/>
      <c r="CEP301" s="2039"/>
      <c r="CEQ301" s="2039"/>
      <c r="CER301" s="2039"/>
      <c r="CES301" s="2039"/>
      <c r="CET301" s="2039"/>
      <c r="CEU301" s="2039"/>
      <c r="CEV301" s="2039"/>
      <c r="CEW301" s="2039"/>
      <c r="CEX301" s="2039"/>
      <c r="CEY301" s="2039"/>
      <c r="CEZ301" s="2039"/>
      <c r="CFA301" s="2039"/>
      <c r="CFB301" s="2039"/>
      <c r="CFC301" s="2039"/>
      <c r="CFD301" s="2039"/>
      <c r="CFE301" s="2039"/>
      <c r="CFF301" s="2039"/>
      <c r="CFG301" s="2039"/>
      <c r="CFH301" s="2039"/>
      <c r="CFI301" s="2039"/>
      <c r="CFJ301" s="2039"/>
      <c r="CFK301" s="2039"/>
      <c r="CFL301" s="2039"/>
      <c r="CFM301" s="2039"/>
      <c r="CFN301" s="2039"/>
      <c r="CFO301" s="2039"/>
      <c r="CFP301" s="2039"/>
      <c r="CFQ301" s="2039"/>
      <c r="CFR301" s="2039"/>
      <c r="CFS301" s="2039"/>
      <c r="CFT301" s="2039"/>
      <c r="CFU301" s="2039"/>
      <c r="CFV301" s="2039"/>
      <c r="CFW301" s="2039"/>
      <c r="CFX301" s="2039"/>
      <c r="CFY301" s="2039"/>
      <c r="CFZ301" s="2039"/>
      <c r="CGA301" s="2039"/>
      <c r="CGB301" s="2039"/>
      <c r="CGC301" s="2039"/>
      <c r="CGD301" s="2039"/>
      <c r="CGE301" s="2039"/>
      <c r="CGF301" s="2039"/>
      <c r="CGG301" s="2039"/>
      <c r="CGH301" s="2039"/>
      <c r="CGI301" s="2039"/>
      <c r="CGJ301" s="2039"/>
      <c r="CGK301" s="2039"/>
      <c r="CGL301" s="2039"/>
      <c r="CGM301" s="2039"/>
      <c r="CGN301" s="2039"/>
      <c r="CGO301" s="2039"/>
      <c r="CGP301" s="2039"/>
      <c r="CGQ301" s="2039"/>
      <c r="CGR301" s="2039"/>
      <c r="CGS301" s="2039"/>
      <c r="CGT301" s="2039"/>
      <c r="CGU301" s="2039"/>
      <c r="CGV301" s="2039"/>
      <c r="CGW301" s="2039"/>
      <c r="CGX301" s="2039"/>
      <c r="CGY301" s="2039"/>
      <c r="CGZ301" s="2039"/>
      <c r="CHA301" s="2039"/>
      <c r="CHB301" s="2039"/>
      <c r="CHC301" s="2039"/>
      <c r="CHD301" s="2039"/>
      <c r="CHE301" s="2039"/>
      <c r="CHF301" s="2039"/>
      <c r="CHG301" s="2039"/>
      <c r="CHH301" s="2039"/>
      <c r="CHI301" s="2039"/>
      <c r="CHJ301" s="2039"/>
      <c r="CHK301" s="2039"/>
      <c r="CHL301" s="2039"/>
      <c r="CHM301" s="2039"/>
      <c r="CHN301" s="2039"/>
      <c r="CHO301" s="2039"/>
      <c r="CHP301" s="2039"/>
      <c r="CHQ301" s="2039"/>
      <c r="CHR301" s="2039"/>
      <c r="CHS301" s="2039"/>
      <c r="CHT301" s="2039"/>
      <c r="CHU301" s="2039"/>
      <c r="CHV301" s="2039"/>
      <c r="CHW301" s="2039"/>
      <c r="CHX301" s="2039"/>
      <c r="CHY301" s="2039"/>
      <c r="CHZ301" s="2039"/>
      <c r="CIA301" s="2039"/>
      <c r="CIB301" s="2039"/>
      <c r="CIC301" s="2039"/>
      <c r="CID301" s="2039"/>
      <c r="CIE301" s="2039"/>
      <c r="CIF301" s="2039"/>
      <c r="CIG301" s="2039"/>
      <c r="CIH301" s="2039"/>
      <c r="CII301" s="2039"/>
      <c r="CIJ301" s="2039"/>
      <c r="CIK301" s="2039"/>
      <c r="CIL301" s="2039"/>
      <c r="CIM301" s="2039"/>
      <c r="CIN301" s="2039"/>
      <c r="CIO301" s="2039"/>
      <c r="CIP301" s="2039"/>
      <c r="CIQ301" s="2039"/>
      <c r="CIR301" s="2039"/>
      <c r="CIS301" s="2039"/>
      <c r="CIT301" s="2039"/>
      <c r="CIU301" s="2039"/>
      <c r="CIV301" s="2039"/>
      <c r="CIW301" s="2039"/>
      <c r="CIX301" s="2039"/>
      <c r="CIY301" s="2039"/>
      <c r="CIZ301" s="2039"/>
      <c r="CJA301" s="2039"/>
      <c r="CJB301" s="2039"/>
      <c r="CJC301" s="2039"/>
      <c r="CJD301" s="2039"/>
      <c r="CJE301" s="2039"/>
      <c r="CJF301" s="2039"/>
      <c r="CJG301" s="2039"/>
      <c r="CJH301" s="2039"/>
      <c r="CJI301" s="2039"/>
      <c r="CJJ301" s="2039"/>
      <c r="CJK301" s="2039"/>
      <c r="CJL301" s="2039"/>
      <c r="CJM301" s="2039"/>
      <c r="CJN301" s="2039"/>
      <c r="CJO301" s="2039"/>
      <c r="CJP301" s="2039"/>
      <c r="CJQ301" s="2039"/>
      <c r="CJR301" s="2039"/>
      <c r="CJS301" s="2039"/>
      <c r="CJT301" s="2039"/>
      <c r="CJU301" s="2039"/>
      <c r="CJV301" s="2039"/>
      <c r="CJW301" s="2039"/>
      <c r="CJX301" s="2039"/>
      <c r="CJY301" s="2039"/>
      <c r="CJZ301" s="2039"/>
      <c r="CKA301" s="2039"/>
      <c r="CKB301" s="2039"/>
      <c r="CKC301" s="2039"/>
      <c r="CKD301" s="2039"/>
      <c r="CKE301" s="2039"/>
      <c r="CKF301" s="2039"/>
      <c r="CKG301" s="2039"/>
      <c r="CKH301" s="2039"/>
      <c r="CKI301" s="2039"/>
      <c r="CKJ301" s="2039"/>
      <c r="CKK301" s="2039"/>
      <c r="CKL301" s="2039"/>
      <c r="CKM301" s="2039"/>
      <c r="CKN301" s="2039"/>
      <c r="CKO301" s="2039"/>
      <c r="CKP301" s="2039"/>
      <c r="CKQ301" s="2039"/>
      <c r="CKR301" s="2039"/>
      <c r="CKS301" s="2039"/>
      <c r="CKT301" s="2039"/>
      <c r="CKU301" s="2039"/>
      <c r="CKV301" s="2039"/>
      <c r="CKW301" s="2039"/>
      <c r="CKX301" s="2039"/>
      <c r="CKY301" s="2039"/>
      <c r="CKZ301" s="2039"/>
      <c r="CLA301" s="2039"/>
      <c r="CLB301" s="2039"/>
      <c r="CLC301" s="2039"/>
      <c r="CLD301" s="2039"/>
      <c r="CLE301" s="2039"/>
      <c r="CLF301" s="2039"/>
      <c r="CLG301" s="2039"/>
      <c r="CLH301" s="2039"/>
      <c r="CLI301" s="2039"/>
      <c r="CLJ301" s="2039"/>
      <c r="CLK301" s="2039"/>
      <c r="CLL301" s="2039"/>
      <c r="CLM301" s="2039"/>
      <c r="CLN301" s="2039"/>
      <c r="CLO301" s="2039"/>
      <c r="CLP301" s="2039"/>
      <c r="CLQ301" s="2039"/>
      <c r="CLR301" s="2039"/>
      <c r="CLS301" s="2039"/>
      <c r="CLT301" s="2039"/>
      <c r="CLU301" s="2039"/>
      <c r="CLV301" s="2039"/>
      <c r="CLW301" s="2039"/>
      <c r="CLX301" s="2039"/>
      <c r="CLY301" s="2039"/>
      <c r="CLZ301" s="2039"/>
      <c r="CMA301" s="2039"/>
      <c r="CMB301" s="2039"/>
      <c r="CMC301" s="2039"/>
      <c r="CMD301" s="2039"/>
      <c r="CME301" s="2039"/>
      <c r="CMF301" s="2039"/>
      <c r="CMG301" s="2039"/>
      <c r="CMH301" s="2039"/>
      <c r="CMI301" s="2039"/>
      <c r="CMJ301" s="2039"/>
      <c r="CMK301" s="2039"/>
      <c r="CML301" s="2039"/>
      <c r="CMM301" s="2039"/>
      <c r="CMN301" s="2039"/>
      <c r="CMO301" s="2039"/>
      <c r="CMP301" s="2039"/>
      <c r="CMQ301" s="2039"/>
      <c r="CMR301" s="2039"/>
      <c r="CMS301" s="2039"/>
      <c r="CMT301" s="2039"/>
      <c r="CMU301" s="2039"/>
      <c r="CMV301" s="2039"/>
      <c r="CMW301" s="2039"/>
      <c r="CMX301" s="2039"/>
      <c r="CMY301" s="2039"/>
      <c r="CMZ301" s="2039"/>
      <c r="CNA301" s="2039"/>
      <c r="CNB301" s="2039"/>
      <c r="CNC301" s="2039"/>
      <c r="CND301" s="2039"/>
      <c r="CNE301" s="2039"/>
      <c r="CNF301" s="2039"/>
      <c r="CNG301" s="2039"/>
      <c r="CNH301" s="2039"/>
      <c r="CNI301" s="2039"/>
      <c r="CNJ301" s="2039"/>
      <c r="CNK301" s="2039"/>
      <c r="CNL301" s="2039"/>
      <c r="CNM301" s="2039"/>
      <c r="CNN301" s="2039"/>
      <c r="CNO301" s="2039"/>
      <c r="CNP301" s="2039"/>
      <c r="CNQ301" s="2039"/>
      <c r="CNR301" s="2039"/>
      <c r="CNS301" s="2039"/>
      <c r="CNT301" s="2039"/>
      <c r="CNU301" s="2039"/>
      <c r="CNV301" s="2039"/>
      <c r="CNW301" s="2039"/>
      <c r="CNX301" s="2039"/>
      <c r="CNY301" s="2039"/>
      <c r="CNZ301" s="2039"/>
      <c r="COA301" s="2039"/>
      <c r="COB301" s="2039"/>
      <c r="COC301" s="2039"/>
      <c r="COD301" s="2039"/>
      <c r="COE301" s="2039"/>
      <c r="COF301" s="2039"/>
      <c r="COG301" s="2039"/>
      <c r="COH301" s="2039"/>
      <c r="COI301" s="2039"/>
      <c r="COJ301" s="2039"/>
      <c r="COK301" s="2039"/>
      <c r="COL301" s="2039"/>
      <c r="COM301" s="2039"/>
      <c r="CON301" s="2039"/>
      <c r="COO301" s="2039"/>
      <c r="COP301" s="2039"/>
      <c r="COQ301" s="2039"/>
      <c r="COR301" s="2039"/>
      <c r="COS301" s="2039"/>
      <c r="COT301" s="2039"/>
      <c r="COU301" s="2039"/>
      <c r="COV301" s="2039"/>
      <c r="COW301" s="2039"/>
      <c r="COX301" s="2039"/>
      <c r="COY301" s="2039"/>
      <c r="COZ301" s="2039"/>
      <c r="CPA301" s="2039"/>
      <c r="CPB301" s="2039"/>
      <c r="CPC301" s="2039"/>
      <c r="CPD301" s="2039"/>
      <c r="CPE301" s="2039"/>
      <c r="CPF301" s="2039"/>
      <c r="CPG301" s="2039"/>
      <c r="CPH301" s="2039"/>
      <c r="CPI301" s="2039"/>
      <c r="CPJ301" s="2039"/>
      <c r="CPK301" s="2039"/>
      <c r="CPL301" s="2039"/>
      <c r="CPM301" s="2039"/>
      <c r="CPN301" s="2039"/>
      <c r="CPO301" s="2039"/>
      <c r="CPP301" s="2039"/>
      <c r="CPQ301" s="2039"/>
      <c r="CPR301" s="2039"/>
      <c r="CPS301" s="2039"/>
      <c r="CPT301" s="2039"/>
      <c r="CPU301" s="2039"/>
      <c r="CPV301" s="2039"/>
      <c r="CPW301" s="2039"/>
      <c r="CPX301" s="2039"/>
      <c r="CPY301" s="2039"/>
      <c r="CPZ301" s="2039"/>
      <c r="CQA301" s="2039"/>
      <c r="CQB301" s="2039"/>
      <c r="CQC301" s="2039"/>
      <c r="CQD301" s="2039"/>
      <c r="CQE301" s="2039"/>
      <c r="CQF301" s="2039"/>
      <c r="CQG301" s="2039"/>
      <c r="CQH301" s="2039"/>
      <c r="CQI301" s="2039"/>
      <c r="CQJ301" s="2039"/>
      <c r="CQK301" s="2039"/>
      <c r="CQL301" s="2039"/>
      <c r="CQM301" s="2039"/>
      <c r="CQN301" s="2039"/>
      <c r="CQO301" s="2039"/>
      <c r="CQP301" s="2039"/>
      <c r="CQQ301" s="2039"/>
      <c r="CQR301" s="2039"/>
      <c r="CQS301" s="2039"/>
      <c r="CQT301" s="2039"/>
      <c r="CQU301" s="2039"/>
      <c r="CQV301" s="2039"/>
      <c r="CQW301" s="2039"/>
      <c r="CQX301" s="2039"/>
      <c r="CQY301" s="2039"/>
      <c r="CQZ301" s="2039"/>
      <c r="CRA301" s="2039"/>
      <c r="CRB301" s="2039"/>
      <c r="CRC301" s="2039"/>
      <c r="CRD301" s="2039"/>
      <c r="CRE301" s="2039"/>
      <c r="CRF301" s="2039"/>
      <c r="CRG301" s="2039"/>
      <c r="CRH301" s="2039"/>
      <c r="CRI301" s="2039"/>
      <c r="CRJ301" s="2039"/>
      <c r="CRK301" s="2039"/>
      <c r="CRL301" s="2039"/>
      <c r="CRM301" s="2039"/>
      <c r="CRN301" s="2039"/>
      <c r="CRO301" s="2039"/>
      <c r="CRP301" s="2039"/>
      <c r="CRQ301" s="2039"/>
      <c r="CRR301" s="2039"/>
      <c r="CRS301" s="2039"/>
      <c r="CRT301" s="2039"/>
      <c r="CRU301" s="2039"/>
      <c r="CRV301" s="2039"/>
      <c r="CRW301" s="2039"/>
      <c r="CRX301" s="2039"/>
      <c r="CRY301" s="2039"/>
      <c r="CRZ301" s="2039"/>
      <c r="CSA301" s="2039"/>
      <c r="CSB301" s="2039"/>
      <c r="CSC301" s="2039"/>
      <c r="CSD301" s="2039"/>
      <c r="CSE301" s="2039"/>
      <c r="CSF301" s="2039"/>
      <c r="CSG301" s="2039"/>
      <c r="CSH301" s="2039"/>
      <c r="CSI301" s="2039"/>
      <c r="CSJ301" s="2039"/>
      <c r="CSK301" s="2039"/>
      <c r="CSL301" s="2039"/>
      <c r="CSM301" s="2039"/>
      <c r="CSN301" s="2039"/>
      <c r="CSO301" s="2039"/>
      <c r="CSP301" s="2039"/>
      <c r="CSQ301" s="2039"/>
      <c r="CSR301" s="2039"/>
      <c r="CSS301" s="2039"/>
      <c r="CST301" s="2039"/>
      <c r="CSU301" s="2039"/>
      <c r="CSV301" s="2039"/>
      <c r="CSW301" s="2039"/>
      <c r="CSX301" s="2039"/>
      <c r="CSY301" s="2039"/>
      <c r="CSZ301" s="2039"/>
      <c r="CTA301" s="2039"/>
      <c r="CTB301" s="2039"/>
      <c r="CTC301" s="2039"/>
      <c r="CTD301" s="2039"/>
      <c r="CTE301" s="2039"/>
      <c r="CTF301" s="2039"/>
      <c r="CTG301" s="2039"/>
      <c r="CTH301" s="2039"/>
      <c r="CTI301" s="2039"/>
      <c r="CTJ301" s="2039"/>
      <c r="CTK301" s="2039"/>
      <c r="CTL301" s="2039"/>
      <c r="CTM301" s="2039"/>
      <c r="CTN301" s="2039"/>
      <c r="CTO301" s="2039"/>
      <c r="CTP301" s="2039"/>
      <c r="CTQ301" s="2039"/>
      <c r="CTR301" s="2039"/>
      <c r="CTS301" s="2039"/>
      <c r="CTT301" s="2039"/>
      <c r="CTU301" s="2039"/>
      <c r="CTV301" s="2039"/>
      <c r="CTW301" s="2039"/>
      <c r="CTX301" s="2039"/>
      <c r="CTY301" s="2039"/>
      <c r="CTZ301" s="2039"/>
      <c r="CUA301" s="2039"/>
      <c r="CUB301" s="2039"/>
      <c r="CUC301" s="2039"/>
      <c r="CUD301" s="2039"/>
      <c r="CUE301" s="2039"/>
      <c r="CUF301" s="2039"/>
      <c r="CUG301" s="2039"/>
      <c r="CUH301" s="2039"/>
      <c r="CUI301" s="2039"/>
      <c r="CUJ301" s="2039"/>
      <c r="CUK301" s="2039"/>
      <c r="CUL301" s="2039"/>
      <c r="CUM301" s="2039"/>
      <c r="CUN301" s="2039"/>
      <c r="CUO301" s="2039"/>
      <c r="CUP301" s="2039"/>
      <c r="CUQ301" s="2039"/>
      <c r="CUR301" s="2039"/>
      <c r="CUS301" s="2039"/>
      <c r="CUT301" s="2039"/>
      <c r="CUU301" s="2039"/>
      <c r="CUV301" s="2039"/>
      <c r="CUW301" s="2039"/>
      <c r="CUX301" s="2039"/>
      <c r="CUY301" s="2039"/>
      <c r="CUZ301" s="2039"/>
      <c r="CVA301" s="2039"/>
      <c r="CVB301" s="2039"/>
      <c r="CVC301" s="2039"/>
      <c r="CVD301" s="2039"/>
      <c r="CVE301" s="2039"/>
      <c r="CVF301" s="2039"/>
      <c r="CVG301" s="2039"/>
      <c r="CVH301" s="2039"/>
      <c r="CVI301" s="2039"/>
      <c r="CVJ301" s="2039"/>
      <c r="CVK301" s="2039"/>
      <c r="CVL301" s="2039"/>
      <c r="CVM301" s="2039"/>
      <c r="CVN301" s="2039"/>
      <c r="CVO301" s="2039"/>
      <c r="CVP301" s="2039"/>
      <c r="CVQ301" s="2039"/>
      <c r="CVR301" s="2039"/>
      <c r="CVS301" s="2039"/>
      <c r="CVT301" s="2039"/>
      <c r="CVU301" s="2039"/>
      <c r="CVV301" s="2039"/>
      <c r="CVW301" s="2039"/>
      <c r="CVX301" s="2039"/>
      <c r="CVY301" s="2039"/>
      <c r="CVZ301" s="2039"/>
      <c r="CWA301" s="2039"/>
      <c r="CWB301" s="2039"/>
      <c r="CWC301" s="2039"/>
      <c r="CWD301" s="2039"/>
      <c r="CWE301" s="2039"/>
      <c r="CWF301" s="2039"/>
      <c r="CWG301" s="2039"/>
      <c r="CWH301" s="2039"/>
      <c r="CWI301" s="2039"/>
      <c r="CWJ301" s="2039"/>
      <c r="CWK301" s="2039"/>
      <c r="CWL301" s="2039"/>
      <c r="CWM301" s="2039"/>
      <c r="CWN301" s="2039"/>
      <c r="CWO301" s="2039"/>
      <c r="CWP301" s="2039"/>
      <c r="CWQ301" s="2039"/>
      <c r="CWR301" s="2039"/>
      <c r="CWS301" s="2039"/>
      <c r="CWT301" s="2039"/>
      <c r="CWU301" s="2039"/>
      <c r="CWV301" s="2039"/>
      <c r="CWW301" s="2039"/>
      <c r="CWX301" s="2039"/>
      <c r="CWY301" s="2039"/>
      <c r="CWZ301" s="2039"/>
      <c r="CXA301" s="2039"/>
      <c r="CXB301" s="2039"/>
      <c r="CXC301" s="2039"/>
      <c r="CXD301" s="2039"/>
      <c r="CXE301" s="2039"/>
      <c r="CXF301" s="2039"/>
      <c r="CXG301" s="2039"/>
      <c r="CXH301" s="2039"/>
      <c r="CXI301" s="2039"/>
      <c r="CXJ301" s="2039"/>
      <c r="CXK301" s="2039"/>
      <c r="CXL301" s="2039"/>
      <c r="CXM301" s="2039"/>
      <c r="CXN301" s="2039"/>
      <c r="CXO301" s="2039"/>
      <c r="CXP301" s="2039"/>
      <c r="CXQ301" s="2039"/>
      <c r="CXR301" s="2039"/>
      <c r="CXS301" s="2039"/>
      <c r="CXT301" s="2039"/>
      <c r="CXU301" s="2039"/>
      <c r="CXV301" s="2039"/>
      <c r="CXW301" s="2039"/>
      <c r="CXX301" s="2039"/>
      <c r="CXY301" s="2039"/>
      <c r="CXZ301" s="2039"/>
      <c r="CYA301" s="2039"/>
      <c r="CYB301" s="2039"/>
      <c r="CYC301" s="2039"/>
      <c r="CYD301" s="2039"/>
      <c r="CYE301" s="2039"/>
      <c r="CYF301" s="2039"/>
      <c r="CYG301" s="2039"/>
      <c r="CYH301" s="2039"/>
      <c r="CYI301" s="2039"/>
      <c r="CYJ301" s="2039"/>
      <c r="CYK301" s="2039"/>
      <c r="CYL301" s="2039"/>
      <c r="CYM301" s="2039"/>
      <c r="CYN301" s="2039"/>
      <c r="CYO301" s="2039"/>
      <c r="CYP301" s="2039"/>
      <c r="CYQ301" s="2039"/>
      <c r="CYR301" s="2039"/>
      <c r="CYS301" s="2039"/>
      <c r="CYT301" s="2039"/>
      <c r="CYU301" s="2039"/>
      <c r="CYV301" s="2039"/>
      <c r="CYW301" s="2039"/>
      <c r="CYX301" s="2039"/>
      <c r="CYY301" s="2039"/>
      <c r="CYZ301" s="2039"/>
      <c r="CZA301" s="2039"/>
      <c r="CZB301" s="2039"/>
      <c r="CZC301" s="2039"/>
      <c r="CZD301" s="2039"/>
      <c r="CZE301" s="2039"/>
      <c r="CZF301" s="2039"/>
      <c r="CZG301" s="2039"/>
      <c r="CZH301" s="2039"/>
      <c r="CZI301" s="2039"/>
      <c r="CZJ301" s="2039"/>
      <c r="CZK301" s="2039"/>
      <c r="CZL301" s="2039"/>
      <c r="CZM301" s="2039"/>
      <c r="CZN301" s="2039"/>
      <c r="CZO301" s="2039"/>
      <c r="CZP301" s="2039"/>
      <c r="CZQ301" s="2039"/>
      <c r="CZR301" s="2039"/>
      <c r="CZS301" s="2039"/>
      <c r="CZT301" s="2039"/>
      <c r="CZU301" s="2039"/>
      <c r="CZV301" s="2039"/>
      <c r="CZW301" s="2039"/>
      <c r="CZX301" s="2039"/>
      <c r="CZY301" s="2039"/>
      <c r="CZZ301" s="2039"/>
      <c r="DAA301" s="2039"/>
      <c r="DAB301" s="2039"/>
      <c r="DAC301" s="2039"/>
      <c r="DAD301" s="2039"/>
      <c r="DAE301" s="2039"/>
      <c r="DAF301" s="2039"/>
      <c r="DAG301" s="2039"/>
      <c r="DAH301" s="2039"/>
      <c r="DAI301" s="2039"/>
      <c r="DAJ301" s="2039"/>
      <c r="DAK301" s="2039"/>
      <c r="DAL301" s="2039"/>
      <c r="DAM301" s="2039"/>
      <c r="DAN301" s="2039"/>
      <c r="DAO301" s="2039"/>
      <c r="DAP301" s="2039"/>
      <c r="DAQ301" s="2039"/>
      <c r="DAR301" s="2039"/>
      <c r="DAS301" s="2039"/>
      <c r="DAT301" s="2039"/>
      <c r="DAU301" s="2039"/>
      <c r="DAV301" s="2039"/>
      <c r="DAW301" s="2039"/>
      <c r="DAX301" s="2039"/>
      <c r="DAY301" s="2039"/>
      <c r="DAZ301" s="2039"/>
      <c r="DBA301" s="2039"/>
      <c r="DBB301" s="2039"/>
      <c r="DBC301" s="2039"/>
      <c r="DBD301" s="2039"/>
      <c r="DBE301" s="2039"/>
      <c r="DBF301" s="2039"/>
      <c r="DBG301" s="2039"/>
      <c r="DBH301" s="2039"/>
      <c r="DBI301" s="2039"/>
      <c r="DBJ301" s="2039"/>
      <c r="DBK301" s="2039"/>
      <c r="DBL301" s="2039"/>
      <c r="DBM301" s="2039"/>
      <c r="DBN301" s="2039"/>
      <c r="DBO301" s="2039"/>
      <c r="DBP301" s="2039"/>
      <c r="DBQ301" s="2039"/>
      <c r="DBR301" s="2039"/>
      <c r="DBS301" s="2039"/>
      <c r="DBT301" s="2039"/>
      <c r="DBU301" s="2039"/>
      <c r="DBV301" s="2039"/>
      <c r="DBW301" s="2039"/>
      <c r="DBX301" s="2039"/>
      <c r="DBY301" s="2039"/>
      <c r="DBZ301" s="2039"/>
      <c r="DCA301" s="2039"/>
      <c r="DCB301" s="2039"/>
      <c r="DCC301" s="2039"/>
      <c r="DCD301" s="2039"/>
      <c r="DCE301" s="2039"/>
      <c r="DCF301" s="2039"/>
      <c r="DCG301" s="2039"/>
      <c r="DCH301" s="2039"/>
      <c r="DCI301" s="2039"/>
      <c r="DCJ301" s="2039"/>
      <c r="DCK301" s="2039"/>
      <c r="DCL301" s="2039"/>
      <c r="DCM301" s="2039"/>
      <c r="DCN301" s="2039"/>
      <c r="DCO301" s="2039"/>
      <c r="DCP301" s="2039"/>
      <c r="DCQ301" s="2039"/>
      <c r="DCR301" s="2039"/>
      <c r="DCS301" s="2039"/>
      <c r="DCT301" s="2039"/>
      <c r="DCU301" s="2039"/>
      <c r="DCV301" s="2039"/>
      <c r="DCW301" s="2039"/>
      <c r="DCX301" s="2039"/>
      <c r="DCY301" s="2039"/>
      <c r="DCZ301" s="2039"/>
      <c r="DDA301" s="2039"/>
      <c r="DDB301" s="2039"/>
      <c r="DDC301" s="2039"/>
      <c r="DDD301" s="2039"/>
      <c r="DDE301" s="2039"/>
      <c r="DDF301" s="2039"/>
      <c r="DDG301" s="2039"/>
      <c r="DDH301" s="2039"/>
      <c r="DDI301" s="2039"/>
      <c r="DDJ301" s="2039"/>
      <c r="DDK301" s="2039"/>
      <c r="DDL301" s="2039"/>
      <c r="DDM301" s="2039"/>
      <c r="DDN301" s="2039"/>
      <c r="DDO301" s="2039"/>
      <c r="DDP301" s="2039"/>
      <c r="DDQ301" s="2039"/>
      <c r="DDR301" s="2039"/>
      <c r="DDS301" s="2039"/>
      <c r="DDT301" s="2039"/>
      <c r="DDU301" s="2039"/>
      <c r="DDV301" s="2039"/>
      <c r="DDW301" s="2039"/>
      <c r="DDX301" s="2039"/>
      <c r="DDY301" s="2039"/>
      <c r="DDZ301" s="2039"/>
      <c r="DEA301" s="2039"/>
      <c r="DEB301" s="2039"/>
      <c r="DEC301" s="2039"/>
      <c r="DED301" s="2039"/>
      <c r="DEE301" s="2039"/>
      <c r="DEF301" s="2039"/>
      <c r="DEG301" s="2039"/>
      <c r="DEH301" s="2039"/>
      <c r="DEI301" s="2039"/>
      <c r="DEJ301" s="2039"/>
      <c r="DEK301" s="2039"/>
      <c r="DEL301" s="2039"/>
      <c r="DEM301" s="2039"/>
      <c r="DEN301" s="2039"/>
      <c r="DEO301" s="2039"/>
      <c r="DEP301" s="2039"/>
      <c r="DEQ301" s="2039"/>
      <c r="DER301" s="2039"/>
      <c r="DES301" s="2039"/>
      <c r="DET301" s="2039"/>
      <c r="DEU301" s="2039"/>
      <c r="DEV301" s="2039"/>
      <c r="DEW301" s="2039"/>
      <c r="DEX301" s="2039"/>
      <c r="DEY301" s="2039"/>
      <c r="DEZ301" s="2039"/>
      <c r="DFA301" s="2039"/>
      <c r="DFB301" s="2039"/>
      <c r="DFC301" s="2039"/>
      <c r="DFD301" s="2039"/>
      <c r="DFE301" s="2039"/>
      <c r="DFF301" s="2039"/>
      <c r="DFG301" s="2039"/>
      <c r="DFH301" s="2039"/>
      <c r="DFI301" s="2039"/>
      <c r="DFJ301" s="2039"/>
      <c r="DFK301" s="2039"/>
      <c r="DFL301" s="2039"/>
      <c r="DFM301" s="2039"/>
      <c r="DFN301" s="2039"/>
      <c r="DFO301" s="2039"/>
      <c r="DFP301" s="2039"/>
      <c r="DFQ301" s="2039"/>
      <c r="DFR301" s="2039"/>
      <c r="DFS301" s="2039"/>
      <c r="DFT301" s="2039"/>
      <c r="DFU301" s="2039"/>
      <c r="DFV301" s="2039"/>
      <c r="DFW301" s="2039"/>
      <c r="DFX301" s="2039"/>
      <c r="DFY301" s="2039"/>
      <c r="DFZ301" s="2039"/>
      <c r="DGA301" s="2039"/>
      <c r="DGB301" s="2039"/>
      <c r="DGC301" s="2039"/>
      <c r="DGD301" s="2039"/>
      <c r="DGE301" s="2039"/>
      <c r="DGF301" s="2039"/>
      <c r="DGG301" s="2039"/>
      <c r="DGH301" s="2039"/>
      <c r="DGI301" s="2039"/>
      <c r="DGJ301" s="2039"/>
      <c r="DGK301" s="2039"/>
      <c r="DGL301" s="2039"/>
      <c r="DGM301" s="2039"/>
      <c r="DGN301" s="2039"/>
      <c r="DGO301" s="2039"/>
      <c r="DGP301" s="2039"/>
      <c r="DGQ301" s="2039"/>
      <c r="DGR301" s="2039"/>
      <c r="DGS301" s="2039"/>
      <c r="DGT301" s="2039"/>
      <c r="DGU301" s="2039"/>
      <c r="DGV301" s="2039"/>
      <c r="DGW301" s="2039"/>
      <c r="DGX301" s="2039"/>
      <c r="DGY301" s="2039"/>
      <c r="DGZ301" s="2039"/>
      <c r="DHA301" s="2039"/>
      <c r="DHB301" s="2039"/>
      <c r="DHC301" s="2039"/>
      <c r="DHD301" s="2039"/>
      <c r="DHE301" s="2039"/>
      <c r="DHF301" s="2039"/>
      <c r="DHG301" s="2039"/>
      <c r="DHH301" s="2039"/>
      <c r="DHI301" s="2039"/>
      <c r="DHJ301" s="2039"/>
      <c r="DHK301" s="2039"/>
      <c r="DHL301" s="2039"/>
      <c r="DHM301" s="2039"/>
      <c r="DHN301" s="2039"/>
      <c r="DHO301" s="2039"/>
      <c r="DHP301" s="2039"/>
      <c r="DHQ301" s="2039"/>
      <c r="DHR301" s="2039"/>
      <c r="DHS301" s="2039"/>
      <c r="DHT301" s="2039"/>
      <c r="DHU301" s="2039"/>
      <c r="DHV301" s="2039"/>
      <c r="DHW301" s="2039"/>
      <c r="DHX301" s="2039"/>
      <c r="DHY301" s="2039"/>
      <c r="DHZ301" s="2039"/>
      <c r="DIA301" s="2039"/>
      <c r="DIB301" s="2039"/>
      <c r="DIC301" s="2039"/>
      <c r="DID301" s="2039"/>
      <c r="DIE301" s="2039"/>
      <c r="DIF301" s="2039"/>
      <c r="DIG301" s="2039"/>
      <c r="DIH301" s="2039"/>
      <c r="DII301" s="2039"/>
      <c r="DIJ301" s="2039"/>
      <c r="DIK301" s="2039"/>
      <c r="DIL301" s="2039"/>
      <c r="DIM301" s="2039"/>
      <c r="DIN301" s="2039"/>
      <c r="DIO301" s="2039"/>
      <c r="DIP301" s="2039"/>
      <c r="DIQ301" s="2039"/>
      <c r="DIR301" s="2039"/>
      <c r="DIS301" s="2039"/>
      <c r="DIT301" s="2039"/>
      <c r="DIU301" s="2039"/>
      <c r="DIV301" s="2039"/>
      <c r="DIW301" s="2039"/>
      <c r="DIX301" s="2039"/>
      <c r="DIY301" s="2039"/>
      <c r="DIZ301" s="2039"/>
      <c r="DJA301" s="2039"/>
      <c r="DJB301" s="2039"/>
      <c r="DJC301" s="2039"/>
      <c r="DJD301" s="2039"/>
      <c r="DJE301" s="2039"/>
      <c r="DJF301" s="2039"/>
      <c r="DJG301" s="2039"/>
      <c r="DJH301" s="2039"/>
      <c r="DJI301" s="2039"/>
      <c r="DJJ301" s="2039"/>
      <c r="DJK301" s="2039"/>
      <c r="DJL301" s="2039"/>
      <c r="DJM301" s="2039"/>
      <c r="DJN301" s="2039"/>
      <c r="DJO301" s="2039"/>
      <c r="DJP301" s="2039"/>
      <c r="DJQ301" s="2039"/>
      <c r="DJR301" s="2039"/>
      <c r="DJS301" s="2039"/>
      <c r="DJT301" s="2039"/>
      <c r="DJU301" s="2039"/>
      <c r="DJV301" s="2039"/>
      <c r="DJW301" s="2039"/>
      <c r="DJX301" s="2039"/>
      <c r="DJY301" s="2039"/>
      <c r="DJZ301" s="2039"/>
      <c r="DKA301" s="2039"/>
      <c r="DKB301" s="2039"/>
      <c r="DKC301" s="2039"/>
      <c r="DKD301" s="2039"/>
      <c r="DKE301" s="2039"/>
      <c r="DKF301" s="2039"/>
      <c r="DKG301" s="2039"/>
      <c r="DKH301" s="2039"/>
      <c r="DKI301" s="2039"/>
      <c r="DKJ301" s="2039"/>
      <c r="DKK301" s="2039"/>
      <c r="DKL301" s="2039"/>
      <c r="DKM301" s="2039"/>
      <c r="DKN301" s="2039"/>
      <c r="DKO301" s="2039"/>
      <c r="DKP301" s="2039"/>
      <c r="DKQ301" s="2039"/>
      <c r="DKR301" s="2039"/>
      <c r="DKS301" s="2039"/>
      <c r="DKT301" s="2039"/>
      <c r="DKU301" s="2039"/>
      <c r="DKV301" s="2039"/>
      <c r="DKW301" s="2039"/>
      <c r="DKX301" s="2039"/>
      <c r="DKY301" s="2039"/>
      <c r="DKZ301" s="2039"/>
      <c r="DLA301" s="2039"/>
      <c r="DLB301" s="2039"/>
      <c r="DLC301" s="2039"/>
      <c r="DLD301" s="2039"/>
      <c r="DLE301" s="2039"/>
      <c r="DLF301" s="2039"/>
      <c r="DLG301" s="2039"/>
      <c r="DLH301" s="2039"/>
      <c r="DLI301" s="2039"/>
      <c r="DLJ301" s="2039"/>
      <c r="DLK301" s="2039"/>
      <c r="DLL301" s="2039"/>
      <c r="DLM301" s="2039"/>
      <c r="DLN301" s="2039"/>
      <c r="DLO301" s="2039"/>
      <c r="DLP301" s="2039"/>
      <c r="DLQ301" s="2039"/>
      <c r="DLR301" s="2039"/>
      <c r="DLS301" s="2039"/>
      <c r="DLT301" s="2039"/>
      <c r="DLU301" s="2039"/>
      <c r="DLV301" s="2039"/>
      <c r="DLW301" s="2039"/>
      <c r="DLX301" s="2039"/>
      <c r="DLY301" s="2039"/>
      <c r="DLZ301" s="2039"/>
      <c r="DMA301" s="2039"/>
      <c r="DMB301" s="2039"/>
      <c r="DMC301" s="2039"/>
      <c r="DMD301" s="2039"/>
      <c r="DME301" s="2039"/>
      <c r="DMF301" s="2039"/>
      <c r="DMG301" s="2039"/>
      <c r="DMH301" s="2039"/>
      <c r="DMI301" s="2039"/>
      <c r="DMJ301" s="2039"/>
      <c r="DMK301" s="2039"/>
      <c r="DML301" s="2039"/>
      <c r="DMM301" s="2039"/>
      <c r="DMN301" s="2039"/>
      <c r="DMO301" s="2039"/>
      <c r="DMP301" s="2039"/>
      <c r="DMQ301" s="2039"/>
      <c r="DMR301" s="2039"/>
      <c r="DMS301" s="2039"/>
      <c r="DMT301" s="2039"/>
      <c r="DMU301" s="2039"/>
      <c r="DMV301" s="2039"/>
      <c r="DMW301" s="2039"/>
      <c r="DMX301" s="2039"/>
      <c r="DMY301" s="2039"/>
      <c r="DMZ301" s="2039"/>
      <c r="DNA301" s="2039"/>
      <c r="DNB301" s="2039"/>
      <c r="DNC301" s="2039"/>
      <c r="DND301" s="2039"/>
      <c r="DNE301" s="2039"/>
      <c r="DNF301" s="2039"/>
      <c r="DNG301" s="2039"/>
      <c r="DNH301" s="2039"/>
      <c r="DNI301" s="2039"/>
      <c r="DNJ301" s="2039"/>
      <c r="DNK301" s="2039"/>
      <c r="DNL301" s="2039"/>
      <c r="DNM301" s="2039"/>
      <c r="DNN301" s="2039"/>
      <c r="DNO301" s="2039"/>
      <c r="DNP301" s="2039"/>
      <c r="DNQ301" s="2039"/>
      <c r="DNR301" s="2039"/>
      <c r="DNS301" s="2039"/>
      <c r="DNT301" s="2039"/>
      <c r="DNU301" s="2039"/>
      <c r="DNV301" s="2039"/>
      <c r="DNW301" s="2039"/>
      <c r="DNX301" s="2039"/>
      <c r="DNY301" s="2039"/>
      <c r="DNZ301" s="2039"/>
      <c r="DOA301" s="2039"/>
      <c r="DOB301" s="2039"/>
      <c r="DOC301" s="2039"/>
      <c r="DOD301" s="2039"/>
      <c r="DOE301" s="2039"/>
      <c r="DOF301" s="2039"/>
      <c r="DOG301" s="2039"/>
      <c r="DOH301" s="2039"/>
      <c r="DOI301" s="2039"/>
      <c r="DOJ301" s="2039"/>
      <c r="DOK301" s="2039"/>
      <c r="DOL301" s="2039"/>
      <c r="DOM301" s="2039"/>
      <c r="DON301" s="2039"/>
      <c r="DOO301" s="2039"/>
      <c r="DOP301" s="2039"/>
      <c r="DOQ301" s="2039"/>
      <c r="DOR301" s="2039"/>
      <c r="DOS301" s="2039"/>
      <c r="DOT301" s="2039"/>
      <c r="DOU301" s="2039"/>
      <c r="DOV301" s="2039"/>
      <c r="DOW301" s="2039"/>
      <c r="DOX301" s="2039"/>
      <c r="DOY301" s="2039"/>
      <c r="DOZ301" s="2039"/>
      <c r="DPA301" s="2039"/>
      <c r="DPB301" s="2039"/>
      <c r="DPC301" s="2039"/>
      <c r="DPD301" s="2039"/>
      <c r="DPE301" s="2039"/>
      <c r="DPF301" s="2039"/>
      <c r="DPG301" s="2039"/>
      <c r="DPH301" s="2039"/>
      <c r="DPI301" s="2039"/>
      <c r="DPJ301" s="2039"/>
      <c r="DPK301" s="2039"/>
      <c r="DPL301" s="2039"/>
      <c r="DPM301" s="2039"/>
      <c r="DPN301" s="2039"/>
      <c r="DPO301" s="2039"/>
      <c r="DPP301" s="2039"/>
      <c r="DPQ301" s="2039"/>
      <c r="DPR301" s="2039"/>
      <c r="DPS301" s="2039"/>
      <c r="DPT301" s="2039"/>
      <c r="DPU301" s="2039"/>
      <c r="DPV301" s="2039"/>
      <c r="DPW301" s="2039"/>
      <c r="DPX301" s="2039"/>
      <c r="DPY301" s="2039"/>
      <c r="DPZ301" s="2039"/>
      <c r="DQA301" s="2039"/>
      <c r="DQB301" s="2039"/>
      <c r="DQC301" s="2039"/>
      <c r="DQD301" s="2039"/>
      <c r="DQE301" s="2039"/>
      <c r="DQF301" s="2039"/>
      <c r="DQG301" s="2039"/>
      <c r="DQH301" s="2039"/>
      <c r="DQI301" s="2039"/>
      <c r="DQJ301" s="2039"/>
      <c r="DQK301" s="2039"/>
      <c r="DQL301" s="2039"/>
      <c r="DQM301" s="2039"/>
      <c r="DQN301" s="2039"/>
      <c r="DQO301" s="2039"/>
      <c r="DQP301" s="2039"/>
      <c r="DQQ301" s="2039"/>
      <c r="DQR301" s="2039"/>
      <c r="DQS301" s="2039"/>
      <c r="DQT301" s="2039"/>
      <c r="DQU301" s="2039"/>
      <c r="DQV301" s="2039"/>
      <c r="DQW301" s="2039"/>
      <c r="DQX301" s="2039"/>
      <c r="DQY301" s="2039"/>
      <c r="DQZ301" s="2039"/>
      <c r="DRA301" s="2039"/>
      <c r="DRB301" s="2039"/>
      <c r="DRC301" s="2039"/>
      <c r="DRD301" s="2039"/>
      <c r="DRE301" s="2039"/>
      <c r="DRF301" s="2039"/>
      <c r="DRG301" s="2039"/>
      <c r="DRH301" s="2039"/>
      <c r="DRI301" s="2039"/>
      <c r="DRJ301" s="2039"/>
      <c r="DRK301" s="2039"/>
      <c r="DRL301" s="2039"/>
      <c r="DRM301" s="2039"/>
      <c r="DRN301" s="2039"/>
      <c r="DRO301" s="2039"/>
      <c r="DRP301" s="2039"/>
      <c r="DRQ301" s="2039"/>
      <c r="DRR301" s="2039"/>
      <c r="DRS301" s="2039"/>
      <c r="DRT301" s="2039"/>
      <c r="DRU301" s="2039"/>
      <c r="DRV301" s="2039"/>
      <c r="DRW301" s="2039"/>
      <c r="DRX301" s="2039"/>
      <c r="DRY301" s="2039"/>
      <c r="DRZ301" s="2039"/>
      <c r="DSA301" s="2039"/>
      <c r="DSB301" s="2039"/>
      <c r="DSC301" s="2039"/>
      <c r="DSD301" s="2039"/>
      <c r="DSE301" s="2039"/>
      <c r="DSF301" s="2039"/>
      <c r="DSG301" s="2039"/>
      <c r="DSH301" s="2039"/>
      <c r="DSI301" s="2039"/>
      <c r="DSJ301" s="2039"/>
      <c r="DSK301" s="2039"/>
      <c r="DSL301" s="2039"/>
      <c r="DSM301" s="2039"/>
      <c r="DSN301" s="2039"/>
      <c r="DSO301" s="2039"/>
      <c r="DSP301" s="2039"/>
      <c r="DSQ301" s="2039"/>
      <c r="DSR301" s="2039"/>
      <c r="DSS301" s="2039"/>
      <c r="DST301" s="2039"/>
      <c r="DSU301" s="2039"/>
      <c r="DSV301" s="2039"/>
      <c r="DSW301" s="2039"/>
      <c r="DSX301" s="2039"/>
      <c r="DSY301" s="2039"/>
      <c r="DSZ301" s="2039"/>
      <c r="DTA301" s="2039"/>
      <c r="DTB301" s="2039"/>
      <c r="DTC301" s="2039"/>
      <c r="DTD301" s="2039"/>
      <c r="DTE301" s="2039"/>
      <c r="DTF301" s="2039"/>
      <c r="DTG301" s="2039"/>
      <c r="DTH301" s="2039"/>
      <c r="DTI301" s="2039"/>
      <c r="DTJ301" s="2039"/>
      <c r="DTK301" s="2039"/>
      <c r="DTL301" s="2039"/>
      <c r="DTM301" s="2039"/>
      <c r="DTN301" s="2039"/>
      <c r="DTO301" s="2039"/>
      <c r="DTP301" s="2039"/>
      <c r="DTQ301" s="2039"/>
      <c r="DTR301" s="2039"/>
      <c r="DTS301" s="2039"/>
      <c r="DTT301" s="2039"/>
      <c r="DTU301" s="2039"/>
      <c r="DTV301" s="2039"/>
      <c r="DTW301" s="2039"/>
      <c r="DTX301" s="2039"/>
      <c r="DTY301" s="2039"/>
      <c r="DTZ301" s="2039"/>
      <c r="DUA301" s="2039"/>
      <c r="DUB301" s="2039"/>
      <c r="DUC301" s="2039"/>
      <c r="DUD301" s="2039"/>
      <c r="DUE301" s="2039"/>
      <c r="DUF301" s="2039"/>
      <c r="DUG301" s="2039"/>
      <c r="DUH301" s="2039"/>
      <c r="DUI301" s="2039"/>
      <c r="DUJ301" s="2039"/>
      <c r="DUK301" s="2039"/>
      <c r="DUL301" s="2039"/>
      <c r="DUM301" s="2039"/>
      <c r="DUN301" s="2039"/>
      <c r="DUO301" s="2039"/>
      <c r="DUP301" s="2039"/>
      <c r="DUQ301" s="2039"/>
      <c r="DUR301" s="2039"/>
      <c r="DUS301" s="2039"/>
      <c r="DUT301" s="2039"/>
      <c r="DUU301" s="2039"/>
      <c r="DUV301" s="2039"/>
      <c r="DUW301" s="2039"/>
      <c r="DUX301" s="2039"/>
      <c r="DUY301" s="2039"/>
      <c r="DUZ301" s="2039"/>
      <c r="DVA301" s="2039"/>
      <c r="DVB301" s="2039"/>
      <c r="DVC301" s="2039"/>
      <c r="DVD301" s="2039"/>
      <c r="DVE301" s="2039"/>
      <c r="DVF301" s="2039"/>
      <c r="DVG301" s="2039"/>
      <c r="DVH301" s="2039"/>
      <c r="DVI301" s="2039"/>
      <c r="DVJ301" s="2039"/>
      <c r="DVK301" s="2039"/>
      <c r="DVL301" s="2039"/>
      <c r="DVM301" s="2039"/>
      <c r="DVN301" s="2039"/>
      <c r="DVO301" s="2039"/>
      <c r="DVP301" s="2039"/>
      <c r="DVQ301" s="2039"/>
      <c r="DVR301" s="2039"/>
      <c r="DVS301" s="2039"/>
      <c r="DVT301" s="2039"/>
      <c r="DVU301" s="2039"/>
      <c r="DVV301" s="2039"/>
      <c r="DVW301" s="2039"/>
      <c r="DVX301" s="2039"/>
      <c r="DVY301" s="2039"/>
      <c r="DVZ301" s="2039"/>
      <c r="DWA301" s="2039"/>
      <c r="DWB301" s="2039"/>
      <c r="DWC301" s="2039"/>
      <c r="DWD301" s="2039"/>
      <c r="DWE301" s="2039"/>
      <c r="DWF301" s="2039"/>
      <c r="DWG301" s="2039"/>
      <c r="DWH301" s="2039"/>
      <c r="DWI301" s="2039"/>
      <c r="DWJ301" s="2039"/>
      <c r="DWK301" s="2039"/>
      <c r="DWL301" s="2039"/>
      <c r="DWM301" s="2039"/>
      <c r="DWN301" s="2039"/>
      <c r="DWO301" s="2039"/>
      <c r="DWP301" s="2039"/>
      <c r="DWQ301" s="2039"/>
      <c r="DWR301" s="2039"/>
      <c r="DWS301" s="2039"/>
      <c r="DWT301" s="2039"/>
      <c r="DWU301" s="2039"/>
      <c r="DWV301" s="2039"/>
      <c r="DWW301" s="2039"/>
      <c r="DWX301" s="2039"/>
      <c r="DWY301" s="2039"/>
      <c r="DWZ301" s="2039"/>
      <c r="DXA301" s="2039"/>
      <c r="DXB301" s="2039"/>
      <c r="DXC301" s="2039"/>
      <c r="DXD301" s="2039"/>
      <c r="DXE301" s="2039"/>
      <c r="DXF301" s="2039"/>
      <c r="DXG301" s="2039"/>
      <c r="DXH301" s="2039"/>
      <c r="DXI301" s="2039"/>
      <c r="DXJ301" s="2039"/>
      <c r="DXK301" s="2039"/>
      <c r="DXL301" s="2039"/>
      <c r="DXM301" s="2039"/>
      <c r="DXN301" s="2039"/>
      <c r="DXO301" s="2039"/>
      <c r="DXP301" s="2039"/>
      <c r="DXQ301" s="2039"/>
      <c r="DXR301" s="2039"/>
      <c r="DXS301" s="2039"/>
      <c r="DXT301" s="2039"/>
      <c r="DXU301" s="2039"/>
      <c r="DXV301" s="2039"/>
      <c r="DXW301" s="2039"/>
      <c r="DXX301" s="2039"/>
      <c r="DXY301" s="2039"/>
      <c r="DXZ301" s="2039"/>
      <c r="DYA301" s="2039"/>
      <c r="DYB301" s="2039"/>
      <c r="DYC301" s="2039"/>
      <c r="DYD301" s="2039"/>
      <c r="DYE301" s="2039"/>
      <c r="DYF301" s="2039"/>
      <c r="DYG301" s="2039"/>
      <c r="DYH301" s="2039"/>
      <c r="DYI301" s="2039"/>
      <c r="DYJ301" s="2039"/>
      <c r="DYK301" s="2039"/>
      <c r="DYL301" s="2039"/>
      <c r="DYM301" s="2039"/>
      <c r="DYN301" s="2039"/>
      <c r="DYO301" s="2039"/>
      <c r="DYP301" s="2039"/>
      <c r="DYQ301" s="2039"/>
      <c r="DYR301" s="2039"/>
      <c r="DYS301" s="2039"/>
      <c r="DYT301" s="2039"/>
      <c r="DYU301" s="2039"/>
      <c r="DYV301" s="2039"/>
      <c r="DYW301" s="2039"/>
      <c r="DYX301" s="2039"/>
      <c r="DYY301" s="2039"/>
      <c r="DYZ301" s="2039"/>
      <c r="DZA301" s="2039"/>
      <c r="DZB301" s="2039"/>
      <c r="DZC301" s="2039"/>
      <c r="DZD301" s="2039"/>
      <c r="DZE301" s="2039"/>
      <c r="DZF301" s="2039"/>
      <c r="DZG301" s="2039"/>
      <c r="DZH301" s="2039"/>
      <c r="DZI301" s="2039"/>
      <c r="DZJ301" s="2039"/>
      <c r="DZK301" s="2039"/>
      <c r="DZL301" s="2039"/>
      <c r="DZM301" s="2039"/>
      <c r="DZN301" s="2039"/>
      <c r="DZO301" s="2039"/>
      <c r="DZP301" s="2039"/>
      <c r="DZQ301" s="2039"/>
      <c r="DZR301" s="2039"/>
      <c r="DZS301" s="2039"/>
      <c r="DZT301" s="2039"/>
      <c r="DZU301" s="2039"/>
      <c r="DZV301" s="2039"/>
      <c r="DZW301" s="2039"/>
      <c r="DZX301" s="2039"/>
      <c r="DZY301" s="2039"/>
      <c r="DZZ301" s="2039"/>
      <c r="EAA301" s="2039"/>
      <c r="EAB301" s="2039"/>
      <c r="EAC301" s="2039"/>
      <c r="EAD301" s="2039"/>
      <c r="EAE301" s="2039"/>
      <c r="EAF301" s="2039"/>
      <c r="EAG301" s="2039"/>
      <c r="EAH301" s="2039"/>
      <c r="EAI301" s="2039"/>
      <c r="EAJ301" s="2039"/>
      <c r="EAK301" s="2039"/>
      <c r="EAL301" s="2039"/>
      <c r="EAM301" s="2039"/>
      <c r="EAN301" s="2039"/>
      <c r="EAO301" s="2039"/>
      <c r="EAP301" s="2039"/>
      <c r="EAQ301" s="2039"/>
      <c r="EAR301" s="2039"/>
      <c r="EAS301" s="2039"/>
      <c r="EAT301" s="2039"/>
      <c r="EAU301" s="2039"/>
      <c r="EAV301" s="2039"/>
      <c r="EAW301" s="2039"/>
      <c r="EAX301" s="2039"/>
      <c r="EAY301" s="2039"/>
      <c r="EAZ301" s="2039"/>
      <c r="EBA301" s="2039"/>
      <c r="EBB301" s="2039"/>
      <c r="EBC301" s="2039"/>
      <c r="EBD301" s="2039"/>
      <c r="EBE301" s="2039"/>
      <c r="EBF301" s="2039"/>
      <c r="EBG301" s="2039"/>
      <c r="EBH301" s="2039"/>
      <c r="EBI301" s="2039"/>
      <c r="EBJ301" s="2039"/>
      <c r="EBK301" s="2039"/>
      <c r="EBL301" s="2039"/>
      <c r="EBM301" s="2039"/>
      <c r="EBN301" s="2039"/>
      <c r="EBO301" s="2039"/>
      <c r="EBP301" s="2039"/>
      <c r="EBQ301" s="2039"/>
      <c r="EBR301" s="2039"/>
      <c r="EBS301" s="2039"/>
      <c r="EBT301" s="2039"/>
      <c r="EBU301" s="2039"/>
      <c r="EBV301" s="2039"/>
      <c r="EBW301" s="2039"/>
      <c r="EBX301" s="2039"/>
      <c r="EBY301" s="2039"/>
      <c r="EBZ301" s="2039"/>
      <c r="ECA301" s="2039"/>
      <c r="ECB301" s="2039"/>
      <c r="ECC301" s="2039"/>
      <c r="ECD301" s="2039"/>
      <c r="ECE301" s="2039"/>
      <c r="ECF301" s="2039"/>
      <c r="ECG301" s="2039"/>
      <c r="ECH301" s="2039"/>
      <c r="ECI301" s="2039"/>
      <c r="ECJ301" s="2039"/>
      <c r="ECK301" s="2039"/>
      <c r="ECL301" s="2039"/>
      <c r="ECM301" s="2039"/>
      <c r="ECN301" s="2039"/>
      <c r="ECO301" s="2039"/>
      <c r="ECP301" s="2039"/>
      <c r="ECQ301" s="2039"/>
      <c r="ECR301" s="2039"/>
      <c r="ECS301" s="2039"/>
      <c r="ECT301" s="2039"/>
      <c r="ECU301" s="2039"/>
      <c r="ECV301" s="2039"/>
      <c r="ECW301" s="2039"/>
      <c r="ECX301" s="2039"/>
      <c r="ECY301" s="2039"/>
      <c r="ECZ301" s="2039"/>
      <c r="EDA301" s="2039"/>
      <c r="EDB301" s="2039"/>
      <c r="EDC301" s="2039"/>
      <c r="EDD301" s="2039"/>
      <c r="EDE301" s="2039"/>
      <c r="EDF301" s="2039"/>
      <c r="EDG301" s="2039"/>
      <c r="EDH301" s="2039"/>
      <c r="EDI301" s="2039"/>
      <c r="EDJ301" s="2039"/>
      <c r="EDK301" s="2039"/>
      <c r="EDL301" s="2039"/>
      <c r="EDM301" s="2039"/>
      <c r="EDN301" s="2039"/>
      <c r="EDO301" s="2039"/>
      <c r="EDP301" s="2039"/>
      <c r="EDQ301" s="2039"/>
      <c r="EDR301" s="2039"/>
      <c r="EDS301" s="2039"/>
      <c r="EDT301" s="2039"/>
      <c r="EDU301" s="2039"/>
      <c r="EDV301" s="2039"/>
      <c r="EDW301" s="2039"/>
      <c r="EDX301" s="2039"/>
      <c r="EDY301" s="2039"/>
      <c r="EDZ301" s="2039"/>
      <c r="EEA301" s="2039"/>
      <c r="EEB301" s="2039"/>
      <c r="EEC301" s="2039"/>
      <c r="EED301" s="2039"/>
      <c r="EEE301" s="2039"/>
      <c r="EEF301" s="2039"/>
      <c r="EEG301" s="2039"/>
      <c r="EEH301" s="2039"/>
      <c r="EEI301" s="2039"/>
      <c r="EEJ301" s="2039"/>
      <c r="EEK301" s="2039"/>
      <c r="EEL301" s="2039"/>
      <c r="EEM301" s="2039"/>
      <c r="EEN301" s="2039"/>
      <c r="EEO301" s="2039"/>
      <c r="EEP301" s="2039"/>
      <c r="EEQ301" s="2039"/>
      <c r="EER301" s="2039"/>
      <c r="EES301" s="2039"/>
      <c r="EET301" s="2039"/>
      <c r="EEU301" s="2039"/>
      <c r="EEV301" s="2039"/>
      <c r="EEW301" s="2039"/>
      <c r="EEX301" s="2039"/>
      <c r="EEY301" s="2039"/>
      <c r="EEZ301" s="2039"/>
      <c r="EFA301" s="2039"/>
      <c r="EFB301" s="2039"/>
      <c r="EFC301" s="2039"/>
      <c r="EFD301" s="2039"/>
      <c r="EFE301" s="2039"/>
      <c r="EFF301" s="2039"/>
      <c r="EFG301" s="2039"/>
      <c r="EFH301" s="2039"/>
      <c r="EFI301" s="2039"/>
      <c r="EFJ301" s="2039"/>
      <c r="EFK301" s="2039"/>
      <c r="EFL301" s="2039"/>
      <c r="EFM301" s="2039"/>
      <c r="EFN301" s="2039"/>
      <c r="EFO301" s="2039"/>
      <c r="EFP301" s="2039"/>
      <c r="EFQ301" s="2039"/>
      <c r="EFR301" s="2039"/>
      <c r="EFS301" s="2039"/>
      <c r="EFT301" s="2039"/>
      <c r="EFU301" s="2039"/>
      <c r="EFV301" s="2039"/>
      <c r="EFW301" s="2039"/>
      <c r="EFX301" s="2039"/>
      <c r="EFY301" s="2039"/>
      <c r="EFZ301" s="2039"/>
      <c r="EGA301" s="2039"/>
      <c r="EGB301" s="2039"/>
      <c r="EGC301" s="2039"/>
      <c r="EGD301" s="2039"/>
      <c r="EGE301" s="2039"/>
      <c r="EGF301" s="2039"/>
      <c r="EGG301" s="2039"/>
      <c r="EGH301" s="2039"/>
      <c r="EGI301" s="2039"/>
      <c r="EGJ301" s="2039"/>
      <c r="EGK301" s="2039"/>
      <c r="EGL301" s="2039"/>
      <c r="EGM301" s="2039"/>
      <c r="EGN301" s="2039"/>
      <c r="EGO301" s="2039"/>
      <c r="EGP301" s="2039"/>
      <c r="EGQ301" s="2039"/>
      <c r="EGR301" s="2039"/>
      <c r="EGS301" s="2039"/>
      <c r="EGT301" s="2039"/>
      <c r="EGU301" s="2039"/>
      <c r="EGV301" s="2039"/>
      <c r="EGW301" s="2039"/>
      <c r="EGX301" s="2039"/>
      <c r="EGY301" s="2039"/>
      <c r="EGZ301" s="2039"/>
      <c r="EHA301" s="2039"/>
      <c r="EHB301" s="2039"/>
      <c r="EHC301" s="2039"/>
      <c r="EHD301" s="2039"/>
      <c r="EHE301" s="2039"/>
      <c r="EHF301" s="2039"/>
      <c r="EHG301" s="2039"/>
      <c r="EHH301" s="2039"/>
      <c r="EHI301" s="2039"/>
      <c r="EHJ301" s="2039"/>
      <c r="EHK301" s="2039"/>
      <c r="EHL301" s="2039"/>
      <c r="EHM301" s="2039"/>
      <c r="EHN301" s="2039"/>
      <c r="EHO301" s="2039"/>
      <c r="EHP301" s="2039"/>
      <c r="EHQ301" s="2039"/>
      <c r="EHR301" s="2039"/>
      <c r="EHS301" s="2039"/>
      <c r="EHT301" s="2039"/>
      <c r="EHU301" s="2039"/>
      <c r="EHV301" s="2039"/>
      <c r="EHW301" s="2039"/>
      <c r="EHX301" s="2039"/>
      <c r="EHY301" s="2039"/>
      <c r="EHZ301" s="2039"/>
      <c r="EIA301" s="2039"/>
      <c r="EIB301" s="2039"/>
      <c r="EIC301" s="2039"/>
      <c r="EID301" s="2039"/>
      <c r="EIE301" s="2039"/>
      <c r="EIF301" s="2039"/>
      <c r="EIG301" s="2039"/>
      <c r="EIH301" s="2039"/>
      <c r="EII301" s="2039"/>
      <c r="EIJ301" s="2039"/>
      <c r="EIK301" s="2039"/>
      <c r="EIL301" s="2039"/>
      <c r="EIM301" s="2039"/>
      <c r="EIN301" s="2039"/>
      <c r="EIO301" s="2039"/>
      <c r="EIP301" s="2039"/>
      <c r="EIQ301" s="2039"/>
      <c r="EIR301" s="2039"/>
      <c r="EIS301" s="2039"/>
      <c r="EIT301" s="2039"/>
      <c r="EIU301" s="2039"/>
      <c r="EIV301" s="2039"/>
      <c r="EIW301" s="2039"/>
      <c r="EIX301" s="2039"/>
      <c r="EIY301" s="2039"/>
      <c r="EIZ301" s="2039"/>
      <c r="EJA301" s="2039"/>
      <c r="EJB301" s="2039"/>
      <c r="EJC301" s="2039"/>
      <c r="EJD301" s="2039"/>
      <c r="EJE301" s="2039"/>
      <c r="EJF301" s="2039"/>
      <c r="EJG301" s="2039"/>
      <c r="EJH301" s="2039"/>
      <c r="EJI301" s="2039"/>
      <c r="EJJ301" s="2039"/>
      <c r="EJK301" s="2039"/>
      <c r="EJL301" s="2039"/>
      <c r="EJM301" s="2039"/>
      <c r="EJN301" s="2039"/>
      <c r="EJO301" s="2039"/>
      <c r="EJP301" s="2039"/>
      <c r="EJQ301" s="2039"/>
      <c r="EJR301" s="2039"/>
      <c r="EJS301" s="2039"/>
      <c r="EJT301" s="2039"/>
      <c r="EJU301" s="2039"/>
      <c r="EJV301" s="2039"/>
      <c r="EJW301" s="2039"/>
      <c r="EJX301" s="2039"/>
      <c r="EJY301" s="2039"/>
      <c r="EJZ301" s="2039"/>
      <c r="EKA301" s="2039"/>
      <c r="EKB301" s="2039"/>
      <c r="EKC301" s="2039"/>
      <c r="EKD301" s="2039"/>
      <c r="EKE301" s="2039"/>
      <c r="EKF301" s="2039"/>
      <c r="EKG301" s="2039"/>
      <c r="EKH301" s="2039"/>
      <c r="EKI301" s="2039"/>
      <c r="EKJ301" s="2039"/>
      <c r="EKK301" s="2039"/>
      <c r="EKL301" s="2039"/>
      <c r="EKM301" s="2039"/>
      <c r="EKN301" s="2039"/>
      <c r="EKO301" s="2039"/>
      <c r="EKP301" s="2039"/>
      <c r="EKQ301" s="2039"/>
      <c r="EKR301" s="2039"/>
      <c r="EKS301" s="2039"/>
      <c r="EKT301" s="2039"/>
      <c r="EKU301" s="2039"/>
      <c r="EKV301" s="2039"/>
      <c r="EKW301" s="2039"/>
      <c r="EKX301" s="2039"/>
      <c r="EKY301" s="2039"/>
      <c r="EKZ301" s="2039"/>
      <c r="ELA301" s="2039"/>
      <c r="ELB301" s="2039"/>
      <c r="ELC301" s="2039"/>
      <c r="ELD301" s="2039"/>
      <c r="ELE301" s="2039"/>
      <c r="ELF301" s="2039"/>
      <c r="ELG301" s="2039"/>
      <c r="ELH301" s="2039"/>
      <c r="ELI301" s="2039"/>
      <c r="ELJ301" s="2039"/>
      <c r="ELK301" s="2039"/>
      <c r="ELL301" s="2039"/>
      <c r="ELM301" s="2039"/>
      <c r="ELN301" s="2039"/>
      <c r="ELO301" s="2039"/>
      <c r="ELP301" s="2039"/>
      <c r="ELQ301" s="2039"/>
      <c r="ELR301" s="2039"/>
      <c r="ELS301" s="2039"/>
      <c r="ELT301" s="2039"/>
      <c r="ELU301" s="2039"/>
      <c r="ELV301" s="2039"/>
      <c r="ELW301" s="2039"/>
      <c r="ELX301" s="2039"/>
      <c r="ELY301" s="2039"/>
      <c r="ELZ301" s="2039"/>
      <c r="EMA301" s="2039"/>
      <c r="EMB301" s="2039"/>
      <c r="EMC301" s="2039"/>
      <c r="EMD301" s="2039"/>
      <c r="EME301" s="2039"/>
      <c r="EMF301" s="2039"/>
      <c r="EMG301" s="2039"/>
      <c r="EMH301" s="2039"/>
      <c r="EMI301" s="2039"/>
      <c r="EMJ301" s="2039"/>
      <c r="EMK301" s="2039"/>
      <c r="EML301" s="2039"/>
      <c r="EMM301" s="2039"/>
      <c r="EMN301" s="2039"/>
      <c r="EMO301" s="2039"/>
      <c r="EMP301" s="2039"/>
      <c r="EMQ301" s="2039"/>
      <c r="EMR301" s="2039"/>
      <c r="EMS301" s="2039"/>
      <c r="EMT301" s="2039"/>
      <c r="EMU301" s="2039"/>
      <c r="EMV301" s="2039"/>
      <c r="EMW301" s="2039"/>
      <c r="EMX301" s="2039"/>
      <c r="EMY301" s="2039"/>
      <c r="EMZ301" s="2039"/>
      <c r="ENA301" s="2039"/>
      <c r="ENB301" s="2039"/>
      <c r="ENC301" s="2039"/>
      <c r="END301" s="2039"/>
      <c r="ENE301" s="2039"/>
      <c r="ENF301" s="2039"/>
      <c r="ENG301" s="2039"/>
      <c r="ENH301" s="2039"/>
      <c r="ENI301" s="2039"/>
      <c r="ENJ301" s="2039"/>
      <c r="ENK301" s="2039"/>
      <c r="ENL301" s="2039"/>
      <c r="ENM301" s="2039"/>
      <c r="ENN301" s="2039"/>
      <c r="ENO301" s="2039"/>
      <c r="ENP301" s="2039"/>
      <c r="ENQ301" s="2039"/>
      <c r="ENR301" s="2039"/>
      <c r="ENS301" s="2039"/>
      <c r="ENT301" s="2039"/>
      <c r="ENU301" s="2039"/>
      <c r="ENV301" s="2039"/>
      <c r="ENW301" s="2039"/>
      <c r="ENX301" s="2039"/>
      <c r="ENY301" s="2039"/>
      <c r="ENZ301" s="2039"/>
      <c r="EOA301" s="2039"/>
      <c r="EOB301" s="2039"/>
      <c r="EOC301" s="2039"/>
      <c r="EOD301" s="2039"/>
      <c r="EOE301" s="2039"/>
      <c r="EOF301" s="2039"/>
      <c r="EOG301" s="2039"/>
      <c r="EOH301" s="2039"/>
      <c r="EOI301" s="2039"/>
      <c r="EOJ301" s="2039"/>
      <c r="EOK301" s="2039"/>
      <c r="EOL301" s="2039"/>
      <c r="EOM301" s="2039"/>
      <c r="EON301" s="2039"/>
      <c r="EOO301" s="2039"/>
      <c r="EOP301" s="2039"/>
      <c r="EOQ301" s="2039"/>
      <c r="EOR301" s="2039"/>
      <c r="EOS301" s="2039"/>
      <c r="EOT301" s="2039"/>
      <c r="EOU301" s="2039"/>
      <c r="EOV301" s="2039"/>
      <c r="EOW301" s="2039"/>
      <c r="EOX301" s="2039"/>
      <c r="EOY301" s="2039"/>
      <c r="EOZ301" s="2039"/>
      <c r="EPA301" s="2039"/>
      <c r="EPB301" s="2039"/>
      <c r="EPC301" s="2039"/>
      <c r="EPD301" s="2039"/>
      <c r="EPE301" s="2039"/>
      <c r="EPF301" s="2039"/>
      <c r="EPG301" s="2039"/>
      <c r="EPH301" s="2039"/>
      <c r="EPI301" s="2039"/>
      <c r="EPJ301" s="2039"/>
      <c r="EPK301" s="2039"/>
      <c r="EPL301" s="2039"/>
      <c r="EPM301" s="2039"/>
      <c r="EPN301" s="2039"/>
      <c r="EPO301" s="2039"/>
      <c r="EPP301" s="2039"/>
      <c r="EPQ301" s="2039"/>
      <c r="EPR301" s="2039"/>
      <c r="EPS301" s="2039"/>
      <c r="EPT301" s="2039"/>
      <c r="EPU301" s="2039"/>
      <c r="EPV301" s="2039"/>
      <c r="EPW301" s="2039"/>
      <c r="EPX301" s="2039"/>
      <c r="EPY301" s="2039"/>
      <c r="EPZ301" s="2039"/>
      <c r="EQA301" s="2039"/>
      <c r="EQB301" s="2039"/>
      <c r="EQC301" s="2039"/>
      <c r="EQD301" s="2039"/>
      <c r="EQE301" s="2039"/>
      <c r="EQF301" s="2039"/>
      <c r="EQG301" s="2039"/>
      <c r="EQH301" s="2039"/>
      <c r="EQI301" s="2039"/>
      <c r="EQJ301" s="2039"/>
      <c r="EQK301" s="2039"/>
      <c r="EQL301" s="2039"/>
      <c r="EQM301" s="2039"/>
      <c r="EQN301" s="2039"/>
      <c r="EQO301" s="2039"/>
      <c r="EQP301" s="2039"/>
      <c r="EQQ301" s="2039"/>
      <c r="EQR301" s="2039"/>
      <c r="EQS301" s="2039"/>
      <c r="EQT301" s="2039"/>
      <c r="EQU301" s="2039"/>
      <c r="EQV301" s="2039"/>
      <c r="EQW301" s="2039"/>
      <c r="EQX301" s="2039"/>
      <c r="EQY301" s="2039"/>
      <c r="EQZ301" s="2039"/>
      <c r="ERA301" s="2039"/>
      <c r="ERB301" s="2039"/>
      <c r="ERC301" s="2039"/>
      <c r="ERD301" s="2039"/>
      <c r="ERE301" s="2039"/>
      <c r="ERF301" s="2039"/>
      <c r="ERG301" s="2039"/>
      <c r="ERH301" s="2039"/>
      <c r="ERI301" s="2039"/>
      <c r="ERJ301" s="2039"/>
      <c r="ERK301" s="2039"/>
      <c r="ERL301" s="2039"/>
      <c r="ERM301" s="2039"/>
      <c r="ERN301" s="2039"/>
      <c r="ERO301" s="2039"/>
      <c r="ERP301" s="2039"/>
      <c r="ERQ301" s="2039"/>
      <c r="ERR301" s="2039"/>
      <c r="ERS301" s="2039"/>
      <c r="ERT301" s="2039"/>
      <c r="ERU301" s="2039"/>
      <c r="ERV301" s="2039"/>
      <c r="ERW301" s="2039"/>
      <c r="ERX301" s="2039"/>
      <c r="ERY301" s="2039"/>
      <c r="ERZ301" s="2039"/>
      <c r="ESA301" s="2039"/>
      <c r="ESB301" s="2039"/>
      <c r="ESC301" s="2039"/>
      <c r="ESD301" s="2039"/>
      <c r="ESE301" s="2039"/>
      <c r="ESF301" s="2039"/>
      <c r="ESG301" s="2039"/>
      <c r="ESH301" s="2039"/>
      <c r="ESI301" s="2039"/>
      <c r="ESJ301" s="2039"/>
      <c r="ESK301" s="2039"/>
      <c r="ESL301" s="2039"/>
      <c r="ESM301" s="2039"/>
      <c r="ESN301" s="2039"/>
      <c r="ESO301" s="2039"/>
      <c r="ESP301" s="2039"/>
      <c r="ESQ301" s="2039"/>
      <c r="ESR301" s="2039"/>
      <c r="ESS301" s="2039"/>
      <c r="EST301" s="2039"/>
      <c r="ESU301" s="2039"/>
      <c r="ESV301" s="2039"/>
      <c r="ESW301" s="2039"/>
      <c r="ESX301" s="2039"/>
      <c r="ESY301" s="2039"/>
      <c r="ESZ301" s="2039"/>
      <c r="ETA301" s="2039"/>
      <c r="ETB301" s="2039"/>
      <c r="ETC301" s="2039"/>
      <c r="ETD301" s="2039"/>
      <c r="ETE301" s="2039"/>
      <c r="ETF301" s="2039"/>
      <c r="ETG301" s="2039"/>
      <c r="ETH301" s="2039"/>
      <c r="ETI301" s="2039"/>
      <c r="ETJ301" s="2039"/>
      <c r="ETK301" s="2039"/>
      <c r="ETL301" s="2039"/>
      <c r="ETM301" s="2039"/>
      <c r="ETN301" s="2039"/>
      <c r="ETO301" s="2039"/>
      <c r="ETP301" s="2039"/>
      <c r="ETQ301" s="2039"/>
      <c r="ETR301" s="2039"/>
      <c r="ETS301" s="2039"/>
      <c r="ETT301" s="2039"/>
      <c r="ETU301" s="2039"/>
      <c r="ETV301" s="2039"/>
      <c r="ETW301" s="2039"/>
      <c r="ETX301" s="2039"/>
      <c r="ETY301" s="2039"/>
      <c r="ETZ301" s="2039"/>
      <c r="EUA301" s="2039"/>
      <c r="EUB301" s="2039"/>
      <c r="EUC301" s="2039"/>
      <c r="EUD301" s="2039"/>
      <c r="EUE301" s="2039"/>
      <c r="EUF301" s="2039"/>
      <c r="EUG301" s="2039"/>
      <c r="EUH301" s="2039"/>
      <c r="EUI301" s="2039"/>
      <c r="EUJ301" s="2039"/>
      <c r="EUK301" s="2039"/>
      <c r="EUL301" s="2039"/>
      <c r="EUM301" s="2039"/>
      <c r="EUN301" s="2039"/>
      <c r="EUO301" s="2039"/>
      <c r="EUP301" s="2039"/>
      <c r="EUQ301" s="2039"/>
      <c r="EUR301" s="2039"/>
      <c r="EUS301" s="2039"/>
      <c r="EUT301" s="2039"/>
      <c r="EUU301" s="2039"/>
      <c r="EUV301" s="2039"/>
      <c r="EUW301" s="2039"/>
      <c r="EUX301" s="2039"/>
      <c r="EUY301" s="2039"/>
      <c r="EUZ301" s="2039"/>
      <c r="EVA301" s="2039"/>
      <c r="EVB301" s="2039"/>
      <c r="EVC301" s="2039"/>
      <c r="EVD301" s="2039"/>
      <c r="EVE301" s="2039"/>
      <c r="EVF301" s="2039"/>
      <c r="EVG301" s="2039"/>
      <c r="EVH301" s="2039"/>
      <c r="EVI301" s="2039"/>
      <c r="EVJ301" s="2039"/>
      <c r="EVK301" s="2039"/>
      <c r="EVL301" s="2039"/>
      <c r="EVM301" s="2039"/>
      <c r="EVN301" s="2039"/>
      <c r="EVO301" s="2039"/>
      <c r="EVP301" s="2039"/>
      <c r="EVQ301" s="2039"/>
      <c r="EVR301" s="2039"/>
      <c r="EVS301" s="2039"/>
      <c r="EVT301" s="2039"/>
      <c r="EVU301" s="2039"/>
      <c r="EVV301" s="2039"/>
      <c r="EVW301" s="2039"/>
      <c r="EVX301" s="2039"/>
      <c r="EVY301" s="2039"/>
      <c r="EVZ301" s="2039"/>
      <c r="EWA301" s="2039"/>
      <c r="EWB301" s="2039"/>
      <c r="EWC301" s="2039"/>
      <c r="EWD301" s="2039"/>
      <c r="EWE301" s="2039"/>
      <c r="EWF301" s="2039"/>
      <c r="EWG301" s="2039"/>
      <c r="EWH301" s="2039"/>
      <c r="EWI301" s="2039"/>
      <c r="EWJ301" s="2039"/>
      <c r="EWK301" s="2039"/>
      <c r="EWL301" s="2039"/>
      <c r="EWM301" s="2039"/>
      <c r="EWN301" s="2039"/>
      <c r="EWO301" s="2039"/>
      <c r="EWP301" s="2039"/>
      <c r="EWQ301" s="2039"/>
      <c r="EWR301" s="2039"/>
      <c r="EWS301" s="2039"/>
      <c r="EWT301" s="2039"/>
      <c r="EWU301" s="2039"/>
      <c r="EWV301" s="2039"/>
      <c r="EWW301" s="2039"/>
      <c r="EWX301" s="2039"/>
      <c r="EWY301" s="2039"/>
      <c r="EWZ301" s="2039"/>
      <c r="EXA301" s="2039"/>
      <c r="EXB301" s="2039"/>
      <c r="EXC301" s="2039"/>
      <c r="EXD301" s="2039"/>
      <c r="EXE301" s="2039"/>
      <c r="EXF301" s="2039"/>
      <c r="EXG301" s="2039"/>
      <c r="EXH301" s="2039"/>
      <c r="EXI301" s="2039"/>
      <c r="EXJ301" s="2039"/>
      <c r="EXK301" s="2039"/>
      <c r="EXL301" s="2039"/>
      <c r="EXM301" s="2039"/>
      <c r="EXN301" s="2039"/>
      <c r="EXO301" s="2039"/>
      <c r="EXP301" s="2039"/>
      <c r="EXQ301" s="2039"/>
      <c r="EXR301" s="2039"/>
      <c r="EXS301" s="2039"/>
      <c r="EXT301" s="2039"/>
      <c r="EXU301" s="2039"/>
      <c r="EXV301" s="2039"/>
      <c r="EXW301" s="2039"/>
      <c r="EXX301" s="2039"/>
      <c r="EXY301" s="2039"/>
      <c r="EXZ301" s="2039"/>
      <c r="EYA301" s="2039"/>
      <c r="EYB301" s="2039"/>
      <c r="EYC301" s="2039"/>
      <c r="EYD301" s="2039"/>
      <c r="EYE301" s="2039"/>
      <c r="EYF301" s="2039"/>
      <c r="EYG301" s="2039"/>
      <c r="EYH301" s="2039"/>
      <c r="EYI301" s="2039"/>
      <c r="EYJ301" s="2039"/>
      <c r="EYK301" s="2039"/>
      <c r="EYL301" s="2039"/>
      <c r="EYM301" s="2039"/>
      <c r="EYN301" s="2039"/>
      <c r="EYO301" s="2039"/>
      <c r="EYP301" s="2039"/>
      <c r="EYQ301" s="2039"/>
      <c r="EYR301" s="2039"/>
      <c r="EYS301" s="2039"/>
      <c r="EYT301" s="2039"/>
      <c r="EYU301" s="2039"/>
      <c r="EYV301" s="2039"/>
      <c r="EYW301" s="2039"/>
      <c r="EYX301" s="2039"/>
      <c r="EYY301" s="2039"/>
      <c r="EYZ301" s="2039"/>
      <c r="EZA301" s="2039"/>
      <c r="EZB301" s="2039"/>
      <c r="EZC301" s="2039"/>
      <c r="EZD301" s="2039"/>
      <c r="EZE301" s="2039"/>
      <c r="EZF301" s="2039"/>
      <c r="EZG301" s="2039"/>
      <c r="EZH301" s="2039"/>
      <c r="EZI301" s="2039"/>
      <c r="EZJ301" s="2039"/>
      <c r="EZK301" s="2039"/>
      <c r="EZL301" s="2039"/>
      <c r="EZM301" s="2039"/>
      <c r="EZN301" s="2039"/>
      <c r="EZO301" s="2039"/>
      <c r="EZP301" s="2039"/>
      <c r="EZQ301" s="2039"/>
      <c r="EZR301" s="2039"/>
      <c r="EZS301" s="2039"/>
      <c r="EZT301" s="2039"/>
      <c r="EZU301" s="2039"/>
      <c r="EZV301" s="2039"/>
      <c r="EZW301" s="2039"/>
      <c r="EZX301" s="2039"/>
      <c r="EZY301" s="2039"/>
      <c r="EZZ301" s="2039"/>
      <c r="FAA301" s="2039"/>
      <c r="FAB301" s="2039"/>
      <c r="FAC301" s="2039"/>
      <c r="FAD301" s="2039"/>
      <c r="FAE301" s="2039"/>
      <c r="FAF301" s="2039"/>
      <c r="FAG301" s="2039"/>
      <c r="FAH301" s="2039"/>
      <c r="FAI301" s="2039"/>
      <c r="FAJ301" s="2039"/>
      <c r="FAK301" s="2039"/>
      <c r="FAL301" s="2039"/>
      <c r="FAM301" s="2039"/>
      <c r="FAN301" s="2039"/>
      <c r="FAO301" s="2039"/>
      <c r="FAP301" s="2039"/>
      <c r="FAQ301" s="2039"/>
      <c r="FAR301" s="2039"/>
      <c r="FAS301" s="2039"/>
      <c r="FAT301" s="2039"/>
      <c r="FAU301" s="2039"/>
      <c r="FAV301" s="2039"/>
      <c r="FAW301" s="2039"/>
      <c r="FAX301" s="2039"/>
      <c r="FAY301" s="2039"/>
      <c r="FAZ301" s="2039"/>
      <c r="FBA301" s="2039"/>
      <c r="FBB301" s="2039"/>
      <c r="FBC301" s="2039"/>
      <c r="FBD301" s="2039"/>
      <c r="FBE301" s="2039"/>
      <c r="FBF301" s="2039"/>
      <c r="FBG301" s="2039"/>
      <c r="FBH301" s="2039"/>
      <c r="FBI301" s="2039"/>
      <c r="FBJ301" s="2039"/>
      <c r="FBK301" s="2039"/>
      <c r="FBL301" s="2039"/>
      <c r="FBM301" s="2039"/>
      <c r="FBN301" s="2039"/>
      <c r="FBO301" s="2039"/>
      <c r="FBP301" s="2039"/>
      <c r="FBQ301" s="2039"/>
      <c r="FBR301" s="2039"/>
      <c r="FBS301" s="2039"/>
      <c r="FBT301" s="2039"/>
      <c r="FBU301" s="2039"/>
      <c r="FBV301" s="2039"/>
      <c r="FBW301" s="2039"/>
      <c r="FBX301" s="2039"/>
      <c r="FBY301" s="2039"/>
      <c r="FBZ301" s="2039"/>
      <c r="FCA301" s="2039"/>
      <c r="FCB301" s="2039"/>
      <c r="FCC301" s="2039"/>
      <c r="FCD301" s="2039"/>
      <c r="FCE301" s="2039"/>
      <c r="FCF301" s="2039"/>
      <c r="FCG301" s="2039"/>
      <c r="FCH301" s="2039"/>
      <c r="FCI301" s="2039"/>
      <c r="FCJ301" s="2039"/>
      <c r="FCK301" s="2039"/>
      <c r="FCL301" s="2039"/>
      <c r="FCM301" s="2039"/>
      <c r="FCN301" s="2039"/>
      <c r="FCO301" s="2039"/>
      <c r="FCP301" s="2039"/>
      <c r="FCQ301" s="2039"/>
      <c r="FCR301" s="2039"/>
      <c r="FCS301" s="2039"/>
      <c r="FCT301" s="2039"/>
      <c r="FCU301" s="2039"/>
      <c r="FCV301" s="2039"/>
      <c r="FCW301" s="2039"/>
      <c r="FCX301" s="2039"/>
      <c r="FCY301" s="2039"/>
      <c r="FCZ301" s="2039"/>
      <c r="FDA301" s="2039"/>
      <c r="FDB301" s="2039"/>
      <c r="FDC301" s="2039"/>
      <c r="FDD301" s="2039"/>
      <c r="FDE301" s="2039"/>
      <c r="FDF301" s="2039"/>
      <c r="FDG301" s="2039"/>
      <c r="FDH301" s="2039"/>
      <c r="FDI301" s="2039"/>
      <c r="FDJ301" s="2039"/>
      <c r="FDK301" s="2039"/>
      <c r="FDL301" s="2039"/>
      <c r="FDM301" s="2039"/>
      <c r="FDN301" s="2039"/>
      <c r="FDO301" s="2039"/>
      <c r="FDP301" s="2039"/>
      <c r="FDQ301" s="2039"/>
      <c r="FDR301" s="2039"/>
      <c r="FDS301" s="2039"/>
      <c r="FDT301" s="2039"/>
      <c r="FDU301" s="2039"/>
      <c r="FDV301" s="2039"/>
      <c r="FDW301" s="2039"/>
      <c r="FDX301" s="2039"/>
      <c r="FDY301" s="2039"/>
      <c r="FDZ301" s="2039"/>
      <c r="FEA301" s="2039"/>
      <c r="FEB301" s="2039"/>
      <c r="FEC301" s="2039"/>
      <c r="FED301" s="2039"/>
      <c r="FEE301" s="2039"/>
      <c r="FEF301" s="2039"/>
      <c r="FEG301" s="2039"/>
      <c r="FEH301" s="2039"/>
      <c r="FEI301" s="2039"/>
      <c r="FEJ301" s="2039"/>
      <c r="FEK301" s="2039"/>
      <c r="FEL301" s="2039"/>
      <c r="FEM301" s="2039"/>
      <c r="FEN301" s="2039"/>
      <c r="FEO301" s="2039"/>
      <c r="FEP301" s="2039"/>
      <c r="FEQ301" s="2039"/>
      <c r="FER301" s="2039"/>
      <c r="FES301" s="2039"/>
      <c r="FET301" s="2039"/>
      <c r="FEU301" s="2039"/>
      <c r="FEV301" s="2039"/>
      <c r="FEW301" s="2039"/>
      <c r="FEX301" s="2039"/>
      <c r="FEY301" s="2039"/>
      <c r="FEZ301" s="2039"/>
      <c r="FFA301" s="2039"/>
      <c r="FFB301" s="2039"/>
      <c r="FFC301" s="2039"/>
      <c r="FFD301" s="2039"/>
      <c r="FFE301" s="2039"/>
      <c r="FFF301" s="2039"/>
      <c r="FFG301" s="2039"/>
      <c r="FFH301" s="2039"/>
      <c r="FFI301" s="2039"/>
      <c r="FFJ301" s="2039"/>
      <c r="FFK301" s="2039"/>
      <c r="FFL301" s="2039"/>
      <c r="FFM301" s="2039"/>
      <c r="FFN301" s="2039"/>
      <c r="FFO301" s="2039"/>
      <c r="FFP301" s="2039"/>
      <c r="FFQ301" s="2039"/>
      <c r="FFR301" s="2039"/>
      <c r="FFS301" s="2039"/>
      <c r="FFT301" s="2039"/>
      <c r="FFU301" s="2039"/>
      <c r="FFV301" s="2039"/>
      <c r="FFW301" s="2039"/>
      <c r="FFX301" s="2039"/>
      <c r="FFY301" s="2039"/>
      <c r="FFZ301" s="2039"/>
      <c r="FGA301" s="2039"/>
      <c r="FGB301" s="2039"/>
      <c r="FGC301" s="2039"/>
      <c r="FGD301" s="2039"/>
      <c r="FGE301" s="2039"/>
      <c r="FGF301" s="2039"/>
      <c r="FGG301" s="2039"/>
      <c r="FGH301" s="2039"/>
      <c r="FGI301" s="2039"/>
      <c r="FGJ301" s="2039"/>
      <c r="FGK301" s="2039"/>
      <c r="FGL301" s="2039"/>
      <c r="FGM301" s="2039"/>
      <c r="FGN301" s="2039"/>
      <c r="FGO301" s="2039"/>
      <c r="FGP301" s="2039"/>
      <c r="FGQ301" s="2039"/>
      <c r="FGR301" s="2039"/>
      <c r="FGS301" s="2039"/>
      <c r="FGT301" s="2039"/>
      <c r="FGU301" s="2039"/>
      <c r="FGV301" s="2039"/>
      <c r="FGW301" s="2039"/>
      <c r="FGX301" s="2039"/>
      <c r="FGY301" s="2039"/>
      <c r="FGZ301" s="2039"/>
      <c r="FHA301" s="2039"/>
      <c r="FHB301" s="2039"/>
      <c r="FHC301" s="2039"/>
      <c r="FHD301" s="2039"/>
      <c r="FHE301" s="2039"/>
      <c r="FHF301" s="2039"/>
      <c r="FHG301" s="2039"/>
      <c r="FHH301" s="2039"/>
      <c r="FHI301" s="2039"/>
      <c r="FHJ301" s="2039"/>
      <c r="FHK301" s="2039"/>
      <c r="FHL301" s="2039"/>
      <c r="FHM301" s="2039"/>
      <c r="FHN301" s="2039"/>
      <c r="FHO301" s="2039"/>
      <c r="FHP301" s="2039"/>
      <c r="FHQ301" s="2039"/>
      <c r="FHR301" s="2039"/>
      <c r="FHS301" s="2039"/>
      <c r="FHT301" s="2039"/>
      <c r="FHU301" s="2039"/>
      <c r="FHV301" s="2039"/>
      <c r="FHW301" s="2039"/>
      <c r="FHX301" s="2039"/>
      <c r="FHY301" s="2039"/>
      <c r="FHZ301" s="2039"/>
      <c r="FIA301" s="2039"/>
      <c r="FIB301" s="2039"/>
      <c r="FIC301" s="2039"/>
      <c r="FID301" s="2039"/>
      <c r="FIE301" s="2039"/>
      <c r="FIF301" s="2039"/>
      <c r="FIG301" s="2039"/>
      <c r="FIH301" s="2039"/>
      <c r="FII301" s="2039"/>
      <c r="FIJ301" s="2039"/>
      <c r="FIK301" s="2039"/>
      <c r="FIL301" s="2039"/>
      <c r="FIM301" s="2039"/>
      <c r="FIN301" s="2039"/>
      <c r="FIO301" s="2039"/>
      <c r="FIP301" s="2039"/>
      <c r="FIQ301" s="2039"/>
      <c r="FIR301" s="2039"/>
      <c r="FIS301" s="2039"/>
      <c r="FIT301" s="2039"/>
      <c r="FIU301" s="2039"/>
      <c r="FIV301" s="2039"/>
      <c r="FIW301" s="2039"/>
      <c r="FIX301" s="2039"/>
      <c r="FIY301" s="2039"/>
      <c r="FIZ301" s="2039"/>
      <c r="FJA301" s="2039"/>
      <c r="FJB301" s="2039"/>
      <c r="FJC301" s="2039"/>
      <c r="FJD301" s="2039"/>
      <c r="FJE301" s="2039"/>
      <c r="FJF301" s="2039"/>
      <c r="FJG301" s="2039"/>
      <c r="FJH301" s="2039"/>
      <c r="FJI301" s="2039"/>
      <c r="FJJ301" s="2039"/>
      <c r="FJK301" s="2039"/>
      <c r="FJL301" s="2039"/>
      <c r="FJM301" s="2039"/>
      <c r="FJN301" s="2039"/>
      <c r="FJO301" s="2039"/>
      <c r="FJP301" s="2039"/>
      <c r="FJQ301" s="2039"/>
      <c r="FJR301" s="2039"/>
      <c r="FJS301" s="2039"/>
      <c r="FJT301" s="2039"/>
      <c r="FJU301" s="2039"/>
      <c r="FJV301" s="2039"/>
      <c r="FJW301" s="2039"/>
      <c r="FJX301" s="2039"/>
      <c r="FJY301" s="2039"/>
      <c r="FJZ301" s="2039"/>
      <c r="FKA301" s="2039"/>
      <c r="FKB301" s="2039"/>
      <c r="FKC301" s="2039"/>
      <c r="FKD301" s="2039"/>
      <c r="FKE301" s="2039"/>
      <c r="FKF301" s="2039"/>
      <c r="FKG301" s="2039"/>
      <c r="FKH301" s="2039"/>
      <c r="FKI301" s="2039"/>
      <c r="FKJ301" s="2039"/>
      <c r="FKK301" s="2039"/>
      <c r="FKL301" s="2039"/>
      <c r="FKM301" s="2039"/>
      <c r="FKN301" s="2039"/>
      <c r="FKO301" s="2039"/>
      <c r="FKP301" s="2039"/>
      <c r="FKQ301" s="2039"/>
      <c r="FKR301" s="2039"/>
      <c r="FKS301" s="2039"/>
      <c r="FKT301" s="2039"/>
      <c r="FKU301" s="2039"/>
      <c r="FKV301" s="2039"/>
      <c r="FKW301" s="2039"/>
      <c r="FKX301" s="2039"/>
      <c r="FKY301" s="2039"/>
      <c r="FKZ301" s="2039"/>
      <c r="FLA301" s="2039"/>
      <c r="FLB301" s="2039"/>
      <c r="FLC301" s="2039"/>
      <c r="FLD301" s="2039"/>
      <c r="FLE301" s="2039"/>
      <c r="FLF301" s="2039"/>
      <c r="FLG301" s="2039"/>
      <c r="FLH301" s="2039"/>
      <c r="FLI301" s="2039"/>
      <c r="FLJ301" s="2039"/>
      <c r="FLK301" s="2039"/>
      <c r="FLL301" s="2039"/>
      <c r="FLM301" s="2039"/>
      <c r="FLN301" s="2039"/>
      <c r="FLO301" s="2039"/>
      <c r="FLP301" s="2039"/>
      <c r="FLQ301" s="2039"/>
      <c r="FLR301" s="2039"/>
      <c r="FLS301" s="2039"/>
      <c r="FLT301" s="2039"/>
      <c r="FLU301" s="2039"/>
      <c r="FLV301" s="2039"/>
      <c r="FLW301" s="2039"/>
      <c r="FLX301" s="2039"/>
      <c r="FLY301" s="2039"/>
      <c r="FLZ301" s="2039"/>
      <c r="FMA301" s="2039"/>
      <c r="FMB301" s="2039"/>
      <c r="FMC301" s="2039"/>
      <c r="FMD301" s="2039"/>
      <c r="FME301" s="2039"/>
      <c r="FMF301" s="2039"/>
      <c r="FMG301" s="2039"/>
      <c r="FMH301" s="2039"/>
      <c r="FMI301" s="2039"/>
      <c r="FMJ301" s="2039"/>
      <c r="FMK301" s="2039"/>
      <c r="FML301" s="2039"/>
      <c r="FMM301" s="2039"/>
      <c r="FMN301" s="2039"/>
      <c r="FMO301" s="2039"/>
      <c r="FMP301" s="2039"/>
      <c r="FMQ301" s="2039"/>
      <c r="FMR301" s="2039"/>
      <c r="FMS301" s="2039"/>
      <c r="FMT301" s="2039"/>
      <c r="FMU301" s="2039"/>
      <c r="FMV301" s="2039"/>
      <c r="FMW301" s="2039"/>
      <c r="FMX301" s="2039"/>
      <c r="FMY301" s="2039"/>
      <c r="FMZ301" s="2039"/>
      <c r="FNA301" s="2039"/>
      <c r="FNB301" s="2039"/>
      <c r="FNC301" s="2039"/>
      <c r="FND301" s="2039"/>
      <c r="FNE301" s="2039"/>
      <c r="FNF301" s="2039"/>
      <c r="FNG301" s="2039"/>
      <c r="FNH301" s="2039"/>
      <c r="FNI301" s="2039"/>
      <c r="FNJ301" s="2039"/>
      <c r="FNK301" s="2039"/>
      <c r="FNL301" s="2039"/>
      <c r="FNM301" s="2039"/>
      <c r="FNN301" s="2039"/>
      <c r="FNO301" s="2039"/>
      <c r="FNP301" s="2039"/>
      <c r="FNQ301" s="2039"/>
      <c r="FNR301" s="2039"/>
      <c r="FNS301" s="2039"/>
      <c r="FNT301" s="2039"/>
      <c r="FNU301" s="2039"/>
      <c r="FNV301" s="2039"/>
      <c r="FNW301" s="2039"/>
      <c r="FNX301" s="2039"/>
      <c r="FNY301" s="2039"/>
      <c r="FNZ301" s="2039"/>
      <c r="FOA301" s="2039"/>
      <c r="FOB301" s="2039"/>
      <c r="FOC301" s="2039"/>
      <c r="FOD301" s="2039"/>
      <c r="FOE301" s="2039"/>
      <c r="FOF301" s="2039"/>
      <c r="FOG301" s="2039"/>
      <c r="FOH301" s="2039"/>
      <c r="FOI301" s="2039"/>
      <c r="FOJ301" s="2039"/>
      <c r="FOK301" s="2039"/>
      <c r="FOL301" s="2039"/>
      <c r="FOM301" s="2039"/>
      <c r="FON301" s="2039"/>
      <c r="FOO301" s="2039"/>
      <c r="FOP301" s="2039"/>
      <c r="FOQ301" s="2039"/>
      <c r="FOR301" s="2039"/>
      <c r="FOS301" s="2039"/>
      <c r="FOT301" s="2039"/>
      <c r="FOU301" s="2039"/>
      <c r="FOV301" s="2039"/>
      <c r="FOW301" s="2039"/>
      <c r="FOX301" s="2039"/>
      <c r="FOY301" s="2039"/>
      <c r="FOZ301" s="2039"/>
      <c r="FPA301" s="2039"/>
      <c r="FPB301" s="2039"/>
      <c r="FPC301" s="2039"/>
      <c r="FPD301" s="2039"/>
      <c r="FPE301" s="2039"/>
      <c r="FPF301" s="2039"/>
      <c r="FPG301" s="2039"/>
      <c r="FPH301" s="2039"/>
      <c r="FPI301" s="2039"/>
      <c r="FPJ301" s="2039"/>
      <c r="FPK301" s="2039"/>
      <c r="FPL301" s="2039"/>
      <c r="FPM301" s="2039"/>
      <c r="FPN301" s="2039"/>
      <c r="FPO301" s="2039"/>
      <c r="FPP301" s="2039"/>
      <c r="FPQ301" s="2039"/>
      <c r="FPR301" s="2039"/>
      <c r="FPS301" s="2039"/>
      <c r="FPT301" s="2039"/>
      <c r="FPU301" s="2039"/>
      <c r="FPV301" s="2039"/>
      <c r="FPW301" s="2039"/>
      <c r="FPX301" s="2039"/>
      <c r="FPY301" s="2039"/>
      <c r="FPZ301" s="2039"/>
      <c r="FQA301" s="2039"/>
      <c r="FQB301" s="2039"/>
      <c r="FQC301" s="2039"/>
      <c r="FQD301" s="2039"/>
      <c r="FQE301" s="2039"/>
      <c r="FQF301" s="2039"/>
      <c r="FQG301" s="2039"/>
      <c r="FQH301" s="2039"/>
      <c r="FQI301" s="2039"/>
      <c r="FQJ301" s="2039"/>
      <c r="FQK301" s="2039"/>
      <c r="FQL301" s="2039"/>
      <c r="FQM301" s="2039"/>
      <c r="FQN301" s="2039"/>
      <c r="FQO301" s="2039"/>
      <c r="FQP301" s="2039"/>
      <c r="FQQ301" s="2039"/>
      <c r="FQR301" s="2039"/>
      <c r="FQS301" s="2039"/>
      <c r="FQT301" s="2039"/>
      <c r="FQU301" s="2039"/>
      <c r="FQV301" s="2039"/>
      <c r="FQW301" s="2039"/>
      <c r="FQX301" s="2039"/>
      <c r="FQY301" s="2039"/>
      <c r="FQZ301" s="2039"/>
      <c r="FRA301" s="2039"/>
      <c r="FRB301" s="2039"/>
      <c r="FRC301" s="2039"/>
      <c r="FRD301" s="2039"/>
      <c r="FRE301" s="2039"/>
      <c r="FRF301" s="2039"/>
      <c r="FRG301" s="2039"/>
      <c r="FRH301" s="2039"/>
      <c r="FRI301" s="2039"/>
      <c r="FRJ301" s="2039"/>
      <c r="FRK301" s="2039"/>
      <c r="FRL301" s="2039"/>
      <c r="FRM301" s="2039"/>
      <c r="FRN301" s="2039"/>
      <c r="FRO301" s="2039"/>
      <c r="FRP301" s="2039"/>
      <c r="FRQ301" s="2039"/>
      <c r="FRR301" s="2039"/>
      <c r="FRS301" s="2039"/>
      <c r="FRT301" s="2039"/>
      <c r="FRU301" s="2039"/>
      <c r="FRV301" s="2039"/>
      <c r="FRW301" s="2039"/>
      <c r="FRX301" s="2039"/>
      <c r="FRY301" s="2039"/>
      <c r="FRZ301" s="2039"/>
      <c r="FSA301" s="2039"/>
      <c r="FSB301" s="2039"/>
      <c r="FSC301" s="2039"/>
      <c r="FSD301" s="2039"/>
      <c r="FSE301" s="2039"/>
      <c r="FSF301" s="2039"/>
      <c r="FSG301" s="2039"/>
      <c r="FSH301" s="2039"/>
      <c r="FSI301" s="2039"/>
      <c r="FSJ301" s="2039"/>
      <c r="FSK301" s="2039"/>
      <c r="FSL301" s="2039"/>
      <c r="FSM301" s="2039"/>
      <c r="FSN301" s="2039"/>
      <c r="FSO301" s="2039"/>
      <c r="FSP301" s="2039"/>
      <c r="FSQ301" s="2039"/>
      <c r="FSR301" s="2039"/>
      <c r="FSS301" s="2039"/>
      <c r="FST301" s="2039"/>
      <c r="FSU301" s="2039"/>
      <c r="FSV301" s="2039"/>
      <c r="FSW301" s="2039"/>
      <c r="FSX301" s="2039"/>
      <c r="FSY301" s="2039"/>
      <c r="FSZ301" s="2039"/>
      <c r="FTA301" s="2039"/>
      <c r="FTB301" s="2039"/>
      <c r="FTC301" s="2039"/>
      <c r="FTD301" s="2039"/>
      <c r="FTE301" s="2039"/>
      <c r="FTF301" s="2039"/>
      <c r="FTG301" s="2039"/>
      <c r="FTH301" s="2039"/>
      <c r="FTI301" s="2039"/>
      <c r="FTJ301" s="2039"/>
      <c r="FTK301" s="2039"/>
      <c r="FTL301" s="2039"/>
      <c r="FTM301" s="2039"/>
      <c r="FTN301" s="2039"/>
      <c r="FTO301" s="2039"/>
      <c r="FTP301" s="2039"/>
      <c r="FTQ301" s="2039"/>
      <c r="FTR301" s="2039"/>
      <c r="FTS301" s="2039"/>
      <c r="FTT301" s="2039"/>
      <c r="FTU301" s="2039"/>
      <c r="FTV301" s="2039"/>
      <c r="FTW301" s="2039"/>
      <c r="FTX301" s="2039"/>
      <c r="FTY301" s="2039"/>
      <c r="FTZ301" s="2039"/>
      <c r="FUA301" s="2039"/>
      <c r="FUB301" s="2039"/>
      <c r="FUC301" s="2039"/>
      <c r="FUD301" s="2039"/>
      <c r="FUE301" s="2039"/>
      <c r="FUF301" s="2039"/>
      <c r="FUG301" s="2039"/>
      <c r="FUH301" s="2039"/>
      <c r="FUI301" s="2039"/>
      <c r="FUJ301" s="2039"/>
      <c r="FUK301" s="2039"/>
      <c r="FUL301" s="2039"/>
      <c r="FUM301" s="2039"/>
      <c r="FUN301" s="2039"/>
      <c r="FUO301" s="2039"/>
      <c r="FUP301" s="2039"/>
      <c r="FUQ301" s="2039"/>
      <c r="FUR301" s="2039"/>
      <c r="FUS301" s="2039"/>
      <c r="FUT301" s="2039"/>
      <c r="FUU301" s="2039"/>
      <c r="FUV301" s="2039"/>
      <c r="FUW301" s="2039"/>
      <c r="FUX301" s="2039"/>
      <c r="FUY301" s="2039"/>
      <c r="FUZ301" s="2039"/>
      <c r="FVA301" s="2039"/>
      <c r="FVB301" s="2039"/>
      <c r="FVC301" s="2039"/>
      <c r="FVD301" s="2039"/>
      <c r="FVE301" s="2039"/>
      <c r="FVF301" s="2039"/>
      <c r="FVG301" s="2039"/>
      <c r="FVH301" s="2039"/>
      <c r="FVI301" s="2039"/>
      <c r="FVJ301" s="2039"/>
      <c r="FVK301" s="2039"/>
      <c r="FVL301" s="2039"/>
      <c r="FVM301" s="2039"/>
      <c r="FVN301" s="2039"/>
      <c r="FVO301" s="2039"/>
      <c r="FVP301" s="2039"/>
      <c r="FVQ301" s="2039"/>
      <c r="FVR301" s="2039"/>
      <c r="FVS301" s="2039"/>
      <c r="FVT301" s="2039"/>
      <c r="FVU301" s="2039"/>
      <c r="FVV301" s="2039"/>
      <c r="FVW301" s="2039"/>
      <c r="FVX301" s="2039"/>
      <c r="FVY301" s="2039"/>
      <c r="FVZ301" s="2039"/>
      <c r="FWA301" s="2039"/>
      <c r="FWB301" s="2039"/>
      <c r="FWC301" s="2039"/>
      <c r="FWD301" s="2039"/>
      <c r="FWE301" s="2039"/>
      <c r="FWF301" s="2039"/>
      <c r="FWG301" s="2039"/>
      <c r="FWH301" s="2039"/>
      <c r="FWI301" s="2039"/>
      <c r="FWJ301" s="2039"/>
      <c r="FWK301" s="2039"/>
      <c r="FWL301" s="2039"/>
      <c r="FWM301" s="2039"/>
      <c r="FWN301" s="2039"/>
      <c r="FWO301" s="2039"/>
      <c r="FWP301" s="2039"/>
      <c r="FWQ301" s="2039"/>
      <c r="FWR301" s="2039"/>
      <c r="FWS301" s="2039"/>
      <c r="FWT301" s="2039"/>
      <c r="FWU301" s="2039"/>
      <c r="FWV301" s="2039"/>
      <c r="FWW301" s="2039"/>
      <c r="FWX301" s="2039"/>
      <c r="FWY301" s="2039"/>
      <c r="FWZ301" s="2039"/>
      <c r="FXA301" s="2039"/>
      <c r="FXB301" s="2039"/>
      <c r="FXC301" s="2039"/>
      <c r="FXD301" s="2039"/>
      <c r="FXE301" s="2039"/>
      <c r="FXF301" s="2039"/>
      <c r="FXG301" s="2039"/>
      <c r="FXH301" s="2039"/>
      <c r="FXI301" s="2039"/>
      <c r="FXJ301" s="2039"/>
      <c r="FXK301" s="2039"/>
      <c r="FXL301" s="2039"/>
      <c r="FXM301" s="2039"/>
      <c r="FXN301" s="2039"/>
      <c r="FXO301" s="2039"/>
      <c r="FXP301" s="2039"/>
      <c r="FXQ301" s="2039"/>
      <c r="FXR301" s="2039"/>
      <c r="FXS301" s="2039"/>
      <c r="FXT301" s="2039"/>
      <c r="FXU301" s="2039"/>
      <c r="FXV301" s="2039"/>
      <c r="FXW301" s="2039"/>
      <c r="FXX301" s="2039"/>
      <c r="FXY301" s="2039"/>
      <c r="FXZ301" s="2039"/>
      <c r="FYA301" s="2039"/>
      <c r="FYB301" s="2039"/>
      <c r="FYC301" s="2039"/>
      <c r="FYD301" s="2039"/>
      <c r="FYE301" s="2039"/>
      <c r="FYF301" s="2039"/>
      <c r="FYG301" s="2039"/>
      <c r="FYH301" s="2039"/>
      <c r="FYI301" s="2039"/>
      <c r="FYJ301" s="2039"/>
      <c r="FYK301" s="2039"/>
      <c r="FYL301" s="2039"/>
      <c r="FYM301" s="2039"/>
      <c r="FYN301" s="2039"/>
      <c r="FYO301" s="2039"/>
      <c r="FYP301" s="2039"/>
      <c r="FYQ301" s="2039"/>
      <c r="FYR301" s="2039"/>
      <c r="FYS301" s="2039"/>
      <c r="FYT301" s="2039"/>
      <c r="FYU301" s="2039"/>
      <c r="FYV301" s="2039"/>
      <c r="FYW301" s="2039"/>
      <c r="FYX301" s="2039"/>
      <c r="FYY301" s="2039"/>
      <c r="FYZ301" s="2039"/>
      <c r="FZA301" s="2039"/>
      <c r="FZB301" s="2039"/>
      <c r="FZC301" s="2039"/>
      <c r="FZD301" s="2039"/>
      <c r="FZE301" s="2039"/>
      <c r="FZF301" s="2039"/>
      <c r="FZG301" s="2039"/>
      <c r="FZH301" s="2039"/>
      <c r="FZI301" s="2039"/>
      <c r="FZJ301" s="2039"/>
      <c r="FZK301" s="2039"/>
      <c r="FZL301" s="2039"/>
      <c r="FZM301" s="2039"/>
      <c r="FZN301" s="2039"/>
      <c r="FZO301" s="2039"/>
      <c r="FZP301" s="2039"/>
      <c r="FZQ301" s="2039"/>
      <c r="FZR301" s="2039"/>
      <c r="FZS301" s="2039"/>
      <c r="FZT301" s="2039"/>
      <c r="FZU301" s="2039"/>
      <c r="FZV301" s="2039"/>
      <c r="FZW301" s="2039"/>
      <c r="FZX301" s="2039"/>
      <c r="FZY301" s="2039"/>
      <c r="FZZ301" s="2039"/>
      <c r="GAA301" s="2039"/>
      <c r="GAB301" s="2039"/>
      <c r="GAC301" s="2039"/>
      <c r="GAD301" s="2039"/>
      <c r="GAE301" s="2039"/>
      <c r="GAF301" s="2039"/>
      <c r="GAG301" s="2039"/>
      <c r="GAH301" s="2039"/>
      <c r="GAI301" s="2039"/>
      <c r="GAJ301" s="2039"/>
      <c r="GAK301" s="2039"/>
      <c r="GAL301" s="2039"/>
      <c r="GAM301" s="2039"/>
      <c r="GAN301" s="2039"/>
      <c r="GAO301" s="2039"/>
      <c r="GAP301" s="2039"/>
      <c r="GAQ301" s="2039"/>
      <c r="GAR301" s="2039"/>
      <c r="GAS301" s="2039"/>
      <c r="GAT301" s="2039"/>
      <c r="GAU301" s="2039"/>
      <c r="GAV301" s="2039"/>
      <c r="GAW301" s="2039"/>
      <c r="GAX301" s="2039"/>
      <c r="GAY301" s="2039"/>
      <c r="GAZ301" s="2039"/>
      <c r="GBA301" s="2039"/>
      <c r="GBB301" s="2039"/>
      <c r="GBC301" s="2039"/>
      <c r="GBD301" s="2039"/>
      <c r="GBE301" s="2039"/>
      <c r="GBF301" s="2039"/>
      <c r="GBG301" s="2039"/>
      <c r="GBH301" s="2039"/>
      <c r="GBI301" s="2039"/>
      <c r="GBJ301" s="2039"/>
      <c r="GBK301" s="2039"/>
      <c r="GBL301" s="2039"/>
      <c r="GBM301" s="2039"/>
      <c r="GBN301" s="2039"/>
      <c r="GBO301" s="2039"/>
      <c r="GBP301" s="2039"/>
      <c r="GBQ301" s="2039"/>
      <c r="GBR301" s="2039"/>
      <c r="GBS301" s="2039"/>
      <c r="GBT301" s="2039"/>
      <c r="GBU301" s="2039"/>
      <c r="GBV301" s="2039"/>
      <c r="GBW301" s="2039"/>
      <c r="GBX301" s="2039"/>
      <c r="GBY301" s="2039"/>
      <c r="GBZ301" s="2039"/>
      <c r="GCA301" s="2039"/>
      <c r="GCB301" s="2039"/>
      <c r="GCC301" s="2039"/>
      <c r="GCD301" s="2039"/>
      <c r="GCE301" s="2039"/>
      <c r="GCF301" s="2039"/>
      <c r="GCG301" s="2039"/>
      <c r="GCH301" s="2039"/>
      <c r="GCI301" s="2039"/>
      <c r="GCJ301" s="2039"/>
      <c r="GCK301" s="2039"/>
      <c r="GCL301" s="2039"/>
      <c r="GCM301" s="2039"/>
      <c r="GCN301" s="2039"/>
      <c r="GCO301" s="2039"/>
      <c r="GCP301" s="2039"/>
      <c r="GCQ301" s="2039"/>
      <c r="GCR301" s="2039"/>
      <c r="GCS301" s="2039"/>
      <c r="GCT301" s="2039"/>
      <c r="GCU301" s="2039"/>
      <c r="GCV301" s="2039"/>
      <c r="GCW301" s="2039"/>
      <c r="GCX301" s="2039"/>
      <c r="GCY301" s="2039"/>
      <c r="GCZ301" s="2039"/>
      <c r="GDA301" s="2039"/>
      <c r="GDB301" s="2039"/>
      <c r="GDC301" s="2039"/>
      <c r="GDD301" s="2039"/>
      <c r="GDE301" s="2039"/>
      <c r="GDF301" s="2039"/>
      <c r="GDG301" s="2039"/>
      <c r="GDH301" s="2039"/>
      <c r="GDI301" s="2039"/>
      <c r="GDJ301" s="2039"/>
      <c r="GDK301" s="2039"/>
      <c r="GDL301" s="2039"/>
      <c r="GDM301" s="2039"/>
      <c r="GDN301" s="2039"/>
      <c r="GDO301" s="2039"/>
      <c r="GDP301" s="2039"/>
      <c r="GDQ301" s="2039"/>
      <c r="GDR301" s="2039"/>
      <c r="GDS301" s="2039"/>
      <c r="GDT301" s="2039"/>
      <c r="GDU301" s="2039"/>
      <c r="GDV301" s="2039"/>
      <c r="GDW301" s="2039"/>
      <c r="GDX301" s="2039"/>
      <c r="GDY301" s="2039"/>
      <c r="GDZ301" s="2039"/>
      <c r="GEA301" s="2039"/>
      <c r="GEB301" s="2039"/>
      <c r="GEC301" s="2039"/>
      <c r="GED301" s="2039"/>
      <c r="GEE301" s="2039"/>
      <c r="GEF301" s="2039"/>
      <c r="GEG301" s="2039"/>
      <c r="GEH301" s="2039"/>
      <c r="GEI301" s="2039"/>
      <c r="GEJ301" s="2039"/>
      <c r="GEK301" s="2039"/>
      <c r="GEL301" s="2039"/>
      <c r="GEM301" s="2039"/>
      <c r="GEN301" s="2039"/>
      <c r="GEO301" s="2039"/>
      <c r="GEP301" s="2039"/>
      <c r="GEQ301" s="2039"/>
      <c r="GER301" s="2039"/>
      <c r="GES301" s="2039"/>
      <c r="GET301" s="2039"/>
      <c r="GEU301" s="2039"/>
      <c r="GEV301" s="2039"/>
      <c r="GEW301" s="2039"/>
      <c r="GEX301" s="2039"/>
      <c r="GEY301" s="2039"/>
      <c r="GEZ301" s="2039"/>
      <c r="GFA301" s="2039"/>
      <c r="GFB301" s="2039"/>
      <c r="GFC301" s="2039"/>
      <c r="GFD301" s="2039"/>
      <c r="GFE301" s="2039"/>
      <c r="GFF301" s="2039"/>
      <c r="GFG301" s="2039"/>
      <c r="GFH301" s="2039"/>
      <c r="GFI301" s="2039"/>
      <c r="GFJ301" s="2039"/>
      <c r="GFK301" s="2039"/>
      <c r="GFL301" s="2039"/>
      <c r="GFM301" s="2039"/>
      <c r="GFN301" s="2039"/>
      <c r="GFO301" s="2039"/>
      <c r="GFP301" s="2039"/>
      <c r="GFQ301" s="2039"/>
      <c r="GFR301" s="2039"/>
      <c r="GFS301" s="2039"/>
      <c r="GFT301" s="2039"/>
      <c r="GFU301" s="2039"/>
      <c r="GFV301" s="2039"/>
      <c r="GFW301" s="2039"/>
      <c r="GFX301" s="2039"/>
      <c r="GFY301" s="2039"/>
      <c r="GFZ301" s="2039"/>
      <c r="GGA301" s="2039"/>
      <c r="GGB301" s="2039"/>
      <c r="GGC301" s="2039"/>
      <c r="GGD301" s="2039"/>
      <c r="GGE301" s="2039"/>
      <c r="GGF301" s="2039"/>
      <c r="GGG301" s="2039"/>
      <c r="GGH301" s="2039"/>
      <c r="GGI301" s="2039"/>
      <c r="GGJ301" s="2039"/>
      <c r="GGK301" s="2039"/>
      <c r="GGL301" s="2039"/>
      <c r="GGM301" s="2039"/>
      <c r="GGN301" s="2039"/>
      <c r="GGO301" s="2039"/>
      <c r="GGP301" s="2039"/>
      <c r="GGQ301" s="2039"/>
      <c r="GGR301" s="2039"/>
      <c r="GGS301" s="2039"/>
      <c r="GGT301" s="2039"/>
      <c r="GGU301" s="2039"/>
      <c r="GGV301" s="2039"/>
      <c r="GGW301" s="2039"/>
      <c r="GGX301" s="2039"/>
      <c r="GGY301" s="2039"/>
      <c r="GGZ301" s="2039"/>
      <c r="GHA301" s="2039"/>
      <c r="GHB301" s="2039"/>
      <c r="GHC301" s="2039"/>
      <c r="GHD301" s="2039"/>
      <c r="GHE301" s="2039"/>
      <c r="GHF301" s="2039"/>
      <c r="GHG301" s="2039"/>
      <c r="GHH301" s="2039"/>
      <c r="GHI301" s="2039"/>
      <c r="GHJ301" s="2039"/>
      <c r="GHK301" s="2039"/>
      <c r="GHL301" s="2039"/>
      <c r="GHM301" s="2039"/>
      <c r="GHN301" s="2039"/>
      <c r="GHO301" s="2039"/>
      <c r="GHP301" s="2039"/>
      <c r="GHQ301" s="2039"/>
      <c r="GHR301" s="2039"/>
      <c r="GHS301" s="2039"/>
      <c r="GHT301" s="2039"/>
      <c r="GHU301" s="2039"/>
      <c r="GHV301" s="2039"/>
      <c r="GHW301" s="2039"/>
      <c r="GHX301" s="2039"/>
      <c r="GHY301" s="2039"/>
      <c r="GHZ301" s="2039"/>
      <c r="GIA301" s="2039"/>
      <c r="GIB301" s="2039"/>
      <c r="GIC301" s="2039"/>
      <c r="GID301" s="2039"/>
      <c r="GIE301" s="2039"/>
      <c r="GIF301" s="2039"/>
      <c r="GIG301" s="2039"/>
      <c r="GIH301" s="2039"/>
      <c r="GII301" s="2039"/>
      <c r="GIJ301" s="2039"/>
      <c r="GIK301" s="2039"/>
      <c r="GIL301" s="2039"/>
      <c r="GIM301" s="2039"/>
      <c r="GIN301" s="2039"/>
      <c r="GIO301" s="2039"/>
      <c r="GIP301" s="2039"/>
      <c r="GIQ301" s="2039"/>
      <c r="GIR301" s="2039"/>
      <c r="GIS301" s="2039"/>
      <c r="GIT301" s="2039"/>
      <c r="GIU301" s="2039"/>
      <c r="GIV301" s="2039"/>
      <c r="GIW301" s="2039"/>
      <c r="GIX301" s="2039"/>
      <c r="GIY301" s="2039"/>
      <c r="GIZ301" s="2039"/>
      <c r="GJA301" s="2039"/>
      <c r="GJB301" s="2039"/>
      <c r="GJC301" s="2039"/>
      <c r="GJD301" s="2039"/>
      <c r="GJE301" s="2039"/>
      <c r="GJF301" s="2039"/>
      <c r="GJG301" s="2039"/>
      <c r="GJH301" s="2039"/>
      <c r="GJI301" s="2039"/>
      <c r="GJJ301" s="2039"/>
      <c r="GJK301" s="2039"/>
      <c r="GJL301" s="2039"/>
      <c r="GJM301" s="2039"/>
      <c r="GJN301" s="2039"/>
      <c r="GJO301" s="2039"/>
      <c r="GJP301" s="2039"/>
      <c r="GJQ301" s="2039"/>
      <c r="GJR301" s="2039"/>
      <c r="GJS301" s="2039"/>
      <c r="GJT301" s="2039"/>
      <c r="GJU301" s="2039"/>
      <c r="GJV301" s="2039"/>
      <c r="GJW301" s="2039"/>
      <c r="GJX301" s="2039"/>
      <c r="GJY301" s="2039"/>
      <c r="GJZ301" s="2039"/>
      <c r="GKA301" s="2039"/>
      <c r="GKB301" s="2039"/>
      <c r="GKC301" s="2039"/>
      <c r="GKD301" s="2039"/>
      <c r="GKE301" s="2039"/>
      <c r="GKF301" s="2039"/>
      <c r="GKG301" s="2039"/>
      <c r="GKH301" s="2039"/>
      <c r="GKI301" s="2039"/>
      <c r="GKJ301" s="2039"/>
      <c r="GKK301" s="2039"/>
      <c r="GKL301" s="2039"/>
      <c r="GKM301" s="2039"/>
      <c r="GKN301" s="2039"/>
      <c r="GKO301" s="2039"/>
      <c r="GKP301" s="2039"/>
      <c r="GKQ301" s="2039"/>
      <c r="GKR301" s="2039"/>
      <c r="GKS301" s="2039"/>
      <c r="GKT301" s="2039"/>
      <c r="GKU301" s="2039"/>
      <c r="GKV301" s="2039"/>
      <c r="GKW301" s="2039"/>
      <c r="GKX301" s="2039"/>
      <c r="GKY301" s="2039"/>
      <c r="GKZ301" s="2039"/>
      <c r="GLA301" s="2039"/>
      <c r="GLB301" s="2039"/>
      <c r="GLC301" s="2039"/>
      <c r="GLD301" s="2039"/>
      <c r="GLE301" s="2039"/>
      <c r="GLF301" s="2039"/>
      <c r="GLG301" s="2039"/>
      <c r="GLH301" s="2039"/>
      <c r="GLI301" s="2039"/>
      <c r="GLJ301" s="2039"/>
      <c r="GLK301" s="2039"/>
      <c r="GLL301" s="2039"/>
      <c r="GLM301" s="2039"/>
      <c r="GLN301" s="2039"/>
      <c r="GLO301" s="2039"/>
      <c r="GLP301" s="2039"/>
      <c r="GLQ301" s="2039"/>
      <c r="GLR301" s="2039"/>
      <c r="GLS301" s="2039"/>
      <c r="GLT301" s="2039"/>
      <c r="GLU301" s="2039"/>
      <c r="GLV301" s="2039"/>
      <c r="GLW301" s="2039"/>
      <c r="GLX301" s="2039"/>
      <c r="GLY301" s="2039"/>
      <c r="GLZ301" s="2039"/>
      <c r="GMA301" s="2039"/>
      <c r="GMB301" s="2039"/>
      <c r="GMC301" s="2039"/>
      <c r="GMD301" s="2039"/>
      <c r="GME301" s="2039"/>
      <c r="GMF301" s="2039"/>
      <c r="GMG301" s="2039"/>
      <c r="GMH301" s="2039"/>
      <c r="GMI301" s="2039"/>
      <c r="GMJ301" s="2039"/>
      <c r="GMK301" s="2039"/>
      <c r="GML301" s="2039"/>
      <c r="GMM301" s="2039"/>
      <c r="GMN301" s="2039"/>
      <c r="GMO301" s="2039"/>
      <c r="GMP301" s="2039"/>
      <c r="GMQ301" s="2039"/>
      <c r="GMR301" s="2039"/>
      <c r="GMS301" s="2039"/>
      <c r="GMT301" s="2039"/>
      <c r="GMU301" s="2039"/>
      <c r="GMV301" s="2039"/>
      <c r="GMW301" s="2039"/>
      <c r="GMX301" s="2039"/>
      <c r="GMY301" s="2039"/>
      <c r="GMZ301" s="2039"/>
      <c r="GNA301" s="2039"/>
      <c r="GNB301" s="2039"/>
      <c r="GNC301" s="2039"/>
      <c r="GND301" s="2039"/>
      <c r="GNE301" s="2039"/>
      <c r="GNF301" s="2039"/>
      <c r="GNG301" s="2039"/>
      <c r="GNH301" s="2039"/>
      <c r="GNI301" s="2039"/>
      <c r="GNJ301" s="2039"/>
      <c r="GNK301" s="2039"/>
      <c r="GNL301" s="2039"/>
      <c r="GNM301" s="2039"/>
      <c r="GNN301" s="2039"/>
      <c r="GNO301" s="2039"/>
      <c r="GNP301" s="2039"/>
      <c r="GNQ301" s="2039"/>
      <c r="GNR301" s="2039"/>
      <c r="GNS301" s="2039"/>
      <c r="GNT301" s="2039"/>
      <c r="GNU301" s="2039"/>
      <c r="GNV301" s="2039"/>
      <c r="GNW301" s="2039"/>
      <c r="GNX301" s="2039"/>
      <c r="GNY301" s="2039"/>
      <c r="GNZ301" s="2039"/>
      <c r="GOA301" s="2039"/>
      <c r="GOB301" s="2039"/>
      <c r="GOC301" s="2039"/>
      <c r="GOD301" s="2039"/>
      <c r="GOE301" s="2039"/>
      <c r="GOF301" s="2039"/>
      <c r="GOG301" s="2039"/>
      <c r="GOH301" s="2039"/>
      <c r="GOI301" s="2039"/>
      <c r="GOJ301" s="2039"/>
      <c r="GOK301" s="2039"/>
      <c r="GOL301" s="2039"/>
      <c r="GOM301" s="2039"/>
      <c r="GON301" s="2039"/>
      <c r="GOO301" s="2039"/>
      <c r="GOP301" s="2039"/>
      <c r="GOQ301" s="2039"/>
      <c r="GOR301" s="2039"/>
      <c r="GOS301" s="2039"/>
      <c r="GOT301" s="2039"/>
      <c r="GOU301" s="2039"/>
      <c r="GOV301" s="2039"/>
      <c r="GOW301" s="2039"/>
      <c r="GOX301" s="2039"/>
      <c r="GOY301" s="2039"/>
      <c r="GOZ301" s="2039"/>
      <c r="GPA301" s="2039"/>
      <c r="GPB301" s="2039"/>
      <c r="GPC301" s="2039"/>
      <c r="GPD301" s="2039"/>
      <c r="GPE301" s="2039"/>
      <c r="GPF301" s="2039"/>
      <c r="GPG301" s="2039"/>
      <c r="GPH301" s="2039"/>
      <c r="GPI301" s="2039"/>
      <c r="GPJ301" s="2039"/>
      <c r="GPK301" s="2039"/>
      <c r="GPL301" s="2039"/>
      <c r="GPM301" s="2039"/>
      <c r="GPN301" s="2039"/>
      <c r="GPO301" s="2039"/>
      <c r="GPP301" s="2039"/>
      <c r="GPQ301" s="2039"/>
      <c r="GPR301" s="2039"/>
      <c r="GPS301" s="2039"/>
      <c r="GPT301" s="2039"/>
      <c r="GPU301" s="2039"/>
      <c r="GPV301" s="2039"/>
      <c r="GPW301" s="2039"/>
      <c r="GPX301" s="2039"/>
      <c r="GPY301" s="2039"/>
      <c r="GPZ301" s="2039"/>
      <c r="GQA301" s="2039"/>
      <c r="GQB301" s="2039"/>
      <c r="GQC301" s="2039"/>
      <c r="GQD301" s="2039"/>
      <c r="GQE301" s="2039"/>
      <c r="GQF301" s="2039"/>
      <c r="GQG301" s="2039"/>
      <c r="GQH301" s="2039"/>
      <c r="GQI301" s="2039"/>
      <c r="GQJ301" s="2039"/>
      <c r="GQK301" s="2039"/>
      <c r="GQL301" s="2039"/>
      <c r="GQM301" s="2039"/>
      <c r="GQN301" s="2039"/>
      <c r="GQO301" s="2039"/>
      <c r="GQP301" s="2039"/>
      <c r="GQQ301" s="2039"/>
      <c r="GQR301" s="2039"/>
      <c r="GQS301" s="2039"/>
      <c r="GQT301" s="2039"/>
      <c r="GQU301" s="2039"/>
      <c r="GQV301" s="2039"/>
      <c r="GQW301" s="2039"/>
      <c r="GQX301" s="2039"/>
      <c r="GQY301" s="2039"/>
      <c r="GQZ301" s="2039"/>
      <c r="GRA301" s="2039"/>
      <c r="GRB301" s="2039"/>
      <c r="GRC301" s="2039"/>
      <c r="GRD301" s="2039"/>
      <c r="GRE301" s="2039"/>
      <c r="GRF301" s="2039"/>
      <c r="GRG301" s="2039"/>
      <c r="GRH301" s="2039"/>
      <c r="GRI301" s="2039"/>
      <c r="GRJ301" s="2039"/>
      <c r="GRK301" s="2039"/>
      <c r="GRL301" s="2039"/>
      <c r="GRM301" s="2039"/>
      <c r="GRN301" s="2039"/>
      <c r="GRO301" s="2039"/>
      <c r="GRP301" s="2039"/>
      <c r="GRQ301" s="2039"/>
      <c r="GRR301" s="2039"/>
      <c r="GRS301" s="2039"/>
      <c r="GRT301" s="2039"/>
      <c r="GRU301" s="2039"/>
      <c r="GRV301" s="2039"/>
      <c r="GRW301" s="2039"/>
      <c r="GRX301" s="2039"/>
      <c r="GRY301" s="2039"/>
      <c r="GRZ301" s="2039"/>
      <c r="GSA301" s="2039"/>
      <c r="GSB301" s="2039"/>
      <c r="GSC301" s="2039"/>
      <c r="GSD301" s="2039"/>
      <c r="GSE301" s="2039"/>
      <c r="GSF301" s="2039"/>
      <c r="GSG301" s="2039"/>
      <c r="GSH301" s="2039"/>
      <c r="GSI301" s="2039"/>
      <c r="GSJ301" s="2039"/>
      <c r="GSK301" s="2039"/>
      <c r="GSL301" s="2039"/>
      <c r="GSM301" s="2039"/>
      <c r="GSN301" s="2039"/>
      <c r="GSO301" s="2039"/>
      <c r="GSP301" s="2039"/>
      <c r="GSQ301" s="2039"/>
      <c r="GSR301" s="2039"/>
      <c r="GSS301" s="2039"/>
      <c r="GST301" s="2039"/>
      <c r="GSU301" s="2039"/>
      <c r="GSV301" s="2039"/>
      <c r="GSW301" s="2039"/>
      <c r="GSX301" s="2039"/>
      <c r="GSY301" s="2039"/>
      <c r="GSZ301" s="2039"/>
      <c r="GTA301" s="2039"/>
      <c r="GTB301" s="2039"/>
      <c r="GTC301" s="2039"/>
      <c r="GTD301" s="2039"/>
      <c r="GTE301" s="2039"/>
      <c r="GTF301" s="2039"/>
      <c r="GTG301" s="2039"/>
      <c r="GTH301" s="2039"/>
      <c r="GTI301" s="2039"/>
      <c r="GTJ301" s="2039"/>
      <c r="GTK301" s="2039"/>
      <c r="GTL301" s="2039"/>
      <c r="GTM301" s="2039"/>
      <c r="GTN301" s="2039"/>
      <c r="GTO301" s="2039"/>
      <c r="GTP301" s="2039"/>
      <c r="GTQ301" s="2039"/>
      <c r="GTR301" s="2039"/>
      <c r="GTS301" s="2039"/>
      <c r="GTT301" s="2039"/>
      <c r="GTU301" s="2039"/>
      <c r="GTV301" s="2039"/>
      <c r="GTW301" s="2039"/>
      <c r="GTX301" s="2039"/>
      <c r="GTY301" s="2039"/>
      <c r="GTZ301" s="2039"/>
      <c r="GUA301" s="2039"/>
      <c r="GUB301" s="2039"/>
      <c r="GUC301" s="2039"/>
      <c r="GUD301" s="2039"/>
      <c r="GUE301" s="2039"/>
      <c r="GUF301" s="2039"/>
      <c r="GUG301" s="2039"/>
      <c r="GUH301" s="2039"/>
      <c r="GUI301" s="2039"/>
      <c r="GUJ301" s="2039"/>
      <c r="GUK301" s="2039"/>
      <c r="GUL301" s="2039"/>
      <c r="GUM301" s="2039"/>
      <c r="GUN301" s="2039"/>
      <c r="GUO301" s="2039"/>
      <c r="GUP301" s="2039"/>
      <c r="GUQ301" s="2039"/>
      <c r="GUR301" s="2039"/>
      <c r="GUS301" s="2039"/>
      <c r="GUT301" s="2039"/>
      <c r="GUU301" s="2039"/>
      <c r="GUV301" s="2039"/>
      <c r="GUW301" s="2039"/>
      <c r="GUX301" s="2039"/>
      <c r="GUY301" s="2039"/>
      <c r="GUZ301" s="2039"/>
      <c r="GVA301" s="2039"/>
      <c r="GVB301" s="2039"/>
      <c r="GVC301" s="2039"/>
      <c r="GVD301" s="2039"/>
      <c r="GVE301" s="2039"/>
      <c r="GVF301" s="2039"/>
      <c r="GVG301" s="2039"/>
      <c r="GVH301" s="2039"/>
      <c r="GVI301" s="2039"/>
      <c r="GVJ301" s="2039"/>
      <c r="GVK301" s="2039"/>
      <c r="GVL301" s="2039"/>
      <c r="GVM301" s="2039"/>
      <c r="GVN301" s="2039"/>
      <c r="GVO301" s="2039"/>
      <c r="GVP301" s="2039"/>
      <c r="GVQ301" s="2039"/>
      <c r="GVR301" s="2039"/>
      <c r="GVS301" s="2039"/>
      <c r="GVT301" s="2039"/>
      <c r="GVU301" s="2039"/>
      <c r="GVV301" s="2039"/>
      <c r="GVW301" s="2039"/>
      <c r="GVX301" s="2039"/>
      <c r="GVY301" s="2039"/>
      <c r="GVZ301" s="2039"/>
      <c r="GWA301" s="2039"/>
      <c r="GWB301" s="2039"/>
      <c r="GWC301" s="2039"/>
      <c r="GWD301" s="2039"/>
      <c r="GWE301" s="2039"/>
      <c r="GWF301" s="2039"/>
      <c r="GWG301" s="2039"/>
      <c r="GWH301" s="2039"/>
      <c r="GWI301" s="2039"/>
      <c r="GWJ301" s="2039"/>
      <c r="GWK301" s="2039"/>
      <c r="GWL301" s="2039"/>
      <c r="GWM301" s="2039"/>
      <c r="GWN301" s="2039"/>
      <c r="GWO301" s="2039"/>
      <c r="GWP301" s="2039"/>
      <c r="GWQ301" s="2039"/>
      <c r="GWR301" s="2039"/>
      <c r="GWS301" s="2039"/>
      <c r="GWT301" s="2039"/>
      <c r="GWU301" s="2039"/>
      <c r="GWV301" s="2039"/>
      <c r="GWW301" s="2039"/>
      <c r="GWX301" s="2039"/>
      <c r="GWY301" s="2039"/>
      <c r="GWZ301" s="2039"/>
      <c r="GXA301" s="2039"/>
      <c r="GXB301" s="2039"/>
      <c r="GXC301" s="2039"/>
      <c r="GXD301" s="2039"/>
      <c r="GXE301" s="2039"/>
      <c r="GXF301" s="2039"/>
      <c r="GXG301" s="2039"/>
      <c r="GXH301" s="2039"/>
      <c r="GXI301" s="2039"/>
      <c r="GXJ301" s="2039"/>
      <c r="GXK301" s="2039"/>
      <c r="GXL301" s="2039"/>
      <c r="GXM301" s="2039"/>
      <c r="GXN301" s="2039"/>
      <c r="GXO301" s="2039"/>
      <c r="GXP301" s="2039"/>
      <c r="GXQ301" s="2039"/>
      <c r="GXR301" s="2039"/>
      <c r="GXS301" s="2039"/>
      <c r="GXT301" s="2039"/>
      <c r="GXU301" s="2039"/>
      <c r="GXV301" s="2039"/>
      <c r="GXW301" s="2039"/>
      <c r="GXX301" s="2039"/>
      <c r="GXY301" s="2039"/>
      <c r="GXZ301" s="2039"/>
      <c r="GYA301" s="2039"/>
      <c r="GYB301" s="2039"/>
      <c r="GYC301" s="2039"/>
      <c r="GYD301" s="2039"/>
      <c r="GYE301" s="2039"/>
      <c r="GYF301" s="2039"/>
      <c r="GYG301" s="2039"/>
      <c r="GYH301" s="2039"/>
      <c r="GYI301" s="2039"/>
      <c r="GYJ301" s="2039"/>
      <c r="GYK301" s="2039"/>
      <c r="GYL301" s="2039"/>
      <c r="GYM301" s="2039"/>
      <c r="GYN301" s="2039"/>
      <c r="GYO301" s="2039"/>
      <c r="GYP301" s="2039"/>
      <c r="GYQ301" s="2039"/>
      <c r="GYR301" s="2039"/>
      <c r="GYS301" s="2039"/>
      <c r="GYT301" s="2039"/>
      <c r="GYU301" s="2039"/>
      <c r="GYV301" s="2039"/>
      <c r="GYW301" s="2039"/>
      <c r="GYX301" s="2039"/>
      <c r="GYY301" s="2039"/>
      <c r="GYZ301" s="2039"/>
      <c r="GZA301" s="2039"/>
      <c r="GZB301" s="2039"/>
      <c r="GZC301" s="2039"/>
      <c r="GZD301" s="2039"/>
      <c r="GZE301" s="2039"/>
      <c r="GZF301" s="2039"/>
      <c r="GZG301" s="2039"/>
      <c r="GZH301" s="2039"/>
      <c r="GZI301" s="2039"/>
      <c r="GZJ301" s="2039"/>
      <c r="GZK301" s="2039"/>
      <c r="GZL301" s="2039"/>
      <c r="GZM301" s="2039"/>
      <c r="GZN301" s="2039"/>
      <c r="GZO301" s="2039"/>
      <c r="GZP301" s="2039"/>
      <c r="GZQ301" s="2039"/>
      <c r="GZR301" s="2039"/>
      <c r="GZS301" s="2039"/>
      <c r="GZT301" s="2039"/>
      <c r="GZU301" s="2039"/>
      <c r="GZV301" s="2039"/>
      <c r="GZW301" s="2039"/>
      <c r="GZX301" s="2039"/>
      <c r="GZY301" s="2039"/>
      <c r="GZZ301" s="2039"/>
      <c r="HAA301" s="2039"/>
      <c r="HAB301" s="2039"/>
      <c r="HAC301" s="2039"/>
      <c r="HAD301" s="2039"/>
      <c r="HAE301" s="2039"/>
      <c r="HAF301" s="2039"/>
      <c r="HAG301" s="2039"/>
      <c r="HAH301" s="2039"/>
      <c r="HAI301" s="2039"/>
      <c r="HAJ301" s="2039"/>
      <c r="HAK301" s="2039"/>
      <c r="HAL301" s="2039"/>
      <c r="HAM301" s="2039"/>
      <c r="HAN301" s="2039"/>
      <c r="HAO301" s="2039"/>
      <c r="HAP301" s="2039"/>
      <c r="HAQ301" s="2039"/>
      <c r="HAR301" s="2039"/>
      <c r="HAS301" s="2039"/>
      <c r="HAT301" s="2039"/>
      <c r="HAU301" s="2039"/>
      <c r="HAV301" s="2039"/>
      <c r="HAW301" s="2039"/>
      <c r="HAX301" s="2039"/>
      <c r="HAY301" s="2039"/>
      <c r="HAZ301" s="2039"/>
      <c r="HBA301" s="2039"/>
      <c r="HBB301" s="2039"/>
      <c r="HBC301" s="2039"/>
      <c r="HBD301" s="2039"/>
      <c r="HBE301" s="2039"/>
      <c r="HBF301" s="2039"/>
      <c r="HBG301" s="2039"/>
      <c r="HBH301" s="2039"/>
      <c r="HBI301" s="2039"/>
      <c r="HBJ301" s="2039"/>
      <c r="HBK301" s="2039"/>
      <c r="HBL301" s="2039"/>
      <c r="HBM301" s="2039"/>
      <c r="HBN301" s="2039"/>
      <c r="HBO301" s="2039"/>
      <c r="HBP301" s="2039"/>
      <c r="HBQ301" s="2039"/>
      <c r="HBR301" s="2039"/>
      <c r="HBS301" s="2039"/>
      <c r="HBT301" s="2039"/>
      <c r="HBU301" s="2039"/>
      <c r="HBV301" s="2039"/>
      <c r="HBW301" s="2039"/>
      <c r="HBX301" s="2039"/>
      <c r="HBY301" s="2039"/>
      <c r="HBZ301" s="2039"/>
      <c r="HCA301" s="2039"/>
      <c r="HCB301" s="2039"/>
      <c r="HCC301" s="2039"/>
      <c r="HCD301" s="2039"/>
      <c r="HCE301" s="2039"/>
      <c r="HCF301" s="2039"/>
      <c r="HCG301" s="2039"/>
      <c r="HCH301" s="2039"/>
      <c r="HCI301" s="2039"/>
      <c r="HCJ301" s="2039"/>
      <c r="HCK301" s="2039"/>
      <c r="HCL301" s="2039"/>
      <c r="HCM301" s="2039"/>
      <c r="HCN301" s="2039"/>
      <c r="HCO301" s="2039"/>
      <c r="HCP301" s="2039"/>
      <c r="HCQ301" s="2039"/>
      <c r="HCR301" s="2039"/>
      <c r="HCS301" s="2039"/>
      <c r="HCT301" s="2039"/>
      <c r="HCU301" s="2039"/>
      <c r="HCV301" s="2039"/>
      <c r="HCW301" s="2039"/>
      <c r="HCX301" s="2039"/>
      <c r="HCY301" s="2039"/>
      <c r="HCZ301" s="2039"/>
      <c r="HDA301" s="2039"/>
      <c r="HDB301" s="2039"/>
      <c r="HDC301" s="2039"/>
      <c r="HDD301" s="2039"/>
      <c r="HDE301" s="2039"/>
      <c r="HDF301" s="2039"/>
      <c r="HDG301" s="2039"/>
      <c r="HDH301" s="2039"/>
      <c r="HDI301" s="2039"/>
      <c r="HDJ301" s="2039"/>
      <c r="HDK301" s="2039"/>
      <c r="HDL301" s="2039"/>
      <c r="HDM301" s="2039"/>
      <c r="HDN301" s="2039"/>
      <c r="HDO301" s="2039"/>
      <c r="HDP301" s="2039"/>
      <c r="HDQ301" s="2039"/>
      <c r="HDR301" s="2039"/>
      <c r="HDS301" s="2039"/>
      <c r="HDT301" s="2039"/>
      <c r="HDU301" s="2039"/>
      <c r="HDV301" s="2039"/>
      <c r="HDW301" s="2039"/>
      <c r="HDX301" s="2039"/>
      <c r="HDY301" s="2039"/>
      <c r="HDZ301" s="2039"/>
      <c r="HEA301" s="2039"/>
      <c r="HEB301" s="2039"/>
      <c r="HEC301" s="2039"/>
      <c r="HED301" s="2039"/>
      <c r="HEE301" s="2039"/>
      <c r="HEF301" s="2039"/>
      <c r="HEG301" s="2039"/>
      <c r="HEH301" s="2039"/>
      <c r="HEI301" s="2039"/>
      <c r="HEJ301" s="2039"/>
      <c r="HEK301" s="2039"/>
      <c r="HEL301" s="2039"/>
      <c r="HEM301" s="2039"/>
      <c r="HEN301" s="2039"/>
      <c r="HEO301" s="2039"/>
      <c r="HEP301" s="2039"/>
      <c r="HEQ301" s="2039"/>
      <c r="HER301" s="2039"/>
      <c r="HES301" s="2039"/>
      <c r="HET301" s="2039"/>
      <c r="HEU301" s="2039"/>
      <c r="HEV301" s="2039"/>
      <c r="HEW301" s="2039"/>
      <c r="HEX301" s="2039"/>
      <c r="HEY301" s="2039"/>
      <c r="HEZ301" s="2039"/>
      <c r="HFA301" s="2039"/>
      <c r="HFB301" s="2039"/>
      <c r="HFC301" s="2039"/>
      <c r="HFD301" s="2039"/>
      <c r="HFE301" s="2039"/>
      <c r="HFF301" s="2039"/>
      <c r="HFG301" s="2039"/>
      <c r="HFH301" s="2039"/>
      <c r="HFI301" s="2039"/>
      <c r="HFJ301" s="2039"/>
      <c r="HFK301" s="2039"/>
      <c r="HFL301" s="2039"/>
      <c r="HFM301" s="2039"/>
      <c r="HFN301" s="2039"/>
      <c r="HFO301" s="2039"/>
      <c r="HFP301" s="2039"/>
      <c r="HFQ301" s="2039"/>
      <c r="HFR301" s="2039"/>
      <c r="HFS301" s="2039"/>
      <c r="HFT301" s="2039"/>
      <c r="HFU301" s="2039"/>
      <c r="HFV301" s="2039"/>
      <c r="HFW301" s="2039"/>
      <c r="HFX301" s="2039"/>
      <c r="HFY301" s="2039"/>
      <c r="HFZ301" s="2039"/>
      <c r="HGA301" s="2039"/>
      <c r="HGB301" s="2039"/>
      <c r="HGC301" s="2039"/>
      <c r="HGD301" s="2039"/>
      <c r="HGE301" s="2039"/>
      <c r="HGF301" s="2039"/>
      <c r="HGG301" s="2039"/>
      <c r="HGH301" s="2039"/>
      <c r="HGI301" s="2039"/>
      <c r="HGJ301" s="2039"/>
      <c r="HGK301" s="2039"/>
      <c r="HGL301" s="2039"/>
      <c r="HGM301" s="2039"/>
      <c r="HGN301" s="2039"/>
      <c r="HGO301" s="2039"/>
      <c r="HGP301" s="2039"/>
      <c r="HGQ301" s="2039"/>
      <c r="HGR301" s="2039"/>
      <c r="HGS301" s="2039"/>
      <c r="HGT301" s="2039"/>
      <c r="HGU301" s="2039"/>
      <c r="HGV301" s="2039"/>
      <c r="HGW301" s="2039"/>
      <c r="HGX301" s="2039"/>
      <c r="HGY301" s="2039"/>
      <c r="HGZ301" s="2039"/>
      <c r="HHA301" s="2039"/>
      <c r="HHB301" s="2039"/>
      <c r="HHC301" s="2039"/>
      <c r="HHD301" s="2039"/>
      <c r="HHE301" s="2039"/>
      <c r="HHF301" s="2039"/>
      <c r="HHG301" s="2039"/>
      <c r="HHH301" s="2039"/>
      <c r="HHI301" s="2039"/>
      <c r="HHJ301" s="2039"/>
      <c r="HHK301" s="2039"/>
      <c r="HHL301" s="2039"/>
      <c r="HHM301" s="2039"/>
      <c r="HHN301" s="2039"/>
      <c r="HHO301" s="2039"/>
      <c r="HHP301" s="2039"/>
      <c r="HHQ301" s="2039"/>
      <c r="HHR301" s="2039"/>
      <c r="HHS301" s="2039"/>
      <c r="HHT301" s="2039"/>
      <c r="HHU301" s="2039"/>
      <c r="HHV301" s="2039"/>
      <c r="HHW301" s="2039"/>
      <c r="HHX301" s="2039"/>
      <c r="HHY301" s="2039"/>
      <c r="HHZ301" s="2039"/>
      <c r="HIA301" s="2039"/>
      <c r="HIB301" s="2039"/>
      <c r="HIC301" s="2039"/>
      <c r="HID301" s="2039"/>
      <c r="HIE301" s="2039"/>
      <c r="HIF301" s="2039"/>
      <c r="HIG301" s="2039"/>
      <c r="HIH301" s="2039"/>
      <c r="HII301" s="2039"/>
      <c r="HIJ301" s="2039"/>
      <c r="HIK301" s="2039"/>
      <c r="HIL301" s="2039"/>
      <c r="HIM301" s="2039"/>
      <c r="HIN301" s="2039"/>
      <c r="HIO301" s="2039"/>
      <c r="HIP301" s="2039"/>
      <c r="HIQ301" s="2039"/>
      <c r="HIR301" s="2039"/>
      <c r="HIS301" s="2039"/>
      <c r="HIT301" s="2039"/>
      <c r="HIU301" s="2039"/>
      <c r="HIV301" s="2039"/>
      <c r="HIW301" s="2039"/>
      <c r="HIX301" s="2039"/>
      <c r="HIY301" s="2039"/>
      <c r="HIZ301" s="2039"/>
      <c r="HJA301" s="2039"/>
      <c r="HJB301" s="2039"/>
      <c r="HJC301" s="2039"/>
      <c r="HJD301" s="2039"/>
      <c r="HJE301" s="2039"/>
      <c r="HJF301" s="2039"/>
      <c r="HJG301" s="2039"/>
      <c r="HJH301" s="2039"/>
      <c r="HJI301" s="2039"/>
      <c r="HJJ301" s="2039"/>
      <c r="HJK301" s="2039"/>
      <c r="HJL301" s="2039"/>
      <c r="HJM301" s="2039"/>
      <c r="HJN301" s="2039"/>
      <c r="HJO301" s="2039"/>
      <c r="HJP301" s="2039"/>
      <c r="HJQ301" s="2039"/>
      <c r="HJR301" s="2039"/>
      <c r="HJS301" s="2039"/>
      <c r="HJT301" s="2039"/>
      <c r="HJU301" s="2039"/>
      <c r="HJV301" s="2039"/>
      <c r="HJW301" s="2039"/>
      <c r="HJX301" s="2039"/>
      <c r="HJY301" s="2039"/>
      <c r="HJZ301" s="2039"/>
      <c r="HKA301" s="2039"/>
      <c r="HKB301" s="2039"/>
      <c r="HKC301" s="2039"/>
      <c r="HKD301" s="2039"/>
      <c r="HKE301" s="2039"/>
      <c r="HKF301" s="2039"/>
      <c r="HKG301" s="2039"/>
      <c r="HKH301" s="2039"/>
      <c r="HKI301" s="2039"/>
      <c r="HKJ301" s="2039"/>
      <c r="HKK301" s="2039"/>
      <c r="HKL301" s="2039"/>
      <c r="HKM301" s="2039"/>
      <c r="HKN301" s="2039"/>
      <c r="HKO301" s="2039"/>
      <c r="HKP301" s="2039"/>
      <c r="HKQ301" s="2039"/>
      <c r="HKR301" s="2039"/>
      <c r="HKS301" s="2039"/>
      <c r="HKT301" s="2039"/>
      <c r="HKU301" s="2039"/>
      <c r="HKV301" s="2039"/>
      <c r="HKW301" s="2039"/>
      <c r="HKX301" s="2039"/>
      <c r="HKY301" s="2039"/>
      <c r="HKZ301" s="2039"/>
      <c r="HLA301" s="2039"/>
      <c r="HLB301" s="2039"/>
      <c r="HLC301" s="2039"/>
      <c r="HLD301" s="2039"/>
      <c r="HLE301" s="2039"/>
      <c r="HLF301" s="2039"/>
      <c r="HLG301" s="2039"/>
      <c r="HLH301" s="2039"/>
      <c r="HLI301" s="2039"/>
      <c r="HLJ301" s="2039"/>
      <c r="HLK301" s="2039"/>
      <c r="HLL301" s="2039"/>
      <c r="HLM301" s="2039"/>
      <c r="HLN301" s="2039"/>
      <c r="HLO301" s="2039"/>
      <c r="HLP301" s="2039"/>
      <c r="HLQ301" s="2039"/>
      <c r="HLR301" s="2039"/>
      <c r="HLS301" s="2039"/>
      <c r="HLT301" s="2039"/>
      <c r="HLU301" s="2039"/>
      <c r="HLV301" s="2039"/>
      <c r="HLW301" s="2039"/>
      <c r="HLX301" s="2039"/>
      <c r="HLY301" s="2039"/>
      <c r="HLZ301" s="2039"/>
      <c r="HMA301" s="2039"/>
      <c r="HMB301" s="2039"/>
      <c r="HMC301" s="2039"/>
      <c r="HMD301" s="2039"/>
      <c r="HME301" s="2039"/>
      <c r="HMF301" s="2039"/>
      <c r="HMG301" s="2039"/>
      <c r="HMH301" s="2039"/>
      <c r="HMI301" s="2039"/>
      <c r="HMJ301" s="2039"/>
      <c r="HMK301" s="2039"/>
      <c r="HML301" s="2039"/>
      <c r="HMM301" s="2039"/>
      <c r="HMN301" s="2039"/>
      <c r="HMO301" s="2039"/>
      <c r="HMP301" s="2039"/>
      <c r="HMQ301" s="2039"/>
      <c r="HMR301" s="2039"/>
      <c r="HMS301" s="2039"/>
      <c r="HMT301" s="2039"/>
      <c r="HMU301" s="2039"/>
      <c r="HMV301" s="2039"/>
      <c r="HMW301" s="2039"/>
      <c r="HMX301" s="2039"/>
      <c r="HMY301" s="2039"/>
      <c r="HMZ301" s="2039"/>
      <c r="HNA301" s="2039"/>
      <c r="HNB301" s="2039"/>
      <c r="HNC301" s="2039"/>
      <c r="HND301" s="2039"/>
      <c r="HNE301" s="2039"/>
      <c r="HNF301" s="2039"/>
      <c r="HNG301" s="2039"/>
      <c r="HNH301" s="2039"/>
      <c r="HNI301" s="2039"/>
      <c r="HNJ301" s="2039"/>
      <c r="HNK301" s="2039"/>
      <c r="HNL301" s="2039"/>
      <c r="HNM301" s="2039"/>
      <c r="HNN301" s="2039"/>
      <c r="HNO301" s="2039"/>
      <c r="HNP301" s="2039"/>
      <c r="HNQ301" s="2039"/>
      <c r="HNR301" s="2039"/>
      <c r="HNS301" s="2039"/>
      <c r="HNT301" s="2039"/>
      <c r="HNU301" s="2039"/>
      <c r="HNV301" s="2039"/>
      <c r="HNW301" s="2039"/>
      <c r="HNX301" s="2039"/>
      <c r="HNY301" s="2039"/>
      <c r="HNZ301" s="2039"/>
      <c r="HOA301" s="2039"/>
      <c r="HOB301" s="2039"/>
      <c r="HOC301" s="2039"/>
      <c r="HOD301" s="2039"/>
      <c r="HOE301" s="2039"/>
      <c r="HOF301" s="2039"/>
      <c r="HOG301" s="2039"/>
      <c r="HOH301" s="2039"/>
      <c r="HOI301" s="2039"/>
      <c r="HOJ301" s="2039"/>
      <c r="HOK301" s="2039"/>
      <c r="HOL301" s="2039"/>
      <c r="HOM301" s="2039"/>
      <c r="HON301" s="2039"/>
      <c r="HOO301" s="2039"/>
      <c r="HOP301" s="2039"/>
      <c r="HOQ301" s="2039"/>
      <c r="HOR301" s="2039"/>
      <c r="HOS301" s="2039"/>
      <c r="HOT301" s="2039"/>
      <c r="HOU301" s="2039"/>
      <c r="HOV301" s="2039"/>
      <c r="HOW301" s="2039"/>
      <c r="HOX301" s="2039"/>
      <c r="HOY301" s="2039"/>
      <c r="HOZ301" s="2039"/>
      <c r="HPA301" s="2039"/>
      <c r="HPB301" s="2039"/>
      <c r="HPC301" s="2039"/>
      <c r="HPD301" s="2039"/>
      <c r="HPE301" s="2039"/>
      <c r="HPF301" s="2039"/>
      <c r="HPG301" s="2039"/>
      <c r="HPH301" s="2039"/>
      <c r="HPI301" s="2039"/>
      <c r="HPJ301" s="2039"/>
      <c r="HPK301" s="2039"/>
      <c r="HPL301" s="2039"/>
      <c r="HPM301" s="2039"/>
      <c r="HPN301" s="2039"/>
      <c r="HPO301" s="2039"/>
      <c r="HPP301" s="2039"/>
      <c r="HPQ301" s="2039"/>
      <c r="HPR301" s="2039"/>
      <c r="HPS301" s="2039"/>
      <c r="HPT301" s="2039"/>
      <c r="HPU301" s="2039"/>
      <c r="HPV301" s="2039"/>
      <c r="HPW301" s="2039"/>
      <c r="HPX301" s="2039"/>
      <c r="HPY301" s="2039"/>
      <c r="HPZ301" s="2039"/>
      <c r="HQA301" s="2039"/>
      <c r="HQB301" s="2039"/>
      <c r="HQC301" s="2039"/>
      <c r="HQD301" s="2039"/>
      <c r="HQE301" s="2039"/>
      <c r="HQF301" s="2039"/>
      <c r="HQG301" s="2039"/>
      <c r="HQH301" s="2039"/>
      <c r="HQI301" s="2039"/>
      <c r="HQJ301" s="2039"/>
      <c r="HQK301" s="2039"/>
      <c r="HQL301" s="2039"/>
      <c r="HQM301" s="2039"/>
      <c r="HQN301" s="2039"/>
      <c r="HQO301" s="2039"/>
      <c r="HQP301" s="2039"/>
      <c r="HQQ301" s="2039"/>
      <c r="HQR301" s="2039"/>
      <c r="HQS301" s="2039"/>
      <c r="HQT301" s="2039"/>
      <c r="HQU301" s="2039"/>
      <c r="HQV301" s="2039"/>
      <c r="HQW301" s="2039"/>
      <c r="HQX301" s="2039"/>
      <c r="HQY301" s="2039"/>
      <c r="HQZ301" s="2039"/>
      <c r="HRA301" s="2039"/>
      <c r="HRB301" s="2039"/>
      <c r="HRC301" s="2039"/>
      <c r="HRD301" s="2039"/>
      <c r="HRE301" s="2039"/>
      <c r="HRF301" s="2039"/>
      <c r="HRG301" s="2039"/>
      <c r="HRH301" s="2039"/>
      <c r="HRI301" s="2039"/>
      <c r="HRJ301" s="2039"/>
      <c r="HRK301" s="2039"/>
      <c r="HRL301" s="2039"/>
      <c r="HRM301" s="2039"/>
      <c r="HRN301" s="2039"/>
      <c r="HRO301" s="2039"/>
      <c r="HRP301" s="2039"/>
      <c r="HRQ301" s="2039"/>
      <c r="HRR301" s="2039"/>
      <c r="HRS301" s="2039"/>
      <c r="HRT301" s="2039"/>
      <c r="HRU301" s="2039"/>
      <c r="HRV301" s="2039"/>
      <c r="HRW301" s="2039"/>
      <c r="HRX301" s="2039"/>
      <c r="HRY301" s="2039"/>
      <c r="HRZ301" s="2039"/>
      <c r="HSA301" s="2039"/>
      <c r="HSB301" s="2039"/>
      <c r="HSC301" s="2039"/>
      <c r="HSD301" s="2039"/>
      <c r="HSE301" s="2039"/>
      <c r="HSF301" s="2039"/>
      <c r="HSG301" s="2039"/>
      <c r="HSH301" s="2039"/>
      <c r="HSI301" s="2039"/>
      <c r="HSJ301" s="2039"/>
      <c r="HSK301" s="2039"/>
      <c r="HSL301" s="2039"/>
      <c r="HSM301" s="2039"/>
      <c r="HSN301" s="2039"/>
      <c r="HSO301" s="2039"/>
      <c r="HSP301" s="2039"/>
      <c r="HSQ301" s="2039"/>
      <c r="HSR301" s="2039"/>
      <c r="HSS301" s="2039"/>
      <c r="HST301" s="2039"/>
      <c r="HSU301" s="2039"/>
      <c r="HSV301" s="2039"/>
      <c r="HSW301" s="2039"/>
      <c r="HSX301" s="2039"/>
      <c r="HSY301" s="2039"/>
      <c r="HSZ301" s="2039"/>
      <c r="HTA301" s="2039"/>
      <c r="HTB301" s="2039"/>
      <c r="HTC301" s="2039"/>
      <c r="HTD301" s="2039"/>
      <c r="HTE301" s="2039"/>
      <c r="HTF301" s="2039"/>
      <c r="HTG301" s="2039"/>
      <c r="HTH301" s="2039"/>
      <c r="HTI301" s="2039"/>
      <c r="HTJ301" s="2039"/>
      <c r="HTK301" s="2039"/>
      <c r="HTL301" s="2039"/>
      <c r="HTM301" s="2039"/>
      <c r="HTN301" s="2039"/>
      <c r="HTO301" s="2039"/>
      <c r="HTP301" s="2039"/>
      <c r="HTQ301" s="2039"/>
      <c r="HTR301" s="2039"/>
      <c r="HTS301" s="2039"/>
      <c r="HTT301" s="2039"/>
      <c r="HTU301" s="2039"/>
      <c r="HTV301" s="2039"/>
      <c r="HTW301" s="2039"/>
      <c r="HTX301" s="2039"/>
      <c r="HTY301" s="2039"/>
      <c r="HTZ301" s="2039"/>
      <c r="HUA301" s="2039"/>
      <c r="HUB301" s="2039"/>
      <c r="HUC301" s="2039"/>
      <c r="HUD301" s="2039"/>
      <c r="HUE301" s="2039"/>
      <c r="HUF301" s="2039"/>
      <c r="HUG301" s="2039"/>
      <c r="HUH301" s="2039"/>
      <c r="HUI301" s="2039"/>
      <c r="HUJ301" s="2039"/>
      <c r="HUK301" s="2039"/>
      <c r="HUL301" s="2039"/>
      <c r="HUM301" s="2039"/>
      <c r="HUN301" s="2039"/>
      <c r="HUO301" s="2039"/>
      <c r="HUP301" s="2039"/>
      <c r="HUQ301" s="2039"/>
      <c r="HUR301" s="2039"/>
      <c r="HUS301" s="2039"/>
      <c r="HUT301" s="2039"/>
      <c r="HUU301" s="2039"/>
      <c r="HUV301" s="2039"/>
      <c r="HUW301" s="2039"/>
      <c r="HUX301" s="2039"/>
      <c r="HUY301" s="2039"/>
      <c r="HUZ301" s="2039"/>
      <c r="HVA301" s="2039"/>
      <c r="HVB301" s="2039"/>
      <c r="HVC301" s="2039"/>
      <c r="HVD301" s="2039"/>
      <c r="HVE301" s="2039"/>
      <c r="HVF301" s="2039"/>
      <c r="HVG301" s="2039"/>
      <c r="HVH301" s="2039"/>
      <c r="HVI301" s="2039"/>
      <c r="HVJ301" s="2039"/>
      <c r="HVK301" s="2039"/>
      <c r="HVL301" s="2039"/>
      <c r="HVM301" s="2039"/>
      <c r="HVN301" s="2039"/>
      <c r="HVO301" s="2039"/>
      <c r="HVP301" s="2039"/>
      <c r="HVQ301" s="2039"/>
      <c r="HVR301" s="2039"/>
      <c r="HVS301" s="2039"/>
      <c r="HVT301" s="2039"/>
      <c r="HVU301" s="2039"/>
      <c r="HVV301" s="2039"/>
      <c r="HVW301" s="2039"/>
      <c r="HVX301" s="2039"/>
      <c r="HVY301" s="2039"/>
      <c r="HVZ301" s="2039"/>
      <c r="HWA301" s="2039"/>
      <c r="HWB301" s="2039"/>
      <c r="HWC301" s="2039"/>
      <c r="HWD301" s="2039"/>
      <c r="HWE301" s="2039"/>
      <c r="HWF301" s="2039"/>
      <c r="HWG301" s="2039"/>
      <c r="HWH301" s="2039"/>
      <c r="HWI301" s="2039"/>
      <c r="HWJ301" s="2039"/>
      <c r="HWK301" s="2039"/>
      <c r="HWL301" s="2039"/>
      <c r="HWM301" s="2039"/>
      <c r="HWN301" s="2039"/>
      <c r="HWO301" s="2039"/>
      <c r="HWP301" s="2039"/>
      <c r="HWQ301" s="2039"/>
      <c r="HWR301" s="2039"/>
      <c r="HWS301" s="2039"/>
      <c r="HWT301" s="2039"/>
      <c r="HWU301" s="2039"/>
      <c r="HWV301" s="2039"/>
      <c r="HWW301" s="2039"/>
      <c r="HWX301" s="2039"/>
      <c r="HWY301" s="2039"/>
      <c r="HWZ301" s="2039"/>
      <c r="HXA301" s="2039"/>
      <c r="HXB301" s="2039"/>
      <c r="HXC301" s="2039"/>
      <c r="HXD301" s="2039"/>
      <c r="HXE301" s="2039"/>
      <c r="HXF301" s="2039"/>
      <c r="HXG301" s="2039"/>
      <c r="HXH301" s="2039"/>
      <c r="HXI301" s="2039"/>
      <c r="HXJ301" s="2039"/>
      <c r="HXK301" s="2039"/>
      <c r="HXL301" s="2039"/>
      <c r="HXM301" s="2039"/>
      <c r="HXN301" s="2039"/>
      <c r="HXO301" s="2039"/>
      <c r="HXP301" s="2039"/>
      <c r="HXQ301" s="2039"/>
      <c r="HXR301" s="2039"/>
      <c r="HXS301" s="2039"/>
      <c r="HXT301" s="2039"/>
      <c r="HXU301" s="2039"/>
      <c r="HXV301" s="2039"/>
      <c r="HXW301" s="2039"/>
      <c r="HXX301" s="2039"/>
      <c r="HXY301" s="2039"/>
      <c r="HXZ301" s="2039"/>
      <c r="HYA301" s="2039"/>
      <c r="HYB301" s="2039"/>
      <c r="HYC301" s="2039"/>
      <c r="HYD301" s="2039"/>
      <c r="HYE301" s="2039"/>
      <c r="HYF301" s="2039"/>
      <c r="HYG301" s="2039"/>
      <c r="HYH301" s="2039"/>
      <c r="HYI301" s="2039"/>
      <c r="HYJ301" s="2039"/>
      <c r="HYK301" s="2039"/>
      <c r="HYL301" s="2039"/>
      <c r="HYM301" s="2039"/>
      <c r="HYN301" s="2039"/>
      <c r="HYO301" s="2039"/>
      <c r="HYP301" s="2039"/>
      <c r="HYQ301" s="2039"/>
      <c r="HYR301" s="2039"/>
      <c r="HYS301" s="2039"/>
      <c r="HYT301" s="2039"/>
      <c r="HYU301" s="2039"/>
      <c r="HYV301" s="2039"/>
      <c r="HYW301" s="2039"/>
      <c r="HYX301" s="2039"/>
      <c r="HYY301" s="2039"/>
      <c r="HYZ301" s="2039"/>
      <c r="HZA301" s="2039"/>
      <c r="HZB301" s="2039"/>
      <c r="HZC301" s="2039"/>
      <c r="HZD301" s="2039"/>
      <c r="HZE301" s="2039"/>
      <c r="HZF301" s="2039"/>
      <c r="HZG301" s="2039"/>
      <c r="HZH301" s="2039"/>
      <c r="HZI301" s="2039"/>
      <c r="HZJ301" s="2039"/>
      <c r="HZK301" s="2039"/>
      <c r="HZL301" s="2039"/>
      <c r="HZM301" s="2039"/>
      <c r="HZN301" s="2039"/>
      <c r="HZO301" s="2039"/>
      <c r="HZP301" s="2039"/>
      <c r="HZQ301" s="2039"/>
      <c r="HZR301" s="2039"/>
      <c r="HZS301" s="2039"/>
      <c r="HZT301" s="2039"/>
      <c r="HZU301" s="2039"/>
      <c r="HZV301" s="2039"/>
      <c r="HZW301" s="2039"/>
      <c r="HZX301" s="2039"/>
      <c r="HZY301" s="2039"/>
      <c r="HZZ301" s="2039"/>
      <c r="IAA301" s="2039"/>
      <c r="IAB301" s="2039"/>
      <c r="IAC301" s="2039"/>
      <c r="IAD301" s="2039"/>
      <c r="IAE301" s="2039"/>
      <c r="IAF301" s="2039"/>
      <c r="IAG301" s="2039"/>
      <c r="IAH301" s="2039"/>
      <c r="IAI301" s="2039"/>
      <c r="IAJ301" s="2039"/>
      <c r="IAK301" s="2039"/>
      <c r="IAL301" s="2039"/>
      <c r="IAM301" s="2039"/>
      <c r="IAN301" s="2039"/>
      <c r="IAO301" s="2039"/>
      <c r="IAP301" s="2039"/>
      <c r="IAQ301" s="2039"/>
      <c r="IAR301" s="2039"/>
      <c r="IAS301" s="2039"/>
      <c r="IAT301" s="2039"/>
      <c r="IAU301" s="2039"/>
      <c r="IAV301" s="2039"/>
      <c r="IAW301" s="2039"/>
      <c r="IAX301" s="2039"/>
      <c r="IAY301" s="2039"/>
      <c r="IAZ301" s="2039"/>
      <c r="IBA301" s="2039"/>
      <c r="IBB301" s="2039"/>
      <c r="IBC301" s="2039"/>
      <c r="IBD301" s="2039"/>
      <c r="IBE301" s="2039"/>
      <c r="IBF301" s="2039"/>
      <c r="IBG301" s="2039"/>
      <c r="IBH301" s="2039"/>
      <c r="IBI301" s="2039"/>
      <c r="IBJ301" s="2039"/>
      <c r="IBK301" s="2039"/>
      <c r="IBL301" s="2039"/>
      <c r="IBM301" s="2039"/>
      <c r="IBN301" s="2039"/>
      <c r="IBO301" s="2039"/>
      <c r="IBP301" s="2039"/>
      <c r="IBQ301" s="2039"/>
      <c r="IBR301" s="2039"/>
      <c r="IBS301" s="2039"/>
      <c r="IBT301" s="2039"/>
      <c r="IBU301" s="2039"/>
      <c r="IBV301" s="2039"/>
      <c r="IBW301" s="2039"/>
      <c r="IBX301" s="2039"/>
      <c r="IBY301" s="2039"/>
      <c r="IBZ301" s="2039"/>
      <c r="ICA301" s="2039"/>
      <c r="ICB301" s="2039"/>
      <c r="ICC301" s="2039"/>
      <c r="ICD301" s="2039"/>
      <c r="ICE301" s="2039"/>
      <c r="ICF301" s="2039"/>
      <c r="ICG301" s="2039"/>
      <c r="ICH301" s="2039"/>
      <c r="ICI301" s="2039"/>
      <c r="ICJ301" s="2039"/>
      <c r="ICK301" s="2039"/>
      <c r="ICL301" s="2039"/>
      <c r="ICM301" s="2039"/>
      <c r="ICN301" s="2039"/>
      <c r="ICO301" s="2039"/>
      <c r="ICP301" s="2039"/>
      <c r="ICQ301" s="2039"/>
      <c r="ICR301" s="2039"/>
      <c r="ICS301" s="2039"/>
      <c r="ICT301" s="2039"/>
      <c r="ICU301" s="2039"/>
      <c r="ICV301" s="2039"/>
      <c r="ICW301" s="2039"/>
      <c r="ICX301" s="2039"/>
      <c r="ICY301" s="2039"/>
      <c r="ICZ301" s="2039"/>
      <c r="IDA301" s="2039"/>
      <c r="IDB301" s="2039"/>
      <c r="IDC301" s="2039"/>
      <c r="IDD301" s="2039"/>
      <c r="IDE301" s="2039"/>
      <c r="IDF301" s="2039"/>
      <c r="IDG301" s="2039"/>
      <c r="IDH301" s="2039"/>
      <c r="IDI301" s="2039"/>
      <c r="IDJ301" s="2039"/>
      <c r="IDK301" s="2039"/>
      <c r="IDL301" s="2039"/>
      <c r="IDM301" s="2039"/>
      <c r="IDN301" s="2039"/>
      <c r="IDO301" s="2039"/>
      <c r="IDP301" s="2039"/>
      <c r="IDQ301" s="2039"/>
      <c r="IDR301" s="2039"/>
      <c r="IDS301" s="2039"/>
      <c r="IDT301" s="2039"/>
      <c r="IDU301" s="2039"/>
      <c r="IDV301" s="2039"/>
      <c r="IDW301" s="2039"/>
      <c r="IDX301" s="2039"/>
      <c r="IDY301" s="2039"/>
      <c r="IDZ301" s="2039"/>
      <c r="IEA301" s="2039"/>
      <c r="IEB301" s="2039"/>
      <c r="IEC301" s="2039"/>
      <c r="IED301" s="2039"/>
      <c r="IEE301" s="2039"/>
      <c r="IEF301" s="2039"/>
      <c r="IEG301" s="2039"/>
      <c r="IEH301" s="2039"/>
      <c r="IEI301" s="2039"/>
      <c r="IEJ301" s="2039"/>
      <c r="IEK301" s="2039"/>
      <c r="IEL301" s="2039"/>
      <c r="IEM301" s="2039"/>
      <c r="IEN301" s="2039"/>
      <c r="IEO301" s="2039"/>
      <c r="IEP301" s="2039"/>
      <c r="IEQ301" s="2039"/>
      <c r="IER301" s="2039"/>
      <c r="IES301" s="2039"/>
      <c r="IET301" s="2039"/>
      <c r="IEU301" s="2039"/>
      <c r="IEV301" s="2039"/>
      <c r="IEW301" s="2039"/>
      <c r="IEX301" s="2039"/>
      <c r="IEY301" s="2039"/>
      <c r="IEZ301" s="2039"/>
      <c r="IFA301" s="2039"/>
      <c r="IFB301" s="2039"/>
      <c r="IFC301" s="2039"/>
      <c r="IFD301" s="2039"/>
      <c r="IFE301" s="2039"/>
      <c r="IFF301" s="2039"/>
      <c r="IFG301" s="2039"/>
      <c r="IFH301" s="2039"/>
      <c r="IFI301" s="2039"/>
      <c r="IFJ301" s="2039"/>
      <c r="IFK301" s="2039"/>
      <c r="IFL301" s="2039"/>
      <c r="IFM301" s="2039"/>
      <c r="IFN301" s="2039"/>
      <c r="IFO301" s="2039"/>
      <c r="IFP301" s="2039"/>
      <c r="IFQ301" s="2039"/>
      <c r="IFR301" s="2039"/>
      <c r="IFS301" s="2039"/>
      <c r="IFT301" s="2039"/>
      <c r="IFU301" s="2039"/>
      <c r="IFV301" s="2039"/>
      <c r="IFW301" s="2039"/>
      <c r="IFX301" s="2039"/>
      <c r="IFY301" s="2039"/>
      <c r="IFZ301" s="2039"/>
      <c r="IGA301" s="2039"/>
      <c r="IGB301" s="2039"/>
      <c r="IGC301" s="2039"/>
      <c r="IGD301" s="2039"/>
      <c r="IGE301" s="2039"/>
      <c r="IGF301" s="2039"/>
      <c r="IGG301" s="2039"/>
      <c r="IGH301" s="2039"/>
      <c r="IGI301" s="2039"/>
      <c r="IGJ301" s="2039"/>
      <c r="IGK301" s="2039"/>
      <c r="IGL301" s="2039"/>
      <c r="IGM301" s="2039"/>
      <c r="IGN301" s="2039"/>
      <c r="IGO301" s="2039"/>
      <c r="IGP301" s="2039"/>
      <c r="IGQ301" s="2039"/>
      <c r="IGR301" s="2039"/>
      <c r="IGS301" s="2039"/>
      <c r="IGT301" s="2039"/>
      <c r="IGU301" s="2039"/>
      <c r="IGV301" s="2039"/>
      <c r="IGW301" s="2039"/>
      <c r="IGX301" s="2039"/>
      <c r="IGY301" s="2039"/>
      <c r="IGZ301" s="2039"/>
      <c r="IHA301" s="2039"/>
      <c r="IHB301" s="2039"/>
      <c r="IHC301" s="2039"/>
      <c r="IHD301" s="2039"/>
      <c r="IHE301" s="2039"/>
      <c r="IHF301" s="2039"/>
      <c r="IHG301" s="2039"/>
      <c r="IHH301" s="2039"/>
      <c r="IHI301" s="2039"/>
      <c r="IHJ301" s="2039"/>
      <c r="IHK301" s="2039"/>
      <c r="IHL301" s="2039"/>
      <c r="IHM301" s="2039"/>
      <c r="IHN301" s="2039"/>
      <c r="IHO301" s="2039"/>
      <c r="IHP301" s="2039"/>
      <c r="IHQ301" s="2039"/>
      <c r="IHR301" s="2039"/>
      <c r="IHS301" s="2039"/>
      <c r="IHT301" s="2039"/>
      <c r="IHU301" s="2039"/>
      <c r="IHV301" s="2039"/>
      <c r="IHW301" s="2039"/>
      <c r="IHX301" s="2039"/>
      <c r="IHY301" s="2039"/>
      <c r="IHZ301" s="2039"/>
      <c r="IIA301" s="2039"/>
      <c r="IIB301" s="2039"/>
      <c r="IIC301" s="2039"/>
      <c r="IID301" s="2039"/>
      <c r="IIE301" s="2039"/>
      <c r="IIF301" s="2039"/>
      <c r="IIG301" s="2039"/>
      <c r="IIH301" s="2039"/>
      <c r="III301" s="2039"/>
      <c r="IIJ301" s="2039"/>
      <c r="IIK301" s="2039"/>
      <c r="IIL301" s="2039"/>
      <c r="IIM301" s="2039"/>
      <c r="IIN301" s="2039"/>
      <c r="IIO301" s="2039"/>
      <c r="IIP301" s="2039"/>
      <c r="IIQ301" s="2039"/>
      <c r="IIR301" s="2039"/>
      <c r="IIS301" s="2039"/>
      <c r="IIT301" s="2039"/>
      <c r="IIU301" s="2039"/>
      <c r="IIV301" s="2039"/>
      <c r="IIW301" s="2039"/>
      <c r="IIX301" s="2039"/>
      <c r="IIY301" s="2039"/>
      <c r="IIZ301" s="2039"/>
      <c r="IJA301" s="2039"/>
      <c r="IJB301" s="2039"/>
      <c r="IJC301" s="2039"/>
      <c r="IJD301" s="2039"/>
      <c r="IJE301" s="2039"/>
      <c r="IJF301" s="2039"/>
      <c r="IJG301" s="2039"/>
      <c r="IJH301" s="2039"/>
      <c r="IJI301" s="2039"/>
      <c r="IJJ301" s="2039"/>
      <c r="IJK301" s="2039"/>
      <c r="IJL301" s="2039"/>
      <c r="IJM301" s="2039"/>
      <c r="IJN301" s="2039"/>
      <c r="IJO301" s="2039"/>
      <c r="IJP301" s="2039"/>
      <c r="IJQ301" s="2039"/>
      <c r="IJR301" s="2039"/>
      <c r="IJS301" s="2039"/>
      <c r="IJT301" s="2039"/>
      <c r="IJU301" s="2039"/>
      <c r="IJV301" s="2039"/>
      <c r="IJW301" s="2039"/>
      <c r="IJX301" s="2039"/>
      <c r="IJY301" s="2039"/>
      <c r="IJZ301" s="2039"/>
      <c r="IKA301" s="2039"/>
      <c r="IKB301" s="2039"/>
      <c r="IKC301" s="2039"/>
      <c r="IKD301" s="2039"/>
      <c r="IKE301" s="2039"/>
      <c r="IKF301" s="2039"/>
      <c r="IKG301" s="2039"/>
      <c r="IKH301" s="2039"/>
      <c r="IKI301" s="2039"/>
      <c r="IKJ301" s="2039"/>
      <c r="IKK301" s="2039"/>
      <c r="IKL301" s="2039"/>
      <c r="IKM301" s="2039"/>
      <c r="IKN301" s="2039"/>
      <c r="IKO301" s="2039"/>
      <c r="IKP301" s="2039"/>
      <c r="IKQ301" s="2039"/>
      <c r="IKR301" s="2039"/>
      <c r="IKS301" s="2039"/>
      <c r="IKT301" s="2039"/>
      <c r="IKU301" s="2039"/>
      <c r="IKV301" s="2039"/>
      <c r="IKW301" s="2039"/>
      <c r="IKX301" s="2039"/>
      <c r="IKY301" s="2039"/>
      <c r="IKZ301" s="2039"/>
      <c r="ILA301" s="2039"/>
      <c r="ILB301" s="2039"/>
      <c r="ILC301" s="2039"/>
      <c r="ILD301" s="2039"/>
      <c r="ILE301" s="2039"/>
      <c r="ILF301" s="2039"/>
      <c r="ILG301" s="2039"/>
      <c r="ILH301" s="2039"/>
      <c r="ILI301" s="2039"/>
      <c r="ILJ301" s="2039"/>
      <c r="ILK301" s="2039"/>
      <c r="ILL301" s="2039"/>
      <c r="ILM301" s="2039"/>
      <c r="ILN301" s="2039"/>
      <c r="ILO301" s="2039"/>
      <c r="ILP301" s="2039"/>
      <c r="ILQ301" s="2039"/>
      <c r="ILR301" s="2039"/>
      <c r="ILS301" s="2039"/>
      <c r="ILT301" s="2039"/>
      <c r="ILU301" s="2039"/>
      <c r="ILV301" s="2039"/>
      <c r="ILW301" s="2039"/>
      <c r="ILX301" s="2039"/>
      <c r="ILY301" s="2039"/>
      <c r="ILZ301" s="2039"/>
      <c r="IMA301" s="2039"/>
      <c r="IMB301" s="2039"/>
      <c r="IMC301" s="2039"/>
      <c r="IMD301" s="2039"/>
      <c r="IME301" s="2039"/>
      <c r="IMF301" s="2039"/>
      <c r="IMG301" s="2039"/>
      <c r="IMH301" s="2039"/>
      <c r="IMI301" s="2039"/>
      <c r="IMJ301" s="2039"/>
      <c r="IMK301" s="2039"/>
      <c r="IML301" s="2039"/>
      <c r="IMM301" s="2039"/>
      <c r="IMN301" s="2039"/>
      <c r="IMO301" s="2039"/>
      <c r="IMP301" s="2039"/>
      <c r="IMQ301" s="2039"/>
      <c r="IMR301" s="2039"/>
      <c r="IMS301" s="2039"/>
      <c r="IMT301" s="2039"/>
      <c r="IMU301" s="2039"/>
      <c r="IMV301" s="2039"/>
      <c r="IMW301" s="2039"/>
      <c r="IMX301" s="2039"/>
      <c r="IMY301" s="2039"/>
      <c r="IMZ301" s="2039"/>
      <c r="INA301" s="2039"/>
      <c r="INB301" s="2039"/>
      <c r="INC301" s="2039"/>
      <c r="IND301" s="2039"/>
      <c r="INE301" s="2039"/>
      <c r="INF301" s="2039"/>
      <c r="ING301" s="2039"/>
      <c r="INH301" s="2039"/>
      <c r="INI301" s="2039"/>
      <c r="INJ301" s="2039"/>
      <c r="INK301" s="2039"/>
      <c r="INL301" s="2039"/>
      <c r="INM301" s="2039"/>
      <c r="INN301" s="2039"/>
      <c r="INO301" s="2039"/>
      <c r="INP301" s="2039"/>
      <c r="INQ301" s="2039"/>
      <c r="INR301" s="2039"/>
      <c r="INS301" s="2039"/>
      <c r="INT301" s="2039"/>
      <c r="INU301" s="2039"/>
      <c r="INV301" s="2039"/>
      <c r="INW301" s="2039"/>
      <c r="INX301" s="2039"/>
      <c r="INY301" s="2039"/>
      <c r="INZ301" s="2039"/>
      <c r="IOA301" s="2039"/>
      <c r="IOB301" s="2039"/>
      <c r="IOC301" s="2039"/>
      <c r="IOD301" s="2039"/>
      <c r="IOE301" s="2039"/>
      <c r="IOF301" s="2039"/>
      <c r="IOG301" s="2039"/>
      <c r="IOH301" s="2039"/>
      <c r="IOI301" s="2039"/>
      <c r="IOJ301" s="2039"/>
      <c r="IOK301" s="2039"/>
      <c r="IOL301" s="2039"/>
      <c r="IOM301" s="2039"/>
      <c r="ION301" s="2039"/>
      <c r="IOO301" s="2039"/>
      <c r="IOP301" s="2039"/>
      <c r="IOQ301" s="2039"/>
      <c r="IOR301" s="2039"/>
      <c r="IOS301" s="2039"/>
      <c r="IOT301" s="2039"/>
      <c r="IOU301" s="2039"/>
      <c r="IOV301" s="2039"/>
      <c r="IOW301" s="2039"/>
      <c r="IOX301" s="2039"/>
      <c r="IOY301" s="2039"/>
      <c r="IOZ301" s="2039"/>
      <c r="IPA301" s="2039"/>
      <c r="IPB301" s="2039"/>
      <c r="IPC301" s="2039"/>
      <c r="IPD301" s="2039"/>
      <c r="IPE301" s="2039"/>
      <c r="IPF301" s="2039"/>
      <c r="IPG301" s="2039"/>
      <c r="IPH301" s="2039"/>
      <c r="IPI301" s="2039"/>
      <c r="IPJ301" s="2039"/>
      <c r="IPK301" s="2039"/>
      <c r="IPL301" s="2039"/>
      <c r="IPM301" s="2039"/>
      <c r="IPN301" s="2039"/>
      <c r="IPO301" s="2039"/>
      <c r="IPP301" s="2039"/>
      <c r="IPQ301" s="2039"/>
      <c r="IPR301" s="2039"/>
      <c r="IPS301" s="2039"/>
      <c r="IPT301" s="2039"/>
      <c r="IPU301" s="2039"/>
      <c r="IPV301" s="2039"/>
      <c r="IPW301" s="2039"/>
      <c r="IPX301" s="2039"/>
      <c r="IPY301" s="2039"/>
      <c r="IPZ301" s="2039"/>
      <c r="IQA301" s="2039"/>
      <c r="IQB301" s="2039"/>
      <c r="IQC301" s="2039"/>
      <c r="IQD301" s="2039"/>
      <c r="IQE301" s="2039"/>
      <c r="IQF301" s="2039"/>
      <c r="IQG301" s="2039"/>
      <c r="IQH301" s="2039"/>
      <c r="IQI301" s="2039"/>
      <c r="IQJ301" s="2039"/>
      <c r="IQK301" s="2039"/>
      <c r="IQL301" s="2039"/>
      <c r="IQM301" s="2039"/>
      <c r="IQN301" s="2039"/>
      <c r="IQO301" s="2039"/>
      <c r="IQP301" s="2039"/>
      <c r="IQQ301" s="2039"/>
      <c r="IQR301" s="2039"/>
      <c r="IQS301" s="2039"/>
      <c r="IQT301" s="2039"/>
      <c r="IQU301" s="2039"/>
      <c r="IQV301" s="2039"/>
      <c r="IQW301" s="2039"/>
      <c r="IQX301" s="2039"/>
      <c r="IQY301" s="2039"/>
      <c r="IQZ301" s="2039"/>
      <c r="IRA301" s="2039"/>
      <c r="IRB301" s="2039"/>
      <c r="IRC301" s="2039"/>
      <c r="IRD301" s="2039"/>
      <c r="IRE301" s="2039"/>
      <c r="IRF301" s="2039"/>
      <c r="IRG301" s="2039"/>
      <c r="IRH301" s="2039"/>
      <c r="IRI301" s="2039"/>
      <c r="IRJ301" s="2039"/>
      <c r="IRK301" s="2039"/>
      <c r="IRL301" s="2039"/>
      <c r="IRM301" s="2039"/>
      <c r="IRN301" s="2039"/>
      <c r="IRO301" s="2039"/>
      <c r="IRP301" s="2039"/>
      <c r="IRQ301" s="2039"/>
      <c r="IRR301" s="2039"/>
      <c r="IRS301" s="2039"/>
      <c r="IRT301" s="2039"/>
      <c r="IRU301" s="2039"/>
      <c r="IRV301" s="2039"/>
      <c r="IRW301" s="2039"/>
      <c r="IRX301" s="2039"/>
      <c r="IRY301" s="2039"/>
      <c r="IRZ301" s="2039"/>
      <c r="ISA301" s="2039"/>
      <c r="ISB301" s="2039"/>
      <c r="ISC301" s="2039"/>
      <c r="ISD301" s="2039"/>
      <c r="ISE301" s="2039"/>
      <c r="ISF301" s="2039"/>
      <c r="ISG301" s="2039"/>
      <c r="ISH301" s="2039"/>
      <c r="ISI301" s="2039"/>
      <c r="ISJ301" s="2039"/>
      <c r="ISK301" s="2039"/>
      <c r="ISL301" s="2039"/>
      <c r="ISM301" s="2039"/>
      <c r="ISN301" s="2039"/>
      <c r="ISO301" s="2039"/>
      <c r="ISP301" s="2039"/>
      <c r="ISQ301" s="2039"/>
      <c r="ISR301" s="2039"/>
      <c r="ISS301" s="2039"/>
      <c r="IST301" s="2039"/>
      <c r="ISU301" s="2039"/>
      <c r="ISV301" s="2039"/>
      <c r="ISW301" s="2039"/>
      <c r="ISX301" s="2039"/>
      <c r="ISY301" s="2039"/>
      <c r="ISZ301" s="2039"/>
      <c r="ITA301" s="2039"/>
      <c r="ITB301" s="2039"/>
      <c r="ITC301" s="2039"/>
      <c r="ITD301" s="2039"/>
      <c r="ITE301" s="2039"/>
      <c r="ITF301" s="2039"/>
      <c r="ITG301" s="2039"/>
      <c r="ITH301" s="2039"/>
      <c r="ITI301" s="2039"/>
      <c r="ITJ301" s="2039"/>
      <c r="ITK301" s="2039"/>
      <c r="ITL301" s="2039"/>
      <c r="ITM301" s="2039"/>
      <c r="ITN301" s="2039"/>
      <c r="ITO301" s="2039"/>
      <c r="ITP301" s="2039"/>
      <c r="ITQ301" s="2039"/>
      <c r="ITR301" s="2039"/>
      <c r="ITS301" s="2039"/>
      <c r="ITT301" s="2039"/>
      <c r="ITU301" s="2039"/>
      <c r="ITV301" s="2039"/>
      <c r="ITW301" s="2039"/>
      <c r="ITX301" s="2039"/>
      <c r="ITY301" s="2039"/>
      <c r="ITZ301" s="2039"/>
      <c r="IUA301" s="2039"/>
      <c r="IUB301" s="2039"/>
      <c r="IUC301" s="2039"/>
      <c r="IUD301" s="2039"/>
      <c r="IUE301" s="2039"/>
      <c r="IUF301" s="2039"/>
      <c r="IUG301" s="2039"/>
      <c r="IUH301" s="2039"/>
      <c r="IUI301" s="2039"/>
      <c r="IUJ301" s="2039"/>
      <c r="IUK301" s="2039"/>
      <c r="IUL301" s="2039"/>
      <c r="IUM301" s="2039"/>
      <c r="IUN301" s="2039"/>
      <c r="IUO301" s="2039"/>
      <c r="IUP301" s="2039"/>
      <c r="IUQ301" s="2039"/>
      <c r="IUR301" s="2039"/>
      <c r="IUS301" s="2039"/>
      <c r="IUT301" s="2039"/>
      <c r="IUU301" s="2039"/>
      <c r="IUV301" s="2039"/>
      <c r="IUW301" s="2039"/>
      <c r="IUX301" s="2039"/>
      <c r="IUY301" s="2039"/>
      <c r="IUZ301" s="2039"/>
      <c r="IVA301" s="2039"/>
      <c r="IVB301" s="2039"/>
      <c r="IVC301" s="2039"/>
      <c r="IVD301" s="2039"/>
      <c r="IVE301" s="2039"/>
      <c r="IVF301" s="2039"/>
      <c r="IVG301" s="2039"/>
      <c r="IVH301" s="2039"/>
      <c r="IVI301" s="2039"/>
      <c r="IVJ301" s="2039"/>
      <c r="IVK301" s="2039"/>
      <c r="IVL301" s="2039"/>
      <c r="IVM301" s="2039"/>
      <c r="IVN301" s="2039"/>
      <c r="IVO301" s="2039"/>
      <c r="IVP301" s="2039"/>
      <c r="IVQ301" s="2039"/>
      <c r="IVR301" s="2039"/>
      <c r="IVS301" s="2039"/>
      <c r="IVT301" s="2039"/>
      <c r="IVU301" s="2039"/>
      <c r="IVV301" s="2039"/>
      <c r="IVW301" s="2039"/>
      <c r="IVX301" s="2039"/>
      <c r="IVY301" s="2039"/>
      <c r="IVZ301" s="2039"/>
      <c r="IWA301" s="2039"/>
      <c r="IWB301" s="2039"/>
      <c r="IWC301" s="2039"/>
      <c r="IWD301" s="2039"/>
      <c r="IWE301" s="2039"/>
      <c r="IWF301" s="2039"/>
      <c r="IWG301" s="2039"/>
      <c r="IWH301" s="2039"/>
      <c r="IWI301" s="2039"/>
      <c r="IWJ301" s="2039"/>
      <c r="IWK301" s="2039"/>
      <c r="IWL301" s="2039"/>
      <c r="IWM301" s="2039"/>
      <c r="IWN301" s="2039"/>
      <c r="IWO301" s="2039"/>
      <c r="IWP301" s="2039"/>
      <c r="IWQ301" s="2039"/>
      <c r="IWR301" s="2039"/>
      <c r="IWS301" s="2039"/>
      <c r="IWT301" s="2039"/>
      <c r="IWU301" s="2039"/>
      <c r="IWV301" s="2039"/>
      <c r="IWW301" s="2039"/>
      <c r="IWX301" s="2039"/>
      <c r="IWY301" s="2039"/>
      <c r="IWZ301" s="2039"/>
      <c r="IXA301" s="2039"/>
      <c r="IXB301" s="2039"/>
      <c r="IXC301" s="2039"/>
      <c r="IXD301" s="2039"/>
      <c r="IXE301" s="2039"/>
      <c r="IXF301" s="2039"/>
      <c r="IXG301" s="2039"/>
      <c r="IXH301" s="2039"/>
      <c r="IXI301" s="2039"/>
      <c r="IXJ301" s="2039"/>
      <c r="IXK301" s="2039"/>
      <c r="IXL301" s="2039"/>
      <c r="IXM301" s="2039"/>
      <c r="IXN301" s="2039"/>
      <c r="IXO301" s="2039"/>
      <c r="IXP301" s="2039"/>
      <c r="IXQ301" s="2039"/>
      <c r="IXR301" s="2039"/>
      <c r="IXS301" s="2039"/>
      <c r="IXT301" s="2039"/>
      <c r="IXU301" s="2039"/>
      <c r="IXV301" s="2039"/>
      <c r="IXW301" s="2039"/>
      <c r="IXX301" s="2039"/>
      <c r="IXY301" s="2039"/>
      <c r="IXZ301" s="2039"/>
      <c r="IYA301" s="2039"/>
      <c r="IYB301" s="2039"/>
      <c r="IYC301" s="2039"/>
      <c r="IYD301" s="2039"/>
      <c r="IYE301" s="2039"/>
      <c r="IYF301" s="2039"/>
      <c r="IYG301" s="2039"/>
      <c r="IYH301" s="2039"/>
      <c r="IYI301" s="2039"/>
      <c r="IYJ301" s="2039"/>
      <c r="IYK301" s="2039"/>
      <c r="IYL301" s="2039"/>
      <c r="IYM301" s="2039"/>
      <c r="IYN301" s="2039"/>
      <c r="IYO301" s="2039"/>
      <c r="IYP301" s="2039"/>
      <c r="IYQ301" s="2039"/>
      <c r="IYR301" s="2039"/>
      <c r="IYS301" s="2039"/>
      <c r="IYT301" s="2039"/>
      <c r="IYU301" s="2039"/>
      <c r="IYV301" s="2039"/>
      <c r="IYW301" s="2039"/>
      <c r="IYX301" s="2039"/>
      <c r="IYY301" s="2039"/>
      <c r="IYZ301" s="2039"/>
      <c r="IZA301" s="2039"/>
      <c r="IZB301" s="2039"/>
      <c r="IZC301" s="2039"/>
      <c r="IZD301" s="2039"/>
      <c r="IZE301" s="2039"/>
      <c r="IZF301" s="2039"/>
      <c r="IZG301" s="2039"/>
      <c r="IZH301" s="2039"/>
      <c r="IZI301" s="2039"/>
      <c r="IZJ301" s="2039"/>
      <c r="IZK301" s="2039"/>
      <c r="IZL301" s="2039"/>
      <c r="IZM301" s="2039"/>
      <c r="IZN301" s="2039"/>
      <c r="IZO301" s="2039"/>
      <c r="IZP301" s="2039"/>
      <c r="IZQ301" s="2039"/>
      <c r="IZR301" s="2039"/>
      <c r="IZS301" s="2039"/>
      <c r="IZT301" s="2039"/>
      <c r="IZU301" s="2039"/>
      <c r="IZV301" s="2039"/>
      <c r="IZW301" s="2039"/>
      <c r="IZX301" s="2039"/>
      <c r="IZY301" s="2039"/>
      <c r="IZZ301" s="2039"/>
      <c r="JAA301" s="2039"/>
      <c r="JAB301" s="2039"/>
      <c r="JAC301" s="2039"/>
      <c r="JAD301" s="2039"/>
      <c r="JAE301" s="2039"/>
      <c r="JAF301" s="2039"/>
      <c r="JAG301" s="2039"/>
      <c r="JAH301" s="2039"/>
      <c r="JAI301" s="2039"/>
      <c r="JAJ301" s="2039"/>
      <c r="JAK301" s="2039"/>
      <c r="JAL301" s="2039"/>
      <c r="JAM301" s="2039"/>
      <c r="JAN301" s="2039"/>
      <c r="JAO301" s="2039"/>
      <c r="JAP301" s="2039"/>
      <c r="JAQ301" s="2039"/>
      <c r="JAR301" s="2039"/>
      <c r="JAS301" s="2039"/>
      <c r="JAT301" s="2039"/>
      <c r="JAU301" s="2039"/>
      <c r="JAV301" s="2039"/>
      <c r="JAW301" s="2039"/>
      <c r="JAX301" s="2039"/>
      <c r="JAY301" s="2039"/>
      <c r="JAZ301" s="2039"/>
      <c r="JBA301" s="2039"/>
      <c r="JBB301" s="2039"/>
      <c r="JBC301" s="2039"/>
      <c r="JBD301" s="2039"/>
      <c r="JBE301" s="2039"/>
      <c r="JBF301" s="2039"/>
      <c r="JBG301" s="2039"/>
      <c r="JBH301" s="2039"/>
      <c r="JBI301" s="2039"/>
      <c r="JBJ301" s="2039"/>
      <c r="JBK301" s="2039"/>
      <c r="JBL301" s="2039"/>
      <c r="JBM301" s="2039"/>
      <c r="JBN301" s="2039"/>
      <c r="JBO301" s="2039"/>
      <c r="JBP301" s="2039"/>
      <c r="JBQ301" s="2039"/>
      <c r="JBR301" s="2039"/>
      <c r="JBS301" s="2039"/>
      <c r="JBT301" s="2039"/>
      <c r="JBU301" s="2039"/>
      <c r="JBV301" s="2039"/>
      <c r="JBW301" s="2039"/>
      <c r="JBX301" s="2039"/>
      <c r="JBY301" s="2039"/>
      <c r="JBZ301" s="2039"/>
      <c r="JCA301" s="2039"/>
      <c r="JCB301" s="2039"/>
      <c r="JCC301" s="2039"/>
      <c r="JCD301" s="2039"/>
      <c r="JCE301" s="2039"/>
      <c r="JCF301" s="2039"/>
      <c r="JCG301" s="2039"/>
      <c r="JCH301" s="2039"/>
      <c r="JCI301" s="2039"/>
      <c r="JCJ301" s="2039"/>
      <c r="JCK301" s="2039"/>
      <c r="JCL301" s="2039"/>
      <c r="JCM301" s="2039"/>
      <c r="JCN301" s="2039"/>
      <c r="JCO301" s="2039"/>
      <c r="JCP301" s="2039"/>
      <c r="JCQ301" s="2039"/>
      <c r="JCR301" s="2039"/>
      <c r="JCS301" s="2039"/>
      <c r="JCT301" s="2039"/>
      <c r="JCU301" s="2039"/>
      <c r="JCV301" s="2039"/>
      <c r="JCW301" s="2039"/>
      <c r="JCX301" s="2039"/>
      <c r="JCY301" s="2039"/>
      <c r="JCZ301" s="2039"/>
      <c r="JDA301" s="2039"/>
      <c r="JDB301" s="2039"/>
      <c r="JDC301" s="2039"/>
      <c r="JDD301" s="2039"/>
      <c r="JDE301" s="2039"/>
      <c r="JDF301" s="2039"/>
      <c r="JDG301" s="2039"/>
      <c r="JDH301" s="2039"/>
      <c r="JDI301" s="2039"/>
      <c r="JDJ301" s="2039"/>
      <c r="JDK301" s="2039"/>
      <c r="JDL301" s="2039"/>
      <c r="JDM301" s="2039"/>
      <c r="JDN301" s="2039"/>
      <c r="JDO301" s="2039"/>
      <c r="JDP301" s="2039"/>
      <c r="JDQ301" s="2039"/>
      <c r="JDR301" s="2039"/>
      <c r="JDS301" s="2039"/>
      <c r="JDT301" s="2039"/>
      <c r="JDU301" s="2039"/>
      <c r="JDV301" s="2039"/>
      <c r="JDW301" s="2039"/>
      <c r="JDX301" s="2039"/>
      <c r="JDY301" s="2039"/>
      <c r="JDZ301" s="2039"/>
      <c r="JEA301" s="2039"/>
      <c r="JEB301" s="2039"/>
      <c r="JEC301" s="2039"/>
      <c r="JED301" s="2039"/>
      <c r="JEE301" s="2039"/>
      <c r="JEF301" s="2039"/>
      <c r="JEG301" s="2039"/>
      <c r="JEH301" s="2039"/>
      <c r="JEI301" s="2039"/>
      <c r="JEJ301" s="2039"/>
      <c r="JEK301" s="2039"/>
      <c r="JEL301" s="2039"/>
      <c r="JEM301" s="2039"/>
      <c r="JEN301" s="2039"/>
      <c r="JEO301" s="2039"/>
      <c r="JEP301" s="2039"/>
      <c r="JEQ301" s="2039"/>
      <c r="JER301" s="2039"/>
      <c r="JES301" s="2039"/>
      <c r="JET301" s="2039"/>
      <c r="JEU301" s="2039"/>
      <c r="JEV301" s="2039"/>
      <c r="JEW301" s="2039"/>
      <c r="JEX301" s="2039"/>
      <c r="JEY301" s="2039"/>
      <c r="JEZ301" s="2039"/>
      <c r="JFA301" s="2039"/>
      <c r="JFB301" s="2039"/>
      <c r="JFC301" s="2039"/>
      <c r="JFD301" s="2039"/>
      <c r="JFE301" s="2039"/>
      <c r="JFF301" s="2039"/>
      <c r="JFG301" s="2039"/>
      <c r="JFH301" s="2039"/>
      <c r="JFI301" s="2039"/>
      <c r="JFJ301" s="2039"/>
      <c r="JFK301" s="2039"/>
      <c r="JFL301" s="2039"/>
      <c r="JFM301" s="2039"/>
      <c r="JFN301" s="2039"/>
      <c r="JFO301" s="2039"/>
      <c r="JFP301" s="2039"/>
      <c r="JFQ301" s="2039"/>
      <c r="JFR301" s="2039"/>
      <c r="JFS301" s="2039"/>
      <c r="JFT301" s="2039"/>
      <c r="JFU301" s="2039"/>
      <c r="JFV301" s="2039"/>
      <c r="JFW301" s="2039"/>
      <c r="JFX301" s="2039"/>
      <c r="JFY301" s="2039"/>
      <c r="JFZ301" s="2039"/>
      <c r="JGA301" s="2039"/>
      <c r="JGB301" s="2039"/>
      <c r="JGC301" s="2039"/>
      <c r="JGD301" s="2039"/>
      <c r="JGE301" s="2039"/>
      <c r="JGF301" s="2039"/>
      <c r="JGG301" s="2039"/>
      <c r="JGH301" s="2039"/>
      <c r="JGI301" s="2039"/>
      <c r="JGJ301" s="2039"/>
      <c r="JGK301" s="2039"/>
      <c r="JGL301" s="2039"/>
      <c r="JGM301" s="2039"/>
      <c r="JGN301" s="2039"/>
      <c r="JGO301" s="2039"/>
      <c r="JGP301" s="2039"/>
      <c r="JGQ301" s="2039"/>
      <c r="JGR301" s="2039"/>
      <c r="JGS301" s="2039"/>
      <c r="JGT301" s="2039"/>
      <c r="JGU301" s="2039"/>
      <c r="JGV301" s="2039"/>
      <c r="JGW301" s="2039"/>
      <c r="JGX301" s="2039"/>
      <c r="JGY301" s="2039"/>
      <c r="JGZ301" s="2039"/>
      <c r="JHA301" s="2039"/>
      <c r="JHB301" s="2039"/>
      <c r="JHC301" s="2039"/>
      <c r="JHD301" s="2039"/>
      <c r="JHE301" s="2039"/>
      <c r="JHF301" s="2039"/>
      <c r="JHG301" s="2039"/>
      <c r="JHH301" s="2039"/>
      <c r="JHI301" s="2039"/>
      <c r="JHJ301" s="2039"/>
      <c r="JHK301" s="2039"/>
      <c r="JHL301" s="2039"/>
      <c r="JHM301" s="2039"/>
      <c r="JHN301" s="2039"/>
      <c r="JHO301" s="2039"/>
      <c r="JHP301" s="2039"/>
      <c r="JHQ301" s="2039"/>
      <c r="JHR301" s="2039"/>
      <c r="JHS301" s="2039"/>
      <c r="JHT301" s="2039"/>
      <c r="JHU301" s="2039"/>
      <c r="JHV301" s="2039"/>
      <c r="JHW301" s="2039"/>
      <c r="JHX301" s="2039"/>
      <c r="JHY301" s="2039"/>
      <c r="JHZ301" s="2039"/>
      <c r="JIA301" s="2039"/>
      <c r="JIB301" s="2039"/>
      <c r="JIC301" s="2039"/>
      <c r="JID301" s="2039"/>
      <c r="JIE301" s="2039"/>
      <c r="JIF301" s="2039"/>
      <c r="JIG301" s="2039"/>
      <c r="JIH301" s="2039"/>
      <c r="JII301" s="2039"/>
      <c r="JIJ301" s="2039"/>
      <c r="JIK301" s="2039"/>
      <c r="JIL301" s="2039"/>
      <c r="JIM301" s="2039"/>
      <c r="JIN301" s="2039"/>
      <c r="JIO301" s="2039"/>
      <c r="JIP301" s="2039"/>
      <c r="JIQ301" s="2039"/>
      <c r="JIR301" s="2039"/>
      <c r="JIS301" s="2039"/>
      <c r="JIT301" s="2039"/>
      <c r="JIU301" s="2039"/>
      <c r="JIV301" s="2039"/>
      <c r="JIW301" s="2039"/>
      <c r="JIX301" s="2039"/>
      <c r="JIY301" s="2039"/>
      <c r="JIZ301" s="2039"/>
      <c r="JJA301" s="2039"/>
      <c r="JJB301" s="2039"/>
      <c r="JJC301" s="2039"/>
      <c r="JJD301" s="2039"/>
      <c r="JJE301" s="2039"/>
      <c r="JJF301" s="2039"/>
      <c r="JJG301" s="2039"/>
      <c r="JJH301" s="2039"/>
      <c r="JJI301" s="2039"/>
      <c r="JJJ301" s="2039"/>
      <c r="JJK301" s="2039"/>
      <c r="JJL301" s="2039"/>
      <c r="JJM301" s="2039"/>
      <c r="JJN301" s="2039"/>
      <c r="JJO301" s="2039"/>
      <c r="JJP301" s="2039"/>
      <c r="JJQ301" s="2039"/>
      <c r="JJR301" s="2039"/>
      <c r="JJS301" s="2039"/>
      <c r="JJT301" s="2039"/>
      <c r="JJU301" s="2039"/>
      <c r="JJV301" s="2039"/>
      <c r="JJW301" s="2039"/>
      <c r="JJX301" s="2039"/>
      <c r="JJY301" s="2039"/>
      <c r="JJZ301" s="2039"/>
      <c r="JKA301" s="2039"/>
      <c r="JKB301" s="2039"/>
      <c r="JKC301" s="2039"/>
      <c r="JKD301" s="2039"/>
      <c r="JKE301" s="2039"/>
      <c r="JKF301" s="2039"/>
      <c r="JKG301" s="2039"/>
      <c r="JKH301" s="2039"/>
      <c r="JKI301" s="2039"/>
      <c r="JKJ301" s="2039"/>
      <c r="JKK301" s="2039"/>
      <c r="JKL301" s="2039"/>
      <c r="JKM301" s="2039"/>
      <c r="JKN301" s="2039"/>
      <c r="JKO301" s="2039"/>
      <c r="JKP301" s="2039"/>
      <c r="JKQ301" s="2039"/>
      <c r="JKR301" s="2039"/>
      <c r="JKS301" s="2039"/>
      <c r="JKT301" s="2039"/>
      <c r="JKU301" s="2039"/>
      <c r="JKV301" s="2039"/>
      <c r="JKW301" s="2039"/>
      <c r="JKX301" s="2039"/>
      <c r="JKY301" s="2039"/>
      <c r="JKZ301" s="2039"/>
      <c r="JLA301" s="2039"/>
      <c r="JLB301" s="2039"/>
      <c r="JLC301" s="2039"/>
      <c r="JLD301" s="2039"/>
      <c r="JLE301" s="2039"/>
      <c r="JLF301" s="2039"/>
      <c r="JLG301" s="2039"/>
      <c r="JLH301" s="2039"/>
      <c r="JLI301" s="2039"/>
      <c r="JLJ301" s="2039"/>
      <c r="JLK301" s="2039"/>
      <c r="JLL301" s="2039"/>
      <c r="JLM301" s="2039"/>
      <c r="JLN301" s="2039"/>
      <c r="JLO301" s="2039"/>
      <c r="JLP301" s="2039"/>
      <c r="JLQ301" s="2039"/>
      <c r="JLR301" s="2039"/>
      <c r="JLS301" s="2039"/>
      <c r="JLT301" s="2039"/>
      <c r="JLU301" s="2039"/>
      <c r="JLV301" s="2039"/>
      <c r="JLW301" s="2039"/>
      <c r="JLX301" s="2039"/>
      <c r="JLY301" s="2039"/>
      <c r="JLZ301" s="2039"/>
      <c r="JMA301" s="2039"/>
      <c r="JMB301" s="2039"/>
      <c r="JMC301" s="2039"/>
      <c r="JMD301" s="2039"/>
      <c r="JME301" s="2039"/>
      <c r="JMF301" s="2039"/>
      <c r="JMG301" s="2039"/>
      <c r="JMH301" s="2039"/>
      <c r="JMI301" s="2039"/>
      <c r="JMJ301" s="2039"/>
      <c r="JMK301" s="2039"/>
      <c r="JML301" s="2039"/>
      <c r="JMM301" s="2039"/>
      <c r="JMN301" s="2039"/>
      <c r="JMO301" s="2039"/>
      <c r="JMP301" s="2039"/>
      <c r="JMQ301" s="2039"/>
      <c r="JMR301" s="2039"/>
      <c r="JMS301" s="2039"/>
      <c r="JMT301" s="2039"/>
      <c r="JMU301" s="2039"/>
      <c r="JMV301" s="2039"/>
      <c r="JMW301" s="2039"/>
      <c r="JMX301" s="2039"/>
      <c r="JMY301" s="2039"/>
      <c r="JMZ301" s="2039"/>
      <c r="JNA301" s="2039"/>
      <c r="JNB301" s="2039"/>
      <c r="JNC301" s="2039"/>
      <c r="JND301" s="2039"/>
      <c r="JNE301" s="2039"/>
      <c r="JNF301" s="2039"/>
      <c r="JNG301" s="2039"/>
      <c r="JNH301" s="2039"/>
      <c r="JNI301" s="2039"/>
      <c r="JNJ301" s="2039"/>
      <c r="JNK301" s="2039"/>
      <c r="JNL301" s="2039"/>
      <c r="JNM301" s="2039"/>
      <c r="JNN301" s="2039"/>
      <c r="JNO301" s="2039"/>
      <c r="JNP301" s="2039"/>
      <c r="JNQ301" s="2039"/>
      <c r="JNR301" s="2039"/>
      <c r="JNS301" s="2039"/>
      <c r="JNT301" s="2039"/>
      <c r="JNU301" s="2039"/>
      <c r="JNV301" s="2039"/>
      <c r="JNW301" s="2039"/>
      <c r="JNX301" s="2039"/>
      <c r="JNY301" s="2039"/>
      <c r="JNZ301" s="2039"/>
      <c r="JOA301" s="2039"/>
      <c r="JOB301" s="2039"/>
      <c r="JOC301" s="2039"/>
      <c r="JOD301" s="2039"/>
      <c r="JOE301" s="2039"/>
      <c r="JOF301" s="2039"/>
      <c r="JOG301" s="2039"/>
      <c r="JOH301" s="2039"/>
      <c r="JOI301" s="2039"/>
      <c r="JOJ301" s="2039"/>
      <c r="JOK301" s="2039"/>
      <c r="JOL301" s="2039"/>
      <c r="JOM301" s="2039"/>
      <c r="JON301" s="2039"/>
      <c r="JOO301" s="2039"/>
      <c r="JOP301" s="2039"/>
      <c r="JOQ301" s="2039"/>
      <c r="JOR301" s="2039"/>
      <c r="JOS301" s="2039"/>
      <c r="JOT301" s="2039"/>
      <c r="JOU301" s="2039"/>
      <c r="JOV301" s="2039"/>
      <c r="JOW301" s="2039"/>
      <c r="JOX301" s="2039"/>
      <c r="JOY301" s="2039"/>
      <c r="JOZ301" s="2039"/>
      <c r="JPA301" s="2039"/>
      <c r="JPB301" s="2039"/>
      <c r="JPC301" s="2039"/>
      <c r="JPD301" s="2039"/>
      <c r="JPE301" s="2039"/>
      <c r="JPF301" s="2039"/>
      <c r="JPG301" s="2039"/>
      <c r="JPH301" s="2039"/>
      <c r="JPI301" s="2039"/>
      <c r="JPJ301" s="2039"/>
      <c r="JPK301" s="2039"/>
      <c r="JPL301" s="2039"/>
      <c r="JPM301" s="2039"/>
      <c r="JPN301" s="2039"/>
      <c r="JPO301" s="2039"/>
      <c r="JPP301" s="2039"/>
      <c r="JPQ301" s="2039"/>
      <c r="JPR301" s="2039"/>
      <c r="JPS301" s="2039"/>
      <c r="JPT301" s="2039"/>
      <c r="JPU301" s="2039"/>
      <c r="JPV301" s="2039"/>
      <c r="JPW301" s="2039"/>
      <c r="JPX301" s="2039"/>
      <c r="JPY301" s="2039"/>
      <c r="JPZ301" s="2039"/>
      <c r="JQA301" s="2039"/>
      <c r="JQB301" s="2039"/>
      <c r="JQC301" s="2039"/>
      <c r="JQD301" s="2039"/>
      <c r="JQE301" s="2039"/>
      <c r="JQF301" s="2039"/>
      <c r="JQG301" s="2039"/>
      <c r="JQH301" s="2039"/>
      <c r="JQI301" s="2039"/>
      <c r="JQJ301" s="2039"/>
      <c r="JQK301" s="2039"/>
      <c r="JQL301" s="2039"/>
      <c r="JQM301" s="2039"/>
      <c r="JQN301" s="2039"/>
      <c r="JQO301" s="2039"/>
      <c r="JQP301" s="2039"/>
      <c r="JQQ301" s="2039"/>
      <c r="JQR301" s="2039"/>
      <c r="JQS301" s="2039"/>
      <c r="JQT301" s="2039"/>
      <c r="JQU301" s="2039"/>
      <c r="JQV301" s="2039"/>
      <c r="JQW301" s="2039"/>
      <c r="JQX301" s="2039"/>
      <c r="JQY301" s="2039"/>
      <c r="JQZ301" s="2039"/>
      <c r="JRA301" s="2039"/>
      <c r="JRB301" s="2039"/>
      <c r="JRC301" s="2039"/>
      <c r="JRD301" s="2039"/>
      <c r="JRE301" s="2039"/>
      <c r="JRF301" s="2039"/>
      <c r="JRG301" s="2039"/>
      <c r="JRH301" s="2039"/>
      <c r="JRI301" s="2039"/>
      <c r="JRJ301" s="2039"/>
      <c r="JRK301" s="2039"/>
      <c r="JRL301" s="2039"/>
      <c r="JRM301" s="2039"/>
      <c r="JRN301" s="2039"/>
      <c r="JRO301" s="2039"/>
      <c r="JRP301" s="2039"/>
      <c r="JRQ301" s="2039"/>
      <c r="JRR301" s="2039"/>
      <c r="JRS301" s="2039"/>
      <c r="JRT301" s="2039"/>
      <c r="JRU301" s="2039"/>
      <c r="JRV301" s="2039"/>
      <c r="JRW301" s="2039"/>
      <c r="JRX301" s="2039"/>
      <c r="JRY301" s="2039"/>
      <c r="JRZ301" s="2039"/>
      <c r="JSA301" s="2039"/>
      <c r="JSB301" s="2039"/>
      <c r="JSC301" s="2039"/>
      <c r="JSD301" s="2039"/>
      <c r="JSE301" s="2039"/>
      <c r="JSF301" s="2039"/>
      <c r="JSG301" s="2039"/>
      <c r="JSH301" s="2039"/>
      <c r="JSI301" s="2039"/>
      <c r="JSJ301" s="2039"/>
      <c r="JSK301" s="2039"/>
      <c r="JSL301" s="2039"/>
      <c r="JSM301" s="2039"/>
      <c r="JSN301" s="2039"/>
      <c r="JSO301" s="2039"/>
      <c r="JSP301" s="2039"/>
      <c r="JSQ301" s="2039"/>
      <c r="JSR301" s="2039"/>
      <c r="JSS301" s="2039"/>
      <c r="JST301" s="2039"/>
      <c r="JSU301" s="2039"/>
      <c r="JSV301" s="2039"/>
      <c r="JSW301" s="2039"/>
      <c r="JSX301" s="2039"/>
      <c r="JSY301" s="2039"/>
      <c r="JSZ301" s="2039"/>
      <c r="JTA301" s="2039"/>
      <c r="JTB301" s="2039"/>
      <c r="JTC301" s="2039"/>
      <c r="JTD301" s="2039"/>
      <c r="JTE301" s="2039"/>
      <c r="JTF301" s="2039"/>
      <c r="JTG301" s="2039"/>
      <c r="JTH301" s="2039"/>
      <c r="JTI301" s="2039"/>
      <c r="JTJ301" s="2039"/>
      <c r="JTK301" s="2039"/>
      <c r="JTL301" s="2039"/>
      <c r="JTM301" s="2039"/>
      <c r="JTN301" s="2039"/>
      <c r="JTO301" s="2039"/>
      <c r="JTP301" s="2039"/>
      <c r="JTQ301" s="2039"/>
      <c r="JTR301" s="2039"/>
      <c r="JTS301" s="2039"/>
      <c r="JTT301" s="2039"/>
      <c r="JTU301" s="2039"/>
      <c r="JTV301" s="2039"/>
      <c r="JTW301" s="2039"/>
      <c r="JTX301" s="2039"/>
      <c r="JTY301" s="2039"/>
      <c r="JTZ301" s="2039"/>
      <c r="JUA301" s="2039"/>
      <c r="JUB301" s="2039"/>
      <c r="JUC301" s="2039"/>
      <c r="JUD301" s="2039"/>
      <c r="JUE301" s="2039"/>
      <c r="JUF301" s="2039"/>
      <c r="JUG301" s="2039"/>
      <c r="JUH301" s="2039"/>
      <c r="JUI301" s="2039"/>
      <c r="JUJ301" s="2039"/>
      <c r="JUK301" s="2039"/>
      <c r="JUL301" s="2039"/>
      <c r="JUM301" s="2039"/>
      <c r="JUN301" s="2039"/>
      <c r="JUO301" s="2039"/>
      <c r="JUP301" s="2039"/>
      <c r="JUQ301" s="2039"/>
      <c r="JUR301" s="2039"/>
      <c r="JUS301" s="2039"/>
      <c r="JUT301" s="2039"/>
      <c r="JUU301" s="2039"/>
      <c r="JUV301" s="2039"/>
      <c r="JUW301" s="2039"/>
      <c r="JUX301" s="2039"/>
      <c r="JUY301" s="2039"/>
      <c r="JUZ301" s="2039"/>
      <c r="JVA301" s="2039"/>
      <c r="JVB301" s="2039"/>
      <c r="JVC301" s="2039"/>
      <c r="JVD301" s="2039"/>
      <c r="JVE301" s="2039"/>
      <c r="JVF301" s="2039"/>
      <c r="JVG301" s="2039"/>
      <c r="JVH301" s="2039"/>
      <c r="JVI301" s="2039"/>
      <c r="JVJ301" s="2039"/>
      <c r="JVK301" s="2039"/>
      <c r="JVL301" s="2039"/>
      <c r="JVM301" s="2039"/>
      <c r="JVN301" s="2039"/>
      <c r="JVO301" s="2039"/>
      <c r="JVP301" s="2039"/>
      <c r="JVQ301" s="2039"/>
      <c r="JVR301" s="2039"/>
      <c r="JVS301" s="2039"/>
      <c r="JVT301" s="2039"/>
      <c r="JVU301" s="2039"/>
      <c r="JVV301" s="2039"/>
      <c r="JVW301" s="2039"/>
      <c r="JVX301" s="2039"/>
      <c r="JVY301" s="2039"/>
      <c r="JVZ301" s="2039"/>
      <c r="JWA301" s="2039"/>
      <c r="JWB301" s="2039"/>
      <c r="JWC301" s="2039"/>
      <c r="JWD301" s="2039"/>
      <c r="JWE301" s="2039"/>
      <c r="JWF301" s="2039"/>
      <c r="JWG301" s="2039"/>
      <c r="JWH301" s="2039"/>
      <c r="JWI301" s="2039"/>
      <c r="JWJ301" s="2039"/>
      <c r="JWK301" s="2039"/>
      <c r="JWL301" s="2039"/>
      <c r="JWM301" s="2039"/>
      <c r="JWN301" s="2039"/>
      <c r="JWO301" s="2039"/>
      <c r="JWP301" s="2039"/>
      <c r="JWQ301" s="2039"/>
      <c r="JWR301" s="2039"/>
      <c r="JWS301" s="2039"/>
      <c r="JWT301" s="2039"/>
      <c r="JWU301" s="2039"/>
      <c r="JWV301" s="2039"/>
      <c r="JWW301" s="2039"/>
      <c r="JWX301" s="2039"/>
      <c r="JWY301" s="2039"/>
      <c r="JWZ301" s="2039"/>
      <c r="JXA301" s="2039"/>
      <c r="JXB301" s="2039"/>
      <c r="JXC301" s="2039"/>
      <c r="JXD301" s="2039"/>
      <c r="JXE301" s="2039"/>
      <c r="JXF301" s="2039"/>
      <c r="JXG301" s="2039"/>
      <c r="JXH301" s="2039"/>
      <c r="JXI301" s="2039"/>
      <c r="JXJ301" s="2039"/>
      <c r="JXK301" s="2039"/>
      <c r="JXL301" s="2039"/>
      <c r="JXM301" s="2039"/>
      <c r="JXN301" s="2039"/>
      <c r="JXO301" s="2039"/>
      <c r="JXP301" s="2039"/>
      <c r="JXQ301" s="2039"/>
      <c r="JXR301" s="2039"/>
      <c r="JXS301" s="2039"/>
      <c r="JXT301" s="2039"/>
      <c r="JXU301" s="2039"/>
      <c r="JXV301" s="2039"/>
      <c r="JXW301" s="2039"/>
      <c r="JXX301" s="2039"/>
      <c r="JXY301" s="2039"/>
      <c r="JXZ301" s="2039"/>
      <c r="JYA301" s="2039"/>
      <c r="JYB301" s="2039"/>
      <c r="JYC301" s="2039"/>
      <c r="JYD301" s="2039"/>
      <c r="JYE301" s="2039"/>
      <c r="JYF301" s="2039"/>
      <c r="JYG301" s="2039"/>
      <c r="JYH301" s="2039"/>
      <c r="JYI301" s="2039"/>
      <c r="JYJ301" s="2039"/>
      <c r="JYK301" s="2039"/>
      <c r="JYL301" s="2039"/>
      <c r="JYM301" s="2039"/>
      <c r="JYN301" s="2039"/>
      <c r="JYO301" s="2039"/>
      <c r="JYP301" s="2039"/>
      <c r="JYQ301" s="2039"/>
      <c r="JYR301" s="2039"/>
      <c r="JYS301" s="2039"/>
      <c r="JYT301" s="2039"/>
      <c r="JYU301" s="2039"/>
      <c r="JYV301" s="2039"/>
      <c r="JYW301" s="2039"/>
      <c r="JYX301" s="2039"/>
      <c r="JYY301" s="2039"/>
      <c r="JYZ301" s="2039"/>
      <c r="JZA301" s="2039"/>
      <c r="JZB301" s="2039"/>
      <c r="JZC301" s="2039"/>
      <c r="JZD301" s="2039"/>
      <c r="JZE301" s="2039"/>
      <c r="JZF301" s="2039"/>
      <c r="JZG301" s="2039"/>
      <c r="JZH301" s="2039"/>
      <c r="JZI301" s="2039"/>
      <c r="JZJ301" s="2039"/>
      <c r="JZK301" s="2039"/>
      <c r="JZL301" s="2039"/>
      <c r="JZM301" s="2039"/>
      <c r="JZN301" s="2039"/>
      <c r="JZO301" s="2039"/>
      <c r="JZP301" s="2039"/>
      <c r="JZQ301" s="2039"/>
      <c r="JZR301" s="2039"/>
      <c r="JZS301" s="2039"/>
      <c r="JZT301" s="2039"/>
      <c r="JZU301" s="2039"/>
      <c r="JZV301" s="2039"/>
      <c r="JZW301" s="2039"/>
      <c r="JZX301" s="2039"/>
      <c r="JZY301" s="2039"/>
      <c r="JZZ301" s="2039"/>
      <c r="KAA301" s="2039"/>
      <c r="KAB301" s="2039"/>
      <c r="KAC301" s="2039"/>
      <c r="KAD301" s="2039"/>
      <c r="KAE301" s="2039"/>
      <c r="KAF301" s="2039"/>
      <c r="KAG301" s="2039"/>
      <c r="KAH301" s="2039"/>
      <c r="KAI301" s="2039"/>
      <c r="KAJ301" s="2039"/>
      <c r="KAK301" s="2039"/>
      <c r="KAL301" s="2039"/>
      <c r="KAM301" s="2039"/>
      <c r="KAN301" s="2039"/>
      <c r="KAO301" s="2039"/>
      <c r="KAP301" s="2039"/>
      <c r="KAQ301" s="2039"/>
      <c r="KAR301" s="2039"/>
      <c r="KAS301" s="2039"/>
      <c r="KAT301" s="2039"/>
      <c r="KAU301" s="2039"/>
      <c r="KAV301" s="2039"/>
      <c r="KAW301" s="2039"/>
      <c r="KAX301" s="2039"/>
      <c r="KAY301" s="2039"/>
      <c r="KAZ301" s="2039"/>
      <c r="KBA301" s="2039"/>
      <c r="KBB301" s="2039"/>
      <c r="KBC301" s="2039"/>
      <c r="KBD301" s="2039"/>
      <c r="KBE301" s="2039"/>
      <c r="KBF301" s="2039"/>
      <c r="KBG301" s="2039"/>
      <c r="KBH301" s="2039"/>
      <c r="KBI301" s="2039"/>
      <c r="KBJ301" s="2039"/>
      <c r="KBK301" s="2039"/>
      <c r="KBL301" s="2039"/>
      <c r="KBM301" s="2039"/>
      <c r="KBN301" s="2039"/>
      <c r="KBO301" s="2039"/>
      <c r="KBP301" s="2039"/>
      <c r="KBQ301" s="2039"/>
      <c r="KBR301" s="2039"/>
      <c r="KBS301" s="2039"/>
      <c r="KBT301" s="2039"/>
      <c r="KBU301" s="2039"/>
      <c r="KBV301" s="2039"/>
      <c r="KBW301" s="2039"/>
      <c r="KBX301" s="2039"/>
      <c r="KBY301" s="2039"/>
      <c r="KBZ301" s="2039"/>
      <c r="KCA301" s="2039"/>
      <c r="KCB301" s="2039"/>
      <c r="KCC301" s="2039"/>
      <c r="KCD301" s="2039"/>
      <c r="KCE301" s="2039"/>
      <c r="KCF301" s="2039"/>
      <c r="KCG301" s="2039"/>
      <c r="KCH301" s="2039"/>
      <c r="KCI301" s="2039"/>
      <c r="KCJ301" s="2039"/>
      <c r="KCK301" s="2039"/>
      <c r="KCL301" s="2039"/>
      <c r="KCM301" s="2039"/>
      <c r="KCN301" s="2039"/>
      <c r="KCO301" s="2039"/>
      <c r="KCP301" s="2039"/>
      <c r="KCQ301" s="2039"/>
      <c r="KCR301" s="2039"/>
      <c r="KCS301" s="2039"/>
      <c r="KCT301" s="2039"/>
      <c r="KCU301" s="2039"/>
      <c r="KCV301" s="2039"/>
      <c r="KCW301" s="2039"/>
      <c r="KCX301" s="2039"/>
      <c r="KCY301" s="2039"/>
      <c r="KCZ301" s="2039"/>
      <c r="KDA301" s="2039"/>
      <c r="KDB301" s="2039"/>
      <c r="KDC301" s="2039"/>
      <c r="KDD301" s="2039"/>
      <c r="KDE301" s="2039"/>
      <c r="KDF301" s="2039"/>
      <c r="KDG301" s="2039"/>
      <c r="KDH301" s="2039"/>
      <c r="KDI301" s="2039"/>
      <c r="KDJ301" s="2039"/>
      <c r="KDK301" s="2039"/>
      <c r="KDL301" s="2039"/>
      <c r="KDM301" s="2039"/>
      <c r="KDN301" s="2039"/>
      <c r="KDO301" s="2039"/>
      <c r="KDP301" s="2039"/>
      <c r="KDQ301" s="2039"/>
      <c r="KDR301" s="2039"/>
      <c r="KDS301" s="2039"/>
      <c r="KDT301" s="2039"/>
      <c r="KDU301" s="2039"/>
      <c r="KDV301" s="2039"/>
      <c r="KDW301" s="2039"/>
      <c r="KDX301" s="2039"/>
      <c r="KDY301" s="2039"/>
      <c r="KDZ301" s="2039"/>
      <c r="KEA301" s="2039"/>
      <c r="KEB301" s="2039"/>
      <c r="KEC301" s="2039"/>
      <c r="KED301" s="2039"/>
      <c r="KEE301" s="2039"/>
      <c r="KEF301" s="2039"/>
      <c r="KEG301" s="2039"/>
      <c r="KEH301" s="2039"/>
      <c r="KEI301" s="2039"/>
      <c r="KEJ301" s="2039"/>
      <c r="KEK301" s="2039"/>
      <c r="KEL301" s="2039"/>
      <c r="KEM301" s="2039"/>
      <c r="KEN301" s="2039"/>
      <c r="KEO301" s="2039"/>
      <c r="KEP301" s="2039"/>
      <c r="KEQ301" s="2039"/>
      <c r="KER301" s="2039"/>
      <c r="KES301" s="2039"/>
      <c r="KET301" s="2039"/>
      <c r="KEU301" s="2039"/>
      <c r="KEV301" s="2039"/>
      <c r="KEW301" s="2039"/>
      <c r="KEX301" s="2039"/>
      <c r="KEY301" s="2039"/>
      <c r="KEZ301" s="2039"/>
      <c r="KFA301" s="2039"/>
      <c r="KFB301" s="2039"/>
      <c r="KFC301" s="2039"/>
      <c r="KFD301" s="2039"/>
      <c r="KFE301" s="2039"/>
      <c r="KFF301" s="2039"/>
      <c r="KFG301" s="2039"/>
      <c r="KFH301" s="2039"/>
      <c r="KFI301" s="2039"/>
      <c r="KFJ301" s="2039"/>
      <c r="KFK301" s="2039"/>
      <c r="KFL301" s="2039"/>
      <c r="KFM301" s="2039"/>
      <c r="KFN301" s="2039"/>
      <c r="KFO301" s="2039"/>
      <c r="KFP301" s="2039"/>
      <c r="KFQ301" s="2039"/>
      <c r="KFR301" s="2039"/>
      <c r="KFS301" s="2039"/>
      <c r="KFT301" s="2039"/>
      <c r="KFU301" s="2039"/>
      <c r="KFV301" s="2039"/>
      <c r="KFW301" s="2039"/>
      <c r="KFX301" s="2039"/>
      <c r="KFY301" s="2039"/>
      <c r="KFZ301" s="2039"/>
      <c r="KGA301" s="2039"/>
      <c r="KGB301" s="2039"/>
      <c r="KGC301" s="2039"/>
      <c r="KGD301" s="2039"/>
      <c r="KGE301" s="2039"/>
      <c r="KGF301" s="2039"/>
      <c r="KGG301" s="2039"/>
      <c r="KGH301" s="2039"/>
      <c r="KGI301" s="2039"/>
      <c r="KGJ301" s="2039"/>
      <c r="KGK301" s="2039"/>
      <c r="KGL301" s="2039"/>
      <c r="KGM301" s="2039"/>
      <c r="KGN301" s="2039"/>
      <c r="KGO301" s="2039"/>
      <c r="KGP301" s="2039"/>
      <c r="KGQ301" s="2039"/>
      <c r="KGR301" s="2039"/>
      <c r="KGS301" s="2039"/>
      <c r="KGT301" s="2039"/>
      <c r="KGU301" s="2039"/>
      <c r="KGV301" s="2039"/>
      <c r="KGW301" s="2039"/>
      <c r="KGX301" s="2039"/>
      <c r="KGY301" s="2039"/>
      <c r="KGZ301" s="2039"/>
      <c r="KHA301" s="2039"/>
      <c r="KHB301" s="2039"/>
      <c r="KHC301" s="2039"/>
      <c r="KHD301" s="2039"/>
      <c r="KHE301" s="2039"/>
      <c r="KHF301" s="2039"/>
      <c r="KHG301" s="2039"/>
      <c r="KHH301" s="2039"/>
      <c r="KHI301" s="2039"/>
      <c r="KHJ301" s="2039"/>
      <c r="KHK301" s="2039"/>
      <c r="KHL301" s="2039"/>
      <c r="KHM301" s="2039"/>
      <c r="KHN301" s="2039"/>
      <c r="KHO301" s="2039"/>
      <c r="KHP301" s="2039"/>
      <c r="KHQ301" s="2039"/>
      <c r="KHR301" s="2039"/>
      <c r="KHS301" s="2039"/>
      <c r="KHT301" s="2039"/>
      <c r="KHU301" s="2039"/>
      <c r="KHV301" s="2039"/>
      <c r="KHW301" s="2039"/>
      <c r="KHX301" s="2039"/>
      <c r="KHY301" s="2039"/>
      <c r="KHZ301" s="2039"/>
      <c r="KIA301" s="2039"/>
      <c r="KIB301" s="2039"/>
      <c r="KIC301" s="2039"/>
      <c r="KID301" s="2039"/>
      <c r="KIE301" s="2039"/>
      <c r="KIF301" s="2039"/>
      <c r="KIG301" s="2039"/>
      <c r="KIH301" s="2039"/>
      <c r="KII301" s="2039"/>
      <c r="KIJ301" s="2039"/>
      <c r="KIK301" s="2039"/>
      <c r="KIL301" s="2039"/>
      <c r="KIM301" s="2039"/>
      <c r="KIN301" s="2039"/>
      <c r="KIO301" s="2039"/>
      <c r="KIP301" s="2039"/>
      <c r="KIQ301" s="2039"/>
      <c r="KIR301" s="2039"/>
      <c r="KIS301" s="2039"/>
      <c r="KIT301" s="2039"/>
      <c r="KIU301" s="2039"/>
      <c r="KIV301" s="2039"/>
      <c r="KIW301" s="2039"/>
      <c r="KIX301" s="2039"/>
      <c r="KIY301" s="2039"/>
      <c r="KIZ301" s="2039"/>
      <c r="KJA301" s="2039"/>
      <c r="KJB301" s="2039"/>
      <c r="KJC301" s="2039"/>
      <c r="KJD301" s="2039"/>
      <c r="KJE301" s="2039"/>
      <c r="KJF301" s="2039"/>
      <c r="KJG301" s="2039"/>
      <c r="KJH301" s="2039"/>
      <c r="KJI301" s="2039"/>
      <c r="KJJ301" s="2039"/>
      <c r="KJK301" s="2039"/>
      <c r="KJL301" s="2039"/>
      <c r="KJM301" s="2039"/>
      <c r="KJN301" s="2039"/>
      <c r="KJO301" s="2039"/>
      <c r="KJP301" s="2039"/>
      <c r="KJQ301" s="2039"/>
      <c r="KJR301" s="2039"/>
      <c r="KJS301" s="2039"/>
      <c r="KJT301" s="2039"/>
      <c r="KJU301" s="2039"/>
      <c r="KJV301" s="2039"/>
      <c r="KJW301" s="2039"/>
      <c r="KJX301" s="2039"/>
      <c r="KJY301" s="2039"/>
      <c r="KJZ301" s="2039"/>
      <c r="KKA301" s="2039"/>
      <c r="KKB301" s="2039"/>
      <c r="KKC301" s="2039"/>
      <c r="KKD301" s="2039"/>
      <c r="KKE301" s="2039"/>
      <c r="KKF301" s="2039"/>
      <c r="KKG301" s="2039"/>
      <c r="KKH301" s="2039"/>
      <c r="KKI301" s="2039"/>
      <c r="KKJ301" s="2039"/>
      <c r="KKK301" s="2039"/>
      <c r="KKL301" s="2039"/>
      <c r="KKM301" s="2039"/>
      <c r="KKN301" s="2039"/>
      <c r="KKO301" s="2039"/>
      <c r="KKP301" s="2039"/>
      <c r="KKQ301" s="2039"/>
      <c r="KKR301" s="2039"/>
      <c r="KKS301" s="2039"/>
      <c r="KKT301" s="2039"/>
      <c r="KKU301" s="2039"/>
      <c r="KKV301" s="2039"/>
      <c r="KKW301" s="2039"/>
      <c r="KKX301" s="2039"/>
      <c r="KKY301" s="2039"/>
      <c r="KKZ301" s="2039"/>
      <c r="KLA301" s="2039"/>
      <c r="KLB301" s="2039"/>
      <c r="KLC301" s="2039"/>
      <c r="KLD301" s="2039"/>
      <c r="KLE301" s="2039"/>
      <c r="KLF301" s="2039"/>
      <c r="KLG301" s="2039"/>
      <c r="KLH301" s="2039"/>
      <c r="KLI301" s="2039"/>
      <c r="KLJ301" s="2039"/>
      <c r="KLK301" s="2039"/>
      <c r="KLL301" s="2039"/>
      <c r="KLM301" s="2039"/>
      <c r="KLN301" s="2039"/>
      <c r="KLO301" s="2039"/>
      <c r="KLP301" s="2039"/>
      <c r="KLQ301" s="2039"/>
      <c r="KLR301" s="2039"/>
      <c r="KLS301" s="2039"/>
      <c r="KLT301" s="2039"/>
      <c r="KLU301" s="2039"/>
      <c r="KLV301" s="2039"/>
      <c r="KLW301" s="2039"/>
      <c r="KLX301" s="2039"/>
      <c r="KLY301" s="2039"/>
      <c r="KLZ301" s="2039"/>
      <c r="KMA301" s="2039"/>
      <c r="KMB301" s="2039"/>
      <c r="KMC301" s="2039"/>
      <c r="KMD301" s="2039"/>
      <c r="KME301" s="2039"/>
      <c r="KMF301" s="2039"/>
      <c r="KMG301" s="2039"/>
      <c r="KMH301" s="2039"/>
      <c r="KMI301" s="2039"/>
      <c r="KMJ301" s="2039"/>
      <c r="KMK301" s="2039"/>
      <c r="KML301" s="2039"/>
      <c r="KMM301" s="2039"/>
      <c r="KMN301" s="2039"/>
      <c r="KMO301" s="2039"/>
      <c r="KMP301" s="2039"/>
      <c r="KMQ301" s="2039"/>
      <c r="KMR301" s="2039"/>
      <c r="KMS301" s="2039"/>
      <c r="KMT301" s="2039"/>
      <c r="KMU301" s="2039"/>
      <c r="KMV301" s="2039"/>
      <c r="KMW301" s="2039"/>
      <c r="KMX301" s="2039"/>
      <c r="KMY301" s="2039"/>
      <c r="KMZ301" s="2039"/>
      <c r="KNA301" s="2039"/>
      <c r="KNB301" s="2039"/>
      <c r="KNC301" s="2039"/>
      <c r="KND301" s="2039"/>
      <c r="KNE301" s="2039"/>
      <c r="KNF301" s="2039"/>
      <c r="KNG301" s="2039"/>
      <c r="KNH301" s="2039"/>
      <c r="KNI301" s="2039"/>
      <c r="KNJ301" s="2039"/>
      <c r="KNK301" s="2039"/>
      <c r="KNL301" s="2039"/>
      <c r="KNM301" s="2039"/>
      <c r="KNN301" s="2039"/>
      <c r="KNO301" s="2039"/>
      <c r="KNP301" s="2039"/>
      <c r="KNQ301" s="2039"/>
      <c r="KNR301" s="2039"/>
      <c r="KNS301" s="2039"/>
      <c r="KNT301" s="2039"/>
      <c r="KNU301" s="2039"/>
      <c r="KNV301" s="2039"/>
      <c r="KNW301" s="2039"/>
      <c r="KNX301" s="2039"/>
      <c r="KNY301" s="2039"/>
      <c r="KNZ301" s="2039"/>
      <c r="KOA301" s="2039"/>
      <c r="KOB301" s="2039"/>
      <c r="KOC301" s="2039"/>
      <c r="KOD301" s="2039"/>
      <c r="KOE301" s="2039"/>
      <c r="KOF301" s="2039"/>
      <c r="KOG301" s="2039"/>
      <c r="KOH301" s="2039"/>
      <c r="KOI301" s="2039"/>
      <c r="KOJ301" s="2039"/>
      <c r="KOK301" s="2039"/>
      <c r="KOL301" s="2039"/>
      <c r="KOM301" s="2039"/>
      <c r="KON301" s="2039"/>
      <c r="KOO301" s="2039"/>
      <c r="KOP301" s="2039"/>
      <c r="KOQ301" s="2039"/>
      <c r="KOR301" s="2039"/>
      <c r="KOS301" s="2039"/>
      <c r="KOT301" s="2039"/>
      <c r="KOU301" s="2039"/>
      <c r="KOV301" s="2039"/>
      <c r="KOW301" s="2039"/>
      <c r="KOX301" s="2039"/>
      <c r="KOY301" s="2039"/>
      <c r="KOZ301" s="2039"/>
      <c r="KPA301" s="2039"/>
      <c r="KPB301" s="2039"/>
      <c r="KPC301" s="2039"/>
      <c r="KPD301" s="2039"/>
      <c r="KPE301" s="2039"/>
      <c r="KPF301" s="2039"/>
      <c r="KPG301" s="2039"/>
      <c r="KPH301" s="2039"/>
      <c r="KPI301" s="2039"/>
      <c r="KPJ301" s="2039"/>
      <c r="KPK301" s="2039"/>
      <c r="KPL301" s="2039"/>
      <c r="KPM301" s="2039"/>
      <c r="KPN301" s="2039"/>
      <c r="KPO301" s="2039"/>
      <c r="KPP301" s="2039"/>
      <c r="KPQ301" s="2039"/>
      <c r="KPR301" s="2039"/>
      <c r="KPS301" s="2039"/>
      <c r="KPT301" s="2039"/>
      <c r="KPU301" s="2039"/>
      <c r="KPV301" s="2039"/>
      <c r="KPW301" s="2039"/>
      <c r="KPX301" s="2039"/>
      <c r="KPY301" s="2039"/>
      <c r="KPZ301" s="2039"/>
      <c r="KQA301" s="2039"/>
      <c r="KQB301" s="2039"/>
      <c r="KQC301" s="2039"/>
      <c r="KQD301" s="2039"/>
      <c r="KQE301" s="2039"/>
      <c r="KQF301" s="2039"/>
      <c r="KQG301" s="2039"/>
      <c r="KQH301" s="2039"/>
      <c r="KQI301" s="2039"/>
      <c r="KQJ301" s="2039"/>
      <c r="KQK301" s="2039"/>
      <c r="KQL301" s="2039"/>
      <c r="KQM301" s="2039"/>
      <c r="KQN301" s="2039"/>
      <c r="KQO301" s="2039"/>
      <c r="KQP301" s="2039"/>
      <c r="KQQ301" s="2039"/>
      <c r="KQR301" s="2039"/>
      <c r="KQS301" s="2039"/>
      <c r="KQT301" s="2039"/>
      <c r="KQU301" s="2039"/>
      <c r="KQV301" s="2039"/>
      <c r="KQW301" s="2039"/>
      <c r="KQX301" s="2039"/>
      <c r="KQY301" s="2039"/>
      <c r="KQZ301" s="2039"/>
      <c r="KRA301" s="2039"/>
      <c r="KRB301" s="2039"/>
      <c r="KRC301" s="2039"/>
      <c r="KRD301" s="2039"/>
      <c r="KRE301" s="2039"/>
      <c r="KRF301" s="2039"/>
      <c r="KRG301" s="2039"/>
      <c r="KRH301" s="2039"/>
      <c r="KRI301" s="2039"/>
      <c r="KRJ301" s="2039"/>
      <c r="KRK301" s="2039"/>
      <c r="KRL301" s="2039"/>
      <c r="KRM301" s="2039"/>
      <c r="KRN301" s="2039"/>
      <c r="KRO301" s="2039"/>
      <c r="KRP301" s="2039"/>
      <c r="KRQ301" s="2039"/>
      <c r="KRR301" s="2039"/>
      <c r="KRS301" s="2039"/>
      <c r="KRT301" s="2039"/>
      <c r="KRU301" s="2039"/>
      <c r="KRV301" s="2039"/>
      <c r="KRW301" s="2039"/>
      <c r="KRX301" s="2039"/>
      <c r="KRY301" s="2039"/>
      <c r="KRZ301" s="2039"/>
      <c r="KSA301" s="2039"/>
      <c r="KSB301" s="2039"/>
      <c r="KSC301" s="2039"/>
      <c r="KSD301" s="2039"/>
      <c r="KSE301" s="2039"/>
      <c r="KSF301" s="2039"/>
      <c r="KSG301" s="2039"/>
      <c r="KSH301" s="2039"/>
      <c r="KSI301" s="2039"/>
      <c r="KSJ301" s="2039"/>
      <c r="KSK301" s="2039"/>
      <c r="KSL301" s="2039"/>
      <c r="KSM301" s="2039"/>
      <c r="KSN301" s="2039"/>
      <c r="KSO301" s="2039"/>
      <c r="KSP301" s="2039"/>
      <c r="KSQ301" s="2039"/>
      <c r="KSR301" s="2039"/>
      <c r="KSS301" s="2039"/>
      <c r="KST301" s="2039"/>
      <c r="KSU301" s="2039"/>
      <c r="KSV301" s="2039"/>
      <c r="KSW301" s="2039"/>
      <c r="KSX301" s="2039"/>
      <c r="KSY301" s="2039"/>
      <c r="KSZ301" s="2039"/>
      <c r="KTA301" s="2039"/>
      <c r="KTB301" s="2039"/>
      <c r="KTC301" s="2039"/>
      <c r="KTD301" s="2039"/>
      <c r="KTE301" s="2039"/>
      <c r="KTF301" s="2039"/>
      <c r="KTG301" s="2039"/>
      <c r="KTH301" s="2039"/>
      <c r="KTI301" s="2039"/>
      <c r="KTJ301" s="2039"/>
      <c r="KTK301" s="2039"/>
      <c r="KTL301" s="2039"/>
      <c r="KTM301" s="2039"/>
      <c r="KTN301" s="2039"/>
      <c r="KTO301" s="2039"/>
      <c r="KTP301" s="2039"/>
      <c r="KTQ301" s="2039"/>
      <c r="KTR301" s="2039"/>
      <c r="KTS301" s="2039"/>
      <c r="KTT301" s="2039"/>
      <c r="KTU301" s="2039"/>
      <c r="KTV301" s="2039"/>
      <c r="KTW301" s="2039"/>
      <c r="KTX301" s="2039"/>
      <c r="KTY301" s="2039"/>
      <c r="KTZ301" s="2039"/>
      <c r="KUA301" s="2039"/>
      <c r="KUB301" s="2039"/>
      <c r="KUC301" s="2039"/>
      <c r="KUD301" s="2039"/>
      <c r="KUE301" s="2039"/>
      <c r="KUF301" s="2039"/>
      <c r="KUG301" s="2039"/>
      <c r="KUH301" s="2039"/>
      <c r="KUI301" s="2039"/>
      <c r="KUJ301" s="2039"/>
      <c r="KUK301" s="2039"/>
      <c r="KUL301" s="2039"/>
      <c r="KUM301" s="2039"/>
      <c r="KUN301" s="2039"/>
      <c r="KUO301" s="2039"/>
      <c r="KUP301" s="2039"/>
      <c r="KUQ301" s="2039"/>
      <c r="KUR301" s="2039"/>
      <c r="KUS301" s="2039"/>
      <c r="KUT301" s="2039"/>
      <c r="KUU301" s="2039"/>
      <c r="KUV301" s="2039"/>
      <c r="KUW301" s="2039"/>
      <c r="KUX301" s="2039"/>
      <c r="KUY301" s="2039"/>
      <c r="KUZ301" s="2039"/>
      <c r="KVA301" s="2039"/>
      <c r="KVB301" s="2039"/>
      <c r="KVC301" s="2039"/>
      <c r="KVD301" s="2039"/>
      <c r="KVE301" s="2039"/>
      <c r="KVF301" s="2039"/>
      <c r="KVG301" s="2039"/>
      <c r="KVH301" s="2039"/>
      <c r="KVI301" s="2039"/>
      <c r="KVJ301" s="2039"/>
      <c r="KVK301" s="2039"/>
      <c r="KVL301" s="2039"/>
      <c r="KVM301" s="2039"/>
      <c r="KVN301" s="2039"/>
      <c r="KVO301" s="2039"/>
      <c r="KVP301" s="2039"/>
      <c r="KVQ301" s="2039"/>
      <c r="KVR301" s="2039"/>
      <c r="KVS301" s="2039"/>
      <c r="KVT301" s="2039"/>
      <c r="KVU301" s="2039"/>
      <c r="KVV301" s="2039"/>
      <c r="KVW301" s="2039"/>
      <c r="KVX301" s="2039"/>
      <c r="KVY301" s="2039"/>
      <c r="KVZ301" s="2039"/>
      <c r="KWA301" s="2039"/>
      <c r="KWB301" s="2039"/>
      <c r="KWC301" s="2039"/>
      <c r="KWD301" s="2039"/>
      <c r="KWE301" s="2039"/>
      <c r="KWF301" s="2039"/>
      <c r="KWG301" s="2039"/>
      <c r="KWH301" s="2039"/>
      <c r="KWI301" s="2039"/>
      <c r="KWJ301" s="2039"/>
      <c r="KWK301" s="2039"/>
      <c r="KWL301" s="2039"/>
      <c r="KWM301" s="2039"/>
      <c r="KWN301" s="2039"/>
      <c r="KWO301" s="2039"/>
      <c r="KWP301" s="2039"/>
      <c r="KWQ301" s="2039"/>
      <c r="KWR301" s="2039"/>
      <c r="KWS301" s="2039"/>
      <c r="KWT301" s="2039"/>
      <c r="KWU301" s="2039"/>
      <c r="KWV301" s="2039"/>
      <c r="KWW301" s="2039"/>
      <c r="KWX301" s="2039"/>
      <c r="KWY301" s="2039"/>
      <c r="KWZ301" s="2039"/>
      <c r="KXA301" s="2039"/>
      <c r="KXB301" s="2039"/>
      <c r="KXC301" s="2039"/>
      <c r="KXD301" s="2039"/>
      <c r="KXE301" s="2039"/>
      <c r="KXF301" s="2039"/>
      <c r="KXG301" s="2039"/>
      <c r="KXH301" s="2039"/>
      <c r="KXI301" s="2039"/>
      <c r="KXJ301" s="2039"/>
      <c r="KXK301" s="2039"/>
      <c r="KXL301" s="2039"/>
      <c r="KXM301" s="2039"/>
      <c r="KXN301" s="2039"/>
      <c r="KXO301" s="2039"/>
      <c r="KXP301" s="2039"/>
      <c r="KXQ301" s="2039"/>
      <c r="KXR301" s="2039"/>
      <c r="KXS301" s="2039"/>
      <c r="KXT301" s="2039"/>
      <c r="KXU301" s="2039"/>
      <c r="KXV301" s="2039"/>
      <c r="KXW301" s="2039"/>
      <c r="KXX301" s="2039"/>
      <c r="KXY301" s="2039"/>
      <c r="KXZ301" s="2039"/>
      <c r="KYA301" s="2039"/>
      <c r="KYB301" s="2039"/>
      <c r="KYC301" s="2039"/>
      <c r="KYD301" s="2039"/>
      <c r="KYE301" s="2039"/>
      <c r="KYF301" s="2039"/>
      <c r="KYG301" s="2039"/>
      <c r="KYH301" s="2039"/>
      <c r="KYI301" s="2039"/>
      <c r="KYJ301" s="2039"/>
      <c r="KYK301" s="2039"/>
      <c r="KYL301" s="2039"/>
      <c r="KYM301" s="2039"/>
      <c r="KYN301" s="2039"/>
      <c r="KYO301" s="2039"/>
      <c r="KYP301" s="2039"/>
      <c r="KYQ301" s="2039"/>
      <c r="KYR301" s="2039"/>
      <c r="KYS301" s="2039"/>
      <c r="KYT301" s="2039"/>
      <c r="KYU301" s="2039"/>
      <c r="KYV301" s="2039"/>
      <c r="KYW301" s="2039"/>
      <c r="KYX301" s="2039"/>
      <c r="KYY301" s="2039"/>
      <c r="KYZ301" s="2039"/>
      <c r="KZA301" s="2039"/>
      <c r="KZB301" s="2039"/>
      <c r="KZC301" s="2039"/>
      <c r="KZD301" s="2039"/>
      <c r="KZE301" s="2039"/>
      <c r="KZF301" s="2039"/>
      <c r="KZG301" s="2039"/>
      <c r="KZH301" s="2039"/>
      <c r="KZI301" s="2039"/>
      <c r="KZJ301" s="2039"/>
      <c r="KZK301" s="2039"/>
      <c r="KZL301" s="2039"/>
      <c r="KZM301" s="2039"/>
      <c r="KZN301" s="2039"/>
      <c r="KZO301" s="2039"/>
      <c r="KZP301" s="2039"/>
      <c r="KZQ301" s="2039"/>
      <c r="KZR301" s="2039"/>
      <c r="KZS301" s="2039"/>
      <c r="KZT301" s="2039"/>
      <c r="KZU301" s="2039"/>
      <c r="KZV301" s="2039"/>
      <c r="KZW301" s="2039"/>
      <c r="KZX301" s="2039"/>
      <c r="KZY301" s="2039"/>
      <c r="KZZ301" s="2039"/>
      <c r="LAA301" s="2039"/>
      <c r="LAB301" s="2039"/>
      <c r="LAC301" s="2039"/>
      <c r="LAD301" s="2039"/>
      <c r="LAE301" s="2039"/>
      <c r="LAF301" s="2039"/>
      <c r="LAG301" s="2039"/>
      <c r="LAH301" s="2039"/>
      <c r="LAI301" s="2039"/>
      <c r="LAJ301" s="2039"/>
      <c r="LAK301" s="2039"/>
      <c r="LAL301" s="2039"/>
      <c r="LAM301" s="2039"/>
      <c r="LAN301" s="2039"/>
      <c r="LAO301" s="2039"/>
      <c r="LAP301" s="2039"/>
      <c r="LAQ301" s="2039"/>
      <c r="LAR301" s="2039"/>
      <c r="LAS301" s="2039"/>
      <c r="LAT301" s="2039"/>
      <c r="LAU301" s="2039"/>
      <c r="LAV301" s="2039"/>
      <c r="LAW301" s="2039"/>
      <c r="LAX301" s="2039"/>
      <c r="LAY301" s="2039"/>
      <c r="LAZ301" s="2039"/>
      <c r="LBA301" s="2039"/>
      <c r="LBB301" s="2039"/>
      <c r="LBC301" s="2039"/>
      <c r="LBD301" s="2039"/>
      <c r="LBE301" s="2039"/>
      <c r="LBF301" s="2039"/>
      <c r="LBG301" s="2039"/>
      <c r="LBH301" s="2039"/>
      <c r="LBI301" s="2039"/>
      <c r="LBJ301" s="2039"/>
      <c r="LBK301" s="2039"/>
      <c r="LBL301" s="2039"/>
      <c r="LBM301" s="2039"/>
      <c r="LBN301" s="2039"/>
      <c r="LBO301" s="2039"/>
      <c r="LBP301" s="2039"/>
      <c r="LBQ301" s="2039"/>
      <c r="LBR301" s="2039"/>
      <c r="LBS301" s="2039"/>
      <c r="LBT301" s="2039"/>
      <c r="LBU301" s="2039"/>
      <c r="LBV301" s="2039"/>
      <c r="LBW301" s="2039"/>
      <c r="LBX301" s="2039"/>
      <c r="LBY301" s="2039"/>
      <c r="LBZ301" s="2039"/>
      <c r="LCA301" s="2039"/>
      <c r="LCB301" s="2039"/>
      <c r="LCC301" s="2039"/>
      <c r="LCD301" s="2039"/>
      <c r="LCE301" s="2039"/>
      <c r="LCF301" s="2039"/>
      <c r="LCG301" s="2039"/>
      <c r="LCH301" s="2039"/>
      <c r="LCI301" s="2039"/>
      <c r="LCJ301" s="2039"/>
      <c r="LCK301" s="2039"/>
      <c r="LCL301" s="2039"/>
      <c r="LCM301" s="2039"/>
      <c r="LCN301" s="2039"/>
      <c r="LCO301" s="2039"/>
      <c r="LCP301" s="2039"/>
      <c r="LCQ301" s="2039"/>
      <c r="LCR301" s="2039"/>
      <c r="LCS301" s="2039"/>
      <c r="LCT301" s="2039"/>
      <c r="LCU301" s="2039"/>
      <c r="LCV301" s="2039"/>
      <c r="LCW301" s="2039"/>
      <c r="LCX301" s="2039"/>
      <c r="LCY301" s="2039"/>
      <c r="LCZ301" s="2039"/>
      <c r="LDA301" s="2039"/>
      <c r="LDB301" s="2039"/>
      <c r="LDC301" s="2039"/>
      <c r="LDD301" s="2039"/>
      <c r="LDE301" s="2039"/>
      <c r="LDF301" s="2039"/>
      <c r="LDG301" s="2039"/>
      <c r="LDH301" s="2039"/>
      <c r="LDI301" s="2039"/>
      <c r="LDJ301" s="2039"/>
      <c r="LDK301" s="2039"/>
      <c r="LDL301" s="2039"/>
      <c r="LDM301" s="2039"/>
      <c r="LDN301" s="2039"/>
      <c r="LDO301" s="2039"/>
      <c r="LDP301" s="2039"/>
      <c r="LDQ301" s="2039"/>
      <c r="LDR301" s="2039"/>
      <c r="LDS301" s="2039"/>
      <c r="LDT301" s="2039"/>
      <c r="LDU301" s="2039"/>
      <c r="LDV301" s="2039"/>
      <c r="LDW301" s="2039"/>
      <c r="LDX301" s="2039"/>
      <c r="LDY301" s="2039"/>
      <c r="LDZ301" s="2039"/>
      <c r="LEA301" s="2039"/>
      <c r="LEB301" s="2039"/>
      <c r="LEC301" s="2039"/>
      <c r="LED301" s="2039"/>
      <c r="LEE301" s="2039"/>
      <c r="LEF301" s="2039"/>
      <c r="LEG301" s="2039"/>
      <c r="LEH301" s="2039"/>
      <c r="LEI301" s="2039"/>
      <c r="LEJ301" s="2039"/>
      <c r="LEK301" s="2039"/>
      <c r="LEL301" s="2039"/>
      <c r="LEM301" s="2039"/>
      <c r="LEN301" s="2039"/>
      <c r="LEO301" s="2039"/>
      <c r="LEP301" s="2039"/>
      <c r="LEQ301" s="2039"/>
      <c r="LER301" s="2039"/>
      <c r="LES301" s="2039"/>
      <c r="LET301" s="2039"/>
      <c r="LEU301" s="2039"/>
      <c r="LEV301" s="2039"/>
      <c r="LEW301" s="2039"/>
      <c r="LEX301" s="2039"/>
      <c r="LEY301" s="2039"/>
      <c r="LEZ301" s="2039"/>
      <c r="LFA301" s="2039"/>
      <c r="LFB301" s="2039"/>
      <c r="LFC301" s="2039"/>
      <c r="LFD301" s="2039"/>
      <c r="LFE301" s="2039"/>
      <c r="LFF301" s="2039"/>
      <c r="LFG301" s="2039"/>
      <c r="LFH301" s="2039"/>
      <c r="LFI301" s="2039"/>
      <c r="LFJ301" s="2039"/>
      <c r="LFK301" s="2039"/>
      <c r="LFL301" s="2039"/>
      <c r="LFM301" s="2039"/>
      <c r="LFN301" s="2039"/>
      <c r="LFO301" s="2039"/>
      <c r="LFP301" s="2039"/>
      <c r="LFQ301" s="2039"/>
      <c r="LFR301" s="2039"/>
      <c r="LFS301" s="2039"/>
      <c r="LFT301" s="2039"/>
      <c r="LFU301" s="2039"/>
      <c r="LFV301" s="2039"/>
      <c r="LFW301" s="2039"/>
      <c r="LFX301" s="2039"/>
      <c r="LFY301" s="2039"/>
      <c r="LFZ301" s="2039"/>
      <c r="LGA301" s="2039"/>
      <c r="LGB301" s="2039"/>
      <c r="LGC301" s="2039"/>
      <c r="LGD301" s="2039"/>
      <c r="LGE301" s="2039"/>
      <c r="LGF301" s="2039"/>
      <c r="LGG301" s="2039"/>
      <c r="LGH301" s="2039"/>
      <c r="LGI301" s="2039"/>
      <c r="LGJ301" s="2039"/>
      <c r="LGK301" s="2039"/>
      <c r="LGL301" s="2039"/>
      <c r="LGM301" s="2039"/>
      <c r="LGN301" s="2039"/>
      <c r="LGO301" s="2039"/>
      <c r="LGP301" s="2039"/>
      <c r="LGQ301" s="2039"/>
      <c r="LGR301" s="2039"/>
      <c r="LGS301" s="2039"/>
      <c r="LGT301" s="2039"/>
      <c r="LGU301" s="2039"/>
      <c r="LGV301" s="2039"/>
      <c r="LGW301" s="2039"/>
      <c r="LGX301" s="2039"/>
      <c r="LGY301" s="2039"/>
      <c r="LGZ301" s="2039"/>
      <c r="LHA301" s="2039"/>
      <c r="LHB301" s="2039"/>
      <c r="LHC301" s="2039"/>
      <c r="LHD301" s="2039"/>
      <c r="LHE301" s="2039"/>
      <c r="LHF301" s="2039"/>
      <c r="LHG301" s="2039"/>
      <c r="LHH301" s="2039"/>
      <c r="LHI301" s="2039"/>
      <c r="LHJ301" s="2039"/>
      <c r="LHK301" s="2039"/>
      <c r="LHL301" s="2039"/>
      <c r="LHM301" s="2039"/>
      <c r="LHN301" s="2039"/>
      <c r="LHO301" s="2039"/>
      <c r="LHP301" s="2039"/>
      <c r="LHQ301" s="2039"/>
      <c r="LHR301" s="2039"/>
      <c r="LHS301" s="2039"/>
      <c r="LHT301" s="2039"/>
      <c r="LHU301" s="2039"/>
      <c r="LHV301" s="2039"/>
      <c r="LHW301" s="2039"/>
      <c r="LHX301" s="2039"/>
      <c r="LHY301" s="2039"/>
      <c r="LHZ301" s="2039"/>
      <c r="LIA301" s="2039"/>
      <c r="LIB301" s="2039"/>
      <c r="LIC301" s="2039"/>
      <c r="LID301" s="2039"/>
      <c r="LIE301" s="2039"/>
      <c r="LIF301" s="2039"/>
      <c r="LIG301" s="2039"/>
      <c r="LIH301" s="2039"/>
      <c r="LII301" s="2039"/>
      <c r="LIJ301" s="2039"/>
      <c r="LIK301" s="2039"/>
      <c r="LIL301" s="2039"/>
      <c r="LIM301" s="2039"/>
      <c r="LIN301" s="2039"/>
      <c r="LIO301" s="2039"/>
      <c r="LIP301" s="2039"/>
      <c r="LIQ301" s="2039"/>
      <c r="LIR301" s="2039"/>
      <c r="LIS301" s="2039"/>
      <c r="LIT301" s="2039"/>
      <c r="LIU301" s="2039"/>
      <c r="LIV301" s="2039"/>
      <c r="LIW301" s="2039"/>
      <c r="LIX301" s="2039"/>
      <c r="LIY301" s="2039"/>
      <c r="LIZ301" s="2039"/>
      <c r="LJA301" s="2039"/>
      <c r="LJB301" s="2039"/>
      <c r="LJC301" s="2039"/>
      <c r="LJD301" s="2039"/>
      <c r="LJE301" s="2039"/>
      <c r="LJF301" s="2039"/>
      <c r="LJG301" s="2039"/>
      <c r="LJH301" s="2039"/>
      <c r="LJI301" s="2039"/>
      <c r="LJJ301" s="2039"/>
      <c r="LJK301" s="2039"/>
      <c r="LJL301" s="2039"/>
      <c r="LJM301" s="2039"/>
      <c r="LJN301" s="2039"/>
      <c r="LJO301" s="2039"/>
      <c r="LJP301" s="2039"/>
      <c r="LJQ301" s="2039"/>
      <c r="LJR301" s="2039"/>
      <c r="LJS301" s="2039"/>
      <c r="LJT301" s="2039"/>
      <c r="LJU301" s="2039"/>
      <c r="LJV301" s="2039"/>
      <c r="LJW301" s="2039"/>
      <c r="LJX301" s="2039"/>
      <c r="LJY301" s="2039"/>
      <c r="LJZ301" s="2039"/>
      <c r="LKA301" s="2039"/>
      <c r="LKB301" s="2039"/>
      <c r="LKC301" s="2039"/>
      <c r="LKD301" s="2039"/>
      <c r="LKE301" s="2039"/>
      <c r="LKF301" s="2039"/>
      <c r="LKG301" s="2039"/>
      <c r="LKH301" s="2039"/>
      <c r="LKI301" s="2039"/>
      <c r="LKJ301" s="2039"/>
      <c r="LKK301" s="2039"/>
      <c r="LKL301" s="2039"/>
      <c r="LKM301" s="2039"/>
      <c r="LKN301" s="2039"/>
      <c r="LKO301" s="2039"/>
      <c r="LKP301" s="2039"/>
      <c r="LKQ301" s="2039"/>
      <c r="LKR301" s="2039"/>
      <c r="LKS301" s="2039"/>
      <c r="LKT301" s="2039"/>
      <c r="LKU301" s="2039"/>
      <c r="LKV301" s="2039"/>
      <c r="LKW301" s="2039"/>
      <c r="LKX301" s="2039"/>
      <c r="LKY301" s="2039"/>
      <c r="LKZ301" s="2039"/>
      <c r="LLA301" s="2039"/>
      <c r="LLB301" s="2039"/>
      <c r="LLC301" s="2039"/>
      <c r="LLD301" s="2039"/>
      <c r="LLE301" s="2039"/>
      <c r="LLF301" s="2039"/>
      <c r="LLG301" s="2039"/>
      <c r="LLH301" s="2039"/>
      <c r="LLI301" s="2039"/>
      <c r="LLJ301" s="2039"/>
      <c r="LLK301" s="2039"/>
      <c r="LLL301" s="2039"/>
      <c r="LLM301" s="2039"/>
      <c r="LLN301" s="2039"/>
      <c r="LLO301" s="2039"/>
      <c r="LLP301" s="2039"/>
      <c r="LLQ301" s="2039"/>
      <c r="LLR301" s="2039"/>
      <c r="LLS301" s="2039"/>
      <c r="LLT301" s="2039"/>
      <c r="LLU301" s="2039"/>
      <c r="LLV301" s="2039"/>
      <c r="LLW301" s="2039"/>
      <c r="LLX301" s="2039"/>
      <c r="LLY301" s="2039"/>
      <c r="LLZ301" s="2039"/>
      <c r="LMA301" s="2039"/>
      <c r="LMB301" s="2039"/>
      <c r="LMC301" s="2039"/>
      <c r="LMD301" s="2039"/>
      <c r="LME301" s="2039"/>
      <c r="LMF301" s="2039"/>
      <c r="LMG301" s="2039"/>
      <c r="LMH301" s="2039"/>
      <c r="LMI301" s="2039"/>
      <c r="LMJ301" s="2039"/>
      <c r="LMK301" s="2039"/>
      <c r="LML301" s="2039"/>
      <c r="LMM301" s="2039"/>
      <c r="LMN301" s="2039"/>
      <c r="LMO301" s="2039"/>
      <c r="LMP301" s="2039"/>
      <c r="LMQ301" s="2039"/>
      <c r="LMR301" s="2039"/>
      <c r="LMS301" s="2039"/>
      <c r="LMT301" s="2039"/>
      <c r="LMU301" s="2039"/>
      <c r="LMV301" s="2039"/>
      <c r="LMW301" s="2039"/>
      <c r="LMX301" s="2039"/>
      <c r="LMY301" s="2039"/>
      <c r="LMZ301" s="2039"/>
      <c r="LNA301" s="2039"/>
      <c r="LNB301" s="2039"/>
      <c r="LNC301" s="2039"/>
      <c r="LND301" s="2039"/>
      <c r="LNE301" s="2039"/>
      <c r="LNF301" s="2039"/>
      <c r="LNG301" s="2039"/>
      <c r="LNH301" s="2039"/>
      <c r="LNI301" s="2039"/>
      <c r="LNJ301" s="2039"/>
      <c r="LNK301" s="2039"/>
      <c r="LNL301" s="2039"/>
      <c r="LNM301" s="2039"/>
      <c r="LNN301" s="2039"/>
      <c r="LNO301" s="2039"/>
      <c r="LNP301" s="2039"/>
      <c r="LNQ301" s="2039"/>
      <c r="LNR301" s="2039"/>
      <c r="LNS301" s="2039"/>
      <c r="LNT301" s="2039"/>
      <c r="LNU301" s="2039"/>
      <c r="LNV301" s="2039"/>
      <c r="LNW301" s="2039"/>
      <c r="LNX301" s="2039"/>
      <c r="LNY301" s="2039"/>
      <c r="LNZ301" s="2039"/>
      <c r="LOA301" s="2039"/>
      <c r="LOB301" s="2039"/>
      <c r="LOC301" s="2039"/>
      <c r="LOD301" s="2039"/>
      <c r="LOE301" s="2039"/>
      <c r="LOF301" s="2039"/>
      <c r="LOG301" s="2039"/>
      <c r="LOH301" s="2039"/>
      <c r="LOI301" s="2039"/>
      <c r="LOJ301" s="2039"/>
      <c r="LOK301" s="2039"/>
      <c r="LOL301" s="2039"/>
      <c r="LOM301" s="2039"/>
      <c r="LON301" s="2039"/>
      <c r="LOO301" s="2039"/>
      <c r="LOP301" s="2039"/>
      <c r="LOQ301" s="2039"/>
      <c r="LOR301" s="2039"/>
      <c r="LOS301" s="2039"/>
      <c r="LOT301" s="2039"/>
      <c r="LOU301" s="2039"/>
      <c r="LOV301" s="2039"/>
      <c r="LOW301" s="2039"/>
      <c r="LOX301" s="2039"/>
      <c r="LOY301" s="2039"/>
      <c r="LOZ301" s="2039"/>
      <c r="LPA301" s="2039"/>
      <c r="LPB301" s="2039"/>
      <c r="LPC301" s="2039"/>
      <c r="LPD301" s="2039"/>
      <c r="LPE301" s="2039"/>
      <c r="LPF301" s="2039"/>
      <c r="LPG301" s="2039"/>
      <c r="LPH301" s="2039"/>
      <c r="LPI301" s="2039"/>
      <c r="LPJ301" s="2039"/>
      <c r="LPK301" s="2039"/>
      <c r="LPL301" s="2039"/>
      <c r="LPM301" s="2039"/>
      <c r="LPN301" s="2039"/>
      <c r="LPO301" s="2039"/>
      <c r="LPP301" s="2039"/>
      <c r="LPQ301" s="2039"/>
      <c r="LPR301" s="2039"/>
      <c r="LPS301" s="2039"/>
      <c r="LPT301" s="2039"/>
      <c r="LPU301" s="2039"/>
      <c r="LPV301" s="2039"/>
      <c r="LPW301" s="2039"/>
      <c r="LPX301" s="2039"/>
      <c r="LPY301" s="2039"/>
      <c r="LPZ301" s="2039"/>
      <c r="LQA301" s="2039"/>
      <c r="LQB301" s="2039"/>
      <c r="LQC301" s="2039"/>
      <c r="LQD301" s="2039"/>
      <c r="LQE301" s="2039"/>
      <c r="LQF301" s="2039"/>
      <c r="LQG301" s="2039"/>
      <c r="LQH301" s="2039"/>
      <c r="LQI301" s="2039"/>
      <c r="LQJ301" s="2039"/>
      <c r="LQK301" s="2039"/>
      <c r="LQL301" s="2039"/>
      <c r="LQM301" s="2039"/>
      <c r="LQN301" s="2039"/>
      <c r="LQO301" s="2039"/>
      <c r="LQP301" s="2039"/>
      <c r="LQQ301" s="2039"/>
      <c r="LQR301" s="2039"/>
      <c r="LQS301" s="2039"/>
      <c r="LQT301" s="2039"/>
      <c r="LQU301" s="2039"/>
      <c r="LQV301" s="2039"/>
      <c r="LQW301" s="2039"/>
      <c r="LQX301" s="2039"/>
      <c r="LQY301" s="2039"/>
      <c r="LQZ301" s="2039"/>
      <c r="LRA301" s="2039"/>
      <c r="LRB301" s="2039"/>
      <c r="LRC301" s="2039"/>
      <c r="LRD301" s="2039"/>
      <c r="LRE301" s="2039"/>
      <c r="LRF301" s="2039"/>
      <c r="LRG301" s="2039"/>
      <c r="LRH301" s="2039"/>
      <c r="LRI301" s="2039"/>
      <c r="LRJ301" s="2039"/>
      <c r="LRK301" s="2039"/>
      <c r="LRL301" s="2039"/>
      <c r="LRM301" s="2039"/>
      <c r="LRN301" s="2039"/>
      <c r="LRO301" s="2039"/>
      <c r="LRP301" s="2039"/>
      <c r="LRQ301" s="2039"/>
      <c r="LRR301" s="2039"/>
      <c r="LRS301" s="2039"/>
      <c r="LRT301" s="2039"/>
      <c r="LRU301" s="2039"/>
      <c r="LRV301" s="2039"/>
      <c r="LRW301" s="2039"/>
      <c r="LRX301" s="2039"/>
      <c r="LRY301" s="2039"/>
      <c r="LRZ301" s="2039"/>
      <c r="LSA301" s="2039"/>
      <c r="LSB301" s="2039"/>
      <c r="LSC301" s="2039"/>
      <c r="LSD301" s="2039"/>
      <c r="LSE301" s="2039"/>
      <c r="LSF301" s="2039"/>
      <c r="LSG301" s="2039"/>
      <c r="LSH301" s="2039"/>
      <c r="LSI301" s="2039"/>
      <c r="LSJ301" s="2039"/>
      <c r="LSK301" s="2039"/>
      <c r="LSL301" s="2039"/>
      <c r="LSM301" s="2039"/>
      <c r="LSN301" s="2039"/>
      <c r="LSO301" s="2039"/>
      <c r="LSP301" s="2039"/>
      <c r="LSQ301" s="2039"/>
      <c r="LSR301" s="2039"/>
      <c r="LSS301" s="2039"/>
      <c r="LST301" s="2039"/>
      <c r="LSU301" s="2039"/>
      <c r="LSV301" s="2039"/>
      <c r="LSW301" s="2039"/>
      <c r="LSX301" s="2039"/>
      <c r="LSY301" s="2039"/>
      <c r="LSZ301" s="2039"/>
      <c r="LTA301" s="2039"/>
      <c r="LTB301" s="2039"/>
      <c r="LTC301" s="2039"/>
      <c r="LTD301" s="2039"/>
      <c r="LTE301" s="2039"/>
      <c r="LTF301" s="2039"/>
      <c r="LTG301" s="2039"/>
      <c r="LTH301" s="2039"/>
      <c r="LTI301" s="2039"/>
      <c r="LTJ301" s="2039"/>
      <c r="LTK301" s="2039"/>
      <c r="LTL301" s="2039"/>
      <c r="LTM301" s="2039"/>
      <c r="LTN301" s="2039"/>
      <c r="LTO301" s="2039"/>
      <c r="LTP301" s="2039"/>
      <c r="LTQ301" s="2039"/>
      <c r="LTR301" s="2039"/>
      <c r="LTS301" s="2039"/>
      <c r="LTT301" s="2039"/>
      <c r="LTU301" s="2039"/>
      <c r="LTV301" s="2039"/>
      <c r="LTW301" s="2039"/>
      <c r="LTX301" s="2039"/>
      <c r="LTY301" s="2039"/>
      <c r="LTZ301" s="2039"/>
      <c r="LUA301" s="2039"/>
      <c r="LUB301" s="2039"/>
      <c r="LUC301" s="2039"/>
      <c r="LUD301" s="2039"/>
      <c r="LUE301" s="2039"/>
      <c r="LUF301" s="2039"/>
      <c r="LUG301" s="2039"/>
      <c r="LUH301" s="2039"/>
      <c r="LUI301" s="2039"/>
      <c r="LUJ301" s="2039"/>
      <c r="LUK301" s="2039"/>
      <c r="LUL301" s="2039"/>
      <c r="LUM301" s="2039"/>
      <c r="LUN301" s="2039"/>
      <c r="LUO301" s="2039"/>
      <c r="LUP301" s="2039"/>
      <c r="LUQ301" s="2039"/>
      <c r="LUR301" s="2039"/>
      <c r="LUS301" s="2039"/>
      <c r="LUT301" s="2039"/>
      <c r="LUU301" s="2039"/>
      <c r="LUV301" s="2039"/>
      <c r="LUW301" s="2039"/>
      <c r="LUX301" s="2039"/>
      <c r="LUY301" s="2039"/>
      <c r="LUZ301" s="2039"/>
      <c r="LVA301" s="2039"/>
      <c r="LVB301" s="2039"/>
      <c r="LVC301" s="2039"/>
      <c r="LVD301" s="2039"/>
      <c r="LVE301" s="2039"/>
      <c r="LVF301" s="2039"/>
      <c r="LVG301" s="2039"/>
      <c r="LVH301" s="2039"/>
      <c r="LVI301" s="2039"/>
      <c r="LVJ301" s="2039"/>
      <c r="LVK301" s="2039"/>
      <c r="LVL301" s="2039"/>
      <c r="LVM301" s="2039"/>
      <c r="LVN301" s="2039"/>
      <c r="LVO301" s="2039"/>
      <c r="LVP301" s="2039"/>
      <c r="LVQ301" s="2039"/>
      <c r="LVR301" s="2039"/>
      <c r="LVS301" s="2039"/>
      <c r="LVT301" s="2039"/>
      <c r="LVU301" s="2039"/>
      <c r="LVV301" s="2039"/>
      <c r="LVW301" s="2039"/>
      <c r="LVX301" s="2039"/>
      <c r="LVY301" s="2039"/>
      <c r="LVZ301" s="2039"/>
      <c r="LWA301" s="2039"/>
      <c r="LWB301" s="2039"/>
      <c r="LWC301" s="2039"/>
      <c r="LWD301" s="2039"/>
      <c r="LWE301" s="2039"/>
      <c r="LWF301" s="2039"/>
      <c r="LWG301" s="2039"/>
      <c r="LWH301" s="2039"/>
      <c r="LWI301" s="2039"/>
      <c r="LWJ301" s="2039"/>
      <c r="LWK301" s="2039"/>
      <c r="LWL301" s="2039"/>
      <c r="LWM301" s="2039"/>
      <c r="LWN301" s="2039"/>
      <c r="LWO301" s="2039"/>
      <c r="LWP301" s="2039"/>
      <c r="LWQ301" s="2039"/>
      <c r="LWR301" s="2039"/>
      <c r="LWS301" s="2039"/>
      <c r="LWT301" s="2039"/>
      <c r="LWU301" s="2039"/>
      <c r="LWV301" s="2039"/>
      <c r="LWW301" s="2039"/>
      <c r="LWX301" s="2039"/>
      <c r="LWY301" s="2039"/>
      <c r="LWZ301" s="2039"/>
      <c r="LXA301" s="2039"/>
      <c r="LXB301" s="2039"/>
      <c r="LXC301" s="2039"/>
      <c r="LXD301" s="2039"/>
      <c r="LXE301" s="2039"/>
      <c r="LXF301" s="2039"/>
      <c r="LXG301" s="2039"/>
      <c r="LXH301" s="2039"/>
      <c r="LXI301" s="2039"/>
      <c r="LXJ301" s="2039"/>
      <c r="LXK301" s="2039"/>
      <c r="LXL301" s="2039"/>
      <c r="LXM301" s="2039"/>
      <c r="LXN301" s="2039"/>
      <c r="LXO301" s="2039"/>
      <c r="LXP301" s="2039"/>
      <c r="LXQ301" s="2039"/>
      <c r="LXR301" s="2039"/>
      <c r="LXS301" s="2039"/>
      <c r="LXT301" s="2039"/>
      <c r="LXU301" s="2039"/>
      <c r="LXV301" s="2039"/>
      <c r="LXW301" s="2039"/>
      <c r="LXX301" s="2039"/>
      <c r="LXY301" s="2039"/>
      <c r="LXZ301" s="2039"/>
      <c r="LYA301" s="2039"/>
      <c r="LYB301" s="2039"/>
      <c r="LYC301" s="2039"/>
      <c r="LYD301" s="2039"/>
      <c r="LYE301" s="2039"/>
      <c r="LYF301" s="2039"/>
      <c r="LYG301" s="2039"/>
      <c r="LYH301" s="2039"/>
      <c r="LYI301" s="2039"/>
      <c r="LYJ301" s="2039"/>
      <c r="LYK301" s="2039"/>
      <c r="LYL301" s="2039"/>
      <c r="LYM301" s="2039"/>
      <c r="LYN301" s="2039"/>
      <c r="LYO301" s="2039"/>
      <c r="LYP301" s="2039"/>
      <c r="LYQ301" s="2039"/>
      <c r="LYR301" s="2039"/>
      <c r="LYS301" s="2039"/>
      <c r="LYT301" s="2039"/>
      <c r="LYU301" s="2039"/>
      <c r="LYV301" s="2039"/>
      <c r="LYW301" s="2039"/>
      <c r="LYX301" s="2039"/>
      <c r="LYY301" s="2039"/>
      <c r="LYZ301" s="2039"/>
      <c r="LZA301" s="2039"/>
      <c r="LZB301" s="2039"/>
      <c r="LZC301" s="2039"/>
      <c r="LZD301" s="2039"/>
      <c r="LZE301" s="2039"/>
      <c r="LZF301" s="2039"/>
      <c r="LZG301" s="2039"/>
      <c r="LZH301" s="2039"/>
      <c r="LZI301" s="2039"/>
      <c r="LZJ301" s="2039"/>
      <c r="LZK301" s="2039"/>
      <c r="LZL301" s="2039"/>
      <c r="LZM301" s="2039"/>
      <c r="LZN301" s="2039"/>
      <c r="LZO301" s="2039"/>
      <c r="LZP301" s="2039"/>
      <c r="LZQ301" s="2039"/>
      <c r="LZR301" s="2039"/>
      <c r="LZS301" s="2039"/>
      <c r="LZT301" s="2039"/>
      <c r="LZU301" s="2039"/>
      <c r="LZV301" s="2039"/>
      <c r="LZW301" s="2039"/>
      <c r="LZX301" s="2039"/>
      <c r="LZY301" s="2039"/>
      <c r="LZZ301" s="2039"/>
      <c r="MAA301" s="2039"/>
      <c r="MAB301" s="2039"/>
      <c r="MAC301" s="2039"/>
      <c r="MAD301" s="2039"/>
      <c r="MAE301" s="2039"/>
      <c r="MAF301" s="2039"/>
      <c r="MAG301" s="2039"/>
      <c r="MAH301" s="2039"/>
      <c r="MAI301" s="2039"/>
      <c r="MAJ301" s="2039"/>
      <c r="MAK301" s="2039"/>
      <c r="MAL301" s="2039"/>
      <c r="MAM301" s="2039"/>
      <c r="MAN301" s="2039"/>
      <c r="MAO301" s="2039"/>
      <c r="MAP301" s="2039"/>
      <c r="MAQ301" s="2039"/>
      <c r="MAR301" s="2039"/>
      <c r="MAS301" s="2039"/>
      <c r="MAT301" s="2039"/>
      <c r="MAU301" s="2039"/>
      <c r="MAV301" s="2039"/>
      <c r="MAW301" s="2039"/>
      <c r="MAX301" s="2039"/>
      <c r="MAY301" s="2039"/>
      <c r="MAZ301" s="2039"/>
      <c r="MBA301" s="2039"/>
      <c r="MBB301" s="2039"/>
      <c r="MBC301" s="2039"/>
      <c r="MBD301" s="2039"/>
      <c r="MBE301" s="2039"/>
      <c r="MBF301" s="2039"/>
      <c r="MBG301" s="2039"/>
      <c r="MBH301" s="2039"/>
      <c r="MBI301" s="2039"/>
      <c r="MBJ301" s="2039"/>
      <c r="MBK301" s="2039"/>
      <c r="MBL301" s="2039"/>
      <c r="MBM301" s="2039"/>
      <c r="MBN301" s="2039"/>
      <c r="MBO301" s="2039"/>
      <c r="MBP301" s="2039"/>
      <c r="MBQ301" s="2039"/>
      <c r="MBR301" s="2039"/>
      <c r="MBS301" s="2039"/>
      <c r="MBT301" s="2039"/>
      <c r="MBU301" s="2039"/>
      <c r="MBV301" s="2039"/>
      <c r="MBW301" s="2039"/>
      <c r="MBX301" s="2039"/>
      <c r="MBY301" s="2039"/>
      <c r="MBZ301" s="2039"/>
      <c r="MCA301" s="2039"/>
      <c r="MCB301" s="2039"/>
      <c r="MCC301" s="2039"/>
      <c r="MCD301" s="2039"/>
      <c r="MCE301" s="2039"/>
      <c r="MCF301" s="2039"/>
      <c r="MCG301" s="2039"/>
      <c r="MCH301" s="2039"/>
      <c r="MCI301" s="2039"/>
      <c r="MCJ301" s="2039"/>
      <c r="MCK301" s="2039"/>
      <c r="MCL301" s="2039"/>
      <c r="MCM301" s="2039"/>
      <c r="MCN301" s="2039"/>
      <c r="MCO301" s="2039"/>
      <c r="MCP301" s="2039"/>
      <c r="MCQ301" s="2039"/>
      <c r="MCR301" s="2039"/>
      <c r="MCS301" s="2039"/>
      <c r="MCT301" s="2039"/>
      <c r="MCU301" s="2039"/>
      <c r="MCV301" s="2039"/>
      <c r="MCW301" s="2039"/>
      <c r="MCX301" s="2039"/>
      <c r="MCY301" s="2039"/>
      <c r="MCZ301" s="2039"/>
      <c r="MDA301" s="2039"/>
      <c r="MDB301" s="2039"/>
      <c r="MDC301" s="2039"/>
      <c r="MDD301" s="2039"/>
      <c r="MDE301" s="2039"/>
      <c r="MDF301" s="2039"/>
      <c r="MDG301" s="2039"/>
      <c r="MDH301" s="2039"/>
      <c r="MDI301" s="2039"/>
      <c r="MDJ301" s="2039"/>
      <c r="MDK301" s="2039"/>
      <c r="MDL301" s="2039"/>
      <c r="MDM301" s="2039"/>
      <c r="MDN301" s="2039"/>
      <c r="MDO301" s="2039"/>
      <c r="MDP301" s="2039"/>
      <c r="MDQ301" s="2039"/>
      <c r="MDR301" s="2039"/>
      <c r="MDS301" s="2039"/>
      <c r="MDT301" s="2039"/>
      <c r="MDU301" s="2039"/>
      <c r="MDV301" s="2039"/>
      <c r="MDW301" s="2039"/>
      <c r="MDX301" s="2039"/>
      <c r="MDY301" s="2039"/>
      <c r="MDZ301" s="2039"/>
      <c r="MEA301" s="2039"/>
      <c r="MEB301" s="2039"/>
      <c r="MEC301" s="2039"/>
      <c r="MED301" s="2039"/>
      <c r="MEE301" s="2039"/>
      <c r="MEF301" s="2039"/>
      <c r="MEG301" s="2039"/>
      <c r="MEH301" s="2039"/>
      <c r="MEI301" s="2039"/>
      <c r="MEJ301" s="2039"/>
      <c r="MEK301" s="2039"/>
      <c r="MEL301" s="2039"/>
      <c r="MEM301" s="2039"/>
      <c r="MEN301" s="2039"/>
      <c r="MEO301" s="2039"/>
      <c r="MEP301" s="2039"/>
      <c r="MEQ301" s="2039"/>
      <c r="MER301" s="2039"/>
      <c r="MES301" s="2039"/>
      <c r="MET301" s="2039"/>
      <c r="MEU301" s="2039"/>
      <c r="MEV301" s="2039"/>
      <c r="MEW301" s="2039"/>
      <c r="MEX301" s="2039"/>
      <c r="MEY301" s="2039"/>
      <c r="MEZ301" s="2039"/>
      <c r="MFA301" s="2039"/>
      <c r="MFB301" s="2039"/>
      <c r="MFC301" s="2039"/>
      <c r="MFD301" s="2039"/>
      <c r="MFE301" s="2039"/>
      <c r="MFF301" s="2039"/>
      <c r="MFG301" s="2039"/>
      <c r="MFH301" s="2039"/>
      <c r="MFI301" s="2039"/>
      <c r="MFJ301" s="2039"/>
      <c r="MFK301" s="2039"/>
      <c r="MFL301" s="2039"/>
      <c r="MFM301" s="2039"/>
      <c r="MFN301" s="2039"/>
      <c r="MFO301" s="2039"/>
      <c r="MFP301" s="2039"/>
      <c r="MFQ301" s="2039"/>
      <c r="MFR301" s="2039"/>
      <c r="MFS301" s="2039"/>
      <c r="MFT301" s="2039"/>
      <c r="MFU301" s="2039"/>
      <c r="MFV301" s="2039"/>
      <c r="MFW301" s="2039"/>
      <c r="MFX301" s="2039"/>
      <c r="MFY301" s="2039"/>
      <c r="MFZ301" s="2039"/>
      <c r="MGA301" s="2039"/>
      <c r="MGB301" s="2039"/>
      <c r="MGC301" s="2039"/>
      <c r="MGD301" s="2039"/>
      <c r="MGE301" s="2039"/>
      <c r="MGF301" s="2039"/>
      <c r="MGG301" s="2039"/>
      <c r="MGH301" s="2039"/>
      <c r="MGI301" s="2039"/>
      <c r="MGJ301" s="2039"/>
      <c r="MGK301" s="2039"/>
      <c r="MGL301" s="2039"/>
      <c r="MGM301" s="2039"/>
      <c r="MGN301" s="2039"/>
      <c r="MGO301" s="2039"/>
      <c r="MGP301" s="2039"/>
      <c r="MGQ301" s="2039"/>
      <c r="MGR301" s="2039"/>
      <c r="MGS301" s="2039"/>
      <c r="MGT301" s="2039"/>
      <c r="MGU301" s="2039"/>
      <c r="MGV301" s="2039"/>
      <c r="MGW301" s="2039"/>
      <c r="MGX301" s="2039"/>
      <c r="MGY301" s="2039"/>
      <c r="MGZ301" s="2039"/>
      <c r="MHA301" s="2039"/>
      <c r="MHB301" s="2039"/>
      <c r="MHC301" s="2039"/>
      <c r="MHD301" s="2039"/>
      <c r="MHE301" s="2039"/>
      <c r="MHF301" s="2039"/>
      <c r="MHG301" s="2039"/>
      <c r="MHH301" s="2039"/>
      <c r="MHI301" s="2039"/>
      <c r="MHJ301" s="2039"/>
      <c r="MHK301" s="2039"/>
      <c r="MHL301" s="2039"/>
      <c r="MHM301" s="2039"/>
      <c r="MHN301" s="2039"/>
      <c r="MHO301" s="2039"/>
      <c r="MHP301" s="2039"/>
      <c r="MHQ301" s="2039"/>
      <c r="MHR301" s="2039"/>
      <c r="MHS301" s="2039"/>
      <c r="MHT301" s="2039"/>
      <c r="MHU301" s="2039"/>
      <c r="MHV301" s="2039"/>
      <c r="MHW301" s="2039"/>
      <c r="MHX301" s="2039"/>
      <c r="MHY301" s="2039"/>
      <c r="MHZ301" s="2039"/>
      <c r="MIA301" s="2039"/>
      <c r="MIB301" s="2039"/>
      <c r="MIC301" s="2039"/>
      <c r="MID301" s="2039"/>
      <c r="MIE301" s="2039"/>
      <c r="MIF301" s="2039"/>
      <c r="MIG301" s="2039"/>
      <c r="MIH301" s="2039"/>
      <c r="MII301" s="2039"/>
      <c r="MIJ301" s="2039"/>
      <c r="MIK301" s="2039"/>
      <c r="MIL301" s="2039"/>
      <c r="MIM301" s="2039"/>
      <c r="MIN301" s="2039"/>
      <c r="MIO301" s="2039"/>
      <c r="MIP301" s="2039"/>
      <c r="MIQ301" s="2039"/>
      <c r="MIR301" s="2039"/>
      <c r="MIS301" s="2039"/>
      <c r="MIT301" s="2039"/>
      <c r="MIU301" s="2039"/>
      <c r="MIV301" s="2039"/>
      <c r="MIW301" s="2039"/>
      <c r="MIX301" s="2039"/>
      <c r="MIY301" s="2039"/>
      <c r="MIZ301" s="2039"/>
      <c r="MJA301" s="2039"/>
      <c r="MJB301" s="2039"/>
      <c r="MJC301" s="2039"/>
      <c r="MJD301" s="2039"/>
      <c r="MJE301" s="2039"/>
      <c r="MJF301" s="2039"/>
      <c r="MJG301" s="2039"/>
      <c r="MJH301" s="2039"/>
      <c r="MJI301" s="2039"/>
      <c r="MJJ301" s="2039"/>
      <c r="MJK301" s="2039"/>
      <c r="MJL301" s="2039"/>
      <c r="MJM301" s="2039"/>
      <c r="MJN301" s="2039"/>
      <c r="MJO301" s="2039"/>
      <c r="MJP301" s="2039"/>
      <c r="MJQ301" s="2039"/>
      <c r="MJR301" s="2039"/>
      <c r="MJS301" s="2039"/>
      <c r="MJT301" s="2039"/>
      <c r="MJU301" s="2039"/>
      <c r="MJV301" s="2039"/>
      <c r="MJW301" s="2039"/>
      <c r="MJX301" s="2039"/>
      <c r="MJY301" s="2039"/>
      <c r="MJZ301" s="2039"/>
      <c r="MKA301" s="2039"/>
      <c r="MKB301" s="2039"/>
      <c r="MKC301" s="2039"/>
      <c r="MKD301" s="2039"/>
      <c r="MKE301" s="2039"/>
      <c r="MKF301" s="2039"/>
      <c r="MKG301" s="2039"/>
      <c r="MKH301" s="2039"/>
      <c r="MKI301" s="2039"/>
      <c r="MKJ301" s="2039"/>
      <c r="MKK301" s="2039"/>
      <c r="MKL301" s="2039"/>
      <c r="MKM301" s="2039"/>
      <c r="MKN301" s="2039"/>
      <c r="MKO301" s="2039"/>
      <c r="MKP301" s="2039"/>
      <c r="MKQ301" s="2039"/>
      <c r="MKR301" s="2039"/>
      <c r="MKS301" s="2039"/>
      <c r="MKT301" s="2039"/>
      <c r="MKU301" s="2039"/>
      <c r="MKV301" s="2039"/>
      <c r="MKW301" s="2039"/>
      <c r="MKX301" s="2039"/>
      <c r="MKY301" s="2039"/>
      <c r="MKZ301" s="2039"/>
      <c r="MLA301" s="2039"/>
      <c r="MLB301" s="2039"/>
      <c r="MLC301" s="2039"/>
      <c r="MLD301" s="2039"/>
      <c r="MLE301" s="2039"/>
      <c r="MLF301" s="2039"/>
      <c r="MLG301" s="2039"/>
      <c r="MLH301" s="2039"/>
      <c r="MLI301" s="2039"/>
      <c r="MLJ301" s="2039"/>
      <c r="MLK301" s="2039"/>
      <c r="MLL301" s="2039"/>
      <c r="MLM301" s="2039"/>
      <c r="MLN301" s="2039"/>
      <c r="MLO301" s="2039"/>
      <c r="MLP301" s="2039"/>
      <c r="MLQ301" s="2039"/>
      <c r="MLR301" s="2039"/>
      <c r="MLS301" s="2039"/>
      <c r="MLT301" s="2039"/>
      <c r="MLU301" s="2039"/>
      <c r="MLV301" s="2039"/>
      <c r="MLW301" s="2039"/>
      <c r="MLX301" s="2039"/>
      <c r="MLY301" s="2039"/>
      <c r="MLZ301" s="2039"/>
      <c r="MMA301" s="2039"/>
      <c r="MMB301" s="2039"/>
      <c r="MMC301" s="2039"/>
      <c r="MMD301" s="2039"/>
      <c r="MME301" s="2039"/>
      <c r="MMF301" s="2039"/>
      <c r="MMG301" s="2039"/>
      <c r="MMH301" s="2039"/>
      <c r="MMI301" s="2039"/>
      <c r="MMJ301" s="2039"/>
      <c r="MMK301" s="2039"/>
      <c r="MML301" s="2039"/>
      <c r="MMM301" s="2039"/>
      <c r="MMN301" s="2039"/>
      <c r="MMO301" s="2039"/>
      <c r="MMP301" s="2039"/>
      <c r="MMQ301" s="2039"/>
      <c r="MMR301" s="2039"/>
      <c r="MMS301" s="2039"/>
      <c r="MMT301" s="2039"/>
      <c r="MMU301" s="2039"/>
      <c r="MMV301" s="2039"/>
      <c r="MMW301" s="2039"/>
      <c r="MMX301" s="2039"/>
      <c r="MMY301" s="2039"/>
      <c r="MMZ301" s="2039"/>
      <c r="MNA301" s="2039"/>
      <c r="MNB301" s="2039"/>
      <c r="MNC301" s="2039"/>
      <c r="MND301" s="2039"/>
      <c r="MNE301" s="2039"/>
      <c r="MNF301" s="2039"/>
      <c r="MNG301" s="2039"/>
      <c r="MNH301" s="2039"/>
      <c r="MNI301" s="2039"/>
      <c r="MNJ301" s="2039"/>
      <c r="MNK301" s="2039"/>
      <c r="MNL301" s="2039"/>
      <c r="MNM301" s="2039"/>
      <c r="MNN301" s="2039"/>
      <c r="MNO301" s="2039"/>
      <c r="MNP301" s="2039"/>
      <c r="MNQ301" s="2039"/>
      <c r="MNR301" s="2039"/>
      <c r="MNS301" s="2039"/>
      <c r="MNT301" s="2039"/>
      <c r="MNU301" s="2039"/>
      <c r="MNV301" s="2039"/>
      <c r="MNW301" s="2039"/>
      <c r="MNX301" s="2039"/>
      <c r="MNY301" s="2039"/>
      <c r="MNZ301" s="2039"/>
      <c r="MOA301" s="2039"/>
      <c r="MOB301" s="2039"/>
      <c r="MOC301" s="2039"/>
      <c r="MOD301" s="2039"/>
      <c r="MOE301" s="2039"/>
      <c r="MOF301" s="2039"/>
      <c r="MOG301" s="2039"/>
      <c r="MOH301" s="2039"/>
      <c r="MOI301" s="2039"/>
      <c r="MOJ301" s="2039"/>
      <c r="MOK301" s="2039"/>
      <c r="MOL301" s="2039"/>
      <c r="MOM301" s="2039"/>
      <c r="MON301" s="2039"/>
      <c r="MOO301" s="2039"/>
      <c r="MOP301" s="2039"/>
      <c r="MOQ301" s="2039"/>
      <c r="MOR301" s="2039"/>
      <c r="MOS301" s="2039"/>
      <c r="MOT301" s="2039"/>
      <c r="MOU301" s="2039"/>
      <c r="MOV301" s="2039"/>
      <c r="MOW301" s="2039"/>
      <c r="MOX301" s="2039"/>
      <c r="MOY301" s="2039"/>
      <c r="MOZ301" s="2039"/>
      <c r="MPA301" s="2039"/>
      <c r="MPB301" s="2039"/>
      <c r="MPC301" s="2039"/>
      <c r="MPD301" s="2039"/>
      <c r="MPE301" s="2039"/>
      <c r="MPF301" s="2039"/>
      <c r="MPG301" s="2039"/>
      <c r="MPH301" s="2039"/>
      <c r="MPI301" s="2039"/>
      <c r="MPJ301" s="2039"/>
      <c r="MPK301" s="2039"/>
      <c r="MPL301" s="2039"/>
      <c r="MPM301" s="2039"/>
      <c r="MPN301" s="2039"/>
      <c r="MPO301" s="2039"/>
      <c r="MPP301" s="2039"/>
      <c r="MPQ301" s="2039"/>
      <c r="MPR301" s="2039"/>
      <c r="MPS301" s="2039"/>
      <c r="MPT301" s="2039"/>
      <c r="MPU301" s="2039"/>
      <c r="MPV301" s="2039"/>
      <c r="MPW301" s="2039"/>
      <c r="MPX301" s="2039"/>
      <c r="MPY301" s="2039"/>
      <c r="MPZ301" s="2039"/>
      <c r="MQA301" s="2039"/>
      <c r="MQB301" s="2039"/>
      <c r="MQC301" s="2039"/>
      <c r="MQD301" s="2039"/>
      <c r="MQE301" s="2039"/>
      <c r="MQF301" s="2039"/>
      <c r="MQG301" s="2039"/>
      <c r="MQH301" s="2039"/>
      <c r="MQI301" s="2039"/>
      <c r="MQJ301" s="2039"/>
      <c r="MQK301" s="2039"/>
      <c r="MQL301" s="2039"/>
      <c r="MQM301" s="2039"/>
      <c r="MQN301" s="2039"/>
      <c r="MQO301" s="2039"/>
      <c r="MQP301" s="2039"/>
      <c r="MQQ301" s="2039"/>
      <c r="MQR301" s="2039"/>
      <c r="MQS301" s="2039"/>
      <c r="MQT301" s="2039"/>
      <c r="MQU301" s="2039"/>
      <c r="MQV301" s="2039"/>
      <c r="MQW301" s="2039"/>
      <c r="MQX301" s="2039"/>
      <c r="MQY301" s="2039"/>
      <c r="MQZ301" s="2039"/>
      <c r="MRA301" s="2039"/>
      <c r="MRB301" s="2039"/>
      <c r="MRC301" s="2039"/>
      <c r="MRD301" s="2039"/>
      <c r="MRE301" s="2039"/>
      <c r="MRF301" s="2039"/>
      <c r="MRG301" s="2039"/>
      <c r="MRH301" s="2039"/>
      <c r="MRI301" s="2039"/>
      <c r="MRJ301" s="2039"/>
      <c r="MRK301" s="2039"/>
      <c r="MRL301" s="2039"/>
      <c r="MRM301" s="2039"/>
      <c r="MRN301" s="2039"/>
      <c r="MRO301" s="2039"/>
      <c r="MRP301" s="2039"/>
      <c r="MRQ301" s="2039"/>
      <c r="MRR301" s="2039"/>
      <c r="MRS301" s="2039"/>
      <c r="MRT301" s="2039"/>
      <c r="MRU301" s="2039"/>
      <c r="MRV301" s="2039"/>
      <c r="MRW301" s="2039"/>
      <c r="MRX301" s="2039"/>
      <c r="MRY301" s="2039"/>
      <c r="MRZ301" s="2039"/>
      <c r="MSA301" s="2039"/>
      <c r="MSB301" s="2039"/>
      <c r="MSC301" s="2039"/>
      <c r="MSD301" s="2039"/>
      <c r="MSE301" s="2039"/>
      <c r="MSF301" s="2039"/>
      <c r="MSG301" s="2039"/>
      <c r="MSH301" s="2039"/>
      <c r="MSI301" s="2039"/>
      <c r="MSJ301" s="2039"/>
      <c r="MSK301" s="2039"/>
      <c r="MSL301" s="2039"/>
      <c r="MSM301" s="2039"/>
      <c r="MSN301" s="2039"/>
      <c r="MSO301" s="2039"/>
      <c r="MSP301" s="2039"/>
      <c r="MSQ301" s="2039"/>
      <c r="MSR301" s="2039"/>
      <c r="MSS301" s="2039"/>
      <c r="MST301" s="2039"/>
      <c r="MSU301" s="2039"/>
      <c r="MSV301" s="2039"/>
      <c r="MSW301" s="2039"/>
      <c r="MSX301" s="2039"/>
      <c r="MSY301" s="2039"/>
      <c r="MSZ301" s="2039"/>
      <c r="MTA301" s="2039"/>
      <c r="MTB301" s="2039"/>
      <c r="MTC301" s="2039"/>
      <c r="MTD301" s="2039"/>
      <c r="MTE301" s="2039"/>
      <c r="MTF301" s="2039"/>
      <c r="MTG301" s="2039"/>
      <c r="MTH301" s="2039"/>
      <c r="MTI301" s="2039"/>
      <c r="MTJ301" s="2039"/>
      <c r="MTK301" s="2039"/>
      <c r="MTL301" s="2039"/>
      <c r="MTM301" s="2039"/>
      <c r="MTN301" s="2039"/>
      <c r="MTO301" s="2039"/>
      <c r="MTP301" s="2039"/>
      <c r="MTQ301" s="2039"/>
      <c r="MTR301" s="2039"/>
      <c r="MTS301" s="2039"/>
      <c r="MTT301" s="2039"/>
      <c r="MTU301" s="2039"/>
      <c r="MTV301" s="2039"/>
      <c r="MTW301" s="2039"/>
      <c r="MTX301" s="2039"/>
      <c r="MTY301" s="2039"/>
      <c r="MTZ301" s="2039"/>
      <c r="MUA301" s="2039"/>
      <c r="MUB301" s="2039"/>
      <c r="MUC301" s="2039"/>
      <c r="MUD301" s="2039"/>
      <c r="MUE301" s="2039"/>
      <c r="MUF301" s="2039"/>
      <c r="MUG301" s="2039"/>
      <c r="MUH301" s="2039"/>
      <c r="MUI301" s="2039"/>
      <c r="MUJ301" s="2039"/>
      <c r="MUK301" s="2039"/>
      <c r="MUL301" s="2039"/>
      <c r="MUM301" s="2039"/>
      <c r="MUN301" s="2039"/>
      <c r="MUO301" s="2039"/>
      <c r="MUP301" s="2039"/>
      <c r="MUQ301" s="2039"/>
      <c r="MUR301" s="2039"/>
      <c r="MUS301" s="2039"/>
      <c r="MUT301" s="2039"/>
      <c r="MUU301" s="2039"/>
      <c r="MUV301" s="2039"/>
      <c r="MUW301" s="2039"/>
      <c r="MUX301" s="2039"/>
      <c r="MUY301" s="2039"/>
      <c r="MUZ301" s="2039"/>
      <c r="MVA301" s="2039"/>
      <c r="MVB301" s="2039"/>
      <c r="MVC301" s="2039"/>
      <c r="MVD301" s="2039"/>
      <c r="MVE301" s="2039"/>
      <c r="MVF301" s="2039"/>
      <c r="MVG301" s="2039"/>
      <c r="MVH301" s="2039"/>
      <c r="MVI301" s="2039"/>
      <c r="MVJ301" s="2039"/>
      <c r="MVK301" s="2039"/>
      <c r="MVL301" s="2039"/>
      <c r="MVM301" s="2039"/>
      <c r="MVN301" s="2039"/>
      <c r="MVO301" s="2039"/>
      <c r="MVP301" s="2039"/>
      <c r="MVQ301" s="2039"/>
      <c r="MVR301" s="2039"/>
      <c r="MVS301" s="2039"/>
      <c r="MVT301" s="2039"/>
      <c r="MVU301" s="2039"/>
      <c r="MVV301" s="2039"/>
      <c r="MVW301" s="2039"/>
      <c r="MVX301" s="2039"/>
      <c r="MVY301" s="2039"/>
      <c r="MVZ301" s="2039"/>
      <c r="MWA301" s="2039"/>
      <c r="MWB301" s="2039"/>
      <c r="MWC301" s="2039"/>
      <c r="MWD301" s="2039"/>
      <c r="MWE301" s="2039"/>
      <c r="MWF301" s="2039"/>
      <c r="MWG301" s="2039"/>
      <c r="MWH301" s="2039"/>
      <c r="MWI301" s="2039"/>
      <c r="MWJ301" s="2039"/>
      <c r="MWK301" s="2039"/>
      <c r="MWL301" s="2039"/>
      <c r="MWM301" s="2039"/>
      <c r="MWN301" s="2039"/>
      <c r="MWO301" s="2039"/>
      <c r="MWP301" s="2039"/>
      <c r="MWQ301" s="2039"/>
      <c r="MWR301" s="2039"/>
      <c r="MWS301" s="2039"/>
      <c r="MWT301" s="2039"/>
      <c r="MWU301" s="2039"/>
      <c r="MWV301" s="2039"/>
      <c r="MWW301" s="2039"/>
      <c r="MWX301" s="2039"/>
      <c r="MWY301" s="2039"/>
      <c r="MWZ301" s="2039"/>
      <c r="MXA301" s="2039"/>
      <c r="MXB301" s="2039"/>
      <c r="MXC301" s="2039"/>
      <c r="MXD301" s="2039"/>
      <c r="MXE301" s="2039"/>
      <c r="MXF301" s="2039"/>
      <c r="MXG301" s="2039"/>
      <c r="MXH301" s="2039"/>
      <c r="MXI301" s="2039"/>
      <c r="MXJ301" s="2039"/>
      <c r="MXK301" s="2039"/>
      <c r="MXL301" s="2039"/>
      <c r="MXM301" s="2039"/>
      <c r="MXN301" s="2039"/>
      <c r="MXO301" s="2039"/>
      <c r="MXP301" s="2039"/>
      <c r="MXQ301" s="2039"/>
      <c r="MXR301" s="2039"/>
      <c r="MXS301" s="2039"/>
      <c r="MXT301" s="2039"/>
      <c r="MXU301" s="2039"/>
      <c r="MXV301" s="2039"/>
      <c r="MXW301" s="2039"/>
      <c r="MXX301" s="2039"/>
      <c r="MXY301" s="2039"/>
      <c r="MXZ301" s="2039"/>
      <c r="MYA301" s="2039"/>
      <c r="MYB301" s="2039"/>
      <c r="MYC301" s="2039"/>
      <c r="MYD301" s="2039"/>
      <c r="MYE301" s="2039"/>
      <c r="MYF301" s="2039"/>
      <c r="MYG301" s="2039"/>
      <c r="MYH301" s="2039"/>
      <c r="MYI301" s="2039"/>
      <c r="MYJ301" s="2039"/>
      <c r="MYK301" s="2039"/>
      <c r="MYL301" s="2039"/>
      <c r="MYM301" s="2039"/>
      <c r="MYN301" s="2039"/>
      <c r="MYO301" s="2039"/>
      <c r="MYP301" s="2039"/>
      <c r="MYQ301" s="2039"/>
      <c r="MYR301" s="2039"/>
      <c r="MYS301" s="2039"/>
      <c r="MYT301" s="2039"/>
      <c r="MYU301" s="2039"/>
      <c r="MYV301" s="2039"/>
      <c r="MYW301" s="2039"/>
      <c r="MYX301" s="2039"/>
      <c r="MYY301" s="2039"/>
      <c r="MYZ301" s="2039"/>
      <c r="MZA301" s="2039"/>
      <c r="MZB301" s="2039"/>
      <c r="MZC301" s="2039"/>
      <c r="MZD301" s="2039"/>
      <c r="MZE301" s="2039"/>
      <c r="MZF301" s="2039"/>
      <c r="MZG301" s="2039"/>
      <c r="MZH301" s="2039"/>
      <c r="MZI301" s="2039"/>
      <c r="MZJ301" s="2039"/>
      <c r="MZK301" s="2039"/>
      <c r="MZL301" s="2039"/>
      <c r="MZM301" s="2039"/>
      <c r="MZN301" s="2039"/>
      <c r="MZO301" s="2039"/>
      <c r="MZP301" s="2039"/>
      <c r="MZQ301" s="2039"/>
      <c r="MZR301" s="2039"/>
      <c r="MZS301" s="2039"/>
      <c r="MZT301" s="2039"/>
      <c r="MZU301" s="2039"/>
      <c r="MZV301" s="2039"/>
      <c r="MZW301" s="2039"/>
      <c r="MZX301" s="2039"/>
      <c r="MZY301" s="2039"/>
      <c r="MZZ301" s="2039"/>
      <c r="NAA301" s="2039"/>
      <c r="NAB301" s="2039"/>
      <c r="NAC301" s="2039"/>
      <c r="NAD301" s="2039"/>
      <c r="NAE301" s="2039"/>
      <c r="NAF301" s="2039"/>
      <c r="NAG301" s="2039"/>
      <c r="NAH301" s="2039"/>
      <c r="NAI301" s="2039"/>
      <c r="NAJ301" s="2039"/>
      <c r="NAK301" s="2039"/>
      <c r="NAL301" s="2039"/>
      <c r="NAM301" s="2039"/>
      <c r="NAN301" s="2039"/>
      <c r="NAO301" s="2039"/>
      <c r="NAP301" s="2039"/>
      <c r="NAQ301" s="2039"/>
      <c r="NAR301" s="2039"/>
      <c r="NAS301" s="2039"/>
      <c r="NAT301" s="2039"/>
      <c r="NAU301" s="2039"/>
      <c r="NAV301" s="2039"/>
      <c r="NAW301" s="2039"/>
      <c r="NAX301" s="2039"/>
      <c r="NAY301" s="2039"/>
      <c r="NAZ301" s="2039"/>
      <c r="NBA301" s="2039"/>
      <c r="NBB301" s="2039"/>
      <c r="NBC301" s="2039"/>
      <c r="NBD301" s="2039"/>
      <c r="NBE301" s="2039"/>
      <c r="NBF301" s="2039"/>
      <c r="NBG301" s="2039"/>
      <c r="NBH301" s="2039"/>
      <c r="NBI301" s="2039"/>
      <c r="NBJ301" s="2039"/>
      <c r="NBK301" s="2039"/>
      <c r="NBL301" s="2039"/>
      <c r="NBM301" s="2039"/>
      <c r="NBN301" s="2039"/>
      <c r="NBO301" s="2039"/>
      <c r="NBP301" s="2039"/>
      <c r="NBQ301" s="2039"/>
      <c r="NBR301" s="2039"/>
      <c r="NBS301" s="2039"/>
      <c r="NBT301" s="2039"/>
      <c r="NBU301" s="2039"/>
      <c r="NBV301" s="2039"/>
      <c r="NBW301" s="2039"/>
      <c r="NBX301" s="2039"/>
      <c r="NBY301" s="2039"/>
      <c r="NBZ301" s="2039"/>
      <c r="NCA301" s="2039"/>
      <c r="NCB301" s="2039"/>
      <c r="NCC301" s="2039"/>
      <c r="NCD301" s="2039"/>
      <c r="NCE301" s="2039"/>
      <c r="NCF301" s="2039"/>
      <c r="NCG301" s="2039"/>
      <c r="NCH301" s="2039"/>
      <c r="NCI301" s="2039"/>
      <c r="NCJ301" s="2039"/>
      <c r="NCK301" s="2039"/>
      <c r="NCL301" s="2039"/>
      <c r="NCM301" s="2039"/>
      <c r="NCN301" s="2039"/>
      <c r="NCO301" s="2039"/>
      <c r="NCP301" s="2039"/>
      <c r="NCQ301" s="2039"/>
      <c r="NCR301" s="2039"/>
      <c r="NCS301" s="2039"/>
      <c r="NCT301" s="2039"/>
      <c r="NCU301" s="2039"/>
      <c r="NCV301" s="2039"/>
      <c r="NCW301" s="2039"/>
      <c r="NCX301" s="2039"/>
      <c r="NCY301" s="2039"/>
      <c r="NCZ301" s="2039"/>
      <c r="NDA301" s="2039"/>
      <c r="NDB301" s="2039"/>
      <c r="NDC301" s="2039"/>
      <c r="NDD301" s="2039"/>
      <c r="NDE301" s="2039"/>
      <c r="NDF301" s="2039"/>
      <c r="NDG301" s="2039"/>
      <c r="NDH301" s="2039"/>
      <c r="NDI301" s="2039"/>
      <c r="NDJ301" s="2039"/>
      <c r="NDK301" s="2039"/>
      <c r="NDL301" s="2039"/>
      <c r="NDM301" s="2039"/>
      <c r="NDN301" s="2039"/>
      <c r="NDO301" s="2039"/>
      <c r="NDP301" s="2039"/>
      <c r="NDQ301" s="2039"/>
      <c r="NDR301" s="2039"/>
      <c r="NDS301" s="2039"/>
      <c r="NDT301" s="2039"/>
      <c r="NDU301" s="2039"/>
      <c r="NDV301" s="2039"/>
      <c r="NDW301" s="2039"/>
      <c r="NDX301" s="2039"/>
      <c r="NDY301" s="2039"/>
      <c r="NDZ301" s="2039"/>
      <c r="NEA301" s="2039"/>
      <c r="NEB301" s="2039"/>
      <c r="NEC301" s="2039"/>
      <c r="NED301" s="2039"/>
      <c r="NEE301" s="2039"/>
      <c r="NEF301" s="2039"/>
      <c r="NEG301" s="2039"/>
      <c r="NEH301" s="2039"/>
      <c r="NEI301" s="2039"/>
      <c r="NEJ301" s="2039"/>
      <c r="NEK301" s="2039"/>
      <c r="NEL301" s="2039"/>
      <c r="NEM301" s="2039"/>
      <c r="NEN301" s="2039"/>
      <c r="NEO301" s="2039"/>
      <c r="NEP301" s="2039"/>
      <c r="NEQ301" s="2039"/>
      <c r="NER301" s="2039"/>
      <c r="NES301" s="2039"/>
      <c r="NET301" s="2039"/>
      <c r="NEU301" s="2039"/>
      <c r="NEV301" s="2039"/>
      <c r="NEW301" s="2039"/>
      <c r="NEX301" s="2039"/>
      <c r="NEY301" s="2039"/>
      <c r="NEZ301" s="2039"/>
      <c r="NFA301" s="2039"/>
      <c r="NFB301" s="2039"/>
      <c r="NFC301" s="2039"/>
      <c r="NFD301" s="2039"/>
      <c r="NFE301" s="2039"/>
      <c r="NFF301" s="2039"/>
      <c r="NFG301" s="2039"/>
      <c r="NFH301" s="2039"/>
      <c r="NFI301" s="2039"/>
      <c r="NFJ301" s="2039"/>
      <c r="NFK301" s="2039"/>
      <c r="NFL301" s="2039"/>
      <c r="NFM301" s="2039"/>
      <c r="NFN301" s="2039"/>
      <c r="NFO301" s="2039"/>
      <c r="NFP301" s="2039"/>
      <c r="NFQ301" s="2039"/>
      <c r="NFR301" s="2039"/>
      <c r="NFS301" s="2039"/>
      <c r="NFT301" s="2039"/>
      <c r="NFU301" s="2039"/>
      <c r="NFV301" s="2039"/>
      <c r="NFW301" s="2039"/>
      <c r="NFX301" s="2039"/>
      <c r="NFY301" s="2039"/>
      <c r="NFZ301" s="2039"/>
      <c r="NGA301" s="2039"/>
      <c r="NGB301" s="2039"/>
      <c r="NGC301" s="2039"/>
      <c r="NGD301" s="2039"/>
      <c r="NGE301" s="2039"/>
      <c r="NGF301" s="2039"/>
      <c r="NGG301" s="2039"/>
      <c r="NGH301" s="2039"/>
      <c r="NGI301" s="2039"/>
      <c r="NGJ301" s="2039"/>
      <c r="NGK301" s="2039"/>
      <c r="NGL301" s="2039"/>
      <c r="NGM301" s="2039"/>
      <c r="NGN301" s="2039"/>
      <c r="NGO301" s="2039"/>
      <c r="NGP301" s="2039"/>
      <c r="NGQ301" s="2039"/>
      <c r="NGR301" s="2039"/>
      <c r="NGS301" s="2039"/>
      <c r="NGT301" s="2039"/>
      <c r="NGU301" s="2039"/>
      <c r="NGV301" s="2039"/>
      <c r="NGW301" s="2039"/>
      <c r="NGX301" s="2039"/>
      <c r="NGY301" s="2039"/>
      <c r="NGZ301" s="2039"/>
      <c r="NHA301" s="2039"/>
      <c r="NHB301" s="2039"/>
      <c r="NHC301" s="2039"/>
      <c r="NHD301" s="2039"/>
      <c r="NHE301" s="2039"/>
      <c r="NHF301" s="2039"/>
      <c r="NHG301" s="2039"/>
      <c r="NHH301" s="2039"/>
      <c r="NHI301" s="2039"/>
      <c r="NHJ301" s="2039"/>
      <c r="NHK301" s="2039"/>
      <c r="NHL301" s="2039"/>
      <c r="NHM301" s="2039"/>
      <c r="NHN301" s="2039"/>
      <c r="NHO301" s="2039"/>
      <c r="NHP301" s="2039"/>
      <c r="NHQ301" s="2039"/>
      <c r="NHR301" s="2039"/>
      <c r="NHS301" s="2039"/>
      <c r="NHT301" s="2039"/>
      <c r="NHU301" s="2039"/>
      <c r="NHV301" s="2039"/>
      <c r="NHW301" s="2039"/>
      <c r="NHX301" s="2039"/>
      <c r="NHY301" s="2039"/>
      <c r="NHZ301" s="2039"/>
      <c r="NIA301" s="2039"/>
      <c r="NIB301" s="2039"/>
      <c r="NIC301" s="2039"/>
      <c r="NID301" s="2039"/>
      <c r="NIE301" s="2039"/>
      <c r="NIF301" s="2039"/>
      <c r="NIG301" s="2039"/>
      <c r="NIH301" s="2039"/>
      <c r="NII301" s="2039"/>
      <c r="NIJ301" s="2039"/>
      <c r="NIK301" s="2039"/>
      <c r="NIL301" s="2039"/>
      <c r="NIM301" s="2039"/>
      <c r="NIN301" s="2039"/>
      <c r="NIO301" s="2039"/>
      <c r="NIP301" s="2039"/>
      <c r="NIQ301" s="2039"/>
      <c r="NIR301" s="2039"/>
      <c r="NIS301" s="2039"/>
      <c r="NIT301" s="2039"/>
      <c r="NIU301" s="2039"/>
      <c r="NIV301" s="2039"/>
      <c r="NIW301" s="2039"/>
      <c r="NIX301" s="2039"/>
      <c r="NIY301" s="2039"/>
      <c r="NIZ301" s="2039"/>
      <c r="NJA301" s="2039"/>
      <c r="NJB301" s="2039"/>
      <c r="NJC301" s="2039"/>
      <c r="NJD301" s="2039"/>
      <c r="NJE301" s="2039"/>
      <c r="NJF301" s="2039"/>
      <c r="NJG301" s="2039"/>
      <c r="NJH301" s="2039"/>
      <c r="NJI301" s="2039"/>
      <c r="NJJ301" s="2039"/>
      <c r="NJK301" s="2039"/>
      <c r="NJL301" s="2039"/>
      <c r="NJM301" s="2039"/>
      <c r="NJN301" s="2039"/>
      <c r="NJO301" s="2039"/>
      <c r="NJP301" s="2039"/>
      <c r="NJQ301" s="2039"/>
      <c r="NJR301" s="2039"/>
      <c r="NJS301" s="2039"/>
      <c r="NJT301" s="2039"/>
      <c r="NJU301" s="2039"/>
      <c r="NJV301" s="2039"/>
      <c r="NJW301" s="2039"/>
      <c r="NJX301" s="2039"/>
      <c r="NJY301" s="2039"/>
      <c r="NJZ301" s="2039"/>
      <c r="NKA301" s="2039"/>
      <c r="NKB301" s="2039"/>
      <c r="NKC301" s="2039"/>
      <c r="NKD301" s="2039"/>
      <c r="NKE301" s="2039"/>
      <c r="NKF301" s="2039"/>
      <c r="NKG301" s="2039"/>
      <c r="NKH301" s="2039"/>
      <c r="NKI301" s="2039"/>
      <c r="NKJ301" s="2039"/>
      <c r="NKK301" s="2039"/>
      <c r="NKL301" s="2039"/>
      <c r="NKM301" s="2039"/>
      <c r="NKN301" s="2039"/>
      <c r="NKO301" s="2039"/>
      <c r="NKP301" s="2039"/>
      <c r="NKQ301" s="2039"/>
      <c r="NKR301" s="2039"/>
      <c r="NKS301" s="2039"/>
      <c r="NKT301" s="2039"/>
      <c r="NKU301" s="2039"/>
      <c r="NKV301" s="2039"/>
      <c r="NKW301" s="2039"/>
      <c r="NKX301" s="2039"/>
      <c r="NKY301" s="2039"/>
      <c r="NKZ301" s="2039"/>
      <c r="NLA301" s="2039"/>
      <c r="NLB301" s="2039"/>
      <c r="NLC301" s="2039"/>
      <c r="NLD301" s="2039"/>
      <c r="NLE301" s="2039"/>
      <c r="NLF301" s="2039"/>
      <c r="NLG301" s="2039"/>
      <c r="NLH301" s="2039"/>
      <c r="NLI301" s="2039"/>
      <c r="NLJ301" s="2039"/>
      <c r="NLK301" s="2039"/>
      <c r="NLL301" s="2039"/>
      <c r="NLM301" s="2039"/>
      <c r="NLN301" s="2039"/>
      <c r="NLO301" s="2039"/>
      <c r="NLP301" s="2039"/>
      <c r="NLQ301" s="2039"/>
      <c r="NLR301" s="2039"/>
      <c r="NLS301" s="2039"/>
      <c r="NLT301" s="2039"/>
      <c r="NLU301" s="2039"/>
      <c r="NLV301" s="2039"/>
      <c r="NLW301" s="2039"/>
      <c r="NLX301" s="2039"/>
      <c r="NLY301" s="2039"/>
      <c r="NLZ301" s="2039"/>
      <c r="NMA301" s="2039"/>
      <c r="NMB301" s="2039"/>
      <c r="NMC301" s="2039"/>
      <c r="NMD301" s="2039"/>
      <c r="NME301" s="2039"/>
      <c r="NMF301" s="2039"/>
      <c r="NMG301" s="2039"/>
      <c r="NMH301" s="2039"/>
      <c r="NMI301" s="2039"/>
      <c r="NMJ301" s="2039"/>
      <c r="NMK301" s="2039"/>
      <c r="NML301" s="2039"/>
      <c r="NMM301" s="2039"/>
      <c r="NMN301" s="2039"/>
      <c r="NMO301" s="2039"/>
      <c r="NMP301" s="2039"/>
      <c r="NMQ301" s="2039"/>
      <c r="NMR301" s="2039"/>
      <c r="NMS301" s="2039"/>
      <c r="NMT301" s="2039"/>
      <c r="NMU301" s="2039"/>
      <c r="NMV301" s="2039"/>
      <c r="NMW301" s="2039"/>
      <c r="NMX301" s="2039"/>
      <c r="NMY301" s="2039"/>
      <c r="NMZ301" s="2039"/>
      <c r="NNA301" s="2039"/>
      <c r="NNB301" s="2039"/>
      <c r="NNC301" s="2039"/>
      <c r="NND301" s="2039"/>
      <c r="NNE301" s="2039"/>
      <c r="NNF301" s="2039"/>
      <c r="NNG301" s="2039"/>
      <c r="NNH301" s="2039"/>
      <c r="NNI301" s="2039"/>
      <c r="NNJ301" s="2039"/>
      <c r="NNK301" s="2039"/>
      <c r="NNL301" s="2039"/>
      <c r="NNM301" s="2039"/>
      <c r="NNN301" s="2039"/>
      <c r="NNO301" s="2039"/>
      <c r="NNP301" s="2039"/>
      <c r="NNQ301" s="2039"/>
      <c r="NNR301" s="2039"/>
      <c r="NNS301" s="2039"/>
      <c r="NNT301" s="2039"/>
      <c r="NNU301" s="2039"/>
      <c r="NNV301" s="2039"/>
      <c r="NNW301" s="2039"/>
      <c r="NNX301" s="2039"/>
      <c r="NNY301" s="2039"/>
      <c r="NNZ301" s="2039"/>
      <c r="NOA301" s="2039"/>
      <c r="NOB301" s="2039"/>
      <c r="NOC301" s="2039"/>
      <c r="NOD301" s="2039"/>
      <c r="NOE301" s="2039"/>
      <c r="NOF301" s="2039"/>
      <c r="NOG301" s="2039"/>
      <c r="NOH301" s="2039"/>
      <c r="NOI301" s="2039"/>
      <c r="NOJ301" s="2039"/>
      <c r="NOK301" s="2039"/>
      <c r="NOL301" s="2039"/>
      <c r="NOM301" s="2039"/>
      <c r="NON301" s="2039"/>
      <c r="NOO301" s="2039"/>
      <c r="NOP301" s="2039"/>
      <c r="NOQ301" s="2039"/>
      <c r="NOR301" s="2039"/>
      <c r="NOS301" s="2039"/>
      <c r="NOT301" s="2039"/>
      <c r="NOU301" s="2039"/>
      <c r="NOV301" s="2039"/>
      <c r="NOW301" s="2039"/>
      <c r="NOX301" s="2039"/>
      <c r="NOY301" s="2039"/>
      <c r="NOZ301" s="2039"/>
      <c r="NPA301" s="2039"/>
      <c r="NPB301" s="2039"/>
      <c r="NPC301" s="2039"/>
      <c r="NPD301" s="2039"/>
      <c r="NPE301" s="2039"/>
      <c r="NPF301" s="2039"/>
      <c r="NPG301" s="2039"/>
      <c r="NPH301" s="2039"/>
      <c r="NPI301" s="2039"/>
      <c r="NPJ301" s="2039"/>
      <c r="NPK301" s="2039"/>
      <c r="NPL301" s="2039"/>
      <c r="NPM301" s="2039"/>
      <c r="NPN301" s="2039"/>
      <c r="NPO301" s="2039"/>
      <c r="NPP301" s="2039"/>
      <c r="NPQ301" s="2039"/>
      <c r="NPR301" s="2039"/>
      <c r="NPS301" s="2039"/>
      <c r="NPT301" s="2039"/>
      <c r="NPU301" s="2039"/>
      <c r="NPV301" s="2039"/>
      <c r="NPW301" s="2039"/>
      <c r="NPX301" s="2039"/>
      <c r="NPY301" s="2039"/>
      <c r="NPZ301" s="2039"/>
      <c r="NQA301" s="2039"/>
      <c r="NQB301" s="2039"/>
      <c r="NQC301" s="2039"/>
      <c r="NQD301" s="2039"/>
      <c r="NQE301" s="2039"/>
      <c r="NQF301" s="2039"/>
      <c r="NQG301" s="2039"/>
      <c r="NQH301" s="2039"/>
      <c r="NQI301" s="2039"/>
      <c r="NQJ301" s="2039"/>
      <c r="NQK301" s="2039"/>
      <c r="NQL301" s="2039"/>
      <c r="NQM301" s="2039"/>
      <c r="NQN301" s="2039"/>
      <c r="NQO301" s="2039"/>
      <c r="NQP301" s="2039"/>
      <c r="NQQ301" s="2039"/>
      <c r="NQR301" s="2039"/>
      <c r="NQS301" s="2039"/>
      <c r="NQT301" s="2039"/>
      <c r="NQU301" s="2039"/>
      <c r="NQV301" s="2039"/>
      <c r="NQW301" s="2039"/>
      <c r="NQX301" s="2039"/>
      <c r="NQY301" s="2039"/>
      <c r="NQZ301" s="2039"/>
      <c r="NRA301" s="2039"/>
      <c r="NRB301" s="2039"/>
      <c r="NRC301" s="2039"/>
      <c r="NRD301" s="2039"/>
      <c r="NRE301" s="2039"/>
      <c r="NRF301" s="2039"/>
      <c r="NRG301" s="2039"/>
      <c r="NRH301" s="2039"/>
      <c r="NRI301" s="2039"/>
      <c r="NRJ301" s="2039"/>
      <c r="NRK301" s="2039"/>
      <c r="NRL301" s="2039"/>
      <c r="NRM301" s="2039"/>
      <c r="NRN301" s="2039"/>
      <c r="NRO301" s="2039"/>
      <c r="NRP301" s="2039"/>
      <c r="NRQ301" s="2039"/>
      <c r="NRR301" s="2039"/>
      <c r="NRS301" s="2039"/>
      <c r="NRT301" s="2039"/>
      <c r="NRU301" s="2039"/>
      <c r="NRV301" s="2039"/>
      <c r="NRW301" s="2039"/>
      <c r="NRX301" s="2039"/>
      <c r="NRY301" s="2039"/>
      <c r="NRZ301" s="2039"/>
      <c r="NSA301" s="2039"/>
      <c r="NSB301" s="2039"/>
      <c r="NSC301" s="2039"/>
      <c r="NSD301" s="2039"/>
      <c r="NSE301" s="2039"/>
      <c r="NSF301" s="2039"/>
      <c r="NSG301" s="2039"/>
      <c r="NSH301" s="2039"/>
      <c r="NSI301" s="2039"/>
      <c r="NSJ301" s="2039"/>
      <c r="NSK301" s="2039"/>
      <c r="NSL301" s="2039"/>
      <c r="NSM301" s="2039"/>
      <c r="NSN301" s="2039"/>
      <c r="NSO301" s="2039"/>
      <c r="NSP301" s="2039"/>
      <c r="NSQ301" s="2039"/>
      <c r="NSR301" s="2039"/>
      <c r="NSS301" s="2039"/>
      <c r="NST301" s="2039"/>
      <c r="NSU301" s="2039"/>
      <c r="NSV301" s="2039"/>
      <c r="NSW301" s="2039"/>
      <c r="NSX301" s="2039"/>
      <c r="NSY301" s="2039"/>
      <c r="NSZ301" s="2039"/>
      <c r="NTA301" s="2039"/>
      <c r="NTB301" s="2039"/>
      <c r="NTC301" s="2039"/>
      <c r="NTD301" s="2039"/>
      <c r="NTE301" s="2039"/>
      <c r="NTF301" s="2039"/>
      <c r="NTG301" s="2039"/>
      <c r="NTH301" s="2039"/>
      <c r="NTI301" s="2039"/>
      <c r="NTJ301" s="2039"/>
      <c r="NTK301" s="2039"/>
      <c r="NTL301" s="2039"/>
      <c r="NTM301" s="2039"/>
      <c r="NTN301" s="2039"/>
      <c r="NTO301" s="2039"/>
      <c r="NTP301" s="2039"/>
      <c r="NTQ301" s="2039"/>
      <c r="NTR301" s="2039"/>
      <c r="NTS301" s="2039"/>
      <c r="NTT301" s="2039"/>
      <c r="NTU301" s="2039"/>
      <c r="NTV301" s="2039"/>
      <c r="NTW301" s="2039"/>
      <c r="NTX301" s="2039"/>
      <c r="NTY301" s="2039"/>
      <c r="NTZ301" s="2039"/>
      <c r="NUA301" s="2039"/>
      <c r="NUB301" s="2039"/>
      <c r="NUC301" s="2039"/>
      <c r="NUD301" s="2039"/>
      <c r="NUE301" s="2039"/>
      <c r="NUF301" s="2039"/>
      <c r="NUG301" s="2039"/>
      <c r="NUH301" s="2039"/>
      <c r="NUI301" s="2039"/>
      <c r="NUJ301" s="2039"/>
      <c r="NUK301" s="2039"/>
      <c r="NUL301" s="2039"/>
      <c r="NUM301" s="2039"/>
      <c r="NUN301" s="2039"/>
      <c r="NUO301" s="2039"/>
      <c r="NUP301" s="2039"/>
      <c r="NUQ301" s="2039"/>
      <c r="NUR301" s="2039"/>
      <c r="NUS301" s="2039"/>
      <c r="NUT301" s="2039"/>
      <c r="NUU301" s="2039"/>
      <c r="NUV301" s="2039"/>
      <c r="NUW301" s="2039"/>
      <c r="NUX301" s="2039"/>
      <c r="NUY301" s="2039"/>
      <c r="NUZ301" s="2039"/>
      <c r="NVA301" s="2039"/>
      <c r="NVB301" s="2039"/>
      <c r="NVC301" s="2039"/>
      <c r="NVD301" s="2039"/>
      <c r="NVE301" s="2039"/>
      <c r="NVF301" s="2039"/>
      <c r="NVG301" s="2039"/>
      <c r="NVH301" s="2039"/>
      <c r="NVI301" s="2039"/>
      <c r="NVJ301" s="2039"/>
      <c r="NVK301" s="2039"/>
      <c r="NVL301" s="2039"/>
      <c r="NVM301" s="2039"/>
      <c r="NVN301" s="2039"/>
      <c r="NVO301" s="2039"/>
      <c r="NVP301" s="2039"/>
      <c r="NVQ301" s="2039"/>
      <c r="NVR301" s="2039"/>
      <c r="NVS301" s="2039"/>
      <c r="NVT301" s="2039"/>
      <c r="NVU301" s="2039"/>
      <c r="NVV301" s="2039"/>
      <c r="NVW301" s="2039"/>
      <c r="NVX301" s="2039"/>
      <c r="NVY301" s="2039"/>
      <c r="NVZ301" s="2039"/>
      <c r="NWA301" s="2039"/>
      <c r="NWB301" s="2039"/>
      <c r="NWC301" s="2039"/>
      <c r="NWD301" s="2039"/>
      <c r="NWE301" s="2039"/>
      <c r="NWF301" s="2039"/>
      <c r="NWG301" s="2039"/>
      <c r="NWH301" s="2039"/>
      <c r="NWI301" s="2039"/>
      <c r="NWJ301" s="2039"/>
      <c r="NWK301" s="2039"/>
      <c r="NWL301" s="2039"/>
      <c r="NWM301" s="2039"/>
      <c r="NWN301" s="2039"/>
      <c r="NWO301" s="2039"/>
      <c r="NWP301" s="2039"/>
      <c r="NWQ301" s="2039"/>
      <c r="NWR301" s="2039"/>
      <c r="NWS301" s="2039"/>
      <c r="NWT301" s="2039"/>
      <c r="NWU301" s="2039"/>
      <c r="NWV301" s="2039"/>
      <c r="NWW301" s="2039"/>
      <c r="NWX301" s="2039"/>
      <c r="NWY301" s="2039"/>
      <c r="NWZ301" s="2039"/>
      <c r="NXA301" s="2039"/>
      <c r="NXB301" s="2039"/>
      <c r="NXC301" s="2039"/>
      <c r="NXD301" s="2039"/>
      <c r="NXE301" s="2039"/>
      <c r="NXF301" s="2039"/>
      <c r="NXG301" s="2039"/>
      <c r="NXH301" s="2039"/>
      <c r="NXI301" s="2039"/>
      <c r="NXJ301" s="2039"/>
      <c r="NXK301" s="2039"/>
      <c r="NXL301" s="2039"/>
      <c r="NXM301" s="2039"/>
      <c r="NXN301" s="2039"/>
      <c r="NXO301" s="2039"/>
      <c r="NXP301" s="2039"/>
      <c r="NXQ301" s="2039"/>
      <c r="NXR301" s="2039"/>
      <c r="NXS301" s="2039"/>
      <c r="NXT301" s="2039"/>
      <c r="NXU301" s="2039"/>
      <c r="NXV301" s="2039"/>
      <c r="NXW301" s="2039"/>
      <c r="NXX301" s="2039"/>
      <c r="NXY301" s="2039"/>
      <c r="NXZ301" s="2039"/>
      <c r="NYA301" s="2039"/>
      <c r="NYB301" s="2039"/>
      <c r="NYC301" s="2039"/>
      <c r="NYD301" s="2039"/>
      <c r="NYE301" s="2039"/>
      <c r="NYF301" s="2039"/>
      <c r="NYG301" s="2039"/>
      <c r="NYH301" s="2039"/>
      <c r="NYI301" s="2039"/>
      <c r="NYJ301" s="2039"/>
      <c r="NYK301" s="2039"/>
      <c r="NYL301" s="2039"/>
      <c r="NYM301" s="2039"/>
      <c r="NYN301" s="2039"/>
      <c r="NYO301" s="2039"/>
      <c r="NYP301" s="2039"/>
      <c r="NYQ301" s="2039"/>
      <c r="NYR301" s="2039"/>
      <c r="NYS301" s="2039"/>
      <c r="NYT301" s="2039"/>
      <c r="NYU301" s="2039"/>
      <c r="NYV301" s="2039"/>
      <c r="NYW301" s="2039"/>
      <c r="NYX301" s="2039"/>
      <c r="NYY301" s="2039"/>
      <c r="NYZ301" s="2039"/>
      <c r="NZA301" s="2039"/>
      <c r="NZB301" s="2039"/>
      <c r="NZC301" s="2039"/>
      <c r="NZD301" s="2039"/>
      <c r="NZE301" s="2039"/>
      <c r="NZF301" s="2039"/>
      <c r="NZG301" s="2039"/>
      <c r="NZH301" s="2039"/>
      <c r="NZI301" s="2039"/>
      <c r="NZJ301" s="2039"/>
      <c r="NZK301" s="2039"/>
      <c r="NZL301" s="2039"/>
      <c r="NZM301" s="2039"/>
      <c r="NZN301" s="2039"/>
      <c r="NZO301" s="2039"/>
      <c r="NZP301" s="2039"/>
      <c r="NZQ301" s="2039"/>
      <c r="NZR301" s="2039"/>
      <c r="NZS301" s="2039"/>
      <c r="NZT301" s="2039"/>
      <c r="NZU301" s="2039"/>
      <c r="NZV301" s="2039"/>
      <c r="NZW301" s="2039"/>
      <c r="NZX301" s="2039"/>
      <c r="NZY301" s="2039"/>
      <c r="NZZ301" s="2039"/>
      <c r="OAA301" s="2039"/>
      <c r="OAB301" s="2039"/>
      <c r="OAC301" s="2039"/>
      <c r="OAD301" s="2039"/>
      <c r="OAE301" s="2039"/>
      <c r="OAF301" s="2039"/>
      <c r="OAG301" s="2039"/>
      <c r="OAH301" s="2039"/>
      <c r="OAI301" s="2039"/>
      <c r="OAJ301" s="2039"/>
      <c r="OAK301" s="2039"/>
      <c r="OAL301" s="2039"/>
      <c r="OAM301" s="2039"/>
      <c r="OAN301" s="2039"/>
      <c r="OAO301" s="2039"/>
      <c r="OAP301" s="2039"/>
      <c r="OAQ301" s="2039"/>
      <c r="OAR301" s="2039"/>
      <c r="OAS301" s="2039"/>
      <c r="OAT301" s="2039"/>
      <c r="OAU301" s="2039"/>
      <c r="OAV301" s="2039"/>
      <c r="OAW301" s="2039"/>
      <c r="OAX301" s="2039"/>
      <c r="OAY301" s="2039"/>
      <c r="OAZ301" s="2039"/>
      <c r="OBA301" s="2039"/>
      <c r="OBB301" s="2039"/>
      <c r="OBC301" s="2039"/>
      <c r="OBD301" s="2039"/>
      <c r="OBE301" s="2039"/>
      <c r="OBF301" s="2039"/>
      <c r="OBG301" s="2039"/>
      <c r="OBH301" s="2039"/>
      <c r="OBI301" s="2039"/>
      <c r="OBJ301" s="2039"/>
      <c r="OBK301" s="2039"/>
      <c r="OBL301" s="2039"/>
      <c r="OBM301" s="2039"/>
      <c r="OBN301" s="2039"/>
      <c r="OBO301" s="2039"/>
      <c r="OBP301" s="2039"/>
      <c r="OBQ301" s="2039"/>
      <c r="OBR301" s="2039"/>
      <c r="OBS301" s="2039"/>
      <c r="OBT301" s="2039"/>
      <c r="OBU301" s="2039"/>
      <c r="OBV301" s="2039"/>
      <c r="OBW301" s="2039"/>
      <c r="OBX301" s="2039"/>
      <c r="OBY301" s="2039"/>
      <c r="OBZ301" s="2039"/>
      <c r="OCA301" s="2039"/>
      <c r="OCB301" s="2039"/>
      <c r="OCC301" s="2039"/>
      <c r="OCD301" s="2039"/>
      <c r="OCE301" s="2039"/>
      <c r="OCF301" s="2039"/>
      <c r="OCG301" s="2039"/>
      <c r="OCH301" s="2039"/>
      <c r="OCI301" s="2039"/>
      <c r="OCJ301" s="2039"/>
      <c r="OCK301" s="2039"/>
      <c r="OCL301" s="2039"/>
      <c r="OCM301" s="2039"/>
      <c r="OCN301" s="2039"/>
      <c r="OCO301" s="2039"/>
      <c r="OCP301" s="2039"/>
      <c r="OCQ301" s="2039"/>
      <c r="OCR301" s="2039"/>
      <c r="OCS301" s="2039"/>
      <c r="OCT301" s="2039"/>
      <c r="OCU301" s="2039"/>
      <c r="OCV301" s="2039"/>
      <c r="OCW301" s="2039"/>
      <c r="OCX301" s="2039"/>
      <c r="OCY301" s="2039"/>
      <c r="OCZ301" s="2039"/>
      <c r="ODA301" s="2039"/>
      <c r="ODB301" s="2039"/>
      <c r="ODC301" s="2039"/>
      <c r="ODD301" s="2039"/>
      <c r="ODE301" s="2039"/>
      <c r="ODF301" s="2039"/>
      <c r="ODG301" s="2039"/>
      <c r="ODH301" s="2039"/>
      <c r="ODI301" s="2039"/>
      <c r="ODJ301" s="2039"/>
      <c r="ODK301" s="2039"/>
      <c r="ODL301" s="2039"/>
      <c r="ODM301" s="2039"/>
      <c r="ODN301" s="2039"/>
      <c r="ODO301" s="2039"/>
      <c r="ODP301" s="2039"/>
      <c r="ODQ301" s="2039"/>
      <c r="ODR301" s="2039"/>
      <c r="ODS301" s="2039"/>
      <c r="ODT301" s="2039"/>
      <c r="ODU301" s="2039"/>
      <c r="ODV301" s="2039"/>
      <c r="ODW301" s="2039"/>
      <c r="ODX301" s="2039"/>
      <c r="ODY301" s="2039"/>
      <c r="ODZ301" s="2039"/>
      <c r="OEA301" s="2039"/>
      <c r="OEB301" s="2039"/>
      <c r="OEC301" s="2039"/>
      <c r="OED301" s="2039"/>
      <c r="OEE301" s="2039"/>
      <c r="OEF301" s="2039"/>
      <c r="OEG301" s="2039"/>
      <c r="OEH301" s="2039"/>
      <c r="OEI301" s="2039"/>
      <c r="OEJ301" s="2039"/>
      <c r="OEK301" s="2039"/>
      <c r="OEL301" s="2039"/>
      <c r="OEM301" s="2039"/>
      <c r="OEN301" s="2039"/>
      <c r="OEO301" s="2039"/>
      <c r="OEP301" s="2039"/>
      <c r="OEQ301" s="2039"/>
      <c r="OER301" s="2039"/>
      <c r="OES301" s="2039"/>
      <c r="OET301" s="2039"/>
      <c r="OEU301" s="2039"/>
      <c r="OEV301" s="2039"/>
      <c r="OEW301" s="2039"/>
      <c r="OEX301" s="2039"/>
      <c r="OEY301" s="2039"/>
      <c r="OEZ301" s="2039"/>
      <c r="OFA301" s="2039"/>
      <c r="OFB301" s="2039"/>
      <c r="OFC301" s="2039"/>
      <c r="OFD301" s="2039"/>
      <c r="OFE301" s="2039"/>
      <c r="OFF301" s="2039"/>
      <c r="OFG301" s="2039"/>
      <c r="OFH301" s="2039"/>
      <c r="OFI301" s="2039"/>
      <c r="OFJ301" s="2039"/>
      <c r="OFK301" s="2039"/>
      <c r="OFL301" s="2039"/>
      <c r="OFM301" s="2039"/>
      <c r="OFN301" s="2039"/>
      <c r="OFO301" s="2039"/>
      <c r="OFP301" s="2039"/>
      <c r="OFQ301" s="2039"/>
      <c r="OFR301" s="2039"/>
      <c r="OFS301" s="2039"/>
      <c r="OFT301" s="2039"/>
      <c r="OFU301" s="2039"/>
      <c r="OFV301" s="2039"/>
      <c r="OFW301" s="2039"/>
      <c r="OFX301" s="2039"/>
      <c r="OFY301" s="2039"/>
      <c r="OFZ301" s="2039"/>
      <c r="OGA301" s="2039"/>
      <c r="OGB301" s="2039"/>
      <c r="OGC301" s="2039"/>
      <c r="OGD301" s="2039"/>
      <c r="OGE301" s="2039"/>
      <c r="OGF301" s="2039"/>
      <c r="OGG301" s="2039"/>
      <c r="OGH301" s="2039"/>
      <c r="OGI301" s="2039"/>
      <c r="OGJ301" s="2039"/>
      <c r="OGK301" s="2039"/>
      <c r="OGL301" s="2039"/>
      <c r="OGM301" s="2039"/>
      <c r="OGN301" s="2039"/>
      <c r="OGO301" s="2039"/>
      <c r="OGP301" s="2039"/>
      <c r="OGQ301" s="2039"/>
      <c r="OGR301" s="2039"/>
      <c r="OGS301" s="2039"/>
      <c r="OGT301" s="2039"/>
      <c r="OGU301" s="2039"/>
      <c r="OGV301" s="2039"/>
      <c r="OGW301" s="2039"/>
      <c r="OGX301" s="2039"/>
      <c r="OGY301" s="2039"/>
      <c r="OGZ301" s="2039"/>
      <c r="OHA301" s="2039"/>
      <c r="OHB301" s="2039"/>
      <c r="OHC301" s="2039"/>
      <c r="OHD301" s="2039"/>
      <c r="OHE301" s="2039"/>
      <c r="OHF301" s="2039"/>
      <c r="OHG301" s="2039"/>
      <c r="OHH301" s="2039"/>
      <c r="OHI301" s="2039"/>
      <c r="OHJ301" s="2039"/>
      <c r="OHK301" s="2039"/>
      <c r="OHL301" s="2039"/>
      <c r="OHM301" s="2039"/>
      <c r="OHN301" s="2039"/>
      <c r="OHO301" s="2039"/>
      <c r="OHP301" s="2039"/>
      <c r="OHQ301" s="2039"/>
      <c r="OHR301" s="2039"/>
      <c r="OHS301" s="2039"/>
      <c r="OHT301" s="2039"/>
      <c r="OHU301" s="2039"/>
      <c r="OHV301" s="2039"/>
      <c r="OHW301" s="2039"/>
      <c r="OHX301" s="2039"/>
      <c r="OHY301" s="2039"/>
      <c r="OHZ301" s="2039"/>
      <c r="OIA301" s="2039"/>
      <c r="OIB301" s="2039"/>
      <c r="OIC301" s="2039"/>
      <c r="OID301" s="2039"/>
      <c r="OIE301" s="2039"/>
      <c r="OIF301" s="2039"/>
      <c r="OIG301" s="2039"/>
      <c r="OIH301" s="2039"/>
      <c r="OII301" s="2039"/>
      <c r="OIJ301" s="2039"/>
      <c r="OIK301" s="2039"/>
      <c r="OIL301" s="2039"/>
      <c r="OIM301" s="2039"/>
      <c r="OIN301" s="2039"/>
      <c r="OIO301" s="2039"/>
      <c r="OIP301" s="2039"/>
      <c r="OIQ301" s="2039"/>
      <c r="OIR301" s="2039"/>
      <c r="OIS301" s="2039"/>
      <c r="OIT301" s="2039"/>
      <c r="OIU301" s="2039"/>
      <c r="OIV301" s="2039"/>
      <c r="OIW301" s="2039"/>
      <c r="OIX301" s="2039"/>
      <c r="OIY301" s="2039"/>
      <c r="OIZ301" s="2039"/>
      <c r="OJA301" s="2039"/>
      <c r="OJB301" s="2039"/>
      <c r="OJC301" s="2039"/>
      <c r="OJD301" s="2039"/>
      <c r="OJE301" s="2039"/>
      <c r="OJF301" s="2039"/>
      <c r="OJG301" s="2039"/>
      <c r="OJH301" s="2039"/>
      <c r="OJI301" s="2039"/>
      <c r="OJJ301" s="2039"/>
      <c r="OJK301" s="2039"/>
      <c r="OJL301" s="2039"/>
      <c r="OJM301" s="2039"/>
      <c r="OJN301" s="2039"/>
      <c r="OJO301" s="2039"/>
      <c r="OJP301" s="2039"/>
      <c r="OJQ301" s="2039"/>
      <c r="OJR301" s="2039"/>
      <c r="OJS301" s="2039"/>
      <c r="OJT301" s="2039"/>
      <c r="OJU301" s="2039"/>
      <c r="OJV301" s="2039"/>
      <c r="OJW301" s="2039"/>
      <c r="OJX301" s="2039"/>
      <c r="OJY301" s="2039"/>
      <c r="OJZ301" s="2039"/>
      <c r="OKA301" s="2039"/>
      <c r="OKB301" s="2039"/>
      <c r="OKC301" s="2039"/>
      <c r="OKD301" s="2039"/>
      <c r="OKE301" s="2039"/>
      <c r="OKF301" s="2039"/>
      <c r="OKG301" s="2039"/>
      <c r="OKH301" s="2039"/>
      <c r="OKI301" s="2039"/>
      <c r="OKJ301" s="2039"/>
      <c r="OKK301" s="2039"/>
      <c r="OKL301" s="2039"/>
      <c r="OKM301" s="2039"/>
      <c r="OKN301" s="2039"/>
      <c r="OKO301" s="2039"/>
      <c r="OKP301" s="2039"/>
      <c r="OKQ301" s="2039"/>
      <c r="OKR301" s="2039"/>
      <c r="OKS301" s="2039"/>
      <c r="OKT301" s="2039"/>
      <c r="OKU301" s="2039"/>
      <c r="OKV301" s="2039"/>
      <c r="OKW301" s="2039"/>
      <c r="OKX301" s="2039"/>
      <c r="OKY301" s="2039"/>
      <c r="OKZ301" s="2039"/>
      <c r="OLA301" s="2039"/>
      <c r="OLB301" s="2039"/>
      <c r="OLC301" s="2039"/>
      <c r="OLD301" s="2039"/>
      <c r="OLE301" s="2039"/>
      <c r="OLF301" s="2039"/>
      <c r="OLG301" s="2039"/>
      <c r="OLH301" s="2039"/>
      <c r="OLI301" s="2039"/>
      <c r="OLJ301" s="2039"/>
      <c r="OLK301" s="2039"/>
      <c r="OLL301" s="2039"/>
      <c r="OLM301" s="2039"/>
      <c r="OLN301" s="2039"/>
      <c r="OLO301" s="2039"/>
      <c r="OLP301" s="2039"/>
      <c r="OLQ301" s="2039"/>
      <c r="OLR301" s="2039"/>
      <c r="OLS301" s="2039"/>
      <c r="OLT301" s="2039"/>
      <c r="OLU301" s="2039"/>
      <c r="OLV301" s="2039"/>
      <c r="OLW301" s="2039"/>
      <c r="OLX301" s="2039"/>
      <c r="OLY301" s="2039"/>
      <c r="OLZ301" s="2039"/>
      <c r="OMA301" s="2039"/>
      <c r="OMB301" s="2039"/>
      <c r="OMC301" s="2039"/>
      <c r="OMD301" s="2039"/>
      <c r="OME301" s="2039"/>
      <c r="OMF301" s="2039"/>
      <c r="OMG301" s="2039"/>
      <c r="OMH301" s="2039"/>
      <c r="OMI301" s="2039"/>
      <c r="OMJ301" s="2039"/>
      <c r="OMK301" s="2039"/>
      <c r="OML301" s="2039"/>
      <c r="OMM301" s="2039"/>
      <c r="OMN301" s="2039"/>
      <c r="OMO301" s="2039"/>
      <c r="OMP301" s="2039"/>
      <c r="OMQ301" s="2039"/>
      <c r="OMR301" s="2039"/>
      <c r="OMS301" s="2039"/>
      <c r="OMT301" s="2039"/>
      <c r="OMU301" s="2039"/>
      <c r="OMV301" s="2039"/>
      <c r="OMW301" s="2039"/>
      <c r="OMX301" s="2039"/>
      <c r="OMY301" s="2039"/>
      <c r="OMZ301" s="2039"/>
      <c r="ONA301" s="2039"/>
      <c r="ONB301" s="2039"/>
      <c r="ONC301" s="2039"/>
      <c r="OND301" s="2039"/>
      <c r="ONE301" s="2039"/>
      <c r="ONF301" s="2039"/>
      <c r="ONG301" s="2039"/>
      <c r="ONH301" s="2039"/>
      <c r="ONI301" s="2039"/>
      <c r="ONJ301" s="2039"/>
      <c r="ONK301" s="2039"/>
      <c r="ONL301" s="2039"/>
      <c r="ONM301" s="2039"/>
      <c r="ONN301" s="2039"/>
      <c r="ONO301" s="2039"/>
      <c r="ONP301" s="2039"/>
      <c r="ONQ301" s="2039"/>
      <c r="ONR301" s="2039"/>
      <c r="ONS301" s="2039"/>
      <c r="ONT301" s="2039"/>
      <c r="ONU301" s="2039"/>
      <c r="ONV301" s="2039"/>
      <c r="ONW301" s="2039"/>
      <c r="ONX301" s="2039"/>
      <c r="ONY301" s="2039"/>
      <c r="ONZ301" s="2039"/>
      <c r="OOA301" s="2039"/>
      <c r="OOB301" s="2039"/>
      <c r="OOC301" s="2039"/>
      <c r="OOD301" s="2039"/>
      <c r="OOE301" s="2039"/>
      <c r="OOF301" s="2039"/>
      <c r="OOG301" s="2039"/>
      <c r="OOH301" s="2039"/>
      <c r="OOI301" s="2039"/>
      <c r="OOJ301" s="2039"/>
      <c r="OOK301" s="2039"/>
      <c r="OOL301" s="2039"/>
      <c r="OOM301" s="2039"/>
      <c r="OON301" s="2039"/>
      <c r="OOO301" s="2039"/>
      <c r="OOP301" s="2039"/>
      <c r="OOQ301" s="2039"/>
      <c r="OOR301" s="2039"/>
      <c r="OOS301" s="2039"/>
      <c r="OOT301" s="2039"/>
      <c r="OOU301" s="2039"/>
      <c r="OOV301" s="2039"/>
      <c r="OOW301" s="2039"/>
      <c r="OOX301" s="2039"/>
      <c r="OOY301" s="2039"/>
      <c r="OOZ301" s="2039"/>
      <c r="OPA301" s="2039"/>
      <c r="OPB301" s="2039"/>
      <c r="OPC301" s="2039"/>
      <c r="OPD301" s="2039"/>
      <c r="OPE301" s="2039"/>
      <c r="OPF301" s="2039"/>
      <c r="OPG301" s="2039"/>
      <c r="OPH301" s="2039"/>
      <c r="OPI301" s="2039"/>
      <c r="OPJ301" s="2039"/>
      <c r="OPK301" s="2039"/>
      <c r="OPL301" s="2039"/>
      <c r="OPM301" s="2039"/>
      <c r="OPN301" s="2039"/>
      <c r="OPO301" s="2039"/>
      <c r="OPP301" s="2039"/>
      <c r="OPQ301" s="2039"/>
      <c r="OPR301" s="2039"/>
      <c r="OPS301" s="2039"/>
      <c r="OPT301" s="2039"/>
      <c r="OPU301" s="2039"/>
      <c r="OPV301" s="2039"/>
      <c r="OPW301" s="2039"/>
      <c r="OPX301" s="2039"/>
      <c r="OPY301" s="2039"/>
      <c r="OPZ301" s="2039"/>
      <c r="OQA301" s="2039"/>
      <c r="OQB301" s="2039"/>
      <c r="OQC301" s="2039"/>
      <c r="OQD301" s="2039"/>
      <c r="OQE301" s="2039"/>
      <c r="OQF301" s="2039"/>
      <c r="OQG301" s="2039"/>
      <c r="OQH301" s="2039"/>
      <c r="OQI301" s="2039"/>
      <c r="OQJ301" s="2039"/>
      <c r="OQK301" s="2039"/>
      <c r="OQL301" s="2039"/>
      <c r="OQM301" s="2039"/>
      <c r="OQN301" s="2039"/>
      <c r="OQO301" s="2039"/>
      <c r="OQP301" s="2039"/>
      <c r="OQQ301" s="2039"/>
      <c r="OQR301" s="2039"/>
      <c r="OQS301" s="2039"/>
      <c r="OQT301" s="2039"/>
      <c r="OQU301" s="2039"/>
      <c r="OQV301" s="2039"/>
      <c r="OQW301" s="2039"/>
      <c r="OQX301" s="2039"/>
      <c r="OQY301" s="2039"/>
      <c r="OQZ301" s="2039"/>
      <c r="ORA301" s="2039"/>
      <c r="ORB301" s="2039"/>
      <c r="ORC301" s="2039"/>
      <c r="ORD301" s="2039"/>
      <c r="ORE301" s="2039"/>
      <c r="ORF301" s="2039"/>
      <c r="ORG301" s="2039"/>
      <c r="ORH301" s="2039"/>
      <c r="ORI301" s="2039"/>
      <c r="ORJ301" s="2039"/>
      <c r="ORK301" s="2039"/>
      <c r="ORL301" s="2039"/>
      <c r="ORM301" s="2039"/>
      <c r="ORN301" s="2039"/>
      <c r="ORO301" s="2039"/>
      <c r="ORP301" s="2039"/>
      <c r="ORQ301" s="2039"/>
      <c r="ORR301" s="2039"/>
      <c r="ORS301" s="2039"/>
      <c r="ORT301" s="2039"/>
      <c r="ORU301" s="2039"/>
      <c r="ORV301" s="2039"/>
      <c r="ORW301" s="2039"/>
      <c r="ORX301" s="2039"/>
      <c r="ORY301" s="2039"/>
      <c r="ORZ301" s="2039"/>
      <c r="OSA301" s="2039"/>
      <c r="OSB301" s="2039"/>
      <c r="OSC301" s="2039"/>
      <c r="OSD301" s="2039"/>
      <c r="OSE301" s="2039"/>
      <c r="OSF301" s="2039"/>
      <c r="OSG301" s="2039"/>
      <c r="OSH301" s="2039"/>
      <c r="OSI301" s="2039"/>
      <c r="OSJ301" s="2039"/>
      <c r="OSK301" s="2039"/>
      <c r="OSL301" s="2039"/>
      <c r="OSM301" s="2039"/>
      <c r="OSN301" s="2039"/>
      <c r="OSO301" s="2039"/>
      <c r="OSP301" s="2039"/>
      <c r="OSQ301" s="2039"/>
      <c r="OSR301" s="2039"/>
      <c r="OSS301" s="2039"/>
      <c r="OST301" s="2039"/>
      <c r="OSU301" s="2039"/>
      <c r="OSV301" s="2039"/>
      <c r="OSW301" s="2039"/>
      <c r="OSX301" s="2039"/>
      <c r="OSY301" s="2039"/>
      <c r="OSZ301" s="2039"/>
      <c r="OTA301" s="2039"/>
      <c r="OTB301" s="2039"/>
      <c r="OTC301" s="2039"/>
      <c r="OTD301" s="2039"/>
      <c r="OTE301" s="2039"/>
      <c r="OTF301" s="2039"/>
      <c r="OTG301" s="2039"/>
      <c r="OTH301" s="2039"/>
      <c r="OTI301" s="2039"/>
      <c r="OTJ301" s="2039"/>
      <c r="OTK301" s="2039"/>
      <c r="OTL301" s="2039"/>
      <c r="OTM301" s="2039"/>
      <c r="OTN301" s="2039"/>
      <c r="OTO301" s="2039"/>
      <c r="OTP301" s="2039"/>
      <c r="OTQ301" s="2039"/>
      <c r="OTR301" s="2039"/>
      <c r="OTS301" s="2039"/>
      <c r="OTT301" s="2039"/>
      <c r="OTU301" s="2039"/>
      <c r="OTV301" s="2039"/>
      <c r="OTW301" s="2039"/>
      <c r="OTX301" s="2039"/>
      <c r="OTY301" s="2039"/>
      <c r="OTZ301" s="2039"/>
      <c r="OUA301" s="2039"/>
      <c r="OUB301" s="2039"/>
      <c r="OUC301" s="2039"/>
      <c r="OUD301" s="2039"/>
      <c r="OUE301" s="2039"/>
      <c r="OUF301" s="2039"/>
      <c r="OUG301" s="2039"/>
      <c r="OUH301" s="2039"/>
      <c r="OUI301" s="2039"/>
      <c r="OUJ301" s="2039"/>
      <c r="OUK301" s="2039"/>
      <c r="OUL301" s="2039"/>
      <c r="OUM301" s="2039"/>
      <c r="OUN301" s="2039"/>
      <c r="OUO301" s="2039"/>
      <c r="OUP301" s="2039"/>
      <c r="OUQ301" s="2039"/>
      <c r="OUR301" s="2039"/>
      <c r="OUS301" s="2039"/>
      <c r="OUT301" s="2039"/>
      <c r="OUU301" s="2039"/>
      <c r="OUV301" s="2039"/>
      <c r="OUW301" s="2039"/>
      <c r="OUX301" s="2039"/>
      <c r="OUY301" s="2039"/>
      <c r="OUZ301" s="2039"/>
      <c r="OVA301" s="2039"/>
      <c r="OVB301" s="2039"/>
      <c r="OVC301" s="2039"/>
      <c r="OVD301" s="2039"/>
      <c r="OVE301" s="2039"/>
      <c r="OVF301" s="2039"/>
      <c r="OVG301" s="2039"/>
      <c r="OVH301" s="2039"/>
      <c r="OVI301" s="2039"/>
      <c r="OVJ301" s="2039"/>
      <c r="OVK301" s="2039"/>
      <c r="OVL301" s="2039"/>
      <c r="OVM301" s="2039"/>
      <c r="OVN301" s="2039"/>
      <c r="OVO301" s="2039"/>
      <c r="OVP301" s="2039"/>
      <c r="OVQ301" s="2039"/>
      <c r="OVR301" s="2039"/>
      <c r="OVS301" s="2039"/>
      <c r="OVT301" s="2039"/>
      <c r="OVU301" s="2039"/>
      <c r="OVV301" s="2039"/>
      <c r="OVW301" s="2039"/>
      <c r="OVX301" s="2039"/>
      <c r="OVY301" s="2039"/>
      <c r="OVZ301" s="2039"/>
      <c r="OWA301" s="2039"/>
      <c r="OWB301" s="2039"/>
      <c r="OWC301" s="2039"/>
      <c r="OWD301" s="2039"/>
      <c r="OWE301" s="2039"/>
      <c r="OWF301" s="2039"/>
      <c r="OWG301" s="2039"/>
      <c r="OWH301" s="2039"/>
      <c r="OWI301" s="2039"/>
      <c r="OWJ301" s="2039"/>
      <c r="OWK301" s="2039"/>
      <c r="OWL301" s="2039"/>
      <c r="OWM301" s="2039"/>
      <c r="OWN301" s="2039"/>
      <c r="OWO301" s="2039"/>
      <c r="OWP301" s="2039"/>
      <c r="OWQ301" s="2039"/>
      <c r="OWR301" s="2039"/>
      <c r="OWS301" s="2039"/>
      <c r="OWT301" s="2039"/>
      <c r="OWU301" s="2039"/>
      <c r="OWV301" s="2039"/>
      <c r="OWW301" s="2039"/>
      <c r="OWX301" s="2039"/>
      <c r="OWY301" s="2039"/>
      <c r="OWZ301" s="2039"/>
      <c r="OXA301" s="2039"/>
      <c r="OXB301" s="2039"/>
      <c r="OXC301" s="2039"/>
      <c r="OXD301" s="2039"/>
      <c r="OXE301" s="2039"/>
      <c r="OXF301" s="2039"/>
      <c r="OXG301" s="2039"/>
      <c r="OXH301" s="2039"/>
      <c r="OXI301" s="2039"/>
      <c r="OXJ301" s="2039"/>
      <c r="OXK301" s="2039"/>
      <c r="OXL301" s="2039"/>
      <c r="OXM301" s="2039"/>
      <c r="OXN301" s="2039"/>
      <c r="OXO301" s="2039"/>
      <c r="OXP301" s="2039"/>
      <c r="OXQ301" s="2039"/>
      <c r="OXR301" s="2039"/>
      <c r="OXS301" s="2039"/>
      <c r="OXT301" s="2039"/>
      <c r="OXU301" s="2039"/>
      <c r="OXV301" s="2039"/>
      <c r="OXW301" s="2039"/>
      <c r="OXX301" s="2039"/>
      <c r="OXY301" s="2039"/>
      <c r="OXZ301" s="2039"/>
      <c r="OYA301" s="2039"/>
      <c r="OYB301" s="2039"/>
      <c r="OYC301" s="2039"/>
      <c r="OYD301" s="2039"/>
      <c r="OYE301" s="2039"/>
      <c r="OYF301" s="2039"/>
      <c r="OYG301" s="2039"/>
      <c r="OYH301" s="2039"/>
      <c r="OYI301" s="2039"/>
      <c r="OYJ301" s="2039"/>
      <c r="OYK301" s="2039"/>
      <c r="OYL301" s="2039"/>
      <c r="OYM301" s="2039"/>
      <c r="OYN301" s="2039"/>
      <c r="OYO301" s="2039"/>
      <c r="OYP301" s="2039"/>
      <c r="OYQ301" s="2039"/>
      <c r="OYR301" s="2039"/>
      <c r="OYS301" s="2039"/>
      <c r="OYT301" s="2039"/>
      <c r="OYU301" s="2039"/>
      <c r="OYV301" s="2039"/>
      <c r="OYW301" s="2039"/>
      <c r="OYX301" s="2039"/>
      <c r="OYY301" s="2039"/>
      <c r="OYZ301" s="2039"/>
      <c r="OZA301" s="2039"/>
      <c r="OZB301" s="2039"/>
      <c r="OZC301" s="2039"/>
      <c r="OZD301" s="2039"/>
      <c r="OZE301" s="2039"/>
      <c r="OZF301" s="2039"/>
      <c r="OZG301" s="2039"/>
      <c r="OZH301" s="2039"/>
      <c r="OZI301" s="2039"/>
      <c r="OZJ301" s="2039"/>
      <c r="OZK301" s="2039"/>
      <c r="OZL301" s="2039"/>
      <c r="OZM301" s="2039"/>
      <c r="OZN301" s="2039"/>
      <c r="OZO301" s="2039"/>
      <c r="OZP301" s="2039"/>
      <c r="OZQ301" s="2039"/>
      <c r="OZR301" s="2039"/>
      <c r="OZS301" s="2039"/>
      <c r="OZT301" s="2039"/>
      <c r="OZU301" s="2039"/>
      <c r="OZV301" s="2039"/>
      <c r="OZW301" s="2039"/>
      <c r="OZX301" s="2039"/>
      <c r="OZY301" s="2039"/>
      <c r="OZZ301" s="2039"/>
      <c r="PAA301" s="2039"/>
      <c r="PAB301" s="2039"/>
      <c r="PAC301" s="2039"/>
      <c r="PAD301" s="2039"/>
      <c r="PAE301" s="2039"/>
      <c r="PAF301" s="2039"/>
      <c r="PAG301" s="2039"/>
      <c r="PAH301" s="2039"/>
      <c r="PAI301" s="2039"/>
      <c r="PAJ301" s="2039"/>
      <c r="PAK301" s="2039"/>
      <c r="PAL301" s="2039"/>
      <c r="PAM301" s="2039"/>
      <c r="PAN301" s="2039"/>
      <c r="PAO301" s="2039"/>
      <c r="PAP301" s="2039"/>
      <c r="PAQ301" s="2039"/>
      <c r="PAR301" s="2039"/>
      <c r="PAS301" s="2039"/>
      <c r="PAT301" s="2039"/>
      <c r="PAU301" s="2039"/>
      <c r="PAV301" s="2039"/>
      <c r="PAW301" s="2039"/>
      <c r="PAX301" s="2039"/>
      <c r="PAY301" s="2039"/>
      <c r="PAZ301" s="2039"/>
      <c r="PBA301" s="2039"/>
      <c r="PBB301" s="2039"/>
      <c r="PBC301" s="2039"/>
      <c r="PBD301" s="2039"/>
      <c r="PBE301" s="2039"/>
      <c r="PBF301" s="2039"/>
      <c r="PBG301" s="2039"/>
      <c r="PBH301" s="2039"/>
      <c r="PBI301" s="2039"/>
      <c r="PBJ301" s="2039"/>
      <c r="PBK301" s="2039"/>
      <c r="PBL301" s="2039"/>
      <c r="PBM301" s="2039"/>
      <c r="PBN301" s="2039"/>
      <c r="PBO301" s="2039"/>
      <c r="PBP301" s="2039"/>
      <c r="PBQ301" s="2039"/>
      <c r="PBR301" s="2039"/>
      <c r="PBS301" s="2039"/>
      <c r="PBT301" s="2039"/>
      <c r="PBU301" s="2039"/>
      <c r="PBV301" s="2039"/>
      <c r="PBW301" s="2039"/>
      <c r="PBX301" s="2039"/>
      <c r="PBY301" s="2039"/>
      <c r="PBZ301" s="2039"/>
      <c r="PCA301" s="2039"/>
      <c r="PCB301" s="2039"/>
      <c r="PCC301" s="2039"/>
      <c r="PCD301" s="2039"/>
      <c r="PCE301" s="2039"/>
      <c r="PCF301" s="2039"/>
      <c r="PCG301" s="2039"/>
      <c r="PCH301" s="2039"/>
      <c r="PCI301" s="2039"/>
      <c r="PCJ301" s="2039"/>
      <c r="PCK301" s="2039"/>
      <c r="PCL301" s="2039"/>
      <c r="PCM301" s="2039"/>
      <c r="PCN301" s="2039"/>
      <c r="PCO301" s="2039"/>
      <c r="PCP301" s="2039"/>
      <c r="PCQ301" s="2039"/>
      <c r="PCR301" s="2039"/>
      <c r="PCS301" s="2039"/>
      <c r="PCT301" s="2039"/>
      <c r="PCU301" s="2039"/>
      <c r="PCV301" s="2039"/>
      <c r="PCW301" s="2039"/>
      <c r="PCX301" s="2039"/>
      <c r="PCY301" s="2039"/>
      <c r="PCZ301" s="2039"/>
      <c r="PDA301" s="2039"/>
      <c r="PDB301" s="2039"/>
      <c r="PDC301" s="2039"/>
      <c r="PDD301" s="2039"/>
      <c r="PDE301" s="2039"/>
      <c r="PDF301" s="2039"/>
      <c r="PDG301" s="2039"/>
      <c r="PDH301" s="2039"/>
      <c r="PDI301" s="2039"/>
      <c r="PDJ301" s="2039"/>
      <c r="PDK301" s="2039"/>
      <c r="PDL301" s="2039"/>
      <c r="PDM301" s="2039"/>
      <c r="PDN301" s="2039"/>
      <c r="PDO301" s="2039"/>
      <c r="PDP301" s="2039"/>
      <c r="PDQ301" s="2039"/>
      <c r="PDR301" s="2039"/>
      <c r="PDS301" s="2039"/>
      <c r="PDT301" s="2039"/>
      <c r="PDU301" s="2039"/>
      <c r="PDV301" s="2039"/>
      <c r="PDW301" s="2039"/>
      <c r="PDX301" s="2039"/>
      <c r="PDY301" s="2039"/>
      <c r="PDZ301" s="2039"/>
      <c r="PEA301" s="2039"/>
      <c r="PEB301" s="2039"/>
      <c r="PEC301" s="2039"/>
      <c r="PED301" s="2039"/>
      <c r="PEE301" s="2039"/>
      <c r="PEF301" s="2039"/>
      <c r="PEG301" s="2039"/>
      <c r="PEH301" s="2039"/>
      <c r="PEI301" s="2039"/>
      <c r="PEJ301" s="2039"/>
      <c r="PEK301" s="2039"/>
      <c r="PEL301" s="2039"/>
      <c r="PEM301" s="2039"/>
      <c r="PEN301" s="2039"/>
      <c r="PEO301" s="2039"/>
      <c r="PEP301" s="2039"/>
      <c r="PEQ301" s="2039"/>
      <c r="PER301" s="2039"/>
      <c r="PES301" s="2039"/>
      <c r="PET301" s="2039"/>
      <c r="PEU301" s="2039"/>
      <c r="PEV301" s="2039"/>
      <c r="PEW301" s="2039"/>
      <c r="PEX301" s="2039"/>
      <c r="PEY301" s="2039"/>
      <c r="PEZ301" s="2039"/>
      <c r="PFA301" s="2039"/>
      <c r="PFB301" s="2039"/>
      <c r="PFC301" s="2039"/>
      <c r="PFD301" s="2039"/>
      <c r="PFE301" s="2039"/>
      <c r="PFF301" s="2039"/>
      <c r="PFG301" s="2039"/>
      <c r="PFH301" s="2039"/>
      <c r="PFI301" s="2039"/>
      <c r="PFJ301" s="2039"/>
      <c r="PFK301" s="2039"/>
      <c r="PFL301" s="2039"/>
      <c r="PFM301" s="2039"/>
      <c r="PFN301" s="2039"/>
      <c r="PFO301" s="2039"/>
      <c r="PFP301" s="2039"/>
      <c r="PFQ301" s="2039"/>
      <c r="PFR301" s="2039"/>
      <c r="PFS301" s="2039"/>
      <c r="PFT301" s="2039"/>
      <c r="PFU301" s="2039"/>
      <c r="PFV301" s="2039"/>
      <c r="PFW301" s="2039"/>
      <c r="PFX301" s="2039"/>
      <c r="PFY301" s="2039"/>
      <c r="PFZ301" s="2039"/>
      <c r="PGA301" s="2039"/>
      <c r="PGB301" s="2039"/>
      <c r="PGC301" s="2039"/>
      <c r="PGD301" s="2039"/>
      <c r="PGE301" s="2039"/>
      <c r="PGF301" s="2039"/>
      <c r="PGG301" s="2039"/>
      <c r="PGH301" s="2039"/>
      <c r="PGI301" s="2039"/>
      <c r="PGJ301" s="2039"/>
      <c r="PGK301" s="2039"/>
      <c r="PGL301" s="2039"/>
      <c r="PGM301" s="2039"/>
      <c r="PGN301" s="2039"/>
      <c r="PGO301" s="2039"/>
      <c r="PGP301" s="2039"/>
      <c r="PGQ301" s="2039"/>
      <c r="PGR301" s="2039"/>
      <c r="PGS301" s="2039"/>
      <c r="PGT301" s="2039"/>
      <c r="PGU301" s="2039"/>
      <c r="PGV301" s="2039"/>
      <c r="PGW301" s="2039"/>
      <c r="PGX301" s="2039"/>
      <c r="PGY301" s="2039"/>
      <c r="PGZ301" s="2039"/>
      <c r="PHA301" s="2039"/>
      <c r="PHB301" s="2039"/>
      <c r="PHC301" s="2039"/>
      <c r="PHD301" s="2039"/>
      <c r="PHE301" s="2039"/>
      <c r="PHF301" s="2039"/>
      <c r="PHG301" s="2039"/>
      <c r="PHH301" s="2039"/>
      <c r="PHI301" s="2039"/>
      <c r="PHJ301" s="2039"/>
      <c r="PHK301" s="2039"/>
      <c r="PHL301" s="2039"/>
      <c r="PHM301" s="2039"/>
      <c r="PHN301" s="2039"/>
      <c r="PHO301" s="2039"/>
      <c r="PHP301" s="2039"/>
      <c r="PHQ301" s="2039"/>
      <c r="PHR301" s="2039"/>
      <c r="PHS301" s="2039"/>
      <c r="PHT301" s="2039"/>
      <c r="PHU301" s="2039"/>
      <c r="PHV301" s="2039"/>
      <c r="PHW301" s="2039"/>
      <c r="PHX301" s="2039"/>
      <c r="PHY301" s="2039"/>
      <c r="PHZ301" s="2039"/>
      <c r="PIA301" s="2039"/>
      <c r="PIB301" s="2039"/>
      <c r="PIC301" s="2039"/>
      <c r="PID301" s="2039"/>
      <c r="PIE301" s="2039"/>
      <c r="PIF301" s="2039"/>
      <c r="PIG301" s="2039"/>
      <c r="PIH301" s="2039"/>
      <c r="PII301" s="2039"/>
      <c r="PIJ301" s="2039"/>
      <c r="PIK301" s="2039"/>
      <c r="PIL301" s="2039"/>
      <c r="PIM301" s="2039"/>
      <c r="PIN301" s="2039"/>
      <c r="PIO301" s="2039"/>
      <c r="PIP301" s="2039"/>
      <c r="PIQ301" s="2039"/>
      <c r="PIR301" s="2039"/>
      <c r="PIS301" s="2039"/>
      <c r="PIT301" s="2039"/>
      <c r="PIU301" s="2039"/>
      <c r="PIV301" s="2039"/>
      <c r="PIW301" s="2039"/>
      <c r="PIX301" s="2039"/>
      <c r="PIY301" s="2039"/>
      <c r="PIZ301" s="2039"/>
      <c r="PJA301" s="2039"/>
      <c r="PJB301" s="2039"/>
      <c r="PJC301" s="2039"/>
      <c r="PJD301" s="2039"/>
      <c r="PJE301" s="2039"/>
      <c r="PJF301" s="2039"/>
      <c r="PJG301" s="2039"/>
      <c r="PJH301" s="2039"/>
      <c r="PJI301" s="2039"/>
      <c r="PJJ301" s="2039"/>
      <c r="PJK301" s="2039"/>
      <c r="PJL301" s="2039"/>
      <c r="PJM301" s="2039"/>
      <c r="PJN301" s="2039"/>
      <c r="PJO301" s="2039"/>
      <c r="PJP301" s="2039"/>
      <c r="PJQ301" s="2039"/>
      <c r="PJR301" s="2039"/>
      <c r="PJS301" s="2039"/>
      <c r="PJT301" s="2039"/>
      <c r="PJU301" s="2039"/>
      <c r="PJV301" s="2039"/>
      <c r="PJW301" s="2039"/>
      <c r="PJX301" s="2039"/>
      <c r="PJY301" s="2039"/>
      <c r="PJZ301" s="2039"/>
      <c r="PKA301" s="2039"/>
      <c r="PKB301" s="2039"/>
      <c r="PKC301" s="2039"/>
      <c r="PKD301" s="2039"/>
      <c r="PKE301" s="2039"/>
      <c r="PKF301" s="2039"/>
      <c r="PKG301" s="2039"/>
      <c r="PKH301" s="2039"/>
      <c r="PKI301" s="2039"/>
      <c r="PKJ301" s="2039"/>
      <c r="PKK301" s="2039"/>
      <c r="PKL301" s="2039"/>
      <c r="PKM301" s="2039"/>
      <c r="PKN301" s="2039"/>
      <c r="PKO301" s="2039"/>
      <c r="PKP301" s="2039"/>
      <c r="PKQ301" s="2039"/>
      <c r="PKR301" s="2039"/>
      <c r="PKS301" s="2039"/>
      <c r="PKT301" s="2039"/>
      <c r="PKU301" s="2039"/>
      <c r="PKV301" s="2039"/>
      <c r="PKW301" s="2039"/>
      <c r="PKX301" s="2039"/>
      <c r="PKY301" s="2039"/>
      <c r="PKZ301" s="2039"/>
      <c r="PLA301" s="2039"/>
      <c r="PLB301" s="2039"/>
      <c r="PLC301" s="2039"/>
      <c r="PLD301" s="2039"/>
      <c r="PLE301" s="2039"/>
      <c r="PLF301" s="2039"/>
      <c r="PLG301" s="2039"/>
      <c r="PLH301" s="2039"/>
      <c r="PLI301" s="2039"/>
      <c r="PLJ301" s="2039"/>
      <c r="PLK301" s="2039"/>
      <c r="PLL301" s="2039"/>
      <c r="PLM301" s="2039"/>
      <c r="PLN301" s="2039"/>
      <c r="PLO301" s="2039"/>
      <c r="PLP301" s="2039"/>
      <c r="PLQ301" s="2039"/>
      <c r="PLR301" s="2039"/>
      <c r="PLS301" s="2039"/>
      <c r="PLT301" s="2039"/>
      <c r="PLU301" s="2039"/>
      <c r="PLV301" s="2039"/>
      <c r="PLW301" s="2039"/>
      <c r="PLX301" s="2039"/>
      <c r="PLY301" s="2039"/>
      <c r="PLZ301" s="2039"/>
      <c r="PMA301" s="2039"/>
      <c r="PMB301" s="2039"/>
      <c r="PMC301" s="2039"/>
      <c r="PMD301" s="2039"/>
      <c r="PME301" s="2039"/>
      <c r="PMF301" s="2039"/>
      <c r="PMG301" s="2039"/>
      <c r="PMH301" s="2039"/>
      <c r="PMI301" s="2039"/>
      <c r="PMJ301" s="2039"/>
      <c r="PMK301" s="2039"/>
      <c r="PML301" s="2039"/>
      <c r="PMM301" s="2039"/>
      <c r="PMN301" s="2039"/>
      <c r="PMO301" s="2039"/>
      <c r="PMP301" s="2039"/>
      <c r="PMQ301" s="2039"/>
      <c r="PMR301" s="2039"/>
      <c r="PMS301" s="2039"/>
      <c r="PMT301" s="2039"/>
      <c r="PMU301" s="2039"/>
      <c r="PMV301" s="2039"/>
      <c r="PMW301" s="2039"/>
      <c r="PMX301" s="2039"/>
      <c r="PMY301" s="2039"/>
      <c r="PMZ301" s="2039"/>
      <c r="PNA301" s="2039"/>
      <c r="PNB301" s="2039"/>
      <c r="PNC301" s="2039"/>
      <c r="PND301" s="2039"/>
      <c r="PNE301" s="2039"/>
      <c r="PNF301" s="2039"/>
      <c r="PNG301" s="2039"/>
      <c r="PNH301" s="2039"/>
      <c r="PNI301" s="2039"/>
      <c r="PNJ301" s="2039"/>
      <c r="PNK301" s="2039"/>
      <c r="PNL301" s="2039"/>
      <c r="PNM301" s="2039"/>
      <c r="PNN301" s="2039"/>
      <c r="PNO301" s="2039"/>
      <c r="PNP301" s="2039"/>
      <c r="PNQ301" s="2039"/>
      <c r="PNR301" s="2039"/>
      <c r="PNS301" s="2039"/>
      <c r="PNT301" s="2039"/>
      <c r="PNU301" s="2039"/>
      <c r="PNV301" s="2039"/>
      <c r="PNW301" s="2039"/>
      <c r="PNX301" s="2039"/>
      <c r="PNY301" s="2039"/>
      <c r="PNZ301" s="2039"/>
      <c r="POA301" s="2039"/>
      <c r="POB301" s="2039"/>
      <c r="POC301" s="2039"/>
      <c r="POD301" s="2039"/>
      <c r="POE301" s="2039"/>
      <c r="POF301" s="2039"/>
      <c r="POG301" s="2039"/>
      <c r="POH301" s="2039"/>
      <c r="POI301" s="2039"/>
      <c r="POJ301" s="2039"/>
      <c r="POK301" s="2039"/>
      <c r="POL301" s="2039"/>
      <c r="POM301" s="2039"/>
      <c r="PON301" s="2039"/>
      <c r="POO301" s="2039"/>
      <c r="POP301" s="2039"/>
      <c r="POQ301" s="2039"/>
      <c r="POR301" s="2039"/>
      <c r="POS301" s="2039"/>
      <c r="POT301" s="2039"/>
      <c r="POU301" s="2039"/>
      <c r="POV301" s="2039"/>
      <c r="POW301" s="2039"/>
      <c r="POX301" s="2039"/>
      <c r="POY301" s="2039"/>
      <c r="POZ301" s="2039"/>
      <c r="PPA301" s="2039"/>
      <c r="PPB301" s="2039"/>
      <c r="PPC301" s="2039"/>
      <c r="PPD301" s="2039"/>
      <c r="PPE301" s="2039"/>
      <c r="PPF301" s="2039"/>
      <c r="PPG301" s="2039"/>
      <c r="PPH301" s="2039"/>
      <c r="PPI301" s="2039"/>
      <c r="PPJ301" s="2039"/>
      <c r="PPK301" s="2039"/>
      <c r="PPL301" s="2039"/>
      <c r="PPM301" s="2039"/>
      <c r="PPN301" s="2039"/>
      <c r="PPO301" s="2039"/>
      <c r="PPP301" s="2039"/>
      <c r="PPQ301" s="2039"/>
      <c r="PPR301" s="2039"/>
      <c r="PPS301" s="2039"/>
      <c r="PPT301" s="2039"/>
      <c r="PPU301" s="2039"/>
      <c r="PPV301" s="2039"/>
      <c r="PPW301" s="2039"/>
      <c r="PPX301" s="2039"/>
      <c r="PPY301" s="2039"/>
      <c r="PPZ301" s="2039"/>
      <c r="PQA301" s="2039"/>
      <c r="PQB301" s="2039"/>
      <c r="PQC301" s="2039"/>
      <c r="PQD301" s="2039"/>
      <c r="PQE301" s="2039"/>
      <c r="PQF301" s="2039"/>
      <c r="PQG301" s="2039"/>
      <c r="PQH301" s="2039"/>
      <c r="PQI301" s="2039"/>
      <c r="PQJ301" s="2039"/>
      <c r="PQK301" s="2039"/>
      <c r="PQL301" s="2039"/>
      <c r="PQM301" s="2039"/>
      <c r="PQN301" s="2039"/>
      <c r="PQO301" s="2039"/>
      <c r="PQP301" s="2039"/>
      <c r="PQQ301" s="2039"/>
      <c r="PQR301" s="2039"/>
      <c r="PQS301" s="2039"/>
      <c r="PQT301" s="2039"/>
      <c r="PQU301" s="2039"/>
      <c r="PQV301" s="2039"/>
      <c r="PQW301" s="2039"/>
      <c r="PQX301" s="2039"/>
      <c r="PQY301" s="2039"/>
      <c r="PQZ301" s="2039"/>
      <c r="PRA301" s="2039"/>
      <c r="PRB301" s="2039"/>
      <c r="PRC301" s="2039"/>
      <c r="PRD301" s="2039"/>
      <c r="PRE301" s="2039"/>
      <c r="PRF301" s="2039"/>
      <c r="PRG301" s="2039"/>
      <c r="PRH301" s="2039"/>
      <c r="PRI301" s="2039"/>
      <c r="PRJ301" s="2039"/>
      <c r="PRK301" s="2039"/>
      <c r="PRL301" s="2039"/>
      <c r="PRM301" s="2039"/>
      <c r="PRN301" s="2039"/>
      <c r="PRO301" s="2039"/>
      <c r="PRP301" s="2039"/>
      <c r="PRQ301" s="2039"/>
      <c r="PRR301" s="2039"/>
      <c r="PRS301" s="2039"/>
      <c r="PRT301" s="2039"/>
      <c r="PRU301" s="2039"/>
      <c r="PRV301" s="2039"/>
      <c r="PRW301" s="2039"/>
      <c r="PRX301" s="2039"/>
      <c r="PRY301" s="2039"/>
      <c r="PRZ301" s="2039"/>
      <c r="PSA301" s="2039"/>
      <c r="PSB301" s="2039"/>
      <c r="PSC301" s="2039"/>
      <c r="PSD301" s="2039"/>
      <c r="PSE301" s="2039"/>
      <c r="PSF301" s="2039"/>
      <c r="PSG301" s="2039"/>
      <c r="PSH301" s="2039"/>
      <c r="PSI301" s="2039"/>
      <c r="PSJ301" s="2039"/>
      <c r="PSK301" s="2039"/>
      <c r="PSL301" s="2039"/>
      <c r="PSM301" s="2039"/>
      <c r="PSN301" s="2039"/>
      <c r="PSO301" s="2039"/>
      <c r="PSP301" s="2039"/>
      <c r="PSQ301" s="2039"/>
      <c r="PSR301" s="2039"/>
      <c r="PSS301" s="2039"/>
      <c r="PST301" s="2039"/>
      <c r="PSU301" s="2039"/>
      <c r="PSV301" s="2039"/>
      <c r="PSW301" s="2039"/>
      <c r="PSX301" s="2039"/>
      <c r="PSY301" s="2039"/>
      <c r="PSZ301" s="2039"/>
      <c r="PTA301" s="2039"/>
      <c r="PTB301" s="2039"/>
      <c r="PTC301" s="2039"/>
      <c r="PTD301" s="2039"/>
      <c r="PTE301" s="2039"/>
      <c r="PTF301" s="2039"/>
      <c r="PTG301" s="2039"/>
      <c r="PTH301" s="2039"/>
      <c r="PTI301" s="2039"/>
      <c r="PTJ301" s="2039"/>
      <c r="PTK301" s="2039"/>
      <c r="PTL301" s="2039"/>
      <c r="PTM301" s="2039"/>
      <c r="PTN301" s="2039"/>
      <c r="PTO301" s="2039"/>
      <c r="PTP301" s="2039"/>
      <c r="PTQ301" s="2039"/>
      <c r="PTR301" s="2039"/>
      <c r="PTS301" s="2039"/>
      <c r="PTT301" s="2039"/>
      <c r="PTU301" s="2039"/>
      <c r="PTV301" s="2039"/>
      <c r="PTW301" s="2039"/>
      <c r="PTX301" s="2039"/>
      <c r="PTY301" s="2039"/>
      <c r="PTZ301" s="2039"/>
      <c r="PUA301" s="2039"/>
      <c r="PUB301" s="2039"/>
      <c r="PUC301" s="2039"/>
      <c r="PUD301" s="2039"/>
      <c r="PUE301" s="2039"/>
      <c r="PUF301" s="2039"/>
      <c r="PUG301" s="2039"/>
      <c r="PUH301" s="2039"/>
      <c r="PUI301" s="2039"/>
      <c r="PUJ301" s="2039"/>
      <c r="PUK301" s="2039"/>
      <c r="PUL301" s="2039"/>
      <c r="PUM301" s="2039"/>
      <c r="PUN301" s="2039"/>
      <c r="PUO301" s="2039"/>
      <c r="PUP301" s="2039"/>
      <c r="PUQ301" s="2039"/>
      <c r="PUR301" s="2039"/>
      <c r="PUS301" s="2039"/>
      <c r="PUT301" s="2039"/>
      <c r="PUU301" s="2039"/>
      <c r="PUV301" s="2039"/>
      <c r="PUW301" s="2039"/>
      <c r="PUX301" s="2039"/>
      <c r="PUY301" s="2039"/>
      <c r="PUZ301" s="2039"/>
      <c r="PVA301" s="2039"/>
      <c r="PVB301" s="2039"/>
      <c r="PVC301" s="2039"/>
      <c r="PVD301" s="2039"/>
      <c r="PVE301" s="2039"/>
      <c r="PVF301" s="2039"/>
      <c r="PVG301" s="2039"/>
      <c r="PVH301" s="2039"/>
      <c r="PVI301" s="2039"/>
      <c r="PVJ301" s="2039"/>
      <c r="PVK301" s="2039"/>
      <c r="PVL301" s="2039"/>
      <c r="PVM301" s="2039"/>
      <c r="PVN301" s="2039"/>
      <c r="PVO301" s="2039"/>
      <c r="PVP301" s="2039"/>
      <c r="PVQ301" s="2039"/>
      <c r="PVR301" s="2039"/>
      <c r="PVS301" s="2039"/>
      <c r="PVT301" s="2039"/>
      <c r="PVU301" s="2039"/>
      <c r="PVV301" s="2039"/>
      <c r="PVW301" s="2039"/>
      <c r="PVX301" s="2039"/>
      <c r="PVY301" s="2039"/>
      <c r="PVZ301" s="2039"/>
      <c r="PWA301" s="2039"/>
      <c r="PWB301" s="2039"/>
      <c r="PWC301" s="2039"/>
      <c r="PWD301" s="2039"/>
      <c r="PWE301" s="2039"/>
      <c r="PWF301" s="2039"/>
      <c r="PWG301" s="2039"/>
      <c r="PWH301" s="2039"/>
      <c r="PWI301" s="2039"/>
      <c r="PWJ301" s="2039"/>
      <c r="PWK301" s="2039"/>
      <c r="PWL301" s="2039"/>
      <c r="PWM301" s="2039"/>
      <c r="PWN301" s="2039"/>
      <c r="PWO301" s="2039"/>
      <c r="PWP301" s="2039"/>
      <c r="PWQ301" s="2039"/>
      <c r="PWR301" s="2039"/>
      <c r="PWS301" s="2039"/>
      <c r="PWT301" s="2039"/>
      <c r="PWU301" s="2039"/>
      <c r="PWV301" s="2039"/>
      <c r="PWW301" s="2039"/>
      <c r="PWX301" s="2039"/>
      <c r="PWY301" s="2039"/>
      <c r="PWZ301" s="2039"/>
      <c r="PXA301" s="2039"/>
      <c r="PXB301" s="2039"/>
      <c r="PXC301" s="2039"/>
      <c r="PXD301" s="2039"/>
      <c r="PXE301" s="2039"/>
      <c r="PXF301" s="2039"/>
      <c r="PXG301" s="2039"/>
      <c r="PXH301" s="2039"/>
      <c r="PXI301" s="2039"/>
      <c r="PXJ301" s="2039"/>
      <c r="PXK301" s="2039"/>
      <c r="PXL301" s="2039"/>
      <c r="PXM301" s="2039"/>
      <c r="PXN301" s="2039"/>
      <c r="PXO301" s="2039"/>
      <c r="PXP301" s="2039"/>
      <c r="PXQ301" s="2039"/>
      <c r="PXR301" s="2039"/>
      <c r="PXS301" s="2039"/>
      <c r="PXT301" s="2039"/>
      <c r="PXU301" s="2039"/>
      <c r="PXV301" s="2039"/>
      <c r="PXW301" s="2039"/>
      <c r="PXX301" s="2039"/>
      <c r="PXY301" s="2039"/>
      <c r="PXZ301" s="2039"/>
      <c r="PYA301" s="2039"/>
      <c r="PYB301" s="2039"/>
      <c r="PYC301" s="2039"/>
      <c r="PYD301" s="2039"/>
      <c r="PYE301" s="2039"/>
      <c r="PYF301" s="2039"/>
      <c r="PYG301" s="2039"/>
      <c r="PYH301" s="2039"/>
      <c r="PYI301" s="2039"/>
      <c r="PYJ301" s="2039"/>
      <c r="PYK301" s="2039"/>
      <c r="PYL301" s="2039"/>
      <c r="PYM301" s="2039"/>
      <c r="PYN301" s="2039"/>
      <c r="PYO301" s="2039"/>
      <c r="PYP301" s="2039"/>
      <c r="PYQ301" s="2039"/>
      <c r="PYR301" s="2039"/>
      <c r="PYS301" s="2039"/>
      <c r="PYT301" s="2039"/>
      <c r="PYU301" s="2039"/>
      <c r="PYV301" s="2039"/>
      <c r="PYW301" s="2039"/>
      <c r="PYX301" s="2039"/>
      <c r="PYY301" s="2039"/>
      <c r="PYZ301" s="2039"/>
      <c r="PZA301" s="2039"/>
      <c r="PZB301" s="2039"/>
      <c r="PZC301" s="2039"/>
      <c r="PZD301" s="2039"/>
      <c r="PZE301" s="2039"/>
      <c r="PZF301" s="2039"/>
      <c r="PZG301" s="2039"/>
      <c r="PZH301" s="2039"/>
      <c r="PZI301" s="2039"/>
      <c r="PZJ301" s="2039"/>
      <c r="PZK301" s="2039"/>
      <c r="PZL301" s="2039"/>
      <c r="PZM301" s="2039"/>
      <c r="PZN301" s="2039"/>
      <c r="PZO301" s="2039"/>
      <c r="PZP301" s="2039"/>
      <c r="PZQ301" s="2039"/>
      <c r="PZR301" s="2039"/>
      <c r="PZS301" s="2039"/>
      <c r="PZT301" s="2039"/>
      <c r="PZU301" s="2039"/>
      <c r="PZV301" s="2039"/>
      <c r="PZW301" s="2039"/>
      <c r="PZX301" s="2039"/>
      <c r="PZY301" s="2039"/>
      <c r="PZZ301" s="2039"/>
      <c r="QAA301" s="2039"/>
      <c r="QAB301" s="2039"/>
      <c r="QAC301" s="2039"/>
      <c r="QAD301" s="2039"/>
      <c r="QAE301" s="2039"/>
      <c r="QAF301" s="2039"/>
      <c r="QAG301" s="2039"/>
      <c r="QAH301" s="2039"/>
      <c r="QAI301" s="2039"/>
      <c r="QAJ301" s="2039"/>
      <c r="QAK301" s="2039"/>
      <c r="QAL301" s="2039"/>
      <c r="QAM301" s="2039"/>
      <c r="QAN301" s="2039"/>
      <c r="QAO301" s="2039"/>
      <c r="QAP301" s="2039"/>
      <c r="QAQ301" s="2039"/>
      <c r="QAR301" s="2039"/>
      <c r="QAS301" s="2039"/>
      <c r="QAT301" s="2039"/>
      <c r="QAU301" s="2039"/>
      <c r="QAV301" s="2039"/>
      <c r="QAW301" s="2039"/>
      <c r="QAX301" s="2039"/>
      <c r="QAY301" s="2039"/>
      <c r="QAZ301" s="2039"/>
      <c r="QBA301" s="2039"/>
      <c r="QBB301" s="2039"/>
      <c r="QBC301" s="2039"/>
      <c r="QBD301" s="2039"/>
      <c r="QBE301" s="2039"/>
      <c r="QBF301" s="2039"/>
      <c r="QBG301" s="2039"/>
      <c r="QBH301" s="2039"/>
      <c r="QBI301" s="2039"/>
      <c r="QBJ301" s="2039"/>
      <c r="QBK301" s="2039"/>
      <c r="QBL301" s="2039"/>
      <c r="QBM301" s="2039"/>
      <c r="QBN301" s="2039"/>
      <c r="QBO301" s="2039"/>
      <c r="QBP301" s="2039"/>
      <c r="QBQ301" s="2039"/>
      <c r="QBR301" s="2039"/>
      <c r="QBS301" s="2039"/>
      <c r="QBT301" s="2039"/>
      <c r="QBU301" s="2039"/>
      <c r="QBV301" s="2039"/>
      <c r="QBW301" s="2039"/>
      <c r="QBX301" s="2039"/>
      <c r="QBY301" s="2039"/>
      <c r="QBZ301" s="2039"/>
      <c r="QCA301" s="2039"/>
      <c r="QCB301" s="2039"/>
      <c r="QCC301" s="2039"/>
      <c r="QCD301" s="2039"/>
      <c r="QCE301" s="2039"/>
      <c r="QCF301" s="2039"/>
      <c r="QCG301" s="2039"/>
      <c r="QCH301" s="2039"/>
      <c r="QCI301" s="2039"/>
      <c r="QCJ301" s="2039"/>
      <c r="QCK301" s="2039"/>
      <c r="QCL301" s="2039"/>
      <c r="QCM301" s="2039"/>
      <c r="QCN301" s="2039"/>
      <c r="QCO301" s="2039"/>
      <c r="QCP301" s="2039"/>
      <c r="QCQ301" s="2039"/>
      <c r="QCR301" s="2039"/>
      <c r="QCS301" s="2039"/>
      <c r="QCT301" s="2039"/>
      <c r="QCU301" s="2039"/>
      <c r="QCV301" s="2039"/>
      <c r="QCW301" s="2039"/>
      <c r="QCX301" s="2039"/>
      <c r="QCY301" s="2039"/>
      <c r="QCZ301" s="2039"/>
      <c r="QDA301" s="2039"/>
      <c r="QDB301" s="2039"/>
      <c r="QDC301" s="2039"/>
      <c r="QDD301" s="2039"/>
      <c r="QDE301" s="2039"/>
      <c r="QDF301" s="2039"/>
      <c r="QDG301" s="2039"/>
      <c r="QDH301" s="2039"/>
      <c r="QDI301" s="2039"/>
      <c r="QDJ301" s="2039"/>
      <c r="QDK301" s="2039"/>
      <c r="QDL301" s="2039"/>
      <c r="QDM301" s="2039"/>
      <c r="QDN301" s="2039"/>
      <c r="QDO301" s="2039"/>
      <c r="QDP301" s="2039"/>
      <c r="QDQ301" s="2039"/>
      <c r="QDR301" s="2039"/>
      <c r="QDS301" s="2039"/>
      <c r="QDT301" s="2039"/>
      <c r="QDU301" s="2039"/>
      <c r="QDV301" s="2039"/>
      <c r="QDW301" s="2039"/>
      <c r="QDX301" s="2039"/>
      <c r="QDY301" s="2039"/>
      <c r="QDZ301" s="2039"/>
      <c r="QEA301" s="2039"/>
      <c r="QEB301" s="2039"/>
      <c r="QEC301" s="2039"/>
      <c r="QED301" s="2039"/>
      <c r="QEE301" s="2039"/>
      <c r="QEF301" s="2039"/>
      <c r="QEG301" s="2039"/>
      <c r="QEH301" s="2039"/>
      <c r="QEI301" s="2039"/>
      <c r="QEJ301" s="2039"/>
      <c r="QEK301" s="2039"/>
      <c r="QEL301" s="2039"/>
      <c r="QEM301" s="2039"/>
      <c r="QEN301" s="2039"/>
      <c r="QEO301" s="2039"/>
      <c r="QEP301" s="2039"/>
      <c r="QEQ301" s="2039"/>
      <c r="QER301" s="2039"/>
      <c r="QES301" s="2039"/>
      <c r="QET301" s="2039"/>
      <c r="QEU301" s="2039"/>
      <c r="QEV301" s="2039"/>
      <c r="QEW301" s="2039"/>
      <c r="QEX301" s="2039"/>
      <c r="QEY301" s="2039"/>
      <c r="QEZ301" s="2039"/>
      <c r="QFA301" s="2039"/>
      <c r="QFB301" s="2039"/>
      <c r="QFC301" s="2039"/>
      <c r="QFD301" s="2039"/>
      <c r="QFE301" s="2039"/>
      <c r="QFF301" s="2039"/>
      <c r="QFG301" s="2039"/>
      <c r="QFH301" s="2039"/>
      <c r="QFI301" s="2039"/>
      <c r="QFJ301" s="2039"/>
      <c r="QFK301" s="2039"/>
      <c r="QFL301" s="2039"/>
      <c r="QFM301" s="2039"/>
      <c r="QFN301" s="2039"/>
      <c r="QFO301" s="2039"/>
      <c r="QFP301" s="2039"/>
      <c r="QFQ301" s="2039"/>
      <c r="QFR301" s="2039"/>
      <c r="QFS301" s="2039"/>
      <c r="QFT301" s="2039"/>
      <c r="QFU301" s="2039"/>
      <c r="QFV301" s="2039"/>
      <c r="QFW301" s="2039"/>
      <c r="QFX301" s="2039"/>
      <c r="QFY301" s="2039"/>
      <c r="QFZ301" s="2039"/>
      <c r="QGA301" s="2039"/>
      <c r="QGB301" s="2039"/>
      <c r="QGC301" s="2039"/>
      <c r="QGD301" s="2039"/>
      <c r="QGE301" s="2039"/>
      <c r="QGF301" s="2039"/>
      <c r="QGG301" s="2039"/>
      <c r="QGH301" s="2039"/>
      <c r="QGI301" s="2039"/>
      <c r="QGJ301" s="2039"/>
      <c r="QGK301" s="2039"/>
      <c r="QGL301" s="2039"/>
      <c r="QGM301" s="2039"/>
      <c r="QGN301" s="2039"/>
      <c r="QGO301" s="2039"/>
      <c r="QGP301" s="2039"/>
      <c r="QGQ301" s="2039"/>
      <c r="QGR301" s="2039"/>
      <c r="QGS301" s="2039"/>
      <c r="QGT301" s="2039"/>
      <c r="QGU301" s="2039"/>
      <c r="QGV301" s="2039"/>
      <c r="QGW301" s="2039"/>
      <c r="QGX301" s="2039"/>
      <c r="QGY301" s="2039"/>
      <c r="QGZ301" s="2039"/>
      <c r="QHA301" s="2039"/>
      <c r="QHB301" s="2039"/>
      <c r="QHC301" s="2039"/>
      <c r="QHD301" s="2039"/>
      <c r="QHE301" s="2039"/>
      <c r="QHF301" s="2039"/>
      <c r="QHG301" s="2039"/>
      <c r="QHH301" s="2039"/>
      <c r="QHI301" s="2039"/>
      <c r="QHJ301" s="2039"/>
      <c r="QHK301" s="2039"/>
      <c r="QHL301" s="2039"/>
      <c r="QHM301" s="2039"/>
      <c r="QHN301" s="2039"/>
      <c r="QHO301" s="2039"/>
      <c r="QHP301" s="2039"/>
      <c r="QHQ301" s="2039"/>
      <c r="QHR301" s="2039"/>
      <c r="QHS301" s="2039"/>
      <c r="QHT301" s="2039"/>
      <c r="QHU301" s="2039"/>
      <c r="QHV301" s="2039"/>
      <c r="QHW301" s="2039"/>
      <c r="QHX301" s="2039"/>
      <c r="QHY301" s="2039"/>
      <c r="QHZ301" s="2039"/>
      <c r="QIA301" s="2039"/>
      <c r="QIB301" s="2039"/>
      <c r="QIC301" s="2039"/>
      <c r="QID301" s="2039"/>
      <c r="QIE301" s="2039"/>
      <c r="QIF301" s="2039"/>
      <c r="QIG301" s="2039"/>
      <c r="QIH301" s="2039"/>
      <c r="QII301" s="2039"/>
      <c r="QIJ301" s="2039"/>
      <c r="QIK301" s="2039"/>
      <c r="QIL301" s="2039"/>
      <c r="QIM301" s="2039"/>
      <c r="QIN301" s="2039"/>
      <c r="QIO301" s="2039"/>
      <c r="QIP301" s="2039"/>
      <c r="QIQ301" s="2039"/>
      <c r="QIR301" s="2039"/>
      <c r="QIS301" s="2039"/>
      <c r="QIT301" s="2039"/>
      <c r="QIU301" s="2039"/>
      <c r="QIV301" s="2039"/>
      <c r="QIW301" s="2039"/>
      <c r="QIX301" s="2039"/>
      <c r="QIY301" s="2039"/>
      <c r="QIZ301" s="2039"/>
      <c r="QJA301" s="2039"/>
      <c r="QJB301" s="2039"/>
      <c r="QJC301" s="2039"/>
      <c r="QJD301" s="2039"/>
      <c r="QJE301" s="2039"/>
      <c r="QJF301" s="2039"/>
      <c r="QJG301" s="2039"/>
      <c r="QJH301" s="2039"/>
      <c r="QJI301" s="2039"/>
      <c r="QJJ301" s="2039"/>
      <c r="QJK301" s="2039"/>
      <c r="QJL301" s="2039"/>
      <c r="QJM301" s="2039"/>
      <c r="QJN301" s="2039"/>
      <c r="QJO301" s="2039"/>
      <c r="QJP301" s="2039"/>
      <c r="QJQ301" s="2039"/>
      <c r="QJR301" s="2039"/>
      <c r="QJS301" s="2039"/>
      <c r="QJT301" s="2039"/>
      <c r="QJU301" s="2039"/>
      <c r="QJV301" s="2039"/>
      <c r="QJW301" s="2039"/>
      <c r="QJX301" s="2039"/>
      <c r="QJY301" s="2039"/>
      <c r="QJZ301" s="2039"/>
      <c r="QKA301" s="2039"/>
      <c r="QKB301" s="2039"/>
      <c r="QKC301" s="2039"/>
      <c r="QKD301" s="2039"/>
      <c r="QKE301" s="2039"/>
      <c r="QKF301" s="2039"/>
      <c r="QKG301" s="2039"/>
      <c r="QKH301" s="2039"/>
      <c r="QKI301" s="2039"/>
      <c r="QKJ301" s="2039"/>
      <c r="QKK301" s="2039"/>
      <c r="QKL301" s="2039"/>
      <c r="QKM301" s="2039"/>
      <c r="QKN301" s="2039"/>
      <c r="QKO301" s="2039"/>
      <c r="QKP301" s="2039"/>
      <c r="QKQ301" s="2039"/>
      <c r="QKR301" s="2039"/>
      <c r="QKS301" s="2039"/>
      <c r="QKT301" s="2039"/>
      <c r="QKU301" s="2039"/>
      <c r="QKV301" s="2039"/>
      <c r="QKW301" s="2039"/>
      <c r="QKX301" s="2039"/>
      <c r="QKY301" s="2039"/>
      <c r="QKZ301" s="2039"/>
      <c r="QLA301" s="2039"/>
      <c r="QLB301" s="2039"/>
      <c r="QLC301" s="2039"/>
      <c r="QLD301" s="2039"/>
      <c r="QLE301" s="2039"/>
      <c r="QLF301" s="2039"/>
      <c r="QLG301" s="2039"/>
      <c r="QLH301" s="2039"/>
      <c r="QLI301" s="2039"/>
      <c r="QLJ301" s="2039"/>
      <c r="QLK301" s="2039"/>
      <c r="QLL301" s="2039"/>
      <c r="QLM301" s="2039"/>
      <c r="QLN301" s="2039"/>
      <c r="QLO301" s="2039"/>
      <c r="QLP301" s="2039"/>
      <c r="QLQ301" s="2039"/>
      <c r="QLR301" s="2039"/>
      <c r="QLS301" s="2039"/>
      <c r="QLT301" s="2039"/>
      <c r="QLU301" s="2039"/>
      <c r="QLV301" s="2039"/>
      <c r="QLW301" s="2039"/>
      <c r="QLX301" s="2039"/>
      <c r="QLY301" s="2039"/>
      <c r="QLZ301" s="2039"/>
      <c r="QMA301" s="2039"/>
      <c r="QMB301" s="2039"/>
      <c r="QMC301" s="2039"/>
      <c r="QMD301" s="2039"/>
      <c r="QME301" s="2039"/>
      <c r="QMF301" s="2039"/>
      <c r="QMG301" s="2039"/>
      <c r="QMH301" s="2039"/>
      <c r="QMI301" s="2039"/>
      <c r="QMJ301" s="2039"/>
      <c r="QMK301" s="2039"/>
      <c r="QML301" s="2039"/>
      <c r="QMM301" s="2039"/>
      <c r="QMN301" s="2039"/>
      <c r="QMO301" s="2039"/>
      <c r="QMP301" s="2039"/>
      <c r="QMQ301" s="2039"/>
      <c r="QMR301" s="2039"/>
      <c r="QMS301" s="2039"/>
      <c r="QMT301" s="2039"/>
      <c r="QMU301" s="2039"/>
      <c r="QMV301" s="2039"/>
      <c r="QMW301" s="2039"/>
      <c r="QMX301" s="2039"/>
      <c r="QMY301" s="2039"/>
      <c r="QMZ301" s="2039"/>
      <c r="QNA301" s="2039"/>
      <c r="QNB301" s="2039"/>
      <c r="QNC301" s="2039"/>
      <c r="QND301" s="2039"/>
      <c r="QNE301" s="2039"/>
      <c r="QNF301" s="2039"/>
      <c r="QNG301" s="2039"/>
      <c r="QNH301" s="2039"/>
      <c r="QNI301" s="2039"/>
      <c r="QNJ301" s="2039"/>
      <c r="QNK301" s="2039"/>
      <c r="QNL301" s="2039"/>
      <c r="QNM301" s="2039"/>
      <c r="QNN301" s="2039"/>
      <c r="QNO301" s="2039"/>
      <c r="QNP301" s="2039"/>
      <c r="QNQ301" s="2039"/>
      <c r="QNR301" s="2039"/>
      <c r="QNS301" s="2039"/>
      <c r="QNT301" s="2039"/>
      <c r="QNU301" s="2039"/>
      <c r="QNV301" s="2039"/>
      <c r="QNW301" s="2039"/>
      <c r="QNX301" s="2039"/>
      <c r="QNY301" s="2039"/>
      <c r="QNZ301" s="2039"/>
      <c r="QOA301" s="2039"/>
      <c r="QOB301" s="2039"/>
      <c r="QOC301" s="2039"/>
      <c r="QOD301" s="2039"/>
      <c r="QOE301" s="2039"/>
      <c r="QOF301" s="2039"/>
      <c r="QOG301" s="2039"/>
      <c r="QOH301" s="2039"/>
      <c r="QOI301" s="2039"/>
      <c r="QOJ301" s="2039"/>
      <c r="QOK301" s="2039"/>
      <c r="QOL301" s="2039"/>
      <c r="QOM301" s="2039"/>
      <c r="QON301" s="2039"/>
      <c r="QOO301" s="2039"/>
      <c r="QOP301" s="2039"/>
      <c r="QOQ301" s="2039"/>
      <c r="QOR301" s="2039"/>
      <c r="QOS301" s="2039"/>
      <c r="QOT301" s="2039"/>
      <c r="QOU301" s="2039"/>
      <c r="QOV301" s="2039"/>
      <c r="QOW301" s="2039"/>
      <c r="QOX301" s="2039"/>
      <c r="QOY301" s="2039"/>
      <c r="QOZ301" s="2039"/>
      <c r="QPA301" s="2039"/>
      <c r="QPB301" s="2039"/>
      <c r="QPC301" s="2039"/>
      <c r="QPD301" s="2039"/>
      <c r="QPE301" s="2039"/>
      <c r="QPF301" s="2039"/>
      <c r="QPG301" s="2039"/>
      <c r="QPH301" s="2039"/>
      <c r="QPI301" s="2039"/>
      <c r="QPJ301" s="2039"/>
      <c r="QPK301" s="2039"/>
      <c r="QPL301" s="2039"/>
      <c r="QPM301" s="2039"/>
      <c r="QPN301" s="2039"/>
      <c r="QPO301" s="2039"/>
      <c r="QPP301" s="2039"/>
      <c r="QPQ301" s="2039"/>
      <c r="QPR301" s="2039"/>
      <c r="QPS301" s="2039"/>
      <c r="QPT301" s="2039"/>
      <c r="QPU301" s="2039"/>
      <c r="QPV301" s="2039"/>
      <c r="QPW301" s="2039"/>
      <c r="QPX301" s="2039"/>
      <c r="QPY301" s="2039"/>
      <c r="QPZ301" s="2039"/>
      <c r="QQA301" s="2039"/>
      <c r="QQB301" s="2039"/>
      <c r="QQC301" s="2039"/>
      <c r="QQD301" s="2039"/>
      <c r="QQE301" s="2039"/>
      <c r="QQF301" s="2039"/>
      <c r="QQG301" s="2039"/>
      <c r="QQH301" s="2039"/>
      <c r="QQI301" s="2039"/>
      <c r="QQJ301" s="2039"/>
      <c r="QQK301" s="2039"/>
      <c r="QQL301" s="2039"/>
      <c r="QQM301" s="2039"/>
      <c r="QQN301" s="2039"/>
      <c r="QQO301" s="2039"/>
      <c r="QQP301" s="2039"/>
      <c r="QQQ301" s="2039"/>
      <c r="QQR301" s="2039"/>
      <c r="QQS301" s="2039"/>
      <c r="QQT301" s="2039"/>
      <c r="QQU301" s="2039"/>
      <c r="QQV301" s="2039"/>
      <c r="QQW301" s="2039"/>
      <c r="QQX301" s="2039"/>
      <c r="QQY301" s="2039"/>
      <c r="QQZ301" s="2039"/>
      <c r="QRA301" s="2039"/>
      <c r="QRB301" s="2039"/>
      <c r="QRC301" s="2039"/>
      <c r="QRD301" s="2039"/>
      <c r="QRE301" s="2039"/>
      <c r="QRF301" s="2039"/>
      <c r="QRG301" s="2039"/>
      <c r="QRH301" s="2039"/>
      <c r="QRI301" s="2039"/>
      <c r="QRJ301" s="2039"/>
      <c r="QRK301" s="2039"/>
      <c r="QRL301" s="2039"/>
      <c r="QRM301" s="2039"/>
      <c r="QRN301" s="2039"/>
      <c r="QRO301" s="2039"/>
      <c r="QRP301" s="2039"/>
      <c r="QRQ301" s="2039"/>
      <c r="QRR301" s="2039"/>
      <c r="QRS301" s="2039"/>
      <c r="QRT301" s="2039"/>
      <c r="QRU301" s="2039"/>
      <c r="QRV301" s="2039"/>
      <c r="QRW301" s="2039"/>
      <c r="QRX301" s="2039"/>
      <c r="QRY301" s="2039"/>
      <c r="QRZ301" s="2039"/>
      <c r="QSA301" s="2039"/>
      <c r="QSB301" s="2039"/>
      <c r="QSC301" s="2039"/>
      <c r="QSD301" s="2039"/>
      <c r="QSE301" s="2039"/>
      <c r="QSF301" s="2039"/>
      <c r="QSG301" s="2039"/>
      <c r="QSH301" s="2039"/>
      <c r="QSI301" s="2039"/>
      <c r="QSJ301" s="2039"/>
      <c r="QSK301" s="2039"/>
      <c r="QSL301" s="2039"/>
      <c r="QSM301" s="2039"/>
      <c r="QSN301" s="2039"/>
      <c r="QSO301" s="2039"/>
      <c r="QSP301" s="2039"/>
      <c r="QSQ301" s="2039"/>
      <c r="QSR301" s="2039"/>
      <c r="QSS301" s="2039"/>
      <c r="QST301" s="2039"/>
      <c r="QSU301" s="2039"/>
      <c r="QSV301" s="2039"/>
      <c r="QSW301" s="2039"/>
      <c r="QSX301" s="2039"/>
      <c r="QSY301" s="2039"/>
      <c r="QSZ301" s="2039"/>
      <c r="QTA301" s="2039"/>
      <c r="QTB301" s="2039"/>
      <c r="QTC301" s="2039"/>
      <c r="QTD301" s="2039"/>
      <c r="QTE301" s="2039"/>
      <c r="QTF301" s="2039"/>
      <c r="QTG301" s="2039"/>
      <c r="QTH301" s="2039"/>
      <c r="QTI301" s="2039"/>
      <c r="QTJ301" s="2039"/>
      <c r="QTK301" s="2039"/>
      <c r="QTL301" s="2039"/>
      <c r="QTM301" s="2039"/>
      <c r="QTN301" s="2039"/>
      <c r="QTO301" s="2039"/>
      <c r="QTP301" s="2039"/>
      <c r="QTQ301" s="2039"/>
      <c r="QTR301" s="2039"/>
      <c r="QTS301" s="2039"/>
      <c r="QTT301" s="2039"/>
      <c r="QTU301" s="2039"/>
      <c r="QTV301" s="2039"/>
      <c r="QTW301" s="2039"/>
      <c r="QTX301" s="2039"/>
      <c r="QTY301" s="2039"/>
      <c r="QTZ301" s="2039"/>
      <c r="QUA301" s="2039"/>
      <c r="QUB301" s="2039"/>
      <c r="QUC301" s="2039"/>
      <c r="QUD301" s="2039"/>
      <c r="QUE301" s="2039"/>
      <c r="QUF301" s="2039"/>
      <c r="QUG301" s="2039"/>
      <c r="QUH301" s="2039"/>
      <c r="QUI301" s="2039"/>
      <c r="QUJ301" s="2039"/>
      <c r="QUK301" s="2039"/>
      <c r="QUL301" s="2039"/>
      <c r="QUM301" s="2039"/>
      <c r="QUN301" s="2039"/>
      <c r="QUO301" s="2039"/>
      <c r="QUP301" s="2039"/>
      <c r="QUQ301" s="2039"/>
      <c r="QUR301" s="2039"/>
      <c r="QUS301" s="2039"/>
      <c r="QUT301" s="2039"/>
      <c r="QUU301" s="2039"/>
      <c r="QUV301" s="2039"/>
      <c r="QUW301" s="2039"/>
      <c r="QUX301" s="2039"/>
      <c r="QUY301" s="2039"/>
      <c r="QUZ301" s="2039"/>
      <c r="QVA301" s="2039"/>
      <c r="QVB301" s="2039"/>
      <c r="QVC301" s="2039"/>
      <c r="QVD301" s="2039"/>
      <c r="QVE301" s="2039"/>
      <c r="QVF301" s="2039"/>
      <c r="QVG301" s="2039"/>
      <c r="QVH301" s="2039"/>
      <c r="QVI301" s="2039"/>
      <c r="QVJ301" s="2039"/>
      <c r="QVK301" s="2039"/>
      <c r="QVL301" s="2039"/>
      <c r="QVM301" s="2039"/>
      <c r="QVN301" s="2039"/>
      <c r="QVO301" s="2039"/>
      <c r="QVP301" s="2039"/>
      <c r="QVQ301" s="2039"/>
      <c r="QVR301" s="2039"/>
      <c r="QVS301" s="2039"/>
      <c r="QVT301" s="2039"/>
      <c r="QVU301" s="2039"/>
      <c r="QVV301" s="2039"/>
      <c r="QVW301" s="2039"/>
      <c r="QVX301" s="2039"/>
      <c r="QVY301" s="2039"/>
      <c r="QVZ301" s="2039"/>
      <c r="QWA301" s="2039"/>
      <c r="QWB301" s="2039"/>
      <c r="QWC301" s="2039"/>
      <c r="QWD301" s="2039"/>
      <c r="QWE301" s="2039"/>
      <c r="QWF301" s="2039"/>
      <c r="QWG301" s="2039"/>
      <c r="QWH301" s="2039"/>
      <c r="QWI301" s="2039"/>
      <c r="QWJ301" s="2039"/>
      <c r="QWK301" s="2039"/>
      <c r="QWL301" s="2039"/>
      <c r="QWM301" s="2039"/>
      <c r="QWN301" s="2039"/>
      <c r="QWO301" s="2039"/>
      <c r="QWP301" s="2039"/>
      <c r="QWQ301" s="2039"/>
      <c r="QWR301" s="2039"/>
      <c r="QWS301" s="2039"/>
      <c r="QWT301" s="2039"/>
      <c r="QWU301" s="2039"/>
      <c r="QWV301" s="2039"/>
      <c r="QWW301" s="2039"/>
      <c r="QWX301" s="2039"/>
      <c r="QWY301" s="2039"/>
      <c r="QWZ301" s="2039"/>
      <c r="QXA301" s="2039"/>
      <c r="QXB301" s="2039"/>
      <c r="QXC301" s="2039"/>
      <c r="QXD301" s="2039"/>
      <c r="QXE301" s="2039"/>
      <c r="QXF301" s="2039"/>
      <c r="QXG301" s="2039"/>
      <c r="QXH301" s="2039"/>
      <c r="QXI301" s="2039"/>
      <c r="QXJ301" s="2039"/>
      <c r="QXK301" s="2039"/>
      <c r="QXL301" s="2039"/>
      <c r="QXM301" s="2039"/>
      <c r="QXN301" s="2039"/>
      <c r="QXO301" s="2039"/>
      <c r="QXP301" s="2039"/>
      <c r="QXQ301" s="2039"/>
      <c r="QXR301" s="2039"/>
      <c r="QXS301" s="2039"/>
      <c r="QXT301" s="2039"/>
      <c r="QXU301" s="2039"/>
      <c r="QXV301" s="2039"/>
      <c r="QXW301" s="2039"/>
      <c r="QXX301" s="2039"/>
      <c r="QXY301" s="2039"/>
      <c r="QXZ301" s="2039"/>
      <c r="QYA301" s="2039"/>
      <c r="QYB301" s="2039"/>
      <c r="QYC301" s="2039"/>
      <c r="QYD301" s="2039"/>
      <c r="QYE301" s="2039"/>
      <c r="QYF301" s="2039"/>
      <c r="QYG301" s="2039"/>
      <c r="QYH301" s="2039"/>
      <c r="QYI301" s="2039"/>
      <c r="QYJ301" s="2039"/>
      <c r="QYK301" s="2039"/>
      <c r="QYL301" s="2039"/>
      <c r="QYM301" s="2039"/>
      <c r="QYN301" s="2039"/>
      <c r="QYO301" s="2039"/>
      <c r="QYP301" s="2039"/>
      <c r="QYQ301" s="2039"/>
      <c r="QYR301" s="2039"/>
      <c r="QYS301" s="2039"/>
      <c r="QYT301" s="2039"/>
      <c r="QYU301" s="2039"/>
      <c r="QYV301" s="2039"/>
      <c r="QYW301" s="2039"/>
      <c r="QYX301" s="2039"/>
      <c r="QYY301" s="2039"/>
      <c r="QYZ301" s="2039"/>
      <c r="QZA301" s="2039"/>
      <c r="QZB301" s="2039"/>
      <c r="QZC301" s="2039"/>
      <c r="QZD301" s="2039"/>
      <c r="QZE301" s="2039"/>
      <c r="QZF301" s="2039"/>
      <c r="QZG301" s="2039"/>
      <c r="QZH301" s="2039"/>
      <c r="QZI301" s="2039"/>
      <c r="QZJ301" s="2039"/>
      <c r="QZK301" s="2039"/>
      <c r="QZL301" s="2039"/>
      <c r="QZM301" s="2039"/>
      <c r="QZN301" s="2039"/>
      <c r="QZO301" s="2039"/>
      <c r="QZP301" s="2039"/>
      <c r="QZQ301" s="2039"/>
      <c r="QZR301" s="2039"/>
      <c r="QZS301" s="2039"/>
      <c r="QZT301" s="2039"/>
      <c r="QZU301" s="2039"/>
      <c r="QZV301" s="2039"/>
      <c r="QZW301" s="2039"/>
      <c r="QZX301" s="2039"/>
      <c r="QZY301" s="2039"/>
      <c r="QZZ301" s="2039"/>
      <c r="RAA301" s="2039"/>
      <c r="RAB301" s="2039"/>
      <c r="RAC301" s="2039"/>
      <c r="RAD301" s="2039"/>
      <c r="RAE301" s="2039"/>
      <c r="RAF301" s="2039"/>
      <c r="RAG301" s="2039"/>
      <c r="RAH301" s="2039"/>
      <c r="RAI301" s="2039"/>
      <c r="RAJ301" s="2039"/>
      <c r="RAK301" s="2039"/>
      <c r="RAL301" s="2039"/>
      <c r="RAM301" s="2039"/>
      <c r="RAN301" s="2039"/>
      <c r="RAO301" s="2039"/>
      <c r="RAP301" s="2039"/>
      <c r="RAQ301" s="2039"/>
      <c r="RAR301" s="2039"/>
      <c r="RAS301" s="2039"/>
      <c r="RAT301" s="2039"/>
      <c r="RAU301" s="2039"/>
      <c r="RAV301" s="2039"/>
      <c r="RAW301" s="2039"/>
      <c r="RAX301" s="2039"/>
      <c r="RAY301" s="2039"/>
      <c r="RAZ301" s="2039"/>
      <c r="RBA301" s="2039"/>
      <c r="RBB301" s="2039"/>
      <c r="RBC301" s="2039"/>
      <c r="RBD301" s="2039"/>
      <c r="RBE301" s="2039"/>
      <c r="RBF301" s="2039"/>
      <c r="RBG301" s="2039"/>
      <c r="RBH301" s="2039"/>
      <c r="RBI301" s="2039"/>
      <c r="RBJ301" s="2039"/>
      <c r="RBK301" s="2039"/>
      <c r="RBL301" s="2039"/>
      <c r="RBM301" s="2039"/>
      <c r="RBN301" s="2039"/>
      <c r="RBO301" s="2039"/>
      <c r="RBP301" s="2039"/>
      <c r="RBQ301" s="2039"/>
      <c r="RBR301" s="2039"/>
      <c r="RBS301" s="2039"/>
      <c r="RBT301" s="2039"/>
      <c r="RBU301" s="2039"/>
      <c r="RBV301" s="2039"/>
      <c r="RBW301" s="2039"/>
      <c r="RBX301" s="2039"/>
      <c r="RBY301" s="2039"/>
      <c r="RBZ301" s="2039"/>
      <c r="RCA301" s="2039"/>
      <c r="RCB301" s="2039"/>
      <c r="RCC301" s="2039"/>
      <c r="RCD301" s="2039"/>
      <c r="RCE301" s="2039"/>
      <c r="RCF301" s="2039"/>
      <c r="RCG301" s="2039"/>
      <c r="RCH301" s="2039"/>
      <c r="RCI301" s="2039"/>
      <c r="RCJ301" s="2039"/>
      <c r="RCK301" s="2039"/>
      <c r="RCL301" s="2039"/>
      <c r="RCM301" s="2039"/>
      <c r="RCN301" s="2039"/>
      <c r="RCO301" s="2039"/>
      <c r="RCP301" s="2039"/>
      <c r="RCQ301" s="2039"/>
      <c r="RCR301" s="2039"/>
      <c r="RCS301" s="2039"/>
      <c r="RCT301" s="2039"/>
      <c r="RCU301" s="2039"/>
      <c r="RCV301" s="2039"/>
      <c r="RCW301" s="2039"/>
      <c r="RCX301" s="2039"/>
      <c r="RCY301" s="2039"/>
      <c r="RCZ301" s="2039"/>
      <c r="RDA301" s="2039"/>
      <c r="RDB301" s="2039"/>
      <c r="RDC301" s="2039"/>
      <c r="RDD301" s="2039"/>
      <c r="RDE301" s="2039"/>
      <c r="RDF301" s="2039"/>
      <c r="RDG301" s="2039"/>
      <c r="RDH301" s="2039"/>
      <c r="RDI301" s="2039"/>
      <c r="RDJ301" s="2039"/>
      <c r="RDK301" s="2039"/>
      <c r="RDL301" s="2039"/>
      <c r="RDM301" s="2039"/>
      <c r="RDN301" s="2039"/>
      <c r="RDO301" s="2039"/>
      <c r="RDP301" s="2039"/>
      <c r="RDQ301" s="2039"/>
      <c r="RDR301" s="2039"/>
      <c r="RDS301" s="2039"/>
      <c r="RDT301" s="2039"/>
      <c r="RDU301" s="2039"/>
      <c r="RDV301" s="2039"/>
      <c r="RDW301" s="2039"/>
      <c r="RDX301" s="2039"/>
      <c r="RDY301" s="2039"/>
      <c r="RDZ301" s="2039"/>
      <c r="REA301" s="2039"/>
      <c r="REB301" s="2039"/>
      <c r="REC301" s="2039"/>
      <c r="RED301" s="2039"/>
      <c r="REE301" s="2039"/>
      <c r="REF301" s="2039"/>
      <c r="REG301" s="2039"/>
      <c r="REH301" s="2039"/>
      <c r="REI301" s="2039"/>
      <c r="REJ301" s="2039"/>
      <c r="REK301" s="2039"/>
      <c r="REL301" s="2039"/>
      <c r="REM301" s="2039"/>
      <c r="REN301" s="2039"/>
      <c r="REO301" s="2039"/>
      <c r="REP301" s="2039"/>
      <c r="REQ301" s="2039"/>
      <c r="RER301" s="2039"/>
      <c r="RES301" s="2039"/>
      <c r="RET301" s="2039"/>
      <c r="REU301" s="2039"/>
      <c r="REV301" s="2039"/>
      <c r="REW301" s="2039"/>
      <c r="REX301" s="2039"/>
      <c r="REY301" s="2039"/>
      <c r="REZ301" s="2039"/>
      <c r="RFA301" s="2039"/>
      <c r="RFB301" s="2039"/>
      <c r="RFC301" s="2039"/>
      <c r="RFD301" s="2039"/>
      <c r="RFE301" s="2039"/>
      <c r="RFF301" s="2039"/>
      <c r="RFG301" s="2039"/>
      <c r="RFH301" s="2039"/>
      <c r="RFI301" s="2039"/>
      <c r="RFJ301" s="2039"/>
      <c r="RFK301" s="2039"/>
      <c r="RFL301" s="2039"/>
      <c r="RFM301" s="2039"/>
      <c r="RFN301" s="2039"/>
      <c r="RFO301" s="2039"/>
      <c r="RFP301" s="2039"/>
      <c r="RFQ301" s="2039"/>
      <c r="RFR301" s="2039"/>
      <c r="RFS301" s="2039"/>
      <c r="RFT301" s="2039"/>
      <c r="RFU301" s="2039"/>
      <c r="RFV301" s="2039"/>
      <c r="RFW301" s="2039"/>
      <c r="RFX301" s="2039"/>
      <c r="RFY301" s="2039"/>
      <c r="RFZ301" s="2039"/>
      <c r="RGA301" s="2039"/>
      <c r="RGB301" s="2039"/>
      <c r="RGC301" s="2039"/>
      <c r="RGD301" s="2039"/>
      <c r="RGE301" s="2039"/>
      <c r="RGF301" s="2039"/>
      <c r="RGG301" s="2039"/>
      <c r="RGH301" s="2039"/>
      <c r="RGI301" s="2039"/>
      <c r="RGJ301" s="2039"/>
      <c r="RGK301" s="2039"/>
      <c r="RGL301" s="2039"/>
      <c r="RGM301" s="2039"/>
      <c r="RGN301" s="2039"/>
      <c r="RGO301" s="2039"/>
      <c r="RGP301" s="2039"/>
      <c r="RGQ301" s="2039"/>
      <c r="RGR301" s="2039"/>
      <c r="RGS301" s="2039"/>
      <c r="RGT301" s="2039"/>
      <c r="RGU301" s="2039"/>
      <c r="RGV301" s="2039"/>
      <c r="RGW301" s="2039"/>
      <c r="RGX301" s="2039"/>
      <c r="RGY301" s="2039"/>
      <c r="RGZ301" s="2039"/>
      <c r="RHA301" s="2039"/>
      <c r="RHB301" s="2039"/>
      <c r="RHC301" s="2039"/>
      <c r="RHD301" s="2039"/>
      <c r="RHE301" s="2039"/>
      <c r="RHF301" s="2039"/>
      <c r="RHG301" s="2039"/>
      <c r="RHH301" s="2039"/>
      <c r="RHI301" s="2039"/>
      <c r="RHJ301" s="2039"/>
      <c r="RHK301" s="2039"/>
      <c r="RHL301" s="2039"/>
      <c r="RHM301" s="2039"/>
      <c r="RHN301" s="2039"/>
      <c r="RHO301" s="2039"/>
      <c r="RHP301" s="2039"/>
      <c r="RHQ301" s="2039"/>
      <c r="RHR301" s="2039"/>
      <c r="RHS301" s="2039"/>
      <c r="RHT301" s="2039"/>
      <c r="RHU301" s="2039"/>
      <c r="RHV301" s="2039"/>
      <c r="RHW301" s="2039"/>
      <c r="RHX301" s="2039"/>
      <c r="RHY301" s="2039"/>
      <c r="RHZ301" s="2039"/>
      <c r="RIA301" s="2039"/>
      <c r="RIB301" s="2039"/>
      <c r="RIC301" s="2039"/>
      <c r="RID301" s="2039"/>
      <c r="RIE301" s="2039"/>
      <c r="RIF301" s="2039"/>
      <c r="RIG301" s="2039"/>
      <c r="RIH301" s="2039"/>
      <c r="RII301" s="2039"/>
      <c r="RIJ301" s="2039"/>
      <c r="RIK301" s="2039"/>
      <c r="RIL301" s="2039"/>
      <c r="RIM301" s="2039"/>
      <c r="RIN301" s="2039"/>
      <c r="RIO301" s="2039"/>
      <c r="RIP301" s="2039"/>
      <c r="RIQ301" s="2039"/>
      <c r="RIR301" s="2039"/>
      <c r="RIS301" s="2039"/>
      <c r="RIT301" s="2039"/>
      <c r="RIU301" s="2039"/>
      <c r="RIV301" s="2039"/>
      <c r="RIW301" s="2039"/>
      <c r="RIX301" s="2039"/>
      <c r="RIY301" s="2039"/>
      <c r="RIZ301" s="2039"/>
      <c r="RJA301" s="2039"/>
      <c r="RJB301" s="2039"/>
      <c r="RJC301" s="2039"/>
      <c r="RJD301" s="2039"/>
      <c r="RJE301" s="2039"/>
      <c r="RJF301" s="2039"/>
      <c r="RJG301" s="2039"/>
      <c r="RJH301" s="2039"/>
      <c r="RJI301" s="2039"/>
      <c r="RJJ301" s="2039"/>
      <c r="RJK301" s="2039"/>
      <c r="RJL301" s="2039"/>
      <c r="RJM301" s="2039"/>
      <c r="RJN301" s="2039"/>
      <c r="RJO301" s="2039"/>
      <c r="RJP301" s="2039"/>
      <c r="RJQ301" s="2039"/>
      <c r="RJR301" s="2039"/>
      <c r="RJS301" s="2039"/>
      <c r="RJT301" s="2039"/>
      <c r="RJU301" s="2039"/>
      <c r="RJV301" s="2039"/>
      <c r="RJW301" s="2039"/>
      <c r="RJX301" s="2039"/>
      <c r="RJY301" s="2039"/>
      <c r="RJZ301" s="2039"/>
      <c r="RKA301" s="2039"/>
      <c r="RKB301" s="2039"/>
      <c r="RKC301" s="2039"/>
      <c r="RKD301" s="2039"/>
      <c r="RKE301" s="2039"/>
      <c r="RKF301" s="2039"/>
      <c r="RKG301" s="2039"/>
      <c r="RKH301" s="2039"/>
      <c r="RKI301" s="2039"/>
      <c r="RKJ301" s="2039"/>
      <c r="RKK301" s="2039"/>
      <c r="RKL301" s="2039"/>
      <c r="RKM301" s="2039"/>
      <c r="RKN301" s="2039"/>
      <c r="RKO301" s="2039"/>
      <c r="RKP301" s="2039"/>
      <c r="RKQ301" s="2039"/>
      <c r="RKR301" s="2039"/>
      <c r="RKS301" s="2039"/>
      <c r="RKT301" s="2039"/>
      <c r="RKU301" s="2039"/>
      <c r="RKV301" s="2039"/>
      <c r="RKW301" s="2039"/>
      <c r="RKX301" s="2039"/>
      <c r="RKY301" s="2039"/>
      <c r="RKZ301" s="2039"/>
      <c r="RLA301" s="2039"/>
      <c r="RLB301" s="2039"/>
      <c r="RLC301" s="2039"/>
      <c r="RLD301" s="2039"/>
      <c r="RLE301" s="2039"/>
      <c r="RLF301" s="2039"/>
      <c r="RLG301" s="2039"/>
      <c r="RLH301" s="2039"/>
      <c r="RLI301" s="2039"/>
      <c r="RLJ301" s="2039"/>
      <c r="RLK301" s="2039"/>
      <c r="RLL301" s="2039"/>
      <c r="RLM301" s="2039"/>
      <c r="RLN301" s="2039"/>
      <c r="RLO301" s="2039"/>
      <c r="RLP301" s="2039"/>
      <c r="RLQ301" s="2039"/>
      <c r="RLR301" s="2039"/>
      <c r="RLS301" s="2039"/>
      <c r="RLT301" s="2039"/>
      <c r="RLU301" s="2039"/>
      <c r="RLV301" s="2039"/>
      <c r="RLW301" s="2039"/>
      <c r="RLX301" s="2039"/>
      <c r="RLY301" s="2039"/>
      <c r="RLZ301" s="2039"/>
      <c r="RMA301" s="2039"/>
      <c r="RMB301" s="2039"/>
      <c r="RMC301" s="2039"/>
      <c r="RMD301" s="2039"/>
      <c r="RME301" s="2039"/>
      <c r="RMF301" s="2039"/>
      <c r="RMG301" s="2039"/>
      <c r="RMH301" s="2039"/>
      <c r="RMI301" s="2039"/>
      <c r="RMJ301" s="2039"/>
      <c r="RMK301" s="2039"/>
      <c r="RML301" s="2039"/>
      <c r="RMM301" s="2039"/>
      <c r="RMN301" s="2039"/>
      <c r="RMO301" s="2039"/>
      <c r="RMP301" s="2039"/>
      <c r="RMQ301" s="2039"/>
      <c r="RMR301" s="2039"/>
      <c r="RMS301" s="2039"/>
      <c r="RMT301" s="2039"/>
      <c r="RMU301" s="2039"/>
      <c r="RMV301" s="2039"/>
      <c r="RMW301" s="2039"/>
      <c r="RMX301" s="2039"/>
      <c r="RMY301" s="2039"/>
      <c r="RMZ301" s="2039"/>
      <c r="RNA301" s="2039"/>
      <c r="RNB301" s="2039"/>
      <c r="RNC301" s="2039"/>
      <c r="RND301" s="2039"/>
      <c r="RNE301" s="2039"/>
      <c r="RNF301" s="2039"/>
      <c r="RNG301" s="2039"/>
      <c r="RNH301" s="2039"/>
      <c r="RNI301" s="2039"/>
      <c r="RNJ301" s="2039"/>
      <c r="RNK301" s="2039"/>
      <c r="RNL301" s="2039"/>
      <c r="RNM301" s="2039"/>
      <c r="RNN301" s="2039"/>
      <c r="RNO301" s="2039"/>
      <c r="RNP301" s="2039"/>
      <c r="RNQ301" s="2039"/>
      <c r="RNR301" s="2039"/>
      <c r="RNS301" s="2039"/>
      <c r="RNT301" s="2039"/>
      <c r="RNU301" s="2039"/>
      <c r="RNV301" s="2039"/>
      <c r="RNW301" s="2039"/>
      <c r="RNX301" s="2039"/>
      <c r="RNY301" s="2039"/>
      <c r="RNZ301" s="2039"/>
      <c r="ROA301" s="2039"/>
      <c r="ROB301" s="2039"/>
      <c r="ROC301" s="2039"/>
      <c r="ROD301" s="2039"/>
      <c r="ROE301" s="2039"/>
      <c r="ROF301" s="2039"/>
      <c r="ROG301" s="2039"/>
      <c r="ROH301" s="2039"/>
      <c r="ROI301" s="2039"/>
      <c r="ROJ301" s="2039"/>
      <c r="ROK301" s="2039"/>
      <c r="ROL301" s="2039"/>
      <c r="ROM301" s="2039"/>
      <c r="RON301" s="2039"/>
      <c r="ROO301" s="2039"/>
      <c r="ROP301" s="2039"/>
      <c r="ROQ301" s="2039"/>
      <c r="ROR301" s="2039"/>
      <c r="ROS301" s="2039"/>
      <c r="ROT301" s="2039"/>
      <c r="ROU301" s="2039"/>
      <c r="ROV301" s="2039"/>
      <c r="ROW301" s="2039"/>
      <c r="ROX301" s="2039"/>
      <c r="ROY301" s="2039"/>
      <c r="ROZ301" s="2039"/>
      <c r="RPA301" s="2039"/>
      <c r="RPB301" s="2039"/>
      <c r="RPC301" s="2039"/>
      <c r="RPD301" s="2039"/>
      <c r="RPE301" s="2039"/>
      <c r="RPF301" s="2039"/>
      <c r="RPG301" s="2039"/>
      <c r="RPH301" s="2039"/>
      <c r="RPI301" s="2039"/>
      <c r="RPJ301" s="2039"/>
      <c r="RPK301" s="2039"/>
      <c r="RPL301" s="2039"/>
      <c r="RPM301" s="2039"/>
      <c r="RPN301" s="2039"/>
      <c r="RPO301" s="2039"/>
      <c r="RPP301" s="2039"/>
      <c r="RPQ301" s="2039"/>
      <c r="RPR301" s="2039"/>
      <c r="RPS301" s="2039"/>
      <c r="RPT301" s="2039"/>
      <c r="RPU301" s="2039"/>
      <c r="RPV301" s="2039"/>
      <c r="RPW301" s="2039"/>
      <c r="RPX301" s="2039"/>
      <c r="RPY301" s="2039"/>
      <c r="RPZ301" s="2039"/>
      <c r="RQA301" s="2039"/>
      <c r="RQB301" s="2039"/>
      <c r="RQC301" s="2039"/>
      <c r="RQD301" s="2039"/>
      <c r="RQE301" s="2039"/>
      <c r="RQF301" s="2039"/>
      <c r="RQG301" s="2039"/>
      <c r="RQH301" s="2039"/>
      <c r="RQI301" s="2039"/>
      <c r="RQJ301" s="2039"/>
      <c r="RQK301" s="2039"/>
      <c r="RQL301" s="2039"/>
      <c r="RQM301" s="2039"/>
      <c r="RQN301" s="2039"/>
      <c r="RQO301" s="2039"/>
      <c r="RQP301" s="2039"/>
      <c r="RQQ301" s="2039"/>
      <c r="RQR301" s="2039"/>
      <c r="RQS301" s="2039"/>
      <c r="RQT301" s="2039"/>
      <c r="RQU301" s="2039"/>
      <c r="RQV301" s="2039"/>
      <c r="RQW301" s="2039"/>
      <c r="RQX301" s="2039"/>
      <c r="RQY301" s="2039"/>
      <c r="RQZ301" s="2039"/>
      <c r="RRA301" s="2039"/>
      <c r="RRB301" s="2039"/>
      <c r="RRC301" s="2039"/>
      <c r="RRD301" s="2039"/>
      <c r="RRE301" s="2039"/>
      <c r="RRF301" s="2039"/>
      <c r="RRG301" s="2039"/>
      <c r="RRH301" s="2039"/>
      <c r="RRI301" s="2039"/>
      <c r="RRJ301" s="2039"/>
      <c r="RRK301" s="2039"/>
      <c r="RRL301" s="2039"/>
      <c r="RRM301" s="2039"/>
      <c r="RRN301" s="2039"/>
      <c r="RRO301" s="2039"/>
      <c r="RRP301" s="2039"/>
      <c r="RRQ301" s="2039"/>
      <c r="RRR301" s="2039"/>
      <c r="RRS301" s="2039"/>
      <c r="RRT301" s="2039"/>
      <c r="RRU301" s="2039"/>
      <c r="RRV301" s="2039"/>
      <c r="RRW301" s="2039"/>
      <c r="RRX301" s="2039"/>
      <c r="RRY301" s="2039"/>
      <c r="RRZ301" s="2039"/>
      <c r="RSA301" s="2039"/>
      <c r="RSB301" s="2039"/>
      <c r="RSC301" s="2039"/>
      <c r="RSD301" s="2039"/>
      <c r="RSE301" s="2039"/>
      <c r="RSF301" s="2039"/>
      <c r="RSG301" s="2039"/>
      <c r="RSH301" s="2039"/>
      <c r="RSI301" s="2039"/>
      <c r="RSJ301" s="2039"/>
      <c r="RSK301" s="2039"/>
      <c r="RSL301" s="2039"/>
      <c r="RSM301" s="2039"/>
      <c r="RSN301" s="2039"/>
      <c r="RSO301" s="2039"/>
      <c r="RSP301" s="2039"/>
      <c r="RSQ301" s="2039"/>
      <c r="RSR301" s="2039"/>
      <c r="RSS301" s="2039"/>
      <c r="RST301" s="2039"/>
      <c r="RSU301" s="2039"/>
      <c r="RSV301" s="2039"/>
      <c r="RSW301" s="2039"/>
      <c r="RSX301" s="2039"/>
      <c r="RSY301" s="2039"/>
      <c r="RSZ301" s="2039"/>
      <c r="RTA301" s="2039"/>
      <c r="RTB301" s="2039"/>
      <c r="RTC301" s="2039"/>
      <c r="RTD301" s="2039"/>
      <c r="RTE301" s="2039"/>
      <c r="RTF301" s="2039"/>
      <c r="RTG301" s="2039"/>
      <c r="RTH301" s="2039"/>
      <c r="RTI301" s="2039"/>
      <c r="RTJ301" s="2039"/>
      <c r="RTK301" s="2039"/>
      <c r="RTL301" s="2039"/>
      <c r="RTM301" s="2039"/>
      <c r="RTN301" s="2039"/>
      <c r="RTO301" s="2039"/>
      <c r="RTP301" s="2039"/>
      <c r="RTQ301" s="2039"/>
      <c r="RTR301" s="2039"/>
      <c r="RTS301" s="2039"/>
      <c r="RTT301" s="2039"/>
      <c r="RTU301" s="2039"/>
      <c r="RTV301" s="2039"/>
      <c r="RTW301" s="2039"/>
      <c r="RTX301" s="2039"/>
      <c r="RTY301" s="2039"/>
      <c r="RTZ301" s="2039"/>
      <c r="RUA301" s="2039"/>
      <c r="RUB301" s="2039"/>
      <c r="RUC301" s="2039"/>
      <c r="RUD301" s="2039"/>
      <c r="RUE301" s="2039"/>
      <c r="RUF301" s="2039"/>
      <c r="RUG301" s="2039"/>
      <c r="RUH301" s="2039"/>
      <c r="RUI301" s="2039"/>
      <c r="RUJ301" s="2039"/>
      <c r="RUK301" s="2039"/>
      <c r="RUL301" s="2039"/>
      <c r="RUM301" s="2039"/>
      <c r="RUN301" s="2039"/>
      <c r="RUO301" s="2039"/>
      <c r="RUP301" s="2039"/>
      <c r="RUQ301" s="2039"/>
      <c r="RUR301" s="2039"/>
      <c r="RUS301" s="2039"/>
      <c r="RUT301" s="2039"/>
      <c r="RUU301" s="2039"/>
      <c r="RUV301" s="2039"/>
      <c r="RUW301" s="2039"/>
      <c r="RUX301" s="2039"/>
      <c r="RUY301" s="2039"/>
      <c r="RUZ301" s="2039"/>
      <c r="RVA301" s="2039"/>
      <c r="RVB301" s="2039"/>
      <c r="RVC301" s="2039"/>
      <c r="RVD301" s="2039"/>
      <c r="RVE301" s="2039"/>
      <c r="RVF301" s="2039"/>
      <c r="RVG301" s="2039"/>
      <c r="RVH301" s="2039"/>
      <c r="RVI301" s="2039"/>
      <c r="RVJ301" s="2039"/>
      <c r="RVK301" s="2039"/>
      <c r="RVL301" s="2039"/>
      <c r="RVM301" s="2039"/>
      <c r="RVN301" s="2039"/>
      <c r="RVO301" s="2039"/>
      <c r="RVP301" s="2039"/>
      <c r="RVQ301" s="2039"/>
      <c r="RVR301" s="2039"/>
      <c r="RVS301" s="2039"/>
      <c r="RVT301" s="2039"/>
      <c r="RVU301" s="2039"/>
      <c r="RVV301" s="2039"/>
      <c r="RVW301" s="2039"/>
      <c r="RVX301" s="2039"/>
      <c r="RVY301" s="2039"/>
      <c r="RVZ301" s="2039"/>
      <c r="RWA301" s="2039"/>
      <c r="RWB301" s="2039"/>
      <c r="RWC301" s="2039"/>
      <c r="RWD301" s="2039"/>
      <c r="RWE301" s="2039"/>
      <c r="RWF301" s="2039"/>
      <c r="RWG301" s="2039"/>
      <c r="RWH301" s="2039"/>
      <c r="RWI301" s="2039"/>
      <c r="RWJ301" s="2039"/>
      <c r="RWK301" s="2039"/>
      <c r="RWL301" s="2039"/>
      <c r="RWM301" s="2039"/>
      <c r="RWN301" s="2039"/>
      <c r="RWO301" s="2039"/>
      <c r="RWP301" s="2039"/>
      <c r="RWQ301" s="2039"/>
      <c r="RWR301" s="2039"/>
      <c r="RWS301" s="2039"/>
      <c r="RWT301" s="2039"/>
      <c r="RWU301" s="2039"/>
      <c r="RWV301" s="2039"/>
      <c r="RWW301" s="2039"/>
      <c r="RWX301" s="2039"/>
      <c r="RWY301" s="2039"/>
      <c r="RWZ301" s="2039"/>
      <c r="RXA301" s="2039"/>
      <c r="RXB301" s="2039"/>
      <c r="RXC301" s="2039"/>
      <c r="RXD301" s="2039"/>
      <c r="RXE301" s="2039"/>
      <c r="RXF301" s="2039"/>
      <c r="RXG301" s="2039"/>
      <c r="RXH301" s="2039"/>
      <c r="RXI301" s="2039"/>
      <c r="RXJ301" s="2039"/>
      <c r="RXK301" s="2039"/>
      <c r="RXL301" s="2039"/>
      <c r="RXM301" s="2039"/>
      <c r="RXN301" s="2039"/>
      <c r="RXO301" s="2039"/>
      <c r="RXP301" s="2039"/>
      <c r="RXQ301" s="2039"/>
      <c r="RXR301" s="2039"/>
      <c r="RXS301" s="2039"/>
      <c r="RXT301" s="2039"/>
      <c r="RXU301" s="2039"/>
      <c r="RXV301" s="2039"/>
      <c r="RXW301" s="2039"/>
      <c r="RXX301" s="2039"/>
      <c r="RXY301" s="2039"/>
      <c r="RXZ301" s="2039"/>
      <c r="RYA301" s="2039"/>
      <c r="RYB301" s="2039"/>
      <c r="RYC301" s="2039"/>
      <c r="RYD301" s="2039"/>
      <c r="RYE301" s="2039"/>
      <c r="RYF301" s="2039"/>
      <c r="RYG301" s="2039"/>
      <c r="RYH301" s="2039"/>
      <c r="RYI301" s="2039"/>
      <c r="RYJ301" s="2039"/>
      <c r="RYK301" s="2039"/>
      <c r="RYL301" s="2039"/>
      <c r="RYM301" s="2039"/>
      <c r="RYN301" s="2039"/>
      <c r="RYO301" s="2039"/>
      <c r="RYP301" s="2039"/>
      <c r="RYQ301" s="2039"/>
      <c r="RYR301" s="2039"/>
      <c r="RYS301" s="2039"/>
      <c r="RYT301" s="2039"/>
      <c r="RYU301" s="2039"/>
      <c r="RYV301" s="2039"/>
      <c r="RYW301" s="2039"/>
      <c r="RYX301" s="2039"/>
      <c r="RYY301" s="2039"/>
      <c r="RYZ301" s="2039"/>
      <c r="RZA301" s="2039"/>
      <c r="RZB301" s="2039"/>
      <c r="RZC301" s="2039"/>
      <c r="RZD301" s="2039"/>
      <c r="RZE301" s="2039"/>
      <c r="RZF301" s="2039"/>
      <c r="RZG301" s="2039"/>
      <c r="RZH301" s="2039"/>
      <c r="RZI301" s="2039"/>
      <c r="RZJ301" s="2039"/>
      <c r="RZK301" s="2039"/>
      <c r="RZL301" s="2039"/>
      <c r="RZM301" s="2039"/>
      <c r="RZN301" s="2039"/>
      <c r="RZO301" s="2039"/>
      <c r="RZP301" s="2039"/>
      <c r="RZQ301" s="2039"/>
      <c r="RZR301" s="2039"/>
      <c r="RZS301" s="2039"/>
      <c r="RZT301" s="2039"/>
      <c r="RZU301" s="2039"/>
      <c r="RZV301" s="2039"/>
      <c r="RZW301" s="2039"/>
      <c r="RZX301" s="2039"/>
      <c r="RZY301" s="2039"/>
      <c r="RZZ301" s="2039"/>
      <c r="SAA301" s="2039"/>
      <c r="SAB301" s="2039"/>
      <c r="SAC301" s="2039"/>
      <c r="SAD301" s="2039"/>
      <c r="SAE301" s="2039"/>
      <c r="SAF301" s="2039"/>
      <c r="SAG301" s="2039"/>
      <c r="SAH301" s="2039"/>
      <c r="SAI301" s="2039"/>
      <c r="SAJ301" s="2039"/>
      <c r="SAK301" s="2039"/>
      <c r="SAL301" s="2039"/>
      <c r="SAM301" s="2039"/>
      <c r="SAN301" s="2039"/>
      <c r="SAO301" s="2039"/>
      <c r="SAP301" s="2039"/>
      <c r="SAQ301" s="2039"/>
      <c r="SAR301" s="2039"/>
      <c r="SAS301" s="2039"/>
      <c r="SAT301" s="2039"/>
      <c r="SAU301" s="2039"/>
      <c r="SAV301" s="2039"/>
      <c r="SAW301" s="2039"/>
      <c r="SAX301" s="2039"/>
      <c r="SAY301" s="2039"/>
      <c r="SAZ301" s="2039"/>
      <c r="SBA301" s="2039"/>
      <c r="SBB301" s="2039"/>
      <c r="SBC301" s="2039"/>
      <c r="SBD301" s="2039"/>
      <c r="SBE301" s="2039"/>
      <c r="SBF301" s="2039"/>
      <c r="SBG301" s="2039"/>
      <c r="SBH301" s="2039"/>
      <c r="SBI301" s="2039"/>
      <c r="SBJ301" s="2039"/>
      <c r="SBK301" s="2039"/>
      <c r="SBL301" s="2039"/>
      <c r="SBM301" s="2039"/>
      <c r="SBN301" s="2039"/>
      <c r="SBO301" s="2039"/>
      <c r="SBP301" s="2039"/>
      <c r="SBQ301" s="2039"/>
      <c r="SBR301" s="2039"/>
      <c r="SBS301" s="2039"/>
      <c r="SBT301" s="2039"/>
      <c r="SBU301" s="2039"/>
      <c r="SBV301" s="2039"/>
      <c r="SBW301" s="2039"/>
      <c r="SBX301" s="2039"/>
      <c r="SBY301" s="2039"/>
      <c r="SBZ301" s="2039"/>
      <c r="SCA301" s="2039"/>
      <c r="SCB301" s="2039"/>
      <c r="SCC301" s="2039"/>
      <c r="SCD301" s="2039"/>
      <c r="SCE301" s="2039"/>
      <c r="SCF301" s="2039"/>
      <c r="SCG301" s="2039"/>
      <c r="SCH301" s="2039"/>
      <c r="SCI301" s="2039"/>
      <c r="SCJ301" s="2039"/>
      <c r="SCK301" s="2039"/>
      <c r="SCL301" s="2039"/>
      <c r="SCM301" s="2039"/>
      <c r="SCN301" s="2039"/>
      <c r="SCO301" s="2039"/>
      <c r="SCP301" s="2039"/>
      <c r="SCQ301" s="2039"/>
      <c r="SCR301" s="2039"/>
      <c r="SCS301" s="2039"/>
      <c r="SCT301" s="2039"/>
      <c r="SCU301" s="2039"/>
      <c r="SCV301" s="2039"/>
      <c r="SCW301" s="2039"/>
      <c r="SCX301" s="2039"/>
      <c r="SCY301" s="2039"/>
      <c r="SCZ301" s="2039"/>
      <c r="SDA301" s="2039"/>
      <c r="SDB301" s="2039"/>
      <c r="SDC301" s="2039"/>
      <c r="SDD301" s="2039"/>
      <c r="SDE301" s="2039"/>
      <c r="SDF301" s="2039"/>
      <c r="SDG301" s="2039"/>
      <c r="SDH301" s="2039"/>
      <c r="SDI301" s="2039"/>
      <c r="SDJ301" s="2039"/>
      <c r="SDK301" s="2039"/>
      <c r="SDL301" s="2039"/>
      <c r="SDM301" s="2039"/>
      <c r="SDN301" s="2039"/>
      <c r="SDO301" s="2039"/>
      <c r="SDP301" s="2039"/>
      <c r="SDQ301" s="2039"/>
      <c r="SDR301" s="2039"/>
      <c r="SDS301" s="2039"/>
      <c r="SDT301" s="2039"/>
      <c r="SDU301" s="2039"/>
      <c r="SDV301" s="2039"/>
      <c r="SDW301" s="2039"/>
      <c r="SDX301" s="2039"/>
      <c r="SDY301" s="2039"/>
      <c r="SDZ301" s="2039"/>
      <c r="SEA301" s="2039"/>
      <c r="SEB301" s="2039"/>
      <c r="SEC301" s="2039"/>
      <c r="SED301" s="2039"/>
      <c r="SEE301" s="2039"/>
      <c r="SEF301" s="2039"/>
      <c r="SEG301" s="2039"/>
      <c r="SEH301" s="2039"/>
      <c r="SEI301" s="2039"/>
      <c r="SEJ301" s="2039"/>
      <c r="SEK301" s="2039"/>
      <c r="SEL301" s="2039"/>
      <c r="SEM301" s="2039"/>
      <c r="SEN301" s="2039"/>
      <c r="SEO301" s="2039"/>
      <c r="SEP301" s="2039"/>
      <c r="SEQ301" s="2039"/>
      <c r="SER301" s="2039"/>
      <c r="SES301" s="2039"/>
      <c r="SET301" s="2039"/>
      <c r="SEU301" s="2039"/>
      <c r="SEV301" s="2039"/>
      <c r="SEW301" s="2039"/>
      <c r="SEX301" s="2039"/>
      <c r="SEY301" s="2039"/>
      <c r="SEZ301" s="2039"/>
      <c r="SFA301" s="2039"/>
      <c r="SFB301" s="2039"/>
      <c r="SFC301" s="2039"/>
      <c r="SFD301" s="2039"/>
      <c r="SFE301" s="2039"/>
      <c r="SFF301" s="2039"/>
      <c r="SFG301" s="2039"/>
      <c r="SFH301" s="2039"/>
      <c r="SFI301" s="2039"/>
      <c r="SFJ301" s="2039"/>
      <c r="SFK301" s="2039"/>
      <c r="SFL301" s="2039"/>
      <c r="SFM301" s="2039"/>
      <c r="SFN301" s="2039"/>
      <c r="SFO301" s="2039"/>
      <c r="SFP301" s="2039"/>
      <c r="SFQ301" s="2039"/>
      <c r="SFR301" s="2039"/>
      <c r="SFS301" s="2039"/>
      <c r="SFT301" s="2039"/>
      <c r="SFU301" s="2039"/>
      <c r="SFV301" s="2039"/>
      <c r="SFW301" s="2039"/>
      <c r="SFX301" s="2039"/>
      <c r="SFY301" s="2039"/>
      <c r="SFZ301" s="2039"/>
      <c r="SGA301" s="2039"/>
      <c r="SGB301" s="2039"/>
      <c r="SGC301" s="2039"/>
      <c r="SGD301" s="2039"/>
      <c r="SGE301" s="2039"/>
      <c r="SGF301" s="2039"/>
      <c r="SGG301" s="2039"/>
      <c r="SGH301" s="2039"/>
      <c r="SGI301" s="2039"/>
      <c r="SGJ301" s="2039"/>
      <c r="SGK301" s="2039"/>
      <c r="SGL301" s="2039"/>
      <c r="SGM301" s="2039"/>
      <c r="SGN301" s="2039"/>
      <c r="SGO301" s="2039"/>
      <c r="SGP301" s="2039"/>
      <c r="SGQ301" s="2039"/>
      <c r="SGR301" s="2039"/>
      <c r="SGS301" s="2039"/>
      <c r="SGT301" s="2039"/>
      <c r="SGU301" s="2039"/>
      <c r="SGV301" s="2039"/>
      <c r="SGW301" s="2039"/>
      <c r="SGX301" s="2039"/>
      <c r="SGY301" s="2039"/>
      <c r="SGZ301" s="2039"/>
      <c r="SHA301" s="2039"/>
      <c r="SHB301" s="2039"/>
      <c r="SHC301" s="2039"/>
      <c r="SHD301" s="2039"/>
      <c r="SHE301" s="2039"/>
      <c r="SHF301" s="2039"/>
      <c r="SHG301" s="2039"/>
      <c r="SHH301" s="2039"/>
      <c r="SHI301" s="2039"/>
      <c r="SHJ301" s="2039"/>
      <c r="SHK301" s="2039"/>
      <c r="SHL301" s="2039"/>
      <c r="SHM301" s="2039"/>
      <c r="SHN301" s="2039"/>
      <c r="SHO301" s="2039"/>
      <c r="SHP301" s="2039"/>
      <c r="SHQ301" s="2039"/>
      <c r="SHR301" s="2039"/>
      <c r="SHS301" s="2039"/>
      <c r="SHT301" s="2039"/>
      <c r="SHU301" s="2039"/>
      <c r="SHV301" s="2039"/>
      <c r="SHW301" s="2039"/>
      <c r="SHX301" s="2039"/>
      <c r="SHY301" s="2039"/>
      <c r="SHZ301" s="2039"/>
      <c r="SIA301" s="2039"/>
      <c r="SIB301" s="2039"/>
      <c r="SIC301" s="2039"/>
      <c r="SID301" s="2039"/>
      <c r="SIE301" s="2039"/>
      <c r="SIF301" s="2039"/>
      <c r="SIG301" s="2039"/>
      <c r="SIH301" s="2039"/>
      <c r="SII301" s="2039"/>
      <c r="SIJ301" s="2039"/>
      <c r="SIK301" s="2039"/>
      <c r="SIL301" s="2039"/>
      <c r="SIM301" s="2039"/>
      <c r="SIN301" s="2039"/>
      <c r="SIO301" s="2039"/>
      <c r="SIP301" s="2039"/>
      <c r="SIQ301" s="2039"/>
      <c r="SIR301" s="2039"/>
      <c r="SIS301" s="2039"/>
      <c r="SIT301" s="2039"/>
      <c r="SIU301" s="2039"/>
      <c r="SIV301" s="2039"/>
      <c r="SIW301" s="2039"/>
      <c r="SIX301" s="2039"/>
      <c r="SIY301" s="2039"/>
      <c r="SIZ301" s="2039"/>
      <c r="SJA301" s="2039"/>
      <c r="SJB301" s="2039"/>
      <c r="SJC301" s="2039"/>
      <c r="SJD301" s="2039"/>
      <c r="SJE301" s="2039"/>
      <c r="SJF301" s="2039"/>
      <c r="SJG301" s="2039"/>
      <c r="SJH301" s="2039"/>
      <c r="SJI301" s="2039"/>
      <c r="SJJ301" s="2039"/>
      <c r="SJK301" s="2039"/>
      <c r="SJL301" s="2039"/>
      <c r="SJM301" s="2039"/>
      <c r="SJN301" s="2039"/>
      <c r="SJO301" s="2039"/>
      <c r="SJP301" s="2039"/>
      <c r="SJQ301" s="2039"/>
      <c r="SJR301" s="2039"/>
      <c r="SJS301" s="2039"/>
      <c r="SJT301" s="2039"/>
      <c r="SJU301" s="2039"/>
      <c r="SJV301" s="2039"/>
      <c r="SJW301" s="2039"/>
      <c r="SJX301" s="2039"/>
      <c r="SJY301" s="2039"/>
      <c r="SJZ301" s="2039"/>
      <c r="SKA301" s="2039"/>
      <c r="SKB301" s="2039"/>
      <c r="SKC301" s="2039"/>
      <c r="SKD301" s="2039"/>
      <c r="SKE301" s="2039"/>
      <c r="SKF301" s="2039"/>
      <c r="SKG301" s="2039"/>
      <c r="SKH301" s="2039"/>
      <c r="SKI301" s="2039"/>
      <c r="SKJ301" s="2039"/>
      <c r="SKK301" s="2039"/>
      <c r="SKL301" s="2039"/>
      <c r="SKM301" s="2039"/>
      <c r="SKN301" s="2039"/>
      <c r="SKO301" s="2039"/>
      <c r="SKP301" s="2039"/>
      <c r="SKQ301" s="2039"/>
      <c r="SKR301" s="2039"/>
      <c r="SKS301" s="2039"/>
      <c r="SKT301" s="2039"/>
      <c r="SKU301" s="2039"/>
      <c r="SKV301" s="2039"/>
      <c r="SKW301" s="2039"/>
      <c r="SKX301" s="2039"/>
      <c r="SKY301" s="2039"/>
      <c r="SKZ301" s="2039"/>
      <c r="SLA301" s="2039"/>
      <c r="SLB301" s="2039"/>
      <c r="SLC301" s="2039"/>
      <c r="SLD301" s="2039"/>
      <c r="SLE301" s="2039"/>
      <c r="SLF301" s="2039"/>
      <c r="SLG301" s="2039"/>
      <c r="SLH301" s="2039"/>
      <c r="SLI301" s="2039"/>
      <c r="SLJ301" s="2039"/>
      <c r="SLK301" s="2039"/>
      <c r="SLL301" s="2039"/>
      <c r="SLM301" s="2039"/>
      <c r="SLN301" s="2039"/>
      <c r="SLO301" s="2039"/>
      <c r="SLP301" s="2039"/>
      <c r="SLQ301" s="2039"/>
      <c r="SLR301" s="2039"/>
      <c r="SLS301" s="2039"/>
      <c r="SLT301" s="2039"/>
      <c r="SLU301" s="2039"/>
      <c r="SLV301" s="2039"/>
      <c r="SLW301" s="2039"/>
      <c r="SLX301" s="2039"/>
      <c r="SLY301" s="2039"/>
      <c r="SLZ301" s="2039"/>
      <c r="SMA301" s="2039"/>
      <c r="SMB301" s="2039"/>
      <c r="SMC301" s="2039"/>
      <c r="SMD301" s="2039"/>
      <c r="SME301" s="2039"/>
      <c r="SMF301" s="2039"/>
      <c r="SMG301" s="2039"/>
      <c r="SMH301" s="2039"/>
      <c r="SMI301" s="2039"/>
      <c r="SMJ301" s="2039"/>
      <c r="SMK301" s="2039"/>
      <c r="SML301" s="2039"/>
      <c r="SMM301" s="2039"/>
      <c r="SMN301" s="2039"/>
      <c r="SMO301" s="2039"/>
      <c r="SMP301" s="2039"/>
      <c r="SMQ301" s="2039"/>
      <c r="SMR301" s="2039"/>
      <c r="SMS301" s="2039"/>
      <c r="SMT301" s="2039"/>
      <c r="SMU301" s="2039"/>
      <c r="SMV301" s="2039"/>
      <c r="SMW301" s="2039"/>
      <c r="SMX301" s="2039"/>
      <c r="SMY301" s="2039"/>
      <c r="SMZ301" s="2039"/>
      <c r="SNA301" s="2039"/>
      <c r="SNB301" s="2039"/>
      <c r="SNC301" s="2039"/>
      <c r="SND301" s="2039"/>
      <c r="SNE301" s="2039"/>
      <c r="SNF301" s="2039"/>
      <c r="SNG301" s="2039"/>
      <c r="SNH301" s="2039"/>
      <c r="SNI301" s="2039"/>
      <c r="SNJ301" s="2039"/>
      <c r="SNK301" s="2039"/>
      <c r="SNL301" s="2039"/>
      <c r="SNM301" s="2039"/>
      <c r="SNN301" s="2039"/>
      <c r="SNO301" s="2039"/>
      <c r="SNP301" s="2039"/>
      <c r="SNQ301" s="2039"/>
      <c r="SNR301" s="2039"/>
      <c r="SNS301" s="2039"/>
      <c r="SNT301" s="2039"/>
      <c r="SNU301" s="2039"/>
      <c r="SNV301" s="2039"/>
      <c r="SNW301" s="2039"/>
      <c r="SNX301" s="2039"/>
      <c r="SNY301" s="2039"/>
      <c r="SNZ301" s="2039"/>
      <c r="SOA301" s="2039"/>
      <c r="SOB301" s="2039"/>
      <c r="SOC301" s="2039"/>
      <c r="SOD301" s="2039"/>
      <c r="SOE301" s="2039"/>
      <c r="SOF301" s="2039"/>
      <c r="SOG301" s="2039"/>
      <c r="SOH301" s="2039"/>
      <c r="SOI301" s="2039"/>
      <c r="SOJ301" s="2039"/>
      <c r="SOK301" s="2039"/>
      <c r="SOL301" s="2039"/>
      <c r="SOM301" s="2039"/>
      <c r="SON301" s="2039"/>
      <c r="SOO301" s="2039"/>
      <c r="SOP301" s="2039"/>
      <c r="SOQ301" s="2039"/>
      <c r="SOR301" s="2039"/>
      <c r="SOS301" s="2039"/>
      <c r="SOT301" s="2039"/>
      <c r="SOU301" s="2039"/>
      <c r="SOV301" s="2039"/>
      <c r="SOW301" s="2039"/>
      <c r="SOX301" s="2039"/>
      <c r="SOY301" s="2039"/>
      <c r="SOZ301" s="2039"/>
      <c r="SPA301" s="2039"/>
      <c r="SPB301" s="2039"/>
      <c r="SPC301" s="2039"/>
      <c r="SPD301" s="2039"/>
      <c r="SPE301" s="2039"/>
      <c r="SPF301" s="2039"/>
      <c r="SPG301" s="2039"/>
      <c r="SPH301" s="2039"/>
      <c r="SPI301" s="2039"/>
      <c r="SPJ301" s="2039"/>
      <c r="SPK301" s="2039"/>
      <c r="SPL301" s="2039"/>
      <c r="SPM301" s="2039"/>
      <c r="SPN301" s="2039"/>
      <c r="SPO301" s="2039"/>
      <c r="SPP301" s="2039"/>
      <c r="SPQ301" s="2039"/>
      <c r="SPR301" s="2039"/>
      <c r="SPS301" s="2039"/>
      <c r="SPT301" s="2039"/>
      <c r="SPU301" s="2039"/>
      <c r="SPV301" s="2039"/>
      <c r="SPW301" s="2039"/>
      <c r="SPX301" s="2039"/>
      <c r="SPY301" s="2039"/>
      <c r="SPZ301" s="2039"/>
      <c r="SQA301" s="2039"/>
      <c r="SQB301" s="2039"/>
      <c r="SQC301" s="2039"/>
      <c r="SQD301" s="2039"/>
      <c r="SQE301" s="2039"/>
      <c r="SQF301" s="2039"/>
      <c r="SQG301" s="2039"/>
      <c r="SQH301" s="2039"/>
      <c r="SQI301" s="2039"/>
      <c r="SQJ301" s="2039"/>
      <c r="SQK301" s="2039"/>
      <c r="SQL301" s="2039"/>
      <c r="SQM301" s="2039"/>
      <c r="SQN301" s="2039"/>
      <c r="SQO301" s="2039"/>
      <c r="SQP301" s="2039"/>
      <c r="SQQ301" s="2039"/>
      <c r="SQR301" s="2039"/>
      <c r="SQS301" s="2039"/>
      <c r="SQT301" s="2039"/>
      <c r="SQU301" s="2039"/>
      <c r="SQV301" s="2039"/>
      <c r="SQW301" s="2039"/>
      <c r="SQX301" s="2039"/>
      <c r="SQY301" s="2039"/>
      <c r="SQZ301" s="2039"/>
      <c r="SRA301" s="2039"/>
      <c r="SRB301" s="2039"/>
      <c r="SRC301" s="2039"/>
      <c r="SRD301" s="2039"/>
      <c r="SRE301" s="2039"/>
      <c r="SRF301" s="2039"/>
      <c r="SRG301" s="2039"/>
      <c r="SRH301" s="2039"/>
      <c r="SRI301" s="2039"/>
      <c r="SRJ301" s="2039"/>
      <c r="SRK301" s="2039"/>
      <c r="SRL301" s="2039"/>
      <c r="SRM301" s="2039"/>
      <c r="SRN301" s="2039"/>
      <c r="SRO301" s="2039"/>
      <c r="SRP301" s="2039"/>
      <c r="SRQ301" s="2039"/>
      <c r="SRR301" s="2039"/>
      <c r="SRS301" s="2039"/>
      <c r="SRT301" s="2039"/>
      <c r="SRU301" s="2039"/>
      <c r="SRV301" s="2039"/>
      <c r="SRW301" s="2039"/>
      <c r="SRX301" s="2039"/>
      <c r="SRY301" s="2039"/>
      <c r="SRZ301" s="2039"/>
      <c r="SSA301" s="2039"/>
      <c r="SSB301" s="2039"/>
      <c r="SSC301" s="2039"/>
      <c r="SSD301" s="2039"/>
      <c r="SSE301" s="2039"/>
      <c r="SSF301" s="2039"/>
      <c r="SSG301" s="2039"/>
      <c r="SSH301" s="2039"/>
      <c r="SSI301" s="2039"/>
      <c r="SSJ301" s="2039"/>
      <c r="SSK301" s="2039"/>
      <c r="SSL301" s="2039"/>
      <c r="SSM301" s="2039"/>
      <c r="SSN301" s="2039"/>
      <c r="SSO301" s="2039"/>
      <c r="SSP301" s="2039"/>
      <c r="SSQ301" s="2039"/>
      <c r="SSR301" s="2039"/>
      <c r="SSS301" s="2039"/>
      <c r="SST301" s="2039"/>
      <c r="SSU301" s="2039"/>
      <c r="SSV301" s="2039"/>
      <c r="SSW301" s="2039"/>
      <c r="SSX301" s="2039"/>
      <c r="SSY301" s="2039"/>
      <c r="SSZ301" s="2039"/>
      <c r="STA301" s="2039"/>
      <c r="STB301" s="2039"/>
      <c r="STC301" s="2039"/>
      <c r="STD301" s="2039"/>
      <c r="STE301" s="2039"/>
      <c r="STF301" s="2039"/>
      <c r="STG301" s="2039"/>
      <c r="STH301" s="2039"/>
      <c r="STI301" s="2039"/>
      <c r="STJ301" s="2039"/>
      <c r="STK301" s="2039"/>
      <c r="STL301" s="2039"/>
      <c r="STM301" s="2039"/>
      <c r="STN301" s="2039"/>
      <c r="STO301" s="2039"/>
      <c r="STP301" s="2039"/>
      <c r="STQ301" s="2039"/>
      <c r="STR301" s="2039"/>
      <c r="STS301" s="2039"/>
      <c r="STT301" s="2039"/>
      <c r="STU301" s="2039"/>
      <c r="STV301" s="2039"/>
      <c r="STW301" s="2039"/>
      <c r="STX301" s="2039"/>
      <c r="STY301" s="2039"/>
      <c r="STZ301" s="2039"/>
      <c r="SUA301" s="2039"/>
      <c r="SUB301" s="2039"/>
      <c r="SUC301" s="2039"/>
      <c r="SUD301" s="2039"/>
      <c r="SUE301" s="2039"/>
      <c r="SUF301" s="2039"/>
      <c r="SUG301" s="2039"/>
      <c r="SUH301" s="2039"/>
      <c r="SUI301" s="2039"/>
      <c r="SUJ301" s="2039"/>
      <c r="SUK301" s="2039"/>
      <c r="SUL301" s="2039"/>
      <c r="SUM301" s="2039"/>
      <c r="SUN301" s="2039"/>
      <c r="SUO301" s="2039"/>
      <c r="SUP301" s="2039"/>
      <c r="SUQ301" s="2039"/>
      <c r="SUR301" s="2039"/>
      <c r="SUS301" s="2039"/>
      <c r="SUT301" s="2039"/>
      <c r="SUU301" s="2039"/>
      <c r="SUV301" s="2039"/>
      <c r="SUW301" s="2039"/>
      <c r="SUX301" s="2039"/>
      <c r="SUY301" s="2039"/>
      <c r="SUZ301" s="2039"/>
      <c r="SVA301" s="2039"/>
      <c r="SVB301" s="2039"/>
      <c r="SVC301" s="2039"/>
      <c r="SVD301" s="2039"/>
      <c r="SVE301" s="2039"/>
      <c r="SVF301" s="2039"/>
      <c r="SVG301" s="2039"/>
      <c r="SVH301" s="2039"/>
      <c r="SVI301" s="2039"/>
      <c r="SVJ301" s="2039"/>
      <c r="SVK301" s="2039"/>
      <c r="SVL301" s="2039"/>
      <c r="SVM301" s="2039"/>
      <c r="SVN301" s="2039"/>
      <c r="SVO301" s="2039"/>
      <c r="SVP301" s="2039"/>
      <c r="SVQ301" s="2039"/>
      <c r="SVR301" s="2039"/>
      <c r="SVS301" s="2039"/>
      <c r="SVT301" s="2039"/>
      <c r="SVU301" s="2039"/>
      <c r="SVV301" s="2039"/>
      <c r="SVW301" s="2039"/>
      <c r="SVX301" s="2039"/>
      <c r="SVY301" s="2039"/>
      <c r="SVZ301" s="2039"/>
      <c r="SWA301" s="2039"/>
      <c r="SWB301" s="2039"/>
      <c r="SWC301" s="2039"/>
      <c r="SWD301" s="2039"/>
      <c r="SWE301" s="2039"/>
      <c r="SWF301" s="2039"/>
      <c r="SWG301" s="2039"/>
      <c r="SWH301" s="2039"/>
      <c r="SWI301" s="2039"/>
      <c r="SWJ301" s="2039"/>
      <c r="SWK301" s="2039"/>
      <c r="SWL301" s="2039"/>
      <c r="SWM301" s="2039"/>
      <c r="SWN301" s="2039"/>
      <c r="SWO301" s="2039"/>
      <c r="SWP301" s="2039"/>
      <c r="SWQ301" s="2039"/>
      <c r="SWR301" s="2039"/>
      <c r="SWS301" s="2039"/>
      <c r="SWT301" s="2039"/>
      <c r="SWU301" s="2039"/>
      <c r="SWV301" s="2039"/>
      <c r="SWW301" s="2039"/>
      <c r="SWX301" s="2039"/>
      <c r="SWY301" s="2039"/>
      <c r="SWZ301" s="2039"/>
      <c r="SXA301" s="2039"/>
      <c r="SXB301" s="2039"/>
      <c r="SXC301" s="2039"/>
      <c r="SXD301" s="2039"/>
      <c r="SXE301" s="2039"/>
      <c r="SXF301" s="2039"/>
      <c r="SXG301" s="2039"/>
      <c r="SXH301" s="2039"/>
      <c r="SXI301" s="2039"/>
      <c r="SXJ301" s="2039"/>
      <c r="SXK301" s="2039"/>
      <c r="SXL301" s="2039"/>
      <c r="SXM301" s="2039"/>
      <c r="SXN301" s="2039"/>
      <c r="SXO301" s="2039"/>
      <c r="SXP301" s="2039"/>
      <c r="SXQ301" s="2039"/>
      <c r="SXR301" s="2039"/>
      <c r="SXS301" s="2039"/>
      <c r="SXT301" s="2039"/>
      <c r="SXU301" s="2039"/>
      <c r="SXV301" s="2039"/>
      <c r="SXW301" s="2039"/>
      <c r="SXX301" s="2039"/>
      <c r="SXY301" s="2039"/>
      <c r="SXZ301" s="2039"/>
      <c r="SYA301" s="2039"/>
      <c r="SYB301" s="2039"/>
      <c r="SYC301" s="2039"/>
      <c r="SYD301" s="2039"/>
      <c r="SYE301" s="2039"/>
      <c r="SYF301" s="2039"/>
      <c r="SYG301" s="2039"/>
      <c r="SYH301" s="2039"/>
      <c r="SYI301" s="2039"/>
      <c r="SYJ301" s="2039"/>
      <c r="SYK301" s="2039"/>
      <c r="SYL301" s="2039"/>
      <c r="SYM301" s="2039"/>
      <c r="SYN301" s="2039"/>
      <c r="SYO301" s="2039"/>
      <c r="SYP301" s="2039"/>
      <c r="SYQ301" s="2039"/>
      <c r="SYR301" s="2039"/>
      <c r="SYS301" s="2039"/>
      <c r="SYT301" s="2039"/>
      <c r="SYU301" s="2039"/>
      <c r="SYV301" s="2039"/>
      <c r="SYW301" s="2039"/>
      <c r="SYX301" s="2039"/>
      <c r="SYY301" s="2039"/>
      <c r="SYZ301" s="2039"/>
      <c r="SZA301" s="2039"/>
      <c r="SZB301" s="2039"/>
      <c r="SZC301" s="2039"/>
      <c r="SZD301" s="2039"/>
      <c r="SZE301" s="2039"/>
      <c r="SZF301" s="2039"/>
      <c r="SZG301" s="2039"/>
      <c r="SZH301" s="2039"/>
      <c r="SZI301" s="2039"/>
      <c r="SZJ301" s="2039"/>
      <c r="SZK301" s="2039"/>
      <c r="SZL301" s="2039"/>
      <c r="SZM301" s="2039"/>
      <c r="SZN301" s="2039"/>
      <c r="SZO301" s="2039"/>
      <c r="SZP301" s="2039"/>
      <c r="SZQ301" s="2039"/>
      <c r="SZR301" s="2039"/>
      <c r="SZS301" s="2039"/>
      <c r="SZT301" s="2039"/>
      <c r="SZU301" s="2039"/>
      <c r="SZV301" s="2039"/>
      <c r="SZW301" s="2039"/>
      <c r="SZX301" s="2039"/>
      <c r="SZY301" s="2039"/>
      <c r="SZZ301" s="2039"/>
      <c r="TAA301" s="2039"/>
      <c r="TAB301" s="2039"/>
      <c r="TAC301" s="2039"/>
      <c r="TAD301" s="2039"/>
      <c r="TAE301" s="2039"/>
      <c r="TAF301" s="2039"/>
      <c r="TAG301" s="2039"/>
      <c r="TAH301" s="2039"/>
      <c r="TAI301" s="2039"/>
      <c r="TAJ301" s="2039"/>
      <c r="TAK301" s="2039"/>
      <c r="TAL301" s="2039"/>
      <c r="TAM301" s="2039"/>
      <c r="TAN301" s="2039"/>
      <c r="TAO301" s="2039"/>
      <c r="TAP301" s="2039"/>
      <c r="TAQ301" s="2039"/>
      <c r="TAR301" s="2039"/>
      <c r="TAS301" s="2039"/>
      <c r="TAT301" s="2039"/>
      <c r="TAU301" s="2039"/>
      <c r="TAV301" s="2039"/>
      <c r="TAW301" s="2039"/>
      <c r="TAX301" s="2039"/>
      <c r="TAY301" s="2039"/>
      <c r="TAZ301" s="2039"/>
      <c r="TBA301" s="2039"/>
      <c r="TBB301" s="2039"/>
      <c r="TBC301" s="2039"/>
      <c r="TBD301" s="2039"/>
      <c r="TBE301" s="2039"/>
      <c r="TBF301" s="2039"/>
      <c r="TBG301" s="2039"/>
      <c r="TBH301" s="2039"/>
      <c r="TBI301" s="2039"/>
      <c r="TBJ301" s="2039"/>
      <c r="TBK301" s="2039"/>
      <c r="TBL301" s="2039"/>
      <c r="TBM301" s="2039"/>
      <c r="TBN301" s="2039"/>
      <c r="TBO301" s="2039"/>
      <c r="TBP301" s="2039"/>
      <c r="TBQ301" s="2039"/>
      <c r="TBR301" s="2039"/>
      <c r="TBS301" s="2039"/>
      <c r="TBT301" s="2039"/>
      <c r="TBU301" s="2039"/>
      <c r="TBV301" s="2039"/>
      <c r="TBW301" s="2039"/>
      <c r="TBX301" s="2039"/>
      <c r="TBY301" s="2039"/>
      <c r="TBZ301" s="2039"/>
      <c r="TCA301" s="2039"/>
      <c r="TCB301" s="2039"/>
      <c r="TCC301" s="2039"/>
      <c r="TCD301" s="2039"/>
      <c r="TCE301" s="2039"/>
      <c r="TCF301" s="2039"/>
      <c r="TCG301" s="2039"/>
      <c r="TCH301" s="2039"/>
      <c r="TCI301" s="2039"/>
      <c r="TCJ301" s="2039"/>
      <c r="TCK301" s="2039"/>
      <c r="TCL301" s="2039"/>
      <c r="TCM301" s="2039"/>
      <c r="TCN301" s="2039"/>
      <c r="TCO301" s="2039"/>
      <c r="TCP301" s="2039"/>
      <c r="TCQ301" s="2039"/>
      <c r="TCR301" s="2039"/>
      <c r="TCS301" s="2039"/>
      <c r="TCT301" s="2039"/>
      <c r="TCU301" s="2039"/>
      <c r="TCV301" s="2039"/>
      <c r="TCW301" s="2039"/>
      <c r="TCX301" s="2039"/>
      <c r="TCY301" s="2039"/>
      <c r="TCZ301" s="2039"/>
      <c r="TDA301" s="2039"/>
      <c r="TDB301" s="2039"/>
      <c r="TDC301" s="2039"/>
      <c r="TDD301" s="2039"/>
      <c r="TDE301" s="2039"/>
      <c r="TDF301" s="2039"/>
      <c r="TDG301" s="2039"/>
      <c r="TDH301" s="2039"/>
      <c r="TDI301" s="2039"/>
      <c r="TDJ301" s="2039"/>
      <c r="TDK301" s="2039"/>
      <c r="TDL301" s="2039"/>
      <c r="TDM301" s="2039"/>
      <c r="TDN301" s="2039"/>
      <c r="TDO301" s="2039"/>
      <c r="TDP301" s="2039"/>
      <c r="TDQ301" s="2039"/>
      <c r="TDR301" s="2039"/>
      <c r="TDS301" s="2039"/>
      <c r="TDT301" s="2039"/>
      <c r="TDU301" s="2039"/>
      <c r="TDV301" s="2039"/>
      <c r="TDW301" s="2039"/>
      <c r="TDX301" s="2039"/>
      <c r="TDY301" s="2039"/>
      <c r="TDZ301" s="2039"/>
      <c r="TEA301" s="2039"/>
      <c r="TEB301" s="2039"/>
      <c r="TEC301" s="2039"/>
      <c r="TED301" s="2039"/>
      <c r="TEE301" s="2039"/>
      <c r="TEF301" s="2039"/>
      <c r="TEG301" s="2039"/>
      <c r="TEH301" s="2039"/>
      <c r="TEI301" s="2039"/>
      <c r="TEJ301" s="2039"/>
      <c r="TEK301" s="2039"/>
      <c r="TEL301" s="2039"/>
      <c r="TEM301" s="2039"/>
      <c r="TEN301" s="2039"/>
      <c r="TEO301" s="2039"/>
      <c r="TEP301" s="2039"/>
      <c r="TEQ301" s="2039"/>
      <c r="TER301" s="2039"/>
      <c r="TES301" s="2039"/>
      <c r="TET301" s="2039"/>
      <c r="TEU301" s="2039"/>
      <c r="TEV301" s="2039"/>
      <c r="TEW301" s="2039"/>
      <c r="TEX301" s="2039"/>
      <c r="TEY301" s="2039"/>
      <c r="TEZ301" s="2039"/>
      <c r="TFA301" s="2039"/>
      <c r="TFB301" s="2039"/>
      <c r="TFC301" s="2039"/>
      <c r="TFD301" s="2039"/>
      <c r="TFE301" s="2039"/>
      <c r="TFF301" s="2039"/>
      <c r="TFG301" s="2039"/>
      <c r="TFH301" s="2039"/>
      <c r="TFI301" s="2039"/>
      <c r="TFJ301" s="2039"/>
      <c r="TFK301" s="2039"/>
      <c r="TFL301" s="2039"/>
      <c r="TFM301" s="2039"/>
      <c r="TFN301" s="2039"/>
      <c r="TFO301" s="2039"/>
      <c r="TFP301" s="2039"/>
      <c r="TFQ301" s="2039"/>
      <c r="TFR301" s="2039"/>
      <c r="TFS301" s="2039"/>
      <c r="TFT301" s="2039"/>
      <c r="TFU301" s="2039"/>
      <c r="TFV301" s="2039"/>
      <c r="TFW301" s="2039"/>
      <c r="TFX301" s="2039"/>
      <c r="TFY301" s="2039"/>
      <c r="TFZ301" s="2039"/>
      <c r="TGA301" s="2039"/>
      <c r="TGB301" s="2039"/>
      <c r="TGC301" s="2039"/>
      <c r="TGD301" s="2039"/>
      <c r="TGE301" s="2039"/>
      <c r="TGF301" s="2039"/>
      <c r="TGG301" s="2039"/>
      <c r="TGH301" s="2039"/>
      <c r="TGI301" s="2039"/>
      <c r="TGJ301" s="2039"/>
      <c r="TGK301" s="2039"/>
      <c r="TGL301" s="2039"/>
      <c r="TGM301" s="2039"/>
      <c r="TGN301" s="2039"/>
      <c r="TGO301" s="2039"/>
      <c r="TGP301" s="2039"/>
      <c r="TGQ301" s="2039"/>
      <c r="TGR301" s="2039"/>
      <c r="TGS301" s="2039"/>
      <c r="TGT301" s="2039"/>
      <c r="TGU301" s="2039"/>
      <c r="TGV301" s="2039"/>
      <c r="TGW301" s="2039"/>
      <c r="TGX301" s="2039"/>
      <c r="TGY301" s="2039"/>
      <c r="TGZ301" s="2039"/>
      <c r="THA301" s="2039"/>
      <c r="THB301" s="2039"/>
      <c r="THC301" s="2039"/>
      <c r="THD301" s="2039"/>
      <c r="THE301" s="2039"/>
      <c r="THF301" s="2039"/>
      <c r="THG301" s="2039"/>
      <c r="THH301" s="2039"/>
      <c r="THI301" s="2039"/>
      <c r="THJ301" s="2039"/>
      <c r="THK301" s="2039"/>
      <c r="THL301" s="2039"/>
      <c r="THM301" s="2039"/>
      <c r="THN301" s="2039"/>
      <c r="THO301" s="2039"/>
      <c r="THP301" s="2039"/>
      <c r="THQ301" s="2039"/>
      <c r="THR301" s="2039"/>
      <c r="THS301" s="2039"/>
      <c r="THT301" s="2039"/>
      <c r="THU301" s="2039"/>
      <c r="THV301" s="2039"/>
      <c r="THW301" s="2039"/>
      <c r="THX301" s="2039"/>
      <c r="THY301" s="2039"/>
      <c r="THZ301" s="2039"/>
      <c r="TIA301" s="2039"/>
      <c r="TIB301" s="2039"/>
      <c r="TIC301" s="2039"/>
      <c r="TID301" s="2039"/>
      <c r="TIE301" s="2039"/>
      <c r="TIF301" s="2039"/>
      <c r="TIG301" s="2039"/>
      <c r="TIH301" s="2039"/>
      <c r="TII301" s="2039"/>
      <c r="TIJ301" s="2039"/>
      <c r="TIK301" s="2039"/>
      <c r="TIL301" s="2039"/>
      <c r="TIM301" s="2039"/>
      <c r="TIN301" s="2039"/>
      <c r="TIO301" s="2039"/>
      <c r="TIP301" s="2039"/>
      <c r="TIQ301" s="2039"/>
      <c r="TIR301" s="2039"/>
      <c r="TIS301" s="2039"/>
      <c r="TIT301" s="2039"/>
      <c r="TIU301" s="2039"/>
      <c r="TIV301" s="2039"/>
      <c r="TIW301" s="2039"/>
      <c r="TIX301" s="2039"/>
      <c r="TIY301" s="2039"/>
      <c r="TIZ301" s="2039"/>
      <c r="TJA301" s="2039"/>
      <c r="TJB301" s="2039"/>
      <c r="TJC301" s="2039"/>
      <c r="TJD301" s="2039"/>
      <c r="TJE301" s="2039"/>
      <c r="TJF301" s="2039"/>
      <c r="TJG301" s="2039"/>
      <c r="TJH301" s="2039"/>
      <c r="TJI301" s="2039"/>
      <c r="TJJ301" s="2039"/>
      <c r="TJK301" s="2039"/>
      <c r="TJL301" s="2039"/>
      <c r="TJM301" s="2039"/>
      <c r="TJN301" s="2039"/>
      <c r="TJO301" s="2039"/>
      <c r="TJP301" s="2039"/>
      <c r="TJQ301" s="2039"/>
      <c r="TJR301" s="2039"/>
      <c r="TJS301" s="2039"/>
      <c r="TJT301" s="2039"/>
      <c r="TJU301" s="2039"/>
      <c r="TJV301" s="2039"/>
      <c r="TJW301" s="2039"/>
      <c r="TJX301" s="2039"/>
      <c r="TJY301" s="2039"/>
      <c r="TJZ301" s="2039"/>
      <c r="TKA301" s="2039"/>
      <c r="TKB301" s="2039"/>
      <c r="TKC301" s="2039"/>
      <c r="TKD301" s="2039"/>
      <c r="TKE301" s="2039"/>
      <c r="TKF301" s="2039"/>
      <c r="TKG301" s="2039"/>
      <c r="TKH301" s="2039"/>
      <c r="TKI301" s="2039"/>
      <c r="TKJ301" s="2039"/>
      <c r="TKK301" s="2039"/>
      <c r="TKL301" s="2039"/>
      <c r="TKM301" s="2039"/>
      <c r="TKN301" s="2039"/>
      <c r="TKO301" s="2039"/>
      <c r="TKP301" s="2039"/>
      <c r="TKQ301" s="2039"/>
      <c r="TKR301" s="2039"/>
      <c r="TKS301" s="2039"/>
      <c r="TKT301" s="2039"/>
      <c r="TKU301" s="2039"/>
      <c r="TKV301" s="2039"/>
      <c r="TKW301" s="2039"/>
      <c r="TKX301" s="2039"/>
      <c r="TKY301" s="2039"/>
      <c r="TKZ301" s="2039"/>
      <c r="TLA301" s="2039"/>
      <c r="TLB301" s="2039"/>
      <c r="TLC301" s="2039"/>
      <c r="TLD301" s="2039"/>
      <c r="TLE301" s="2039"/>
      <c r="TLF301" s="2039"/>
      <c r="TLG301" s="2039"/>
      <c r="TLH301" s="2039"/>
      <c r="TLI301" s="2039"/>
      <c r="TLJ301" s="2039"/>
      <c r="TLK301" s="2039"/>
      <c r="TLL301" s="2039"/>
      <c r="TLM301" s="2039"/>
      <c r="TLN301" s="2039"/>
      <c r="TLO301" s="2039"/>
      <c r="TLP301" s="2039"/>
      <c r="TLQ301" s="2039"/>
      <c r="TLR301" s="2039"/>
      <c r="TLS301" s="2039"/>
      <c r="TLT301" s="2039"/>
      <c r="TLU301" s="2039"/>
      <c r="TLV301" s="2039"/>
      <c r="TLW301" s="2039"/>
      <c r="TLX301" s="2039"/>
      <c r="TLY301" s="2039"/>
      <c r="TLZ301" s="2039"/>
      <c r="TMA301" s="2039"/>
      <c r="TMB301" s="2039"/>
      <c r="TMC301" s="2039"/>
      <c r="TMD301" s="2039"/>
      <c r="TME301" s="2039"/>
      <c r="TMF301" s="2039"/>
      <c r="TMG301" s="2039"/>
      <c r="TMH301" s="2039"/>
      <c r="TMI301" s="2039"/>
      <c r="TMJ301" s="2039"/>
      <c r="TMK301" s="2039"/>
      <c r="TML301" s="2039"/>
      <c r="TMM301" s="2039"/>
      <c r="TMN301" s="2039"/>
      <c r="TMO301" s="2039"/>
      <c r="TMP301" s="2039"/>
      <c r="TMQ301" s="2039"/>
      <c r="TMR301" s="2039"/>
      <c r="TMS301" s="2039"/>
      <c r="TMT301" s="2039"/>
      <c r="TMU301" s="2039"/>
      <c r="TMV301" s="2039"/>
      <c r="TMW301" s="2039"/>
      <c r="TMX301" s="2039"/>
      <c r="TMY301" s="2039"/>
      <c r="TMZ301" s="2039"/>
      <c r="TNA301" s="2039"/>
      <c r="TNB301" s="2039"/>
      <c r="TNC301" s="2039"/>
      <c r="TND301" s="2039"/>
      <c r="TNE301" s="2039"/>
      <c r="TNF301" s="2039"/>
      <c r="TNG301" s="2039"/>
      <c r="TNH301" s="2039"/>
      <c r="TNI301" s="2039"/>
      <c r="TNJ301" s="2039"/>
      <c r="TNK301" s="2039"/>
      <c r="TNL301" s="2039"/>
      <c r="TNM301" s="2039"/>
      <c r="TNN301" s="2039"/>
      <c r="TNO301" s="2039"/>
      <c r="TNP301" s="2039"/>
      <c r="TNQ301" s="2039"/>
      <c r="TNR301" s="2039"/>
      <c r="TNS301" s="2039"/>
      <c r="TNT301" s="2039"/>
      <c r="TNU301" s="2039"/>
      <c r="TNV301" s="2039"/>
      <c r="TNW301" s="2039"/>
      <c r="TNX301" s="2039"/>
      <c r="TNY301" s="2039"/>
      <c r="TNZ301" s="2039"/>
      <c r="TOA301" s="2039"/>
      <c r="TOB301" s="2039"/>
      <c r="TOC301" s="2039"/>
      <c r="TOD301" s="2039"/>
      <c r="TOE301" s="2039"/>
      <c r="TOF301" s="2039"/>
      <c r="TOG301" s="2039"/>
      <c r="TOH301" s="2039"/>
      <c r="TOI301" s="2039"/>
      <c r="TOJ301" s="2039"/>
      <c r="TOK301" s="2039"/>
      <c r="TOL301" s="2039"/>
      <c r="TOM301" s="2039"/>
      <c r="TON301" s="2039"/>
      <c r="TOO301" s="2039"/>
      <c r="TOP301" s="2039"/>
      <c r="TOQ301" s="2039"/>
      <c r="TOR301" s="2039"/>
      <c r="TOS301" s="2039"/>
      <c r="TOT301" s="2039"/>
      <c r="TOU301" s="2039"/>
      <c r="TOV301" s="2039"/>
      <c r="TOW301" s="2039"/>
      <c r="TOX301" s="2039"/>
      <c r="TOY301" s="2039"/>
      <c r="TOZ301" s="2039"/>
      <c r="TPA301" s="2039"/>
      <c r="TPB301" s="2039"/>
      <c r="TPC301" s="2039"/>
      <c r="TPD301" s="2039"/>
      <c r="TPE301" s="2039"/>
      <c r="TPF301" s="2039"/>
      <c r="TPG301" s="2039"/>
      <c r="TPH301" s="2039"/>
      <c r="TPI301" s="2039"/>
      <c r="TPJ301" s="2039"/>
      <c r="TPK301" s="2039"/>
      <c r="TPL301" s="2039"/>
      <c r="TPM301" s="2039"/>
      <c r="TPN301" s="2039"/>
      <c r="TPO301" s="2039"/>
      <c r="TPP301" s="2039"/>
      <c r="TPQ301" s="2039"/>
      <c r="TPR301" s="2039"/>
      <c r="TPS301" s="2039"/>
      <c r="TPT301" s="2039"/>
      <c r="TPU301" s="2039"/>
      <c r="TPV301" s="2039"/>
      <c r="TPW301" s="2039"/>
      <c r="TPX301" s="2039"/>
      <c r="TPY301" s="2039"/>
      <c r="TPZ301" s="2039"/>
      <c r="TQA301" s="2039"/>
      <c r="TQB301" s="2039"/>
      <c r="TQC301" s="2039"/>
      <c r="TQD301" s="2039"/>
      <c r="TQE301" s="2039"/>
      <c r="TQF301" s="2039"/>
      <c r="TQG301" s="2039"/>
      <c r="TQH301" s="2039"/>
      <c r="TQI301" s="2039"/>
      <c r="TQJ301" s="2039"/>
      <c r="TQK301" s="2039"/>
      <c r="TQL301" s="2039"/>
      <c r="TQM301" s="2039"/>
      <c r="TQN301" s="2039"/>
      <c r="TQO301" s="2039"/>
      <c r="TQP301" s="2039"/>
      <c r="TQQ301" s="2039"/>
      <c r="TQR301" s="2039"/>
      <c r="TQS301" s="2039"/>
      <c r="TQT301" s="2039"/>
      <c r="TQU301" s="2039"/>
      <c r="TQV301" s="2039"/>
      <c r="TQW301" s="2039"/>
      <c r="TQX301" s="2039"/>
      <c r="TQY301" s="2039"/>
      <c r="TQZ301" s="2039"/>
      <c r="TRA301" s="2039"/>
      <c r="TRB301" s="2039"/>
      <c r="TRC301" s="2039"/>
      <c r="TRD301" s="2039"/>
      <c r="TRE301" s="2039"/>
      <c r="TRF301" s="2039"/>
      <c r="TRG301" s="2039"/>
      <c r="TRH301" s="2039"/>
      <c r="TRI301" s="2039"/>
      <c r="TRJ301" s="2039"/>
      <c r="TRK301" s="2039"/>
      <c r="TRL301" s="2039"/>
      <c r="TRM301" s="2039"/>
      <c r="TRN301" s="2039"/>
      <c r="TRO301" s="2039"/>
      <c r="TRP301" s="2039"/>
      <c r="TRQ301" s="2039"/>
      <c r="TRR301" s="2039"/>
      <c r="TRS301" s="2039"/>
      <c r="TRT301" s="2039"/>
      <c r="TRU301" s="2039"/>
      <c r="TRV301" s="2039"/>
      <c r="TRW301" s="2039"/>
      <c r="TRX301" s="2039"/>
      <c r="TRY301" s="2039"/>
      <c r="TRZ301" s="2039"/>
      <c r="TSA301" s="2039"/>
      <c r="TSB301" s="2039"/>
      <c r="TSC301" s="2039"/>
      <c r="TSD301" s="2039"/>
      <c r="TSE301" s="2039"/>
      <c r="TSF301" s="2039"/>
      <c r="TSG301" s="2039"/>
      <c r="TSH301" s="2039"/>
      <c r="TSI301" s="2039"/>
      <c r="TSJ301" s="2039"/>
      <c r="TSK301" s="2039"/>
      <c r="TSL301" s="2039"/>
      <c r="TSM301" s="2039"/>
      <c r="TSN301" s="2039"/>
      <c r="TSO301" s="2039"/>
      <c r="TSP301" s="2039"/>
      <c r="TSQ301" s="2039"/>
      <c r="TSR301" s="2039"/>
      <c r="TSS301" s="2039"/>
      <c r="TST301" s="2039"/>
      <c r="TSU301" s="2039"/>
      <c r="TSV301" s="2039"/>
      <c r="TSW301" s="2039"/>
      <c r="TSX301" s="2039"/>
      <c r="TSY301" s="2039"/>
      <c r="TSZ301" s="2039"/>
      <c r="TTA301" s="2039"/>
      <c r="TTB301" s="2039"/>
      <c r="TTC301" s="2039"/>
      <c r="TTD301" s="2039"/>
      <c r="TTE301" s="2039"/>
      <c r="TTF301" s="2039"/>
      <c r="TTG301" s="2039"/>
      <c r="TTH301" s="2039"/>
      <c r="TTI301" s="2039"/>
      <c r="TTJ301" s="2039"/>
      <c r="TTK301" s="2039"/>
      <c r="TTL301" s="2039"/>
      <c r="TTM301" s="2039"/>
      <c r="TTN301" s="2039"/>
      <c r="TTO301" s="2039"/>
      <c r="TTP301" s="2039"/>
      <c r="TTQ301" s="2039"/>
      <c r="TTR301" s="2039"/>
      <c r="TTS301" s="2039"/>
      <c r="TTT301" s="2039"/>
      <c r="TTU301" s="2039"/>
      <c r="TTV301" s="2039"/>
      <c r="TTW301" s="2039"/>
      <c r="TTX301" s="2039"/>
      <c r="TTY301" s="2039"/>
      <c r="TTZ301" s="2039"/>
      <c r="TUA301" s="2039"/>
      <c r="TUB301" s="2039"/>
      <c r="TUC301" s="2039"/>
      <c r="TUD301" s="2039"/>
      <c r="TUE301" s="2039"/>
      <c r="TUF301" s="2039"/>
      <c r="TUG301" s="2039"/>
      <c r="TUH301" s="2039"/>
      <c r="TUI301" s="2039"/>
      <c r="TUJ301" s="2039"/>
      <c r="TUK301" s="2039"/>
      <c r="TUL301" s="2039"/>
      <c r="TUM301" s="2039"/>
      <c r="TUN301" s="2039"/>
      <c r="TUO301" s="2039"/>
      <c r="TUP301" s="2039"/>
      <c r="TUQ301" s="2039"/>
      <c r="TUR301" s="2039"/>
      <c r="TUS301" s="2039"/>
      <c r="TUT301" s="2039"/>
      <c r="TUU301" s="2039"/>
      <c r="TUV301" s="2039"/>
      <c r="TUW301" s="2039"/>
      <c r="TUX301" s="2039"/>
      <c r="TUY301" s="2039"/>
      <c r="TUZ301" s="2039"/>
      <c r="TVA301" s="2039"/>
      <c r="TVB301" s="2039"/>
      <c r="TVC301" s="2039"/>
      <c r="TVD301" s="2039"/>
      <c r="TVE301" s="2039"/>
      <c r="TVF301" s="2039"/>
      <c r="TVG301" s="2039"/>
      <c r="TVH301" s="2039"/>
      <c r="TVI301" s="2039"/>
      <c r="TVJ301" s="2039"/>
      <c r="TVK301" s="2039"/>
      <c r="TVL301" s="2039"/>
      <c r="TVM301" s="2039"/>
      <c r="TVN301" s="2039"/>
      <c r="TVO301" s="2039"/>
      <c r="TVP301" s="2039"/>
      <c r="TVQ301" s="2039"/>
      <c r="TVR301" s="2039"/>
      <c r="TVS301" s="2039"/>
      <c r="TVT301" s="2039"/>
      <c r="TVU301" s="2039"/>
      <c r="TVV301" s="2039"/>
      <c r="TVW301" s="2039"/>
      <c r="TVX301" s="2039"/>
      <c r="TVY301" s="2039"/>
      <c r="TVZ301" s="2039"/>
      <c r="TWA301" s="2039"/>
      <c r="TWB301" s="2039"/>
      <c r="TWC301" s="2039"/>
      <c r="TWD301" s="2039"/>
      <c r="TWE301" s="2039"/>
      <c r="TWF301" s="2039"/>
      <c r="TWG301" s="2039"/>
      <c r="TWH301" s="2039"/>
      <c r="TWI301" s="2039"/>
      <c r="TWJ301" s="2039"/>
      <c r="TWK301" s="2039"/>
      <c r="TWL301" s="2039"/>
      <c r="TWM301" s="2039"/>
      <c r="TWN301" s="2039"/>
      <c r="TWO301" s="2039"/>
      <c r="TWP301" s="2039"/>
      <c r="TWQ301" s="2039"/>
      <c r="TWR301" s="2039"/>
      <c r="TWS301" s="2039"/>
      <c r="TWT301" s="2039"/>
      <c r="TWU301" s="2039"/>
      <c r="TWV301" s="2039"/>
      <c r="TWW301" s="2039"/>
      <c r="TWX301" s="2039"/>
      <c r="TWY301" s="2039"/>
      <c r="TWZ301" s="2039"/>
      <c r="TXA301" s="2039"/>
      <c r="TXB301" s="2039"/>
      <c r="TXC301" s="2039"/>
      <c r="TXD301" s="2039"/>
      <c r="TXE301" s="2039"/>
      <c r="TXF301" s="2039"/>
      <c r="TXG301" s="2039"/>
      <c r="TXH301" s="2039"/>
      <c r="TXI301" s="2039"/>
      <c r="TXJ301" s="2039"/>
      <c r="TXK301" s="2039"/>
      <c r="TXL301" s="2039"/>
      <c r="TXM301" s="2039"/>
      <c r="TXN301" s="2039"/>
      <c r="TXO301" s="2039"/>
      <c r="TXP301" s="2039"/>
      <c r="TXQ301" s="2039"/>
      <c r="TXR301" s="2039"/>
      <c r="TXS301" s="2039"/>
      <c r="TXT301" s="2039"/>
      <c r="TXU301" s="2039"/>
      <c r="TXV301" s="2039"/>
      <c r="TXW301" s="2039"/>
      <c r="TXX301" s="2039"/>
      <c r="TXY301" s="2039"/>
      <c r="TXZ301" s="2039"/>
      <c r="TYA301" s="2039"/>
      <c r="TYB301" s="2039"/>
      <c r="TYC301" s="2039"/>
      <c r="TYD301" s="2039"/>
      <c r="TYE301" s="2039"/>
      <c r="TYF301" s="2039"/>
      <c r="TYG301" s="2039"/>
      <c r="TYH301" s="2039"/>
      <c r="TYI301" s="2039"/>
      <c r="TYJ301" s="2039"/>
      <c r="TYK301" s="2039"/>
      <c r="TYL301" s="2039"/>
      <c r="TYM301" s="2039"/>
      <c r="TYN301" s="2039"/>
      <c r="TYO301" s="2039"/>
      <c r="TYP301" s="2039"/>
      <c r="TYQ301" s="2039"/>
      <c r="TYR301" s="2039"/>
      <c r="TYS301" s="2039"/>
      <c r="TYT301" s="2039"/>
      <c r="TYU301" s="2039"/>
      <c r="TYV301" s="2039"/>
      <c r="TYW301" s="2039"/>
      <c r="TYX301" s="2039"/>
      <c r="TYY301" s="2039"/>
      <c r="TYZ301" s="2039"/>
      <c r="TZA301" s="2039"/>
      <c r="TZB301" s="2039"/>
      <c r="TZC301" s="2039"/>
      <c r="TZD301" s="2039"/>
      <c r="TZE301" s="2039"/>
      <c r="TZF301" s="2039"/>
      <c r="TZG301" s="2039"/>
      <c r="TZH301" s="2039"/>
      <c r="TZI301" s="2039"/>
      <c r="TZJ301" s="2039"/>
      <c r="TZK301" s="2039"/>
      <c r="TZL301" s="2039"/>
      <c r="TZM301" s="2039"/>
      <c r="TZN301" s="2039"/>
      <c r="TZO301" s="2039"/>
      <c r="TZP301" s="2039"/>
      <c r="TZQ301" s="2039"/>
      <c r="TZR301" s="2039"/>
      <c r="TZS301" s="2039"/>
      <c r="TZT301" s="2039"/>
      <c r="TZU301" s="2039"/>
      <c r="TZV301" s="2039"/>
      <c r="TZW301" s="2039"/>
      <c r="TZX301" s="2039"/>
      <c r="TZY301" s="2039"/>
      <c r="TZZ301" s="2039"/>
      <c r="UAA301" s="2039"/>
      <c r="UAB301" s="2039"/>
      <c r="UAC301" s="2039"/>
      <c r="UAD301" s="2039"/>
      <c r="UAE301" s="2039"/>
      <c r="UAF301" s="2039"/>
      <c r="UAG301" s="2039"/>
      <c r="UAH301" s="2039"/>
      <c r="UAI301" s="2039"/>
      <c r="UAJ301" s="2039"/>
      <c r="UAK301" s="2039"/>
      <c r="UAL301" s="2039"/>
      <c r="UAM301" s="2039"/>
      <c r="UAN301" s="2039"/>
      <c r="UAO301" s="2039"/>
      <c r="UAP301" s="2039"/>
      <c r="UAQ301" s="2039"/>
      <c r="UAR301" s="2039"/>
      <c r="UAS301" s="2039"/>
      <c r="UAT301" s="2039"/>
      <c r="UAU301" s="2039"/>
      <c r="UAV301" s="2039"/>
      <c r="UAW301" s="2039"/>
      <c r="UAX301" s="2039"/>
      <c r="UAY301" s="2039"/>
      <c r="UAZ301" s="2039"/>
      <c r="UBA301" s="2039"/>
      <c r="UBB301" s="2039"/>
      <c r="UBC301" s="2039"/>
      <c r="UBD301" s="2039"/>
      <c r="UBE301" s="2039"/>
      <c r="UBF301" s="2039"/>
      <c r="UBG301" s="2039"/>
      <c r="UBH301" s="2039"/>
      <c r="UBI301" s="2039"/>
      <c r="UBJ301" s="2039"/>
      <c r="UBK301" s="2039"/>
      <c r="UBL301" s="2039"/>
      <c r="UBM301" s="2039"/>
      <c r="UBN301" s="2039"/>
      <c r="UBO301" s="2039"/>
      <c r="UBP301" s="2039"/>
      <c r="UBQ301" s="2039"/>
      <c r="UBR301" s="2039"/>
      <c r="UBS301" s="2039"/>
      <c r="UBT301" s="2039"/>
      <c r="UBU301" s="2039"/>
      <c r="UBV301" s="2039"/>
      <c r="UBW301" s="2039"/>
      <c r="UBX301" s="2039"/>
      <c r="UBY301" s="2039"/>
      <c r="UBZ301" s="2039"/>
      <c r="UCA301" s="2039"/>
      <c r="UCB301" s="2039"/>
      <c r="UCC301" s="2039"/>
      <c r="UCD301" s="2039"/>
      <c r="UCE301" s="2039"/>
      <c r="UCF301" s="2039"/>
      <c r="UCG301" s="2039"/>
      <c r="UCH301" s="2039"/>
      <c r="UCI301" s="2039"/>
      <c r="UCJ301" s="2039"/>
      <c r="UCK301" s="2039"/>
      <c r="UCL301" s="2039"/>
      <c r="UCM301" s="2039"/>
      <c r="UCN301" s="2039"/>
      <c r="UCO301" s="2039"/>
      <c r="UCP301" s="2039"/>
      <c r="UCQ301" s="2039"/>
      <c r="UCR301" s="2039"/>
      <c r="UCS301" s="2039"/>
      <c r="UCT301" s="2039"/>
      <c r="UCU301" s="2039"/>
      <c r="UCV301" s="2039"/>
      <c r="UCW301" s="2039"/>
      <c r="UCX301" s="2039"/>
      <c r="UCY301" s="2039"/>
      <c r="UCZ301" s="2039"/>
      <c r="UDA301" s="2039"/>
      <c r="UDB301" s="2039"/>
      <c r="UDC301" s="2039"/>
      <c r="UDD301" s="2039"/>
      <c r="UDE301" s="2039"/>
      <c r="UDF301" s="2039"/>
      <c r="UDG301" s="2039"/>
      <c r="UDH301" s="2039"/>
      <c r="UDI301" s="2039"/>
      <c r="UDJ301" s="2039"/>
      <c r="UDK301" s="2039"/>
      <c r="UDL301" s="2039"/>
      <c r="UDM301" s="2039"/>
      <c r="UDN301" s="2039"/>
      <c r="UDO301" s="2039"/>
      <c r="UDP301" s="2039"/>
      <c r="UDQ301" s="2039"/>
      <c r="UDR301" s="2039"/>
      <c r="UDS301" s="2039"/>
      <c r="UDT301" s="2039"/>
      <c r="UDU301" s="2039"/>
      <c r="UDV301" s="2039"/>
      <c r="UDW301" s="2039"/>
      <c r="UDX301" s="2039"/>
      <c r="UDY301" s="2039"/>
      <c r="UDZ301" s="2039"/>
      <c r="UEA301" s="2039"/>
      <c r="UEB301" s="2039"/>
      <c r="UEC301" s="2039"/>
      <c r="UED301" s="2039"/>
      <c r="UEE301" s="2039"/>
      <c r="UEF301" s="2039"/>
      <c r="UEG301" s="2039"/>
      <c r="UEH301" s="2039"/>
      <c r="UEI301" s="2039"/>
      <c r="UEJ301" s="2039"/>
      <c r="UEK301" s="2039"/>
      <c r="UEL301" s="2039"/>
      <c r="UEM301" s="2039"/>
      <c r="UEN301" s="2039"/>
      <c r="UEO301" s="2039"/>
      <c r="UEP301" s="2039"/>
      <c r="UEQ301" s="2039"/>
      <c r="UER301" s="2039"/>
      <c r="UES301" s="2039"/>
      <c r="UET301" s="2039"/>
      <c r="UEU301" s="2039"/>
      <c r="UEV301" s="2039"/>
      <c r="UEW301" s="2039"/>
      <c r="UEX301" s="2039"/>
      <c r="UEY301" s="2039"/>
      <c r="UEZ301" s="2039"/>
      <c r="UFA301" s="2039"/>
      <c r="UFB301" s="2039"/>
      <c r="UFC301" s="2039"/>
      <c r="UFD301" s="2039"/>
      <c r="UFE301" s="2039"/>
      <c r="UFF301" s="2039"/>
      <c r="UFG301" s="2039"/>
      <c r="UFH301" s="2039"/>
      <c r="UFI301" s="2039"/>
      <c r="UFJ301" s="2039"/>
      <c r="UFK301" s="2039"/>
      <c r="UFL301" s="2039"/>
      <c r="UFM301" s="2039"/>
      <c r="UFN301" s="2039"/>
      <c r="UFO301" s="2039"/>
      <c r="UFP301" s="2039"/>
      <c r="UFQ301" s="2039"/>
      <c r="UFR301" s="2039"/>
      <c r="UFS301" s="2039"/>
      <c r="UFT301" s="2039"/>
      <c r="UFU301" s="2039"/>
      <c r="UFV301" s="2039"/>
      <c r="UFW301" s="2039"/>
      <c r="UFX301" s="2039"/>
      <c r="UFY301" s="2039"/>
      <c r="UFZ301" s="2039"/>
      <c r="UGA301" s="2039"/>
      <c r="UGB301" s="2039"/>
      <c r="UGC301" s="2039"/>
      <c r="UGD301" s="2039"/>
      <c r="UGE301" s="2039"/>
      <c r="UGF301" s="2039"/>
      <c r="UGG301" s="2039"/>
      <c r="UGH301" s="2039"/>
      <c r="UGI301" s="2039"/>
      <c r="UGJ301" s="2039"/>
      <c r="UGK301" s="2039"/>
      <c r="UGL301" s="2039"/>
      <c r="UGM301" s="2039"/>
      <c r="UGN301" s="2039"/>
      <c r="UGO301" s="2039"/>
      <c r="UGP301" s="2039"/>
      <c r="UGQ301" s="2039"/>
      <c r="UGR301" s="2039"/>
      <c r="UGS301" s="2039"/>
      <c r="UGT301" s="2039"/>
      <c r="UGU301" s="2039"/>
      <c r="UGV301" s="2039"/>
      <c r="UGW301" s="2039"/>
      <c r="UGX301" s="2039"/>
      <c r="UGY301" s="2039"/>
      <c r="UGZ301" s="2039"/>
      <c r="UHA301" s="2039"/>
      <c r="UHB301" s="2039"/>
      <c r="UHC301" s="2039"/>
      <c r="UHD301" s="2039"/>
      <c r="UHE301" s="2039"/>
      <c r="UHF301" s="2039"/>
      <c r="UHG301" s="2039"/>
      <c r="UHH301" s="2039"/>
      <c r="UHI301" s="2039"/>
      <c r="UHJ301" s="2039"/>
      <c r="UHK301" s="2039"/>
      <c r="UHL301" s="2039"/>
      <c r="UHM301" s="2039"/>
      <c r="UHN301" s="2039"/>
      <c r="UHO301" s="2039"/>
      <c r="UHP301" s="2039"/>
      <c r="UHQ301" s="2039"/>
      <c r="UHR301" s="2039"/>
      <c r="UHS301" s="2039"/>
      <c r="UHT301" s="2039"/>
      <c r="UHU301" s="2039"/>
      <c r="UHV301" s="2039"/>
      <c r="UHW301" s="2039"/>
      <c r="UHX301" s="2039"/>
      <c r="UHY301" s="2039"/>
      <c r="UHZ301" s="2039"/>
      <c r="UIA301" s="2039"/>
      <c r="UIB301" s="2039"/>
      <c r="UIC301" s="2039"/>
      <c r="UID301" s="2039"/>
      <c r="UIE301" s="2039"/>
      <c r="UIF301" s="2039"/>
      <c r="UIG301" s="2039"/>
      <c r="UIH301" s="2039"/>
      <c r="UII301" s="2039"/>
      <c r="UIJ301" s="2039"/>
      <c r="UIK301" s="2039"/>
      <c r="UIL301" s="2039"/>
      <c r="UIM301" s="2039"/>
      <c r="UIN301" s="2039"/>
      <c r="UIO301" s="2039"/>
      <c r="UIP301" s="2039"/>
      <c r="UIQ301" s="2039"/>
      <c r="UIR301" s="2039"/>
      <c r="UIS301" s="2039"/>
      <c r="UIT301" s="2039"/>
      <c r="UIU301" s="2039"/>
      <c r="UIV301" s="2039"/>
      <c r="UIW301" s="2039"/>
      <c r="UIX301" s="2039"/>
      <c r="UIY301" s="2039"/>
      <c r="UIZ301" s="2039"/>
      <c r="UJA301" s="2039"/>
      <c r="UJB301" s="2039"/>
      <c r="UJC301" s="2039"/>
      <c r="UJD301" s="2039"/>
      <c r="UJE301" s="2039"/>
      <c r="UJF301" s="2039"/>
      <c r="UJG301" s="2039"/>
      <c r="UJH301" s="2039"/>
      <c r="UJI301" s="2039"/>
      <c r="UJJ301" s="2039"/>
      <c r="UJK301" s="2039"/>
      <c r="UJL301" s="2039"/>
      <c r="UJM301" s="2039"/>
      <c r="UJN301" s="2039"/>
      <c r="UJO301" s="2039"/>
      <c r="UJP301" s="2039"/>
      <c r="UJQ301" s="2039"/>
      <c r="UJR301" s="2039"/>
      <c r="UJS301" s="2039"/>
      <c r="UJT301" s="2039"/>
      <c r="UJU301" s="2039"/>
      <c r="UJV301" s="2039"/>
      <c r="UJW301" s="2039"/>
      <c r="UJX301" s="2039"/>
      <c r="UJY301" s="2039"/>
      <c r="UJZ301" s="2039"/>
      <c r="UKA301" s="2039"/>
      <c r="UKB301" s="2039"/>
      <c r="UKC301" s="2039"/>
      <c r="UKD301" s="2039"/>
      <c r="UKE301" s="2039"/>
      <c r="UKF301" s="2039"/>
      <c r="UKG301" s="2039"/>
      <c r="UKH301" s="2039"/>
      <c r="UKI301" s="2039"/>
      <c r="UKJ301" s="2039"/>
      <c r="UKK301" s="2039"/>
      <c r="UKL301" s="2039"/>
      <c r="UKM301" s="2039"/>
      <c r="UKN301" s="2039"/>
      <c r="UKO301" s="2039"/>
      <c r="UKP301" s="2039"/>
      <c r="UKQ301" s="2039"/>
      <c r="UKR301" s="2039"/>
      <c r="UKS301" s="2039"/>
      <c r="UKT301" s="2039"/>
      <c r="UKU301" s="2039"/>
      <c r="UKV301" s="2039"/>
      <c r="UKW301" s="2039"/>
      <c r="UKX301" s="2039"/>
      <c r="UKY301" s="2039"/>
      <c r="UKZ301" s="2039"/>
      <c r="ULA301" s="2039"/>
      <c r="ULB301" s="2039"/>
      <c r="ULC301" s="2039"/>
      <c r="ULD301" s="2039"/>
      <c r="ULE301" s="2039"/>
      <c r="ULF301" s="2039"/>
      <c r="ULG301" s="2039"/>
      <c r="ULH301" s="2039"/>
      <c r="ULI301" s="2039"/>
      <c r="ULJ301" s="2039"/>
      <c r="ULK301" s="2039"/>
      <c r="ULL301" s="2039"/>
      <c r="ULM301" s="2039"/>
      <c r="ULN301" s="2039"/>
      <c r="ULO301" s="2039"/>
      <c r="ULP301" s="2039"/>
      <c r="ULQ301" s="2039"/>
      <c r="ULR301" s="2039"/>
      <c r="ULS301" s="2039"/>
      <c r="ULT301" s="2039"/>
      <c r="ULU301" s="2039"/>
      <c r="ULV301" s="2039"/>
      <c r="ULW301" s="2039"/>
      <c r="ULX301" s="2039"/>
      <c r="ULY301" s="2039"/>
      <c r="ULZ301" s="2039"/>
      <c r="UMA301" s="2039"/>
      <c r="UMB301" s="2039"/>
      <c r="UMC301" s="2039"/>
      <c r="UMD301" s="2039"/>
      <c r="UME301" s="2039"/>
      <c r="UMF301" s="2039"/>
      <c r="UMG301" s="2039"/>
      <c r="UMH301" s="2039"/>
      <c r="UMI301" s="2039"/>
      <c r="UMJ301" s="2039"/>
      <c r="UMK301" s="2039"/>
      <c r="UML301" s="2039"/>
      <c r="UMM301" s="2039"/>
      <c r="UMN301" s="2039"/>
      <c r="UMO301" s="2039"/>
      <c r="UMP301" s="2039"/>
      <c r="UMQ301" s="2039"/>
      <c r="UMR301" s="2039"/>
      <c r="UMS301" s="2039"/>
      <c r="UMT301" s="2039"/>
      <c r="UMU301" s="2039"/>
      <c r="UMV301" s="2039"/>
      <c r="UMW301" s="2039"/>
      <c r="UMX301" s="2039"/>
      <c r="UMY301" s="2039"/>
      <c r="UMZ301" s="2039"/>
      <c r="UNA301" s="2039"/>
      <c r="UNB301" s="2039"/>
      <c r="UNC301" s="2039"/>
      <c r="UND301" s="2039"/>
      <c r="UNE301" s="2039"/>
      <c r="UNF301" s="2039"/>
      <c r="UNG301" s="2039"/>
      <c r="UNH301" s="2039"/>
      <c r="UNI301" s="2039"/>
      <c r="UNJ301" s="2039"/>
      <c r="UNK301" s="2039"/>
      <c r="UNL301" s="2039"/>
      <c r="UNM301" s="2039"/>
      <c r="UNN301" s="2039"/>
      <c r="UNO301" s="2039"/>
      <c r="UNP301" s="2039"/>
      <c r="UNQ301" s="2039"/>
      <c r="UNR301" s="2039"/>
      <c r="UNS301" s="2039"/>
      <c r="UNT301" s="2039"/>
      <c r="UNU301" s="2039"/>
      <c r="UNV301" s="2039"/>
      <c r="UNW301" s="2039"/>
      <c r="UNX301" s="2039"/>
      <c r="UNY301" s="2039"/>
      <c r="UNZ301" s="2039"/>
      <c r="UOA301" s="2039"/>
      <c r="UOB301" s="2039"/>
      <c r="UOC301" s="2039"/>
      <c r="UOD301" s="2039"/>
      <c r="UOE301" s="2039"/>
      <c r="UOF301" s="2039"/>
      <c r="UOG301" s="2039"/>
      <c r="UOH301" s="2039"/>
      <c r="UOI301" s="2039"/>
      <c r="UOJ301" s="2039"/>
      <c r="UOK301" s="2039"/>
      <c r="UOL301" s="2039"/>
      <c r="UOM301" s="2039"/>
      <c r="UON301" s="2039"/>
      <c r="UOO301" s="2039"/>
      <c r="UOP301" s="2039"/>
      <c r="UOQ301" s="2039"/>
      <c r="UOR301" s="2039"/>
      <c r="UOS301" s="2039"/>
      <c r="UOT301" s="2039"/>
      <c r="UOU301" s="2039"/>
      <c r="UOV301" s="2039"/>
      <c r="UOW301" s="2039"/>
      <c r="UOX301" s="2039"/>
      <c r="UOY301" s="2039"/>
      <c r="UOZ301" s="2039"/>
      <c r="UPA301" s="2039"/>
      <c r="UPB301" s="2039"/>
      <c r="UPC301" s="2039"/>
      <c r="UPD301" s="2039"/>
      <c r="UPE301" s="2039"/>
      <c r="UPF301" s="2039"/>
      <c r="UPG301" s="2039"/>
      <c r="UPH301" s="2039"/>
      <c r="UPI301" s="2039"/>
      <c r="UPJ301" s="2039"/>
      <c r="UPK301" s="2039"/>
      <c r="UPL301" s="2039"/>
      <c r="UPM301" s="2039"/>
      <c r="UPN301" s="2039"/>
      <c r="UPO301" s="2039"/>
      <c r="UPP301" s="2039"/>
      <c r="UPQ301" s="2039"/>
      <c r="UPR301" s="2039"/>
      <c r="UPS301" s="2039"/>
      <c r="UPT301" s="2039"/>
      <c r="UPU301" s="2039"/>
      <c r="UPV301" s="2039"/>
      <c r="UPW301" s="2039"/>
      <c r="UPX301" s="2039"/>
      <c r="UPY301" s="2039"/>
      <c r="UPZ301" s="2039"/>
      <c r="UQA301" s="2039"/>
      <c r="UQB301" s="2039"/>
      <c r="UQC301" s="2039"/>
      <c r="UQD301" s="2039"/>
      <c r="UQE301" s="2039"/>
      <c r="UQF301" s="2039"/>
      <c r="UQG301" s="2039"/>
      <c r="UQH301" s="2039"/>
      <c r="UQI301" s="2039"/>
      <c r="UQJ301" s="2039"/>
      <c r="UQK301" s="2039"/>
      <c r="UQL301" s="2039"/>
      <c r="UQM301" s="2039"/>
      <c r="UQN301" s="2039"/>
      <c r="UQO301" s="2039"/>
      <c r="UQP301" s="2039"/>
      <c r="UQQ301" s="2039"/>
      <c r="UQR301" s="2039"/>
      <c r="UQS301" s="2039"/>
      <c r="UQT301" s="2039"/>
      <c r="UQU301" s="2039"/>
      <c r="UQV301" s="2039"/>
      <c r="UQW301" s="2039"/>
      <c r="UQX301" s="2039"/>
      <c r="UQY301" s="2039"/>
      <c r="UQZ301" s="2039"/>
      <c r="URA301" s="2039"/>
      <c r="URB301" s="2039"/>
      <c r="URC301" s="2039"/>
      <c r="URD301" s="2039"/>
      <c r="URE301" s="2039"/>
      <c r="URF301" s="2039"/>
      <c r="URG301" s="2039"/>
      <c r="URH301" s="2039"/>
      <c r="URI301" s="2039"/>
      <c r="URJ301" s="2039"/>
      <c r="URK301" s="2039"/>
      <c r="URL301" s="2039"/>
      <c r="URM301" s="2039"/>
      <c r="URN301" s="2039"/>
      <c r="URO301" s="2039"/>
      <c r="URP301" s="2039"/>
      <c r="URQ301" s="2039"/>
      <c r="URR301" s="2039"/>
      <c r="URS301" s="2039"/>
      <c r="URT301" s="2039"/>
      <c r="URU301" s="2039"/>
      <c r="URV301" s="2039"/>
      <c r="URW301" s="2039"/>
      <c r="URX301" s="2039"/>
      <c r="URY301" s="2039"/>
      <c r="URZ301" s="2039"/>
      <c r="USA301" s="2039"/>
      <c r="USB301" s="2039"/>
      <c r="USC301" s="2039"/>
      <c r="USD301" s="2039"/>
      <c r="USE301" s="2039"/>
      <c r="USF301" s="2039"/>
      <c r="USG301" s="2039"/>
      <c r="USH301" s="2039"/>
      <c r="USI301" s="2039"/>
      <c r="USJ301" s="2039"/>
      <c r="USK301" s="2039"/>
      <c r="USL301" s="2039"/>
      <c r="USM301" s="2039"/>
      <c r="USN301" s="2039"/>
      <c r="USO301" s="2039"/>
      <c r="USP301" s="2039"/>
      <c r="USQ301" s="2039"/>
      <c r="USR301" s="2039"/>
      <c r="USS301" s="2039"/>
      <c r="UST301" s="2039"/>
      <c r="USU301" s="2039"/>
      <c r="USV301" s="2039"/>
      <c r="USW301" s="2039"/>
      <c r="USX301" s="2039"/>
      <c r="USY301" s="2039"/>
      <c r="USZ301" s="2039"/>
      <c r="UTA301" s="2039"/>
      <c r="UTB301" s="2039"/>
      <c r="UTC301" s="2039"/>
      <c r="UTD301" s="2039"/>
      <c r="UTE301" s="2039"/>
      <c r="UTF301" s="2039"/>
      <c r="UTG301" s="2039"/>
      <c r="UTH301" s="2039"/>
      <c r="UTI301" s="2039"/>
      <c r="UTJ301" s="2039"/>
      <c r="UTK301" s="2039"/>
      <c r="UTL301" s="2039"/>
      <c r="UTM301" s="2039"/>
      <c r="UTN301" s="2039"/>
      <c r="UTO301" s="2039"/>
      <c r="UTP301" s="2039"/>
      <c r="UTQ301" s="2039"/>
      <c r="UTR301" s="2039"/>
      <c r="UTS301" s="2039"/>
      <c r="UTT301" s="2039"/>
      <c r="UTU301" s="2039"/>
      <c r="UTV301" s="2039"/>
      <c r="UTW301" s="2039"/>
      <c r="UTX301" s="2039"/>
      <c r="UTY301" s="2039"/>
      <c r="UTZ301" s="2039"/>
      <c r="UUA301" s="2039"/>
      <c r="UUB301" s="2039"/>
      <c r="UUC301" s="2039"/>
      <c r="UUD301" s="2039"/>
      <c r="UUE301" s="2039"/>
      <c r="UUF301" s="2039"/>
      <c r="UUG301" s="2039"/>
      <c r="UUH301" s="2039"/>
      <c r="UUI301" s="2039"/>
      <c r="UUJ301" s="2039"/>
      <c r="UUK301" s="2039"/>
      <c r="UUL301" s="2039"/>
      <c r="UUM301" s="2039"/>
      <c r="UUN301" s="2039"/>
      <c r="UUO301" s="2039"/>
      <c r="UUP301" s="2039"/>
      <c r="UUQ301" s="2039"/>
      <c r="UUR301" s="2039"/>
      <c r="UUS301" s="2039"/>
      <c r="UUT301" s="2039"/>
      <c r="UUU301" s="2039"/>
      <c r="UUV301" s="2039"/>
      <c r="UUW301" s="2039"/>
      <c r="UUX301" s="2039"/>
      <c r="UUY301" s="2039"/>
      <c r="UUZ301" s="2039"/>
      <c r="UVA301" s="2039"/>
      <c r="UVB301" s="2039"/>
      <c r="UVC301" s="2039"/>
      <c r="UVD301" s="2039"/>
      <c r="UVE301" s="2039"/>
      <c r="UVF301" s="2039"/>
      <c r="UVG301" s="2039"/>
      <c r="UVH301" s="2039"/>
      <c r="UVI301" s="2039"/>
      <c r="UVJ301" s="2039"/>
      <c r="UVK301" s="2039"/>
      <c r="UVL301" s="2039"/>
      <c r="UVM301" s="2039"/>
      <c r="UVN301" s="2039"/>
      <c r="UVO301" s="2039"/>
      <c r="UVP301" s="2039"/>
      <c r="UVQ301" s="2039"/>
      <c r="UVR301" s="2039"/>
      <c r="UVS301" s="2039"/>
      <c r="UVT301" s="2039"/>
      <c r="UVU301" s="2039"/>
      <c r="UVV301" s="2039"/>
      <c r="UVW301" s="2039"/>
      <c r="UVX301" s="2039"/>
      <c r="UVY301" s="2039"/>
      <c r="UVZ301" s="2039"/>
      <c r="UWA301" s="2039"/>
      <c r="UWB301" s="2039"/>
      <c r="UWC301" s="2039"/>
      <c r="UWD301" s="2039"/>
      <c r="UWE301" s="2039"/>
      <c r="UWF301" s="2039"/>
      <c r="UWG301" s="2039"/>
      <c r="UWH301" s="2039"/>
      <c r="UWI301" s="2039"/>
      <c r="UWJ301" s="2039"/>
      <c r="UWK301" s="2039"/>
      <c r="UWL301" s="2039"/>
      <c r="UWM301" s="2039"/>
      <c r="UWN301" s="2039"/>
      <c r="UWO301" s="2039"/>
      <c r="UWP301" s="2039"/>
      <c r="UWQ301" s="2039"/>
      <c r="UWR301" s="2039"/>
      <c r="UWS301" s="2039"/>
      <c r="UWT301" s="2039"/>
      <c r="UWU301" s="2039"/>
      <c r="UWV301" s="2039"/>
      <c r="UWW301" s="2039"/>
      <c r="UWX301" s="2039"/>
      <c r="UWY301" s="2039"/>
      <c r="UWZ301" s="2039"/>
      <c r="UXA301" s="2039"/>
      <c r="UXB301" s="2039"/>
      <c r="UXC301" s="2039"/>
      <c r="UXD301" s="2039"/>
      <c r="UXE301" s="2039"/>
      <c r="UXF301" s="2039"/>
      <c r="UXG301" s="2039"/>
      <c r="UXH301" s="2039"/>
      <c r="UXI301" s="2039"/>
      <c r="UXJ301" s="2039"/>
      <c r="UXK301" s="2039"/>
      <c r="UXL301" s="2039"/>
      <c r="UXM301" s="2039"/>
      <c r="UXN301" s="2039"/>
      <c r="UXO301" s="2039"/>
      <c r="UXP301" s="2039"/>
      <c r="UXQ301" s="2039"/>
      <c r="UXR301" s="2039"/>
      <c r="UXS301" s="2039"/>
      <c r="UXT301" s="2039"/>
      <c r="UXU301" s="2039"/>
      <c r="UXV301" s="2039"/>
      <c r="UXW301" s="2039"/>
      <c r="UXX301" s="2039"/>
      <c r="UXY301" s="2039"/>
      <c r="UXZ301" s="2039"/>
      <c r="UYA301" s="2039"/>
      <c r="UYB301" s="2039"/>
      <c r="UYC301" s="2039"/>
      <c r="UYD301" s="2039"/>
      <c r="UYE301" s="2039"/>
      <c r="UYF301" s="2039"/>
      <c r="UYG301" s="2039"/>
      <c r="UYH301" s="2039"/>
      <c r="UYI301" s="2039"/>
      <c r="UYJ301" s="2039"/>
      <c r="UYK301" s="2039"/>
      <c r="UYL301" s="2039"/>
      <c r="UYM301" s="2039"/>
      <c r="UYN301" s="2039"/>
      <c r="UYO301" s="2039"/>
      <c r="UYP301" s="2039"/>
      <c r="UYQ301" s="2039"/>
      <c r="UYR301" s="2039"/>
      <c r="UYS301" s="2039"/>
      <c r="UYT301" s="2039"/>
      <c r="UYU301" s="2039"/>
      <c r="UYV301" s="2039"/>
      <c r="UYW301" s="2039"/>
      <c r="UYX301" s="2039"/>
      <c r="UYY301" s="2039"/>
      <c r="UYZ301" s="2039"/>
      <c r="UZA301" s="2039"/>
      <c r="UZB301" s="2039"/>
      <c r="UZC301" s="2039"/>
      <c r="UZD301" s="2039"/>
      <c r="UZE301" s="2039"/>
      <c r="UZF301" s="2039"/>
      <c r="UZG301" s="2039"/>
      <c r="UZH301" s="2039"/>
      <c r="UZI301" s="2039"/>
      <c r="UZJ301" s="2039"/>
      <c r="UZK301" s="2039"/>
      <c r="UZL301" s="2039"/>
      <c r="UZM301" s="2039"/>
      <c r="UZN301" s="2039"/>
      <c r="UZO301" s="2039"/>
      <c r="UZP301" s="2039"/>
      <c r="UZQ301" s="2039"/>
      <c r="UZR301" s="2039"/>
      <c r="UZS301" s="2039"/>
      <c r="UZT301" s="2039"/>
      <c r="UZU301" s="2039"/>
      <c r="UZV301" s="2039"/>
      <c r="UZW301" s="2039"/>
      <c r="UZX301" s="2039"/>
      <c r="UZY301" s="2039"/>
      <c r="UZZ301" s="2039"/>
      <c r="VAA301" s="2039"/>
      <c r="VAB301" s="2039"/>
      <c r="VAC301" s="2039"/>
      <c r="VAD301" s="2039"/>
      <c r="VAE301" s="2039"/>
      <c r="VAF301" s="2039"/>
      <c r="VAG301" s="2039"/>
      <c r="VAH301" s="2039"/>
      <c r="VAI301" s="2039"/>
      <c r="VAJ301" s="2039"/>
      <c r="VAK301" s="2039"/>
      <c r="VAL301" s="2039"/>
      <c r="VAM301" s="2039"/>
      <c r="VAN301" s="2039"/>
      <c r="VAO301" s="2039"/>
      <c r="VAP301" s="2039"/>
      <c r="VAQ301" s="2039"/>
      <c r="VAR301" s="2039"/>
      <c r="VAS301" s="2039"/>
      <c r="VAT301" s="2039"/>
      <c r="VAU301" s="2039"/>
      <c r="VAV301" s="2039"/>
      <c r="VAW301" s="2039"/>
      <c r="VAX301" s="2039"/>
      <c r="VAY301" s="2039"/>
      <c r="VAZ301" s="2039"/>
      <c r="VBA301" s="2039"/>
      <c r="VBB301" s="2039"/>
      <c r="VBC301" s="2039"/>
      <c r="VBD301" s="2039"/>
      <c r="VBE301" s="2039"/>
      <c r="VBF301" s="2039"/>
      <c r="VBG301" s="2039"/>
      <c r="VBH301" s="2039"/>
      <c r="VBI301" s="2039"/>
      <c r="VBJ301" s="2039"/>
      <c r="VBK301" s="2039"/>
      <c r="VBL301" s="2039"/>
      <c r="VBM301" s="2039"/>
      <c r="VBN301" s="2039"/>
      <c r="VBO301" s="2039"/>
      <c r="VBP301" s="2039"/>
      <c r="VBQ301" s="2039"/>
      <c r="VBR301" s="2039"/>
      <c r="VBS301" s="2039"/>
      <c r="VBT301" s="2039"/>
      <c r="VBU301" s="2039"/>
      <c r="VBV301" s="2039"/>
      <c r="VBW301" s="2039"/>
      <c r="VBX301" s="2039"/>
      <c r="VBY301" s="2039"/>
      <c r="VBZ301" s="2039"/>
      <c r="VCA301" s="2039"/>
      <c r="VCB301" s="2039"/>
      <c r="VCC301" s="2039"/>
      <c r="VCD301" s="2039"/>
      <c r="VCE301" s="2039"/>
      <c r="VCF301" s="2039"/>
      <c r="VCG301" s="2039"/>
      <c r="VCH301" s="2039"/>
      <c r="VCI301" s="2039"/>
      <c r="VCJ301" s="2039"/>
      <c r="VCK301" s="2039"/>
      <c r="VCL301" s="2039"/>
      <c r="VCM301" s="2039"/>
      <c r="VCN301" s="2039"/>
      <c r="VCO301" s="2039"/>
      <c r="VCP301" s="2039"/>
      <c r="VCQ301" s="2039"/>
      <c r="VCR301" s="2039"/>
      <c r="VCS301" s="2039"/>
      <c r="VCT301" s="2039"/>
      <c r="VCU301" s="2039"/>
      <c r="VCV301" s="2039"/>
      <c r="VCW301" s="2039"/>
      <c r="VCX301" s="2039"/>
      <c r="VCY301" s="2039"/>
      <c r="VCZ301" s="2039"/>
      <c r="VDA301" s="2039"/>
      <c r="VDB301" s="2039"/>
      <c r="VDC301" s="2039"/>
      <c r="VDD301" s="2039"/>
      <c r="VDE301" s="2039"/>
      <c r="VDF301" s="2039"/>
      <c r="VDG301" s="2039"/>
      <c r="VDH301" s="2039"/>
      <c r="VDI301" s="2039"/>
      <c r="VDJ301" s="2039"/>
      <c r="VDK301" s="2039"/>
      <c r="VDL301" s="2039"/>
      <c r="VDM301" s="2039"/>
      <c r="VDN301" s="2039"/>
      <c r="VDO301" s="2039"/>
      <c r="VDP301" s="2039"/>
      <c r="VDQ301" s="2039"/>
      <c r="VDR301" s="2039"/>
      <c r="VDS301" s="2039"/>
      <c r="VDT301" s="2039"/>
      <c r="VDU301" s="2039"/>
      <c r="VDV301" s="2039"/>
      <c r="VDW301" s="2039"/>
      <c r="VDX301" s="2039"/>
      <c r="VDY301" s="2039"/>
      <c r="VDZ301" s="2039"/>
      <c r="VEA301" s="2039"/>
      <c r="VEB301" s="2039"/>
      <c r="VEC301" s="2039"/>
      <c r="VED301" s="2039"/>
      <c r="VEE301" s="2039"/>
      <c r="VEF301" s="2039"/>
      <c r="VEG301" s="2039"/>
      <c r="VEH301" s="2039"/>
      <c r="VEI301" s="2039"/>
      <c r="VEJ301" s="2039"/>
      <c r="VEK301" s="2039"/>
      <c r="VEL301" s="2039"/>
      <c r="VEM301" s="2039"/>
      <c r="VEN301" s="2039"/>
      <c r="VEO301" s="2039"/>
      <c r="VEP301" s="2039"/>
      <c r="VEQ301" s="2039"/>
      <c r="VER301" s="2039"/>
      <c r="VES301" s="2039"/>
      <c r="VET301" s="2039"/>
      <c r="VEU301" s="2039"/>
      <c r="VEV301" s="2039"/>
      <c r="VEW301" s="2039"/>
      <c r="VEX301" s="2039"/>
      <c r="VEY301" s="2039"/>
      <c r="VEZ301" s="2039"/>
      <c r="VFA301" s="2039"/>
      <c r="VFB301" s="2039"/>
      <c r="VFC301" s="2039"/>
      <c r="VFD301" s="2039"/>
      <c r="VFE301" s="2039"/>
      <c r="VFF301" s="2039"/>
      <c r="VFG301" s="2039"/>
      <c r="VFH301" s="2039"/>
      <c r="VFI301" s="2039"/>
      <c r="VFJ301" s="2039"/>
      <c r="VFK301" s="2039"/>
      <c r="VFL301" s="2039"/>
      <c r="VFM301" s="2039"/>
      <c r="VFN301" s="2039"/>
      <c r="VFO301" s="2039"/>
      <c r="VFP301" s="2039"/>
      <c r="VFQ301" s="2039"/>
      <c r="VFR301" s="2039"/>
      <c r="VFS301" s="2039"/>
      <c r="VFT301" s="2039"/>
      <c r="VFU301" s="2039"/>
      <c r="VFV301" s="2039"/>
      <c r="VFW301" s="2039"/>
      <c r="VFX301" s="2039"/>
      <c r="VFY301" s="2039"/>
      <c r="VFZ301" s="2039"/>
      <c r="VGA301" s="2039"/>
      <c r="VGB301" s="2039"/>
      <c r="VGC301" s="2039"/>
      <c r="VGD301" s="2039"/>
      <c r="VGE301" s="2039"/>
      <c r="VGF301" s="2039"/>
      <c r="VGG301" s="2039"/>
      <c r="VGH301" s="2039"/>
      <c r="VGI301" s="2039"/>
      <c r="VGJ301" s="2039"/>
      <c r="VGK301" s="2039"/>
      <c r="VGL301" s="2039"/>
      <c r="VGM301" s="2039"/>
      <c r="VGN301" s="2039"/>
      <c r="VGO301" s="2039"/>
      <c r="VGP301" s="2039"/>
      <c r="VGQ301" s="2039"/>
      <c r="VGR301" s="2039"/>
      <c r="VGS301" s="2039"/>
      <c r="VGT301" s="2039"/>
      <c r="VGU301" s="2039"/>
      <c r="VGV301" s="2039"/>
      <c r="VGW301" s="2039"/>
      <c r="VGX301" s="2039"/>
      <c r="VGY301" s="2039"/>
      <c r="VGZ301" s="2039"/>
      <c r="VHA301" s="2039"/>
      <c r="VHB301" s="2039"/>
      <c r="VHC301" s="2039"/>
      <c r="VHD301" s="2039"/>
      <c r="VHE301" s="2039"/>
      <c r="VHF301" s="2039"/>
      <c r="VHG301" s="2039"/>
      <c r="VHH301" s="2039"/>
      <c r="VHI301" s="2039"/>
      <c r="VHJ301" s="2039"/>
      <c r="VHK301" s="2039"/>
      <c r="VHL301" s="2039"/>
      <c r="VHM301" s="2039"/>
      <c r="VHN301" s="2039"/>
      <c r="VHO301" s="2039"/>
      <c r="VHP301" s="2039"/>
      <c r="VHQ301" s="2039"/>
      <c r="VHR301" s="2039"/>
      <c r="VHS301" s="2039"/>
      <c r="VHT301" s="2039"/>
      <c r="VHU301" s="2039"/>
      <c r="VHV301" s="2039"/>
      <c r="VHW301" s="2039"/>
      <c r="VHX301" s="2039"/>
      <c r="VHY301" s="2039"/>
      <c r="VHZ301" s="2039"/>
      <c r="VIA301" s="2039"/>
      <c r="VIB301" s="2039"/>
      <c r="VIC301" s="2039"/>
      <c r="VID301" s="2039"/>
      <c r="VIE301" s="2039"/>
      <c r="VIF301" s="2039"/>
      <c r="VIG301" s="2039"/>
      <c r="VIH301" s="2039"/>
      <c r="VII301" s="2039"/>
      <c r="VIJ301" s="2039"/>
      <c r="VIK301" s="2039"/>
      <c r="VIL301" s="2039"/>
      <c r="VIM301" s="2039"/>
      <c r="VIN301" s="2039"/>
      <c r="VIO301" s="2039"/>
      <c r="VIP301" s="2039"/>
      <c r="VIQ301" s="2039"/>
      <c r="VIR301" s="2039"/>
      <c r="VIS301" s="2039"/>
      <c r="VIT301" s="2039"/>
      <c r="VIU301" s="2039"/>
      <c r="VIV301" s="2039"/>
      <c r="VIW301" s="2039"/>
      <c r="VIX301" s="2039"/>
      <c r="VIY301" s="2039"/>
      <c r="VIZ301" s="2039"/>
      <c r="VJA301" s="2039"/>
      <c r="VJB301" s="2039"/>
      <c r="VJC301" s="2039"/>
      <c r="VJD301" s="2039"/>
      <c r="VJE301" s="2039"/>
      <c r="VJF301" s="2039"/>
      <c r="VJG301" s="2039"/>
      <c r="VJH301" s="2039"/>
      <c r="VJI301" s="2039"/>
      <c r="VJJ301" s="2039"/>
      <c r="VJK301" s="2039"/>
      <c r="VJL301" s="2039"/>
      <c r="VJM301" s="2039"/>
      <c r="VJN301" s="2039"/>
      <c r="VJO301" s="2039"/>
      <c r="VJP301" s="2039"/>
      <c r="VJQ301" s="2039"/>
      <c r="VJR301" s="2039"/>
      <c r="VJS301" s="2039"/>
      <c r="VJT301" s="2039"/>
      <c r="VJU301" s="2039"/>
      <c r="VJV301" s="2039"/>
      <c r="VJW301" s="2039"/>
      <c r="VJX301" s="2039"/>
      <c r="VJY301" s="2039"/>
      <c r="VJZ301" s="2039"/>
      <c r="VKA301" s="2039"/>
      <c r="VKB301" s="2039"/>
      <c r="VKC301" s="2039"/>
      <c r="VKD301" s="2039"/>
      <c r="VKE301" s="2039"/>
      <c r="VKF301" s="2039"/>
      <c r="VKG301" s="2039"/>
      <c r="VKH301" s="2039"/>
      <c r="VKI301" s="2039"/>
      <c r="VKJ301" s="2039"/>
      <c r="VKK301" s="2039"/>
      <c r="VKL301" s="2039"/>
      <c r="VKM301" s="2039"/>
      <c r="VKN301" s="2039"/>
      <c r="VKO301" s="2039"/>
      <c r="VKP301" s="2039"/>
      <c r="VKQ301" s="2039"/>
      <c r="VKR301" s="2039"/>
      <c r="VKS301" s="2039"/>
      <c r="VKT301" s="2039"/>
      <c r="VKU301" s="2039"/>
      <c r="VKV301" s="2039"/>
      <c r="VKW301" s="2039"/>
      <c r="VKX301" s="2039"/>
      <c r="VKY301" s="2039"/>
      <c r="VKZ301" s="2039"/>
      <c r="VLA301" s="2039"/>
      <c r="VLB301" s="2039"/>
      <c r="VLC301" s="2039"/>
      <c r="VLD301" s="2039"/>
      <c r="VLE301" s="2039"/>
      <c r="VLF301" s="2039"/>
      <c r="VLG301" s="2039"/>
      <c r="VLH301" s="2039"/>
      <c r="VLI301" s="2039"/>
      <c r="VLJ301" s="2039"/>
      <c r="VLK301" s="2039"/>
      <c r="VLL301" s="2039"/>
      <c r="VLM301" s="2039"/>
      <c r="VLN301" s="2039"/>
      <c r="VLO301" s="2039"/>
      <c r="VLP301" s="2039"/>
      <c r="VLQ301" s="2039"/>
      <c r="VLR301" s="2039"/>
      <c r="VLS301" s="2039"/>
      <c r="VLT301" s="2039"/>
      <c r="VLU301" s="2039"/>
      <c r="VLV301" s="2039"/>
      <c r="VLW301" s="2039"/>
      <c r="VLX301" s="2039"/>
      <c r="VLY301" s="2039"/>
      <c r="VLZ301" s="2039"/>
      <c r="VMA301" s="2039"/>
      <c r="VMB301" s="2039"/>
      <c r="VMC301" s="2039"/>
      <c r="VMD301" s="2039"/>
      <c r="VME301" s="2039"/>
      <c r="VMF301" s="2039"/>
      <c r="VMG301" s="2039"/>
      <c r="VMH301" s="2039"/>
      <c r="VMI301" s="2039"/>
      <c r="VMJ301" s="2039"/>
      <c r="VMK301" s="2039"/>
      <c r="VML301" s="2039"/>
      <c r="VMM301" s="2039"/>
      <c r="VMN301" s="2039"/>
      <c r="VMO301" s="2039"/>
      <c r="VMP301" s="2039"/>
      <c r="VMQ301" s="2039"/>
      <c r="VMR301" s="2039"/>
      <c r="VMS301" s="2039"/>
      <c r="VMT301" s="2039"/>
      <c r="VMU301" s="2039"/>
      <c r="VMV301" s="2039"/>
      <c r="VMW301" s="2039"/>
      <c r="VMX301" s="2039"/>
      <c r="VMY301" s="2039"/>
      <c r="VMZ301" s="2039"/>
      <c r="VNA301" s="2039"/>
      <c r="VNB301" s="2039"/>
      <c r="VNC301" s="2039"/>
      <c r="VND301" s="2039"/>
      <c r="VNE301" s="2039"/>
      <c r="VNF301" s="2039"/>
      <c r="VNG301" s="2039"/>
      <c r="VNH301" s="2039"/>
      <c r="VNI301" s="2039"/>
      <c r="VNJ301" s="2039"/>
      <c r="VNK301" s="2039"/>
      <c r="VNL301" s="2039"/>
      <c r="VNM301" s="2039"/>
      <c r="VNN301" s="2039"/>
      <c r="VNO301" s="2039"/>
      <c r="VNP301" s="2039"/>
      <c r="VNQ301" s="2039"/>
      <c r="VNR301" s="2039"/>
      <c r="VNS301" s="2039"/>
      <c r="VNT301" s="2039"/>
      <c r="VNU301" s="2039"/>
      <c r="VNV301" s="2039"/>
      <c r="VNW301" s="2039"/>
      <c r="VNX301" s="2039"/>
      <c r="VNY301" s="2039"/>
      <c r="VNZ301" s="2039"/>
      <c r="VOA301" s="2039"/>
      <c r="VOB301" s="2039"/>
      <c r="VOC301" s="2039"/>
      <c r="VOD301" s="2039"/>
      <c r="VOE301" s="2039"/>
      <c r="VOF301" s="2039"/>
      <c r="VOG301" s="2039"/>
      <c r="VOH301" s="2039"/>
      <c r="VOI301" s="2039"/>
      <c r="VOJ301" s="2039"/>
      <c r="VOK301" s="2039"/>
      <c r="VOL301" s="2039"/>
      <c r="VOM301" s="2039"/>
      <c r="VON301" s="2039"/>
      <c r="VOO301" s="2039"/>
      <c r="VOP301" s="2039"/>
      <c r="VOQ301" s="2039"/>
      <c r="VOR301" s="2039"/>
      <c r="VOS301" s="2039"/>
      <c r="VOT301" s="2039"/>
      <c r="VOU301" s="2039"/>
      <c r="VOV301" s="2039"/>
      <c r="VOW301" s="2039"/>
      <c r="VOX301" s="2039"/>
      <c r="VOY301" s="2039"/>
      <c r="VOZ301" s="2039"/>
      <c r="VPA301" s="2039"/>
      <c r="VPB301" s="2039"/>
      <c r="VPC301" s="2039"/>
      <c r="VPD301" s="2039"/>
      <c r="VPE301" s="2039"/>
      <c r="VPF301" s="2039"/>
      <c r="VPG301" s="2039"/>
      <c r="VPH301" s="2039"/>
      <c r="VPI301" s="2039"/>
      <c r="VPJ301" s="2039"/>
      <c r="VPK301" s="2039"/>
      <c r="VPL301" s="2039"/>
      <c r="VPM301" s="2039"/>
      <c r="VPN301" s="2039"/>
      <c r="VPO301" s="2039"/>
      <c r="VPP301" s="2039"/>
      <c r="VPQ301" s="2039"/>
      <c r="VPR301" s="2039"/>
      <c r="VPS301" s="2039"/>
      <c r="VPT301" s="2039"/>
      <c r="VPU301" s="2039"/>
      <c r="VPV301" s="2039"/>
      <c r="VPW301" s="2039"/>
      <c r="VPX301" s="2039"/>
      <c r="VPY301" s="2039"/>
      <c r="VPZ301" s="2039"/>
      <c r="VQA301" s="2039"/>
      <c r="VQB301" s="2039"/>
      <c r="VQC301" s="2039"/>
      <c r="VQD301" s="2039"/>
      <c r="VQE301" s="2039"/>
      <c r="VQF301" s="2039"/>
      <c r="VQG301" s="2039"/>
      <c r="VQH301" s="2039"/>
      <c r="VQI301" s="2039"/>
      <c r="VQJ301" s="2039"/>
      <c r="VQK301" s="2039"/>
      <c r="VQL301" s="2039"/>
      <c r="VQM301" s="2039"/>
      <c r="VQN301" s="2039"/>
      <c r="VQO301" s="2039"/>
      <c r="VQP301" s="2039"/>
      <c r="VQQ301" s="2039"/>
      <c r="VQR301" s="2039"/>
      <c r="VQS301" s="2039"/>
      <c r="VQT301" s="2039"/>
      <c r="VQU301" s="2039"/>
      <c r="VQV301" s="2039"/>
      <c r="VQW301" s="2039"/>
      <c r="VQX301" s="2039"/>
      <c r="VQY301" s="2039"/>
      <c r="VQZ301" s="2039"/>
      <c r="VRA301" s="2039"/>
      <c r="VRB301" s="2039"/>
      <c r="VRC301" s="2039"/>
      <c r="VRD301" s="2039"/>
      <c r="VRE301" s="2039"/>
      <c r="VRF301" s="2039"/>
      <c r="VRG301" s="2039"/>
      <c r="VRH301" s="2039"/>
      <c r="VRI301" s="2039"/>
      <c r="VRJ301" s="2039"/>
      <c r="VRK301" s="2039"/>
      <c r="VRL301" s="2039"/>
      <c r="VRM301" s="2039"/>
      <c r="VRN301" s="2039"/>
      <c r="VRO301" s="2039"/>
      <c r="VRP301" s="2039"/>
      <c r="VRQ301" s="2039"/>
      <c r="VRR301" s="2039"/>
      <c r="VRS301" s="2039"/>
      <c r="VRT301" s="2039"/>
      <c r="VRU301" s="2039"/>
      <c r="VRV301" s="2039"/>
      <c r="VRW301" s="2039"/>
      <c r="VRX301" s="2039"/>
      <c r="VRY301" s="2039"/>
      <c r="VRZ301" s="2039"/>
      <c r="VSA301" s="2039"/>
      <c r="VSB301" s="2039"/>
      <c r="VSC301" s="2039"/>
      <c r="VSD301" s="2039"/>
      <c r="VSE301" s="2039"/>
      <c r="VSF301" s="2039"/>
      <c r="VSG301" s="2039"/>
      <c r="VSH301" s="2039"/>
      <c r="VSI301" s="2039"/>
      <c r="VSJ301" s="2039"/>
      <c r="VSK301" s="2039"/>
      <c r="VSL301" s="2039"/>
      <c r="VSM301" s="2039"/>
      <c r="VSN301" s="2039"/>
      <c r="VSO301" s="2039"/>
      <c r="VSP301" s="2039"/>
      <c r="VSQ301" s="2039"/>
      <c r="VSR301" s="2039"/>
      <c r="VSS301" s="2039"/>
      <c r="VST301" s="2039"/>
      <c r="VSU301" s="2039"/>
      <c r="VSV301" s="2039"/>
      <c r="VSW301" s="2039"/>
      <c r="VSX301" s="2039"/>
      <c r="VSY301" s="2039"/>
      <c r="VSZ301" s="2039"/>
      <c r="VTA301" s="2039"/>
      <c r="VTB301" s="2039"/>
      <c r="VTC301" s="2039"/>
      <c r="VTD301" s="2039"/>
      <c r="VTE301" s="2039"/>
      <c r="VTF301" s="2039"/>
      <c r="VTG301" s="2039"/>
      <c r="VTH301" s="2039"/>
      <c r="VTI301" s="2039"/>
      <c r="VTJ301" s="2039"/>
      <c r="VTK301" s="2039"/>
      <c r="VTL301" s="2039"/>
      <c r="VTM301" s="2039"/>
      <c r="VTN301" s="2039"/>
      <c r="VTO301" s="2039"/>
      <c r="VTP301" s="2039"/>
      <c r="VTQ301" s="2039"/>
      <c r="VTR301" s="2039"/>
      <c r="VTS301" s="2039"/>
      <c r="VTT301" s="2039"/>
      <c r="VTU301" s="2039"/>
      <c r="VTV301" s="2039"/>
      <c r="VTW301" s="2039"/>
      <c r="VTX301" s="2039"/>
      <c r="VTY301" s="2039"/>
      <c r="VTZ301" s="2039"/>
      <c r="VUA301" s="2039"/>
      <c r="VUB301" s="2039"/>
      <c r="VUC301" s="2039"/>
      <c r="VUD301" s="2039"/>
      <c r="VUE301" s="2039"/>
      <c r="VUF301" s="2039"/>
      <c r="VUG301" s="2039"/>
      <c r="VUH301" s="2039"/>
      <c r="VUI301" s="2039"/>
      <c r="VUJ301" s="2039"/>
      <c r="VUK301" s="2039"/>
      <c r="VUL301" s="2039"/>
      <c r="VUM301" s="2039"/>
      <c r="VUN301" s="2039"/>
      <c r="VUO301" s="2039"/>
      <c r="VUP301" s="2039"/>
      <c r="VUQ301" s="2039"/>
      <c r="VUR301" s="2039"/>
      <c r="VUS301" s="2039"/>
      <c r="VUT301" s="2039"/>
      <c r="VUU301" s="2039"/>
      <c r="VUV301" s="2039"/>
      <c r="VUW301" s="2039"/>
      <c r="VUX301" s="2039"/>
      <c r="VUY301" s="2039"/>
      <c r="VUZ301" s="2039"/>
      <c r="VVA301" s="2039"/>
      <c r="VVB301" s="2039"/>
      <c r="VVC301" s="2039"/>
      <c r="VVD301" s="2039"/>
      <c r="VVE301" s="2039"/>
      <c r="VVF301" s="2039"/>
      <c r="VVG301" s="2039"/>
      <c r="VVH301" s="2039"/>
      <c r="VVI301" s="2039"/>
      <c r="VVJ301" s="2039"/>
      <c r="VVK301" s="2039"/>
      <c r="VVL301" s="2039"/>
      <c r="VVM301" s="2039"/>
      <c r="VVN301" s="2039"/>
      <c r="VVO301" s="2039"/>
      <c r="VVP301" s="2039"/>
      <c r="VVQ301" s="2039"/>
      <c r="VVR301" s="2039"/>
      <c r="VVS301" s="2039"/>
      <c r="VVT301" s="2039"/>
      <c r="VVU301" s="2039"/>
      <c r="VVV301" s="2039"/>
      <c r="VVW301" s="2039"/>
      <c r="VVX301" s="2039"/>
      <c r="VVY301" s="2039"/>
      <c r="VVZ301" s="2039"/>
      <c r="VWA301" s="2039"/>
      <c r="VWB301" s="2039"/>
      <c r="VWC301" s="2039"/>
      <c r="VWD301" s="2039"/>
      <c r="VWE301" s="2039"/>
      <c r="VWF301" s="2039"/>
      <c r="VWG301" s="2039"/>
      <c r="VWH301" s="2039"/>
      <c r="VWI301" s="2039"/>
      <c r="VWJ301" s="2039"/>
      <c r="VWK301" s="2039"/>
      <c r="VWL301" s="2039"/>
      <c r="VWM301" s="2039"/>
      <c r="VWN301" s="2039"/>
      <c r="VWO301" s="2039"/>
      <c r="VWP301" s="2039"/>
      <c r="VWQ301" s="2039"/>
      <c r="VWR301" s="2039"/>
      <c r="VWS301" s="2039"/>
      <c r="VWT301" s="2039"/>
      <c r="VWU301" s="2039"/>
      <c r="VWV301" s="2039"/>
      <c r="VWW301" s="2039"/>
      <c r="VWX301" s="2039"/>
      <c r="VWY301" s="2039"/>
      <c r="VWZ301" s="2039"/>
      <c r="VXA301" s="2039"/>
      <c r="VXB301" s="2039"/>
      <c r="VXC301" s="2039"/>
      <c r="VXD301" s="2039"/>
      <c r="VXE301" s="2039"/>
      <c r="VXF301" s="2039"/>
      <c r="VXG301" s="2039"/>
      <c r="VXH301" s="2039"/>
      <c r="VXI301" s="2039"/>
      <c r="VXJ301" s="2039"/>
      <c r="VXK301" s="2039"/>
      <c r="VXL301" s="2039"/>
      <c r="VXM301" s="2039"/>
      <c r="VXN301" s="2039"/>
      <c r="VXO301" s="2039"/>
      <c r="VXP301" s="2039"/>
      <c r="VXQ301" s="2039"/>
      <c r="VXR301" s="2039"/>
      <c r="VXS301" s="2039"/>
      <c r="VXT301" s="2039"/>
      <c r="VXU301" s="2039"/>
      <c r="VXV301" s="2039"/>
      <c r="VXW301" s="2039"/>
      <c r="VXX301" s="2039"/>
      <c r="VXY301" s="2039"/>
      <c r="VXZ301" s="2039"/>
      <c r="VYA301" s="2039"/>
      <c r="VYB301" s="2039"/>
      <c r="VYC301" s="2039"/>
      <c r="VYD301" s="2039"/>
      <c r="VYE301" s="2039"/>
      <c r="VYF301" s="2039"/>
      <c r="VYG301" s="2039"/>
      <c r="VYH301" s="2039"/>
      <c r="VYI301" s="2039"/>
      <c r="VYJ301" s="2039"/>
      <c r="VYK301" s="2039"/>
      <c r="VYL301" s="2039"/>
      <c r="VYM301" s="2039"/>
      <c r="VYN301" s="2039"/>
      <c r="VYO301" s="2039"/>
      <c r="VYP301" s="2039"/>
      <c r="VYQ301" s="2039"/>
      <c r="VYR301" s="2039"/>
      <c r="VYS301" s="2039"/>
      <c r="VYT301" s="2039"/>
      <c r="VYU301" s="2039"/>
      <c r="VYV301" s="2039"/>
      <c r="VYW301" s="2039"/>
      <c r="VYX301" s="2039"/>
      <c r="VYY301" s="2039"/>
      <c r="VYZ301" s="2039"/>
      <c r="VZA301" s="2039"/>
      <c r="VZB301" s="2039"/>
      <c r="VZC301" s="2039"/>
      <c r="VZD301" s="2039"/>
      <c r="VZE301" s="2039"/>
      <c r="VZF301" s="2039"/>
      <c r="VZG301" s="2039"/>
      <c r="VZH301" s="2039"/>
      <c r="VZI301" s="2039"/>
      <c r="VZJ301" s="2039"/>
      <c r="VZK301" s="2039"/>
      <c r="VZL301" s="2039"/>
      <c r="VZM301" s="2039"/>
      <c r="VZN301" s="2039"/>
      <c r="VZO301" s="2039"/>
      <c r="VZP301" s="2039"/>
      <c r="VZQ301" s="2039"/>
      <c r="VZR301" s="2039"/>
      <c r="VZS301" s="2039"/>
      <c r="VZT301" s="2039"/>
      <c r="VZU301" s="2039"/>
      <c r="VZV301" s="2039"/>
      <c r="VZW301" s="2039"/>
      <c r="VZX301" s="2039"/>
      <c r="VZY301" s="2039"/>
      <c r="VZZ301" s="2039"/>
      <c r="WAA301" s="2039"/>
      <c r="WAB301" s="2039"/>
      <c r="WAC301" s="2039"/>
      <c r="WAD301" s="2039"/>
      <c r="WAE301" s="2039"/>
      <c r="WAF301" s="2039"/>
      <c r="WAG301" s="2039"/>
      <c r="WAH301" s="2039"/>
      <c r="WAI301" s="2039"/>
      <c r="WAJ301" s="2039"/>
      <c r="WAK301" s="2039"/>
      <c r="WAL301" s="2039"/>
      <c r="WAM301" s="2039"/>
      <c r="WAN301" s="2039"/>
      <c r="WAO301" s="2039"/>
      <c r="WAP301" s="2039"/>
      <c r="WAQ301" s="2039"/>
      <c r="WAR301" s="2039"/>
      <c r="WAS301" s="2039"/>
      <c r="WAT301" s="2039"/>
      <c r="WAU301" s="2039"/>
      <c r="WAV301" s="2039"/>
      <c r="WAW301" s="2039"/>
      <c r="WAX301" s="2039"/>
      <c r="WAY301" s="2039"/>
      <c r="WAZ301" s="2039"/>
      <c r="WBA301" s="2039"/>
      <c r="WBB301" s="2039"/>
      <c r="WBC301" s="2039"/>
      <c r="WBD301" s="2039"/>
      <c r="WBE301" s="2039"/>
      <c r="WBF301" s="2039"/>
      <c r="WBG301" s="2039"/>
      <c r="WBH301" s="2039"/>
      <c r="WBI301" s="2039"/>
      <c r="WBJ301" s="2039"/>
      <c r="WBK301" s="2039"/>
      <c r="WBL301" s="2039"/>
      <c r="WBM301" s="2039"/>
      <c r="WBN301" s="2039"/>
      <c r="WBO301" s="2039"/>
      <c r="WBP301" s="2039"/>
      <c r="WBQ301" s="2039"/>
      <c r="WBR301" s="2039"/>
      <c r="WBS301" s="2039"/>
      <c r="WBT301" s="2039"/>
      <c r="WBU301" s="2039"/>
      <c r="WBV301" s="2039"/>
      <c r="WBW301" s="2039"/>
      <c r="WBX301" s="2039"/>
      <c r="WBY301" s="2039"/>
      <c r="WBZ301" s="2039"/>
      <c r="WCA301" s="2039"/>
      <c r="WCB301" s="2039"/>
      <c r="WCC301" s="2039"/>
      <c r="WCD301" s="2039"/>
      <c r="WCE301" s="2039"/>
      <c r="WCF301" s="2039"/>
      <c r="WCG301" s="2039"/>
      <c r="WCH301" s="2039"/>
      <c r="WCI301" s="2039"/>
      <c r="WCJ301" s="2039"/>
      <c r="WCK301" s="2039"/>
      <c r="WCL301" s="2039"/>
      <c r="WCM301" s="2039"/>
      <c r="WCN301" s="2039"/>
      <c r="WCO301" s="2039"/>
      <c r="WCP301" s="2039"/>
      <c r="WCQ301" s="2039"/>
      <c r="WCR301" s="2039"/>
      <c r="WCS301" s="2039"/>
      <c r="WCT301" s="2039"/>
      <c r="WCU301" s="2039"/>
      <c r="WCV301" s="2039"/>
      <c r="WCW301" s="2039"/>
      <c r="WCX301" s="2039"/>
      <c r="WCY301" s="2039"/>
      <c r="WCZ301" s="2039"/>
      <c r="WDA301" s="2039"/>
      <c r="WDB301" s="2039"/>
      <c r="WDC301" s="2039"/>
      <c r="WDD301" s="2039"/>
      <c r="WDE301" s="2039"/>
      <c r="WDF301" s="2039"/>
      <c r="WDG301" s="2039"/>
      <c r="WDH301" s="2039"/>
      <c r="WDI301" s="2039"/>
      <c r="WDJ301" s="2039"/>
      <c r="WDK301" s="2039"/>
      <c r="WDL301" s="2039"/>
      <c r="WDM301" s="2039"/>
      <c r="WDN301" s="2039"/>
      <c r="WDO301" s="2039"/>
      <c r="WDP301" s="2039"/>
      <c r="WDQ301" s="2039"/>
      <c r="WDR301" s="2039"/>
      <c r="WDS301" s="2039"/>
      <c r="WDT301" s="2039"/>
      <c r="WDU301" s="2039"/>
      <c r="WDV301" s="2039"/>
      <c r="WDW301" s="2039"/>
      <c r="WDX301" s="2039"/>
      <c r="WDY301" s="2039"/>
      <c r="WDZ301" s="2039"/>
      <c r="WEA301" s="2039"/>
      <c r="WEB301" s="2039"/>
      <c r="WEC301" s="2039"/>
      <c r="WED301" s="2039"/>
      <c r="WEE301" s="2039"/>
      <c r="WEF301" s="2039"/>
      <c r="WEG301" s="2039"/>
      <c r="WEH301" s="2039"/>
      <c r="WEI301" s="2039"/>
      <c r="WEJ301" s="2039"/>
      <c r="WEK301" s="2039"/>
      <c r="WEL301" s="2039"/>
      <c r="WEM301" s="2039"/>
      <c r="WEN301" s="2039"/>
      <c r="WEO301" s="2039"/>
      <c r="WEP301" s="2039"/>
      <c r="WEQ301" s="2039"/>
      <c r="WER301" s="2039"/>
      <c r="WES301" s="2039"/>
      <c r="WET301" s="2039"/>
      <c r="WEU301" s="2039"/>
      <c r="WEV301" s="2039"/>
      <c r="WEW301" s="2039"/>
      <c r="WEX301" s="2039"/>
      <c r="WEY301" s="2039"/>
      <c r="WEZ301" s="2039"/>
      <c r="WFA301" s="2039"/>
      <c r="WFB301" s="2039"/>
      <c r="WFC301" s="2039"/>
      <c r="WFD301" s="2039"/>
      <c r="WFE301" s="2039"/>
      <c r="WFF301" s="2039"/>
      <c r="WFG301" s="2039"/>
      <c r="WFH301" s="2039"/>
      <c r="WFI301" s="2039"/>
      <c r="WFJ301" s="2039"/>
      <c r="WFK301" s="2039"/>
      <c r="WFL301" s="2039"/>
      <c r="WFM301" s="2039"/>
      <c r="WFN301" s="2039"/>
      <c r="WFO301" s="2039"/>
      <c r="WFP301" s="2039"/>
      <c r="WFQ301" s="2039"/>
      <c r="WFR301" s="2039"/>
      <c r="WFS301" s="2039"/>
      <c r="WFT301" s="2039"/>
      <c r="WFU301" s="2039"/>
      <c r="WFV301" s="2039"/>
      <c r="WFW301" s="2039"/>
      <c r="WFX301" s="2039"/>
      <c r="WFY301" s="2039"/>
      <c r="WFZ301" s="2039"/>
      <c r="WGA301" s="2039"/>
      <c r="WGB301" s="2039"/>
      <c r="WGC301" s="2039"/>
      <c r="WGD301" s="2039"/>
      <c r="WGE301" s="2039"/>
      <c r="WGF301" s="2039"/>
      <c r="WGG301" s="2039"/>
      <c r="WGH301" s="2039"/>
      <c r="WGI301" s="2039"/>
      <c r="WGJ301" s="2039"/>
      <c r="WGK301" s="2039"/>
      <c r="WGL301" s="2039"/>
      <c r="WGM301" s="2039"/>
      <c r="WGN301" s="2039"/>
      <c r="WGO301" s="2039"/>
      <c r="WGP301" s="2039"/>
      <c r="WGQ301" s="2039"/>
      <c r="WGR301" s="2039"/>
      <c r="WGS301" s="2039"/>
      <c r="WGT301" s="2039"/>
      <c r="WGU301" s="2039"/>
      <c r="WGV301" s="2039"/>
      <c r="WGW301" s="2039"/>
      <c r="WGX301" s="2039"/>
      <c r="WGY301" s="2039"/>
      <c r="WGZ301" s="2039"/>
      <c r="WHA301" s="2039"/>
      <c r="WHB301" s="2039"/>
      <c r="WHC301" s="2039"/>
      <c r="WHD301" s="2039"/>
      <c r="WHE301" s="2039"/>
      <c r="WHF301" s="2039"/>
      <c r="WHG301" s="2039"/>
      <c r="WHH301" s="2039"/>
      <c r="WHI301" s="2039"/>
      <c r="WHJ301" s="2039"/>
      <c r="WHK301" s="2039"/>
      <c r="WHL301" s="2039"/>
      <c r="WHM301" s="2039"/>
      <c r="WHN301" s="2039"/>
      <c r="WHO301" s="2039"/>
      <c r="WHP301" s="2039"/>
      <c r="WHQ301" s="2039"/>
      <c r="WHR301" s="2039"/>
      <c r="WHS301" s="2039"/>
      <c r="WHT301" s="2039"/>
      <c r="WHU301" s="2039"/>
      <c r="WHV301" s="2039"/>
      <c r="WHW301" s="2039"/>
      <c r="WHX301" s="2039"/>
      <c r="WHY301" s="2039"/>
      <c r="WHZ301" s="2039"/>
      <c r="WIA301" s="2039"/>
      <c r="WIB301" s="2039"/>
      <c r="WIC301" s="2039"/>
      <c r="WID301" s="2039"/>
      <c r="WIE301" s="2039"/>
      <c r="WIF301" s="2039"/>
      <c r="WIG301" s="2039"/>
      <c r="WIH301" s="2039"/>
      <c r="WII301" s="2039"/>
      <c r="WIJ301" s="2039"/>
      <c r="WIK301" s="2039"/>
      <c r="WIL301" s="2039"/>
      <c r="WIM301" s="2039"/>
      <c r="WIN301" s="2039"/>
      <c r="WIO301" s="2039"/>
      <c r="WIP301" s="2039"/>
      <c r="WIQ301" s="2039"/>
      <c r="WIR301" s="2039"/>
      <c r="WIS301" s="2039"/>
      <c r="WIT301" s="2039"/>
      <c r="WIU301" s="2039"/>
      <c r="WIV301" s="2039"/>
      <c r="WIW301" s="2039"/>
      <c r="WIX301" s="2039"/>
      <c r="WIY301" s="2039"/>
      <c r="WIZ301" s="2039"/>
      <c r="WJA301" s="2039"/>
      <c r="WJB301" s="2039"/>
      <c r="WJC301" s="2039"/>
      <c r="WJD301" s="2039"/>
      <c r="WJE301" s="2039"/>
      <c r="WJF301" s="2039"/>
      <c r="WJG301" s="2039"/>
      <c r="WJH301" s="2039"/>
      <c r="WJI301" s="2039"/>
      <c r="WJJ301" s="2039"/>
      <c r="WJK301" s="2039"/>
      <c r="WJL301" s="2039"/>
      <c r="WJM301" s="2039"/>
      <c r="WJN301" s="2039"/>
      <c r="WJO301" s="2039"/>
      <c r="WJP301" s="2039"/>
      <c r="WJQ301" s="2039"/>
      <c r="WJR301" s="2039"/>
      <c r="WJS301" s="2039"/>
      <c r="WJT301" s="2039"/>
      <c r="WJU301" s="2039"/>
      <c r="WJV301" s="2039"/>
      <c r="WJW301" s="2039"/>
      <c r="WJX301" s="2039"/>
      <c r="WJY301" s="2039"/>
      <c r="WJZ301" s="2039"/>
      <c r="WKA301" s="2039"/>
      <c r="WKB301" s="2039"/>
      <c r="WKC301" s="2039"/>
      <c r="WKD301" s="2039"/>
      <c r="WKE301" s="2039"/>
      <c r="WKF301" s="2039"/>
      <c r="WKG301" s="2039"/>
      <c r="WKH301" s="2039"/>
      <c r="WKI301" s="2039"/>
      <c r="WKJ301" s="2039"/>
      <c r="WKK301" s="2039"/>
      <c r="WKL301" s="2039"/>
      <c r="WKM301" s="2039"/>
      <c r="WKN301" s="2039"/>
      <c r="WKO301" s="2039"/>
      <c r="WKP301" s="2039"/>
      <c r="WKQ301" s="2039"/>
      <c r="WKR301" s="2039"/>
      <c r="WKS301" s="2039"/>
      <c r="WKT301" s="2039"/>
      <c r="WKU301" s="2039"/>
      <c r="WKV301" s="2039"/>
      <c r="WKW301" s="2039"/>
      <c r="WKX301" s="2039"/>
      <c r="WKY301" s="2039"/>
      <c r="WKZ301" s="2039"/>
      <c r="WLA301" s="2039"/>
      <c r="WLB301" s="2039"/>
      <c r="WLC301" s="2039"/>
      <c r="WLD301" s="2039"/>
      <c r="WLE301" s="2039"/>
      <c r="WLF301" s="2039"/>
      <c r="WLG301" s="2039"/>
      <c r="WLH301" s="2039"/>
      <c r="WLI301" s="2039"/>
      <c r="WLJ301" s="2039"/>
      <c r="WLK301" s="2039"/>
      <c r="WLL301" s="2039"/>
      <c r="WLM301" s="2039"/>
      <c r="WLN301" s="2039"/>
      <c r="WLO301" s="2039"/>
      <c r="WLP301" s="2039"/>
      <c r="WLQ301" s="2039"/>
      <c r="WLR301" s="2039"/>
      <c r="WLS301" s="2039"/>
      <c r="WLT301" s="2039"/>
      <c r="WLU301" s="2039"/>
      <c r="WLV301" s="2039"/>
      <c r="WLW301" s="2039"/>
      <c r="WLX301" s="2039"/>
      <c r="WLY301" s="2039"/>
      <c r="WLZ301" s="2039"/>
      <c r="WMA301" s="2039"/>
      <c r="WMB301" s="2039"/>
      <c r="WMC301" s="2039"/>
      <c r="WMD301" s="2039"/>
      <c r="WME301" s="2039"/>
      <c r="WMF301" s="2039"/>
      <c r="WMG301" s="2039"/>
      <c r="WMH301" s="2039"/>
      <c r="WMI301" s="2039"/>
      <c r="WMJ301" s="2039"/>
      <c r="WMK301" s="2039"/>
      <c r="WML301" s="2039"/>
      <c r="WMM301" s="2039"/>
      <c r="WMN301" s="2039"/>
      <c r="WMO301" s="2039"/>
      <c r="WMP301" s="2039"/>
      <c r="WMQ301" s="2039"/>
      <c r="WMR301" s="2039"/>
      <c r="WMS301" s="2039"/>
      <c r="WMT301" s="2039"/>
      <c r="WMU301" s="2039"/>
      <c r="WMV301" s="2039"/>
      <c r="WMW301" s="2039"/>
      <c r="WMX301" s="2039"/>
      <c r="WMY301" s="2039"/>
      <c r="WMZ301" s="2039"/>
      <c r="WNA301" s="2039"/>
      <c r="WNB301" s="2039"/>
      <c r="WNC301" s="2039"/>
      <c r="WND301" s="2039"/>
      <c r="WNE301" s="2039"/>
      <c r="WNF301" s="2039"/>
      <c r="WNG301" s="2039"/>
      <c r="WNH301" s="2039"/>
      <c r="WNI301" s="2039"/>
      <c r="WNJ301" s="2039"/>
      <c r="WNK301" s="2039"/>
      <c r="WNL301" s="2039"/>
      <c r="WNM301" s="2039"/>
      <c r="WNN301" s="2039"/>
      <c r="WNO301" s="2039"/>
      <c r="WNP301" s="2039"/>
      <c r="WNQ301" s="2039"/>
      <c r="WNR301" s="2039"/>
      <c r="WNS301" s="2039"/>
      <c r="WNT301" s="2039"/>
      <c r="WNU301" s="2039"/>
      <c r="WNV301" s="2039"/>
      <c r="WNW301" s="2039"/>
      <c r="WNX301" s="2039"/>
      <c r="WNY301" s="2039"/>
      <c r="WNZ301" s="2039"/>
      <c r="WOA301" s="2039"/>
      <c r="WOB301" s="2039"/>
      <c r="WOC301" s="2039"/>
      <c r="WOD301" s="2039"/>
      <c r="WOE301" s="2039"/>
      <c r="WOF301" s="2039"/>
      <c r="WOG301" s="2039"/>
      <c r="WOH301" s="2039"/>
      <c r="WOI301" s="2039"/>
      <c r="WOJ301" s="2039"/>
      <c r="WOK301" s="2039"/>
      <c r="WOL301" s="2039"/>
      <c r="WOM301" s="2039"/>
      <c r="WON301" s="2039"/>
      <c r="WOO301" s="2039"/>
      <c r="WOP301" s="2039"/>
      <c r="WOQ301" s="2039"/>
      <c r="WOR301" s="2039"/>
      <c r="WOS301" s="2039"/>
      <c r="WOT301" s="2039"/>
      <c r="WOU301" s="2039"/>
      <c r="WOV301" s="2039"/>
      <c r="WOW301" s="2039"/>
      <c r="WOX301" s="2039"/>
      <c r="WOY301" s="2039"/>
      <c r="WOZ301" s="2039"/>
      <c r="WPA301" s="2039"/>
      <c r="WPB301" s="2039"/>
      <c r="WPC301" s="2039"/>
      <c r="WPD301" s="2039"/>
      <c r="WPE301" s="2039"/>
      <c r="WPF301" s="2039"/>
      <c r="WPG301" s="2039"/>
      <c r="WPH301" s="2039"/>
      <c r="WPI301" s="2039"/>
      <c r="WPJ301" s="2039"/>
      <c r="WPK301" s="2039"/>
      <c r="WPL301" s="2039"/>
      <c r="WPM301" s="2039"/>
      <c r="WPN301" s="2039"/>
      <c r="WPO301" s="2039"/>
      <c r="WPP301" s="2039"/>
      <c r="WPQ301" s="2039"/>
      <c r="WPR301" s="2039"/>
      <c r="WPS301" s="2039"/>
      <c r="WPT301" s="2039"/>
      <c r="WPU301" s="2039"/>
      <c r="WPV301" s="2039"/>
      <c r="WPW301" s="2039"/>
      <c r="WPX301" s="2039"/>
      <c r="WPY301" s="2039"/>
      <c r="WPZ301" s="2039"/>
      <c r="WQA301" s="2039"/>
      <c r="WQB301" s="2039"/>
      <c r="WQC301" s="2039"/>
      <c r="WQD301" s="2039"/>
      <c r="WQE301" s="2039"/>
      <c r="WQF301" s="2039"/>
      <c r="WQG301" s="2039"/>
      <c r="WQH301" s="2039"/>
      <c r="WQI301" s="2039"/>
      <c r="WQJ301" s="2039"/>
      <c r="WQK301" s="2039"/>
      <c r="WQL301" s="2039"/>
      <c r="WQM301" s="2039"/>
      <c r="WQN301" s="2039"/>
      <c r="WQO301" s="2039"/>
      <c r="WQP301" s="2039"/>
      <c r="WQQ301" s="2039"/>
      <c r="WQR301" s="2039"/>
      <c r="WQS301" s="2039"/>
      <c r="WQT301" s="2039"/>
      <c r="WQU301" s="2039"/>
      <c r="WQV301" s="2039"/>
      <c r="WQW301" s="2039"/>
      <c r="WQX301" s="2039"/>
      <c r="WQY301" s="2039"/>
      <c r="WQZ301" s="2039"/>
      <c r="WRA301" s="2039"/>
      <c r="WRB301" s="2039"/>
      <c r="WRC301" s="2039"/>
      <c r="WRD301" s="2039"/>
      <c r="WRE301" s="2039"/>
      <c r="WRF301" s="2039"/>
      <c r="WRG301" s="2039"/>
      <c r="WRH301" s="2039"/>
      <c r="WRI301" s="2039"/>
      <c r="WRJ301" s="2039"/>
      <c r="WRK301" s="2039"/>
      <c r="WRL301" s="2039"/>
      <c r="WRM301" s="2039"/>
      <c r="WRN301" s="2039"/>
      <c r="WRO301" s="2039"/>
      <c r="WRP301" s="2039"/>
      <c r="WRQ301" s="2039"/>
      <c r="WRR301" s="2039"/>
      <c r="WRS301" s="2039"/>
      <c r="WRT301" s="2039"/>
      <c r="WRU301" s="2039"/>
      <c r="WRV301" s="2039"/>
      <c r="WRW301" s="2039"/>
      <c r="WRX301" s="2039"/>
      <c r="WRY301" s="2039"/>
      <c r="WRZ301" s="2039"/>
      <c r="WSA301" s="2039"/>
      <c r="WSB301" s="2039"/>
      <c r="WSC301" s="2039"/>
      <c r="WSD301" s="2039"/>
      <c r="WSE301" s="2039"/>
      <c r="WSF301" s="2039"/>
      <c r="WSG301" s="2039"/>
      <c r="WSH301" s="2039"/>
      <c r="WSI301" s="2039"/>
      <c r="WSJ301" s="2039"/>
      <c r="WSK301" s="2039"/>
      <c r="WSL301" s="2039"/>
      <c r="WSM301" s="2039"/>
      <c r="WSN301" s="2039"/>
      <c r="WSO301" s="2039"/>
      <c r="WSP301" s="2039"/>
      <c r="WSQ301" s="2039"/>
      <c r="WSR301" s="2039"/>
      <c r="WSS301" s="2039"/>
      <c r="WST301" s="2039"/>
      <c r="WSU301" s="2039"/>
      <c r="WSV301" s="2039"/>
      <c r="WSW301" s="2039"/>
      <c r="WSX301" s="2039"/>
      <c r="WSY301" s="2039"/>
      <c r="WSZ301" s="2039"/>
      <c r="WTA301" s="2039"/>
      <c r="WTB301" s="2039"/>
      <c r="WTC301" s="2039"/>
      <c r="WTD301" s="2039"/>
      <c r="WTE301" s="2039"/>
      <c r="WTF301" s="2039"/>
      <c r="WTG301" s="2039"/>
      <c r="WTH301" s="2039"/>
      <c r="WTI301" s="2039"/>
      <c r="WTJ301" s="2039"/>
      <c r="WTK301" s="2039"/>
      <c r="WTL301" s="2039"/>
      <c r="WTM301" s="2039"/>
      <c r="WTN301" s="2039"/>
      <c r="WTO301" s="2039"/>
      <c r="WTP301" s="2039"/>
      <c r="WTQ301" s="2039"/>
      <c r="WTR301" s="2039"/>
      <c r="WTS301" s="2039"/>
      <c r="WTT301" s="2039"/>
      <c r="WTU301" s="2039"/>
      <c r="WTV301" s="2039"/>
      <c r="WTW301" s="2039"/>
      <c r="WTX301" s="2039"/>
      <c r="WTY301" s="2039"/>
      <c r="WTZ301" s="2039"/>
      <c r="WUA301" s="2039"/>
      <c r="WUB301" s="2039"/>
      <c r="WUC301" s="2039"/>
      <c r="WUD301" s="2039"/>
      <c r="WUE301" s="2039"/>
      <c r="WUF301" s="2039"/>
      <c r="WUG301" s="2039"/>
      <c r="WUH301" s="2039"/>
      <c r="WUI301" s="2039"/>
      <c r="WUJ301" s="2039"/>
      <c r="WUK301" s="2039"/>
      <c r="WUL301" s="2039"/>
      <c r="WUM301" s="2039"/>
      <c r="WUN301" s="2039"/>
      <c r="WUO301" s="2039"/>
      <c r="WUP301" s="2039"/>
      <c r="WUQ301" s="2039"/>
      <c r="WUR301" s="2039"/>
      <c r="WUS301" s="2039"/>
      <c r="WUT301" s="2039"/>
      <c r="WUU301" s="2039"/>
      <c r="WUV301" s="2039"/>
      <c r="WUW301" s="2039"/>
      <c r="WUX301" s="2039"/>
      <c r="WUY301" s="2039"/>
      <c r="WUZ301" s="2039"/>
      <c r="WVA301" s="2039"/>
      <c r="WVB301" s="2039"/>
      <c r="WVC301" s="2039"/>
      <c r="WVD301" s="2039"/>
      <c r="WVE301" s="2039"/>
      <c r="WVF301" s="2039"/>
      <c r="WVG301" s="2039"/>
      <c r="WVH301" s="2039"/>
      <c r="WVI301" s="2039"/>
      <c r="WVJ301" s="2039"/>
      <c r="WVK301" s="2039"/>
      <c r="WVL301" s="2039"/>
      <c r="WVM301" s="2039"/>
      <c r="WVN301" s="2039"/>
      <c r="WVO301" s="2039"/>
      <c r="WVP301" s="2039"/>
      <c r="WVQ301" s="2039"/>
      <c r="WVR301" s="2039"/>
      <c r="WVS301" s="2039"/>
      <c r="WVT301" s="2039"/>
      <c r="WVU301" s="2039"/>
      <c r="WVV301" s="2039"/>
      <c r="WVW301" s="2039"/>
      <c r="WVX301" s="2039"/>
      <c r="WVY301" s="2039"/>
      <c r="WVZ301" s="2039"/>
      <c r="WWA301" s="2039"/>
      <c r="WWB301" s="2039"/>
      <c r="WWC301" s="2039"/>
      <c r="WWD301" s="2039"/>
      <c r="WWE301" s="2039"/>
      <c r="WWF301" s="2039"/>
      <c r="WWG301" s="2039"/>
      <c r="WWH301" s="2039"/>
      <c r="WWI301" s="2039"/>
      <c r="WWJ301" s="2039"/>
      <c r="WWK301" s="2039"/>
      <c r="WWL301" s="2039"/>
      <c r="WWM301" s="2039"/>
      <c r="WWN301" s="2039"/>
      <c r="WWO301" s="2039"/>
      <c r="WWP301" s="2039"/>
      <c r="WWQ301" s="2039"/>
      <c r="WWR301" s="2039"/>
      <c r="WWS301" s="2039"/>
      <c r="WWT301" s="2039"/>
      <c r="WWU301" s="2039"/>
      <c r="WWV301" s="2039"/>
      <c r="WWW301" s="2039"/>
      <c r="WWX301" s="2039"/>
      <c r="WWY301" s="2039"/>
      <c r="WWZ301" s="2039"/>
      <c r="WXA301" s="2039"/>
      <c r="WXB301" s="2039"/>
      <c r="WXC301" s="2039"/>
      <c r="WXD301" s="2039"/>
      <c r="WXE301" s="2039"/>
      <c r="WXF301" s="2039"/>
      <c r="WXG301" s="2039"/>
      <c r="WXH301" s="2039"/>
      <c r="WXI301" s="2039"/>
      <c r="WXJ301" s="2039"/>
      <c r="WXK301" s="2039"/>
      <c r="WXL301" s="2039"/>
      <c r="WXM301" s="2039"/>
      <c r="WXN301" s="2039"/>
      <c r="WXO301" s="2039"/>
      <c r="WXP301" s="2039"/>
      <c r="WXQ301" s="2039"/>
      <c r="WXR301" s="2039"/>
      <c r="WXS301" s="2039"/>
      <c r="WXT301" s="2039"/>
      <c r="WXU301" s="2039"/>
      <c r="WXV301" s="2039"/>
      <c r="WXW301" s="2039"/>
      <c r="WXX301" s="2039"/>
      <c r="WXY301" s="2039"/>
      <c r="WXZ301" s="2039"/>
      <c r="WYA301" s="2039"/>
      <c r="WYB301" s="2039"/>
      <c r="WYC301" s="2039"/>
      <c r="WYD301" s="2039"/>
      <c r="WYE301" s="2039"/>
      <c r="WYF301" s="2039"/>
      <c r="WYG301" s="2039"/>
      <c r="WYH301" s="2039"/>
      <c r="WYI301" s="2039"/>
      <c r="WYJ301" s="2039"/>
      <c r="WYK301" s="2039"/>
      <c r="WYL301" s="2039"/>
      <c r="WYM301" s="2039"/>
      <c r="WYN301" s="2039"/>
      <c r="WYO301" s="2039"/>
      <c r="WYP301" s="2039"/>
      <c r="WYQ301" s="2039"/>
      <c r="WYR301" s="2039"/>
      <c r="WYS301" s="2039"/>
      <c r="WYT301" s="2039"/>
      <c r="WYU301" s="2039"/>
      <c r="WYV301" s="2039"/>
      <c r="WYW301" s="2039"/>
      <c r="WYX301" s="2039"/>
      <c r="WYY301" s="2039"/>
      <c r="WYZ301" s="2039"/>
      <c r="WZA301" s="2039"/>
      <c r="WZB301" s="2039"/>
      <c r="WZC301" s="2039"/>
      <c r="WZD301" s="2039"/>
      <c r="WZE301" s="2039"/>
      <c r="WZF301" s="2039"/>
      <c r="WZG301" s="2039"/>
      <c r="WZH301" s="2039"/>
      <c r="WZI301" s="2039"/>
      <c r="WZJ301" s="2039"/>
      <c r="WZK301" s="2039"/>
      <c r="WZL301" s="2039"/>
      <c r="WZM301" s="2039"/>
      <c r="WZN301" s="2039"/>
      <c r="WZO301" s="2039"/>
      <c r="WZP301" s="2039"/>
      <c r="WZQ301" s="2039"/>
      <c r="WZR301" s="2039"/>
      <c r="WZS301" s="2039"/>
      <c r="WZT301" s="2039"/>
      <c r="WZU301" s="2039"/>
      <c r="WZV301" s="2039"/>
      <c r="WZW301" s="2039"/>
      <c r="WZX301" s="2039"/>
      <c r="WZY301" s="2039"/>
      <c r="WZZ301" s="2039"/>
      <c r="XAA301" s="2039"/>
      <c r="XAB301" s="2039"/>
      <c r="XAC301" s="2039"/>
      <c r="XAD301" s="2039"/>
      <c r="XAE301" s="2039"/>
      <c r="XAF301" s="2039"/>
      <c r="XAG301" s="2039"/>
      <c r="XAH301" s="2039"/>
      <c r="XAI301" s="2039"/>
      <c r="XAJ301" s="2039"/>
      <c r="XAK301" s="2039"/>
      <c r="XAL301" s="2039"/>
      <c r="XAM301" s="2039"/>
      <c r="XAN301" s="2039"/>
      <c r="XAO301" s="2039"/>
      <c r="XAP301" s="2039"/>
      <c r="XAQ301" s="2039"/>
      <c r="XAR301" s="2039"/>
      <c r="XAS301" s="2039"/>
      <c r="XAT301" s="2039"/>
      <c r="XAU301" s="2039"/>
      <c r="XAV301" s="2039"/>
      <c r="XAW301" s="2039"/>
      <c r="XAX301" s="2039"/>
      <c r="XAY301" s="2039"/>
      <c r="XAZ301" s="2039"/>
      <c r="XBA301" s="2039"/>
      <c r="XBB301" s="2039"/>
      <c r="XBC301" s="2039"/>
      <c r="XBD301" s="2039"/>
      <c r="XBE301" s="2039"/>
      <c r="XBF301" s="2039"/>
      <c r="XBG301" s="2039"/>
      <c r="XBH301" s="2039"/>
      <c r="XBI301" s="2039"/>
      <c r="XBJ301" s="2039"/>
      <c r="XBK301" s="2039"/>
      <c r="XBL301" s="2039"/>
      <c r="XBM301" s="2039"/>
      <c r="XBN301" s="2039"/>
      <c r="XBO301" s="2039"/>
      <c r="XBP301" s="2039"/>
      <c r="XBQ301" s="2039"/>
      <c r="XBR301" s="2039"/>
      <c r="XBS301" s="2039"/>
      <c r="XBT301" s="2039"/>
      <c r="XBU301" s="2039"/>
      <c r="XBV301" s="2039"/>
      <c r="XBW301" s="2039"/>
      <c r="XBX301" s="2039"/>
      <c r="XBY301" s="2039"/>
      <c r="XBZ301" s="2039"/>
      <c r="XCA301" s="2039"/>
      <c r="XCB301" s="2039"/>
      <c r="XCC301" s="2039"/>
      <c r="XCD301" s="2039"/>
      <c r="XCE301" s="2039"/>
      <c r="XCF301" s="2039"/>
      <c r="XCG301" s="2039"/>
      <c r="XCH301" s="2039"/>
      <c r="XCI301" s="2039"/>
      <c r="XCJ301" s="2039"/>
      <c r="XCK301" s="2039"/>
      <c r="XCL301" s="2039"/>
      <c r="XCM301" s="2039"/>
      <c r="XCN301" s="2039"/>
      <c r="XCO301" s="2039"/>
      <c r="XCP301" s="2039"/>
      <c r="XCQ301" s="2039"/>
      <c r="XCR301" s="2039"/>
      <c r="XCS301" s="2039"/>
      <c r="XCT301" s="2039"/>
      <c r="XCU301" s="2039"/>
      <c r="XCV301" s="2039"/>
      <c r="XCW301" s="2039"/>
      <c r="XCX301" s="2039"/>
      <c r="XCY301" s="2039"/>
      <c r="XCZ301" s="2039"/>
      <c r="XDA301" s="2039"/>
      <c r="XDB301" s="2039"/>
      <c r="XDC301" s="2039"/>
      <c r="XDD301" s="2039"/>
      <c r="XDE301" s="2039"/>
      <c r="XDF301" s="2039"/>
      <c r="XDG301" s="2039"/>
      <c r="XDH301" s="2039"/>
      <c r="XDI301" s="2039"/>
      <c r="XDJ301" s="2039"/>
      <c r="XDK301" s="2039"/>
      <c r="XDL301" s="2039"/>
      <c r="XDM301" s="2039"/>
      <c r="XDN301" s="2039"/>
      <c r="XDO301" s="2039"/>
      <c r="XDP301" s="2039"/>
      <c r="XDQ301" s="2039"/>
      <c r="XDR301" s="2039"/>
      <c r="XDS301" s="2039"/>
      <c r="XDT301" s="2039"/>
      <c r="XDU301" s="2039"/>
      <c r="XDV301" s="2039"/>
      <c r="XDW301" s="2039"/>
      <c r="XDX301" s="2039"/>
      <c r="XDY301" s="2039"/>
      <c r="XDZ301" s="2039"/>
      <c r="XEA301" s="2039"/>
      <c r="XEB301" s="2039"/>
      <c r="XEC301" s="2039"/>
      <c r="XED301" s="2039"/>
      <c r="XEE301" s="2039"/>
      <c r="XEF301" s="2039"/>
      <c r="XEG301" s="2039"/>
      <c r="XEH301" s="2039"/>
      <c r="XEI301" s="2039"/>
      <c r="XEJ301" s="2039"/>
      <c r="XEK301" s="2039"/>
      <c r="XEL301" s="2039"/>
      <c r="XEM301" s="2039"/>
      <c r="XEN301" s="2039"/>
      <c r="XEO301" s="2039"/>
      <c r="XEP301" s="2039"/>
      <c r="XEQ301" s="2039"/>
      <c r="XER301" s="2039"/>
      <c r="XES301" s="2039"/>
      <c r="XET301" s="2039"/>
      <c r="XEU301" s="2039"/>
      <c r="XEV301" s="2039"/>
      <c r="XEW301" s="2039"/>
      <c r="XEX301" s="2039"/>
      <c r="XEY301" s="2039"/>
      <c r="XEZ301" s="2039"/>
    </row>
    <row r="302" spans="1:16380" ht="78.75">
      <c r="A302" s="2576" t="s">
        <v>830</v>
      </c>
      <c r="B302" s="854"/>
      <c r="C302" s="2705"/>
      <c r="D302" s="3435" t="s">
        <v>5434</v>
      </c>
      <c r="E302" s="3435"/>
      <c r="F302" s="3435"/>
      <c r="G302" s="3435"/>
      <c r="H302" s="3435"/>
      <c r="I302" s="3435"/>
      <c r="J302" s="2515"/>
      <c r="K302" s="2706"/>
      <c r="L302" s="2039"/>
      <c r="M302" s="2039"/>
      <c r="N302" s="2039"/>
      <c r="O302" s="2039"/>
      <c r="P302" s="2039"/>
      <c r="Q302" s="2039"/>
      <c r="R302" s="2039"/>
      <c r="S302" s="2039"/>
      <c r="T302" s="2039"/>
      <c r="U302" s="2039"/>
      <c r="V302" s="2039"/>
      <c r="W302" s="2039"/>
      <c r="X302" s="2039"/>
      <c r="Y302" s="2039"/>
      <c r="Z302" s="2039"/>
      <c r="AA302" s="2039"/>
      <c r="AB302" s="2039"/>
      <c r="AC302" s="2039"/>
      <c r="AD302" s="2039"/>
      <c r="AE302" s="2039"/>
      <c r="AF302" s="2039"/>
      <c r="AG302" s="2039"/>
      <c r="AH302" s="2039"/>
      <c r="AI302" s="2039"/>
      <c r="AJ302" s="2039"/>
      <c r="AK302" s="2039"/>
      <c r="AL302" s="2039"/>
      <c r="AM302" s="2039"/>
      <c r="AN302" s="2039"/>
      <c r="AO302" s="2039"/>
      <c r="AP302" s="2039"/>
      <c r="AQ302" s="2039"/>
      <c r="AR302" s="2039"/>
      <c r="AS302" s="2039"/>
      <c r="AT302" s="2039"/>
      <c r="AU302" s="2039"/>
      <c r="AV302" s="2039"/>
      <c r="AW302" s="2039"/>
      <c r="AX302" s="2039"/>
      <c r="AY302" s="2039"/>
      <c r="AZ302" s="2039"/>
      <c r="BA302" s="2039"/>
      <c r="BB302" s="2039"/>
      <c r="BC302" s="2039"/>
      <c r="BD302" s="2039"/>
      <c r="BE302" s="2039"/>
      <c r="BF302" s="2039"/>
      <c r="BG302" s="2039"/>
      <c r="BH302" s="2039"/>
      <c r="BI302" s="2039"/>
      <c r="BJ302" s="2039"/>
      <c r="BK302" s="2039"/>
      <c r="BL302" s="2039"/>
      <c r="BM302" s="2039"/>
      <c r="BN302" s="2039"/>
      <c r="BO302" s="2039"/>
      <c r="BP302" s="2039"/>
      <c r="BQ302" s="2039"/>
      <c r="BR302" s="2039"/>
      <c r="BS302" s="2039"/>
      <c r="BT302" s="2039"/>
      <c r="BU302" s="2039"/>
      <c r="BV302" s="2039"/>
      <c r="BW302" s="2039"/>
      <c r="BX302" s="2039"/>
      <c r="BY302" s="2039"/>
      <c r="BZ302" s="2039"/>
      <c r="CA302" s="2039"/>
      <c r="CB302" s="2039"/>
      <c r="CC302" s="2039"/>
      <c r="CD302" s="2039"/>
      <c r="CE302" s="2039"/>
      <c r="CF302" s="2039"/>
      <c r="CG302" s="2039"/>
      <c r="CH302" s="2039"/>
      <c r="CI302" s="2039"/>
      <c r="CJ302" s="2039"/>
      <c r="CK302" s="2039"/>
      <c r="CL302" s="2039"/>
      <c r="CM302" s="2039"/>
      <c r="CN302" s="2039"/>
      <c r="CO302" s="2039"/>
      <c r="CP302" s="2039"/>
      <c r="CQ302" s="2039"/>
      <c r="CR302" s="2039"/>
      <c r="CS302" s="2039"/>
      <c r="CT302" s="2039"/>
      <c r="CU302" s="2039"/>
      <c r="CV302" s="2039"/>
      <c r="CW302" s="2039"/>
      <c r="CX302" s="2039"/>
      <c r="CY302" s="2039"/>
      <c r="CZ302" s="2039"/>
      <c r="DA302" s="2039"/>
      <c r="DB302" s="2039"/>
      <c r="DC302" s="2039"/>
      <c r="DD302" s="2039"/>
      <c r="DE302" s="2039"/>
      <c r="DF302" s="2039"/>
      <c r="DG302" s="2039"/>
      <c r="DH302" s="2039"/>
      <c r="DI302" s="2039"/>
      <c r="DJ302" s="2039"/>
      <c r="DK302" s="2039"/>
      <c r="DL302" s="2039"/>
      <c r="DM302" s="2039"/>
      <c r="DN302" s="2039"/>
      <c r="DO302" s="2039"/>
      <c r="DP302" s="2039"/>
      <c r="DQ302" s="2039"/>
      <c r="DR302" s="2039"/>
      <c r="DS302" s="2039"/>
      <c r="DT302" s="2039"/>
      <c r="DU302" s="2039"/>
      <c r="DV302" s="2039"/>
      <c r="DW302" s="2039"/>
      <c r="DX302" s="2039"/>
      <c r="DY302" s="2039"/>
      <c r="DZ302" s="2039"/>
      <c r="EA302" s="2039"/>
      <c r="EB302" s="2039"/>
      <c r="EC302" s="2039"/>
      <c r="ED302" s="2039"/>
      <c r="EE302" s="2039"/>
      <c r="EF302" s="2039"/>
      <c r="EG302" s="2039"/>
      <c r="EH302" s="2039"/>
      <c r="EI302" s="2039"/>
      <c r="EJ302" s="2039"/>
      <c r="EK302" s="2039"/>
      <c r="EL302" s="2039"/>
      <c r="EM302" s="2039"/>
      <c r="EN302" s="2039"/>
      <c r="EO302" s="2039"/>
      <c r="EP302" s="2039"/>
      <c r="EQ302" s="2039"/>
      <c r="ER302" s="2039"/>
      <c r="ES302" s="2039"/>
      <c r="ET302" s="2039"/>
      <c r="EU302" s="2039"/>
      <c r="EV302" s="2039"/>
      <c r="EW302" s="2039"/>
      <c r="EX302" s="2039"/>
      <c r="EY302" s="2039"/>
      <c r="EZ302" s="2039"/>
      <c r="FA302" s="2039"/>
      <c r="FB302" s="2039"/>
      <c r="FC302" s="2039"/>
      <c r="FD302" s="2039"/>
      <c r="FE302" s="2039"/>
      <c r="FF302" s="2039"/>
      <c r="FG302" s="2039"/>
      <c r="FH302" s="2039"/>
      <c r="FI302" s="2039"/>
      <c r="FJ302" s="2039"/>
      <c r="FK302" s="2039"/>
      <c r="FL302" s="2039"/>
      <c r="FM302" s="2039"/>
      <c r="FN302" s="2039"/>
      <c r="FO302" s="2039"/>
      <c r="FP302" s="2039"/>
      <c r="FQ302" s="2039"/>
      <c r="FR302" s="2039"/>
      <c r="FS302" s="2039"/>
      <c r="FT302" s="2039"/>
      <c r="FU302" s="2039"/>
      <c r="FV302" s="2039"/>
      <c r="FW302" s="2039"/>
      <c r="FX302" s="2039"/>
      <c r="FY302" s="2039"/>
      <c r="FZ302" s="2039"/>
      <c r="GA302" s="2039"/>
      <c r="GB302" s="2039"/>
      <c r="GC302" s="2039"/>
      <c r="GD302" s="2039"/>
      <c r="GE302" s="2039"/>
      <c r="GF302" s="2039"/>
      <c r="GG302" s="2039"/>
      <c r="GH302" s="2039"/>
      <c r="GI302" s="2039"/>
      <c r="GJ302" s="2039"/>
      <c r="GK302" s="2039"/>
      <c r="GL302" s="2039"/>
      <c r="GM302" s="2039"/>
      <c r="GN302" s="2039"/>
      <c r="GO302" s="2039"/>
      <c r="GP302" s="2039"/>
      <c r="GQ302" s="2039"/>
      <c r="GR302" s="2039"/>
      <c r="GS302" s="2039"/>
      <c r="GT302" s="2039"/>
      <c r="GU302" s="2039"/>
      <c r="GV302" s="2039"/>
      <c r="GW302" s="2039"/>
      <c r="GX302" s="2039"/>
      <c r="GY302" s="2039"/>
      <c r="GZ302" s="2039"/>
      <c r="HA302" s="2039"/>
      <c r="HB302" s="2039"/>
      <c r="HC302" s="2039"/>
      <c r="HD302" s="2039"/>
      <c r="HE302" s="2039"/>
      <c r="HF302" s="2039"/>
      <c r="HG302" s="2039"/>
      <c r="HH302" s="2039"/>
      <c r="HI302" s="2039"/>
      <c r="HJ302" s="2039"/>
      <c r="HK302" s="2039"/>
      <c r="HL302" s="2039"/>
      <c r="HM302" s="2039"/>
      <c r="HN302" s="2039"/>
      <c r="HO302" s="2039"/>
      <c r="HP302" s="2039"/>
      <c r="HQ302" s="2039"/>
      <c r="HR302" s="2039"/>
      <c r="HS302" s="2039"/>
      <c r="HT302" s="2039"/>
      <c r="HU302" s="2039"/>
      <c r="HV302" s="2039"/>
      <c r="HW302" s="2039"/>
      <c r="HX302" s="2039"/>
      <c r="HY302" s="2039"/>
      <c r="HZ302" s="2039"/>
      <c r="IA302" s="2039"/>
      <c r="IB302" s="2039"/>
      <c r="IC302" s="2039"/>
      <c r="ID302" s="2039"/>
      <c r="IE302" s="2039"/>
      <c r="IF302" s="2039"/>
      <c r="IG302" s="2039"/>
      <c r="IH302" s="2039"/>
      <c r="II302" s="2039"/>
      <c r="IJ302" s="2039"/>
      <c r="IK302" s="2039"/>
      <c r="IL302" s="2039"/>
      <c r="IM302" s="2039"/>
      <c r="IN302" s="2039"/>
      <c r="IO302" s="2039"/>
      <c r="IP302" s="2039"/>
      <c r="IQ302" s="2039"/>
      <c r="IR302" s="2039"/>
      <c r="IS302" s="2039"/>
      <c r="IT302" s="2039"/>
      <c r="IU302" s="2039"/>
      <c r="IV302" s="2039"/>
      <c r="IW302" s="2039"/>
      <c r="IX302" s="2039"/>
      <c r="IY302" s="2039"/>
      <c r="IZ302" s="2039"/>
      <c r="JA302" s="2039"/>
      <c r="JB302" s="2039"/>
      <c r="JC302" s="2039"/>
      <c r="JD302" s="2039"/>
      <c r="JE302" s="2039"/>
      <c r="JF302" s="2039"/>
      <c r="JG302" s="2039"/>
      <c r="JH302" s="2039"/>
      <c r="JI302" s="2039"/>
      <c r="JJ302" s="2039"/>
      <c r="JK302" s="2039"/>
      <c r="JL302" s="2039"/>
      <c r="JM302" s="2039"/>
      <c r="JN302" s="2039"/>
      <c r="JO302" s="2039"/>
      <c r="JP302" s="2039"/>
      <c r="JQ302" s="2039"/>
      <c r="JR302" s="2039"/>
      <c r="JS302" s="2039"/>
      <c r="JT302" s="2039"/>
      <c r="JU302" s="2039"/>
      <c r="JV302" s="2039"/>
      <c r="JW302" s="2039"/>
      <c r="JX302" s="2039"/>
      <c r="JY302" s="2039"/>
      <c r="JZ302" s="2039"/>
      <c r="KA302" s="2039"/>
      <c r="KB302" s="2039"/>
      <c r="KC302" s="2039"/>
      <c r="KD302" s="2039"/>
      <c r="KE302" s="2039"/>
      <c r="KF302" s="2039"/>
      <c r="KG302" s="2039"/>
      <c r="KH302" s="2039"/>
      <c r="KI302" s="2039"/>
      <c r="KJ302" s="2039"/>
      <c r="KK302" s="2039"/>
      <c r="KL302" s="2039"/>
      <c r="KM302" s="2039"/>
      <c r="KN302" s="2039"/>
      <c r="KO302" s="2039"/>
      <c r="KP302" s="2039"/>
      <c r="KQ302" s="2039"/>
      <c r="KR302" s="2039"/>
      <c r="KS302" s="2039"/>
      <c r="KT302" s="2039"/>
      <c r="KU302" s="2039"/>
      <c r="KV302" s="2039"/>
      <c r="KW302" s="2039"/>
      <c r="KX302" s="2039"/>
      <c r="KY302" s="2039"/>
      <c r="KZ302" s="2039"/>
      <c r="LA302" s="2039"/>
      <c r="LB302" s="2039"/>
      <c r="LC302" s="2039"/>
      <c r="LD302" s="2039"/>
      <c r="LE302" s="2039"/>
      <c r="LF302" s="2039"/>
      <c r="LG302" s="2039"/>
      <c r="LH302" s="2039"/>
      <c r="LI302" s="2039"/>
      <c r="LJ302" s="2039"/>
      <c r="LK302" s="2039"/>
      <c r="LL302" s="2039"/>
      <c r="LM302" s="2039"/>
      <c r="LN302" s="2039"/>
      <c r="LO302" s="2039"/>
      <c r="LP302" s="2039"/>
      <c r="LQ302" s="2039"/>
      <c r="LR302" s="2039"/>
      <c r="LS302" s="2039"/>
      <c r="LT302" s="2039"/>
      <c r="LU302" s="2039"/>
      <c r="LV302" s="2039"/>
      <c r="LW302" s="2039"/>
      <c r="LX302" s="2039"/>
      <c r="LY302" s="2039"/>
      <c r="LZ302" s="2039"/>
      <c r="MA302" s="2039"/>
      <c r="MB302" s="2039"/>
      <c r="MC302" s="2039"/>
      <c r="MD302" s="2039"/>
      <c r="ME302" s="2039"/>
      <c r="MF302" s="2039"/>
      <c r="MG302" s="2039"/>
      <c r="MH302" s="2039"/>
      <c r="MI302" s="2039"/>
      <c r="MJ302" s="2039"/>
      <c r="MK302" s="2039"/>
      <c r="ML302" s="2039"/>
      <c r="MM302" s="2039"/>
      <c r="MN302" s="2039"/>
      <c r="MO302" s="2039"/>
      <c r="MP302" s="2039"/>
      <c r="MQ302" s="2039"/>
      <c r="MR302" s="2039"/>
      <c r="MS302" s="2039"/>
      <c r="MT302" s="2039"/>
      <c r="MU302" s="2039"/>
      <c r="MV302" s="2039"/>
      <c r="MW302" s="2039"/>
      <c r="MX302" s="2039"/>
      <c r="MY302" s="2039"/>
      <c r="MZ302" s="2039"/>
      <c r="NA302" s="2039"/>
      <c r="NB302" s="2039"/>
      <c r="NC302" s="2039"/>
      <c r="ND302" s="2039"/>
      <c r="NE302" s="2039"/>
      <c r="NF302" s="2039"/>
      <c r="NG302" s="2039"/>
      <c r="NH302" s="2039"/>
      <c r="NI302" s="2039"/>
      <c r="NJ302" s="2039"/>
      <c r="NK302" s="2039"/>
      <c r="NL302" s="2039"/>
      <c r="NM302" s="2039"/>
      <c r="NN302" s="2039"/>
      <c r="NO302" s="2039"/>
      <c r="NP302" s="2039"/>
      <c r="NQ302" s="2039"/>
      <c r="NR302" s="2039"/>
      <c r="NS302" s="2039"/>
      <c r="NT302" s="2039"/>
      <c r="NU302" s="2039"/>
      <c r="NV302" s="2039"/>
      <c r="NW302" s="2039"/>
      <c r="NX302" s="2039"/>
      <c r="NY302" s="2039"/>
      <c r="NZ302" s="2039"/>
      <c r="OA302" s="2039"/>
      <c r="OB302" s="2039"/>
      <c r="OC302" s="2039"/>
      <c r="OD302" s="2039"/>
      <c r="OE302" s="2039"/>
      <c r="OF302" s="2039"/>
      <c r="OG302" s="2039"/>
      <c r="OH302" s="2039"/>
      <c r="OI302" s="2039"/>
      <c r="OJ302" s="2039"/>
      <c r="OK302" s="2039"/>
      <c r="OL302" s="2039"/>
      <c r="OM302" s="2039"/>
      <c r="ON302" s="2039"/>
      <c r="OO302" s="2039"/>
      <c r="OP302" s="2039"/>
      <c r="OQ302" s="2039"/>
      <c r="OR302" s="2039"/>
      <c r="OS302" s="2039"/>
      <c r="OT302" s="2039"/>
      <c r="OU302" s="2039"/>
      <c r="OV302" s="2039"/>
      <c r="OW302" s="2039"/>
      <c r="OX302" s="2039"/>
      <c r="OY302" s="2039"/>
      <c r="OZ302" s="2039"/>
      <c r="PA302" s="2039"/>
      <c r="PB302" s="2039"/>
      <c r="PC302" s="2039"/>
      <c r="PD302" s="2039"/>
      <c r="PE302" s="2039"/>
      <c r="PF302" s="2039"/>
      <c r="PG302" s="2039"/>
      <c r="PH302" s="2039"/>
      <c r="PI302" s="2039"/>
      <c r="PJ302" s="2039"/>
      <c r="PK302" s="2039"/>
      <c r="PL302" s="2039"/>
      <c r="PM302" s="2039"/>
      <c r="PN302" s="2039"/>
      <c r="PO302" s="2039"/>
      <c r="PP302" s="2039"/>
      <c r="PQ302" s="2039"/>
      <c r="PR302" s="2039"/>
      <c r="PS302" s="2039"/>
      <c r="PT302" s="2039"/>
      <c r="PU302" s="2039"/>
      <c r="PV302" s="2039"/>
      <c r="PW302" s="2039"/>
      <c r="PX302" s="2039"/>
      <c r="PY302" s="2039"/>
      <c r="PZ302" s="2039"/>
      <c r="QA302" s="2039"/>
      <c r="QB302" s="2039"/>
      <c r="QC302" s="2039"/>
      <c r="QD302" s="2039"/>
      <c r="QE302" s="2039"/>
      <c r="QF302" s="2039"/>
      <c r="QG302" s="2039"/>
      <c r="QH302" s="2039"/>
      <c r="QI302" s="2039"/>
      <c r="QJ302" s="2039"/>
      <c r="QK302" s="2039"/>
      <c r="QL302" s="2039"/>
      <c r="QM302" s="2039"/>
      <c r="QN302" s="2039"/>
      <c r="QO302" s="2039"/>
      <c r="QP302" s="2039"/>
      <c r="QQ302" s="2039"/>
      <c r="QR302" s="2039"/>
      <c r="QS302" s="2039"/>
      <c r="QT302" s="2039"/>
      <c r="QU302" s="2039"/>
      <c r="QV302" s="2039"/>
      <c r="QW302" s="2039"/>
      <c r="QX302" s="2039"/>
      <c r="QY302" s="2039"/>
      <c r="QZ302" s="2039"/>
      <c r="RA302" s="2039"/>
      <c r="RB302" s="2039"/>
      <c r="RC302" s="2039"/>
      <c r="RD302" s="2039"/>
      <c r="RE302" s="2039"/>
      <c r="RF302" s="2039"/>
      <c r="RG302" s="2039"/>
      <c r="RH302" s="2039"/>
      <c r="RI302" s="2039"/>
      <c r="RJ302" s="2039"/>
      <c r="RK302" s="2039"/>
      <c r="RL302" s="2039"/>
      <c r="RM302" s="2039"/>
      <c r="RN302" s="2039"/>
      <c r="RO302" s="2039"/>
      <c r="RP302" s="2039"/>
      <c r="RQ302" s="2039"/>
      <c r="RR302" s="2039"/>
      <c r="RS302" s="2039"/>
      <c r="RT302" s="2039"/>
      <c r="RU302" s="2039"/>
      <c r="RV302" s="2039"/>
      <c r="RW302" s="2039"/>
      <c r="RX302" s="2039"/>
      <c r="RY302" s="2039"/>
      <c r="RZ302" s="2039"/>
      <c r="SA302" s="2039"/>
      <c r="SB302" s="2039"/>
      <c r="SC302" s="2039"/>
      <c r="SD302" s="2039"/>
      <c r="SE302" s="2039"/>
      <c r="SF302" s="2039"/>
      <c r="SG302" s="2039"/>
      <c r="SH302" s="2039"/>
      <c r="SI302" s="2039"/>
      <c r="SJ302" s="2039"/>
      <c r="SK302" s="2039"/>
      <c r="SL302" s="2039"/>
      <c r="SM302" s="2039"/>
      <c r="SN302" s="2039"/>
      <c r="SO302" s="2039"/>
      <c r="SP302" s="2039"/>
      <c r="SQ302" s="2039"/>
      <c r="SR302" s="2039"/>
      <c r="SS302" s="2039"/>
      <c r="ST302" s="2039"/>
      <c r="SU302" s="2039"/>
      <c r="SV302" s="2039"/>
      <c r="SW302" s="2039"/>
      <c r="SX302" s="2039"/>
      <c r="SY302" s="2039"/>
      <c r="SZ302" s="2039"/>
      <c r="TA302" s="2039"/>
      <c r="TB302" s="2039"/>
      <c r="TC302" s="2039"/>
      <c r="TD302" s="2039"/>
      <c r="TE302" s="2039"/>
      <c r="TF302" s="2039"/>
      <c r="TG302" s="2039"/>
      <c r="TH302" s="2039"/>
      <c r="TI302" s="2039"/>
      <c r="TJ302" s="2039"/>
      <c r="TK302" s="2039"/>
      <c r="TL302" s="2039"/>
      <c r="TM302" s="2039"/>
      <c r="TN302" s="2039"/>
      <c r="TO302" s="2039"/>
      <c r="TP302" s="2039"/>
      <c r="TQ302" s="2039"/>
      <c r="TR302" s="2039"/>
      <c r="TS302" s="2039"/>
      <c r="TT302" s="2039"/>
      <c r="TU302" s="2039"/>
      <c r="TV302" s="2039"/>
      <c r="TW302" s="2039"/>
      <c r="TX302" s="2039"/>
      <c r="TY302" s="2039"/>
      <c r="TZ302" s="2039"/>
      <c r="UA302" s="2039"/>
      <c r="UB302" s="2039"/>
      <c r="UC302" s="2039"/>
      <c r="UD302" s="2039"/>
      <c r="UE302" s="2039"/>
      <c r="UF302" s="2039"/>
      <c r="UG302" s="2039"/>
      <c r="UH302" s="2039"/>
      <c r="UI302" s="2039"/>
      <c r="UJ302" s="2039"/>
      <c r="UK302" s="2039"/>
      <c r="UL302" s="2039"/>
      <c r="UM302" s="2039"/>
      <c r="UN302" s="2039"/>
      <c r="UO302" s="2039"/>
      <c r="UP302" s="2039"/>
      <c r="UQ302" s="2039"/>
      <c r="UR302" s="2039"/>
      <c r="US302" s="2039"/>
      <c r="UT302" s="2039"/>
      <c r="UU302" s="2039"/>
      <c r="UV302" s="2039"/>
      <c r="UW302" s="2039"/>
      <c r="UX302" s="2039"/>
      <c r="UY302" s="2039"/>
      <c r="UZ302" s="2039"/>
      <c r="VA302" s="2039"/>
      <c r="VB302" s="2039"/>
      <c r="VC302" s="2039"/>
      <c r="VD302" s="2039"/>
      <c r="VE302" s="2039"/>
      <c r="VF302" s="2039"/>
      <c r="VG302" s="2039"/>
      <c r="VH302" s="2039"/>
      <c r="VI302" s="2039"/>
      <c r="VJ302" s="2039"/>
      <c r="VK302" s="2039"/>
      <c r="VL302" s="2039"/>
      <c r="VM302" s="2039"/>
      <c r="VN302" s="2039"/>
      <c r="VO302" s="2039"/>
      <c r="VP302" s="2039"/>
      <c r="VQ302" s="2039"/>
      <c r="VR302" s="2039"/>
      <c r="VS302" s="2039"/>
      <c r="VT302" s="2039"/>
      <c r="VU302" s="2039"/>
      <c r="VV302" s="2039"/>
      <c r="VW302" s="2039"/>
      <c r="VX302" s="2039"/>
      <c r="VY302" s="2039"/>
      <c r="VZ302" s="2039"/>
      <c r="WA302" s="2039"/>
      <c r="WB302" s="2039"/>
      <c r="WC302" s="2039"/>
      <c r="WD302" s="2039"/>
      <c r="WE302" s="2039"/>
      <c r="WF302" s="2039"/>
      <c r="WG302" s="2039"/>
      <c r="WH302" s="2039"/>
      <c r="WI302" s="2039"/>
      <c r="WJ302" s="2039"/>
      <c r="WK302" s="2039"/>
      <c r="WL302" s="2039"/>
      <c r="WM302" s="2039"/>
      <c r="WN302" s="2039"/>
      <c r="WO302" s="2039"/>
      <c r="WP302" s="2039"/>
      <c r="WQ302" s="2039"/>
      <c r="WR302" s="2039"/>
      <c r="WS302" s="2039"/>
      <c r="WT302" s="2039"/>
      <c r="WU302" s="2039"/>
      <c r="WV302" s="2039"/>
      <c r="WW302" s="2039"/>
      <c r="WX302" s="2039"/>
      <c r="WY302" s="2039"/>
      <c r="WZ302" s="2039"/>
      <c r="XA302" s="2039"/>
      <c r="XB302" s="2039"/>
      <c r="XC302" s="2039"/>
      <c r="XD302" s="2039"/>
      <c r="XE302" s="2039"/>
      <c r="XF302" s="2039"/>
      <c r="XG302" s="2039"/>
      <c r="XH302" s="2039"/>
      <c r="XI302" s="2039"/>
      <c r="XJ302" s="2039"/>
      <c r="XK302" s="2039"/>
      <c r="XL302" s="2039"/>
      <c r="XM302" s="2039"/>
      <c r="XN302" s="2039"/>
      <c r="XO302" s="2039"/>
      <c r="XP302" s="2039"/>
      <c r="XQ302" s="2039"/>
      <c r="XR302" s="2039"/>
      <c r="XS302" s="2039"/>
      <c r="XT302" s="2039"/>
      <c r="XU302" s="2039"/>
      <c r="XV302" s="2039"/>
      <c r="XW302" s="2039"/>
      <c r="XX302" s="2039"/>
      <c r="XY302" s="2039"/>
      <c r="XZ302" s="2039"/>
      <c r="YA302" s="2039"/>
      <c r="YB302" s="2039"/>
      <c r="YC302" s="2039"/>
      <c r="YD302" s="2039"/>
      <c r="YE302" s="2039"/>
      <c r="YF302" s="2039"/>
      <c r="YG302" s="2039"/>
      <c r="YH302" s="2039"/>
      <c r="YI302" s="2039"/>
      <c r="YJ302" s="2039"/>
      <c r="YK302" s="2039"/>
      <c r="YL302" s="2039"/>
      <c r="YM302" s="2039"/>
      <c r="YN302" s="2039"/>
      <c r="YO302" s="2039"/>
      <c r="YP302" s="2039"/>
      <c r="YQ302" s="2039"/>
      <c r="YR302" s="2039"/>
      <c r="YS302" s="2039"/>
      <c r="YT302" s="2039"/>
      <c r="YU302" s="2039"/>
      <c r="YV302" s="2039"/>
      <c r="YW302" s="2039"/>
      <c r="YX302" s="2039"/>
      <c r="YY302" s="2039"/>
      <c r="YZ302" s="2039"/>
      <c r="ZA302" s="2039"/>
      <c r="ZB302" s="2039"/>
      <c r="ZC302" s="2039"/>
      <c r="ZD302" s="2039"/>
      <c r="ZE302" s="2039"/>
      <c r="ZF302" s="2039"/>
      <c r="ZG302" s="2039"/>
      <c r="ZH302" s="2039"/>
      <c r="ZI302" s="2039"/>
      <c r="ZJ302" s="2039"/>
      <c r="ZK302" s="2039"/>
      <c r="ZL302" s="2039"/>
      <c r="ZM302" s="2039"/>
      <c r="ZN302" s="2039"/>
      <c r="ZO302" s="2039"/>
      <c r="ZP302" s="2039"/>
      <c r="ZQ302" s="2039"/>
      <c r="ZR302" s="2039"/>
      <c r="ZS302" s="2039"/>
      <c r="ZT302" s="2039"/>
      <c r="ZU302" s="2039"/>
      <c r="ZV302" s="2039"/>
      <c r="ZW302" s="2039"/>
      <c r="ZX302" s="2039"/>
      <c r="ZY302" s="2039"/>
      <c r="ZZ302" s="2039"/>
      <c r="AAA302" s="2039"/>
      <c r="AAB302" s="2039"/>
      <c r="AAC302" s="2039"/>
      <c r="AAD302" s="2039"/>
      <c r="AAE302" s="2039"/>
      <c r="AAF302" s="2039"/>
      <c r="AAG302" s="2039"/>
      <c r="AAH302" s="2039"/>
      <c r="AAI302" s="2039"/>
      <c r="AAJ302" s="2039"/>
      <c r="AAK302" s="2039"/>
      <c r="AAL302" s="2039"/>
      <c r="AAM302" s="2039"/>
      <c r="AAN302" s="2039"/>
      <c r="AAO302" s="2039"/>
      <c r="AAP302" s="2039"/>
      <c r="AAQ302" s="2039"/>
      <c r="AAR302" s="2039"/>
      <c r="AAS302" s="2039"/>
      <c r="AAT302" s="2039"/>
      <c r="AAU302" s="2039"/>
      <c r="AAV302" s="2039"/>
      <c r="AAW302" s="2039"/>
      <c r="AAX302" s="2039"/>
      <c r="AAY302" s="2039"/>
      <c r="AAZ302" s="2039"/>
      <c r="ABA302" s="2039"/>
      <c r="ABB302" s="2039"/>
      <c r="ABC302" s="2039"/>
      <c r="ABD302" s="2039"/>
      <c r="ABE302" s="2039"/>
      <c r="ABF302" s="2039"/>
      <c r="ABG302" s="2039"/>
      <c r="ABH302" s="2039"/>
      <c r="ABI302" s="2039"/>
      <c r="ABJ302" s="2039"/>
      <c r="ABK302" s="2039"/>
      <c r="ABL302" s="2039"/>
      <c r="ABM302" s="2039"/>
      <c r="ABN302" s="2039"/>
      <c r="ABO302" s="2039"/>
      <c r="ABP302" s="2039"/>
      <c r="ABQ302" s="2039"/>
      <c r="ABR302" s="2039"/>
      <c r="ABS302" s="2039"/>
      <c r="ABT302" s="2039"/>
      <c r="ABU302" s="2039"/>
      <c r="ABV302" s="2039"/>
      <c r="ABW302" s="2039"/>
      <c r="ABX302" s="2039"/>
      <c r="ABY302" s="2039"/>
      <c r="ABZ302" s="2039"/>
      <c r="ACA302" s="2039"/>
      <c r="ACB302" s="2039"/>
      <c r="ACC302" s="2039"/>
      <c r="ACD302" s="2039"/>
      <c r="ACE302" s="2039"/>
      <c r="ACF302" s="2039"/>
      <c r="ACG302" s="2039"/>
      <c r="ACH302" s="2039"/>
      <c r="ACI302" s="2039"/>
      <c r="ACJ302" s="2039"/>
      <c r="ACK302" s="2039"/>
      <c r="ACL302" s="2039"/>
      <c r="ACM302" s="2039"/>
      <c r="ACN302" s="2039"/>
      <c r="ACO302" s="2039"/>
      <c r="ACP302" s="2039"/>
      <c r="ACQ302" s="2039"/>
      <c r="ACR302" s="2039"/>
      <c r="ACS302" s="2039"/>
      <c r="ACT302" s="2039"/>
      <c r="ACU302" s="2039"/>
      <c r="ACV302" s="2039"/>
      <c r="ACW302" s="2039"/>
      <c r="ACX302" s="2039"/>
      <c r="ACY302" s="2039"/>
      <c r="ACZ302" s="2039"/>
      <c r="ADA302" s="2039"/>
      <c r="ADB302" s="2039"/>
      <c r="ADC302" s="2039"/>
      <c r="ADD302" s="2039"/>
      <c r="ADE302" s="2039"/>
      <c r="ADF302" s="2039"/>
      <c r="ADG302" s="2039"/>
      <c r="ADH302" s="2039"/>
      <c r="ADI302" s="2039"/>
      <c r="ADJ302" s="2039"/>
      <c r="ADK302" s="2039"/>
      <c r="ADL302" s="2039"/>
      <c r="ADM302" s="2039"/>
      <c r="ADN302" s="2039"/>
      <c r="ADO302" s="2039"/>
      <c r="ADP302" s="2039"/>
      <c r="ADQ302" s="2039"/>
      <c r="ADR302" s="2039"/>
      <c r="ADS302" s="2039"/>
      <c r="ADT302" s="2039"/>
      <c r="ADU302" s="2039"/>
      <c r="ADV302" s="2039"/>
      <c r="ADW302" s="2039"/>
      <c r="ADX302" s="2039"/>
      <c r="ADY302" s="2039"/>
      <c r="ADZ302" s="2039"/>
      <c r="AEA302" s="2039"/>
      <c r="AEB302" s="2039"/>
      <c r="AEC302" s="2039"/>
      <c r="AED302" s="2039"/>
      <c r="AEE302" s="2039"/>
      <c r="AEF302" s="2039"/>
      <c r="AEG302" s="2039"/>
      <c r="AEH302" s="2039"/>
      <c r="AEI302" s="2039"/>
      <c r="AEJ302" s="2039"/>
      <c r="AEK302" s="2039"/>
      <c r="AEL302" s="2039"/>
      <c r="AEM302" s="2039"/>
      <c r="AEN302" s="2039"/>
      <c r="AEO302" s="2039"/>
      <c r="AEP302" s="2039"/>
      <c r="AEQ302" s="2039"/>
      <c r="AER302" s="2039"/>
      <c r="AES302" s="2039"/>
      <c r="AET302" s="2039"/>
      <c r="AEU302" s="2039"/>
      <c r="AEV302" s="2039"/>
      <c r="AEW302" s="2039"/>
      <c r="AEX302" s="2039"/>
      <c r="AEY302" s="2039"/>
      <c r="AEZ302" s="2039"/>
      <c r="AFA302" s="2039"/>
      <c r="AFB302" s="2039"/>
      <c r="AFC302" s="2039"/>
      <c r="AFD302" s="2039"/>
      <c r="AFE302" s="2039"/>
      <c r="AFF302" s="2039"/>
      <c r="AFG302" s="2039"/>
      <c r="AFH302" s="2039"/>
      <c r="AFI302" s="2039"/>
      <c r="AFJ302" s="2039"/>
      <c r="AFK302" s="2039"/>
      <c r="AFL302" s="2039"/>
      <c r="AFM302" s="2039"/>
      <c r="AFN302" s="2039"/>
      <c r="AFO302" s="2039"/>
      <c r="AFP302" s="2039"/>
      <c r="AFQ302" s="2039"/>
      <c r="AFR302" s="2039"/>
      <c r="AFS302" s="2039"/>
      <c r="AFT302" s="2039"/>
      <c r="AFU302" s="2039"/>
      <c r="AFV302" s="2039"/>
      <c r="AFW302" s="2039"/>
      <c r="AFX302" s="2039"/>
      <c r="AFY302" s="2039"/>
      <c r="AFZ302" s="2039"/>
      <c r="AGA302" s="2039"/>
      <c r="AGB302" s="2039"/>
      <c r="AGC302" s="2039"/>
      <c r="AGD302" s="2039"/>
      <c r="AGE302" s="2039"/>
      <c r="AGF302" s="2039"/>
      <c r="AGG302" s="2039"/>
      <c r="AGH302" s="2039"/>
      <c r="AGI302" s="2039"/>
      <c r="AGJ302" s="2039"/>
      <c r="AGK302" s="2039"/>
      <c r="AGL302" s="2039"/>
      <c r="AGM302" s="2039"/>
      <c r="AGN302" s="2039"/>
      <c r="AGO302" s="2039"/>
      <c r="AGP302" s="2039"/>
      <c r="AGQ302" s="2039"/>
      <c r="AGR302" s="2039"/>
      <c r="AGS302" s="2039"/>
      <c r="AGT302" s="2039"/>
      <c r="AGU302" s="2039"/>
      <c r="AGV302" s="2039"/>
      <c r="AGW302" s="2039"/>
      <c r="AGX302" s="2039"/>
      <c r="AGY302" s="2039"/>
      <c r="AGZ302" s="2039"/>
      <c r="AHA302" s="2039"/>
      <c r="AHB302" s="2039"/>
      <c r="AHC302" s="2039"/>
      <c r="AHD302" s="2039"/>
      <c r="AHE302" s="2039"/>
      <c r="AHF302" s="2039"/>
      <c r="AHG302" s="2039"/>
      <c r="AHH302" s="2039"/>
      <c r="AHI302" s="2039"/>
      <c r="AHJ302" s="2039"/>
      <c r="AHK302" s="2039"/>
      <c r="AHL302" s="2039"/>
      <c r="AHM302" s="2039"/>
      <c r="AHN302" s="2039"/>
      <c r="AHO302" s="2039"/>
      <c r="AHP302" s="2039"/>
      <c r="AHQ302" s="2039"/>
      <c r="AHR302" s="2039"/>
      <c r="AHS302" s="2039"/>
      <c r="AHT302" s="2039"/>
      <c r="AHU302" s="2039"/>
      <c r="AHV302" s="2039"/>
      <c r="AHW302" s="2039"/>
      <c r="AHX302" s="2039"/>
      <c r="AHY302" s="2039"/>
      <c r="AHZ302" s="2039"/>
      <c r="AIA302" s="2039"/>
      <c r="AIB302" s="2039"/>
      <c r="AIC302" s="2039"/>
      <c r="AID302" s="2039"/>
      <c r="AIE302" s="2039"/>
      <c r="AIF302" s="2039"/>
      <c r="AIG302" s="2039"/>
      <c r="AIH302" s="2039"/>
      <c r="AII302" s="2039"/>
      <c r="AIJ302" s="2039"/>
      <c r="AIK302" s="2039"/>
      <c r="AIL302" s="2039"/>
      <c r="AIM302" s="2039"/>
      <c r="AIN302" s="2039"/>
      <c r="AIO302" s="2039"/>
      <c r="AIP302" s="2039"/>
      <c r="AIQ302" s="2039"/>
      <c r="AIR302" s="2039"/>
      <c r="AIS302" s="2039"/>
      <c r="AIT302" s="2039"/>
      <c r="AIU302" s="2039"/>
      <c r="AIV302" s="2039"/>
      <c r="AIW302" s="2039"/>
      <c r="AIX302" s="2039"/>
      <c r="AIY302" s="2039"/>
      <c r="AIZ302" s="2039"/>
      <c r="AJA302" s="2039"/>
      <c r="AJB302" s="2039"/>
      <c r="AJC302" s="2039"/>
      <c r="AJD302" s="2039"/>
      <c r="AJE302" s="2039"/>
      <c r="AJF302" s="2039"/>
      <c r="AJG302" s="2039"/>
      <c r="AJH302" s="2039"/>
      <c r="AJI302" s="2039"/>
      <c r="AJJ302" s="2039"/>
      <c r="AJK302" s="2039"/>
      <c r="AJL302" s="2039"/>
      <c r="AJM302" s="2039"/>
      <c r="AJN302" s="2039"/>
      <c r="AJO302" s="2039"/>
      <c r="AJP302" s="2039"/>
      <c r="AJQ302" s="2039"/>
      <c r="AJR302" s="2039"/>
      <c r="AJS302" s="2039"/>
      <c r="AJT302" s="2039"/>
      <c r="AJU302" s="2039"/>
      <c r="AJV302" s="2039"/>
      <c r="AJW302" s="2039"/>
      <c r="AJX302" s="2039"/>
      <c r="AJY302" s="2039"/>
      <c r="AJZ302" s="2039"/>
      <c r="AKA302" s="2039"/>
      <c r="AKB302" s="2039"/>
      <c r="AKC302" s="2039"/>
      <c r="AKD302" s="2039"/>
      <c r="AKE302" s="2039"/>
      <c r="AKF302" s="2039"/>
      <c r="AKG302" s="2039"/>
      <c r="AKH302" s="2039"/>
      <c r="AKI302" s="2039"/>
      <c r="AKJ302" s="2039"/>
      <c r="AKK302" s="2039"/>
      <c r="AKL302" s="2039"/>
      <c r="AKM302" s="2039"/>
      <c r="AKN302" s="2039"/>
      <c r="AKO302" s="2039"/>
      <c r="AKP302" s="2039"/>
      <c r="AKQ302" s="2039"/>
      <c r="AKR302" s="2039"/>
      <c r="AKS302" s="2039"/>
      <c r="AKT302" s="2039"/>
      <c r="AKU302" s="2039"/>
      <c r="AKV302" s="2039"/>
      <c r="AKW302" s="2039"/>
      <c r="AKX302" s="2039"/>
      <c r="AKY302" s="2039"/>
      <c r="AKZ302" s="2039"/>
      <c r="ALA302" s="2039"/>
      <c r="ALB302" s="2039"/>
      <c r="ALC302" s="2039"/>
      <c r="ALD302" s="2039"/>
      <c r="ALE302" s="2039"/>
      <c r="ALF302" s="2039"/>
      <c r="ALG302" s="2039"/>
      <c r="ALH302" s="2039"/>
      <c r="ALI302" s="2039"/>
      <c r="ALJ302" s="2039"/>
      <c r="ALK302" s="2039"/>
      <c r="ALL302" s="2039"/>
      <c r="ALM302" s="2039"/>
      <c r="ALN302" s="2039"/>
      <c r="ALO302" s="2039"/>
      <c r="ALP302" s="2039"/>
      <c r="ALQ302" s="2039"/>
      <c r="ALR302" s="2039"/>
      <c r="ALS302" s="2039"/>
      <c r="ALT302" s="2039"/>
      <c r="ALU302" s="2039"/>
      <c r="ALV302" s="2039"/>
      <c r="ALW302" s="2039"/>
      <c r="ALX302" s="2039"/>
      <c r="ALY302" s="2039"/>
      <c r="ALZ302" s="2039"/>
      <c r="AMA302" s="2039"/>
      <c r="AMB302" s="2039"/>
      <c r="AMC302" s="2039"/>
      <c r="AMD302" s="2039"/>
      <c r="AME302" s="2039"/>
      <c r="AMF302" s="2039"/>
      <c r="AMG302" s="2039"/>
      <c r="AMH302" s="2039"/>
      <c r="AMI302" s="2039"/>
      <c r="AMJ302" s="2039"/>
      <c r="AMK302" s="2039"/>
      <c r="AML302" s="2039"/>
      <c r="AMM302" s="2039"/>
      <c r="AMN302" s="2039"/>
      <c r="AMO302" s="2039"/>
      <c r="AMP302" s="2039"/>
      <c r="AMQ302" s="2039"/>
      <c r="AMR302" s="2039"/>
      <c r="AMS302" s="2039"/>
      <c r="AMT302" s="2039"/>
      <c r="AMU302" s="2039"/>
      <c r="AMV302" s="2039"/>
      <c r="AMW302" s="2039"/>
      <c r="AMX302" s="2039"/>
      <c r="AMY302" s="2039"/>
      <c r="AMZ302" s="2039"/>
      <c r="ANA302" s="2039"/>
      <c r="ANB302" s="2039"/>
      <c r="ANC302" s="2039"/>
      <c r="AND302" s="2039"/>
      <c r="ANE302" s="2039"/>
      <c r="ANF302" s="2039"/>
      <c r="ANG302" s="2039"/>
      <c r="ANH302" s="2039"/>
      <c r="ANI302" s="2039"/>
      <c r="ANJ302" s="2039"/>
      <c r="ANK302" s="2039"/>
      <c r="ANL302" s="2039"/>
      <c r="ANM302" s="2039"/>
      <c r="ANN302" s="2039"/>
      <c r="ANO302" s="2039"/>
      <c r="ANP302" s="2039"/>
      <c r="ANQ302" s="2039"/>
      <c r="ANR302" s="2039"/>
      <c r="ANS302" s="2039"/>
      <c r="ANT302" s="2039"/>
      <c r="ANU302" s="2039"/>
      <c r="ANV302" s="2039"/>
      <c r="ANW302" s="2039"/>
      <c r="ANX302" s="2039"/>
      <c r="ANY302" s="2039"/>
      <c r="ANZ302" s="2039"/>
      <c r="AOA302" s="2039"/>
      <c r="AOB302" s="2039"/>
      <c r="AOC302" s="2039"/>
      <c r="AOD302" s="2039"/>
      <c r="AOE302" s="2039"/>
      <c r="AOF302" s="2039"/>
      <c r="AOG302" s="2039"/>
      <c r="AOH302" s="2039"/>
      <c r="AOI302" s="2039"/>
      <c r="AOJ302" s="2039"/>
      <c r="AOK302" s="2039"/>
      <c r="AOL302" s="2039"/>
      <c r="AOM302" s="2039"/>
      <c r="AON302" s="2039"/>
      <c r="AOO302" s="2039"/>
      <c r="AOP302" s="2039"/>
      <c r="AOQ302" s="2039"/>
      <c r="AOR302" s="2039"/>
      <c r="AOS302" s="2039"/>
      <c r="AOT302" s="2039"/>
      <c r="AOU302" s="2039"/>
      <c r="AOV302" s="2039"/>
      <c r="AOW302" s="2039"/>
      <c r="AOX302" s="2039"/>
      <c r="AOY302" s="2039"/>
      <c r="AOZ302" s="2039"/>
      <c r="APA302" s="2039"/>
      <c r="APB302" s="2039"/>
      <c r="APC302" s="2039"/>
      <c r="APD302" s="2039"/>
      <c r="APE302" s="2039"/>
      <c r="APF302" s="2039"/>
      <c r="APG302" s="2039"/>
      <c r="APH302" s="2039"/>
      <c r="API302" s="2039"/>
      <c r="APJ302" s="2039"/>
      <c r="APK302" s="2039"/>
      <c r="APL302" s="2039"/>
      <c r="APM302" s="2039"/>
      <c r="APN302" s="2039"/>
      <c r="APO302" s="2039"/>
      <c r="APP302" s="2039"/>
      <c r="APQ302" s="2039"/>
      <c r="APR302" s="2039"/>
      <c r="APS302" s="2039"/>
      <c r="APT302" s="2039"/>
      <c r="APU302" s="2039"/>
      <c r="APV302" s="2039"/>
      <c r="APW302" s="2039"/>
      <c r="APX302" s="2039"/>
      <c r="APY302" s="2039"/>
      <c r="APZ302" s="2039"/>
      <c r="AQA302" s="2039"/>
      <c r="AQB302" s="2039"/>
      <c r="AQC302" s="2039"/>
      <c r="AQD302" s="2039"/>
      <c r="AQE302" s="2039"/>
      <c r="AQF302" s="2039"/>
      <c r="AQG302" s="2039"/>
      <c r="AQH302" s="2039"/>
      <c r="AQI302" s="2039"/>
      <c r="AQJ302" s="2039"/>
      <c r="AQK302" s="2039"/>
      <c r="AQL302" s="2039"/>
      <c r="AQM302" s="2039"/>
      <c r="AQN302" s="2039"/>
      <c r="AQO302" s="2039"/>
      <c r="AQP302" s="2039"/>
      <c r="AQQ302" s="2039"/>
      <c r="AQR302" s="2039"/>
      <c r="AQS302" s="2039"/>
      <c r="AQT302" s="2039"/>
      <c r="AQU302" s="2039"/>
      <c r="AQV302" s="2039"/>
      <c r="AQW302" s="2039"/>
      <c r="AQX302" s="2039"/>
      <c r="AQY302" s="2039"/>
      <c r="AQZ302" s="2039"/>
      <c r="ARA302" s="2039"/>
      <c r="ARB302" s="2039"/>
      <c r="ARC302" s="2039"/>
      <c r="ARD302" s="2039"/>
      <c r="ARE302" s="2039"/>
      <c r="ARF302" s="2039"/>
      <c r="ARG302" s="2039"/>
      <c r="ARH302" s="2039"/>
      <c r="ARI302" s="2039"/>
      <c r="ARJ302" s="2039"/>
      <c r="ARK302" s="2039"/>
      <c r="ARL302" s="2039"/>
      <c r="ARM302" s="2039"/>
      <c r="ARN302" s="2039"/>
      <c r="ARO302" s="2039"/>
      <c r="ARP302" s="2039"/>
      <c r="ARQ302" s="2039"/>
      <c r="ARR302" s="2039"/>
      <c r="ARS302" s="2039"/>
      <c r="ART302" s="2039"/>
      <c r="ARU302" s="2039"/>
      <c r="ARV302" s="2039"/>
      <c r="ARW302" s="2039"/>
      <c r="ARX302" s="2039"/>
      <c r="ARY302" s="2039"/>
      <c r="ARZ302" s="2039"/>
      <c r="ASA302" s="2039"/>
      <c r="ASB302" s="2039"/>
      <c r="ASC302" s="2039"/>
      <c r="ASD302" s="2039"/>
      <c r="ASE302" s="2039"/>
      <c r="ASF302" s="2039"/>
      <c r="ASG302" s="2039"/>
      <c r="ASH302" s="2039"/>
      <c r="ASI302" s="2039"/>
      <c r="ASJ302" s="2039"/>
      <c r="ASK302" s="2039"/>
      <c r="ASL302" s="2039"/>
      <c r="ASM302" s="2039"/>
      <c r="ASN302" s="2039"/>
      <c r="ASO302" s="2039"/>
      <c r="ASP302" s="2039"/>
      <c r="ASQ302" s="2039"/>
      <c r="ASR302" s="2039"/>
      <c r="ASS302" s="2039"/>
      <c r="AST302" s="2039"/>
      <c r="ASU302" s="2039"/>
      <c r="ASV302" s="2039"/>
      <c r="ASW302" s="2039"/>
      <c r="ASX302" s="2039"/>
      <c r="ASY302" s="2039"/>
      <c r="ASZ302" s="2039"/>
      <c r="ATA302" s="2039"/>
      <c r="ATB302" s="2039"/>
      <c r="ATC302" s="2039"/>
      <c r="ATD302" s="2039"/>
      <c r="ATE302" s="2039"/>
      <c r="ATF302" s="2039"/>
      <c r="ATG302" s="2039"/>
      <c r="ATH302" s="2039"/>
      <c r="ATI302" s="2039"/>
      <c r="ATJ302" s="2039"/>
      <c r="ATK302" s="2039"/>
      <c r="ATL302" s="2039"/>
      <c r="ATM302" s="2039"/>
      <c r="ATN302" s="2039"/>
      <c r="ATO302" s="2039"/>
      <c r="ATP302" s="2039"/>
      <c r="ATQ302" s="2039"/>
      <c r="ATR302" s="2039"/>
      <c r="ATS302" s="2039"/>
      <c r="ATT302" s="2039"/>
      <c r="ATU302" s="2039"/>
      <c r="ATV302" s="2039"/>
      <c r="ATW302" s="2039"/>
      <c r="ATX302" s="2039"/>
      <c r="ATY302" s="2039"/>
      <c r="ATZ302" s="2039"/>
      <c r="AUA302" s="2039"/>
      <c r="AUB302" s="2039"/>
      <c r="AUC302" s="2039"/>
      <c r="AUD302" s="2039"/>
      <c r="AUE302" s="2039"/>
      <c r="AUF302" s="2039"/>
      <c r="AUG302" s="2039"/>
      <c r="AUH302" s="2039"/>
      <c r="AUI302" s="2039"/>
      <c r="AUJ302" s="2039"/>
      <c r="AUK302" s="2039"/>
      <c r="AUL302" s="2039"/>
      <c r="AUM302" s="2039"/>
      <c r="AUN302" s="2039"/>
      <c r="AUO302" s="2039"/>
      <c r="AUP302" s="2039"/>
      <c r="AUQ302" s="2039"/>
      <c r="AUR302" s="2039"/>
      <c r="AUS302" s="2039"/>
      <c r="AUT302" s="2039"/>
      <c r="AUU302" s="2039"/>
      <c r="AUV302" s="2039"/>
      <c r="AUW302" s="2039"/>
      <c r="AUX302" s="2039"/>
      <c r="AUY302" s="2039"/>
      <c r="AUZ302" s="2039"/>
      <c r="AVA302" s="2039"/>
      <c r="AVB302" s="2039"/>
      <c r="AVC302" s="2039"/>
      <c r="AVD302" s="2039"/>
      <c r="AVE302" s="2039"/>
      <c r="AVF302" s="2039"/>
      <c r="AVG302" s="2039"/>
      <c r="AVH302" s="2039"/>
      <c r="AVI302" s="2039"/>
      <c r="AVJ302" s="2039"/>
      <c r="AVK302" s="2039"/>
      <c r="AVL302" s="2039"/>
      <c r="AVM302" s="2039"/>
      <c r="AVN302" s="2039"/>
      <c r="AVO302" s="2039"/>
      <c r="AVP302" s="2039"/>
      <c r="AVQ302" s="2039"/>
      <c r="AVR302" s="2039"/>
      <c r="AVS302" s="2039"/>
      <c r="AVT302" s="2039"/>
      <c r="AVU302" s="2039"/>
      <c r="AVV302" s="2039"/>
      <c r="AVW302" s="2039"/>
      <c r="AVX302" s="2039"/>
      <c r="AVY302" s="2039"/>
      <c r="AVZ302" s="2039"/>
      <c r="AWA302" s="2039"/>
      <c r="AWB302" s="2039"/>
      <c r="AWC302" s="2039"/>
      <c r="AWD302" s="2039"/>
      <c r="AWE302" s="2039"/>
      <c r="AWF302" s="2039"/>
      <c r="AWG302" s="2039"/>
      <c r="AWH302" s="2039"/>
      <c r="AWI302" s="2039"/>
      <c r="AWJ302" s="2039"/>
      <c r="AWK302" s="2039"/>
      <c r="AWL302" s="2039"/>
      <c r="AWM302" s="2039"/>
      <c r="AWN302" s="2039"/>
      <c r="AWO302" s="2039"/>
      <c r="AWP302" s="2039"/>
      <c r="AWQ302" s="2039"/>
      <c r="AWR302" s="2039"/>
      <c r="AWS302" s="2039"/>
      <c r="AWT302" s="2039"/>
      <c r="AWU302" s="2039"/>
      <c r="AWV302" s="2039"/>
      <c r="AWW302" s="2039"/>
      <c r="AWX302" s="2039"/>
      <c r="AWY302" s="2039"/>
      <c r="AWZ302" s="2039"/>
      <c r="AXA302" s="2039"/>
      <c r="AXB302" s="2039"/>
      <c r="AXC302" s="2039"/>
      <c r="AXD302" s="2039"/>
      <c r="AXE302" s="2039"/>
      <c r="AXF302" s="2039"/>
      <c r="AXG302" s="2039"/>
      <c r="AXH302" s="2039"/>
      <c r="AXI302" s="2039"/>
      <c r="AXJ302" s="2039"/>
      <c r="AXK302" s="2039"/>
      <c r="AXL302" s="2039"/>
      <c r="AXM302" s="2039"/>
      <c r="AXN302" s="2039"/>
      <c r="AXO302" s="2039"/>
      <c r="AXP302" s="2039"/>
      <c r="AXQ302" s="2039"/>
      <c r="AXR302" s="2039"/>
      <c r="AXS302" s="2039"/>
      <c r="AXT302" s="2039"/>
      <c r="AXU302" s="2039"/>
      <c r="AXV302" s="2039"/>
      <c r="AXW302" s="2039"/>
      <c r="AXX302" s="2039"/>
      <c r="AXY302" s="2039"/>
      <c r="AXZ302" s="2039"/>
      <c r="AYA302" s="2039"/>
      <c r="AYB302" s="2039"/>
      <c r="AYC302" s="2039"/>
      <c r="AYD302" s="2039"/>
      <c r="AYE302" s="2039"/>
      <c r="AYF302" s="2039"/>
      <c r="AYG302" s="2039"/>
      <c r="AYH302" s="2039"/>
      <c r="AYI302" s="2039"/>
      <c r="AYJ302" s="2039"/>
      <c r="AYK302" s="2039"/>
      <c r="AYL302" s="2039"/>
      <c r="AYM302" s="2039"/>
      <c r="AYN302" s="2039"/>
      <c r="AYO302" s="2039"/>
      <c r="AYP302" s="2039"/>
      <c r="AYQ302" s="2039"/>
      <c r="AYR302" s="2039"/>
      <c r="AYS302" s="2039"/>
      <c r="AYT302" s="2039"/>
      <c r="AYU302" s="2039"/>
      <c r="AYV302" s="2039"/>
      <c r="AYW302" s="2039"/>
      <c r="AYX302" s="2039"/>
      <c r="AYY302" s="2039"/>
      <c r="AYZ302" s="2039"/>
      <c r="AZA302" s="2039"/>
      <c r="AZB302" s="2039"/>
      <c r="AZC302" s="2039"/>
      <c r="AZD302" s="2039"/>
      <c r="AZE302" s="2039"/>
      <c r="AZF302" s="2039"/>
      <c r="AZG302" s="2039"/>
      <c r="AZH302" s="2039"/>
      <c r="AZI302" s="2039"/>
      <c r="AZJ302" s="2039"/>
      <c r="AZK302" s="2039"/>
      <c r="AZL302" s="2039"/>
      <c r="AZM302" s="2039"/>
      <c r="AZN302" s="2039"/>
      <c r="AZO302" s="2039"/>
      <c r="AZP302" s="2039"/>
      <c r="AZQ302" s="2039"/>
      <c r="AZR302" s="2039"/>
      <c r="AZS302" s="2039"/>
      <c r="AZT302" s="2039"/>
      <c r="AZU302" s="2039"/>
      <c r="AZV302" s="2039"/>
      <c r="AZW302" s="2039"/>
      <c r="AZX302" s="2039"/>
      <c r="AZY302" s="2039"/>
      <c r="AZZ302" s="2039"/>
      <c r="BAA302" s="2039"/>
      <c r="BAB302" s="2039"/>
      <c r="BAC302" s="2039"/>
      <c r="BAD302" s="2039"/>
      <c r="BAE302" s="2039"/>
      <c r="BAF302" s="2039"/>
      <c r="BAG302" s="2039"/>
      <c r="BAH302" s="2039"/>
      <c r="BAI302" s="2039"/>
      <c r="BAJ302" s="2039"/>
      <c r="BAK302" s="2039"/>
      <c r="BAL302" s="2039"/>
      <c r="BAM302" s="2039"/>
      <c r="BAN302" s="2039"/>
      <c r="BAO302" s="2039"/>
      <c r="BAP302" s="2039"/>
      <c r="BAQ302" s="2039"/>
      <c r="BAR302" s="2039"/>
      <c r="BAS302" s="2039"/>
      <c r="BAT302" s="2039"/>
      <c r="BAU302" s="2039"/>
      <c r="BAV302" s="2039"/>
      <c r="BAW302" s="2039"/>
      <c r="BAX302" s="2039"/>
      <c r="BAY302" s="2039"/>
      <c r="BAZ302" s="2039"/>
      <c r="BBA302" s="2039"/>
      <c r="BBB302" s="2039"/>
      <c r="BBC302" s="2039"/>
      <c r="BBD302" s="2039"/>
      <c r="BBE302" s="2039"/>
      <c r="BBF302" s="2039"/>
      <c r="BBG302" s="2039"/>
      <c r="BBH302" s="2039"/>
      <c r="BBI302" s="2039"/>
      <c r="BBJ302" s="2039"/>
      <c r="BBK302" s="2039"/>
      <c r="BBL302" s="2039"/>
      <c r="BBM302" s="2039"/>
      <c r="BBN302" s="2039"/>
      <c r="BBO302" s="2039"/>
      <c r="BBP302" s="2039"/>
      <c r="BBQ302" s="2039"/>
      <c r="BBR302" s="2039"/>
      <c r="BBS302" s="2039"/>
      <c r="BBT302" s="2039"/>
      <c r="BBU302" s="2039"/>
      <c r="BBV302" s="2039"/>
      <c r="BBW302" s="2039"/>
      <c r="BBX302" s="2039"/>
      <c r="BBY302" s="2039"/>
      <c r="BBZ302" s="2039"/>
      <c r="BCA302" s="2039"/>
      <c r="BCB302" s="2039"/>
      <c r="BCC302" s="2039"/>
      <c r="BCD302" s="2039"/>
      <c r="BCE302" s="2039"/>
      <c r="BCF302" s="2039"/>
      <c r="BCG302" s="2039"/>
      <c r="BCH302" s="2039"/>
      <c r="BCI302" s="2039"/>
      <c r="BCJ302" s="2039"/>
      <c r="BCK302" s="2039"/>
      <c r="BCL302" s="2039"/>
      <c r="BCM302" s="2039"/>
      <c r="BCN302" s="2039"/>
      <c r="BCO302" s="2039"/>
      <c r="BCP302" s="2039"/>
      <c r="BCQ302" s="2039"/>
      <c r="BCR302" s="2039"/>
      <c r="BCS302" s="2039"/>
      <c r="BCT302" s="2039"/>
      <c r="BCU302" s="2039"/>
      <c r="BCV302" s="2039"/>
      <c r="BCW302" s="2039"/>
      <c r="BCX302" s="2039"/>
      <c r="BCY302" s="2039"/>
      <c r="BCZ302" s="2039"/>
      <c r="BDA302" s="2039"/>
      <c r="BDB302" s="2039"/>
      <c r="BDC302" s="2039"/>
      <c r="BDD302" s="2039"/>
      <c r="BDE302" s="2039"/>
      <c r="BDF302" s="2039"/>
      <c r="BDG302" s="2039"/>
      <c r="BDH302" s="2039"/>
      <c r="BDI302" s="2039"/>
      <c r="BDJ302" s="2039"/>
      <c r="BDK302" s="2039"/>
      <c r="BDL302" s="2039"/>
      <c r="BDM302" s="2039"/>
      <c r="BDN302" s="2039"/>
      <c r="BDO302" s="2039"/>
      <c r="BDP302" s="2039"/>
      <c r="BDQ302" s="2039"/>
      <c r="BDR302" s="2039"/>
      <c r="BDS302" s="2039"/>
      <c r="BDT302" s="2039"/>
      <c r="BDU302" s="2039"/>
      <c r="BDV302" s="2039"/>
      <c r="BDW302" s="2039"/>
      <c r="BDX302" s="2039"/>
      <c r="BDY302" s="2039"/>
      <c r="BDZ302" s="2039"/>
      <c r="BEA302" s="2039"/>
      <c r="BEB302" s="2039"/>
      <c r="BEC302" s="2039"/>
      <c r="BED302" s="2039"/>
      <c r="BEE302" s="2039"/>
      <c r="BEF302" s="2039"/>
      <c r="BEG302" s="2039"/>
      <c r="BEH302" s="2039"/>
      <c r="BEI302" s="2039"/>
      <c r="BEJ302" s="2039"/>
      <c r="BEK302" s="2039"/>
      <c r="BEL302" s="2039"/>
      <c r="BEM302" s="2039"/>
      <c r="BEN302" s="2039"/>
      <c r="BEO302" s="2039"/>
      <c r="BEP302" s="2039"/>
      <c r="BEQ302" s="2039"/>
      <c r="BER302" s="2039"/>
      <c r="BES302" s="2039"/>
      <c r="BET302" s="2039"/>
      <c r="BEU302" s="2039"/>
      <c r="BEV302" s="2039"/>
      <c r="BEW302" s="2039"/>
      <c r="BEX302" s="2039"/>
      <c r="BEY302" s="2039"/>
      <c r="BEZ302" s="2039"/>
      <c r="BFA302" s="2039"/>
      <c r="BFB302" s="2039"/>
      <c r="BFC302" s="2039"/>
      <c r="BFD302" s="2039"/>
      <c r="BFE302" s="2039"/>
      <c r="BFF302" s="2039"/>
      <c r="BFG302" s="2039"/>
      <c r="BFH302" s="2039"/>
      <c r="BFI302" s="2039"/>
      <c r="BFJ302" s="2039"/>
      <c r="BFK302" s="2039"/>
      <c r="BFL302" s="2039"/>
      <c r="BFM302" s="2039"/>
      <c r="BFN302" s="2039"/>
      <c r="BFO302" s="2039"/>
      <c r="BFP302" s="2039"/>
      <c r="BFQ302" s="2039"/>
      <c r="BFR302" s="2039"/>
      <c r="BFS302" s="2039"/>
      <c r="BFT302" s="2039"/>
      <c r="BFU302" s="2039"/>
      <c r="BFV302" s="2039"/>
      <c r="BFW302" s="2039"/>
      <c r="BFX302" s="2039"/>
      <c r="BFY302" s="2039"/>
      <c r="BFZ302" s="2039"/>
      <c r="BGA302" s="2039"/>
      <c r="BGB302" s="2039"/>
      <c r="BGC302" s="2039"/>
      <c r="BGD302" s="2039"/>
      <c r="BGE302" s="2039"/>
      <c r="BGF302" s="2039"/>
      <c r="BGG302" s="2039"/>
      <c r="BGH302" s="2039"/>
      <c r="BGI302" s="2039"/>
      <c r="BGJ302" s="2039"/>
      <c r="BGK302" s="2039"/>
      <c r="BGL302" s="2039"/>
      <c r="BGM302" s="2039"/>
      <c r="BGN302" s="2039"/>
      <c r="BGO302" s="2039"/>
      <c r="BGP302" s="2039"/>
      <c r="BGQ302" s="2039"/>
      <c r="BGR302" s="2039"/>
      <c r="BGS302" s="2039"/>
      <c r="BGT302" s="2039"/>
      <c r="BGU302" s="2039"/>
      <c r="BGV302" s="2039"/>
      <c r="BGW302" s="2039"/>
      <c r="BGX302" s="2039"/>
      <c r="BGY302" s="2039"/>
      <c r="BGZ302" s="2039"/>
      <c r="BHA302" s="2039"/>
      <c r="BHB302" s="2039"/>
      <c r="BHC302" s="2039"/>
      <c r="BHD302" s="2039"/>
      <c r="BHE302" s="2039"/>
      <c r="BHF302" s="2039"/>
      <c r="BHG302" s="2039"/>
      <c r="BHH302" s="2039"/>
      <c r="BHI302" s="2039"/>
      <c r="BHJ302" s="2039"/>
      <c r="BHK302" s="2039"/>
      <c r="BHL302" s="2039"/>
      <c r="BHM302" s="2039"/>
      <c r="BHN302" s="2039"/>
      <c r="BHO302" s="2039"/>
      <c r="BHP302" s="2039"/>
      <c r="BHQ302" s="2039"/>
      <c r="BHR302" s="2039"/>
      <c r="BHS302" s="2039"/>
      <c r="BHT302" s="2039"/>
      <c r="BHU302" s="2039"/>
      <c r="BHV302" s="2039"/>
      <c r="BHW302" s="2039"/>
      <c r="BHX302" s="2039"/>
      <c r="BHY302" s="2039"/>
      <c r="BHZ302" s="2039"/>
      <c r="BIA302" s="2039"/>
      <c r="BIB302" s="2039"/>
      <c r="BIC302" s="2039"/>
      <c r="BID302" s="2039"/>
      <c r="BIE302" s="2039"/>
      <c r="BIF302" s="2039"/>
      <c r="BIG302" s="2039"/>
      <c r="BIH302" s="2039"/>
      <c r="BII302" s="2039"/>
      <c r="BIJ302" s="2039"/>
      <c r="BIK302" s="2039"/>
      <c r="BIL302" s="2039"/>
      <c r="BIM302" s="2039"/>
      <c r="BIN302" s="2039"/>
      <c r="BIO302" s="2039"/>
      <c r="BIP302" s="2039"/>
      <c r="BIQ302" s="2039"/>
      <c r="BIR302" s="2039"/>
      <c r="BIS302" s="2039"/>
      <c r="BIT302" s="2039"/>
      <c r="BIU302" s="2039"/>
      <c r="BIV302" s="2039"/>
      <c r="BIW302" s="2039"/>
      <c r="BIX302" s="2039"/>
      <c r="BIY302" s="2039"/>
      <c r="BIZ302" s="2039"/>
      <c r="BJA302" s="2039"/>
      <c r="BJB302" s="2039"/>
      <c r="BJC302" s="2039"/>
      <c r="BJD302" s="2039"/>
      <c r="BJE302" s="2039"/>
      <c r="BJF302" s="2039"/>
      <c r="BJG302" s="2039"/>
      <c r="BJH302" s="2039"/>
      <c r="BJI302" s="2039"/>
      <c r="BJJ302" s="2039"/>
      <c r="BJK302" s="2039"/>
      <c r="BJL302" s="2039"/>
      <c r="BJM302" s="2039"/>
      <c r="BJN302" s="2039"/>
      <c r="BJO302" s="2039"/>
      <c r="BJP302" s="2039"/>
      <c r="BJQ302" s="2039"/>
      <c r="BJR302" s="2039"/>
      <c r="BJS302" s="2039"/>
      <c r="BJT302" s="2039"/>
      <c r="BJU302" s="2039"/>
      <c r="BJV302" s="2039"/>
      <c r="BJW302" s="2039"/>
      <c r="BJX302" s="2039"/>
      <c r="BJY302" s="2039"/>
      <c r="BJZ302" s="2039"/>
      <c r="BKA302" s="2039"/>
      <c r="BKB302" s="2039"/>
      <c r="BKC302" s="2039"/>
      <c r="BKD302" s="2039"/>
      <c r="BKE302" s="2039"/>
      <c r="BKF302" s="2039"/>
      <c r="BKG302" s="2039"/>
      <c r="BKH302" s="2039"/>
      <c r="BKI302" s="2039"/>
      <c r="BKJ302" s="2039"/>
      <c r="BKK302" s="2039"/>
      <c r="BKL302" s="2039"/>
      <c r="BKM302" s="2039"/>
      <c r="BKN302" s="2039"/>
      <c r="BKO302" s="2039"/>
      <c r="BKP302" s="2039"/>
      <c r="BKQ302" s="2039"/>
      <c r="BKR302" s="2039"/>
      <c r="BKS302" s="2039"/>
      <c r="BKT302" s="2039"/>
      <c r="BKU302" s="2039"/>
      <c r="BKV302" s="2039"/>
      <c r="BKW302" s="2039"/>
      <c r="BKX302" s="2039"/>
      <c r="BKY302" s="2039"/>
      <c r="BKZ302" s="2039"/>
      <c r="BLA302" s="2039"/>
      <c r="BLB302" s="2039"/>
      <c r="BLC302" s="2039"/>
      <c r="BLD302" s="2039"/>
      <c r="BLE302" s="2039"/>
      <c r="BLF302" s="2039"/>
      <c r="BLG302" s="2039"/>
      <c r="BLH302" s="2039"/>
      <c r="BLI302" s="2039"/>
      <c r="BLJ302" s="2039"/>
      <c r="BLK302" s="2039"/>
      <c r="BLL302" s="2039"/>
      <c r="BLM302" s="2039"/>
      <c r="BLN302" s="2039"/>
      <c r="BLO302" s="2039"/>
      <c r="BLP302" s="2039"/>
      <c r="BLQ302" s="2039"/>
      <c r="BLR302" s="2039"/>
      <c r="BLS302" s="2039"/>
      <c r="BLT302" s="2039"/>
      <c r="BLU302" s="2039"/>
      <c r="BLV302" s="2039"/>
      <c r="BLW302" s="2039"/>
      <c r="BLX302" s="2039"/>
      <c r="BLY302" s="2039"/>
      <c r="BLZ302" s="2039"/>
      <c r="BMA302" s="2039"/>
      <c r="BMB302" s="2039"/>
      <c r="BMC302" s="2039"/>
      <c r="BMD302" s="2039"/>
      <c r="BME302" s="2039"/>
      <c r="BMF302" s="2039"/>
      <c r="BMG302" s="2039"/>
      <c r="BMH302" s="2039"/>
      <c r="BMI302" s="2039"/>
      <c r="BMJ302" s="2039"/>
      <c r="BMK302" s="2039"/>
      <c r="BML302" s="2039"/>
      <c r="BMM302" s="2039"/>
      <c r="BMN302" s="2039"/>
      <c r="BMO302" s="2039"/>
      <c r="BMP302" s="2039"/>
      <c r="BMQ302" s="2039"/>
      <c r="BMR302" s="2039"/>
      <c r="BMS302" s="2039"/>
      <c r="BMT302" s="2039"/>
      <c r="BMU302" s="2039"/>
      <c r="BMV302" s="2039"/>
      <c r="BMW302" s="2039"/>
      <c r="BMX302" s="2039"/>
      <c r="BMY302" s="2039"/>
      <c r="BMZ302" s="2039"/>
      <c r="BNA302" s="2039"/>
      <c r="BNB302" s="2039"/>
      <c r="BNC302" s="2039"/>
      <c r="BND302" s="2039"/>
      <c r="BNE302" s="2039"/>
      <c r="BNF302" s="2039"/>
      <c r="BNG302" s="2039"/>
      <c r="BNH302" s="2039"/>
      <c r="BNI302" s="2039"/>
      <c r="BNJ302" s="2039"/>
      <c r="BNK302" s="2039"/>
      <c r="BNL302" s="2039"/>
      <c r="BNM302" s="2039"/>
      <c r="BNN302" s="2039"/>
      <c r="BNO302" s="2039"/>
      <c r="BNP302" s="2039"/>
      <c r="BNQ302" s="2039"/>
      <c r="BNR302" s="2039"/>
      <c r="BNS302" s="2039"/>
      <c r="BNT302" s="2039"/>
      <c r="BNU302" s="2039"/>
      <c r="BNV302" s="2039"/>
      <c r="BNW302" s="2039"/>
      <c r="BNX302" s="2039"/>
      <c r="BNY302" s="2039"/>
      <c r="BNZ302" s="2039"/>
      <c r="BOA302" s="2039"/>
      <c r="BOB302" s="2039"/>
      <c r="BOC302" s="2039"/>
      <c r="BOD302" s="2039"/>
      <c r="BOE302" s="2039"/>
      <c r="BOF302" s="2039"/>
      <c r="BOG302" s="2039"/>
      <c r="BOH302" s="2039"/>
      <c r="BOI302" s="2039"/>
      <c r="BOJ302" s="2039"/>
      <c r="BOK302" s="2039"/>
      <c r="BOL302" s="2039"/>
      <c r="BOM302" s="2039"/>
      <c r="BON302" s="2039"/>
      <c r="BOO302" s="2039"/>
      <c r="BOP302" s="2039"/>
      <c r="BOQ302" s="2039"/>
      <c r="BOR302" s="2039"/>
      <c r="BOS302" s="2039"/>
      <c r="BOT302" s="2039"/>
      <c r="BOU302" s="2039"/>
      <c r="BOV302" s="2039"/>
      <c r="BOW302" s="2039"/>
      <c r="BOX302" s="2039"/>
      <c r="BOY302" s="2039"/>
      <c r="BOZ302" s="2039"/>
      <c r="BPA302" s="2039"/>
      <c r="BPB302" s="2039"/>
      <c r="BPC302" s="2039"/>
      <c r="BPD302" s="2039"/>
      <c r="BPE302" s="2039"/>
      <c r="BPF302" s="2039"/>
      <c r="BPG302" s="2039"/>
      <c r="BPH302" s="2039"/>
      <c r="BPI302" s="2039"/>
      <c r="BPJ302" s="2039"/>
      <c r="BPK302" s="2039"/>
      <c r="BPL302" s="2039"/>
      <c r="BPM302" s="2039"/>
      <c r="BPN302" s="2039"/>
      <c r="BPO302" s="2039"/>
      <c r="BPP302" s="2039"/>
      <c r="BPQ302" s="2039"/>
      <c r="BPR302" s="2039"/>
      <c r="BPS302" s="2039"/>
      <c r="BPT302" s="2039"/>
      <c r="BPU302" s="2039"/>
      <c r="BPV302" s="2039"/>
      <c r="BPW302" s="2039"/>
      <c r="BPX302" s="2039"/>
      <c r="BPY302" s="2039"/>
      <c r="BPZ302" s="2039"/>
      <c r="BQA302" s="2039"/>
      <c r="BQB302" s="2039"/>
      <c r="BQC302" s="2039"/>
      <c r="BQD302" s="2039"/>
      <c r="BQE302" s="2039"/>
      <c r="BQF302" s="2039"/>
      <c r="BQG302" s="2039"/>
      <c r="BQH302" s="2039"/>
      <c r="BQI302" s="2039"/>
      <c r="BQJ302" s="2039"/>
      <c r="BQK302" s="2039"/>
      <c r="BQL302" s="2039"/>
      <c r="BQM302" s="2039"/>
      <c r="BQN302" s="2039"/>
      <c r="BQO302" s="2039"/>
      <c r="BQP302" s="2039"/>
      <c r="BQQ302" s="2039"/>
      <c r="BQR302" s="2039"/>
      <c r="BQS302" s="2039"/>
      <c r="BQT302" s="2039"/>
      <c r="BQU302" s="2039"/>
      <c r="BQV302" s="2039"/>
      <c r="BQW302" s="2039"/>
      <c r="BQX302" s="2039"/>
      <c r="BQY302" s="2039"/>
      <c r="BQZ302" s="2039"/>
      <c r="BRA302" s="2039"/>
      <c r="BRB302" s="2039"/>
      <c r="BRC302" s="2039"/>
      <c r="BRD302" s="2039"/>
      <c r="BRE302" s="2039"/>
      <c r="BRF302" s="2039"/>
      <c r="BRG302" s="2039"/>
      <c r="BRH302" s="2039"/>
      <c r="BRI302" s="2039"/>
      <c r="BRJ302" s="2039"/>
      <c r="BRK302" s="2039"/>
      <c r="BRL302" s="2039"/>
      <c r="BRM302" s="2039"/>
      <c r="BRN302" s="2039"/>
      <c r="BRO302" s="2039"/>
      <c r="BRP302" s="2039"/>
      <c r="BRQ302" s="2039"/>
      <c r="BRR302" s="2039"/>
      <c r="BRS302" s="2039"/>
      <c r="BRT302" s="2039"/>
      <c r="BRU302" s="2039"/>
      <c r="BRV302" s="2039"/>
      <c r="BRW302" s="2039"/>
      <c r="BRX302" s="2039"/>
      <c r="BRY302" s="2039"/>
      <c r="BRZ302" s="2039"/>
      <c r="BSA302" s="2039"/>
      <c r="BSB302" s="2039"/>
      <c r="BSC302" s="2039"/>
      <c r="BSD302" s="2039"/>
      <c r="BSE302" s="2039"/>
      <c r="BSF302" s="2039"/>
      <c r="BSG302" s="2039"/>
      <c r="BSH302" s="2039"/>
      <c r="BSI302" s="2039"/>
      <c r="BSJ302" s="2039"/>
      <c r="BSK302" s="2039"/>
      <c r="BSL302" s="2039"/>
      <c r="BSM302" s="2039"/>
      <c r="BSN302" s="2039"/>
      <c r="BSO302" s="2039"/>
      <c r="BSP302" s="2039"/>
      <c r="BSQ302" s="2039"/>
      <c r="BSR302" s="2039"/>
      <c r="BSS302" s="2039"/>
      <c r="BST302" s="2039"/>
      <c r="BSU302" s="2039"/>
      <c r="BSV302" s="2039"/>
      <c r="BSW302" s="2039"/>
      <c r="BSX302" s="2039"/>
      <c r="BSY302" s="2039"/>
      <c r="BSZ302" s="2039"/>
      <c r="BTA302" s="2039"/>
      <c r="BTB302" s="2039"/>
      <c r="BTC302" s="2039"/>
      <c r="BTD302" s="2039"/>
      <c r="BTE302" s="2039"/>
      <c r="BTF302" s="2039"/>
      <c r="BTG302" s="2039"/>
      <c r="BTH302" s="2039"/>
      <c r="BTI302" s="2039"/>
      <c r="BTJ302" s="2039"/>
      <c r="BTK302" s="2039"/>
      <c r="BTL302" s="2039"/>
      <c r="BTM302" s="2039"/>
      <c r="BTN302" s="2039"/>
      <c r="BTO302" s="2039"/>
      <c r="BTP302" s="2039"/>
      <c r="BTQ302" s="2039"/>
      <c r="BTR302" s="2039"/>
      <c r="BTS302" s="2039"/>
      <c r="BTT302" s="2039"/>
      <c r="BTU302" s="2039"/>
      <c r="BTV302" s="2039"/>
      <c r="BTW302" s="2039"/>
      <c r="BTX302" s="2039"/>
      <c r="BTY302" s="2039"/>
      <c r="BTZ302" s="2039"/>
      <c r="BUA302" s="2039"/>
      <c r="BUB302" s="2039"/>
      <c r="BUC302" s="2039"/>
      <c r="BUD302" s="2039"/>
      <c r="BUE302" s="2039"/>
      <c r="BUF302" s="2039"/>
      <c r="BUG302" s="2039"/>
      <c r="BUH302" s="2039"/>
      <c r="BUI302" s="2039"/>
      <c r="BUJ302" s="2039"/>
      <c r="BUK302" s="2039"/>
      <c r="BUL302" s="2039"/>
      <c r="BUM302" s="2039"/>
      <c r="BUN302" s="2039"/>
      <c r="BUO302" s="2039"/>
      <c r="BUP302" s="2039"/>
      <c r="BUQ302" s="2039"/>
      <c r="BUR302" s="2039"/>
      <c r="BUS302" s="2039"/>
      <c r="BUT302" s="2039"/>
      <c r="BUU302" s="2039"/>
      <c r="BUV302" s="2039"/>
      <c r="BUW302" s="2039"/>
      <c r="BUX302" s="2039"/>
      <c r="BUY302" s="2039"/>
      <c r="BUZ302" s="2039"/>
      <c r="BVA302" s="2039"/>
      <c r="BVB302" s="2039"/>
      <c r="BVC302" s="2039"/>
      <c r="BVD302" s="2039"/>
      <c r="BVE302" s="2039"/>
      <c r="BVF302" s="2039"/>
      <c r="BVG302" s="2039"/>
      <c r="BVH302" s="2039"/>
      <c r="BVI302" s="2039"/>
      <c r="BVJ302" s="2039"/>
      <c r="BVK302" s="2039"/>
      <c r="BVL302" s="2039"/>
      <c r="BVM302" s="2039"/>
      <c r="BVN302" s="2039"/>
      <c r="BVO302" s="2039"/>
      <c r="BVP302" s="2039"/>
      <c r="BVQ302" s="2039"/>
      <c r="BVR302" s="2039"/>
      <c r="BVS302" s="2039"/>
      <c r="BVT302" s="2039"/>
      <c r="BVU302" s="2039"/>
      <c r="BVV302" s="2039"/>
      <c r="BVW302" s="2039"/>
      <c r="BVX302" s="2039"/>
      <c r="BVY302" s="2039"/>
      <c r="BVZ302" s="2039"/>
      <c r="BWA302" s="2039"/>
      <c r="BWB302" s="2039"/>
      <c r="BWC302" s="2039"/>
      <c r="BWD302" s="2039"/>
      <c r="BWE302" s="2039"/>
      <c r="BWF302" s="2039"/>
      <c r="BWG302" s="2039"/>
      <c r="BWH302" s="2039"/>
      <c r="BWI302" s="2039"/>
      <c r="BWJ302" s="2039"/>
      <c r="BWK302" s="2039"/>
      <c r="BWL302" s="2039"/>
      <c r="BWM302" s="2039"/>
      <c r="BWN302" s="2039"/>
      <c r="BWO302" s="2039"/>
      <c r="BWP302" s="2039"/>
      <c r="BWQ302" s="2039"/>
      <c r="BWR302" s="2039"/>
      <c r="BWS302" s="2039"/>
      <c r="BWT302" s="2039"/>
      <c r="BWU302" s="2039"/>
      <c r="BWV302" s="2039"/>
      <c r="BWW302" s="2039"/>
      <c r="BWX302" s="2039"/>
      <c r="BWY302" s="2039"/>
      <c r="BWZ302" s="2039"/>
      <c r="BXA302" s="2039"/>
      <c r="BXB302" s="2039"/>
      <c r="BXC302" s="2039"/>
      <c r="BXD302" s="2039"/>
      <c r="BXE302" s="2039"/>
      <c r="BXF302" s="2039"/>
      <c r="BXG302" s="2039"/>
      <c r="BXH302" s="2039"/>
      <c r="BXI302" s="2039"/>
      <c r="BXJ302" s="2039"/>
      <c r="BXK302" s="2039"/>
      <c r="BXL302" s="2039"/>
      <c r="BXM302" s="2039"/>
      <c r="BXN302" s="2039"/>
      <c r="BXO302" s="2039"/>
      <c r="BXP302" s="2039"/>
      <c r="BXQ302" s="2039"/>
      <c r="BXR302" s="2039"/>
      <c r="BXS302" s="2039"/>
      <c r="BXT302" s="2039"/>
      <c r="BXU302" s="2039"/>
      <c r="BXV302" s="2039"/>
      <c r="BXW302" s="2039"/>
      <c r="BXX302" s="2039"/>
      <c r="BXY302" s="2039"/>
      <c r="BXZ302" s="2039"/>
      <c r="BYA302" s="2039"/>
      <c r="BYB302" s="2039"/>
      <c r="BYC302" s="2039"/>
      <c r="BYD302" s="2039"/>
      <c r="BYE302" s="2039"/>
      <c r="BYF302" s="2039"/>
      <c r="BYG302" s="2039"/>
      <c r="BYH302" s="2039"/>
      <c r="BYI302" s="2039"/>
      <c r="BYJ302" s="2039"/>
      <c r="BYK302" s="2039"/>
      <c r="BYL302" s="2039"/>
      <c r="BYM302" s="2039"/>
      <c r="BYN302" s="2039"/>
      <c r="BYO302" s="2039"/>
      <c r="BYP302" s="2039"/>
      <c r="BYQ302" s="2039"/>
      <c r="BYR302" s="2039"/>
      <c r="BYS302" s="2039"/>
      <c r="BYT302" s="2039"/>
      <c r="BYU302" s="2039"/>
      <c r="BYV302" s="2039"/>
      <c r="BYW302" s="2039"/>
      <c r="BYX302" s="2039"/>
      <c r="BYY302" s="2039"/>
      <c r="BYZ302" s="2039"/>
      <c r="BZA302" s="2039"/>
      <c r="BZB302" s="2039"/>
      <c r="BZC302" s="2039"/>
      <c r="BZD302" s="2039"/>
      <c r="BZE302" s="2039"/>
      <c r="BZF302" s="2039"/>
      <c r="BZG302" s="2039"/>
      <c r="BZH302" s="2039"/>
      <c r="BZI302" s="2039"/>
      <c r="BZJ302" s="2039"/>
      <c r="BZK302" s="2039"/>
      <c r="BZL302" s="2039"/>
      <c r="BZM302" s="2039"/>
      <c r="BZN302" s="2039"/>
      <c r="BZO302" s="2039"/>
      <c r="BZP302" s="2039"/>
      <c r="BZQ302" s="2039"/>
      <c r="BZR302" s="2039"/>
      <c r="BZS302" s="2039"/>
      <c r="BZT302" s="2039"/>
      <c r="BZU302" s="2039"/>
      <c r="BZV302" s="2039"/>
      <c r="BZW302" s="2039"/>
      <c r="BZX302" s="2039"/>
      <c r="BZY302" s="2039"/>
      <c r="BZZ302" s="2039"/>
      <c r="CAA302" s="2039"/>
      <c r="CAB302" s="2039"/>
      <c r="CAC302" s="2039"/>
      <c r="CAD302" s="2039"/>
      <c r="CAE302" s="2039"/>
      <c r="CAF302" s="2039"/>
      <c r="CAG302" s="2039"/>
      <c r="CAH302" s="2039"/>
      <c r="CAI302" s="2039"/>
      <c r="CAJ302" s="2039"/>
      <c r="CAK302" s="2039"/>
      <c r="CAL302" s="2039"/>
      <c r="CAM302" s="2039"/>
      <c r="CAN302" s="2039"/>
      <c r="CAO302" s="2039"/>
      <c r="CAP302" s="2039"/>
      <c r="CAQ302" s="2039"/>
      <c r="CAR302" s="2039"/>
      <c r="CAS302" s="2039"/>
      <c r="CAT302" s="2039"/>
      <c r="CAU302" s="2039"/>
      <c r="CAV302" s="2039"/>
      <c r="CAW302" s="2039"/>
      <c r="CAX302" s="2039"/>
      <c r="CAY302" s="2039"/>
      <c r="CAZ302" s="2039"/>
      <c r="CBA302" s="2039"/>
      <c r="CBB302" s="2039"/>
      <c r="CBC302" s="2039"/>
      <c r="CBD302" s="2039"/>
      <c r="CBE302" s="2039"/>
      <c r="CBF302" s="2039"/>
      <c r="CBG302" s="2039"/>
      <c r="CBH302" s="2039"/>
      <c r="CBI302" s="2039"/>
      <c r="CBJ302" s="2039"/>
      <c r="CBK302" s="2039"/>
      <c r="CBL302" s="2039"/>
      <c r="CBM302" s="2039"/>
      <c r="CBN302" s="2039"/>
      <c r="CBO302" s="2039"/>
      <c r="CBP302" s="2039"/>
      <c r="CBQ302" s="2039"/>
      <c r="CBR302" s="2039"/>
      <c r="CBS302" s="2039"/>
      <c r="CBT302" s="2039"/>
      <c r="CBU302" s="2039"/>
      <c r="CBV302" s="2039"/>
      <c r="CBW302" s="2039"/>
      <c r="CBX302" s="2039"/>
      <c r="CBY302" s="2039"/>
      <c r="CBZ302" s="2039"/>
      <c r="CCA302" s="2039"/>
      <c r="CCB302" s="2039"/>
      <c r="CCC302" s="2039"/>
      <c r="CCD302" s="2039"/>
      <c r="CCE302" s="2039"/>
      <c r="CCF302" s="2039"/>
      <c r="CCG302" s="2039"/>
      <c r="CCH302" s="2039"/>
      <c r="CCI302" s="2039"/>
      <c r="CCJ302" s="2039"/>
      <c r="CCK302" s="2039"/>
      <c r="CCL302" s="2039"/>
      <c r="CCM302" s="2039"/>
      <c r="CCN302" s="2039"/>
      <c r="CCO302" s="2039"/>
      <c r="CCP302" s="2039"/>
      <c r="CCQ302" s="2039"/>
      <c r="CCR302" s="2039"/>
      <c r="CCS302" s="2039"/>
      <c r="CCT302" s="2039"/>
      <c r="CCU302" s="2039"/>
      <c r="CCV302" s="2039"/>
      <c r="CCW302" s="2039"/>
      <c r="CCX302" s="2039"/>
      <c r="CCY302" s="2039"/>
      <c r="CCZ302" s="2039"/>
      <c r="CDA302" s="2039"/>
      <c r="CDB302" s="2039"/>
      <c r="CDC302" s="2039"/>
      <c r="CDD302" s="2039"/>
      <c r="CDE302" s="2039"/>
      <c r="CDF302" s="2039"/>
      <c r="CDG302" s="2039"/>
      <c r="CDH302" s="2039"/>
      <c r="CDI302" s="2039"/>
      <c r="CDJ302" s="2039"/>
      <c r="CDK302" s="2039"/>
      <c r="CDL302" s="2039"/>
      <c r="CDM302" s="2039"/>
      <c r="CDN302" s="2039"/>
      <c r="CDO302" s="2039"/>
      <c r="CDP302" s="2039"/>
      <c r="CDQ302" s="2039"/>
      <c r="CDR302" s="2039"/>
      <c r="CDS302" s="2039"/>
      <c r="CDT302" s="2039"/>
      <c r="CDU302" s="2039"/>
      <c r="CDV302" s="2039"/>
      <c r="CDW302" s="2039"/>
      <c r="CDX302" s="2039"/>
      <c r="CDY302" s="2039"/>
      <c r="CDZ302" s="2039"/>
      <c r="CEA302" s="2039"/>
      <c r="CEB302" s="2039"/>
      <c r="CEC302" s="2039"/>
      <c r="CED302" s="2039"/>
      <c r="CEE302" s="2039"/>
      <c r="CEF302" s="2039"/>
      <c r="CEG302" s="2039"/>
      <c r="CEH302" s="2039"/>
      <c r="CEI302" s="2039"/>
      <c r="CEJ302" s="2039"/>
      <c r="CEK302" s="2039"/>
      <c r="CEL302" s="2039"/>
      <c r="CEM302" s="2039"/>
      <c r="CEN302" s="2039"/>
      <c r="CEO302" s="2039"/>
      <c r="CEP302" s="2039"/>
      <c r="CEQ302" s="2039"/>
      <c r="CER302" s="2039"/>
      <c r="CES302" s="2039"/>
      <c r="CET302" s="2039"/>
      <c r="CEU302" s="2039"/>
      <c r="CEV302" s="2039"/>
      <c r="CEW302" s="2039"/>
      <c r="CEX302" s="2039"/>
      <c r="CEY302" s="2039"/>
      <c r="CEZ302" s="2039"/>
      <c r="CFA302" s="2039"/>
      <c r="CFB302" s="2039"/>
      <c r="CFC302" s="2039"/>
      <c r="CFD302" s="2039"/>
      <c r="CFE302" s="2039"/>
      <c r="CFF302" s="2039"/>
      <c r="CFG302" s="2039"/>
      <c r="CFH302" s="2039"/>
      <c r="CFI302" s="2039"/>
      <c r="CFJ302" s="2039"/>
      <c r="CFK302" s="2039"/>
      <c r="CFL302" s="2039"/>
      <c r="CFM302" s="2039"/>
      <c r="CFN302" s="2039"/>
      <c r="CFO302" s="2039"/>
      <c r="CFP302" s="2039"/>
      <c r="CFQ302" s="2039"/>
      <c r="CFR302" s="2039"/>
      <c r="CFS302" s="2039"/>
      <c r="CFT302" s="2039"/>
      <c r="CFU302" s="2039"/>
      <c r="CFV302" s="2039"/>
      <c r="CFW302" s="2039"/>
      <c r="CFX302" s="2039"/>
      <c r="CFY302" s="2039"/>
      <c r="CFZ302" s="2039"/>
      <c r="CGA302" s="2039"/>
      <c r="CGB302" s="2039"/>
      <c r="CGC302" s="2039"/>
      <c r="CGD302" s="2039"/>
      <c r="CGE302" s="2039"/>
      <c r="CGF302" s="2039"/>
      <c r="CGG302" s="2039"/>
      <c r="CGH302" s="2039"/>
      <c r="CGI302" s="2039"/>
      <c r="CGJ302" s="2039"/>
      <c r="CGK302" s="2039"/>
      <c r="CGL302" s="2039"/>
      <c r="CGM302" s="2039"/>
      <c r="CGN302" s="2039"/>
      <c r="CGO302" s="2039"/>
      <c r="CGP302" s="2039"/>
      <c r="CGQ302" s="2039"/>
      <c r="CGR302" s="2039"/>
      <c r="CGS302" s="2039"/>
      <c r="CGT302" s="2039"/>
      <c r="CGU302" s="2039"/>
      <c r="CGV302" s="2039"/>
      <c r="CGW302" s="2039"/>
      <c r="CGX302" s="2039"/>
      <c r="CGY302" s="2039"/>
      <c r="CGZ302" s="2039"/>
      <c r="CHA302" s="2039"/>
      <c r="CHB302" s="2039"/>
      <c r="CHC302" s="2039"/>
      <c r="CHD302" s="2039"/>
      <c r="CHE302" s="2039"/>
      <c r="CHF302" s="2039"/>
      <c r="CHG302" s="2039"/>
      <c r="CHH302" s="2039"/>
      <c r="CHI302" s="2039"/>
      <c r="CHJ302" s="2039"/>
      <c r="CHK302" s="2039"/>
      <c r="CHL302" s="2039"/>
      <c r="CHM302" s="2039"/>
      <c r="CHN302" s="2039"/>
      <c r="CHO302" s="2039"/>
      <c r="CHP302" s="2039"/>
      <c r="CHQ302" s="2039"/>
      <c r="CHR302" s="2039"/>
      <c r="CHS302" s="2039"/>
      <c r="CHT302" s="2039"/>
      <c r="CHU302" s="2039"/>
      <c r="CHV302" s="2039"/>
      <c r="CHW302" s="2039"/>
      <c r="CHX302" s="2039"/>
      <c r="CHY302" s="2039"/>
      <c r="CHZ302" s="2039"/>
      <c r="CIA302" s="2039"/>
      <c r="CIB302" s="2039"/>
      <c r="CIC302" s="2039"/>
      <c r="CID302" s="2039"/>
      <c r="CIE302" s="2039"/>
      <c r="CIF302" s="2039"/>
      <c r="CIG302" s="2039"/>
      <c r="CIH302" s="2039"/>
      <c r="CII302" s="2039"/>
      <c r="CIJ302" s="2039"/>
      <c r="CIK302" s="2039"/>
      <c r="CIL302" s="2039"/>
      <c r="CIM302" s="2039"/>
      <c r="CIN302" s="2039"/>
      <c r="CIO302" s="2039"/>
      <c r="CIP302" s="2039"/>
      <c r="CIQ302" s="2039"/>
      <c r="CIR302" s="2039"/>
      <c r="CIS302" s="2039"/>
      <c r="CIT302" s="2039"/>
      <c r="CIU302" s="2039"/>
      <c r="CIV302" s="2039"/>
      <c r="CIW302" s="2039"/>
      <c r="CIX302" s="2039"/>
      <c r="CIY302" s="2039"/>
      <c r="CIZ302" s="2039"/>
      <c r="CJA302" s="2039"/>
      <c r="CJB302" s="2039"/>
      <c r="CJC302" s="2039"/>
      <c r="CJD302" s="2039"/>
      <c r="CJE302" s="2039"/>
      <c r="CJF302" s="2039"/>
      <c r="CJG302" s="2039"/>
      <c r="CJH302" s="2039"/>
      <c r="CJI302" s="2039"/>
      <c r="CJJ302" s="2039"/>
      <c r="CJK302" s="2039"/>
      <c r="CJL302" s="2039"/>
      <c r="CJM302" s="2039"/>
      <c r="CJN302" s="2039"/>
      <c r="CJO302" s="2039"/>
      <c r="CJP302" s="2039"/>
      <c r="CJQ302" s="2039"/>
      <c r="CJR302" s="2039"/>
      <c r="CJS302" s="2039"/>
      <c r="CJT302" s="2039"/>
      <c r="CJU302" s="2039"/>
      <c r="CJV302" s="2039"/>
      <c r="CJW302" s="2039"/>
      <c r="CJX302" s="2039"/>
      <c r="CJY302" s="2039"/>
      <c r="CJZ302" s="2039"/>
      <c r="CKA302" s="2039"/>
      <c r="CKB302" s="2039"/>
      <c r="CKC302" s="2039"/>
      <c r="CKD302" s="2039"/>
      <c r="CKE302" s="2039"/>
      <c r="CKF302" s="2039"/>
      <c r="CKG302" s="2039"/>
      <c r="CKH302" s="2039"/>
      <c r="CKI302" s="2039"/>
      <c r="CKJ302" s="2039"/>
      <c r="CKK302" s="2039"/>
      <c r="CKL302" s="2039"/>
      <c r="CKM302" s="2039"/>
      <c r="CKN302" s="2039"/>
      <c r="CKO302" s="2039"/>
      <c r="CKP302" s="2039"/>
      <c r="CKQ302" s="2039"/>
      <c r="CKR302" s="2039"/>
      <c r="CKS302" s="2039"/>
      <c r="CKT302" s="2039"/>
      <c r="CKU302" s="2039"/>
      <c r="CKV302" s="2039"/>
      <c r="CKW302" s="2039"/>
      <c r="CKX302" s="2039"/>
      <c r="CKY302" s="2039"/>
      <c r="CKZ302" s="2039"/>
      <c r="CLA302" s="2039"/>
      <c r="CLB302" s="2039"/>
      <c r="CLC302" s="2039"/>
      <c r="CLD302" s="2039"/>
      <c r="CLE302" s="2039"/>
      <c r="CLF302" s="2039"/>
      <c r="CLG302" s="2039"/>
      <c r="CLH302" s="2039"/>
      <c r="CLI302" s="2039"/>
      <c r="CLJ302" s="2039"/>
      <c r="CLK302" s="2039"/>
      <c r="CLL302" s="2039"/>
      <c r="CLM302" s="2039"/>
      <c r="CLN302" s="2039"/>
      <c r="CLO302" s="2039"/>
      <c r="CLP302" s="2039"/>
      <c r="CLQ302" s="2039"/>
      <c r="CLR302" s="2039"/>
      <c r="CLS302" s="2039"/>
      <c r="CLT302" s="2039"/>
      <c r="CLU302" s="2039"/>
      <c r="CLV302" s="2039"/>
      <c r="CLW302" s="2039"/>
      <c r="CLX302" s="2039"/>
      <c r="CLY302" s="2039"/>
      <c r="CLZ302" s="2039"/>
      <c r="CMA302" s="2039"/>
      <c r="CMB302" s="2039"/>
      <c r="CMC302" s="2039"/>
      <c r="CMD302" s="2039"/>
      <c r="CME302" s="2039"/>
      <c r="CMF302" s="2039"/>
      <c r="CMG302" s="2039"/>
      <c r="CMH302" s="2039"/>
      <c r="CMI302" s="2039"/>
      <c r="CMJ302" s="2039"/>
      <c r="CMK302" s="2039"/>
      <c r="CML302" s="2039"/>
      <c r="CMM302" s="2039"/>
      <c r="CMN302" s="2039"/>
      <c r="CMO302" s="2039"/>
      <c r="CMP302" s="2039"/>
      <c r="CMQ302" s="2039"/>
      <c r="CMR302" s="2039"/>
      <c r="CMS302" s="2039"/>
      <c r="CMT302" s="2039"/>
      <c r="CMU302" s="2039"/>
      <c r="CMV302" s="2039"/>
      <c r="CMW302" s="2039"/>
      <c r="CMX302" s="2039"/>
      <c r="CMY302" s="2039"/>
      <c r="CMZ302" s="2039"/>
      <c r="CNA302" s="2039"/>
      <c r="CNB302" s="2039"/>
      <c r="CNC302" s="2039"/>
      <c r="CND302" s="2039"/>
      <c r="CNE302" s="2039"/>
      <c r="CNF302" s="2039"/>
      <c r="CNG302" s="2039"/>
      <c r="CNH302" s="2039"/>
      <c r="CNI302" s="2039"/>
      <c r="CNJ302" s="2039"/>
      <c r="CNK302" s="2039"/>
      <c r="CNL302" s="2039"/>
      <c r="CNM302" s="2039"/>
      <c r="CNN302" s="2039"/>
      <c r="CNO302" s="2039"/>
      <c r="CNP302" s="2039"/>
      <c r="CNQ302" s="2039"/>
      <c r="CNR302" s="2039"/>
      <c r="CNS302" s="2039"/>
      <c r="CNT302" s="2039"/>
      <c r="CNU302" s="2039"/>
      <c r="CNV302" s="2039"/>
      <c r="CNW302" s="2039"/>
      <c r="CNX302" s="2039"/>
      <c r="CNY302" s="2039"/>
      <c r="CNZ302" s="2039"/>
      <c r="COA302" s="2039"/>
      <c r="COB302" s="2039"/>
      <c r="COC302" s="2039"/>
      <c r="COD302" s="2039"/>
      <c r="COE302" s="2039"/>
      <c r="COF302" s="2039"/>
      <c r="COG302" s="2039"/>
      <c r="COH302" s="2039"/>
      <c r="COI302" s="2039"/>
      <c r="COJ302" s="2039"/>
      <c r="COK302" s="2039"/>
      <c r="COL302" s="2039"/>
      <c r="COM302" s="2039"/>
      <c r="CON302" s="2039"/>
      <c r="COO302" s="2039"/>
      <c r="COP302" s="2039"/>
      <c r="COQ302" s="2039"/>
      <c r="COR302" s="2039"/>
      <c r="COS302" s="2039"/>
      <c r="COT302" s="2039"/>
      <c r="COU302" s="2039"/>
      <c r="COV302" s="2039"/>
      <c r="COW302" s="2039"/>
      <c r="COX302" s="2039"/>
      <c r="COY302" s="2039"/>
      <c r="COZ302" s="2039"/>
      <c r="CPA302" s="2039"/>
      <c r="CPB302" s="2039"/>
      <c r="CPC302" s="2039"/>
      <c r="CPD302" s="2039"/>
      <c r="CPE302" s="2039"/>
      <c r="CPF302" s="2039"/>
      <c r="CPG302" s="2039"/>
      <c r="CPH302" s="2039"/>
      <c r="CPI302" s="2039"/>
      <c r="CPJ302" s="2039"/>
      <c r="CPK302" s="2039"/>
      <c r="CPL302" s="2039"/>
      <c r="CPM302" s="2039"/>
      <c r="CPN302" s="2039"/>
      <c r="CPO302" s="2039"/>
      <c r="CPP302" s="2039"/>
      <c r="CPQ302" s="2039"/>
      <c r="CPR302" s="2039"/>
      <c r="CPS302" s="2039"/>
      <c r="CPT302" s="2039"/>
      <c r="CPU302" s="2039"/>
      <c r="CPV302" s="2039"/>
      <c r="CPW302" s="2039"/>
      <c r="CPX302" s="2039"/>
      <c r="CPY302" s="2039"/>
      <c r="CPZ302" s="2039"/>
      <c r="CQA302" s="2039"/>
      <c r="CQB302" s="2039"/>
      <c r="CQC302" s="2039"/>
      <c r="CQD302" s="2039"/>
      <c r="CQE302" s="2039"/>
      <c r="CQF302" s="2039"/>
      <c r="CQG302" s="2039"/>
      <c r="CQH302" s="2039"/>
      <c r="CQI302" s="2039"/>
      <c r="CQJ302" s="2039"/>
      <c r="CQK302" s="2039"/>
      <c r="CQL302" s="2039"/>
      <c r="CQM302" s="2039"/>
      <c r="CQN302" s="2039"/>
      <c r="CQO302" s="2039"/>
      <c r="CQP302" s="2039"/>
      <c r="CQQ302" s="2039"/>
      <c r="CQR302" s="2039"/>
      <c r="CQS302" s="2039"/>
      <c r="CQT302" s="2039"/>
      <c r="CQU302" s="2039"/>
      <c r="CQV302" s="2039"/>
      <c r="CQW302" s="2039"/>
      <c r="CQX302" s="2039"/>
      <c r="CQY302" s="2039"/>
      <c r="CQZ302" s="2039"/>
      <c r="CRA302" s="2039"/>
      <c r="CRB302" s="2039"/>
      <c r="CRC302" s="2039"/>
      <c r="CRD302" s="2039"/>
      <c r="CRE302" s="2039"/>
      <c r="CRF302" s="2039"/>
      <c r="CRG302" s="2039"/>
      <c r="CRH302" s="2039"/>
      <c r="CRI302" s="2039"/>
      <c r="CRJ302" s="2039"/>
      <c r="CRK302" s="2039"/>
      <c r="CRL302" s="2039"/>
      <c r="CRM302" s="2039"/>
      <c r="CRN302" s="2039"/>
      <c r="CRO302" s="2039"/>
      <c r="CRP302" s="2039"/>
      <c r="CRQ302" s="2039"/>
      <c r="CRR302" s="2039"/>
      <c r="CRS302" s="2039"/>
      <c r="CRT302" s="2039"/>
      <c r="CRU302" s="2039"/>
      <c r="CRV302" s="2039"/>
      <c r="CRW302" s="2039"/>
      <c r="CRX302" s="2039"/>
      <c r="CRY302" s="2039"/>
      <c r="CRZ302" s="2039"/>
      <c r="CSA302" s="2039"/>
      <c r="CSB302" s="2039"/>
      <c r="CSC302" s="2039"/>
      <c r="CSD302" s="2039"/>
      <c r="CSE302" s="2039"/>
      <c r="CSF302" s="2039"/>
      <c r="CSG302" s="2039"/>
      <c r="CSH302" s="2039"/>
      <c r="CSI302" s="2039"/>
      <c r="CSJ302" s="2039"/>
      <c r="CSK302" s="2039"/>
      <c r="CSL302" s="2039"/>
      <c r="CSM302" s="2039"/>
      <c r="CSN302" s="2039"/>
      <c r="CSO302" s="2039"/>
      <c r="CSP302" s="2039"/>
      <c r="CSQ302" s="2039"/>
      <c r="CSR302" s="2039"/>
      <c r="CSS302" s="2039"/>
      <c r="CST302" s="2039"/>
      <c r="CSU302" s="2039"/>
      <c r="CSV302" s="2039"/>
      <c r="CSW302" s="2039"/>
      <c r="CSX302" s="2039"/>
      <c r="CSY302" s="2039"/>
      <c r="CSZ302" s="2039"/>
      <c r="CTA302" s="2039"/>
      <c r="CTB302" s="2039"/>
      <c r="CTC302" s="2039"/>
      <c r="CTD302" s="2039"/>
      <c r="CTE302" s="2039"/>
      <c r="CTF302" s="2039"/>
      <c r="CTG302" s="2039"/>
      <c r="CTH302" s="2039"/>
      <c r="CTI302" s="2039"/>
      <c r="CTJ302" s="2039"/>
      <c r="CTK302" s="2039"/>
      <c r="CTL302" s="2039"/>
      <c r="CTM302" s="2039"/>
      <c r="CTN302" s="2039"/>
      <c r="CTO302" s="2039"/>
      <c r="CTP302" s="2039"/>
      <c r="CTQ302" s="2039"/>
      <c r="CTR302" s="2039"/>
      <c r="CTS302" s="2039"/>
      <c r="CTT302" s="2039"/>
      <c r="CTU302" s="2039"/>
      <c r="CTV302" s="2039"/>
      <c r="CTW302" s="2039"/>
      <c r="CTX302" s="2039"/>
      <c r="CTY302" s="2039"/>
      <c r="CTZ302" s="2039"/>
      <c r="CUA302" s="2039"/>
      <c r="CUB302" s="2039"/>
      <c r="CUC302" s="2039"/>
      <c r="CUD302" s="2039"/>
      <c r="CUE302" s="2039"/>
      <c r="CUF302" s="2039"/>
      <c r="CUG302" s="2039"/>
      <c r="CUH302" s="2039"/>
      <c r="CUI302" s="2039"/>
      <c r="CUJ302" s="2039"/>
      <c r="CUK302" s="2039"/>
      <c r="CUL302" s="2039"/>
      <c r="CUM302" s="2039"/>
      <c r="CUN302" s="2039"/>
      <c r="CUO302" s="2039"/>
      <c r="CUP302" s="2039"/>
      <c r="CUQ302" s="2039"/>
      <c r="CUR302" s="2039"/>
      <c r="CUS302" s="2039"/>
      <c r="CUT302" s="2039"/>
      <c r="CUU302" s="2039"/>
      <c r="CUV302" s="2039"/>
      <c r="CUW302" s="2039"/>
      <c r="CUX302" s="2039"/>
      <c r="CUY302" s="2039"/>
      <c r="CUZ302" s="2039"/>
      <c r="CVA302" s="2039"/>
      <c r="CVB302" s="2039"/>
      <c r="CVC302" s="2039"/>
      <c r="CVD302" s="2039"/>
      <c r="CVE302" s="2039"/>
      <c r="CVF302" s="2039"/>
      <c r="CVG302" s="2039"/>
      <c r="CVH302" s="2039"/>
      <c r="CVI302" s="2039"/>
      <c r="CVJ302" s="2039"/>
      <c r="CVK302" s="2039"/>
      <c r="CVL302" s="2039"/>
      <c r="CVM302" s="2039"/>
      <c r="CVN302" s="2039"/>
      <c r="CVO302" s="2039"/>
      <c r="CVP302" s="2039"/>
      <c r="CVQ302" s="2039"/>
      <c r="CVR302" s="2039"/>
      <c r="CVS302" s="2039"/>
      <c r="CVT302" s="2039"/>
      <c r="CVU302" s="2039"/>
      <c r="CVV302" s="2039"/>
      <c r="CVW302" s="2039"/>
      <c r="CVX302" s="2039"/>
      <c r="CVY302" s="2039"/>
      <c r="CVZ302" s="2039"/>
      <c r="CWA302" s="2039"/>
      <c r="CWB302" s="2039"/>
      <c r="CWC302" s="2039"/>
      <c r="CWD302" s="2039"/>
      <c r="CWE302" s="2039"/>
      <c r="CWF302" s="2039"/>
      <c r="CWG302" s="2039"/>
      <c r="CWH302" s="2039"/>
      <c r="CWI302" s="2039"/>
      <c r="CWJ302" s="2039"/>
      <c r="CWK302" s="2039"/>
      <c r="CWL302" s="2039"/>
      <c r="CWM302" s="2039"/>
      <c r="CWN302" s="2039"/>
      <c r="CWO302" s="2039"/>
      <c r="CWP302" s="2039"/>
      <c r="CWQ302" s="2039"/>
      <c r="CWR302" s="2039"/>
      <c r="CWS302" s="2039"/>
      <c r="CWT302" s="2039"/>
      <c r="CWU302" s="2039"/>
      <c r="CWV302" s="2039"/>
      <c r="CWW302" s="2039"/>
      <c r="CWX302" s="2039"/>
      <c r="CWY302" s="2039"/>
      <c r="CWZ302" s="2039"/>
      <c r="CXA302" s="2039"/>
      <c r="CXB302" s="2039"/>
      <c r="CXC302" s="2039"/>
      <c r="CXD302" s="2039"/>
      <c r="CXE302" s="2039"/>
      <c r="CXF302" s="2039"/>
      <c r="CXG302" s="2039"/>
      <c r="CXH302" s="2039"/>
      <c r="CXI302" s="2039"/>
      <c r="CXJ302" s="2039"/>
      <c r="CXK302" s="2039"/>
      <c r="CXL302" s="2039"/>
      <c r="CXM302" s="2039"/>
      <c r="CXN302" s="2039"/>
      <c r="CXO302" s="2039"/>
      <c r="CXP302" s="2039"/>
      <c r="CXQ302" s="2039"/>
      <c r="CXR302" s="2039"/>
      <c r="CXS302" s="2039"/>
      <c r="CXT302" s="2039"/>
      <c r="CXU302" s="2039"/>
      <c r="CXV302" s="2039"/>
      <c r="CXW302" s="2039"/>
      <c r="CXX302" s="2039"/>
      <c r="CXY302" s="2039"/>
      <c r="CXZ302" s="2039"/>
      <c r="CYA302" s="2039"/>
      <c r="CYB302" s="2039"/>
      <c r="CYC302" s="2039"/>
      <c r="CYD302" s="2039"/>
      <c r="CYE302" s="2039"/>
      <c r="CYF302" s="2039"/>
      <c r="CYG302" s="2039"/>
      <c r="CYH302" s="2039"/>
      <c r="CYI302" s="2039"/>
      <c r="CYJ302" s="2039"/>
      <c r="CYK302" s="2039"/>
      <c r="CYL302" s="2039"/>
      <c r="CYM302" s="2039"/>
      <c r="CYN302" s="2039"/>
      <c r="CYO302" s="2039"/>
      <c r="CYP302" s="2039"/>
      <c r="CYQ302" s="2039"/>
      <c r="CYR302" s="2039"/>
      <c r="CYS302" s="2039"/>
      <c r="CYT302" s="2039"/>
      <c r="CYU302" s="2039"/>
      <c r="CYV302" s="2039"/>
      <c r="CYW302" s="2039"/>
      <c r="CYX302" s="2039"/>
      <c r="CYY302" s="2039"/>
      <c r="CYZ302" s="2039"/>
      <c r="CZA302" s="2039"/>
      <c r="CZB302" s="2039"/>
      <c r="CZC302" s="2039"/>
      <c r="CZD302" s="2039"/>
      <c r="CZE302" s="2039"/>
      <c r="CZF302" s="2039"/>
      <c r="CZG302" s="2039"/>
      <c r="CZH302" s="2039"/>
      <c r="CZI302" s="2039"/>
      <c r="CZJ302" s="2039"/>
      <c r="CZK302" s="2039"/>
      <c r="CZL302" s="2039"/>
      <c r="CZM302" s="2039"/>
      <c r="CZN302" s="2039"/>
      <c r="CZO302" s="2039"/>
      <c r="CZP302" s="2039"/>
      <c r="CZQ302" s="2039"/>
      <c r="CZR302" s="2039"/>
      <c r="CZS302" s="2039"/>
      <c r="CZT302" s="2039"/>
      <c r="CZU302" s="2039"/>
      <c r="CZV302" s="2039"/>
      <c r="CZW302" s="2039"/>
      <c r="CZX302" s="2039"/>
      <c r="CZY302" s="2039"/>
      <c r="CZZ302" s="2039"/>
      <c r="DAA302" s="2039"/>
      <c r="DAB302" s="2039"/>
      <c r="DAC302" s="2039"/>
      <c r="DAD302" s="2039"/>
      <c r="DAE302" s="2039"/>
      <c r="DAF302" s="2039"/>
      <c r="DAG302" s="2039"/>
      <c r="DAH302" s="2039"/>
      <c r="DAI302" s="2039"/>
      <c r="DAJ302" s="2039"/>
      <c r="DAK302" s="2039"/>
      <c r="DAL302" s="2039"/>
      <c r="DAM302" s="2039"/>
      <c r="DAN302" s="2039"/>
      <c r="DAO302" s="2039"/>
      <c r="DAP302" s="2039"/>
      <c r="DAQ302" s="2039"/>
      <c r="DAR302" s="2039"/>
      <c r="DAS302" s="2039"/>
      <c r="DAT302" s="2039"/>
      <c r="DAU302" s="2039"/>
      <c r="DAV302" s="2039"/>
      <c r="DAW302" s="2039"/>
      <c r="DAX302" s="2039"/>
      <c r="DAY302" s="2039"/>
      <c r="DAZ302" s="2039"/>
      <c r="DBA302" s="2039"/>
      <c r="DBB302" s="2039"/>
      <c r="DBC302" s="2039"/>
      <c r="DBD302" s="2039"/>
      <c r="DBE302" s="2039"/>
      <c r="DBF302" s="2039"/>
      <c r="DBG302" s="2039"/>
      <c r="DBH302" s="2039"/>
      <c r="DBI302" s="2039"/>
      <c r="DBJ302" s="2039"/>
      <c r="DBK302" s="2039"/>
      <c r="DBL302" s="2039"/>
      <c r="DBM302" s="2039"/>
      <c r="DBN302" s="2039"/>
      <c r="DBO302" s="2039"/>
      <c r="DBP302" s="2039"/>
      <c r="DBQ302" s="2039"/>
      <c r="DBR302" s="2039"/>
      <c r="DBS302" s="2039"/>
      <c r="DBT302" s="2039"/>
      <c r="DBU302" s="2039"/>
      <c r="DBV302" s="2039"/>
      <c r="DBW302" s="2039"/>
      <c r="DBX302" s="2039"/>
      <c r="DBY302" s="2039"/>
      <c r="DBZ302" s="2039"/>
      <c r="DCA302" s="2039"/>
      <c r="DCB302" s="2039"/>
      <c r="DCC302" s="2039"/>
      <c r="DCD302" s="2039"/>
      <c r="DCE302" s="2039"/>
      <c r="DCF302" s="2039"/>
      <c r="DCG302" s="2039"/>
      <c r="DCH302" s="2039"/>
      <c r="DCI302" s="2039"/>
      <c r="DCJ302" s="2039"/>
      <c r="DCK302" s="2039"/>
      <c r="DCL302" s="2039"/>
      <c r="DCM302" s="2039"/>
      <c r="DCN302" s="2039"/>
      <c r="DCO302" s="2039"/>
      <c r="DCP302" s="2039"/>
      <c r="DCQ302" s="2039"/>
      <c r="DCR302" s="2039"/>
      <c r="DCS302" s="2039"/>
      <c r="DCT302" s="2039"/>
      <c r="DCU302" s="2039"/>
      <c r="DCV302" s="2039"/>
      <c r="DCW302" s="2039"/>
      <c r="DCX302" s="2039"/>
      <c r="DCY302" s="2039"/>
      <c r="DCZ302" s="2039"/>
      <c r="DDA302" s="2039"/>
      <c r="DDB302" s="2039"/>
      <c r="DDC302" s="2039"/>
      <c r="DDD302" s="2039"/>
      <c r="DDE302" s="2039"/>
      <c r="DDF302" s="2039"/>
      <c r="DDG302" s="2039"/>
      <c r="DDH302" s="2039"/>
      <c r="DDI302" s="2039"/>
      <c r="DDJ302" s="2039"/>
      <c r="DDK302" s="2039"/>
      <c r="DDL302" s="2039"/>
      <c r="DDM302" s="2039"/>
      <c r="DDN302" s="2039"/>
      <c r="DDO302" s="2039"/>
      <c r="DDP302" s="2039"/>
      <c r="DDQ302" s="2039"/>
      <c r="DDR302" s="2039"/>
      <c r="DDS302" s="2039"/>
      <c r="DDT302" s="2039"/>
      <c r="DDU302" s="2039"/>
      <c r="DDV302" s="2039"/>
      <c r="DDW302" s="2039"/>
      <c r="DDX302" s="2039"/>
      <c r="DDY302" s="2039"/>
      <c r="DDZ302" s="2039"/>
      <c r="DEA302" s="2039"/>
      <c r="DEB302" s="2039"/>
      <c r="DEC302" s="2039"/>
      <c r="DED302" s="2039"/>
      <c r="DEE302" s="2039"/>
      <c r="DEF302" s="2039"/>
      <c r="DEG302" s="2039"/>
      <c r="DEH302" s="2039"/>
      <c r="DEI302" s="2039"/>
      <c r="DEJ302" s="2039"/>
      <c r="DEK302" s="2039"/>
      <c r="DEL302" s="2039"/>
      <c r="DEM302" s="2039"/>
      <c r="DEN302" s="2039"/>
      <c r="DEO302" s="2039"/>
      <c r="DEP302" s="2039"/>
      <c r="DEQ302" s="2039"/>
      <c r="DER302" s="2039"/>
      <c r="DES302" s="2039"/>
      <c r="DET302" s="2039"/>
      <c r="DEU302" s="2039"/>
      <c r="DEV302" s="2039"/>
      <c r="DEW302" s="2039"/>
      <c r="DEX302" s="2039"/>
      <c r="DEY302" s="2039"/>
      <c r="DEZ302" s="2039"/>
      <c r="DFA302" s="2039"/>
      <c r="DFB302" s="2039"/>
      <c r="DFC302" s="2039"/>
      <c r="DFD302" s="2039"/>
      <c r="DFE302" s="2039"/>
      <c r="DFF302" s="2039"/>
      <c r="DFG302" s="2039"/>
      <c r="DFH302" s="2039"/>
      <c r="DFI302" s="2039"/>
      <c r="DFJ302" s="2039"/>
      <c r="DFK302" s="2039"/>
      <c r="DFL302" s="2039"/>
      <c r="DFM302" s="2039"/>
      <c r="DFN302" s="2039"/>
      <c r="DFO302" s="2039"/>
      <c r="DFP302" s="2039"/>
      <c r="DFQ302" s="2039"/>
      <c r="DFR302" s="2039"/>
      <c r="DFS302" s="2039"/>
      <c r="DFT302" s="2039"/>
      <c r="DFU302" s="2039"/>
      <c r="DFV302" s="2039"/>
      <c r="DFW302" s="2039"/>
      <c r="DFX302" s="2039"/>
      <c r="DFY302" s="2039"/>
      <c r="DFZ302" s="2039"/>
      <c r="DGA302" s="2039"/>
      <c r="DGB302" s="2039"/>
      <c r="DGC302" s="2039"/>
      <c r="DGD302" s="2039"/>
      <c r="DGE302" s="2039"/>
      <c r="DGF302" s="2039"/>
      <c r="DGG302" s="2039"/>
      <c r="DGH302" s="2039"/>
      <c r="DGI302" s="2039"/>
      <c r="DGJ302" s="2039"/>
      <c r="DGK302" s="2039"/>
      <c r="DGL302" s="2039"/>
      <c r="DGM302" s="2039"/>
      <c r="DGN302" s="2039"/>
      <c r="DGO302" s="2039"/>
      <c r="DGP302" s="2039"/>
      <c r="DGQ302" s="2039"/>
      <c r="DGR302" s="2039"/>
      <c r="DGS302" s="2039"/>
      <c r="DGT302" s="2039"/>
      <c r="DGU302" s="2039"/>
      <c r="DGV302" s="2039"/>
      <c r="DGW302" s="2039"/>
      <c r="DGX302" s="2039"/>
      <c r="DGY302" s="2039"/>
      <c r="DGZ302" s="2039"/>
      <c r="DHA302" s="2039"/>
      <c r="DHB302" s="2039"/>
      <c r="DHC302" s="2039"/>
      <c r="DHD302" s="2039"/>
      <c r="DHE302" s="2039"/>
      <c r="DHF302" s="2039"/>
      <c r="DHG302" s="2039"/>
      <c r="DHH302" s="2039"/>
      <c r="DHI302" s="2039"/>
      <c r="DHJ302" s="2039"/>
      <c r="DHK302" s="2039"/>
      <c r="DHL302" s="2039"/>
      <c r="DHM302" s="2039"/>
      <c r="DHN302" s="2039"/>
      <c r="DHO302" s="2039"/>
      <c r="DHP302" s="2039"/>
      <c r="DHQ302" s="2039"/>
      <c r="DHR302" s="2039"/>
      <c r="DHS302" s="2039"/>
      <c r="DHT302" s="2039"/>
      <c r="DHU302" s="2039"/>
      <c r="DHV302" s="2039"/>
      <c r="DHW302" s="2039"/>
      <c r="DHX302" s="2039"/>
      <c r="DHY302" s="2039"/>
      <c r="DHZ302" s="2039"/>
      <c r="DIA302" s="2039"/>
      <c r="DIB302" s="2039"/>
      <c r="DIC302" s="2039"/>
      <c r="DID302" s="2039"/>
      <c r="DIE302" s="2039"/>
      <c r="DIF302" s="2039"/>
      <c r="DIG302" s="2039"/>
      <c r="DIH302" s="2039"/>
      <c r="DII302" s="2039"/>
      <c r="DIJ302" s="2039"/>
      <c r="DIK302" s="2039"/>
      <c r="DIL302" s="2039"/>
      <c r="DIM302" s="2039"/>
      <c r="DIN302" s="2039"/>
      <c r="DIO302" s="2039"/>
      <c r="DIP302" s="2039"/>
      <c r="DIQ302" s="2039"/>
      <c r="DIR302" s="2039"/>
      <c r="DIS302" s="2039"/>
      <c r="DIT302" s="2039"/>
      <c r="DIU302" s="2039"/>
      <c r="DIV302" s="2039"/>
      <c r="DIW302" s="2039"/>
      <c r="DIX302" s="2039"/>
      <c r="DIY302" s="2039"/>
      <c r="DIZ302" s="2039"/>
      <c r="DJA302" s="2039"/>
      <c r="DJB302" s="2039"/>
      <c r="DJC302" s="2039"/>
      <c r="DJD302" s="2039"/>
      <c r="DJE302" s="2039"/>
      <c r="DJF302" s="2039"/>
      <c r="DJG302" s="2039"/>
      <c r="DJH302" s="2039"/>
      <c r="DJI302" s="2039"/>
      <c r="DJJ302" s="2039"/>
      <c r="DJK302" s="2039"/>
      <c r="DJL302" s="2039"/>
      <c r="DJM302" s="2039"/>
      <c r="DJN302" s="2039"/>
      <c r="DJO302" s="2039"/>
      <c r="DJP302" s="2039"/>
      <c r="DJQ302" s="2039"/>
      <c r="DJR302" s="2039"/>
      <c r="DJS302" s="2039"/>
      <c r="DJT302" s="2039"/>
      <c r="DJU302" s="2039"/>
      <c r="DJV302" s="2039"/>
      <c r="DJW302" s="2039"/>
      <c r="DJX302" s="2039"/>
      <c r="DJY302" s="2039"/>
      <c r="DJZ302" s="2039"/>
      <c r="DKA302" s="2039"/>
      <c r="DKB302" s="2039"/>
      <c r="DKC302" s="2039"/>
      <c r="DKD302" s="2039"/>
      <c r="DKE302" s="2039"/>
      <c r="DKF302" s="2039"/>
      <c r="DKG302" s="2039"/>
      <c r="DKH302" s="2039"/>
      <c r="DKI302" s="2039"/>
      <c r="DKJ302" s="2039"/>
      <c r="DKK302" s="2039"/>
      <c r="DKL302" s="2039"/>
      <c r="DKM302" s="2039"/>
      <c r="DKN302" s="2039"/>
      <c r="DKO302" s="2039"/>
      <c r="DKP302" s="2039"/>
      <c r="DKQ302" s="2039"/>
      <c r="DKR302" s="2039"/>
      <c r="DKS302" s="2039"/>
      <c r="DKT302" s="2039"/>
      <c r="DKU302" s="2039"/>
      <c r="DKV302" s="2039"/>
      <c r="DKW302" s="2039"/>
      <c r="DKX302" s="2039"/>
      <c r="DKY302" s="2039"/>
      <c r="DKZ302" s="2039"/>
      <c r="DLA302" s="2039"/>
      <c r="DLB302" s="2039"/>
      <c r="DLC302" s="2039"/>
      <c r="DLD302" s="2039"/>
      <c r="DLE302" s="2039"/>
      <c r="DLF302" s="2039"/>
      <c r="DLG302" s="2039"/>
      <c r="DLH302" s="2039"/>
      <c r="DLI302" s="2039"/>
      <c r="DLJ302" s="2039"/>
      <c r="DLK302" s="2039"/>
      <c r="DLL302" s="2039"/>
      <c r="DLM302" s="2039"/>
      <c r="DLN302" s="2039"/>
      <c r="DLO302" s="2039"/>
      <c r="DLP302" s="2039"/>
      <c r="DLQ302" s="2039"/>
      <c r="DLR302" s="2039"/>
      <c r="DLS302" s="2039"/>
      <c r="DLT302" s="2039"/>
      <c r="DLU302" s="2039"/>
      <c r="DLV302" s="2039"/>
      <c r="DLW302" s="2039"/>
      <c r="DLX302" s="2039"/>
      <c r="DLY302" s="2039"/>
      <c r="DLZ302" s="2039"/>
      <c r="DMA302" s="2039"/>
      <c r="DMB302" s="2039"/>
      <c r="DMC302" s="2039"/>
      <c r="DMD302" s="2039"/>
      <c r="DME302" s="2039"/>
      <c r="DMF302" s="2039"/>
      <c r="DMG302" s="2039"/>
      <c r="DMH302" s="2039"/>
      <c r="DMI302" s="2039"/>
      <c r="DMJ302" s="2039"/>
      <c r="DMK302" s="2039"/>
      <c r="DML302" s="2039"/>
      <c r="DMM302" s="2039"/>
      <c r="DMN302" s="2039"/>
      <c r="DMO302" s="2039"/>
      <c r="DMP302" s="2039"/>
      <c r="DMQ302" s="2039"/>
      <c r="DMR302" s="2039"/>
      <c r="DMS302" s="2039"/>
      <c r="DMT302" s="2039"/>
      <c r="DMU302" s="2039"/>
      <c r="DMV302" s="2039"/>
      <c r="DMW302" s="2039"/>
      <c r="DMX302" s="2039"/>
      <c r="DMY302" s="2039"/>
      <c r="DMZ302" s="2039"/>
      <c r="DNA302" s="2039"/>
      <c r="DNB302" s="2039"/>
      <c r="DNC302" s="2039"/>
      <c r="DND302" s="2039"/>
      <c r="DNE302" s="2039"/>
      <c r="DNF302" s="2039"/>
      <c r="DNG302" s="2039"/>
      <c r="DNH302" s="2039"/>
      <c r="DNI302" s="2039"/>
      <c r="DNJ302" s="2039"/>
      <c r="DNK302" s="2039"/>
      <c r="DNL302" s="2039"/>
      <c r="DNM302" s="2039"/>
      <c r="DNN302" s="2039"/>
      <c r="DNO302" s="2039"/>
      <c r="DNP302" s="2039"/>
      <c r="DNQ302" s="2039"/>
      <c r="DNR302" s="2039"/>
      <c r="DNS302" s="2039"/>
      <c r="DNT302" s="2039"/>
      <c r="DNU302" s="2039"/>
      <c r="DNV302" s="2039"/>
      <c r="DNW302" s="2039"/>
      <c r="DNX302" s="2039"/>
      <c r="DNY302" s="2039"/>
      <c r="DNZ302" s="2039"/>
      <c r="DOA302" s="2039"/>
      <c r="DOB302" s="2039"/>
      <c r="DOC302" s="2039"/>
      <c r="DOD302" s="2039"/>
      <c r="DOE302" s="2039"/>
      <c r="DOF302" s="2039"/>
      <c r="DOG302" s="2039"/>
      <c r="DOH302" s="2039"/>
      <c r="DOI302" s="2039"/>
      <c r="DOJ302" s="2039"/>
      <c r="DOK302" s="2039"/>
      <c r="DOL302" s="2039"/>
      <c r="DOM302" s="2039"/>
      <c r="DON302" s="2039"/>
      <c r="DOO302" s="2039"/>
      <c r="DOP302" s="2039"/>
      <c r="DOQ302" s="2039"/>
      <c r="DOR302" s="2039"/>
      <c r="DOS302" s="2039"/>
      <c r="DOT302" s="2039"/>
      <c r="DOU302" s="2039"/>
      <c r="DOV302" s="2039"/>
      <c r="DOW302" s="2039"/>
      <c r="DOX302" s="2039"/>
      <c r="DOY302" s="2039"/>
      <c r="DOZ302" s="2039"/>
      <c r="DPA302" s="2039"/>
      <c r="DPB302" s="2039"/>
      <c r="DPC302" s="2039"/>
      <c r="DPD302" s="2039"/>
      <c r="DPE302" s="2039"/>
      <c r="DPF302" s="2039"/>
      <c r="DPG302" s="2039"/>
      <c r="DPH302" s="2039"/>
      <c r="DPI302" s="2039"/>
      <c r="DPJ302" s="2039"/>
      <c r="DPK302" s="2039"/>
      <c r="DPL302" s="2039"/>
      <c r="DPM302" s="2039"/>
      <c r="DPN302" s="2039"/>
      <c r="DPO302" s="2039"/>
      <c r="DPP302" s="2039"/>
      <c r="DPQ302" s="2039"/>
      <c r="DPR302" s="2039"/>
      <c r="DPS302" s="2039"/>
      <c r="DPT302" s="2039"/>
      <c r="DPU302" s="2039"/>
      <c r="DPV302" s="2039"/>
      <c r="DPW302" s="2039"/>
      <c r="DPX302" s="2039"/>
      <c r="DPY302" s="2039"/>
      <c r="DPZ302" s="2039"/>
      <c r="DQA302" s="2039"/>
      <c r="DQB302" s="2039"/>
      <c r="DQC302" s="2039"/>
      <c r="DQD302" s="2039"/>
      <c r="DQE302" s="2039"/>
      <c r="DQF302" s="2039"/>
      <c r="DQG302" s="2039"/>
      <c r="DQH302" s="2039"/>
      <c r="DQI302" s="2039"/>
      <c r="DQJ302" s="2039"/>
      <c r="DQK302" s="2039"/>
      <c r="DQL302" s="2039"/>
      <c r="DQM302" s="2039"/>
      <c r="DQN302" s="2039"/>
      <c r="DQO302" s="2039"/>
      <c r="DQP302" s="2039"/>
      <c r="DQQ302" s="2039"/>
      <c r="DQR302" s="2039"/>
      <c r="DQS302" s="2039"/>
      <c r="DQT302" s="2039"/>
      <c r="DQU302" s="2039"/>
      <c r="DQV302" s="2039"/>
      <c r="DQW302" s="2039"/>
      <c r="DQX302" s="2039"/>
      <c r="DQY302" s="2039"/>
      <c r="DQZ302" s="2039"/>
      <c r="DRA302" s="2039"/>
      <c r="DRB302" s="2039"/>
      <c r="DRC302" s="2039"/>
      <c r="DRD302" s="2039"/>
      <c r="DRE302" s="2039"/>
      <c r="DRF302" s="2039"/>
      <c r="DRG302" s="2039"/>
      <c r="DRH302" s="2039"/>
      <c r="DRI302" s="2039"/>
      <c r="DRJ302" s="2039"/>
      <c r="DRK302" s="2039"/>
      <c r="DRL302" s="2039"/>
      <c r="DRM302" s="2039"/>
      <c r="DRN302" s="2039"/>
      <c r="DRO302" s="2039"/>
      <c r="DRP302" s="2039"/>
      <c r="DRQ302" s="2039"/>
      <c r="DRR302" s="2039"/>
      <c r="DRS302" s="2039"/>
      <c r="DRT302" s="2039"/>
      <c r="DRU302" s="2039"/>
      <c r="DRV302" s="2039"/>
      <c r="DRW302" s="2039"/>
      <c r="DRX302" s="2039"/>
      <c r="DRY302" s="2039"/>
      <c r="DRZ302" s="2039"/>
      <c r="DSA302" s="2039"/>
      <c r="DSB302" s="2039"/>
      <c r="DSC302" s="2039"/>
      <c r="DSD302" s="2039"/>
      <c r="DSE302" s="2039"/>
      <c r="DSF302" s="2039"/>
      <c r="DSG302" s="2039"/>
      <c r="DSH302" s="2039"/>
      <c r="DSI302" s="2039"/>
      <c r="DSJ302" s="2039"/>
      <c r="DSK302" s="2039"/>
      <c r="DSL302" s="2039"/>
      <c r="DSM302" s="2039"/>
      <c r="DSN302" s="2039"/>
      <c r="DSO302" s="2039"/>
      <c r="DSP302" s="2039"/>
      <c r="DSQ302" s="2039"/>
      <c r="DSR302" s="2039"/>
      <c r="DSS302" s="2039"/>
      <c r="DST302" s="2039"/>
      <c r="DSU302" s="2039"/>
      <c r="DSV302" s="2039"/>
      <c r="DSW302" s="2039"/>
      <c r="DSX302" s="2039"/>
      <c r="DSY302" s="2039"/>
      <c r="DSZ302" s="2039"/>
      <c r="DTA302" s="2039"/>
      <c r="DTB302" s="2039"/>
      <c r="DTC302" s="2039"/>
      <c r="DTD302" s="2039"/>
      <c r="DTE302" s="2039"/>
      <c r="DTF302" s="2039"/>
      <c r="DTG302" s="2039"/>
      <c r="DTH302" s="2039"/>
      <c r="DTI302" s="2039"/>
      <c r="DTJ302" s="2039"/>
      <c r="DTK302" s="2039"/>
      <c r="DTL302" s="2039"/>
      <c r="DTM302" s="2039"/>
      <c r="DTN302" s="2039"/>
      <c r="DTO302" s="2039"/>
      <c r="DTP302" s="2039"/>
      <c r="DTQ302" s="2039"/>
      <c r="DTR302" s="2039"/>
      <c r="DTS302" s="2039"/>
      <c r="DTT302" s="2039"/>
      <c r="DTU302" s="2039"/>
      <c r="DTV302" s="2039"/>
      <c r="DTW302" s="2039"/>
      <c r="DTX302" s="2039"/>
      <c r="DTY302" s="2039"/>
      <c r="DTZ302" s="2039"/>
      <c r="DUA302" s="2039"/>
      <c r="DUB302" s="2039"/>
      <c r="DUC302" s="2039"/>
      <c r="DUD302" s="2039"/>
      <c r="DUE302" s="2039"/>
      <c r="DUF302" s="2039"/>
      <c r="DUG302" s="2039"/>
      <c r="DUH302" s="2039"/>
      <c r="DUI302" s="2039"/>
      <c r="DUJ302" s="2039"/>
      <c r="DUK302" s="2039"/>
      <c r="DUL302" s="2039"/>
      <c r="DUM302" s="2039"/>
      <c r="DUN302" s="2039"/>
      <c r="DUO302" s="2039"/>
      <c r="DUP302" s="2039"/>
      <c r="DUQ302" s="2039"/>
      <c r="DUR302" s="2039"/>
      <c r="DUS302" s="2039"/>
      <c r="DUT302" s="2039"/>
      <c r="DUU302" s="2039"/>
      <c r="DUV302" s="2039"/>
      <c r="DUW302" s="2039"/>
      <c r="DUX302" s="2039"/>
      <c r="DUY302" s="2039"/>
      <c r="DUZ302" s="2039"/>
      <c r="DVA302" s="2039"/>
      <c r="DVB302" s="2039"/>
      <c r="DVC302" s="2039"/>
      <c r="DVD302" s="2039"/>
      <c r="DVE302" s="2039"/>
      <c r="DVF302" s="2039"/>
      <c r="DVG302" s="2039"/>
      <c r="DVH302" s="2039"/>
      <c r="DVI302" s="2039"/>
      <c r="DVJ302" s="2039"/>
      <c r="DVK302" s="2039"/>
      <c r="DVL302" s="2039"/>
      <c r="DVM302" s="2039"/>
      <c r="DVN302" s="2039"/>
      <c r="DVO302" s="2039"/>
      <c r="DVP302" s="2039"/>
      <c r="DVQ302" s="2039"/>
      <c r="DVR302" s="2039"/>
      <c r="DVS302" s="2039"/>
      <c r="DVT302" s="2039"/>
      <c r="DVU302" s="2039"/>
      <c r="DVV302" s="2039"/>
      <c r="DVW302" s="2039"/>
      <c r="DVX302" s="2039"/>
      <c r="DVY302" s="2039"/>
      <c r="DVZ302" s="2039"/>
      <c r="DWA302" s="2039"/>
      <c r="DWB302" s="2039"/>
      <c r="DWC302" s="2039"/>
      <c r="DWD302" s="2039"/>
      <c r="DWE302" s="2039"/>
      <c r="DWF302" s="2039"/>
      <c r="DWG302" s="2039"/>
      <c r="DWH302" s="2039"/>
      <c r="DWI302" s="2039"/>
      <c r="DWJ302" s="2039"/>
      <c r="DWK302" s="2039"/>
      <c r="DWL302" s="2039"/>
      <c r="DWM302" s="2039"/>
      <c r="DWN302" s="2039"/>
      <c r="DWO302" s="2039"/>
      <c r="DWP302" s="2039"/>
      <c r="DWQ302" s="2039"/>
      <c r="DWR302" s="2039"/>
      <c r="DWS302" s="2039"/>
      <c r="DWT302" s="2039"/>
      <c r="DWU302" s="2039"/>
      <c r="DWV302" s="2039"/>
      <c r="DWW302" s="2039"/>
      <c r="DWX302" s="2039"/>
      <c r="DWY302" s="2039"/>
      <c r="DWZ302" s="2039"/>
      <c r="DXA302" s="2039"/>
      <c r="DXB302" s="2039"/>
      <c r="DXC302" s="2039"/>
      <c r="DXD302" s="2039"/>
      <c r="DXE302" s="2039"/>
      <c r="DXF302" s="2039"/>
      <c r="DXG302" s="2039"/>
      <c r="DXH302" s="2039"/>
      <c r="DXI302" s="2039"/>
      <c r="DXJ302" s="2039"/>
      <c r="DXK302" s="2039"/>
      <c r="DXL302" s="2039"/>
      <c r="DXM302" s="2039"/>
      <c r="DXN302" s="2039"/>
      <c r="DXO302" s="2039"/>
      <c r="DXP302" s="2039"/>
      <c r="DXQ302" s="2039"/>
      <c r="DXR302" s="2039"/>
      <c r="DXS302" s="2039"/>
      <c r="DXT302" s="2039"/>
      <c r="DXU302" s="2039"/>
      <c r="DXV302" s="2039"/>
      <c r="DXW302" s="2039"/>
      <c r="DXX302" s="2039"/>
      <c r="DXY302" s="2039"/>
      <c r="DXZ302" s="2039"/>
      <c r="DYA302" s="2039"/>
      <c r="DYB302" s="2039"/>
      <c r="DYC302" s="2039"/>
      <c r="DYD302" s="2039"/>
      <c r="DYE302" s="2039"/>
      <c r="DYF302" s="2039"/>
      <c r="DYG302" s="2039"/>
      <c r="DYH302" s="2039"/>
      <c r="DYI302" s="2039"/>
      <c r="DYJ302" s="2039"/>
      <c r="DYK302" s="2039"/>
      <c r="DYL302" s="2039"/>
      <c r="DYM302" s="2039"/>
      <c r="DYN302" s="2039"/>
      <c r="DYO302" s="2039"/>
      <c r="DYP302" s="2039"/>
      <c r="DYQ302" s="2039"/>
      <c r="DYR302" s="2039"/>
      <c r="DYS302" s="2039"/>
      <c r="DYT302" s="2039"/>
      <c r="DYU302" s="2039"/>
      <c r="DYV302" s="2039"/>
      <c r="DYW302" s="2039"/>
      <c r="DYX302" s="2039"/>
      <c r="DYY302" s="2039"/>
      <c r="DYZ302" s="2039"/>
      <c r="DZA302" s="2039"/>
      <c r="DZB302" s="2039"/>
      <c r="DZC302" s="2039"/>
      <c r="DZD302" s="2039"/>
      <c r="DZE302" s="2039"/>
      <c r="DZF302" s="2039"/>
      <c r="DZG302" s="2039"/>
      <c r="DZH302" s="2039"/>
      <c r="DZI302" s="2039"/>
      <c r="DZJ302" s="2039"/>
      <c r="DZK302" s="2039"/>
      <c r="DZL302" s="2039"/>
      <c r="DZM302" s="2039"/>
      <c r="DZN302" s="2039"/>
      <c r="DZO302" s="2039"/>
      <c r="DZP302" s="2039"/>
      <c r="DZQ302" s="2039"/>
      <c r="DZR302" s="2039"/>
      <c r="DZS302" s="2039"/>
      <c r="DZT302" s="2039"/>
      <c r="DZU302" s="2039"/>
      <c r="DZV302" s="2039"/>
      <c r="DZW302" s="2039"/>
      <c r="DZX302" s="2039"/>
      <c r="DZY302" s="2039"/>
      <c r="DZZ302" s="2039"/>
      <c r="EAA302" s="2039"/>
      <c r="EAB302" s="2039"/>
      <c r="EAC302" s="2039"/>
      <c r="EAD302" s="2039"/>
      <c r="EAE302" s="2039"/>
      <c r="EAF302" s="2039"/>
      <c r="EAG302" s="2039"/>
      <c r="EAH302" s="2039"/>
      <c r="EAI302" s="2039"/>
      <c r="EAJ302" s="2039"/>
      <c r="EAK302" s="2039"/>
      <c r="EAL302" s="2039"/>
      <c r="EAM302" s="2039"/>
      <c r="EAN302" s="2039"/>
      <c r="EAO302" s="2039"/>
      <c r="EAP302" s="2039"/>
      <c r="EAQ302" s="2039"/>
      <c r="EAR302" s="2039"/>
      <c r="EAS302" s="2039"/>
      <c r="EAT302" s="2039"/>
      <c r="EAU302" s="2039"/>
      <c r="EAV302" s="2039"/>
      <c r="EAW302" s="2039"/>
      <c r="EAX302" s="2039"/>
      <c r="EAY302" s="2039"/>
      <c r="EAZ302" s="2039"/>
      <c r="EBA302" s="2039"/>
      <c r="EBB302" s="2039"/>
      <c r="EBC302" s="2039"/>
      <c r="EBD302" s="2039"/>
      <c r="EBE302" s="2039"/>
      <c r="EBF302" s="2039"/>
      <c r="EBG302" s="2039"/>
      <c r="EBH302" s="2039"/>
      <c r="EBI302" s="2039"/>
      <c r="EBJ302" s="2039"/>
      <c r="EBK302" s="2039"/>
      <c r="EBL302" s="2039"/>
      <c r="EBM302" s="2039"/>
      <c r="EBN302" s="2039"/>
      <c r="EBO302" s="2039"/>
      <c r="EBP302" s="2039"/>
      <c r="EBQ302" s="2039"/>
      <c r="EBR302" s="2039"/>
      <c r="EBS302" s="2039"/>
      <c r="EBT302" s="2039"/>
      <c r="EBU302" s="2039"/>
      <c r="EBV302" s="2039"/>
      <c r="EBW302" s="2039"/>
      <c r="EBX302" s="2039"/>
      <c r="EBY302" s="2039"/>
      <c r="EBZ302" s="2039"/>
      <c r="ECA302" s="2039"/>
      <c r="ECB302" s="2039"/>
      <c r="ECC302" s="2039"/>
      <c r="ECD302" s="2039"/>
      <c r="ECE302" s="2039"/>
      <c r="ECF302" s="2039"/>
      <c r="ECG302" s="2039"/>
      <c r="ECH302" s="2039"/>
      <c r="ECI302" s="2039"/>
      <c r="ECJ302" s="2039"/>
      <c r="ECK302" s="2039"/>
      <c r="ECL302" s="2039"/>
      <c r="ECM302" s="2039"/>
      <c r="ECN302" s="2039"/>
      <c r="ECO302" s="2039"/>
      <c r="ECP302" s="2039"/>
      <c r="ECQ302" s="2039"/>
      <c r="ECR302" s="2039"/>
      <c r="ECS302" s="2039"/>
      <c r="ECT302" s="2039"/>
      <c r="ECU302" s="2039"/>
      <c r="ECV302" s="2039"/>
      <c r="ECW302" s="2039"/>
      <c r="ECX302" s="2039"/>
      <c r="ECY302" s="2039"/>
      <c r="ECZ302" s="2039"/>
      <c r="EDA302" s="2039"/>
      <c r="EDB302" s="2039"/>
      <c r="EDC302" s="2039"/>
      <c r="EDD302" s="2039"/>
      <c r="EDE302" s="2039"/>
      <c r="EDF302" s="2039"/>
      <c r="EDG302" s="2039"/>
      <c r="EDH302" s="2039"/>
      <c r="EDI302" s="2039"/>
      <c r="EDJ302" s="2039"/>
      <c r="EDK302" s="2039"/>
      <c r="EDL302" s="2039"/>
      <c r="EDM302" s="2039"/>
      <c r="EDN302" s="2039"/>
      <c r="EDO302" s="2039"/>
      <c r="EDP302" s="2039"/>
      <c r="EDQ302" s="2039"/>
      <c r="EDR302" s="2039"/>
      <c r="EDS302" s="2039"/>
      <c r="EDT302" s="2039"/>
      <c r="EDU302" s="2039"/>
      <c r="EDV302" s="2039"/>
      <c r="EDW302" s="2039"/>
      <c r="EDX302" s="2039"/>
      <c r="EDY302" s="2039"/>
      <c r="EDZ302" s="2039"/>
      <c r="EEA302" s="2039"/>
      <c r="EEB302" s="2039"/>
      <c r="EEC302" s="2039"/>
      <c r="EED302" s="2039"/>
      <c r="EEE302" s="2039"/>
      <c r="EEF302" s="2039"/>
      <c r="EEG302" s="2039"/>
      <c r="EEH302" s="2039"/>
      <c r="EEI302" s="2039"/>
      <c r="EEJ302" s="2039"/>
      <c r="EEK302" s="2039"/>
      <c r="EEL302" s="2039"/>
      <c r="EEM302" s="2039"/>
      <c r="EEN302" s="2039"/>
      <c r="EEO302" s="2039"/>
      <c r="EEP302" s="2039"/>
      <c r="EEQ302" s="2039"/>
      <c r="EER302" s="2039"/>
      <c r="EES302" s="2039"/>
      <c r="EET302" s="2039"/>
      <c r="EEU302" s="2039"/>
      <c r="EEV302" s="2039"/>
      <c r="EEW302" s="2039"/>
      <c r="EEX302" s="2039"/>
      <c r="EEY302" s="2039"/>
      <c r="EEZ302" s="2039"/>
      <c r="EFA302" s="2039"/>
      <c r="EFB302" s="2039"/>
      <c r="EFC302" s="2039"/>
      <c r="EFD302" s="2039"/>
      <c r="EFE302" s="2039"/>
      <c r="EFF302" s="2039"/>
      <c r="EFG302" s="2039"/>
      <c r="EFH302" s="2039"/>
      <c r="EFI302" s="2039"/>
      <c r="EFJ302" s="2039"/>
      <c r="EFK302" s="2039"/>
      <c r="EFL302" s="2039"/>
      <c r="EFM302" s="2039"/>
      <c r="EFN302" s="2039"/>
      <c r="EFO302" s="2039"/>
      <c r="EFP302" s="2039"/>
      <c r="EFQ302" s="2039"/>
      <c r="EFR302" s="2039"/>
      <c r="EFS302" s="2039"/>
      <c r="EFT302" s="2039"/>
      <c r="EFU302" s="2039"/>
      <c r="EFV302" s="2039"/>
      <c r="EFW302" s="2039"/>
      <c r="EFX302" s="2039"/>
      <c r="EFY302" s="2039"/>
      <c r="EFZ302" s="2039"/>
      <c r="EGA302" s="2039"/>
      <c r="EGB302" s="2039"/>
      <c r="EGC302" s="2039"/>
      <c r="EGD302" s="2039"/>
      <c r="EGE302" s="2039"/>
      <c r="EGF302" s="2039"/>
      <c r="EGG302" s="2039"/>
      <c r="EGH302" s="2039"/>
      <c r="EGI302" s="2039"/>
      <c r="EGJ302" s="2039"/>
      <c r="EGK302" s="2039"/>
      <c r="EGL302" s="2039"/>
      <c r="EGM302" s="2039"/>
      <c r="EGN302" s="2039"/>
      <c r="EGO302" s="2039"/>
      <c r="EGP302" s="2039"/>
      <c r="EGQ302" s="2039"/>
      <c r="EGR302" s="2039"/>
      <c r="EGS302" s="2039"/>
      <c r="EGT302" s="2039"/>
      <c r="EGU302" s="2039"/>
      <c r="EGV302" s="2039"/>
      <c r="EGW302" s="2039"/>
      <c r="EGX302" s="2039"/>
      <c r="EGY302" s="2039"/>
      <c r="EGZ302" s="2039"/>
      <c r="EHA302" s="2039"/>
      <c r="EHB302" s="2039"/>
      <c r="EHC302" s="2039"/>
      <c r="EHD302" s="2039"/>
      <c r="EHE302" s="2039"/>
      <c r="EHF302" s="2039"/>
      <c r="EHG302" s="2039"/>
      <c r="EHH302" s="2039"/>
      <c r="EHI302" s="2039"/>
      <c r="EHJ302" s="2039"/>
      <c r="EHK302" s="2039"/>
      <c r="EHL302" s="2039"/>
      <c r="EHM302" s="2039"/>
      <c r="EHN302" s="2039"/>
      <c r="EHO302" s="2039"/>
      <c r="EHP302" s="2039"/>
      <c r="EHQ302" s="2039"/>
      <c r="EHR302" s="2039"/>
      <c r="EHS302" s="2039"/>
      <c r="EHT302" s="2039"/>
      <c r="EHU302" s="2039"/>
      <c r="EHV302" s="2039"/>
      <c r="EHW302" s="2039"/>
      <c r="EHX302" s="2039"/>
      <c r="EHY302" s="2039"/>
      <c r="EHZ302" s="2039"/>
      <c r="EIA302" s="2039"/>
      <c r="EIB302" s="2039"/>
      <c r="EIC302" s="2039"/>
      <c r="EID302" s="2039"/>
      <c r="EIE302" s="2039"/>
      <c r="EIF302" s="2039"/>
      <c r="EIG302" s="2039"/>
      <c r="EIH302" s="2039"/>
      <c r="EII302" s="2039"/>
      <c r="EIJ302" s="2039"/>
      <c r="EIK302" s="2039"/>
      <c r="EIL302" s="2039"/>
      <c r="EIM302" s="2039"/>
      <c r="EIN302" s="2039"/>
      <c r="EIO302" s="2039"/>
      <c r="EIP302" s="2039"/>
      <c r="EIQ302" s="2039"/>
      <c r="EIR302" s="2039"/>
      <c r="EIS302" s="2039"/>
      <c r="EIT302" s="2039"/>
      <c r="EIU302" s="2039"/>
      <c r="EIV302" s="2039"/>
      <c r="EIW302" s="2039"/>
      <c r="EIX302" s="2039"/>
      <c r="EIY302" s="2039"/>
      <c r="EIZ302" s="2039"/>
      <c r="EJA302" s="2039"/>
      <c r="EJB302" s="2039"/>
      <c r="EJC302" s="2039"/>
      <c r="EJD302" s="2039"/>
      <c r="EJE302" s="2039"/>
      <c r="EJF302" s="2039"/>
      <c r="EJG302" s="2039"/>
      <c r="EJH302" s="2039"/>
      <c r="EJI302" s="2039"/>
      <c r="EJJ302" s="2039"/>
      <c r="EJK302" s="2039"/>
      <c r="EJL302" s="2039"/>
      <c r="EJM302" s="2039"/>
      <c r="EJN302" s="2039"/>
      <c r="EJO302" s="2039"/>
      <c r="EJP302" s="2039"/>
      <c r="EJQ302" s="2039"/>
      <c r="EJR302" s="2039"/>
      <c r="EJS302" s="2039"/>
      <c r="EJT302" s="2039"/>
      <c r="EJU302" s="2039"/>
      <c r="EJV302" s="2039"/>
      <c r="EJW302" s="2039"/>
      <c r="EJX302" s="2039"/>
      <c r="EJY302" s="2039"/>
      <c r="EJZ302" s="2039"/>
      <c r="EKA302" s="2039"/>
      <c r="EKB302" s="2039"/>
      <c r="EKC302" s="2039"/>
      <c r="EKD302" s="2039"/>
      <c r="EKE302" s="2039"/>
      <c r="EKF302" s="2039"/>
      <c r="EKG302" s="2039"/>
      <c r="EKH302" s="2039"/>
      <c r="EKI302" s="2039"/>
      <c r="EKJ302" s="2039"/>
      <c r="EKK302" s="2039"/>
      <c r="EKL302" s="2039"/>
      <c r="EKM302" s="2039"/>
      <c r="EKN302" s="2039"/>
      <c r="EKO302" s="2039"/>
      <c r="EKP302" s="2039"/>
      <c r="EKQ302" s="2039"/>
      <c r="EKR302" s="2039"/>
      <c r="EKS302" s="2039"/>
      <c r="EKT302" s="2039"/>
      <c r="EKU302" s="2039"/>
      <c r="EKV302" s="2039"/>
      <c r="EKW302" s="2039"/>
      <c r="EKX302" s="2039"/>
      <c r="EKY302" s="2039"/>
      <c r="EKZ302" s="2039"/>
      <c r="ELA302" s="2039"/>
      <c r="ELB302" s="2039"/>
      <c r="ELC302" s="2039"/>
      <c r="ELD302" s="2039"/>
      <c r="ELE302" s="2039"/>
      <c r="ELF302" s="2039"/>
      <c r="ELG302" s="2039"/>
      <c r="ELH302" s="2039"/>
      <c r="ELI302" s="2039"/>
      <c r="ELJ302" s="2039"/>
      <c r="ELK302" s="2039"/>
      <c r="ELL302" s="2039"/>
      <c r="ELM302" s="2039"/>
      <c r="ELN302" s="2039"/>
      <c r="ELO302" s="2039"/>
      <c r="ELP302" s="2039"/>
      <c r="ELQ302" s="2039"/>
      <c r="ELR302" s="2039"/>
      <c r="ELS302" s="2039"/>
      <c r="ELT302" s="2039"/>
      <c r="ELU302" s="2039"/>
      <c r="ELV302" s="2039"/>
      <c r="ELW302" s="2039"/>
      <c r="ELX302" s="2039"/>
      <c r="ELY302" s="2039"/>
      <c r="ELZ302" s="2039"/>
      <c r="EMA302" s="2039"/>
      <c r="EMB302" s="2039"/>
      <c r="EMC302" s="2039"/>
      <c r="EMD302" s="2039"/>
      <c r="EME302" s="2039"/>
      <c r="EMF302" s="2039"/>
      <c r="EMG302" s="2039"/>
      <c r="EMH302" s="2039"/>
      <c r="EMI302" s="2039"/>
      <c r="EMJ302" s="2039"/>
      <c r="EMK302" s="2039"/>
      <c r="EML302" s="2039"/>
      <c r="EMM302" s="2039"/>
      <c r="EMN302" s="2039"/>
      <c r="EMO302" s="2039"/>
      <c r="EMP302" s="2039"/>
      <c r="EMQ302" s="2039"/>
      <c r="EMR302" s="2039"/>
      <c r="EMS302" s="2039"/>
      <c r="EMT302" s="2039"/>
      <c r="EMU302" s="2039"/>
      <c r="EMV302" s="2039"/>
      <c r="EMW302" s="2039"/>
      <c r="EMX302" s="2039"/>
      <c r="EMY302" s="2039"/>
      <c r="EMZ302" s="2039"/>
      <c r="ENA302" s="2039"/>
      <c r="ENB302" s="2039"/>
      <c r="ENC302" s="2039"/>
      <c r="END302" s="2039"/>
      <c r="ENE302" s="2039"/>
      <c r="ENF302" s="2039"/>
      <c r="ENG302" s="2039"/>
      <c r="ENH302" s="2039"/>
      <c r="ENI302" s="2039"/>
      <c r="ENJ302" s="2039"/>
      <c r="ENK302" s="2039"/>
      <c r="ENL302" s="2039"/>
      <c r="ENM302" s="2039"/>
      <c r="ENN302" s="2039"/>
      <c r="ENO302" s="2039"/>
      <c r="ENP302" s="2039"/>
      <c r="ENQ302" s="2039"/>
      <c r="ENR302" s="2039"/>
      <c r="ENS302" s="2039"/>
      <c r="ENT302" s="2039"/>
      <c r="ENU302" s="2039"/>
      <c r="ENV302" s="2039"/>
      <c r="ENW302" s="2039"/>
      <c r="ENX302" s="2039"/>
      <c r="ENY302" s="2039"/>
      <c r="ENZ302" s="2039"/>
      <c r="EOA302" s="2039"/>
      <c r="EOB302" s="2039"/>
      <c r="EOC302" s="2039"/>
      <c r="EOD302" s="2039"/>
      <c r="EOE302" s="2039"/>
      <c r="EOF302" s="2039"/>
      <c r="EOG302" s="2039"/>
      <c r="EOH302" s="2039"/>
      <c r="EOI302" s="2039"/>
      <c r="EOJ302" s="2039"/>
      <c r="EOK302" s="2039"/>
      <c r="EOL302" s="2039"/>
      <c r="EOM302" s="2039"/>
      <c r="EON302" s="2039"/>
      <c r="EOO302" s="2039"/>
      <c r="EOP302" s="2039"/>
      <c r="EOQ302" s="2039"/>
      <c r="EOR302" s="2039"/>
      <c r="EOS302" s="2039"/>
      <c r="EOT302" s="2039"/>
      <c r="EOU302" s="2039"/>
      <c r="EOV302" s="2039"/>
      <c r="EOW302" s="2039"/>
      <c r="EOX302" s="2039"/>
      <c r="EOY302" s="2039"/>
      <c r="EOZ302" s="2039"/>
      <c r="EPA302" s="2039"/>
      <c r="EPB302" s="2039"/>
      <c r="EPC302" s="2039"/>
      <c r="EPD302" s="2039"/>
      <c r="EPE302" s="2039"/>
      <c r="EPF302" s="2039"/>
      <c r="EPG302" s="2039"/>
      <c r="EPH302" s="2039"/>
      <c r="EPI302" s="2039"/>
      <c r="EPJ302" s="2039"/>
      <c r="EPK302" s="2039"/>
      <c r="EPL302" s="2039"/>
      <c r="EPM302" s="2039"/>
      <c r="EPN302" s="2039"/>
      <c r="EPO302" s="2039"/>
      <c r="EPP302" s="2039"/>
      <c r="EPQ302" s="2039"/>
      <c r="EPR302" s="2039"/>
      <c r="EPS302" s="2039"/>
      <c r="EPT302" s="2039"/>
      <c r="EPU302" s="2039"/>
      <c r="EPV302" s="2039"/>
      <c r="EPW302" s="2039"/>
      <c r="EPX302" s="2039"/>
      <c r="EPY302" s="2039"/>
      <c r="EPZ302" s="2039"/>
      <c r="EQA302" s="2039"/>
      <c r="EQB302" s="2039"/>
      <c r="EQC302" s="2039"/>
      <c r="EQD302" s="2039"/>
      <c r="EQE302" s="2039"/>
      <c r="EQF302" s="2039"/>
      <c r="EQG302" s="2039"/>
      <c r="EQH302" s="2039"/>
      <c r="EQI302" s="2039"/>
      <c r="EQJ302" s="2039"/>
      <c r="EQK302" s="2039"/>
      <c r="EQL302" s="2039"/>
      <c r="EQM302" s="2039"/>
      <c r="EQN302" s="2039"/>
      <c r="EQO302" s="2039"/>
      <c r="EQP302" s="2039"/>
      <c r="EQQ302" s="2039"/>
      <c r="EQR302" s="2039"/>
      <c r="EQS302" s="2039"/>
      <c r="EQT302" s="2039"/>
      <c r="EQU302" s="2039"/>
      <c r="EQV302" s="2039"/>
      <c r="EQW302" s="2039"/>
      <c r="EQX302" s="2039"/>
      <c r="EQY302" s="2039"/>
      <c r="EQZ302" s="2039"/>
      <c r="ERA302" s="2039"/>
      <c r="ERB302" s="2039"/>
      <c r="ERC302" s="2039"/>
      <c r="ERD302" s="2039"/>
      <c r="ERE302" s="2039"/>
      <c r="ERF302" s="2039"/>
      <c r="ERG302" s="2039"/>
      <c r="ERH302" s="2039"/>
      <c r="ERI302" s="2039"/>
      <c r="ERJ302" s="2039"/>
      <c r="ERK302" s="2039"/>
      <c r="ERL302" s="2039"/>
      <c r="ERM302" s="2039"/>
      <c r="ERN302" s="2039"/>
      <c r="ERO302" s="2039"/>
      <c r="ERP302" s="2039"/>
      <c r="ERQ302" s="2039"/>
      <c r="ERR302" s="2039"/>
      <c r="ERS302" s="2039"/>
      <c r="ERT302" s="2039"/>
      <c r="ERU302" s="2039"/>
      <c r="ERV302" s="2039"/>
      <c r="ERW302" s="2039"/>
      <c r="ERX302" s="2039"/>
      <c r="ERY302" s="2039"/>
      <c r="ERZ302" s="2039"/>
      <c r="ESA302" s="2039"/>
      <c r="ESB302" s="2039"/>
      <c r="ESC302" s="2039"/>
      <c r="ESD302" s="2039"/>
      <c r="ESE302" s="2039"/>
      <c r="ESF302" s="2039"/>
      <c r="ESG302" s="2039"/>
      <c r="ESH302" s="2039"/>
      <c r="ESI302" s="2039"/>
      <c r="ESJ302" s="2039"/>
      <c r="ESK302" s="2039"/>
      <c r="ESL302" s="2039"/>
      <c r="ESM302" s="2039"/>
      <c r="ESN302" s="2039"/>
      <c r="ESO302" s="2039"/>
      <c r="ESP302" s="2039"/>
      <c r="ESQ302" s="2039"/>
      <c r="ESR302" s="2039"/>
      <c r="ESS302" s="2039"/>
      <c r="EST302" s="2039"/>
      <c r="ESU302" s="2039"/>
      <c r="ESV302" s="2039"/>
      <c r="ESW302" s="2039"/>
      <c r="ESX302" s="2039"/>
      <c r="ESY302" s="2039"/>
      <c r="ESZ302" s="2039"/>
      <c r="ETA302" s="2039"/>
      <c r="ETB302" s="2039"/>
      <c r="ETC302" s="2039"/>
      <c r="ETD302" s="2039"/>
      <c r="ETE302" s="2039"/>
      <c r="ETF302" s="2039"/>
      <c r="ETG302" s="2039"/>
      <c r="ETH302" s="2039"/>
      <c r="ETI302" s="2039"/>
      <c r="ETJ302" s="2039"/>
      <c r="ETK302" s="2039"/>
      <c r="ETL302" s="2039"/>
      <c r="ETM302" s="2039"/>
      <c r="ETN302" s="2039"/>
      <c r="ETO302" s="2039"/>
      <c r="ETP302" s="2039"/>
      <c r="ETQ302" s="2039"/>
      <c r="ETR302" s="2039"/>
      <c r="ETS302" s="2039"/>
      <c r="ETT302" s="2039"/>
      <c r="ETU302" s="2039"/>
      <c r="ETV302" s="2039"/>
      <c r="ETW302" s="2039"/>
      <c r="ETX302" s="2039"/>
      <c r="ETY302" s="2039"/>
      <c r="ETZ302" s="2039"/>
      <c r="EUA302" s="2039"/>
      <c r="EUB302" s="2039"/>
      <c r="EUC302" s="2039"/>
      <c r="EUD302" s="2039"/>
      <c r="EUE302" s="2039"/>
      <c r="EUF302" s="2039"/>
      <c r="EUG302" s="2039"/>
      <c r="EUH302" s="2039"/>
      <c r="EUI302" s="2039"/>
      <c r="EUJ302" s="2039"/>
      <c r="EUK302" s="2039"/>
      <c r="EUL302" s="2039"/>
      <c r="EUM302" s="2039"/>
      <c r="EUN302" s="2039"/>
      <c r="EUO302" s="2039"/>
      <c r="EUP302" s="2039"/>
      <c r="EUQ302" s="2039"/>
      <c r="EUR302" s="2039"/>
      <c r="EUS302" s="2039"/>
      <c r="EUT302" s="2039"/>
      <c r="EUU302" s="2039"/>
      <c r="EUV302" s="2039"/>
      <c r="EUW302" s="2039"/>
      <c r="EUX302" s="2039"/>
      <c r="EUY302" s="2039"/>
      <c r="EUZ302" s="2039"/>
      <c r="EVA302" s="2039"/>
      <c r="EVB302" s="2039"/>
      <c r="EVC302" s="2039"/>
      <c r="EVD302" s="2039"/>
      <c r="EVE302" s="2039"/>
      <c r="EVF302" s="2039"/>
      <c r="EVG302" s="2039"/>
      <c r="EVH302" s="2039"/>
      <c r="EVI302" s="2039"/>
      <c r="EVJ302" s="2039"/>
      <c r="EVK302" s="2039"/>
      <c r="EVL302" s="2039"/>
      <c r="EVM302" s="2039"/>
      <c r="EVN302" s="2039"/>
      <c r="EVO302" s="2039"/>
      <c r="EVP302" s="2039"/>
      <c r="EVQ302" s="2039"/>
      <c r="EVR302" s="2039"/>
      <c r="EVS302" s="2039"/>
      <c r="EVT302" s="2039"/>
      <c r="EVU302" s="2039"/>
      <c r="EVV302" s="2039"/>
      <c r="EVW302" s="2039"/>
      <c r="EVX302" s="2039"/>
      <c r="EVY302" s="2039"/>
      <c r="EVZ302" s="2039"/>
      <c r="EWA302" s="2039"/>
      <c r="EWB302" s="2039"/>
      <c r="EWC302" s="2039"/>
      <c r="EWD302" s="2039"/>
      <c r="EWE302" s="2039"/>
      <c r="EWF302" s="2039"/>
      <c r="EWG302" s="2039"/>
      <c r="EWH302" s="2039"/>
      <c r="EWI302" s="2039"/>
      <c r="EWJ302" s="2039"/>
      <c r="EWK302" s="2039"/>
      <c r="EWL302" s="2039"/>
      <c r="EWM302" s="2039"/>
      <c r="EWN302" s="2039"/>
      <c r="EWO302" s="2039"/>
      <c r="EWP302" s="2039"/>
      <c r="EWQ302" s="2039"/>
      <c r="EWR302" s="2039"/>
      <c r="EWS302" s="2039"/>
      <c r="EWT302" s="2039"/>
      <c r="EWU302" s="2039"/>
      <c r="EWV302" s="2039"/>
      <c r="EWW302" s="2039"/>
      <c r="EWX302" s="2039"/>
      <c r="EWY302" s="2039"/>
      <c r="EWZ302" s="2039"/>
      <c r="EXA302" s="2039"/>
      <c r="EXB302" s="2039"/>
      <c r="EXC302" s="2039"/>
      <c r="EXD302" s="2039"/>
      <c r="EXE302" s="2039"/>
      <c r="EXF302" s="2039"/>
      <c r="EXG302" s="2039"/>
      <c r="EXH302" s="2039"/>
      <c r="EXI302" s="2039"/>
      <c r="EXJ302" s="2039"/>
      <c r="EXK302" s="2039"/>
      <c r="EXL302" s="2039"/>
      <c r="EXM302" s="2039"/>
      <c r="EXN302" s="2039"/>
      <c r="EXO302" s="2039"/>
      <c r="EXP302" s="2039"/>
      <c r="EXQ302" s="2039"/>
      <c r="EXR302" s="2039"/>
      <c r="EXS302" s="2039"/>
      <c r="EXT302" s="2039"/>
      <c r="EXU302" s="2039"/>
      <c r="EXV302" s="2039"/>
      <c r="EXW302" s="2039"/>
      <c r="EXX302" s="2039"/>
      <c r="EXY302" s="2039"/>
      <c r="EXZ302" s="2039"/>
      <c r="EYA302" s="2039"/>
      <c r="EYB302" s="2039"/>
      <c r="EYC302" s="2039"/>
      <c r="EYD302" s="2039"/>
      <c r="EYE302" s="2039"/>
      <c r="EYF302" s="2039"/>
      <c r="EYG302" s="2039"/>
      <c r="EYH302" s="2039"/>
      <c r="EYI302" s="2039"/>
      <c r="EYJ302" s="2039"/>
      <c r="EYK302" s="2039"/>
      <c r="EYL302" s="2039"/>
      <c r="EYM302" s="2039"/>
      <c r="EYN302" s="2039"/>
      <c r="EYO302" s="2039"/>
      <c r="EYP302" s="2039"/>
      <c r="EYQ302" s="2039"/>
      <c r="EYR302" s="2039"/>
      <c r="EYS302" s="2039"/>
      <c r="EYT302" s="2039"/>
      <c r="EYU302" s="2039"/>
      <c r="EYV302" s="2039"/>
      <c r="EYW302" s="2039"/>
      <c r="EYX302" s="2039"/>
      <c r="EYY302" s="2039"/>
      <c r="EYZ302" s="2039"/>
      <c r="EZA302" s="2039"/>
      <c r="EZB302" s="2039"/>
      <c r="EZC302" s="2039"/>
      <c r="EZD302" s="2039"/>
      <c r="EZE302" s="2039"/>
      <c r="EZF302" s="2039"/>
      <c r="EZG302" s="2039"/>
      <c r="EZH302" s="2039"/>
      <c r="EZI302" s="2039"/>
      <c r="EZJ302" s="2039"/>
      <c r="EZK302" s="2039"/>
      <c r="EZL302" s="2039"/>
      <c r="EZM302" s="2039"/>
      <c r="EZN302" s="2039"/>
      <c r="EZO302" s="2039"/>
      <c r="EZP302" s="2039"/>
      <c r="EZQ302" s="2039"/>
      <c r="EZR302" s="2039"/>
      <c r="EZS302" s="2039"/>
      <c r="EZT302" s="2039"/>
      <c r="EZU302" s="2039"/>
      <c r="EZV302" s="2039"/>
      <c r="EZW302" s="2039"/>
      <c r="EZX302" s="2039"/>
      <c r="EZY302" s="2039"/>
      <c r="EZZ302" s="2039"/>
      <c r="FAA302" s="2039"/>
      <c r="FAB302" s="2039"/>
      <c r="FAC302" s="2039"/>
      <c r="FAD302" s="2039"/>
      <c r="FAE302" s="2039"/>
      <c r="FAF302" s="2039"/>
      <c r="FAG302" s="2039"/>
      <c r="FAH302" s="2039"/>
      <c r="FAI302" s="2039"/>
      <c r="FAJ302" s="2039"/>
      <c r="FAK302" s="2039"/>
      <c r="FAL302" s="2039"/>
      <c r="FAM302" s="2039"/>
      <c r="FAN302" s="2039"/>
      <c r="FAO302" s="2039"/>
      <c r="FAP302" s="2039"/>
      <c r="FAQ302" s="2039"/>
      <c r="FAR302" s="2039"/>
      <c r="FAS302" s="2039"/>
      <c r="FAT302" s="2039"/>
      <c r="FAU302" s="2039"/>
      <c r="FAV302" s="2039"/>
      <c r="FAW302" s="2039"/>
      <c r="FAX302" s="2039"/>
      <c r="FAY302" s="2039"/>
      <c r="FAZ302" s="2039"/>
      <c r="FBA302" s="2039"/>
      <c r="FBB302" s="2039"/>
      <c r="FBC302" s="2039"/>
      <c r="FBD302" s="2039"/>
      <c r="FBE302" s="2039"/>
      <c r="FBF302" s="2039"/>
      <c r="FBG302" s="2039"/>
      <c r="FBH302" s="2039"/>
      <c r="FBI302" s="2039"/>
      <c r="FBJ302" s="2039"/>
      <c r="FBK302" s="2039"/>
      <c r="FBL302" s="2039"/>
      <c r="FBM302" s="2039"/>
      <c r="FBN302" s="2039"/>
      <c r="FBO302" s="2039"/>
      <c r="FBP302" s="2039"/>
      <c r="FBQ302" s="2039"/>
      <c r="FBR302" s="2039"/>
      <c r="FBS302" s="2039"/>
      <c r="FBT302" s="2039"/>
      <c r="FBU302" s="2039"/>
      <c r="FBV302" s="2039"/>
      <c r="FBW302" s="2039"/>
      <c r="FBX302" s="2039"/>
      <c r="FBY302" s="2039"/>
      <c r="FBZ302" s="2039"/>
      <c r="FCA302" s="2039"/>
      <c r="FCB302" s="2039"/>
      <c r="FCC302" s="2039"/>
      <c r="FCD302" s="2039"/>
      <c r="FCE302" s="2039"/>
      <c r="FCF302" s="2039"/>
      <c r="FCG302" s="2039"/>
      <c r="FCH302" s="2039"/>
      <c r="FCI302" s="2039"/>
      <c r="FCJ302" s="2039"/>
      <c r="FCK302" s="2039"/>
      <c r="FCL302" s="2039"/>
      <c r="FCM302" s="2039"/>
      <c r="FCN302" s="2039"/>
      <c r="FCO302" s="2039"/>
      <c r="FCP302" s="2039"/>
      <c r="FCQ302" s="2039"/>
      <c r="FCR302" s="2039"/>
      <c r="FCS302" s="2039"/>
      <c r="FCT302" s="2039"/>
      <c r="FCU302" s="2039"/>
      <c r="FCV302" s="2039"/>
      <c r="FCW302" s="2039"/>
      <c r="FCX302" s="2039"/>
      <c r="FCY302" s="2039"/>
      <c r="FCZ302" s="2039"/>
      <c r="FDA302" s="2039"/>
      <c r="FDB302" s="2039"/>
      <c r="FDC302" s="2039"/>
      <c r="FDD302" s="2039"/>
      <c r="FDE302" s="2039"/>
      <c r="FDF302" s="2039"/>
      <c r="FDG302" s="2039"/>
      <c r="FDH302" s="2039"/>
      <c r="FDI302" s="2039"/>
      <c r="FDJ302" s="2039"/>
      <c r="FDK302" s="2039"/>
      <c r="FDL302" s="2039"/>
      <c r="FDM302" s="2039"/>
      <c r="FDN302" s="2039"/>
      <c r="FDO302" s="2039"/>
      <c r="FDP302" s="2039"/>
      <c r="FDQ302" s="2039"/>
      <c r="FDR302" s="2039"/>
      <c r="FDS302" s="2039"/>
      <c r="FDT302" s="2039"/>
      <c r="FDU302" s="2039"/>
      <c r="FDV302" s="2039"/>
      <c r="FDW302" s="2039"/>
      <c r="FDX302" s="2039"/>
      <c r="FDY302" s="2039"/>
      <c r="FDZ302" s="2039"/>
      <c r="FEA302" s="2039"/>
      <c r="FEB302" s="2039"/>
      <c r="FEC302" s="2039"/>
      <c r="FED302" s="2039"/>
      <c r="FEE302" s="2039"/>
      <c r="FEF302" s="2039"/>
      <c r="FEG302" s="2039"/>
      <c r="FEH302" s="2039"/>
      <c r="FEI302" s="2039"/>
      <c r="FEJ302" s="2039"/>
      <c r="FEK302" s="2039"/>
      <c r="FEL302" s="2039"/>
      <c r="FEM302" s="2039"/>
      <c r="FEN302" s="2039"/>
      <c r="FEO302" s="2039"/>
      <c r="FEP302" s="2039"/>
      <c r="FEQ302" s="2039"/>
      <c r="FER302" s="2039"/>
      <c r="FES302" s="2039"/>
      <c r="FET302" s="2039"/>
      <c r="FEU302" s="2039"/>
      <c r="FEV302" s="2039"/>
      <c r="FEW302" s="2039"/>
      <c r="FEX302" s="2039"/>
      <c r="FEY302" s="2039"/>
      <c r="FEZ302" s="2039"/>
      <c r="FFA302" s="2039"/>
      <c r="FFB302" s="2039"/>
      <c r="FFC302" s="2039"/>
      <c r="FFD302" s="2039"/>
      <c r="FFE302" s="2039"/>
      <c r="FFF302" s="2039"/>
      <c r="FFG302" s="2039"/>
      <c r="FFH302" s="2039"/>
      <c r="FFI302" s="2039"/>
      <c r="FFJ302" s="2039"/>
      <c r="FFK302" s="2039"/>
      <c r="FFL302" s="2039"/>
      <c r="FFM302" s="2039"/>
      <c r="FFN302" s="2039"/>
      <c r="FFO302" s="2039"/>
      <c r="FFP302" s="2039"/>
      <c r="FFQ302" s="2039"/>
      <c r="FFR302" s="2039"/>
      <c r="FFS302" s="2039"/>
      <c r="FFT302" s="2039"/>
      <c r="FFU302" s="2039"/>
      <c r="FFV302" s="2039"/>
      <c r="FFW302" s="2039"/>
      <c r="FFX302" s="2039"/>
      <c r="FFY302" s="2039"/>
      <c r="FFZ302" s="2039"/>
      <c r="FGA302" s="2039"/>
      <c r="FGB302" s="2039"/>
      <c r="FGC302" s="2039"/>
      <c r="FGD302" s="2039"/>
      <c r="FGE302" s="2039"/>
      <c r="FGF302" s="2039"/>
      <c r="FGG302" s="2039"/>
      <c r="FGH302" s="2039"/>
      <c r="FGI302" s="2039"/>
      <c r="FGJ302" s="2039"/>
      <c r="FGK302" s="2039"/>
      <c r="FGL302" s="2039"/>
      <c r="FGM302" s="2039"/>
      <c r="FGN302" s="2039"/>
      <c r="FGO302" s="2039"/>
      <c r="FGP302" s="2039"/>
      <c r="FGQ302" s="2039"/>
      <c r="FGR302" s="2039"/>
      <c r="FGS302" s="2039"/>
      <c r="FGT302" s="2039"/>
      <c r="FGU302" s="2039"/>
      <c r="FGV302" s="2039"/>
      <c r="FGW302" s="2039"/>
      <c r="FGX302" s="2039"/>
      <c r="FGY302" s="2039"/>
      <c r="FGZ302" s="2039"/>
      <c r="FHA302" s="2039"/>
      <c r="FHB302" s="2039"/>
      <c r="FHC302" s="2039"/>
      <c r="FHD302" s="2039"/>
      <c r="FHE302" s="2039"/>
      <c r="FHF302" s="2039"/>
      <c r="FHG302" s="2039"/>
      <c r="FHH302" s="2039"/>
      <c r="FHI302" s="2039"/>
      <c r="FHJ302" s="2039"/>
      <c r="FHK302" s="2039"/>
      <c r="FHL302" s="2039"/>
      <c r="FHM302" s="2039"/>
      <c r="FHN302" s="2039"/>
      <c r="FHO302" s="2039"/>
      <c r="FHP302" s="2039"/>
      <c r="FHQ302" s="2039"/>
      <c r="FHR302" s="2039"/>
      <c r="FHS302" s="2039"/>
      <c r="FHT302" s="2039"/>
      <c r="FHU302" s="2039"/>
      <c r="FHV302" s="2039"/>
      <c r="FHW302" s="2039"/>
      <c r="FHX302" s="2039"/>
      <c r="FHY302" s="2039"/>
      <c r="FHZ302" s="2039"/>
      <c r="FIA302" s="2039"/>
      <c r="FIB302" s="2039"/>
      <c r="FIC302" s="2039"/>
      <c r="FID302" s="2039"/>
      <c r="FIE302" s="2039"/>
      <c r="FIF302" s="2039"/>
      <c r="FIG302" s="2039"/>
      <c r="FIH302" s="2039"/>
      <c r="FII302" s="2039"/>
      <c r="FIJ302" s="2039"/>
      <c r="FIK302" s="2039"/>
      <c r="FIL302" s="2039"/>
      <c r="FIM302" s="2039"/>
      <c r="FIN302" s="2039"/>
      <c r="FIO302" s="2039"/>
      <c r="FIP302" s="2039"/>
      <c r="FIQ302" s="2039"/>
      <c r="FIR302" s="2039"/>
      <c r="FIS302" s="2039"/>
      <c r="FIT302" s="2039"/>
      <c r="FIU302" s="2039"/>
      <c r="FIV302" s="2039"/>
      <c r="FIW302" s="2039"/>
      <c r="FIX302" s="2039"/>
      <c r="FIY302" s="2039"/>
      <c r="FIZ302" s="2039"/>
      <c r="FJA302" s="2039"/>
      <c r="FJB302" s="2039"/>
      <c r="FJC302" s="2039"/>
      <c r="FJD302" s="2039"/>
      <c r="FJE302" s="2039"/>
      <c r="FJF302" s="2039"/>
      <c r="FJG302" s="2039"/>
      <c r="FJH302" s="2039"/>
      <c r="FJI302" s="2039"/>
      <c r="FJJ302" s="2039"/>
      <c r="FJK302" s="2039"/>
      <c r="FJL302" s="2039"/>
      <c r="FJM302" s="2039"/>
      <c r="FJN302" s="2039"/>
      <c r="FJO302" s="2039"/>
      <c r="FJP302" s="2039"/>
      <c r="FJQ302" s="2039"/>
      <c r="FJR302" s="2039"/>
      <c r="FJS302" s="2039"/>
      <c r="FJT302" s="2039"/>
      <c r="FJU302" s="2039"/>
      <c r="FJV302" s="2039"/>
      <c r="FJW302" s="2039"/>
      <c r="FJX302" s="2039"/>
      <c r="FJY302" s="2039"/>
      <c r="FJZ302" s="2039"/>
      <c r="FKA302" s="2039"/>
      <c r="FKB302" s="2039"/>
      <c r="FKC302" s="2039"/>
      <c r="FKD302" s="2039"/>
      <c r="FKE302" s="2039"/>
      <c r="FKF302" s="2039"/>
      <c r="FKG302" s="2039"/>
      <c r="FKH302" s="2039"/>
      <c r="FKI302" s="2039"/>
      <c r="FKJ302" s="2039"/>
      <c r="FKK302" s="2039"/>
      <c r="FKL302" s="2039"/>
      <c r="FKM302" s="2039"/>
      <c r="FKN302" s="2039"/>
      <c r="FKO302" s="2039"/>
      <c r="FKP302" s="2039"/>
      <c r="FKQ302" s="2039"/>
      <c r="FKR302" s="2039"/>
      <c r="FKS302" s="2039"/>
      <c r="FKT302" s="2039"/>
      <c r="FKU302" s="2039"/>
      <c r="FKV302" s="2039"/>
      <c r="FKW302" s="2039"/>
      <c r="FKX302" s="2039"/>
      <c r="FKY302" s="2039"/>
      <c r="FKZ302" s="2039"/>
      <c r="FLA302" s="2039"/>
      <c r="FLB302" s="2039"/>
      <c r="FLC302" s="2039"/>
      <c r="FLD302" s="2039"/>
      <c r="FLE302" s="2039"/>
      <c r="FLF302" s="2039"/>
      <c r="FLG302" s="2039"/>
      <c r="FLH302" s="2039"/>
      <c r="FLI302" s="2039"/>
      <c r="FLJ302" s="2039"/>
      <c r="FLK302" s="2039"/>
      <c r="FLL302" s="2039"/>
      <c r="FLM302" s="2039"/>
      <c r="FLN302" s="2039"/>
      <c r="FLO302" s="2039"/>
      <c r="FLP302" s="2039"/>
      <c r="FLQ302" s="2039"/>
      <c r="FLR302" s="2039"/>
      <c r="FLS302" s="2039"/>
      <c r="FLT302" s="2039"/>
      <c r="FLU302" s="2039"/>
      <c r="FLV302" s="2039"/>
      <c r="FLW302" s="2039"/>
      <c r="FLX302" s="2039"/>
      <c r="FLY302" s="2039"/>
      <c r="FLZ302" s="2039"/>
      <c r="FMA302" s="2039"/>
      <c r="FMB302" s="2039"/>
      <c r="FMC302" s="2039"/>
      <c r="FMD302" s="2039"/>
      <c r="FME302" s="2039"/>
      <c r="FMF302" s="2039"/>
      <c r="FMG302" s="2039"/>
      <c r="FMH302" s="2039"/>
      <c r="FMI302" s="2039"/>
      <c r="FMJ302" s="2039"/>
      <c r="FMK302" s="2039"/>
      <c r="FML302" s="2039"/>
      <c r="FMM302" s="2039"/>
      <c r="FMN302" s="2039"/>
      <c r="FMO302" s="2039"/>
      <c r="FMP302" s="2039"/>
      <c r="FMQ302" s="2039"/>
      <c r="FMR302" s="2039"/>
      <c r="FMS302" s="2039"/>
      <c r="FMT302" s="2039"/>
      <c r="FMU302" s="2039"/>
      <c r="FMV302" s="2039"/>
      <c r="FMW302" s="2039"/>
      <c r="FMX302" s="2039"/>
      <c r="FMY302" s="2039"/>
      <c r="FMZ302" s="2039"/>
      <c r="FNA302" s="2039"/>
      <c r="FNB302" s="2039"/>
      <c r="FNC302" s="2039"/>
      <c r="FND302" s="2039"/>
      <c r="FNE302" s="2039"/>
      <c r="FNF302" s="2039"/>
      <c r="FNG302" s="2039"/>
      <c r="FNH302" s="2039"/>
      <c r="FNI302" s="2039"/>
      <c r="FNJ302" s="2039"/>
      <c r="FNK302" s="2039"/>
      <c r="FNL302" s="2039"/>
      <c r="FNM302" s="2039"/>
      <c r="FNN302" s="2039"/>
      <c r="FNO302" s="2039"/>
      <c r="FNP302" s="2039"/>
      <c r="FNQ302" s="2039"/>
      <c r="FNR302" s="2039"/>
      <c r="FNS302" s="2039"/>
      <c r="FNT302" s="2039"/>
      <c r="FNU302" s="2039"/>
      <c r="FNV302" s="2039"/>
      <c r="FNW302" s="2039"/>
      <c r="FNX302" s="2039"/>
      <c r="FNY302" s="2039"/>
      <c r="FNZ302" s="2039"/>
      <c r="FOA302" s="2039"/>
      <c r="FOB302" s="2039"/>
      <c r="FOC302" s="2039"/>
      <c r="FOD302" s="2039"/>
      <c r="FOE302" s="2039"/>
      <c r="FOF302" s="2039"/>
      <c r="FOG302" s="2039"/>
      <c r="FOH302" s="2039"/>
      <c r="FOI302" s="2039"/>
      <c r="FOJ302" s="2039"/>
      <c r="FOK302" s="2039"/>
      <c r="FOL302" s="2039"/>
      <c r="FOM302" s="2039"/>
      <c r="FON302" s="2039"/>
      <c r="FOO302" s="2039"/>
      <c r="FOP302" s="2039"/>
      <c r="FOQ302" s="2039"/>
      <c r="FOR302" s="2039"/>
      <c r="FOS302" s="2039"/>
      <c r="FOT302" s="2039"/>
      <c r="FOU302" s="2039"/>
      <c r="FOV302" s="2039"/>
      <c r="FOW302" s="2039"/>
      <c r="FOX302" s="2039"/>
      <c r="FOY302" s="2039"/>
      <c r="FOZ302" s="2039"/>
      <c r="FPA302" s="2039"/>
      <c r="FPB302" s="2039"/>
      <c r="FPC302" s="2039"/>
      <c r="FPD302" s="2039"/>
      <c r="FPE302" s="2039"/>
      <c r="FPF302" s="2039"/>
      <c r="FPG302" s="2039"/>
      <c r="FPH302" s="2039"/>
      <c r="FPI302" s="2039"/>
      <c r="FPJ302" s="2039"/>
      <c r="FPK302" s="2039"/>
      <c r="FPL302" s="2039"/>
      <c r="FPM302" s="2039"/>
      <c r="FPN302" s="2039"/>
      <c r="FPO302" s="2039"/>
      <c r="FPP302" s="2039"/>
      <c r="FPQ302" s="2039"/>
      <c r="FPR302" s="2039"/>
      <c r="FPS302" s="2039"/>
      <c r="FPT302" s="2039"/>
      <c r="FPU302" s="2039"/>
      <c r="FPV302" s="2039"/>
      <c r="FPW302" s="2039"/>
      <c r="FPX302" s="2039"/>
      <c r="FPY302" s="2039"/>
      <c r="FPZ302" s="2039"/>
      <c r="FQA302" s="2039"/>
      <c r="FQB302" s="2039"/>
      <c r="FQC302" s="2039"/>
      <c r="FQD302" s="2039"/>
      <c r="FQE302" s="2039"/>
      <c r="FQF302" s="2039"/>
      <c r="FQG302" s="2039"/>
      <c r="FQH302" s="2039"/>
      <c r="FQI302" s="2039"/>
      <c r="FQJ302" s="2039"/>
      <c r="FQK302" s="2039"/>
      <c r="FQL302" s="2039"/>
      <c r="FQM302" s="2039"/>
      <c r="FQN302" s="2039"/>
      <c r="FQO302" s="2039"/>
      <c r="FQP302" s="2039"/>
      <c r="FQQ302" s="2039"/>
      <c r="FQR302" s="2039"/>
      <c r="FQS302" s="2039"/>
      <c r="FQT302" s="2039"/>
      <c r="FQU302" s="2039"/>
      <c r="FQV302" s="2039"/>
      <c r="FQW302" s="2039"/>
      <c r="FQX302" s="2039"/>
      <c r="FQY302" s="2039"/>
      <c r="FQZ302" s="2039"/>
      <c r="FRA302" s="2039"/>
      <c r="FRB302" s="2039"/>
      <c r="FRC302" s="2039"/>
      <c r="FRD302" s="2039"/>
      <c r="FRE302" s="2039"/>
      <c r="FRF302" s="2039"/>
      <c r="FRG302" s="2039"/>
      <c r="FRH302" s="2039"/>
      <c r="FRI302" s="2039"/>
      <c r="FRJ302" s="2039"/>
      <c r="FRK302" s="2039"/>
      <c r="FRL302" s="2039"/>
      <c r="FRM302" s="2039"/>
      <c r="FRN302" s="2039"/>
      <c r="FRO302" s="2039"/>
      <c r="FRP302" s="2039"/>
      <c r="FRQ302" s="2039"/>
      <c r="FRR302" s="2039"/>
      <c r="FRS302" s="2039"/>
      <c r="FRT302" s="2039"/>
      <c r="FRU302" s="2039"/>
      <c r="FRV302" s="2039"/>
      <c r="FRW302" s="2039"/>
      <c r="FRX302" s="2039"/>
      <c r="FRY302" s="2039"/>
      <c r="FRZ302" s="2039"/>
      <c r="FSA302" s="2039"/>
      <c r="FSB302" s="2039"/>
      <c r="FSC302" s="2039"/>
      <c r="FSD302" s="2039"/>
      <c r="FSE302" s="2039"/>
      <c r="FSF302" s="2039"/>
      <c r="FSG302" s="2039"/>
      <c r="FSH302" s="2039"/>
      <c r="FSI302" s="2039"/>
      <c r="FSJ302" s="2039"/>
      <c r="FSK302" s="2039"/>
      <c r="FSL302" s="2039"/>
      <c r="FSM302" s="2039"/>
      <c r="FSN302" s="2039"/>
      <c r="FSO302" s="2039"/>
      <c r="FSP302" s="2039"/>
      <c r="FSQ302" s="2039"/>
      <c r="FSR302" s="2039"/>
      <c r="FSS302" s="2039"/>
      <c r="FST302" s="2039"/>
      <c r="FSU302" s="2039"/>
      <c r="FSV302" s="2039"/>
      <c r="FSW302" s="2039"/>
      <c r="FSX302" s="2039"/>
      <c r="FSY302" s="2039"/>
      <c r="FSZ302" s="2039"/>
      <c r="FTA302" s="2039"/>
      <c r="FTB302" s="2039"/>
      <c r="FTC302" s="2039"/>
      <c r="FTD302" s="2039"/>
      <c r="FTE302" s="2039"/>
      <c r="FTF302" s="2039"/>
      <c r="FTG302" s="2039"/>
      <c r="FTH302" s="2039"/>
      <c r="FTI302" s="2039"/>
      <c r="FTJ302" s="2039"/>
      <c r="FTK302" s="2039"/>
      <c r="FTL302" s="2039"/>
      <c r="FTM302" s="2039"/>
      <c r="FTN302" s="2039"/>
      <c r="FTO302" s="2039"/>
      <c r="FTP302" s="2039"/>
      <c r="FTQ302" s="2039"/>
      <c r="FTR302" s="2039"/>
      <c r="FTS302" s="2039"/>
      <c r="FTT302" s="2039"/>
      <c r="FTU302" s="2039"/>
      <c r="FTV302" s="2039"/>
      <c r="FTW302" s="2039"/>
      <c r="FTX302" s="2039"/>
      <c r="FTY302" s="2039"/>
      <c r="FTZ302" s="2039"/>
      <c r="FUA302" s="2039"/>
      <c r="FUB302" s="2039"/>
      <c r="FUC302" s="2039"/>
      <c r="FUD302" s="2039"/>
      <c r="FUE302" s="2039"/>
      <c r="FUF302" s="2039"/>
      <c r="FUG302" s="2039"/>
      <c r="FUH302" s="2039"/>
      <c r="FUI302" s="2039"/>
      <c r="FUJ302" s="2039"/>
      <c r="FUK302" s="2039"/>
      <c r="FUL302" s="2039"/>
      <c r="FUM302" s="2039"/>
      <c r="FUN302" s="2039"/>
      <c r="FUO302" s="2039"/>
      <c r="FUP302" s="2039"/>
      <c r="FUQ302" s="2039"/>
      <c r="FUR302" s="2039"/>
      <c r="FUS302" s="2039"/>
      <c r="FUT302" s="2039"/>
      <c r="FUU302" s="2039"/>
      <c r="FUV302" s="2039"/>
      <c r="FUW302" s="2039"/>
      <c r="FUX302" s="2039"/>
      <c r="FUY302" s="2039"/>
      <c r="FUZ302" s="2039"/>
      <c r="FVA302" s="2039"/>
      <c r="FVB302" s="2039"/>
      <c r="FVC302" s="2039"/>
      <c r="FVD302" s="2039"/>
      <c r="FVE302" s="2039"/>
      <c r="FVF302" s="2039"/>
      <c r="FVG302" s="2039"/>
      <c r="FVH302" s="2039"/>
      <c r="FVI302" s="2039"/>
      <c r="FVJ302" s="2039"/>
      <c r="FVK302" s="2039"/>
      <c r="FVL302" s="2039"/>
      <c r="FVM302" s="2039"/>
      <c r="FVN302" s="2039"/>
      <c r="FVO302" s="2039"/>
      <c r="FVP302" s="2039"/>
      <c r="FVQ302" s="2039"/>
      <c r="FVR302" s="2039"/>
      <c r="FVS302" s="2039"/>
      <c r="FVT302" s="2039"/>
      <c r="FVU302" s="2039"/>
      <c r="FVV302" s="2039"/>
      <c r="FVW302" s="2039"/>
      <c r="FVX302" s="2039"/>
      <c r="FVY302" s="2039"/>
      <c r="FVZ302" s="2039"/>
      <c r="FWA302" s="2039"/>
      <c r="FWB302" s="2039"/>
      <c r="FWC302" s="2039"/>
      <c r="FWD302" s="2039"/>
      <c r="FWE302" s="2039"/>
      <c r="FWF302" s="2039"/>
      <c r="FWG302" s="2039"/>
      <c r="FWH302" s="2039"/>
      <c r="FWI302" s="2039"/>
      <c r="FWJ302" s="2039"/>
      <c r="FWK302" s="2039"/>
      <c r="FWL302" s="2039"/>
      <c r="FWM302" s="2039"/>
      <c r="FWN302" s="2039"/>
      <c r="FWO302" s="2039"/>
      <c r="FWP302" s="2039"/>
      <c r="FWQ302" s="2039"/>
      <c r="FWR302" s="2039"/>
      <c r="FWS302" s="2039"/>
      <c r="FWT302" s="2039"/>
      <c r="FWU302" s="2039"/>
      <c r="FWV302" s="2039"/>
      <c r="FWW302" s="2039"/>
      <c r="FWX302" s="2039"/>
      <c r="FWY302" s="2039"/>
      <c r="FWZ302" s="2039"/>
      <c r="FXA302" s="2039"/>
      <c r="FXB302" s="2039"/>
      <c r="FXC302" s="2039"/>
      <c r="FXD302" s="2039"/>
      <c r="FXE302" s="2039"/>
      <c r="FXF302" s="2039"/>
      <c r="FXG302" s="2039"/>
      <c r="FXH302" s="2039"/>
      <c r="FXI302" s="2039"/>
      <c r="FXJ302" s="2039"/>
      <c r="FXK302" s="2039"/>
      <c r="FXL302" s="2039"/>
      <c r="FXM302" s="2039"/>
      <c r="FXN302" s="2039"/>
      <c r="FXO302" s="2039"/>
      <c r="FXP302" s="2039"/>
      <c r="FXQ302" s="2039"/>
      <c r="FXR302" s="2039"/>
      <c r="FXS302" s="2039"/>
      <c r="FXT302" s="2039"/>
      <c r="FXU302" s="2039"/>
      <c r="FXV302" s="2039"/>
      <c r="FXW302" s="2039"/>
      <c r="FXX302" s="2039"/>
      <c r="FXY302" s="2039"/>
      <c r="FXZ302" s="2039"/>
      <c r="FYA302" s="2039"/>
      <c r="FYB302" s="2039"/>
      <c r="FYC302" s="2039"/>
      <c r="FYD302" s="2039"/>
      <c r="FYE302" s="2039"/>
      <c r="FYF302" s="2039"/>
      <c r="FYG302" s="2039"/>
      <c r="FYH302" s="2039"/>
      <c r="FYI302" s="2039"/>
      <c r="FYJ302" s="2039"/>
      <c r="FYK302" s="2039"/>
      <c r="FYL302" s="2039"/>
      <c r="FYM302" s="2039"/>
      <c r="FYN302" s="2039"/>
      <c r="FYO302" s="2039"/>
      <c r="FYP302" s="2039"/>
      <c r="FYQ302" s="2039"/>
      <c r="FYR302" s="2039"/>
      <c r="FYS302" s="2039"/>
      <c r="FYT302" s="2039"/>
      <c r="FYU302" s="2039"/>
      <c r="FYV302" s="2039"/>
      <c r="FYW302" s="2039"/>
      <c r="FYX302" s="2039"/>
      <c r="FYY302" s="2039"/>
      <c r="FYZ302" s="2039"/>
      <c r="FZA302" s="2039"/>
      <c r="FZB302" s="2039"/>
      <c r="FZC302" s="2039"/>
      <c r="FZD302" s="2039"/>
      <c r="FZE302" s="2039"/>
      <c r="FZF302" s="2039"/>
      <c r="FZG302" s="2039"/>
      <c r="FZH302" s="2039"/>
      <c r="FZI302" s="2039"/>
      <c r="FZJ302" s="2039"/>
      <c r="FZK302" s="2039"/>
      <c r="FZL302" s="2039"/>
      <c r="FZM302" s="2039"/>
      <c r="FZN302" s="2039"/>
      <c r="FZO302" s="2039"/>
      <c r="FZP302" s="2039"/>
      <c r="FZQ302" s="2039"/>
      <c r="FZR302" s="2039"/>
      <c r="FZS302" s="2039"/>
      <c r="FZT302" s="2039"/>
      <c r="FZU302" s="2039"/>
      <c r="FZV302" s="2039"/>
      <c r="FZW302" s="2039"/>
      <c r="FZX302" s="2039"/>
      <c r="FZY302" s="2039"/>
      <c r="FZZ302" s="2039"/>
      <c r="GAA302" s="2039"/>
      <c r="GAB302" s="2039"/>
      <c r="GAC302" s="2039"/>
      <c r="GAD302" s="2039"/>
      <c r="GAE302" s="2039"/>
      <c r="GAF302" s="2039"/>
      <c r="GAG302" s="2039"/>
      <c r="GAH302" s="2039"/>
      <c r="GAI302" s="2039"/>
      <c r="GAJ302" s="2039"/>
      <c r="GAK302" s="2039"/>
      <c r="GAL302" s="2039"/>
      <c r="GAM302" s="2039"/>
      <c r="GAN302" s="2039"/>
      <c r="GAO302" s="2039"/>
      <c r="GAP302" s="2039"/>
      <c r="GAQ302" s="2039"/>
      <c r="GAR302" s="2039"/>
      <c r="GAS302" s="2039"/>
      <c r="GAT302" s="2039"/>
      <c r="GAU302" s="2039"/>
      <c r="GAV302" s="2039"/>
      <c r="GAW302" s="2039"/>
      <c r="GAX302" s="2039"/>
      <c r="GAY302" s="2039"/>
      <c r="GAZ302" s="2039"/>
      <c r="GBA302" s="2039"/>
      <c r="GBB302" s="2039"/>
      <c r="GBC302" s="2039"/>
      <c r="GBD302" s="2039"/>
      <c r="GBE302" s="2039"/>
      <c r="GBF302" s="2039"/>
      <c r="GBG302" s="2039"/>
      <c r="GBH302" s="2039"/>
      <c r="GBI302" s="2039"/>
      <c r="GBJ302" s="2039"/>
      <c r="GBK302" s="2039"/>
      <c r="GBL302" s="2039"/>
      <c r="GBM302" s="2039"/>
      <c r="GBN302" s="2039"/>
      <c r="GBO302" s="2039"/>
      <c r="GBP302" s="2039"/>
      <c r="GBQ302" s="2039"/>
      <c r="GBR302" s="2039"/>
      <c r="GBS302" s="2039"/>
      <c r="GBT302" s="2039"/>
      <c r="GBU302" s="2039"/>
      <c r="GBV302" s="2039"/>
      <c r="GBW302" s="2039"/>
      <c r="GBX302" s="2039"/>
      <c r="GBY302" s="2039"/>
      <c r="GBZ302" s="2039"/>
      <c r="GCA302" s="2039"/>
      <c r="GCB302" s="2039"/>
      <c r="GCC302" s="2039"/>
      <c r="GCD302" s="2039"/>
      <c r="GCE302" s="2039"/>
      <c r="GCF302" s="2039"/>
      <c r="GCG302" s="2039"/>
      <c r="GCH302" s="2039"/>
      <c r="GCI302" s="2039"/>
      <c r="GCJ302" s="2039"/>
      <c r="GCK302" s="2039"/>
      <c r="GCL302" s="2039"/>
      <c r="GCM302" s="2039"/>
      <c r="GCN302" s="2039"/>
      <c r="GCO302" s="2039"/>
      <c r="GCP302" s="2039"/>
      <c r="GCQ302" s="2039"/>
      <c r="GCR302" s="2039"/>
      <c r="GCS302" s="2039"/>
      <c r="GCT302" s="2039"/>
      <c r="GCU302" s="2039"/>
      <c r="GCV302" s="2039"/>
      <c r="GCW302" s="2039"/>
      <c r="GCX302" s="2039"/>
      <c r="GCY302" s="2039"/>
      <c r="GCZ302" s="2039"/>
      <c r="GDA302" s="2039"/>
      <c r="GDB302" s="2039"/>
      <c r="GDC302" s="2039"/>
      <c r="GDD302" s="2039"/>
      <c r="GDE302" s="2039"/>
      <c r="GDF302" s="2039"/>
      <c r="GDG302" s="2039"/>
      <c r="GDH302" s="2039"/>
      <c r="GDI302" s="2039"/>
      <c r="GDJ302" s="2039"/>
      <c r="GDK302" s="2039"/>
      <c r="GDL302" s="2039"/>
      <c r="GDM302" s="2039"/>
      <c r="GDN302" s="2039"/>
      <c r="GDO302" s="2039"/>
      <c r="GDP302" s="2039"/>
      <c r="GDQ302" s="2039"/>
      <c r="GDR302" s="2039"/>
      <c r="GDS302" s="2039"/>
      <c r="GDT302" s="2039"/>
      <c r="GDU302" s="2039"/>
      <c r="GDV302" s="2039"/>
      <c r="GDW302" s="2039"/>
      <c r="GDX302" s="2039"/>
      <c r="GDY302" s="2039"/>
      <c r="GDZ302" s="2039"/>
      <c r="GEA302" s="2039"/>
      <c r="GEB302" s="2039"/>
      <c r="GEC302" s="2039"/>
      <c r="GED302" s="2039"/>
      <c r="GEE302" s="2039"/>
      <c r="GEF302" s="2039"/>
      <c r="GEG302" s="2039"/>
      <c r="GEH302" s="2039"/>
      <c r="GEI302" s="2039"/>
      <c r="GEJ302" s="2039"/>
      <c r="GEK302" s="2039"/>
      <c r="GEL302" s="2039"/>
      <c r="GEM302" s="2039"/>
      <c r="GEN302" s="2039"/>
      <c r="GEO302" s="2039"/>
      <c r="GEP302" s="2039"/>
      <c r="GEQ302" s="2039"/>
      <c r="GER302" s="2039"/>
      <c r="GES302" s="2039"/>
      <c r="GET302" s="2039"/>
      <c r="GEU302" s="2039"/>
      <c r="GEV302" s="2039"/>
      <c r="GEW302" s="2039"/>
      <c r="GEX302" s="2039"/>
      <c r="GEY302" s="2039"/>
      <c r="GEZ302" s="2039"/>
      <c r="GFA302" s="2039"/>
      <c r="GFB302" s="2039"/>
      <c r="GFC302" s="2039"/>
      <c r="GFD302" s="2039"/>
      <c r="GFE302" s="2039"/>
      <c r="GFF302" s="2039"/>
      <c r="GFG302" s="2039"/>
      <c r="GFH302" s="2039"/>
      <c r="GFI302" s="2039"/>
      <c r="GFJ302" s="2039"/>
      <c r="GFK302" s="2039"/>
      <c r="GFL302" s="2039"/>
      <c r="GFM302" s="2039"/>
      <c r="GFN302" s="2039"/>
      <c r="GFO302" s="2039"/>
      <c r="GFP302" s="2039"/>
      <c r="GFQ302" s="2039"/>
      <c r="GFR302" s="2039"/>
      <c r="GFS302" s="2039"/>
      <c r="GFT302" s="2039"/>
      <c r="GFU302" s="2039"/>
      <c r="GFV302" s="2039"/>
      <c r="GFW302" s="2039"/>
      <c r="GFX302" s="2039"/>
      <c r="GFY302" s="2039"/>
      <c r="GFZ302" s="2039"/>
      <c r="GGA302" s="2039"/>
      <c r="GGB302" s="2039"/>
      <c r="GGC302" s="2039"/>
      <c r="GGD302" s="2039"/>
      <c r="GGE302" s="2039"/>
      <c r="GGF302" s="2039"/>
      <c r="GGG302" s="2039"/>
      <c r="GGH302" s="2039"/>
      <c r="GGI302" s="2039"/>
      <c r="GGJ302" s="2039"/>
      <c r="GGK302" s="2039"/>
      <c r="GGL302" s="2039"/>
      <c r="GGM302" s="2039"/>
      <c r="GGN302" s="2039"/>
      <c r="GGO302" s="2039"/>
      <c r="GGP302" s="2039"/>
      <c r="GGQ302" s="2039"/>
      <c r="GGR302" s="2039"/>
      <c r="GGS302" s="2039"/>
      <c r="GGT302" s="2039"/>
      <c r="GGU302" s="2039"/>
      <c r="GGV302" s="2039"/>
      <c r="GGW302" s="2039"/>
      <c r="GGX302" s="2039"/>
      <c r="GGY302" s="2039"/>
      <c r="GGZ302" s="2039"/>
      <c r="GHA302" s="2039"/>
      <c r="GHB302" s="2039"/>
      <c r="GHC302" s="2039"/>
      <c r="GHD302" s="2039"/>
      <c r="GHE302" s="2039"/>
      <c r="GHF302" s="2039"/>
      <c r="GHG302" s="2039"/>
      <c r="GHH302" s="2039"/>
      <c r="GHI302" s="2039"/>
      <c r="GHJ302" s="2039"/>
      <c r="GHK302" s="2039"/>
      <c r="GHL302" s="2039"/>
      <c r="GHM302" s="2039"/>
      <c r="GHN302" s="2039"/>
      <c r="GHO302" s="2039"/>
      <c r="GHP302" s="2039"/>
      <c r="GHQ302" s="2039"/>
      <c r="GHR302" s="2039"/>
      <c r="GHS302" s="2039"/>
      <c r="GHT302" s="2039"/>
      <c r="GHU302" s="2039"/>
      <c r="GHV302" s="2039"/>
      <c r="GHW302" s="2039"/>
      <c r="GHX302" s="2039"/>
      <c r="GHY302" s="2039"/>
      <c r="GHZ302" s="2039"/>
      <c r="GIA302" s="2039"/>
      <c r="GIB302" s="2039"/>
      <c r="GIC302" s="2039"/>
      <c r="GID302" s="2039"/>
      <c r="GIE302" s="2039"/>
      <c r="GIF302" s="2039"/>
      <c r="GIG302" s="2039"/>
      <c r="GIH302" s="2039"/>
      <c r="GII302" s="2039"/>
      <c r="GIJ302" s="2039"/>
      <c r="GIK302" s="2039"/>
      <c r="GIL302" s="2039"/>
      <c r="GIM302" s="2039"/>
      <c r="GIN302" s="2039"/>
      <c r="GIO302" s="2039"/>
      <c r="GIP302" s="2039"/>
      <c r="GIQ302" s="2039"/>
      <c r="GIR302" s="2039"/>
      <c r="GIS302" s="2039"/>
      <c r="GIT302" s="2039"/>
      <c r="GIU302" s="2039"/>
      <c r="GIV302" s="2039"/>
      <c r="GIW302" s="2039"/>
      <c r="GIX302" s="2039"/>
      <c r="GIY302" s="2039"/>
      <c r="GIZ302" s="2039"/>
      <c r="GJA302" s="2039"/>
      <c r="GJB302" s="2039"/>
      <c r="GJC302" s="2039"/>
      <c r="GJD302" s="2039"/>
      <c r="GJE302" s="2039"/>
      <c r="GJF302" s="2039"/>
      <c r="GJG302" s="2039"/>
      <c r="GJH302" s="2039"/>
      <c r="GJI302" s="2039"/>
      <c r="GJJ302" s="2039"/>
      <c r="GJK302" s="2039"/>
      <c r="GJL302" s="2039"/>
      <c r="GJM302" s="2039"/>
      <c r="GJN302" s="2039"/>
      <c r="GJO302" s="2039"/>
      <c r="GJP302" s="2039"/>
      <c r="GJQ302" s="2039"/>
      <c r="GJR302" s="2039"/>
      <c r="GJS302" s="2039"/>
      <c r="GJT302" s="2039"/>
      <c r="GJU302" s="2039"/>
      <c r="GJV302" s="2039"/>
      <c r="GJW302" s="2039"/>
      <c r="GJX302" s="2039"/>
      <c r="GJY302" s="2039"/>
      <c r="GJZ302" s="2039"/>
      <c r="GKA302" s="2039"/>
      <c r="GKB302" s="2039"/>
      <c r="GKC302" s="2039"/>
      <c r="GKD302" s="2039"/>
      <c r="GKE302" s="2039"/>
      <c r="GKF302" s="2039"/>
      <c r="GKG302" s="2039"/>
      <c r="GKH302" s="2039"/>
      <c r="GKI302" s="2039"/>
      <c r="GKJ302" s="2039"/>
      <c r="GKK302" s="2039"/>
      <c r="GKL302" s="2039"/>
      <c r="GKM302" s="2039"/>
      <c r="GKN302" s="2039"/>
      <c r="GKO302" s="2039"/>
      <c r="GKP302" s="2039"/>
      <c r="GKQ302" s="2039"/>
      <c r="GKR302" s="2039"/>
      <c r="GKS302" s="2039"/>
      <c r="GKT302" s="2039"/>
      <c r="GKU302" s="2039"/>
      <c r="GKV302" s="2039"/>
      <c r="GKW302" s="2039"/>
      <c r="GKX302" s="2039"/>
      <c r="GKY302" s="2039"/>
      <c r="GKZ302" s="2039"/>
      <c r="GLA302" s="2039"/>
      <c r="GLB302" s="2039"/>
      <c r="GLC302" s="2039"/>
      <c r="GLD302" s="2039"/>
      <c r="GLE302" s="2039"/>
      <c r="GLF302" s="2039"/>
      <c r="GLG302" s="2039"/>
      <c r="GLH302" s="2039"/>
      <c r="GLI302" s="2039"/>
      <c r="GLJ302" s="2039"/>
      <c r="GLK302" s="2039"/>
      <c r="GLL302" s="2039"/>
      <c r="GLM302" s="2039"/>
      <c r="GLN302" s="2039"/>
      <c r="GLO302" s="2039"/>
      <c r="GLP302" s="2039"/>
      <c r="GLQ302" s="2039"/>
      <c r="GLR302" s="2039"/>
      <c r="GLS302" s="2039"/>
      <c r="GLT302" s="2039"/>
      <c r="GLU302" s="2039"/>
      <c r="GLV302" s="2039"/>
      <c r="GLW302" s="2039"/>
      <c r="GLX302" s="2039"/>
      <c r="GLY302" s="2039"/>
      <c r="GLZ302" s="2039"/>
      <c r="GMA302" s="2039"/>
      <c r="GMB302" s="2039"/>
      <c r="GMC302" s="2039"/>
      <c r="GMD302" s="2039"/>
      <c r="GME302" s="2039"/>
      <c r="GMF302" s="2039"/>
      <c r="GMG302" s="2039"/>
      <c r="GMH302" s="2039"/>
      <c r="GMI302" s="2039"/>
      <c r="GMJ302" s="2039"/>
      <c r="GMK302" s="2039"/>
      <c r="GML302" s="2039"/>
      <c r="GMM302" s="2039"/>
      <c r="GMN302" s="2039"/>
      <c r="GMO302" s="2039"/>
      <c r="GMP302" s="2039"/>
      <c r="GMQ302" s="2039"/>
      <c r="GMR302" s="2039"/>
      <c r="GMS302" s="2039"/>
      <c r="GMT302" s="2039"/>
      <c r="GMU302" s="2039"/>
      <c r="GMV302" s="2039"/>
      <c r="GMW302" s="2039"/>
      <c r="GMX302" s="2039"/>
      <c r="GMY302" s="2039"/>
      <c r="GMZ302" s="2039"/>
      <c r="GNA302" s="2039"/>
      <c r="GNB302" s="2039"/>
      <c r="GNC302" s="2039"/>
      <c r="GND302" s="2039"/>
      <c r="GNE302" s="2039"/>
      <c r="GNF302" s="2039"/>
      <c r="GNG302" s="2039"/>
      <c r="GNH302" s="2039"/>
      <c r="GNI302" s="2039"/>
      <c r="GNJ302" s="2039"/>
      <c r="GNK302" s="2039"/>
      <c r="GNL302" s="2039"/>
      <c r="GNM302" s="2039"/>
      <c r="GNN302" s="2039"/>
      <c r="GNO302" s="2039"/>
      <c r="GNP302" s="2039"/>
      <c r="GNQ302" s="2039"/>
      <c r="GNR302" s="2039"/>
      <c r="GNS302" s="2039"/>
      <c r="GNT302" s="2039"/>
      <c r="GNU302" s="2039"/>
      <c r="GNV302" s="2039"/>
      <c r="GNW302" s="2039"/>
      <c r="GNX302" s="2039"/>
      <c r="GNY302" s="2039"/>
      <c r="GNZ302" s="2039"/>
      <c r="GOA302" s="2039"/>
      <c r="GOB302" s="2039"/>
      <c r="GOC302" s="2039"/>
      <c r="GOD302" s="2039"/>
      <c r="GOE302" s="2039"/>
      <c r="GOF302" s="2039"/>
      <c r="GOG302" s="2039"/>
      <c r="GOH302" s="2039"/>
      <c r="GOI302" s="2039"/>
      <c r="GOJ302" s="2039"/>
      <c r="GOK302" s="2039"/>
      <c r="GOL302" s="2039"/>
      <c r="GOM302" s="2039"/>
      <c r="GON302" s="2039"/>
      <c r="GOO302" s="2039"/>
      <c r="GOP302" s="2039"/>
      <c r="GOQ302" s="2039"/>
      <c r="GOR302" s="2039"/>
      <c r="GOS302" s="2039"/>
      <c r="GOT302" s="2039"/>
      <c r="GOU302" s="2039"/>
      <c r="GOV302" s="2039"/>
      <c r="GOW302" s="2039"/>
      <c r="GOX302" s="2039"/>
      <c r="GOY302" s="2039"/>
      <c r="GOZ302" s="2039"/>
      <c r="GPA302" s="2039"/>
      <c r="GPB302" s="2039"/>
      <c r="GPC302" s="2039"/>
      <c r="GPD302" s="2039"/>
      <c r="GPE302" s="2039"/>
      <c r="GPF302" s="2039"/>
      <c r="GPG302" s="2039"/>
      <c r="GPH302" s="2039"/>
      <c r="GPI302" s="2039"/>
      <c r="GPJ302" s="2039"/>
      <c r="GPK302" s="2039"/>
      <c r="GPL302" s="2039"/>
      <c r="GPM302" s="2039"/>
      <c r="GPN302" s="2039"/>
      <c r="GPO302" s="2039"/>
      <c r="GPP302" s="2039"/>
      <c r="GPQ302" s="2039"/>
      <c r="GPR302" s="2039"/>
      <c r="GPS302" s="2039"/>
      <c r="GPT302" s="2039"/>
      <c r="GPU302" s="2039"/>
      <c r="GPV302" s="2039"/>
      <c r="GPW302" s="2039"/>
      <c r="GPX302" s="2039"/>
      <c r="GPY302" s="2039"/>
      <c r="GPZ302" s="2039"/>
      <c r="GQA302" s="2039"/>
      <c r="GQB302" s="2039"/>
      <c r="GQC302" s="2039"/>
      <c r="GQD302" s="2039"/>
      <c r="GQE302" s="2039"/>
      <c r="GQF302" s="2039"/>
      <c r="GQG302" s="2039"/>
      <c r="GQH302" s="2039"/>
      <c r="GQI302" s="2039"/>
      <c r="GQJ302" s="2039"/>
      <c r="GQK302" s="2039"/>
      <c r="GQL302" s="2039"/>
      <c r="GQM302" s="2039"/>
      <c r="GQN302" s="2039"/>
      <c r="GQO302" s="2039"/>
      <c r="GQP302" s="2039"/>
      <c r="GQQ302" s="2039"/>
      <c r="GQR302" s="2039"/>
      <c r="GQS302" s="2039"/>
      <c r="GQT302" s="2039"/>
      <c r="GQU302" s="2039"/>
      <c r="GQV302" s="2039"/>
      <c r="GQW302" s="2039"/>
      <c r="GQX302" s="2039"/>
      <c r="GQY302" s="2039"/>
      <c r="GQZ302" s="2039"/>
      <c r="GRA302" s="2039"/>
      <c r="GRB302" s="2039"/>
      <c r="GRC302" s="2039"/>
      <c r="GRD302" s="2039"/>
      <c r="GRE302" s="2039"/>
      <c r="GRF302" s="2039"/>
      <c r="GRG302" s="2039"/>
      <c r="GRH302" s="2039"/>
      <c r="GRI302" s="2039"/>
      <c r="GRJ302" s="2039"/>
      <c r="GRK302" s="2039"/>
      <c r="GRL302" s="2039"/>
      <c r="GRM302" s="2039"/>
      <c r="GRN302" s="2039"/>
      <c r="GRO302" s="2039"/>
      <c r="GRP302" s="2039"/>
      <c r="GRQ302" s="2039"/>
      <c r="GRR302" s="2039"/>
      <c r="GRS302" s="2039"/>
      <c r="GRT302" s="2039"/>
      <c r="GRU302" s="2039"/>
      <c r="GRV302" s="2039"/>
      <c r="GRW302" s="2039"/>
      <c r="GRX302" s="2039"/>
      <c r="GRY302" s="2039"/>
      <c r="GRZ302" s="2039"/>
      <c r="GSA302" s="2039"/>
      <c r="GSB302" s="2039"/>
      <c r="GSC302" s="2039"/>
      <c r="GSD302" s="2039"/>
      <c r="GSE302" s="2039"/>
      <c r="GSF302" s="2039"/>
      <c r="GSG302" s="2039"/>
      <c r="GSH302" s="2039"/>
      <c r="GSI302" s="2039"/>
      <c r="GSJ302" s="2039"/>
      <c r="GSK302" s="2039"/>
      <c r="GSL302" s="2039"/>
      <c r="GSM302" s="2039"/>
      <c r="GSN302" s="2039"/>
      <c r="GSO302" s="2039"/>
      <c r="GSP302" s="2039"/>
      <c r="GSQ302" s="2039"/>
      <c r="GSR302" s="2039"/>
      <c r="GSS302" s="2039"/>
      <c r="GST302" s="2039"/>
      <c r="GSU302" s="2039"/>
      <c r="GSV302" s="2039"/>
      <c r="GSW302" s="2039"/>
      <c r="GSX302" s="2039"/>
      <c r="GSY302" s="2039"/>
      <c r="GSZ302" s="2039"/>
      <c r="GTA302" s="2039"/>
      <c r="GTB302" s="2039"/>
      <c r="GTC302" s="2039"/>
      <c r="GTD302" s="2039"/>
      <c r="GTE302" s="2039"/>
      <c r="GTF302" s="2039"/>
      <c r="GTG302" s="2039"/>
      <c r="GTH302" s="2039"/>
      <c r="GTI302" s="2039"/>
      <c r="GTJ302" s="2039"/>
      <c r="GTK302" s="2039"/>
      <c r="GTL302" s="2039"/>
      <c r="GTM302" s="2039"/>
      <c r="GTN302" s="2039"/>
      <c r="GTO302" s="2039"/>
      <c r="GTP302" s="2039"/>
      <c r="GTQ302" s="2039"/>
      <c r="GTR302" s="2039"/>
      <c r="GTS302" s="2039"/>
      <c r="GTT302" s="2039"/>
      <c r="GTU302" s="2039"/>
      <c r="GTV302" s="2039"/>
      <c r="GTW302" s="2039"/>
      <c r="GTX302" s="2039"/>
      <c r="GTY302" s="2039"/>
      <c r="GTZ302" s="2039"/>
      <c r="GUA302" s="2039"/>
      <c r="GUB302" s="2039"/>
      <c r="GUC302" s="2039"/>
      <c r="GUD302" s="2039"/>
      <c r="GUE302" s="2039"/>
      <c r="GUF302" s="2039"/>
      <c r="GUG302" s="2039"/>
      <c r="GUH302" s="2039"/>
      <c r="GUI302" s="2039"/>
      <c r="GUJ302" s="2039"/>
      <c r="GUK302" s="2039"/>
      <c r="GUL302" s="2039"/>
      <c r="GUM302" s="2039"/>
      <c r="GUN302" s="2039"/>
      <c r="GUO302" s="2039"/>
      <c r="GUP302" s="2039"/>
      <c r="GUQ302" s="2039"/>
      <c r="GUR302" s="2039"/>
      <c r="GUS302" s="2039"/>
      <c r="GUT302" s="2039"/>
      <c r="GUU302" s="2039"/>
      <c r="GUV302" s="2039"/>
      <c r="GUW302" s="2039"/>
      <c r="GUX302" s="2039"/>
      <c r="GUY302" s="2039"/>
      <c r="GUZ302" s="2039"/>
      <c r="GVA302" s="2039"/>
      <c r="GVB302" s="2039"/>
      <c r="GVC302" s="2039"/>
      <c r="GVD302" s="2039"/>
      <c r="GVE302" s="2039"/>
      <c r="GVF302" s="2039"/>
      <c r="GVG302" s="2039"/>
      <c r="GVH302" s="2039"/>
      <c r="GVI302" s="2039"/>
      <c r="GVJ302" s="2039"/>
      <c r="GVK302" s="2039"/>
      <c r="GVL302" s="2039"/>
      <c r="GVM302" s="2039"/>
      <c r="GVN302" s="2039"/>
      <c r="GVO302" s="2039"/>
      <c r="GVP302" s="2039"/>
      <c r="GVQ302" s="2039"/>
      <c r="GVR302" s="2039"/>
      <c r="GVS302" s="2039"/>
      <c r="GVT302" s="2039"/>
      <c r="GVU302" s="2039"/>
      <c r="GVV302" s="2039"/>
      <c r="GVW302" s="2039"/>
      <c r="GVX302" s="2039"/>
      <c r="GVY302" s="2039"/>
      <c r="GVZ302" s="2039"/>
      <c r="GWA302" s="2039"/>
      <c r="GWB302" s="2039"/>
      <c r="GWC302" s="2039"/>
      <c r="GWD302" s="2039"/>
      <c r="GWE302" s="2039"/>
      <c r="GWF302" s="2039"/>
      <c r="GWG302" s="2039"/>
      <c r="GWH302" s="2039"/>
      <c r="GWI302" s="2039"/>
      <c r="GWJ302" s="2039"/>
      <c r="GWK302" s="2039"/>
      <c r="GWL302" s="2039"/>
      <c r="GWM302" s="2039"/>
      <c r="GWN302" s="2039"/>
      <c r="GWO302" s="2039"/>
      <c r="GWP302" s="2039"/>
      <c r="GWQ302" s="2039"/>
      <c r="GWR302" s="2039"/>
      <c r="GWS302" s="2039"/>
      <c r="GWT302" s="2039"/>
      <c r="GWU302" s="2039"/>
      <c r="GWV302" s="2039"/>
      <c r="GWW302" s="2039"/>
      <c r="GWX302" s="2039"/>
      <c r="GWY302" s="2039"/>
      <c r="GWZ302" s="2039"/>
      <c r="GXA302" s="2039"/>
      <c r="GXB302" s="2039"/>
      <c r="GXC302" s="2039"/>
      <c r="GXD302" s="2039"/>
      <c r="GXE302" s="2039"/>
      <c r="GXF302" s="2039"/>
      <c r="GXG302" s="2039"/>
      <c r="GXH302" s="2039"/>
      <c r="GXI302" s="2039"/>
      <c r="GXJ302" s="2039"/>
      <c r="GXK302" s="2039"/>
      <c r="GXL302" s="2039"/>
      <c r="GXM302" s="2039"/>
      <c r="GXN302" s="2039"/>
      <c r="GXO302" s="2039"/>
      <c r="GXP302" s="2039"/>
      <c r="GXQ302" s="2039"/>
      <c r="GXR302" s="2039"/>
      <c r="GXS302" s="2039"/>
      <c r="GXT302" s="2039"/>
      <c r="GXU302" s="2039"/>
      <c r="GXV302" s="2039"/>
      <c r="GXW302" s="2039"/>
      <c r="GXX302" s="2039"/>
      <c r="GXY302" s="2039"/>
      <c r="GXZ302" s="2039"/>
      <c r="GYA302" s="2039"/>
      <c r="GYB302" s="2039"/>
      <c r="GYC302" s="2039"/>
      <c r="GYD302" s="2039"/>
      <c r="GYE302" s="2039"/>
      <c r="GYF302" s="2039"/>
      <c r="GYG302" s="2039"/>
      <c r="GYH302" s="2039"/>
      <c r="GYI302" s="2039"/>
      <c r="GYJ302" s="2039"/>
      <c r="GYK302" s="2039"/>
      <c r="GYL302" s="2039"/>
      <c r="GYM302" s="2039"/>
      <c r="GYN302" s="2039"/>
      <c r="GYO302" s="2039"/>
      <c r="GYP302" s="2039"/>
      <c r="GYQ302" s="2039"/>
      <c r="GYR302" s="2039"/>
      <c r="GYS302" s="2039"/>
      <c r="GYT302" s="2039"/>
      <c r="GYU302" s="2039"/>
      <c r="GYV302" s="2039"/>
      <c r="GYW302" s="2039"/>
      <c r="GYX302" s="2039"/>
      <c r="GYY302" s="2039"/>
      <c r="GYZ302" s="2039"/>
      <c r="GZA302" s="2039"/>
      <c r="GZB302" s="2039"/>
      <c r="GZC302" s="2039"/>
      <c r="GZD302" s="2039"/>
      <c r="GZE302" s="2039"/>
      <c r="GZF302" s="2039"/>
      <c r="GZG302" s="2039"/>
      <c r="GZH302" s="2039"/>
      <c r="GZI302" s="2039"/>
      <c r="GZJ302" s="2039"/>
      <c r="GZK302" s="2039"/>
      <c r="GZL302" s="2039"/>
      <c r="GZM302" s="2039"/>
      <c r="GZN302" s="2039"/>
      <c r="GZO302" s="2039"/>
      <c r="GZP302" s="2039"/>
      <c r="GZQ302" s="2039"/>
      <c r="GZR302" s="2039"/>
      <c r="GZS302" s="2039"/>
      <c r="GZT302" s="2039"/>
      <c r="GZU302" s="2039"/>
      <c r="GZV302" s="2039"/>
      <c r="GZW302" s="2039"/>
      <c r="GZX302" s="2039"/>
      <c r="GZY302" s="2039"/>
      <c r="GZZ302" s="2039"/>
      <c r="HAA302" s="2039"/>
      <c r="HAB302" s="2039"/>
      <c r="HAC302" s="2039"/>
      <c r="HAD302" s="2039"/>
      <c r="HAE302" s="2039"/>
      <c r="HAF302" s="2039"/>
      <c r="HAG302" s="2039"/>
      <c r="HAH302" s="2039"/>
      <c r="HAI302" s="2039"/>
      <c r="HAJ302" s="2039"/>
      <c r="HAK302" s="2039"/>
      <c r="HAL302" s="2039"/>
      <c r="HAM302" s="2039"/>
      <c r="HAN302" s="2039"/>
      <c r="HAO302" s="2039"/>
      <c r="HAP302" s="2039"/>
      <c r="HAQ302" s="2039"/>
      <c r="HAR302" s="2039"/>
      <c r="HAS302" s="2039"/>
      <c r="HAT302" s="2039"/>
      <c r="HAU302" s="2039"/>
      <c r="HAV302" s="2039"/>
      <c r="HAW302" s="2039"/>
      <c r="HAX302" s="2039"/>
      <c r="HAY302" s="2039"/>
      <c r="HAZ302" s="2039"/>
      <c r="HBA302" s="2039"/>
      <c r="HBB302" s="2039"/>
      <c r="HBC302" s="2039"/>
      <c r="HBD302" s="2039"/>
      <c r="HBE302" s="2039"/>
      <c r="HBF302" s="2039"/>
      <c r="HBG302" s="2039"/>
      <c r="HBH302" s="2039"/>
      <c r="HBI302" s="2039"/>
      <c r="HBJ302" s="2039"/>
      <c r="HBK302" s="2039"/>
      <c r="HBL302" s="2039"/>
      <c r="HBM302" s="2039"/>
      <c r="HBN302" s="2039"/>
      <c r="HBO302" s="2039"/>
      <c r="HBP302" s="2039"/>
      <c r="HBQ302" s="2039"/>
      <c r="HBR302" s="2039"/>
      <c r="HBS302" s="2039"/>
      <c r="HBT302" s="2039"/>
      <c r="HBU302" s="2039"/>
      <c r="HBV302" s="2039"/>
      <c r="HBW302" s="2039"/>
      <c r="HBX302" s="2039"/>
      <c r="HBY302" s="2039"/>
      <c r="HBZ302" s="2039"/>
      <c r="HCA302" s="2039"/>
      <c r="HCB302" s="2039"/>
      <c r="HCC302" s="2039"/>
      <c r="HCD302" s="2039"/>
      <c r="HCE302" s="2039"/>
      <c r="HCF302" s="2039"/>
      <c r="HCG302" s="2039"/>
      <c r="HCH302" s="2039"/>
      <c r="HCI302" s="2039"/>
      <c r="HCJ302" s="2039"/>
      <c r="HCK302" s="2039"/>
      <c r="HCL302" s="2039"/>
      <c r="HCM302" s="2039"/>
      <c r="HCN302" s="2039"/>
      <c r="HCO302" s="2039"/>
      <c r="HCP302" s="2039"/>
      <c r="HCQ302" s="2039"/>
      <c r="HCR302" s="2039"/>
      <c r="HCS302" s="2039"/>
      <c r="HCT302" s="2039"/>
      <c r="HCU302" s="2039"/>
      <c r="HCV302" s="2039"/>
      <c r="HCW302" s="2039"/>
      <c r="HCX302" s="2039"/>
      <c r="HCY302" s="2039"/>
      <c r="HCZ302" s="2039"/>
      <c r="HDA302" s="2039"/>
      <c r="HDB302" s="2039"/>
      <c r="HDC302" s="2039"/>
      <c r="HDD302" s="2039"/>
      <c r="HDE302" s="2039"/>
      <c r="HDF302" s="2039"/>
      <c r="HDG302" s="2039"/>
      <c r="HDH302" s="2039"/>
      <c r="HDI302" s="2039"/>
      <c r="HDJ302" s="2039"/>
      <c r="HDK302" s="2039"/>
      <c r="HDL302" s="2039"/>
      <c r="HDM302" s="2039"/>
      <c r="HDN302" s="2039"/>
      <c r="HDO302" s="2039"/>
      <c r="HDP302" s="2039"/>
      <c r="HDQ302" s="2039"/>
      <c r="HDR302" s="2039"/>
      <c r="HDS302" s="2039"/>
      <c r="HDT302" s="2039"/>
      <c r="HDU302" s="2039"/>
      <c r="HDV302" s="2039"/>
      <c r="HDW302" s="2039"/>
      <c r="HDX302" s="2039"/>
      <c r="HDY302" s="2039"/>
      <c r="HDZ302" s="2039"/>
      <c r="HEA302" s="2039"/>
      <c r="HEB302" s="2039"/>
      <c r="HEC302" s="2039"/>
      <c r="HED302" s="2039"/>
      <c r="HEE302" s="2039"/>
      <c r="HEF302" s="2039"/>
      <c r="HEG302" s="2039"/>
      <c r="HEH302" s="2039"/>
      <c r="HEI302" s="2039"/>
      <c r="HEJ302" s="2039"/>
      <c r="HEK302" s="2039"/>
      <c r="HEL302" s="2039"/>
      <c r="HEM302" s="2039"/>
      <c r="HEN302" s="2039"/>
      <c r="HEO302" s="2039"/>
      <c r="HEP302" s="2039"/>
      <c r="HEQ302" s="2039"/>
      <c r="HER302" s="2039"/>
      <c r="HES302" s="2039"/>
      <c r="HET302" s="2039"/>
      <c r="HEU302" s="2039"/>
      <c r="HEV302" s="2039"/>
      <c r="HEW302" s="2039"/>
      <c r="HEX302" s="2039"/>
      <c r="HEY302" s="2039"/>
      <c r="HEZ302" s="2039"/>
      <c r="HFA302" s="2039"/>
      <c r="HFB302" s="2039"/>
      <c r="HFC302" s="2039"/>
      <c r="HFD302" s="2039"/>
      <c r="HFE302" s="2039"/>
      <c r="HFF302" s="2039"/>
      <c r="HFG302" s="2039"/>
      <c r="HFH302" s="2039"/>
      <c r="HFI302" s="2039"/>
      <c r="HFJ302" s="2039"/>
      <c r="HFK302" s="2039"/>
      <c r="HFL302" s="2039"/>
      <c r="HFM302" s="2039"/>
      <c r="HFN302" s="2039"/>
      <c r="HFO302" s="2039"/>
      <c r="HFP302" s="2039"/>
      <c r="HFQ302" s="2039"/>
      <c r="HFR302" s="2039"/>
      <c r="HFS302" s="2039"/>
      <c r="HFT302" s="2039"/>
      <c r="HFU302" s="2039"/>
      <c r="HFV302" s="2039"/>
      <c r="HFW302" s="2039"/>
      <c r="HFX302" s="2039"/>
      <c r="HFY302" s="2039"/>
      <c r="HFZ302" s="2039"/>
      <c r="HGA302" s="2039"/>
      <c r="HGB302" s="2039"/>
      <c r="HGC302" s="2039"/>
      <c r="HGD302" s="2039"/>
      <c r="HGE302" s="2039"/>
      <c r="HGF302" s="2039"/>
      <c r="HGG302" s="2039"/>
      <c r="HGH302" s="2039"/>
      <c r="HGI302" s="2039"/>
      <c r="HGJ302" s="2039"/>
      <c r="HGK302" s="2039"/>
      <c r="HGL302" s="2039"/>
      <c r="HGM302" s="2039"/>
      <c r="HGN302" s="2039"/>
      <c r="HGO302" s="2039"/>
      <c r="HGP302" s="2039"/>
      <c r="HGQ302" s="2039"/>
      <c r="HGR302" s="2039"/>
      <c r="HGS302" s="2039"/>
      <c r="HGT302" s="2039"/>
      <c r="HGU302" s="2039"/>
      <c r="HGV302" s="2039"/>
      <c r="HGW302" s="2039"/>
      <c r="HGX302" s="2039"/>
      <c r="HGY302" s="2039"/>
      <c r="HGZ302" s="2039"/>
      <c r="HHA302" s="2039"/>
      <c r="HHB302" s="2039"/>
      <c r="HHC302" s="2039"/>
      <c r="HHD302" s="2039"/>
      <c r="HHE302" s="2039"/>
      <c r="HHF302" s="2039"/>
      <c r="HHG302" s="2039"/>
      <c r="HHH302" s="2039"/>
      <c r="HHI302" s="2039"/>
      <c r="HHJ302" s="2039"/>
      <c r="HHK302" s="2039"/>
      <c r="HHL302" s="2039"/>
      <c r="HHM302" s="2039"/>
      <c r="HHN302" s="2039"/>
      <c r="HHO302" s="2039"/>
      <c r="HHP302" s="2039"/>
      <c r="HHQ302" s="2039"/>
      <c r="HHR302" s="2039"/>
      <c r="HHS302" s="2039"/>
      <c r="HHT302" s="2039"/>
      <c r="HHU302" s="2039"/>
      <c r="HHV302" s="2039"/>
      <c r="HHW302" s="2039"/>
      <c r="HHX302" s="2039"/>
      <c r="HHY302" s="2039"/>
      <c r="HHZ302" s="2039"/>
      <c r="HIA302" s="2039"/>
      <c r="HIB302" s="2039"/>
      <c r="HIC302" s="2039"/>
      <c r="HID302" s="2039"/>
      <c r="HIE302" s="2039"/>
      <c r="HIF302" s="2039"/>
      <c r="HIG302" s="2039"/>
      <c r="HIH302" s="2039"/>
      <c r="HII302" s="2039"/>
      <c r="HIJ302" s="2039"/>
      <c r="HIK302" s="2039"/>
      <c r="HIL302" s="2039"/>
      <c r="HIM302" s="2039"/>
      <c r="HIN302" s="2039"/>
      <c r="HIO302" s="2039"/>
      <c r="HIP302" s="2039"/>
      <c r="HIQ302" s="2039"/>
      <c r="HIR302" s="2039"/>
      <c r="HIS302" s="2039"/>
      <c r="HIT302" s="2039"/>
      <c r="HIU302" s="2039"/>
      <c r="HIV302" s="2039"/>
      <c r="HIW302" s="2039"/>
      <c r="HIX302" s="2039"/>
      <c r="HIY302" s="2039"/>
      <c r="HIZ302" s="2039"/>
      <c r="HJA302" s="2039"/>
      <c r="HJB302" s="2039"/>
      <c r="HJC302" s="2039"/>
      <c r="HJD302" s="2039"/>
      <c r="HJE302" s="2039"/>
      <c r="HJF302" s="2039"/>
      <c r="HJG302" s="2039"/>
      <c r="HJH302" s="2039"/>
      <c r="HJI302" s="2039"/>
      <c r="HJJ302" s="2039"/>
      <c r="HJK302" s="2039"/>
      <c r="HJL302" s="2039"/>
      <c r="HJM302" s="2039"/>
      <c r="HJN302" s="2039"/>
      <c r="HJO302" s="2039"/>
      <c r="HJP302" s="2039"/>
      <c r="HJQ302" s="2039"/>
      <c r="HJR302" s="2039"/>
      <c r="HJS302" s="2039"/>
      <c r="HJT302" s="2039"/>
      <c r="HJU302" s="2039"/>
      <c r="HJV302" s="2039"/>
      <c r="HJW302" s="2039"/>
      <c r="HJX302" s="2039"/>
      <c r="HJY302" s="2039"/>
      <c r="HJZ302" s="2039"/>
      <c r="HKA302" s="2039"/>
      <c r="HKB302" s="2039"/>
      <c r="HKC302" s="2039"/>
      <c r="HKD302" s="2039"/>
      <c r="HKE302" s="2039"/>
      <c r="HKF302" s="2039"/>
      <c r="HKG302" s="2039"/>
      <c r="HKH302" s="2039"/>
      <c r="HKI302" s="2039"/>
      <c r="HKJ302" s="2039"/>
      <c r="HKK302" s="2039"/>
      <c r="HKL302" s="2039"/>
      <c r="HKM302" s="2039"/>
      <c r="HKN302" s="2039"/>
      <c r="HKO302" s="2039"/>
      <c r="HKP302" s="2039"/>
      <c r="HKQ302" s="2039"/>
      <c r="HKR302" s="2039"/>
      <c r="HKS302" s="2039"/>
      <c r="HKT302" s="2039"/>
      <c r="HKU302" s="2039"/>
      <c r="HKV302" s="2039"/>
      <c r="HKW302" s="2039"/>
      <c r="HKX302" s="2039"/>
      <c r="HKY302" s="2039"/>
      <c r="HKZ302" s="2039"/>
      <c r="HLA302" s="2039"/>
      <c r="HLB302" s="2039"/>
      <c r="HLC302" s="2039"/>
      <c r="HLD302" s="2039"/>
      <c r="HLE302" s="2039"/>
      <c r="HLF302" s="2039"/>
      <c r="HLG302" s="2039"/>
      <c r="HLH302" s="2039"/>
      <c r="HLI302" s="2039"/>
      <c r="HLJ302" s="2039"/>
      <c r="HLK302" s="2039"/>
      <c r="HLL302" s="2039"/>
      <c r="HLM302" s="2039"/>
      <c r="HLN302" s="2039"/>
      <c r="HLO302" s="2039"/>
      <c r="HLP302" s="2039"/>
      <c r="HLQ302" s="2039"/>
      <c r="HLR302" s="2039"/>
      <c r="HLS302" s="2039"/>
      <c r="HLT302" s="2039"/>
      <c r="HLU302" s="2039"/>
      <c r="HLV302" s="2039"/>
      <c r="HLW302" s="2039"/>
      <c r="HLX302" s="2039"/>
      <c r="HLY302" s="2039"/>
      <c r="HLZ302" s="2039"/>
      <c r="HMA302" s="2039"/>
      <c r="HMB302" s="2039"/>
      <c r="HMC302" s="2039"/>
      <c r="HMD302" s="2039"/>
      <c r="HME302" s="2039"/>
      <c r="HMF302" s="2039"/>
      <c r="HMG302" s="2039"/>
      <c r="HMH302" s="2039"/>
      <c r="HMI302" s="2039"/>
      <c r="HMJ302" s="2039"/>
      <c r="HMK302" s="2039"/>
      <c r="HML302" s="2039"/>
      <c r="HMM302" s="2039"/>
      <c r="HMN302" s="2039"/>
      <c r="HMO302" s="2039"/>
      <c r="HMP302" s="2039"/>
      <c r="HMQ302" s="2039"/>
      <c r="HMR302" s="2039"/>
      <c r="HMS302" s="2039"/>
      <c r="HMT302" s="2039"/>
      <c r="HMU302" s="2039"/>
      <c r="HMV302" s="2039"/>
      <c r="HMW302" s="2039"/>
      <c r="HMX302" s="2039"/>
      <c r="HMY302" s="2039"/>
      <c r="HMZ302" s="2039"/>
      <c r="HNA302" s="2039"/>
      <c r="HNB302" s="2039"/>
      <c r="HNC302" s="2039"/>
      <c r="HND302" s="2039"/>
      <c r="HNE302" s="2039"/>
      <c r="HNF302" s="2039"/>
      <c r="HNG302" s="2039"/>
      <c r="HNH302" s="2039"/>
      <c r="HNI302" s="2039"/>
      <c r="HNJ302" s="2039"/>
      <c r="HNK302" s="2039"/>
      <c r="HNL302" s="2039"/>
      <c r="HNM302" s="2039"/>
      <c r="HNN302" s="2039"/>
      <c r="HNO302" s="2039"/>
      <c r="HNP302" s="2039"/>
      <c r="HNQ302" s="2039"/>
      <c r="HNR302" s="2039"/>
      <c r="HNS302" s="2039"/>
      <c r="HNT302" s="2039"/>
      <c r="HNU302" s="2039"/>
      <c r="HNV302" s="2039"/>
      <c r="HNW302" s="2039"/>
      <c r="HNX302" s="2039"/>
      <c r="HNY302" s="2039"/>
      <c r="HNZ302" s="2039"/>
      <c r="HOA302" s="2039"/>
      <c r="HOB302" s="2039"/>
      <c r="HOC302" s="2039"/>
      <c r="HOD302" s="2039"/>
      <c r="HOE302" s="2039"/>
      <c r="HOF302" s="2039"/>
      <c r="HOG302" s="2039"/>
      <c r="HOH302" s="2039"/>
      <c r="HOI302" s="2039"/>
      <c r="HOJ302" s="2039"/>
      <c r="HOK302" s="2039"/>
      <c r="HOL302" s="2039"/>
      <c r="HOM302" s="2039"/>
      <c r="HON302" s="2039"/>
      <c r="HOO302" s="2039"/>
      <c r="HOP302" s="2039"/>
      <c r="HOQ302" s="2039"/>
      <c r="HOR302" s="2039"/>
      <c r="HOS302" s="2039"/>
      <c r="HOT302" s="2039"/>
      <c r="HOU302" s="2039"/>
      <c r="HOV302" s="2039"/>
      <c r="HOW302" s="2039"/>
      <c r="HOX302" s="2039"/>
      <c r="HOY302" s="2039"/>
      <c r="HOZ302" s="2039"/>
      <c r="HPA302" s="2039"/>
      <c r="HPB302" s="2039"/>
      <c r="HPC302" s="2039"/>
      <c r="HPD302" s="2039"/>
      <c r="HPE302" s="2039"/>
      <c r="HPF302" s="2039"/>
      <c r="HPG302" s="2039"/>
      <c r="HPH302" s="2039"/>
      <c r="HPI302" s="2039"/>
      <c r="HPJ302" s="2039"/>
      <c r="HPK302" s="2039"/>
      <c r="HPL302" s="2039"/>
      <c r="HPM302" s="2039"/>
      <c r="HPN302" s="2039"/>
      <c r="HPO302" s="2039"/>
      <c r="HPP302" s="2039"/>
      <c r="HPQ302" s="2039"/>
      <c r="HPR302" s="2039"/>
      <c r="HPS302" s="2039"/>
      <c r="HPT302" s="2039"/>
      <c r="HPU302" s="2039"/>
      <c r="HPV302" s="2039"/>
      <c r="HPW302" s="2039"/>
      <c r="HPX302" s="2039"/>
      <c r="HPY302" s="2039"/>
      <c r="HPZ302" s="2039"/>
      <c r="HQA302" s="2039"/>
      <c r="HQB302" s="2039"/>
      <c r="HQC302" s="2039"/>
      <c r="HQD302" s="2039"/>
      <c r="HQE302" s="2039"/>
      <c r="HQF302" s="2039"/>
      <c r="HQG302" s="2039"/>
      <c r="HQH302" s="2039"/>
      <c r="HQI302" s="2039"/>
      <c r="HQJ302" s="2039"/>
      <c r="HQK302" s="2039"/>
      <c r="HQL302" s="2039"/>
      <c r="HQM302" s="2039"/>
      <c r="HQN302" s="2039"/>
      <c r="HQO302" s="2039"/>
      <c r="HQP302" s="2039"/>
      <c r="HQQ302" s="2039"/>
      <c r="HQR302" s="2039"/>
      <c r="HQS302" s="2039"/>
      <c r="HQT302" s="2039"/>
      <c r="HQU302" s="2039"/>
      <c r="HQV302" s="2039"/>
      <c r="HQW302" s="2039"/>
      <c r="HQX302" s="2039"/>
      <c r="HQY302" s="2039"/>
      <c r="HQZ302" s="2039"/>
      <c r="HRA302" s="2039"/>
      <c r="HRB302" s="2039"/>
      <c r="HRC302" s="2039"/>
      <c r="HRD302" s="2039"/>
      <c r="HRE302" s="2039"/>
      <c r="HRF302" s="2039"/>
      <c r="HRG302" s="2039"/>
      <c r="HRH302" s="2039"/>
      <c r="HRI302" s="2039"/>
      <c r="HRJ302" s="2039"/>
      <c r="HRK302" s="2039"/>
      <c r="HRL302" s="2039"/>
      <c r="HRM302" s="2039"/>
      <c r="HRN302" s="2039"/>
      <c r="HRO302" s="2039"/>
      <c r="HRP302" s="2039"/>
      <c r="HRQ302" s="2039"/>
      <c r="HRR302" s="2039"/>
      <c r="HRS302" s="2039"/>
      <c r="HRT302" s="2039"/>
      <c r="HRU302" s="2039"/>
      <c r="HRV302" s="2039"/>
      <c r="HRW302" s="2039"/>
      <c r="HRX302" s="2039"/>
      <c r="HRY302" s="2039"/>
      <c r="HRZ302" s="2039"/>
      <c r="HSA302" s="2039"/>
      <c r="HSB302" s="2039"/>
      <c r="HSC302" s="2039"/>
      <c r="HSD302" s="2039"/>
      <c r="HSE302" s="2039"/>
      <c r="HSF302" s="2039"/>
      <c r="HSG302" s="2039"/>
      <c r="HSH302" s="2039"/>
      <c r="HSI302" s="2039"/>
      <c r="HSJ302" s="2039"/>
      <c r="HSK302" s="2039"/>
      <c r="HSL302" s="2039"/>
      <c r="HSM302" s="2039"/>
      <c r="HSN302" s="2039"/>
      <c r="HSO302" s="2039"/>
      <c r="HSP302" s="2039"/>
      <c r="HSQ302" s="2039"/>
      <c r="HSR302" s="2039"/>
      <c r="HSS302" s="2039"/>
      <c r="HST302" s="2039"/>
      <c r="HSU302" s="2039"/>
      <c r="HSV302" s="2039"/>
      <c r="HSW302" s="2039"/>
      <c r="HSX302" s="2039"/>
      <c r="HSY302" s="2039"/>
      <c r="HSZ302" s="2039"/>
      <c r="HTA302" s="2039"/>
      <c r="HTB302" s="2039"/>
      <c r="HTC302" s="2039"/>
      <c r="HTD302" s="2039"/>
      <c r="HTE302" s="2039"/>
      <c r="HTF302" s="2039"/>
      <c r="HTG302" s="2039"/>
      <c r="HTH302" s="2039"/>
      <c r="HTI302" s="2039"/>
      <c r="HTJ302" s="2039"/>
      <c r="HTK302" s="2039"/>
      <c r="HTL302" s="2039"/>
      <c r="HTM302" s="2039"/>
      <c r="HTN302" s="2039"/>
      <c r="HTO302" s="2039"/>
      <c r="HTP302" s="2039"/>
      <c r="HTQ302" s="2039"/>
      <c r="HTR302" s="2039"/>
      <c r="HTS302" s="2039"/>
      <c r="HTT302" s="2039"/>
      <c r="HTU302" s="2039"/>
      <c r="HTV302" s="2039"/>
      <c r="HTW302" s="2039"/>
      <c r="HTX302" s="2039"/>
      <c r="HTY302" s="2039"/>
      <c r="HTZ302" s="2039"/>
      <c r="HUA302" s="2039"/>
      <c r="HUB302" s="2039"/>
      <c r="HUC302" s="2039"/>
      <c r="HUD302" s="2039"/>
      <c r="HUE302" s="2039"/>
      <c r="HUF302" s="2039"/>
      <c r="HUG302" s="2039"/>
      <c r="HUH302" s="2039"/>
      <c r="HUI302" s="2039"/>
      <c r="HUJ302" s="2039"/>
      <c r="HUK302" s="2039"/>
      <c r="HUL302" s="2039"/>
      <c r="HUM302" s="2039"/>
      <c r="HUN302" s="2039"/>
      <c r="HUO302" s="2039"/>
      <c r="HUP302" s="2039"/>
      <c r="HUQ302" s="2039"/>
      <c r="HUR302" s="2039"/>
      <c r="HUS302" s="2039"/>
      <c r="HUT302" s="2039"/>
      <c r="HUU302" s="2039"/>
      <c r="HUV302" s="2039"/>
      <c r="HUW302" s="2039"/>
      <c r="HUX302" s="2039"/>
      <c r="HUY302" s="2039"/>
      <c r="HUZ302" s="2039"/>
      <c r="HVA302" s="2039"/>
      <c r="HVB302" s="2039"/>
      <c r="HVC302" s="2039"/>
      <c r="HVD302" s="2039"/>
      <c r="HVE302" s="2039"/>
      <c r="HVF302" s="2039"/>
      <c r="HVG302" s="2039"/>
      <c r="HVH302" s="2039"/>
      <c r="HVI302" s="2039"/>
      <c r="HVJ302" s="2039"/>
      <c r="HVK302" s="2039"/>
      <c r="HVL302" s="2039"/>
      <c r="HVM302" s="2039"/>
      <c r="HVN302" s="2039"/>
      <c r="HVO302" s="2039"/>
      <c r="HVP302" s="2039"/>
      <c r="HVQ302" s="2039"/>
      <c r="HVR302" s="2039"/>
      <c r="HVS302" s="2039"/>
      <c r="HVT302" s="2039"/>
      <c r="HVU302" s="2039"/>
      <c r="HVV302" s="2039"/>
      <c r="HVW302" s="2039"/>
      <c r="HVX302" s="2039"/>
      <c r="HVY302" s="2039"/>
      <c r="HVZ302" s="2039"/>
      <c r="HWA302" s="2039"/>
      <c r="HWB302" s="2039"/>
      <c r="HWC302" s="2039"/>
      <c r="HWD302" s="2039"/>
      <c r="HWE302" s="2039"/>
      <c r="HWF302" s="2039"/>
      <c r="HWG302" s="2039"/>
      <c r="HWH302" s="2039"/>
      <c r="HWI302" s="2039"/>
      <c r="HWJ302" s="2039"/>
      <c r="HWK302" s="2039"/>
      <c r="HWL302" s="2039"/>
      <c r="HWM302" s="2039"/>
      <c r="HWN302" s="2039"/>
      <c r="HWO302" s="2039"/>
      <c r="HWP302" s="2039"/>
      <c r="HWQ302" s="2039"/>
      <c r="HWR302" s="2039"/>
      <c r="HWS302" s="2039"/>
      <c r="HWT302" s="2039"/>
      <c r="HWU302" s="2039"/>
      <c r="HWV302" s="2039"/>
      <c r="HWW302" s="2039"/>
      <c r="HWX302" s="2039"/>
      <c r="HWY302" s="2039"/>
      <c r="HWZ302" s="2039"/>
      <c r="HXA302" s="2039"/>
      <c r="HXB302" s="2039"/>
      <c r="HXC302" s="2039"/>
      <c r="HXD302" s="2039"/>
      <c r="HXE302" s="2039"/>
      <c r="HXF302" s="2039"/>
      <c r="HXG302" s="2039"/>
      <c r="HXH302" s="2039"/>
      <c r="HXI302" s="2039"/>
      <c r="HXJ302" s="2039"/>
      <c r="HXK302" s="2039"/>
      <c r="HXL302" s="2039"/>
      <c r="HXM302" s="2039"/>
      <c r="HXN302" s="2039"/>
      <c r="HXO302" s="2039"/>
      <c r="HXP302" s="2039"/>
      <c r="HXQ302" s="2039"/>
      <c r="HXR302" s="2039"/>
      <c r="HXS302" s="2039"/>
      <c r="HXT302" s="2039"/>
      <c r="HXU302" s="2039"/>
      <c r="HXV302" s="2039"/>
      <c r="HXW302" s="2039"/>
      <c r="HXX302" s="2039"/>
      <c r="HXY302" s="2039"/>
      <c r="HXZ302" s="2039"/>
      <c r="HYA302" s="2039"/>
      <c r="HYB302" s="2039"/>
      <c r="HYC302" s="2039"/>
      <c r="HYD302" s="2039"/>
      <c r="HYE302" s="2039"/>
      <c r="HYF302" s="2039"/>
      <c r="HYG302" s="2039"/>
      <c r="HYH302" s="2039"/>
      <c r="HYI302" s="2039"/>
      <c r="HYJ302" s="2039"/>
      <c r="HYK302" s="2039"/>
      <c r="HYL302" s="2039"/>
      <c r="HYM302" s="2039"/>
      <c r="HYN302" s="2039"/>
      <c r="HYO302" s="2039"/>
      <c r="HYP302" s="2039"/>
      <c r="HYQ302" s="2039"/>
      <c r="HYR302" s="2039"/>
      <c r="HYS302" s="2039"/>
      <c r="HYT302" s="2039"/>
      <c r="HYU302" s="2039"/>
      <c r="HYV302" s="2039"/>
      <c r="HYW302" s="2039"/>
      <c r="HYX302" s="2039"/>
      <c r="HYY302" s="2039"/>
      <c r="HYZ302" s="2039"/>
      <c r="HZA302" s="2039"/>
      <c r="HZB302" s="2039"/>
      <c r="HZC302" s="2039"/>
      <c r="HZD302" s="2039"/>
      <c r="HZE302" s="2039"/>
      <c r="HZF302" s="2039"/>
      <c r="HZG302" s="2039"/>
      <c r="HZH302" s="2039"/>
      <c r="HZI302" s="2039"/>
      <c r="HZJ302" s="2039"/>
      <c r="HZK302" s="2039"/>
      <c r="HZL302" s="2039"/>
      <c r="HZM302" s="2039"/>
      <c r="HZN302" s="2039"/>
      <c r="HZO302" s="2039"/>
      <c r="HZP302" s="2039"/>
      <c r="HZQ302" s="2039"/>
      <c r="HZR302" s="2039"/>
      <c r="HZS302" s="2039"/>
      <c r="HZT302" s="2039"/>
      <c r="HZU302" s="2039"/>
      <c r="HZV302" s="2039"/>
      <c r="HZW302" s="2039"/>
      <c r="HZX302" s="2039"/>
      <c r="HZY302" s="2039"/>
      <c r="HZZ302" s="2039"/>
      <c r="IAA302" s="2039"/>
      <c r="IAB302" s="2039"/>
      <c r="IAC302" s="2039"/>
      <c r="IAD302" s="2039"/>
      <c r="IAE302" s="2039"/>
      <c r="IAF302" s="2039"/>
      <c r="IAG302" s="2039"/>
      <c r="IAH302" s="2039"/>
      <c r="IAI302" s="2039"/>
      <c r="IAJ302" s="2039"/>
      <c r="IAK302" s="2039"/>
      <c r="IAL302" s="2039"/>
      <c r="IAM302" s="2039"/>
      <c r="IAN302" s="2039"/>
      <c r="IAO302" s="2039"/>
      <c r="IAP302" s="2039"/>
      <c r="IAQ302" s="2039"/>
      <c r="IAR302" s="2039"/>
      <c r="IAS302" s="2039"/>
      <c r="IAT302" s="2039"/>
      <c r="IAU302" s="2039"/>
      <c r="IAV302" s="2039"/>
      <c r="IAW302" s="2039"/>
      <c r="IAX302" s="2039"/>
      <c r="IAY302" s="2039"/>
      <c r="IAZ302" s="2039"/>
      <c r="IBA302" s="2039"/>
      <c r="IBB302" s="2039"/>
      <c r="IBC302" s="2039"/>
      <c r="IBD302" s="2039"/>
      <c r="IBE302" s="2039"/>
      <c r="IBF302" s="2039"/>
      <c r="IBG302" s="2039"/>
      <c r="IBH302" s="2039"/>
      <c r="IBI302" s="2039"/>
      <c r="IBJ302" s="2039"/>
      <c r="IBK302" s="2039"/>
      <c r="IBL302" s="2039"/>
      <c r="IBM302" s="2039"/>
      <c r="IBN302" s="2039"/>
      <c r="IBO302" s="2039"/>
      <c r="IBP302" s="2039"/>
      <c r="IBQ302" s="2039"/>
      <c r="IBR302" s="2039"/>
      <c r="IBS302" s="2039"/>
      <c r="IBT302" s="2039"/>
      <c r="IBU302" s="2039"/>
      <c r="IBV302" s="2039"/>
      <c r="IBW302" s="2039"/>
      <c r="IBX302" s="2039"/>
      <c r="IBY302" s="2039"/>
      <c r="IBZ302" s="2039"/>
      <c r="ICA302" s="2039"/>
      <c r="ICB302" s="2039"/>
      <c r="ICC302" s="2039"/>
      <c r="ICD302" s="2039"/>
      <c r="ICE302" s="2039"/>
      <c r="ICF302" s="2039"/>
      <c r="ICG302" s="2039"/>
      <c r="ICH302" s="2039"/>
      <c r="ICI302" s="2039"/>
      <c r="ICJ302" s="2039"/>
      <c r="ICK302" s="2039"/>
      <c r="ICL302" s="2039"/>
      <c r="ICM302" s="2039"/>
      <c r="ICN302" s="2039"/>
      <c r="ICO302" s="2039"/>
      <c r="ICP302" s="2039"/>
      <c r="ICQ302" s="2039"/>
      <c r="ICR302" s="2039"/>
      <c r="ICS302" s="2039"/>
      <c r="ICT302" s="2039"/>
      <c r="ICU302" s="2039"/>
      <c r="ICV302" s="2039"/>
      <c r="ICW302" s="2039"/>
      <c r="ICX302" s="2039"/>
      <c r="ICY302" s="2039"/>
      <c r="ICZ302" s="2039"/>
      <c r="IDA302" s="2039"/>
      <c r="IDB302" s="2039"/>
      <c r="IDC302" s="2039"/>
      <c r="IDD302" s="2039"/>
      <c r="IDE302" s="2039"/>
      <c r="IDF302" s="2039"/>
      <c r="IDG302" s="2039"/>
      <c r="IDH302" s="2039"/>
      <c r="IDI302" s="2039"/>
      <c r="IDJ302" s="2039"/>
      <c r="IDK302" s="2039"/>
      <c r="IDL302" s="2039"/>
      <c r="IDM302" s="2039"/>
      <c r="IDN302" s="2039"/>
      <c r="IDO302" s="2039"/>
      <c r="IDP302" s="2039"/>
      <c r="IDQ302" s="2039"/>
      <c r="IDR302" s="2039"/>
      <c r="IDS302" s="2039"/>
      <c r="IDT302" s="2039"/>
      <c r="IDU302" s="2039"/>
      <c r="IDV302" s="2039"/>
      <c r="IDW302" s="2039"/>
      <c r="IDX302" s="2039"/>
      <c r="IDY302" s="2039"/>
      <c r="IDZ302" s="2039"/>
      <c r="IEA302" s="2039"/>
      <c r="IEB302" s="2039"/>
      <c r="IEC302" s="2039"/>
      <c r="IED302" s="2039"/>
      <c r="IEE302" s="2039"/>
      <c r="IEF302" s="2039"/>
      <c r="IEG302" s="2039"/>
      <c r="IEH302" s="2039"/>
      <c r="IEI302" s="2039"/>
      <c r="IEJ302" s="2039"/>
      <c r="IEK302" s="2039"/>
      <c r="IEL302" s="2039"/>
      <c r="IEM302" s="2039"/>
      <c r="IEN302" s="2039"/>
      <c r="IEO302" s="2039"/>
      <c r="IEP302" s="2039"/>
      <c r="IEQ302" s="2039"/>
      <c r="IER302" s="2039"/>
      <c r="IES302" s="2039"/>
      <c r="IET302" s="2039"/>
      <c r="IEU302" s="2039"/>
      <c r="IEV302" s="2039"/>
      <c r="IEW302" s="2039"/>
      <c r="IEX302" s="2039"/>
      <c r="IEY302" s="2039"/>
      <c r="IEZ302" s="2039"/>
      <c r="IFA302" s="2039"/>
      <c r="IFB302" s="2039"/>
      <c r="IFC302" s="2039"/>
      <c r="IFD302" s="2039"/>
      <c r="IFE302" s="2039"/>
      <c r="IFF302" s="2039"/>
      <c r="IFG302" s="2039"/>
      <c r="IFH302" s="2039"/>
      <c r="IFI302" s="2039"/>
      <c r="IFJ302" s="2039"/>
      <c r="IFK302" s="2039"/>
      <c r="IFL302" s="2039"/>
      <c r="IFM302" s="2039"/>
      <c r="IFN302" s="2039"/>
      <c r="IFO302" s="2039"/>
      <c r="IFP302" s="2039"/>
      <c r="IFQ302" s="2039"/>
      <c r="IFR302" s="2039"/>
      <c r="IFS302" s="2039"/>
      <c r="IFT302" s="2039"/>
      <c r="IFU302" s="2039"/>
      <c r="IFV302" s="2039"/>
      <c r="IFW302" s="2039"/>
      <c r="IFX302" s="2039"/>
      <c r="IFY302" s="2039"/>
      <c r="IFZ302" s="2039"/>
      <c r="IGA302" s="2039"/>
      <c r="IGB302" s="2039"/>
      <c r="IGC302" s="2039"/>
      <c r="IGD302" s="2039"/>
      <c r="IGE302" s="2039"/>
      <c r="IGF302" s="2039"/>
      <c r="IGG302" s="2039"/>
      <c r="IGH302" s="2039"/>
      <c r="IGI302" s="2039"/>
      <c r="IGJ302" s="2039"/>
      <c r="IGK302" s="2039"/>
      <c r="IGL302" s="2039"/>
      <c r="IGM302" s="2039"/>
      <c r="IGN302" s="2039"/>
      <c r="IGO302" s="2039"/>
      <c r="IGP302" s="2039"/>
      <c r="IGQ302" s="2039"/>
      <c r="IGR302" s="2039"/>
      <c r="IGS302" s="2039"/>
      <c r="IGT302" s="2039"/>
      <c r="IGU302" s="2039"/>
      <c r="IGV302" s="2039"/>
      <c r="IGW302" s="2039"/>
      <c r="IGX302" s="2039"/>
      <c r="IGY302" s="2039"/>
      <c r="IGZ302" s="2039"/>
      <c r="IHA302" s="2039"/>
      <c r="IHB302" s="2039"/>
      <c r="IHC302" s="2039"/>
      <c r="IHD302" s="2039"/>
      <c r="IHE302" s="2039"/>
      <c r="IHF302" s="2039"/>
      <c r="IHG302" s="2039"/>
      <c r="IHH302" s="2039"/>
      <c r="IHI302" s="2039"/>
      <c r="IHJ302" s="2039"/>
      <c r="IHK302" s="2039"/>
      <c r="IHL302" s="2039"/>
      <c r="IHM302" s="2039"/>
      <c r="IHN302" s="2039"/>
      <c r="IHO302" s="2039"/>
      <c r="IHP302" s="2039"/>
      <c r="IHQ302" s="2039"/>
      <c r="IHR302" s="2039"/>
      <c r="IHS302" s="2039"/>
      <c r="IHT302" s="2039"/>
      <c r="IHU302" s="2039"/>
      <c r="IHV302" s="2039"/>
      <c r="IHW302" s="2039"/>
      <c r="IHX302" s="2039"/>
      <c r="IHY302" s="2039"/>
      <c r="IHZ302" s="2039"/>
      <c r="IIA302" s="2039"/>
      <c r="IIB302" s="2039"/>
      <c r="IIC302" s="2039"/>
      <c r="IID302" s="2039"/>
      <c r="IIE302" s="2039"/>
      <c r="IIF302" s="2039"/>
      <c r="IIG302" s="2039"/>
      <c r="IIH302" s="2039"/>
      <c r="III302" s="2039"/>
      <c r="IIJ302" s="2039"/>
      <c r="IIK302" s="2039"/>
      <c r="IIL302" s="2039"/>
      <c r="IIM302" s="2039"/>
      <c r="IIN302" s="2039"/>
      <c r="IIO302" s="2039"/>
      <c r="IIP302" s="2039"/>
      <c r="IIQ302" s="2039"/>
      <c r="IIR302" s="2039"/>
      <c r="IIS302" s="2039"/>
      <c r="IIT302" s="2039"/>
      <c r="IIU302" s="2039"/>
      <c r="IIV302" s="2039"/>
      <c r="IIW302" s="2039"/>
      <c r="IIX302" s="2039"/>
      <c r="IIY302" s="2039"/>
      <c r="IIZ302" s="2039"/>
      <c r="IJA302" s="2039"/>
      <c r="IJB302" s="2039"/>
      <c r="IJC302" s="2039"/>
      <c r="IJD302" s="2039"/>
      <c r="IJE302" s="2039"/>
      <c r="IJF302" s="2039"/>
      <c r="IJG302" s="2039"/>
      <c r="IJH302" s="2039"/>
      <c r="IJI302" s="2039"/>
      <c r="IJJ302" s="2039"/>
      <c r="IJK302" s="2039"/>
      <c r="IJL302" s="2039"/>
      <c r="IJM302" s="2039"/>
      <c r="IJN302" s="2039"/>
      <c r="IJO302" s="2039"/>
      <c r="IJP302" s="2039"/>
      <c r="IJQ302" s="2039"/>
      <c r="IJR302" s="2039"/>
      <c r="IJS302" s="2039"/>
      <c r="IJT302" s="2039"/>
      <c r="IJU302" s="2039"/>
      <c r="IJV302" s="2039"/>
      <c r="IJW302" s="2039"/>
      <c r="IJX302" s="2039"/>
      <c r="IJY302" s="2039"/>
      <c r="IJZ302" s="2039"/>
      <c r="IKA302" s="2039"/>
      <c r="IKB302" s="2039"/>
      <c r="IKC302" s="2039"/>
      <c r="IKD302" s="2039"/>
      <c r="IKE302" s="2039"/>
      <c r="IKF302" s="2039"/>
      <c r="IKG302" s="2039"/>
      <c r="IKH302" s="2039"/>
      <c r="IKI302" s="2039"/>
      <c r="IKJ302" s="2039"/>
      <c r="IKK302" s="2039"/>
      <c r="IKL302" s="2039"/>
      <c r="IKM302" s="2039"/>
      <c r="IKN302" s="2039"/>
      <c r="IKO302" s="2039"/>
      <c r="IKP302" s="2039"/>
      <c r="IKQ302" s="2039"/>
      <c r="IKR302" s="2039"/>
      <c r="IKS302" s="2039"/>
      <c r="IKT302" s="2039"/>
      <c r="IKU302" s="2039"/>
      <c r="IKV302" s="2039"/>
      <c r="IKW302" s="2039"/>
      <c r="IKX302" s="2039"/>
      <c r="IKY302" s="2039"/>
      <c r="IKZ302" s="2039"/>
      <c r="ILA302" s="2039"/>
      <c r="ILB302" s="2039"/>
      <c r="ILC302" s="2039"/>
      <c r="ILD302" s="2039"/>
      <c r="ILE302" s="2039"/>
      <c r="ILF302" s="2039"/>
      <c r="ILG302" s="2039"/>
      <c r="ILH302" s="2039"/>
      <c r="ILI302" s="2039"/>
      <c r="ILJ302" s="2039"/>
      <c r="ILK302" s="2039"/>
      <c r="ILL302" s="2039"/>
      <c r="ILM302" s="2039"/>
      <c r="ILN302" s="2039"/>
      <c r="ILO302" s="2039"/>
      <c r="ILP302" s="2039"/>
      <c r="ILQ302" s="2039"/>
      <c r="ILR302" s="2039"/>
      <c r="ILS302" s="2039"/>
      <c r="ILT302" s="2039"/>
      <c r="ILU302" s="2039"/>
      <c r="ILV302" s="2039"/>
      <c r="ILW302" s="2039"/>
      <c r="ILX302" s="2039"/>
      <c r="ILY302" s="2039"/>
      <c r="ILZ302" s="2039"/>
      <c r="IMA302" s="2039"/>
      <c r="IMB302" s="2039"/>
      <c r="IMC302" s="2039"/>
      <c r="IMD302" s="2039"/>
      <c r="IME302" s="2039"/>
      <c r="IMF302" s="2039"/>
      <c r="IMG302" s="2039"/>
      <c r="IMH302" s="2039"/>
      <c r="IMI302" s="2039"/>
      <c r="IMJ302" s="2039"/>
      <c r="IMK302" s="2039"/>
      <c r="IML302" s="2039"/>
      <c r="IMM302" s="2039"/>
      <c r="IMN302" s="2039"/>
      <c r="IMO302" s="2039"/>
      <c r="IMP302" s="2039"/>
      <c r="IMQ302" s="2039"/>
      <c r="IMR302" s="2039"/>
      <c r="IMS302" s="2039"/>
      <c r="IMT302" s="2039"/>
      <c r="IMU302" s="2039"/>
      <c r="IMV302" s="2039"/>
      <c r="IMW302" s="2039"/>
      <c r="IMX302" s="2039"/>
      <c r="IMY302" s="2039"/>
      <c r="IMZ302" s="2039"/>
      <c r="INA302" s="2039"/>
      <c r="INB302" s="2039"/>
      <c r="INC302" s="2039"/>
      <c r="IND302" s="2039"/>
      <c r="INE302" s="2039"/>
      <c r="INF302" s="2039"/>
      <c r="ING302" s="2039"/>
      <c r="INH302" s="2039"/>
      <c r="INI302" s="2039"/>
      <c r="INJ302" s="2039"/>
      <c r="INK302" s="2039"/>
      <c r="INL302" s="2039"/>
      <c r="INM302" s="2039"/>
      <c r="INN302" s="2039"/>
      <c r="INO302" s="2039"/>
      <c r="INP302" s="2039"/>
      <c r="INQ302" s="2039"/>
      <c r="INR302" s="2039"/>
      <c r="INS302" s="2039"/>
      <c r="INT302" s="2039"/>
      <c r="INU302" s="2039"/>
      <c r="INV302" s="2039"/>
      <c r="INW302" s="2039"/>
      <c r="INX302" s="2039"/>
      <c r="INY302" s="2039"/>
      <c r="INZ302" s="2039"/>
      <c r="IOA302" s="2039"/>
      <c r="IOB302" s="2039"/>
      <c r="IOC302" s="2039"/>
      <c r="IOD302" s="2039"/>
      <c r="IOE302" s="2039"/>
      <c r="IOF302" s="2039"/>
      <c r="IOG302" s="2039"/>
      <c r="IOH302" s="2039"/>
      <c r="IOI302" s="2039"/>
      <c r="IOJ302" s="2039"/>
      <c r="IOK302" s="2039"/>
      <c r="IOL302" s="2039"/>
      <c r="IOM302" s="2039"/>
      <c r="ION302" s="2039"/>
      <c r="IOO302" s="2039"/>
      <c r="IOP302" s="2039"/>
      <c r="IOQ302" s="2039"/>
      <c r="IOR302" s="2039"/>
      <c r="IOS302" s="2039"/>
      <c r="IOT302" s="2039"/>
      <c r="IOU302" s="2039"/>
      <c r="IOV302" s="2039"/>
      <c r="IOW302" s="2039"/>
      <c r="IOX302" s="2039"/>
      <c r="IOY302" s="2039"/>
      <c r="IOZ302" s="2039"/>
      <c r="IPA302" s="2039"/>
      <c r="IPB302" s="2039"/>
      <c r="IPC302" s="2039"/>
      <c r="IPD302" s="2039"/>
      <c r="IPE302" s="2039"/>
      <c r="IPF302" s="2039"/>
      <c r="IPG302" s="2039"/>
      <c r="IPH302" s="2039"/>
      <c r="IPI302" s="2039"/>
      <c r="IPJ302" s="2039"/>
      <c r="IPK302" s="2039"/>
      <c r="IPL302" s="2039"/>
      <c r="IPM302" s="2039"/>
      <c r="IPN302" s="2039"/>
      <c r="IPO302" s="2039"/>
      <c r="IPP302" s="2039"/>
      <c r="IPQ302" s="2039"/>
      <c r="IPR302" s="2039"/>
      <c r="IPS302" s="2039"/>
      <c r="IPT302" s="2039"/>
      <c r="IPU302" s="2039"/>
      <c r="IPV302" s="2039"/>
      <c r="IPW302" s="2039"/>
      <c r="IPX302" s="2039"/>
      <c r="IPY302" s="2039"/>
      <c r="IPZ302" s="2039"/>
      <c r="IQA302" s="2039"/>
      <c r="IQB302" s="2039"/>
      <c r="IQC302" s="2039"/>
      <c r="IQD302" s="2039"/>
      <c r="IQE302" s="2039"/>
      <c r="IQF302" s="2039"/>
      <c r="IQG302" s="2039"/>
      <c r="IQH302" s="2039"/>
      <c r="IQI302" s="2039"/>
      <c r="IQJ302" s="2039"/>
      <c r="IQK302" s="2039"/>
      <c r="IQL302" s="2039"/>
      <c r="IQM302" s="2039"/>
      <c r="IQN302" s="2039"/>
      <c r="IQO302" s="2039"/>
      <c r="IQP302" s="2039"/>
      <c r="IQQ302" s="2039"/>
      <c r="IQR302" s="2039"/>
      <c r="IQS302" s="2039"/>
      <c r="IQT302" s="2039"/>
      <c r="IQU302" s="2039"/>
      <c r="IQV302" s="2039"/>
      <c r="IQW302" s="2039"/>
      <c r="IQX302" s="2039"/>
      <c r="IQY302" s="2039"/>
      <c r="IQZ302" s="2039"/>
      <c r="IRA302" s="2039"/>
      <c r="IRB302" s="2039"/>
      <c r="IRC302" s="2039"/>
      <c r="IRD302" s="2039"/>
      <c r="IRE302" s="2039"/>
      <c r="IRF302" s="2039"/>
      <c r="IRG302" s="2039"/>
      <c r="IRH302" s="2039"/>
      <c r="IRI302" s="2039"/>
      <c r="IRJ302" s="2039"/>
      <c r="IRK302" s="2039"/>
      <c r="IRL302" s="2039"/>
      <c r="IRM302" s="2039"/>
      <c r="IRN302" s="2039"/>
      <c r="IRO302" s="2039"/>
      <c r="IRP302" s="2039"/>
      <c r="IRQ302" s="2039"/>
      <c r="IRR302" s="2039"/>
      <c r="IRS302" s="2039"/>
      <c r="IRT302" s="2039"/>
      <c r="IRU302" s="2039"/>
      <c r="IRV302" s="2039"/>
      <c r="IRW302" s="2039"/>
      <c r="IRX302" s="2039"/>
      <c r="IRY302" s="2039"/>
      <c r="IRZ302" s="2039"/>
      <c r="ISA302" s="2039"/>
      <c r="ISB302" s="2039"/>
      <c r="ISC302" s="2039"/>
      <c r="ISD302" s="2039"/>
      <c r="ISE302" s="2039"/>
      <c r="ISF302" s="2039"/>
      <c r="ISG302" s="2039"/>
      <c r="ISH302" s="2039"/>
      <c r="ISI302" s="2039"/>
      <c r="ISJ302" s="2039"/>
      <c r="ISK302" s="2039"/>
      <c r="ISL302" s="2039"/>
      <c r="ISM302" s="2039"/>
      <c r="ISN302" s="2039"/>
      <c r="ISO302" s="2039"/>
      <c r="ISP302" s="2039"/>
      <c r="ISQ302" s="2039"/>
      <c r="ISR302" s="2039"/>
      <c r="ISS302" s="2039"/>
      <c r="IST302" s="2039"/>
      <c r="ISU302" s="2039"/>
      <c r="ISV302" s="2039"/>
      <c r="ISW302" s="2039"/>
      <c r="ISX302" s="2039"/>
      <c r="ISY302" s="2039"/>
      <c r="ISZ302" s="2039"/>
      <c r="ITA302" s="2039"/>
      <c r="ITB302" s="2039"/>
      <c r="ITC302" s="2039"/>
      <c r="ITD302" s="2039"/>
      <c r="ITE302" s="2039"/>
      <c r="ITF302" s="2039"/>
      <c r="ITG302" s="2039"/>
      <c r="ITH302" s="2039"/>
      <c r="ITI302" s="2039"/>
      <c r="ITJ302" s="2039"/>
      <c r="ITK302" s="2039"/>
      <c r="ITL302" s="2039"/>
      <c r="ITM302" s="2039"/>
      <c r="ITN302" s="2039"/>
      <c r="ITO302" s="2039"/>
      <c r="ITP302" s="2039"/>
      <c r="ITQ302" s="2039"/>
      <c r="ITR302" s="2039"/>
      <c r="ITS302" s="2039"/>
      <c r="ITT302" s="2039"/>
      <c r="ITU302" s="2039"/>
      <c r="ITV302" s="2039"/>
      <c r="ITW302" s="2039"/>
      <c r="ITX302" s="2039"/>
      <c r="ITY302" s="2039"/>
      <c r="ITZ302" s="2039"/>
      <c r="IUA302" s="2039"/>
      <c r="IUB302" s="2039"/>
      <c r="IUC302" s="2039"/>
      <c r="IUD302" s="2039"/>
      <c r="IUE302" s="2039"/>
      <c r="IUF302" s="2039"/>
      <c r="IUG302" s="2039"/>
      <c r="IUH302" s="2039"/>
      <c r="IUI302" s="2039"/>
      <c r="IUJ302" s="2039"/>
      <c r="IUK302" s="2039"/>
      <c r="IUL302" s="2039"/>
      <c r="IUM302" s="2039"/>
      <c r="IUN302" s="2039"/>
      <c r="IUO302" s="2039"/>
      <c r="IUP302" s="2039"/>
      <c r="IUQ302" s="2039"/>
      <c r="IUR302" s="2039"/>
      <c r="IUS302" s="2039"/>
      <c r="IUT302" s="2039"/>
      <c r="IUU302" s="2039"/>
      <c r="IUV302" s="2039"/>
      <c r="IUW302" s="2039"/>
      <c r="IUX302" s="2039"/>
      <c r="IUY302" s="2039"/>
      <c r="IUZ302" s="2039"/>
      <c r="IVA302" s="2039"/>
      <c r="IVB302" s="2039"/>
      <c r="IVC302" s="2039"/>
      <c r="IVD302" s="2039"/>
      <c r="IVE302" s="2039"/>
      <c r="IVF302" s="2039"/>
      <c r="IVG302" s="2039"/>
      <c r="IVH302" s="2039"/>
      <c r="IVI302" s="2039"/>
      <c r="IVJ302" s="2039"/>
      <c r="IVK302" s="2039"/>
      <c r="IVL302" s="2039"/>
      <c r="IVM302" s="2039"/>
      <c r="IVN302" s="2039"/>
      <c r="IVO302" s="2039"/>
      <c r="IVP302" s="2039"/>
      <c r="IVQ302" s="2039"/>
      <c r="IVR302" s="2039"/>
      <c r="IVS302" s="2039"/>
      <c r="IVT302" s="2039"/>
      <c r="IVU302" s="2039"/>
      <c r="IVV302" s="2039"/>
      <c r="IVW302" s="2039"/>
      <c r="IVX302" s="2039"/>
      <c r="IVY302" s="2039"/>
      <c r="IVZ302" s="2039"/>
      <c r="IWA302" s="2039"/>
      <c r="IWB302" s="2039"/>
      <c r="IWC302" s="2039"/>
      <c r="IWD302" s="2039"/>
      <c r="IWE302" s="2039"/>
      <c r="IWF302" s="2039"/>
      <c r="IWG302" s="2039"/>
      <c r="IWH302" s="2039"/>
      <c r="IWI302" s="2039"/>
      <c r="IWJ302" s="2039"/>
      <c r="IWK302" s="2039"/>
      <c r="IWL302" s="2039"/>
      <c r="IWM302" s="2039"/>
      <c r="IWN302" s="2039"/>
      <c r="IWO302" s="2039"/>
      <c r="IWP302" s="2039"/>
      <c r="IWQ302" s="2039"/>
      <c r="IWR302" s="2039"/>
      <c r="IWS302" s="2039"/>
      <c r="IWT302" s="2039"/>
      <c r="IWU302" s="2039"/>
      <c r="IWV302" s="2039"/>
      <c r="IWW302" s="2039"/>
      <c r="IWX302" s="2039"/>
      <c r="IWY302" s="2039"/>
      <c r="IWZ302" s="2039"/>
      <c r="IXA302" s="2039"/>
      <c r="IXB302" s="2039"/>
      <c r="IXC302" s="2039"/>
      <c r="IXD302" s="2039"/>
      <c r="IXE302" s="2039"/>
      <c r="IXF302" s="2039"/>
      <c r="IXG302" s="2039"/>
      <c r="IXH302" s="2039"/>
      <c r="IXI302" s="2039"/>
      <c r="IXJ302" s="2039"/>
      <c r="IXK302" s="2039"/>
      <c r="IXL302" s="2039"/>
      <c r="IXM302" s="2039"/>
      <c r="IXN302" s="2039"/>
      <c r="IXO302" s="2039"/>
      <c r="IXP302" s="2039"/>
      <c r="IXQ302" s="2039"/>
      <c r="IXR302" s="2039"/>
      <c r="IXS302" s="2039"/>
      <c r="IXT302" s="2039"/>
      <c r="IXU302" s="2039"/>
      <c r="IXV302" s="2039"/>
      <c r="IXW302" s="2039"/>
      <c r="IXX302" s="2039"/>
      <c r="IXY302" s="2039"/>
      <c r="IXZ302" s="2039"/>
      <c r="IYA302" s="2039"/>
      <c r="IYB302" s="2039"/>
      <c r="IYC302" s="2039"/>
      <c r="IYD302" s="2039"/>
      <c r="IYE302" s="2039"/>
      <c r="IYF302" s="2039"/>
      <c r="IYG302" s="2039"/>
      <c r="IYH302" s="2039"/>
      <c r="IYI302" s="2039"/>
      <c r="IYJ302" s="2039"/>
      <c r="IYK302" s="2039"/>
      <c r="IYL302" s="2039"/>
      <c r="IYM302" s="2039"/>
      <c r="IYN302" s="2039"/>
      <c r="IYO302" s="2039"/>
      <c r="IYP302" s="2039"/>
      <c r="IYQ302" s="2039"/>
      <c r="IYR302" s="2039"/>
      <c r="IYS302" s="2039"/>
      <c r="IYT302" s="2039"/>
      <c r="IYU302" s="2039"/>
      <c r="IYV302" s="2039"/>
      <c r="IYW302" s="2039"/>
      <c r="IYX302" s="2039"/>
      <c r="IYY302" s="2039"/>
      <c r="IYZ302" s="2039"/>
      <c r="IZA302" s="2039"/>
      <c r="IZB302" s="2039"/>
      <c r="IZC302" s="2039"/>
      <c r="IZD302" s="2039"/>
      <c r="IZE302" s="2039"/>
      <c r="IZF302" s="2039"/>
      <c r="IZG302" s="2039"/>
      <c r="IZH302" s="2039"/>
      <c r="IZI302" s="2039"/>
      <c r="IZJ302" s="2039"/>
      <c r="IZK302" s="2039"/>
      <c r="IZL302" s="2039"/>
      <c r="IZM302" s="2039"/>
      <c r="IZN302" s="2039"/>
      <c r="IZO302" s="2039"/>
      <c r="IZP302" s="2039"/>
      <c r="IZQ302" s="2039"/>
      <c r="IZR302" s="2039"/>
      <c r="IZS302" s="2039"/>
      <c r="IZT302" s="2039"/>
      <c r="IZU302" s="2039"/>
      <c r="IZV302" s="2039"/>
      <c r="IZW302" s="2039"/>
      <c r="IZX302" s="2039"/>
      <c r="IZY302" s="2039"/>
      <c r="IZZ302" s="2039"/>
      <c r="JAA302" s="2039"/>
      <c r="JAB302" s="2039"/>
      <c r="JAC302" s="2039"/>
      <c r="JAD302" s="2039"/>
      <c r="JAE302" s="2039"/>
      <c r="JAF302" s="2039"/>
      <c r="JAG302" s="2039"/>
      <c r="JAH302" s="2039"/>
      <c r="JAI302" s="2039"/>
      <c r="JAJ302" s="2039"/>
      <c r="JAK302" s="2039"/>
      <c r="JAL302" s="2039"/>
      <c r="JAM302" s="2039"/>
      <c r="JAN302" s="2039"/>
      <c r="JAO302" s="2039"/>
      <c r="JAP302" s="2039"/>
      <c r="JAQ302" s="2039"/>
      <c r="JAR302" s="2039"/>
      <c r="JAS302" s="2039"/>
      <c r="JAT302" s="2039"/>
      <c r="JAU302" s="2039"/>
      <c r="JAV302" s="2039"/>
      <c r="JAW302" s="2039"/>
      <c r="JAX302" s="2039"/>
      <c r="JAY302" s="2039"/>
      <c r="JAZ302" s="2039"/>
      <c r="JBA302" s="2039"/>
      <c r="JBB302" s="2039"/>
      <c r="JBC302" s="2039"/>
      <c r="JBD302" s="2039"/>
      <c r="JBE302" s="2039"/>
      <c r="JBF302" s="2039"/>
      <c r="JBG302" s="2039"/>
      <c r="JBH302" s="2039"/>
      <c r="JBI302" s="2039"/>
      <c r="JBJ302" s="2039"/>
      <c r="JBK302" s="2039"/>
      <c r="JBL302" s="2039"/>
      <c r="JBM302" s="2039"/>
      <c r="JBN302" s="2039"/>
      <c r="JBO302" s="2039"/>
      <c r="JBP302" s="2039"/>
      <c r="JBQ302" s="2039"/>
      <c r="JBR302" s="2039"/>
      <c r="JBS302" s="2039"/>
      <c r="JBT302" s="2039"/>
      <c r="JBU302" s="2039"/>
      <c r="JBV302" s="2039"/>
      <c r="JBW302" s="2039"/>
      <c r="JBX302" s="2039"/>
      <c r="JBY302" s="2039"/>
      <c r="JBZ302" s="2039"/>
      <c r="JCA302" s="2039"/>
      <c r="JCB302" s="2039"/>
      <c r="JCC302" s="2039"/>
      <c r="JCD302" s="2039"/>
      <c r="JCE302" s="2039"/>
      <c r="JCF302" s="2039"/>
      <c r="JCG302" s="2039"/>
      <c r="JCH302" s="2039"/>
      <c r="JCI302" s="2039"/>
      <c r="JCJ302" s="2039"/>
      <c r="JCK302" s="2039"/>
      <c r="JCL302" s="2039"/>
      <c r="JCM302" s="2039"/>
      <c r="JCN302" s="2039"/>
      <c r="JCO302" s="2039"/>
      <c r="JCP302" s="2039"/>
      <c r="JCQ302" s="2039"/>
      <c r="JCR302" s="2039"/>
      <c r="JCS302" s="2039"/>
      <c r="JCT302" s="2039"/>
      <c r="JCU302" s="2039"/>
      <c r="JCV302" s="2039"/>
      <c r="JCW302" s="2039"/>
      <c r="JCX302" s="2039"/>
      <c r="JCY302" s="2039"/>
      <c r="JCZ302" s="2039"/>
      <c r="JDA302" s="2039"/>
      <c r="JDB302" s="2039"/>
      <c r="JDC302" s="2039"/>
      <c r="JDD302" s="2039"/>
      <c r="JDE302" s="2039"/>
      <c r="JDF302" s="2039"/>
      <c r="JDG302" s="2039"/>
      <c r="JDH302" s="2039"/>
      <c r="JDI302" s="2039"/>
      <c r="JDJ302" s="2039"/>
      <c r="JDK302" s="2039"/>
      <c r="JDL302" s="2039"/>
      <c r="JDM302" s="2039"/>
      <c r="JDN302" s="2039"/>
      <c r="JDO302" s="2039"/>
      <c r="JDP302" s="2039"/>
      <c r="JDQ302" s="2039"/>
      <c r="JDR302" s="2039"/>
      <c r="JDS302" s="2039"/>
      <c r="JDT302" s="2039"/>
      <c r="JDU302" s="2039"/>
      <c r="JDV302" s="2039"/>
      <c r="JDW302" s="2039"/>
      <c r="JDX302" s="2039"/>
      <c r="JDY302" s="2039"/>
      <c r="JDZ302" s="2039"/>
      <c r="JEA302" s="2039"/>
      <c r="JEB302" s="2039"/>
      <c r="JEC302" s="2039"/>
      <c r="JED302" s="2039"/>
      <c r="JEE302" s="2039"/>
      <c r="JEF302" s="2039"/>
      <c r="JEG302" s="2039"/>
      <c r="JEH302" s="2039"/>
      <c r="JEI302" s="2039"/>
      <c r="JEJ302" s="2039"/>
      <c r="JEK302" s="2039"/>
      <c r="JEL302" s="2039"/>
      <c r="JEM302" s="2039"/>
      <c r="JEN302" s="2039"/>
      <c r="JEO302" s="2039"/>
      <c r="JEP302" s="2039"/>
      <c r="JEQ302" s="2039"/>
      <c r="JER302" s="2039"/>
      <c r="JES302" s="2039"/>
      <c r="JET302" s="2039"/>
      <c r="JEU302" s="2039"/>
      <c r="JEV302" s="2039"/>
      <c r="JEW302" s="2039"/>
      <c r="JEX302" s="2039"/>
      <c r="JEY302" s="2039"/>
      <c r="JEZ302" s="2039"/>
      <c r="JFA302" s="2039"/>
      <c r="JFB302" s="2039"/>
      <c r="JFC302" s="2039"/>
      <c r="JFD302" s="2039"/>
      <c r="JFE302" s="2039"/>
      <c r="JFF302" s="2039"/>
      <c r="JFG302" s="2039"/>
      <c r="JFH302" s="2039"/>
      <c r="JFI302" s="2039"/>
      <c r="JFJ302" s="2039"/>
      <c r="JFK302" s="2039"/>
      <c r="JFL302" s="2039"/>
      <c r="JFM302" s="2039"/>
      <c r="JFN302" s="2039"/>
      <c r="JFO302" s="2039"/>
      <c r="JFP302" s="2039"/>
      <c r="JFQ302" s="2039"/>
      <c r="JFR302" s="2039"/>
      <c r="JFS302" s="2039"/>
      <c r="JFT302" s="2039"/>
      <c r="JFU302" s="2039"/>
      <c r="JFV302" s="2039"/>
      <c r="JFW302" s="2039"/>
      <c r="JFX302" s="2039"/>
      <c r="JFY302" s="2039"/>
      <c r="JFZ302" s="2039"/>
      <c r="JGA302" s="2039"/>
      <c r="JGB302" s="2039"/>
      <c r="JGC302" s="2039"/>
      <c r="JGD302" s="2039"/>
      <c r="JGE302" s="2039"/>
      <c r="JGF302" s="2039"/>
      <c r="JGG302" s="2039"/>
      <c r="JGH302" s="2039"/>
      <c r="JGI302" s="2039"/>
      <c r="JGJ302" s="2039"/>
      <c r="JGK302" s="2039"/>
      <c r="JGL302" s="2039"/>
      <c r="JGM302" s="2039"/>
      <c r="JGN302" s="2039"/>
      <c r="JGO302" s="2039"/>
      <c r="JGP302" s="2039"/>
      <c r="JGQ302" s="2039"/>
      <c r="JGR302" s="2039"/>
      <c r="JGS302" s="2039"/>
      <c r="JGT302" s="2039"/>
      <c r="JGU302" s="2039"/>
      <c r="JGV302" s="2039"/>
      <c r="JGW302" s="2039"/>
      <c r="JGX302" s="2039"/>
      <c r="JGY302" s="2039"/>
      <c r="JGZ302" s="2039"/>
      <c r="JHA302" s="2039"/>
      <c r="JHB302" s="2039"/>
      <c r="JHC302" s="2039"/>
      <c r="JHD302" s="2039"/>
      <c r="JHE302" s="2039"/>
      <c r="JHF302" s="2039"/>
      <c r="JHG302" s="2039"/>
      <c r="JHH302" s="2039"/>
      <c r="JHI302" s="2039"/>
      <c r="JHJ302" s="2039"/>
      <c r="JHK302" s="2039"/>
      <c r="JHL302" s="2039"/>
      <c r="JHM302" s="2039"/>
      <c r="JHN302" s="2039"/>
      <c r="JHO302" s="2039"/>
      <c r="JHP302" s="2039"/>
      <c r="JHQ302" s="2039"/>
      <c r="JHR302" s="2039"/>
      <c r="JHS302" s="2039"/>
      <c r="JHT302" s="2039"/>
      <c r="JHU302" s="2039"/>
      <c r="JHV302" s="2039"/>
      <c r="JHW302" s="2039"/>
      <c r="JHX302" s="2039"/>
      <c r="JHY302" s="2039"/>
      <c r="JHZ302" s="2039"/>
      <c r="JIA302" s="2039"/>
      <c r="JIB302" s="2039"/>
      <c r="JIC302" s="2039"/>
      <c r="JID302" s="2039"/>
      <c r="JIE302" s="2039"/>
      <c r="JIF302" s="2039"/>
      <c r="JIG302" s="2039"/>
      <c r="JIH302" s="2039"/>
      <c r="JII302" s="2039"/>
      <c r="JIJ302" s="2039"/>
      <c r="JIK302" s="2039"/>
      <c r="JIL302" s="2039"/>
      <c r="JIM302" s="2039"/>
      <c r="JIN302" s="2039"/>
      <c r="JIO302" s="2039"/>
      <c r="JIP302" s="2039"/>
      <c r="JIQ302" s="2039"/>
      <c r="JIR302" s="2039"/>
      <c r="JIS302" s="2039"/>
      <c r="JIT302" s="2039"/>
      <c r="JIU302" s="2039"/>
      <c r="JIV302" s="2039"/>
      <c r="JIW302" s="2039"/>
      <c r="JIX302" s="2039"/>
      <c r="JIY302" s="2039"/>
      <c r="JIZ302" s="2039"/>
      <c r="JJA302" s="2039"/>
      <c r="JJB302" s="2039"/>
      <c r="JJC302" s="2039"/>
      <c r="JJD302" s="2039"/>
      <c r="JJE302" s="2039"/>
      <c r="JJF302" s="2039"/>
      <c r="JJG302" s="2039"/>
      <c r="JJH302" s="2039"/>
      <c r="JJI302" s="2039"/>
      <c r="JJJ302" s="2039"/>
      <c r="JJK302" s="2039"/>
      <c r="JJL302" s="2039"/>
      <c r="JJM302" s="2039"/>
      <c r="JJN302" s="2039"/>
      <c r="JJO302" s="2039"/>
      <c r="JJP302" s="2039"/>
      <c r="JJQ302" s="2039"/>
      <c r="JJR302" s="2039"/>
      <c r="JJS302" s="2039"/>
      <c r="JJT302" s="2039"/>
      <c r="JJU302" s="2039"/>
      <c r="JJV302" s="2039"/>
      <c r="JJW302" s="2039"/>
      <c r="JJX302" s="2039"/>
      <c r="JJY302" s="2039"/>
      <c r="JJZ302" s="2039"/>
      <c r="JKA302" s="2039"/>
      <c r="JKB302" s="2039"/>
      <c r="JKC302" s="2039"/>
      <c r="JKD302" s="2039"/>
      <c r="JKE302" s="2039"/>
      <c r="JKF302" s="2039"/>
      <c r="JKG302" s="2039"/>
      <c r="JKH302" s="2039"/>
      <c r="JKI302" s="2039"/>
      <c r="JKJ302" s="2039"/>
      <c r="JKK302" s="2039"/>
      <c r="JKL302" s="2039"/>
      <c r="JKM302" s="2039"/>
      <c r="JKN302" s="2039"/>
      <c r="JKO302" s="2039"/>
      <c r="JKP302" s="2039"/>
      <c r="JKQ302" s="2039"/>
      <c r="JKR302" s="2039"/>
      <c r="JKS302" s="2039"/>
      <c r="JKT302" s="2039"/>
      <c r="JKU302" s="2039"/>
      <c r="JKV302" s="2039"/>
      <c r="JKW302" s="2039"/>
      <c r="JKX302" s="2039"/>
      <c r="JKY302" s="2039"/>
      <c r="JKZ302" s="2039"/>
      <c r="JLA302" s="2039"/>
      <c r="JLB302" s="2039"/>
      <c r="JLC302" s="2039"/>
      <c r="JLD302" s="2039"/>
      <c r="JLE302" s="2039"/>
      <c r="JLF302" s="2039"/>
      <c r="JLG302" s="2039"/>
      <c r="JLH302" s="2039"/>
      <c r="JLI302" s="2039"/>
      <c r="JLJ302" s="2039"/>
      <c r="JLK302" s="2039"/>
      <c r="JLL302" s="2039"/>
      <c r="JLM302" s="2039"/>
      <c r="JLN302" s="2039"/>
      <c r="JLO302" s="2039"/>
      <c r="JLP302" s="2039"/>
      <c r="JLQ302" s="2039"/>
      <c r="JLR302" s="2039"/>
      <c r="JLS302" s="2039"/>
      <c r="JLT302" s="2039"/>
      <c r="JLU302" s="2039"/>
      <c r="JLV302" s="2039"/>
      <c r="JLW302" s="2039"/>
      <c r="JLX302" s="2039"/>
      <c r="JLY302" s="2039"/>
      <c r="JLZ302" s="2039"/>
      <c r="JMA302" s="2039"/>
      <c r="JMB302" s="2039"/>
      <c r="JMC302" s="2039"/>
      <c r="JMD302" s="2039"/>
      <c r="JME302" s="2039"/>
      <c r="JMF302" s="2039"/>
      <c r="JMG302" s="2039"/>
      <c r="JMH302" s="2039"/>
      <c r="JMI302" s="2039"/>
      <c r="JMJ302" s="2039"/>
      <c r="JMK302" s="2039"/>
      <c r="JML302" s="2039"/>
      <c r="JMM302" s="2039"/>
      <c r="JMN302" s="2039"/>
      <c r="JMO302" s="2039"/>
      <c r="JMP302" s="2039"/>
      <c r="JMQ302" s="2039"/>
      <c r="JMR302" s="2039"/>
      <c r="JMS302" s="2039"/>
      <c r="JMT302" s="2039"/>
      <c r="JMU302" s="2039"/>
      <c r="JMV302" s="2039"/>
      <c r="JMW302" s="2039"/>
      <c r="JMX302" s="2039"/>
      <c r="JMY302" s="2039"/>
      <c r="JMZ302" s="2039"/>
      <c r="JNA302" s="2039"/>
      <c r="JNB302" s="2039"/>
      <c r="JNC302" s="2039"/>
      <c r="JND302" s="2039"/>
      <c r="JNE302" s="2039"/>
      <c r="JNF302" s="2039"/>
      <c r="JNG302" s="2039"/>
      <c r="JNH302" s="2039"/>
      <c r="JNI302" s="2039"/>
      <c r="JNJ302" s="2039"/>
      <c r="JNK302" s="2039"/>
      <c r="JNL302" s="2039"/>
      <c r="JNM302" s="2039"/>
      <c r="JNN302" s="2039"/>
      <c r="JNO302" s="2039"/>
      <c r="JNP302" s="2039"/>
      <c r="JNQ302" s="2039"/>
      <c r="JNR302" s="2039"/>
      <c r="JNS302" s="2039"/>
      <c r="JNT302" s="2039"/>
      <c r="JNU302" s="2039"/>
      <c r="JNV302" s="2039"/>
      <c r="JNW302" s="2039"/>
      <c r="JNX302" s="2039"/>
      <c r="JNY302" s="2039"/>
      <c r="JNZ302" s="2039"/>
      <c r="JOA302" s="2039"/>
      <c r="JOB302" s="2039"/>
      <c r="JOC302" s="2039"/>
      <c r="JOD302" s="2039"/>
      <c r="JOE302" s="2039"/>
      <c r="JOF302" s="2039"/>
      <c r="JOG302" s="2039"/>
      <c r="JOH302" s="2039"/>
      <c r="JOI302" s="2039"/>
      <c r="JOJ302" s="2039"/>
      <c r="JOK302" s="2039"/>
      <c r="JOL302" s="2039"/>
      <c r="JOM302" s="2039"/>
      <c r="JON302" s="2039"/>
      <c r="JOO302" s="2039"/>
      <c r="JOP302" s="2039"/>
      <c r="JOQ302" s="2039"/>
      <c r="JOR302" s="2039"/>
      <c r="JOS302" s="2039"/>
      <c r="JOT302" s="2039"/>
      <c r="JOU302" s="2039"/>
      <c r="JOV302" s="2039"/>
      <c r="JOW302" s="2039"/>
      <c r="JOX302" s="2039"/>
      <c r="JOY302" s="2039"/>
      <c r="JOZ302" s="2039"/>
      <c r="JPA302" s="2039"/>
      <c r="JPB302" s="2039"/>
      <c r="JPC302" s="2039"/>
      <c r="JPD302" s="2039"/>
      <c r="JPE302" s="2039"/>
      <c r="JPF302" s="2039"/>
      <c r="JPG302" s="2039"/>
      <c r="JPH302" s="2039"/>
      <c r="JPI302" s="2039"/>
      <c r="JPJ302" s="2039"/>
      <c r="JPK302" s="2039"/>
      <c r="JPL302" s="2039"/>
      <c r="JPM302" s="2039"/>
      <c r="JPN302" s="2039"/>
      <c r="JPO302" s="2039"/>
      <c r="JPP302" s="2039"/>
      <c r="JPQ302" s="2039"/>
      <c r="JPR302" s="2039"/>
      <c r="JPS302" s="2039"/>
      <c r="JPT302" s="2039"/>
      <c r="JPU302" s="2039"/>
      <c r="JPV302" s="2039"/>
      <c r="JPW302" s="2039"/>
      <c r="JPX302" s="2039"/>
      <c r="JPY302" s="2039"/>
      <c r="JPZ302" s="2039"/>
      <c r="JQA302" s="2039"/>
      <c r="JQB302" s="2039"/>
      <c r="JQC302" s="2039"/>
      <c r="JQD302" s="2039"/>
      <c r="JQE302" s="2039"/>
      <c r="JQF302" s="2039"/>
      <c r="JQG302" s="2039"/>
      <c r="JQH302" s="2039"/>
      <c r="JQI302" s="2039"/>
      <c r="JQJ302" s="2039"/>
      <c r="JQK302" s="2039"/>
      <c r="JQL302" s="2039"/>
      <c r="JQM302" s="2039"/>
      <c r="JQN302" s="2039"/>
      <c r="JQO302" s="2039"/>
      <c r="JQP302" s="2039"/>
      <c r="JQQ302" s="2039"/>
      <c r="JQR302" s="2039"/>
      <c r="JQS302" s="2039"/>
      <c r="JQT302" s="2039"/>
      <c r="JQU302" s="2039"/>
      <c r="JQV302" s="2039"/>
      <c r="JQW302" s="2039"/>
      <c r="JQX302" s="2039"/>
      <c r="JQY302" s="2039"/>
      <c r="JQZ302" s="2039"/>
      <c r="JRA302" s="2039"/>
      <c r="JRB302" s="2039"/>
      <c r="JRC302" s="2039"/>
      <c r="JRD302" s="2039"/>
      <c r="JRE302" s="2039"/>
      <c r="JRF302" s="2039"/>
      <c r="JRG302" s="2039"/>
      <c r="JRH302" s="2039"/>
      <c r="JRI302" s="2039"/>
      <c r="JRJ302" s="2039"/>
      <c r="JRK302" s="2039"/>
      <c r="JRL302" s="2039"/>
      <c r="JRM302" s="2039"/>
      <c r="JRN302" s="2039"/>
      <c r="JRO302" s="2039"/>
      <c r="JRP302" s="2039"/>
      <c r="JRQ302" s="2039"/>
      <c r="JRR302" s="2039"/>
      <c r="JRS302" s="2039"/>
      <c r="JRT302" s="2039"/>
      <c r="JRU302" s="2039"/>
      <c r="JRV302" s="2039"/>
      <c r="JRW302" s="2039"/>
      <c r="JRX302" s="2039"/>
      <c r="JRY302" s="2039"/>
      <c r="JRZ302" s="2039"/>
      <c r="JSA302" s="2039"/>
      <c r="JSB302" s="2039"/>
      <c r="JSC302" s="2039"/>
      <c r="JSD302" s="2039"/>
      <c r="JSE302" s="2039"/>
      <c r="JSF302" s="2039"/>
      <c r="JSG302" s="2039"/>
      <c r="JSH302" s="2039"/>
      <c r="JSI302" s="2039"/>
      <c r="JSJ302" s="2039"/>
      <c r="JSK302" s="2039"/>
      <c r="JSL302" s="2039"/>
      <c r="JSM302" s="2039"/>
      <c r="JSN302" s="2039"/>
      <c r="JSO302" s="2039"/>
      <c r="JSP302" s="2039"/>
      <c r="JSQ302" s="2039"/>
      <c r="JSR302" s="2039"/>
      <c r="JSS302" s="2039"/>
      <c r="JST302" s="2039"/>
      <c r="JSU302" s="2039"/>
      <c r="JSV302" s="2039"/>
      <c r="JSW302" s="2039"/>
      <c r="JSX302" s="2039"/>
      <c r="JSY302" s="2039"/>
      <c r="JSZ302" s="2039"/>
      <c r="JTA302" s="2039"/>
      <c r="JTB302" s="2039"/>
      <c r="JTC302" s="2039"/>
      <c r="JTD302" s="2039"/>
      <c r="JTE302" s="2039"/>
      <c r="JTF302" s="2039"/>
      <c r="JTG302" s="2039"/>
      <c r="JTH302" s="2039"/>
      <c r="JTI302" s="2039"/>
      <c r="JTJ302" s="2039"/>
      <c r="JTK302" s="2039"/>
      <c r="JTL302" s="2039"/>
      <c r="JTM302" s="2039"/>
      <c r="JTN302" s="2039"/>
      <c r="JTO302" s="2039"/>
      <c r="JTP302" s="2039"/>
      <c r="JTQ302" s="2039"/>
      <c r="JTR302" s="2039"/>
      <c r="JTS302" s="2039"/>
      <c r="JTT302" s="2039"/>
      <c r="JTU302" s="2039"/>
      <c r="JTV302" s="2039"/>
      <c r="JTW302" s="2039"/>
      <c r="JTX302" s="2039"/>
      <c r="JTY302" s="2039"/>
      <c r="JTZ302" s="2039"/>
      <c r="JUA302" s="2039"/>
      <c r="JUB302" s="2039"/>
      <c r="JUC302" s="2039"/>
      <c r="JUD302" s="2039"/>
      <c r="JUE302" s="2039"/>
      <c r="JUF302" s="2039"/>
      <c r="JUG302" s="2039"/>
      <c r="JUH302" s="2039"/>
      <c r="JUI302" s="2039"/>
      <c r="JUJ302" s="2039"/>
      <c r="JUK302" s="2039"/>
      <c r="JUL302" s="2039"/>
      <c r="JUM302" s="2039"/>
      <c r="JUN302" s="2039"/>
      <c r="JUO302" s="2039"/>
      <c r="JUP302" s="2039"/>
      <c r="JUQ302" s="2039"/>
      <c r="JUR302" s="2039"/>
      <c r="JUS302" s="2039"/>
      <c r="JUT302" s="2039"/>
      <c r="JUU302" s="2039"/>
      <c r="JUV302" s="2039"/>
      <c r="JUW302" s="2039"/>
      <c r="JUX302" s="2039"/>
      <c r="JUY302" s="2039"/>
      <c r="JUZ302" s="2039"/>
      <c r="JVA302" s="2039"/>
      <c r="JVB302" s="2039"/>
      <c r="JVC302" s="2039"/>
      <c r="JVD302" s="2039"/>
      <c r="JVE302" s="2039"/>
      <c r="JVF302" s="2039"/>
      <c r="JVG302" s="2039"/>
      <c r="JVH302" s="2039"/>
      <c r="JVI302" s="2039"/>
      <c r="JVJ302" s="2039"/>
      <c r="JVK302" s="2039"/>
      <c r="JVL302" s="2039"/>
      <c r="JVM302" s="2039"/>
      <c r="JVN302" s="2039"/>
      <c r="JVO302" s="2039"/>
      <c r="JVP302" s="2039"/>
      <c r="JVQ302" s="2039"/>
      <c r="JVR302" s="2039"/>
      <c r="JVS302" s="2039"/>
      <c r="JVT302" s="2039"/>
      <c r="JVU302" s="2039"/>
      <c r="JVV302" s="2039"/>
      <c r="JVW302" s="2039"/>
      <c r="JVX302" s="2039"/>
      <c r="JVY302" s="2039"/>
      <c r="JVZ302" s="2039"/>
      <c r="JWA302" s="2039"/>
      <c r="JWB302" s="2039"/>
      <c r="JWC302" s="2039"/>
      <c r="JWD302" s="2039"/>
      <c r="JWE302" s="2039"/>
      <c r="JWF302" s="2039"/>
      <c r="JWG302" s="2039"/>
      <c r="JWH302" s="2039"/>
      <c r="JWI302" s="2039"/>
      <c r="JWJ302" s="2039"/>
      <c r="JWK302" s="2039"/>
      <c r="JWL302" s="2039"/>
      <c r="JWM302" s="2039"/>
      <c r="JWN302" s="2039"/>
      <c r="JWO302" s="2039"/>
      <c r="JWP302" s="2039"/>
      <c r="JWQ302" s="2039"/>
      <c r="JWR302" s="2039"/>
      <c r="JWS302" s="2039"/>
      <c r="JWT302" s="2039"/>
      <c r="JWU302" s="2039"/>
      <c r="JWV302" s="2039"/>
      <c r="JWW302" s="2039"/>
      <c r="JWX302" s="2039"/>
      <c r="JWY302" s="2039"/>
      <c r="JWZ302" s="2039"/>
      <c r="JXA302" s="2039"/>
      <c r="JXB302" s="2039"/>
      <c r="JXC302" s="2039"/>
      <c r="JXD302" s="2039"/>
      <c r="JXE302" s="2039"/>
      <c r="JXF302" s="2039"/>
      <c r="JXG302" s="2039"/>
      <c r="JXH302" s="2039"/>
      <c r="JXI302" s="2039"/>
      <c r="JXJ302" s="2039"/>
      <c r="JXK302" s="2039"/>
      <c r="JXL302" s="2039"/>
      <c r="JXM302" s="2039"/>
      <c r="JXN302" s="2039"/>
      <c r="JXO302" s="2039"/>
      <c r="JXP302" s="2039"/>
      <c r="JXQ302" s="2039"/>
      <c r="JXR302" s="2039"/>
      <c r="JXS302" s="2039"/>
      <c r="JXT302" s="2039"/>
      <c r="JXU302" s="2039"/>
      <c r="JXV302" s="2039"/>
      <c r="JXW302" s="2039"/>
      <c r="JXX302" s="2039"/>
      <c r="JXY302" s="2039"/>
      <c r="JXZ302" s="2039"/>
      <c r="JYA302" s="2039"/>
      <c r="JYB302" s="2039"/>
      <c r="JYC302" s="2039"/>
      <c r="JYD302" s="2039"/>
      <c r="JYE302" s="2039"/>
      <c r="JYF302" s="2039"/>
      <c r="JYG302" s="2039"/>
      <c r="JYH302" s="2039"/>
      <c r="JYI302" s="2039"/>
      <c r="JYJ302" s="2039"/>
      <c r="JYK302" s="2039"/>
      <c r="JYL302" s="2039"/>
      <c r="JYM302" s="2039"/>
      <c r="JYN302" s="2039"/>
      <c r="JYO302" s="2039"/>
      <c r="JYP302" s="2039"/>
      <c r="JYQ302" s="2039"/>
      <c r="JYR302" s="2039"/>
      <c r="JYS302" s="2039"/>
      <c r="JYT302" s="2039"/>
      <c r="JYU302" s="2039"/>
      <c r="JYV302" s="2039"/>
      <c r="JYW302" s="2039"/>
      <c r="JYX302" s="2039"/>
      <c r="JYY302" s="2039"/>
      <c r="JYZ302" s="2039"/>
      <c r="JZA302" s="2039"/>
      <c r="JZB302" s="2039"/>
      <c r="JZC302" s="2039"/>
      <c r="JZD302" s="2039"/>
      <c r="JZE302" s="2039"/>
      <c r="JZF302" s="2039"/>
      <c r="JZG302" s="2039"/>
      <c r="JZH302" s="2039"/>
      <c r="JZI302" s="2039"/>
      <c r="JZJ302" s="2039"/>
      <c r="JZK302" s="2039"/>
      <c r="JZL302" s="2039"/>
      <c r="JZM302" s="2039"/>
      <c r="JZN302" s="2039"/>
      <c r="JZO302" s="2039"/>
      <c r="JZP302" s="2039"/>
      <c r="JZQ302" s="2039"/>
      <c r="JZR302" s="2039"/>
      <c r="JZS302" s="2039"/>
      <c r="JZT302" s="2039"/>
      <c r="JZU302" s="2039"/>
      <c r="JZV302" s="2039"/>
      <c r="JZW302" s="2039"/>
      <c r="JZX302" s="2039"/>
      <c r="JZY302" s="2039"/>
      <c r="JZZ302" s="2039"/>
      <c r="KAA302" s="2039"/>
      <c r="KAB302" s="2039"/>
      <c r="KAC302" s="2039"/>
      <c r="KAD302" s="2039"/>
      <c r="KAE302" s="2039"/>
      <c r="KAF302" s="2039"/>
      <c r="KAG302" s="2039"/>
      <c r="KAH302" s="2039"/>
      <c r="KAI302" s="2039"/>
      <c r="KAJ302" s="2039"/>
      <c r="KAK302" s="2039"/>
      <c r="KAL302" s="2039"/>
      <c r="KAM302" s="2039"/>
      <c r="KAN302" s="2039"/>
      <c r="KAO302" s="2039"/>
      <c r="KAP302" s="2039"/>
      <c r="KAQ302" s="2039"/>
      <c r="KAR302" s="2039"/>
      <c r="KAS302" s="2039"/>
      <c r="KAT302" s="2039"/>
      <c r="KAU302" s="2039"/>
      <c r="KAV302" s="2039"/>
      <c r="KAW302" s="2039"/>
      <c r="KAX302" s="2039"/>
      <c r="KAY302" s="2039"/>
      <c r="KAZ302" s="2039"/>
      <c r="KBA302" s="2039"/>
      <c r="KBB302" s="2039"/>
      <c r="KBC302" s="2039"/>
      <c r="KBD302" s="2039"/>
      <c r="KBE302" s="2039"/>
      <c r="KBF302" s="2039"/>
      <c r="KBG302" s="2039"/>
      <c r="KBH302" s="2039"/>
      <c r="KBI302" s="2039"/>
      <c r="KBJ302" s="2039"/>
      <c r="KBK302" s="2039"/>
      <c r="KBL302" s="2039"/>
      <c r="KBM302" s="2039"/>
      <c r="KBN302" s="2039"/>
      <c r="KBO302" s="2039"/>
      <c r="KBP302" s="2039"/>
      <c r="KBQ302" s="2039"/>
      <c r="KBR302" s="2039"/>
      <c r="KBS302" s="2039"/>
      <c r="KBT302" s="2039"/>
      <c r="KBU302" s="2039"/>
      <c r="KBV302" s="2039"/>
      <c r="KBW302" s="2039"/>
      <c r="KBX302" s="2039"/>
      <c r="KBY302" s="2039"/>
      <c r="KBZ302" s="2039"/>
      <c r="KCA302" s="2039"/>
      <c r="KCB302" s="2039"/>
      <c r="KCC302" s="2039"/>
      <c r="KCD302" s="2039"/>
      <c r="KCE302" s="2039"/>
      <c r="KCF302" s="2039"/>
      <c r="KCG302" s="2039"/>
      <c r="KCH302" s="2039"/>
      <c r="KCI302" s="2039"/>
      <c r="KCJ302" s="2039"/>
      <c r="KCK302" s="2039"/>
      <c r="KCL302" s="2039"/>
      <c r="KCM302" s="2039"/>
      <c r="KCN302" s="2039"/>
      <c r="KCO302" s="2039"/>
      <c r="KCP302" s="2039"/>
      <c r="KCQ302" s="2039"/>
      <c r="KCR302" s="2039"/>
      <c r="KCS302" s="2039"/>
      <c r="KCT302" s="2039"/>
      <c r="KCU302" s="2039"/>
      <c r="KCV302" s="2039"/>
      <c r="KCW302" s="2039"/>
      <c r="KCX302" s="2039"/>
      <c r="KCY302" s="2039"/>
      <c r="KCZ302" s="2039"/>
      <c r="KDA302" s="2039"/>
      <c r="KDB302" s="2039"/>
      <c r="KDC302" s="2039"/>
      <c r="KDD302" s="2039"/>
      <c r="KDE302" s="2039"/>
      <c r="KDF302" s="2039"/>
      <c r="KDG302" s="2039"/>
      <c r="KDH302" s="2039"/>
      <c r="KDI302" s="2039"/>
      <c r="KDJ302" s="2039"/>
      <c r="KDK302" s="2039"/>
      <c r="KDL302" s="2039"/>
      <c r="KDM302" s="2039"/>
      <c r="KDN302" s="2039"/>
      <c r="KDO302" s="2039"/>
      <c r="KDP302" s="2039"/>
      <c r="KDQ302" s="2039"/>
      <c r="KDR302" s="2039"/>
      <c r="KDS302" s="2039"/>
      <c r="KDT302" s="2039"/>
      <c r="KDU302" s="2039"/>
      <c r="KDV302" s="2039"/>
      <c r="KDW302" s="2039"/>
      <c r="KDX302" s="2039"/>
      <c r="KDY302" s="2039"/>
      <c r="KDZ302" s="2039"/>
      <c r="KEA302" s="2039"/>
      <c r="KEB302" s="2039"/>
      <c r="KEC302" s="2039"/>
      <c r="KED302" s="2039"/>
      <c r="KEE302" s="2039"/>
      <c r="KEF302" s="2039"/>
      <c r="KEG302" s="2039"/>
      <c r="KEH302" s="2039"/>
      <c r="KEI302" s="2039"/>
      <c r="KEJ302" s="2039"/>
      <c r="KEK302" s="2039"/>
      <c r="KEL302" s="2039"/>
      <c r="KEM302" s="2039"/>
      <c r="KEN302" s="2039"/>
      <c r="KEO302" s="2039"/>
      <c r="KEP302" s="2039"/>
      <c r="KEQ302" s="2039"/>
      <c r="KER302" s="2039"/>
      <c r="KES302" s="2039"/>
      <c r="KET302" s="2039"/>
      <c r="KEU302" s="2039"/>
      <c r="KEV302" s="2039"/>
      <c r="KEW302" s="2039"/>
      <c r="KEX302" s="2039"/>
      <c r="KEY302" s="2039"/>
      <c r="KEZ302" s="2039"/>
      <c r="KFA302" s="2039"/>
      <c r="KFB302" s="2039"/>
      <c r="KFC302" s="2039"/>
      <c r="KFD302" s="2039"/>
      <c r="KFE302" s="2039"/>
      <c r="KFF302" s="2039"/>
      <c r="KFG302" s="2039"/>
      <c r="KFH302" s="2039"/>
      <c r="KFI302" s="2039"/>
      <c r="KFJ302" s="2039"/>
      <c r="KFK302" s="2039"/>
      <c r="KFL302" s="2039"/>
      <c r="KFM302" s="2039"/>
      <c r="KFN302" s="2039"/>
      <c r="KFO302" s="2039"/>
      <c r="KFP302" s="2039"/>
      <c r="KFQ302" s="2039"/>
      <c r="KFR302" s="2039"/>
      <c r="KFS302" s="2039"/>
      <c r="KFT302" s="2039"/>
      <c r="KFU302" s="2039"/>
      <c r="KFV302" s="2039"/>
      <c r="KFW302" s="2039"/>
      <c r="KFX302" s="2039"/>
      <c r="KFY302" s="2039"/>
      <c r="KFZ302" s="2039"/>
      <c r="KGA302" s="2039"/>
      <c r="KGB302" s="2039"/>
      <c r="KGC302" s="2039"/>
      <c r="KGD302" s="2039"/>
      <c r="KGE302" s="2039"/>
      <c r="KGF302" s="2039"/>
      <c r="KGG302" s="2039"/>
      <c r="KGH302" s="2039"/>
      <c r="KGI302" s="2039"/>
      <c r="KGJ302" s="2039"/>
      <c r="KGK302" s="2039"/>
      <c r="KGL302" s="2039"/>
      <c r="KGM302" s="2039"/>
      <c r="KGN302" s="2039"/>
      <c r="KGO302" s="2039"/>
      <c r="KGP302" s="2039"/>
      <c r="KGQ302" s="2039"/>
      <c r="KGR302" s="2039"/>
      <c r="KGS302" s="2039"/>
      <c r="KGT302" s="2039"/>
      <c r="KGU302" s="2039"/>
      <c r="KGV302" s="2039"/>
      <c r="KGW302" s="2039"/>
      <c r="KGX302" s="2039"/>
      <c r="KGY302" s="2039"/>
      <c r="KGZ302" s="2039"/>
      <c r="KHA302" s="2039"/>
      <c r="KHB302" s="2039"/>
      <c r="KHC302" s="2039"/>
      <c r="KHD302" s="2039"/>
      <c r="KHE302" s="2039"/>
      <c r="KHF302" s="2039"/>
      <c r="KHG302" s="2039"/>
      <c r="KHH302" s="2039"/>
      <c r="KHI302" s="2039"/>
      <c r="KHJ302" s="2039"/>
      <c r="KHK302" s="2039"/>
      <c r="KHL302" s="2039"/>
      <c r="KHM302" s="2039"/>
      <c r="KHN302" s="2039"/>
      <c r="KHO302" s="2039"/>
      <c r="KHP302" s="2039"/>
      <c r="KHQ302" s="2039"/>
      <c r="KHR302" s="2039"/>
      <c r="KHS302" s="2039"/>
      <c r="KHT302" s="2039"/>
      <c r="KHU302" s="2039"/>
      <c r="KHV302" s="2039"/>
      <c r="KHW302" s="2039"/>
      <c r="KHX302" s="2039"/>
      <c r="KHY302" s="2039"/>
      <c r="KHZ302" s="2039"/>
      <c r="KIA302" s="2039"/>
      <c r="KIB302" s="2039"/>
      <c r="KIC302" s="2039"/>
      <c r="KID302" s="2039"/>
      <c r="KIE302" s="2039"/>
      <c r="KIF302" s="2039"/>
      <c r="KIG302" s="2039"/>
      <c r="KIH302" s="2039"/>
      <c r="KII302" s="2039"/>
      <c r="KIJ302" s="2039"/>
      <c r="KIK302" s="2039"/>
      <c r="KIL302" s="2039"/>
      <c r="KIM302" s="2039"/>
      <c r="KIN302" s="2039"/>
      <c r="KIO302" s="2039"/>
      <c r="KIP302" s="2039"/>
      <c r="KIQ302" s="2039"/>
      <c r="KIR302" s="2039"/>
      <c r="KIS302" s="2039"/>
      <c r="KIT302" s="2039"/>
      <c r="KIU302" s="2039"/>
      <c r="KIV302" s="2039"/>
      <c r="KIW302" s="2039"/>
      <c r="KIX302" s="2039"/>
      <c r="KIY302" s="2039"/>
      <c r="KIZ302" s="2039"/>
      <c r="KJA302" s="2039"/>
      <c r="KJB302" s="2039"/>
      <c r="KJC302" s="2039"/>
      <c r="KJD302" s="2039"/>
      <c r="KJE302" s="2039"/>
      <c r="KJF302" s="2039"/>
      <c r="KJG302" s="2039"/>
      <c r="KJH302" s="2039"/>
      <c r="KJI302" s="2039"/>
      <c r="KJJ302" s="2039"/>
      <c r="KJK302" s="2039"/>
      <c r="KJL302" s="2039"/>
      <c r="KJM302" s="2039"/>
      <c r="KJN302" s="2039"/>
      <c r="KJO302" s="2039"/>
      <c r="KJP302" s="2039"/>
      <c r="KJQ302" s="2039"/>
      <c r="KJR302" s="2039"/>
      <c r="KJS302" s="2039"/>
      <c r="KJT302" s="2039"/>
      <c r="KJU302" s="2039"/>
      <c r="KJV302" s="2039"/>
      <c r="KJW302" s="2039"/>
      <c r="KJX302" s="2039"/>
      <c r="KJY302" s="2039"/>
      <c r="KJZ302" s="2039"/>
      <c r="KKA302" s="2039"/>
      <c r="KKB302" s="2039"/>
      <c r="KKC302" s="2039"/>
      <c r="KKD302" s="2039"/>
      <c r="KKE302" s="2039"/>
      <c r="KKF302" s="2039"/>
      <c r="KKG302" s="2039"/>
      <c r="KKH302" s="2039"/>
      <c r="KKI302" s="2039"/>
      <c r="KKJ302" s="2039"/>
      <c r="KKK302" s="2039"/>
      <c r="KKL302" s="2039"/>
      <c r="KKM302" s="2039"/>
      <c r="KKN302" s="2039"/>
      <c r="KKO302" s="2039"/>
      <c r="KKP302" s="2039"/>
      <c r="KKQ302" s="2039"/>
      <c r="KKR302" s="2039"/>
      <c r="KKS302" s="2039"/>
      <c r="KKT302" s="2039"/>
      <c r="KKU302" s="2039"/>
      <c r="KKV302" s="2039"/>
      <c r="KKW302" s="2039"/>
      <c r="KKX302" s="2039"/>
      <c r="KKY302" s="2039"/>
      <c r="KKZ302" s="2039"/>
      <c r="KLA302" s="2039"/>
      <c r="KLB302" s="2039"/>
      <c r="KLC302" s="2039"/>
      <c r="KLD302" s="2039"/>
      <c r="KLE302" s="2039"/>
      <c r="KLF302" s="2039"/>
      <c r="KLG302" s="2039"/>
      <c r="KLH302" s="2039"/>
      <c r="KLI302" s="2039"/>
      <c r="KLJ302" s="2039"/>
      <c r="KLK302" s="2039"/>
      <c r="KLL302" s="2039"/>
      <c r="KLM302" s="2039"/>
      <c r="KLN302" s="2039"/>
      <c r="KLO302" s="2039"/>
      <c r="KLP302" s="2039"/>
      <c r="KLQ302" s="2039"/>
      <c r="KLR302" s="2039"/>
      <c r="KLS302" s="2039"/>
      <c r="KLT302" s="2039"/>
      <c r="KLU302" s="2039"/>
      <c r="KLV302" s="2039"/>
      <c r="KLW302" s="2039"/>
      <c r="KLX302" s="2039"/>
      <c r="KLY302" s="2039"/>
      <c r="KLZ302" s="2039"/>
      <c r="KMA302" s="2039"/>
      <c r="KMB302" s="2039"/>
      <c r="KMC302" s="2039"/>
      <c r="KMD302" s="2039"/>
      <c r="KME302" s="2039"/>
      <c r="KMF302" s="2039"/>
      <c r="KMG302" s="2039"/>
      <c r="KMH302" s="2039"/>
      <c r="KMI302" s="2039"/>
      <c r="KMJ302" s="2039"/>
      <c r="KMK302" s="2039"/>
      <c r="KML302" s="2039"/>
      <c r="KMM302" s="2039"/>
      <c r="KMN302" s="2039"/>
      <c r="KMO302" s="2039"/>
      <c r="KMP302" s="2039"/>
      <c r="KMQ302" s="2039"/>
      <c r="KMR302" s="2039"/>
      <c r="KMS302" s="2039"/>
      <c r="KMT302" s="2039"/>
      <c r="KMU302" s="2039"/>
      <c r="KMV302" s="2039"/>
      <c r="KMW302" s="2039"/>
      <c r="KMX302" s="2039"/>
      <c r="KMY302" s="2039"/>
      <c r="KMZ302" s="2039"/>
      <c r="KNA302" s="2039"/>
      <c r="KNB302" s="2039"/>
      <c r="KNC302" s="2039"/>
      <c r="KND302" s="2039"/>
      <c r="KNE302" s="2039"/>
      <c r="KNF302" s="2039"/>
      <c r="KNG302" s="2039"/>
      <c r="KNH302" s="2039"/>
      <c r="KNI302" s="2039"/>
      <c r="KNJ302" s="2039"/>
      <c r="KNK302" s="2039"/>
      <c r="KNL302" s="2039"/>
      <c r="KNM302" s="2039"/>
      <c r="KNN302" s="2039"/>
      <c r="KNO302" s="2039"/>
      <c r="KNP302" s="2039"/>
      <c r="KNQ302" s="2039"/>
      <c r="KNR302" s="2039"/>
      <c r="KNS302" s="2039"/>
      <c r="KNT302" s="2039"/>
      <c r="KNU302" s="2039"/>
      <c r="KNV302" s="2039"/>
      <c r="KNW302" s="2039"/>
      <c r="KNX302" s="2039"/>
      <c r="KNY302" s="2039"/>
      <c r="KNZ302" s="2039"/>
      <c r="KOA302" s="2039"/>
      <c r="KOB302" s="2039"/>
      <c r="KOC302" s="2039"/>
      <c r="KOD302" s="2039"/>
      <c r="KOE302" s="2039"/>
      <c r="KOF302" s="2039"/>
      <c r="KOG302" s="2039"/>
      <c r="KOH302" s="2039"/>
      <c r="KOI302" s="2039"/>
      <c r="KOJ302" s="2039"/>
      <c r="KOK302" s="2039"/>
      <c r="KOL302" s="2039"/>
      <c r="KOM302" s="2039"/>
      <c r="KON302" s="2039"/>
      <c r="KOO302" s="2039"/>
      <c r="KOP302" s="2039"/>
      <c r="KOQ302" s="2039"/>
      <c r="KOR302" s="2039"/>
      <c r="KOS302" s="2039"/>
      <c r="KOT302" s="2039"/>
      <c r="KOU302" s="2039"/>
      <c r="KOV302" s="2039"/>
      <c r="KOW302" s="2039"/>
      <c r="KOX302" s="2039"/>
      <c r="KOY302" s="2039"/>
      <c r="KOZ302" s="2039"/>
      <c r="KPA302" s="2039"/>
      <c r="KPB302" s="2039"/>
      <c r="KPC302" s="2039"/>
      <c r="KPD302" s="2039"/>
      <c r="KPE302" s="2039"/>
      <c r="KPF302" s="2039"/>
      <c r="KPG302" s="2039"/>
      <c r="KPH302" s="2039"/>
      <c r="KPI302" s="2039"/>
      <c r="KPJ302" s="2039"/>
      <c r="KPK302" s="2039"/>
      <c r="KPL302" s="2039"/>
      <c r="KPM302" s="2039"/>
      <c r="KPN302" s="2039"/>
      <c r="KPO302" s="2039"/>
      <c r="KPP302" s="2039"/>
      <c r="KPQ302" s="2039"/>
      <c r="KPR302" s="2039"/>
      <c r="KPS302" s="2039"/>
      <c r="KPT302" s="2039"/>
      <c r="KPU302" s="2039"/>
      <c r="KPV302" s="2039"/>
      <c r="KPW302" s="2039"/>
      <c r="KPX302" s="2039"/>
      <c r="KPY302" s="2039"/>
      <c r="KPZ302" s="2039"/>
      <c r="KQA302" s="2039"/>
      <c r="KQB302" s="2039"/>
      <c r="KQC302" s="2039"/>
      <c r="KQD302" s="2039"/>
      <c r="KQE302" s="2039"/>
      <c r="KQF302" s="2039"/>
      <c r="KQG302" s="2039"/>
      <c r="KQH302" s="2039"/>
      <c r="KQI302" s="2039"/>
      <c r="KQJ302" s="2039"/>
      <c r="KQK302" s="2039"/>
      <c r="KQL302" s="2039"/>
      <c r="KQM302" s="2039"/>
      <c r="KQN302" s="2039"/>
      <c r="KQO302" s="2039"/>
      <c r="KQP302" s="2039"/>
      <c r="KQQ302" s="2039"/>
      <c r="KQR302" s="2039"/>
      <c r="KQS302" s="2039"/>
      <c r="KQT302" s="2039"/>
      <c r="KQU302" s="2039"/>
      <c r="KQV302" s="2039"/>
      <c r="KQW302" s="2039"/>
      <c r="KQX302" s="2039"/>
      <c r="KQY302" s="2039"/>
      <c r="KQZ302" s="2039"/>
      <c r="KRA302" s="2039"/>
      <c r="KRB302" s="2039"/>
      <c r="KRC302" s="2039"/>
      <c r="KRD302" s="2039"/>
      <c r="KRE302" s="2039"/>
      <c r="KRF302" s="2039"/>
      <c r="KRG302" s="2039"/>
      <c r="KRH302" s="2039"/>
      <c r="KRI302" s="2039"/>
      <c r="KRJ302" s="2039"/>
      <c r="KRK302" s="2039"/>
      <c r="KRL302" s="2039"/>
      <c r="KRM302" s="2039"/>
      <c r="KRN302" s="2039"/>
      <c r="KRO302" s="2039"/>
      <c r="KRP302" s="2039"/>
      <c r="KRQ302" s="2039"/>
      <c r="KRR302" s="2039"/>
      <c r="KRS302" s="2039"/>
      <c r="KRT302" s="2039"/>
      <c r="KRU302" s="2039"/>
      <c r="KRV302" s="2039"/>
      <c r="KRW302" s="2039"/>
      <c r="KRX302" s="2039"/>
      <c r="KRY302" s="2039"/>
      <c r="KRZ302" s="2039"/>
      <c r="KSA302" s="2039"/>
      <c r="KSB302" s="2039"/>
      <c r="KSC302" s="2039"/>
      <c r="KSD302" s="2039"/>
      <c r="KSE302" s="2039"/>
      <c r="KSF302" s="2039"/>
      <c r="KSG302" s="2039"/>
      <c r="KSH302" s="2039"/>
      <c r="KSI302" s="2039"/>
      <c r="KSJ302" s="2039"/>
      <c r="KSK302" s="2039"/>
      <c r="KSL302" s="2039"/>
      <c r="KSM302" s="2039"/>
      <c r="KSN302" s="2039"/>
      <c r="KSO302" s="2039"/>
      <c r="KSP302" s="2039"/>
      <c r="KSQ302" s="2039"/>
      <c r="KSR302" s="2039"/>
      <c r="KSS302" s="2039"/>
      <c r="KST302" s="2039"/>
      <c r="KSU302" s="2039"/>
      <c r="KSV302" s="2039"/>
      <c r="KSW302" s="2039"/>
      <c r="KSX302" s="2039"/>
      <c r="KSY302" s="2039"/>
      <c r="KSZ302" s="2039"/>
      <c r="KTA302" s="2039"/>
      <c r="KTB302" s="2039"/>
      <c r="KTC302" s="2039"/>
      <c r="KTD302" s="2039"/>
      <c r="KTE302" s="2039"/>
      <c r="KTF302" s="2039"/>
      <c r="KTG302" s="2039"/>
      <c r="KTH302" s="2039"/>
      <c r="KTI302" s="2039"/>
      <c r="KTJ302" s="2039"/>
      <c r="KTK302" s="2039"/>
      <c r="KTL302" s="2039"/>
      <c r="KTM302" s="2039"/>
      <c r="KTN302" s="2039"/>
      <c r="KTO302" s="2039"/>
      <c r="KTP302" s="2039"/>
      <c r="KTQ302" s="2039"/>
      <c r="KTR302" s="2039"/>
      <c r="KTS302" s="2039"/>
      <c r="KTT302" s="2039"/>
      <c r="KTU302" s="2039"/>
      <c r="KTV302" s="2039"/>
      <c r="KTW302" s="2039"/>
      <c r="KTX302" s="2039"/>
      <c r="KTY302" s="2039"/>
      <c r="KTZ302" s="2039"/>
      <c r="KUA302" s="2039"/>
      <c r="KUB302" s="2039"/>
      <c r="KUC302" s="2039"/>
      <c r="KUD302" s="2039"/>
      <c r="KUE302" s="2039"/>
      <c r="KUF302" s="2039"/>
      <c r="KUG302" s="2039"/>
      <c r="KUH302" s="2039"/>
      <c r="KUI302" s="2039"/>
      <c r="KUJ302" s="2039"/>
      <c r="KUK302" s="2039"/>
      <c r="KUL302" s="2039"/>
      <c r="KUM302" s="2039"/>
      <c r="KUN302" s="2039"/>
      <c r="KUO302" s="2039"/>
      <c r="KUP302" s="2039"/>
      <c r="KUQ302" s="2039"/>
      <c r="KUR302" s="2039"/>
      <c r="KUS302" s="2039"/>
      <c r="KUT302" s="2039"/>
      <c r="KUU302" s="2039"/>
      <c r="KUV302" s="2039"/>
      <c r="KUW302" s="2039"/>
      <c r="KUX302" s="2039"/>
      <c r="KUY302" s="2039"/>
      <c r="KUZ302" s="2039"/>
      <c r="KVA302" s="2039"/>
      <c r="KVB302" s="2039"/>
      <c r="KVC302" s="2039"/>
      <c r="KVD302" s="2039"/>
      <c r="KVE302" s="2039"/>
      <c r="KVF302" s="2039"/>
      <c r="KVG302" s="2039"/>
      <c r="KVH302" s="2039"/>
      <c r="KVI302" s="2039"/>
      <c r="KVJ302" s="2039"/>
      <c r="KVK302" s="2039"/>
      <c r="KVL302" s="2039"/>
      <c r="KVM302" s="2039"/>
      <c r="KVN302" s="2039"/>
      <c r="KVO302" s="2039"/>
      <c r="KVP302" s="2039"/>
      <c r="KVQ302" s="2039"/>
      <c r="KVR302" s="2039"/>
      <c r="KVS302" s="2039"/>
      <c r="KVT302" s="2039"/>
      <c r="KVU302" s="2039"/>
      <c r="KVV302" s="2039"/>
      <c r="KVW302" s="2039"/>
      <c r="KVX302" s="2039"/>
      <c r="KVY302" s="2039"/>
      <c r="KVZ302" s="2039"/>
      <c r="KWA302" s="2039"/>
      <c r="KWB302" s="2039"/>
      <c r="KWC302" s="2039"/>
      <c r="KWD302" s="2039"/>
      <c r="KWE302" s="2039"/>
      <c r="KWF302" s="2039"/>
      <c r="KWG302" s="2039"/>
      <c r="KWH302" s="2039"/>
      <c r="KWI302" s="2039"/>
      <c r="KWJ302" s="2039"/>
      <c r="KWK302" s="2039"/>
      <c r="KWL302" s="2039"/>
      <c r="KWM302" s="2039"/>
      <c r="KWN302" s="2039"/>
      <c r="KWO302" s="2039"/>
      <c r="KWP302" s="2039"/>
      <c r="KWQ302" s="2039"/>
      <c r="KWR302" s="2039"/>
      <c r="KWS302" s="2039"/>
      <c r="KWT302" s="2039"/>
      <c r="KWU302" s="2039"/>
      <c r="KWV302" s="2039"/>
      <c r="KWW302" s="2039"/>
      <c r="KWX302" s="2039"/>
      <c r="KWY302" s="2039"/>
      <c r="KWZ302" s="2039"/>
      <c r="KXA302" s="2039"/>
      <c r="KXB302" s="2039"/>
      <c r="KXC302" s="2039"/>
      <c r="KXD302" s="2039"/>
      <c r="KXE302" s="2039"/>
      <c r="KXF302" s="2039"/>
      <c r="KXG302" s="2039"/>
      <c r="KXH302" s="2039"/>
      <c r="KXI302" s="2039"/>
      <c r="KXJ302" s="2039"/>
      <c r="KXK302" s="2039"/>
      <c r="KXL302" s="2039"/>
      <c r="KXM302" s="2039"/>
      <c r="KXN302" s="2039"/>
      <c r="KXO302" s="2039"/>
      <c r="KXP302" s="2039"/>
      <c r="KXQ302" s="2039"/>
      <c r="KXR302" s="2039"/>
      <c r="KXS302" s="2039"/>
      <c r="KXT302" s="2039"/>
      <c r="KXU302" s="2039"/>
      <c r="KXV302" s="2039"/>
      <c r="KXW302" s="2039"/>
      <c r="KXX302" s="2039"/>
      <c r="KXY302" s="2039"/>
      <c r="KXZ302" s="2039"/>
      <c r="KYA302" s="2039"/>
      <c r="KYB302" s="2039"/>
      <c r="KYC302" s="2039"/>
      <c r="KYD302" s="2039"/>
      <c r="KYE302" s="2039"/>
      <c r="KYF302" s="2039"/>
      <c r="KYG302" s="2039"/>
      <c r="KYH302" s="2039"/>
      <c r="KYI302" s="2039"/>
      <c r="KYJ302" s="2039"/>
      <c r="KYK302" s="2039"/>
      <c r="KYL302" s="2039"/>
      <c r="KYM302" s="2039"/>
      <c r="KYN302" s="2039"/>
      <c r="KYO302" s="2039"/>
      <c r="KYP302" s="2039"/>
      <c r="KYQ302" s="2039"/>
      <c r="KYR302" s="2039"/>
      <c r="KYS302" s="2039"/>
      <c r="KYT302" s="2039"/>
      <c r="KYU302" s="2039"/>
      <c r="KYV302" s="2039"/>
      <c r="KYW302" s="2039"/>
      <c r="KYX302" s="2039"/>
      <c r="KYY302" s="2039"/>
      <c r="KYZ302" s="2039"/>
      <c r="KZA302" s="2039"/>
      <c r="KZB302" s="2039"/>
      <c r="KZC302" s="2039"/>
      <c r="KZD302" s="2039"/>
      <c r="KZE302" s="2039"/>
      <c r="KZF302" s="2039"/>
      <c r="KZG302" s="2039"/>
      <c r="KZH302" s="2039"/>
      <c r="KZI302" s="2039"/>
      <c r="KZJ302" s="2039"/>
      <c r="KZK302" s="2039"/>
      <c r="KZL302" s="2039"/>
      <c r="KZM302" s="2039"/>
      <c r="KZN302" s="2039"/>
      <c r="KZO302" s="2039"/>
      <c r="KZP302" s="2039"/>
      <c r="KZQ302" s="2039"/>
      <c r="KZR302" s="2039"/>
      <c r="KZS302" s="2039"/>
      <c r="KZT302" s="2039"/>
      <c r="KZU302" s="2039"/>
      <c r="KZV302" s="2039"/>
      <c r="KZW302" s="2039"/>
      <c r="KZX302" s="2039"/>
      <c r="KZY302" s="2039"/>
      <c r="KZZ302" s="2039"/>
      <c r="LAA302" s="2039"/>
      <c r="LAB302" s="2039"/>
      <c r="LAC302" s="2039"/>
      <c r="LAD302" s="2039"/>
      <c r="LAE302" s="2039"/>
      <c r="LAF302" s="2039"/>
      <c r="LAG302" s="2039"/>
      <c r="LAH302" s="2039"/>
      <c r="LAI302" s="2039"/>
      <c r="LAJ302" s="2039"/>
      <c r="LAK302" s="2039"/>
      <c r="LAL302" s="2039"/>
      <c r="LAM302" s="2039"/>
      <c r="LAN302" s="2039"/>
      <c r="LAO302" s="2039"/>
      <c r="LAP302" s="2039"/>
      <c r="LAQ302" s="2039"/>
      <c r="LAR302" s="2039"/>
      <c r="LAS302" s="2039"/>
      <c r="LAT302" s="2039"/>
      <c r="LAU302" s="2039"/>
      <c r="LAV302" s="2039"/>
      <c r="LAW302" s="2039"/>
      <c r="LAX302" s="2039"/>
      <c r="LAY302" s="2039"/>
      <c r="LAZ302" s="2039"/>
      <c r="LBA302" s="2039"/>
      <c r="LBB302" s="2039"/>
      <c r="LBC302" s="2039"/>
      <c r="LBD302" s="2039"/>
      <c r="LBE302" s="2039"/>
      <c r="LBF302" s="2039"/>
      <c r="LBG302" s="2039"/>
      <c r="LBH302" s="2039"/>
      <c r="LBI302" s="2039"/>
      <c r="LBJ302" s="2039"/>
      <c r="LBK302" s="2039"/>
      <c r="LBL302" s="2039"/>
      <c r="LBM302" s="2039"/>
      <c r="LBN302" s="2039"/>
      <c r="LBO302" s="2039"/>
      <c r="LBP302" s="2039"/>
      <c r="LBQ302" s="2039"/>
      <c r="LBR302" s="2039"/>
      <c r="LBS302" s="2039"/>
      <c r="LBT302" s="2039"/>
      <c r="LBU302" s="2039"/>
      <c r="LBV302" s="2039"/>
      <c r="LBW302" s="2039"/>
      <c r="LBX302" s="2039"/>
      <c r="LBY302" s="2039"/>
      <c r="LBZ302" s="2039"/>
      <c r="LCA302" s="2039"/>
      <c r="LCB302" s="2039"/>
      <c r="LCC302" s="2039"/>
      <c r="LCD302" s="2039"/>
      <c r="LCE302" s="2039"/>
      <c r="LCF302" s="2039"/>
      <c r="LCG302" s="2039"/>
      <c r="LCH302" s="2039"/>
      <c r="LCI302" s="2039"/>
      <c r="LCJ302" s="2039"/>
      <c r="LCK302" s="2039"/>
      <c r="LCL302" s="2039"/>
      <c r="LCM302" s="2039"/>
      <c r="LCN302" s="2039"/>
      <c r="LCO302" s="2039"/>
      <c r="LCP302" s="2039"/>
      <c r="LCQ302" s="2039"/>
      <c r="LCR302" s="2039"/>
      <c r="LCS302" s="2039"/>
      <c r="LCT302" s="2039"/>
      <c r="LCU302" s="2039"/>
      <c r="LCV302" s="2039"/>
      <c r="LCW302" s="2039"/>
      <c r="LCX302" s="2039"/>
      <c r="LCY302" s="2039"/>
      <c r="LCZ302" s="2039"/>
      <c r="LDA302" s="2039"/>
      <c r="LDB302" s="2039"/>
      <c r="LDC302" s="2039"/>
      <c r="LDD302" s="2039"/>
      <c r="LDE302" s="2039"/>
      <c r="LDF302" s="2039"/>
      <c r="LDG302" s="2039"/>
      <c r="LDH302" s="2039"/>
      <c r="LDI302" s="2039"/>
      <c r="LDJ302" s="2039"/>
      <c r="LDK302" s="2039"/>
      <c r="LDL302" s="2039"/>
      <c r="LDM302" s="2039"/>
      <c r="LDN302" s="2039"/>
      <c r="LDO302" s="2039"/>
      <c r="LDP302" s="2039"/>
      <c r="LDQ302" s="2039"/>
      <c r="LDR302" s="2039"/>
      <c r="LDS302" s="2039"/>
      <c r="LDT302" s="2039"/>
      <c r="LDU302" s="2039"/>
      <c r="LDV302" s="2039"/>
      <c r="LDW302" s="2039"/>
      <c r="LDX302" s="2039"/>
      <c r="LDY302" s="2039"/>
      <c r="LDZ302" s="2039"/>
      <c r="LEA302" s="2039"/>
      <c r="LEB302" s="2039"/>
      <c r="LEC302" s="2039"/>
      <c r="LED302" s="2039"/>
      <c r="LEE302" s="2039"/>
      <c r="LEF302" s="2039"/>
      <c r="LEG302" s="2039"/>
      <c r="LEH302" s="2039"/>
      <c r="LEI302" s="2039"/>
      <c r="LEJ302" s="2039"/>
      <c r="LEK302" s="2039"/>
      <c r="LEL302" s="2039"/>
      <c r="LEM302" s="2039"/>
      <c r="LEN302" s="2039"/>
      <c r="LEO302" s="2039"/>
      <c r="LEP302" s="2039"/>
      <c r="LEQ302" s="2039"/>
      <c r="LER302" s="2039"/>
      <c r="LES302" s="2039"/>
      <c r="LET302" s="2039"/>
      <c r="LEU302" s="2039"/>
      <c r="LEV302" s="2039"/>
      <c r="LEW302" s="2039"/>
      <c r="LEX302" s="2039"/>
      <c r="LEY302" s="2039"/>
      <c r="LEZ302" s="2039"/>
      <c r="LFA302" s="2039"/>
      <c r="LFB302" s="2039"/>
      <c r="LFC302" s="2039"/>
      <c r="LFD302" s="2039"/>
      <c r="LFE302" s="2039"/>
      <c r="LFF302" s="2039"/>
      <c r="LFG302" s="2039"/>
      <c r="LFH302" s="2039"/>
      <c r="LFI302" s="2039"/>
      <c r="LFJ302" s="2039"/>
      <c r="LFK302" s="2039"/>
      <c r="LFL302" s="2039"/>
      <c r="LFM302" s="2039"/>
      <c r="LFN302" s="2039"/>
      <c r="LFO302" s="2039"/>
      <c r="LFP302" s="2039"/>
      <c r="LFQ302" s="2039"/>
      <c r="LFR302" s="2039"/>
      <c r="LFS302" s="2039"/>
      <c r="LFT302" s="2039"/>
      <c r="LFU302" s="2039"/>
      <c r="LFV302" s="2039"/>
      <c r="LFW302" s="2039"/>
      <c r="LFX302" s="2039"/>
      <c r="LFY302" s="2039"/>
      <c r="LFZ302" s="2039"/>
      <c r="LGA302" s="2039"/>
      <c r="LGB302" s="2039"/>
      <c r="LGC302" s="2039"/>
      <c r="LGD302" s="2039"/>
      <c r="LGE302" s="2039"/>
      <c r="LGF302" s="2039"/>
      <c r="LGG302" s="2039"/>
      <c r="LGH302" s="2039"/>
      <c r="LGI302" s="2039"/>
      <c r="LGJ302" s="2039"/>
      <c r="LGK302" s="2039"/>
      <c r="LGL302" s="2039"/>
      <c r="LGM302" s="2039"/>
      <c r="LGN302" s="2039"/>
      <c r="LGO302" s="2039"/>
      <c r="LGP302" s="2039"/>
      <c r="LGQ302" s="2039"/>
      <c r="LGR302" s="2039"/>
      <c r="LGS302" s="2039"/>
      <c r="LGT302" s="2039"/>
      <c r="LGU302" s="2039"/>
      <c r="LGV302" s="2039"/>
      <c r="LGW302" s="2039"/>
      <c r="LGX302" s="2039"/>
      <c r="LGY302" s="2039"/>
      <c r="LGZ302" s="2039"/>
      <c r="LHA302" s="2039"/>
      <c r="LHB302" s="2039"/>
      <c r="LHC302" s="2039"/>
      <c r="LHD302" s="2039"/>
      <c r="LHE302" s="2039"/>
      <c r="LHF302" s="2039"/>
      <c r="LHG302" s="2039"/>
      <c r="LHH302" s="2039"/>
      <c r="LHI302" s="2039"/>
      <c r="LHJ302" s="2039"/>
      <c r="LHK302" s="2039"/>
      <c r="LHL302" s="2039"/>
      <c r="LHM302" s="2039"/>
      <c r="LHN302" s="2039"/>
      <c r="LHO302" s="2039"/>
      <c r="LHP302" s="2039"/>
      <c r="LHQ302" s="2039"/>
      <c r="LHR302" s="2039"/>
      <c r="LHS302" s="2039"/>
      <c r="LHT302" s="2039"/>
      <c r="LHU302" s="2039"/>
      <c r="LHV302" s="2039"/>
      <c r="LHW302" s="2039"/>
      <c r="LHX302" s="2039"/>
      <c r="LHY302" s="2039"/>
      <c r="LHZ302" s="2039"/>
      <c r="LIA302" s="2039"/>
      <c r="LIB302" s="2039"/>
      <c r="LIC302" s="2039"/>
      <c r="LID302" s="2039"/>
      <c r="LIE302" s="2039"/>
      <c r="LIF302" s="2039"/>
      <c r="LIG302" s="2039"/>
      <c r="LIH302" s="2039"/>
      <c r="LII302" s="2039"/>
      <c r="LIJ302" s="2039"/>
      <c r="LIK302" s="2039"/>
      <c r="LIL302" s="2039"/>
      <c r="LIM302" s="2039"/>
      <c r="LIN302" s="2039"/>
      <c r="LIO302" s="2039"/>
      <c r="LIP302" s="2039"/>
      <c r="LIQ302" s="2039"/>
      <c r="LIR302" s="2039"/>
      <c r="LIS302" s="2039"/>
      <c r="LIT302" s="2039"/>
      <c r="LIU302" s="2039"/>
      <c r="LIV302" s="2039"/>
      <c r="LIW302" s="2039"/>
      <c r="LIX302" s="2039"/>
      <c r="LIY302" s="2039"/>
      <c r="LIZ302" s="2039"/>
      <c r="LJA302" s="2039"/>
      <c r="LJB302" s="2039"/>
      <c r="LJC302" s="2039"/>
      <c r="LJD302" s="2039"/>
      <c r="LJE302" s="2039"/>
      <c r="LJF302" s="2039"/>
      <c r="LJG302" s="2039"/>
      <c r="LJH302" s="2039"/>
      <c r="LJI302" s="2039"/>
      <c r="LJJ302" s="2039"/>
      <c r="LJK302" s="2039"/>
      <c r="LJL302" s="2039"/>
      <c r="LJM302" s="2039"/>
      <c r="LJN302" s="2039"/>
      <c r="LJO302" s="2039"/>
      <c r="LJP302" s="2039"/>
      <c r="LJQ302" s="2039"/>
      <c r="LJR302" s="2039"/>
      <c r="LJS302" s="2039"/>
      <c r="LJT302" s="2039"/>
      <c r="LJU302" s="2039"/>
      <c r="LJV302" s="2039"/>
      <c r="LJW302" s="2039"/>
      <c r="LJX302" s="2039"/>
      <c r="LJY302" s="2039"/>
      <c r="LJZ302" s="2039"/>
      <c r="LKA302" s="2039"/>
      <c r="LKB302" s="2039"/>
      <c r="LKC302" s="2039"/>
      <c r="LKD302" s="2039"/>
      <c r="LKE302" s="2039"/>
      <c r="LKF302" s="2039"/>
      <c r="LKG302" s="2039"/>
      <c r="LKH302" s="2039"/>
      <c r="LKI302" s="2039"/>
      <c r="LKJ302" s="2039"/>
      <c r="LKK302" s="2039"/>
      <c r="LKL302" s="2039"/>
      <c r="LKM302" s="2039"/>
      <c r="LKN302" s="2039"/>
      <c r="LKO302" s="2039"/>
      <c r="LKP302" s="2039"/>
      <c r="LKQ302" s="2039"/>
      <c r="LKR302" s="2039"/>
      <c r="LKS302" s="2039"/>
      <c r="LKT302" s="2039"/>
      <c r="LKU302" s="2039"/>
      <c r="LKV302" s="2039"/>
      <c r="LKW302" s="2039"/>
      <c r="LKX302" s="2039"/>
      <c r="LKY302" s="2039"/>
      <c r="LKZ302" s="2039"/>
      <c r="LLA302" s="2039"/>
      <c r="LLB302" s="2039"/>
      <c r="LLC302" s="2039"/>
      <c r="LLD302" s="2039"/>
      <c r="LLE302" s="2039"/>
      <c r="LLF302" s="2039"/>
      <c r="LLG302" s="2039"/>
      <c r="LLH302" s="2039"/>
      <c r="LLI302" s="2039"/>
      <c r="LLJ302" s="2039"/>
      <c r="LLK302" s="2039"/>
      <c r="LLL302" s="2039"/>
      <c r="LLM302" s="2039"/>
      <c r="LLN302" s="2039"/>
      <c r="LLO302" s="2039"/>
      <c r="LLP302" s="2039"/>
      <c r="LLQ302" s="2039"/>
      <c r="LLR302" s="2039"/>
      <c r="LLS302" s="2039"/>
      <c r="LLT302" s="2039"/>
      <c r="LLU302" s="2039"/>
      <c r="LLV302" s="2039"/>
      <c r="LLW302" s="2039"/>
      <c r="LLX302" s="2039"/>
      <c r="LLY302" s="2039"/>
      <c r="LLZ302" s="2039"/>
      <c r="LMA302" s="2039"/>
      <c r="LMB302" s="2039"/>
      <c r="LMC302" s="2039"/>
      <c r="LMD302" s="2039"/>
      <c r="LME302" s="2039"/>
      <c r="LMF302" s="2039"/>
      <c r="LMG302" s="2039"/>
      <c r="LMH302" s="2039"/>
      <c r="LMI302" s="2039"/>
      <c r="LMJ302" s="2039"/>
      <c r="LMK302" s="2039"/>
      <c r="LML302" s="2039"/>
      <c r="LMM302" s="2039"/>
      <c r="LMN302" s="2039"/>
      <c r="LMO302" s="2039"/>
      <c r="LMP302" s="2039"/>
      <c r="LMQ302" s="2039"/>
      <c r="LMR302" s="2039"/>
      <c r="LMS302" s="2039"/>
      <c r="LMT302" s="2039"/>
      <c r="LMU302" s="2039"/>
      <c r="LMV302" s="2039"/>
      <c r="LMW302" s="2039"/>
      <c r="LMX302" s="2039"/>
      <c r="LMY302" s="2039"/>
      <c r="LMZ302" s="2039"/>
      <c r="LNA302" s="2039"/>
      <c r="LNB302" s="2039"/>
      <c r="LNC302" s="2039"/>
      <c r="LND302" s="2039"/>
      <c r="LNE302" s="2039"/>
      <c r="LNF302" s="2039"/>
      <c r="LNG302" s="2039"/>
      <c r="LNH302" s="2039"/>
      <c r="LNI302" s="2039"/>
      <c r="LNJ302" s="2039"/>
      <c r="LNK302" s="2039"/>
      <c r="LNL302" s="2039"/>
      <c r="LNM302" s="2039"/>
      <c r="LNN302" s="2039"/>
      <c r="LNO302" s="2039"/>
      <c r="LNP302" s="2039"/>
      <c r="LNQ302" s="2039"/>
      <c r="LNR302" s="2039"/>
      <c r="LNS302" s="2039"/>
      <c r="LNT302" s="2039"/>
      <c r="LNU302" s="2039"/>
      <c r="LNV302" s="2039"/>
      <c r="LNW302" s="2039"/>
      <c r="LNX302" s="2039"/>
      <c r="LNY302" s="2039"/>
      <c r="LNZ302" s="2039"/>
      <c r="LOA302" s="2039"/>
      <c r="LOB302" s="2039"/>
      <c r="LOC302" s="2039"/>
      <c r="LOD302" s="2039"/>
      <c r="LOE302" s="2039"/>
      <c r="LOF302" s="2039"/>
      <c r="LOG302" s="2039"/>
      <c r="LOH302" s="2039"/>
      <c r="LOI302" s="2039"/>
      <c r="LOJ302" s="2039"/>
      <c r="LOK302" s="2039"/>
      <c r="LOL302" s="2039"/>
      <c r="LOM302" s="2039"/>
      <c r="LON302" s="2039"/>
      <c r="LOO302" s="2039"/>
      <c r="LOP302" s="2039"/>
      <c r="LOQ302" s="2039"/>
      <c r="LOR302" s="2039"/>
      <c r="LOS302" s="2039"/>
      <c r="LOT302" s="2039"/>
      <c r="LOU302" s="2039"/>
      <c r="LOV302" s="2039"/>
      <c r="LOW302" s="2039"/>
      <c r="LOX302" s="2039"/>
      <c r="LOY302" s="2039"/>
      <c r="LOZ302" s="2039"/>
      <c r="LPA302" s="2039"/>
      <c r="LPB302" s="2039"/>
      <c r="LPC302" s="2039"/>
      <c r="LPD302" s="2039"/>
      <c r="LPE302" s="2039"/>
      <c r="LPF302" s="2039"/>
      <c r="LPG302" s="2039"/>
      <c r="LPH302" s="2039"/>
      <c r="LPI302" s="2039"/>
      <c r="LPJ302" s="2039"/>
      <c r="LPK302" s="2039"/>
      <c r="LPL302" s="2039"/>
      <c r="LPM302" s="2039"/>
      <c r="LPN302" s="2039"/>
      <c r="LPO302" s="2039"/>
      <c r="LPP302" s="2039"/>
      <c r="LPQ302" s="2039"/>
      <c r="LPR302" s="2039"/>
      <c r="LPS302" s="2039"/>
      <c r="LPT302" s="2039"/>
      <c r="LPU302" s="2039"/>
      <c r="LPV302" s="2039"/>
      <c r="LPW302" s="2039"/>
      <c r="LPX302" s="2039"/>
      <c r="LPY302" s="2039"/>
      <c r="LPZ302" s="2039"/>
      <c r="LQA302" s="2039"/>
      <c r="LQB302" s="2039"/>
      <c r="LQC302" s="2039"/>
      <c r="LQD302" s="2039"/>
      <c r="LQE302" s="2039"/>
      <c r="LQF302" s="2039"/>
      <c r="LQG302" s="2039"/>
      <c r="LQH302" s="2039"/>
      <c r="LQI302" s="2039"/>
      <c r="LQJ302" s="2039"/>
      <c r="LQK302" s="2039"/>
      <c r="LQL302" s="2039"/>
      <c r="LQM302" s="2039"/>
      <c r="LQN302" s="2039"/>
      <c r="LQO302" s="2039"/>
      <c r="LQP302" s="2039"/>
      <c r="LQQ302" s="2039"/>
      <c r="LQR302" s="2039"/>
      <c r="LQS302" s="2039"/>
      <c r="LQT302" s="2039"/>
      <c r="LQU302" s="2039"/>
      <c r="LQV302" s="2039"/>
      <c r="LQW302" s="2039"/>
      <c r="LQX302" s="2039"/>
      <c r="LQY302" s="2039"/>
      <c r="LQZ302" s="2039"/>
      <c r="LRA302" s="2039"/>
      <c r="LRB302" s="2039"/>
      <c r="LRC302" s="2039"/>
      <c r="LRD302" s="2039"/>
      <c r="LRE302" s="2039"/>
      <c r="LRF302" s="2039"/>
      <c r="LRG302" s="2039"/>
      <c r="LRH302" s="2039"/>
      <c r="LRI302" s="2039"/>
      <c r="LRJ302" s="2039"/>
      <c r="LRK302" s="2039"/>
      <c r="LRL302" s="2039"/>
      <c r="LRM302" s="2039"/>
      <c r="LRN302" s="2039"/>
      <c r="LRO302" s="2039"/>
      <c r="LRP302" s="2039"/>
      <c r="LRQ302" s="2039"/>
      <c r="LRR302" s="2039"/>
      <c r="LRS302" s="2039"/>
      <c r="LRT302" s="2039"/>
      <c r="LRU302" s="2039"/>
      <c r="LRV302" s="2039"/>
      <c r="LRW302" s="2039"/>
      <c r="LRX302" s="2039"/>
      <c r="LRY302" s="2039"/>
      <c r="LRZ302" s="2039"/>
      <c r="LSA302" s="2039"/>
      <c r="LSB302" s="2039"/>
      <c r="LSC302" s="2039"/>
      <c r="LSD302" s="2039"/>
      <c r="LSE302" s="2039"/>
      <c r="LSF302" s="2039"/>
      <c r="LSG302" s="2039"/>
      <c r="LSH302" s="2039"/>
      <c r="LSI302" s="2039"/>
      <c r="LSJ302" s="2039"/>
      <c r="LSK302" s="2039"/>
      <c r="LSL302" s="2039"/>
      <c r="LSM302" s="2039"/>
      <c r="LSN302" s="2039"/>
      <c r="LSO302" s="2039"/>
      <c r="LSP302" s="2039"/>
      <c r="LSQ302" s="2039"/>
      <c r="LSR302" s="2039"/>
      <c r="LSS302" s="2039"/>
      <c r="LST302" s="2039"/>
      <c r="LSU302" s="2039"/>
      <c r="LSV302" s="2039"/>
      <c r="LSW302" s="2039"/>
      <c r="LSX302" s="2039"/>
      <c r="LSY302" s="2039"/>
      <c r="LSZ302" s="2039"/>
      <c r="LTA302" s="2039"/>
      <c r="LTB302" s="2039"/>
      <c r="LTC302" s="2039"/>
      <c r="LTD302" s="2039"/>
      <c r="LTE302" s="2039"/>
      <c r="LTF302" s="2039"/>
      <c r="LTG302" s="2039"/>
      <c r="LTH302" s="2039"/>
      <c r="LTI302" s="2039"/>
      <c r="LTJ302" s="2039"/>
      <c r="LTK302" s="2039"/>
      <c r="LTL302" s="2039"/>
      <c r="LTM302" s="2039"/>
      <c r="LTN302" s="2039"/>
      <c r="LTO302" s="2039"/>
      <c r="LTP302" s="2039"/>
      <c r="LTQ302" s="2039"/>
      <c r="LTR302" s="2039"/>
      <c r="LTS302" s="2039"/>
      <c r="LTT302" s="2039"/>
      <c r="LTU302" s="2039"/>
      <c r="LTV302" s="2039"/>
      <c r="LTW302" s="2039"/>
      <c r="LTX302" s="2039"/>
      <c r="LTY302" s="2039"/>
      <c r="LTZ302" s="2039"/>
      <c r="LUA302" s="2039"/>
      <c r="LUB302" s="2039"/>
      <c r="LUC302" s="2039"/>
      <c r="LUD302" s="2039"/>
      <c r="LUE302" s="2039"/>
      <c r="LUF302" s="2039"/>
      <c r="LUG302" s="2039"/>
      <c r="LUH302" s="2039"/>
      <c r="LUI302" s="2039"/>
      <c r="LUJ302" s="2039"/>
      <c r="LUK302" s="2039"/>
      <c r="LUL302" s="2039"/>
      <c r="LUM302" s="2039"/>
      <c r="LUN302" s="2039"/>
      <c r="LUO302" s="2039"/>
      <c r="LUP302" s="2039"/>
      <c r="LUQ302" s="2039"/>
      <c r="LUR302" s="2039"/>
      <c r="LUS302" s="2039"/>
      <c r="LUT302" s="2039"/>
      <c r="LUU302" s="2039"/>
      <c r="LUV302" s="2039"/>
      <c r="LUW302" s="2039"/>
      <c r="LUX302" s="2039"/>
      <c r="LUY302" s="2039"/>
      <c r="LUZ302" s="2039"/>
      <c r="LVA302" s="2039"/>
      <c r="LVB302" s="2039"/>
      <c r="LVC302" s="2039"/>
      <c r="LVD302" s="2039"/>
      <c r="LVE302" s="2039"/>
      <c r="LVF302" s="2039"/>
      <c r="LVG302" s="2039"/>
      <c r="LVH302" s="2039"/>
      <c r="LVI302" s="2039"/>
      <c r="LVJ302" s="2039"/>
      <c r="LVK302" s="2039"/>
      <c r="LVL302" s="2039"/>
      <c r="LVM302" s="2039"/>
      <c r="LVN302" s="2039"/>
      <c r="LVO302" s="2039"/>
      <c r="LVP302" s="2039"/>
      <c r="LVQ302" s="2039"/>
      <c r="LVR302" s="2039"/>
      <c r="LVS302" s="2039"/>
      <c r="LVT302" s="2039"/>
      <c r="LVU302" s="2039"/>
      <c r="LVV302" s="2039"/>
      <c r="LVW302" s="2039"/>
      <c r="LVX302" s="2039"/>
      <c r="LVY302" s="2039"/>
      <c r="LVZ302" s="2039"/>
      <c r="LWA302" s="2039"/>
      <c r="LWB302" s="2039"/>
      <c r="LWC302" s="2039"/>
      <c r="LWD302" s="2039"/>
      <c r="LWE302" s="2039"/>
      <c r="LWF302" s="2039"/>
      <c r="LWG302" s="2039"/>
      <c r="LWH302" s="2039"/>
      <c r="LWI302" s="2039"/>
      <c r="LWJ302" s="2039"/>
      <c r="LWK302" s="2039"/>
      <c r="LWL302" s="2039"/>
      <c r="LWM302" s="2039"/>
      <c r="LWN302" s="2039"/>
      <c r="LWO302" s="2039"/>
      <c r="LWP302" s="2039"/>
      <c r="LWQ302" s="2039"/>
      <c r="LWR302" s="2039"/>
      <c r="LWS302" s="2039"/>
      <c r="LWT302" s="2039"/>
      <c r="LWU302" s="2039"/>
      <c r="LWV302" s="2039"/>
      <c r="LWW302" s="2039"/>
      <c r="LWX302" s="2039"/>
      <c r="LWY302" s="2039"/>
      <c r="LWZ302" s="2039"/>
      <c r="LXA302" s="2039"/>
      <c r="LXB302" s="2039"/>
      <c r="LXC302" s="2039"/>
      <c r="LXD302" s="2039"/>
      <c r="LXE302" s="2039"/>
      <c r="LXF302" s="2039"/>
      <c r="LXG302" s="2039"/>
      <c r="LXH302" s="2039"/>
      <c r="LXI302" s="2039"/>
      <c r="LXJ302" s="2039"/>
      <c r="LXK302" s="2039"/>
      <c r="LXL302" s="2039"/>
      <c r="LXM302" s="2039"/>
      <c r="LXN302" s="2039"/>
      <c r="LXO302" s="2039"/>
      <c r="LXP302" s="2039"/>
      <c r="LXQ302" s="2039"/>
      <c r="LXR302" s="2039"/>
      <c r="LXS302" s="2039"/>
      <c r="LXT302" s="2039"/>
      <c r="LXU302" s="2039"/>
      <c r="LXV302" s="2039"/>
      <c r="LXW302" s="2039"/>
      <c r="LXX302" s="2039"/>
      <c r="LXY302" s="2039"/>
      <c r="LXZ302" s="2039"/>
      <c r="LYA302" s="2039"/>
      <c r="LYB302" s="2039"/>
      <c r="LYC302" s="2039"/>
      <c r="LYD302" s="2039"/>
      <c r="LYE302" s="2039"/>
      <c r="LYF302" s="2039"/>
      <c r="LYG302" s="2039"/>
      <c r="LYH302" s="2039"/>
      <c r="LYI302" s="2039"/>
      <c r="LYJ302" s="2039"/>
      <c r="LYK302" s="2039"/>
      <c r="LYL302" s="2039"/>
      <c r="LYM302" s="2039"/>
      <c r="LYN302" s="2039"/>
      <c r="LYO302" s="2039"/>
      <c r="LYP302" s="2039"/>
      <c r="LYQ302" s="2039"/>
      <c r="LYR302" s="2039"/>
      <c r="LYS302" s="2039"/>
      <c r="LYT302" s="2039"/>
      <c r="LYU302" s="2039"/>
      <c r="LYV302" s="2039"/>
      <c r="LYW302" s="2039"/>
      <c r="LYX302" s="2039"/>
      <c r="LYY302" s="2039"/>
      <c r="LYZ302" s="2039"/>
      <c r="LZA302" s="2039"/>
      <c r="LZB302" s="2039"/>
      <c r="LZC302" s="2039"/>
      <c r="LZD302" s="2039"/>
      <c r="LZE302" s="2039"/>
      <c r="LZF302" s="2039"/>
      <c r="LZG302" s="2039"/>
      <c r="LZH302" s="2039"/>
      <c r="LZI302" s="2039"/>
      <c r="LZJ302" s="2039"/>
      <c r="LZK302" s="2039"/>
      <c r="LZL302" s="2039"/>
      <c r="LZM302" s="2039"/>
      <c r="LZN302" s="2039"/>
      <c r="LZO302" s="2039"/>
      <c r="LZP302" s="2039"/>
      <c r="LZQ302" s="2039"/>
      <c r="LZR302" s="2039"/>
      <c r="LZS302" s="2039"/>
      <c r="LZT302" s="2039"/>
      <c r="LZU302" s="2039"/>
      <c r="LZV302" s="2039"/>
      <c r="LZW302" s="2039"/>
      <c r="LZX302" s="2039"/>
      <c r="LZY302" s="2039"/>
      <c r="LZZ302" s="2039"/>
      <c r="MAA302" s="2039"/>
      <c r="MAB302" s="2039"/>
      <c r="MAC302" s="2039"/>
      <c r="MAD302" s="2039"/>
      <c r="MAE302" s="2039"/>
      <c r="MAF302" s="2039"/>
      <c r="MAG302" s="2039"/>
      <c r="MAH302" s="2039"/>
      <c r="MAI302" s="2039"/>
      <c r="MAJ302" s="2039"/>
      <c r="MAK302" s="2039"/>
      <c r="MAL302" s="2039"/>
      <c r="MAM302" s="2039"/>
      <c r="MAN302" s="2039"/>
      <c r="MAO302" s="2039"/>
      <c r="MAP302" s="2039"/>
      <c r="MAQ302" s="2039"/>
      <c r="MAR302" s="2039"/>
      <c r="MAS302" s="2039"/>
      <c r="MAT302" s="2039"/>
      <c r="MAU302" s="2039"/>
      <c r="MAV302" s="2039"/>
      <c r="MAW302" s="2039"/>
      <c r="MAX302" s="2039"/>
      <c r="MAY302" s="2039"/>
      <c r="MAZ302" s="2039"/>
      <c r="MBA302" s="2039"/>
      <c r="MBB302" s="2039"/>
      <c r="MBC302" s="2039"/>
      <c r="MBD302" s="2039"/>
      <c r="MBE302" s="2039"/>
      <c r="MBF302" s="2039"/>
      <c r="MBG302" s="2039"/>
      <c r="MBH302" s="2039"/>
      <c r="MBI302" s="2039"/>
      <c r="MBJ302" s="2039"/>
      <c r="MBK302" s="2039"/>
      <c r="MBL302" s="2039"/>
      <c r="MBM302" s="2039"/>
      <c r="MBN302" s="2039"/>
      <c r="MBO302" s="2039"/>
      <c r="MBP302" s="2039"/>
      <c r="MBQ302" s="2039"/>
      <c r="MBR302" s="2039"/>
      <c r="MBS302" s="2039"/>
      <c r="MBT302" s="2039"/>
      <c r="MBU302" s="2039"/>
      <c r="MBV302" s="2039"/>
      <c r="MBW302" s="2039"/>
      <c r="MBX302" s="2039"/>
      <c r="MBY302" s="2039"/>
      <c r="MBZ302" s="2039"/>
      <c r="MCA302" s="2039"/>
      <c r="MCB302" s="2039"/>
      <c r="MCC302" s="2039"/>
      <c r="MCD302" s="2039"/>
      <c r="MCE302" s="2039"/>
      <c r="MCF302" s="2039"/>
      <c r="MCG302" s="2039"/>
      <c r="MCH302" s="2039"/>
      <c r="MCI302" s="2039"/>
      <c r="MCJ302" s="2039"/>
      <c r="MCK302" s="2039"/>
      <c r="MCL302" s="2039"/>
      <c r="MCM302" s="2039"/>
      <c r="MCN302" s="2039"/>
      <c r="MCO302" s="2039"/>
      <c r="MCP302" s="2039"/>
      <c r="MCQ302" s="2039"/>
      <c r="MCR302" s="2039"/>
      <c r="MCS302" s="2039"/>
      <c r="MCT302" s="2039"/>
      <c r="MCU302" s="2039"/>
      <c r="MCV302" s="2039"/>
      <c r="MCW302" s="2039"/>
      <c r="MCX302" s="2039"/>
      <c r="MCY302" s="2039"/>
      <c r="MCZ302" s="2039"/>
      <c r="MDA302" s="2039"/>
      <c r="MDB302" s="2039"/>
      <c r="MDC302" s="2039"/>
      <c r="MDD302" s="2039"/>
      <c r="MDE302" s="2039"/>
      <c r="MDF302" s="2039"/>
      <c r="MDG302" s="2039"/>
      <c r="MDH302" s="2039"/>
      <c r="MDI302" s="2039"/>
      <c r="MDJ302" s="2039"/>
      <c r="MDK302" s="2039"/>
      <c r="MDL302" s="2039"/>
      <c r="MDM302" s="2039"/>
      <c r="MDN302" s="2039"/>
      <c r="MDO302" s="2039"/>
      <c r="MDP302" s="2039"/>
      <c r="MDQ302" s="2039"/>
      <c r="MDR302" s="2039"/>
      <c r="MDS302" s="2039"/>
      <c r="MDT302" s="2039"/>
      <c r="MDU302" s="2039"/>
      <c r="MDV302" s="2039"/>
      <c r="MDW302" s="2039"/>
      <c r="MDX302" s="2039"/>
      <c r="MDY302" s="2039"/>
      <c r="MDZ302" s="2039"/>
      <c r="MEA302" s="2039"/>
      <c r="MEB302" s="2039"/>
      <c r="MEC302" s="2039"/>
      <c r="MED302" s="2039"/>
      <c r="MEE302" s="2039"/>
      <c r="MEF302" s="2039"/>
      <c r="MEG302" s="2039"/>
      <c r="MEH302" s="2039"/>
      <c r="MEI302" s="2039"/>
      <c r="MEJ302" s="2039"/>
      <c r="MEK302" s="2039"/>
      <c r="MEL302" s="2039"/>
      <c r="MEM302" s="2039"/>
      <c r="MEN302" s="2039"/>
      <c r="MEO302" s="2039"/>
      <c r="MEP302" s="2039"/>
      <c r="MEQ302" s="2039"/>
      <c r="MER302" s="2039"/>
      <c r="MES302" s="2039"/>
      <c r="MET302" s="2039"/>
      <c r="MEU302" s="2039"/>
      <c r="MEV302" s="2039"/>
      <c r="MEW302" s="2039"/>
      <c r="MEX302" s="2039"/>
      <c r="MEY302" s="2039"/>
      <c r="MEZ302" s="2039"/>
      <c r="MFA302" s="2039"/>
      <c r="MFB302" s="2039"/>
      <c r="MFC302" s="2039"/>
      <c r="MFD302" s="2039"/>
      <c r="MFE302" s="2039"/>
      <c r="MFF302" s="2039"/>
      <c r="MFG302" s="2039"/>
      <c r="MFH302" s="2039"/>
      <c r="MFI302" s="2039"/>
      <c r="MFJ302" s="2039"/>
      <c r="MFK302" s="2039"/>
      <c r="MFL302" s="2039"/>
      <c r="MFM302" s="2039"/>
      <c r="MFN302" s="2039"/>
      <c r="MFO302" s="2039"/>
      <c r="MFP302" s="2039"/>
      <c r="MFQ302" s="2039"/>
      <c r="MFR302" s="2039"/>
      <c r="MFS302" s="2039"/>
      <c r="MFT302" s="2039"/>
      <c r="MFU302" s="2039"/>
      <c r="MFV302" s="2039"/>
      <c r="MFW302" s="2039"/>
      <c r="MFX302" s="2039"/>
      <c r="MFY302" s="2039"/>
      <c r="MFZ302" s="2039"/>
      <c r="MGA302" s="2039"/>
      <c r="MGB302" s="2039"/>
      <c r="MGC302" s="2039"/>
      <c r="MGD302" s="2039"/>
      <c r="MGE302" s="2039"/>
      <c r="MGF302" s="2039"/>
      <c r="MGG302" s="2039"/>
      <c r="MGH302" s="2039"/>
      <c r="MGI302" s="2039"/>
      <c r="MGJ302" s="2039"/>
      <c r="MGK302" s="2039"/>
      <c r="MGL302" s="2039"/>
      <c r="MGM302" s="2039"/>
      <c r="MGN302" s="2039"/>
      <c r="MGO302" s="2039"/>
      <c r="MGP302" s="2039"/>
      <c r="MGQ302" s="2039"/>
      <c r="MGR302" s="2039"/>
      <c r="MGS302" s="2039"/>
      <c r="MGT302" s="2039"/>
      <c r="MGU302" s="2039"/>
      <c r="MGV302" s="2039"/>
      <c r="MGW302" s="2039"/>
      <c r="MGX302" s="2039"/>
      <c r="MGY302" s="2039"/>
      <c r="MGZ302" s="2039"/>
      <c r="MHA302" s="2039"/>
      <c r="MHB302" s="2039"/>
      <c r="MHC302" s="2039"/>
      <c r="MHD302" s="2039"/>
      <c r="MHE302" s="2039"/>
      <c r="MHF302" s="2039"/>
      <c r="MHG302" s="2039"/>
      <c r="MHH302" s="2039"/>
      <c r="MHI302" s="2039"/>
      <c r="MHJ302" s="2039"/>
      <c r="MHK302" s="2039"/>
      <c r="MHL302" s="2039"/>
      <c r="MHM302" s="2039"/>
      <c r="MHN302" s="2039"/>
      <c r="MHO302" s="2039"/>
      <c r="MHP302" s="2039"/>
      <c r="MHQ302" s="2039"/>
      <c r="MHR302" s="2039"/>
      <c r="MHS302" s="2039"/>
      <c r="MHT302" s="2039"/>
      <c r="MHU302" s="2039"/>
      <c r="MHV302" s="2039"/>
      <c r="MHW302" s="2039"/>
      <c r="MHX302" s="2039"/>
      <c r="MHY302" s="2039"/>
      <c r="MHZ302" s="2039"/>
      <c r="MIA302" s="2039"/>
      <c r="MIB302" s="2039"/>
      <c r="MIC302" s="2039"/>
      <c r="MID302" s="2039"/>
      <c r="MIE302" s="2039"/>
      <c r="MIF302" s="2039"/>
      <c r="MIG302" s="2039"/>
      <c r="MIH302" s="2039"/>
      <c r="MII302" s="2039"/>
      <c r="MIJ302" s="2039"/>
      <c r="MIK302" s="2039"/>
      <c r="MIL302" s="2039"/>
      <c r="MIM302" s="2039"/>
      <c r="MIN302" s="2039"/>
      <c r="MIO302" s="2039"/>
      <c r="MIP302" s="2039"/>
      <c r="MIQ302" s="2039"/>
      <c r="MIR302" s="2039"/>
      <c r="MIS302" s="2039"/>
      <c r="MIT302" s="2039"/>
      <c r="MIU302" s="2039"/>
      <c r="MIV302" s="2039"/>
      <c r="MIW302" s="2039"/>
      <c r="MIX302" s="2039"/>
      <c r="MIY302" s="2039"/>
      <c r="MIZ302" s="2039"/>
      <c r="MJA302" s="2039"/>
      <c r="MJB302" s="2039"/>
      <c r="MJC302" s="2039"/>
      <c r="MJD302" s="2039"/>
      <c r="MJE302" s="2039"/>
      <c r="MJF302" s="2039"/>
      <c r="MJG302" s="2039"/>
      <c r="MJH302" s="2039"/>
      <c r="MJI302" s="2039"/>
      <c r="MJJ302" s="2039"/>
      <c r="MJK302" s="2039"/>
      <c r="MJL302" s="2039"/>
      <c r="MJM302" s="2039"/>
      <c r="MJN302" s="2039"/>
      <c r="MJO302" s="2039"/>
      <c r="MJP302" s="2039"/>
      <c r="MJQ302" s="2039"/>
      <c r="MJR302" s="2039"/>
      <c r="MJS302" s="2039"/>
      <c r="MJT302" s="2039"/>
      <c r="MJU302" s="2039"/>
      <c r="MJV302" s="2039"/>
      <c r="MJW302" s="2039"/>
      <c r="MJX302" s="2039"/>
      <c r="MJY302" s="2039"/>
      <c r="MJZ302" s="2039"/>
      <c r="MKA302" s="2039"/>
      <c r="MKB302" s="2039"/>
      <c r="MKC302" s="2039"/>
      <c r="MKD302" s="2039"/>
      <c r="MKE302" s="2039"/>
      <c r="MKF302" s="2039"/>
      <c r="MKG302" s="2039"/>
      <c r="MKH302" s="2039"/>
      <c r="MKI302" s="2039"/>
      <c r="MKJ302" s="2039"/>
      <c r="MKK302" s="2039"/>
      <c r="MKL302" s="2039"/>
      <c r="MKM302" s="2039"/>
      <c r="MKN302" s="2039"/>
      <c r="MKO302" s="2039"/>
      <c r="MKP302" s="2039"/>
      <c r="MKQ302" s="2039"/>
      <c r="MKR302" s="2039"/>
      <c r="MKS302" s="2039"/>
      <c r="MKT302" s="2039"/>
      <c r="MKU302" s="2039"/>
      <c r="MKV302" s="2039"/>
      <c r="MKW302" s="2039"/>
      <c r="MKX302" s="2039"/>
      <c r="MKY302" s="2039"/>
      <c r="MKZ302" s="2039"/>
      <c r="MLA302" s="2039"/>
      <c r="MLB302" s="2039"/>
      <c r="MLC302" s="2039"/>
      <c r="MLD302" s="2039"/>
      <c r="MLE302" s="2039"/>
      <c r="MLF302" s="2039"/>
      <c r="MLG302" s="2039"/>
      <c r="MLH302" s="2039"/>
      <c r="MLI302" s="2039"/>
      <c r="MLJ302" s="2039"/>
      <c r="MLK302" s="2039"/>
      <c r="MLL302" s="2039"/>
      <c r="MLM302" s="2039"/>
      <c r="MLN302" s="2039"/>
      <c r="MLO302" s="2039"/>
      <c r="MLP302" s="2039"/>
      <c r="MLQ302" s="2039"/>
      <c r="MLR302" s="2039"/>
      <c r="MLS302" s="2039"/>
      <c r="MLT302" s="2039"/>
      <c r="MLU302" s="2039"/>
      <c r="MLV302" s="2039"/>
      <c r="MLW302" s="2039"/>
      <c r="MLX302" s="2039"/>
      <c r="MLY302" s="2039"/>
      <c r="MLZ302" s="2039"/>
      <c r="MMA302" s="2039"/>
      <c r="MMB302" s="2039"/>
      <c r="MMC302" s="2039"/>
      <c r="MMD302" s="2039"/>
      <c r="MME302" s="2039"/>
      <c r="MMF302" s="2039"/>
      <c r="MMG302" s="2039"/>
      <c r="MMH302" s="2039"/>
      <c r="MMI302" s="2039"/>
      <c r="MMJ302" s="2039"/>
      <c r="MMK302" s="2039"/>
      <c r="MML302" s="2039"/>
      <c r="MMM302" s="2039"/>
      <c r="MMN302" s="2039"/>
      <c r="MMO302" s="2039"/>
      <c r="MMP302" s="2039"/>
      <c r="MMQ302" s="2039"/>
      <c r="MMR302" s="2039"/>
      <c r="MMS302" s="2039"/>
      <c r="MMT302" s="2039"/>
      <c r="MMU302" s="2039"/>
      <c r="MMV302" s="2039"/>
      <c r="MMW302" s="2039"/>
      <c r="MMX302" s="2039"/>
      <c r="MMY302" s="2039"/>
      <c r="MMZ302" s="2039"/>
      <c r="MNA302" s="2039"/>
      <c r="MNB302" s="2039"/>
      <c r="MNC302" s="2039"/>
      <c r="MND302" s="2039"/>
      <c r="MNE302" s="2039"/>
      <c r="MNF302" s="2039"/>
      <c r="MNG302" s="2039"/>
      <c r="MNH302" s="2039"/>
      <c r="MNI302" s="2039"/>
      <c r="MNJ302" s="2039"/>
      <c r="MNK302" s="2039"/>
      <c r="MNL302" s="2039"/>
      <c r="MNM302" s="2039"/>
      <c r="MNN302" s="2039"/>
      <c r="MNO302" s="2039"/>
      <c r="MNP302" s="2039"/>
      <c r="MNQ302" s="2039"/>
      <c r="MNR302" s="2039"/>
      <c r="MNS302" s="2039"/>
      <c r="MNT302" s="2039"/>
      <c r="MNU302" s="2039"/>
      <c r="MNV302" s="2039"/>
      <c r="MNW302" s="2039"/>
      <c r="MNX302" s="2039"/>
      <c r="MNY302" s="2039"/>
      <c r="MNZ302" s="2039"/>
      <c r="MOA302" s="2039"/>
      <c r="MOB302" s="2039"/>
      <c r="MOC302" s="2039"/>
      <c r="MOD302" s="2039"/>
      <c r="MOE302" s="2039"/>
      <c r="MOF302" s="2039"/>
      <c r="MOG302" s="2039"/>
      <c r="MOH302" s="2039"/>
      <c r="MOI302" s="2039"/>
      <c r="MOJ302" s="2039"/>
      <c r="MOK302" s="2039"/>
      <c r="MOL302" s="2039"/>
      <c r="MOM302" s="2039"/>
      <c r="MON302" s="2039"/>
      <c r="MOO302" s="2039"/>
      <c r="MOP302" s="2039"/>
      <c r="MOQ302" s="2039"/>
      <c r="MOR302" s="2039"/>
      <c r="MOS302" s="2039"/>
      <c r="MOT302" s="2039"/>
      <c r="MOU302" s="2039"/>
      <c r="MOV302" s="2039"/>
      <c r="MOW302" s="2039"/>
      <c r="MOX302" s="2039"/>
      <c r="MOY302" s="2039"/>
      <c r="MOZ302" s="2039"/>
      <c r="MPA302" s="2039"/>
      <c r="MPB302" s="2039"/>
      <c r="MPC302" s="2039"/>
      <c r="MPD302" s="2039"/>
      <c r="MPE302" s="2039"/>
      <c r="MPF302" s="2039"/>
      <c r="MPG302" s="2039"/>
      <c r="MPH302" s="2039"/>
      <c r="MPI302" s="2039"/>
      <c r="MPJ302" s="2039"/>
      <c r="MPK302" s="2039"/>
      <c r="MPL302" s="2039"/>
      <c r="MPM302" s="2039"/>
      <c r="MPN302" s="2039"/>
      <c r="MPO302" s="2039"/>
      <c r="MPP302" s="2039"/>
      <c r="MPQ302" s="2039"/>
      <c r="MPR302" s="2039"/>
      <c r="MPS302" s="2039"/>
      <c r="MPT302" s="2039"/>
      <c r="MPU302" s="2039"/>
      <c r="MPV302" s="2039"/>
      <c r="MPW302" s="2039"/>
      <c r="MPX302" s="2039"/>
      <c r="MPY302" s="2039"/>
      <c r="MPZ302" s="2039"/>
      <c r="MQA302" s="2039"/>
      <c r="MQB302" s="2039"/>
      <c r="MQC302" s="2039"/>
      <c r="MQD302" s="2039"/>
      <c r="MQE302" s="2039"/>
      <c r="MQF302" s="2039"/>
      <c r="MQG302" s="2039"/>
      <c r="MQH302" s="2039"/>
      <c r="MQI302" s="2039"/>
      <c r="MQJ302" s="2039"/>
      <c r="MQK302" s="2039"/>
      <c r="MQL302" s="2039"/>
      <c r="MQM302" s="2039"/>
      <c r="MQN302" s="2039"/>
      <c r="MQO302" s="2039"/>
      <c r="MQP302" s="2039"/>
      <c r="MQQ302" s="2039"/>
      <c r="MQR302" s="2039"/>
      <c r="MQS302" s="2039"/>
      <c r="MQT302" s="2039"/>
      <c r="MQU302" s="2039"/>
      <c r="MQV302" s="2039"/>
      <c r="MQW302" s="2039"/>
      <c r="MQX302" s="2039"/>
      <c r="MQY302" s="2039"/>
      <c r="MQZ302" s="2039"/>
      <c r="MRA302" s="2039"/>
      <c r="MRB302" s="2039"/>
      <c r="MRC302" s="2039"/>
      <c r="MRD302" s="2039"/>
      <c r="MRE302" s="2039"/>
      <c r="MRF302" s="2039"/>
      <c r="MRG302" s="2039"/>
      <c r="MRH302" s="2039"/>
      <c r="MRI302" s="2039"/>
      <c r="MRJ302" s="2039"/>
      <c r="MRK302" s="2039"/>
      <c r="MRL302" s="2039"/>
      <c r="MRM302" s="2039"/>
      <c r="MRN302" s="2039"/>
      <c r="MRO302" s="2039"/>
      <c r="MRP302" s="2039"/>
      <c r="MRQ302" s="2039"/>
      <c r="MRR302" s="2039"/>
      <c r="MRS302" s="2039"/>
      <c r="MRT302" s="2039"/>
      <c r="MRU302" s="2039"/>
      <c r="MRV302" s="2039"/>
      <c r="MRW302" s="2039"/>
      <c r="MRX302" s="2039"/>
      <c r="MRY302" s="2039"/>
      <c r="MRZ302" s="2039"/>
      <c r="MSA302" s="2039"/>
      <c r="MSB302" s="2039"/>
      <c r="MSC302" s="2039"/>
      <c r="MSD302" s="2039"/>
      <c r="MSE302" s="2039"/>
      <c r="MSF302" s="2039"/>
      <c r="MSG302" s="2039"/>
      <c r="MSH302" s="2039"/>
      <c r="MSI302" s="2039"/>
      <c r="MSJ302" s="2039"/>
      <c r="MSK302" s="2039"/>
      <c r="MSL302" s="2039"/>
      <c r="MSM302" s="2039"/>
      <c r="MSN302" s="2039"/>
      <c r="MSO302" s="2039"/>
      <c r="MSP302" s="2039"/>
      <c r="MSQ302" s="2039"/>
      <c r="MSR302" s="2039"/>
      <c r="MSS302" s="2039"/>
      <c r="MST302" s="2039"/>
      <c r="MSU302" s="2039"/>
      <c r="MSV302" s="2039"/>
      <c r="MSW302" s="2039"/>
      <c r="MSX302" s="2039"/>
      <c r="MSY302" s="2039"/>
      <c r="MSZ302" s="2039"/>
      <c r="MTA302" s="2039"/>
      <c r="MTB302" s="2039"/>
      <c r="MTC302" s="2039"/>
      <c r="MTD302" s="2039"/>
      <c r="MTE302" s="2039"/>
      <c r="MTF302" s="2039"/>
      <c r="MTG302" s="2039"/>
      <c r="MTH302" s="2039"/>
      <c r="MTI302" s="2039"/>
      <c r="MTJ302" s="2039"/>
      <c r="MTK302" s="2039"/>
      <c r="MTL302" s="2039"/>
      <c r="MTM302" s="2039"/>
      <c r="MTN302" s="2039"/>
      <c r="MTO302" s="2039"/>
      <c r="MTP302" s="2039"/>
      <c r="MTQ302" s="2039"/>
      <c r="MTR302" s="2039"/>
      <c r="MTS302" s="2039"/>
      <c r="MTT302" s="2039"/>
      <c r="MTU302" s="2039"/>
      <c r="MTV302" s="2039"/>
      <c r="MTW302" s="2039"/>
      <c r="MTX302" s="2039"/>
      <c r="MTY302" s="2039"/>
      <c r="MTZ302" s="2039"/>
      <c r="MUA302" s="2039"/>
      <c r="MUB302" s="2039"/>
      <c r="MUC302" s="2039"/>
      <c r="MUD302" s="2039"/>
      <c r="MUE302" s="2039"/>
      <c r="MUF302" s="2039"/>
      <c r="MUG302" s="2039"/>
      <c r="MUH302" s="2039"/>
      <c r="MUI302" s="2039"/>
      <c r="MUJ302" s="2039"/>
      <c r="MUK302" s="2039"/>
      <c r="MUL302" s="2039"/>
      <c r="MUM302" s="2039"/>
      <c r="MUN302" s="2039"/>
      <c r="MUO302" s="2039"/>
      <c r="MUP302" s="2039"/>
      <c r="MUQ302" s="2039"/>
      <c r="MUR302" s="2039"/>
      <c r="MUS302" s="2039"/>
      <c r="MUT302" s="2039"/>
      <c r="MUU302" s="2039"/>
      <c r="MUV302" s="2039"/>
      <c r="MUW302" s="2039"/>
      <c r="MUX302" s="2039"/>
      <c r="MUY302" s="2039"/>
      <c r="MUZ302" s="2039"/>
      <c r="MVA302" s="2039"/>
      <c r="MVB302" s="2039"/>
      <c r="MVC302" s="2039"/>
      <c r="MVD302" s="2039"/>
      <c r="MVE302" s="2039"/>
      <c r="MVF302" s="2039"/>
      <c r="MVG302" s="2039"/>
      <c r="MVH302" s="2039"/>
      <c r="MVI302" s="2039"/>
      <c r="MVJ302" s="2039"/>
      <c r="MVK302" s="2039"/>
      <c r="MVL302" s="2039"/>
      <c r="MVM302" s="2039"/>
      <c r="MVN302" s="2039"/>
      <c r="MVO302" s="2039"/>
      <c r="MVP302" s="2039"/>
      <c r="MVQ302" s="2039"/>
      <c r="MVR302" s="2039"/>
      <c r="MVS302" s="2039"/>
      <c r="MVT302" s="2039"/>
      <c r="MVU302" s="2039"/>
      <c r="MVV302" s="2039"/>
      <c r="MVW302" s="2039"/>
      <c r="MVX302" s="2039"/>
      <c r="MVY302" s="2039"/>
      <c r="MVZ302" s="2039"/>
      <c r="MWA302" s="2039"/>
      <c r="MWB302" s="2039"/>
      <c r="MWC302" s="2039"/>
      <c r="MWD302" s="2039"/>
      <c r="MWE302" s="2039"/>
      <c r="MWF302" s="2039"/>
      <c r="MWG302" s="2039"/>
      <c r="MWH302" s="2039"/>
      <c r="MWI302" s="2039"/>
      <c r="MWJ302" s="2039"/>
      <c r="MWK302" s="2039"/>
      <c r="MWL302" s="2039"/>
      <c r="MWM302" s="2039"/>
      <c r="MWN302" s="2039"/>
      <c r="MWO302" s="2039"/>
      <c r="MWP302" s="2039"/>
      <c r="MWQ302" s="2039"/>
      <c r="MWR302" s="2039"/>
      <c r="MWS302" s="2039"/>
      <c r="MWT302" s="2039"/>
      <c r="MWU302" s="2039"/>
      <c r="MWV302" s="2039"/>
      <c r="MWW302" s="2039"/>
      <c r="MWX302" s="2039"/>
      <c r="MWY302" s="2039"/>
      <c r="MWZ302" s="2039"/>
      <c r="MXA302" s="2039"/>
      <c r="MXB302" s="2039"/>
      <c r="MXC302" s="2039"/>
      <c r="MXD302" s="2039"/>
      <c r="MXE302" s="2039"/>
      <c r="MXF302" s="2039"/>
      <c r="MXG302" s="2039"/>
      <c r="MXH302" s="2039"/>
      <c r="MXI302" s="2039"/>
      <c r="MXJ302" s="2039"/>
      <c r="MXK302" s="2039"/>
      <c r="MXL302" s="2039"/>
      <c r="MXM302" s="2039"/>
      <c r="MXN302" s="2039"/>
      <c r="MXO302" s="2039"/>
      <c r="MXP302" s="2039"/>
      <c r="MXQ302" s="2039"/>
      <c r="MXR302" s="2039"/>
      <c r="MXS302" s="2039"/>
      <c r="MXT302" s="2039"/>
      <c r="MXU302" s="2039"/>
      <c r="MXV302" s="2039"/>
      <c r="MXW302" s="2039"/>
      <c r="MXX302" s="2039"/>
      <c r="MXY302" s="2039"/>
      <c r="MXZ302" s="2039"/>
      <c r="MYA302" s="2039"/>
      <c r="MYB302" s="2039"/>
      <c r="MYC302" s="2039"/>
      <c r="MYD302" s="2039"/>
      <c r="MYE302" s="2039"/>
      <c r="MYF302" s="2039"/>
      <c r="MYG302" s="2039"/>
      <c r="MYH302" s="2039"/>
      <c r="MYI302" s="2039"/>
      <c r="MYJ302" s="2039"/>
      <c r="MYK302" s="2039"/>
      <c r="MYL302" s="2039"/>
      <c r="MYM302" s="2039"/>
      <c r="MYN302" s="2039"/>
      <c r="MYO302" s="2039"/>
      <c r="MYP302" s="2039"/>
      <c r="MYQ302" s="2039"/>
      <c r="MYR302" s="2039"/>
      <c r="MYS302" s="2039"/>
      <c r="MYT302" s="2039"/>
      <c r="MYU302" s="2039"/>
      <c r="MYV302" s="2039"/>
      <c r="MYW302" s="2039"/>
      <c r="MYX302" s="2039"/>
      <c r="MYY302" s="2039"/>
      <c r="MYZ302" s="2039"/>
      <c r="MZA302" s="2039"/>
      <c r="MZB302" s="2039"/>
      <c r="MZC302" s="2039"/>
      <c r="MZD302" s="2039"/>
      <c r="MZE302" s="2039"/>
      <c r="MZF302" s="2039"/>
      <c r="MZG302" s="2039"/>
      <c r="MZH302" s="2039"/>
      <c r="MZI302" s="2039"/>
      <c r="MZJ302" s="2039"/>
      <c r="MZK302" s="2039"/>
      <c r="MZL302" s="2039"/>
      <c r="MZM302" s="2039"/>
      <c r="MZN302" s="2039"/>
      <c r="MZO302" s="2039"/>
      <c r="MZP302" s="2039"/>
      <c r="MZQ302" s="2039"/>
      <c r="MZR302" s="2039"/>
      <c r="MZS302" s="2039"/>
      <c r="MZT302" s="2039"/>
      <c r="MZU302" s="2039"/>
      <c r="MZV302" s="2039"/>
      <c r="MZW302" s="2039"/>
      <c r="MZX302" s="2039"/>
      <c r="MZY302" s="2039"/>
      <c r="MZZ302" s="2039"/>
      <c r="NAA302" s="2039"/>
      <c r="NAB302" s="2039"/>
      <c r="NAC302" s="2039"/>
      <c r="NAD302" s="2039"/>
      <c r="NAE302" s="2039"/>
      <c r="NAF302" s="2039"/>
      <c r="NAG302" s="2039"/>
      <c r="NAH302" s="2039"/>
      <c r="NAI302" s="2039"/>
      <c r="NAJ302" s="2039"/>
      <c r="NAK302" s="2039"/>
      <c r="NAL302" s="2039"/>
      <c r="NAM302" s="2039"/>
      <c r="NAN302" s="2039"/>
      <c r="NAO302" s="2039"/>
      <c r="NAP302" s="2039"/>
      <c r="NAQ302" s="2039"/>
      <c r="NAR302" s="2039"/>
      <c r="NAS302" s="2039"/>
      <c r="NAT302" s="2039"/>
      <c r="NAU302" s="2039"/>
      <c r="NAV302" s="2039"/>
      <c r="NAW302" s="2039"/>
      <c r="NAX302" s="2039"/>
      <c r="NAY302" s="2039"/>
      <c r="NAZ302" s="2039"/>
      <c r="NBA302" s="2039"/>
      <c r="NBB302" s="2039"/>
      <c r="NBC302" s="2039"/>
      <c r="NBD302" s="2039"/>
      <c r="NBE302" s="2039"/>
      <c r="NBF302" s="2039"/>
      <c r="NBG302" s="2039"/>
      <c r="NBH302" s="2039"/>
      <c r="NBI302" s="2039"/>
      <c r="NBJ302" s="2039"/>
      <c r="NBK302" s="2039"/>
      <c r="NBL302" s="2039"/>
      <c r="NBM302" s="2039"/>
      <c r="NBN302" s="2039"/>
      <c r="NBO302" s="2039"/>
      <c r="NBP302" s="2039"/>
      <c r="NBQ302" s="2039"/>
      <c r="NBR302" s="2039"/>
      <c r="NBS302" s="2039"/>
      <c r="NBT302" s="2039"/>
      <c r="NBU302" s="2039"/>
      <c r="NBV302" s="2039"/>
      <c r="NBW302" s="2039"/>
      <c r="NBX302" s="2039"/>
      <c r="NBY302" s="2039"/>
      <c r="NBZ302" s="2039"/>
      <c r="NCA302" s="2039"/>
      <c r="NCB302" s="2039"/>
      <c r="NCC302" s="2039"/>
      <c r="NCD302" s="2039"/>
      <c r="NCE302" s="2039"/>
      <c r="NCF302" s="2039"/>
      <c r="NCG302" s="2039"/>
      <c r="NCH302" s="2039"/>
      <c r="NCI302" s="2039"/>
      <c r="NCJ302" s="2039"/>
      <c r="NCK302" s="2039"/>
      <c r="NCL302" s="2039"/>
      <c r="NCM302" s="2039"/>
      <c r="NCN302" s="2039"/>
      <c r="NCO302" s="2039"/>
      <c r="NCP302" s="2039"/>
      <c r="NCQ302" s="2039"/>
      <c r="NCR302" s="2039"/>
      <c r="NCS302" s="2039"/>
      <c r="NCT302" s="2039"/>
      <c r="NCU302" s="2039"/>
      <c r="NCV302" s="2039"/>
      <c r="NCW302" s="2039"/>
      <c r="NCX302" s="2039"/>
      <c r="NCY302" s="2039"/>
      <c r="NCZ302" s="2039"/>
      <c r="NDA302" s="2039"/>
      <c r="NDB302" s="2039"/>
      <c r="NDC302" s="2039"/>
      <c r="NDD302" s="2039"/>
      <c r="NDE302" s="2039"/>
      <c r="NDF302" s="2039"/>
      <c r="NDG302" s="2039"/>
      <c r="NDH302" s="2039"/>
      <c r="NDI302" s="2039"/>
      <c r="NDJ302" s="2039"/>
      <c r="NDK302" s="2039"/>
      <c r="NDL302" s="2039"/>
      <c r="NDM302" s="2039"/>
      <c r="NDN302" s="2039"/>
      <c r="NDO302" s="2039"/>
      <c r="NDP302" s="2039"/>
      <c r="NDQ302" s="2039"/>
      <c r="NDR302" s="2039"/>
      <c r="NDS302" s="2039"/>
      <c r="NDT302" s="2039"/>
      <c r="NDU302" s="2039"/>
      <c r="NDV302" s="2039"/>
      <c r="NDW302" s="2039"/>
      <c r="NDX302" s="2039"/>
      <c r="NDY302" s="2039"/>
      <c r="NDZ302" s="2039"/>
      <c r="NEA302" s="2039"/>
      <c r="NEB302" s="2039"/>
      <c r="NEC302" s="2039"/>
      <c r="NED302" s="2039"/>
      <c r="NEE302" s="2039"/>
      <c r="NEF302" s="2039"/>
      <c r="NEG302" s="2039"/>
      <c r="NEH302" s="2039"/>
      <c r="NEI302" s="2039"/>
      <c r="NEJ302" s="2039"/>
      <c r="NEK302" s="2039"/>
      <c r="NEL302" s="2039"/>
      <c r="NEM302" s="2039"/>
      <c r="NEN302" s="2039"/>
      <c r="NEO302" s="2039"/>
      <c r="NEP302" s="2039"/>
      <c r="NEQ302" s="2039"/>
      <c r="NER302" s="2039"/>
      <c r="NES302" s="2039"/>
      <c r="NET302" s="2039"/>
      <c r="NEU302" s="2039"/>
      <c r="NEV302" s="2039"/>
      <c r="NEW302" s="2039"/>
      <c r="NEX302" s="2039"/>
      <c r="NEY302" s="2039"/>
      <c r="NEZ302" s="2039"/>
      <c r="NFA302" s="2039"/>
      <c r="NFB302" s="2039"/>
      <c r="NFC302" s="2039"/>
      <c r="NFD302" s="2039"/>
      <c r="NFE302" s="2039"/>
      <c r="NFF302" s="2039"/>
      <c r="NFG302" s="2039"/>
      <c r="NFH302" s="2039"/>
      <c r="NFI302" s="2039"/>
      <c r="NFJ302" s="2039"/>
      <c r="NFK302" s="2039"/>
      <c r="NFL302" s="2039"/>
      <c r="NFM302" s="2039"/>
      <c r="NFN302" s="2039"/>
      <c r="NFO302" s="2039"/>
      <c r="NFP302" s="2039"/>
      <c r="NFQ302" s="2039"/>
      <c r="NFR302" s="2039"/>
      <c r="NFS302" s="2039"/>
      <c r="NFT302" s="2039"/>
      <c r="NFU302" s="2039"/>
      <c r="NFV302" s="2039"/>
      <c r="NFW302" s="2039"/>
      <c r="NFX302" s="2039"/>
      <c r="NFY302" s="2039"/>
      <c r="NFZ302" s="2039"/>
      <c r="NGA302" s="2039"/>
      <c r="NGB302" s="2039"/>
      <c r="NGC302" s="2039"/>
      <c r="NGD302" s="2039"/>
      <c r="NGE302" s="2039"/>
      <c r="NGF302" s="2039"/>
      <c r="NGG302" s="2039"/>
      <c r="NGH302" s="2039"/>
      <c r="NGI302" s="2039"/>
      <c r="NGJ302" s="2039"/>
      <c r="NGK302" s="2039"/>
      <c r="NGL302" s="2039"/>
      <c r="NGM302" s="2039"/>
      <c r="NGN302" s="2039"/>
      <c r="NGO302" s="2039"/>
      <c r="NGP302" s="2039"/>
      <c r="NGQ302" s="2039"/>
      <c r="NGR302" s="2039"/>
      <c r="NGS302" s="2039"/>
      <c r="NGT302" s="2039"/>
      <c r="NGU302" s="2039"/>
      <c r="NGV302" s="2039"/>
      <c r="NGW302" s="2039"/>
      <c r="NGX302" s="2039"/>
      <c r="NGY302" s="2039"/>
      <c r="NGZ302" s="2039"/>
      <c r="NHA302" s="2039"/>
      <c r="NHB302" s="2039"/>
      <c r="NHC302" s="2039"/>
      <c r="NHD302" s="2039"/>
      <c r="NHE302" s="2039"/>
      <c r="NHF302" s="2039"/>
      <c r="NHG302" s="2039"/>
      <c r="NHH302" s="2039"/>
      <c r="NHI302" s="2039"/>
      <c r="NHJ302" s="2039"/>
      <c r="NHK302" s="2039"/>
      <c r="NHL302" s="2039"/>
      <c r="NHM302" s="2039"/>
      <c r="NHN302" s="2039"/>
      <c r="NHO302" s="2039"/>
      <c r="NHP302" s="2039"/>
      <c r="NHQ302" s="2039"/>
      <c r="NHR302" s="2039"/>
      <c r="NHS302" s="2039"/>
      <c r="NHT302" s="2039"/>
      <c r="NHU302" s="2039"/>
      <c r="NHV302" s="2039"/>
      <c r="NHW302" s="2039"/>
      <c r="NHX302" s="2039"/>
      <c r="NHY302" s="2039"/>
      <c r="NHZ302" s="2039"/>
      <c r="NIA302" s="2039"/>
      <c r="NIB302" s="2039"/>
      <c r="NIC302" s="2039"/>
      <c r="NID302" s="2039"/>
      <c r="NIE302" s="2039"/>
      <c r="NIF302" s="2039"/>
      <c r="NIG302" s="2039"/>
      <c r="NIH302" s="2039"/>
      <c r="NII302" s="2039"/>
      <c r="NIJ302" s="2039"/>
      <c r="NIK302" s="2039"/>
      <c r="NIL302" s="2039"/>
      <c r="NIM302" s="2039"/>
      <c r="NIN302" s="2039"/>
      <c r="NIO302" s="2039"/>
      <c r="NIP302" s="2039"/>
      <c r="NIQ302" s="2039"/>
      <c r="NIR302" s="2039"/>
      <c r="NIS302" s="2039"/>
      <c r="NIT302" s="2039"/>
      <c r="NIU302" s="2039"/>
      <c r="NIV302" s="2039"/>
      <c r="NIW302" s="2039"/>
      <c r="NIX302" s="2039"/>
      <c r="NIY302" s="2039"/>
      <c r="NIZ302" s="2039"/>
      <c r="NJA302" s="2039"/>
      <c r="NJB302" s="2039"/>
      <c r="NJC302" s="2039"/>
      <c r="NJD302" s="2039"/>
      <c r="NJE302" s="2039"/>
      <c r="NJF302" s="2039"/>
      <c r="NJG302" s="2039"/>
      <c r="NJH302" s="2039"/>
      <c r="NJI302" s="2039"/>
      <c r="NJJ302" s="2039"/>
      <c r="NJK302" s="2039"/>
      <c r="NJL302" s="2039"/>
      <c r="NJM302" s="2039"/>
      <c r="NJN302" s="2039"/>
      <c r="NJO302" s="2039"/>
      <c r="NJP302" s="2039"/>
      <c r="NJQ302" s="2039"/>
      <c r="NJR302" s="2039"/>
      <c r="NJS302" s="2039"/>
      <c r="NJT302" s="2039"/>
      <c r="NJU302" s="2039"/>
      <c r="NJV302" s="2039"/>
      <c r="NJW302" s="2039"/>
      <c r="NJX302" s="2039"/>
      <c r="NJY302" s="2039"/>
      <c r="NJZ302" s="2039"/>
      <c r="NKA302" s="2039"/>
      <c r="NKB302" s="2039"/>
      <c r="NKC302" s="2039"/>
      <c r="NKD302" s="2039"/>
      <c r="NKE302" s="2039"/>
      <c r="NKF302" s="2039"/>
      <c r="NKG302" s="2039"/>
      <c r="NKH302" s="2039"/>
      <c r="NKI302" s="2039"/>
      <c r="NKJ302" s="2039"/>
      <c r="NKK302" s="2039"/>
      <c r="NKL302" s="2039"/>
      <c r="NKM302" s="2039"/>
      <c r="NKN302" s="2039"/>
      <c r="NKO302" s="2039"/>
      <c r="NKP302" s="2039"/>
      <c r="NKQ302" s="2039"/>
      <c r="NKR302" s="2039"/>
      <c r="NKS302" s="2039"/>
      <c r="NKT302" s="2039"/>
      <c r="NKU302" s="2039"/>
      <c r="NKV302" s="2039"/>
      <c r="NKW302" s="2039"/>
      <c r="NKX302" s="2039"/>
      <c r="NKY302" s="2039"/>
      <c r="NKZ302" s="2039"/>
      <c r="NLA302" s="2039"/>
      <c r="NLB302" s="2039"/>
      <c r="NLC302" s="2039"/>
      <c r="NLD302" s="2039"/>
      <c r="NLE302" s="2039"/>
      <c r="NLF302" s="2039"/>
      <c r="NLG302" s="2039"/>
      <c r="NLH302" s="2039"/>
      <c r="NLI302" s="2039"/>
      <c r="NLJ302" s="2039"/>
      <c r="NLK302" s="2039"/>
      <c r="NLL302" s="2039"/>
      <c r="NLM302" s="2039"/>
      <c r="NLN302" s="2039"/>
      <c r="NLO302" s="2039"/>
      <c r="NLP302" s="2039"/>
      <c r="NLQ302" s="2039"/>
      <c r="NLR302" s="2039"/>
      <c r="NLS302" s="2039"/>
      <c r="NLT302" s="2039"/>
      <c r="NLU302" s="2039"/>
      <c r="NLV302" s="2039"/>
      <c r="NLW302" s="2039"/>
      <c r="NLX302" s="2039"/>
      <c r="NLY302" s="2039"/>
      <c r="NLZ302" s="2039"/>
      <c r="NMA302" s="2039"/>
      <c r="NMB302" s="2039"/>
      <c r="NMC302" s="2039"/>
      <c r="NMD302" s="2039"/>
      <c r="NME302" s="2039"/>
      <c r="NMF302" s="2039"/>
      <c r="NMG302" s="2039"/>
      <c r="NMH302" s="2039"/>
      <c r="NMI302" s="2039"/>
      <c r="NMJ302" s="2039"/>
      <c r="NMK302" s="2039"/>
      <c r="NML302" s="2039"/>
      <c r="NMM302" s="2039"/>
      <c r="NMN302" s="2039"/>
      <c r="NMO302" s="2039"/>
      <c r="NMP302" s="2039"/>
      <c r="NMQ302" s="2039"/>
      <c r="NMR302" s="2039"/>
      <c r="NMS302" s="2039"/>
      <c r="NMT302" s="2039"/>
      <c r="NMU302" s="2039"/>
      <c r="NMV302" s="2039"/>
      <c r="NMW302" s="2039"/>
      <c r="NMX302" s="2039"/>
      <c r="NMY302" s="2039"/>
      <c r="NMZ302" s="2039"/>
      <c r="NNA302" s="2039"/>
      <c r="NNB302" s="2039"/>
      <c r="NNC302" s="2039"/>
      <c r="NND302" s="2039"/>
      <c r="NNE302" s="2039"/>
      <c r="NNF302" s="2039"/>
      <c r="NNG302" s="2039"/>
      <c r="NNH302" s="2039"/>
      <c r="NNI302" s="2039"/>
      <c r="NNJ302" s="2039"/>
      <c r="NNK302" s="2039"/>
      <c r="NNL302" s="2039"/>
      <c r="NNM302" s="2039"/>
      <c r="NNN302" s="2039"/>
      <c r="NNO302" s="2039"/>
      <c r="NNP302" s="2039"/>
      <c r="NNQ302" s="2039"/>
      <c r="NNR302" s="2039"/>
      <c r="NNS302" s="2039"/>
      <c r="NNT302" s="2039"/>
      <c r="NNU302" s="2039"/>
      <c r="NNV302" s="2039"/>
      <c r="NNW302" s="2039"/>
      <c r="NNX302" s="2039"/>
      <c r="NNY302" s="2039"/>
      <c r="NNZ302" s="2039"/>
      <c r="NOA302" s="2039"/>
      <c r="NOB302" s="2039"/>
      <c r="NOC302" s="2039"/>
      <c r="NOD302" s="2039"/>
      <c r="NOE302" s="2039"/>
      <c r="NOF302" s="2039"/>
      <c r="NOG302" s="2039"/>
      <c r="NOH302" s="2039"/>
      <c r="NOI302" s="2039"/>
      <c r="NOJ302" s="2039"/>
      <c r="NOK302" s="2039"/>
      <c r="NOL302" s="2039"/>
      <c r="NOM302" s="2039"/>
      <c r="NON302" s="2039"/>
      <c r="NOO302" s="2039"/>
      <c r="NOP302" s="2039"/>
      <c r="NOQ302" s="2039"/>
      <c r="NOR302" s="2039"/>
      <c r="NOS302" s="2039"/>
      <c r="NOT302" s="2039"/>
      <c r="NOU302" s="2039"/>
      <c r="NOV302" s="2039"/>
      <c r="NOW302" s="2039"/>
      <c r="NOX302" s="2039"/>
      <c r="NOY302" s="2039"/>
      <c r="NOZ302" s="2039"/>
      <c r="NPA302" s="2039"/>
      <c r="NPB302" s="2039"/>
      <c r="NPC302" s="2039"/>
      <c r="NPD302" s="2039"/>
      <c r="NPE302" s="2039"/>
      <c r="NPF302" s="2039"/>
      <c r="NPG302" s="2039"/>
      <c r="NPH302" s="2039"/>
      <c r="NPI302" s="2039"/>
      <c r="NPJ302" s="2039"/>
      <c r="NPK302" s="2039"/>
      <c r="NPL302" s="2039"/>
      <c r="NPM302" s="2039"/>
      <c r="NPN302" s="2039"/>
      <c r="NPO302" s="2039"/>
      <c r="NPP302" s="2039"/>
      <c r="NPQ302" s="2039"/>
      <c r="NPR302" s="2039"/>
      <c r="NPS302" s="2039"/>
      <c r="NPT302" s="2039"/>
      <c r="NPU302" s="2039"/>
      <c r="NPV302" s="2039"/>
      <c r="NPW302" s="2039"/>
      <c r="NPX302" s="2039"/>
      <c r="NPY302" s="2039"/>
      <c r="NPZ302" s="2039"/>
      <c r="NQA302" s="2039"/>
      <c r="NQB302" s="2039"/>
      <c r="NQC302" s="2039"/>
      <c r="NQD302" s="2039"/>
      <c r="NQE302" s="2039"/>
      <c r="NQF302" s="2039"/>
      <c r="NQG302" s="2039"/>
      <c r="NQH302" s="2039"/>
      <c r="NQI302" s="2039"/>
      <c r="NQJ302" s="2039"/>
      <c r="NQK302" s="2039"/>
      <c r="NQL302" s="2039"/>
      <c r="NQM302" s="2039"/>
      <c r="NQN302" s="2039"/>
      <c r="NQO302" s="2039"/>
      <c r="NQP302" s="2039"/>
      <c r="NQQ302" s="2039"/>
      <c r="NQR302" s="2039"/>
      <c r="NQS302" s="2039"/>
      <c r="NQT302" s="2039"/>
      <c r="NQU302" s="2039"/>
      <c r="NQV302" s="2039"/>
      <c r="NQW302" s="2039"/>
      <c r="NQX302" s="2039"/>
      <c r="NQY302" s="2039"/>
      <c r="NQZ302" s="2039"/>
      <c r="NRA302" s="2039"/>
      <c r="NRB302" s="2039"/>
      <c r="NRC302" s="2039"/>
      <c r="NRD302" s="2039"/>
      <c r="NRE302" s="2039"/>
      <c r="NRF302" s="2039"/>
      <c r="NRG302" s="2039"/>
      <c r="NRH302" s="2039"/>
      <c r="NRI302" s="2039"/>
      <c r="NRJ302" s="2039"/>
      <c r="NRK302" s="2039"/>
      <c r="NRL302" s="2039"/>
      <c r="NRM302" s="2039"/>
      <c r="NRN302" s="2039"/>
      <c r="NRO302" s="2039"/>
      <c r="NRP302" s="2039"/>
      <c r="NRQ302" s="2039"/>
      <c r="NRR302" s="2039"/>
      <c r="NRS302" s="2039"/>
      <c r="NRT302" s="2039"/>
      <c r="NRU302" s="2039"/>
      <c r="NRV302" s="2039"/>
      <c r="NRW302" s="2039"/>
      <c r="NRX302" s="2039"/>
      <c r="NRY302" s="2039"/>
      <c r="NRZ302" s="2039"/>
      <c r="NSA302" s="2039"/>
      <c r="NSB302" s="2039"/>
      <c r="NSC302" s="2039"/>
      <c r="NSD302" s="2039"/>
      <c r="NSE302" s="2039"/>
      <c r="NSF302" s="2039"/>
      <c r="NSG302" s="2039"/>
      <c r="NSH302" s="2039"/>
      <c r="NSI302" s="2039"/>
      <c r="NSJ302" s="2039"/>
      <c r="NSK302" s="2039"/>
      <c r="NSL302" s="2039"/>
      <c r="NSM302" s="2039"/>
      <c r="NSN302" s="2039"/>
      <c r="NSO302" s="2039"/>
      <c r="NSP302" s="2039"/>
      <c r="NSQ302" s="2039"/>
      <c r="NSR302" s="2039"/>
      <c r="NSS302" s="2039"/>
      <c r="NST302" s="2039"/>
      <c r="NSU302" s="2039"/>
      <c r="NSV302" s="2039"/>
      <c r="NSW302" s="2039"/>
      <c r="NSX302" s="2039"/>
      <c r="NSY302" s="2039"/>
      <c r="NSZ302" s="2039"/>
      <c r="NTA302" s="2039"/>
      <c r="NTB302" s="2039"/>
      <c r="NTC302" s="2039"/>
      <c r="NTD302" s="2039"/>
      <c r="NTE302" s="2039"/>
      <c r="NTF302" s="2039"/>
      <c r="NTG302" s="2039"/>
      <c r="NTH302" s="2039"/>
      <c r="NTI302" s="2039"/>
      <c r="NTJ302" s="2039"/>
      <c r="NTK302" s="2039"/>
      <c r="NTL302" s="2039"/>
      <c r="NTM302" s="2039"/>
      <c r="NTN302" s="2039"/>
      <c r="NTO302" s="2039"/>
      <c r="NTP302" s="2039"/>
      <c r="NTQ302" s="2039"/>
      <c r="NTR302" s="2039"/>
      <c r="NTS302" s="2039"/>
      <c r="NTT302" s="2039"/>
      <c r="NTU302" s="2039"/>
      <c r="NTV302" s="2039"/>
      <c r="NTW302" s="2039"/>
      <c r="NTX302" s="2039"/>
      <c r="NTY302" s="2039"/>
      <c r="NTZ302" s="2039"/>
      <c r="NUA302" s="2039"/>
      <c r="NUB302" s="2039"/>
      <c r="NUC302" s="2039"/>
      <c r="NUD302" s="2039"/>
      <c r="NUE302" s="2039"/>
      <c r="NUF302" s="2039"/>
      <c r="NUG302" s="2039"/>
      <c r="NUH302" s="2039"/>
      <c r="NUI302" s="2039"/>
      <c r="NUJ302" s="2039"/>
      <c r="NUK302" s="2039"/>
      <c r="NUL302" s="2039"/>
      <c r="NUM302" s="2039"/>
      <c r="NUN302" s="2039"/>
      <c r="NUO302" s="2039"/>
      <c r="NUP302" s="2039"/>
      <c r="NUQ302" s="2039"/>
      <c r="NUR302" s="2039"/>
      <c r="NUS302" s="2039"/>
      <c r="NUT302" s="2039"/>
      <c r="NUU302" s="2039"/>
      <c r="NUV302" s="2039"/>
      <c r="NUW302" s="2039"/>
      <c r="NUX302" s="2039"/>
      <c r="NUY302" s="2039"/>
      <c r="NUZ302" s="2039"/>
      <c r="NVA302" s="2039"/>
      <c r="NVB302" s="2039"/>
      <c r="NVC302" s="2039"/>
      <c r="NVD302" s="2039"/>
      <c r="NVE302" s="2039"/>
      <c r="NVF302" s="2039"/>
      <c r="NVG302" s="2039"/>
      <c r="NVH302" s="2039"/>
      <c r="NVI302" s="2039"/>
      <c r="NVJ302" s="2039"/>
      <c r="NVK302" s="2039"/>
      <c r="NVL302" s="2039"/>
      <c r="NVM302" s="2039"/>
      <c r="NVN302" s="2039"/>
      <c r="NVO302" s="2039"/>
      <c r="NVP302" s="2039"/>
      <c r="NVQ302" s="2039"/>
      <c r="NVR302" s="2039"/>
      <c r="NVS302" s="2039"/>
      <c r="NVT302" s="2039"/>
      <c r="NVU302" s="2039"/>
      <c r="NVV302" s="2039"/>
      <c r="NVW302" s="2039"/>
      <c r="NVX302" s="2039"/>
      <c r="NVY302" s="2039"/>
      <c r="NVZ302" s="2039"/>
      <c r="NWA302" s="2039"/>
      <c r="NWB302" s="2039"/>
      <c r="NWC302" s="2039"/>
      <c r="NWD302" s="2039"/>
      <c r="NWE302" s="2039"/>
      <c r="NWF302" s="2039"/>
      <c r="NWG302" s="2039"/>
      <c r="NWH302" s="2039"/>
      <c r="NWI302" s="2039"/>
      <c r="NWJ302" s="2039"/>
      <c r="NWK302" s="2039"/>
      <c r="NWL302" s="2039"/>
      <c r="NWM302" s="2039"/>
      <c r="NWN302" s="2039"/>
      <c r="NWO302" s="2039"/>
      <c r="NWP302" s="2039"/>
      <c r="NWQ302" s="2039"/>
      <c r="NWR302" s="2039"/>
      <c r="NWS302" s="2039"/>
      <c r="NWT302" s="2039"/>
      <c r="NWU302" s="2039"/>
      <c r="NWV302" s="2039"/>
      <c r="NWW302" s="2039"/>
      <c r="NWX302" s="2039"/>
      <c r="NWY302" s="2039"/>
      <c r="NWZ302" s="2039"/>
      <c r="NXA302" s="2039"/>
      <c r="NXB302" s="2039"/>
      <c r="NXC302" s="2039"/>
      <c r="NXD302" s="2039"/>
      <c r="NXE302" s="2039"/>
      <c r="NXF302" s="2039"/>
      <c r="NXG302" s="2039"/>
      <c r="NXH302" s="2039"/>
      <c r="NXI302" s="2039"/>
      <c r="NXJ302" s="2039"/>
      <c r="NXK302" s="2039"/>
      <c r="NXL302" s="2039"/>
      <c r="NXM302" s="2039"/>
      <c r="NXN302" s="2039"/>
      <c r="NXO302" s="2039"/>
      <c r="NXP302" s="2039"/>
      <c r="NXQ302" s="2039"/>
      <c r="NXR302" s="2039"/>
      <c r="NXS302" s="2039"/>
      <c r="NXT302" s="2039"/>
      <c r="NXU302" s="2039"/>
      <c r="NXV302" s="2039"/>
      <c r="NXW302" s="2039"/>
      <c r="NXX302" s="2039"/>
      <c r="NXY302" s="2039"/>
      <c r="NXZ302" s="2039"/>
      <c r="NYA302" s="2039"/>
      <c r="NYB302" s="2039"/>
      <c r="NYC302" s="2039"/>
      <c r="NYD302" s="2039"/>
      <c r="NYE302" s="2039"/>
      <c r="NYF302" s="2039"/>
      <c r="NYG302" s="2039"/>
      <c r="NYH302" s="2039"/>
      <c r="NYI302" s="2039"/>
      <c r="NYJ302" s="2039"/>
      <c r="NYK302" s="2039"/>
      <c r="NYL302" s="2039"/>
      <c r="NYM302" s="2039"/>
      <c r="NYN302" s="2039"/>
      <c r="NYO302" s="2039"/>
      <c r="NYP302" s="2039"/>
      <c r="NYQ302" s="2039"/>
      <c r="NYR302" s="2039"/>
      <c r="NYS302" s="2039"/>
      <c r="NYT302" s="2039"/>
      <c r="NYU302" s="2039"/>
      <c r="NYV302" s="2039"/>
      <c r="NYW302" s="2039"/>
      <c r="NYX302" s="2039"/>
      <c r="NYY302" s="2039"/>
      <c r="NYZ302" s="2039"/>
      <c r="NZA302" s="2039"/>
      <c r="NZB302" s="2039"/>
      <c r="NZC302" s="2039"/>
      <c r="NZD302" s="2039"/>
      <c r="NZE302" s="2039"/>
      <c r="NZF302" s="2039"/>
      <c r="NZG302" s="2039"/>
      <c r="NZH302" s="2039"/>
      <c r="NZI302" s="2039"/>
      <c r="NZJ302" s="2039"/>
      <c r="NZK302" s="2039"/>
      <c r="NZL302" s="2039"/>
      <c r="NZM302" s="2039"/>
      <c r="NZN302" s="2039"/>
      <c r="NZO302" s="2039"/>
      <c r="NZP302" s="2039"/>
      <c r="NZQ302" s="2039"/>
      <c r="NZR302" s="2039"/>
      <c r="NZS302" s="2039"/>
      <c r="NZT302" s="2039"/>
      <c r="NZU302" s="2039"/>
      <c r="NZV302" s="2039"/>
      <c r="NZW302" s="2039"/>
      <c r="NZX302" s="2039"/>
      <c r="NZY302" s="2039"/>
      <c r="NZZ302" s="2039"/>
      <c r="OAA302" s="2039"/>
      <c r="OAB302" s="2039"/>
      <c r="OAC302" s="2039"/>
      <c r="OAD302" s="2039"/>
      <c r="OAE302" s="2039"/>
      <c r="OAF302" s="2039"/>
      <c r="OAG302" s="2039"/>
      <c r="OAH302" s="2039"/>
      <c r="OAI302" s="2039"/>
      <c r="OAJ302" s="2039"/>
      <c r="OAK302" s="2039"/>
      <c r="OAL302" s="2039"/>
      <c r="OAM302" s="2039"/>
      <c r="OAN302" s="2039"/>
      <c r="OAO302" s="2039"/>
      <c r="OAP302" s="2039"/>
      <c r="OAQ302" s="2039"/>
      <c r="OAR302" s="2039"/>
      <c r="OAS302" s="2039"/>
      <c r="OAT302" s="2039"/>
      <c r="OAU302" s="2039"/>
      <c r="OAV302" s="2039"/>
      <c r="OAW302" s="2039"/>
      <c r="OAX302" s="2039"/>
      <c r="OAY302" s="2039"/>
      <c r="OAZ302" s="2039"/>
      <c r="OBA302" s="2039"/>
      <c r="OBB302" s="2039"/>
      <c r="OBC302" s="2039"/>
      <c r="OBD302" s="2039"/>
      <c r="OBE302" s="2039"/>
      <c r="OBF302" s="2039"/>
      <c r="OBG302" s="2039"/>
      <c r="OBH302" s="2039"/>
      <c r="OBI302" s="2039"/>
      <c r="OBJ302" s="2039"/>
      <c r="OBK302" s="2039"/>
      <c r="OBL302" s="2039"/>
      <c r="OBM302" s="2039"/>
      <c r="OBN302" s="2039"/>
      <c r="OBO302" s="2039"/>
      <c r="OBP302" s="2039"/>
      <c r="OBQ302" s="2039"/>
      <c r="OBR302" s="2039"/>
      <c r="OBS302" s="2039"/>
      <c r="OBT302" s="2039"/>
      <c r="OBU302" s="2039"/>
      <c r="OBV302" s="2039"/>
      <c r="OBW302" s="2039"/>
      <c r="OBX302" s="2039"/>
      <c r="OBY302" s="2039"/>
      <c r="OBZ302" s="2039"/>
      <c r="OCA302" s="2039"/>
      <c r="OCB302" s="2039"/>
      <c r="OCC302" s="2039"/>
      <c r="OCD302" s="2039"/>
      <c r="OCE302" s="2039"/>
      <c r="OCF302" s="2039"/>
      <c r="OCG302" s="2039"/>
      <c r="OCH302" s="2039"/>
      <c r="OCI302" s="2039"/>
      <c r="OCJ302" s="2039"/>
      <c r="OCK302" s="2039"/>
      <c r="OCL302" s="2039"/>
      <c r="OCM302" s="2039"/>
      <c r="OCN302" s="2039"/>
      <c r="OCO302" s="2039"/>
      <c r="OCP302" s="2039"/>
      <c r="OCQ302" s="2039"/>
      <c r="OCR302" s="2039"/>
      <c r="OCS302" s="2039"/>
      <c r="OCT302" s="2039"/>
      <c r="OCU302" s="2039"/>
      <c r="OCV302" s="2039"/>
      <c r="OCW302" s="2039"/>
      <c r="OCX302" s="2039"/>
      <c r="OCY302" s="2039"/>
      <c r="OCZ302" s="2039"/>
      <c r="ODA302" s="2039"/>
      <c r="ODB302" s="2039"/>
      <c r="ODC302" s="2039"/>
      <c r="ODD302" s="2039"/>
      <c r="ODE302" s="2039"/>
      <c r="ODF302" s="2039"/>
      <c r="ODG302" s="2039"/>
      <c r="ODH302" s="2039"/>
      <c r="ODI302" s="2039"/>
      <c r="ODJ302" s="2039"/>
      <c r="ODK302" s="2039"/>
      <c r="ODL302" s="2039"/>
      <c r="ODM302" s="2039"/>
      <c r="ODN302" s="2039"/>
      <c r="ODO302" s="2039"/>
      <c r="ODP302" s="2039"/>
      <c r="ODQ302" s="2039"/>
      <c r="ODR302" s="2039"/>
      <c r="ODS302" s="2039"/>
      <c r="ODT302" s="2039"/>
      <c r="ODU302" s="2039"/>
      <c r="ODV302" s="2039"/>
      <c r="ODW302" s="2039"/>
      <c r="ODX302" s="2039"/>
      <c r="ODY302" s="2039"/>
      <c r="ODZ302" s="2039"/>
      <c r="OEA302" s="2039"/>
      <c r="OEB302" s="2039"/>
      <c r="OEC302" s="2039"/>
      <c r="OED302" s="2039"/>
      <c r="OEE302" s="2039"/>
      <c r="OEF302" s="2039"/>
      <c r="OEG302" s="2039"/>
      <c r="OEH302" s="2039"/>
      <c r="OEI302" s="2039"/>
      <c r="OEJ302" s="2039"/>
      <c r="OEK302" s="2039"/>
      <c r="OEL302" s="2039"/>
      <c r="OEM302" s="2039"/>
      <c r="OEN302" s="2039"/>
      <c r="OEO302" s="2039"/>
      <c r="OEP302" s="2039"/>
      <c r="OEQ302" s="2039"/>
      <c r="OER302" s="2039"/>
      <c r="OES302" s="2039"/>
      <c r="OET302" s="2039"/>
      <c r="OEU302" s="2039"/>
      <c r="OEV302" s="2039"/>
      <c r="OEW302" s="2039"/>
      <c r="OEX302" s="2039"/>
      <c r="OEY302" s="2039"/>
      <c r="OEZ302" s="2039"/>
      <c r="OFA302" s="2039"/>
      <c r="OFB302" s="2039"/>
      <c r="OFC302" s="2039"/>
      <c r="OFD302" s="2039"/>
      <c r="OFE302" s="2039"/>
      <c r="OFF302" s="2039"/>
      <c r="OFG302" s="2039"/>
      <c r="OFH302" s="2039"/>
      <c r="OFI302" s="2039"/>
      <c r="OFJ302" s="2039"/>
      <c r="OFK302" s="2039"/>
      <c r="OFL302" s="2039"/>
      <c r="OFM302" s="2039"/>
      <c r="OFN302" s="2039"/>
      <c r="OFO302" s="2039"/>
      <c r="OFP302" s="2039"/>
      <c r="OFQ302" s="2039"/>
      <c r="OFR302" s="2039"/>
      <c r="OFS302" s="2039"/>
      <c r="OFT302" s="2039"/>
      <c r="OFU302" s="2039"/>
      <c r="OFV302" s="2039"/>
      <c r="OFW302" s="2039"/>
      <c r="OFX302" s="2039"/>
      <c r="OFY302" s="2039"/>
      <c r="OFZ302" s="2039"/>
      <c r="OGA302" s="2039"/>
      <c r="OGB302" s="2039"/>
      <c r="OGC302" s="2039"/>
      <c r="OGD302" s="2039"/>
      <c r="OGE302" s="2039"/>
      <c r="OGF302" s="2039"/>
      <c r="OGG302" s="2039"/>
      <c r="OGH302" s="2039"/>
      <c r="OGI302" s="2039"/>
      <c r="OGJ302" s="2039"/>
      <c r="OGK302" s="2039"/>
      <c r="OGL302" s="2039"/>
      <c r="OGM302" s="2039"/>
      <c r="OGN302" s="2039"/>
      <c r="OGO302" s="2039"/>
      <c r="OGP302" s="2039"/>
      <c r="OGQ302" s="2039"/>
      <c r="OGR302" s="2039"/>
      <c r="OGS302" s="2039"/>
      <c r="OGT302" s="2039"/>
      <c r="OGU302" s="2039"/>
      <c r="OGV302" s="2039"/>
      <c r="OGW302" s="2039"/>
      <c r="OGX302" s="2039"/>
      <c r="OGY302" s="2039"/>
      <c r="OGZ302" s="2039"/>
      <c r="OHA302" s="2039"/>
      <c r="OHB302" s="2039"/>
      <c r="OHC302" s="2039"/>
      <c r="OHD302" s="2039"/>
      <c r="OHE302" s="2039"/>
      <c r="OHF302" s="2039"/>
      <c r="OHG302" s="2039"/>
      <c r="OHH302" s="2039"/>
      <c r="OHI302" s="2039"/>
      <c r="OHJ302" s="2039"/>
      <c r="OHK302" s="2039"/>
      <c r="OHL302" s="2039"/>
      <c r="OHM302" s="2039"/>
      <c r="OHN302" s="2039"/>
      <c r="OHO302" s="2039"/>
      <c r="OHP302" s="2039"/>
      <c r="OHQ302" s="2039"/>
      <c r="OHR302" s="2039"/>
      <c r="OHS302" s="2039"/>
      <c r="OHT302" s="2039"/>
      <c r="OHU302" s="2039"/>
      <c r="OHV302" s="2039"/>
      <c r="OHW302" s="2039"/>
      <c r="OHX302" s="2039"/>
      <c r="OHY302" s="2039"/>
      <c r="OHZ302" s="2039"/>
      <c r="OIA302" s="2039"/>
      <c r="OIB302" s="2039"/>
      <c r="OIC302" s="2039"/>
      <c r="OID302" s="2039"/>
      <c r="OIE302" s="2039"/>
      <c r="OIF302" s="2039"/>
      <c r="OIG302" s="2039"/>
      <c r="OIH302" s="2039"/>
      <c r="OII302" s="2039"/>
      <c r="OIJ302" s="2039"/>
      <c r="OIK302" s="2039"/>
      <c r="OIL302" s="2039"/>
      <c r="OIM302" s="2039"/>
      <c r="OIN302" s="2039"/>
      <c r="OIO302" s="2039"/>
      <c r="OIP302" s="2039"/>
      <c r="OIQ302" s="2039"/>
      <c r="OIR302" s="2039"/>
      <c r="OIS302" s="2039"/>
      <c r="OIT302" s="2039"/>
      <c r="OIU302" s="2039"/>
      <c r="OIV302" s="2039"/>
      <c r="OIW302" s="2039"/>
      <c r="OIX302" s="2039"/>
      <c r="OIY302" s="2039"/>
      <c r="OIZ302" s="2039"/>
      <c r="OJA302" s="2039"/>
      <c r="OJB302" s="2039"/>
      <c r="OJC302" s="2039"/>
      <c r="OJD302" s="2039"/>
      <c r="OJE302" s="2039"/>
      <c r="OJF302" s="2039"/>
      <c r="OJG302" s="2039"/>
      <c r="OJH302" s="2039"/>
      <c r="OJI302" s="2039"/>
      <c r="OJJ302" s="2039"/>
      <c r="OJK302" s="2039"/>
      <c r="OJL302" s="2039"/>
      <c r="OJM302" s="2039"/>
      <c r="OJN302" s="2039"/>
      <c r="OJO302" s="2039"/>
      <c r="OJP302" s="2039"/>
      <c r="OJQ302" s="2039"/>
      <c r="OJR302" s="2039"/>
      <c r="OJS302" s="2039"/>
      <c r="OJT302" s="2039"/>
      <c r="OJU302" s="2039"/>
      <c r="OJV302" s="2039"/>
      <c r="OJW302" s="2039"/>
      <c r="OJX302" s="2039"/>
      <c r="OJY302" s="2039"/>
      <c r="OJZ302" s="2039"/>
      <c r="OKA302" s="2039"/>
      <c r="OKB302" s="2039"/>
      <c r="OKC302" s="2039"/>
      <c r="OKD302" s="2039"/>
      <c r="OKE302" s="2039"/>
      <c r="OKF302" s="2039"/>
      <c r="OKG302" s="2039"/>
      <c r="OKH302" s="2039"/>
      <c r="OKI302" s="2039"/>
      <c r="OKJ302" s="2039"/>
      <c r="OKK302" s="2039"/>
      <c r="OKL302" s="2039"/>
      <c r="OKM302" s="2039"/>
      <c r="OKN302" s="2039"/>
      <c r="OKO302" s="2039"/>
      <c r="OKP302" s="2039"/>
      <c r="OKQ302" s="2039"/>
      <c r="OKR302" s="2039"/>
      <c r="OKS302" s="2039"/>
      <c r="OKT302" s="2039"/>
      <c r="OKU302" s="2039"/>
      <c r="OKV302" s="2039"/>
      <c r="OKW302" s="2039"/>
      <c r="OKX302" s="2039"/>
      <c r="OKY302" s="2039"/>
      <c r="OKZ302" s="2039"/>
      <c r="OLA302" s="2039"/>
      <c r="OLB302" s="2039"/>
      <c r="OLC302" s="2039"/>
      <c r="OLD302" s="2039"/>
      <c r="OLE302" s="2039"/>
      <c r="OLF302" s="2039"/>
      <c r="OLG302" s="2039"/>
      <c r="OLH302" s="2039"/>
      <c r="OLI302" s="2039"/>
      <c r="OLJ302" s="2039"/>
      <c r="OLK302" s="2039"/>
      <c r="OLL302" s="2039"/>
      <c r="OLM302" s="2039"/>
      <c r="OLN302" s="2039"/>
      <c r="OLO302" s="2039"/>
      <c r="OLP302" s="2039"/>
      <c r="OLQ302" s="2039"/>
      <c r="OLR302" s="2039"/>
      <c r="OLS302" s="2039"/>
      <c r="OLT302" s="2039"/>
      <c r="OLU302" s="2039"/>
      <c r="OLV302" s="2039"/>
      <c r="OLW302" s="2039"/>
      <c r="OLX302" s="2039"/>
      <c r="OLY302" s="2039"/>
      <c r="OLZ302" s="2039"/>
      <c r="OMA302" s="2039"/>
      <c r="OMB302" s="2039"/>
      <c r="OMC302" s="2039"/>
      <c r="OMD302" s="2039"/>
      <c r="OME302" s="2039"/>
      <c r="OMF302" s="2039"/>
      <c r="OMG302" s="2039"/>
      <c r="OMH302" s="2039"/>
      <c r="OMI302" s="2039"/>
      <c r="OMJ302" s="2039"/>
      <c r="OMK302" s="2039"/>
      <c r="OML302" s="2039"/>
      <c r="OMM302" s="2039"/>
      <c r="OMN302" s="2039"/>
      <c r="OMO302" s="2039"/>
      <c r="OMP302" s="2039"/>
      <c r="OMQ302" s="2039"/>
      <c r="OMR302" s="2039"/>
      <c r="OMS302" s="2039"/>
      <c r="OMT302" s="2039"/>
      <c r="OMU302" s="2039"/>
      <c r="OMV302" s="2039"/>
      <c r="OMW302" s="2039"/>
      <c r="OMX302" s="2039"/>
      <c r="OMY302" s="2039"/>
      <c r="OMZ302" s="2039"/>
      <c r="ONA302" s="2039"/>
      <c r="ONB302" s="2039"/>
      <c r="ONC302" s="2039"/>
      <c r="OND302" s="2039"/>
      <c r="ONE302" s="2039"/>
      <c r="ONF302" s="2039"/>
      <c r="ONG302" s="2039"/>
      <c r="ONH302" s="2039"/>
      <c r="ONI302" s="2039"/>
      <c r="ONJ302" s="2039"/>
      <c r="ONK302" s="2039"/>
      <c r="ONL302" s="2039"/>
      <c r="ONM302" s="2039"/>
      <c r="ONN302" s="2039"/>
      <c r="ONO302" s="2039"/>
      <c r="ONP302" s="2039"/>
      <c r="ONQ302" s="2039"/>
      <c r="ONR302" s="2039"/>
      <c r="ONS302" s="2039"/>
      <c r="ONT302" s="2039"/>
      <c r="ONU302" s="2039"/>
      <c r="ONV302" s="2039"/>
      <c r="ONW302" s="2039"/>
      <c r="ONX302" s="2039"/>
      <c r="ONY302" s="2039"/>
      <c r="ONZ302" s="2039"/>
      <c r="OOA302" s="2039"/>
      <c r="OOB302" s="2039"/>
      <c r="OOC302" s="2039"/>
      <c r="OOD302" s="2039"/>
      <c r="OOE302" s="2039"/>
      <c r="OOF302" s="2039"/>
      <c r="OOG302" s="2039"/>
      <c r="OOH302" s="2039"/>
      <c r="OOI302" s="2039"/>
      <c r="OOJ302" s="2039"/>
      <c r="OOK302" s="2039"/>
      <c r="OOL302" s="2039"/>
      <c r="OOM302" s="2039"/>
      <c r="OON302" s="2039"/>
      <c r="OOO302" s="2039"/>
      <c r="OOP302" s="2039"/>
      <c r="OOQ302" s="2039"/>
      <c r="OOR302" s="2039"/>
      <c r="OOS302" s="2039"/>
      <c r="OOT302" s="2039"/>
      <c r="OOU302" s="2039"/>
      <c r="OOV302" s="2039"/>
      <c r="OOW302" s="2039"/>
      <c r="OOX302" s="2039"/>
      <c r="OOY302" s="2039"/>
      <c r="OOZ302" s="2039"/>
      <c r="OPA302" s="2039"/>
      <c r="OPB302" s="2039"/>
      <c r="OPC302" s="2039"/>
      <c r="OPD302" s="2039"/>
      <c r="OPE302" s="2039"/>
      <c r="OPF302" s="2039"/>
      <c r="OPG302" s="2039"/>
      <c r="OPH302" s="2039"/>
      <c r="OPI302" s="2039"/>
      <c r="OPJ302" s="2039"/>
      <c r="OPK302" s="2039"/>
      <c r="OPL302" s="2039"/>
      <c r="OPM302" s="2039"/>
      <c r="OPN302" s="2039"/>
      <c r="OPO302" s="2039"/>
      <c r="OPP302" s="2039"/>
      <c r="OPQ302" s="2039"/>
      <c r="OPR302" s="2039"/>
      <c r="OPS302" s="2039"/>
      <c r="OPT302" s="2039"/>
      <c r="OPU302" s="2039"/>
      <c r="OPV302" s="2039"/>
      <c r="OPW302" s="2039"/>
      <c r="OPX302" s="2039"/>
      <c r="OPY302" s="2039"/>
      <c r="OPZ302" s="2039"/>
      <c r="OQA302" s="2039"/>
      <c r="OQB302" s="2039"/>
      <c r="OQC302" s="2039"/>
      <c r="OQD302" s="2039"/>
      <c r="OQE302" s="2039"/>
      <c r="OQF302" s="2039"/>
      <c r="OQG302" s="2039"/>
      <c r="OQH302" s="2039"/>
      <c r="OQI302" s="2039"/>
      <c r="OQJ302" s="2039"/>
      <c r="OQK302" s="2039"/>
      <c r="OQL302" s="2039"/>
      <c r="OQM302" s="2039"/>
      <c r="OQN302" s="2039"/>
      <c r="OQO302" s="2039"/>
      <c r="OQP302" s="2039"/>
      <c r="OQQ302" s="2039"/>
      <c r="OQR302" s="2039"/>
      <c r="OQS302" s="2039"/>
      <c r="OQT302" s="2039"/>
      <c r="OQU302" s="2039"/>
      <c r="OQV302" s="2039"/>
      <c r="OQW302" s="2039"/>
      <c r="OQX302" s="2039"/>
      <c r="OQY302" s="2039"/>
      <c r="OQZ302" s="2039"/>
      <c r="ORA302" s="2039"/>
      <c r="ORB302" s="2039"/>
      <c r="ORC302" s="2039"/>
      <c r="ORD302" s="2039"/>
      <c r="ORE302" s="2039"/>
      <c r="ORF302" s="2039"/>
      <c r="ORG302" s="2039"/>
      <c r="ORH302" s="2039"/>
      <c r="ORI302" s="2039"/>
      <c r="ORJ302" s="2039"/>
      <c r="ORK302" s="2039"/>
      <c r="ORL302" s="2039"/>
      <c r="ORM302" s="2039"/>
      <c r="ORN302" s="2039"/>
      <c r="ORO302" s="2039"/>
      <c r="ORP302" s="2039"/>
      <c r="ORQ302" s="2039"/>
      <c r="ORR302" s="2039"/>
      <c r="ORS302" s="2039"/>
      <c r="ORT302" s="2039"/>
      <c r="ORU302" s="2039"/>
      <c r="ORV302" s="2039"/>
      <c r="ORW302" s="2039"/>
      <c r="ORX302" s="2039"/>
      <c r="ORY302" s="2039"/>
      <c r="ORZ302" s="2039"/>
      <c r="OSA302" s="2039"/>
      <c r="OSB302" s="2039"/>
      <c r="OSC302" s="2039"/>
      <c r="OSD302" s="2039"/>
      <c r="OSE302" s="2039"/>
      <c r="OSF302" s="2039"/>
      <c r="OSG302" s="2039"/>
      <c r="OSH302" s="2039"/>
      <c r="OSI302" s="2039"/>
      <c r="OSJ302" s="2039"/>
      <c r="OSK302" s="2039"/>
      <c r="OSL302" s="2039"/>
      <c r="OSM302" s="2039"/>
      <c r="OSN302" s="2039"/>
      <c r="OSO302" s="2039"/>
      <c r="OSP302" s="2039"/>
      <c r="OSQ302" s="2039"/>
      <c r="OSR302" s="2039"/>
      <c r="OSS302" s="2039"/>
      <c r="OST302" s="2039"/>
      <c r="OSU302" s="2039"/>
      <c r="OSV302" s="2039"/>
      <c r="OSW302" s="2039"/>
      <c r="OSX302" s="2039"/>
      <c r="OSY302" s="2039"/>
      <c r="OSZ302" s="2039"/>
      <c r="OTA302" s="2039"/>
      <c r="OTB302" s="2039"/>
      <c r="OTC302" s="2039"/>
      <c r="OTD302" s="2039"/>
      <c r="OTE302" s="2039"/>
      <c r="OTF302" s="2039"/>
      <c r="OTG302" s="2039"/>
      <c r="OTH302" s="2039"/>
      <c r="OTI302" s="2039"/>
      <c r="OTJ302" s="2039"/>
      <c r="OTK302" s="2039"/>
      <c r="OTL302" s="2039"/>
      <c r="OTM302" s="2039"/>
      <c r="OTN302" s="2039"/>
      <c r="OTO302" s="2039"/>
      <c r="OTP302" s="2039"/>
      <c r="OTQ302" s="2039"/>
      <c r="OTR302" s="2039"/>
      <c r="OTS302" s="2039"/>
      <c r="OTT302" s="2039"/>
      <c r="OTU302" s="2039"/>
      <c r="OTV302" s="2039"/>
      <c r="OTW302" s="2039"/>
      <c r="OTX302" s="2039"/>
      <c r="OTY302" s="2039"/>
      <c r="OTZ302" s="2039"/>
      <c r="OUA302" s="2039"/>
      <c r="OUB302" s="2039"/>
      <c r="OUC302" s="2039"/>
      <c r="OUD302" s="2039"/>
      <c r="OUE302" s="2039"/>
      <c r="OUF302" s="2039"/>
      <c r="OUG302" s="2039"/>
      <c r="OUH302" s="2039"/>
      <c r="OUI302" s="2039"/>
      <c r="OUJ302" s="2039"/>
      <c r="OUK302" s="2039"/>
      <c r="OUL302" s="2039"/>
      <c r="OUM302" s="2039"/>
      <c r="OUN302" s="2039"/>
      <c r="OUO302" s="2039"/>
      <c r="OUP302" s="2039"/>
      <c r="OUQ302" s="2039"/>
      <c r="OUR302" s="2039"/>
      <c r="OUS302" s="2039"/>
      <c r="OUT302" s="2039"/>
      <c r="OUU302" s="2039"/>
      <c r="OUV302" s="2039"/>
      <c r="OUW302" s="2039"/>
      <c r="OUX302" s="2039"/>
      <c r="OUY302" s="2039"/>
      <c r="OUZ302" s="2039"/>
      <c r="OVA302" s="2039"/>
      <c r="OVB302" s="2039"/>
      <c r="OVC302" s="2039"/>
      <c r="OVD302" s="2039"/>
      <c r="OVE302" s="2039"/>
      <c r="OVF302" s="2039"/>
      <c r="OVG302" s="2039"/>
      <c r="OVH302" s="2039"/>
      <c r="OVI302" s="2039"/>
      <c r="OVJ302" s="2039"/>
      <c r="OVK302" s="2039"/>
      <c r="OVL302" s="2039"/>
      <c r="OVM302" s="2039"/>
      <c r="OVN302" s="2039"/>
      <c r="OVO302" s="2039"/>
      <c r="OVP302" s="2039"/>
      <c r="OVQ302" s="2039"/>
      <c r="OVR302" s="2039"/>
      <c r="OVS302" s="2039"/>
      <c r="OVT302" s="2039"/>
      <c r="OVU302" s="2039"/>
      <c r="OVV302" s="2039"/>
      <c r="OVW302" s="2039"/>
      <c r="OVX302" s="2039"/>
      <c r="OVY302" s="2039"/>
      <c r="OVZ302" s="2039"/>
      <c r="OWA302" s="2039"/>
      <c r="OWB302" s="2039"/>
      <c r="OWC302" s="2039"/>
      <c r="OWD302" s="2039"/>
      <c r="OWE302" s="2039"/>
      <c r="OWF302" s="2039"/>
      <c r="OWG302" s="2039"/>
      <c r="OWH302" s="2039"/>
      <c r="OWI302" s="2039"/>
      <c r="OWJ302" s="2039"/>
      <c r="OWK302" s="2039"/>
      <c r="OWL302" s="2039"/>
      <c r="OWM302" s="2039"/>
      <c r="OWN302" s="2039"/>
      <c r="OWO302" s="2039"/>
      <c r="OWP302" s="2039"/>
      <c r="OWQ302" s="2039"/>
      <c r="OWR302" s="2039"/>
      <c r="OWS302" s="2039"/>
      <c r="OWT302" s="2039"/>
      <c r="OWU302" s="2039"/>
      <c r="OWV302" s="2039"/>
      <c r="OWW302" s="2039"/>
      <c r="OWX302" s="2039"/>
      <c r="OWY302" s="2039"/>
      <c r="OWZ302" s="2039"/>
      <c r="OXA302" s="2039"/>
      <c r="OXB302" s="2039"/>
      <c r="OXC302" s="2039"/>
      <c r="OXD302" s="2039"/>
      <c r="OXE302" s="2039"/>
      <c r="OXF302" s="2039"/>
      <c r="OXG302" s="2039"/>
      <c r="OXH302" s="2039"/>
      <c r="OXI302" s="2039"/>
      <c r="OXJ302" s="2039"/>
      <c r="OXK302" s="2039"/>
      <c r="OXL302" s="2039"/>
      <c r="OXM302" s="2039"/>
      <c r="OXN302" s="2039"/>
      <c r="OXO302" s="2039"/>
      <c r="OXP302" s="2039"/>
      <c r="OXQ302" s="2039"/>
      <c r="OXR302" s="2039"/>
      <c r="OXS302" s="2039"/>
      <c r="OXT302" s="2039"/>
      <c r="OXU302" s="2039"/>
      <c r="OXV302" s="2039"/>
      <c r="OXW302" s="2039"/>
      <c r="OXX302" s="2039"/>
      <c r="OXY302" s="2039"/>
      <c r="OXZ302" s="2039"/>
      <c r="OYA302" s="2039"/>
      <c r="OYB302" s="2039"/>
      <c r="OYC302" s="2039"/>
      <c r="OYD302" s="2039"/>
      <c r="OYE302" s="2039"/>
      <c r="OYF302" s="2039"/>
      <c r="OYG302" s="2039"/>
      <c r="OYH302" s="2039"/>
      <c r="OYI302" s="2039"/>
      <c r="OYJ302" s="2039"/>
      <c r="OYK302" s="2039"/>
      <c r="OYL302" s="2039"/>
      <c r="OYM302" s="2039"/>
      <c r="OYN302" s="2039"/>
      <c r="OYO302" s="2039"/>
      <c r="OYP302" s="2039"/>
      <c r="OYQ302" s="2039"/>
      <c r="OYR302" s="2039"/>
      <c r="OYS302" s="2039"/>
      <c r="OYT302" s="2039"/>
      <c r="OYU302" s="2039"/>
      <c r="OYV302" s="2039"/>
      <c r="OYW302" s="2039"/>
      <c r="OYX302" s="2039"/>
      <c r="OYY302" s="2039"/>
      <c r="OYZ302" s="2039"/>
      <c r="OZA302" s="2039"/>
      <c r="OZB302" s="2039"/>
      <c r="OZC302" s="2039"/>
      <c r="OZD302" s="2039"/>
      <c r="OZE302" s="2039"/>
      <c r="OZF302" s="2039"/>
      <c r="OZG302" s="2039"/>
      <c r="OZH302" s="2039"/>
      <c r="OZI302" s="2039"/>
      <c r="OZJ302" s="2039"/>
      <c r="OZK302" s="2039"/>
      <c r="OZL302" s="2039"/>
      <c r="OZM302" s="2039"/>
      <c r="OZN302" s="2039"/>
      <c r="OZO302" s="2039"/>
      <c r="OZP302" s="2039"/>
      <c r="OZQ302" s="2039"/>
      <c r="OZR302" s="2039"/>
      <c r="OZS302" s="2039"/>
      <c r="OZT302" s="2039"/>
      <c r="OZU302" s="2039"/>
      <c r="OZV302" s="2039"/>
      <c r="OZW302" s="2039"/>
      <c r="OZX302" s="2039"/>
      <c r="OZY302" s="2039"/>
      <c r="OZZ302" s="2039"/>
      <c r="PAA302" s="2039"/>
      <c r="PAB302" s="2039"/>
      <c r="PAC302" s="2039"/>
      <c r="PAD302" s="2039"/>
      <c r="PAE302" s="2039"/>
      <c r="PAF302" s="2039"/>
      <c r="PAG302" s="2039"/>
      <c r="PAH302" s="2039"/>
      <c r="PAI302" s="2039"/>
      <c r="PAJ302" s="2039"/>
      <c r="PAK302" s="2039"/>
      <c r="PAL302" s="2039"/>
      <c r="PAM302" s="2039"/>
      <c r="PAN302" s="2039"/>
      <c r="PAO302" s="2039"/>
      <c r="PAP302" s="2039"/>
      <c r="PAQ302" s="2039"/>
      <c r="PAR302" s="2039"/>
      <c r="PAS302" s="2039"/>
      <c r="PAT302" s="2039"/>
      <c r="PAU302" s="2039"/>
      <c r="PAV302" s="2039"/>
      <c r="PAW302" s="2039"/>
      <c r="PAX302" s="2039"/>
      <c r="PAY302" s="2039"/>
      <c r="PAZ302" s="2039"/>
      <c r="PBA302" s="2039"/>
      <c r="PBB302" s="2039"/>
      <c r="PBC302" s="2039"/>
      <c r="PBD302" s="2039"/>
      <c r="PBE302" s="2039"/>
      <c r="PBF302" s="2039"/>
      <c r="PBG302" s="2039"/>
      <c r="PBH302" s="2039"/>
      <c r="PBI302" s="2039"/>
      <c r="PBJ302" s="2039"/>
      <c r="PBK302" s="2039"/>
      <c r="PBL302" s="2039"/>
      <c r="PBM302" s="2039"/>
      <c r="PBN302" s="2039"/>
      <c r="PBO302" s="2039"/>
      <c r="PBP302" s="2039"/>
      <c r="PBQ302" s="2039"/>
      <c r="PBR302" s="2039"/>
      <c r="PBS302" s="2039"/>
      <c r="PBT302" s="2039"/>
      <c r="PBU302" s="2039"/>
      <c r="PBV302" s="2039"/>
      <c r="PBW302" s="2039"/>
      <c r="PBX302" s="2039"/>
      <c r="PBY302" s="2039"/>
      <c r="PBZ302" s="2039"/>
      <c r="PCA302" s="2039"/>
      <c r="PCB302" s="2039"/>
      <c r="PCC302" s="2039"/>
      <c r="PCD302" s="2039"/>
      <c r="PCE302" s="2039"/>
      <c r="PCF302" s="2039"/>
      <c r="PCG302" s="2039"/>
      <c r="PCH302" s="2039"/>
      <c r="PCI302" s="2039"/>
      <c r="PCJ302" s="2039"/>
      <c r="PCK302" s="2039"/>
      <c r="PCL302" s="2039"/>
      <c r="PCM302" s="2039"/>
      <c r="PCN302" s="2039"/>
      <c r="PCO302" s="2039"/>
      <c r="PCP302" s="2039"/>
      <c r="PCQ302" s="2039"/>
      <c r="PCR302" s="2039"/>
      <c r="PCS302" s="2039"/>
      <c r="PCT302" s="2039"/>
      <c r="PCU302" s="2039"/>
      <c r="PCV302" s="2039"/>
      <c r="PCW302" s="2039"/>
      <c r="PCX302" s="2039"/>
      <c r="PCY302" s="2039"/>
      <c r="PCZ302" s="2039"/>
      <c r="PDA302" s="2039"/>
      <c r="PDB302" s="2039"/>
      <c r="PDC302" s="2039"/>
      <c r="PDD302" s="2039"/>
      <c r="PDE302" s="2039"/>
      <c r="PDF302" s="2039"/>
      <c r="PDG302" s="2039"/>
      <c r="PDH302" s="2039"/>
      <c r="PDI302" s="2039"/>
      <c r="PDJ302" s="2039"/>
      <c r="PDK302" s="2039"/>
      <c r="PDL302" s="2039"/>
      <c r="PDM302" s="2039"/>
      <c r="PDN302" s="2039"/>
      <c r="PDO302" s="2039"/>
      <c r="PDP302" s="2039"/>
      <c r="PDQ302" s="2039"/>
      <c r="PDR302" s="2039"/>
      <c r="PDS302" s="2039"/>
      <c r="PDT302" s="2039"/>
      <c r="PDU302" s="2039"/>
      <c r="PDV302" s="2039"/>
      <c r="PDW302" s="2039"/>
      <c r="PDX302" s="2039"/>
      <c r="PDY302" s="2039"/>
      <c r="PDZ302" s="2039"/>
      <c r="PEA302" s="2039"/>
      <c r="PEB302" s="2039"/>
      <c r="PEC302" s="2039"/>
      <c r="PED302" s="2039"/>
      <c r="PEE302" s="2039"/>
      <c r="PEF302" s="2039"/>
      <c r="PEG302" s="2039"/>
      <c r="PEH302" s="2039"/>
      <c r="PEI302" s="2039"/>
      <c r="PEJ302" s="2039"/>
      <c r="PEK302" s="2039"/>
      <c r="PEL302" s="2039"/>
      <c r="PEM302" s="2039"/>
      <c r="PEN302" s="2039"/>
      <c r="PEO302" s="2039"/>
      <c r="PEP302" s="2039"/>
      <c r="PEQ302" s="2039"/>
      <c r="PER302" s="2039"/>
      <c r="PES302" s="2039"/>
      <c r="PET302" s="2039"/>
      <c r="PEU302" s="2039"/>
      <c r="PEV302" s="2039"/>
      <c r="PEW302" s="2039"/>
      <c r="PEX302" s="2039"/>
      <c r="PEY302" s="2039"/>
      <c r="PEZ302" s="2039"/>
      <c r="PFA302" s="2039"/>
      <c r="PFB302" s="2039"/>
      <c r="PFC302" s="2039"/>
      <c r="PFD302" s="2039"/>
      <c r="PFE302" s="2039"/>
      <c r="PFF302" s="2039"/>
      <c r="PFG302" s="2039"/>
      <c r="PFH302" s="2039"/>
      <c r="PFI302" s="2039"/>
      <c r="PFJ302" s="2039"/>
      <c r="PFK302" s="2039"/>
      <c r="PFL302" s="2039"/>
      <c r="PFM302" s="2039"/>
      <c r="PFN302" s="2039"/>
      <c r="PFO302" s="2039"/>
      <c r="PFP302" s="2039"/>
      <c r="PFQ302" s="2039"/>
      <c r="PFR302" s="2039"/>
      <c r="PFS302" s="2039"/>
      <c r="PFT302" s="2039"/>
      <c r="PFU302" s="2039"/>
      <c r="PFV302" s="2039"/>
      <c r="PFW302" s="2039"/>
      <c r="PFX302" s="2039"/>
      <c r="PFY302" s="2039"/>
      <c r="PFZ302" s="2039"/>
      <c r="PGA302" s="2039"/>
      <c r="PGB302" s="2039"/>
      <c r="PGC302" s="2039"/>
      <c r="PGD302" s="2039"/>
      <c r="PGE302" s="2039"/>
      <c r="PGF302" s="2039"/>
      <c r="PGG302" s="2039"/>
      <c r="PGH302" s="2039"/>
      <c r="PGI302" s="2039"/>
      <c r="PGJ302" s="2039"/>
      <c r="PGK302" s="2039"/>
      <c r="PGL302" s="2039"/>
      <c r="PGM302" s="2039"/>
      <c r="PGN302" s="2039"/>
      <c r="PGO302" s="2039"/>
      <c r="PGP302" s="2039"/>
      <c r="PGQ302" s="2039"/>
      <c r="PGR302" s="2039"/>
      <c r="PGS302" s="2039"/>
      <c r="PGT302" s="2039"/>
      <c r="PGU302" s="2039"/>
      <c r="PGV302" s="2039"/>
      <c r="PGW302" s="2039"/>
      <c r="PGX302" s="2039"/>
      <c r="PGY302" s="2039"/>
      <c r="PGZ302" s="2039"/>
      <c r="PHA302" s="2039"/>
      <c r="PHB302" s="2039"/>
      <c r="PHC302" s="2039"/>
      <c r="PHD302" s="2039"/>
      <c r="PHE302" s="2039"/>
      <c r="PHF302" s="2039"/>
      <c r="PHG302" s="2039"/>
      <c r="PHH302" s="2039"/>
      <c r="PHI302" s="2039"/>
      <c r="PHJ302" s="2039"/>
      <c r="PHK302" s="2039"/>
      <c r="PHL302" s="2039"/>
      <c r="PHM302" s="2039"/>
      <c r="PHN302" s="2039"/>
      <c r="PHO302" s="2039"/>
      <c r="PHP302" s="2039"/>
      <c r="PHQ302" s="2039"/>
      <c r="PHR302" s="2039"/>
      <c r="PHS302" s="2039"/>
      <c r="PHT302" s="2039"/>
      <c r="PHU302" s="2039"/>
      <c r="PHV302" s="2039"/>
      <c r="PHW302" s="2039"/>
      <c r="PHX302" s="2039"/>
      <c r="PHY302" s="2039"/>
      <c r="PHZ302" s="2039"/>
      <c r="PIA302" s="2039"/>
      <c r="PIB302" s="2039"/>
      <c r="PIC302" s="2039"/>
      <c r="PID302" s="2039"/>
      <c r="PIE302" s="2039"/>
      <c r="PIF302" s="2039"/>
      <c r="PIG302" s="2039"/>
      <c r="PIH302" s="2039"/>
      <c r="PII302" s="2039"/>
      <c r="PIJ302" s="2039"/>
      <c r="PIK302" s="2039"/>
      <c r="PIL302" s="2039"/>
      <c r="PIM302" s="2039"/>
      <c r="PIN302" s="2039"/>
      <c r="PIO302" s="2039"/>
      <c r="PIP302" s="2039"/>
      <c r="PIQ302" s="2039"/>
      <c r="PIR302" s="2039"/>
      <c r="PIS302" s="2039"/>
      <c r="PIT302" s="2039"/>
      <c r="PIU302" s="2039"/>
      <c r="PIV302" s="2039"/>
      <c r="PIW302" s="2039"/>
      <c r="PIX302" s="2039"/>
      <c r="PIY302" s="2039"/>
      <c r="PIZ302" s="2039"/>
      <c r="PJA302" s="2039"/>
      <c r="PJB302" s="2039"/>
      <c r="PJC302" s="2039"/>
      <c r="PJD302" s="2039"/>
      <c r="PJE302" s="2039"/>
      <c r="PJF302" s="2039"/>
      <c r="PJG302" s="2039"/>
      <c r="PJH302" s="2039"/>
      <c r="PJI302" s="2039"/>
      <c r="PJJ302" s="2039"/>
      <c r="PJK302" s="2039"/>
      <c r="PJL302" s="2039"/>
      <c r="PJM302" s="2039"/>
      <c r="PJN302" s="2039"/>
      <c r="PJO302" s="2039"/>
      <c r="PJP302" s="2039"/>
      <c r="PJQ302" s="2039"/>
      <c r="PJR302" s="2039"/>
      <c r="PJS302" s="2039"/>
      <c r="PJT302" s="2039"/>
      <c r="PJU302" s="2039"/>
      <c r="PJV302" s="2039"/>
      <c r="PJW302" s="2039"/>
      <c r="PJX302" s="2039"/>
      <c r="PJY302" s="2039"/>
      <c r="PJZ302" s="2039"/>
      <c r="PKA302" s="2039"/>
      <c r="PKB302" s="2039"/>
      <c r="PKC302" s="2039"/>
      <c r="PKD302" s="2039"/>
      <c r="PKE302" s="2039"/>
      <c r="PKF302" s="2039"/>
      <c r="PKG302" s="2039"/>
      <c r="PKH302" s="2039"/>
      <c r="PKI302" s="2039"/>
      <c r="PKJ302" s="2039"/>
      <c r="PKK302" s="2039"/>
      <c r="PKL302" s="2039"/>
      <c r="PKM302" s="2039"/>
      <c r="PKN302" s="2039"/>
      <c r="PKO302" s="2039"/>
      <c r="PKP302" s="2039"/>
      <c r="PKQ302" s="2039"/>
      <c r="PKR302" s="2039"/>
      <c r="PKS302" s="2039"/>
      <c r="PKT302" s="2039"/>
      <c r="PKU302" s="2039"/>
      <c r="PKV302" s="2039"/>
      <c r="PKW302" s="2039"/>
      <c r="PKX302" s="2039"/>
      <c r="PKY302" s="2039"/>
      <c r="PKZ302" s="2039"/>
      <c r="PLA302" s="2039"/>
      <c r="PLB302" s="2039"/>
      <c r="PLC302" s="2039"/>
      <c r="PLD302" s="2039"/>
      <c r="PLE302" s="2039"/>
      <c r="PLF302" s="2039"/>
      <c r="PLG302" s="2039"/>
      <c r="PLH302" s="2039"/>
      <c r="PLI302" s="2039"/>
      <c r="PLJ302" s="2039"/>
      <c r="PLK302" s="2039"/>
      <c r="PLL302" s="2039"/>
      <c r="PLM302" s="2039"/>
      <c r="PLN302" s="2039"/>
      <c r="PLO302" s="2039"/>
      <c r="PLP302" s="2039"/>
      <c r="PLQ302" s="2039"/>
      <c r="PLR302" s="2039"/>
      <c r="PLS302" s="2039"/>
      <c r="PLT302" s="2039"/>
      <c r="PLU302" s="2039"/>
      <c r="PLV302" s="2039"/>
      <c r="PLW302" s="2039"/>
      <c r="PLX302" s="2039"/>
      <c r="PLY302" s="2039"/>
      <c r="PLZ302" s="2039"/>
      <c r="PMA302" s="2039"/>
      <c r="PMB302" s="2039"/>
      <c r="PMC302" s="2039"/>
      <c r="PMD302" s="2039"/>
      <c r="PME302" s="2039"/>
      <c r="PMF302" s="2039"/>
      <c r="PMG302" s="2039"/>
      <c r="PMH302" s="2039"/>
      <c r="PMI302" s="2039"/>
      <c r="PMJ302" s="2039"/>
      <c r="PMK302" s="2039"/>
      <c r="PML302" s="2039"/>
      <c r="PMM302" s="2039"/>
      <c r="PMN302" s="2039"/>
      <c r="PMO302" s="2039"/>
      <c r="PMP302" s="2039"/>
      <c r="PMQ302" s="2039"/>
      <c r="PMR302" s="2039"/>
      <c r="PMS302" s="2039"/>
      <c r="PMT302" s="2039"/>
      <c r="PMU302" s="2039"/>
      <c r="PMV302" s="2039"/>
      <c r="PMW302" s="2039"/>
      <c r="PMX302" s="2039"/>
      <c r="PMY302" s="2039"/>
      <c r="PMZ302" s="2039"/>
      <c r="PNA302" s="2039"/>
      <c r="PNB302" s="2039"/>
      <c r="PNC302" s="2039"/>
      <c r="PND302" s="2039"/>
      <c r="PNE302" s="2039"/>
      <c r="PNF302" s="2039"/>
      <c r="PNG302" s="2039"/>
      <c r="PNH302" s="2039"/>
      <c r="PNI302" s="2039"/>
      <c r="PNJ302" s="2039"/>
      <c r="PNK302" s="2039"/>
      <c r="PNL302" s="2039"/>
      <c r="PNM302" s="2039"/>
      <c r="PNN302" s="2039"/>
      <c r="PNO302" s="2039"/>
      <c r="PNP302" s="2039"/>
      <c r="PNQ302" s="2039"/>
      <c r="PNR302" s="2039"/>
      <c r="PNS302" s="2039"/>
      <c r="PNT302" s="2039"/>
      <c r="PNU302" s="2039"/>
      <c r="PNV302" s="2039"/>
      <c r="PNW302" s="2039"/>
      <c r="PNX302" s="2039"/>
      <c r="PNY302" s="2039"/>
      <c r="PNZ302" s="2039"/>
      <c r="POA302" s="2039"/>
      <c r="POB302" s="2039"/>
      <c r="POC302" s="2039"/>
      <c r="POD302" s="2039"/>
      <c r="POE302" s="2039"/>
      <c r="POF302" s="2039"/>
      <c r="POG302" s="2039"/>
      <c r="POH302" s="2039"/>
      <c r="POI302" s="2039"/>
      <c r="POJ302" s="2039"/>
      <c r="POK302" s="2039"/>
      <c r="POL302" s="2039"/>
      <c r="POM302" s="2039"/>
      <c r="PON302" s="2039"/>
      <c r="POO302" s="2039"/>
      <c r="POP302" s="2039"/>
      <c r="POQ302" s="2039"/>
      <c r="POR302" s="2039"/>
      <c r="POS302" s="2039"/>
      <c r="POT302" s="2039"/>
      <c r="POU302" s="2039"/>
      <c r="POV302" s="2039"/>
      <c r="POW302" s="2039"/>
      <c r="POX302" s="2039"/>
      <c r="POY302" s="2039"/>
      <c r="POZ302" s="2039"/>
      <c r="PPA302" s="2039"/>
      <c r="PPB302" s="2039"/>
      <c r="PPC302" s="2039"/>
      <c r="PPD302" s="2039"/>
      <c r="PPE302" s="2039"/>
      <c r="PPF302" s="2039"/>
      <c r="PPG302" s="2039"/>
      <c r="PPH302" s="2039"/>
      <c r="PPI302" s="2039"/>
      <c r="PPJ302" s="2039"/>
      <c r="PPK302" s="2039"/>
      <c r="PPL302" s="2039"/>
      <c r="PPM302" s="2039"/>
      <c r="PPN302" s="2039"/>
      <c r="PPO302" s="2039"/>
      <c r="PPP302" s="2039"/>
      <c r="PPQ302" s="2039"/>
      <c r="PPR302" s="2039"/>
      <c r="PPS302" s="2039"/>
      <c r="PPT302" s="2039"/>
      <c r="PPU302" s="2039"/>
      <c r="PPV302" s="2039"/>
      <c r="PPW302" s="2039"/>
      <c r="PPX302" s="2039"/>
      <c r="PPY302" s="2039"/>
      <c r="PPZ302" s="2039"/>
      <c r="PQA302" s="2039"/>
      <c r="PQB302" s="2039"/>
      <c r="PQC302" s="2039"/>
      <c r="PQD302" s="2039"/>
      <c r="PQE302" s="2039"/>
      <c r="PQF302" s="2039"/>
      <c r="PQG302" s="2039"/>
      <c r="PQH302" s="2039"/>
      <c r="PQI302" s="2039"/>
      <c r="PQJ302" s="2039"/>
      <c r="PQK302" s="2039"/>
      <c r="PQL302" s="2039"/>
      <c r="PQM302" s="2039"/>
      <c r="PQN302" s="2039"/>
      <c r="PQO302" s="2039"/>
      <c r="PQP302" s="2039"/>
      <c r="PQQ302" s="2039"/>
      <c r="PQR302" s="2039"/>
      <c r="PQS302" s="2039"/>
      <c r="PQT302" s="2039"/>
      <c r="PQU302" s="2039"/>
      <c r="PQV302" s="2039"/>
      <c r="PQW302" s="2039"/>
      <c r="PQX302" s="2039"/>
      <c r="PQY302" s="2039"/>
      <c r="PQZ302" s="2039"/>
      <c r="PRA302" s="2039"/>
      <c r="PRB302" s="2039"/>
      <c r="PRC302" s="2039"/>
      <c r="PRD302" s="2039"/>
      <c r="PRE302" s="2039"/>
      <c r="PRF302" s="2039"/>
      <c r="PRG302" s="2039"/>
      <c r="PRH302" s="2039"/>
      <c r="PRI302" s="2039"/>
      <c r="PRJ302" s="2039"/>
      <c r="PRK302" s="2039"/>
      <c r="PRL302" s="2039"/>
      <c r="PRM302" s="2039"/>
      <c r="PRN302" s="2039"/>
      <c r="PRO302" s="2039"/>
      <c r="PRP302" s="2039"/>
      <c r="PRQ302" s="2039"/>
      <c r="PRR302" s="2039"/>
      <c r="PRS302" s="2039"/>
      <c r="PRT302" s="2039"/>
      <c r="PRU302" s="2039"/>
      <c r="PRV302" s="2039"/>
      <c r="PRW302" s="2039"/>
      <c r="PRX302" s="2039"/>
      <c r="PRY302" s="2039"/>
      <c r="PRZ302" s="2039"/>
      <c r="PSA302" s="2039"/>
      <c r="PSB302" s="2039"/>
      <c r="PSC302" s="2039"/>
      <c r="PSD302" s="2039"/>
      <c r="PSE302" s="2039"/>
      <c r="PSF302" s="2039"/>
      <c r="PSG302" s="2039"/>
      <c r="PSH302" s="2039"/>
      <c r="PSI302" s="2039"/>
      <c r="PSJ302" s="2039"/>
      <c r="PSK302" s="2039"/>
      <c r="PSL302" s="2039"/>
      <c r="PSM302" s="2039"/>
      <c r="PSN302" s="2039"/>
      <c r="PSO302" s="2039"/>
      <c r="PSP302" s="2039"/>
      <c r="PSQ302" s="2039"/>
      <c r="PSR302" s="2039"/>
      <c r="PSS302" s="2039"/>
      <c r="PST302" s="2039"/>
      <c r="PSU302" s="2039"/>
      <c r="PSV302" s="2039"/>
      <c r="PSW302" s="2039"/>
      <c r="PSX302" s="2039"/>
      <c r="PSY302" s="2039"/>
      <c r="PSZ302" s="2039"/>
      <c r="PTA302" s="2039"/>
      <c r="PTB302" s="2039"/>
      <c r="PTC302" s="2039"/>
      <c r="PTD302" s="2039"/>
      <c r="PTE302" s="2039"/>
      <c r="PTF302" s="2039"/>
      <c r="PTG302" s="2039"/>
      <c r="PTH302" s="2039"/>
      <c r="PTI302" s="2039"/>
      <c r="PTJ302" s="2039"/>
      <c r="PTK302" s="2039"/>
      <c r="PTL302" s="2039"/>
      <c r="PTM302" s="2039"/>
      <c r="PTN302" s="2039"/>
      <c r="PTO302" s="2039"/>
      <c r="PTP302" s="2039"/>
      <c r="PTQ302" s="2039"/>
      <c r="PTR302" s="2039"/>
      <c r="PTS302" s="2039"/>
      <c r="PTT302" s="2039"/>
      <c r="PTU302" s="2039"/>
      <c r="PTV302" s="2039"/>
      <c r="PTW302" s="2039"/>
      <c r="PTX302" s="2039"/>
      <c r="PTY302" s="2039"/>
      <c r="PTZ302" s="2039"/>
      <c r="PUA302" s="2039"/>
      <c r="PUB302" s="2039"/>
      <c r="PUC302" s="2039"/>
      <c r="PUD302" s="2039"/>
      <c r="PUE302" s="2039"/>
      <c r="PUF302" s="2039"/>
      <c r="PUG302" s="2039"/>
      <c r="PUH302" s="2039"/>
      <c r="PUI302" s="2039"/>
      <c r="PUJ302" s="2039"/>
      <c r="PUK302" s="2039"/>
      <c r="PUL302" s="2039"/>
      <c r="PUM302" s="2039"/>
      <c r="PUN302" s="2039"/>
      <c r="PUO302" s="2039"/>
      <c r="PUP302" s="2039"/>
      <c r="PUQ302" s="2039"/>
      <c r="PUR302" s="2039"/>
      <c r="PUS302" s="2039"/>
      <c r="PUT302" s="2039"/>
      <c r="PUU302" s="2039"/>
      <c r="PUV302" s="2039"/>
      <c r="PUW302" s="2039"/>
      <c r="PUX302" s="2039"/>
      <c r="PUY302" s="2039"/>
      <c r="PUZ302" s="2039"/>
      <c r="PVA302" s="2039"/>
      <c r="PVB302" s="2039"/>
      <c r="PVC302" s="2039"/>
      <c r="PVD302" s="2039"/>
      <c r="PVE302" s="2039"/>
      <c r="PVF302" s="2039"/>
      <c r="PVG302" s="2039"/>
      <c r="PVH302" s="2039"/>
      <c r="PVI302" s="2039"/>
      <c r="PVJ302" s="2039"/>
      <c r="PVK302" s="2039"/>
      <c r="PVL302" s="2039"/>
      <c r="PVM302" s="2039"/>
      <c r="PVN302" s="2039"/>
      <c r="PVO302" s="2039"/>
      <c r="PVP302" s="2039"/>
      <c r="PVQ302" s="2039"/>
      <c r="PVR302" s="2039"/>
      <c r="PVS302" s="2039"/>
      <c r="PVT302" s="2039"/>
      <c r="PVU302" s="2039"/>
      <c r="PVV302" s="2039"/>
      <c r="PVW302" s="2039"/>
      <c r="PVX302" s="2039"/>
      <c r="PVY302" s="2039"/>
      <c r="PVZ302" s="2039"/>
      <c r="PWA302" s="2039"/>
      <c r="PWB302" s="2039"/>
      <c r="PWC302" s="2039"/>
      <c r="PWD302" s="2039"/>
      <c r="PWE302" s="2039"/>
      <c r="PWF302" s="2039"/>
      <c r="PWG302" s="2039"/>
      <c r="PWH302" s="2039"/>
      <c r="PWI302" s="2039"/>
      <c r="PWJ302" s="2039"/>
      <c r="PWK302" s="2039"/>
      <c r="PWL302" s="2039"/>
      <c r="PWM302" s="2039"/>
      <c r="PWN302" s="2039"/>
      <c r="PWO302" s="2039"/>
      <c r="PWP302" s="2039"/>
      <c r="PWQ302" s="2039"/>
      <c r="PWR302" s="2039"/>
      <c r="PWS302" s="2039"/>
      <c r="PWT302" s="2039"/>
      <c r="PWU302" s="2039"/>
      <c r="PWV302" s="2039"/>
      <c r="PWW302" s="2039"/>
      <c r="PWX302" s="2039"/>
      <c r="PWY302" s="2039"/>
      <c r="PWZ302" s="2039"/>
      <c r="PXA302" s="2039"/>
      <c r="PXB302" s="2039"/>
      <c r="PXC302" s="2039"/>
      <c r="PXD302" s="2039"/>
      <c r="PXE302" s="2039"/>
      <c r="PXF302" s="2039"/>
      <c r="PXG302" s="2039"/>
      <c r="PXH302" s="2039"/>
      <c r="PXI302" s="2039"/>
      <c r="PXJ302" s="2039"/>
      <c r="PXK302" s="2039"/>
      <c r="PXL302" s="2039"/>
      <c r="PXM302" s="2039"/>
      <c r="PXN302" s="2039"/>
      <c r="PXO302" s="2039"/>
      <c r="PXP302" s="2039"/>
      <c r="PXQ302" s="2039"/>
      <c r="PXR302" s="2039"/>
      <c r="PXS302" s="2039"/>
      <c r="PXT302" s="2039"/>
      <c r="PXU302" s="2039"/>
      <c r="PXV302" s="2039"/>
      <c r="PXW302" s="2039"/>
      <c r="PXX302" s="2039"/>
      <c r="PXY302" s="2039"/>
      <c r="PXZ302" s="2039"/>
      <c r="PYA302" s="2039"/>
      <c r="PYB302" s="2039"/>
      <c r="PYC302" s="2039"/>
      <c r="PYD302" s="2039"/>
      <c r="PYE302" s="2039"/>
      <c r="PYF302" s="2039"/>
      <c r="PYG302" s="2039"/>
      <c r="PYH302" s="2039"/>
      <c r="PYI302" s="2039"/>
      <c r="PYJ302" s="2039"/>
      <c r="PYK302" s="2039"/>
      <c r="PYL302" s="2039"/>
      <c r="PYM302" s="2039"/>
      <c r="PYN302" s="2039"/>
      <c r="PYO302" s="2039"/>
      <c r="PYP302" s="2039"/>
      <c r="PYQ302" s="2039"/>
      <c r="PYR302" s="2039"/>
      <c r="PYS302" s="2039"/>
      <c r="PYT302" s="2039"/>
      <c r="PYU302" s="2039"/>
      <c r="PYV302" s="2039"/>
      <c r="PYW302" s="2039"/>
      <c r="PYX302" s="2039"/>
      <c r="PYY302" s="2039"/>
      <c r="PYZ302" s="2039"/>
      <c r="PZA302" s="2039"/>
      <c r="PZB302" s="2039"/>
      <c r="PZC302" s="2039"/>
      <c r="PZD302" s="2039"/>
      <c r="PZE302" s="2039"/>
      <c r="PZF302" s="2039"/>
      <c r="PZG302" s="2039"/>
      <c r="PZH302" s="2039"/>
      <c r="PZI302" s="2039"/>
      <c r="PZJ302" s="2039"/>
      <c r="PZK302" s="2039"/>
      <c r="PZL302" s="2039"/>
      <c r="PZM302" s="2039"/>
      <c r="PZN302" s="2039"/>
      <c r="PZO302" s="2039"/>
      <c r="PZP302" s="2039"/>
      <c r="PZQ302" s="2039"/>
      <c r="PZR302" s="2039"/>
      <c r="PZS302" s="2039"/>
      <c r="PZT302" s="2039"/>
      <c r="PZU302" s="2039"/>
      <c r="PZV302" s="2039"/>
      <c r="PZW302" s="2039"/>
      <c r="PZX302" s="2039"/>
      <c r="PZY302" s="2039"/>
      <c r="PZZ302" s="2039"/>
      <c r="QAA302" s="2039"/>
      <c r="QAB302" s="2039"/>
      <c r="QAC302" s="2039"/>
      <c r="QAD302" s="2039"/>
      <c r="QAE302" s="2039"/>
      <c r="QAF302" s="2039"/>
      <c r="QAG302" s="2039"/>
      <c r="QAH302" s="2039"/>
      <c r="QAI302" s="2039"/>
      <c r="QAJ302" s="2039"/>
      <c r="QAK302" s="2039"/>
      <c r="QAL302" s="2039"/>
      <c r="QAM302" s="2039"/>
      <c r="QAN302" s="2039"/>
      <c r="QAO302" s="2039"/>
      <c r="QAP302" s="2039"/>
      <c r="QAQ302" s="2039"/>
      <c r="QAR302" s="2039"/>
      <c r="QAS302" s="2039"/>
      <c r="QAT302" s="2039"/>
      <c r="QAU302" s="2039"/>
      <c r="QAV302" s="2039"/>
      <c r="QAW302" s="2039"/>
      <c r="QAX302" s="2039"/>
      <c r="QAY302" s="2039"/>
      <c r="QAZ302" s="2039"/>
      <c r="QBA302" s="2039"/>
      <c r="QBB302" s="2039"/>
      <c r="QBC302" s="2039"/>
      <c r="QBD302" s="2039"/>
      <c r="QBE302" s="2039"/>
      <c r="QBF302" s="2039"/>
      <c r="QBG302" s="2039"/>
      <c r="QBH302" s="2039"/>
      <c r="QBI302" s="2039"/>
      <c r="QBJ302" s="2039"/>
      <c r="QBK302" s="2039"/>
      <c r="QBL302" s="2039"/>
      <c r="QBM302" s="2039"/>
      <c r="QBN302" s="2039"/>
      <c r="QBO302" s="2039"/>
      <c r="QBP302" s="2039"/>
      <c r="QBQ302" s="2039"/>
      <c r="QBR302" s="2039"/>
      <c r="QBS302" s="2039"/>
      <c r="QBT302" s="2039"/>
      <c r="QBU302" s="2039"/>
      <c r="QBV302" s="2039"/>
      <c r="QBW302" s="2039"/>
      <c r="QBX302" s="2039"/>
      <c r="QBY302" s="2039"/>
      <c r="QBZ302" s="2039"/>
      <c r="QCA302" s="2039"/>
      <c r="QCB302" s="2039"/>
      <c r="QCC302" s="2039"/>
      <c r="QCD302" s="2039"/>
      <c r="QCE302" s="2039"/>
      <c r="QCF302" s="2039"/>
      <c r="QCG302" s="2039"/>
      <c r="QCH302" s="2039"/>
      <c r="QCI302" s="2039"/>
      <c r="QCJ302" s="2039"/>
      <c r="QCK302" s="2039"/>
      <c r="QCL302" s="2039"/>
      <c r="QCM302" s="2039"/>
      <c r="QCN302" s="2039"/>
      <c r="QCO302" s="2039"/>
      <c r="QCP302" s="2039"/>
      <c r="QCQ302" s="2039"/>
      <c r="QCR302" s="2039"/>
      <c r="QCS302" s="2039"/>
      <c r="QCT302" s="2039"/>
      <c r="QCU302" s="2039"/>
      <c r="QCV302" s="2039"/>
      <c r="QCW302" s="2039"/>
      <c r="QCX302" s="2039"/>
      <c r="QCY302" s="2039"/>
      <c r="QCZ302" s="2039"/>
      <c r="QDA302" s="2039"/>
      <c r="QDB302" s="2039"/>
      <c r="QDC302" s="2039"/>
      <c r="QDD302" s="2039"/>
      <c r="QDE302" s="2039"/>
      <c r="QDF302" s="2039"/>
      <c r="QDG302" s="2039"/>
      <c r="QDH302" s="2039"/>
      <c r="QDI302" s="2039"/>
      <c r="QDJ302" s="2039"/>
      <c r="QDK302" s="2039"/>
      <c r="QDL302" s="2039"/>
      <c r="QDM302" s="2039"/>
      <c r="QDN302" s="2039"/>
      <c r="QDO302" s="2039"/>
      <c r="QDP302" s="2039"/>
      <c r="QDQ302" s="2039"/>
      <c r="QDR302" s="2039"/>
      <c r="QDS302" s="2039"/>
      <c r="QDT302" s="2039"/>
      <c r="QDU302" s="2039"/>
      <c r="QDV302" s="2039"/>
      <c r="QDW302" s="2039"/>
      <c r="QDX302" s="2039"/>
      <c r="QDY302" s="2039"/>
      <c r="QDZ302" s="2039"/>
      <c r="QEA302" s="2039"/>
      <c r="QEB302" s="2039"/>
      <c r="QEC302" s="2039"/>
      <c r="QED302" s="2039"/>
      <c r="QEE302" s="2039"/>
      <c r="QEF302" s="2039"/>
      <c r="QEG302" s="2039"/>
      <c r="QEH302" s="2039"/>
      <c r="QEI302" s="2039"/>
      <c r="QEJ302" s="2039"/>
      <c r="QEK302" s="2039"/>
      <c r="QEL302" s="2039"/>
      <c r="QEM302" s="2039"/>
      <c r="QEN302" s="2039"/>
      <c r="QEO302" s="2039"/>
      <c r="QEP302" s="2039"/>
      <c r="QEQ302" s="2039"/>
      <c r="QER302" s="2039"/>
      <c r="QES302" s="2039"/>
      <c r="QET302" s="2039"/>
      <c r="QEU302" s="2039"/>
      <c r="QEV302" s="2039"/>
      <c r="QEW302" s="2039"/>
      <c r="QEX302" s="2039"/>
      <c r="QEY302" s="2039"/>
      <c r="QEZ302" s="2039"/>
      <c r="QFA302" s="2039"/>
      <c r="QFB302" s="2039"/>
      <c r="QFC302" s="2039"/>
      <c r="QFD302" s="2039"/>
      <c r="QFE302" s="2039"/>
      <c r="QFF302" s="2039"/>
      <c r="QFG302" s="2039"/>
      <c r="QFH302" s="2039"/>
      <c r="QFI302" s="2039"/>
      <c r="QFJ302" s="2039"/>
      <c r="QFK302" s="2039"/>
      <c r="QFL302" s="2039"/>
      <c r="QFM302" s="2039"/>
      <c r="QFN302" s="2039"/>
      <c r="QFO302" s="2039"/>
      <c r="QFP302" s="2039"/>
      <c r="QFQ302" s="2039"/>
      <c r="QFR302" s="2039"/>
      <c r="QFS302" s="2039"/>
      <c r="QFT302" s="2039"/>
      <c r="QFU302" s="2039"/>
      <c r="QFV302" s="2039"/>
      <c r="QFW302" s="2039"/>
      <c r="QFX302" s="2039"/>
      <c r="QFY302" s="2039"/>
      <c r="QFZ302" s="2039"/>
      <c r="QGA302" s="2039"/>
      <c r="QGB302" s="2039"/>
      <c r="QGC302" s="2039"/>
      <c r="QGD302" s="2039"/>
      <c r="QGE302" s="2039"/>
      <c r="QGF302" s="2039"/>
      <c r="QGG302" s="2039"/>
      <c r="QGH302" s="2039"/>
      <c r="QGI302" s="2039"/>
      <c r="QGJ302" s="2039"/>
      <c r="QGK302" s="2039"/>
      <c r="QGL302" s="2039"/>
      <c r="QGM302" s="2039"/>
      <c r="QGN302" s="2039"/>
      <c r="QGO302" s="2039"/>
      <c r="QGP302" s="2039"/>
      <c r="QGQ302" s="2039"/>
      <c r="QGR302" s="2039"/>
      <c r="QGS302" s="2039"/>
      <c r="QGT302" s="2039"/>
      <c r="QGU302" s="2039"/>
      <c r="QGV302" s="2039"/>
      <c r="QGW302" s="2039"/>
      <c r="QGX302" s="2039"/>
      <c r="QGY302" s="2039"/>
      <c r="QGZ302" s="2039"/>
      <c r="QHA302" s="2039"/>
      <c r="QHB302" s="2039"/>
      <c r="QHC302" s="2039"/>
      <c r="QHD302" s="2039"/>
      <c r="QHE302" s="2039"/>
      <c r="QHF302" s="2039"/>
      <c r="QHG302" s="2039"/>
      <c r="QHH302" s="2039"/>
      <c r="QHI302" s="2039"/>
      <c r="QHJ302" s="2039"/>
      <c r="QHK302" s="2039"/>
      <c r="QHL302" s="2039"/>
      <c r="QHM302" s="2039"/>
      <c r="QHN302" s="2039"/>
      <c r="QHO302" s="2039"/>
      <c r="QHP302" s="2039"/>
      <c r="QHQ302" s="2039"/>
      <c r="QHR302" s="2039"/>
      <c r="QHS302" s="2039"/>
      <c r="QHT302" s="2039"/>
      <c r="QHU302" s="2039"/>
      <c r="QHV302" s="2039"/>
      <c r="QHW302" s="2039"/>
      <c r="QHX302" s="2039"/>
      <c r="QHY302" s="2039"/>
      <c r="QHZ302" s="2039"/>
      <c r="QIA302" s="2039"/>
      <c r="QIB302" s="2039"/>
      <c r="QIC302" s="2039"/>
      <c r="QID302" s="2039"/>
      <c r="QIE302" s="2039"/>
      <c r="QIF302" s="2039"/>
      <c r="QIG302" s="2039"/>
      <c r="QIH302" s="2039"/>
      <c r="QII302" s="2039"/>
      <c r="QIJ302" s="2039"/>
      <c r="QIK302" s="2039"/>
      <c r="QIL302" s="2039"/>
      <c r="QIM302" s="2039"/>
      <c r="QIN302" s="2039"/>
      <c r="QIO302" s="2039"/>
      <c r="QIP302" s="2039"/>
      <c r="QIQ302" s="2039"/>
      <c r="QIR302" s="2039"/>
      <c r="QIS302" s="2039"/>
      <c r="QIT302" s="2039"/>
      <c r="QIU302" s="2039"/>
      <c r="QIV302" s="2039"/>
      <c r="QIW302" s="2039"/>
      <c r="QIX302" s="2039"/>
      <c r="QIY302" s="2039"/>
      <c r="QIZ302" s="2039"/>
      <c r="QJA302" s="2039"/>
      <c r="QJB302" s="2039"/>
      <c r="QJC302" s="2039"/>
      <c r="QJD302" s="2039"/>
      <c r="QJE302" s="2039"/>
      <c r="QJF302" s="2039"/>
      <c r="QJG302" s="2039"/>
      <c r="QJH302" s="2039"/>
      <c r="QJI302" s="2039"/>
      <c r="QJJ302" s="2039"/>
      <c r="QJK302" s="2039"/>
      <c r="QJL302" s="2039"/>
      <c r="QJM302" s="2039"/>
      <c r="QJN302" s="2039"/>
      <c r="QJO302" s="2039"/>
      <c r="QJP302" s="2039"/>
      <c r="QJQ302" s="2039"/>
      <c r="QJR302" s="2039"/>
      <c r="QJS302" s="2039"/>
      <c r="QJT302" s="2039"/>
      <c r="QJU302" s="2039"/>
      <c r="QJV302" s="2039"/>
      <c r="QJW302" s="2039"/>
      <c r="QJX302" s="2039"/>
      <c r="QJY302" s="2039"/>
      <c r="QJZ302" s="2039"/>
      <c r="QKA302" s="2039"/>
      <c r="QKB302" s="2039"/>
      <c r="QKC302" s="2039"/>
      <c r="QKD302" s="2039"/>
      <c r="QKE302" s="2039"/>
      <c r="QKF302" s="2039"/>
      <c r="QKG302" s="2039"/>
      <c r="QKH302" s="2039"/>
      <c r="QKI302" s="2039"/>
      <c r="QKJ302" s="2039"/>
      <c r="QKK302" s="2039"/>
      <c r="QKL302" s="2039"/>
      <c r="QKM302" s="2039"/>
      <c r="QKN302" s="2039"/>
      <c r="QKO302" s="2039"/>
      <c r="QKP302" s="2039"/>
      <c r="QKQ302" s="2039"/>
      <c r="QKR302" s="2039"/>
      <c r="QKS302" s="2039"/>
      <c r="QKT302" s="2039"/>
      <c r="QKU302" s="2039"/>
      <c r="QKV302" s="2039"/>
      <c r="QKW302" s="2039"/>
      <c r="QKX302" s="2039"/>
      <c r="QKY302" s="2039"/>
      <c r="QKZ302" s="2039"/>
      <c r="QLA302" s="2039"/>
      <c r="QLB302" s="2039"/>
      <c r="QLC302" s="2039"/>
      <c r="QLD302" s="2039"/>
      <c r="QLE302" s="2039"/>
      <c r="QLF302" s="2039"/>
      <c r="QLG302" s="2039"/>
      <c r="QLH302" s="2039"/>
      <c r="QLI302" s="2039"/>
      <c r="QLJ302" s="2039"/>
      <c r="QLK302" s="2039"/>
      <c r="QLL302" s="2039"/>
      <c r="QLM302" s="2039"/>
      <c r="QLN302" s="2039"/>
      <c r="QLO302" s="2039"/>
      <c r="QLP302" s="2039"/>
      <c r="QLQ302" s="2039"/>
      <c r="QLR302" s="2039"/>
      <c r="QLS302" s="2039"/>
      <c r="QLT302" s="2039"/>
      <c r="QLU302" s="2039"/>
      <c r="QLV302" s="2039"/>
      <c r="QLW302" s="2039"/>
      <c r="QLX302" s="2039"/>
      <c r="QLY302" s="2039"/>
      <c r="QLZ302" s="2039"/>
      <c r="QMA302" s="2039"/>
      <c r="QMB302" s="2039"/>
      <c r="QMC302" s="2039"/>
      <c r="QMD302" s="2039"/>
      <c r="QME302" s="2039"/>
      <c r="QMF302" s="2039"/>
      <c r="QMG302" s="2039"/>
      <c r="QMH302" s="2039"/>
      <c r="QMI302" s="2039"/>
      <c r="QMJ302" s="2039"/>
      <c r="QMK302" s="2039"/>
      <c r="QML302" s="2039"/>
      <c r="QMM302" s="2039"/>
      <c r="QMN302" s="2039"/>
      <c r="QMO302" s="2039"/>
      <c r="QMP302" s="2039"/>
      <c r="QMQ302" s="2039"/>
      <c r="QMR302" s="2039"/>
      <c r="QMS302" s="2039"/>
      <c r="QMT302" s="2039"/>
      <c r="QMU302" s="2039"/>
      <c r="QMV302" s="2039"/>
      <c r="QMW302" s="2039"/>
      <c r="QMX302" s="2039"/>
      <c r="QMY302" s="2039"/>
      <c r="QMZ302" s="2039"/>
      <c r="QNA302" s="2039"/>
      <c r="QNB302" s="2039"/>
      <c r="QNC302" s="2039"/>
      <c r="QND302" s="2039"/>
      <c r="QNE302" s="2039"/>
      <c r="QNF302" s="2039"/>
      <c r="QNG302" s="2039"/>
      <c r="QNH302" s="2039"/>
      <c r="QNI302" s="2039"/>
      <c r="QNJ302" s="2039"/>
      <c r="QNK302" s="2039"/>
      <c r="QNL302" s="2039"/>
      <c r="QNM302" s="2039"/>
      <c r="QNN302" s="2039"/>
      <c r="QNO302" s="2039"/>
      <c r="QNP302" s="2039"/>
      <c r="QNQ302" s="2039"/>
      <c r="QNR302" s="2039"/>
      <c r="QNS302" s="2039"/>
      <c r="QNT302" s="2039"/>
      <c r="QNU302" s="2039"/>
      <c r="QNV302" s="2039"/>
      <c r="QNW302" s="2039"/>
      <c r="QNX302" s="2039"/>
      <c r="QNY302" s="2039"/>
      <c r="QNZ302" s="2039"/>
      <c r="QOA302" s="2039"/>
      <c r="QOB302" s="2039"/>
      <c r="QOC302" s="2039"/>
      <c r="QOD302" s="2039"/>
      <c r="QOE302" s="2039"/>
      <c r="QOF302" s="2039"/>
      <c r="QOG302" s="2039"/>
      <c r="QOH302" s="2039"/>
      <c r="QOI302" s="2039"/>
      <c r="QOJ302" s="2039"/>
      <c r="QOK302" s="2039"/>
      <c r="QOL302" s="2039"/>
      <c r="QOM302" s="2039"/>
      <c r="QON302" s="2039"/>
      <c r="QOO302" s="2039"/>
      <c r="QOP302" s="2039"/>
      <c r="QOQ302" s="2039"/>
      <c r="QOR302" s="2039"/>
      <c r="QOS302" s="2039"/>
      <c r="QOT302" s="2039"/>
      <c r="QOU302" s="2039"/>
      <c r="QOV302" s="2039"/>
      <c r="QOW302" s="2039"/>
      <c r="QOX302" s="2039"/>
      <c r="QOY302" s="2039"/>
      <c r="QOZ302" s="2039"/>
      <c r="QPA302" s="2039"/>
      <c r="QPB302" s="2039"/>
      <c r="QPC302" s="2039"/>
      <c r="QPD302" s="2039"/>
      <c r="QPE302" s="2039"/>
      <c r="QPF302" s="2039"/>
      <c r="QPG302" s="2039"/>
      <c r="QPH302" s="2039"/>
      <c r="QPI302" s="2039"/>
      <c r="QPJ302" s="2039"/>
      <c r="QPK302" s="2039"/>
      <c r="QPL302" s="2039"/>
      <c r="QPM302" s="2039"/>
      <c r="QPN302" s="2039"/>
      <c r="QPO302" s="2039"/>
      <c r="QPP302" s="2039"/>
      <c r="QPQ302" s="2039"/>
      <c r="QPR302" s="2039"/>
      <c r="QPS302" s="2039"/>
      <c r="QPT302" s="2039"/>
      <c r="QPU302" s="2039"/>
      <c r="QPV302" s="2039"/>
      <c r="QPW302" s="2039"/>
      <c r="QPX302" s="2039"/>
      <c r="QPY302" s="2039"/>
      <c r="QPZ302" s="2039"/>
      <c r="QQA302" s="2039"/>
      <c r="QQB302" s="2039"/>
      <c r="QQC302" s="2039"/>
      <c r="QQD302" s="2039"/>
      <c r="QQE302" s="2039"/>
      <c r="QQF302" s="2039"/>
      <c r="QQG302" s="2039"/>
      <c r="QQH302" s="2039"/>
      <c r="QQI302" s="2039"/>
      <c r="QQJ302" s="2039"/>
      <c r="QQK302" s="2039"/>
      <c r="QQL302" s="2039"/>
      <c r="QQM302" s="2039"/>
      <c r="QQN302" s="2039"/>
      <c r="QQO302" s="2039"/>
      <c r="QQP302" s="2039"/>
      <c r="QQQ302" s="2039"/>
      <c r="QQR302" s="2039"/>
      <c r="QQS302" s="2039"/>
      <c r="QQT302" s="2039"/>
      <c r="QQU302" s="2039"/>
      <c r="QQV302" s="2039"/>
      <c r="QQW302" s="2039"/>
      <c r="QQX302" s="2039"/>
      <c r="QQY302" s="2039"/>
      <c r="QQZ302" s="2039"/>
      <c r="QRA302" s="2039"/>
      <c r="QRB302" s="2039"/>
      <c r="QRC302" s="2039"/>
      <c r="QRD302" s="2039"/>
      <c r="QRE302" s="2039"/>
      <c r="QRF302" s="2039"/>
      <c r="QRG302" s="2039"/>
      <c r="QRH302" s="2039"/>
      <c r="QRI302" s="2039"/>
      <c r="QRJ302" s="2039"/>
      <c r="QRK302" s="2039"/>
      <c r="QRL302" s="2039"/>
      <c r="QRM302" s="2039"/>
      <c r="QRN302" s="2039"/>
      <c r="QRO302" s="2039"/>
      <c r="QRP302" s="2039"/>
      <c r="QRQ302" s="2039"/>
      <c r="QRR302" s="2039"/>
      <c r="QRS302" s="2039"/>
      <c r="QRT302" s="2039"/>
      <c r="QRU302" s="2039"/>
      <c r="QRV302" s="2039"/>
      <c r="QRW302" s="2039"/>
      <c r="QRX302" s="2039"/>
      <c r="QRY302" s="2039"/>
      <c r="QRZ302" s="2039"/>
      <c r="QSA302" s="2039"/>
      <c r="QSB302" s="2039"/>
      <c r="QSC302" s="2039"/>
      <c r="QSD302" s="2039"/>
      <c r="QSE302" s="2039"/>
      <c r="QSF302" s="2039"/>
      <c r="QSG302" s="2039"/>
      <c r="QSH302" s="2039"/>
      <c r="QSI302" s="2039"/>
      <c r="QSJ302" s="2039"/>
      <c r="QSK302" s="2039"/>
      <c r="QSL302" s="2039"/>
      <c r="QSM302" s="2039"/>
      <c r="QSN302" s="2039"/>
      <c r="QSO302" s="2039"/>
      <c r="QSP302" s="2039"/>
      <c r="QSQ302" s="2039"/>
      <c r="QSR302" s="2039"/>
      <c r="QSS302" s="2039"/>
      <c r="QST302" s="2039"/>
      <c r="QSU302" s="2039"/>
      <c r="QSV302" s="2039"/>
      <c r="QSW302" s="2039"/>
      <c r="QSX302" s="2039"/>
      <c r="QSY302" s="2039"/>
      <c r="QSZ302" s="2039"/>
      <c r="QTA302" s="2039"/>
      <c r="QTB302" s="2039"/>
      <c r="QTC302" s="2039"/>
      <c r="QTD302" s="2039"/>
      <c r="QTE302" s="2039"/>
      <c r="QTF302" s="2039"/>
      <c r="QTG302" s="2039"/>
      <c r="QTH302" s="2039"/>
      <c r="QTI302" s="2039"/>
      <c r="QTJ302" s="2039"/>
      <c r="QTK302" s="2039"/>
      <c r="QTL302" s="2039"/>
      <c r="QTM302" s="2039"/>
      <c r="QTN302" s="2039"/>
      <c r="QTO302" s="2039"/>
      <c r="QTP302" s="2039"/>
      <c r="QTQ302" s="2039"/>
      <c r="QTR302" s="2039"/>
      <c r="QTS302" s="2039"/>
      <c r="QTT302" s="2039"/>
      <c r="QTU302" s="2039"/>
      <c r="QTV302" s="2039"/>
      <c r="QTW302" s="2039"/>
      <c r="QTX302" s="2039"/>
      <c r="QTY302" s="2039"/>
      <c r="QTZ302" s="2039"/>
      <c r="QUA302" s="2039"/>
      <c r="QUB302" s="2039"/>
      <c r="QUC302" s="2039"/>
      <c r="QUD302" s="2039"/>
      <c r="QUE302" s="2039"/>
      <c r="QUF302" s="2039"/>
      <c r="QUG302" s="2039"/>
      <c r="QUH302" s="2039"/>
      <c r="QUI302" s="2039"/>
      <c r="QUJ302" s="2039"/>
      <c r="QUK302" s="2039"/>
      <c r="QUL302" s="2039"/>
      <c r="QUM302" s="2039"/>
      <c r="QUN302" s="2039"/>
      <c r="QUO302" s="2039"/>
      <c r="QUP302" s="2039"/>
      <c r="QUQ302" s="2039"/>
      <c r="QUR302" s="2039"/>
      <c r="QUS302" s="2039"/>
      <c r="QUT302" s="2039"/>
      <c r="QUU302" s="2039"/>
      <c r="QUV302" s="2039"/>
      <c r="QUW302" s="2039"/>
      <c r="QUX302" s="2039"/>
      <c r="QUY302" s="2039"/>
      <c r="QUZ302" s="2039"/>
      <c r="QVA302" s="2039"/>
      <c r="QVB302" s="2039"/>
      <c r="QVC302" s="2039"/>
      <c r="QVD302" s="2039"/>
      <c r="QVE302" s="2039"/>
      <c r="QVF302" s="2039"/>
      <c r="QVG302" s="2039"/>
      <c r="QVH302" s="2039"/>
      <c r="QVI302" s="2039"/>
      <c r="QVJ302" s="2039"/>
      <c r="QVK302" s="2039"/>
      <c r="QVL302" s="2039"/>
      <c r="QVM302" s="2039"/>
      <c r="QVN302" s="2039"/>
      <c r="QVO302" s="2039"/>
      <c r="QVP302" s="2039"/>
      <c r="QVQ302" s="2039"/>
      <c r="QVR302" s="2039"/>
      <c r="QVS302" s="2039"/>
      <c r="QVT302" s="2039"/>
      <c r="QVU302" s="2039"/>
      <c r="QVV302" s="2039"/>
      <c r="QVW302" s="2039"/>
      <c r="QVX302" s="2039"/>
      <c r="QVY302" s="2039"/>
      <c r="QVZ302" s="2039"/>
      <c r="QWA302" s="2039"/>
      <c r="QWB302" s="2039"/>
      <c r="QWC302" s="2039"/>
      <c r="QWD302" s="2039"/>
      <c r="QWE302" s="2039"/>
      <c r="QWF302" s="2039"/>
      <c r="QWG302" s="2039"/>
      <c r="QWH302" s="2039"/>
      <c r="QWI302" s="2039"/>
      <c r="QWJ302" s="2039"/>
      <c r="QWK302" s="2039"/>
      <c r="QWL302" s="2039"/>
      <c r="QWM302" s="2039"/>
      <c r="QWN302" s="2039"/>
      <c r="QWO302" s="2039"/>
      <c r="QWP302" s="2039"/>
      <c r="QWQ302" s="2039"/>
      <c r="QWR302" s="2039"/>
      <c r="QWS302" s="2039"/>
      <c r="QWT302" s="2039"/>
      <c r="QWU302" s="2039"/>
      <c r="QWV302" s="2039"/>
      <c r="QWW302" s="2039"/>
      <c r="QWX302" s="2039"/>
      <c r="QWY302" s="2039"/>
      <c r="QWZ302" s="2039"/>
      <c r="QXA302" s="2039"/>
      <c r="QXB302" s="2039"/>
      <c r="QXC302" s="2039"/>
      <c r="QXD302" s="2039"/>
      <c r="QXE302" s="2039"/>
      <c r="QXF302" s="2039"/>
      <c r="QXG302" s="2039"/>
      <c r="QXH302" s="2039"/>
      <c r="QXI302" s="2039"/>
      <c r="QXJ302" s="2039"/>
      <c r="QXK302" s="2039"/>
      <c r="QXL302" s="2039"/>
      <c r="QXM302" s="2039"/>
      <c r="QXN302" s="2039"/>
      <c r="QXO302" s="2039"/>
      <c r="QXP302" s="2039"/>
      <c r="QXQ302" s="2039"/>
      <c r="QXR302" s="2039"/>
      <c r="QXS302" s="2039"/>
      <c r="QXT302" s="2039"/>
      <c r="QXU302" s="2039"/>
      <c r="QXV302" s="2039"/>
      <c r="QXW302" s="2039"/>
      <c r="QXX302" s="2039"/>
      <c r="QXY302" s="2039"/>
      <c r="QXZ302" s="2039"/>
      <c r="QYA302" s="2039"/>
      <c r="QYB302" s="2039"/>
      <c r="QYC302" s="2039"/>
      <c r="QYD302" s="2039"/>
      <c r="QYE302" s="2039"/>
      <c r="QYF302" s="2039"/>
      <c r="QYG302" s="2039"/>
      <c r="QYH302" s="2039"/>
      <c r="QYI302" s="2039"/>
      <c r="QYJ302" s="2039"/>
      <c r="QYK302" s="2039"/>
      <c r="QYL302" s="2039"/>
      <c r="QYM302" s="2039"/>
      <c r="QYN302" s="2039"/>
      <c r="QYO302" s="2039"/>
      <c r="QYP302" s="2039"/>
      <c r="QYQ302" s="2039"/>
      <c r="QYR302" s="2039"/>
      <c r="QYS302" s="2039"/>
      <c r="QYT302" s="2039"/>
      <c r="QYU302" s="2039"/>
      <c r="QYV302" s="2039"/>
      <c r="QYW302" s="2039"/>
      <c r="QYX302" s="2039"/>
      <c r="QYY302" s="2039"/>
      <c r="QYZ302" s="2039"/>
      <c r="QZA302" s="2039"/>
      <c r="QZB302" s="2039"/>
      <c r="QZC302" s="2039"/>
      <c r="QZD302" s="2039"/>
      <c r="QZE302" s="2039"/>
      <c r="QZF302" s="2039"/>
      <c r="QZG302" s="2039"/>
      <c r="QZH302" s="2039"/>
      <c r="QZI302" s="2039"/>
      <c r="QZJ302" s="2039"/>
      <c r="QZK302" s="2039"/>
      <c r="QZL302" s="2039"/>
      <c r="QZM302" s="2039"/>
      <c r="QZN302" s="2039"/>
      <c r="QZO302" s="2039"/>
      <c r="QZP302" s="2039"/>
      <c r="QZQ302" s="2039"/>
      <c r="QZR302" s="2039"/>
      <c r="QZS302" s="2039"/>
      <c r="QZT302" s="2039"/>
      <c r="QZU302" s="2039"/>
      <c r="QZV302" s="2039"/>
      <c r="QZW302" s="2039"/>
      <c r="QZX302" s="2039"/>
      <c r="QZY302" s="2039"/>
      <c r="QZZ302" s="2039"/>
      <c r="RAA302" s="2039"/>
      <c r="RAB302" s="2039"/>
      <c r="RAC302" s="2039"/>
      <c r="RAD302" s="2039"/>
      <c r="RAE302" s="2039"/>
      <c r="RAF302" s="2039"/>
      <c r="RAG302" s="2039"/>
      <c r="RAH302" s="2039"/>
      <c r="RAI302" s="2039"/>
      <c r="RAJ302" s="2039"/>
      <c r="RAK302" s="2039"/>
      <c r="RAL302" s="2039"/>
      <c r="RAM302" s="2039"/>
      <c r="RAN302" s="2039"/>
      <c r="RAO302" s="2039"/>
      <c r="RAP302" s="2039"/>
      <c r="RAQ302" s="2039"/>
      <c r="RAR302" s="2039"/>
      <c r="RAS302" s="2039"/>
      <c r="RAT302" s="2039"/>
      <c r="RAU302" s="2039"/>
      <c r="RAV302" s="2039"/>
      <c r="RAW302" s="2039"/>
      <c r="RAX302" s="2039"/>
      <c r="RAY302" s="2039"/>
      <c r="RAZ302" s="2039"/>
      <c r="RBA302" s="2039"/>
      <c r="RBB302" s="2039"/>
      <c r="RBC302" s="2039"/>
      <c r="RBD302" s="2039"/>
      <c r="RBE302" s="2039"/>
      <c r="RBF302" s="2039"/>
      <c r="RBG302" s="2039"/>
      <c r="RBH302" s="2039"/>
      <c r="RBI302" s="2039"/>
      <c r="RBJ302" s="2039"/>
      <c r="RBK302" s="2039"/>
      <c r="RBL302" s="2039"/>
      <c r="RBM302" s="2039"/>
      <c r="RBN302" s="2039"/>
      <c r="RBO302" s="2039"/>
      <c r="RBP302" s="2039"/>
      <c r="RBQ302" s="2039"/>
      <c r="RBR302" s="2039"/>
      <c r="RBS302" s="2039"/>
      <c r="RBT302" s="2039"/>
      <c r="RBU302" s="2039"/>
      <c r="RBV302" s="2039"/>
      <c r="RBW302" s="2039"/>
      <c r="RBX302" s="2039"/>
      <c r="RBY302" s="2039"/>
      <c r="RBZ302" s="2039"/>
      <c r="RCA302" s="2039"/>
      <c r="RCB302" s="2039"/>
      <c r="RCC302" s="2039"/>
      <c r="RCD302" s="2039"/>
      <c r="RCE302" s="2039"/>
      <c r="RCF302" s="2039"/>
      <c r="RCG302" s="2039"/>
      <c r="RCH302" s="2039"/>
      <c r="RCI302" s="2039"/>
      <c r="RCJ302" s="2039"/>
      <c r="RCK302" s="2039"/>
      <c r="RCL302" s="2039"/>
      <c r="RCM302" s="2039"/>
      <c r="RCN302" s="2039"/>
      <c r="RCO302" s="2039"/>
      <c r="RCP302" s="2039"/>
      <c r="RCQ302" s="2039"/>
      <c r="RCR302" s="2039"/>
      <c r="RCS302" s="2039"/>
      <c r="RCT302" s="2039"/>
      <c r="RCU302" s="2039"/>
      <c r="RCV302" s="2039"/>
      <c r="RCW302" s="2039"/>
      <c r="RCX302" s="2039"/>
      <c r="RCY302" s="2039"/>
      <c r="RCZ302" s="2039"/>
      <c r="RDA302" s="2039"/>
      <c r="RDB302" s="2039"/>
      <c r="RDC302" s="2039"/>
      <c r="RDD302" s="2039"/>
      <c r="RDE302" s="2039"/>
      <c r="RDF302" s="2039"/>
      <c r="RDG302" s="2039"/>
      <c r="RDH302" s="2039"/>
      <c r="RDI302" s="2039"/>
      <c r="RDJ302" s="2039"/>
      <c r="RDK302" s="2039"/>
      <c r="RDL302" s="2039"/>
      <c r="RDM302" s="2039"/>
      <c r="RDN302" s="2039"/>
      <c r="RDO302" s="2039"/>
      <c r="RDP302" s="2039"/>
      <c r="RDQ302" s="2039"/>
      <c r="RDR302" s="2039"/>
      <c r="RDS302" s="2039"/>
      <c r="RDT302" s="2039"/>
      <c r="RDU302" s="2039"/>
      <c r="RDV302" s="2039"/>
      <c r="RDW302" s="2039"/>
      <c r="RDX302" s="2039"/>
      <c r="RDY302" s="2039"/>
      <c r="RDZ302" s="2039"/>
      <c r="REA302" s="2039"/>
      <c r="REB302" s="2039"/>
      <c r="REC302" s="2039"/>
      <c r="RED302" s="2039"/>
      <c r="REE302" s="2039"/>
      <c r="REF302" s="2039"/>
      <c r="REG302" s="2039"/>
      <c r="REH302" s="2039"/>
      <c r="REI302" s="2039"/>
      <c r="REJ302" s="2039"/>
      <c r="REK302" s="2039"/>
      <c r="REL302" s="2039"/>
      <c r="REM302" s="2039"/>
      <c r="REN302" s="2039"/>
      <c r="REO302" s="2039"/>
      <c r="REP302" s="2039"/>
      <c r="REQ302" s="2039"/>
      <c r="RER302" s="2039"/>
      <c r="RES302" s="2039"/>
      <c r="RET302" s="2039"/>
      <c r="REU302" s="2039"/>
      <c r="REV302" s="2039"/>
      <c r="REW302" s="2039"/>
      <c r="REX302" s="2039"/>
      <c r="REY302" s="2039"/>
      <c r="REZ302" s="2039"/>
      <c r="RFA302" s="2039"/>
      <c r="RFB302" s="2039"/>
      <c r="RFC302" s="2039"/>
      <c r="RFD302" s="2039"/>
      <c r="RFE302" s="2039"/>
      <c r="RFF302" s="2039"/>
      <c r="RFG302" s="2039"/>
      <c r="RFH302" s="2039"/>
      <c r="RFI302" s="2039"/>
      <c r="RFJ302" s="2039"/>
      <c r="RFK302" s="2039"/>
      <c r="RFL302" s="2039"/>
      <c r="RFM302" s="2039"/>
      <c r="RFN302" s="2039"/>
      <c r="RFO302" s="2039"/>
      <c r="RFP302" s="2039"/>
      <c r="RFQ302" s="2039"/>
      <c r="RFR302" s="2039"/>
      <c r="RFS302" s="2039"/>
      <c r="RFT302" s="2039"/>
      <c r="RFU302" s="2039"/>
      <c r="RFV302" s="2039"/>
      <c r="RFW302" s="2039"/>
      <c r="RFX302" s="2039"/>
      <c r="RFY302" s="2039"/>
      <c r="RFZ302" s="2039"/>
      <c r="RGA302" s="2039"/>
      <c r="RGB302" s="2039"/>
      <c r="RGC302" s="2039"/>
      <c r="RGD302" s="2039"/>
      <c r="RGE302" s="2039"/>
      <c r="RGF302" s="2039"/>
      <c r="RGG302" s="2039"/>
      <c r="RGH302" s="2039"/>
      <c r="RGI302" s="2039"/>
      <c r="RGJ302" s="2039"/>
      <c r="RGK302" s="2039"/>
      <c r="RGL302" s="2039"/>
      <c r="RGM302" s="2039"/>
      <c r="RGN302" s="2039"/>
      <c r="RGO302" s="2039"/>
      <c r="RGP302" s="2039"/>
      <c r="RGQ302" s="2039"/>
      <c r="RGR302" s="2039"/>
      <c r="RGS302" s="2039"/>
      <c r="RGT302" s="2039"/>
      <c r="RGU302" s="2039"/>
      <c r="RGV302" s="2039"/>
      <c r="RGW302" s="2039"/>
      <c r="RGX302" s="2039"/>
      <c r="RGY302" s="2039"/>
      <c r="RGZ302" s="2039"/>
      <c r="RHA302" s="2039"/>
      <c r="RHB302" s="2039"/>
      <c r="RHC302" s="2039"/>
      <c r="RHD302" s="2039"/>
      <c r="RHE302" s="2039"/>
      <c r="RHF302" s="2039"/>
      <c r="RHG302" s="2039"/>
      <c r="RHH302" s="2039"/>
      <c r="RHI302" s="2039"/>
      <c r="RHJ302" s="2039"/>
      <c r="RHK302" s="2039"/>
      <c r="RHL302" s="2039"/>
      <c r="RHM302" s="2039"/>
      <c r="RHN302" s="2039"/>
      <c r="RHO302" s="2039"/>
      <c r="RHP302" s="2039"/>
      <c r="RHQ302" s="2039"/>
      <c r="RHR302" s="2039"/>
      <c r="RHS302" s="2039"/>
      <c r="RHT302" s="2039"/>
      <c r="RHU302" s="2039"/>
      <c r="RHV302" s="2039"/>
      <c r="RHW302" s="2039"/>
      <c r="RHX302" s="2039"/>
      <c r="RHY302" s="2039"/>
      <c r="RHZ302" s="2039"/>
      <c r="RIA302" s="2039"/>
      <c r="RIB302" s="2039"/>
      <c r="RIC302" s="2039"/>
      <c r="RID302" s="2039"/>
      <c r="RIE302" s="2039"/>
      <c r="RIF302" s="2039"/>
      <c r="RIG302" s="2039"/>
      <c r="RIH302" s="2039"/>
      <c r="RII302" s="2039"/>
      <c r="RIJ302" s="2039"/>
      <c r="RIK302" s="2039"/>
      <c r="RIL302" s="2039"/>
      <c r="RIM302" s="2039"/>
      <c r="RIN302" s="2039"/>
      <c r="RIO302" s="2039"/>
      <c r="RIP302" s="2039"/>
      <c r="RIQ302" s="2039"/>
      <c r="RIR302" s="2039"/>
      <c r="RIS302" s="2039"/>
      <c r="RIT302" s="2039"/>
      <c r="RIU302" s="2039"/>
      <c r="RIV302" s="2039"/>
      <c r="RIW302" s="2039"/>
      <c r="RIX302" s="2039"/>
      <c r="RIY302" s="2039"/>
      <c r="RIZ302" s="2039"/>
      <c r="RJA302" s="2039"/>
      <c r="RJB302" s="2039"/>
      <c r="RJC302" s="2039"/>
      <c r="RJD302" s="2039"/>
      <c r="RJE302" s="2039"/>
      <c r="RJF302" s="2039"/>
      <c r="RJG302" s="2039"/>
      <c r="RJH302" s="2039"/>
      <c r="RJI302" s="2039"/>
      <c r="RJJ302" s="2039"/>
      <c r="RJK302" s="2039"/>
      <c r="RJL302" s="2039"/>
      <c r="RJM302" s="2039"/>
      <c r="RJN302" s="2039"/>
      <c r="RJO302" s="2039"/>
      <c r="RJP302" s="2039"/>
      <c r="RJQ302" s="2039"/>
      <c r="RJR302" s="2039"/>
      <c r="RJS302" s="2039"/>
      <c r="RJT302" s="2039"/>
      <c r="RJU302" s="2039"/>
      <c r="RJV302" s="2039"/>
      <c r="RJW302" s="2039"/>
      <c r="RJX302" s="2039"/>
      <c r="RJY302" s="2039"/>
      <c r="RJZ302" s="2039"/>
      <c r="RKA302" s="2039"/>
      <c r="RKB302" s="2039"/>
      <c r="RKC302" s="2039"/>
      <c r="RKD302" s="2039"/>
      <c r="RKE302" s="2039"/>
      <c r="RKF302" s="2039"/>
      <c r="RKG302" s="2039"/>
      <c r="RKH302" s="2039"/>
      <c r="RKI302" s="2039"/>
      <c r="RKJ302" s="2039"/>
      <c r="RKK302" s="2039"/>
      <c r="RKL302" s="2039"/>
      <c r="RKM302" s="2039"/>
      <c r="RKN302" s="2039"/>
      <c r="RKO302" s="2039"/>
      <c r="RKP302" s="2039"/>
      <c r="RKQ302" s="2039"/>
      <c r="RKR302" s="2039"/>
      <c r="RKS302" s="2039"/>
      <c r="RKT302" s="2039"/>
      <c r="RKU302" s="2039"/>
      <c r="RKV302" s="2039"/>
      <c r="RKW302" s="2039"/>
      <c r="RKX302" s="2039"/>
      <c r="RKY302" s="2039"/>
      <c r="RKZ302" s="2039"/>
      <c r="RLA302" s="2039"/>
      <c r="RLB302" s="2039"/>
      <c r="RLC302" s="2039"/>
      <c r="RLD302" s="2039"/>
      <c r="RLE302" s="2039"/>
      <c r="RLF302" s="2039"/>
      <c r="RLG302" s="2039"/>
      <c r="RLH302" s="2039"/>
      <c r="RLI302" s="2039"/>
      <c r="RLJ302" s="2039"/>
      <c r="RLK302" s="2039"/>
      <c r="RLL302" s="2039"/>
      <c r="RLM302" s="2039"/>
      <c r="RLN302" s="2039"/>
      <c r="RLO302" s="2039"/>
      <c r="RLP302" s="2039"/>
      <c r="RLQ302" s="2039"/>
      <c r="RLR302" s="2039"/>
      <c r="RLS302" s="2039"/>
      <c r="RLT302" s="2039"/>
      <c r="RLU302" s="2039"/>
      <c r="RLV302" s="2039"/>
      <c r="RLW302" s="2039"/>
      <c r="RLX302" s="2039"/>
      <c r="RLY302" s="2039"/>
      <c r="RLZ302" s="2039"/>
      <c r="RMA302" s="2039"/>
      <c r="RMB302" s="2039"/>
      <c r="RMC302" s="2039"/>
      <c r="RMD302" s="2039"/>
      <c r="RME302" s="2039"/>
      <c r="RMF302" s="2039"/>
      <c r="RMG302" s="2039"/>
      <c r="RMH302" s="2039"/>
      <c r="RMI302" s="2039"/>
      <c r="RMJ302" s="2039"/>
      <c r="RMK302" s="2039"/>
      <c r="RML302" s="2039"/>
      <c r="RMM302" s="2039"/>
      <c r="RMN302" s="2039"/>
      <c r="RMO302" s="2039"/>
      <c r="RMP302" s="2039"/>
      <c r="RMQ302" s="2039"/>
      <c r="RMR302" s="2039"/>
      <c r="RMS302" s="2039"/>
      <c r="RMT302" s="2039"/>
      <c r="RMU302" s="2039"/>
      <c r="RMV302" s="2039"/>
      <c r="RMW302" s="2039"/>
      <c r="RMX302" s="2039"/>
      <c r="RMY302" s="2039"/>
      <c r="RMZ302" s="2039"/>
      <c r="RNA302" s="2039"/>
      <c r="RNB302" s="2039"/>
      <c r="RNC302" s="2039"/>
      <c r="RND302" s="2039"/>
      <c r="RNE302" s="2039"/>
      <c r="RNF302" s="2039"/>
      <c r="RNG302" s="2039"/>
      <c r="RNH302" s="2039"/>
      <c r="RNI302" s="2039"/>
      <c r="RNJ302" s="2039"/>
      <c r="RNK302" s="2039"/>
      <c r="RNL302" s="2039"/>
      <c r="RNM302" s="2039"/>
      <c r="RNN302" s="2039"/>
      <c r="RNO302" s="2039"/>
      <c r="RNP302" s="2039"/>
      <c r="RNQ302" s="2039"/>
      <c r="RNR302" s="2039"/>
      <c r="RNS302" s="2039"/>
      <c r="RNT302" s="2039"/>
      <c r="RNU302" s="2039"/>
      <c r="RNV302" s="2039"/>
      <c r="RNW302" s="2039"/>
      <c r="RNX302" s="2039"/>
      <c r="RNY302" s="2039"/>
      <c r="RNZ302" s="2039"/>
      <c r="ROA302" s="2039"/>
      <c r="ROB302" s="2039"/>
      <c r="ROC302" s="2039"/>
      <c r="ROD302" s="2039"/>
      <c r="ROE302" s="2039"/>
      <c r="ROF302" s="2039"/>
      <c r="ROG302" s="2039"/>
      <c r="ROH302" s="2039"/>
      <c r="ROI302" s="2039"/>
      <c r="ROJ302" s="2039"/>
      <c r="ROK302" s="2039"/>
      <c r="ROL302" s="2039"/>
      <c r="ROM302" s="2039"/>
      <c r="RON302" s="2039"/>
      <c r="ROO302" s="2039"/>
      <c r="ROP302" s="2039"/>
      <c r="ROQ302" s="2039"/>
      <c r="ROR302" s="2039"/>
      <c r="ROS302" s="2039"/>
      <c r="ROT302" s="2039"/>
      <c r="ROU302" s="2039"/>
      <c r="ROV302" s="2039"/>
      <c r="ROW302" s="2039"/>
      <c r="ROX302" s="2039"/>
      <c r="ROY302" s="2039"/>
      <c r="ROZ302" s="2039"/>
      <c r="RPA302" s="2039"/>
      <c r="RPB302" s="2039"/>
      <c r="RPC302" s="2039"/>
      <c r="RPD302" s="2039"/>
      <c r="RPE302" s="2039"/>
      <c r="RPF302" s="2039"/>
      <c r="RPG302" s="2039"/>
      <c r="RPH302" s="2039"/>
      <c r="RPI302" s="2039"/>
      <c r="RPJ302" s="2039"/>
      <c r="RPK302" s="2039"/>
      <c r="RPL302" s="2039"/>
      <c r="RPM302" s="2039"/>
      <c r="RPN302" s="2039"/>
      <c r="RPO302" s="2039"/>
      <c r="RPP302" s="2039"/>
      <c r="RPQ302" s="2039"/>
      <c r="RPR302" s="2039"/>
      <c r="RPS302" s="2039"/>
      <c r="RPT302" s="2039"/>
      <c r="RPU302" s="2039"/>
      <c r="RPV302" s="2039"/>
      <c r="RPW302" s="2039"/>
      <c r="RPX302" s="2039"/>
      <c r="RPY302" s="2039"/>
      <c r="RPZ302" s="2039"/>
      <c r="RQA302" s="2039"/>
      <c r="RQB302" s="2039"/>
      <c r="RQC302" s="2039"/>
      <c r="RQD302" s="2039"/>
      <c r="RQE302" s="2039"/>
      <c r="RQF302" s="2039"/>
      <c r="RQG302" s="2039"/>
      <c r="RQH302" s="2039"/>
      <c r="RQI302" s="2039"/>
      <c r="RQJ302" s="2039"/>
      <c r="RQK302" s="2039"/>
      <c r="RQL302" s="2039"/>
      <c r="RQM302" s="2039"/>
      <c r="RQN302" s="2039"/>
      <c r="RQO302" s="2039"/>
      <c r="RQP302" s="2039"/>
      <c r="RQQ302" s="2039"/>
      <c r="RQR302" s="2039"/>
      <c r="RQS302" s="2039"/>
      <c r="RQT302" s="2039"/>
      <c r="RQU302" s="2039"/>
      <c r="RQV302" s="2039"/>
      <c r="RQW302" s="2039"/>
      <c r="RQX302" s="2039"/>
      <c r="RQY302" s="2039"/>
      <c r="RQZ302" s="2039"/>
      <c r="RRA302" s="2039"/>
      <c r="RRB302" s="2039"/>
      <c r="RRC302" s="2039"/>
      <c r="RRD302" s="2039"/>
      <c r="RRE302" s="2039"/>
      <c r="RRF302" s="2039"/>
      <c r="RRG302" s="2039"/>
      <c r="RRH302" s="2039"/>
      <c r="RRI302" s="2039"/>
      <c r="RRJ302" s="2039"/>
      <c r="RRK302" s="2039"/>
      <c r="RRL302" s="2039"/>
      <c r="RRM302" s="2039"/>
      <c r="RRN302" s="2039"/>
      <c r="RRO302" s="2039"/>
      <c r="RRP302" s="2039"/>
      <c r="RRQ302" s="2039"/>
      <c r="RRR302" s="2039"/>
      <c r="RRS302" s="2039"/>
      <c r="RRT302" s="2039"/>
      <c r="RRU302" s="2039"/>
      <c r="RRV302" s="2039"/>
      <c r="RRW302" s="2039"/>
      <c r="RRX302" s="2039"/>
      <c r="RRY302" s="2039"/>
      <c r="RRZ302" s="2039"/>
      <c r="RSA302" s="2039"/>
      <c r="RSB302" s="2039"/>
      <c r="RSC302" s="2039"/>
      <c r="RSD302" s="2039"/>
      <c r="RSE302" s="2039"/>
      <c r="RSF302" s="2039"/>
      <c r="RSG302" s="2039"/>
      <c r="RSH302" s="2039"/>
      <c r="RSI302" s="2039"/>
      <c r="RSJ302" s="2039"/>
      <c r="RSK302" s="2039"/>
      <c r="RSL302" s="2039"/>
      <c r="RSM302" s="2039"/>
      <c r="RSN302" s="2039"/>
      <c r="RSO302" s="2039"/>
      <c r="RSP302" s="2039"/>
      <c r="RSQ302" s="2039"/>
      <c r="RSR302" s="2039"/>
      <c r="RSS302" s="2039"/>
      <c r="RST302" s="2039"/>
      <c r="RSU302" s="2039"/>
      <c r="RSV302" s="2039"/>
      <c r="RSW302" s="2039"/>
      <c r="RSX302" s="2039"/>
      <c r="RSY302" s="2039"/>
      <c r="RSZ302" s="2039"/>
      <c r="RTA302" s="2039"/>
      <c r="RTB302" s="2039"/>
      <c r="RTC302" s="2039"/>
      <c r="RTD302" s="2039"/>
      <c r="RTE302" s="2039"/>
      <c r="RTF302" s="2039"/>
      <c r="RTG302" s="2039"/>
      <c r="RTH302" s="2039"/>
      <c r="RTI302" s="2039"/>
      <c r="RTJ302" s="2039"/>
      <c r="RTK302" s="2039"/>
      <c r="RTL302" s="2039"/>
      <c r="RTM302" s="2039"/>
      <c r="RTN302" s="2039"/>
      <c r="RTO302" s="2039"/>
      <c r="RTP302" s="2039"/>
      <c r="RTQ302" s="2039"/>
      <c r="RTR302" s="2039"/>
      <c r="RTS302" s="2039"/>
      <c r="RTT302" s="2039"/>
      <c r="RTU302" s="2039"/>
      <c r="RTV302" s="2039"/>
      <c r="RTW302" s="2039"/>
      <c r="RTX302" s="2039"/>
      <c r="RTY302" s="2039"/>
      <c r="RTZ302" s="2039"/>
      <c r="RUA302" s="2039"/>
      <c r="RUB302" s="2039"/>
      <c r="RUC302" s="2039"/>
      <c r="RUD302" s="2039"/>
      <c r="RUE302" s="2039"/>
      <c r="RUF302" s="2039"/>
      <c r="RUG302" s="2039"/>
      <c r="RUH302" s="2039"/>
      <c r="RUI302" s="2039"/>
      <c r="RUJ302" s="2039"/>
      <c r="RUK302" s="2039"/>
      <c r="RUL302" s="2039"/>
      <c r="RUM302" s="2039"/>
      <c r="RUN302" s="2039"/>
      <c r="RUO302" s="2039"/>
      <c r="RUP302" s="2039"/>
      <c r="RUQ302" s="2039"/>
      <c r="RUR302" s="2039"/>
      <c r="RUS302" s="2039"/>
      <c r="RUT302" s="2039"/>
      <c r="RUU302" s="2039"/>
      <c r="RUV302" s="2039"/>
      <c r="RUW302" s="2039"/>
      <c r="RUX302" s="2039"/>
      <c r="RUY302" s="2039"/>
      <c r="RUZ302" s="2039"/>
      <c r="RVA302" s="2039"/>
      <c r="RVB302" s="2039"/>
      <c r="RVC302" s="2039"/>
      <c r="RVD302" s="2039"/>
      <c r="RVE302" s="2039"/>
      <c r="RVF302" s="2039"/>
      <c r="RVG302" s="2039"/>
      <c r="RVH302" s="2039"/>
      <c r="RVI302" s="2039"/>
      <c r="RVJ302" s="2039"/>
      <c r="RVK302" s="2039"/>
      <c r="RVL302" s="2039"/>
      <c r="RVM302" s="2039"/>
      <c r="RVN302" s="2039"/>
      <c r="RVO302" s="2039"/>
      <c r="RVP302" s="2039"/>
      <c r="RVQ302" s="2039"/>
      <c r="RVR302" s="2039"/>
      <c r="RVS302" s="2039"/>
      <c r="RVT302" s="2039"/>
      <c r="RVU302" s="2039"/>
      <c r="RVV302" s="2039"/>
      <c r="RVW302" s="2039"/>
      <c r="RVX302" s="2039"/>
      <c r="RVY302" s="2039"/>
      <c r="RVZ302" s="2039"/>
      <c r="RWA302" s="2039"/>
      <c r="RWB302" s="2039"/>
      <c r="RWC302" s="2039"/>
      <c r="RWD302" s="2039"/>
      <c r="RWE302" s="2039"/>
      <c r="RWF302" s="2039"/>
      <c r="RWG302" s="2039"/>
      <c r="RWH302" s="2039"/>
      <c r="RWI302" s="2039"/>
      <c r="RWJ302" s="2039"/>
      <c r="RWK302" s="2039"/>
      <c r="RWL302" s="2039"/>
      <c r="RWM302" s="2039"/>
      <c r="RWN302" s="2039"/>
      <c r="RWO302" s="2039"/>
      <c r="RWP302" s="2039"/>
      <c r="RWQ302" s="2039"/>
      <c r="RWR302" s="2039"/>
      <c r="RWS302" s="2039"/>
      <c r="RWT302" s="2039"/>
      <c r="RWU302" s="2039"/>
      <c r="RWV302" s="2039"/>
      <c r="RWW302" s="2039"/>
      <c r="RWX302" s="2039"/>
      <c r="RWY302" s="2039"/>
      <c r="RWZ302" s="2039"/>
      <c r="RXA302" s="2039"/>
      <c r="RXB302" s="2039"/>
      <c r="RXC302" s="2039"/>
      <c r="RXD302" s="2039"/>
      <c r="RXE302" s="2039"/>
      <c r="RXF302" s="2039"/>
      <c r="RXG302" s="2039"/>
      <c r="RXH302" s="2039"/>
      <c r="RXI302" s="2039"/>
      <c r="RXJ302" s="2039"/>
      <c r="RXK302" s="2039"/>
      <c r="RXL302" s="2039"/>
      <c r="RXM302" s="2039"/>
      <c r="RXN302" s="2039"/>
      <c r="RXO302" s="2039"/>
      <c r="RXP302" s="2039"/>
      <c r="RXQ302" s="2039"/>
      <c r="RXR302" s="2039"/>
      <c r="RXS302" s="2039"/>
      <c r="RXT302" s="2039"/>
      <c r="RXU302" s="2039"/>
      <c r="RXV302" s="2039"/>
      <c r="RXW302" s="2039"/>
      <c r="RXX302" s="2039"/>
      <c r="RXY302" s="2039"/>
      <c r="RXZ302" s="2039"/>
      <c r="RYA302" s="2039"/>
      <c r="RYB302" s="2039"/>
      <c r="RYC302" s="2039"/>
      <c r="RYD302" s="2039"/>
      <c r="RYE302" s="2039"/>
      <c r="RYF302" s="2039"/>
      <c r="RYG302" s="2039"/>
      <c r="RYH302" s="2039"/>
      <c r="RYI302" s="2039"/>
      <c r="RYJ302" s="2039"/>
      <c r="RYK302" s="2039"/>
      <c r="RYL302" s="2039"/>
      <c r="RYM302" s="2039"/>
      <c r="RYN302" s="2039"/>
      <c r="RYO302" s="2039"/>
      <c r="RYP302" s="2039"/>
      <c r="RYQ302" s="2039"/>
      <c r="RYR302" s="2039"/>
      <c r="RYS302" s="2039"/>
      <c r="RYT302" s="2039"/>
      <c r="RYU302" s="2039"/>
      <c r="RYV302" s="2039"/>
      <c r="RYW302" s="2039"/>
      <c r="RYX302" s="2039"/>
      <c r="RYY302" s="2039"/>
      <c r="RYZ302" s="2039"/>
      <c r="RZA302" s="2039"/>
      <c r="RZB302" s="2039"/>
      <c r="RZC302" s="2039"/>
      <c r="RZD302" s="2039"/>
      <c r="RZE302" s="2039"/>
      <c r="RZF302" s="2039"/>
      <c r="RZG302" s="2039"/>
      <c r="RZH302" s="2039"/>
      <c r="RZI302" s="2039"/>
      <c r="RZJ302" s="2039"/>
      <c r="RZK302" s="2039"/>
      <c r="RZL302" s="2039"/>
      <c r="RZM302" s="2039"/>
      <c r="RZN302" s="2039"/>
      <c r="RZO302" s="2039"/>
      <c r="RZP302" s="2039"/>
      <c r="RZQ302" s="2039"/>
      <c r="RZR302" s="2039"/>
      <c r="RZS302" s="2039"/>
      <c r="RZT302" s="2039"/>
      <c r="RZU302" s="2039"/>
      <c r="RZV302" s="2039"/>
      <c r="RZW302" s="2039"/>
      <c r="RZX302" s="2039"/>
      <c r="RZY302" s="2039"/>
      <c r="RZZ302" s="2039"/>
      <c r="SAA302" s="2039"/>
      <c r="SAB302" s="2039"/>
      <c r="SAC302" s="2039"/>
      <c r="SAD302" s="2039"/>
      <c r="SAE302" s="2039"/>
      <c r="SAF302" s="2039"/>
      <c r="SAG302" s="2039"/>
      <c r="SAH302" s="2039"/>
      <c r="SAI302" s="2039"/>
      <c r="SAJ302" s="2039"/>
      <c r="SAK302" s="2039"/>
      <c r="SAL302" s="2039"/>
      <c r="SAM302" s="2039"/>
      <c r="SAN302" s="2039"/>
      <c r="SAO302" s="2039"/>
      <c r="SAP302" s="2039"/>
      <c r="SAQ302" s="2039"/>
      <c r="SAR302" s="2039"/>
      <c r="SAS302" s="2039"/>
      <c r="SAT302" s="2039"/>
      <c r="SAU302" s="2039"/>
      <c r="SAV302" s="2039"/>
      <c r="SAW302" s="2039"/>
      <c r="SAX302" s="2039"/>
      <c r="SAY302" s="2039"/>
      <c r="SAZ302" s="2039"/>
      <c r="SBA302" s="2039"/>
      <c r="SBB302" s="2039"/>
      <c r="SBC302" s="2039"/>
      <c r="SBD302" s="2039"/>
      <c r="SBE302" s="2039"/>
      <c r="SBF302" s="2039"/>
      <c r="SBG302" s="2039"/>
      <c r="SBH302" s="2039"/>
      <c r="SBI302" s="2039"/>
      <c r="SBJ302" s="2039"/>
      <c r="SBK302" s="2039"/>
      <c r="SBL302" s="2039"/>
      <c r="SBM302" s="2039"/>
      <c r="SBN302" s="2039"/>
      <c r="SBO302" s="2039"/>
      <c r="SBP302" s="2039"/>
      <c r="SBQ302" s="2039"/>
      <c r="SBR302" s="2039"/>
      <c r="SBS302" s="2039"/>
      <c r="SBT302" s="2039"/>
      <c r="SBU302" s="2039"/>
      <c r="SBV302" s="2039"/>
      <c r="SBW302" s="2039"/>
      <c r="SBX302" s="2039"/>
      <c r="SBY302" s="2039"/>
      <c r="SBZ302" s="2039"/>
      <c r="SCA302" s="2039"/>
      <c r="SCB302" s="2039"/>
      <c r="SCC302" s="2039"/>
      <c r="SCD302" s="2039"/>
      <c r="SCE302" s="2039"/>
      <c r="SCF302" s="2039"/>
      <c r="SCG302" s="2039"/>
      <c r="SCH302" s="2039"/>
      <c r="SCI302" s="2039"/>
      <c r="SCJ302" s="2039"/>
      <c r="SCK302" s="2039"/>
      <c r="SCL302" s="2039"/>
      <c r="SCM302" s="2039"/>
      <c r="SCN302" s="2039"/>
      <c r="SCO302" s="2039"/>
      <c r="SCP302" s="2039"/>
      <c r="SCQ302" s="2039"/>
      <c r="SCR302" s="2039"/>
      <c r="SCS302" s="2039"/>
      <c r="SCT302" s="2039"/>
      <c r="SCU302" s="2039"/>
      <c r="SCV302" s="2039"/>
      <c r="SCW302" s="2039"/>
      <c r="SCX302" s="2039"/>
      <c r="SCY302" s="2039"/>
      <c r="SCZ302" s="2039"/>
      <c r="SDA302" s="2039"/>
      <c r="SDB302" s="2039"/>
      <c r="SDC302" s="2039"/>
      <c r="SDD302" s="2039"/>
      <c r="SDE302" s="2039"/>
      <c r="SDF302" s="2039"/>
      <c r="SDG302" s="2039"/>
      <c r="SDH302" s="2039"/>
      <c r="SDI302" s="2039"/>
      <c r="SDJ302" s="2039"/>
      <c r="SDK302" s="2039"/>
      <c r="SDL302" s="2039"/>
      <c r="SDM302" s="2039"/>
      <c r="SDN302" s="2039"/>
      <c r="SDO302" s="2039"/>
      <c r="SDP302" s="2039"/>
      <c r="SDQ302" s="2039"/>
      <c r="SDR302" s="2039"/>
      <c r="SDS302" s="2039"/>
      <c r="SDT302" s="2039"/>
      <c r="SDU302" s="2039"/>
      <c r="SDV302" s="2039"/>
      <c r="SDW302" s="2039"/>
      <c r="SDX302" s="2039"/>
      <c r="SDY302" s="2039"/>
      <c r="SDZ302" s="2039"/>
      <c r="SEA302" s="2039"/>
      <c r="SEB302" s="2039"/>
      <c r="SEC302" s="2039"/>
      <c r="SED302" s="2039"/>
      <c r="SEE302" s="2039"/>
      <c r="SEF302" s="2039"/>
      <c r="SEG302" s="2039"/>
      <c r="SEH302" s="2039"/>
      <c r="SEI302" s="2039"/>
      <c r="SEJ302" s="2039"/>
      <c r="SEK302" s="2039"/>
      <c r="SEL302" s="2039"/>
      <c r="SEM302" s="2039"/>
      <c r="SEN302" s="2039"/>
      <c r="SEO302" s="2039"/>
      <c r="SEP302" s="2039"/>
      <c r="SEQ302" s="2039"/>
      <c r="SER302" s="2039"/>
      <c r="SES302" s="2039"/>
      <c r="SET302" s="2039"/>
      <c r="SEU302" s="2039"/>
      <c r="SEV302" s="2039"/>
      <c r="SEW302" s="2039"/>
      <c r="SEX302" s="2039"/>
      <c r="SEY302" s="2039"/>
      <c r="SEZ302" s="2039"/>
      <c r="SFA302" s="2039"/>
      <c r="SFB302" s="2039"/>
      <c r="SFC302" s="2039"/>
      <c r="SFD302" s="2039"/>
      <c r="SFE302" s="2039"/>
      <c r="SFF302" s="2039"/>
      <c r="SFG302" s="2039"/>
      <c r="SFH302" s="2039"/>
      <c r="SFI302" s="2039"/>
      <c r="SFJ302" s="2039"/>
      <c r="SFK302" s="2039"/>
      <c r="SFL302" s="2039"/>
      <c r="SFM302" s="2039"/>
      <c r="SFN302" s="2039"/>
      <c r="SFO302" s="2039"/>
      <c r="SFP302" s="2039"/>
      <c r="SFQ302" s="2039"/>
      <c r="SFR302" s="2039"/>
      <c r="SFS302" s="2039"/>
      <c r="SFT302" s="2039"/>
      <c r="SFU302" s="2039"/>
      <c r="SFV302" s="2039"/>
      <c r="SFW302" s="2039"/>
      <c r="SFX302" s="2039"/>
      <c r="SFY302" s="2039"/>
      <c r="SFZ302" s="2039"/>
      <c r="SGA302" s="2039"/>
      <c r="SGB302" s="2039"/>
      <c r="SGC302" s="2039"/>
      <c r="SGD302" s="2039"/>
      <c r="SGE302" s="2039"/>
      <c r="SGF302" s="2039"/>
      <c r="SGG302" s="2039"/>
      <c r="SGH302" s="2039"/>
      <c r="SGI302" s="2039"/>
      <c r="SGJ302" s="2039"/>
      <c r="SGK302" s="2039"/>
      <c r="SGL302" s="2039"/>
      <c r="SGM302" s="2039"/>
      <c r="SGN302" s="2039"/>
      <c r="SGO302" s="2039"/>
      <c r="SGP302" s="2039"/>
      <c r="SGQ302" s="2039"/>
      <c r="SGR302" s="2039"/>
      <c r="SGS302" s="2039"/>
      <c r="SGT302" s="2039"/>
      <c r="SGU302" s="2039"/>
      <c r="SGV302" s="2039"/>
      <c r="SGW302" s="2039"/>
      <c r="SGX302" s="2039"/>
      <c r="SGY302" s="2039"/>
      <c r="SGZ302" s="2039"/>
      <c r="SHA302" s="2039"/>
      <c r="SHB302" s="2039"/>
      <c r="SHC302" s="2039"/>
      <c r="SHD302" s="2039"/>
      <c r="SHE302" s="2039"/>
      <c r="SHF302" s="2039"/>
      <c r="SHG302" s="2039"/>
      <c r="SHH302" s="2039"/>
      <c r="SHI302" s="2039"/>
      <c r="SHJ302" s="2039"/>
      <c r="SHK302" s="2039"/>
      <c r="SHL302" s="2039"/>
      <c r="SHM302" s="2039"/>
      <c r="SHN302" s="2039"/>
      <c r="SHO302" s="2039"/>
      <c r="SHP302" s="2039"/>
      <c r="SHQ302" s="2039"/>
      <c r="SHR302" s="2039"/>
      <c r="SHS302" s="2039"/>
      <c r="SHT302" s="2039"/>
      <c r="SHU302" s="2039"/>
      <c r="SHV302" s="2039"/>
      <c r="SHW302" s="2039"/>
      <c r="SHX302" s="2039"/>
      <c r="SHY302" s="2039"/>
      <c r="SHZ302" s="2039"/>
      <c r="SIA302" s="2039"/>
      <c r="SIB302" s="2039"/>
      <c r="SIC302" s="2039"/>
      <c r="SID302" s="2039"/>
      <c r="SIE302" s="2039"/>
      <c r="SIF302" s="2039"/>
      <c r="SIG302" s="2039"/>
      <c r="SIH302" s="2039"/>
      <c r="SII302" s="2039"/>
      <c r="SIJ302" s="2039"/>
      <c r="SIK302" s="2039"/>
      <c r="SIL302" s="2039"/>
      <c r="SIM302" s="2039"/>
      <c r="SIN302" s="2039"/>
      <c r="SIO302" s="2039"/>
      <c r="SIP302" s="2039"/>
      <c r="SIQ302" s="2039"/>
      <c r="SIR302" s="2039"/>
      <c r="SIS302" s="2039"/>
      <c r="SIT302" s="2039"/>
      <c r="SIU302" s="2039"/>
      <c r="SIV302" s="2039"/>
      <c r="SIW302" s="2039"/>
      <c r="SIX302" s="2039"/>
      <c r="SIY302" s="2039"/>
      <c r="SIZ302" s="2039"/>
      <c r="SJA302" s="2039"/>
      <c r="SJB302" s="2039"/>
      <c r="SJC302" s="2039"/>
      <c r="SJD302" s="2039"/>
      <c r="SJE302" s="2039"/>
      <c r="SJF302" s="2039"/>
      <c r="SJG302" s="2039"/>
      <c r="SJH302" s="2039"/>
      <c r="SJI302" s="2039"/>
      <c r="SJJ302" s="2039"/>
      <c r="SJK302" s="2039"/>
      <c r="SJL302" s="2039"/>
      <c r="SJM302" s="2039"/>
      <c r="SJN302" s="2039"/>
      <c r="SJO302" s="2039"/>
      <c r="SJP302" s="2039"/>
      <c r="SJQ302" s="2039"/>
      <c r="SJR302" s="2039"/>
      <c r="SJS302" s="2039"/>
      <c r="SJT302" s="2039"/>
      <c r="SJU302" s="2039"/>
      <c r="SJV302" s="2039"/>
      <c r="SJW302" s="2039"/>
      <c r="SJX302" s="2039"/>
      <c r="SJY302" s="2039"/>
      <c r="SJZ302" s="2039"/>
      <c r="SKA302" s="2039"/>
      <c r="SKB302" s="2039"/>
      <c r="SKC302" s="2039"/>
      <c r="SKD302" s="2039"/>
      <c r="SKE302" s="2039"/>
      <c r="SKF302" s="2039"/>
      <c r="SKG302" s="2039"/>
      <c r="SKH302" s="2039"/>
      <c r="SKI302" s="2039"/>
      <c r="SKJ302" s="2039"/>
      <c r="SKK302" s="2039"/>
      <c r="SKL302" s="2039"/>
      <c r="SKM302" s="2039"/>
      <c r="SKN302" s="2039"/>
      <c r="SKO302" s="2039"/>
      <c r="SKP302" s="2039"/>
      <c r="SKQ302" s="2039"/>
      <c r="SKR302" s="2039"/>
      <c r="SKS302" s="2039"/>
      <c r="SKT302" s="2039"/>
      <c r="SKU302" s="2039"/>
      <c r="SKV302" s="2039"/>
      <c r="SKW302" s="2039"/>
      <c r="SKX302" s="2039"/>
      <c r="SKY302" s="2039"/>
      <c r="SKZ302" s="2039"/>
      <c r="SLA302" s="2039"/>
      <c r="SLB302" s="2039"/>
      <c r="SLC302" s="2039"/>
      <c r="SLD302" s="2039"/>
      <c r="SLE302" s="2039"/>
      <c r="SLF302" s="2039"/>
      <c r="SLG302" s="2039"/>
      <c r="SLH302" s="2039"/>
      <c r="SLI302" s="2039"/>
      <c r="SLJ302" s="2039"/>
      <c r="SLK302" s="2039"/>
      <c r="SLL302" s="2039"/>
      <c r="SLM302" s="2039"/>
      <c r="SLN302" s="2039"/>
      <c r="SLO302" s="2039"/>
      <c r="SLP302" s="2039"/>
      <c r="SLQ302" s="2039"/>
      <c r="SLR302" s="2039"/>
      <c r="SLS302" s="2039"/>
      <c r="SLT302" s="2039"/>
      <c r="SLU302" s="2039"/>
      <c r="SLV302" s="2039"/>
      <c r="SLW302" s="2039"/>
      <c r="SLX302" s="2039"/>
      <c r="SLY302" s="2039"/>
      <c r="SLZ302" s="2039"/>
      <c r="SMA302" s="2039"/>
      <c r="SMB302" s="2039"/>
      <c r="SMC302" s="2039"/>
      <c r="SMD302" s="2039"/>
      <c r="SME302" s="2039"/>
      <c r="SMF302" s="2039"/>
      <c r="SMG302" s="2039"/>
      <c r="SMH302" s="2039"/>
      <c r="SMI302" s="2039"/>
      <c r="SMJ302" s="2039"/>
      <c r="SMK302" s="2039"/>
      <c r="SML302" s="2039"/>
      <c r="SMM302" s="2039"/>
      <c r="SMN302" s="2039"/>
      <c r="SMO302" s="2039"/>
      <c r="SMP302" s="2039"/>
      <c r="SMQ302" s="2039"/>
      <c r="SMR302" s="2039"/>
      <c r="SMS302" s="2039"/>
      <c r="SMT302" s="2039"/>
      <c r="SMU302" s="2039"/>
      <c r="SMV302" s="2039"/>
      <c r="SMW302" s="2039"/>
      <c r="SMX302" s="2039"/>
      <c r="SMY302" s="2039"/>
      <c r="SMZ302" s="2039"/>
      <c r="SNA302" s="2039"/>
      <c r="SNB302" s="2039"/>
      <c r="SNC302" s="2039"/>
      <c r="SND302" s="2039"/>
      <c r="SNE302" s="2039"/>
      <c r="SNF302" s="2039"/>
      <c r="SNG302" s="2039"/>
      <c r="SNH302" s="2039"/>
      <c r="SNI302" s="2039"/>
      <c r="SNJ302" s="2039"/>
      <c r="SNK302" s="2039"/>
      <c r="SNL302" s="2039"/>
      <c r="SNM302" s="2039"/>
      <c r="SNN302" s="2039"/>
      <c r="SNO302" s="2039"/>
      <c r="SNP302" s="2039"/>
      <c r="SNQ302" s="2039"/>
      <c r="SNR302" s="2039"/>
      <c r="SNS302" s="2039"/>
      <c r="SNT302" s="2039"/>
      <c r="SNU302" s="2039"/>
      <c r="SNV302" s="2039"/>
      <c r="SNW302" s="2039"/>
      <c r="SNX302" s="2039"/>
      <c r="SNY302" s="2039"/>
      <c r="SNZ302" s="2039"/>
      <c r="SOA302" s="2039"/>
      <c r="SOB302" s="2039"/>
      <c r="SOC302" s="2039"/>
      <c r="SOD302" s="2039"/>
      <c r="SOE302" s="2039"/>
      <c r="SOF302" s="2039"/>
      <c r="SOG302" s="2039"/>
      <c r="SOH302" s="2039"/>
      <c r="SOI302" s="2039"/>
      <c r="SOJ302" s="2039"/>
      <c r="SOK302" s="2039"/>
      <c r="SOL302" s="2039"/>
      <c r="SOM302" s="2039"/>
      <c r="SON302" s="2039"/>
      <c r="SOO302" s="2039"/>
      <c r="SOP302" s="2039"/>
      <c r="SOQ302" s="2039"/>
      <c r="SOR302" s="2039"/>
      <c r="SOS302" s="2039"/>
      <c r="SOT302" s="2039"/>
      <c r="SOU302" s="2039"/>
      <c r="SOV302" s="2039"/>
      <c r="SOW302" s="2039"/>
      <c r="SOX302" s="2039"/>
      <c r="SOY302" s="2039"/>
      <c r="SOZ302" s="2039"/>
      <c r="SPA302" s="2039"/>
      <c r="SPB302" s="2039"/>
      <c r="SPC302" s="2039"/>
      <c r="SPD302" s="2039"/>
      <c r="SPE302" s="2039"/>
      <c r="SPF302" s="2039"/>
      <c r="SPG302" s="2039"/>
      <c r="SPH302" s="2039"/>
      <c r="SPI302" s="2039"/>
      <c r="SPJ302" s="2039"/>
      <c r="SPK302" s="2039"/>
      <c r="SPL302" s="2039"/>
      <c r="SPM302" s="2039"/>
      <c r="SPN302" s="2039"/>
      <c r="SPO302" s="2039"/>
      <c r="SPP302" s="2039"/>
      <c r="SPQ302" s="2039"/>
      <c r="SPR302" s="2039"/>
      <c r="SPS302" s="2039"/>
      <c r="SPT302" s="2039"/>
      <c r="SPU302" s="2039"/>
      <c r="SPV302" s="2039"/>
      <c r="SPW302" s="2039"/>
      <c r="SPX302" s="2039"/>
      <c r="SPY302" s="2039"/>
      <c r="SPZ302" s="2039"/>
      <c r="SQA302" s="2039"/>
      <c r="SQB302" s="2039"/>
      <c r="SQC302" s="2039"/>
      <c r="SQD302" s="2039"/>
      <c r="SQE302" s="2039"/>
      <c r="SQF302" s="2039"/>
      <c r="SQG302" s="2039"/>
      <c r="SQH302" s="2039"/>
      <c r="SQI302" s="2039"/>
      <c r="SQJ302" s="2039"/>
      <c r="SQK302" s="2039"/>
      <c r="SQL302" s="2039"/>
      <c r="SQM302" s="2039"/>
      <c r="SQN302" s="2039"/>
      <c r="SQO302" s="2039"/>
      <c r="SQP302" s="2039"/>
      <c r="SQQ302" s="2039"/>
      <c r="SQR302" s="2039"/>
      <c r="SQS302" s="2039"/>
      <c r="SQT302" s="2039"/>
      <c r="SQU302" s="2039"/>
      <c r="SQV302" s="2039"/>
      <c r="SQW302" s="2039"/>
      <c r="SQX302" s="2039"/>
      <c r="SQY302" s="2039"/>
      <c r="SQZ302" s="2039"/>
      <c r="SRA302" s="2039"/>
      <c r="SRB302" s="2039"/>
      <c r="SRC302" s="2039"/>
      <c r="SRD302" s="2039"/>
      <c r="SRE302" s="2039"/>
      <c r="SRF302" s="2039"/>
      <c r="SRG302" s="2039"/>
      <c r="SRH302" s="2039"/>
      <c r="SRI302" s="2039"/>
      <c r="SRJ302" s="2039"/>
      <c r="SRK302" s="2039"/>
      <c r="SRL302" s="2039"/>
      <c r="SRM302" s="2039"/>
      <c r="SRN302" s="2039"/>
      <c r="SRO302" s="2039"/>
      <c r="SRP302" s="2039"/>
      <c r="SRQ302" s="2039"/>
      <c r="SRR302" s="2039"/>
      <c r="SRS302" s="2039"/>
      <c r="SRT302" s="2039"/>
      <c r="SRU302" s="2039"/>
      <c r="SRV302" s="2039"/>
      <c r="SRW302" s="2039"/>
      <c r="SRX302" s="2039"/>
      <c r="SRY302" s="2039"/>
      <c r="SRZ302" s="2039"/>
      <c r="SSA302" s="2039"/>
      <c r="SSB302" s="2039"/>
      <c r="SSC302" s="2039"/>
      <c r="SSD302" s="2039"/>
      <c r="SSE302" s="2039"/>
      <c r="SSF302" s="2039"/>
      <c r="SSG302" s="2039"/>
      <c r="SSH302" s="2039"/>
      <c r="SSI302" s="2039"/>
      <c r="SSJ302" s="2039"/>
      <c r="SSK302" s="2039"/>
      <c r="SSL302" s="2039"/>
      <c r="SSM302" s="2039"/>
      <c r="SSN302" s="2039"/>
      <c r="SSO302" s="2039"/>
      <c r="SSP302" s="2039"/>
      <c r="SSQ302" s="2039"/>
      <c r="SSR302" s="2039"/>
      <c r="SSS302" s="2039"/>
      <c r="SST302" s="2039"/>
      <c r="SSU302" s="2039"/>
      <c r="SSV302" s="2039"/>
      <c r="SSW302" s="2039"/>
      <c r="SSX302" s="2039"/>
      <c r="SSY302" s="2039"/>
      <c r="SSZ302" s="2039"/>
      <c r="STA302" s="2039"/>
      <c r="STB302" s="2039"/>
      <c r="STC302" s="2039"/>
      <c r="STD302" s="2039"/>
      <c r="STE302" s="2039"/>
      <c r="STF302" s="2039"/>
      <c r="STG302" s="2039"/>
      <c r="STH302" s="2039"/>
      <c r="STI302" s="2039"/>
      <c r="STJ302" s="2039"/>
      <c r="STK302" s="2039"/>
      <c r="STL302" s="2039"/>
      <c r="STM302" s="2039"/>
      <c r="STN302" s="2039"/>
      <c r="STO302" s="2039"/>
      <c r="STP302" s="2039"/>
      <c r="STQ302" s="2039"/>
      <c r="STR302" s="2039"/>
      <c r="STS302" s="2039"/>
      <c r="STT302" s="2039"/>
      <c r="STU302" s="2039"/>
      <c r="STV302" s="2039"/>
      <c r="STW302" s="2039"/>
      <c r="STX302" s="2039"/>
      <c r="STY302" s="2039"/>
      <c r="STZ302" s="2039"/>
      <c r="SUA302" s="2039"/>
      <c r="SUB302" s="2039"/>
      <c r="SUC302" s="2039"/>
      <c r="SUD302" s="2039"/>
      <c r="SUE302" s="2039"/>
      <c r="SUF302" s="2039"/>
      <c r="SUG302" s="2039"/>
      <c r="SUH302" s="2039"/>
      <c r="SUI302" s="2039"/>
      <c r="SUJ302" s="2039"/>
      <c r="SUK302" s="2039"/>
      <c r="SUL302" s="2039"/>
      <c r="SUM302" s="2039"/>
      <c r="SUN302" s="2039"/>
      <c r="SUO302" s="2039"/>
      <c r="SUP302" s="2039"/>
      <c r="SUQ302" s="2039"/>
      <c r="SUR302" s="2039"/>
      <c r="SUS302" s="2039"/>
      <c r="SUT302" s="2039"/>
      <c r="SUU302" s="2039"/>
      <c r="SUV302" s="2039"/>
      <c r="SUW302" s="2039"/>
      <c r="SUX302" s="2039"/>
      <c r="SUY302" s="2039"/>
      <c r="SUZ302" s="2039"/>
      <c r="SVA302" s="2039"/>
      <c r="SVB302" s="2039"/>
      <c r="SVC302" s="2039"/>
      <c r="SVD302" s="2039"/>
      <c r="SVE302" s="2039"/>
      <c r="SVF302" s="2039"/>
      <c r="SVG302" s="2039"/>
      <c r="SVH302" s="2039"/>
      <c r="SVI302" s="2039"/>
      <c r="SVJ302" s="2039"/>
      <c r="SVK302" s="2039"/>
      <c r="SVL302" s="2039"/>
      <c r="SVM302" s="2039"/>
      <c r="SVN302" s="2039"/>
      <c r="SVO302" s="2039"/>
      <c r="SVP302" s="2039"/>
      <c r="SVQ302" s="2039"/>
      <c r="SVR302" s="2039"/>
      <c r="SVS302" s="2039"/>
      <c r="SVT302" s="2039"/>
      <c r="SVU302" s="2039"/>
      <c r="SVV302" s="2039"/>
      <c r="SVW302" s="2039"/>
      <c r="SVX302" s="2039"/>
      <c r="SVY302" s="2039"/>
      <c r="SVZ302" s="2039"/>
      <c r="SWA302" s="2039"/>
      <c r="SWB302" s="2039"/>
      <c r="SWC302" s="2039"/>
      <c r="SWD302" s="2039"/>
      <c r="SWE302" s="2039"/>
      <c r="SWF302" s="2039"/>
      <c r="SWG302" s="2039"/>
      <c r="SWH302" s="2039"/>
      <c r="SWI302" s="2039"/>
      <c r="SWJ302" s="2039"/>
      <c r="SWK302" s="2039"/>
      <c r="SWL302" s="2039"/>
      <c r="SWM302" s="2039"/>
      <c r="SWN302" s="2039"/>
      <c r="SWO302" s="2039"/>
      <c r="SWP302" s="2039"/>
      <c r="SWQ302" s="2039"/>
      <c r="SWR302" s="2039"/>
      <c r="SWS302" s="2039"/>
      <c r="SWT302" s="2039"/>
      <c r="SWU302" s="2039"/>
      <c r="SWV302" s="2039"/>
      <c r="SWW302" s="2039"/>
      <c r="SWX302" s="2039"/>
      <c r="SWY302" s="2039"/>
      <c r="SWZ302" s="2039"/>
      <c r="SXA302" s="2039"/>
      <c r="SXB302" s="2039"/>
      <c r="SXC302" s="2039"/>
      <c r="SXD302" s="2039"/>
      <c r="SXE302" s="2039"/>
      <c r="SXF302" s="2039"/>
      <c r="SXG302" s="2039"/>
      <c r="SXH302" s="2039"/>
      <c r="SXI302" s="2039"/>
      <c r="SXJ302" s="2039"/>
      <c r="SXK302" s="2039"/>
      <c r="SXL302" s="2039"/>
      <c r="SXM302" s="2039"/>
      <c r="SXN302" s="2039"/>
      <c r="SXO302" s="2039"/>
      <c r="SXP302" s="2039"/>
      <c r="SXQ302" s="2039"/>
      <c r="SXR302" s="2039"/>
      <c r="SXS302" s="2039"/>
      <c r="SXT302" s="2039"/>
      <c r="SXU302" s="2039"/>
      <c r="SXV302" s="2039"/>
      <c r="SXW302" s="2039"/>
      <c r="SXX302" s="2039"/>
      <c r="SXY302" s="2039"/>
      <c r="SXZ302" s="2039"/>
      <c r="SYA302" s="2039"/>
      <c r="SYB302" s="2039"/>
      <c r="SYC302" s="2039"/>
      <c r="SYD302" s="2039"/>
      <c r="SYE302" s="2039"/>
      <c r="SYF302" s="2039"/>
      <c r="SYG302" s="2039"/>
      <c r="SYH302" s="2039"/>
      <c r="SYI302" s="2039"/>
      <c r="SYJ302" s="2039"/>
      <c r="SYK302" s="2039"/>
      <c r="SYL302" s="2039"/>
      <c r="SYM302" s="2039"/>
      <c r="SYN302" s="2039"/>
      <c r="SYO302" s="2039"/>
      <c r="SYP302" s="2039"/>
      <c r="SYQ302" s="2039"/>
      <c r="SYR302" s="2039"/>
      <c r="SYS302" s="2039"/>
      <c r="SYT302" s="2039"/>
      <c r="SYU302" s="2039"/>
      <c r="SYV302" s="2039"/>
      <c r="SYW302" s="2039"/>
      <c r="SYX302" s="2039"/>
      <c r="SYY302" s="2039"/>
      <c r="SYZ302" s="2039"/>
      <c r="SZA302" s="2039"/>
      <c r="SZB302" s="2039"/>
      <c r="SZC302" s="2039"/>
      <c r="SZD302" s="2039"/>
      <c r="SZE302" s="2039"/>
      <c r="SZF302" s="2039"/>
      <c r="SZG302" s="2039"/>
      <c r="SZH302" s="2039"/>
      <c r="SZI302" s="2039"/>
      <c r="SZJ302" s="2039"/>
      <c r="SZK302" s="2039"/>
      <c r="SZL302" s="2039"/>
      <c r="SZM302" s="2039"/>
      <c r="SZN302" s="2039"/>
      <c r="SZO302" s="2039"/>
      <c r="SZP302" s="2039"/>
      <c r="SZQ302" s="2039"/>
      <c r="SZR302" s="2039"/>
      <c r="SZS302" s="2039"/>
      <c r="SZT302" s="2039"/>
      <c r="SZU302" s="2039"/>
      <c r="SZV302" s="2039"/>
      <c r="SZW302" s="2039"/>
      <c r="SZX302" s="2039"/>
      <c r="SZY302" s="2039"/>
      <c r="SZZ302" s="2039"/>
      <c r="TAA302" s="2039"/>
      <c r="TAB302" s="2039"/>
      <c r="TAC302" s="2039"/>
      <c r="TAD302" s="2039"/>
      <c r="TAE302" s="2039"/>
      <c r="TAF302" s="2039"/>
      <c r="TAG302" s="2039"/>
      <c r="TAH302" s="2039"/>
      <c r="TAI302" s="2039"/>
      <c r="TAJ302" s="2039"/>
      <c r="TAK302" s="2039"/>
      <c r="TAL302" s="2039"/>
      <c r="TAM302" s="2039"/>
      <c r="TAN302" s="2039"/>
      <c r="TAO302" s="2039"/>
      <c r="TAP302" s="2039"/>
      <c r="TAQ302" s="2039"/>
      <c r="TAR302" s="2039"/>
      <c r="TAS302" s="2039"/>
      <c r="TAT302" s="2039"/>
      <c r="TAU302" s="2039"/>
      <c r="TAV302" s="2039"/>
      <c r="TAW302" s="2039"/>
      <c r="TAX302" s="2039"/>
      <c r="TAY302" s="2039"/>
      <c r="TAZ302" s="2039"/>
      <c r="TBA302" s="2039"/>
      <c r="TBB302" s="2039"/>
      <c r="TBC302" s="2039"/>
      <c r="TBD302" s="2039"/>
      <c r="TBE302" s="2039"/>
      <c r="TBF302" s="2039"/>
      <c r="TBG302" s="2039"/>
      <c r="TBH302" s="2039"/>
      <c r="TBI302" s="2039"/>
      <c r="TBJ302" s="2039"/>
      <c r="TBK302" s="2039"/>
      <c r="TBL302" s="2039"/>
      <c r="TBM302" s="2039"/>
      <c r="TBN302" s="2039"/>
      <c r="TBO302" s="2039"/>
      <c r="TBP302" s="2039"/>
      <c r="TBQ302" s="2039"/>
      <c r="TBR302" s="2039"/>
      <c r="TBS302" s="2039"/>
      <c r="TBT302" s="2039"/>
      <c r="TBU302" s="2039"/>
      <c r="TBV302" s="2039"/>
      <c r="TBW302" s="2039"/>
      <c r="TBX302" s="2039"/>
      <c r="TBY302" s="2039"/>
      <c r="TBZ302" s="2039"/>
      <c r="TCA302" s="2039"/>
      <c r="TCB302" s="2039"/>
      <c r="TCC302" s="2039"/>
      <c r="TCD302" s="2039"/>
      <c r="TCE302" s="2039"/>
      <c r="TCF302" s="2039"/>
      <c r="TCG302" s="2039"/>
      <c r="TCH302" s="2039"/>
      <c r="TCI302" s="2039"/>
      <c r="TCJ302" s="2039"/>
      <c r="TCK302" s="2039"/>
      <c r="TCL302" s="2039"/>
      <c r="TCM302" s="2039"/>
      <c r="TCN302" s="2039"/>
      <c r="TCO302" s="2039"/>
      <c r="TCP302" s="2039"/>
      <c r="TCQ302" s="2039"/>
      <c r="TCR302" s="2039"/>
      <c r="TCS302" s="2039"/>
      <c r="TCT302" s="2039"/>
      <c r="TCU302" s="2039"/>
      <c r="TCV302" s="2039"/>
      <c r="TCW302" s="2039"/>
      <c r="TCX302" s="2039"/>
      <c r="TCY302" s="2039"/>
      <c r="TCZ302" s="2039"/>
      <c r="TDA302" s="2039"/>
      <c r="TDB302" s="2039"/>
      <c r="TDC302" s="2039"/>
      <c r="TDD302" s="2039"/>
      <c r="TDE302" s="2039"/>
      <c r="TDF302" s="2039"/>
      <c r="TDG302" s="2039"/>
      <c r="TDH302" s="2039"/>
      <c r="TDI302" s="2039"/>
      <c r="TDJ302" s="2039"/>
      <c r="TDK302" s="2039"/>
      <c r="TDL302" s="2039"/>
      <c r="TDM302" s="2039"/>
      <c r="TDN302" s="2039"/>
      <c r="TDO302" s="2039"/>
      <c r="TDP302" s="2039"/>
      <c r="TDQ302" s="2039"/>
      <c r="TDR302" s="2039"/>
      <c r="TDS302" s="2039"/>
      <c r="TDT302" s="2039"/>
      <c r="TDU302" s="2039"/>
      <c r="TDV302" s="2039"/>
      <c r="TDW302" s="2039"/>
      <c r="TDX302" s="2039"/>
      <c r="TDY302" s="2039"/>
      <c r="TDZ302" s="2039"/>
      <c r="TEA302" s="2039"/>
      <c r="TEB302" s="2039"/>
      <c r="TEC302" s="2039"/>
      <c r="TED302" s="2039"/>
      <c r="TEE302" s="2039"/>
      <c r="TEF302" s="2039"/>
      <c r="TEG302" s="2039"/>
      <c r="TEH302" s="2039"/>
      <c r="TEI302" s="2039"/>
      <c r="TEJ302" s="2039"/>
      <c r="TEK302" s="2039"/>
      <c r="TEL302" s="2039"/>
      <c r="TEM302" s="2039"/>
      <c r="TEN302" s="2039"/>
      <c r="TEO302" s="2039"/>
      <c r="TEP302" s="2039"/>
      <c r="TEQ302" s="2039"/>
      <c r="TER302" s="2039"/>
      <c r="TES302" s="2039"/>
      <c r="TET302" s="2039"/>
      <c r="TEU302" s="2039"/>
      <c r="TEV302" s="2039"/>
      <c r="TEW302" s="2039"/>
      <c r="TEX302" s="2039"/>
      <c r="TEY302" s="2039"/>
      <c r="TEZ302" s="2039"/>
      <c r="TFA302" s="2039"/>
      <c r="TFB302" s="2039"/>
      <c r="TFC302" s="2039"/>
      <c r="TFD302" s="2039"/>
      <c r="TFE302" s="2039"/>
      <c r="TFF302" s="2039"/>
      <c r="TFG302" s="2039"/>
      <c r="TFH302" s="2039"/>
      <c r="TFI302" s="2039"/>
      <c r="TFJ302" s="2039"/>
      <c r="TFK302" s="2039"/>
      <c r="TFL302" s="2039"/>
      <c r="TFM302" s="2039"/>
      <c r="TFN302" s="2039"/>
      <c r="TFO302" s="2039"/>
      <c r="TFP302" s="2039"/>
      <c r="TFQ302" s="2039"/>
      <c r="TFR302" s="2039"/>
      <c r="TFS302" s="2039"/>
      <c r="TFT302" s="2039"/>
      <c r="TFU302" s="2039"/>
      <c r="TFV302" s="2039"/>
      <c r="TFW302" s="2039"/>
      <c r="TFX302" s="2039"/>
      <c r="TFY302" s="2039"/>
      <c r="TFZ302" s="2039"/>
      <c r="TGA302" s="2039"/>
      <c r="TGB302" s="2039"/>
      <c r="TGC302" s="2039"/>
      <c r="TGD302" s="2039"/>
      <c r="TGE302" s="2039"/>
      <c r="TGF302" s="2039"/>
      <c r="TGG302" s="2039"/>
      <c r="TGH302" s="2039"/>
      <c r="TGI302" s="2039"/>
      <c r="TGJ302" s="2039"/>
      <c r="TGK302" s="2039"/>
      <c r="TGL302" s="2039"/>
      <c r="TGM302" s="2039"/>
      <c r="TGN302" s="2039"/>
      <c r="TGO302" s="2039"/>
      <c r="TGP302" s="2039"/>
      <c r="TGQ302" s="2039"/>
      <c r="TGR302" s="2039"/>
      <c r="TGS302" s="2039"/>
      <c r="TGT302" s="2039"/>
      <c r="TGU302" s="2039"/>
      <c r="TGV302" s="2039"/>
      <c r="TGW302" s="2039"/>
      <c r="TGX302" s="2039"/>
      <c r="TGY302" s="2039"/>
      <c r="TGZ302" s="2039"/>
      <c r="THA302" s="2039"/>
      <c r="THB302" s="2039"/>
      <c r="THC302" s="2039"/>
      <c r="THD302" s="2039"/>
      <c r="THE302" s="2039"/>
      <c r="THF302" s="2039"/>
      <c r="THG302" s="2039"/>
      <c r="THH302" s="2039"/>
      <c r="THI302" s="2039"/>
      <c r="THJ302" s="2039"/>
      <c r="THK302" s="2039"/>
      <c r="THL302" s="2039"/>
      <c r="THM302" s="2039"/>
      <c r="THN302" s="2039"/>
      <c r="THO302" s="2039"/>
      <c r="THP302" s="2039"/>
      <c r="THQ302" s="2039"/>
      <c r="THR302" s="2039"/>
      <c r="THS302" s="2039"/>
      <c r="THT302" s="2039"/>
      <c r="THU302" s="2039"/>
      <c r="THV302" s="2039"/>
      <c r="THW302" s="2039"/>
      <c r="THX302" s="2039"/>
      <c r="THY302" s="2039"/>
      <c r="THZ302" s="2039"/>
      <c r="TIA302" s="2039"/>
      <c r="TIB302" s="2039"/>
      <c r="TIC302" s="2039"/>
      <c r="TID302" s="2039"/>
      <c r="TIE302" s="2039"/>
      <c r="TIF302" s="2039"/>
      <c r="TIG302" s="2039"/>
      <c r="TIH302" s="2039"/>
      <c r="TII302" s="2039"/>
      <c r="TIJ302" s="2039"/>
      <c r="TIK302" s="2039"/>
      <c r="TIL302" s="2039"/>
      <c r="TIM302" s="2039"/>
      <c r="TIN302" s="2039"/>
      <c r="TIO302" s="2039"/>
      <c r="TIP302" s="2039"/>
      <c r="TIQ302" s="2039"/>
      <c r="TIR302" s="2039"/>
      <c r="TIS302" s="2039"/>
      <c r="TIT302" s="2039"/>
      <c r="TIU302" s="2039"/>
      <c r="TIV302" s="2039"/>
      <c r="TIW302" s="2039"/>
      <c r="TIX302" s="2039"/>
      <c r="TIY302" s="2039"/>
      <c r="TIZ302" s="2039"/>
      <c r="TJA302" s="2039"/>
      <c r="TJB302" s="2039"/>
      <c r="TJC302" s="2039"/>
      <c r="TJD302" s="2039"/>
      <c r="TJE302" s="2039"/>
      <c r="TJF302" s="2039"/>
      <c r="TJG302" s="2039"/>
      <c r="TJH302" s="2039"/>
      <c r="TJI302" s="2039"/>
      <c r="TJJ302" s="2039"/>
      <c r="TJK302" s="2039"/>
      <c r="TJL302" s="2039"/>
      <c r="TJM302" s="2039"/>
      <c r="TJN302" s="2039"/>
      <c r="TJO302" s="2039"/>
      <c r="TJP302" s="2039"/>
      <c r="TJQ302" s="2039"/>
      <c r="TJR302" s="2039"/>
      <c r="TJS302" s="2039"/>
      <c r="TJT302" s="2039"/>
      <c r="TJU302" s="2039"/>
      <c r="TJV302" s="2039"/>
      <c r="TJW302" s="2039"/>
      <c r="TJX302" s="2039"/>
      <c r="TJY302" s="2039"/>
      <c r="TJZ302" s="2039"/>
      <c r="TKA302" s="2039"/>
      <c r="TKB302" s="2039"/>
      <c r="TKC302" s="2039"/>
      <c r="TKD302" s="2039"/>
      <c r="TKE302" s="2039"/>
      <c r="TKF302" s="2039"/>
      <c r="TKG302" s="2039"/>
      <c r="TKH302" s="2039"/>
      <c r="TKI302" s="2039"/>
      <c r="TKJ302" s="2039"/>
      <c r="TKK302" s="2039"/>
      <c r="TKL302" s="2039"/>
      <c r="TKM302" s="2039"/>
      <c r="TKN302" s="2039"/>
      <c r="TKO302" s="2039"/>
      <c r="TKP302" s="2039"/>
      <c r="TKQ302" s="2039"/>
      <c r="TKR302" s="2039"/>
      <c r="TKS302" s="2039"/>
      <c r="TKT302" s="2039"/>
      <c r="TKU302" s="2039"/>
      <c r="TKV302" s="2039"/>
      <c r="TKW302" s="2039"/>
      <c r="TKX302" s="2039"/>
      <c r="TKY302" s="2039"/>
      <c r="TKZ302" s="2039"/>
      <c r="TLA302" s="2039"/>
      <c r="TLB302" s="2039"/>
      <c r="TLC302" s="2039"/>
      <c r="TLD302" s="2039"/>
      <c r="TLE302" s="2039"/>
      <c r="TLF302" s="2039"/>
      <c r="TLG302" s="2039"/>
      <c r="TLH302" s="2039"/>
      <c r="TLI302" s="2039"/>
      <c r="TLJ302" s="2039"/>
      <c r="TLK302" s="2039"/>
      <c r="TLL302" s="2039"/>
      <c r="TLM302" s="2039"/>
      <c r="TLN302" s="2039"/>
      <c r="TLO302" s="2039"/>
      <c r="TLP302" s="2039"/>
      <c r="TLQ302" s="2039"/>
      <c r="TLR302" s="2039"/>
      <c r="TLS302" s="2039"/>
      <c r="TLT302" s="2039"/>
      <c r="TLU302" s="2039"/>
      <c r="TLV302" s="2039"/>
      <c r="TLW302" s="2039"/>
      <c r="TLX302" s="2039"/>
      <c r="TLY302" s="2039"/>
      <c r="TLZ302" s="2039"/>
      <c r="TMA302" s="2039"/>
      <c r="TMB302" s="2039"/>
      <c r="TMC302" s="2039"/>
      <c r="TMD302" s="2039"/>
      <c r="TME302" s="2039"/>
      <c r="TMF302" s="2039"/>
      <c r="TMG302" s="2039"/>
      <c r="TMH302" s="2039"/>
      <c r="TMI302" s="2039"/>
      <c r="TMJ302" s="2039"/>
      <c r="TMK302" s="2039"/>
      <c r="TML302" s="2039"/>
      <c r="TMM302" s="2039"/>
      <c r="TMN302" s="2039"/>
      <c r="TMO302" s="2039"/>
      <c r="TMP302" s="2039"/>
      <c r="TMQ302" s="2039"/>
      <c r="TMR302" s="2039"/>
      <c r="TMS302" s="2039"/>
      <c r="TMT302" s="2039"/>
      <c r="TMU302" s="2039"/>
      <c r="TMV302" s="2039"/>
      <c r="TMW302" s="2039"/>
      <c r="TMX302" s="2039"/>
      <c r="TMY302" s="2039"/>
      <c r="TMZ302" s="2039"/>
      <c r="TNA302" s="2039"/>
      <c r="TNB302" s="2039"/>
      <c r="TNC302" s="2039"/>
      <c r="TND302" s="2039"/>
      <c r="TNE302" s="2039"/>
      <c r="TNF302" s="2039"/>
      <c r="TNG302" s="2039"/>
      <c r="TNH302" s="2039"/>
      <c r="TNI302" s="2039"/>
      <c r="TNJ302" s="2039"/>
      <c r="TNK302" s="2039"/>
      <c r="TNL302" s="2039"/>
      <c r="TNM302" s="2039"/>
      <c r="TNN302" s="2039"/>
      <c r="TNO302" s="2039"/>
      <c r="TNP302" s="2039"/>
      <c r="TNQ302" s="2039"/>
      <c r="TNR302" s="2039"/>
      <c r="TNS302" s="2039"/>
      <c r="TNT302" s="2039"/>
      <c r="TNU302" s="2039"/>
      <c r="TNV302" s="2039"/>
      <c r="TNW302" s="2039"/>
      <c r="TNX302" s="2039"/>
      <c r="TNY302" s="2039"/>
      <c r="TNZ302" s="2039"/>
      <c r="TOA302" s="2039"/>
      <c r="TOB302" s="2039"/>
      <c r="TOC302" s="2039"/>
      <c r="TOD302" s="2039"/>
      <c r="TOE302" s="2039"/>
      <c r="TOF302" s="2039"/>
      <c r="TOG302" s="2039"/>
      <c r="TOH302" s="2039"/>
      <c r="TOI302" s="2039"/>
      <c r="TOJ302" s="2039"/>
      <c r="TOK302" s="2039"/>
      <c r="TOL302" s="2039"/>
      <c r="TOM302" s="2039"/>
      <c r="TON302" s="2039"/>
      <c r="TOO302" s="2039"/>
      <c r="TOP302" s="2039"/>
      <c r="TOQ302" s="2039"/>
      <c r="TOR302" s="2039"/>
      <c r="TOS302" s="2039"/>
      <c r="TOT302" s="2039"/>
      <c r="TOU302" s="2039"/>
      <c r="TOV302" s="2039"/>
      <c r="TOW302" s="2039"/>
      <c r="TOX302" s="2039"/>
      <c r="TOY302" s="2039"/>
      <c r="TOZ302" s="2039"/>
      <c r="TPA302" s="2039"/>
      <c r="TPB302" s="2039"/>
      <c r="TPC302" s="2039"/>
      <c r="TPD302" s="2039"/>
      <c r="TPE302" s="2039"/>
      <c r="TPF302" s="2039"/>
      <c r="TPG302" s="2039"/>
      <c r="TPH302" s="2039"/>
      <c r="TPI302" s="2039"/>
      <c r="TPJ302" s="2039"/>
      <c r="TPK302" s="2039"/>
      <c r="TPL302" s="2039"/>
      <c r="TPM302" s="2039"/>
      <c r="TPN302" s="2039"/>
      <c r="TPO302" s="2039"/>
      <c r="TPP302" s="2039"/>
      <c r="TPQ302" s="2039"/>
      <c r="TPR302" s="2039"/>
      <c r="TPS302" s="2039"/>
      <c r="TPT302" s="2039"/>
      <c r="TPU302" s="2039"/>
      <c r="TPV302" s="2039"/>
      <c r="TPW302" s="2039"/>
      <c r="TPX302" s="2039"/>
      <c r="TPY302" s="2039"/>
      <c r="TPZ302" s="2039"/>
      <c r="TQA302" s="2039"/>
      <c r="TQB302" s="2039"/>
      <c r="TQC302" s="2039"/>
      <c r="TQD302" s="2039"/>
      <c r="TQE302" s="2039"/>
      <c r="TQF302" s="2039"/>
      <c r="TQG302" s="2039"/>
      <c r="TQH302" s="2039"/>
      <c r="TQI302" s="2039"/>
      <c r="TQJ302" s="2039"/>
      <c r="TQK302" s="2039"/>
      <c r="TQL302" s="2039"/>
      <c r="TQM302" s="2039"/>
      <c r="TQN302" s="2039"/>
      <c r="TQO302" s="2039"/>
      <c r="TQP302" s="2039"/>
      <c r="TQQ302" s="2039"/>
      <c r="TQR302" s="2039"/>
      <c r="TQS302" s="2039"/>
      <c r="TQT302" s="2039"/>
      <c r="TQU302" s="2039"/>
      <c r="TQV302" s="2039"/>
      <c r="TQW302" s="2039"/>
      <c r="TQX302" s="2039"/>
      <c r="TQY302" s="2039"/>
      <c r="TQZ302" s="2039"/>
      <c r="TRA302" s="2039"/>
      <c r="TRB302" s="2039"/>
      <c r="TRC302" s="2039"/>
      <c r="TRD302" s="2039"/>
      <c r="TRE302" s="2039"/>
      <c r="TRF302" s="2039"/>
      <c r="TRG302" s="2039"/>
      <c r="TRH302" s="2039"/>
      <c r="TRI302" s="2039"/>
      <c r="TRJ302" s="2039"/>
      <c r="TRK302" s="2039"/>
      <c r="TRL302" s="2039"/>
      <c r="TRM302" s="2039"/>
      <c r="TRN302" s="2039"/>
      <c r="TRO302" s="2039"/>
      <c r="TRP302" s="2039"/>
      <c r="TRQ302" s="2039"/>
      <c r="TRR302" s="2039"/>
      <c r="TRS302" s="2039"/>
      <c r="TRT302" s="2039"/>
      <c r="TRU302" s="2039"/>
      <c r="TRV302" s="2039"/>
      <c r="TRW302" s="2039"/>
      <c r="TRX302" s="2039"/>
      <c r="TRY302" s="2039"/>
      <c r="TRZ302" s="2039"/>
      <c r="TSA302" s="2039"/>
      <c r="TSB302" s="2039"/>
      <c r="TSC302" s="2039"/>
      <c r="TSD302" s="2039"/>
      <c r="TSE302" s="2039"/>
      <c r="TSF302" s="2039"/>
      <c r="TSG302" s="2039"/>
      <c r="TSH302" s="2039"/>
      <c r="TSI302" s="2039"/>
      <c r="TSJ302" s="2039"/>
      <c r="TSK302" s="2039"/>
      <c r="TSL302" s="2039"/>
      <c r="TSM302" s="2039"/>
      <c r="TSN302" s="2039"/>
      <c r="TSO302" s="2039"/>
      <c r="TSP302" s="2039"/>
      <c r="TSQ302" s="2039"/>
      <c r="TSR302" s="2039"/>
      <c r="TSS302" s="2039"/>
      <c r="TST302" s="2039"/>
      <c r="TSU302" s="2039"/>
      <c r="TSV302" s="2039"/>
      <c r="TSW302" s="2039"/>
      <c r="TSX302" s="2039"/>
      <c r="TSY302" s="2039"/>
      <c r="TSZ302" s="2039"/>
      <c r="TTA302" s="2039"/>
      <c r="TTB302" s="2039"/>
      <c r="TTC302" s="2039"/>
      <c r="TTD302" s="2039"/>
      <c r="TTE302" s="2039"/>
      <c r="TTF302" s="2039"/>
      <c r="TTG302" s="2039"/>
      <c r="TTH302" s="2039"/>
      <c r="TTI302" s="2039"/>
      <c r="TTJ302" s="2039"/>
      <c r="TTK302" s="2039"/>
      <c r="TTL302" s="2039"/>
      <c r="TTM302" s="2039"/>
      <c r="TTN302" s="2039"/>
      <c r="TTO302" s="2039"/>
      <c r="TTP302" s="2039"/>
      <c r="TTQ302" s="2039"/>
      <c r="TTR302" s="2039"/>
      <c r="TTS302" s="2039"/>
      <c r="TTT302" s="2039"/>
      <c r="TTU302" s="2039"/>
      <c r="TTV302" s="2039"/>
      <c r="TTW302" s="2039"/>
      <c r="TTX302" s="2039"/>
      <c r="TTY302" s="2039"/>
      <c r="TTZ302" s="2039"/>
      <c r="TUA302" s="2039"/>
      <c r="TUB302" s="2039"/>
      <c r="TUC302" s="2039"/>
      <c r="TUD302" s="2039"/>
      <c r="TUE302" s="2039"/>
      <c r="TUF302" s="2039"/>
      <c r="TUG302" s="2039"/>
      <c r="TUH302" s="2039"/>
      <c r="TUI302" s="2039"/>
      <c r="TUJ302" s="2039"/>
      <c r="TUK302" s="2039"/>
      <c r="TUL302" s="2039"/>
      <c r="TUM302" s="2039"/>
      <c r="TUN302" s="2039"/>
      <c r="TUO302" s="2039"/>
      <c r="TUP302" s="2039"/>
      <c r="TUQ302" s="2039"/>
      <c r="TUR302" s="2039"/>
      <c r="TUS302" s="2039"/>
      <c r="TUT302" s="2039"/>
      <c r="TUU302" s="2039"/>
      <c r="TUV302" s="2039"/>
      <c r="TUW302" s="2039"/>
      <c r="TUX302" s="2039"/>
      <c r="TUY302" s="2039"/>
      <c r="TUZ302" s="2039"/>
      <c r="TVA302" s="2039"/>
      <c r="TVB302" s="2039"/>
      <c r="TVC302" s="2039"/>
      <c r="TVD302" s="2039"/>
      <c r="TVE302" s="2039"/>
      <c r="TVF302" s="2039"/>
      <c r="TVG302" s="2039"/>
      <c r="TVH302" s="2039"/>
      <c r="TVI302" s="2039"/>
      <c r="TVJ302" s="2039"/>
      <c r="TVK302" s="2039"/>
      <c r="TVL302" s="2039"/>
      <c r="TVM302" s="2039"/>
      <c r="TVN302" s="2039"/>
      <c r="TVO302" s="2039"/>
      <c r="TVP302" s="2039"/>
      <c r="TVQ302" s="2039"/>
      <c r="TVR302" s="2039"/>
      <c r="TVS302" s="2039"/>
      <c r="TVT302" s="2039"/>
      <c r="TVU302" s="2039"/>
      <c r="TVV302" s="2039"/>
      <c r="TVW302" s="2039"/>
      <c r="TVX302" s="2039"/>
      <c r="TVY302" s="2039"/>
      <c r="TVZ302" s="2039"/>
      <c r="TWA302" s="2039"/>
      <c r="TWB302" s="2039"/>
      <c r="TWC302" s="2039"/>
      <c r="TWD302" s="2039"/>
      <c r="TWE302" s="2039"/>
      <c r="TWF302" s="2039"/>
      <c r="TWG302" s="2039"/>
      <c r="TWH302" s="2039"/>
      <c r="TWI302" s="2039"/>
      <c r="TWJ302" s="2039"/>
      <c r="TWK302" s="2039"/>
      <c r="TWL302" s="2039"/>
      <c r="TWM302" s="2039"/>
      <c r="TWN302" s="2039"/>
      <c r="TWO302" s="2039"/>
      <c r="TWP302" s="2039"/>
      <c r="TWQ302" s="2039"/>
      <c r="TWR302" s="2039"/>
      <c r="TWS302" s="2039"/>
      <c r="TWT302" s="2039"/>
      <c r="TWU302" s="2039"/>
      <c r="TWV302" s="2039"/>
      <c r="TWW302" s="2039"/>
      <c r="TWX302" s="2039"/>
      <c r="TWY302" s="2039"/>
      <c r="TWZ302" s="2039"/>
      <c r="TXA302" s="2039"/>
      <c r="TXB302" s="2039"/>
      <c r="TXC302" s="2039"/>
      <c r="TXD302" s="2039"/>
      <c r="TXE302" s="2039"/>
      <c r="TXF302" s="2039"/>
      <c r="TXG302" s="2039"/>
      <c r="TXH302" s="2039"/>
      <c r="TXI302" s="2039"/>
      <c r="TXJ302" s="2039"/>
      <c r="TXK302" s="2039"/>
      <c r="TXL302" s="2039"/>
      <c r="TXM302" s="2039"/>
      <c r="TXN302" s="2039"/>
      <c r="TXO302" s="2039"/>
      <c r="TXP302" s="2039"/>
      <c r="TXQ302" s="2039"/>
      <c r="TXR302" s="2039"/>
      <c r="TXS302" s="2039"/>
      <c r="TXT302" s="2039"/>
      <c r="TXU302" s="2039"/>
      <c r="TXV302" s="2039"/>
      <c r="TXW302" s="2039"/>
      <c r="TXX302" s="2039"/>
      <c r="TXY302" s="2039"/>
      <c r="TXZ302" s="2039"/>
      <c r="TYA302" s="2039"/>
      <c r="TYB302" s="2039"/>
      <c r="TYC302" s="2039"/>
      <c r="TYD302" s="2039"/>
      <c r="TYE302" s="2039"/>
      <c r="TYF302" s="2039"/>
      <c r="TYG302" s="2039"/>
      <c r="TYH302" s="2039"/>
      <c r="TYI302" s="2039"/>
      <c r="TYJ302" s="2039"/>
      <c r="TYK302" s="2039"/>
      <c r="TYL302" s="2039"/>
      <c r="TYM302" s="2039"/>
      <c r="TYN302" s="2039"/>
      <c r="TYO302" s="2039"/>
      <c r="TYP302" s="2039"/>
      <c r="TYQ302" s="2039"/>
      <c r="TYR302" s="2039"/>
      <c r="TYS302" s="2039"/>
      <c r="TYT302" s="2039"/>
      <c r="TYU302" s="2039"/>
      <c r="TYV302" s="2039"/>
      <c r="TYW302" s="2039"/>
      <c r="TYX302" s="2039"/>
      <c r="TYY302" s="2039"/>
      <c r="TYZ302" s="2039"/>
      <c r="TZA302" s="2039"/>
      <c r="TZB302" s="2039"/>
      <c r="TZC302" s="2039"/>
      <c r="TZD302" s="2039"/>
      <c r="TZE302" s="2039"/>
      <c r="TZF302" s="2039"/>
      <c r="TZG302" s="2039"/>
      <c r="TZH302" s="2039"/>
      <c r="TZI302" s="2039"/>
      <c r="TZJ302" s="2039"/>
      <c r="TZK302" s="2039"/>
      <c r="TZL302" s="2039"/>
      <c r="TZM302" s="2039"/>
      <c r="TZN302" s="2039"/>
      <c r="TZO302" s="2039"/>
      <c r="TZP302" s="2039"/>
      <c r="TZQ302" s="2039"/>
      <c r="TZR302" s="2039"/>
      <c r="TZS302" s="2039"/>
      <c r="TZT302" s="2039"/>
      <c r="TZU302" s="2039"/>
      <c r="TZV302" s="2039"/>
      <c r="TZW302" s="2039"/>
      <c r="TZX302" s="2039"/>
      <c r="TZY302" s="2039"/>
      <c r="TZZ302" s="2039"/>
      <c r="UAA302" s="2039"/>
      <c r="UAB302" s="2039"/>
      <c r="UAC302" s="2039"/>
      <c r="UAD302" s="2039"/>
      <c r="UAE302" s="2039"/>
      <c r="UAF302" s="2039"/>
      <c r="UAG302" s="2039"/>
      <c r="UAH302" s="2039"/>
      <c r="UAI302" s="2039"/>
      <c r="UAJ302" s="2039"/>
      <c r="UAK302" s="2039"/>
      <c r="UAL302" s="2039"/>
      <c r="UAM302" s="2039"/>
      <c r="UAN302" s="2039"/>
      <c r="UAO302" s="2039"/>
      <c r="UAP302" s="2039"/>
      <c r="UAQ302" s="2039"/>
      <c r="UAR302" s="2039"/>
      <c r="UAS302" s="2039"/>
      <c r="UAT302" s="2039"/>
      <c r="UAU302" s="2039"/>
      <c r="UAV302" s="2039"/>
      <c r="UAW302" s="2039"/>
      <c r="UAX302" s="2039"/>
      <c r="UAY302" s="2039"/>
      <c r="UAZ302" s="2039"/>
      <c r="UBA302" s="2039"/>
      <c r="UBB302" s="2039"/>
      <c r="UBC302" s="2039"/>
      <c r="UBD302" s="2039"/>
      <c r="UBE302" s="2039"/>
      <c r="UBF302" s="2039"/>
      <c r="UBG302" s="2039"/>
      <c r="UBH302" s="2039"/>
      <c r="UBI302" s="2039"/>
      <c r="UBJ302" s="2039"/>
      <c r="UBK302" s="2039"/>
      <c r="UBL302" s="2039"/>
      <c r="UBM302" s="2039"/>
      <c r="UBN302" s="2039"/>
      <c r="UBO302" s="2039"/>
      <c r="UBP302" s="2039"/>
      <c r="UBQ302" s="2039"/>
      <c r="UBR302" s="2039"/>
      <c r="UBS302" s="2039"/>
      <c r="UBT302" s="2039"/>
      <c r="UBU302" s="2039"/>
      <c r="UBV302" s="2039"/>
      <c r="UBW302" s="2039"/>
      <c r="UBX302" s="2039"/>
      <c r="UBY302" s="2039"/>
      <c r="UBZ302" s="2039"/>
      <c r="UCA302" s="2039"/>
      <c r="UCB302" s="2039"/>
      <c r="UCC302" s="2039"/>
      <c r="UCD302" s="2039"/>
      <c r="UCE302" s="2039"/>
      <c r="UCF302" s="2039"/>
      <c r="UCG302" s="2039"/>
      <c r="UCH302" s="2039"/>
      <c r="UCI302" s="2039"/>
      <c r="UCJ302" s="2039"/>
      <c r="UCK302" s="2039"/>
      <c r="UCL302" s="2039"/>
      <c r="UCM302" s="2039"/>
      <c r="UCN302" s="2039"/>
      <c r="UCO302" s="2039"/>
      <c r="UCP302" s="2039"/>
      <c r="UCQ302" s="2039"/>
      <c r="UCR302" s="2039"/>
      <c r="UCS302" s="2039"/>
      <c r="UCT302" s="2039"/>
      <c r="UCU302" s="2039"/>
      <c r="UCV302" s="2039"/>
      <c r="UCW302" s="2039"/>
      <c r="UCX302" s="2039"/>
      <c r="UCY302" s="2039"/>
      <c r="UCZ302" s="2039"/>
      <c r="UDA302" s="2039"/>
      <c r="UDB302" s="2039"/>
      <c r="UDC302" s="2039"/>
      <c r="UDD302" s="2039"/>
      <c r="UDE302" s="2039"/>
      <c r="UDF302" s="2039"/>
      <c r="UDG302" s="2039"/>
      <c r="UDH302" s="2039"/>
      <c r="UDI302" s="2039"/>
      <c r="UDJ302" s="2039"/>
      <c r="UDK302" s="2039"/>
      <c r="UDL302" s="2039"/>
      <c r="UDM302" s="2039"/>
      <c r="UDN302" s="2039"/>
      <c r="UDO302" s="2039"/>
      <c r="UDP302" s="2039"/>
      <c r="UDQ302" s="2039"/>
      <c r="UDR302" s="2039"/>
      <c r="UDS302" s="2039"/>
      <c r="UDT302" s="2039"/>
      <c r="UDU302" s="2039"/>
      <c r="UDV302" s="2039"/>
      <c r="UDW302" s="2039"/>
      <c r="UDX302" s="2039"/>
      <c r="UDY302" s="2039"/>
      <c r="UDZ302" s="2039"/>
      <c r="UEA302" s="2039"/>
      <c r="UEB302" s="2039"/>
      <c r="UEC302" s="2039"/>
      <c r="UED302" s="2039"/>
      <c r="UEE302" s="2039"/>
      <c r="UEF302" s="2039"/>
      <c r="UEG302" s="2039"/>
      <c r="UEH302" s="2039"/>
      <c r="UEI302" s="2039"/>
      <c r="UEJ302" s="2039"/>
      <c r="UEK302" s="2039"/>
      <c r="UEL302" s="2039"/>
      <c r="UEM302" s="2039"/>
      <c r="UEN302" s="2039"/>
      <c r="UEO302" s="2039"/>
      <c r="UEP302" s="2039"/>
      <c r="UEQ302" s="2039"/>
      <c r="UER302" s="2039"/>
      <c r="UES302" s="2039"/>
      <c r="UET302" s="2039"/>
      <c r="UEU302" s="2039"/>
      <c r="UEV302" s="2039"/>
      <c r="UEW302" s="2039"/>
      <c r="UEX302" s="2039"/>
      <c r="UEY302" s="2039"/>
      <c r="UEZ302" s="2039"/>
      <c r="UFA302" s="2039"/>
      <c r="UFB302" s="2039"/>
      <c r="UFC302" s="2039"/>
      <c r="UFD302" s="2039"/>
      <c r="UFE302" s="2039"/>
      <c r="UFF302" s="2039"/>
      <c r="UFG302" s="2039"/>
      <c r="UFH302" s="2039"/>
      <c r="UFI302" s="2039"/>
      <c r="UFJ302" s="2039"/>
      <c r="UFK302" s="2039"/>
      <c r="UFL302" s="2039"/>
      <c r="UFM302" s="2039"/>
      <c r="UFN302" s="2039"/>
      <c r="UFO302" s="2039"/>
      <c r="UFP302" s="2039"/>
      <c r="UFQ302" s="2039"/>
      <c r="UFR302" s="2039"/>
      <c r="UFS302" s="2039"/>
      <c r="UFT302" s="2039"/>
      <c r="UFU302" s="2039"/>
      <c r="UFV302" s="2039"/>
      <c r="UFW302" s="2039"/>
      <c r="UFX302" s="2039"/>
      <c r="UFY302" s="2039"/>
      <c r="UFZ302" s="2039"/>
      <c r="UGA302" s="2039"/>
      <c r="UGB302" s="2039"/>
      <c r="UGC302" s="2039"/>
      <c r="UGD302" s="2039"/>
      <c r="UGE302" s="2039"/>
      <c r="UGF302" s="2039"/>
      <c r="UGG302" s="2039"/>
      <c r="UGH302" s="2039"/>
      <c r="UGI302" s="2039"/>
      <c r="UGJ302" s="2039"/>
      <c r="UGK302" s="2039"/>
      <c r="UGL302" s="2039"/>
      <c r="UGM302" s="2039"/>
      <c r="UGN302" s="2039"/>
      <c r="UGO302" s="2039"/>
      <c r="UGP302" s="2039"/>
      <c r="UGQ302" s="2039"/>
      <c r="UGR302" s="2039"/>
      <c r="UGS302" s="2039"/>
      <c r="UGT302" s="2039"/>
      <c r="UGU302" s="2039"/>
      <c r="UGV302" s="2039"/>
      <c r="UGW302" s="2039"/>
      <c r="UGX302" s="2039"/>
      <c r="UGY302" s="2039"/>
      <c r="UGZ302" s="2039"/>
      <c r="UHA302" s="2039"/>
      <c r="UHB302" s="2039"/>
      <c r="UHC302" s="2039"/>
      <c r="UHD302" s="2039"/>
      <c r="UHE302" s="2039"/>
      <c r="UHF302" s="2039"/>
      <c r="UHG302" s="2039"/>
      <c r="UHH302" s="2039"/>
      <c r="UHI302" s="2039"/>
      <c r="UHJ302" s="2039"/>
      <c r="UHK302" s="2039"/>
      <c r="UHL302" s="2039"/>
      <c r="UHM302" s="2039"/>
      <c r="UHN302" s="2039"/>
      <c r="UHO302" s="2039"/>
      <c r="UHP302" s="2039"/>
      <c r="UHQ302" s="2039"/>
      <c r="UHR302" s="2039"/>
      <c r="UHS302" s="2039"/>
      <c r="UHT302" s="2039"/>
      <c r="UHU302" s="2039"/>
      <c r="UHV302" s="2039"/>
      <c r="UHW302" s="2039"/>
      <c r="UHX302" s="2039"/>
      <c r="UHY302" s="2039"/>
      <c r="UHZ302" s="2039"/>
      <c r="UIA302" s="2039"/>
      <c r="UIB302" s="2039"/>
      <c r="UIC302" s="2039"/>
      <c r="UID302" s="2039"/>
      <c r="UIE302" s="2039"/>
      <c r="UIF302" s="2039"/>
      <c r="UIG302" s="2039"/>
      <c r="UIH302" s="2039"/>
      <c r="UII302" s="2039"/>
      <c r="UIJ302" s="2039"/>
      <c r="UIK302" s="2039"/>
      <c r="UIL302" s="2039"/>
      <c r="UIM302" s="2039"/>
      <c r="UIN302" s="2039"/>
      <c r="UIO302" s="2039"/>
      <c r="UIP302" s="2039"/>
      <c r="UIQ302" s="2039"/>
      <c r="UIR302" s="2039"/>
      <c r="UIS302" s="2039"/>
      <c r="UIT302" s="2039"/>
      <c r="UIU302" s="2039"/>
      <c r="UIV302" s="2039"/>
      <c r="UIW302" s="2039"/>
      <c r="UIX302" s="2039"/>
      <c r="UIY302" s="2039"/>
      <c r="UIZ302" s="2039"/>
      <c r="UJA302" s="2039"/>
      <c r="UJB302" s="2039"/>
      <c r="UJC302" s="2039"/>
      <c r="UJD302" s="2039"/>
      <c r="UJE302" s="2039"/>
      <c r="UJF302" s="2039"/>
      <c r="UJG302" s="2039"/>
      <c r="UJH302" s="2039"/>
      <c r="UJI302" s="2039"/>
      <c r="UJJ302" s="2039"/>
      <c r="UJK302" s="2039"/>
      <c r="UJL302" s="2039"/>
      <c r="UJM302" s="2039"/>
      <c r="UJN302" s="2039"/>
      <c r="UJO302" s="2039"/>
      <c r="UJP302" s="2039"/>
      <c r="UJQ302" s="2039"/>
      <c r="UJR302" s="2039"/>
      <c r="UJS302" s="2039"/>
      <c r="UJT302" s="2039"/>
      <c r="UJU302" s="2039"/>
      <c r="UJV302" s="2039"/>
      <c r="UJW302" s="2039"/>
      <c r="UJX302" s="2039"/>
      <c r="UJY302" s="2039"/>
      <c r="UJZ302" s="2039"/>
      <c r="UKA302" s="2039"/>
      <c r="UKB302" s="2039"/>
      <c r="UKC302" s="2039"/>
      <c r="UKD302" s="2039"/>
      <c r="UKE302" s="2039"/>
      <c r="UKF302" s="2039"/>
      <c r="UKG302" s="2039"/>
      <c r="UKH302" s="2039"/>
      <c r="UKI302" s="2039"/>
      <c r="UKJ302" s="2039"/>
      <c r="UKK302" s="2039"/>
      <c r="UKL302" s="2039"/>
      <c r="UKM302" s="2039"/>
      <c r="UKN302" s="2039"/>
      <c r="UKO302" s="2039"/>
      <c r="UKP302" s="2039"/>
      <c r="UKQ302" s="2039"/>
      <c r="UKR302" s="2039"/>
      <c r="UKS302" s="2039"/>
      <c r="UKT302" s="2039"/>
      <c r="UKU302" s="2039"/>
      <c r="UKV302" s="2039"/>
      <c r="UKW302" s="2039"/>
      <c r="UKX302" s="2039"/>
      <c r="UKY302" s="2039"/>
      <c r="UKZ302" s="2039"/>
      <c r="ULA302" s="2039"/>
      <c r="ULB302" s="2039"/>
      <c r="ULC302" s="2039"/>
      <c r="ULD302" s="2039"/>
      <c r="ULE302" s="2039"/>
      <c r="ULF302" s="2039"/>
      <c r="ULG302" s="2039"/>
      <c r="ULH302" s="2039"/>
      <c r="ULI302" s="2039"/>
      <c r="ULJ302" s="2039"/>
      <c r="ULK302" s="2039"/>
      <c r="ULL302" s="2039"/>
      <c r="ULM302" s="2039"/>
      <c r="ULN302" s="2039"/>
      <c r="ULO302" s="2039"/>
      <c r="ULP302" s="2039"/>
      <c r="ULQ302" s="2039"/>
      <c r="ULR302" s="2039"/>
      <c r="ULS302" s="2039"/>
      <c r="ULT302" s="2039"/>
      <c r="ULU302" s="2039"/>
      <c r="ULV302" s="2039"/>
      <c r="ULW302" s="2039"/>
      <c r="ULX302" s="2039"/>
      <c r="ULY302" s="2039"/>
      <c r="ULZ302" s="2039"/>
      <c r="UMA302" s="2039"/>
      <c r="UMB302" s="2039"/>
      <c r="UMC302" s="2039"/>
      <c r="UMD302" s="2039"/>
      <c r="UME302" s="2039"/>
      <c r="UMF302" s="2039"/>
      <c r="UMG302" s="2039"/>
      <c r="UMH302" s="2039"/>
      <c r="UMI302" s="2039"/>
      <c r="UMJ302" s="2039"/>
      <c r="UMK302" s="2039"/>
      <c r="UML302" s="2039"/>
      <c r="UMM302" s="2039"/>
      <c r="UMN302" s="2039"/>
      <c r="UMO302" s="2039"/>
      <c r="UMP302" s="2039"/>
      <c r="UMQ302" s="2039"/>
      <c r="UMR302" s="2039"/>
      <c r="UMS302" s="2039"/>
      <c r="UMT302" s="2039"/>
      <c r="UMU302" s="2039"/>
      <c r="UMV302" s="2039"/>
      <c r="UMW302" s="2039"/>
      <c r="UMX302" s="2039"/>
      <c r="UMY302" s="2039"/>
      <c r="UMZ302" s="2039"/>
      <c r="UNA302" s="2039"/>
      <c r="UNB302" s="2039"/>
      <c r="UNC302" s="2039"/>
      <c r="UND302" s="2039"/>
      <c r="UNE302" s="2039"/>
      <c r="UNF302" s="2039"/>
      <c r="UNG302" s="2039"/>
      <c r="UNH302" s="2039"/>
      <c r="UNI302" s="2039"/>
      <c r="UNJ302" s="2039"/>
      <c r="UNK302" s="2039"/>
      <c r="UNL302" s="2039"/>
      <c r="UNM302" s="2039"/>
      <c r="UNN302" s="2039"/>
      <c r="UNO302" s="2039"/>
      <c r="UNP302" s="2039"/>
      <c r="UNQ302" s="2039"/>
      <c r="UNR302" s="2039"/>
      <c r="UNS302" s="2039"/>
      <c r="UNT302" s="2039"/>
      <c r="UNU302" s="2039"/>
      <c r="UNV302" s="2039"/>
      <c r="UNW302" s="2039"/>
      <c r="UNX302" s="2039"/>
      <c r="UNY302" s="2039"/>
      <c r="UNZ302" s="2039"/>
      <c r="UOA302" s="2039"/>
      <c r="UOB302" s="2039"/>
      <c r="UOC302" s="2039"/>
      <c r="UOD302" s="2039"/>
      <c r="UOE302" s="2039"/>
      <c r="UOF302" s="2039"/>
      <c r="UOG302" s="2039"/>
      <c r="UOH302" s="2039"/>
      <c r="UOI302" s="2039"/>
      <c r="UOJ302" s="2039"/>
      <c r="UOK302" s="2039"/>
      <c r="UOL302" s="2039"/>
      <c r="UOM302" s="2039"/>
      <c r="UON302" s="2039"/>
      <c r="UOO302" s="2039"/>
      <c r="UOP302" s="2039"/>
      <c r="UOQ302" s="2039"/>
      <c r="UOR302" s="2039"/>
      <c r="UOS302" s="2039"/>
      <c r="UOT302" s="2039"/>
      <c r="UOU302" s="2039"/>
      <c r="UOV302" s="2039"/>
      <c r="UOW302" s="2039"/>
      <c r="UOX302" s="2039"/>
      <c r="UOY302" s="2039"/>
      <c r="UOZ302" s="2039"/>
      <c r="UPA302" s="2039"/>
      <c r="UPB302" s="2039"/>
      <c r="UPC302" s="2039"/>
      <c r="UPD302" s="2039"/>
      <c r="UPE302" s="2039"/>
      <c r="UPF302" s="2039"/>
      <c r="UPG302" s="2039"/>
      <c r="UPH302" s="2039"/>
      <c r="UPI302" s="2039"/>
      <c r="UPJ302" s="2039"/>
      <c r="UPK302" s="2039"/>
      <c r="UPL302" s="2039"/>
      <c r="UPM302" s="2039"/>
      <c r="UPN302" s="2039"/>
      <c r="UPO302" s="2039"/>
      <c r="UPP302" s="2039"/>
      <c r="UPQ302" s="2039"/>
      <c r="UPR302" s="2039"/>
      <c r="UPS302" s="2039"/>
      <c r="UPT302" s="2039"/>
      <c r="UPU302" s="2039"/>
      <c r="UPV302" s="2039"/>
      <c r="UPW302" s="2039"/>
      <c r="UPX302" s="2039"/>
      <c r="UPY302" s="2039"/>
      <c r="UPZ302" s="2039"/>
      <c r="UQA302" s="2039"/>
      <c r="UQB302" s="2039"/>
      <c r="UQC302" s="2039"/>
      <c r="UQD302" s="2039"/>
      <c r="UQE302" s="2039"/>
      <c r="UQF302" s="2039"/>
      <c r="UQG302" s="2039"/>
      <c r="UQH302" s="2039"/>
      <c r="UQI302" s="2039"/>
      <c r="UQJ302" s="2039"/>
      <c r="UQK302" s="2039"/>
      <c r="UQL302" s="2039"/>
      <c r="UQM302" s="2039"/>
      <c r="UQN302" s="2039"/>
      <c r="UQO302" s="2039"/>
      <c r="UQP302" s="2039"/>
      <c r="UQQ302" s="2039"/>
      <c r="UQR302" s="2039"/>
      <c r="UQS302" s="2039"/>
      <c r="UQT302" s="2039"/>
      <c r="UQU302" s="2039"/>
      <c r="UQV302" s="2039"/>
      <c r="UQW302" s="2039"/>
      <c r="UQX302" s="2039"/>
      <c r="UQY302" s="2039"/>
      <c r="UQZ302" s="2039"/>
      <c r="URA302" s="2039"/>
      <c r="URB302" s="2039"/>
      <c r="URC302" s="2039"/>
      <c r="URD302" s="2039"/>
      <c r="URE302" s="2039"/>
      <c r="URF302" s="2039"/>
      <c r="URG302" s="2039"/>
      <c r="URH302" s="2039"/>
      <c r="URI302" s="2039"/>
      <c r="URJ302" s="2039"/>
      <c r="URK302" s="2039"/>
      <c r="URL302" s="2039"/>
      <c r="URM302" s="2039"/>
      <c r="URN302" s="2039"/>
      <c r="URO302" s="2039"/>
      <c r="URP302" s="2039"/>
      <c r="URQ302" s="2039"/>
      <c r="URR302" s="2039"/>
      <c r="URS302" s="2039"/>
      <c r="URT302" s="2039"/>
      <c r="URU302" s="2039"/>
      <c r="URV302" s="2039"/>
      <c r="URW302" s="2039"/>
      <c r="URX302" s="2039"/>
      <c r="URY302" s="2039"/>
      <c r="URZ302" s="2039"/>
      <c r="USA302" s="2039"/>
      <c r="USB302" s="2039"/>
      <c r="USC302" s="2039"/>
      <c r="USD302" s="2039"/>
      <c r="USE302" s="2039"/>
      <c r="USF302" s="2039"/>
      <c r="USG302" s="2039"/>
      <c r="USH302" s="2039"/>
      <c r="USI302" s="2039"/>
      <c r="USJ302" s="2039"/>
      <c r="USK302" s="2039"/>
      <c r="USL302" s="2039"/>
      <c r="USM302" s="2039"/>
      <c r="USN302" s="2039"/>
      <c r="USO302" s="2039"/>
      <c r="USP302" s="2039"/>
      <c r="USQ302" s="2039"/>
      <c r="USR302" s="2039"/>
      <c r="USS302" s="2039"/>
      <c r="UST302" s="2039"/>
      <c r="USU302" s="2039"/>
      <c r="USV302" s="2039"/>
      <c r="USW302" s="2039"/>
      <c r="USX302" s="2039"/>
      <c r="USY302" s="2039"/>
      <c r="USZ302" s="2039"/>
      <c r="UTA302" s="2039"/>
      <c r="UTB302" s="2039"/>
      <c r="UTC302" s="2039"/>
      <c r="UTD302" s="2039"/>
      <c r="UTE302" s="2039"/>
      <c r="UTF302" s="2039"/>
      <c r="UTG302" s="2039"/>
      <c r="UTH302" s="2039"/>
      <c r="UTI302" s="2039"/>
      <c r="UTJ302" s="2039"/>
      <c r="UTK302" s="2039"/>
      <c r="UTL302" s="2039"/>
      <c r="UTM302" s="2039"/>
      <c r="UTN302" s="2039"/>
      <c r="UTO302" s="2039"/>
      <c r="UTP302" s="2039"/>
      <c r="UTQ302" s="2039"/>
      <c r="UTR302" s="2039"/>
      <c r="UTS302" s="2039"/>
      <c r="UTT302" s="2039"/>
      <c r="UTU302" s="2039"/>
      <c r="UTV302" s="2039"/>
      <c r="UTW302" s="2039"/>
      <c r="UTX302" s="2039"/>
      <c r="UTY302" s="2039"/>
      <c r="UTZ302" s="2039"/>
      <c r="UUA302" s="2039"/>
      <c r="UUB302" s="2039"/>
      <c r="UUC302" s="2039"/>
      <c r="UUD302" s="2039"/>
      <c r="UUE302" s="2039"/>
      <c r="UUF302" s="2039"/>
      <c r="UUG302" s="2039"/>
      <c r="UUH302" s="2039"/>
      <c r="UUI302" s="2039"/>
      <c r="UUJ302" s="2039"/>
      <c r="UUK302" s="2039"/>
      <c r="UUL302" s="2039"/>
      <c r="UUM302" s="2039"/>
      <c r="UUN302" s="2039"/>
      <c r="UUO302" s="2039"/>
      <c r="UUP302" s="2039"/>
      <c r="UUQ302" s="2039"/>
      <c r="UUR302" s="2039"/>
      <c r="UUS302" s="2039"/>
      <c r="UUT302" s="2039"/>
      <c r="UUU302" s="2039"/>
      <c r="UUV302" s="2039"/>
      <c r="UUW302" s="2039"/>
      <c r="UUX302" s="2039"/>
      <c r="UUY302" s="2039"/>
      <c r="UUZ302" s="2039"/>
      <c r="UVA302" s="2039"/>
      <c r="UVB302" s="2039"/>
      <c r="UVC302" s="2039"/>
      <c r="UVD302" s="2039"/>
      <c r="UVE302" s="2039"/>
      <c r="UVF302" s="2039"/>
      <c r="UVG302" s="2039"/>
      <c r="UVH302" s="2039"/>
      <c r="UVI302" s="2039"/>
      <c r="UVJ302" s="2039"/>
      <c r="UVK302" s="2039"/>
      <c r="UVL302" s="2039"/>
      <c r="UVM302" s="2039"/>
      <c r="UVN302" s="2039"/>
      <c r="UVO302" s="2039"/>
      <c r="UVP302" s="2039"/>
      <c r="UVQ302" s="2039"/>
      <c r="UVR302" s="2039"/>
      <c r="UVS302" s="2039"/>
      <c r="UVT302" s="2039"/>
      <c r="UVU302" s="2039"/>
      <c r="UVV302" s="2039"/>
      <c r="UVW302" s="2039"/>
      <c r="UVX302" s="2039"/>
      <c r="UVY302" s="2039"/>
      <c r="UVZ302" s="2039"/>
      <c r="UWA302" s="2039"/>
      <c r="UWB302" s="2039"/>
      <c r="UWC302" s="2039"/>
      <c r="UWD302" s="2039"/>
      <c r="UWE302" s="2039"/>
      <c r="UWF302" s="2039"/>
      <c r="UWG302" s="2039"/>
      <c r="UWH302" s="2039"/>
      <c r="UWI302" s="2039"/>
      <c r="UWJ302" s="2039"/>
      <c r="UWK302" s="2039"/>
      <c r="UWL302" s="2039"/>
      <c r="UWM302" s="2039"/>
      <c r="UWN302" s="2039"/>
      <c r="UWO302" s="2039"/>
      <c r="UWP302" s="2039"/>
      <c r="UWQ302" s="2039"/>
      <c r="UWR302" s="2039"/>
      <c r="UWS302" s="2039"/>
      <c r="UWT302" s="2039"/>
      <c r="UWU302" s="2039"/>
      <c r="UWV302" s="2039"/>
      <c r="UWW302" s="2039"/>
      <c r="UWX302" s="2039"/>
      <c r="UWY302" s="2039"/>
      <c r="UWZ302" s="2039"/>
      <c r="UXA302" s="2039"/>
      <c r="UXB302" s="2039"/>
      <c r="UXC302" s="2039"/>
      <c r="UXD302" s="2039"/>
      <c r="UXE302" s="2039"/>
      <c r="UXF302" s="2039"/>
      <c r="UXG302" s="2039"/>
      <c r="UXH302" s="2039"/>
      <c r="UXI302" s="2039"/>
      <c r="UXJ302" s="2039"/>
      <c r="UXK302" s="2039"/>
      <c r="UXL302" s="2039"/>
      <c r="UXM302" s="2039"/>
      <c r="UXN302" s="2039"/>
      <c r="UXO302" s="2039"/>
      <c r="UXP302" s="2039"/>
      <c r="UXQ302" s="2039"/>
      <c r="UXR302" s="2039"/>
      <c r="UXS302" s="2039"/>
      <c r="UXT302" s="2039"/>
      <c r="UXU302" s="2039"/>
      <c r="UXV302" s="2039"/>
      <c r="UXW302" s="2039"/>
      <c r="UXX302" s="2039"/>
      <c r="UXY302" s="2039"/>
      <c r="UXZ302" s="2039"/>
      <c r="UYA302" s="2039"/>
      <c r="UYB302" s="2039"/>
      <c r="UYC302" s="2039"/>
      <c r="UYD302" s="2039"/>
      <c r="UYE302" s="2039"/>
      <c r="UYF302" s="2039"/>
      <c r="UYG302" s="2039"/>
      <c r="UYH302" s="2039"/>
      <c r="UYI302" s="2039"/>
      <c r="UYJ302" s="2039"/>
      <c r="UYK302" s="2039"/>
      <c r="UYL302" s="2039"/>
      <c r="UYM302" s="2039"/>
      <c r="UYN302" s="2039"/>
      <c r="UYO302" s="2039"/>
      <c r="UYP302" s="2039"/>
      <c r="UYQ302" s="2039"/>
      <c r="UYR302" s="2039"/>
      <c r="UYS302" s="2039"/>
      <c r="UYT302" s="2039"/>
      <c r="UYU302" s="2039"/>
      <c r="UYV302" s="2039"/>
      <c r="UYW302" s="2039"/>
      <c r="UYX302" s="2039"/>
      <c r="UYY302" s="2039"/>
      <c r="UYZ302" s="2039"/>
      <c r="UZA302" s="2039"/>
      <c r="UZB302" s="2039"/>
      <c r="UZC302" s="2039"/>
      <c r="UZD302" s="2039"/>
      <c r="UZE302" s="2039"/>
      <c r="UZF302" s="2039"/>
      <c r="UZG302" s="2039"/>
      <c r="UZH302" s="2039"/>
      <c r="UZI302" s="2039"/>
      <c r="UZJ302" s="2039"/>
      <c r="UZK302" s="2039"/>
      <c r="UZL302" s="2039"/>
      <c r="UZM302" s="2039"/>
      <c r="UZN302" s="2039"/>
      <c r="UZO302" s="2039"/>
      <c r="UZP302" s="2039"/>
      <c r="UZQ302" s="2039"/>
      <c r="UZR302" s="2039"/>
      <c r="UZS302" s="2039"/>
      <c r="UZT302" s="2039"/>
      <c r="UZU302" s="2039"/>
      <c r="UZV302" s="2039"/>
      <c r="UZW302" s="2039"/>
      <c r="UZX302" s="2039"/>
      <c r="UZY302" s="2039"/>
      <c r="UZZ302" s="2039"/>
      <c r="VAA302" s="2039"/>
      <c r="VAB302" s="2039"/>
      <c r="VAC302" s="2039"/>
      <c r="VAD302" s="2039"/>
      <c r="VAE302" s="2039"/>
      <c r="VAF302" s="2039"/>
      <c r="VAG302" s="2039"/>
      <c r="VAH302" s="2039"/>
      <c r="VAI302" s="2039"/>
      <c r="VAJ302" s="2039"/>
      <c r="VAK302" s="2039"/>
      <c r="VAL302" s="2039"/>
      <c r="VAM302" s="2039"/>
      <c r="VAN302" s="2039"/>
      <c r="VAO302" s="2039"/>
      <c r="VAP302" s="2039"/>
      <c r="VAQ302" s="2039"/>
      <c r="VAR302" s="2039"/>
      <c r="VAS302" s="2039"/>
      <c r="VAT302" s="2039"/>
      <c r="VAU302" s="2039"/>
      <c r="VAV302" s="2039"/>
      <c r="VAW302" s="2039"/>
      <c r="VAX302" s="2039"/>
      <c r="VAY302" s="2039"/>
      <c r="VAZ302" s="2039"/>
      <c r="VBA302" s="2039"/>
      <c r="VBB302" s="2039"/>
      <c r="VBC302" s="2039"/>
      <c r="VBD302" s="2039"/>
      <c r="VBE302" s="2039"/>
      <c r="VBF302" s="2039"/>
      <c r="VBG302" s="2039"/>
      <c r="VBH302" s="2039"/>
      <c r="VBI302" s="2039"/>
      <c r="VBJ302" s="2039"/>
      <c r="VBK302" s="2039"/>
      <c r="VBL302" s="2039"/>
      <c r="VBM302" s="2039"/>
      <c r="VBN302" s="2039"/>
      <c r="VBO302" s="2039"/>
      <c r="VBP302" s="2039"/>
      <c r="VBQ302" s="2039"/>
      <c r="VBR302" s="2039"/>
      <c r="VBS302" s="2039"/>
      <c r="VBT302" s="2039"/>
      <c r="VBU302" s="2039"/>
      <c r="VBV302" s="2039"/>
      <c r="VBW302" s="2039"/>
      <c r="VBX302" s="2039"/>
      <c r="VBY302" s="2039"/>
      <c r="VBZ302" s="2039"/>
      <c r="VCA302" s="2039"/>
      <c r="VCB302" s="2039"/>
      <c r="VCC302" s="2039"/>
      <c r="VCD302" s="2039"/>
      <c r="VCE302" s="2039"/>
      <c r="VCF302" s="2039"/>
      <c r="VCG302" s="2039"/>
      <c r="VCH302" s="2039"/>
      <c r="VCI302" s="2039"/>
      <c r="VCJ302" s="2039"/>
      <c r="VCK302" s="2039"/>
      <c r="VCL302" s="2039"/>
      <c r="VCM302" s="2039"/>
      <c r="VCN302" s="2039"/>
      <c r="VCO302" s="2039"/>
      <c r="VCP302" s="2039"/>
      <c r="VCQ302" s="2039"/>
      <c r="VCR302" s="2039"/>
      <c r="VCS302" s="2039"/>
      <c r="VCT302" s="2039"/>
      <c r="VCU302" s="2039"/>
      <c r="VCV302" s="2039"/>
      <c r="VCW302" s="2039"/>
      <c r="VCX302" s="2039"/>
      <c r="VCY302" s="2039"/>
      <c r="VCZ302" s="2039"/>
      <c r="VDA302" s="2039"/>
      <c r="VDB302" s="2039"/>
      <c r="VDC302" s="2039"/>
      <c r="VDD302" s="2039"/>
      <c r="VDE302" s="2039"/>
      <c r="VDF302" s="2039"/>
      <c r="VDG302" s="2039"/>
      <c r="VDH302" s="2039"/>
      <c r="VDI302" s="2039"/>
      <c r="VDJ302" s="2039"/>
      <c r="VDK302" s="2039"/>
      <c r="VDL302" s="2039"/>
      <c r="VDM302" s="2039"/>
      <c r="VDN302" s="2039"/>
      <c r="VDO302" s="2039"/>
      <c r="VDP302" s="2039"/>
      <c r="VDQ302" s="2039"/>
      <c r="VDR302" s="2039"/>
      <c r="VDS302" s="2039"/>
      <c r="VDT302" s="2039"/>
      <c r="VDU302" s="2039"/>
      <c r="VDV302" s="2039"/>
      <c r="VDW302" s="2039"/>
      <c r="VDX302" s="2039"/>
      <c r="VDY302" s="2039"/>
      <c r="VDZ302" s="2039"/>
      <c r="VEA302" s="2039"/>
      <c r="VEB302" s="2039"/>
      <c r="VEC302" s="2039"/>
      <c r="VED302" s="2039"/>
      <c r="VEE302" s="2039"/>
      <c r="VEF302" s="2039"/>
      <c r="VEG302" s="2039"/>
      <c r="VEH302" s="2039"/>
      <c r="VEI302" s="2039"/>
      <c r="VEJ302" s="2039"/>
      <c r="VEK302" s="2039"/>
      <c r="VEL302" s="2039"/>
      <c r="VEM302" s="2039"/>
      <c r="VEN302" s="2039"/>
      <c r="VEO302" s="2039"/>
      <c r="VEP302" s="2039"/>
      <c r="VEQ302" s="2039"/>
      <c r="VER302" s="2039"/>
      <c r="VES302" s="2039"/>
      <c r="VET302" s="2039"/>
      <c r="VEU302" s="2039"/>
      <c r="VEV302" s="2039"/>
      <c r="VEW302" s="2039"/>
      <c r="VEX302" s="2039"/>
      <c r="VEY302" s="2039"/>
      <c r="VEZ302" s="2039"/>
      <c r="VFA302" s="2039"/>
      <c r="VFB302" s="2039"/>
      <c r="VFC302" s="2039"/>
      <c r="VFD302" s="2039"/>
      <c r="VFE302" s="2039"/>
      <c r="VFF302" s="2039"/>
      <c r="VFG302" s="2039"/>
      <c r="VFH302" s="2039"/>
      <c r="VFI302" s="2039"/>
      <c r="VFJ302" s="2039"/>
      <c r="VFK302" s="2039"/>
      <c r="VFL302" s="2039"/>
      <c r="VFM302" s="2039"/>
      <c r="VFN302" s="2039"/>
      <c r="VFO302" s="2039"/>
      <c r="VFP302" s="2039"/>
      <c r="VFQ302" s="2039"/>
      <c r="VFR302" s="2039"/>
      <c r="VFS302" s="2039"/>
      <c r="VFT302" s="2039"/>
      <c r="VFU302" s="2039"/>
      <c r="VFV302" s="2039"/>
      <c r="VFW302" s="2039"/>
      <c r="VFX302" s="2039"/>
      <c r="VFY302" s="2039"/>
      <c r="VFZ302" s="2039"/>
      <c r="VGA302" s="2039"/>
      <c r="VGB302" s="2039"/>
      <c r="VGC302" s="2039"/>
      <c r="VGD302" s="2039"/>
      <c r="VGE302" s="2039"/>
      <c r="VGF302" s="2039"/>
      <c r="VGG302" s="2039"/>
      <c r="VGH302" s="2039"/>
      <c r="VGI302" s="2039"/>
      <c r="VGJ302" s="2039"/>
      <c r="VGK302" s="2039"/>
      <c r="VGL302" s="2039"/>
      <c r="VGM302" s="2039"/>
      <c r="VGN302" s="2039"/>
      <c r="VGO302" s="2039"/>
      <c r="VGP302" s="2039"/>
      <c r="VGQ302" s="2039"/>
      <c r="VGR302" s="2039"/>
      <c r="VGS302" s="2039"/>
      <c r="VGT302" s="2039"/>
      <c r="VGU302" s="2039"/>
      <c r="VGV302" s="2039"/>
      <c r="VGW302" s="2039"/>
      <c r="VGX302" s="2039"/>
      <c r="VGY302" s="2039"/>
      <c r="VGZ302" s="2039"/>
      <c r="VHA302" s="2039"/>
      <c r="VHB302" s="2039"/>
      <c r="VHC302" s="2039"/>
      <c r="VHD302" s="2039"/>
      <c r="VHE302" s="2039"/>
      <c r="VHF302" s="2039"/>
      <c r="VHG302" s="2039"/>
      <c r="VHH302" s="2039"/>
      <c r="VHI302" s="2039"/>
      <c r="VHJ302" s="2039"/>
      <c r="VHK302" s="2039"/>
      <c r="VHL302" s="2039"/>
      <c r="VHM302" s="2039"/>
      <c r="VHN302" s="2039"/>
      <c r="VHO302" s="2039"/>
      <c r="VHP302" s="2039"/>
      <c r="VHQ302" s="2039"/>
      <c r="VHR302" s="2039"/>
      <c r="VHS302" s="2039"/>
      <c r="VHT302" s="2039"/>
      <c r="VHU302" s="2039"/>
      <c r="VHV302" s="2039"/>
      <c r="VHW302" s="2039"/>
      <c r="VHX302" s="2039"/>
      <c r="VHY302" s="2039"/>
      <c r="VHZ302" s="2039"/>
      <c r="VIA302" s="2039"/>
      <c r="VIB302" s="2039"/>
      <c r="VIC302" s="2039"/>
      <c r="VID302" s="2039"/>
      <c r="VIE302" s="2039"/>
      <c r="VIF302" s="2039"/>
      <c r="VIG302" s="2039"/>
      <c r="VIH302" s="2039"/>
      <c r="VII302" s="2039"/>
      <c r="VIJ302" s="2039"/>
      <c r="VIK302" s="2039"/>
      <c r="VIL302" s="2039"/>
      <c r="VIM302" s="2039"/>
      <c r="VIN302" s="2039"/>
      <c r="VIO302" s="2039"/>
      <c r="VIP302" s="2039"/>
      <c r="VIQ302" s="2039"/>
      <c r="VIR302" s="2039"/>
      <c r="VIS302" s="2039"/>
      <c r="VIT302" s="2039"/>
      <c r="VIU302" s="2039"/>
      <c r="VIV302" s="2039"/>
      <c r="VIW302" s="2039"/>
      <c r="VIX302" s="2039"/>
      <c r="VIY302" s="2039"/>
      <c r="VIZ302" s="2039"/>
      <c r="VJA302" s="2039"/>
      <c r="VJB302" s="2039"/>
      <c r="VJC302" s="2039"/>
      <c r="VJD302" s="2039"/>
      <c r="VJE302" s="2039"/>
      <c r="VJF302" s="2039"/>
      <c r="VJG302" s="2039"/>
      <c r="VJH302" s="2039"/>
      <c r="VJI302" s="2039"/>
      <c r="VJJ302" s="2039"/>
      <c r="VJK302" s="2039"/>
      <c r="VJL302" s="2039"/>
      <c r="VJM302" s="2039"/>
      <c r="VJN302" s="2039"/>
      <c r="VJO302" s="2039"/>
      <c r="VJP302" s="2039"/>
      <c r="VJQ302" s="2039"/>
      <c r="VJR302" s="2039"/>
      <c r="VJS302" s="2039"/>
      <c r="VJT302" s="2039"/>
      <c r="VJU302" s="2039"/>
      <c r="VJV302" s="2039"/>
      <c r="VJW302" s="2039"/>
      <c r="VJX302" s="2039"/>
      <c r="VJY302" s="2039"/>
      <c r="VJZ302" s="2039"/>
      <c r="VKA302" s="2039"/>
      <c r="VKB302" s="2039"/>
      <c r="VKC302" s="2039"/>
      <c r="VKD302" s="2039"/>
      <c r="VKE302" s="2039"/>
      <c r="VKF302" s="2039"/>
      <c r="VKG302" s="2039"/>
      <c r="VKH302" s="2039"/>
      <c r="VKI302" s="2039"/>
      <c r="VKJ302" s="2039"/>
      <c r="VKK302" s="2039"/>
      <c r="VKL302" s="2039"/>
      <c r="VKM302" s="2039"/>
      <c r="VKN302" s="2039"/>
      <c r="VKO302" s="2039"/>
      <c r="VKP302" s="2039"/>
      <c r="VKQ302" s="2039"/>
      <c r="VKR302" s="2039"/>
      <c r="VKS302" s="2039"/>
      <c r="VKT302" s="2039"/>
      <c r="VKU302" s="2039"/>
      <c r="VKV302" s="2039"/>
      <c r="VKW302" s="2039"/>
      <c r="VKX302" s="2039"/>
      <c r="VKY302" s="2039"/>
      <c r="VKZ302" s="2039"/>
      <c r="VLA302" s="2039"/>
      <c r="VLB302" s="2039"/>
      <c r="VLC302" s="2039"/>
      <c r="VLD302" s="2039"/>
      <c r="VLE302" s="2039"/>
      <c r="VLF302" s="2039"/>
      <c r="VLG302" s="2039"/>
      <c r="VLH302" s="2039"/>
      <c r="VLI302" s="2039"/>
      <c r="VLJ302" s="2039"/>
      <c r="VLK302" s="2039"/>
      <c r="VLL302" s="2039"/>
      <c r="VLM302" s="2039"/>
      <c r="VLN302" s="2039"/>
      <c r="VLO302" s="2039"/>
      <c r="VLP302" s="2039"/>
      <c r="VLQ302" s="2039"/>
      <c r="VLR302" s="2039"/>
      <c r="VLS302" s="2039"/>
      <c r="VLT302" s="2039"/>
      <c r="VLU302" s="2039"/>
      <c r="VLV302" s="2039"/>
      <c r="VLW302" s="2039"/>
      <c r="VLX302" s="2039"/>
      <c r="VLY302" s="2039"/>
      <c r="VLZ302" s="2039"/>
      <c r="VMA302" s="2039"/>
      <c r="VMB302" s="2039"/>
      <c r="VMC302" s="2039"/>
      <c r="VMD302" s="2039"/>
      <c r="VME302" s="2039"/>
      <c r="VMF302" s="2039"/>
      <c r="VMG302" s="2039"/>
      <c r="VMH302" s="2039"/>
      <c r="VMI302" s="2039"/>
      <c r="VMJ302" s="2039"/>
      <c r="VMK302" s="2039"/>
      <c r="VML302" s="2039"/>
      <c r="VMM302" s="2039"/>
      <c r="VMN302" s="2039"/>
      <c r="VMO302" s="2039"/>
      <c r="VMP302" s="2039"/>
      <c r="VMQ302" s="2039"/>
      <c r="VMR302" s="2039"/>
      <c r="VMS302" s="2039"/>
      <c r="VMT302" s="2039"/>
      <c r="VMU302" s="2039"/>
      <c r="VMV302" s="2039"/>
      <c r="VMW302" s="2039"/>
      <c r="VMX302" s="2039"/>
      <c r="VMY302" s="2039"/>
      <c r="VMZ302" s="2039"/>
      <c r="VNA302" s="2039"/>
      <c r="VNB302" s="2039"/>
      <c r="VNC302" s="2039"/>
      <c r="VND302" s="2039"/>
      <c r="VNE302" s="2039"/>
      <c r="VNF302" s="2039"/>
      <c r="VNG302" s="2039"/>
      <c r="VNH302" s="2039"/>
      <c r="VNI302" s="2039"/>
      <c r="VNJ302" s="2039"/>
      <c r="VNK302" s="2039"/>
      <c r="VNL302" s="2039"/>
      <c r="VNM302" s="2039"/>
      <c r="VNN302" s="2039"/>
      <c r="VNO302" s="2039"/>
      <c r="VNP302" s="2039"/>
      <c r="VNQ302" s="2039"/>
      <c r="VNR302" s="2039"/>
      <c r="VNS302" s="2039"/>
      <c r="VNT302" s="2039"/>
      <c r="VNU302" s="2039"/>
      <c r="VNV302" s="2039"/>
      <c r="VNW302" s="2039"/>
      <c r="VNX302" s="2039"/>
      <c r="VNY302" s="2039"/>
      <c r="VNZ302" s="2039"/>
      <c r="VOA302" s="2039"/>
      <c r="VOB302" s="2039"/>
      <c r="VOC302" s="2039"/>
      <c r="VOD302" s="2039"/>
      <c r="VOE302" s="2039"/>
      <c r="VOF302" s="2039"/>
      <c r="VOG302" s="2039"/>
      <c r="VOH302" s="2039"/>
      <c r="VOI302" s="2039"/>
      <c r="VOJ302" s="2039"/>
      <c r="VOK302" s="2039"/>
      <c r="VOL302" s="2039"/>
      <c r="VOM302" s="2039"/>
      <c r="VON302" s="2039"/>
      <c r="VOO302" s="2039"/>
      <c r="VOP302" s="2039"/>
      <c r="VOQ302" s="2039"/>
      <c r="VOR302" s="2039"/>
      <c r="VOS302" s="2039"/>
      <c r="VOT302" s="2039"/>
      <c r="VOU302" s="2039"/>
      <c r="VOV302" s="2039"/>
      <c r="VOW302" s="2039"/>
      <c r="VOX302" s="2039"/>
      <c r="VOY302" s="2039"/>
      <c r="VOZ302" s="2039"/>
      <c r="VPA302" s="2039"/>
      <c r="VPB302" s="2039"/>
      <c r="VPC302" s="2039"/>
      <c r="VPD302" s="2039"/>
      <c r="VPE302" s="2039"/>
      <c r="VPF302" s="2039"/>
      <c r="VPG302" s="2039"/>
      <c r="VPH302" s="2039"/>
      <c r="VPI302" s="2039"/>
      <c r="VPJ302" s="2039"/>
      <c r="VPK302" s="2039"/>
      <c r="VPL302" s="2039"/>
      <c r="VPM302" s="2039"/>
      <c r="VPN302" s="2039"/>
      <c r="VPO302" s="2039"/>
      <c r="VPP302" s="2039"/>
      <c r="VPQ302" s="2039"/>
      <c r="VPR302" s="2039"/>
      <c r="VPS302" s="2039"/>
      <c r="VPT302" s="2039"/>
      <c r="VPU302" s="2039"/>
      <c r="VPV302" s="2039"/>
      <c r="VPW302" s="2039"/>
      <c r="VPX302" s="2039"/>
      <c r="VPY302" s="2039"/>
      <c r="VPZ302" s="2039"/>
      <c r="VQA302" s="2039"/>
      <c r="VQB302" s="2039"/>
      <c r="VQC302" s="2039"/>
      <c r="VQD302" s="2039"/>
      <c r="VQE302" s="2039"/>
      <c r="VQF302" s="2039"/>
      <c r="VQG302" s="2039"/>
      <c r="VQH302" s="2039"/>
      <c r="VQI302" s="2039"/>
      <c r="VQJ302" s="2039"/>
      <c r="VQK302" s="2039"/>
      <c r="VQL302" s="2039"/>
      <c r="VQM302" s="2039"/>
      <c r="VQN302" s="2039"/>
      <c r="VQO302" s="2039"/>
      <c r="VQP302" s="2039"/>
      <c r="VQQ302" s="2039"/>
      <c r="VQR302" s="2039"/>
      <c r="VQS302" s="2039"/>
      <c r="VQT302" s="2039"/>
      <c r="VQU302" s="2039"/>
      <c r="VQV302" s="2039"/>
      <c r="VQW302" s="2039"/>
      <c r="VQX302" s="2039"/>
      <c r="VQY302" s="2039"/>
      <c r="VQZ302" s="2039"/>
      <c r="VRA302" s="2039"/>
      <c r="VRB302" s="2039"/>
      <c r="VRC302" s="2039"/>
      <c r="VRD302" s="2039"/>
      <c r="VRE302" s="2039"/>
      <c r="VRF302" s="2039"/>
      <c r="VRG302" s="2039"/>
      <c r="VRH302" s="2039"/>
      <c r="VRI302" s="2039"/>
      <c r="VRJ302" s="2039"/>
      <c r="VRK302" s="2039"/>
      <c r="VRL302" s="2039"/>
      <c r="VRM302" s="2039"/>
      <c r="VRN302" s="2039"/>
      <c r="VRO302" s="2039"/>
      <c r="VRP302" s="2039"/>
      <c r="VRQ302" s="2039"/>
      <c r="VRR302" s="2039"/>
      <c r="VRS302" s="2039"/>
      <c r="VRT302" s="2039"/>
      <c r="VRU302" s="2039"/>
      <c r="VRV302" s="2039"/>
      <c r="VRW302" s="2039"/>
      <c r="VRX302" s="2039"/>
      <c r="VRY302" s="2039"/>
      <c r="VRZ302" s="2039"/>
      <c r="VSA302" s="2039"/>
      <c r="VSB302" s="2039"/>
      <c r="VSC302" s="2039"/>
      <c r="VSD302" s="2039"/>
      <c r="VSE302" s="2039"/>
      <c r="VSF302" s="2039"/>
      <c r="VSG302" s="2039"/>
      <c r="VSH302" s="2039"/>
      <c r="VSI302" s="2039"/>
      <c r="VSJ302" s="2039"/>
      <c r="VSK302" s="2039"/>
      <c r="VSL302" s="2039"/>
      <c r="VSM302" s="2039"/>
      <c r="VSN302" s="2039"/>
      <c r="VSO302" s="2039"/>
      <c r="VSP302" s="2039"/>
      <c r="VSQ302" s="2039"/>
      <c r="VSR302" s="2039"/>
      <c r="VSS302" s="2039"/>
      <c r="VST302" s="2039"/>
      <c r="VSU302" s="2039"/>
      <c r="VSV302" s="2039"/>
      <c r="VSW302" s="2039"/>
      <c r="VSX302" s="2039"/>
      <c r="VSY302" s="2039"/>
      <c r="VSZ302" s="2039"/>
      <c r="VTA302" s="2039"/>
      <c r="VTB302" s="2039"/>
      <c r="VTC302" s="2039"/>
      <c r="VTD302" s="2039"/>
      <c r="VTE302" s="2039"/>
      <c r="VTF302" s="2039"/>
      <c r="VTG302" s="2039"/>
      <c r="VTH302" s="2039"/>
      <c r="VTI302" s="2039"/>
      <c r="VTJ302" s="2039"/>
      <c r="VTK302" s="2039"/>
      <c r="VTL302" s="2039"/>
      <c r="VTM302" s="2039"/>
      <c r="VTN302" s="2039"/>
      <c r="VTO302" s="2039"/>
      <c r="VTP302" s="2039"/>
      <c r="VTQ302" s="2039"/>
      <c r="VTR302" s="2039"/>
      <c r="VTS302" s="2039"/>
      <c r="VTT302" s="2039"/>
      <c r="VTU302" s="2039"/>
      <c r="VTV302" s="2039"/>
      <c r="VTW302" s="2039"/>
      <c r="VTX302" s="2039"/>
      <c r="VTY302" s="2039"/>
      <c r="VTZ302" s="2039"/>
      <c r="VUA302" s="2039"/>
      <c r="VUB302" s="2039"/>
      <c r="VUC302" s="2039"/>
      <c r="VUD302" s="2039"/>
      <c r="VUE302" s="2039"/>
      <c r="VUF302" s="2039"/>
      <c r="VUG302" s="2039"/>
      <c r="VUH302" s="2039"/>
      <c r="VUI302" s="2039"/>
      <c r="VUJ302" s="2039"/>
      <c r="VUK302" s="2039"/>
      <c r="VUL302" s="2039"/>
      <c r="VUM302" s="2039"/>
      <c r="VUN302" s="2039"/>
      <c r="VUO302" s="2039"/>
      <c r="VUP302" s="2039"/>
      <c r="VUQ302" s="2039"/>
      <c r="VUR302" s="2039"/>
      <c r="VUS302" s="2039"/>
      <c r="VUT302" s="2039"/>
      <c r="VUU302" s="2039"/>
      <c r="VUV302" s="2039"/>
      <c r="VUW302" s="2039"/>
      <c r="VUX302" s="2039"/>
      <c r="VUY302" s="2039"/>
      <c r="VUZ302" s="2039"/>
      <c r="VVA302" s="2039"/>
      <c r="VVB302" s="2039"/>
      <c r="VVC302" s="2039"/>
      <c r="VVD302" s="2039"/>
      <c r="VVE302" s="2039"/>
      <c r="VVF302" s="2039"/>
      <c r="VVG302" s="2039"/>
      <c r="VVH302" s="2039"/>
      <c r="VVI302" s="2039"/>
      <c r="VVJ302" s="2039"/>
      <c r="VVK302" s="2039"/>
      <c r="VVL302" s="2039"/>
      <c r="VVM302" s="2039"/>
      <c r="VVN302" s="2039"/>
      <c r="VVO302" s="2039"/>
      <c r="VVP302" s="2039"/>
      <c r="VVQ302" s="2039"/>
      <c r="VVR302" s="2039"/>
      <c r="VVS302" s="2039"/>
      <c r="VVT302" s="2039"/>
      <c r="VVU302" s="2039"/>
      <c r="VVV302" s="2039"/>
      <c r="VVW302" s="2039"/>
      <c r="VVX302" s="2039"/>
      <c r="VVY302" s="2039"/>
      <c r="VVZ302" s="2039"/>
      <c r="VWA302" s="2039"/>
      <c r="VWB302" s="2039"/>
      <c r="VWC302" s="2039"/>
      <c r="VWD302" s="2039"/>
      <c r="VWE302" s="2039"/>
      <c r="VWF302" s="2039"/>
      <c r="VWG302" s="2039"/>
      <c r="VWH302" s="2039"/>
      <c r="VWI302" s="2039"/>
      <c r="VWJ302" s="2039"/>
      <c r="VWK302" s="2039"/>
      <c r="VWL302" s="2039"/>
      <c r="VWM302" s="2039"/>
      <c r="VWN302" s="2039"/>
      <c r="VWO302" s="2039"/>
      <c r="VWP302" s="2039"/>
      <c r="VWQ302" s="2039"/>
      <c r="VWR302" s="2039"/>
      <c r="VWS302" s="2039"/>
      <c r="VWT302" s="2039"/>
      <c r="VWU302" s="2039"/>
      <c r="VWV302" s="2039"/>
      <c r="VWW302" s="2039"/>
      <c r="VWX302" s="2039"/>
      <c r="VWY302" s="2039"/>
      <c r="VWZ302" s="2039"/>
      <c r="VXA302" s="2039"/>
      <c r="VXB302" s="2039"/>
      <c r="VXC302" s="2039"/>
      <c r="VXD302" s="2039"/>
      <c r="VXE302" s="2039"/>
      <c r="VXF302" s="2039"/>
      <c r="VXG302" s="2039"/>
      <c r="VXH302" s="2039"/>
      <c r="VXI302" s="2039"/>
      <c r="VXJ302" s="2039"/>
      <c r="VXK302" s="2039"/>
      <c r="VXL302" s="2039"/>
      <c r="VXM302" s="2039"/>
      <c r="VXN302" s="2039"/>
      <c r="VXO302" s="2039"/>
      <c r="VXP302" s="2039"/>
      <c r="VXQ302" s="2039"/>
      <c r="VXR302" s="2039"/>
      <c r="VXS302" s="2039"/>
      <c r="VXT302" s="2039"/>
      <c r="VXU302" s="2039"/>
      <c r="VXV302" s="2039"/>
      <c r="VXW302" s="2039"/>
      <c r="VXX302" s="2039"/>
      <c r="VXY302" s="2039"/>
      <c r="VXZ302" s="2039"/>
      <c r="VYA302" s="2039"/>
      <c r="VYB302" s="2039"/>
      <c r="VYC302" s="2039"/>
      <c r="VYD302" s="2039"/>
      <c r="VYE302" s="2039"/>
      <c r="VYF302" s="2039"/>
      <c r="VYG302" s="2039"/>
      <c r="VYH302" s="2039"/>
      <c r="VYI302" s="2039"/>
      <c r="VYJ302" s="2039"/>
      <c r="VYK302" s="2039"/>
      <c r="VYL302" s="2039"/>
      <c r="VYM302" s="2039"/>
      <c r="VYN302" s="2039"/>
      <c r="VYO302" s="2039"/>
      <c r="VYP302" s="2039"/>
      <c r="VYQ302" s="2039"/>
      <c r="VYR302" s="2039"/>
      <c r="VYS302" s="2039"/>
      <c r="VYT302" s="2039"/>
      <c r="VYU302" s="2039"/>
      <c r="VYV302" s="2039"/>
      <c r="VYW302" s="2039"/>
      <c r="VYX302" s="2039"/>
      <c r="VYY302" s="2039"/>
      <c r="VYZ302" s="2039"/>
      <c r="VZA302" s="2039"/>
      <c r="VZB302" s="2039"/>
      <c r="VZC302" s="2039"/>
      <c r="VZD302" s="2039"/>
      <c r="VZE302" s="2039"/>
      <c r="VZF302" s="2039"/>
      <c r="VZG302" s="2039"/>
      <c r="VZH302" s="2039"/>
      <c r="VZI302" s="2039"/>
      <c r="VZJ302" s="2039"/>
      <c r="VZK302" s="2039"/>
      <c r="VZL302" s="2039"/>
      <c r="VZM302" s="2039"/>
      <c r="VZN302" s="2039"/>
      <c r="VZO302" s="2039"/>
      <c r="VZP302" s="2039"/>
      <c r="VZQ302" s="2039"/>
      <c r="VZR302" s="2039"/>
      <c r="VZS302" s="2039"/>
      <c r="VZT302" s="2039"/>
      <c r="VZU302" s="2039"/>
      <c r="VZV302" s="2039"/>
      <c r="VZW302" s="2039"/>
      <c r="VZX302" s="2039"/>
      <c r="VZY302" s="2039"/>
      <c r="VZZ302" s="2039"/>
      <c r="WAA302" s="2039"/>
      <c r="WAB302" s="2039"/>
      <c r="WAC302" s="2039"/>
      <c r="WAD302" s="2039"/>
      <c r="WAE302" s="2039"/>
      <c r="WAF302" s="2039"/>
      <c r="WAG302" s="2039"/>
      <c r="WAH302" s="2039"/>
      <c r="WAI302" s="2039"/>
      <c r="WAJ302" s="2039"/>
      <c r="WAK302" s="2039"/>
      <c r="WAL302" s="2039"/>
      <c r="WAM302" s="2039"/>
      <c r="WAN302" s="2039"/>
      <c r="WAO302" s="2039"/>
      <c r="WAP302" s="2039"/>
      <c r="WAQ302" s="2039"/>
      <c r="WAR302" s="2039"/>
      <c r="WAS302" s="2039"/>
      <c r="WAT302" s="2039"/>
      <c r="WAU302" s="2039"/>
      <c r="WAV302" s="2039"/>
      <c r="WAW302" s="2039"/>
      <c r="WAX302" s="2039"/>
      <c r="WAY302" s="2039"/>
      <c r="WAZ302" s="2039"/>
      <c r="WBA302" s="2039"/>
      <c r="WBB302" s="2039"/>
      <c r="WBC302" s="2039"/>
      <c r="WBD302" s="2039"/>
      <c r="WBE302" s="2039"/>
      <c r="WBF302" s="2039"/>
      <c r="WBG302" s="2039"/>
      <c r="WBH302" s="2039"/>
      <c r="WBI302" s="2039"/>
      <c r="WBJ302" s="2039"/>
      <c r="WBK302" s="2039"/>
      <c r="WBL302" s="2039"/>
      <c r="WBM302" s="2039"/>
      <c r="WBN302" s="2039"/>
      <c r="WBO302" s="2039"/>
      <c r="WBP302" s="2039"/>
      <c r="WBQ302" s="2039"/>
      <c r="WBR302" s="2039"/>
      <c r="WBS302" s="2039"/>
      <c r="WBT302" s="2039"/>
      <c r="WBU302" s="2039"/>
      <c r="WBV302" s="2039"/>
      <c r="WBW302" s="2039"/>
      <c r="WBX302" s="2039"/>
      <c r="WBY302" s="2039"/>
      <c r="WBZ302" s="2039"/>
      <c r="WCA302" s="2039"/>
      <c r="WCB302" s="2039"/>
      <c r="WCC302" s="2039"/>
      <c r="WCD302" s="2039"/>
      <c r="WCE302" s="2039"/>
      <c r="WCF302" s="2039"/>
      <c r="WCG302" s="2039"/>
      <c r="WCH302" s="2039"/>
      <c r="WCI302" s="2039"/>
      <c r="WCJ302" s="2039"/>
      <c r="WCK302" s="2039"/>
      <c r="WCL302" s="2039"/>
      <c r="WCM302" s="2039"/>
      <c r="WCN302" s="2039"/>
      <c r="WCO302" s="2039"/>
      <c r="WCP302" s="2039"/>
      <c r="WCQ302" s="2039"/>
      <c r="WCR302" s="2039"/>
      <c r="WCS302" s="2039"/>
      <c r="WCT302" s="2039"/>
      <c r="WCU302" s="2039"/>
      <c r="WCV302" s="2039"/>
      <c r="WCW302" s="2039"/>
      <c r="WCX302" s="2039"/>
      <c r="WCY302" s="2039"/>
      <c r="WCZ302" s="2039"/>
      <c r="WDA302" s="2039"/>
      <c r="WDB302" s="2039"/>
      <c r="WDC302" s="2039"/>
      <c r="WDD302" s="2039"/>
      <c r="WDE302" s="2039"/>
      <c r="WDF302" s="2039"/>
      <c r="WDG302" s="2039"/>
      <c r="WDH302" s="2039"/>
      <c r="WDI302" s="2039"/>
      <c r="WDJ302" s="2039"/>
      <c r="WDK302" s="2039"/>
      <c r="WDL302" s="2039"/>
      <c r="WDM302" s="2039"/>
      <c r="WDN302" s="2039"/>
      <c r="WDO302" s="2039"/>
      <c r="WDP302" s="2039"/>
      <c r="WDQ302" s="2039"/>
      <c r="WDR302" s="2039"/>
      <c r="WDS302" s="2039"/>
      <c r="WDT302" s="2039"/>
      <c r="WDU302" s="2039"/>
      <c r="WDV302" s="2039"/>
      <c r="WDW302" s="2039"/>
      <c r="WDX302" s="2039"/>
      <c r="WDY302" s="2039"/>
      <c r="WDZ302" s="2039"/>
      <c r="WEA302" s="2039"/>
      <c r="WEB302" s="2039"/>
      <c r="WEC302" s="2039"/>
      <c r="WED302" s="2039"/>
      <c r="WEE302" s="2039"/>
      <c r="WEF302" s="2039"/>
      <c r="WEG302" s="2039"/>
      <c r="WEH302" s="2039"/>
      <c r="WEI302" s="2039"/>
      <c r="WEJ302" s="2039"/>
      <c r="WEK302" s="2039"/>
      <c r="WEL302" s="2039"/>
      <c r="WEM302" s="2039"/>
      <c r="WEN302" s="2039"/>
      <c r="WEO302" s="2039"/>
      <c r="WEP302" s="2039"/>
      <c r="WEQ302" s="2039"/>
      <c r="WER302" s="2039"/>
      <c r="WES302" s="2039"/>
      <c r="WET302" s="2039"/>
      <c r="WEU302" s="2039"/>
      <c r="WEV302" s="2039"/>
      <c r="WEW302" s="2039"/>
      <c r="WEX302" s="2039"/>
      <c r="WEY302" s="2039"/>
      <c r="WEZ302" s="2039"/>
      <c r="WFA302" s="2039"/>
      <c r="WFB302" s="2039"/>
      <c r="WFC302" s="2039"/>
      <c r="WFD302" s="2039"/>
      <c r="WFE302" s="2039"/>
      <c r="WFF302" s="2039"/>
      <c r="WFG302" s="2039"/>
      <c r="WFH302" s="2039"/>
      <c r="WFI302" s="2039"/>
      <c r="WFJ302" s="2039"/>
      <c r="WFK302" s="2039"/>
      <c r="WFL302" s="2039"/>
      <c r="WFM302" s="2039"/>
      <c r="WFN302" s="2039"/>
      <c r="WFO302" s="2039"/>
      <c r="WFP302" s="2039"/>
      <c r="WFQ302" s="2039"/>
      <c r="WFR302" s="2039"/>
      <c r="WFS302" s="2039"/>
      <c r="WFT302" s="2039"/>
      <c r="WFU302" s="2039"/>
      <c r="WFV302" s="2039"/>
      <c r="WFW302" s="2039"/>
      <c r="WFX302" s="2039"/>
      <c r="WFY302" s="2039"/>
      <c r="WFZ302" s="2039"/>
      <c r="WGA302" s="2039"/>
      <c r="WGB302" s="2039"/>
      <c r="WGC302" s="2039"/>
      <c r="WGD302" s="2039"/>
      <c r="WGE302" s="2039"/>
      <c r="WGF302" s="2039"/>
      <c r="WGG302" s="2039"/>
      <c r="WGH302" s="2039"/>
      <c r="WGI302" s="2039"/>
      <c r="WGJ302" s="2039"/>
      <c r="WGK302" s="2039"/>
      <c r="WGL302" s="2039"/>
      <c r="WGM302" s="2039"/>
      <c r="WGN302" s="2039"/>
      <c r="WGO302" s="2039"/>
      <c r="WGP302" s="2039"/>
      <c r="WGQ302" s="2039"/>
      <c r="WGR302" s="2039"/>
      <c r="WGS302" s="2039"/>
      <c r="WGT302" s="2039"/>
      <c r="WGU302" s="2039"/>
      <c r="WGV302" s="2039"/>
      <c r="WGW302" s="2039"/>
      <c r="WGX302" s="2039"/>
      <c r="WGY302" s="2039"/>
      <c r="WGZ302" s="2039"/>
      <c r="WHA302" s="2039"/>
      <c r="WHB302" s="2039"/>
      <c r="WHC302" s="2039"/>
      <c r="WHD302" s="2039"/>
      <c r="WHE302" s="2039"/>
      <c r="WHF302" s="2039"/>
      <c r="WHG302" s="2039"/>
      <c r="WHH302" s="2039"/>
      <c r="WHI302" s="2039"/>
      <c r="WHJ302" s="2039"/>
      <c r="WHK302" s="2039"/>
      <c r="WHL302" s="2039"/>
      <c r="WHM302" s="2039"/>
      <c r="WHN302" s="2039"/>
      <c r="WHO302" s="2039"/>
      <c r="WHP302" s="2039"/>
      <c r="WHQ302" s="2039"/>
      <c r="WHR302" s="2039"/>
      <c r="WHS302" s="2039"/>
      <c r="WHT302" s="2039"/>
      <c r="WHU302" s="2039"/>
      <c r="WHV302" s="2039"/>
      <c r="WHW302" s="2039"/>
      <c r="WHX302" s="2039"/>
      <c r="WHY302" s="2039"/>
      <c r="WHZ302" s="2039"/>
      <c r="WIA302" s="2039"/>
      <c r="WIB302" s="2039"/>
      <c r="WIC302" s="2039"/>
      <c r="WID302" s="2039"/>
      <c r="WIE302" s="2039"/>
      <c r="WIF302" s="2039"/>
      <c r="WIG302" s="2039"/>
      <c r="WIH302" s="2039"/>
      <c r="WII302" s="2039"/>
      <c r="WIJ302" s="2039"/>
      <c r="WIK302" s="2039"/>
      <c r="WIL302" s="2039"/>
      <c r="WIM302" s="2039"/>
      <c r="WIN302" s="2039"/>
      <c r="WIO302" s="2039"/>
      <c r="WIP302" s="2039"/>
      <c r="WIQ302" s="2039"/>
      <c r="WIR302" s="2039"/>
      <c r="WIS302" s="2039"/>
      <c r="WIT302" s="2039"/>
      <c r="WIU302" s="2039"/>
      <c r="WIV302" s="2039"/>
      <c r="WIW302" s="2039"/>
      <c r="WIX302" s="2039"/>
      <c r="WIY302" s="2039"/>
      <c r="WIZ302" s="2039"/>
      <c r="WJA302" s="2039"/>
      <c r="WJB302" s="2039"/>
      <c r="WJC302" s="2039"/>
      <c r="WJD302" s="2039"/>
      <c r="WJE302" s="2039"/>
      <c r="WJF302" s="2039"/>
      <c r="WJG302" s="2039"/>
      <c r="WJH302" s="2039"/>
      <c r="WJI302" s="2039"/>
      <c r="WJJ302" s="2039"/>
      <c r="WJK302" s="2039"/>
      <c r="WJL302" s="2039"/>
      <c r="WJM302" s="2039"/>
      <c r="WJN302" s="2039"/>
      <c r="WJO302" s="2039"/>
      <c r="WJP302" s="2039"/>
      <c r="WJQ302" s="2039"/>
      <c r="WJR302" s="2039"/>
      <c r="WJS302" s="2039"/>
      <c r="WJT302" s="2039"/>
      <c r="WJU302" s="2039"/>
      <c r="WJV302" s="2039"/>
      <c r="WJW302" s="2039"/>
      <c r="WJX302" s="2039"/>
      <c r="WJY302" s="2039"/>
      <c r="WJZ302" s="2039"/>
      <c r="WKA302" s="2039"/>
      <c r="WKB302" s="2039"/>
      <c r="WKC302" s="2039"/>
      <c r="WKD302" s="2039"/>
      <c r="WKE302" s="2039"/>
      <c r="WKF302" s="2039"/>
      <c r="WKG302" s="2039"/>
      <c r="WKH302" s="2039"/>
      <c r="WKI302" s="2039"/>
      <c r="WKJ302" s="2039"/>
      <c r="WKK302" s="2039"/>
      <c r="WKL302" s="2039"/>
      <c r="WKM302" s="2039"/>
      <c r="WKN302" s="2039"/>
      <c r="WKO302" s="2039"/>
      <c r="WKP302" s="2039"/>
      <c r="WKQ302" s="2039"/>
      <c r="WKR302" s="2039"/>
      <c r="WKS302" s="2039"/>
      <c r="WKT302" s="2039"/>
      <c r="WKU302" s="2039"/>
      <c r="WKV302" s="2039"/>
      <c r="WKW302" s="2039"/>
      <c r="WKX302" s="2039"/>
      <c r="WKY302" s="2039"/>
      <c r="WKZ302" s="2039"/>
      <c r="WLA302" s="2039"/>
      <c r="WLB302" s="2039"/>
      <c r="WLC302" s="2039"/>
      <c r="WLD302" s="2039"/>
      <c r="WLE302" s="2039"/>
      <c r="WLF302" s="2039"/>
      <c r="WLG302" s="2039"/>
      <c r="WLH302" s="2039"/>
      <c r="WLI302" s="2039"/>
      <c r="WLJ302" s="2039"/>
      <c r="WLK302" s="2039"/>
      <c r="WLL302" s="2039"/>
      <c r="WLM302" s="2039"/>
      <c r="WLN302" s="2039"/>
      <c r="WLO302" s="2039"/>
      <c r="WLP302" s="2039"/>
      <c r="WLQ302" s="2039"/>
      <c r="WLR302" s="2039"/>
      <c r="WLS302" s="2039"/>
      <c r="WLT302" s="2039"/>
      <c r="WLU302" s="2039"/>
      <c r="WLV302" s="2039"/>
      <c r="WLW302" s="2039"/>
      <c r="WLX302" s="2039"/>
      <c r="WLY302" s="2039"/>
      <c r="WLZ302" s="2039"/>
      <c r="WMA302" s="2039"/>
      <c r="WMB302" s="2039"/>
      <c r="WMC302" s="2039"/>
      <c r="WMD302" s="2039"/>
      <c r="WME302" s="2039"/>
      <c r="WMF302" s="2039"/>
      <c r="WMG302" s="2039"/>
      <c r="WMH302" s="2039"/>
      <c r="WMI302" s="2039"/>
      <c r="WMJ302" s="2039"/>
      <c r="WMK302" s="2039"/>
      <c r="WML302" s="2039"/>
      <c r="WMM302" s="2039"/>
      <c r="WMN302" s="2039"/>
      <c r="WMO302" s="2039"/>
      <c r="WMP302" s="2039"/>
      <c r="WMQ302" s="2039"/>
      <c r="WMR302" s="2039"/>
      <c r="WMS302" s="2039"/>
      <c r="WMT302" s="2039"/>
      <c r="WMU302" s="2039"/>
      <c r="WMV302" s="2039"/>
      <c r="WMW302" s="2039"/>
      <c r="WMX302" s="2039"/>
      <c r="WMY302" s="2039"/>
      <c r="WMZ302" s="2039"/>
      <c r="WNA302" s="2039"/>
      <c r="WNB302" s="2039"/>
      <c r="WNC302" s="2039"/>
      <c r="WND302" s="2039"/>
      <c r="WNE302" s="2039"/>
      <c r="WNF302" s="2039"/>
      <c r="WNG302" s="2039"/>
      <c r="WNH302" s="2039"/>
      <c r="WNI302" s="2039"/>
      <c r="WNJ302" s="2039"/>
      <c r="WNK302" s="2039"/>
      <c r="WNL302" s="2039"/>
      <c r="WNM302" s="2039"/>
      <c r="WNN302" s="2039"/>
      <c r="WNO302" s="2039"/>
      <c r="WNP302" s="2039"/>
      <c r="WNQ302" s="2039"/>
      <c r="WNR302" s="2039"/>
      <c r="WNS302" s="2039"/>
      <c r="WNT302" s="2039"/>
      <c r="WNU302" s="2039"/>
      <c r="WNV302" s="2039"/>
      <c r="WNW302" s="2039"/>
      <c r="WNX302" s="2039"/>
      <c r="WNY302" s="2039"/>
      <c r="WNZ302" s="2039"/>
      <c r="WOA302" s="2039"/>
      <c r="WOB302" s="2039"/>
      <c r="WOC302" s="2039"/>
      <c r="WOD302" s="2039"/>
      <c r="WOE302" s="2039"/>
      <c r="WOF302" s="2039"/>
      <c r="WOG302" s="2039"/>
      <c r="WOH302" s="2039"/>
      <c r="WOI302" s="2039"/>
      <c r="WOJ302" s="2039"/>
      <c r="WOK302" s="2039"/>
      <c r="WOL302" s="2039"/>
      <c r="WOM302" s="2039"/>
      <c r="WON302" s="2039"/>
      <c r="WOO302" s="2039"/>
      <c r="WOP302" s="2039"/>
      <c r="WOQ302" s="2039"/>
      <c r="WOR302" s="2039"/>
      <c r="WOS302" s="2039"/>
      <c r="WOT302" s="2039"/>
      <c r="WOU302" s="2039"/>
      <c r="WOV302" s="2039"/>
      <c r="WOW302" s="2039"/>
      <c r="WOX302" s="2039"/>
      <c r="WOY302" s="2039"/>
      <c r="WOZ302" s="2039"/>
      <c r="WPA302" s="2039"/>
      <c r="WPB302" s="2039"/>
      <c r="WPC302" s="2039"/>
      <c r="WPD302" s="2039"/>
      <c r="WPE302" s="2039"/>
      <c r="WPF302" s="2039"/>
      <c r="WPG302" s="2039"/>
      <c r="WPH302" s="2039"/>
      <c r="WPI302" s="2039"/>
      <c r="WPJ302" s="2039"/>
      <c r="WPK302" s="2039"/>
      <c r="WPL302" s="2039"/>
      <c r="WPM302" s="2039"/>
      <c r="WPN302" s="2039"/>
      <c r="WPO302" s="2039"/>
      <c r="WPP302" s="2039"/>
      <c r="WPQ302" s="2039"/>
      <c r="WPR302" s="2039"/>
      <c r="WPS302" s="2039"/>
      <c r="WPT302" s="2039"/>
      <c r="WPU302" s="2039"/>
      <c r="WPV302" s="2039"/>
      <c r="WPW302" s="2039"/>
      <c r="WPX302" s="2039"/>
      <c r="WPY302" s="2039"/>
      <c r="WPZ302" s="2039"/>
      <c r="WQA302" s="2039"/>
      <c r="WQB302" s="2039"/>
      <c r="WQC302" s="2039"/>
      <c r="WQD302" s="2039"/>
      <c r="WQE302" s="2039"/>
      <c r="WQF302" s="2039"/>
      <c r="WQG302" s="2039"/>
      <c r="WQH302" s="2039"/>
      <c r="WQI302" s="2039"/>
      <c r="WQJ302" s="2039"/>
      <c r="WQK302" s="2039"/>
      <c r="WQL302" s="2039"/>
      <c r="WQM302" s="2039"/>
      <c r="WQN302" s="2039"/>
      <c r="WQO302" s="2039"/>
      <c r="WQP302" s="2039"/>
      <c r="WQQ302" s="2039"/>
      <c r="WQR302" s="2039"/>
      <c r="WQS302" s="2039"/>
      <c r="WQT302" s="2039"/>
      <c r="WQU302" s="2039"/>
      <c r="WQV302" s="2039"/>
      <c r="WQW302" s="2039"/>
      <c r="WQX302" s="2039"/>
      <c r="WQY302" s="2039"/>
      <c r="WQZ302" s="2039"/>
      <c r="WRA302" s="2039"/>
      <c r="WRB302" s="2039"/>
      <c r="WRC302" s="2039"/>
      <c r="WRD302" s="2039"/>
      <c r="WRE302" s="2039"/>
      <c r="WRF302" s="2039"/>
      <c r="WRG302" s="2039"/>
      <c r="WRH302" s="2039"/>
      <c r="WRI302" s="2039"/>
      <c r="WRJ302" s="2039"/>
      <c r="WRK302" s="2039"/>
      <c r="WRL302" s="2039"/>
      <c r="WRM302" s="2039"/>
      <c r="WRN302" s="2039"/>
      <c r="WRO302" s="2039"/>
      <c r="WRP302" s="2039"/>
      <c r="WRQ302" s="2039"/>
      <c r="WRR302" s="2039"/>
      <c r="WRS302" s="2039"/>
      <c r="WRT302" s="2039"/>
      <c r="WRU302" s="2039"/>
      <c r="WRV302" s="2039"/>
      <c r="WRW302" s="2039"/>
      <c r="WRX302" s="2039"/>
      <c r="WRY302" s="2039"/>
      <c r="WRZ302" s="2039"/>
      <c r="WSA302" s="2039"/>
      <c r="WSB302" s="2039"/>
      <c r="WSC302" s="2039"/>
      <c r="WSD302" s="2039"/>
      <c r="WSE302" s="2039"/>
      <c r="WSF302" s="2039"/>
      <c r="WSG302" s="2039"/>
      <c r="WSH302" s="2039"/>
      <c r="WSI302" s="2039"/>
      <c r="WSJ302" s="2039"/>
      <c r="WSK302" s="2039"/>
      <c r="WSL302" s="2039"/>
      <c r="WSM302" s="2039"/>
      <c r="WSN302" s="2039"/>
      <c r="WSO302" s="2039"/>
      <c r="WSP302" s="2039"/>
      <c r="WSQ302" s="2039"/>
      <c r="WSR302" s="2039"/>
      <c r="WSS302" s="2039"/>
      <c r="WST302" s="2039"/>
      <c r="WSU302" s="2039"/>
      <c r="WSV302" s="2039"/>
      <c r="WSW302" s="2039"/>
      <c r="WSX302" s="2039"/>
      <c r="WSY302" s="2039"/>
      <c r="WSZ302" s="2039"/>
      <c r="WTA302" s="2039"/>
      <c r="WTB302" s="2039"/>
      <c r="WTC302" s="2039"/>
      <c r="WTD302" s="2039"/>
      <c r="WTE302" s="2039"/>
      <c r="WTF302" s="2039"/>
      <c r="WTG302" s="2039"/>
      <c r="WTH302" s="2039"/>
      <c r="WTI302" s="2039"/>
      <c r="WTJ302" s="2039"/>
      <c r="WTK302" s="2039"/>
      <c r="WTL302" s="2039"/>
      <c r="WTM302" s="2039"/>
      <c r="WTN302" s="2039"/>
      <c r="WTO302" s="2039"/>
      <c r="WTP302" s="2039"/>
      <c r="WTQ302" s="2039"/>
      <c r="WTR302" s="2039"/>
      <c r="WTS302" s="2039"/>
      <c r="WTT302" s="2039"/>
      <c r="WTU302" s="2039"/>
      <c r="WTV302" s="2039"/>
      <c r="WTW302" s="2039"/>
      <c r="WTX302" s="2039"/>
      <c r="WTY302" s="2039"/>
      <c r="WTZ302" s="2039"/>
      <c r="WUA302" s="2039"/>
      <c r="WUB302" s="2039"/>
      <c r="WUC302" s="2039"/>
      <c r="WUD302" s="2039"/>
      <c r="WUE302" s="2039"/>
      <c r="WUF302" s="2039"/>
      <c r="WUG302" s="2039"/>
      <c r="WUH302" s="2039"/>
      <c r="WUI302" s="2039"/>
      <c r="WUJ302" s="2039"/>
      <c r="WUK302" s="2039"/>
      <c r="WUL302" s="2039"/>
      <c r="WUM302" s="2039"/>
      <c r="WUN302" s="2039"/>
      <c r="WUO302" s="2039"/>
      <c r="WUP302" s="2039"/>
      <c r="WUQ302" s="2039"/>
      <c r="WUR302" s="2039"/>
      <c r="WUS302" s="2039"/>
      <c r="WUT302" s="2039"/>
      <c r="WUU302" s="2039"/>
      <c r="WUV302" s="2039"/>
      <c r="WUW302" s="2039"/>
      <c r="WUX302" s="2039"/>
      <c r="WUY302" s="2039"/>
      <c r="WUZ302" s="2039"/>
      <c r="WVA302" s="2039"/>
      <c r="WVB302" s="2039"/>
      <c r="WVC302" s="2039"/>
      <c r="WVD302" s="2039"/>
      <c r="WVE302" s="2039"/>
      <c r="WVF302" s="2039"/>
      <c r="WVG302" s="2039"/>
      <c r="WVH302" s="2039"/>
      <c r="WVI302" s="2039"/>
      <c r="WVJ302" s="2039"/>
      <c r="WVK302" s="2039"/>
      <c r="WVL302" s="2039"/>
      <c r="WVM302" s="2039"/>
      <c r="WVN302" s="2039"/>
      <c r="WVO302" s="2039"/>
      <c r="WVP302" s="2039"/>
      <c r="WVQ302" s="2039"/>
      <c r="WVR302" s="2039"/>
      <c r="WVS302" s="2039"/>
      <c r="WVT302" s="2039"/>
      <c r="WVU302" s="2039"/>
      <c r="WVV302" s="2039"/>
      <c r="WVW302" s="2039"/>
      <c r="WVX302" s="2039"/>
      <c r="WVY302" s="2039"/>
      <c r="WVZ302" s="2039"/>
      <c r="WWA302" s="2039"/>
      <c r="WWB302" s="2039"/>
      <c r="WWC302" s="2039"/>
      <c r="WWD302" s="2039"/>
      <c r="WWE302" s="2039"/>
      <c r="WWF302" s="2039"/>
      <c r="WWG302" s="2039"/>
      <c r="WWH302" s="2039"/>
      <c r="WWI302" s="2039"/>
      <c r="WWJ302" s="2039"/>
      <c r="WWK302" s="2039"/>
      <c r="WWL302" s="2039"/>
      <c r="WWM302" s="2039"/>
      <c r="WWN302" s="2039"/>
      <c r="WWO302" s="2039"/>
      <c r="WWP302" s="2039"/>
      <c r="WWQ302" s="2039"/>
      <c r="WWR302" s="2039"/>
      <c r="WWS302" s="2039"/>
      <c r="WWT302" s="2039"/>
      <c r="WWU302" s="2039"/>
      <c r="WWV302" s="2039"/>
      <c r="WWW302" s="2039"/>
      <c r="WWX302" s="2039"/>
      <c r="WWY302" s="2039"/>
      <c r="WWZ302" s="2039"/>
      <c r="WXA302" s="2039"/>
      <c r="WXB302" s="2039"/>
      <c r="WXC302" s="2039"/>
      <c r="WXD302" s="2039"/>
      <c r="WXE302" s="2039"/>
      <c r="WXF302" s="2039"/>
      <c r="WXG302" s="2039"/>
      <c r="WXH302" s="2039"/>
      <c r="WXI302" s="2039"/>
      <c r="WXJ302" s="2039"/>
      <c r="WXK302" s="2039"/>
      <c r="WXL302" s="2039"/>
      <c r="WXM302" s="2039"/>
      <c r="WXN302" s="2039"/>
      <c r="WXO302" s="2039"/>
      <c r="WXP302" s="2039"/>
      <c r="WXQ302" s="2039"/>
      <c r="WXR302" s="2039"/>
      <c r="WXS302" s="2039"/>
      <c r="WXT302" s="2039"/>
      <c r="WXU302" s="2039"/>
      <c r="WXV302" s="2039"/>
      <c r="WXW302" s="2039"/>
      <c r="WXX302" s="2039"/>
      <c r="WXY302" s="2039"/>
      <c r="WXZ302" s="2039"/>
      <c r="WYA302" s="2039"/>
      <c r="WYB302" s="2039"/>
      <c r="WYC302" s="2039"/>
      <c r="WYD302" s="2039"/>
      <c r="WYE302" s="2039"/>
      <c r="WYF302" s="2039"/>
      <c r="WYG302" s="2039"/>
      <c r="WYH302" s="2039"/>
      <c r="WYI302" s="2039"/>
      <c r="WYJ302" s="2039"/>
      <c r="WYK302" s="2039"/>
      <c r="WYL302" s="2039"/>
      <c r="WYM302" s="2039"/>
      <c r="WYN302" s="2039"/>
      <c r="WYO302" s="2039"/>
      <c r="WYP302" s="2039"/>
      <c r="WYQ302" s="2039"/>
      <c r="WYR302" s="2039"/>
      <c r="WYS302" s="2039"/>
      <c r="WYT302" s="2039"/>
      <c r="WYU302" s="2039"/>
      <c r="WYV302" s="2039"/>
      <c r="WYW302" s="2039"/>
      <c r="WYX302" s="2039"/>
      <c r="WYY302" s="2039"/>
      <c r="WYZ302" s="2039"/>
      <c r="WZA302" s="2039"/>
      <c r="WZB302" s="2039"/>
      <c r="WZC302" s="2039"/>
      <c r="WZD302" s="2039"/>
      <c r="WZE302" s="2039"/>
      <c r="WZF302" s="2039"/>
      <c r="WZG302" s="2039"/>
      <c r="WZH302" s="2039"/>
      <c r="WZI302" s="2039"/>
      <c r="WZJ302" s="2039"/>
      <c r="WZK302" s="2039"/>
      <c r="WZL302" s="2039"/>
      <c r="WZM302" s="2039"/>
      <c r="WZN302" s="2039"/>
      <c r="WZO302" s="2039"/>
      <c r="WZP302" s="2039"/>
      <c r="WZQ302" s="2039"/>
      <c r="WZR302" s="2039"/>
      <c r="WZS302" s="2039"/>
      <c r="WZT302" s="2039"/>
      <c r="WZU302" s="2039"/>
      <c r="WZV302" s="2039"/>
      <c r="WZW302" s="2039"/>
      <c r="WZX302" s="2039"/>
      <c r="WZY302" s="2039"/>
      <c r="WZZ302" s="2039"/>
      <c r="XAA302" s="2039"/>
      <c r="XAB302" s="2039"/>
      <c r="XAC302" s="2039"/>
      <c r="XAD302" s="2039"/>
      <c r="XAE302" s="2039"/>
      <c r="XAF302" s="2039"/>
      <c r="XAG302" s="2039"/>
      <c r="XAH302" s="2039"/>
      <c r="XAI302" s="2039"/>
      <c r="XAJ302" s="2039"/>
      <c r="XAK302" s="2039"/>
      <c r="XAL302" s="2039"/>
      <c r="XAM302" s="2039"/>
      <c r="XAN302" s="2039"/>
      <c r="XAO302" s="2039"/>
      <c r="XAP302" s="2039"/>
      <c r="XAQ302" s="2039"/>
      <c r="XAR302" s="2039"/>
      <c r="XAS302" s="2039"/>
      <c r="XAT302" s="2039"/>
      <c r="XAU302" s="2039"/>
      <c r="XAV302" s="2039"/>
      <c r="XAW302" s="2039"/>
      <c r="XAX302" s="2039"/>
      <c r="XAY302" s="2039"/>
      <c r="XAZ302" s="2039"/>
      <c r="XBA302" s="2039"/>
      <c r="XBB302" s="2039"/>
      <c r="XBC302" s="2039"/>
      <c r="XBD302" s="2039"/>
      <c r="XBE302" s="2039"/>
      <c r="XBF302" s="2039"/>
      <c r="XBG302" s="2039"/>
      <c r="XBH302" s="2039"/>
      <c r="XBI302" s="2039"/>
      <c r="XBJ302" s="2039"/>
      <c r="XBK302" s="2039"/>
      <c r="XBL302" s="2039"/>
      <c r="XBM302" s="2039"/>
      <c r="XBN302" s="2039"/>
      <c r="XBO302" s="2039"/>
      <c r="XBP302" s="2039"/>
      <c r="XBQ302" s="2039"/>
      <c r="XBR302" s="2039"/>
      <c r="XBS302" s="2039"/>
      <c r="XBT302" s="2039"/>
      <c r="XBU302" s="2039"/>
      <c r="XBV302" s="2039"/>
      <c r="XBW302" s="2039"/>
      <c r="XBX302" s="2039"/>
      <c r="XBY302" s="2039"/>
      <c r="XBZ302" s="2039"/>
      <c r="XCA302" s="2039"/>
      <c r="XCB302" s="2039"/>
      <c r="XCC302" s="2039"/>
      <c r="XCD302" s="2039"/>
      <c r="XCE302" s="2039"/>
      <c r="XCF302" s="2039"/>
      <c r="XCG302" s="2039"/>
      <c r="XCH302" s="2039"/>
      <c r="XCI302" s="2039"/>
      <c r="XCJ302" s="2039"/>
      <c r="XCK302" s="2039"/>
      <c r="XCL302" s="2039"/>
      <c r="XCM302" s="2039"/>
      <c r="XCN302" s="2039"/>
      <c r="XCO302" s="2039"/>
      <c r="XCP302" s="2039"/>
      <c r="XCQ302" s="2039"/>
      <c r="XCR302" s="2039"/>
      <c r="XCS302" s="2039"/>
      <c r="XCT302" s="2039"/>
      <c r="XCU302" s="2039"/>
      <c r="XCV302" s="2039"/>
      <c r="XCW302" s="2039"/>
      <c r="XCX302" s="2039"/>
      <c r="XCY302" s="2039"/>
      <c r="XCZ302" s="2039"/>
      <c r="XDA302" s="2039"/>
      <c r="XDB302" s="2039"/>
      <c r="XDC302" s="2039"/>
      <c r="XDD302" s="2039"/>
      <c r="XDE302" s="2039"/>
      <c r="XDF302" s="2039"/>
      <c r="XDG302" s="2039"/>
      <c r="XDH302" s="2039"/>
      <c r="XDI302" s="2039"/>
      <c r="XDJ302" s="2039"/>
      <c r="XDK302" s="2039"/>
      <c r="XDL302" s="2039"/>
      <c r="XDM302" s="2039"/>
      <c r="XDN302" s="2039"/>
      <c r="XDO302" s="2039"/>
      <c r="XDP302" s="2039"/>
      <c r="XDQ302" s="2039"/>
      <c r="XDR302" s="2039"/>
      <c r="XDS302" s="2039"/>
      <c r="XDT302" s="2039"/>
      <c r="XDU302" s="2039"/>
      <c r="XDV302" s="2039"/>
      <c r="XDW302" s="2039"/>
      <c r="XDX302" s="2039"/>
      <c r="XDY302" s="2039"/>
      <c r="XDZ302" s="2039"/>
      <c r="XEA302" s="2039"/>
      <c r="XEB302" s="2039"/>
      <c r="XEC302" s="2039"/>
      <c r="XED302" s="2039"/>
      <c r="XEE302" s="2039"/>
      <c r="XEF302" s="2039"/>
      <c r="XEG302" s="2039"/>
      <c r="XEH302" s="2039"/>
      <c r="XEI302" s="2039"/>
      <c r="XEJ302" s="2039"/>
      <c r="XEK302" s="2039"/>
      <c r="XEL302" s="2039"/>
      <c r="XEM302" s="2039"/>
      <c r="XEN302" s="2039"/>
      <c r="XEO302" s="2039"/>
      <c r="XEP302" s="2039"/>
      <c r="XEQ302" s="2039"/>
      <c r="XER302" s="2039"/>
      <c r="XES302" s="2039"/>
      <c r="XET302" s="2039"/>
      <c r="XEU302" s="2039"/>
      <c r="XEV302" s="2039"/>
      <c r="XEW302" s="2039"/>
      <c r="XEX302" s="2039"/>
      <c r="XEY302" s="2039"/>
      <c r="XEZ302" s="2039"/>
    </row>
    <row r="303" spans="1:16380">
      <c r="A303" s="2576"/>
      <c r="C303" s="2557"/>
      <c r="D303" s="2493"/>
      <c r="E303" s="2493"/>
      <c r="F303" s="2493"/>
      <c r="G303" s="2493"/>
      <c r="H303" s="2493"/>
      <c r="I303" s="2493"/>
      <c r="J303" s="1369"/>
      <c r="K303" s="1369"/>
      <c r="L303" s="2463"/>
    </row>
    <row r="304" spans="1:16380">
      <c r="A304" s="2461"/>
      <c r="B304" s="2545"/>
      <c r="C304" s="2448" t="s">
        <v>5435</v>
      </c>
      <c r="D304" s="2449" t="s">
        <v>3263</v>
      </c>
      <c r="E304" s="2449"/>
      <c r="F304" s="2449"/>
      <c r="G304" s="2449"/>
      <c r="H304" s="2449"/>
      <c r="I304" s="2449"/>
      <c r="J304" s="1368"/>
      <c r="K304" s="1369"/>
      <c r="L304" s="2463"/>
    </row>
    <row r="305" spans="1:17">
      <c r="A305" s="2461"/>
      <c r="B305" s="2545"/>
      <c r="C305" s="2450"/>
      <c r="D305" s="2451"/>
      <c r="E305" s="2451"/>
      <c r="F305" s="2451"/>
      <c r="G305" s="2451"/>
      <c r="H305" s="1368"/>
      <c r="I305" s="1368"/>
      <c r="J305" s="1368"/>
      <c r="K305" s="1369"/>
      <c r="L305" s="2463"/>
    </row>
    <row r="306" spans="1:17" ht="78.75">
      <c r="A306" s="2494" t="s">
        <v>830</v>
      </c>
      <c r="B306" s="2520"/>
      <c r="C306" s="2450"/>
      <c r="D306" s="3435" t="s">
        <v>3264</v>
      </c>
      <c r="E306" s="3435"/>
      <c r="F306" s="3435"/>
      <c r="G306" s="3435"/>
      <c r="H306" s="3435"/>
      <c r="I306" s="3435"/>
      <c r="J306" s="2536"/>
      <c r="K306" s="1369"/>
      <c r="L306" s="2463"/>
    </row>
    <row r="307" spans="1:17">
      <c r="A307" s="2461"/>
      <c r="B307" s="2545"/>
      <c r="C307" s="2450"/>
      <c r="D307" s="2452"/>
      <c r="E307" s="2452"/>
      <c r="F307" s="2452"/>
      <c r="G307" s="2452"/>
      <c r="H307" s="2452"/>
      <c r="I307" s="2452"/>
      <c r="J307" s="1368"/>
      <c r="K307" s="1369"/>
      <c r="L307" s="2463"/>
    </row>
    <row r="308" spans="1:17" ht="31.5">
      <c r="A308" s="2494" t="s">
        <v>832</v>
      </c>
      <c r="B308" s="2520"/>
      <c r="C308" s="2450"/>
      <c r="D308" s="3435" t="s">
        <v>3265</v>
      </c>
      <c r="E308" s="3435"/>
      <c r="F308" s="3435"/>
      <c r="G308" s="3435"/>
      <c r="H308" s="3435"/>
      <c r="I308" s="3435"/>
      <c r="J308" s="2536"/>
      <c r="K308" s="1369"/>
      <c r="L308" s="2463"/>
    </row>
    <row r="309" spans="1:17" hidden="1">
      <c r="B309" s="2520"/>
      <c r="C309" s="553" t="s">
        <v>5437</v>
      </c>
      <c r="E309" s="211"/>
      <c r="H309" s="620" t="s">
        <v>5437</v>
      </c>
      <c r="I309" s="2577"/>
      <c r="J309" s="1369"/>
      <c r="K309" s="1369"/>
      <c r="L309" s="2463"/>
    </row>
    <row r="310" spans="1:17" hidden="1">
      <c r="B310" s="2520"/>
      <c r="C310" s="558" t="s">
        <v>5436</v>
      </c>
      <c r="D310" s="552"/>
      <c r="H310" s="2643" t="s">
        <v>5295</v>
      </c>
      <c r="I310" s="2577"/>
      <c r="J310" s="1369"/>
      <c r="K310" s="1369"/>
      <c r="L310" s="2463"/>
    </row>
    <row r="311" spans="1:17" hidden="1">
      <c r="B311" s="2520"/>
      <c r="C311" s="558" t="s">
        <v>3266</v>
      </c>
      <c r="D311" s="552"/>
      <c r="H311" s="2643" t="s">
        <v>3267</v>
      </c>
      <c r="I311" s="2577"/>
      <c r="J311" s="1369"/>
      <c r="K311" s="1369"/>
      <c r="L311" s="2463"/>
    </row>
    <row r="312" spans="1:17">
      <c r="B312" s="2520"/>
      <c r="C312" s="2523" t="s">
        <v>3414</v>
      </c>
      <c r="D312" s="2530" t="s">
        <v>4705</v>
      </c>
      <c r="H312" s="1369"/>
      <c r="I312" s="2577"/>
      <c r="J312" s="1369"/>
      <c r="K312" s="1369"/>
      <c r="L312" s="2463"/>
    </row>
    <row r="313" spans="1:17">
      <c r="B313" s="2520"/>
      <c r="C313" s="2523"/>
      <c r="D313" s="2526" t="s">
        <v>3282</v>
      </c>
      <c r="E313" s="2526"/>
      <c r="F313" s="2526"/>
      <c r="G313" s="2526"/>
      <c r="H313" s="2526"/>
      <c r="I313" s="2526"/>
      <c r="J313" s="2578"/>
      <c r="K313" s="1369"/>
      <c r="L313" s="2463"/>
    </row>
    <row r="314" spans="1:17">
      <c r="B314" s="2520"/>
      <c r="C314" s="2523"/>
      <c r="D314" s="2538"/>
      <c r="E314" s="2538"/>
      <c r="F314" s="2525"/>
      <c r="G314" s="2525"/>
      <c r="H314" s="2707">
        <v>45291</v>
      </c>
      <c r="I314" s="2707">
        <v>44926</v>
      </c>
      <c r="J314" s="1369"/>
      <c r="K314" s="1369"/>
      <c r="L314" s="2463"/>
    </row>
    <row r="315" spans="1:17" ht="9" customHeight="1">
      <c r="B315" s="2520"/>
      <c r="C315" s="2523"/>
      <c r="E315" s="2526"/>
      <c r="G315" s="2525"/>
      <c r="H315" s="2579"/>
      <c r="I315" s="2580"/>
      <c r="J315" s="1369"/>
      <c r="K315" s="1369"/>
      <c r="L315" s="2463"/>
    </row>
    <row r="316" spans="1:17">
      <c r="B316" s="2520"/>
      <c r="C316" s="2523"/>
      <c r="E316" s="2526" t="s">
        <v>6806</v>
      </c>
      <c r="G316" s="2525"/>
      <c r="H316" s="2580">
        <f>+'101'!M17</f>
        <v>0</v>
      </c>
      <c r="I316" s="2580">
        <f>+'101'!D17</f>
        <v>21075.330000000075</v>
      </c>
      <c r="J316" s="1369"/>
      <c r="K316" s="2720" t="s">
        <v>4934</v>
      </c>
      <c r="L316" s="2463"/>
    </row>
    <row r="317" spans="1:17" ht="9.75" customHeight="1">
      <c r="B317" s="2520"/>
      <c r="C317" s="2523"/>
      <c r="E317" s="2526"/>
      <c r="G317" s="2525"/>
      <c r="H317" s="2580"/>
      <c r="I317" s="2580"/>
      <c r="J317" s="1369"/>
      <c r="K317" s="1369"/>
      <c r="L317" s="2463"/>
    </row>
    <row r="318" spans="1:17" ht="16.5" thickBot="1">
      <c r="B318" s="2520"/>
      <c r="C318" s="2523"/>
      <c r="D318" s="2538"/>
      <c r="E318" s="2538"/>
      <c r="F318" s="2525"/>
      <c r="G318" s="2525"/>
      <c r="H318" s="2581">
        <f>SUM(H316:H317)</f>
        <v>0</v>
      </c>
      <c r="I318" s="2581">
        <f>SUM(I316:I317)</f>
        <v>21075.330000000075</v>
      </c>
      <c r="J318" s="1369">
        <f>+H318-'6 INFORME BALANCES'!H42</f>
        <v>0</v>
      </c>
      <c r="K318" s="1369">
        <f>+I318-'6 INFORME BALANCES'!I42</f>
        <v>0</v>
      </c>
      <c r="L318" s="2463"/>
    </row>
    <row r="319" spans="1:17">
      <c r="B319" s="2520"/>
      <c r="C319" s="2523"/>
      <c r="D319" s="2538"/>
      <c r="E319" s="2538"/>
      <c r="F319" s="2525"/>
      <c r="G319" s="2525"/>
      <c r="H319" s="2580"/>
      <c r="I319" s="2580"/>
      <c r="J319" s="1369"/>
      <c r="K319" s="1369"/>
      <c r="L319" s="2463"/>
    </row>
    <row r="320" spans="1:17" s="2504" customFormat="1" hidden="1">
      <c r="A320" s="2548" t="s">
        <v>833</v>
      </c>
      <c r="C320" s="2549" t="s">
        <v>3273</v>
      </c>
      <c r="D320" s="2513" t="s">
        <v>2172</v>
      </c>
      <c r="O320" s="2505"/>
      <c r="P320" s="2505"/>
      <c r="Q320" s="2551"/>
    </row>
    <row r="321" spans="2:12" hidden="1">
      <c r="B321" s="2520"/>
      <c r="C321" s="2523"/>
      <c r="D321" s="2526" t="s">
        <v>3282</v>
      </c>
      <c r="E321" s="2538"/>
      <c r="F321" s="2525"/>
      <c r="G321" s="2525"/>
      <c r="H321" s="2580"/>
      <c r="I321" s="2580"/>
      <c r="J321" s="1369"/>
      <c r="K321" s="1369"/>
      <c r="L321" s="2463"/>
    </row>
    <row r="322" spans="2:12" hidden="1">
      <c r="B322" s="2520"/>
      <c r="C322" s="2523"/>
      <c r="D322" s="2526"/>
      <c r="E322" s="2538"/>
      <c r="F322" s="2525"/>
      <c r="G322" s="2525"/>
      <c r="H322" s="2580"/>
      <c r="I322" s="2580"/>
      <c r="J322" s="1369"/>
      <c r="K322" s="1369"/>
      <c r="L322" s="2463"/>
    </row>
    <row r="323" spans="2:12" hidden="1">
      <c r="B323" s="2520"/>
      <c r="C323" s="2523"/>
      <c r="D323" s="2538"/>
      <c r="E323" s="2538"/>
      <c r="F323" s="2525"/>
      <c r="G323" s="2525"/>
      <c r="H323" s="2579">
        <f>+H314</f>
        <v>45291</v>
      </c>
      <c r="I323" s="2579">
        <f>+I314</f>
        <v>44926</v>
      </c>
      <c r="J323" s="1369"/>
      <c r="K323" s="1369"/>
      <c r="L323" s="2463"/>
    </row>
    <row r="324" spans="2:12" hidden="1">
      <c r="B324" s="2520"/>
      <c r="C324" s="2582"/>
      <c r="D324" s="2513"/>
      <c r="E324" s="2504"/>
      <c r="F324" s="2525"/>
      <c r="G324" s="2525"/>
      <c r="H324" s="2579"/>
      <c r="I324" s="2579"/>
      <c r="J324" s="1369"/>
      <c r="K324" s="1369"/>
      <c r="L324" s="2463"/>
    </row>
    <row r="325" spans="2:12" hidden="1">
      <c r="B325" s="2520"/>
      <c r="C325" s="2523"/>
      <c r="E325" s="2504" t="s">
        <v>4937</v>
      </c>
      <c r="F325" s="2525"/>
      <c r="G325" s="2525"/>
      <c r="H325" s="2583">
        <f>+'102'!M39</f>
        <v>0</v>
      </c>
      <c r="I325" s="2583">
        <f>+'102'!D41</f>
        <v>0</v>
      </c>
      <c r="J325" s="1369"/>
      <c r="K325" s="1369"/>
      <c r="L325" s="2463"/>
    </row>
    <row r="326" spans="2:12" hidden="1">
      <c r="B326" s="2520"/>
      <c r="C326" s="2582"/>
      <c r="D326" s="2513"/>
      <c r="E326" s="2504" t="s">
        <v>4940</v>
      </c>
      <c r="F326" s="2525"/>
      <c r="G326" s="2525"/>
      <c r="H326" s="2583">
        <f>+'102'!M41</f>
        <v>0</v>
      </c>
      <c r="I326" s="2583">
        <f>+'102'!D41</f>
        <v>0</v>
      </c>
      <c r="J326" s="1369"/>
      <c r="K326" s="1369"/>
      <c r="L326" s="2463"/>
    </row>
    <row r="327" spans="2:12" hidden="1">
      <c r="B327" s="2520"/>
      <c r="C327" s="2523"/>
      <c r="E327" s="2504"/>
      <c r="F327" s="2525"/>
      <c r="G327" s="2525"/>
      <c r="H327" s="2583">
        <f>+'102'!M45</f>
        <v>0</v>
      </c>
      <c r="I327" s="2583">
        <f>+'102'!D45</f>
        <v>0</v>
      </c>
      <c r="J327" s="1369"/>
      <c r="K327" s="1369"/>
      <c r="L327" s="2463"/>
    </row>
    <row r="328" spans="2:12" ht="16.5" hidden="1" thickBot="1">
      <c r="B328" s="2520"/>
      <c r="C328" s="2523"/>
      <c r="E328" s="2504"/>
      <c r="F328" s="2525"/>
      <c r="G328" s="2525"/>
      <c r="H328" s="2581">
        <f>SUBTOTAL(9,H325:H327)</f>
        <v>0</v>
      </c>
      <c r="I328" s="2581">
        <f>SUBTOTAL(9,I325:I327)</f>
        <v>0</v>
      </c>
      <c r="J328" s="1369">
        <f>+H328-'6 INFORME BALANCES'!H43</f>
        <v>0</v>
      </c>
      <c r="K328" s="1369">
        <f>+I328-'6 INFORME BALANCES'!I43</f>
        <v>0</v>
      </c>
      <c r="L328" s="2463"/>
    </row>
    <row r="329" spans="2:12" hidden="1">
      <c r="B329" s="2520"/>
      <c r="C329" s="2523"/>
      <c r="D329" s="2538"/>
      <c r="E329" s="2538"/>
      <c r="F329" s="2525"/>
      <c r="G329" s="2525"/>
      <c r="H329" s="2580"/>
      <c r="I329" s="2580"/>
      <c r="J329" s="1369"/>
      <c r="K329" s="1369"/>
      <c r="L329" s="2463"/>
    </row>
    <row r="330" spans="2:12">
      <c r="B330" s="2520"/>
      <c r="C330" s="2523"/>
      <c r="D330" s="2538"/>
      <c r="E330" s="2538"/>
      <c r="F330" s="2525"/>
      <c r="G330" s="2525"/>
      <c r="H330" s="2580"/>
      <c r="I330" s="2580"/>
      <c r="J330" s="1369"/>
      <c r="K330" s="1369"/>
      <c r="L330" s="2463"/>
    </row>
    <row r="331" spans="2:12">
      <c r="B331" s="2520"/>
      <c r="C331" s="2523" t="s">
        <v>3273</v>
      </c>
      <c r="D331" s="2530" t="s">
        <v>290</v>
      </c>
      <c r="H331" s="1369"/>
      <c r="I331" s="2577"/>
      <c r="J331" s="1369"/>
      <c r="K331" s="1369"/>
      <c r="L331" s="2463"/>
    </row>
    <row r="332" spans="2:12">
      <c r="B332" s="2520"/>
      <c r="C332" s="2523"/>
      <c r="D332" s="2526" t="s">
        <v>3282</v>
      </c>
      <c r="E332" s="2526"/>
      <c r="F332" s="2526"/>
      <c r="G332" s="2526"/>
      <c r="H332" s="2526"/>
      <c r="I332" s="2526"/>
      <c r="J332" s="1369"/>
      <c r="K332" s="1369"/>
      <c r="L332" s="2463"/>
    </row>
    <row r="333" spans="2:12">
      <c r="B333" s="2520"/>
      <c r="C333" s="2523"/>
      <c r="D333" s="2538"/>
      <c r="E333" s="2538"/>
      <c r="F333" s="2525"/>
      <c r="G333" s="2525"/>
      <c r="H333" s="2707">
        <f>+H323</f>
        <v>45291</v>
      </c>
      <c r="I333" s="2707">
        <f>+I323</f>
        <v>44926</v>
      </c>
      <c r="J333" s="1369"/>
      <c r="K333" s="1369"/>
      <c r="L333" s="2463"/>
    </row>
    <row r="334" spans="2:12" ht="9" customHeight="1">
      <c r="B334" s="2520"/>
      <c r="C334" s="2523"/>
      <c r="D334" s="2538"/>
      <c r="E334" s="2538"/>
      <c r="F334" s="2525"/>
      <c r="G334" s="2525"/>
      <c r="H334" s="2579"/>
      <c r="I334" s="2579"/>
      <c r="J334" s="1369"/>
      <c r="K334" s="1369"/>
      <c r="L334" s="2463"/>
    </row>
    <row r="335" spans="2:12">
      <c r="B335" s="2520"/>
      <c r="C335" s="2523"/>
      <c r="D335" s="2538"/>
      <c r="E335" s="2585" t="str">
        <f>+'103'!B31</f>
        <v xml:space="preserve"> Iva sobre compras</v>
      </c>
      <c r="F335" s="2525"/>
      <c r="G335" s="2525"/>
      <c r="H335" s="2580">
        <f>+'103'!M31</f>
        <v>0</v>
      </c>
      <c r="I335" s="2580">
        <f>+'103'!D31</f>
        <v>0</v>
      </c>
      <c r="J335" s="1369"/>
      <c r="K335" s="1369"/>
      <c r="L335" s="2463"/>
    </row>
    <row r="336" spans="2:12" ht="9.75" customHeight="1">
      <c r="B336" s="2520"/>
      <c r="C336" s="2523"/>
      <c r="E336" s="2650"/>
      <c r="F336" s="2525"/>
      <c r="G336" s="2525"/>
      <c r="H336" s="2580"/>
      <c r="I336" s="2580"/>
      <c r="J336" s="1369"/>
      <c r="K336" s="1369"/>
      <c r="L336" s="2463"/>
    </row>
    <row r="337" spans="2:18" ht="16.5" thickBot="1">
      <c r="B337" s="2520"/>
      <c r="C337" s="2523"/>
      <c r="D337" s="2538"/>
      <c r="E337" s="2538"/>
      <c r="F337" s="2525"/>
      <c r="G337" s="2525"/>
      <c r="H337" s="2581">
        <f>SUM(H335:H336)</f>
        <v>0</v>
      </c>
      <c r="I337" s="2581">
        <f>SUM(I335:I336)</f>
        <v>0</v>
      </c>
      <c r="J337" s="1369">
        <f>+'6 INFORME BALANCES'!H44-H337</f>
        <v>0</v>
      </c>
      <c r="K337" s="1369">
        <f>+'6 INFORME BALANCES'!I44-I337</f>
        <v>0</v>
      </c>
      <c r="L337" s="2463"/>
    </row>
    <row r="338" spans="2:18">
      <c r="B338" s="2520"/>
      <c r="C338" s="2523"/>
      <c r="D338" s="2538"/>
      <c r="E338" s="2538"/>
      <c r="F338" s="2525"/>
      <c r="G338" s="2525"/>
      <c r="H338" s="2580"/>
      <c r="I338" s="2580"/>
      <c r="J338" s="1369"/>
      <c r="K338" s="1369"/>
      <c r="L338" s="2463"/>
    </row>
    <row r="339" spans="2:18">
      <c r="B339" s="2520"/>
      <c r="C339" s="2523"/>
      <c r="D339" s="2538"/>
      <c r="E339" s="2538"/>
      <c r="F339" s="2525"/>
      <c r="G339" s="2525"/>
      <c r="H339" s="2580"/>
      <c r="I339" s="2580"/>
      <c r="J339" s="1369"/>
      <c r="K339" s="1369"/>
      <c r="L339" s="2463"/>
    </row>
    <row r="340" spans="2:18">
      <c r="B340" s="2520"/>
      <c r="C340" s="2549" t="s">
        <v>3415</v>
      </c>
      <c r="D340" s="2513" t="s">
        <v>102</v>
      </c>
      <c r="E340" s="2504"/>
      <c r="F340" s="2504"/>
      <c r="G340" s="2504"/>
      <c r="H340" s="2580"/>
      <c r="I340" s="2580"/>
      <c r="J340" s="1369"/>
      <c r="K340" s="1369"/>
      <c r="L340" s="2463"/>
    </row>
    <row r="341" spans="2:18">
      <c r="B341" s="2520"/>
      <c r="C341" s="2549"/>
      <c r="D341" s="2526" t="s">
        <v>3282</v>
      </c>
      <c r="E341" s="2504"/>
      <c r="F341" s="2504"/>
      <c r="G341" s="2504"/>
      <c r="H341" s="2580"/>
      <c r="I341" s="2580"/>
      <c r="J341" s="1369"/>
      <c r="K341" s="1369"/>
      <c r="L341" s="2463"/>
    </row>
    <row r="342" spans="2:18">
      <c r="B342" s="2520"/>
      <c r="C342" s="2549"/>
      <c r="D342" s="2513"/>
      <c r="E342" s="2504"/>
      <c r="F342" s="2504"/>
      <c r="G342" s="2504"/>
      <c r="H342" s="2707">
        <f>+H333</f>
        <v>45291</v>
      </c>
      <c r="I342" s="2707">
        <f>+I333</f>
        <v>44926</v>
      </c>
      <c r="J342" s="1369"/>
      <c r="K342" s="1369"/>
      <c r="L342" s="2463"/>
    </row>
    <row r="343" spans="2:18" ht="7.15" customHeight="1">
      <c r="B343" s="2520"/>
      <c r="C343" s="2549"/>
      <c r="D343" s="2513"/>
      <c r="E343" s="2504"/>
      <c r="F343" s="2504"/>
      <c r="G343" s="2504"/>
      <c r="H343" s="2655"/>
      <c r="I343" s="2655"/>
      <c r="J343" s="1369"/>
      <c r="K343" s="1369"/>
      <c r="L343" s="2463"/>
    </row>
    <row r="344" spans="2:18">
      <c r="B344" s="2520"/>
      <c r="C344" s="2549"/>
      <c r="D344" s="2513"/>
      <c r="E344" s="2652" t="s">
        <v>11383</v>
      </c>
      <c r="F344" s="2504"/>
      <c r="G344" s="2504"/>
      <c r="H344" s="2580">
        <f>+'104'!M39</f>
        <v>0</v>
      </c>
      <c r="I344" s="2580">
        <f>+'104'!D39</f>
        <v>0</v>
      </c>
      <c r="J344" s="1369"/>
      <c r="K344" s="1369"/>
      <c r="L344" s="2463"/>
    </row>
    <row r="345" spans="2:18">
      <c r="B345" s="2520"/>
      <c r="C345" s="2549"/>
      <c r="D345" s="2504"/>
      <c r="E345" s="2652" t="str">
        <f>+'104'!B40</f>
        <v>Activos biologicos</v>
      </c>
      <c r="F345" s="2504"/>
      <c r="G345" s="2504"/>
      <c r="H345" s="2651">
        <f>SUM('104'!M42:M78)</f>
        <v>0</v>
      </c>
      <c r="I345" s="2651">
        <f>SUM('104'!D42:D78)</f>
        <v>0</v>
      </c>
      <c r="J345" s="1369"/>
      <c r="K345" s="1369"/>
      <c r="L345" s="2463"/>
    </row>
    <row r="346" spans="2:18" ht="16.5" thickBot="1">
      <c r="B346" s="2520"/>
      <c r="C346" s="2549"/>
      <c r="E346" s="2504"/>
      <c r="F346" s="2504"/>
      <c r="G346" s="2504"/>
      <c r="H346" s="2584">
        <f>SUBTOTAL(9,H344:H345)</f>
        <v>0</v>
      </c>
      <c r="I346" s="2584">
        <f>SUBTOTAL(9,I344:I345)</f>
        <v>0</v>
      </c>
      <c r="J346" s="1369">
        <f>+H346-'6 INFORME BALANCES'!H45</f>
        <v>0</v>
      </c>
      <c r="K346" s="1369">
        <f>+I346-'6 INFORME BALANCES'!I45</f>
        <v>0</v>
      </c>
      <c r="L346" s="2463"/>
    </row>
    <row r="347" spans="2:18">
      <c r="B347" s="2520"/>
      <c r="C347" s="2523"/>
      <c r="D347" s="2538"/>
      <c r="E347" s="2538"/>
      <c r="F347" s="2525"/>
      <c r="G347" s="2525"/>
      <c r="H347" s="2580"/>
      <c r="I347" s="2580"/>
      <c r="J347" s="1369"/>
      <c r="K347" s="1369"/>
      <c r="L347" s="2463"/>
    </row>
    <row r="348" spans="2:18" hidden="1">
      <c r="B348" s="2520"/>
      <c r="C348" s="2523" t="s">
        <v>3275</v>
      </c>
      <c r="D348" s="2530" t="s">
        <v>4701</v>
      </c>
      <c r="H348" s="1369"/>
      <c r="I348" s="2577"/>
      <c r="J348" s="1369"/>
      <c r="K348" s="1369"/>
      <c r="L348" s="2463"/>
    </row>
    <row r="349" spans="2:18" hidden="1">
      <c r="B349" s="2520"/>
      <c r="C349" s="2523"/>
      <c r="D349" s="2526" t="s">
        <v>3282</v>
      </c>
      <c r="E349" s="2526"/>
      <c r="F349" s="2526"/>
      <c r="G349" s="2526"/>
      <c r="H349" s="2526"/>
      <c r="I349" s="2526"/>
      <c r="J349" s="1369"/>
      <c r="K349" s="1369"/>
      <c r="L349" s="2463"/>
    </row>
    <row r="350" spans="2:18" hidden="1">
      <c r="B350" s="2520"/>
      <c r="C350" s="2523"/>
      <c r="D350" s="2526"/>
      <c r="E350" s="2526"/>
      <c r="F350" s="2526"/>
      <c r="G350" s="2526"/>
      <c r="H350" s="2526"/>
      <c r="I350" s="2526"/>
      <c r="J350" s="1369"/>
      <c r="K350" s="1369"/>
      <c r="L350" s="2463"/>
    </row>
    <row r="351" spans="2:18" hidden="1">
      <c r="B351" s="2520"/>
      <c r="C351" s="2523"/>
      <c r="D351" s="2538"/>
      <c r="E351" s="2538"/>
      <c r="F351" s="2525"/>
      <c r="G351" s="2525"/>
      <c r="H351" s="2579">
        <f>+H342</f>
        <v>45291</v>
      </c>
      <c r="I351" s="2579">
        <f>+I342</f>
        <v>44926</v>
      </c>
      <c r="J351" s="1369"/>
      <c r="K351" s="1369"/>
      <c r="L351" s="2549"/>
      <c r="M351" s="2513"/>
      <c r="N351" s="2504"/>
      <c r="O351" s="2504"/>
      <c r="P351" s="2504"/>
      <c r="Q351" s="2504"/>
      <c r="R351" s="2504"/>
    </row>
    <row r="352" spans="2:18" hidden="1">
      <c r="B352" s="2520"/>
      <c r="C352" s="2523"/>
      <c r="D352" s="2506"/>
      <c r="E352" s="2538"/>
      <c r="F352" s="2525"/>
      <c r="G352" s="2525"/>
      <c r="H352" s="2579"/>
      <c r="I352" s="2579"/>
      <c r="J352" s="1369"/>
      <c r="K352" s="1369"/>
      <c r="L352" s="2549"/>
      <c r="M352" s="2513"/>
      <c r="N352" s="2504"/>
      <c r="O352" s="2504"/>
      <c r="P352" s="2504"/>
      <c r="Q352" s="2504"/>
      <c r="R352" s="2504"/>
    </row>
    <row r="353" spans="1:18" hidden="1">
      <c r="B353" s="2520"/>
      <c r="C353" s="2523"/>
      <c r="D353" s="2506"/>
      <c r="E353" s="2585">
        <f>+'105'!B21</f>
        <v>0</v>
      </c>
      <c r="F353" s="2585"/>
      <c r="G353" s="2585"/>
      <c r="H353" s="2654">
        <f>+'105'!M21</f>
        <v>0</v>
      </c>
      <c r="I353" s="2654">
        <f>+'105'!D21</f>
        <v>0</v>
      </c>
      <c r="J353" s="1369"/>
      <c r="K353" s="1369"/>
      <c r="L353" s="2549"/>
      <c r="M353" s="2513"/>
      <c r="N353" s="2504"/>
      <c r="O353" s="2504"/>
      <c r="P353" s="2504"/>
      <c r="Q353" s="2504"/>
      <c r="R353" s="2504"/>
    </row>
    <row r="354" spans="1:18" hidden="1">
      <c r="B354" s="2520"/>
      <c r="C354" s="2523"/>
      <c r="D354" s="2506"/>
      <c r="E354" s="2585">
        <f>+'105'!B24</f>
        <v>0</v>
      </c>
      <c r="F354" s="2585"/>
      <c r="G354" s="2585"/>
      <c r="H354" s="2654">
        <f>+'105'!M24</f>
        <v>0</v>
      </c>
      <c r="I354" s="2654">
        <f>+'105'!D24</f>
        <v>0</v>
      </c>
      <c r="J354" s="1369"/>
      <c r="K354" s="1369"/>
      <c r="L354" s="2549"/>
      <c r="M354" s="2513"/>
      <c r="N354" s="2504"/>
      <c r="O354" s="2504"/>
      <c r="P354" s="2504"/>
      <c r="Q354" s="2504"/>
      <c r="R354" s="2504"/>
    </row>
    <row r="355" spans="1:18" ht="16.5" hidden="1" thickBot="1">
      <c r="B355" s="2520"/>
      <c r="C355" s="2523"/>
      <c r="D355" s="2538"/>
      <c r="E355" s="2538"/>
      <c r="F355" s="2525"/>
      <c r="G355" s="2525"/>
      <c r="H355" s="2581">
        <f>SUBTOTAL(9,H353:H354)</f>
        <v>0</v>
      </c>
      <c r="I355" s="2581">
        <f>SUBTOTAL(9,I353:I354)</f>
        <v>0</v>
      </c>
      <c r="J355" s="1369">
        <f>+H355-'6 INFORME BALANCES'!H46</f>
        <v>0</v>
      </c>
      <c r="K355" s="1369">
        <f>+I355-'6 INFORME BALANCES'!I46</f>
        <v>0</v>
      </c>
      <c r="L355" s="2518"/>
      <c r="M355" s="1570"/>
      <c r="N355" s="2585"/>
      <c r="O355" s="2585"/>
      <c r="P355" s="2585"/>
      <c r="Q355" s="2586"/>
      <c r="R355" s="2586"/>
    </row>
    <row r="356" spans="1:18">
      <c r="B356" s="2520"/>
      <c r="C356" s="2523"/>
      <c r="D356" s="2538"/>
      <c r="E356" s="2538"/>
      <c r="F356" s="2525"/>
      <c r="G356" s="2525"/>
      <c r="H356" s="2580"/>
      <c r="I356" s="2580"/>
      <c r="J356" s="1369"/>
      <c r="K356" s="1369"/>
      <c r="L356" s="2518"/>
      <c r="M356" s="1570"/>
      <c r="N356" s="2585"/>
      <c r="O356" s="2585"/>
      <c r="P356" s="2585"/>
      <c r="Q356" s="2586"/>
      <c r="R356" s="2586"/>
    </row>
    <row r="357" spans="1:18">
      <c r="B357" s="2520"/>
      <c r="C357" s="2523" t="s">
        <v>3274</v>
      </c>
      <c r="D357" s="2530" t="s">
        <v>4922</v>
      </c>
      <c r="E357" s="2538"/>
      <c r="F357" s="2525"/>
      <c r="G357" s="2525"/>
      <c r="H357" s="2580"/>
      <c r="I357" s="2580"/>
      <c r="J357" s="1369"/>
      <c r="K357" s="1369"/>
      <c r="L357" s="2518"/>
      <c r="M357" s="1570"/>
      <c r="N357" s="2585"/>
      <c r="O357" s="2585"/>
      <c r="P357" s="2585"/>
      <c r="Q357" s="2586"/>
      <c r="R357" s="2586"/>
    </row>
    <row r="358" spans="1:18">
      <c r="B358" s="2520"/>
      <c r="C358" s="2523"/>
      <c r="D358" s="2526" t="s">
        <v>3282</v>
      </c>
      <c r="E358" s="2538"/>
      <c r="F358" s="2525"/>
      <c r="G358" s="2525"/>
      <c r="H358" s="2580"/>
      <c r="I358" s="2580"/>
      <c r="J358" s="1369"/>
      <c r="K358" s="1369"/>
      <c r="L358" s="2588"/>
      <c r="M358" s="2565"/>
      <c r="N358" s="2565"/>
      <c r="O358" s="2565"/>
      <c r="P358" s="2565"/>
      <c r="Q358" s="2565"/>
      <c r="R358" s="2565"/>
    </row>
    <row r="359" spans="1:18">
      <c r="B359" s="2520"/>
      <c r="C359" s="2523"/>
      <c r="D359" s="2538"/>
      <c r="E359" s="2538"/>
      <c r="F359" s="2525"/>
      <c r="G359" s="2525"/>
      <c r="H359" s="2708">
        <f>+H351</f>
        <v>45291</v>
      </c>
      <c r="I359" s="2708">
        <f>+I351</f>
        <v>44926</v>
      </c>
      <c r="J359" s="1369"/>
      <c r="K359" s="1369"/>
      <c r="L359" s="2518"/>
      <c r="M359" s="2585"/>
      <c r="N359" s="2585"/>
      <c r="O359" s="2585"/>
      <c r="P359" s="2585"/>
      <c r="Q359" s="2586"/>
      <c r="R359" s="2586"/>
    </row>
    <row r="360" spans="1:18" ht="9.75" customHeight="1">
      <c r="B360" s="2520"/>
      <c r="C360" s="2523"/>
      <c r="D360" s="2513"/>
      <c r="E360" s="2504"/>
      <c r="F360" s="2525"/>
      <c r="G360" s="2525"/>
      <c r="H360" s="2580"/>
      <c r="I360" s="2580"/>
      <c r="J360" s="1369"/>
      <c r="K360" s="1369"/>
      <c r="L360" s="2589"/>
      <c r="M360" s="2585"/>
      <c r="N360" s="2590"/>
      <c r="O360" s="2585"/>
      <c r="P360" s="2585"/>
      <c r="Q360" s="2586"/>
      <c r="R360" s="2586"/>
    </row>
    <row r="361" spans="1:18">
      <c r="B361" s="2520"/>
      <c r="C361" s="2523"/>
      <c r="D361" s="2504" t="str">
        <f>+'201'!B33</f>
        <v xml:space="preserve"> Proveedores por pagar local Agrimen S.A.</v>
      </c>
      <c r="F361" s="2525"/>
      <c r="G361" s="2525"/>
      <c r="H361" s="2580">
        <f>+'201'!M33</f>
        <v>0</v>
      </c>
      <c r="I361" s="2580">
        <f>+'201'!D33</f>
        <v>502.04999999975553</v>
      </c>
      <c r="J361" s="1369"/>
      <c r="K361" s="1369"/>
      <c r="L361" s="2589"/>
      <c r="M361" s="2585"/>
      <c r="N361" s="2590"/>
      <c r="O361" s="2585"/>
      <c r="P361" s="2585"/>
      <c r="Q361" s="2586"/>
      <c r="R361" s="2586"/>
    </row>
    <row r="362" spans="1:18">
      <c r="B362" s="2520"/>
      <c r="C362" s="2523"/>
      <c r="D362" s="2504" t="str">
        <f>+'201'!B34</f>
        <v xml:space="preserve"> Relacionadas</v>
      </c>
      <c r="F362" s="2525"/>
      <c r="G362" s="2525"/>
      <c r="H362" s="2580">
        <f>+'201'!M34</f>
        <v>0</v>
      </c>
      <c r="I362" s="2580">
        <f>+'201'!D34</f>
        <v>0</v>
      </c>
      <c r="J362" s="1369"/>
      <c r="K362" s="1369"/>
      <c r="L362" s="2589"/>
      <c r="M362" s="2585"/>
      <c r="N362" s="2590"/>
      <c r="O362" s="2585"/>
      <c r="P362" s="2585"/>
      <c r="Q362" s="2586"/>
      <c r="R362" s="2586"/>
    </row>
    <row r="363" spans="1:18" ht="9" customHeight="1">
      <c r="B363" s="2520"/>
      <c r="C363" s="2523"/>
      <c r="D363" s="2504"/>
      <c r="E363" s="2504"/>
      <c r="F363" s="2504"/>
      <c r="G363" s="2504"/>
      <c r="H363" s="2580"/>
      <c r="I363" s="2580"/>
      <c r="J363" s="1369"/>
      <c r="K363" s="1369"/>
      <c r="L363" s="2589"/>
      <c r="M363" s="2585"/>
      <c r="N363" s="2590"/>
      <c r="O363" s="2585"/>
      <c r="P363" s="2585"/>
      <c r="Q363" s="2586"/>
      <c r="R363" s="2586"/>
    </row>
    <row r="364" spans="1:18" ht="16.5" thickBot="1">
      <c r="B364" s="2520"/>
      <c r="C364" s="2523"/>
      <c r="D364" s="2504"/>
      <c r="E364" s="2504"/>
      <c r="F364" s="2525"/>
      <c r="G364" s="2525"/>
      <c r="H364" s="2581">
        <f>SUM(H361:H363)</f>
        <v>0</v>
      </c>
      <c r="I364" s="2581">
        <f>SUM(I361:I363)</f>
        <v>502.04999999975553</v>
      </c>
      <c r="J364" s="1369">
        <f>+H364-'6 INFORME BALANCES'!H66</f>
        <v>0</v>
      </c>
      <c r="K364" s="1369">
        <f>+I364-'6 INFORME BALANCES'!I66</f>
        <v>0</v>
      </c>
      <c r="L364" s="2589"/>
      <c r="M364" s="2585"/>
      <c r="N364" s="2590"/>
      <c r="O364" s="2585"/>
      <c r="P364" s="2585"/>
      <c r="Q364" s="2586"/>
      <c r="R364" s="2586"/>
    </row>
    <row r="365" spans="1:18">
      <c r="B365" s="2520"/>
      <c r="C365" s="2523"/>
      <c r="D365" s="2504"/>
      <c r="E365" s="2504"/>
      <c r="F365" s="2525"/>
      <c r="G365" s="2525"/>
      <c r="H365" s="2580"/>
      <c r="I365" s="2580"/>
      <c r="J365" s="1369"/>
      <c r="K365" s="1369"/>
      <c r="L365" s="2589"/>
      <c r="M365" s="2585"/>
      <c r="N365" s="2590"/>
      <c r="O365" s="2585"/>
      <c r="P365" s="2585"/>
      <c r="Q365" s="2586"/>
      <c r="R365" s="2586"/>
    </row>
    <row r="366" spans="1:18">
      <c r="A366" s="2592"/>
      <c r="B366" s="1368"/>
      <c r="C366" s="2593" t="s">
        <v>3275</v>
      </c>
      <c r="D366" s="2594" t="s">
        <v>2173</v>
      </c>
      <c r="E366" s="1368"/>
      <c r="F366" s="1368"/>
      <c r="G366" s="1368"/>
      <c r="H366" s="1368"/>
      <c r="I366" s="2527"/>
      <c r="J366" s="2595"/>
      <c r="L366" s="2463"/>
    </row>
    <row r="367" spans="1:18">
      <c r="A367" s="2592"/>
      <c r="B367" s="1368"/>
      <c r="C367" s="2593"/>
      <c r="D367" s="2596"/>
      <c r="E367" s="1368"/>
      <c r="F367" s="1368"/>
      <c r="G367" s="1368"/>
      <c r="H367" s="1368"/>
      <c r="I367" s="2527"/>
      <c r="J367" s="2595"/>
      <c r="L367" s="2463"/>
    </row>
    <row r="368" spans="1:18" ht="63">
      <c r="A368" s="2591" t="s">
        <v>831</v>
      </c>
      <c r="B368" s="1368"/>
      <c r="C368" s="2538"/>
      <c r="D368" s="3186" t="s">
        <v>5288</v>
      </c>
      <c r="E368" s="3186"/>
      <c r="F368" s="3186"/>
      <c r="G368" s="3186"/>
      <c r="H368" s="3186"/>
      <c r="I368" s="3186"/>
      <c r="J368" s="1368"/>
      <c r="K368" s="1368"/>
      <c r="L368" s="1368"/>
      <c r="M368" s="1368"/>
    </row>
    <row r="369" spans="1:13">
      <c r="A369" s="2591"/>
      <c r="B369" s="1368"/>
      <c r="C369" s="2538"/>
      <c r="D369" s="2525"/>
      <c r="E369" s="2525"/>
      <c r="F369" s="2525"/>
      <c r="G369" s="2525"/>
      <c r="H369" s="2525"/>
      <c r="I369" s="2525"/>
      <c r="J369" s="1368"/>
      <c r="K369" s="1368"/>
      <c r="L369" s="1368"/>
      <c r="M369" s="1368"/>
    </row>
    <row r="370" spans="1:13" ht="63">
      <c r="A370" s="2591" t="s">
        <v>831</v>
      </c>
      <c r="B370" s="1368"/>
      <c r="C370" s="2538"/>
      <c r="D370" s="3429" t="s">
        <v>2174</v>
      </c>
      <c r="E370" s="3429"/>
      <c r="F370" s="3429"/>
      <c r="G370" s="3429"/>
      <c r="H370" s="3429"/>
      <c r="I370" s="3429"/>
      <c r="J370" s="1368"/>
      <c r="K370" s="1368"/>
      <c r="L370" s="1368"/>
      <c r="M370" s="1368"/>
    </row>
    <row r="371" spans="1:13">
      <c r="A371" s="2591"/>
      <c r="B371" s="1368"/>
      <c r="C371" s="2538"/>
      <c r="D371" s="3089"/>
      <c r="E371" s="3089"/>
      <c r="F371" s="3089"/>
      <c r="G371" s="3089"/>
      <c r="H371" s="3089"/>
      <c r="I371" s="3089"/>
      <c r="J371" s="1368"/>
      <c r="K371" s="1368"/>
      <c r="L371" s="1368"/>
      <c r="M371" s="1368"/>
    </row>
    <row r="372" spans="1:13">
      <c r="A372" s="2601"/>
      <c r="C372" s="3072" t="s">
        <v>3283</v>
      </c>
      <c r="D372" s="3073"/>
      <c r="E372" s="3073"/>
      <c r="F372" s="3073"/>
      <c r="G372" s="3073"/>
      <c r="H372" s="3074">
        <f>+H359</f>
        <v>45291</v>
      </c>
      <c r="I372" s="3075">
        <f>+I359</f>
        <v>44926</v>
      </c>
      <c r="L372" s="2600">
        <v>1</v>
      </c>
    </row>
    <row r="373" spans="1:13">
      <c r="A373" s="2601"/>
      <c r="C373" s="3076" t="s">
        <v>1921</v>
      </c>
      <c r="D373" s="3077"/>
      <c r="E373" s="3077"/>
      <c r="F373" s="3077"/>
      <c r="G373" s="3077"/>
      <c r="H373" s="2721"/>
      <c r="I373" s="2721"/>
      <c r="L373" s="2600">
        <v>1</v>
      </c>
    </row>
    <row r="374" spans="1:13">
      <c r="A374" s="2601"/>
      <c r="B374" s="1368">
        <v>801</v>
      </c>
      <c r="C374" s="3072" t="s">
        <v>4433</v>
      </c>
      <c r="D374" s="3073"/>
      <c r="E374" s="3073"/>
      <c r="F374" s="3073"/>
      <c r="G374" s="3073"/>
      <c r="H374" s="3078">
        <f>+'5 PG101'!L42</f>
        <v>0</v>
      </c>
      <c r="I374" s="3079">
        <f>+'5 PG101'!D42</f>
        <v>-24472.241999999969</v>
      </c>
      <c r="L374" s="2600">
        <v>1</v>
      </c>
    </row>
    <row r="375" spans="1:13" hidden="1">
      <c r="A375" s="2601"/>
      <c r="B375" s="1368">
        <v>803</v>
      </c>
      <c r="C375" s="3080" t="s">
        <v>3425</v>
      </c>
      <c r="D375" s="3077"/>
      <c r="E375" s="3077"/>
      <c r="F375" s="3077"/>
      <c r="G375" s="3077"/>
      <c r="H375" s="2722">
        <f>-SUMIF('3BL ACTUAL'!B:B,B375,'3BL ACTUAL'!E:E)</f>
        <v>0</v>
      </c>
      <c r="I375" s="2679">
        <f>-SUMIF('1 BL anterior'!B:B,B375,'1 BL anterior'!E:E)</f>
        <v>0</v>
      </c>
      <c r="L375" s="2600">
        <v>1</v>
      </c>
    </row>
    <row r="376" spans="1:13" hidden="1">
      <c r="A376" s="2601"/>
      <c r="B376" s="1368">
        <v>804</v>
      </c>
      <c r="C376" s="3080" t="s">
        <v>4570</v>
      </c>
      <c r="D376" s="3081"/>
      <c r="E376" s="3081"/>
      <c r="F376" s="3081"/>
      <c r="G376" s="3081"/>
      <c r="H376" s="2722">
        <f>SUMIF('3BL ACTUAL'!B:B,B376,'3BL ACTUAL'!E:E)</f>
        <v>0</v>
      </c>
      <c r="I376" s="2679">
        <f>SUMIF('1 BL anterior'!B:B,B376,'1 BL anterior'!E:E)</f>
        <v>0</v>
      </c>
      <c r="L376" s="2600"/>
    </row>
    <row r="377" spans="1:13" hidden="1">
      <c r="A377" s="2601"/>
      <c r="B377" s="1368">
        <v>805</v>
      </c>
      <c r="C377" s="3080" t="s">
        <v>4834</v>
      </c>
      <c r="D377" s="3077"/>
      <c r="E377" s="3077"/>
      <c r="F377" s="3077"/>
      <c r="G377" s="3077"/>
      <c r="H377" s="2722">
        <f>SUMIF('3BL ACTUAL'!B:B,B377,'3BL ACTUAL'!E:E)</f>
        <v>0</v>
      </c>
      <c r="I377" s="2679">
        <f>SUMIF('1 BL anterior'!B:B,B377,'1 BL anterior'!E:E)</f>
        <v>0</v>
      </c>
      <c r="L377" s="2600"/>
    </row>
    <row r="378" spans="1:13" hidden="1">
      <c r="A378" s="2601"/>
      <c r="B378" s="1368">
        <v>806</v>
      </c>
      <c r="C378" s="3080" t="s">
        <v>3428</v>
      </c>
      <c r="D378" s="3077"/>
      <c r="E378" s="3077"/>
      <c r="F378" s="3077"/>
      <c r="G378" s="3077"/>
      <c r="H378" s="2722">
        <f>SUMIF('3BL ACTUAL'!B:B,B378,'3BL ACTUAL'!E:E)</f>
        <v>0</v>
      </c>
      <c r="I378" s="2679">
        <f>SUMIF('1 BL anterior'!B:B,B378,'1 BL anterior'!E:E)</f>
        <v>0</v>
      </c>
      <c r="L378" s="2600">
        <v>1</v>
      </c>
    </row>
    <row r="379" spans="1:13" hidden="1">
      <c r="A379" s="2601"/>
      <c r="B379" s="1368">
        <v>807</v>
      </c>
      <c r="C379" s="3080" t="s">
        <v>3429</v>
      </c>
      <c r="D379" s="3077"/>
      <c r="E379" s="3077"/>
      <c r="F379" s="3077"/>
      <c r="G379" s="3077"/>
      <c r="H379" s="2722">
        <f>SUMIF('3BL ACTUAL'!B:B,B379,'3BL ACTUAL'!E:E)</f>
        <v>0</v>
      </c>
      <c r="I379" s="2679">
        <f>SUMIF('1 BL anterior'!B:B,B379,'1 BL anterior'!E:E)</f>
        <v>0</v>
      </c>
      <c r="L379" s="2600"/>
    </row>
    <row r="380" spans="1:13" hidden="1">
      <c r="A380" s="2601"/>
      <c r="B380" s="1368">
        <v>808</v>
      </c>
      <c r="C380" s="3080" t="s">
        <v>3430</v>
      </c>
      <c r="D380" s="3077"/>
      <c r="E380" s="3077"/>
      <c r="F380" s="3077"/>
      <c r="G380" s="3077"/>
      <c r="H380" s="2722">
        <f>SUMIF('3BL ACTUAL'!B:B,B380,'3BL ACTUAL'!E:E)</f>
        <v>0</v>
      </c>
      <c r="I380" s="2679">
        <f>SUMIF('1 BL anterior'!B:B,B380,'1 BL anterior'!E:E)</f>
        <v>0</v>
      </c>
      <c r="L380" s="2600"/>
    </row>
    <row r="381" spans="1:13" hidden="1">
      <c r="A381" s="2601"/>
      <c r="B381" s="1368">
        <v>809</v>
      </c>
      <c r="C381" s="3080" t="s">
        <v>3431</v>
      </c>
      <c r="D381" s="3077"/>
      <c r="E381" s="3077"/>
      <c r="F381" s="3077"/>
      <c r="G381" s="3077"/>
      <c r="H381" s="2722">
        <f>SUMIF('3BL ACTUAL'!B:B,B381,'3BL ACTUAL'!E:E)</f>
        <v>0</v>
      </c>
      <c r="I381" s="2679">
        <f>SUMIF('1 BL anterior'!B:B,B381,'1 BL anterior'!E:E)</f>
        <v>0</v>
      </c>
      <c r="L381" s="2600"/>
    </row>
    <row r="382" spans="1:13" hidden="1">
      <c r="A382" s="2601"/>
      <c r="B382" s="1368">
        <v>810</v>
      </c>
      <c r="C382" s="3080" t="s">
        <v>3432</v>
      </c>
      <c r="D382" s="3077"/>
      <c r="E382" s="3077"/>
      <c r="F382" s="3077"/>
      <c r="G382" s="3077"/>
      <c r="H382" s="2722">
        <f>SUMIF('3BL ACTUAL'!B:B,B382,'3BL ACTUAL'!E:E)</f>
        <v>0</v>
      </c>
      <c r="I382" s="2679">
        <f>SUMIF('1 BL anterior'!B:B,B382,'1 BL anterior'!E:E)</f>
        <v>0</v>
      </c>
      <c r="L382" s="2600">
        <v>1</v>
      </c>
    </row>
    <row r="383" spans="1:13" hidden="1">
      <c r="A383" s="2601"/>
      <c r="B383" s="1368">
        <v>811</v>
      </c>
      <c r="C383" s="3080" t="s">
        <v>3433</v>
      </c>
      <c r="D383" s="3077"/>
      <c r="E383" s="3077"/>
      <c r="F383" s="3077"/>
      <c r="G383" s="3077"/>
      <c r="H383" s="2722">
        <f>SUMIF('3BL ACTUAL'!B:B,B383,'3BL ACTUAL'!E:E)</f>
        <v>0</v>
      </c>
      <c r="I383" s="2679">
        <f>SUMIF('1 BL anterior'!B:B,B383,'1 BL anterior'!E:E)</f>
        <v>0</v>
      </c>
      <c r="L383" s="2600"/>
    </row>
    <row r="384" spans="1:13" hidden="1">
      <c r="A384" s="2601"/>
      <c r="B384" s="1368">
        <v>812</v>
      </c>
      <c r="C384" s="3080" t="s">
        <v>4835</v>
      </c>
      <c r="D384" s="3077"/>
      <c r="E384" s="3077"/>
      <c r="F384" s="3077"/>
      <c r="G384" s="3077"/>
      <c r="H384" s="2722">
        <f>SUMIF('3BL ACTUAL'!B:B,B384,'3BL ACTUAL'!E:E)</f>
        <v>0</v>
      </c>
      <c r="I384" s="2679">
        <f>SUMIF('1 BL anterior'!B:B,B384,'1 BL anterior'!E:E)</f>
        <v>0</v>
      </c>
      <c r="L384" s="2600"/>
    </row>
    <row r="385" spans="1:12" hidden="1">
      <c r="A385" s="2601"/>
      <c r="B385" s="1368">
        <v>813</v>
      </c>
      <c r="C385" s="3080" t="s">
        <v>3435</v>
      </c>
      <c r="D385" s="3077"/>
      <c r="E385" s="3077"/>
      <c r="F385" s="3077"/>
      <c r="G385" s="3077"/>
      <c r="H385" s="2722">
        <f>SUMIF('3BL ACTUAL'!B:B,B385,'3BL ACTUAL'!E:E)</f>
        <v>0</v>
      </c>
      <c r="I385" s="2679">
        <f>SUMIF('1 BL anterior'!B:B,B385,'1 BL anterior'!E:E)</f>
        <v>0</v>
      </c>
      <c r="L385" s="2600"/>
    </row>
    <row r="386" spans="1:12" hidden="1">
      <c r="A386" s="2601"/>
      <c r="B386" s="1368"/>
      <c r="C386" s="3080"/>
      <c r="D386" s="3077"/>
      <c r="E386" s="3077"/>
      <c r="F386" s="3077"/>
      <c r="G386" s="3077"/>
      <c r="H386" s="2723"/>
      <c r="I386" s="2680"/>
      <c r="L386" s="2600"/>
    </row>
    <row r="387" spans="1:12" hidden="1">
      <c r="A387" s="2601"/>
      <c r="B387" s="1368"/>
      <c r="C387" s="3072" t="s">
        <v>4420</v>
      </c>
      <c r="D387" s="3073"/>
      <c r="E387" s="3073"/>
      <c r="F387" s="3073"/>
      <c r="G387" s="3073"/>
      <c r="H387" s="3074"/>
      <c r="I387" s="3075"/>
      <c r="L387" s="2600"/>
    </row>
    <row r="388" spans="1:12" hidden="1">
      <c r="A388" s="2601"/>
      <c r="B388" s="1368">
        <v>814</v>
      </c>
      <c r="C388" s="3080" t="s">
        <v>4421</v>
      </c>
      <c r="D388" s="3077"/>
      <c r="E388" s="3077"/>
      <c r="F388" s="3077"/>
      <c r="G388" s="3077"/>
      <c r="H388" s="2724"/>
      <c r="I388" s="2681"/>
      <c r="L388" s="2600"/>
    </row>
    <row r="389" spans="1:12" hidden="1">
      <c r="A389" s="2601"/>
      <c r="B389" s="1368">
        <v>816</v>
      </c>
      <c r="C389" s="3080" t="s">
        <v>3438</v>
      </c>
      <c r="D389" s="3077"/>
      <c r="E389" s="3077"/>
      <c r="F389" s="3077"/>
      <c r="G389" s="3077"/>
      <c r="H389" s="2722">
        <f>SUMIF('3BL ACTUAL'!B:B,B389,'3BL ACTUAL'!E:E)</f>
        <v>0</v>
      </c>
      <c r="I389" s="2679">
        <f>SUMIF('1 BL anterior'!B:B,B389,'1 BL anterior'!E:E)</f>
        <v>0</v>
      </c>
      <c r="L389" s="2600"/>
    </row>
    <row r="390" spans="1:12" hidden="1">
      <c r="A390" s="2601"/>
      <c r="B390" s="1368">
        <v>818</v>
      </c>
      <c r="C390" s="3080" t="s">
        <v>3439</v>
      </c>
      <c r="D390" s="3077"/>
      <c r="E390" s="3077"/>
      <c r="F390" s="3077"/>
      <c r="G390" s="3077"/>
      <c r="H390" s="2722">
        <f>SUMIF('3BL ACTUAL'!B:B,B390,'3BL ACTUAL'!E:E)</f>
        <v>0</v>
      </c>
      <c r="I390" s="2679">
        <f>SUMIF('1 BL anterior'!B:B,B390,'1 BL anterior'!E:E)</f>
        <v>0</v>
      </c>
      <c r="L390" s="2600"/>
    </row>
    <row r="391" spans="1:12" hidden="1">
      <c r="A391" s="2601"/>
      <c r="B391" s="1368">
        <v>820</v>
      </c>
      <c r="C391" s="3080" t="s">
        <v>3440</v>
      </c>
      <c r="D391" s="3077"/>
      <c r="E391" s="3077"/>
      <c r="F391" s="3077"/>
      <c r="G391" s="3077"/>
      <c r="H391" s="2722">
        <f>SUMIF('3BL ACTUAL'!B:B,B391,'3BL ACTUAL'!E:E)</f>
        <v>0</v>
      </c>
      <c r="I391" s="2679">
        <f>SUMIF('1 BL anterior'!B:B,B391,'1 BL anterior'!E:E)</f>
        <v>0</v>
      </c>
      <c r="L391" s="2600"/>
    </row>
    <row r="392" spans="1:12" hidden="1">
      <c r="A392" s="2601"/>
      <c r="B392" s="1368">
        <v>822</v>
      </c>
      <c r="C392" s="3080" t="s">
        <v>4422</v>
      </c>
      <c r="D392" s="3077"/>
      <c r="E392" s="3077"/>
      <c r="F392" s="3077"/>
      <c r="G392" s="3077"/>
      <c r="H392" s="2722">
        <f>SUMIF('3BL ACTUAL'!B:B,B392,'3BL ACTUAL'!E:E)</f>
        <v>0</v>
      </c>
      <c r="I392" s="2679">
        <f>SUMIF('1 BL anterior'!B:B,B392,'1 BL anterior'!E:E)</f>
        <v>0</v>
      </c>
      <c r="L392" s="2600"/>
    </row>
    <row r="393" spans="1:12" hidden="1">
      <c r="A393" s="2601"/>
      <c r="B393" s="1368">
        <v>824</v>
      </c>
      <c r="C393" s="3080" t="s">
        <v>4423</v>
      </c>
      <c r="D393" s="3077"/>
      <c r="E393" s="3077"/>
      <c r="F393" s="3077"/>
      <c r="G393" s="3077"/>
      <c r="H393" s="2722">
        <f>SUMIF('3BL ACTUAL'!B:B,B393,'3BL ACTUAL'!E:E)</f>
        <v>0</v>
      </c>
      <c r="I393" s="2679">
        <f>SUMIF('1 BL anterior'!B:B,B393,'1 BL anterior'!E:E)</f>
        <v>0</v>
      </c>
      <c r="L393" s="2600"/>
    </row>
    <row r="394" spans="1:12" hidden="1">
      <c r="A394" s="2601"/>
      <c r="B394" s="1368">
        <v>826</v>
      </c>
      <c r="C394" s="3080" t="s">
        <v>3443</v>
      </c>
      <c r="D394" s="3077"/>
      <c r="E394" s="3077"/>
      <c r="F394" s="3077"/>
      <c r="G394" s="3077"/>
      <c r="H394" s="2722">
        <f>SUMIF('3BL ACTUAL'!B:B,B394,'3BL ACTUAL'!E:E)</f>
        <v>0</v>
      </c>
      <c r="I394" s="2679">
        <f>SUMIF('1 BL anterior'!B:B,B394,'1 BL anterior'!E:E)</f>
        <v>0</v>
      </c>
      <c r="L394" s="2600"/>
    </row>
    <row r="395" spans="1:12" hidden="1">
      <c r="A395" s="2601"/>
      <c r="B395" s="1368" t="s">
        <v>4836</v>
      </c>
      <c r="C395" s="3082" t="s">
        <v>3444</v>
      </c>
      <c r="D395" s="3077"/>
      <c r="E395" s="3077"/>
      <c r="F395" s="3077"/>
      <c r="G395" s="3077"/>
      <c r="H395" s="2722">
        <f>SUMIF('3BL ACTUAL'!B:B,B395,'3BL ACTUAL'!E:E)</f>
        <v>0</v>
      </c>
      <c r="I395" s="2679">
        <f>SUMIF('1 BL anterior'!B:B,B395,'1 BL anterior'!E:E)</f>
        <v>0</v>
      </c>
      <c r="L395" s="2600"/>
    </row>
    <row r="396" spans="1:12" hidden="1">
      <c r="A396" s="2601"/>
      <c r="B396" s="1368">
        <v>828</v>
      </c>
      <c r="C396" s="3080" t="s">
        <v>4424</v>
      </c>
      <c r="D396" s="3077"/>
      <c r="E396" s="3077"/>
      <c r="F396" s="3077"/>
      <c r="G396" s="3077"/>
      <c r="H396" s="2722">
        <f>SUMIF('3BL ACTUAL'!B:B,B396,'3BL ACTUAL'!E:E)</f>
        <v>0</v>
      </c>
      <c r="I396" s="2679">
        <f>SUMIF('1 BL anterior'!B:B,B396,'1 BL anterior'!E:E)</f>
        <v>0</v>
      </c>
      <c r="L396" s="2600"/>
    </row>
    <row r="397" spans="1:12" hidden="1">
      <c r="A397" s="2601"/>
      <c r="B397" s="1368">
        <v>830</v>
      </c>
      <c r="C397" s="3080" t="s">
        <v>4425</v>
      </c>
      <c r="D397" s="3077"/>
      <c r="E397" s="3077"/>
      <c r="F397" s="3077"/>
      <c r="G397" s="3077"/>
      <c r="H397" s="2722">
        <f>SUMIF('3BL ACTUAL'!B:B,B397,'3BL ACTUAL'!E:E)</f>
        <v>0</v>
      </c>
      <c r="I397" s="2679">
        <f>SUMIF('1 BL anterior'!B:B,B397,'1 BL anterior'!E:E)</f>
        <v>0</v>
      </c>
      <c r="L397" s="2600"/>
    </row>
    <row r="398" spans="1:12" hidden="1">
      <c r="A398" s="2601"/>
      <c r="B398" s="1368"/>
      <c r="C398" s="3080"/>
      <c r="D398" s="3077"/>
      <c r="E398" s="3077"/>
      <c r="F398" s="3077"/>
      <c r="G398" s="3077"/>
      <c r="H398" s="2723"/>
      <c r="I398" s="2679">
        <f>SUMIF('1 BL anterior'!B:B,B398,'1 BL anterior'!E:E)</f>
        <v>0</v>
      </c>
      <c r="K398" s="1369"/>
      <c r="L398" s="2600"/>
    </row>
    <row r="399" spans="1:12" hidden="1">
      <c r="A399" s="2601"/>
      <c r="B399" s="1368">
        <v>833</v>
      </c>
      <c r="C399" s="3080" t="s">
        <v>4571</v>
      </c>
      <c r="D399" s="3077"/>
      <c r="E399" s="3077"/>
      <c r="F399" s="3077"/>
      <c r="G399" s="3077"/>
      <c r="H399" s="2722">
        <f>SUMIF('3BL ACTUAL'!B:B,B399,'3BL ACTUAL'!E:E)</f>
        <v>0</v>
      </c>
      <c r="I399" s="2679">
        <f>SUMIF('1 BL anterior'!B:B,B399,'1 BL anterior'!E:E)</f>
        <v>0</v>
      </c>
      <c r="K399" s="1369"/>
      <c r="L399" s="2600"/>
    </row>
    <row r="400" spans="1:12" hidden="1">
      <c r="A400" s="2601"/>
      <c r="B400" s="1368">
        <v>834</v>
      </c>
      <c r="C400" s="3080" t="s">
        <v>4426</v>
      </c>
      <c r="D400" s="3077"/>
      <c r="E400" s="3077"/>
      <c r="F400" s="3077"/>
      <c r="G400" s="3077"/>
      <c r="H400" s="2722">
        <f>SUMIF('3BL ACTUAL'!B:B,B400,'3BL ACTUAL'!E:E)</f>
        <v>0</v>
      </c>
      <c r="I400" s="2679">
        <f>SUMIF('1 BL anterior'!B:B,B400,'1 BL anterior'!E:E)</f>
        <v>0</v>
      </c>
      <c r="K400" s="1369"/>
      <c r="L400" s="2600"/>
    </row>
    <row r="401" spans="1:19" hidden="1">
      <c r="A401" s="2601"/>
      <c r="B401" s="2644"/>
      <c r="C401" s="3083"/>
      <c r="D401" s="3077"/>
      <c r="E401" s="3077"/>
      <c r="F401" s="3077"/>
      <c r="G401" s="3077"/>
      <c r="H401" s="2723"/>
      <c r="I401" s="2680"/>
      <c r="K401" s="1369"/>
      <c r="L401" s="2600"/>
    </row>
    <row r="402" spans="1:19" hidden="1">
      <c r="A402" s="2601"/>
      <c r="B402" s="1368"/>
      <c r="C402" s="3072" t="s">
        <v>4427</v>
      </c>
      <c r="D402" s="3073"/>
      <c r="E402" s="3073"/>
      <c r="F402" s="3073"/>
      <c r="G402" s="3073"/>
      <c r="H402" s="3074"/>
      <c r="I402" s="3075"/>
      <c r="K402" s="1369"/>
      <c r="L402" s="2600">
        <v>1</v>
      </c>
    </row>
    <row r="403" spans="1:19" hidden="1">
      <c r="A403" s="2601"/>
      <c r="B403" s="1368">
        <v>815</v>
      </c>
      <c r="C403" s="3080" t="s">
        <v>4421</v>
      </c>
      <c r="D403" s="3077"/>
      <c r="E403" s="3077"/>
      <c r="F403" s="3077"/>
      <c r="G403" s="3077"/>
      <c r="H403" s="2722">
        <f>SUMIF('3BL ACTUAL'!B:B,B403,'3BL ACTUAL'!E:E)</f>
        <v>0</v>
      </c>
      <c r="I403" s="2679">
        <f>SUMIF('1 BL anterior'!B:B,B403,'1 BL anterior'!E:E)</f>
        <v>0</v>
      </c>
      <c r="K403" s="1369"/>
      <c r="L403" s="2600"/>
    </row>
    <row r="404" spans="1:19" hidden="1">
      <c r="A404" s="2601"/>
      <c r="B404" s="1368">
        <v>817</v>
      </c>
      <c r="C404" s="3080" t="s">
        <v>3438</v>
      </c>
      <c r="D404" s="3077"/>
      <c r="E404" s="3077"/>
      <c r="F404" s="3077"/>
      <c r="G404" s="3077"/>
      <c r="H404" s="2722">
        <f>SUMIF('3BL ACTUAL'!B:B,B404,'3BL ACTUAL'!E:E)</f>
        <v>0</v>
      </c>
      <c r="I404" s="2679">
        <f>SUMIF('1 BL anterior'!B:B,B404,'1 BL anterior'!E:E)</f>
        <v>0</v>
      </c>
      <c r="K404" s="1369"/>
      <c r="L404" s="2600"/>
    </row>
    <row r="405" spans="1:19" hidden="1">
      <c r="A405" s="2601"/>
      <c r="B405" s="1368">
        <v>819</v>
      </c>
      <c r="C405" s="3080" t="s">
        <v>3439</v>
      </c>
      <c r="D405" s="3077"/>
      <c r="E405" s="3077"/>
      <c r="F405" s="3077"/>
      <c r="G405" s="3077"/>
      <c r="H405" s="2722">
        <f>SUMIF('3BL ACTUAL'!B:B,B405,'3BL ACTUAL'!E:E)</f>
        <v>0</v>
      </c>
      <c r="I405" s="2679">
        <f>SUMIF('1 BL anterior'!B:B,B405,'1 BL anterior'!E:E)</f>
        <v>0</v>
      </c>
      <c r="K405" s="1369"/>
      <c r="L405" s="2600"/>
    </row>
    <row r="406" spans="1:19" s="1368" customFormat="1" hidden="1">
      <c r="A406" s="2373"/>
      <c r="B406" s="1368">
        <v>821</v>
      </c>
      <c r="C406" s="3080" t="s">
        <v>3440</v>
      </c>
      <c r="D406" s="3084"/>
      <c r="E406" s="3085"/>
      <c r="F406" s="3085"/>
      <c r="G406" s="3085"/>
      <c r="H406" s="2722">
        <f>SUMIF('3BL ACTUAL'!B:B,B406,'3BL ACTUAL'!E:E)</f>
        <v>0</v>
      </c>
      <c r="I406" s="2679">
        <f>SUMIF('1 BL anterior'!B:B,B406,'1 BL anterior'!E:E)</f>
        <v>0</v>
      </c>
      <c r="K406" s="1369"/>
      <c r="L406" s="2600"/>
      <c r="M406" s="2374"/>
      <c r="S406" s="1369"/>
    </row>
    <row r="407" spans="1:19" s="1368" customFormat="1" hidden="1">
      <c r="A407" s="2373"/>
      <c r="B407" s="1368">
        <v>823</v>
      </c>
      <c r="C407" s="3080" t="s">
        <v>4422</v>
      </c>
      <c r="D407" s="3084"/>
      <c r="E407" s="3085"/>
      <c r="F407" s="3085"/>
      <c r="G407" s="3085"/>
      <c r="H407" s="2722">
        <f>SUMIF('3BL ACTUAL'!B:B,B407,'3BL ACTUAL'!E:E)</f>
        <v>0</v>
      </c>
      <c r="I407" s="2679">
        <f>SUMIF('1 BL anterior'!B:B,B407,'1 BL anterior'!E:E)</f>
        <v>0</v>
      </c>
      <c r="K407" s="1369"/>
      <c r="L407" s="2600"/>
      <c r="M407" s="2374"/>
      <c r="S407" s="1369"/>
    </row>
    <row r="408" spans="1:19" s="1368" customFormat="1" hidden="1">
      <c r="A408" s="2373"/>
      <c r="B408" s="1368">
        <v>825</v>
      </c>
      <c r="C408" s="3080" t="s">
        <v>4423</v>
      </c>
      <c r="D408" s="3084"/>
      <c r="E408" s="3085"/>
      <c r="F408" s="3085"/>
      <c r="G408" s="3085"/>
      <c r="H408" s="2722">
        <f>SUMIF('3BL ACTUAL'!B:B,B408,'3BL ACTUAL'!E:E)</f>
        <v>0</v>
      </c>
      <c r="I408" s="2679">
        <f>SUMIF('1 BL anterior'!B:B,B408,'1 BL anterior'!E:E)</f>
        <v>0</v>
      </c>
      <c r="K408" s="1369"/>
      <c r="L408" s="2600"/>
      <c r="M408" s="2374"/>
      <c r="S408" s="1369"/>
    </row>
    <row r="409" spans="1:19" s="1368" customFormat="1" hidden="1">
      <c r="A409" s="2373"/>
      <c r="B409" s="1368">
        <v>827</v>
      </c>
      <c r="C409" s="3080" t="s">
        <v>3443</v>
      </c>
      <c r="D409" s="3084"/>
      <c r="E409" s="3085"/>
      <c r="F409" s="3085"/>
      <c r="G409" s="3085"/>
      <c r="H409" s="2722">
        <f>SUMIF('3BL ACTUAL'!B:B,B409,'3BL ACTUAL'!E:E)</f>
        <v>0</v>
      </c>
      <c r="I409" s="2679">
        <f>SUMIF('1 BL anterior'!B:B,B409,'1 BL anterior'!E:E)</f>
        <v>0</v>
      </c>
      <c r="K409" s="1369"/>
      <c r="L409" s="2600"/>
      <c r="M409" s="2374"/>
      <c r="S409" s="1369"/>
    </row>
    <row r="410" spans="1:19" s="1368" customFormat="1" hidden="1">
      <c r="A410" s="2373"/>
      <c r="B410" s="1368" t="s">
        <v>4836</v>
      </c>
      <c r="C410" s="3082" t="s">
        <v>3444</v>
      </c>
      <c r="D410" s="3084"/>
      <c r="E410" s="3085"/>
      <c r="F410" s="3085"/>
      <c r="G410" s="3085"/>
      <c r="H410" s="2722">
        <f>SUMIF('3BL ACTUAL'!B:B,B410,'3BL ACTUAL'!E:E)</f>
        <v>0</v>
      </c>
      <c r="I410" s="2679">
        <f>SUMIF('1 BL anterior'!B:B,B410,'1 BL anterior'!E:E)</f>
        <v>0</v>
      </c>
      <c r="K410" s="1369"/>
      <c r="L410" s="2600"/>
      <c r="M410" s="2374"/>
      <c r="S410" s="1369"/>
    </row>
    <row r="411" spans="1:19" s="1368" customFormat="1" hidden="1">
      <c r="A411" s="2373"/>
      <c r="B411" s="1368">
        <v>829</v>
      </c>
      <c r="C411" s="3080" t="s">
        <v>4424</v>
      </c>
      <c r="D411" s="3084"/>
      <c r="E411" s="3085"/>
      <c r="F411" s="3085"/>
      <c r="G411" s="3085"/>
      <c r="H411" s="2722">
        <f>SUMIF('3BL ACTUAL'!B:B,B411,'3BL ACTUAL'!E:E)</f>
        <v>0</v>
      </c>
      <c r="I411" s="2679">
        <f>SUMIF('1 BL anterior'!B:B,B411,'1 BL anterior'!E:E)</f>
        <v>0</v>
      </c>
      <c r="K411" s="1369"/>
      <c r="L411" s="2600"/>
      <c r="M411" s="2374"/>
      <c r="S411" s="1369"/>
    </row>
    <row r="412" spans="1:19" s="1368" customFormat="1" hidden="1">
      <c r="A412" s="2373"/>
      <c r="B412" s="1368">
        <v>831</v>
      </c>
      <c r="C412" s="3080" t="s">
        <v>4425</v>
      </c>
      <c r="D412" s="3084"/>
      <c r="E412" s="3085"/>
      <c r="F412" s="3085"/>
      <c r="G412" s="3085"/>
      <c r="H412" s="2722">
        <f>SUMIF('3BL ACTUAL'!B:B,B412,'3BL ACTUAL'!E:E)</f>
        <v>0</v>
      </c>
      <c r="I412" s="2679">
        <f>SUMIF('1 BL anterior'!B:B,B412,'1 BL anterior'!E:E)</f>
        <v>0</v>
      </c>
      <c r="K412" s="1369"/>
      <c r="L412" s="2600"/>
      <c r="M412" s="2374"/>
      <c r="S412" s="1369"/>
    </row>
    <row r="413" spans="1:19" s="1368" customFormat="1" hidden="1">
      <c r="A413" s="2373"/>
      <c r="B413" s="1368" t="s">
        <v>4836</v>
      </c>
      <c r="C413" s="3080"/>
      <c r="D413" s="3084"/>
      <c r="E413" s="3085"/>
      <c r="F413" s="3085"/>
      <c r="G413" s="3085"/>
      <c r="H413" s="2722">
        <f>SUMIF('3BL ACTUAL'!B:B,B413,'3BL ACTUAL'!E:E)</f>
        <v>0</v>
      </c>
      <c r="I413" s="2679">
        <f>SUMIF('1 BL anterior'!B:B,B413,'1 BL anterior'!E:E)</f>
        <v>0</v>
      </c>
      <c r="K413" s="1369"/>
      <c r="L413" s="2600"/>
      <c r="M413" s="2374"/>
      <c r="S413" s="1369"/>
    </row>
    <row r="414" spans="1:19" s="1368" customFormat="1" hidden="1">
      <c r="A414" s="2373"/>
      <c r="B414" s="1368">
        <v>833</v>
      </c>
      <c r="C414" s="3080" t="s">
        <v>3447</v>
      </c>
      <c r="D414" s="3084"/>
      <c r="E414" s="3085"/>
      <c r="F414" s="3085"/>
      <c r="G414" s="3085"/>
      <c r="H414" s="2722">
        <f>SUMIF('3BL ACTUAL'!B:B,B414,'3BL ACTUAL'!E:E)</f>
        <v>0</v>
      </c>
      <c r="I414" s="2679">
        <f>SUMIF('1 BL anterior'!B:B,B414,'1 BL anterior'!E:E)</f>
        <v>0</v>
      </c>
      <c r="K414" s="1369"/>
      <c r="L414" s="2600"/>
      <c r="M414" s="2374"/>
      <c r="S414" s="1369"/>
    </row>
    <row r="415" spans="1:19" s="1368" customFormat="1" hidden="1">
      <c r="A415" s="2373"/>
      <c r="B415" s="1368">
        <v>835</v>
      </c>
      <c r="C415" s="3080" t="s">
        <v>4426</v>
      </c>
      <c r="D415" s="3084"/>
      <c r="E415" s="3085"/>
      <c r="F415" s="3085"/>
      <c r="G415" s="3085"/>
      <c r="H415" s="2722">
        <f>SUMIF('3BL ACTUAL'!B:B,B415,'3BL ACTUAL'!E:E)</f>
        <v>0</v>
      </c>
      <c r="I415" s="2679">
        <f>SUMIF('1 BL anterior'!B:B,B415,'1 BL anterior'!E:E)</f>
        <v>0</v>
      </c>
      <c r="K415" s="1369"/>
      <c r="L415" s="2600"/>
      <c r="M415" s="2374"/>
      <c r="S415" s="1369"/>
    </row>
    <row r="416" spans="1:19" s="1368" customFormat="1">
      <c r="A416" s="2373"/>
      <c r="C416" s="3080"/>
      <c r="D416" s="3084"/>
      <c r="E416" s="3085"/>
      <c r="F416" s="3085"/>
      <c r="G416" s="3085"/>
      <c r="H416" s="2723"/>
      <c r="I416" s="2679">
        <f>SUMIF('1 BL anterior'!B:B,B416,'1 BL anterior'!E:E)</f>
        <v>0</v>
      </c>
      <c r="K416" s="1369"/>
      <c r="L416" s="2600">
        <v>1</v>
      </c>
      <c r="M416" s="2374"/>
      <c r="S416" s="1369"/>
    </row>
    <row r="417" spans="1:19" s="1368" customFormat="1">
      <c r="A417" s="2373"/>
      <c r="B417" s="1368">
        <v>843</v>
      </c>
      <c r="C417" s="3080" t="s">
        <v>3449</v>
      </c>
      <c r="D417" s="3084"/>
      <c r="E417" s="3085"/>
      <c r="F417" s="3085"/>
      <c r="G417" s="3085"/>
      <c r="H417" s="2723">
        <f>SUM(H374:H412)</f>
        <v>0</v>
      </c>
      <c r="I417" s="2680">
        <f>SUM(I374:I412)</f>
        <v>-24472.241999999969</v>
      </c>
      <c r="K417" s="1369"/>
      <c r="L417" s="2600"/>
      <c r="M417" s="2374"/>
      <c r="S417" s="1369"/>
    </row>
    <row r="418" spans="1:19" s="1368" customFormat="1">
      <c r="A418" s="2373"/>
      <c r="B418" s="1368">
        <v>845</v>
      </c>
      <c r="C418" s="3080" t="s">
        <v>4837</v>
      </c>
      <c r="D418" s="3084"/>
      <c r="E418" s="3085"/>
      <c r="F418" s="3085"/>
      <c r="G418" s="3085"/>
      <c r="H418" s="2722">
        <f>SUMIF('3BL ACTUAL'!B:B,B418,'3BL ACTUAL'!E:E)</f>
        <v>0</v>
      </c>
      <c r="I418" s="2679">
        <f>SUMIF('1 BL anterior'!B:B,B418,'1 BL anterior'!E:E)</f>
        <v>0</v>
      </c>
      <c r="K418" s="1369"/>
      <c r="L418" s="2600"/>
      <c r="M418" s="2374"/>
      <c r="S418" s="1369"/>
    </row>
    <row r="419" spans="1:19" s="1368" customFormat="1">
      <c r="A419" s="2373"/>
      <c r="B419" s="1368">
        <v>847</v>
      </c>
      <c r="C419" s="3080" t="s">
        <v>4838</v>
      </c>
      <c r="D419" s="3084"/>
      <c r="E419" s="3085"/>
      <c r="F419" s="3085"/>
      <c r="G419" s="3085"/>
      <c r="H419" s="2722">
        <f>SUMIF('3BL ACTUAL'!B:B,B419,'3BL ACTUAL'!E:E)</f>
        <v>0</v>
      </c>
      <c r="I419" s="2679">
        <f>SUMIF('1 BL anterior'!B:B,B419,'1 BL anterior'!E:E)</f>
        <v>0</v>
      </c>
      <c r="K419" s="1369"/>
      <c r="L419" s="2600"/>
      <c r="M419" s="2374"/>
      <c r="S419" s="1369"/>
    </row>
    <row r="420" spans="1:19" s="1368" customFormat="1">
      <c r="A420" s="2373"/>
      <c r="C420" s="3080"/>
      <c r="D420" s="3084"/>
      <c r="E420" s="3085"/>
      <c r="F420" s="3085"/>
      <c r="G420" s="3085"/>
      <c r="H420" s="2723"/>
      <c r="I420" s="2680"/>
      <c r="K420" s="1369"/>
      <c r="L420" s="2600"/>
      <c r="M420" s="2374"/>
      <c r="S420" s="1369"/>
    </row>
    <row r="421" spans="1:19" s="1368" customFormat="1">
      <c r="A421" s="2373"/>
      <c r="B421" s="2644">
        <v>849</v>
      </c>
      <c r="C421" s="3080" t="s">
        <v>4572</v>
      </c>
      <c r="D421" s="3084"/>
      <c r="E421" s="3085"/>
      <c r="F421" s="3085"/>
      <c r="G421" s="3085"/>
      <c r="H421" s="2723">
        <f>SUM(H417:H419)</f>
        <v>0</v>
      </c>
      <c r="I421" s="2680">
        <f>SUM(I417:I419)</f>
        <v>-24472.241999999969</v>
      </c>
      <c r="K421" s="1369"/>
      <c r="L421" s="2600">
        <v>1</v>
      </c>
      <c r="M421" s="2374"/>
      <c r="S421" s="1369"/>
    </row>
    <row r="422" spans="1:19" s="1368" customFormat="1">
      <c r="A422" s="2373"/>
      <c r="C422" s="3086"/>
      <c r="D422" s="3084"/>
      <c r="E422" s="3085"/>
      <c r="F422" s="3085"/>
      <c r="G422" s="3085"/>
      <c r="H422" s="2723"/>
      <c r="I422" s="2680"/>
      <c r="K422" s="1369"/>
      <c r="L422" s="2600">
        <v>1</v>
      </c>
      <c r="M422" s="2374"/>
      <c r="S422" s="1369"/>
    </row>
    <row r="423" spans="1:19" s="1368" customFormat="1">
      <c r="A423" s="2373"/>
      <c r="B423" s="1368">
        <v>850</v>
      </c>
      <c r="C423" s="3072" t="s">
        <v>3462</v>
      </c>
      <c r="D423" s="3073"/>
      <c r="E423" s="3073"/>
      <c r="F423" s="3073"/>
      <c r="G423" s="3087">
        <v>0.22</v>
      </c>
      <c r="H423" s="3078">
        <v>0</v>
      </c>
      <c r="I423" s="3079">
        <f>+I421*G423</f>
        <v>-5383.8932399999931</v>
      </c>
      <c r="K423" s="1369"/>
      <c r="L423" s="2600">
        <v>1</v>
      </c>
      <c r="M423" s="2374"/>
      <c r="S423" s="1369"/>
    </row>
    <row r="424" spans="1:19" s="1368" customFormat="1" hidden="1">
      <c r="A424" s="2373"/>
      <c r="C424" s="3082"/>
      <c r="D424" s="3084"/>
      <c r="E424" s="3085"/>
      <c r="F424" s="3085"/>
      <c r="G424" s="3085"/>
      <c r="H424" s="2722"/>
      <c r="I424" s="2679"/>
      <c r="K424" s="1369"/>
      <c r="L424" s="2600">
        <v>1</v>
      </c>
      <c r="M424" s="2374"/>
      <c r="S424" s="1369"/>
    </row>
    <row r="425" spans="1:19" s="1368" customFormat="1" hidden="1">
      <c r="A425" s="2373"/>
      <c r="B425" s="1368">
        <v>800</v>
      </c>
      <c r="C425" s="3080" t="s">
        <v>4573</v>
      </c>
      <c r="D425" s="3084"/>
      <c r="E425" s="3085"/>
      <c r="F425" s="3085"/>
      <c r="G425" s="3085"/>
      <c r="H425" s="2722">
        <f>SUMIF('3BL ACTUAL'!B:B,B425,'3BL ACTUAL'!E:E)</f>
        <v>0</v>
      </c>
      <c r="I425" s="2679">
        <f>SUMIF('1 BL anterior'!B:B,B425,'1 BL anterior'!E:E)</f>
        <v>0</v>
      </c>
      <c r="K425" s="1369"/>
      <c r="L425" s="2600"/>
      <c r="M425" s="2374"/>
      <c r="S425" s="1369"/>
    </row>
    <row r="426" spans="1:19" s="1368" customFormat="1" hidden="1">
      <c r="A426" s="2373"/>
      <c r="B426" s="1368">
        <v>851</v>
      </c>
      <c r="C426" s="3080" t="s">
        <v>4574</v>
      </c>
      <c r="D426" s="3084"/>
      <c r="E426" s="3085"/>
      <c r="F426" s="3085"/>
      <c r="G426" s="3085"/>
      <c r="H426" s="2722">
        <f>SUMIF('3BL ACTUAL'!B:B,B426,'3BL ACTUAL'!E:E)</f>
        <v>0</v>
      </c>
      <c r="I426" s="2679">
        <f>SUMIF('1 BL anterior'!B:B,B426,'1 BL anterior'!E:E)</f>
        <v>0</v>
      </c>
      <c r="K426" s="1369"/>
      <c r="L426" s="2600"/>
      <c r="M426" s="2374"/>
      <c r="S426" s="1369"/>
    </row>
    <row r="427" spans="1:19" s="1368" customFormat="1" hidden="1">
      <c r="A427" s="2373"/>
      <c r="B427" s="1368">
        <v>852</v>
      </c>
      <c r="C427" s="3080" t="s">
        <v>4575</v>
      </c>
      <c r="D427" s="3084"/>
      <c r="E427" s="3085"/>
      <c r="F427" s="3085"/>
      <c r="G427" s="3085"/>
      <c r="H427" s="2722">
        <f>SUMIF('3BL ACTUAL'!B:B,B427,'3BL ACTUAL'!E:E)</f>
        <v>0</v>
      </c>
      <c r="I427" s="2679">
        <f>SUMIF('1 BL anterior'!B:B,B427,'1 BL anterior'!E:E)</f>
        <v>0</v>
      </c>
      <c r="K427" s="1369"/>
      <c r="L427" s="2600"/>
      <c r="M427" s="2374"/>
      <c r="S427" s="1369"/>
    </row>
    <row r="428" spans="1:19" s="1368" customFormat="1">
      <c r="A428" s="2373"/>
      <c r="B428" s="1368">
        <v>853</v>
      </c>
      <c r="C428" s="3080" t="s">
        <v>4576</v>
      </c>
      <c r="D428" s="3084"/>
      <c r="E428" s="3085"/>
      <c r="F428" s="3085"/>
      <c r="G428" s="3085"/>
      <c r="H428" s="2722">
        <f>SUMIF('3BL ACTUAL'!B:B,B428,'3BL ACTUAL'!E:E)</f>
        <v>0</v>
      </c>
      <c r="I428" s="2679">
        <f>SUMIF('1 BL anterior'!B:B,B428,'1 BL anterior'!E:E)</f>
        <v>0</v>
      </c>
      <c r="K428" s="1369"/>
      <c r="L428" s="2600"/>
      <c r="M428" s="2374"/>
      <c r="S428" s="1369"/>
    </row>
    <row r="429" spans="1:19" s="1368" customFormat="1">
      <c r="A429" s="2373"/>
      <c r="B429" s="1368">
        <v>854</v>
      </c>
      <c r="C429" s="3080" t="s">
        <v>4577</v>
      </c>
      <c r="D429" s="3084"/>
      <c r="E429" s="3085"/>
      <c r="F429" s="3085"/>
      <c r="G429" s="3085"/>
      <c r="H429" s="2722">
        <f>+H423</f>
        <v>0</v>
      </c>
      <c r="I429" s="2679">
        <f>+I423</f>
        <v>-5383.8932399999931</v>
      </c>
      <c r="K429" s="1369"/>
      <c r="L429" s="2600">
        <v>1</v>
      </c>
      <c r="M429" s="2374"/>
      <c r="S429" s="1369"/>
    </row>
    <row r="430" spans="1:19" s="1368" customFormat="1" hidden="1">
      <c r="A430" s="2373"/>
      <c r="B430" s="1368">
        <v>855</v>
      </c>
      <c r="C430" s="3080" t="s">
        <v>4578</v>
      </c>
      <c r="D430" s="3084"/>
      <c r="E430" s="3085"/>
      <c r="F430" s="3085"/>
      <c r="G430" s="3085"/>
      <c r="H430" s="2722">
        <f>SUMIF('3BL ACTUAL'!B:B,B430,'3BL ACTUAL'!E:E)</f>
        <v>0</v>
      </c>
      <c r="I430" s="2679">
        <f>SUMIF('1 BL anterior'!B:B,B430,'1 BL anterior'!E:E)</f>
        <v>0</v>
      </c>
      <c r="K430" s="1369"/>
      <c r="L430" s="2600"/>
      <c r="M430" s="2374"/>
      <c r="S430" s="1369"/>
    </row>
    <row r="431" spans="1:19" s="1368" customFormat="1" hidden="1">
      <c r="A431" s="2373"/>
      <c r="B431" s="1368">
        <v>856</v>
      </c>
      <c r="C431" s="3080" t="s">
        <v>3469</v>
      </c>
      <c r="D431" s="3084"/>
      <c r="E431" s="3085"/>
      <c r="F431" s="3085"/>
      <c r="G431" s="3085"/>
      <c r="H431" s="2722">
        <f>SUMIF('3BL ACTUAL'!B:B,B431,'3BL ACTUAL'!E:E)</f>
        <v>0</v>
      </c>
      <c r="I431" s="2679">
        <f>SUMIF('1 BL anterior'!B:B,B431,'1 BL anterior'!E:E)</f>
        <v>0</v>
      </c>
      <c r="K431" s="1369"/>
      <c r="L431" s="2600"/>
      <c r="M431" s="2374"/>
      <c r="S431" s="1369"/>
    </row>
    <row r="432" spans="1:19" s="1368" customFormat="1" hidden="1">
      <c r="A432" s="2373"/>
      <c r="B432" s="1368">
        <v>857</v>
      </c>
      <c r="C432" s="3080" t="s">
        <v>3470</v>
      </c>
      <c r="D432" s="3084"/>
      <c r="E432" s="3085"/>
      <c r="F432" s="3085"/>
      <c r="G432" s="3085"/>
      <c r="H432" s="2722">
        <f>SUMIF('3BL ACTUAL'!B:B,B432,'3BL ACTUAL'!E:E)</f>
        <v>0</v>
      </c>
      <c r="I432" s="2679">
        <f>SUMIF('1 BL anterior'!B:B,B432,'1 BL anterior'!E:E)</f>
        <v>0</v>
      </c>
      <c r="K432" s="1369"/>
      <c r="L432" s="2600"/>
      <c r="M432" s="2374"/>
      <c r="S432" s="1369"/>
    </row>
    <row r="433" spans="1:19" s="1368" customFormat="1" hidden="1">
      <c r="A433" s="2373"/>
      <c r="B433" s="1368">
        <v>858</v>
      </c>
      <c r="C433" s="3080" t="s">
        <v>3471</v>
      </c>
      <c r="D433" s="3084"/>
      <c r="E433" s="3085"/>
      <c r="F433" s="3085"/>
      <c r="G433" s="3085"/>
      <c r="H433" s="2722">
        <f>SUMIF('3BL ACTUAL'!B:B,B433,'3BL ACTUAL'!E:E)</f>
        <v>0</v>
      </c>
      <c r="I433" s="2679">
        <f>SUMIF('1 BL anterior'!B:B,B433,'1 BL anterior'!E:E)</f>
        <v>0</v>
      </c>
      <c r="K433" s="1369"/>
      <c r="L433" s="2600"/>
      <c r="M433" s="2374"/>
      <c r="S433" s="1369"/>
    </row>
    <row r="434" spans="1:19" s="1368" customFormat="1" hidden="1">
      <c r="A434" s="2373"/>
      <c r="B434" s="1368">
        <v>859</v>
      </c>
      <c r="C434" s="3080" t="s">
        <v>3472</v>
      </c>
      <c r="D434" s="3084"/>
      <c r="E434" s="3085"/>
      <c r="F434" s="3085"/>
      <c r="G434" s="3085"/>
      <c r="H434" s="2722">
        <f>SUMIF('3BL ACTUAL'!B:B,B434,'3BL ACTUAL'!E:E)</f>
        <v>0</v>
      </c>
      <c r="I434" s="2679">
        <f>SUMIF('1 BL anterior'!B:B,B434,'1 BL anterior'!E:E)</f>
        <v>0</v>
      </c>
      <c r="K434" s="1369"/>
      <c r="L434" s="2600"/>
      <c r="M434" s="2374"/>
      <c r="S434" s="1369"/>
    </row>
    <row r="435" spans="1:19" s="1368" customFormat="1" hidden="1">
      <c r="A435" s="2373"/>
      <c r="B435" s="1368">
        <v>860</v>
      </c>
      <c r="C435" s="3080" t="s">
        <v>3473</v>
      </c>
      <c r="D435" s="3084"/>
      <c r="E435" s="3085"/>
      <c r="F435" s="3085"/>
      <c r="G435" s="3085"/>
      <c r="H435" s="2722">
        <f>SUMIF('3BL ACTUAL'!B:B,B435,'3BL ACTUAL'!E:E)</f>
        <v>0</v>
      </c>
      <c r="I435" s="2679">
        <f>SUMIF('1 BL anterior'!B:B,B435,'1 BL anterior'!E:E)</f>
        <v>0</v>
      </c>
      <c r="K435" s="1369"/>
      <c r="L435" s="2600"/>
      <c r="M435" s="2374"/>
      <c r="S435" s="1369"/>
    </row>
    <row r="436" spans="1:19" s="1368" customFormat="1" hidden="1">
      <c r="A436" s="2373"/>
      <c r="B436" s="1368">
        <v>861</v>
      </c>
      <c r="C436" s="3080" t="s">
        <v>3474</v>
      </c>
      <c r="D436" s="3084"/>
      <c r="E436" s="3085"/>
      <c r="F436" s="3085"/>
      <c r="G436" s="3085"/>
      <c r="H436" s="2722">
        <f>-SUMIF('3BL ACTUAL'!B:B,B436,'3BL ACTUAL'!E:E)</f>
        <v>0</v>
      </c>
      <c r="I436" s="2679">
        <f>-SUMIF('1 BL anterior'!B:B,B436,'1 BL anterior'!E:E)</f>
        <v>0</v>
      </c>
      <c r="K436" s="1369"/>
      <c r="L436" s="2600">
        <v>1</v>
      </c>
      <c r="M436" s="2374"/>
      <c r="S436" s="1369"/>
    </row>
    <row r="437" spans="1:19" s="1368" customFormat="1">
      <c r="A437" s="2373"/>
      <c r="C437" s="3080" t="s">
        <v>4839</v>
      </c>
      <c r="D437" s="3084"/>
      <c r="E437" s="3085"/>
      <c r="F437" s="3085"/>
      <c r="G437" s="3085"/>
      <c r="H437" s="2722">
        <f>SUMIF('3BL ACTUAL'!B:B,B437,'3BL ACTUAL'!E:E)</f>
        <v>0</v>
      </c>
      <c r="I437" s="2679">
        <f>SUMIF('1 BL anterior'!B:B,B437,'1 BL anterior'!E:E)</f>
        <v>0</v>
      </c>
      <c r="K437" s="1369"/>
      <c r="L437" s="2600"/>
      <c r="M437" s="2374"/>
      <c r="S437" s="1369"/>
    </row>
    <row r="438" spans="1:19" s="1368" customFormat="1">
      <c r="A438" s="2373"/>
      <c r="C438" s="3080" t="s">
        <v>4840</v>
      </c>
      <c r="D438" s="3084"/>
      <c r="E438" s="3085"/>
      <c r="F438" s="3085"/>
      <c r="G438" s="3085"/>
      <c r="H438" s="2722">
        <f>SUMIF('3BL ACTUAL'!B:B,B438,'3BL ACTUAL'!E:E)</f>
        <v>0</v>
      </c>
      <c r="I438" s="2679">
        <f>SUMIF('1 BL anterior'!B:B,B438,'1 BL anterior'!E:E)</f>
        <v>0</v>
      </c>
      <c r="K438" s="1369"/>
      <c r="L438" s="2600"/>
      <c r="M438" s="2374"/>
      <c r="S438" s="1369"/>
    </row>
    <row r="439" spans="1:19" s="1368" customFormat="1">
      <c r="A439" s="2373"/>
      <c r="B439" s="1368">
        <v>865</v>
      </c>
      <c r="C439" s="3072" t="s">
        <v>4431</v>
      </c>
      <c r="D439" s="3073"/>
      <c r="E439" s="3073"/>
      <c r="F439" s="3073"/>
      <c r="G439" s="3073"/>
      <c r="H439" s="3074"/>
      <c r="I439" s="3075"/>
      <c r="K439" s="1369"/>
      <c r="L439" s="2600">
        <v>204</v>
      </c>
      <c r="M439" s="2374"/>
      <c r="S439" s="1369"/>
    </row>
    <row r="440" spans="1:19" s="1368" customFormat="1">
      <c r="A440" s="2373"/>
      <c r="B440" s="1368">
        <v>866</v>
      </c>
      <c r="C440" s="3072" t="s">
        <v>4432</v>
      </c>
      <c r="D440" s="3073"/>
      <c r="E440" s="3073"/>
      <c r="F440" s="3073"/>
      <c r="G440" s="3073"/>
      <c r="H440" s="3078">
        <f>+H432+H436+H429+H437+H438</f>
        <v>0</v>
      </c>
      <c r="I440" s="3079">
        <f>SUM(I429:I436)</f>
        <v>-5383.8932399999931</v>
      </c>
      <c r="K440" s="1369"/>
      <c r="L440" s="2600">
        <v>204</v>
      </c>
      <c r="M440" s="2374"/>
      <c r="S440" s="1369"/>
    </row>
    <row r="441" spans="1:19">
      <c r="A441" s="2597"/>
      <c r="C441" s="2598"/>
      <c r="D441" s="2507"/>
      <c r="E441" s="2599"/>
      <c r="F441" s="2525"/>
      <c r="G441" s="2525"/>
      <c r="H441" s="2525"/>
      <c r="I441" s="2525"/>
      <c r="L441" s="2600"/>
    </row>
    <row r="442" spans="1:19" hidden="1">
      <c r="A442" s="2597"/>
      <c r="C442" s="2523" t="s">
        <v>3277</v>
      </c>
      <c r="D442" s="2530" t="s">
        <v>4546</v>
      </c>
      <c r="H442" s="1369"/>
      <c r="I442" s="2577"/>
      <c r="L442" s="2600"/>
    </row>
    <row r="443" spans="1:19" hidden="1">
      <c r="A443" s="2597"/>
      <c r="C443" s="2523"/>
      <c r="D443" s="2526" t="s">
        <v>3282</v>
      </c>
      <c r="E443" s="2526"/>
      <c r="F443" s="2526"/>
      <c r="G443" s="2526"/>
      <c r="H443" s="2526"/>
      <c r="I443" s="2526"/>
      <c r="L443" s="2600"/>
    </row>
    <row r="444" spans="1:19" hidden="1">
      <c r="A444" s="2597"/>
      <c r="C444" s="2523"/>
      <c r="D444" s="2526"/>
      <c r="E444" s="2526"/>
      <c r="F444" s="2526"/>
      <c r="G444" s="2526"/>
      <c r="H444" s="2526"/>
      <c r="I444" s="2526"/>
      <c r="L444" s="2600"/>
    </row>
    <row r="445" spans="1:19" hidden="1">
      <c r="A445" s="2597"/>
      <c r="C445" s="2523"/>
      <c r="D445" s="2538"/>
      <c r="E445" s="2538"/>
      <c r="F445" s="2525"/>
      <c r="G445" s="2525"/>
      <c r="H445" s="2579">
        <f>+H372</f>
        <v>45291</v>
      </c>
      <c r="I445" s="2579">
        <f>+I372</f>
        <v>44926</v>
      </c>
      <c r="L445" s="2600"/>
    </row>
    <row r="446" spans="1:19" hidden="1">
      <c r="A446" s="2597"/>
      <c r="C446" s="2523"/>
      <c r="D446" s="2526"/>
      <c r="F446" s="2585"/>
      <c r="G446" s="2525"/>
      <c r="H446" s="2580"/>
      <c r="I446" s="2580"/>
      <c r="L446" s="2600"/>
    </row>
    <row r="447" spans="1:19" hidden="1">
      <c r="A447" s="2597"/>
      <c r="C447" s="2523"/>
      <c r="D447" s="2526"/>
      <c r="E447" s="553">
        <f>+'204'!B20</f>
        <v>0</v>
      </c>
      <c r="F447" s="2585"/>
      <c r="G447" s="2525"/>
      <c r="H447" s="2580">
        <f>+'204'!M20</f>
        <v>0</v>
      </c>
      <c r="I447" s="2580">
        <f>+'204'!D20</f>
        <v>0</v>
      </c>
      <c r="L447" s="2600"/>
    </row>
    <row r="448" spans="1:19" hidden="1">
      <c r="A448" s="2597"/>
      <c r="C448" s="2523"/>
      <c r="D448" s="2526"/>
      <c r="E448" s="553">
        <f>+'204'!B22</f>
        <v>0</v>
      </c>
      <c r="F448" s="2585"/>
      <c r="G448" s="2525"/>
      <c r="H448" s="2580">
        <f>+'204'!M22</f>
        <v>0</v>
      </c>
      <c r="I448" s="2580">
        <f>+'204'!D22</f>
        <v>0</v>
      </c>
      <c r="L448" s="2600"/>
    </row>
    <row r="449" spans="1:12" hidden="1">
      <c r="A449" s="2597"/>
      <c r="C449" s="2523"/>
      <c r="D449" s="2526"/>
      <c r="E449" s="553">
        <f>+'204'!B24</f>
        <v>0</v>
      </c>
      <c r="F449" s="2585"/>
      <c r="G449" s="2525"/>
      <c r="H449" s="2580">
        <f>+'204'!M24</f>
        <v>0</v>
      </c>
      <c r="I449" s="2580">
        <f>+'204'!D24</f>
        <v>0</v>
      </c>
      <c r="L449" s="2600"/>
    </row>
    <row r="450" spans="1:12" hidden="1">
      <c r="A450" s="2597"/>
      <c r="C450" s="2523"/>
      <c r="D450" s="2526"/>
      <c r="E450" s="553">
        <f>+'204'!B26</f>
        <v>0</v>
      </c>
      <c r="F450" s="2585"/>
      <c r="G450" s="2525"/>
      <c r="H450" s="2580">
        <f>+'204'!M26</f>
        <v>0</v>
      </c>
      <c r="I450" s="2580">
        <f>+'204'!D26</f>
        <v>0</v>
      </c>
      <c r="L450" s="2600"/>
    </row>
    <row r="451" spans="1:12" ht="16.5" hidden="1" thickBot="1">
      <c r="A451" s="2597"/>
      <c r="C451" s="2523"/>
      <c r="D451" s="2538"/>
      <c r="E451" s="2538"/>
      <c r="F451" s="2525"/>
      <c r="G451" s="2525"/>
      <c r="H451" s="2581">
        <f>SUBTOTAL(9,H447:H450)</f>
        <v>0</v>
      </c>
      <c r="I451" s="2581">
        <f>SUBTOTAL(9,I447:I450)</f>
        <v>0</v>
      </c>
      <c r="J451" s="2602">
        <f>+H451-'6 INFORME BALANCES'!H69</f>
        <v>0</v>
      </c>
      <c r="K451" s="2602">
        <f>+I451-'6 INFORME BALANCES'!I69</f>
        <v>0</v>
      </c>
      <c r="L451" s="2463"/>
    </row>
    <row r="452" spans="1:12" hidden="1">
      <c r="A452" s="2597"/>
      <c r="C452" s="2523"/>
      <c r="D452" s="2538"/>
      <c r="E452" s="2538"/>
      <c r="F452" s="2525"/>
      <c r="G452" s="2525"/>
      <c r="H452" s="2580"/>
      <c r="I452" s="2580"/>
      <c r="L452" s="2463"/>
    </row>
    <row r="453" spans="1:12" hidden="1">
      <c r="A453" s="2597"/>
      <c r="C453" s="2523"/>
      <c r="D453" s="2530" t="s">
        <v>4547</v>
      </c>
      <c r="F453" s="2603"/>
      <c r="G453" s="2603"/>
      <c r="H453" s="2604"/>
      <c r="I453" s="2604"/>
      <c r="L453" s="2463"/>
    </row>
    <row r="454" spans="1:12" hidden="1">
      <c r="A454" s="2597"/>
      <c r="C454" s="2523"/>
      <c r="D454" s="2585" t="s">
        <v>2171</v>
      </c>
      <c r="F454" s="2603"/>
      <c r="G454" s="2603"/>
      <c r="H454" s="2604"/>
      <c r="I454" s="2604"/>
      <c r="L454" s="2463"/>
    </row>
    <row r="455" spans="1:12" hidden="1">
      <c r="A455" s="2597"/>
      <c r="C455" s="2523"/>
      <c r="F455" s="2603"/>
      <c r="G455" s="2603"/>
      <c r="H455" s="2605">
        <f>+H445</f>
        <v>45291</v>
      </c>
      <c r="I455" s="2605">
        <f>+I445</f>
        <v>44926</v>
      </c>
      <c r="L455" s="2463"/>
    </row>
    <row r="456" spans="1:12" hidden="1">
      <c r="A456" s="2597"/>
      <c r="C456" s="2523"/>
      <c r="D456" s="594" t="s">
        <v>4548</v>
      </c>
      <c r="G456" s="2603"/>
      <c r="H456" s="2604"/>
      <c r="I456" s="2604"/>
      <c r="L456" s="2463"/>
    </row>
    <row r="457" spans="1:12" hidden="1">
      <c r="A457" s="2597"/>
      <c r="C457" s="2523"/>
      <c r="D457" s="2538" t="s">
        <v>1812</v>
      </c>
      <c r="E457" s="2538"/>
      <c r="G457" s="2538"/>
      <c r="H457" s="2604">
        <f>+I460</f>
        <v>0</v>
      </c>
      <c r="I457" s="2604">
        <v>0</v>
      </c>
      <c r="L457" s="2463"/>
    </row>
    <row r="458" spans="1:12" hidden="1">
      <c r="A458" s="2597"/>
      <c r="C458" s="2523"/>
      <c r="D458" s="2526" t="s">
        <v>1813</v>
      </c>
      <c r="G458" s="2538"/>
      <c r="H458" s="655">
        <f>+H449</f>
        <v>0</v>
      </c>
      <c r="I458" s="2604">
        <f>+I450</f>
        <v>0</v>
      </c>
      <c r="L458" s="2463"/>
    </row>
    <row r="459" spans="1:12" hidden="1">
      <c r="A459" s="2597"/>
      <c r="C459" s="2523"/>
      <c r="D459" s="2526" t="s">
        <v>2176</v>
      </c>
      <c r="G459" s="2538"/>
      <c r="H459" s="2606">
        <f>-H457</f>
        <v>0</v>
      </c>
      <c r="I459" s="2606">
        <f>-I457</f>
        <v>0</v>
      </c>
      <c r="L459" s="2463"/>
    </row>
    <row r="460" spans="1:12" ht="16.5" hidden="1" thickBot="1">
      <c r="A460" s="2597"/>
      <c r="C460" s="2523"/>
      <c r="D460" s="2607"/>
      <c r="G460" s="2607"/>
      <c r="H460" s="2608">
        <f>SUM(H457:H459)</f>
        <v>0</v>
      </c>
      <c r="I460" s="2608">
        <f>SUM(I457:I459)</f>
        <v>0</v>
      </c>
      <c r="L460" s="2463"/>
    </row>
    <row r="461" spans="1:12" hidden="1">
      <c r="A461" s="2597"/>
      <c r="C461" s="2523"/>
      <c r="H461" s="655"/>
      <c r="I461" s="655"/>
      <c r="L461" s="2463"/>
    </row>
    <row r="462" spans="1:12" ht="31.5" hidden="1">
      <c r="A462" s="2597" t="s">
        <v>832</v>
      </c>
      <c r="C462" s="2523"/>
      <c r="D462" s="3186" t="s">
        <v>1814</v>
      </c>
      <c r="E462" s="3186"/>
      <c r="F462" s="3186"/>
      <c r="G462" s="3186"/>
      <c r="H462" s="3186"/>
      <c r="I462" s="3186"/>
      <c r="L462" s="2463"/>
    </row>
    <row r="463" spans="1:12" hidden="1">
      <c r="A463" s="2597"/>
      <c r="C463" s="2523"/>
      <c r="D463" s="2525"/>
      <c r="E463" s="2525"/>
      <c r="F463" s="2525"/>
      <c r="G463" s="2525"/>
      <c r="H463" s="2525"/>
      <c r="I463" s="2525"/>
      <c r="L463" s="2463"/>
    </row>
    <row r="464" spans="1:12" hidden="1">
      <c r="A464" s="2597"/>
      <c r="C464" s="2523"/>
      <c r="D464" s="594" t="s">
        <v>2175</v>
      </c>
      <c r="G464" s="594"/>
      <c r="H464" s="655"/>
      <c r="I464" s="655"/>
      <c r="L464" s="2463"/>
    </row>
    <row r="465" spans="1:12" hidden="1">
      <c r="A465" s="2597"/>
      <c r="C465" s="2523"/>
      <c r="D465" s="2538" t="s">
        <v>1812</v>
      </c>
      <c r="G465" s="2538"/>
      <c r="H465" s="2604">
        <f>+I468</f>
        <v>0</v>
      </c>
      <c r="I465" s="2609">
        <v>0</v>
      </c>
      <c r="L465" s="2463"/>
    </row>
    <row r="466" spans="1:12" hidden="1">
      <c r="A466" s="2597"/>
      <c r="C466" s="2523"/>
      <c r="D466" s="2526" t="s">
        <v>1813</v>
      </c>
      <c r="G466" s="2538"/>
      <c r="H466" s="2609">
        <f>+J466</f>
        <v>35464.869999999988</v>
      </c>
      <c r="I466" s="2609">
        <f>+K466</f>
        <v>0</v>
      </c>
      <c r="J466" s="553">
        <f>+'702'!E12+'702'!F12</f>
        <v>35464.869999999988</v>
      </c>
      <c r="K466" s="553">
        <f>+'702'!Q12+'702'!R12</f>
        <v>0</v>
      </c>
      <c r="L466" s="2463"/>
    </row>
    <row r="467" spans="1:12" hidden="1">
      <c r="A467" s="2576"/>
      <c r="C467" s="2518"/>
      <c r="D467" s="2526" t="s">
        <v>2176</v>
      </c>
      <c r="G467" s="2538"/>
      <c r="H467" s="2610">
        <f>-H466</f>
        <v>-35464.869999999988</v>
      </c>
      <c r="I467" s="2610">
        <f>-I466</f>
        <v>0</v>
      </c>
      <c r="J467" s="2462"/>
      <c r="K467" s="1369"/>
      <c r="L467" s="1369"/>
    </row>
    <row r="468" spans="1:12" ht="16.5" hidden="1" thickBot="1">
      <c r="A468" s="2576"/>
      <c r="C468" s="620"/>
      <c r="H468" s="2611">
        <f>SUM(H465:H467)</f>
        <v>0</v>
      </c>
      <c r="I468" s="2611">
        <f>SUM(I465:I467)</f>
        <v>0</v>
      </c>
      <c r="J468" s="2462"/>
      <c r="K468" s="1369"/>
      <c r="L468" s="1369"/>
    </row>
    <row r="469" spans="1:12" hidden="1">
      <c r="A469" s="2576"/>
      <c r="C469" s="620"/>
      <c r="H469" s="2604"/>
      <c r="I469" s="2604"/>
      <c r="J469" s="2462"/>
      <c r="K469" s="1369"/>
      <c r="L469" s="1369"/>
    </row>
    <row r="470" spans="1:12" hidden="1">
      <c r="A470" s="2597"/>
      <c r="C470" s="2523" t="s">
        <v>4551</v>
      </c>
      <c r="D470" s="2530" t="s">
        <v>4711</v>
      </c>
      <c r="H470" s="1369"/>
      <c r="I470" s="2577"/>
      <c r="L470" s="2600"/>
    </row>
    <row r="471" spans="1:12" hidden="1">
      <c r="A471" s="2597"/>
      <c r="C471" s="2523"/>
      <c r="D471" s="2526" t="s">
        <v>3282</v>
      </c>
      <c r="E471" s="2526"/>
      <c r="F471" s="2526"/>
      <c r="G471" s="2526"/>
      <c r="H471" s="2526"/>
      <c r="I471" s="2526"/>
      <c r="L471" s="2600"/>
    </row>
    <row r="472" spans="1:12" hidden="1">
      <c r="A472" s="2597"/>
      <c r="C472" s="2523"/>
      <c r="D472" s="2526"/>
      <c r="E472" s="2526"/>
      <c r="F472" s="2526"/>
      <c r="G472" s="2526"/>
      <c r="H472" s="2526"/>
      <c r="I472" s="2526"/>
      <c r="L472" s="2600"/>
    </row>
    <row r="473" spans="1:12" hidden="1">
      <c r="A473" s="2597"/>
      <c r="C473" s="2523"/>
      <c r="D473" s="2538"/>
      <c r="E473" s="2538"/>
      <c r="F473" s="2525"/>
      <c r="G473" s="2525"/>
      <c r="H473" s="2579">
        <f>+H455</f>
        <v>45291</v>
      </c>
      <c r="I473" s="2579">
        <f>+I455</f>
        <v>44926</v>
      </c>
      <c r="L473" s="2600"/>
    </row>
    <row r="474" spans="1:12" hidden="1">
      <c r="A474" s="2597"/>
      <c r="C474" s="2523"/>
      <c r="D474" s="2538"/>
      <c r="E474" s="2538"/>
      <c r="F474" s="2525"/>
      <c r="G474" s="2525"/>
      <c r="H474" s="2579"/>
      <c r="I474" s="2579"/>
      <c r="L474" s="2600"/>
    </row>
    <row r="475" spans="1:12" hidden="1">
      <c r="A475" s="2597"/>
      <c r="C475" s="2523"/>
      <c r="D475" s="2538"/>
      <c r="E475" s="2585">
        <f>+'206'!B19</f>
        <v>0</v>
      </c>
      <c r="F475" s="2525"/>
      <c r="G475" s="2525"/>
      <c r="H475" s="2580">
        <f>+'206'!M19</f>
        <v>0</v>
      </c>
      <c r="I475" s="2580">
        <f>+'206'!D19</f>
        <v>0</v>
      </c>
      <c r="L475" s="2600"/>
    </row>
    <row r="476" spans="1:12" hidden="1">
      <c r="A476" s="2597"/>
      <c r="C476" s="2523"/>
      <c r="D476" s="2538"/>
      <c r="E476" s="2585">
        <f>+'206'!B20</f>
        <v>0</v>
      </c>
      <c r="F476" s="2525"/>
      <c r="G476" s="2525"/>
      <c r="H476" s="2651">
        <f>+'206'!M20</f>
        <v>0</v>
      </c>
      <c r="I476" s="2651">
        <f>+'206'!D20</f>
        <v>0</v>
      </c>
      <c r="L476" s="2600"/>
    </row>
    <row r="477" spans="1:12" ht="16.5" hidden="1" thickBot="1">
      <c r="A477" s="2597"/>
      <c r="C477" s="2523"/>
      <c r="D477" s="2587"/>
      <c r="F477" s="2585"/>
      <c r="G477" s="2525"/>
      <c r="H477" s="2584">
        <f>SUM(H475:H476)</f>
        <v>0</v>
      </c>
      <c r="I477" s="2584">
        <f>SUM(I475:I476)</f>
        <v>0</v>
      </c>
      <c r="J477" s="2602">
        <f>+H477-'6 INFORME BALANCES'!H71</f>
        <v>0</v>
      </c>
      <c r="K477" s="2602">
        <f>+I477-'6 INFORME BALANCES'!I71</f>
        <v>0</v>
      </c>
      <c r="L477" s="2600"/>
    </row>
    <row r="478" spans="1:12">
      <c r="A478" s="2597"/>
      <c r="C478" s="2523" t="s">
        <v>5294</v>
      </c>
      <c r="D478" s="2530" t="s">
        <v>5291</v>
      </c>
      <c r="H478" s="1369"/>
      <c r="I478" s="2577"/>
      <c r="J478" s="2602"/>
      <c r="K478" s="2602"/>
      <c r="L478" s="2600"/>
    </row>
    <row r="479" spans="1:12">
      <c r="A479" s="2597"/>
      <c r="C479" s="2523"/>
      <c r="D479" s="2526" t="s">
        <v>3282</v>
      </c>
      <c r="E479" s="2526"/>
      <c r="F479" s="2526"/>
      <c r="G479" s="2526"/>
      <c r="H479" s="2526"/>
      <c r="I479" s="2526"/>
      <c r="J479" s="2602"/>
      <c r="K479" s="2602"/>
      <c r="L479" s="2600"/>
    </row>
    <row r="480" spans="1:12">
      <c r="A480" s="2597"/>
      <c r="C480" s="2523"/>
      <c r="D480" s="2538"/>
      <c r="E480" s="2538"/>
      <c r="F480" s="2525"/>
      <c r="G480" s="2525"/>
      <c r="H480" s="2707">
        <f>+H473</f>
        <v>45291</v>
      </c>
      <c r="I480" s="2707">
        <f>+I473</f>
        <v>44926</v>
      </c>
      <c r="J480" s="2602"/>
      <c r="K480" s="2602"/>
      <c r="L480" s="2600"/>
    </row>
    <row r="481" spans="1:16" ht="10.5" customHeight="1">
      <c r="A481" s="2597"/>
      <c r="C481" s="2523"/>
      <c r="D481" s="2587"/>
      <c r="F481" s="2585"/>
      <c r="G481" s="2525"/>
      <c r="H481" s="2580"/>
      <c r="I481" s="2580"/>
      <c r="J481" s="2602"/>
      <c r="K481" s="2602"/>
      <c r="L481" s="2600"/>
    </row>
    <row r="482" spans="1:16">
      <c r="A482" s="2597"/>
      <c r="C482" s="2523"/>
      <c r="D482" s="2598" t="str">
        <f>+'211'!B32</f>
        <v xml:space="preserve"> Cuentas por pagar Socios y Accionistas</v>
      </c>
      <c r="F482" s="2585"/>
      <c r="G482" s="2525"/>
      <c r="H482" s="2580">
        <f>+'211'!M32</f>
        <v>0</v>
      </c>
      <c r="I482" s="2580">
        <f>+'211'!D32</f>
        <v>815103.45</v>
      </c>
      <c r="J482" s="2602"/>
      <c r="K482" s="2602"/>
      <c r="L482" s="2600"/>
    </row>
    <row r="483" spans="1:16" ht="9.75" customHeight="1">
      <c r="A483" s="2597"/>
      <c r="C483" s="2523"/>
      <c r="D483" s="2587"/>
      <c r="F483" s="2585"/>
      <c r="G483" s="2525"/>
      <c r="H483" s="2651"/>
      <c r="I483" s="2651"/>
      <c r="J483" s="2602"/>
      <c r="K483" s="2602"/>
      <c r="L483" s="2600"/>
    </row>
    <row r="484" spans="1:16" ht="16.5" thickBot="1">
      <c r="A484" s="2597"/>
      <c r="C484" s="2523"/>
      <c r="D484" s="2587"/>
      <c r="F484" s="2585"/>
      <c r="G484" s="2525"/>
      <c r="H484" s="2584">
        <f>SUM(H482:H483)</f>
        <v>0</v>
      </c>
      <c r="I484" s="2584">
        <f>SUM(I482:I483)</f>
        <v>815103.45</v>
      </c>
      <c r="J484" s="2602">
        <f>+H484-'6 INFORME BALANCES'!H76</f>
        <v>0</v>
      </c>
      <c r="K484" s="2602">
        <f>+I484-'6 INFORME BALANCES'!I76</f>
        <v>0</v>
      </c>
      <c r="L484" s="2600"/>
    </row>
    <row r="485" spans="1:16">
      <c r="A485" s="2597"/>
      <c r="C485" s="2523"/>
      <c r="D485" s="2587"/>
      <c r="F485" s="2585"/>
      <c r="G485" s="3052"/>
      <c r="H485" s="2580"/>
      <c r="I485" s="2580"/>
      <c r="J485" s="2602"/>
      <c r="K485" s="2602"/>
      <c r="L485" s="2600"/>
    </row>
    <row r="486" spans="1:16">
      <c r="A486" s="2570"/>
      <c r="C486" s="2612" t="s">
        <v>3416</v>
      </c>
      <c r="D486" s="1928" t="s">
        <v>4554</v>
      </c>
      <c r="E486" s="211"/>
      <c r="F486" s="211"/>
      <c r="G486" s="211"/>
      <c r="H486" s="211"/>
      <c r="I486" s="211"/>
      <c r="J486" s="655"/>
    </row>
    <row r="487" spans="1:16">
      <c r="A487" s="2570"/>
      <c r="D487" s="211"/>
      <c r="E487" s="211"/>
      <c r="F487" s="211"/>
      <c r="G487" s="211"/>
      <c r="H487" s="211"/>
      <c r="I487" s="211"/>
      <c r="J487" s="655"/>
    </row>
    <row r="488" spans="1:16" ht="78.75">
      <c r="A488" s="2554" t="s">
        <v>830</v>
      </c>
      <c r="C488" s="2612"/>
      <c r="D488" s="3429" t="s">
        <v>4914</v>
      </c>
      <c r="E488" s="3429"/>
      <c r="F488" s="3429"/>
      <c r="G488" s="3429"/>
      <c r="H488" s="3429"/>
      <c r="I488" s="3429"/>
      <c r="J488" s="655"/>
    </row>
    <row r="489" spans="1:16">
      <c r="A489" s="2554"/>
      <c r="C489" s="2612"/>
      <c r="D489" s="2613"/>
      <c r="E489" s="2599"/>
      <c r="F489" s="211"/>
      <c r="G489" s="211"/>
      <c r="H489" s="211"/>
      <c r="I489" s="211"/>
      <c r="J489" s="655"/>
    </row>
    <row r="490" spans="1:16" ht="63">
      <c r="A490" s="2554" t="s">
        <v>831</v>
      </c>
      <c r="C490" s="2614"/>
      <c r="D490" s="3429" t="s">
        <v>4555</v>
      </c>
      <c r="E490" s="3429"/>
      <c r="F490" s="3429"/>
      <c r="G490" s="3429"/>
      <c r="H490" s="3429"/>
      <c r="I490" s="3429"/>
      <c r="J490" s="655"/>
    </row>
    <row r="491" spans="1:16">
      <c r="A491" s="2554"/>
      <c r="C491" s="2614"/>
      <c r="D491" s="2501"/>
      <c r="E491" s="2599"/>
      <c r="F491" s="211"/>
      <c r="G491" s="211"/>
      <c r="H491" s="211"/>
      <c r="I491" s="211"/>
      <c r="J491" s="655"/>
    </row>
    <row r="492" spans="1:16">
      <c r="A492" s="2554"/>
      <c r="C492" s="2614"/>
      <c r="D492" s="3429" t="s">
        <v>4559</v>
      </c>
      <c r="E492" s="3429"/>
      <c r="F492" s="3429"/>
      <c r="G492" s="3429"/>
      <c r="H492" s="3429"/>
      <c r="I492" s="3429"/>
      <c r="J492" s="655"/>
    </row>
    <row r="493" spans="1:16">
      <c r="A493" s="2554"/>
      <c r="C493" s="2614"/>
      <c r="D493" s="211"/>
      <c r="E493" s="211"/>
      <c r="F493" s="211"/>
      <c r="G493" s="211"/>
      <c r="H493" s="211"/>
      <c r="I493" s="211"/>
      <c r="J493" s="655"/>
    </row>
    <row r="494" spans="1:16" s="2504" customFormat="1">
      <c r="A494" s="2548" t="s">
        <v>833</v>
      </c>
      <c r="C494" s="2549"/>
      <c r="D494" s="2513" t="s">
        <v>4712</v>
      </c>
      <c r="O494" s="2615"/>
      <c r="P494" s="2615"/>
    </row>
    <row r="495" spans="1:16">
      <c r="B495" s="2520"/>
      <c r="C495" s="2523"/>
      <c r="D495" s="2538"/>
      <c r="E495" s="2538"/>
      <c r="F495" s="2525"/>
      <c r="G495" s="2525"/>
      <c r="H495" s="2604"/>
      <c r="I495" s="2604"/>
      <c r="J495" s="2502"/>
      <c r="K495" s="2502"/>
      <c r="L495" s="2503"/>
    </row>
    <row r="496" spans="1:16" ht="31.5">
      <c r="A496" s="2548" t="s">
        <v>832</v>
      </c>
      <c r="B496" s="2520"/>
      <c r="C496" s="2523"/>
      <c r="D496" s="3434" t="s">
        <v>4672</v>
      </c>
      <c r="E496" s="3434"/>
      <c r="F496" s="3434"/>
      <c r="G496" s="3434"/>
      <c r="H496" s="3434"/>
      <c r="I496" s="3434"/>
      <c r="J496" s="2502"/>
      <c r="K496" s="2502"/>
      <c r="L496" s="2503"/>
    </row>
    <row r="497" spans="1:17">
      <c r="A497" s="2548"/>
      <c r="B497" s="2520"/>
      <c r="C497" s="2523"/>
      <c r="D497" s="3090"/>
      <c r="E497" s="3090"/>
      <c r="F497" s="3090"/>
      <c r="G497" s="3090"/>
      <c r="H497" s="3090"/>
      <c r="I497" s="3090"/>
      <c r="J497" s="2502"/>
      <c r="K497" s="2502"/>
      <c r="L497" s="2503"/>
    </row>
    <row r="498" spans="1:17">
      <c r="A498" s="2548"/>
      <c r="B498" s="2520"/>
      <c r="C498" s="2523"/>
      <c r="D498" s="2538"/>
      <c r="E498" s="2538"/>
      <c r="F498" s="2507"/>
      <c r="G498" s="2507"/>
      <c r="H498" s="2707">
        <f>+H473</f>
        <v>45291</v>
      </c>
      <c r="I498" s="2707">
        <f>+I473</f>
        <v>44926</v>
      </c>
      <c r="J498" s="1369"/>
      <c r="K498" s="1369"/>
      <c r="L498" s="2463"/>
    </row>
    <row r="499" spans="1:17">
      <c r="B499" s="2520"/>
      <c r="C499" s="2523"/>
      <c r="D499" s="2513" t="s">
        <v>5292</v>
      </c>
      <c r="G499" s="2504"/>
      <c r="H499" s="2616"/>
      <c r="I499" s="2616"/>
      <c r="J499" s="1369"/>
      <c r="K499" s="1369"/>
      <c r="L499" s="2463"/>
    </row>
    <row r="500" spans="1:17">
      <c r="B500" s="2520"/>
      <c r="C500" s="2523"/>
      <c r="D500" s="2504" t="str">
        <f>+'201'!B34</f>
        <v xml:space="preserve"> Relacionadas</v>
      </c>
      <c r="G500" s="2504"/>
      <c r="H500" s="2616">
        <f>+'201'!M34</f>
        <v>0</v>
      </c>
      <c r="I500" s="2616">
        <f>+'201'!D34</f>
        <v>0</v>
      </c>
      <c r="J500" s="1369"/>
      <c r="K500" s="1369"/>
      <c r="L500" s="2463"/>
    </row>
    <row r="501" spans="1:17">
      <c r="B501" s="2520"/>
      <c r="C501" s="2523"/>
      <c r="D501" s="2513" t="s">
        <v>5439</v>
      </c>
      <c r="G501" s="2504"/>
      <c r="H501" s="2616"/>
      <c r="I501" s="2616"/>
      <c r="J501" s="1369"/>
      <c r="K501" s="1369"/>
      <c r="L501" s="2463"/>
    </row>
    <row r="502" spans="1:17">
      <c r="B502" s="2520"/>
      <c r="C502" s="2523"/>
      <c r="D502" s="2617" t="str">
        <f>+'211'!B32</f>
        <v xml:space="preserve"> Cuentas por pagar Socios y Accionistas</v>
      </c>
      <c r="G502" s="2504"/>
      <c r="H502" s="2710">
        <f>+'211'!M32</f>
        <v>0</v>
      </c>
      <c r="I502" s="2710">
        <f>+'211'!D32</f>
        <v>815103.45</v>
      </c>
      <c r="J502" s="1369"/>
      <c r="K502" s="1369"/>
      <c r="L502" s="2463"/>
    </row>
    <row r="503" spans="1:17">
      <c r="B503" s="2520"/>
      <c r="C503" s="2523"/>
      <c r="D503" s="2504"/>
      <c r="E503" s="2504"/>
      <c r="G503" s="2504"/>
      <c r="H503" s="2616">
        <f>SUM(H499:H502)</f>
        <v>0</v>
      </c>
      <c r="I503" s="2616">
        <f>SUM(I499:I502)</f>
        <v>815103.45</v>
      </c>
      <c r="J503" s="1369"/>
      <c r="K503" s="1369"/>
      <c r="L503" s="2463"/>
    </row>
    <row r="504" spans="1:17">
      <c r="B504" s="2520"/>
      <c r="C504" s="2523"/>
      <c r="D504" s="2504"/>
      <c r="E504" s="2504"/>
      <c r="F504" s="2504"/>
      <c r="G504" s="2504"/>
      <c r="H504" s="2504"/>
      <c r="I504" s="2504"/>
      <c r="J504" s="1369"/>
      <c r="K504" s="1369"/>
      <c r="L504" s="2463"/>
    </row>
    <row r="505" spans="1:17">
      <c r="A505" s="2576"/>
      <c r="C505" s="2523" t="s">
        <v>3276</v>
      </c>
      <c r="D505" s="2530" t="s">
        <v>4686</v>
      </c>
      <c r="H505" s="2604"/>
      <c r="I505" s="2604"/>
      <c r="J505" s="2462"/>
      <c r="K505" s="1369"/>
      <c r="L505" s="1369"/>
    </row>
    <row r="506" spans="1:17">
      <c r="A506" s="2576"/>
      <c r="C506" s="2523"/>
      <c r="D506" s="2618"/>
      <c r="H506" s="2604"/>
      <c r="I506" s="2604"/>
      <c r="J506" s="2462"/>
      <c r="K506" s="1369"/>
      <c r="L506" s="1369"/>
    </row>
    <row r="507" spans="1:17" s="2504" customFormat="1" ht="31.5">
      <c r="A507" s="2548" t="s">
        <v>832</v>
      </c>
      <c r="C507" s="2549"/>
      <c r="D507" s="3430" t="s">
        <v>11378</v>
      </c>
      <c r="E507" s="3430"/>
      <c r="F507" s="3430"/>
      <c r="G507" s="3430"/>
      <c r="H507" s="3430"/>
      <c r="I507" s="3430"/>
      <c r="J507" s="2619"/>
      <c r="K507" s="2619"/>
      <c r="L507" s="2619"/>
      <c r="M507" s="2619"/>
      <c r="N507" s="2619"/>
      <c r="O507" s="2619"/>
      <c r="P507" s="2619"/>
      <c r="Q507" s="2551"/>
    </row>
    <row r="508" spans="1:17" s="2504" customFormat="1">
      <c r="A508" s="2548"/>
      <c r="C508" s="2549"/>
      <c r="D508" s="2620"/>
      <c r="E508" s="2620"/>
      <c r="F508" s="2620"/>
      <c r="G508" s="2620"/>
      <c r="H508" s="2620"/>
      <c r="I508" s="2620"/>
      <c r="J508" s="2619"/>
      <c r="K508" s="2619"/>
      <c r="L508" s="2619"/>
      <c r="M508" s="2619"/>
      <c r="N508" s="2619"/>
      <c r="O508" s="2619"/>
      <c r="P508" s="2619"/>
      <c r="Q508" s="2551"/>
    </row>
    <row r="509" spans="1:17">
      <c r="A509" s="2621"/>
      <c r="C509" s="2622" t="s">
        <v>3277</v>
      </c>
      <c r="D509" s="2622" t="s">
        <v>138</v>
      </c>
      <c r="E509" s="2623"/>
      <c r="F509" s="2623"/>
      <c r="G509" s="2623"/>
      <c r="H509" s="2623"/>
      <c r="I509" s="2623"/>
      <c r="J509" s="2502"/>
      <c r="M509" s="2624"/>
    </row>
    <row r="510" spans="1:17">
      <c r="A510" s="2621"/>
      <c r="C510" s="2622"/>
      <c r="D510" s="2566"/>
      <c r="E510" s="2623"/>
      <c r="F510" s="2623"/>
      <c r="G510" s="2623"/>
      <c r="H510" s="2623"/>
      <c r="I510" s="2623"/>
      <c r="J510" s="2502"/>
      <c r="M510" s="2624"/>
    </row>
    <row r="511" spans="1:17" ht="31.5">
      <c r="A511" s="2621" t="s">
        <v>832</v>
      </c>
      <c r="C511" s="2556"/>
      <c r="D511" s="3429" t="s">
        <v>4549</v>
      </c>
      <c r="E511" s="3429"/>
      <c r="F511" s="3429"/>
      <c r="G511" s="3429"/>
      <c r="H511" s="3429"/>
      <c r="I511" s="3429"/>
      <c r="J511" s="2502"/>
      <c r="M511" s="2624"/>
    </row>
    <row r="512" spans="1:17">
      <c r="A512" s="2621"/>
      <c r="C512" s="2556"/>
      <c r="D512" s="2623"/>
      <c r="E512" s="2623"/>
      <c r="F512" s="2623"/>
      <c r="G512" s="2623"/>
      <c r="H512" s="2623"/>
      <c r="I512" s="2623"/>
      <c r="J512" s="2502"/>
      <c r="M512" s="2624"/>
    </row>
    <row r="513" spans="1:13" ht="47.25">
      <c r="A513" s="2621" t="s">
        <v>828</v>
      </c>
      <c r="C513" s="2556"/>
      <c r="D513" s="3433" t="s">
        <v>4924</v>
      </c>
      <c r="E513" s="3433"/>
      <c r="F513" s="3433"/>
      <c r="G513" s="3433"/>
      <c r="H513" s="3433"/>
      <c r="I513" s="3433"/>
      <c r="J513" s="2502">
        <f>+'302'!M20</f>
        <v>0</v>
      </c>
      <c r="M513" s="2624"/>
    </row>
    <row r="514" spans="1:13">
      <c r="A514" s="2621"/>
      <c r="C514" s="2622"/>
      <c r="D514" s="2566"/>
      <c r="E514" s="2623"/>
      <c r="F514" s="2623"/>
      <c r="G514" s="2623"/>
      <c r="H514" s="2623"/>
      <c r="I514" s="2623"/>
      <c r="J514" s="2502"/>
      <c r="M514" s="2624"/>
    </row>
    <row r="515" spans="1:13">
      <c r="A515" s="2621"/>
      <c r="C515" s="2622" t="s">
        <v>4551</v>
      </c>
      <c r="D515" s="2622" t="s">
        <v>4550</v>
      </c>
      <c r="E515" s="2623"/>
      <c r="F515" s="2623"/>
      <c r="G515" s="2623"/>
      <c r="H515" s="2623"/>
      <c r="I515" s="2623"/>
      <c r="J515" s="2502"/>
      <c r="M515" s="2624"/>
    </row>
    <row r="516" spans="1:13">
      <c r="A516" s="2621"/>
      <c r="C516" s="2622"/>
      <c r="D516" s="2566"/>
      <c r="E516" s="2623"/>
      <c r="F516" s="2623"/>
      <c r="G516" s="2623"/>
      <c r="H516" s="2623"/>
      <c r="I516" s="2623"/>
      <c r="J516" s="2502"/>
      <c r="M516" s="2624"/>
    </row>
    <row r="517" spans="1:13" ht="31.5">
      <c r="A517" s="2621" t="s">
        <v>4232</v>
      </c>
      <c r="C517" s="2556"/>
      <c r="D517" s="3433" t="s">
        <v>4915</v>
      </c>
      <c r="E517" s="3433"/>
      <c r="F517" s="3433"/>
      <c r="G517" s="3433"/>
      <c r="H517" s="3433"/>
      <c r="I517" s="3433"/>
      <c r="J517" s="2502"/>
      <c r="M517" s="2624"/>
    </row>
    <row r="518" spans="1:13">
      <c r="A518" s="2621"/>
      <c r="C518" s="2556"/>
      <c r="D518" s="2623"/>
      <c r="E518" s="2623"/>
      <c r="F518" s="2623"/>
      <c r="G518" s="2623"/>
      <c r="H518" s="2623"/>
      <c r="I518" s="2623"/>
      <c r="J518" s="2502"/>
      <c r="M518" s="2624"/>
    </row>
    <row r="519" spans="1:13" ht="31.5">
      <c r="A519" s="2621" t="s">
        <v>4232</v>
      </c>
      <c r="C519" s="2556"/>
      <c r="D519" s="3433" t="s">
        <v>4916</v>
      </c>
      <c r="E519" s="3433"/>
      <c r="F519" s="3433"/>
      <c r="G519" s="3433"/>
      <c r="H519" s="3433"/>
      <c r="I519" s="3433"/>
      <c r="J519" s="2502"/>
      <c r="M519" s="2624"/>
    </row>
    <row r="520" spans="1:13">
      <c r="A520" s="2576"/>
      <c r="C520" s="620"/>
      <c r="D520" s="2625"/>
      <c r="E520" s="2625"/>
      <c r="F520" s="2625"/>
      <c r="G520" s="2625"/>
      <c r="H520" s="2625"/>
      <c r="I520" s="2625"/>
      <c r="K520" s="1369"/>
      <c r="L520" s="1369"/>
    </row>
    <row r="521" spans="1:13">
      <c r="A521" s="2576"/>
      <c r="C521" s="2506" t="s">
        <v>2178</v>
      </c>
      <c r="D521" s="2578" t="s">
        <v>4713</v>
      </c>
      <c r="H521" s="2604"/>
      <c r="I521" s="2604"/>
      <c r="K521" s="1369"/>
      <c r="L521" s="1369"/>
    </row>
    <row r="522" spans="1:13">
      <c r="A522" s="2576"/>
      <c r="C522" s="2506"/>
      <c r="D522" s="2585" t="s">
        <v>2171</v>
      </c>
      <c r="H522" s="2604"/>
      <c r="I522" s="2604"/>
      <c r="K522" s="1369"/>
      <c r="L522" s="1369"/>
    </row>
    <row r="523" spans="1:13">
      <c r="A523" s="2576"/>
      <c r="C523" s="2506"/>
      <c r="D523" s="2585"/>
      <c r="H523" s="2707">
        <f>+H498</f>
        <v>45291</v>
      </c>
      <c r="I523" s="2707">
        <f>+I498</f>
        <v>44926</v>
      </c>
      <c r="K523" s="1369"/>
      <c r="L523" s="1369"/>
    </row>
    <row r="524" spans="1:13">
      <c r="A524" s="2576"/>
      <c r="C524" s="2506"/>
      <c r="H524" s="2604"/>
      <c r="I524" s="2604"/>
      <c r="K524" s="1369"/>
      <c r="L524" s="1369"/>
    </row>
    <row r="525" spans="1:13">
      <c r="A525" s="2576"/>
      <c r="C525" s="2506"/>
      <c r="F525" s="553" t="str">
        <f>+'601'!B25</f>
        <v xml:space="preserve"> Exportaciones De bienes</v>
      </c>
      <c r="H525" s="2604">
        <f>+'601'!M25</f>
        <v>0</v>
      </c>
      <c r="I525" s="2604">
        <f>+'601'!D13</f>
        <v>0</v>
      </c>
      <c r="K525" s="1369"/>
      <c r="L525" s="1369"/>
    </row>
    <row r="526" spans="1:13">
      <c r="A526" s="2576"/>
      <c r="C526" s="2506"/>
      <c r="F526" s="553" t="str">
        <f>+'601'!B26</f>
        <v>Gravadas con tarifa 0% de iva o exentas de iva</v>
      </c>
      <c r="H526" s="2626">
        <f>+'601'!M26</f>
        <v>0</v>
      </c>
      <c r="I526" s="2626">
        <f>+'601'!D26</f>
        <v>1040371.61</v>
      </c>
      <c r="K526" s="1369"/>
      <c r="L526" s="1369"/>
    </row>
    <row r="527" spans="1:13" ht="16.5" thickBot="1">
      <c r="A527" s="2576"/>
      <c r="C527" s="2506"/>
      <c r="D527" s="2585"/>
      <c r="H527" s="2611">
        <f>SUM(H524:H526)</f>
        <v>0</v>
      </c>
      <c r="I527" s="2611">
        <f>SUM(I524:I526)</f>
        <v>1040371.61</v>
      </c>
      <c r="J527" s="2602">
        <f>+H527-'6 INFORME BALANCES'!H112</f>
        <v>0</v>
      </c>
      <c r="K527" s="2602">
        <f>+I527-'6 INFORME BALANCES'!I112</f>
        <v>0</v>
      </c>
      <c r="L527" s="1369"/>
    </row>
    <row r="528" spans="1:13">
      <c r="A528" s="2576"/>
      <c r="C528" s="2506"/>
      <c r="D528" s="2585"/>
      <c r="H528" s="2627"/>
      <c r="I528" s="2627"/>
      <c r="K528" s="1369"/>
      <c r="L528" s="1369"/>
    </row>
    <row r="529" spans="1:12">
      <c r="A529" s="2576"/>
      <c r="C529" s="2506" t="s">
        <v>3278</v>
      </c>
      <c r="D529" s="2578" t="s">
        <v>5017</v>
      </c>
      <c r="H529" s="2604"/>
      <c r="I529" s="2604"/>
      <c r="K529" s="1369"/>
      <c r="L529" s="1369"/>
    </row>
    <row r="530" spans="1:12">
      <c r="A530" s="2576"/>
      <c r="C530" s="2506"/>
      <c r="D530" s="2585" t="s">
        <v>2171</v>
      </c>
      <c r="H530" s="2604"/>
      <c r="I530" s="2604"/>
      <c r="K530" s="1369"/>
      <c r="L530" s="1369"/>
    </row>
    <row r="531" spans="1:12">
      <c r="A531" s="2576"/>
      <c r="C531" s="2506"/>
      <c r="D531" s="2585"/>
      <c r="H531" s="2707">
        <f>+H523</f>
        <v>45291</v>
      </c>
      <c r="I531" s="2707">
        <f>+I523</f>
        <v>44926</v>
      </c>
      <c r="K531" s="1369"/>
      <c r="L531" s="1369"/>
    </row>
    <row r="532" spans="1:12">
      <c r="A532" s="2576"/>
      <c r="C532" s="2506"/>
      <c r="D532" s="2585"/>
      <c r="H532" s="2604"/>
      <c r="I532" s="2604"/>
      <c r="K532" s="1369"/>
      <c r="L532" s="1369"/>
    </row>
    <row r="533" spans="1:12">
      <c r="A533" s="2576"/>
      <c r="C533" s="2506"/>
      <c r="D533" s="2585" t="str">
        <f>+'701'!C30</f>
        <v>GV Compras netas locales de bienes no producidos por el sujeto pasivo</v>
      </c>
      <c r="H533" s="2604">
        <f>+'701'!Q13+'701'!R13</f>
        <v>0</v>
      </c>
      <c r="I533" s="2604">
        <f>+'701'!E13+'701'!F13</f>
        <v>871692.95000000007</v>
      </c>
      <c r="K533" s="1369"/>
      <c r="L533" s="1369"/>
    </row>
    <row r="534" spans="1:12">
      <c r="A534" s="2576"/>
      <c r="C534" s="2506"/>
      <c r="D534" s="2585" t="s">
        <v>11379</v>
      </c>
      <c r="H534" s="2604">
        <f>+'702'!L12+'702'!L13</f>
        <v>0</v>
      </c>
      <c r="I534" s="2604">
        <v>0</v>
      </c>
      <c r="K534" s="1369"/>
      <c r="L534" s="1369"/>
    </row>
    <row r="535" spans="1:12">
      <c r="A535" s="2576"/>
      <c r="C535" s="2506"/>
      <c r="D535" s="2585" t="str">
        <f>+'702'!C14</f>
        <v>Honorarios profesionales y dietas</v>
      </c>
      <c r="G535" s="1866"/>
      <c r="H535" s="2604">
        <f>+'702'!Q14+'702'!R14</f>
        <v>0</v>
      </c>
      <c r="I535" s="2604">
        <f>+'702'!E14+'702'!F14</f>
        <v>45266.04</v>
      </c>
      <c r="K535" s="1369"/>
      <c r="L535" s="1369"/>
    </row>
    <row r="536" spans="1:12" ht="16.5" thickBot="1">
      <c r="A536" s="2576"/>
      <c r="C536" s="2506"/>
      <c r="D536" s="2585"/>
      <c r="G536" s="3071" t="s">
        <v>11390</v>
      </c>
      <c r="H536" s="2656">
        <f>SUM(H533:H535)</f>
        <v>0</v>
      </c>
      <c r="I536" s="2656">
        <f>SUM(I533:I535)</f>
        <v>916958.99000000011</v>
      </c>
      <c r="K536" s="1369"/>
      <c r="L536" s="1369"/>
    </row>
    <row r="537" spans="1:12" ht="16.5" thickBot="1">
      <c r="A537" s="2576"/>
      <c r="C537" s="2506"/>
      <c r="D537" s="2585"/>
      <c r="G537" s="3071" t="s">
        <v>11391</v>
      </c>
      <c r="H537" s="2656">
        <f>+H536</f>
        <v>0</v>
      </c>
      <c r="I537" s="2656">
        <f>+I536</f>
        <v>916958.99000000011</v>
      </c>
      <c r="K537" s="1369"/>
      <c r="L537" s="1369"/>
    </row>
    <row r="538" spans="1:12">
      <c r="A538" s="2576"/>
      <c r="C538" s="2506"/>
      <c r="D538" s="2585" t="s">
        <v>5293</v>
      </c>
      <c r="H538" s="2604">
        <f>+'702'!Q18+'702'!R18</f>
        <v>0</v>
      </c>
      <c r="I538" s="2604">
        <f>+'702'!E18+'702'!F18</f>
        <v>0</v>
      </c>
      <c r="K538" s="1369"/>
      <c r="L538" s="1369"/>
    </row>
    <row r="539" spans="1:12">
      <c r="A539" s="2576"/>
      <c r="C539" s="2506"/>
      <c r="D539" s="2585" t="str">
        <f>+'707'!C12</f>
        <v>Transporte</v>
      </c>
      <c r="H539" s="2604">
        <f>+'707'!R50+'707'!Q51</f>
        <v>0</v>
      </c>
      <c r="I539" s="2604">
        <f>+'707'!E12+'707'!F12</f>
        <v>3555</v>
      </c>
      <c r="K539" s="1369"/>
      <c r="L539" s="1369"/>
    </row>
    <row r="540" spans="1:12">
      <c r="A540" s="2576"/>
      <c r="C540" s="2506"/>
      <c r="D540" s="2585" t="str">
        <f>+'707'!C17</f>
        <v>Suministros, herramientas, materiales y repuestos</v>
      </c>
      <c r="H540" s="2604">
        <f>+'707'!R52+'707'!R55+'707'!R62</f>
        <v>0</v>
      </c>
      <c r="I540" s="2604">
        <f>+'707'!E17+'707'!F17</f>
        <v>303.17</v>
      </c>
      <c r="K540" s="1369"/>
      <c r="L540" s="1369"/>
    </row>
    <row r="541" spans="1:12">
      <c r="A541" s="2576"/>
      <c r="C541" s="2506"/>
      <c r="D541" s="2585" t="str">
        <f>+'707'!C19</f>
        <v xml:space="preserve"> Mantenimiento y reparaciones</v>
      </c>
      <c r="H541" s="2604">
        <f>+'707'!Q19+'707'!R19</f>
        <v>0</v>
      </c>
      <c r="I541" s="2604">
        <f>+'707'!E19+'707'!F19</f>
        <v>0</v>
      </c>
      <c r="K541" s="1369"/>
      <c r="L541" s="1369"/>
    </row>
    <row r="542" spans="1:12">
      <c r="A542" s="2576"/>
      <c r="C542" s="2506"/>
      <c r="D542" s="2585" t="str">
        <f>+'708'!C16</f>
        <v xml:space="preserve">  Costos de transacción (comisiones bancarias, honorarios, tasas, entre otros)  relacionadas  local    </v>
      </c>
      <c r="H542" s="2604">
        <f>+'708'!Q16+'708'!R16</f>
        <v>0</v>
      </c>
      <c r="I542" s="2604">
        <f>+'708'!E16+'708'!F16</f>
        <v>0</v>
      </c>
      <c r="K542" s="1369"/>
      <c r="L542" s="1369"/>
    </row>
    <row r="543" spans="1:12">
      <c r="A543" s="2576"/>
      <c r="C543" s="2506"/>
      <c r="D543" s="2585" t="str">
        <f>+'703'!C33</f>
        <v>CV Costo por depreciaciones</v>
      </c>
      <c r="H543" s="2604">
        <f>+'703'!Q36</f>
        <v>0</v>
      </c>
      <c r="I543" s="2604">
        <v>0</v>
      </c>
      <c r="K543" s="1369"/>
      <c r="L543" s="1369"/>
    </row>
    <row r="544" spans="1:12">
      <c r="A544" s="2576"/>
      <c r="C544" s="2506"/>
      <c r="D544" s="2585" t="s">
        <v>11380</v>
      </c>
      <c r="H544" s="2604">
        <f>+'708'!R39</f>
        <v>0</v>
      </c>
      <c r="I544" s="2604">
        <v>0</v>
      </c>
      <c r="K544" s="1369"/>
      <c r="L544" s="1369"/>
    </row>
    <row r="545" spans="1:17" ht="16.5" thickBot="1">
      <c r="A545" s="2576"/>
      <c r="C545" s="2506"/>
      <c r="D545" s="2585"/>
      <c r="H545" s="2656">
        <f>SUM(H537:H544)</f>
        <v>0</v>
      </c>
      <c r="I545" s="2656">
        <f>SUM(I537:I544)</f>
        <v>920817.16000000015</v>
      </c>
      <c r="J545" s="2602">
        <f>+'6 INFORME BALANCES'!H113+'6 INFORME BALANCES'!H117+'6 INFORME BALANCES'!H118+'6 INFORME BALANCES'!H126+'6 INFORME BALANCES'!H127-'NOTAS 7'!H545</f>
        <v>0</v>
      </c>
      <c r="K545" s="2602">
        <f>+'6 INFORME BALANCES'!I113+'6 INFORME BALANCES'!I117+'6 INFORME BALANCES'!I118+'6 INFORME BALANCES'!I126+'6 INFORME BALANCES'!I127-'NOTAS 7'!I545</f>
        <v>144026.69199999981</v>
      </c>
      <c r="L545" s="1369"/>
    </row>
    <row r="546" spans="1:17">
      <c r="A546" s="2576"/>
      <c r="C546" s="2506"/>
      <c r="D546" s="2585"/>
      <c r="H546" s="2604"/>
      <c r="I546" s="2604"/>
      <c r="K546" s="1369"/>
      <c r="L546" s="1369"/>
    </row>
    <row r="547" spans="1:17">
      <c r="A547" s="2576"/>
      <c r="C547" s="2622" t="s">
        <v>3279</v>
      </c>
      <c r="D547" s="2622" t="s">
        <v>4552</v>
      </c>
      <c r="H547" s="2604"/>
      <c r="I547" s="2604"/>
      <c r="K547" s="1369"/>
      <c r="L547" s="1369"/>
    </row>
    <row r="548" spans="1:17" ht="12.75" customHeight="1">
      <c r="A548" s="2576"/>
      <c r="C548" s="2622"/>
      <c r="D548" s="2622"/>
      <c r="H548" s="2604"/>
      <c r="I548" s="2604"/>
      <c r="K548" s="1369"/>
      <c r="L548" s="1369"/>
    </row>
    <row r="549" spans="1:17">
      <c r="A549" s="2554"/>
      <c r="C549" s="2628"/>
      <c r="D549" s="2622" t="s">
        <v>4556</v>
      </c>
      <c r="E549" s="2525"/>
      <c r="F549" s="2525"/>
      <c r="G549" s="2525"/>
      <c r="H549" s="2525"/>
      <c r="I549" s="2525"/>
      <c r="J549" s="571"/>
    </row>
    <row r="550" spans="1:17" ht="12.75" customHeight="1">
      <c r="A550" s="2554"/>
      <c r="C550" s="2628"/>
      <c r="D550" s="2622"/>
      <c r="E550" s="2525"/>
      <c r="F550" s="2525"/>
      <c r="G550" s="2525"/>
      <c r="H550" s="2525"/>
      <c r="I550" s="2525"/>
      <c r="J550" s="571"/>
    </row>
    <row r="551" spans="1:17" s="2504" customFormat="1">
      <c r="A551" s="2548" t="s">
        <v>833</v>
      </c>
      <c r="C551" s="2549"/>
      <c r="D551" s="2513" t="s">
        <v>4673</v>
      </c>
      <c r="O551" s="2629"/>
      <c r="P551" s="2629"/>
      <c r="Q551" s="2551"/>
    </row>
    <row r="552" spans="1:17" ht="12.75" customHeight="1">
      <c r="A552" s="2554"/>
      <c r="C552" s="2628"/>
      <c r="D552" s="2622"/>
      <c r="E552" s="2525"/>
      <c r="F552" s="2525"/>
      <c r="G552" s="2525"/>
      <c r="H552" s="2525"/>
      <c r="I552" s="2525"/>
      <c r="J552" s="571"/>
    </row>
    <row r="553" spans="1:17" s="2504" customFormat="1" ht="63">
      <c r="A553" s="2548" t="s">
        <v>831</v>
      </c>
      <c r="C553" s="2549"/>
      <c r="D553" s="3431" t="s">
        <v>4674</v>
      </c>
      <c r="E553" s="3431"/>
      <c r="F553" s="3431"/>
      <c r="G553" s="3431"/>
      <c r="H553" s="3431"/>
      <c r="I553" s="3431"/>
      <c r="J553" s="2619"/>
      <c r="K553" s="2619"/>
      <c r="L553" s="2619"/>
      <c r="M553" s="2619"/>
      <c r="N553" s="2619"/>
      <c r="O553" s="2619"/>
      <c r="P553" s="2619"/>
      <c r="Q553" s="2551"/>
    </row>
    <row r="554" spans="1:17" s="2504" customFormat="1" ht="12.75" customHeight="1">
      <c r="A554" s="2548"/>
      <c r="C554" s="2549"/>
      <c r="O554" s="2629"/>
      <c r="P554" s="2629"/>
      <c r="Q554" s="2551"/>
    </row>
    <row r="555" spans="1:17" s="2504" customFormat="1">
      <c r="A555" s="2548" t="s">
        <v>833</v>
      </c>
      <c r="C555" s="2549"/>
      <c r="D555" s="3432" t="s">
        <v>4675</v>
      </c>
      <c r="E555" s="3432"/>
      <c r="F555" s="3432"/>
      <c r="G555" s="3432"/>
      <c r="H555" s="3432"/>
      <c r="I555" s="3432"/>
      <c r="J555" s="2630"/>
      <c r="K555" s="2630"/>
      <c r="L555" s="2630"/>
      <c r="M555" s="2630"/>
      <c r="N555" s="2630"/>
      <c r="O555" s="2630"/>
      <c r="P555" s="2630"/>
      <c r="Q555" s="2551"/>
    </row>
    <row r="556" spans="1:17" s="2504" customFormat="1" ht="12.75" customHeight="1">
      <c r="A556" s="2548"/>
      <c r="C556" s="2549"/>
      <c r="O556" s="2629"/>
      <c r="P556" s="2629"/>
      <c r="Q556" s="2551"/>
    </row>
    <row r="557" spans="1:17" s="2504" customFormat="1" ht="31.5">
      <c r="A557" s="2548" t="s">
        <v>832</v>
      </c>
      <c r="C557" s="2549"/>
      <c r="D557" s="3430" t="s">
        <v>4676</v>
      </c>
      <c r="E557" s="3430"/>
      <c r="F557" s="3430"/>
      <c r="G557" s="3430"/>
      <c r="H557" s="3430"/>
      <c r="I557" s="3430"/>
      <c r="J557" s="2619"/>
      <c r="K557" s="2619"/>
      <c r="L557" s="2619"/>
      <c r="M557" s="2619"/>
      <c r="N557" s="2619"/>
      <c r="O557" s="2619"/>
      <c r="P557" s="2619"/>
      <c r="Q557" s="2551"/>
    </row>
    <row r="558" spans="1:17" ht="12.75" customHeight="1">
      <c r="A558" s="2554"/>
      <c r="C558" s="2628"/>
      <c r="D558" s="2622"/>
      <c r="E558" s="2525"/>
      <c r="F558" s="2525"/>
      <c r="G558" s="2525"/>
      <c r="H558" s="2525"/>
      <c r="I558" s="2525"/>
      <c r="J558" s="571"/>
    </row>
    <row r="559" spans="1:17" s="2504" customFormat="1">
      <c r="A559" s="2548" t="s">
        <v>833</v>
      </c>
      <c r="C559" s="2549"/>
      <c r="D559" s="2550" t="s">
        <v>4677</v>
      </c>
      <c r="O559" s="2629"/>
      <c r="P559" s="2629"/>
      <c r="Q559" s="2551"/>
    </row>
    <row r="560" spans="1:17" s="2504" customFormat="1" ht="12.75" customHeight="1">
      <c r="A560" s="2548"/>
      <c r="C560" s="2549"/>
      <c r="O560" s="2629"/>
      <c r="P560" s="2629"/>
      <c r="Q560" s="2551"/>
    </row>
    <row r="561" spans="1:17" s="2504" customFormat="1" ht="78.75">
      <c r="A561" s="2548" t="s">
        <v>830</v>
      </c>
      <c r="C561" s="2549"/>
      <c r="D561" s="3430" t="s">
        <v>4678</v>
      </c>
      <c r="E561" s="3430"/>
      <c r="F561" s="3430"/>
      <c r="G561" s="3430"/>
      <c r="H561" s="3430"/>
      <c r="I561" s="3430"/>
      <c r="J561" s="2619"/>
      <c r="K561" s="2619"/>
      <c r="L561" s="2619"/>
      <c r="M561" s="2619"/>
      <c r="N561" s="2619"/>
      <c r="O561" s="2619"/>
      <c r="P561" s="2619"/>
      <c r="Q561" s="2551"/>
    </row>
    <row r="562" spans="1:17" s="2504" customFormat="1" ht="12.75" customHeight="1">
      <c r="A562" s="2548"/>
      <c r="C562" s="2549"/>
      <c r="D562" s="3054"/>
      <c r="E562" s="3054"/>
      <c r="F562" s="3054"/>
      <c r="G562" s="3054"/>
      <c r="H562" s="3054"/>
      <c r="I562" s="3054"/>
      <c r="J562" s="2619"/>
      <c r="K562" s="2619"/>
      <c r="L562" s="2619"/>
      <c r="M562" s="2619"/>
      <c r="N562" s="2619"/>
      <c r="O562" s="2619"/>
      <c r="P562" s="2619"/>
      <c r="Q562" s="2551"/>
    </row>
    <row r="563" spans="1:17" s="2504" customFormat="1">
      <c r="A563" s="2548" t="s">
        <v>833</v>
      </c>
      <c r="C563" s="2549"/>
      <c r="D563" s="2513" t="s">
        <v>4679</v>
      </c>
      <c r="O563" s="2629"/>
      <c r="P563" s="2629"/>
      <c r="Q563" s="2551"/>
    </row>
    <row r="564" spans="1:17" s="2504" customFormat="1" ht="12.75" customHeight="1">
      <c r="A564" s="2548"/>
      <c r="C564" s="2549"/>
      <c r="E564" s="2631"/>
      <c r="O564" s="2629"/>
      <c r="P564" s="2629"/>
      <c r="Q564" s="2551"/>
    </row>
    <row r="565" spans="1:17" s="2504" customFormat="1" ht="63">
      <c r="A565" s="2548" t="s">
        <v>831</v>
      </c>
      <c r="C565" s="2549"/>
      <c r="D565" s="3431" t="s">
        <v>11388</v>
      </c>
      <c r="E565" s="3431"/>
      <c r="F565" s="3431"/>
      <c r="G565" s="3431"/>
      <c r="H565" s="3431"/>
      <c r="I565" s="3431"/>
      <c r="J565" s="2619"/>
      <c r="K565" s="2619"/>
      <c r="L565" s="2619"/>
      <c r="M565" s="2619"/>
      <c r="N565" s="2619"/>
      <c r="O565" s="2619"/>
      <c r="P565" s="2619"/>
      <c r="Q565" s="2551"/>
    </row>
    <row r="566" spans="1:17" s="2504" customFormat="1" ht="12.75" customHeight="1">
      <c r="A566" s="2548"/>
      <c r="C566" s="2549"/>
      <c r="D566" s="2632"/>
      <c r="E566" s="2632"/>
      <c r="F566" s="2632"/>
      <c r="G566" s="2632"/>
      <c r="H566" s="2632"/>
      <c r="I566" s="2632"/>
      <c r="J566" s="2619"/>
      <c r="K566" s="2619"/>
      <c r="L566" s="2619"/>
      <c r="M566" s="2619"/>
      <c r="N566" s="2619"/>
      <c r="O566" s="2619"/>
      <c r="P566" s="2619"/>
      <c r="Q566" s="2551"/>
    </row>
    <row r="567" spans="1:17" s="2504" customFormat="1">
      <c r="A567" s="2548" t="s">
        <v>833</v>
      </c>
      <c r="C567" s="2549"/>
      <c r="D567" s="2513" t="s">
        <v>4680</v>
      </c>
      <c r="O567" s="2629"/>
      <c r="P567" s="2629"/>
      <c r="Q567" s="2551"/>
    </row>
    <row r="568" spans="1:17" s="2504" customFormat="1" ht="12.75" customHeight="1">
      <c r="A568" s="2548"/>
      <c r="C568" s="2549"/>
      <c r="E568" s="2631"/>
      <c r="O568" s="2629"/>
      <c r="P568" s="2629"/>
      <c r="Q568" s="2551"/>
    </row>
    <row r="569" spans="1:17" s="2504" customFormat="1" ht="63">
      <c r="A569" s="2548" t="s">
        <v>831</v>
      </c>
      <c r="C569" s="2549"/>
      <c r="D569" s="3430" t="s">
        <v>4681</v>
      </c>
      <c r="E569" s="3430"/>
      <c r="F569" s="3430"/>
      <c r="G569" s="3430"/>
      <c r="H569" s="3430"/>
      <c r="I569" s="3430"/>
      <c r="J569" s="2619"/>
      <c r="K569" s="2619"/>
      <c r="L569" s="2619"/>
      <c r="M569" s="2619"/>
      <c r="N569" s="2619"/>
      <c r="O569" s="2619"/>
      <c r="P569" s="2619"/>
      <c r="Q569" s="2551"/>
    </row>
    <row r="570" spans="1:17" s="2504" customFormat="1" ht="47.25">
      <c r="A570" s="2548" t="s">
        <v>828</v>
      </c>
      <c r="C570" s="2549"/>
      <c r="D570" s="3430" t="s">
        <v>4925</v>
      </c>
      <c r="E570" s="3430"/>
      <c r="F570" s="3430"/>
      <c r="G570" s="3430"/>
      <c r="H570" s="3430"/>
      <c r="I570" s="3430"/>
      <c r="J570" s="2619"/>
      <c r="K570" s="2619"/>
      <c r="L570" s="2619"/>
      <c r="M570" s="2619"/>
      <c r="N570" s="2619"/>
      <c r="O570" s="2619"/>
      <c r="P570" s="2619"/>
      <c r="Q570" s="2551"/>
    </row>
    <row r="571" spans="1:17" s="2504" customFormat="1">
      <c r="A571" s="2548"/>
      <c r="C571" s="2549"/>
      <c r="D571" s="2620"/>
      <c r="E571" s="2620"/>
      <c r="F571" s="2620"/>
      <c r="G571" s="2620"/>
      <c r="H571" s="2620"/>
      <c r="I571" s="2620"/>
      <c r="J571" s="2619"/>
      <c r="K571" s="2619"/>
      <c r="L571" s="2619"/>
      <c r="M571" s="2619"/>
      <c r="N571" s="2619"/>
      <c r="O571" s="2619"/>
      <c r="P571" s="2619"/>
      <c r="Q571" s="2551"/>
    </row>
    <row r="572" spans="1:17" s="2504" customFormat="1">
      <c r="A572" s="2548" t="s">
        <v>833</v>
      </c>
      <c r="C572" s="2549"/>
      <c r="D572" s="2513" t="s">
        <v>4682</v>
      </c>
      <c r="O572" s="2629"/>
      <c r="P572" s="2629"/>
      <c r="Q572" s="2551"/>
    </row>
    <row r="573" spans="1:17" s="2504" customFormat="1">
      <c r="A573" s="2548"/>
      <c r="C573" s="2549"/>
      <c r="O573" s="2629"/>
      <c r="P573" s="2629"/>
      <c r="Q573" s="2551"/>
    </row>
    <row r="574" spans="1:17" s="2504" customFormat="1" ht="31.5">
      <c r="A574" s="2548" t="s">
        <v>832</v>
      </c>
      <c r="C574" s="2549"/>
      <c r="D574" s="3431" t="s">
        <v>4683</v>
      </c>
      <c r="E574" s="3431"/>
      <c r="F574" s="3431"/>
      <c r="G574" s="3431"/>
      <c r="H574" s="3431"/>
      <c r="I574" s="3431"/>
      <c r="J574" s="2619"/>
      <c r="K574" s="2619"/>
      <c r="L574" s="2619"/>
      <c r="M574" s="2619"/>
      <c r="N574" s="2619"/>
      <c r="O574" s="2619"/>
      <c r="P574" s="2619"/>
      <c r="Q574" s="2551"/>
    </row>
    <row r="575" spans="1:17" s="2504" customFormat="1">
      <c r="A575" s="2548"/>
      <c r="C575" s="2549"/>
      <c r="O575" s="2629"/>
      <c r="P575" s="2629"/>
      <c r="Q575" s="2551"/>
    </row>
    <row r="576" spans="1:17" s="2504" customFormat="1" ht="47.25">
      <c r="A576" s="2548" t="s">
        <v>828</v>
      </c>
      <c r="C576" s="2549"/>
      <c r="D576" s="3430" t="s">
        <v>4684</v>
      </c>
      <c r="E576" s="3430"/>
      <c r="F576" s="3430"/>
      <c r="G576" s="3430"/>
      <c r="H576" s="3430"/>
      <c r="I576" s="3430"/>
      <c r="J576" s="2619"/>
      <c r="K576" s="2619"/>
      <c r="L576" s="2619"/>
      <c r="M576" s="2619"/>
      <c r="N576" s="2619"/>
      <c r="O576" s="2619"/>
      <c r="P576" s="2619"/>
      <c r="Q576" s="2551"/>
    </row>
    <row r="577" spans="1:20">
      <c r="A577" s="2554"/>
      <c r="C577" s="2628"/>
      <c r="D577" s="2622"/>
      <c r="E577" s="2525"/>
      <c r="F577" s="2525"/>
      <c r="G577" s="2525"/>
      <c r="H577" s="2525"/>
      <c r="I577" s="2525"/>
      <c r="J577" s="571"/>
    </row>
    <row r="578" spans="1:20" s="2634" customFormat="1">
      <c r="A578" s="2570"/>
      <c r="B578" s="553"/>
      <c r="C578" s="553"/>
      <c r="D578" s="2513" t="s">
        <v>4685</v>
      </c>
      <c r="E578" s="553"/>
      <c r="F578" s="2613"/>
      <c r="G578" s="211"/>
      <c r="H578" s="211"/>
      <c r="I578" s="211"/>
      <c r="J578" s="2633"/>
      <c r="K578" s="1369"/>
      <c r="L578" s="1369"/>
      <c r="M578" s="553"/>
      <c r="N578" s="553"/>
      <c r="O578" s="553"/>
      <c r="P578" s="553"/>
      <c r="Q578" s="553"/>
      <c r="R578" s="553"/>
      <c r="S578" s="553"/>
      <c r="T578" s="553"/>
    </row>
    <row r="579" spans="1:20" s="2634" customFormat="1">
      <c r="A579" s="2570"/>
      <c r="B579" s="553"/>
      <c r="C579" s="553"/>
      <c r="D579" s="2631"/>
      <c r="E579" s="553"/>
      <c r="F579" s="2613"/>
      <c r="G579" s="211"/>
      <c r="H579" s="211"/>
      <c r="I579" s="211"/>
      <c r="J579" s="2619"/>
      <c r="K579" s="1369"/>
      <c r="L579" s="1369"/>
      <c r="M579" s="553"/>
      <c r="N579" s="553"/>
      <c r="O579" s="553"/>
      <c r="P579" s="553"/>
      <c r="Q579" s="553"/>
      <c r="R579" s="553"/>
      <c r="S579" s="553"/>
      <c r="T579" s="553"/>
    </row>
    <row r="580" spans="1:20" ht="47.25">
      <c r="A580" s="2570" t="s">
        <v>828</v>
      </c>
      <c r="D580" s="3429" t="s">
        <v>4553</v>
      </c>
      <c r="E580" s="3429"/>
      <c r="F580" s="3429"/>
      <c r="G580" s="3429"/>
      <c r="H580" s="3429"/>
      <c r="I580" s="3429"/>
      <c r="J580" s="655"/>
    </row>
    <row r="581" spans="1:20">
      <c r="A581" s="2570"/>
      <c r="D581" s="211"/>
      <c r="E581" s="211"/>
      <c r="F581" s="211"/>
      <c r="G581" s="211"/>
      <c r="H581" s="211"/>
      <c r="I581" s="211"/>
      <c r="J581" s="655"/>
    </row>
    <row r="582" spans="1:20">
      <c r="A582" s="2576"/>
      <c r="C582" s="2518" t="s">
        <v>3280</v>
      </c>
      <c r="D582" s="2530" t="s">
        <v>2180</v>
      </c>
      <c r="E582" s="2635"/>
      <c r="F582" s="2525"/>
      <c r="G582" s="2599"/>
      <c r="H582" s="2525"/>
      <c r="I582" s="2636"/>
      <c r="J582" s="2636"/>
      <c r="K582" s="1369"/>
      <c r="L582" s="1369"/>
    </row>
    <row r="583" spans="1:20">
      <c r="A583" s="2576"/>
      <c r="C583" s="2614"/>
      <c r="D583" s="2614"/>
      <c r="E583" s="2501"/>
      <c r="F583" s="2525"/>
      <c r="G583" s="2525"/>
      <c r="H583" s="2525"/>
      <c r="I583" s="2583"/>
      <c r="J583" s="2583"/>
      <c r="K583" s="1369"/>
      <c r="L583" s="1369"/>
    </row>
    <row r="584" spans="1:20" ht="47.25">
      <c r="A584" s="2576" t="s">
        <v>828</v>
      </c>
      <c r="C584" s="2614"/>
      <c r="D584" s="3186" t="s">
        <v>3269</v>
      </c>
      <c r="E584" s="3186"/>
      <c r="F584" s="3186"/>
      <c r="G584" s="3186"/>
      <c r="H584" s="3186"/>
      <c r="I584" s="3186"/>
      <c r="J584" s="2538"/>
      <c r="L584" s="1369"/>
    </row>
    <row r="585" spans="1:20">
      <c r="A585" s="2576"/>
      <c r="C585" s="2614"/>
      <c r="D585" s="2525"/>
      <c r="E585" s="2525"/>
      <c r="F585" s="2525"/>
      <c r="G585" s="2525"/>
      <c r="H585" s="2525"/>
      <c r="I585" s="2525"/>
      <c r="J585" s="2538"/>
      <c r="L585" s="1369"/>
    </row>
    <row r="586" spans="1:20">
      <c r="A586" s="2576"/>
      <c r="C586" s="2518" t="s">
        <v>2179</v>
      </c>
      <c r="D586" s="2530" t="s">
        <v>3299</v>
      </c>
      <c r="E586" s="2635"/>
      <c r="F586" s="2525"/>
      <c r="G586" s="2599"/>
      <c r="H586" s="2525"/>
      <c r="I586" s="2637"/>
      <c r="J586" s="2636"/>
      <c r="K586" s="1369"/>
      <c r="L586" s="1369"/>
    </row>
    <row r="587" spans="1:20">
      <c r="A587" s="2576"/>
      <c r="C587" s="2614"/>
      <c r="D587" s="2614"/>
      <c r="E587" s="2501"/>
      <c r="F587" s="2525"/>
      <c r="G587" s="2525"/>
      <c r="H587" s="2525"/>
      <c r="I587" s="2638"/>
      <c r="J587" s="2583"/>
      <c r="K587" s="1369"/>
      <c r="L587" s="1369"/>
    </row>
    <row r="588" spans="1:20" ht="31.5">
      <c r="A588" s="2576" t="s">
        <v>832</v>
      </c>
      <c r="C588" s="2614"/>
      <c r="D588" s="3429" t="s">
        <v>4541</v>
      </c>
      <c r="E588" s="3429"/>
      <c r="F588" s="3429"/>
      <c r="G588" s="3429"/>
      <c r="H588" s="3429"/>
      <c r="I588" s="3429"/>
      <c r="J588" s="2538"/>
      <c r="L588" s="1369"/>
    </row>
    <row r="589" spans="1:20">
      <c r="A589" s="2576"/>
      <c r="C589" s="2614"/>
      <c r="D589" s="211"/>
      <c r="E589" s="211"/>
      <c r="F589" s="211"/>
      <c r="G589" s="211"/>
      <c r="H589" s="211"/>
      <c r="I589" s="211"/>
      <c r="J589" s="2538"/>
      <c r="L589" s="1369"/>
    </row>
    <row r="590" spans="1:20">
      <c r="A590" s="2576"/>
      <c r="C590" s="2518" t="s">
        <v>3281</v>
      </c>
      <c r="D590" s="2578" t="s">
        <v>4714</v>
      </c>
      <c r="E590" s="2635"/>
      <c r="F590" s="2525"/>
      <c r="G590" s="2501"/>
      <c r="H590" s="2501"/>
      <c r="I590" s="2501"/>
      <c r="J590" s="2501"/>
    </row>
    <row r="591" spans="1:20">
      <c r="A591" s="2576"/>
      <c r="C591" s="2614"/>
      <c r="D591" s="2614"/>
      <c r="E591" s="2501"/>
      <c r="F591" s="2538"/>
      <c r="G591" s="2538"/>
      <c r="H591" s="2538"/>
      <c r="I591" s="2538"/>
      <c r="J591" s="2538"/>
    </row>
    <row r="592" spans="1:20" ht="47.25">
      <c r="A592" s="2639" t="s">
        <v>828</v>
      </c>
      <c r="B592" s="1368"/>
      <c r="D592" s="3186" t="s">
        <v>11426</v>
      </c>
      <c r="E592" s="3186"/>
      <c r="F592" s="3186"/>
      <c r="G592" s="3186"/>
      <c r="H592" s="3186"/>
      <c r="I592" s="3186"/>
      <c r="J592" s="2538"/>
    </row>
    <row r="593" spans="1:10">
      <c r="A593" s="2639"/>
      <c r="B593" s="1368"/>
      <c r="D593" s="2525"/>
      <c r="E593" s="2525"/>
      <c r="F593" s="2525"/>
      <c r="G593" s="2525"/>
      <c r="H593" s="2525"/>
      <c r="I593" s="2525"/>
      <c r="J593" s="2538"/>
    </row>
    <row r="594" spans="1:10">
      <c r="A594" s="2597"/>
      <c r="C594" s="2640"/>
      <c r="E594" s="2501"/>
      <c r="F594" s="2538"/>
      <c r="H594" s="3448" t="str">
        <f>+'OPINION pymes con anexo '!I72</f>
        <v>Agosto, 18 del 2023</v>
      </c>
      <c r="I594" s="3448"/>
    </row>
    <row r="595" spans="1:10">
      <c r="A595" s="2597"/>
      <c r="C595" s="2640"/>
      <c r="E595" s="2501"/>
      <c r="F595" s="2538"/>
      <c r="H595" s="2641"/>
      <c r="I595" s="2641"/>
    </row>
    <row r="596" spans="1:10">
      <c r="A596" s="2597"/>
      <c r="C596" s="2640"/>
      <c r="E596" s="2501"/>
      <c r="F596" s="2538"/>
      <c r="H596" s="2641"/>
      <c r="I596" s="2641"/>
    </row>
    <row r="597" spans="1:10">
      <c r="A597" s="2597"/>
      <c r="C597" s="2640"/>
      <c r="E597" s="2501"/>
      <c r="F597" s="2538"/>
      <c r="H597" s="2641"/>
      <c r="I597" s="2641"/>
    </row>
    <row r="598" spans="1:10">
      <c r="A598" s="2597"/>
      <c r="C598" s="2640"/>
      <c r="I598" s="2641"/>
    </row>
    <row r="599" spans="1:10">
      <c r="A599" s="2597"/>
      <c r="C599" s="2640"/>
      <c r="D599" s="553" t="s">
        <v>4853</v>
      </c>
      <c r="F599" s="211"/>
      <c r="H599" s="620" t="s">
        <v>5437</v>
      </c>
      <c r="I599" s="2642"/>
    </row>
    <row r="600" spans="1:10">
      <c r="A600" s="2597"/>
      <c r="C600" s="2640"/>
      <c r="D600" s="558" t="str">
        <f>+'6 INFORME BALANCES'!D104</f>
        <v xml:space="preserve">Sr. Eduardo Mendoza Hurtado </v>
      </c>
      <c r="E600" s="552"/>
      <c r="H600" s="2643" t="str">
        <f>+'6 INFORME BALANCES'!G104</f>
        <v>Sr. Alfonso Solorzano Moncada</v>
      </c>
      <c r="I600" s="2642"/>
    </row>
    <row r="601" spans="1:10">
      <c r="A601" s="2597"/>
      <c r="C601" s="2640"/>
      <c r="D601" s="558" t="str">
        <f>+'6 INFORME BALANCES'!D105</f>
        <v>Gerente General</v>
      </c>
      <c r="E601" s="552"/>
      <c r="H601" s="2643" t="str">
        <f>+'6 INFORME BALANCES'!G105</f>
        <v>Contador</v>
      </c>
      <c r="I601" s="2642"/>
    </row>
    <row r="602" spans="1:10">
      <c r="A602" s="2597"/>
      <c r="C602" s="2640"/>
      <c r="D602" s="558"/>
      <c r="E602" s="552"/>
      <c r="H602" s="2643"/>
      <c r="I602" s="2642"/>
    </row>
    <row r="603" spans="1:10">
      <c r="A603" s="2597"/>
      <c r="C603" s="2640"/>
      <c r="D603" s="558"/>
      <c r="E603" s="552"/>
      <c r="H603" s="2643"/>
      <c r="I603" s="2642"/>
    </row>
    <row r="604" spans="1:10">
      <c r="A604" s="2597"/>
      <c r="C604" s="2640"/>
      <c r="D604" s="558"/>
      <c r="E604" s="552"/>
      <c r="H604" s="2643"/>
      <c r="I604" s="2642"/>
    </row>
    <row r="605" spans="1:10">
      <c r="A605" s="2597"/>
      <c r="C605" s="2640"/>
      <c r="D605" s="558"/>
      <c r="E605" s="552"/>
      <c r="H605" s="2643"/>
      <c r="I605" s="2642"/>
    </row>
    <row r="606" spans="1:10">
      <c r="A606" s="2597"/>
      <c r="C606" s="2640"/>
      <c r="D606" s="558"/>
      <c r="E606" s="552"/>
      <c r="H606" s="2643"/>
      <c r="I606" s="2642"/>
    </row>
    <row r="607" spans="1:10">
      <c r="A607" s="2597"/>
      <c r="C607" s="2640"/>
      <c r="D607" s="558"/>
      <c r="E607" s="552"/>
      <c r="H607" s="2643"/>
      <c r="I607" s="2642"/>
    </row>
    <row r="608" spans="1:10">
      <c r="A608" s="2597"/>
      <c r="C608" s="2640"/>
      <c r="D608" s="558"/>
      <c r="E608" s="552"/>
      <c r="H608" s="2643"/>
      <c r="I608" s="2642"/>
    </row>
    <row r="609" spans="1:9">
      <c r="A609" s="2597"/>
      <c r="C609" s="2640"/>
      <c r="D609" s="558"/>
      <c r="E609" s="552"/>
      <c r="H609" s="2643"/>
      <c r="I609" s="2642"/>
    </row>
    <row r="610" spans="1:9">
      <c r="A610" s="2597"/>
      <c r="C610" s="2640"/>
      <c r="D610" s="558"/>
      <c r="E610" s="552"/>
      <c r="H610" s="2643"/>
      <c r="I610" s="2642"/>
    </row>
    <row r="611" spans="1:9">
      <c r="A611" s="2597"/>
      <c r="C611" s="2640"/>
      <c r="D611" s="558"/>
      <c r="E611" s="552"/>
      <c r="H611" s="2643"/>
      <c r="I611" s="2642"/>
    </row>
    <row r="612" spans="1:9">
      <c r="A612" s="2597"/>
      <c r="C612" s="2640"/>
      <c r="D612" s="558"/>
      <c r="E612" s="552"/>
      <c r="H612" s="2643"/>
      <c r="I612" s="2642"/>
    </row>
    <row r="613" spans="1:9">
      <c r="A613" s="2597"/>
      <c r="C613" s="2640"/>
      <c r="E613" s="2501"/>
      <c r="F613" s="2538"/>
      <c r="G613" s="2538"/>
      <c r="H613" s="2642"/>
      <c r="I613" s="2642"/>
    </row>
    <row r="614" spans="1:9">
      <c r="A614" s="2597"/>
      <c r="C614" s="2640"/>
      <c r="E614" s="2501"/>
      <c r="F614" s="2538"/>
      <c r="G614" s="2538"/>
      <c r="H614" s="2642"/>
      <c r="I614" s="2642"/>
    </row>
    <row r="615" spans="1:9">
      <c r="A615" s="2597"/>
      <c r="C615" s="2640"/>
      <c r="E615" s="2501"/>
      <c r="F615" s="2538"/>
      <c r="G615" s="2538"/>
      <c r="H615" s="2642"/>
      <c r="I615" s="2642"/>
    </row>
    <row r="616" spans="1:9">
      <c r="A616" s="2597"/>
      <c r="C616" s="2640"/>
      <c r="E616" s="2501"/>
      <c r="F616" s="2538"/>
      <c r="G616" s="2538"/>
      <c r="H616" s="2642"/>
      <c r="I616" s="2642"/>
    </row>
    <row r="617" spans="1:9">
      <c r="A617" s="2597"/>
      <c r="C617" s="2640"/>
      <c r="E617" s="2501"/>
      <c r="F617" s="2538"/>
      <c r="G617" s="2538"/>
      <c r="H617" s="2642"/>
      <c r="I617" s="2642"/>
    </row>
    <row r="618" spans="1:9">
      <c r="A618" s="2597"/>
      <c r="C618" s="2640"/>
      <c r="E618" s="2501"/>
      <c r="F618" s="2538"/>
      <c r="G618" s="2538"/>
      <c r="H618" s="2642"/>
      <c r="I618" s="2642"/>
    </row>
    <row r="619" spans="1:9">
      <c r="A619" s="2597"/>
      <c r="C619" s="2640"/>
      <c r="E619" s="2501"/>
      <c r="F619" s="2538"/>
      <c r="G619" s="2538"/>
      <c r="H619" s="2642"/>
      <c r="I619" s="2642"/>
    </row>
    <row r="620" spans="1:9">
      <c r="A620" s="2597"/>
      <c r="C620" s="2640"/>
      <c r="E620" s="2501"/>
      <c r="F620" s="2538"/>
      <c r="G620" s="2538"/>
      <c r="H620" s="2642"/>
      <c r="I620" s="2642"/>
    </row>
    <row r="621" spans="1:9">
      <c r="A621" s="2597"/>
      <c r="C621" s="2640"/>
      <c r="I621" s="2709" t="s">
        <v>3424</v>
      </c>
    </row>
    <row r="622" spans="1:9">
      <c r="A622" s="2597"/>
      <c r="C622" s="2640"/>
      <c r="D622" s="558"/>
      <c r="E622" s="552"/>
      <c r="H622" s="2643"/>
      <c r="I622" s="2642"/>
    </row>
    <row r="623" spans="1:9">
      <c r="A623" s="2597"/>
      <c r="C623" s="2640"/>
      <c r="D623" s="558"/>
      <c r="E623" s="552"/>
      <c r="H623" s="2643"/>
      <c r="I623" s="2642"/>
    </row>
    <row r="624" spans="1:9">
      <c r="A624" s="2597"/>
      <c r="C624" s="2640"/>
      <c r="D624" s="558"/>
      <c r="E624" s="552"/>
      <c r="H624" s="2643"/>
      <c r="I624" s="2642"/>
    </row>
    <row r="625" spans="1:9">
      <c r="A625" s="2597"/>
      <c r="C625" s="2640"/>
      <c r="D625" s="558"/>
      <c r="E625" s="552"/>
      <c r="H625" s="2643"/>
      <c r="I625" s="2642"/>
    </row>
    <row r="626" spans="1:9">
      <c r="A626" s="2597"/>
      <c r="C626" s="2640"/>
      <c r="D626" s="558"/>
      <c r="E626" s="552"/>
      <c r="H626" s="2643"/>
      <c r="I626" s="2642"/>
    </row>
    <row r="627" spans="1:9">
      <c r="A627" s="2597"/>
      <c r="C627" s="2640"/>
      <c r="D627" s="558"/>
      <c r="E627" s="552"/>
      <c r="H627" s="2643"/>
      <c r="I627" s="2642"/>
    </row>
    <row r="628" spans="1:9">
      <c r="A628" s="2597"/>
      <c r="C628" s="2640"/>
      <c r="D628" s="558"/>
      <c r="E628" s="552"/>
      <c r="H628" s="2643"/>
      <c r="I628" s="2642"/>
    </row>
  </sheetData>
  <autoFilter ref="L372:L440" xr:uid="{00000000-0009-0000-0000-00001F000000}"/>
  <mergeCells count="130">
    <mergeCell ref="H594:I594"/>
    <mergeCell ref="D513:I513"/>
    <mergeCell ref="D519:I519"/>
    <mergeCell ref="D462:I462"/>
    <mergeCell ref="D26:I26"/>
    <mergeCell ref="D37:I37"/>
    <mergeCell ref="D39:I39"/>
    <mergeCell ref="D144:I144"/>
    <mergeCell ref="D148:I148"/>
    <mergeCell ref="D138:I138"/>
    <mergeCell ref="D69:I69"/>
    <mergeCell ref="D71:I71"/>
    <mergeCell ref="D75:I75"/>
    <mergeCell ref="D77:I77"/>
    <mergeCell ref="D94:I94"/>
    <mergeCell ref="D96:I96"/>
    <mergeCell ref="D98:I98"/>
    <mergeCell ref="D134:I134"/>
    <mergeCell ref="D81:I81"/>
    <mergeCell ref="D154:I154"/>
    <mergeCell ref="D258:I258"/>
    <mergeCell ref="D126:I126"/>
    <mergeCell ref="D128:I128"/>
    <mergeCell ref="D108:I108"/>
    <mergeCell ref="D112:I112"/>
    <mergeCell ref="D116:I116"/>
    <mergeCell ref="D118:I118"/>
    <mergeCell ref="D120:I120"/>
    <mergeCell ref="D122:I122"/>
    <mergeCell ref="D198:I198"/>
    <mergeCell ref="D162:I162"/>
    <mergeCell ref="D164:I164"/>
    <mergeCell ref="D166:I166"/>
    <mergeCell ref="D158:I158"/>
    <mergeCell ref="D140:I140"/>
    <mergeCell ref="D142:I142"/>
    <mergeCell ref="D150:I150"/>
    <mergeCell ref="D130:I130"/>
    <mergeCell ref="D168:I168"/>
    <mergeCell ref="D200:I200"/>
    <mergeCell ref="D202:I202"/>
    <mergeCell ref="D204:I204"/>
    <mergeCell ref="D208:I208"/>
    <mergeCell ref="D124:I124"/>
    <mergeCell ref="D61:I61"/>
    <mergeCell ref="D30:I30"/>
    <mergeCell ref="D32:I32"/>
    <mergeCell ref="D100:I100"/>
    <mergeCell ref="D102:I102"/>
    <mergeCell ref="D104:I104"/>
    <mergeCell ref="D106:I106"/>
    <mergeCell ref="D194:I194"/>
    <mergeCell ref="D196:I196"/>
    <mergeCell ref="D170:I170"/>
    <mergeCell ref="D183:I183"/>
    <mergeCell ref="D160:I160"/>
    <mergeCell ref="D172:I172"/>
    <mergeCell ref="D187:I187"/>
    <mergeCell ref="D189:I189"/>
    <mergeCell ref="D190:I190"/>
    <mergeCell ref="D185:I185"/>
    <mergeCell ref="D136:I136"/>
    <mergeCell ref="D110:I110"/>
    <mergeCell ref="D3:I3"/>
    <mergeCell ref="D7:I7"/>
    <mergeCell ref="D13:I13"/>
    <mergeCell ref="D15:I15"/>
    <mergeCell ref="D17:F17"/>
    <mergeCell ref="D24:I24"/>
    <mergeCell ref="D9:I9"/>
    <mergeCell ref="D11:I11"/>
    <mergeCell ref="D85:I85"/>
    <mergeCell ref="D65:I65"/>
    <mergeCell ref="D41:I41"/>
    <mergeCell ref="D43:I43"/>
    <mergeCell ref="D47:I47"/>
    <mergeCell ref="D51:I51"/>
    <mergeCell ref="D53:I53"/>
    <mergeCell ref="D55:I55"/>
    <mergeCell ref="D213:I213"/>
    <mergeCell ref="D215:I215"/>
    <mergeCell ref="D219:I219"/>
    <mergeCell ref="D238:I238"/>
    <mergeCell ref="D235:I235"/>
    <mergeCell ref="D254:I254"/>
    <mergeCell ref="D248:I248"/>
    <mergeCell ref="D250:I250"/>
    <mergeCell ref="D252:I252"/>
    <mergeCell ref="D221:I221"/>
    <mergeCell ref="D223:I223"/>
    <mergeCell ref="D227:I227"/>
    <mergeCell ref="D229:I229"/>
    <mergeCell ref="D242:I242"/>
    <mergeCell ref="D294:I294"/>
    <mergeCell ref="D298:I298"/>
    <mergeCell ref="D368:I368"/>
    <mergeCell ref="D370:I370"/>
    <mergeCell ref="D306:I306"/>
    <mergeCell ref="D308:I308"/>
    <mergeCell ref="D262:I262"/>
    <mergeCell ref="D265:I265"/>
    <mergeCell ref="D281:I281"/>
    <mergeCell ref="D285:I285"/>
    <mergeCell ref="D288:I288"/>
    <mergeCell ref="D290:I290"/>
    <mergeCell ref="D269:I269"/>
    <mergeCell ref="D271:I271"/>
    <mergeCell ref="D275:I275"/>
    <mergeCell ref="D277:I277"/>
    <mergeCell ref="D302:I302"/>
    <mergeCell ref="D592:I592"/>
    <mergeCell ref="D492:I492"/>
    <mergeCell ref="D490:I490"/>
    <mergeCell ref="D488:I488"/>
    <mergeCell ref="D507:I507"/>
    <mergeCell ref="D557:I557"/>
    <mergeCell ref="D561:I561"/>
    <mergeCell ref="D565:I565"/>
    <mergeCell ref="D570:I570"/>
    <mergeCell ref="D555:I555"/>
    <mergeCell ref="D553:I553"/>
    <mergeCell ref="D511:I511"/>
    <mergeCell ref="D517:I517"/>
    <mergeCell ref="D584:I584"/>
    <mergeCell ref="D588:I588"/>
    <mergeCell ref="D496:I496"/>
    <mergeCell ref="D569:I569"/>
    <mergeCell ref="D574:I574"/>
    <mergeCell ref="D576:I576"/>
    <mergeCell ref="D580:I580"/>
  </mergeCells>
  <pageMargins left="0.70866141732283472" right="0.51181102362204722" top="0.98425196850393704" bottom="0.74803149606299213" header="0.31496062992125984" footer="0.31496062992125984"/>
  <pageSetup paperSize="9" firstPageNumber="12" orientation="portrait" useFirstPageNumber="1" r:id="rId1"/>
  <headerFooter>
    <oddHeader>&amp;R&amp;"Arial,Negrita"&amp;12TABACALERA MENHURSA S.A.
Politicas Contables Sgnificativas y Notas  a los Estados Financieras
(Expresado en dolares&amp;"Arial,Normal"&amp;10)</oddHeader>
    <oddFooter>&amp;R&amp;"Arial,Negrita"&amp;14&amp;P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5">
    <tabColor rgb="FF92D050"/>
  </sheetPr>
  <dimension ref="B1:AC57"/>
  <sheetViews>
    <sheetView workbookViewId="0"/>
  </sheetViews>
  <sheetFormatPr baseColWidth="10" defaultRowHeight="12.75"/>
  <cols>
    <col min="1" max="1" width="1.42578125" customWidth="1"/>
    <col min="5" max="5" width="17.28515625" customWidth="1"/>
    <col min="6" max="6" width="46.140625" customWidth="1"/>
    <col min="7" max="7" width="13.5703125" customWidth="1"/>
    <col min="8" max="8" width="11.42578125" hidden="1" customWidth="1"/>
    <col min="9" max="9" width="10.42578125" hidden="1" customWidth="1"/>
    <col min="10" max="10" width="11.7109375" hidden="1" customWidth="1"/>
    <col min="11" max="11" width="11" hidden="1" customWidth="1"/>
    <col min="12" max="12" width="7.42578125" hidden="1" customWidth="1"/>
    <col min="13" max="13" width="11.140625" hidden="1" customWidth="1"/>
    <col min="14" max="14" width="12.5703125" hidden="1" customWidth="1"/>
    <col min="15" max="15" width="12" hidden="1" customWidth="1"/>
    <col min="16" max="16" width="12.140625" hidden="1" customWidth="1"/>
    <col min="17" max="17" width="11.140625" hidden="1" customWidth="1"/>
    <col min="18" max="18" width="17" hidden="1" customWidth="1"/>
    <col min="19" max="19" width="12.140625" hidden="1" customWidth="1"/>
    <col min="20" max="20" width="6.7109375" hidden="1" customWidth="1"/>
    <col min="21" max="21" width="9" hidden="1" customWidth="1"/>
    <col min="22" max="22" width="16.28515625" customWidth="1"/>
    <col min="23" max="23" width="17.42578125" customWidth="1"/>
    <col min="24" max="24" width="20.42578125" customWidth="1"/>
    <col min="25" max="25" width="13.7109375" customWidth="1"/>
    <col min="26" max="26" width="14.140625" customWidth="1"/>
    <col min="27" max="27" width="16.140625" customWidth="1"/>
    <col min="29" max="29" width="18.5703125" bestFit="1" customWidth="1"/>
  </cols>
  <sheetData>
    <row r="1" spans="2:29" ht="5.25" customHeight="1" thickBot="1"/>
    <row r="2" spans="2:29" ht="25.5" customHeight="1">
      <c r="B2" s="3452" t="str">
        <f>+'4 BG101'!B2</f>
        <v>TABACALERA MENHURSA S.A.</v>
      </c>
      <c r="C2" s="3453"/>
      <c r="D2" s="3453"/>
      <c r="E2" s="3453"/>
      <c r="F2" s="3453"/>
      <c r="G2" s="3453"/>
      <c r="H2" s="3453"/>
      <c r="I2" s="3453"/>
      <c r="J2" s="3453"/>
      <c r="K2" s="3453"/>
      <c r="L2" s="3454"/>
      <c r="M2" s="3453"/>
      <c r="N2" s="3453"/>
      <c r="O2" s="3453"/>
      <c r="P2" s="3453"/>
      <c r="Q2" s="3453"/>
      <c r="R2" s="3453"/>
      <c r="S2" s="3453"/>
      <c r="T2" s="3453"/>
      <c r="U2" s="3454"/>
      <c r="V2" s="3453"/>
      <c r="W2" s="3453"/>
      <c r="X2" s="3453"/>
      <c r="Y2" s="3453"/>
      <c r="Z2" s="3453"/>
      <c r="AA2" s="3455"/>
    </row>
    <row r="3" spans="2:29" ht="12" customHeight="1">
      <c r="B3" s="659"/>
      <c r="C3" s="658"/>
      <c r="D3" s="658"/>
      <c r="E3" s="658"/>
      <c r="F3" s="658"/>
      <c r="G3" s="658"/>
      <c r="H3" s="658"/>
      <c r="I3" s="654"/>
      <c r="J3" s="654"/>
      <c r="K3" s="240"/>
      <c r="L3" s="240"/>
      <c r="M3" s="240"/>
      <c r="N3" s="240"/>
      <c r="O3" s="240"/>
      <c r="P3" s="240"/>
      <c r="Q3" s="240"/>
      <c r="R3" s="240"/>
      <c r="S3" s="240"/>
      <c r="T3" s="240"/>
      <c r="U3" s="240"/>
      <c r="V3" s="240"/>
      <c r="W3" s="240"/>
      <c r="X3" s="240"/>
      <c r="Y3" s="240"/>
      <c r="Z3" s="240"/>
      <c r="AA3" s="653"/>
    </row>
    <row r="4" spans="2:29" ht="18.75">
      <c r="B4" s="3456" t="s">
        <v>827</v>
      </c>
      <c r="C4" s="3457"/>
      <c r="D4" s="3457"/>
      <c r="E4" s="3457"/>
      <c r="F4" s="3457"/>
      <c r="G4" s="3457"/>
      <c r="H4" s="3457"/>
      <c r="I4" s="3457"/>
      <c r="J4" s="3457"/>
      <c r="K4" s="3457"/>
      <c r="L4" s="3457"/>
      <c r="M4" s="3457"/>
      <c r="N4" s="3457"/>
      <c r="O4" s="3457"/>
      <c r="P4" s="3457"/>
      <c r="Q4" s="3457"/>
      <c r="R4" s="3457"/>
      <c r="S4" s="3457"/>
      <c r="T4" s="3457"/>
      <c r="U4" s="3457"/>
      <c r="V4" s="3457"/>
      <c r="W4" s="3457"/>
      <c r="X4" s="3457"/>
      <c r="Y4" s="3457"/>
      <c r="Z4" s="3457"/>
      <c r="AA4" s="3458"/>
    </row>
    <row r="5" spans="2:29" ht="9" customHeight="1">
      <c r="B5" s="657"/>
      <c r="C5" s="656"/>
      <c r="D5" s="656"/>
      <c r="E5" s="656"/>
      <c r="F5" s="656"/>
      <c r="G5" s="656"/>
      <c r="H5" s="656"/>
      <c r="I5" s="655"/>
      <c r="J5" s="654"/>
      <c r="K5" s="240"/>
      <c r="L5" s="240"/>
      <c r="M5" s="240"/>
      <c r="N5" s="240"/>
      <c r="O5" s="240"/>
      <c r="P5" s="240"/>
      <c r="Q5" s="240"/>
      <c r="R5" s="240"/>
      <c r="S5" s="240"/>
      <c r="T5" s="240"/>
      <c r="U5" s="240"/>
      <c r="V5" s="240"/>
      <c r="W5" s="240"/>
      <c r="X5" s="240"/>
      <c r="Y5" s="240"/>
      <c r="Z5" s="240"/>
      <c r="AA5" s="653"/>
    </row>
    <row r="6" spans="2:29" ht="15.75">
      <c r="B6" s="3459" t="s">
        <v>714</v>
      </c>
      <c r="C6" s="3460"/>
      <c r="D6" s="3460"/>
      <c r="E6" s="3460"/>
      <c r="F6" s="3460"/>
      <c r="G6" s="3460"/>
      <c r="H6" s="3460"/>
      <c r="I6" s="3460"/>
      <c r="J6" s="3460"/>
      <c r="K6" s="3460"/>
      <c r="L6" s="3460"/>
      <c r="M6" s="3460"/>
      <c r="N6" s="3460"/>
      <c r="O6" s="3460"/>
      <c r="P6" s="3460"/>
      <c r="Q6" s="3460"/>
      <c r="R6" s="3460"/>
      <c r="S6" s="3460"/>
      <c r="T6" s="3460"/>
      <c r="U6" s="3460"/>
      <c r="V6" s="3460"/>
      <c r="W6" s="3460"/>
      <c r="X6" s="3460"/>
      <c r="Y6" s="3460"/>
      <c r="Z6" s="3460"/>
      <c r="AA6" s="3461"/>
    </row>
    <row r="7" spans="2:29" ht="16.5" thickBot="1">
      <c r="B7" s="587"/>
      <c r="C7" s="598"/>
      <c r="D7" s="614"/>
      <c r="E7" s="614"/>
      <c r="F7" s="614"/>
      <c r="G7" s="600"/>
      <c r="H7" s="618"/>
      <c r="I7" s="654"/>
      <c r="J7" s="654"/>
      <c r="K7" s="240"/>
      <c r="L7" s="240"/>
      <c r="M7" s="240"/>
      <c r="N7" s="240"/>
      <c r="O7" s="240"/>
      <c r="P7" s="240"/>
      <c r="Q7" s="240"/>
      <c r="R7" s="240"/>
      <c r="S7" s="240"/>
      <c r="T7" s="240"/>
      <c r="U7" s="240"/>
      <c r="V7" s="240"/>
      <c r="W7" s="240"/>
      <c r="X7" s="240"/>
      <c r="Y7" s="240"/>
      <c r="Z7" s="240"/>
      <c r="AA7" s="653"/>
    </row>
    <row r="8" spans="2:29" ht="26.25" customHeight="1" thickBot="1">
      <c r="B8" s="652"/>
      <c r="C8" s="651"/>
      <c r="D8" s="651"/>
      <c r="E8" s="651"/>
      <c r="F8" s="651"/>
      <c r="G8" s="2389"/>
      <c r="H8" s="2389"/>
      <c r="I8" s="2390"/>
      <c r="J8" s="3462" t="s">
        <v>99</v>
      </c>
      <c r="K8" s="3463"/>
      <c r="L8" s="3464"/>
      <c r="M8" s="3466"/>
      <c r="N8" s="3466"/>
      <c r="O8" s="3466"/>
      <c r="P8" s="3466"/>
      <c r="Q8" s="3466"/>
      <c r="R8" s="3466"/>
      <c r="S8" s="3466"/>
      <c r="T8" s="3467"/>
      <c r="U8" s="3468" t="s">
        <v>100</v>
      </c>
      <c r="V8" s="3469"/>
      <c r="W8" s="3469"/>
      <c r="X8" s="3469"/>
      <c r="Y8" s="3469"/>
      <c r="Z8" s="3470"/>
      <c r="AA8" s="3465" t="s">
        <v>825</v>
      </c>
    </row>
    <row r="9" spans="2:29" ht="71.45" customHeight="1" thickBot="1">
      <c r="B9" s="650"/>
      <c r="C9" s="651"/>
      <c r="D9" s="651"/>
      <c r="E9" s="651"/>
      <c r="F9" s="651"/>
      <c r="G9" s="2391" t="s">
        <v>824</v>
      </c>
      <c r="H9" s="2391" t="s">
        <v>823</v>
      </c>
      <c r="I9" s="2391" t="s">
        <v>822</v>
      </c>
      <c r="J9" s="2391" t="s">
        <v>101</v>
      </c>
      <c r="K9" s="2391" t="s">
        <v>821</v>
      </c>
      <c r="L9" s="2391" t="s">
        <v>125</v>
      </c>
      <c r="M9" s="2391" t="s">
        <v>819</v>
      </c>
      <c r="N9" s="2391" t="s">
        <v>818</v>
      </c>
      <c r="O9" s="2391" t="s">
        <v>817</v>
      </c>
      <c r="P9" s="2391" t="s">
        <v>2395</v>
      </c>
      <c r="Q9" s="2391" t="s">
        <v>2396</v>
      </c>
      <c r="R9" s="2391" t="s">
        <v>2397</v>
      </c>
      <c r="S9" s="2391" t="s">
        <v>2398</v>
      </c>
      <c r="T9" s="2391" t="s">
        <v>882</v>
      </c>
      <c r="U9" s="2391" t="s">
        <v>820</v>
      </c>
      <c r="V9" s="2391" t="s">
        <v>816</v>
      </c>
      <c r="W9" s="2391" t="s">
        <v>815</v>
      </c>
      <c r="X9" s="2391" t="s">
        <v>826</v>
      </c>
      <c r="Y9" s="2391" t="s">
        <v>814</v>
      </c>
      <c r="Z9" s="2391" t="s">
        <v>813</v>
      </c>
      <c r="AA9" s="3465"/>
    </row>
    <row r="10" spans="2:29" ht="16.5" thickBot="1">
      <c r="B10" s="650"/>
      <c r="C10" s="651"/>
      <c r="D10" s="651"/>
      <c r="E10" s="651"/>
      <c r="F10" s="651"/>
      <c r="G10" s="2392">
        <v>301</v>
      </c>
      <c r="H10" s="2392">
        <v>302</v>
      </c>
      <c r="I10" s="2392">
        <v>303</v>
      </c>
      <c r="J10" s="2392">
        <v>30401</v>
      </c>
      <c r="K10" s="2392">
        <v>30402</v>
      </c>
      <c r="L10" s="2393"/>
      <c r="M10" s="2392">
        <v>30501</v>
      </c>
      <c r="N10" s="2392">
        <v>30502</v>
      </c>
      <c r="O10" s="2392">
        <v>30503</v>
      </c>
      <c r="P10" s="2392"/>
      <c r="Q10" s="2392"/>
      <c r="R10" s="2392"/>
      <c r="S10" s="2392"/>
      <c r="T10" s="2392"/>
      <c r="U10" s="2392">
        <v>30403</v>
      </c>
      <c r="V10" s="2392">
        <v>30601</v>
      </c>
      <c r="W10" s="2392">
        <v>30602</v>
      </c>
      <c r="X10" s="2392">
        <v>30603</v>
      </c>
      <c r="Y10" s="2392">
        <v>30701</v>
      </c>
      <c r="Z10" s="2392">
        <v>30702</v>
      </c>
      <c r="AA10" s="2394"/>
    </row>
    <row r="11" spans="2:29" ht="15.75">
      <c r="B11" s="650"/>
      <c r="C11" s="642"/>
      <c r="D11" s="642"/>
      <c r="E11" s="642"/>
      <c r="F11" s="642"/>
      <c r="G11" s="649"/>
      <c r="H11" s="648"/>
      <c r="I11" s="648"/>
      <c r="J11" s="648"/>
      <c r="K11" s="648"/>
      <c r="L11" s="2022"/>
      <c r="M11" s="648"/>
      <c r="N11" s="648"/>
      <c r="O11" s="648"/>
      <c r="P11" s="648"/>
      <c r="Q11" s="648"/>
      <c r="R11" s="648"/>
      <c r="S11" s="648"/>
      <c r="T11" s="648"/>
      <c r="U11" s="648"/>
      <c r="V11" s="648"/>
      <c r="W11" s="648"/>
      <c r="X11" s="648"/>
      <c r="Y11" s="648"/>
      <c r="Z11" s="648"/>
      <c r="AA11" s="647"/>
    </row>
    <row r="12" spans="2:29" ht="16.5">
      <c r="B12" s="2387" t="s">
        <v>812</v>
      </c>
      <c r="C12" s="642"/>
      <c r="D12" s="642"/>
      <c r="E12" s="642"/>
      <c r="F12" s="642"/>
      <c r="G12" s="2395">
        <f>+G14+G22</f>
        <v>800</v>
      </c>
      <c r="H12" s="2396">
        <v>0</v>
      </c>
      <c r="I12" s="2396">
        <f t="shared" ref="I12:Z12" si="0">+I14+I22</f>
        <v>0</v>
      </c>
      <c r="J12" s="2396">
        <f t="shared" si="0"/>
        <v>0</v>
      </c>
      <c r="K12" s="2396">
        <f t="shared" si="0"/>
        <v>0</v>
      </c>
      <c r="L12" s="2396">
        <f>+L14+L22</f>
        <v>0</v>
      </c>
      <c r="M12" s="2396">
        <f t="shared" si="0"/>
        <v>0</v>
      </c>
      <c r="N12" s="2396">
        <f t="shared" si="0"/>
        <v>0</v>
      </c>
      <c r="O12" s="2396">
        <f t="shared" si="0"/>
        <v>0</v>
      </c>
      <c r="P12" s="2396">
        <f t="shared" ref="P12:U12" si="1">+P14+P22</f>
        <v>0</v>
      </c>
      <c r="Q12" s="2396">
        <f t="shared" si="1"/>
        <v>0</v>
      </c>
      <c r="R12" s="2396">
        <f t="shared" si="1"/>
        <v>0</v>
      </c>
      <c r="S12" s="2396">
        <f t="shared" si="1"/>
        <v>0</v>
      </c>
      <c r="T12" s="2396">
        <f t="shared" si="1"/>
        <v>0</v>
      </c>
      <c r="U12" s="2396">
        <f t="shared" si="1"/>
        <v>0</v>
      </c>
      <c r="V12" s="2396">
        <f t="shared" si="0"/>
        <v>0</v>
      </c>
      <c r="W12" s="2397">
        <f>+W14+W22</f>
        <v>-24472.240000000002</v>
      </c>
      <c r="X12" s="2396">
        <f t="shared" si="0"/>
        <v>0</v>
      </c>
      <c r="Y12" s="2396">
        <f t="shared" si="0"/>
        <v>0</v>
      </c>
      <c r="Z12" s="2398">
        <f t="shared" si="0"/>
        <v>0</v>
      </c>
      <c r="AA12" s="2399">
        <f>SUM(G12:Z12)</f>
        <v>-23672.240000000002</v>
      </c>
      <c r="AC12" s="285">
        <f>+AA12-'4 BG101'!M52</f>
        <v>-23672.240000000002</v>
      </c>
    </row>
    <row r="13" spans="2:29" ht="17.25" thickBot="1">
      <c r="B13" s="650"/>
      <c r="C13" s="642"/>
      <c r="D13" s="642"/>
      <c r="E13" s="642"/>
      <c r="F13" s="642"/>
      <c r="G13" s="2400"/>
      <c r="H13" s="2401"/>
      <c r="I13" s="2401"/>
      <c r="J13" s="2402"/>
      <c r="K13" s="2401"/>
      <c r="L13" s="2401"/>
      <c r="M13" s="2401"/>
      <c r="N13" s="2401"/>
      <c r="O13" s="2401"/>
      <c r="P13" s="2401"/>
      <c r="Q13" s="2401"/>
      <c r="R13" s="2401"/>
      <c r="S13" s="2401"/>
      <c r="T13" s="2401"/>
      <c r="U13" s="2402"/>
      <c r="V13" s="2401"/>
      <c r="W13" s="2401"/>
      <c r="X13" s="2401"/>
      <c r="Y13" s="2401"/>
      <c r="Z13" s="2403"/>
      <c r="AA13" s="2404"/>
    </row>
    <row r="14" spans="2:29" ht="17.25" thickBot="1">
      <c r="B14" s="646" t="s">
        <v>811</v>
      </c>
      <c r="C14" s="646"/>
      <c r="D14" s="646"/>
      <c r="E14" s="645"/>
      <c r="F14" s="644"/>
      <c r="G14" s="2405">
        <f>SUM(G16:G21)</f>
        <v>800</v>
      </c>
      <c r="H14" s="2406">
        <f t="shared" ref="H14:AA14" si="2">SUM(H16:H21)</f>
        <v>0</v>
      </c>
      <c r="I14" s="2406">
        <f t="shared" si="2"/>
        <v>0</v>
      </c>
      <c r="J14" s="2406">
        <f t="shared" si="2"/>
        <v>0</v>
      </c>
      <c r="K14" s="2406">
        <f t="shared" si="2"/>
        <v>0</v>
      </c>
      <c r="L14" s="2406">
        <f>SUM(L16:L21)</f>
        <v>0</v>
      </c>
      <c r="M14" s="2406">
        <f t="shared" si="2"/>
        <v>0</v>
      </c>
      <c r="N14" s="2406">
        <f t="shared" si="2"/>
        <v>0</v>
      </c>
      <c r="O14" s="2406">
        <f t="shared" si="2"/>
        <v>0</v>
      </c>
      <c r="P14" s="2406">
        <f t="shared" ref="P14:U14" si="3">SUM(P16:P21)</f>
        <v>0</v>
      </c>
      <c r="Q14" s="2406">
        <f t="shared" si="3"/>
        <v>0</v>
      </c>
      <c r="R14" s="2406">
        <f t="shared" si="3"/>
        <v>0</v>
      </c>
      <c r="S14" s="2406">
        <f t="shared" si="3"/>
        <v>0</v>
      </c>
      <c r="T14" s="2406">
        <f t="shared" si="3"/>
        <v>0</v>
      </c>
      <c r="U14" s="2406">
        <f t="shared" si="3"/>
        <v>0</v>
      </c>
      <c r="V14" s="2406">
        <f t="shared" si="2"/>
        <v>0</v>
      </c>
      <c r="W14" s="2407">
        <f t="shared" si="2"/>
        <v>0</v>
      </c>
      <c r="X14" s="2406">
        <f t="shared" si="2"/>
        <v>0</v>
      </c>
      <c r="Y14" s="2406">
        <f t="shared" si="2"/>
        <v>0</v>
      </c>
      <c r="Z14" s="2407">
        <f t="shared" si="2"/>
        <v>-24472.240000000002</v>
      </c>
      <c r="AA14" s="2408">
        <f t="shared" si="2"/>
        <v>-23672.240000000002</v>
      </c>
    </row>
    <row r="15" spans="2:29" ht="16.5">
      <c r="B15" s="2388"/>
      <c r="C15" s="643"/>
      <c r="D15" s="643"/>
      <c r="E15" s="643"/>
      <c r="F15" s="643"/>
      <c r="G15" s="2409"/>
      <c r="H15" s="2410"/>
      <c r="I15" s="2410"/>
      <c r="J15" s="2411"/>
      <c r="K15" s="2410"/>
      <c r="L15" s="2410"/>
      <c r="M15" s="2410"/>
      <c r="N15" s="2410"/>
      <c r="O15" s="2410"/>
      <c r="P15" s="2410"/>
      <c r="Q15" s="2410"/>
      <c r="R15" s="2410"/>
      <c r="S15" s="2410"/>
      <c r="T15" s="2410"/>
      <c r="U15" s="2411"/>
      <c r="V15" s="2410"/>
      <c r="W15" s="2410"/>
      <c r="X15" s="2410"/>
      <c r="Y15" s="2410"/>
      <c r="Z15" s="2412"/>
      <c r="AA15" s="2413"/>
    </row>
    <row r="16" spans="2:29" ht="16.5">
      <c r="B16" s="2387" t="s">
        <v>810</v>
      </c>
      <c r="C16" s="642"/>
      <c r="D16" s="642"/>
      <c r="E16" s="642"/>
      <c r="F16" s="642"/>
      <c r="G16" s="2395">
        <f>+'301'!D12+'301'!D13</f>
        <v>800</v>
      </c>
      <c r="H16" s="2396">
        <f>+'301'!D14</f>
        <v>0</v>
      </c>
      <c r="I16" s="2396"/>
      <c r="J16" s="2396">
        <f>+'302'!D13</f>
        <v>0</v>
      </c>
      <c r="K16" s="2396">
        <f>+'302'!D14</f>
        <v>0</v>
      </c>
      <c r="L16" s="2396">
        <f>+'302'!D15</f>
        <v>0</v>
      </c>
      <c r="M16" s="2396"/>
      <c r="N16" s="2396">
        <f>+'304'!D12</f>
        <v>0</v>
      </c>
      <c r="O16" s="2396"/>
      <c r="P16" s="2396">
        <f>+'304'!D15</f>
        <v>0</v>
      </c>
      <c r="Q16" s="2396">
        <f>+'304'!D16</f>
        <v>0</v>
      </c>
      <c r="R16" s="2396">
        <f>+'304'!D17</f>
        <v>0</v>
      </c>
      <c r="S16" s="2396">
        <f>+'304'!D18</f>
        <v>0</v>
      </c>
      <c r="T16" s="2396">
        <f>+'304'!D19</f>
        <v>0</v>
      </c>
      <c r="U16" s="2396">
        <f>+'303'!D13</f>
        <v>0</v>
      </c>
      <c r="V16" s="2396">
        <f>+'303'!E13</f>
        <v>0</v>
      </c>
      <c r="W16" s="2397">
        <f>+'303'!D18</f>
        <v>0</v>
      </c>
      <c r="X16" s="2396">
        <f>+'303'!D20</f>
        <v>0</v>
      </c>
      <c r="Y16" s="2396">
        <f>+'303'!D21</f>
        <v>0</v>
      </c>
      <c r="Z16" s="2398">
        <f>+'303'!D22</f>
        <v>-24472.240000000002</v>
      </c>
      <c r="AA16" s="2399">
        <f>SUM(G16:Z16)</f>
        <v>-23672.240000000002</v>
      </c>
      <c r="AC16" s="285">
        <f>+AA16-'4 BG101'!D52</f>
        <v>-15.709999999999127</v>
      </c>
    </row>
    <row r="17" spans="2:29" ht="16.5">
      <c r="B17" s="650"/>
      <c r="C17" s="642"/>
      <c r="D17" s="642"/>
      <c r="E17" s="642"/>
      <c r="F17" s="642"/>
      <c r="G17" s="2414"/>
      <c r="H17" s="2396"/>
      <c r="I17" s="2396"/>
      <c r="J17" s="2396"/>
      <c r="K17" s="2396"/>
      <c r="L17" s="2415"/>
      <c r="M17" s="2396"/>
      <c r="N17" s="2396"/>
      <c r="O17" s="2396"/>
      <c r="P17" s="2396"/>
      <c r="Q17" s="2396"/>
      <c r="R17" s="2396"/>
      <c r="S17" s="2396"/>
      <c r="T17" s="2396"/>
      <c r="U17" s="2396"/>
      <c r="V17" s="2396"/>
      <c r="W17" s="2396"/>
      <c r="X17" s="2396"/>
      <c r="Y17" s="2396"/>
      <c r="Z17" s="2416"/>
      <c r="AA17" s="2417"/>
    </row>
    <row r="18" spans="2:29" ht="16.5">
      <c r="B18" s="650" t="s">
        <v>809</v>
      </c>
      <c r="C18" s="642"/>
      <c r="D18" s="642"/>
      <c r="E18" s="642"/>
      <c r="F18" s="642"/>
      <c r="G18" s="2414"/>
      <c r="H18" s="2396"/>
      <c r="I18" s="2396"/>
      <c r="J18" s="2396"/>
      <c r="K18" s="2396"/>
      <c r="L18" s="2415"/>
      <c r="M18" s="2396"/>
      <c r="N18" s="2396"/>
      <c r="O18" s="2396"/>
      <c r="P18" s="2396"/>
      <c r="Q18" s="2396"/>
      <c r="R18" s="2396"/>
      <c r="S18" s="2396"/>
      <c r="T18" s="2396"/>
      <c r="U18" s="2396"/>
      <c r="V18" s="2396"/>
      <c r="W18" s="2396"/>
      <c r="X18" s="2396"/>
      <c r="Y18" s="2396"/>
      <c r="Z18" s="2416"/>
      <c r="AA18" s="2417"/>
    </row>
    <row r="19" spans="2:29" ht="16.5">
      <c r="B19" s="650"/>
      <c r="C19" s="642"/>
      <c r="D19" s="642"/>
      <c r="E19" s="642"/>
      <c r="F19" s="642"/>
      <c r="G19" s="2414"/>
      <c r="H19" s="2396"/>
      <c r="I19" s="2396"/>
      <c r="J19" s="2396"/>
      <c r="K19" s="2396"/>
      <c r="L19" s="2415"/>
      <c r="M19" s="2396"/>
      <c r="N19" s="2396"/>
      <c r="O19" s="2396"/>
      <c r="P19" s="2396"/>
      <c r="Q19" s="2396"/>
      <c r="R19" s="2396"/>
      <c r="S19" s="2396"/>
      <c r="T19" s="2396"/>
      <c r="U19" s="2396"/>
      <c r="V19" s="2396"/>
      <c r="W19" s="2396"/>
      <c r="X19" s="2396"/>
      <c r="Y19" s="2396"/>
      <c r="Z19" s="2416"/>
      <c r="AA19" s="2417"/>
    </row>
    <row r="20" spans="2:29" ht="16.5">
      <c r="B20" s="650" t="s">
        <v>808</v>
      </c>
      <c r="C20" s="642"/>
      <c r="D20" s="642"/>
      <c r="E20" s="642"/>
      <c r="F20" s="642"/>
      <c r="G20" s="2414"/>
      <c r="H20" s="2396"/>
      <c r="I20" s="2396"/>
      <c r="J20" s="2396"/>
      <c r="K20" s="2396"/>
      <c r="L20" s="2415"/>
      <c r="M20" s="2396"/>
      <c r="N20" s="2396"/>
      <c r="O20" s="2396"/>
      <c r="P20" s="2396"/>
      <c r="Q20" s="2396"/>
      <c r="R20" s="2396"/>
      <c r="S20" s="2396"/>
      <c r="T20" s="2396"/>
      <c r="U20" s="2396"/>
      <c r="V20" s="2396"/>
      <c r="W20" s="2396"/>
      <c r="X20" s="2396"/>
      <c r="Y20" s="2396"/>
      <c r="Z20" s="2416"/>
      <c r="AA20" s="2417"/>
    </row>
    <row r="21" spans="2:29" ht="17.25" thickBot="1">
      <c r="B21" s="650"/>
      <c r="C21" s="642"/>
      <c r="D21" s="642"/>
      <c r="E21" s="642"/>
      <c r="F21" s="642"/>
      <c r="G21" s="2418"/>
      <c r="H21" s="2419"/>
      <c r="I21" s="2419"/>
      <c r="J21" s="2402"/>
      <c r="K21" s="2419"/>
      <c r="L21" s="2420"/>
      <c r="M21" s="2419"/>
      <c r="N21" s="2419"/>
      <c r="O21" s="2419"/>
      <c r="P21" s="2419"/>
      <c r="Q21" s="2419"/>
      <c r="R21" s="2419"/>
      <c r="S21" s="2419"/>
      <c r="T21" s="2419"/>
      <c r="U21" s="2419"/>
      <c r="V21" s="2402"/>
      <c r="W21" s="2419"/>
      <c r="X21" s="2419"/>
      <c r="Y21" s="2419"/>
      <c r="Z21" s="2419"/>
      <c r="AA21" s="2421"/>
    </row>
    <row r="22" spans="2:29" ht="17.25" thickBot="1">
      <c r="B22" s="3449" t="s">
        <v>807</v>
      </c>
      <c r="C22" s="3450"/>
      <c r="D22" s="3450"/>
      <c r="E22" s="3450"/>
      <c r="F22" s="3451"/>
      <c r="G22" s="2405">
        <f t="shared" ref="G22:Z22" si="4">SUM(G24:G35)</f>
        <v>0</v>
      </c>
      <c r="H22" s="2406">
        <f t="shared" si="4"/>
        <v>0</v>
      </c>
      <c r="I22" s="2406">
        <f t="shared" si="4"/>
        <v>0</v>
      </c>
      <c r="J22" s="2406">
        <f>SUM(J24:J35)</f>
        <v>0</v>
      </c>
      <c r="K22" s="2406">
        <f t="shared" si="4"/>
        <v>0</v>
      </c>
      <c r="L22" s="2422"/>
      <c r="M22" s="2406">
        <f t="shared" si="4"/>
        <v>0</v>
      </c>
      <c r="N22" s="2406">
        <f t="shared" si="4"/>
        <v>0</v>
      </c>
      <c r="O22" s="2406">
        <f t="shared" si="4"/>
        <v>0</v>
      </c>
      <c r="P22" s="2406">
        <f t="shared" ref="P22:U22" si="5">SUM(P24:P35)</f>
        <v>0</v>
      </c>
      <c r="Q22" s="2406">
        <f t="shared" si="5"/>
        <v>0</v>
      </c>
      <c r="R22" s="2406">
        <f t="shared" si="5"/>
        <v>0</v>
      </c>
      <c r="S22" s="2406">
        <f t="shared" si="5"/>
        <v>0</v>
      </c>
      <c r="T22" s="2406">
        <f t="shared" si="5"/>
        <v>0</v>
      </c>
      <c r="U22" s="2406">
        <f t="shared" si="5"/>
        <v>0</v>
      </c>
      <c r="V22" s="2406">
        <f t="shared" si="4"/>
        <v>0</v>
      </c>
      <c r="W22" s="2406">
        <f t="shared" si="4"/>
        <v>-24472.240000000002</v>
      </c>
      <c r="X22" s="2406">
        <f t="shared" si="4"/>
        <v>0</v>
      </c>
      <c r="Y22" s="2407">
        <f t="shared" si="4"/>
        <v>0</v>
      </c>
      <c r="Z22" s="2407">
        <f t="shared" si="4"/>
        <v>24472.240000000002</v>
      </c>
      <c r="AA22" s="2408">
        <f>SUM(G22:Z22)</f>
        <v>0</v>
      </c>
    </row>
    <row r="23" spans="2:29" ht="16.5">
      <c r="B23" s="1244"/>
      <c r="C23" s="1244"/>
      <c r="D23" s="1244"/>
      <c r="E23" s="1244"/>
      <c r="F23" s="1244"/>
      <c r="G23" s="2423"/>
      <c r="H23" s="2424"/>
      <c r="I23" s="2424"/>
      <c r="J23" s="2424"/>
      <c r="K23" s="2424"/>
      <c r="L23" s="2425"/>
      <c r="M23" s="2424"/>
      <c r="N23" s="2424"/>
      <c r="O23" s="2424"/>
      <c r="P23" s="2424"/>
      <c r="Q23" s="2424"/>
      <c r="R23" s="2424"/>
      <c r="S23" s="2424"/>
      <c r="T23" s="2424"/>
      <c r="U23" s="2424"/>
      <c r="V23" s="2424"/>
      <c r="W23" s="2424"/>
      <c r="X23" s="2424"/>
      <c r="Y23" s="2424"/>
      <c r="Z23" s="2424"/>
      <c r="AA23" s="2426"/>
    </row>
    <row r="24" spans="2:29" ht="16.5">
      <c r="B24" s="2385" t="s">
        <v>806</v>
      </c>
      <c r="C24" s="642"/>
      <c r="D24" s="642"/>
      <c r="E24" s="642"/>
      <c r="F24" s="642"/>
      <c r="G24" s="2427">
        <f>+'301'!M20</f>
        <v>0</v>
      </c>
      <c r="H24" s="2428">
        <v>0</v>
      </c>
      <c r="I24" s="2429"/>
      <c r="J24" s="2428"/>
      <c r="K24" s="2429"/>
      <c r="L24" s="2430"/>
      <c r="M24" s="2429"/>
      <c r="N24" s="2429"/>
      <c r="O24" s="2429"/>
      <c r="P24" s="2429"/>
      <c r="Q24" s="2429"/>
      <c r="R24" s="2429"/>
      <c r="S24" s="2429"/>
      <c r="T24" s="2429"/>
      <c r="U24" s="2429"/>
      <c r="V24" s="2428"/>
      <c r="W24" s="2429"/>
      <c r="X24" s="2431"/>
      <c r="Y24" s="2431"/>
      <c r="Z24" s="2431"/>
      <c r="AA24" s="2432"/>
    </row>
    <row r="25" spans="2:29" ht="16.5">
      <c r="B25" s="2385" t="s">
        <v>805</v>
      </c>
      <c r="C25" s="642"/>
      <c r="D25" s="642"/>
      <c r="E25" s="642"/>
      <c r="F25" s="642"/>
      <c r="G25" s="2433"/>
      <c r="H25" s="2428"/>
      <c r="I25" s="2429"/>
      <c r="J25" s="2428"/>
      <c r="K25" s="2429"/>
      <c r="L25" s="2430"/>
      <c r="M25" s="2429"/>
      <c r="N25" s="2429"/>
      <c r="O25" s="2429"/>
      <c r="P25" s="2429"/>
      <c r="Q25" s="2429"/>
      <c r="R25" s="2429"/>
      <c r="S25" s="2429"/>
      <c r="T25" s="2429"/>
      <c r="U25" s="2429"/>
      <c r="V25" s="2428"/>
      <c r="W25" s="2429"/>
      <c r="X25" s="2431"/>
      <c r="Y25" s="2431"/>
      <c r="Z25" s="2431"/>
      <c r="AA25" s="2432"/>
    </row>
    <row r="26" spans="2:29" ht="16.5">
      <c r="B26" s="2385" t="s">
        <v>804</v>
      </c>
      <c r="C26" s="642"/>
      <c r="D26" s="642"/>
      <c r="E26" s="642"/>
      <c r="F26" s="642"/>
      <c r="G26" s="2433"/>
      <c r="H26" s="2429"/>
      <c r="I26" s="2429"/>
      <c r="J26" s="2428"/>
      <c r="K26" s="2429"/>
      <c r="L26" s="2430"/>
      <c r="M26" s="2429"/>
      <c r="N26" s="2429"/>
      <c r="O26" s="2429"/>
      <c r="P26" s="2429"/>
      <c r="Q26" s="2429"/>
      <c r="R26" s="2429"/>
      <c r="S26" s="2429"/>
      <c r="T26" s="2429"/>
      <c r="U26" s="2429"/>
      <c r="V26" s="2428"/>
      <c r="W26" s="2429"/>
      <c r="X26" s="2431"/>
      <c r="Y26" s="2431"/>
      <c r="Z26" s="2431"/>
      <c r="AA26" s="2432"/>
    </row>
    <row r="27" spans="2:29" ht="16.5">
      <c r="B27" s="2385" t="s">
        <v>803</v>
      </c>
      <c r="C27" s="642"/>
      <c r="D27" s="642"/>
      <c r="E27" s="642"/>
      <c r="F27" s="642"/>
      <c r="G27" s="2433"/>
      <c r="H27" s="2429"/>
      <c r="I27" s="2429"/>
      <c r="J27" s="2428"/>
      <c r="K27" s="2429"/>
      <c r="L27" s="2430"/>
      <c r="M27" s="2429"/>
      <c r="N27" s="2429"/>
      <c r="O27" s="2429"/>
      <c r="P27" s="2429"/>
      <c r="Q27" s="2429"/>
      <c r="R27" s="2429"/>
      <c r="S27" s="2429"/>
      <c r="T27" s="2429"/>
      <c r="U27" s="2429"/>
      <c r="V27" s="2428"/>
      <c r="W27" s="2429"/>
      <c r="X27" s="2431"/>
      <c r="Y27" s="2434"/>
      <c r="Z27" s="2429"/>
      <c r="AA27" s="2432"/>
      <c r="AC27" s="1641"/>
    </row>
    <row r="28" spans="2:29" ht="16.5">
      <c r="B28" s="2385" t="s">
        <v>802</v>
      </c>
      <c r="C28" s="642"/>
      <c r="D28" s="642"/>
      <c r="E28" s="642"/>
      <c r="F28" s="642"/>
      <c r="G28" s="2435"/>
      <c r="H28" s="2429"/>
      <c r="I28" s="2429"/>
      <c r="J28" s="2436"/>
      <c r="K28" s="2437"/>
      <c r="L28" s="2438"/>
      <c r="M28" s="2429"/>
      <c r="N28" s="2429"/>
      <c r="O28" s="2429"/>
      <c r="P28" s="2439"/>
      <c r="Q28" s="2439"/>
      <c r="R28" s="2439"/>
      <c r="S28" s="2439"/>
      <c r="T28" s="2439"/>
      <c r="U28" s="2429"/>
      <c r="V28" s="2428">
        <f>-Y28</f>
        <v>0</v>
      </c>
      <c r="W28" s="2428">
        <f>-Z28</f>
        <v>-24472.240000000002</v>
      </c>
      <c r="X28" s="2431"/>
      <c r="Y28" s="2397">
        <f>-Y16</f>
        <v>0</v>
      </c>
      <c r="Z28" s="2428">
        <f>-Z16</f>
        <v>24472.240000000002</v>
      </c>
      <c r="AA28" s="2432"/>
    </row>
    <row r="29" spans="2:29" ht="16.5">
      <c r="B29" s="2385" t="s">
        <v>801</v>
      </c>
      <c r="C29" s="642"/>
      <c r="D29" s="642"/>
      <c r="E29" s="642"/>
      <c r="F29" s="642"/>
      <c r="G29" s="2433"/>
      <c r="H29" s="2429"/>
      <c r="I29" s="2429"/>
      <c r="J29" s="2428"/>
      <c r="K29" s="2429"/>
      <c r="L29" s="2430"/>
      <c r="M29" s="2429"/>
      <c r="N29" s="2429"/>
      <c r="O29" s="2429"/>
      <c r="P29" s="2429"/>
      <c r="Q29" s="2429"/>
      <c r="R29" s="2429"/>
      <c r="S29" s="2429"/>
      <c r="T29" s="2429"/>
      <c r="U29" s="2429"/>
      <c r="V29" s="2428"/>
      <c r="W29" s="2429"/>
      <c r="X29" s="2431"/>
      <c r="Y29" s="2429"/>
      <c r="Z29" s="2429"/>
      <c r="AA29" s="2432"/>
    </row>
    <row r="30" spans="2:29" ht="16.5">
      <c r="B30" s="2385" t="s">
        <v>800</v>
      </c>
      <c r="C30" s="642"/>
      <c r="D30" s="642"/>
      <c r="E30" s="642"/>
      <c r="F30" s="642"/>
      <c r="G30" s="2433"/>
      <c r="H30" s="2429"/>
      <c r="I30" s="2429"/>
      <c r="J30" s="2428"/>
      <c r="K30" s="2429"/>
      <c r="L30" s="2430"/>
      <c r="M30" s="2429"/>
      <c r="N30" s="2396"/>
      <c r="O30" s="2429"/>
      <c r="P30" s="2429"/>
      <c r="Q30" s="2429"/>
      <c r="R30" s="2429"/>
      <c r="S30" s="2429"/>
      <c r="T30" s="2428"/>
      <c r="U30" s="2429"/>
      <c r="V30" s="2428"/>
      <c r="W30" s="2429"/>
      <c r="X30" s="2431"/>
      <c r="Y30" s="2429"/>
      <c r="Z30" s="2429"/>
      <c r="AA30" s="2432"/>
    </row>
    <row r="31" spans="2:29" ht="16.5">
      <c r="B31" s="2385" t="s">
        <v>799</v>
      </c>
      <c r="C31" s="642"/>
      <c r="D31" s="642"/>
      <c r="E31" s="642"/>
      <c r="F31" s="642"/>
      <c r="G31" s="2433"/>
      <c r="H31" s="2429"/>
      <c r="I31" s="2429"/>
      <c r="J31" s="2428"/>
      <c r="K31" s="2429"/>
      <c r="L31" s="2430"/>
      <c r="M31" s="2429"/>
      <c r="N31" s="2396"/>
      <c r="O31" s="2429"/>
      <c r="P31" s="2429"/>
      <c r="Q31" s="2429"/>
      <c r="R31" s="2429"/>
      <c r="S31" s="2429"/>
      <c r="T31" s="2429"/>
      <c r="U31" s="2429"/>
      <c r="V31" s="2428"/>
      <c r="W31" s="2428"/>
      <c r="X31" s="2431"/>
      <c r="Y31" s="2428"/>
      <c r="Z31" s="2429"/>
      <c r="AA31" s="2432"/>
    </row>
    <row r="32" spans="2:29" ht="16.5">
      <c r="B32" s="2385" t="s">
        <v>798</v>
      </c>
      <c r="C32" s="642"/>
      <c r="D32" s="642"/>
      <c r="E32" s="642"/>
      <c r="F32" s="642"/>
      <c r="G32" s="2440"/>
      <c r="H32" s="2411"/>
      <c r="I32" s="2429"/>
      <c r="J32" s="2428"/>
      <c r="K32" s="2429"/>
      <c r="L32" s="2430"/>
      <c r="M32" s="2429"/>
      <c r="N32" s="2429"/>
      <c r="O32" s="2429"/>
      <c r="P32" s="2429"/>
      <c r="Q32" s="2429"/>
      <c r="R32" s="2429"/>
      <c r="S32" s="2429"/>
      <c r="T32" s="2429"/>
      <c r="U32" s="2429"/>
      <c r="V32" s="2428"/>
      <c r="W32" s="2428"/>
      <c r="X32" s="2431"/>
      <c r="Y32" s="2397">
        <f>-J32</f>
        <v>0</v>
      </c>
      <c r="Z32" s="2429"/>
      <c r="AA32" s="2432"/>
    </row>
    <row r="33" spans="2:28" ht="16.5">
      <c r="B33" s="2385" t="s">
        <v>797</v>
      </c>
      <c r="C33" s="642"/>
      <c r="D33" s="642"/>
      <c r="E33" s="642"/>
      <c r="F33" s="642"/>
      <c r="G33" s="2433"/>
      <c r="H33" s="2429"/>
      <c r="I33" s="2429"/>
      <c r="J33" s="2428"/>
      <c r="K33" s="2429"/>
      <c r="L33" s="2430"/>
      <c r="M33" s="2429"/>
      <c r="N33" s="2429"/>
      <c r="O33" s="2429"/>
      <c r="P33" s="2429"/>
      <c r="Q33" s="2429"/>
      <c r="R33" s="2429"/>
      <c r="S33" s="2429"/>
      <c r="T33" s="2429"/>
      <c r="U33" s="2429"/>
      <c r="V33" s="2428"/>
      <c r="W33" s="2428"/>
      <c r="X33" s="2431"/>
      <c r="Y33" s="2428"/>
      <c r="Z33" s="2429"/>
      <c r="AA33" s="2432"/>
    </row>
    <row r="34" spans="2:28" ht="16.5">
      <c r="B34" s="2385" t="s">
        <v>796</v>
      </c>
      <c r="C34" s="642"/>
      <c r="D34" s="642"/>
      <c r="E34" s="642"/>
      <c r="F34" s="642"/>
      <c r="G34" s="2433"/>
      <c r="H34" s="2429"/>
      <c r="I34" s="2429"/>
      <c r="J34" s="2429"/>
      <c r="K34" s="2429"/>
      <c r="L34" s="2430"/>
      <c r="M34" s="2429"/>
      <c r="N34" s="2429"/>
      <c r="O34" s="2429"/>
      <c r="P34" s="2429"/>
      <c r="Q34" s="2429"/>
      <c r="R34" s="2429"/>
      <c r="S34" s="2429"/>
      <c r="T34" s="2429"/>
      <c r="U34" s="2429"/>
      <c r="V34" s="2428"/>
      <c r="W34" s="2428"/>
      <c r="X34" s="2431"/>
      <c r="Y34" s="2428">
        <f>+'303'!M21+J32</f>
        <v>0</v>
      </c>
      <c r="Z34" s="2397">
        <f>+'303'!M22</f>
        <v>0</v>
      </c>
      <c r="AA34" s="2432"/>
    </row>
    <row r="35" spans="2:28" ht="17.25" thickBot="1">
      <c r="B35" s="2386" t="s">
        <v>795</v>
      </c>
      <c r="C35" s="641"/>
      <c r="D35" s="641"/>
      <c r="E35" s="641"/>
      <c r="F35" s="641"/>
      <c r="G35" s="2441"/>
      <c r="H35" s="2442"/>
      <c r="I35" s="2442"/>
      <c r="J35" s="2442"/>
      <c r="K35" s="2442"/>
      <c r="L35" s="2442"/>
      <c r="M35" s="2442"/>
      <c r="N35" s="2442"/>
      <c r="O35" s="2442"/>
      <c r="P35" s="2443"/>
      <c r="Q35" s="2443"/>
      <c r="R35" s="2443"/>
      <c r="S35" s="2443"/>
      <c r="T35" s="2443"/>
      <c r="U35" s="2442"/>
      <c r="V35" s="2444"/>
      <c r="W35" s="2444"/>
      <c r="X35" s="2445"/>
      <c r="Y35" s="2444"/>
      <c r="Z35" s="2442"/>
      <c r="AA35" s="2446"/>
    </row>
    <row r="36" spans="2:28" ht="15.75">
      <c r="B36" s="639"/>
      <c r="H36" s="640"/>
      <c r="I36" s="640"/>
      <c r="J36" s="640"/>
      <c r="M36" s="640"/>
      <c r="O36" s="640"/>
      <c r="P36" s="640"/>
      <c r="Q36" s="640"/>
      <c r="R36" s="640"/>
      <c r="S36" s="640"/>
      <c r="T36" s="640"/>
      <c r="AA36" s="638"/>
    </row>
    <row r="37" spans="2:28" ht="15.75">
      <c r="B37" s="639"/>
      <c r="H37" s="640"/>
      <c r="I37" s="640"/>
      <c r="J37" s="640"/>
      <c r="M37" s="640"/>
      <c r="O37" s="640"/>
      <c r="P37" s="640"/>
      <c r="Q37" s="640"/>
      <c r="R37" s="640"/>
      <c r="S37" s="640"/>
      <c r="T37" s="640"/>
      <c r="AA37" s="638"/>
    </row>
    <row r="38" spans="2:28" ht="15.75">
      <c r="B38" s="639"/>
      <c r="H38" s="640"/>
      <c r="I38" s="640"/>
      <c r="J38" s="640"/>
      <c r="M38" s="640"/>
      <c r="O38" s="640"/>
      <c r="P38" s="640"/>
      <c r="Q38" s="640"/>
      <c r="R38" s="640"/>
      <c r="S38" s="640"/>
      <c r="T38" s="640"/>
      <c r="AA38" s="638"/>
    </row>
    <row r="39" spans="2:28" ht="15.75">
      <c r="B39" s="639"/>
      <c r="H39" s="640"/>
      <c r="I39" s="640"/>
      <c r="J39" s="640"/>
      <c r="M39" s="640"/>
      <c r="O39" s="640"/>
      <c r="P39" s="640"/>
      <c r="Q39" s="640"/>
      <c r="R39" s="640"/>
      <c r="S39" s="640"/>
      <c r="T39" s="640"/>
      <c r="AA39" s="638"/>
    </row>
    <row r="40" spans="2:28" ht="15.75">
      <c r="B40" s="639"/>
      <c r="H40" s="640"/>
      <c r="I40" s="640"/>
      <c r="J40" s="640"/>
      <c r="M40" s="640"/>
      <c r="O40" s="640"/>
      <c r="P40" s="640"/>
      <c r="Q40" s="640"/>
      <c r="R40" s="640"/>
      <c r="S40" s="640"/>
      <c r="T40" s="640"/>
      <c r="AA40" s="638"/>
    </row>
    <row r="41" spans="2:28" s="2351" customFormat="1" ht="18.75">
      <c r="B41" s="2350"/>
      <c r="E41" s="2351" t="s">
        <v>4851</v>
      </c>
      <c r="M41" s="2352"/>
      <c r="N41" s="2352"/>
      <c r="O41" s="2352"/>
      <c r="U41" s="2352"/>
      <c r="X41" s="2351" t="s">
        <v>4852</v>
      </c>
      <c r="AA41" s="2353"/>
    </row>
    <row r="42" spans="2:28" s="2351" customFormat="1" ht="18.75">
      <c r="B42" s="2350"/>
      <c r="E42" s="2354" t="str">
        <f>+'6 INFORME BALANCES'!L24</f>
        <v xml:space="preserve">Sr. Eduardo Mendoza Hurtado </v>
      </c>
      <c r="M42" s="2352"/>
      <c r="N42" s="2352"/>
      <c r="U42" s="2352"/>
      <c r="X42" s="2354" t="str">
        <f>+'6 INFORME BALANCES'!L28</f>
        <v>Sr. Alfonso Solorzano Moncada</v>
      </c>
      <c r="AA42" s="2353"/>
    </row>
    <row r="43" spans="2:28" s="2351" customFormat="1" ht="18.75">
      <c r="B43" s="2350"/>
      <c r="E43" s="2354" t="str">
        <f>+'6 INFORME BALANCES'!L25</f>
        <v>Gerente General</v>
      </c>
      <c r="M43" s="2352"/>
      <c r="N43" s="2352"/>
      <c r="U43" s="2352"/>
      <c r="X43" s="2354" t="str">
        <f>+'6 INFORME BALANCES'!L29</f>
        <v>Contador</v>
      </c>
      <c r="AA43" s="2353"/>
    </row>
    <row r="44" spans="2:28" ht="16.5" thickBot="1">
      <c r="B44" s="637"/>
      <c r="C44" s="636"/>
      <c r="D44" s="636"/>
      <c r="E44" s="615"/>
      <c r="F44" s="636"/>
      <c r="G44" s="636"/>
      <c r="H44" s="636"/>
      <c r="I44" s="636"/>
      <c r="J44" s="636"/>
      <c r="K44" s="615"/>
      <c r="L44" s="615"/>
      <c r="M44" s="636"/>
      <c r="N44" s="636"/>
      <c r="O44" s="636"/>
      <c r="P44" s="636"/>
      <c r="Q44" s="636"/>
      <c r="R44" s="636"/>
      <c r="S44" s="636"/>
      <c r="T44" s="636"/>
      <c r="U44" s="636"/>
      <c r="V44" s="636"/>
      <c r="W44" s="636"/>
      <c r="X44" s="615"/>
      <c r="Y44" s="615"/>
      <c r="Z44" s="615"/>
      <c r="AA44" s="635"/>
      <c r="AB44" s="594"/>
    </row>
    <row r="45" spans="2:28">
      <c r="G45" s="66"/>
      <c r="H45" s="66"/>
      <c r="I45" s="66"/>
      <c r="J45" s="66"/>
      <c r="K45" s="66"/>
      <c r="L45" s="66"/>
      <c r="M45" s="66"/>
      <c r="N45" s="66"/>
      <c r="O45" s="66"/>
      <c r="P45" s="66"/>
      <c r="Q45" s="66"/>
      <c r="R45" s="66"/>
      <c r="S45" s="66"/>
      <c r="T45" s="66"/>
      <c r="U45" s="66"/>
      <c r="V45" s="66"/>
      <c r="W45" s="66"/>
      <c r="X45" s="66"/>
      <c r="Y45" s="66"/>
      <c r="Z45" s="66"/>
      <c r="AA45" s="66"/>
      <c r="AB45" s="66"/>
    </row>
    <row r="46" spans="2:28">
      <c r="G46" s="66"/>
      <c r="H46" s="66"/>
      <c r="I46" s="66"/>
      <c r="J46" s="66"/>
      <c r="K46" s="66"/>
      <c r="L46" s="66"/>
      <c r="M46" s="66"/>
      <c r="N46" s="66"/>
      <c r="O46" s="66"/>
      <c r="P46" s="66"/>
      <c r="Q46" s="66"/>
      <c r="R46" s="66"/>
      <c r="S46" s="66"/>
      <c r="T46" s="66"/>
      <c r="U46" s="66"/>
      <c r="V46" s="66"/>
      <c r="W46" s="66"/>
      <c r="X46" s="66"/>
      <c r="Y46" s="66"/>
      <c r="Z46" s="66"/>
      <c r="AA46" s="66"/>
      <c r="AB46" s="66"/>
    </row>
    <row r="47" spans="2:28">
      <c r="G47" s="66"/>
      <c r="H47" s="66"/>
      <c r="I47" s="66"/>
      <c r="J47" s="66"/>
      <c r="K47" s="66"/>
      <c r="L47" s="66"/>
      <c r="M47" s="66"/>
      <c r="N47" s="66"/>
      <c r="O47" s="66"/>
      <c r="P47" s="66"/>
      <c r="Q47" s="66"/>
      <c r="R47" s="66"/>
      <c r="S47" s="66"/>
      <c r="T47" s="66"/>
      <c r="U47" s="66"/>
      <c r="V47" s="66"/>
      <c r="W47" s="66"/>
      <c r="X47" s="66"/>
      <c r="Y47" s="66"/>
      <c r="Z47" s="66"/>
      <c r="AA47" s="66"/>
      <c r="AB47" s="66"/>
    </row>
    <row r="48" spans="2:28">
      <c r="G48" s="66"/>
      <c r="H48" s="66"/>
      <c r="I48" s="66"/>
      <c r="J48" s="66"/>
      <c r="K48" s="66"/>
      <c r="L48" s="66"/>
      <c r="M48" s="66"/>
      <c r="N48" s="66"/>
      <c r="O48" s="66"/>
      <c r="P48" s="66"/>
      <c r="Q48" s="66"/>
      <c r="R48" s="66"/>
      <c r="S48" s="66"/>
      <c r="T48" s="66"/>
      <c r="U48" s="66"/>
      <c r="V48" s="66"/>
      <c r="W48" s="66"/>
      <c r="X48" s="66"/>
      <c r="Y48" s="66"/>
      <c r="Z48" s="66"/>
      <c r="AA48" s="66"/>
      <c r="AB48" s="66"/>
    </row>
    <row r="49" spans="7:28">
      <c r="G49" s="66"/>
      <c r="H49" s="66"/>
      <c r="I49" s="66"/>
      <c r="J49" s="66"/>
      <c r="K49" s="66"/>
      <c r="L49" s="66"/>
      <c r="M49" s="66"/>
      <c r="N49" s="66"/>
      <c r="O49" s="66"/>
      <c r="P49" s="66"/>
      <c r="Q49" s="66"/>
      <c r="R49" s="66"/>
      <c r="S49" s="66"/>
      <c r="T49" s="66"/>
      <c r="U49" s="66"/>
      <c r="V49" s="66"/>
      <c r="W49" s="66"/>
      <c r="X49" s="66"/>
      <c r="Y49" s="66"/>
      <c r="Z49" s="66"/>
      <c r="AA49" s="66"/>
      <c r="AB49" s="66"/>
    </row>
    <row r="50" spans="7:28">
      <c r="G50" s="66"/>
      <c r="H50" s="66"/>
      <c r="I50" s="66"/>
      <c r="J50" s="66"/>
      <c r="K50" s="66"/>
      <c r="L50" s="66"/>
      <c r="M50" s="66"/>
      <c r="N50" s="66"/>
      <c r="O50" s="66"/>
      <c r="P50" s="66"/>
      <c r="Q50" s="66"/>
      <c r="R50" s="66"/>
      <c r="S50" s="66"/>
      <c r="T50" s="66"/>
      <c r="U50" s="66"/>
      <c r="V50" s="66"/>
      <c r="W50" s="66"/>
      <c r="X50" s="66"/>
      <c r="Y50" s="66"/>
      <c r="Z50" s="66"/>
      <c r="AA50" s="66"/>
      <c r="AB50" s="66"/>
    </row>
    <row r="55" spans="7:28" s="66" customFormat="1">
      <c r="G55" s="66">
        <f>+'301'!M12+'301'!M13</f>
        <v>0</v>
      </c>
      <c r="H55" s="66">
        <f>+'301'!M14</f>
        <v>0</v>
      </c>
      <c r="J55" s="66">
        <f>+'302'!M13</f>
        <v>0</v>
      </c>
      <c r="K55" s="66">
        <f>+'302'!M14</f>
        <v>0</v>
      </c>
      <c r="L55" s="66">
        <f>+'302'!M15</f>
        <v>0</v>
      </c>
      <c r="M55" s="66">
        <f>+'303'!M16</f>
        <v>0</v>
      </c>
      <c r="N55" s="66">
        <f>+'304'!M12</f>
        <v>0</v>
      </c>
      <c r="O55" s="66">
        <f>+'304'!M13</f>
        <v>0</v>
      </c>
      <c r="P55" s="66">
        <f>+'304'!M15</f>
        <v>0</v>
      </c>
      <c r="Q55" s="66">
        <f>+'304'!M16</f>
        <v>0</v>
      </c>
      <c r="R55" s="66">
        <f>+'304'!M17</f>
        <v>0</v>
      </c>
      <c r="S55" s="66">
        <f>+'304'!M18</f>
        <v>0</v>
      </c>
      <c r="T55" s="66">
        <f>+'304'!M14+'304'!M19</f>
        <v>0</v>
      </c>
      <c r="U55" s="66">
        <f>+'303'!M13</f>
        <v>0</v>
      </c>
      <c r="V55" s="66">
        <f>+'303'!M17</f>
        <v>0</v>
      </c>
      <c r="W55" s="66">
        <f>+'303'!M18</f>
        <v>0</v>
      </c>
      <c r="X55" s="66">
        <f>+'303'!M20</f>
        <v>0</v>
      </c>
      <c r="Y55" s="66">
        <f>+'303'!M21</f>
        <v>0</v>
      </c>
      <c r="Z55" s="66">
        <f>+'303'!M22</f>
        <v>0</v>
      </c>
      <c r="AA55" s="66">
        <f>SUM(G55:Z55)</f>
        <v>0</v>
      </c>
    </row>
    <row r="56" spans="7:28" s="66" customFormat="1"/>
    <row r="57" spans="7:28" s="66" customFormat="1">
      <c r="G57" s="66">
        <f t="shared" ref="G57:Z57" si="6">+G12-G55</f>
        <v>800</v>
      </c>
      <c r="H57" s="66">
        <f t="shared" si="6"/>
        <v>0</v>
      </c>
      <c r="I57" s="66">
        <f t="shared" si="6"/>
        <v>0</v>
      </c>
      <c r="J57" s="66">
        <f t="shared" si="6"/>
        <v>0</v>
      </c>
      <c r="K57" s="66">
        <f t="shared" si="6"/>
        <v>0</v>
      </c>
      <c r="L57" s="66">
        <f t="shared" si="6"/>
        <v>0</v>
      </c>
      <c r="M57" s="66">
        <f t="shared" si="6"/>
        <v>0</v>
      </c>
      <c r="N57" s="66">
        <f t="shared" si="6"/>
        <v>0</v>
      </c>
      <c r="O57" s="66">
        <f t="shared" si="6"/>
        <v>0</v>
      </c>
      <c r="P57" s="66">
        <f t="shared" si="6"/>
        <v>0</v>
      </c>
      <c r="Q57" s="66">
        <f t="shared" si="6"/>
        <v>0</v>
      </c>
      <c r="R57" s="66">
        <f t="shared" si="6"/>
        <v>0</v>
      </c>
      <c r="S57" s="66">
        <f t="shared" si="6"/>
        <v>0</v>
      </c>
      <c r="T57" s="66">
        <f t="shared" si="6"/>
        <v>0</v>
      </c>
      <c r="U57" s="66">
        <f t="shared" si="6"/>
        <v>0</v>
      </c>
      <c r="V57" s="66">
        <f t="shared" si="6"/>
        <v>0</v>
      </c>
      <c r="W57" s="66">
        <f t="shared" si="6"/>
        <v>-24472.240000000002</v>
      </c>
      <c r="X57" s="66">
        <f t="shared" si="6"/>
        <v>0</v>
      </c>
      <c r="Y57" s="66">
        <f t="shared" si="6"/>
        <v>0</v>
      </c>
      <c r="Z57" s="66">
        <f t="shared" si="6"/>
        <v>0</v>
      </c>
    </row>
  </sheetData>
  <mergeCells count="8">
    <mergeCell ref="B22:F22"/>
    <mergeCell ref="B2:AA2"/>
    <mergeCell ref="B4:AA4"/>
    <mergeCell ref="B6:AA6"/>
    <mergeCell ref="J8:L8"/>
    <mergeCell ref="AA8:AA9"/>
    <mergeCell ref="M8:T8"/>
    <mergeCell ref="U8:Z8"/>
  </mergeCells>
  <pageMargins left="0.55118110236220474" right="0.47244094488188981" top="0.6692913385826772" bottom="0.59055118110236227" header="0.31496062992125984" footer="0.11811023622047245"/>
  <pageSetup paperSize="9" scale="65" firstPageNumber="11" orientation="landscape" useFirstPageNumber="1" horizontalDpi="4294967292" verticalDpi="1200" r:id="rId1"/>
  <headerFooter scaleWithDoc="0">
    <oddFooter>&amp;L&amp;"Arial,Negrita"&amp;12&amp;P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4">
    <tabColor rgb="FF92D050"/>
  </sheetPr>
  <dimension ref="A1:N69"/>
  <sheetViews>
    <sheetView workbookViewId="0"/>
  </sheetViews>
  <sheetFormatPr baseColWidth="10" defaultRowHeight="12.75"/>
  <cols>
    <col min="1" max="1" width="41.28515625" style="713" customWidth="1"/>
    <col min="2" max="2" width="15.28515625" style="662" customWidth="1"/>
    <col min="3" max="3" width="13.7109375" style="662" customWidth="1"/>
    <col min="4" max="4" width="16" style="662" customWidth="1"/>
    <col min="5" max="5" width="11.140625" style="662" customWidth="1"/>
    <col min="6" max="6" width="13.7109375" style="662" customWidth="1"/>
    <col min="7" max="7" width="10.28515625" style="662" bestFit="1" customWidth="1"/>
    <col min="8" max="8" width="12.7109375" style="662" customWidth="1"/>
    <col min="9" max="9" width="17.7109375" style="662" customWidth="1"/>
    <col min="10" max="10" width="12.7109375" style="662" bestFit="1" customWidth="1"/>
    <col min="11" max="12" width="11.5703125" style="662"/>
    <col min="13" max="13" width="17.42578125" style="662" bestFit="1" customWidth="1"/>
    <col min="14" max="256" width="11.5703125" style="662"/>
    <col min="257" max="257" width="42" style="662" customWidth="1"/>
    <col min="258" max="258" width="13.5703125" style="662" customWidth="1"/>
    <col min="259" max="259" width="10.7109375" style="662" customWidth="1"/>
    <col min="260" max="260" width="16" style="662" customWidth="1"/>
    <col min="261" max="261" width="9.5703125" style="662" customWidth="1"/>
    <col min="262" max="262" width="12" style="662" customWidth="1"/>
    <col min="263" max="263" width="10.85546875" style="662" customWidth="1"/>
    <col min="264" max="264" width="10.28515625" style="662" customWidth="1"/>
    <col min="265" max="265" width="16" style="662" customWidth="1"/>
    <col min="266" max="512" width="11.5703125" style="662"/>
    <col min="513" max="513" width="42" style="662" customWidth="1"/>
    <col min="514" max="514" width="13.5703125" style="662" customWidth="1"/>
    <col min="515" max="515" width="10.7109375" style="662" customWidth="1"/>
    <col min="516" max="516" width="16" style="662" customWidth="1"/>
    <col min="517" max="517" width="9.5703125" style="662" customWidth="1"/>
    <col min="518" max="518" width="12" style="662" customWidth="1"/>
    <col min="519" max="519" width="10.85546875" style="662" customWidth="1"/>
    <col min="520" max="520" width="10.28515625" style="662" customWidth="1"/>
    <col min="521" max="521" width="16" style="662" customWidth="1"/>
    <col min="522" max="768" width="11.5703125" style="662"/>
    <col min="769" max="769" width="42" style="662" customWidth="1"/>
    <col min="770" max="770" width="13.5703125" style="662" customWidth="1"/>
    <col min="771" max="771" width="10.7109375" style="662" customWidth="1"/>
    <col min="772" max="772" width="16" style="662" customWidth="1"/>
    <col min="773" max="773" width="9.5703125" style="662" customWidth="1"/>
    <col min="774" max="774" width="12" style="662" customWidth="1"/>
    <col min="775" max="775" width="10.85546875" style="662" customWidth="1"/>
    <col min="776" max="776" width="10.28515625" style="662" customWidth="1"/>
    <col min="777" max="777" width="16" style="662" customWidth="1"/>
    <col min="778" max="1024" width="11.5703125" style="662"/>
    <col min="1025" max="1025" width="42" style="662" customWidth="1"/>
    <col min="1026" max="1026" width="13.5703125" style="662" customWidth="1"/>
    <col min="1027" max="1027" width="10.7109375" style="662" customWidth="1"/>
    <col min="1028" max="1028" width="16" style="662" customWidth="1"/>
    <col min="1029" max="1029" width="9.5703125" style="662" customWidth="1"/>
    <col min="1030" max="1030" width="12" style="662" customWidth="1"/>
    <col min="1031" max="1031" width="10.85546875" style="662" customWidth="1"/>
    <col min="1032" max="1032" width="10.28515625" style="662" customWidth="1"/>
    <col min="1033" max="1033" width="16" style="662" customWidth="1"/>
    <col min="1034" max="1280" width="11.5703125" style="662"/>
    <col min="1281" max="1281" width="42" style="662" customWidth="1"/>
    <col min="1282" max="1282" width="13.5703125" style="662" customWidth="1"/>
    <col min="1283" max="1283" width="10.7109375" style="662" customWidth="1"/>
    <col min="1284" max="1284" width="16" style="662" customWidth="1"/>
    <col min="1285" max="1285" width="9.5703125" style="662" customWidth="1"/>
    <col min="1286" max="1286" width="12" style="662" customWidth="1"/>
    <col min="1287" max="1287" width="10.85546875" style="662" customWidth="1"/>
    <col min="1288" max="1288" width="10.28515625" style="662" customWidth="1"/>
    <col min="1289" max="1289" width="16" style="662" customWidth="1"/>
    <col min="1290" max="1536" width="11.5703125" style="662"/>
    <col min="1537" max="1537" width="42" style="662" customWidth="1"/>
    <col min="1538" max="1538" width="13.5703125" style="662" customWidth="1"/>
    <col min="1539" max="1539" width="10.7109375" style="662" customWidth="1"/>
    <col min="1540" max="1540" width="16" style="662" customWidth="1"/>
    <col min="1541" max="1541" width="9.5703125" style="662" customWidth="1"/>
    <col min="1542" max="1542" width="12" style="662" customWidth="1"/>
    <col min="1543" max="1543" width="10.85546875" style="662" customWidth="1"/>
    <col min="1544" max="1544" width="10.28515625" style="662" customWidth="1"/>
    <col min="1545" max="1545" width="16" style="662" customWidth="1"/>
    <col min="1546" max="1792" width="11.5703125" style="662"/>
    <col min="1793" max="1793" width="42" style="662" customWidth="1"/>
    <col min="1794" max="1794" width="13.5703125" style="662" customWidth="1"/>
    <col min="1795" max="1795" width="10.7109375" style="662" customWidth="1"/>
    <col min="1796" max="1796" width="16" style="662" customWidth="1"/>
    <col min="1797" max="1797" width="9.5703125" style="662" customWidth="1"/>
    <col min="1798" max="1798" width="12" style="662" customWidth="1"/>
    <col min="1799" max="1799" width="10.85546875" style="662" customWidth="1"/>
    <col min="1800" max="1800" width="10.28515625" style="662" customWidth="1"/>
    <col min="1801" max="1801" width="16" style="662" customWidth="1"/>
    <col min="1802" max="2048" width="11.5703125" style="662"/>
    <col min="2049" max="2049" width="42" style="662" customWidth="1"/>
    <col min="2050" max="2050" width="13.5703125" style="662" customWidth="1"/>
    <col min="2051" max="2051" width="10.7109375" style="662" customWidth="1"/>
    <col min="2052" max="2052" width="16" style="662" customWidth="1"/>
    <col min="2053" max="2053" width="9.5703125" style="662" customWidth="1"/>
    <col min="2054" max="2054" width="12" style="662" customWidth="1"/>
    <col min="2055" max="2055" width="10.85546875" style="662" customWidth="1"/>
    <col min="2056" max="2056" width="10.28515625" style="662" customWidth="1"/>
    <col min="2057" max="2057" width="16" style="662" customWidth="1"/>
    <col min="2058" max="2304" width="11.5703125" style="662"/>
    <col min="2305" max="2305" width="42" style="662" customWidth="1"/>
    <col min="2306" max="2306" width="13.5703125" style="662" customWidth="1"/>
    <col min="2307" max="2307" width="10.7109375" style="662" customWidth="1"/>
    <col min="2308" max="2308" width="16" style="662" customWidth="1"/>
    <col min="2309" max="2309" width="9.5703125" style="662" customWidth="1"/>
    <col min="2310" max="2310" width="12" style="662" customWidth="1"/>
    <col min="2311" max="2311" width="10.85546875" style="662" customWidth="1"/>
    <col min="2312" max="2312" width="10.28515625" style="662" customWidth="1"/>
    <col min="2313" max="2313" width="16" style="662" customWidth="1"/>
    <col min="2314" max="2560" width="11.5703125" style="662"/>
    <col min="2561" max="2561" width="42" style="662" customWidth="1"/>
    <col min="2562" max="2562" width="13.5703125" style="662" customWidth="1"/>
    <col min="2563" max="2563" width="10.7109375" style="662" customWidth="1"/>
    <col min="2564" max="2564" width="16" style="662" customWidth="1"/>
    <col min="2565" max="2565" width="9.5703125" style="662" customWidth="1"/>
    <col min="2566" max="2566" width="12" style="662" customWidth="1"/>
    <col min="2567" max="2567" width="10.85546875" style="662" customWidth="1"/>
    <col min="2568" max="2568" width="10.28515625" style="662" customWidth="1"/>
    <col min="2569" max="2569" width="16" style="662" customWidth="1"/>
    <col min="2570" max="2816" width="11.5703125" style="662"/>
    <col min="2817" max="2817" width="42" style="662" customWidth="1"/>
    <col min="2818" max="2818" width="13.5703125" style="662" customWidth="1"/>
    <col min="2819" max="2819" width="10.7109375" style="662" customWidth="1"/>
    <col min="2820" max="2820" width="16" style="662" customWidth="1"/>
    <col min="2821" max="2821" width="9.5703125" style="662" customWidth="1"/>
    <col min="2822" max="2822" width="12" style="662" customWidth="1"/>
    <col min="2823" max="2823" width="10.85546875" style="662" customWidth="1"/>
    <col min="2824" max="2824" width="10.28515625" style="662" customWidth="1"/>
    <col min="2825" max="2825" width="16" style="662" customWidth="1"/>
    <col min="2826" max="3072" width="11.5703125" style="662"/>
    <col min="3073" max="3073" width="42" style="662" customWidth="1"/>
    <col min="3074" max="3074" width="13.5703125" style="662" customWidth="1"/>
    <col min="3075" max="3075" width="10.7109375" style="662" customWidth="1"/>
    <col min="3076" max="3076" width="16" style="662" customWidth="1"/>
    <col min="3077" max="3077" width="9.5703125" style="662" customWidth="1"/>
    <col min="3078" max="3078" width="12" style="662" customWidth="1"/>
    <col min="3079" max="3079" width="10.85546875" style="662" customWidth="1"/>
    <col min="3080" max="3080" width="10.28515625" style="662" customWidth="1"/>
    <col min="3081" max="3081" width="16" style="662" customWidth="1"/>
    <col min="3082" max="3328" width="11.5703125" style="662"/>
    <col min="3329" max="3329" width="42" style="662" customWidth="1"/>
    <col min="3330" max="3330" width="13.5703125" style="662" customWidth="1"/>
    <col min="3331" max="3331" width="10.7109375" style="662" customWidth="1"/>
    <col min="3332" max="3332" width="16" style="662" customWidth="1"/>
    <col min="3333" max="3333" width="9.5703125" style="662" customWidth="1"/>
    <col min="3334" max="3334" width="12" style="662" customWidth="1"/>
    <col min="3335" max="3335" width="10.85546875" style="662" customWidth="1"/>
    <col min="3336" max="3336" width="10.28515625" style="662" customWidth="1"/>
    <col min="3337" max="3337" width="16" style="662" customWidth="1"/>
    <col min="3338" max="3584" width="11.5703125" style="662"/>
    <col min="3585" max="3585" width="42" style="662" customWidth="1"/>
    <col min="3586" max="3586" width="13.5703125" style="662" customWidth="1"/>
    <col min="3587" max="3587" width="10.7109375" style="662" customWidth="1"/>
    <col min="3588" max="3588" width="16" style="662" customWidth="1"/>
    <col min="3589" max="3589" width="9.5703125" style="662" customWidth="1"/>
    <col min="3590" max="3590" width="12" style="662" customWidth="1"/>
    <col min="3591" max="3591" width="10.85546875" style="662" customWidth="1"/>
    <col min="3592" max="3592" width="10.28515625" style="662" customWidth="1"/>
    <col min="3593" max="3593" width="16" style="662" customWidth="1"/>
    <col min="3594" max="3840" width="11.5703125" style="662"/>
    <col min="3841" max="3841" width="42" style="662" customWidth="1"/>
    <col min="3842" max="3842" width="13.5703125" style="662" customWidth="1"/>
    <col min="3843" max="3843" width="10.7109375" style="662" customWidth="1"/>
    <col min="3844" max="3844" width="16" style="662" customWidth="1"/>
    <col min="3845" max="3845" width="9.5703125" style="662" customWidth="1"/>
    <col min="3846" max="3846" width="12" style="662" customWidth="1"/>
    <col min="3847" max="3847" width="10.85546875" style="662" customWidth="1"/>
    <col min="3848" max="3848" width="10.28515625" style="662" customWidth="1"/>
    <col min="3849" max="3849" width="16" style="662" customWidth="1"/>
    <col min="3850" max="4096" width="11.5703125" style="662"/>
    <col min="4097" max="4097" width="42" style="662" customWidth="1"/>
    <col min="4098" max="4098" width="13.5703125" style="662" customWidth="1"/>
    <col min="4099" max="4099" width="10.7109375" style="662" customWidth="1"/>
    <col min="4100" max="4100" width="16" style="662" customWidth="1"/>
    <col min="4101" max="4101" width="9.5703125" style="662" customWidth="1"/>
    <col min="4102" max="4102" width="12" style="662" customWidth="1"/>
    <col min="4103" max="4103" width="10.85546875" style="662" customWidth="1"/>
    <col min="4104" max="4104" width="10.28515625" style="662" customWidth="1"/>
    <col min="4105" max="4105" width="16" style="662" customWidth="1"/>
    <col min="4106" max="4352" width="11.5703125" style="662"/>
    <col min="4353" max="4353" width="42" style="662" customWidth="1"/>
    <col min="4354" max="4354" width="13.5703125" style="662" customWidth="1"/>
    <col min="4355" max="4355" width="10.7109375" style="662" customWidth="1"/>
    <col min="4356" max="4356" width="16" style="662" customWidth="1"/>
    <col min="4357" max="4357" width="9.5703125" style="662" customWidth="1"/>
    <col min="4358" max="4358" width="12" style="662" customWidth="1"/>
    <col min="4359" max="4359" width="10.85546875" style="662" customWidth="1"/>
    <col min="4360" max="4360" width="10.28515625" style="662" customWidth="1"/>
    <col min="4361" max="4361" width="16" style="662" customWidth="1"/>
    <col min="4362" max="4608" width="11.5703125" style="662"/>
    <col min="4609" max="4609" width="42" style="662" customWidth="1"/>
    <col min="4610" max="4610" width="13.5703125" style="662" customWidth="1"/>
    <col min="4611" max="4611" width="10.7109375" style="662" customWidth="1"/>
    <col min="4612" max="4612" width="16" style="662" customWidth="1"/>
    <col min="4613" max="4613" width="9.5703125" style="662" customWidth="1"/>
    <col min="4614" max="4614" width="12" style="662" customWidth="1"/>
    <col min="4615" max="4615" width="10.85546875" style="662" customWidth="1"/>
    <col min="4616" max="4616" width="10.28515625" style="662" customWidth="1"/>
    <col min="4617" max="4617" width="16" style="662" customWidth="1"/>
    <col min="4618" max="4864" width="11.5703125" style="662"/>
    <col min="4865" max="4865" width="42" style="662" customWidth="1"/>
    <col min="4866" max="4866" width="13.5703125" style="662" customWidth="1"/>
    <col min="4867" max="4867" width="10.7109375" style="662" customWidth="1"/>
    <col min="4868" max="4868" width="16" style="662" customWidth="1"/>
    <col min="4869" max="4869" width="9.5703125" style="662" customWidth="1"/>
    <col min="4870" max="4870" width="12" style="662" customWidth="1"/>
    <col min="4871" max="4871" width="10.85546875" style="662" customWidth="1"/>
    <col min="4872" max="4872" width="10.28515625" style="662" customWidth="1"/>
    <col min="4873" max="4873" width="16" style="662" customWidth="1"/>
    <col min="4874" max="5120" width="11.5703125" style="662"/>
    <col min="5121" max="5121" width="42" style="662" customWidth="1"/>
    <col min="5122" max="5122" width="13.5703125" style="662" customWidth="1"/>
    <col min="5123" max="5123" width="10.7109375" style="662" customWidth="1"/>
    <col min="5124" max="5124" width="16" style="662" customWidth="1"/>
    <col min="5125" max="5125" width="9.5703125" style="662" customWidth="1"/>
    <col min="5126" max="5126" width="12" style="662" customWidth="1"/>
    <col min="5127" max="5127" width="10.85546875" style="662" customWidth="1"/>
    <col min="5128" max="5128" width="10.28515625" style="662" customWidth="1"/>
    <col min="5129" max="5129" width="16" style="662" customWidth="1"/>
    <col min="5130" max="5376" width="11.5703125" style="662"/>
    <col min="5377" max="5377" width="42" style="662" customWidth="1"/>
    <col min="5378" max="5378" width="13.5703125" style="662" customWidth="1"/>
    <col min="5379" max="5379" width="10.7109375" style="662" customWidth="1"/>
    <col min="5380" max="5380" width="16" style="662" customWidth="1"/>
    <col min="5381" max="5381" width="9.5703125" style="662" customWidth="1"/>
    <col min="5382" max="5382" width="12" style="662" customWidth="1"/>
    <col min="5383" max="5383" width="10.85546875" style="662" customWidth="1"/>
    <col min="5384" max="5384" width="10.28515625" style="662" customWidth="1"/>
    <col min="5385" max="5385" width="16" style="662" customWidth="1"/>
    <col min="5386" max="5632" width="11.5703125" style="662"/>
    <col min="5633" max="5633" width="42" style="662" customWidth="1"/>
    <col min="5634" max="5634" width="13.5703125" style="662" customWidth="1"/>
    <col min="5635" max="5635" width="10.7109375" style="662" customWidth="1"/>
    <col min="5636" max="5636" width="16" style="662" customWidth="1"/>
    <col min="5637" max="5637" width="9.5703125" style="662" customWidth="1"/>
    <col min="5638" max="5638" width="12" style="662" customWidth="1"/>
    <col min="5639" max="5639" width="10.85546875" style="662" customWidth="1"/>
    <col min="5640" max="5640" width="10.28515625" style="662" customWidth="1"/>
    <col min="5641" max="5641" width="16" style="662" customWidth="1"/>
    <col min="5642" max="5888" width="11.5703125" style="662"/>
    <col min="5889" max="5889" width="42" style="662" customWidth="1"/>
    <col min="5890" max="5890" width="13.5703125" style="662" customWidth="1"/>
    <col min="5891" max="5891" width="10.7109375" style="662" customWidth="1"/>
    <col min="5892" max="5892" width="16" style="662" customWidth="1"/>
    <col min="5893" max="5893" width="9.5703125" style="662" customWidth="1"/>
    <col min="5894" max="5894" width="12" style="662" customWidth="1"/>
    <col min="5895" max="5895" width="10.85546875" style="662" customWidth="1"/>
    <col min="5896" max="5896" width="10.28515625" style="662" customWidth="1"/>
    <col min="5897" max="5897" width="16" style="662" customWidth="1"/>
    <col min="5898" max="6144" width="11.5703125" style="662"/>
    <col min="6145" max="6145" width="42" style="662" customWidth="1"/>
    <col min="6146" max="6146" width="13.5703125" style="662" customWidth="1"/>
    <col min="6147" max="6147" width="10.7109375" style="662" customWidth="1"/>
    <col min="6148" max="6148" width="16" style="662" customWidth="1"/>
    <col min="6149" max="6149" width="9.5703125" style="662" customWidth="1"/>
    <col min="6150" max="6150" width="12" style="662" customWidth="1"/>
    <col min="6151" max="6151" width="10.85546875" style="662" customWidth="1"/>
    <col min="6152" max="6152" width="10.28515625" style="662" customWidth="1"/>
    <col min="6153" max="6153" width="16" style="662" customWidth="1"/>
    <col min="6154" max="6400" width="11.5703125" style="662"/>
    <col min="6401" max="6401" width="42" style="662" customWidth="1"/>
    <col min="6402" max="6402" width="13.5703125" style="662" customWidth="1"/>
    <col min="6403" max="6403" width="10.7109375" style="662" customWidth="1"/>
    <col min="6404" max="6404" width="16" style="662" customWidth="1"/>
    <col min="6405" max="6405" width="9.5703125" style="662" customWidth="1"/>
    <col min="6406" max="6406" width="12" style="662" customWidth="1"/>
    <col min="6407" max="6407" width="10.85546875" style="662" customWidth="1"/>
    <col min="6408" max="6408" width="10.28515625" style="662" customWidth="1"/>
    <col min="6409" max="6409" width="16" style="662" customWidth="1"/>
    <col min="6410" max="6656" width="11.5703125" style="662"/>
    <col min="6657" max="6657" width="42" style="662" customWidth="1"/>
    <col min="6658" max="6658" width="13.5703125" style="662" customWidth="1"/>
    <col min="6659" max="6659" width="10.7109375" style="662" customWidth="1"/>
    <col min="6660" max="6660" width="16" style="662" customWidth="1"/>
    <col min="6661" max="6661" width="9.5703125" style="662" customWidth="1"/>
    <col min="6662" max="6662" width="12" style="662" customWidth="1"/>
    <col min="6663" max="6663" width="10.85546875" style="662" customWidth="1"/>
    <col min="6664" max="6664" width="10.28515625" style="662" customWidth="1"/>
    <col min="6665" max="6665" width="16" style="662" customWidth="1"/>
    <col min="6666" max="6912" width="11.5703125" style="662"/>
    <col min="6913" max="6913" width="42" style="662" customWidth="1"/>
    <col min="6914" max="6914" width="13.5703125" style="662" customWidth="1"/>
    <col min="6915" max="6915" width="10.7109375" style="662" customWidth="1"/>
    <col min="6916" max="6916" width="16" style="662" customWidth="1"/>
    <col min="6917" max="6917" width="9.5703125" style="662" customWidth="1"/>
    <col min="6918" max="6918" width="12" style="662" customWidth="1"/>
    <col min="6919" max="6919" width="10.85546875" style="662" customWidth="1"/>
    <col min="6920" max="6920" width="10.28515625" style="662" customWidth="1"/>
    <col min="6921" max="6921" width="16" style="662" customWidth="1"/>
    <col min="6922" max="7168" width="11.5703125" style="662"/>
    <col min="7169" max="7169" width="42" style="662" customWidth="1"/>
    <col min="7170" max="7170" width="13.5703125" style="662" customWidth="1"/>
    <col min="7171" max="7171" width="10.7109375" style="662" customWidth="1"/>
    <col min="7172" max="7172" width="16" style="662" customWidth="1"/>
    <col min="7173" max="7173" width="9.5703125" style="662" customWidth="1"/>
    <col min="7174" max="7174" width="12" style="662" customWidth="1"/>
    <col min="7175" max="7175" width="10.85546875" style="662" customWidth="1"/>
    <col min="7176" max="7176" width="10.28515625" style="662" customWidth="1"/>
    <col min="7177" max="7177" width="16" style="662" customWidth="1"/>
    <col min="7178" max="7424" width="11.5703125" style="662"/>
    <col min="7425" max="7425" width="42" style="662" customWidth="1"/>
    <col min="7426" max="7426" width="13.5703125" style="662" customWidth="1"/>
    <col min="7427" max="7427" width="10.7109375" style="662" customWidth="1"/>
    <col min="7428" max="7428" width="16" style="662" customWidth="1"/>
    <col min="7429" max="7429" width="9.5703125" style="662" customWidth="1"/>
    <col min="7430" max="7430" width="12" style="662" customWidth="1"/>
    <col min="7431" max="7431" width="10.85546875" style="662" customWidth="1"/>
    <col min="7432" max="7432" width="10.28515625" style="662" customWidth="1"/>
    <col min="7433" max="7433" width="16" style="662" customWidth="1"/>
    <col min="7434" max="7680" width="11.5703125" style="662"/>
    <col min="7681" max="7681" width="42" style="662" customWidth="1"/>
    <col min="7682" max="7682" width="13.5703125" style="662" customWidth="1"/>
    <col min="7683" max="7683" width="10.7109375" style="662" customWidth="1"/>
    <col min="7684" max="7684" width="16" style="662" customWidth="1"/>
    <col min="7685" max="7685" width="9.5703125" style="662" customWidth="1"/>
    <col min="7686" max="7686" width="12" style="662" customWidth="1"/>
    <col min="7687" max="7687" width="10.85546875" style="662" customWidth="1"/>
    <col min="7688" max="7688" width="10.28515625" style="662" customWidth="1"/>
    <col min="7689" max="7689" width="16" style="662" customWidth="1"/>
    <col min="7690" max="7936" width="11.5703125" style="662"/>
    <col min="7937" max="7937" width="42" style="662" customWidth="1"/>
    <col min="7938" max="7938" width="13.5703125" style="662" customWidth="1"/>
    <col min="7939" max="7939" width="10.7109375" style="662" customWidth="1"/>
    <col min="7940" max="7940" width="16" style="662" customWidth="1"/>
    <col min="7941" max="7941" width="9.5703125" style="662" customWidth="1"/>
    <col min="7942" max="7942" width="12" style="662" customWidth="1"/>
    <col min="7943" max="7943" width="10.85546875" style="662" customWidth="1"/>
    <col min="7944" max="7944" width="10.28515625" style="662" customWidth="1"/>
    <col min="7945" max="7945" width="16" style="662" customWidth="1"/>
    <col min="7946" max="8192" width="11.5703125" style="662"/>
    <col min="8193" max="8193" width="42" style="662" customWidth="1"/>
    <col min="8194" max="8194" width="13.5703125" style="662" customWidth="1"/>
    <col min="8195" max="8195" width="10.7109375" style="662" customWidth="1"/>
    <col min="8196" max="8196" width="16" style="662" customWidth="1"/>
    <col min="8197" max="8197" width="9.5703125" style="662" customWidth="1"/>
    <col min="8198" max="8198" width="12" style="662" customWidth="1"/>
    <col min="8199" max="8199" width="10.85546875" style="662" customWidth="1"/>
    <col min="8200" max="8200" width="10.28515625" style="662" customWidth="1"/>
    <col min="8201" max="8201" width="16" style="662" customWidth="1"/>
    <col min="8202" max="8448" width="11.5703125" style="662"/>
    <col min="8449" max="8449" width="42" style="662" customWidth="1"/>
    <col min="8450" max="8450" width="13.5703125" style="662" customWidth="1"/>
    <col min="8451" max="8451" width="10.7109375" style="662" customWidth="1"/>
    <col min="8452" max="8452" width="16" style="662" customWidth="1"/>
    <col min="8453" max="8453" width="9.5703125" style="662" customWidth="1"/>
    <col min="8454" max="8454" width="12" style="662" customWidth="1"/>
    <col min="8455" max="8455" width="10.85546875" style="662" customWidth="1"/>
    <col min="8456" max="8456" width="10.28515625" style="662" customWidth="1"/>
    <col min="8457" max="8457" width="16" style="662" customWidth="1"/>
    <col min="8458" max="8704" width="11.5703125" style="662"/>
    <col min="8705" max="8705" width="42" style="662" customWidth="1"/>
    <col min="8706" max="8706" width="13.5703125" style="662" customWidth="1"/>
    <col min="8707" max="8707" width="10.7109375" style="662" customWidth="1"/>
    <col min="8708" max="8708" width="16" style="662" customWidth="1"/>
    <col min="8709" max="8709" width="9.5703125" style="662" customWidth="1"/>
    <col min="8710" max="8710" width="12" style="662" customWidth="1"/>
    <col min="8711" max="8711" width="10.85546875" style="662" customWidth="1"/>
    <col min="8712" max="8712" width="10.28515625" style="662" customWidth="1"/>
    <col min="8713" max="8713" width="16" style="662" customWidth="1"/>
    <col min="8714" max="8960" width="11.5703125" style="662"/>
    <col min="8961" max="8961" width="42" style="662" customWidth="1"/>
    <col min="8962" max="8962" width="13.5703125" style="662" customWidth="1"/>
    <col min="8963" max="8963" width="10.7109375" style="662" customWidth="1"/>
    <col min="8964" max="8964" width="16" style="662" customWidth="1"/>
    <col min="8965" max="8965" width="9.5703125" style="662" customWidth="1"/>
    <col min="8966" max="8966" width="12" style="662" customWidth="1"/>
    <col min="8967" max="8967" width="10.85546875" style="662" customWidth="1"/>
    <col min="8968" max="8968" width="10.28515625" style="662" customWidth="1"/>
    <col min="8969" max="8969" width="16" style="662" customWidth="1"/>
    <col min="8970" max="9216" width="11.5703125" style="662"/>
    <col min="9217" max="9217" width="42" style="662" customWidth="1"/>
    <col min="9218" max="9218" width="13.5703125" style="662" customWidth="1"/>
    <col min="9219" max="9219" width="10.7109375" style="662" customWidth="1"/>
    <col min="9220" max="9220" width="16" style="662" customWidth="1"/>
    <col min="9221" max="9221" width="9.5703125" style="662" customWidth="1"/>
    <col min="9222" max="9222" width="12" style="662" customWidth="1"/>
    <col min="9223" max="9223" width="10.85546875" style="662" customWidth="1"/>
    <col min="9224" max="9224" width="10.28515625" style="662" customWidth="1"/>
    <col min="9225" max="9225" width="16" style="662" customWidth="1"/>
    <col min="9226" max="9472" width="11.5703125" style="662"/>
    <col min="9473" max="9473" width="42" style="662" customWidth="1"/>
    <col min="9474" max="9474" width="13.5703125" style="662" customWidth="1"/>
    <col min="9475" max="9475" width="10.7109375" style="662" customWidth="1"/>
    <col min="9476" max="9476" width="16" style="662" customWidth="1"/>
    <col min="9477" max="9477" width="9.5703125" style="662" customWidth="1"/>
    <col min="9478" max="9478" width="12" style="662" customWidth="1"/>
    <col min="9479" max="9479" width="10.85546875" style="662" customWidth="1"/>
    <col min="9480" max="9480" width="10.28515625" style="662" customWidth="1"/>
    <col min="9481" max="9481" width="16" style="662" customWidth="1"/>
    <col min="9482" max="9728" width="11.5703125" style="662"/>
    <col min="9729" max="9729" width="42" style="662" customWidth="1"/>
    <col min="9730" max="9730" width="13.5703125" style="662" customWidth="1"/>
    <col min="9731" max="9731" width="10.7109375" style="662" customWidth="1"/>
    <col min="9732" max="9732" width="16" style="662" customWidth="1"/>
    <col min="9733" max="9733" width="9.5703125" style="662" customWidth="1"/>
    <col min="9734" max="9734" width="12" style="662" customWidth="1"/>
    <col min="9735" max="9735" width="10.85546875" style="662" customWidth="1"/>
    <col min="9736" max="9736" width="10.28515625" style="662" customWidth="1"/>
    <col min="9737" max="9737" width="16" style="662" customWidth="1"/>
    <col min="9738" max="9984" width="11.5703125" style="662"/>
    <col min="9985" max="9985" width="42" style="662" customWidth="1"/>
    <col min="9986" max="9986" width="13.5703125" style="662" customWidth="1"/>
    <col min="9987" max="9987" width="10.7109375" style="662" customWidth="1"/>
    <col min="9988" max="9988" width="16" style="662" customWidth="1"/>
    <col min="9989" max="9989" width="9.5703125" style="662" customWidth="1"/>
    <col min="9990" max="9990" width="12" style="662" customWidth="1"/>
    <col min="9991" max="9991" width="10.85546875" style="662" customWidth="1"/>
    <col min="9992" max="9992" width="10.28515625" style="662" customWidth="1"/>
    <col min="9993" max="9993" width="16" style="662" customWidth="1"/>
    <col min="9994" max="10240" width="11.5703125" style="662"/>
    <col min="10241" max="10241" width="42" style="662" customWidth="1"/>
    <col min="10242" max="10242" width="13.5703125" style="662" customWidth="1"/>
    <col min="10243" max="10243" width="10.7109375" style="662" customWidth="1"/>
    <col min="10244" max="10244" width="16" style="662" customWidth="1"/>
    <col min="10245" max="10245" width="9.5703125" style="662" customWidth="1"/>
    <col min="10246" max="10246" width="12" style="662" customWidth="1"/>
    <col min="10247" max="10247" width="10.85546875" style="662" customWidth="1"/>
    <col min="10248" max="10248" width="10.28515625" style="662" customWidth="1"/>
    <col min="10249" max="10249" width="16" style="662" customWidth="1"/>
    <col min="10250" max="10496" width="11.5703125" style="662"/>
    <col min="10497" max="10497" width="42" style="662" customWidth="1"/>
    <col min="10498" max="10498" width="13.5703125" style="662" customWidth="1"/>
    <col min="10499" max="10499" width="10.7109375" style="662" customWidth="1"/>
    <col min="10500" max="10500" width="16" style="662" customWidth="1"/>
    <col min="10501" max="10501" width="9.5703125" style="662" customWidth="1"/>
    <col min="10502" max="10502" width="12" style="662" customWidth="1"/>
    <col min="10503" max="10503" width="10.85546875" style="662" customWidth="1"/>
    <col min="10504" max="10504" width="10.28515625" style="662" customWidth="1"/>
    <col min="10505" max="10505" width="16" style="662" customWidth="1"/>
    <col min="10506" max="10752" width="11.5703125" style="662"/>
    <col min="10753" max="10753" width="42" style="662" customWidth="1"/>
    <col min="10754" max="10754" width="13.5703125" style="662" customWidth="1"/>
    <col min="10755" max="10755" width="10.7109375" style="662" customWidth="1"/>
    <col min="10756" max="10756" width="16" style="662" customWidth="1"/>
    <col min="10757" max="10757" width="9.5703125" style="662" customWidth="1"/>
    <col min="10758" max="10758" width="12" style="662" customWidth="1"/>
    <col min="10759" max="10759" width="10.85546875" style="662" customWidth="1"/>
    <col min="10760" max="10760" width="10.28515625" style="662" customWidth="1"/>
    <col min="10761" max="10761" width="16" style="662" customWidth="1"/>
    <col min="10762" max="11008" width="11.5703125" style="662"/>
    <col min="11009" max="11009" width="42" style="662" customWidth="1"/>
    <col min="11010" max="11010" width="13.5703125" style="662" customWidth="1"/>
    <col min="11011" max="11011" width="10.7109375" style="662" customWidth="1"/>
    <col min="11012" max="11012" width="16" style="662" customWidth="1"/>
    <col min="11013" max="11013" width="9.5703125" style="662" customWidth="1"/>
    <col min="11014" max="11014" width="12" style="662" customWidth="1"/>
    <col min="11015" max="11015" width="10.85546875" style="662" customWidth="1"/>
    <col min="11016" max="11016" width="10.28515625" style="662" customWidth="1"/>
    <col min="11017" max="11017" width="16" style="662" customWidth="1"/>
    <col min="11018" max="11264" width="11.5703125" style="662"/>
    <col min="11265" max="11265" width="42" style="662" customWidth="1"/>
    <col min="11266" max="11266" width="13.5703125" style="662" customWidth="1"/>
    <col min="11267" max="11267" width="10.7109375" style="662" customWidth="1"/>
    <col min="11268" max="11268" width="16" style="662" customWidth="1"/>
    <col min="11269" max="11269" width="9.5703125" style="662" customWidth="1"/>
    <col min="11270" max="11270" width="12" style="662" customWidth="1"/>
    <col min="11271" max="11271" width="10.85546875" style="662" customWidth="1"/>
    <col min="11272" max="11272" width="10.28515625" style="662" customWidth="1"/>
    <col min="11273" max="11273" width="16" style="662" customWidth="1"/>
    <col min="11274" max="11520" width="11.5703125" style="662"/>
    <col min="11521" max="11521" width="42" style="662" customWidth="1"/>
    <col min="11522" max="11522" width="13.5703125" style="662" customWidth="1"/>
    <col min="11523" max="11523" width="10.7109375" style="662" customWidth="1"/>
    <col min="11524" max="11524" width="16" style="662" customWidth="1"/>
    <col min="11525" max="11525" width="9.5703125" style="662" customWidth="1"/>
    <col min="11526" max="11526" width="12" style="662" customWidth="1"/>
    <col min="11527" max="11527" width="10.85546875" style="662" customWidth="1"/>
    <col min="11528" max="11528" width="10.28515625" style="662" customWidth="1"/>
    <col min="11529" max="11529" width="16" style="662" customWidth="1"/>
    <col min="11530" max="11776" width="11.5703125" style="662"/>
    <col min="11777" max="11777" width="42" style="662" customWidth="1"/>
    <col min="11778" max="11778" width="13.5703125" style="662" customWidth="1"/>
    <col min="11779" max="11779" width="10.7109375" style="662" customWidth="1"/>
    <col min="11780" max="11780" width="16" style="662" customWidth="1"/>
    <col min="11781" max="11781" width="9.5703125" style="662" customWidth="1"/>
    <col min="11782" max="11782" width="12" style="662" customWidth="1"/>
    <col min="11783" max="11783" width="10.85546875" style="662" customWidth="1"/>
    <col min="11784" max="11784" width="10.28515625" style="662" customWidth="1"/>
    <col min="11785" max="11785" width="16" style="662" customWidth="1"/>
    <col min="11786" max="12032" width="11.5703125" style="662"/>
    <col min="12033" max="12033" width="42" style="662" customWidth="1"/>
    <col min="12034" max="12034" width="13.5703125" style="662" customWidth="1"/>
    <col min="12035" max="12035" width="10.7109375" style="662" customWidth="1"/>
    <col min="12036" max="12036" width="16" style="662" customWidth="1"/>
    <col min="12037" max="12037" width="9.5703125" style="662" customWidth="1"/>
    <col min="12038" max="12038" width="12" style="662" customWidth="1"/>
    <col min="12039" max="12039" width="10.85546875" style="662" customWidth="1"/>
    <col min="12040" max="12040" width="10.28515625" style="662" customWidth="1"/>
    <col min="12041" max="12041" width="16" style="662" customWidth="1"/>
    <col min="12042" max="12288" width="11.5703125" style="662"/>
    <col min="12289" max="12289" width="42" style="662" customWidth="1"/>
    <col min="12290" max="12290" width="13.5703125" style="662" customWidth="1"/>
    <col min="12291" max="12291" width="10.7109375" style="662" customWidth="1"/>
    <col min="12292" max="12292" width="16" style="662" customWidth="1"/>
    <col min="12293" max="12293" width="9.5703125" style="662" customWidth="1"/>
    <col min="12294" max="12294" width="12" style="662" customWidth="1"/>
    <col min="12295" max="12295" width="10.85546875" style="662" customWidth="1"/>
    <col min="12296" max="12296" width="10.28515625" style="662" customWidth="1"/>
    <col min="12297" max="12297" width="16" style="662" customWidth="1"/>
    <col min="12298" max="12544" width="11.5703125" style="662"/>
    <col min="12545" max="12545" width="42" style="662" customWidth="1"/>
    <col min="12546" max="12546" width="13.5703125" style="662" customWidth="1"/>
    <col min="12547" max="12547" width="10.7109375" style="662" customWidth="1"/>
    <col min="12548" max="12548" width="16" style="662" customWidth="1"/>
    <col min="12549" max="12549" width="9.5703125" style="662" customWidth="1"/>
    <col min="12550" max="12550" width="12" style="662" customWidth="1"/>
    <col min="12551" max="12551" width="10.85546875" style="662" customWidth="1"/>
    <col min="12552" max="12552" width="10.28515625" style="662" customWidth="1"/>
    <col min="12553" max="12553" width="16" style="662" customWidth="1"/>
    <col min="12554" max="12800" width="11.5703125" style="662"/>
    <col min="12801" max="12801" width="42" style="662" customWidth="1"/>
    <col min="12802" max="12802" width="13.5703125" style="662" customWidth="1"/>
    <col min="12803" max="12803" width="10.7109375" style="662" customWidth="1"/>
    <col min="12804" max="12804" width="16" style="662" customWidth="1"/>
    <col min="12805" max="12805" width="9.5703125" style="662" customWidth="1"/>
    <col min="12806" max="12806" width="12" style="662" customWidth="1"/>
    <col min="12807" max="12807" width="10.85546875" style="662" customWidth="1"/>
    <col min="12808" max="12808" width="10.28515625" style="662" customWidth="1"/>
    <col min="12809" max="12809" width="16" style="662" customWidth="1"/>
    <col min="12810" max="13056" width="11.5703125" style="662"/>
    <col min="13057" max="13057" width="42" style="662" customWidth="1"/>
    <col min="13058" max="13058" width="13.5703125" style="662" customWidth="1"/>
    <col min="13059" max="13059" width="10.7109375" style="662" customWidth="1"/>
    <col min="13060" max="13060" width="16" style="662" customWidth="1"/>
    <col min="13061" max="13061" width="9.5703125" style="662" customWidth="1"/>
    <col min="13062" max="13062" width="12" style="662" customWidth="1"/>
    <col min="13063" max="13063" width="10.85546875" style="662" customWidth="1"/>
    <col min="13064" max="13064" width="10.28515625" style="662" customWidth="1"/>
    <col min="13065" max="13065" width="16" style="662" customWidth="1"/>
    <col min="13066" max="13312" width="11.5703125" style="662"/>
    <col min="13313" max="13313" width="42" style="662" customWidth="1"/>
    <col min="13314" max="13314" width="13.5703125" style="662" customWidth="1"/>
    <col min="13315" max="13315" width="10.7109375" style="662" customWidth="1"/>
    <col min="13316" max="13316" width="16" style="662" customWidth="1"/>
    <col min="13317" max="13317" width="9.5703125" style="662" customWidth="1"/>
    <col min="13318" max="13318" width="12" style="662" customWidth="1"/>
    <col min="13319" max="13319" width="10.85546875" style="662" customWidth="1"/>
    <col min="13320" max="13320" width="10.28515625" style="662" customWidth="1"/>
    <col min="13321" max="13321" width="16" style="662" customWidth="1"/>
    <col min="13322" max="13568" width="11.5703125" style="662"/>
    <col min="13569" max="13569" width="42" style="662" customWidth="1"/>
    <col min="13570" max="13570" width="13.5703125" style="662" customWidth="1"/>
    <col min="13571" max="13571" width="10.7109375" style="662" customWidth="1"/>
    <col min="13572" max="13572" width="16" style="662" customWidth="1"/>
    <col min="13573" max="13573" width="9.5703125" style="662" customWidth="1"/>
    <col min="13574" max="13574" width="12" style="662" customWidth="1"/>
    <col min="13575" max="13575" width="10.85546875" style="662" customWidth="1"/>
    <col min="13576" max="13576" width="10.28515625" style="662" customWidth="1"/>
    <col min="13577" max="13577" width="16" style="662" customWidth="1"/>
    <col min="13578" max="13824" width="11.5703125" style="662"/>
    <col min="13825" max="13825" width="42" style="662" customWidth="1"/>
    <col min="13826" max="13826" width="13.5703125" style="662" customWidth="1"/>
    <col min="13827" max="13827" width="10.7109375" style="662" customWidth="1"/>
    <col min="13828" max="13828" width="16" style="662" customWidth="1"/>
    <col min="13829" max="13829" width="9.5703125" style="662" customWidth="1"/>
    <col min="13830" max="13830" width="12" style="662" customWidth="1"/>
    <col min="13831" max="13831" width="10.85546875" style="662" customWidth="1"/>
    <col min="13832" max="13832" width="10.28515625" style="662" customWidth="1"/>
    <col min="13833" max="13833" width="16" style="662" customWidth="1"/>
    <col min="13834" max="14080" width="11.5703125" style="662"/>
    <col min="14081" max="14081" width="42" style="662" customWidth="1"/>
    <col min="14082" max="14082" width="13.5703125" style="662" customWidth="1"/>
    <col min="14083" max="14083" width="10.7109375" style="662" customWidth="1"/>
    <col min="14084" max="14084" width="16" style="662" customWidth="1"/>
    <col min="14085" max="14085" width="9.5703125" style="662" customWidth="1"/>
    <col min="14086" max="14086" width="12" style="662" customWidth="1"/>
    <col min="14087" max="14087" width="10.85546875" style="662" customWidth="1"/>
    <col min="14088" max="14088" width="10.28515625" style="662" customWidth="1"/>
    <col min="14089" max="14089" width="16" style="662" customWidth="1"/>
    <col min="14090" max="14336" width="11.5703125" style="662"/>
    <col min="14337" max="14337" width="42" style="662" customWidth="1"/>
    <col min="14338" max="14338" width="13.5703125" style="662" customWidth="1"/>
    <col min="14339" max="14339" width="10.7109375" style="662" customWidth="1"/>
    <col min="14340" max="14340" width="16" style="662" customWidth="1"/>
    <col min="14341" max="14341" width="9.5703125" style="662" customWidth="1"/>
    <col min="14342" max="14342" width="12" style="662" customWidth="1"/>
    <col min="14343" max="14343" width="10.85546875" style="662" customWidth="1"/>
    <col min="14344" max="14344" width="10.28515625" style="662" customWidth="1"/>
    <col min="14345" max="14345" width="16" style="662" customWidth="1"/>
    <col min="14346" max="14592" width="11.5703125" style="662"/>
    <col min="14593" max="14593" width="42" style="662" customWidth="1"/>
    <col min="14594" max="14594" width="13.5703125" style="662" customWidth="1"/>
    <col min="14595" max="14595" width="10.7109375" style="662" customWidth="1"/>
    <col min="14596" max="14596" width="16" style="662" customWidth="1"/>
    <col min="14597" max="14597" width="9.5703125" style="662" customWidth="1"/>
    <col min="14598" max="14598" width="12" style="662" customWidth="1"/>
    <col min="14599" max="14599" width="10.85546875" style="662" customWidth="1"/>
    <col min="14600" max="14600" width="10.28515625" style="662" customWidth="1"/>
    <col min="14601" max="14601" width="16" style="662" customWidth="1"/>
    <col min="14602" max="14848" width="11.5703125" style="662"/>
    <col min="14849" max="14849" width="42" style="662" customWidth="1"/>
    <col min="14850" max="14850" width="13.5703125" style="662" customWidth="1"/>
    <col min="14851" max="14851" width="10.7109375" style="662" customWidth="1"/>
    <col min="14852" max="14852" width="16" style="662" customWidth="1"/>
    <col min="14853" max="14853" width="9.5703125" style="662" customWidth="1"/>
    <col min="14854" max="14854" width="12" style="662" customWidth="1"/>
    <col min="14855" max="14855" width="10.85546875" style="662" customWidth="1"/>
    <col min="14856" max="14856" width="10.28515625" style="662" customWidth="1"/>
    <col min="14857" max="14857" width="16" style="662" customWidth="1"/>
    <col min="14858" max="15104" width="11.5703125" style="662"/>
    <col min="15105" max="15105" width="42" style="662" customWidth="1"/>
    <col min="15106" max="15106" width="13.5703125" style="662" customWidth="1"/>
    <col min="15107" max="15107" width="10.7109375" style="662" customWidth="1"/>
    <col min="15108" max="15108" width="16" style="662" customWidth="1"/>
    <col min="15109" max="15109" width="9.5703125" style="662" customWidth="1"/>
    <col min="15110" max="15110" width="12" style="662" customWidth="1"/>
    <col min="15111" max="15111" width="10.85546875" style="662" customWidth="1"/>
    <col min="15112" max="15112" width="10.28515625" style="662" customWidth="1"/>
    <col min="15113" max="15113" width="16" style="662" customWidth="1"/>
    <col min="15114" max="15360" width="11.5703125" style="662"/>
    <col min="15361" max="15361" width="42" style="662" customWidth="1"/>
    <col min="15362" max="15362" width="13.5703125" style="662" customWidth="1"/>
    <col min="15363" max="15363" width="10.7109375" style="662" customWidth="1"/>
    <col min="15364" max="15364" width="16" style="662" customWidth="1"/>
    <col min="15365" max="15365" width="9.5703125" style="662" customWidth="1"/>
    <col min="15366" max="15366" width="12" style="662" customWidth="1"/>
    <col min="15367" max="15367" width="10.85546875" style="662" customWidth="1"/>
    <col min="15368" max="15368" width="10.28515625" style="662" customWidth="1"/>
    <col min="15369" max="15369" width="16" style="662" customWidth="1"/>
    <col min="15370" max="15616" width="11.5703125" style="662"/>
    <col min="15617" max="15617" width="42" style="662" customWidth="1"/>
    <col min="15618" max="15618" width="13.5703125" style="662" customWidth="1"/>
    <col min="15619" max="15619" width="10.7109375" style="662" customWidth="1"/>
    <col min="15620" max="15620" width="16" style="662" customWidth="1"/>
    <col min="15621" max="15621" width="9.5703125" style="662" customWidth="1"/>
    <col min="15622" max="15622" width="12" style="662" customWidth="1"/>
    <col min="15623" max="15623" width="10.85546875" style="662" customWidth="1"/>
    <col min="15624" max="15624" width="10.28515625" style="662" customWidth="1"/>
    <col min="15625" max="15625" width="16" style="662" customWidth="1"/>
    <col min="15626" max="15872" width="11.5703125" style="662"/>
    <col min="15873" max="15873" width="42" style="662" customWidth="1"/>
    <col min="15874" max="15874" width="13.5703125" style="662" customWidth="1"/>
    <col min="15875" max="15875" width="10.7109375" style="662" customWidth="1"/>
    <col min="15876" max="15876" width="16" style="662" customWidth="1"/>
    <col min="15877" max="15877" width="9.5703125" style="662" customWidth="1"/>
    <col min="15878" max="15878" width="12" style="662" customWidth="1"/>
    <col min="15879" max="15879" width="10.85546875" style="662" customWidth="1"/>
    <col min="15880" max="15880" width="10.28515625" style="662" customWidth="1"/>
    <col min="15881" max="15881" width="16" style="662" customWidth="1"/>
    <col min="15882" max="16128" width="11.5703125" style="662"/>
    <col min="16129" max="16129" width="42" style="662" customWidth="1"/>
    <col min="16130" max="16130" width="13.5703125" style="662" customWidth="1"/>
    <col min="16131" max="16131" width="10.7109375" style="662" customWidth="1"/>
    <col min="16132" max="16132" width="16" style="662" customWidth="1"/>
    <col min="16133" max="16133" width="9.5703125" style="662" customWidth="1"/>
    <col min="16134" max="16134" width="12" style="662" customWidth="1"/>
    <col min="16135" max="16135" width="10.85546875" style="662" customWidth="1"/>
    <col min="16136" max="16136" width="10.28515625" style="662" customWidth="1"/>
    <col min="16137" max="16137" width="16" style="662" customWidth="1"/>
    <col min="16138" max="16384" width="11.5703125" style="662"/>
  </cols>
  <sheetData>
    <row r="1" spans="1:14" ht="6" customHeight="1">
      <c r="A1" s="660"/>
      <c r="B1" s="661"/>
      <c r="C1" s="661"/>
      <c r="D1" s="661"/>
      <c r="E1" s="661"/>
      <c r="F1" s="661"/>
      <c r="G1" s="661"/>
      <c r="H1" s="661"/>
      <c r="I1" s="661"/>
    </row>
    <row r="2" spans="1:14">
      <c r="B2" s="713"/>
      <c r="C2" s="713"/>
      <c r="D2" s="713"/>
      <c r="E2" s="713"/>
      <c r="F2" s="713"/>
      <c r="G2" s="713"/>
      <c r="H2" s="713"/>
      <c r="I2" s="713"/>
    </row>
    <row r="3" spans="1:14" ht="25.5">
      <c r="A3" s="3488" t="s">
        <v>2096</v>
      </c>
      <c r="B3" s="3488"/>
      <c r="C3" s="3488"/>
      <c r="D3" s="3488"/>
      <c r="E3" s="3488"/>
      <c r="F3" s="3488"/>
      <c r="G3" s="3488"/>
      <c r="H3" s="3488"/>
      <c r="I3" s="3488"/>
    </row>
    <row r="4" spans="1:14" ht="18">
      <c r="A4" s="663" t="s">
        <v>3713</v>
      </c>
    </row>
    <row r="6" spans="1:14" ht="14.25">
      <c r="A6" s="664" t="s">
        <v>834</v>
      </c>
    </row>
    <row r="7" spans="1:14" ht="13.5" thickBot="1">
      <c r="A7" s="662"/>
    </row>
    <row r="8" spans="1:14">
      <c r="A8" s="3484" t="s">
        <v>835</v>
      </c>
      <c r="B8" s="666" t="s">
        <v>836</v>
      </c>
      <c r="C8" s="3486" t="s">
        <v>837</v>
      </c>
      <c r="D8" s="3480" t="s">
        <v>838</v>
      </c>
      <c r="E8" s="3480" t="s">
        <v>839</v>
      </c>
      <c r="F8" s="3480" t="s">
        <v>2123</v>
      </c>
      <c r="G8" s="3480" t="s">
        <v>841</v>
      </c>
      <c r="H8" s="3482" t="s">
        <v>842</v>
      </c>
      <c r="I8" s="667" t="s">
        <v>843</v>
      </c>
    </row>
    <row r="9" spans="1:14" ht="13.5" thickBot="1">
      <c r="A9" s="3485"/>
      <c r="B9" s="668">
        <v>44562</v>
      </c>
      <c r="C9" s="3487"/>
      <c r="D9" s="3481"/>
      <c r="E9" s="3481"/>
      <c r="F9" s="3481"/>
      <c r="G9" s="3481"/>
      <c r="H9" s="3483"/>
      <c r="I9" s="669">
        <f>+'6 INFORME BALANCES'!H38</f>
        <v>45291</v>
      </c>
      <c r="L9" s="662" t="s">
        <v>2410</v>
      </c>
    </row>
    <row r="10" spans="1:14">
      <c r="A10" s="670" t="s">
        <v>844</v>
      </c>
      <c r="B10" s="671"/>
      <c r="C10" s="672"/>
      <c r="D10" s="672"/>
      <c r="E10" s="673"/>
      <c r="F10" s="673"/>
      <c r="G10" s="673"/>
      <c r="H10" s="674"/>
      <c r="I10" s="675">
        <f>SUM(B10:H10)</f>
        <v>0</v>
      </c>
    </row>
    <row r="11" spans="1:14">
      <c r="A11" s="676" t="s">
        <v>665</v>
      </c>
      <c r="B11" s="677">
        <f>+'111'!D15</f>
        <v>0</v>
      </c>
      <c r="C11" s="679">
        <v>0</v>
      </c>
      <c r="D11" s="679">
        <v>0</v>
      </c>
      <c r="E11" s="679">
        <v>0</v>
      </c>
      <c r="F11" s="679">
        <v>0</v>
      </c>
      <c r="G11" s="679">
        <v>0</v>
      </c>
      <c r="H11" s="1434">
        <v>0</v>
      </c>
      <c r="I11" s="681">
        <f t="shared" ref="I11:I20" si="0">SUM(B11:H11)</f>
        <v>0</v>
      </c>
      <c r="L11" s="1328">
        <f>+I11-M11</f>
        <v>0</v>
      </c>
      <c r="M11" s="677">
        <f>+'111'!M15</f>
        <v>0</v>
      </c>
      <c r="N11" s="662">
        <v>364</v>
      </c>
    </row>
    <row r="12" spans="1:14">
      <c r="A12" s="682" t="s">
        <v>666</v>
      </c>
      <c r="B12" s="683">
        <f>+'111'!D19</f>
        <v>408105.13</v>
      </c>
      <c r="C12" s="679">
        <f>+'111'!G44+'111'!G49</f>
        <v>-408105.13</v>
      </c>
      <c r="D12" s="679">
        <v>0</v>
      </c>
      <c r="E12" s="679">
        <v>0</v>
      </c>
      <c r="F12" s="679">
        <v>0</v>
      </c>
      <c r="G12" s="679">
        <v>0</v>
      </c>
      <c r="H12" s="1435">
        <v>0</v>
      </c>
      <c r="I12" s="681">
        <f t="shared" si="0"/>
        <v>0</v>
      </c>
      <c r="L12" s="1328">
        <f t="shared" ref="L12:L21" si="1">+I12-M12</f>
        <v>0</v>
      </c>
      <c r="M12" s="683">
        <f>+'111'!M19+'111'!M20+'111'!M31</f>
        <v>0</v>
      </c>
      <c r="N12" s="2021">
        <v>368369</v>
      </c>
    </row>
    <row r="13" spans="1:14">
      <c r="A13" s="1241" t="s">
        <v>4563</v>
      </c>
      <c r="B13" s="1242">
        <f>+'111'!D23</f>
        <v>454254.09</v>
      </c>
      <c r="C13" s="1142">
        <f>+'111'!G47</f>
        <v>-454254.09</v>
      </c>
      <c r="D13" s="1142">
        <v>0</v>
      </c>
      <c r="E13" s="1142">
        <v>0</v>
      </c>
      <c r="F13" s="1436">
        <v>0</v>
      </c>
      <c r="G13" s="1142">
        <v>0</v>
      </c>
      <c r="H13" s="1435">
        <v>0</v>
      </c>
      <c r="I13" s="681">
        <f t="shared" si="0"/>
        <v>0</v>
      </c>
      <c r="L13" s="1328">
        <f t="shared" si="1"/>
        <v>0</v>
      </c>
      <c r="M13" s="1242">
        <f>+'111'!M23</f>
        <v>0</v>
      </c>
      <c r="N13" s="662">
        <v>372</v>
      </c>
    </row>
    <row r="14" spans="1:14">
      <c r="A14" s="676" t="s">
        <v>667</v>
      </c>
      <c r="B14" s="677">
        <f>+'111'!D24</f>
        <v>0</v>
      </c>
      <c r="C14" s="679">
        <f>+'111'!G24</f>
        <v>0</v>
      </c>
      <c r="D14" s="679">
        <v>0</v>
      </c>
      <c r="E14" s="679">
        <v>0</v>
      </c>
      <c r="F14" s="679">
        <v>0</v>
      </c>
      <c r="G14" s="679">
        <v>0</v>
      </c>
      <c r="H14" s="1434">
        <v>0</v>
      </c>
      <c r="I14" s="681">
        <f t="shared" si="0"/>
        <v>0</v>
      </c>
      <c r="L14" s="1328">
        <f t="shared" si="1"/>
        <v>0</v>
      </c>
      <c r="M14" s="677">
        <f>+'111'!M24</f>
        <v>0</v>
      </c>
      <c r="N14" s="662">
        <v>373</v>
      </c>
    </row>
    <row r="15" spans="1:14">
      <c r="A15" s="676" t="s">
        <v>668</v>
      </c>
      <c r="B15" s="677">
        <f>+'111'!D25</f>
        <v>500</v>
      </c>
      <c r="C15" s="679">
        <f>+'111'!G25</f>
        <v>-500</v>
      </c>
      <c r="D15" s="679">
        <v>0</v>
      </c>
      <c r="E15" s="679">
        <v>0</v>
      </c>
      <c r="F15" s="679">
        <v>0</v>
      </c>
      <c r="G15" s="679">
        <v>0</v>
      </c>
      <c r="H15" s="1434">
        <v>0</v>
      </c>
      <c r="I15" s="681">
        <f t="shared" si="0"/>
        <v>0</v>
      </c>
      <c r="L15" s="1328">
        <f t="shared" si="1"/>
        <v>0</v>
      </c>
      <c r="M15" s="677">
        <f>+'111'!M25</f>
        <v>0</v>
      </c>
      <c r="N15" s="662">
        <v>374</v>
      </c>
    </row>
    <row r="16" spans="1:14">
      <c r="A16" s="1114" t="s">
        <v>294</v>
      </c>
      <c r="B16" s="1115">
        <f>+'111'!D26</f>
        <v>26500</v>
      </c>
      <c r="C16" s="679">
        <f>+'111'!E48</f>
        <v>26500</v>
      </c>
      <c r="D16" s="679">
        <v>0</v>
      </c>
      <c r="E16" s="679">
        <v>0</v>
      </c>
      <c r="F16" s="679">
        <v>0</v>
      </c>
      <c r="G16" s="679">
        <v>0</v>
      </c>
      <c r="H16" s="1434">
        <v>0</v>
      </c>
      <c r="I16" s="681">
        <f>SUM(B16:H16)</f>
        <v>53000</v>
      </c>
      <c r="L16" s="1328">
        <f t="shared" si="1"/>
        <v>53000</v>
      </c>
      <c r="M16" s="1115">
        <f>+'111'!M26</f>
        <v>0</v>
      </c>
      <c r="N16" s="662">
        <v>375</v>
      </c>
    </row>
    <row r="17" spans="1:14">
      <c r="A17" s="1114" t="s">
        <v>305</v>
      </c>
      <c r="B17" s="1115">
        <f>+'111'!D35</f>
        <v>2950</v>
      </c>
      <c r="C17" s="679">
        <f>+'111'!G35</f>
        <v>-2950</v>
      </c>
      <c r="D17" s="679">
        <v>0</v>
      </c>
      <c r="E17" s="679">
        <v>0</v>
      </c>
      <c r="F17" s="679">
        <v>0</v>
      </c>
      <c r="G17" s="679">
        <v>0</v>
      </c>
      <c r="H17" s="1434">
        <v>0</v>
      </c>
      <c r="I17" s="681">
        <f>SUM(B17:H17)</f>
        <v>0</v>
      </c>
      <c r="L17" s="1328">
        <f t="shared" si="1"/>
        <v>0</v>
      </c>
      <c r="M17" s="1115">
        <f>+'111'!M35</f>
        <v>0</v>
      </c>
      <c r="N17" s="662">
        <v>383</v>
      </c>
    </row>
    <row r="18" spans="1:14">
      <c r="A18" s="685" t="s">
        <v>845</v>
      </c>
      <c r="B18" s="677"/>
      <c r="C18" s="1437"/>
      <c r="D18" s="679"/>
      <c r="E18" s="1438"/>
      <c r="F18" s="1439"/>
      <c r="G18" s="1438"/>
      <c r="H18" s="1434"/>
      <c r="I18" s="681"/>
      <c r="L18" s="1328"/>
      <c r="M18" s="677"/>
    </row>
    <row r="19" spans="1:14">
      <c r="A19" s="676" t="s">
        <v>1135</v>
      </c>
      <c r="B19" s="677">
        <f>+'111'!D13</f>
        <v>0</v>
      </c>
      <c r="C19" s="679">
        <f>+'111'!G13</f>
        <v>0</v>
      </c>
      <c r="D19" s="679">
        <v>0</v>
      </c>
      <c r="E19" s="679">
        <v>0</v>
      </c>
      <c r="F19" s="679">
        <v>0</v>
      </c>
      <c r="G19" s="679">
        <v>0</v>
      </c>
      <c r="H19" s="1434">
        <v>0</v>
      </c>
      <c r="I19" s="681">
        <f>SUM(B19:H19)</f>
        <v>0</v>
      </c>
      <c r="L19" s="1328">
        <f t="shared" si="1"/>
        <v>0</v>
      </c>
      <c r="M19" s="677">
        <f>+'111'!M13</f>
        <v>0</v>
      </c>
      <c r="N19" s="662">
        <v>362</v>
      </c>
    </row>
    <row r="20" spans="1:14">
      <c r="A20" s="685" t="s">
        <v>2121</v>
      </c>
      <c r="B20" s="677"/>
      <c r="C20" s="686"/>
      <c r="D20" s="678"/>
      <c r="E20" s="687"/>
      <c r="F20" s="688"/>
      <c r="G20" s="687"/>
      <c r="H20" s="680"/>
      <c r="I20" s="681">
        <f t="shared" si="0"/>
        <v>0</v>
      </c>
      <c r="L20" s="1328">
        <f t="shared" si="1"/>
        <v>0</v>
      </c>
      <c r="M20" s="677"/>
    </row>
    <row r="21" spans="1:14" ht="13.5" thickBot="1">
      <c r="A21" s="676" t="s">
        <v>2122</v>
      </c>
      <c r="B21" s="677">
        <f>+'111'!D14+'111'!D16+'111'!D18+'111'!D20+'111'!D21+'111'!D22</f>
        <v>0</v>
      </c>
      <c r="C21" s="678">
        <v>0</v>
      </c>
      <c r="D21" s="678">
        <v>0</v>
      </c>
      <c r="E21" s="678">
        <v>0</v>
      </c>
      <c r="F21" s="678">
        <v>0</v>
      </c>
      <c r="G21" s="678">
        <v>0</v>
      </c>
      <c r="H21" s="680">
        <v>0</v>
      </c>
      <c r="I21" s="680">
        <f>+'111'!M14+'111'!M16+'111'!M18+'111'!M20+'111'!M21+'111'!M22</f>
        <v>0</v>
      </c>
      <c r="J21" s="895">
        <f>SUM(B11:B21)</f>
        <v>892309.22</v>
      </c>
      <c r="K21" s="1327">
        <f>SUM(I11:I21)</f>
        <v>53000</v>
      </c>
      <c r="L21" s="1328">
        <f t="shared" si="1"/>
        <v>0</v>
      </c>
      <c r="M21" s="677">
        <f>+'111'!M14+'111'!M16+'111'!M18+'111'!M20+'111'!M22</f>
        <v>0</v>
      </c>
      <c r="N21" s="662" t="s">
        <v>4524</v>
      </c>
    </row>
    <row r="22" spans="1:14">
      <c r="A22" s="698" t="s">
        <v>609</v>
      </c>
      <c r="B22" s="699"/>
      <c r="C22" s="700"/>
      <c r="D22" s="701"/>
      <c r="E22" s="701"/>
      <c r="F22" s="701"/>
      <c r="G22" s="701"/>
      <c r="H22" s="702"/>
      <c r="I22" s="702"/>
      <c r="L22" s="1480" t="s">
        <v>2410</v>
      </c>
    </row>
    <row r="23" spans="1:14">
      <c r="A23" s="676" t="s">
        <v>1172</v>
      </c>
      <c r="B23" s="703">
        <f>+'111'!D36</f>
        <v>-121435.58199999999</v>
      </c>
      <c r="C23" s="704">
        <f>+'111'!G36</f>
        <v>121435.58199999999</v>
      </c>
      <c r="D23" s="678">
        <v>0</v>
      </c>
      <c r="E23" s="678">
        <v>0</v>
      </c>
      <c r="F23" s="678">
        <v>0</v>
      </c>
      <c r="G23" s="678">
        <v>0</v>
      </c>
      <c r="H23" s="705">
        <v>0</v>
      </c>
      <c r="I23" s="706">
        <f>SUM(B23:H23)</f>
        <v>0</v>
      </c>
      <c r="L23" s="1328">
        <f>+I23-M23</f>
        <v>0</v>
      </c>
      <c r="M23" s="703">
        <f>+'111'!M36</f>
        <v>0</v>
      </c>
    </row>
    <row r="24" spans="1:14">
      <c r="A24" s="676" t="s">
        <v>1173</v>
      </c>
      <c r="B24" s="703">
        <f>+'111'!D37</f>
        <v>0</v>
      </c>
      <c r="C24" s="704">
        <v>0</v>
      </c>
      <c r="D24" s="678">
        <v>0</v>
      </c>
      <c r="E24" s="678">
        <v>0</v>
      </c>
      <c r="F24" s="678">
        <v>0</v>
      </c>
      <c r="G24" s="678">
        <v>0</v>
      </c>
      <c r="H24" s="705">
        <v>0</v>
      </c>
      <c r="I24" s="706">
        <f>SUM(B24:H24)</f>
        <v>0</v>
      </c>
      <c r="L24" s="1328">
        <f>+I24-M24</f>
        <v>0</v>
      </c>
      <c r="M24" s="703">
        <f>+'111'!M37</f>
        <v>0</v>
      </c>
    </row>
    <row r="25" spans="1:14">
      <c r="A25" s="894" t="s">
        <v>1174</v>
      </c>
      <c r="B25" s="703">
        <f>+'111'!D38</f>
        <v>0</v>
      </c>
      <c r="C25" s="704"/>
      <c r="D25" s="678">
        <v>0</v>
      </c>
      <c r="E25" s="678">
        <v>0</v>
      </c>
      <c r="F25" s="678">
        <v>0</v>
      </c>
      <c r="G25" s="678">
        <v>0</v>
      </c>
      <c r="H25" s="705">
        <v>0</v>
      </c>
      <c r="I25" s="706">
        <f>SUM(B25:H25)</f>
        <v>0</v>
      </c>
      <c r="L25" s="1328">
        <f>+I25-M25</f>
        <v>0</v>
      </c>
      <c r="M25" s="703">
        <f>+'111'!M38</f>
        <v>0</v>
      </c>
    </row>
    <row r="26" spans="1:14" ht="13.5" thickBot="1">
      <c r="A26" s="689"/>
      <c r="B26" s="707"/>
      <c r="C26" s="708"/>
      <c r="D26" s="709"/>
      <c r="E26" s="709"/>
      <c r="F26" s="709"/>
      <c r="G26" s="709"/>
      <c r="H26" s="710"/>
      <c r="I26" s="706"/>
      <c r="J26" s="662" t="s">
        <v>1375</v>
      </c>
      <c r="K26" s="662" t="s">
        <v>1374</v>
      </c>
    </row>
    <row r="27" spans="1:14" ht="13.5" thickBot="1">
      <c r="A27" s="711" t="s">
        <v>847</v>
      </c>
      <c r="B27" s="712">
        <f t="shared" ref="B27:I27" si="2">SUM(B11:B26)</f>
        <v>770873.63800000004</v>
      </c>
      <c r="C27" s="1479">
        <f t="shared" si="2"/>
        <v>-717873.63800000004</v>
      </c>
      <c r="D27" s="1479">
        <f t="shared" si="2"/>
        <v>0</v>
      </c>
      <c r="E27" s="712">
        <f t="shared" si="2"/>
        <v>0</v>
      </c>
      <c r="F27" s="712">
        <f t="shared" si="2"/>
        <v>0</v>
      </c>
      <c r="G27" s="712">
        <f t="shared" si="2"/>
        <v>0</v>
      </c>
      <c r="H27" s="712">
        <f t="shared" si="2"/>
        <v>0</v>
      </c>
      <c r="I27" s="712">
        <f t="shared" si="2"/>
        <v>53000</v>
      </c>
      <c r="J27" s="714">
        <f>+I27-'6 INFORME BALANCES'!H51</f>
        <v>53000</v>
      </c>
      <c r="K27" s="714">
        <f>+'6 INFORME BALANCES'!I51-B27</f>
        <v>0</v>
      </c>
      <c r="M27" s="895">
        <f>SUM(M11:M26)</f>
        <v>0</v>
      </c>
    </row>
    <row r="28" spans="1:14">
      <c r="M28" s="1238"/>
    </row>
    <row r="29" spans="1:14" ht="0.75" customHeight="1">
      <c r="A29" s="664"/>
    </row>
    <row r="30" spans="1:14" hidden="1">
      <c r="A30" s="3476" t="s">
        <v>835</v>
      </c>
      <c r="B30" s="666" t="s">
        <v>836</v>
      </c>
      <c r="C30" s="3478" t="s">
        <v>837</v>
      </c>
      <c r="D30" s="3472" t="s">
        <v>838</v>
      </c>
      <c r="E30" s="3472" t="s">
        <v>839</v>
      </c>
      <c r="F30" s="3472" t="s">
        <v>2123</v>
      </c>
      <c r="G30" s="3472" t="s">
        <v>841</v>
      </c>
      <c r="H30" s="3474" t="s">
        <v>842</v>
      </c>
      <c r="I30" s="667" t="s">
        <v>843</v>
      </c>
    </row>
    <row r="31" spans="1:14" ht="13.5" hidden="1" thickBot="1">
      <c r="A31" s="3477"/>
      <c r="B31" s="668">
        <v>42736</v>
      </c>
      <c r="C31" s="3479"/>
      <c r="D31" s="3473"/>
      <c r="E31" s="3473"/>
      <c r="F31" s="3473"/>
      <c r="G31" s="3473"/>
      <c r="H31" s="3475"/>
      <c r="I31" s="669">
        <v>43100</v>
      </c>
      <c r="L31" s="1480" t="s">
        <v>2410</v>
      </c>
    </row>
    <row r="32" spans="1:14" hidden="1">
      <c r="A32" s="670" t="s">
        <v>844</v>
      </c>
      <c r="B32" s="671"/>
      <c r="C32" s="672"/>
      <c r="D32" s="672"/>
      <c r="E32" s="673"/>
      <c r="F32" s="673"/>
      <c r="G32" s="673"/>
      <c r="H32" s="674"/>
      <c r="I32" s="675"/>
    </row>
    <row r="33" spans="1:14" hidden="1">
      <c r="A33" s="1114" t="s">
        <v>1387</v>
      </c>
      <c r="B33" s="1115">
        <f>+'114'!D13</f>
        <v>0</v>
      </c>
      <c r="C33" s="1141">
        <v>0</v>
      </c>
      <c r="D33" s="1141">
        <v>0</v>
      </c>
      <c r="E33" s="1141">
        <v>0</v>
      </c>
      <c r="F33" s="1142">
        <v>0</v>
      </c>
      <c r="G33" s="1142">
        <v>0</v>
      </c>
      <c r="H33" s="1434">
        <v>0</v>
      </c>
      <c r="I33" s="681">
        <f t="shared" ref="I33:I39" si="3">SUM(B33:H33)</f>
        <v>0</v>
      </c>
      <c r="L33" s="1328">
        <f t="shared" ref="L33:L38" si="4">+I33-M33</f>
        <v>0</v>
      </c>
      <c r="M33" s="1115">
        <f>+'114'!M13</f>
        <v>0</v>
      </c>
      <c r="N33" s="662">
        <v>400</v>
      </c>
    </row>
    <row r="34" spans="1:14" hidden="1">
      <c r="A34" s="1114" t="s">
        <v>1388</v>
      </c>
      <c r="B34" s="1115">
        <f>+'114'!D16</f>
        <v>0</v>
      </c>
      <c r="C34" s="1141">
        <v>0</v>
      </c>
      <c r="D34" s="1141">
        <v>0</v>
      </c>
      <c r="E34" s="1141">
        <v>0</v>
      </c>
      <c r="F34" s="1141">
        <v>0</v>
      </c>
      <c r="G34" s="1141">
        <v>0</v>
      </c>
      <c r="H34" s="684">
        <v>0</v>
      </c>
      <c r="I34" s="681">
        <f t="shared" si="3"/>
        <v>0</v>
      </c>
      <c r="L34" s="1328">
        <f>+I34-M34</f>
        <v>0</v>
      </c>
      <c r="M34" s="1115">
        <f>+'114'!M16</f>
        <v>0</v>
      </c>
      <c r="N34" s="662">
        <v>403</v>
      </c>
    </row>
    <row r="35" spans="1:14" hidden="1">
      <c r="A35" s="1114" t="s">
        <v>1389</v>
      </c>
      <c r="B35" s="1115">
        <f>+'114'!D18</f>
        <v>0</v>
      </c>
      <c r="C35" s="1141">
        <v>0</v>
      </c>
      <c r="D35" s="1141">
        <v>0</v>
      </c>
      <c r="E35" s="1141">
        <v>0</v>
      </c>
      <c r="F35" s="1141">
        <v>0</v>
      </c>
      <c r="G35" s="1141">
        <v>0</v>
      </c>
      <c r="H35" s="1434">
        <v>0</v>
      </c>
      <c r="I35" s="681">
        <f t="shared" si="3"/>
        <v>0</v>
      </c>
      <c r="L35" s="1328">
        <f t="shared" si="4"/>
        <v>0</v>
      </c>
      <c r="M35" s="1115">
        <f>+'114'!M18</f>
        <v>0</v>
      </c>
      <c r="N35" s="662">
        <v>404</v>
      </c>
    </row>
    <row r="36" spans="1:14" hidden="1">
      <c r="A36" s="1114" t="s">
        <v>1390</v>
      </c>
      <c r="B36" s="1115">
        <f>+'114'!D21</f>
        <v>0</v>
      </c>
      <c r="C36" s="1141">
        <v>0</v>
      </c>
      <c r="D36" s="1141">
        <v>0</v>
      </c>
      <c r="E36" s="1141">
        <v>0</v>
      </c>
      <c r="F36" s="1141">
        <v>0</v>
      </c>
      <c r="G36" s="1141">
        <v>0</v>
      </c>
      <c r="H36" s="680">
        <v>0</v>
      </c>
      <c r="I36" s="681">
        <f t="shared" si="3"/>
        <v>0</v>
      </c>
      <c r="L36" s="1328">
        <f t="shared" si="4"/>
        <v>0</v>
      </c>
      <c r="M36" s="1115">
        <f>+'114'!M21</f>
        <v>0</v>
      </c>
      <c r="N36" s="662">
        <v>407</v>
      </c>
    </row>
    <row r="37" spans="1:14" hidden="1">
      <c r="A37" s="1114" t="s">
        <v>1391</v>
      </c>
      <c r="B37" s="1115">
        <f>+'114'!D14+'114'!D19</f>
        <v>0</v>
      </c>
      <c r="C37" s="1142">
        <v>0</v>
      </c>
      <c r="D37" s="1141">
        <v>0</v>
      </c>
      <c r="E37" s="1141">
        <v>0</v>
      </c>
      <c r="F37" s="1141">
        <v>0</v>
      </c>
      <c r="G37" s="1141">
        <v>0</v>
      </c>
      <c r="H37" s="680">
        <v>0</v>
      </c>
      <c r="I37" s="1440">
        <f t="shared" si="3"/>
        <v>0</v>
      </c>
      <c r="L37" s="1328">
        <f t="shared" si="4"/>
        <v>0</v>
      </c>
      <c r="M37" s="1115">
        <f>+'114'!M14+'114'!M19</f>
        <v>0</v>
      </c>
      <c r="N37" s="2021">
        <v>401405</v>
      </c>
    </row>
    <row r="38" spans="1:14" hidden="1">
      <c r="A38" s="1114" t="s">
        <v>1392</v>
      </c>
      <c r="B38" s="1115">
        <f>+'114'!D15+'114'!D20</f>
        <v>0</v>
      </c>
      <c r="C38" s="1141">
        <v>0</v>
      </c>
      <c r="D38" s="1141">
        <v>0</v>
      </c>
      <c r="E38" s="1141">
        <v>0</v>
      </c>
      <c r="F38" s="1141">
        <v>0</v>
      </c>
      <c r="G38" s="1141">
        <v>0</v>
      </c>
      <c r="H38" s="680">
        <v>0</v>
      </c>
      <c r="I38" s="681">
        <f t="shared" si="3"/>
        <v>0</v>
      </c>
      <c r="L38" s="1328">
        <f t="shared" si="4"/>
        <v>0</v>
      </c>
      <c r="M38" s="1115">
        <f>+'114'!M15+'114'!M20</f>
        <v>0</v>
      </c>
      <c r="N38" s="2021">
        <v>402406</v>
      </c>
    </row>
    <row r="39" spans="1:14" ht="13.5" hidden="1" thickBot="1">
      <c r="A39" s="689"/>
      <c r="B39" s="690"/>
      <c r="C39" s="1141">
        <v>0</v>
      </c>
      <c r="D39" s="1141">
        <v>0</v>
      </c>
      <c r="E39" s="1141">
        <v>0</v>
      </c>
      <c r="F39" s="1141">
        <v>0</v>
      </c>
      <c r="G39" s="1141">
        <v>0</v>
      </c>
      <c r="H39" s="680">
        <v>0</v>
      </c>
      <c r="I39" s="681">
        <f t="shared" si="3"/>
        <v>0</v>
      </c>
      <c r="J39" s="662" t="s">
        <v>1375</v>
      </c>
      <c r="K39" s="662" t="s">
        <v>1374</v>
      </c>
      <c r="L39" s="1328"/>
      <c r="M39" s="677"/>
    </row>
    <row r="40" spans="1:14" ht="13.5" hidden="1" thickBot="1">
      <c r="A40" s="695" t="s">
        <v>846</v>
      </c>
      <c r="B40" s="696">
        <f t="shared" ref="B40:I40" si="5">SUM(B32:B39)</f>
        <v>0</v>
      </c>
      <c r="C40" s="696">
        <f t="shared" si="5"/>
        <v>0</v>
      </c>
      <c r="D40" s="696">
        <f t="shared" si="5"/>
        <v>0</v>
      </c>
      <c r="E40" s="696">
        <f t="shared" si="5"/>
        <v>0</v>
      </c>
      <c r="F40" s="696">
        <f t="shared" si="5"/>
        <v>0</v>
      </c>
      <c r="G40" s="696">
        <f t="shared" si="5"/>
        <v>0</v>
      </c>
      <c r="H40" s="696">
        <f t="shared" si="5"/>
        <v>0</v>
      </c>
      <c r="I40" s="697">
        <f t="shared" si="5"/>
        <v>0</v>
      </c>
      <c r="J40" s="895">
        <f>+I40-'6 INFORME BALANCES'!H54</f>
        <v>0</v>
      </c>
      <c r="K40" s="895">
        <f>+B40-'6 INFORME BALANCES'!I54</f>
        <v>0</v>
      </c>
    </row>
    <row r="41" spans="1:14" hidden="1"/>
    <row r="42" spans="1:14" hidden="1"/>
    <row r="43" spans="1:14" ht="14.25" hidden="1">
      <c r="A43" s="664" t="s">
        <v>1175</v>
      </c>
    </row>
    <row r="44" spans="1:14" ht="15" hidden="1" thickBot="1">
      <c r="A44" s="664"/>
      <c r="L44" s="1480" t="s">
        <v>2410</v>
      </c>
    </row>
    <row r="45" spans="1:14" hidden="1">
      <c r="A45" s="3484" t="s">
        <v>835</v>
      </c>
      <c r="B45" s="666" t="s">
        <v>836</v>
      </c>
      <c r="C45" s="3486" t="s">
        <v>837</v>
      </c>
      <c r="D45" s="3480" t="s">
        <v>838</v>
      </c>
      <c r="E45" s="3480" t="s">
        <v>839</v>
      </c>
      <c r="F45" s="3480" t="s">
        <v>840</v>
      </c>
      <c r="G45" s="3480" t="s">
        <v>841</v>
      </c>
      <c r="H45" s="3482" t="s">
        <v>842</v>
      </c>
      <c r="I45" s="667" t="s">
        <v>843</v>
      </c>
    </row>
    <row r="46" spans="1:14" ht="13.5" hidden="1" thickBot="1">
      <c r="A46" s="3485"/>
      <c r="B46" s="668">
        <v>42736</v>
      </c>
      <c r="C46" s="3487"/>
      <c r="D46" s="3481"/>
      <c r="E46" s="3481"/>
      <c r="F46" s="3481"/>
      <c r="G46" s="3481"/>
      <c r="H46" s="3483"/>
      <c r="I46" s="669">
        <v>43100</v>
      </c>
    </row>
    <row r="47" spans="1:14" hidden="1">
      <c r="A47" s="670" t="s">
        <v>844</v>
      </c>
      <c r="B47" s="671"/>
      <c r="C47" s="672"/>
      <c r="D47" s="672"/>
      <c r="E47" s="673"/>
      <c r="F47" s="673"/>
      <c r="G47" s="673"/>
      <c r="H47" s="674"/>
      <c r="I47" s="675"/>
      <c r="L47" s="1328"/>
      <c r="M47" s="677"/>
    </row>
    <row r="48" spans="1:14" hidden="1">
      <c r="A48" s="676" t="str">
        <f>+'113'!B12</f>
        <v>Terrenos A costo</v>
      </c>
      <c r="B48" s="677">
        <f>+'113'!D12</f>
        <v>0</v>
      </c>
      <c r="C48" s="678">
        <v>0</v>
      </c>
      <c r="D48" s="678">
        <v>0</v>
      </c>
      <c r="E48" s="678">
        <v>0</v>
      </c>
      <c r="F48" s="678">
        <v>0</v>
      </c>
      <c r="G48" s="678">
        <v>0</v>
      </c>
      <c r="H48" s="678">
        <v>0</v>
      </c>
      <c r="I48" s="681">
        <f t="shared" ref="I48:I53" si="6">SUM(B48:H48)</f>
        <v>0</v>
      </c>
      <c r="L48" s="1328">
        <f t="shared" ref="L48:L53" si="7">+I48-M48</f>
        <v>0</v>
      </c>
      <c r="M48" s="677">
        <f>+'113'!M12</f>
        <v>0</v>
      </c>
      <c r="N48" s="662">
        <v>394</v>
      </c>
    </row>
    <row r="49" spans="1:14" hidden="1">
      <c r="A49" s="676" t="str">
        <f>+'113'!B13</f>
        <v>Terrenos A valor razonable</v>
      </c>
      <c r="B49" s="677">
        <f>+'113'!D13</f>
        <v>0</v>
      </c>
      <c r="C49" s="678">
        <v>0</v>
      </c>
      <c r="D49" s="678">
        <v>0</v>
      </c>
      <c r="E49" s="678">
        <v>0</v>
      </c>
      <c r="F49" s="678">
        <v>0</v>
      </c>
      <c r="G49" s="678">
        <v>0</v>
      </c>
      <c r="H49" s="678">
        <v>0</v>
      </c>
      <c r="I49" s="681">
        <f t="shared" si="6"/>
        <v>0</v>
      </c>
      <c r="L49" s="1328">
        <f t="shared" si="7"/>
        <v>0</v>
      </c>
      <c r="M49" s="677">
        <f>+'113'!M13</f>
        <v>0</v>
      </c>
      <c r="N49" s="662">
        <v>395</v>
      </c>
    </row>
    <row r="50" spans="1:14" hidden="1">
      <c r="A50" s="676" t="str">
        <f>+'113'!B14</f>
        <v>Edificios A costo</v>
      </c>
      <c r="B50" s="677">
        <f>+'113'!D14</f>
        <v>0</v>
      </c>
      <c r="C50" s="678">
        <v>0</v>
      </c>
      <c r="D50" s="678">
        <v>0</v>
      </c>
      <c r="E50" s="678">
        <v>0</v>
      </c>
      <c r="F50" s="678">
        <v>0</v>
      </c>
      <c r="G50" s="678">
        <v>0</v>
      </c>
      <c r="H50" s="678">
        <v>0</v>
      </c>
      <c r="I50" s="681">
        <f t="shared" si="6"/>
        <v>0</v>
      </c>
      <c r="L50" s="1328">
        <f t="shared" si="7"/>
        <v>0</v>
      </c>
      <c r="M50" s="677">
        <f>+'113'!M14</f>
        <v>0</v>
      </c>
      <c r="N50" s="662">
        <v>396</v>
      </c>
    </row>
    <row r="51" spans="1:14" hidden="1">
      <c r="A51" s="676" t="str">
        <f>+'113'!B15</f>
        <v>Edificios A valor razonable</v>
      </c>
      <c r="B51" s="677">
        <f>+'113'!D15</f>
        <v>0</v>
      </c>
      <c r="C51" s="678">
        <v>0</v>
      </c>
      <c r="D51" s="678">
        <v>0</v>
      </c>
      <c r="E51" s="678">
        <v>0</v>
      </c>
      <c r="F51" s="678">
        <v>0</v>
      </c>
      <c r="G51" s="678">
        <v>0</v>
      </c>
      <c r="H51" s="678">
        <v>0</v>
      </c>
      <c r="I51" s="681">
        <f t="shared" si="6"/>
        <v>0</v>
      </c>
      <c r="L51" s="1328">
        <f t="shared" si="7"/>
        <v>0</v>
      </c>
      <c r="M51" s="677">
        <f>+'113'!M15</f>
        <v>0</v>
      </c>
      <c r="N51" s="662">
        <v>397</v>
      </c>
    </row>
    <row r="52" spans="1:14" hidden="1">
      <c r="A52" s="676" t="str">
        <f>+'113'!B16</f>
        <v>(-) depreciación acumulada de propiedades de inversión</v>
      </c>
      <c r="B52" s="677">
        <f>+'113'!D16</f>
        <v>0</v>
      </c>
      <c r="C52" s="678">
        <v>0</v>
      </c>
      <c r="D52" s="678">
        <v>0</v>
      </c>
      <c r="E52" s="678">
        <v>0</v>
      </c>
      <c r="F52" s="678">
        <v>0</v>
      </c>
      <c r="G52" s="678">
        <v>0</v>
      </c>
      <c r="H52" s="678">
        <v>0</v>
      </c>
      <c r="I52" s="681">
        <f t="shared" si="6"/>
        <v>0</v>
      </c>
      <c r="L52" s="1328">
        <f t="shared" si="7"/>
        <v>0</v>
      </c>
      <c r="M52" s="677">
        <f>+'113'!M16</f>
        <v>0</v>
      </c>
      <c r="N52" s="662">
        <v>398</v>
      </c>
    </row>
    <row r="53" spans="1:14" hidden="1">
      <c r="A53" s="676" t="str">
        <f>+'113'!B17</f>
        <v>(-) deterioro acumulado del valor de propiedades de inversión</v>
      </c>
      <c r="B53" s="677">
        <f>+'113'!D17</f>
        <v>0</v>
      </c>
      <c r="C53" s="678">
        <v>0</v>
      </c>
      <c r="D53" s="678">
        <v>0</v>
      </c>
      <c r="E53" s="678">
        <v>0</v>
      </c>
      <c r="F53" s="678">
        <v>0</v>
      </c>
      <c r="G53" s="678">
        <v>0</v>
      </c>
      <c r="H53" s="678">
        <v>0</v>
      </c>
      <c r="I53" s="681">
        <f t="shared" si="6"/>
        <v>0</v>
      </c>
      <c r="L53" s="1328">
        <f t="shared" si="7"/>
        <v>0</v>
      </c>
      <c r="M53" s="677">
        <f>+'113'!M17</f>
        <v>0</v>
      </c>
      <c r="N53" s="662">
        <v>399</v>
      </c>
    </row>
    <row r="54" spans="1:14" ht="13.5" hidden="1" thickBot="1">
      <c r="A54" s="689"/>
      <c r="B54" s="690"/>
      <c r="C54" s="691"/>
      <c r="D54" s="691"/>
      <c r="E54" s="692"/>
      <c r="F54" s="692"/>
      <c r="G54" s="692"/>
      <c r="H54" s="693"/>
      <c r="I54" s="694"/>
      <c r="J54" s="662" t="s">
        <v>1375</v>
      </c>
      <c r="K54" s="662" t="s">
        <v>1374</v>
      </c>
      <c r="L54" s="1328"/>
      <c r="M54" s="1115"/>
    </row>
    <row r="55" spans="1:14" ht="13.5" hidden="1" thickBot="1">
      <c r="A55" s="695" t="s">
        <v>846</v>
      </c>
      <c r="B55" s="696">
        <f t="shared" ref="B55:I55" si="8">SUM(B47:B54)</f>
        <v>0</v>
      </c>
      <c r="C55" s="696">
        <f t="shared" si="8"/>
        <v>0</v>
      </c>
      <c r="D55" s="696">
        <f t="shared" si="8"/>
        <v>0</v>
      </c>
      <c r="E55" s="696">
        <f t="shared" si="8"/>
        <v>0</v>
      </c>
      <c r="F55" s="696">
        <f t="shared" si="8"/>
        <v>0</v>
      </c>
      <c r="G55" s="696">
        <f t="shared" si="8"/>
        <v>0</v>
      </c>
      <c r="H55" s="696">
        <f t="shared" si="8"/>
        <v>0</v>
      </c>
      <c r="I55" s="697">
        <f t="shared" si="8"/>
        <v>0</v>
      </c>
      <c r="J55" s="895">
        <f>+I55-'6 INFORME BALANCES'!H53</f>
        <v>0</v>
      </c>
      <c r="K55" s="895">
        <f>-B55-'6 INFORME BALANCES'!I53</f>
        <v>0</v>
      </c>
    </row>
    <row r="56" spans="1:14" hidden="1"/>
    <row r="57" spans="1:14" hidden="1"/>
    <row r="58" spans="1:14" hidden="1"/>
    <row r="59" spans="1:14">
      <c r="A59" s="3471" t="s">
        <v>1799</v>
      </c>
      <c r="B59" s="3471"/>
      <c r="C59" s="3471"/>
      <c r="D59" s="3471"/>
      <c r="E59" s="3471"/>
      <c r="F59" s="3471"/>
      <c r="G59" s="3471"/>
      <c r="H59" s="3471"/>
      <c r="I59" s="3471"/>
    </row>
    <row r="60" spans="1:14" ht="18" customHeight="1">
      <c r="A60" s="3471"/>
      <c r="B60" s="3471"/>
      <c r="C60" s="3471"/>
      <c r="D60" s="3471"/>
      <c r="E60" s="3471"/>
      <c r="F60" s="3471"/>
      <c r="G60" s="3471"/>
      <c r="H60" s="3471"/>
      <c r="I60" s="3471"/>
    </row>
    <row r="61" spans="1:14" ht="18" customHeight="1">
      <c r="A61" s="2142"/>
      <c r="B61" s="2142"/>
      <c r="C61" s="2142"/>
      <c r="D61" s="2142"/>
      <c r="E61" s="2142"/>
      <c r="F61" s="2142"/>
      <c r="G61" s="2142"/>
      <c r="H61" s="2142"/>
      <c r="I61" s="2142"/>
    </row>
    <row r="62" spans="1:14" ht="18" customHeight="1">
      <c r="A62" s="2142"/>
      <c r="B62" s="2142"/>
      <c r="C62" s="2142"/>
      <c r="D62" s="2142"/>
      <c r="E62" s="2142"/>
      <c r="F62" s="2142"/>
      <c r="G62" s="2142"/>
      <c r="H62" s="2142"/>
      <c r="I62" s="2142"/>
    </row>
    <row r="66" spans="2:9" ht="15.75">
      <c r="B66" s="2355" t="s">
        <v>4853</v>
      </c>
      <c r="C66" s="1312"/>
      <c r="G66" s="2355" t="s">
        <v>4853</v>
      </c>
    </row>
    <row r="67" spans="2:9" ht="15.75">
      <c r="B67" s="1571" t="str">
        <f>+'6 INFORME BALANCES'!L24</f>
        <v xml:space="preserve">Sr. Eduardo Mendoza Hurtado </v>
      </c>
      <c r="C67" s="1368"/>
      <c r="E67" s="1313"/>
      <c r="F67" s="1314"/>
      <c r="G67" s="1571" t="str">
        <f>+'6 INFORME BALANCES'!L28</f>
        <v>Sr. Alfonso Solorzano Moncada</v>
      </c>
      <c r="I67" s="1310"/>
    </row>
    <row r="68" spans="2:9" ht="15.75">
      <c r="B68" s="1571" t="str">
        <f>+'6 INFORME BALANCES'!L25</f>
        <v>Gerente General</v>
      </c>
      <c r="C68" s="1368"/>
      <c r="E68" s="1313"/>
      <c r="F68" s="1314"/>
      <c r="G68" s="1571" t="str">
        <f>+'6 INFORME BALANCES'!L29</f>
        <v>Contador</v>
      </c>
      <c r="I68" s="1310"/>
    </row>
    <row r="69" spans="2:9" ht="15.75">
      <c r="E69" s="1313"/>
      <c r="F69" s="1314"/>
      <c r="G69" s="1571"/>
      <c r="I69" s="1310"/>
    </row>
  </sheetData>
  <mergeCells count="23">
    <mergeCell ref="A3:I3"/>
    <mergeCell ref="H8:H9"/>
    <mergeCell ref="A8:A9"/>
    <mergeCell ref="C8:C9"/>
    <mergeCell ref="D8:D9"/>
    <mergeCell ref="E8:E9"/>
    <mergeCell ref="F8:F9"/>
    <mergeCell ref="G8:G9"/>
    <mergeCell ref="A59:I60"/>
    <mergeCell ref="G30:G31"/>
    <mergeCell ref="H30:H31"/>
    <mergeCell ref="A30:A31"/>
    <mergeCell ref="C30:C31"/>
    <mergeCell ref="D30:D31"/>
    <mergeCell ref="E30:E31"/>
    <mergeCell ref="F30:F31"/>
    <mergeCell ref="G45:G46"/>
    <mergeCell ref="H45:H46"/>
    <mergeCell ref="A45:A46"/>
    <mergeCell ref="C45:C46"/>
    <mergeCell ref="D45:D46"/>
    <mergeCell ref="E45:E46"/>
    <mergeCell ref="F45:F46"/>
  </mergeCells>
  <pageMargins left="0.51181102362204722" right="0.59055118110236227" top="0.86614173228346458" bottom="0.74803149606299213" header="0.31496062992125984" footer="0.31496062992125984"/>
  <pageSetup paperSize="9" scale="89" firstPageNumber="29" orientation="landscape" useFirstPageNumber="1" r:id="rId1"/>
  <headerFooter>
    <oddHeader>&amp;R&amp;"Arial,Negrita"&amp;12 Movimientos y saldos Propiedad, Planta y Equipo.
Pólitica Contables Significativas y Notas a los Estados Financieros
(Expresado en Dólares)</oddHeader>
    <oddFooter>&amp;L&amp;"Arial,Negrita"&amp;14&amp;P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1:X39"/>
  <sheetViews>
    <sheetView workbookViewId="0"/>
  </sheetViews>
  <sheetFormatPr baseColWidth="10" defaultColWidth="11.42578125" defaultRowHeight="14.25"/>
  <cols>
    <col min="1" max="1" width="66.7109375" style="1309" customWidth="1"/>
    <col min="2" max="2" width="13.5703125" style="1310" customWidth="1"/>
    <col min="3" max="3" width="13.85546875" style="1310" customWidth="1"/>
    <col min="4" max="5" width="13.42578125" style="1310" customWidth="1"/>
    <col min="6" max="7" width="12.85546875" style="1310" bestFit="1" customWidth="1"/>
    <col min="8" max="8" width="13.140625" style="1310" customWidth="1"/>
    <col min="9" max="9" width="13.42578125" style="1310" customWidth="1"/>
    <col min="10" max="10" width="12.7109375" style="1310" bestFit="1" customWidth="1"/>
    <col min="11" max="11" width="13.85546875" style="1310" bestFit="1" customWidth="1"/>
    <col min="12" max="12" width="28.7109375" style="1310" customWidth="1"/>
    <col min="13" max="13" width="6.42578125" style="1310" customWidth="1"/>
    <col min="14" max="14" width="67.42578125" style="1310" bestFit="1" customWidth="1"/>
    <col min="15" max="15" width="47.5703125" style="1310" bestFit="1" customWidth="1"/>
    <col min="16" max="16" width="31" style="1310" bestFit="1" customWidth="1"/>
    <col min="17" max="17" width="70.140625" style="1310" bestFit="1" customWidth="1"/>
    <col min="18" max="23" width="11.42578125" style="1310"/>
    <col min="24" max="24" width="67.28515625" style="1310" customWidth="1"/>
    <col min="25" max="16384" width="11.42578125" style="1310"/>
  </cols>
  <sheetData>
    <row r="1" spans="1:24" ht="25.5">
      <c r="C1" s="1311" t="s">
        <v>2097</v>
      </c>
    </row>
    <row r="3" spans="1:24" ht="17.25" thickBot="1">
      <c r="A3" s="1758" t="s">
        <v>4560</v>
      </c>
    </row>
    <row r="4" spans="1:24" ht="15" thickBot="1">
      <c r="A4" s="1759"/>
      <c r="B4" s="3489">
        <f>+'6 INFORME BALANCES'!H38</f>
        <v>45291</v>
      </c>
      <c r="C4" s="3490"/>
      <c r="D4" s="3490"/>
      <c r="E4" s="3491"/>
      <c r="F4" s="3492">
        <f>+'6 INFORME BALANCES'!I38</f>
        <v>44926</v>
      </c>
      <c r="G4" s="3493"/>
      <c r="H4" s="3493"/>
      <c r="I4" s="3494"/>
      <c r="J4" s="1760"/>
    </row>
    <row r="5" spans="1:24" ht="15" thickBot="1">
      <c r="A5" s="1759"/>
      <c r="B5" s="3495" t="s">
        <v>1342</v>
      </c>
      <c r="C5" s="3491"/>
      <c r="D5" s="3496" t="s">
        <v>1395</v>
      </c>
      <c r="E5" s="3497"/>
      <c r="F5" s="3496" t="s">
        <v>1342</v>
      </c>
      <c r="G5" s="3497"/>
      <c r="H5" s="3495" t="s">
        <v>1395</v>
      </c>
      <c r="I5" s="3491"/>
      <c r="J5" s="1761"/>
      <c r="N5" s="1762" t="s">
        <v>3388</v>
      </c>
      <c r="O5" s="1762"/>
      <c r="P5" s="1762"/>
    </row>
    <row r="6" spans="1:24">
      <c r="A6" s="1759"/>
      <c r="B6" s="2356"/>
      <c r="C6" s="2357"/>
      <c r="D6" s="2357"/>
      <c r="E6" s="2358"/>
      <c r="F6" s="2359"/>
      <c r="G6" s="2357"/>
      <c r="H6" s="2360"/>
      <c r="I6" s="2358"/>
      <c r="J6" s="1764"/>
      <c r="L6" s="1310" t="s">
        <v>3381</v>
      </c>
      <c r="N6" s="1310" t="s">
        <v>3394</v>
      </c>
      <c r="O6" s="1768" t="s">
        <v>3397</v>
      </c>
      <c r="P6" s="1768" t="s">
        <v>3397</v>
      </c>
    </row>
    <row r="7" spans="1:24" ht="15" thickBot="1">
      <c r="A7" s="1759"/>
      <c r="B7" s="2356"/>
      <c r="C7" s="2357"/>
      <c r="D7" s="2357"/>
      <c r="E7" s="2358"/>
      <c r="F7" s="2359"/>
      <c r="G7" s="2357"/>
      <c r="H7" s="2360"/>
      <c r="I7" s="2358"/>
      <c r="J7" s="1764"/>
      <c r="L7" s="1310" t="s">
        <v>3393</v>
      </c>
      <c r="N7" s="1310" t="s">
        <v>3392</v>
      </c>
    </row>
    <row r="8" spans="1:24" ht="42.75">
      <c r="A8" s="3498"/>
      <c r="B8" s="3499" t="s">
        <v>1396</v>
      </c>
      <c r="C8" s="2361" t="s">
        <v>1397</v>
      </c>
      <c r="D8" s="3501" t="s">
        <v>1396</v>
      </c>
      <c r="E8" s="2361" t="s">
        <v>1397</v>
      </c>
      <c r="F8" s="3501" t="s">
        <v>1396</v>
      </c>
      <c r="G8" s="2361" t="s">
        <v>1397</v>
      </c>
      <c r="H8" s="3499" t="s">
        <v>1396</v>
      </c>
      <c r="I8" s="2361" t="s">
        <v>1397</v>
      </c>
      <c r="J8" s="1769"/>
      <c r="L8" s="1310">
        <v>39</v>
      </c>
      <c r="N8" s="1310">
        <v>9</v>
      </c>
      <c r="P8" s="1770" t="s">
        <v>3407</v>
      </c>
      <c r="Q8" s="1771" t="s">
        <v>3389</v>
      </c>
      <c r="R8" s="1772" t="s">
        <v>3400</v>
      </c>
      <c r="X8" s="1773" t="s">
        <v>3404</v>
      </c>
    </row>
    <row r="9" spans="1:24" ht="15" thickBot="1">
      <c r="A9" s="3498"/>
      <c r="B9" s="3500"/>
      <c r="C9" s="2362" t="s">
        <v>1398</v>
      </c>
      <c r="D9" s="3502"/>
      <c r="E9" s="2362" t="s">
        <v>1398</v>
      </c>
      <c r="F9" s="3502"/>
      <c r="G9" s="2362" t="s">
        <v>1398</v>
      </c>
      <c r="H9" s="3500"/>
      <c r="I9" s="2362" t="s">
        <v>1399</v>
      </c>
      <c r="J9" s="1764"/>
      <c r="L9" s="1310" t="s">
        <v>3384</v>
      </c>
      <c r="O9" s="1774" t="s">
        <v>3395</v>
      </c>
    </row>
    <row r="10" spans="1:24" ht="42.75">
      <c r="A10" s="1759"/>
      <c r="B10" s="1763"/>
      <c r="C10" s="1764"/>
      <c r="D10" s="1764"/>
      <c r="E10" s="1765"/>
      <c r="F10" s="1766"/>
      <c r="G10" s="1764"/>
      <c r="H10" s="1767"/>
      <c r="I10" s="1765"/>
      <c r="J10" s="1764"/>
      <c r="L10" s="1310" t="s">
        <v>3382</v>
      </c>
      <c r="P10" s="1770" t="s">
        <v>3398</v>
      </c>
      <c r="Q10" s="1775" t="s">
        <v>3399</v>
      </c>
      <c r="R10" s="1772" t="s">
        <v>3400</v>
      </c>
    </row>
    <row r="11" spans="1:24">
      <c r="A11" s="1776" t="s">
        <v>1400</v>
      </c>
      <c r="B11" s="2040"/>
      <c r="C11" s="2041"/>
      <c r="D11" s="2041"/>
      <c r="E11" s="2042"/>
      <c r="F11" s="2043"/>
      <c r="G11" s="2041"/>
      <c r="H11" s="2044"/>
      <c r="I11" s="2042"/>
      <c r="J11" s="1190"/>
      <c r="L11" s="1310" t="s">
        <v>3385</v>
      </c>
      <c r="N11" s="1772" t="s">
        <v>3390</v>
      </c>
    </row>
    <row r="12" spans="1:24">
      <c r="A12" s="1777" t="s">
        <v>1401</v>
      </c>
      <c r="B12" s="2045">
        <f>+'801 REL'!T151</f>
        <v>0</v>
      </c>
      <c r="C12" s="2041">
        <f>+'801 REL'!T151</f>
        <v>0</v>
      </c>
      <c r="D12" s="2041">
        <v>0</v>
      </c>
      <c r="E12" s="2042">
        <v>0</v>
      </c>
      <c r="F12" s="2043">
        <f>+'801 REL'!R151</f>
        <v>21075.330000000075</v>
      </c>
      <c r="G12" s="2041">
        <f>+'801 REL'!R151</f>
        <v>21075.330000000075</v>
      </c>
      <c r="H12" s="2046">
        <v>0</v>
      </c>
      <c r="I12" s="2042">
        <v>0</v>
      </c>
      <c r="J12" s="1190"/>
      <c r="L12" s="1310" t="s">
        <v>3386</v>
      </c>
      <c r="P12" s="1778" t="s">
        <v>3401</v>
      </c>
      <c r="Q12" s="1778" t="s">
        <v>3391</v>
      </c>
    </row>
    <row r="13" spans="1:24">
      <c r="A13" s="1779"/>
      <c r="B13" s="2045"/>
      <c r="C13" s="2041"/>
      <c r="D13" s="2041"/>
      <c r="E13" s="2042"/>
      <c r="F13" s="2043"/>
      <c r="G13" s="2041"/>
      <c r="H13" s="2046"/>
      <c r="I13" s="2042"/>
      <c r="J13" s="1190"/>
      <c r="K13" s="1780"/>
      <c r="O13" s="1781" t="s">
        <v>3396</v>
      </c>
    </row>
    <row r="14" spans="1:24" ht="28.5">
      <c r="A14" s="1780" t="s">
        <v>3409</v>
      </c>
      <c r="B14" s="2045"/>
      <c r="C14" s="2041"/>
      <c r="D14" s="2041"/>
      <c r="E14" s="2042"/>
      <c r="F14" s="2043"/>
      <c r="G14" s="2041"/>
      <c r="H14" s="2046"/>
      <c r="I14" s="2042"/>
      <c r="J14" s="1190"/>
      <c r="L14" s="1310" t="s">
        <v>3383</v>
      </c>
      <c r="P14" s="1778" t="s">
        <v>3402</v>
      </c>
      <c r="Q14" s="1782" t="s">
        <v>3403</v>
      </c>
    </row>
    <row r="15" spans="1:24">
      <c r="A15" s="1777" t="s">
        <v>1402</v>
      </c>
      <c r="B15" s="2045">
        <f>+'801 REL'!T155+'801 REL'!T156</f>
        <v>0</v>
      </c>
      <c r="C15" s="2041">
        <f>+'801 REL'!T155+'801 REL'!T156+'801 REL'!T157</f>
        <v>0</v>
      </c>
      <c r="D15" s="2041">
        <f>SUM('801 REL'!R176:R190)+'801 REL'!R178+'801 REL'!R184+'801 REL'!R187+'801 REL'!R190</f>
        <v>0</v>
      </c>
      <c r="E15" s="2042">
        <f>SUM('801 REL'!R176:R190)</f>
        <v>0</v>
      </c>
      <c r="F15" s="2045">
        <f>SUM('801 REL'!R152:R164)-'801 REL'!R157-'801 REL'!R164-'801 REL'!R167</f>
        <v>0</v>
      </c>
      <c r="G15" s="2041">
        <f>SUM('801 REL'!R152:R164)</f>
        <v>0</v>
      </c>
      <c r="H15" s="2041">
        <f>SUM('801 REL'!T176:T190)+'801 REL'!T178+'801 REL'!T181+'801 REL'!T184+'801 REL'!T187+'801 REL'!T190</f>
        <v>0</v>
      </c>
      <c r="I15" s="2042">
        <f>SUM('801 REL'!R176:R191)</f>
        <v>0</v>
      </c>
      <c r="J15" s="1190"/>
      <c r="L15" s="1310" t="s">
        <v>3387</v>
      </c>
    </row>
    <row r="16" spans="1:24">
      <c r="A16" s="1777" t="s">
        <v>1403</v>
      </c>
      <c r="B16" s="2045">
        <f>SUM('801 REL'!T165:T174)</f>
        <v>0</v>
      </c>
      <c r="C16" s="2041">
        <f>SUM('801 REL'!T165:T174)</f>
        <v>0</v>
      </c>
      <c r="D16" s="2041">
        <f>+'801 REL'!R191+'801 REL'!R192+'801 REL'!R193+'801 REL'!R195-'801 REL'!R192</f>
        <v>0</v>
      </c>
      <c r="E16" s="2042">
        <f>+'801 REL'!T191+'801 REL'!T192+'801 REL'!T193+'801 REL'!T195</f>
        <v>0</v>
      </c>
      <c r="F16" s="2045">
        <f>SUM('801 REL'!R165:R174)</f>
        <v>0</v>
      </c>
      <c r="G16" s="2041">
        <f>SUM('801 REL'!R165:R174)</f>
        <v>0</v>
      </c>
      <c r="H16" s="2041">
        <f>+'801 REL'!R191+'801 REL'!R193+'801 REL'!R195</f>
        <v>0</v>
      </c>
      <c r="I16" s="2042">
        <f>+'801 REL'!R191+'801 REL'!R192+'801 REL'!R193+'801 REL'!R195</f>
        <v>0</v>
      </c>
      <c r="J16" s="1190"/>
    </row>
    <row r="17" spans="1:15" ht="15" thickBot="1">
      <c r="A17" s="1777" t="s">
        <v>2414</v>
      </c>
      <c r="B17" s="2045">
        <f>SUM('801 REL'!U151:U174)</f>
        <v>0</v>
      </c>
      <c r="C17" s="2041">
        <f>SUM('801 REL'!U152:U174)</f>
        <v>0</v>
      </c>
      <c r="D17" s="2041">
        <f>SUM('801 REL'!U176:U190)+'801 REL'!U178+'801 REL'!U181+'801 REL'!U184+'801 REL'!U187+'801 REL'!U190</f>
        <v>0</v>
      </c>
      <c r="E17" s="2042">
        <f>SUM('801 REL'!U176:U190)</f>
        <v>0</v>
      </c>
      <c r="F17" s="2045">
        <f>SUM('801 REL'!S151:S174)</f>
        <v>0</v>
      </c>
      <c r="G17" s="2041">
        <f>SUM('801 REL'!S152:S174)</f>
        <v>0</v>
      </c>
      <c r="H17" s="2041">
        <f>SUM('801 REL'!S176:S190)+'801 REL'!S178+'801 REL'!S181+'801 REL'!S184+'801 REL'!S187+'801 REL'!S190</f>
        <v>0</v>
      </c>
      <c r="I17" s="2042">
        <f>SUM('801 REL'!S176:S190)</f>
        <v>0</v>
      </c>
      <c r="J17" s="1190"/>
    </row>
    <row r="18" spans="1:15" ht="15" thickTop="1">
      <c r="A18" s="1783"/>
      <c r="B18" s="2047"/>
      <c r="C18" s="2048"/>
      <c r="D18" s="2048"/>
      <c r="E18" s="2049"/>
      <c r="F18" s="2050"/>
      <c r="G18" s="2048"/>
      <c r="H18" s="2051"/>
      <c r="I18" s="2049"/>
      <c r="J18" s="1190"/>
    </row>
    <row r="19" spans="1:15" ht="15" thickBot="1">
      <c r="A19" s="1759" t="s">
        <v>1404</v>
      </c>
      <c r="B19" s="2052">
        <f t="shared" ref="B19:I19" si="0">SUM(B12:B17)</f>
        <v>0</v>
      </c>
      <c r="C19" s="2053">
        <f t="shared" si="0"/>
        <v>0</v>
      </c>
      <c r="D19" s="2053">
        <f t="shared" si="0"/>
        <v>0</v>
      </c>
      <c r="E19" s="2054">
        <f t="shared" si="0"/>
        <v>0</v>
      </c>
      <c r="F19" s="2052">
        <f t="shared" si="0"/>
        <v>21075.330000000075</v>
      </c>
      <c r="G19" s="2053">
        <f t="shared" si="0"/>
        <v>21075.330000000075</v>
      </c>
      <c r="H19" s="2053">
        <f t="shared" si="0"/>
        <v>0</v>
      </c>
      <c r="I19" s="2054">
        <f t="shared" si="0"/>
        <v>0</v>
      </c>
      <c r="J19" s="1190"/>
      <c r="K19" s="1784">
        <f>+C19-'801 REL'!T175-'801 REL'!U175</f>
        <v>0</v>
      </c>
      <c r="L19" s="1784">
        <f>+G19-'801 REL'!R175-'801 REL'!S175</f>
        <v>0</v>
      </c>
    </row>
    <row r="20" spans="1:15" ht="15" thickTop="1">
      <c r="A20" s="1783"/>
      <c r="B20" s="2040"/>
      <c r="C20" s="2041"/>
      <c r="D20" s="2041"/>
      <c r="E20" s="2042"/>
      <c r="F20" s="2043"/>
      <c r="G20" s="2041"/>
      <c r="H20" s="2044"/>
      <c r="I20" s="2042"/>
      <c r="J20" s="1190"/>
    </row>
    <row r="21" spans="1:15">
      <c r="A21" s="1776" t="s">
        <v>3406</v>
      </c>
      <c r="B21" s="2040"/>
      <c r="C21" s="2041"/>
      <c r="D21" s="2041"/>
      <c r="E21" s="2042"/>
      <c r="F21" s="2043"/>
      <c r="G21" s="2041"/>
      <c r="H21" s="2044"/>
      <c r="I21" s="2042"/>
      <c r="J21" s="1190"/>
      <c r="O21" s="1310" t="s">
        <v>3405</v>
      </c>
    </row>
    <row r="22" spans="1:15">
      <c r="A22" s="1777" t="s">
        <v>1407</v>
      </c>
      <c r="B22" s="2043">
        <f>SUM('801 REL'!T215:T224)</f>
        <v>0</v>
      </c>
      <c r="C22" s="2041">
        <f>SUM('801 REL'!T215:T224)</f>
        <v>0</v>
      </c>
      <c r="D22" s="2041">
        <f>SUM('801 REL'!T238:T247)</f>
        <v>0</v>
      </c>
      <c r="E22" s="2042">
        <f>SUM('801 REL'!T239:T247)</f>
        <v>0</v>
      </c>
      <c r="F22" s="2043">
        <f>SUM('801 REL'!R215:R224)</f>
        <v>0</v>
      </c>
      <c r="G22" s="2041">
        <f>SUM('801 REL'!R215:R224)</f>
        <v>0</v>
      </c>
      <c r="H22" s="2041">
        <f>SUM('801 REL'!R238:R247)</f>
        <v>0</v>
      </c>
      <c r="I22" s="2042">
        <f>SUM('801 REL'!R238:R247)</f>
        <v>0</v>
      </c>
      <c r="J22" s="1190"/>
    </row>
    <row r="23" spans="1:15">
      <c r="A23" s="1777" t="s">
        <v>1408</v>
      </c>
      <c r="B23" s="2043">
        <v>0</v>
      </c>
      <c r="C23" s="2041">
        <v>0</v>
      </c>
      <c r="D23" s="2044">
        <v>0</v>
      </c>
      <c r="E23" s="2042">
        <v>0</v>
      </c>
      <c r="F23" s="2043">
        <v>0</v>
      </c>
      <c r="G23" s="2041">
        <v>0</v>
      </c>
      <c r="H23" s="2044">
        <v>0</v>
      </c>
      <c r="I23" s="2042">
        <v>0</v>
      </c>
      <c r="J23" s="1190"/>
    </row>
    <row r="24" spans="1:15">
      <c r="A24" s="1783"/>
      <c r="B24" s="2040"/>
      <c r="C24" s="2041"/>
      <c r="D24" s="2041"/>
      <c r="E24" s="2042"/>
      <c r="F24" s="2043"/>
      <c r="G24" s="2041"/>
      <c r="H24" s="2044"/>
      <c r="I24" s="2042"/>
      <c r="J24" s="1190"/>
    </row>
    <row r="25" spans="1:15" ht="33.6" customHeight="1">
      <c r="A25" s="1780" t="s">
        <v>3408</v>
      </c>
      <c r="B25" s="2040"/>
      <c r="C25" s="2041"/>
      <c r="D25" s="2041"/>
      <c r="E25" s="2042"/>
      <c r="F25" s="2043"/>
      <c r="G25" s="2041"/>
      <c r="H25" s="2044"/>
      <c r="I25" s="2042"/>
      <c r="J25" s="1190"/>
    </row>
    <row r="26" spans="1:15">
      <c r="A26" s="1777" t="s">
        <v>4228</v>
      </c>
      <c r="B26" s="2045">
        <f>SUM('801 REL'!T203:T214)</f>
        <v>0</v>
      </c>
      <c r="C26" s="2041">
        <f>SUM('801 REL'!T203:T214)</f>
        <v>0</v>
      </c>
      <c r="D26" s="2041">
        <f>SUM('801 REL'!T227:T236)</f>
        <v>0</v>
      </c>
      <c r="E26" s="2042">
        <f>SUM('801 REL'!T227:T236)</f>
        <v>0</v>
      </c>
      <c r="F26" s="2043">
        <f>SUM('801 REL'!R203:R214)</f>
        <v>502.04999999975553</v>
      </c>
      <c r="G26" s="2041">
        <f>SUM('801 REL'!R203:R214)</f>
        <v>502.04999999975553</v>
      </c>
      <c r="H26" s="2041">
        <f>SUM('801 REL'!R227:R236)</f>
        <v>0</v>
      </c>
      <c r="I26" s="2042">
        <f>SUM('801 REL'!R227:R236)</f>
        <v>0</v>
      </c>
      <c r="J26" s="1190"/>
    </row>
    <row r="27" spans="1:15" ht="15" thickBot="1">
      <c r="A27" s="1777" t="s">
        <v>4229</v>
      </c>
      <c r="B27" s="2043">
        <f>SUM('801 REL'!U203:U214)</f>
        <v>0</v>
      </c>
      <c r="C27" s="2041">
        <f>SUM('801 REL'!U203:U214)</f>
        <v>0</v>
      </c>
      <c r="D27" s="2041">
        <f>+'801 REL'!U248+'801 REL'!U249+'801 REL'!U250+'801 REL'!U227+'801 REL'!U228+'801 REL'!U231+'801 REL'!U232+'801 REL'!U233+'801 REL'!U234+'801 REL'!U235+'801 REL'!U236+'801 REL'!U237+'801 REL'!U238</f>
        <v>0</v>
      </c>
      <c r="E27" s="2042">
        <f>SUM('801 REL'!U227:U236)+'801 REL'!U248+'801 REL'!U249+'801 REL'!U250</f>
        <v>0</v>
      </c>
      <c r="F27" s="2043">
        <f>SUM('801 REL'!S203:S214)</f>
        <v>0</v>
      </c>
      <c r="G27" s="2041">
        <f>SUM('801 REL'!S202:S214)</f>
        <v>0</v>
      </c>
      <c r="H27" s="2041">
        <f>SUM('801 REL'!S227:S247)+'801 REL'!S248+'801 REL'!S249+'801 REL'!S250</f>
        <v>815103.45</v>
      </c>
      <c r="I27" s="2042">
        <f>SUM('801 REL'!S227:S247)+'801 REL'!S248+'801 REL'!S249+'801 REL'!S250</f>
        <v>815103.45</v>
      </c>
      <c r="J27" s="1190"/>
    </row>
    <row r="28" spans="1:15" ht="15" thickTop="1">
      <c r="A28" s="1783"/>
      <c r="B28" s="2055"/>
      <c r="C28" s="2048"/>
      <c r="D28" s="2048"/>
      <c r="E28" s="2049"/>
      <c r="F28" s="2050"/>
      <c r="G28" s="2048"/>
      <c r="H28" s="2056"/>
      <c r="I28" s="2049"/>
      <c r="J28" s="1190"/>
    </row>
    <row r="29" spans="1:15" ht="15" thickBot="1">
      <c r="A29" s="1759" t="s">
        <v>1405</v>
      </c>
      <c r="B29" s="2052">
        <f t="shared" ref="B29:I29" si="1">SUM(B22:B28)</f>
        <v>0</v>
      </c>
      <c r="C29" s="2053">
        <f t="shared" si="1"/>
        <v>0</v>
      </c>
      <c r="D29" s="2053">
        <f t="shared" si="1"/>
        <v>0</v>
      </c>
      <c r="E29" s="2054">
        <f t="shared" si="1"/>
        <v>0</v>
      </c>
      <c r="F29" s="2052">
        <f t="shared" si="1"/>
        <v>502.04999999975553</v>
      </c>
      <c r="G29" s="2053">
        <f t="shared" si="1"/>
        <v>502.04999999975553</v>
      </c>
      <c r="H29" s="2053">
        <f t="shared" si="1"/>
        <v>815103.45</v>
      </c>
      <c r="I29" s="2054">
        <f t="shared" si="1"/>
        <v>815103.45</v>
      </c>
      <c r="J29" s="1190"/>
      <c r="K29" s="1784">
        <f>+C29+E29-'801 REL'!T254-'801 REL'!U254</f>
        <v>0</v>
      </c>
      <c r="L29" s="1785">
        <f>+I29+G29-'801 REL'!S254-'801 REL'!R254</f>
        <v>5.8207660913467407E-11</v>
      </c>
    </row>
    <row r="30" spans="1:15" ht="15.75" thickTop="1" thickBot="1">
      <c r="A30" s="1783"/>
      <c r="B30" s="2040"/>
      <c r="C30" s="2041"/>
      <c r="D30" s="2041"/>
      <c r="E30" s="2042"/>
      <c r="F30" s="2043"/>
      <c r="G30" s="2041"/>
      <c r="H30" s="2044"/>
      <c r="I30" s="2042"/>
      <c r="J30" s="1190"/>
    </row>
    <row r="31" spans="1:15" ht="15" thickBot="1">
      <c r="A31" s="1759" t="s">
        <v>1406</v>
      </c>
      <c r="B31" s="2057">
        <f t="shared" ref="B31:I31" si="2">+B19-B29</f>
        <v>0</v>
      </c>
      <c r="C31" s="2058">
        <f t="shared" si="2"/>
        <v>0</v>
      </c>
      <c r="D31" s="2058">
        <f t="shared" si="2"/>
        <v>0</v>
      </c>
      <c r="E31" s="2058">
        <f t="shared" si="2"/>
        <v>0</v>
      </c>
      <c r="F31" s="2057">
        <f t="shared" si="2"/>
        <v>20573.280000000319</v>
      </c>
      <c r="G31" s="2058">
        <f t="shared" si="2"/>
        <v>20573.280000000319</v>
      </c>
      <c r="H31" s="2058">
        <f t="shared" si="2"/>
        <v>-815103.45</v>
      </c>
      <c r="I31" s="2059">
        <f t="shared" si="2"/>
        <v>-815103.45</v>
      </c>
      <c r="J31" s="1190"/>
    </row>
    <row r="36" spans="2:8" ht="15.75">
      <c r="B36" s="2061" t="s">
        <v>4852</v>
      </c>
      <c r="C36" s="2062"/>
      <c r="D36" s="1768"/>
      <c r="E36" s="613"/>
      <c r="F36" s="2060"/>
      <c r="G36" s="2061" t="s">
        <v>1085</v>
      </c>
      <c r="H36" s="1768"/>
    </row>
    <row r="37" spans="2:8" ht="15.75">
      <c r="B37" s="1571" t="str">
        <f>+'6 INFORME BALANCES'!L24</f>
        <v xml:space="preserve">Sr. Eduardo Mendoza Hurtado </v>
      </c>
      <c r="C37" s="1768"/>
      <c r="D37" s="1768"/>
      <c r="E37" s="1768"/>
      <c r="F37" s="1768"/>
      <c r="G37" s="1571" t="str">
        <f>+'6 INFORME BALANCES'!L28</f>
        <v>Sr. Alfonso Solorzano Moncada</v>
      </c>
      <c r="H37" s="1768"/>
    </row>
    <row r="38" spans="2:8" s="1310" customFormat="1">
      <c r="B38" s="1768" t="str">
        <f>+'6 INFORME BALANCES'!L25</f>
        <v>Gerente General</v>
      </c>
      <c r="C38" s="1768"/>
      <c r="D38" s="1768"/>
      <c r="E38" s="1768"/>
      <c r="F38" s="1768"/>
      <c r="G38" s="1768" t="str">
        <f>+'6 INFORME BALANCES'!L29</f>
        <v>Contador</v>
      </c>
      <c r="H38" s="1768"/>
    </row>
    <row r="39" spans="2:8">
      <c r="B39" s="1768"/>
      <c r="C39" s="1768"/>
      <c r="D39" s="1768"/>
      <c r="E39" s="1768"/>
      <c r="F39" s="1768"/>
      <c r="G39" s="1768"/>
      <c r="H39" s="1768"/>
    </row>
  </sheetData>
  <mergeCells count="11">
    <mergeCell ref="A8:A9"/>
    <mergeCell ref="B8:B9"/>
    <mergeCell ref="D8:D9"/>
    <mergeCell ref="F8:F9"/>
    <mergeCell ref="H8:H9"/>
    <mergeCell ref="B4:E4"/>
    <mergeCell ref="F4:I4"/>
    <mergeCell ref="B5:C5"/>
    <mergeCell ref="D5:E5"/>
    <mergeCell ref="F5:G5"/>
    <mergeCell ref="H5:I5"/>
  </mergeCells>
  <pageMargins left="0.70866141732283472" right="0.70866141732283472" top="0.6692913385826772" bottom="0.74803149606299213" header="0.31496062992125984" footer="0.31496062992125984"/>
  <pageSetup paperSize="9" scale="75" firstPageNumber="30" orientation="landscape" useFirstPageNumber="1" r:id="rId1"/>
  <headerFooter>
    <oddFooter>&amp;L&amp;"Arial,Negrita"&amp;16&amp;P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3">
    <tabColor theme="3"/>
    <pageSetUpPr fitToPage="1"/>
  </sheetPr>
  <dimension ref="A2:AP68"/>
  <sheetViews>
    <sheetView workbookViewId="0"/>
  </sheetViews>
  <sheetFormatPr baseColWidth="10" defaultColWidth="10.140625" defaultRowHeight="12.75"/>
  <cols>
    <col min="1" max="1" width="17.85546875" style="3" customWidth="1"/>
    <col min="2" max="2" width="35.5703125" style="3" customWidth="1"/>
    <col min="3" max="3" width="5.140625" style="3" bestFit="1" customWidth="1"/>
    <col min="4" max="4" width="14" style="3" customWidth="1"/>
    <col min="5" max="5" width="12" style="3" bestFit="1" customWidth="1"/>
    <col min="6" max="6" width="10.7109375" style="3" bestFit="1" customWidth="1"/>
    <col min="7" max="7" width="12" style="3" bestFit="1" customWidth="1"/>
    <col min="8" max="8" width="11" style="3" bestFit="1" customWidth="1"/>
    <col min="9" max="9" width="9.7109375" style="3" bestFit="1" customWidth="1"/>
    <col min="10" max="10" width="10.28515625" style="3" bestFit="1" customWidth="1"/>
    <col min="11" max="11" width="9.7109375" style="3" bestFit="1" customWidth="1"/>
    <col min="12" max="12" width="10.28515625" style="3" bestFit="1" customWidth="1"/>
    <col min="13" max="13" width="12" style="3" bestFit="1" customWidth="1"/>
    <col min="14" max="14" width="7.5703125" bestFit="1" customWidth="1"/>
    <col min="15" max="15" width="8.140625" bestFit="1" customWidth="1"/>
    <col min="16" max="16" width="8.85546875" customWidth="1"/>
    <col min="17" max="40" width="10.140625" customWidth="1"/>
    <col min="41" max="16384" width="10.140625" style="3"/>
  </cols>
  <sheetData>
    <row r="2" spans="1:42" ht="15">
      <c r="B2" s="237"/>
      <c r="C2" s="22"/>
      <c r="D2" s="22"/>
    </row>
    <row r="3" spans="1:42" ht="15.75">
      <c r="D3" s="347" t="str">
        <f>+'4 BG101'!$B$2</f>
        <v>TABACALERA MENHURSA S.A.</v>
      </c>
      <c r="E3" s="1"/>
      <c r="F3" s="1"/>
      <c r="G3" s="1"/>
      <c r="H3" s="134"/>
      <c r="I3" s="2"/>
      <c r="J3" s="2"/>
      <c r="K3" s="2"/>
      <c r="L3" s="2"/>
      <c r="M3" s="3503">
        <f>+'4 BG101'!C11</f>
        <v>101</v>
      </c>
      <c r="N3" s="3"/>
      <c r="AO3"/>
      <c r="AP3"/>
    </row>
    <row r="4" spans="1:42" ht="15.75">
      <c r="D4" s="347" t="str">
        <f>+'4 BG101'!$B$3</f>
        <v>ANEXOS A LOS ESTADOS FINANCIEROS</v>
      </c>
      <c r="E4" s="1"/>
      <c r="F4" s="1"/>
      <c r="G4" s="1"/>
      <c r="H4" s="134"/>
      <c r="I4" s="2"/>
      <c r="J4" s="2"/>
      <c r="K4" s="2"/>
      <c r="L4" s="2"/>
      <c r="M4" s="3503"/>
      <c r="N4" s="3"/>
      <c r="AO4"/>
      <c r="AP4"/>
    </row>
    <row r="5" spans="1:42" ht="15.75">
      <c r="D5" s="347" t="str">
        <f>+'4 BG101'!B11</f>
        <v>Efectivo y Equivalente de efectivo</v>
      </c>
      <c r="E5" s="1"/>
      <c r="F5" s="1"/>
      <c r="G5" s="1"/>
      <c r="H5" s="134"/>
      <c r="I5" s="2"/>
      <c r="J5" s="2"/>
      <c r="K5" s="2"/>
      <c r="L5" s="2"/>
      <c r="M5" s="3503"/>
      <c r="N5" s="3"/>
      <c r="AO5"/>
      <c r="AP5"/>
    </row>
    <row r="6" spans="1:42" ht="15.75">
      <c r="D6" s="347" t="str">
        <f>+'4 BG101'!$B5</f>
        <v>AL 31 DE DICIEMBRE DEL 2023</v>
      </c>
      <c r="E6" s="1"/>
      <c r="F6" s="1"/>
      <c r="G6" s="1"/>
      <c r="H6" s="134"/>
      <c r="I6" s="2"/>
      <c r="J6" s="2"/>
      <c r="K6" s="2"/>
      <c r="L6" s="2"/>
      <c r="N6" s="3"/>
      <c r="O6" s="3"/>
      <c r="AO6"/>
      <c r="AP6"/>
    </row>
    <row r="7" spans="1:42">
      <c r="L7"/>
      <c r="M7"/>
      <c r="N7" s="3506" t="s">
        <v>110</v>
      </c>
      <c r="O7" s="3347"/>
      <c r="P7" s="3338"/>
    </row>
    <row r="8" spans="1:42">
      <c r="B8" s="4" t="s">
        <v>10</v>
      </c>
      <c r="C8" s="3354" t="s">
        <v>112</v>
      </c>
      <c r="D8" s="50" t="s">
        <v>11</v>
      </c>
      <c r="E8" s="519"/>
      <c r="F8" s="51"/>
      <c r="G8" s="51"/>
      <c r="H8" s="36" t="s">
        <v>14</v>
      </c>
      <c r="I8" s="4" t="s">
        <v>13</v>
      </c>
      <c r="J8" s="4"/>
      <c r="K8" s="3504" t="s">
        <v>15</v>
      </c>
      <c r="L8" s="3505"/>
      <c r="M8" s="92" t="s">
        <v>11</v>
      </c>
      <c r="N8" s="3337"/>
      <c r="O8" s="3338"/>
      <c r="P8" s="157" t="s">
        <v>62</v>
      </c>
      <c r="Q8" s="3"/>
    </row>
    <row r="9" spans="1:42">
      <c r="A9" s="16"/>
      <c r="B9" s="7"/>
      <c r="C9" s="3356"/>
      <c r="D9" s="67">
        <f>+'4 BG101'!$D$9</f>
        <v>44926</v>
      </c>
      <c r="E9" s="6" t="str">
        <f>+'4 BG101'!$E$9</f>
        <v>VARIACIÓN</v>
      </c>
      <c r="F9" s="67">
        <f>+'4 BG101'!F9</f>
        <v>45230</v>
      </c>
      <c r="G9" s="516" t="s">
        <v>662</v>
      </c>
      <c r="H9" s="67">
        <f>+'4 BG101'!H9</f>
        <v>45291</v>
      </c>
      <c r="I9" s="15" t="s">
        <v>114</v>
      </c>
      <c r="J9" s="15" t="s">
        <v>115</v>
      </c>
      <c r="K9" s="15" t="s">
        <v>114</v>
      </c>
      <c r="L9" s="15" t="s">
        <v>115</v>
      </c>
      <c r="M9" s="93" t="s">
        <v>41</v>
      </c>
      <c r="N9" s="158" t="s">
        <v>51</v>
      </c>
      <c r="O9" s="158" t="s">
        <v>4</v>
      </c>
      <c r="P9" s="159" t="s">
        <v>64</v>
      </c>
      <c r="Q9" s="3"/>
    </row>
    <row r="10" spans="1:42" ht="13.5" thickBot="1">
      <c r="A10" s="16"/>
      <c r="B10" s="1572"/>
      <c r="C10" s="13"/>
      <c r="D10" s="192"/>
      <c r="E10" s="95"/>
      <c r="F10" s="287"/>
      <c r="G10" s="200"/>
      <c r="H10" s="95"/>
      <c r="I10" s="95"/>
      <c r="J10" s="95"/>
      <c r="K10" s="95"/>
      <c r="L10" s="95"/>
      <c r="M10" s="154"/>
      <c r="N10" s="154"/>
      <c r="O10" s="154"/>
      <c r="P10" s="193"/>
      <c r="Q10" s="3"/>
    </row>
    <row r="11" spans="1:42">
      <c r="A11" s="16"/>
      <c r="B11" s="342"/>
      <c r="C11" s="9"/>
      <c r="D11" s="418"/>
      <c r="E11" s="441"/>
      <c r="F11" s="442"/>
      <c r="G11" s="442"/>
      <c r="H11" s="441"/>
      <c r="I11" s="441"/>
      <c r="J11" s="441"/>
      <c r="K11" s="441"/>
      <c r="L11" s="441"/>
      <c r="M11" s="444"/>
      <c r="N11" s="444"/>
      <c r="O11" s="444"/>
      <c r="P11" s="419"/>
      <c r="Q11" s="3"/>
    </row>
    <row r="12" spans="1:42" ht="13.5" thickBot="1">
      <c r="A12" s="215">
        <v>311</v>
      </c>
      <c r="B12" s="342" t="s">
        <v>130</v>
      </c>
      <c r="C12" s="881"/>
      <c r="D12" s="420">
        <f>SUMIF('1 BL anterior'!B:B,A12,'1 BL anterior'!E:E)</f>
        <v>21075.330000000075</v>
      </c>
      <c r="E12" s="445">
        <f>+F12-D12</f>
        <v>-21075.330000000075</v>
      </c>
      <c r="F12" s="446">
        <f>SUMIF('2 BL preli'!A:A,A12,'2 BL preli'!D:D)</f>
        <v>0</v>
      </c>
      <c r="G12" s="446">
        <f>+M12-D12</f>
        <v>-21075.330000000075</v>
      </c>
      <c r="H12" s="445"/>
      <c r="I12" s="445"/>
      <c r="J12" s="445"/>
      <c r="K12" s="445"/>
      <c r="L12" s="445"/>
      <c r="M12" s="448">
        <f>SUMIF('3BL ACTUAL'!B:B,A12,'3BL ACTUAL'!E:E)</f>
        <v>0</v>
      </c>
      <c r="N12" s="448">
        <f>IF(M12&lt;&gt;1,1,0)</f>
        <v>1</v>
      </c>
      <c r="O12" s="448">
        <f>IF(M12&lt;&gt;1,3,0)</f>
        <v>3</v>
      </c>
      <c r="P12" s="394">
        <f>+N12+O12</f>
        <v>4</v>
      </c>
      <c r="Q12" s="3"/>
    </row>
    <row r="13" spans="1:42" ht="13.5" thickBot="1">
      <c r="A13" s="1067">
        <f>+M32</f>
        <v>0</v>
      </c>
      <c r="B13" s="1573">
        <f>+D32</f>
        <v>0</v>
      </c>
      <c r="C13" s="461"/>
      <c r="D13" s="499">
        <f>SUM(D11:D12)</f>
        <v>21075.330000000075</v>
      </c>
      <c r="E13" s="494"/>
      <c r="F13" s="422">
        <f t="shared" ref="F13:M13" si="0">SUM(F11:F12)</f>
        <v>0</v>
      </c>
      <c r="G13" s="422">
        <f t="shared" si="0"/>
        <v>-21075.330000000075</v>
      </c>
      <c r="H13" s="422">
        <f t="shared" si="0"/>
        <v>0</v>
      </c>
      <c r="I13" s="422">
        <f t="shared" si="0"/>
        <v>0</v>
      </c>
      <c r="J13" s="422">
        <f t="shared" si="0"/>
        <v>0</v>
      </c>
      <c r="K13" s="422">
        <f t="shared" si="0"/>
        <v>0</v>
      </c>
      <c r="L13" s="422">
        <f t="shared" si="0"/>
        <v>0</v>
      </c>
      <c r="M13" s="422">
        <f t="shared" si="0"/>
        <v>0</v>
      </c>
      <c r="N13" s="1167">
        <f>IF(SUM(N$11:N12)=0,0,SUM(N$11:N12)/COUNTIF(N$11:N12,"&gt;0"))</f>
        <v>1</v>
      </c>
      <c r="O13" s="1167">
        <f>IF(SUM(O$11:O12)=0,0,SUM(O$11:O12)/COUNTIF(O$11:O12,"&gt;0"))</f>
        <v>3</v>
      </c>
      <c r="P13" s="1167">
        <f>IF(SUM(P$11:P12)=0,0,SUM(P$11:P12)/COUNTIF(P$11:P12,"&gt;0"))</f>
        <v>4</v>
      </c>
      <c r="Q13" s="3" t="str">
        <f>+B14</f>
        <v>pedir el traslado del sobregira al pasivo</v>
      </c>
    </row>
    <row r="14" spans="1:42">
      <c r="A14" s="16"/>
      <c r="B14" s="342" t="s">
        <v>3270</v>
      </c>
      <c r="C14" s="14"/>
      <c r="D14" s="178"/>
      <c r="E14" s="95"/>
      <c r="F14" s="200"/>
      <c r="G14" s="200"/>
      <c r="H14" s="95"/>
      <c r="I14" s="95"/>
      <c r="J14" s="95"/>
      <c r="K14" s="95"/>
      <c r="L14" s="95"/>
      <c r="M14" s="154"/>
      <c r="N14" s="154"/>
      <c r="O14" s="154"/>
      <c r="P14" s="95"/>
      <c r="Q14" s="3"/>
    </row>
    <row r="15" spans="1:42">
      <c r="A15" s="16"/>
      <c r="B15" s="342"/>
      <c r="C15" s="14"/>
      <c r="D15" s="178"/>
      <c r="E15" s="95"/>
      <c r="F15" s="200"/>
      <c r="G15" s="200"/>
      <c r="H15" s="95"/>
      <c r="I15" s="95"/>
      <c r="J15" s="95"/>
      <c r="K15" s="95"/>
      <c r="L15" s="95"/>
      <c r="M15" s="154"/>
      <c r="N15" s="154"/>
      <c r="O15" s="154"/>
      <c r="P15" s="95"/>
      <c r="Q15" s="3"/>
    </row>
    <row r="16" spans="1:42">
      <c r="A16" s="1788"/>
      <c r="B16" s="2090"/>
      <c r="C16" s="63"/>
      <c r="D16" s="95">
        <f>SUMIF('1 BL anterior'!C:C,A16,'1 BL anterior'!E:E)</f>
        <v>0</v>
      </c>
      <c r="E16" s="95">
        <f>+F16-D16</f>
        <v>0</v>
      </c>
      <c r="F16" s="95">
        <f>SUMIF('2 BL preli'!B:B,A16,'2 BL preli'!D:D)</f>
        <v>0</v>
      </c>
      <c r="G16" s="95">
        <f>+M16-D16</f>
        <v>0</v>
      </c>
      <c r="H16" s="95">
        <f>SUMIF('3BL ACTUAL'!C:C,A16,'3BL ACTUAL'!E:E)</f>
        <v>0</v>
      </c>
      <c r="I16" s="95"/>
      <c r="J16" s="95"/>
      <c r="K16" s="95"/>
      <c r="L16" s="95"/>
      <c r="M16" s="154">
        <f>+H16+I16+K16-J16-L16</f>
        <v>0</v>
      </c>
      <c r="N16" s="95"/>
      <c r="O16" s="95"/>
      <c r="P16" s="95"/>
      <c r="Q16" s="3"/>
    </row>
    <row r="17" spans="1:40">
      <c r="A17" s="876" t="s">
        <v>5297</v>
      </c>
      <c r="B17" s="2091" t="s">
        <v>5371</v>
      </c>
      <c r="C17" s="63"/>
      <c r="D17" s="95">
        <f>SUMIF('1 BL anterior'!C:C,A17,'1 BL anterior'!E:E)</f>
        <v>21075.330000000075</v>
      </c>
      <c r="E17" s="95">
        <f>+F17-D17</f>
        <v>-21075.330000000075</v>
      </c>
      <c r="F17" s="95">
        <f>SUMIF('2 BL preli'!B:B,A17,'2 BL preli'!D:D)</f>
        <v>0</v>
      </c>
      <c r="G17" s="95">
        <f>+M17-D17</f>
        <v>-21075.330000000075</v>
      </c>
      <c r="H17" s="95">
        <f>SUMIF('3BL ACTUAL'!C:C,A17,'3BL ACTUAL'!E:E)</f>
        <v>0</v>
      </c>
      <c r="I17" s="95"/>
      <c r="J17" s="95"/>
      <c r="K17" s="95"/>
      <c r="L17" s="95"/>
      <c r="M17" s="154">
        <f>+H17+I17+K17-J17-L17</f>
        <v>0</v>
      </c>
      <c r="N17" s="95"/>
      <c r="O17" s="95"/>
      <c r="P17" s="95"/>
      <c r="Q17" s="3"/>
    </row>
    <row r="18" spans="1:40">
      <c r="A18" s="876"/>
      <c r="B18" s="2092"/>
      <c r="C18" s="63"/>
      <c r="D18" s="95">
        <f>SUMIF('1 BL anterior'!C:C,A18,'1 BL anterior'!E:E)</f>
        <v>0</v>
      </c>
      <c r="E18" s="95">
        <f>+F18-D18</f>
        <v>0</v>
      </c>
      <c r="F18" s="95">
        <f>SUMIF('2 BL preli'!B:B,A18,'2 BL preli'!D:D)</f>
        <v>0</v>
      </c>
      <c r="G18" s="95">
        <f>+M18-D18</f>
        <v>0</v>
      </c>
      <c r="H18" s="95">
        <f>SUMIF('3BL ACTUAL'!C:C,A18,'3BL ACTUAL'!E:E)</f>
        <v>0</v>
      </c>
      <c r="I18" s="95"/>
      <c r="J18" s="95"/>
      <c r="K18" s="95"/>
      <c r="L18" s="95"/>
      <c r="M18" s="154">
        <f>+H18+I18+K18-J18-L18</f>
        <v>0</v>
      </c>
      <c r="N18" s="95"/>
      <c r="O18" s="95"/>
      <c r="P18" s="95"/>
      <c r="Q18" s="3"/>
    </row>
    <row r="19" spans="1:40" hidden="1">
      <c r="A19" s="876"/>
      <c r="B19" s="2092"/>
      <c r="C19" s="63"/>
      <c r="D19" s="95">
        <f>SUMIF('1 BL anterior'!C:C,A19,'1 BL anterior'!E:E)</f>
        <v>0</v>
      </c>
      <c r="E19" s="95">
        <f>+F19-D19</f>
        <v>0</v>
      </c>
      <c r="F19" s="95">
        <f>SUMIF('2 BL preli'!B:B,A19,'2 BL preli'!D:D)</f>
        <v>0</v>
      </c>
      <c r="G19" s="95">
        <f>+M19-D19</f>
        <v>0</v>
      </c>
      <c r="H19" s="95">
        <f>SUMIF('3BL ACTUAL'!C:C,A19,'3BL ACTUAL'!E:E)</f>
        <v>0</v>
      </c>
      <c r="I19" s="95"/>
      <c r="J19" s="95"/>
      <c r="K19" s="95"/>
      <c r="L19" s="95"/>
      <c r="M19" s="154">
        <f>+H19+I19+K19-J19-L19</f>
        <v>0</v>
      </c>
      <c r="N19" s="95"/>
      <c r="O19" s="95"/>
      <c r="P19" s="95"/>
      <c r="Q19" s="3"/>
    </row>
    <row r="20" spans="1:40" hidden="1">
      <c r="A20" s="876"/>
      <c r="B20" s="2092"/>
      <c r="C20" s="63"/>
      <c r="D20" s="95">
        <f>SUMIF('1 BL anterior'!C:C,A20,'1 BL anterior'!E:E)</f>
        <v>0</v>
      </c>
      <c r="E20" s="95">
        <f>+F20-D20</f>
        <v>0</v>
      </c>
      <c r="F20" s="95">
        <f>SUMIF('2 BL preli'!B:B,A20,'2 BL preli'!D:D)</f>
        <v>0</v>
      </c>
      <c r="G20" s="95">
        <f>+M20-D20</f>
        <v>0</v>
      </c>
      <c r="H20" s="95">
        <f>SUMIF('3BL ACTUAL'!C:C,A20,'3BL ACTUAL'!E:E)</f>
        <v>0</v>
      </c>
      <c r="I20" s="95"/>
      <c r="J20" s="95"/>
      <c r="K20" s="95"/>
      <c r="L20" s="95"/>
      <c r="M20" s="154">
        <f>+H20+I20+K20-J20-L20</f>
        <v>0</v>
      </c>
      <c r="N20" s="95"/>
      <c r="O20" s="95"/>
      <c r="P20" s="95"/>
      <c r="Q20" s="3"/>
    </row>
    <row r="21" spans="1:40" hidden="1">
      <c r="A21" s="876"/>
      <c r="B21" s="2092"/>
      <c r="C21" s="63"/>
      <c r="D21" s="95">
        <f>SUMIF('1 BL anterior'!C:C,A21,'1 BL anterior'!E:E)</f>
        <v>0</v>
      </c>
      <c r="E21" s="95">
        <f t="shared" ref="E21:E29" si="1">+F21-D21</f>
        <v>0</v>
      </c>
      <c r="F21" s="95">
        <f>SUMIF('2 BL preli'!B:B,A21,'2 BL preli'!D:D)</f>
        <v>0</v>
      </c>
      <c r="G21" s="95">
        <f t="shared" ref="G21:G29" si="2">+M21-D21</f>
        <v>0</v>
      </c>
      <c r="H21" s="95">
        <f>SUMIF('3BL ACTUAL'!C:C,A21,'3BL ACTUAL'!E:E)</f>
        <v>0</v>
      </c>
      <c r="I21" s="95"/>
      <c r="J21" s="95"/>
      <c r="K21" s="95"/>
      <c r="L21" s="95"/>
      <c r="M21" s="154">
        <f t="shared" ref="M21:M29" si="3">+H21+I21+K21-J21-L21</f>
        <v>0</v>
      </c>
      <c r="N21" s="95"/>
      <c r="O21" s="95"/>
      <c r="P21" s="95"/>
      <c r="Q21" s="3"/>
    </row>
    <row r="22" spans="1:40" hidden="1">
      <c r="A22" s="876"/>
      <c r="B22" s="2092"/>
      <c r="C22" s="63"/>
      <c r="D22" s="95">
        <f>SUMIF('1 BL anterior'!C:C,A22,'1 BL anterior'!E:E)</f>
        <v>0</v>
      </c>
      <c r="E22" s="95">
        <f t="shared" si="1"/>
        <v>0</v>
      </c>
      <c r="F22" s="95">
        <f>SUMIF('2 BL preli'!B:B,A22,'2 BL preli'!D:D)</f>
        <v>0</v>
      </c>
      <c r="G22" s="95">
        <f t="shared" si="2"/>
        <v>0</v>
      </c>
      <c r="H22" s="95">
        <f>SUMIF('3BL ACTUAL'!C:C,A22,'3BL ACTUAL'!E:E)</f>
        <v>0</v>
      </c>
      <c r="I22" s="95"/>
      <c r="J22" s="95"/>
      <c r="K22" s="95"/>
      <c r="L22" s="95"/>
      <c r="M22" s="154">
        <f t="shared" si="3"/>
        <v>0</v>
      </c>
      <c r="N22" s="95"/>
      <c r="O22" s="95"/>
      <c r="P22" s="95"/>
      <c r="Q22" s="3"/>
    </row>
    <row r="23" spans="1:40" hidden="1">
      <c r="A23" s="876"/>
      <c r="B23" s="2092"/>
      <c r="C23" s="63"/>
      <c r="D23" s="95">
        <f>SUMIF('1 BL anterior'!C:C,A23,'1 BL anterior'!E:E)</f>
        <v>0</v>
      </c>
      <c r="E23" s="95">
        <f t="shared" si="1"/>
        <v>0</v>
      </c>
      <c r="F23" s="95">
        <f>SUMIF('2 BL preli'!B:B,A23,'2 BL preli'!D:D)</f>
        <v>0</v>
      </c>
      <c r="G23" s="95">
        <f t="shared" si="2"/>
        <v>0</v>
      </c>
      <c r="H23" s="95">
        <f>SUMIF('3BL ACTUAL'!C:C,A23,'3BL ACTUAL'!E:E)</f>
        <v>0</v>
      </c>
      <c r="I23" s="95"/>
      <c r="J23" s="95"/>
      <c r="K23" s="95"/>
      <c r="L23" s="95"/>
      <c r="M23" s="154">
        <f t="shared" si="3"/>
        <v>0</v>
      </c>
      <c r="N23" s="95"/>
      <c r="O23" s="95"/>
      <c r="P23" s="95"/>
      <c r="Q23" s="3"/>
    </row>
    <row r="24" spans="1:40" hidden="1">
      <c r="A24" s="876"/>
      <c r="B24" s="2092"/>
      <c r="C24" s="63"/>
      <c r="D24" s="95">
        <f>SUMIF('1 BL anterior'!C:C,A24,'1 BL anterior'!E:E)</f>
        <v>0</v>
      </c>
      <c r="E24" s="95">
        <f t="shared" si="1"/>
        <v>0</v>
      </c>
      <c r="F24" s="95">
        <f>SUMIF('2 BL preli'!B:B,A24,'2 BL preli'!D:D)</f>
        <v>0</v>
      </c>
      <c r="G24" s="95">
        <f t="shared" si="2"/>
        <v>0</v>
      </c>
      <c r="H24" s="95">
        <f>SUMIF('3BL ACTUAL'!C:C,A24,'3BL ACTUAL'!E:E)</f>
        <v>0</v>
      </c>
      <c r="I24" s="95"/>
      <c r="J24" s="95"/>
      <c r="K24" s="95"/>
      <c r="L24" s="95"/>
      <c r="M24" s="154">
        <f t="shared" si="3"/>
        <v>0</v>
      </c>
      <c r="N24" s="95"/>
      <c r="O24" s="95"/>
      <c r="P24" s="95"/>
      <c r="Q24" s="3"/>
    </row>
    <row r="25" spans="1:40">
      <c r="A25" s="876"/>
      <c r="B25" s="2092"/>
      <c r="C25" s="63"/>
      <c r="D25" s="95">
        <f>SUMIF('1 BL anterior'!C:C,A25,'1 BL anterior'!E:E)</f>
        <v>0</v>
      </c>
      <c r="E25" s="95">
        <f t="shared" si="1"/>
        <v>0</v>
      </c>
      <c r="F25" s="95">
        <f>SUMIF('2 BL preli'!B:B,A25,'2 BL preli'!D:D)</f>
        <v>0</v>
      </c>
      <c r="G25" s="95">
        <f t="shared" si="2"/>
        <v>0</v>
      </c>
      <c r="H25" s="95">
        <f>SUMIF('3BL ACTUAL'!C:C,A25,'3BL ACTUAL'!E:E)</f>
        <v>0</v>
      </c>
      <c r="I25" s="95"/>
      <c r="J25" s="95"/>
      <c r="K25" s="95"/>
      <c r="L25" s="95"/>
      <c r="M25" s="154">
        <f t="shared" si="3"/>
        <v>0</v>
      </c>
      <c r="N25" s="95"/>
      <c r="O25" s="95"/>
      <c r="P25" s="95"/>
      <c r="Q25" s="3"/>
    </row>
    <row r="26" spans="1:40">
      <c r="A26" s="876"/>
      <c r="B26" s="2092"/>
      <c r="C26" s="63"/>
      <c r="D26" s="95">
        <f>SUMIF('1 BL anterior'!C:C,A26,'1 BL anterior'!E:E)</f>
        <v>0</v>
      </c>
      <c r="E26" s="95">
        <f t="shared" si="1"/>
        <v>0</v>
      </c>
      <c r="F26" s="95">
        <f>SUMIF('2 BL preli'!B:B,A26,'2 BL preli'!D:D)</f>
        <v>0</v>
      </c>
      <c r="G26" s="95">
        <f t="shared" si="2"/>
        <v>0</v>
      </c>
      <c r="H26" s="95">
        <f>SUMIF('3BL ACTUAL'!C:C,A26,'3BL ACTUAL'!E:E)</f>
        <v>0</v>
      </c>
      <c r="I26" s="95"/>
      <c r="J26" s="95"/>
      <c r="K26" s="95"/>
      <c r="L26" s="95"/>
      <c r="M26" s="154">
        <f t="shared" si="3"/>
        <v>0</v>
      </c>
      <c r="N26" s="95"/>
      <c r="O26" s="95"/>
      <c r="P26" s="95"/>
      <c r="Q26" s="3"/>
    </row>
    <row r="27" spans="1:40">
      <c r="A27" s="876"/>
      <c r="B27" s="2092"/>
      <c r="C27" s="63"/>
      <c r="D27" s="95">
        <f>SUMIF('1 BL anterior'!C:C,A27,'1 BL anterior'!E:E)</f>
        <v>0</v>
      </c>
      <c r="E27" s="95">
        <f t="shared" si="1"/>
        <v>0</v>
      </c>
      <c r="F27" s="95">
        <f>SUMIF('2 BL preli'!B:B,A27,'2 BL preli'!D:D)</f>
        <v>0</v>
      </c>
      <c r="G27" s="95">
        <f t="shared" si="2"/>
        <v>0</v>
      </c>
      <c r="H27" s="95">
        <f>SUMIF('3BL ACTUAL'!C:C,A27,'3BL ACTUAL'!E:E)</f>
        <v>0</v>
      </c>
      <c r="I27" s="95"/>
      <c r="J27" s="95"/>
      <c r="K27" s="95"/>
      <c r="L27" s="95"/>
      <c r="M27" s="154">
        <f t="shared" si="3"/>
        <v>0</v>
      </c>
      <c r="N27" s="95"/>
      <c r="O27" s="95"/>
      <c r="P27" s="95"/>
      <c r="Q27" s="3"/>
    </row>
    <row r="28" spans="1:40">
      <c r="A28" s="876"/>
      <c r="B28" s="466"/>
      <c r="C28" s="63"/>
      <c r="D28" s="95">
        <f>SUMIF('1 BL anterior'!C:C,A28,'1 BL anterior'!E:E)</f>
        <v>0</v>
      </c>
      <c r="E28" s="95">
        <f t="shared" si="1"/>
        <v>0</v>
      </c>
      <c r="F28" s="95">
        <f>SUMIF('2 BL preli'!B:B,A28,'2 BL preli'!D:D)</f>
        <v>0</v>
      </c>
      <c r="G28" s="95">
        <f t="shared" si="2"/>
        <v>0</v>
      </c>
      <c r="H28" s="95">
        <f>SUMIF('3BL ACTUAL'!C:C,A28,'3BL ACTUAL'!E:E)</f>
        <v>0</v>
      </c>
      <c r="I28" s="95"/>
      <c r="J28" s="95"/>
      <c r="K28" s="95"/>
      <c r="L28" s="95"/>
      <c r="M28" s="154">
        <f t="shared" si="3"/>
        <v>0</v>
      </c>
      <c r="N28" s="95"/>
      <c r="O28" s="95"/>
      <c r="P28" s="95"/>
      <c r="Q28" s="3"/>
    </row>
    <row r="29" spans="1:40">
      <c r="A29" s="1817"/>
      <c r="B29" s="1818"/>
      <c r="C29" s="63"/>
      <c r="D29" s="95">
        <f>SUMIF('1 BL anterior'!C:C,A29,'1 BL anterior'!E:E)</f>
        <v>0</v>
      </c>
      <c r="E29" s="95">
        <f t="shared" si="1"/>
        <v>0</v>
      </c>
      <c r="F29" s="95">
        <f>SUMIF('2 BL preli'!B:B,A29,'2 BL preli'!D:D)</f>
        <v>0</v>
      </c>
      <c r="G29" s="95">
        <f t="shared" si="2"/>
        <v>0</v>
      </c>
      <c r="H29" s="95">
        <f>SUMIF('3BL ACTUAL'!C:C,A29,'3BL ACTUAL'!E:E)</f>
        <v>0</v>
      </c>
      <c r="I29" s="95"/>
      <c r="J29" s="95"/>
      <c r="K29" s="95"/>
      <c r="L29" s="95"/>
      <c r="M29" s="154">
        <f t="shared" si="3"/>
        <v>0</v>
      </c>
      <c r="N29" s="95"/>
      <c r="O29" s="95"/>
      <c r="P29" s="95"/>
      <c r="Q29" s="3"/>
    </row>
    <row r="30" spans="1:40" ht="15">
      <c r="A30" s="335"/>
      <c r="B30" s="263"/>
      <c r="C30" s="190"/>
      <c r="D30" s="95"/>
      <c r="E30" s="95"/>
      <c r="F30" s="95"/>
      <c r="G30" s="95"/>
      <c r="H30" s="95"/>
      <c r="I30" s="95"/>
      <c r="J30" s="95"/>
      <c r="K30" s="95"/>
      <c r="L30" s="95"/>
      <c r="M30" s="154"/>
      <c r="N30" s="95"/>
      <c r="O30" s="95"/>
      <c r="P30" s="95"/>
      <c r="Q30" s="3"/>
    </row>
    <row r="31" spans="1:40" s="137" customFormat="1">
      <c r="A31" s="336"/>
      <c r="B31" s="1574"/>
      <c r="C31" s="96"/>
      <c r="D31" s="96">
        <f>SUM(D16:D30)</f>
        <v>21075.330000000075</v>
      </c>
      <c r="E31" s="96">
        <f>SUM(E16:E30)</f>
        <v>-21075.330000000075</v>
      </c>
      <c r="F31" s="96">
        <f>SUM(F16:F30)</f>
        <v>0</v>
      </c>
      <c r="G31" s="96"/>
      <c r="H31" s="96">
        <f t="shared" ref="H31:M31" si="4">SUM(H16:H30)</f>
        <v>0</v>
      </c>
      <c r="I31" s="96">
        <f t="shared" si="4"/>
        <v>0</v>
      </c>
      <c r="J31" s="96">
        <f t="shared" si="4"/>
        <v>0</v>
      </c>
      <c r="K31" s="96">
        <f t="shared" si="4"/>
        <v>0</v>
      </c>
      <c r="L31" s="96">
        <f t="shared" si="4"/>
        <v>0</v>
      </c>
      <c r="M31" s="96">
        <f t="shared" si="4"/>
        <v>0</v>
      </c>
      <c r="N31" s="97">
        <f>AVERAGE(N6:N30)</f>
        <v>1</v>
      </c>
      <c r="O31" s="97">
        <f>AVERAGE(O6:O30)</f>
        <v>3</v>
      </c>
      <c r="P31" s="97">
        <f>SUM(N31:O31)</f>
        <v>4</v>
      </c>
      <c r="Q31"/>
      <c r="R31"/>
      <c r="S31"/>
      <c r="T31"/>
      <c r="U31"/>
      <c r="V31"/>
      <c r="W31"/>
      <c r="X31"/>
      <c r="Y31"/>
      <c r="Z31"/>
      <c r="AA31"/>
      <c r="AB31"/>
      <c r="AC31"/>
      <c r="AD31"/>
      <c r="AE31"/>
      <c r="AF31"/>
      <c r="AG31"/>
      <c r="AH31"/>
      <c r="AI31"/>
      <c r="AJ31"/>
      <c r="AK31"/>
      <c r="AL31"/>
      <c r="AM31"/>
      <c r="AN31"/>
    </row>
    <row r="32" spans="1:40">
      <c r="D32" s="3">
        <f>+D12-D31</f>
        <v>0</v>
      </c>
      <c r="F32" s="3">
        <f>+F12-F31</f>
        <v>0</v>
      </c>
      <c r="M32" s="3">
        <f>+M12-M31</f>
        <v>0</v>
      </c>
      <c r="N32" s="137"/>
      <c r="O32" s="3"/>
      <c r="P32" s="3"/>
    </row>
    <row r="33" spans="1:18">
      <c r="N33" s="137"/>
      <c r="O33" s="3"/>
      <c r="P33" s="3"/>
    </row>
    <row r="34" spans="1:18" ht="15.75">
      <c r="B34" s="106" t="s">
        <v>116</v>
      </c>
      <c r="F34" s="28"/>
      <c r="G34" s="28"/>
      <c r="K34" s="209"/>
      <c r="L34" s="2453"/>
      <c r="M34" s="2453"/>
      <c r="N34" s="2454"/>
      <c r="O34" s="2459"/>
      <c r="P34" s="2453"/>
      <c r="Q34" s="2459"/>
      <c r="R34" s="2455"/>
    </row>
    <row r="35" spans="1:18" ht="15.75">
      <c r="B35" s="106" t="s">
        <v>105</v>
      </c>
      <c r="F35" s="28"/>
      <c r="G35" s="28"/>
      <c r="K35" s="187"/>
      <c r="L35" s="2453"/>
      <c r="M35" s="2455"/>
      <c r="N35" s="2456"/>
      <c r="O35" s="2460"/>
      <c r="P35" s="2455"/>
      <c r="Q35" s="2460"/>
      <c r="R35" s="2455"/>
    </row>
    <row r="36" spans="1:18" ht="15.75">
      <c r="A36" s="22"/>
      <c r="F36" s="28"/>
      <c r="G36" s="28"/>
      <c r="K36" s="187"/>
      <c r="L36" s="2453"/>
      <c r="M36" s="2455"/>
      <c r="N36" s="2456"/>
      <c r="O36" s="2460"/>
      <c r="P36" s="2455"/>
      <c r="Q36" s="2460"/>
      <c r="R36" s="2455"/>
    </row>
    <row r="37" spans="1:18" ht="15.75">
      <c r="B37" s="22" t="s">
        <v>2</v>
      </c>
      <c r="C37" s="22">
        <v>2</v>
      </c>
      <c r="D37" s="3" t="s">
        <v>53</v>
      </c>
      <c r="F37" s="28"/>
      <c r="G37" s="28"/>
      <c r="K37" s="187"/>
      <c r="L37" s="2453"/>
      <c r="M37" s="2457"/>
      <c r="N37" s="2458"/>
      <c r="O37" s="2458"/>
      <c r="P37" s="2458"/>
      <c r="Q37" s="2455"/>
      <c r="R37" s="2455"/>
    </row>
    <row r="38" spans="1:18" ht="15.75">
      <c r="A38" s="22">
        <v>1</v>
      </c>
      <c r="B38" s="3" t="s">
        <v>52</v>
      </c>
      <c r="C38" s="22">
        <v>3</v>
      </c>
      <c r="D38" s="3" t="s">
        <v>106</v>
      </c>
      <c r="F38" s="28"/>
      <c r="G38" s="28"/>
      <c r="K38" s="187"/>
      <c r="M38" s="218"/>
      <c r="N38" s="200"/>
      <c r="O38" s="200"/>
      <c r="P38" s="200"/>
    </row>
    <row r="39" spans="1:18" ht="15.75">
      <c r="A39" s="22">
        <v>2</v>
      </c>
      <c r="B39" s="3" t="s">
        <v>54</v>
      </c>
      <c r="C39" s="22">
        <v>4</v>
      </c>
      <c r="D39" s="3" t="s">
        <v>56</v>
      </c>
      <c r="F39" s="28"/>
      <c r="G39" s="28"/>
      <c r="K39" s="209"/>
      <c r="M39" s="218"/>
      <c r="N39" s="200"/>
      <c r="O39" s="200"/>
      <c r="P39" s="200"/>
    </row>
    <row r="40" spans="1:18" ht="15.75">
      <c r="A40" s="22"/>
      <c r="B40" s="106" t="s">
        <v>107</v>
      </c>
      <c r="C40" s="22">
        <v>5</v>
      </c>
      <c r="D40" s="3" t="s">
        <v>65</v>
      </c>
      <c r="F40" s="28"/>
      <c r="G40" s="28"/>
      <c r="K40" s="209"/>
      <c r="M40" s="218"/>
      <c r="N40" s="200"/>
      <c r="O40" s="200"/>
      <c r="P40" s="200"/>
    </row>
    <row r="41" spans="1:18" ht="15.75">
      <c r="A41" s="22">
        <v>3</v>
      </c>
      <c r="B41" s="3" t="s">
        <v>57</v>
      </c>
      <c r="F41" s="28"/>
      <c r="G41" s="28"/>
      <c r="M41" s="218"/>
      <c r="N41" s="200"/>
      <c r="O41" s="200"/>
      <c r="P41" s="200"/>
    </row>
    <row r="42" spans="1:18" ht="15.75">
      <c r="A42" s="22">
        <v>2</v>
      </c>
      <c r="B42" s="3" t="s">
        <v>59</v>
      </c>
      <c r="F42" s="28"/>
      <c r="G42" s="28"/>
      <c r="M42" s="218"/>
      <c r="N42" s="200"/>
      <c r="O42" s="200"/>
      <c r="P42" s="200"/>
    </row>
    <row r="43" spans="1:18" ht="15.75">
      <c r="A43" s="22">
        <v>1</v>
      </c>
      <c r="B43" s="3" t="s">
        <v>60</v>
      </c>
      <c r="F43" s="28"/>
      <c r="G43" s="28"/>
      <c r="M43" s="218"/>
      <c r="N43" s="200"/>
      <c r="O43" s="200"/>
      <c r="P43" s="200"/>
    </row>
    <row r="44" spans="1:18" ht="15.75">
      <c r="A44" s="22"/>
      <c r="F44" s="28"/>
      <c r="G44" s="28"/>
      <c r="M44" s="218"/>
      <c r="N44" s="200"/>
      <c r="O44" s="200"/>
      <c r="P44" s="200"/>
    </row>
    <row r="45" spans="1:18" ht="15.75">
      <c r="M45" s="218"/>
      <c r="N45" s="200"/>
      <c r="O45" s="200"/>
      <c r="P45" s="200"/>
    </row>
    <row r="46" spans="1:18">
      <c r="M46" s="200"/>
      <c r="N46" s="200"/>
      <c r="O46" s="200"/>
      <c r="P46" s="200"/>
    </row>
    <row r="47" spans="1:18">
      <c r="M47" s="200"/>
      <c r="N47" s="200"/>
      <c r="O47" s="200"/>
      <c r="P47" s="200"/>
    </row>
    <row r="48" spans="1:18">
      <c r="M48" s="200"/>
      <c r="N48" s="200"/>
      <c r="O48" s="200"/>
      <c r="P48" s="200"/>
    </row>
    <row r="49" spans="2:16">
      <c r="M49" s="200"/>
      <c r="N49" s="200"/>
      <c r="O49" s="200"/>
      <c r="P49" s="200"/>
    </row>
    <row r="50" spans="2:16">
      <c r="M50"/>
    </row>
    <row r="51" spans="2:16">
      <c r="M51"/>
    </row>
    <row r="52" spans="2:16">
      <c r="M52"/>
    </row>
    <row r="53" spans="2:16">
      <c r="M53"/>
    </row>
    <row r="54" spans="2:16">
      <c r="M54"/>
    </row>
    <row r="55" spans="2:16">
      <c r="M55"/>
    </row>
    <row r="60" spans="2:16">
      <c r="B60" s="3" t="str">
        <f>IFERROR(VLOOKUP('101'!A$45,'1 BL anterior'!#REF!,2,FALSE),"")</f>
        <v/>
      </c>
    </row>
    <row r="61" spans="2:16">
      <c r="B61" s="3" t="str">
        <f>IFERROR(VLOOKUP('101'!A$45,'1 BL anterior'!#REF!,2,FALSE),"")</f>
        <v/>
      </c>
    </row>
    <row r="62" spans="2:16">
      <c r="B62" s="3" t="str">
        <f>IFERROR(VLOOKUP('101'!A$45,'1 BL anterior'!#REF!,2,FALSE),"")</f>
        <v/>
      </c>
    </row>
    <row r="63" spans="2:16">
      <c r="B63" s="3" t="str">
        <f>IFERROR(VLOOKUP('101'!A$45,'1 BL anterior'!#REF!,2,FALSE),"")</f>
        <v/>
      </c>
    </row>
    <row r="64" spans="2:16">
      <c r="B64" s="3" t="str">
        <f>IFERROR(VLOOKUP('101'!A$45,'1 BL anterior'!#REF!,2,FALSE),"")</f>
        <v/>
      </c>
    </row>
    <row r="65" spans="2:2">
      <c r="B65" s="3" t="str">
        <f>IFERROR(VLOOKUP('101'!A$45,'1 BL anterior'!#REF!,2,FALSE),"")</f>
        <v/>
      </c>
    </row>
    <row r="66" spans="2:2">
      <c r="B66" s="3" t="str">
        <f>IFERROR(VLOOKUP('101'!A$45,'1 BL anterior'!#REF!,2,FALSE),"")</f>
        <v/>
      </c>
    </row>
    <row r="67" spans="2:2">
      <c r="B67" s="3" t="str">
        <f>IFERROR(VLOOKUP('101'!A$45,'1 BL anterior'!#REF!,2,FALSE),"")</f>
        <v/>
      </c>
    </row>
    <row r="68" spans="2:2">
      <c r="B68" s="3" t="str">
        <f>IFERROR(VLOOKUP('101'!A$45,'1 BL anterior'!#REF!,2,FALSE),"")</f>
        <v/>
      </c>
    </row>
  </sheetData>
  <mergeCells count="5">
    <mergeCell ref="C8:C9"/>
    <mergeCell ref="M3:M5"/>
    <mergeCell ref="K8:L8"/>
    <mergeCell ref="N8:O8"/>
    <mergeCell ref="N7:P7"/>
  </mergeCells>
  <phoneticPr fontId="0" type="noConversion"/>
  <pageMargins left="0.39370078740157483" right="0.39370078740157483" top="0.55118110236220474" bottom="0.78740157480314965" header="0.51181102362204722" footer="0.51181102362204722"/>
  <pageSetup paperSize="9" scale="69" orientation="landscape" r:id="rId1"/>
  <headerFooter alignWithMargins="0">
    <oddHeader>&amp;A</oddHeader>
    <oddFooter>Página &amp;P&amp;R&amp;Z&amp;F</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4">
    <tabColor theme="3"/>
    <pageSetUpPr fitToPage="1"/>
  </sheetPr>
  <dimension ref="A1:R76"/>
  <sheetViews>
    <sheetView workbookViewId="0"/>
  </sheetViews>
  <sheetFormatPr baseColWidth="10" defaultColWidth="9.140625" defaultRowHeight="12.75"/>
  <cols>
    <col min="1" max="1" width="15.28515625" customWidth="1"/>
    <col min="2" max="2" width="30.140625" customWidth="1"/>
    <col min="3" max="3" width="4.85546875" customWidth="1"/>
    <col min="4" max="4" width="15.140625" customWidth="1"/>
    <col min="5" max="5" width="13.42578125" bestFit="1" customWidth="1"/>
    <col min="6" max="6" width="11.7109375" bestFit="1" customWidth="1"/>
    <col min="7" max="7" width="11.85546875" bestFit="1" customWidth="1"/>
    <col min="8" max="8" width="13.140625" hidden="1" customWidth="1"/>
    <col min="9" max="9" width="7.5703125" hidden="1" customWidth="1"/>
    <col min="10" max="10" width="8.140625" hidden="1" customWidth="1"/>
    <col min="11" max="11" width="7.5703125" hidden="1" customWidth="1"/>
    <col min="12" max="12" width="8.140625" hidden="1" customWidth="1"/>
    <col min="13" max="13" width="14.5703125" customWidth="1"/>
    <col min="14" max="14" width="6.140625" bestFit="1" customWidth="1"/>
    <col min="15" max="15" width="6.5703125" bestFit="1" customWidth="1"/>
    <col min="16" max="16" width="6.42578125" bestFit="1" customWidth="1"/>
    <col min="17" max="18" width="12.140625" bestFit="1" customWidth="1"/>
  </cols>
  <sheetData>
    <row r="1" spans="1:17" ht="15.75">
      <c r="B1" s="237"/>
      <c r="C1" s="22"/>
      <c r="D1" s="347" t="str">
        <f>+'4 BG101'!$B$2</f>
        <v>TABACALERA MENHURSA S.A.</v>
      </c>
      <c r="E1" s="1"/>
      <c r="F1" s="1"/>
      <c r="G1" s="1"/>
      <c r="H1" s="134"/>
      <c r="I1" s="2"/>
      <c r="J1" s="2"/>
      <c r="K1" s="2"/>
      <c r="L1" s="2"/>
      <c r="N1" s="3"/>
      <c r="O1" s="3"/>
      <c r="P1" s="3"/>
      <c r="Q1" s="3"/>
    </row>
    <row r="2" spans="1:17" ht="15.75">
      <c r="B2" s="17"/>
      <c r="C2" s="17"/>
      <c r="D2" s="347" t="str">
        <f>+'4 BG101'!$B$3</f>
        <v>ANEXOS A LOS ESTADOS FINANCIEROS</v>
      </c>
      <c r="E2" s="1"/>
      <c r="F2" s="1"/>
      <c r="G2" s="1"/>
      <c r="H2" s="134"/>
      <c r="I2" s="2"/>
      <c r="J2" s="2"/>
      <c r="K2" s="2"/>
      <c r="L2" s="2"/>
      <c r="M2" s="3509">
        <f>+'4 BG101'!C12</f>
        <v>102</v>
      </c>
      <c r="N2" s="3"/>
      <c r="O2" s="3"/>
      <c r="P2" s="3"/>
      <c r="Q2" s="3"/>
    </row>
    <row r="3" spans="1:17" ht="15.75">
      <c r="B3" s="17"/>
      <c r="C3" s="17"/>
      <c r="D3" s="347" t="str">
        <f>+'4 BG101'!B12</f>
        <v>Cuentas y documentos por cobrar corrientes</v>
      </c>
      <c r="E3" s="1"/>
      <c r="F3" s="1"/>
      <c r="G3" s="1"/>
      <c r="H3" s="134"/>
      <c r="I3" s="2"/>
      <c r="J3" s="2"/>
      <c r="K3" s="2"/>
      <c r="L3" s="2"/>
      <c r="M3" s="3509"/>
      <c r="N3" s="3"/>
      <c r="O3" s="3"/>
      <c r="P3" s="3"/>
      <c r="Q3" s="3"/>
    </row>
    <row r="4" spans="1:17" ht="15.75">
      <c r="B4" s="17"/>
      <c r="C4" s="17"/>
      <c r="D4" s="347" t="str">
        <f>+'4 BG101'!$B3</f>
        <v>ANEXOS A LOS ESTADOS FINANCIEROS</v>
      </c>
      <c r="E4" s="1"/>
      <c r="F4" s="1"/>
      <c r="G4" s="1"/>
      <c r="H4" s="134"/>
      <c r="I4" s="2"/>
      <c r="J4" s="2"/>
      <c r="K4" s="2"/>
      <c r="L4" s="2"/>
      <c r="M4" s="3509"/>
      <c r="N4" s="3"/>
      <c r="O4" s="3"/>
      <c r="P4" s="3"/>
      <c r="Q4" s="3"/>
    </row>
    <row r="5" spans="1:17">
      <c r="B5" s="17"/>
      <c r="C5" s="17"/>
      <c r="D5" s="17"/>
      <c r="E5" s="17"/>
      <c r="F5" s="26"/>
      <c r="G5" s="26"/>
      <c r="H5" s="26"/>
      <c r="I5" s="26"/>
      <c r="J5" s="26"/>
      <c r="K5" s="3"/>
      <c r="N5" s="3"/>
      <c r="O5" s="3"/>
      <c r="P5" s="3"/>
      <c r="Q5" s="3"/>
    </row>
    <row r="6" spans="1:17">
      <c r="B6" s="3"/>
      <c r="C6" s="3"/>
      <c r="D6" s="3"/>
      <c r="E6" s="3"/>
      <c r="F6" s="3"/>
      <c r="G6" s="3"/>
      <c r="H6" s="3"/>
      <c r="I6" s="3"/>
      <c r="J6" s="3"/>
      <c r="K6" s="3"/>
      <c r="N6" s="3"/>
      <c r="O6" s="3"/>
      <c r="P6" s="3"/>
      <c r="Q6" s="3"/>
    </row>
    <row r="7" spans="1:17" ht="13.5" thickBot="1">
      <c r="B7" s="3"/>
      <c r="C7" s="3"/>
      <c r="D7" s="3"/>
      <c r="E7" s="3"/>
      <c r="F7" s="3"/>
      <c r="G7" s="3"/>
      <c r="H7" s="3"/>
      <c r="I7" s="3"/>
      <c r="J7" s="3"/>
      <c r="K7" s="3"/>
      <c r="N7" s="3510" t="s">
        <v>110</v>
      </c>
      <c r="O7" s="3511"/>
      <c r="P7" s="3512"/>
      <c r="Q7" s="3"/>
    </row>
    <row r="8" spans="1:17">
      <c r="B8" s="210" t="s">
        <v>10</v>
      </c>
      <c r="C8" s="521"/>
      <c r="D8" s="522" t="s">
        <v>11</v>
      </c>
      <c r="E8" s="523"/>
      <c r="F8" s="524"/>
      <c r="G8" s="524"/>
      <c r="H8" s="525" t="s">
        <v>14</v>
      </c>
      <c r="I8" s="526" t="s">
        <v>13</v>
      </c>
      <c r="J8" s="526"/>
      <c r="K8" s="3513" t="s">
        <v>15</v>
      </c>
      <c r="L8" s="3514"/>
      <c r="M8" s="527" t="s">
        <v>11</v>
      </c>
      <c r="N8" s="3507"/>
      <c r="O8" s="3508"/>
      <c r="P8" s="528" t="s">
        <v>62</v>
      </c>
      <c r="Q8" s="3"/>
    </row>
    <row r="9" spans="1:17" ht="26.25" thickBot="1">
      <c r="B9" s="520"/>
      <c r="C9" s="529" t="s">
        <v>112</v>
      </c>
      <c r="D9" s="530">
        <f>+'4 BG101'!$D$9</f>
        <v>44926</v>
      </c>
      <c r="E9" s="531" t="str">
        <f>+'4 BG101'!$E$9</f>
        <v>VARIACIÓN</v>
      </c>
      <c r="F9" s="530">
        <f>+'4 BG101'!F9</f>
        <v>45230</v>
      </c>
      <c r="G9" s="532" t="s">
        <v>662</v>
      </c>
      <c r="H9" s="530">
        <f>+'4 BG101'!H9</f>
        <v>45291</v>
      </c>
      <c r="I9" s="533" t="s">
        <v>114</v>
      </c>
      <c r="J9" s="533" t="s">
        <v>115</v>
      </c>
      <c r="K9" s="533" t="s">
        <v>114</v>
      </c>
      <c r="L9" s="533" t="s">
        <v>115</v>
      </c>
      <c r="M9" s="534" t="s">
        <v>41</v>
      </c>
      <c r="N9" s="535" t="s">
        <v>51</v>
      </c>
      <c r="O9" s="535" t="s">
        <v>4</v>
      </c>
      <c r="P9" s="536" t="s">
        <v>64</v>
      </c>
      <c r="Q9" s="3"/>
    </row>
    <row r="10" spans="1:17" ht="15">
      <c r="A10" s="284"/>
      <c r="B10" s="31"/>
      <c r="C10" s="9"/>
      <c r="D10" s="95"/>
      <c r="E10" s="95"/>
      <c r="F10" s="95"/>
      <c r="G10" s="178"/>
      <c r="H10" s="95"/>
      <c r="I10" s="178"/>
      <c r="J10" s="95"/>
      <c r="K10" s="95"/>
      <c r="L10" s="178"/>
      <c r="M10" s="95"/>
      <c r="N10" s="14"/>
      <c r="O10" s="14"/>
      <c r="P10" s="14"/>
      <c r="Q10" s="3"/>
    </row>
    <row r="11" spans="1:17" ht="15" customHeight="1" thickBot="1">
      <c r="A11" s="338" t="s">
        <v>229</v>
      </c>
      <c r="C11" s="9"/>
      <c r="D11" s="95"/>
      <c r="E11" s="95"/>
      <c r="F11" s="95"/>
      <c r="G11" s="178"/>
      <c r="H11" s="95"/>
      <c r="I11" s="178"/>
      <c r="J11" s="95"/>
      <c r="K11" s="95"/>
      <c r="L11" s="178"/>
      <c r="M11" s="95"/>
      <c r="N11" s="14"/>
      <c r="O11" s="14"/>
      <c r="P11" s="14"/>
      <c r="Q11" s="3"/>
    </row>
    <row r="12" spans="1:17" ht="15" customHeight="1">
      <c r="A12" s="344" t="s">
        <v>127</v>
      </c>
      <c r="C12" s="390"/>
      <c r="D12" s="443"/>
      <c r="E12" s="443"/>
      <c r="F12" s="200"/>
      <c r="G12" s="442"/>
      <c r="H12" s="441"/>
      <c r="I12" s="441"/>
      <c r="J12" s="441"/>
      <c r="K12" s="441"/>
      <c r="L12" s="441"/>
      <c r="M12" s="451"/>
      <c r="N12" s="21">
        <f t="shared" ref="N12:N33" si="0">IF(M12&lt;&gt;0,1,0)</f>
        <v>0</v>
      </c>
      <c r="O12" s="14">
        <f t="shared" ref="O12:O33" si="1">IF(M12&lt;&gt;0,3,0)</f>
        <v>0</v>
      </c>
      <c r="P12" s="14">
        <f t="shared" ref="P12:P33" si="2">+N12+O12</f>
        <v>0</v>
      </c>
      <c r="Q12" s="3"/>
    </row>
    <row r="13" spans="1:17" ht="15">
      <c r="A13" s="284">
        <v>312</v>
      </c>
      <c r="B13" s="449" t="s">
        <v>223</v>
      </c>
      <c r="C13" s="452"/>
      <c r="D13" s="178">
        <f>SUMIF('1 BL anterior'!B:B,A13,'1 BL anterior'!E:E)</f>
        <v>0</v>
      </c>
      <c r="E13" s="178">
        <f>+D13-F13</f>
        <v>0</v>
      </c>
      <c r="F13" s="200">
        <f>SUMIF('2 BL preli'!A:A,A13,'2 BL preli'!D:D)</f>
        <v>0</v>
      </c>
      <c r="G13" s="200">
        <f>+M13-D13</f>
        <v>0</v>
      </c>
      <c r="H13" s="95"/>
      <c r="I13" s="95"/>
      <c r="J13" s="95"/>
      <c r="K13" s="95"/>
      <c r="L13" s="95"/>
      <c r="M13" s="453">
        <f>SUMIF('3BL ACTUAL'!B:B,A13,'3BL ACTUAL'!E:E)</f>
        <v>0</v>
      </c>
      <c r="N13" s="21">
        <f t="shared" si="0"/>
        <v>0</v>
      </c>
      <c r="O13" s="14">
        <f t="shared" si="1"/>
        <v>0</v>
      </c>
      <c r="P13" s="14">
        <f t="shared" si="2"/>
        <v>0</v>
      </c>
      <c r="Q13" s="3"/>
    </row>
    <row r="14" spans="1:17" ht="15">
      <c r="A14" s="284">
        <v>313</v>
      </c>
      <c r="B14" s="450" t="s">
        <v>224</v>
      </c>
      <c r="C14" s="452"/>
      <c r="D14" s="178">
        <f>SUMIF('1 BL anterior'!B:B,A14,'1 BL anterior'!E:E)</f>
        <v>0</v>
      </c>
      <c r="E14" s="178">
        <f t="shared" ref="E14:E34" si="3">+D14-F14</f>
        <v>0</v>
      </c>
      <c r="F14" s="200">
        <f>SUMIF('2 BL preli'!A:A,A14,'2 BL preli'!D:D)</f>
        <v>0</v>
      </c>
      <c r="G14" s="200">
        <f t="shared" ref="G14:G34" si="4">+M14-D14</f>
        <v>0</v>
      </c>
      <c r="H14" s="95"/>
      <c r="I14" s="95"/>
      <c r="J14" s="95"/>
      <c r="K14" s="95"/>
      <c r="L14" s="95"/>
      <c r="M14" s="453">
        <f>SUMIF('3BL ACTUAL'!B:B,A14,'3BL ACTUAL'!E:E)</f>
        <v>0</v>
      </c>
      <c r="N14" s="21">
        <f t="shared" si="0"/>
        <v>0</v>
      </c>
      <c r="O14" s="14">
        <f t="shared" si="1"/>
        <v>0</v>
      </c>
      <c r="P14" s="14">
        <f t="shared" si="2"/>
        <v>0</v>
      </c>
      <c r="Q14" s="3"/>
    </row>
    <row r="15" spans="1:17" ht="15">
      <c r="A15" s="284">
        <v>314</v>
      </c>
      <c r="B15" s="450" t="s">
        <v>225</v>
      </c>
      <c r="C15" s="452"/>
      <c r="D15" s="178">
        <f>SUMIF('1 BL anterior'!B:B,A15,'1 BL anterior'!E:E)</f>
        <v>0</v>
      </c>
      <c r="E15" s="178">
        <f t="shared" si="3"/>
        <v>0</v>
      </c>
      <c r="F15" s="200">
        <f>SUMIF('2 BL preli'!A:A,A15,'2 BL preli'!D:D)</f>
        <v>0</v>
      </c>
      <c r="G15" s="200">
        <f t="shared" si="4"/>
        <v>0</v>
      </c>
      <c r="H15" s="95"/>
      <c r="I15" s="95"/>
      <c r="J15" s="95"/>
      <c r="K15" s="95"/>
      <c r="L15" s="95"/>
      <c r="M15" s="453">
        <f>SUMIF('3BL ACTUAL'!B:B,A15,'3BL ACTUAL'!E:E)</f>
        <v>0</v>
      </c>
      <c r="N15" s="21">
        <f t="shared" si="0"/>
        <v>0</v>
      </c>
      <c r="O15" s="14">
        <f t="shared" si="1"/>
        <v>0</v>
      </c>
      <c r="P15" s="14">
        <f t="shared" si="2"/>
        <v>0</v>
      </c>
      <c r="Q15" s="3"/>
    </row>
    <row r="16" spans="1:17">
      <c r="A16" s="344" t="s">
        <v>128</v>
      </c>
      <c r="B16" s="450"/>
      <c r="C16" s="452"/>
      <c r="D16" s="178"/>
      <c r="E16" s="178"/>
      <c r="F16" s="200"/>
      <c r="G16" s="200"/>
      <c r="H16" s="95"/>
      <c r="I16" s="95"/>
      <c r="J16" s="95"/>
      <c r="K16" s="95"/>
      <c r="L16" s="95"/>
      <c r="M16" s="453"/>
      <c r="N16" s="21">
        <f t="shared" si="0"/>
        <v>0</v>
      </c>
      <c r="O16" s="14">
        <f t="shared" si="1"/>
        <v>0</v>
      </c>
      <c r="P16" s="14">
        <f t="shared" si="2"/>
        <v>0</v>
      </c>
      <c r="Q16" s="3"/>
    </row>
    <row r="17" spans="1:17" ht="15">
      <c r="A17" s="284">
        <v>315</v>
      </c>
      <c r="B17" s="450" t="s">
        <v>226</v>
      </c>
      <c r="C17" s="452"/>
      <c r="D17" s="178">
        <f>SUMIF('1 BL anterior'!B:B,A17,'1 BL anterior'!E:E)</f>
        <v>0</v>
      </c>
      <c r="E17" s="178">
        <f t="shared" si="3"/>
        <v>0</v>
      </c>
      <c r="F17" s="200">
        <f>SUMIF('2 BL preli'!A:A,A17,'2 BL preli'!D:D)</f>
        <v>0</v>
      </c>
      <c r="G17" s="200">
        <f t="shared" si="4"/>
        <v>0</v>
      </c>
      <c r="H17" s="95"/>
      <c r="I17" s="95"/>
      <c r="J17" s="95"/>
      <c r="K17" s="95"/>
      <c r="L17" s="95"/>
      <c r="M17" s="453">
        <f>SUMIF('3BL ACTUAL'!B:B,A17,'3BL ACTUAL'!E:E)</f>
        <v>0</v>
      </c>
      <c r="N17" s="21">
        <f t="shared" si="0"/>
        <v>0</v>
      </c>
      <c r="O17" s="14">
        <f t="shared" si="1"/>
        <v>0</v>
      </c>
      <c r="P17" s="14">
        <f t="shared" si="2"/>
        <v>0</v>
      </c>
      <c r="Q17" s="3"/>
    </row>
    <row r="18" spans="1:17" ht="15">
      <c r="A18" s="284">
        <v>316</v>
      </c>
      <c r="B18" s="450" t="s">
        <v>227</v>
      </c>
      <c r="C18" s="452"/>
      <c r="D18" s="178">
        <f>SUMIF('1 BL anterior'!B:B,A18,'1 BL anterior'!E:E)</f>
        <v>0</v>
      </c>
      <c r="E18" s="178">
        <f t="shared" si="3"/>
        <v>0</v>
      </c>
      <c r="F18" s="200">
        <f>SUMIF('2 BL preli'!A:A,A18,'2 BL preli'!D:D)</f>
        <v>0</v>
      </c>
      <c r="G18" s="200">
        <f t="shared" si="4"/>
        <v>0</v>
      </c>
      <c r="H18" s="95"/>
      <c r="I18" s="95"/>
      <c r="J18" s="95"/>
      <c r="K18" s="95"/>
      <c r="L18" s="95"/>
      <c r="M18" s="453">
        <f>SUMIF('3BL ACTUAL'!B:B,A18,'3BL ACTUAL'!E:E)</f>
        <v>0</v>
      </c>
      <c r="N18" s="21">
        <f t="shared" si="0"/>
        <v>0</v>
      </c>
      <c r="O18" s="14">
        <f t="shared" si="1"/>
        <v>0</v>
      </c>
      <c r="P18" s="14">
        <f t="shared" si="2"/>
        <v>0</v>
      </c>
      <c r="Q18" s="3"/>
    </row>
    <row r="19" spans="1:17" ht="15">
      <c r="A19" s="284">
        <v>317</v>
      </c>
      <c r="B19" s="450" t="s">
        <v>228</v>
      </c>
      <c r="C19" s="452"/>
      <c r="D19" s="178">
        <f>SUMIF('1 BL anterior'!B:B,A19,'1 BL anterior'!E:E)</f>
        <v>0</v>
      </c>
      <c r="E19" s="178">
        <f t="shared" si="3"/>
        <v>0</v>
      </c>
      <c r="F19" s="200">
        <f>SUMIF('2 BL preli'!A:A,A19,'2 BL preli'!D:D)</f>
        <v>0</v>
      </c>
      <c r="G19" s="200">
        <f t="shared" si="4"/>
        <v>0</v>
      </c>
      <c r="H19" s="95"/>
      <c r="I19" s="95"/>
      <c r="J19" s="95"/>
      <c r="K19" s="95"/>
      <c r="L19" s="95"/>
      <c r="M19" s="453">
        <f>SUMIF('3BL ACTUAL'!B:B,A19,'3BL ACTUAL'!E:E)</f>
        <v>0</v>
      </c>
      <c r="N19" s="21">
        <f t="shared" si="0"/>
        <v>0</v>
      </c>
      <c r="O19" s="14">
        <f t="shared" si="1"/>
        <v>0</v>
      </c>
      <c r="P19" s="14">
        <f t="shared" si="2"/>
        <v>0</v>
      </c>
      <c r="Q19" s="3"/>
    </row>
    <row r="20" spans="1:17">
      <c r="A20" s="338" t="s">
        <v>141</v>
      </c>
      <c r="C20" s="452"/>
      <c r="D20" s="178"/>
      <c r="E20" s="178"/>
      <c r="F20" s="200"/>
      <c r="G20" s="200"/>
      <c r="H20" s="95"/>
      <c r="I20" s="95"/>
      <c r="J20" s="95"/>
      <c r="K20" s="95"/>
      <c r="L20" s="95"/>
      <c r="M20" s="453"/>
      <c r="N20" s="21">
        <f t="shared" si="0"/>
        <v>0</v>
      </c>
      <c r="O20" s="14">
        <f t="shared" si="1"/>
        <v>0</v>
      </c>
      <c r="P20" s="14">
        <f t="shared" si="2"/>
        <v>0</v>
      </c>
      <c r="Q20" s="3"/>
    </row>
    <row r="21" spans="1:17" ht="46.15" customHeight="1">
      <c r="A21" s="3515" t="s">
        <v>150</v>
      </c>
      <c r="B21" s="3516"/>
      <c r="C21" s="452"/>
      <c r="D21" s="178"/>
      <c r="E21" s="178"/>
      <c r="F21" s="200"/>
      <c r="G21" s="200"/>
      <c r="H21" s="95"/>
      <c r="I21" s="95"/>
      <c r="J21" s="95"/>
      <c r="K21" s="95"/>
      <c r="L21" s="95"/>
      <c r="M21" s="453"/>
      <c r="N21" s="21">
        <f t="shared" si="0"/>
        <v>0</v>
      </c>
      <c r="O21" s="14">
        <f t="shared" si="1"/>
        <v>0</v>
      </c>
      <c r="P21" s="14">
        <f t="shared" si="2"/>
        <v>0</v>
      </c>
      <c r="Q21" s="3"/>
    </row>
    <row r="22" spans="1:17" ht="15">
      <c r="A22" s="284">
        <v>318</v>
      </c>
      <c r="B22" s="450" t="s">
        <v>230</v>
      </c>
      <c r="C22" s="452"/>
      <c r="D22" s="178">
        <f>SUMIF('1 BL anterior'!B:B,A22,'1 BL anterior'!E:E)</f>
        <v>0</v>
      </c>
      <c r="E22" s="178">
        <f t="shared" si="3"/>
        <v>0</v>
      </c>
      <c r="F22" s="200">
        <f>SUMIF('2 BL preli'!A:A,A22,'2 BL preli'!D:D)</f>
        <v>0</v>
      </c>
      <c r="G22" s="200">
        <f t="shared" si="4"/>
        <v>0</v>
      </c>
      <c r="H22" s="95"/>
      <c r="I22" s="95"/>
      <c r="J22" s="95"/>
      <c r="K22" s="95"/>
      <c r="L22" s="95"/>
      <c r="M22" s="453">
        <f>SUMIF('3BL ACTUAL'!B:B,A22,'3BL ACTUAL'!E:E)</f>
        <v>0</v>
      </c>
      <c r="N22" s="21">
        <f t="shared" si="0"/>
        <v>0</v>
      </c>
      <c r="O22" s="14">
        <f t="shared" si="1"/>
        <v>0</v>
      </c>
      <c r="P22" s="14">
        <f t="shared" si="2"/>
        <v>0</v>
      </c>
      <c r="Q22" s="3"/>
    </row>
    <row r="23" spans="1:17" ht="15">
      <c r="A23" s="284">
        <v>319</v>
      </c>
      <c r="B23" s="450" t="s">
        <v>231</v>
      </c>
      <c r="C23" s="452"/>
      <c r="D23" s="178">
        <f>SUMIF('1 BL anterior'!B:B,A23,'1 BL anterior'!E:E)</f>
        <v>0</v>
      </c>
      <c r="E23" s="178">
        <f t="shared" si="3"/>
        <v>0</v>
      </c>
      <c r="F23" s="200">
        <f>SUMIF('2 BL preli'!A:A,A23,'2 BL preli'!D:D)</f>
        <v>0</v>
      </c>
      <c r="G23" s="200">
        <f t="shared" si="4"/>
        <v>0</v>
      </c>
      <c r="H23" s="95"/>
      <c r="I23" s="95"/>
      <c r="J23" s="95"/>
      <c r="K23" s="95"/>
      <c r="L23" s="95"/>
      <c r="M23" s="453">
        <f>SUMIF('3BL ACTUAL'!B:B,A23,'3BL ACTUAL'!E:E)</f>
        <v>0</v>
      </c>
      <c r="N23" s="21">
        <f t="shared" si="0"/>
        <v>0</v>
      </c>
      <c r="O23" s="14">
        <f t="shared" si="1"/>
        <v>0</v>
      </c>
      <c r="P23" s="14">
        <f t="shared" si="2"/>
        <v>0</v>
      </c>
      <c r="Q23" s="3"/>
    </row>
    <row r="24" spans="1:17">
      <c r="A24" s="344" t="s">
        <v>151</v>
      </c>
      <c r="C24" s="452"/>
      <c r="D24" s="178"/>
      <c r="E24" s="178"/>
      <c r="F24" s="200"/>
      <c r="G24" s="200"/>
      <c r="H24" s="95"/>
      <c r="I24" s="95"/>
      <c r="J24" s="95"/>
      <c r="K24" s="95"/>
      <c r="L24" s="95"/>
      <c r="M24" s="453"/>
      <c r="N24" s="21">
        <f t="shared" si="0"/>
        <v>0</v>
      </c>
      <c r="O24" s="14">
        <f t="shared" si="1"/>
        <v>0</v>
      </c>
      <c r="P24" s="14">
        <f t="shared" si="2"/>
        <v>0</v>
      </c>
      <c r="Q24" s="3"/>
    </row>
    <row r="25" spans="1:17" ht="15">
      <c r="A25" s="284">
        <v>320</v>
      </c>
      <c r="B25" s="450" t="s">
        <v>232</v>
      </c>
      <c r="C25" s="452"/>
      <c r="D25" s="178">
        <f>SUMIF('1 BL anterior'!B:B,A25,'1 BL anterior'!E:E)</f>
        <v>0</v>
      </c>
      <c r="E25" s="178">
        <f t="shared" si="3"/>
        <v>0</v>
      </c>
      <c r="F25" s="200">
        <f>SUMIF('2 BL preli'!A:A,A25,'2 BL preli'!D:D)</f>
        <v>0</v>
      </c>
      <c r="G25" s="200">
        <f t="shared" si="4"/>
        <v>0</v>
      </c>
      <c r="H25" s="95"/>
      <c r="I25" s="95"/>
      <c r="J25" s="95"/>
      <c r="K25" s="95"/>
      <c r="L25" s="95"/>
      <c r="M25" s="453">
        <f>SUMIF('3BL ACTUAL'!B:B,A25,'3BL ACTUAL'!E:E)</f>
        <v>0</v>
      </c>
      <c r="N25" s="21">
        <f t="shared" si="0"/>
        <v>0</v>
      </c>
      <c r="O25" s="14">
        <f t="shared" si="1"/>
        <v>0</v>
      </c>
      <c r="P25" s="14">
        <f t="shared" si="2"/>
        <v>0</v>
      </c>
      <c r="Q25" s="3"/>
    </row>
    <row r="26" spans="1:17" ht="15">
      <c r="A26" s="284">
        <v>321</v>
      </c>
      <c r="B26" s="450" t="s">
        <v>233</v>
      </c>
      <c r="C26" s="452"/>
      <c r="D26" s="178">
        <f>SUMIF('1 BL anterior'!B:B,A26,'1 BL anterior'!E:E)</f>
        <v>0</v>
      </c>
      <c r="E26" s="178">
        <f t="shared" si="3"/>
        <v>0</v>
      </c>
      <c r="F26" s="200">
        <f>SUMIF('2 BL preli'!A:A,A26,'2 BL preli'!D:D)</f>
        <v>0</v>
      </c>
      <c r="G26" s="200">
        <f t="shared" si="4"/>
        <v>0</v>
      </c>
      <c r="H26" s="95"/>
      <c r="I26" s="95"/>
      <c r="J26" s="95"/>
      <c r="K26" s="95"/>
      <c r="L26" s="95"/>
      <c r="M26" s="453">
        <f>SUMIF('3BL ACTUAL'!B:B,A26,'3BL ACTUAL'!E:E)</f>
        <v>0</v>
      </c>
      <c r="N26" s="21">
        <f t="shared" si="0"/>
        <v>0</v>
      </c>
      <c r="O26" s="14">
        <f t="shared" si="1"/>
        <v>0</v>
      </c>
      <c r="P26" s="14">
        <f t="shared" si="2"/>
        <v>0</v>
      </c>
      <c r="Q26" s="3"/>
    </row>
    <row r="27" spans="1:17">
      <c r="A27" s="344" t="s">
        <v>152</v>
      </c>
      <c r="C27" s="452"/>
      <c r="D27" s="178"/>
      <c r="E27" s="178"/>
      <c r="F27" s="200"/>
      <c r="G27" s="200"/>
      <c r="H27" s="95"/>
      <c r="I27" s="95"/>
      <c r="J27" s="95"/>
      <c r="K27" s="95"/>
      <c r="L27" s="95"/>
      <c r="M27" s="453"/>
      <c r="N27" s="21">
        <f t="shared" si="0"/>
        <v>0</v>
      </c>
      <c r="O27" s="14">
        <f t="shared" si="1"/>
        <v>0</v>
      </c>
      <c r="P27" s="14">
        <f t="shared" si="2"/>
        <v>0</v>
      </c>
      <c r="Q27" s="3"/>
    </row>
    <row r="28" spans="1:17" ht="15">
      <c r="A28" s="284">
        <v>322</v>
      </c>
      <c r="B28" s="450" t="s">
        <v>234</v>
      </c>
      <c r="C28" s="452"/>
      <c r="D28" s="178">
        <f>SUMIF('1 BL anterior'!B:B,A28,'1 BL anterior'!E:E)</f>
        <v>0</v>
      </c>
      <c r="E28" s="178">
        <f t="shared" si="3"/>
        <v>0</v>
      </c>
      <c r="F28" s="200">
        <f>SUMIF('2 BL preli'!A:A,A28,'2 BL preli'!D:D)</f>
        <v>0</v>
      </c>
      <c r="G28" s="200">
        <f t="shared" si="4"/>
        <v>0</v>
      </c>
      <c r="H28" s="95"/>
      <c r="I28" s="95"/>
      <c r="J28" s="95"/>
      <c r="K28" s="95"/>
      <c r="L28" s="95"/>
      <c r="M28" s="453">
        <f>SUMIF('3BL ACTUAL'!B:B,A28,'3BL ACTUAL'!E:E)</f>
        <v>0</v>
      </c>
      <c r="N28" s="21">
        <f t="shared" si="0"/>
        <v>0</v>
      </c>
      <c r="O28" s="14">
        <f t="shared" si="1"/>
        <v>0</v>
      </c>
      <c r="P28" s="14">
        <f t="shared" si="2"/>
        <v>0</v>
      </c>
      <c r="Q28" s="3"/>
    </row>
    <row r="29" spans="1:17" ht="15">
      <c r="A29" s="284">
        <v>323</v>
      </c>
      <c r="B29" s="450" t="s">
        <v>235</v>
      </c>
      <c r="C29" s="452"/>
      <c r="D29" s="178">
        <f>SUMIF('1 BL anterior'!B:B,A29,'1 BL anterior'!E:E)</f>
        <v>0</v>
      </c>
      <c r="E29" s="178">
        <f t="shared" si="3"/>
        <v>0</v>
      </c>
      <c r="F29" s="200">
        <f>SUMIF('2 BL preli'!A:A,A29,'2 BL preli'!D:D)</f>
        <v>0</v>
      </c>
      <c r="G29" s="200">
        <f t="shared" si="4"/>
        <v>0</v>
      </c>
      <c r="H29" s="95"/>
      <c r="I29" s="95"/>
      <c r="J29" s="95"/>
      <c r="K29" s="95"/>
      <c r="L29" s="95"/>
      <c r="M29" s="453">
        <f>SUMIF('3BL ACTUAL'!B:B,A29,'3BL ACTUAL'!E:E)</f>
        <v>0</v>
      </c>
      <c r="N29" s="21">
        <f t="shared" si="0"/>
        <v>0</v>
      </c>
      <c r="O29" s="14">
        <f t="shared" si="1"/>
        <v>0</v>
      </c>
      <c r="P29" s="14">
        <f t="shared" si="2"/>
        <v>0</v>
      </c>
      <c r="Q29" s="3"/>
    </row>
    <row r="30" spans="1:17" ht="15">
      <c r="A30" s="284">
        <v>324</v>
      </c>
      <c r="B30" s="450" t="s">
        <v>236</v>
      </c>
      <c r="C30" s="452"/>
      <c r="D30" s="178">
        <f>SUMIF('1 BL anterior'!B:B,A30,'1 BL anterior'!E:E)</f>
        <v>0</v>
      </c>
      <c r="E30" s="178">
        <f t="shared" si="3"/>
        <v>0</v>
      </c>
      <c r="F30" s="200">
        <f>SUMIF('2 BL preli'!A:A,A30,'2 BL preli'!D:D)</f>
        <v>0</v>
      </c>
      <c r="G30" s="200">
        <f t="shared" si="4"/>
        <v>0</v>
      </c>
      <c r="H30" s="95"/>
      <c r="I30" s="95"/>
      <c r="J30" s="95"/>
      <c r="K30" s="95"/>
      <c r="L30" s="95"/>
      <c r="M30" s="453">
        <f>SUMIF('3BL ACTUAL'!B:B,A30,'3BL ACTUAL'!E:E)</f>
        <v>0</v>
      </c>
      <c r="N30" s="21">
        <f t="shared" si="0"/>
        <v>0</v>
      </c>
      <c r="O30" s="14">
        <f t="shared" si="1"/>
        <v>0</v>
      </c>
      <c r="P30" s="14">
        <f t="shared" si="2"/>
        <v>0</v>
      </c>
      <c r="Q30" s="3"/>
    </row>
    <row r="31" spans="1:17">
      <c r="A31" s="344" t="s">
        <v>252</v>
      </c>
      <c r="C31" s="452"/>
      <c r="D31" s="178"/>
      <c r="E31" s="178"/>
      <c r="F31" s="200"/>
      <c r="G31" s="200"/>
      <c r="H31" s="95"/>
      <c r="I31" s="95"/>
      <c r="J31" s="95"/>
      <c r="K31" s="95"/>
      <c r="L31" s="95"/>
      <c r="M31" s="453"/>
      <c r="N31" s="21">
        <f t="shared" si="0"/>
        <v>0</v>
      </c>
      <c r="O31" s="14">
        <f t="shared" si="1"/>
        <v>0</v>
      </c>
      <c r="P31" s="14">
        <f t="shared" si="2"/>
        <v>0</v>
      </c>
      <c r="Q31" s="3"/>
    </row>
    <row r="32" spans="1:17" ht="15">
      <c r="A32" s="284">
        <v>325</v>
      </c>
      <c r="B32" s="450" t="s">
        <v>234</v>
      </c>
      <c r="C32" s="452"/>
      <c r="D32" s="178">
        <f>SUMIF('1 BL anterior'!B:B,A32,'1 BL anterior'!E:E)</f>
        <v>0</v>
      </c>
      <c r="E32" s="178">
        <f t="shared" si="3"/>
        <v>0</v>
      </c>
      <c r="F32" s="200">
        <f>SUMIF('2 BL preli'!A:A,A32,'2 BL preli'!D:D)</f>
        <v>0</v>
      </c>
      <c r="G32" s="200">
        <f t="shared" si="4"/>
        <v>0</v>
      </c>
      <c r="H32" s="95"/>
      <c r="I32" s="95"/>
      <c r="J32" s="95"/>
      <c r="K32" s="95"/>
      <c r="L32" s="95"/>
      <c r="M32" s="453">
        <f>SUMIF('3BL ACTUAL'!B:B,A32,'3BL ACTUAL'!E:E)</f>
        <v>0</v>
      </c>
      <c r="N32" s="21">
        <f t="shared" si="0"/>
        <v>0</v>
      </c>
      <c r="O32" s="14">
        <f t="shared" si="1"/>
        <v>0</v>
      </c>
      <c r="P32" s="14">
        <f t="shared" si="2"/>
        <v>0</v>
      </c>
      <c r="Q32" s="3"/>
    </row>
    <row r="33" spans="1:18" ht="15">
      <c r="A33" s="284">
        <v>326</v>
      </c>
      <c r="B33" s="450" t="s">
        <v>237</v>
      </c>
      <c r="C33" s="452"/>
      <c r="D33" s="178">
        <f>SUMIF('1 BL anterior'!B:B,A33,'1 BL anterior'!E:E)</f>
        <v>0</v>
      </c>
      <c r="E33" s="178">
        <f t="shared" si="3"/>
        <v>0</v>
      </c>
      <c r="F33" s="200">
        <f>SUMIF('2 BL preli'!A:A,A33,'2 BL preli'!D:D)</f>
        <v>0</v>
      </c>
      <c r="G33" s="200">
        <f t="shared" si="4"/>
        <v>0</v>
      </c>
      <c r="H33" s="95"/>
      <c r="I33" s="95"/>
      <c r="J33" s="95"/>
      <c r="K33" s="95"/>
      <c r="L33" s="95"/>
      <c r="M33" s="453">
        <f>SUMIF('3BL ACTUAL'!B:B,A33,'3BL ACTUAL'!E:E)</f>
        <v>0</v>
      </c>
      <c r="N33" s="21">
        <f t="shared" si="0"/>
        <v>0</v>
      </c>
      <c r="O33" s="14">
        <f t="shared" si="1"/>
        <v>0</v>
      </c>
      <c r="P33" s="14">
        <f t="shared" si="2"/>
        <v>0</v>
      </c>
      <c r="Q33" s="3"/>
    </row>
    <row r="34" spans="1:18" ht="15">
      <c r="A34" s="284">
        <v>327</v>
      </c>
      <c r="B34" s="450" t="s">
        <v>239</v>
      </c>
      <c r="C34" s="452"/>
      <c r="D34" s="178">
        <f>SUMIF('1 BL anterior'!B:B,A34,'1 BL anterior'!E:E)</f>
        <v>0</v>
      </c>
      <c r="E34" s="178">
        <f t="shared" si="3"/>
        <v>0</v>
      </c>
      <c r="F34" s="200">
        <f>SUMIF('2 BL preli'!A:A,A34,'2 BL preli'!D:D)</f>
        <v>0</v>
      </c>
      <c r="G34" s="200">
        <f t="shared" si="4"/>
        <v>0</v>
      </c>
      <c r="H34" s="95"/>
      <c r="I34" s="95"/>
      <c r="J34" s="95"/>
      <c r="K34" s="95"/>
      <c r="L34" s="95"/>
      <c r="M34" s="453">
        <f>SUMIF('3BL ACTUAL'!B:B,A34,'3BL ACTUAL'!E:E)</f>
        <v>0</v>
      </c>
      <c r="N34" s="21">
        <f>IF(M34&lt;&gt;0,1,0)</f>
        <v>0</v>
      </c>
      <c r="O34" s="14">
        <f>IF(M34&lt;&gt;0,3,0)</f>
        <v>0</v>
      </c>
      <c r="P34" s="14">
        <f>+N34+O34</f>
        <v>0</v>
      </c>
      <c r="Q34" s="3">
        <f>SUM(N12:N34)</f>
        <v>0</v>
      </c>
    </row>
    <row r="35" spans="1:18" ht="15.75" thickBot="1">
      <c r="A35" s="284"/>
      <c r="B35" s="1069"/>
      <c r="C35" s="452"/>
      <c r="D35" s="95"/>
      <c r="E35" s="445"/>
      <c r="F35" s="446"/>
      <c r="G35" s="447"/>
      <c r="H35" s="445"/>
      <c r="I35" s="447"/>
      <c r="J35" s="445"/>
      <c r="K35" s="445"/>
      <c r="L35" s="447"/>
      <c r="M35" s="394"/>
      <c r="N35" s="448"/>
      <c r="O35" s="448"/>
      <c r="P35" s="394"/>
      <c r="Q35" s="3"/>
    </row>
    <row r="36" spans="1:18" ht="15.75" thickBot="1">
      <c r="A36" s="1219">
        <f>+M59</f>
        <v>0</v>
      </c>
      <c r="B36" s="1575">
        <f>+D59</f>
        <v>0</v>
      </c>
      <c r="C36" s="454"/>
      <c r="D36" s="457">
        <f>SUM(D12:D35)</f>
        <v>0</v>
      </c>
      <c r="E36" s="487"/>
      <c r="F36" s="455">
        <f>SUM(F12:F35)</f>
        <v>0</v>
      </c>
      <c r="G36" s="456"/>
      <c r="H36" s="455"/>
      <c r="I36" s="456"/>
      <c r="J36" s="455"/>
      <c r="K36" s="455"/>
      <c r="L36" s="456"/>
      <c r="M36" s="455">
        <f>SUM(M12:M35)</f>
        <v>0</v>
      </c>
      <c r="N36" s="1167">
        <f>IF(SUM(N$11:N35)=0,0,SUM(N$11:N35)/COUNTIF(N$11:N35,"&gt;0"))</f>
        <v>0</v>
      </c>
      <c r="O36" s="1167">
        <f>IF(SUM(O$11:O35)=0,0,SUM(O$11:O35)/COUNTIF(O$11:O35,"&gt;0"))</f>
        <v>0</v>
      </c>
      <c r="P36" s="1167">
        <f>IF(SUM(P$11:P35)=0,0,SUM(P$11:P35)/COUNTIF(P$11:P35,"&gt;0"))</f>
        <v>0</v>
      </c>
      <c r="Q36" s="3" t="str">
        <f>+B37</f>
        <v>OBLIGADO RECIBIR CONTESTACION  DE CONFIRMACION</v>
      </c>
    </row>
    <row r="37" spans="1:18" ht="15">
      <c r="A37" s="284"/>
      <c r="B37" s="1576" t="s">
        <v>3293</v>
      </c>
      <c r="C37" s="9"/>
      <c r="D37" s="95"/>
      <c r="E37" s="95"/>
      <c r="F37" s="200"/>
      <c r="G37" s="178"/>
      <c r="H37" s="95"/>
      <c r="I37" s="178"/>
      <c r="J37" s="95"/>
      <c r="K37" s="95"/>
      <c r="L37" s="178"/>
      <c r="M37" s="95"/>
      <c r="N37" s="14"/>
      <c r="O37" s="14"/>
      <c r="P37" s="14"/>
      <c r="Q37" s="3"/>
    </row>
    <row r="38" spans="1:18" ht="15">
      <c r="A38" s="2471"/>
      <c r="B38" s="2472"/>
      <c r="C38" s="9"/>
      <c r="D38" s="95"/>
      <c r="E38" s="95"/>
      <c r="F38" s="95">
        <f>SUMIF('2 BL preli'!B:B,A38,'2 BL preli'!D:D)</f>
        <v>0</v>
      </c>
      <c r="G38" s="178"/>
      <c r="H38" s="95"/>
      <c r="I38" s="178"/>
      <c r="J38" s="95"/>
      <c r="K38" s="95"/>
      <c r="L38" s="178"/>
      <c r="M38" s="95"/>
      <c r="N38" s="14"/>
      <c r="O38" s="14"/>
      <c r="P38" s="14"/>
      <c r="Q38" s="137"/>
      <c r="R38" s="98"/>
    </row>
    <row r="39" spans="1:18">
      <c r="A39" s="1788"/>
      <c r="B39" s="2090"/>
      <c r="C39" s="9"/>
      <c r="D39" s="95">
        <f>SUMIF('1 BL anterior'!C:C,A39,'1 BL anterior'!E:E)</f>
        <v>0</v>
      </c>
      <c r="E39" s="95"/>
      <c r="F39" s="95">
        <f>SUMIF('2 BL preli'!B:B,A39,'2 BL preli'!D:D)</f>
        <v>0</v>
      </c>
      <c r="G39" s="200">
        <f t="shared" ref="G39:G49" si="5">+M39-D39</f>
        <v>0</v>
      </c>
      <c r="H39" s="95">
        <f>SUMIF('3BL ACTUAL'!C:C,A39,'3BL ACTUAL'!E:E)</f>
        <v>0</v>
      </c>
      <c r="I39" s="95"/>
      <c r="J39" s="95"/>
      <c r="K39" s="95"/>
      <c r="L39" s="95"/>
      <c r="M39" s="154">
        <f t="shared" ref="M39:M49" si="6">+H39+I39+K39-J39-L39</f>
        <v>0</v>
      </c>
      <c r="N39" s="95"/>
      <c r="O39" s="14"/>
      <c r="P39" s="14"/>
      <c r="Q39" s="137"/>
      <c r="R39" s="98"/>
    </row>
    <row r="40" spans="1:18">
      <c r="A40" s="876"/>
      <c r="B40" s="2029"/>
      <c r="C40" s="9"/>
      <c r="D40" s="95">
        <f>SUMIF('1 BL anterior'!C:C,A40,'1 BL anterior'!E:E)</f>
        <v>0</v>
      </c>
      <c r="E40" s="178">
        <f>+F40-D40</f>
        <v>0</v>
      </c>
      <c r="F40" s="95">
        <f>SUMIF('2 BL preli'!B:B,A40,'2 BL preli'!D:D)</f>
        <v>0</v>
      </c>
      <c r="G40" s="200">
        <f t="shared" si="5"/>
        <v>0</v>
      </c>
      <c r="H40" s="95">
        <f>SUMIF('3BL ACTUAL'!C:C,A40,'3BL ACTUAL'!E:E)</f>
        <v>0</v>
      </c>
      <c r="I40" s="95"/>
      <c r="J40" s="95"/>
      <c r="K40" s="95"/>
      <c r="L40" s="95"/>
      <c r="M40" s="154">
        <f t="shared" si="6"/>
        <v>0</v>
      </c>
      <c r="N40" s="14"/>
      <c r="O40" s="14"/>
      <c r="P40" s="14"/>
      <c r="Q40" s="137"/>
      <c r="R40" s="98"/>
    </row>
    <row r="41" spans="1:18">
      <c r="A41" s="876"/>
      <c r="B41" s="2029"/>
      <c r="C41" s="9"/>
      <c r="D41" s="95">
        <f>SUMIF('1 BL anterior'!C:C,A41,'1 BL anterior'!E:E)</f>
        <v>0</v>
      </c>
      <c r="E41" s="178">
        <f t="shared" ref="E41:E49" si="7">+F41-D41</f>
        <v>0</v>
      </c>
      <c r="F41" s="95">
        <f>SUMIF('2 BL preli'!B:B,A41,'2 BL preli'!D:D)</f>
        <v>0</v>
      </c>
      <c r="G41" s="200">
        <f t="shared" si="5"/>
        <v>0</v>
      </c>
      <c r="H41" s="95">
        <f>SUMIF('3BL ACTUAL'!C:C,A41,'3BL ACTUAL'!E:E)</f>
        <v>0</v>
      </c>
      <c r="I41" s="95"/>
      <c r="J41" s="95"/>
      <c r="K41" s="95"/>
      <c r="L41" s="95"/>
      <c r="M41" s="154">
        <f t="shared" si="6"/>
        <v>0</v>
      </c>
      <c r="N41" s="14"/>
      <c r="O41" s="14"/>
      <c r="P41" s="14"/>
      <c r="Q41" s="137"/>
      <c r="R41" s="98"/>
    </row>
    <row r="42" spans="1:18">
      <c r="A42" s="2473"/>
      <c r="B42" s="2647"/>
      <c r="C42" s="9"/>
      <c r="D42" s="95"/>
      <c r="E42" s="178">
        <f t="shared" si="7"/>
        <v>0</v>
      </c>
      <c r="F42" s="95"/>
      <c r="G42" s="200"/>
      <c r="H42" s="95"/>
      <c r="I42" s="95"/>
      <c r="J42" s="95"/>
      <c r="K42" s="95"/>
      <c r="L42" s="95"/>
      <c r="M42" s="154">
        <f t="shared" si="6"/>
        <v>0</v>
      </c>
      <c r="N42" s="14"/>
      <c r="O42" s="14"/>
      <c r="P42" s="14"/>
      <c r="Q42" s="137"/>
      <c r="R42" s="98"/>
    </row>
    <row r="43" spans="1:18" ht="15">
      <c r="A43" s="3009" t="s">
        <v>5541</v>
      </c>
      <c r="B43" s="3009" t="s">
        <v>5542</v>
      </c>
      <c r="C43" s="9"/>
      <c r="D43" s="95">
        <f>SUMIF('1 BL anterior'!C:C,A43,'1 BL anterior'!E:E)</f>
        <v>0</v>
      </c>
      <c r="E43" s="178">
        <f t="shared" si="7"/>
        <v>0</v>
      </c>
      <c r="F43" s="95">
        <f>SUMIF('2 BL preli'!B:B,A43,'2 BL preli'!D:D)</f>
        <v>0</v>
      </c>
      <c r="G43" s="200">
        <f t="shared" si="5"/>
        <v>0</v>
      </c>
      <c r="H43" s="95">
        <f>SUMIF('3BL ACTUAL'!C:C,A43,'3BL ACTUAL'!E:E)</f>
        <v>0</v>
      </c>
      <c r="I43" s="95"/>
      <c r="J43" s="95"/>
      <c r="K43" s="95"/>
      <c r="L43" s="95"/>
      <c r="M43" s="154">
        <f t="shared" si="6"/>
        <v>0</v>
      </c>
      <c r="N43" s="14"/>
      <c r="O43" s="14"/>
      <c r="P43" s="14"/>
      <c r="Q43" s="137"/>
      <c r="R43" s="98"/>
    </row>
    <row r="44" spans="1:18" ht="14.25">
      <c r="A44" s="2686" t="s">
        <v>5306</v>
      </c>
      <c r="B44" s="2686" t="s">
        <v>4937</v>
      </c>
      <c r="C44" s="9"/>
      <c r="D44" s="95">
        <f>SUMIF('1 BL anterior'!C:C,A44,'1 BL anterior'!E:E)</f>
        <v>0</v>
      </c>
      <c r="E44" s="178">
        <f t="shared" si="7"/>
        <v>0</v>
      </c>
      <c r="F44" s="95">
        <f>SUMIF('2 BL preli'!B:B,A44,'2 BL preli'!D:D)</f>
        <v>0</v>
      </c>
      <c r="G44" s="200">
        <f t="shared" si="5"/>
        <v>0</v>
      </c>
      <c r="H44" s="95">
        <f>SUMIF('3BL ACTUAL'!C:C,A44,'3BL ACTUAL'!E:E)</f>
        <v>0</v>
      </c>
      <c r="I44" s="95"/>
      <c r="J44" s="95"/>
      <c r="K44" s="95"/>
      <c r="L44" s="95"/>
      <c r="M44" s="154">
        <f t="shared" si="6"/>
        <v>0</v>
      </c>
      <c r="N44" s="14"/>
      <c r="O44" s="14"/>
      <c r="P44" s="14"/>
      <c r="Q44" s="137"/>
      <c r="R44" s="98"/>
    </row>
    <row r="45" spans="1:18" ht="14.25">
      <c r="A45" s="2686" t="s">
        <v>5301</v>
      </c>
      <c r="B45" s="2686" t="s">
        <v>5372</v>
      </c>
      <c r="C45" s="9"/>
      <c r="D45" s="95">
        <f>SUMIF('1 BL anterior'!C:C,A45,'1 BL anterior'!E:E)</f>
        <v>0</v>
      </c>
      <c r="E45" s="178">
        <f t="shared" si="7"/>
        <v>0</v>
      </c>
      <c r="F45" s="95">
        <f>SUMIF('2 BL preli'!B:B,A45,'2 BL preli'!D:D)</f>
        <v>0</v>
      </c>
      <c r="G45" s="200">
        <f t="shared" si="5"/>
        <v>0</v>
      </c>
      <c r="H45" s="95">
        <f>SUMIF('3BL ACTUAL'!C:C,A45,'3BL ACTUAL'!E:E)</f>
        <v>0</v>
      </c>
      <c r="I45" s="95"/>
      <c r="J45" s="95"/>
      <c r="K45" s="95"/>
      <c r="L45" s="95"/>
      <c r="M45" s="154">
        <f t="shared" si="6"/>
        <v>0</v>
      </c>
      <c r="N45" s="14"/>
      <c r="O45" s="14"/>
      <c r="P45" s="14"/>
      <c r="Q45" s="137"/>
      <c r="R45" s="98"/>
    </row>
    <row r="46" spans="1:18">
      <c r="A46" s="876"/>
      <c r="B46" s="2029"/>
      <c r="C46" s="9"/>
      <c r="D46" s="95">
        <f>SUMIF('1 BL anterior'!C:C,A46,'1 BL anterior'!E:E)</f>
        <v>0</v>
      </c>
      <c r="E46" s="178">
        <f t="shared" si="7"/>
        <v>0</v>
      </c>
      <c r="F46" s="95">
        <f>SUMIF('2 BL preli'!B:B,A46,'2 BL preli'!D:D)</f>
        <v>0</v>
      </c>
      <c r="G46" s="200">
        <f t="shared" si="5"/>
        <v>0</v>
      </c>
      <c r="H46" s="95">
        <f>SUMIF('3BL ACTUAL'!C:C,A46,'3BL ACTUAL'!E:E)</f>
        <v>0</v>
      </c>
      <c r="I46" s="95"/>
      <c r="J46" s="95"/>
      <c r="K46" s="95"/>
      <c r="L46" s="95"/>
      <c r="M46" s="154">
        <f t="shared" si="6"/>
        <v>0</v>
      </c>
      <c r="N46" s="14"/>
      <c r="O46" s="14"/>
      <c r="P46" s="14"/>
      <c r="Q46" s="137"/>
      <c r="R46" s="98"/>
    </row>
    <row r="47" spans="1:18">
      <c r="A47" s="876"/>
      <c r="B47" s="2029"/>
      <c r="C47" s="9"/>
      <c r="D47" s="95">
        <f>SUMIF('1 BL anterior'!C:C,A47,'1 BL anterior'!E:E)</f>
        <v>0</v>
      </c>
      <c r="E47" s="178">
        <f t="shared" si="7"/>
        <v>0</v>
      </c>
      <c r="F47" s="95">
        <f>SUMIF('2 BL preli'!B:B,A47,'2 BL preli'!D:D)</f>
        <v>0</v>
      </c>
      <c r="G47" s="200">
        <f t="shared" si="5"/>
        <v>0</v>
      </c>
      <c r="H47" s="95">
        <f>SUMIF('3BL ACTUAL'!C:C,A47,'3BL ACTUAL'!E:E)</f>
        <v>0</v>
      </c>
      <c r="I47" s="95"/>
      <c r="J47" s="95"/>
      <c r="K47" s="95"/>
      <c r="L47" s="95"/>
      <c r="M47" s="154">
        <f t="shared" si="6"/>
        <v>0</v>
      </c>
      <c r="N47" s="14"/>
      <c r="O47" s="14"/>
      <c r="P47" s="14"/>
      <c r="Q47" s="137"/>
      <c r="R47" s="98"/>
    </row>
    <row r="48" spans="1:18">
      <c r="A48" s="876"/>
      <c r="B48" s="2029"/>
      <c r="C48" s="9"/>
      <c r="D48" s="95">
        <f>SUMIF('1 BL anterior'!C:C,A48,'1 BL anterior'!E:E)</f>
        <v>0</v>
      </c>
      <c r="E48" s="178">
        <f t="shared" si="7"/>
        <v>0</v>
      </c>
      <c r="F48" s="95">
        <f>SUMIF('2 BL preli'!B:B,A48,'2 BL preli'!D:D)</f>
        <v>0</v>
      </c>
      <c r="G48" s="200">
        <f t="shared" si="5"/>
        <v>0</v>
      </c>
      <c r="H48" s="95">
        <f>SUMIF('3BL ACTUAL'!C:C,A48,'3BL ACTUAL'!E:E)</f>
        <v>0</v>
      </c>
      <c r="I48" s="95"/>
      <c r="J48" s="95"/>
      <c r="K48" s="95"/>
      <c r="L48" s="95"/>
      <c r="M48" s="154">
        <f t="shared" si="6"/>
        <v>0</v>
      </c>
      <c r="N48" s="14"/>
      <c r="O48" s="14"/>
      <c r="P48" s="14"/>
      <c r="Q48" s="137"/>
      <c r="R48" s="98"/>
    </row>
    <row r="49" spans="1:18">
      <c r="A49" s="876"/>
      <c r="B49" s="2029"/>
      <c r="C49" s="9"/>
      <c r="D49" s="95">
        <f>SUMIF('1 BL anterior'!C:C,A49,'1 BL anterior'!E:E)</f>
        <v>0</v>
      </c>
      <c r="E49" s="178">
        <f t="shared" si="7"/>
        <v>0</v>
      </c>
      <c r="F49" s="95">
        <f>SUMIF('2 BL preli'!B:B,A49,'2 BL preli'!D:D)</f>
        <v>0</v>
      </c>
      <c r="G49" s="200">
        <f t="shared" si="5"/>
        <v>0</v>
      </c>
      <c r="H49" s="95">
        <f>SUMIF('3BL ACTUAL'!C:C,A49,'3BL ACTUAL'!E:E)</f>
        <v>0</v>
      </c>
      <c r="I49" s="95"/>
      <c r="J49" s="95"/>
      <c r="K49" s="95"/>
      <c r="L49" s="95"/>
      <c r="M49" s="154">
        <f t="shared" si="6"/>
        <v>0</v>
      </c>
      <c r="N49" s="14"/>
      <c r="O49" s="14"/>
      <c r="P49" s="14"/>
      <c r="Q49" s="137"/>
      <c r="R49" s="98"/>
    </row>
    <row r="50" spans="1:18" ht="15">
      <c r="A50" s="1820"/>
      <c r="B50" s="359"/>
      <c r="C50" s="9"/>
      <c r="D50" s="95">
        <f>SUMIF('1 BL anterior'!C:C,A50,'1 BL anterior'!E:E)</f>
        <v>0</v>
      </c>
      <c r="E50" s="178">
        <f t="shared" ref="E50:E56" si="8">+F50-D50</f>
        <v>0</v>
      </c>
      <c r="F50" s="95">
        <f>SUMIF('2 BL preli'!B:B,A50,'2 BL preli'!D:D)</f>
        <v>0</v>
      </c>
      <c r="G50" s="200">
        <f t="shared" ref="G50:G56" si="9">+M50-D50</f>
        <v>0</v>
      </c>
      <c r="H50" s="95">
        <f>SUMIF('3BL ACTUAL'!C:C,A50,'3BL ACTUAL'!E:E)</f>
        <v>0</v>
      </c>
      <c r="I50" s="95"/>
      <c r="J50" s="95"/>
      <c r="K50" s="95"/>
      <c r="L50" s="95"/>
      <c r="M50" s="154">
        <f t="shared" ref="M50:M56" si="10">+H50+I50+K50-J50-L50</f>
        <v>0</v>
      </c>
      <c r="N50" s="14"/>
      <c r="O50" s="14"/>
      <c r="P50" s="14"/>
      <c r="Q50" s="137"/>
      <c r="R50" s="98"/>
    </row>
    <row r="51" spans="1:18">
      <c r="A51" s="1820"/>
      <c r="B51" s="1817"/>
      <c r="C51" s="9"/>
      <c r="D51" s="95">
        <f>SUMIF('1 BL anterior'!C:C,A51,'1 BL anterior'!E:E)</f>
        <v>0</v>
      </c>
      <c r="E51" s="178">
        <f t="shared" si="8"/>
        <v>0</v>
      </c>
      <c r="F51" s="95">
        <f>SUMIF('2 BL preli'!B:B,A51,'2 BL preli'!D:D)</f>
        <v>0</v>
      </c>
      <c r="G51" s="200">
        <f t="shared" si="9"/>
        <v>0</v>
      </c>
      <c r="H51" s="95">
        <f>SUMIF('3BL ACTUAL'!C:C,A51,'3BL ACTUAL'!E:E)</f>
        <v>0</v>
      </c>
      <c r="I51" s="95"/>
      <c r="J51" s="95"/>
      <c r="K51" s="95"/>
      <c r="L51" s="95"/>
      <c r="M51" s="154">
        <f t="shared" si="10"/>
        <v>0</v>
      </c>
      <c r="N51" s="14"/>
      <c r="O51" s="14"/>
      <c r="P51" s="14"/>
      <c r="Q51" s="137"/>
      <c r="R51" s="98"/>
    </row>
    <row r="52" spans="1:18">
      <c r="A52" s="1820"/>
      <c r="B52" s="1817"/>
      <c r="C52" s="9"/>
      <c r="D52" s="95">
        <f>SUMIF('1 BL anterior'!C:C,A52,'1 BL anterior'!E:E)</f>
        <v>0</v>
      </c>
      <c r="E52" s="178">
        <f t="shared" si="8"/>
        <v>0</v>
      </c>
      <c r="F52" s="95">
        <f>SUMIF('2 BL preli'!B:B,A52,'2 BL preli'!D:D)</f>
        <v>0</v>
      </c>
      <c r="G52" s="200">
        <f t="shared" si="9"/>
        <v>0</v>
      </c>
      <c r="H52" s="95">
        <f>SUMIF('3BL ACTUAL'!C:C,A52,'3BL ACTUAL'!E:E)</f>
        <v>0</v>
      </c>
      <c r="I52" s="95"/>
      <c r="J52" s="95"/>
      <c r="K52" s="95"/>
      <c r="L52" s="95"/>
      <c r="M52" s="154">
        <f t="shared" si="10"/>
        <v>0</v>
      </c>
      <c r="N52" s="14"/>
      <c r="O52" s="14"/>
      <c r="P52" s="14"/>
      <c r="Q52" s="137"/>
      <c r="R52" s="98"/>
    </row>
    <row r="53" spans="1:18" ht="15">
      <c r="A53" s="1820"/>
      <c r="B53" s="359"/>
      <c r="C53" s="9"/>
      <c r="D53" s="95">
        <f>SUMIF('1 BL anterior'!C:C,A53,'1 BL anterior'!E:E)</f>
        <v>0</v>
      </c>
      <c r="E53" s="178">
        <f t="shared" si="8"/>
        <v>0</v>
      </c>
      <c r="F53" s="95">
        <f>SUMIF('2 BL preli'!B:B,A53,'2 BL preli'!D:D)</f>
        <v>0</v>
      </c>
      <c r="G53" s="200">
        <f t="shared" si="9"/>
        <v>0</v>
      </c>
      <c r="H53" s="95">
        <f>SUMIF('3BL ACTUAL'!C:C,A53,'3BL ACTUAL'!E:E)</f>
        <v>0</v>
      </c>
      <c r="I53" s="95"/>
      <c r="J53" s="95"/>
      <c r="K53" s="95"/>
      <c r="L53" s="95"/>
      <c r="M53" s="154">
        <f t="shared" si="10"/>
        <v>0</v>
      </c>
      <c r="N53" s="14"/>
      <c r="O53" s="14"/>
      <c r="P53" s="14"/>
      <c r="Q53" s="137"/>
      <c r="R53" s="98"/>
    </row>
    <row r="54" spans="1:18" ht="15">
      <c r="A54" s="1820"/>
      <c r="B54" s="359"/>
      <c r="C54" s="9"/>
      <c r="D54" s="95">
        <f>SUMIF('1 BL anterior'!C:C,A54,'1 BL anterior'!E:E)</f>
        <v>0</v>
      </c>
      <c r="E54" s="178">
        <f t="shared" si="8"/>
        <v>0</v>
      </c>
      <c r="F54" s="95">
        <f>SUMIF('2 BL preli'!B:B,A54,'2 BL preli'!D:D)</f>
        <v>0</v>
      </c>
      <c r="G54" s="200">
        <f t="shared" si="9"/>
        <v>0</v>
      </c>
      <c r="H54" s="95">
        <f>SUMIF('3BL ACTUAL'!C:C,A54,'3BL ACTUAL'!E:E)</f>
        <v>0</v>
      </c>
      <c r="I54" s="95"/>
      <c r="J54" s="95"/>
      <c r="K54" s="95"/>
      <c r="L54" s="95"/>
      <c r="M54" s="154">
        <f t="shared" si="10"/>
        <v>0</v>
      </c>
      <c r="N54" s="14"/>
      <c r="O54" s="14"/>
      <c r="P54" s="14"/>
      <c r="Q54" s="137"/>
      <c r="R54" s="98"/>
    </row>
    <row r="55" spans="1:18" ht="15">
      <c r="A55" s="1820"/>
      <c r="B55" s="359"/>
      <c r="C55" s="9"/>
      <c r="D55" s="95">
        <f>SUMIF('1 BL anterior'!C:C,A55,'1 BL anterior'!E:E)</f>
        <v>0</v>
      </c>
      <c r="E55" s="178">
        <f t="shared" si="8"/>
        <v>0</v>
      </c>
      <c r="F55" s="95">
        <f>SUMIF('2 BL preli'!B:B,A55,'2 BL preli'!D:D)</f>
        <v>0</v>
      </c>
      <c r="G55" s="200">
        <f t="shared" si="9"/>
        <v>0</v>
      </c>
      <c r="H55" s="95">
        <f>SUMIF('3BL ACTUAL'!C:C,A55,'3BL ACTUAL'!E:E)</f>
        <v>0</v>
      </c>
      <c r="I55" s="95"/>
      <c r="J55" s="95"/>
      <c r="K55" s="95"/>
      <c r="L55" s="95"/>
      <c r="M55" s="154">
        <f t="shared" si="10"/>
        <v>0</v>
      </c>
      <c r="N55" s="14"/>
      <c r="O55" s="14"/>
      <c r="P55" s="14"/>
      <c r="Q55" s="137"/>
      <c r="R55" s="98"/>
    </row>
    <row r="56" spans="1:18" ht="15">
      <c r="A56" s="1820"/>
      <c r="B56" s="359"/>
      <c r="C56" s="9"/>
      <c r="D56" s="95">
        <f>SUMIF('1 BL anterior'!C:C,A56,'1 BL anterior'!E:E)</f>
        <v>0</v>
      </c>
      <c r="E56" s="178">
        <f t="shared" si="8"/>
        <v>0</v>
      </c>
      <c r="F56" s="95">
        <f>SUMIF('2 BL preli'!B:B,A56,'2 BL preli'!D:D)</f>
        <v>0</v>
      </c>
      <c r="G56" s="200">
        <f t="shared" si="9"/>
        <v>0</v>
      </c>
      <c r="H56" s="95">
        <f>SUMIF('3BL ACTUAL'!C:C,A56,'3BL ACTUAL'!E:E)</f>
        <v>0</v>
      </c>
      <c r="I56" s="95"/>
      <c r="J56" s="95"/>
      <c r="K56" s="95"/>
      <c r="L56" s="95"/>
      <c r="M56" s="154">
        <f t="shared" si="10"/>
        <v>0</v>
      </c>
      <c r="N56" s="14"/>
      <c r="O56" s="14"/>
      <c r="P56" s="14"/>
      <c r="Q56" s="137"/>
      <c r="R56" s="98"/>
    </row>
    <row r="57" spans="1:18" ht="13.5" thickBot="1">
      <c r="B57" s="288"/>
      <c r="C57" s="11"/>
      <c r="D57" s="9"/>
      <c r="E57" s="11"/>
      <c r="F57" s="95"/>
      <c r="G57" s="136"/>
      <c r="H57" s="178"/>
      <c r="I57" s="178"/>
      <c r="J57" s="95"/>
      <c r="K57" s="95"/>
      <c r="L57" s="178"/>
      <c r="M57" s="195"/>
      <c r="N57" s="14"/>
      <c r="O57" s="14"/>
      <c r="P57" s="14"/>
    </row>
    <row r="58" spans="1:18" s="137" customFormat="1" ht="13.5" thickBot="1">
      <c r="B58" s="96"/>
      <c r="C58" s="96"/>
      <c r="D58" s="96">
        <f t="shared" ref="D58:M58" si="11">SUM(D39:D57)</f>
        <v>0</v>
      </c>
      <c r="E58" s="96">
        <f t="shared" si="11"/>
        <v>0</v>
      </c>
      <c r="F58" s="96">
        <f t="shared" si="11"/>
        <v>0</v>
      </c>
      <c r="G58" s="96">
        <f t="shared" si="11"/>
        <v>0</v>
      </c>
      <c r="H58" s="96">
        <f t="shared" si="11"/>
        <v>0</v>
      </c>
      <c r="I58" s="96">
        <f t="shared" si="11"/>
        <v>0</v>
      </c>
      <c r="J58" s="96">
        <f t="shared" si="11"/>
        <v>0</v>
      </c>
      <c r="K58" s="96">
        <f t="shared" si="11"/>
        <v>0</v>
      </c>
      <c r="L58" s="96">
        <f t="shared" si="11"/>
        <v>0</v>
      </c>
      <c r="M58" s="96">
        <f t="shared" si="11"/>
        <v>0</v>
      </c>
      <c r="N58" s="155">
        <f>+N36</f>
        <v>0</v>
      </c>
      <c r="O58" s="155">
        <f>+O36</f>
        <v>0</v>
      </c>
      <c r="P58" s="155">
        <f>+P36</f>
        <v>0</v>
      </c>
    </row>
    <row r="59" spans="1:18">
      <c r="B59" s="3"/>
      <c r="C59" s="3"/>
      <c r="D59" s="137">
        <f>+D58-D36</f>
        <v>0</v>
      </c>
      <c r="E59" s="137"/>
      <c r="F59" s="137">
        <f>+F58-F36</f>
        <v>0</v>
      </c>
      <c r="G59" s="28"/>
      <c r="H59" s="137"/>
      <c r="I59" s="137"/>
      <c r="J59" s="137"/>
      <c r="K59" s="137"/>
      <c r="L59" s="137"/>
      <c r="M59" s="137">
        <f>+M58-M36</f>
        <v>0</v>
      </c>
      <c r="N59" s="137"/>
    </row>
    <row r="60" spans="1:18" ht="15.75">
      <c r="A60" s="3"/>
      <c r="B60" s="22" t="s">
        <v>0</v>
      </c>
      <c r="C60" s="3"/>
      <c r="D60" s="3"/>
      <c r="H60" s="3"/>
      <c r="I60" s="3"/>
      <c r="J60" s="3"/>
      <c r="L60" s="209"/>
      <c r="M60" s="209"/>
    </row>
    <row r="61" spans="1:18" ht="15.75">
      <c r="A61" s="3"/>
      <c r="B61" s="22" t="s">
        <v>1</v>
      </c>
      <c r="C61" s="3"/>
      <c r="D61" s="3"/>
      <c r="H61" s="3"/>
      <c r="I61" s="3"/>
      <c r="J61" s="3"/>
      <c r="L61" s="209"/>
      <c r="M61" s="209"/>
    </row>
    <row r="62" spans="1:18" ht="15.75">
      <c r="A62" s="22"/>
      <c r="B62" s="3"/>
      <c r="C62" s="3"/>
      <c r="D62" s="3"/>
      <c r="H62" s="3"/>
      <c r="I62" s="3"/>
      <c r="J62" s="3"/>
      <c r="L62" s="187"/>
      <c r="M62" s="187"/>
    </row>
    <row r="63" spans="1:18" ht="15.75">
      <c r="A63" s="3"/>
      <c r="B63" s="22" t="s">
        <v>2</v>
      </c>
      <c r="C63" s="22">
        <v>2</v>
      </c>
      <c r="D63" s="3" t="s">
        <v>53</v>
      </c>
      <c r="H63" s="3"/>
      <c r="I63" s="3"/>
      <c r="J63" s="3"/>
      <c r="L63" s="187"/>
      <c r="M63" s="209"/>
    </row>
    <row r="64" spans="1:18" ht="15.75">
      <c r="A64" s="22">
        <v>1</v>
      </c>
      <c r="B64" s="3" t="s">
        <v>52</v>
      </c>
      <c r="C64" s="22">
        <v>3</v>
      </c>
      <c r="D64" s="108" t="s">
        <v>106</v>
      </c>
      <c r="H64" s="3"/>
      <c r="I64" s="3"/>
      <c r="J64" s="3"/>
      <c r="K64" s="98"/>
      <c r="L64" s="209"/>
      <c r="M64" s="209"/>
    </row>
    <row r="65" spans="1:16" ht="15.75">
      <c r="A65" s="22">
        <v>2</v>
      </c>
      <c r="B65" s="3" t="s">
        <v>54</v>
      </c>
      <c r="C65" s="22">
        <v>4</v>
      </c>
      <c r="D65" s="3" t="s">
        <v>56</v>
      </c>
      <c r="H65" s="3"/>
      <c r="I65" s="3"/>
      <c r="J65" s="3"/>
      <c r="L65" s="209"/>
      <c r="M65" s="209"/>
    </row>
    <row r="66" spans="1:16" ht="15.75">
      <c r="A66" s="22"/>
      <c r="B66" s="106" t="s">
        <v>107</v>
      </c>
      <c r="C66" s="22">
        <v>5</v>
      </c>
      <c r="D66" s="3" t="s">
        <v>58</v>
      </c>
      <c r="H66" s="3"/>
      <c r="I66" s="3"/>
      <c r="J66" s="3"/>
      <c r="L66" s="209"/>
      <c r="M66" s="209"/>
    </row>
    <row r="67" spans="1:16" ht="15.75">
      <c r="A67" s="22">
        <v>3</v>
      </c>
      <c r="B67" s="3" t="s">
        <v>57</v>
      </c>
      <c r="C67" s="3"/>
      <c r="D67" s="3"/>
      <c r="L67" s="187"/>
      <c r="M67" s="209"/>
    </row>
    <row r="68" spans="1:16" ht="15.75">
      <c r="A68" s="22">
        <v>2</v>
      </c>
      <c r="B68" s="3" t="s">
        <v>59</v>
      </c>
      <c r="C68" s="3"/>
      <c r="D68" s="3"/>
      <c r="L68" s="209"/>
      <c r="M68" s="209"/>
    </row>
    <row r="69" spans="1:16" ht="15.75">
      <c r="A69" s="22">
        <v>1</v>
      </c>
      <c r="B69" s="3" t="s">
        <v>60</v>
      </c>
      <c r="C69" s="3"/>
      <c r="D69" s="3"/>
      <c r="L69" s="209"/>
      <c r="M69" s="209"/>
      <c r="P69" t="s">
        <v>49</v>
      </c>
    </row>
    <row r="70" spans="1:16">
      <c r="A70" s="22"/>
      <c r="B70" s="3"/>
      <c r="C70" s="3"/>
      <c r="D70" s="3"/>
      <c r="G70" s="137"/>
    </row>
    <row r="71" spans="1:16">
      <c r="G71" s="200"/>
      <c r="L71" s="183"/>
    </row>
    <row r="72" spans="1:16">
      <c r="G72" s="200"/>
      <c r="K72" s="183"/>
    </row>
    <row r="73" spans="1:16">
      <c r="G73" s="200"/>
      <c r="K73" s="183"/>
    </row>
    <row r="74" spans="1:16">
      <c r="G74" s="200"/>
    </row>
    <row r="75" spans="1:16">
      <c r="G75" s="200"/>
    </row>
    <row r="76" spans="1:16">
      <c r="G76" s="200"/>
    </row>
  </sheetData>
  <autoFilter ref="H39:H56" xr:uid="{00000000-0009-0000-0000-000024000000}"/>
  <mergeCells count="5">
    <mergeCell ref="N8:O8"/>
    <mergeCell ref="M2:M4"/>
    <mergeCell ref="N7:P7"/>
    <mergeCell ref="K8:L8"/>
    <mergeCell ref="A21:B21"/>
  </mergeCells>
  <phoneticPr fontId="0" type="noConversion"/>
  <printOptions horizontalCentered="1"/>
  <pageMargins left="0.35433070866141736" right="0.35433070866141736" top="0.39370078740157483" bottom="0.35433070866141736" header="0.23622047244094491" footer="0.19685039370078741"/>
  <pageSetup paperSize="9" scale="89" orientation="landscape" r:id="rId1"/>
  <headerFooter alignWithMargins="0">
    <oddFooter>Página &amp;P&amp;R&amp;Z&amp;F</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5">
    <tabColor theme="3"/>
    <pageSetUpPr fitToPage="1"/>
  </sheetPr>
  <dimension ref="A1:Q72"/>
  <sheetViews>
    <sheetView workbookViewId="0"/>
  </sheetViews>
  <sheetFormatPr baseColWidth="10" defaultColWidth="9.140625" defaultRowHeight="12.75"/>
  <cols>
    <col min="1" max="1" width="15.140625" customWidth="1"/>
    <col min="2" max="2" width="32.7109375" customWidth="1"/>
    <col min="3" max="3" width="4.85546875" customWidth="1"/>
    <col min="4" max="4" width="10.85546875" customWidth="1"/>
    <col min="5" max="5" width="11.85546875" bestFit="1" customWidth="1"/>
    <col min="6" max="6" width="12.42578125" customWidth="1"/>
    <col min="7" max="7" width="11.85546875" bestFit="1" customWidth="1"/>
    <col min="8" max="8" width="10.85546875" bestFit="1" customWidth="1"/>
    <col min="9" max="9" width="10.85546875" hidden="1" customWidth="1"/>
    <col min="10" max="10" width="10.140625" hidden="1" customWidth="1"/>
    <col min="11" max="11" width="9.5703125" hidden="1" customWidth="1"/>
    <col min="12" max="12" width="10.140625" hidden="1" customWidth="1"/>
    <col min="13" max="13" width="13" style="634" customWidth="1"/>
    <col min="14" max="14" width="10" customWidth="1"/>
    <col min="15" max="15" width="8" bestFit="1" customWidth="1"/>
    <col min="16" max="16" width="7.85546875" bestFit="1" customWidth="1"/>
  </cols>
  <sheetData>
    <row r="1" spans="1:17">
      <c r="B1" s="22"/>
      <c r="C1" s="22"/>
      <c r="D1" s="22"/>
      <c r="E1" s="3"/>
      <c r="F1" s="3"/>
      <c r="G1" s="3"/>
      <c r="H1" s="3"/>
      <c r="I1" s="3"/>
      <c r="J1" s="3"/>
      <c r="K1" s="3"/>
      <c r="N1" s="3"/>
      <c r="O1" s="3"/>
      <c r="P1" s="3"/>
      <c r="Q1" s="3"/>
    </row>
    <row r="2" spans="1:17">
      <c r="B2" s="1" t="str">
        <f>+'4 BG101'!$B$2</f>
        <v>TABACALERA MENHURSA S.A.</v>
      </c>
      <c r="C2" s="1"/>
      <c r="D2" s="1"/>
      <c r="E2" s="1"/>
      <c r="F2" s="2"/>
      <c r="G2" s="2"/>
      <c r="H2" s="2"/>
      <c r="I2" s="2"/>
      <c r="J2" s="2"/>
      <c r="K2" s="3"/>
      <c r="N2" s="3"/>
      <c r="O2" s="3"/>
      <c r="P2" s="3"/>
      <c r="Q2" s="3"/>
    </row>
    <row r="3" spans="1:17">
      <c r="B3" s="1" t="str">
        <f>+'4 BG101'!$B$3</f>
        <v>ANEXOS A LOS ESTADOS FINANCIEROS</v>
      </c>
      <c r="C3" s="1"/>
      <c r="D3" s="1"/>
      <c r="E3" s="1"/>
      <c r="F3" s="2"/>
      <c r="G3" s="2"/>
      <c r="H3" s="2"/>
      <c r="I3" s="2"/>
      <c r="J3" s="2"/>
      <c r="K3" s="3"/>
      <c r="M3" s="3517">
        <f>+'4 BG101'!C13</f>
        <v>103</v>
      </c>
      <c r="N3" s="3"/>
      <c r="O3" s="3"/>
      <c r="P3" s="3"/>
      <c r="Q3" s="3"/>
    </row>
    <row r="4" spans="1:17">
      <c r="B4" s="1" t="str">
        <f>+'4 BG101'!B13</f>
        <v>Otros activos financieros corrientes</v>
      </c>
      <c r="C4" s="1"/>
      <c r="D4" s="1"/>
      <c r="E4" s="1"/>
      <c r="F4" s="2"/>
      <c r="G4" s="2"/>
      <c r="H4" s="2"/>
      <c r="I4" s="2"/>
      <c r="J4" s="2"/>
      <c r="K4" s="3"/>
      <c r="M4" s="3517"/>
      <c r="N4" s="3"/>
      <c r="O4" s="3"/>
      <c r="P4" s="3"/>
      <c r="Q4" s="3"/>
    </row>
    <row r="5" spans="1:17">
      <c r="B5" s="1" t="str">
        <f>+'4 BG101'!$B5</f>
        <v>AL 31 DE DICIEMBRE DEL 2023</v>
      </c>
      <c r="C5" s="1"/>
      <c r="D5" s="1"/>
      <c r="E5" s="1"/>
      <c r="F5" s="2"/>
      <c r="G5" s="2"/>
      <c r="H5" s="2"/>
      <c r="I5" s="2"/>
      <c r="J5" s="2"/>
      <c r="K5" s="3"/>
      <c r="M5" s="3517"/>
      <c r="N5" s="3"/>
      <c r="O5" s="3"/>
      <c r="P5" s="3"/>
      <c r="Q5" s="3"/>
    </row>
    <row r="6" spans="1:17">
      <c r="B6" s="3"/>
      <c r="C6" s="3"/>
      <c r="D6" s="3"/>
      <c r="E6" s="3"/>
      <c r="F6" s="3"/>
      <c r="G6" s="3"/>
      <c r="H6" s="3"/>
      <c r="I6" s="3"/>
      <c r="J6" s="3"/>
      <c r="K6" s="3"/>
      <c r="N6" s="3"/>
      <c r="O6" s="3"/>
      <c r="P6" s="3"/>
      <c r="Q6" s="3"/>
    </row>
    <row r="7" spans="1:17" ht="13.5" thickBot="1">
      <c r="B7" s="3"/>
      <c r="C7" s="3"/>
      <c r="D7" s="3"/>
      <c r="E7" s="3"/>
      <c r="F7" s="3"/>
      <c r="G7" s="28"/>
      <c r="H7" s="3"/>
      <c r="I7" s="3"/>
      <c r="J7" s="3"/>
      <c r="K7" s="3"/>
      <c r="N7" s="3337" t="s">
        <v>61</v>
      </c>
      <c r="O7" s="3347"/>
      <c r="P7" s="3338"/>
      <c r="Q7" s="3"/>
    </row>
    <row r="8" spans="1:17">
      <c r="B8" s="4" t="s">
        <v>10</v>
      </c>
      <c r="C8" s="521"/>
      <c r="D8" s="522" t="s">
        <v>11</v>
      </c>
      <c r="E8" s="523"/>
      <c r="F8" s="524"/>
      <c r="G8" s="524"/>
      <c r="H8" s="525" t="s">
        <v>14</v>
      </c>
      <c r="I8" s="526" t="s">
        <v>13</v>
      </c>
      <c r="J8" s="526"/>
      <c r="K8" s="3513" t="s">
        <v>15</v>
      </c>
      <c r="L8" s="3514"/>
      <c r="M8" s="1107" t="s">
        <v>11</v>
      </c>
      <c r="N8" s="3507"/>
      <c r="O8" s="3508"/>
      <c r="P8" s="528" t="s">
        <v>62</v>
      </c>
      <c r="Q8" s="3"/>
    </row>
    <row r="9" spans="1:17" ht="26.25" thickBot="1">
      <c r="B9" s="7"/>
      <c r="C9" s="529" t="s">
        <v>112</v>
      </c>
      <c r="D9" s="530">
        <f>+'4 BG101'!$D$9</f>
        <v>44926</v>
      </c>
      <c r="E9" s="531" t="str">
        <f>+'4 BG101'!$E$9</f>
        <v>VARIACIÓN</v>
      </c>
      <c r="F9" s="530">
        <f>+'4 BG101'!F9</f>
        <v>45230</v>
      </c>
      <c r="G9" s="532" t="s">
        <v>662</v>
      </c>
      <c r="H9" s="530">
        <f>+'4 BG101'!H9</f>
        <v>45291</v>
      </c>
      <c r="I9" s="533" t="s">
        <v>114</v>
      </c>
      <c r="J9" s="533" t="s">
        <v>115</v>
      </c>
      <c r="K9" s="533" t="s">
        <v>114</v>
      </c>
      <c r="L9" s="533" t="s">
        <v>115</v>
      </c>
      <c r="M9" s="1108" t="s">
        <v>41</v>
      </c>
      <c r="N9" s="535" t="s">
        <v>51</v>
      </c>
      <c r="O9" s="535" t="s">
        <v>4</v>
      </c>
      <c r="P9" s="536" t="s">
        <v>64</v>
      </c>
      <c r="Q9" s="3"/>
    </row>
    <row r="10" spans="1:17">
      <c r="B10" s="1580"/>
      <c r="C10" s="21"/>
      <c r="D10" s="357"/>
      <c r="E10" s="14"/>
      <c r="F10" s="357"/>
      <c r="G10" s="9"/>
      <c r="H10" s="357"/>
      <c r="I10" s="10"/>
      <c r="J10" s="82"/>
      <c r="K10" s="82"/>
      <c r="L10" s="10"/>
      <c r="M10" s="1109"/>
      <c r="N10" s="358"/>
      <c r="O10" s="358"/>
      <c r="P10" s="281"/>
      <c r="Q10" s="3"/>
    </row>
    <row r="11" spans="1:17" ht="13.5" thickBot="1">
      <c r="A11" t="s">
        <v>154</v>
      </c>
      <c r="B11" s="63"/>
      <c r="C11" s="21"/>
      <c r="D11" s="357"/>
      <c r="E11" s="14"/>
      <c r="F11" s="357"/>
      <c r="G11" s="9"/>
      <c r="H11" s="357"/>
      <c r="I11" s="10"/>
      <c r="J11" s="82"/>
      <c r="K11" s="82"/>
      <c r="L11" s="10"/>
      <c r="M11" s="1109"/>
      <c r="N11" s="358"/>
      <c r="O11" s="358"/>
      <c r="P11" s="281"/>
      <c r="Q11" s="3"/>
    </row>
    <row r="12" spans="1:17">
      <c r="A12">
        <v>328</v>
      </c>
      <c r="B12" s="1581" t="s">
        <v>261</v>
      </c>
      <c r="C12" s="1577"/>
      <c r="D12" s="443">
        <f>SUMIF('1 BL anterior'!B:B,A12,'1 BL anterior'!E:E)</f>
        <v>0</v>
      </c>
      <c r="E12" s="441"/>
      <c r="F12" s="200">
        <f>SUMIF('2 BL preli'!A:A,A12,'2 BL preli'!D:D)</f>
        <v>0</v>
      </c>
      <c r="G12" s="443"/>
      <c r="H12" s="441"/>
      <c r="I12" s="441"/>
      <c r="J12" s="441"/>
      <c r="K12" s="441"/>
      <c r="L12" s="441"/>
      <c r="M12" s="1107">
        <f>SUMIF('3BL ACTUAL'!B:B,A12,'3BL ACTUAL'!E:E)</f>
        <v>0</v>
      </c>
      <c r="N12" s="21">
        <f t="shared" ref="N12:N25" si="0">IF(M12&lt;&gt;0,1,0)</f>
        <v>0</v>
      </c>
      <c r="O12" s="14">
        <f t="shared" ref="O12:O25" si="1">IF(M12&lt;&gt;0,3,0)</f>
        <v>0</v>
      </c>
      <c r="P12" s="14">
        <f t="shared" ref="P12:P25" si="2">+N12+O12</f>
        <v>0</v>
      </c>
      <c r="Q12" s="3"/>
    </row>
    <row r="13" spans="1:17">
      <c r="A13">
        <v>329</v>
      </c>
      <c r="B13" s="1581" t="s">
        <v>262</v>
      </c>
      <c r="C13" s="21"/>
      <c r="D13" s="178">
        <f>SUMIF('1 BL anterior'!B:B,A13,'1 BL anterior'!E:E)</f>
        <v>0</v>
      </c>
      <c r="E13" s="95">
        <f>+F13-D13</f>
        <v>0</v>
      </c>
      <c r="F13" s="200">
        <f>SUMIF('2 BL preli'!A:A,A13,'2 BL preli'!D:D)</f>
        <v>0</v>
      </c>
      <c r="G13" s="178">
        <f>+M13-D13</f>
        <v>0</v>
      </c>
      <c r="H13" s="95"/>
      <c r="I13" s="95"/>
      <c r="J13" s="95"/>
      <c r="K13" s="95"/>
      <c r="L13" s="95"/>
      <c r="M13" s="1110">
        <f>SUMIF('3BL ACTUAL'!B:B,A13,'3BL ACTUAL'!E:E)</f>
        <v>0</v>
      </c>
      <c r="N13" s="21">
        <f t="shared" si="0"/>
        <v>0</v>
      </c>
      <c r="O13" s="14">
        <f t="shared" si="1"/>
        <v>0</v>
      </c>
      <c r="P13" s="14">
        <f t="shared" si="2"/>
        <v>0</v>
      </c>
      <c r="Q13" s="3"/>
    </row>
    <row r="14" spans="1:17">
      <c r="A14">
        <v>330</v>
      </c>
      <c r="B14" s="1581" t="s">
        <v>263</v>
      </c>
      <c r="C14" s="21"/>
      <c r="D14" s="178">
        <f>SUMIF('1 BL anterior'!B:B,A14,'1 BL anterior'!E:E)</f>
        <v>0</v>
      </c>
      <c r="E14" s="95">
        <f t="shared" ref="E14:E25" si="3">+F14-D14</f>
        <v>0</v>
      </c>
      <c r="F14" s="200">
        <f>SUMIF('2 BL preli'!A:A,A14,'2 BL preli'!D:D)</f>
        <v>0</v>
      </c>
      <c r="G14" s="178">
        <f t="shared" ref="G14:G25" si="4">+M14-D14</f>
        <v>0</v>
      </c>
      <c r="H14" s="95"/>
      <c r="I14" s="95"/>
      <c r="J14" s="95"/>
      <c r="K14" s="95"/>
      <c r="L14" s="95"/>
      <c r="M14" s="1110">
        <f>SUMIF('3BL ACTUAL'!B:B,A14,'3BL ACTUAL'!E:E)</f>
        <v>0</v>
      </c>
      <c r="N14" s="21">
        <f t="shared" si="0"/>
        <v>0</v>
      </c>
      <c r="O14" s="14">
        <f t="shared" si="1"/>
        <v>0</v>
      </c>
      <c r="P14" s="14">
        <f t="shared" si="2"/>
        <v>0</v>
      </c>
      <c r="Q14" s="3"/>
    </row>
    <row r="15" spans="1:17">
      <c r="A15" t="s">
        <v>155</v>
      </c>
      <c r="B15" s="1581"/>
      <c r="C15" s="21"/>
      <c r="D15" s="178">
        <f>SUMIF('1 BL anterior'!B:B,A15,'1 BL anterior'!E:E)</f>
        <v>0</v>
      </c>
      <c r="E15" s="95">
        <f t="shared" si="3"/>
        <v>0</v>
      </c>
      <c r="F15" s="200">
        <f>SUMIF('2 BL preli'!A:A,A15,'2 BL preli'!D:D)</f>
        <v>0</v>
      </c>
      <c r="G15" s="178">
        <f t="shared" si="4"/>
        <v>0</v>
      </c>
      <c r="H15" s="95"/>
      <c r="I15" s="95"/>
      <c r="J15" s="95"/>
      <c r="K15" s="95"/>
      <c r="L15" s="95"/>
      <c r="M15" s="1110">
        <f>SUMIF('3BL ACTUAL'!B:B,A15,'3BL ACTUAL'!E:E)</f>
        <v>0</v>
      </c>
      <c r="N15" s="21">
        <f t="shared" si="0"/>
        <v>0</v>
      </c>
      <c r="O15" s="14">
        <f t="shared" si="1"/>
        <v>0</v>
      </c>
      <c r="P15" s="14">
        <f t="shared" si="2"/>
        <v>0</v>
      </c>
      <c r="Q15" s="3"/>
    </row>
    <row r="16" spans="1:17">
      <c r="A16">
        <v>331</v>
      </c>
      <c r="B16" s="1581" t="s">
        <v>264</v>
      </c>
      <c r="C16" s="21"/>
      <c r="D16" s="178">
        <f>SUMIF('1 BL anterior'!B:B,A16,'1 BL anterior'!E:E)</f>
        <v>0</v>
      </c>
      <c r="E16" s="95">
        <f t="shared" si="3"/>
        <v>0</v>
      </c>
      <c r="F16" s="200">
        <f>SUMIF('2 BL preli'!A:A,A16,'2 BL preli'!D:D)</f>
        <v>0</v>
      </c>
      <c r="G16" s="178">
        <f t="shared" si="4"/>
        <v>0</v>
      </c>
      <c r="H16" s="95"/>
      <c r="I16" s="95"/>
      <c r="J16" s="95"/>
      <c r="K16" s="95"/>
      <c r="L16" s="95"/>
      <c r="M16" s="1110">
        <f>SUMIF('3BL ACTUAL'!B:B,A16,'3BL ACTUAL'!E:E)</f>
        <v>0</v>
      </c>
      <c r="N16" s="21">
        <f t="shared" si="0"/>
        <v>0</v>
      </c>
      <c r="O16" s="14">
        <f t="shared" si="1"/>
        <v>0</v>
      </c>
      <c r="P16" s="14">
        <f t="shared" si="2"/>
        <v>0</v>
      </c>
      <c r="Q16" s="3"/>
    </row>
    <row r="17" spans="1:17">
      <c r="A17">
        <v>332</v>
      </c>
      <c r="B17" s="1581" t="s">
        <v>265</v>
      </c>
      <c r="C17" s="21"/>
      <c r="D17" s="178">
        <f>SUMIF('1 BL anterior'!B:B,A17,'1 BL anterior'!E:E)</f>
        <v>0</v>
      </c>
      <c r="E17" s="95">
        <f t="shared" si="3"/>
        <v>0</v>
      </c>
      <c r="F17" s="200">
        <f>SUMIF('2 BL preli'!A:A,A17,'2 BL preli'!D:D)</f>
        <v>0</v>
      </c>
      <c r="G17" s="178">
        <f t="shared" si="4"/>
        <v>0</v>
      </c>
      <c r="H17" s="95"/>
      <c r="I17" s="95"/>
      <c r="J17" s="95"/>
      <c r="K17" s="95"/>
      <c r="L17" s="95"/>
      <c r="M17" s="1110">
        <f>SUMIF('3BL ACTUAL'!B:B,A17,'3BL ACTUAL'!E:E)</f>
        <v>0</v>
      </c>
      <c r="N17" s="21">
        <f t="shared" si="0"/>
        <v>0</v>
      </c>
      <c r="O17" s="14">
        <f t="shared" si="1"/>
        <v>0</v>
      </c>
      <c r="P17" s="14">
        <f t="shared" si="2"/>
        <v>0</v>
      </c>
      <c r="Q17" s="3"/>
    </row>
    <row r="18" spans="1:17">
      <c r="A18" t="s">
        <v>156</v>
      </c>
      <c r="B18" s="1581"/>
      <c r="C18" s="21"/>
      <c r="D18" s="178">
        <f>SUMIF('1 BL anterior'!B:B,A18,'1 BL anterior'!E:E)</f>
        <v>0</v>
      </c>
      <c r="E18" s="95">
        <f t="shared" si="3"/>
        <v>0</v>
      </c>
      <c r="F18" s="200">
        <f>SUMIF('2 BL preli'!A:A,A18,'2 BL preli'!D:D)</f>
        <v>0</v>
      </c>
      <c r="G18" s="178">
        <f t="shared" si="4"/>
        <v>0</v>
      </c>
      <c r="H18" s="95"/>
      <c r="I18" s="95"/>
      <c r="J18" s="95"/>
      <c r="K18" s="95"/>
      <c r="L18" s="95"/>
      <c r="M18" s="1110">
        <f>SUMIF('3BL ACTUAL'!B:B,A18,'3BL ACTUAL'!E:E)</f>
        <v>0</v>
      </c>
      <c r="N18" s="21">
        <f t="shared" si="0"/>
        <v>0</v>
      </c>
      <c r="O18" s="14">
        <f t="shared" si="1"/>
        <v>0</v>
      </c>
      <c r="P18" s="14">
        <f t="shared" si="2"/>
        <v>0</v>
      </c>
      <c r="Q18" s="3"/>
    </row>
    <row r="19" spans="1:17">
      <c r="A19">
        <v>333</v>
      </c>
      <c r="B19" s="1581" t="s">
        <v>264</v>
      </c>
      <c r="C19" s="21"/>
      <c r="D19" s="178">
        <f>SUMIF('1 BL anterior'!B:B,A19,'1 BL anterior'!E:E)</f>
        <v>0</v>
      </c>
      <c r="E19" s="95">
        <f t="shared" si="3"/>
        <v>0</v>
      </c>
      <c r="F19" s="200">
        <f>SUMIF('2 BL preli'!A:A,A19,'2 BL preli'!D:D)</f>
        <v>0</v>
      </c>
      <c r="G19" s="178">
        <f t="shared" si="4"/>
        <v>0</v>
      </c>
      <c r="H19" s="95"/>
      <c r="I19" s="95"/>
      <c r="J19" s="95"/>
      <c r="K19" s="95"/>
      <c r="L19" s="95"/>
      <c r="M19" s="1110">
        <f>SUMIF('3BL ACTUAL'!B:B,A19,'3BL ACTUAL'!E:E)</f>
        <v>0</v>
      </c>
      <c r="N19" s="21">
        <f t="shared" si="0"/>
        <v>0</v>
      </c>
      <c r="O19" s="14">
        <f t="shared" si="1"/>
        <v>0</v>
      </c>
      <c r="P19" s="14">
        <f t="shared" si="2"/>
        <v>0</v>
      </c>
      <c r="Q19" s="3"/>
    </row>
    <row r="20" spans="1:17">
      <c r="A20">
        <v>334</v>
      </c>
      <c r="B20" s="1581" t="s">
        <v>265</v>
      </c>
      <c r="C20" s="21"/>
      <c r="D20" s="178">
        <f>SUMIF('1 BL anterior'!B:B,A20,'1 BL anterior'!E:E)</f>
        <v>0</v>
      </c>
      <c r="E20" s="95">
        <f t="shared" si="3"/>
        <v>0</v>
      </c>
      <c r="F20" s="200">
        <f>SUMIF('2 BL preli'!A:A,A20,'2 BL preli'!D:D)</f>
        <v>0</v>
      </c>
      <c r="G20" s="178">
        <f t="shared" si="4"/>
        <v>0</v>
      </c>
      <c r="H20" s="95"/>
      <c r="I20" s="95"/>
      <c r="J20" s="95"/>
      <c r="K20" s="95"/>
      <c r="L20" s="95"/>
      <c r="M20" s="1110">
        <f>SUMIF('3BL ACTUAL'!B:B,A20,'3BL ACTUAL'!E:E)</f>
        <v>0</v>
      </c>
      <c r="N20" s="21">
        <f t="shared" si="0"/>
        <v>0</v>
      </c>
      <c r="O20" s="14">
        <f t="shared" si="1"/>
        <v>0</v>
      </c>
      <c r="P20" s="14">
        <f t="shared" si="2"/>
        <v>0</v>
      </c>
      <c r="Q20" s="3"/>
    </row>
    <row r="21" spans="1:17">
      <c r="A21" t="s">
        <v>157</v>
      </c>
      <c r="B21" s="1581"/>
      <c r="C21" s="21"/>
      <c r="D21" s="178">
        <f>SUMIF('1 BL anterior'!B:B,A21,'1 BL anterior'!E:E)</f>
        <v>0</v>
      </c>
      <c r="E21" s="95">
        <f t="shared" si="3"/>
        <v>0</v>
      </c>
      <c r="F21" s="200">
        <f>SUMIF('2 BL preli'!A:A,A21,'2 BL preli'!D:D)</f>
        <v>0</v>
      </c>
      <c r="G21" s="178">
        <f t="shared" si="4"/>
        <v>0</v>
      </c>
      <c r="H21" s="95"/>
      <c r="I21" s="95"/>
      <c r="J21" s="95"/>
      <c r="K21" s="95"/>
      <c r="L21" s="95"/>
      <c r="M21" s="1110">
        <f>SUMIF('3BL ACTUAL'!B:B,A21,'3BL ACTUAL'!E:E)</f>
        <v>0</v>
      </c>
      <c r="N21" s="21">
        <f t="shared" si="0"/>
        <v>0</v>
      </c>
      <c r="O21" s="14">
        <f t="shared" si="1"/>
        <v>0</v>
      </c>
      <c r="P21" s="14">
        <f t="shared" si="2"/>
        <v>0</v>
      </c>
      <c r="Q21" s="3"/>
    </row>
    <row r="22" spans="1:17">
      <c r="A22">
        <v>335</v>
      </c>
      <c r="B22" s="1581" t="s">
        <v>266</v>
      </c>
      <c r="C22" s="21"/>
      <c r="D22" s="178">
        <f>SUMIF('1 BL anterior'!B:B,A22,'1 BL anterior'!E:E)</f>
        <v>0</v>
      </c>
      <c r="E22" s="95">
        <f t="shared" si="3"/>
        <v>0</v>
      </c>
      <c r="F22" s="200">
        <f>SUMIF('2 BL preli'!A:A,A22,'2 BL preli'!D:D)</f>
        <v>0</v>
      </c>
      <c r="G22" s="178">
        <f t="shared" si="4"/>
        <v>0</v>
      </c>
      <c r="H22" s="95"/>
      <c r="I22" s="95"/>
      <c r="J22" s="95"/>
      <c r="K22" s="95"/>
      <c r="L22" s="95"/>
      <c r="M22" s="1110">
        <f>SUMIF('3BL ACTUAL'!B:B,A22,'3BL ACTUAL'!E:E)</f>
        <v>0</v>
      </c>
      <c r="N22" s="21">
        <f t="shared" si="0"/>
        <v>0</v>
      </c>
      <c r="O22" s="14">
        <f t="shared" si="1"/>
        <v>0</v>
      </c>
      <c r="P22" s="14">
        <f t="shared" si="2"/>
        <v>0</v>
      </c>
      <c r="Q22" s="3"/>
    </row>
    <row r="23" spans="1:17">
      <c r="A23">
        <v>336</v>
      </c>
      <c r="B23" s="1581" t="s">
        <v>267</v>
      </c>
      <c r="C23" s="21"/>
      <c r="D23" s="178">
        <f>SUMIF('1 BL anterior'!B:B,A23,'1 BL anterior'!E:E)</f>
        <v>0</v>
      </c>
      <c r="E23" s="95">
        <f t="shared" si="3"/>
        <v>0</v>
      </c>
      <c r="F23" s="200">
        <f>SUMIF('2 BL preli'!A:A,A23,'2 BL preli'!D:D)</f>
        <v>0</v>
      </c>
      <c r="G23" s="178">
        <f t="shared" si="4"/>
        <v>0</v>
      </c>
      <c r="H23" s="95"/>
      <c r="I23" s="95"/>
      <c r="J23" s="95"/>
      <c r="K23" s="95"/>
      <c r="L23" s="95"/>
      <c r="M23" s="1110">
        <f>SUMIF('3BL ACTUAL'!B:B,A23,'3BL ACTUAL'!E:E)</f>
        <v>0</v>
      </c>
      <c r="N23" s="21">
        <f t="shared" si="0"/>
        <v>0</v>
      </c>
      <c r="O23" s="14">
        <f t="shared" si="1"/>
        <v>0</v>
      </c>
      <c r="P23" s="14">
        <f t="shared" si="2"/>
        <v>0</v>
      </c>
      <c r="Q23" s="3"/>
    </row>
    <row r="24" spans="1:17">
      <c r="A24">
        <v>337</v>
      </c>
      <c r="B24" s="1581" t="s">
        <v>268</v>
      </c>
      <c r="C24" s="21"/>
      <c r="D24" s="178">
        <f>SUMIF('1 BL anterior'!B:B,A24,'1 BL anterior'!E:E)</f>
        <v>0</v>
      </c>
      <c r="E24" s="95">
        <f t="shared" si="3"/>
        <v>0</v>
      </c>
      <c r="F24" s="200">
        <f>SUMIF('2 BL preli'!A:A,A24,'2 BL preli'!D:D)</f>
        <v>0</v>
      </c>
      <c r="G24" s="178">
        <f t="shared" si="4"/>
        <v>0</v>
      </c>
      <c r="H24" s="95"/>
      <c r="I24" s="95"/>
      <c r="J24" s="95"/>
      <c r="K24" s="95"/>
      <c r="L24" s="95"/>
      <c r="M24" s="1110">
        <f>SUMIF('3BL ACTUAL'!B:B,A24,'3BL ACTUAL'!E:E)</f>
        <v>0</v>
      </c>
      <c r="N24" s="21">
        <f t="shared" si="0"/>
        <v>0</v>
      </c>
      <c r="O24" s="14">
        <f t="shared" si="1"/>
        <v>0</v>
      </c>
      <c r="P24" s="14">
        <f t="shared" si="2"/>
        <v>0</v>
      </c>
      <c r="Q24" s="3"/>
    </row>
    <row r="25" spans="1:17" ht="13.5" thickBot="1">
      <c r="A25">
        <v>338</v>
      </c>
      <c r="B25" s="1581" t="s">
        <v>238</v>
      </c>
      <c r="C25" s="21"/>
      <c r="D25" s="447">
        <f>SUMIF('1 BL anterior'!B:B,A25,'1 BL anterior'!E:E)</f>
        <v>0</v>
      </c>
      <c r="E25" s="95">
        <f t="shared" si="3"/>
        <v>0</v>
      </c>
      <c r="F25" s="200">
        <f>SUMIF('2 BL preli'!A:A,A25,'2 BL preli'!D:D)</f>
        <v>0</v>
      </c>
      <c r="G25" s="178">
        <f t="shared" si="4"/>
        <v>0</v>
      </c>
      <c r="H25" s="445"/>
      <c r="I25" s="445"/>
      <c r="J25" s="445"/>
      <c r="K25" s="445"/>
      <c r="L25" s="445"/>
      <c r="M25" s="1111">
        <f>SUMIF('3BL ACTUAL'!B:B,A25,'3BL ACTUAL'!E:E)</f>
        <v>0</v>
      </c>
      <c r="N25" s="21">
        <f t="shared" si="0"/>
        <v>0</v>
      </c>
      <c r="O25" s="14">
        <f t="shared" si="1"/>
        <v>0</v>
      </c>
      <c r="P25" s="14">
        <f t="shared" si="2"/>
        <v>0</v>
      </c>
      <c r="Q25" s="3"/>
    </row>
    <row r="26" spans="1:17" ht="13.5" thickBot="1">
      <c r="A26" s="1188">
        <f>+M43</f>
        <v>0</v>
      </c>
      <c r="B26" s="1582">
        <f>+D43</f>
        <v>0</v>
      </c>
      <c r="C26" s="1578"/>
      <c r="D26" s="1070">
        <f>SUM(D12:D25)</f>
        <v>0</v>
      </c>
      <c r="E26" s="460"/>
      <c r="F26" s="464">
        <f>SUM(F12:F25)</f>
        <v>0</v>
      </c>
      <c r="G26" s="461"/>
      <c r="H26" s="459"/>
      <c r="I26" s="462"/>
      <c r="J26" s="463"/>
      <c r="K26" s="463"/>
      <c r="L26" s="462"/>
      <c r="M26" s="1112">
        <f>SUM(M12:M25)</f>
        <v>0</v>
      </c>
      <c r="N26" s="1167">
        <f>IF(SUM(N$11:N25)=0,0,SUM(N$11:N25)/COUNTIF(N$11:N25,"&gt;0"))</f>
        <v>0</v>
      </c>
      <c r="O26" s="1167">
        <f>IF(SUM(O$11:O25)=0,0,SUM(O$11:O25)/COUNTIF(O$11:O25,"&gt;0"))</f>
        <v>0</v>
      </c>
      <c r="P26" s="1167">
        <f>IF(SUM(P$11:P25)=0,0,SUM(P$11:P25)/COUNTIF(P$11:P25,"&gt;0"))</f>
        <v>0</v>
      </c>
      <c r="Q26" s="3">
        <f>+B27</f>
        <v>0</v>
      </c>
    </row>
    <row r="27" spans="1:17">
      <c r="A27" s="239"/>
      <c r="B27" s="14"/>
      <c r="C27" s="91"/>
      <c r="D27" s="178"/>
      <c r="E27" s="89"/>
      <c r="F27" s="89"/>
      <c r="G27" s="89"/>
      <c r="H27" s="178"/>
      <c r="I27" s="89"/>
      <c r="J27" s="80"/>
      <c r="K27" s="80"/>
      <c r="L27" s="89"/>
      <c r="M27" s="1109"/>
      <c r="N27" s="14"/>
      <c r="O27" s="14"/>
      <c r="P27" s="14"/>
      <c r="Q27" s="3"/>
    </row>
    <row r="28" spans="1:17">
      <c r="A28" s="1823"/>
      <c r="B28" s="1811"/>
      <c r="C28" s="91"/>
      <c r="D28" s="95">
        <f>SUMIF('1 BL anterior'!C:C,A28,'1 BL anterior'!E:E)</f>
        <v>0</v>
      </c>
      <c r="E28" s="95">
        <f t="shared" ref="E28:E35" si="5">+F28-D28</f>
        <v>0</v>
      </c>
      <c r="F28" s="95">
        <f>SUMIF('2 BL preli'!B:B,A28,'2 BL preli'!D:D)</f>
        <v>0</v>
      </c>
      <c r="G28" s="178">
        <f t="shared" ref="G28:G35" si="6">+M28-D28</f>
        <v>0</v>
      </c>
      <c r="H28" s="95">
        <f>SUMIF('3BL ACTUAL'!C:C,A28,'3BL ACTUAL'!E:E)</f>
        <v>0</v>
      </c>
      <c r="I28" s="95"/>
      <c r="J28" s="95"/>
      <c r="K28" s="95"/>
      <c r="L28" s="95"/>
      <c r="M28" s="1110">
        <f t="shared" ref="M28:M35" si="7">+H28+I28+K28-J28-L28</f>
        <v>0</v>
      </c>
      <c r="N28" s="14"/>
      <c r="O28" s="14"/>
      <c r="P28" s="14"/>
      <c r="Q28" s="3"/>
    </row>
    <row r="29" spans="1:17" ht="15.75">
      <c r="A29" s="2469"/>
      <c r="B29" s="2648"/>
      <c r="C29" s="91"/>
      <c r="D29" s="95">
        <f>SUMIF('1 BL anterior'!C:C,A29,'1 BL anterior'!E:E)</f>
        <v>0</v>
      </c>
      <c r="E29" s="95">
        <f t="shared" si="5"/>
        <v>0</v>
      </c>
      <c r="F29" s="95">
        <f>SUMIF('2 BL preli'!B:B,A29,'2 BL preli'!D:D)</f>
        <v>0</v>
      </c>
      <c r="G29" s="178">
        <f t="shared" si="6"/>
        <v>0</v>
      </c>
      <c r="H29" s="95">
        <f>SUMIF('3BL ACTUAL'!C:C,A29,'3BL ACTUAL'!E:E)</f>
        <v>0</v>
      </c>
      <c r="I29" s="95"/>
      <c r="J29" s="95"/>
      <c r="K29" s="95"/>
      <c r="L29" s="95"/>
      <c r="M29" s="1110">
        <f t="shared" si="7"/>
        <v>0</v>
      </c>
      <c r="N29" s="14"/>
      <c r="O29" s="14"/>
      <c r="P29" s="14"/>
      <c r="Q29" s="3"/>
    </row>
    <row r="30" spans="1:17" ht="15.75">
      <c r="A30" s="2469"/>
      <c r="B30" s="2648"/>
      <c r="C30" s="91"/>
      <c r="D30" s="95">
        <f>SUMIF('1 BL anterior'!C:C,A30,'1 BL anterior'!E:E)</f>
        <v>0</v>
      </c>
      <c r="E30" s="95">
        <f t="shared" si="5"/>
        <v>0</v>
      </c>
      <c r="F30" s="95">
        <f>SUMIF('2 BL preli'!B:B,A30,'2 BL preli'!D:D)</f>
        <v>0</v>
      </c>
      <c r="G30" s="178">
        <f t="shared" si="6"/>
        <v>0</v>
      </c>
      <c r="H30" s="95">
        <f>SUMIF('3BL ACTUAL'!C:C,A30,'3BL ACTUAL'!E:E)</f>
        <v>0</v>
      </c>
      <c r="I30" s="95"/>
      <c r="J30" s="95"/>
      <c r="K30" s="95"/>
      <c r="L30" s="95"/>
      <c r="M30" s="1110">
        <f t="shared" si="7"/>
        <v>0</v>
      </c>
      <c r="N30" s="14"/>
      <c r="O30" s="14"/>
      <c r="P30" s="14"/>
      <c r="Q30" s="3"/>
    </row>
    <row r="31" spans="1:17" ht="15">
      <c r="A31" s="2470" t="s">
        <v>5308</v>
      </c>
      <c r="B31" s="2649" t="s">
        <v>5375</v>
      </c>
      <c r="C31" s="91"/>
      <c r="D31" s="95">
        <f>SUMIF('1 BL anterior'!C:C,A31,'1 BL anterior'!E:E)</f>
        <v>0</v>
      </c>
      <c r="E31" s="95">
        <f t="shared" si="5"/>
        <v>0</v>
      </c>
      <c r="F31" s="95">
        <f>SUMIF('2 BL preli'!B:B,A31,'2 BL preli'!D:D)</f>
        <v>0</v>
      </c>
      <c r="G31" s="178">
        <f t="shared" si="6"/>
        <v>0</v>
      </c>
      <c r="H31" s="95">
        <f>SUMIF('3BL ACTUAL'!C:C,A31,'3BL ACTUAL'!E:E)</f>
        <v>0</v>
      </c>
      <c r="I31" s="95"/>
      <c r="J31" s="95"/>
      <c r="K31" s="95"/>
      <c r="L31" s="95"/>
      <c r="M31" s="1110">
        <f t="shared" si="7"/>
        <v>0</v>
      </c>
      <c r="N31" s="14"/>
      <c r="O31" s="14"/>
      <c r="P31" s="14"/>
      <c r="Q31" s="3"/>
    </row>
    <row r="32" spans="1:17" ht="15.75">
      <c r="A32" s="2469"/>
      <c r="B32" s="2648"/>
      <c r="C32" s="91"/>
      <c r="D32" s="95">
        <f>SUMIF('1 BL anterior'!C:C,A32,'1 BL anterior'!E:E)</f>
        <v>0</v>
      </c>
      <c r="E32" s="95">
        <f t="shared" si="5"/>
        <v>0</v>
      </c>
      <c r="F32" s="95">
        <f>SUMIF('2 BL preli'!B:B,A32,'2 BL preli'!D:D)</f>
        <v>0</v>
      </c>
      <c r="G32" s="178">
        <f t="shared" si="6"/>
        <v>0</v>
      </c>
      <c r="H32" s="95">
        <f>SUMIF('3BL ACTUAL'!C:C,A32,'3BL ACTUAL'!E:E)</f>
        <v>0</v>
      </c>
      <c r="I32" s="95"/>
      <c r="J32" s="95"/>
      <c r="K32" s="95"/>
      <c r="L32" s="95"/>
      <c r="M32" s="1110">
        <f t="shared" si="7"/>
        <v>0</v>
      </c>
      <c r="N32" s="14"/>
      <c r="O32" s="14"/>
      <c r="P32" s="14"/>
      <c r="Q32" s="3"/>
    </row>
    <row r="33" spans="1:17" ht="15">
      <c r="A33" s="2470"/>
      <c r="B33" s="2649"/>
      <c r="C33" s="91"/>
      <c r="D33" s="95">
        <f>SUMIF('1 BL anterior'!C:C,A33,'1 BL anterior'!E:E)</f>
        <v>0</v>
      </c>
      <c r="E33" s="95">
        <f t="shared" si="5"/>
        <v>0</v>
      </c>
      <c r="F33" s="95">
        <f>SUMIF('2 BL preli'!B:B,A33,'2 BL preli'!D:D)</f>
        <v>0</v>
      </c>
      <c r="G33" s="178">
        <f t="shared" si="6"/>
        <v>0</v>
      </c>
      <c r="H33" s="95">
        <f>SUMIF('3BL ACTUAL'!C:C,A33,'3BL ACTUAL'!E:E)</f>
        <v>0</v>
      </c>
      <c r="I33" s="95"/>
      <c r="J33" s="95"/>
      <c r="K33" s="95"/>
      <c r="L33" s="95"/>
      <c r="M33" s="1110">
        <f t="shared" si="7"/>
        <v>0</v>
      </c>
      <c r="N33" s="14"/>
      <c r="O33" s="14"/>
      <c r="P33" s="14"/>
      <c r="Q33" s="3"/>
    </row>
    <row r="34" spans="1:17" ht="15">
      <c r="A34" s="2470"/>
      <c r="B34" s="2649"/>
      <c r="C34" s="91"/>
      <c r="D34" s="95">
        <f>SUMIF('1 BL anterior'!C:C,A34,'1 BL anterior'!E:E)</f>
        <v>0</v>
      </c>
      <c r="E34" s="95">
        <f>+F34-D34</f>
        <v>0</v>
      </c>
      <c r="F34" s="95">
        <f>SUMIF('2 BL preli'!B:B,A34,'2 BL preli'!D:D)</f>
        <v>0</v>
      </c>
      <c r="G34" s="178">
        <f>+M34-D34</f>
        <v>0</v>
      </c>
      <c r="H34" s="95">
        <f>SUMIF('3BL ACTUAL'!C:C,A34,'3BL ACTUAL'!E:E)</f>
        <v>0</v>
      </c>
      <c r="I34" s="95"/>
      <c r="J34" s="95"/>
      <c r="K34" s="95"/>
      <c r="L34" s="95"/>
      <c r="M34" s="1110">
        <f>+H34+I34+K34-J34-L34</f>
        <v>0</v>
      </c>
      <c r="N34" s="14"/>
      <c r="O34" s="14"/>
      <c r="P34" s="14"/>
      <c r="Q34" s="3"/>
    </row>
    <row r="35" spans="1:17">
      <c r="A35" s="2024"/>
      <c r="B35" s="2029"/>
      <c r="C35" s="91"/>
      <c r="D35" s="95">
        <f>SUMIF('1 BL anterior'!C:C,A35,'1 BL anterior'!E:E)</f>
        <v>0</v>
      </c>
      <c r="E35" s="95">
        <f t="shared" si="5"/>
        <v>0</v>
      </c>
      <c r="F35" s="95">
        <f>SUMIF('2 BL preli'!B:B,A35,'2 BL preli'!D:D)</f>
        <v>0</v>
      </c>
      <c r="G35" s="178">
        <f t="shared" si="6"/>
        <v>0</v>
      </c>
      <c r="H35" s="95">
        <f>SUMIF('3BL ACTUAL'!C:C,A35,'3BL ACTUAL'!E:E)</f>
        <v>0</v>
      </c>
      <c r="I35" s="95"/>
      <c r="J35" s="95"/>
      <c r="K35" s="95"/>
      <c r="L35" s="95"/>
      <c r="M35" s="1110">
        <f t="shared" si="7"/>
        <v>0</v>
      </c>
      <c r="N35" s="14"/>
      <c r="O35" s="14"/>
      <c r="P35" s="14"/>
      <c r="Q35" s="3"/>
    </row>
    <row r="36" spans="1:17">
      <c r="A36" s="2024"/>
      <c r="B36" s="2029"/>
      <c r="C36" s="91"/>
      <c r="D36" s="95">
        <f>SUMIF('1 BL anterior'!C:C,A36,'1 BL anterior'!E:E)</f>
        <v>0</v>
      </c>
      <c r="E36" s="95">
        <f>+F36-D36</f>
        <v>0</v>
      </c>
      <c r="F36" s="95">
        <f>SUMIF('2 BL preli'!B:B,A36,'2 BL preli'!D:D)</f>
        <v>0</v>
      </c>
      <c r="G36" s="178">
        <f>+M36-D36</f>
        <v>0</v>
      </c>
      <c r="H36" s="95">
        <f>SUMIF('3BL ACTUAL'!C:C,A36,'3BL ACTUAL'!E:E)</f>
        <v>0</v>
      </c>
      <c r="I36" s="95"/>
      <c r="J36" s="95"/>
      <c r="K36" s="95"/>
      <c r="L36" s="95"/>
      <c r="M36" s="1110">
        <f>+H36+I36+K36-J36-L36</f>
        <v>0</v>
      </c>
      <c r="N36" s="14"/>
      <c r="O36" s="14"/>
      <c r="P36" s="14"/>
      <c r="Q36" s="3"/>
    </row>
    <row r="37" spans="1:17">
      <c r="A37" s="2024"/>
      <c r="B37" s="2029"/>
      <c r="C37" s="91"/>
      <c r="D37" s="95">
        <f>SUMIF('1 BL anterior'!C:C,A37,'1 BL anterior'!E:E)</f>
        <v>0</v>
      </c>
      <c r="E37" s="95">
        <f>+F37-D37</f>
        <v>0</v>
      </c>
      <c r="F37" s="95">
        <f>SUMIF('2 BL preli'!B:B,A37,'2 BL preli'!D:D)</f>
        <v>0</v>
      </c>
      <c r="G37" s="178">
        <f>+M37-D37</f>
        <v>0</v>
      </c>
      <c r="H37" s="95">
        <f>SUMIF('3BL ACTUAL'!C:C,A37,'3BL ACTUAL'!E:E)</f>
        <v>0</v>
      </c>
      <c r="I37" s="95"/>
      <c r="J37" s="95"/>
      <c r="K37" s="95"/>
      <c r="L37" s="95"/>
      <c r="M37" s="1110">
        <f>+H37+I37+K37-J37-L37</f>
        <v>0</v>
      </c>
      <c r="N37" s="14"/>
      <c r="O37" s="14"/>
      <c r="P37" s="14"/>
      <c r="Q37" s="3"/>
    </row>
    <row r="38" spans="1:17">
      <c r="A38" s="2025"/>
      <c r="B38" s="2030"/>
      <c r="C38" s="91"/>
      <c r="D38" s="95">
        <f>SUMIF('1 BL anterior'!C:C,A38,'1 BL anterior'!E:E)</f>
        <v>0</v>
      </c>
      <c r="E38" s="95">
        <f>+F38-D38</f>
        <v>0</v>
      </c>
      <c r="F38" s="95">
        <f>SUMIF('2 BL preli'!B:B,A38,'2 BL preli'!D:D)</f>
        <v>0</v>
      </c>
      <c r="G38" s="178">
        <f>+M38-D38</f>
        <v>0</v>
      </c>
      <c r="H38" s="95">
        <f>SUMIF('3BL ACTUAL'!C:C,A38,'3BL ACTUAL'!E:E)</f>
        <v>0</v>
      </c>
      <c r="I38" s="95"/>
      <c r="J38" s="95"/>
      <c r="K38" s="95"/>
      <c r="L38" s="95"/>
      <c r="M38" s="1110">
        <f>+H38+I38+K38-J38-L38</f>
        <v>0</v>
      </c>
      <c r="N38" s="14"/>
      <c r="O38" s="14"/>
      <c r="P38" s="14"/>
      <c r="Q38" s="3"/>
    </row>
    <row r="39" spans="1:17">
      <c r="A39" s="1932"/>
      <c r="B39" s="1931"/>
      <c r="C39" s="91"/>
      <c r="D39" s="95">
        <f>SUMIF('1 BL anterior'!C:C,A39,'1 BL anterior'!E:E)</f>
        <v>0</v>
      </c>
      <c r="E39" s="95">
        <f>+F39-D39</f>
        <v>0</v>
      </c>
      <c r="F39" s="95">
        <f>SUMIF('2 BL preli'!B:B,A39,'2 BL preli'!D:D)</f>
        <v>0</v>
      </c>
      <c r="G39" s="178">
        <f>+M39-D39</f>
        <v>0</v>
      </c>
      <c r="H39" s="95">
        <f>SUMIF('3BL ACTUAL'!C:C,A39,'3BL ACTUAL'!E:E)</f>
        <v>0</v>
      </c>
      <c r="I39" s="95"/>
      <c r="J39" s="95"/>
      <c r="K39" s="95"/>
      <c r="L39" s="95"/>
      <c r="M39" s="1110">
        <f>+H39+I39+K39-J39-L39</f>
        <v>0</v>
      </c>
      <c r="N39" s="14"/>
      <c r="O39" s="14"/>
      <c r="P39" s="14"/>
      <c r="Q39" s="3"/>
    </row>
    <row r="40" spans="1:17" ht="14.25" customHeight="1">
      <c r="A40" s="1930"/>
      <c r="B40" s="1931"/>
      <c r="C40" s="3"/>
      <c r="D40" s="9"/>
      <c r="E40" s="9"/>
      <c r="F40" s="9"/>
      <c r="G40" s="30"/>
      <c r="H40" s="89"/>
      <c r="I40" s="89"/>
      <c r="J40" s="80"/>
      <c r="K40" s="80"/>
      <c r="L40" s="89"/>
      <c r="M40" s="1109"/>
      <c r="N40" s="14"/>
      <c r="O40" s="14"/>
      <c r="P40" s="14"/>
    </row>
    <row r="41" spans="1:17" s="66" customFormat="1" ht="16.5" customHeight="1">
      <c r="B41" s="1583"/>
      <c r="C41" s="1579"/>
      <c r="D41" s="88">
        <f t="shared" ref="D41:M41" si="8">SUM(D27:D40)</f>
        <v>0</v>
      </c>
      <c r="E41" s="88">
        <f t="shared" si="8"/>
        <v>0</v>
      </c>
      <c r="F41" s="99">
        <f t="shared" si="8"/>
        <v>0</v>
      </c>
      <c r="G41" s="88">
        <f t="shared" si="8"/>
        <v>0</v>
      </c>
      <c r="H41" s="88">
        <f t="shared" si="8"/>
        <v>0</v>
      </c>
      <c r="I41" s="88">
        <f t="shared" si="8"/>
        <v>0</v>
      </c>
      <c r="J41" s="88">
        <f t="shared" si="8"/>
        <v>0</v>
      </c>
      <c r="K41" s="99">
        <f t="shared" si="8"/>
        <v>0</v>
      </c>
      <c r="L41" s="99">
        <f t="shared" si="8"/>
        <v>0</v>
      </c>
      <c r="M41" s="1113">
        <f t="shared" si="8"/>
        <v>0</v>
      </c>
      <c r="N41" s="6">
        <f>+N26</f>
        <v>0</v>
      </c>
      <c r="O41" s="6">
        <f>+O26</f>
        <v>0</v>
      </c>
      <c r="P41" s="6">
        <f>+P26</f>
        <v>0</v>
      </c>
    </row>
    <row r="42" spans="1:17">
      <c r="B42" s="3"/>
      <c r="C42" s="3"/>
      <c r="D42" s="3"/>
      <c r="E42" s="3"/>
      <c r="F42" s="3"/>
      <c r="G42" s="28"/>
      <c r="H42" s="66"/>
      <c r="I42" s="66"/>
      <c r="J42" s="66"/>
      <c r="K42" s="66"/>
      <c r="L42" s="66"/>
      <c r="N42" s="66"/>
    </row>
    <row r="43" spans="1:17">
      <c r="D43" s="285">
        <f>+D41-D26</f>
        <v>0</v>
      </c>
      <c r="F43" s="285">
        <f>+F41-F26</f>
        <v>0</v>
      </c>
      <c r="H43" s="66"/>
      <c r="I43" s="66"/>
      <c r="J43" s="66"/>
      <c r="K43" s="66"/>
      <c r="L43" s="66"/>
      <c r="M43" s="634">
        <f>+M41-M26</f>
        <v>0</v>
      </c>
      <c r="N43" s="66"/>
    </row>
    <row r="44" spans="1:17">
      <c r="A44" s="3"/>
      <c r="B44" s="22" t="s">
        <v>0</v>
      </c>
      <c r="C44" s="3"/>
      <c r="D44" s="3"/>
      <c r="H44" s="98"/>
    </row>
    <row r="45" spans="1:17" ht="15.75">
      <c r="A45" s="3"/>
      <c r="B45" s="22" t="s">
        <v>1</v>
      </c>
      <c r="C45" s="3"/>
      <c r="D45" s="3"/>
      <c r="M45" s="1106"/>
      <c r="N45" s="209"/>
    </row>
    <row r="46" spans="1:17" ht="15.75">
      <c r="A46" s="22"/>
      <c r="B46" s="3"/>
      <c r="C46" s="3"/>
      <c r="D46" s="3"/>
      <c r="M46" s="1106"/>
      <c r="N46" s="209"/>
    </row>
    <row r="47" spans="1:17" ht="15.75">
      <c r="A47" s="3"/>
      <c r="B47" s="22" t="s">
        <v>2</v>
      </c>
      <c r="C47" s="22">
        <v>2</v>
      </c>
      <c r="D47" s="3" t="s">
        <v>53</v>
      </c>
      <c r="M47" s="1106"/>
      <c r="N47" s="209"/>
    </row>
    <row r="48" spans="1:17">
      <c r="A48" s="22">
        <v>1</v>
      </c>
      <c r="B48" s="3" t="s">
        <v>52</v>
      </c>
      <c r="C48" s="22">
        <v>3</v>
      </c>
      <c r="D48" s="3" t="s">
        <v>55</v>
      </c>
      <c r="M48" s="505"/>
    </row>
    <row r="49" spans="1:13">
      <c r="A49" s="22">
        <v>2</v>
      </c>
      <c r="B49" s="3" t="s">
        <v>54</v>
      </c>
      <c r="C49" s="22">
        <v>4</v>
      </c>
      <c r="D49" s="3" t="s">
        <v>56</v>
      </c>
      <c r="M49" s="505"/>
    </row>
    <row r="50" spans="1:13">
      <c r="A50" s="22"/>
      <c r="B50" s="22" t="s">
        <v>3</v>
      </c>
      <c r="C50" s="22">
        <v>5</v>
      </c>
      <c r="D50" s="3" t="s">
        <v>58</v>
      </c>
    </row>
    <row r="51" spans="1:13">
      <c r="A51" s="22">
        <v>3</v>
      </c>
      <c r="B51" s="3" t="s">
        <v>57</v>
      </c>
      <c r="C51" s="3"/>
      <c r="D51" s="3"/>
    </row>
    <row r="52" spans="1:13">
      <c r="A52" s="22">
        <v>2</v>
      </c>
      <c r="B52" s="3" t="s">
        <v>59</v>
      </c>
      <c r="C52" s="3"/>
      <c r="D52" s="3"/>
    </row>
    <row r="53" spans="1:13">
      <c r="A53" s="22">
        <v>1</v>
      </c>
      <c r="B53" s="3" t="s">
        <v>60</v>
      </c>
      <c r="C53" s="3"/>
      <c r="D53" s="3"/>
    </row>
    <row r="54" spans="1:13">
      <c r="A54" s="22"/>
      <c r="B54" s="3"/>
      <c r="C54" s="3"/>
      <c r="D54" s="3"/>
    </row>
    <row r="58" spans="1:13">
      <c r="A58" t="s">
        <v>154</v>
      </c>
    </row>
    <row r="59" spans="1:13">
      <c r="B59" s="365" t="s">
        <v>261</v>
      </c>
    </row>
    <row r="60" spans="1:13">
      <c r="B60" s="365" t="s">
        <v>262</v>
      </c>
    </row>
    <row r="61" spans="1:13">
      <c r="B61" s="365" t="s">
        <v>263</v>
      </c>
    </row>
    <row r="62" spans="1:13">
      <c r="A62" t="s">
        <v>155</v>
      </c>
      <c r="B62" s="365"/>
    </row>
    <row r="63" spans="1:13">
      <c r="B63" s="365" t="s">
        <v>264</v>
      </c>
    </row>
    <row r="64" spans="1:13">
      <c r="B64" s="365" t="s">
        <v>265</v>
      </c>
    </row>
    <row r="65" spans="1:2">
      <c r="A65" t="s">
        <v>156</v>
      </c>
      <c r="B65" s="365"/>
    </row>
    <row r="66" spans="1:2">
      <c r="B66" s="365" t="s">
        <v>264</v>
      </c>
    </row>
    <row r="67" spans="1:2">
      <c r="B67" s="365" t="s">
        <v>265</v>
      </c>
    </row>
    <row r="68" spans="1:2">
      <c r="A68" t="s">
        <v>157</v>
      </c>
      <c r="B68" s="365"/>
    </row>
    <row r="69" spans="1:2">
      <c r="B69" s="365" t="s">
        <v>266</v>
      </c>
    </row>
    <row r="70" spans="1:2">
      <c r="B70" s="365" t="s">
        <v>267</v>
      </c>
    </row>
    <row r="71" spans="1:2">
      <c r="B71" s="365" t="s">
        <v>268</v>
      </c>
    </row>
    <row r="72" spans="1:2">
      <c r="B72" s="365" t="s">
        <v>238</v>
      </c>
    </row>
  </sheetData>
  <mergeCells count="4">
    <mergeCell ref="N8:O8"/>
    <mergeCell ref="N7:P7"/>
    <mergeCell ref="M3:M5"/>
    <mergeCell ref="K8:L8"/>
  </mergeCells>
  <phoneticPr fontId="0" type="noConversion"/>
  <pageMargins left="0.39370078740157483" right="0.47244094488188981" top="0.78740157480314965" bottom="0.59055118110236227" header="0.51181102362204722" footer="0.51181102362204722"/>
  <pageSetup paperSize="9" scale="59" orientation="landscape" r:id="rId1"/>
  <headerFooter alignWithMargins="0">
    <oddHeader>&amp;A</oddHeader>
    <oddFooter>Page &amp;P</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6">
    <tabColor theme="4"/>
    <pageSetUpPr fitToPage="1"/>
  </sheetPr>
  <dimension ref="A1:Q126"/>
  <sheetViews>
    <sheetView workbookViewId="0"/>
  </sheetViews>
  <sheetFormatPr baseColWidth="10" defaultColWidth="8.85546875" defaultRowHeight="12.75"/>
  <cols>
    <col min="1" max="1" width="23.85546875" style="240" customWidth="1"/>
    <col min="2" max="2" width="45.140625" style="240" customWidth="1"/>
    <col min="3" max="3" width="4.85546875" style="240" customWidth="1"/>
    <col min="4" max="6" width="14.140625" style="240" customWidth="1"/>
    <col min="7" max="7" width="13.7109375" style="240" customWidth="1"/>
    <col min="8" max="8" width="13.85546875" style="240" customWidth="1"/>
    <col min="9" max="9" width="9.5703125" style="240" bestFit="1" customWidth="1"/>
    <col min="10" max="10" width="10.140625" style="240" bestFit="1" customWidth="1"/>
    <col min="11" max="11" width="9.5703125" style="240" bestFit="1" customWidth="1"/>
    <col min="12" max="12" width="10.140625" style="240" bestFit="1" customWidth="1"/>
    <col min="13" max="13" width="15.140625" style="240" customWidth="1"/>
    <col min="14" max="14" width="7.42578125" style="240" bestFit="1" customWidth="1"/>
    <col min="15" max="15" width="8" style="240" bestFit="1" customWidth="1"/>
    <col min="16" max="16" width="7.85546875" style="240" bestFit="1" customWidth="1"/>
    <col min="17" max="17" width="9.85546875" style="240" customWidth="1"/>
    <col min="18" max="18" width="12" style="240" bestFit="1" customWidth="1"/>
    <col min="19" max="16384" width="8.85546875" style="240"/>
  </cols>
  <sheetData>
    <row r="1" spans="1:16">
      <c r="B1" s="290"/>
      <c r="C1" s="290"/>
      <c r="D1" s="290"/>
      <c r="E1" s="290"/>
      <c r="F1" s="290"/>
      <c r="G1" s="290"/>
      <c r="H1" s="290"/>
      <c r="I1" s="290"/>
      <c r="J1" s="290"/>
      <c r="N1" s="290"/>
      <c r="O1" s="290"/>
      <c r="P1" s="290"/>
    </row>
    <row r="2" spans="1:16">
      <c r="B2" s="291" t="str">
        <f>+'4 BG101'!$B$2</f>
        <v>TABACALERA MENHURSA S.A.</v>
      </c>
      <c r="C2" s="291"/>
      <c r="D2" s="291"/>
      <c r="E2" s="291"/>
      <c r="F2" s="292"/>
      <c r="G2" s="292"/>
      <c r="H2" s="292"/>
      <c r="I2" s="292"/>
      <c r="J2" s="292"/>
      <c r="M2" s="3417">
        <f>+'4 BG101'!C14</f>
        <v>104</v>
      </c>
      <c r="N2" s="3417"/>
      <c r="O2" s="290"/>
      <c r="P2" s="290"/>
    </row>
    <row r="3" spans="1:16">
      <c r="B3" s="291" t="str">
        <f>+'4 BG101'!$B$3</f>
        <v>ANEXOS A LOS ESTADOS FINANCIEROS</v>
      </c>
      <c r="C3" s="291"/>
      <c r="D3" s="291"/>
      <c r="E3" s="291"/>
      <c r="F3" s="292"/>
      <c r="G3" s="292"/>
      <c r="H3" s="292"/>
      <c r="I3" s="292"/>
      <c r="J3" s="292"/>
      <c r="M3" s="3417"/>
      <c r="N3" s="3417"/>
      <c r="O3" s="290"/>
      <c r="P3" s="290"/>
    </row>
    <row r="4" spans="1:16">
      <c r="B4" s="291" t="str">
        <f>+'4 BG101'!B14</f>
        <v>Inventarios</v>
      </c>
      <c r="C4" s="291"/>
      <c r="D4" s="291"/>
      <c r="E4" s="291"/>
      <c r="F4" s="292"/>
      <c r="G4" s="292"/>
      <c r="H4" s="292"/>
      <c r="I4" s="292"/>
      <c r="J4" s="292"/>
      <c r="M4" s="3417"/>
      <c r="N4" s="3417"/>
      <c r="O4" s="290"/>
      <c r="P4" s="290"/>
    </row>
    <row r="5" spans="1:16">
      <c r="B5" s="291" t="str">
        <f>+'4 BG101'!$B5</f>
        <v>AL 31 DE DICIEMBRE DEL 2023</v>
      </c>
      <c r="C5" s="291"/>
      <c r="D5" s="291"/>
      <c r="E5" s="291"/>
      <c r="F5" s="292"/>
      <c r="G5" s="292"/>
      <c r="H5" s="292"/>
      <c r="I5" s="292"/>
      <c r="J5" s="292"/>
      <c r="N5" s="290"/>
      <c r="O5" s="290"/>
      <c r="P5" s="290"/>
    </row>
    <row r="6" spans="1:16" ht="13.5" thickBot="1">
      <c r="B6" s="290"/>
      <c r="C6" s="290"/>
      <c r="D6" s="290"/>
      <c r="E6" s="290"/>
      <c r="F6" s="290"/>
      <c r="G6" s="290"/>
      <c r="H6" s="290"/>
      <c r="I6" s="290"/>
      <c r="J6" s="290"/>
      <c r="K6" s="290"/>
      <c r="N6" s="3520" t="s">
        <v>110</v>
      </c>
      <c r="O6" s="3521"/>
      <c r="P6" s="3522"/>
    </row>
    <row r="7" spans="1:16">
      <c r="B7" s="293" t="s">
        <v>10</v>
      </c>
      <c r="C7" s="521"/>
      <c r="D7" s="522" t="s">
        <v>11</v>
      </c>
      <c r="E7" s="523"/>
      <c r="F7" s="524"/>
      <c r="G7" s="524"/>
      <c r="H7" s="525" t="s">
        <v>14</v>
      </c>
      <c r="I7" s="526" t="s">
        <v>13</v>
      </c>
      <c r="J7" s="526"/>
      <c r="K7" s="3513" t="s">
        <v>15</v>
      </c>
      <c r="L7" s="3514"/>
      <c r="M7" s="527" t="s">
        <v>11</v>
      </c>
      <c r="N7" s="3507"/>
      <c r="O7" s="3508"/>
      <c r="P7" s="528" t="s">
        <v>62</v>
      </c>
    </row>
    <row r="8" spans="1:16" ht="13.5" thickBot="1">
      <c r="B8" s="302"/>
      <c r="C8" s="529" t="s">
        <v>112</v>
      </c>
      <c r="D8" s="530">
        <f>+'4 BG101'!$D$9</f>
        <v>44926</v>
      </c>
      <c r="E8" s="531" t="str">
        <f>+'4 BG101'!$E$9</f>
        <v>VARIACIÓN</v>
      </c>
      <c r="F8" s="530" t="str">
        <f>+'4 BG101'!F8</f>
        <v>PRELIMINAR</v>
      </c>
      <c r="G8" s="532" t="s">
        <v>662</v>
      </c>
      <c r="H8" s="530" t="str">
        <f>+'4 BG101'!H8</f>
        <v>SALDOS</v>
      </c>
      <c r="I8" s="533" t="s">
        <v>114</v>
      </c>
      <c r="J8" s="533" t="s">
        <v>115</v>
      </c>
      <c r="K8" s="533" t="s">
        <v>114</v>
      </c>
      <c r="L8" s="533" t="s">
        <v>115</v>
      </c>
      <c r="M8" s="534" t="s">
        <v>41</v>
      </c>
      <c r="N8" s="535" t="s">
        <v>51</v>
      </c>
      <c r="O8" s="535" t="s">
        <v>4</v>
      </c>
      <c r="P8" s="536" t="s">
        <v>64</v>
      </c>
    </row>
    <row r="9" spans="1:16">
      <c r="B9" s="340"/>
      <c r="C9" s="308"/>
      <c r="D9" s="309"/>
      <c r="E9" s="309"/>
      <c r="F9" s="309"/>
      <c r="G9" s="308"/>
      <c r="H9" s="311"/>
      <c r="I9" s="309"/>
      <c r="J9" s="308"/>
      <c r="K9" s="312"/>
      <c r="L9" s="311"/>
      <c r="M9" s="308"/>
      <c r="N9" s="313"/>
      <c r="O9" s="313"/>
      <c r="P9" s="308"/>
    </row>
    <row r="10" spans="1:16" ht="13.5" thickBot="1">
      <c r="A10" s="366" t="s">
        <v>22</v>
      </c>
      <c r="B10" s="325"/>
      <c r="C10" s="312"/>
      <c r="D10" s="311"/>
      <c r="E10" s="311"/>
      <c r="F10" s="311"/>
      <c r="G10" s="312"/>
      <c r="H10" s="311"/>
      <c r="I10" s="311"/>
      <c r="J10" s="312"/>
      <c r="K10" s="312"/>
      <c r="L10" s="311"/>
      <c r="M10" s="312"/>
      <c r="N10" s="313"/>
      <c r="O10" s="313"/>
      <c r="P10" s="312"/>
    </row>
    <row r="11" spans="1:16">
      <c r="A11" s="240">
        <v>339</v>
      </c>
      <c r="B11" s="365" t="s">
        <v>269</v>
      </c>
      <c r="C11" s="311"/>
      <c r="D11" s="418">
        <f>SUMIF('1 BL anterior'!B:B,A11,'1 BL anterior'!E:E)</f>
        <v>0</v>
      </c>
      <c r="E11" s="441"/>
      <c r="F11" s="200">
        <f>SUMIF('2 BL preli'!A:A,A11,'2 BL preli'!D:D)</f>
        <v>0</v>
      </c>
      <c r="G11" s="441"/>
      <c r="H11" s="441"/>
      <c r="I11" s="441"/>
      <c r="J11" s="441"/>
      <c r="K11" s="441"/>
      <c r="L11" s="441"/>
      <c r="M11" s="444">
        <f>SUMIF('3BL ACTUAL'!B:B,A11,'3BL ACTUAL'!E:E)</f>
        <v>0</v>
      </c>
      <c r="N11" s="21">
        <f t="shared" ref="N11:N31" si="0">IF(M11&lt;&gt;0,1,0)</f>
        <v>0</v>
      </c>
      <c r="O11" s="14">
        <f t="shared" ref="O11:O31" si="1">IF(M11&lt;&gt;0,3,0)</f>
        <v>0</v>
      </c>
      <c r="P11" s="14">
        <f t="shared" ref="P11:P31" si="2">+N11+O11</f>
        <v>0</v>
      </c>
    </row>
    <row r="12" spans="1:16">
      <c r="A12" s="240">
        <v>340</v>
      </c>
      <c r="B12" s="365" t="s">
        <v>270</v>
      </c>
      <c r="C12" s="311"/>
      <c r="D12" s="420">
        <f>SUMIF('1 BL anterior'!B:B,A12,'1 BL anterior'!E:E)</f>
        <v>0</v>
      </c>
      <c r="E12" s="95">
        <f>+F12-D12</f>
        <v>0</v>
      </c>
      <c r="F12" s="200">
        <f>SUMIF('2 BL preli'!A:A,A12,'2 BL preli'!D:D)</f>
        <v>0</v>
      </c>
      <c r="G12" s="95">
        <f>+M12-D12</f>
        <v>0</v>
      </c>
      <c r="H12" s="95"/>
      <c r="I12" s="95"/>
      <c r="J12" s="95"/>
      <c r="K12" s="95"/>
      <c r="L12" s="95"/>
      <c r="M12" s="154">
        <f>SUMIF('3BL ACTUAL'!B:B,A12,'3BL ACTUAL'!E:E)</f>
        <v>0</v>
      </c>
      <c r="N12" s="21">
        <f t="shared" si="0"/>
        <v>0</v>
      </c>
      <c r="O12" s="14">
        <f t="shared" si="1"/>
        <v>0</v>
      </c>
      <c r="P12" s="14">
        <f t="shared" si="2"/>
        <v>0</v>
      </c>
    </row>
    <row r="13" spans="1:16">
      <c r="A13" s="240">
        <v>341</v>
      </c>
      <c r="B13" s="365" t="s">
        <v>271</v>
      </c>
      <c r="C13" s="311"/>
      <c r="D13" s="420">
        <f>SUMIF('1 BL anterior'!B:B,A13,'1 BL anterior'!E:E)</f>
        <v>0</v>
      </c>
      <c r="E13" s="95">
        <f t="shared" ref="E13:E31" si="3">+F13-D13</f>
        <v>0</v>
      </c>
      <c r="F13" s="200">
        <f>SUMIF('2 BL preli'!A:A,A13,'2 BL preli'!D:D)</f>
        <v>0</v>
      </c>
      <c r="G13" s="95"/>
      <c r="H13" s="95"/>
      <c r="I13" s="95"/>
      <c r="J13" s="95"/>
      <c r="K13" s="95"/>
      <c r="L13" s="95"/>
      <c r="M13" s="154">
        <f>SUMIF('3BL ACTUAL'!B:B,A13,'3BL ACTUAL'!E:E)</f>
        <v>0</v>
      </c>
      <c r="N13" s="21">
        <f t="shared" si="0"/>
        <v>0</v>
      </c>
      <c r="O13" s="14">
        <f t="shared" si="1"/>
        <v>0</v>
      </c>
      <c r="P13" s="14">
        <f t="shared" si="2"/>
        <v>0</v>
      </c>
    </row>
    <row r="14" spans="1:16">
      <c r="A14" s="240">
        <v>342</v>
      </c>
      <c r="B14" s="365" t="s">
        <v>272</v>
      </c>
      <c r="C14" s="311"/>
      <c r="D14" s="420">
        <f>SUMIF('1 BL anterior'!B:B,A14,'1 BL anterior'!E:E)</f>
        <v>0</v>
      </c>
      <c r="E14" s="95">
        <f t="shared" si="3"/>
        <v>0</v>
      </c>
      <c r="F14" s="200">
        <f>SUMIF('2 BL preli'!A:A,A14,'2 BL preli'!D:D)</f>
        <v>0</v>
      </c>
      <c r="G14" s="95">
        <f t="shared" ref="G14:G31" si="4">+M14-D14</f>
        <v>0</v>
      </c>
      <c r="H14" s="95"/>
      <c r="I14" s="95"/>
      <c r="J14" s="95"/>
      <c r="K14" s="95"/>
      <c r="L14" s="95"/>
      <c r="M14" s="154">
        <f>SUMIF('3BL ACTUAL'!B:B,A14,'3BL ACTUAL'!E:E)</f>
        <v>0</v>
      </c>
      <c r="N14" s="21">
        <f t="shared" si="0"/>
        <v>0</v>
      </c>
      <c r="O14" s="14">
        <f t="shared" si="1"/>
        <v>0</v>
      </c>
      <c r="P14" s="14">
        <f t="shared" si="2"/>
        <v>0</v>
      </c>
    </row>
    <row r="15" spans="1:16">
      <c r="A15" s="240">
        <v>343</v>
      </c>
      <c r="B15" s="365" t="s">
        <v>273</v>
      </c>
      <c r="C15" s="311"/>
      <c r="D15" s="420">
        <f>SUMIF('1 BL anterior'!B:B,A15,'1 BL anterior'!E:E)</f>
        <v>0</v>
      </c>
      <c r="E15" s="95">
        <f t="shared" si="3"/>
        <v>0</v>
      </c>
      <c r="F15" s="200">
        <f>SUMIF('2 BL preli'!A:A,A15,'2 BL preli'!D:D)</f>
        <v>0</v>
      </c>
      <c r="G15" s="95">
        <f t="shared" si="4"/>
        <v>0</v>
      </c>
      <c r="H15" s="95"/>
      <c r="I15" s="95"/>
      <c r="J15" s="95"/>
      <c r="K15" s="95"/>
      <c r="L15" s="95"/>
      <c r="M15" s="154">
        <f>SUMIF('3BL ACTUAL'!B:B,A15,'3BL ACTUAL'!E:E)</f>
        <v>0</v>
      </c>
      <c r="N15" s="21">
        <f t="shared" si="0"/>
        <v>0</v>
      </c>
      <c r="O15" s="14">
        <f t="shared" si="1"/>
        <v>0</v>
      </c>
      <c r="P15" s="14">
        <f t="shared" si="2"/>
        <v>0</v>
      </c>
    </row>
    <row r="16" spans="1:16">
      <c r="A16" s="240">
        <v>344</v>
      </c>
      <c r="B16" s="365" t="s">
        <v>274</v>
      </c>
      <c r="C16" s="311"/>
      <c r="D16" s="420">
        <f>SUMIF('1 BL anterior'!B:B,A16,'1 BL anterior'!E:E)</f>
        <v>0</v>
      </c>
      <c r="E16" s="95">
        <f t="shared" si="3"/>
        <v>0</v>
      </c>
      <c r="F16" s="200">
        <f>SUMIF('2 BL preli'!A:A,A16,'2 BL preli'!D:D)</f>
        <v>0</v>
      </c>
      <c r="G16" s="95">
        <f t="shared" si="4"/>
        <v>0</v>
      </c>
      <c r="H16" s="95"/>
      <c r="I16" s="95"/>
      <c r="J16" s="95"/>
      <c r="K16" s="95"/>
      <c r="L16" s="95"/>
      <c r="M16" s="154">
        <f>SUMIF('3BL ACTUAL'!B:B,A16,'3BL ACTUAL'!E:E)</f>
        <v>0</v>
      </c>
      <c r="N16" s="21">
        <f t="shared" si="0"/>
        <v>0</v>
      </c>
      <c r="O16" s="14">
        <f t="shared" si="1"/>
        <v>0</v>
      </c>
      <c r="P16" s="14">
        <f t="shared" si="2"/>
        <v>0</v>
      </c>
    </row>
    <row r="17" spans="1:17">
      <c r="A17" s="240">
        <v>345</v>
      </c>
      <c r="B17" s="365" t="s">
        <v>275</v>
      </c>
      <c r="C17" s="311"/>
      <c r="D17" s="420">
        <f>SUMIF('1 BL anterior'!B:B,A17,'1 BL anterior'!E:E)</f>
        <v>0</v>
      </c>
      <c r="E17" s="95">
        <f t="shared" si="3"/>
        <v>0</v>
      </c>
      <c r="F17" s="200">
        <f>SUMIF('2 BL preli'!A:A,A17,'2 BL preli'!D:D)</f>
        <v>0</v>
      </c>
      <c r="G17" s="95">
        <f t="shared" si="4"/>
        <v>0</v>
      </c>
      <c r="H17" s="95"/>
      <c r="I17" s="95"/>
      <c r="J17" s="95"/>
      <c r="K17" s="95"/>
      <c r="L17" s="95"/>
      <c r="M17" s="154">
        <f>SUMIF('3BL ACTUAL'!B:B,A17,'3BL ACTUAL'!E:E)</f>
        <v>0</v>
      </c>
      <c r="N17" s="21">
        <f t="shared" si="0"/>
        <v>0</v>
      </c>
      <c r="O17" s="14">
        <f t="shared" si="1"/>
        <v>0</v>
      </c>
      <c r="P17" s="14">
        <f t="shared" si="2"/>
        <v>0</v>
      </c>
    </row>
    <row r="18" spans="1:17">
      <c r="A18" s="240">
        <v>346</v>
      </c>
      <c r="B18" s="365" t="s">
        <v>276</v>
      </c>
      <c r="C18" s="311"/>
      <c r="D18" s="420">
        <f>SUMIF('1 BL anterior'!B:B,A18,'1 BL anterior'!E:E)</f>
        <v>0</v>
      </c>
      <c r="E18" s="95">
        <f t="shared" si="3"/>
        <v>0</v>
      </c>
      <c r="F18" s="200">
        <f>SUMIF('2 BL preli'!A:A,A18,'2 BL preli'!D:D)</f>
        <v>0</v>
      </c>
      <c r="G18" s="95">
        <f t="shared" si="4"/>
        <v>0</v>
      </c>
      <c r="H18" s="95"/>
      <c r="I18" s="95"/>
      <c r="J18" s="95"/>
      <c r="K18" s="95"/>
      <c r="L18" s="95"/>
      <c r="M18" s="154">
        <f>SUMIF('3BL ACTUAL'!B:B,A18,'3BL ACTUAL'!E:E)</f>
        <v>0</v>
      </c>
      <c r="N18" s="21">
        <f t="shared" si="0"/>
        <v>0</v>
      </c>
      <c r="O18" s="14">
        <f t="shared" si="1"/>
        <v>0</v>
      </c>
      <c r="P18" s="14">
        <f t="shared" si="2"/>
        <v>0</v>
      </c>
    </row>
    <row r="19" spans="1:17">
      <c r="A19" s="240">
        <v>347</v>
      </c>
      <c r="B19" s="365" t="s">
        <v>277</v>
      </c>
      <c r="C19" s="311"/>
      <c r="D19" s="420">
        <f>SUMIF('1 BL anterior'!B:B,A19,'1 BL anterior'!E:E)</f>
        <v>0</v>
      </c>
      <c r="E19" s="95">
        <f t="shared" si="3"/>
        <v>0</v>
      </c>
      <c r="F19" s="200">
        <f>SUMIF('2 BL preli'!A:A,A19,'2 BL preli'!D:D)</f>
        <v>0</v>
      </c>
      <c r="G19" s="95">
        <f t="shared" si="4"/>
        <v>0</v>
      </c>
      <c r="H19" s="95"/>
      <c r="I19" s="95"/>
      <c r="J19" s="95"/>
      <c r="K19" s="95"/>
      <c r="L19" s="95"/>
      <c r="M19" s="154">
        <f>SUMIF('3BL ACTUAL'!B:B,A19,'3BL ACTUAL'!E:E)</f>
        <v>0</v>
      </c>
      <c r="N19" s="21">
        <f t="shared" si="0"/>
        <v>0</v>
      </c>
      <c r="O19" s="14">
        <f t="shared" si="1"/>
        <v>0</v>
      </c>
      <c r="P19" s="14">
        <f t="shared" si="2"/>
        <v>0</v>
      </c>
    </row>
    <row r="20" spans="1:17">
      <c r="A20" s="366" t="s">
        <v>159</v>
      </c>
      <c r="B20" s="365"/>
      <c r="C20" s="311"/>
      <c r="D20" s="420"/>
      <c r="E20" s="95">
        <f t="shared" si="3"/>
        <v>0</v>
      </c>
      <c r="F20" s="200">
        <f>SUMIF('2 BL preli'!A:A,A20,'2 BL preli'!D:D)</f>
        <v>0</v>
      </c>
      <c r="G20" s="95">
        <f t="shared" si="4"/>
        <v>0</v>
      </c>
      <c r="H20" s="95"/>
      <c r="I20" s="95"/>
      <c r="J20" s="95"/>
      <c r="K20" s="95"/>
      <c r="L20" s="95"/>
      <c r="M20" s="154"/>
      <c r="N20" s="21">
        <f t="shared" si="0"/>
        <v>0</v>
      </c>
      <c r="O20" s="14">
        <f t="shared" si="1"/>
        <v>0</v>
      </c>
      <c r="P20" s="14">
        <f t="shared" si="2"/>
        <v>0</v>
      </c>
    </row>
    <row r="21" spans="1:17">
      <c r="A21" s="240">
        <v>348</v>
      </c>
      <c r="B21" s="365" t="s">
        <v>284</v>
      </c>
      <c r="C21" s="465"/>
      <c r="D21" s="420">
        <f>SUMIF('1 BL anterior'!B:B,A21,'1 BL anterior'!E:E)</f>
        <v>0</v>
      </c>
      <c r="E21" s="95">
        <f t="shared" si="3"/>
        <v>0</v>
      </c>
      <c r="F21" s="200">
        <f>SUMIF('2 BL preli'!A:A,A21,'2 BL preli'!D:D)</f>
        <v>0</v>
      </c>
      <c r="G21" s="95">
        <f t="shared" si="4"/>
        <v>0</v>
      </c>
      <c r="H21" s="95"/>
      <c r="I21" s="95"/>
      <c r="J21" s="95"/>
      <c r="K21" s="95"/>
      <c r="L21" s="95"/>
      <c r="M21" s="154">
        <f>SUMIF('3BL ACTUAL'!B:B,A21,'3BL ACTUAL'!E:E)</f>
        <v>0</v>
      </c>
      <c r="N21" s="21">
        <f t="shared" si="0"/>
        <v>0</v>
      </c>
      <c r="O21" s="14">
        <f t="shared" si="1"/>
        <v>0</v>
      </c>
      <c r="P21" s="14">
        <f t="shared" si="2"/>
        <v>0</v>
      </c>
    </row>
    <row r="22" spans="1:17">
      <c r="A22" s="240">
        <v>349</v>
      </c>
      <c r="B22" s="365" t="s">
        <v>278</v>
      </c>
      <c r="C22" s="465"/>
      <c r="D22" s="420">
        <f>SUMIF('1 BL anterior'!B:B,A22,'1 BL anterior'!E:E)</f>
        <v>0</v>
      </c>
      <c r="E22" s="95">
        <f t="shared" si="3"/>
        <v>0</v>
      </c>
      <c r="F22" s="200">
        <f>SUMIF('2 BL preli'!A:A,A22,'2 BL preli'!D:D)</f>
        <v>0</v>
      </c>
      <c r="G22" s="95">
        <f t="shared" si="4"/>
        <v>0</v>
      </c>
      <c r="H22" s="95"/>
      <c r="I22" s="95"/>
      <c r="J22" s="95"/>
      <c r="K22" s="95"/>
      <c r="L22" s="95"/>
      <c r="M22" s="154">
        <f>SUMIF('3BL ACTUAL'!B:B,A22,'3BL ACTUAL'!E:E)</f>
        <v>0</v>
      </c>
      <c r="N22" s="21">
        <f t="shared" si="0"/>
        <v>0</v>
      </c>
      <c r="O22" s="14">
        <f t="shared" si="1"/>
        <v>0</v>
      </c>
      <c r="P22" s="14">
        <f t="shared" si="2"/>
        <v>0</v>
      </c>
    </row>
    <row r="23" spans="1:17">
      <c r="A23" s="366" t="s">
        <v>143</v>
      </c>
      <c r="B23" s="365"/>
      <c r="C23" s="466"/>
      <c r="D23" s="420"/>
      <c r="E23" s="95">
        <f t="shared" si="3"/>
        <v>0</v>
      </c>
      <c r="F23" s="200">
        <f>SUMIF('2 BL preli'!A:A,A23,'2 BL preli'!D:D)</f>
        <v>0</v>
      </c>
      <c r="G23" s="95">
        <f t="shared" si="4"/>
        <v>0</v>
      </c>
      <c r="H23" s="95"/>
      <c r="I23" s="95"/>
      <c r="J23" s="95"/>
      <c r="K23" s="95"/>
      <c r="L23" s="95"/>
      <c r="M23" s="154"/>
      <c r="N23" s="21">
        <f t="shared" si="0"/>
        <v>0</v>
      </c>
      <c r="O23" s="14">
        <f t="shared" si="1"/>
        <v>0</v>
      </c>
      <c r="P23" s="14">
        <f t="shared" si="2"/>
        <v>0</v>
      </c>
    </row>
    <row r="24" spans="1:17">
      <c r="A24" s="240" t="s">
        <v>285</v>
      </c>
      <c r="B24" s="365"/>
      <c r="C24" s="466"/>
      <c r="D24" s="420">
        <f>SUMIF('1 BL anterior'!B:B,A24,'1 BL anterior'!E:E)</f>
        <v>0</v>
      </c>
      <c r="E24" s="95">
        <f t="shared" si="3"/>
        <v>0</v>
      </c>
      <c r="F24" s="200">
        <f>SUMIF('2 BL preli'!A:A,A24,'2 BL preli'!D:D)</f>
        <v>0</v>
      </c>
      <c r="G24" s="95">
        <f t="shared" si="4"/>
        <v>0</v>
      </c>
      <c r="H24" s="95"/>
      <c r="I24" s="95"/>
      <c r="J24" s="95"/>
      <c r="K24" s="95"/>
      <c r="L24" s="95"/>
      <c r="M24" s="154">
        <f>SUMIF('3BL ACTUAL'!B:B,A24,'3BL ACTUAL'!E:E)</f>
        <v>0</v>
      </c>
      <c r="N24" s="21">
        <f t="shared" si="0"/>
        <v>0</v>
      </c>
      <c r="O24" s="14">
        <f t="shared" si="1"/>
        <v>0</v>
      </c>
      <c r="P24" s="14">
        <f t="shared" si="2"/>
        <v>0</v>
      </c>
    </row>
    <row r="25" spans="1:17">
      <c r="A25" s="240">
        <v>350</v>
      </c>
      <c r="B25" s="365" t="s">
        <v>282</v>
      </c>
      <c r="C25" s="466"/>
      <c r="D25" s="420">
        <f>SUMIF('1 BL anterior'!B:B,A25,'1 BL anterior'!E:E)</f>
        <v>0</v>
      </c>
      <c r="E25" s="95">
        <f t="shared" si="3"/>
        <v>0</v>
      </c>
      <c r="F25" s="200">
        <f>SUMIF('2 BL preli'!A:A,A25,'2 BL preli'!D:D)</f>
        <v>0</v>
      </c>
      <c r="G25" s="95">
        <f t="shared" si="4"/>
        <v>0</v>
      </c>
      <c r="H25" s="95"/>
      <c r="I25" s="95"/>
      <c r="J25" s="95"/>
      <c r="K25" s="95"/>
      <c r="L25" s="95"/>
      <c r="M25" s="154">
        <f>SUMIF('3BL ACTUAL'!B:B,A25,'3BL ACTUAL'!E:E)</f>
        <v>0</v>
      </c>
      <c r="N25" s="21">
        <f t="shared" si="0"/>
        <v>0</v>
      </c>
      <c r="O25" s="14">
        <f t="shared" si="1"/>
        <v>0</v>
      </c>
      <c r="P25" s="14">
        <f t="shared" si="2"/>
        <v>0</v>
      </c>
    </row>
    <row r="26" spans="1:17">
      <c r="A26" s="240">
        <v>351</v>
      </c>
      <c r="B26" s="365" t="s">
        <v>280</v>
      </c>
      <c r="C26" s="466"/>
      <c r="D26" s="420">
        <f>SUMIF('1 BL anterior'!B:B,A26,'1 BL anterior'!E:E)</f>
        <v>0</v>
      </c>
      <c r="E26" s="95">
        <f t="shared" si="3"/>
        <v>0</v>
      </c>
      <c r="F26" s="200">
        <f>SUMIF('2 BL preli'!A:A,A26,'2 BL preli'!D:D)</f>
        <v>0</v>
      </c>
      <c r="G26" s="95">
        <f t="shared" si="4"/>
        <v>0</v>
      </c>
      <c r="H26" s="95"/>
      <c r="I26" s="95"/>
      <c r="J26" s="95"/>
      <c r="K26" s="95"/>
      <c r="L26" s="95"/>
      <c r="M26" s="154">
        <f>SUMIF('3BL ACTUAL'!B:B,A26,'3BL ACTUAL'!E:E)</f>
        <v>0</v>
      </c>
      <c r="N26" s="21">
        <f t="shared" si="0"/>
        <v>0</v>
      </c>
      <c r="O26" s="14">
        <f t="shared" si="1"/>
        <v>0</v>
      </c>
      <c r="P26" s="14">
        <f t="shared" si="2"/>
        <v>0</v>
      </c>
    </row>
    <row r="27" spans="1:17">
      <c r="A27" s="240">
        <v>352</v>
      </c>
      <c r="B27" s="365" t="s">
        <v>281</v>
      </c>
      <c r="C27" s="466"/>
      <c r="D27" s="420">
        <f>SUMIF('1 BL anterior'!B:B,A27,'1 BL anterior'!E:E)</f>
        <v>0</v>
      </c>
      <c r="E27" s="95">
        <f t="shared" si="3"/>
        <v>0</v>
      </c>
      <c r="F27" s="200">
        <f>SUMIF('2 BL preli'!A:A,A27,'2 BL preli'!D:D)</f>
        <v>0</v>
      </c>
      <c r="G27" s="95">
        <f t="shared" si="4"/>
        <v>0</v>
      </c>
      <c r="H27" s="95"/>
      <c r="I27" s="95"/>
      <c r="J27" s="95"/>
      <c r="K27" s="95"/>
      <c r="L27" s="95"/>
      <c r="M27" s="154">
        <f>SUMIF('3BL ACTUAL'!B:B,A27,'3BL ACTUAL'!E:E)</f>
        <v>0</v>
      </c>
      <c r="N27" s="21">
        <f t="shared" si="0"/>
        <v>0</v>
      </c>
      <c r="O27" s="14">
        <f t="shared" si="1"/>
        <v>0</v>
      </c>
      <c r="P27" s="14">
        <f t="shared" si="2"/>
        <v>0</v>
      </c>
    </row>
    <row r="28" spans="1:17">
      <c r="A28" s="240" t="s">
        <v>286</v>
      </c>
      <c r="B28" s="365"/>
      <c r="C28" s="466"/>
      <c r="D28" s="420"/>
      <c r="E28" s="95">
        <f t="shared" si="3"/>
        <v>0</v>
      </c>
      <c r="F28" s="200">
        <f>SUMIF('2 BL preli'!A:A,A28,'2 BL preli'!D:D)</f>
        <v>0</v>
      </c>
      <c r="G28" s="95">
        <f t="shared" si="4"/>
        <v>0</v>
      </c>
      <c r="H28" s="95"/>
      <c r="I28" s="95"/>
      <c r="J28" s="95"/>
      <c r="K28" s="95"/>
      <c r="L28" s="95"/>
      <c r="M28" s="154"/>
      <c r="N28" s="21">
        <f t="shared" si="0"/>
        <v>0</v>
      </c>
      <c r="O28" s="14">
        <f t="shared" si="1"/>
        <v>0</v>
      </c>
      <c r="P28" s="14">
        <f t="shared" si="2"/>
        <v>0</v>
      </c>
    </row>
    <row r="29" spans="1:17">
      <c r="A29" s="240">
        <v>353</v>
      </c>
      <c r="B29" s="365" t="s">
        <v>283</v>
      </c>
      <c r="C29" s="466"/>
      <c r="D29" s="420">
        <f>SUMIF('1 BL anterior'!B:B,A29,'1 BL anterior'!E:E)</f>
        <v>0</v>
      </c>
      <c r="E29" s="95">
        <f t="shared" si="3"/>
        <v>0</v>
      </c>
      <c r="F29" s="200">
        <f>SUMIF('2 BL preli'!A:A,A29,'2 BL preli'!D:D)</f>
        <v>0</v>
      </c>
      <c r="G29" s="95">
        <f t="shared" si="4"/>
        <v>0</v>
      </c>
      <c r="H29" s="95"/>
      <c r="I29" s="95"/>
      <c r="J29" s="95"/>
      <c r="K29" s="95"/>
      <c r="L29" s="95"/>
      <c r="M29" s="154">
        <f>SUMIF('3BL ACTUAL'!B:B,A29,'3BL ACTUAL'!E:E)</f>
        <v>0</v>
      </c>
      <c r="N29" s="21">
        <f t="shared" si="0"/>
        <v>0</v>
      </c>
      <c r="O29" s="14">
        <f t="shared" si="1"/>
        <v>0</v>
      </c>
      <c r="P29" s="14">
        <f t="shared" si="2"/>
        <v>0</v>
      </c>
    </row>
    <row r="30" spans="1:17">
      <c r="A30" s="240">
        <v>354</v>
      </c>
      <c r="B30" s="365" t="s">
        <v>280</v>
      </c>
      <c r="C30" s="466"/>
      <c r="D30" s="420">
        <f>SUMIF('1 BL anterior'!B:B,A30,'1 BL anterior'!E:E)</f>
        <v>0</v>
      </c>
      <c r="E30" s="95">
        <f t="shared" si="3"/>
        <v>0</v>
      </c>
      <c r="F30" s="200">
        <f>SUMIF('2 BL preli'!A:A,A30,'2 BL preli'!D:D)</f>
        <v>0</v>
      </c>
      <c r="G30" s="95">
        <f t="shared" si="4"/>
        <v>0</v>
      </c>
      <c r="H30" s="95"/>
      <c r="I30" s="95"/>
      <c r="J30" s="95"/>
      <c r="K30" s="95"/>
      <c r="L30" s="95"/>
      <c r="M30" s="154">
        <f>SUMIF('3BL ACTUAL'!B:B,A30,'3BL ACTUAL'!E:E)</f>
        <v>0</v>
      </c>
      <c r="N30" s="21">
        <f t="shared" si="0"/>
        <v>0</v>
      </c>
      <c r="O30" s="14">
        <f t="shared" si="1"/>
        <v>0</v>
      </c>
      <c r="P30" s="14">
        <f t="shared" si="2"/>
        <v>0</v>
      </c>
    </row>
    <row r="31" spans="1:17" ht="13.5" thickBot="1">
      <c r="A31" s="240">
        <v>355</v>
      </c>
      <c r="B31" s="365" t="s">
        <v>281</v>
      </c>
      <c r="C31" s="1073"/>
      <c r="D31" s="420">
        <f>SUMIF('1 BL anterior'!B:B,A31,'1 BL anterior'!E:E)</f>
        <v>0</v>
      </c>
      <c r="E31" s="95">
        <f t="shared" si="3"/>
        <v>0</v>
      </c>
      <c r="F31" s="200">
        <f>SUMIF('2 BL preli'!A:A,A31,'2 BL preli'!D:D)</f>
        <v>0</v>
      </c>
      <c r="G31" s="95">
        <f t="shared" si="4"/>
        <v>0</v>
      </c>
      <c r="H31" s="445"/>
      <c r="I31" s="445"/>
      <c r="J31" s="445"/>
      <c r="K31" s="445"/>
      <c r="L31" s="445"/>
      <c r="M31" s="448">
        <f>SUMIF('3BL ACTUAL'!B:B,A31,'3BL ACTUAL'!E:E)</f>
        <v>0</v>
      </c>
      <c r="N31" s="21">
        <f t="shared" si="0"/>
        <v>0</v>
      </c>
      <c r="O31" s="14">
        <f t="shared" si="1"/>
        <v>0</v>
      </c>
      <c r="P31" s="14">
        <f t="shared" si="2"/>
        <v>0</v>
      </c>
    </row>
    <row r="32" spans="1:17" ht="13.5" thickBot="1">
      <c r="A32" s="1187">
        <f>+M89</f>
        <v>0</v>
      </c>
      <c r="B32" s="1146">
        <f>+D89</f>
        <v>0</v>
      </c>
      <c r="C32" s="1074"/>
      <c r="D32" s="1075">
        <f>SUM(D11:D31)</f>
        <v>0</v>
      </c>
      <c r="E32" s="1072"/>
      <c r="F32" s="469">
        <f>SUM(F11:F31)</f>
        <v>0</v>
      </c>
      <c r="G32" s="470"/>
      <c r="H32" s="472"/>
      <c r="I32" s="473"/>
      <c r="J32" s="472"/>
      <c r="K32" s="470"/>
      <c r="L32" s="471"/>
      <c r="M32" s="469">
        <f>SUM(M11:M31)</f>
        <v>0</v>
      </c>
      <c r="N32" s="1167">
        <f>IF(SUM(N$11:N31)=0,0,SUM(N$11:N31)/COUNTIF(N$11:N31,"&gt;0"))</f>
        <v>0</v>
      </c>
      <c r="O32" s="1167">
        <f>IF(SUM(O$11:O31)=0,0,SUM(O$11:O31)/COUNTIF(O$11:O31,"&gt;0"))</f>
        <v>0</v>
      </c>
      <c r="P32" s="1167">
        <f>IF(SUM(P$11:P31)=0,0,SUM(P$11:P31)/COUNTIF(P$11:P31,"&gt;0"))</f>
        <v>0</v>
      </c>
      <c r="Q32" t="str">
        <f>+B33</f>
        <v>verificar a que contratos pertenece ese inventario</v>
      </c>
    </row>
    <row r="33" spans="1:16">
      <c r="B33" s="365" t="s">
        <v>1803</v>
      </c>
      <c r="C33" s="244"/>
      <c r="D33" s="313"/>
      <c r="E33" s="314"/>
      <c r="F33" s="95"/>
      <c r="G33" s="314"/>
      <c r="H33" s="313"/>
      <c r="I33" s="316"/>
      <c r="J33" s="313"/>
      <c r="K33" s="314"/>
      <c r="L33" s="315"/>
      <c r="M33" s="314"/>
      <c r="N33" s="312"/>
      <c r="O33" s="312"/>
      <c r="P33" s="312"/>
    </row>
    <row r="34" spans="1:16">
      <c r="C34" s="244"/>
      <c r="D34" s="95">
        <f>SUMIF('1 BL anterior'!C:C,A34,'1 BL anterior'!E:E)</f>
        <v>0</v>
      </c>
      <c r="E34" s="95">
        <f t="shared" ref="E34:E50" si="5">+F34-D34</f>
        <v>0</v>
      </c>
      <c r="F34" s="95">
        <f>SUMIF('2 BL preli'!B:B,A34,'2 BL preli'!D:D)</f>
        <v>0</v>
      </c>
      <c r="G34" s="95">
        <f t="shared" ref="G34:G50" si="6">+M34-D34</f>
        <v>0</v>
      </c>
      <c r="H34" s="95">
        <f>SUMIF('3BL ACTUAL'!C:C,A34,'3BL ACTUAL'!E:E)</f>
        <v>0</v>
      </c>
      <c r="I34" s="95"/>
      <c r="J34" s="95"/>
      <c r="K34" s="95"/>
      <c r="L34" s="95"/>
      <c r="M34" s="154">
        <f t="shared" ref="M34:M50" si="7">+H34+I34+K34-J34-L34</f>
        <v>0</v>
      </c>
      <c r="N34" s="312"/>
      <c r="O34" s="312"/>
      <c r="P34" s="312"/>
    </row>
    <row r="35" spans="1:16" ht="15">
      <c r="A35" s="2685" t="s">
        <v>5383</v>
      </c>
      <c r="B35" s="2685" t="s">
        <v>4704</v>
      </c>
      <c r="C35" s="244"/>
      <c r="D35" s="95">
        <f>SUMIF('1 BL anterior'!C:C,A35,'1 BL anterior'!E:E)</f>
        <v>0</v>
      </c>
      <c r="E35" s="95">
        <f>+F35-D35</f>
        <v>0</v>
      </c>
      <c r="F35" s="95">
        <f>SUMIF('2 BL preli'!B:B,A35,'2 BL preli'!D:D)</f>
        <v>0</v>
      </c>
      <c r="G35" s="95">
        <f>+M35-D35</f>
        <v>0</v>
      </c>
      <c r="H35" s="95">
        <f>SUMIF('3BL ACTUAL'!C:C,A35,'3BL ACTUAL'!E:E)</f>
        <v>0</v>
      </c>
      <c r="I35" s="95"/>
      <c r="J35" s="95"/>
      <c r="K35" s="95"/>
      <c r="L35" s="95"/>
      <c r="M35" s="154">
        <f>+H35+I35+K35-J35-L35</f>
        <v>0</v>
      </c>
      <c r="N35" s="312"/>
      <c r="O35" s="312"/>
      <c r="P35" s="312"/>
    </row>
    <row r="36" spans="1:16" ht="15">
      <c r="A36" s="2685" t="s">
        <v>5393</v>
      </c>
      <c r="B36" s="2685" t="s">
        <v>4941</v>
      </c>
      <c r="C36" s="244"/>
      <c r="D36" s="95">
        <f>SUMIF('1 BL anterior'!C:C,A36,'1 BL anterior'!E:E)</f>
        <v>0</v>
      </c>
      <c r="E36" s="95">
        <f>+F36-D36</f>
        <v>0</v>
      </c>
      <c r="F36" s="95">
        <f>SUMIF('2 BL preli'!B:B,A36,'2 BL preli'!D:D)</f>
        <v>0</v>
      </c>
      <c r="G36" s="95">
        <f>+M36-D36</f>
        <v>0</v>
      </c>
      <c r="H36" s="95">
        <f>SUMIF('3BL ACTUAL'!C:C,A36,'3BL ACTUAL'!E:E)</f>
        <v>0</v>
      </c>
      <c r="I36" s="95"/>
      <c r="J36" s="95"/>
      <c r="K36" s="95"/>
      <c r="L36" s="95"/>
      <c r="M36" s="154">
        <f>+H36+I36+K36-J36-L36</f>
        <v>0</v>
      </c>
      <c r="N36" s="312"/>
      <c r="O36" s="312"/>
      <c r="P36" s="312"/>
    </row>
    <row r="37" spans="1:16" ht="15">
      <c r="A37" s="2685" t="s">
        <v>5394</v>
      </c>
      <c r="B37" s="2685" t="s">
        <v>5396</v>
      </c>
      <c r="C37" s="244"/>
      <c r="D37" s="95">
        <f>SUMIF('1 BL anterior'!C:C,A37,'1 BL anterior'!E:E)</f>
        <v>0</v>
      </c>
      <c r="E37" s="95">
        <f>+F37-D37</f>
        <v>0</v>
      </c>
      <c r="F37" s="95">
        <f>SUMIF('2 BL preli'!B:B,A37,'2 BL preli'!D:D)</f>
        <v>0</v>
      </c>
      <c r="G37" s="95">
        <f>+M37-D37</f>
        <v>0</v>
      </c>
      <c r="H37" s="95">
        <f>SUMIF('3BL ACTUAL'!C:C,A37,'3BL ACTUAL'!E:E)</f>
        <v>0</v>
      </c>
      <c r="I37" s="95"/>
      <c r="J37" s="95"/>
      <c r="K37" s="95"/>
      <c r="L37" s="95"/>
      <c r="M37" s="154">
        <f>+H37+I37+K37-J37-L37</f>
        <v>0</v>
      </c>
      <c r="N37" s="312"/>
      <c r="O37" s="312"/>
      <c r="P37" s="312"/>
    </row>
    <row r="38" spans="1:16" ht="15">
      <c r="A38" s="2685" t="s">
        <v>5395</v>
      </c>
      <c r="B38" s="2685" t="s">
        <v>4942</v>
      </c>
      <c r="C38" s="244"/>
      <c r="D38" s="95">
        <f>SUMIF('1 BL anterior'!C:C,A38,'1 BL anterior'!E:E)</f>
        <v>0</v>
      </c>
      <c r="E38" s="95">
        <f>+F38-D38</f>
        <v>0</v>
      </c>
      <c r="F38" s="95">
        <f>SUMIF('2 BL preli'!B:B,A38,'2 BL preli'!D:D)</f>
        <v>0</v>
      </c>
      <c r="G38" s="95">
        <f>+M38-D38</f>
        <v>0</v>
      </c>
      <c r="H38" s="95">
        <f>SUMIF('3BL ACTUAL'!C:C,A38,'3BL ACTUAL'!E:E)</f>
        <v>0</v>
      </c>
      <c r="I38" s="95"/>
      <c r="J38" s="95"/>
      <c r="K38" s="95"/>
      <c r="L38" s="95"/>
      <c r="M38" s="154">
        <f>+H38+I38+K38-J38-L38</f>
        <v>0</v>
      </c>
      <c r="N38" s="312"/>
      <c r="O38" s="312"/>
      <c r="P38" s="312"/>
    </row>
    <row r="39" spans="1:16" ht="15">
      <c r="A39" s="2470" t="s">
        <v>5326</v>
      </c>
      <c r="B39" s="2470" t="s">
        <v>5373</v>
      </c>
      <c r="C39" s="244"/>
      <c r="D39" s="95">
        <f>SUMIF('1 BL anterior'!C:C,A39,'1 BL anterior'!E:E)</f>
        <v>0</v>
      </c>
      <c r="E39" s="95">
        <f t="shared" si="5"/>
        <v>0</v>
      </c>
      <c r="F39" s="95">
        <f>SUMIF('2 BL preli'!B:B,A39,'2 BL preli'!D:D)</f>
        <v>0</v>
      </c>
      <c r="G39" s="95">
        <f t="shared" si="6"/>
        <v>0</v>
      </c>
      <c r="H39" s="95">
        <f>SUMIF('3BL ACTUAL'!C:C,A39,'3BL ACTUAL'!E:E)</f>
        <v>0</v>
      </c>
      <c r="I39" s="95"/>
      <c r="J39" s="95"/>
      <c r="K39" s="95"/>
      <c r="L39" s="95"/>
      <c r="M39" s="154">
        <f t="shared" si="7"/>
        <v>0</v>
      </c>
      <c r="N39" s="312"/>
      <c r="O39" s="312"/>
      <c r="P39" s="312"/>
    </row>
    <row r="40" spans="1:16" ht="15.75">
      <c r="A40" s="2469" t="s">
        <v>5380</v>
      </c>
      <c r="B40" s="2469" t="s">
        <v>4945</v>
      </c>
      <c r="C40" s="244"/>
      <c r="D40" s="95">
        <f>SUMIF('1 BL anterior'!C:C,A40,'1 BL anterior'!E:E)</f>
        <v>0</v>
      </c>
      <c r="E40" s="95">
        <f t="shared" si="5"/>
        <v>0</v>
      </c>
      <c r="F40" s="95">
        <f>SUMIF('2 BL preli'!B:B,A40,'2 BL preli'!D:D)</f>
        <v>0</v>
      </c>
      <c r="G40" s="95">
        <f t="shared" si="6"/>
        <v>0</v>
      </c>
      <c r="H40" s="95">
        <f>SUMIF('3BL ACTUAL'!C:C,A40,'3BL ACTUAL'!E:E)</f>
        <v>0</v>
      </c>
      <c r="I40" s="95"/>
      <c r="J40" s="95"/>
      <c r="K40" s="95"/>
      <c r="L40" s="95"/>
      <c r="M40" s="154">
        <f t="shared" si="7"/>
        <v>0</v>
      </c>
      <c r="N40" s="312"/>
      <c r="O40" s="312"/>
      <c r="P40" s="312"/>
    </row>
    <row r="41" spans="1:16" ht="15.75">
      <c r="A41" s="2469" t="s">
        <v>5381</v>
      </c>
      <c r="B41" s="2469" t="s">
        <v>279</v>
      </c>
      <c r="C41" s="244"/>
      <c r="D41" s="95">
        <f>SUMIF('1 BL anterior'!C:C,A41,'1 BL anterior'!E:E)</f>
        <v>0</v>
      </c>
      <c r="E41" s="95">
        <f t="shared" si="5"/>
        <v>0</v>
      </c>
      <c r="F41" s="95">
        <f>SUMIF('2 BL preli'!B:B,A41,'2 BL preli'!D:D)</f>
        <v>0</v>
      </c>
      <c r="G41" s="95">
        <f t="shared" si="6"/>
        <v>0</v>
      </c>
      <c r="H41" s="95">
        <f>SUMIF('3BL ACTUAL'!C:C,A41,'3BL ACTUAL'!E:E)</f>
        <v>0</v>
      </c>
      <c r="I41" s="95"/>
      <c r="J41" s="95"/>
      <c r="K41" s="95"/>
      <c r="L41" s="95"/>
      <c r="M41" s="154">
        <f t="shared" si="7"/>
        <v>0</v>
      </c>
      <c r="N41" s="312"/>
      <c r="O41" s="312"/>
      <c r="P41" s="312"/>
    </row>
    <row r="42" spans="1:16" ht="15">
      <c r="A42" s="2470" t="s">
        <v>5382</v>
      </c>
      <c r="B42" s="2470" t="s">
        <v>5397</v>
      </c>
      <c r="C42" s="244"/>
      <c r="D42" s="95">
        <f>SUMIF('1 BL anterior'!C:C,A42,'1 BL anterior'!E:E)</f>
        <v>0</v>
      </c>
      <c r="E42" s="95">
        <f t="shared" si="5"/>
        <v>0</v>
      </c>
      <c r="F42" s="95">
        <f>SUMIF('2 BL preli'!B:B,A42,'2 BL preli'!D:D)</f>
        <v>0</v>
      </c>
      <c r="G42" s="95">
        <f t="shared" si="6"/>
        <v>0</v>
      </c>
      <c r="H42" s="95">
        <f>SUMIF('3BL ACTUAL'!C:C,A42,'3BL ACTUAL'!E:E)</f>
        <v>0</v>
      </c>
      <c r="I42" s="95"/>
      <c r="J42" s="95"/>
      <c r="K42" s="95"/>
      <c r="L42" s="95"/>
      <c r="M42" s="154">
        <f t="shared" si="7"/>
        <v>0</v>
      </c>
      <c r="N42" s="312"/>
      <c r="O42" s="312"/>
      <c r="P42" s="312"/>
    </row>
    <row r="43" spans="1:16" ht="15">
      <c r="A43" s="2470" t="s">
        <v>5309</v>
      </c>
      <c r="B43" s="2470" t="s">
        <v>4947</v>
      </c>
      <c r="C43" s="244"/>
      <c r="D43" s="95">
        <f>SUMIF('1 BL anterior'!C:C,A43,'1 BL anterior'!E:E)</f>
        <v>0</v>
      </c>
      <c r="E43" s="95">
        <f t="shared" si="5"/>
        <v>0</v>
      </c>
      <c r="F43" s="95">
        <f>SUMIF('2 BL preli'!B:B,A43,'2 BL preli'!D:D)</f>
        <v>0</v>
      </c>
      <c r="G43" s="95">
        <f t="shared" si="6"/>
        <v>0</v>
      </c>
      <c r="H43" s="95">
        <f>SUMIF('3BL ACTUAL'!C:C,A43,'3BL ACTUAL'!E:E)</f>
        <v>0</v>
      </c>
      <c r="I43" s="95"/>
      <c r="J43" s="95"/>
      <c r="K43" s="95"/>
      <c r="L43" s="95"/>
      <c r="M43" s="154">
        <f t="shared" si="7"/>
        <v>0</v>
      </c>
      <c r="N43" s="312"/>
      <c r="O43" s="312"/>
      <c r="P43" s="312"/>
    </row>
    <row r="44" spans="1:16" ht="15">
      <c r="A44" s="2470" t="s">
        <v>5312</v>
      </c>
      <c r="B44" s="2470" t="s">
        <v>4949</v>
      </c>
      <c r="C44" s="244"/>
      <c r="D44" s="95">
        <f>SUMIF('1 BL anterior'!C:C,A44,'1 BL anterior'!E:E)</f>
        <v>0</v>
      </c>
      <c r="E44" s="95">
        <f t="shared" si="5"/>
        <v>0</v>
      </c>
      <c r="F44" s="95">
        <f>SUMIF('2 BL preli'!B:B,A44,'2 BL preli'!D:D)</f>
        <v>0</v>
      </c>
      <c r="G44" s="95">
        <f t="shared" si="6"/>
        <v>0</v>
      </c>
      <c r="H44" s="95">
        <f>SUMIF('3BL ACTUAL'!C:C,A44,'3BL ACTUAL'!E:E)</f>
        <v>0</v>
      </c>
      <c r="I44" s="95"/>
      <c r="J44" s="95"/>
      <c r="K44" s="95"/>
      <c r="L44" s="95"/>
      <c r="M44" s="154">
        <f t="shared" si="7"/>
        <v>0</v>
      </c>
      <c r="N44" s="312"/>
      <c r="O44" s="312"/>
      <c r="P44" s="312"/>
    </row>
    <row r="45" spans="1:16" ht="15">
      <c r="A45" s="2470" t="s">
        <v>5313</v>
      </c>
      <c r="B45" s="2470" t="s">
        <v>4950</v>
      </c>
      <c r="C45" s="244"/>
      <c r="D45" s="95">
        <f>SUMIF('1 BL anterior'!C:C,A45,'1 BL anterior'!E:E)</f>
        <v>0</v>
      </c>
      <c r="E45" s="95">
        <f t="shared" si="5"/>
        <v>0</v>
      </c>
      <c r="F45" s="95">
        <f>SUMIF('2 BL preli'!B:B,A45,'2 BL preli'!D:D)</f>
        <v>0</v>
      </c>
      <c r="G45" s="95">
        <f t="shared" si="6"/>
        <v>0</v>
      </c>
      <c r="H45" s="95">
        <f>SUMIF('3BL ACTUAL'!C:C,A45,'3BL ACTUAL'!E:E)</f>
        <v>0</v>
      </c>
      <c r="I45" s="95"/>
      <c r="J45" s="95"/>
      <c r="K45" s="95"/>
      <c r="L45" s="95"/>
      <c r="M45" s="154">
        <f t="shared" si="7"/>
        <v>0</v>
      </c>
      <c r="N45" s="312"/>
      <c r="O45" s="312"/>
      <c r="P45" s="312"/>
    </row>
    <row r="46" spans="1:16" ht="15">
      <c r="A46" s="2470" t="s">
        <v>5315</v>
      </c>
      <c r="B46" s="2470" t="s">
        <v>4952</v>
      </c>
      <c r="C46" s="244"/>
      <c r="D46" s="95">
        <f>SUMIF('1 BL anterior'!C:C,A46,'1 BL anterior'!E:E)</f>
        <v>0</v>
      </c>
      <c r="E46" s="95">
        <f t="shared" si="5"/>
        <v>0</v>
      </c>
      <c r="F46" s="95">
        <f>SUMIF('2 BL preli'!B:B,A46,'2 BL preli'!D:D)</f>
        <v>0</v>
      </c>
      <c r="G46" s="95">
        <f t="shared" si="6"/>
        <v>0</v>
      </c>
      <c r="H46" s="95">
        <f>SUMIF('3BL ACTUAL'!C:C,A46,'3BL ACTUAL'!E:E)</f>
        <v>0</v>
      </c>
      <c r="I46" s="95"/>
      <c r="J46" s="95"/>
      <c r="K46" s="95"/>
      <c r="L46" s="95"/>
      <c r="M46" s="154">
        <f t="shared" si="7"/>
        <v>0</v>
      </c>
      <c r="N46" s="312"/>
      <c r="O46" s="312"/>
      <c r="P46" s="312"/>
    </row>
    <row r="47" spans="1:16" ht="15">
      <c r="A47" s="2470" t="s">
        <v>5317</v>
      </c>
      <c r="B47" s="2470" t="s">
        <v>4954</v>
      </c>
      <c r="C47" s="244"/>
      <c r="D47" s="95">
        <f>SUMIF('1 BL anterior'!C:C,A47,'1 BL anterior'!E:E)</f>
        <v>0</v>
      </c>
      <c r="E47" s="95">
        <f t="shared" si="5"/>
        <v>0</v>
      </c>
      <c r="F47" s="95">
        <f>SUMIF('2 BL preli'!B:B,A47,'2 BL preli'!D:D)</f>
        <v>0</v>
      </c>
      <c r="G47" s="95">
        <f t="shared" si="6"/>
        <v>0</v>
      </c>
      <c r="H47" s="95">
        <f>SUMIF('3BL ACTUAL'!C:C,A47,'3BL ACTUAL'!E:E)</f>
        <v>0</v>
      </c>
      <c r="I47" s="95"/>
      <c r="J47" s="95"/>
      <c r="K47" s="95"/>
      <c r="L47" s="95"/>
      <c r="M47" s="154">
        <f t="shared" si="7"/>
        <v>0</v>
      </c>
      <c r="N47" s="312"/>
      <c r="O47" s="312"/>
      <c r="P47" s="312"/>
    </row>
    <row r="48" spans="1:16" ht="15">
      <c r="A48" s="2470" t="s">
        <v>5345</v>
      </c>
      <c r="B48" s="2470" t="s">
        <v>4955</v>
      </c>
      <c r="C48" s="244"/>
      <c r="D48" s="95">
        <f>SUMIF('1 BL anterior'!C:C,A48,'1 BL anterior'!E:E)</f>
        <v>0</v>
      </c>
      <c r="E48" s="95">
        <f t="shared" si="5"/>
        <v>0</v>
      </c>
      <c r="F48" s="95">
        <f>SUMIF('2 BL preli'!B:B,A48,'2 BL preli'!D:D)</f>
        <v>0</v>
      </c>
      <c r="G48" s="95">
        <f t="shared" si="6"/>
        <v>0</v>
      </c>
      <c r="H48" s="95">
        <f>SUMIF('3BL ACTUAL'!C:C,A48,'3BL ACTUAL'!E:E)</f>
        <v>0</v>
      </c>
      <c r="I48" s="95"/>
      <c r="J48" s="95"/>
      <c r="K48" s="95"/>
      <c r="L48" s="95"/>
      <c r="M48" s="154">
        <f t="shared" si="7"/>
        <v>0</v>
      </c>
      <c r="N48" s="312"/>
      <c r="O48" s="312"/>
      <c r="P48" s="312"/>
    </row>
    <row r="49" spans="1:16" ht="15">
      <c r="A49" s="2470" t="s">
        <v>5341</v>
      </c>
      <c r="B49" s="2470" t="s">
        <v>4956</v>
      </c>
      <c r="C49" s="244"/>
      <c r="D49" s="95">
        <f>SUMIF('1 BL anterior'!C:C,A49,'1 BL anterior'!E:E)</f>
        <v>0</v>
      </c>
      <c r="E49" s="95">
        <f t="shared" si="5"/>
        <v>0</v>
      </c>
      <c r="F49" s="95">
        <f>SUMIF('2 BL preli'!B:B,A49,'2 BL preli'!D:D)</f>
        <v>0</v>
      </c>
      <c r="G49" s="95">
        <f t="shared" si="6"/>
        <v>0</v>
      </c>
      <c r="H49" s="95">
        <f>SUMIF('3BL ACTUAL'!C:C,A49,'3BL ACTUAL'!E:E)</f>
        <v>0</v>
      </c>
      <c r="I49" s="95"/>
      <c r="J49" s="95"/>
      <c r="K49" s="95"/>
      <c r="L49" s="95"/>
      <c r="M49" s="154">
        <f t="shared" si="7"/>
        <v>0</v>
      </c>
      <c r="N49" s="312"/>
      <c r="O49" s="312"/>
      <c r="P49" s="312"/>
    </row>
    <row r="50" spans="1:16" ht="15">
      <c r="A50" s="2470" t="s">
        <v>5338</v>
      </c>
      <c r="B50" s="2470" t="s">
        <v>4958</v>
      </c>
      <c r="C50" s="244"/>
      <c r="D50" s="95">
        <f>SUMIF('1 BL anterior'!C:C,A50,'1 BL anterior'!E:E)</f>
        <v>0</v>
      </c>
      <c r="E50" s="95">
        <f t="shared" si="5"/>
        <v>0</v>
      </c>
      <c r="F50" s="95">
        <f>SUMIF('2 BL preli'!B:B,A50,'2 BL preli'!D:D)</f>
        <v>0</v>
      </c>
      <c r="G50" s="95">
        <f t="shared" si="6"/>
        <v>0</v>
      </c>
      <c r="H50" s="95">
        <f>SUMIF('3BL ACTUAL'!C:C,A50,'3BL ACTUAL'!E:E)</f>
        <v>0</v>
      </c>
      <c r="I50" s="95"/>
      <c r="J50" s="95"/>
      <c r="K50" s="95"/>
      <c r="L50" s="95"/>
      <c r="M50" s="154">
        <f t="shared" si="7"/>
        <v>0</v>
      </c>
      <c r="N50" s="312"/>
      <c r="O50" s="312"/>
      <c r="P50" s="312"/>
    </row>
    <row r="51" spans="1:16" ht="15">
      <c r="A51" s="2470" t="s">
        <v>5330</v>
      </c>
      <c r="B51" s="2470" t="s">
        <v>4959</v>
      </c>
      <c r="C51" s="244"/>
      <c r="D51" s="95">
        <f>SUMIF('1 BL anterior'!C:C,A51,'1 BL anterior'!E:E)</f>
        <v>0</v>
      </c>
      <c r="E51" s="95">
        <f t="shared" ref="E51:E83" si="8">+F51-D51</f>
        <v>0</v>
      </c>
      <c r="F51" s="95">
        <f>SUMIF('2 BL preli'!B:B,A51,'2 BL preli'!D:D)</f>
        <v>0</v>
      </c>
      <c r="G51" s="95">
        <f t="shared" ref="G51:G83" si="9">+M51-D51</f>
        <v>0</v>
      </c>
      <c r="H51" s="95">
        <f>SUMIF('3BL ACTUAL'!C:C,A51,'3BL ACTUAL'!E:E)</f>
        <v>0</v>
      </c>
      <c r="I51" s="95"/>
      <c r="J51" s="95"/>
      <c r="K51" s="95"/>
      <c r="L51" s="95"/>
      <c r="M51" s="154">
        <f t="shared" ref="M51:M83" si="10">+H51+I51+K51-J51-L51</f>
        <v>0</v>
      </c>
      <c r="N51" s="312"/>
      <c r="O51" s="312"/>
      <c r="P51" s="312"/>
    </row>
    <row r="52" spans="1:16" ht="15">
      <c r="A52" s="2470" t="s">
        <v>5340</v>
      </c>
      <c r="B52" s="2470" t="s">
        <v>4961</v>
      </c>
      <c r="C52" s="244"/>
      <c r="D52" s="95">
        <f>SUMIF('1 BL anterior'!C:C,A52,'1 BL anterior'!E:E)</f>
        <v>0</v>
      </c>
      <c r="E52" s="95">
        <f t="shared" si="8"/>
        <v>0</v>
      </c>
      <c r="F52" s="95">
        <f>SUMIF('2 BL preli'!B:B,A52,'2 BL preli'!D:D)</f>
        <v>0</v>
      </c>
      <c r="G52" s="95">
        <f t="shared" si="9"/>
        <v>0</v>
      </c>
      <c r="H52" s="95">
        <f>SUMIF('3BL ACTUAL'!C:C,A52,'3BL ACTUAL'!E:E)</f>
        <v>0</v>
      </c>
      <c r="I52" s="95"/>
      <c r="J52" s="95"/>
      <c r="K52" s="95"/>
      <c r="L52" s="95"/>
      <c r="M52" s="154">
        <f t="shared" si="10"/>
        <v>0</v>
      </c>
      <c r="N52" s="312"/>
      <c r="O52" s="312"/>
      <c r="P52" s="312"/>
    </row>
    <row r="53" spans="1:16" ht="15">
      <c r="A53" s="2470" t="s">
        <v>5329</v>
      </c>
      <c r="B53" s="2470" t="s">
        <v>4963</v>
      </c>
      <c r="C53" s="244"/>
      <c r="D53" s="95">
        <f>SUMIF('1 BL anterior'!C:C,A53,'1 BL anterior'!E:E)</f>
        <v>0</v>
      </c>
      <c r="E53" s="95">
        <f t="shared" si="8"/>
        <v>0</v>
      </c>
      <c r="F53" s="95">
        <f>SUMIF('2 BL preli'!B:B,A53,'2 BL preli'!D:D)</f>
        <v>0</v>
      </c>
      <c r="G53" s="95">
        <f t="shared" si="9"/>
        <v>0</v>
      </c>
      <c r="H53" s="95">
        <f>SUMIF('3BL ACTUAL'!C:C,A53,'3BL ACTUAL'!E:E)</f>
        <v>0</v>
      </c>
      <c r="I53" s="95"/>
      <c r="J53" s="95"/>
      <c r="K53" s="95"/>
      <c r="L53" s="95"/>
      <c r="M53" s="154">
        <f t="shared" si="10"/>
        <v>0</v>
      </c>
      <c r="N53" s="312"/>
      <c r="O53" s="312"/>
      <c r="P53" s="312"/>
    </row>
    <row r="54" spans="1:16" ht="15">
      <c r="A54" s="2470" t="s">
        <v>5344</v>
      </c>
      <c r="B54" s="2470" t="s">
        <v>4964</v>
      </c>
      <c r="C54" s="244"/>
      <c r="D54" s="95">
        <f>SUMIF('1 BL anterior'!C:C,A54,'1 BL anterior'!E:E)</f>
        <v>0</v>
      </c>
      <c r="E54" s="95">
        <f t="shared" si="8"/>
        <v>0</v>
      </c>
      <c r="F54" s="95">
        <f>SUMIF('2 BL preli'!B:B,A54,'2 BL preli'!D:D)</f>
        <v>0</v>
      </c>
      <c r="G54" s="95">
        <f t="shared" si="9"/>
        <v>0</v>
      </c>
      <c r="H54" s="95">
        <f>SUMIF('3BL ACTUAL'!C:C,A54,'3BL ACTUAL'!E:E)</f>
        <v>0</v>
      </c>
      <c r="I54" s="95"/>
      <c r="J54" s="95"/>
      <c r="K54" s="95"/>
      <c r="L54" s="95"/>
      <c r="M54" s="154">
        <f t="shared" si="10"/>
        <v>0</v>
      </c>
      <c r="N54" s="312"/>
      <c r="O54" s="312"/>
      <c r="P54" s="312"/>
    </row>
    <row r="55" spans="1:16" ht="15">
      <c r="A55" s="2470" t="s">
        <v>5353</v>
      </c>
      <c r="B55" s="2470" t="s">
        <v>5044</v>
      </c>
      <c r="C55" s="244"/>
      <c r="D55" s="95">
        <f>SUMIF('1 BL anterior'!C:C,A55,'1 BL anterior'!E:E)</f>
        <v>0</v>
      </c>
      <c r="E55" s="95">
        <f t="shared" si="8"/>
        <v>0</v>
      </c>
      <c r="F55" s="95">
        <f>SUMIF('2 BL preli'!B:B,A55,'2 BL preli'!D:D)</f>
        <v>0</v>
      </c>
      <c r="G55" s="95">
        <f t="shared" si="9"/>
        <v>0</v>
      </c>
      <c r="H55" s="95">
        <f>SUMIF('3BL ACTUAL'!C:C,A55,'3BL ACTUAL'!E:E)</f>
        <v>0</v>
      </c>
      <c r="I55" s="95"/>
      <c r="J55" s="95"/>
      <c r="K55" s="95"/>
      <c r="L55" s="95"/>
      <c r="M55" s="154">
        <f t="shared" si="10"/>
        <v>0</v>
      </c>
      <c r="N55" s="312"/>
      <c r="O55" s="312"/>
      <c r="P55" s="312"/>
    </row>
    <row r="56" spans="1:16" ht="15">
      <c r="A56" s="2470" t="s">
        <v>5322</v>
      </c>
      <c r="B56" s="2470" t="s">
        <v>4968</v>
      </c>
      <c r="C56" s="244"/>
      <c r="D56" s="95">
        <f>SUMIF('1 BL anterior'!C:C,A56,'1 BL anterior'!E:E)</f>
        <v>0</v>
      </c>
      <c r="E56" s="95">
        <f t="shared" si="8"/>
        <v>0</v>
      </c>
      <c r="F56" s="95">
        <f>SUMIF('2 BL preli'!B:B,A56,'2 BL preli'!D:D)</f>
        <v>0</v>
      </c>
      <c r="G56" s="95">
        <f t="shared" si="9"/>
        <v>0</v>
      </c>
      <c r="H56" s="95">
        <f>SUMIF('3BL ACTUAL'!C:C,A56,'3BL ACTUAL'!E:E)</f>
        <v>0</v>
      </c>
      <c r="I56" s="95"/>
      <c r="J56" s="95"/>
      <c r="K56" s="95"/>
      <c r="L56" s="95"/>
      <c r="M56" s="154">
        <f t="shared" si="10"/>
        <v>0</v>
      </c>
      <c r="N56" s="312"/>
      <c r="O56" s="312"/>
      <c r="P56" s="312"/>
    </row>
    <row r="57" spans="1:16" ht="15">
      <c r="A57" s="2470" t="s">
        <v>5342</v>
      </c>
      <c r="B57" s="2470" t="s">
        <v>4969</v>
      </c>
      <c r="C57" s="244"/>
      <c r="D57" s="95">
        <f>SUMIF('1 BL anterior'!C:C,A57,'1 BL anterior'!E:E)</f>
        <v>0</v>
      </c>
      <c r="E57" s="95">
        <f t="shared" si="8"/>
        <v>0</v>
      </c>
      <c r="F57" s="95">
        <f>SUMIF('2 BL preli'!B:B,A57,'2 BL preli'!D:D)</f>
        <v>0</v>
      </c>
      <c r="G57" s="95">
        <f t="shared" si="9"/>
        <v>0</v>
      </c>
      <c r="H57" s="95">
        <f>SUMIF('3BL ACTUAL'!C:C,A57,'3BL ACTUAL'!E:E)</f>
        <v>0</v>
      </c>
      <c r="I57" s="95"/>
      <c r="J57" s="95"/>
      <c r="K57" s="95"/>
      <c r="L57" s="95"/>
      <c r="M57" s="154">
        <f t="shared" si="10"/>
        <v>0</v>
      </c>
      <c r="N57" s="312"/>
      <c r="O57" s="312"/>
      <c r="P57" s="312"/>
    </row>
    <row r="58" spans="1:16" ht="15">
      <c r="A58" s="2470" t="s">
        <v>5316</v>
      </c>
      <c r="B58" s="2470" t="s">
        <v>4971</v>
      </c>
      <c r="C58" s="244"/>
      <c r="D58" s="95">
        <f>SUMIF('1 BL anterior'!C:C,A58,'1 BL anterior'!E:E)</f>
        <v>0</v>
      </c>
      <c r="E58" s="95">
        <f t="shared" si="8"/>
        <v>0</v>
      </c>
      <c r="F58" s="95">
        <f>SUMIF('2 BL preli'!B:B,A58,'2 BL preli'!D:D)</f>
        <v>0</v>
      </c>
      <c r="G58" s="95">
        <f t="shared" si="9"/>
        <v>0</v>
      </c>
      <c r="H58" s="95">
        <f>SUMIF('3BL ACTUAL'!C:C,A58,'3BL ACTUAL'!E:E)</f>
        <v>0</v>
      </c>
      <c r="I58" s="95"/>
      <c r="J58" s="95"/>
      <c r="K58" s="95"/>
      <c r="L58" s="95"/>
      <c r="M58" s="154">
        <f t="shared" si="10"/>
        <v>0</v>
      </c>
      <c r="N58" s="312"/>
      <c r="O58" s="312"/>
      <c r="P58" s="312"/>
    </row>
    <row r="59" spans="1:16" ht="15">
      <c r="A59" s="2470" t="s">
        <v>5318</v>
      </c>
      <c r="B59" s="2470" t="s">
        <v>4973</v>
      </c>
      <c r="C59" s="244"/>
      <c r="D59" s="95">
        <f>SUMIF('1 BL anterior'!C:C,A59,'1 BL anterior'!E:E)</f>
        <v>0</v>
      </c>
      <c r="E59" s="95">
        <f t="shared" si="8"/>
        <v>0</v>
      </c>
      <c r="F59" s="95">
        <f>SUMIF('2 BL preli'!B:B,A59,'2 BL preli'!D:D)</f>
        <v>0</v>
      </c>
      <c r="G59" s="95">
        <f t="shared" si="9"/>
        <v>0</v>
      </c>
      <c r="H59" s="95">
        <f>SUMIF('3BL ACTUAL'!C:C,A59,'3BL ACTUAL'!E:E)</f>
        <v>0</v>
      </c>
      <c r="I59" s="95"/>
      <c r="J59" s="95"/>
      <c r="K59" s="95"/>
      <c r="L59" s="95"/>
      <c r="M59" s="154">
        <f t="shared" si="10"/>
        <v>0</v>
      </c>
      <c r="N59" s="312"/>
      <c r="O59" s="312"/>
      <c r="P59" s="312"/>
    </row>
    <row r="60" spans="1:16" ht="15">
      <c r="A60" s="2470" t="s">
        <v>5334</v>
      </c>
      <c r="B60" s="2470" t="s">
        <v>4974</v>
      </c>
      <c r="C60" s="244"/>
      <c r="D60" s="95">
        <f>SUMIF('1 BL anterior'!C:C,A60,'1 BL anterior'!E:E)</f>
        <v>0</v>
      </c>
      <c r="E60" s="95">
        <f t="shared" si="8"/>
        <v>0</v>
      </c>
      <c r="F60" s="95">
        <f>SUMIF('2 BL preli'!B:B,A60,'2 BL preli'!D:D)</f>
        <v>0</v>
      </c>
      <c r="G60" s="95">
        <f t="shared" si="9"/>
        <v>0</v>
      </c>
      <c r="H60" s="95">
        <f>SUMIF('3BL ACTUAL'!C:C,A60,'3BL ACTUAL'!E:E)</f>
        <v>0</v>
      </c>
      <c r="I60" s="95"/>
      <c r="J60" s="95"/>
      <c r="K60" s="95"/>
      <c r="L60" s="95"/>
      <c r="M60" s="154">
        <f t="shared" si="10"/>
        <v>0</v>
      </c>
      <c r="N60" s="312"/>
      <c r="O60" s="312"/>
      <c r="P60" s="312"/>
    </row>
    <row r="61" spans="1:16" ht="15">
      <c r="A61" s="2470" t="s">
        <v>5343</v>
      </c>
      <c r="B61" s="2470" t="s">
        <v>4975</v>
      </c>
      <c r="C61" s="244"/>
      <c r="D61" s="95">
        <f>SUMIF('1 BL anterior'!C:C,A61,'1 BL anterior'!E:E)</f>
        <v>0</v>
      </c>
      <c r="E61" s="95">
        <f t="shared" si="8"/>
        <v>0</v>
      </c>
      <c r="F61" s="95">
        <f>SUMIF('2 BL preli'!B:B,A61,'2 BL preli'!D:D)</f>
        <v>0</v>
      </c>
      <c r="G61" s="95">
        <f t="shared" si="9"/>
        <v>0</v>
      </c>
      <c r="H61" s="95">
        <f>SUMIF('3BL ACTUAL'!C:C,A61,'3BL ACTUAL'!E:E)</f>
        <v>0</v>
      </c>
      <c r="I61" s="95"/>
      <c r="J61" s="95"/>
      <c r="K61" s="95"/>
      <c r="L61" s="95"/>
      <c r="M61" s="154">
        <f t="shared" si="10"/>
        <v>0</v>
      </c>
      <c r="N61" s="312"/>
      <c r="O61" s="312"/>
      <c r="P61" s="312"/>
    </row>
    <row r="62" spans="1:16" ht="15">
      <c r="A62" s="2470" t="s">
        <v>5366</v>
      </c>
      <c r="B62" s="2470" t="s">
        <v>5281</v>
      </c>
      <c r="C62" s="244"/>
      <c r="D62" s="95">
        <f>SUMIF('1 BL anterior'!C:C,A62,'1 BL anterior'!E:E)</f>
        <v>0</v>
      </c>
      <c r="E62" s="95">
        <f t="shared" si="8"/>
        <v>0</v>
      </c>
      <c r="F62" s="95">
        <f>SUMIF('2 BL preli'!B:B,A62,'2 BL preli'!D:D)</f>
        <v>0</v>
      </c>
      <c r="G62" s="95">
        <f t="shared" si="9"/>
        <v>0</v>
      </c>
      <c r="H62" s="95">
        <f>SUMIF('3BL ACTUAL'!C:C,A62,'3BL ACTUAL'!E:E)</f>
        <v>0</v>
      </c>
      <c r="I62" s="95"/>
      <c r="J62" s="95"/>
      <c r="K62" s="95"/>
      <c r="L62" s="95"/>
      <c r="M62" s="154">
        <f t="shared" si="10"/>
        <v>0</v>
      </c>
      <c r="N62" s="312"/>
      <c r="O62" s="312"/>
      <c r="P62" s="312"/>
    </row>
    <row r="63" spans="1:16" ht="15">
      <c r="A63" s="2470" t="s">
        <v>5321</v>
      </c>
      <c r="B63" s="2470" t="s">
        <v>4977</v>
      </c>
      <c r="C63" s="244"/>
      <c r="D63" s="95">
        <f>SUMIF('1 BL anterior'!C:C,A63,'1 BL anterior'!E:E)</f>
        <v>0</v>
      </c>
      <c r="E63" s="95">
        <f t="shared" si="8"/>
        <v>0</v>
      </c>
      <c r="F63" s="95">
        <f>SUMIF('2 BL preli'!B:B,A63,'2 BL preli'!D:D)</f>
        <v>0</v>
      </c>
      <c r="G63" s="95">
        <f t="shared" si="9"/>
        <v>0</v>
      </c>
      <c r="H63" s="95">
        <f>SUMIF('3BL ACTUAL'!C:C,A63,'3BL ACTUAL'!E:E)</f>
        <v>0</v>
      </c>
      <c r="I63" s="95"/>
      <c r="J63" s="95"/>
      <c r="K63" s="95"/>
      <c r="L63" s="95"/>
      <c r="M63" s="154">
        <f t="shared" si="10"/>
        <v>0</v>
      </c>
      <c r="N63" s="312"/>
      <c r="O63" s="312"/>
      <c r="P63" s="312"/>
    </row>
    <row r="64" spans="1:16" ht="15">
      <c r="A64" s="2470" t="s">
        <v>5325</v>
      </c>
      <c r="B64" s="2470" t="s">
        <v>4979</v>
      </c>
      <c r="C64" s="244"/>
      <c r="D64" s="95">
        <f>SUMIF('1 BL anterior'!C:C,A64,'1 BL anterior'!E:E)</f>
        <v>0</v>
      </c>
      <c r="E64" s="95">
        <f t="shared" si="8"/>
        <v>0</v>
      </c>
      <c r="F64" s="95">
        <f>SUMIF('2 BL preli'!B:B,A64,'2 BL preli'!D:D)</f>
        <v>0</v>
      </c>
      <c r="G64" s="95">
        <f t="shared" si="9"/>
        <v>0</v>
      </c>
      <c r="H64" s="95">
        <f>SUMIF('3BL ACTUAL'!C:C,A64,'3BL ACTUAL'!E:E)</f>
        <v>0</v>
      </c>
      <c r="I64" s="95"/>
      <c r="J64" s="95"/>
      <c r="K64" s="95"/>
      <c r="L64" s="95"/>
      <c r="M64" s="154">
        <f t="shared" si="10"/>
        <v>0</v>
      </c>
      <c r="N64" s="312"/>
      <c r="O64" s="312"/>
      <c r="P64" s="312"/>
    </row>
    <row r="65" spans="1:16" ht="15">
      <c r="A65" s="2470" t="s">
        <v>5332</v>
      </c>
      <c r="B65" s="2470" t="s">
        <v>4981</v>
      </c>
      <c r="C65" s="244"/>
      <c r="D65" s="95">
        <f>SUMIF('1 BL anterior'!C:C,A65,'1 BL anterior'!E:E)</f>
        <v>0</v>
      </c>
      <c r="E65" s="95">
        <f t="shared" si="8"/>
        <v>0</v>
      </c>
      <c r="F65" s="95">
        <f>SUMIF('2 BL preli'!B:B,A65,'2 BL preli'!D:D)</f>
        <v>0</v>
      </c>
      <c r="G65" s="95">
        <f t="shared" si="9"/>
        <v>0</v>
      </c>
      <c r="H65" s="95">
        <f>SUMIF('3BL ACTUAL'!C:C,A65,'3BL ACTUAL'!E:E)</f>
        <v>0</v>
      </c>
      <c r="I65" s="95"/>
      <c r="J65" s="95"/>
      <c r="K65" s="95"/>
      <c r="L65" s="95"/>
      <c r="M65" s="154">
        <f t="shared" si="10"/>
        <v>0</v>
      </c>
      <c r="N65" s="312"/>
      <c r="O65" s="312"/>
      <c r="P65" s="312"/>
    </row>
    <row r="66" spans="1:16" ht="15">
      <c r="A66" s="2470" t="s">
        <v>5348</v>
      </c>
      <c r="B66" s="2470" t="s">
        <v>4983</v>
      </c>
      <c r="C66" s="244"/>
      <c r="D66" s="95">
        <f>SUMIF('1 BL anterior'!C:C,A66,'1 BL anterior'!E:E)</f>
        <v>0</v>
      </c>
      <c r="E66" s="95">
        <f t="shared" si="8"/>
        <v>0</v>
      </c>
      <c r="F66" s="95">
        <f>SUMIF('2 BL preli'!B:B,A66,'2 BL preli'!D:D)</f>
        <v>0</v>
      </c>
      <c r="G66" s="95">
        <f t="shared" si="9"/>
        <v>0</v>
      </c>
      <c r="H66" s="95">
        <f>SUMIF('3BL ACTUAL'!C:C,A66,'3BL ACTUAL'!E:E)</f>
        <v>0</v>
      </c>
      <c r="I66" s="95"/>
      <c r="J66" s="95"/>
      <c r="K66" s="95"/>
      <c r="L66" s="95"/>
      <c r="M66" s="154">
        <f t="shared" si="10"/>
        <v>0</v>
      </c>
      <c r="N66" s="312"/>
      <c r="O66" s="312"/>
      <c r="P66" s="312"/>
    </row>
    <row r="67" spans="1:16" ht="15">
      <c r="A67" s="2470" t="s">
        <v>5324</v>
      </c>
      <c r="B67" s="2470" t="s">
        <v>4985</v>
      </c>
      <c r="C67" s="244"/>
      <c r="D67" s="95">
        <f>SUMIF('1 BL anterior'!C:C,A67,'1 BL anterior'!E:E)</f>
        <v>0</v>
      </c>
      <c r="E67" s="95">
        <f t="shared" si="8"/>
        <v>0</v>
      </c>
      <c r="F67" s="95">
        <f>SUMIF('2 BL preli'!B:B,A67,'2 BL preli'!D:D)</f>
        <v>0</v>
      </c>
      <c r="G67" s="95">
        <f t="shared" si="9"/>
        <v>0</v>
      </c>
      <c r="H67" s="95">
        <f>SUMIF('3BL ACTUAL'!C:C,A67,'3BL ACTUAL'!E:E)</f>
        <v>0</v>
      </c>
      <c r="I67" s="95"/>
      <c r="J67" s="95"/>
      <c r="K67" s="95"/>
      <c r="L67" s="95"/>
      <c r="M67" s="154">
        <f t="shared" si="10"/>
        <v>0</v>
      </c>
      <c r="N67" s="312"/>
      <c r="O67" s="312"/>
      <c r="P67" s="312"/>
    </row>
    <row r="68" spans="1:16" ht="15">
      <c r="A68" s="2470" t="s">
        <v>5319</v>
      </c>
      <c r="B68" s="2470" t="s">
        <v>4986</v>
      </c>
      <c r="C68" s="244"/>
      <c r="D68" s="95">
        <f>SUMIF('1 BL anterior'!C:C,A68,'1 BL anterior'!E:E)</f>
        <v>0</v>
      </c>
      <c r="E68" s="95">
        <f t="shared" si="8"/>
        <v>0</v>
      </c>
      <c r="F68" s="95">
        <f>SUMIF('2 BL preli'!B:B,A68,'2 BL preli'!D:D)</f>
        <v>0</v>
      </c>
      <c r="G68" s="95">
        <f t="shared" si="9"/>
        <v>0</v>
      </c>
      <c r="H68" s="95">
        <f>SUMIF('3BL ACTUAL'!C:C,A68,'3BL ACTUAL'!E:E)</f>
        <v>0</v>
      </c>
      <c r="I68" s="95"/>
      <c r="J68" s="95"/>
      <c r="K68" s="95"/>
      <c r="L68" s="95"/>
      <c r="M68" s="154">
        <f t="shared" si="10"/>
        <v>0</v>
      </c>
      <c r="N68" s="312"/>
      <c r="O68" s="312"/>
      <c r="P68" s="312"/>
    </row>
    <row r="69" spans="1:16" ht="15">
      <c r="A69" s="2470" t="s">
        <v>5323</v>
      </c>
      <c r="B69" s="2470" t="s">
        <v>4988</v>
      </c>
      <c r="C69" s="244"/>
      <c r="D69" s="95">
        <f>SUMIF('1 BL anterior'!C:C,A69,'1 BL anterior'!E:E)</f>
        <v>0</v>
      </c>
      <c r="E69" s="95">
        <f t="shared" si="8"/>
        <v>0</v>
      </c>
      <c r="F69" s="95">
        <f>SUMIF('2 BL preli'!B:B,A69,'2 BL preli'!D:D)</f>
        <v>0</v>
      </c>
      <c r="G69" s="95">
        <f t="shared" si="9"/>
        <v>0</v>
      </c>
      <c r="H69" s="95">
        <f>SUMIF('3BL ACTUAL'!C:C,A69,'3BL ACTUAL'!E:E)</f>
        <v>0</v>
      </c>
      <c r="I69" s="95"/>
      <c r="J69" s="95"/>
      <c r="K69" s="95"/>
      <c r="L69" s="95"/>
      <c r="M69" s="154">
        <f t="shared" si="10"/>
        <v>0</v>
      </c>
      <c r="N69" s="312"/>
      <c r="O69" s="312"/>
      <c r="P69" s="312"/>
    </row>
    <row r="70" spans="1:16" ht="15">
      <c r="A70" s="2470" t="s">
        <v>5337</v>
      </c>
      <c r="B70" s="2470" t="s">
        <v>4992</v>
      </c>
      <c r="C70" s="244"/>
      <c r="D70" s="95">
        <f>SUMIF('1 BL anterior'!C:C,A70,'1 BL anterior'!E:E)</f>
        <v>0</v>
      </c>
      <c r="E70" s="95">
        <f t="shared" si="8"/>
        <v>0</v>
      </c>
      <c r="F70" s="95">
        <f>SUMIF('2 BL preli'!B:B,A70,'2 BL preli'!D:D)</f>
        <v>0</v>
      </c>
      <c r="G70" s="95">
        <f t="shared" si="9"/>
        <v>0</v>
      </c>
      <c r="H70" s="95">
        <f>SUMIF('3BL ACTUAL'!C:C,A70,'3BL ACTUAL'!E:E)</f>
        <v>0</v>
      </c>
      <c r="I70" s="95"/>
      <c r="J70" s="95"/>
      <c r="K70" s="95"/>
      <c r="L70" s="95"/>
      <c r="M70" s="154">
        <f t="shared" si="10"/>
        <v>0</v>
      </c>
      <c r="N70" s="312"/>
      <c r="O70" s="312"/>
      <c r="P70" s="312"/>
    </row>
    <row r="71" spans="1:16" ht="15">
      <c r="A71" s="2470" t="s">
        <v>5328</v>
      </c>
      <c r="B71" s="2470" t="s">
        <v>4994</v>
      </c>
      <c r="C71" s="244"/>
      <c r="D71" s="95">
        <f>SUMIF('1 BL anterior'!C:C,A71,'1 BL anterior'!E:E)</f>
        <v>0</v>
      </c>
      <c r="E71" s="95">
        <f t="shared" si="8"/>
        <v>0</v>
      </c>
      <c r="F71" s="95">
        <f>SUMIF('2 BL preli'!B:B,A71,'2 BL preli'!D:D)</f>
        <v>0</v>
      </c>
      <c r="G71" s="95">
        <f t="shared" si="9"/>
        <v>0</v>
      </c>
      <c r="H71" s="95">
        <f>SUMIF('3BL ACTUAL'!C:C,A71,'3BL ACTUAL'!E:E)</f>
        <v>0</v>
      </c>
      <c r="I71" s="95"/>
      <c r="J71" s="95"/>
      <c r="K71" s="95"/>
      <c r="L71" s="95"/>
      <c r="M71" s="154">
        <f t="shared" si="10"/>
        <v>0</v>
      </c>
      <c r="N71" s="312"/>
      <c r="O71" s="312"/>
      <c r="P71" s="312"/>
    </row>
    <row r="72" spans="1:16" ht="15">
      <c r="A72" s="2470" t="s">
        <v>5331</v>
      </c>
      <c r="B72" s="2470" t="s">
        <v>4995</v>
      </c>
      <c r="C72" s="244"/>
      <c r="D72" s="95">
        <f>SUMIF('1 BL anterior'!C:C,A72,'1 BL anterior'!E:E)</f>
        <v>0</v>
      </c>
      <c r="E72" s="95">
        <f t="shared" si="8"/>
        <v>0</v>
      </c>
      <c r="F72" s="95">
        <f>SUMIF('2 BL preli'!B:B,A72,'2 BL preli'!D:D)</f>
        <v>0</v>
      </c>
      <c r="G72" s="95">
        <f t="shared" si="9"/>
        <v>0</v>
      </c>
      <c r="H72" s="95">
        <f>SUMIF('3BL ACTUAL'!C:C,A72,'3BL ACTUAL'!E:E)</f>
        <v>0</v>
      </c>
      <c r="I72" s="95"/>
      <c r="J72" s="95"/>
      <c r="K72" s="95"/>
      <c r="L72" s="95"/>
      <c r="M72" s="154">
        <f t="shared" si="10"/>
        <v>0</v>
      </c>
      <c r="N72" s="312"/>
      <c r="O72" s="312"/>
      <c r="P72" s="312"/>
    </row>
    <row r="73" spans="1:16" ht="15">
      <c r="A73" s="2470" t="s">
        <v>5339</v>
      </c>
      <c r="B73" s="2470" t="s">
        <v>4997</v>
      </c>
      <c r="C73" s="244"/>
      <c r="D73" s="95">
        <f>SUMIF('1 BL anterior'!C:C,A73,'1 BL anterior'!E:E)</f>
        <v>0</v>
      </c>
      <c r="E73" s="95">
        <f t="shared" si="8"/>
        <v>0</v>
      </c>
      <c r="F73" s="95">
        <f>SUMIF('2 BL preli'!B:B,A73,'2 BL preli'!D:D)</f>
        <v>0</v>
      </c>
      <c r="G73" s="95">
        <f t="shared" si="9"/>
        <v>0</v>
      </c>
      <c r="H73" s="95">
        <f>SUMIF('3BL ACTUAL'!C:C,A73,'3BL ACTUAL'!E:E)</f>
        <v>0</v>
      </c>
      <c r="I73" s="95"/>
      <c r="J73" s="95"/>
      <c r="K73" s="95"/>
      <c r="L73" s="95"/>
      <c r="M73" s="154">
        <f t="shared" si="10"/>
        <v>0</v>
      </c>
      <c r="N73" s="312"/>
      <c r="O73" s="312"/>
      <c r="P73" s="312"/>
    </row>
    <row r="74" spans="1:16" ht="15">
      <c r="A74" s="2470" t="s">
        <v>5346</v>
      </c>
      <c r="B74" s="2470" t="s">
        <v>4998</v>
      </c>
      <c r="C74" s="244"/>
      <c r="D74" s="95">
        <f>SUMIF('1 BL anterior'!C:C,A74,'1 BL anterior'!E:E)</f>
        <v>0</v>
      </c>
      <c r="E74" s="95">
        <f t="shared" si="8"/>
        <v>0</v>
      </c>
      <c r="F74" s="95">
        <f>SUMIF('2 BL preli'!B:B,A74,'2 BL preli'!D:D)</f>
        <v>0</v>
      </c>
      <c r="G74" s="95">
        <f t="shared" si="9"/>
        <v>0</v>
      </c>
      <c r="H74" s="95">
        <f>SUMIF('3BL ACTUAL'!C:C,A74,'3BL ACTUAL'!E:E)</f>
        <v>0</v>
      </c>
      <c r="I74" s="95"/>
      <c r="J74" s="95"/>
      <c r="K74" s="95"/>
      <c r="L74" s="95"/>
      <c r="M74" s="154">
        <f t="shared" si="10"/>
        <v>0</v>
      </c>
      <c r="N74" s="312"/>
      <c r="O74" s="312"/>
      <c r="P74" s="312"/>
    </row>
    <row r="75" spans="1:16" ht="15">
      <c r="A75" s="2470" t="s">
        <v>5347</v>
      </c>
      <c r="B75" s="2470" t="s">
        <v>4999</v>
      </c>
      <c r="C75" s="244"/>
      <c r="D75" s="95">
        <f>SUMIF('1 BL anterior'!C:C,A75,'1 BL anterior'!E:E)</f>
        <v>0</v>
      </c>
      <c r="E75" s="95">
        <f t="shared" si="8"/>
        <v>0</v>
      </c>
      <c r="F75" s="95">
        <f>SUMIF('2 BL preli'!B:B,A75,'2 BL preli'!D:D)</f>
        <v>0</v>
      </c>
      <c r="G75" s="95">
        <f t="shared" si="9"/>
        <v>0</v>
      </c>
      <c r="H75" s="95">
        <f>SUMIF('3BL ACTUAL'!C:C,A75,'3BL ACTUAL'!E:E)</f>
        <v>0</v>
      </c>
      <c r="I75" s="95"/>
      <c r="J75" s="95"/>
      <c r="K75" s="95"/>
      <c r="L75" s="95"/>
      <c r="M75" s="154">
        <f t="shared" si="10"/>
        <v>0</v>
      </c>
      <c r="N75" s="312"/>
      <c r="O75" s="312"/>
      <c r="P75" s="312"/>
    </row>
    <row r="76" spans="1:16" ht="15">
      <c r="A76" s="2470" t="s">
        <v>5359</v>
      </c>
      <c r="B76" s="2470" t="s">
        <v>5000</v>
      </c>
      <c r="C76" s="244"/>
      <c r="D76" s="95">
        <f>SUMIF('1 BL anterior'!C:C,A76,'1 BL anterior'!E:E)</f>
        <v>0</v>
      </c>
      <c r="E76" s="95">
        <f t="shared" si="8"/>
        <v>0</v>
      </c>
      <c r="F76" s="95">
        <f>SUMIF('2 BL preli'!B:B,A76,'2 BL preli'!D:D)</f>
        <v>0</v>
      </c>
      <c r="G76" s="95">
        <f t="shared" si="9"/>
        <v>0</v>
      </c>
      <c r="H76" s="95">
        <f>SUMIF('3BL ACTUAL'!C:C,A76,'3BL ACTUAL'!E:E)</f>
        <v>0</v>
      </c>
      <c r="I76" s="95"/>
      <c r="J76" s="95"/>
      <c r="K76" s="95"/>
      <c r="L76" s="95"/>
      <c r="M76" s="154">
        <f t="shared" si="10"/>
        <v>0</v>
      </c>
      <c r="N76" s="312"/>
      <c r="O76" s="312"/>
      <c r="P76" s="312"/>
    </row>
    <row r="77" spans="1:16" ht="15">
      <c r="A77" s="2470" t="s">
        <v>5369</v>
      </c>
      <c r="B77" s="2470" t="s">
        <v>5374</v>
      </c>
      <c r="C77" s="244"/>
      <c r="D77" s="95">
        <f>SUMIF('1 BL anterior'!C:C,A77,'1 BL anterior'!E:E)</f>
        <v>0</v>
      </c>
      <c r="E77" s="95">
        <f t="shared" si="8"/>
        <v>0</v>
      </c>
      <c r="F77" s="95">
        <f>SUMIF('2 BL preli'!B:B,A77,'2 BL preli'!D:D)</f>
        <v>0</v>
      </c>
      <c r="G77" s="95">
        <f t="shared" si="9"/>
        <v>0</v>
      </c>
      <c r="H77" s="95">
        <f>SUMIF('3BL ACTUAL'!C:C,A77,'3BL ACTUAL'!E:E)</f>
        <v>0</v>
      </c>
      <c r="I77" s="95"/>
      <c r="J77" s="95"/>
      <c r="K77" s="95"/>
      <c r="L77" s="95"/>
      <c r="M77" s="154">
        <f t="shared" si="10"/>
        <v>0</v>
      </c>
      <c r="N77" s="312"/>
      <c r="O77" s="312"/>
      <c r="P77" s="312"/>
    </row>
    <row r="78" spans="1:16" ht="15">
      <c r="A78" s="2470" t="s">
        <v>5432</v>
      </c>
      <c r="B78" s="2470" t="s">
        <v>5431</v>
      </c>
      <c r="C78" s="244"/>
      <c r="D78" s="95">
        <f>SUMIF('1 BL anterior'!C:C,A78,'1 BL anterior'!E:E)</f>
        <v>0</v>
      </c>
      <c r="E78" s="95">
        <f t="shared" si="8"/>
        <v>0</v>
      </c>
      <c r="F78" s="95">
        <f>SUMIF('2 BL preli'!B:B,A78,'2 BL preli'!D:D)</f>
        <v>0</v>
      </c>
      <c r="G78" s="95">
        <f t="shared" si="9"/>
        <v>0</v>
      </c>
      <c r="H78" s="95">
        <f>SUMIF('3BL ACTUAL'!C:C,A78,'3BL ACTUAL'!E:E)</f>
        <v>0</v>
      </c>
      <c r="I78" s="95"/>
      <c r="J78" s="95"/>
      <c r="K78" s="95"/>
      <c r="L78" s="95"/>
      <c r="M78" s="154">
        <f t="shared" si="10"/>
        <v>0</v>
      </c>
      <c r="N78" s="312"/>
      <c r="O78" s="312"/>
      <c r="P78" s="312"/>
    </row>
    <row r="79" spans="1:16" ht="15">
      <c r="A79" s="2470"/>
      <c r="B79" s="2470"/>
      <c r="C79" s="244"/>
      <c r="D79" s="95">
        <f>SUMIF('1 BL anterior'!C:C,A79,'1 BL anterior'!E:E)</f>
        <v>0</v>
      </c>
      <c r="E79" s="95">
        <f t="shared" si="8"/>
        <v>0</v>
      </c>
      <c r="F79" s="95">
        <f>SUMIF('2 BL preli'!B:B,A79,'2 BL preli'!D:D)</f>
        <v>0</v>
      </c>
      <c r="G79" s="95">
        <f t="shared" si="9"/>
        <v>0</v>
      </c>
      <c r="H79" s="95">
        <f>SUMIF('3BL ACTUAL'!C:C,A79,'3BL ACTUAL'!E:E)</f>
        <v>0</v>
      </c>
      <c r="I79" s="95"/>
      <c r="J79" s="95"/>
      <c r="K79" s="95"/>
      <c r="L79" s="95"/>
      <c r="M79" s="154">
        <f t="shared" si="10"/>
        <v>0</v>
      </c>
      <c r="N79" s="312"/>
      <c r="O79" s="312"/>
      <c r="P79" s="312"/>
    </row>
    <row r="80" spans="1:16" ht="15">
      <c r="A80" s="2470"/>
      <c r="B80" s="2470"/>
      <c r="C80" s="244"/>
      <c r="D80" s="95">
        <f>SUMIF('1 BL anterior'!C:C,A80,'1 BL anterior'!E:E)</f>
        <v>0</v>
      </c>
      <c r="E80" s="95">
        <f t="shared" si="8"/>
        <v>0</v>
      </c>
      <c r="F80" s="95">
        <f>SUMIF('2 BL preli'!B:B,A80,'2 BL preli'!D:D)</f>
        <v>0</v>
      </c>
      <c r="G80" s="95">
        <f t="shared" si="9"/>
        <v>0</v>
      </c>
      <c r="H80" s="95">
        <f>SUMIF('3BL ACTUAL'!C:C,A80,'3BL ACTUAL'!E:E)</f>
        <v>0</v>
      </c>
      <c r="I80" s="95"/>
      <c r="J80" s="95"/>
      <c r="K80" s="95"/>
      <c r="L80" s="95"/>
      <c r="M80" s="154">
        <f t="shared" si="10"/>
        <v>0</v>
      </c>
      <c r="N80" s="312"/>
      <c r="O80" s="312"/>
      <c r="P80" s="312"/>
    </row>
    <row r="81" spans="1:16" ht="15">
      <c r="A81" s="2470"/>
      <c r="B81" s="2470"/>
      <c r="C81" s="244"/>
      <c r="D81" s="95">
        <f>SUMIF('1 BL anterior'!C:C,A81,'1 BL anterior'!E:E)</f>
        <v>0</v>
      </c>
      <c r="E81" s="95">
        <f t="shared" si="8"/>
        <v>0</v>
      </c>
      <c r="F81" s="95">
        <f>SUMIF('2 BL preli'!B:B,A81,'2 BL preli'!D:D)</f>
        <v>0</v>
      </c>
      <c r="G81" s="95">
        <f t="shared" si="9"/>
        <v>0</v>
      </c>
      <c r="H81" s="95">
        <f>SUMIF('3BL ACTUAL'!C:C,A81,'3BL ACTUAL'!E:E)</f>
        <v>0</v>
      </c>
      <c r="I81" s="95"/>
      <c r="J81" s="95"/>
      <c r="K81" s="95"/>
      <c r="L81" s="95"/>
      <c r="M81" s="154">
        <f t="shared" si="10"/>
        <v>0</v>
      </c>
      <c r="N81" s="312"/>
      <c r="O81" s="312"/>
      <c r="P81" s="312"/>
    </row>
    <row r="82" spans="1:16" ht="15">
      <c r="A82" s="2470"/>
      <c r="B82" s="2470"/>
      <c r="C82" s="244"/>
      <c r="D82" s="95">
        <f>SUMIF('1 BL anterior'!C:C,A82,'1 BL anterior'!E:E)</f>
        <v>0</v>
      </c>
      <c r="E82" s="95">
        <f t="shared" si="8"/>
        <v>0</v>
      </c>
      <c r="F82" s="95">
        <f>SUMIF('2 BL preli'!B:B,A82,'2 BL preli'!D:D)</f>
        <v>0</v>
      </c>
      <c r="G82" s="95">
        <f t="shared" si="9"/>
        <v>0</v>
      </c>
      <c r="H82" s="95">
        <f>SUMIF('3BL ACTUAL'!C:C,A82,'3BL ACTUAL'!E:E)</f>
        <v>0</v>
      </c>
      <c r="I82" s="95"/>
      <c r="J82" s="95"/>
      <c r="K82" s="95"/>
      <c r="L82" s="95"/>
      <c r="M82" s="154">
        <f t="shared" si="10"/>
        <v>0</v>
      </c>
      <c r="N82" s="312"/>
      <c r="O82" s="312"/>
      <c r="P82" s="312"/>
    </row>
    <row r="83" spans="1:16" ht="15">
      <c r="A83" s="2470"/>
      <c r="B83" s="2470"/>
      <c r="C83" s="244"/>
      <c r="D83" s="95">
        <f>SUMIF('1 BL anterior'!C:C,A83,'1 BL anterior'!E:E)</f>
        <v>0</v>
      </c>
      <c r="E83" s="95">
        <f t="shared" si="8"/>
        <v>0</v>
      </c>
      <c r="F83" s="95">
        <f>SUMIF('2 BL preli'!B:B,A83,'2 BL preli'!D:D)</f>
        <v>0</v>
      </c>
      <c r="G83" s="95">
        <f t="shared" si="9"/>
        <v>0</v>
      </c>
      <c r="H83" s="95">
        <f>SUMIF('3BL ACTUAL'!C:C,A83,'3BL ACTUAL'!E:E)</f>
        <v>0</v>
      </c>
      <c r="I83" s="95"/>
      <c r="J83" s="95"/>
      <c r="K83" s="95"/>
      <c r="L83" s="95"/>
      <c r="M83" s="154">
        <f t="shared" si="10"/>
        <v>0</v>
      </c>
      <c r="N83" s="312"/>
      <c r="O83" s="312"/>
      <c r="P83" s="312"/>
    </row>
    <row r="84" spans="1:16" ht="15">
      <c r="A84" s="2470"/>
      <c r="B84" s="2470"/>
      <c r="C84" s="244"/>
      <c r="D84" s="95">
        <f>SUMIF('1 BL anterior'!C:C,A84,'1 BL anterior'!E:E)</f>
        <v>0</v>
      </c>
      <c r="E84" s="95">
        <f>+F84-D84</f>
        <v>0</v>
      </c>
      <c r="F84" s="95">
        <f>SUMIF('2 BL preli'!B:B,A84,'2 BL preli'!D:D)</f>
        <v>0</v>
      </c>
      <c r="G84" s="95">
        <f>+M84-D84</f>
        <v>0</v>
      </c>
      <c r="H84" s="95">
        <f>SUMIF('3BL ACTUAL'!C:C,A84,'3BL ACTUAL'!E:E)</f>
        <v>0</v>
      </c>
      <c r="I84" s="95"/>
      <c r="J84" s="95"/>
      <c r="K84" s="95"/>
      <c r="L84" s="95"/>
      <c r="M84" s="154">
        <f>+H84+I84+K84-J84-L84</f>
        <v>0</v>
      </c>
      <c r="N84" s="312"/>
      <c r="O84" s="312"/>
      <c r="P84" s="312"/>
    </row>
    <row r="85" spans="1:16" ht="15">
      <c r="A85" s="2470"/>
      <c r="B85" s="2470"/>
      <c r="C85" s="244"/>
      <c r="D85" s="95">
        <f>SUMIF('1 BL anterior'!C:C,A85,'1 BL anterior'!E:E)</f>
        <v>0</v>
      </c>
      <c r="E85" s="95">
        <f>+F85-D85</f>
        <v>0</v>
      </c>
      <c r="F85" s="95">
        <f>SUMIF('2 BL preli'!B:B,A85,'2 BL preli'!D:D)</f>
        <v>0</v>
      </c>
      <c r="G85" s="95">
        <f>+M85-D85</f>
        <v>0</v>
      </c>
      <c r="H85" s="95">
        <f>SUMIF('3BL ACTUAL'!C:C,A85,'3BL ACTUAL'!E:E)</f>
        <v>0</v>
      </c>
      <c r="I85" s="95"/>
      <c r="J85" s="95"/>
      <c r="K85" s="95"/>
      <c r="L85" s="95"/>
      <c r="M85" s="154">
        <f>+H85+I85+K85-J85-L85</f>
        <v>0</v>
      </c>
      <c r="N85" s="312"/>
      <c r="O85" s="312"/>
      <c r="P85" s="312"/>
    </row>
    <row r="86" spans="1:16" ht="15">
      <c r="A86" s="339"/>
      <c r="B86" s="341"/>
      <c r="C86" s="244"/>
      <c r="D86" s="95">
        <f>SUMIF('1 BL anterior'!C:C,A86,'1 BL anterior'!E:E)</f>
        <v>0</v>
      </c>
      <c r="E86" s="95">
        <f>+F86-D86</f>
        <v>0</v>
      </c>
      <c r="F86" s="95">
        <f>SUMIF('2 BL preli'!B:B,A86,'2 BL preli'!D:D)</f>
        <v>0</v>
      </c>
      <c r="G86" s="95">
        <f>+M86-D86</f>
        <v>0</v>
      </c>
      <c r="H86" s="95">
        <f>SUMIF('3BL ACTUAL'!C:C,A86,'3BL ACTUAL'!E:E)</f>
        <v>0</v>
      </c>
      <c r="I86" s="95"/>
      <c r="J86" s="95"/>
      <c r="K86" s="95"/>
      <c r="L86" s="95"/>
      <c r="M86" s="154">
        <f>+H86+I86+K86-J86-L86</f>
        <v>0</v>
      </c>
      <c r="N86" s="312"/>
      <c r="O86" s="312"/>
      <c r="P86" s="312"/>
    </row>
    <row r="87" spans="1:16">
      <c r="B87" s="307"/>
      <c r="C87" s="317"/>
      <c r="D87" s="313"/>
      <c r="E87" s="318"/>
      <c r="F87" s="318"/>
      <c r="G87" s="319"/>
      <c r="H87" s="320"/>
      <c r="I87" s="316">
        <f>SUMIF(AJUSTES!B:B,A87,AJUSTES!E:E)</f>
        <v>0</v>
      </c>
      <c r="J87" s="313">
        <f>SUMIF(AJUSTES!B:B,A87,AJUSTES!F:F)</f>
        <v>0</v>
      </c>
      <c r="K87" s="314"/>
      <c r="L87" s="315"/>
      <c r="M87" s="314"/>
      <c r="N87" s="312"/>
      <c r="O87" s="312"/>
      <c r="P87" s="312"/>
    </row>
    <row r="88" spans="1:16">
      <c r="B88" s="299"/>
      <c r="C88" s="303"/>
      <c r="D88" s="321">
        <f t="shared" ref="D88:M88" si="11">SUM(D34:D86)</f>
        <v>0</v>
      </c>
      <c r="E88" s="321">
        <f t="shared" si="11"/>
        <v>0</v>
      </c>
      <c r="F88" s="321">
        <f t="shared" si="11"/>
        <v>0</v>
      </c>
      <c r="G88" s="321">
        <f t="shared" si="11"/>
        <v>0</v>
      </c>
      <c r="H88" s="321">
        <f t="shared" si="11"/>
        <v>0</v>
      </c>
      <c r="I88" s="321">
        <f t="shared" si="11"/>
        <v>0</v>
      </c>
      <c r="J88" s="321">
        <f t="shared" si="11"/>
        <v>0</v>
      </c>
      <c r="K88" s="321">
        <f t="shared" si="11"/>
        <v>0</v>
      </c>
      <c r="L88" s="321">
        <f t="shared" si="11"/>
        <v>0</v>
      </c>
      <c r="M88" s="321">
        <f t="shared" si="11"/>
        <v>0</v>
      </c>
      <c r="N88" s="322">
        <f>+N32</f>
        <v>0</v>
      </c>
      <c r="O88" s="322">
        <f>+O32</f>
        <v>0</v>
      </c>
      <c r="P88" s="322">
        <f>+P32</f>
        <v>0</v>
      </c>
    </row>
    <row r="89" spans="1:16">
      <c r="D89" s="621">
        <f>+D32-D88</f>
        <v>0</v>
      </c>
      <c r="F89" s="621">
        <f>+F32-F88</f>
        <v>0</v>
      </c>
      <c r="M89" s="621">
        <f>+M32-M88</f>
        <v>0</v>
      </c>
    </row>
    <row r="91" spans="1:16">
      <c r="A91" s="290"/>
      <c r="B91" s="289" t="s">
        <v>116</v>
      </c>
      <c r="C91" s="290"/>
      <c r="D91" s="290"/>
    </row>
    <row r="92" spans="1:16" ht="15.75">
      <c r="A92" s="290"/>
      <c r="B92" s="289" t="s">
        <v>117</v>
      </c>
      <c r="C92" s="290"/>
      <c r="D92" s="290"/>
      <c r="M92" s="209"/>
    </row>
    <row r="93" spans="1:16" ht="15.75">
      <c r="A93" s="289"/>
      <c r="B93" s="290"/>
      <c r="C93" s="290"/>
      <c r="D93" s="290"/>
      <c r="M93" s="209"/>
    </row>
    <row r="94" spans="1:16" ht="15.75">
      <c r="A94" s="290"/>
      <c r="B94" s="289" t="s">
        <v>2</v>
      </c>
      <c r="C94" s="289">
        <v>2</v>
      </c>
      <c r="D94" s="290" t="s">
        <v>53</v>
      </c>
      <c r="E94" s="290"/>
      <c r="F94" s="290"/>
      <c r="G94" s="290"/>
      <c r="H94" s="290"/>
      <c r="I94" s="290"/>
      <c r="J94" s="290"/>
      <c r="M94" s="209"/>
      <c r="O94" s="323"/>
    </row>
    <row r="95" spans="1:16" ht="15.75">
      <c r="A95" s="289">
        <v>1</v>
      </c>
      <c r="B95" s="290" t="s">
        <v>52</v>
      </c>
      <c r="C95" s="289">
        <v>3</v>
      </c>
      <c r="D95" s="290" t="s">
        <v>106</v>
      </c>
      <c r="M95" s="209"/>
      <c r="O95" s="323"/>
    </row>
    <row r="96" spans="1:16" ht="15.75">
      <c r="A96" s="289">
        <v>2</v>
      </c>
      <c r="B96" s="290" t="s">
        <v>54</v>
      </c>
      <c r="C96" s="289">
        <v>4</v>
      </c>
      <c r="D96" s="290" t="s">
        <v>56</v>
      </c>
      <c r="M96" s="3518"/>
      <c r="N96" s="3518"/>
    </row>
    <row r="97" spans="1:14" ht="15.75">
      <c r="A97" s="289"/>
      <c r="B97" s="289" t="s">
        <v>107</v>
      </c>
      <c r="C97" s="289">
        <v>5</v>
      </c>
      <c r="D97" s="290" t="s">
        <v>58</v>
      </c>
      <c r="E97" s="290"/>
      <c r="F97" s="290"/>
      <c r="G97" s="290"/>
      <c r="H97" s="290"/>
      <c r="I97" s="324"/>
      <c r="J97" s="290"/>
      <c r="M97" s="3519"/>
      <c r="N97" s="3519"/>
    </row>
    <row r="98" spans="1:14">
      <c r="A98" s="289">
        <v>3</v>
      </c>
      <c r="B98" s="290" t="s">
        <v>57</v>
      </c>
      <c r="C98" s="290"/>
      <c r="D98" s="290"/>
      <c r="E98" s="290"/>
      <c r="F98" s="290"/>
      <c r="G98" s="290"/>
      <c r="H98" s="290"/>
      <c r="I98" s="290"/>
      <c r="J98" s="290"/>
    </row>
    <row r="99" spans="1:14">
      <c r="A99" s="289">
        <v>2</v>
      </c>
      <c r="B99" s="290" t="s">
        <v>59</v>
      </c>
      <c r="C99" s="290"/>
      <c r="D99" s="290"/>
      <c r="E99" s="290"/>
      <c r="F99" s="290"/>
    </row>
    <row r="100" spans="1:14">
      <c r="A100" s="289">
        <v>1</v>
      </c>
      <c r="B100" s="290" t="s">
        <v>60</v>
      </c>
      <c r="C100" s="290"/>
      <c r="D100" s="290"/>
      <c r="E100" s="282"/>
      <c r="F100" s="282"/>
      <c r="G100" s="282"/>
      <c r="H100" s="282"/>
      <c r="I100" s="282"/>
      <c r="J100" s="282"/>
    </row>
    <row r="101" spans="1:14">
      <c r="A101" s="289"/>
      <c r="B101" s="290"/>
      <c r="C101" s="290"/>
      <c r="D101" s="290"/>
      <c r="E101" s="282"/>
      <c r="F101" s="282"/>
      <c r="G101" s="282"/>
      <c r="H101" s="282"/>
      <c r="I101" s="282"/>
      <c r="J101" s="282"/>
    </row>
    <row r="102" spans="1:14">
      <c r="E102" s="282"/>
      <c r="F102" s="282"/>
      <c r="G102" s="282"/>
      <c r="H102" s="282"/>
      <c r="I102" s="282"/>
      <c r="J102" s="282"/>
    </row>
    <row r="103" spans="1:14">
      <c r="B103" s="325"/>
      <c r="C103" s="326"/>
      <c r="D103" s="327"/>
      <c r="E103" s="282"/>
      <c r="F103" s="282"/>
      <c r="G103" s="282"/>
      <c r="H103" s="282"/>
      <c r="I103" s="282"/>
      <c r="J103" s="282"/>
    </row>
    <row r="104" spans="1:14">
      <c r="B104" s="325"/>
      <c r="C104" s="326"/>
      <c r="D104" s="327"/>
      <c r="E104" s="282"/>
      <c r="F104" s="282"/>
      <c r="G104" s="282"/>
      <c r="H104" s="282"/>
      <c r="I104" s="282"/>
      <c r="J104" s="282"/>
    </row>
    <row r="105" spans="1:14">
      <c r="A105" s="366" t="s">
        <v>22</v>
      </c>
      <c r="B105" s="325"/>
      <c r="C105" s="326"/>
      <c r="D105" s="327"/>
      <c r="E105" s="282"/>
      <c r="F105" s="282"/>
      <c r="G105" s="282"/>
      <c r="H105" s="282"/>
      <c r="I105" s="282"/>
      <c r="J105" s="282"/>
    </row>
    <row r="106" spans="1:14">
      <c r="A106" s="240">
        <v>339</v>
      </c>
      <c r="B106" s="365" t="s">
        <v>269</v>
      </c>
      <c r="D106" s="327"/>
      <c r="E106" s="282"/>
      <c r="F106" s="282"/>
      <c r="G106" s="282"/>
      <c r="H106" s="282"/>
      <c r="I106" s="282"/>
      <c r="J106" s="282"/>
    </row>
    <row r="107" spans="1:14">
      <c r="A107" s="240">
        <v>340</v>
      </c>
      <c r="B107" s="365" t="s">
        <v>270</v>
      </c>
      <c r="D107" s="327"/>
      <c r="E107" s="327"/>
      <c r="F107" s="327"/>
      <c r="G107" s="327"/>
      <c r="H107" s="327"/>
      <c r="I107" s="327"/>
      <c r="J107" s="327"/>
    </row>
    <row r="108" spans="1:14">
      <c r="A108" s="240">
        <v>341</v>
      </c>
      <c r="B108" s="365" t="s">
        <v>271</v>
      </c>
      <c r="D108" s="328"/>
      <c r="E108" s="290"/>
      <c r="F108" s="290"/>
    </row>
    <row r="109" spans="1:14">
      <c r="A109" s="240">
        <v>342</v>
      </c>
      <c r="B109" s="365" t="s">
        <v>272</v>
      </c>
      <c r="F109" s="290"/>
    </row>
    <row r="110" spans="1:14">
      <c r="A110" s="240">
        <v>343</v>
      </c>
      <c r="B110" s="365" t="s">
        <v>273</v>
      </c>
    </row>
    <row r="111" spans="1:14">
      <c r="A111" s="240">
        <v>344</v>
      </c>
      <c r="B111" s="365" t="s">
        <v>274</v>
      </c>
    </row>
    <row r="112" spans="1:14">
      <c r="A112" s="240">
        <v>345</v>
      </c>
      <c r="B112" s="365" t="s">
        <v>275</v>
      </c>
    </row>
    <row r="113" spans="1:2">
      <c r="A113" s="240">
        <v>346</v>
      </c>
      <c r="B113" s="365" t="s">
        <v>276</v>
      </c>
    </row>
    <row r="114" spans="1:2">
      <c r="A114" s="240">
        <v>347</v>
      </c>
      <c r="B114" s="365" t="s">
        <v>277</v>
      </c>
    </row>
    <row r="115" spans="1:2">
      <c r="A115" s="366" t="s">
        <v>159</v>
      </c>
      <c r="B115" s="365"/>
    </row>
    <row r="116" spans="1:2">
      <c r="A116" s="240">
        <v>348</v>
      </c>
      <c r="B116" s="365" t="s">
        <v>284</v>
      </c>
    </row>
    <row r="117" spans="1:2">
      <c r="A117" s="240">
        <v>349</v>
      </c>
      <c r="B117" s="365" t="s">
        <v>278</v>
      </c>
    </row>
    <row r="118" spans="1:2">
      <c r="A118" s="366" t="s">
        <v>143</v>
      </c>
      <c r="B118" s="365"/>
    </row>
    <row r="119" spans="1:2">
      <c r="A119" s="240" t="s">
        <v>285</v>
      </c>
      <c r="B119" s="365"/>
    </row>
    <row r="120" spans="1:2">
      <c r="A120" s="240">
        <v>350</v>
      </c>
      <c r="B120" s="365" t="s">
        <v>282</v>
      </c>
    </row>
    <row r="121" spans="1:2">
      <c r="A121" s="240">
        <v>351</v>
      </c>
      <c r="B121" s="365" t="s">
        <v>280</v>
      </c>
    </row>
    <row r="122" spans="1:2">
      <c r="A122" s="240">
        <v>352</v>
      </c>
      <c r="B122" s="365" t="s">
        <v>281</v>
      </c>
    </row>
    <row r="123" spans="1:2">
      <c r="A123" s="240" t="s">
        <v>286</v>
      </c>
      <c r="B123" s="365"/>
    </row>
    <row r="124" spans="1:2">
      <c r="A124" s="240">
        <v>353</v>
      </c>
      <c r="B124" s="365" t="s">
        <v>283</v>
      </c>
    </row>
    <row r="125" spans="1:2">
      <c r="A125" s="240">
        <v>354</v>
      </c>
      <c r="B125" s="365" t="s">
        <v>280</v>
      </c>
    </row>
    <row r="126" spans="1:2">
      <c r="A126" s="240">
        <v>355</v>
      </c>
      <c r="B126" s="365" t="s">
        <v>281</v>
      </c>
    </row>
  </sheetData>
  <mergeCells count="6">
    <mergeCell ref="K7:L7"/>
    <mergeCell ref="M96:N96"/>
    <mergeCell ref="M97:N97"/>
    <mergeCell ref="N7:O7"/>
    <mergeCell ref="M2:N4"/>
    <mergeCell ref="N6:P6"/>
  </mergeCells>
  <phoneticPr fontId="0" type="noConversion"/>
  <pageMargins left="0.31496062992125984" right="0.11811023622047245" top="0.6692913385826772" bottom="0.39370078740157483" header="0.43307086614173229" footer="0.15748031496062992"/>
  <pageSetup scale="52" orientation="landscape" r:id="rId1"/>
  <headerFooter alignWithMargins="0">
    <oddFooter>&amp;Z&amp;F&amp;RPágina &amp;P</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37">
    <tabColor theme="3" tint="0.39997558519241921"/>
    <pageSetUpPr fitToPage="1"/>
  </sheetPr>
  <dimension ref="A1:Q79"/>
  <sheetViews>
    <sheetView workbookViewId="0"/>
  </sheetViews>
  <sheetFormatPr baseColWidth="10" defaultColWidth="8.85546875" defaultRowHeight="12.75"/>
  <cols>
    <col min="1" max="1" width="12.42578125" style="240" customWidth="1"/>
    <col min="2" max="2" width="45.140625" style="240" customWidth="1"/>
    <col min="3" max="3" width="4.85546875" style="240" customWidth="1"/>
    <col min="4" max="4" width="14.140625" style="240" customWidth="1"/>
    <col min="5" max="5" width="11.85546875" style="240" customWidth="1"/>
    <col min="6" max="6" width="13" style="240" bestFit="1" customWidth="1"/>
    <col min="7" max="7" width="12.140625" style="240" customWidth="1"/>
    <col min="8" max="8" width="11.7109375" style="240" bestFit="1" customWidth="1"/>
    <col min="9" max="9" width="9.5703125" style="240" bestFit="1" customWidth="1"/>
    <col min="10" max="10" width="10.140625" style="240" bestFit="1" customWidth="1"/>
    <col min="11" max="11" width="9.5703125" style="240" bestFit="1" customWidth="1"/>
    <col min="12" max="12" width="10.140625" style="240" bestFit="1" customWidth="1"/>
    <col min="13" max="13" width="15.140625" style="240" customWidth="1"/>
    <col min="14" max="14" width="7.42578125" style="240" bestFit="1" customWidth="1"/>
    <col min="15" max="15" width="8" style="240" bestFit="1" customWidth="1"/>
    <col min="16" max="16" width="7.85546875" style="240" bestFit="1" customWidth="1"/>
    <col min="17" max="17" width="9.85546875" style="240" customWidth="1"/>
    <col min="18" max="18" width="12" style="240" bestFit="1" customWidth="1"/>
    <col min="19" max="16384" width="8.85546875" style="240"/>
  </cols>
  <sheetData>
    <row r="1" spans="1:16">
      <c r="B1" s="289"/>
      <c r="C1" s="289"/>
      <c r="D1" s="289"/>
      <c r="N1" s="290"/>
      <c r="O1" s="290"/>
      <c r="P1" s="290"/>
    </row>
    <row r="2" spans="1:16">
      <c r="B2" s="290"/>
      <c r="C2" s="290"/>
      <c r="D2" s="290"/>
      <c r="E2" s="290"/>
      <c r="F2" s="290"/>
      <c r="G2" s="290"/>
      <c r="H2" s="290"/>
      <c r="I2" s="290"/>
      <c r="J2" s="290"/>
      <c r="N2" s="290"/>
      <c r="O2" s="290"/>
      <c r="P2" s="290"/>
    </row>
    <row r="3" spans="1:16">
      <c r="B3" s="291" t="str">
        <f>+'4 BG101'!$B$2</f>
        <v>TABACALERA MENHURSA S.A.</v>
      </c>
      <c r="C3" s="291"/>
      <c r="D3" s="291"/>
      <c r="E3" s="291"/>
      <c r="F3" s="292"/>
      <c r="G3" s="292"/>
      <c r="H3" s="292"/>
      <c r="I3" s="292"/>
      <c r="J3" s="292"/>
      <c r="M3" s="3417">
        <f>+'4 BG101'!C15</f>
        <v>105</v>
      </c>
      <c r="N3" s="3417"/>
      <c r="O3" s="290"/>
      <c r="P3" s="290"/>
    </row>
    <row r="4" spans="1:16">
      <c r="B4" s="291" t="str">
        <f>+'4 BG101'!$B$3</f>
        <v>ANEXOS A LOS ESTADOS FINANCIEROS</v>
      </c>
      <c r="C4" s="291"/>
      <c r="D4" s="291"/>
      <c r="E4" s="291"/>
      <c r="F4" s="292"/>
      <c r="G4" s="292"/>
      <c r="H4" s="292"/>
      <c r="I4" s="292"/>
      <c r="J4" s="292"/>
      <c r="M4" s="3417"/>
      <c r="N4" s="3417"/>
      <c r="O4" s="290"/>
      <c r="P4" s="290"/>
    </row>
    <row r="5" spans="1:16">
      <c r="B5" s="291" t="str">
        <f>+'4 BG101'!B15</f>
        <v>Gastos pagados por anticipado</v>
      </c>
      <c r="C5" s="291"/>
      <c r="D5" s="291"/>
      <c r="E5" s="291"/>
      <c r="F5" s="292"/>
      <c r="G5" s="292"/>
      <c r="H5" s="292"/>
      <c r="I5" s="292"/>
      <c r="J5" s="292"/>
      <c r="M5" s="3417"/>
      <c r="N5" s="3417"/>
      <c r="O5" s="290"/>
      <c r="P5" s="290"/>
    </row>
    <row r="6" spans="1:16">
      <c r="B6" s="291" t="str">
        <f>+'4 BG101'!$B5</f>
        <v>AL 31 DE DICIEMBRE DEL 2023</v>
      </c>
      <c r="C6" s="291"/>
      <c r="D6" s="291"/>
      <c r="E6" s="291"/>
      <c r="F6" s="292"/>
      <c r="G6" s="292"/>
      <c r="H6" s="292"/>
      <c r="I6" s="292"/>
      <c r="J6" s="292"/>
      <c r="N6" s="290"/>
      <c r="O6" s="290"/>
      <c r="P6" s="290"/>
    </row>
    <row r="7" spans="1:16">
      <c r="B7" s="290"/>
      <c r="C7" s="290"/>
      <c r="D7" s="290"/>
      <c r="E7" s="290"/>
      <c r="F7" s="290"/>
      <c r="G7" s="290"/>
      <c r="H7" s="290"/>
      <c r="I7" s="290"/>
      <c r="J7" s="290"/>
      <c r="K7" s="290"/>
      <c r="N7" s="3520" t="s">
        <v>110</v>
      </c>
      <c r="O7" s="3521"/>
      <c r="P7" s="3522"/>
    </row>
    <row r="8" spans="1:16">
      <c r="B8" s="293" t="s">
        <v>10</v>
      </c>
      <c r="C8" s="293"/>
      <c r="D8" s="294" t="s">
        <v>11</v>
      </c>
      <c r="E8" s="294"/>
      <c r="F8" s="295" t="s">
        <v>12</v>
      </c>
      <c r="G8" s="296"/>
      <c r="H8" s="297" t="s">
        <v>14</v>
      </c>
      <c r="I8" s="298" t="s">
        <v>13</v>
      </c>
      <c r="J8" s="298"/>
      <c r="K8" s="3523" t="s">
        <v>15</v>
      </c>
      <c r="L8" s="3524"/>
      <c r="M8" s="300" t="s">
        <v>11</v>
      </c>
      <c r="N8" s="3520"/>
      <c r="O8" s="3522"/>
      <c r="P8" s="301" t="s">
        <v>62</v>
      </c>
    </row>
    <row r="9" spans="1:16">
      <c r="B9" s="302"/>
      <c r="C9" s="303" t="s">
        <v>112</v>
      </c>
      <c r="D9" s="304">
        <f>+'4 BG101'!$D$9</f>
        <v>44926</v>
      </c>
      <c r="E9" s="303" t="str">
        <f>+'4 BG101'!$E$9</f>
        <v>VARIACIÓN</v>
      </c>
      <c r="F9" s="304">
        <f>+'4 BG101'!$F$9</f>
        <v>45230</v>
      </c>
      <c r="G9" s="299" t="str">
        <f>+'4 BG101'!$G$9</f>
        <v>VARIACIÓN</v>
      </c>
      <c r="H9" s="304">
        <f>+'4 BG101'!H9</f>
        <v>45291</v>
      </c>
      <c r="I9" s="305" t="s">
        <v>114</v>
      </c>
      <c r="J9" s="305" t="s">
        <v>115</v>
      </c>
      <c r="K9" s="305" t="s">
        <v>114</v>
      </c>
      <c r="L9" s="305" t="s">
        <v>115</v>
      </c>
      <c r="M9" s="260" t="s">
        <v>41</v>
      </c>
      <c r="N9" s="306" t="s">
        <v>51</v>
      </c>
      <c r="O9" s="306" t="s">
        <v>4</v>
      </c>
      <c r="P9" s="307" t="s">
        <v>64</v>
      </c>
    </row>
    <row r="10" spans="1:16" ht="13.5" thickBot="1">
      <c r="B10" s="1584"/>
      <c r="C10" s="308"/>
      <c r="D10" s="309"/>
      <c r="E10" s="309"/>
      <c r="F10" s="309"/>
      <c r="G10" s="310"/>
      <c r="H10" s="311"/>
      <c r="I10" s="309"/>
      <c r="J10" s="308"/>
      <c r="K10" s="312"/>
      <c r="L10" s="311"/>
      <c r="M10" s="308"/>
      <c r="N10" s="313"/>
      <c r="O10" s="313"/>
      <c r="P10" s="308"/>
    </row>
    <row r="11" spans="1:16">
      <c r="A11" s="240" t="s">
        <v>161</v>
      </c>
      <c r="B11" s="244"/>
      <c r="C11" s="311"/>
      <c r="D11" s="418"/>
      <c r="E11" s="441"/>
      <c r="F11" s="442"/>
      <c r="G11" s="443"/>
      <c r="H11" s="441"/>
      <c r="I11" s="441"/>
      <c r="J11" s="441"/>
      <c r="K11" s="441"/>
      <c r="L11" s="441"/>
      <c r="M11" s="444"/>
      <c r="N11" s="467"/>
      <c r="O11" s="467"/>
      <c r="P11" s="468"/>
    </row>
    <row r="12" spans="1:16">
      <c r="A12" s="240">
        <v>356</v>
      </c>
      <c r="B12" s="1581" t="s">
        <v>287</v>
      </c>
      <c r="C12" s="311"/>
      <c r="D12" s="420">
        <f>SUMIF('1 BL anterior'!B:B,A12,'1 BL anterior'!E:E)</f>
        <v>0</v>
      </c>
      <c r="E12" s="95">
        <f>+F12-D12</f>
        <v>0</v>
      </c>
      <c r="F12" s="200">
        <f>SUMIF('2 BL preli'!A:A,A12,'2 BL preli'!D:D)</f>
        <v>0</v>
      </c>
      <c r="G12" s="178">
        <f>+M12-F12</f>
        <v>0</v>
      </c>
      <c r="H12" s="95"/>
      <c r="I12" s="95"/>
      <c r="J12" s="95"/>
      <c r="K12" s="95"/>
      <c r="L12" s="95"/>
      <c r="M12" s="154">
        <f>SUMIF('3BL ACTUAL'!B:B,A12,'3BL ACTUAL'!E:E)</f>
        <v>0</v>
      </c>
      <c r="N12" s="21">
        <f t="shared" ref="N12:N17" si="0">IF(M12&lt;&gt;0,1,0)</f>
        <v>0</v>
      </c>
      <c r="O12" s="14">
        <f t="shared" ref="O12:O17" si="1">IF(M12&lt;&gt;0,3,0)</f>
        <v>0</v>
      </c>
      <c r="P12" s="14">
        <f t="shared" ref="P12:P17" si="2">+N12+O12</f>
        <v>0</v>
      </c>
    </row>
    <row r="13" spans="1:16">
      <c r="A13" s="240">
        <v>357</v>
      </c>
      <c r="B13" s="1581" t="s">
        <v>288</v>
      </c>
      <c r="C13" s="311"/>
      <c r="D13" s="420">
        <f>SUMIF('1 BL anterior'!B:B,A13,'1 BL anterior'!E:E)</f>
        <v>0</v>
      </c>
      <c r="E13" s="95">
        <f>+F13-D13</f>
        <v>0</v>
      </c>
      <c r="F13" s="200">
        <f>SUMIF('2 BL preli'!A:A,A13,'2 BL preli'!D:D)</f>
        <v>0</v>
      </c>
      <c r="G13" s="178">
        <f>+M13-F13</f>
        <v>0</v>
      </c>
      <c r="H13" s="95"/>
      <c r="I13" s="95"/>
      <c r="J13" s="95"/>
      <c r="K13" s="95"/>
      <c r="L13" s="95"/>
      <c r="M13" s="154">
        <f>SUMIF('3BL ACTUAL'!B:B,A13,'3BL ACTUAL'!E:E)</f>
        <v>0</v>
      </c>
      <c r="N13" s="21">
        <f t="shared" si="0"/>
        <v>0</v>
      </c>
      <c r="O13" s="14">
        <f t="shared" si="1"/>
        <v>0</v>
      </c>
      <c r="P13" s="14">
        <f t="shared" si="2"/>
        <v>0</v>
      </c>
    </row>
    <row r="14" spans="1:16">
      <c r="A14" s="240">
        <v>358</v>
      </c>
      <c r="B14" s="1581" t="s">
        <v>289</v>
      </c>
      <c r="C14" s="311"/>
      <c r="D14" s="420">
        <f>SUMIF('1 BL anterior'!B:B,A14,'1 BL anterior'!E:E)</f>
        <v>0</v>
      </c>
      <c r="E14" s="95">
        <f>+F14-D14</f>
        <v>0</v>
      </c>
      <c r="F14" s="200">
        <f>SUMIF('2 BL preli'!A:A,A14,'2 BL preli'!D:D)</f>
        <v>0</v>
      </c>
      <c r="G14" s="178">
        <f>+M14-F14</f>
        <v>0</v>
      </c>
      <c r="H14" s="95"/>
      <c r="I14" s="95"/>
      <c r="J14" s="95"/>
      <c r="K14" s="95"/>
      <c r="L14" s="95"/>
      <c r="M14" s="154">
        <f>SUMIF('3BL ACTUAL'!B:B,A14,'3BL ACTUAL'!E:E)</f>
        <v>0</v>
      </c>
      <c r="N14" s="21">
        <f t="shared" si="0"/>
        <v>0</v>
      </c>
      <c r="O14" s="14">
        <f t="shared" si="1"/>
        <v>0</v>
      </c>
      <c r="P14" s="14">
        <f t="shared" si="2"/>
        <v>0</v>
      </c>
    </row>
    <row r="15" spans="1:16">
      <c r="A15" s="240">
        <v>359</v>
      </c>
      <c r="B15" s="1581" t="s">
        <v>238</v>
      </c>
      <c r="C15" s="311"/>
      <c r="D15" s="420">
        <f>SUMIF('1 BL anterior'!B:B,A15,'1 BL anterior'!E:E)</f>
        <v>0</v>
      </c>
      <c r="E15" s="95">
        <f>+F15-D15</f>
        <v>0</v>
      </c>
      <c r="F15" s="200">
        <f>SUMIF('2 BL preli'!A:A,A15,'2 BL preli'!D:D)</f>
        <v>0</v>
      </c>
      <c r="G15" s="178">
        <f>+M15-F15</f>
        <v>0</v>
      </c>
      <c r="H15" s="95"/>
      <c r="I15" s="95"/>
      <c r="J15" s="95"/>
      <c r="K15" s="95"/>
      <c r="L15" s="95"/>
      <c r="M15" s="154">
        <f>SUMIF('3BL ACTUAL'!B:B,A15,'3BL ACTUAL'!E:E)</f>
        <v>0</v>
      </c>
      <c r="N15" s="21">
        <f t="shared" si="0"/>
        <v>0</v>
      </c>
      <c r="O15" s="14">
        <f t="shared" si="1"/>
        <v>0</v>
      </c>
      <c r="P15" s="14">
        <f t="shared" si="2"/>
        <v>0</v>
      </c>
    </row>
    <row r="16" spans="1:16">
      <c r="A16" s="240" t="s">
        <v>123</v>
      </c>
      <c r="B16" s="244"/>
      <c r="C16" s="311"/>
      <c r="D16" s="420"/>
      <c r="E16" s="95">
        <f>+F16-D16</f>
        <v>0</v>
      </c>
      <c r="F16" s="200">
        <f>SUMIF('2 BL preli'!A:A,A16,'2 BL preli'!D:D)</f>
        <v>0</v>
      </c>
      <c r="G16" s="178">
        <f>+M16-F16</f>
        <v>0</v>
      </c>
      <c r="H16" s="95"/>
      <c r="I16" s="95"/>
      <c r="J16" s="95"/>
      <c r="K16" s="95"/>
      <c r="L16" s="95"/>
      <c r="M16" s="154">
        <f>SUMIF('3BL ACTUAL'!B:B,A16,'3BL ACTUAL'!E:E)</f>
        <v>0</v>
      </c>
      <c r="N16" s="21">
        <f t="shared" si="0"/>
        <v>0</v>
      </c>
      <c r="O16" s="14">
        <f t="shared" si="1"/>
        <v>0</v>
      </c>
      <c r="P16" s="14">
        <f t="shared" si="2"/>
        <v>0</v>
      </c>
    </row>
    <row r="17" spans="1:17" ht="13.5" thickBot="1">
      <c r="A17" s="240">
        <v>360</v>
      </c>
      <c r="B17" s="344" t="s">
        <v>290</v>
      </c>
      <c r="C17" s="1076"/>
      <c r="D17" s="420">
        <f>SUMIF('1 BL anterior'!B:B,A17,'1 BL anterior'!E:E)</f>
        <v>0</v>
      </c>
      <c r="E17" s="445"/>
      <c r="F17" s="200">
        <f>SUMIF('2 BL preli'!A:A,A17,'2 BL preli'!D:D)</f>
        <v>0</v>
      </c>
      <c r="G17" s="447"/>
      <c r="H17" s="445"/>
      <c r="I17" s="445"/>
      <c r="J17" s="445"/>
      <c r="K17" s="445"/>
      <c r="L17" s="447"/>
      <c r="M17" s="715">
        <f>SUMIF('3BL ACTUAL'!B:B,A17,'3BL ACTUAL'!E:E)</f>
        <v>0</v>
      </c>
      <c r="N17" s="21">
        <f t="shared" si="0"/>
        <v>0</v>
      </c>
      <c r="O17" s="14">
        <f t="shared" si="1"/>
        <v>0</v>
      </c>
      <c r="P17" s="14">
        <f t="shared" si="2"/>
        <v>0</v>
      </c>
    </row>
    <row r="18" spans="1:17" ht="13.5" thickBot="1">
      <c r="A18" s="1187">
        <f>+M33</f>
        <v>0</v>
      </c>
      <c r="B18" s="1585">
        <f>+D33</f>
        <v>0</v>
      </c>
      <c r="C18" s="1074"/>
      <c r="D18" s="1075">
        <f t="shared" ref="D18:M18" si="3">SUM(D11:D17)</f>
        <v>0</v>
      </c>
      <c r="E18" s="1072"/>
      <c r="F18" s="455">
        <f t="shared" si="3"/>
        <v>0</v>
      </c>
      <c r="G18" s="471">
        <f t="shared" si="3"/>
        <v>0</v>
      </c>
      <c r="H18" s="472">
        <f t="shared" si="3"/>
        <v>0</v>
      </c>
      <c r="I18" s="473">
        <f t="shared" si="3"/>
        <v>0</v>
      </c>
      <c r="J18" s="472">
        <f t="shared" si="3"/>
        <v>0</v>
      </c>
      <c r="K18" s="470">
        <f t="shared" si="3"/>
        <v>0</v>
      </c>
      <c r="L18" s="471">
        <f t="shared" si="3"/>
        <v>0</v>
      </c>
      <c r="M18" s="471">
        <f t="shared" si="3"/>
        <v>0</v>
      </c>
      <c r="N18" s="1167">
        <f>IF(SUM(N$11:N17)=0,0,SUM(N$11:N17)/COUNTIF(N$11:N17,"&gt;0"))</f>
        <v>0</v>
      </c>
      <c r="O18" s="1167">
        <f>IF(SUM(O$11:O17)=0,0,SUM(O$11:O17)/COUNTIF(O$11:O17,"&gt;0"))</f>
        <v>0</v>
      </c>
      <c r="P18" s="1167">
        <f>IF(SUM(P$11:P17)=0,0,SUM(P$11:P17)/COUNTIF(P$11:P17,"&gt;0"))</f>
        <v>0</v>
      </c>
      <c r="Q18" s="240">
        <f>+B19</f>
        <v>0</v>
      </c>
    </row>
    <row r="19" spans="1:17">
      <c r="B19" s="244"/>
      <c r="C19" s="244"/>
      <c r="D19" s="313"/>
      <c r="E19" s="314"/>
      <c r="F19" s="95"/>
      <c r="G19" s="315"/>
      <c r="H19" s="313"/>
      <c r="I19" s="316"/>
      <c r="J19" s="313"/>
      <c r="K19" s="314"/>
      <c r="L19" s="315"/>
      <c r="M19" s="314"/>
      <c r="N19" s="312"/>
      <c r="O19" s="312"/>
      <c r="P19" s="312"/>
    </row>
    <row r="20" spans="1:17" ht="15.75">
      <c r="A20" s="2469"/>
      <c r="B20" s="2469"/>
      <c r="C20" s="244"/>
      <c r="D20" s="95">
        <f>SUMIF('1 BL anterior'!C:C,A20,'1 BL anterior'!E:E)</f>
        <v>0</v>
      </c>
      <c r="E20" s="95">
        <f>+F20-D20</f>
        <v>0</v>
      </c>
      <c r="F20" s="95">
        <f>SUMIF('2 BL preli'!B:B,A20,'2 BL preli'!D:D)</f>
        <v>0</v>
      </c>
      <c r="G20" s="178">
        <f t="shared" ref="G20:G26" si="4">+M20-F20</f>
        <v>0</v>
      </c>
      <c r="H20" s="95">
        <f>SUMIF('3BL ACTUAL'!C:C,A20,'3BL ACTUAL'!E:E)</f>
        <v>0</v>
      </c>
      <c r="I20" s="95"/>
      <c r="J20" s="95"/>
      <c r="K20" s="95"/>
      <c r="L20" s="95"/>
      <c r="M20" s="154">
        <f t="shared" ref="M20:M26" si="5">+H20+I20+K20-J20-L20</f>
        <v>0</v>
      </c>
      <c r="N20" s="312"/>
      <c r="O20" s="312"/>
      <c r="P20" s="312"/>
    </row>
    <row r="21" spans="1:17" ht="15">
      <c r="A21" s="2470"/>
      <c r="B21" s="2470"/>
      <c r="C21" s="244"/>
      <c r="D21" s="95">
        <f>SUMIF('1 BL anterior'!C:C,A21,'1 BL anterior'!E:E)</f>
        <v>0</v>
      </c>
      <c r="E21" s="95">
        <f>+F21-D21</f>
        <v>0</v>
      </c>
      <c r="F21" s="95">
        <f>SUMIF('2 BL preli'!B:B,A21,'2 BL preli'!D:D)</f>
        <v>0</v>
      </c>
      <c r="G21" s="178">
        <f t="shared" si="4"/>
        <v>0</v>
      </c>
      <c r="H21" s="95">
        <f>SUMIF('3BL ACTUAL'!C:C,A21,'3BL ACTUAL'!E:E)</f>
        <v>0</v>
      </c>
      <c r="I21" s="95"/>
      <c r="J21" s="95"/>
      <c r="K21" s="95"/>
      <c r="L21" s="95"/>
      <c r="M21" s="154">
        <f t="shared" si="5"/>
        <v>0</v>
      </c>
      <c r="N21" s="312"/>
      <c r="O21" s="312"/>
      <c r="P21" s="312"/>
    </row>
    <row r="22" spans="1:17" ht="15">
      <c r="A22" s="2465"/>
      <c r="B22" s="2653"/>
      <c r="C22" s="244"/>
      <c r="D22" s="95">
        <f>SUMIF('1 BL anterior'!C:C,A22,'1 BL anterior'!E:E)</f>
        <v>0</v>
      </c>
      <c r="E22" s="95">
        <f>+F22-D22</f>
        <v>0</v>
      </c>
      <c r="F22" s="95">
        <f>SUMIF('2 BL preli'!B:B,A22,'2 BL preli'!D:D)</f>
        <v>0</v>
      </c>
      <c r="G22" s="178">
        <f t="shared" si="4"/>
        <v>0</v>
      </c>
      <c r="H22" s="95">
        <f>SUMIF('3BL ACTUAL'!C:C,A22,'3BL ACTUAL'!E:E)</f>
        <v>0</v>
      </c>
      <c r="I22" s="95"/>
      <c r="J22" s="95"/>
      <c r="K22" s="95"/>
      <c r="L22" s="95"/>
      <c r="M22" s="154">
        <f t="shared" si="5"/>
        <v>0</v>
      </c>
      <c r="N22" s="312"/>
      <c r="O22" s="312"/>
      <c r="P22" s="312"/>
    </row>
    <row r="23" spans="1:17" ht="15">
      <c r="A23" s="2465"/>
      <c r="B23" s="2653"/>
      <c r="C23" s="244"/>
      <c r="D23" s="95">
        <f>SUMIF('1 BL anterior'!C:C,A23,'1 BL anterior'!E:E)</f>
        <v>0</v>
      </c>
      <c r="E23" s="95">
        <f t="shared" ref="E23:E30" si="6">+F23-D23</f>
        <v>0</v>
      </c>
      <c r="F23" s="95">
        <f>SUMIF('2 BL preli'!B:B,A23,'2 BL preli'!D:D)</f>
        <v>0</v>
      </c>
      <c r="G23" s="178">
        <f t="shared" si="4"/>
        <v>0</v>
      </c>
      <c r="H23" s="95">
        <f>SUMIF('3BL ACTUAL'!C:C,A23,'3BL ACTUAL'!E:E)</f>
        <v>0</v>
      </c>
      <c r="I23" s="95"/>
      <c r="J23" s="95"/>
      <c r="K23" s="95"/>
      <c r="L23" s="95"/>
      <c r="M23" s="154">
        <f t="shared" si="5"/>
        <v>0</v>
      </c>
      <c r="N23" s="312"/>
      <c r="O23" s="312"/>
      <c r="P23" s="312"/>
    </row>
    <row r="24" spans="1:17" ht="15">
      <c r="A24" s="2465"/>
      <c r="B24" s="2653"/>
      <c r="C24" s="244"/>
      <c r="D24" s="95">
        <f>SUMIF('1 BL anterior'!C:C,A24,'1 BL anterior'!E:E)</f>
        <v>0</v>
      </c>
      <c r="E24" s="95">
        <f t="shared" si="6"/>
        <v>0</v>
      </c>
      <c r="F24" s="95">
        <f>SUMIF('2 BL preli'!B:B,A24,'2 BL preli'!D:D)</f>
        <v>0</v>
      </c>
      <c r="G24" s="178">
        <f t="shared" si="4"/>
        <v>0</v>
      </c>
      <c r="H24" s="95">
        <f>SUMIF('3BL ACTUAL'!C:C,A24,'3BL ACTUAL'!E:E)</f>
        <v>0</v>
      </c>
      <c r="I24" s="95"/>
      <c r="J24" s="95"/>
      <c r="K24" s="95"/>
      <c r="L24" s="95"/>
      <c r="M24" s="154">
        <f t="shared" si="5"/>
        <v>0</v>
      </c>
      <c r="N24" s="312"/>
      <c r="O24" s="312"/>
      <c r="P24" s="312"/>
    </row>
    <row r="25" spans="1:17">
      <c r="A25" s="1820"/>
      <c r="B25" s="1817"/>
      <c r="C25" s="244"/>
      <c r="D25" s="95">
        <f>SUMIF('1 BL anterior'!C:C,A25,'1 BL anterior'!E:E)</f>
        <v>0</v>
      </c>
      <c r="E25" s="95">
        <f t="shared" si="6"/>
        <v>0</v>
      </c>
      <c r="F25" s="95">
        <f>SUMIF('2 BL preli'!B:B,A25,'2 BL preli'!D:D)</f>
        <v>0</v>
      </c>
      <c r="G25" s="178">
        <f t="shared" si="4"/>
        <v>0</v>
      </c>
      <c r="H25" s="95">
        <f>SUMIF('3BL ACTUAL'!C:C,A25,'3BL ACTUAL'!E:E)</f>
        <v>0</v>
      </c>
      <c r="I25" s="95"/>
      <c r="J25" s="95"/>
      <c r="K25" s="95"/>
      <c r="L25" s="95"/>
      <c r="M25" s="154">
        <f t="shared" si="5"/>
        <v>0</v>
      </c>
      <c r="N25" s="312"/>
      <c r="O25" s="312"/>
      <c r="P25" s="312"/>
    </row>
    <row r="26" spans="1:17">
      <c r="A26" s="1820"/>
      <c r="B26" s="1817"/>
      <c r="C26" s="244"/>
      <c r="D26" s="95">
        <f>SUMIF('1 BL anterior'!C:C,A26,'1 BL anterior'!E:E)</f>
        <v>0</v>
      </c>
      <c r="E26" s="95">
        <f t="shared" si="6"/>
        <v>0</v>
      </c>
      <c r="F26" s="95">
        <f>SUMIF('2 BL preli'!B:B,A26,'2 BL preli'!D:D)</f>
        <v>0</v>
      </c>
      <c r="G26" s="178">
        <f t="shared" si="4"/>
        <v>0</v>
      </c>
      <c r="H26" s="95">
        <f>SUMIF('3BL ACTUAL'!C:C,A26,'3BL ACTUAL'!E:E)</f>
        <v>0</v>
      </c>
      <c r="I26" s="95"/>
      <c r="J26" s="95"/>
      <c r="K26" s="95"/>
      <c r="L26" s="95"/>
      <c r="M26" s="154">
        <f t="shared" si="5"/>
        <v>0</v>
      </c>
      <c r="N26" s="312"/>
      <c r="O26" s="312"/>
      <c r="P26" s="312"/>
    </row>
    <row r="27" spans="1:17">
      <c r="A27" s="1820"/>
      <c r="B27" s="1817"/>
      <c r="C27" s="244"/>
      <c r="D27" s="95">
        <f>SUMIF('1 BL anterior'!C:C,A27,'1 BL anterior'!E:E)</f>
        <v>0</v>
      </c>
      <c r="E27" s="95">
        <f>+F27-D27</f>
        <v>0</v>
      </c>
      <c r="F27" s="95">
        <f>SUMIF('2 BL preli'!B:B,A27,'2 BL preli'!D:D)</f>
        <v>0</v>
      </c>
      <c r="G27" s="178">
        <f>+M27-F27</f>
        <v>0</v>
      </c>
      <c r="H27" s="95">
        <f>SUMIF('3BL ACTUAL'!C:C,A27,'3BL ACTUAL'!E:E)</f>
        <v>0</v>
      </c>
      <c r="I27" s="95"/>
      <c r="J27" s="95"/>
      <c r="K27" s="95"/>
      <c r="L27" s="95"/>
      <c r="M27" s="154">
        <f>+H27+I27+K27-J27-L27</f>
        <v>0</v>
      </c>
      <c r="N27" s="312"/>
      <c r="O27" s="312"/>
      <c r="P27" s="312"/>
    </row>
    <row r="28" spans="1:17">
      <c r="A28" s="1820"/>
      <c r="B28" s="1817"/>
      <c r="C28" s="244"/>
      <c r="D28" s="95">
        <f>SUMIF('1 BL anterior'!C:C,A28,'1 BL anterior'!E:E)</f>
        <v>0</v>
      </c>
      <c r="E28" s="95">
        <f>+F28-D28</f>
        <v>0</v>
      </c>
      <c r="F28" s="95">
        <f>SUMIF('2 BL preli'!B:B,A28,'2 BL preli'!D:D)</f>
        <v>0</v>
      </c>
      <c r="G28" s="178">
        <f>+M28-F28</f>
        <v>0</v>
      </c>
      <c r="H28" s="95">
        <f>SUMIF('3BL ACTUAL'!C:C,A28,'3BL ACTUAL'!E:E)</f>
        <v>0</v>
      </c>
      <c r="I28" s="95"/>
      <c r="J28" s="95"/>
      <c r="K28" s="95"/>
      <c r="L28" s="95"/>
      <c r="M28" s="154">
        <f>+H28+I28+K28-J28-L28</f>
        <v>0</v>
      </c>
      <c r="N28" s="312"/>
      <c r="O28" s="312"/>
      <c r="P28" s="312"/>
    </row>
    <row r="29" spans="1:17">
      <c r="A29" s="1820"/>
      <c r="B29" s="1817"/>
      <c r="C29" s="244"/>
      <c r="D29" s="95">
        <f>SUMIF('1 BL anterior'!C:C,A29,'1 BL anterior'!E:E)</f>
        <v>0</v>
      </c>
      <c r="E29" s="95">
        <f>+F29-D29</f>
        <v>0</v>
      </c>
      <c r="F29" s="95">
        <f>SUMIF('2 BL preli'!B:B,A29,'2 BL preli'!D:D)</f>
        <v>0</v>
      </c>
      <c r="G29" s="178">
        <f>+M29-F29</f>
        <v>0</v>
      </c>
      <c r="H29" s="95">
        <f>SUMIF('3BL ACTUAL'!C:C,A29,'3BL ACTUAL'!E:E)</f>
        <v>0</v>
      </c>
      <c r="I29" s="95"/>
      <c r="J29" s="95"/>
      <c r="K29" s="95"/>
      <c r="L29" s="95"/>
      <c r="M29" s="154">
        <f>+H29+I29+K29-J29-L29</f>
        <v>0</v>
      </c>
      <c r="N29" s="312"/>
      <c r="O29" s="312"/>
      <c r="P29" s="312"/>
    </row>
    <row r="30" spans="1:17">
      <c r="A30" s="1820"/>
      <c r="B30" s="1817"/>
      <c r="C30" s="312"/>
      <c r="D30" s="313"/>
      <c r="E30" s="95">
        <f t="shared" si="6"/>
        <v>0</v>
      </c>
      <c r="F30" s="318"/>
      <c r="G30" s="318"/>
      <c r="H30" s="320"/>
      <c r="I30" s="316"/>
      <c r="J30" s="313"/>
      <c r="K30" s="314"/>
      <c r="L30" s="315"/>
      <c r="M30" s="314"/>
      <c r="N30" s="312"/>
      <c r="O30" s="312"/>
      <c r="P30" s="312"/>
    </row>
    <row r="31" spans="1:17">
      <c r="A31" s="514"/>
      <c r="B31" s="1587"/>
      <c r="C31" s="1588"/>
      <c r="D31" s="1589">
        <f>SUM(D20:D30)</f>
        <v>0</v>
      </c>
      <c r="E31" s="1589">
        <f t="shared" ref="E31:M31" si="7">SUM(E20:E30)</f>
        <v>0</v>
      </c>
      <c r="F31" s="1589">
        <f t="shared" si="7"/>
        <v>0</v>
      </c>
      <c r="G31" s="1589">
        <f t="shared" si="7"/>
        <v>0</v>
      </c>
      <c r="H31" s="1589">
        <f t="shared" si="7"/>
        <v>0</v>
      </c>
      <c r="I31" s="1589">
        <f t="shared" si="7"/>
        <v>0</v>
      </c>
      <c r="J31" s="1589">
        <f t="shared" si="7"/>
        <v>0</v>
      </c>
      <c r="K31" s="1589">
        <f t="shared" si="7"/>
        <v>0</v>
      </c>
      <c r="L31" s="1589">
        <f t="shared" si="7"/>
        <v>0</v>
      </c>
      <c r="M31" s="1589">
        <f t="shared" si="7"/>
        <v>0</v>
      </c>
      <c r="N31" s="322">
        <f>+N18</f>
        <v>0</v>
      </c>
      <c r="O31" s="322">
        <f>+O18</f>
        <v>0</v>
      </c>
      <c r="P31" s="322">
        <f>+P18</f>
        <v>0</v>
      </c>
    </row>
    <row r="33" spans="1:15">
      <c r="D33" s="621">
        <f>+D31-D18</f>
        <v>0</v>
      </c>
      <c r="F33" s="621">
        <f>+F31-F18</f>
        <v>0</v>
      </c>
      <c r="M33" s="621">
        <f>+M31-M18</f>
        <v>0</v>
      </c>
    </row>
    <row r="34" spans="1:15">
      <c r="A34" s="290"/>
      <c r="B34" s="289" t="s">
        <v>116</v>
      </c>
      <c r="C34" s="290"/>
      <c r="D34" s="290"/>
    </row>
    <row r="35" spans="1:15" ht="15.75">
      <c r="A35" s="290"/>
      <c r="B35" s="289" t="s">
        <v>117</v>
      </c>
      <c r="C35" s="290"/>
      <c r="D35" s="290"/>
      <c r="M35" s="209"/>
    </row>
    <row r="36" spans="1:15" ht="15.75">
      <c r="A36" s="289"/>
      <c r="B36" s="290"/>
      <c r="C36" s="290"/>
      <c r="D36" s="290"/>
      <c r="M36" s="209"/>
    </row>
    <row r="37" spans="1:15" ht="15.75">
      <c r="A37" s="290"/>
      <c r="B37" s="289" t="s">
        <v>2</v>
      </c>
      <c r="C37" s="289">
        <v>2</v>
      </c>
      <c r="D37" s="290" t="s">
        <v>53</v>
      </c>
      <c r="E37" s="290"/>
      <c r="F37" s="290"/>
      <c r="G37" s="290"/>
      <c r="H37" s="290"/>
      <c r="I37" s="290"/>
      <c r="J37" s="290"/>
      <c r="M37" s="209"/>
      <c r="O37" s="323"/>
    </row>
    <row r="38" spans="1:15" ht="15.75">
      <c r="A38" s="289">
        <v>1</v>
      </c>
      <c r="B38" s="290" t="s">
        <v>52</v>
      </c>
      <c r="C38" s="289">
        <v>3</v>
      </c>
      <c r="D38" s="290" t="s">
        <v>106</v>
      </c>
      <c r="M38" s="209"/>
      <c r="O38" s="323"/>
    </row>
    <row r="39" spans="1:15" ht="15.75">
      <c r="A39" s="289">
        <v>2</v>
      </c>
      <c r="B39" s="290" t="s">
        <v>54</v>
      </c>
      <c r="C39" s="289">
        <v>4</v>
      </c>
      <c r="D39" s="290" t="s">
        <v>56</v>
      </c>
      <c r="M39" s="3518"/>
      <c r="N39" s="3518"/>
    </row>
    <row r="40" spans="1:15" ht="15.75">
      <c r="A40" s="289"/>
      <c r="B40" s="289" t="s">
        <v>107</v>
      </c>
      <c r="C40" s="289">
        <v>5</v>
      </c>
      <c r="D40" s="290" t="s">
        <v>58</v>
      </c>
      <c r="E40" s="290"/>
      <c r="F40" s="290"/>
      <c r="G40" s="324"/>
      <c r="H40" s="290"/>
      <c r="I40" s="324"/>
      <c r="J40" s="290"/>
      <c r="M40" s="3519"/>
      <c r="N40" s="3519"/>
    </row>
    <row r="41" spans="1:15">
      <c r="A41" s="289">
        <v>3</v>
      </c>
      <c r="B41" s="290" t="s">
        <v>57</v>
      </c>
      <c r="C41" s="290"/>
      <c r="D41" s="290"/>
      <c r="E41" s="290"/>
      <c r="F41" s="290"/>
      <c r="G41" s="290"/>
      <c r="H41" s="290"/>
      <c r="I41" s="290"/>
      <c r="J41" s="290"/>
    </row>
    <row r="42" spans="1:15">
      <c r="A42" s="289">
        <v>2</v>
      </c>
      <c r="B42" s="290" t="s">
        <v>59</v>
      </c>
      <c r="C42" s="290"/>
      <c r="D42" s="290"/>
      <c r="E42" s="290"/>
      <c r="F42" s="290"/>
    </row>
    <row r="43" spans="1:15">
      <c r="A43" s="289">
        <v>1</v>
      </c>
      <c r="B43" s="290" t="s">
        <v>60</v>
      </c>
      <c r="C43" s="290"/>
      <c r="D43" s="290"/>
      <c r="E43" s="282"/>
      <c r="F43" s="282"/>
      <c r="G43" s="282"/>
      <c r="H43" s="282"/>
      <c r="I43" s="282"/>
      <c r="J43" s="282"/>
    </row>
    <row r="44" spans="1:15">
      <c r="A44" s="289"/>
      <c r="B44" s="290"/>
      <c r="C44" s="290"/>
      <c r="D44" s="290"/>
      <c r="E44" s="282"/>
      <c r="F44" s="282"/>
      <c r="G44" s="282"/>
      <c r="H44" s="282"/>
      <c r="I44" s="282"/>
      <c r="J44" s="282"/>
    </row>
    <row r="45" spans="1:15">
      <c r="E45" s="282"/>
      <c r="F45" s="282"/>
      <c r="G45" s="282"/>
      <c r="H45" s="282"/>
      <c r="I45" s="282"/>
      <c r="J45" s="282"/>
    </row>
    <row r="46" spans="1:15">
      <c r="B46" s="325"/>
      <c r="C46" s="326"/>
      <c r="D46" s="327"/>
      <c r="E46" s="282"/>
      <c r="F46" s="282"/>
      <c r="G46" s="282"/>
      <c r="H46" s="282"/>
      <c r="I46" s="282"/>
      <c r="J46" s="282"/>
    </row>
    <row r="47" spans="1:15">
      <c r="B47" s="325"/>
      <c r="C47" s="326"/>
      <c r="D47" s="327"/>
      <c r="E47" s="282"/>
      <c r="F47" s="282"/>
      <c r="G47" s="282"/>
      <c r="H47" s="282"/>
      <c r="I47" s="282"/>
      <c r="J47" s="282"/>
    </row>
    <row r="48" spans="1:15">
      <c r="A48" s="366" t="s">
        <v>22</v>
      </c>
      <c r="B48" s="325"/>
      <c r="C48" s="326"/>
      <c r="D48" s="327"/>
      <c r="E48" s="282"/>
      <c r="F48" s="282"/>
      <c r="G48" s="282"/>
      <c r="H48" s="282"/>
      <c r="I48" s="282"/>
      <c r="J48" s="282"/>
    </row>
    <row r="49" spans="1:10">
      <c r="A49" s="240">
        <v>339</v>
      </c>
      <c r="B49" s="365" t="s">
        <v>269</v>
      </c>
      <c r="D49" s="327"/>
      <c r="E49" s="282"/>
      <c r="F49" s="282"/>
      <c r="G49" s="282"/>
      <c r="H49" s="282"/>
      <c r="I49" s="282"/>
      <c r="J49" s="282"/>
    </row>
    <row r="50" spans="1:10">
      <c r="A50" s="240">
        <v>340</v>
      </c>
      <c r="B50" s="365" t="s">
        <v>270</v>
      </c>
      <c r="D50" s="327"/>
      <c r="E50" s="327"/>
      <c r="F50" s="327"/>
      <c r="G50" s="327"/>
      <c r="H50" s="327"/>
      <c r="I50" s="327"/>
      <c r="J50" s="327"/>
    </row>
    <row r="51" spans="1:10">
      <c r="A51" s="240">
        <v>341</v>
      </c>
      <c r="B51" s="365" t="s">
        <v>271</v>
      </c>
      <c r="D51" s="328"/>
      <c r="E51" s="290"/>
      <c r="F51" s="290"/>
    </row>
    <row r="52" spans="1:10">
      <c r="A52" s="240">
        <v>342</v>
      </c>
      <c r="B52" s="365" t="s">
        <v>272</v>
      </c>
      <c r="F52" s="290"/>
    </row>
    <row r="53" spans="1:10">
      <c r="A53" s="240">
        <v>343</v>
      </c>
      <c r="B53" s="365" t="s">
        <v>273</v>
      </c>
    </row>
    <row r="54" spans="1:10">
      <c r="A54" s="240">
        <v>344</v>
      </c>
      <c r="B54" s="365" t="s">
        <v>274</v>
      </c>
    </row>
    <row r="55" spans="1:10">
      <c r="A55" s="240">
        <v>345</v>
      </c>
      <c r="B55" s="365" t="s">
        <v>275</v>
      </c>
    </row>
    <row r="56" spans="1:10">
      <c r="A56" s="240">
        <v>346</v>
      </c>
      <c r="B56" s="365" t="s">
        <v>276</v>
      </c>
    </row>
    <row r="57" spans="1:10">
      <c r="A57" s="240">
        <v>347</v>
      </c>
      <c r="B57" s="365" t="s">
        <v>277</v>
      </c>
    </row>
    <row r="58" spans="1:10">
      <c r="A58" s="366" t="s">
        <v>159</v>
      </c>
      <c r="B58" s="365"/>
    </row>
    <row r="59" spans="1:10">
      <c r="A59" s="240">
        <v>348</v>
      </c>
      <c r="B59" s="365" t="s">
        <v>284</v>
      </c>
    </row>
    <row r="60" spans="1:10">
      <c r="A60" s="240">
        <v>349</v>
      </c>
      <c r="B60" s="365" t="s">
        <v>278</v>
      </c>
    </row>
    <row r="61" spans="1:10">
      <c r="A61" s="366" t="s">
        <v>143</v>
      </c>
      <c r="B61" s="365"/>
    </row>
    <row r="62" spans="1:10">
      <c r="A62" s="240" t="s">
        <v>285</v>
      </c>
      <c r="B62" s="365"/>
    </row>
    <row r="63" spans="1:10">
      <c r="A63" s="240">
        <v>350</v>
      </c>
      <c r="B63" s="365" t="s">
        <v>282</v>
      </c>
    </row>
    <row r="64" spans="1:10">
      <c r="A64" s="240">
        <v>351</v>
      </c>
      <c r="B64" s="365" t="s">
        <v>280</v>
      </c>
    </row>
    <row r="65" spans="1:2">
      <c r="A65" s="240">
        <v>352</v>
      </c>
      <c r="B65" s="365" t="s">
        <v>281</v>
      </c>
    </row>
    <row r="66" spans="1:2">
      <c r="A66" s="240" t="s">
        <v>286</v>
      </c>
      <c r="B66" s="365"/>
    </row>
    <row r="67" spans="1:2">
      <c r="A67" s="240">
        <v>353</v>
      </c>
      <c r="B67" s="365" t="s">
        <v>283</v>
      </c>
    </row>
    <row r="68" spans="1:2">
      <c r="A68" s="240">
        <v>354</v>
      </c>
      <c r="B68" s="365" t="s">
        <v>280</v>
      </c>
    </row>
    <row r="69" spans="1:2">
      <c r="A69" s="240">
        <v>355</v>
      </c>
      <c r="B69" s="365" t="s">
        <v>281</v>
      </c>
    </row>
    <row r="73" spans="1:2">
      <c r="A73" s="240" t="s">
        <v>161</v>
      </c>
    </row>
    <row r="74" spans="1:2">
      <c r="B74" s="365" t="s">
        <v>287</v>
      </c>
    </row>
    <row r="75" spans="1:2">
      <c r="B75" s="365" t="s">
        <v>288</v>
      </c>
    </row>
    <row r="76" spans="1:2">
      <c r="B76" s="365" t="s">
        <v>289</v>
      </c>
    </row>
    <row r="77" spans="1:2">
      <c r="B77" s="365" t="s">
        <v>238</v>
      </c>
    </row>
    <row r="78" spans="1:2">
      <c r="A78" s="240" t="s">
        <v>123</v>
      </c>
    </row>
    <row r="79" spans="1:2">
      <c r="B79" s="110" t="s">
        <v>290</v>
      </c>
    </row>
  </sheetData>
  <mergeCells count="6">
    <mergeCell ref="M39:N39"/>
    <mergeCell ref="M40:N40"/>
    <mergeCell ref="M3:N5"/>
    <mergeCell ref="N7:P7"/>
    <mergeCell ref="K8:L8"/>
    <mergeCell ref="N8:O8"/>
  </mergeCells>
  <pageMargins left="0.31496062992125984" right="0.11811023622047245" top="0.6692913385826772" bottom="0.39370078740157483" header="0.43307086614173229" footer="0.15748031496062992"/>
  <pageSetup scale="64" orientation="landscape" r:id="rId1"/>
  <headerFooter alignWithMargins="0">
    <oddFooter>&amp;Z&amp;F&amp;RPágina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38">
    <tabColor theme="3"/>
    <pageSetUpPr fitToPage="1"/>
  </sheetPr>
  <dimension ref="A1:Q73"/>
  <sheetViews>
    <sheetView workbookViewId="0"/>
  </sheetViews>
  <sheetFormatPr baseColWidth="10" defaultColWidth="9.140625" defaultRowHeight="12.75"/>
  <cols>
    <col min="1" max="1" width="18.42578125" customWidth="1"/>
    <col min="2" max="2" width="31" customWidth="1"/>
    <col min="3" max="3" width="2.28515625" customWidth="1"/>
    <col min="4" max="4" width="13.85546875" customWidth="1"/>
    <col min="5" max="5" width="13.5703125" bestFit="1" customWidth="1"/>
    <col min="6" max="6" width="10.85546875" bestFit="1" customWidth="1"/>
    <col min="7" max="7" width="12" bestFit="1" customWidth="1"/>
    <col min="8" max="8" width="12.28515625" bestFit="1" customWidth="1"/>
    <col min="9" max="9" width="9.5703125" bestFit="1" customWidth="1"/>
    <col min="10" max="10" width="10.140625" bestFit="1" customWidth="1"/>
    <col min="11" max="11" width="9.85546875" customWidth="1"/>
    <col min="12" max="12" width="10.140625" bestFit="1" customWidth="1"/>
    <col min="13" max="13" width="13.570312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BG101'!C16</f>
        <v>111</v>
      </c>
      <c r="N3" s="3525"/>
      <c r="O3" s="3"/>
      <c r="P3" s="3"/>
      <c r="Q3" s="3"/>
    </row>
    <row r="4" spans="1:17">
      <c r="B4" s="1" t="str">
        <f>+'4 BG101'!$B$3</f>
        <v>ANEXOS A LOS ESTADOS FINANCIEROS</v>
      </c>
      <c r="C4" s="1"/>
      <c r="D4" s="1"/>
      <c r="E4" s="1"/>
      <c r="F4" s="2"/>
      <c r="G4" s="2"/>
      <c r="H4" s="2"/>
      <c r="I4" s="2"/>
      <c r="J4" s="2"/>
      <c r="M4" s="3525"/>
      <c r="N4" s="3525"/>
      <c r="O4" s="3"/>
      <c r="P4" s="3"/>
      <c r="Q4" s="3"/>
    </row>
    <row r="5" spans="1:17">
      <c r="C5" s="1" t="str">
        <f>+'4 BG101'!B16</f>
        <v>Propiedad planta y equipo</v>
      </c>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12" t="str">
        <f>+'4 BG101'!$G$9</f>
        <v>VARIACIÓN</v>
      </c>
      <c r="H9" s="67">
        <f>+'4 BG101'!H9</f>
        <v>45291</v>
      </c>
      <c r="I9" s="15" t="s">
        <v>17</v>
      </c>
      <c r="J9" s="15" t="s">
        <v>18</v>
      </c>
      <c r="K9" s="15" t="s">
        <v>17</v>
      </c>
      <c r="L9" s="15" t="s">
        <v>18</v>
      </c>
      <c r="M9" s="32" t="s">
        <v>41</v>
      </c>
      <c r="N9" s="158" t="s">
        <v>51</v>
      </c>
      <c r="O9" s="158" t="s">
        <v>4</v>
      </c>
      <c r="P9" s="159" t="s">
        <v>63</v>
      </c>
      <c r="Q9" s="3"/>
    </row>
    <row r="10" spans="1:17" ht="13.5" thickBot="1">
      <c r="B10" s="1572"/>
      <c r="C10" s="8"/>
      <c r="D10" s="8"/>
      <c r="E10" s="8"/>
      <c r="F10" s="8"/>
      <c r="G10" s="29" t="s">
        <v>50</v>
      </c>
      <c r="H10" s="9"/>
      <c r="I10" s="8"/>
      <c r="J10" s="13"/>
      <c r="K10" s="14"/>
      <c r="L10" s="9"/>
      <c r="M10" s="13"/>
      <c r="N10" s="160"/>
      <c r="O10" s="160"/>
      <c r="P10" s="13"/>
      <c r="Q10" s="3"/>
    </row>
    <row r="11" spans="1:17">
      <c r="A11" t="s">
        <v>142</v>
      </c>
      <c r="B11" s="360"/>
      <c r="C11" s="9"/>
      <c r="D11" s="418"/>
      <c r="E11" s="441"/>
      <c r="F11" s="442"/>
      <c r="G11" s="443"/>
      <c r="H11" s="441"/>
      <c r="I11" s="441"/>
      <c r="J11" s="441"/>
      <c r="K11" s="441"/>
      <c r="L11" s="441"/>
      <c r="M11" s="451"/>
      <c r="N11" s="21">
        <f t="shared" ref="N11:N38" si="0">IF(M11&lt;&gt;0,1,0)</f>
        <v>0</v>
      </c>
      <c r="O11" s="14">
        <f t="shared" ref="O11:O38" si="1">IF(M11&lt;&gt;0,3,0)</f>
        <v>0</v>
      </c>
      <c r="P11" s="14">
        <f t="shared" ref="P11:P38" si="2">+N11+O11</f>
        <v>0</v>
      </c>
      <c r="Q11" s="3"/>
    </row>
    <row r="12" spans="1:17">
      <c r="A12" t="s">
        <v>131</v>
      </c>
      <c r="B12" s="360"/>
      <c r="C12" s="9"/>
      <c r="D12" s="420"/>
      <c r="E12" s="95"/>
      <c r="F12" s="200"/>
      <c r="G12" s="178"/>
      <c r="H12" s="95"/>
      <c r="I12" s="95"/>
      <c r="J12" s="95"/>
      <c r="K12" s="95"/>
      <c r="L12" s="95"/>
      <c r="M12" s="453"/>
      <c r="N12" s="21">
        <f t="shared" si="0"/>
        <v>0</v>
      </c>
      <c r="O12" s="14">
        <f t="shared" si="1"/>
        <v>0</v>
      </c>
      <c r="P12" s="14">
        <f t="shared" si="2"/>
        <v>0</v>
      </c>
      <c r="Q12" s="3"/>
    </row>
    <row r="13" spans="1:17" ht="15">
      <c r="A13">
        <v>362</v>
      </c>
      <c r="B13" s="1590" t="s">
        <v>295</v>
      </c>
      <c r="C13" s="9"/>
      <c r="D13" s="420">
        <f>SUMIF('1 BL anterior'!B:B,A13,'1 BL anterior'!E:E)</f>
        <v>0</v>
      </c>
      <c r="E13" s="95">
        <f>+D13-M13</f>
        <v>0</v>
      </c>
      <c r="F13" s="200">
        <f>SUMIF('2 BL preli'!A:A,A13,'2 BL preli'!D:D)</f>
        <v>0</v>
      </c>
      <c r="G13" s="178">
        <f>+M13-D13</f>
        <v>0</v>
      </c>
      <c r="H13" s="95"/>
      <c r="I13" s="95"/>
      <c r="J13" s="95"/>
      <c r="K13" s="95"/>
      <c r="L13" s="95"/>
      <c r="M13" s="453">
        <f>SUMIF('3BL ACTUAL'!B:B,A13,'3BL ACTUAL'!E:E)</f>
        <v>0</v>
      </c>
      <c r="N13" s="21">
        <f t="shared" si="0"/>
        <v>0</v>
      </c>
      <c r="O13" s="14">
        <f t="shared" si="1"/>
        <v>0</v>
      </c>
      <c r="P13" s="14">
        <f t="shared" si="2"/>
        <v>0</v>
      </c>
      <c r="Q13" s="3"/>
    </row>
    <row r="14" spans="1:17" ht="15">
      <c r="A14">
        <v>363</v>
      </c>
      <c r="B14" s="1590" t="s">
        <v>296</v>
      </c>
      <c r="C14" s="9"/>
      <c r="D14" s="420">
        <f>SUMIF('1 BL anterior'!B:B,A14,'1 BL anterior'!E:E)</f>
        <v>0</v>
      </c>
      <c r="E14" s="95">
        <f t="shared" ref="E14:E37" si="3">+D14-M14</f>
        <v>0</v>
      </c>
      <c r="F14" s="200">
        <f>SUMIF('2 BL preli'!A:A,A14,'2 BL preli'!D:D)</f>
        <v>0</v>
      </c>
      <c r="G14" s="178">
        <f t="shared" ref="G14:G37" si="4">+M14-D14</f>
        <v>0</v>
      </c>
      <c r="H14" s="95"/>
      <c r="I14" s="95"/>
      <c r="J14" s="95"/>
      <c r="K14" s="95"/>
      <c r="L14" s="95"/>
      <c r="M14" s="453">
        <f>SUMIF('3BL ACTUAL'!B:B,A14,'3BL ACTUAL'!E:E)</f>
        <v>0</v>
      </c>
      <c r="N14" s="21">
        <f t="shared" si="0"/>
        <v>0</v>
      </c>
      <c r="O14" s="14">
        <f t="shared" si="1"/>
        <v>0</v>
      </c>
      <c r="P14" s="14">
        <f t="shared" si="2"/>
        <v>0</v>
      </c>
      <c r="Q14" s="3"/>
    </row>
    <row r="15" spans="1:17" ht="15">
      <c r="A15">
        <v>364</v>
      </c>
      <c r="B15" s="1590" t="s">
        <v>297</v>
      </c>
      <c r="C15" s="9"/>
      <c r="D15" s="420">
        <f>SUMIF('1 BL anterior'!B:B,A15,'1 BL anterior'!E:E)</f>
        <v>0</v>
      </c>
      <c r="E15" s="95">
        <f t="shared" si="3"/>
        <v>0</v>
      </c>
      <c r="F15" s="200">
        <f>SUMIF('2 BL preli'!A:A,A15,'2 BL preli'!D:D)</f>
        <v>0</v>
      </c>
      <c r="G15" s="178">
        <f t="shared" si="4"/>
        <v>0</v>
      </c>
      <c r="H15" s="95"/>
      <c r="I15" s="95"/>
      <c r="J15" s="95"/>
      <c r="K15" s="95"/>
      <c r="L15" s="95"/>
      <c r="M15" s="453">
        <f>SUMIF('3BL ACTUAL'!B:B,A15,'3BL ACTUAL'!E:E)</f>
        <v>0</v>
      </c>
      <c r="N15" s="21">
        <f t="shared" si="0"/>
        <v>0</v>
      </c>
      <c r="O15" s="14">
        <f t="shared" si="1"/>
        <v>0</v>
      </c>
      <c r="P15" s="14">
        <f t="shared" si="2"/>
        <v>0</v>
      </c>
      <c r="Q15" s="3"/>
    </row>
    <row r="16" spans="1:17" ht="15">
      <c r="A16">
        <v>365</v>
      </c>
      <c r="B16" s="1590" t="s">
        <v>298</v>
      </c>
      <c r="C16" s="9"/>
      <c r="D16" s="420">
        <f>SUMIF('1 BL anterior'!B:B,A16,'1 BL anterior'!E:E)</f>
        <v>0</v>
      </c>
      <c r="E16" s="95">
        <f t="shared" si="3"/>
        <v>0</v>
      </c>
      <c r="F16" s="200">
        <f>SUMIF('2 BL preli'!A:A,A16,'2 BL preli'!D:D)</f>
        <v>0</v>
      </c>
      <c r="G16" s="178">
        <f t="shared" si="4"/>
        <v>0</v>
      </c>
      <c r="H16" s="95"/>
      <c r="I16" s="95"/>
      <c r="J16" s="95"/>
      <c r="K16" s="95"/>
      <c r="L16" s="95"/>
      <c r="M16" s="453">
        <f>SUMIF('3BL ACTUAL'!B:B,A16,'3BL ACTUAL'!E:E)</f>
        <v>0</v>
      </c>
      <c r="N16" s="21">
        <f t="shared" si="0"/>
        <v>0</v>
      </c>
      <c r="O16" s="14">
        <f t="shared" si="1"/>
        <v>0</v>
      </c>
      <c r="P16" s="14">
        <f t="shared" si="2"/>
        <v>0</v>
      </c>
      <c r="Q16" s="3"/>
    </row>
    <row r="17" spans="1:17" ht="15">
      <c r="A17">
        <v>366</v>
      </c>
      <c r="B17" s="1590" t="s">
        <v>299</v>
      </c>
      <c r="C17" s="9"/>
      <c r="D17" s="420">
        <f>SUMIF('1 BL anterior'!B:B,A17,'1 BL anterior'!E:E)</f>
        <v>0</v>
      </c>
      <c r="E17" s="95">
        <f t="shared" si="3"/>
        <v>0</v>
      </c>
      <c r="F17" s="200">
        <f>SUMIF('2 BL preli'!A:A,A17,'2 BL preli'!D:D)</f>
        <v>0</v>
      </c>
      <c r="G17" s="178">
        <f t="shared" si="4"/>
        <v>0</v>
      </c>
      <c r="H17" s="95"/>
      <c r="I17" s="95"/>
      <c r="J17" s="95"/>
      <c r="K17" s="95"/>
      <c r="L17" s="95"/>
      <c r="M17" s="453">
        <f>SUMIF('3BL ACTUAL'!B:B,A17,'3BL ACTUAL'!E:E)</f>
        <v>0</v>
      </c>
      <c r="N17" s="21">
        <f t="shared" si="0"/>
        <v>0</v>
      </c>
      <c r="O17" s="14">
        <f t="shared" si="1"/>
        <v>0</v>
      </c>
      <c r="P17" s="14">
        <f t="shared" si="2"/>
        <v>0</v>
      </c>
      <c r="Q17" s="3"/>
    </row>
    <row r="18" spans="1:17" ht="15">
      <c r="A18">
        <v>367</v>
      </c>
      <c r="B18" s="1590" t="s">
        <v>300</v>
      </c>
      <c r="C18" s="9"/>
      <c r="D18" s="420">
        <f>SUMIF('1 BL anterior'!B:B,A18,'1 BL anterior'!E:E)</f>
        <v>0</v>
      </c>
      <c r="E18" s="95">
        <f t="shared" si="3"/>
        <v>0</v>
      </c>
      <c r="F18" s="200">
        <f>SUMIF('2 BL preli'!A:A,A18,'2 BL preli'!D:D)</f>
        <v>0</v>
      </c>
      <c r="G18" s="178">
        <f t="shared" si="4"/>
        <v>0</v>
      </c>
      <c r="H18" s="95"/>
      <c r="I18" s="95"/>
      <c r="J18" s="95"/>
      <c r="K18" s="95"/>
      <c r="L18" s="95"/>
      <c r="M18" s="453">
        <f>SUMIF('3BL ACTUAL'!B:B,A18,'3BL ACTUAL'!E:E)</f>
        <v>0</v>
      </c>
      <c r="N18" s="21">
        <f t="shared" si="0"/>
        <v>0</v>
      </c>
      <c r="O18" s="14">
        <f t="shared" si="1"/>
        <v>0</v>
      </c>
      <c r="P18" s="14">
        <f t="shared" si="2"/>
        <v>0</v>
      </c>
      <c r="Q18" s="3"/>
    </row>
    <row r="19" spans="1:17" ht="15">
      <c r="A19">
        <v>368</v>
      </c>
      <c r="B19" s="1590" t="s">
        <v>301</v>
      </c>
      <c r="C19" s="9"/>
      <c r="D19" s="420">
        <f>SUMIF('1 BL anterior'!B:B,A19,'1 BL anterior'!E:E)</f>
        <v>408105.13</v>
      </c>
      <c r="E19" s="95">
        <f t="shared" si="3"/>
        <v>408105.13</v>
      </c>
      <c r="F19" s="200">
        <f>SUMIF('2 BL preli'!A:A,A19,'2 BL preli'!D:D)</f>
        <v>0</v>
      </c>
      <c r="G19" s="178">
        <f t="shared" si="4"/>
        <v>-408105.13</v>
      </c>
      <c r="H19" s="95"/>
      <c r="I19" s="95"/>
      <c r="J19" s="95"/>
      <c r="K19" s="95"/>
      <c r="L19" s="95"/>
      <c r="M19" s="453">
        <f>SUMIF('3BL ACTUAL'!B:B,A19,'3BL ACTUAL'!E:E)</f>
        <v>0</v>
      </c>
      <c r="N19" s="21">
        <f t="shared" si="0"/>
        <v>0</v>
      </c>
      <c r="O19" s="14">
        <f t="shared" si="1"/>
        <v>0</v>
      </c>
      <c r="P19" s="14">
        <f t="shared" si="2"/>
        <v>0</v>
      </c>
      <c r="Q19" s="3"/>
    </row>
    <row r="20" spans="1:17" ht="15">
      <c r="A20">
        <v>369</v>
      </c>
      <c r="B20" s="1590" t="s">
        <v>302</v>
      </c>
      <c r="C20" s="9"/>
      <c r="D20" s="420">
        <f>SUMIF('1 BL anterior'!B:B,A20,'1 BL anterior'!E:E)</f>
        <v>0</v>
      </c>
      <c r="E20" s="95">
        <f t="shared" si="3"/>
        <v>0</v>
      </c>
      <c r="F20" s="200">
        <f>SUMIF('2 BL preli'!A:A,A20,'2 BL preli'!D:D)</f>
        <v>0</v>
      </c>
      <c r="G20" s="178">
        <f t="shared" si="4"/>
        <v>0</v>
      </c>
      <c r="H20" s="95"/>
      <c r="I20" s="95"/>
      <c r="J20" s="95"/>
      <c r="K20" s="95"/>
      <c r="L20" s="95"/>
      <c r="M20" s="453">
        <f>SUMIF('3BL ACTUAL'!B:B,A20,'3BL ACTUAL'!E:E)</f>
        <v>0</v>
      </c>
      <c r="N20" s="21">
        <f t="shared" si="0"/>
        <v>0</v>
      </c>
      <c r="O20" s="14">
        <f t="shared" si="1"/>
        <v>0</v>
      </c>
      <c r="P20" s="14">
        <f t="shared" si="2"/>
        <v>0</v>
      </c>
      <c r="Q20" s="3"/>
    </row>
    <row r="21" spans="1:17" ht="15">
      <c r="A21">
        <v>370</v>
      </c>
      <c r="B21" s="1590" t="s">
        <v>303</v>
      </c>
      <c r="C21" s="9"/>
      <c r="D21" s="420">
        <f>SUMIF('1 BL anterior'!B:B,A21,'1 BL anterior'!E:E)</f>
        <v>0</v>
      </c>
      <c r="E21" s="95">
        <f t="shared" si="3"/>
        <v>0</v>
      </c>
      <c r="F21" s="200">
        <f>SUMIF('2 BL preli'!A:A,A21,'2 BL preli'!D:D)</f>
        <v>0</v>
      </c>
      <c r="G21" s="178">
        <f t="shared" si="4"/>
        <v>0</v>
      </c>
      <c r="H21" s="95"/>
      <c r="I21" s="95"/>
      <c r="J21" s="95"/>
      <c r="K21" s="95"/>
      <c r="L21" s="95"/>
      <c r="M21" s="453">
        <f>SUMIF('3BL ACTUAL'!B:B,A21,'3BL ACTUAL'!E:E)</f>
        <v>0</v>
      </c>
      <c r="N21" s="21">
        <f t="shared" si="0"/>
        <v>0</v>
      </c>
      <c r="O21" s="14">
        <f t="shared" si="1"/>
        <v>0</v>
      </c>
      <c r="P21" s="14">
        <f t="shared" si="2"/>
        <v>0</v>
      </c>
      <c r="Q21" s="3"/>
    </row>
    <row r="22" spans="1:17" ht="15">
      <c r="A22">
        <v>371</v>
      </c>
      <c r="B22" s="1590" t="s">
        <v>304</v>
      </c>
      <c r="C22" s="9"/>
      <c r="D22" s="420">
        <f>SUMIF('1 BL anterior'!B:B,A22,'1 BL anterior'!E:E)</f>
        <v>0</v>
      </c>
      <c r="E22" s="95">
        <f t="shared" si="3"/>
        <v>0</v>
      </c>
      <c r="F22" s="200">
        <f>SUMIF('2 BL preli'!A:A,A22,'2 BL preli'!D:D)</f>
        <v>0</v>
      </c>
      <c r="G22" s="178">
        <f t="shared" si="4"/>
        <v>0</v>
      </c>
      <c r="H22" s="95"/>
      <c r="I22" s="95"/>
      <c r="J22" s="95"/>
      <c r="K22" s="95"/>
      <c r="L22" s="95"/>
      <c r="M22" s="453">
        <f>SUMIF('3BL ACTUAL'!B:B,A22,'3BL ACTUAL'!E:E)</f>
        <v>0</v>
      </c>
      <c r="N22" s="21">
        <f t="shared" si="0"/>
        <v>0</v>
      </c>
      <c r="O22" s="14">
        <f t="shared" si="1"/>
        <v>0</v>
      </c>
      <c r="P22" s="14">
        <f t="shared" si="2"/>
        <v>0</v>
      </c>
      <c r="Q22" s="3"/>
    </row>
    <row r="23" spans="1:17" ht="15">
      <c r="A23">
        <v>372</v>
      </c>
      <c r="B23" s="1590" t="s">
        <v>291</v>
      </c>
      <c r="C23" s="9"/>
      <c r="D23" s="420">
        <f>SUMIF('1 BL anterior'!B:B,A23,'1 BL anterior'!E:E)</f>
        <v>454254.09</v>
      </c>
      <c r="E23" s="95">
        <f t="shared" si="3"/>
        <v>454254.09</v>
      </c>
      <c r="F23" s="200">
        <f>SUMIF('2 BL preli'!A:A,A23,'2 BL preli'!D:D)</f>
        <v>0</v>
      </c>
      <c r="G23" s="178">
        <f t="shared" si="4"/>
        <v>-454254.09</v>
      </c>
      <c r="H23" s="95"/>
      <c r="I23" s="95"/>
      <c r="J23" s="95"/>
      <c r="K23" s="95"/>
      <c r="L23" s="95"/>
      <c r="M23" s="453">
        <f>SUMIF('3BL ACTUAL'!B:B,A23,'3BL ACTUAL'!E:E)</f>
        <v>0</v>
      </c>
      <c r="N23" s="21">
        <f t="shared" si="0"/>
        <v>0</v>
      </c>
      <c r="O23" s="14">
        <f t="shared" si="1"/>
        <v>0</v>
      </c>
      <c r="P23" s="14">
        <f t="shared" si="2"/>
        <v>0</v>
      </c>
      <c r="Q23" s="3"/>
    </row>
    <row r="24" spans="1:17" ht="15">
      <c r="A24">
        <v>373</v>
      </c>
      <c r="B24" s="1590" t="s">
        <v>292</v>
      </c>
      <c r="C24" s="9"/>
      <c r="D24" s="420">
        <f>SUMIF('1 BL anterior'!B:B,A24,'1 BL anterior'!E:E)</f>
        <v>0</v>
      </c>
      <c r="E24" s="95">
        <f t="shared" si="3"/>
        <v>0</v>
      </c>
      <c r="F24" s="200">
        <f>SUMIF('2 BL preli'!A:A,A24,'2 BL preli'!D:D)</f>
        <v>0</v>
      </c>
      <c r="G24" s="178">
        <f t="shared" si="4"/>
        <v>0</v>
      </c>
      <c r="H24" s="95"/>
      <c r="I24" s="95"/>
      <c r="J24" s="95"/>
      <c r="K24" s="95"/>
      <c r="L24" s="95"/>
      <c r="M24" s="453">
        <f>SUMIF('3BL ACTUAL'!B:B,A24,'3BL ACTUAL'!E:E)</f>
        <v>0</v>
      </c>
      <c r="N24" s="21">
        <f t="shared" si="0"/>
        <v>0</v>
      </c>
      <c r="O24" s="14">
        <f t="shared" si="1"/>
        <v>0</v>
      </c>
      <c r="P24" s="14">
        <f t="shared" si="2"/>
        <v>0</v>
      </c>
      <c r="Q24" s="3"/>
    </row>
    <row r="25" spans="1:17" ht="15">
      <c r="A25">
        <v>374</v>
      </c>
      <c r="B25" s="1590" t="s">
        <v>293</v>
      </c>
      <c r="C25" s="9"/>
      <c r="D25" s="420">
        <f>SUMIF('1 BL anterior'!B:B,A25,'1 BL anterior'!E:E)</f>
        <v>500</v>
      </c>
      <c r="E25" s="95">
        <f t="shared" si="3"/>
        <v>500</v>
      </c>
      <c r="F25" s="200">
        <f>SUMIF('2 BL preli'!A:A,A25,'2 BL preli'!D:D)</f>
        <v>0</v>
      </c>
      <c r="G25" s="178">
        <f t="shared" si="4"/>
        <v>-500</v>
      </c>
      <c r="H25" s="95"/>
      <c r="I25" s="95"/>
      <c r="J25" s="95"/>
      <c r="K25" s="95"/>
      <c r="L25" s="95"/>
      <c r="M25" s="453">
        <f>SUMIF('3BL ACTUAL'!B:B,A25,'3BL ACTUAL'!E:E)</f>
        <v>0</v>
      </c>
      <c r="N25" s="21">
        <f t="shared" si="0"/>
        <v>0</v>
      </c>
      <c r="O25" s="14">
        <f t="shared" si="1"/>
        <v>0</v>
      </c>
      <c r="P25" s="14">
        <f t="shared" si="2"/>
        <v>0</v>
      </c>
      <c r="Q25" s="3"/>
    </row>
    <row r="26" spans="1:17" ht="15">
      <c r="A26">
        <v>375</v>
      </c>
      <c r="B26" s="1590" t="s">
        <v>294</v>
      </c>
      <c r="C26" s="9"/>
      <c r="D26" s="420">
        <f>SUMIF('1 BL anterior'!B:B,A26,'1 BL anterior'!E:E)</f>
        <v>26500</v>
      </c>
      <c r="E26" s="95">
        <f t="shared" si="3"/>
        <v>26500</v>
      </c>
      <c r="F26" s="200">
        <f>SUMIF('2 BL preli'!A:A,A26,'2 BL preli'!D:D)</f>
        <v>0</v>
      </c>
      <c r="G26" s="178">
        <f t="shared" si="4"/>
        <v>-26500</v>
      </c>
      <c r="H26" s="95"/>
      <c r="I26" s="95"/>
      <c r="J26" s="95"/>
      <c r="K26" s="95"/>
      <c r="L26" s="95"/>
      <c r="M26" s="453">
        <f>SUMIF('3BL ACTUAL'!B:B,A26,'3BL ACTUAL'!E:E)</f>
        <v>0</v>
      </c>
      <c r="N26" s="21">
        <f t="shared" si="0"/>
        <v>0</v>
      </c>
      <c r="O26" s="14">
        <f t="shared" si="1"/>
        <v>0</v>
      </c>
      <c r="P26" s="14">
        <f t="shared" si="2"/>
        <v>0</v>
      </c>
      <c r="Q26" s="3"/>
    </row>
    <row r="27" spans="1:17" ht="15">
      <c r="A27" s="368" t="s">
        <v>162</v>
      </c>
      <c r="B27" s="1590"/>
      <c r="C27" s="9"/>
      <c r="D27" s="420"/>
      <c r="E27" s="95">
        <f t="shared" si="3"/>
        <v>0</v>
      </c>
      <c r="F27" s="200">
        <f>SUMIF('2 BL preli'!A:A,A27,'2 BL preli'!D:D)</f>
        <v>0</v>
      </c>
      <c r="G27" s="178">
        <f t="shared" si="4"/>
        <v>0</v>
      </c>
      <c r="H27" s="95"/>
      <c r="I27" s="95"/>
      <c r="J27" s="95"/>
      <c r="K27" s="95"/>
      <c r="L27" s="95"/>
      <c r="M27" s="453"/>
      <c r="N27" s="21">
        <f t="shared" si="0"/>
        <v>0</v>
      </c>
      <c r="O27" s="14">
        <f t="shared" si="1"/>
        <v>0</v>
      </c>
      <c r="P27" s="14">
        <f t="shared" si="2"/>
        <v>0</v>
      </c>
      <c r="Q27" s="3"/>
    </row>
    <row r="28" spans="1:17" ht="15">
      <c r="A28">
        <v>376</v>
      </c>
      <c r="B28" s="1590" t="s">
        <v>1380</v>
      </c>
      <c r="C28" s="9"/>
      <c r="D28" s="420">
        <f>SUMIF('1 BL anterior'!B:B,A28,'1 BL anterior'!E:E)</f>
        <v>0</v>
      </c>
      <c r="E28" s="95">
        <f t="shared" si="3"/>
        <v>0</v>
      </c>
      <c r="F28" s="200">
        <f>SUMIF('2 BL preli'!A:A,A28,'2 BL preli'!D:D)</f>
        <v>0</v>
      </c>
      <c r="G28" s="178">
        <f t="shared" si="4"/>
        <v>0</v>
      </c>
      <c r="H28" s="95"/>
      <c r="I28" s="95"/>
      <c r="J28" s="95"/>
      <c r="K28" s="95"/>
      <c r="L28" s="95"/>
      <c r="M28" s="453">
        <f>SUMIF('3BL ACTUAL'!B:B,A28,'3BL ACTUAL'!E:E)</f>
        <v>0</v>
      </c>
      <c r="N28" s="21">
        <f t="shared" si="0"/>
        <v>0</v>
      </c>
      <c r="O28" s="14">
        <f t="shared" si="1"/>
        <v>0</v>
      </c>
      <c r="P28" s="14">
        <f t="shared" si="2"/>
        <v>0</v>
      </c>
      <c r="Q28" s="3"/>
    </row>
    <row r="29" spans="1:17" ht="15">
      <c r="A29">
        <v>377</v>
      </c>
      <c r="B29" s="1590" t="s">
        <v>1383</v>
      </c>
      <c r="C29" s="9"/>
      <c r="D29" s="420">
        <f>SUMIF('1 BL anterior'!B:B,A29,'1 BL anterior'!E:E)</f>
        <v>0</v>
      </c>
      <c r="E29" s="95">
        <f t="shared" si="3"/>
        <v>0</v>
      </c>
      <c r="F29" s="200">
        <f>SUMIF('2 BL preli'!A:A,A29,'2 BL preli'!D:D)</f>
        <v>0</v>
      </c>
      <c r="G29" s="178">
        <f t="shared" si="4"/>
        <v>0</v>
      </c>
      <c r="H29" s="95"/>
      <c r="I29" s="95"/>
      <c r="J29" s="95"/>
      <c r="K29" s="95"/>
      <c r="L29" s="95"/>
      <c r="M29" s="453">
        <f>SUMIF('3BL ACTUAL'!B:B,A29,'3BL ACTUAL'!E:E)</f>
        <v>0</v>
      </c>
      <c r="N29" s="21">
        <f t="shared" si="0"/>
        <v>0</v>
      </c>
      <c r="O29" s="14">
        <f t="shared" si="1"/>
        <v>0</v>
      </c>
      <c r="P29" s="14">
        <f t="shared" si="2"/>
        <v>0</v>
      </c>
      <c r="Q29" s="3"/>
    </row>
    <row r="30" spans="1:17" ht="15">
      <c r="A30">
        <v>378</v>
      </c>
      <c r="B30" s="1590" t="s">
        <v>1381</v>
      </c>
      <c r="C30" s="9"/>
      <c r="D30" s="420">
        <f>SUMIF('1 BL anterior'!B:B,A30,'1 BL anterior'!E:E)</f>
        <v>0</v>
      </c>
      <c r="E30" s="95">
        <f t="shared" si="3"/>
        <v>0</v>
      </c>
      <c r="F30" s="200">
        <f>SUMIF('2 BL preli'!A:A,A30,'2 BL preli'!D:D)</f>
        <v>0</v>
      </c>
      <c r="G30" s="178">
        <f t="shared" si="4"/>
        <v>0</v>
      </c>
      <c r="H30" s="95"/>
      <c r="I30" s="95"/>
      <c r="J30" s="95"/>
      <c r="K30" s="95"/>
      <c r="L30" s="95"/>
      <c r="M30" s="453">
        <f>SUMIF('3BL ACTUAL'!B:B,A30,'3BL ACTUAL'!E:E)</f>
        <v>0</v>
      </c>
      <c r="N30" s="21">
        <f t="shared" si="0"/>
        <v>0</v>
      </c>
      <c r="O30" s="14">
        <f t="shared" si="1"/>
        <v>0</v>
      </c>
      <c r="P30" s="14">
        <f t="shared" si="2"/>
        <v>0</v>
      </c>
      <c r="Q30" s="3"/>
    </row>
    <row r="31" spans="1:17" ht="15">
      <c r="A31">
        <v>379</v>
      </c>
      <c r="B31" s="1590" t="s">
        <v>1382</v>
      </c>
      <c r="C31" s="9"/>
      <c r="D31" s="420">
        <f>SUMIF('1 BL anterior'!B:B,A31,'1 BL anterior'!E:E)</f>
        <v>0</v>
      </c>
      <c r="E31" s="95">
        <f t="shared" si="3"/>
        <v>0</v>
      </c>
      <c r="F31" s="200">
        <f>SUMIF('2 BL preli'!A:A,A31,'2 BL preli'!D:D)</f>
        <v>0</v>
      </c>
      <c r="G31" s="178">
        <f t="shared" si="4"/>
        <v>0</v>
      </c>
      <c r="H31" s="95"/>
      <c r="I31" s="95"/>
      <c r="J31" s="95"/>
      <c r="K31" s="95"/>
      <c r="L31" s="95"/>
      <c r="M31" s="453">
        <f>SUMIF('3BL ACTUAL'!B:B,A31,'3BL ACTUAL'!E:E)</f>
        <v>0</v>
      </c>
      <c r="N31" s="21">
        <f t="shared" si="0"/>
        <v>0</v>
      </c>
      <c r="O31" s="14">
        <f t="shared" si="1"/>
        <v>0</v>
      </c>
      <c r="P31" s="14">
        <f t="shared" si="2"/>
        <v>0</v>
      </c>
      <c r="Q31" s="3"/>
    </row>
    <row r="32" spans="1:17" ht="15">
      <c r="A32">
        <v>380</v>
      </c>
      <c r="B32" s="1590" t="s">
        <v>1384</v>
      </c>
      <c r="C32" s="9"/>
      <c r="D32" s="420">
        <f>SUMIF('1 BL anterior'!B:B,A32,'1 BL anterior'!E:E)</f>
        <v>0</v>
      </c>
      <c r="E32" s="95">
        <f t="shared" si="3"/>
        <v>0</v>
      </c>
      <c r="F32" s="200">
        <f>SUMIF('2 BL preli'!A:A,A32,'2 BL preli'!D:D)</f>
        <v>0</v>
      </c>
      <c r="G32" s="178">
        <f t="shared" si="4"/>
        <v>0</v>
      </c>
      <c r="H32" s="95"/>
      <c r="I32" s="95"/>
      <c r="J32" s="95"/>
      <c r="K32" s="95"/>
      <c r="L32" s="95"/>
      <c r="M32" s="453">
        <f>SUMIF('3BL ACTUAL'!B:B,A32,'3BL ACTUAL'!E:E)</f>
        <v>0</v>
      </c>
      <c r="N32" s="21">
        <f t="shared" si="0"/>
        <v>0</v>
      </c>
      <c r="O32" s="14">
        <f t="shared" si="1"/>
        <v>0</v>
      </c>
      <c r="P32" s="14">
        <f t="shared" si="2"/>
        <v>0</v>
      </c>
      <c r="Q32" s="3"/>
    </row>
    <row r="33" spans="1:17" ht="15">
      <c r="A33">
        <v>381</v>
      </c>
      <c r="B33" s="1590" t="s">
        <v>1385</v>
      </c>
      <c r="C33" s="9"/>
      <c r="D33" s="420">
        <f>SUMIF('1 BL anterior'!B:B,A33,'1 BL anterior'!E:E)</f>
        <v>0</v>
      </c>
      <c r="E33" s="95">
        <f t="shared" si="3"/>
        <v>0</v>
      </c>
      <c r="F33" s="200">
        <f>SUMIF('2 BL preli'!A:A,A33,'2 BL preli'!D:D)</f>
        <v>0</v>
      </c>
      <c r="G33" s="178">
        <f t="shared" si="4"/>
        <v>0</v>
      </c>
      <c r="H33" s="95"/>
      <c r="I33" s="95"/>
      <c r="J33" s="95"/>
      <c r="K33" s="95"/>
      <c r="L33" s="95"/>
      <c r="M33" s="453">
        <f>SUMIF('3BL ACTUAL'!B:B,A33,'3BL ACTUAL'!E:E)</f>
        <v>0</v>
      </c>
      <c r="N33" s="21">
        <f t="shared" si="0"/>
        <v>0</v>
      </c>
      <c r="O33" s="14">
        <f t="shared" si="1"/>
        <v>0</v>
      </c>
      <c r="P33" s="14">
        <f t="shared" si="2"/>
        <v>0</v>
      </c>
      <c r="Q33" s="3"/>
    </row>
    <row r="34" spans="1:17" ht="15">
      <c r="A34">
        <v>382</v>
      </c>
      <c r="B34" s="1590" t="s">
        <v>1386</v>
      </c>
      <c r="C34" s="9"/>
      <c r="D34" s="420">
        <f>SUMIF('1 BL anterior'!B:B,A34,'1 BL anterior'!E:E)</f>
        <v>0</v>
      </c>
      <c r="E34" s="95">
        <f t="shared" si="3"/>
        <v>0</v>
      </c>
      <c r="F34" s="200">
        <f>SUMIF('2 BL preli'!A:A,A34,'2 BL preli'!D:D)</f>
        <v>0</v>
      </c>
      <c r="G34" s="178">
        <f t="shared" si="4"/>
        <v>0</v>
      </c>
      <c r="H34" s="95"/>
      <c r="I34" s="95"/>
      <c r="J34" s="95"/>
      <c r="K34" s="95"/>
      <c r="L34" s="95"/>
      <c r="M34" s="453">
        <f>SUMIF('3BL ACTUAL'!B:B,A34,'3BL ACTUAL'!E:E)</f>
        <v>0</v>
      </c>
      <c r="N34" s="21">
        <f t="shared" si="0"/>
        <v>0</v>
      </c>
      <c r="O34" s="14">
        <f t="shared" si="1"/>
        <v>0</v>
      </c>
      <c r="P34" s="14">
        <f t="shared" si="2"/>
        <v>0</v>
      </c>
      <c r="Q34" s="3"/>
    </row>
    <row r="35" spans="1:17" ht="15">
      <c r="A35">
        <v>383</v>
      </c>
      <c r="B35" s="1590" t="s">
        <v>305</v>
      </c>
      <c r="C35" s="9"/>
      <c r="D35" s="420">
        <f>SUMIF('1 BL anterior'!B:B,A35,'1 BL anterior'!E:E)</f>
        <v>2950</v>
      </c>
      <c r="E35" s="95">
        <f t="shared" si="3"/>
        <v>2950</v>
      </c>
      <c r="F35" s="200">
        <f>SUMIF('2 BL preli'!A:A,A35,'2 BL preli'!D:D)</f>
        <v>0</v>
      </c>
      <c r="G35" s="178">
        <f t="shared" si="4"/>
        <v>-2950</v>
      </c>
      <c r="H35" s="95"/>
      <c r="I35" s="95"/>
      <c r="J35" s="95"/>
      <c r="K35" s="95"/>
      <c r="L35" s="95"/>
      <c r="M35" s="453">
        <f>SUMIF('3BL ACTUAL'!B:B,A35,'3BL ACTUAL'!E:E)</f>
        <v>0</v>
      </c>
      <c r="N35" s="21">
        <f t="shared" si="0"/>
        <v>0</v>
      </c>
      <c r="O35" s="14">
        <f t="shared" si="1"/>
        <v>0</v>
      </c>
      <c r="P35" s="14">
        <f t="shared" si="2"/>
        <v>0</v>
      </c>
      <c r="Q35" s="3"/>
    </row>
    <row r="36" spans="1:17">
      <c r="A36">
        <v>384</v>
      </c>
      <c r="B36" s="344" t="s">
        <v>306</v>
      </c>
      <c r="C36" s="9"/>
      <c r="D36" s="420">
        <f>SUMIF('1 BL anterior'!B:B,A36,'1 BL anterior'!E:E)</f>
        <v>-121435.58199999999</v>
      </c>
      <c r="E36" s="95">
        <f t="shared" si="3"/>
        <v>-121435.58199999999</v>
      </c>
      <c r="F36" s="200">
        <f>SUMIF('2 BL preli'!A:A,A36,'2 BL preli'!D:D)</f>
        <v>0</v>
      </c>
      <c r="G36" s="178">
        <f t="shared" si="4"/>
        <v>121435.58199999999</v>
      </c>
      <c r="H36" s="95"/>
      <c r="I36" s="95"/>
      <c r="J36" s="95"/>
      <c r="K36" s="95"/>
      <c r="L36" s="95"/>
      <c r="M36" s="453">
        <f>SUMIF('3BL ACTUAL'!B:B,A36,'3BL ACTUAL'!E:E)</f>
        <v>0</v>
      </c>
      <c r="N36" s="21">
        <f t="shared" si="0"/>
        <v>0</v>
      </c>
      <c r="O36" s="14">
        <f t="shared" si="1"/>
        <v>0</v>
      </c>
      <c r="P36" s="14">
        <f t="shared" si="2"/>
        <v>0</v>
      </c>
      <c r="Q36" s="3"/>
    </row>
    <row r="37" spans="1:17">
      <c r="A37">
        <v>385</v>
      </c>
      <c r="B37" s="344" t="s">
        <v>307</v>
      </c>
      <c r="C37" s="9"/>
      <c r="D37" s="420">
        <f>SUMIF('1 BL anterior'!B:B,A37,'1 BL anterior'!E:E)</f>
        <v>0</v>
      </c>
      <c r="E37" s="95">
        <f t="shared" si="3"/>
        <v>0</v>
      </c>
      <c r="F37" s="200">
        <f>SUMIF('2 BL preli'!A:A,A37,'2 BL preli'!D:D)</f>
        <v>0</v>
      </c>
      <c r="G37" s="178">
        <f t="shared" si="4"/>
        <v>0</v>
      </c>
      <c r="H37" s="95"/>
      <c r="I37" s="95"/>
      <c r="J37" s="95"/>
      <c r="K37" s="95"/>
      <c r="L37" s="95"/>
      <c r="M37" s="453">
        <f>SUMIF('3BL ACTUAL'!B:B,A37,'3BL ACTUAL'!E:E)</f>
        <v>0</v>
      </c>
      <c r="N37" s="21">
        <f t="shared" si="0"/>
        <v>0</v>
      </c>
      <c r="O37" s="14">
        <f t="shared" si="1"/>
        <v>0</v>
      </c>
      <c r="P37" s="14">
        <f t="shared" si="2"/>
        <v>0</v>
      </c>
      <c r="Q37" s="3"/>
    </row>
    <row r="38" spans="1:17" ht="13.5" thickBot="1">
      <c r="A38">
        <v>386</v>
      </c>
      <c r="B38" s="344" t="s">
        <v>308</v>
      </c>
      <c r="C38" s="881"/>
      <c r="D38" s="420">
        <f>SUMIF('1 BL anterior'!B:B,A38,'1 BL anterior'!E:E)</f>
        <v>0</v>
      </c>
      <c r="E38" s="445"/>
      <c r="F38" s="200">
        <f>SUMIF('2 BL preli'!A:A,A38,'2 BL preli'!D:D)</f>
        <v>0</v>
      </c>
      <c r="G38" s="447"/>
      <c r="H38" s="445"/>
      <c r="I38" s="445"/>
      <c r="J38" s="445"/>
      <c r="K38" s="445"/>
      <c r="L38" s="445"/>
      <c r="M38" s="474">
        <f>SUMIF('3BL ACTUAL'!B:B,A38,'3BL ACTUAL'!E:E)</f>
        <v>0</v>
      </c>
      <c r="N38" s="21">
        <f t="shared" si="0"/>
        <v>0</v>
      </c>
      <c r="O38" s="14">
        <f t="shared" si="1"/>
        <v>0</v>
      </c>
      <c r="P38" s="14">
        <f t="shared" si="2"/>
        <v>0</v>
      </c>
      <c r="Q38" s="3"/>
    </row>
    <row r="39" spans="1:17" ht="13.5" thickBot="1">
      <c r="A39" s="1188">
        <f>+M63</f>
        <v>0</v>
      </c>
      <c r="B39" s="1591">
        <f>+D63</f>
        <v>0</v>
      </c>
      <c r="C39" s="461"/>
      <c r="D39" s="499">
        <f>SUM(D11:D38)</f>
        <v>770873.63800000004</v>
      </c>
      <c r="E39" s="499">
        <f>SUM(E11:E38)</f>
        <v>770873.63800000004</v>
      </c>
      <c r="F39" s="477">
        <f>SUM(F11:F38)</f>
        <v>0</v>
      </c>
      <c r="G39" s="475"/>
      <c r="H39" s="461"/>
      <c r="I39" s="461"/>
      <c r="J39" s="460"/>
      <c r="K39" s="460"/>
      <c r="L39" s="461"/>
      <c r="M39" s="477">
        <f>SUM(M11:M38)</f>
        <v>0</v>
      </c>
      <c r="N39" s="1167">
        <f>IF(SUM(N$11:N38)=0,0,SUM(N$11:N38)/COUNTIF(N$11:N38,"&gt;0"))</f>
        <v>0</v>
      </c>
      <c r="O39" s="1167">
        <f>IF(SUM(O$11:O38)=0,0,SUM(O$11:O38)/COUNTIF(O$11:O38,"&gt;0"))</f>
        <v>0</v>
      </c>
      <c r="P39" s="1167">
        <f>IF(SUM(P$11:P38)=0,0,SUM(P$11:P38)/COUNTIF(P$11:P38,"&gt;0"))</f>
        <v>0</v>
      </c>
      <c r="Q39" s="3">
        <f>+B40</f>
        <v>0</v>
      </c>
    </row>
    <row r="40" spans="1:17">
      <c r="B40" s="344"/>
      <c r="C40" s="9"/>
      <c r="D40" s="9"/>
      <c r="E40" s="9"/>
      <c r="F40" s="9"/>
      <c r="G40" s="30"/>
      <c r="H40" s="9"/>
      <c r="I40" s="9"/>
      <c r="J40" s="14"/>
      <c r="K40" s="14"/>
      <c r="L40" s="9"/>
      <c r="M40" s="14"/>
      <c r="N40" s="154"/>
      <c r="O40" s="154"/>
      <c r="P40" s="14"/>
      <c r="Q40" s="3"/>
    </row>
    <row r="41" spans="1:17" ht="15.75">
      <c r="A41" s="876">
        <v>1.02</v>
      </c>
      <c r="B41" s="2469" t="s">
        <v>5006</v>
      </c>
      <c r="C41" s="9"/>
      <c r="D41" s="95">
        <f>SUMIF('1 BL anterior'!C:C,A41,'1 BL anterior'!E:E)</f>
        <v>0</v>
      </c>
      <c r="E41" s="95">
        <f>+D41-M41</f>
        <v>0</v>
      </c>
      <c r="F41" s="95">
        <f>SUMIF('2 BL preli'!B:B,A41,'2 BL preli'!D:D)</f>
        <v>0</v>
      </c>
      <c r="G41" s="178">
        <f>+M41-D41</f>
        <v>0</v>
      </c>
      <c r="H41" s="95">
        <f>SUMIF('3BL ACTUAL'!C:C,A41,'3BL ACTUAL'!E:E)</f>
        <v>0</v>
      </c>
      <c r="I41" s="95"/>
      <c r="J41" s="95"/>
      <c r="K41" s="95"/>
      <c r="L41" s="95"/>
      <c r="M41" s="154">
        <f>+H41+I41+K41-J41-L41</f>
        <v>0</v>
      </c>
      <c r="N41" s="154"/>
      <c r="O41" s="154"/>
      <c r="P41" s="14"/>
      <c r="Q41" s="3"/>
    </row>
    <row r="42" spans="1:17" ht="15.75">
      <c r="A42" s="876" t="s">
        <v>5390</v>
      </c>
      <c r="B42" s="2469" t="s">
        <v>5389</v>
      </c>
      <c r="C42" s="9"/>
      <c r="D42" s="95">
        <f>SUMIF('1 BL anterior'!C:C,A42,'1 BL anterior'!E:E)</f>
        <v>0</v>
      </c>
      <c r="E42" s="95">
        <f>+D42-M42</f>
        <v>0</v>
      </c>
      <c r="F42" s="95">
        <f>SUMIF('2 BL preli'!B:B,A42,'2 BL preli'!D:D)</f>
        <v>0</v>
      </c>
      <c r="G42" s="178">
        <f>+M42-D42</f>
        <v>0</v>
      </c>
      <c r="H42" s="95">
        <f>SUMIF('3BL ACTUAL'!C:C,A42,'3BL ACTUAL'!E:E)</f>
        <v>0</v>
      </c>
      <c r="I42" s="95"/>
      <c r="J42" s="95"/>
      <c r="K42" s="95"/>
      <c r="L42" s="95"/>
      <c r="M42" s="154">
        <f>+H42+I42+K42-J42-L42</f>
        <v>0</v>
      </c>
      <c r="N42" s="154"/>
      <c r="O42" s="154"/>
      <c r="P42" s="14"/>
      <c r="Q42" s="3"/>
    </row>
    <row r="43" spans="1:17" ht="15.75">
      <c r="A43" s="876" t="s">
        <v>5392</v>
      </c>
      <c r="B43" s="2469" t="s">
        <v>5391</v>
      </c>
      <c r="C43" s="9"/>
      <c r="D43" s="95">
        <f>SUMIF('1 BL anterior'!C:C,A43,'1 BL anterior'!E:E)</f>
        <v>0</v>
      </c>
      <c r="E43" s="95">
        <f>+D43-M43</f>
        <v>0</v>
      </c>
      <c r="F43" s="95">
        <f>SUMIF('2 BL preli'!B:B,A43,'2 BL preli'!D:D)</f>
        <v>0</v>
      </c>
      <c r="G43" s="178">
        <f>+M43-D43</f>
        <v>0</v>
      </c>
      <c r="H43" s="95">
        <f>SUMIF('3BL ACTUAL'!C:C,A43,'3BL ACTUAL'!E:E)</f>
        <v>0</v>
      </c>
      <c r="I43" s="95"/>
      <c r="J43" s="95"/>
      <c r="K43" s="95"/>
      <c r="L43" s="95"/>
      <c r="M43" s="154">
        <f>+H43+I43+K43-J43-L43</f>
        <v>0</v>
      </c>
      <c r="N43" s="154"/>
      <c r="O43" s="154"/>
      <c r="P43" s="14"/>
      <c r="Q43" s="3"/>
    </row>
    <row r="44" spans="1:17">
      <c r="A44" s="876" t="s">
        <v>5362</v>
      </c>
      <c r="B44" s="2070" t="s">
        <v>5045</v>
      </c>
      <c r="C44" s="9"/>
      <c r="D44" s="95">
        <f>SUMIF('1 BL anterior'!C:C,A44,'1 BL anterior'!E:E)</f>
        <v>144129.35999999999</v>
      </c>
      <c r="E44" s="95">
        <f t="shared" ref="E44:E51" si="5">+D44-M44</f>
        <v>144129.35999999999</v>
      </c>
      <c r="F44" s="95">
        <f>SUMIF('2 BL preli'!B:B,A44,'2 BL preli'!D:D)</f>
        <v>0</v>
      </c>
      <c r="G44" s="178">
        <f t="shared" ref="G44:G51" si="6">+M44-D44</f>
        <v>-144129.35999999999</v>
      </c>
      <c r="H44" s="95">
        <f>SUMIF('3BL ACTUAL'!C:C,A44,'3BL ACTUAL'!E:E)</f>
        <v>0</v>
      </c>
      <c r="I44" s="95"/>
      <c r="J44" s="95"/>
      <c r="K44" s="95"/>
      <c r="L44" s="95"/>
      <c r="M44" s="154">
        <f t="shared" ref="M44:M51" si="7">+H44+I44+K44-J44-L44</f>
        <v>0</v>
      </c>
      <c r="N44" s="154"/>
      <c r="O44" s="154"/>
      <c r="P44" s="14"/>
      <c r="Q44" s="3"/>
    </row>
    <row r="45" spans="1:17">
      <c r="A45" s="876" t="s">
        <v>5335</v>
      </c>
      <c r="B45" s="2070" t="s">
        <v>5009</v>
      </c>
      <c r="C45" s="9"/>
      <c r="D45" s="95">
        <f>SUMIF('1 BL anterior'!C:C,A45,'1 BL anterior'!E:E)</f>
        <v>2950</v>
      </c>
      <c r="E45" s="95">
        <f t="shared" si="5"/>
        <v>2950</v>
      </c>
      <c r="F45" s="95">
        <f>SUMIF('2 BL preli'!B:B,A45,'2 BL preli'!D:D)</f>
        <v>0</v>
      </c>
      <c r="G45" s="178">
        <f t="shared" si="6"/>
        <v>-2950</v>
      </c>
      <c r="H45" s="95">
        <f>SUMIF('3BL ACTUAL'!C:C,A45,'3BL ACTUAL'!E:E)</f>
        <v>0</v>
      </c>
      <c r="I45" s="95"/>
      <c r="J45" s="95"/>
      <c r="K45" s="95"/>
      <c r="L45" s="95"/>
      <c r="M45" s="154">
        <f t="shared" si="7"/>
        <v>0</v>
      </c>
      <c r="N45" s="154"/>
      <c r="O45" s="154"/>
      <c r="P45" s="14"/>
      <c r="Q45" s="3"/>
    </row>
    <row r="46" spans="1:17">
      <c r="A46" s="876" t="s">
        <v>5314</v>
      </c>
      <c r="B46" s="2070" t="s">
        <v>5012</v>
      </c>
      <c r="C46" s="9"/>
      <c r="D46" s="95">
        <f>SUMIF('1 BL anterior'!C:C,A46,'1 BL anterior'!E:E)</f>
        <v>500</v>
      </c>
      <c r="E46" s="95">
        <f t="shared" si="5"/>
        <v>500</v>
      </c>
      <c r="F46" s="95">
        <f>SUMIF('2 BL preli'!B:B,A46,'2 BL preli'!D:D)</f>
        <v>0</v>
      </c>
      <c r="G46" s="178">
        <f t="shared" si="6"/>
        <v>-500</v>
      </c>
      <c r="H46" s="95">
        <f>SUMIF('3BL ACTUAL'!C:C,A46,'3BL ACTUAL'!E:E)</f>
        <v>0</v>
      </c>
      <c r="I46" s="95"/>
      <c r="J46" s="95"/>
      <c r="K46" s="95"/>
      <c r="L46" s="95"/>
      <c r="M46" s="154">
        <f t="shared" si="7"/>
        <v>0</v>
      </c>
      <c r="N46" s="154"/>
      <c r="O46" s="154"/>
      <c r="P46" s="14"/>
      <c r="Q46" s="3"/>
    </row>
    <row r="47" spans="1:17">
      <c r="A47" s="876" t="s">
        <v>5384</v>
      </c>
      <c r="B47" s="2070" t="s">
        <v>5385</v>
      </c>
      <c r="C47" s="9"/>
      <c r="D47" s="95">
        <f>SUMIF('1 BL anterior'!C:C,A47,'1 BL anterior'!E:E)</f>
        <v>454254.09</v>
      </c>
      <c r="E47" s="95">
        <f t="shared" si="5"/>
        <v>454254.09</v>
      </c>
      <c r="F47" s="95">
        <f>SUMIF('2 BL preli'!B:B,A47,'2 BL preli'!D:D)</f>
        <v>0</v>
      </c>
      <c r="G47" s="178">
        <f t="shared" si="6"/>
        <v>-454254.09</v>
      </c>
      <c r="H47" s="95">
        <f>SUMIF('3BL ACTUAL'!C:C,A47,'3BL ACTUAL'!E:E)</f>
        <v>0</v>
      </c>
      <c r="I47" s="95"/>
      <c r="J47" s="95"/>
      <c r="K47" s="95"/>
      <c r="L47" s="95"/>
      <c r="M47" s="154">
        <f t="shared" si="7"/>
        <v>0</v>
      </c>
      <c r="N47" s="154"/>
      <c r="O47" s="154"/>
      <c r="P47" s="14"/>
      <c r="Q47" s="3"/>
    </row>
    <row r="48" spans="1:17">
      <c r="A48" s="876" t="s">
        <v>5386</v>
      </c>
      <c r="B48" s="2070" t="s">
        <v>5387</v>
      </c>
      <c r="C48" s="9"/>
      <c r="D48" s="95">
        <f>SUMIF('1 BL anterior'!C:C,A48,'1 BL anterior'!E:E)</f>
        <v>26500</v>
      </c>
      <c r="E48" s="95">
        <f t="shared" si="5"/>
        <v>26500</v>
      </c>
      <c r="F48" s="95">
        <f>SUMIF('2 BL preli'!B:B,A48,'2 BL preli'!D:D)</f>
        <v>0</v>
      </c>
      <c r="G48" s="178">
        <f t="shared" si="6"/>
        <v>-26500</v>
      </c>
      <c r="H48" s="95">
        <f>SUMIF('3BL ACTUAL'!C:C,A48,'3BL ACTUAL'!E:E)</f>
        <v>0</v>
      </c>
      <c r="I48" s="95"/>
      <c r="J48" s="95"/>
      <c r="K48" s="95"/>
      <c r="L48" s="95"/>
      <c r="M48" s="154">
        <f t="shared" si="7"/>
        <v>0</v>
      </c>
      <c r="N48" s="154"/>
      <c r="O48" s="154"/>
      <c r="P48" s="14"/>
      <c r="Q48" s="3"/>
    </row>
    <row r="49" spans="1:17">
      <c r="A49" s="876" t="s">
        <v>5414</v>
      </c>
      <c r="B49" s="2070" t="s">
        <v>5413</v>
      </c>
      <c r="C49" s="9"/>
      <c r="D49" s="95">
        <f>SUMIF('1 BL anterior'!C:C,A49,'1 BL anterior'!E:E)</f>
        <v>263975.77</v>
      </c>
      <c r="E49" s="95">
        <f t="shared" si="5"/>
        <v>263975.77</v>
      </c>
      <c r="F49" s="95">
        <f>SUMIF('2 BL preli'!B:B,A49,'2 BL preli'!D:D)</f>
        <v>0</v>
      </c>
      <c r="G49" s="178">
        <f t="shared" si="6"/>
        <v>-263975.77</v>
      </c>
      <c r="H49" s="95">
        <f>SUMIF('3BL ACTUAL'!C:C,A49,'3BL ACTUAL'!E:E)</f>
        <v>0</v>
      </c>
      <c r="I49" s="95"/>
      <c r="J49" s="95"/>
      <c r="K49" s="95"/>
      <c r="L49" s="95"/>
      <c r="M49" s="154">
        <f t="shared" si="7"/>
        <v>0</v>
      </c>
      <c r="N49" s="154"/>
      <c r="O49" s="154"/>
      <c r="P49" s="14"/>
      <c r="Q49" s="3"/>
    </row>
    <row r="50" spans="1:17">
      <c r="A50" s="876" t="s">
        <v>5423</v>
      </c>
      <c r="B50" s="2070" t="s">
        <v>5422</v>
      </c>
      <c r="C50" s="9"/>
      <c r="D50" s="95">
        <f>SUMIF('1 BL anterior'!C:C,A50,'1 BL anterior'!E:E)</f>
        <v>0</v>
      </c>
      <c r="E50" s="95">
        <f t="shared" si="5"/>
        <v>0</v>
      </c>
      <c r="F50" s="95">
        <f>SUMIF('2 BL preli'!B:B,A50,'2 BL preli'!D:D)</f>
        <v>0</v>
      </c>
      <c r="G50" s="178">
        <f t="shared" si="6"/>
        <v>0</v>
      </c>
      <c r="H50" s="95">
        <f>SUMIF('3BL ACTUAL'!C:C,A50,'3BL ACTUAL'!E:E)</f>
        <v>0</v>
      </c>
      <c r="I50" s="95"/>
      <c r="J50" s="95"/>
      <c r="K50" s="95"/>
      <c r="L50" s="95"/>
      <c r="M50" s="154">
        <f t="shared" si="7"/>
        <v>0</v>
      </c>
      <c r="N50" s="154"/>
      <c r="O50" s="154"/>
      <c r="P50" s="14"/>
      <c r="Q50" s="3"/>
    </row>
    <row r="51" spans="1:17">
      <c r="A51" s="876" t="s">
        <v>5430</v>
      </c>
      <c r="B51" s="2070" t="s">
        <v>5424</v>
      </c>
      <c r="C51" s="9"/>
      <c r="D51" s="95">
        <f>SUMIF('1 BL anterior'!C:C,A51,'1 BL anterior'!E:E)</f>
        <v>0</v>
      </c>
      <c r="E51" s="95">
        <f t="shared" si="5"/>
        <v>0</v>
      </c>
      <c r="F51" s="95">
        <f>SUMIF('2 BL preli'!B:B,A51,'2 BL preli'!D:D)</f>
        <v>0</v>
      </c>
      <c r="G51" s="178">
        <f t="shared" si="6"/>
        <v>0</v>
      </c>
      <c r="H51" s="95">
        <f>SUMIF('3BL ACTUAL'!C:C,A51,'3BL ACTUAL'!E:E)</f>
        <v>0</v>
      </c>
      <c r="I51" s="95"/>
      <c r="J51" s="95"/>
      <c r="K51" s="95"/>
      <c r="L51" s="95"/>
      <c r="M51" s="154">
        <f t="shared" si="7"/>
        <v>0</v>
      </c>
      <c r="N51" s="154"/>
      <c r="O51" s="154"/>
      <c r="P51" s="14"/>
      <c r="Q51" s="3"/>
    </row>
    <row r="52" spans="1:17">
      <c r="A52" s="876" t="s">
        <v>5421</v>
      </c>
      <c r="B52" s="2070" t="s">
        <v>5425</v>
      </c>
      <c r="C52" s="9"/>
      <c r="D52" s="95">
        <f>SUMIF('1 BL anterior'!C:C,A52,'1 BL anterior'!E:E)</f>
        <v>-28825.876</v>
      </c>
      <c r="E52" s="95">
        <f t="shared" ref="E52:E59" si="8">+D52-M52</f>
        <v>-28825.876</v>
      </c>
      <c r="F52" s="95">
        <f>SUMIF('2 BL preli'!B:B,A52,'2 BL preli'!D:D)</f>
        <v>0</v>
      </c>
      <c r="G52" s="178">
        <f t="shared" ref="G52:G59" si="9">+M52-D52</f>
        <v>28825.876</v>
      </c>
      <c r="H52" s="95">
        <f>SUMIF('3BL ACTUAL'!C:C,A52,'3BL ACTUAL'!E:E)</f>
        <v>0</v>
      </c>
      <c r="I52" s="95"/>
      <c r="J52" s="95"/>
      <c r="K52" s="95"/>
      <c r="L52" s="95"/>
      <c r="M52" s="154">
        <f t="shared" ref="M52:M59" si="10">+H52+I52+K52-J52-L52</f>
        <v>0</v>
      </c>
      <c r="N52" s="154"/>
      <c r="O52" s="154"/>
      <c r="P52" s="14"/>
      <c r="Q52" s="3"/>
    </row>
    <row r="53" spans="1:17">
      <c r="A53" s="876" t="s">
        <v>5419</v>
      </c>
      <c r="B53" s="2070" t="s">
        <v>5426</v>
      </c>
      <c r="C53" s="9"/>
      <c r="D53" s="95">
        <f>SUMIF('1 BL anterior'!C:C,A53,'1 BL anterior'!E:E)</f>
        <v>-7920.5599999999995</v>
      </c>
      <c r="E53" s="95">
        <f t="shared" si="8"/>
        <v>-7920.5599999999995</v>
      </c>
      <c r="F53" s="95">
        <f>SUMIF('2 BL preli'!B:B,A53,'2 BL preli'!D:D)</f>
        <v>0</v>
      </c>
      <c r="G53" s="178">
        <f t="shared" si="9"/>
        <v>7920.5599999999995</v>
      </c>
      <c r="H53" s="95">
        <f>SUMIF('3BL ACTUAL'!C:C,A53,'3BL ACTUAL'!E:E)</f>
        <v>0</v>
      </c>
      <c r="I53" s="95"/>
      <c r="J53" s="95"/>
      <c r="K53" s="95"/>
      <c r="L53" s="95"/>
      <c r="M53" s="154">
        <f t="shared" si="10"/>
        <v>0</v>
      </c>
      <c r="N53" s="154"/>
      <c r="O53" s="154"/>
      <c r="P53" s="14"/>
      <c r="Q53" s="3"/>
    </row>
    <row r="54" spans="1:17">
      <c r="A54" s="876" t="s">
        <v>5418</v>
      </c>
      <c r="B54" s="2070" t="s">
        <v>5427</v>
      </c>
      <c r="C54" s="9"/>
      <c r="D54" s="95">
        <f>SUMIF('1 BL anterior'!C:C,A54,'1 BL anterior'!E:E)</f>
        <v>-619.5</v>
      </c>
      <c r="E54" s="95">
        <f t="shared" si="8"/>
        <v>-619.5</v>
      </c>
      <c r="F54" s="95">
        <f>SUMIF('2 BL preli'!B:B,A54,'2 BL preli'!D:D)</f>
        <v>0</v>
      </c>
      <c r="G54" s="178">
        <f t="shared" si="9"/>
        <v>619.5</v>
      </c>
      <c r="H54" s="95">
        <f>SUMIF('3BL ACTUAL'!C:C,A54,'3BL ACTUAL'!E:E)</f>
        <v>0</v>
      </c>
      <c r="I54" s="95"/>
      <c r="J54" s="95"/>
      <c r="K54" s="95"/>
      <c r="L54" s="95"/>
      <c r="M54" s="154">
        <f t="shared" si="10"/>
        <v>0</v>
      </c>
      <c r="N54" s="154"/>
      <c r="O54" s="154"/>
      <c r="P54" s="14"/>
      <c r="Q54" s="3"/>
    </row>
    <row r="55" spans="1:17">
      <c r="A55" s="876" t="s">
        <v>5417</v>
      </c>
      <c r="B55" s="2070" t="s">
        <v>5428</v>
      </c>
      <c r="C55" s="9"/>
      <c r="D55" s="95">
        <f>SUMIF('1 BL anterior'!C:C,A55,'1 BL anterior'!E:E)</f>
        <v>-51.85</v>
      </c>
      <c r="E55" s="95">
        <f t="shared" si="8"/>
        <v>-51.85</v>
      </c>
      <c r="F55" s="95">
        <f>SUMIF('2 BL preli'!B:B,A55,'2 BL preli'!D:D)</f>
        <v>0</v>
      </c>
      <c r="G55" s="178">
        <f t="shared" si="9"/>
        <v>51.85</v>
      </c>
      <c r="H55" s="95">
        <f>SUMIF('3BL ACTUAL'!C:C,A55,'3BL ACTUAL'!E:E)</f>
        <v>0</v>
      </c>
      <c r="I55" s="95"/>
      <c r="J55" s="95"/>
      <c r="K55" s="95"/>
      <c r="L55" s="95"/>
      <c r="M55" s="154">
        <f t="shared" si="10"/>
        <v>0</v>
      </c>
      <c r="N55" s="154"/>
      <c r="O55" s="154"/>
      <c r="P55" s="14"/>
      <c r="Q55" s="3"/>
    </row>
    <row r="56" spans="1:17">
      <c r="A56" s="876" t="s">
        <v>5420</v>
      </c>
      <c r="B56" s="877" t="s">
        <v>5429</v>
      </c>
      <c r="C56" s="63"/>
      <c r="D56" s="95">
        <f>SUMIF('1 BL anterior'!C:C,A56,'1 BL anterior'!E:E)</f>
        <v>-84017.796000000002</v>
      </c>
      <c r="E56" s="95">
        <f t="shared" si="8"/>
        <v>-84017.796000000002</v>
      </c>
      <c r="F56" s="95">
        <f>SUMIF('2 BL preli'!B:B,A56,'2 BL preli'!D:D)</f>
        <v>0</v>
      </c>
      <c r="G56" s="178">
        <f t="shared" si="9"/>
        <v>84017.796000000002</v>
      </c>
      <c r="H56" s="95">
        <f>SUMIF('3BL ACTUAL'!C:C,A56,'3BL ACTUAL'!E:E)</f>
        <v>0</v>
      </c>
      <c r="I56" s="95"/>
      <c r="J56" s="95"/>
      <c r="K56" s="95"/>
      <c r="L56" s="95"/>
      <c r="M56" s="154">
        <f t="shared" si="10"/>
        <v>0</v>
      </c>
      <c r="N56" s="95"/>
      <c r="O56" s="14"/>
      <c r="P56" s="14"/>
    </row>
    <row r="57" spans="1:17" ht="15">
      <c r="A57" s="284"/>
      <c r="B57" s="331"/>
      <c r="C57" s="63"/>
      <c r="D57" s="95">
        <f>SUMIF('1 BL anterior'!C:C,A57,'1 BL anterior'!E:E)</f>
        <v>0</v>
      </c>
      <c r="E57" s="95">
        <f t="shared" si="8"/>
        <v>0</v>
      </c>
      <c r="F57" s="95">
        <f>SUMIF('2 BL preli'!B:B,A57,'2 BL preli'!D:D)</f>
        <v>0</v>
      </c>
      <c r="G57" s="178">
        <f t="shared" si="9"/>
        <v>0</v>
      </c>
      <c r="H57" s="95">
        <f>SUMIF('3BL ACTUAL'!C:C,A57,'3BL ACTUAL'!E:E)</f>
        <v>0</v>
      </c>
      <c r="I57" s="95"/>
      <c r="J57" s="95"/>
      <c r="K57" s="95"/>
      <c r="L57" s="95"/>
      <c r="M57" s="154">
        <f t="shared" si="10"/>
        <v>0</v>
      </c>
      <c r="N57" s="95"/>
      <c r="O57" s="14"/>
      <c r="P57" s="14"/>
    </row>
    <row r="58" spans="1:17" ht="15">
      <c r="A58" s="284"/>
      <c r="B58" s="331"/>
      <c r="C58" s="63"/>
      <c r="D58" s="95">
        <f>SUMIF('1 BL anterior'!C:C,A58,'1 BL anterior'!E:E)</f>
        <v>0</v>
      </c>
      <c r="E58" s="95">
        <f t="shared" si="8"/>
        <v>0</v>
      </c>
      <c r="F58" s="95">
        <f>SUMIF('2 BL preli'!B:B,A58,'2 BL preli'!D:D)</f>
        <v>0</v>
      </c>
      <c r="G58" s="178">
        <f t="shared" si="9"/>
        <v>0</v>
      </c>
      <c r="H58" s="95">
        <f>SUMIF('3BL ACTUAL'!C:C,A58,'3BL ACTUAL'!E:E)</f>
        <v>0</v>
      </c>
      <c r="I58" s="95"/>
      <c r="J58" s="95"/>
      <c r="K58" s="95"/>
      <c r="L58" s="95"/>
      <c r="M58" s="154">
        <f t="shared" si="10"/>
        <v>0</v>
      </c>
      <c r="N58" s="95"/>
      <c r="O58" s="14"/>
      <c r="P58" s="14"/>
    </row>
    <row r="59" spans="1:17" ht="15">
      <c r="A59" s="284"/>
      <c r="B59" s="331"/>
      <c r="C59" s="63"/>
      <c r="D59" s="95">
        <f>SUMIF('1 BL anterior'!C:C,A59,'1 BL anterior'!E:E)</f>
        <v>0</v>
      </c>
      <c r="E59" s="95">
        <f t="shared" si="8"/>
        <v>0</v>
      </c>
      <c r="F59" s="95">
        <f>SUMIF('2 BL preli'!B:B,A59,'2 BL preli'!D:D)</f>
        <v>0</v>
      </c>
      <c r="G59" s="178">
        <f t="shared" si="9"/>
        <v>0</v>
      </c>
      <c r="H59" s="95">
        <f>SUMIF('3BL ACTUAL'!C:C,A59,'3BL ACTUAL'!E:E)</f>
        <v>0</v>
      </c>
      <c r="I59" s="95"/>
      <c r="J59" s="95"/>
      <c r="K59" s="95"/>
      <c r="L59" s="95"/>
      <c r="M59" s="154">
        <f t="shared" si="10"/>
        <v>0</v>
      </c>
      <c r="N59" s="95"/>
      <c r="O59" s="14"/>
      <c r="P59" s="14"/>
    </row>
    <row r="60" spans="1:17">
      <c r="B60" s="32"/>
      <c r="C60" s="63"/>
      <c r="D60" s="95"/>
      <c r="E60" s="95">
        <f>+F60-D60</f>
        <v>0</v>
      </c>
      <c r="F60" s="95"/>
      <c r="G60" s="30"/>
      <c r="H60" s="71"/>
      <c r="I60" s="178"/>
      <c r="J60" s="95"/>
      <c r="K60" s="95"/>
      <c r="L60" s="178"/>
      <c r="M60" s="14"/>
      <c r="N60" s="95"/>
      <c r="O60" s="14"/>
      <c r="P60" s="14"/>
    </row>
    <row r="61" spans="1:17" s="137" customFormat="1">
      <c r="B61" s="96"/>
      <c r="C61" s="96"/>
      <c r="D61" s="96">
        <f t="shared" ref="D61:M61" si="11">SUM(D41:D60)</f>
        <v>770873.63799999992</v>
      </c>
      <c r="E61" s="96">
        <f t="shared" si="11"/>
        <v>770873.63799999992</v>
      </c>
      <c r="F61" s="96">
        <f t="shared" si="11"/>
        <v>0</v>
      </c>
      <c r="G61" s="96">
        <f t="shared" si="11"/>
        <v>-770873.63799999992</v>
      </c>
      <c r="H61" s="96">
        <f t="shared" si="11"/>
        <v>0</v>
      </c>
      <c r="I61" s="96">
        <f t="shared" si="11"/>
        <v>0</v>
      </c>
      <c r="J61" s="96">
        <f t="shared" si="11"/>
        <v>0</v>
      </c>
      <c r="K61" s="96">
        <f t="shared" si="11"/>
        <v>0</v>
      </c>
      <c r="L61" s="96">
        <f t="shared" si="11"/>
        <v>0</v>
      </c>
      <c r="M61" s="96">
        <f t="shared" si="11"/>
        <v>0</v>
      </c>
      <c r="N61" s="162">
        <v>0</v>
      </c>
      <c r="O61" s="162">
        <v>0</v>
      </c>
      <c r="P61" s="162">
        <v>0</v>
      </c>
    </row>
    <row r="63" spans="1:17">
      <c r="A63" s="3"/>
      <c r="B63" s="22" t="s">
        <v>0</v>
      </c>
      <c r="C63" s="3"/>
      <c r="D63" s="3">
        <f>+D61-D39</f>
        <v>0</v>
      </c>
      <c r="E63" s="3">
        <f>+E61-E39</f>
        <v>0</v>
      </c>
      <c r="F63" s="3">
        <f>+F61-F39</f>
        <v>0</v>
      </c>
      <c r="G63" s="3">
        <f>+G61-G39</f>
        <v>-770873.63799999992</v>
      </c>
      <c r="H63" s="3"/>
      <c r="I63" s="3">
        <f>+I61-I39</f>
        <v>0</v>
      </c>
      <c r="J63" s="3">
        <f>+J61-J39</f>
        <v>0</v>
      </c>
      <c r="K63" s="3">
        <f>+K61-K39</f>
        <v>0</v>
      </c>
      <c r="L63" s="3">
        <f>+L61-L39</f>
        <v>0</v>
      </c>
      <c r="M63" s="137">
        <f>+M61-M39</f>
        <v>0</v>
      </c>
    </row>
    <row r="64" spans="1:17">
      <c r="A64" s="3"/>
      <c r="B64" s="22" t="s">
        <v>1</v>
      </c>
      <c r="C64" s="3"/>
      <c r="D64" s="3"/>
    </row>
    <row r="65" spans="1:13">
      <c r="A65" s="22"/>
      <c r="B65" s="3"/>
      <c r="C65" s="3"/>
      <c r="D65" s="3"/>
    </row>
    <row r="66" spans="1:13">
      <c r="A66" s="3"/>
      <c r="B66" s="22" t="s">
        <v>2</v>
      </c>
      <c r="C66" s="22">
        <v>2</v>
      </c>
      <c r="D66" s="3" t="s">
        <v>53</v>
      </c>
    </row>
    <row r="67" spans="1:13">
      <c r="A67" s="22">
        <v>1</v>
      </c>
      <c r="B67" s="3" t="s">
        <v>52</v>
      </c>
      <c r="C67" s="22">
        <v>3</v>
      </c>
      <c r="D67" s="3" t="s">
        <v>55</v>
      </c>
    </row>
    <row r="68" spans="1:13" ht="15">
      <c r="A68" s="22">
        <v>2</v>
      </c>
      <c r="B68" s="3" t="s">
        <v>54</v>
      </c>
      <c r="C68" s="22">
        <v>4</v>
      </c>
      <c r="D68" s="3" t="s">
        <v>56</v>
      </c>
      <c r="M68" s="231"/>
    </row>
    <row r="69" spans="1:13" ht="15">
      <c r="A69" s="22"/>
      <c r="B69" s="22" t="s">
        <v>3</v>
      </c>
      <c r="C69" s="22">
        <v>5</v>
      </c>
      <c r="D69" s="3" t="s">
        <v>58</v>
      </c>
      <c r="M69" s="231"/>
    </row>
    <row r="70" spans="1:13" ht="15">
      <c r="A70" s="22">
        <v>3</v>
      </c>
      <c r="B70" s="3" t="s">
        <v>57</v>
      </c>
      <c r="C70" s="3"/>
      <c r="D70" s="3"/>
      <c r="M70" s="232"/>
    </row>
    <row r="71" spans="1:13" ht="15">
      <c r="A71" s="22">
        <v>2</v>
      </c>
      <c r="B71" s="3" t="s">
        <v>59</v>
      </c>
      <c r="C71" s="3"/>
      <c r="D71" s="3"/>
      <c r="M71" s="231"/>
    </row>
    <row r="72" spans="1:13">
      <c r="A72" s="22">
        <v>1</v>
      </c>
      <c r="B72" s="3" t="s">
        <v>60</v>
      </c>
      <c r="C72" s="3"/>
      <c r="D72" s="3"/>
      <c r="M72" s="183"/>
    </row>
    <row r="73" spans="1:13">
      <c r="A73" s="3"/>
      <c r="B73" s="3"/>
      <c r="C73" s="3"/>
      <c r="D73" s="137"/>
    </row>
  </sheetData>
  <autoFilter ref="A1:Q73" xr:uid="{00000000-0009-0000-0000-000028000000}"/>
  <mergeCells count="3">
    <mergeCell ref="M3:N5"/>
    <mergeCell ref="N7:P7"/>
    <mergeCell ref="N8:O8"/>
  </mergeCells>
  <pageMargins left="0.23622047244094491" right="0.23622047244094491" top="0.86614173228346458" bottom="0.98425196850393704" header="0.51181102362204722" footer="0.51181102362204722"/>
  <pageSetup paperSize="9" scale="76" orientation="landscape" r:id="rId1"/>
  <headerFooter alignWithMargins="0">
    <oddFooter>&amp;Z&amp;F&amp;RPágina &amp;P</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39">
    <tabColor theme="3" tint="0.39997558519241921"/>
    <pageSetUpPr fitToPage="1"/>
  </sheetPr>
  <dimension ref="A1:Q45"/>
  <sheetViews>
    <sheetView workbookViewId="0"/>
  </sheetViews>
  <sheetFormatPr baseColWidth="10" defaultColWidth="9.140625" defaultRowHeight="12.75"/>
  <cols>
    <col min="1" max="1" width="16.140625" bestFit="1" customWidth="1"/>
    <col min="2" max="2" width="39.855468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BG101'!C17</f>
        <v>112</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BG101'!B17</f>
        <v>Activos intangibles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12" t="str">
        <f>+'4 BG101'!$G$9</f>
        <v>VARIACIÓN</v>
      </c>
      <c r="H9" s="67">
        <f>+'4 BG101'!H9</f>
        <v>45291</v>
      </c>
      <c r="I9" s="15" t="s">
        <v>17</v>
      </c>
      <c r="J9" s="15" t="s">
        <v>18</v>
      </c>
      <c r="K9" s="15" t="s">
        <v>17</v>
      </c>
      <c r="L9" s="15" t="s">
        <v>18</v>
      </c>
      <c r="M9" s="32" t="s">
        <v>41</v>
      </c>
      <c r="N9" s="158" t="s">
        <v>51</v>
      </c>
      <c r="O9" s="158" t="s">
        <v>4</v>
      </c>
      <c r="P9" s="159" t="s">
        <v>63</v>
      </c>
      <c r="Q9" s="3"/>
    </row>
    <row r="10" spans="1:17" ht="13.5" thickBot="1">
      <c r="B10" s="230"/>
      <c r="C10" s="8"/>
      <c r="D10" s="8"/>
      <c r="E10" s="8"/>
      <c r="F10" s="8"/>
      <c r="G10" s="29" t="s">
        <v>50</v>
      </c>
      <c r="H10" s="9"/>
      <c r="I10" s="8"/>
      <c r="J10" s="13"/>
      <c r="K10" s="14"/>
      <c r="L10" s="9"/>
      <c r="M10" s="13"/>
      <c r="N10" s="160"/>
      <c r="O10" s="160"/>
      <c r="P10" s="13"/>
      <c r="Q10" s="3"/>
    </row>
    <row r="11" spans="1:17" ht="15">
      <c r="A11" s="367" t="s">
        <v>309</v>
      </c>
      <c r="B11" s="367"/>
      <c r="D11" s="418">
        <f>SUMIF('1 BL anterior'!B:B,A11,'1 BL anterior'!E:E)</f>
        <v>0</v>
      </c>
      <c r="E11" s="95">
        <f>+M11-D11</f>
        <v>0</v>
      </c>
      <c r="F11" s="200">
        <f>SUMIF('2 BL preli'!A:A,A11,'2 BL preli'!D:D)</f>
        <v>0</v>
      </c>
      <c r="G11" s="443"/>
      <c r="H11" s="441"/>
      <c r="I11" s="441"/>
      <c r="J11" s="441"/>
      <c r="K11" s="441"/>
      <c r="L11" s="441"/>
      <c r="M11" s="444">
        <f>SUMIF('3BL ACTUAL'!B:B,A11,'3BL ACTUAL'!E:E)</f>
        <v>0</v>
      </c>
      <c r="N11" s="21">
        <f t="shared" ref="N11:N18" si="0">IF(M11&lt;&gt;0,1,0)</f>
        <v>0</v>
      </c>
      <c r="O11" s="14">
        <f t="shared" ref="O11:O18" si="1">IF(M11&lt;&gt;0,3,0)</f>
        <v>0</v>
      </c>
      <c r="P11" s="14">
        <f t="shared" ref="P11:P18" si="2">+N11+O11</f>
        <v>0</v>
      </c>
      <c r="Q11" s="3"/>
    </row>
    <row r="12" spans="1:17" ht="15">
      <c r="A12" s="369">
        <v>387</v>
      </c>
      <c r="B12" s="367" t="s">
        <v>310</v>
      </c>
      <c r="D12" s="420">
        <f>SUMIF('1 BL anterior'!B:B,A12,'1 BL anterior'!E:E)</f>
        <v>0</v>
      </c>
      <c r="E12" s="95">
        <f t="shared" ref="E12:E17" si="3">+M12-D12</f>
        <v>0</v>
      </c>
      <c r="F12" s="200">
        <f>SUMIF('2 BL preli'!A:A,A12,'2 BL preli'!D:D)</f>
        <v>0</v>
      </c>
      <c r="G12" s="178">
        <f t="shared" ref="G12:G18" si="4">+M12-D12</f>
        <v>0</v>
      </c>
      <c r="H12" s="95"/>
      <c r="I12" s="95"/>
      <c r="J12" s="95"/>
      <c r="K12" s="95"/>
      <c r="L12" s="95"/>
      <c r="M12" s="154">
        <f>SUMIF('3BL ACTUAL'!B:B,A12,'3BL ACTUAL'!E:E)</f>
        <v>0</v>
      </c>
      <c r="N12" s="21">
        <f t="shared" si="0"/>
        <v>0</v>
      </c>
      <c r="O12" s="14">
        <f t="shared" si="1"/>
        <v>0</v>
      </c>
      <c r="P12" s="14">
        <f t="shared" si="2"/>
        <v>0</v>
      </c>
      <c r="Q12" s="3"/>
    </row>
    <row r="13" spans="1:17" ht="15">
      <c r="A13" s="369">
        <v>388</v>
      </c>
      <c r="B13" s="367" t="s">
        <v>311</v>
      </c>
      <c r="D13" s="420">
        <f>SUMIF('1 BL anterior'!B:B,A13,'1 BL anterior'!E:E)</f>
        <v>0</v>
      </c>
      <c r="E13" s="95">
        <f t="shared" si="3"/>
        <v>0</v>
      </c>
      <c r="F13" s="200">
        <f>SUMIF('2 BL preli'!A:A,A13,'2 BL preli'!D:D)</f>
        <v>0</v>
      </c>
      <c r="G13" s="178">
        <f t="shared" si="4"/>
        <v>0</v>
      </c>
      <c r="H13" s="95"/>
      <c r="I13" s="95"/>
      <c r="J13" s="95"/>
      <c r="K13" s="95"/>
      <c r="L13" s="95"/>
      <c r="M13" s="154">
        <f>SUMIF('3BL ACTUAL'!B:B,A13,'3BL ACTUAL'!E:E)</f>
        <v>0</v>
      </c>
      <c r="N13" s="21">
        <f t="shared" si="0"/>
        <v>0</v>
      </c>
      <c r="O13" s="14">
        <f t="shared" si="1"/>
        <v>0</v>
      </c>
      <c r="P13" s="14">
        <f t="shared" si="2"/>
        <v>0</v>
      </c>
      <c r="Q13" s="3"/>
    </row>
    <row r="14" spans="1:17" ht="15">
      <c r="A14" s="369">
        <v>389</v>
      </c>
      <c r="B14" s="367" t="s">
        <v>312</v>
      </c>
      <c r="D14" s="420">
        <f>SUMIF('1 BL anterior'!B:B,A14,'1 BL anterior'!E:E)</f>
        <v>0</v>
      </c>
      <c r="E14" s="95">
        <f t="shared" si="3"/>
        <v>0</v>
      </c>
      <c r="F14" s="200">
        <f>SUMIF('2 BL preli'!A:A,A14,'2 BL preli'!D:D)</f>
        <v>0</v>
      </c>
      <c r="G14" s="178">
        <f t="shared" si="4"/>
        <v>0</v>
      </c>
      <c r="H14" s="95"/>
      <c r="I14" s="95"/>
      <c r="J14" s="95"/>
      <c r="K14" s="95"/>
      <c r="L14" s="95"/>
      <c r="M14" s="154">
        <f>SUMIF('3BL ACTUAL'!B:B,A14,'3BL ACTUAL'!E:E)</f>
        <v>0</v>
      </c>
      <c r="N14" s="21">
        <f t="shared" si="0"/>
        <v>0</v>
      </c>
      <c r="O14" s="14">
        <f t="shared" si="1"/>
        <v>0</v>
      </c>
      <c r="P14" s="14">
        <f t="shared" si="2"/>
        <v>0</v>
      </c>
      <c r="Q14" s="3"/>
    </row>
    <row r="15" spans="1:17" ht="15">
      <c r="A15" s="369">
        <v>390</v>
      </c>
      <c r="B15" s="367" t="s">
        <v>313</v>
      </c>
      <c r="D15" s="420">
        <f>SUMIF('1 BL anterior'!B:B,A15,'1 BL anterior'!E:E)</f>
        <v>0</v>
      </c>
      <c r="E15" s="95">
        <f t="shared" si="3"/>
        <v>0</v>
      </c>
      <c r="F15" s="200">
        <f>SUMIF('2 BL preli'!A:A,A15,'2 BL preli'!D:D)</f>
        <v>0</v>
      </c>
      <c r="G15" s="178">
        <f t="shared" si="4"/>
        <v>0</v>
      </c>
      <c r="H15" s="95"/>
      <c r="I15" s="95"/>
      <c r="J15" s="95"/>
      <c r="K15" s="95"/>
      <c r="L15" s="95"/>
      <c r="M15" s="154">
        <f>SUMIF('3BL ACTUAL'!B:B,A15,'3BL ACTUAL'!E:E)</f>
        <v>0</v>
      </c>
      <c r="N15" s="21">
        <f t="shared" si="0"/>
        <v>0</v>
      </c>
      <c r="O15" s="14">
        <f t="shared" si="1"/>
        <v>0</v>
      </c>
      <c r="P15" s="14">
        <f t="shared" si="2"/>
        <v>0</v>
      </c>
      <c r="Q15" s="3"/>
    </row>
    <row r="16" spans="1:17" ht="15">
      <c r="A16" s="369">
        <v>391</v>
      </c>
      <c r="B16" s="367" t="s">
        <v>238</v>
      </c>
      <c r="D16" s="420">
        <f>SUMIF('1 BL anterior'!B:B,A16,'1 BL anterior'!E:E)</f>
        <v>0</v>
      </c>
      <c r="E16" s="95">
        <f t="shared" si="3"/>
        <v>0</v>
      </c>
      <c r="F16" s="200">
        <f>SUMIF('2 BL preli'!A:A,A16,'2 BL preli'!D:D)</f>
        <v>0</v>
      </c>
      <c r="G16" s="178">
        <f t="shared" si="4"/>
        <v>0</v>
      </c>
      <c r="H16" s="95"/>
      <c r="I16" s="95"/>
      <c r="J16" s="95"/>
      <c r="K16" s="95"/>
      <c r="L16" s="95"/>
      <c r="M16" s="154">
        <f>SUMIF('3BL ACTUAL'!B:B,A16,'3BL ACTUAL'!E:E)</f>
        <v>0</v>
      </c>
      <c r="N16" s="21">
        <f t="shared" si="0"/>
        <v>0</v>
      </c>
      <c r="O16" s="14">
        <f t="shared" si="1"/>
        <v>0</v>
      </c>
      <c r="P16" s="14">
        <f t="shared" si="2"/>
        <v>0</v>
      </c>
      <c r="Q16" s="3"/>
    </row>
    <row r="17" spans="1:17" ht="15">
      <c r="A17" s="369">
        <v>392</v>
      </c>
      <c r="B17" s="367" t="s">
        <v>314</v>
      </c>
      <c r="D17" s="420">
        <f>SUMIF('1 BL anterior'!B:B,A17,'1 BL anterior'!E:E)</f>
        <v>0</v>
      </c>
      <c r="E17" s="95">
        <f t="shared" si="3"/>
        <v>0</v>
      </c>
      <c r="F17" s="200">
        <f>SUMIF('2 BL preli'!A:A,A17,'2 BL preli'!D:D)</f>
        <v>0</v>
      </c>
      <c r="G17" s="178">
        <f t="shared" si="4"/>
        <v>0</v>
      </c>
      <c r="H17" s="95"/>
      <c r="I17" s="95"/>
      <c r="J17" s="95"/>
      <c r="K17" s="95"/>
      <c r="L17" s="95"/>
      <c r="M17" s="154">
        <f>SUMIF('3BL ACTUAL'!B:B,A17,'3BL ACTUAL'!E:E)</f>
        <v>0</v>
      </c>
      <c r="N17" s="21">
        <f t="shared" si="0"/>
        <v>0</v>
      </c>
      <c r="O17" s="14">
        <f t="shared" si="1"/>
        <v>0</v>
      </c>
      <c r="P17" s="14">
        <f t="shared" si="2"/>
        <v>0</v>
      </c>
      <c r="Q17" s="3"/>
    </row>
    <row r="18" spans="1:17" ht="15.75" thickBot="1">
      <c r="A18" s="369">
        <v>393</v>
      </c>
      <c r="B18" s="367" t="s">
        <v>315</v>
      </c>
      <c r="D18" s="420">
        <f>SUMIF('1 BL anterior'!B:B,A18,'1 BL anterior'!E:E)</f>
        <v>0</v>
      </c>
      <c r="E18" s="445"/>
      <c r="F18" s="200">
        <f>SUMIF('2 BL preli'!A:A,A18,'2 BL preli'!D:D)</f>
        <v>0</v>
      </c>
      <c r="G18" s="178">
        <f t="shared" si="4"/>
        <v>0</v>
      </c>
      <c r="H18" s="445"/>
      <c r="I18" s="445"/>
      <c r="J18" s="445"/>
      <c r="K18" s="445"/>
      <c r="L18" s="445"/>
      <c r="M18" s="448">
        <f>SUMIF('3BL ACTUAL'!B:B,A18,'3BL ACTUAL'!E:E)</f>
        <v>0</v>
      </c>
      <c r="N18" s="21">
        <f t="shared" si="0"/>
        <v>0</v>
      </c>
      <c r="O18" s="14">
        <f t="shared" si="1"/>
        <v>0</v>
      </c>
      <c r="P18" s="14">
        <f t="shared" si="2"/>
        <v>0</v>
      </c>
      <c r="Q18" s="3"/>
    </row>
    <row r="19" spans="1:17" ht="15.75" thickBot="1">
      <c r="A19" s="1222">
        <f>+M34</f>
        <v>0</v>
      </c>
      <c r="B19" s="1221">
        <f>+D34</f>
        <v>0</v>
      </c>
      <c r="C19" s="461"/>
      <c r="D19" s="499">
        <f>SUM(D11:D18)</f>
        <v>0</v>
      </c>
      <c r="E19" s="487"/>
      <c r="F19" s="477">
        <f>SUM(F11:F18)</f>
        <v>0</v>
      </c>
      <c r="G19" s="456"/>
      <c r="H19" s="455"/>
      <c r="I19" s="455"/>
      <c r="J19" s="455"/>
      <c r="K19" s="455"/>
      <c r="L19" s="455"/>
      <c r="M19" s="477">
        <f>SUM(M11:M18)</f>
        <v>0</v>
      </c>
      <c r="N19" s="1167">
        <f>IF(SUM(N$11:N18)=0,0,SUM(N$11:N18)/COUNTIF(N$11:N18,"&gt;0"))</f>
        <v>0</v>
      </c>
      <c r="O19" s="1167">
        <f>IF(SUM(O$11:O18)=0,0,SUM(O$11:O18)/COUNTIF(O$11:O18,"&gt;0"))</f>
        <v>0</v>
      </c>
      <c r="P19" s="1167">
        <f>IF(SUM(P$11:P18)=0,0,SUM(P$11:P18)/COUNTIF(P$11:P18,"&gt;0"))</f>
        <v>0</v>
      </c>
      <c r="Q19" s="3" t="str">
        <f>+B20</f>
        <v>verificar si la ubicación esta deacuerdo</v>
      </c>
    </row>
    <row r="20" spans="1:17">
      <c r="B20" s="342" t="s">
        <v>3271</v>
      </c>
      <c r="C20" s="9"/>
      <c r="D20" s="9"/>
      <c r="E20" s="9"/>
      <c r="F20" s="9"/>
      <c r="G20" s="30"/>
      <c r="H20" s="9"/>
      <c r="I20" s="9"/>
      <c r="J20" s="14"/>
      <c r="K20" s="14"/>
      <c r="L20" s="9"/>
      <c r="M20" s="14"/>
      <c r="N20" s="154"/>
      <c r="O20" s="154"/>
      <c r="P20" s="14"/>
      <c r="Q20" s="3"/>
    </row>
    <row r="21" spans="1:17" ht="15">
      <c r="B21" s="362"/>
      <c r="C21" s="63"/>
      <c r="D21" s="95"/>
      <c r="E21" s="95">
        <f t="shared" ref="E21:E31" si="5">+M21-D21</f>
        <v>0</v>
      </c>
      <c r="F21" s="95"/>
      <c r="G21" s="95"/>
      <c r="H21" s="95"/>
      <c r="I21" s="95"/>
      <c r="J21" s="95"/>
      <c r="K21" s="95"/>
      <c r="L21" s="95"/>
      <c r="M21" s="154"/>
      <c r="N21" s="14"/>
      <c r="O21" s="14"/>
      <c r="P21" s="14"/>
    </row>
    <row r="22" spans="1:17">
      <c r="A22" s="876"/>
      <c r="B22" s="877"/>
      <c r="C22" s="63"/>
      <c r="D22" s="95">
        <f>SUMIF('1 BL anterior'!C:C,A22,'1 BL anterior'!E:E)</f>
        <v>0</v>
      </c>
      <c r="E22" s="95">
        <f t="shared" si="5"/>
        <v>0</v>
      </c>
      <c r="F22" s="95">
        <f>SUMIF('2 BL preli'!B:B,A22,'2 BL preli'!D:D)</f>
        <v>0</v>
      </c>
      <c r="G22" s="178">
        <f t="shared" ref="G22:G31" si="6">+M22-D22</f>
        <v>0</v>
      </c>
      <c r="H22" s="95">
        <f>SUMIF('3BL ACTUAL'!C:C,A22,'3BL ACTUAL'!E:E)</f>
        <v>0</v>
      </c>
      <c r="I22" s="95"/>
      <c r="J22" s="95"/>
      <c r="K22" s="95"/>
      <c r="L22" s="95"/>
      <c r="M22" s="154">
        <f t="shared" ref="M22:M31" si="7">+H22+I22+K22-J22-L22</f>
        <v>0</v>
      </c>
      <c r="N22" s="14"/>
      <c r="O22" s="14"/>
      <c r="P22" s="14"/>
    </row>
    <row r="23" spans="1:17">
      <c r="A23" s="2372"/>
      <c r="B23" s="2071"/>
      <c r="C23" s="63"/>
      <c r="D23" s="95">
        <f>SUMIF('1 BL anterior'!C:C,A23,'1 BL anterior'!E:E)</f>
        <v>0</v>
      </c>
      <c r="E23" s="95">
        <f t="shared" si="5"/>
        <v>0</v>
      </c>
      <c r="F23" s="95">
        <f>SUMIF('2 BL preli'!B:B,A23,'2 BL preli'!D:D)</f>
        <v>0</v>
      </c>
      <c r="G23" s="178">
        <f t="shared" si="6"/>
        <v>0</v>
      </c>
      <c r="H23" s="95">
        <f>SUMIF('3BL ACTUAL'!C:C,A23,'3BL ACTUAL'!E:E)</f>
        <v>0</v>
      </c>
      <c r="I23" s="95"/>
      <c r="J23" s="95"/>
      <c r="K23" s="95"/>
      <c r="L23" s="95"/>
      <c r="M23" s="154">
        <f t="shared" si="7"/>
        <v>0</v>
      </c>
      <c r="N23" s="14"/>
      <c r="O23" s="14"/>
      <c r="P23" s="14"/>
    </row>
    <row r="24" spans="1:17">
      <c r="A24" s="2372"/>
      <c r="B24" s="2071"/>
      <c r="C24" s="63"/>
      <c r="D24" s="95">
        <f>SUMIF('1 BL anterior'!C:C,A24,'1 BL anterior'!E:E)</f>
        <v>0</v>
      </c>
      <c r="E24" s="95">
        <f t="shared" si="5"/>
        <v>0</v>
      </c>
      <c r="F24" s="95">
        <f>SUMIF('2 BL preli'!B:B,A24,'2 BL preli'!D:D)</f>
        <v>0</v>
      </c>
      <c r="G24" s="178">
        <f t="shared" si="6"/>
        <v>0</v>
      </c>
      <c r="H24" s="95">
        <f>SUMIF('3BL ACTUAL'!C:C,A24,'3BL ACTUAL'!E:E)</f>
        <v>0</v>
      </c>
      <c r="I24" s="95"/>
      <c r="J24" s="95"/>
      <c r="K24" s="95"/>
      <c r="L24" s="95"/>
      <c r="M24" s="154">
        <f t="shared" si="7"/>
        <v>0</v>
      </c>
      <c r="N24" s="14"/>
      <c r="O24" s="14"/>
      <c r="P24" s="14"/>
    </row>
    <row r="25" spans="1:17">
      <c r="A25" s="2372"/>
      <c r="B25" s="2071"/>
      <c r="C25" s="63"/>
      <c r="D25" s="95">
        <f>SUMIF('1 BL anterior'!C:C,A25,'1 BL anterior'!E:E)</f>
        <v>0</v>
      </c>
      <c r="E25" s="95">
        <f t="shared" si="5"/>
        <v>0</v>
      </c>
      <c r="F25" s="95">
        <f>SUMIF('2 BL preli'!B:B,A25,'2 BL preli'!D:D)</f>
        <v>0</v>
      </c>
      <c r="G25" s="178">
        <f t="shared" si="6"/>
        <v>0</v>
      </c>
      <c r="H25" s="95">
        <f>SUMIF('3BL ACTUAL'!C:C,A25,'3BL ACTUAL'!E:E)</f>
        <v>0</v>
      </c>
      <c r="I25" s="95"/>
      <c r="J25" s="95"/>
      <c r="K25" s="95"/>
      <c r="L25" s="95"/>
      <c r="M25" s="154">
        <f t="shared" si="7"/>
        <v>0</v>
      </c>
      <c r="N25" s="14"/>
      <c r="O25" s="14"/>
      <c r="P25" s="14"/>
    </row>
    <row r="26" spans="1:17">
      <c r="A26" s="2372"/>
      <c r="B26" s="2071"/>
      <c r="C26" s="63"/>
      <c r="D26" s="95">
        <f>SUMIF('1 BL anterior'!C:C,A26,'1 BL anterior'!E:E)</f>
        <v>0</v>
      </c>
      <c r="E26" s="95">
        <f t="shared" si="5"/>
        <v>0</v>
      </c>
      <c r="F26" s="95">
        <f>SUMIF('2 BL preli'!B:B,A26,'2 BL preli'!D:D)</f>
        <v>0</v>
      </c>
      <c r="G26" s="178">
        <f t="shared" si="6"/>
        <v>0</v>
      </c>
      <c r="H26" s="95">
        <f>SUMIF('3BL ACTUAL'!C:C,A26,'3BL ACTUAL'!E:E)</f>
        <v>0</v>
      </c>
      <c r="I26" s="95"/>
      <c r="J26" s="95"/>
      <c r="K26" s="95"/>
      <c r="L26" s="95"/>
      <c r="M26" s="154">
        <f t="shared" si="7"/>
        <v>0</v>
      </c>
      <c r="N26" s="14"/>
      <c r="O26" s="14"/>
      <c r="P26" s="14"/>
    </row>
    <row r="27" spans="1:17">
      <c r="A27" s="876"/>
      <c r="B27" s="877"/>
      <c r="C27" s="63"/>
      <c r="D27" s="95">
        <f>SUMIF('1 BL anterior'!C:C,A27,'1 BL anterior'!E:E)</f>
        <v>0</v>
      </c>
      <c r="E27" s="95">
        <f t="shared" si="5"/>
        <v>0</v>
      </c>
      <c r="F27" s="95">
        <f>SUMIF('2 BL preli'!B:B,A27,'2 BL preli'!D:D)</f>
        <v>0</v>
      </c>
      <c r="G27" s="178">
        <f t="shared" si="6"/>
        <v>0</v>
      </c>
      <c r="H27" s="95">
        <f>SUMIF('3BL ACTUAL'!C:C,A27,'3BL ACTUAL'!E:E)</f>
        <v>0</v>
      </c>
      <c r="I27" s="95"/>
      <c r="J27" s="95"/>
      <c r="K27" s="95"/>
      <c r="L27" s="95"/>
      <c r="M27" s="154">
        <f t="shared" si="7"/>
        <v>0</v>
      </c>
      <c r="N27" s="14"/>
      <c r="O27" s="14"/>
      <c r="P27" s="14"/>
    </row>
    <row r="28" spans="1:17">
      <c r="A28" s="876"/>
      <c r="B28" s="877"/>
      <c r="C28" s="63"/>
      <c r="D28" s="95">
        <f>SUMIF('1 BL anterior'!C:C,A28,'1 BL anterior'!E:E)</f>
        <v>0</v>
      </c>
      <c r="E28" s="95">
        <f t="shared" si="5"/>
        <v>0</v>
      </c>
      <c r="F28" s="95">
        <f>SUMIF('2 BL preli'!B:B,A28,'2 BL preli'!D:D)</f>
        <v>0</v>
      </c>
      <c r="G28" s="178">
        <f t="shared" si="6"/>
        <v>0</v>
      </c>
      <c r="H28" s="95">
        <f>SUMIF('3BL ACTUAL'!C:C,A28,'3BL ACTUAL'!E:E)</f>
        <v>0</v>
      </c>
      <c r="I28" s="95"/>
      <c r="J28" s="95"/>
      <c r="K28" s="95"/>
      <c r="L28" s="95"/>
      <c r="M28" s="154">
        <f t="shared" si="7"/>
        <v>0</v>
      </c>
      <c r="N28" s="14"/>
      <c r="O28" s="14"/>
      <c r="P28" s="14"/>
    </row>
    <row r="29" spans="1:17">
      <c r="A29" s="876"/>
      <c r="B29" s="877"/>
      <c r="C29" s="63"/>
      <c r="D29" s="95">
        <f>SUMIF('1 BL anterior'!C:C,A29,'1 BL anterior'!E:E)</f>
        <v>0</v>
      </c>
      <c r="E29" s="95">
        <f t="shared" si="5"/>
        <v>0</v>
      </c>
      <c r="F29" s="95">
        <f>SUMIF('2 BL preli'!B:B,A29,'2 BL preli'!D:D)</f>
        <v>0</v>
      </c>
      <c r="G29" s="178">
        <f t="shared" si="6"/>
        <v>0</v>
      </c>
      <c r="H29" s="95">
        <f>SUMIF('3BL ACTUAL'!C:C,A29,'3BL ACTUAL'!E:E)</f>
        <v>0</v>
      </c>
      <c r="I29" s="95"/>
      <c r="J29" s="95"/>
      <c r="K29" s="95"/>
      <c r="L29" s="95"/>
      <c r="M29" s="154">
        <f t="shared" si="7"/>
        <v>0</v>
      </c>
      <c r="N29" s="14"/>
      <c r="O29" s="14"/>
      <c r="P29" s="14"/>
    </row>
    <row r="30" spans="1:17">
      <c r="A30" s="876"/>
      <c r="B30" s="877"/>
      <c r="C30" s="63"/>
      <c r="D30" s="95">
        <f>SUMIF('1 BL anterior'!C:C,A30,'1 BL anterior'!E:E)</f>
        <v>0</v>
      </c>
      <c r="E30" s="95">
        <f t="shared" si="5"/>
        <v>0</v>
      </c>
      <c r="F30" s="95">
        <f>SUMIF('2 BL preli'!B:B,A30,'2 BL preli'!D:D)</f>
        <v>0</v>
      </c>
      <c r="G30" s="178">
        <f t="shared" si="6"/>
        <v>0</v>
      </c>
      <c r="H30" s="95">
        <f>SUMIF('3BL ACTUAL'!C:C,A30,'3BL ACTUAL'!E:E)</f>
        <v>0</v>
      </c>
      <c r="I30" s="95"/>
      <c r="J30" s="95"/>
      <c r="K30" s="95"/>
      <c r="L30" s="95"/>
      <c r="M30" s="154">
        <f t="shared" si="7"/>
        <v>0</v>
      </c>
      <c r="N30" s="14"/>
      <c r="O30" s="14"/>
      <c r="P30" s="14"/>
    </row>
    <row r="31" spans="1:17">
      <c r="A31" s="876"/>
      <c r="B31" s="877"/>
      <c r="C31" s="63"/>
      <c r="D31" s="95">
        <f>SUMIF('1 BL anterior'!C:C,A31,'1 BL anterior'!E:E)</f>
        <v>0</v>
      </c>
      <c r="E31" s="95">
        <f t="shared" si="5"/>
        <v>0</v>
      </c>
      <c r="F31" s="95">
        <f>SUMIF('2 BL preli'!B:B,A31,'2 BL preli'!D:D)</f>
        <v>0</v>
      </c>
      <c r="G31" s="178">
        <f t="shared" si="6"/>
        <v>0</v>
      </c>
      <c r="H31" s="95">
        <f>SUMIF('3BL ACTUAL'!C:C,A31,'3BL ACTUAL'!E:E)</f>
        <v>0</v>
      </c>
      <c r="I31" s="95"/>
      <c r="J31" s="95"/>
      <c r="K31" s="95"/>
      <c r="L31" s="95"/>
      <c r="M31" s="154">
        <f t="shared" si="7"/>
        <v>0</v>
      </c>
      <c r="N31" s="95"/>
      <c r="O31" s="14"/>
      <c r="P31" s="14"/>
    </row>
    <row r="32" spans="1:17">
      <c r="B32" s="32"/>
      <c r="C32" s="63"/>
      <c r="D32" s="95"/>
      <c r="E32" s="95"/>
      <c r="F32" s="95"/>
      <c r="G32" s="30"/>
      <c r="H32" s="71"/>
      <c r="I32" s="178"/>
      <c r="J32" s="95"/>
      <c r="K32" s="95"/>
      <c r="L32" s="178"/>
      <c r="M32" s="14"/>
      <c r="N32" s="95"/>
      <c r="O32" s="14"/>
      <c r="P32" s="14"/>
    </row>
    <row r="33" spans="1:16" s="137" customFormat="1">
      <c r="B33" s="96"/>
      <c r="C33" s="96"/>
      <c r="D33" s="96">
        <f t="shared" ref="D33:M33" si="8">SUM(D21:D32)</f>
        <v>0</v>
      </c>
      <c r="E33" s="96">
        <f t="shared" si="8"/>
        <v>0</v>
      </c>
      <c r="F33" s="96">
        <f t="shared" si="8"/>
        <v>0</v>
      </c>
      <c r="G33" s="96">
        <f t="shared" si="8"/>
        <v>0</v>
      </c>
      <c r="H33" s="96">
        <f t="shared" si="8"/>
        <v>0</v>
      </c>
      <c r="I33" s="96">
        <f t="shared" si="8"/>
        <v>0</v>
      </c>
      <c r="J33" s="96">
        <f t="shared" si="8"/>
        <v>0</v>
      </c>
      <c r="K33" s="96">
        <f t="shared" si="8"/>
        <v>0</v>
      </c>
      <c r="L33" s="96">
        <f t="shared" si="8"/>
        <v>0</v>
      </c>
      <c r="M33" s="96">
        <f t="shared" si="8"/>
        <v>0</v>
      </c>
      <c r="N33" s="162">
        <f>+N19</f>
        <v>0</v>
      </c>
      <c r="O33" s="162">
        <f>+O19</f>
        <v>0</v>
      </c>
      <c r="P33" s="162">
        <f>+P19</f>
        <v>0</v>
      </c>
    </row>
    <row r="34" spans="1:16">
      <c r="D34" s="1412">
        <f>+D19-D33</f>
        <v>0</v>
      </c>
      <c r="E34" s="1412">
        <f t="shared" ref="E34:M34" si="9">+E19-E33</f>
        <v>0</v>
      </c>
      <c r="F34" s="1412">
        <f t="shared" si="9"/>
        <v>0</v>
      </c>
      <c r="G34" s="1412">
        <f t="shared" si="9"/>
        <v>0</v>
      </c>
      <c r="H34" s="1412">
        <f t="shared" si="9"/>
        <v>0</v>
      </c>
      <c r="I34" s="1412">
        <f t="shared" si="9"/>
        <v>0</v>
      </c>
      <c r="J34" s="1412">
        <f t="shared" si="9"/>
        <v>0</v>
      </c>
      <c r="K34" s="1412">
        <f t="shared" si="9"/>
        <v>0</v>
      </c>
      <c r="L34" s="1412">
        <f t="shared" si="9"/>
        <v>0</v>
      </c>
      <c r="M34" s="1412">
        <f t="shared" si="9"/>
        <v>0</v>
      </c>
    </row>
    <row r="35" spans="1:16">
      <c r="A35" s="3"/>
      <c r="B35" s="22" t="s">
        <v>0</v>
      </c>
      <c r="C35" s="3"/>
      <c r="D35" s="3"/>
      <c r="M35" s="285"/>
    </row>
    <row r="36" spans="1:16">
      <c r="A36" s="3"/>
      <c r="B36" s="22" t="s">
        <v>1</v>
      </c>
      <c r="C36" s="3"/>
      <c r="D36" s="3"/>
    </row>
    <row r="37" spans="1:16">
      <c r="A37" s="22"/>
      <c r="B37" s="3"/>
      <c r="C37" s="3"/>
      <c r="D37" s="3"/>
    </row>
    <row r="38" spans="1:16">
      <c r="A38" s="3"/>
      <c r="B38" s="22" t="s">
        <v>2</v>
      </c>
      <c r="C38" s="22">
        <v>2</v>
      </c>
      <c r="D38" s="3" t="s">
        <v>53</v>
      </c>
    </row>
    <row r="39" spans="1:16">
      <c r="A39" s="22">
        <v>1</v>
      </c>
      <c r="B39" s="3" t="s">
        <v>52</v>
      </c>
      <c r="C39" s="22">
        <v>3</v>
      </c>
      <c r="D39" s="3" t="s">
        <v>55</v>
      </c>
    </row>
    <row r="40" spans="1:16" ht="15">
      <c r="A40" s="22">
        <v>2</v>
      </c>
      <c r="B40" s="3" t="s">
        <v>54</v>
      </c>
      <c r="C40" s="22">
        <v>4</v>
      </c>
      <c r="D40" s="3" t="s">
        <v>56</v>
      </c>
      <c r="M40" s="231"/>
    </row>
    <row r="41" spans="1:16" ht="15">
      <c r="A41" s="22"/>
      <c r="B41" s="22" t="s">
        <v>3</v>
      </c>
      <c r="C41" s="22">
        <v>5</v>
      </c>
      <c r="D41" s="3" t="s">
        <v>58</v>
      </c>
      <c r="M41" s="231"/>
    </row>
    <row r="42" spans="1:16" ht="15">
      <c r="A42" s="22">
        <v>3</v>
      </c>
      <c r="B42" s="3" t="s">
        <v>57</v>
      </c>
      <c r="C42" s="3"/>
      <c r="D42" s="3"/>
      <c r="M42" s="232"/>
    </row>
    <row r="43" spans="1:16" ht="15">
      <c r="A43" s="22">
        <v>2</v>
      </c>
      <c r="B43" s="3" t="s">
        <v>59</v>
      </c>
      <c r="C43" s="3"/>
      <c r="D43" s="3"/>
      <c r="M43" s="231"/>
    </row>
    <row r="44" spans="1:16">
      <c r="A44" s="22">
        <v>1</v>
      </c>
      <c r="B44" s="3" t="s">
        <v>60</v>
      </c>
      <c r="C44" s="3"/>
      <c r="D44" s="3"/>
      <c r="M44" s="183"/>
    </row>
    <row r="45" spans="1:16">
      <c r="A45" s="3"/>
      <c r="B45" s="3"/>
      <c r="C45" s="3"/>
      <c r="D45" s="137"/>
    </row>
  </sheetData>
  <autoFilter ref="A1:Q45" xr:uid="{00000000-0009-0000-0000-000029000000}"/>
  <mergeCells count="3">
    <mergeCell ref="N8:O8"/>
    <mergeCell ref="M3:N5"/>
    <mergeCell ref="N7:P7"/>
  </mergeCells>
  <phoneticPr fontId="0" type="noConversion"/>
  <pageMargins left="0.23622047244094491" right="0.23622047244094491" top="0.86614173228346458" bottom="0.98425196850393704" header="0.51181102362204722" footer="0.51181102362204722"/>
  <pageSetup paperSize="9" scale="73" orientation="landscape" r:id="rId1"/>
  <headerFooter alignWithMargins="0">
    <oddFooter>&amp;Z&amp;F&amp;RPágina &amp;P</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0">
    <tabColor theme="3"/>
    <pageSetUpPr fitToPage="1"/>
  </sheetPr>
  <dimension ref="A1:Q47"/>
  <sheetViews>
    <sheetView workbookViewId="0"/>
  </sheetViews>
  <sheetFormatPr baseColWidth="10" defaultColWidth="9.140625" defaultRowHeight="12.75"/>
  <cols>
    <col min="1" max="1" width="31" bestFit="1" customWidth="1"/>
    <col min="2" max="2" width="39.85546875" customWidth="1"/>
    <col min="3" max="3" width="4.5703125" customWidth="1"/>
    <col min="4" max="4" width="10.85546875" bestFit="1" customWidth="1"/>
    <col min="5" max="5" width="11" bestFit="1" customWidth="1"/>
    <col min="6" max="6" width="10.85546875" bestFit="1" customWidth="1"/>
    <col min="7" max="7" width="12"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2.28515625"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BG101'!C18</f>
        <v>113</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BG101'!B18</f>
        <v>Propiedades de inversión</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12" t="str">
        <f>+'4 BG101'!$G$9</f>
        <v>VARIACIÓN</v>
      </c>
      <c r="H9" s="67">
        <f>+'4 BG101'!H9</f>
        <v>45291</v>
      </c>
      <c r="I9" s="15" t="s">
        <v>17</v>
      </c>
      <c r="J9" s="15" t="s">
        <v>18</v>
      </c>
      <c r="K9" s="15" t="s">
        <v>17</v>
      </c>
      <c r="L9" s="15" t="s">
        <v>18</v>
      </c>
      <c r="M9" s="32" t="s">
        <v>41</v>
      </c>
      <c r="N9" s="158" t="s">
        <v>51</v>
      </c>
      <c r="O9" s="158" t="s">
        <v>4</v>
      </c>
      <c r="P9" s="159" t="s">
        <v>63</v>
      </c>
      <c r="Q9" s="3"/>
    </row>
    <row r="10" spans="1:17">
      <c r="B10" s="230"/>
      <c r="C10" s="8"/>
      <c r="D10" s="8"/>
      <c r="E10" s="8"/>
      <c r="F10" s="8"/>
      <c r="G10" s="29" t="s">
        <v>50</v>
      </c>
      <c r="H10" s="9"/>
      <c r="I10" s="8"/>
      <c r="J10" s="13"/>
      <c r="K10" s="14"/>
      <c r="L10" s="9"/>
      <c r="M10" s="13"/>
      <c r="N10" s="160"/>
      <c r="O10" s="160"/>
      <c r="P10" s="13"/>
      <c r="Q10" s="3"/>
    </row>
    <row r="11" spans="1:17" ht="15.75" thickBot="1">
      <c r="A11" s="367" t="s">
        <v>316</v>
      </c>
      <c r="B11" s="367"/>
      <c r="D11" s="9"/>
      <c r="E11" s="9"/>
      <c r="F11" s="9"/>
      <c r="G11" s="30"/>
      <c r="H11" s="9"/>
      <c r="I11" s="9"/>
      <c r="J11" s="14"/>
      <c r="K11" s="14"/>
      <c r="L11" s="9"/>
      <c r="M11" s="14"/>
      <c r="N11" s="154"/>
      <c r="O11" s="154"/>
      <c r="P11" s="14"/>
      <c r="Q11" s="3"/>
    </row>
    <row r="12" spans="1:17" ht="15">
      <c r="A12" s="369">
        <v>394</v>
      </c>
      <c r="B12" s="367" t="s">
        <v>317</v>
      </c>
      <c r="D12" s="418">
        <f>SUMIF('1 BL anterior'!B:B,A12,'1 BL anterior'!E:E)</f>
        <v>0</v>
      </c>
      <c r="E12" s="95">
        <f t="shared" ref="E12:E17" si="0">+M12-D12</f>
        <v>0</v>
      </c>
      <c r="F12" s="200">
        <f>SUMIF('2 BL preli'!A:A,A12,'2 BL preli'!D:D)</f>
        <v>0</v>
      </c>
      <c r="G12" s="178">
        <f t="shared" ref="G12:G17" si="1">+M12-D12</f>
        <v>0</v>
      </c>
      <c r="H12" s="441"/>
      <c r="I12" s="441"/>
      <c r="J12" s="441"/>
      <c r="K12" s="441"/>
      <c r="L12" s="441"/>
      <c r="M12" s="444">
        <f>SUMIF('3BL ACTUAL'!B:B,A12,'3BL ACTUAL'!E:E)</f>
        <v>0</v>
      </c>
      <c r="N12" s="21">
        <f t="shared" ref="N12:N17" si="2">IF(M12&lt;&gt;0,1,0)</f>
        <v>0</v>
      </c>
      <c r="O12" s="14">
        <f t="shared" ref="O12:O17" si="3">IF(M12&lt;&gt;0,3,0)</f>
        <v>0</v>
      </c>
      <c r="P12" s="14">
        <f t="shared" ref="P12:P17" si="4">+N12+O12</f>
        <v>0</v>
      </c>
      <c r="Q12" s="3"/>
    </row>
    <row r="13" spans="1:17" ht="15">
      <c r="A13" s="369">
        <v>395</v>
      </c>
      <c r="B13" s="367" t="s">
        <v>318</v>
      </c>
      <c r="D13" s="420">
        <f>SUMIF('1 BL anterior'!B:B,A13,'1 BL anterior'!E:E)</f>
        <v>0</v>
      </c>
      <c r="E13" s="95">
        <f t="shared" si="0"/>
        <v>0</v>
      </c>
      <c r="F13" s="200">
        <f>SUMIF('2 BL preli'!A:A,A13,'2 BL preli'!D:D)</f>
        <v>0</v>
      </c>
      <c r="G13" s="178">
        <f t="shared" si="1"/>
        <v>0</v>
      </c>
      <c r="H13" s="95"/>
      <c r="I13" s="95"/>
      <c r="J13" s="95"/>
      <c r="K13" s="95"/>
      <c r="L13" s="95"/>
      <c r="M13" s="154">
        <f>SUMIF('3BL ACTUAL'!B:B,A13,'3BL ACTUAL'!E:E)</f>
        <v>0</v>
      </c>
      <c r="N13" s="21">
        <f t="shared" si="2"/>
        <v>0</v>
      </c>
      <c r="O13" s="14">
        <f t="shared" si="3"/>
        <v>0</v>
      </c>
      <c r="P13" s="14">
        <f t="shared" si="4"/>
        <v>0</v>
      </c>
      <c r="Q13" s="3"/>
    </row>
    <row r="14" spans="1:17" ht="15">
      <c r="A14" s="369">
        <v>396</v>
      </c>
      <c r="B14" s="367" t="s">
        <v>319</v>
      </c>
      <c r="D14" s="420">
        <f>SUMIF('1 BL anterior'!B:B,A14,'1 BL anterior'!E:E)</f>
        <v>0</v>
      </c>
      <c r="E14" s="95">
        <f t="shared" si="0"/>
        <v>0</v>
      </c>
      <c r="F14" s="200">
        <f>SUMIF('2 BL preli'!A:A,A14,'2 BL preli'!D:D)</f>
        <v>0</v>
      </c>
      <c r="G14" s="178">
        <f t="shared" si="1"/>
        <v>0</v>
      </c>
      <c r="H14" s="95"/>
      <c r="I14" s="95"/>
      <c r="J14" s="95"/>
      <c r="K14" s="95"/>
      <c r="L14" s="95"/>
      <c r="M14" s="154">
        <f>SUMIF('3BL ACTUAL'!B:B,A14,'3BL ACTUAL'!E:E)</f>
        <v>0</v>
      </c>
      <c r="N14" s="21">
        <f t="shared" si="2"/>
        <v>0</v>
      </c>
      <c r="O14" s="14">
        <f t="shared" si="3"/>
        <v>0</v>
      </c>
      <c r="P14" s="14">
        <f t="shared" si="4"/>
        <v>0</v>
      </c>
      <c r="Q14" s="3"/>
    </row>
    <row r="15" spans="1:17" ht="15">
      <c r="A15" s="369">
        <v>397</v>
      </c>
      <c r="B15" s="367" t="s">
        <v>320</v>
      </c>
      <c r="D15" s="420">
        <f>SUMIF('1 BL anterior'!B:B,A15,'1 BL anterior'!E:E)</f>
        <v>0</v>
      </c>
      <c r="E15" s="95">
        <f t="shared" si="0"/>
        <v>0</v>
      </c>
      <c r="F15" s="200">
        <f>SUMIF('2 BL preli'!A:A,A15,'2 BL preli'!D:D)</f>
        <v>0</v>
      </c>
      <c r="G15" s="178">
        <f t="shared" si="1"/>
        <v>0</v>
      </c>
      <c r="H15" s="95"/>
      <c r="I15" s="95"/>
      <c r="J15" s="95"/>
      <c r="K15" s="95"/>
      <c r="L15" s="95"/>
      <c r="M15" s="154">
        <f>SUMIF('3BL ACTUAL'!B:B,A15,'3BL ACTUAL'!E:E)</f>
        <v>0</v>
      </c>
      <c r="N15" s="21">
        <f t="shared" si="2"/>
        <v>0</v>
      </c>
      <c r="O15" s="14">
        <f t="shared" si="3"/>
        <v>0</v>
      </c>
      <c r="P15" s="14">
        <f t="shared" si="4"/>
        <v>0</v>
      </c>
      <c r="Q15" s="3"/>
    </row>
    <row r="16" spans="1:17" ht="15">
      <c r="A16" s="369">
        <v>398</v>
      </c>
      <c r="B16" s="367" t="s">
        <v>321</v>
      </c>
      <c r="D16" s="420">
        <f>SUMIF('1 BL anterior'!B:B,A16,'1 BL anterior'!E:E)</f>
        <v>0</v>
      </c>
      <c r="E16" s="95">
        <f t="shared" si="0"/>
        <v>0</v>
      </c>
      <c r="F16" s="200">
        <f>SUMIF('2 BL preli'!A:A,A16,'2 BL preli'!D:D)</f>
        <v>0</v>
      </c>
      <c r="G16" s="178">
        <f t="shared" si="1"/>
        <v>0</v>
      </c>
      <c r="H16" s="95"/>
      <c r="I16" s="95"/>
      <c r="J16" s="95"/>
      <c r="K16" s="95"/>
      <c r="L16" s="95"/>
      <c r="M16" s="154">
        <f>SUMIF('3BL ACTUAL'!B:B,A16,'3BL ACTUAL'!E:E)</f>
        <v>0</v>
      </c>
      <c r="N16" s="21">
        <f t="shared" si="2"/>
        <v>0</v>
      </c>
      <c r="O16" s="14">
        <f t="shared" si="3"/>
        <v>0</v>
      </c>
      <c r="P16" s="14">
        <f t="shared" si="4"/>
        <v>0</v>
      </c>
      <c r="Q16" s="3"/>
    </row>
    <row r="17" spans="1:17" ht="15.75" thickBot="1">
      <c r="A17" s="369">
        <v>399</v>
      </c>
      <c r="B17" s="367" t="s">
        <v>322</v>
      </c>
      <c r="D17" s="420">
        <f>SUMIF('1 BL anterior'!B:B,A17,'1 BL anterior'!E:E)</f>
        <v>0</v>
      </c>
      <c r="E17" s="95">
        <f t="shared" si="0"/>
        <v>0</v>
      </c>
      <c r="F17" s="200">
        <f>SUMIF('2 BL preli'!A:A,A17,'2 BL preli'!D:D)</f>
        <v>0</v>
      </c>
      <c r="G17" s="178">
        <f t="shared" si="1"/>
        <v>0</v>
      </c>
      <c r="H17" s="445"/>
      <c r="I17" s="445"/>
      <c r="J17" s="445"/>
      <c r="K17" s="445"/>
      <c r="L17" s="445"/>
      <c r="M17" s="448">
        <f>SUMIF('3BL ACTUAL'!B:B,A17,'3BL ACTUAL'!E:E)</f>
        <v>0</v>
      </c>
      <c r="N17" s="21">
        <f t="shared" si="2"/>
        <v>0</v>
      </c>
      <c r="O17" s="14">
        <f t="shared" si="3"/>
        <v>0</v>
      </c>
      <c r="P17" s="14">
        <f t="shared" si="4"/>
        <v>0</v>
      </c>
      <c r="Q17" s="3"/>
    </row>
    <row r="18" spans="1:17" ht="15.75" thickBot="1">
      <c r="A18" s="1220">
        <f>+M36</f>
        <v>0</v>
      </c>
      <c r="B18" s="1122">
        <f>+D36</f>
        <v>0</v>
      </c>
      <c r="C18" s="1078"/>
      <c r="D18" s="499">
        <f>SUM(D12:D17)</f>
        <v>0</v>
      </c>
      <c r="E18" s="487"/>
      <c r="F18" s="477">
        <f>SUM(F12:F17)</f>
        <v>0</v>
      </c>
      <c r="G18" s="456"/>
      <c r="H18" s="455"/>
      <c r="I18" s="455"/>
      <c r="J18" s="455"/>
      <c r="K18" s="455"/>
      <c r="L18" s="455"/>
      <c r="M18" s="479">
        <f>SUM(M12:M17)</f>
        <v>0</v>
      </c>
      <c r="N18" s="1167">
        <f>IF(SUM(N$11:N17)=0,0,SUM(N$11:N17)/COUNTIF(N$11:N17,"&gt;0"))</f>
        <v>0</v>
      </c>
      <c r="O18" s="1167">
        <f>IF(SUM(O$11:O17)=0,0,SUM(O$11:O17)/COUNTIF(O$11:O17,"&gt;0"))</f>
        <v>0</v>
      </c>
      <c r="P18" s="1167">
        <f>IF(SUM(P$11:P17)=0,0,SUM(P$11:P17)/COUNTIF(P$11:P17,"&gt;0"))</f>
        <v>0</v>
      </c>
      <c r="Q18" s="3">
        <f>+B19</f>
        <v>0</v>
      </c>
    </row>
    <row r="19" spans="1:17" ht="15">
      <c r="B19" s="359"/>
      <c r="C19" s="9"/>
      <c r="D19" s="9"/>
      <c r="E19" s="9"/>
      <c r="F19" s="9"/>
      <c r="G19" s="30"/>
      <c r="H19" s="9"/>
      <c r="I19" s="9"/>
      <c r="J19" s="14"/>
      <c r="K19" s="14"/>
      <c r="L19" s="9"/>
      <c r="M19" s="14"/>
      <c r="N19" s="154"/>
      <c r="O19" s="154"/>
      <c r="P19" s="14"/>
      <c r="Q19" s="3"/>
    </row>
    <row r="20" spans="1:17">
      <c r="B20" s="342"/>
      <c r="C20" s="9"/>
      <c r="D20" s="95">
        <f>SUMIF('1 BL anterior'!C:C,A20,'1 BL anterior'!E:E)</f>
        <v>0</v>
      </c>
      <c r="E20" s="95">
        <f t="shared" ref="E20:E33" si="5">+M20-D20</f>
        <v>0</v>
      </c>
      <c r="F20" s="95">
        <f>SUMIF('2 BL preli'!B:B,A20,'2 BL preli'!D:D)</f>
        <v>0</v>
      </c>
      <c r="G20" s="178">
        <f t="shared" ref="G20:G33" si="6">+M20-D20</f>
        <v>0</v>
      </c>
      <c r="H20" s="95">
        <f>SUMIF('3BL ACTUAL'!C:C,A20,'3BL ACTUAL'!E:E)</f>
        <v>0</v>
      </c>
      <c r="I20" s="95"/>
      <c r="J20" s="95"/>
      <c r="K20" s="95"/>
      <c r="L20" s="95"/>
      <c r="M20" s="154">
        <f t="shared" ref="M20:M25" si="7">+H20+I20+K20-J20-L20</f>
        <v>0</v>
      </c>
      <c r="N20" s="154"/>
      <c r="O20" s="154"/>
      <c r="P20" s="14"/>
      <c r="Q20" s="3"/>
    </row>
    <row r="21" spans="1:17" ht="15">
      <c r="A21" s="1947"/>
      <c r="B21" s="1948"/>
      <c r="C21" s="63"/>
      <c r="D21" s="95">
        <f>SUMIF('1 BL anterior'!C:C,A21,'1 BL anterior'!E:E)</f>
        <v>0</v>
      </c>
      <c r="E21" s="95">
        <f t="shared" si="5"/>
        <v>0</v>
      </c>
      <c r="F21" s="95">
        <f>SUMIF('2 BL preli'!B:B,A21,'2 BL preli'!D:D)</f>
        <v>0</v>
      </c>
      <c r="G21" s="178">
        <f t="shared" si="6"/>
        <v>0</v>
      </c>
      <c r="H21" s="95">
        <f>SUMIF('3BL ACTUAL'!C:C,A21,'3BL ACTUAL'!E:E)</f>
        <v>0</v>
      </c>
      <c r="I21" s="95"/>
      <c r="J21" s="95"/>
      <c r="K21" s="95"/>
      <c r="L21" s="95"/>
      <c r="M21" s="154">
        <f t="shared" si="7"/>
        <v>0</v>
      </c>
      <c r="N21" s="14"/>
      <c r="O21" s="14"/>
      <c r="P21" s="14"/>
    </row>
    <row r="22" spans="1:17" ht="15">
      <c r="A22" s="1947"/>
      <c r="B22" s="1948"/>
      <c r="C22" s="63"/>
      <c r="D22" s="95">
        <f>SUMIF('1 BL anterior'!C:C,A22,'1 BL anterior'!E:E)</f>
        <v>0</v>
      </c>
      <c r="E22" s="95">
        <f t="shared" si="5"/>
        <v>0</v>
      </c>
      <c r="F22" s="95">
        <f>SUMIF('2 BL preli'!B:B,A22,'2 BL preli'!D:D)</f>
        <v>0</v>
      </c>
      <c r="G22" s="178">
        <f t="shared" si="6"/>
        <v>0</v>
      </c>
      <c r="H22" s="95">
        <f>SUMIF('3BL ACTUAL'!C:C,A22,'3BL ACTUAL'!E:E)</f>
        <v>0</v>
      </c>
      <c r="I22" s="95"/>
      <c r="J22" s="95"/>
      <c r="K22" s="95"/>
      <c r="L22" s="95"/>
      <c r="M22" s="154">
        <f t="shared" si="7"/>
        <v>0</v>
      </c>
      <c r="N22" s="14"/>
      <c r="O22" s="14"/>
      <c r="P22" s="14"/>
    </row>
    <row r="23" spans="1:17" ht="15">
      <c r="A23" s="1947"/>
      <c r="B23" s="1948"/>
      <c r="C23" s="63"/>
      <c r="D23" s="95">
        <f>SUMIF('1 BL anterior'!C:C,A23,'1 BL anterior'!E:E)</f>
        <v>0</v>
      </c>
      <c r="E23" s="95">
        <f t="shared" si="5"/>
        <v>0</v>
      </c>
      <c r="F23" s="95">
        <f>SUMIF('2 BL preli'!B:B,A23,'2 BL preli'!D:D)</f>
        <v>0</v>
      </c>
      <c r="G23" s="178">
        <f t="shared" si="6"/>
        <v>0</v>
      </c>
      <c r="H23" s="95">
        <f>SUMIF('3BL ACTUAL'!C:C,A23,'3BL ACTUAL'!E:E)</f>
        <v>0</v>
      </c>
      <c r="I23" s="95"/>
      <c r="J23" s="95"/>
      <c r="K23" s="95"/>
      <c r="L23" s="95"/>
      <c r="M23" s="154">
        <f t="shared" si="7"/>
        <v>0</v>
      </c>
      <c r="N23" s="14"/>
      <c r="O23" s="14"/>
      <c r="P23" s="14"/>
    </row>
    <row r="24" spans="1:17" ht="15">
      <c r="A24" s="1947"/>
      <c r="B24" s="1948"/>
      <c r="C24" s="63"/>
      <c r="D24" s="95">
        <f>SUMIF('1 BL anterior'!C:C,A24,'1 BL anterior'!E:E)</f>
        <v>0</v>
      </c>
      <c r="E24" s="95">
        <f t="shared" si="5"/>
        <v>0</v>
      </c>
      <c r="F24" s="95">
        <f>SUMIF('2 BL preli'!B:B,A24,'2 BL preli'!D:D)</f>
        <v>0</v>
      </c>
      <c r="G24" s="178">
        <f t="shared" si="6"/>
        <v>0</v>
      </c>
      <c r="H24" s="95">
        <f>SUMIF('3BL ACTUAL'!C:C,A24,'3BL ACTUAL'!E:E)</f>
        <v>0</v>
      </c>
      <c r="I24" s="95"/>
      <c r="J24" s="95"/>
      <c r="K24" s="95"/>
      <c r="L24" s="95"/>
      <c r="M24" s="154">
        <f t="shared" si="7"/>
        <v>0</v>
      </c>
      <c r="N24" s="14"/>
      <c r="O24" s="14"/>
      <c r="P24" s="14"/>
    </row>
    <row r="25" spans="1:17" ht="15">
      <c r="A25" s="1947"/>
      <c r="B25" s="1948"/>
      <c r="C25" s="63"/>
      <c r="D25" s="95">
        <f>SUMIF('1 BL anterior'!C:C,A25,'1 BL anterior'!E:E)</f>
        <v>0</v>
      </c>
      <c r="E25" s="95">
        <f t="shared" si="5"/>
        <v>0</v>
      </c>
      <c r="F25" s="95">
        <f>SUMIF('2 BL preli'!B:B,A25,'2 BL preli'!D:D)</f>
        <v>0</v>
      </c>
      <c r="G25" s="178">
        <f t="shared" si="6"/>
        <v>0</v>
      </c>
      <c r="H25" s="95">
        <f>SUMIF('3BL ACTUAL'!C:C,A25,'3BL ACTUAL'!E:E)</f>
        <v>0</v>
      </c>
      <c r="I25" s="95"/>
      <c r="J25" s="95"/>
      <c r="K25" s="95"/>
      <c r="L25" s="95"/>
      <c r="M25" s="154">
        <f t="shared" si="7"/>
        <v>0</v>
      </c>
      <c r="N25" s="14"/>
      <c r="O25" s="14"/>
      <c r="P25" s="14"/>
    </row>
    <row r="26" spans="1:17" ht="15">
      <c r="A26" s="1947"/>
      <c r="B26" s="1948"/>
      <c r="C26" s="63"/>
      <c r="D26" s="95">
        <f>SUMIF('1 BL anterior'!C:C,A26,'1 BL anterior'!E:E)</f>
        <v>0</v>
      </c>
      <c r="E26" s="95">
        <f t="shared" ref="E26:E32" si="8">+M26-D26</f>
        <v>0</v>
      </c>
      <c r="F26" s="95">
        <f>SUMIF('2 BL preli'!B:B,A26,'2 BL preli'!D:D)</f>
        <v>0</v>
      </c>
      <c r="G26" s="178">
        <f t="shared" ref="G26:G32" si="9">+M26-D26</f>
        <v>0</v>
      </c>
      <c r="H26" s="95">
        <f>SUMIF('3BL ACTUAL'!C:C,A26,'3BL ACTUAL'!E:E)</f>
        <v>0</v>
      </c>
      <c r="I26" s="95"/>
      <c r="J26" s="95"/>
      <c r="K26" s="95"/>
      <c r="L26" s="95"/>
      <c r="M26" s="154">
        <f t="shared" ref="M26:M32" si="10">+H26+I26+K26-J26-L26</f>
        <v>0</v>
      </c>
      <c r="N26" s="14"/>
      <c r="O26" s="14"/>
      <c r="P26" s="14"/>
    </row>
    <row r="27" spans="1:17" ht="15">
      <c r="A27" s="1947"/>
      <c r="B27" s="1948"/>
      <c r="C27" s="63"/>
      <c r="D27" s="95">
        <f>SUMIF('1 BL anterior'!C:C,A27,'1 BL anterior'!E:E)</f>
        <v>0</v>
      </c>
      <c r="E27" s="95">
        <f t="shared" si="8"/>
        <v>0</v>
      </c>
      <c r="F27" s="95">
        <f>SUMIF('2 BL preli'!B:B,A27,'2 BL preli'!D:D)</f>
        <v>0</v>
      </c>
      <c r="G27" s="178">
        <f t="shared" si="9"/>
        <v>0</v>
      </c>
      <c r="H27" s="95">
        <f>SUMIF('3BL ACTUAL'!C:C,A27,'3BL ACTUAL'!E:E)</f>
        <v>0</v>
      </c>
      <c r="I27" s="95"/>
      <c r="J27" s="95"/>
      <c r="K27" s="95"/>
      <c r="L27" s="95"/>
      <c r="M27" s="154">
        <f t="shared" si="10"/>
        <v>0</v>
      </c>
      <c r="N27" s="14"/>
      <c r="O27" s="14"/>
      <c r="P27" s="14"/>
    </row>
    <row r="28" spans="1:17" ht="15">
      <c r="A28" s="1947"/>
      <c r="B28" s="1948"/>
      <c r="C28" s="63"/>
      <c r="D28" s="95">
        <f>SUMIF('1 BL anterior'!C:C,A28,'1 BL anterior'!E:E)</f>
        <v>0</v>
      </c>
      <c r="E28" s="95">
        <f t="shared" si="8"/>
        <v>0</v>
      </c>
      <c r="F28" s="95">
        <f>SUMIF('2 BL preli'!B:B,A28,'2 BL preli'!D:D)</f>
        <v>0</v>
      </c>
      <c r="G28" s="178">
        <f t="shared" si="9"/>
        <v>0</v>
      </c>
      <c r="H28" s="95">
        <f>SUMIF('3BL ACTUAL'!C:C,A28,'3BL ACTUAL'!E:E)</f>
        <v>0</v>
      </c>
      <c r="I28" s="95"/>
      <c r="J28" s="95"/>
      <c r="K28" s="95"/>
      <c r="L28" s="95"/>
      <c r="M28" s="154">
        <f t="shared" si="10"/>
        <v>0</v>
      </c>
      <c r="N28" s="14"/>
      <c r="O28" s="14"/>
      <c r="P28" s="14"/>
    </row>
    <row r="29" spans="1:17" ht="15">
      <c r="A29" s="1947"/>
      <c r="B29" s="1948"/>
      <c r="C29" s="63"/>
      <c r="D29" s="95">
        <f>SUMIF('1 BL anterior'!C:C,A29,'1 BL anterior'!E:E)</f>
        <v>0</v>
      </c>
      <c r="E29" s="95">
        <f t="shared" si="8"/>
        <v>0</v>
      </c>
      <c r="F29" s="95">
        <f>SUMIF('2 BL preli'!B:B,A29,'2 BL preli'!D:D)</f>
        <v>0</v>
      </c>
      <c r="G29" s="178">
        <f t="shared" si="9"/>
        <v>0</v>
      </c>
      <c r="H29" s="95">
        <f>SUMIF('3BL ACTUAL'!C:C,A29,'3BL ACTUAL'!E:E)</f>
        <v>0</v>
      </c>
      <c r="I29" s="95"/>
      <c r="J29" s="95"/>
      <c r="K29" s="95"/>
      <c r="L29" s="95"/>
      <c r="M29" s="154">
        <f t="shared" si="10"/>
        <v>0</v>
      </c>
      <c r="N29" s="14"/>
      <c r="O29" s="14"/>
      <c r="P29" s="14"/>
    </row>
    <row r="30" spans="1:17" ht="15">
      <c r="A30" s="1947"/>
      <c r="B30" s="1948"/>
      <c r="C30" s="63"/>
      <c r="D30" s="95">
        <f>SUMIF('1 BL anterior'!C:C,A30,'1 BL anterior'!E:E)</f>
        <v>0</v>
      </c>
      <c r="E30" s="95">
        <f t="shared" si="8"/>
        <v>0</v>
      </c>
      <c r="F30" s="95">
        <f>SUMIF('2 BL preli'!B:B,A30,'2 BL preli'!D:D)</f>
        <v>0</v>
      </c>
      <c r="G30" s="178">
        <f t="shared" si="9"/>
        <v>0</v>
      </c>
      <c r="H30" s="95">
        <f>SUMIF('3BL ACTUAL'!C:C,A30,'3BL ACTUAL'!E:E)</f>
        <v>0</v>
      </c>
      <c r="I30" s="95"/>
      <c r="J30" s="95"/>
      <c r="K30" s="95"/>
      <c r="L30" s="95"/>
      <c r="M30" s="154">
        <f t="shared" si="10"/>
        <v>0</v>
      </c>
      <c r="N30" s="14"/>
      <c r="O30" s="14"/>
      <c r="P30" s="14"/>
    </row>
    <row r="31" spans="1:17" ht="15">
      <c r="A31" s="1947"/>
      <c r="B31" s="1948"/>
      <c r="C31" s="63"/>
      <c r="D31" s="95">
        <f>SUMIF('1 BL anterior'!C:C,A31,'1 BL anterior'!E:E)</f>
        <v>0</v>
      </c>
      <c r="E31" s="95">
        <f t="shared" si="8"/>
        <v>0</v>
      </c>
      <c r="F31" s="95">
        <f>SUMIF('2 BL preli'!B:B,A31,'2 BL preli'!D:D)</f>
        <v>0</v>
      </c>
      <c r="G31" s="178">
        <f t="shared" si="9"/>
        <v>0</v>
      </c>
      <c r="H31" s="95">
        <f>SUMIF('3BL ACTUAL'!C:C,A31,'3BL ACTUAL'!E:E)</f>
        <v>0</v>
      </c>
      <c r="I31" s="95"/>
      <c r="J31" s="95"/>
      <c r="K31" s="95"/>
      <c r="L31" s="95"/>
      <c r="M31" s="154">
        <f t="shared" si="10"/>
        <v>0</v>
      </c>
      <c r="N31" s="14"/>
      <c r="O31" s="14"/>
      <c r="P31" s="14"/>
    </row>
    <row r="32" spans="1:17" ht="15">
      <c r="A32" s="1947"/>
      <c r="B32" s="1948"/>
      <c r="C32" s="63"/>
      <c r="D32" s="95">
        <f>SUMIF('1 BL anterior'!C:C,A32,'1 BL anterior'!E:E)</f>
        <v>0</v>
      </c>
      <c r="E32" s="95">
        <f t="shared" si="8"/>
        <v>0</v>
      </c>
      <c r="F32" s="95">
        <f>SUMIF('2 BL preli'!B:B,A32,'2 BL preli'!D:D)</f>
        <v>0</v>
      </c>
      <c r="G32" s="178">
        <f t="shared" si="9"/>
        <v>0</v>
      </c>
      <c r="H32" s="95">
        <f>SUMIF('3BL ACTUAL'!C:C,A32,'3BL ACTUAL'!E:E)</f>
        <v>0</v>
      </c>
      <c r="I32" s="95"/>
      <c r="J32" s="95"/>
      <c r="K32" s="95"/>
      <c r="L32" s="95"/>
      <c r="M32" s="154">
        <f t="shared" si="10"/>
        <v>0</v>
      </c>
      <c r="N32" s="14"/>
      <c r="O32" s="14"/>
      <c r="P32" s="14"/>
    </row>
    <row r="33" spans="1:16">
      <c r="C33" s="63"/>
      <c r="D33" s="95">
        <f>SUMIF('1 BL anterior'!C:C,A33,'1 BL anterior'!E:E)</f>
        <v>0</v>
      </c>
      <c r="E33" s="95">
        <f t="shared" si="5"/>
        <v>0</v>
      </c>
      <c r="F33" s="95">
        <f>SUMIF('2 BL preli'!B:B,A33,'2 BL preli'!D:D)</f>
        <v>0</v>
      </c>
      <c r="G33" s="178">
        <f t="shared" si="6"/>
        <v>0</v>
      </c>
      <c r="H33" s="95">
        <f>SUMIF('3BL ACTUAL'!C:C,A33,'3BL ACTUAL'!E:E)</f>
        <v>0</v>
      </c>
      <c r="I33" s="95"/>
      <c r="J33" s="95"/>
      <c r="K33" s="95"/>
      <c r="L33" s="95"/>
      <c r="M33" s="154">
        <f>+H33+I33+K33-J33-L33</f>
        <v>0</v>
      </c>
      <c r="N33" s="95"/>
      <c r="O33" s="14"/>
      <c r="P33" s="14"/>
    </row>
    <row r="34" spans="1:16">
      <c r="B34" s="32"/>
      <c r="C34" s="63"/>
      <c r="D34" s="95"/>
      <c r="E34" s="95"/>
      <c r="F34" s="95"/>
      <c r="G34" s="30"/>
      <c r="H34" s="71"/>
      <c r="I34" s="178"/>
      <c r="J34" s="95"/>
      <c r="K34" s="95"/>
      <c r="L34" s="178"/>
      <c r="M34" s="14"/>
      <c r="N34" s="95"/>
      <c r="O34" s="14"/>
      <c r="P34" s="14"/>
    </row>
    <row r="35" spans="1:16" s="137" customFormat="1">
      <c r="B35" s="96"/>
      <c r="C35" s="96"/>
      <c r="D35" s="96">
        <f>SUM(D21:D34)</f>
        <v>0</v>
      </c>
      <c r="E35" s="96">
        <f t="shared" ref="E35:M35" si="11">SUM(E21:E34)</f>
        <v>0</v>
      </c>
      <c r="F35" s="96">
        <f t="shared" si="11"/>
        <v>0</v>
      </c>
      <c r="G35" s="96">
        <f t="shared" si="11"/>
        <v>0</v>
      </c>
      <c r="H35" s="96">
        <f t="shared" si="11"/>
        <v>0</v>
      </c>
      <c r="I35" s="96">
        <f t="shared" si="11"/>
        <v>0</v>
      </c>
      <c r="J35" s="96">
        <f t="shared" si="11"/>
        <v>0</v>
      </c>
      <c r="K35" s="96">
        <f t="shared" si="11"/>
        <v>0</v>
      </c>
      <c r="L35" s="96">
        <f t="shared" si="11"/>
        <v>0</v>
      </c>
      <c r="M35" s="96">
        <f t="shared" si="11"/>
        <v>0</v>
      </c>
      <c r="N35" s="162">
        <f>+N18</f>
        <v>0</v>
      </c>
      <c r="O35" s="162">
        <f>+O18</f>
        <v>0</v>
      </c>
      <c r="P35" s="162">
        <f>+P18</f>
        <v>0</v>
      </c>
    </row>
    <row r="36" spans="1:16">
      <c r="D36" s="285">
        <f>+D35-D18</f>
        <v>0</v>
      </c>
      <c r="F36" s="285">
        <f>+F35-F18</f>
        <v>0</v>
      </c>
      <c r="M36" s="285">
        <f>+M35-M18</f>
        <v>0</v>
      </c>
    </row>
    <row r="37" spans="1:16">
      <c r="A37" s="3"/>
      <c r="B37" s="22" t="s">
        <v>0</v>
      </c>
      <c r="C37" s="3"/>
      <c r="D37" s="3"/>
    </row>
    <row r="38" spans="1:16">
      <c r="A38" s="3"/>
      <c r="B38" s="22" t="s">
        <v>1</v>
      </c>
      <c r="C38" s="3"/>
      <c r="D38" s="3"/>
    </row>
    <row r="39" spans="1:16">
      <c r="A39" s="22"/>
      <c r="B39" s="3"/>
      <c r="C39" s="3"/>
      <c r="D39" s="3"/>
    </row>
    <row r="40" spans="1:16">
      <c r="A40" s="3"/>
      <c r="B40" s="22" t="s">
        <v>2</v>
      </c>
      <c r="C40" s="22">
        <v>2</v>
      </c>
      <c r="D40" s="3" t="s">
        <v>53</v>
      </c>
    </row>
    <row r="41" spans="1:16">
      <c r="A41" s="22">
        <v>1</v>
      </c>
      <c r="B41" s="3" t="s">
        <v>52</v>
      </c>
      <c r="C41" s="22">
        <v>3</v>
      </c>
      <c r="D41" s="3" t="s">
        <v>55</v>
      </c>
    </row>
    <row r="42" spans="1:16" ht="15">
      <c r="A42" s="22">
        <v>2</v>
      </c>
      <c r="B42" s="3" t="s">
        <v>54</v>
      </c>
      <c r="C42" s="22">
        <v>4</v>
      </c>
      <c r="D42" s="3" t="s">
        <v>56</v>
      </c>
      <c r="M42" s="231"/>
    </row>
    <row r="43" spans="1:16" ht="15">
      <c r="A43" s="22"/>
      <c r="B43" s="22" t="s">
        <v>3</v>
      </c>
      <c r="C43" s="22">
        <v>5</v>
      </c>
      <c r="D43" s="3" t="s">
        <v>58</v>
      </c>
      <c r="M43" s="231"/>
    </row>
    <row r="44" spans="1:16" ht="15">
      <c r="A44" s="22">
        <v>3</v>
      </c>
      <c r="B44" s="3" t="s">
        <v>57</v>
      </c>
      <c r="C44" s="3"/>
      <c r="D44" s="3"/>
      <c r="M44" s="232"/>
    </row>
    <row r="45" spans="1:16" ht="15">
      <c r="A45" s="22">
        <v>2</v>
      </c>
      <c r="B45" s="3" t="s">
        <v>59</v>
      </c>
      <c r="C45" s="3"/>
      <c r="D45" s="3"/>
      <c r="M45" s="231"/>
    </row>
    <row r="46" spans="1:16">
      <c r="A46" s="22">
        <v>1</v>
      </c>
      <c r="B46" s="3" t="s">
        <v>60</v>
      </c>
      <c r="C46" s="3"/>
      <c r="D46" s="3"/>
      <c r="M46" s="183"/>
    </row>
    <row r="47" spans="1:16">
      <c r="A47" s="3"/>
      <c r="B47" s="3"/>
      <c r="C47" s="3"/>
      <c r="D47" s="137"/>
    </row>
  </sheetData>
  <autoFilter ref="A1:Q47" xr:uid="{00000000-0009-0000-0000-00002B000000}"/>
  <mergeCells count="3">
    <mergeCell ref="M3:N5"/>
    <mergeCell ref="N7:P7"/>
    <mergeCell ref="N8:O8"/>
  </mergeCells>
  <pageMargins left="0.23622047244094491" right="0.23622047244094491" top="0.86614173228346458" bottom="0.98425196850393704" header="0.51181102362204722" footer="0.51181102362204722"/>
  <pageSetup paperSize="9" scale="70" orientation="landscape" r:id="rId1"/>
  <headerFooter alignWithMargins="0">
    <oddFooter>&amp;Z&amp;F&amp;RPágina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1">
    <tabColor theme="3"/>
    <pageSetUpPr fitToPage="1"/>
  </sheetPr>
  <dimension ref="A1:Q49"/>
  <sheetViews>
    <sheetView workbookViewId="0"/>
  </sheetViews>
  <sheetFormatPr baseColWidth="10" defaultColWidth="9.140625" defaultRowHeight="12.75"/>
  <cols>
    <col min="1" max="1" width="20.7109375" customWidth="1"/>
    <col min="2" max="2" width="39.85546875" customWidth="1"/>
    <col min="3" max="3" width="4.5703125" customWidth="1"/>
    <col min="4" max="4" width="26.28515625" customWidth="1"/>
    <col min="5" max="5" width="11.85546875" customWidth="1"/>
    <col min="6" max="6" width="13.140625"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2.140625"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BG101'!C19</f>
        <v>114</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BG101'!B20</f>
        <v>Activos para exploración de recursos minerales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ht="13.5" thickBot="1">
      <c r="B10" s="230"/>
      <c r="C10" s="8"/>
      <c r="D10" s="8"/>
      <c r="E10" s="8"/>
      <c r="F10" s="8"/>
      <c r="G10" s="29" t="s">
        <v>50</v>
      </c>
      <c r="H10" s="9"/>
      <c r="I10" s="8"/>
      <c r="J10" s="13"/>
      <c r="K10" s="14"/>
      <c r="L10" s="9"/>
      <c r="M10" s="13"/>
      <c r="N10" s="160"/>
      <c r="O10" s="160"/>
      <c r="P10" s="13"/>
      <c r="Q10" s="3"/>
    </row>
    <row r="11" spans="1:17">
      <c r="A11" t="s">
        <v>143</v>
      </c>
      <c r="D11" s="390"/>
      <c r="E11" s="480"/>
      <c r="F11" s="480"/>
      <c r="G11" s="481"/>
      <c r="H11" s="480"/>
      <c r="I11" s="480"/>
      <c r="J11" s="458"/>
      <c r="K11" s="458"/>
      <c r="L11" s="480"/>
      <c r="M11" s="458"/>
      <c r="N11" s="21">
        <f t="shared" ref="N11:N27" si="0">IF(M11&lt;&gt;0,1,0)</f>
        <v>0</v>
      </c>
      <c r="O11" s="14">
        <f t="shared" ref="O11:O27" si="1">IF(M11&lt;&gt;0,3,0)</f>
        <v>0</v>
      </c>
      <c r="P11" s="14">
        <f t="shared" ref="P11:P27" si="2">+N11+O11</f>
        <v>0</v>
      </c>
      <c r="Q11" s="3"/>
    </row>
    <row r="12" spans="1:17">
      <c r="A12" t="s">
        <v>664</v>
      </c>
      <c r="B12" t="s">
        <v>160</v>
      </c>
      <c r="D12" s="420">
        <f>SUMIF('1 BL anterior'!B:B,A12,'1 BL anterior'!E:E)</f>
        <v>0</v>
      </c>
      <c r="E12" s="95">
        <f>+M12-D12</f>
        <v>0</v>
      </c>
      <c r="F12" s="200">
        <f>SUMIF('2 BL preli'!A:A,A12,'2 BL preli'!D:D)</f>
        <v>0</v>
      </c>
      <c r="G12" s="178">
        <f t="shared" ref="G12:G26" si="3">+M12-D12</f>
        <v>0</v>
      </c>
      <c r="H12" s="95"/>
      <c r="I12" s="95"/>
      <c r="J12" s="95"/>
      <c r="K12" s="95"/>
      <c r="L12" s="95"/>
      <c r="M12" s="154">
        <f>SUMIF('3BL ACTUAL'!B:B,A12,'3BL ACTUAL'!E:E)</f>
        <v>0</v>
      </c>
      <c r="N12" s="21">
        <f t="shared" si="0"/>
        <v>0</v>
      </c>
      <c r="O12" s="14">
        <f t="shared" si="1"/>
        <v>0</v>
      </c>
      <c r="P12" s="14">
        <f t="shared" si="2"/>
        <v>0</v>
      </c>
      <c r="Q12" s="3"/>
    </row>
    <row r="13" spans="1:17" ht="15">
      <c r="A13" s="369">
        <v>400</v>
      </c>
      <c r="B13" s="367" t="s">
        <v>279</v>
      </c>
      <c r="D13" s="420">
        <f>SUMIF('1 BL anterior'!B:B,A13,'1 BL anterior'!E:E)</f>
        <v>0</v>
      </c>
      <c r="E13" s="95">
        <f t="shared" ref="E13:E26" si="4">+M13-D13</f>
        <v>0</v>
      </c>
      <c r="F13" s="200">
        <f>SUMIF('2 BL preli'!A:A,A13,'2 BL preli'!D:D)</f>
        <v>0</v>
      </c>
      <c r="G13" s="178">
        <f t="shared" si="3"/>
        <v>0</v>
      </c>
      <c r="H13" s="95"/>
      <c r="I13" s="95"/>
      <c r="J13" s="95"/>
      <c r="K13" s="95"/>
      <c r="L13" s="95"/>
      <c r="M13" s="154">
        <f>SUMIF('3BL ACTUAL'!B:B,A13,'3BL ACTUAL'!E:E)</f>
        <v>0</v>
      </c>
      <c r="N13" s="21">
        <f t="shared" si="0"/>
        <v>0</v>
      </c>
      <c r="O13" s="14">
        <f t="shared" si="1"/>
        <v>0</v>
      </c>
      <c r="P13" s="14">
        <f t="shared" si="2"/>
        <v>0</v>
      </c>
      <c r="Q13" s="3"/>
    </row>
    <row r="14" spans="1:17" ht="15">
      <c r="A14" s="369">
        <v>401</v>
      </c>
      <c r="B14" s="367" t="s">
        <v>323</v>
      </c>
      <c r="D14" s="420">
        <f>SUMIF('1 BL anterior'!B:B,A14,'1 BL anterior'!E:E)</f>
        <v>0</v>
      </c>
      <c r="E14" s="95">
        <f t="shared" si="4"/>
        <v>0</v>
      </c>
      <c r="F14" s="200">
        <f>SUMIF('2 BL preli'!A:A,A14,'2 BL preli'!D:D)</f>
        <v>0</v>
      </c>
      <c r="G14" s="178">
        <f t="shared" si="3"/>
        <v>0</v>
      </c>
      <c r="H14" s="95"/>
      <c r="I14" s="95"/>
      <c r="J14" s="95"/>
      <c r="K14" s="95"/>
      <c r="L14" s="95"/>
      <c r="M14" s="154">
        <f>SUMIF('3BL ACTUAL'!B:B,A14,'3BL ACTUAL'!E:E)</f>
        <v>0</v>
      </c>
      <c r="N14" s="21">
        <f t="shared" si="0"/>
        <v>0</v>
      </c>
      <c r="O14" s="14">
        <f t="shared" si="1"/>
        <v>0</v>
      </c>
      <c r="P14" s="14">
        <f t="shared" si="2"/>
        <v>0</v>
      </c>
      <c r="Q14" s="3"/>
    </row>
    <row r="15" spans="1:17" ht="15">
      <c r="A15" s="369">
        <v>402</v>
      </c>
      <c r="B15" s="367" t="s">
        <v>280</v>
      </c>
      <c r="D15" s="420">
        <f>SUMIF('1 BL anterior'!B:B,A15,'1 BL anterior'!E:E)</f>
        <v>0</v>
      </c>
      <c r="E15" s="95">
        <f t="shared" si="4"/>
        <v>0</v>
      </c>
      <c r="F15" s="200">
        <f>SUMIF('2 BL preli'!A:A,A15,'2 BL preli'!D:D)</f>
        <v>0</v>
      </c>
      <c r="G15" s="178">
        <f t="shared" si="3"/>
        <v>0</v>
      </c>
      <c r="H15" s="95"/>
      <c r="I15" s="95"/>
      <c r="J15" s="95"/>
      <c r="K15" s="95"/>
      <c r="L15" s="95"/>
      <c r="M15" s="154">
        <f>SUMIF('3BL ACTUAL'!B:B,A15,'3BL ACTUAL'!E:E)</f>
        <v>0</v>
      </c>
      <c r="N15" s="21">
        <f t="shared" si="0"/>
        <v>0</v>
      </c>
      <c r="O15" s="14">
        <f t="shared" si="1"/>
        <v>0</v>
      </c>
      <c r="P15" s="14">
        <f t="shared" si="2"/>
        <v>0</v>
      </c>
      <c r="Q15" s="3"/>
    </row>
    <row r="16" spans="1:17" ht="15">
      <c r="A16" s="369">
        <v>403</v>
      </c>
      <c r="B16" s="367" t="s">
        <v>281</v>
      </c>
      <c r="D16" s="420">
        <f>SUMIF('1 BL anterior'!B:B,A16,'1 BL anterior'!E:E)</f>
        <v>0</v>
      </c>
      <c r="E16" s="95">
        <f t="shared" si="4"/>
        <v>0</v>
      </c>
      <c r="F16" s="200">
        <f>SUMIF('2 BL preli'!A:A,A16,'2 BL preli'!D:D)</f>
        <v>0</v>
      </c>
      <c r="G16" s="178">
        <f t="shared" si="3"/>
        <v>0</v>
      </c>
      <c r="H16" s="95"/>
      <c r="I16" s="95"/>
      <c r="J16" s="95"/>
      <c r="K16" s="95"/>
      <c r="L16" s="95"/>
      <c r="M16" s="154">
        <f>SUMIF('3BL ACTUAL'!B:B,A16,'3BL ACTUAL'!E:E)</f>
        <v>0</v>
      </c>
      <c r="N16" s="21">
        <f t="shared" si="0"/>
        <v>0</v>
      </c>
      <c r="O16" s="14">
        <f t="shared" si="1"/>
        <v>0</v>
      </c>
      <c r="P16" s="14">
        <f t="shared" si="2"/>
        <v>0</v>
      </c>
      <c r="Q16" s="3"/>
    </row>
    <row r="17" spans="1:17" ht="15">
      <c r="A17" s="369" t="s">
        <v>664</v>
      </c>
      <c r="B17" s="367"/>
      <c r="D17" s="420"/>
      <c r="E17" s="95">
        <f t="shared" si="4"/>
        <v>0</v>
      </c>
      <c r="F17" s="200">
        <f>SUMIF('2 BL preli'!A:A,A17,'2 BL preli'!D:D)</f>
        <v>0</v>
      </c>
      <c r="G17" s="178">
        <f t="shared" si="3"/>
        <v>0</v>
      </c>
      <c r="H17" s="95"/>
      <c r="I17" s="95"/>
      <c r="J17" s="95"/>
      <c r="K17" s="95"/>
      <c r="L17" s="95"/>
      <c r="M17" s="154"/>
      <c r="N17" s="21">
        <f t="shared" si="0"/>
        <v>0</v>
      </c>
      <c r="O17" s="14">
        <f t="shared" si="1"/>
        <v>0</v>
      </c>
      <c r="P17" s="14">
        <f t="shared" si="2"/>
        <v>0</v>
      </c>
      <c r="Q17" s="3"/>
    </row>
    <row r="18" spans="1:17" ht="15">
      <c r="A18" s="369">
        <v>404</v>
      </c>
      <c r="B18" s="367" t="s">
        <v>324</v>
      </c>
      <c r="D18" s="420">
        <f>SUMIF('1 BL anterior'!B:B,A18,'1 BL anterior'!E:E)</f>
        <v>0</v>
      </c>
      <c r="E18" s="95">
        <f t="shared" si="4"/>
        <v>0</v>
      </c>
      <c r="F18" s="200">
        <f>SUMIF('2 BL preli'!A:A,A18,'2 BL preli'!D:D)</f>
        <v>0</v>
      </c>
      <c r="G18" s="178">
        <f t="shared" si="3"/>
        <v>0</v>
      </c>
      <c r="H18" s="95"/>
      <c r="I18" s="95"/>
      <c r="J18" s="95"/>
      <c r="K18" s="95"/>
      <c r="L18" s="95"/>
      <c r="M18" s="154">
        <f>SUMIF('3BL ACTUAL'!B:B,A18,'3BL ACTUAL'!E:E)</f>
        <v>0</v>
      </c>
      <c r="N18" s="21">
        <f t="shared" si="0"/>
        <v>0</v>
      </c>
      <c r="O18" s="14">
        <f t="shared" si="1"/>
        <v>0</v>
      </c>
      <c r="P18" s="14">
        <f t="shared" si="2"/>
        <v>0</v>
      </c>
      <c r="Q18" s="3"/>
    </row>
    <row r="19" spans="1:17" ht="15">
      <c r="A19" s="369">
        <v>405</v>
      </c>
      <c r="B19" s="367" t="s">
        <v>325</v>
      </c>
      <c r="D19" s="420">
        <f>SUMIF('1 BL anterior'!B:B,A19,'1 BL anterior'!E:E)</f>
        <v>0</v>
      </c>
      <c r="E19" s="95">
        <f t="shared" si="4"/>
        <v>0</v>
      </c>
      <c r="F19" s="200">
        <f>SUMIF('2 BL preli'!A:A,A19,'2 BL preli'!D:D)</f>
        <v>0</v>
      </c>
      <c r="G19" s="178">
        <f t="shared" si="3"/>
        <v>0</v>
      </c>
      <c r="H19" s="95"/>
      <c r="I19" s="95"/>
      <c r="J19" s="95"/>
      <c r="K19" s="95"/>
      <c r="L19" s="95"/>
      <c r="M19" s="154">
        <f>SUMIF('3BL ACTUAL'!B:B,A19,'3BL ACTUAL'!E:E)</f>
        <v>0</v>
      </c>
      <c r="N19" s="21">
        <f t="shared" si="0"/>
        <v>0</v>
      </c>
      <c r="O19" s="14">
        <f t="shared" si="1"/>
        <v>0</v>
      </c>
      <c r="P19" s="14">
        <f t="shared" si="2"/>
        <v>0</v>
      </c>
      <c r="Q19" s="3"/>
    </row>
    <row r="20" spans="1:17" ht="15">
      <c r="A20" s="369">
        <v>406</v>
      </c>
      <c r="B20" s="367" t="s">
        <v>326</v>
      </c>
      <c r="D20" s="420">
        <f>SUMIF('1 BL anterior'!B:B,A20,'1 BL anterior'!E:E)</f>
        <v>0</v>
      </c>
      <c r="E20" s="95">
        <f t="shared" si="4"/>
        <v>0</v>
      </c>
      <c r="F20" s="200">
        <f>SUMIF('2 BL preli'!A:A,A20,'2 BL preli'!D:D)</f>
        <v>0</v>
      </c>
      <c r="G20" s="178">
        <f t="shared" si="3"/>
        <v>0</v>
      </c>
      <c r="H20" s="95"/>
      <c r="I20" s="95"/>
      <c r="J20" s="95"/>
      <c r="K20" s="95"/>
      <c r="L20" s="95"/>
      <c r="M20" s="154">
        <f>SUMIF('3BL ACTUAL'!B:B,A20,'3BL ACTUAL'!E:E)</f>
        <v>0</v>
      </c>
      <c r="N20" s="21">
        <f t="shared" si="0"/>
        <v>0</v>
      </c>
      <c r="O20" s="14">
        <f t="shared" si="1"/>
        <v>0</v>
      </c>
      <c r="P20" s="14">
        <f t="shared" si="2"/>
        <v>0</v>
      </c>
      <c r="Q20" s="3"/>
    </row>
    <row r="21" spans="1:17" ht="15">
      <c r="A21" s="369">
        <v>407</v>
      </c>
      <c r="B21" s="367" t="s">
        <v>327</v>
      </c>
      <c r="C21" s="9"/>
      <c r="D21" s="420">
        <f>SUMIF('1 BL anterior'!B:B,A21,'1 BL anterior'!E:E)</f>
        <v>0</v>
      </c>
      <c r="E21" s="95">
        <f t="shared" si="4"/>
        <v>0</v>
      </c>
      <c r="F21" s="200">
        <f>SUMIF('2 BL preli'!A:A,A21,'2 BL preli'!D:D)</f>
        <v>0</v>
      </c>
      <c r="G21" s="178">
        <f t="shared" si="3"/>
        <v>0</v>
      </c>
      <c r="H21" s="95"/>
      <c r="I21" s="95"/>
      <c r="J21" s="95"/>
      <c r="K21" s="95"/>
      <c r="L21" s="95"/>
      <c r="M21" s="154">
        <f>SUMIF('3BL ACTUAL'!B:B,A21,'3BL ACTUAL'!E:E)</f>
        <v>0</v>
      </c>
      <c r="N21" s="21">
        <f t="shared" si="0"/>
        <v>0</v>
      </c>
      <c r="O21" s="14">
        <f t="shared" si="1"/>
        <v>0</v>
      </c>
      <c r="P21" s="14">
        <f t="shared" si="2"/>
        <v>0</v>
      </c>
      <c r="Q21" s="3"/>
    </row>
    <row r="22" spans="1:17">
      <c r="A22" t="s">
        <v>664</v>
      </c>
      <c r="B22" s="342" t="s">
        <v>581</v>
      </c>
      <c r="C22" s="9"/>
      <c r="D22" s="420"/>
      <c r="E22" s="95">
        <f t="shared" si="4"/>
        <v>0</v>
      </c>
      <c r="F22" s="200">
        <f>SUMIF('2 BL preli'!A:A,A22,'2 BL preli'!D:D)</f>
        <v>0</v>
      </c>
      <c r="G22" s="178">
        <f t="shared" si="3"/>
        <v>0</v>
      </c>
      <c r="H22" s="95"/>
      <c r="I22" s="95"/>
      <c r="J22" s="95"/>
      <c r="K22" s="95"/>
      <c r="L22" s="95"/>
      <c r="M22" s="154"/>
      <c r="N22" s="21">
        <f t="shared" si="0"/>
        <v>0</v>
      </c>
      <c r="O22" s="14">
        <f t="shared" si="1"/>
        <v>0</v>
      </c>
      <c r="P22" s="14">
        <f t="shared" si="2"/>
        <v>0</v>
      </c>
      <c r="Q22" s="3"/>
    </row>
    <row r="23" spans="1:17">
      <c r="A23" t="s">
        <v>619</v>
      </c>
      <c r="B23" s="342"/>
      <c r="C23" s="9"/>
      <c r="D23" s="420"/>
      <c r="E23" s="95">
        <f t="shared" si="4"/>
        <v>0</v>
      </c>
      <c r="F23" s="200">
        <f>SUMIF('2 BL preli'!A:A,A23,'2 BL preli'!D:D)</f>
        <v>0</v>
      </c>
      <c r="G23" s="178">
        <f t="shared" si="3"/>
        <v>0</v>
      </c>
      <c r="H23" s="95"/>
      <c r="I23" s="95"/>
      <c r="J23" s="95"/>
      <c r="K23" s="95"/>
      <c r="L23" s="95"/>
      <c r="M23" s="154"/>
      <c r="N23" s="21">
        <f t="shared" si="0"/>
        <v>0</v>
      </c>
      <c r="O23" s="14">
        <f t="shared" si="1"/>
        <v>0</v>
      </c>
      <c r="P23" s="14">
        <f t="shared" si="2"/>
        <v>0</v>
      </c>
      <c r="Q23" s="3"/>
    </row>
    <row r="24" spans="1:17" ht="15">
      <c r="A24" s="369">
        <v>408</v>
      </c>
      <c r="B24" s="435" t="s">
        <v>170</v>
      </c>
      <c r="C24" s="62"/>
      <c r="D24" s="420">
        <f>SUMIF('1 BL anterior'!B:B,A24,'1 BL anterior'!E:E)</f>
        <v>0</v>
      </c>
      <c r="E24" s="95">
        <f t="shared" si="4"/>
        <v>0</v>
      </c>
      <c r="F24" s="200">
        <f>SUMIF('2 BL preli'!A:A,A24,'2 BL preli'!D:D)</f>
        <v>0</v>
      </c>
      <c r="G24" s="178">
        <f t="shared" si="3"/>
        <v>0</v>
      </c>
      <c r="H24" s="95"/>
      <c r="I24" s="95"/>
      <c r="J24" s="95"/>
      <c r="K24" s="95"/>
      <c r="L24" s="95"/>
      <c r="M24" s="154">
        <f>SUMIF('3BL ACTUAL'!B:B,A24,'3BL ACTUAL'!E:E)</f>
        <v>0</v>
      </c>
      <c r="N24" s="21">
        <f t="shared" si="0"/>
        <v>0</v>
      </c>
      <c r="O24" s="14">
        <f t="shared" si="1"/>
        <v>0</v>
      </c>
      <c r="P24" s="14">
        <f t="shared" si="2"/>
        <v>0</v>
      </c>
    </row>
    <row r="25" spans="1:17" ht="15">
      <c r="A25" s="369">
        <v>409</v>
      </c>
      <c r="B25" s="435" t="s">
        <v>136</v>
      </c>
      <c r="C25" s="62"/>
      <c r="D25" s="420">
        <f>SUMIF('1 BL anterior'!B:B,A25,'1 BL anterior'!E:E)</f>
        <v>0</v>
      </c>
      <c r="E25" s="95">
        <f t="shared" si="4"/>
        <v>0</v>
      </c>
      <c r="F25" s="200">
        <f>SUMIF('2 BL preli'!A:A,A25,'2 BL preli'!D:D)</f>
        <v>0</v>
      </c>
      <c r="G25" s="178">
        <f t="shared" si="3"/>
        <v>0</v>
      </c>
      <c r="H25" s="95"/>
      <c r="I25" s="95"/>
      <c r="J25" s="95"/>
      <c r="K25" s="95"/>
      <c r="L25" s="95"/>
      <c r="M25" s="154">
        <f>SUMIF('3BL ACTUAL'!B:B,A25,'3BL ACTUAL'!E:E)</f>
        <v>0</v>
      </c>
      <c r="N25" s="21">
        <f t="shared" si="0"/>
        <v>0</v>
      </c>
      <c r="O25" s="14">
        <f t="shared" si="1"/>
        <v>0</v>
      </c>
      <c r="P25" s="14">
        <f t="shared" si="2"/>
        <v>0</v>
      </c>
    </row>
    <row r="26" spans="1:17" ht="15">
      <c r="A26" s="369">
        <v>410</v>
      </c>
      <c r="B26" s="364" t="s">
        <v>582</v>
      </c>
      <c r="C26" s="62"/>
      <c r="D26" s="420">
        <f>SUMIF('1 BL anterior'!B:B,A26,'1 BL anterior'!E:E)</f>
        <v>0</v>
      </c>
      <c r="E26" s="95">
        <f t="shared" si="4"/>
        <v>0</v>
      </c>
      <c r="F26" s="200">
        <f>SUMIF('2 BL preli'!A:A,A26,'2 BL preli'!D:D)</f>
        <v>0</v>
      </c>
      <c r="G26" s="178">
        <f t="shared" si="3"/>
        <v>0</v>
      </c>
      <c r="H26" s="95"/>
      <c r="I26" s="95"/>
      <c r="J26" s="95"/>
      <c r="K26" s="95"/>
      <c r="L26" s="95"/>
      <c r="M26" s="154">
        <f>SUMIF('3BL ACTUAL'!B:B,A26,'3BL ACTUAL'!E:E)</f>
        <v>0</v>
      </c>
      <c r="N26" s="21">
        <f t="shared" si="0"/>
        <v>0</v>
      </c>
      <c r="O26" s="14">
        <f t="shared" si="1"/>
        <v>0</v>
      </c>
      <c r="P26" s="14">
        <f t="shared" si="2"/>
        <v>0</v>
      </c>
    </row>
    <row r="27" spans="1:17" ht="15.75" thickBot="1">
      <c r="A27" s="369">
        <v>411</v>
      </c>
      <c r="B27" s="359" t="s">
        <v>583</v>
      </c>
      <c r="C27" s="1079"/>
      <c r="D27" s="420">
        <f>SUMIF('1 BL anterior'!B:B,A27,'1 BL anterior'!E:E)</f>
        <v>0</v>
      </c>
      <c r="E27" s="445"/>
      <c r="F27" s="446"/>
      <c r="G27" s="447"/>
      <c r="H27" s="445"/>
      <c r="I27" s="445"/>
      <c r="J27" s="445"/>
      <c r="K27" s="445"/>
      <c r="L27" s="445"/>
      <c r="M27" s="448">
        <f>SUMIF('3BL ACTUAL'!B:B,A27,'3BL ACTUAL'!E:E)</f>
        <v>0</v>
      </c>
      <c r="N27" s="21">
        <f t="shared" si="0"/>
        <v>0</v>
      </c>
      <c r="O27" s="14">
        <f t="shared" si="1"/>
        <v>0</v>
      </c>
      <c r="P27" s="14">
        <f t="shared" si="2"/>
        <v>0</v>
      </c>
    </row>
    <row r="28" spans="1:17" ht="15.75" thickBot="1">
      <c r="A28" s="1222">
        <f>+M38</f>
        <v>0</v>
      </c>
      <c r="B28" s="1221">
        <f>+D38</f>
        <v>0</v>
      </c>
      <c r="C28" s="1080"/>
      <c r="D28" s="499">
        <f>SUM(D12:D27)</f>
        <v>0</v>
      </c>
      <c r="E28" s="487"/>
      <c r="F28" s="499">
        <f t="shared" ref="F28:M28" si="5">SUM(F12:F27)</f>
        <v>0</v>
      </c>
      <c r="G28" s="499">
        <f t="shared" si="5"/>
        <v>0</v>
      </c>
      <c r="H28" s="499">
        <f t="shared" si="5"/>
        <v>0</v>
      </c>
      <c r="I28" s="499">
        <f t="shared" si="5"/>
        <v>0</v>
      </c>
      <c r="J28" s="499">
        <f t="shared" si="5"/>
        <v>0</v>
      </c>
      <c r="K28" s="499">
        <f t="shared" si="5"/>
        <v>0</v>
      </c>
      <c r="L28" s="499">
        <f t="shared" si="5"/>
        <v>0</v>
      </c>
      <c r="M28" s="499">
        <f t="shared" si="5"/>
        <v>0</v>
      </c>
      <c r="N28" s="1167">
        <f>IF(SUM(N$11:N27)=0,0,SUM(N$11:N27)/COUNTIF(N$11:N27,"&gt;0"))</f>
        <v>0</v>
      </c>
      <c r="O28" s="1167">
        <f>IF(SUM(O$11:O27)=0,0,SUM(O$11:O27)/COUNTIF(O$11:O27,"&gt;0"))</f>
        <v>0</v>
      </c>
      <c r="P28" s="1167">
        <f>IF(SUM(P$11:P27)=0,0,SUM(P$11:P27)/COUNTIF(P$11:P27,"&gt;0"))</f>
        <v>0</v>
      </c>
      <c r="Q28">
        <f>+B29</f>
        <v>0</v>
      </c>
    </row>
    <row r="29" spans="1:17" ht="15">
      <c r="B29" s="363"/>
      <c r="C29" s="63"/>
      <c r="D29" s="95"/>
      <c r="E29" s="95"/>
      <c r="F29" s="95"/>
      <c r="G29" s="30"/>
      <c r="H29" s="71"/>
      <c r="I29" s="178"/>
      <c r="J29" s="95"/>
      <c r="K29" s="95"/>
      <c r="L29" s="178"/>
      <c r="M29" s="95"/>
      <c r="N29" s="14"/>
      <c r="O29" s="14"/>
      <c r="P29" s="14"/>
    </row>
    <row r="30" spans="1:17" ht="15">
      <c r="B30" s="359"/>
      <c r="C30" s="63"/>
      <c r="D30" s="95"/>
      <c r="E30" s="95"/>
      <c r="F30" s="95"/>
      <c r="G30" s="30"/>
      <c r="H30" s="71"/>
      <c r="I30" s="178"/>
      <c r="J30" s="95"/>
      <c r="K30" s="95"/>
      <c r="L30" s="178"/>
      <c r="M30" s="95"/>
      <c r="N30" s="14"/>
      <c r="O30" s="14"/>
      <c r="P30" s="14"/>
    </row>
    <row r="31" spans="1:17" ht="15">
      <c r="B31" s="359"/>
      <c r="C31" s="63"/>
      <c r="D31" s="95">
        <f>SUMIF('1 BL anterior'!C:C,A31,'1 BL anterior'!E:E)</f>
        <v>0</v>
      </c>
      <c r="E31" s="95">
        <f>+M31-D31</f>
        <v>0</v>
      </c>
      <c r="F31" s="95">
        <f>SUMIF('2 BL preli'!B:B,A31,'2 BL preli'!D:D)</f>
        <v>0</v>
      </c>
      <c r="G31" s="178">
        <f>+M31-D31</f>
        <v>0</v>
      </c>
      <c r="H31" s="95">
        <f>SUMIF('3BL ACTUAL'!C:C,A31,'3BL ACTUAL'!E:E)</f>
        <v>0</v>
      </c>
      <c r="I31" s="95"/>
      <c r="J31" s="95"/>
      <c r="K31" s="95"/>
      <c r="L31" s="95"/>
      <c r="M31" s="154">
        <f>+H31+I31+K31-J31-L31</f>
        <v>0</v>
      </c>
      <c r="N31" s="95"/>
      <c r="O31" s="14"/>
      <c r="P31" s="14"/>
    </row>
    <row r="32" spans="1:17" ht="15">
      <c r="B32" s="221"/>
      <c r="C32" s="63"/>
      <c r="D32" s="95">
        <f>SUMIF('1 BL anterior'!C:C,A32,'1 BL anterior'!E:E)</f>
        <v>0</v>
      </c>
      <c r="E32" s="95">
        <f>+M32-D32</f>
        <v>0</v>
      </c>
      <c r="F32" s="95">
        <f>SUMIF('2 BL preli'!B:B,A32,'2 BL preli'!D:D)</f>
        <v>0</v>
      </c>
      <c r="G32" s="178">
        <f>+M32-D32</f>
        <v>0</v>
      </c>
      <c r="H32" s="95">
        <f>SUMIF('3BL ACTUAL'!C:C,A32,'3BL ACTUAL'!E:E)</f>
        <v>0</v>
      </c>
      <c r="I32" s="95"/>
      <c r="J32" s="95"/>
      <c r="K32" s="95"/>
      <c r="L32" s="95"/>
      <c r="M32" s="154">
        <f>+H32+I32+K32-J32-L32</f>
        <v>0</v>
      </c>
      <c r="N32" s="95"/>
      <c r="O32" s="14"/>
      <c r="P32" s="14"/>
    </row>
    <row r="33" spans="1:16">
      <c r="A33" s="189"/>
      <c r="B33" s="189"/>
      <c r="C33" s="63"/>
      <c r="D33" s="95">
        <f>SUMIF('1 BL anterior'!C:C,A33,'1 BL anterior'!E:E)</f>
        <v>0</v>
      </c>
      <c r="E33" s="95">
        <f>+M33-D33</f>
        <v>0</v>
      </c>
      <c r="F33" s="95">
        <f>SUMIF('2 BL preli'!B:B,A33,'2 BL preli'!D:D)</f>
        <v>0</v>
      </c>
      <c r="G33" s="178">
        <f>+M33-D33</f>
        <v>0</v>
      </c>
      <c r="H33" s="95">
        <f>SUMIF('3BL ACTUAL'!C:C,A33,'3BL ACTUAL'!E:E)</f>
        <v>0</v>
      </c>
      <c r="I33" s="95"/>
      <c r="J33" s="95"/>
      <c r="K33" s="95"/>
      <c r="L33" s="95"/>
      <c r="M33" s="154">
        <f>+H33+I33+K33-J33-L33</f>
        <v>0</v>
      </c>
      <c r="N33" s="95"/>
      <c r="O33" s="14"/>
      <c r="P33" s="14"/>
    </row>
    <row r="34" spans="1:16" ht="15">
      <c r="B34" s="364"/>
      <c r="C34" s="63"/>
      <c r="D34" s="95">
        <f>SUMIF('1 BL anterior'!C:C,A34,'1 BL anterior'!E:E)</f>
        <v>0</v>
      </c>
      <c r="E34" s="95">
        <f>+M34-D34</f>
        <v>0</v>
      </c>
      <c r="F34" s="95">
        <f>SUMIF('2 BL preli'!B:B,A34,'2 BL preli'!D:D)</f>
        <v>0</v>
      </c>
      <c r="G34" s="178">
        <f>+M34-D34</f>
        <v>0</v>
      </c>
      <c r="H34" s="95">
        <f>SUMIF('3BL ACTUAL'!C:C,A34,'3BL ACTUAL'!E:E)</f>
        <v>0</v>
      </c>
      <c r="I34" s="95"/>
      <c r="J34" s="95"/>
      <c r="K34" s="95"/>
      <c r="L34" s="95"/>
      <c r="M34" s="154">
        <f>+H34+I34+K34-J34-L34</f>
        <v>0</v>
      </c>
      <c r="N34" s="95"/>
      <c r="O34" s="14"/>
      <c r="P34" s="14"/>
    </row>
    <row r="35" spans="1:16" ht="15">
      <c r="A35" s="1378"/>
      <c r="B35" s="331"/>
      <c r="C35" s="63"/>
      <c r="D35" s="95">
        <f>SUMIF('1 BL anterior'!C:C,A35,'1 BL anterior'!E:E)</f>
        <v>0</v>
      </c>
      <c r="E35" s="95">
        <f>+M35-D35</f>
        <v>0</v>
      </c>
      <c r="F35" s="95">
        <f>SUMIF('2 BL preli'!B:B,A35,'2 BL preli'!D:D)</f>
        <v>0</v>
      </c>
      <c r="G35" s="178">
        <f>+M35-D35</f>
        <v>0</v>
      </c>
      <c r="H35" s="95">
        <f>SUMIF('3BL ACTUAL'!C:C,A35,'3BL ACTUAL'!E:E)</f>
        <v>0</v>
      </c>
      <c r="I35" s="95"/>
      <c r="J35" s="95"/>
      <c r="K35" s="95"/>
      <c r="L35" s="95"/>
      <c r="M35" s="154">
        <f>+H35+I35+K35-J35-L35</f>
        <v>0</v>
      </c>
      <c r="N35" s="95"/>
      <c r="O35" s="14"/>
      <c r="P35" s="14"/>
    </row>
    <row r="36" spans="1:16">
      <c r="B36" s="32"/>
      <c r="C36" s="63"/>
      <c r="D36" s="95"/>
      <c r="E36" s="95">
        <f>+F36-D36</f>
        <v>0</v>
      </c>
      <c r="F36" s="95"/>
      <c r="G36" s="30"/>
      <c r="H36" s="71"/>
      <c r="I36" s="178"/>
      <c r="J36" s="95"/>
      <c r="K36" s="95"/>
      <c r="L36" s="178"/>
      <c r="M36" s="14"/>
      <c r="N36" s="95"/>
      <c r="O36" s="14"/>
      <c r="P36" s="14"/>
    </row>
    <row r="37" spans="1:16" s="137" customFormat="1">
      <c r="B37" s="96"/>
      <c r="C37" s="96"/>
      <c r="D37" s="96">
        <f>SUM(D30:D36)</f>
        <v>0</v>
      </c>
      <c r="E37" s="96">
        <f t="shared" ref="E37:P37" si="6">SUM(E30:E36)</f>
        <v>0</v>
      </c>
      <c r="F37" s="96">
        <f t="shared" si="6"/>
        <v>0</v>
      </c>
      <c r="G37" s="96">
        <f t="shared" si="6"/>
        <v>0</v>
      </c>
      <c r="H37" s="96">
        <f t="shared" si="6"/>
        <v>0</v>
      </c>
      <c r="I37" s="96">
        <f t="shared" si="6"/>
        <v>0</v>
      </c>
      <c r="J37" s="96">
        <f t="shared" si="6"/>
        <v>0</v>
      </c>
      <c r="K37" s="96">
        <f t="shared" si="6"/>
        <v>0</v>
      </c>
      <c r="L37" s="96">
        <f t="shared" si="6"/>
        <v>0</v>
      </c>
      <c r="M37" s="96">
        <f t="shared" si="6"/>
        <v>0</v>
      </c>
      <c r="N37" s="96">
        <f t="shared" si="6"/>
        <v>0</v>
      </c>
      <c r="O37" s="96">
        <f t="shared" si="6"/>
        <v>0</v>
      </c>
      <c r="P37" s="96">
        <f t="shared" si="6"/>
        <v>0</v>
      </c>
    </row>
    <row r="38" spans="1:16">
      <c r="D38" s="285">
        <f>+D28-D37</f>
        <v>0</v>
      </c>
      <c r="F38" s="285">
        <f>+F28-F37</f>
        <v>0</v>
      </c>
      <c r="M38" s="285">
        <f>+M28-M37</f>
        <v>0</v>
      </c>
    </row>
    <row r="39" spans="1:16">
      <c r="A39" s="3"/>
      <c r="B39" s="22" t="s">
        <v>0</v>
      </c>
      <c r="C39" s="3"/>
      <c r="D39" s="3"/>
    </row>
    <row r="40" spans="1:16">
      <c r="A40" s="3"/>
      <c r="B40" s="22" t="s">
        <v>1</v>
      </c>
      <c r="C40" s="3"/>
      <c r="D40" s="3"/>
    </row>
    <row r="41" spans="1:16">
      <c r="A41" s="22"/>
      <c r="B41" s="3"/>
      <c r="C41" s="3"/>
      <c r="D41" s="3"/>
    </row>
    <row r="42" spans="1:16">
      <c r="A42" s="3"/>
      <c r="B42" s="22" t="s">
        <v>2</v>
      </c>
      <c r="C42" s="22">
        <v>2</v>
      </c>
      <c r="D42" s="3" t="s">
        <v>53</v>
      </c>
    </row>
    <row r="43" spans="1:16">
      <c r="A43" s="22">
        <v>1</v>
      </c>
      <c r="B43" s="3" t="s">
        <v>52</v>
      </c>
      <c r="C43" s="22">
        <v>3</v>
      </c>
      <c r="D43" s="3" t="s">
        <v>55</v>
      </c>
    </row>
    <row r="44" spans="1:16" ht="15">
      <c r="A44" s="22">
        <v>2</v>
      </c>
      <c r="B44" s="3" t="s">
        <v>54</v>
      </c>
      <c r="C44" s="22">
        <v>4</v>
      </c>
      <c r="D44" s="3" t="s">
        <v>56</v>
      </c>
      <c r="M44" s="231"/>
    </row>
    <row r="45" spans="1:16" ht="15">
      <c r="A45" s="22"/>
      <c r="B45" s="22" t="s">
        <v>3</v>
      </c>
      <c r="C45" s="22">
        <v>5</v>
      </c>
      <c r="D45" s="3" t="s">
        <v>58</v>
      </c>
      <c r="M45" s="231"/>
    </row>
    <row r="46" spans="1:16" ht="15">
      <c r="A46" s="22">
        <v>3</v>
      </c>
      <c r="B46" s="3" t="s">
        <v>57</v>
      </c>
      <c r="C46" s="3"/>
      <c r="D46" s="3"/>
      <c r="M46" s="232"/>
    </row>
    <row r="47" spans="1:16" ht="15">
      <c r="A47" s="22">
        <v>2</v>
      </c>
      <c r="B47" s="3" t="s">
        <v>59</v>
      </c>
      <c r="C47" s="3"/>
      <c r="D47" s="3"/>
      <c r="M47" s="231"/>
    </row>
    <row r="48" spans="1:16">
      <c r="A48" s="22">
        <v>1</v>
      </c>
      <c r="B48" s="3" t="s">
        <v>60</v>
      </c>
      <c r="C48" s="3"/>
      <c r="D48" s="3"/>
      <c r="M48" s="183"/>
    </row>
    <row r="49" spans="1:4">
      <c r="A49" s="3"/>
      <c r="B49" s="3"/>
      <c r="C49" s="3"/>
      <c r="D49" s="137"/>
    </row>
  </sheetData>
  <autoFilter ref="A1:Q49" xr:uid="{00000000-0009-0000-0000-00002A000000}"/>
  <mergeCells count="3">
    <mergeCell ref="M3:N5"/>
    <mergeCell ref="N7:P7"/>
    <mergeCell ref="N8:O8"/>
  </mergeCells>
  <pageMargins left="0.23622047244094491" right="0.23622047244094491" top="0.86614173228346458" bottom="0.98425196850393704" header="0.51181102362204722" footer="0.51181102362204722"/>
  <pageSetup paperSize="9" scale="65" orientation="landscape" r:id="rId1"/>
  <headerFooter alignWithMargins="0">
    <oddFooter>&amp;Z&amp;F&amp;RPágina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2">
    <tabColor theme="3"/>
    <pageSetUpPr fitToPage="1"/>
  </sheetPr>
  <dimension ref="A1:Q55"/>
  <sheetViews>
    <sheetView workbookViewId="0"/>
  </sheetViews>
  <sheetFormatPr baseColWidth="10" defaultColWidth="9.140625" defaultRowHeight="12.75"/>
  <cols>
    <col min="1" max="1" width="7.85546875" bestFit="1" customWidth="1"/>
    <col min="2" max="2" width="39.85546875" customWidth="1"/>
    <col min="3" max="3" width="4.5703125" customWidth="1"/>
    <col min="4" max="4" width="15.28515625" customWidth="1"/>
    <col min="5" max="5" width="11" bestFit="1" customWidth="1"/>
    <col min="6" max="6" width="10.85546875" bestFit="1" customWidth="1"/>
    <col min="7" max="7" width="11.140625" bestFit="1" customWidth="1"/>
    <col min="8" max="8" width="12.28515625" bestFit="1" customWidth="1"/>
    <col min="9" max="9" width="9.5703125" bestFit="1" customWidth="1"/>
    <col min="10" max="10" width="10.140625" bestFit="1" customWidth="1"/>
    <col min="11" max="11" width="9.85546875" customWidth="1"/>
    <col min="12" max="12" width="10.140625" bestFit="1" customWidth="1"/>
    <col min="13" max="13" width="12.2851562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BG101'!C22</f>
        <v>116</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BG101'!B22</f>
        <v>Cuentas y documentos por cobrar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ht="13.5" thickBot="1">
      <c r="B10" s="230"/>
      <c r="C10" s="8"/>
      <c r="D10" s="8"/>
      <c r="E10" s="8"/>
      <c r="F10" s="8"/>
      <c r="G10" s="29" t="s">
        <v>50</v>
      </c>
      <c r="H10" s="9"/>
      <c r="I10" s="8"/>
      <c r="J10" s="13"/>
      <c r="K10" s="14"/>
      <c r="L10" s="9"/>
      <c r="M10" s="13"/>
      <c r="N10" s="160"/>
      <c r="O10" s="160"/>
      <c r="P10" s="13"/>
      <c r="Q10" s="3"/>
    </row>
    <row r="11" spans="1:17">
      <c r="A11" t="s">
        <v>171</v>
      </c>
      <c r="D11" s="418"/>
      <c r="E11" s="441"/>
      <c r="F11" s="442"/>
      <c r="G11" s="443"/>
      <c r="H11" s="441"/>
      <c r="I11" s="441"/>
      <c r="J11" s="441"/>
      <c r="K11" s="441"/>
      <c r="L11" s="441"/>
      <c r="M11" s="451"/>
      <c r="N11" s="21">
        <f t="shared" ref="N11:N22" si="0">IF(M11&lt;&gt;0,1,0)</f>
        <v>0</v>
      </c>
      <c r="O11" s="14">
        <f t="shared" ref="O11:O22" si="1">IF(M11&lt;&gt;0,3,0)</f>
        <v>0</v>
      </c>
      <c r="P11" s="14">
        <f t="shared" ref="P11:P22" si="2">+N11+O11</f>
        <v>0</v>
      </c>
      <c r="Q11" s="3"/>
    </row>
    <row r="12" spans="1:17">
      <c r="A12" t="s">
        <v>172</v>
      </c>
      <c r="D12" s="420"/>
      <c r="E12" s="95"/>
      <c r="F12" s="200">
        <f>SUMIF('2 BL preli'!A:A,A12,'2 BL preli'!D:D)</f>
        <v>0</v>
      </c>
      <c r="G12" s="178">
        <f t="shared" ref="G12:G21" si="3">+M12-D12</f>
        <v>0</v>
      </c>
      <c r="H12" s="95"/>
      <c r="I12" s="95"/>
      <c r="J12" s="95"/>
      <c r="K12" s="95"/>
      <c r="L12" s="95"/>
      <c r="M12" s="453"/>
      <c r="N12" s="21">
        <f t="shared" si="0"/>
        <v>0</v>
      </c>
      <c r="O12" s="14">
        <f t="shared" si="1"/>
        <v>0</v>
      </c>
      <c r="P12" s="14">
        <f t="shared" si="2"/>
        <v>0</v>
      </c>
      <c r="Q12" s="3"/>
    </row>
    <row r="13" spans="1:17" ht="15">
      <c r="A13">
        <v>412</v>
      </c>
      <c r="B13" s="367" t="s">
        <v>328</v>
      </c>
      <c r="D13" s="420">
        <f>SUMIF('1 BL anterior'!B:B,A13,'1 BL anterior'!E:E)</f>
        <v>0</v>
      </c>
      <c r="E13" s="95">
        <f t="shared" ref="E13:E21" si="4">+F13-D13</f>
        <v>0</v>
      </c>
      <c r="F13" s="200">
        <f>SUMIF('2 BL preli'!A:A,A13,'2 BL preli'!D:D)</f>
        <v>0</v>
      </c>
      <c r="G13" s="178">
        <f t="shared" si="3"/>
        <v>0</v>
      </c>
      <c r="H13" s="95"/>
      <c r="I13" s="95"/>
      <c r="J13" s="95"/>
      <c r="K13" s="95"/>
      <c r="L13" s="95"/>
      <c r="M13" s="453">
        <f>SUMIF('3BL ACTUAL'!B:B,A13,'3BL ACTUAL'!E:E)</f>
        <v>0</v>
      </c>
      <c r="N13" s="21">
        <f t="shared" si="0"/>
        <v>0</v>
      </c>
      <c r="O13" s="14">
        <f t="shared" si="1"/>
        <v>0</v>
      </c>
      <c r="P13" s="14">
        <f t="shared" si="2"/>
        <v>0</v>
      </c>
      <c r="Q13" s="3"/>
    </row>
    <row r="14" spans="1:17" ht="15">
      <c r="A14">
        <v>413</v>
      </c>
      <c r="B14" s="367" t="s">
        <v>329</v>
      </c>
      <c r="D14" s="420">
        <f>SUMIF('1 BL anterior'!B:B,A14,'1 BL anterior'!E:E)</f>
        <v>0</v>
      </c>
      <c r="E14" s="95">
        <f t="shared" si="4"/>
        <v>0</v>
      </c>
      <c r="F14" s="200">
        <f>SUMIF('2 BL preli'!A:A,A14,'2 BL preli'!D:D)</f>
        <v>0</v>
      </c>
      <c r="G14" s="178">
        <f t="shared" si="3"/>
        <v>0</v>
      </c>
      <c r="H14" s="95"/>
      <c r="I14" s="95"/>
      <c r="J14" s="95"/>
      <c r="K14" s="95"/>
      <c r="L14" s="95"/>
      <c r="M14" s="453">
        <f>SUMIF('3BL ACTUAL'!B:B,A14,'3BL ACTUAL'!E:E)</f>
        <v>0</v>
      </c>
      <c r="N14" s="21">
        <f t="shared" si="0"/>
        <v>0</v>
      </c>
      <c r="O14" s="14">
        <f t="shared" si="1"/>
        <v>0</v>
      </c>
      <c r="P14" s="14">
        <f t="shared" si="2"/>
        <v>0</v>
      </c>
      <c r="Q14" s="3"/>
    </row>
    <row r="15" spans="1:17" ht="15">
      <c r="A15" t="s">
        <v>173</v>
      </c>
      <c r="B15" s="367"/>
      <c r="D15" s="420"/>
      <c r="E15" s="95">
        <f t="shared" si="4"/>
        <v>0</v>
      </c>
      <c r="F15" s="200">
        <f>SUMIF('2 BL preli'!A:A,A15,'2 BL preli'!D:D)</f>
        <v>0</v>
      </c>
      <c r="G15" s="178">
        <f t="shared" si="3"/>
        <v>0</v>
      </c>
      <c r="H15" s="95"/>
      <c r="I15" s="95"/>
      <c r="J15" s="95"/>
      <c r="K15" s="95"/>
      <c r="L15" s="95"/>
      <c r="M15" s="453"/>
      <c r="N15" s="21">
        <f t="shared" si="0"/>
        <v>0</v>
      </c>
      <c r="O15" s="14">
        <f t="shared" si="1"/>
        <v>0</v>
      </c>
      <c r="P15" s="14">
        <f t="shared" si="2"/>
        <v>0</v>
      </c>
      <c r="Q15" s="3"/>
    </row>
    <row r="16" spans="1:17" ht="15">
      <c r="A16">
        <v>414</v>
      </c>
      <c r="B16" s="367" t="s">
        <v>330</v>
      </c>
      <c r="D16" s="420">
        <f>SUMIF('1 BL anterior'!B:B,A16,'1 BL anterior'!E:E)</f>
        <v>0</v>
      </c>
      <c r="E16" s="95">
        <f t="shared" si="4"/>
        <v>0</v>
      </c>
      <c r="F16" s="200">
        <f>SUMIF('2 BL preli'!A:A,A16,'2 BL preli'!D:D)</f>
        <v>0</v>
      </c>
      <c r="G16" s="178">
        <f t="shared" si="3"/>
        <v>0</v>
      </c>
      <c r="H16" s="95"/>
      <c r="I16" s="95"/>
      <c r="J16" s="95"/>
      <c r="K16" s="95"/>
      <c r="L16" s="95"/>
      <c r="M16" s="453">
        <f>SUMIF('3BL ACTUAL'!B:B,A16,'3BL ACTUAL'!E:E)</f>
        <v>0</v>
      </c>
      <c r="N16" s="21">
        <f t="shared" si="0"/>
        <v>0</v>
      </c>
      <c r="O16" s="14">
        <f t="shared" si="1"/>
        <v>0</v>
      </c>
      <c r="P16" s="14">
        <f t="shared" si="2"/>
        <v>0</v>
      </c>
      <c r="Q16" s="3"/>
    </row>
    <row r="17" spans="1:17" ht="15">
      <c r="A17">
        <v>415</v>
      </c>
      <c r="B17" s="367" t="s">
        <v>331</v>
      </c>
      <c r="D17" s="420">
        <f>SUMIF('1 BL anterior'!B:B,A17,'1 BL anterior'!E:E)</f>
        <v>0</v>
      </c>
      <c r="E17" s="95">
        <f t="shared" si="4"/>
        <v>0</v>
      </c>
      <c r="F17" s="200">
        <f>SUMIF('2 BL preli'!A:A,A17,'2 BL preli'!D:D)</f>
        <v>0</v>
      </c>
      <c r="G17" s="178">
        <f t="shared" si="3"/>
        <v>0</v>
      </c>
      <c r="H17" s="95"/>
      <c r="I17" s="95"/>
      <c r="J17" s="95"/>
      <c r="K17" s="95"/>
      <c r="L17" s="95"/>
      <c r="M17" s="453">
        <f>SUMIF('3BL ACTUAL'!B:B,A17,'3BL ACTUAL'!E:E)</f>
        <v>0</v>
      </c>
      <c r="N17" s="21">
        <f t="shared" si="0"/>
        <v>0</v>
      </c>
      <c r="O17" s="14">
        <f t="shared" si="1"/>
        <v>0</v>
      </c>
      <c r="P17" s="14">
        <f t="shared" si="2"/>
        <v>0</v>
      </c>
      <c r="Q17" s="3"/>
    </row>
    <row r="18" spans="1:17" ht="15">
      <c r="A18" t="s">
        <v>144</v>
      </c>
      <c r="B18" s="367"/>
      <c r="D18" s="420"/>
      <c r="E18" s="95">
        <f t="shared" si="4"/>
        <v>0</v>
      </c>
      <c r="F18" s="200">
        <f>SUMIF('2 BL preli'!A:A,A18,'2 BL preli'!D:D)</f>
        <v>0</v>
      </c>
      <c r="G18" s="178">
        <f t="shared" si="3"/>
        <v>0</v>
      </c>
      <c r="H18" s="95"/>
      <c r="I18" s="95"/>
      <c r="J18" s="95"/>
      <c r="K18" s="95"/>
      <c r="L18" s="95"/>
      <c r="M18" s="453"/>
      <c r="N18" s="21">
        <f t="shared" si="0"/>
        <v>0</v>
      </c>
      <c r="O18" s="14">
        <f t="shared" si="1"/>
        <v>0</v>
      </c>
      <c r="P18" s="14">
        <f t="shared" si="2"/>
        <v>0</v>
      </c>
      <c r="Q18" s="3"/>
    </row>
    <row r="19" spans="1:17" ht="15">
      <c r="A19">
        <v>416</v>
      </c>
      <c r="B19" s="367" t="s">
        <v>332</v>
      </c>
      <c r="C19" s="9"/>
      <c r="D19" s="420">
        <f>SUMIF('1 BL anterior'!B:B,A19,'1 BL anterior'!E:E)</f>
        <v>0</v>
      </c>
      <c r="E19" s="95">
        <f t="shared" si="4"/>
        <v>0</v>
      </c>
      <c r="F19" s="200">
        <f>SUMIF('2 BL preli'!A:A,A19,'2 BL preli'!D:D)</f>
        <v>0</v>
      </c>
      <c r="G19" s="178">
        <f t="shared" si="3"/>
        <v>0</v>
      </c>
      <c r="H19" s="95"/>
      <c r="I19" s="95"/>
      <c r="J19" s="95"/>
      <c r="K19" s="95"/>
      <c r="L19" s="95"/>
      <c r="M19" s="453">
        <f>SUMIF('3BL ACTUAL'!B:B,A19,'3BL ACTUAL'!E:E)</f>
        <v>0</v>
      </c>
      <c r="N19" s="21">
        <f t="shared" si="0"/>
        <v>0</v>
      </c>
      <c r="O19" s="14">
        <f t="shared" si="1"/>
        <v>0</v>
      </c>
      <c r="P19" s="14">
        <f t="shared" si="2"/>
        <v>0</v>
      </c>
      <c r="Q19" s="3"/>
    </row>
    <row r="20" spans="1:17" ht="15">
      <c r="A20">
        <v>417</v>
      </c>
      <c r="B20" s="367" t="s">
        <v>333</v>
      </c>
      <c r="C20" s="9"/>
      <c r="D20" s="420">
        <f>SUMIF('1 BL anterior'!B:B,A20,'1 BL anterior'!E:E)</f>
        <v>0</v>
      </c>
      <c r="E20" s="95">
        <f t="shared" si="4"/>
        <v>0</v>
      </c>
      <c r="F20" s="200">
        <f>SUMIF('2 BL preli'!A:A,A20,'2 BL preli'!D:D)</f>
        <v>0</v>
      </c>
      <c r="G20" s="178">
        <f t="shared" si="3"/>
        <v>0</v>
      </c>
      <c r="H20" s="95"/>
      <c r="I20" s="95"/>
      <c r="J20" s="95"/>
      <c r="K20" s="95"/>
      <c r="L20" s="95"/>
      <c r="M20" s="453">
        <f>SUMIF('3BL ACTUAL'!B:B,A20,'3BL ACTUAL'!E:E)</f>
        <v>0</v>
      </c>
      <c r="N20" s="21">
        <f t="shared" si="0"/>
        <v>0</v>
      </c>
      <c r="O20" s="14">
        <f t="shared" si="1"/>
        <v>0</v>
      </c>
      <c r="P20" s="14">
        <f t="shared" si="2"/>
        <v>0</v>
      </c>
      <c r="Q20" s="3"/>
    </row>
    <row r="21" spans="1:17" ht="15">
      <c r="A21">
        <v>418</v>
      </c>
      <c r="B21" s="367" t="s">
        <v>334</v>
      </c>
      <c r="C21" s="62"/>
      <c r="D21" s="420">
        <f>SUMIF('1 BL anterior'!B:B,A21,'1 BL anterior'!E:E)</f>
        <v>0</v>
      </c>
      <c r="E21" s="95">
        <f t="shared" si="4"/>
        <v>0</v>
      </c>
      <c r="F21" s="200">
        <f>SUMIF('2 BL preli'!A:A,A21,'2 BL preli'!D:D)</f>
        <v>0</v>
      </c>
      <c r="G21" s="178">
        <f t="shared" si="3"/>
        <v>0</v>
      </c>
      <c r="H21" s="95"/>
      <c r="I21" s="95"/>
      <c r="J21" s="95"/>
      <c r="K21" s="95"/>
      <c r="L21" s="95"/>
      <c r="M21" s="453">
        <f>SUMIF('3BL ACTUAL'!B:B,A21,'3BL ACTUAL'!E:E)</f>
        <v>0</v>
      </c>
      <c r="N21" s="21">
        <f t="shared" si="0"/>
        <v>0</v>
      </c>
      <c r="O21" s="14">
        <f t="shared" si="1"/>
        <v>0</v>
      </c>
      <c r="P21" s="14">
        <f t="shared" si="2"/>
        <v>0</v>
      </c>
    </row>
    <row r="22" spans="1:17" ht="15.75" thickBot="1">
      <c r="A22">
        <v>419</v>
      </c>
      <c r="B22" s="367" t="s">
        <v>335</v>
      </c>
      <c r="C22" s="62"/>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7" ht="15.75" thickBot="1">
      <c r="A23" s="1222">
        <f>+M44</f>
        <v>0</v>
      </c>
      <c r="B23" s="1223">
        <f>+D43</f>
        <v>0</v>
      </c>
      <c r="C23" s="1080"/>
      <c r="D23" s="499">
        <f>SUM(D11:D22)</f>
        <v>0</v>
      </c>
      <c r="E23" s="487"/>
      <c r="F23" s="482">
        <f>SUM(F11:F22)</f>
        <v>0</v>
      </c>
      <c r="G23" s="475"/>
      <c r="H23" s="483"/>
      <c r="I23" s="456"/>
      <c r="J23" s="455"/>
      <c r="K23" s="455"/>
      <c r="L23" s="456"/>
      <c r="M23" s="457">
        <f>SUM(M11:M22)</f>
        <v>0</v>
      </c>
      <c r="N23" s="1167">
        <f>IF(SUM(N$11:N22)=0,0,SUM(N$11:N22)/COUNTIF(N$11:N22,"&gt;0"))</f>
        <v>0</v>
      </c>
      <c r="O23" s="1167">
        <f>IF(SUM(O$11:O22)=0,0,SUM(O$11:O22)/COUNTIF(O$11:O22,"&gt;0"))</f>
        <v>0</v>
      </c>
      <c r="P23" s="1167">
        <f>IF(SUM(P$11:P22)=0,0,SUM(P$11:P22)/COUNTIF(P$11:P22,"&gt;0"))</f>
        <v>0</v>
      </c>
      <c r="Q23">
        <f>+B24</f>
        <v>0</v>
      </c>
    </row>
    <row r="24" spans="1:17" ht="15">
      <c r="B24" s="359"/>
      <c r="C24" s="63"/>
      <c r="D24" s="95"/>
      <c r="E24" s="95"/>
      <c r="F24" s="95"/>
      <c r="G24" s="30"/>
      <c r="H24" s="71"/>
      <c r="I24" s="178"/>
      <c r="J24" s="95"/>
      <c r="K24" s="95"/>
      <c r="L24" s="178"/>
      <c r="M24" s="95"/>
      <c r="N24" s="14"/>
      <c r="O24" s="14"/>
      <c r="P24" s="14"/>
    </row>
    <row r="25" spans="1:17" ht="15">
      <c r="B25" s="359"/>
      <c r="C25" s="63"/>
      <c r="D25" s="95"/>
      <c r="E25" s="95"/>
      <c r="F25" s="95"/>
      <c r="G25" s="30"/>
      <c r="H25" s="71"/>
      <c r="I25" s="178"/>
      <c r="J25" s="95"/>
      <c r="K25" s="95"/>
      <c r="L25" s="178"/>
      <c r="M25" s="95"/>
      <c r="N25" s="14"/>
      <c r="O25" s="14"/>
      <c r="P25" s="14"/>
    </row>
    <row r="26" spans="1:17" ht="15">
      <c r="B26" s="363"/>
      <c r="C26" s="63"/>
      <c r="D26" s="95">
        <f>SUMIF('1 BL anterior'!C:C,A26,'1 BL anterior'!E:E)</f>
        <v>0</v>
      </c>
      <c r="E26" s="95">
        <f t="shared" ref="E26:E41" si="5">+F26-D26</f>
        <v>0</v>
      </c>
      <c r="F26" s="95">
        <f>SUMIF('2 BL preli'!B:B,A26,'2 BL preli'!D:D)</f>
        <v>0</v>
      </c>
      <c r="G26" s="178">
        <f t="shared" ref="G26:G41" si="6">+M26-D26</f>
        <v>0</v>
      </c>
      <c r="H26" s="95">
        <f>SUMIF('3BL ACTUAL'!C:C,A26,'3BL ACTUAL'!E:E)</f>
        <v>0</v>
      </c>
      <c r="I26" s="95"/>
      <c r="J26" s="95"/>
      <c r="K26" s="95"/>
      <c r="L26" s="95"/>
      <c r="M26" s="154">
        <f t="shared" ref="M26:M36" si="7">+H26+I26+K26-J26-L26</f>
        <v>0</v>
      </c>
      <c r="N26" s="14"/>
      <c r="O26" s="14"/>
      <c r="P26" s="14"/>
    </row>
    <row r="27" spans="1:17">
      <c r="A27" s="514"/>
      <c r="B27" s="515"/>
      <c r="C27" s="63"/>
      <c r="D27" s="95">
        <f>SUMIF('1 BL anterior'!C:C,A27,'1 BL anterior'!E:E)</f>
        <v>0</v>
      </c>
      <c r="E27" s="95">
        <f t="shared" si="5"/>
        <v>0</v>
      </c>
      <c r="F27" s="95">
        <f>SUMIF('2 BL preli'!B:B,A27,'2 BL preli'!D:D)</f>
        <v>0</v>
      </c>
      <c r="G27" s="178">
        <f t="shared" si="6"/>
        <v>0</v>
      </c>
      <c r="H27" s="95">
        <f>SUMIF('3BL ACTUAL'!C:C,A27,'3BL ACTUAL'!E:E)</f>
        <v>0</v>
      </c>
      <c r="I27" s="95"/>
      <c r="J27" s="95"/>
      <c r="K27" s="95"/>
      <c r="L27" s="95"/>
      <c r="M27" s="154">
        <f t="shared" si="7"/>
        <v>0</v>
      </c>
      <c r="N27" s="14"/>
      <c r="O27" s="14"/>
      <c r="P27" s="14"/>
    </row>
    <row r="28" spans="1:17">
      <c r="A28" s="514"/>
      <c r="B28" s="515"/>
      <c r="C28" s="63"/>
      <c r="D28" s="95">
        <f>SUMIF('1 BL anterior'!C:C,A28,'1 BL anterior'!E:E)</f>
        <v>0</v>
      </c>
      <c r="E28" s="95">
        <f t="shared" si="5"/>
        <v>0</v>
      </c>
      <c r="F28" s="95">
        <f>SUMIF('2 BL preli'!B:B,A28,'2 BL preli'!D:D)</f>
        <v>0</v>
      </c>
      <c r="G28" s="178">
        <f t="shared" si="6"/>
        <v>0</v>
      </c>
      <c r="H28" s="95">
        <f>SUMIF('3BL ACTUAL'!C:C,A28,'3BL ACTUAL'!E:E)</f>
        <v>0</v>
      </c>
      <c r="I28" s="95"/>
      <c r="J28" s="95"/>
      <c r="K28" s="95"/>
      <c r="L28" s="95"/>
      <c r="M28" s="154">
        <f t="shared" si="7"/>
        <v>0</v>
      </c>
      <c r="N28" s="14"/>
      <c r="O28" s="14"/>
      <c r="P28" s="14"/>
    </row>
    <row r="29" spans="1:17">
      <c r="A29" s="514"/>
      <c r="B29" s="515"/>
      <c r="C29" s="63"/>
      <c r="D29" s="95">
        <f>SUMIF('1 BL anterior'!C:C,A29,'1 BL anterior'!E:E)</f>
        <v>0</v>
      </c>
      <c r="E29" s="95">
        <f t="shared" si="5"/>
        <v>0</v>
      </c>
      <c r="F29" s="95">
        <f>SUMIF('2 BL preli'!B:B,A29,'2 BL preli'!D:D)</f>
        <v>0</v>
      </c>
      <c r="G29" s="178">
        <f t="shared" si="6"/>
        <v>0</v>
      </c>
      <c r="H29" s="95">
        <f>SUMIF('3BL ACTUAL'!C:C,A29,'3BL ACTUAL'!E:E)</f>
        <v>0</v>
      </c>
      <c r="I29" s="95"/>
      <c r="J29" s="95"/>
      <c r="K29" s="95"/>
      <c r="L29" s="95"/>
      <c r="M29" s="154">
        <f t="shared" si="7"/>
        <v>0</v>
      </c>
      <c r="N29" s="14"/>
      <c r="O29" s="14"/>
      <c r="P29" s="14"/>
    </row>
    <row r="30" spans="1:17">
      <c r="A30" s="514"/>
      <c r="B30" s="515"/>
      <c r="C30" s="63"/>
      <c r="D30" s="95">
        <f>SUMIF('1 BL anterior'!C:C,A30,'1 BL anterior'!E:E)</f>
        <v>0</v>
      </c>
      <c r="E30" s="95">
        <f t="shared" si="5"/>
        <v>0</v>
      </c>
      <c r="F30" s="95">
        <f>SUMIF('2 BL preli'!B:B,A30,'2 BL preli'!D:D)</f>
        <v>0</v>
      </c>
      <c r="G30" s="178">
        <f t="shared" si="6"/>
        <v>0</v>
      </c>
      <c r="H30" s="95">
        <f>SUMIF('3BL ACTUAL'!C:C,A30,'3BL ACTUAL'!E:E)</f>
        <v>0</v>
      </c>
      <c r="I30" s="95"/>
      <c r="J30" s="95"/>
      <c r="K30" s="95"/>
      <c r="L30" s="95"/>
      <c r="M30" s="154">
        <f t="shared" si="7"/>
        <v>0</v>
      </c>
      <c r="N30" s="14"/>
      <c r="O30" s="14"/>
      <c r="P30" s="14"/>
    </row>
    <row r="31" spans="1:17">
      <c r="A31" s="514"/>
      <c r="B31" s="515"/>
      <c r="C31" s="63"/>
      <c r="D31" s="95">
        <f>SUMIF('1 BL anterior'!C:C,A31,'1 BL anterior'!E:E)</f>
        <v>0</v>
      </c>
      <c r="E31" s="95">
        <f t="shared" si="5"/>
        <v>0</v>
      </c>
      <c r="F31" s="95">
        <f>SUMIF('2 BL preli'!B:B,A31,'2 BL preli'!D:D)</f>
        <v>0</v>
      </c>
      <c r="G31" s="178">
        <f t="shared" si="6"/>
        <v>0</v>
      </c>
      <c r="H31" s="95">
        <f>SUMIF('3BL ACTUAL'!C:C,A31,'3BL ACTUAL'!E:E)</f>
        <v>0</v>
      </c>
      <c r="I31" s="95"/>
      <c r="J31" s="95"/>
      <c r="K31" s="95"/>
      <c r="L31" s="95"/>
      <c r="M31" s="154">
        <f t="shared" si="7"/>
        <v>0</v>
      </c>
      <c r="N31" s="14"/>
      <c r="O31" s="14"/>
      <c r="P31" s="14"/>
    </row>
    <row r="32" spans="1:17">
      <c r="A32" s="514"/>
      <c r="B32" s="515"/>
      <c r="C32" s="63"/>
      <c r="D32" s="95">
        <f>SUMIF('1 BL anterior'!C:C,A32,'1 BL anterior'!E:E)</f>
        <v>0</v>
      </c>
      <c r="E32" s="95">
        <f t="shared" si="5"/>
        <v>0</v>
      </c>
      <c r="F32" s="95">
        <f>SUMIF('2 BL preli'!B:B,A32,'2 BL preli'!D:D)</f>
        <v>0</v>
      </c>
      <c r="G32" s="178">
        <f t="shared" si="6"/>
        <v>0</v>
      </c>
      <c r="H32" s="95">
        <f>SUMIF('3BL ACTUAL'!C:C,A32,'3BL ACTUAL'!E:E)</f>
        <v>0</v>
      </c>
      <c r="I32" s="95"/>
      <c r="J32" s="95"/>
      <c r="K32" s="95"/>
      <c r="L32" s="95"/>
      <c r="M32" s="154">
        <f t="shared" si="7"/>
        <v>0</v>
      </c>
      <c r="N32" s="14"/>
      <c r="O32" s="14"/>
      <c r="P32" s="14"/>
    </row>
    <row r="33" spans="1:16">
      <c r="A33" s="514"/>
      <c r="B33" s="515"/>
      <c r="C33" s="63"/>
      <c r="D33" s="95">
        <f>SUMIF('1 BL anterior'!C:C,A33,'1 BL anterior'!E:E)</f>
        <v>0</v>
      </c>
      <c r="E33" s="95">
        <f t="shared" si="5"/>
        <v>0</v>
      </c>
      <c r="F33" s="95">
        <f>SUMIF('2 BL preli'!B:B,A33,'2 BL preli'!D:D)</f>
        <v>0</v>
      </c>
      <c r="G33" s="178">
        <f t="shared" si="6"/>
        <v>0</v>
      </c>
      <c r="H33" s="95">
        <f>SUMIF('3BL ACTUAL'!C:C,A33,'3BL ACTUAL'!E:E)</f>
        <v>0</v>
      </c>
      <c r="I33" s="95"/>
      <c r="J33" s="95"/>
      <c r="K33" s="95"/>
      <c r="L33" s="95"/>
      <c r="M33" s="154">
        <f t="shared" si="7"/>
        <v>0</v>
      </c>
      <c r="N33" s="14"/>
      <c r="O33" s="14"/>
      <c r="P33" s="14"/>
    </row>
    <row r="34" spans="1:16">
      <c r="A34" s="514"/>
      <c r="B34" s="515"/>
      <c r="C34" s="63"/>
      <c r="D34" s="95">
        <f>SUMIF('1 BL anterior'!C:C,A34,'1 BL anterior'!E:E)</f>
        <v>0</v>
      </c>
      <c r="E34" s="95">
        <f t="shared" si="5"/>
        <v>0</v>
      </c>
      <c r="F34" s="95">
        <f>SUMIF('2 BL preli'!B:B,A34,'2 BL preli'!D:D)</f>
        <v>0</v>
      </c>
      <c r="G34" s="178">
        <f t="shared" si="6"/>
        <v>0</v>
      </c>
      <c r="H34" s="95">
        <f>SUMIF('3BL ACTUAL'!C:C,A34,'3BL ACTUAL'!E:E)</f>
        <v>0</v>
      </c>
      <c r="I34" s="95"/>
      <c r="J34" s="95"/>
      <c r="K34" s="95"/>
      <c r="L34" s="95"/>
      <c r="M34" s="154">
        <f t="shared" si="7"/>
        <v>0</v>
      </c>
      <c r="N34" s="14"/>
      <c r="O34" s="14"/>
      <c r="P34" s="14"/>
    </row>
    <row r="35" spans="1:16" ht="15">
      <c r="B35" s="363"/>
      <c r="C35" s="63"/>
      <c r="D35" s="95">
        <f>SUMIF('1 BL anterior'!C:C,A35,'1 BL anterior'!E:E)</f>
        <v>0</v>
      </c>
      <c r="E35" s="95">
        <f t="shared" si="5"/>
        <v>0</v>
      </c>
      <c r="F35" s="95">
        <f>SUMIF('2 BL preli'!B:B,A35,'2 BL preli'!D:D)</f>
        <v>0</v>
      </c>
      <c r="G35" s="178">
        <f t="shared" si="6"/>
        <v>0</v>
      </c>
      <c r="H35" s="95">
        <f>SUMIF('3BL ACTUAL'!C:C,A35,'3BL ACTUAL'!E:E)</f>
        <v>0</v>
      </c>
      <c r="I35" s="95"/>
      <c r="J35" s="95"/>
      <c r="K35" s="95"/>
      <c r="L35" s="95"/>
      <c r="M35" s="154">
        <f t="shared" si="7"/>
        <v>0</v>
      </c>
      <c r="N35" s="14"/>
      <c r="O35" s="14"/>
      <c r="P35" s="14"/>
    </row>
    <row r="36" spans="1:16" ht="15">
      <c r="B36" s="363"/>
      <c r="C36" s="63"/>
      <c r="D36" s="95">
        <f>SUMIF('1 BL anterior'!C:C,A36,'1 BL anterior'!E:E)</f>
        <v>0</v>
      </c>
      <c r="E36" s="95">
        <f t="shared" si="5"/>
        <v>0</v>
      </c>
      <c r="F36" s="95">
        <f>SUMIF('2 BL preli'!B:B,A36,'2 BL preli'!D:D)</f>
        <v>0</v>
      </c>
      <c r="G36" s="178">
        <f t="shared" si="6"/>
        <v>0</v>
      </c>
      <c r="H36" s="95">
        <f>SUMIF('3BL ACTUAL'!C:C,A36,'3BL ACTUAL'!E:E)</f>
        <v>0</v>
      </c>
      <c r="I36" s="95"/>
      <c r="J36" s="95"/>
      <c r="K36" s="95"/>
      <c r="L36" s="95"/>
      <c r="M36" s="154">
        <f t="shared" si="7"/>
        <v>0</v>
      </c>
      <c r="N36" s="14"/>
      <c r="O36" s="14"/>
      <c r="P36" s="14"/>
    </row>
    <row r="37" spans="1:16" ht="15">
      <c r="B37" s="359"/>
      <c r="C37" s="63"/>
      <c r="D37" s="95">
        <f>SUMIF('1 BL anterior'!C:C,A37,'1 BL anterior'!E:E)</f>
        <v>0</v>
      </c>
      <c r="E37" s="95">
        <f t="shared" si="5"/>
        <v>0</v>
      </c>
      <c r="F37" s="95">
        <f>SUMIF('2 BL preli'!B:B,A37,'2 BL preli'!D:D)</f>
        <v>0</v>
      </c>
      <c r="G37" s="178">
        <f t="shared" si="6"/>
        <v>0</v>
      </c>
      <c r="H37" s="95">
        <f>SUMIF('3BL ACTUAL'!C:C,A37,'3BL ACTUAL'!E:E)</f>
        <v>0</v>
      </c>
      <c r="I37" s="95"/>
      <c r="J37" s="95"/>
      <c r="K37" s="95"/>
      <c r="L37" s="95"/>
      <c r="M37" s="154">
        <f>+H37+I37+K37-J37-L37</f>
        <v>0</v>
      </c>
      <c r="N37" s="312"/>
      <c r="O37" s="14"/>
      <c r="P37" s="14"/>
    </row>
    <row r="38" spans="1:16" ht="15">
      <c r="B38" s="359"/>
      <c r="C38" s="63"/>
      <c r="D38" s="95">
        <f>SUMIF('1 BL anterior'!C:C,A38,'1 BL anterior'!E:E)</f>
        <v>0</v>
      </c>
      <c r="E38" s="95">
        <f t="shared" si="5"/>
        <v>0</v>
      </c>
      <c r="F38" s="95">
        <f>SUMIF('2 BL preli'!B:B,A38,'2 BL preli'!D:D)</f>
        <v>0</v>
      </c>
      <c r="G38" s="178">
        <f t="shared" si="6"/>
        <v>0</v>
      </c>
      <c r="H38" s="95">
        <f>SUMIF('3BL ACTUAL'!C:C,A38,'3BL ACTUAL'!E:E)</f>
        <v>0</v>
      </c>
      <c r="I38" s="95"/>
      <c r="J38" s="95"/>
      <c r="K38" s="95"/>
      <c r="L38" s="95"/>
      <c r="M38" s="154">
        <f>+H38+I38+K38-J38-L38</f>
        <v>0</v>
      </c>
      <c r="N38" s="14"/>
      <c r="O38" s="14"/>
      <c r="P38" s="14"/>
    </row>
    <row r="39" spans="1:16" ht="15">
      <c r="B39" s="221"/>
      <c r="C39" s="63"/>
      <c r="D39" s="95">
        <f>SUMIF('1 BL anterior'!C:C,A39,'1 BL anterior'!E:E)</f>
        <v>0</v>
      </c>
      <c r="E39" s="95">
        <f t="shared" si="5"/>
        <v>0</v>
      </c>
      <c r="F39" s="95">
        <f>SUMIF('2 BL preli'!B:B,A39,'2 BL preli'!D:D)</f>
        <v>0</v>
      </c>
      <c r="G39" s="178">
        <f t="shared" si="6"/>
        <v>0</v>
      </c>
      <c r="H39" s="95">
        <f>SUMIF('3BL ACTUAL'!C:C,A39,'3BL ACTUAL'!E:E)</f>
        <v>0</v>
      </c>
      <c r="I39" s="95"/>
      <c r="J39" s="95"/>
      <c r="K39" s="95"/>
      <c r="L39" s="95"/>
      <c r="M39" s="154">
        <f>+H39+I39+K39-J39-L39</f>
        <v>0</v>
      </c>
      <c r="N39" s="95"/>
      <c r="O39" s="14"/>
      <c r="P39" s="14"/>
    </row>
    <row r="40" spans="1:16" ht="15">
      <c r="B40" s="364"/>
      <c r="C40" s="63"/>
      <c r="D40" s="95">
        <f>SUMIF('1 BL anterior'!C:C,A40,'1 BL anterior'!E:E)</f>
        <v>0</v>
      </c>
      <c r="E40" s="95">
        <f t="shared" si="5"/>
        <v>0</v>
      </c>
      <c r="F40" s="95">
        <f>SUMIF('2 BL preli'!B:B,A40,'2 BL preli'!D:D)</f>
        <v>0</v>
      </c>
      <c r="G40" s="178">
        <f t="shared" si="6"/>
        <v>0</v>
      </c>
      <c r="H40" s="95">
        <f>SUMIF('3BL ACTUAL'!C:C,A40,'3BL ACTUAL'!E:E)</f>
        <v>0</v>
      </c>
      <c r="I40" s="95"/>
      <c r="J40" s="95"/>
      <c r="K40" s="95"/>
      <c r="L40" s="95"/>
      <c r="M40" s="154">
        <f>+H40+I40+K40-J40-L40</f>
        <v>0</v>
      </c>
      <c r="N40" s="95"/>
      <c r="O40" s="14"/>
      <c r="P40" s="14"/>
    </row>
    <row r="41" spans="1:16" ht="15">
      <c r="A41" s="284"/>
      <c r="B41" s="331"/>
      <c r="C41" s="63"/>
      <c r="D41" s="95">
        <f>SUMIF('1 BL anterior'!C:C,A41,'1 BL anterior'!E:E)</f>
        <v>0</v>
      </c>
      <c r="E41" s="95">
        <f t="shared" si="5"/>
        <v>0</v>
      </c>
      <c r="F41" s="95">
        <f>SUMIF('2 BL preli'!B:B,A41,'2 BL preli'!D:D)</f>
        <v>0</v>
      </c>
      <c r="G41" s="178">
        <f t="shared" si="6"/>
        <v>0</v>
      </c>
      <c r="H41" s="95">
        <f>SUMIF('3BL ACTUAL'!C:C,A41,'3BL ACTUAL'!E:E)</f>
        <v>0</v>
      </c>
      <c r="I41" s="95"/>
      <c r="J41" s="95"/>
      <c r="K41" s="95"/>
      <c r="L41" s="95"/>
      <c r="M41" s="154">
        <f>+H41+I41+K41-J41-L41</f>
        <v>0</v>
      </c>
      <c r="N41" s="95"/>
      <c r="O41" s="14"/>
      <c r="P41" s="14"/>
    </row>
    <row r="42" spans="1:16">
      <c r="B42" s="32"/>
      <c r="C42" s="63"/>
      <c r="D42" s="95"/>
      <c r="E42" s="95"/>
      <c r="F42" s="95"/>
      <c r="G42" s="30"/>
      <c r="H42" s="71"/>
      <c r="I42" s="178"/>
      <c r="J42" s="95"/>
      <c r="K42" s="95"/>
      <c r="L42" s="178"/>
      <c r="M42" s="14"/>
      <c r="N42" s="95"/>
      <c r="O42" s="14"/>
      <c r="P42" s="14"/>
    </row>
    <row r="43" spans="1:16" s="137" customFormat="1">
      <c r="B43" s="96"/>
      <c r="C43" s="96"/>
      <c r="D43" s="96">
        <f>SUM(D26:D42)</f>
        <v>0</v>
      </c>
      <c r="E43" s="96"/>
      <c r="F43" s="96">
        <f t="shared" ref="F43:M43" si="8">SUM(F26:F42)</f>
        <v>0</v>
      </c>
      <c r="G43" s="96"/>
      <c r="H43" s="96">
        <f t="shared" si="8"/>
        <v>0</v>
      </c>
      <c r="I43" s="96">
        <f t="shared" si="8"/>
        <v>0</v>
      </c>
      <c r="J43" s="96">
        <f t="shared" si="8"/>
        <v>0</v>
      </c>
      <c r="K43" s="96">
        <f t="shared" si="8"/>
        <v>0</v>
      </c>
      <c r="L43" s="96">
        <f t="shared" si="8"/>
        <v>0</v>
      </c>
      <c r="M43" s="96">
        <f t="shared" si="8"/>
        <v>0</v>
      </c>
      <c r="N43" s="162">
        <v>0</v>
      </c>
      <c r="O43" s="162">
        <v>0</v>
      </c>
      <c r="P43" s="162">
        <v>0</v>
      </c>
    </row>
    <row r="44" spans="1:16">
      <c r="D44" s="285">
        <f>+D23-D43</f>
        <v>0</v>
      </c>
      <c r="E44" s="285"/>
      <c r="F44" s="285">
        <f>+F23-F43</f>
        <v>0</v>
      </c>
      <c r="G44" s="285"/>
      <c r="H44" s="285"/>
      <c r="I44" s="285"/>
      <c r="J44" s="285"/>
      <c r="K44" s="285"/>
      <c r="L44" s="285"/>
      <c r="M44" s="285">
        <f>+M23-M43</f>
        <v>0</v>
      </c>
    </row>
    <row r="45" spans="1:16">
      <c r="A45" s="3"/>
      <c r="B45" s="22" t="s">
        <v>0</v>
      </c>
      <c r="C45" s="3"/>
      <c r="D45" s="3"/>
    </row>
    <row r="46" spans="1:16">
      <c r="A46" s="3"/>
      <c r="B46" s="22" t="s">
        <v>1</v>
      </c>
      <c r="C46" s="3"/>
      <c r="D46" s="3"/>
    </row>
    <row r="47" spans="1:16">
      <c r="A47" s="22"/>
      <c r="B47" s="3"/>
      <c r="C47" s="3"/>
      <c r="D47" s="3"/>
    </row>
    <row r="48" spans="1:16">
      <c r="A48" s="3"/>
      <c r="B48" s="22" t="s">
        <v>2</v>
      </c>
      <c r="C48" s="22">
        <v>2</v>
      </c>
      <c r="D48" s="3" t="s">
        <v>53</v>
      </c>
    </row>
    <row r="49" spans="1:13">
      <c r="A49" s="22">
        <v>1</v>
      </c>
      <c r="B49" s="3" t="s">
        <v>52</v>
      </c>
      <c r="C49" s="22">
        <v>3</v>
      </c>
      <c r="D49" s="3" t="s">
        <v>55</v>
      </c>
    </row>
    <row r="50" spans="1:13" ht="15">
      <c r="A50" s="22">
        <v>2</v>
      </c>
      <c r="B50" s="3" t="s">
        <v>54</v>
      </c>
      <c r="C50" s="22">
        <v>4</v>
      </c>
      <c r="D50" s="3" t="s">
        <v>56</v>
      </c>
      <c r="M50" s="231"/>
    </row>
    <row r="51" spans="1:13" ht="15">
      <c r="A51" s="22"/>
      <c r="B51" s="22" t="s">
        <v>3</v>
      </c>
      <c r="C51" s="22">
        <v>5</v>
      </c>
      <c r="D51" s="3" t="s">
        <v>58</v>
      </c>
      <c r="M51" s="231"/>
    </row>
    <row r="52" spans="1:13" ht="15">
      <c r="A52" s="22">
        <v>3</v>
      </c>
      <c r="B52" s="3" t="s">
        <v>57</v>
      </c>
      <c r="C52" s="3"/>
      <c r="D52" s="3"/>
      <c r="M52" s="232"/>
    </row>
    <row r="53" spans="1:13" ht="15">
      <c r="A53" s="22">
        <v>2</v>
      </c>
      <c r="B53" s="3" t="s">
        <v>59</v>
      </c>
      <c r="C53" s="3"/>
      <c r="D53" s="3"/>
      <c r="M53" s="231"/>
    </row>
    <row r="54" spans="1:13">
      <c r="A54" s="22">
        <v>1</v>
      </c>
      <c r="B54" s="3" t="s">
        <v>60</v>
      </c>
      <c r="C54" s="3"/>
      <c r="D54" s="3"/>
      <c r="M54" s="183"/>
    </row>
    <row r="55" spans="1:13">
      <c r="A55" s="3"/>
      <c r="B55" s="3"/>
      <c r="C55" s="3"/>
      <c r="D55" s="137"/>
    </row>
  </sheetData>
  <autoFilter ref="A1:Q55" xr:uid="{00000000-0009-0000-0000-00002C000000}"/>
  <mergeCells count="3">
    <mergeCell ref="M3:N5"/>
    <mergeCell ref="N7:P7"/>
    <mergeCell ref="N8:O8"/>
  </mergeCells>
  <pageMargins left="0.23622047244094491" right="0.23622047244094491" top="0.86614173228346458" bottom="0.98425196850393704" header="0.51181102362204722" footer="0.51181102362204722"/>
  <pageSetup paperSize="9" scale="77" orientation="landscape" r:id="rId1"/>
  <headerFooter alignWithMargins="0">
    <oddFooter>&amp;Z&amp;F&amp;RPágina &amp;P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3">
    <tabColor theme="3"/>
    <pageSetUpPr fitToPage="1"/>
  </sheetPr>
  <dimension ref="A1:Q60"/>
  <sheetViews>
    <sheetView workbookViewId="0"/>
  </sheetViews>
  <sheetFormatPr baseColWidth="10" defaultColWidth="9.140625" defaultRowHeight="12.75"/>
  <cols>
    <col min="1" max="1" width="26.7109375" customWidth="1"/>
    <col min="2" max="2" width="74.71093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BG101'!C22</f>
        <v>116</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BG101'!B22</f>
        <v>Cuentas y documentos por cobrar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c r="B10" s="230"/>
      <c r="C10" s="8"/>
      <c r="D10" s="8"/>
      <c r="E10" s="8"/>
      <c r="F10" s="8"/>
      <c r="G10" s="29" t="s">
        <v>50</v>
      </c>
      <c r="H10" s="9"/>
      <c r="I10" s="8"/>
      <c r="J10" s="13"/>
      <c r="K10" s="14"/>
      <c r="L10" s="9"/>
      <c r="M10" s="13"/>
      <c r="N10" s="160"/>
      <c r="O10" s="160"/>
      <c r="P10" s="13"/>
      <c r="Q10" s="3"/>
    </row>
    <row r="11" spans="1:17" ht="15.75" thickBot="1">
      <c r="A11" t="s">
        <v>174</v>
      </c>
      <c r="B11" s="367"/>
      <c r="D11" s="9"/>
      <c r="E11" s="9"/>
      <c r="F11" s="9"/>
      <c r="G11" s="30"/>
      <c r="H11" s="9"/>
      <c r="I11" s="9"/>
      <c r="J11" s="14"/>
      <c r="K11" s="14"/>
      <c r="L11" s="9"/>
      <c r="M11" s="14"/>
      <c r="N11" s="154"/>
      <c r="O11" s="154"/>
      <c r="P11" s="14"/>
      <c r="Q11" s="3"/>
    </row>
    <row r="12" spans="1:17" ht="15">
      <c r="A12" t="s">
        <v>175</v>
      </c>
      <c r="B12" s="367"/>
      <c r="D12" s="418"/>
      <c r="E12" s="441"/>
      <c r="F12" s="442"/>
      <c r="G12" s="443"/>
      <c r="H12" s="441"/>
      <c r="I12" s="441"/>
      <c r="J12" s="441"/>
      <c r="K12" s="441"/>
      <c r="L12" s="441"/>
      <c r="M12" s="451"/>
      <c r="N12" s="21">
        <f t="shared" ref="N12:N28" si="0">IF(M12&lt;&gt;0,1,0)</f>
        <v>0</v>
      </c>
      <c r="O12" s="14">
        <f t="shared" ref="O12:O28" si="1">IF(M12&lt;&gt;0,3,0)</f>
        <v>0</v>
      </c>
      <c r="P12" s="14">
        <f t="shared" ref="P12:P28" si="2">+N12+O12</f>
        <v>0</v>
      </c>
      <c r="Q12" s="3"/>
    </row>
    <row r="13" spans="1:17" ht="15">
      <c r="A13">
        <v>420</v>
      </c>
      <c r="B13" s="367" t="s">
        <v>336</v>
      </c>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c r="Q13" s="3"/>
    </row>
    <row r="14" spans="1:17" ht="15">
      <c r="A14">
        <v>421</v>
      </c>
      <c r="B14" s="367" t="s">
        <v>337</v>
      </c>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c r="Q14" s="3"/>
    </row>
    <row r="15" spans="1:17" ht="15">
      <c r="A15">
        <v>422</v>
      </c>
      <c r="B15" s="367" t="s">
        <v>338</v>
      </c>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c r="Q15" s="3"/>
    </row>
    <row r="16" spans="1:17" ht="15">
      <c r="A16">
        <v>423</v>
      </c>
      <c r="B16" s="367" t="s">
        <v>339</v>
      </c>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c r="Q16" s="3"/>
    </row>
    <row r="17" spans="1:17" ht="15">
      <c r="A17">
        <v>424</v>
      </c>
      <c r="B17" s="367" t="s">
        <v>340</v>
      </c>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c r="Q17" s="3"/>
    </row>
    <row r="18" spans="1:17" ht="15">
      <c r="A18">
        <v>425</v>
      </c>
      <c r="B18" s="367" t="s">
        <v>338</v>
      </c>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c r="Q18" s="3"/>
    </row>
    <row r="19" spans="1:17" ht="15">
      <c r="A19" t="s">
        <v>176</v>
      </c>
      <c r="B19" s="367"/>
      <c r="C19" s="9"/>
      <c r="D19" s="420"/>
      <c r="E19" s="95"/>
      <c r="F19" s="200">
        <f>SUMIF('2 BL preli'!A:A,A19,'2 BL preli'!D:D)</f>
        <v>0</v>
      </c>
      <c r="G19" s="178"/>
      <c r="H19" s="95"/>
      <c r="I19" s="95"/>
      <c r="J19" s="95"/>
      <c r="K19" s="95"/>
      <c r="L19" s="95"/>
      <c r="M19" s="453"/>
      <c r="N19" s="21">
        <f t="shared" si="0"/>
        <v>0</v>
      </c>
      <c r="O19" s="14">
        <f t="shared" si="1"/>
        <v>0</v>
      </c>
      <c r="P19" s="14">
        <f t="shared" si="2"/>
        <v>0</v>
      </c>
      <c r="Q19" s="3"/>
    </row>
    <row r="20" spans="1:17" ht="15">
      <c r="A20">
        <v>426</v>
      </c>
      <c r="B20" s="367" t="s">
        <v>341</v>
      </c>
      <c r="C20" s="9"/>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c r="Q20" s="3"/>
    </row>
    <row r="21" spans="1:17" ht="15">
      <c r="A21">
        <v>427</v>
      </c>
      <c r="B21" s="367" t="s">
        <v>342</v>
      </c>
      <c r="C21" s="62"/>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row>
    <row r="22" spans="1:17" ht="15">
      <c r="A22">
        <v>428</v>
      </c>
      <c r="B22" s="367" t="s">
        <v>343</v>
      </c>
      <c r="C22" s="62"/>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7" ht="15">
      <c r="A23">
        <v>429</v>
      </c>
      <c r="B23" s="367" t="s">
        <v>250</v>
      </c>
      <c r="C23" s="62"/>
      <c r="D23" s="420">
        <f>SUMIF('1 BL anterior'!B:B,A23,'1 BL anterior'!E:E)</f>
        <v>0</v>
      </c>
      <c r="E23" s="95"/>
      <c r="F23" s="200">
        <f>SUMIF('2 BL preli'!A:A,A23,'2 BL preli'!D:D)</f>
        <v>0</v>
      </c>
      <c r="G23" s="178"/>
      <c r="H23" s="95"/>
      <c r="I23" s="95"/>
      <c r="J23" s="95"/>
      <c r="K23" s="95"/>
      <c r="L23" s="95"/>
      <c r="M23" s="453">
        <f>SUMIF('3BL ACTUAL'!B:B,A23,'3BL ACTUAL'!E:E)</f>
        <v>0</v>
      </c>
      <c r="N23" s="21">
        <f t="shared" si="0"/>
        <v>0</v>
      </c>
      <c r="O23" s="14">
        <f t="shared" si="1"/>
        <v>0</v>
      </c>
      <c r="P23" s="14">
        <f t="shared" si="2"/>
        <v>0</v>
      </c>
    </row>
    <row r="24" spans="1:17" ht="15">
      <c r="A24">
        <v>430</v>
      </c>
      <c r="B24" s="367" t="s">
        <v>251</v>
      </c>
      <c r="C24" s="62"/>
      <c r="D24" s="420">
        <f>SUMIF('1 BL anterior'!B:B,A24,'1 BL anterior'!E:E)</f>
        <v>0</v>
      </c>
      <c r="E24" s="95"/>
      <c r="F24" s="200">
        <f>SUMIF('2 BL preli'!A:A,A24,'2 BL preli'!D:D)</f>
        <v>0</v>
      </c>
      <c r="G24" s="178"/>
      <c r="H24" s="95"/>
      <c r="I24" s="95"/>
      <c r="J24" s="95"/>
      <c r="K24" s="95"/>
      <c r="L24" s="95"/>
      <c r="M24" s="453">
        <f>SUMIF('3BL ACTUAL'!B:B,A24,'3BL ACTUAL'!E:E)</f>
        <v>0</v>
      </c>
      <c r="N24" s="21">
        <f t="shared" si="0"/>
        <v>0</v>
      </c>
      <c r="O24" s="14">
        <f t="shared" si="1"/>
        <v>0</v>
      </c>
      <c r="P24" s="14">
        <f t="shared" si="2"/>
        <v>0</v>
      </c>
    </row>
    <row r="25" spans="1:17" ht="15">
      <c r="A25">
        <v>431</v>
      </c>
      <c r="B25" s="367" t="s">
        <v>343</v>
      </c>
      <c r="C25" s="62"/>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17" ht="15">
      <c r="A26">
        <v>432</v>
      </c>
      <c r="B26" s="367" t="s">
        <v>344</v>
      </c>
      <c r="C26" s="62"/>
      <c r="D26" s="420">
        <f>SUMIF('1 BL anterior'!B:B,A26,'1 BL anterior'!E:E)</f>
        <v>0</v>
      </c>
      <c r="E26" s="95"/>
      <c r="F26" s="200">
        <f>SUMIF('2 BL preli'!A:A,A26,'2 BL preli'!D:D)</f>
        <v>0</v>
      </c>
      <c r="G26" s="178"/>
      <c r="H26" s="95"/>
      <c r="I26" s="95"/>
      <c r="J26" s="95"/>
      <c r="K26" s="95"/>
      <c r="L26" s="95"/>
      <c r="M26" s="453">
        <f>SUMIF('3BL ACTUAL'!B:B,A26,'3BL ACTUAL'!E:E)</f>
        <v>0</v>
      </c>
      <c r="N26" s="21">
        <f t="shared" si="0"/>
        <v>0</v>
      </c>
      <c r="O26" s="14">
        <f t="shared" si="1"/>
        <v>0</v>
      </c>
      <c r="P26" s="14">
        <f t="shared" si="2"/>
        <v>0</v>
      </c>
    </row>
    <row r="27" spans="1:17" ht="15">
      <c r="A27">
        <v>433</v>
      </c>
      <c r="B27" s="367" t="s">
        <v>345</v>
      </c>
      <c r="C27" s="62"/>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17" ht="15.75" thickBot="1">
      <c r="A28">
        <v>434</v>
      </c>
      <c r="B28" s="367" t="s">
        <v>346</v>
      </c>
      <c r="C28" s="1079"/>
      <c r="D28" s="420">
        <f>SUMIF('1 BL anterior'!B:B,A28,'1 BL anterior'!E:E)</f>
        <v>0</v>
      </c>
      <c r="E28" s="445"/>
      <c r="F28" s="200">
        <f>SUMIF('2 BL preli'!A:A,A28,'2 BL preli'!D:D)</f>
        <v>0</v>
      </c>
      <c r="G28" s="447"/>
      <c r="H28" s="445"/>
      <c r="I28" s="445"/>
      <c r="J28" s="445"/>
      <c r="K28" s="445"/>
      <c r="L28" s="445"/>
      <c r="M28" s="474">
        <f>SUMIF('3BL ACTUAL'!B:B,A28,'3BL ACTUAL'!E:E)</f>
        <v>0</v>
      </c>
      <c r="N28" s="21">
        <f t="shared" si="0"/>
        <v>0</v>
      </c>
      <c r="O28" s="14">
        <f t="shared" si="1"/>
        <v>0</v>
      </c>
      <c r="P28" s="14">
        <f t="shared" si="2"/>
        <v>0</v>
      </c>
    </row>
    <row r="29" spans="1:17" ht="15.75" thickBot="1">
      <c r="A29" s="1222">
        <f>+M49</f>
        <v>0</v>
      </c>
      <c r="B29" s="1125">
        <f>+D49</f>
        <v>0</v>
      </c>
      <c r="C29" s="1080"/>
      <c r="D29" s="499">
        <f>SUM(D12:D28)</f>
        <v>0</v>
      </c>
      <c r="E29" s="487"/>
      <c r="F29" s="482">
        <f>SUM(F12:F28)</f>
        <v>0</v>
      </c>
      <c r="G29" s="475"/>
      <c r="H29" s="483"/>
      <c r="I29" s="456"/>
      <c r="J29" s="455"/>
      <c r="K29" s="455"/>
      <c r="L29" s="456"/>
      <c r="M29" s="457">
        <f>SUM(M12:M28)</f>
        <v>0</v>
      </c>
      <c r="N29" s="1167">
        <f>IF(SUM(N$11:N28)=0,0,SUM(N$11:N28)/COUNTIF(N$11:N28,"&gt;0"))</f>
        <v>0</v>
      </c>
      <c r="O29" s="1167">
        <f>IF(SUM(O$11:O28)=0,0,SUM(O$11:O28)/COUNTIF(O$11:O28,"&gt;0"))</f>
        <v>0</v>
      </c>
      <c r="P29" s="1167">
        <f>IF(SUM(P$11:P28)=0,0,SUM(P$11:P28)/COUNTIF(P$11:P28,"&gt;0"))</f>
        <v>0</v>
      </c>
      <c r="Q29">
        <f>+B30</f>
        <v>0</v>
      </c>
    </row>
    <row r="30" spans="1:17" ht="15">
      <c r="B30" s="370"/>
      <c r="C30" s="63"/>
      <c r="D30" s="95"/>
      <c r="E30" s="95"/>
      <c r="F30" s="95"/>
      <c r="G30" s="30"/>
      <c r="H30" s="71"/>
      <c r="I30" s="178"/>
      <c r="J30" s="95"/>
      <c r="K30" s="95"/>
      <c r="L30" s="178"/>
      <c r="M30" s="95"/>
      <c r="N30" s="14"/>
      <c r="O30" s="14"/>
      <c r="P30" s="14"/>
    </row>
    <row r="31" spans="1:17">
      <c r="A31" s="884"/>
      <c r="B31" s="886"/>
      <c r="C31" s="63"/>
      <c r="D31" s="95">
        <f>SUMIF('1 BL anterior'!C:C,A31,'1 BL anterior'!E:E)</f>
        <v>0</v>
      </c>
      <c r="E31" s="95"/>
      <c r="F31" s="95">
        <f>SUMIF('2 BL preli'!B:B,A31,'2 BL preli'!D:D)</f>
        <v>0</v>
      </c>
      <c r="G31" s="95"/>
      <c r="H31" s="95">
        <f>SUMIF('3BL ACTUAL'!C:C,A31,'3BL ACTUAL'!E:E)</f>
        <v>0</v>
      </c>
      <c r="I31" s="95"/>
      <c r="J31" s="95"/>
      <c r="K31" s="95"/>
      <c r="L31" s="95"/>
      <c r="M31" s="154">
        <f t="shared" ref="M31:M43" si="3">+H31+I31+K31-J31-L31</f>
        <v>0</v>
      </c>
      <c r="N31" s="14"/>
      <c r="O31" s="14"/>
      <c r="P31" s="14"/>
    </row>
    <row r="32" spans="1:17">
      <c r="A32" s="884"/>
      <c r="B32" s="886"/>
      <c r="C32" s="63"/>
      <c r="D32" s="95">
        <f>SUMIF('1 BL anterior'!C:C,A32,'1 BL anterior'!E:E)</f>
        <v>0</v>
      </c>
      <c r="E32" s="95"/>
      <c r="F32" s="95">
        <f>SUMIF('2 BL preli'!B:B,A32,'2 BL preli'!D:D)</f>
        <v>0</v>
      </c>
      <c r="G32" s="95"/>
      <c r="H32" s="95">
        <f>SUMIF('3BL ACTUAL'!C:C,A32,'3BL ACTUAL'!E:E)</f>
        <v>0</v>
      </c>
      <c r="I32" s="95"/>
      <c r="J32" s="95"/>
      <c r="K32" s="95"/>
      <c r="L32" s="95"/>
      <c r="M32" s="154">
        <f t="shared" si="3"/>
        <v>0</v>
      </c>
      <c r="N32" s="14"/>
      <c r="O32" s="14"/>
      <c r="P32" s="14"/>
    </row>
    <row r="33" spans="1:16">
      <c r="A33" s="1946"/>
      <c r="C33" s="63"/>
      <c r="D33" s="95">
        <f>SUMIF('1 BL anterior'!C:C,A33,'1 BL anterior'!E:E)</f>
        <v>0</v>
      </c>
      <c r="E33" s="95"/>
      <c r="F33" s="95">
        <f>SUMIF('2 BL preli'!B:B,A33,'2 BL preli'!D:D)</f>
        <v>0</v>
      </c>
      <c r="G33" s="95"/>
      <c r="H33" s="95">
        <f>SUMIF('3BL ACTUAL'!C:C,A33,'3BL ACTUAL'!E:E)</f>
        <v>0</v>
      </c>
      <c r="I33" s="95"/>
      <c r="J33" s="95"/>
      <c r="K33" s="95"/>
      <c r="L33" s="95"/>
      <c r="M33" s="154">
        <f t="shared" si="3"/>
        <v>0</v>
      </c>
      <c r="N33" s="14"/>
      <c r="O33" s="14"/>
      <c r="P33" s="14"/>
    </row>
    <row r="34" spans="1:16">
      <c r="A34" s="1946"/>
      <c r="C34" s="63"/>
      <c r="D34" s="95">
        <f>SUMIF('1 BL anterior'!C:C,A34,'1 BL anterior'!E:E)</f>
        <v>0</v>
      </c>
      <c r="E34" s="95"/>
      <c r="F34" s="95">
        <f>SUMIF('2 BL preli'!B:B,A34,'2 BL preli'!D:D)</f>
        <v>0</v>
      </c>
      <c r="G34" s="95"/>
      <c r="H34" s="95">
        <f>SUMIF('3BL ACTUAL'!C:C,A34,'3BL ACTUAL'!E:E)</f>
        <v>0</v>
      </c>
      <c r="I34" s="95"/>
      <c r="J34" s="95"/>
      <c r="K34" s="95"/>
      <c r="L34" s="95"/>
      <c r="M34" s="154">
        <f t="shared" si="3"/>
        <v>0</v>
      </c>
      <c r="N34" s="14"/>
      <c r="O34" s="14"/>
      <c r="P34" s="14"/>
    </row>
    <row r="35" spans="1:16">
      <c r="A35" s="1946"/>
      <c r="C35" s="63"/>
      <c r="D35" s="95">
        <f>SUMIF('1 BL anterior'!C:C,A35,'1 BL anterior'!E:E)</f>
        <v>0</v>
      </c>
      <c r="E35" s="95"/>
      <c r="F35" s="95">
        <f>SUMIF('2 BL preli'!B:B,A35,'2 BL preli'!D:D)</f>
        <v>0</v>
      </c>
      <c r="G35" s="95"/>
      <c r="H35" s="95">
        <f>SUMIF('3BL ACTUAL'!C:C,A35,'3BL ACTUAL'!E:E)</f>
        <v>0</v>
      </c>
      <c r="I35" s="95"/>
      <c r="J35" s="95"/>
      <c r="K35" s="95"/>
      <c r="L35" s="95"/>
      <c r="M35" s="154">
        <f t="shared" si="3"/>
        <v>0</v>
      </c>
      <c r="N35" s="14"/>
      <c r="O35" s="14"/>
      <c r="P35" s="14"/>
    </row>
    <row r="36" spans="1:16">
      <c r="A36" s="1946"/>
      <c r="C36" s="63"/>
      <c r="D36" s="95">
        <f>SUMIF('1 BL anterior'!C:C,A36,'1 BL anterior'!E:E)</f>
        <v>0</v>
      </c>
      <c r="E36" s="95"/>
      <c r="F36" s="95">
        <f>SUMIF('2 BL preli'!B:B,A36,'2 BL preli'!D:D)</f>
        <v>0</v>
      </c>
      <c r="G36" s="95"/>
      <c r="H36" s="95">
        <f>SUMIF('3BL ACTUAL'!C:C,A36,'3BL ACTUAL'!E:E)</f>
        <v>0</v>
      </c>
      <c r="I36" s="95"/>
      <c r="J36" s="95"/>
      <c r="K36" s="95"/>
      <c r="L36" s="95"/>
      <c r="M36" s="154">
        <f t="shared" si="3"/>
        <v>0</v>
      </c>
      <c r="N36" s="14"/>
      <c r="O36" s="14"/>
      <c r="P36" s="14"/>
    </row>
    <row r="37" spans="1:16">
      <c r="A37" s="884"/>
      <c r="B37" s="886"/>
      <c r="C37" s="63"/>
      <c r="D37" s="95">
        <f>SUMIF('1 BL anterior'!C:C,A37,'1 BL anterior'!E:E)</f>
        <v>0</v>
      </c>
      <c r="E37" s="95"/>
      <c r="F37" s="95">
        <f>SUMIF('2 BL preli'!B:B,A37,'2 BL preli'!D:D)</f>
        <v>0</v>
      </c>
      <c r="G37" s="95"/>
      <c r="H37" s="95">
        <f>SUMIF('3BL ACTUAL'!C:C,A37,'3BL ACTUAL'!E:E)</f>
        <v>0</v>
      </c>
      <c r="I37" s="95"/>
      <c r="J37" s="95"/>
      <c r="K37" s="95"/>
      <c r="L37" s="95"/>
      <c r="M37" s="154">
        <f t="shared" si="3"/>
        <v>0</v>
      </c>
      <c r="N37" s="14"/>
      <c r="O37" s="14"/>
      <c r="P37" s="14"/>
    </row>
    <row r="38" spans="1:16">
      <c r="A38" s="884"/>
      <c r="B38" s="886"/>
      <c r="C38" s="63"/>
      <c r="D38" s="95">
        <f>SUMIF('1 BL anterior'!C:C,A38,'1 BL anterior'!E:E)</f>
        <v>0</v>
      </c>
      <c r="E38" s="95"/>
      <c r="F38" s="95">
        <f>SUMIF('2 BL preli'!B:B,A38,'2 BL preli'!D:D)</f>
        <v>0</v>
      </c>
      <c r="G38" s="95"/>
      <c r="H38" s="95">
        <f>SUMIF('3BL ACTUAL'!C:C,A38,'3BL ACTUAL'!E:E)</f>
        <v>0</v>
      </c>
      <c r="I38" s="95"/>
      <c r="J38" s="95"/>
      <c r="K38" s="95"/>
      <c r="L38" s="95"/>
      <c r="M38" s="154">
        <f t="shared" si="3"/>
        <v>0</v>
      </c>
      <c r="N38" s="14"/>
      <c r="O38" s="14"/>
      <c r="P38" s="14"/>
    </row>
    <row r="39" spans="1:16">
      <c r="A39" s="884"/>
      <c r="B39" s="886"/>
      <c r="C39" s="63"/>
      <c r="D39" s="95">
        <f>SUMIF('1 BL anterior'!C:C,A39,'1 BL anterior'!E:E)</f>
        <v>0</v>
      </c>
      <c r="E39" s="95"/>
      <c r="F39" s="95">
        <f>SUMIF('2 BL preli'!B:B,A39,'2 BL preli'!D:D)</f>
        <v>0</v>
      </c>
      <c r="G39" s="95"/>
      <c r="H39" s="95">
        <f>SUMIF('3BL ACTUAL'!C:C,A39,'3BL ACTUAL'!E:E)</f>
        <v>0</v>
      </c>
      <c r="I39" s="95"/>
      <c r="J39" s="95"/>
      <c r="K39" s="95"/>
      <c r="L39" s="95"/>
      <c r="M39" s="154">
        <f t="shared" si="3"/>
        <v>0</v>
      </c>
      <c r="N39" s="14"/>
      <c r="O39" s="14"/>
      <c r="P39" s="14"/>
    </row>
    <row r="40" spans="1:16">
      <c r="A40" s="884"/>
      <c r="B40" s="886"/>
      <c r="C40" s="63"/>
      <c r="D40" s="95">
        <f>SUMIF('1 BL anterior'!C:C,A40,'1 BL anterior'!E:E)</f>
        <v>0</v>
      </c>
      <c r="E40" s="95"/>
      <c r="F40" s="95">
        <f>SUMIF('2 BL preli'!B:B,A40,'2 BL preli'!D:D)</f>
        <v>0</v>
      </c>
      <c r="G40" s="95"/>
      <c r="H40" s="95">
        <f>SUMIF('3BL ACTUAL'!C:C,A40,'3BL ACTUAL'!E:E)</f>
        <v>0</v>
      </c>
      <c r="I40" s="95"/>
      <c r="J40" s="95"/>
      <c r="K40" s="95"/>
      <c r="L40" s="95"/>
      <c r="M40" s="154">
        <f t="shared" si="3"/>
        <v>0</v>
      </c>
      <c r="N40" s="14"/>
      <c r="O40" s="14"/>
      <c r="P40" s="14"/>
    </row>
    <row r="41" spans="1:16">
      <c r="A41" s="884"/>
      <c r="B41" s="886"/>
      <c r="C41" s="63"/>
      <c r="D41" s="95">
        <f>SUMIF('1 BL anterior'!C:C,A41,'1 BL anterior'!E:E)</f>
        <v>0</v>
      </c>
      <c r="E41" s="95"/>
      <c r="F41" s="95">
        <f>SUMIF('2 BL preli'!B:B,A41,'2 BL preli'!D:D)</f>
        <v>0</v>
      </c>
      <c r="G41" s="95"/>
      <c r="H41" s="95">
        <f>SUMIF('3BL ACTUAL'!C:C,A41,'3BL ACTUAL'!E:E)</f>
        <v>0</v>
      </c>
      <c r="I41" s="95"/>
      <c r="J41" s="95"/>
      <c r="K41" s="95"/>
      <c r="L41" s="95"/>
      <c r="M41" s="154">
        <f t="shared" si="3"/>
        <v>0</v>
      </c>
      <c r="N41" s="14"/>
      <c r="O41" s="14"/>
      <c r="P41" s="14"/>
    </row>
    <row r="42" spans="1:16">
      <c r="A42" s="884"/>
      <c r="B42" s="886"/>
      <c r="C42" s="63"/>
      <c r="D42" s="95">
        <f>SUMIF('1 BL anterior'!C:C,A42,'1 BL anterior'!E:E)</f>
        <v>0</v>
      </c>
      <c r="E42" s="95"/>
      <c r="F42" s="95">
        <f>SUMIF('2 BL preli'!B:B,A42,'2 BL preli'!D:D)</f>
        <v>0</v>
      </c>
      <c r="G42" s="95"/>
      <c r="H42" s="95">
        <f>SUMIF('3BL ACTUAL'!C:C,A42,'3BL ACTUAL'!E:E)</f>
        <v>0</v>
      </c>
      <c r="I42" s="95"/>
      <c r="J42" s="95"/>
      <c r="K42" s="95"/>
      <c r="L42" s="95"/>
      <c r="M42" s="154">
        <f t="shared" si="3"/>
        <v>0</v>
      </c>
      <c r="N42" s="14"/>
      <c r="O42" s="14"/>
      <c r="P42" s="14"/>
    </row>
    <row r="43" spans="1:16">
      <c r="A43" s="884"/>
      <c r="B43" s="885"/>
      <c r="C43" s="63"/>
      <c r="D43" s="95">
        <f>SUMIF('1 BL anterior'!C:C,A43,'1 BL anterior'!E:E)</f>
        <v>0</v>
      </c>
      <c r="E43" s="95"/>
      <c r="F43" s="95">
        <f>SUMIF('2 BL preli'!B:B,A43,'2 BL preli'!D:D)</f>
        <v>0</v>
      </c>
      <c r="G43" s="95"/>
      <c r="H43" s="95">
        <f>SUMIF('3BL ACTUAL'!C:C,A43,'3BL ACTUAL'!E:E)</f>
        <v>0</v>
      </c>
      <c r="I43" s="95"/>
      <c r="J43" s="95"/>
      <c r="K43" s="95"/>
      <c r="L43" s="95"/>
      <c r="M43" s="154">
        <f t="shared" si="3"/>
        <v>0</v>
      </c>
      <c r="N43" s="14"/>
      <c r="O43" s="14"/>
      <c r="P43" s="14"/>
    </row>
    <row r="44" spans="1:16" ht="15">
      <c r="B44" s="221"/>
      <c r="C44" s="63"/>
      <c r="D44" s="95">
        <f>SUMIF('1 BL anterior'!C:C,A44,'1 BL anterior'!E:E)</f>
        <v>0</v>
      </c>
      <c r="E44" s="95"/>
      <c r="F44" s="95">
        <f>SUMIF('2 BL preli'!B:B,A44,'2 BL preli'!D:D)</f>
        <v>0</v>
      </c>
      <c r="G44" s="95"/>
      <c r="H44" s="95">
        <f>SUMIF('3BL ACTUAL'!C:C,A44,'3BL ACTUAL'!E:E)</f>
        <v>0</v>
      </c>
      <c r="I44" s="95"/>
      <c r="J44" s="95"/>
      <c r="K44" s="95"/>
      <c r="L44" s="95"/>
      <c r="M44" s="154">
        <f>+H44+I44+K44-J44-L44</f>
        <v>0</v>
      </c>
      <c r="N44" s="95"/>
      <c r="O44" s="14"/>
      <c r="P44" s="14"/>
    </row>
    <row r="45" spans="1:16" ht="15">
      <c r="B45" s="364"/>
      <c r="C45" s="63"/>
      <c r="D45" s="95">
        <f>SUMIF('1 BL anterior'!C:C,A45,'1 BL anterior'!E:E)</f>
        <v>0</v>
      </c>
      <c r="E45" s="95"/>
      <c r="F45" s="95">
        <f>SUMIF('2 BL preli'!B:B,A45,'2 BL preli'!D:D)</f>
        <v>0</v>
      </c>
      <c r="G45" s="95"/>
      <c r="H45" s="95">
        <f>SUMIF('3BL ACTUAL'!C:C,A45,'3BL ACTUAL'!E:E)</f>
        <v>0</v>
      </c>
      <c r="I45" s="95"/>
      <c r="J45" s="95"/>
      <c r="K45" s="95"/>
      <c r="L45" s="95"/>
      <c r="M45" s="154">
        <f>+H45+I45+K45-J45-L45</f>
        <v>0</v>
      </c>
      <c r="N45" s="95"/>
      <c r="O45" s="14"/>
      <c r="P45" s="14"/>
    </row>
    <row r="46" spans="1:16" ht="15">
      <c r="A46" s="284"/>
      <c r="B46" s="331"/>
      <c r="C46" s="63"/>
      <c r="D46" s="95">
        <f>SUMIF('1 BL anterior'!C:C,A46,'1 BL anterior'!E:E)</f>
        <v>0</v>
      </c>
      <c r="E46" s="95"/>
      <c r="F46" s="95">
        <f>SUMIF('2 BL preli'!B:B,A46,'2 BL preli'!D:D)</f>
        <v>0</v>
      </c>
      <c r="G46" s="95"/>
      <c r="H46" s="95">
        <f>SUMIF('3BL ACTUAL'!C:C,A46,'3BL ACTUAL'!E:E)</f>
        <v>0</v>
      </c>
      <c r="I46" s="95"/>
      <c r="J46" s="95"/>
      <c r="K46" s="95"/>
      <c r="L46" s="95"/>
      <c r="M46" s="154">
        <f>+H46+I46+K46-J46-L46</f>
        <v>0</v>
      </c>
      <c r="N46" s="95"/>
      <c r="O46" s="14"/>
      <c r="P46" s="14"/>
    </row>
    <row r="47" spans="1:16">
      <c r="B47" s="32"/>
      <c r="C47" s="63"/>
      <c r="D47" s="95"/>
      <c r="E47" s="95"/>
      <c r="F47" s="95"/>
      <c r="G47" s="30"/>
      <c r="H47" s="71"/>
      <c r="I47" s="178"/>
      <c r="J47" s="95"/>
      <c r="K47" s="95"/>
      <c r="L47" s="178"/>
      <c r="M47" s="14"/>
      <c r="N47" s="95"/>
      <c r="O47" s="14"/>
      <c r="P47" s="14"/>
    </row>
    <row r="48" spans="1:16" s="137" customFormat="1">
      <c r="B48" s="96"/>
      <c r="C48" s="96"/>
      <c r="D48" s="96">
        <f t="shared" ref="D48:M48" si="4">SUM(D31:D47)</f>
        <v>0</v>
      </c>
      <c r="E48" s="96">
        <f t="shared" si="4"/>
        <v>0</v>
      </c>
      <c r="F48" s="96">
        <f t="shared" si="4"/>
        <v>0</v>
      </c>
      <c r="G48" s="96">
        <f t="shared" si="4"/>
        <v>0</v>
      </c>
      <c r="H48" s="96">
        <f t="shared" si="4"/>
        <v>0</v>
      </c>
      <c r="I48" s="96">
        <f t="shared" si="4"/>
        <v>0</v>
      </c>
      <c r="J48" s="96">
        <f t="shared" si="4"/>
        <v>0</v>
      </c>
      <c r="K48" s="96">
        <f t="shared" si="4"/>
        <v>0</v>
      </c>
      <c r="L48" s="96">
        <f t="shared" si="4"/>
        <v>0</v>
      </c>
      <c r="M48" s="96">
        <f t="shared" si="4"/>
        <v>0</v>
      </c>
      <c r="N48" s="162">
        <v>0</v>
      </c>
      <c r="O48" s="162">
        <v>0</v>
      </c>
      <c r="P48" s="162">
        <v>0</v>
      </c>
    </row>
    <row r="49" spans="1:13">
      <c r="D49" s="285">
        <f>+D29-D48</f>
        <v>0</v>
      </c>
      <c r="F49" s="285">
        <f>+F29-F48</f>
        <v>0</v>
      </c>
      <c r="M49" s="285">
        <f>+M29-M48</f>
        <v>0</v>
      </c>
    </row>
    <row r="50" spans="1:13">
      <c r="A50" s="3"/>
      <c r="B50" s="22" t="s">
        <v>0</v>
      </c>
      <c r="C50" s="3"/>
      <c r="D50" s="3"/>
    </row>
    <row r="51" spans="1:13">
      <c r="A51" s="3"/>
      <c r="B51" s="22" t="s">
        <v>1</v>
      </c>
      <c r="C51" s="3"/>
      <c r="D51" s="3"/>
    </row>
    <row r="52" spans="1:13">
      <c r="A52" s="22"/>
      <c r="B52" s="3"/>
      <c r="C52" s="3"/>
      <c r="D52" s="3"/>
    </row>
    <row r="53" spans="1:13">
      <c r="A53" s="3"/>
      <c r="B53" s="22" t="s">
        <v>2</v>
      </c>
      <c r="C53" s="22">
        <v>2</v>
      </c>
      <c r="D53" s="3" t="s">
        <v>53</v>
      </c>
    </row>
    <row r="54" spans="1:13">
      <c r="A54" s="22">
        <v>1</v>
      </c>
      <c r="B54" s="3" t="s">
        <v>52</v>
      </c>
      <c r="C54" s="22">
        <v>3</v>
      </c>
      <c r="D54" s="3" t="s">
        <v>55</v>
      </c>
    </row>
    <row r="55" spans="1:13" ht="15">
      <c r="A55" s="22">
        <v>2</v>
      </c>
      <c r="B55" s="3" t="s">
        <v>54</v>
      </c>
      <c r="C55" s="22">
        <v>4</v>
      </c>
      <c r="D55" s="3" t="s">
        <v>56</v>
      </c>
      <c r="M55" s="231"/>
    </row>
    <row r="56" spans="1:13" ht="15">
      <c r="A56" s="22"/>
      <c r="B56" s="22" t="s">
        <v>3</v>
      </c>
      <c r="C56" s="22">
        <v>5</v>
      </c>
      <c r="D56" s="3" t="s">
        <v>58</v>
      </c>
      <c r="M56" s="231"/>
    </row>
    <row r="57" spans="1:13" ht="15">
      <c r="A57" s="22">
        <v>3</v>
      </c>
      <c r="B57" s="3" t="s">
        <v>57</v>
      </c>
      <c r="C57" s="3"/>
      <c r="D57" s="3"/>
      <c r="M57" s="232"/>
    </row>
    <row r="58" spans="1:13" ht="15">
      <c r="A58" s="22">
        <v>2</v>
      </c>
      <c r="B58" s="3" t="s">
        <v>59</v>
      </c>
      <c r="C58" s="3"/>
      <c r="D58" s="3"/>
      <c r="M58" s="231"/>
    </row>
    <row r="59" spans="1:13">
      <c r="A59" s="22">
        <v>1</v>
      </c>
      <c r="B59" s="3" t="s">
        <v>60</v>
      </c>
      <c r="C59" s="3"/>
      <c r="D59" s="3"/>
      <c r="M59" s="183"/>
    </row>
    <row r="60" spans="1:13">
      <c r="A60" s="3"/>
      <c r="B60" s="3"/>
      <c r="C60" s="3"/>
      <c r="D60" s="137"/>
    </row>
  </sheetData>
  <autoFilter ref="A1:Q60" xr:uid="{00000000-0009-0000-0000-00002D000000}"/>
  <mergeCells count="3">
    <mergeCell ref="M3:N5"/>
    <mergeCell ref="N7:P7"/>
    <mergeCell ref="N8:O8"/>
  </mergeCells>
  <pageMargins left="0.23622047244094491" right="0.23622047244094491" top="0.86614173228346458" bottom="0.98425196850393704" header="0.51181102362204722" footer="0.51181102362204722"/>
  <pageSetup paperSize="9" scale="62" orientation="landscape" r:id="rId1"/>
  <headerFooter alignWithMargins="0">
    <oddFooter>&amp;Z&amp;F&amp;RPágina &amp;P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4">
    <tabColor theme="3"/>
    <pageSetUpPr fitToPage="1"/>
  </sheetPr>
  <dimension ref="A1:Q43"/>
  <sheetViews>
    <sheetView workbookViewId="0"/>
  </sheetViews>
  <sheetFormatPr baseColWidth="10" defaultColWidth="9.140625" defaultRowHeight="12.75"/>
  <cols>
    <col min="1" max="1" width="7.85546875" bestFit="1" customWidth="1"/>
    <col min="2" max="2" width="39.855468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BG101'!C23</f>
        <v>117</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BG101'!B23</f>
        <v>Otros activos finacieros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c r="B10" s="230"/>
      <c r="C10" s="8"/>
      <c r="D10" s="8"/>
      <c r="E10" s="8"/>
      <c r="F10" s="8"/>
      <c r="G10" s="29" t="s">
        <v>50</v>
      </c>
      <c r="H10" s="9"/>
      <c r="I10" s="8"/>
      <c r="J10" s="13"/>
      <c r="K10" s="14"/>
      <c r="L10" s="9"/>
      <c r="M10" s="13"/>
      <c r="N10" s="160"/>
      <c r="O10" s="160"/>
      <c r="P10" s="13"/>
      <c r="Q10" s="3"/>
    </row>
    <row r="11" spans="1:17" ht="13.5" thickBot="1">
      <c r="A11" t="s">
        <v>177</v>
      </c>
      <c r="D11" s="9"/>
      <c r="E11" s="9"/>
      <c r="F11" s="9"/>
      <c r="G11" s="30"/>
      <c r="H11" s="9"/>
      <c r="I11" s="9"/>
      <c r="J11" s="14"/>
      <c r="K11" s="14"/>
      <c r="L11" s="9"/>
      <c r="M11" s="14"/>
      <c r="N11" s="154"/>
      <c r="O11" s="154"/>
      <c r="P11" s="14"/>
      <c r="Q11" s="3"/>
    </row>
    <row r="12" spans="1:17" ht="15">
      <c r="A12">
        <v>435</v>
      </c>
      <c r="B12" s="367" t="s">
        <v>347</v>
      </c>
      <c r="D12" s="418">
        <f>SUMIF('1 BL anterior'!B:B,A12,'1 BL anterior'!E:E)</f>
        <v>0</v>
      </c>
      <c r="E12" s="441"/>
      <c r="F12" s="200">
        <f>SUMIF('2 BL preli'!A:A,A12,'2 BL preli'!D:D)</f>
        <v>0</v>
      </c>
      <c r="G12" s="443"/>
      <c r="H12" s="441"/>
      <c r="I12" s="441"/>
      <c r="J12" s="441"/>
      <c r="K12" s="441"/>
      <c r="L12" s="441"/>
      <c r="M12" s="451">
        <f>SUMIF('3BL ACTUAL'!B:B,A12,'3BL ACTUAL'!E:E)</f>
        <v>0</v>
      </c>
      <c r="N12" s="21">
        <f t="shared" ref="N12:N17" si="0">IF(M12&lt;&gt;0,1,0)</f>
        <v>0</v>
      </c>
      <c r="O12" s="14">
        <f t="shared" ref="O12:O17" si="1">IF(M12&lt;&gt;0,3,0)</f>
        <v>0</v>
      </c>
      <c r="P12" s="14">
        <f t="shared" ref="P12:P17" si="2">+N12+O12</f>
        <v>0</v>
      </c>
      <c r="Q12" s="3"/>
    </row>
    <row r="13" spans="1:17" ht="15">
      <c r="A13">
        <v>436</v>
      </c>
      <c r="B13" s="367" t="s">
        <v>348</v>
      </c>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c r="Q13" s="3"/>
    </row>
    <row r="14" spans="1:17" ht="15">
      <c r="A14">
        <v>437</v>
      </c>
      <c r="B14" s="367" t="s">
        <v>349</v>
      </c>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c r="Q14" s="3"/>
    </row>
    <row r="15" spans="1:17">
      <c r="A15" t="s">
        <v>179</v>
      </c>
      <c r="D15" s="420"/>
      <c r="E15" s="95"/>
      <c r="F15" s="200">
        <f>SUMIF('2 BL preli'!A:A,A15,'2 BL preli'!D:D)</f>
        <v>0</v>
      </c>
      <c r="G15" s="178"/>
      <c r="H15" s="95"/>
      <c r="I15" s="95"/>
      <c r="J15" s="95"/>
      <c r="K15" s="95"/>
      <c r="L15" s="95"/>
      <c r="M15" s="453"/>
      <c r="N15" s="21">
        <f t="shared" si="0"/>
        <v>0</v>
      </c>
      <c r="O15" s="14">
        <f t="shared" si="1"/>
        <v>0</v>
      </c>
      <c r="P15" s="14">
        <f t="shared" si="2"/>
        <v>0</v>
      </c>
      <c r="Q15" s="3"/>
    </row>
    <row r="16" spans="1:17" ht="15">
      <c r="A16">
        <v>438</v>
      </c>
      <c r="B16" s="367" t="s">
        <v>350</v>
      </c>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c r="Q16" s="3"/>
    </row>
    <row r="17" spans="1:17" ht="15.75" thickBot="1">
      <c r="A17">
        <v>439</v>
      </c>
      <c r="B17" s="367" t="s">
        <v>351</v>
      </c>
      <c r="D17" s="420">
        <f>SUMIF('1 BL anterior'!B:B,A17,'1 BL anterior'!E:E)</f>
        <v>0</v>
      </c>
      <c r="E17" s="445"/>
      <c r="F17" s="200">
        <f>SUMIF('2 BL preli'!A:A,A17,'2 BL preli'!D:D)</f>
        <v>0</v>
      </c>
      <c r="G17" s="447"/>
      <c r="H17" s="445"/>
      <c r="I17" s="445"/>
      <c r="J17" s="445"/>
      <c r="K17" s="445"/>
      <c r="L17" s="445"/>
      <c r="M17" s="474">
        <f>SUMIF('3BL ACTUAL'!B:B,A17,'3BL ACTUAL'!E:E)</f>
        <v>0</v>
      </c>
      <c r="N17" s="21">
        <f t="shared" si="0"/>
        <v>0</v>
      </c>
      <c r="O17" s="14">
        <f t="shared" si="1"/>
        <v>0</v>
      </c>
      <c r="P17" s="14">
        <f t="shared" si="2"/>
        <v>0</v>
      </c>
      <c r="Q17" s="3"/>
    </row>
    <row r="18" spans="1:17" ht="15.75" thickBot="1">
      <c r="A18" s="1222">
        <f>+M32</f>
        <v>0</v>
      </c>
      <c r="B18" s="1125">
        <f>+D32</f>
        <v>0</v>
      </c>
      <c r="C18" s="1080"/>
      <c r="D18" s="499">
        <f>SUM(D12:D17)</f>
        <v>0</v>
      </c>
      <c r="E18" s="487"/>
      <c r="F18" s="482">
        <f>SUM(F12:F17)</f>
        <v>0</v>
      </c>
      <c r="G18" s="475"/>
      <c r="H18" s="483"/>
      <c r="I18" s="456"/>
      <c r="J18" s="455"/>
      <c r="K18" s="455"/>
      <c r="L18" s="456"/>
      <c r="M18" s="457">
        <f>SUM(M12:M17)</f>
        <v>0</v>
      </c>
      <c r="N18" s="1167">
        <f>IF(SUM(N$11:N17)=0,0,SUM(N$11:N17)/COUNTIF(N$11:N17,"&gt;0"))</f>
        <v>0</v>
      </c>
      <c r="O18" s="1167">
        <f>IF(SUM(O$11:O17)=0,0,SUM(O$11:O17)/COUNTIF(O$11:O17,"&gt;0"))</f>
        <v>0</v>
      </c>
      <c r="P18" s="1167">
        <f>IF(SUM(P$11:P17)=0,0,SUM(P$11:P17)/COUNTIF(P$11:P17,"&gt;0"))</f>
        <v>0</v>
      </c>
      <c r="Q18">
        <f>+B19</f>
        <v>0</v>
      </c>
    </row>
    <row r="19" spans="1:17" ht="15">
      <c r="B19" s="370"/>
      <c r="C19" s="63"/>
      <c r="D19" s="95"/>
      <c r="E19" s="95"/>
      <c r="F19" s="95"/>
      <c r="G19" s="30"/>
      <c r="H19" s="71"/>
      <c r="I19" s="178"/>
      <c r="J19" s="95"/>
      <c r="K19" s="95"/>
      <c r="L19" s="178"/>
      <c r="M19" s="95"/>
      <c r="N19" s="14"/>
      <c r="O19" s="14"/>
      <c r="P19" s="14"/>
    </row>
    <row r="20" spans="1:17" ht="15">
      <c r="B20" s="370"/>
      <c r="C20" s="63"/>
      <c r="D20" s="95">
        <f>SUMIF('1 BL anterior'!C:C,A20,'1 BL anterior'!E:E)</f>
        <v>0</v>
      </c>
      <c r="E20" s="95"/>
      <c r="F20" s="95">
        <f>SUMIF('2 BL preli'!B:B,A20,'2 BL preli'!D:D)</f>
        <v>0</v>
      </c>
      <c r="G20" s="95"/>
      <c r="H20" s="95">
        <f>SUMIF('3BL ACTUAL'!C:C,A20,'3BL ACTUAL'!E:E)</f>
        <v>0</v>
      </c>
      <c r="I20" s="95"/>
      <c r="J20" s="95"/>
      <c r="K20" s="95"/>
      <c r="L20" s="95"/>
      <c r="M20" s="154">
        <f t="shared" ref="M20:M28" si="3">+H20+I20+K20-J20-L20</f>
        <v>0</v>
      </c>
      <c r="N20" s="14"/>
      <c r="O20" s="14"/>
      <c r="P20" s="14"/>
    </row>
    <row r="21" spans="1:17">
      <c r="A21" s="1169"/>
      <c r="B21" s="1166"/>
      <c r="C21" s="63"/>
      <c r="D21" s="95">
        <f>SUMIF('1 BL anterior'!C:C,A21,'1 BL anterior'!E:E)</f>
        <v>0</v>
      </c>
      <c r="E21" s="95"/>
      <c r="F21" s="95">
        <f>SUMIF('2 BL preli'!B:B,A21,'2 BL preli'!D:D)</f>
        <v>0</v>
      </c>
      <c r="G21" s="95"/>
      <c r="H21" s="95">
        <f>SUMIF('3BL ACTUAL'!C:C,A21,'3BL ACTUAL'!E:E)</f>
        <v>0</v>
      </c>
      <c r="I21" s="95"/>
      <c r="J21" s="95"/>
      <c r="K21" s="95"/>
      <c r="L21" s="95"/>
      <c r="M21" s="154">
        <f t="shared" si="3"/>
        <v>0</v>
      </c>
      <c r="N21" s="14"/>
      <c r="O21" s="14"/>
      <c r="P21" s="14"/>
    </row>
    <row r="22" spans="1:17">
      <c r="A22" s="1169"/>
      <c r="B22" s="1166"/>
      <c r="C22" s="63"/>
      <c r="D22" s="95">
        <f>SUMIF('1 BL anterior'!C:C,A22,'1 BL anterior'!E:E)</f>
        <v>0</v>
      </c>
      <c r="E22" s="95"/>
      <c r="F22" s="95">
        <f>SUMIF('2 BL preli'!B:B,A22,'2 BL preli'!D:D)</f>
        <v>0</v>
      </c>
      <c r="G22" s="95"/>
      <c r="H22" s="95">
        <f>SUMIF('3BL ACTUAL'!C:C,A22,'3BL ACTUAL'!E:E)</f>
        <v>0</v>
      </c>
      <c r="I22" s="95"/>
      <c r="J22" s="95"/>
      <c r="K22" s="95"/>
      <c r="L22" s="95"/>
      <c r="M22" s="154">
        <f t="shared" si="3"/>
        <v>0</v>
      </c>
      <c r="N22" s="14"/>
      <c r="O22" s="14"/>
      <c r="P22" s="14"/>
    </row>
    <row r="23" spans="1:17" ht="15">
      <c r="B23" s="359"/>
      <c r="C23" s="63"/>
      <c r="D23" s="95">
        <f>SUMIF('1 BL anterior'!C:C,A23,'1 BL anterior'!E:E)</f>
        <v>0</v>
      </c>
      <c r="E23" s="95"/>
      <c r="F23" s="95">
        <f>SUMIF('2 BL preli'!B:B,A23,'2 BL preli'!D:D)</f>
        <v>0</v>
      </c>
      <c r="G23" s="95"/>
      <c r="H23" s="95">
        <f>SUMIF('3BL ACTUAL'!C:C,A23,'3BL ACTUAL'!E:E)</f>
        <v>0</v>
      </c>
      <c r="I23" s="95"/>
      <c r="J23" s="95"/>
      <c r="K23" s="95"/>
      <c r="L23" s="95"/>
      <c r="M23" s="154">
        <f t="shared" si="3"/>
        <v>0</v>
      </c>
      <c r="N23" s="14"/>
      <c r="O23" s="14"/>
      <c r="P23" s="14"/>
    </row>
    <row r="24" spans="1:17" ht="15">
      <c r="B24" s="363"/>
      <c r="C24" s="63"/>
      <c r="D24" s="95">
        <f>SUMIF('1 BL anterior'!C:C,A24,'1 BL anterior'!E:E)</f>
        <v>0</v>
      </c>
      <c r="E24" s="95"/>
      <c r="F24" s="95">
        <f>SUMIF('2 BL preli'!B:B,A24,'2 BL preli'!D:D)</f>
        <v>0</v>
      </c>
      <c r="G24" s="95"/>
      <c r="H24" s="95">
        <f>SUMIF('3BL ACTUAL'!C:C,A24,'3BL ACTUAL'!E:E)</f>
        <v>0</v>
      </c>
      <c r="I24" s="95"/>
      <c r="J24" s="95"/>
      <c r="K24" s="95"/>
      <c r="L24" s="95"/>
      <c r="M24" s="154">
        <f t="shared" si="3"/>
        <v>0</v>
      </c>
      <c r="N24" s="14"/>
      <c r="O24" s="14"/>
      <c r="P24" s="14"/>
    </row>
    <row r="25" spans="1:17" ht="15">
      <c r="B25" s="359"/>
      <c r="C25" s="63"/>
      <c r="D25" s="95">
        <f>SUMIF('1 BL anterior'!C:C,A25,'1 BL anterior'!E:E)</f>
        <v>0</v>
      </c>
      <c r="E25" s="95"/>
      <c r="F25" s="95">
        <f>SUMIF('2 BL preli'!B:B,A25,'2 BL preli'!D:D)</f>
        <v>0</v>
      </c>
      <c r="G25" s="95"/>
      <c r="H25" s="95">
        <f>SUMIF('3BL ACTUAL'!C:C,A25,'3BL ACTUAL'!E:E)</f>
        <v>0</v>
      </c>
      <c r="I25" s="95"/>
      <c r="J25" s="95"/>
      <c r="K25" s="95"/>
      <c r="L25" s="95"/>
      <c r="M25" s="154">
        <f t="shared" si="3"/>
        <v>0</v>
      </c>
      <c r="N25" s="14"/>
      <c r="O25" s="14"/>
      <c r="P25" s="14"/>
    </row>
    <row r="26" spans="1:17" ht="15">
      <c r="B26" s="359"/>
      <c r="C26" s="63"/>
      <c r="D26" s="95">
        <f>SUMIF('1 BL anterior'!C:C,A26,'1 BL anterior'!E:E)</f>
        <v>0</v>
      </c>
      <c r="E26" s="95"/>
      <c r="F26" s="95">
        <f>SUMIF('2 BL preli'!B:B,A26,'2 BL preli'!D:D)</f>
        <v>0</v>
      </c>
      <c r="G26" s="95"/>
      <c r="H26" s="95">
        <f>SUMIF('3BL ACTUAL'!C:C,A26,'3BL ACTUAL'!E:E)</f>
        <v>0</v>
      </c>
      <c r="I26" s="95"/>
      <c r="J26" s="95"/>
      <c r="K26" s="95"/>
      <c r="L26" s="95"/>
      <c r="M26" s="154">
        <f t="shared" si="3"/>
        <v>0</v>
      </c>
      <c r="N26" s="14"/>
      <c r="O26" s="14"/>
      <c r="P26" s="14"/>
    </row>
    <row r="27" spans="1:17" ht="15">
      <c r="B27" s="221"/>
      <c r="C27" s="63"/>
      <c r="D27" s="95">
        <f>SUMIF('1 BL anterior'!C:C,A27,'1 BL anterior'!E:E)</f>
        <v>0</v>
      </c>
      <c r="E27" s="95"/>
      <c r="F27" s="95">
        <f>SUMIF('2 BL preli'!B:B,A27,'2 BL preli'!D:D)</f>
        <v>0</v>
      </c>
      <c r="G27" s="95"/>
      <c r="H27" s="95">
        <f>SUMIF('3BL ACTUAL'!C:C,A27,'3BL ACTUAL'!E:E)</f>
        <v>0</v>
      </c>
      <c r="I27" s="95"/>
      <c r="J27" s="95"/>
      <c r="K27" s="95"/>
      <c r="L27" s="95"/>
      <c r="M27" s="154">
        <f t="shared" si="3"/>
        <v>0</v>
      </c>
      <c r="N27" s="95"/>
      <c r="O27" s="14"/>
      <c r="P27" s="14"/>
    </row>
    <row r="28" spans="1:17" ht="15">
      <c r="B28" s="364"/>
      <c r="C28" s="63"/>
      <c r="D28" s="95">
        <f>SUMIF('1 BL anterior'!C:C,A28,'1 BL anterior'!E:E)</f>
        <v>0</v>
      </c>
      <c r="E28" s="95"/>
      <c r="F28" s="95">
        <f>SUMIF('2 BL preli'!B:B,A28,'2 BL preli'!D:D)</f>
        <v>0</v>
      </c>
      <c r="G28" s="95"/>
      <c r="H28" s="95">
        <f>SUMIF('3BL ACTUAL'!C:C,A28,'3BL ACTUAL'!E:E)</f>
        <v>0</v>
      </c>
      <c r="I28" s="95"/>
      <c r="J28" s="95"/>
      <c r="K28" s="95"/>
      <c r="L28" s="95"/>
      <c r="M28" s="154">
        <f t="shared" si="3"/>
        <v>0</v>
      </c>
      <c r="N28" s="95"/>
      <c r="O28" s="14"/>
      <c r="P28" s="14"/>
    </row>
    <row r="29" spans="1:17" ht="15">
      <c r="A29" s="284"/>
      <c r="B29" s="331"/>
      <c r="C29" s="63"/>
      <c r="D29" s="95"/>
      <c r="E29" s="95"/>
      <c r="F29" s="95"/>
      <c r="G29" s="30"/>
      <c r="H29" s="71"/>
      <c r="I29" s="178"/>
      <c r="J29" s="95"/>
      <c r="K29" s="95"/>
      <c r="L29" s="178"/>
      <c r="M29" s="14"/>
      <c r="N29" s="95"/>
      <c r="O29" s="14"/>
      <c r="P29" s="14"/>
    </row>
    <row r="30" spans="1:17">
      <c r="B30" s="32"/>
      <c r="C30" s="63"/>
      <c r="D30" s="95"/>
      <c r="E30" s="95"/>
      <c r="F30" s="95"/>
      <c r="G30" s="30"/>
      <c r="H30" s="71"/>
      <c r="I30" s="178"/>
      <c r="J30" s="95"/>
      <c r="K30" s="95"/>
      <c r="L30" s="178"/>
      <c r="M30" s="14"/>
      <c r="N30" s="95"/>
      <c r="O30" s="14"/>
      <c r="P30" s="14"/>
    </row>
    <row r="31" spans="1:17" s="137" customFormat="1">
      <c r="B31" s="96"/>
      <c r="C31" s="96"/>
      <c r="D31" s="96">
        <f t="shared" ref="D31:M31" si="4">SUM(D18:D30)</f>
        <v>0</v>
      </c>
      <c r="E31" s="96">
        <f t="shared" si="4"/>
        <v>0</v>
      </c>
      <c r="F31" s="96">
        <f t="shared" si="4"/>
        <v>0</v>
      </c>
      <c r="G31" s="96">
        <f t="shared" si="4"/>
        <v>0</v>
      </c>
      <c r="H31" s="96">
        <f t="shared" si="4"/>
        <v>0</v>
      </c>
      <c r="I31" s="96">
        <f t="shared" si="4"/>
        <v>0</v>
      </c>
      <c r="J31" s="96">
        <f t="shared" si="4"/>
        <v>0</v>
      </c>
      <c r="K31" s="96">
        <f t="shared" si="4"/>
        <v>0</v>
      </c>
      <c r="L31" s="96">
        <f t="shared" si="4"/>
        <v>0</v>
      </c>
      <c r="M31" s="96">
        <f t="shared" si="4"/>
        <v>0</v>
      </c>
      <c r="N31" s="162">
        <v>0</v>
      </c>
      <c r="O31" s="162">
        <v>0</v>
      </c>
      <c r="P31" s="162">
        <v>0</v>
      </c>
    </row>
    <row r="32" spans="1:17">
      <c r="D32" s="285">
        <f>+D31-D18</f>
        <v>0</v>
      </c>
      <c r="F32" s="285">
        <f>+F31-F18</f>
        <v>0</v>
      </c>
      <c r="M32" s="285">
        <f>+M18-M31</f>
        <v>0</v>
      </c>
    </row>
    <row r="33" spans="1:13">
      <c r="A33" s="3"/>
      <c r="B33" s="22" t="s">
        <v>0</v>
      </c>
      <c r="C33" s="3"/>
      <c r="D33" s="3"/>
    </row>
    <row r="34" spans="1:13">
      <c r="A34" s="3"/>
      <c r="B34" s="22" t="s">
        <v>1</v>
      </c>
      <c r="C34" s="3"/>
      <c r="D34" s="3"/>
    </row>
    <row r="35" spans="1:13">
      <c r="A35" s="22"/>
      <c r="B35" s="3"/>
      <c r="C35" s="3"/>
      <c r="D35" s="3"/>
    </row>
    <row r="36" spans="1:13">
      <c r="A36" s="3"/>
      <c r="B36" s="22" t="s">
        <v>2</v>
      </c>
      <c r="C36" s="22">
        <v>2</v>
      </c>
      <c r="D36" s="3" t="s">
        <v>53</v>
      </c>
    </row>
    <row r="37" spans="1:13">
      <c r="A37" s="22">
        <v>1</v>
      </c>
      <c r="B37" s="3" t="s">
        <v>52</v>
      </c>
      <c r="C37" s="22">
        <v>3</v>
      </c>
      <c r="D37" s="3" t="s">
        <v>55</v>
      </c>
    </row>
    <row r="38" spans="1:13" ht="15">
      <c r="A38" s="22">
        <v>2</v>
      </c>
      <c r="B38" s="3" t="s">
        <v>54</v>
      </c>
      <c r="C38" s="22">
        <v>4</v>
      </c>
      <c r="D38" s="3" t="s">
        <v>56</v>
      </c>
      <c r="M38" s="231"/>
    </row>
    <row r="39" spans="1:13" ht="15">
      <c r="A39" s="22"/>
      <c r="B39" s="22" t="s">
        <v>3</v>
      </c>
      <c r="C39" s="22">
        <v>5</v>
      </c>
      <c r="D39" s="3" t="s">
        <v>58</v>
      </c>
      <c r="M39" s="231"/>
    </row>
    <row r="40" spans="1:13" ht="15">
      <c r="A40" s="22">
        <v>3</v>
      </c>
      <c r="B40" s="3" t="s">
        <v>57</v>
      </c>
      <c r="C40" s="3"/>
      <c r="D40" s="3"/>
      <c r="M40" s="232"/>
    </row>
    <row r="41" spans="1:13" ht="15">
      <c r="A41" s="22">
        <v>2</v>
      </c>
      <c r="B41" s="3" t="s">
        <v>59</v>
      </c>
      <c r="C41" s="3"/>
      <c r="D41" s="3"/>
      <c r="M41" s="231"/>
    </row>
    <row r="42" spans="1:13">
      <c r="A42" s="22">
        <v>1</v>
      </c>
      <c r="B42" s="3" t="s">
        <v>60</v>
      </c>
      <c r="C42" s="3"/>
      <c r="D42" s="3"/>
      <c r="M42" s="183"/>
    </row>
    <row r="43" spans="1:13">
      <c r="A43" s="3"/>
      <c r="B43" s="3"/>
      <c r="C43" s="3"/>
      <c r="D43" s="137"/>
    </row>
  </sheetData>
  <autoFilter ref="A1:Q43" xr:uid="{00000000-0009-0000-0000-00002E000000}"/>
  <mergeCells count="3">
    <mergeCell ref="M3:N5"/>
    <mergeCell ref="N7:P7"/>
    <mergeCell ref="N8:O8"/>
  </mergeCells>
  <pageMargins left="0.23622047244094491" right="0.23622047244094491" top="0.86614173228346458" bottom="0.98425196850393704" header="0.51181102362204722" footer="0.51181102362204722"/>
  <pageSetup paperSize="9" scale="80" orientation="landscape" r:id="rId1"/>
  <headerFooter alignWithMargins="0">
    <oddFooter>&amp;Z&amp;F&amp;RPágina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45">
    <tabColor theme="3"/>
    <pageSetUpPr fitToPage="1"/>
  </sheetPr>
  <dimension ref="A1:Q43"/>
  <sheetViews>
    <sheetView workbookViewId="0"/>
  </sheetViews>
  <sheetFormatPr baseColWidth="10" defaultColWidth="9.140625" defaultRowHeight="12.75"/>
  <cols>
    <col min="1" max="1" width="21.28515625" customWidth="1"/>
    <col min="2" max="2" width="39.855468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BG101'!C24</f>
        <v>118</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BG101'!B24</f>
        <v>Activos por impuesto diferido</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c r="B10" s="230"/>
      <c r="C10" s="8"/>
      <c r="D10" s="8"/>
      <c r="E10" s="8"/>
      <c r="F10" s="8"/>
      <c r="G10" s="29" t="s">
        <v>50</v>
      </c>
      <c r="H10" s="9"/>
      <c r="I10" s="8"/>
      <c r="J10" s="13"/>
      <c r="K10" s="14"/>
      <c r="L10" s="9"/>
      <c r="M10" s="13"/>
      <c r="N10" s="160"/>
      <c r="O10" s="160"/>
      <c r="P10" s="13"/>
      <c r="Q10" s="3"/>
    </row>
    <row r="11" spans="1:17" ht="13.5" thickBot="1">
      <c r="A11" t="s">
        <v>132</v>
      </c>
      <c r="D11" s="9"/>
      <c r="E11" s="9"/>
      <c r="F11" s="9"/>
      <c r="G11" s="30"/>
      <c r="H11" s="9"/>
      <c r="I11" s="9"/>
      <c r="J11" s="14"/>
      <c r="K11" s="14"/>
      <c r="L11" s="9"/>
      <c r="M11" s="14"/>
      <c r="N11" s="154"/>
      <c r="O11" s="154"/>
      <c r="P11" s="14"/>
      <c r="Q11" s="3"/>
    </row>
    <row r="12" spans="1:17" ht="15">
      <c r="A12">
        <v>440</v>
      </c>
      <c r="B12" s="367" t="s">
        <v>352</v>
      </c>
      <c r="D12" s="418">
        <f>SUMIF('1 BL anterior'!B:B,A12,'1 BL anterior'!E:E)</f>
        <v>0</v>
      </c>
      <c r="E12" s="441"/>
      <c r="F12" s="200">
        <f>SUMIF('2 BL preli'!A:A,A12,'2 BL preli'!D:D)</f>
        <v>0</v>
      </c>
      <c r="G12" s="443"/>
      <c r="H12" s="441"/>
      <c r="I12" s="441"/>
      <c r="J12" s="441"/>
      <c r="K12" s="441"/>
      <c r="L12" s="441"/>
      <c r="M12" s="451">
        <f>SUMIF('3BL ACTUAL'!B:B,A12,'3BL ACTUAL'!E:E)</f>
        <v>0</v>
      </c>
      <c r="N12" s="21">
        <f t="shared" ref="N12:N17" si="0">IF(M12&lt;&gt;0,1,0)</f>
        <v>0</v>
      </c>
      <c r="O12" s="14">
        <f t="shared" ref="O12:O17" si="1">IF(M12&lt;&gt;0,3,0)</f>
        <v>0</v>
      </c>
      <c r="P12" s="14">
        <f t="shared" ref="P12:P17" si="2">+N12+O12</f>
        <v>0</v>
      </c>
      <c r="Q12" s="3"/>
    </row>
    <row r="13" spans="1:17" ht="15">
      <c r="A13">
        <v>441</v>
      </c>
      <c r="B13" s="367" t="s">
        <v>353</v>
      </c>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c r="Q13" s="3"/>
    </row>
    <row r="14" spans="1:17" ht="15">
      <c r="A14" t="s">
        <v>132</v>
      </c>
      <c r="B14" s="367"/>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c r="Q14" s="3"/>
    </row>
    <row r="15" spans="1:17" ht="15">
      <c r="A15">
        <v>442</v>
      </c>
      <c r="B15" s="367" t="s">
        <v>354</v>
      </c>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c r="Q15" s="3"/>
    </row>
    <row r="16" spans="1:17" ht="15">
      <c r="A16">
        <v>443</v>
      </c>
      <c r="B16" s="367" t="s">
        <v>355</v>
      </c>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c r="Q16" s="3"/>
    </row>
    <row r="17" spans="1:17" ht="15.75" thickBot="1">
      <c r="A17">
        <v>444</v>
      </c>
      <c r="B17" s="367" t="s">
        <v>356</v>
      </c>
      <c r="D17" s="420">
        <f>SUMIF('1 BL anterior'!B:B,A17,'1 BL anterior'!E:E)</f>
        <v>0</v>
      </c>
      <c r="E17" s="95"/>
      <c r="F17" s="200">
        <f>SUMIF('2 BL preli'!A:A,A17,'2 BL preli'!D:D)</f>
        <v>0</v>
      </c>
      <c r="G17" s="447"/>
      <c r="H17" s="445"/>
      <c r="I17" s="445"/>
      <c r="J17" s="445"/>
      <c r="K17" s="445"/>
      <c r="L17" s="445"/>
      <c r="M17" s="474">
        <f>SUMIF('3BL ACTUAL'!B:B,A17,'3BL ACTUAL'!E:E)</f>
        <v>0</v>
      </c>
      <c r="N17" s="21">
        <f t="shared" si="0"/>
        <v>0</v>
      </c>
      <c r="O17" s="14">
        <f t="shared" si="1"/>
        <v>0</v>
      </c>
      <c r="P17" s="14">
        <f t="shared" si="2"/>
        <v>0</v>
      </c>
      <c r="Q17" s="3"/>
    </row>
    <row r="18" spans="1:17" ht="15.75" thickBot="1">
      <c r="A18" s="1222">
        <f>+M32</f>
        <v>0</v>
      </c>
      <c r="B18" s="1125">
        <f>+D32</f>
        <v>0</v>
      </c>
      <c r="C18" s="1080"/>
      <c r="D18" s="482">
        <f>SUM(D12:D17)</f>
        <v>0</v>
      </c>
      <c r="E18" s="457"/>
      <c r="F18" s="482">
        <f>SUM(F12:F17)</f>
        <v>0</v>
      </c>
      <c r="G18" s="475"/>
      <c r="H18" s="483"/>
      <c r="I18" s="456"/>
      <c r="J18" s="455"/>
      <c r="K18" s="455"/>
      <c r="L18" s="456"/>
      <c r="M18" s="457">
        <f>SUM(M12:M17)</f>
        <v>0</v>
      </c>
      <c r="N18" s="1167">
        <f>IF(SUM(N$11:N17)=0,0,SUM(N$11:N17)/COUNTIF(N$11:N17,"&gt;0"))</f>
        <v>0</v>
      </c>
      <c r="O18" s="1167">
        <f>IF(SUM(O$11:O17)=0,0,SUM(O$11:O17)/COUNTIF(O$11:O17,"&gt;0"))</f>
        <v>0</v>
      </c>
      <c r="P18" s="1167">
        <f>IF(SUM(P$11:P17)=0,0,SUM(P$11:P17)/COUNTIF(P$11:P17,"&gt;0"))</f>
        <v>0</v>
      </c>
      <c r="Q18">
        <f>+B19</f>
        <v>0</v>
      </c>
    </row>
    <row r="19" spans="1:17" ht="15">
      <c r="B19" s="370"/>
      <c r="C19" s="63"/>
      <c r="D19" s="95"/>
      <c r="E19" s="95"/>
      <c r="F19" s="95"/>
      <c r="G19" s="30"/>
      <c r="H19" s="71"/>
      <c r="I19" s="178"/>
      <c r="J19" s="95"/>
      <c r="K19" s="95"/>
      <c r="L19" s="178"/>
      <c r="M19" s="95"/>
      <c r="N19" s="14"/>
      <c r="O19" s="14"/>
      <c r="P19" s="14"/>
    </row>
    <row r="20" spans="1:17" ht="15">
      <c r="B20" s="370"/>
      <c r="C20" s="63"/>
      <c r="D20" s="95">
        <f>SUMIF('1 BL anterior'!C:C,A20,'1 BL anterior'!E:E)</f>
        <v>0</v>
      </c>
      <c r="E20" s="95"/>
      <c r="F20" s="95">
        <f>SUMIF('2 BL preli'!B:B,A20,'2 BL preli'!D:D)</f>
        <v>0</v>
      </c>
      <c r="G20" s="95"/>
      <c r="H20" s="95">
        <f>SUMIF('3BL ACTUAL'!C:C,A20,'3BL ACTUAL'!E:E)</f>
        <v>0</v>
      </c>
      <c r="I20" s="95"/>
      <c r="J20" s="95"/>
      <c r="K20" s="95"/>
      <c r="L20" s="95"/>
      <c r="M20" s="154">
        <f t="shared" ref="M20:M29" si="3">+H20+I20+K20-J20-L20</f>
        <v>0</v>
      </c>
      <c r="N20" s="14"/>
      <c r="O20" s="14"/>
      <c r="P20" s="14"/>
    </row>
    <row r="21" spans="1:17">
      <c r="A21" s="1865"/>
      <c r="B21" s="1814"/>
      <c r="C21" s="137"/>
      <c r="D21" s="95">
        <f>SUMIF('1 BL anterior'!C:C,A21,'1 BL anterior'!E:E)</f>
        <v>0</v>
      </c>
      <c r="E21" s="95"/>
      <c r="F21" s="95">
        <f>SUMIF('2 BL preli'!B:B,A21,'2 BL preli'!D:D)</f>
        <v>0</v>
      </c>
      <c r="G21" s="95"/>
      <c r="H21" s="95">
        <f>SUMIF('3BL ACTUAL'!C:C,A21,'3BL ACTUAL'!E:E)</f>
        <v>0</v>
      </c>
      <c r="I21" s="95"/>
      <c r="J21" s="95"/>
      <c r="K21" s="95"/>
      <c r="L21" s="95"/>
      <c r="M21" s="154">
        <f t="shared" si="3"/>
        <v>0</v>
      </c>
      <c r="N21" s="14"/>
      <c r="O21" s="14"/>
      <c r="P21" s="14"/>
    </row>
    <row r="22" spans="1:17">
      <c r="A22" s="1865"/>
      <c r="B22" s="1816"/>
      <c r="C22" s="137"/>
      <c r="D22" s="95">
        <f>SUMIF('1 BL anterior'!C:C,A22,'1 BL anterior'!E:E)</f>
        <v>0</v>
      </c>
      <c r="E22" s="95"/>
      <c r="F22" s="95">
        <f>SUMIF('2 BL preli'!B:B,A22,'2 BL preli'!D:D)</f>
        <v>0</v>
      </c>
      <c r="G22" s="95"/>
      <c r="H22" s="95">
        <f>SUMIF('3BL ACTUAL'!C:C,A22,'3BL ACTUAL'!E:E)</f>
        <v>0</v>
      </c>
      <c r="I22" s="95"/>
      <c r="J22" s="95"/>
      <c r="K22" s="95"/>
      <c r="L22" s="95"/>
      <c r="M22" s="154">
        <f t="shared" si="3"/>
        <v>0</v>
      </c>
      <c r="N22" s="14"/>
      <c r="O22" s="14"/>
      <c r="P22" s="14"/>
    </row>
    <row r="23" spans="1:17" ht="15">
      <c r="B23" s="359"/>
      <c r="C23" s="63"/>
      <c r="D23" s="95">
        <f>SUMIF('1 BL anterior'!C:C,A23,'1 BL anterior'!E:E)</f>
        <v>0</v>
      </c>
      <c r="E23" s="95"/>
      <c r="F23" s="95">
        <f>SUMIF('2 BL preli'!B:B,A23,'2 BL preli'!D:D)</f>
        <v>0</v>
      </c>
      <c r="G23" s="95"/>
      <c r="H23" s="95">
        <f>SUMIF('3BL ACTUAL'!C:C,A23,'3BL ACTUAL'!E:E)</f>
        <v>0</v>
      </c>
      <c r="I23" s="95"/>
      <c r="J23" s="95"/>
      <c r="K23" s="95"/>
      <c r="L23" s="95"/>
      <c r="M23" s="154">
        <f t="shared" si="3"/>
        <v>0</v>
      </c>
      <c r="N23" s="14"/>
      <c r="O23" s="14"/>
      <c r="P23" s="14"/>
    </row>
    <row r="24" spans="1:17" ht="15">
      <c r="B24" s="363"/>
      <c r="C24" s="63"/>
      <c r="D24" s="95">
        <f>SUMIF('1 BL anterior'!C:C,A24,'1 BL anterior'!E:E)</f>
        <v>0</v>
      </c>
      <c r="E24" s="95"/>
      <c r="F24" s="95">
        <f>SUMIF('2 BL preli'!B:B,A24,'2 BL preli'!D:D)</f>
        <v>0</v>
      </c>
      <c r="G24" s="95"/>
      <c r="H24" s="95">
        <f>SUMIF('3BL ACTUAL'!C:C,A24,'3BL ACTUAL'!E:E)</f>
        <v>0</v>
      </c>
      <c r="I24" s="95"/>
      <c r="J24" s="95"/>
      <c r="K24" s="95"/>
      <c r="L24" s="95"/>
      <c r="M24" s="154">
        <f t="shared" si="3"/>
        <v>0</v>
      </c>
      <c r="N24" s="14"/>
      <c r="O24" s="14"/>
      <c r="P24" s="14"/>
    </row>
    <row r="25" spans="1:17" ht="15">
      <c r="B25" s="359"/>
      <c r="C25" s="63"/>
      <c r="D25" s="95">
        <f>SUMIF('1 BL anterior'!C:C,A25,'1 BL anterior'!E:E)</f>
        <v>0</v>
      </c>
      <c r="E25" s="95"/>
      <c r="F25" s="95">
        <f>SUMIF('2 BL preli'!B:B,A25,'2 BL preli'!D:D)</f>
        <v>0</v>
      </c>
      <c r="G25" s="95"/>
      <c r="H25" s="95">
        <f>SUMIF('3BL ACTUAL'!C:C,A25,'3BL ACTUAL'!E:E)</f>
        <v>0</v>
      </c>
      <c r="I25" s="95"/>
      <c r="J25" s="95"/>
      <c r="K25" s="95"/>
      <c r="L25" s="95"/>
      <c r="M25" s="154">
        <f t="shared" si="3"/>
        <v>0</v>
      </c>
      <c r="N25" s="14"/>
      <c r="O25" s="14"/>
      <c r="P25" s="14"/>
    </row>
    <row r="26" spans="1:17" ht="15">
      <c r="B26" s="359"/>
      <c r="C26" s="63"/>
      <c r="D26" s="95">
        <f>SUMIF('1 BL anterior'!C:C,A26,'1 BL anterior'!E:E)</f>
        <v>0</v>
      </c>
      <c r="E26" s="95"/>
      <c r="F26" s="95">
        <f>SUMIF('2 BL preli'!B:B,A26,'2 BL preli'!D:D)</f>
        <v>0</v>
      </c>
      <c r="G26" s="95"/>
      <c r="H26" s="95">
        <f>SUMIF('3BL ACTUAL'!C:C,A26,'3BL ACTUAL'!E:E)</f>
        <v>0</v>
      </c>
      <c r="I26" s="95"/>
      <c r="J26" s="95"/>
      <c r="K26" s="95"/>
      <c r="L26" s="95"/>
      <c r="M26" s="154">
        <f t="shared" si="3"/>
        <v>0</v>
      </c>
      <c r="N26" s="14"/>
      <c r="O26" s="14"/>
      <c r="P26" s="14"/>
    </row>
    <row r="27" spans="1:17" ht="15">
      <c r="B27" s="221"/>
      <c r="C27" s="63"/>
      <c r="D27" s="95">
        <f>SUMIF('1 BL anterior'!C:C,A27,'1 BL anterior'!E:E)</f>
        <v>0</v>
      </c>
      <c r="E27" s="95"/>
      <c r="F27" s="95">
        <f>SUMIF('2 BL preli'!B:B,A27,'2 BL preli'!D:D)</f>
        <v>0</v>
      </c>
      <c r="G27" s="95"/>
      <c r="H27" s="95">
        <f>SUMIF('3BL ACTUAL'!C:C,A27,'3BL ACTUAL'!E:E)</f>
        <v>0</v>
      </c>
      <c r="I27" s="95"/>
      <c r="J27" s="95"/>
      <c r="K27" s="95"/>
      <c r="L27" s="95"/>
      <c r="M27" s="154">
        <f t="shared" si="3"/>
        <v>0</v>
      </c>
      <c r="N27" s="95"/>
      <c r="O27" s="14"/>
      <c r="P27" s="14"/>
    </row>
    <row r="28" spans="1:17" ht="15">
      <c r="B28" s="364"/>
      <c r="C28" s="63"/>
      <c r="D28" s="95">
        <f>SUMIF('1 BL anterior'!C:C,A28,'1 BL anterior'!E:E)</f>
        <v>0</v>
      </c>
      <c r="E28" s="95"/>
      <c r="F28" s="95">
        <f>SUMIF('2 BL preli'!B:B,A28,'2 BL preli'!D:D)</f>
        <v>0</v>
      </c>
      <c r="G28" s="95"/>
      <c r="H28" s="95">
        <f>SUMIF('3BL ACTUAL'!C:C,A28,'3BL ACTUAL'!E:E)</f>
        <v>0</v>
      </c>
      <c r="I28" s="95"/>
      <c r="J28" s="95"/>
      <c r="K28" s="95"/>
      <c r="L28" s="95"/>
      <c r="M28" s="154">
        <f t="shared" si="3"/>
        <v>0</v>
      </c>
      <c r="N28" s="95"/>
      <c r="O28" s="14"/>
      <c r="P28" s="14"/>
    </row>
    <row r="29" spans="1:17" ht="15">
      <c r="A29" s="284"/>
      <c r="B29" s="331"/>
      <c r="C29" s="63"/>
      <c r="D29" s="95">
        <f>SUMIF('1 BL anterior'!C:C,A29,'1 BL anterior'!E:E)</f>
        <v>0</v>
      </c>
      <c r="E29" s="95"/>
      <c r="F29" s="95">
        <f>SUMIF('2 BL preli'!B:B,A29,'2 BL preli'!D:D)</f>
        <v>0</v>
      </c>
      <c r="G29" s="95"/>
      <c r="H29" s="95">
        <f>SUMIF('3BL ACTUAL'!C:C,A29,'3BL ACTUAL'!E:E)</f>
        <v>0</v>
      </c>
      <c r="I29" s="95"/>
      <c r="J29" s="95"/>
      <c r="K29" s="95"/>
      <c r="L29" s="95"/>
      <c r="M29" s="154">
        <f t="shared" si="3"/>
        <v>0</v>
      </c>
      <c r="N29" s="95"/>
      <c r="O29" s="14"/>
      <c r="P29" s="14"/>
    </row>
    <row r="30" spans="1:17">
      <c r="B30" s="32"/>
      <c r="C30" s="63"/>
      <c r="D30" s="95"/>
      <c r="E30" s="95"/>
      <c r="F30" s="95"/>
      <c r="G30" s="30"/>
      <c r="H30" s="71"/>
      <c r="I30" s="178"/>
      <c r="J30" s="95"/>
      <c r="K30" s="95"/>
      <c r="L30" s="178"/>
      <c r="M30" s="14"/>
      <c r="N30" s="95"/>
      <c r="O30" s="14"/>
      <c r="P30" s="14"/>
    </row>
    <row r="31" spans="1:17" s="137" customFormat="1">
      <c r="B31" s="96"/>
      <c r="C31" s="96"/>
      <c r="D31" s="96">
        <f t="shared" ref="D31:L31" si="4">SUM(D20:D30)</f>
        <v>0</v>
      </c>
      <c r="E31" s="96">
        <f t="shared" si="4"/>
        <v>0</v>
      </c>
      <c r="F31" s="96">
        <f t="shared" si="4"/>
        <v>0</v>
      </c>
      <c r="G31" s="96">
        <f t="shared" si="4"/>
        <v>0</v>
      </c>
      <c r="H31" s="96">
        <f t="shared" si="4"/>
        <v>0</v>
      </c>
      <c r="I31" s="96">
        <f t="shared" si="4"/>
        <v>0</v>
      </c>
      <c r="J31" s="96">
        <f t="shared" si="4"/>
        <v>0</v>
      </c>
      <c r="K31" s="96">
        <f t="shared" si="4"/>
        <v>0</v>
      </c>
      <c r="L31" s="96">
        <f t="shared" si="4"/>
        <v>0</v>
      </c>
      <c r="M31" s="96">
        <f>SUM(M20:M30)</f>
        <v>0</v>
      </c>
      <c r="N31" s="162">
        <v>0</v>
      </c>
      <c r="O31" s="162">
        <v>0</v>
      </c>
      <c r="P31" s="162">
        <v>0</v>
      </c>
    </row>
    <row r="32" spans="1:17">
      <c r="D32" s="285">
        <f>+D18-D31</f>
        <v>0</v>
      </c>
      <c r="F32" s="285">
        <f>+F18-F31</f>
        <v>0</v>
      </c>
      <c r="M32" s="285">
        <f>+M18-M31</f>
        <v>0</v>
      </c>
    </row>
    <row r="33" spans="1:13">
      <c r="A33" s="3"/>
      <c r="B33" s="22" t="s">
        <v>0</v>
      </c>
      <c r="C33" s="3"/>
      <c r="D33" s="3"/>
    </row>
    <row r="34" spans="1:13">
      <c r="A34" s="3"/>
      <c r="B34" s="22" t="s">
        <v>1</v>
      </c>
      <c r="C34" s="3"/>
      <c r="D34" s="3"/>
    </row>
    <row r="35" spans="1:13">
      <c r="A35" s="22"/>
      <c r="B35" s="3"/>
      <c r="C35" s="3"/>
      <c r="D35" s="3"/>
    </row>
    <row r="36" spans="1:13">
      <c r="A36" s="3"/>
      <c r="B36" s="22" t="s">
        <v>2</v>
      </c>
      <c r="C36" s="22">
        <v>2</v>
      </c>
      <c r="D36" s="3" t="s">
        <v>53</v>
      </c>
    </row>
    <row r="37" spans="1:13">
      <c r="A37" s="22">
        <v>1</v>
      </c>
      <c r="B37" s="3" t="s">
        <v>52</v>
      </c>
      <c r="C37" s="22">
        <v>3</v>
      </c>
      <c r="D37" s="3" t="s">
        <v>55</v>
      </c>
    </row>
    <row r="38" spans="1:13" ht="15">
      <c r="A38" s="22">
        <v>2</v>
      </c>
      <c r="B38" s="3" t="s">
        <v>54</v>
      </c>
      <c r="C38" s="22">
        <v>4</v>
      </c>
      <c r="D38" s="3" t="s">
        <v>56</v>
      </c>
      <c r="M38" s="231"/>
    </row>
    <row r="39" spans="1:13" ht="15">
      <c r="A39" s="22"/>
      <c r="B39" s="22" t="s">
        <v>3</v>
      </c>
      <c r="C39" s="22">
        <v>5</v>
      </c>
      <c r="D39" s="3" t="s">
        <v>58</v>
      </c>
      <c r="M39" s="231"/>
    </row>
    <row r="40" spans="1:13" ht="15">
      <c r="A40" s="22">
        <v>3</v>
      </c>
      <c r="B40" s="3" t="s">
        <v>57</v>
      </c>
      <c r="C40" s="3"/>
      <c r="D40" s="3"/>
      <c r="M40" s="232"/>
    </row>
    <row r="41" spans="1:13" ht="15">
      <c r="A41" s="22">
        <v>2</v>
      </c>
      <c r="B41" s="3" t="s">
        <v>59</v>
      </c>
      <c r="C41" s="3"/>
      <c r="D41" s="3"/>
      <c r="M41" s="231"/>
    </row>
    <row r="42" spans="1:13">
      <c r="A42" s="22">
        <v>1</v>
      </c>
      <c r="B42" s="3" t="s">
        <v>60</v>
      </c>
      <c r="C42" s="3"/>
      <c r="D42" s="3"/>
      <c r="M42" s="183"/>
    </row>
    <row r="43" spans="1:13">
      <c r="A43" s="3"/>
      <c r="B43" s="3"/>
      <c r="C43" s="3"/>
      <c r="D43" s="137"/>
    </row>
  </sheetData>
  <autoFilter ref="A1:Q43" xr:uid="{00000000-0009-0000-0000-00002F000000}"/>
  <mergeCells count="3">
    <mergeCell ref="M3:N5"/>
    <mergeCell ref="N7:P7"/>
    <mergeCell ref="N8:O8"/>
  </mergeCells>
  <pageMargins left="0.23622047244094491" right="0.23622047244094491" top="0.86614173228346458" bottom="0.98425196850393704" header="0.51181102362204722" footer="0.51181102362204722"/>
  <pageSetup paperSize="9" scale="75" orientation="landscape" r:id="rId1"/>
  <headerFooter alignWithMargins="0">
    <oddFooter>&amp;Z&amp;F&amp;RPágina &amp;P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46">
    <tabColor theme="3" tint="0.59999389629810485"/>
    <pageSetUpPr fitToPage="1"/>
  </sheetPr>
  <dimension ref="A1:Q53"/>
  <sheetViews>
    <sheetView workbookViewId="0"/>
  </sheetViews>
  <sheetFormatPr baseColWidth="10" defaultColWidth="9.140625" defaultRowHeight="12.75"/>
  <cols>
    <col min="1" max="1" width="17.28515625" customWidth="1"/>
    <col min="2" max="2" width="39.855468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BG101'!C25</f>
        <v>119</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BG101'!B25</f>
        <v>Otros activos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c r="B10" s="230"/>
      <c r="C10" s="8"/>
      <c r="D10" s="8"/>
      <c r="E10" s="8"/>
      <c r="F10" s="8"/>
      <c r="G10" s="29" t="s">
        <v>50</v>
      </c>
      <c r="H10" s="9"/>
      <c r="I10" s="8"/>
      <c r="J10" s="13"/>
      <c r="K10" s="14"/>
      <c r="L10" s="9"/>
      <c r="M10" s="13"/>
      <c r="N10" s="160"/>
      <c r="O10" s="160"/>
      <c r="P10" s="13"/>
      <c r="Q10" s="3"/>
    </row>
    <row r="11" spans="1:17" ht="15.75" thickBot="1">
      <c r="A11" t="s">
        <v>133</v>
      </c>
      <c r="B11" s="367"/>
      <c r="D11" s="9"/>
      <c r="E11" s="9"/>
      <c r="F11" s="9"/>
      <c r="G11" s="30"/>
      <c r="H11" s="9"/>
      <c r="I11" s="9"/>
      <c r="J11" s="14"/>
      <c r="K11" s="14"/>
      <c r="L11" s="9"/>
      <c r="M11" s="14"/>
      <c r="N11" s="154"/>
      <c r="O11" s="154"/>
      <c r="P11" s="14"/>
      <c r="Q11" s="3"/>
    </row>
    <row r="12" spans="1:17" ht="15.75" thickBot="1">
      <c r="A12" s="367">
        <v>445</v>
      </c>
      <c r="B12" s="367" t="s">
        <v>357</v>
      </c>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c r="Q12" s="3"/>
    </row>
    <row r="13" spans="1:17" ht="15.75" thickBot="1">
      <c r="A13" s="1222">
        <f>+M42</f>
        <v>0</v>
      </c>
      <c r="B13" s="1221">
        <f>+D42</f>
        <v>0</v>
      </c>
      <c r="C13" s="1081"/>
      <c r="D13" s="455"/>
      <c r="E13" s="455"/>
      <c r="F13" s="455"/>
      <c r="G13" s="475"/>
      <c r="H13" s="483"/>
      <c r="I13" s="456"/>
      <c r="J13" s="455"/>
      <c r="K13" s="455"/>
      <c r="L13" s="456"/>
      <c r="M13" s="457"/>
      <c r="N13" s="1167">
        <f>IF(SUM(N$11:N12)=0,0,SUM(N$11:N12)/COUNTIF(N$11:N12,"&gt;0"))</f>
        <v>0</v>
      </c>
      <c r="O13" s="1167">
        <f>IF(SUM(O$11:O12)=0,0,SUM(O$11:O12)/COUNTIF(O$11:O12,"&gt;0"))</f>
        <v>0</v>
      </c>
      <c r="P13" s="1167">
        <f>IF(SUM(P$11:P12)=0,0,SUM(P$11:P12)/COUNTIF(P$11:P12,"&gt;0"))</f>
        <v>0</v>
      </c>
      <c r="Q13">
        <f>+B14</f>
        <v>0</v>
      </c>
    </row>
    <row r="14" spans="1:17" ht="15">
      <c r="B14" s="363"/>
      <c r="C14" s="63"/>
      <c r="D14" s="95">
        <f>SUMIF('1 BL anterior'!C:C,A14,'1 BL anterior'!E:E)</f>
        <v>0</v>
      </c>
      <c r="E14" s="95"/>
      <c r="F14" s="95">
        <f>SUMIF('2 BL preli'!B:B,A14,'2 BL preli'!D:D)</f>
        <v>0</v>
      </c>
      <c r="G14" s="95"/>
      <c r="H14" s="95">
        <f>SUMIF('3BL ACTUAL'!C:C,A14,'3BL ACTUAL'!E:E)</f>
        <v>0</v>
      </c>
      <c r="I14" s="95"/>
      <c r="J14" s="95"/>
      <c r="K14" s="95"/>
      <c r="L14" s="95"/>
      <c r="M14" s="154">
        <f>+H14+I14+K14-J14-L14</f>
        <v>0</v>
      </c>
      <c r="N14" s="14"/>
      <c r="O14" s="14"/>
      <c r="P14" s="14"/>
    </row>
    <row r="15" spans="1:17">
      <c r="A15" s="1949"/>
      <c r="B15" s="1950"/>
      <c r="C15" s="63"/>
      <c r="D15" s="95">
        <f>SUMIF('1 BL anterior'!C:C,A15,'1 BL anterior'!E:E)</f>
        <v>0</v>
      </c>
      <c r="E15" s="95"/>
      <c r="F15" s="95">
        <f>SUMIF('2 BL preli'!B:B,A15,'2 BL preli'!D:D)</f>
        <v>0</v>
      </c>
      <c r="G15" s="95"/>
      <c r="H15" s="95">
        <f>SUMIF('3BL ACTUAL'!C:C,A15,'3BL ACTUAL'!E:E)</f>
        <v>0</v>
      </c>
      <c r="I15" s="95"/>
      <c r="J15" s="95"/>
      <c r="K15" s="95"/>
      <c r="L15" s="95"/>
      <c r="M15" s="154">
        <f>+H15+I15+K15-J15-L15</f>
        <v>0</v>
      </c>
      <c r="N15" s="14"/>
      <c r="O15" s="14"/>
      <c r="P15" s="14"/>
    </row>
    <row r="16" spans="1:17">
      <c r="A16" s="1949"/>
      <c r="B16" s="2071"/>
      <c r="C16" s="63"/>
      <c r="D16" s="95">
        <f>SUMIF('1 BL anterior'!C:C,A16,'1 BL anterior'!E:E)</f>
        <v>0</v>
      </c>
      <c r="E16" s="95"/>
      <c r="F16" s="95">
        <f>SUMIF('2 BL preli'!B:B,A16,'2 BL preli'!D:D)</f>
        <v>0</v>
      </c>
      <c r="G16" s="95"/>
      <c r="H16" s="95">
        <f>SUMIF('3BL ACTUAL'!C:C,A16,'3BL ACTUAL'!E:E)</f>
        <v>0</v>
      </c>
      <c r="I16" s="95"/>
      <c r="J16" s="95"/>
      <c r="K16" s="95"/>
      <c r="L16" s="95"/>
      <c r="M16" s="154">
        <f>+H16+I16+K16-J16-L16</f>
        <v>0</v>
      </c>
      <c r="N16" s="14"/>
      <c r="O16" s="14"/>
      <c r="P16" s="14"/>
    </row>
    <row r="17" spans="1:16">
      <c r="A17" s="878"/>
      <c r="B17" s="2072"/>
      <c r="C17" s="63"/>
      <c r="D17" s="95">
        <f>SUMIF('1 BL anterior'!C:C,A17,'1 BL anterior'!E:E)</f>
        <v>0</v>
      </c>
      <c r="E17" s="95"/>
      <c r="F17" s="95">
        <f>SUMIF('2 BL preli'!B:B,A17,'2 BL preli'!D:D)</f>
        <v>0</v>
      </c>
      <c r="G17" s="95"/>
      <c r="H17" s="95">
        <f>SUMIF('3BL ACTUAL'!C:C,A17,'3BL ACTUAL'!E:E)</f>
        <v>0</v>
      </c>
      <c r="I17" s="95"/>
      <c r="J17" s="95"/>
      <c r="K17" s="95"/>
      <c r="L17" s="95"/>
      <c r="M17" s="154">
        <f>+H17+I17+K17-J17-L17</f>
        <v>0</v>
      </c>
      <c r="N17" s="14"/>
      <c r="O17" s="14"/>
      <c r="P17" s="14"/>
    </row>
    <row r="18" spans="1:16">
      <c r="A18" s="1951"/>
      <c r="B18" s="2072"/>
      <c r="C18" s="63"/>
      <c r="D18" s="95">
        <f>SUMIF('1 BL anterior'!C:C,A18,'1 BL anterior'!E:E)</f>
        <v>0</v>
      </c>
      <c r="E18" s="95"/>
      <c r="F18" s="95">
        <f>SUMIF('2 BL preli'!B:B,A18,'2 BL preli'!D:D)</f>
        <v>0</v>
      </c>
      <c r="G18" s="95"/>
      <c r="H18" s="95">
        <f>SUMIF('3BL ACTUAL'!C:C,A18,'3BL ACTUAL'!E:E)</f>
        <v>0</v>
      </c>
      <c r="I18" s="95"/>
      <c r="J18" s="95"/>
      <c r="K18" s="95"/>
      <c r="L18" s="95"/>
      <c r="M18" s="154">
        <f t="shared" ref="M18:M37" si="0">+H18+I18+K18-J18-L18</f>
        <v>0</v>
      </c>
      <c r="N18" s="14"/>
      <c r="O18" s="14"/>
      <c r="P18" s="14"/>
    </row>
    <row r="19" spans="1:16">
      <c r="A19" s="1170"/>
      <c r="B19" s="2072"/>
      <c r="C19" s="63"/>
      <c r="D19" s="95">
        <f>SUMIF('1 BL anterior'!C:C,A19,'1 BL anterior'!E:E)</f>
        <v>0</v>
      </c>
      <c r="E19" s="95"/>
      <c r="F19" s="95">
        <f>SUMIF('2 BL preli'!B:B,A19,'2 BL preli'!D:D)</f>
        <v>0</v>
      </c>
      <c r="G19" s="95"/>
      <c r="H19" s="95">
        <f>SUMIF('3BL ACTUAL'!C:C,A19,'3BL ACTUAL'!E:E)</f>
        <v>0</v>
      </c>
      <c r="I19" s="95"/>
      <c r="J19" s="95"/>
      <c r="K19" s="95"/>
      <c r="L19" s="95"/>
      <c r="M19" s="154">
        <f t="shared" si="0"/>
        <v>0</v>
      </c>
      <c r="N19" s="14"/>
      <c r="O19" s="14"/>
      <c r="P19" s="14"/>
    </row>
    <row r="20" spans="1:16">
      <c r="A20" s="1170"/>
      <c r="B20" s="365"/>
      <c r="C20" s="63"/>
      <c r="D20" s="95">
        <f>SUMIF('1 BL anterior'!C:C,A20,'1 BL anterior'!E:E)</f>
        <v>0</v>
      </c>
      <c r="E20" s="95"/>
      <c r="F20" s="95">
        <f>SUMIF('2 BL preli'!B:B,A20,'2 BL preli'!D:D)</f>
        <v>0</v>
      </c>
      <c r="G20" s="95"/>
      <c r="H20" s="95">
        <f>SUMIF('3BL ACTUAL'!C:C,A20,'3BL ACTUAL'!E:E)</f>
        <v>0</v>
      </c>
      <c r="I20" s="95"/>
      <c r="J20" s="95"/>
      <c r="K20" s="95"/>
      <c r="L20" s="95"/>
      <c r="M20" s="154">
        <f t="shared" si="0"/>
        <v>0</v>
      </c>
      <c r="N20" s="14"/>
      <c r="O20" s="14"/>
      <c r="P20" s="14"/>
    </row>
    <row r="21" spans="1:16">
      <c r="A21" s="1170"/>
      <c r="B21" s="365"/>
      <c r="C21" s="63"/>
      <c r="D21" s="95">
        <f>SUMIF('1 BL anterior'!C:C,A21,'1 BL anterior'!E:E)</f>
        <v>0</v>
      </c>
      <c r="E21" s="95"/>
      <c r="F21" s="95">
        <f>SUMIF('2 BL preli'!B:B,A21,'2 BL preli'!D:D)</f>
        <v>0</v>
      </c>
      <c r="G21" s="95"/>
      <c r="H21" s="95">
        <f>SUMIF('3BL ACTUAL'!C:C,A21,'3BL ACTUAL'!E:E)</f>
        <v>0</v>
      </c>
      <c r="I21" s="95"/>
      <c r="J21" s="95"/>
      <c r="K21" s="95"/>
      <c r="L21" s="95"/>
      <c r="M21" s="154">
        <f t="shared" si="0"/>
        <v>0</v>
      </c>
      <c r="N21" s="14"/>
      <c r="O21" s="14"/>
      <c r="P21" s="14"/>
    </row>
    <row r="22" spans="1:16">
      <c r="A22" s="878"/>
      <c r="B22" s="879"/>
      <c r="C22" s="63"/>
      <c r="D22" s="95">
        <f>SUMIF('1 BL anterior'!C:C,A22,'1 BL anterior'!E:E)</f>
        <v>0</v>
      </c>
      <c r="E22" s="95"/>
      <c r="F22" s="95">
        <f>SUMIF('2 BL preli'!B:B,A22,'2 BL preli'!D:D)</f>
        <v>0</v>
      </c>
      <c r="G22" s="95"/>
      <c r="H22" s="95">
        <f>SUMIF('3BL ACTUAL'!C:C,A22,'3BL ACTUAL'!E:E)</f>
        <v>0</v>
      </c>
      <c r="I22" s="95"/>
      <c r="J22" s="95"/>
      <c r="K22" s="95"/>
      <c r="L22" s="95"/>
      <c r="M22" s="154">
        <f t="shared" si="0"/>
        <v>0</v>
      </c>
      <c r="N22" s="14"/>
      <c r="O22" s="14"/>
      <c r="P22" s="14"/>
    </row>
    <row r="23" spans="1:16">
      <c r="A23" s="878"/>
      <c r="B23" s="879"/>
      <c r="C23" s="63"/>
      <c r="D23" s="95">
        <f>SUMIF('1 BL anterior'!C:C,A23,'1 BL anterior'!E:E)</f>
        <v>0</v>
      </c>
      <c r="E23" s="95"/>
      <c r="F23" s="95">
        <f>SUMIF('2 BL preli'!B:B,A23,'2 BL preli'!D:D)</f>
        <v>0</v>
      </c>
      <c r="G23" s="95"/>
      <c r="H23" s="95">
        <f>SUMIF('3BL ACTUAL'!C:C,A23,'3BL ACTUAL'!E:E)</f>
        <v>0</v>
      </c>
      <c r="I23" s="95"/>
      <c r="J23" s="95"/>
      <c r="K23" s="95"/>
      <c r="L23" s="95"/>
      <c r="M23" s="154">
        <f t="shared" si="0"/>
        <v>0</v>
      </c>
      <c r="N23" s="14"/>
      <c r="O23" s="14"/>
      <c r="P23" s="14"/>
    </row>
    <row r="24" spans="1:16">
      <c r="A24" s="878"/>
      <c r="B24" s="879"/>
      <c r="C24" s="63"/>
      <c r="D24" s="95">
        <f>SUMIF('1 BL anterior'!C:C,A24,'1 BL anterior'!E:E)</f>
        <v>0</v>
      </c>
      <c r="E24" s="95"/>
      <c r="F24" s="95">
        <f>SUMIF('2 BL preli'!B:B,A24,'2 BL preli'!D:D)</f>
        <v>0</v>
      </c>
      <c r="G24" s="95"/>
      <c r="H24" s="95">
        <f>SUMIF('3BL ACTUAL'!C:C,A24,'3BL ACTUAL'!E:E)</f>
        <v>0</v>
      </c>
      <c r="I24" s="95"/>
      <c r="J24" s="95"/>
      <c r="K24" s="95"/>
      <c r="L24" s="95"/>
      <c r="M24" s="154">
        <f t="shared" si="0"/>
        <v>0</v>
      </c>
      <c r="N24" s="14"/>
      <c r="O24" s="14"/>
      <c r="P24" s="14"/>
    </row>
    <row r="25" spans="1:16">
      <c r="A25" s="878"/>
      <c r="B25" s="879"/>
      <c r="C25" s="63"/>
      <c r="D25" s="95">
        <f>SUMIF('1 BL anterior'!C:C,A25,'1 BL anterior'!E:E)</f>
        <v>0</v>
      </c>
      <c r="E25" s="95"/>
      <c r="F25" s="95">
        <f>SUMIF('2 BL preli'!B:B,A25,'2 BL preli'!D:D)</f>
        <v>0</v>
      </c>
      <c r="G25" s="95"/>
      <c r="H25" s="95">
        <f>SUMIF('3BL ACTUAL'!C:C,A25,'3BL ACTUAL'!E:E)</f>
        <v>0</v>
      </c>
      <c r="I25" s="95"/>
      <c r="J25" s="95"/>
      <c r="K25" s="95"/>
      <c r="L25" s="95"/>
      <c r="M25" s="154">
        <f t="shared" si="0"/>
        <v>0</v>
      </c>
      <c r="N25" s="14"/>
      <c r="O25" s="14"/>
      <c r="P25" s="14"/>
    </row>
    <row r="26" spans="1:16">
      <c r="A26" s="878"/>
      <c r="B26" s="879"/>
      <c r="C26" s="63"/>
      <c r="D26" s="95">
        <f>SUMIF('1 BL anterior'!C:C,A26,'1 BL anterior'!E:E)</f>
        <v>0</v>
      </c>
      <c r="E26" s="95"/>
      <c r="F26" s="95">
        <f>SUMIF('2 BL preli'!B:B,A26,'2 BL preli'!D:D)</f>
        <v>0</v>
      </c>
      <c r="G26" s="95"/>
      <c r="H26" s="95">
        <f>SUMIF('3BL ACTUAL'!C:C,A26,'3BL ACTUAL'!E:E)</f>
        <v>0</v>
      </c>
      <c r="I26" s="95"/>
      <c r="J26" s="95"/>
      <c r="K26" s="95"/>
      <c r="L26" s="95"/>
      <c r="M26" s="154">
        <f t="shared" si="0"/>
        <v>0</v>
      </c>
      <c r="N26" s="14"/>
      <c r="O26" s="14"/>
      <c r="P26" s="14"/>
    </row>
    <row r="27" spans="1:16">
      <c r="A27" s="878"/>
      <c r="B27" s="879"/>
      <c r="C27" s="63"/>
      <c r="D27" s="95">
        <f>SUMIF('1 BL anterior'!C:C,A27,'1 BL anterior'!E:E)</f>
        <v>0</v>
      </c>
      <c r="E27" s="95"/>
      <c r="F27" s="95">
        <f>SUMIF('2 BL preli'!B:B,A27,'2 BL preli'!D:D)</f>
        <v>0</v>
      </c>
      <c r="G27" s="95"/>
      <c r="H27" s="95">
        <f>SUMIF('3BL ACTUAL'!C:C,A27,'3BL ACTUAL'!E:E)</f>
        <v>0</v>
      </c>
      <c r="I27" s="95"/>
      <c r="J27" s="95"/>
      <c r="K27" s="95"/>
      <c r="L27" s="95"/>
      <c r="M27" s="154">
        <f t="shared" si="0"/>
        <v>0</v>
      </c>
      <c r="N27" s="14"/>
      <c r="O27" s="14"/>
      <c r="P27" s="14"/>
    </row>
    <row r="28" spans="1:16">
      <c r="A28" s="878"/>
      <c r="B28" s="879"/>
      <c r="C28" s="63"/>
      <c r="D28" s="95">
        <f>SUMIF('1 BL anterior'!C:C,A28,'1 BL anterior'!E:E)</f>
        <v>0</v>
      </c>
      <c r="E28" s="95"/>
      <c r="F28" s="95">
        <f>SUMIF('2 BL preli'!B:B,A28,'2 BL preli'!D:D)</f>
        <v>0</v>
      </c>
      <c r="G28" s="95"/>
      <c r="H28" s="95">
        <f>SUMIF('3BL ACTUAL'!C:C,A28,'3BL ACTUAL'!E:E)</f>
        <v>0</v>
      </c>
      <c r="I28" s="95"/>
      <c r="J28" s="95"/>
      <c r="K28" s="95"/>
      <c r="L28" s="95"/>
      <c r="M28" s="154">
        <f t="shared" si="0"/>
        <v>0</v>
      </c>
      <c r="N28" s="14"/>
      <c r="O28" s="14"/>
      <c r="P28" s="14"/>
    </row>
    <row r="29" spans="1:16">
      <c r="A29" s="878"/>
      <c r="B29" s="879"/>
      <c r="C29" s="63"/>
      <c r="D29" s="95">
        <f>SUMIF('1 BL anterior'!C:C,A29,'1 BL anterior'!E:E)</f>
        <v>0</v>
      </c>
      <c r="E29" s="95"/>
      <c r="F29" s="95">
        <f>SUMIF('2 BL preli'!B:B,A29,'2 BL preli'!D:D)</f>
        <v>0</v>
      </c>
      <c r="G29" s="95"/>
      <c r="H29" s="95">
        <f>SUMIF('3BL ACTUAL'!C:C,A29,'3BL ACTUAL'!E:E)</f>
        <v>0</v>
      </c>
      <c r="I29" s="95"/>
      <c r="J29" s="95"/>
      <c r="K29" s="95"/>
      <c r="L29" s="95"/>
      <c r="M29" s="154">
        <f t="shared" si="0"/>
        <v>0</v>
      </c>
      <c r="N29" s="14"/>
      <c r="O29" s="14"/>
      <c r="P29" s="14"/>
    </row>
    <row r="30" spans="1:16">
      <c r="A30" s="878"/>
      <c r="B30" s="879"/>
      <c r="C30" s="63"/>
      <c r="D30" s="95">
        <f>SUMIF('1 BL anterior'!C:C,A30,'1 BL anterior'!E:E)</f>
        <v>0</v>
      </c>
      <c r="E30" s="95"/>
      <c r="F30" s="95">
        <f>SUMIF('2 BL preli'!B:B,A30,'2 BL preli'!D:D)</f>
        <v>0</v>
      </c>
      <c r="G30" s="95"/>
      <c r="H30" s="95">
        <f>SUMIF('3BL ACTUAL'!C:C,A30,'3BL ACTUAL'!E:E)</f>
        <v>0</v>
      </c>
      <c r="I30" s="95"/>
      <c r="J30" s="95"/>
      <c r="K30" s="95"/>
      <c r="L30" s="95"/>
      <c r="M30" s="154">
        <f t="shared" si="0"/>
        <v>0</v>
      </c>
      <c r="N30" s="14"/>
      <c r="O30" s="14"/>
      <c r="P30" s="14"/>
    </row>
    <row r="31" spans="1:16">
      <c r="A31" s="878"/>
      <c r="B31" s="879"/>
      <c r="C31" s="63"/>
      <c r="D31" s="95">
        <f>SUMIF('1 BL anterior'!C:C,A31,'1 BL anterior'!E:E)</f>
        <v>0</v>
      </c>
      <c r="E31" s="95"/>
      <c r="F31" s="95">
        <f>SUMIF('2 BL preli'!B:B,A31,'2 BL preli'!D:D)</f>
        <v>0</v>
      </c>
      <c r="G31" s="95"/>
      <c r="H31" s="95">
        <f>SUMIF('3BL ACTUAL'!C:C,A31,'3BL ACTUAL'!E:E)</f>
        <v>0</v>
      </c>
      <c r="I31" s="95"/>
      <c r="J31" s="95"/>
      <c r="K31" s="95"/>
      <c r="L31" s="95"/>
      <c r="M31" s="154">
        <f t="shared" si="0"/>
        <v>0</v>
      </c>
      <c r="N31" s="14"/>
      <c r="O31" s="14"/>
      <c r="P31" s="14"/>
    </row>
    <row r="32" spans="1:16">
      <c r="A32" s="878"/>
      <c r="B32" s="879"/>
      <c r="C32" s="63"/>
      <c r="D32" s="95">
        <f>SUMIF('1 BL anterior'!C:C,A32,'1 BL anterior'!E:E)</f>
        <v>0</v>
      </c>
      <c r="E32" s="95"/>
      <c r="F32" s="95">
        <f>SUMIF('2 BL preli'!B:B,A32,'2 BL preli'!D:D)</f>
        <v>0</v>
      </c>
      <c r="G32" s="95"/>
      <c r="H32" s="95">
        <f>SUMIF('3BL ACTUAL'!C:C,A32,'3BL ACTUAL'!E:E)</f>
        <v>0</v>
      </c>
      <c r="I32" s="95"/>
      <c r="J32" s="95"/>
      <c r="K32" s="95"/>
      <c r="L32" s="95"/>
      <c r="M32" s="154">
        <f t="shared" si="0"/>
        <v>0</v>
      </c>
      <c r="N32" s="14"/>
      <c r="O32" s="14"/>
      <c r="P32" s="14"/>
    </row>
    <row r="33" spans="1:16">
      <c r="A33" s="878"/>
      <c r="B33" s="879"/>
      <c r="C33" s="63"/>
      <c r="D33" s="95">
        <f>SUMIF('1 BL anterior'!C:C,A33,'1 BL anterior'!E:E)</f>
        <v>0</v>
      </c>
      <c r="E33" s="95"/>
      <c r="F33" s="95">
        <f>SUMIF('2 BL preli'!B:B,A33,'2 BL preli'!D:D)</f>
        <v>0</v>
      </c>
      <c r="G33" s="95"/>
      <c r="H33" s="95">
        <f>SUMIF('3BL ACTUAL'!C:C,A33,'3BL ACTUAL'!E:E)</f>
        <v>0</v>
      </c>
      <c r="I33" s="95"/>
      <c r="J33" s="95"/>
      <c r="K33" s="95"/>
      <c r="L33" s="95"/>
      <c r="M33" s="154">
        <f t="shared" si="0"/>
        <v>0</v>
      </c>
      <c r="N33" s="14"/>
      <c r="O33" s="14"/>
      <c r="P33" s="14"/>
    </row>
    <row r="34" spans="1:16">
      <c r="A34" s="878"/>
      <c r="B34" s="879"/>
      <c r="C34" s="63"/>
      <c r="D34" s="95">
        <f>SUMIF('1 BL anterior'!C:C,A34,'1 BL anterior'!E:E)</f>
        <v>0</v>
      </c>
      <c r="E34" s="95"/>
      <c r="F34" s="95">
        <f>SUMIF('2 BL preli'!B:B,A34,'2 BL preli'!D:D)</f>
        <v>0</v>
      </c>
      <c r="G34" s="95"/>
      <c r="H34" s="95">
        <f>SUMIF('3BL ACTUAL'!C:C,A34,'3BL ACTUAL'!E:E)</f>
        <v>0</v>
      </c>
      <c r="I34" s="95"/>
      <c r="J34" s="95"/>
      <c r="K34" s="95"/>
      <c r="L34" s="95"/>
      <c r="M34" s="154">
        <f t="shared" si="0"/>
        <v>0</v>
      </c>
      <c r="N34" s="14"/>
      <c r="O34" s="14"/>
      <c r="P34" s="14"/>
    </row>
    <row r="35" spans="1:16">
      <c r="A35" s="878"/>
      <c r="B35" s="879"/>
      <c r="C35" s="63"/>
      <c r="D35" s="95">
        <f>SUMIF('1 BL anterior'!C:C,A35,'1 BL anterior'!E:E)</f>
        <v>0</v>
      </c>
      <c r="E35" s="95"/>
      <c r="F35" s="95">
        <f>SUMIF('2 BL preli'!B:B,A35,'2 BL preli'!D:D)</f>
        <v>0</v>
      </c>
      <c r="G35" s="95"/>
      <c r="H35" s="95">
        <f>SUMIF('3BL ACTUAL'!C:C,A35,'3BL ACTUAL'!E:E)</f>
        <v>0</v>
      </c>
      <c r="I35" s="95"/>
      <c r="J35" s="95"/>
      <c r="K35" s="95"/>
      <c r="L35" s="95"/>
      <c r="M35" s="154">
        <f t="shared" si="0"/>
        <v>0</v>
      </c>
      <c r="N35" s="14"/>
      <c r="O35" s="14"/>
      <c r="P35" s="14"/>
    </row>
    <row r="36" spans="1:16">
      <c r="A36" s="878"/>
      <c r="B36" s="879"/>
      <c r="C36" s="63"/>
      <c r="D36" s="95">
        <f>SUMIF('1 BL anterior'!C:C,A36,'1 BL anterior'!E:E)</f>
        <v>0</v>
      </c>
      <c r="E36" s="95"/>
      <c r="F36" s="95">
        <f>SUMIF('2 BL preli'!B:B,A36,'2 BL preli'!D:D)</f>
        <v>0</v>
      </c>
      <c r="G36" s="95"/>
      <c r="H36" s="95">
        <f>SUMIF('3BL ACTUAL'!C:C,A36,'3BL ACTUAL'!E:E)</f>
        <v>0</v>
      </c>
      <c r="I36" s="95"/>
      <c r="J36" s="95"/>
      <c r="K36" s="95"/>
      <c r="L36" s="95"/>
      <c r="M36" s="154">
        <f t="shared" si="0"/>
        <v>0</v>
      </c>
      <c r="N36" s="14"/>
      <c r="O36" s="14"/>
      <c r="P36" s="14"/>
    </row>
    <row r="37" spans="1:16">
      <c r="A37" s="878"/>
      <c r="B37" s="879"/>
      <c r="C37" s="63"/>
      <c r="D37" s="95">
        <f>SUMIF('1 BL anterior'!C:C,A37,'1 BL anterior'!E:E)</f>
        <v>0</v>
      </c>
      <c r="E37" s="95"/>
      <c r="F37" s="95">
        <f>SUMIF('2 BL preli'!B:B,A37,'2 BL preli'!D:D)</f>
        <v>0</v>
      </c>
      <c r="G37" s="95"/>
      <c r="H37" s="95">
        <f>SUMIF('3BL ACTUAL'!C:C,A37,'3BL ACTUAL'!E:E)</f>
        <v>0</v>
      </c>
      <c r="I37" s="95"/>
      <c r="J37" s="95"/>
      <c r="K37" s="95"/>
      <c r="L37" s="95"/>
      <c r="M37" s="154">
        <f t="shared" si="0"/>
        <v>0</v>
      </c>
      <c r="N37" s="14"/>
      <c r="O37" s="14"/>
      <c r="P37" s="14"/>
    </row>
    <row r="38" spans="1:16" ht="15">
      <c r="B38" s="364"/>
      <c r="C38" s="63"/>
      <c r="D38" s="95">
        <f>SUMIF('1 BL anterior'!C:C,A38,'1 BL anterior'!E:E)</f>
        <v>0</v>
      </c>
      <c r="E38" s="95"/>
      <c r="F38" s="95">
        <f>SUMIF('2 BL preli'!B:B,A38,'2 BL preli'!D:D)</f>
        <v>0</v>
      </c>
      <c r="G38" s="95"/>
      <c r="H38" s="95">
        <f>SUMIF('3BL ACTUAL'!C:C,A38,'3BL ACTUAL'!E:E)</f>
        <v>0</v>
      </c>
      <c r="I38" s="95"/>
      <c r="J38" s="95"/>
      <c r="K38" s="95"/>
      <c r="L38" s="95"/>
      <c r="M38" s="154">
        <f>+H38+I38+K38-J38-L38</f>
        <v>0</v>
      </c>
      <c r="N38" s="95"/>
      <c r="O38" s="14"/>
      <c r="P38" s="14"/>
    </row>
    <row r="39" spans="1:16" ht="15">
      <c r="A39" s="284"/>
      <c r="B39" s="331"/>
      <c r="C39" s="63"/>
      <c r="D39" s="95">
        <f>SUMIF('1 BL anterior'!C:C,A39,'1 BL anterior'!E:E)</f>
        <v>0</v>
      </c>
      <c r="E39" s="95"/>
      <c r="F39" s="95">
        <f>SUMIF('2 BL preli'!B:B,A39,'2 BL preli'!D:D)</f>
        <v>0</v>
      </c>
      <c r="G39" s="95"/>
      <c r="H39" s="95">
        <f>SUMIF('3BL ACTUAL'!C:C,A39,'3BL ACTUAL'!E:E)</f>
        <v>0</v>
      </c>
      <c r="I39" s="95"/>
      <c r="J39" s="95"/>
      <c r="K39" s="95"/>
      <c r="L39" s="95"/>
      <c r="M39" s="154">
        <f>+H39+I39+K39-J39-L39</f>
        <v>0</v>
      </c>
      <c r="N39" s="95"/>
      <c r="O39" s="14"/>
      <c r="P39" s="14"/>
    </row>
    <row r="40" spans="1:16">
      <c r="B40" s="32"/>
      <c r="C40" s="63"/>
      <c r="D40" s="95"/>
      <c r="E40" s="95"/>
      <c r="F40" s="95"/>
      <c r="G40" s="30"/>
      <c r="H40" s="71"/>
      <c r="I40" s="178"/>
      <c r="J40" s="95"/>
      <c r="K40" s="95"/>
      <c r="L40" s="178"/>
      <c r="M40" s="14"/>
      <c r="N40" s="95"/>
      <c r="O40" s="14"/>
      <c r="P40" s="14"/>
    </row>
    <row r="41" spans="1:16" s="137" customFormat="1">
      <c r="B41" s="96"/>
      <c r="C41" s="96"/>
      <c r="D41" s="96">
        <f t="shared" ref="D41:M41" si="1">SUM(D13:D40)</f>
        <v>0</v>
      </c>
      <c r="E41" s="96">
        <f t="shared" si="1"/>
        <v>0</v>
      </c>
      <c r="F41" s="96">
        <f t="shared" si="1"/>
        <v>0</v>
      </c>
      <c r="G41" s="96">
        <f t="shared" si="1"/>
        <v>0</v>
      </c>
      <c r="H41" s="96">
        <f t="shared" si="1"/>
        <v>0</v>
      </c>
      <c r="I41" s="96">
        <f t="shared" si="1"/>
        <v>0</v>
      </c>
      <c r="J41" s="96">
        <f t="shared" si="1"/>
        <v>0</v>
      </c>
      <c r="K41" s="96">
        <f t="shared" si="1"/>
        <v>0</v>
      </c>
      <c r="L41" s="96">
        <f t="shared" si="1"/>
        <v>0</v>
      </c>
      <c r="M41" s="96">
        <f t="shared" si="1"/>
        <v>0</v>
      </c>
      <c r="N41" s="162">
        <v>0</v>
      </c>
      <c r="O41" s="162">
        <v>0</v>
      </c>
      <c r="P41" s="162">
        <v>0</v>
      </c>
    </row>
    <row r="42" spans="1:16">
      <c r="D42" s="285">
        <f>+D41-D12</f>
        <v>0</v>
      </c>
      <c r="F42" s="285">
        <f>+F41-F12</f>
        <v>0</v>
      </c>
      <c r="M42" s="285">
        <f>+M41-M12</f>
        <v>0</v>
      </c>
    </row>
    <row r="43" spans="1:16">
      <c r="A43" s="3"/>
      <c r="B43" s="22" t="s">
        <v>0</v>
      </c>
      <c r="C43" s="3"/>
      <c r="D43" s="3"/>
    </row>
    <row r="44" spans="1:16">
      <c r="A44" s="3"/>
      <c r="B44" s="22" t="s">
        <v>1</v>
      </c>
      <c r="C44" s="3"/>
      <c r="D44" s="3"/>
    </row>
    <row r="45" spans="1:16">
      <c r="A45" s="22"/>
      <c r="B45" s="3"/>
      <c r="C45" s="3"/>
      <c r="D45" s="3"/>
    </row>
    <row r="46" spans="1:16">
      <c r="A46" s="3"/>
      <c r="B46" s="22" t="s">
        <v>2</v>
      </c>
      <c r="C46" s="22">
        <v>2</v>
      </c>
      <c r="D46" s="3" t="s">
        <v>53</v>
      </c>
    </row>
    <row r="47" spans="1:16">
      <c r="A47" s="22">
        <v>1</v>
      </c>
      <c r="B47" s="3" t="s">
        <v>52</v>
      </c>
      <c r="C47" s="22">
        <v>3</v>
      </c>
      <c r="D47" s="3" t="s">
        <v>55</v>
      </c>
    </row>
    <row r="48" spans="1:16" ht="15">
      <c r="A48" s="22">
        <v>2</v>
      </c>
      <c r="B48" s="3" t="s">
        <v>54</v>
      </c>
      <c r="C48" s="22">
        <v>4</v>
      </c>
      <c r="D48" s="3" t="s">
        <v>56</v>
      </c>
      <c r="M48" s="231"/>
    </row>
    <row r="49" spans="1:13" ht="15">
      <c r="A49" s="22"/>
      <c r="B49" s="22" t="s">
        <v>3</v>
      </c>
      <c r="C49" s="22">
        <v>5</v>
      </c>
      <c r="D49" s="3" t="s">
        <v>58</v>
      </c>
      <c r="M49" s="231"/>
    </row>
    <row r="50" spans="1:13" ht="15">
      <c r="A50" s="22">
        <v>3</v>
      </c>
      <c r="B50" s="3" t="s">
        <v>57</v>
      </c>
      <c r="C50" s="3"/>
      <c r="D50" s="3"/>
      <c r="M50" s="232"/>
    </row>
    <row r="51" spans="1:13" ht="15">
      <c r="A51" s="22">
        <v>2</v>
      </c>
      <c r="B51" s="3" t="s">
        <v>59</v>
      </c>
      <c r="C51" s="3"/>
      <c r="D51" s="3"/>
      <c r="M51" s="231"/>
    </row>
    <row r="52" spans="1:13">
      <c r="A52" s="22">
        <v>1</v>
      </c>
      <c r="B52" s="3" t="s">
        <v>60</v>
      </c>
      <c r="C52" s="3"/>
      <c r="D52" s="3"/>
      <c r="M52" s="183"/>
    </row>
    <row r="53" spans="1:13">
      <c r="A53" s="3"/>
      <c r="B53" s="3"/>
      <c r="C53" s="3"/>
      <c r="D53" s="137"/>
    </row>
  </sheetData>
  <autoFilter ref="A1:Q53" xr:uid="{00000000-0009-0000-0000-000030000000}"/>
  <mergeCells count="3">
    <mergeCell ref="M3:N5"/>
    <mergeCell ref="N7:P7"/>
    <mergeCell ref="N8:O8"/>
  </mergeCells>
  <pageMargins left="0.23622047244094491" right="0.23622047244094491" top="0.86614173228346458" bottom="0.98425196850393704" header="0.51181102362204722" footer="0.51181102362204722"/>
  <pageSetup paperSize="9" scale="74" orientation="landscape" r:id="rId1"/>
  <headerFooter alignWithMargins="0">
    <oddFooter>&amp;Z&amp;F&amp;RPágina &amp;P</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47">
    <tabColor theme="3"/>
    <pageSetUpPr fitToPage="1"/>
  </sheetPr>
  <dimension ref="A1:Q54"/>
  <sheetViews>
    <sheetView workbookViewId="0"/>
  </sheetViews>
  <sheetFormatPr baseColWidth="10" defaultColWidth="9.140625" defaultRowHeight="12.75"/>
  <cols>
    <col min="1" max="1" width="7.85546875" bestFit="1" customWidth="1"/>
    <col min="2" max="2" width="39.85546875" customWidth="1"/>
    <col min="3" max="3" width="4.5703125" customWidth="1"/>
    <col min="4" max="4" width="10.85546875" bestFit="1" customWidth="1"/>
    <col min="5" max="5" width="11" bestFit="1" customWidth="1"/>
    <col min="6" max="6" width="10.85546875" bestFit="1" customWidth="1"/>
    <col min="7" max="7" width="11.140625" bestFit="1" customWidth="1"/>
    <col min="8" max="8" width="10.85546875" bestFit="1" customWidth="1"/>
    <col min="9" max="9" width="9.5703125" bestFit="1" customWidth="1"/>
    <col min="10" max="10" width="10.140625" bestFit="1" customWidth="1"/>
    <col min="11" max="11" width="9.85546875" customWidth="1"/>
    <col min="12" max="12" width="10.140625" bestFit="1" customWidth="1"/>
    <col min="13" max="13" width="10.85546875" bestFit="1" customWidth="1"/>
    <col min="14" max="14" width="7.42578125" bestFit="1" customWidth="1"/>
    <col min="15" max="15" width="8" bestFit="1" customWidth="1"/>
    <col min="16" max="16" width="7.85546875" bestFit="1" customWidth="1"/>
  </cols>
  <sheetData>
    <row r="1" spans="1:17">
      <c r="B1" s="22"/>
      <c r="C1" s="22"/>
      <c r="D1" s="22"/>
      <c r="N1" s="3"/>
      <c r="O1" s="3"/>
      <c r="P1" s="3"/>
      <c r="Q1" s="3"/>
    </row>
    <row r="2" spans="1:17">
      <c r="B2" s="3"/>
      <c r="C2" s="3"/>
      <c r="D2" s="3"/>
      <c r="E2" s="3"/>
      <c r="F2" s="3"/>
      <c r="G2" s="3"/>
      <c r="H2" s="3"/>
      <c r="I2" s="3"/>
      <c r="J2" s="3"/>
      <c r="N2" s="3"/>
      <c r="O2" s="3"/>
      <c r="P2" s="3"/>
      <c r="Q2" s="3"/>
    </row>
    <row r="3" spans="1:17">
      <c r="B3" s="1" t="str">
        <f>+'4 BG101'!$B$2</f>
        <v>TABACALERA MENHURSA S.A.</v>
      </c>
      <c r="C3" s="1"/>
      <c r="D3" s="1"/>
      <c r="E3" s="1"/>
      <c r="F3" s="2"/>
      <c r="G3" s="2"/>
      <c r="H3" s="2"/>
      <c r="I3" s="2"/>
      <c r="J3" s="2"/>
      <c r="M3" s="3525">
        <f>+'4 BG101'!C26</f>
        <v>120</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BG101'!B26</f>
        <v>Operaciones Relacionadas infomativas Activas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6" t="s">
        <v>15</v>
      </c>
      <c r="L8" s="6"/>
      <c r="M8" s="31" t="s">
        <v>11</v>
      </c>
      <c r="N8" s="3337"/>
      <c r="O8" s="3338"/>
      <c r="P8" s="157" t="s">
        <v>62</v>
      </c>
      <c r="Q8" s="3"/>
    </row>
    <row r="9" spans="1:17">
      <c r="B9" s="7"/>
      <c r="C9" s="7" t="s">
        <v>16</v>
      </c>
      <c r="D9" s="67">
        <f>+'4 BG101'!$D$9</f>
        <v>44926</v>
      </c>
      <c r="E9" s="6" t="str">
        <f>+'4 BG101'!$E$9</f>
        <v>VARIACIÓN</v>
      </c>
      <c r="F9" s="67">
        <f>+'4 BG101'!$F$9</f>
        <v>45230</v>
      </c>
      <c r="G9" s="436" t="str">
        <f>+'4 BG101'!$G$9</f>
        <v>VARIACIÓN</v>
      </c>
      <c r="H9" s="67">
        <f>+'4 BG101'!H9</f>
        <v>45291</v>
      </c>
      <c r="I9" s="15" t="s">
        <v>17</v>
      </c>
      <c r="J9" s="15" t="s">
        <v>18</v>
      </c>
      <c r="K9" s="15" t="s">
        <v>17</v>
      </c>
      <c r="L9" s="15" t="s">
        <v>18</v>
      </c>
      <c r="M9" s="32" t="s">
        <v>41</v>
      </c>
      <c r="N9" s="158" t="s">
        <v>51</v>
      </c>
      <c r="O9" s="158" t="s">
        <v>4</v>
      </c>
      <c r="P9" s="159" t="s">
        <v>63</v>
      </c>
      <c r="Q9" s="3"/>
    </row>
    <row r="10" spans="1:17" ht="13.5" thickBot="1">
      <c r="B10" s="230"/>
      <c r="C10" s="8"/>
      <c r="D10" s="8"/>
      <c r="E10" s="8"/>
      <c r="F10" s="8"/>
      <c r="G10" s="29" t="s">
        <v>50</v>
      </c>
      <c r="H10" s="9"/>
      <c r="I10" s="8"/>
      <c r="J10" s="13"/>
      <c r="K10" s="14"/>
      <c r="L10" s="9"/>
      <c r="M10" s="13"/>
      <c r="N10" s="160"/>
      <c r="O10" s="160"/>
      <c r="P10" s="13"/>
      <c r="Q10" s="3"/>
    </row>
    <row r="11" spans="1:17" ht="15">
      <c r="A11" t="s">
        <v>181</v>
      </c>
      <c r="B11" s="367"/>
      <c r="D11" s="418"/>
      <c r="E11" s="441"/>
      <c r="F11" s="442"/>
      <c r="G11" s="443"/>
      <c r="H11" s="441"/>
      <c r="I11" s="441"/>
      <c r="J11" s="441"/>
      <c r="K11" s="441"/>
      <c r="L11" s="441"/>
      <c r="M11" s="451"/>
      <c r="N11" s="21">
        <f t="shared" ref="N11:N32" si="0">IF(M11&lt;&gt;0,1,0)</f>
        <v>0</v>
      </c>
      <c r="O11" s="14">
        <f t="shared" ref="O11:O32" si="1">IF(M11&lt;&gt;0,3,0)</f>
        <v>0</v>
      </c>
      <c r="P11" s="14">
        <f t="shared" ref="P11:P32" si="2">+N11+O11</f>
        <v>0</v>
      </c>
      <c r="Q11" s="3"/>
    </row>
    <row r="12" spans="1:17" ht="15">
      <c r="A12">
        <v>460</v>
      </c>
      <c r="B12" s="367" t="s">
        <v>358</v>
      </c>
      <c r="D12" s="420">
        <f>SUMIF('1 BL anterior'!B:B,A12,'1 BL anterior'!E:E)</f>
        <v>0</v>
      </c>
      <c r="E12" s="95"/>
      <c r="F12" s="200">
        <f>SUMIF('2 BL preli'!A:A,A12,'2 BL preli'!D:D)</f>
        <v>0</v>
      </c>
      <c r="G12" s="178"/>
      <c r="H12" s="95"/>
      <c r="I12" s="95"/>
      <c r="J12" s="95"/>
      <c r="K12" s="95"/>
      <c r="L12" s="95"/>
      <c r="M12" s="453">
        <f>SUMIF('3BL ACTUAL'!B:B,A12,'3BL ACTUAL'!E:E)</f>
        <v>0</v>
      </c>
      <c r="N12" s="21">
        <f t="shared" si="0"/>
        <v>0</v>
      </c>
      <c r="O12" s="14">
        <f t="shared" si="1"/>
        <v>0</v>
      </c>
      <c r="P12" s="14">
        <f t="shared" si="2"/>
        <v>0</v>
      </c>
      <c r="Q12" s="3"/>
    </row>
    <row r="13" spans="1:17" ht="15">
      <c r="A13">
        <v>461</v>
      </c>
      <c r="B13" s="367" t="s">
        <v>359</v>
      </c>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c r="Q13" s="3"/>
    </row>
    <row r="14" spans="1:17" ht="15">
      <c r="A14">
        <v>462</v>
      </c>
      <c r="B14" s="367" t="s">
        <v>360</v>
      </c>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c r="Q14" s="3"/>
    </row>
    <row r="15" spans="1:17" ht="15">
      <c r="A15">
        <v>463</v>
      </c>
      <c r="B15" s="367" t="s">
        <v>361</v>
      </c>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c r="Q15" s="3"/>
    </row>
    <row r="16" spans="1:17" ht="15">
      <c r="A16">
        <v>464</v>
      </c>
      <c r="B16" s="367" t="s">
        <v>362</v>
      </c>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c r="Q16" s="3"/>
    </row>
    <row r="17" spans="1:17" ht="15">
      <c r="A17">
        <v>465</v>
      </c>
      <c r="B17" s="367" t="s">
        <v>363</v>
      </c>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c r="Q17" s="3"/>
    </row>
    <row r="18" spans="1:17" ht="15">
      <c r="A18">
        <v>466</v>
      </c>
      <c r="B18" s="367" t="s">
        <v>364</v>
      </c>
      <c r="C18" s="62"/>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7" ht="15">
      <c r="A19">
        <v>467</v>
      </c>
      <c r="B19" s="367" t="s">
        <v>365</v>
      </c>
      <c r="C19" s="62"/>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17" ht="15">
      <c r="A20">
        <v>468</v>
      </c>
      <c r="B20" s="367" t="s">
        <v>366</v>
      </c>
      <c r="C20" s="62"/>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17" ht="15">
      <c r="A21">
        <v>469</v>
      </c>
      <c r="B21" s="367" t="s">
        <v>367</v>
      </c>
      <c r="C21" s="62"/>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row>
    <row r="22" spans="1:17" ht="15">
      <c r="A22">
        <v>470</v>
      </c>
      <c r="B22" s="367" t="s">
        <v>368</v>
      </c>
      <c r="C22" s="62"/>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7" ht="15">
      <c r="A23">
        <v>471</v>
      </c>
      <c r="B23" s="367" t="s">
        <v>369</v>
      </c>
      <c r="C23" s="62"/>
      <c r="D23" s="420">
        <f>SUMIF('1 BL anterior'!B:B,A23,'1 BL anterior'!E:E)</f>
        <v>0</v>
      </c>
      <c r="E23" s="95"/>
      <c r="F23" s="200">
        <f>SUMIF('2 BL preli'!A:A,A23,'2 BL preli'!D:D)</f>
        <v>0</v>
      </c>
      <c r="G23" s="178"/>
      <c r="H23" s="95"/>
      <c r="I23" s="95"/>
      <c r="J23" s="95"/>
      <c r="K23" s="95"/>
      <c r="L23" s="95"/>
      <c r="M23" s="453">
        <f>SUMIF('3BL ACTUAL'!B:B,A23,'3BL ACTUAL'!E:E)</f>
        <v>0</v>
      </c>
      <c r="N23" s="21">
        <f t="shared" si="0"/>
        <v>0</v>
      </c>
      <c r="O23" s="14">
        <f t="shared" si="1"/>
        <v>0</v>
      </c>
      <c r="P23" s="14">
        <f t="shared" si="2"/>
        <v>0</v>
      </c>
    </row>
    <row r="24" spans="1:17" ht="15">
      <c r="A24">
        <v>472</v>
      </c>
      <c r="B24" s="367" t="s">
        <v>370</v>
      </c>
      <c r="C24" s="62"/>
      <c r="D24" s="420">
        <f>SUMIF('1 BL anterior'!B:B,A24,'1 BL anterior'!E:E)</f>
        <v>0</v>
      </c>
      <c r="E24" s="95"/>
      <c r="F24" s="200">
        <f>SUMIF('2 BL preli'!A:A,A24,'2 BL preli'!D:D)</f>
        <v>0</v>
      </c>
      <c r="G24" s="178"/>
      <c r="H24" s="95"/>
      <c r="I24" s="95"/>
      <c r="J24" s="95"/>
      <c r="K24" s="95"/>
      <c r="L24" s="95"/>
      <c r="M24" s="453">
        <f>SUMIF('3BL ACTUAL'!B:B,A24,'3BL ACTUAL'!E:E)</f>
        <v>0</v>
      </c>
      <c r="N24" s="21">
        <f t="shared" si="0"/>
        <v>0</v>
      </c>
      <c r="O24" s="14">
        <f t="shared" si="1"/>
        <v>0</v>
      </c>
      <c r="P24" s="14">
        <f t="shared" si="2"/>
        <v>0</v>
      </c>
    </row>
    <row r="25" spans="1:17" ht="15">
      <c r="A25">
        <v>473</v>
      </c>
      <c r="B25" s="367" t="s">
        <v>371</v>
      </c>
      <c r="C25" s="62"/>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17">
      <c r="A26">
        <v>474</v>
      </c>
      <c r="B26" t="s">
        <v>182</v>
      </c>
      <c r="C26" s="62"/>
      <c r="D26" s="420">
        <f>SUMIF('1 BL anterior'!B:B,A26,'1 BL anterior'!E:E)</f>
        <v>0</v>
      </c>
      <c r="E26" s="95"/>
      <c r="F26" s="200">
        <f>SUMIF('2 BL preli'!A:A,A26,'2 BL preli'!D:D)</f>
        <v>0</v>
      </c>
      <c r="G26" s="178"/>
      <c r="H26" s="95"/>
      <c r="I26" s="95"/>
      <c r="J26" s="95"/>
      <c r="K26" s="95"/>
      <c r="L26" s="95"/>
      <c r="M26" s="453">
        <f>SUMIF('3BL ACTUAL'!B:B,A26,'3BL ACTUAL'!E:E)</f>
        <v>0</v>
      </c>
      <c r="N26" s="21">
        <f t="shared" si="0"/>
        <v>0</v>
      </c>
      <c r="O26" s="14">
        <f t="shared" si="1"/>
        <v>0</v>
      </c>
      <c r="P26" s="14">
        <f t="shared" si="2"/>
        <v>0</v>
      </c>
    </row>
    <row r="27" spans="1:17">
      <c r="A27">
        <v>475</v>
      </c>
      <c r="B27" t="s">
        <v>183</v>
      </c>
      <c r="C27" s="62"/>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17">
      <c r="A28">
        <v>476</v>
      </c>
      <c r="B28" t="s">
        <v>184</v>
      </c>
      <c r="C28" s="62"/>
      <c r="D28" s="420">
        <f>SUMIF('1 BL anterior'!B:B,A28,'1 BL anterior'!E:E)</f>
        <v>0</v>
      </c>
      <c r="E28" s="95"/>
      <c r="F28" s="200">
        <f>SUMIF('2 BL preli'!A:A,A28,'2 BL preli'!D:D)</f>
        <v>0</v>
      </c>
      <c r="G28" s="178"/>
      <c r="H28" s="95"/>
      <c r="I28" s="95"/>
      <c r="J28" s="95"/>
      <c r="K28" s="95"/>
      <c r="L28" s="95"/>
      <c r="M28" s="453">
        <f>SUMIF('3BL ACTUAL'!B:B,A28,'3BL ACTUAL'!E:E)</f>
        <v>0</v>
      </c>
      <c r="N28" s="21">
        <f t="shared" si="0"/>
        <v>0</v>
      </c>
      <c r="O28" s="14">
        <f t="shared" si="1"/>
        <v>0</v>
      </c>
      <c r="P28" s="14">
        <f t="shared" si="2"/>
        <v>0</v>
      </c>
    </row>
    <row r="29" spans="1:17">
      <c r="A29" s="110" t="s">
        <v>372</v>
      </c>
      <c r="C29" s="62"/>
      <c r="D29" s="420"/>
      <c r="E29" s="95"/>
      <c r="F29" s="200">
        <f>SUMIF('2 BL preli'!A:A,A29,'2 BL preli'!D:D)</f>
        <v>0</v>
      </c>
      <c r="G29" s="178"/>
      <c r="H29" s="95"/>
      <c r="I29" s="95"/>
      <c r="J29" s="95"/>
      <c r="K29" s="95"/>
      <c r="L29" s="95"/>
      <c r="M29" s="453"/>
      <c r="N29" s="21">
        <f t="shared" si="0"/>
        <v>0</v>
      </c>
      <c r="O29" s="14">
        <f t="shared" si="1"/>
        <v>0</v>
      </c>
      <c r="P29" s="14">
        <f t="shared" si="2"/>
        <v>0</v>
      </c>
    </row>
    <row r="30" spans="1:17">
      <c r="A30" s="110">
        <v>3</v>
      </c>
      <c r="B30" s="110" t="s">
        <v>373</v>
      </c>
      <c r="C30" s="62"/>
      <c r="D30" s="420">
        <f>SUMIF('1 BL anterior'!B:B,A30,'1 BL anterior'!E:E)</f>
        <v>0</v>
      </c>
      <c r="E30" s="95"/>
      <c r="F30" s="200">
        <f>SUMIF('2 BL preli'!A:A,A30,'2 BL preli'!D:D)</f>
        <v>0</v>
      </c>
      <c r="G30" s="178"/>
      <c r="H30" s="95"/>
      <c r="I30" s="95"/>
      <c r="J30" s="95"/>
      <c r="K30" s="95"/>
      <c r="L30" s="95"/>
      <c r="M30" s="453">
        <f>SUMIF('3BL ACTUAL'!B:B,A30,'3BL ACTUAL'!E:E)</f>
        <v>0</v>
      </c>
      <c r="N30" s="21">
        <f t="shared" si="0"/>
        <v>0</v>
      </c>
      <c r="O30" s="14">
        <f t="shared" si="1"/>
        <v>0</v>
      </c>
      <c r="P30" s="14">
        <f t="shared" si="2"/>
        <v>0</v>
      </c>
    </row>
    <row r="31" spans="1:17">
      <c r="A31" s="110">
        <v>8</v>
      </c>
      <c r="B31" s="110" t="s">
        <v>374</v>
      </c>
      <c r="C31" s="62"/>
      <c r="D31" s="420">
        <f>SUMIF('1 BL anterior'!B:B,A31,'1 BL anterior'!E:E)</f>
        <v>0</v>
      </c>
      <c r="E31" s="95"/>
      <c r="F31" s="200">
        <f>SUMIF('2 BL preli'!A:A,A31,'2 BL preli'!D:D)</f>
        <v>0</v>
      </c>
      <c r="G31" s="178"/>
      <c r="H31" s="95"/>
      <c r="I31" s="95"/>
      <c r="J31" s="95"/>
      <c r="K31" s="95"/>
      <c r="L31" s="95"/>
      <c r="M31" s="453">
        <f>SUMIF('3BL ACTUAL'!B:B,A31,'3BL ACTUAL'!E:E)</f>
        <v>0</v>
      </c>
      <c r="N31" s="21">
        <f t="shared" si="0"/>
        <v>0</v>
      </c>
      <c r="O31" s="14">
        <f t="shared" si="1"/>
        <v>0</v>
      </c>
      <c r="P31" s="14">
        <f t="shared" si="2"/>
        <v>0</v>
      </c>
    </row>
    <row r="32" spans="1:17" ht="13.5" thickBot="1">
      <c r="A32" s="110">
        <v>13</v>
      </c>
      <c r="B32" s="110" t="s">
        <v>375</v>
      </c>
      <c r="C32" s="1079"/>
      <c r="D32" s="420">
        <f>SUMIF('1 BL anterior'!B:B,A32,'1 BL anterior'!E:E)</f>
        <v>0</v>
      </c>
      <c r="E32" s="95"/>
      <c r="F32" s="200">
        <f>SUMIF('2 BL preli'!A:A,A32,'2 BL preli'!D:D)</f>
        <v>0</v>
      </c>
      <c r="G32" s="882"/>
      <c r="H32" s="95"/>
      <c r="I32" s="95"/>
      <c r="J32" s="95"/>
      <c r="K32" s="95"/>
      <c r="L32" s="95"/>
      <c r="M32" s="453">
        <f>SUMIF('3BL ACTUAL'!B:B,A32,'3BL ACTUAL'!E:E)</f>
        <v>0</v>
      </c>
      <c r="N32" s="21">
        <f t="shared" si="0"/>
        <v>0</v>
      </c>
      <c r="O32" s="14">
        <f t="shared" si="1"/>
        <v>0</v>
      </c>
      <c r="P32" s="14">
        <f t="shared" si="2"/>
        <v>0</v>
      </c>
    </row>
    <row r="33" spans="1:17" ht="13.5" thickBot="1">
      <c r="A33" s="1225">
        <f>+M43</f>
        <v>0</v>
      </c>
      <c r="B33" s="1224">
        <f>+D43</f>
        <v>0</v>
      </c>
      <c r="C33" s="1080"/>
      <c r="D33" s="482">
        <f>SUM(D11:D32)</f>
        <v>0</v>
      </c>
      <c r="E33" s="455"/>
      <c r="F33" s="482">
        <f>SUM(F11:F32)</f>
        <v>0</v>
      </c>
      <c r="G33" s="475"/>
      <c r="H33" s="483"/>
      <c r="I33" s="456"/>
      <c r="J33" s="455"/>
      <c r="K33" s="455"/>
      <c r="L33" s="456"/>
      <c r="M33" s="476">
        <f>SUM(M11:M32)</f>
        <v>0</v>
      </c>
      <c r="N33" s="1167">
        <f>IF(SUM(N$11:N32)=0,0,SUM(N$11:N32)/COUNTIF(N$11:N32,"&gt;0"))</f>
        <v>0</v>
      </c>
      <c r="O33" s="1167">
        <f>IF(SUM(O$11:O32)=0,0,SUM(O$11:O32)/COUNTIF(O$11:O32,"&gt;0"))</f>
        <v>0</v>
      </c>
      <c r="P33" s="1167">
        <f>IF(SUM(P$11:P32)=0,0,SUM(P$11:P32)/COUNTIF(P$11:P32,"&gt;0"))</f>
        <v>0</v>
      </c>
      <c r="Q33">
        <f>+B34</f>
        <v>0</v>
      </c>
    </row>
    <row r="34" spans="1:17">
      <c r="A34" s="110"/>
      <c r="B34" s="110"/>
      <c r="C34" s="63"/>
      <c r="D34" s="95"/>
      <c r="E34" s="95"/>
      <c r="F34" s="95"/>
      <c r="G34" s="30"/>
      <c r="H34" s="71"/>
      <c r="I34" s="178"/>
      <c r="J34" s="95"/>
      <c r="K34" s="95"/>
      <c r="L34" s="178"/>
      <c r="M34" s="14"/>
      <c r="N34" s="95"/>
      <c r="O34" s="14"/>
      <c r="P34" s="14"/>
    </row>
    <row r="35" spans="1:17">
      <c r="A35" s="110"/>
      <c r="B35" s="110"/>
      <c r="C35" s="63"/>
      <c r="D35" s="95">
        <f>SUMIF('1 BL anterior'!C:C,A35,'1 BL anterior'!E:E)</f>
        <v>0</v>
      </c>
      <c r="E35" s="95"/>
      <c r="F35" s="95">
        <f>SUMIF('2 BL preli'!B:B,A35,'2 BL preli'!D:D)</f>
        <v>0</v>
      </c>
      <c r="G35" s="95"/>
      <c r="H35" s="95">
        <f>SUMIF('3BL ACTUAL'!C:C,A35,'3BL ACTUAL'!E:E)</f>
        <v>0</v>
      </c>
      <c r="I35" s="95"/>
      <c r="J35" s="95"/>
      <c r="K35" s="95"/>
      <c r="L35" s="95"/>
      <c r="M35" s="154">
        <f t="shared" ref="M35:M40" si="3">+H35+I35+K35-J35-L35</f>
        <v>0</v>
      </c>
      <c r="N35" s="95"/>
      <c r="O35" s="14"/>
      <c r="P35" s="14"/>
    </row>
    <row r="36" spans="1:17">
      <c r="A36" s="110"/>
      <c r="B36" s="110"/>
      <c r="C36" s="63"/>
      <c r="D36" s="95">
        <f>SUMIF('1 BL anterior'!C:C,A36,'1 BL anterior'!E:E)</f>
        <v>0</v>
      </c>
      <c r="E36" s="95"/>
      <c r="F36" s="95">
        <f>SUMIF('2 BL preli'!B:B,A36,'2 BL preli'!D:D)</f>
        <v>0</v>
      </c>
      <c r="G36" s="95"/>
      <c r="H36" s="95">
        <f>SUMIF('3BL ACTUAL'!C:C,A36,'3BL ACTUAL'!E:E)</f>
        <v>0</v>
      </c>
      <c r="I36" s="95"/>
      <c r="J36" s="95"/>
      <c r="K36" s="95"/>
      <c r="L36" s="95"/>
      <c r="M36" s="154">
        <f t="shared" si="3"/>
        <v>0</v>
      </c>
      <c r="N36" s="95"/>
      <c r="O36" s="14"/>
      <c r="P36" s="14"/>
    </row>
    <row r="37" spans="1:17">
      <c r="A37" s="110"/>
      <c r="B37" s="110"/>
      <c r="C37" s="63"/>
      <c r="D37" s="95">
        <f>SUMIF('1 BL anterior'!C:C,A37,'1 BL anterior'!E:E)</f>
        <v>0</v>
      </c>
      <c r="E37" s="95"/>
      <c r="F37" s="95">
        <f>SUMIF('2 BL preli'!B:B,A37,'2 BL preli'!D:D)</f>
        <v>0</v>
      </c>
      <c r="G37" s="95"/>
      <c r="H37" s="95">
        <f>SUMIF('3BL ACTUAL'!C:C,A37,'3BL ACTUAL'!E:E)</f>
        <v>0</v>
      </c>
      <c r="I37" s="95"/>
      <c r="J37" s="95"/>
      <c r="K37" s="95"/>
      <c r="L37" s="95"/>
      <c r="M37" s="154">
        <f t="shared" si="3"/>
        <v>0</v>
      </c>
      <c r="N37" s="95"/>
      <c r="O37" s="14"/>
      <c r="P37" s="14"/>
    </row>
    <row r="38" spans="1:17">
      <c r="A38" s="110"/>
      <c r="B38" s="110"/>
      <c r="C38" s="63"/>
      <c r="D38" s="95">
        <f>SUMIF('1 BL anterior'!C:C,A38,'1 BL anterior'!E:E)</f>
        <v>0</v>
      </c>
      <c r="E38" s="95"/>
      <c r="F38" s="95">
        <f>SUMIF('2 BL preli'!B:B,A38,'2 BL preli'!D:D)</f>
        <v>0</v>
      </c>
      <c r="G38" s="95"/>
      <c r="H38" s="95">
        <f>SUMIF('3BL ACTUAL'!C:C,A38,'3BL ACTUAL'!E:E)</f>
        <v>0</v>
      </c>
      <c r="I38" s="95"/>
      <c r="J38" s="95"/>
      <c r="K38" s="95"/>
      <c r="L38" s="95"/>
      <c r="M38" s="154">
        <f t="shared" si="3"/>
        <v>0</v>
      </c>
      <c r="N38" s="95"/>
      <c r="O38" s="14"/>
      <c r="P38" s="14"/>
    </row>
    <row r="39" spans="1:17">
      <c r="A39" s="110"/>
      <c r="B39" s="110"/>
      <c r="C39" s="63"/>
      <c r="D39" s="95">
        <f>SUMIF('1 BL anterior'!C:C,A39,'1 BL anterior'!E:E)</f>
        <v>0</v>
      </c>
      <c r="E39" s="95"/>
      <c r="F39" s="95">
        <f>SUMIF('2 BL preli'!B:B,A39,'2 BL preli'!D:D)</f>
        <v>0</v>
      </c>
      <c r="G39" s="95"/>
      <c r="H39" s="95">
        <f>SUMIF('3BL ACTUAL'!C:C,A39,'3BL ACTUAL'!E:E)</f>
        <v>0</v>
      </c>
      <c r="I39" s="95"/>
      <c r="J39" s="95"/>
      <c r="K39" s="95"/>
      <c r="L39" s="95"/>
      <c r="M39" s="154">
        <f t="shared" si="3"/>
        <v>0</v>
      </c>
      <c r="N39" s="95"/>
      <c r="O39" s="14"/>
      <c r="P39" s="14"/>
    </row>
    <row r="40" spans="1:17">
      <c r="A40" s="110"/>
      <c r="B40" s="110"/>
      <c r="C40" s="63"/>
      <c r="D40" s="95">
        <f>SUMIF('1 BL anterior'!C:C,A40,'1 BL anterior'!E:E)</f>
        <v>0</v>
      </c>
      <c r="E40" s="95"/>
      <c r="F40" s="95">
        <f>SUMIF('2 BL preli'!B:B,A40,'2 BL preli'!D:D)</f>
        <v>0</v>
      </c>
      <c r="G40" s="95"/>
      <c r="H40" s="95">
        <f>SUMIF('3BL ACTUAL'!C:C,A40,'3BL ACTUAL'!E:E)</f>
        <v>0</v>
      </c>
      <c r="I40" s="95"/>
      <c r="J40" s="95"/>
      <c r="K40" s="95"/>
      <c r="L40" s="95"/>
      <c r="M40" s="154">
        <f t="shared" si="3"/>
        <v>0</v>
      </c>
      <c r="N40" s="95"/>
      <c r="O40" s="14"/>
      <c r="P40" s="14"/>
    </row>
    <row r="41" spans="1:17">
      <c r="B41" s="32"/>
      <c r="C41" s="63"/>
      <c r="D41" s="95"/>
      <c r="E41" s="95"/>
      <c r="F41" s="95"/>
      <c r="G41" s="30"/>
      <c r="H41" s="71"/>
      <c r="I41" s="178"/>
      <c r="J41" s="95"/>
      <c r="K41" s="95"/>
      <c r="L41" s="178"/>
      <c r="M41" s="14"/>
      <c r="N41" s="95"/>
      <c r="O41" s="14"/>
      <c r="P41" s="14"/>
    </row>
    <row r="42" spans="1:17" s="137" customFormat="1">
      <c r="B42" s="96"/>
      <c r="C42" s="96"/>
      <c r="D42" s="96">
        <f t="shared" ref="D42:M42" si="4">SUM(D18:D41)</f>
        <v>0</v>
      </c>
      <c r="E42" s="96">
        <f t="shared" si="4"/>
        <v>0</v>
      </c>
      <c r="F42" s="96">
        <f t="shared" si="4"/>
        <v>0</v>
      </c>
      <c r="G42" s="96">
        <f t="shared" si="4"/>
        <v>0</v>
      </c>
      <c r="H42" s="96">
        <f t="shared" si="4"/>
        <v>0</v>
      </c>
      <c r="I42" s="96">
        <f t="shared" si="4"/>
        <v>0</v>
      </c>
      <c r="J42" s="96">
        <f t="shared" si="4"/>
        <v>0</v>
      </c>
      <c r="K42" s="96">
        <f t="shared" si="4"/>
        <v>0</v>
      </c>
      <c r="L42" s="96">
        <f t="shared" si="4"/>
        <v>0</v>
      </c>
      <c r="M42" s="96">
        <f t="shared" si="4"/>
        <v>0</v>
      </c>
      <c r="N42" s="162">
        <v>0</v>
      </c>
      <c r="O42" s="162">
        <v>0</v>
      </c>
      <c r="P42" s="162">
        <v>0</v>
      </c>
    </row>
    <row r="43" spans="1:17">
      <c r="D43" s="285">
        <f>+D42-D33</f>
        <v>0</v>
      </c>
      <c r="F43" s="285">
        <f>+F42-F33</f>
        <v>0</v>
      </c>
      <c r="M43" s="285">
        <f>+M42-M33</f>
        <v>0</v>
      </c>
    </row>
    <row r="44" spans="1:17">
      <c r="A44" s="3"/>
      <c r="B44" s="22" t="s">
        <v>0</v>
      </c>
      <c r="C44" s="3"/>
      <c r="D44" s="3"/>
    </row>
    <row r="45" spans="1:17">
      <c r="A45" s="3"/>
      <c r="B45" s="22" t="s">
        <v>1</v>
      </c>
      <c r="C45" s="3"/>
      <c r="D45" s="3"/>
    </row>
    <row r="46" spans="1:17">
      <c r="A46" s="22"/>
      <c r="B46" s="3"/>
      <c r="C46" s="3"/>
      <c r="D46" s="3"/>
    </row>
    <row r="47" spans="1:17">
      <c r="A47" s="3"/>
      <c r="B47" s="22" t="s">
        <v>2</v>
      </c>
      <c r="C47" s="22">
        <v>2</v>
      </c>
      <c r="D47" s="3" t="s">
        <v>53</v>
      </c>
    </row>
    <row r="48" spans="1:17">
      <c r="A48" s="22">
        <v>1</v>
      </c>
      <c r="B48" s="3" t="s">
        <v>52</v>
      </c>
      <c r="C48" s="22">
        <v>3</v>
      </c>
      <c r="D48" s="3" t="s">
        <v>55</v>
      </c>
    </row>
    <row r="49" spans="1:13" ht="15">
      <c r="A49" s="22">
        <v>2</v>
      </c>
      <c r="B49" s="3" t="s">
        <v>54</v>
      </c>
      <c r="C49" s="22">
        <v>4</v>
      </c>
      <c r="D49" s="3" t="s">
        <v>56</v>
      </c>
      <c r="M49" s="231"/>
    </row>
    <row r="50" spans="1:13" ht="15">
      <c r="A50" s="22"/>
      <c r="B50" s="22" t="s">
        <v>3</v>
      </c>
      <c r="C50" s="22">
        <v>5</v>
      </c>
      <c r="D50" s="3" t="s">
        <v>58</v>
      </c>
      <c r="M50" s="231"/>
    </row>
    <row r="51" spans="1:13" ht="15">
      <c r="A51" s="22">
        <v>3</v>
      </c>
      <c r="B51" s="3" t="s">
        <v>57</v>
      </c>
      <c r="C51" s="3"/>
      <c r="D51" s="3"/>
      <c r="M51" s="232"/>
    </row>
    <row r="52" spans="1:13" ht="15">
      <c r="A52" s="22">
        <v>2</v>
      </c>
      <c r="B52" s="3" t="s">
        <v>59</v>
      </c>
      <c r="C52" s="3"/>
      <c r="D52" s="3"/>
      <c r="M52" s="231"/>
    </row>
    <row r="53" spans="1:13">
      <c r="A53" s="22">
        <v>1</v>
      </c>
      <c r="B53" s="3" t="s">
        <v>60</v>
      </c>
      <c r="C53" s="3"/>
      <c r="D53" s="3"/>
      <c r="M53" s="183"/>
    </row>
    <row r="54" spans="1:13">
      <c r="A54" s="3"/>
      <c r="B54" s="3"/>
      <c r="C54" s="3"/>
      <c r="D54" s="137"/>
    </row>
  </sheetData>
  <autoFilter ref="A1:Q54" xr:uid="{00000000-0009-0000-0000-000031000000}"/>
  <mergeCells count="3">
    <mergeCell ref="M3:N5"/>
    <mergeCell ref="N7:P7"/>
    <mergeCell ref="N8:O8"/>
  </mergeCells>
  <pageMargins left="0.23622047244094491" right="0.23622047244094491" top="0.86614173228346458" bottom="0.98425196850393704" header="0.51181102362204722" footer="0.51181102362204722"/>
  <pageSetup paperSize="9" scale="80" orientation="landscape" r:id="rId1"/>
  <headerFooter alignWithMargins="0">
    <oddFooter>&amp;Z&amp;F&amp;RPágina &amp;P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48">
    <tabColor theme="3"/>
    <pageSetUpPr fitToPage="1"/>
  </sheetPr>
  <dimension ref="A1:Q347"/>
  <sheetViews>
    <sheetView workbookViewId="0"/>
  </sheetViews>
  <sheetFormatPr baseColWidth="10" defaultColWidth="9" defaultRowHeight="12.75"/>
  <cols>
    <col min="1" max="1" width="15.7109375" customWidth="1"/>
    <col min="2" max="2" width="37.5703125" customWidth="1"/>
    <col min="3" max="3" width="8.140625" bestFit="1" customWidth="1"/>
    <col min="4" max="4" width="17.5703125" customWidth="1"/>
    <col min="5" max="6" width="13.42578125" bestFit="1" customWidth="1"/>
    <col min="7" max="7" width="12.85546875" customWidth="1"/>
    <col min="8" max="8" width="12.85546875" bestFit="1" customWidth="1"/>
    <col min="9" max="9" width="9.5703125" bestFit="1" customWidth="1"/>
    <col min="10" max="10" width="10.140625" hidden="1" customWidth="1"/>
    <col min="11" max="12" width="9.5703125" hidden="1" customWidth="1"/>
    <col min="13" max="13" width="23.28515625" bestFit="1" customWidth="1"/>
    <col min="14" max="14" width="7.7109375" customWidth="1"/>
    <col min="15" max="15" width="6.42578125" customWidth="1"/>
    <col min="16" max="16" width="7.85546875" bestFit="1" customWidth="1"/>
    <col min="20" max="20" width="9.7109375" bestFit="1" customWidth="1"/>
  </cols>
  <sheetData>
    <row r="1" spans="1:17">
      <c r="B1" s="22"/>
      <c r="C1" s="22"/>
      <c r="D1" s="22"/>
      <c r="E1" s="3"/>
      <c r="F1" s="3"/>
      <c r="G1" s="3"/>
      <c r="H1" s="3"/>
      <c r="I1" s="3"/>
      <c r="J1" s="3"/>
      <c r="N1" s="3"/>
      <c r="O1" s="3"/>
      <c r="P1" s="3"/>
      <c r="Q1" s="3"/>
    </row>
    <row r="2" spans="1:17" ht="16.5" customHeight="1">
      <c r="B2" s="1" t="str">
        <f>+'4 BG101'!$B$2</f>
        <v>TABACALERA MENHURSA S.A.</v>
      </c>
      <c r="C2" s="1"/>
      <c r="D2" s="1"/>
      <c r="E2" s="1"/>
      <c r="F2" s="2"/>
      <c r="G2" s="2"/>
      <c r="H2" s="2"/>
      <c r="I2" s="2"/>
      <c r="J2" s="2"/>
      <c r="M2" s="3525">
        <f>+'4 BG101'!C30</f>
        <v>201</v>
      </c>
      <c r="N2" s="277"/>
      <c r="O2" s="3"/>
      <c r="P2" s="3"/>
      <c r="Q2" s="3"/>
    </row>
    <row r="3" spans="1:17" ht="16.5" customHeight="1">
      <c r="B3" s="1" t="str">
        <f>+'4 BG101'!$B$3</f>
        <v>ANEXOS A LOS ESTADOS FINANCIEROS</v>
      </c>
      <c r="C3" s="1"/>
      <c r="D3" s="1"/>
      <c r="E3" s="1"/>
      <c r="F3" s="2"/>
      <c r="G3" s="2"/>
      <c r="H3" s="2"/>
      <c r="I3" s="2"/>
      <c r="J3" s="2"/>
      <c r="M3" s="3525"/>
      <c r="N3" s="277"/>
      <c r="O3" s="3"/>
      <c r="P3" s="3"/>
      <c r="Q3" s="3"/>
    </row>
    <row r="4" spans="1:17" ht="16.5" customHeight="1">
      <c r="B4" s="1" t="str">
        <f>+'4 BG101'!B30</f>
        <v>Cuentas y documentos por pagar Corrientes</v>
      </c>
      <c r="C4" s="1"/>
      <c r="D4" s="1"/>
      <c r="E4" s="1"/>
      <c r="F4" s="2"/>
      <c r="G4" s="2"/>
      <c r="H4" s="2"/>
      <c r="I4" s="2"/>
      <c r="J4" s="2"/>
      <c r="N4" s="277"/>
      <c r="O4" s="3"/>
      <c r="P4" s="3"/>
      <c r="Q4" s="3"/>
    </row>
    <row r="5" spans="1:17" ht="16.5" customHeight="1">
      <c r="B5" s="1" t="str">
        <f>+'4 BG101'!$B5</f>
        <v>AL 31 DE DICIEMBRE DEL 2023</v>
      </c>
      <c r="C5" s="1"/>
      <c r="D5" s="1"/>
      <c r="E5" s="1"/>
      <c r="F5" s="2"/>
      <c r="G5" s="2"/>
      <c r="H5" s="2"/>
      <c r="I5" s="2"/>
      <c r="J5" s="2"/>
      <c r="N5" s="3"/>
      <c r="O5" s="3"/>
      <c r="P5" s="3"/>
      <c r="Q5" s="3"/>
    </row>
    <row r="6" spans="1:17">
      <c r="B6" s="1"/>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53" t="s">
        <v>41</v>
      </c>
      <c r="N9" s="158" t="s">
        <v>51</v>
      </c>
      <c r="O9" s="158" t="s">
        <v>4</v>
      </c>
      <c r="P9" s="140" t="s">
        <v>64</v>
      </c>
      <c r="Q9" s="3"/>
    </row>
    <row r="10" spans="1:17" ht="15">
      <c r="A10" s="284"/>
      <c r="B10" s="330"/>
      <c r="C10" s="9"/>
      <c r="D10" s="95"/>
      <c r="E10" s="178"/>
      <c r="F10" s="95"/>
      <c r="G10" s="178"/>
      <c r="H10" s="71"/>
      <c r="I10" s="178"/>
      <c r="J10" s="95"/>
      <c r="K10" s="95"/>
      <c r="L10" s="178"/>
      <c r="M10" s="95"/>
      <c r="N10" s="14"/>
      <c r="O10" s="14"/>
      <c r="P10" s="14"/>
    </row>
    <row r="11" spans="1:17" ht="15">
      <c r="A11" s="337" t="s">
        <v>185</v>
      </c>
      <c r="C11" s="9"/>
      <c r="D11" s="95"/>
      <c r="E11" s="178"/>
      <c r="F11" s="95"/>
      <c r="G11" s="178"/>
      <c r="H11" s="71"/>
      <c r="I11" s="178"/>
      <c r="J11" s="95"/>
      <c r="K11" s="95"/>
      <c r="L11" s="178"/>
      <c r="M11" s="95"/>
      <c r="N11" s="14"/>
      <c r="O11" s="14"/>
      <c r="P11" s="14"/>
    </row>
    <row r="12" spans="1:17" ht="15.75" thickBot="1">
      <c r="A12" s="337" t="s">
        <v>186</v>
      </c>
      <c r="C12" s="9"/>
      <c r="D12" s="95"/>
      <c r="E12" s="178"/>
      <c r="F12" s="95"/>
      <c r="G12" s="178"/>
      <c r="H12" s="71"/>
      <c r="I12" s="178"/>
      <c r="J12" s="95"/>
      <c r="K12" s="95"/>
      <c r="L12" s="178"/>
      <c r="M12" s="95"/>
      <c r="N12" s="14"/>
      <c r="O12" s="14"/>
      <c r="P12" s="14"/>
    </row>
    <row r="13" spans="1:17" ht="15">
      <c r="A13" s="284">
        <v>511</v>
      </c>
      <c r="B13" s="286" t="s">
        <v>242</v>
      </c>
      <c r="C13" s="9"/>
      <c r="D13" s="418">
        <f>SUMIF('1 BL anterior'!B:B,A13,'1 BL anterior'!E:E)</f>
        <v>0</v>
      </c>
      <c r="E13" s="441"/>
      <c r="F13" s="200">
        <f>SUMIF('2 BL preli'!A:A,A13,'2 BL preli'!D:D)</f>
        <v>0</v>
      </c>
      <c r="G13" s="443"/>
      <c r="H13" s="441"/>
      <c r="I13" s="441"/>
      <c r="J13" s="441"/>
      <c r="K13" s="441"/>
      <c r="L13" s="441"/>
      <c r="M13" s="451">
        <f>SUMIF('3BL ACTUAL'!B:B,A13,'3BL ACTUAL'!E:E)</f>
        <v>0</v>
      </c>
      <c r="N13" s="21">
        <f t="shared" ref="N13:N29" si="0">IF(M13&lt;&gt;0,1,0)</f>
        <v>0</v>
      </c>
      <c r="O13" s="14">
        <f t="shared" ref="O13:O29" si="1">IF(M13&lt;&gt;0,3,0)</f>
        <v>0</v>
      </c>
      <c r="P13" s="14">
        <f t="shared" ref="P13:P29" si="2">+N13+O13</f>
        <v>0</v>
      </c>
    </row>
    <row r="14" spans="1:17" ht="15">
      <c r="A14" s="284">
        <v>512</v>
      </c>
      <c r="B14" s="286" t="s">
        <v>224</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s="284">
        <v>513</v>
      </c>
      <c r="B15" s="286" t="s">
        <v>243</v>
      </c>
      <c r="C15" s="9"/>
      <c r="D15" s="420">
        <f>SUMIF('1 BL anterior'!B:B,A15,'1 BL anterior'!E:E)</f>
        <v>502.04999999975553</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ht="15">
      <c r="A16" s="284">
        <v>514</v>
      </c>
      <c r="B16" s="286" t="s">
        <v>244</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17" ht="15">
      <c r="A17" s="337" t="s">
        <v>245</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17" ht="15">
      <c r="A18" s="337" t="s">
        <v>379</v>
      </c>
      <c r="C18" s="9"/>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7" ht="15">
      <c r="A19" s="284">
        <v>515</v>
      </c>
      <c r="B19" s="286" t="s">
        <v>246</v>
      </c>
      <c r="C19" s="9"/>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17" ht="15">
      <c r="A20" s="284">
        <v>516</v>
      </c>
      <c r="B20" s="286" t="s">
        <v>247</v>
      </c>
      <c r="C20" s="9"/>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17" ht="15">
      <c r="A21" s="337" t="s">
        <v>376</v>
      </c>
      <c r="C21" s="9"/>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row>
    <row r="22" spans="1:17" ht="15">
      <c r="A22" s="284">
        <v>517</v>
      </c>
      <c r="B22" s="286" t="s">
        <v>248</v>
      </c>
      <c r="C22" s="9"/>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7" ht="15">
      <c r="A23" s="284">
        <v>518</v>
      </c>
      <c r="B23" s="286" t="s">
        <v>249</v>
      </c>
      <c r="C23" s="9"/>
      <c r="D23" s="420">
        <f>SUMIF('1 BL anterior'!B:B,A23,'1 BL anterior'!E:E)</f>
        <v>0</v>
      </c>
      <c r="E23" s="95"/>
      <c r="F23" s="200">
        <f>SUMIF('2 BL preli'!A:A,A23,'2 BL preli'!D:D)</f>
        <v>0</v>
      </c>
      <c r="G23" s="178"/>
      <c r="H23" s="95"/>
      <c r="I23" s="95"/>
      <c r="J23" s="95"/>
      <c r="K23" s="95"/>
      <c r="L23" s="95"/>
      <c r="M23" s="453">
        <f>SUMIF('3BL ACTUAL'!B:B,A23,'3BL ACTUAL'!E:E)</f>
        <v>0</v>
      </c>
      <c r="N23" s="21">
        <f t="shared" si="0"/>
        <v>0</v>
      </c>
      <c r="O23" s="14">
        <f t="shared" si="1"/>
        <v>0</v>
      </c>
      <c r="P23" s="14">
        <f t="shared" si="2"/>
        <v>0</v>
      </c>
    </row>
    <row r="24" spans="1:17" ht="15">
      <c r="A24" s="337" t="s">
        <v>377</v>
      </c>
      <c r="C24" s="9"/>
      <c r="D24" s="420">
        <f>SUMIF('1 BL anterior'!B:B,A24,'1 BL anterior'!E:E)</f>
        <v>0</v>
      </c>
      <c r="E24" s="95"/>
      <c r="F24" s="200">
        <f>SUMIF('2 BL preli'!A:A,A24,'2 BL preli'!D:D)</f>
        <v>0</v>
      </c>
      <c r="G24" s="178"/>
      <c r="H24" s="95"/>
      <c r="I24" s="95"/>
      <c r="J24" s="95"/>
      <c r="K24" s="95"/>
      <c r="L24" s="95"/>
      <c r="M24" s="453">
        <f>SUMIF('3BL ACTUAL'!B:B,A24,'3BL ACTUAL'!E:E)</f>
        <v>0</v>
      </c>
      <c r="N24" s="21">
        <f t="shared" si="0"/>
        <v>0</v>
      </c>
      <c r="O24" s="14">
        <f t="shared" si="1"/>
        <v>0</v>
      </c>
      <c r="P24" s="14">
        <f t="shared" si="2"/>
        <v>0</v>
      </c>
    </row>
    <row r="25" spans="1:17" ht="15">
      <c r="A25" s="284">
        <v>519</v>
      </c>
      <c r="B25" s="286" t="s">
        <v>250</v>
      </c>
      <c r="C25" s="9"/>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17" ht="15">
      <c r="A26" s="284">
        <v>520</v>
      </c>
      <c r="B26" s="286" t="s">
        <v>251</v>
      </c>
      <c r="C26" s="9"/>
      <c r="D26" s="420">
        <f>SUMIF('1 BL anterior'!B:B,A26,'1 BL anterior'!E:E)</f>
        <v>0</v>
      </c>
      <c r="E26" s="95"/>
      <c r="F26" s="200">
        <f>SUMIF('2 BL preli'!A:A,A26,'2 BL preli'!D:D)</f>
        <v>0</v>
      </c>
      <c r="G26" s="178"/>
      <c r="H26" s="95"/>
      <c r="I26" s="95"/>
      <c r="J26" s="95"/>
      <c r="K26" s="95"/>
      <c r="L26" s="95"/>
      <c r="M26" s="453">
        <f>SUMIF('3BL ACTUAL'!B:B,A26,'3BL ACTUAL'!E:E)</f>
        <v>0</v>
      </c>
      <c r="N26" s="21">
        <f t="shared" si="0"/>
        <v>0</v>
      </c>
      <c r="O26" s="14">
        <f t="shared" si="1"/>
        <v>0</v>
      </c>
      <c r="P26" s="14">
        <f t="shared" si="2"/>
        <v>0</v>
      </c>
    </row>
    <row r="27" spans="1:17" ht="15">
      <c r="A27" s="337" t="s">
        <v>378</v>
      </c>
      <c r="C27" s="9"/>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17" ht="15">
      <c r="A28" s="284">
        <v>521</v>
      </c>
      <c r="B28" s="286" t="s">
        <v>253</v>
      </c>
      <c r="C28" s="9"/>
      <c r="D28" s="420">
        <f>SUMIF('1 BL anterior'!B:B,A28,'1 BL anterior'!E:E)</f>
        <v>0</v>
      </c>
      <c r="E28" s="95"/>
      <c r="F28" s="200">
        <f>SUMIF('2 BL preli'!A:A,A28,'2 BL preli'!D:D)</f>
        <v>0</v>
      </c>
      <c r="G28" s="178"/>
      <c r="H28" s="95"/>
      <c r="I28" s="95"/>
      <c r="J28" s="95"/>
      <c r="K28" s="95"/>
      <c r="L28" s="95"/>
      <c r="M28" s="453">
        <f>SUMIF('3BL ACTUAL'!B:B,A28,'3BL ACTUAL'!E:E)</f>
        <v>0</v>
      </c>
      <c r="N28" s="21">
        <f t="shared" si="0"/>
        <v>0</v>
      </c>
      <c r="O28" s="14">
        <f t="shared" si="1"/>
        <v>0</v>
      </c>
      <c r="P28" s="14">
        <f t="shared" si="2"/>
        <v>0</v>
      </c>
    </row>
    <row r="29" spans="1:17" ht="15.75" thickBot="1">
      <c r="A29" s="284">
        <v>522</v>
      </c>
      <c r="B29" s="286" t="s">
        <v>254</v>
      </c>
      <c r="C29" s="881"/>
      <c r="D29" s="420">
        <f>SUMIF('1 BL anterior'!B:B,A29,'1 BL anterior'!E:E)</f>
        <v>0</v>
      </c>
      <c r="E29" s="445"/>
      <c r="F29" s="200">
        <f>SUMIF('2 BL preli'!A:A,A29,'2 BL preli'!D:D)</f>
        <v>0</v>
      </c>
      <c r="G29" s="447"/>
      <c r="H29" s="445"/>
      <c r="I29" s="445"/>
      <c r="J29" s="445"/>
      <c r="K29" s="445"/>
      <c r="L29" s="445"/>
      <c r="M29" s="474">
        <f>SUMIF('3BL ACTUAL'!B:B,A29,'3BL ACTUAL'!E:E)</f>
        <v>0</v>
      </c>
      <c r="N29" s="21">
        <f t="shared" si="0"/>
        <v>0</v>
      </c>
      <c r="O29" s="14">
        <f t="shared" si="1"/>
        <v>0</v>
      </c>
      <c r="P29" s="14">
        <f t="shared" si="2"/>
        <v>0</v>
      </c>
    </row>
    <row r="30" spans="1:17" ht="15.75" thickBot="1">
      <c r="A30" s="1219">
        <f>+M54</f>
        <v>0</v>
      </c>
      <c r="B30" s="1592">
        <f>+D54</f>
        <v>0</v>
      </c>
      <c r="C30" s="461"/>
      <c r="D30" s="499">
        <f>SUM(D13:D29)</f>
        <v>502.04999999975553</v>
      </c>
      <c r="E30" s="478">
        <f t="shared" ref="E30:M30" si="3">SUM(E13:E29)</f>
        <v>0</v>
      </c>
      <c r="F30" s="455">
        <f t="shared" si="3"/>
        <v>0</v>
      </c>
      <c r="G30" s="456">
        <f t="shared" si="3"/>
        <v>0</v>
      </c>
      <c r="H30" s="483">
        <f t="shared" si="3"/>
        <v>0</v>
      </c>
      <c r="I30" s="456">
        <f t="shared" si="3"/>
        <v>0</v>
      </c>
      <c r="J30" s="455">
        <f t="shared" si="3"/>
        <v>0</v>
      </c>
      <c r="K30" s="455">
        <f t="shared" si="3"/>
        <v>0</v>
      </c>
      <c r="L30" s="456">
        <f t="shared" si="3"/>
        <v>0</v>
      </c>
      <c r="M30" s="457">
        <f t="shared" si="3"/>
        <v>0</v>
      </c>
      <c r="N30" s="1167">
        <f>IF(SUM(N$11:N29)=0,0,SUM(N$11:N29)/COUNTIF(N$11:N29,"&gt;0"))</f>
        <v>0</v>
      </c>
      <c r="O30" s="1167">
        <f>IF(SUM(O$11:O29)=0,0,SUM(O$11:O29)/COUNTIF(O$11:O29,"&gt;0"))</f>
        <v>0</v>
      </c>
      <c r="P30" s="1167">
        <f>IF(SUM(P$11:P29)=0,0,SUM(P$11:P29)/COUNTIF(P$11:P29,"&gt;0"))</f>
        <v>0</v>
      </c>
      <c r="Q30" s="286">
        <f>+B31</f>
        <v>0</v>
      </c>
    </row>
    <row r="31" spans="1:17" ht="15">
      <c r="A31" s="284"/>
      <c r="B31" s="1593"/>
      <c r="C31" s="9"/>
      <c r="D31" s="95"/>
      <c r="E31" s="178"/>
      <c r="F31" s="95"/>
      <c r="G31" s="178"/>
      <c r="H31" s="71"/>
      <c r="I31" s="178"/>
      <c r="J31" s="95"/>
      <c r="K31" s="95"/>
      <c r="L31" s="178"/>
      <c r="M31" s="95"/>
      <c r="N31" s="14"/>
      <c r="O31" s="14"/>
      <c r="P31" s="14"/>
    </row>
    <row r="32" spans="1:17">
      <c r="A32" s="1820"/>
      <c r="B32" s="1817"/>
      <c r="C32" s="9"/>
      <c r="D32" s="95">
        <f>SUMIF('1 BL anterior'!C:C,A32,'1 BL anterior'!E:E)</f>
        <v>0</v>
      </c>
      <c r="E32" s="95"/>
      <c r="F32" s="95">
        <f>SUMIF('2 BL preli'!B:B,A32,'2 BL preli'!D:D)</f>
        <v>0</v>
      </c>
      <c r="G32" s="95"/>
      <c r="H32" s="95">
        <f>SUMIF('3BL ACTUAL'!C:C,A32,'3BL ACTUAL'!E:E)</f>
        <v>0</v>
      </c>
      <c r="I32" s="95"/>
      <c r="J32" s="95"/>
      <c r="K32" s="95"/>
      <c r="L32" s="95"/>
      <c r="M32" s="154">
        <f>+H32+J32+L32-I32-K32</f>
        <v>0</v>
      </c>
      <c r="N32" s="14"/>
      <c r="O32" s="14"/>
      <c r="P32" s="14"/>
    </row>
    <row r="33" spans="1:16" ht="15">
      <c r="A33" s="2658" t="s">
        <v>5311</v>
      </c>
      <c r="B33" s="2658" t="s">
        <v>5438</v>
      </c>
      <c r="C33" s="9"/>
      <c r="D33" s="95">
        <f>SUMIF('1 BL anterior'!C:C,A33,'1 BL anterior'!E:E)</f>
        <v>502.04999999975553</v>
      </c>
      <c r="E33" s="95"/>
      <c r="F33" s="95">
        <f>SUMIF('2 BL preli'!B:B,A33,'2 BL preli'!D:D)</f>
        <v>0</v>
      </c>
      <c r="G33" s="95"/>
      <c r="H33" s="95">
        <f>SUMIF('3BL ACTUAL'!C:C,A33,'3BL ACTUAL'!E:E)</f>
        <v>0</v>
      </c>
      <c r="I33" s="95"/>
      <c r="J33" s="95"/>
      <c r="K33" s="95"/>
      <c r="L33" s="95"/>
      <c r="M33" s="154">
        <f>+H33+J33+L33-I33-K33</f>
        <v>0</v>
      </c>
      <c r="N33" s="14"/>
      <c r="O33" s="14"/>
      <c r="P33" s="14"/>
    </row>
    <row r="34" spans="1:16" ht="15">
      <c r="A34" s="2658" t="s">
        <v>5300</v>
      </c>
      <c r="B34" s="2658" t="s">
        <v>5376</v>
      </c>
      <c r="C34" s="9"/>
      <c r="D34" s="95">
        <f>SUMIF('1 BL anterior'!C:C,A34,'1 BL anterior'!E:E)</f>
        <v>0</v>
      </c>
      <c r="E34" s="95"/>
      <c r="F34" s="95">
        <f>SUMIF('2 BL preli'!B:B,A34,'2 BL preli'!D:D)</f>
        <v>0</v>
      </c>
      <c r="G34" s="95"/>
      <c r="H34" s="95">
        <f>SUMIF('3BL ACTUAL'!C:C,A34,'3BL ACTUAL'!E:E)</f>
        <v>0</v>
      </c>
      <c r="I34" s="95"/>
      <c r="J34" s="95"/>
      <c r="K34" s="95"/>
      <c r="L34" s="95"/>
      <c r="M34" s="154">
        <f>+H34+J34+L34-I34-K34</f>
        <v>0</v>
      </c>
      <c r="N34" s="14"/>
      <c r="O34" s="14"/>
      <c r="P34" s="14"/>
    </row>
    <row r="35" spans="1:16" ht="15">
      <c r="A35" s="2658"/>
      <c r="B35" s="2658"/>
      <c r="C35" s="9"/>
      <c r="D35" s="95">
        <f>SUMIF('1 BL anterior'!C:C,A35,'1 BL anterior'!E:E)</f>
        <v>0</v>
      </c>
      <c r="E35" s="95"/>
      <c r="F35" s="95">
        <f>SUMIF('2 BL preli'!B:B,A35,'2 BL preli'!D:D)</f>
        <v>0</v>
      </c>
      <c r="G35" s="95"/>
      <c r="H35" s="95">
        <f>SUMIF('3BL ACTUAL'!C:C,A35,'3BL ACTUAL'!E:E)</f>
        <v>0</v>
      </c>
      <c r="I35" s="95"/>
      <c r="J35" s="95"/>
      <c r="K35" s="95"/>
      <c r="L35" s="95"/>
      <c r="M35" s="154">
        <f t="shared" ref="M35:M42" si="4">+H35+J35+L35-I35-K35</f>
        <v>0</v>
      </c>
      <c r="N35" s="14"/>
      <c r="O35" s="14"/>
      <c r="P35" s="14"/>
    </row>
    <row r="36" spans="1:16" ht="15">
      <c r="A36" s="2470"/>
      <c r="B36" s="2649"/>
      <c r="C36" s="9"/>
      <c r="D36" s="95">
        <f>SUMIF('1 BL anterior'!C:C,A36,'1 BL anterior'!E:E)</f>
        <v>0</v>
      </c>
      <c r="E36" s="95"/>
      <c r="F36" s="95">
        <f>SUMIF('2 BL preli'!B:B,A36,'2 BL preli'!D:D)</f>
        <v>0</v>
      </c>
      <c r="G36" s="95"/>
      <c r="H36" s="95">
        <f>SUMIF('3BL ACTUAL'!C:C,A36,'3BL ACTUAL'!E:E)</f>
        <v>0</v>
      </c>
      <c r="I36" s="95"/>
      <c r="J36" s="95"/>
      <c r="K36" s="95"/>
      <c r="L36" s="95"/>
      <c r="M36" s="154">
        <f t="shared" si="4"/>
        <v>0</v>
      </c>
      <c r="N36" s="14"/>
      <c r="O36" s="14"/>
      <c r="P36" s="14"/>
    </row>
    <row r="37" spans="1:16" ht="15.75">
      <c r="A37" s="2469"/>
      <c r="B37" s="2648"/>
      <c r="C37" s="9"/>
      <c r="D37" s="95">
        <f>SUMIF('1 BL anterior'!C:C,A37,'1 BL anterior'!E:E)</f>
        <v>0</v>
      </c>
      <c r="E37" s="95"/>
      <c r="F37" s="95">
        <f>SUMIF('2 BL preli'!B:B,A37,'2 BL preli'!D:D)</f>
        <v>0</v>
      </c>
      <c r="G37" s="95"/>
      <c r="H37" s="95">
        <f>SUMIF('3BL ACTUAL'!C:C,A37,'3BL ACTUAL'!E:E)</f>
        <v>0</v>
      </c>
      <c r="I37" s="95"/>
      <c r="J37" s="95"/>
      <c r="K37" s="95"/>
      <c r="L37" s="95"/>
      <c r="M37" s="154">
        <f>+H37+J37+L37-I37-K37</f>
        <v>0</v>
      </c>
      <c r="N37" s="14"/>
      <c r="O37" s="14"/>
      <c r="P37" s="14"/>
    </row>
    <row r="38" spans="1:16" ht="15">
      <c r="A38" s="2470"/>
      <c r="B38" s="2649"/>
      <c r="C38" s="9"/>
      <c r="D38" s="95">
        <f>SUMIF('1 BL anterior'!C:C,A38,'1 BL anterior'!E:E)</f>
        <v>0</v>
      </c>
      <c r="E38" s="95"/>
      <c r="F38" s="95">
        <f>SUMIF('2 BL preli'!B:B,A38,'2 BL preli'!D:D)</f>
        <v>0</v>
      </c>
      <c r="G38" s="95"/>
      <c r="H38" s="95">
        <f>SUMIF('3BL ACTUAL'!C:C,A38,'3BL ACTUAL'!E:E)</f>
        <v>0</v>
      </c>
      <c r="I38" s="95"/>
      <c r="J38" s="95"/>
      <c r="K38" s="95"/>
      <c r="L38" s="95"/>
      <c r="M38" s="154">
        <f t="shared" si="4"/>
        <v>0</v>
      </c>
      <c r="N38" s="14"/>
      <c r="O38" s="14"/>
      <c r="P38" s="14"/>
    </row>
    <row r="39" spans="1:16" ht="15.75" thickBot="1">
      <c r="A39" s="2470"/>
      <c r="B39" s="2649"/>
      <c r="C39" s="9"/>
      <c r="D39" s="95">
        <f>SUMIF('1 BL anterior'!C:C,A39,'1 BL anterior'!E:E)</f>
        <v>0</v>
      </c>
      <c r="E39" s="95"/>
      <c r="F39" s="95">
        <f>SUMIF('2 BL preli'!B:B,A39,'2 BL preli'!D:D)</f>
        <v>0</v>
      </c>
      <c r="G39" s="95"/>
      <c r="H39" s="95">
        <f>SUMIF('3BL ACTUAL'!C:C,A39,'3BL ACTUAL'!E:E)</f>
        <v>0</v>
      </c>
      <c r="I39" s="95"/>
      <c r="J39" s="95"/>
      <c r="K39" s="95"/>
      <c r="L39" s="95"/>
      <c r="M39" s="154">
        <f t="shared" si="4"/>
        <v>0</v>
      </c>
      <c r="N39" s="14"/>
      <c r="O39" s="14"/>
      <c r="P39" s="14"/>
    </row>
    <row r="40" spans="1:16" ht="15" hidden="1">
      <c r="A40" s="2470"/>
      <c r="B40" s="2649"/>
      <c r="C40" s="9"/>
      <c r="D40" s="95">
        <f>SUMIF('1 BL anterior'!C:C,A40,'1 BL anterior'!E:E)</f>
        <v>0</v>
      </c>
      <c r="E40" s="95"/>
      <c r="F40" s="95">
        <f>SUMIF('2 BL preli'!B:B,A40,'2 BL preli'!D:D)</f>
        <v>0</v>
      </c>
      <c r="G40" s="95"/>
      <c r="H40" s="95">
        <f>SUMIF('3BL ACTUAL'!C:C,A40,'3BL ACTUAL'!E:E)</f>
        <v>0</v>
      </c>
      <c r="I40" s="95"/>
      <c r="J40" s="95"/>
      <c r="K40" s="95"/>
      <c r="L40" s="95"/>
      <c r="M40" s="154">
        <f t="shared" si="4"/>
        <v>0</v>
      </c>
      <c r="N40" s="14"/>
      <c r="O40" s="14"/>
      <c r="P40" s="14"/>
    </row>
    <row r="41" spans="1:16" ht="15" hidden="1">
      <c r="A41" s="2470"/>
      <c r="B41" s="2649"/>
      <c r="C41" s="9"/>
      <c r="D41" s="95">
        <f>SUMIF('1 BL anterior'!C:C,A41,'1 BL anterior'!E:E)</f>
        <v>0</v>
      </c>
      <c r="E41" s="95"/>
      <c r="F41" s="95">
        <f>SUMIF('2 BL preli'!B:B,A41,'2 BL preli'!D:D)</f>
        <v>0</v>
      </c>
      <c r="G41" s="95"/>
      <c r="H41" s="95">
        <f>SUMIF('3BL ACTUAL'!C:C,A41,'3BL ACTUAL'!E:E)</f>
        <v>0</v>
      </c>
      <c r="I41" s="95"/>
      <c r="J41" s="95"/>
      <c r="K41" s="95"/>
      <c r="L41" s="95"/>
      <c r="M41" s="154">
        <f t="shared" si="4"/>
        <v>0</v>
      </c>
      <c r="N41" s="14"/>
      <c r="O41" s="14"/>
      <c r="P41" s="14"/>
    </row>
    <row r="42" spans="1:16" ht="15.75" hidden="1" thickBot="1">
      <c r="A42" s="2470"/>
      <c r="B42" s="2649"/>
      <c r="C42" s="9"/>
      <c r="D42" s="95">
        <f>SUMIF('1 BL anterior'!C:C,A42,'1 BL anterior'!E:E)</f>
        <v>0</v>
      </c>
      <c r="E42" s="95"/>
      <c r="F42" s="95">
        <f>SUMIF('2 BL preli'!B:B,A42,'2 BL preli'!D:D)</f>
        <v>0</v>
      </c>
      <c r="G42" s="95"/>
      <c r="H42" s="95">
        <f>SUMIF('3BL ACTUAL'!C:C,A42,'3BL ACTUAL'!E:E)</f>
        <v>0</v>
      </c>
      <c r="I42" s="95"/>
      <c r="J42" s="95"/>
      <c r="K42" s="95"/>
      <c r="L42" s="95"/>
      <c r="M42" s="154">
        <f t="shared" si="4"/>
        <v>0</v>
      </c>
      <c r="N42" s="14"/>
      <c r="O42" s="14"/>
      <c r="P42" s="14"/>
    </row>
    <row r="43" spans="1:16" ht="15" hidden="1">
      <c r="A43" s="2470"/>
      <c r="B43" s="2649"/>
      <c r="C43" s="9"/>
      <c r="D43" s="95">
        <f>SUMIF('1 BL anterior'!C:C,A43,'1 BL anterior'!E:E)</f>
        <v>0</v>
      </c>
      <c r="E43" s="95"/>
      <c r="F43" s="95">
        <f>SUMIF('2 BL preli'!B:B,A43,'2 BL preli'!D:D)</f>
        <v>0</v>
      </c>
      <c r="G43" s="95"/>
      <c r="H43" s="95">
        <f>SUMIF('3BL ACTUAL'!C:C,A43,'3BL ACTUAL'!E:E)</f>
        <v>0</v>
      </c>
      <c r="I43" s="95"/>
      <c r="J43" s="95"/>
      <c r="K43" s="95"/>
      <c r="L43" s="95"/>
      <c r="M43" s="154">
        <f t="shared" ref="M43:M52" si="5">+H43+J43+L43-I43-K43</f>
        <v>0</v>
      </c>
      <c r="N43" s="14"/>
      <c r="O43" s="14"/>
      <c r="P43" s="14"/>
    </row>
    <row r="44" spans="1:16" hidden="1">
      <c r="A44" s="1953"/>
      <c r="B44" s="1952"/>
      <c r="C44" s="9"/>
      <c r="D44" s="95">
        <f>SUMIF('1 BL anterior'!C:C,A44,'1 BL anterior'!E:E)</f>
        <v>0</v>
      </c>
      <c r="E44" s="95"/>
      <c r="F44" s="95">
        <f>SUMIF('2 BL preli'!B:B,A44,'2 BL preli'!D:D)</f>
        <v>0</v>
      </c>
      <c r="G44" s="95"/>
      <c r="H44" s="95">
        <f>SUMIF('3BL ACTUAL'!C:C,A44,'3BL ACTUAL'!E:E)</f>
        <v>0</v>
      </c>
      <c r="I44" s="95"/>
      <c r="J44" s="95"/>
      <c r="K44" s="95"/>
      <c r="L44" s="95"/>
      <c r="M44" s="154">
        <f t="shared" si="5"/>
        <v>0</v>
      </c>
      <c r="N44" s="14"/>
      <c r="O44" s="14"/>
      <c r="P44" s="14"/>
    </row>
    <row r="45" spans="1:16" hidden="1">
      <c r="A45" s="1953"/>
      <c r="B45" s="1952"/>
      <c r="C45" s="9"/>
      <c r="D45" s="95">
        <f>SUMIF('1 BL anterior'!C:C,A45,'1 BL anterior'!E:E)</f>
        <v>0</v>
      </c>
      <c r="E45" s="95"/>
      <c r="F45" s="95">
        <f>SUMIF('2 BL preli'!B:B,A45,'2 BL preli'!D:D)</f>
        <v>0</v>
      </c>
      <c r="G45" s="95"/>
      <c r="H45" s="95">
        <f>SUMIF('3BL ACTUAL'!C:C,A45,'3BL ACTUAL'!E:E)</f>
        <v>0</v>
      </c>
      <c r="I45" s="95"/>
      <c r="J45" s="95"/>
      <c r="K45" s="95"/>
      <c r="L45" s="95"/>
      <c r="M45" s="154">
        <f t="shared" si="5"/>
        <v>0</v>
      </c>
      <c r="N45" s="14"/>
      <c r="O45" s="14"/>
      <c r="P45" s="14"/>
    </row>
    <row r="46" spans="1:16" ht="15" hidden="1">
      <c r="A46" s="887"/>
      <c r="B46" s="286"/>
      <c r="C46" s="9"/>
      <c r="D46" s="95">
        <f>SUMIF('1 BL anterior'!C:C,A46,'1 BL anterior'!E:E)</f>
        <v>0</v>
      </c>
      <c r="E46" s="95"/>
      <c r="F46" s="95">
        <f>SUMIF('2 BL preli'!B:B,A46,'2 BL preli'!D:D)</f>
        <v>0</v>
      </c>
      <c r="G46" s="95"/>
      <c r="H46" s="95">
        <f>SUMIF('3BL ACTUAL'!C:C,A46,'3BL ACTUAL'!E:E)</f>
        <v>0</v>
      </c>
      <c r="I46" s="95"/>
      <c r="J46" s="95"/>
      <c r="K46" s="95"/>
      <c r="L46" s="95"/>
      <c r="M46" s="154">
        <f t="shared" si="5"/>
        <v>0</v>
      </c>
      <c r="N46" s="14"/>
      <c r="O46" s="14"/>
      <c r="P46" s="14"/>
    </row>
    <row r="47" spans="1:16" ht="15" hidden="1">
      <c r="A47" s="887"/>
      <c r="B47" s="286"/>
      <c r="C47" s="9"/>
      <c r="D47" s="95">
        <f>SUMIF('1 BL anterior'!C:C,A47,'1 BL anterior'!E:E)</f>
        <v>0</v>
      </c>
      <c r="E47" s="95"/>
      <c r="F47" s="95">
        <f>SUMIF('2 BL preli'!B:B,A47,'2 BL preli'!D:D)</f>
        <v>0</v>
      </c>
      <c r="G47" s="95"/>
      <c r="H47" s="95">
        <f>SUMIF('3BL ACTUAL'!C:C,A47,'3BL ACTUAL'!E:E)</f>
        <v>0</v>
      </c>
      <c r="I47" s="95"/>
      <c r="J47" s="95"/>
      <c r="K47" s="95"/>
      <c r="L47" s="95"/>
      <c r="M47" s="154">
        <f t="shared" si="5"/>
        <v>0</v>
      </c>
      <c r="N47" s="14"/>
      <c r="O47" s="14"/>
      <c r="P47" s="14"/>
    </row>
    <row r="48" spans="1:16" ht="15" hidden="1">
      <c r="A48" s="1522"/>
      <c r="B48" s="286"/>
      <c r="C48" s="9"/>
      <c r="D48" s="95">
        <f>SUMIF('1 BL anterior'!C:C,A48,'1 BL anterior'!E:E)</f>
        <v>0</v>
      </c>
      <c r="E48" s="95"/>
      <c r="F48" s="95">
        <f>SUMIF('2 BL preli'!B:B,A48,'2 BL preli'!D:D)</f>
        <v>0</v>
      </c>
      <c r="G48" s="95"/>
      <c r="H48" s="95">
        <f>SUMIF('3BL ACTUAL'!C:C,A48,'3BL ACTUAL'!E:E)</f>
        <v>0</v>
      </c>
      <c r="I48" s="95"/>
      <c r="J48" s="95"/>
      <c r="K48" s="95"/>
      <c r="L48" s="95"/>
      <c r="M48" s="154">
        <f t="shared" si="5"/>
        <v>0</v>
      </c>
      <c r="N48" s="14"/>
      <c r="O48" s="14"/>
      <c r="P48" s="14"/>
    </row>
    <row r="49" spans="1:16" ht="15" hidden="1">
      <c r="A49" s="1522"/>
      <c r="B49" s="286"/>
      <c r="C49" s="9"/>
      <c r="D49" s="95">
        <f>SUMIF('1 BL anterior'!C:C,A49,'1 BL anterior'!E:E)</f>
        <v>0</v>
      </c>
      <c r="E49" s="95"/>
      <c r="F49" s="95">
        <f>SUMIF('2 BL preli'!B:B,A49,'2 BL preli'!D:D)</f>
        <v>0</v>
      </c>
      <c r="G49" s="95"/>
      <c r="H49" s="95">
        <f>SUMIF('3BL ACTUAL'!C:C,A49,'3BL ACTUAL'!E:E)</f>
        <v>0</v>
      </c>
      <c r="I49" s="95"/>
      <c r="J49" s="95"/>
      <c r="K49" s="95"/>
      <c r="L49" s="95"/>
      <c r="M49" s="154">
        <f t="shared" si="5"/>
        <v>0</v>
      </c>
      <c r="N49" s="14"/>
      <c r="O49" s="14"/>
      <c r="P49" s="14"/>
    </row>
    <row r="50" spans="1:16" ht="15" hidden="1">
      <c r="A50" s="1522"/>
      <c r="B50" s="286"/>
      <c r="C50" s="9"/>
      <c r="D50" s="95">
        <f>SUMIF('1 BL anterior'!C:C,A50,'1 BL anterior'!E:E)</f>
        <v>0</v>
      </c>
      <c r="E50" s="95"/>
      <c r="F50" s="95">
        <f>SUMIF('2 BL preli'!B:B,A50,'2 BL preli'!D:D)</f>
        <v>0</v>
      </c>
      <c r="G50" s="95"/>
      <c r="H50" s="95">
        <f>SUMIF('3BL ACTUAL'!C:C,A50,'3BL ACTUAL'!E:E)</f>
        <v>0</v>
      </c>
      <c r="I50" s="95"/>
      <c r="J50" s="95"/>
      <c r="K50" s="95"/>
      <c r="L50" s="95"/>
      <c r="M50" s="154">
        <f t="shared" si="5"/>
        <v>0</v>
      </c>
      <c r="N50" s="14"/>
      <c r="O50" s="14"/>
      <c r="P50" s="14"/>
    </row>
    <row r="51" spans="1:16" ht="15" hidden="1">
      <c r="A51" s="1522"/>
      <c r="B51" s="286"/>
      <c r="C51" s="9"/>
      <c r="D51" s="95">
        <f>SUMIF('1 BL anterior'!C:C,A51,'1 BL anterior'!E:E)</f>
        <v>0</v>
      </c>
      <c r="E51" s="95"/>
      <c r="F51" s="95">
        <f>SUMIF('2 BL preli'!B:B,A51,'2 BL preli'!D:D)</f>
        <v>0</v>
      </c>
      <c r="G51" s="95"/>
      <c r="H51" s="95">
        <f>SUMIF('3BL ACTUAL'!C:C,A51,'3BL ACTUAL'!E:E)</f>
        <v>0</v>
      </c>
      <c r="I51" s="95"/>
      <c r="J51" s="95"/>
      <c r="K51" s="95"/>
      <c r="L51" s="95"/>
      <c r="M51" s="154">
        <f t="shared" si="5"/>
        <v>0</v>
      </c>
      <c r="N51" s="14"/>
      <c r="O51" s="14"/>
      <c r="P51" s="14"/>
    </row>
    <row r="52" spans="1:16" ht="15.75" hidden="1" thickBot="1">
      <c r="A52" s="1522"/>
      <c r="B52" s="286"/>
      <c r="C52" s="9"/>
      <c r="D52" s="95">
        <f>SUMIF('1 BL anterior'!C:C,A52,'1 BL anterior'!E:E)</f>
        <v>0</v>
      </c>
      <c r="E52" s="95"/>
      <c r="F52" s="95">
        <f>SUMIF('2 BL preli'!B:B,A52,'2 BL preli'!D:D)</f>
        <v>0</v>
      </c>
      <c r="G52" s="95"/>
      <c r="H52" s="95">
        <f>SUMIF('3BL ACTUAL'!C:C,A52,'3BL ACTUAL'!E:E)</f>
        <v>0</v>
      </c>
      <c r="I52" s="95"/>
      <c r="J52" s="95"/>
      <c r="K52" s="95"/>
      <c r="L52" s="95"/>
      <c r="M52" s="154">
        <f t="shared" si="5"/>
        <v>0</v>
      </c>
      <c r="N52" s="14"/>
      <c r="O52" s="14"/>
      <c r="P52" s="14"/>
    </row>
    <row r="53" spans="1:16" ht="13.5" thickBot="1">
      <c r="A53" s="57"/>
      <c r="B53" s="1594"/>
      <c r="C53" s="12"/>
      <c r="D53" s="96">
        <f>SUM(D32:D52)</f>
        <v>502.04999999975553</v>
      </c>
      <c r="E53" s="96">
        <f>SUM(E10:E52)</f>
        <v>0</v>
      </c>
      <c r="F53" s="96">
        <f>SUM(F32:F52)</f>
        <v>0</v>
      </c>
      <c r="G53" s="96">
        <f t="shared" ref="G53:L53" si="6">SUM(G10:G52)</f>
        <v>0</v>
      </c>
      <c r="H53" s="96">
        <f t="shared" si="6"/>
        <v>0</v>
      </c>
      <c r="I53" s="96">
        <f t="shared" si="6"/>
        <v>0</v>
      </c>
      <c r="J53" s="96">
        <f t="shared" si="6"/>
        <v>0</v>
      </c>
      <c r="K53" s="96">
        <f t="shared" si="6"/>
        <v>0</v>
      </c>
      <c r="L53" s="96">
        <f t="shared" si="6"/>
        <v>0</v>
      </c>
      <c r="M53" s="96">
        <f>SUM(M32:M52)</f>
        <v>0</v>
      </c>
      <c r="N53" s="155">
        <f>AVERAGE(N10:N52)</f>
        <v>0</v>
      </c>
      <c r="O53" s="155">
        <f>AVERAGE(O10:O52)</f>
        <v>0</v>
      </c>
      <c r="P53" s="155">
        <f>+N53+O53</f>
        <v>0</v>
      </c>
    </row>
    <row r="54" spans="1:16">
      <c r="A54" s="57"/>
      <c r="B54" s="3"/>
      <c r="C54" s="3"/>
      <c r="D54" s="200">
        <f>+D30-D53</f>
        <v>0</v>
      </c>
      <c r="E54" s="200"/>
      <c r="F54" s="200">
        <f>+F30-F53</f>
        <v>0</v>
      </c>
      <c r="G54" s="200"/>
      <c r="H54" s="200"/>
      <c r="I54" s="200"/>
      <c r="J54" s="200"/>
      <c r="K54" s="200"/>
      <c r="L54" s="200"/>
      <c r="M54" s="200">
        <f>+M30-M53</f>
        <v>0</v>
      </c>
      <c r="N54" s="3"/>
      <c r="O54" s="3"/>
      <c r="P54" s="3"/>
    </row>
    <row r="55" spans="1:16">
      <c r="A55" s="57"/>
      <c r="M55" s="98"/>
    </row>
    <row r="56" spans="1:16">
      <c r="A56" s="215"/>
      <c r="B56" s="106" t="s">
        <v>116</v>
      </c>
      <c r="C56" s="3"/>
      <c r="D56" s="3"/>
    </row>
    <row r="57" spans="1:16" ht="15.75">
      <c r="A57" s="215"/>
      <c r="B57" s="106" t="s">
        <v>117</v>
      </c>
      <c r="C57" s="3"/>
      <c r="D57" s="3"/>
      <c r="M57" s="209"/>
    </row>
    <row r="58" spans="1:16" ht="15.75">
      <c r="A58" s="278"/>
      <c r="B58" s="3"/>
      <c r="C58" s="3"/>
      <c r="D58" s="3"/>
      <c r="M58" s="187"/>
      <c r="N58" s="209"/>
    </row>
    <row r="59" spans="1:16" ht="15.75">
      <c r="A59" s="215"/>
      <c r="B59" s="22" t="s">
        <v>2</v>
      </c>
      <c r="C59" s="22">
        <v>2</v>
      </c>
      <c r="D59" s="3" t="s">
        <v>53</v>
      </c>
      <c r="M59" s="187"/>
      <c r="N59" s="209"/>
    </row>
    <row r="60" spans="1:16" ht="15.75">
      <c r="A60" s="278">
        <v>1</v>
      </c>
      <c r="B60" s="3" t="s">
        <v>52</v>
      </c>
      <c r="C60" s="22">
        <v>3</v>
      </c>
      <c r="D60" s="108" t="s">
        <v>106</v>
      </c>
      <c r="M60" s="187"/>
      <c r="N60" s="209"/>
    </row>
    <row r="61" spans="1:16" ht="15.75">
      <c r="A61" s="278">
        <v>2</v>
      </c>
      <c r="B61" s="3" t="s">
        <v>54</v>
      </c>
      <c r="C61" s="22">
        <v>4</v>
      </c>
      <c r="D61" s="3" t="s">
        <v>56</v>
      </c>
      <c r="M61" s="209"/>
      <c r="N61" s="209"/>
    </row>
    <row r="62" spans="1:16" ht="15.75">
      <c r="A62" s="278"/>
      <c r="B62" s="106" t="s">
        <v>107</v>
      </c>
      <c r="C62" s="22">
        <v>5</v>
      </c>
      <c r="D62" s="3" t="s">
        <v>58</v>
      </c>
      <c r="M62" s="187"/>
      <c r="N62" s="209"/>
    </row>
    <row r="63" spans="1:16" ht="15.75">
      <c r="A63" s="278">
        <v>3</v>
      </c>
      <c r="B63" s="3" t="s">
        <v>57</v>
      </c>
      <c r="C63" s="3"/>
      <c r="D63" s="3"/>
      <c r="M63" s="187"/>
      <c r="N63" s="209"/>
    </row>
    <row r="64" spans="1:16" ht="15.75">
      <c r="A64" s="278">
        <v>2</v>
      </c>
      <c r="B64" s="3" t="s">
        <v>59</v>
      </c>
      <c r="C64" s="3"/>
      <c r="D64" s="3"/>
      <c r="M64" s="187"/>
      <c r="N64" s="209"/>
    </row>
    <row r="65" spans="1:14" ht="15.75">
      <c r="A65" s="278">
        <v>1</v>
      </c>
      <c r="B65" s="3" t="s">
        <v>60</v>
      </c>
      <c r="C65" s="3"/>
      <c r="D65" s="3"/>
      <c r="M65" s="187"/>
      <c r="N65" s="209"/>
    </row>
    <row r="66" spans="1:14" ht="15.75">
      <c r="A66" s="57"/>
      <c r="D66" s="200"/>
      <c r="M66" s="187"/>
      <c r="N66" s="209"/>
    </row>
    <row r="67" spans="1:14" ht="15.75">
      <c r="A67" s="57"/>
      <c r="M67" s="187"/>
      <c r="N67" s="187"/>
    </row>
    <row r="68" spans="1:14" ht="15.75">
      <c r="A68" s="57"/>
      <c r="M68" s="187"/>
      <c r="N68" s="187"/>
    </row>
    <row r="69" spans="1:14" ht="15.75">
      <c r="A69" s="57"/>
      <c r="M69" s="187"/>
      <c r="N69" s="187"/>
    </row>
    <row r="70" spans="1:14" ht="15.75">
      <c r="A70" s="57"/>
      <c r="M70" s="187"/>
      <c r="N70" s="187"/>
    </row>
    <row r="71" spans="1:14" ht="15.75">
      <c r="A71" s="57"/>
      <c r="M71" s="187"/>
      <c r="N71" s="187"/>
    </row>
    <row r="72" spans="1:14" ht="15.75">
      <c r="A72" s="57"/>
      <c r="M72" s="187"/>
      <c r="N72" s="187"/>
    </row>
    <row r="73" spans="1:14" ht="15.75">
      <c r="A73" s="57"/>
      <c r="M73" s="187"/>
      <c r="N73" s="187"/>
    </row>
    <row r="74" spans="1:14" ht="15.75">
      <c r="A74" s="57"/>
      <c r="M74" s="187"/>
      <c r="N74" s="187"/>
    </row>
    <row r="75" spans="1:14" ht="15.75">
      <c r="A75" s="57"/>
      <c r="M75" s="187"/>
      <c r="N75" s="187"/>
    </row>
    <row r="76" spans="1:14" ht="15.75">
      <c r="A76" s="57"/>
      <c r="M76" s="209"/>
      <c r="N76" s="187"/>
    </row>
    <row r="77" spans="1:14" ht="15.75">
      <c r="A77" s="57"/>
      <c r="M77" s="187"/>
      <c r="N77" s="187"/>
    </row>
    <row r="78" spans="1:14" ht="15.75">
      <c r="A78" s="57"/>
      <c r="M78" s="187"/>
      <c r="N78" s="187"/>
    </row>
    <row r="79" spans="1:14" ht="15.75">
      <c r="A79" s="57"/>
      <c r="M79" s="209"/>
      <c r="N79" s="187"/>
    </row>
    <row r="80" spans="1:14" ht="15.75">
      <c r="A80" s="57"/>
      <c r="M80" s="209"/>
      <c r="N80" s="187"/>
    </row>
    <row r="81" spans="1:14" ht="15.75">
      <c r="A81" s="57"/>
      <c r="M81" s="187"/>
      <c r="N81" s="209"/>
    </row>
    <row r="82" spans="1:14">
      <c r="A82" s="57"/>
      <c r="M82" s="279"/>
      <c r="N82" s="279"/>
    </row>
    <row r="83" spans="1:14" ht="15.75">
      <c r="A83" s="57"/>
      <c r="M83" s="209"/>
      <c r="N83" s="209"/>
    </row>
    <row r="84" spans="1:14">
      <c r="N84" s="183"/>
    </row>
    <row r="86" spans="1:14">
      <c r="M86" s="183"/>
      <c r="N86" s="183"/>
    </row>
    <row r="90" spans="1:14" ht="15">
      <c r="L90" s="280"/>
      <c r="M90" s="232"/>
      <c r="N90" s="232"/>
    </row>
    <row r="91" spans="1:14" ht="15">
      <c r="L91" s="280"/>
      <c r="M91" s="232"/>
      <c r="N91" s="232"/>
    </row>
    <row r="92" spans="1:14" ht="15">
      <c r="L92" s="280"/>
      <c r="M92" s="232"/>
      <c r="N92" s="232"/>
    </row>
    <row r="93" spans="1:14" ht="15">
      <c r="L93" s="280"/>
      <c r="M93" s="232"/>
      <c r="N93" s="232"/>
    </row>
    <row r="94" spans="1:14" ht="15">
      <c r="L94" s="280"/>
      <c r="M94" s="232"/>
      <c r="N94" s="232"/>
    </row>
    <row r="95" spans="1:14" ht="15">
      <c r="L95" s="280"/>
      <c r="M95" s="232"/>
      <c r="N95" s="232"/>
    </row>
    <row r="96" spans="1:14" ht="15">
      <c r="L96" s="280"/>
      <c r="M96" s="232"/>
      <c r="N96" s="232"/>
    </row>
    <row r="97" spans="12:14" ht="15">
      <c r="L97" s="280"/>
      <c r="M97" s="232"/>
      <c r="N97" s="232"/>
    </row>
    <row r="347" spans="6:6">
      <c r="F347">
        <f>+'201'!B385</f>
        <v>0</v>
      </c>
    </row>
  </sheetData>
  <autoFilter ref="A1:V111" xr:uid="{00000000-0009-0000-0000-000032000000}"/>
  <mergeCells count="3">
    <mergeCell ref="N8:O8"/>
    <mergeCell ref="N7:P7"/>
    <mergeCell ref="M2:M3"/>
  </mergeCells>
  <phoneticPr fontId="0" type="noConversion"/>
  <pageMargins left="0.15748031496062992" right="0.15748031496062992" top="0.47244094488188981" bottom="0.15748031496062992" header="0.15748031496062992" footer="0.15748031496062992"/>
  <pageSetup paperSize="9" scale="73" orientation="landscape" horizontalDpi="1200" verticalDpi="1200" r:id="rId1"/>
  <headerFooter alignWithMargins="0">
    <oddFooter>&amp;Z&amp;F&amp;RPágina &amp;P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49">
    <tabColor theme="3"/>
    <pageSetUpPr fitToPage="1"/>
  </sheetPr>
  <dimension ref="A1:R138"/>
  <sheetViews>
    <sheetView workbookViewId="0"/>
  </sheetViews>
  <sheetFormatPr baseColWidth="10" defaultColWidth="9.140625" defaultRowHeight="12.75"/>
  <cols>
    <col min="1" max="1" width="15.28515625" customWidth="1"/>
    <col min="2" max="2" width="48.28515625" customWidth="1"/>
    <col min="3" max="3" width="4.85546875" customWidth="1"/>
    <col min="4" max="4" width="12.42578125" style="91" customWidth="1"/>
    <col min="5" max="5" width="11.85546875" bestFit="1" customWidth="1"/>
    <col min="6" max="6" width="12.28515625" bestFit="1" customWidth="1"/>
    <col min="7" max="8" width="11.85546875" bestFit="1" customWidth="1"/>
    <col min="9" max="9" width="9.5703125" bestFit="1" customWidth="1"/>
    <col min="10" max="10" width="10.140625" customWidth="1"/>
    <col min="11" max="11" width="9.140625" customWidth="1"/>
    <col min="12" max="12" width="10.140625" bestFit="1" customWidth="1"/>
    <col min="13" max="13" width="10.85546875" bestFit="1" customWidth="1"/>
    <col min="14" max="14" width="6.42578125" bestFit="1" customWidth="1"/>
    <col min="15" max="15" width="8" bestFit="1" customWidth="1"/>
    <col min="16" max="16" width="7.85546875" bestFit="1" customWidth="1"/>
    <col min="17" max="17" width="10.42578125" customWidth="1"/>
    <col min="18" max="18" width="10.85546875" bestFit="1" customWidth="1"/>
  </cols>
  <sheetData>
    <row r="1" spans="1:17">
      <c r="B1" s="22"/>
      <c r="C1" s="22"/>
      <c r="D1" s="22"/>
      <c r="E1" s="3"/>
      <c r="F1" s="3"/>
      <c r="G1" s="3"/>
      <c r="H1" s="3"/>
      <c r="I1" s="3"/>
      <c r="J1" s="3"/>
      <c r="N1" s="3"/>
      <c r="O1" s="3"/>
      <c r="P1" s="3"/>
      <c r="Q1" s="3"/>
    </row>
    <row r="2" spans="1:17">
      <c r="B2" s="3350" t="str">
        <f>+'4 BG101'!$B$2</f>
        <v>TABACALERA MENHURSA S.A.</v>
      </c>
      <c r="C2" s="3350"/>
      <c r="D2" s="3350"/>
      <c r="E2" s="3350"/>
      <c r="F2" s="3350"/>
      <c r="G2" s="3350"/>
      <c r="H2" s="3350"/>
      <c r="I2" s="3350"/>
      <c r="J2" s="3350"/>
      <c r="K2" s="3350"/>
      <c r="L2" s="3350"/>
      <c r="M2" s="3525">
        <f>+'4 BG101'!C31</f>
        <v>202</v>
      </c>
      <c r="N2" s="3525"/>
      <c r="O2" s="3"/>
      <c r="P2" s="3"/>
      <c r="Q2" s="3"/>
    </row>
    <row r="3" spans="1:17">
      <c r="B3" s="3350" t="str">
        <f>+'4 BG101'!$B$3</f>
        <v>ANEXOS A LOS ESTADOS FINANCIEROS</v>
      </c>
      <c r="C3" s="3350"/>
      <c r="D3" s="3350"/>
      <c r="E3" s="3350"/>
      <c r="F3" s="3350"/>
      <c r="G3" s="3350"/>
      <c r="H3" s="3350"/>
      <c r="I3" s="3350"/>
      <c r="J3" s="3350"/>
      <c r="K3" s="3350"/>
      <c r="L3" s="3350"/>
      <c r="M3" s="3525"/>
      <c r="N3" s="3525"/>
      <c r="O3" s="3"/>
      <c r="P3" s="3"/>
      <c r="Q3" s="3"/>
    </row>
    <row r="4" spans="1:17">
      <c r="B4" s="3350" t="str">
        <f>+'4 BG101'!B31</f>
        <v>Obligaciones con instituciones financieras corrientes</v>
      </c>
      <c r="C4" s="3350"/>
      <c r="D4" s="3350"/>
      <c r="E4" s="3350"/>
      <c r="F4" s="3350"/>
      <c r="G4" s="3350"/>
      <c r="H4" s="3350"/>
      <c r="I4" s="3350"/>
      <c r="J4" s="3350"/>
      <c r="K4" s="3350"/>
      <c r="L4" s="3350"/>
      <c r="M4" s="3525"/>
      <c r="N4" s="3525"/>
      <c r="O4" s="3"/>
      <c r="P4" s="3"/>
      <c r="Q4" s="3"/>
    </row>
    <row r="5" spans="1:17">
      <c r="B5" s="3350" t="str">
        <f>+'4 BG101'!$B5</f>
        <v>AL 31 DE DICIEMBRE DEL 2023</v>
      </c>
      <c r="C5" s="3350"/>
      <c r="D5" s="3350"/>
      <c r="E5" s="3350"/>
      <c r="F5" s="3350"/>
      <c r="G5" s="3350"/>
      <c r="H5" s="3350"/>
      <c r="I5" s="3350"/>
      <c r="J5" s="3350"/>
      <c r="K5" s="3350"/>
      <c r="L5" s="3350"/>
      <c r="N5" s="3"/>
      <c r="O5" s="3"/>
      <c r="P5" s="3"/>
      <c r="Q5" s="3"/>
    </row>
    <row r="6" spans="1:17">
      <c r="B6" s="1"/>
      <c r="C6" s="1"/>
      <c r="E6" s="1"/>
      <c r="F6" s="2"/>
      <c r="G6" s="2"/>
      <c r="H6" s="2"/>
      <c r="I6" s="2"/>
      <c r="J6" s="2"/>
      <c r="N6" s="3"/>
      <c r="O6" s="3"/>
      <c r="P6" s="3"/>
      <c r="Q6" s="3"/>
    </row>
    <row r="7" spans="1:17">
      <c r="N7" s="3506" t="s">
        <v>110</v>
      </c>
      <c r="O7" s="3347"/>
      <c r="P7" s="3338"/>
      <c r="Q7" s="3"/>
    </row>
    <row r="8" spans="1:17">
      <c r="B8" s="4" t="s">
        <v>10</v>
      </c>
      <c r="C8" s="50"/>
      <c r="D8" s="99" t="s">
        <v>11</v>
      </c>
      <c r="E8" s="56"/>
      <c r="F8" s="51" t="s">
        <v>12</v>
      </c>
      <c r="G8" s="52"/>
      <c r="H8" s="36" t="s">
        <v>14</v>
      </c>
      <c r="I8" s="4" t="s">
        <v>13</v>
      </c>
      <c r="J8" s="4"/>
      <c r="K8" s="13" t="s">
        <v>15</v>
      </c>
      <c r="L8" s="13"/>
      <c r="M8" s="31" t="s">
        <v>11</v>
      </c>
      <c r="N8" s="3337"/>
      <c r="O8" s="3338"/>
      <c r="P8" s="157" t="s">
        <v>62</v>
      </c>
      <c r="Q8" s="3"/>
    </row>
    <row r="9" spans="1:17">
      <c r="B9" s="6"/>
      <c r="C9" s="259" t="s">
        <v>112</v>
      </c>
      <c r="D9" s="105">
        <f>+'4 BG101'!$D$9</f>
        <v>44926</v>
      </c>
      <c r="E9" s="139" t="str">
        <f>+'4 BG101'!$E$9</f>
        <v>VARIACIÓN</v>
      </c>
      <c r="F9" s="105">
        <f>+'4 BG101'!$F$9</f>
        <v>45230</v>
      </c>
      <c r="G9" s="436" t="str">
        <f>+'4 BG101'!$G$9</f>
        <v>VARIACIÓN</v>
      </c>
      <c r="H9" s="105">
        <f>+'4 BG101'!H9</f>
        <v>45291</v>
      </c>
      <c r="I9" s="258" t="s">
        <v>114</v>
      </c>
      <c r="J9" s="258" t="s">
        <v>115</v>
      </c>
      <c r="K9" s="258" t="s">
        <v>114</v>
      </c>
      <c r="L9" s="258" t="s">
        <v>115</v>
      </c>
      <c r="M9" s="53" t="s">
        <v>41</v>
      </c>
      <c r="N9" s="158" t="s">
        <v>51</v>
      </c>
      <c r="O9" s="158" t="s">
        <v>4</v>
      </c>
      <c r="P9" s="140" t="s">
        <v>64</v>
      </c>
      <c r="Q9" s="3"/>
    </row>
    <row r="10" spans="1:17">
      <c r="B10" s="14"/>
      <c r="C10" s="9"/>
      <c r="D10" s="80"/>
      <c r="E10" s="21"/>
      <c r="F10" s="14"/>
      <c r="G10" s="61" t="s">
        <v>50</v>
      </c>
      <c r="H10" s="81"/>
      <c r="I10" s="82"/>
      <c r="J10" s="10"/>
      <c r="K10" s="82"/>
      <c r="L10" s="10"/>
      <c r="M10" s="63"/>
      <c r="N10" s="154"/>
      <c r="O10" s="154"/>
      <c r="P10" s="13"/>
      <c r="Q10" s="3"/>
    </row>
    <row r="11" spans="1:17" ht="13.5" thickBot="1">
      <c r="A11" s="338" t="s">
        <v>255</v>
      </c>
      <c r="C11" s="9"/>
      <c r="D11" s="95"/>
      <c r="E11" s="104"/>
      <c r="F11" s="80"/>
      <c r="G11" s="89"/>
      <c r="H11" s="71"/>
      <c r="I11" s="101"/>
      <c r="J11" s="102"/>
      <c r="K11" s="80"/>
      <c r="L11" s="89"/>
      <c r="M11" s="80"/>
      <c r="N11" s="14"/>
      <c r="O11" s="14"/>
      <c r="P11" s="14"/>
    </row>
    <row r="12" spans="1:17">
      <c r="A12" s="245">
        <v>523</v>
      </c>
      <c r="B12" s="344" t="s">
        <v>223</v>
      </c>
      <c r="C12" s="3"/>
      <c r="D12" s="418">
        <f>SUMIF('1 BL anterior'!B:B,A12,'1 BL anterior'!E:E)</f>
        <v>0</v>
      </c>
      <c r="E12" s="441"/>
      <c r="F12" s="200">
        <f>SUMIF('2 BL preli'!A:A,A12,'2 BL preli'!D:D)</f>
        <v>0</v>
      </c>
      <c r="G12" s="443"/>
      <c r="H12" s="441"/>
      <c r="I12" s="441"/>
      <c r="J12" s="441"/>
      <c r="K12" s="441"/>
      <c r="L12" s="441"/>
      <c r="M12" s="451">
        <f>SUMIF('3BL ACTUAL'!B:B,A12,'3BL ACTUAL'!E:E)</f>
        <v>0</v>
      </c>
      <c r="N12" s="21">
        <f t="shared" ref="N12:N23" si="0">IF(M12&lt;&gt;0,1,0)</f>
        <v>0</v>
      </c>
      <c r="O12" s="14">
        <f t="shared" ref="O12:O23" si="1">IF(M12&lt;&gt;0,3,0)</f>
        <v>0</v>
      </c>
      <c r="P12" s="14">
        <f t="shared" ref="P12:P23" si="2">+N12+O12</f>
        <v>0</v>
      </c>
    </row>
    <row r="13" spans="1:17">
      <c r="A13" s="245">
        <v>524</v>
      </c>
      <c r="B13" s="344" t="s">
        <v>224</v>
      </c>
      <c r="C13" s="3"/>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c r="A14" s="245">
        <v>525</v>
      </c>
      <c r="B14" s="344" t="s">
        <v>226</v>
      </c>
      <c r="C14" s="3"/>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c r="A15" s="245">
        <v>526</v>
      </c>
      <c r="B15" s="344" t="s">
        <v>227</v>
      </c>
      <c r="C15" s="3"/>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c r="A16" s="431" t="s">
        <v>664</v>
      </c>
      <c r="B16" s="344"/>
      <c r="C16" s="3"/>
      <c r="D16" s="420"/>
      <c r="E16" s="95"/>
      <c r="F16" s="200">
        <f>SUMIF('2 BL preli'!A:A,A16,'2 BL preli'!D:D)</f>
        <v>0</v>
      </c>
      <c r="G16" s="178"/>
      <c r="H16" s="95"/>
      <c r="I16" s="95"/>
      <c r="J16" s="95"/>
      <c r="K16" s="95"/>
      <c r="L16" s="95"/>
      <c r="M16" s="453"/>
      <c r="N16" s="21">
        <f t="shared" si="0"/>
        <v>0</v>
      </c>
      <c r="O16" s="14">
        <f t="shared" si="1"/>
        <v>0</v>
      </c>
      <c r="P16" s="14">
        <f t="shared" si="2"/>
        <v>0</v>
      </c>
    </row>
    <row r="17" spans="1:18">
      <c r="A17" s="245">
        <v>527</v>
      </c>
      <c r="B17" s="344" t="s">
        <v>256</v>
      </c>
      <c r="C17" s="3"/>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18">
      <c r="A18" s="245">
        <v>528</v>
      </c>
      <c r="B18" s="344" t="s">
        <v>188</v>
      </c>
      <c r="C18" s="3"/>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8">
      <c r="A19" s="431" t="s">
        <v>664</v>
      </c>
      <c r="B19" s="110"/>
      <c r="C19" s="3"/>
      <c r="D19" s="420"/>
      <c r="E19" s="95"/>
      <c r="F19" s="200">
        <f>SUMIF('2 BL preli'!A:A,A19,'2 BL preli'!D:D)</f>
        <v>0</v>
      </c>
      <c r="G19" s="178"/>
      <c r="H19" s="95"/>
      <c r="I19" s="95"/>
      <c r="J19" s="95"/>
      <c r="K19" s="95"/>
      <c r="L19" s="95"/>
      <c r="M19" s="453"/>
      <c r="N19" s="21">
        <f t="shared" si="0"/>
        <v>0</v>
      </c>
      <c r="O19" s="14">
        <f t="shared" si="1"/>
        <v>0</v>
      </c>
      <c r="P19" s="14">
        <f t="shared" si="2"/>
        <v>0</v>
      </c>
    </row>
    <row r="20" spans="1:18">
      <c r="A20" s="338" t="s">
        <v>146</v>
      </c>
      <c r="C20" s="3"/>
      <c r="D20" s="420">
        <f>SUMIF('1 BL anterior'!B:B,A20,'1 BL anterior'!E:E)</f>
        <v>0</v>
      </c>
      <c r="E20" s="95"/>
      <c r="F20" s="200">
        <f>SUMIF('2 BL preli'!A:A,A20,'2 BL preli'!D:D)</f>
        <v>0</v>
      </c>
      <c r="G20" s="178"/>
      <c r="H20" s="95"/>
      <c r="I20" s="95"/>
      <c r="J20" s="95"/>
      <c r="K20" s="95"/>
      <c r="L20" s="95"/>
      <c r="M20" s="453">
        <f>SUMIF('3BL ACTUAL'!B:B,A12,'3BL ACTUAL'!E:E)</f>
        <v>0</v>
      </c>
      <c r="N20" s="21">
        <f t="shared" si="0"/>
        <v>0</v>
      </c>
      <c r="O20" s="14">
        <f t="shared" si="1"/>
        <v>0</v>
      </c>
      <c r="P20" s="14">
        <f t="shared" si="2"/>
        <v>0</v>
      </c>
    </row>
    <row r="21" spans="1:18" ht="15">
      <c r="A21" s="245">
        <v>529</v>
      </c>
      <c r="B21" s="344" t="s">
        <v>240</v>
      </c>
      <c r="C21" s="254"/>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row>
    <row r="22" spans="1:18" ht="15">
      <c r="A22" s="245">
        <v>530</v>
      </c>
      <c r="B22" s="361" t="s">
        <v>241</v>
      </c>
      <c r="C22" s="254"/>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c r="Q22" s="98"/>
    </row>
    <row r="23" spans="1:18" ht="15.75" thickBot="1">
      <c r="A23" s="245">
        <v>531</v>
      </c>
      <c r="B23" s="344" t="s">
        <v>189</v>
      </c>
      <c r="C23" s="254"/>
      <c r="D23" s="420">
        <f>SUMIF('1 BL anterior'!B:B,A23,'1 BL anterior'!E:E)</f>
        <v>0</v>
      </c>
      <c r="E23" s="445"/>
      <c r="F23" s="200">
        <f>SUMIF('2 BL preli'!A:A,A23,'2 BL preli'!D:D)</f>
        <v>0</v>
      </c>
      <c r="G23" s="447"/>
      <c r="H23" s="445"/>
      <c r="I23" s="445"/>
      <c r="J23" s="445"/>
      <c r="K23" s="445"/>
      <c r="L23" s="445"/>
      <c r="M23" s="474">
        <f>SUMIF('3BL ACTUAL'!B:B,A23,'3BL ACTUAL'!E:E)</f>
        <v>0</v>
      </c>
      <c r="N23" s="21">
        <f t="shared" si="0"/>
        <v>0</v>
      </c>
      <c r="O23" s="14">
        <f t="shared" si="1"/>
        <v>0</v>
      </c>
      <c r="P23" s="14">
        <f t="shared" si="2"/>
        <v>0</v>
      </c>
    </row>
    <row r="24" spans="1:18" ht="12.75" customHeight="1" thickBot="1">
      <c r="A24" s="1189">
        <f>+M36</f>
        <v>0</v>
      </c>
      <c r="B24" s="1147">
        <f>+D36</f>
        <v>0</v>
      </c>
      <c r="C24" s="1083"/>
      <c r="D24" s="499">
        <f t="shared" ref="D24:M24" si="3">SUM(D12:D23)</f>
        <v>0</v>
      </c>
      <c r="E24" s="1082">
        <f t="shared" si="3"/>
        <v>0</v>
      </c>
      <c r="F24" s="455">
        <f t="shared" si="3"/>
        <v>0</v>
      </c>
      <c r="G24" s="475">
        <f t="shared" si="3"/>
        <v>0</v>
      </c>
      <c r="H24" s="483">
        <f t="shared" si="3"/>
        <v>0</v>
      </c>
      <c r="I24" s="486">
        <f t="shared" si="3"/>
        <v>0</v>
      </c>
      <c r="J24" s="485">
        <f t="shared" si="3"/>
        <v>0</v>
      </c>
      <c r="K24" s="485">
        <f t="shared" si="3"/>
        <v>0</v>
      </c>
      <c r="L24" s="456">
        <f t="shared" si="3"/>
        <v>0</v>
      </c>
      <c r="M24" s="457">
        <f t="shared" si="3"/>
        <v>0</v>
      </c>
      <c r="N24" s="1167">
        <f>IF(SUM(N$11:N23)=0,0,SUM(N$11:N23)/COUNTIF(N$11:N23,"&gt;0"))</f>
        <v>0</v>
      </c>
      <c r="O24" s="1167">
        <f>IF(SUM(O$11:O23)=0,0,SUM(O$11:O23)/COUNTIF(O$11:O23,"&gt;0"))</f>
        <v>0</v>
      </c>
      <c r="P24" s="1167">
        <f>IF(SUM(P$11:P23)=0,0,SUM(P$11:P23)/COUNTIF(P$11:P23,"&gt;0"))</f>
        <v>0</v>
      </c>
      <c r="Q24">
        <f>+B25</f>
        <v>0</v>
      </c>
      <c r="R24" s="66"/>
    </row>
    <row r="25" spans="1:18" ht="12.75" customHeight="1">
      <c r="A25" s="245"/>
      <c r="B25" s="344"/>
      <c r="C25" s="254"/>
      <c r="D25" s="95"/>
      <c r="E25" s="80"/>
      <c r="F25" s="95"/>
      <c r="G25" s="30"/>
      <c r="H25" s="71"/>
      <c r="I25" s="89"/>
      <c r="J25" s="80"/>
      <c r="K25" s="80"/>
      <c r="L25" s="178"/>
      <c r="M25" s="95"/>
      <c r="N25" s="14"/>
      <c r="O25" s="14"/>
      <c r="P25" s="14"/>
      <c r="R25" s="66"/>
    </row>
    <row r="26" spans="1:18" ht="12.75" customHeight="1">
      <c r="A26" s="2658"/>
      <c r="B26" s="2658"/>
      <c r="C26" s="254"/>
      <c r="D26" s="95"/>
      <c r="E26" s="80"/>
      <c r="F26" s="95"/>
      <c r="G26" s="30"/>
      <c r="H26" s="71"/>
      <c r="I26" s="89"/>
      <c r="J26" s="80"/>
      <c r="K26" s="80"/>
      <c r="L26" s="178"/>
      <c r="M26" s="95"/>
      <c r="N26" s="14"/>
      <c r="O26" s="14"/>
      <c r="P26" s="14"/>
      <c r="R26" s="66"/>
    </row>
    <row r="27" spans="1:18" ht="12.75" customHeight="1">
      <c r="A27" s="2658" t="s">
        <v>5296</v>
      </c>
      <c r="B27" s="2658" t="s">
        <v>5046</v>
      </c>
      <c r="C27" s="254"/>
      <c r="D27" s="95">
        <f>SUMIF('1 BL anterior'!C:C,A27,'1 BL anterior'!E:E)</f>
        <v>0</v>
      </c>
      <c r="E27" s="95"/>
      <c r="F27" s="95">
        <f>SUMIF('2 BL preli'!B:B,A27,'2 BL preli'!D:D)</f>
        <v>0</v>
      </c>
      <c r="G27" s="95"/>
      <c r="H27" s="95">
        <f>SUMIF('3BL ACTUAL'!C:C,A27,'3BL ACTUAL'!E:E)</f>
        <v>0</v>
      </c>
      <c r="I27" s="95"/>
      <c r="J27" s="95"/>
      <c r="K27" s="95"/>
      <c r="L27" s="95"/>
      <c r="M27" s="154">
        <f t="shared" ref="M27:M33" si="4">+H27+J27+L27-I27-K27</f>
        <v>0</v>
      </c>
      <c r="N27" s="14"/>
      <c r="O27" s="14"/>
      <c r="P27" s="14"/>
      <c r="R27" s="66"/>
    </row>
    <row r="28" spans="1:18" ht="12.75" customHeight="1">
      <c r="A28" s="2658"/>
      <c r="B28" s="2658"/>
      <c r="C28" s="254"/>
      <c r="D28" s="95">
        <f>SUMIF('1 BL anterior'!C:C,A28,'1 BL anterior'!E:E)</f>
        <v>0</v>
      </c>
      <c r="E28" s="95"/>
      <c r="F28" s="95">
        <f>SUMIF('2 BL preli'!B:B,A28,'2 BL preli'!D:D)</f>
        <v>0</v>
      </c>
      <c r="G28" s="95"/>
      <c r="H28" s="95">
        <f>SUMIF('3BL ACTUAL'!C:C,A28,'3BL ACTUAL'!E:E)</f>
        <v>0</v>
      </c>
      <c r="I28" s="95"/>
      <c r="J28" s="95"/>
      <c r="K28" s="95"/>
      <c r="L28" s="95"/>
      <c r="M28" s="154">
        <f t="shared" si="4"/>
        <v>0</v>
      </c>
      <c r="N28" s="14"/>
      <c r="O28" s="14"/>
      <c r="P28" s="14"/>
      <c r="R28" s="66"/>
    </row>
    <row r="29" spans="1:18" ht="12.75" customHeight="1">
      <c r="A29" s="1956"/>
      <c r="B29" s="2094"/>
      <c r="C29" s="254"/>
      <c r="D29" s="95">
        <f>SUMIF('1 BL anterior'!C:C,A29,'1 BL anterior'!E:E)</f>
        <v>0</v>
      </c>
      <c r="E29" s="95"/>
      <c r="F29" s="95">
        <f>SUMIF('2 BL preli'!B:B,A29,'2 BL preli'!D:D)</f>
        <v>0</v>
      </c>
      <c r="G29" s="95"/>
      <c r="H29" s="95">
        <f>SUMIF('3BL ACTUAL'!C:C,A29,'3BL ACTUAL'!E:E)</f>
        <v>0</v>
      </c>
      <c r="I29" s="95"/>
      <c r="J29" s="95"/>
      <c r="K29" s="95"/>
      <c r="L29" s="95"/>
      <c r="M29" s="154">
        <f t="shared" si="4"/>
        <v>0</v>
      </c>
      <c r="N29" s="14"/>
      <c r="O29" s="14"/>
      <c r="P29" s="14"/>
      <c r="R29" s="66"/>
    </row>
    <row r="30" spans="1:18" ht="12.75" customHeight="1">
      <c r="A30" s="1956"/>
      <c r="B30" s="2094"/>
      <c r="C30" s="254"/>
      <c r="D30" s="95">
        <f>SUMIF('1 BL anterior'!C:C,A30,'1 BL anterior'!E:E)</f>
        <v>0</v>
      </c>
      <c r="E30" s="95"/>
      <c r="F30" s="95">
        <f>SUMIF('2 BL preli'!B:B,A30,'2 BL preli'!D:D)</f>
        <v>0</v>
      </c>
      <c r="G30" s="95"/>
      <c r="H30" s="95">
        <f>SUMIF('3BL ACTUAL'!C:C,A30,'3BL ACTUAL'!E:E)</f>
        <v>0</v>
      </c>
      <c r="I30" s="95"/>
      <c r="J30" s="95"/>
      <c r="K30" s="95"/>
      <c r="L30" s="95"/>
      <c r="M30" s="154">
        <f t="shared" si="4"/>
        <v>0</v>
      </c>
      <c r="N30" s="14"/>
      <c r="O30" s="14"/>
      <c r="P30" s="14"/>
      <c r="R30" s="66"/>
    </row>
    <row r="31" spans="1:18" ht="12.75" customHeight="1">
      <c r="A31" s="2073"/>
      <c r="B31" s="2095"/>
      <c r="C31" s="254"/>
      <c r="D31" s="95">
        <f>SUMIF('1 BL anterior'!C:C,A31,'1 BL anterior'!E:E)</f>
        <v>0</v>
      </c>
      <c r="E31" s="95"/>
      <c r="F31" s="95">
        <f>SUMIF('2 BL preli'!B:B,A31,'2 BL preli'!D:D)</f>
        <v>0</v>
      </c>
      <c r="G31" s="95"/>
      <c r="H31" s="95">
        <f>SUMIF('3BL ACTUAL'!C:C,A31,'3BL ACTUAL'!E:E)</f>
        <v>0</v>
      </c>
      <c r="I31" s="95"/>
      <c r="J31" s="95"/>
      <c r="K31" s="95"/>
      <c r="L31" s="95"/>
      <c r="M31" s="154">
        <f t="shared" si="4"/>
        <v>0</v>
      </c>
      <c r="N31" s="14"/>
      <c r="O31" s="14"/>
      <c r="P31" s="14"/>
      <c r="R31" s="66"/>
    </row>
    <row r="32" spans="1:18" ht="12.75" customHeight="1">
      <c r="A32" s="1957"/>
      <c r="B32" s="1955"/>
      <c r="C32" s="254"/>
      <c r="D32" s="95">
        <f>SUMIF('1 BL anterior'!C:C,A32,'1 BL anterior'!E:E)</f>
        <v>0</v>
      </c>
      <c r="E32" s="95"/>
      <c r="F32" s="95">
        <f>SUMIF('2 BL preli'!B:B,A32,'2 BL preli'!D:D)</f>
        <v>0</v>
      </c>
      <c r="G32" s="95"/>
      <c r="H32" s="95">
        <f>SUMIF('3BL ACTUAL'!C:C,A32,'3BL ACTUAL'!E:E)</f>
        <v>0</v>
      </c>
      <c r="I32" s="95"/>
      <c r="J32" s="95"/>
      <c r="K32" s="95"/>
      <c r="L32" s="95"/>
      <c r="M32" s="154">
        <f t="shared" si="4"/>
        <v>0</v>
      </c>
      <c r="N32" s="14"/>
      <c r="O32" s="14"/>
      <c r="P32" s="14"/>
      <c r="R32" s="66"/>
    </row>
    <row r="33" spans="1:18" ht="12.75" customHeight="1">
      <c r="A33" s="1957"/>
      <c r="B33" s="1955"/>
      <c r="C33" s="254"/>
      <c r="D33" s="95">
        <f>SUMIF('1 BL anterior'!C:C,A33,'1 BL anterior'!E:E)</f>
        <v>0</v>
      </c>
      <c r="E33" s="95"/>
      <c r="F33" s="95">
        <f>SUMIF('2 BL preli'!B:B,A33,'2 BL preli'!D:D)</f>
        <v>0</v>
      </c>
      <c r="G33" s="95"/>
      <c r="H33" s="95">
        <f>SUMIF('3BL ACTUAL'!C:C,A33,'3BL ACTUAL'!E:E)</f>
        <v>0</v>
      </c>
      <c r="I33" s="95"/>
      <c r="J33" s="95"/>
      <c r="K33" s="95"/>
      <c r="L33" s="95"/>
      <c r="M33" s="154">
        <f t="shared" si="4"/>
        <v>0</v>
      </c>
      <c r="N33" s="14"/>
      <c r="O33" s="14"/>
      <c r="P33" s="14"/>
      <c r="R33" s="66"/>
    </row>
    <row r="34" spans="1:18" ht="13.5" thickBot="1">
      <c r="B34" s="32"/>
      <c r="C34" s="62"/>
      <c r="D34" s="80"/>
      <c r="E34" s="91"/>
      <c r="F34" s="89"/>
      <c r="G34" s="89"/>
      <c r="H34" s="89"/>
      <c r="I34" s="89"/>
      <c r="J34" s="80"/>
      <c r="K34" s="80"/>
      <c r="L34" s="178"/>
      <c r="M34" s="95"/>
      <c r="N34" s="14"/>
      <c r="O34" s="14"/>
      <c r="P34" s="14"/>
    </row>
    <row r="35" spans="1:18" ht="13.5" thickBot="1">
      <c r="B35" s="12"/>
      <c r="C35" s="12"/>
      <c r="D35" s="99">
        <f t="shared" ref="D35:M35" si="5">SUM(D27:D34)</f>
        <v>0</v>
      </c>
      <c r="E35" s="99">
        <f t="shared" si="5"/>
        <v>0</v>
      </c>
      <c r="F35" s="99">
        <f t="shared" si="5"/>
        <v>0</v>
      </c>
      <c r="G35" s="99">
        <f t="shared" si="5"/>
        <v>0</v>
      </c>
      <c r="H35" s="99">
        <f t="shared" si="5"/>
        <v>0</v>
      </c>
      <c r="I35" s="99">
        <f t="shared" si="5"/>
        <v>0</v>
      </c>
      <c r="J35" s="99">
        <f t="shared" si="5"/>
        <v>0</v>
      </c>
      <c r="K35" s="99">
        <f t="shared" si="5"/>
        <v>0</v>
      </c>
      <c r="L35" s="99">
        <f t="shared" si="5"/>
        <v>0</v>
      </c>
      <c r="M35" s="99">
        <f t="shared" si="5"/>
        <v>0</v>
      </c>
      <c r="N35" s="155">
        <f>AVERAGE(N10:N23)</f>
        <v>0</v>
      </c>
      <c r="O35" s="155">
        <f>AVERAGE(O10:O23)</f>
        <v>0</v>
      </c>
      <c r="P35" s="155">
        <f>+N35+O35</f>
        <v>0</v>
      </c>
    </row>
    <row r="36" spans="1:18">
      <c r="D36" s="91">
        <f>+D24-D35</f>
        <v>0</v>
      </c>
      <c r="E36" s="66"/>
      <c r="F36" s="91">
        <f>+F24-F35</f>
        <v>0</v>
      </c>
      <c r="G36" s="66"/>
      <c r="H36" s="66"/>
      <c r="I36" s="66"/>
      <c r="J36" s="66"/>
      <c r="K36" s="66"/>
      <c r="L36" s="66"/>
      <c r="M36" s="91">
        <f>+M24-M35</f>
        <v>0</v>
      </c>
    </row>
    <row r="37" spans="1:18">
      <c r="E37" s="66"/>
      <c r="F37" s="66"/>
      <c r="G37" s="66"/>
      <c r="H37" s="66"/>
      <c r="I37" s="66"/>
      <c r="J37" s="66"/>
      <c r="K37" s="66"/>
      <c r="L37" s="66"/>
      <c r="M37" s="66"/>
    </row>
    <row r="38" spans="1:18">
      <c r="A38" s="3"/>
      <c r="B38" s="106" t="s">
        <v>116</v>
      </c>
      <c r="C38" s="3"/>
      <c r="D38" s="3"/>
    </row>
    <row r="39" spans="1:18">
      <c r="A39" s="3"/>
      <c r="B39" s="106" t="s">
        <v>117</v>
      </c>
      <c r="C39" s="3"/>
      <c r="D39" s="3"/>
      <c r="M39" s="91"/>
    </row>
    <row r="40" spans="1:18">
      <c r="A40" s="22"/>
      <c r="B40" s="3"/>
      <c r="C40" s="3"/>
      <c r="D40" s="3"/>
      <c r="M40" s="91"/>
    </row>
    <row r="41" spans="1:18" ht="15.75">
      <c r="A41" s="3"/>
      <c r="B41" s="22" t="s">
        <v>2</v>
      </c>
      <c r="C41" s="22">
        <v>2</v>
      </c>
      <c r="D41" s="3" t="s">
        <v>53</v>
      </c>
      <c r="L41" s="233"/>
      <c r="M41" s="233"/>
    </row>
    <row r="42" spans="1:18" ht="15.75">
      <c r="A42" s="22">
        <v>1</v>
      </c>
      <c r="B42" s="3" t="s">
        <v>52</v>
      </c>
      <c r="C42" s="22">
        <v>3</v>
      </c>
      <c r="D42" s="108" t="s">
        <v>106</v>
      </c>
      <c r="L42" s="187"/>
      <c r="M42" s="209"/>
    </row>
    <row r="43" spans="1:18" ht="15.75">
      <c r="A43" s="22">
        <v>2</v>
      </c>
      <c r="B43" s="3" t="s">
        <v>54</v>
      </c>
      <c r="C43" s="22">
        <v>4</v>
      </c>
      <c r="D43" s="3" t="s">
        <v>56</v>
      </c>
      <c r="L43" s="187"/>
      <c r="M43" s="187"/>
    </row>
    <row r="44" spans="1:18" ht="15.75">
      <c r="A44" s="22"/>
      <c r="B44" s="106" t="s">
        <v>107</v>
      </c>
      <c r="C44" s="22">
        <v>5</v>
      </c>
      <c r="D44" s="3" t="s">
        <v>58</v>
      </c>
      <c r="L44" s="209"/>
      <c r="M44" s="209"/>
    </row>
    <row r="45" spans="1:18" ht="15.75">
      <c r="A45" s="22">
        <v>3</v>
      </c>
      <c r="B45" s="3" t="s">
        <v>57</v>
      </c>
      <c r="C45" s="3"/>
      <c r="D45" s="3"/>
      <c r="L45" s="209"/>
      <c r="M45" s="209"/>
    </row>
    <row r="46" spans="1:18" ht="15.75">
      <c r="A46" s="22">
        <v>2</v>
      </c>
      <c r="B46" s="3" t="s">
        <v>59</v>
      </c>
      <c r="C46" s="3"/>
      <c r="D46" s="3"/>
      <c r="L46" s="187"/>
    </row>
    <row r="47" spans="1:18" ht="15.75">
      <c r="A47" s="22">
        <v>1</v>
      </c>
      <c r="B47" s="3" t="s">
        <v>60</v>
      </c>
      <c r="C47" s="3"/>
      <c r="D47" s="3"/>
      <c r="L47" s="209"/>
      <c r="M47" s="209"/>
    </row>
    <row r="48" spans="1:18" ht="15.75">
      <c r="L48" s="209"/>
      <c r="M48" s="209"/>
    </row>
    <row r="49" spans="12:12" ht="15.75">
      <c r="L49" s="187"/>
    </row>
    <row r="50" spans="12:12" ht="15.75">
      <c r="L50" s="209"/>
    </row>
    <row r="51" spans="12:12" ht="15.75">
      <c r="L51" s="187"/>
    </row>
    <row r="52" spans="12:12" ht="15.75">
      <c r="L52" s="187"/>
    </row>
    <row r="64" spans="12:12" ht="12.75" customHeight="1"/>
    <row r="65" ht="12.75" customHeight="1"/>
    <row r="66" ht="12.75" customHeight="1"/>
    <row r="67" ht="12.75" customHeight="1"/>
    <row r="68" ht="12.75" customHeight="1"/>
    <row r="69" ht="13.5" customHeight="1"/>
    <row r="70" ht="62.25" customHeight="1"/>
    <row r="71" ht="12.75" customHeight="1"/>
    <row r="72" ht="12.75" customHeight="1"/>
    <row r="73" ht="12.75" customHeight="1"/>
    <row r="74" ht="13.5" customHeight="1"/>
    <row r="75" ht="30.75" customHeight="1"/>
    <row r="76" ht="13.5" customHeight="1"/>
    <row r="77" ht="30.75" customHeight="1"/>
    <row r="78" ht="13.5" customHeight="1"/>
    <row r="79" ht="12.75" customHeight="1"/>
    <row r="80" ht="12.75" customHeight="1"/>
    <row r="81" ht="12.75" customHeight="1"/>
    <row r="82" ht="12.75" customHeight="1"/>
    <row r="83" ht="13.5" customHeight="1"/>
    <row r="84" ht="30.75" customHeight="1"/>
    <row r="85" ht="12.75" customHeight="1"/>
    <row r="86" ht="12.75" customHeight="1"/>
    <row r="87" ht="13.5" customHeight="1"/>
    <row r="88" ht="12.75" customHeight="1"/>
    <row r="89" ht="12.75" customHeight="1"/>
    <row r="90" ht="12.75" customHeight="1"/>
    <row r="91" ht="12.75" customHeight="1"/>
    <row r="92" ht="12.75" customHeight="1"/>
    <row r="93" ht="13.5" customHeight="1"/>
    <row r="94" ht="12.75" customHeight="1"/>
    <row r="95" ht="12.75" customHeight="1"/>
    <row r="96" ht="12.75" customHeight="1"/>
    <row r="97" ht="12.75" customHeight="1"/>
    <row r="98" ht="12.75" customHeight="1"/>
    <row r="99" ht="13.5" customHeight="1"/>
    <row r="102" ht="15.75" customHeight="1"/>
    <row r="104" ht="30.75" customHeight="1"/>
    <row r="107" ht="12.75" customHeight="1"/>
    <row r="108" ht="12.75" customHeight="1"/>
    <row r="109" ht="12.75" customHeight="1"/>
    <row r="110" ht="12.75" customHeight="1"/>
    <row r="111" ht="12.75" customHeight="1"/>
    <row r="112" ht="13.5" customHeight="1"/>
    <row r="118" ht="30.75" customHeight="1"/>
    <row r="119" ht="13.5" customHeight="1"/>
    <row r="120" ht="30.75" customHeight="1"/>
    <row r="121" ht="13.5" customHeight="1"/>
    <row r="122" ht="46.5" customHeight="1"/>
    <row r="123" ht="12.75" customHeight="1"/>
    <row r="124" ht="12.75" customHeight="1"/>
    <row r="125" ht="13.5" customHeight="1"/>
    <row r="127" ht="46.5" customHeight="1"/>
    <row r="128" ht="12.75" customHeight="1"/>
    <row r="129" ht="13.5" customHeight="1"/>
    <row r="130" ht="12.75" customHeight="1"/>
    <row r="131" ht="12.75" customHeight="1"/>
    <row r="132" ht="12.75" customHeight="1"/>
    <row r="133" ht="12.75" customHeight="1"/>
    <row r="134" ht="13.5" customHeight="1"/>
    <row r="135" ht="12.75" customHeight="1"/>
    <row r="136" ht="12.75" customHeight="1"/>
    <row r="137" ht="12.75" customHeight="1"/>
    <row r="138" ht="13.5" customHeight="1"/>
  </sheetData>
  <mergeCells count="7">
    <mergeCell ref="N8:O8"/>
    <mergeCell ref="B2:L2"/>
    <mergeCell ref="B3:L3"/>
    <mergeCell ref="B4:L4"/>
    <mergeCell ref="B5:L5"/>
    <mergeCell ref="M2:N4"/>
    <mergeCell ref="N7:P7"/>
  </mergeCells>
  <phoneticPr fontId="0" type="noConversion"/>
  <pageMargins left="0.17" right="0.11" top="1.1399999999999999" bottom="1" header="0.5" footer="0.5"/>
  <pageSetup scale="62" orientation="landscape" horizontalDpi="4294967292" r:id="rId1"/>
  <headerFooter alignWithMargins="0">
    <oddFooter>Page &amp;P</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50">
    <tabColor theme="3"/>
    <pageSetUpPr fitToPage="1"/>
  </sheetPr>
  <dimension ref="A3:Q34"/>
  <sheetViews>
    <sheetView workbookViewId="0"/>
  </sheetViews>
  <sheetFormatPr baseColWidth="10" defaultColWidth="8.85546875" defaultRowHeight="12.75"/>
  <cols>
    <col min="1" max="1" width="15" bestFit="1" customWidth="1"/>
    <col min="2" max="2" width="45" customWidth="1"/>
    <col min="3" max="3" width="4.85546875" customWidth="1"/>
    <col min="4" max="4" width="20.42578125" customWidth="1"/>
    <col min="5" max="5" width="11.85546875" bestFit="1" customWidth="1"/>
    <col min="6" max="6" width="11.140625" customWidth="1"/>
    <col min="7" max="7" width="12.140625" customWidth="1"/>
    <col min="8" max="8" width="11.5703125" bestFit="1" customWidth="1"/>
    <col min="9" max="9" width="9.5703125" bestFit="1" customWidth="1"/>
    <col min="10" max="10" width="10.140625" bestFit="1" customWidth="1"/>
    <col min="11" max="11" width="9.5703125" bestFit="1" customWidth="1"/>
    <col min="12" max="12" width="10.140625" bestFit="1" customWidth="1"/>
    <col min="13" max="13" width="12.140625" bestFit="1" customWidth="1"/>
    <col min="14" max="14" width="9.5703125" customWidth="1"/>
    <col min="15" max="15" width="8" bestFit="1" customWidth="1"/>
    <col min="16" max="16" width="7.85546875" bestFit="1" customWidth="1"/>
    <col min="17" max="17" width="10.5703125" customWidth="1"/>
  </cols>
  <sheetData>
    <row r="3" spans="1:17">
      <c r="A3" s="236">
        <f>+'4 BG101'!B1</f>
        <v>0</v>
      </c>
      <c r="B3" s="3350" t="str">
        <f>+'4 BG101'!$B$2</f>
        <v>TABACALERA MENHURSA S.A.</v>
      </c>
      <c r="C3" s="3350"/>
      <c r="D3" s="3350"/>
      <c r="E3" s="3350"/>
      <c r="F3" s="3350"/>
      <c r="G3" s="3350"/>
      <c r="H3" s="3350"/>
      <c r="I3" s="3350"/>
      <c r="J3" s="3350"/>
      <c r="L3" s="3526">
        <f>+'4 BG101'!C32</f>
        <v>203</v>
      </c>
      <c r="M3" s="3526"/>
    </row>
    <row r="4" spans="1:17">
      <c r="B4" s="1" t="str">
        <f>+'4 BG101'!$B$3</f>
        <v>ANEXOS A LOS ESTADOS FINANCIEROS</v>
      </c>
      <c r="C4" s="1"/>
      <c r="D4" s="1"/>
      <c r="E4" s="1"/>
      <c r="F4" s="2"/>
      <c r="G4" s="2"/>
      <c r="H4" s="2"/>
      <c r="I4" s="2"/>
      <c r="J4" s="2"/>
      <c r="L4" s="3526"/>
      <c r="M4" s="3526"/>
    </row>
    <row r="5" spans="1:17">
      <c r="B5" s="1" t="str">
        <f>+'4 BG101'!B32</f>
        <v>Impuesto a la renta por pagar del ejercicio</v>
      </c>
      <c r="C5" s="1"/>
      <c r="D5" s="1"/>
      <c r="E5" s="1"/>
      <c r="F5" s="2"/>
      <c r="G5" s="2"/>
      <c r="H5" s="2"/>
      <c r="I5" s="2"/>
      <c r="J5" s="2"/>
      <c r="L5" s="3526"/>
      <c r="M5" s="3526"/>
    </row>
    <row r="6" spans="1:17">
      <c r="B6" s="1" t="str">
        <f>+'4 BG101'!B5</f>
        <v>AL 31 DE DICIEMBRE DEL 2023</v>
      </c>
      <c r="C6" s="1"/>
      <c r="D6" s="1"/>
      <c r="E6" s="1"/>
      <c r="F6" s="2"/>
      <c r="G6" s="2"/>
      <c r="H6" s="2"/>
      <c r="I6" s="2"/>
      <c r="J6" s="2"/>
    </row>
    <row r="7" spans="1:17">
      <c r="N7" s="3506" t="s">
        <v>110</v>
      </c>
      <c r="O7" s="3347"/>
      <c r="P7" s="3338"/>
    </row>
    <row r="8" spans="1:17">
      <c r="B8" s="4" t="s">
        <v>10</v>
      </c>
      <c r="C8" s="4"/>
      <c r="D8" s="50" t="s">
        <v>11</v>
      </c>
      <c r="E8" s="50"/>
      <c r="F8" s="37" t="s">
        <v>12</v>
      </c>
      <c r="G8" s="38"/>
      <c r="H8" s="18" t="s">
        <v>14</v>
      </c>
      <c r="I8" s="5" t="s">
        <v>13</v>
      </c>
      <c r="J8" s="5"/>
      <c r="K8" s="5" t="s">
        <v>15</v>
      </c>
      <c r="L8" s="5"/>
      <c r="M8" s="12" t="s">
        <v>11</v>
      </c>
      <c r="N8" s="3337"/>
      <c r="O8" s="3338"/>
      <c r="P8" s="157" t="s">
        <v>62</v>
      </c>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19"/>
      <c r="N9" s="158" t="s">
        <v>51</v>
      </c>
      <c r="O9" s="158" t="s">
        <v>4</v>
      </c>
      <c r="P9" s="140" t="s">
        <v>64</v>
      </c>
    </row>
    <row r="10" spans="1:17">
      <c r="B10" s="264"/>
      <c r="C10" s="8"/>
      <c r="D10" s="8"/>
      <c r="E10" s="8"/>
      <c r="F10" s="8"/>
      <c r="G10" s="29" t="s">
        <v>7</v>
      </c>
      <c r="H10" s="9"/>
      <c r="I10" s="8"/>
      <c r="J10" s="13"/>
      <c r="K10" s="8"/>
      <c r="L10" s="13"/>
      <c r="M10" s="13"/>
      <c r="N10" s="161"/>
      <c r="O10" s="160"/>
      <c r="P10" s="13"/>
    </row>
    <row r="11" spans="1:17" ht="13.5" thickBot="1">
      <c r="A11" s="245"/>
      <c r="B11" s="338" t="s">
        <v>129</v>
      </c>
      <c r="C11" s="9"/>
      <c r="D11" s="9"/>
      <c r="E11" s="9"/>
      <c r="F11" s="9"/>
      <c r="G11" s="30"/>
      <c r="H11" s="9"/>
      <c r="I11" s="9"/>
      <c r="J11" s="14"/>
      <c r="K11" s="9"/>
      <c r="L11" s="14"/>
      <c r="M11" s="21"/>
      <c r="N11" s="255"/>
      <c r="O11" s="154"/>
      <c r="P11" s="14"/>
    </row>
    <row r="12" spans="1:17" ht="13.5" thickBot="1">
      <c r="A12" s="57">
        <v>532</v>
      </c>
      <c r="B12" s="63" t="s">
        <v>206</v>
      </c>
      <c r="C12" s="881"/>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row>
    <row r="13" spans="1:17" ht="13.5" thickBot="1">
      <c r="A13" s="1222">
        <f>+M23</f>
        <v>0</v>
      </c>
      <c r="B13" s="1084">
        <f>+D23</f>
        <v>0</v>
      </c>
      <c r="C13" s="461"/>
      <c r="D13" s="461"/>
      <c r="E13" s="461"/>
      <c r="F13" s="461"/>
      <c r="G13" s="475"/>
      <c r="H13" s="461"/>
      <c r="I13" s="461"/>
      <c r="J13" s="460"/>
      <c r="K13" s="461"/>
      <c r="L13" s="460"/>
      <c r="M13" s="424"/>
      <c r="N13" s="1167">
        <f>IF(SUM(N$11:N12)=0,0,SUM(N$11:N12)/COUNTIF(N$11:N12,"&gt;0"))</f>
        <v>0</v>
      </c>
      <c r="O13" s="1167">
        <f>IF(SUM(O$11:O12)=0,0,SUM(O$11:O12)/COUNTIF(O$11:O12,"&gt;0"))</f>
        <v>0</v>
      </c>
      <c r="P13" s="1167">
        <f>IF(SUM(P$11:P12)=0,0,SUM(P$11:P12)/COUNTIF(P$11:P12,"&gt;0"))</f>
        <v>0</v>
      </c>
      <c r="Q13">
        <f>+B14</f>
        <v>0</v>
      </c>
    </row>
    <row r="14" spans="1:17">
      <c r="A14" s="245"/>
      <c r="B14" s="338"/>
      <c r="C14" s="9"/>
      <c r="D14" s="95">
        <f>SUMIF('1 BL anterior'!C:C,A14,'1 BL anterior'!E:E)</f>
        <v>0</v>
      </c>
      <c r="E14" s="95"/>
      <c r="F14" s="95">
        <f>SUMIF('2 BL preli'!B:B,A14,'2 BL preli'!D:D)</f>
        <v>0</v>
      </c>
      <c r="G14" s="95"/>
      <c r="H14" s="95">
        <f>SUMIF('3BL ACTUAL'!C:C,A14,'3BL ACTUAL'!E:E)</f>
        <v>0</v>
      </c>
      <c r="I14" s="95"/>
      <c r="J14" s="95"/>
      <c r="K14" s="95"/>
      <c r="L14" s="95"/>
      <c r="M14" s="154">
        <f t="shared" ref="M14:M20" si="0">+H14+J14+L14-I14-K14</f>
        <v>0</v>
      </c>
      <c r="N14" s="255"/>
      <c r="O14" s="154"/>
      <c r="P14" s="14"/>
    </row>
    <row r="15" spans="1:17">
      <c r="A15" s="245"/>
      <c r="B15" s="63"/>
      <c r="C15" s="63"/>
      <c r="D15" s="95">
        <f>SUMIF('1 BL anterior'!C:C,A15,'1 BL anterior'!E:E)</f>
        <v>0</v>
      </c>
      <c r="E15" s="95"/>
      <c r="F15" s="95">
        <f>SUMIF('2 BL preli'!B:B,A15,'2 BL preli'!D:D)</f>
        <v>0</v>
      </c>
      <c r="G15" s="95"/>
      <c r="H15" s="95">
        <f>SUMIF('3BL ACTUAL'!C:C,A15,'3BL ACTUAL'!E:E)</f>
        <v>0</v>
      </c>
      <c r="I15" s="95"/>
      <c r="J15" s="95"/>
      <c r="K15" s="95"/>
      <c r="L15" s="95"/>
      <c r="M15" s="154">
        <f t="shared" si="0"/>
        <v>0</v>
      </c>
      <c r="N15" s="180"/>
      <c r="O15" s="14"/>
      <c r="P15" s="14"/>
    </row>
    <row r="16" spans="1:17" ht="15.75">
      <c r="A16" s="2469"/>
      <c r="B16" s="2469"/>
      <c r="C16" s="63"/>
      <c r="D16" s="95">
        <f>SUMIF('1 BL anterior'!C:C,A16,'1 BL anterior'!E:E)</f>
        <v>0</v>
      </c>
      <c r="E16" s="95"/>
      <c r="F16" s="95">
        <f>SUMIF('2 BL preli'!B:B,A16,'2 BL preli'!D:D)</f>
        <v>0</v>
      </c>
      <c r="G16" s="95"/>
      <c r="H16" s="95">
        <f>SUMIF('3BL ACTUAL'!C:C,A16,'3BL ACTUAL'!E:E)</f>
        <v>0</v>
      </c>
      <c r="I16" s="95"/>
      <c r="J16" s="95"/>
      <c r="K16" s="95"/>
      <c r="L16" s="95"/>
      <c r="M16" s="154">
        <f t="shared" si="0"/>
        <v>0</v>
      </c>
      <c r="N16" s="180"/>
      <c r="O16" s="14"/>
      <c r="P16" s="14"/>
    </row>
    <row r="17" spans="1:16" ht="15">
      <c r="A17" s="2470"/>
      <c r="B17" s="2470"/>
      <c r="C17" s="63"/>
      <c r="D17" s="95">
        <f>SUMIF('1 BL anterior'!C:C,A17,'1 BL anterior'!E:E)</f>
        <v>0</v>
      </c>
      <c r="E17" s="95"/>
      <c r="F17" s="95">
        <f>SUMIF('2 BL preli'!B:B,A17,'2 BL preli'!D:D)</f>
        <v>0</v>
      </c>
      <c r="G17" s="95"/>
      <c r="H17" s="95">
        <f>SUMIF('3BL ACTUAL'!C:C,A17,'3BL ACTUAL'!E:E)</f>
        <v>0</v>
      </c>
      <c r="I17" s="95"/>
      <c r="J17" s="95"/>
      <c r="K17" s="95"/>
      <c r="L17" s="95"/>
      <c r="M17" s="154">
        <f t="shared" si="0"/>
        <v>0</v>
      </c>
      <c r="N17" s="180"/>
      <c r="O17" s="14"/>
      <c r="P17" s="14"/>
    </row>
    <row r="18" spans="1:16">
      <c r="B18" s="245"/>
      <c r="C18" s="63"/>
      <c r="D18" s="95">
        <f>SUMIF('1 BL anterior'!C:C,A18,'1 BL anterior'!E:E)</f>
        <v>0</v>
      </c>
      <c r="E18" s="95"/>
      <c r="F18" s="95">
        <f>SUMIF('2 BL preli'!B:B,A18,'2 BL preli'!D:D)</f>
        <v>0</v>
      </c>
      <c r="G18" s="95"/>
      <c r="H18" s="95">
        <f>SUMIF('3BL ACTUAL'!C:C,A18,'3BL ACTUAL'!E:E)</f>
        <v>0</v>
      </c>
      <c r="I18" s="95"/>
      <c r="J18" s="95"/>
      <c r="K18" s="95"/>
      <c r="L18" s="95"/>
      <c r="M18" s="154">
        <f t="shared" si="0"/>
        <v>0</v>
      </c>
      <c r="N18" s="180"/>
      <c r="O18" s="14"/>
      <c r="P18" s="14"/>
    </row>
    <row r="19" spans="1:16">
      <c r="A19" s="1953"/>
      <c r="B19" s="1952"/>
      <c r="C19" s="63"/>
      <c r="D19" s="95">
        <f>SUMIF('1 BL anterior'!C:C,A19,'1 BL anterior'!E:E)</f>
        <v>0</v>
      </c>
      <c r="E19" s="95"/>
      <c r="F19" s="95">
        <f>SUMIF('2 BL preli'!B:B,A19,'2 BL preli'!D:D)</f>
        <v>0</v>
      </c>
      <c r="G19" s="95"/>
      <c r="H19" s="95">
        <f>SUMIF('3BL ACTUAL'!C:C,A19,'3BL ACTUAL'!E:E)</f>
        <v>0</v>
      </c>
      <c r="I19" s="95"/>
      <c r="J19" s="95"/>
      <c r="K19" s="95"/>
      <c r="L19" s="95"/>
      <c r="M19" s="154">
        <f t="shared" si="0"/>
        <v>0</v>
      </c>
      <c r="N19" s="180"/>
      <c r="O19" s="14"/>
      <c r="P19" s="14"/>
    </row>
    <row r="20" spans="1:16" ht="15">
      <c r="A20" s="284"/>
      <c r="B20" s="331"/>
      <c r="C20" s="63"/>
      <c r="D20" s="95">
        <f>SUMIF('1 BL anterior'!C:C,A20,'1 BL anterior'!E:E)</f>
        <v>0</v>
      </c>
      <c r="E20" s="95"/>
      <c r="F20" s="95">
        <f>SUMIF('2 BL preli'!B:B,A20,'2 BL preli'!D:D)</f>
        <v>0</v>
      </c>
      <c r="G20" s="95"/>
      <c r="H20" s="95">
        <f>SUMIF('3BL ACTUAL'!C:C,A20,'3BL ACTUAL'!E:E)</f>
        <v>0</v>
      </c>
      <c r="I20" s="95"/>
      <c r="J20" s="95"/>
      <c r="K20" s="95"/>
      <c r="L20" s="95"/>
      <c r="M20" s="154">
        <f t="shared" si="0"/>
        <v>0</v>
      </c>
      <c r="N20" s="180"/>
      <c r="O20" s="14"/>
      <c r="P20" s="14"/>
    </row>
    <row r="21" spans="1:16" ht="15.75" thickBot="1">
      <c r="A21" s="284"/>
      <c r="B21" s="343"/>
      <c r="C21" s="63"/>
      <c r="D21" s="95"/>
      <c r="E21" s="95"/>
      <c r="F21" s="95"/>
      <c r="G21" s="178"/>
      <c r="H21" s="71"/>
      <c r="I21" s="178"/>
      <c r="J21" s="95"/>
      <c r="K21" s="95"/>
      <c r="L21" s="95"/>
      <c r="M21" s="179"/>
      <c r="N21" s="180"/>
      <c r="O21" s="14"/>
      <c r="P21" s="14"/>
    </row>
    <row r="22" spans="1:16" ht="13.5" thickBot="1">
      <c r="B22" s="12"/>
      <c r="C22" s="12"/>
      <c r="D22" s="96">
        <f t="shared" ref="D22:M22" si="1">SUM(D15:D21)</f>
        <v>0</v>
      </c>
      <c r="E22" s="96">
        <f t="shared" si="1"/>
        <v>0</v>
      </c>
      <c r="F22" s="96">
        <f t="shared" si="1"/>
        <v>0</v>
      </c>
      <c r="G22" s="96">
        <f t="shared" si="1"/>
        <v>0</v>
      </c>
      <c r="H22" s="96">
        <f t="shared" si="1"/>
        <v>0</v>
      </c>
      <c r="I22" s="96">
        <f t="shared" si="1"/>
        <v>0</v>
      </c>
      <c r="J22" s="96">
        <f t="shared" si="1"/>
        <v>0</v>
      </c>
      <c r="K22" s="96">
        <f t="shared" si="1"/>
        <v>0</v>
      </c>
      <c r="L22" s="96">
        <f t="shared" si="1"/>
        <v>0</v>
      </c>
      <c r="M22" s="96">
        <f t="shared" si="1"/>
        <v>0</v>
      </c>
      <c r="N22" s="155">
        <f>AVERAGE(N10:N21)</f>
        <v>0</v>
      </c>
      <c r="O22" s="155">
        <f>AVERAGE(O10:O21)</f>
        <v>0</v>
      </c>
      <c r="P22" s="155">
        <f>+N22+O22</f>
        <v>0</v>
      </c>
    </row>
    <row r="23" spans="1:16">
      <c r="D23" s="285">
        <f>+D12-D22</f>
        <v>0</v>
      </c>
      <c r="F23" s="285">
        <f>+F12-F22</f>
        <v>0</v>
      </c>
      <c r="M23" s="285">
        <f>+M12-M22</f>
        <v>0</v>
      </c>
    </row>
    <row r="25" spans="1:16">
      <c r="A25" s="3"/>
      <c r="B25" s="106" t="s">
        <v>116</v>
      </c>
      <c r="C25" s="3"/>
      <c r="D25" s="3"/>
    </row>
    <row r="26" spans="1:16">
      <c r="A26" s="3"/>
      <c r="B26" s="106" t="s">
        <v>117</v>
      </c>
      <c r="C26" s="3"/>
      <c r="D26" s="3"/>
    </row>
    <row r="27" spans="1:16">
      <c r="A27" s="22"/>
      <c r="B27" s="3"/>
      <c r="C27" s="3"/>
      <c r="D27" s="3"/>
    </row>
    <row r="28" spans="1:16">
      <c r="A28" s="3"/>
      <c r="B28" s="22" t="s">
        <v>2</v>
      </c>
      <c r="C28" s="22">
        <v>2</v>
      </c>
      <c r="D28" s="3" t="s">
        <v>53</v>
      </c>
    </row>
    <row r="29" spans="1:16">
      <c r="A29" s="22">
        <v>1</v>
      </c>
      <c r="B29" s="3" t="s">
        <v>52</v>
      </c>
      <c r="C29" s="22">
        <v>3</v>
      </c>
      <c r="D29" s="108" t="s">
        <v>106</v>
      </c>
    </row>
    <row r="30" spans="1:16">
      <c r="A30" s="22">
        <v>2</v>
      </c>
      <c r="B30" s="3" t="s">
        <v>54</v>
      </c>
      <c r="C30" s="22">
        <v>4</v>
      </c>
      <c r="D30" s="3" t="s">
        <v>56</v>
      </c>
    </row>
    <row r="31" spans="1:16">
      <c r="A31" s="22"/>
      <c r="B31" s="106" t="s">
        <v>107</v>
      </c>
      <c r="C31" s="22">
        <v>5</v>
      </c>
      <c r="D31" s="3" t="s">
        <v>58</v>
      </c>
    </row>
    <row r="32" spans="1:16">
      <c r="A32" s="22">
        <v>3</v>
      </c>
      <c r="B32" s="3" t="s">
        <v>57</v>
      </c>
      <c r="C32" s="3"/>
      <c r="D32" s="3"/>
    </row>
    <row r="33" spans="1:4">
      <c r="A33" s="22">
        <v>2</v>
      </c>
      <c r="B33" s="3" t="s">
        <v>59</v>
      </c>
      <c r="C33" s="3"/>
      <c r="D33" s="3"/>
    </row>
    <row r="34" spans="1:4">
      <c r="A34" s="22">
        <v>1</v>
      </c>
      <c r="B34" s="3" t="s">
        <v>60</v>
      </c>
      <c r="C34" s="3"/>
      <c r="D34" s="3"/>
    </row>
  </sheetData>
  <mergeCells count="4">
    <mergeCell ref="N7:P7"/>
    <mergeCell ref="N8:O8"/>
    <mergeCell ref="L3:M5"/>
    <mergeCell ref="B3:J3"/>
  </mergeCells>
  <phoneticPr fontId="0" type="noConversion"/>
  <pageMargins left="0.23622047244094491" right="0.23622047244094491" top="0.98425196850393704" bottom="0.98425196850393704" header="0.23622047244094491" footer="0.51181102362204722"/>
  <pageSetup scale="60" orientation="landscape" horizontalDpi="1200" verticalDpi="1200" r:id="rId1"/>
  <headerFooter alignWithMargins="0">
    <oddFooter>&amp;Z&amp;F&amp;RPágina &amp;P</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51">
    <tabColor theme="3"/>
    <pageSetUpPr fitToPage="1"/>
  </sheetPr>
  <dimension ref="A1:Q87"/>
  <sheetViews>
    <sheetView workbookViewId="0"/>
  </sheetViews>
  <sheetFormatPr baseColWidth="10" defaultColWidth="8.85546875" defaultRowHeight="12.75"/>
  <cols>
    <col min="1" max="1" width="13.5703125" bestFit="1" customWidth="1"/>
    <col min="2" max="2" width="44.2851562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BG101'!C33</f>
        <v>204</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BG101'!B33</f>
        <v>Pasivos por beneficios a empleados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1572"/>
      <c r="C10" s="1595"/>
      <c r="D10" s="8"/>
      <c r="E10" s="8"/>
      <c r="F10" s="8"/>
      <c r="G10" s="29" t="s">
        <v>7</v>
      </c>
      <c r="H10" s="9"/>
      <c r="I10" s="8"/>
      <c r="J10" s="13"/>
      <c r="K10" s="14"/>
      <c r="L10" s="9"/>
      <c r="M10" s="13"/>
      <c r="N10" s="188"/>
      <c r="O10" s="188"/>
      <c r="P10" s="13"/>
    </row>
    <row r="11" spans="1:17" ht="13.5" thickBot="1">
      <c r="B11" s="360" t="s">
        <v>190</v>
      </c>
      <c r="C11" s="3"/>
      <c r="D11" s="9"/>
      <c r="E11" s="9"/>
      <c r="F11" s="9"/>
      <c r="G11" s="30"/>
      <c r="H11" s="9"/>
      <c r="I11" s="9"/>
      <c r="J11" s="14"/>
      <c r="K11" s="14"/>
      <c r="L11" s="9"/>
      <c r="M11" s="14"/>
      <c r="N11" s="188"/>
      <c r="O11" s="188"/>
      <c r="P11" s="14"/>
    </row>
    <row r="12" spans="1:17" ht="15">
      <c r="A12">
        <v>533</v>
      </c>
      <c r="B12" s="1596" t="s">
        <v>257</v>
      </c>
      <c r="C12" s="3"/>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row>
    <row r="13" spans="1:17" ht="15.75" thickBot="1">
      <c r="A13">
        <v>534</v>
      </c>
      <c r="B13" s="1596" t="s">
        <v>258</v>
      </c>
      <c r="C13" s="3"/>
      <c r="D13" s="420">
        <f>SUMIF('1 BL anterior'!B:B,A13,'1 BL anterior'!E:E)</f>
        <v>0</v>
      </c>
      <c r="E13" s="445">
        <f>+M13-D13</f>
        <v>0</v>
      </c>
      <c r="F13" s="200">
        <f>SUMIF('2 BL preli'!A:A,A13,'2 BL preli'!D:D)</f>
        <v>0</v>
      </c>
      <c r="G13" s="178"/>
      <c r="H13" s="95"/>
      <c r="I13" s="95"/>
      <c r="J13" s="95"/>
      <c r="K13" s="95"/>
      <c r="L13" s="95"/>
      <c r="M13" s="453">
        <f>SUMIF('3BL ACTUAL'!B:B,A13,'3BL ACTUAL'!E:E)</f>
        <v>0</v>
      </c>
      <c r="N13" s="21">
        <f>IF(M13&lt;&gt;0,1,0)</f>
        <v>0</v>
      </c>
      <c r="O13" s="14">
        <f>IF(M13&lt;&gt;0,3,0)</f>
        <v>0</v>
      </c>
      <c r="P13" s="14">
        <f>+N13+O13</f>
        <v>0</v>
      </c>
    </row>
    <row r="14" spans="1:17" ht="15">
      <c r="A14">
        <v>535</v>
      </c>
      <c r="B14" s="1596" t="s">
        <v>259</v>
      </c>
      <c r="C14" s="3"/>
      <c r="D14" s="420">
        <f>SUMIF('1 BL anterior'!B:B,A14,'1 BL anterior'!E:E)</f>
        <v>0</v>
      </c>
      <c r="E14" s="95"/>
      <c r="F14" s="200">
        <f>SUMIF('2 BL preli'!A:A,A14,'2 BL preli'!D:D)</f>
        <v>0</v>
      </c>
      <c r="G14" s="178"/>
      <c r="H14" s="95"/>
      <c r="I14" s="95"/>
      <c r="J14" s="95"/>
      <c r="K14" s="95"/>
      <c r="L14" s="95"/>
      <c r="M14" s="453">
        <f>SUMIF('3BL ACTUAL'!B:B,A14,'3BL ACTUAL'!E:E)</f>
        <v>0</v>
      </c>
      <c r="N14" s="21">
        <f>IF(M14&lt;&gt;0,1,0)</f>
        <v>0</v>
      </c>
      <c r="O14" s="14">
        <f>IF(M14&lt;&gt;0,3,0)</f>
        <v>0</v>
      </c>
      <c r="P14" s="14">
        <f>+N14+O14</f>
        <v>0</v>
      </c>
    </row>
    <row r="15" spans="1:17" ht="15.75" thickBot="1">
      <c r="A15">
        <v>536</v>
      </c>
      <c r="B15" s="1596" t="s">
        <v>260</v>
      </c>
      <c r="C15" s="3"/>
      <c r="D15" s="422">
        <f>SUMIF('1 BL anterior'!B:B,A15,'1 BL anterior'!E:E)</f>
        <v>0</v>
      </c>
      <c r="E15" s="445">
        <f>+M15-D15</f>
        <v>0</v>
      </c>
      <c r="F15" s="200">
        <f>SUMIF('2 BL preli'!A:A,A15,'2 BL preli'!D:D)</f>
        <v>0</v>
      </c>
      <c r="G15" s="447"/>
      <c r="H15" s="445"/>
      <c r="I15" s="445"/>
      <c r="J15" s="445"/>
      <c r="K15" s="445"/>
      <c r="L15" s="445"/>
      <c r="M15" s="474">
        <f>SUMIF('3BL ACTUAL'!B:B,A15,'3BL ACTUAL'!E:E)</f>
        <v>0</v>
      </c>
      <c r="N15" s="21">
        <f>IF(M15&lt;&gt;0,1,0)</f>
        <v>0</v>
      </c>
      <c r="O15" s="14">
        <f>IF(M15&lt;&gt;0,3,0)</f>
        <v>0</v>
      </c>
      <c r="P15" s="14">
        <f>+N15+O15</f>
        <v>0</v>
      </c>
    </row>
    <row r="16" spans="1:17" ht="13.5" thickBot="1">
      <c r="A16" s="1188">
        <f>+M35</f>
        <v>0</v>
      </c>
      <c r="B16" s="1573">
        <f>+D35</f>
        <v>0</v>
      </c>
      <c r="C16" s="1578"/>
      <c r="D16" s="477">
        <f t="shared" ref="D16:M16" si="0">SUM(D12:D15)</f>
        <v>0</v>
      </c>
      <c r="E16" s="456">
        <f t="shared" si="0"/>
        <v>0</v>
      </c>
      <c r="F16" s="456">
        <f t="shared" si="0"/>
        <v>0</v>
      </c>
      <c r="G16" s="456">
        <f t="shared" si="0"/>
        <v>0</v>
      </c>
      <c r="H16" s="456">
        <f t="shared" si="0"/>
        <v>0</v>
      </c>
      <c r="I16" s="456">
        <f t="shared" si="0"/>
        <v>0</v>
      </c>
      <c r="J16" s="455">
        <f t="shared" si="0"/>
        <v>0</v>
      </c>
      <c r="K16" s="455">
        <f t="shared" si="0"/>
        <v>0</v>
      </c>
      <c r="L16" s="456">
        <f t="shared" si="0"/>
        <v>0</v>
      </c>
      <c r="M16" s="457">
        <f t="shared" si="0"/>
        <v>0</v>
      </c>
      <c r="N16" s="1167">
        <f>IF(SUM(N$11:N15)=0,0,SUM(N$11:N15)/COUNTIF(N$11:N15,"&gt;0"))</f>
        <v>0</v>
      </c>
      <c r="O16" s="1167">
        <f>IF(SUM(O$11:O15)=0,0,SUM(O$11:O15)/COUNTIF(O$11:O15,"&gt;0"))</f>
        <v>0</v>
      </c>
      <c r="P16" s="1167">
        <f>IF(SUM(P$11:P15)=0,0,SUM(P$11:P15)/COUNTIF(P$11:P15,"&gt;0"))</f>
        <v>0</v>
      </c>
      <c r="Q16" s="1085" t="str">
        <f>+B17</f>
        <v>ojo declarado en otro casillero544 debe ser el 536</v>
      </c>
    </row>
    <row r="17" spans="1:16">
      <c r="B17" s="1085" t="s">
        <v>1809</v>
      </c>
      <c r="C17" s="3"/>
      <c r="D17" s="9"/>
      <c r="E17" s="9"/>
      <c r="F17" s="9"/>
      <c r="G17" s="30"/>
      <c r="H17" s="9"/>
      <c r="I17" s="9"/>
      <c r="J17" s="14"/>
      <c r="K17" s="14"/>
      <c r="L17" s="9"/>
      <c r="M17" s="14"/>
      <c r="N17" s="188"/>
      <c r="O17" s="188"/>
      <c r="P17" s="14"/>
    </row>
    <row r="18" spans="1:16">
      <c r="A18" s="514"/>
      <c r="B18" s="1934"/>
      <c r="C18" s="3"/>
      <c r="D18" s="881"/>
      <c r="E18" s="881"/>
      <c r="F18" s="881"/>
      <c r="G18" s="888"/>
      <c r="H18" s="881"/>
      <c r="I18" s="881"/>
      <c r="J18" s="14"/>
      <c r="K18" s="14"/>
      <c r="L18" s="881"/>
      <c r="M18" s="14"/>
      <c r="N18" s="188"/>
      <c r="O18" s="188"/>
      <c r="P18" s="14"/>
    </row>
    <row r="19" spans="1:16" ht="15.75">
      <c r="A19" s="2469"/>
      <c r="B19" s="2648"/>
      <c r="C19" s="3"/>
      <c r="D19" s="95">
        <f>SUMIF('1 BL anterior'!C:C,A19,'1 BL anterior'!E:E)</f>
        <v>0</v>
      </c>
      <c r="E19" s="95"/>
      <c r="F19" s="95">
        <f>SUMIF('2 BL preli'!B:B,A19,'2 BL preli'!D:D)</f>
        <v>0</v>
      </c>
      <c r="G19" s="95"/>
      <c r="H19" s="95">
        <f>SUMIF('3BL ACTUAL'!C:C,A19,'3BL ACTUAL'!E:E)</f>
        <v>0</v>
      </c>
      <c r="I19" s="95"/>
      <c r="J19" s="95"/>
      <c r="K19" s="95"/>
      <c r="L19" s="95"/>
      <c r="M19" s="154">
        <f t="shared" ref="M19:M24" si="1">+H19+J19+L19-I19-K19</f>
        <v>0</v>
      </c>
      <c r="N19" s="14"/>
      <c r="O19" s="14"/>
      <c r="P19" s="14"/>
    </row>
    <row r="20" spans="1:16" ht="15">
      <c r="A20" s="2470"/>
      <c r="B20" s="2649"/>
      <c r="C20" s="3"/>
      <c r="D20" s="95">
        <f>SUMIF('1 BL anterior'!C:C,A20,'1 BL anterior'!E:E)</f>
        <v>0</v>
      </c>
      <c r="E20" s="95"/>
      <c r="F20" s="95">
        <f>SUMIF('2 BL preli'!B:B,A20,'2 BL preli'!D:D)</f>
        <v>0</v>
      </c>
      <c r="G20" s="95"/>
      <c r="H20" s="95">
        <f>SUMIF('3BL ACTUAL'!C:C,A20,'3BL ACTUAL'!E:E)</f>
        <v>0</v>
      </c>
      <c r="I20" s="95"/>
      <c r="J20" s="95"/>
      <c r="K20" s="95"/>
      <c r="L20" s="95"/>
      <c r="M20" s="154">
        <f t="shared" si="1"/>
        <v>0</v>
      </c>
      <c r="N20" s="188"/>
      <c r="O20" s="188"/>
      <c r="P20" s="14"/>
    </row>
    <row r="21" spans="1:16" ht="15.75">
      <c r="A21" s="2469"/>
      <c r="B21" s="2648"/>
      <c r="C21" s="3"/>
      <c r="D21" s="95">
        <f>SUMIF('1 BL anterior'!C:C,A21,'1 BL anterior'!E:E)</f>
        <v>0</v>
      </c>
      <c r="E21" s="95"/>
      <c r="F21" s="95">
        <f>SUMIF('2 BL preli'!B:B,A21,'2 BL preli'!D:D)</f>
        <v>0</v>
      </c>
      <c r="G21" s="95"/>
      <c r="H21" s="95">
        <f>SUMIF('3BL ACTUAL'!C:C,A21,'3BL ACTUAL'!E:E)</f>
        <v>0</v>
      </c>
      <c r="I21" s="95"/>
      <c r="J21" s="95"/>
      <c r="K21" s="95"/>
      <c r="L21" s="95"/>
      <c r="M21" s="154">
        <f t="shared" si="1"/>
        <v>0</v>
      </c>
      <c r="N21" s="188"/>
      <c r="O21" s="188"/>
      <c r="P21" s="14"/>
    </row>
    <row r="22" spans="1:16" ht="15">
      <c r="A22" s="2470"/>
      <c r="B22" s="2649"/>
      <c r="C22" s="3"/>
      <c r="D22" s="95">
        <f>SUMIF('1 BL anterior'!C:C,A22,'1 BL anterior'!E:E)</f>
        <v>0</v>
      </c>
      <c r="E22" s="95"/>
      <c r="F22" s="95">
        <f>SUMIF('2 BL preli'!B:B,A22,'2 BL preli'!D:D)</f>
        <v>0</v>
      </c>
      <c r="G22" s="95"/>
      <c r="H22" s="95">
        <f>SUMIF('3BL ACTUAL'!C:C,A22,'3BL ACTUAL'!E:E)</f>
        <v>0</v>
      </c>
      <c r="I22" s="95"/>
      <c r="J22" s="95"/>
      <c r="K22" s="95"/>
      <c r="L22" s="95"/>
      <c r="M22" s="154">
        <f t="shared" si="1"/>
        <v>0</v>
      </c>
      <c r="N22" s="188"/>
      <c r="O22" s="188"/>
      <c r="P22" s="14"/>
    </row>
    <row r="23" spans="1:16" ht="15.75">
      <c r="A23" s="2469"/>
      <c r="B23" s="2648"/>
      <c r="C23" s="3"/>
      <c r="D23" s="95">
        <f>SUMIF('1 BL anterior'!C:C,A23,'1 BL anterior'!E:E)</f>
        <v>0</v>
      </c>
      <c r="E23" s="95"/>
      <c r="F23" s="95">
        <f>SUMIF('2 BL preli'!B:B,A23,'2 BL preli'!D:D)</f>
        <v>0</v>
      </c>
      <c r="G23" s="95"/>
      <c r="H23" s="95">
        <f>SUMIF('3BL ACTUAL'!C:C,A23,'3BL ACTUAL'!E:E)</f>
        <v>0</v>
      </c>
      <c r="I23" s="95"/>
      <c r="J23" s="95"/>
      <c r="K23" s="95"/>
      <c r="L23" s="95"/>
      <c r="M23" s="154">
        <f t="shared" si="1"/>
        <v>0</v>
      </c>
      <c r="N23" s="14"/>
      <c r="O23" s="14"/>
      <c r="P23" s="14"/>
    </row>
    <row r="24" spans="1:16" ht="15">
      <c r="A24" s="2470"/>
      <c r="B24" s="2649"/>
      <c r="C24" s="3"/>
      <c r="D24" s="95">
        <f>SUMIF('1 BL anterior'!C:C,A24,'1 BL anterior'!E:E)</f>
        <v>0</v>
      </c>
      <c r="E24" s="95"/>
      <c r="F24" s="95">
        <f>SUMIF('2 BL preli'!B:B,A24,'2 BL preli'!D:D)</f>
        <v>0</v>
      </c>
      <c r="G24" s="95"/>
      <c r="H24" s="95">
        <f>SUMIF('3BL ACTUAL'!C:C,A24,'3BL ACTUAL'!E:E)</f>
        <v>0</v>
      </c>
      <c r="I24" s="95"/>
      <c r="J24" s="95"/>
      <c r="K24" s="95"/>
      <c r="L24" s="95"/>
      <c r="M24" s="154">
        <f t="shared" si="1"/>
        <v>0</v>
      </c>
      <c r="N24" s="188"/>
      <c r="O24" s="188"/>
      <c r="P24" s="14"/>
    </row>
    <row r="25" spans="1:16" ht="15.75">
      <c r="A25" s="2469"/>
      <c r="B25" s="2648"/>
      <c r="C25" s="3"/>
      <c r="D25" s="95">
        <f>SUMIF('1 BL anterior'!C:C,A25,'1 BL anterior'!E:E)</f>
        <v>0</v>
      </c>
      <c r="E25" s="95"/>
      <c r="F25" s="95">
        <f>SUMIF('2 BL preli'!B:B,A25,'2 BL preli'!D:D)</f>
        <v>0</v>
      </c>
      <c r="G25" s="95"/>
      <c r="H25" s="95">
        <f>SUMIF('3BL ACTUAL'!C:C,A25,'3BL ACTUAL'!E:E)</f>
        <v>0</v>
      </c>
      <c r="I25" s="95"/>
      <c r="J25" s="95"/>
      <c r="K25" s="95"/>
      <c r="L25" s="95"/>
      <c r="M25" s="154">
        <f t="shared" ref="M25:M31" si="2">+H25+J25+L25-I25-K25</f>
        <v>0</v>
      </c>
      <c r="N25" s="188"/>
      <c r="O25" s="188"/>
      <c r="P25" s="14"/>
    </row>
    <row r="26" spans="1:16" ht="15">
      <c r="A26" s="2470"/>
      <c r="B26" s="2649"/>
      <c r="C26" s="3"/>
      <c r="D26" s="95">
        <f>SUMIF('1 BL anterior'!C:C,A26,'1 BL anterior'!E:E)</f>
        <v>0</v>
      </c>
      <c r="E26" s="95"/>
      <c r="F26" s="95">
        <f>SUMIF('2 BL preli'!B:B,A26,'2 BL preli'!D:D)</f>
        <v>0</v>
      </c>
      <c r="G26" s="95"/>
      <c r="H26" s="95">
        <f>SUMIF('3BL ACTUAL'!C:C,A26,'3BL ACTUAL'!E:E)</f>
        <v>0</v>
      </c>
      <c r="I26" s="95"/>
      <c r="J26" s="95"/>
      <c r="K26" s="95"/>
      <c r="L26" s="95"/>
      <c r="M26" s="154">
        <f t="shared" si="2"/>
        <v>0</v>
      </c>
      <c r="N26" s="188"/>
      <c r="O26" s="188"/>
      <c r="P26" s="14"/>
    </row>
    <row r="27" spans="1:16">
      <c r="A27" s="1954"/>
      <c r="B27" s="2093"/>
      <c r="C27" s="3"/>
      <c r="D27" s="95">
        <f>SUMIF('1 BL anterior'!C:C,A27,'1 BL anterior'!E:E)</f>
        <v>0</v>
      </c>
      <c r="E27" s="95"/>
      <c r="F27" s="95">
        <f>SUMIF('2 BL preli'!B:B,A27,'2 BL preli'!D:D)</f>
        <v>0</v>
      </c>
      <c r="G27" s="95"/>
      <c r="H27" s="95">
        <f>SUMIF('3BL ACTUAL'!C:C,A27,'3BL ACTUAL'!E:E)</f>
        <v>0</v>
      </c>
      <c r="I27" s="95"/>
      <c r="J27" s="95"/>
      <c r="K27" s="95"/>
      <c r="L27" s="95"/>
      <c r="M27" s="154">
        <f t="shared" si="2"/>
        <v>0</v>
      </c>
      <c r="N27" s="188"/>
      <c r="O27" s="188"/>
      <c r="P27" s="14"/>
    </row>
    <row r="28" spans="1:16" ht="15">
      <c r="A28" s="1954"/>
      <c r="B28" s="359"/>
      <c r="C28" s="3"/>
      <c r="D28" s="95">
        <f>SUMIF('1 BL anterior'!C:C,A28,'1 BL anterior'!E:E)</f>
        <v>0</v>
      </c>
      <c r="E28" s="95"/>
      <c r="F28" s="95">
        <f>SUMIF('2 BL preli'!B:B,A28,'2 BL preli'!D:D)</f>
        <v>0</v>
      </c>
      <c r="G28" s="95"/>
      <c r="H28" s="95">
        <f>SUMIF('3BL ACTUAL'!C:C,A28,'3BL ACTUAL'!E:E)</f>
        <v>0</v>
      </c>
      <c r="I28" s="95"/>
      <c r="J28" s="95"/>
      <c r="K28" s="95"/>
      <c r="L28" s="95"/>
      <c r="M28" s="154">
        <f t="shared" si="2"/>
        <v>0</v>
      </c>
      <c r="N28" s="188"/>
      <c r="O28" s="188"/>
      <c r="P28" s="14"/>
    </row>
    <row r="29" spans="1:16">
      <c r="A29" s="1954"/>
      <c r="B29" s="1958"/>
      <c r="C29" s="3"/>
      <c r="D29" s="95">
        <f>SUMIF('1 BL anterior'!C:C,A29,'1 BL anterior'!E:E)</f>
        <v>0</v>
      </c>
      <c r="E29" s="95"/>
      <c r="F29" s="95">
        <f>SUMIF('2 BL preli'!B:B,A29,'2 BL preli'!D:D)</f>
        <v>0</v>
      </c>
      <c r="G29" s="95"/>
      <c r="H29" s="95">
        <f>SUMIF('3BL ACTUAL'!C:C,A29,'3BL ACTUAL'!E:E)</f>
        <v>0</v>
      </c>
      <c r="I29" s="95"/>
      <c r="J29" s="95"/>
      <c r="K29" s="95"/>
      <c r="L29" s="95"/>
      <c r="M29" s="154">
        <f t="shared" si="2"/>
        <v>0</v>
      </c>
      <c r="N29" s="188"/>
      <c r="O29" s="188"/>
      <c r="P29" s="14"/>
    </row>
    <row r="30" spans="1:16">
      <c r="A30" s="1954"/>
      <c r="B30" s="1958"/>
      <c r="C30" s="3"/>
      <c r="D30" s="95">
        <f>SUMIF('1 BL anterior'!C:C,A30,'1 BL anterior'!E:E)</f>
        <v>0</v>
      </c>
      <c r="E30" s="95"/>
      <c r="F30" s="95">
        <f>SUMIF('2 BL preli'!B:B,A30,'2 BL preli'!D:D)</f>
        <v>0</v>
      </c>
      <c r="G30" s="95"/>
      <c r="H30" s="95">
        <f>SUMIF('3BL ACTUAL'!C:C,A30,'3BL ACTUAL'!E:E)</f>
        <v>0</v>
      </c>
      <c r="I30" s="95"/>
      <c r="J30" s="95"/>
      <c r="K30" s="95"/>
      <c r="L30" s="95"/>
      <c r="M30" s="154">
        <f t="shared" si="2"/>
        <v>0</v>
      </c>
      <c r="N30" s="188"/>
      <c r="O30" s="188"/>
      <c r="P30" s="14"/>
    </row>
    <row r="31" spans="1:16">
      <c r="A31" s="1954"/>
      <c r="B31" s="1958"/>
      <c r="C31" s="3"/>
      <c r="D31" s="95">
        <f>SUMIF('1 BL anterior'!C:C,A31,'1 BL anterior'!E:E)</f>
        <v>0</v>
      </c>
      <c r="E31" s="95"/>
      <c r="F31" s="95">
        <f>SUMIF('2 BL preli'!B:B,A31,'2 BL preli'!D:D)</f>
        <v>0</v>
      </c>
      <c r="G31" s="95"/>
      <c r="H31" s="95">
        <f>SUMIF('3BL ACTUAL'!C:C,A31,'3BL ACTUAL'!E:E)</f>
        <v>0</v>
      </c>
      <c r="I31" s="95"/>
      <c r="J31" s="95"/>
      <c r="K31" s="95"/>
      <c r="L31" s="95"/>
      <c r="M31" s="154">
        <f t="shared" si="2"/>
        <v>0</v>
      </c>
      <c r="N31" s="188"/>
      <c r="O31" s="188"/>
      <c r="P31" s="14"/>
    </row>
    <row r="32" spans="1:16">
      <c r="A32" s="1935"/>
      <c r="B32" s="1085"/>
      <c r="C32" s="3"/>
      <c r="D32" s="95"/>
      <c r="E32" s="95"/>
      <c r="F32" s="95"/>
      <c r="G32" s="178"/>
      <c r="H32" s="71"/>
      <c r="I32" s="95"/>
      <c r="J32" s="95"/>
      <c r="K32" s="95"/>
      <c r="L32" s="95"/>
      <c r="M32" s="95"/>
      <c r="N32" s="188"/>
      <c r="O32" s="188"/>
      <c r="P32" s="14"/>
    </row>
    <row r="33" spans="1:17">
      <c r="B33" s="6"/>
      <c r="C33" s="12"/>
      <c r="D33" s="96">
        <f t="shared" ref="D33:M33" si="3">SUM(D19:D32)</f>
        <v>0</v>
      </c>
      <c r="E33" s="96">
        <f t="shared" si="3"/>
        <v>0</v>
      </c>
      <c r="F33" s="96">
        <f t="shared" si="3"/>
        <v>0</v>
      </c>
      <c r="G33" s="96">
        <f t="shared" si="3"/>
        <v>0</v>
      </c>
      <c r="H33" s="96">
        <f t="shared" si="3"/>
        <v>0</v>
      </c>
      <c r="I33" s="96">
        <f t="shared" si="3"/>
        <v>0</v>
      </c>
      <c r="J33" s="96">
        <f t="shared" si="3"/>
        <v>0</v>
      </c>
      <c r="K33" s="96">
        <f t="shared" si="3"/>
        <v>0</v>
      </c>
      <c r="L33" s="96">
        <f t="shared" si="3"/>
        <v>0</v>
      </c>
      <c r="M33" s="96">
        <f t="shared" si="3"/>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+D16-D33</f>
        <v>0</v>
      </c>
      <c r="F35" s="98">
        <f>+F16-F33</f>
        <v>0</v>
      </c>
      <c r="M35" s="98">
        <f>+M16-M33</f>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N8:O8"/>
    <mergeCell ref="M3:N5"/>
    <mergeCell ref="N7:P7"/>
    <mergeCell ref="M67:M68"/>
    <mergeCell ref="N67:N68"/>
  </mergeCells>
  <phoneticPr fontId="0" type="noConversion"/>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52">
    <tabColor theme="3"/>
    <pageSetUpPr fitToPage="1"/>
  </sheetPr>
  <dimension ref="A1:T88"/>
  <sheetViews>
    <sheetView workbookViewId="0"/>
  </sheetViews>
  <sheetFormatPr baseColWidth="10" defaultColWidth="8.85546875" defaultRowHeight="12.75"/>
  <cols>
    <col min="1" max="1" width="18.7109375" customWidth="1"/>
    <col min="2" max="2" width="30.85546875" customWidth="1"/>
    <col min="3" max="3" width="4.85546875" customWidth="1"/>
    <col min="4" max="4" width="14.285156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2.2851562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BG101'!C34</f>
        <v>205</v>
      </c>
      <c r="N3" s="3525"/>
      <c r="O3" s="3"/>
      <c r="P3" s="3"/>
      <c r="Q3" s="3"/>
    </row>
    <row r="4" spans="1:17">
      <c r="B4" s="1" t="str">
        <f>+'4 BG101'!B34</f>
        <v>Provisiones corrientes</v>
      </c>
      <c r="C4" s="1"/>
      <c r="D4" s="1"/>
      <c r="E4" s="1"/>
      <c r="F4" s="2"/>
      <c r="G4" s="2"/>
      <c r="H4" s="2"/>
      <c r="I4" s="2"/>
      <c r="J4" s="2"/>
      <c r="M4" s="3525"/>
      <c r="N4" s="3525"/>
      <c r="O4" s="3"/>
      <c r="P4" s="3"/>
      <c r="Q4" s="3"/>
    </row>
    <row r="5" spans="1:17">
      <c r="B5" s="1" t="str">
        <f>+'4 BG101'!B32</f>
        <v>Impuesto a la renta por pagar del ejercicio</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3.5" thickBot="1">
      <c r="A11" s="189" t="s">
        <v>191</v>
      </c>
      <c r="C11" s="9"/>
      <c r="D11" s="9"/>
      <c r="E11" s="9"/>
      <c r="F11" s="9"/>
      <c r="G11" s="30"/>
      <c r="H11" s="9"/>
      <c r="I11" s="9"/>
      <c r="J11" s="14"/>
      <c r="K11" s="14"/>
      <c r="L11" s="9"/>
      <c r="M11" s="14"/>
      <c r="N11" s="188"/>
      <c r="O11" s="188"/>
      <c r="P11" s="14"/>
    </row>
    <row r="12" spans="1:17" ht="15">
      <c r="A12">
        <v>537</v>
      </c>
      <c r="B12" s="367" t="s">
        <v>380</v>
      </c>
      <c r="C12" s="9"/>
      <c r="D12" s="418">
        <f>SUMIF('1 BL anterior'!B:B,A12,'1 BL anterior'!E:E)</f>
        <v>0</v>
      </c>
      <c r="E12" s="441"/>
      <c r="F12" s="200">
        <f>SUMIF('2 BL preli'!A:A,A12,'2 BL preli'!D:D)</f>
        <v>0</v>
      </c>
      <c r="G12" s="443"/>
      <c r="H12" s="441"/>
      <c r="I12" s="441"/>
      <c r="J12" s="441"/>
      <c r="K12" s="441"/>
      <c r="L12" s="441"/>
      <c r="M12" s="451">
        <f>SUMIF('3BL ACTUAL'!B:B,A12,'3BL ACTUAL'!E:E)</f>
        <v>0</v>
      </c>
      <c r="N12" s="21">
        <f t="shared" ref="N12:N19" si="0">IF(M12&lt;&gt;0,1,0)</f>
        <v>0</v>
      </c>
      <c r="O12" s="14">
        <f t="shared" ref="O12:O19" si="1">IF(M12&lt;&gt;0,3,0)</f>
        <v>0</v>
      </c>
      <c r="P12" s="14">
        <f t="shared" ref="P12:P19" si="2">+N12+O12</f>
        <v>0</v>
      </c>
    </row>
    <row r="13" spans="1:17" ht="15">
      <c r="A13">
        <v>538</v>
      </c>
      <c r="B13" s="367" t="s">
        <v>381</v>
      </c>
      <c r="C13" s="9"/>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ht="15">
      <c r="A14">
        <v>539</v>
      </c>
      <c r="B14" s="367" t="s">
        <v>382</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v>540</v>
      </c>
      <c r="B15" s="367" t="s">
        <v>383</v>
      </c>
      <c r="C15" s="9"/>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ht="15">
      <c r="A16">
        <v>541</v>
      </c>
      <c r="B16" s="367" t="s">
        <v>384</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20" ht="15">
      <c r="A17">
        <v>542</v>
      </c>
      <c r="B17" s="367" t="s">
        <v>385</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20" ht="15">
      <c r="A18">
        <v>543</v>
      </c>
      <c r="B18" s="367" t="s">
        <v>386</v>
      </c>
      <c r="C18" s="9"/>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20" ht="15.75" thickBot="1">
      <c r="A19">
        <v>544</v>
      </c>
      <c r="B19" s="367" t="s">
        <v>387</v>
      </c>
      <c r="C19" s="881"/>
      <c r="D19" s="420">
        <f>SUMIF('1 BL anterior'!B:B,A19,'1 BL anterior'!E:E)</f>
        <v>0</v>
      </c>
      <c r="E19" s="445"/>
      <c r="F19" s="200">
        <f>SUMIF('2 BL preli'!A:A,A19,'2 BL preli'!D:D)</f>
        <v>0</v>
      </c>
      <c r="G19" s="447"/>
      <c r="H19" s="445"/>
      <c r="I19" s="445"/>
      <c r="J19" s="445"/>
      <c r="K19" s="445"/>
      <c r="L19" s="445"/>
      <c r="M19" s="474">
        <f>SUMIF('3BL ACTUAL'!B:B,A19,'3BL ACTUAL'!E:E)</f>
        <v>0</v>
      </c>
      <c r="N19" s="21">
        <f t="shared" si="0"/>
        <v>0</v>
      </c>
      <c r="O19" s="14">
        <f t="shared" si="1"/>
        <v>0</v>
      </c>
      <c r="P19" s="14">
        <f t="shared" si="2"/>
        <v>0</v>
      </c>
    </row>
    <row r="20" spans="1:20" ht="13.5" thickBot="1">
      <c r="A20" s="1189">
        <f>+M36</f>
        <v>0</v>
      </c>
      <c r="B20" s="1118">
        <f>+D36</f>
        <v>0</v>
      </c>
      <c r="C20" s="461"/>
      <c r="D20" s="499">
        <f t="shared" ref="D20:M20" si="3">SUM(D12:D19)</f>
        <v>0</v>
      </c>
      <c r="E20" s="487">
        <f t="shared" si="3"/>
        <v>0</v>
      </c>
      <c r="F20" s="455">
        <f t="shared" si="3"/>
        <v>0</v>
      </c>
      <c r="G20" s="456">
        <f t="shared" si="3"/>
        <v>0</v>
      </c>
      <c r="H20" s="483">
        <f t="shared" si="3"/>
        <v>0</v>
      </c>
      <c r="I20" s="456">
        <f t="shared" si="3"/>
        <v>0</v>
      </c>
      <c r="J20" s="455">
        <f t="shared" si="3"/>
        <v>0</v>
      </c>
      <c r="K20" s="455">
        <f t="shared" si="3"/>
        <v>0</v>
      </c>
      <c r="L20" s="455">
        <f t="shared" si="3"/>
        <v>0</v>
      </c>
      <c r="M20" s="457">
        <f t="shared" si="3"/>
        <v>0</v>
      </c>
      <c r="N20" s="1167">
        <f>IF(SUM(N$11:N19)=0,0,SUM(N$11:N19)/COUNTIF(N$11:N19,"&gt;0"))</f>
        <v>0</v>
      </c>
      <c r="O20" s="1167">
        <f>IF(SUM(O$11:O19)=0,0,SUM(O$11:O19)/COUNTIF(O$11:O19,"&gt;0"))</f>
        <v>0</v>
      </c>
      <c r="P20" s="1167">
        <f>IF(SUM(P$11:P19)=0,0,SUM(P$11:P19)/COUNTIF(P$11:P19,"&gt;0"))</f>
        <v>0</v>
      </c>
      <c r="Q20">
        <f>+B21</f>
        <v>0</v>
      </c>
    </row>
    <row r="21" spans="1:20">
      <c r="A21" s="245"/>
      <c r="C21" s="9"/>
      <c r="D21" s="95"/>
      <c r="E21" s="178"/>
      <c r="F21" s="95"/>
      <c r="G21" s="178"/>
      <c r="H21" s="71"/>
      <c r="I21" s="178"/>
      <c r="J21" s="95"/>
      <c r="K21" s="95"/>
      <c r="L21" s="178"/>
      <c r="M21" s="95"/>
      <c r="N21" s="14"/>
      <c r="O21" s="14"/>
      <c r="P21" s="14"/>
      <c r="T21" s="285"/>
    </row>
    <row r="22" spans="1:20">
      <c r="A22" s="1432"/>
      <c r="B22" s="1472"/>
      <c r="C22" s="9"/>
      <c r="D22" s="95">
        <f>SUMIF('1 BL anterior'!C:C,A22,'1 BL anterior'!E:E)</f>
        <v>0</v>
      </c>
      <c r="E22" s="95"/>
      <c r="F22" s="95">
        <f>SUMIF('2 BL preli'!B:B,A22,'2 BL preli'!D:D)</f>
        <v>0</v>
      </c>
      <c r="G22" s="95"/>
      <c r="H22" s="95">
        <f>SUMIF('3BL ACTUAL'!C:C,A22,'3BL ACTUAL'!E:E)</f>
        <v>0</v>
      </c>
      <c r="I22" s="95"/>
      <c r="J22" s="95"/>
      <c r="K22" s="95"/>
      <c r="L22" s="95"/>
      <c r="M22" s="154">
        <f>+H22+J22+L22-I22-K22</f>
        <v>0</v>
      </c>
      <c r="N22" s="188"/>
      <c r="O22" s="188"/>
      <c r="P22" s="14"/>
    </row>
    <row r="23" spans="1:20" ht="13.5">
      <c r="A23" s="1813"/>
      <c r="B23" s="1812"/>
      <c r="C23" s="9"/>
      <c r="D23" s="95">
        <f>SUMIF('1 BL anterior'!C:C,A23,'1 BL anterior'!E:E)</f>
        <v>0</v>
      </c>
      <c r="E23" s="95"/>
      <c r="F23" s="95">
        <f>SUMIF('2 BL preli'!B:B,A23,'2 BL preli'!D:D)</f>
        <v>0</v>
      </c>
      <c r="G23" s="95"/>
      <c r="H23" s="95">
        <f>SUMIF('3BL ACTUAL'!C:C,A23,'3BL ACTUAL'!E:E)</f>
        <v>0</v>
      </c>
      <c r="I23" s="95"/>
      <c r="J23" s="95"/>
      <c r="K23" s="95"/>
      <c r="L23" s="95"/>
      <c r="M23" s="154">
        <f>+H23+J23+L23-I23-K23</f>
        <v>0</v>
      </c>
      <c r="N23" s="188"/>
      <c r="O23" s="188"/>
      <c r="P23" s="14"/>
    </row>
    <row r="24" spans="1:20">
      <c r="A24" s="1432"/>
      <c r="B24" s="1472"/>
      <c r="C24" s="9"/>
      <c r="D24" s="95">
        <f>SUMIF('1 BL anterior'!C:C,A24,'1 BL anterior'!E:E)</f>
        <v>0</v>
      </c>
      <c r="E24" s="95"/>
      <c r="F24" s="95">
        <f>SUMIF('2 BL preli'!B:B,A24,'2 BL preli'!D:D)</f>
        <v>0</v>
      </c>
      <c r="G24" s="95"/>
      <c r="H24" s="95">
        <f>SUMIF('3BL ACTUAL'!C:C,A24,'3BL ACTUAL'!E:E)</f>
        <v>0</v>
      </c>
      <c r="I24" s="95"/>
      <c r="J24" s="95"/>
      <c r="K24" s="95"/>
      <c r="L24" s="95"/>
      <c r="M24" s="154">
        <f>+H24+J24+L24-I24-K24</f>
        <v>0</v>
      </c>
      <c r="N24" s="188"/>
      <c r="O24" s="188"/>
      <c r="P24" s="14"/>
    </row>
    <row r="25" spans="1:20">
      <c r="A25" s="110"/>
      <c r="B25" s="110"/>
      <c r="C25" s="9"/>
      <c r="D25" s="95">
        <f>SUMIF('1 BL anterior'!C:C,A25,'1 BL anterior'!E:E)</f>
        <v>0</v>
      </c>
      <c r="E25" s="95"/>
      <c r="F25" s="95">
        <f>SUMIF('2 BL preli'!B:B,A25,'2 BL preli'!D:D)</f>
        <v>0</v>
      </c>
      <c r="G25" s="95"/>
      <c r="H25" s="95">
        <f>SUMIF('3BL ACTUAL'!C:C,A25,'3BL ACTUAL'!E:E)</f>
        <v>0</v>
      </c>
      <c r="I25" s="95"/>
      <c r="J25" s="95"/>
      <c r="K25" s="95"/>
      <c r="L25" s="95"/>
      <c r="M25" s="154">
        <f>+H25+J25+L25-I25-K25</f>
        <v>0</v>
      </c>
      <c r="N25" s="188"/>
      <c r="O25" s="188"/>
      <c r="P25" s="14"/>
    </row>
    <row r="26" spans="1:20">
      <c r="A26" s="110"/>
      <c r="B26" s="110"/>
      <c r="C26" s="9"/>
      <c r="D26" s="95">
        <f>SUMIF('1 BL anterior'!C:C,A26,'1 BL anterior'!E:E)</f>
        <v>0</v>
      </c>
      <c r="E26" s="95"/>
      <c r="F26" s="95">
        <f>SUMIF('2 BL preli'!B:B,A26,'2 BL preli'!D:D)</f>
        <v>0</v>
      </c>
      <c r="G26" s="95"/>
      <c r="H26" s="95">
        <f>SUMIF('3BL ACTUAL'!C:C,A26,'3BL ACTUAL'!E:E)</f>
        <v>0</v>
      </c>
      <c r="I26" s="95"/>
      <c r="J26" s="95"/>
      <c r="K26" s="95"/>
      <c r="L26" s="95"/>
      <c r="M26" s="154">
        <f>+H26+J26+L26-I26-K26</f>
        <v>0</v>
      </c>
      <c r="N26" s="188"/>
      <c r="O26" s="188"/>
      <c r="P26" s="14"/>
    </row>
    <row r="27" spans="1:20">
      <c r="A27" s="110"/>
      <c r="B27" s="110"/>
      <c r="C27" s="9"/>
      <c r="D27" s="95">
        <f>SUMIF('1 BL anterior'!C:C,A27,'1 BL anterior'!E:E)</f>
        <v>0</v>
      </c>
      <c r="E27" s="95"/>
      <c r="F27" s="95">
        <f>SUMIF('2 BL preli'!B:B,A27,'2 BL preli'!D:D)</f>
        <v>0</v>
      </c>
      <c r="G27" s="95"/>
      <c r="H27" s="95">
        <f>SUMIF('3BL ACTUAL'!C:C,A27,'3BL ACTUAL'!E:E)</f>
        <v>0</v>
      </c>
      <c r="I27" s="95"/>
      <c r="J27" s="95"/>
      <c r="K27" s="95"/>
      <c r="L27" s="95"/>
      <c r="M27" s="154">
        <f t="shared" ref="M27:M33" si="4">+H27+J27+L27-I27-K27</f>
        <v>0</v>
      </c>
      <c r="N27" s="188"/>
      <c r="O27" s="188"/>
      <c r="P27" s="14"/>
    </row>
    <row r="28" spans="1:20">
      <c r="A28" s="110"/>
      <c r="B28" s="110"/>
      <c r="C28" s="9"/>
      <c r="D28" s="95">
        <f>SUMIF('1 BL anterior'!C:C,A28,'1 BL anterior'!E:E)</f>
        <v>0</v>
      </c>
      <c r="E28" s="95"/>
      <c r="F28" s="95">
        <f>SUMIF('2 BL preli'!B:B,A28,'2 BL preli'!D:D)</f>
        <v>0</v>
      </c>
      <c r="G28" s="95"/>
      <c r="H28" s="95">
        <f>SUMIF('3BL ACTUAL'!C:C,A28,'3BL ACTUAL'!E:E)</f>
        <v>0</v>
      </c>
      <c r="I28" s="95"/>
      <c r="J28" s="95"/>
      <c r="K28" s="95"/>
      <c r="L28" s="95"/>
      <c r="M28" s="154">
        <f t="shared" si="4"/>
        <v>0</v>
      </c>
      <c r="N28" s="188"/>
      <c r="O28" s="188"/>
      <c r="P28" s="14"/>
    </row>
    <row r="29" spans="1:20">
      <c r="A29" s="110"/>
      <c r="B29" s="110"/>
      <c r="C29" s="9"/>
      <c r="D29" s="95">
        <f>SUMIF('1 BL anterior'!C:C,A29,'1 BL anterior'!E:E)</f>
        <v>0</v>
      </c>
      <c r="E29" s="95"/>
      <c r="F29" s="95">
        <f>SUMIF('2 BL preli'!B:B,A29,'2 BL preli'!D:D)</f>
        <v>0</v>
      </c>
      <c r="G29" s="95"/>
      <c r="H29" s="95">
        <f>SUMIF('3BL ACTUAL'!C:C,A29,'3BL ACTUAL'!E:E)</f>
        <v>0</v>
      </c>
      <c r="I29" s="95"/>
      <c r="J29" s="95"/>
      <c r="K29" s="95"/>
      <c r="L29" s="95"/>
      <c r="M29" s="154">
        <f>+H29+J29+L29-I29-K29</f>
        <v>0</v>
      </c>
      <c r="N29" s="188"/>
      <c r="O29" s="188"/>
      <c r="P29" s="14"/>
    </row>
    <row r="30" spans="1:20">
      <c r="A30" s="1432"/>
      <c r="B30" s="1472"/>
      <c r="C30" s="9"/>
      <c r="D30" s="95">
        <f>SUMIF('1 BL anterior'!C:C,A30,'1 BL anterior'!E:E)</f>
        <v>0</v>
      </c>
      <c r="E30" s="95"/>
      <c r="F30" s="95">
        <f>SUMIF('2 BL preli'!B:B,A30,'2 BL preli'!D:D)</f>
        <v>0</v>
      </c>
      <c r="G30" s="95"/>
      <c r="H30" s="95">
        <f>SUMIF('3BL ACTUAL'!C:C,A30,'3BL ACTUAL'!E:E)</f>
        <v>0</v>
      </c>
      <c r="I30" s="95"/>
      <c r="J30" s="95"/>
      <c r="K30" s="95"/>
      <c r="L30" s="95"/>
      <c r="M30" s="154">
        <f t="shared" si="4"/>
        <v>0</v>
      </c>
      <c r="N30" s="188"/>
      <c r="O30" s="188"/>
      <c r="P30" s="14"/>
    </row>
    <row r="31" spans="1:20">
      <c r="A31" s="1432"/>
      <c r="B31" s="883"/>
      <c r="C31" s="9"/>
      <c r="D31" s="95">
        <f>SUMIF('1 BL anterior'!C:C,A31,'1 BL anterior'!E:E)</f>
        <v>0</v>
      </c>
      <c r="E31" s="95"/>
      <c r="F31" s="95">
        <f>SUMIF('2 BL preli'!B:B,A31,'2 BL preli'!D:D)</f>
        <v>0</v>
      </c>
      <c r="G31" s="95"/>
      <c r="H31" s="95">
        <f>SUMIF('3BL ACTUAL'!C:C,A31,'3BL ACTUAL'!E:E)</f>
        <v>0</v>
      </c>
      <c r="I31" s="95"/>
      <c r="J31" s="95"/>
      <c r="K31" s="95"/>
      <c r="L31" s="95"/>
      <c r="M31" s="154">
        <f t="shared" si="4"/>
        <v>0</v>
      </c>
      <c r="N31" s="188"/>
      <c r="O31" s="188"/>
      <c r="P31" s="14"/>
    </row>
    <row r="32" spans="1:20">
      <c r="A32" s="1432"/>
      <c r="B32" s="883"/>
      <c r="C32" s="1470"/>
      <c r="D32" s="95">
        <f>SUMIF('1 BL anterior'!C:C,A32,'1 BL anterior'!E:E)</f>
        <v>0</v>
      </c>
      <c r="E32" s="95"/>
      <c r="F32" s="95">
        <f>SUMIF('2 BL preli'!B:B,A32,'2 BL preli'!D:D)</f>
        <v>0</v>
      </c>
      <c r="G32" s="95"/>
      <c r="H32" s="95">
        <f>SUMIF('3BL ACTUAL'!C:C,A32,'3BL ACTUAL'!E:E)</f>
        <v>0</v>
      </c>
      <c r="I32" s="95"/>
      <c r="J32" s="95"/>
      <c r="K32" s="95"/>
      <c r="L32" s="95"/>
      <c r="M32" s="154">
        <f t="shared" si="4"/>
        <v>0</v>
      </c>
      <c r="N32" s="188"/>
      <c r="O32" s="188"/>
      <c r="P32" s="14"/>
    </row>
    <row r="33" spans="1:17">
      <c r="A33" s="1432"/>
      <c r="B33" s="883"/>
      <c r="C33" s="1469"/>
      <c r="D33" s="95">
        <f>SUMIF('1 BL anterior'!C:C,A33,'1 BL anterior'!E:E)</f>
        <v>0</v>
      </c>
      <c r="E33" s="95"/>
      <c r="F33" s="95">
        <f>SUMIF('2 BL preli'!B:B,A33,'2 BL preli'!D:D)</f>
        <v>0</v>
      </c>
      <c r="G33" s="95"/>
      <c r="H33" s="95">
        <f>SUMIF('3BL ACTUAL'!C:C,A33,'3BL ACTUAL'!E:E)</f>
        <v>0</v>
      </c>
      <c r="I33" s="95"/>
      <c r="J33" s="95"/>
      <c r="K33" s="95"/>
      <c r="L33" s="95"/>
      <c r="M33" s="154">
        <f t="shared" si="4"/>
        <v>0</v>
      </c>
      <c r="N33" s="188"/>
      <c r="O33" s="188"/>
      <c r="P33" s="14"/>
    </row>
    <row r="34" spans="1:17">
      <c r="B34" s="6"/>
      <c r="C34" s="12"/>
      <c r="D34" s="96">
        <f t="shared" ref="D34:M34" si="5">SUM(D22:D33)</f>
        <v>0</v>
      </c>
      <c r="E34" s="96">
        <f t="shared" si="5"/>
        <v>0</v>
      </c>
      <c r="F34" s="96">
        <f t="shared" si="5"/>
        <v>0</v>
      </c>
      <c r="G34" s="96">
        <f t="shared" si="5"/>
        <v>0</v>
      </c>
      <c r="H34" s="96">
        <f t="shared" si="5"/>
        <v>0</v>
      </c>
      <c r="I34" s="96">
        <f t="shared" si="5"/>
        <v>0</v>
      </c>
      <c r="J34" s="96">
        <f t="shared" si="5"/>
        <v>0</v>
      </c>
      <c r="K34" s="96">
        <f t="shared" si="5"/>
        <v>0</v>
      </c>
      <c r="L34" s="96">
        <f t="shared" si="5"/>
        <v>0</v>
      </c>
      <c r="M34" s="96">
        <f t="shared" si="5"/>
        <v>0</v>
      </c>
      <c r="N34" s="6">
        <f>AVERAGE(N10:N33)</f>
        <v>0</v>
      </c>
      <c r="O34" s="6">
        <f>AVERAGE(O10:O33)</f>
        <v>0</v>
      </c>
      <c r="P34" s="6">
        <f>+N34+O34</f>
        <v>0</v>
      </c>
    </row>
    <row r="35" spans="1:17">
      <c r="B35" s="3"/>
      <c r="C35" s="3"/>
      <c r="D35" s="200"/>
      <c r="E35" s="200"/>
      <c r="F35" s="200"/>
      <c r="G35" s="200"/>
      <c r="H35" s="200"/>
      <c r="I35" s="200"/>
      <c r="J35" s="200"/>
      <c r="K35" s="200"/>
      <c r="L35" s="200"/>
      <c r="M35" s="200"/>
      <c r="N35" s="3"/>
      <c r="O35" s="3"/>
      <c r="P35" s="3"/>
    </row>
    <row r="36" spans="1:17">
      <c r="D36" s="98">
        <f>+D34-D20</f>
        <v>0</v>
      </c>
      <c r="F36" s="98">
        <f>+F34-F20</f>
        <v>0</v>
      </c>
      <c r="M36" s="98">
        <f>+M34-M20</f>
        <v>0</v>
      </c>
      <c r="Q36" s="183"/>
    </row>
    <row r="37" spans="1:17">
      <c r="D37" s="98"/>
      <c r="M37" s="98"/>
      <c r="Q37" s="183"/>
    </row>
    <row r="38" spans="1:17">
      <c r="D38" s="98"/>
      <c r="M38" s="98"/>
      <c r="Q38" s="183"/>
    </row>
    <row r="39" spans="1:17">
      <c r="D39" s="98"/>
      <c r="Q39" s="183"/>
    </row>
    <row r="40" spans="1:17">
      <c r="A40" s="3"/>
      <c r="B40" s="106" t="s">
        <v>116</v>
      </c>
      <c r="C40" s="3"/>
      <c r="D40" s="3"/>
      <c r="H40" s="28"/>
      <c r="M40" s="98"/>
    </row>
    <row r="41" spans="1:17">
      <c r="A41" s="3"/>
      <c r="B41" s="106" t="s">
        <v>117</v>
      </c>
      <c r="C41" s="3"/>
      <c r="D41" s="3"/>
      <c r="M41" s="200"/>
    </row>
    <row r="42" spans="1:17" ht="15.75">
      <c r="A42" s="22"/>
      <c r="B42" s="3"/>
      <c r="C42" s="3"/>
      <c r="D42" s="3"/>
      <c r="E42" s="3"/>
      <c r="F42" s="3"/>
      <c r="G42" s="28"/>
      <c r="H42" s="3"/>
      <c r="I42" s="28"/>
      <c r="J42" s="3"/>
      <c r="M42" s="246"/>
      <c r="N42" s="187"/>
    </row>
    <row r="43" spans="1:17" ht="15.75">
      <c r="A43" s="3"/>
      <c r="B43" s="22" t="s">
        <v>2</v>
      </c>
      <c r="C43" s="22">
        <v>2</v>
      </c>
      <c r="D43" s="3" t="s">
        <v>53</v>
      </c>
      <c r="E43" s="3"/>
      <c r="F43" s="3"/>
      <c r="G43" s="3"/>
      <c r="H43" s="3"/>
      <c r="I43" s="3"/>
      <c r="J43" s="3"/>
      <c r="M43" s="209"/>
      <c r="N43" s="209"/>
    </row>
    <row r="44" spans="1:17" ht="15.75">
      <c r="A44" s="22">
        <v>1</v>
      </c>
      <c r="B44" s="3" t="s">
        <v>52</v>
      </c>
      <c r="C44" s="22">
        <v>3</v>
      </c>
      <c r="D44" s="108" t="s">
        <v>106</v>
      </c>
      <c r="E44" s="137"/>
      <c r="F44" s="137"/>
      <c r="G44" s="137"/>
      <c r="H44" s="137"/>
      <c r="I44" s="137"/>
      <c r="J44" s="137"/>
      <c r="M44" s="209"/>
      <c r="N44" s="209"/>
    </row>
    <row r="45" spans="1:17" ht="15.75">
      <c r="A45" s="22">
        <v>2</v>
      </c>
      <c r="B45" s="3" t="s">
        <v>54</v>
      </c>
      <c r="C45" s="22">
        <v>4</v>
      </c>
      <c r="D45" s="3" t="s">
        <v>56</v>
      </c>
      <c r="E45" s="137"/>
      <c r="F45" s="137"/>
      <c r="G45" s="137"/>
      <c r="H45" s="137"/>
      <c r="I45" s="137"/>
      <c r="J45" s="137"/>
      <c r="M45" s="187"/>
      <c r="N45" s="187"/>
    </row>
    <row r="46" spans="1:17" ht="15.75">
      <c r="A46" s="22"/>
      <c r="B46" s="106" t="s">
        <v>107</v>
      </c>
      <c r="C46" s="22">
        <v>5</v>
      </c>
      <c r="D46" s="3" t="s">
        <v>58</v>
      </c>
      <c r="E46" s="137"/>
      <c r="F46" s="137"/>
      <c r="G46" s="137"/>
      <c r="H46" s="137"/>
      <c r="I46" s="137"/>
      <c r="J46" s="137"/>
      <c r="M46" s="187"/>
      <c r="N46" s="187"/>
    </row>
    <row r="47" spans="1:17" ht="15.75">
      <c r="A47" s="22">
        <v>3</v>
      </c>
      <c r="B47" s="3" t="s">
        <v>57</v>
      </c>
      <c r="C47" s="3"/>
      <c r="D47" s="3"/>
      <c r="E47" s="137"/>
      <c r="F47" s="137"/>
      <c r="G47" s="137"/>
      <c r="H47" s="137"/>
      <c r="I47" s="137"/>
      <c r="J47" s="137"/>
      <c r="M47" s="209"/>
      <c r="N47" s="209"/>
    </row>
    <row r="48" spans="1:17" ht="15.75">
      <c r="A48" s="22">
        <v>2</v>
      </c>
      <c r="B48" s="3" t="s">
        <v>59</v>
      </c>
      <c r="C48" s="3"/>
      <c r="D48" s="3"/>
      <c r="E48" s="137"/>
      <c r="F48" s="137"/>
      <c r="G48" s="137"/>
      <c r="H48" s="137"/>
      <c r="I48" s="137"/>
      <c r="J48" s="137"/>
      <c r="M48" s="209"/>
      <c r="N48" s="187"/>
    </row>
    <row r="49" spans="1:14" ht="15.75">
      <c r="A49" s="22">
        <v>1</v>
      </c>
      <c r="B49" s="3" t="s">
        <v>60</v>
      </c>
      <c r="C49" s="3"/>
      <c r="D49" s="3"/>
      <c r="E49" s="137"/>
      <c r="F49" s="137"/>
      <c r="G49" s="137"/>
      <c r="H49" s="137"/>
      <c r="I49" s="137"/>
      <c r="J49" s="137"/>
      <c r="M49" s="209"/>
      <c r="N49" s="209"/>
    </row>
    <row r="50" spans="1:14" ht="15.75">
      <c r="D50" s="200"/>
      <c r="E50" s="137"/>
      <c r="F50" s="137"/>
      <c r="G50" s="137"/>
      <c r="H50" s="137"/>
      <c r="I50" s="137"/>
      <c r="J50" s="137"/>
      <c r="M50" s="211"/>
    </row>
    <row r="51" spans="1:14" ht="15.75">
      <c r="M51" s="209"/>
    </row>
    <row r="56" spans="1:14" ht="15.75">
      <c r="M56" s="209"/>
      <c r="N56" s="209"/>
    </row>
    <row r="57" spans="1:14" ht="15.75">
      <c r="M57" s="209"/>
      <c r="N57" s="209"/>
    </row>
    <row r="58" spans="1:14" ht="15.75">
      <c r="M58" s="209"/>
      <c r="N58" s="209"/>
    </row>
    <row r="59" spans="1:14" ht="15.75">
      <c r="M59" s="187"/>
      <c r="N59" s="187"/>
    </row>
    <row r="60" spans="1:14" ht="15.75">
      <c r="M60" s="209"/>
      <c r="N60" s="209"/>
    </row>
    <row r="61" spans="1:14" ht="15.75">
      <c r="M61" s="213"/>
    </row>
    <row r="62" spans="1:14" ht="15.75">
      <c r="M62" s="212"/>
    </row>
    <row r="63" spans="1:14" ht="15.75">
      <c r="M63" s="213"/>
    </row>
    <row r="64" spans="1:14" ht="15.75">
      <c r="M64" s="212"/>
      <c r="N64" s="183"/>
    </row>
    <row r="65" spans="12:14" ht="15.75">
      <c r="M65" s="213"/>
    </row>
    <row r="66" spans="12:14">
      <c r="M66" s="247"/>
      <c r="N66" s="247"/>
    </row>
    <row r="67" spans="12:14">
      <c r="M67" s="247"/>
      <c r="N67" s="248"/>
    </row>
    <row r="68" spans="12:14">
      <c r="L68" s="183"/>
      <c r="M68" s="3528"/>
      <c r="N68" s="3529"/>
    </row>
    <row r="69" spans="12:14">
      <c r="M69" s="3528"/>
      <c r="N69" s="3529"/>
    </row>
    <row r="70" spans="12:14">
      <c r="M70" s="248"/>
      <c r="N70" s="248"/>
    </row>
    <row r="71" spans="12:14">
      <c r="M71" s="247"/>
      <c r="N71" s="248"/>
    </row>
    <row r="72" spans="12:14">
      <c r="M72" s="248"/>
      <c r="N72" s="247"/>
    </row>
    <row r="73" spans="12:14">
      <c r="L73" s="183"/>
      <c r="M73" s="249"/>
      <c r="N73" s="248"/>
    </row>
    <row r="74" spans="12:14">
      <c r="M74" s="248"/>
      <c r="N74" s="248"/>
    </row>
    <row r="75" spans="12:14">
      <c r="M75" s="247"/>
      <c r="N75" s="248"/>
    </row>
    <row r="76" spans="12:14">
      <c r="M76" s="247"/>
      <c r="N76" s="248"/>
    </row>
    <row r="77" spans="12:14">
      <c r="M77" s="247"/>
      <c r="N77" s="248"/>
    </row>
    <row r="78" spans="12:14">
      <c r="L78" s="183"/>
      <c r="M78" s="247"/>
      <c r="N78" s="248"/>
    </row>
    <row r="79" spans="12:14">
      <c r="M79" s="250"/>
      <c r="N79" s="250"/>
    </row>
    <row r="80" spans="12:14">
      <c r="M80" s="247"/>
      <c r="N80" s="250"/>
    </row>
    <row r="81" spans="12:14">
      <c r="L81" s="183"/>
      <c r="M81" s="250"/>
      <c r="N81" s="250"/>
    </row>
    <row r="82" spans="12:14">
      <c r="M82" s="248"/>
      <c r="N82" s="250"/>
    </row>
    <row r="83" spans="12:14">
      <c r="M83" s="248"/>
      <c r="N83" s="250"/>
    </row>
    <row r="84" spans="12:14">
      <c r="M84" s="248"/>
      <c r="N84" s="3527"/>
    </row>
    <row r="85" spans="12:14">
      <c r="M85" s="247"/>
      <c r="N85" s="3527"/>
    </row>
    <row r="86" spans="12:14">
      <c r="M86" s="248"/>
    </row>
    <row r="87" spans="12:14">
      <c r="M87" s="250"/>
    </row>
    <row r="88" spans="12:14">
      <c r="M88" s="251"/>
    </row>
  </sheetData>
  <mergeCells count="6">
    <mergeCell ref="N84:N85"/>
    <mergeCell ref="M3:N5"/>
    <mergeCell ref="N7:P7"/>
    <mergeCell ref="N8:O8"/>
    <mergeCell ref="M68:M69"/>
    <mergeCell ref="N68:N69"/>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53">
    <tabColor theme="3"/>
    <pageSetUpPr fitToPage="1"/>
  </sheetPr>
  <dimension ref="A1:Q82"/>
  <sheetViews>
    <sheetView workbookViewId="0"/>
  </sheetViews>
  <sheetFormatPr baseColWidth="10" defaultColWidth="8.85546875" defaultRowHeight="12.75"/>
  <cols>
    <col min="1" max="1" width="18.7109375" customWidth="1"/>
    <col min="2" max="2" width="30.85546875" customWidth="1"/>
    <col min="3" max="3" width="4.85546875" customWidth="1"/>
    <col min="4" max="4" width="13.7109375" customWidth="1"/>
    <col min="5" max="5" width="11.85546875" bestFit="1" customWidth="1"/>
    <col min="6" max="6" width="15.28515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BG101'!C35</f>
        <v>206</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BG101'!B35</f>
        <v>Pasivos por ingresos diferidos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5.75" thickBot="1">
      <c r="A11" s="189" t="s">
        <v>192</v>
      </c>
      <c r="B11" s="367"/>
      <c r="C11" s="9"/>
      <c r="D11" s="9"/>
      <c r="E11" s="9"/>
      <c r="F11" s="9"/>
      <c r="G11" s="30"/>
      <c r="H11" s="9"/>
      <c r="I11" s="9"/>
      <c r="J11" s="14"/>
      <c r="K11" s="14"/>
      <c r="L11" s="9"/>
      <c r="M11" s="14"/>
      <c r="N11" s="188"/>
      <c r="O11" s="188"/>
      <c r="P11" s="14"/>
    </row>
    <row r="12" spans="1:17" ht="15">
      <c r="A12">
        <v>545</v>
      </c>
      <c r="B12" s="367" t="s">
        <v>388</v>
      </c>
      <c r="C12" s="9"/>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row>
    <row r="13" spans="1:17" ht="15">
      <c r="A13">
        <v>546</v>
      </c>
      <c r="B13" s="367" t="s">
        <v>389</v>
      </c>
      <c r="C13" s="9"/>
      <c r="D13" s="420">
        <f>SUMIF('1 BL anterior'!B:B,A13,'1 BL anterior'!E:E)</f>
        <v>0</v>
      </c>
      <c r="E13" s="95"/>
      <c r="F13" s="200">
        <f>SUMIF('2 BL preli'!A:A,A13,'2 BL preli'!D:D)</f>
        <v>0</v>
      </c>
      <c r="G13" s="178"/>
      <c r="H13" s="95"/>
      <c r="I13" s="95"/>
      <c r="J13" s="95"/>
      <c r="K13" s="95"/>
      <c r="L13" s="95"/>
      <c r="M13" s="453">
        <f>SUMIF('3BL ACTUAL'!B:B,A13,'3BL ACTUAL'!E:E)</f>
        <v>0</v>
      </c>
      <c r="N13" s="21">
        <f>IF(M13&lt;&gt;0,1,0)</f>
        <v>0</v>
      </c>
      <c r="O13" s="14">
        <f>IF(M13&lt;&gt;0,3,0)</f>
        <v>0</v>
      </c>
      <c r="P13" s="14">
        <f>+N13+O13</f>
        <v>0</v>
      </c>
    </row>
    <row r="14" spans="1:17" ht="15.75" thickBot="1">
      <c r="A14">
        <v>547</v>
      </c>
      <c r="B14" s="367" t="s">
        <v>238</v>
      </c>
      <c r="C14" s="881"/>
      <c r="D14" s="420">
        <f>SUMIF('1 BL anterior'!B:B,A14,'1 BL anterior'!E:E)</f>
        <v>0</v>
      </c>
      <c r="E14" s="445"/>
      <c r="F14" s="200">
        <f>SUMIF('2 BL preli'!A:A,A14,'2 BL preli'!D:D)</f>
        <v>0</v>
      </c>
      <c r="G14" s="447"/>
      <c r="H14" s="445"/>
      <c r="I14" s="445"/>
      <c r="J14" s="445"/>
      <c r="K14" s="445"/>
      <c r="L14" s="445"/>
      <c r="M14" s="474">
        <f>SUMIF('3BL ACTUAL'!B:B,A14,'3BL ACTUAL'!E:E)</f>
        <v>0</v>
      </c>
      <c r="N14" s="21">
        <f>IF(M14&lt;&gt;0,1,0)</f>
        <v>0</v>
      </c>
      <c r="O14" s="14">
        <f>IF(M14&lt;&gt;0,3,0)</f>
        <v>0</v>
      </c>
      <c r="P14" s="14">
        <f>+N14+O14</f>
        <v>0</v>
      </c>
    </row>
    <row r="15" spans="1:17" ht="15.75" thickBot="1">
      <c r="A15" s="1188">
        <f>+M30</f>
        <v>0</v>
      </c>
      <c r="B15" s="1119">
        <f>+D30</f>
        <v>0</v>
      </c>
      <c r="C15" s="461"/>
      <c r="D15" s="499">
        <f t="shared" ref="D15:M15" si="0">SUM(D12:D14)</f>
        <v>0</v>
      </c>
      <c r="E15" s="478">
        <f t="shared" si="0"/>
        <v>0</v>
      </c>
      <c r="F15" s="456">
        <f t="shared" si="0"/>
        <v>0</v>
      </c>
      <c r="G15" s="456">
        <f t="shared" si="0"/>
        <v>0</v>
      </c>
      <c r="H15" s="456">
        <f t="shared" si="0"/>
        <v>0</v>
      </c>
      <c r="I15" s="456">
        <f t="shared" si="0"/>
        <v>0</v>
      </c>
      <c r="J15" s="455">
        <f t="shared" si="0"/>
        <v>0</v>
      </c>
      <c r="K15" s="455">
        <f t="shared" si="0"/>
        <v>0</v>
      </c>
      <c r="L15" s="456">
        <f t="shared" si="0"/>
        <v>0</v>
      </c>
      <c r="M15" s="457">
        <f t="shared" si="0"/>
        <v>0</v>
      </c>
      <c r="N15" s="1167">
        <f>IF(SUM(N$11:N14)=0,0,SUM(N$11:N14)/COUNTIF(N$11:N14,"&gt;0"))</f>
        <v>0</v>
      </c>
      <c r="O15" s="1167">
        <f>IF(SUM(O$11:O14)=0,0,SUM(O$11:O14)/COUNTIF(O$11:O14,"&gt;0"))</f>
        <v>0</v>
      </c>
      <c r="P15" s="1167">
        <f>IF(SUM(P$11:P14)=0,0,SUM(P$11:P14)/COUNTIF(P$11:P14,"&gt;0"))</f>
        <v>0</v>
      </c>
      <c r="Q15" s="3">
        <f>+B16</f>
        <v>0</v>
      </c>
    </row>
    <row r="16" spans="1:17">
      <c r="B16" s="342"/>
      <c r="C16" s="9"/>
      <c r="D16" s="178"/>
      <c r="E16" s="178"/>
      <c r="F16" s="178"/>
      <c r="G16" s="178"/>
      <c r="H16" s="178"/>
      <c r="I16" s="178"/>
      <c r="J16" s="95"/>
      <c r="K16" s="95"/>
      <c r="L16" s="178"/>
      <c r="M16" s="95"/>
      <c r="N16" s="188"/>
      <c r="O16" s="188"/>
      <c r="P16" s="14"/>
    </row>
    <row r="17" spans="1:17">
      <c r="B17" s="342"/>
      <c r="C17" s="9"/>
      <c r="D17" s="95">
        <f>SUMIF('1 BL anterior'!C:C,A17,'1 BL anterior'!E:E)</f>
        <v>0</v>
      </c>
      <c r="E17" s="95"/>
      <c r="F17" s="95">
        <f>SUMIF('2 BL preli'!B:B,A17,'2 BL preli'!D:D)</f>
        <v>0</v>
      </c>
      <c r="G17" s="95"/>
      <c r="H17" s="95">
        <f>SUMIF('3BL ACTUAL'!C:C,A17,'3BL ACTUAL'!E:E)</f>
        <v>0</v>
      </c>
      <c r="I17" s="95"/>
      <c r="J17" s="95"/>
      <c r="K17" s="95"/>
      <c r="L17" s="95"/>
      <c r="M17" s="154">
        <f t="shared" ref="M17:M25" si="1">+H17+J17+L17-I17-K17</f>
        <v>0</v>
      </c>
      <c r="N17" s="188"/>
      <c r="O17" s="188"/>
      <c r="P17" s="14"/>
    </row>
    <row r="18" spans="1:17" ht="15.75">
      <c r="A18" s="2469" t="s">
        <v>4878</v>
      </c>
      <c r="B18" s="2469"/>
      <c r="C18" s="9"/>
      <c r="D18" s="95">
        <f>SUMIF('1 BL anterior'!C:C,A18,'1 BL anterior'!E:E)</f>
        <v>0</v>
      </c>
      <c r="E18" s="95"/>
      <c r="F18" s="95">
        <f>SUMIF('2 BL preli'!B:B,A18,'2 BL preli'!D:D)</f>
        <v>0</v>
      </c>
      <c r="G18" s="95"/>
      <c r="H18" s="95">
        <f>SUMIF('3BL ACTUAL'!C:C,A18,'3BL ACTUAL'!E:E)</f>
        <v>0</v>
      </c>
      <c r="I18" s="95"/>
      <c r="J18" s="95"/>
      <c r="K18" s="95"/>
      <c r="L18" s="95"/>
      <c r="M18" s="154">
        <f t="shared" si="1"/>
        <v>0</v>
      </c>
      <c r="N18" s="188"/>
      <c r="O18" s="188"/>
      <c r="P18" s="14"/>
    </row>
    <row r="19" spans="1:17" ht="15">
      <c r="A19" s="2470" t="s">
        <v>4873</v>
      </c>
      <c r="B19" s="2470"/>
      <c r="C19" s="9"/>
      <c r="D19" s="95">
        <f>SUMIF('1 BL anterior'!C:C,A19,'1 BL anterior'!E:E)</f>
        <v>0</v>
      </c>
      <c r="E19" s="95"/>
      <c r="F19" s="95">
        <f>SUMIF('2 BL preli'!B:B,A19,'2 BL preli'!D:D)</f>
        <v>0</v>
      </c>
      <c r="G19" s="95"/>
      <c r="H19" s="95">
        <f>SUMIF('3BL ACTUAL'!C:C,A19,'3BL ACTUAL'!E:E)</f>
        <v>0</v>
      </c>
      <c r="I19" s="95"/>
      <c r="J19" s="95"/>
      <c r="K19" s="95"/>
      <c r="L19" s="95"/>
      <c r="M19" s="154">
        <f t="shared" si="1"/>
        <v>0</v>
      </c>
      <c r="N19" s="14"/>
      <c r="O19" s="14"/>
      <c r="P19" s="14"/>
    </row>
    <row r="20" spans="1:17" ht="15">
      <c r="A20" s="2470" t="s">
        <v>4874</v>
      </c>
      <c r="B20" s="2470"/>
      <c r="C20" s="9"/>
      <c r="D20" s="95">
        <f>SUMIF('1 BL anterior'!C:C,A20,'1 BL anterior'!E:E)</f>
        <v>0</v>
      </c>
      <c r="E20" s="95"/>
      <c r="F20" s="95">
        <f>SUMIF('2 BL preli'!B:B,A20,'2 BL preli'!D:D)</f>
        <v>0</v>
      </c>
      <c r="G20" s="95">
        <f t="shared" ref="G20:G25" si="2">+H20-D20</f>
        <v>0</v>
      </c>
      <c r="H20" s="95">
        <f>SUMIF('3BL ACTUAL'!C:C,A20,'3BL ACTUAL'!E:E)</f>
        <v>0</v>
      </c>
      <c r="I20" s="95"/>
      <c r="J20" s="95"/>
      <c r="K20" s="95"/>
      <c r="L20" s="95"/>
      <c r="M20" s="154">
        <f t="shared" si="1"/>
        <v>0</v>
      </c>
      <c r="N20" s="14"/>
      <c r="O20" s="14"/>
      <c r="P20" s="14"/>
    </row>
    <row r="21" spans="1:17">
      <c r="A21" s="2074"/>
      <c r="B21" s="718"/>
      <c r="C21" s="9"/>
      <c r="D21" s="95">
        <f>SUMIF('1 BL anterior'!C:C,A21,'1 BL anterior'!E:E)</f>
        <v>0</v>
      </c>
      <c r="E21" s="95"/>
      <c r="F21" s="95">
        <f>SUMIF('2 BL preli'!B:B,A21,'2 BL preli'!D:D)</f>
        <v>0</v>
      </c>
      <c r="G21" s="95">
        <f t="shared" si="2"/>
        <v>0</v>
      </c>
      <c r="H21" s="95">
        <f>SUMIF('3BL ACTUAL'!C:C,A21,'3BL ACTUAL'!E:E)</f>
        <v>0</v>
      </c>
      <c r="I21" s="95"/>
      <c r="J21" s="95"/>
      <c r="K21" s="95"/>
      <c r="L21" s="95"/>
      <c r="M21" s="154">
        <f t="shared" si="1"/>
        <v>0</v>
      </c>
      <c r="N21" s="14"/>
      <c r="O21" s="14"/>
      <c r="P21" s="14"/>
    </row>
    <row r="22" spans="1:17">
      <c r="A22" s="2074"/>
      <c r="B22" s="718"/>
      <c r="C22" s="9"/>
      <c r="D22" s="95">
        <f>SUMIF('1 BL anterior'!C:C,A22,'1 BL anterior'!E:E)</f>
        <v>0</v>
      </c>
      <c r="E22" s="95"/>
      <c r="F22" s="95">
        <f>SUMIF('2 BL preli'!B:B,A22,'2 BL preli'!D:D)</f>
        <v>0</v>
      </c>
      <c r="G22" s="95">
        <f t="shared" si="2"/>
        <v>0</v>
      </c>
      <c r="H22" s="95">
        <f>SUMIF('3BL ACTUAL'!C:C,A22,'3BL ACTUAL'!E:E)</f>
        <v>0</v>
      </c>
      <c r="I22" s="95"/>
      <c r="J22" s="95"/>
      <c r="K22" s="95"/>
      <c r="L22" s="95"/>
      <c r="M22" s="154">
        <f t="shared" si="1"/>
        <v>0</v>
      </c>
      <c r="N22" s="14"/>
      <c r="O22" s="14"/>
      <c r="P22" s="14"/>
    </row>
    <row r="23" spans="1:17">
      <c r="A23" s="2074"/>
      <c r="B23" s="718"/>
      <c r="C23" s="9"/>
      <c r="D23" s="95">
        <f>SUMIF('1 BL anterior'!C:C,A23,'1 BL anterior'!E:E)</f>
        <v>0</v>
      </c>
      <c r="E23" s="95"/>
      <c r="F23" s="95">
        <f>SUMIF('2 BL preli'!B:B,A23,'2 BL preli'!D:D)</f>
        <v>0</v>
      </c>
      <c r="G23" s="95">
        <f t="shared" si="2"/>
        <v>0</v>
      </c>
      <c r="H23" s="95">
        <f>SUMIF('3BL ACTUAL'!C:C,A23,'3BL ACTUAL'!E:E)</f>
        <v>0</v>
      </c>
      <c r="I23" s="95"/>
      <c r="J23" s="95"/>
      <c r="K23" s="95"/>
      <c r="L23" s="95"/>
      <c r="M23" s="154">
        <f t="shared" si="1"/>
        <v>0</v>
      </c>
      <c r="N23" s="14"/>
      <c r="O23" s="14"/>
      <c r="P23" s="14"/>
    </row>
    <row r="24" spans="1:17">
      <c r="A24" s="2074"/>
      <c r="B24" s="718"/>
      <c r="C24" s="9"/>
      <c r="D24" s="95">
        <f>SUMIF('1 BL anterior'!C:C,A24,'1 BL anterior'!E:E)</f>
        <v>0</v>
      </c>
      <c r="E24" s="95"/>
      <c r="F24" s="95">
        <f>SUMIF('2 BL preli'!B:B,A24,'2 BL preli'!D:D)</f>
        <v>0</v>
      </c>
      <c r="G24" s="95">
        <f t="shared" si="2"/>
        <v>0</v>
      </c>
      <c r="H24" s="95">
        <f>SUMIF('3BL ACTUAL'!C:C,A24,'3BL ACTUAL'!E:E)</f>
        <v>0</v>
      </c>
      <c r="I24" s="95"/>
      <c r="J24" s="95"/>
      <c r="K24" s="95"/>
      <c r="L24" s="95"/>
      <c r="M24" s="154">
        <f t="shared" si="1"/>
        <v>0</v>
      </c>
      <c r="N24" s="14"/>
      <c r="O24" s="188"/>
      <c r="P24" s="14"/>
    </row>
    <row r="25" spans="1:17">
      <c r="A25" s="2074"/>
      <c r="B25" s="718"/>
      <c r="C25" s="9"/>
      <c r="D25" s="95">
        <f>SUMIF('1 BL anterior'!C:C,A25,'1 BL anterior'!E:E)</f>
        <v>0</v>
      </c>
      <c r="E25" s="95"/>
      <c r="F25" s="95">
        <f>SUMIF('2 BL preli'!B:B,A25,'2 BL preli'!D:D)</f>
        <v>0</v>
      </c>
      <c r="G25" s="95">
        <f t="shared" si="2"/>
        <v>0</v>
      </c>
      <c r="H25" s="95">
        <f>SUMIF('3BL ACTUAL'!C:C,A25,'3BL ACTUAL'!E:E)</f>
        <v>0</v>
      </c>
      <c r="I25" s="95"/>
      <c r="J25" s="95"/>
      <c r="K25" s="95"/>
      <c r="L25" s="95"/>
      <c r="M25" s="154">
        <f t="shared" si="1"/>
        <v>0</v>
      </c>
      <c r="N25" s="14"/>
      <c r="O25" s="188"/>
      <c r="P25" s="14"/>
    </row>
    <row r="26" spans="1:17">
      <c r="A26" s="240"/>
      <c r="B26" s="244"/>
      <c r="C26" s="9"/>
      <c r="D26" s="95"/>
      <c r="E26" s="95"/>
      <c r="F26" s="95"/>
      <c r="G26" s="178"/>
      <c r="H26" s="71"/>
      <c r="I26" s="178"/>
      <c r="J26" s="95"/>
      <c r="K26" s="95"/>
      <c r="L26" s="95"/>
      <c r="M26" s="95"/>
      <c r="N26" s="188"/>
      <c r="O26" s="188"/>
      <c r="P26" s="14"/>
    </row>
    <row r="27" spans="1:17">
      <c r="A27" s="241"/>
      <c r="B27" s="334"/>
      <c r="C27" s="9"/>
      <c r="D27" s="95"/>
      <c r="E27" s="95"/>
      <c r="F27" s="95"/>
      <c r="G27" s="178"/>
      <c r="H27" s="71"/>
      <c r="I27" s="95"/>
      <c r="J27" s="95"/>
      <c r="K27" s="95"/>
      <c r="L27" s="95"/>
      <c r="M27" s="95"/>
      <c r="N27" s="188"/>
      <c r="O27" s="188"/>
      <c r="P27" s="14"/>
    </row>
    <row r="28" spans="1:17">
      <c r="B28" s="6"/>
      <c r="C28" s="12"/>
      <c r="D28" s="96">
        <f>SUM(D17:D27)</f>
        <v>0</v>
      </c>
      <c r="E28" s="96">
        <f t="shared" ref="E28:M28" si="3">SUM(E17:E27)</f>
        <v>0</v>
      </c>
      <c r="F28" s="96">
        <f t="shared" si="3"/>
        <v>0</v>
      </c>
      <c r="G28" s="96">
        <f t="shared" si="3"/>
        <v>0</v>
      </c>
      <c r="H28" s="96">
        <f t="shared" si="3"/>
        <v>0</v>
      </c>
      <c r="I28" s="96">
        <f t="shared" si="3"/>
        <v>0</v>
      </c>
      <c r="J28" s="96">
        <f t="shared" si="3"/>
        <v>0</v>
      </c>
      <c r="K28" s="96">
        <f t="shared" si="3"/>
        <v>0</v>
      </c>
      <c r="L28" s="96">
        <f t="shared" si="3"/>
        <v>0</v>
      </c>
      <c r="M28" s="96">
        <f t="shared" si="3"/>
        <v>0</v>
      </c>
      <c r="N28" s="6">
        <f>AVERAGE(N10:N27)</f>
        <v>0</v>
      </c>
      <c r="O28" s="6">
        <f>AVERAGE(O10:O27)</f>
        <v>0</v>
      </c>
      <c r="P28" s="6">
        <f>+N28+O28</f>
        <v>0</v>
      </c>
    </row>
    <row r="29" spans="1:17">
      <c r="B29" s="3"/>
      <c r="C29" s="3"/>
      <c r="D29" s="200"/>
      <c r="E29" s="200"/>
      <c r="F29" s="200"/>
      <c r="G29" s="200"/>
      <c r="H29" s="200"/>
      <c r="I29" s="200"/>
      <c r="J29" s="200"/>
      <c r="K29" s="200"/>
      <c r="L29" s="200"/>
      <c r="M29" s="200"/>
      <c r="N29" s="3"/>
      <c r="O29" s="3"/>
      <c r="P29" s="3"/>
    </row>
    <row r="30" spans="1:17">
      <c r="D30" s="98">
        <f>+D28-D15</f>
        <v>0</v>
      </c>
      <c r="F30" s="98">
        <f>+F28-F15</f>
        <v>0</v>
      </c>
      <c r="M30" s="98">
        <f>+M28-M15</f>
        <v>0</v>
      </c>
      <c r="Q30" s="183"/>
    </row>
    <row r="31" spans="1:17">
      <c r="D31" s="98"/>
      <c r="E31" s="137"/>
      <c r="F31" s="183"/>
      <c r="M31" s="98"/>
      <c r="Q31" s="183"/>
    </row>
    <row r="32" spans="1:17">
      <c r="D32" s="98"/>
      <c r="M32" s="98"/>
      <c r="Q32" s="183"/>
    </row>
    <row r="33" spans="1:17">
      <c r="D33" s="98"/>
      <c r="Q33" s="183"/>
    </row>
    <row r="34" spans="1:17">
      <c r="A34" s="3"/>
      <c r="B34" s="106" t="s">
        <v>116</v>
      </c>
      <c r="C34" s="3"/>
      <c r="D34" s="3"/>
      <c r="H34" s="28"/>
      <c r="M34" s="98"/>
    </row>
    <row r="35" spans="1:17">
      <c r="A35" s="3"/>
      <c r="B35" s="106" t="s">
        <v>117</v>
      </c>
      <c r="C35" s="3"/>
      <c r="D35" s="3"/>
      <c r="M35" s="200"/>
    </row>
    <row r="36" spans="1:17" ht="15.75">
      <c r="A36" s="22"/>
      <c r="B36" s="3"/>
      <c r="C36" s="3"/>
      <c r="D36" s="3"/>
      <c r="E36" s="3"/>
      <c r="F36" s="3"/>
      <c r="G36" s="28"/>
      <c r="H36" s="3"/>
      <c r="I36" s="28"/>
      <c r="J36" s="3"/>
      <c r="M36" s="246"/>
      <c r="N36" s="187"/>
    </row>
    <row r="37" spans="1:17" ht="15.75">
      <c r="A37" s="3"/>
      <c r="B37" s="22" t="s">
        <v>2</v>
      </c>
      <c r="C37" s="22">
        <v>2</v>
      </c>
      <c r="D37" s="3" t="s">
        <v>53</v>
      </c>
      <c r="E37" s="3"/>
      <c r="F37" s="3"/>
      <c r="G37" s="3"/>
      <c r="H37" s="3"/>
      <c r="I37" s="3"/>
      <c r="J37" s="3"/>
      <c r="M37" s="209"/>
      <c r="N37" s="209"/>
    </row>
    <row r="38" spans="1:17" ht="15.75">
      <c r="A38" s="22">
        <v>1</v>
      </c>
      <c r="B38" s="3" t="s">
        <v>52</v>
      </c>
      <c r="C38" s="22">
        <v>3</v>
      </c>
      <c r="D38" s="108" t="s">
        <v>106</v>
      </c>
      <c r="E38" s="137"/>
      <c r="F38" s="137"/>
      <c r="G38" s="137"/>
      <c r="H38" s="137"/>
      <c r="I38" s="137"/>
      <c r="J38" s="137"/>
      <c r="M38" s="209"/>
      <c r="N38" s="209"/>
    </row>
    <row r="39" spans="1:17" ht="15.75">
      <c r="A39" s="22">
        <v>2</v>
      </c>
      <c r="B39" s="3" t="s">
        <v>54</v>
      </c>
      <c r="C39" s="22">
        <v>4</v>
      </c>
      <c r="D39" s="3" t="s">
        <v>56</v>
      </c>
      <c r="E39" s="137"/>
      <c r="F39" s="137"/>
      <c r="G39" s="137"/>
      <c r="H39" s="137"/>
      <c r="I39" s="137"/>
      <c r="J39" s="137"/>
      <c r="M39" s="187"/>
      <c r="N39" s="187"/>
    </row>
    <row r="40" spans="1:17" ht="15.75">
      <c r="A40" s="22"/>
      <c r="B40" s="106" t="s">
        <v>107</v>
      </c>
      <c r="C40" s="22">
        <v>5</v>
      </c>
      <c r="D40" s="3" t="s">
        <v>58</v>
      </c>
      <c r="E40" s="137"/>
      <c r="F40" s="137"/>
      <c r="G40" s="137"/>
      <c r="H40" s="137"/>
      <c r="I40" s="137"/>
      <c r="J40" s="137"/>
      <c r="M40" s="187"/>
      <c r="N40" s="187"/>
    </row>
    <row r="41" spans="1:17" ht="15.75">
      <c r="A41" s="22">
        <v>3</v>
      </c>
      <c r="B41" s="3" t="s">
        <v>57</v>
      </c>
      <c r="C41" s="3"/>
      <c r="D41" s="3"/>
      <c r="E41" s="137"/>
      <c r="F41" s="137"/>
      <c r="G41" s="137"/>
      <c r="H41" s="137"/>
      <c r="I41" s="137"/>
      <c r="J41" s="137"/>
      <c r="M41" s="209"/>
      <c r="N41" s="209"/>
    </row>
    <row r="42" spans="1:17" ht="15.75">
      <c r="A42" s="22">
        <v>2</v>
      </c>
      <c r="B42" s="3" t="s">
        <v>59</v>
      </c>
      <c r="C42" s="3"/>
      <c r="D42" s="3"/>
      <c r="E42" s="137"/>
      <c r="F42" s="137"/>
      <c r="G42" s="137"/>
      <c r="H42" s="137"/>
      <c r="I42" s="137"/>
      <c r="J42" s="137"/>
      <c r="M42" s="209"/>
      <c r="N42" s="187"/>
    </row>
    <row r="43" spans="1:17" ht="15.75">
      <c r="A43" s="22">
        <v>1</v>
      </c>
      <c r="B43" s="3" t="s">
        <v>60</v>
      </c>
      <c r="C43" s="3"/>
      <c r="D43" s="3"/>
      <c r="E43" s="137"/>
      <c r="F43" s="137"/>
      <c r="G43" s="137"/>
      <c r="H43" s="137"/>
      <c r="I43" s="137"/>
      <c r="J43" s="137"/>
      <c r="M43" s="209"/>
      <c r="N43" s="209"/>
    </row>
    <row r="44" spans="1:17" ht="15.75">
      <c r="D44" s="200"/>
      <c r="E44" s="137"/>
      <c r="F44" s="137"/>
      <c r="G44" s="137"/>
      <c r="H44" s="137"/>
      <c r="I44" s="137"/>
      <c r="J44" s="137"/>
      <c r="M44" s="211"/>
    </row>
    <row r="45" spans="1:17" ht="15.75">
      <c r="M45" s="209"/>
    </row>
    <row r="50" spans="12:14" ht="15.75">
      <c r="M50" s="209"/>
      <c r="N50" s="209"/>
    </row>
    <row r="51" spans="12:14" ht="15.75">
      <c r="M51" s="209"/>
      <c r="N51" s="209"/>
    </row>
    <row r="52" spans="12:14" ht="15.75">
      <c r="M52" s="209"/>
      <c r="N52" s="209"/>
    </row>
    <row r="53" spans="12:14" ht="15.75">
      <c r="M53" s="187"/>
      <c r="N53" s="187"/>
    </row>
    <row r="54" spans="12:14" ht="15.75">
      <c r="M54" s="209"/>
      <c r="N54" s="209"/>
    </row>
    <row r="55" spans="12:14" ht="15.75">
      <c r="M55" s="213"/>
    </row>
    <row r="56" spans="12:14" ht="15.75">
      <c r="M56" s="212"/>
    </row>
    <row r="57" spans="12:14" ht="15.75">
      <c r="M57" s="213"/>
    </row>
    <row r="58" spans="12:14" ht="15.75">
      <c r="M58" s="212"/>
      <c r="N58" s="183"/>
    </row>
    <row r="59" spans="12:14" ht="15.75">
      <c r="M59" s="213"/>
    </row>
    <row r="60" spans="12:14">
      <c r="M60" s="247"/>
      <c r="N60" s="247"/>
    </row>
    <row r="61" spans="12:14">
      <c r="M61" s="247"/>
      <c r="N61" s="248"/>
    </row>
    <row r="62" spans="12:14">
      <c r="L62" s="183"/>
      <c r="M62" s="3528"/>
      <c r="N62" s="3529"/>
    </row>
    <row r="63" spans="12:14">
      <c r="M63" s="3528"/>
      <c r="N63" s="3529"/>
    </row>
    <row r="64" spans="12:14">
      <c r="M64" s="248"/>
      <c r="N64" s="248"/>
    </row>
    <row r="65" spans="12:14">
      <c r="M65" s="247"/>
      <c r="N65" s="248"/>
    </row>
    <row r="66" spans="12:14">
      <c r="M66" s="248"/>
      <c r="N66" s="247"/>
    </row>
    <row r="67" spans="12:14">
      <c r="L67" s="183"/>
      <c r="M67" s="249"/>
      <c r="N67" s="248"/>
    </row>
    <row r="68" spans="12:14">
      <c r="M68" s="248"/>
      <c r="N68" s="248"/>
    </row>
    <row r="69" spans="12:14">
      <c r="M69" s="247"/>
      <c r="N69" s="248"/>
    </row>
    <row r="70" spans="12:14">
      <c r="M70" s="247"/>
      <c r="N70" s="248"/>
    </row>
    <row r="71" spans="12:14">
      <c r="M71" s="247"/>
      <c r="N71" s="248"/>
    </row>
    <row r="72" spans="12:14">
      <c r="L72" s="183"/>
      <c r="M72" s="247"/>
      <c r="N72" s="248"/>
    </row>
    <row r="73" spans="12:14">
      <c r="M73" s="250"/>
      <c r="N73" s="250"/>
    </row>
    <row r="74" spans="12:14">
      <c r="M74" s="247"/>
      <c r="N74" s="250"/>
    </row>
    <row r="75" spans="12:14">
      <c r="L75" s="183"/>
      <c r="M75" s="250"/>
      <c r="N75" s="250"/>
    </row>
    <row r="76" spans="12:14">
      <c r="M76" s="248"/>
      <c r="N76" s="250"/>
    </row>
    <row r="77" spans="12:14">
      <c r="M77" s="248"/>
      <c r="N77" s="250"/>
    </row>
    <row r="78" spans="12:14">
      <c r="M78" s="248"/>
      <c r="N78" s="3527"/>
    </row>
    <row r="79" spans="12:14">
      <c r="M79" s="247"/>
      <c r="N79" s="3527"/>
    </row>
    <row r="80" spans="12:14">
      <c r="M80" s="248"/>
    </row>
    <row r="81" spans="13:13">
      <c r="M81" s="250"/>
    </row>
    <row r="82" spans="13:13">
      <c r="M82" s="251"/>
    </row>
  </sheetData>
  <mergeCells count="6">
    <mergeCell ref="N78:N79"/>
    <mergeCell ref="M3:N5"/>
    <mergeCell ref="N7:P7"/>
    <mergeCell ref="N8:O8"/>
    <mergeCell ref="M62:M63"/>
    <mergeCell ref="N62:N63"/>
  </mergeCells>
  <pageMargins left="0.15748031496062992" right="0.11811023622047245" top="0.6692913385826772" bottom="0.39370078740157483" header="0.27559055118110237" footer="0.23622047244094491"/>
  <pageSetup paperSize="9" scale="49" orientation="landscape" horizontalDpi="1200" verticalDpi="1200" r:id="rId1"/>
  <headerFooter alignWithMargins="0">
    <oddFooter>&amp;Z&amp;F&amp;RPágina &amp;P</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54">
    <tabColor theme="3"/>
  </sheetPr>
  <dimension ref="A1:T86"/>
  <sheetViews>
    <sheetView workbookViewId="0"/>
  </sheetViews>
  <sheetFormatPr baseColWidth="10" defaultColWidth="8.85546875" defaultRowHeight="12.75"/>
  <cols>
    <col min="1" max="1" width="18.7109375" customWidth="1"/>
    <col min="2" max="2" width="30.85546875" customWidth="1"/>
    <col min="3" max="3" width="4.85546875" customWidth="1"/>
    <col min="4" max="13" width="1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BG101'!C36</f>
        <v>207</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BG101'!B36</f>
        <v>Otros pasivos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1572"/>
      <c r="C10" s="8"/>
      <c r="D10" s="8"/>
      <c r="E10" s="8"/>
      <c r="F10" s="8"/>
      <c r="G10" s="29" t="s">
        <v>7</v>
      </c>
      <c r="H10" s="9"/>
      <c r="I10" s="8"/>
      <c r="J10" s="13"/>
      <c r="K10" s="14"/>
      <c r="L10" s="9"/>
      <c r="M10" s="13"/>
      <c r="N10" s="188"/>
      <c r="O10" s="188"/>
      <c r="P10" s="13"/>
    </row>
    <row r="11" spans="1:17" ht="15.75" thickBot="1">
      <c r="A11" s="189" t="s">
        <v>134</v>
      </c>
      <c r="B11" s="1590"/>
      <c r="C11" s="9"/>
      <c r="D11" s="9"/>
      <c r="E11" s="9"/>
      <c r="F11" s="9"/>
      <c r="G11" s="30"/>
      <c r="H11" s="9"/>
      <c r="I11" s="9"/>
      <c r="J11" s="14"/>
      <c r="K11" s="14"/>
      <c r="L11" s="9"/>
      <c r="M11" s="14"/>
      <c r="N11" s="188"/>
      <c r="O11" s="188"/>
      <c r="P11" s="14"/>
    </row>
    <row r="12" spans="1:17" ht="15">
      <c r="A12">
        <v>548</v>
      </c>
      <c r="B12" s="1590" t="s">
        <v>194</v>
      </c>
      <c r="C12" s="9"/>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row>
    <row r="13" spans="1:17" ht="15.75" thickBot="1">
      <c r="A13">
        <v>549</v>
      </c>
      <c r="B13" s="1590" t="s">
        <v>238</v>
      </c>
      <c r="C13" s="881"/>
      <c r="D13" s="420">
        <f>SUMIF('1 BL anterior'!B:B,A13,'1 BL anterior'!E:E)</f>
        <v>0</v>
      </c>
      <c r="E13" s="445"/>
      <c r="F13" s="200">
        <f>SUMIF('2 BL preli'!A:A,A13,'2 BL preli'!D:D)</f>
        <v>0</v>
      </c>
      <c r="G13" s="447"/>
      <c r="H13" s="445"/>
      <c r="I13" s="445"/>
      <c r="J13" s="445"/>
      <c r="K13" s="445"/>
      <c r="L13" s="445"/>
      <c r="M13" s="474">
        <f>SUMIF('3BL ACTUAL'!B:B,A13,'3BL ACTUAL'!E:E)</f>
        <v>0</v>
      </c>
      <c r="N13" s="21">
        <f>IF(M13&lt;&gt;0,1,0)</f>
        <v>0</v>
      </c>
      <c r="O13" s="14">
        <f>IF(M13&lt;&gt;0,3,0)</f>
        <v>0</v>
      </c>
      <c r="P13" s="14">
        <f>+N13+O13</f>
        <v>0</v>
      </c>
    </row>
    <row r="14" spans="1:17" ht="13.5" thickBot="1">
      <c r="A14" s="1366">
        <f>+M34</f>
        <v>0</v>
      </c>
      <c r="B14" s="1598">
        <f>+D34</f>
        <v>0</v>
      </c>
      <c r="C14" s="461"/>
      <c r="D14" s="155">
        <f>SUM(D12:D13)</f>
        <v>0</v>
      </c>
      <c r="E14" s="1077"/>
      <c r="F14" s="454">
        <f>SUM(F12:F13)</f>
        <v>0</v>
      </c>
      <c r="G14" s="475"/>
      <c r="H14" s="461"/>
      <c r="I14" s="461"/>
      <c r="J14" s="460"/>
      <c r="K14" s="460"/>
      <c r="L14" s="461"/>
      <c r="M14" s="454">
        <f>SUM(M12:M13)</f>
        <v>0</v>
      </c>
      <c r="N14" s="1167">
        <f>IF(SUM(N$11:N13)=0,0,SUM(N$11:N13)/COUNTIF(N$11:N13,"&gt;0"))</f>
        <v>0</v>
      </c>
      <c r="O14" s="1167">
        <f>IF(SUM(O$11:O13)=0,0,SUM(O$11:O13)/COUNTIF(O$11:O13,"&gt;0"))</f>
        <v>0</v>
      </c>
      <c r="P14" s="1167">
        <f>IF(SUM(P$11:P13)=0,0,SUM(P$11:P13)/COUNTIF(P$11:P13,"&gt;0"))</f>
        <v>0</v>
      </c>
      <c r="Q14">
        <f>+B15</f>
        <v>0</v>
      </c>
    </row>
    <row r="15" spans="1:17" ht="15">
      <c r="A15" s="1431"/>
      <c r="B15" s="1596"/>
      <c r="C15" s="9"/>
      <c r="D15" s="9"/>
      <c r="E15" s="9"/>
      <c r="F15" s="9"/>
      <c r="G15" s="30"/>
      <c r="H15" s="9"/>
      <c r="I15" s="9"/>
      <c r="J15" s="14"/>
      <c r="K15" s="14"/>
      <c r="L15" s="9"/>
      <c r="M15" s="14"/>
      <c r="N15" s="188"/>
      <c r="O15" s="188"/>
      <c r="P15" s="14"/>
    </row>
    <row r="16" spans="1:17" ht="15.75">
      <c r="A16" s="1568"/>
      <c r="B16" s="1597"/>
      <c r="C16" s="9"/>
      <c r="D16" s="95">
        <f>SUMIF('1 BL anterior'!C:C,A16,'1 BL anterior'!E:E)</f>
        <v>0</v>
      </c>
      <c r="E16" s="95"/>
      <c r="F16" s="95">
        <f>SUMIF('2 BL preli'!B:B,A16,'2 BL preli'!D:D)</f>
        <v>0</v>
      </c>
      <c r="G16" s="95"/>
      <c r="H16" s="95">
        <f>SUMIF('3BL ACTUAL'!C:C,A16,'3BL ACTUAL'!E:E)</f>
        <v>0</v>
      </c>
      <c r="I16" s="95"/>
      <c r="J16" s="95"/>
      <c r="K16" s="95"/>
      <c r="L16" s="95"/>
      <c r="M16" s="154">
        <f>+H16+J16+L16-I16-K16</f>
        <v>0</v>
      </c>
      <c r="N16" s="188"/>
      <c r="O16" s="188"/>
      <c r="P16" s="14"/>
    </row>
    <row r="17" spans="1:20" ht="15">
      <c r="A17" s="2465"/>
      <c r="B17" s="2465"/>
      <c r="C17" s="9"/>
      <c r="D17" s="95">
        <f>SUMIF('1 BL anterior'!C:C,A17,'1 BL anterior'!E:E)</f>
        <v>0</v>
      </c>
      <c r="E17" s="95"/>
      <c r="F17" s="95">
        <f>SUMIF('2 BL preli'!B:B,A17,'2 BL preli'!D:D)</f>
        <v>0</v>
      </c>
      <c r="G17" s="95"/>
      <c r="H17" s="95">
        <f>SUMIF('3BL ACTUAL'!C:C,A17,'3BL ACTUAL'!E:E)</f>
        <v>0</v>
      </c>
      <c r="I17" s="95"/>
      <c r="J17" s="95"/>
      <c r="K17" s="95"/>
      <c r="L17" s="95"/>
      <c r="M17" s="154">
        <f>+H17+J17+L17-I17-K17</f>
        <v>0</v>
      </c>
      <c r="N17" s="188"/>
      <c r="O17" s="188"/>
      <c r="P17" s="14"/>
    </row>
    <row r="18" spans="1:20">
      <c r="C18" s="9"/>
      <c r="D18" s="95">
        <f>SUMIF('1 BL anterior'!C:C,A23,'1 BL anterior'!E:E)</f>
        <v>0</v>
      </c>
      <c r="E18" s="95"/>
      <c r="F18" s="95">
        <f>SUMIF('2 BL preli'!B:B,A23,'2 BL preli'!D:D)</f>
        <v>0</v>
      </c>
      <c r="G18" s="95"/>
      <c r="H18" s="95">
        <f>SUMIF('3BL ACTUAL'!C:C,A23,'3BL ACTUAL'!E:E)</f>
        <v>0</v>
      </c>
      <c r="I18" s="95"/>
      <c r="J18" s="95"/>
      <c r="K18" s="95"/>
      <c r="L18" s="95"/>
      <c r="M18" s="154">
        <f t="shared" ref="M18:M24" si="0">+H18+J18+L18-I18-K18</f>
        <v>0</v>
      </c>
      <c r="N18" s="188"/>
      <c r="O18" s="188"/>
      <c r="P18" s="14"/>
    </row>
    <row r="19" spans="1:20">
      <c r="C19" s="9"/>
      <c r="D19" s="95">
        <f>SUMIF('1 BL anterior'!C:C,A24,'1 BL anterior'!E:E)</f>
        <v>0</v>
      </c>
      <c r="E19" s="95"/>
      <c r="F19" s="95">
        <f>SUMIF('2 BL preli'!B:B,A24,'2 BL preli'!D:D)</f>
        <v>0</v>
      </c>
      <c r="G19" s="95"/>
      <c r="H19" s="95">
        <f>SUMIF('3BL ACTUAL'!C:C,A24,'3BL ACTUAL'!E:E)</f>
        <v>0</v>
      </c>
      <c r="I19" s="95"/>
      <c r="J19" s="95"/>
      <c r="K19" s="95"/>
      <c r="L19" s="95"/>
      <c r="M19" s="154">
        <f t="shared" si="0"/>
        <v>0</v>
      </c>
      <c r="N19" s="188"/>
      <c r="O19" s="188"/>
      <c r="P19" s="14"/>
    </row>
    <row r="20" spans="1:20">
      <c r="C20" s="9"/>
      <c r="D20" s="95">
        <f>SUMIF('1 BL anterior'!C:C,A25,'1 BL anterior'!E:E)</f>
        <v>0</v>
      </c>
      <c r="E20" s="95"/>
      <c r="F20" s="95">
        <f>SUMIF('2 BL preli'!B:B,A25,'2 BL preli'!D:D)</f>
        <v>0</v>
      </c>
      <c r="G20" s="95"/>
      <c r="H20" s="95">
        <f>SUMIF('3BL ACTUAL'!C:C,A25,'3BL ACTUAL'!E:E)</f>
        <v>0</v>
      </c>
      <c r="I20" s="95"/>
      <c r="J20" s="95"/>
      <c r="K20" s="95"/>
      <c r="L20" s="95"/>
      <c r="M20" s="154">
        <f t="shared" si="0"/>
        <v>0</v>
      </c>
      <c r="N20" s="188"/>
      <c r="O20" s="188"/>
      <c r="P20" s="14"/>
    </row>
    <row r="21" spans="1:20">
      <c r="C21" s="9"/>
      <c r="D21" s="95">
        <f>SUMIF('1 BL anterior'!C:C,A26,'1 BL anterior'!E:E)</f>
        <v>0</v>
      </c>
      <c r="E21" s="95"/>
      <c r="F21" s="95">
        <f>SUMIF('2 BL preli'!B:B,A26,'2 BL preli'!D:D)</f>
        <v>0</v>
      </c>
      <c r="G21" s="95"/>
      <c r="H21" s="95">
        <f>SUMIF('3BL ACTUAL'!C:C,A26,'3BL ACTUAL'!E:E)</f>
        <v>0</v>
      </c>
      <c r="I21" s="95"/>
      <c r="J21" s="95"/>
      <c r="K21" s="95"/>
      <c r="L21" s="95"/>
      <c r="M21" s="154">
        <f t="shared" si="0"/>
        <v>0</v>
      </c>
      <c r="N21" s="188"/>
      <c r="O21" s="188"/>
      <c r="P21" s="14"/>
    </row>
    <row r="22" spans="1:20">
      <c r="C22" s="9"/>
      <c r="D22" s="95">
        <f>SUMIF('1 BL anterior'!C:C,A27,'1 BL anterior'!E:E)</f>
        <v>0</v>
      </c>
      <c r="E22" s="95"/>
      <c r="F22" s="95">
        <f>SUMIF('2 BL preli'!B:B,A27,'2 BL preli'!D:D)</f>
        <v>0</v>
      </c>
      <c r="G22" s="95"/>
      <c r="H22" s="95">
        <f>SUMIF('3BL ACTUAL'!C:C,A27,'3BL ACTUAL'!E:E)</f>
        <v>0</v>
      </c>
      <c r="I22" s="95"/>
      <c r="J22" s="95"/>
      <c r="K22" s="95"/>
      <c r="L22" s="95"/>
      <c r="M22" s="154">
        <f t="shared" si="0"/>
        <v>0</v>
      </c>
      <c r="N22" s="188"/>
      <c r="O22" s="188"/>
      <c r="P22" s="14"/>
    </row>
    <row r="23" spans="1:20" ht="15">
      <c r="A23" s="2465"/>
      <c r="B23" s="2465"/>
      <c r="C23" s="9"/>
      <c r="D23" s="95">
        <f>SUMIF('1 BL anterior'!C:C,A28,'1 BL anterior'!E:E)</f>
        <v>0</v>
      </c>
      <c r="E23" s="95"/>
      <c r="F23" s="95">
        <f>SUMIF('2 BL preli'!B:B,A28,'2 BL preli'!D:D)</f>
        <v>0</v>
      </c>
      <c r="G23" s="95"/>
      <c r="H23" s="95">
        <f>SUMIF('3BL ACTUAL'!C:C,A28,'3BL ACTUAL'!E:E)</f>
        <v>0</v>
      </c>
      <c r="I23" s="95"/>
      <c r="J23" s="95"/>
      <c r="K23" s="95"/>
      <c r="L23" s="95"/>
      <c r="M23" s="154">
        <f t="shared" si="0"/>
        <v>0</v>
      </c>
      <c r="N23" s="188"/>
      <c r="O23" s="188"/>
      <c r="P23" s="14"/>
    </row>
    <row r="24" spans="1:20" ht="15">
      <c r="A24" s="2465"/>
      <c r="B24" s="2465"/>
      <c r="C24" s="9"/>
      <c r="D24" s="95">
        <f>SUMIF('1 BL anterior'!C:C,A29,'1 BL anterior'!E:E)</f>
        <v>0</v>
      </c>
      <c r="E24" s="95"/>
      <c r="F24" s="95">
        <f>SUMIF('2 BL preli'!B:B,A29,'2 BL preli'!D:D)</f>
        <v>0</v>
      </c>
      <c r="G24" s="95"/>
      <c r="H24" s="95">
        <f>SUMIF('3BL ACTUAL'!C:C,A29,'3BL ACTUAL'!E:E)</f>
        <v>0</v>
      </c>
      <c r="I24" s="95"/>
      <c r="J24" s="95"/>
      <c r="K24" s="95"/>
      <c r="L24" s="95"/>
      <c r="M24" s="154">
        <f t="shared" si="0"/>
        <v>0</v>
      </c>
      <c r="N24" s="188"/>
      <c r="O24" s="188"/>
      <c r="P24" s="14"/>
    </row>
    <row r="25" spans="1:20" ht="15">
      <c r="A25" s="2465"/>
      <c r="B25" s="2465"/>
      <c r="C25" s="9"/>
      <c r="D25" s="95">
        <f>SUMIF('1 BL anterior'!C:C,A30,'1 BL anterior'!E:E)</f>
        <v>0</v>
      </c>
      <c r="E25" s="95"/>
      <c r="F25" s="95">
        <f>SUMIF('2 BL preli'!B:B,A30,'2 BL preli'!D:D)</f>
        <v>0</v>
      </c>
      <c r="G25" s="95"/>
      <c r="H25" s="95">
        <f>SUMIF('3BL ACTUAL'!C:C,A30,'3BL ACTUAL'!E:E)</f>
        <v>0</v>
      </c>
      <c r="I25" s="95"/>
      <c r="J25" s="95"/>
      <c r="K25" s="95"/>
      <c r="L25" s="95"/>
      <c r="M25" s="154">
        <f t="shared" ref="M25:M30" si="1">+H25+J25+L25-I25-K25</f>
        <v>0</v>
      </c>
      <c r="N25" s="14"/>
      <c r="O25" s="14"/>
      <c r="P25" s="14"/>
      <c r="T25" s="285"/>
    </row>
    <row r="26" spans="1:20" ht="15">
      <c r="A26" s="2465"/>
      <c r="B26" s="2465"/>
      <c r="C26" s="9"/>
      <c r="D26" s="95">
        <f>SUMIF('1 BL anterior'!C:C,#REF!,'1 BL anterior'!E:E)</f>
        <v>0</v>
      </c>
      <c r="E26" s="95"/>
      <c r="F26" s="95">
        <f>SUMIF('2 BL preli'!B:B,#REF!,'2 BL preli'!D:D)</f>
        <v>0</v>
      </c>
      <c r="G26" s="95"/>
      <c r="H26" s="95">
        <f>SUMIF('3BL ACTUAL'!C:C,#REF!,'3BL ACTUAL'!E:E)</f>
        <v>0</v>
      </c>
      <c r="I26" s="95"/>
      <c r="J26" s="95"/>
      <c r="K26" s="95"/>
      <c r="L26" s="95"/>
      <c r="M26" s="154">
        <f t="shared" si="1"/>
        <v>0</v>
      </c>
      <c r="N26" s="14"/>
      <c r="O26" s="14"/>
      <c r="P26" s="14"/>
      <c r="T26" s="285"/>
    </row>
    <row r="27" spans="1:20" ht="15">
      <c r="A27" s="2465"/>
      <c r="B27" s="2465"/>
      <c r="C27" s="9"/>
      <c r="D27" s="95">
        <f>SUMIF('1 BL anterior'!C:C,#REF!,'1 BL anterior'!E:E)</f>
        <v>0</v>
      </c>
      <c r="E27" s="95"/>
      <c r="F27" s="95">
        <f>SUMIF('2 BL preli'!B:B,#REF!,'2 BL preli'!D:D)</f>
        <v>0</v>
      </c>
      <c r="G27" s="95"/>
      <c r="H27" s="95">
        <f>SUMIF('3BL ACTUAL'!C:C,#REF!,'3BL ACTUAL'!E:E)</f>
        <v>0</v>
      </c>
      <c r="I27" s="95"/>
      <c r="J27" s="95"/>
      <c r="K27" s="95"/>
      <c r="L27" s="95"/>
      <c r="M27" s="154">
        <f t="shared" si="1"/>
        <v>0</v>
      </c>
      <c r="N27" s="14"/>
      <c r="O27" s="14"/>
      <c r="P27" s="14"/>
      <c r="T27" s="285"/>
    </row>
    <row r="28" spans="1:20" ht="15">
      <c r="A28" s="2465"/>
      <c r="B28" s="2465"/>
      <c r="C28" s="9"/>
      <c r="D28" s="95">
        <f>SUMIF('1 BL anterior'!C:C,#REF!,'1 BL anterior'!E:E)</f>
        <v>0</v>
      </c>
      <c r="E28" s="95"/>
      <c r="F28" s="95">
        <f>SUMIF('2 BL preli'!B:B,#REF!,'2 BL preli'!D:D)</f>
        <v>0</v>
      </c>
      <c r="G28" s="95"/>
      <c r="H28" s="95">
        <f>SUMIF('3BL ACTUAL'!C:C,#REF!,'3BL ACTUAL'!E:E)</f>
        <v>0</v>
      </c>
      <c r="I28" s="95"/>
      <c r="J28" s="95"/>
      <c r="K28" s="95"/>
      <c r="L28" s="95"/>
      <c r="M28" s="154">
        <f t="shared" si="1"/>
        <v>0</v>
      </c>
      <c r="N28" s="14"/>
      <c r="O28" s="14"/>
      <c r="P28" s="14"/>
      <c r="T28" s="285"/>
    </row>
    <row r="29" spans="1:20">
      <c r="A29" s="1819"/>
      <c r="B29" s="2031"/>
      <c r="C29" s="9"/>
      <c r="D29" s="95">
        <f>SUMIF('1 BL anterior'!C:C,#REF!,'1 BL anterior'!E:E)</f>
        <v>0</v>
      </c>
      <c r="E29" s="95"/>
      <c r="F29" s="95">
        <f>SUMIF('2 BL preli'!B:B,#REF!,'2 BL preli'!D:D)</f>
        <v>0</v>
      </c>
      <c r="G29" s="95"/>
      <c r="H29" s="95">
        <f>SUMIF('3BL ACTUAL'!C:C,#REF!,'3BL ACTUAL'!E:E)</f>
        <v>0</v>
      </c>
      <c r="I29" s="95"/>
      <c r="J29" s="95"/>
      <c r="K29" s="95"/>
      <c r="L29" s="95"/>
      <c r="M29" s="154">
        <f t="shared" si="1"/>
        <v>0</v>
      </c>
      <c r="N29" s="14"/>
      <c r="O29" s="14"/>
      <c r="P29" s="14"/>
      <c r="T29" s="285"/>
    </row>
    <row r="30" spans="1:20">
      <c r="B30" s="2032"/>
      <c r="C30" s="9"/>
      <c r="D30" s="95">
        <f>SUMIF('1 BL anterior'!C:C,#REF!,'1 BL anterior'!E:E)</f>
        <v>0</v>
      </c>
      <c r="E30" s="95"/>
      <c r="F30" s="95">
        <f>SUMIF('2 BL preli'!B:B,#REF!,'2 BL preli'!D:D)</f>
        <v>0</v>
      </c>
      <c r="G30" s="95"/>
      <c r="H30" s="95">
        <f>SUMIF('3BL ACTUAL'!C:C,#REF!,'3BL ACTUAL'!E:E)</f>
        <v>0</v>
      </c>
      <c r="I30" s="95"/>
      <c r="J30" s="95"/>
      <c r="K30" s="95"/>
      <c r="L30" s="95"/>
      <c r="M30" s="154">
        <f t="shared" si="1"/>
        <v>0</v>
      </c>
      <c r="N30" s="14"/>
      <c r="O30" s="14"/>
      <c r="P30" s="14"/>
      <c r="T30" s="285"/>
    </row>
    <row r="31" spans="1:20">
      <c r="A31" s="241"/>
      <c r="B31" s="334"/>
      <c r="C31" s="9"/>
      <c r="D31" s="95"/>
      <c r="E31" s="95"/>
      <c r="F31" s="95"/>
      <c r="G31" s="178"/>
      <c r="H31" s="71"/>
      <c r="I31" s="95"/>
      <c r="J31" s="95"/>
      <c r="K31" s="95"/>
      <c r="L31" s="95"/>
      <c r="M31" s="95"/>
      <c r="N31" s="188"/>
      <c r="O31" s="188"/>
      <c r="P31" s="14"/>
    </row>
    <row r="32" spans="1:20">
      <c r="B32" s="6"/>
      <c r="C32" s="12"/>
      <c r="D32" s="96">
        <f>SUM(D16:D31)</f>
        <v>0</v>
      </c>
      <c r="E32" s="96">
        <f t="shared" ref="E32:M32" si="2">SUM(E16:E31)</f>
        <v>0</v>
      </c>
      <c r="F32" s="96">
        <f t="shared" si="2"/>
        <v>0</v>
      </c>
      <c r="G32" s="96">
        <f t="shared" si="2"/>
        <v>0</v>
      </c>
      <c r="H32" s="96">
        <f t="shared" si="2"/>
        <v>0</v>
      </c>
      <c r="I32" s="96">
        <f t="shared" si="2"/>
        <v>0</v>
      </c>
      <c r="J32" s="96">
        <f t="shared" si="2"/>
        <v>0</v>
      </c>
      <c r="K32" s="96">
        <f t="shared" si="2"/>
        <v>0</v>
      </c>
      <c r="L32" s="96">
        <f t="shared" si="2"/>
        <v>0</v>
      </c>
      <c r="M32" s="96">
        <f t="shared" si="2"/>
        <v>0</v>
      </c>
      <c r="N32" s="6">
        <f>AVERAGE(N10:N31)</f>
        <v>0</v>
      </c>
      <c r="O32" s="6">
        <f>AVERAGE(O10:O31)</f>
        <v>0</v>
      </c>
      <c r="P32" s="6">
        <f>+N32+O32</f>
        <v>0</v>
      </c>
    </row>
    <row r="33" spans="1:17">
      <c r="B33" s="3"/>
      <c r="C33" s="3"/>
      <c r="D33" s="200"/>
      <c r="E33" s="200"/>
      <c r="F33" s="200"/>
      <c r="G33" s="200"/>
      <c r="H33" s="200"/>
      <c r="I33" s="200"/>
      <c r="J33" s="200"/>
      <c r="K33" s="200"/>
      <c r="L33" s="200"/>
      <c r="M33" s="200"/>
      <c r="N33" s="3"/>
      <c r="O33" s="3"/>
      <c r="P33" s="3"/>
    </row>
    <row r="34" spans="1:17">
      <c r="D34" s="98">
        <f>+D14-D32</f>
        <v>0</v>
      </c>
      <c r="F34" s="98">
        <f>+F32-F14</f>
        <v>0</v>
      </c>
      <c r="M34" s="98">
        <f>+M32-M14</f>
        <v>0</v>
      </c>
      <c r="Q34" s="183"/>
    </row>
    <row r="35" spans="1:17">
      <c r="D35" s="98"/>
      <c r="M35" s="98"/>
      <c r="Q35" s="183"/>
    </row>
    <row r="36" spans="1:17">
      <c r="D36" s="98"/>
      <c r="M36" s="98"/>
      <c r="Q36" s="183"/>
    </row>
    <row r="37" spans="1:17">
      <c r="D37" s="98"/>
      <c r="Q37" s="183"/>
    </row>
    <row r="38" spans="1:17">
      <c r="A38" s="3"/>
      <c r="B38" s="106" t="s">
        <v>116</v>
      </c>
      <c r="C38" s="3"/>
      <c r="D38" s="3"/>
      <c r="H38" s="28"/>
      <c r="M38" s="98"/>
    </row>
    <row r="39" spans="1:17">
      <c r="A39" s="3"/>
      <c r="B39" s="106" t="s">
        <v>117</v>
      </c>
      <c r="C39" s="3"/>
      <c r="D39" s="3"/>
      <c r="M39" s="200"/>
    </row>
    <row r="40" spans="1:17" ht="15.75">
      <c r="A40" s="22"/>
      <c r="B40" s="3"/>
      <c r="C40" s="3"/>
      <c r="D40" s="3"/>
      <c r="E40" s="3"/>
      <c r="F40" s="3"/>
      <c r="G40" s="28"/>
      <c r="H40" s="3"/>
      <c r="I40" s="28"/>
      <c r="J40" s="3"/>
      <c r="M40" s="246"/>
      <c r="N40" s="187"/>
    </row>
    <row r="41" spans="1:17" ht="15.75">
      <c r="A41" s="3"/>
      <c r="B41" s="22" t="s">
        <v>2</v>
      </c>
      <c r="C41" s="22">
        <v>2</v>
      </c>
      <c r="D41" s="3" t="s">
        <v>53</v>
      </c>
      <c r="E41" s="3"/>
      <c r="F41" s="3"/>
      <c r="G41" s="3"/>
      <c r="H41" s="3"/>
      <c r="I41" s="3"/>
      <c r="J41" s="3"/>
      <c r="M41" s="209"/>
      <c r="N41" s="209"/>
    </row>
    <row r="42" spans="1:17" ht="15.75">
      <c r="A42" s="22">
        <v>1</v>
      </c>
      <c r="B42" s="3" t="s">
        <v>52</v>
      </c>
      <c r="C42" s="22">
        <v>3</v>
      </c>
      <c r="D42" s="108" t="s">
        <v>106</v>
      </c>
      <c r="E42" s="137"/>
      <c r="F42" s="137"/>
      <c r="G42" s="137"/>
      <c r="H42" s="137"/>
      <c r="I42" s="137"/>
      <c r="J42" s="137"/>
      <c r="M42" s="209"/>
      <c r="N42" s="209"/>
    </row>
    <row r="43" spans="1:17" ht="15.75">
      <c r="A43" s="22">
        <v>2</v>
      </c>
      <c r="B43" s="3" t="s">
        <v>54</v>
      </c>
      <c r="C43" s="22">
        <v>4</v>
      </c>
      <c r="D43" s="3" t="s">
        <v>56</v>
      </c>
      <c r="E43" s="137"/>
      <c r="F43" s="137"/>
      <c r="G43" s="137"/>
      <c r="H43" s="137"/>
      <c r="I43" s="137"/>
      <c r="J43" s="137"/>
      <c r="M43" s="187"/>
      <c r="N43" s="187"/>
    </row>
    <row r="44" spans="1:17" ht="15.75">
      <c r="A44" s="22"/>
      <c r="B44" s="106" t="s">
        <v>107</v>
      </c>
      <c r="C44" s="22">
        <v>5</v>
      </c>
      <c r="D44" s="3" t="s">
        <v>58</v>
      </c>
      <c r="E44" s="137"/>
      <c r="F44" s="137"/>
      <c r="G44" s="137"/>
      <c r="H44" s="137"/>
      <c r="I44" s="137"/>
      <c r="J44" s="137"/>
      <c r="M44" s="187"/>
      <c r="N44" s="187"/>
    </row>
    <row r="45" spans="1:17" ht="15.75">
      <c r="A45" s="22">
        <v>3</v>
      </c>
      <c r="B45" s="3" t="s">
        <v>57</v>
      </c>
      <c r="C45" s="3"/>
      <c r="D45" s="3"/>
      <c r="E45" s="137"/>
      <c r="F45" s="137"/>
      <c r="G45" s="137"/>
      <c r="H45" s="137"/>
      <c r="I45" s="137"/>
      <c r="J45" s="137"/>
      <c r="M45" s="209"/>
      <c r="N45" s="209"/>
    </row>
    <row r="46" spans="1:17" ht="15.75">
      <c r="A46" s="22">
        <v>2</v>
      </c>
      <c r="B46" s="3" t="s">
        <v>59</v>
      </c>
      <c r="C46" s="3"/>
      <c r="D46" s="3"/>
      <c r="E46" s="137"/>
      <c r="F46" s="137"/>
      <c r="G46" s="137"/>
      <c r="H46" s="137"/>
      <c r="I46" s="137"/>
      <c r="J46" s="137"/>
      <c r="M46" s="209"/>
      <c r="N46" s="187"/>
    </row>
    <row r="47" spans="1:17" ht="15.75">
      <c r="A47" s="22">
        <v>1</v>
      </c>
      <c r="B47" s="3" t="s">
        <v>60</v>
      </c>
      <c r="C47" s="3"/>
      <c r="D47" s="3"/>
      <c r="E47" s="137"/>
      <c r="F47" s="137"/>
      <c r="G47" s="137"/>
      <c r="H47" s="137"/>
      <c r="I47" s="137"/>
      <c r="J47" s="137"/>
      <c r="M47" s="209"/>
      <c r="N47" s="209"/>
    </row>
    <row r="48" spans="1:17" ht="15.75">
      <c r="D48" s="200"/>
      <c r="E48" s="137"/>
      <c r="F48" s="137"/>
      <c r="G48" s="137"/>
      <c r="H48" s="137"/>
      <c r="I48" s="137"/>
      <c r="J48" s="137"/>
      <c r="M48" s="211"/>
    </row>
    <row r="49" spans="13:14" ht="15.75">
      <c r="M49" s="209"/>
    </row>
    <row r="54" spans="13:14" ht="15.75">
      <c r="M54" s="209"/>
      <c r="N54" s="209"/>
    </row>
    <row r="55" spans="13:14" ht="15.75">
      <c r="M55" s="209"/>
      <c r="N55" s="209"/>
    </row>
    <row r="56" spans="13:14" ht="15.75">
      <c r="M56" s="209"/>
      <c r="N56" s="209"/>
    </row>
    <row r="57" spans="13:14" ht="15.75">
      <c r="M57" s="187"/>
      <c r="N57" s="187"/>
    </row>
    <row r="58" spans="13:14" ht="15.75">
      <c r="M58" s="209"/>
      <c r="N58" s="209"/>
    </row>
    <row r="59" spans="13:14" ht="15.75">
      <c r="M59" s="213"/>
    </row>
    <row r="60" spans="13:14" ht="15.75">
      <c r="M60" s="212"/>
    </row>
    <row r="61" spans="13:14" ht="15.75">
      <c r="M61" s="213"/>
    </row>
    <row r="62" spans="13:14" ht="15.75">
      <c r="M62" s="212"/>
      <c r="N62" s="183"/>
    </row>
    <row r="63" spans="13:14" ht="15.75">
      <c r="M63" s="213"/>
    </row>
    <row r="64" spans="13:14">
      <c r="M64" s="247"/>
      <c r="N64" s="247"/>
    </row>
    <row r="65" spans="12:14">
      <c r="M65" s="247"/>
      <c r="N65" s="248"/>
    </row>
    <row r="66" spans="12:14">
      <c r="L66" s="183"/>
      <c r="M66" s="3528"/>
      <c r="N66" s="3529"/>
    </row>
    <row r="67" spans="12:14">
      <c r="M67" s="3528"/>
      <c r="N67" s="3529"/>
    </row>
    <row r="68" spans="12:14">
      <c r="M68" s="248"/>
      <c r="N68" s="248"/>
    </row>
    <row r="69" spans="12:14">
      <c r="M69" s="247"/>
      <c r="N69" s="248"/>
    </row>
    <row r="70" spans="12:14">
      <c r="M70" s="248"/>
      <c r="N70" s="247"/>
    </row>
    <row r="71" spans="12:14">
      <c r="L71" s="183"/>
      <c r="M71" s="249"/>
      <c r="N71" s="248"/>
    </row>
    <row r="72" spans="12:14">
      <c r="M72" s="248"/>
      <c r="N72" s="248"/>
    </row>
    <row r="73" spans="12:14">
      <c r="M73" s="247"/>
      <c r="N73" s="248"/>
    </row>
    <row r="74" spans="12:14">
      <c r="M74" s="247"/>
      <c r="N74" s="248"/>
    </row>
    <row r="75" spans="12:14">
      <c r="M75" s="247"/>
      <c r="N75" s="248"/>
    </row>
    <row r="76" spans="12:14">
      <c r="L76" s="183"/>
      <c r="M76" s="247"/>
      <c r="N76" s="248"/>
    </row>
    <row r="77" spans="12:14">
      <c r="M77" s="250"/>
      <c r="N77" s="250"/>
    </row>
    <row r="78" spans="12:14">
      <c r="M78" s="247"/>
      <c r="N78" s="250"/>
    </row>
    <row r="79" spans="12:14">
      <c r="L79" s="183"/>
      <c r="M79" s="250"/>
      <c r="N79" s="250"/>
    </row>
    <row r="80" spans="12:14">
      <c r="M80" s="248"/>
      <c r="N80" s="250"/>
    </row>
    <row r="81" spans="13:14">
      <c r="M81" s="248"/>
      <c r="N81" s="250"/>
    </row>
    <row r="82" spans="13:14">
      <c r="M82" s="248"/>
      <c r="N82" s="3527"/>
    </row>
    <row r="83" spans="13:14">
      <c r="M83" s="247"/>
      <c r="N83" s="3527"/>
    </row>
    <row r="84" spans="13:14">
      <c r="M84" s="248"/>
    </row>
    <row r="85" spans="13:14">
      <c r="M85" s="250"/>
    </row>
    <row r="86" spans="13:14">
      <c r="M86" s="251"/>
    </row>
  </sheetData>
  <mergeCells count="6">
    <mergeCell ref="N82:N83"/>
    <mergeCell ref="M3:N5"/>
    <mergeCell ref="N7:P7"/>
    <mergeCell ref="N8:O8"/>
    <mergeCell ref="M66:M67"/>
    <mergeCell ref="N66:N67"/>
  </mergeCells>
  <pageMargins left="0.15748031496062992" right="0.11811023622047245" top="0.6692913385826772" bottom="0.39370078740157483" header="0.27559055118110237" footer="0.23622047244094491"/>
  <pageSetup paperSize="9" scale="70" orientation="landscape" horizontalDpi="1200" verticalDpi="1200" r:id="rId1"/>
  <headerFooter alignWithMargins="0">
    <oddFooter>&amp;Z&amp;F&amp;RPágina &amp;P</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55">
    <tabColor theme="3"/>
  </sheetPr>
  <dimension ref="A1:T106"/>
  <sheetViews>
    <sheetView workbookViewId="0"/>
  </sheetViews>
  <sheetFormatPr baseColWidth="10" defaultColWidth="8.85546875" defaultRowHeight="12.75"/>
  <cols>
    <col min="1" max="1" width="18.7109375" customWidth="1"/>
    <col min="2" max="2" width="44.28515625" customWidth="1"/>
    <col min="3" max="3" width="4.85546875" customWidth="1"/>
    <col min="4" max="4" width="16" customWidth="1"/>
    <col min="5" max="5" width="11.85546875" bestFit="1" customWidth="1"/>
    <col min="6" max="6" width="12.28515625" bestFit="1" customWidth="1"/>
    <col min="7" max="7" width="11.85546875" bestFit="1" customWidth="1"/>
    <col min="8" max="8" width="12.28515625" bestFit="1" customWidth="1"/>
    <col min="9" max="9" width="9.5703125" bestFit="1" customWidth="1"/>
    <col min="10" max="10" width="10.140625" bestFit="1" customWidth="1"/>
    <col min="11" max="11" width="9.5703125" customWidth="1"/>
    <col min="12" max="12" width="10.140625" bestFit="1" customWidth="1"/>
    <col min="13" max="13" width="12.2851562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BG101'!C37</f>
        <v>211</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BG101'!B37</f>
        <v>Cuentas y documentos por pagar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A10" s="110" t="s">
        <v>140</v>
      </c>
      <c r="B10" s="1572"/>
      <c r="C10" s="8"/>
      <c r="D10" s="8"/>
      <c r="E10" s="8"/>
      <c r="F10" s="8"/>
      <c r="G10" s="29" t="s">
        <v>7</v>
      </c>
      <c r="H10" s="9"/>
      <c r="I10" s="8"/>
      <c r="J10" s="13"/>
      <c r="K10" s="14"/>
      <c r="L10" s="9"/>
      <c r="M10" s="13"/>
      <c r="N10" s="188"/>
      <c r="O10" s="188"/>
      <c r="P10" s="13"/>
    </row>
    <row r="11" spans="1:17">
      <c r="A11" s="189" t="s">
        <v>195</v>
      </c>
      <c r="B11" s="63"/>
      <c r="C11" s="9"/>
      <c r="D11" s="9"/>
      <c r="E11" s="9"/>
      <c r="F11" s="9"/>
      <c r="G11" s="30"/>
      <c r="H11" s="9"/>
      <c r="I11" s="9"/>
      <c r="J11" s="14"/>
      <c r="K11" s="14"/>
      <c r="L11" s="9"/>
      <c r="M11" s="14"/>
      <c r="N11" s="188"/>
      <c r="O11" s="188"/>
      <c r="P11" s="14"/>
    </row>
    <row r="12" spans="1:17" ht="15.75" thickBot="1">
      <c r="A12" s="431" t="s">
        <v>664</v>
      </c>
      <c r="B12" s="1599" t="s">
        <v>127</v>
      </c>
      <c r="C12" s="9"/>
      <c r="D12" s="9"/>
      <c r="E12" s="9"/>
      <c r="F12" s="9"/>
      <c r="G12" s="30"/>
      <c r="H12" s="9"/>
      <c r="I12" s="9"/>
      <c r="J12" s="14"/>
      <c r="K12" s="14"/>
      <c r="L12" s="9"/>
      <c r="M12" s="14"/>
      <c r="N12" s="188"/>
      <c r="O12" s="188"/>
      <c r="P12" s="14"/>
    </row>
    <row r="13" spans="1:17" ht="15">
      <c r="A13">
        <v>553</v>
      </c>
      <c r="B13" s="1590" t="s">
        <v>390</v>
      </c>
      <c r="C13" s="9"/>
      <c r="D13" s="418">
        <f>SUMIF('1 BL anterior'!B:B,A13,'1 BL anterior'!E:E)</f>
        <v>0</v>
      </c>
      <c r="E13" s="441"/>
      <c r="F13" s="200">
        <f>SUMIF('2 BL preli'!A:A,A13,'2 BL preli'!D:D)</f>
        <v>0</v>
      </c>
      <c r="G13" s="443"/>
      <c r="H13" s="441"/>
      <c r="I13" s="441"/>
      <c r="J13" s="441"/>
      <c r="K13" s="441"/>
      <c r="L13" s="441"/>
      <c r="M13" s="451">
        <f>SUMIF('3BL ACTUAL'!B:B,A13,'3BL ACTUAL'!E:E)</f>
        <v>0</v>
      </c>
      <c r="N13" s="21">
        <f t="shared" ref="N13:N28" si="0">IF(M13&lt;&gt;0,1,0)</f>
        <v>0</v>
      </c>
      <c r="O13" s="14">
        <f t="shared" ref="O13:O28" si="1">IF(M13&lt;&gt;0,3,0)</f>
        <v>0</v>
      </c>
      <c r="P13" s="14">
        <f t="shared" ref="P13:P28" si="2">+N13+O13</f>
        <v>0</v>
      </c>
    </row>
    <row r="14" spans="1:17" ht="15">
      <c r="A14">
        <v>554</v>
      </c>
      <c r="B14" s="1590" t="s">
        <v>391</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s="431" t="s">
        <v>664</v>
      </c>
      <c r="B15" s="1599" t="s">
        <v>128</v>
      </c>
      <c r="C15" s="9"/>
      <c r="D15" s="420"/>
      <c r="E15" s="95"/>
      <c r="F15" s="200"/>
      <c r="G15" s="178"/>
      <c r="H15" s="95"/>
      <c r="I15" s="95"/>
      <c r="J15" s="95"/>
      <c r="K15" s="95"/>
      <c r="L15" s="95"/>
      <c r="M15" s="453"/>
      <c r="N15" s="21">
        <f t="shared" si="0"/>
        <v>0</v>
      </c>
      <c r="O15" s="14">
        <f t="shared" si="1"/>
        <v>0</v>
      </c>
      <c r="P15" s="14">
        <f t="shared" si="2"/>
        <v>0</v>
      </c>
    </row>
    <row r="16" spans="1:17" ht="15">
      <c r="A16">
        <v>555</v>
      </c>
      <c r="B16" s="1590" t="s">
        <v>392</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20" ht="15">
      <c r="A17">
        <v>556</v>
      </c>
      <c r="B17" s="1590" t="s">
        <v>393</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20" ht="15">
      <c r="A18" s="367" t="s">
        <v>150</v>
      </c>
      <c r="B18" s="63"/>
      <c r="C18" s="9"/>
      <c r="D18" s="420"/>
      <c r="E18" s="95"/>
      <c r="F18" s="200">
        <f>SUMIF('2 BL preli'!A:A,A18,'2 BL preli'!D:D)</f>
        <v>0</v>
      </c>
      <c r="G18" s="178"/>
      <c r="H18" s="95"/>
      <c r="I18" s="95"/>
      <c r="J18" s="95"/>
      <c r="K18" s="95"/>
      <c r="L18" s="95"/>
      <c r="M18" s="453"/>
      <c r="N18" s="21">
        <f t="shared" si="0"/>
        <v>0</v>
      </c>
      <c r="O18" s="14">
        <f t="shared" si="1"/>
        <v>0</v>
      </c>
      <c r="P18" s="14">
        <f t="shared" si="2"/>
        <v>0</v>
      </c>
    </row>
    <row r="19" spans="1:20" ht="15">
      <c r="A19" s="431" t="s">
        <v>664</v>
      </c>
      <c r="B19" s="1599" t="s">
        <v>127</v>
      </c>
      <c r="C19" s="9"/>
      <c r="D19" s="420"/>
      <c r="E19" s="95"/>
      <c r="F19" s="200"/>
      <c r="G19" s="178"/>
      <c r="H19" s="95"/>
      <c r="I19" s="95"/>
      <c r="J19" s="95"/>
      <c r="K19" s="95"/>
      <c r="L19" s="95"/>
      <c r="M19" s="453"/>
      <c r="N19" s="21">
        <f t="shared" si="0"/>
        <v>0</v>
      </c>
      <c r="O19" s="14">
        <f t="shared" si="1"/>
        <v>0</v>
      </c>
      <c r="P19" s="14">
        <f t="shared" si="2"/>
        <v>0</v>
      </c>
    </row>
    <row r="20" spans="1:20" ht="15">
      <c r="A20">
        <v>557</v>
      </c>
      <c r="B20" s="1590" t="s">
        <v>394</v>
      </c>
      <c r="C20" s="9"/>
      <c r="D20" s="420">
        <f>SUMIF('1 BL anterior'!B:B,A20,'1 BL anterior'!E:E)</f>
        <v>815103.45</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20" ht="15">
      <c r="A21">
        <v>558</v>
      </c>
      <c r="B21" s="1590" t="s">
        <v>395</v>
      </c>
      <c r="C21" s="9"/>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c r="T21" s="285"/>
    </row>
    <row r="22" spans="1:20">
      <c r="A22" s="431" t="s">
        <v>664</v>
      </c>
      <c r="B22" s="1600" t="s">
        <v>152</v>
      </c>
      <c r="C22" s="9"/>
      <c r="D22" s="420"/>
      <c r="E22" s="95"/>
      <c r="F22" s="200"/>
      <c r="G22" s="178"/>
      <c r="H22" s="95"/>
      <c r="I22" s="95"/>
      <c r="J22" s="95"/>
      <c r="K22" s="95"/>
      <c r="L22" s="95"/>
      <c r="M22" s="453"/>
      <c r="N22" s="21">
        <f t="shared" si="0"/>
        <v>0</v>
      </c>
      <c r="O22" s="14">
        <f t="shared" si="1"/>
        <v>0</v>
      </c>
      <c r="P22" s="14">
        <f t="shared" si="2"/>
        <v>0</v>
      </c>
    </row>
    <row r="23" spans="1:20" ht="15">
      <c r="A23" s="431" t="s">
        <v>664</v>
      </c>
      <c r="B23" s="1599" t="s">
        <v>127</v>
      </c>
      <c r="C23" s="9"/>
      <c r="D23" s="420"/>
      <c r="E23" s="95"/>
      <c r="F23" s="200"/>
      <c r="G23" s="178"/>
      <c r="H23" s="95"/>
      <c r="I23" s="95"/>
      <c r="J23" s="95"/>
      <c r="K23" s="95"/>
      <c r="L23" s="95"/>
      <c r="M23" s="453"/>
      <c r="N23" s="21">
        <f t="shared" si="0"/>
        <v>0</v>
      </c>
      <c r="O23" s="14">
        <f t="shared" si="1"/>
        <v>0</v>
      </c>
      <c r="P23" s="14">
        <f t="shared" si="2"/>
        <v>0</v>
      </c>
    </row>
    <row r="24" spans="1:20" ht="15">
      <c r="A24">
        <v>559</v>
      </c>
      <c r="B24" s="1590" t="s">
        <v>390</v>
      </c>
      <c r="C24" s="9"/>
      <c r="D24" s="420">
        <f>SUMIF('1 BL anterior'!B:B,A24,'1 BL anterior'!E:E)</f>
        <v>0</v>
      </c>
      <c r="E24" s="95"/>
      <c r="F24" s="200">
        <f>SUMIF('2 BL preli'!A:A,A24,'2 BL preli'!D:D)</f>
        <v>0</v>
      </c>
      <c r="G24" s="178"/>
      <c r="H24" s="95"/>
      <c r="I24" s="95"/>
      <c r="J24" s="95"/>
      <c r="K24" s="95"/>
      <c r="L24" s="95"/>
      <c r="M24" s="453">
        <f>SUMIF('3BL ACTUAL'!B:B,A24,'3BL ACTUAL'!E:E)</f>
        <v>0</v>
      </c>
      <c r="N24" s="21">
        <f t="shared" si="0"/>
        <v>0</v>
      </c>
      <c r="O24" s="14">
        <f t="shared" si="1"/>
        <v>0</v>
      </c>
      <c r="P24" s="14">
        <f t="shared" si="2"/>
        <v>0</v>
      </c>
    </row>
    <row r="25" spans="1:20" ht="15">
      <c r="A25">
        <v>560</v>
      </c>
      <c r="B25" s="1590" t="s">
        <v>391</v>
      </c>
      <c r="C25" s="9"/>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20" ht="15">
      <c r="A26" s="431" t="s">
        <v>664</v>
      </c>
      <c r="B26" s="1599" t="s">
        <v>128</v>
      </c>
      <c r="C26" s="9"/>
      <c r="D26" s="420"/>
      <c r="E26" s="95"/>
      <c r="F26" s="200"/>
      <c r="G26" s="178"/>
      <c r="H26" s="95"/>
      <c r="I26" s="95"/>
      <c r="J26" s="95"/>
      <c r="K26" s="95"/>
      <c r="L26" s="95"/>
      <c r="M26" s="453"/>
      <c r="N26" s="21">
        <f t="shared" si="0"/>
        <v>0</v>
      </c>
      <c r="O26" s="14">
        <f t="shared" si="1"/>
        <v>0</v>
      </c>
      <c r="P26" s="14">
        <f t="shared" si="2"/>
        <v>0</v>
      </c>
    </row>
    <row r="27" spans="1:20" ht="15">
      <c r="A27">
        <v>561</v>
      </c>
      <c r="B27" s="1590" t="s">
        <v>392</v>
      </c>
      <c r="C27" s="9"/>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20" ht="15.75" thickBot="1">
      <c r="A28">
        <v>562</v>
      </c>
      <c r="B28" s="1590" t="s">
        <v>393</v>
      </c>
      <c r="C28" s="881"/>
      <c r="D28" s="420">
        <f>SUMIF('1 BL anterior'!B:B,A28,'1 BL anterior'!E:E)</f>
        <v>0</v>
      </c>
      <c r="E28" s="445"/>
      <c r="F28" s="446"/>
      <c r="G28" s="447"/>
      <c r="H28" s="445"/>
      <c r="I28" s="445"/>
      <c r="J28" s="445"/>
      <c r="K28" s="445"/>
      <c r="L28" s="445"/>
      <c r="M28" s="474">
        <f>SUMIF('3BL ACTUAL'!B:B,A28,'3BL ACTUAL'!E:E)</f>
        <v>0</v>
      </c>
      <c r="N28" s="21">
        <f t="shared" si="0"/>
        <v>0</v>
      </c>
      <c r="O28" s="14">
        <f t="shared" si="1"/>
        <v>0</v>
      </c>
      <c r="P28" s="14">
        <f t="shared" si="2"/>
        <v>0</v>
      </c>
    </row>
    <row r="29" spans="1:20" ht="13.5" thickBot="1">
      <c r="A29" s="1189">
        <f>+M54</f>
        <v>0</v>
      </c>
      <c r="B29" s="1601">
        <f>+D54</f>
        <v>0</v>
      </c>
      <c r="C29" s="461"/>
      <c r="D29" s="499">
        <f t="shared" ref="D29:M29" si="3">SUM(D13:D28)</f>
        <v>815103.45</v>
      </c>
      <c r="E29" s="487">
        <f t="shared" si="3"/>
        <v>0</v>
      </c>
      <c r="F29" s="455">
        <f t="shared" si="3"/>
        <v>0</v>
      </c>
      <c r="G29" s="456">
        <f t="shared" si="3"/>
        <v>0</v>
      </c>
      <c r="H29" s="483">
        <f t="shared" si="3"/>
        <v>0</v>
      </c>
      <c r="I29" s="456">
        <f t="shared" si="3"/>
        <v>0</v>
      </c>
      <c r="J29" s="455">
        <f t="shared" si="3"/>
        <v>0</v>
      </c>
      <c r="K29" s="455">
        <f t="shared" si="3"/>
        <v>0</v>
      </c>
      <c r="L29" s="455">
        <f t="shared" si="3"/>
        <v>0</v>
      </c>
      <c r="M29" s="457">
        <f t="shared" si="3"/>
        <v>0</v>
      </c>
      <c r="N29" s="1167">
        <f>IF(SUM(N$11:N28)=0,0,SUM(N$11:N28)/COUNTIF(N$11:N28,"&gt;0"))</f>
        <v>0</v>
      </c>
      <c r="O29" s="1167">
        <f>IF(SUM(O$11:O28)=0,0,SUM(O$11:O28)/COUNTIF(O$11:O28,"&gt;0"))</f>
        <v>0</v>
      </c>
      <c r="P29" s="1167">
        <f>IF(SUM(P$11:P28)=0,0,SUM(P$11:P28)/COUNTIF(P$11:P28,"&gt;0"))</f>
        <v>0</v>
      </c>
      <c r="Q29">
        <f>+B30</f>
        <v>0</v>
      </c>
    </row>
    <row r="30" spans="1:20">
      <c r="A30" s="245"/>
      <c r="B30" s="63"/>
      <c r="C30" s="9"/>
      <c r="D30" s="95"/>
      <c r="E30" s="95"/>
      <c r="F30" s="95"/>
      <c r="G30" s="178"/>
      <c r="H30" s="71"/>
      <c r="I30" s="178"/>
      <c r="J30" s="95"/>
      <c r="K30" s="95"/>
      <c r="L30" s="95"/>
      <c r="M30" s="95"/>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+H31+J31+L31-I31-K31</f>
        <v>0</v>
      </c>
      <c r="N31" s="188"/>
      <c r="O31" s="188"/>
      <c r="P31" s="14"/>
    </row>
    <row r="32" spans="1:20" ht="13.5">
      <c r="A32" s="1959" t="s">
        <v>5305</v>
      </c>
      <c r="B32" s="2075" t="s">
        <v>5377</v>
      </c>
      <c r="C32" s="9"/>
      <c r="D32" s="95">
        <f>SUMIF('1 BL anterior'!C:C,A32,'1 BL anterior'!E:E)</f>
        <v>815103.45</v>
      </c>
      <c r="E32" s="95"/>
      <c r="F32" s="95">
        <f>SUMIF('2 BL preli'!B:B,A32,'2 BL preli'!D:D)</f>
        <v>0</v>
      </c>
      <c r="G32" s="95"/>
      <c r="H32" s="95">
        <f>SUMIF('3BL ACTUAL'!C:C,A32,'3BL ACTUAL'!E:E)</f>
        <v>0</v>
      </c>
      <c r="I32" s="95"/>
      <c r="J32" s="95"/>
      <c r="K32" s="95"/>
      <c r="L32" s="95"/>
      <c r="M32" s="154">
        <f>+H32+J32+L32-I32-K32</f>
        <v>0</v>
      </c>
      <c r="N32" s="188"/>
      <c r="O32" s="188"/>
      <c r="P32" s="14"/>
    </row>
    <row r="33" spans="1:16" ht="15.75">
      <c r="A33" s="2469"/>
      <c r="B33" s="2469"/>
      <c r="C33" s="9"/>
      <c r="D33" s="95">
        <f>SUMIF('1 BL anterior'!C:C,A33,'1 BL anterior'!E:E)</f>
        <v>0</v>
      </c>
      <c r="E33" s="95"/>
      <c r="F33" s="95">
        <f>SUMIF('2 BL preli'!B:B,A33,'2 BL preli'!D:D)</f>
        <v>0</v>
      </c>
      <c r="G33" s="95"/>
      <c r="H33" s="95">
        <f>SUMIF('3BL ACTUAL'!C:C,A33,'3BL ACTUAL'!E:E)</f>
        <v>0</v>
      </c>
      <c r="I33" s="95"/>
      <c r="J33" s="95"/>
      <c r="K33" s="95"/>
      <c r="L33" s="95"/>
      <c r="M33" s="154">
        <f>+H33+J33+L33-I33-K33</f>
        <v>0</v>
      </c>
      <c r="N33" s="188"/>
      <c r="O33" s="188"/>
      <c r="P33" s="14"/>
    </row>
    <row r="34" spans="1:16" ht="15">
      <c r="A34" s="2470"/>
      <c r="B34" s="2470"/>
      <c r="C34" s="9"/>
      <c r="D34" s="95">
        <f>SUMIF('1 BL anterior'!C:C,A34,'1 BL anterior'!E:E)</f>
        <v>0</v>
      </c>
      <c r="E34" s="95"/>
      <c r="F34" s="95">
        <f>SUMIF('2 BL preli'!B:B,A34,'2 BL preli'!D:D)</f>
        <v>0</v>
      </c>
      <c r="G34" s="95"/>
      <c r="H34" s="95">
        <f>SUMIF('3BL ACTUAL'!C:C,A34,'3BL ACTUAL'!E:E)</f>
        <v>0</v>
      </c>
      <c r="I34" s="95"/>
      <c r="J34" s="95"/>
      <c r="K34" s="95"/>
      <c r="L34" s="95"/>
      <c r="M34" s="154">
        <f t="shared" ref="M34:M43" si="4">+H34+J34+L34-I34-K34</f>
        <v>0</v>
      </c>
      <c r="N34" s="188"/>
      <c r="O34" s="188"/>
      <c r="P34" s="14"/>
    </row>
    <row r="35" spans="1:16" ht="15">
      <c r="A35" s="2470"/>
      <c r="B35" s="2470"/>
      <c r="C35" s="9"/>
      <c r="D35" s="95">
        <f>SUMIF('1 BL anterior'!C:C,A35,'1 BL anterior'!E:E)</f>
        <v>0</v>
      </c>
      <c r="E35" s="95"/>
      <c r="F35" s="95">
        <f>SUMIF('2 BL preli'!B:B,A35,'2 BL preli'!D:D)</f>
        <v>0</v>
      </c>
      <c r="G35" s="95"/>
      <c r="H35" s="95">
        <f>SUMIF('3BL ACTUAL'!C:C,A35,'3BL ACTUAL'!E:E)</f>
        <v>0</v>
      </c>
      <c r="I35" s="95"/>
      <c r="J35" s="95"/>
      <c r="K35" s="95"/>
      <c r="L35" s="95"/>
      <c r="M35" s="154">
        <f t="shared" si="4"/>
        <v>0</v>
      </c>
      <c r="N35" s="188"/>
      <c r="O35" s="188"/>
      <c r="P35" s="14"/>
    </row>
    <row r="36" spans="1:16" ht="13.5">
      <c r="A36" s="1959"/>
      <c r="B36" s="2075"/>
      <c r="C36" s="9"/>
      <c r="D36" s="95">
        <f>SUMIF('1 BL anterior'!C:C,A36,'1 BL anterior'!E:E)</f>
        <v>0</v>
      </c>
      <c r="E36" s="95"/>
      <c r="F36" s="95">
        <f>SUMIF('2 BL preli'!B:B,A36,'2 BL preli'!D:D)</f>
        <v>0</v>
      </c>
      <c r="G36" s="95"/>
      <c r="H36" s="95">
        <f>SUMIF('3BL ACTUAL'!C:C,A36,'3BL ACTUAL'!E:E)</f>
        <v>0</v>
      </c>
      <c r="I36" s="95"/>
      <c r="J36" s="95"/>
      <c r="K36" s="95"/>
      <c r="L36" s="95"/>
      <c r="M36" s="154">
        <f t="shared" si="4"/>
        <v>0</v>
      </c>
      <c r="N36" s="188"/>
      <c r="O36" s="188"/>
      <c r="P36" s="14"/>
    </row>
    <row r="37" spans="1:16" ht="13.5">
      <c r="A37" s="1959"/>
      <c r="B37" s="2075"/>
      <c r="C37" s="9"/>
      <c r="D37" s="95">
        <f>SUMIF('1 BL anterior'!C:C,A37,'1 BL anterior'!E:E)</f>
        <v>0</v>
      </c>
      <c r="E37" s="95"/>
      <c r="F37" s="95">
        <f>SUMIF('2 BL preli'!B:B,A37,'2 BL preli'!D:D)</f>
        <v>0</v>
      </c>
      <c r="G37" s="95"/>
      <c r="H37" s="95">
        <f>SUMIF('3BL ACTUAL'!C:C,A37,'3BL ACTUAL'!E:E)</f>
        <v>0</v>
      </c>
      <c r="I37" s="95"/>
      <c r="J37" s="95"/>
      <c r="K37" s="95"/>
      <c r="L37" s="95"/>
      <c r="M37" s="154">
        <f t="shared" si="4"/>
        <v>0</v>
      </c>
      <c r="N37" s="188"/>
      <c r="O37" s="188"/>
      <c r="P37" s="14"/>
    </row>
    <row r="38" spans="1:16" ht="13.5">
      <c r="A38" s="1959"/>
      <c r="B38" s="2075"/>
      <c r="C38" s="9"/>
      <c r="D38" s="95">
        <f>SUMIF('1 BL anterior'!C:C,A38,'1 BL anterior'!E:E)</f>
        <v>0</v>
      </c>
      <c r="E38" s="95"/>
      <c r="F38" s="95">
        <f>SUMIF('2 BL preli'!B:B,A38,'2 BL preli'!D:D)</f>
        <v>0</v>
      </c>
      <c r="G38" s="95"/>
      <c r="H38" s="95">
        <f>SUMIF('3BL ACTUAL'!C:C,A38,'3BL ACTUAL'!E:E)</f>
        <v>0</v>
      </c>
      <c r="I38" s="95"/>
      <c r="J38" s="95"/>
      <c r="K38" s="95"/>
      <c r="L38" s="95"/>
      <c r="M38" s="154">
        <f t="shared" si="4"/>
        <v>0</v>
      </c>
      <c r="N38" s="188"/>
      <c r="O38" s="188"/>
      <c r="P38" s="14"/>
    </row>
    <row r="39" spans="1:16" ht="13.5">
      <c r="A39" s="1959"/>
      <c r="B39" s="2075"/>
      <c r="C39" s="9"/>
      <c r="D39" s="95">
        <f>SUMIF('1 BL anterior'!C:C,A39,'1 BL anterior'!E:E)</f>
        <v>0</v>
      </c>
      <c r="E39" s="95"/>
      <c r="F39" s="95">
        <f>SUMIF('2 BL preli'!B:B,A39,'2 BL preli'!D:D)</f>
        <v>0</v>
      </c>
      <c r="G39" s="95">
        <f>+H39-D39</f>
        <v>0</v>
      </c>
      <c r="H39" s="95">
        <f>SUMIF('3BL ACTUAL'!C:C,A39,'3BL ACTUAL'!E:E)</f>
        <v>0</v>
      </c>
      <c r="I39" s="95"/>
      <c r="J39" s="95"/>
      <c r="K39" s="95"/>
      <c r="L39" s="95"/>
      <c r="M39" s="154">
        <f t="shared" si="4"/>
        <v>0</v>
      </c>
      <c r="N39" s="188"/>
      <c r="O39" s="188"/>
      <c r="P39" s="14"/>
    </row>
    <row r="40" spans="1:16" ht="13.5">
      <c r="A40" s="1959"/>
      <c r="B40" s="2075"/>
      <c r="C40" s="9"/>
      <c r="D40" s="95">
        <f>SUMIF('1 BL anterior'!C:C,A40,'1 BL anterior'!E:E)</f>
        <v>0</v>
      </c>
      <c r="E40" s="95"/>
      <c r="F40" s="95">
        <f>SUMIF('2 BL preli'!B:B,A40,'2 BL preli'!D:D)</f>
        <v>0</v>
      </c>
      <c r="G40" s="95">
        <f>+H40-D40</f>
        <v>0</v>
      </c>
      <c r="H40" s="95">
        <f>SUMIF('3BL ACTUAL'!C:C,A40,'3BL ACTUAL'!E:E)</f>
        <v>0</v>
      </c>
      <c r="I40" s="95"/>
      <c r="J40" s="95"/>
      <c r="K40" s="95"/>
      <c r="L40" s="95"/>
      <c r="M40" s="154">
        <f t="shared" si="4"/>
        <v>0</v>
      </c>
      <c r="N40" s="188"/>
      <c r="O40" s="188"/>
      <c r="P40" s="14"/>
    </row>
    <row r="41" spans="1:16" ht="13.5">
      <c r="A41" s="1959"/>
      <c r="B41" s="2075"/>
      <c r="C41" s="9"/>
      <c r="D41" s="95">
        <f>SUMIF('1 BL anterior'!C:C,A41,'1 BL anterior'!E:E)</f>
        <v>0</v>
      </c>
      <c r="E41" s="95"/>
      <c r="F41" s="95">
        <f>SUMIF('2 BL preli'!B:B,A41,'2 BL preli'!D:D)</f>
        <v>0</v>
      </c>
      <c r="G41" s="95">
        <f>+H41-D41</f>
        <v>0</v>
      </c>
      <c r="H41" s="95">
        <f>SUMIF('3BL ACTUAL'!C:C,A41,'3BL ACTUAL'!E:E)</f>
        <v>0</v>
      </c>
      <c r="I41" s="95"/>
      <c r="J41" s="95"/>
      <c r="K41" s="95"/>
      <c r="L41" s="95"/>
      <c r="M41" s="154">
        <f t="shared" si="4"/>
        <v>0</v>
      </c>
      <c r="N41" s="188"/>
      <c r="O41" s="188"/>
      <c r="P41" s="14"/>
    </row>
    <row r="42" spans="1:16" ht="13.5">
      <c r="A42" s="1959"/>
      <c r="B42" s="2075"/>
      <c r="C42" s="9"/>
      <c r="D42" s="95">
        <f>SUMIF('1 BL anterior'!C:C,A42,'1 BL anterior'!E:E)</f>
        <v>0</v>
      </c>
      <c r="E42" s="95"/>
      <c r="F42" s="95">
        <f>SUMIF('2 BL preli'!B:B,A42,'2 BL preli'!D:D)</f>
        <v>0</v>
      </c>
      <c r="G42" s="95">
        <f>+H42-D42</f>
        <v>0</v>
      </c>
      <c r="H42" s="95">
        <f>SUMIF('3BL ACTUAL'!C:C,A42,'3BL ACTUAL'!E:E)</f>
        <v>0</v>
      </c>
      <c r="I42" s="95"/>
      <c r="J42" s="95"/>
      <c r="K42" s="95"/>
      <c r="L42" s="95"/>
      <c r="M42" s="154">
        <f t="shared" si="4"/>
        <v>0</v>
      </c>
      <c r="N42" s="188"/>
      <c r="O42" s="188"/>
      <c r="P42" s="14"/>
    </row>
    <row r="43" spans="1:16" ht="13.5">
      <c r="A43" s="1959"/>
      <c r="B43" s="1230"/>
      <c r="C43" s="9"/>
      <c r="D43" s="95">
        <f>SUMIF('1 BL anterior'!C:C,A43,'1 BL anterior'!E:E)</f>
        <v>0</v>
      </c>
      <c r="E43" s="95"/>
      <c r="F43" s="95">
        <f>SUMIF('2 BL preli'!B:B,A43,'2 BL preli'!D:D)</f>
        <v>0</v>
      </c>
      <c r="G43" s="95"/>
      <c r="H43" s="95">
        <f>SUMIF('3BL ACTUAL'!C:C,A43,'3BL ACTUAL'!E:E)</f>
        <v>0</v>
      </c>
      <c r="I43" s="95"/>
      <c r="J43" s="95"/>
      <c r="K43" s="95"/>
      <c r="L43" s="95"/>
      <c r="M43" s="154">
        <f t="shared" si="4"/>
        <v>0</v>
      </c>
      <c r="N43" s="188"/>
      <c r="O43" s="188"/>
      <c r="P43" s="14"/>
    </row>
    <row r="44" spans="1:16" ht="13.5">
      <c r="A44" s="1959"/>
      <c r="B44" s="1230"/>
      <c r="C44" s="9"/>
      <c r="D44" s="95">
        <f>SUMIF('1 BL anterior'!C:C,A44,'1 BL anterior'!E:E)</f>
        <v>0</v>
      </c>
      <c r="E44" s="95"/>
      <c r="F44" s="95">
        <f>SUMIF('2 BL preli'!B:B,A44,'2 BL preli'!D:D)</f>
        <v>0</v>
      </c>
      <c r="G44" s="95"/>
      <c r="H44" s="95">
        <f>SUMIF('3BL ACTUAL'!C:C,A44,'3BL ACTUAL'!E:E)</f>
        <v>0</v>
      </c>
      <c r="I44" s="95"/>
      <c r="J44" s="95"/>
      <c r="K44" s="95"/>
      <c r="L44" s="95"/>
      <c r="M44" s="154">
        <f t="shared" ref="M44:M50" si="5">+H44+J44+L44-I44-K44</f>
        <v>0</v>
      </c>
      <c r="N44" s="188"/>
      <c r="O44" s="188"/>
      <c r="P44" s="14"/>
    </row>
    <row r="45" spans="1:16">
      <c r="A45" s="240"/>
      <c r="B45" s="244"/>
      <c r="C45" s="9"/>
      <c r="D45" s="95">
        <f>SUMIF('1 BL anterior'!C:C,A45,'1 BL anterior'!E:E)</f>
        <v>0</v>
      </c>
      <c r="E45" s="95"/>
      <c r="F45" s="95">
        <f>SUMIF('2 BL preli'!B:B,A45,'2 BL preli'!D:D)</f>
        <v>0</v>
      </c>
      <c r="G45" s="95"/>
      <c r="H45" s="95">
        <f>SUMIF('3BL ACTUAL'!C:C,A45,'3BL ACTUAL'!E:E)</f>
        <v>0</v>
      </c>
      <c r="I45" s="95"/>
      <c r="J45" s="95"/>
      <c r="K45" s="95"/>
      <c r="L45" s="95"/>
      <c r="M45" s="154">
        <f t="shared" si="5"/>
        <v>0</v>
      </c>
      <c r="N45" s="188"/>
      <c r="O45" s="188"/>
      <c r="P45" s="14"/>
    </row>
    <row r="46" spans="1:16">
      <c r="A46" s="240"/>
      <c r="B46" s="244"/>
      <c r="C46" s="9"/>
      <c r="D46" s="95">
        <f>SUMIF('1 BL anterior'!C:C,A46,'1 BL anterior'!E:E)</f>
        <v>0</v>
      </c>
      <c r="E46" s="95"/>
      <c r="F46" s="95">
        <f>SUMIF('2 BL preli'!B:B,A46,'2 BL preli'!D:D)</f>
        <v>0</v>
      </c>
      <c r="G46" s="95"/>
      <c r="H46" s="95">
        <f>SUMIF('3BL ACTUAL'!C:C,A46,'3BL ACTUAL'!E:E)</f>
        <v>0</v>
      </c>
      <c r="I46" s="95"/>
      <c r="J46" s="95"/>
      <c r="K46" s="95"/>
      <c r="L46" s="95"/>
      <c r="M46" s="154">
        <f t="shared" si="5"/>
        <v>0</v>
      </c>
      <c r="N46" s="188"/>
      <c r="O46" s="188"/>
      <c r="P46" s="14"/>
    </row>
    <row r="47" spans="1:16">
      <c r="A47" s="240"/>
      <c r="B47" s="244"/>
      <c r="C47" s="9"/>
      <c r="D47" s="95">
        <f>SUMIF('1 BL anterior'!C:C,A47,'1 BL anterior'!E:E)</f>
        <v>0</v>
      </c>
      <c r="E47" s="95"/>
      <c r="F47" s="95">
        <f>SUMIF('2 BL preli'!B:B,A47,'2 BL preli'!D:D)</f>
        <v>0</v>
      </c>
      <c r="G47" s="95"/>
      <c r="H47" s="95">
        <f>SUMIF('3BL ACTUAL'!C:C,A47,'3BL ACTUAL'!E:E)</f>
        <v>0</v>
      </c>
      <c r="I47" s="95"/>
      <c r="J47" s="95"/>
      <c r="K47" s="95"/>
      <c r="L47" s="95"/>
      <c r="M47" s="154">
        <f t="shared" si="5"/>
        <v>0</v>
      </c>
      <c r="N47" s="188"/>
      <c r="O47" s="188"/>
      <c r="P47" s="14"/>
    </row>
    <row r="48" spans="1:16">
      <c r="A48" s="240"/>
      <c r="B48" s="244"/>
      <c r="C48" s="9"/>
      <c r="D48" s="95">
        <f>SUMIF('1 BL anterior'!C:C,A48,'1 BL anterior'!E:E)</f>
        <v>0</v>
      </c>
      <c r="E48" s="95"/>
      <c r="F48" s="95">
        <f>SUMIF('2 BL preli'!B:B,A48,'2 BL preli'!D:D)</f>
        <v>0</v>
      </c>
      <c r="G48" s="95"/>
      <c r="H48" s="95">
        <f>SUMIF('3BL ACTUAL'!C:C,A48,'3BL ACTUAL'!E:E)</f>
        <v>0</v>
      </c>
      <c r="I48" s="95"/>
      <c r="J48" s="95"/>
      <c r="K48" s="95"/>
      <c r="L48" s="95"/>
      <c r="M48" s="154">
        <f t="shared" si="5"/>
        <v>0</v>
      </c>
      <c r="N48" s="188"/>
      <c r="O48" s="188"/>
      <c r="P48" s="14"/>
    </row>
    <row r="49" spans="1:17">
      <c r="A49" s="240"/>
      <c r="B49" s="244"/>
      <c r="C49" s="9"/>
      <c r="D49" s="95">
        <f>SUMIF('1 BL anterior'!C:C,A49,'1 BL anterior'!E:E)</f>
        <v>0</v>
      </c>
      <c r="E49" s="95"/>
      <c r="F49" s="95">
        <f>SUMIF('2 BL preli'!B:B,A49,'2 BL preli'!D:D)</f>
        <v>0</v>
      </c>
      <c r="G49" s="95"/>
      <c r="H49" s="95">
        <f>SUMIF('3BL ACTUAL'!C:C,A49,'3BL ACTUAL'!E:E)</f>
        <v>0</v>
      </c>
      <c r="I49" s="95"/>
      <c r="J49" s="95"/>
      <c r="K49" s="95"/>
      <c r="L49" s="95"/>
      <c r="M49" s="154">
        <f t="shared" si="5"/>
        <v>0</v>
      </c>
      <c r="N49" s="188"/>
      <c r="O49" s="188"/>
      <c r="P49" s="14"/>
    </row>
    <row r="50" spans="1:17">
      <c r="A50" s="240"/>
      <c r="B50" s="244"/>
      <c r="C50" s="9"/>
      <c r="D50" s="95">
        <f>SUMIF('1 BL anterior'!C:C,A50,'1 BL anterior'!E:E)</f>
        <v>0</v>
      </c>
      <c r="E50" s="95"/>
      <c r="F50" s="95">
        <f>SUMIF('2 BL preli'!B:B,A50,'2 BL preli'!D:D)</f>
        <v>0</v>
      </c>
      <c r="G50" s="95"/>
      <c r="H50" s="95">
        <f>SUMIF('3BL ACTUAL'!C:C,A50,'3BL ACTUAL'!E:E)</f>
        <v>0</v>
      </c>
      <c r="I50" s="95"/>
      <c r="J50" s="95"/>
      <c r="K50" s="95"/>
      <c r="L50" s="95"/>
      <c r="M50" s="154">
        <f t="shared" si="5"/>
        <v>0</v>
      </c>
      <c r="N50" s="188"/>
      <c r="O50" s="188"/>
      <c r="P50" s="14"/>
    </row>
    <row r="51" spans="1:17">
      <c r="A51" s="241"/>
      <c r="B51" s="334"/>
      <c r="C51" s="9"/>
      <c r="D51" s="95"/>
      <c r="E51" s="95"/>
      <c r="F51" s="95"/>
      <c r="G51" s="178"/>
      <c r="H51" s="71"/>
      <c r="I51" s="95"/>
      <c r="J51" s="95"/>
      <c r="K51" s="95"/>
      <c r="L51" s="95"/>
      <c r="M51" s="95"/>
      <c r="N51" s="188"/>
      <c r="O51" s="188"/>
      <c r="P51" s="14"/>
    </row>
    <row r="52" spans="1:17">
      <c r="B52" s="6"/>
      <c r="C52" s="12"/>
      <c r="D52" s="96">
        <f>SUM(D31:D51)</f>
        <v>815103.45</v>
      </c>
      <c r="E52" s="96">
        <f t="shared" ref="E52:M52" si="6">SUM(E31:E51)</f>
        <v>0</v>
      </c>
      <c r="F52" s="96">
        <f t="shared" si="6"/>
        <v>0</v>
      </c>
      <c r="G52" s="96">
        <f t="shared" si="6"/>
        <v>0</v>
      </c>
      <c r="H52" s="96">
        <f t="shared" si="6"/>
        <v>0</v>
      </c>
      <c r="I52" s="96">
        <f t="shared" si="6"/>
        <v>0</v>
      </c>
      <c r="J52" s="96">
        <f t="shared" si="6"/>
        <v>0</v>
      </c>
      <c r="K52" s="96">
        <f t="shared" si="6"/>
        <v>0</v>
      </c>
      <c r="L52" s="96">
        <f t="shared" si="6"/>
        <v>0</v>
      </c>
      <c r="M52" s="96">
        <f t="shared" si="6"/>
        <v>0</v>
      </c>
      <c r="N52" s="6">
        <f>AVERAGE(N10:N51)</f>
        <v>0</v>
      </c>
      <c r="O52" s="6">
        <f>AVERAGE(O10:O51)</f>
        <v>0</v>
      </c>
      <c r="P52" s="6">
        <f>+N52+O52</f>
        <v>0</v>
      </c>
    </row>
    <row r="53" spans="1:17">
      <c r="B53" s="3"/>
      <c r="C53" s="3"/>
      <c r="D53" s="200"/>
      <c r="E53" s="200"/>
      <c r="F53" s="200"/>
      <c r="G53" s="200"/>
      <c r="H53" s="200"/>
      <c r="I53" s="200"/>
      <c r="J53" s="200"/>
      <c r="K53" s="200"/>
      <c r="L53" s="200"/>
      <c r="M53" s="200"/>
      <c r="N53" s="3"/>
      <c r="O53" s="3"/>
      <c r="P53" s="3"/>
    </row>
    <row r="54" spans="1:17">
      <c r="D54" s="98">
        <f>+D52-D29</f>
        <v>0</v>
      </c>
      <c r="F54" s="98">
        <f>+F52-F29</f>
        <v>0</v>
      </c>
      <c r="M54" s="98">
        <f>+M52-M29</f>
        <v>0</v>
      </c>
      <c r="Q54" s="183"/>
    </row>
    <row r="55" spans="1:17">
      <c r="D55" s="98"/>
      <c r="M55" s="98"/>
      <c r="Q55" s="183"/>
    </row>
    <row r="56" spans="1:17">
      <c r="D56" s="98"/>
      <c r="M56" s="98"/>
      <c r="Q56" s="183"/>
    </row>
    <row r="57" spans="1:17">
      <c r="D57" s="98"/>
      <c r="L57" s="98"/>
      <c r="Q57" s="183"/>
    </row>
    <row r="58" spans="1:17">
      <c r="A58" s="3"/>
      <c r="B58" s="106" t="s">
        <v>116</v>
      </c>
      <c r="C58" s="3"/>
      <c r="D58" s="3"/>
      <c r="H58" s="28"/>
      <c r="M58" s="98"/>
    </row>
    <row r="59" spans="1:17">
      <c r="A59" s="3"/>
      <c r="B59" s="106" t="s">
        <v>117</v>
      </c>
      <c r="C59" s="3"/>
      <c r="D59" s="3"/>
      <c r="M59" s="200"/>
    </row>
    <row r="60" spans="1:17" ht="15.75">
      <c r="A60" s="22"/>
      <c r="B60" s="3"/>
      <c r="C60" s="3"/>
      <c r="D60" s="3"/>
      <c r="E60" s="3"/>
      <c r="F60" s="3"/>
      <c r="G60" s="28"/>
      <c r="H60" s="3"/>
      <c r="I60" s="28"/>
      <c r="J60" s="3"/>
      <c r="M60" s="246"/>
      <c r="N60" s="187"/>
    </row>
    <row r="61" spans="1:17" ht="15.75">
      <c r="A61" s="3"/>
      <c r="B61" s="22" t="s">
        <v>2</v>
      </c>
      <c r="C61" s="22">
        <v>2</v>
      </c>
      <c r="D61" s="3" t="s">
        <v>53</v>
      </c>
      <c r="E61" s="3"/>
      <c r="F61" s="3"/>
      <c r="G61" s="3"/>
      <c r="H61" s="3"/>
      <c r="I61" s="3"/>
      <c r="J61" s="3"/>
      <c r="M61" s="209"/>
      <c r="N61" s="209"/>
    </row>
    <row r="62" spans="1:17" ht="15.75">
      <c r="A62" s="22">
        <v>1</v>
      </c>
      <c r="B62" s="3" t="s">
        <v>52</v>
      </c>
      <c r="C62" s="22">
        <v>3</v>
      </c>
      <c r="D62" s="108" t="s">
        <v>106</v>
      </c>
      <c r="E62" s="137"/>
      <c r="F62" s="137"/>
      <c r="G62" s="137"/>
      <c r="H62" s="137"/>
      <c r="I62" s="137"/>
      <c r="J62" s="137"/>
      <c r="M62" s="209"/>
      <c r="N62" s="209"/>
    </row>
    <row r="63" spans="1:17" ht="15.75">
      <c r="A63" s="22">
        <v>2</v>
      </c>
      <c r="B63" s="3" t="s">
        <v>54</v>
      </c>
      <c r="C63" s="22">
        <v>4</v>
      </c>
      <c r="D63" s="3" t="s">
        <v>56</v>
      </c>
      <c r="E63" s="137"/>
      <c r="F63" s="137"/>
      <c r="G63" s="137"/>
      <c r="H63" s="137"/>
      <c r="I63" s="137"/>
      <c r="J63" s="137"/>
      <c r="M63" s="187"/>
      <c r="N63" s="187"/>
    </row>
    <row r="64" spans="1:17" ht="15.75">
      <c r="A64" s="22"/>
      <c r="B64" s="106" t="s">
        <v>107</v>
      </c>
      <c r="C64" s="22">
        <v>5</v>
      </c>
      <c r="D64" s="3" t="s">
        <v>58</v>
      </c>
      <c r="E64" s="137"/>
      <c r="F64" s="137"/>
      <c r="G64" s="137"/>
      <c r="H64" s="137"/>
      <c r="I64" s="137"/>
      <c r="J64" s="137"/>
      <c r="M64" s="187"/>
      <c r="N64" s="187"/>
    </row>
    <row r="65" spans="1:14" ht="15.75">
      <c r="A65" s="22">
        <v>3</v>
      </c>
      <c r="B65" s="3" t="s">
        <v>57</v>
      </c>
      <c r="C65" s="3"/>
      <c r="D65" s="3"/>
      <c r="E65" s="137"/>
      <c r="F65" s="137"/>
      <c r="G65" s="137"/>
      <c r="H65" s="137"/>
      <c r="I65" s="137"/>
      <c r="J65" s="137"/>
      <c r="M65" s="209"/>
      <c r="N65" s="209"/>
    </row>
    <row r="66" spans="1:14" ht="15.75">
      <c r="A66" s="22">
        <v>2</v>
      </c>
      <c r="B66" s="3" t="s">
        <v>59</v>
      </c>
      <c r="C66" s="3"/>
      <c r="D66" s="3"/>
      <c r="E66" s="137"/>
      <c r="F66" s="137"/>
      <c r="G66" s="137"/>
      <c r="H66" s="137"/>
      <c r="I66" s="137"/>
      <c r="J66" s="137"/>
      <c r="M66" s="209"/>
      <c r="N66" s="187"/>
    </row>
    <row r="67" spans="1:14" ht="15.75">
      <c r="A67" s="22">
        <v>1</v>
      </c>
      <c r="B67" s="3" t="s">
        <v>60</v>
      </c>
      <c r="C67" s="3"/>
      <c r="D67" s="3"/>
      <c r="E67" s="137"/>
      <c r="F67" s="137"/>
      <c r="G67" s="137"/>
      <c r="H67" s="137"/>
      <c r="I67" s="137"/>
      <c r="J67" s="137"/>
      <c r="M67" s="209"/>
      <c r="N67" s="209"/>
    </row>
    <row r="68" spans="1:14" ht="15.75">
      <c r="D68" s="200"/>
      <c r="E68" s="137"/>
      <c r="F68" s="137"/>
      <c r="G68" s="137"/>
      <c r="H68" s="137"/>
      <c r="I68" s="137"/>
      <c r="J68" s="137"/>
      <c r="M68" s="211"/>
    </row>
    <row r="69" spans="1:14" ht="15.75">
      <c r="M69" s="209"/>
    </row>
    <row r="74" spans="1:14" ht="15.75">
      <c r="M74" s="209"/>
      <c r="N74" s="209"/>
    </row>
    <row r="75" spans="1:14" ht="15.75">
      <c r="M75" s="209"/>
      <c r="N75" s="209"/>
    </row>
    <row r="76" spans="1:14" ht="15.75">
      <c r="M76" s="209"/>
      <c r="N76" s="209"/>
    </row>
    <row r="77" spans="1:14" ht="15.75">
      <c r="M77" s="187"/>
      <c r="N77" s="187"/>
    </row>
    <row r="78" spans="1:14" ht="15.75">
      <c r="M78" s="209"/>
      <c r="N78" s="209"/>
    </row>
    <row r="79" spans="1:14" ht="15.75">
      <c r="M79" s="213"/>
    </row>
    <row r="80" spans="1:14" ht="15.75">
      <c r="M80" s="212"/>
    </row>
    <row r="81" spans="12:14" ht="15.75">
      <c r="M81" s="213"/>
    </row>
    <row r="82" spans="12:14" ht="15.75">
      <c r="M82" s="212"/>
      <c r="N82" s="183"/>
    </row>
    <row r="83" spans="12:14" ht="15.75">
      <c r="M83" s="213"/>
    </row>
    <row r="84" spans="12:14">
      <c r="M84" s="247"/>
      <c r="N84" s="247"/>
    </row>
    <row r="85" spans="12:14">
      <c r="M85" s="247"/>
      <c r="N85" s="248"/>
    </row>
    <row r="86" spans="12:14">
      <c r="L86" s="183"/>
      <c r="M86" s="3528"/>
      <c r="N86" s="3529"/>
    </row>
    <row r="87" spans="12:14">
      <c r="M87" s="3528"/>
      <c r="N87" s="3529"/>
    </row>
    <row r="88" spans="12:14">
      <c r="M88" s="248"/>
      <c r="N88" s="248"/>
    </row>
    <row r="89" spans="12:14">
      <c r="M89" s="247"/>
      <c r="N89" s="248"/>
    </row>
    <row r="90" spans="12:14">
      <c r="M90" s="248"/>
      <c r="N90" s="247"/>
    </row>
    <row r="91" spans="12:14">
      <c r="L91" s="183"/>
      <c r="M91" s="249"/>
      <c r="N91" s="248"/>
    </row>
    <row r="92" spans="12:14">
      <c r="M92" s="248"/>
      <c r="N92" s="248"/>
    </row>
    <row r="93" spans="12:14">
      <c r="M93" s="247"/>
      <c r="N93" s="248"/>
    </row>
    <row r="94" spans="12:14">
      <c r="M94" s="247"/>
      <c r="N94" s="248"/>
    </row>
    <row r="95" spans="12:14">
      <c r="M95" s="247"/>
      <c r="N95" s="248"/>
    </row>
    <row r="96" spans="12:14">
      <c r="L96" s="183"/>
      <c r="M96" s="247"/>
      <c r="N96" s="248"/>
    </row>
    <row r="97" spans="12:14">
      <c r="M97" s="250"/>
      <c r="N97" s="250"/>
    </row>
    <row r="98" spans="12:14">
      <c r="M98" s="247"/>
      <c r="N98" s="250"/>
    </row>
    <row r="99" spans="12:14">
      <c r="L99" s="183"/>
      <c r="M99" s="250"/>
      <c r="N99" s="250"/>
    </row>
    <row r="100" spans="12:14">
      <c r="M100" s="248"/>
      <c r="N100" s="250"/>
    </row>
    <row r="101" spans="12:14">
      <c r="M101" s="248"/>
      <c r="N101" s="250"/>
    </row>
    <row r="102" spans="12:14">
      <c r="M102" s="248"/>
      <c r="N102" s="3527"/>
    </row>
    <row r="103" spans="12:14">
      <c r="M103" s="247"/>
      <c r="N103" s="3527"/>
    </row>
    <row r="104" spans="12:14">
      <c r="M104" s="248"/>
    </row>
    <row r="105" spans="12:14">
      <c r="M105" s="250"/>
    </row>
    <row r="106" spans="12:14">
      <c r="M106" s="251"/>
    </row>
  </sheetData>
  <mergeCells count="6">
    <mergeCell ref="N102:N103"/>
    <mergeCell ref="M3:N5"/>
    <mergeCell ref="N7:P7"/>
    <mergeCell ref="N8:O8"/>
    <mergeCell ref="M86:M87"/>
    <mergeCell ref="N86:N87"/>
  </mergeCells>
  <pageMargins left="0.15748031496062992" right="0.11811023622047245" top="0.6692913385826772" bottom="0.39370078740157483" header="0.27559055118110237" footer="0.23622047244094491"/>
  <pageSetup paperSize="9" scale="60" orientation="landscape" horizontalDpi="1200" verticalDpi="1200" r:id="rId1"/>
  <headerFooter alignWithMargins="0">
    <oddFooter>&amp;Z&amp;F&amp;RPágina &amp;P</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56">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20.28515625" customWidth="1"/>
    <col min="5" max="5" width="11.85546875" bestFit="1" customWidth="1"/>
    <col min="6" max="6" width="10.140625" customWidth="1"/>
    <col min="7" max="7" width="11.85546875" bestFit="1" customWidth="1"/>
    <col min="8" max="8" width="13.5703125" bestFit="1" customWidth="1"/>
    <col min="9" max="9" width="9.5703125" bestFit="1" customWidth="1"/>
    <col min="10" max="10" width="10.140625" bestFit="1" customWidth="1"/>
    <col min="11" max="11" width="9.5703125" customWidth="1"/>
    <col min="12" max="12" width="10.140625" bestFit="1" customWidth="1"/>
    <col min="13" max="13" width="15.7109375"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BG101'!C38</f>
        <v>212</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BG101'!B38</f>
        <v>Obligaciones con instituciones financieras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5.75" thickBot="1">
      <c r="A11" s="189" t="s">
        <v>145</v>
      </c>
      <c r="B11" s="367"/>
      <c r="C11" s="9"/>
      <c r="D11" s="9"/>
      <c r="E11" s="9"/>
      <c r="F11" s="9"/>
      <c r="G11" s="30"/>
      <c r="H11" s="9"/>
      <c r="I11" s="9"/>
      <c r="J11" s="14"/>
      <c r="K11" s="14"/>
      <c r="L11" s="9"/>
      <c r="M11" s="14"/>
      <c r="N11" s="188"/>
      <c r="O11" s="188"/>
      <c r="P11" s="14"/>
    </row>
    <row r="12" spans="1:17" ht="15">
      <c r="A12" s="431" t="s">
        <v>664</v>
      </c>
      <c r="B12" s="374" t="s">
        <v>127</v>
      </c>
      <c r="C12" s="9"/>
      <c r="D12" s="418"/>
      <c r="E12" s="441"/>
      <c r="F12" s="442"/>
      <c r="G12" s="443"/>
      <c r="H12" s="441"/>
      <c r="I12" s="441"/>
      <c r="J12" s="441"/>
      <c r="K12" s="441"/>
      <c r="L12" s="441"/>
      <c r="M12" s="451"/>
      <c r="N12" s="21">
        <f t="shared" ref="N12:N23" si="0">IF(M12&lt;&gt;0,1,0)</f>
        <v>0</v>
      </c>
      <c r="O12" s="14">
        <f t="shared" ref="O12:O23" si="1">IF(M12&lt;&gt;0,3,0)</f>
        <v>0</v>
      </c>
      <c r="P12" s="14">
        <f t="shared" ref="P12:P23" si="2">+N12+O12</f>
        <v>0</v>
      </c>
    </row>
    <row r="13" spans="1:17" ht="15">
      <c r="A13">
        <v>563</v>
      </c>
      <c r="B13" s="367" t="s">
        <v>390</v>
      </c>
      <c r="C13" s="9"/>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ht="15">
      <c r="A14">
        <v>564</v>
      </c>
      <c r="B14" s="367" t="s">
        <v>391</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s="431" t="s">
        <v>664</v>
      </c>
      <c r="B15" s="374" t="s">
        <v>128</v>
      </c>
      <c r="C15" s="9"/>
      <c r="D15" s="420"/>
      <c r="E15" s="95"/>
      <c r="F15" s="200">
        <f>SUMIF('2 BL preli'!A:A,A15,'2 BL preli'!D:D)</f>
        <v>0</v>
      </c>
      <c r="G15" s="178"/>
      <c r="H15" s="95"/>
      <c r="I15" s="95"/>
      <c r="J15" s="95"/>
      <c r="K15" s="95"/>
      <c r="L15" s="95"/>
      <c r="M15" s="453"/>
      <c r="N15" s="21">
        <f t="shared" si="0"/>
        <v>0</v>
      </c>
      <c r="O15" s="14">
        <f t="shared" si="1"/>
        <v>0</v>
      </c>
      <c r="P15" s="14">
        <f t="shared" si="2"/>
        <v>0</v>
      </c>
    </row>
    <row r="16" spans="1:17" ht="15">
      <c r="A16">
        <v>565</v>
      </c>
      <c r="B16" s="367" t="s">
        <v>392</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20" ht="15">
      <c r="A17">
        <v>566</v>
      </c>
      <c r="B17" s="367" t="s">
        <v>393</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20">
      <c r="A18">
        <v>567</v>
      </c>
      <c r="B18" s="189" t="s">
        <v>187</v>
      </c>
      <c r="C18" s="9"/>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20">
      <c r="A19">
        <v>568</v>
      </c>
      <c r="B19" s="189" t="s">
        <v>196</v>
      </c>
      <c r="C19" s="9"/>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20">
      <c r="A20" s="189" t="s">
        <v>197</v>
      </c>
      <c r="C20" s="9"/>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20" ht="15">
      <c r="A21">
        <v>569</v>
      </c>
      <c r="B21" s="367" t="s">
        <v>261</v>
      </c>
      <c r="C21" s="9"/>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c r="T21" s="285"/>
    </row>
    <row r="22" spans="1:20" ht="15">
      <c r="A22">
        <v>570</v>
      </c>
      <c r="B22" s="367" t="s">
        <v>263</v>
      </c>
      <c r="C22" s="9"/>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20" ht="13.5" thickBot="1">
      <c r="A23">
        <v>571</v>
      </c>
      <c r="B23" s="189" t="s">
        <v>198</v>
      </c>
      <c r="C23" s="881"/>
      <c r="D23" s="420">
        <f>SUMIF('1 BL anterior'!B:B,A23,'1 BL anterior'!E:E)</f>
        <v>0</v>
      </c>
      <c r="E23" s="445"/>
      <c r="F23" s="446"/>
      <c r="G23" s="447"/>
      <c r="H23" s="445"/>
      <c r="I23" s="445"/>
      <c r="J23" s="445"/>
      <c r="K23" s="445"/>
      <c r="L23" s="445"/>
      <c r="M23" s="474">
        <f>SUMIF('3BL ACTUAL'!B:B,A23,'3BL ACTUAL'!E:E)</f>
        <v>0</v>
      </c>
      <c r="N23" s="21">
        <f t="shared" si="0"/>
        <v>0</v>
      </c>
      <c r="O23" s="14">
        <f t="shared" si="1"/>
        <v>0</v>
      </c>
      <c r="P23" s="14">
        <f t="shared" si="2"/>
        <v>0</v>
      </c>
    </row>
    <row r="24" spans="1:20" ht="13.5" thickBot="1">
      <c r="A24" s="1189">
        <f>+M35</f>
        <v>0</v>
      </c>
      <c r="B24" s="1118">
        <f>+D35</f>
        <v>0</v>
      </c>
      <c r="C24" s="461"/>
      <c r="D24" s="499">
        <f t="shared" ref="D24:M24" si="3">SUM(D12:D23)</f>
        <v>0</v>
      </c>
      <c r="E24" s="487">
        <f t="shared" si="3"/>
        <v>0</v>
      </c>
      <c r="F24" s="455">
        <f t="shared" si="3"/>
        <v>0</v>
      </c>
      <c r="G24" s="456">
        <f t="shared" si="3"/>
        <v>0</v>
      </c>
      <c r="H24" s="483">
        <f t="shared" si="3"/>
        <v>0</v>
      </c>
      <c r="I24" s="456">
        <f t="shared" si="3"/>
        <v>0</v>
      </c>
      <c r="J24" s="455">
        <f t="shared" si="3"/>
        <v>0</v>
      </c>
      <c r="K24" s="455">
        <f t="shared" si="3"/>
        <v>0</v>
      </c>
      <c r="L24" s="455">
        <f t="shared" si="3"/>
        <v>0</v>
      </c>
      <c r="M24" s="457">
        <f t="shared" si="3"/>
        <v>0</v>
      </c>
      <c r="N24" s="1167">
        <f>IF(SUM(N$11:N23)=0,0,SUM(N$11:N23)/COUNTIF(N$11:N23,"&gt;0"))</f>
        <v>0</v>
      </c>
      <c r="O24" s="1167">
        <f>IF(SUM(O$11:O23)=0,0,SUM(O$11:O23)/COUNTIF(O$11:O23,"&gt;0"))</f>
        <v>0</v>
      </c>
      <c r="P24" s="1167">
        <f>IF(SUM(P$11:P23)=0,0,SUM(P$11:P23)/COUNTIF(P$11:P23,"&gt;0"))</f>
        <v>0</v>
      </c>
      <c r="Q24">
        <f>+B25</f>
        <v>0</v>
      </c>
    </row>
    <row r="25" spans="1:20">
      <c r="A25" s="245"/>
      <c r="B25" s="63"/>
      <c r="C25" s="9"/>
      <c r="D25" s="95"/>
      <c r="E25" s="95"/>
      <c r="F25" s="95"/>
      <c r="G25" s="178"/>
      <c r="H25" s="71"/>
      <c r="I25" s="178"/>
      <c r="J25" s="95"/>
      <c r="K25" s="95"/>
      <c r="L25" s="95"/>
      <c r="M25" s="95"/>
      <c r="N25" s="188"/>
      <c r="O25" s="188"/>
      <c r="P25" s="14"/>
    </row>
    <row r="26" spans="1:20">
      <c r="A26" s="890"/>
      <c r="B26" s="338"/>
      <c r="C26" s="9"/>
      <c r="D26" s="95">
        <f>SUMIF('1 BL anterior'!C:C,A26,'1 BL anterior'!E:E)</f>
        <v>0</v>
      </c>
      <c r="E26" s="95"/>
      <c r="F26" s="95">
        <f>SUMIF('2 BL preli'!B:B,A26,'2 BL preli'!D:D)</f>
        <v>0</v>
      </c>
      <c r="G26" s="95"/>
      <c r="H26" s="95">
        <f>SUMIF('3BL ACTUAL'!C:C,A26,'3BL ACTUAL'!E:E)</f>
        <v>0</v>
      </c>
      <c r="I26" s="95"/>
      <c r="J26" s="95"/>
      <c r="K26" s="95"/>
      <c r="L26" s="95"/>
      <c r="M26" s="154">
        <f t="shared" ref="M26:M32" si="4">+H26+J26+L26-I26-K26</f>
        <v>0</v>
      </c>
      <c r="N26" s="188"/>
      <c r="O26" s="188"/>
      <c r="P26" s="14"/>
    </row>
    <row r="27" spans="1:20">
      <c r="A27" s="889"/>
      <c r="B27" s="63"/>
      <c r="C27" s="9"/>
      <c r="D27" s="95">
        <f>SUMIF('1 BL anterior'!C:C,A27,'1 BL anterior'!E:E)</f>
        <v>0</v>
      </c>
      <c r="E27" s="95"/>
      <c r="F27" s="95">
        <f>SUMIF('2 BL preli'!B:B,A27,'2 BL preli'!D:D)</f>
        <v>0</v>
      </c>
      <c r="G27" s="95"/>
      <c r="H27" s="95">
        <f>SUMIF('3BL ACTUAL'!C:C,A27,'3BL ACTUAL'!E:E)</f>
        <v>0</v>
      </c>
      <c r="I27" s="95"/>
      <c r="J27" s="95"/>
      <c r="K27" s="95"/>
      <c r="L27" s="95"/>
      <c r="M27" s="154">
        <f t="shared" si="4"/>
        <v>0</v>
      </c>
      <c r="N27" s="188"/>
      <c r="O27" s="188"/>
      <c r="P27" s="14"/>
    </row>
    <row r="28" spans="1:20">
      <c r="A28" s="1823"/>
      <c r="B28" s="1821"/>
      <c r="C28" s="9"/>
      <c r="D28" s="95">
        <f>SUMIF('1 BL anterior'!C:C,A28,'1 BL anterior'!E:E)</f>
        <v>0</v>
      </c>
      <c r="E28" s="95"/>
      <c r="F28" s="95">
        <f>SUMIF('2 BL preli'!B:B,A28,'2 BL preli'!D:D)</f>
        <v>0</v>
      </c>
      <c r="G28" s="95"/>
      <c r="H28" s="95">
        <f>SUMIF('3BL ACTUAL'!C:C,A28,'3BL ACTUAL'!E:E)</f>
        <v>0</v>
      </c>
      <c r="I28" s="95"/>
      <c r="J28" s="95"/>
      <c r="K28" s="95"/>
      <c r="L28" s="95"/>
      <c r="M28" s="154">
        <f t="shared" si="4"/>
        <v>0</v>
      </c>
      <c r="N28" s="188"/>
      <c r="O28" s="188"/>
      <c r="P28" s="14"/>
    </row>
    <row r="29" spans="1:20" ht="13.5">
      <c r="A29" s="1820"/>
      <c r="B29" s="1822"/>
      <c r="C29" s="9"/>
      <c r="D29" s="95">
        <f>SUMIF('1 BL anterior'!C:C,A29,'1 BL anterior'!E:E)</f>
        <v>0</v>
      </c>
      <c r="E29" s="95"/>
      <c r="F29" s="95">
        <f>SUMIF('2 BL preli'!B:B,A29,'2 BL preli'!D:D)</f>
        <v>0</v>
      </c>
      <c r="G29" s="95"/>
      <c r="H29" s="95">
        <f>SUMIF('3BL ACTUAL'!C:C,A29,'3BL ACTUAL'!E:E)</f>
        <v>0</v>
      </c>
      <c r="I29" s="95"/>
      <c r="J29" s="95"/>
      <c r="K29" s="95"/>
      <c r="L29" s="95"/>
      <c r="M29" s="154">
        <f t="shared" si="4"/>
        <v>0</v>
      </c>
      <c r="N29" s="188"/>
      <c r="O29" s="188"/>
      <c r="P29" s="14"/>
    </row>
    <row r="30" spans="1:20">
      <c r="A30" s="1824"/>
      <c r="B30" s="1825"/>
      <c r="C30" s="9"/>
      <c r="D30" s="95">
        <f>SUMIF('1 BL anterior'!C:C,A30,'1 BL anterior'!E:E)</f>
        <v>0</v>
      </c>
      <c r="E30" s="95"/>
      <c r="F30" s="95">
        <f>SUMIF('2 BL preli'!B:B,A30,'2 BL preli'!D:D)</f>
        <v>0</v>
      </c>
      <c r="G30" s="95"/>
      <c r="H30" s="95">
        <f>SUMIF('3BL ACTUAL'!C:C,A30,'3BL ACTUAL'!E:E)</f>
        <v>0</v>
      </c>
      <c r="I30" s="95"/>
      <c r="J30" s="95"/>
      <c r="K30" s="95"/>
      <c r="L30" s="95"/>
      <c r="M30" s="154">
        <f t="shared" si="4"/>
        <v>0</v>
      </c>
      <c r="N30" s="188"/>
      <c r="O30" s="188"/>
      <c r="P30" s="14"/>
    </row>
    <row r="31" spans="1:20">
      <c r="A31" s="438"/>
      <c r="B31" s="439"/>
      <c r="C31" s="9"/>
      <c r="D31" s="95">
        <f>SUMIF('1 BL anterior'!C:C,A31,'1 BL anterior'!E:E)</f>
        <v>0</v>
      </c>
      <c r="E31" s="95"/>
      <c r="F31" s="95">
        <f>SUMIF('2 BL preli'!B:B,A31,'2 BL preli'!D:D)</f>
        <v>0</v>
      </c>
      <c r="G31" s="95"/>
      <c r="H31" s="95">
        <f>SUMIF('3BL ACTUAL'!C:C,A31,'3BL ACTUAL'!E:E)</f>
        <v>0</v>
      </c>
      <c r="I31" s="95"/>
      <c r="J31" s="95"/>
      <c r="K31" s="95"/>
      <c r="L31" s="95"/>
      <c r="M31" s="154">
        <f t="shared" si="4"/>
        <v>0</v>
      </c>
      <c r="N31" s="188"/>
      <c r="O31" s="188"/>
      <c r="P31" s="14"/>
    </row>
    <row r="32" spans="1:20" ht="15">
      <c r="A32" s="891"/>
      <c r="B32" s="331"/>
      <c r="C32" s="9"/>
      <c r="D32" s="95">
        <f>SUMIF('1 BL anterior'!C:C,A32,'1 BL anterior'!E:E)</f>
        <v>0</v>
      </c>
      <c r="E32" s="95"/>
      <c r="F32" s="95">
        <f>SUMIF('2 BL preli'!B:B,A32,'2 BL preli'!D:D)</f>
        <v>0</v>
      </c>
      <c r="G32" s="95"/>
      <c r="H32" s="95">
        <f>SUMIF('3BL ACTUAL'!C:C,A32,'3BL ACTUAL'!E:E)</f>
        <v>0</v>
      </c>
      <c r="I32" s="95"/>
      <c r="J32" s="95"/>
      <c r="K32" s="95"/>
      <c r="L32" s="95"/>
      <c r="M32" s="154">
        <f t="shared" si="4"/>
        <v>0</v>
      </c>
      <c r="N32" s="188"/>
      <c r="O32" s="188"/>
      <c r="P32" s="14"/>
    </row>
    <row r="33" spans="1:17">
      <c r="B33" s="6"/>
      <c r="C33" s="12"/>
      <c r="D33" s="96">
        <f t="shared" ref="D33:M33" si="5">SUM(D26:D32)</f>
        <v>0</v>
      </c>
      <c r="E33" s="96">
        <f t="shared" si="5"/>
        <v>0</v>
      </c>
      <c r="F33" s="96">
        <f t="shared" si="5"/>
        <v>0</v>
      </c>
      <c r="G33" s="96">
        <f t="shared" si="5"/>
        <v>0</v>
      </c>
      <c r="H33" s="96">
        <f t="shared" si="5"/>
        <v>0</v>
      </c>
      <c r="I33" s="96">
        <f t="shared" si="5"/>
        <v>0</v>
      </c>
      <c r="J33" s="96">
        <f t="shared" si="5"/>
        <v>0</v>
      </c>
      <c r="K33" s="96">
        <f t="shared" si="5"/>
        <v>0</v>
      </c>
      <c r="L33" s="96">
        <f t="shared" si="5"/>
        <v>0</v>
      </c>
      <c r="M33" s="96">
        <f t="shared" si="5"/>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 t="shared" ref="D35:M35" si="6">+D24-D33</f>
        <v>0</v>
      </c>
      <c r="E35" s="98">
        <f t="shared" si="6"/>
        <v>0</v>
      </c>
      <c r="F35" s="98">
        <f t="shared" si="6"/>
        <v>0</v>
      </c>
      <c r="G35" s="98">
        <f t="shared" si="6"/>
        <v>0</v>
      </c>
      <c r="H35" s="98">
        <f t="shared" si="6"/>
        <v>0</v>
      </c>
      <c r="I35" s="98">
        <f t="shared" si="6"/>
        <v>0</v>
      </c>
      <c r="J35" s="98">
        <f t="shared" si="6"/>
        <v>0</v>
      </c>
      <c r="K35" s="98">
        <f t="shared" si="6"/>
        <v>0</v>
      </c>
      <c r="L35" s="98">
        <f t="shared" si="6"/>
        <v>0</v>
      </c>
      <c r="M35" s="98">
        <f t="shared" si="6"/>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7">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BG101'!C39</f>
        <v>213</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BG101'!B40</f>
        <v>Pasivos corrientes por beneficiosn a empleados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3.5" thickBot="1">
      <c r="A11" s="189" t="s">
        <v>199</v>
      </c>
      <c r="B11" s="189"/>
      <c r="C11" s="9"/>
      <c r="D11" s="9"/>
      <c r="E11" s="9"/>
      <c r="F11" s="9"/>
      <c r="G11" s="30"/>
      <c r="H11" s="9"/>
      <c r="I11" s="9"/>
      <c r="J11" s="14"/>
      <c r="K11" s="14"/>
      <c r="L11" s="9"/>
      <c r="M11" s="14"/>
      <c r="N11" s="188"/>
      <c r="O11" s="188"/>
      <c r="P11" s="14"/>
    </row>
    <row r="12" spans="1:17" ht="13.5" thickBot="1">
      <c r="A12">
        <v>572</v>
      </c>
      <c r="B12" s="189" t="s">
        <v>669</v>
      </c>
      <c r="C12" s="881"/>
      <c r="D12" s="418">
        <f>SUMIF('1 BL anterior'!B:B,A12,'1 BL anterior'!E:E)</f>
        <v>0</v>
      </c>
      <c r="E12" s="441"/>
      <c r="F12" s="200">
        <f>SUMIF('2 BL preli'!A:A,A12,'2 BL preli'!D:D)</f>
        <v>0</v>
      </c>
      <c r="G12" s="443"/>
      <c r="H12" s="441"/>
      <c r="I12" s="441"/>
      <c r="J12" s="441"/>
      <c r="K12" s="441"/>
      <c r="L12" s="441"/>
      <c r="M12" s="444">
        <f>SUMIF('3BL ACTUAL'!B:B,A12,'3BL ACTUAL'!E:E)</f>
        <v>0</v>
      </c>
      <c r="N12" s="21">
        <f>IF(M12&lt;&gt;0,1,0)</f>
        <v>0</v>
      </c>
      <c r="O12" s="14">
        <f>IF(M12&lt;&gt;0,3,0)</f>
        <v>0</v>
      </c>
      <c r="P12" s="14">
        <f>+N12+O12</f>
        <v>0</v>
      </c>
    </row>
    <row r="13" spans="1:17" ht="15.75" thickBot="1">
      <c r="A13" s="1188">
        <f>+M35</f>
        <v>0</v>
      </c>
      <c r="B13" s="1119">
        <f>+D35</f>
        <v>0</v>
      </c>
      <c r="C13" s="461"/>
      <c r="D13" s="461"/>
      <c r="E13" s="461"/>
      <c r="F13" s="461"/>
      <c r="G13" s="475"/>
      <c r="H13" s="461"/>
      <c r="I13" s="461"/>
      <c r="J13" s="460"/>
      <c r="K13" s="460"/>
      <c r="L13" s="461"/>
      <c r="M13" s="460"/>
      <c r="N13" s="1167">
        <f>IF(SUM(N$11:N12)=0,0,SUM(N$11:N12)/COUNTIF(N$11:N12,"&gt;0"))</f>
        <v>0</v>
      </c>
      <c r="O13" s="1167">
        <f>IF(SUM(O$11:O12)=0,0,SUM(O$11:O12)/COUNTIF(O$11:O12,"&gt;0"))</f>
        <v>0</v>
      </c>
      <c r="P13" s="1167">
        <f>IF(SUM(P$11:P12)=0,0,SUM(P$11:P12)/COUNTIF(P$11:P12,"&gt;0"))</f>
        <v>0</v>
      </c>
      <c r="Q13">
        <f>+B14</f>
        <v>0</v>
      </c>
    </row>
    <row r="14" spans="1:17" ht="15">
      <c r="B14" s="359"/>
      <c r="C14" s="9"/>
      <c r="D14" s="9"/>
      <c r="E14" s="9"/>
      <c r="F14" s="9"/>
      <c r="G14" s="30"/>
      <c r="H14" s="9"/>
      <c r="I14" s="9"/>
      <c r="J14" s="14"/>
      <c r="K14" s="14"/>
      <c r="L14" s="9"/>
      <c r="M14" s="14"/>
      <c r="N14" s="188"/>
      <c r="O14" s="188"/>
      <c r="P14" s="14"/>
    </row>
    <row r="15" spans="1:17" ht="15">
      <c r="B15" s="359"/>
      <c r="C15" s="9"/>
      <c r="D15" s="95">
        <f>SUMIF('1 BL anterior'!C:C,A15,'1 BL anterior'!E:E)</f>
        <v>0</v>
      </c>
      <c r="E15" s="95"/>
      <c r="F15" s="95">
        <f>SUMIF('2 BL preli'!B:B,A15,'2 BL preli'!D:D)</f>
        <v>0</v>
      </c>
      <c r="G15" s="95"/>
      <c r="H15" s="95">
        <f>SUMIF('3BL ACTUAL'!C:C,A15,'3BL ACTUAL'!E:E)</f>
        <v>0</v>
      </c>
      <c r="I15" s="95"/>
      <c r="J15" s="95"/>
      <c r="K15" s="95"/>
      <c r="L15" s="95"/>
      <c r="M15" s="154">
        <f>+H15+J15+L15-I15-K15</f>
        <v>0</v>
      </c>
      <c r="N15" s="188"/>
      <c r="O15" s="188"/>
      <c r="P15" s="14"/>
    </row>
    <row r="16" spans="1:17">
      <c r="C16" s="9"/>
      <c r="D16" s="95">
        <f>SUMIF('1 BL anterior'!C:C,A16,'1 BL anterior'!E:E)</f>
        <v>0</v>
      </c>
      <c r="E16" s="95"/>
      <c r="F16" s="95">
        <f>SUMIF('2 BL preli'!B:B,A16,'2 BL preli'!D:D)</f>
        <v>0</v>
      </c>
      <c r="G16" s="95"/>
      <c r="H16" s="95">
        <f>SUMIF('3BL ACTUAL'!C:C,A16,'3BL ACTUAL'!E:E)</f>
        <v>0</v>
      </c>
      <c r="I16" s="95"/>
      <c r="J16" s="95"/>
      <c r="K16" s="95"/>
      <c r="L16" s="95"/>
      <c r="M16" s="154">
        <f t="shared" ref="M16:M31" si="0">+H16+J16+L16-I16-K16</f>
        <v>0</v>
      </c>
      <c r="N16" s="188"/>
      <c r="O16" s="188"/>
      <c r="P16" s="14"/>
    </row>
    <row r="17" spans="1:20">
      <c r="B17" s="342"/>
      <c r="C17" s="9"/>
      <c r="D17" s="95">
        <f>SUMIF('1 BL anterior'!C:C,A17,'1 BL anterior'!E:E)</f>
        <v>0</v>
      </c>
      <c r="E17" s="95"/>
      <c r="F17" s="95">
        <f>SUMIF('2 BL preli'!B:B,A17,'2 BL preli'!D:D)</f>
        <v>0</v>
      </c>
      <c r="G17" s="95"/>
      <c r="H17" s="95">
        <f>SUMIF('3BL ACTUAL'!C:C,A17,'3BL ACTUAL'!E:E)</f>
        <v>0</v>
      </c>
      <c r="I17" s="95"/>
      <c r="J17" s="95"/>
      <c r="K17" s="95"/>
      <c r="L17" s="95"/>
      <c r="M17" s="154">
        <f t="shared" si="0"/>
        <v>0</v>
      </c>
      <c r="N17" s="188"/>
      <c r="O17" s="188"/>
      <c r="P17" s="14"/>
    </row>
    <row r="18" spans="1:20">
      <c r="B18" s="342"/>
      <c r="C18" s="9"/>
      <c r="D18" s="95">
        <f>SUMIF('1 BL anterior'!C:C,A18,'1 BL anterior'!E:E)</f>
        <v>0</v>
      </c>
      <c r="E18" s="95"/>
      <c r="F18" s="95">
        <f>SUMIF('2 BL preli'!B:B,A18,'2 BL preli'!D:D)</f>
        <v>0</v>
      </c>
      <c r="G18" s="95"/>
      <c r="H18" s="95">
        <f>SUMIF('3BL ACTUAL'!C:C,A18,'3BL ACTUAL'!E:E)</f>
        <v>0</v>
      </c>
      <c r="I18" s="95"/>
      <c r="J18" s="95"/>
      <c r="K18" s="95"/>
      <c r="L18" s="95"/>
      <c r="M18" s="154">
        <f t="shared" si="0"/>
        <v>0</v>
      </c>
      <c r="N18" s="188"/>
      <c r="O18" s="188"/>
      <c r="P18" s="14"/>
    </row>
    <row r="19" spans="1:20">
      <c r="A19" s="245"/>
      <c r="B19" s="338"/>
      <c r="C19" s="9"/>
      <c r="D19" s="95">
        <f>SUMIF('1 BL anterior'!C:C,A19,'1 BL anterior'!E:E)</f>
        <v>0</v>
      </c>
      <c r="E19" s="95"/>
      <c r="F19" s="95">
        <f>SUMIF('2 BL preli'!B:B,A19,'2 BL preli'!D:D)</f>
        <v>0</v>
      </c>
      <c r="G19" s="95"/>
      <c r="H19" s="95">
        <f>SUMIF('3BL ACTUAL'!C:C,A19,'3BL ACTUAL'!E:E)</f>
        <v>0</v>
      </c>
      <c r="I19" s="95"/>
      <c r="J19" s="95"/>
      <c r="K19" s="95"/>
      <c r="L19" s="95"/>
      <c r="M19" s="154">
        <f t="shared" si="0"/>
        <v>0</v>
      </c>
      <c r="N19" s="14"/>
      <c r="O19" s="14"/>
      <c r="P19" s="14"/>
    </row>
    <row r="20" spans="1:20">
      <c r="A20" s="245"/>
      <c r="B20" s="63"/>
      <c r="C20" s="9"/>
      <c r="D20" s="95">
        <f>SUMIF('1 BL anterior'!C:C,A20,'1 BL anterior'!E:E)</f>
        <v>0</v>
      </c>
      <c r="E20" s="95"/>
      <c r="F20" s="95">
        <f>SUMIF('2 BL preli'!B:B,A20,'2 BL preli'!D:D)</f>
        <v>0</v>
      </c>
      <c r="G20" s="95"/>
      <c r="H20" s="95">
        <f>SUMIF('3BL ACTUAL'!C:C,A20,'3BL ACTUAL'!E:E)</f>
        <v>0</v>
      </c>
      <c r="I20" s="95"/>
      <c r="J20" s="95"/>
      <c r="K20" s="95"/>
      <c r="L20" s="95"/>
      <c r="M20" s="154">
        <f t="shared" si="0"/>
        <v>0</v>
      </c>
      <c r="N20" s="188"/>
      <c r="O20" s="188"/>
      <c r="P20" s="14"/>
    </row>
    <row r="21" spans="1:20">
      <c r="A21" s="245"/>
      <c r="B21" s="63"/>
      <c r="C21" s="9"/>
      <c r="D21" s="95">
        <f>SUMIF('1 BL anterior'!C:C,A21,'1 BL anterior'!E:E)</f>
        <v>0</v>
      </c>
      <c r="E21" s="95"/>
      <c r="F21" s="95">
        <f>SUMIF('2 BL preli'!B:B,A21,'2 BL preli'!D:D)</f>
        <v>0</v>
      </c>
      <c r="G21" s="95"/>
      <c r="H21" s="95">
        <f>SUMIF('3BL ACTUAL'!C:C,A21,'3BL ACTUAL'!E:E)</f>
        <v>0</v>
      </c>
      <c r="I21" s="95"/>
      <c r="J21" s="95"/>
      <c r="K21" s="95"/>
      <c r="L21" s="95"/>
      <c r="M21" s="154">
        <f t="shared" si="0"/>
        <v>0</v>
      </c>
      <c r="N21" s="14"/>
      <c r="O21" s="14"/>
      <c r="P21" s="14"/>
      <c r="T21" s="285"/>
    </row>
    <row r="22" spans="1:20" ht="15">
      <c r="A22" s="284"/>
      <c r="B22" s="286"/>
      <c r="C22" s="9"/>
      <c r="D22" s="95">
        <f>SUMIF('1 BL anterior'!C:C,A22,'1 BL anterior'!E:E)</f>
        <v>0</v>
      </c>
      <c r="E22" s="95"/>
      <c r="F22" s="95">
        <f>SUMIF('2 BL preli'!B:B,A22,'2 BL preli'!D:D)</f>
        <v>0</v>
      </c>
      <c r="G22" s="95"/>
      <c r="H22" s="95">
        <f>SUMIF('3BL ACTUAL'!C:C,A22,'3BL ACTUAL'!E:E)</f>
        <v>0</v>
      </c>
      <c r="I22" s="95"/>
      <c r="J22" s="95"/>
      <c r="K22" s="95"/>
      <c r="L22" s="95"/>
      <c r="M22" s="154">
        <f t="shared" si="0"/>
        <v>0</v>
      </c>
      <c r="N22" s="188"/>
      <c r="O22" s="188"/>
      <c r="P22" s="14"/>
    </row>
    <row r="23" spans="1:20">
      <c r="A23" s="245"/>
      <c r="B23" s="338"/>
      <c r="C23" s="9"/>
      <c r="D23" s="95">
        <f>SUMIF('1 BL anterior'!C:C,A23,'1 BL anterior'!E:E)</f>
        <v>0</v>
      </c>
      <c r="E23" s="95"/>
      <c r="F23" s="95">
        <f>SUMIF('2 BL preli'!B:B,A23,'2 BL preli'!D:D)</f>
        <v>0</v>
      </c>
      <c r="G23" s="95"/>
      <c r="H23" s="95">
        <f>SUMIF('3BL ACTUAL'!C:C,A23,'3BL ACTUAL'!E:E)</f>
        <v>0</v>
      </c>
      <c r="I23" s="95"/>
      <c r="J23" s="95"/>
      <c r="K23" s="95"/>
      <c r="L23" s="95"/>
      <c r="M23" s="154">
        <f t="shared" si="0"/>
        <v>0</v>
      </c>
      <c r="N23" s="188"/>
      <c r="O23" s="188"/>
      <c r="P23" s="14"/>
    </row>
    <row r="24" spans="1:20">
      <c r="A24" s="245"/>
      <c r="B24" s="63"/>
      <c r="C24" s="9"/>
      <c r="D24" s="95">
        <f>SUMIF('1 BL anterior'!C:C,A24,'1 BL anterior'!E:E)</f>
        <v>0</v>
      </c>
      <c r="E24" s="95"/>
      <c r="F24" s="95">
        <f>SUMIF('2 BL preli'!B:B,A24,'2 BL preli'!D:D)</f>
        <v>0</v>
      </c>
      <c r="G24" s="95"/>
      <c r="H24" s="95">
        <f>SUMIF('3BL ACTUAL'!C:C,A24,'3BL ACTUAL'!E:E)</f>
        <v>0</v>
      </c>
      <c r="I24" s="95"/>
      <c r="J24" s="95"/>
      <c r="K24" s="95"/>
      <c r="L24" s="95"/>
      <c r="M24" s="154">
        <f t="shared" si="0"/>
        <v>0</v>
      </c>
      <c r="N24" s="188"/>
      <c r="O24" s="188"/>
      <c r="P24" s="14"/>
    </row>
    <row r="25" spans="1:20">
      <c r="A25" s="245"/>
      <c r="B25" s="63"/>
      <c r="C25" s="9"/>
      <c r="D25" s="95">
        <f>SUMIF('1 BL anterior'!C:C,A25,'1 BL anterior'!E:E)</f>
        <v>0</v>
      </c>
      <c r="E25" s="95"/>
      <c r="F25" s="95">
        <f>SUMIF('2 BL preli'!B:B,A25,'2 BL preli'!D:D)</f>
        <v>0</v>
      </c>
      <c r="G25" s="95"/>
      <c r="H25" s="95">
        <f>SUMIF('3BL ACTUAL'!C:C,A25,'3BL ACTUAL'!E:E)</f>
        <v>0</v>
      </c>
      <c r="I25" s="95"/>
      <c r="J25" s="95"/>
      <c r="K25" s="95"/>
      <c r="L25" s="95"/>
      <c r="M25" s="154">
        <f t="shared" si="0"/>
        <v>0</v>
      </c>
      <c r="N25" s="188"/>
      <c r="O25" s="188"/>
      <c r="P25" s="14"/>
    </row>
    <row r="26" spans="1:20">
      <c r="A26" s="245"/>
      <c r="B26" s="63"/>
      <c r="C26" s="9"/>
      <c r="D26" s="95">
        <f>SUMIF('1 BL anterior'!C:C,A26,'1 BL anterior'!E:E)</f>
        <v>0</v>
      </c>
      <c r="E26" s="95"/>
      <c r="F26" s="95">
        <f>SUMIF('2 BL preli'!B:B,A26,'2 BL preli'!D:D)</f>
        <v>0</v>
      </c>
      <c r="G26" s="95"/>
      <c r="H26" s="95">
        <f>SUMIF('3BL ACTUAL'!C:C,A26,'3BL ACTUAL'!E:E)</f>
        <v>0</v>
      </c>
      <c r="I26" s="95"/>
      <c r="J26" s="95"/>
      <c r="K26" s="95"/>
      <c r="L26" s="95"/>
      <c r="M26" s="154">
        <f t="shared" si="0"/>
        <v>0</v>
      </c>
      <c r="N26" s="188"/>
      <c r="O26" s="188"/>
      <c r="P26" s="14"/>
    </row>
    <row r="27" spans="1:20">
      <c r="A27" s="245"/>
      <c r="B27" s="63"/>
      <c r="C27" s="9"/>
      <c r="D27" s="95">
        <f>SUMIF('1 BL anterior'!C:C,A27,'1 BL anterior'!E:E)</f>
        <v>0</v>
      </c>
      <c r="E27" s="95"/>
      <c r="F27" s="95">
        <f>SUMIF('2 BL preli'!B:B,A27,'2 BL preli'!D:D)</f>
        <v>0</v>
      </c>
      <c r="G27" s="95"/>
      <c r="H27" s="95">
        <f>SUMIF('3BL ACTUAL'!C:C,A27,'3BL ACTUAL'!E:E)</f>
        <v>0</v>
      </c>
      <c r="I27" s="95"/>
      <c r="J27" s="95"/>
      <c r="K27" s="95"/>
      <c r="L27" s="95"/>
      <c r="M27" s="154">
        <f t="shared" si="0"/>
        <v>0</v>
      </c>
      <c r="N27" s="188"/>
      <c r="O27" s="188"/>
      <c r="P27" s="14"/>
    </row>
    <row r="28" spans="1:20" ht="15">
      <c r="A28" s="345"/>
      <c r="B28" s="331"/>
      <c r="C28" s="9"/>
      <c r="D28" s="95">
        <f>SUMIF('1 BL anterior'!C:C,A28,'1 BL anterior'!E:E)</f>
        <v>0</v>
      </c>
      <c r="E28" s="95"/>
      <c r="F28" s="95">
        <f>SUMIF('2 BL preli'!B:B,A28,'2 BL preli'!D:D)</f>
        <v>0</v>
      </c>
      <c r="G28" s="95"/>
      <c r="H28" s="95">
        <f>SUMIF('3BL ACTUAL'!C:C,A28,'3BL ACTUAL'!E:E)</f>
        <v>0</v>
      </c>
      <c r="I28" s="95"/>
      <c r="J28" s="95"/>
      <c r="K28" s="95"/>
      <c r="L28" s="95"/>
      <c r="M28" s="154">
        <f t="shared" si="0"/>
        <v>0</v>
      </c>
      <c r="N28" s="188"/>
      <c r="O28" s="188"/>
      <c r="P28" s="14"/>
    </row>
    <row r="29" spans="1:20">
      <c r="A29" s="245"/>
      <c r="B29" s="338"/>
      <c r="C29" s="9"/>
      <c r="D29" s="95">
        <f>SUMIF('1 BL anterior'!C:C,A29,'1 BL anterior'!E:E)</f>
        <v>0</v>
      </c>
      <c r="E29" s="95"/>
      <c r="F29" s="95">
        <f>SUMIF('2 BL preli'!B:B,A29,'2 BL preli'!D:D)</f>
        <v>0</v>
      </c>
      <c r="G29" s="95"/>
      <c r="H29" s="95">
        <f>SUMIF('3BL ACTUAL'!C:C,A29,'3BL ACTUAL'!E:E)</f>
        <v>0</v>
      </c>
      <c r="I29" s="95"/>
      <c r="J29" s="95"/>
      <c r="K29" s="95"/>
      <c r="L29" s="95"/>
      <c r="M29" s="154">
        <f t="shared" si="0"/>
        <v>0</v>
      </c>
      <c r="N29" s="188"/>
      <c r="O29" s="188"/>
      <c r="P29" s="14"/>
    </row>
    <row r="30" spans="1:20">
      <c r="A30" s="245"/>
      <c r="B30" s="63"/>
      <c r="C30" s="9"/>
      <c r="D30" s="95">
        <f>SUMIF('1 BL anterior'!C:C,A30,'1 BL anterior'!E:E)</f>
        <v>0</v>
      </c>
      <c r="E30" s="95"/>
      <c r="F30" s="95">
        <f>SUMIF('2 BL preli'!B:B,A30,'2 BL preli'!D:D)</f>
        <v>0</v>
      </c>
      <c r="G30" s="95"/>
      <c r="H30" s="95">
        <f>SUMIF('3BL ACTUAL'!C:C,A30,'3BL ACTUAL'!E:E)</f>
        <v>0</v>
      </c>
      <c r="I30" s="95"/>
      <c r="J30" s="95"/>
      <c r="K30" s="95"/>
      <c r="L30" s="95"/>
      <c r="M30" s="154">
        <f t="shared" si="0"/>
        <v>0</v>
      </c>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 t="shared" si="0"/>
        <v>0</v>
      </c>
      <c r="N31" s="188"/>
      <c r="O31" s="188"/>
      <c r="P31" s="14"/>
    </row>
    <row r="32" spans="1:20">
      <c r="A32" s="241"/>
      <c r="B32" s="334"/>
      <c r="C32" s="9"/>
      <c r="D32" s="95"/>
      <c r="E32" s="95"/>
      <c r="F32" s="95"/>
      <c r="G32" s="178"/>
      <c r="H32" s="71"/>
      <c r="I32" s="95"/>
      <c r="J32" s="95"/>
      <c r="K32" s="95"/>
      <c r="L32" s="95"/>
      <c r="M32" s="95"/>
      <c r="N32" s="188"/>
      <c r="O32" s="188"/>
      <c r="P32" s="14"/>
    </row>
    <row r="33" spans="1:17">
      <c r="B33" s="6"/>
      <c r="C33" s="12"/>
      <c r="D33" s="96">
        <f>SUM(D15:D32)</f>
        <v>0</v>
      </c>
      <c r="E33" s="96">
        <f t="shared" ref="E33:M33" si="1">SUM(E15:E32)</f>
        <v>0</v>
      </c>
      <c r="F33" s="96">
        <f t="shared" si="1"/>
        <v>0</v>
      </c>
      <c r="G33" s="96">
        <f t="shared" si="1"/>
        <v>0</v>
      </c>
      <c r="H33" s="96">
        <f t="shared" si="1"/>
        <v>0</v>
      </c>
      <c r="I33" s="96">
        <f t="shared" si="1"/>
        <v>0</v>
      </c>
      <c r="J33" s="96">
        <f t="shared" si="1"/>
        <v>0</v>
      </c>
      <c r="K33" s="96">
        <f t="shared" si="1"/>
        <v>0</v>
      </c>
      <c r="L33" s="96">
        <f t="shared" si="1"/>
        <v>0</v>
      </c>
      <c r="M33" s="96">
        <f t="shared" si="1"/>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+D33-D12</f>
        <v>0</v>
      </c>
      <c r="F35" s="98">
        <f>+F33-F12</f>
        <v>0</v>
      </c>
      <c r="M35" s="98">
        <f>+M33-M12</f>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58">
    <tabColor theme="3"/>
    <pageSetUpPr fitToPage="1"/>
  </sheetPr>
  <dimension ref="A1:Q82"/>
  <sheetViews>
    <sheetView workbookViewId="0"/>
  </sheetViews>
  <sheetFormatPr baseColWidth="10" defaultColWidth="8.85546875" defaultRowHeight="12.75"/>
  <cols>
    <col min="1" max="1" width="13.42578125" customWidth="1"/>
    <col min="2" max="2" width="32.570312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7109375" customWidth="1"/>
    <col min="15" max="15" width="8" bestFit="1" customWidth="1"/>
    <col min="16" max="16" width="7.85546875" bestFit="1" customWidth="1"/>
    <col min="17" max="17" width="11.140625" customWidth="1"/>
  </cols>
  <sheetData>
    <row r="1" spans="1:17">
      <c r="B1" s="235"/>
      <c r="N1" s="3"/>
      <c r="O1" s="3"/>
      <c r="P1" s="3"/>
      <c r="Q1" s="3"/>
    </row>
    <row r="2" spans="1:17">
      <c r="N2" s="3"/>
      <c r="O2" s="3"/>
      <c r="P2" s="3"/>
      <c r="Q2" s="3"/>
    </row>
    <row r="3" spans="1:17">
      <c r="B3" s="1" t="str">
        <f>+'4 BG101'!$B$2</f>
        <v>TABACALERA MENHURSA S.A.</v>
      </c>
      <c r="C3" s="1"/>
      <c r="D3" s="1"/>
      <c r="E3" s="1"/>
      <c r="F3" s="2"/>
      <c r="G3" s="2"/>
      <c r="H3" s="2"/>
      <c r="I3" s="2"/>
      <c r="J3" s="2"/>
      <c r="M3" s="3525">
        <f>+'4 BG101'!C40</f>
        <v>214</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BG101'!B40</f>
        <v>Pasivos corrientes por beneficiosn a empleados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3.5" thickBot="1">
      <c r="A11" s="189" t="s">
        <v>200</v>
      </c>
      <c r="B11" s="189"/>
      <c r="C11" s="9"/>
      <c r="D11" s="9"/>
      <c r="E11" s="9"/>
      <c r="F11" s="9"/>
      <c r="G11" s="30"/>
      <c r="H11" s="9"/>
      <c r="I11" s="9"/>
      <c r="J11" s="14"/>
      <c r="K11" s="14"/>
      <c r="L11" s="9"/>
      <c r="M11" s="14"/>
      <c r="N11" s="188"/>
      <c r="O11" s="188"/>
      <c r="P11" s="14"/>
    </row>
    <row r="12" spans="1:17" ht="15">
      <c r="A12">
        <v>573</v>
      </c>
      <c r="B12" s="367" t="s">
        <v>396</v>
      </c>
      <c r="C12" s="9"/>
      <c r="D12" s="418">
        <f>SUMIF('1 BL anterior'!B:B,A12,'1 BL anterior'!E:E)</f>
        <v>0</v>
      </c>
      <c r="E12" s="441"/>
      <c r="F12" s="200">
        <f>SUMIF('2 BL preli'!A:A,A12,'2 BL preli'!D:D)</f>
        <v>0</v>
      </c>
      <c r="G12" s="443"/>
      <c r="H12" s="441"/>
      <c r="I12" s="441"/>
      <c r="J12" s="441"/>
      <c r="K12" s="441"/>
      <c r="L12" s="441"/>
      <c r="M12" s="444">
        <f>SUMIF('3BL ACTUAL'!B:B,A12,'3BL ACTUAL'!E:E)</f>
        <v>0</v>
      </c>
      <c r="N12" s="21">
        <f>IF(M12&lt;&gt;0,1,0)</f>
        <v>0</v>
      </c>
      <c r="O12" s="14">
        <f>IF(M12&lt;&gt;0,3,0)</f>
        <v>0</v>
      </c>
      <c r="P12" s="14">
        <f>+N12+O12</f>
        <v>0</v>
      </c>
    </row>
    <row r="13" spans="1:17" ht="15">
      <c r="A13">
        <v>574</v>
      </c>
      <c r="B13" s="367" t="s">
        <v>397</v>
      </c>
      <c r="C13" s="9"/>
      <c r="D13" s="420">
        <f>SUMIF('1 BL anterior'!B:B,A13,'1 BL anterior'!E:E)</f>
        <v>0</v>
      </c>
      <c r="E13" s="95"/>
      <c r="F13" s="200">
        <f>SUMIF('2 BL preli'!A:A,A13,'2 BL preli'!D:D)</f>
        <v>0</v>
      </c>
      <c r="G13" s="178"/>
      <c r="H13" s="95"/>
      <c r="I13" s="95"/>
      <c r="J13" s="95"/>
      <c r="K13" s="95"/>
      <c r="L13" s="95"/>
      <c r="M13" s="154">
        <f>SUMIF('3BL ACTUAL'!B:B,A13,'3BL ACTUAL'!E:E)</f>
        <v>0</v>
      </c>
      <c r="N13" s="21">
        <f>IF(M13&lt;&gt;0,1,0)</f>
        <v>0</v>
      </c>
      <c r="O13" s="14">
        <f>IF(M13&lt;&gt;0,3,0)</f>
        <v>0</v>
      </c>
      <c r="P13" s="14">
        <f>+N13+O13</f>
        <v>0</v>
      </c>
    </row>
    <row r="14" spans="1:17" ht="15.75" thickBot="1">
      <c r="A14">
        <v>575</v>
      </c>
      <c r="B14" s="367" t="s">
        <v>398</v>
      </c>
      <c r="C14" s="881"/>
      <c r="D14" s="420">
        <f>SUMIF('1 BL anterior'!B:B,A14,'1 BL anterior'!E:E)</f>
        <v>0</v>
      </c>
      <c r="E14" s="445"/>
      <c r="F14" s="200">
        <f>SUMIF('2 BL preli'!A:A,A14,'2 BL preli'!D:D)</f>
        <v>0</v>
      </c>
      <c r="G14" s="447"/>
      <c r="H14" s="445"/>
      <c r="I14" s="445"/>
      <c r="J14" s="445"/>
      <c r="K14" s="445"/>
      <c r="L14" s="445"/>
      <c r="M14" s="448">
        <f>SUMIF('3BL ACTUAL'!B:B,A14,'3BL ACTUAL'!E:E)</f>
        <v>0</v>
      </c>
      <c r="N14" s="21">
        <f>IF(M14&lt;&gt;0,1,0)</f>
        <v>0</v>
      </c>
      <c r="O14" s="14">
        <f>IF(M14&lt;&gt;0,3,0)</f>
        <v>0</v>
      </c>
      <c r="P14" s="14">
        <f>+N14+O14</f>
        <v>0</v>
      </c>
    </row>
    <row r="15" spans="1:17" ht="15.75" thickBot="1">
      <c r="A15" s="1188">
        <f>+M30</f>
        <v>0</v>
      </c>
      <c r="B15" s="1119">
        <f>+D30</f>
        <v>0</v>
      </c>
      <c r="C15" s="461"/>
      <c r="D15" s="499">
        <f>SUM(D12:D14)</f>
        <v>0</v>
      </c>
      <c r="E15" s="477">
        <f t="shared" ref="E15:M15" si="0">SUM(E12:E14)</f>
        <v>0</v>
      </c>
      <c r="F15" s="477">
        <f t="shared" si="0"/>
        <v>0</v>
      </c>
      <c r="G15" s="477">
        <f t="shared" si="0"/>
        <v>0</v>
      </c>
      <c r="H15" s="477">
        <f t="shared" si="0"/>
        <v>0</v>
      </c>
      <c r="I15" s="477">
        <f t="shared" si="0"/>
        <v>0</v>
      </c>
      <c r="J15" s="477">
        <f t="shared" si="0"/>
        <v>0</v>
      </c>
      <c r="K15" s="477">
        <f t="shared" si="0"/>
        <v>0</v>
      </c>
      <c r="L15" s="477">
        <f t="shared" si="0"/>
        <v>0</v>
      </c>
      <c r="M15" s="477">
        <f t="shared" si="0"/>
        <v>0</v>
      </c>
      <c r="N15" s="1167">
        <f>IF(SUM(N$11:N14)=0,0,SUM(N$11:N14)/COUNTIF(N$11:N14,"&gt;0"))</f>
        <v>0</v>
      </c>
      <c r="O15" s="1167">
        <f>IF(SUM(O$11:O14)=0,0,SUM(O$11:O14)/COUNTIF(O$11:O14,"&gt;0"))</f>
        <v>0</v>
      </c>
      <c r="P15" s="1167">
        <f>IF(SUM(P$11:P14)=0,0,SUM(P$11:P14)/COUNTIF(P$11:P14,"&gt;0"))</f>
        <v>0</v>
      </c>
      <c r="Q15" s="3">
        <f>+B16</f>
        <v>0</v>
      </c>
    </row>
    <row r="16" spans="1:17">
      <c r="B16" s="342"/>
      <c r="C16" s="9"/>
      <c r="D16" s="9"/>
      <c r="E16" s="9"/>
      <c r="F16" s="9"/>
      <c r="G16" s="30"/>
      <c r="H16" s="9"/>
      <c r="I16" s="9"/>
      <c r="J16" s="14"/>
      <c r="K16" s="14"/>
      <c r="L16" s="9"/>
      <c r="M16" s="14"/>
      <c r="N16" s="188"/>
      <c r="O16" s="188"/>
      <c r="P16" s="14"/>
    </row>
    <row r="17" spans="1:17">
      <c r="A17" s="438"/>
      <c r="B17" s="439"/>
      <c r="C17" s="9"/>
      <c r="D17" s="95">
        <f>SUMIF('1 BL anterior'!C:C,A17,'1 BL anterior'!E:E)</f>
        <v>0</v>
      </c>
      <c r="E17" s="95"/>
      <c r="F17" s="95">
        <f>SUMIF('2 BL preli'!B:B,A17,'2 BL preli'!D:D)</f>
        <v>0</v>
      </c>
      <c r="G17" s="95"/>
      <c r="H17" s="95">
        <f>SUMIF('3BL ACTUAL'!C:C,A17,'3BL ACTUAL'!E:E)</f>
        <v>0</v>
      </c>
      <c r="I17" s="95"/>
      <c r="J17" s="95"/>
      <c r="K17" s="95"/>
      <c r="L17" s="95"/>
      <c r="M17" s="154">
        <f t="shared" ref="M17:M26" si="1">+H17+J17+L17-I17-K17</f>
        <v>0</v>
      </c>
      <c r="N17" s="188"/>
      <c r="O17" s="188"/>
      <c r="P17" s="14"/>
    </row>
    <row r="18" spans="1:17">
      <c r="A18" s="2076"/>
      <c r="B18" s="2077"/>
      <c r="C18" s="9"/>
      <c r="D18" s="95">
        <f>SUMIF('1 BL anterior'!C:C,A18,'1 BL anterior'!E:E)</f>
        <v>0</v>
      </c>
      <c r="E18" s="95"/>
      <c r="F18" s="95">
        <f>SUMIF('2 BL preli'!B:B,A18,'2 BL preli'!D:D)</f>
        <v>0</v>
      </c>
      <c r="G18" s="95"/>
      <c r="H18" s="95">
        <f>SUMIF('3BL ACTUAL'!C:C,A18,'3BL ACTUAL'!E:E)</f>
        <v>0</v>
      </c>
      <c r="I18" s="95"/>
      <c r="J18" s="95"/>
      <c r="K18" s="95"/>
      <c r="L18" s="95"/>
      <c r="M18" s="154">
        <f t="shared" si="1"/>
        <v>0</v>
      </c>
      <c r="N18" s="188"/>
      <c r="O18" s="188"/>
      <c r="P18" s="14"/>
    </row>
    <row r="19" spans="1:17">
      <c r="A19" s="2078"/>
      <c r="B19" s="2077"/>
      <c r="C19" s="9"/>
      <c r="D19" s="95">
        <f>SUMIF('1 BL anterior'!C:C,A19,'1 BL anterior'!E:E)</f>
        <v>0</v>
      </c>
      <c r="E19" s="95"/>
      <c r="F19" s="95">
        <f>SUMIF('2 BL preli'!B:B,A19,'2 BL preli'!D:D)</f>
        <v>0</v>
      </c>
      <c r="G19" s="95"/>
      <c r="H19" s="95">
        <f>SUMIF('3BL ACTUAL'!C:C,A19,'3BL ACTUAL'!E:E)</f>
        <v>0</v>
      </c>
      <c r="I19" s="95"/>
      <c r="J19" s="95"/>
      <c r="K19" s="95"/>
      <c r="L19" s="95"/>
      <c r="M19" s="154">
        <f t="shared" si="1"/>
        <v>0</v>
      </c>
      <c r="N19" s="188"/>
      <c r="O19" s="188"/>
      <c r="P19" s="14"/>
    </row>
    <row r="20" spans="1:17" ht="13.5">
      <c r="A20" s="2078"/>
      <c r="B20" s="2079"/>
      <c r="C20" s="9"/>
      <c r="D20" s="95">
        <f>SUMIF('1 BL anterior'!C:C,A20,'1 BL anterior'!E:E)</f>
        <v>0</v>
      </c>
      <c r="E20" s="95"/>
      <c r="F20" s="95">
        <f>SUMIF('2 BL preli'!B:B,A20,'2 BL preli'!D:D)</f>
        <v>0</v>
      </c>
      <c r="G20" s="95"/>
      <c r="H20" s="95">
        <f>SUMIF('3BL ACTUAL'!C:C,A20,'3BL ACTUAL'!E:E)</f>
        <v>0</v>
      </c>
      <c r="I20" s="95"/>
      <c r="J20" s="95"/>
      <c r="K20" s="95"/>
      <c r="L20" s="95"/>
      <c r="M20" s="154">
        <f t="shared" si="1"/>
        <v>0</v>
      </c>
      <c r="N20" s="188"/>
      <c r="O20" s="188"/>
      <c r="P20" s="14"/>
    </row>
    <row r="21" spans="1:17">
      <c r="A21" s="438"/>
      <c r="B21" s="439"/>
      <c r="C21" s="9"/>
      <c r="D21" s="95">
        <f>SUMIF('1 BL anterior'!C:C,A21,'1 BL anterior'!E:E)</f>
        <v>0</v>
      </c>
      <c r="E21" s="95"/>
      <c r="F21" s="95">
        <f>SUMIF('2 BL preli'!B:B,A21,'2 BL preli'!D:D)</f>
        <v>0</v>
      </c>
      <c r="G21" s="95"/>
      <c r="H21" s="95">
        <f>SUMIF('3BL ACTUAL'!C:C,A21,'3BL ACTUAL'!E:E)</f>
        <v>0</v>
      </c>
      <c r="I21" s="95"/>
      <c r="J21" s="95"/>
      <c r="K21" s="95"/>
      <c r="L21" s="95"/>
      <c r="M21" s="154">
        <f t="shared" si="1"/>
        <v>0</v>
      </c>
      <c r="N21" s="188"/>
      <c r="O21" s="188"/>
      <c r="P21" s="14"/>
    </row>
    <row r="22" spans="1:17">
      <c r="A22" s="438"/>
      <c r="B22" s="439"/>
      <c r="C22" s="9"/>
      <c r="D22" s="95">
        <f>SUMIF('1 BL anterior'!C:C,A22,'1 BL anterior'!E:E)</f>
        <v>0</v>
      </c>
      <c r="E22" s="95"/>
      <c r="F22" s="95">
        <f>SUMIF('2 BL preli'!B:B,A22,'2 BL preli'!D:D)</f>
        <v>0</v>
      </c>
      <c r="G22" s="95"/>
      <c r="H22" s="95">
        <f>SUMIF('3BL ACTUAL'!C:C,A22,'3BL ACTUAL'!E:E)</f>
        <v>0</v>
      </c>
      <c r="I22" s="95"/>
      <c r="J22" s="95"/>
      <c r="K22" s="95"/>
      <c r="L22" s="95"/>
      <c r="M22" s="154">
        <f t="shared" si="1"/>
        <v>0</v>
      </c>
      <c r="N22" s="188"/>
      <c r="O22" s="188"/>
      <c r="P22" s="14"/>
    </row>
    <row r="23" spans="1:17">
      <c r="A23" s="438"/>
      <c r="B23" s="439"/>
      <c r="C23" s="9"/>
      <c r="D23" s="95">
        <f>SUMIF('1 BL anterior'!C:C,A23,'1 BL anterior'!E:E)</f>
        <v>0</v>
      </c>
      <c r="E23" s="95"/>
      <c r="F23" s="95">
        <f>SUMIF('2 BL preli'!B:B,A23,'2 BL preli'!D:D)</f>
        <v>0</v>
      </c>
      <c r="G23" s="95"/>
      <c r="H23" s="95">
        <f>SUMIF('3BL ACTUAL'!C:C,A23,'3BL ACTUAL'!E:E)</f>
        <v>0</v>
      </c>
      <c r="I23" s="95"/>
      <c r="J23" s="95"/>
      <c r="K23" s="95"/>
      <c r="L23" s="95"/>
      <c r="M23" s="154">
        <f t="shared" si="1"/>
        <v>0</v>
      </c>
      <c r="N23" s="188"/>
      <c r="O23" s="188"/>
      <c r="P23" s="14"/>
    </row>
    <row r="24" spans="1:17">
      <c r="A24" s="438"/>
      <c r="B24" s="439"/>
      <c r="C24" s="9"/>
      <c r="D24" s="95">
        <f>SUMIF('1 BL anterior'!C:C,A24,'1 BL anterior'!E:E)</f>
        <v>0</v>
      </c>
      <c r="E24" s="95"/>
      <c r="F24" s="95">
        <f>SUMIF('2 BL preli'!B:B,A24,'2 BL preli'!D:D)</f>
        <v>0</v>
      </c>
      <c r="G24" s="95"/>
      <c r="H24" s="95">
        <f>SUMIF('3BL ACTUAL'!C:C,A24,'3BL ACTUAL'!E:E)</f>
        <v>0</v>
      </c>
      <c r="I24" s="95"/>
      <c r="J24" s="95"/>
      <c r="K24" s="95"/>
      <c r="L24" s="95"/>
      <c r="M24" s="154">
        <f t="shared" si="1"/>
        <v>0</v>
      </c>
      <c r="N24" s="188"/>
      <c r="O24" s="188"/>
      <c r="P24" s="14"/>
    </row>
    <row r="25" spans="1:17">
      <c r="A25" s="438"/>
      <c r="B25" s="439"/>
      <c r="C25" s="9"/>
      <c r="D25" s="95">
        <f>SUMIF('1 BL anterior'!C:C,A25,'1 BL anterior'!E:E)</f>
        <v>0</v>
      </c>
      <c r="E25" s="95"/>
      <c r="F25" s="95">
        <f>SUMIF('2 BL preli'!B:B,A25,'2 BL preli'!D:D)</f>
        <v>0</v>
      </c>
      <c r="G25" s="95"/>
      <c r="H25" s="95">
        <f>SUMIF('3BL ACTUAL'!C:C,A25,'3BL ACTUAL'!E:E)</f>
        <v>0</v>
      </c>
      <c r="I25" s="95"/>
      <c r="J25" s="95"/>
      <c r="K25" s="95"/>
      <c r="L25" s="95"/>
      <c r="M25" s="154">
        <f t="shared" si="1"/>
        <v>0</v>
      </c>
      <c r="N25" s="188"/>
      <c r="O25" s="188"/>
      <c r="P25" s="14"/>
    </row>
    <row r="26" spans="1:17">
      <c r="A26" s="240"/>
      <c r="B26" s="244"/>
      <c r="C26" s="9"/>
      <c r="D26" s="95">
        <f>SUMIF('1 BL anterior'!C:C,A26,'1 BL anterior'!E:E)</f>
        <v>0</v>
      </c>
      <c r="E26" s="95"/>
      <c r="F26" s="95">
        <f>SUMIF('2 BL preli'!B:B,A26,'2 BL preli'!D:D)</f>
        <v>0</v>
      </c>
      <c r="G26" s="95"/>
      <c r="H26" s="95">
        <f>SUMIF('3BL ACTUAL'!C:C,A26,'3BL ACTUAL'!E:E)</f>
        <v>0</v>
      </c>
      <c r="I26" s="95"/>
      <c r="J26" s="95"/>
      <c r="K26" s="95"/>
      <c r="L26" s="95"/>
      <c r="M26" s="154">
        <f t="shared" si="1"/>
        <v>0</v>
      </c>
      <c r="N26" s="188"/>
      <c r="O26" s="188"/>
      <c r="P26" s="14"/>
    </row>
    <row r="27" spans="1:17">
      <c r="A27" s="241"/>
      <c r="B27" s="334"/>
      <c r="C27" s="9"/>
      <c r="D27" s="95"/>
      <c r="E27" s="95"/>
      <c r="F27" s="95"/>
      <c r="G27" s="178"/>
      <c r="H27" s="71"/>
      <c r="I27" s="95"/>
      <c r="J27" s="95"/>
      <c r="K27" s="95"/>
      <c r="L27" s="95"/>
      <c r="M27" s="95"/>
      <c r="N27" s="188"/>
      <c r="O27" s="188"/>
      <c r="P27" s="14"/>
    </row>
    <row r="28" spans="1:17">
      <c r="B28" s="6"/>
      <c r="C28" s="12"/>
      <c r="D28" s="96">
        <f>SUM(D17:D27)</f>
        <v>0</v>
      </c>
      <c r="E28" s="96">
        <f t="shared" ref="E28:M28" si="2">SUM(E17:E27)</f>
        <v>0</v>
      </c>
      <c r="F28" s="96">
        <f t="shared" si="2"/>
        <v>0</v>
      </c>
      <c r="G28" s="96">
        <f t="shared" si="2"/>
        <v>0</v>
      </c>
      <c r="H28" s="96">
        <f t="shared" si="2"/>
        <v>0</v>
      </c>
      <c r="I28" s="96">
        <f t="shared" si="2"/>
        <v>0</v>
      </c>
      <c r="J28" s="96">
        <f t="shared" si="2"/>
        <v>0</v>
      </c>
      <c r="K28" s="96">
        <f t="shared" si="2"/>
        <v>0</v>
      </c>
      <c r="L28" s="96">
        <f t="shared" si="2"/>
        <v>0</v>
      </c>
      <c r="M28" s="96">
        <f t="shared" si="2"/>
        <v>0</v>
      </c>
      <c r="N28" s="6">
        <f>AVERAGE(N10:N27)</f>
        <v>0</v>
      </c>
      <c r="O28" s="6">
        <f>AVERAGE(O10:O27)</f>
        <v>0</v>
      </c>
      <c r="P28" s="6">
        <f>+N28+O28</f>
        <v>0</v>
      </c>
    </row>
    <row r="29" spans="1:17">
      <c r="B29" s="3"/>
      <c r="C29" s="3"/>
      <c r="D29" s="200"/>
      <c r="E29" s="200"/>
      <c r="F29" s="200"/>
      <c r="G29" s="200"/>
      <c r="H29" s="200"/>
      <c r="I29" s="200"/>
      <c r="J29" s="200"/>
      <c r="K29" s="200"/>
      <c r="L29" s="200"/>
      <c r="M29" s="200"/>
      <c r="N29" s="3"/>
      <c r="O29" s="3"/>
      <c r="P29" s="3"/>
    </row>
    <row r="30" spans="1:17">
      <c r="D30" s="98">
        <f>+D28-D15</f>
        <v>0</v>
      </c>
      <c r="F30" s="98">
        <f>+F28-F15</f>
        <v>0</v>
      </c>
      <c r="M30" s="98">
        <f>+M28-M15</f>
        <v>0</v>
      </c>
      <c r="Q30" s="183"/>
    </row>
    <row r="31" spans="1:17">
      <c r="D31" s="98"/>
      <c r="M31" s="98"/>
      <c r="Q31" s="183"/>
    </row>
    <row r="32" spans="1:17">
      <c r="D32" s="98"/>
      <c r="M32" s="98"/>
      <c r="Q32" s="183"/>
    </row>
    <row r="33" spans="1:17">
      <c r="D33" s="98"/>
      <c r="Q33" s="183"/>
    </row>
    <row r="34" spans="1:17">
      <c r="A34" s="3"/>
      <c r="B34" s="106" t="s">
        <v>116</v>
      </c>
      <c r="C34" s="3"/>
      <c r="D34" s="3"/>
      <c r="H34" s="28"/>
      <c r="M34" s="98"/>
    </row>
    <row r="35" spans="1:17">
      <c r="A35" s="3"/>
      <c r="B35" s="106" t="s">
        <v>117</v>
      </c>
      <c r="C35" s="3"/>
      <c r="D35" s="3"/>
      <c r="M35" s="200"/>
    </row>
    <row r="36" spans="1:17" ht="15.75">
      <c r="A36" s="22"/>
      <c r="B36" s="3"/>
      <c r="C36" s="3"/>
      <c r="D36" s="3"/>
      <c r="E36" s="3"/>
      <c r="F36" s="3"/>
      <c r="G36" s="28"/>
      <c r="H36" s="3"/>
      <c r="I36" s="28"/>
      <c r="J36" s="3"/>
      <c r="M36" s="246"/>
      <c r="N36" s="187"/>
    </row>
    <row r="37" spans="1:17" ht="15.75">
      <c r="A37" s="3"/>
      <c r="B37" s="22" t="s">
        <v>2</v>
      </c>
      <c r="C37" s="22">
        <v>2</v>
      </c>
      <c r="D37" s="3" t="s">
        <v>53</v>
      </c>
      <c r="E37" s="3"/>
      <c r="F37" s="3"/>
      <c r="G37" s="3"/>
      <c r="H37" s="3"/>
      <c r="I37" s="3"/>
      <c r="J37" s="3"/>
      <c r="M37" s="209"/>
      <c r="N37" s="209"/>
    </row>
    <row r="38" spans="1:17" ht="15.75">
      <c r="A38" s="22">
        <v>1</v>
      </c>
      <c r="B38" s="3" t="s">
        <v>52</v>
      </c>
      <c r="C38" s="22">
        <v>3</v>
      </c>
      <c r="D38" s="108" t="s">
        <v>106</v>
      </c>
      <c r="E38" s="137"/>
      <c r="F38" s="137"/>
      <c r="G38" s="137"/>
      <c r="H38" s="137"/>
      <c r="I38" s="137"/>
      <c r="J38" s="137"/>
      <c r="M38" s="209"/>
      <c r="N38" s="209"/>
    </row>
    <row r="39" spans="1:17" ht="15.75">
      <c r="A39" s="22">
        <v>2</v>
      </c>
      <c r="B39" s="3" t="s">
        <v>54</v>
      </c>
      <c r="C39" s="22">
        <v>4</v>
      </c>
      <c r="D39" s="3" t="s">
        <v>56</v>
      </c>
      <c r="E39" s="137"/>
      <c r="F39" s="137"/>
      <c r="G39" s="137"/>
      <c r="H39" s="137"/>
      <c r="I39" s="137"/>
      <c r="J39" s="137"/>
      <c r="M39" s="187"/>
      <c r="N39" s="187"/>
    </row>
    <row r="40" spans="1:17" ht="15.75">
      <c r="A40" s="22"/>
      <c r="B40" s="106" t="s">
        <v>107</v>
      </c>
      <c r="C40" s="22">
        <v>5</v>
      </c>
      <c r="D40" s="3" t="s">
        <v>58</v>
      </c>
      <c r="E40" s="137"/>
      <c r="F40" s="137"/>
      <c r="G40" s="137"/>
      <c r="H40" s="137"/>
      <c r="I40" s="137"/>
      <c r="J40" s="137"/>
      <c r="M40" s="187"/>
      <c r="N40" s="187"/>
    </row>
    <row r="41" spans="1:17" ht="15.75">
      <c r="A41" s="22">
        <v>3</v>
      </c>
      <c r="B41" s="3" t="s">
        <v>57</v>
      </c>
      <c r="C41" s="3"/>
      <c r="D41" s="3"/>
      <c r="E41" s="137"/>
      <c r="F41" s="137"/>
      <c r="G41" s="137"/>
      <c r="H41" s="137"/>
      <c r="I41" s="137"/>
      <c r="J41" s="137"/>
      <c r="M41" s="209"/>
      <c r="N41" s="209"/>
    </row>
    <row r="42" spans="1:17" ht="15.75">
      <c r="A42" s="22">
        <v>2</v>
      </c>
      <c r="B42" s="3" t="s">
        <v>59</v>
      </c>
      <c r="C42" s="3"/>
      <c r="D42" s="3"/>
      <c r="E42" s="137"/>
      <c r="F42" s="137"/>
      <c r="G42" s="137"/>
      <c r="H42" s="137"/>
      <c r="I42" s="137"/>
      <c r="J42" s="137"/>
      <c r="M42" s="209"/>
      <c r="N42" s="187"/>
    </row>
    <row r="43" spans="1:17" ht="15.75">
      <c r="A43" s="22">
        <v>1</v>
      </c>
      <c r="B43" s="3" t="s">
        <v>60</v>
      </c>
      <c r="C43" s="3"/>
      <c r="D43" s="3"/>
      <c r="E43" s="137"/>
      <c r="F43" s="137"/>
      <c r="G43" s="137"/>
      <c r="H43" s="137"/>
      <c r="I43" s="137"/>
      <c r="J43" s="137"/>
      <c r="M43" s="209"/>
      <c r="N43" s="209"/>
    </row>
    <row r="44" spans="1:17" ht="15.75">
      <c r="D44" s="200"/>
      <c r="E44" s="137"/>
      <c r="F44" s="137"/>
      <c r="G44" s="137"/>
      <c r="H44" s="137"/>
      <c r="I44" s="137"/>
      <c r="J44" s="137"/>
      <c r="M44" s="211"/>
    </row>
    <row r="45" spans="1:17" ht="15.75">
      <c r="M45" s="209"/>
    </row>
    <row r="50" spans="12:14" ht="15.75">
      <c r="M50" s="209"/>
      <c r="N50" s="209"/>
    </row>
    <row r="51" spans="12:14" ht="15.75">
      <c r="M51" s="209"/>
      <c r="N51" s="209"/>
    </row>
    <row r="52" spans="12:14" ht="15.75">
      <c r="M52" s="209"/>
      <c r="N52" s="209"/>
    </row>
    <row r="53" spans="12:14" ht="15.75">
      <c r="M53" s="187"/>
      <c r="N53" s="187"/>
    </row>
    <row r="54" spans="12:14" ht="15.75">
      <c r="M54" s="209"/>
      <c r="N54" s="209"/>
    </row>
    <row r="55" spans="12:14" ht="15.75">
      <c r="M55" s="213"/>
    </row>
    <row r="56" spans="12:14" ht="15.75">
      <c r="M56" s="212"/>
    </row>
    <row r="57" spans="12:14" ht="15.75">
      <c r="M57" s="213"/>
    </row>
    <row r="58" spans="12:14" ht="15.75">
      <c r="M58" s="212"/>
      <c r="N58" s="183"/>
    </row>
    <row r="59" spans="12:14" ht="15.75">
      <c r="M59" s="213"/>
    </row>
    <row r="60" spans="12:14">
      <c r="M60" s="247"/>
      <c r="N60" s="247"/>
    </row>
    <row r="61" spans="12:14">
      <c r="M61" s="247"/>
      <c r="N61" s="248"/>
    </row>
    <row r="62" spans="12:14">
      <c r="L62" s="183"/>
      <c r="M62" s="3528"/>
      <c r="N62" s="3529"/>
    </row>
    <row r="63" spans="12:14">
      <c r="M63" s="3528"/>
      <c r="N63" s="3529"/>
    </row>
    <row r="64" spans="12:14">
      <c r="M64" s="248"/>
      <c r="N64" s="248"/>
    </row>
    <row r="65" spans="12:14">
      <c r="M65" s="247"/>
      <c r="N65" s="248"/>
    </row>
    <row r="66" spans="12:14">
      <c r="M66" s="248"/>
      <c r="N66" s="247"/>
    </row>
    <row r="67" spans="12:14">
      <c r="L67" s="183"/>
      <c r="M67" s="249"/>
      <c r="N67" s="248"/>
    </row>
    <row r="68" spans="12:14">
      <c r="M68" s="248"/>
      <c r="N68" s="248"/>
    </row>
    <row r="69" spans="12:14">
      <c r="M69" s="247"/>
      <c r="N69" s="248"/>
    </row>
    <row r="70" spans="12:14">
      <c r="M70" s="247"/>
      <c r="N70" s="248"/>
    </row>
    <row r="71" spans="12:14">
      <c r="M71" s="247"/>
      <c r="N71" s="248"/>
    </row>
    <row r="72" spans="12:14">
      <c r="L72" s="183"/>
      <c r="M72" s="247"/>
      <c r="N72" s="248"/>
    </row>
    <row r="73" spans="12:14">
      <c r="M73" s="250"/>
      <c r="N73" s="250"/>
    </row>
    <row r="74" spans="12:14">
      <c r="M74" s="247"/>
      <c r="N74" s="250"/>
    </row>
    <row r="75" spans="12:14">
      <c r="L75" s="183"/>
      <c r="M75" s="250"/>
      <c r="N75" s="250"/>
    </row>
    <row r="76" spans="12:14">
      <c r="M76" s="248"/>
      <c r="N76" s="250"/>
    </row>
    <row r="77" spans="12:14">
      <c r="M77" s="248"/>
      <c r="N77" s="250"/>
    </row>
    <row r="78" spans="12:14">
      <c r="M78" s="248"/>
      <c r="N78" s="3527"/>
    </row>
    <row r="79" spans="12:14">
      <c r="M79" s="247"/>
      <c r="N79" s="3527"/>
    </row>
    <row r="80" spans="12:14">
      <c r="M80" s="248"/>
    </row>
    <row r="81" spans="13:13">
      <c r="M81" s="250"/>
    </row>
    <row r="82" spans="13:13">
      <c r="M82" s="251"/>
    </row>
  </sheetData>
  <mergeCells count="6">
    <mergeCell ref="N78:N79"/>
    <mergeCell ref="M3:N5"/>
    <mergeCell ref="N7:P7"/>
    <mergeCell ref="N8:O8"/>
    <mergeCell ref="M62:M63"/>
    <mergeCell ref="N62:N63"/>
  </mergeCells>
  <pageMargins left="0.15748031496062992" right="0.11811023622047245" top="0.6692913385826772" bottom="0.39370078740157483" header="0.27559055118110237" footer="0.23622047244094491"/>
  <pageSetup paperSize="9" scale="49" orientation="landscape" horizontalDpi="1200" verticalDpi="1200" r:id="rId1"/>
  <headerFooter alignWithMargins="0">
    <oddFooter>&amp;Z&amp;F&amp;RPágina &amp;P</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59">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BG101'!C41</f>
        <v>215</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BG101'!B41</f>
        <v>Provisiones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5.75" thickBot="1">
      <c r="A11" s="227" t="s">
        <v>201</v>
      </c>
      <c r="B11" s="367"/>
      <c r="C11" s="9"/>
      <c r="D11" s="9"/>
      <c r="E11" s="9"/>
      <c r="F11" s="9"/>
      <c r="G11" s="30"/>
      <c r="H11" s="9"/>
      <c r="I11" s="9"/>
      <c r="J11" s="14"/>
      <c r="K11" s="14"/>
      <c r="L11" s="9"/>
      <c r="M11" s="14"/>
      <c r="N11" s="188"/>
      <c r="O11" s="188"/>
      <c r="P11" s="14"/>
    </row>
    <row r="12" spans="1:17" ht="15">
      <c r="A12">
        <v>576</v>
      </c>
      <c r="B12" s="367" t="s">
        <v>380</v>
      </c>
      <c r="C12" s="9"/>
      <c r="D12" s="418">
        <f>SUMIF('1 BL anterior'!B:B,A12,'1 BL anterior'!E:E)</f>
        <v>0</v>
      </c>
      <c r="E12" s="441"/>
      <c r="F12" s="200">
        <f>SUMIF('2 BL preli'!A:A,A12,'2 BL preli'!D:D)</f>
        <v>0</v>
      </c>
      <c r="G12" s="443"/>
      <c r="H12" s="441"/>
      <c r="I12" s="441"/>
      <c r="J12" s="441"/>
      <c r="K12" s="441"/>
      <c r="L12" s="441"/>
      <c r="M12" s="451">
        <f>SUMIF('3BL ACTUAL'!B:B,A12,'3BL ACTUAL'!E:E)</f>
        <v>0</v>
      </c>
      <c r="N12" s="21">
        <f t="shared" ref="N12:N19" si="0">IF(M12&lt;&gt;0,1,0)</f>
        <v>0</v>
      </c>
      <c r="O12" s="14">
        <f t="shared" ref="O12:O19" si="1">IF(M12&lt;&gt;0,3,0)</f>
        <v>0</v>
      </c>
      <c r="P12" s="14">
        <f t="shared" ref="P12:P19" si="2">+N12+O12</f>
        <v>0</v>
      </c>
    </row>
    <row r="13" spans="1:17" ht="15">
      <c r="A13">
        <v>577</v>
      </c>
      <c r="B13" s="367" t="s">
        <v>381</v>
      </c>
      <c r="C13" s="9"/>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ht="15">
      <c r="A14">
        <v>578</v>
      </c>
      <c r="B14" s="367" t="s">
        <v>382</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v>579</v>
      </c>
      <c r="B15" s="367" t="s">
        <v>383</v>
      </c>
      <c r="C15" s="9"/>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ht="15">
      <c r="A16">
        <v>580</v>
      </c>
      <c r="B16" s="367" t="s">
        <v>384</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20" ht="15">
      <c r="A17">
        <v>581</v>
      </c>
      <c r="B17" s="367" t="s">
        <v>385</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20" ht="15">
      <c r="A18">
        <v>582</v>
      </c>
      <c r="B18" s="367" t="s">
        <v>386</v>
      </c>
      <c r="C18" s="9"/>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20" ht="15.75" thickBot="1">
      <c r="A19">
        <v>583</v>
      </c>
      <c r="B19" s="367" t="s">
        <v>387</v>
      </c>
      <c r="C19" s="881"/>
      <c r="D19" s="420">
        <f>SUMIF('1 BL anterior'!B:B,A19,'1 BL anterior'!E:E)</f>
        <v>0</v>
      </c>
      <c r="E19" s="95"/>
      <c r="F19" s="200">
        <f>SUMIF('2 BL preli'!A:A,A19,'2 BL preli'!D:D)</f>
        <v>0</v>
      </c>
      <c r="G19" s="447"/>
      <c r="H19" s="445"/>
      <c r="I19" s="445"/>
      <c r="J19" s="445"/>
      <c r="K19" s="445"/>
      <c r="L19" s="445"/>
      <c r="M19" s="474">
        <f>SUMIF('3BL ACTUAL'!B:B,A19,'3BL ACTUAL'!E:E)</f>
        <v>0</v>
      </c>
      <c r="N19" s="21">
        <f t="shared" si="0"/>
        <v>0</v>
      </c>
      <c r="O19" s="14">
        <f t="shared" si="1"/>
        <v>0</v>
      </c>
      <c r="P19" s="14">
        <f t="shared" si="2"/>
        <v>0</v>
      </c>
    </row>
    <row r="20" spans="1:20" ht="13.5" thickBot="1">
      <c r="A20" s="1189">
        <f>+M34</f>
        <v>0</v>
      </c>
      <c r="B20" s="1118">
        <f>+D34</f>
        <v>0</v>
      </c>
      <c r="C20" s="461"/>
      <c r="D20" s="482">
        <f t="shared" ref="D20:M20" si="3">SUM(D12:D19)</f>
        <v>0</v>
      </c>
      <c r="E20" s="457">
        <f t="shared" si="3"/>
        <v>0</v>
      </c>
      <c r="F20" s="487">
        <f t="shared" si="3"/>
        <v>0</v>
      </c>
      <c r="G20" s="456">
        <f t="shared" si="3"/>
        <v>0</v>
      </c>
      <c r="H20" s="483">
        <f t="shared" si="3"/>
        <v>0</v>
      </c>
      <c r="I20" s="456">
        <f t="shared" si="3"/>
        <v>0</v>
      </c>
      <c r="J20" s="455">
        <f t="shared" si="3"/>
        <v>0</v>
      </c>
      <c r="K20" s="455">
        <f t="shared" si="3"/>
        <v>0</v>
      </c>
      <c r="L20" s="455">
        <f t="shared" si="3"/>
        <v>0</v>
      </c>
      <c r="M20" s="457">
        <f t="shared" si="3"/>
        <v>0</v>
      </c>
      <c r="N20" s="1167">
        <f>IF(SUM(N$11:N19)=0,0,SUM(N$11:N19)/COUNTIF(N$11:N19,"&gt;0"))</f>
        <v>0</v>
      </c>
      <c r="O20" s="1167">
        <f>IF(SUM(O$11:O19)=0,0,SUM(O$11:O19)/COUNTIF(O$11:O19,"&gt;0"))</f>
        <v>0</v>
      </c>
      <c r="P20" s="1167">
        <f>IF(SUM(P$11:P19)=0,0,SUM(P$11:P19)/COUNTIF(P$11:P19,"&gt;0"))</f>
        <v>0</v>
      </c>
      <c r="Q20">
        <f>+B21</f>
        <v>0</v>
      </c>
    </row>
    <row r="21" spans="1:20">
      <c r="A21" s="245"/>
      <c r="B21" s="63"/>
      <c r="C21" s="9"/>
      <c r="D21" s="95"/>
      <c r="E21" s="178"/>
      <c r="F21" s="95"/>
      <c r="G21" s="178"/>
      <c r="H21" s="71"/>
      <c r="I21" s="178"/>
      <c r="J21" s="95"/>
      <c r="K21" s="95"/>
      <c r="L21" s="178"/>
      <c r="M21" s="95"/>
      <c r="N21" s="14"/>
      <c r="O21" s="14"/>
      <c r="P21" s="14"/>
      <c r="T21" s="285"/>
    </row>
    <row r="22" spans="1:20" ht="15">
      <c r="A22" s="284"/>
      <c r="B22" s="286"/>
      <c r="C22" s="9"/>
      <c r="D22" s="95">
        <f>SUMIF('1 BL anterior'!C:C,A22,'1 BL anterior'!E:E)</f>
        <v>0</v>
      </c>
      <c r="E22" s="95"/>
      <c r="F22" s="95">
        <f>SUMIF('2 BL preli'!B:B,A22,'2 BL preli'!D:D)</f>
        <v>0</v>
      </c>
      <c r="G22" s="95"/>
      <c r="H22" s="95">
        <f>SUMIF('3BL ACTUAL'!C:C,A22,'3BL ACTUAL'!E:E)</f>
        <v>0</v>
      </c>
      <c r="I22" s="95"/>
      <c r="J22" s="95"/>
      <c r="K22" s="95"/>
      <c r="L22" s="95"/>
      <c r="M22" s="154">
        <f>+H22+J22+L22-I22-K22</f>
        <v>0</v>
      </c>
      <c r="N22" s="188"/>
      <c r="O22" s="188"/>
      <c r="P22" s="14"/>
    </row>
    <row r="23" spans="1:20" ht="15">
      <c r="A23" s="1960"/>
      <c r="B23" s="286"/>
      <c r="C23" s="9"/>
      <c r="D23" s="95">
        <f>SUMIF('1 BL anterior'!C:C,A23,'1 BL anterior'!E:E)</f>
        <v>0</v>
      </c>
      <c r="E23" s="95"/>
      <c r="F23" s="95">
        <f>SUMIF('2 BL preli'!B:B,A23,'2 BL preli'!D:D)</f>
        <v>0</v>
      </c>
      <c r="G23" s="95"/>
      <c r="H23" s="95">
        <f>SUMIF('3BL ACTUAL'!C:C,A23,'3BL ACTUAL'!E:E)</f>
        <v>0</v>
      </c>
      <c r="I23" s="95"/>
      <c r="J23" s="95"/>
      <c r="K23" s="95"/>
      <c r="L23" s="95"/>
      <c r="M23" s="154">
        <f>+H23+J23+L23-I23-K23</f>
        <v>0</v>
      </c>
      <c r="N23" s="188"/>
      <c r="O23" s="188"/>
      <c r="P23" s="14"/>
    </row>
    <row r="24" spans="1:20">
      <c r="A24" s="329"/>
      <c r="B24" s="344"/>
      <c r="C24" s="9"/>
      <c r="D24" s="95">
        <f>SUMIF('1 BL anterior'!C:C,A24,'1 BL anterior'!E:E)</f>
        <v>0</v>
      </c>
      <c r="E24" s="95"/>
      <c r="F24" s="95">
        <f>SUMIF('2 BL preli'!B:B,A24,'2 BL preli'!D:D)</f>
        <v>0</v>
      </c>
      <c r="G24" s="95"/>
      <c r="H24" s="95">
        <f>SUMIF('3BL ACTUAL'!C:C,A24,'3BL ACTUAL'!E:E)</f>
        <v>0</v>
      </c>
      <c r="I24" s="95"/>
      <c r="J24" s="95"/>
      <c r="K24" s="95"/>
      <c r="L24" s="95"/>
      <c r="M24" s="154">
        <f t="shared" ref="M24:M31" si="4">+H24+J24+L24-I24-K24</f>
        <v>0</v>
      </c>
      <c r="N24" s="188"/>
      <c r="O24" s="188"/>
      <c r="P24" s="14"/>
    </row>
    <row r="25" spans="1:20">
      <c r="A25" s="1156"/>
      <c r="B25" s="344"/>
      <c r="C25" s="9"/>
      <c r="D25" s="95">
        <f>SUMIF('1 BL anterior'!C:C,A25,'1 BL anterior'!E:E)</f>
        <v>0</v>
      </c>
      <c r="E25" s="95"/>
      <c r="F25" s="95">
        <f>SUMIF('2 BL preli'!B:B,A25,'2 BL preli'!D:D)</f>
        <v>0</v>
      </c>
      <c r="G25" s="95"/>
      <c r="H25" s="95">
        <f>SUMIF('3BL ACTUAL'!C:C,A25,'3BL ACTUAL'!E:E)</f>
        <v>0</v>
      </c>
      <c r="I25" s="95"/>
      <c r="J25" s="95"/>
      <c r="K25" s="95"/>
      <c r="L25" s="95"/>
      <c r="M25" s="154">
        <f t="shared" si="4"/>
        <v>0</v>
      </c>
      <c r="N25" s="188"/>
      <c r="O25" s="188"/>
      <c r="P25" s="14"/>
    </row>
    <row r="26" spans="1:20">
      <c r="A26" s="245"/>
      <c r="B26" s="63"/>
      <c r="C26" s="9"/>
      <c r="D26" s="95">
        <f>SUMIF('1 BL anterior'!C:C,A26,'1 BL anterior'!E:E)</f>
        <v>0</v>
      </c>
      <c r="E26" s="95"/>
      <c r="F26" s="95">
        <f>SUMIF('2 BL preli'!B:B,A26,'2 BL preli'!D:D)</f>
        <v>0</v>
      </c>
      <c r="G26" s="95"/>
      <c r="H26" s="95">
        <f>SUMIF('3BL ACTUAL'!C:C,A26,'3BL ACTUAL'!E:E)</f>
        <v>0</v>
      </c>
      <c r="I26" s="95"/>
      <c r="J26" s="95"/>
      <c r="K26" s="95"/>
      <c r="L26" s="95"/>
      <c r="M26" s="154">
        <f t="shared" si="4"/>
        <v>0</v>
      </c>
      <c r="N26" s="188"/>
      <c r="O26" s="188"/>
      <c r="P26" s="14"/>
    </row>
    <row r="27" spans="1:20">
      <c r="A27" s="245"/>
      <c r="B27" s="63"/>
      <c r="C27" s="9"/>
      <c r="D27" s="95">
        <f>SUMIF('1 BL anterior'!C:C,A27,'1 BL anterior'!E:E)</f>
        <v>0</v>
      </c>
      <c r="E27" s="95"/>
      <c r="F27" s="95">
        <f>SUMIF('2 BL preli'!B:B,A27,'2 BL preli'!D:D)</f>
        <v>0</v>
      </c>
      <c r="G27" s="95"/>
      <c r="H27" s="95">
        <f>SUMIF('3BL ACTUAL'!C:C,A27,'3BL ACTUAL'!E:E)</f>
        <v>0</v>
      </c>
      <c r="I27" s="95"/>
      <c r="J27" s="95"/>
      <c r="K27" s="95"/>
      <c r="L27" s="95"/>
      <c r="M27" s="154">
        <f t="shared" si="4"/>
        <v>0</v>
      </c>
      <c r="N27" s="188"/>
      <c r="O27" s="188"/>
      <c r="P27" s="14"/>
    </row>
    <row r="28" spans="1:20" ht="15">
      <c r="A28" s="345"/>
      <c r="B28" s="331"/>
      <c r="C28" s="9"/>
      <c r="D28" s="95">
        <f>SUMIF('1 BL anterior'!C:C,A28,'1 BL anterior'!E:E)</f>
        <v>0</v>
      </c>
      <c r="E28" s="95"/>
      <c r="F28" s="95">
        <f>SUMIF('2 BL preli'!B:B,A28,'2 BL preli'!D:D)</f>
        <v>0</v>
      </c>
      <c r="G28" s="95"/>
      <c r="H28" s="95">
        <f>SUMIF('3BL ACTUAL'!C:C,A28,'3BL ACTUAL'!E:E)</f>
        <v>0</v>
      </c>
      <c r="I28" s="95"/>
      <c r="J28" s="95"/>
      <c r="K28" s="95"/>
      <c r="L28" s="95"/>
      <c r="M28" s="154">
        <f t="shared" si="4"/>
        <v>0</v>
      </c>
      <c r="N28" s="188"/>
      <c r="O28" s="188"/>
      <c r="P28" s="14"/>
    </row>
    <row r="29" spans="1:20">
      <c r="A29" s="245"/>
      <c r="B29" s="338"/>
      <c r="C29" s="9"/>
      <c r="D29" s="95">
        <f>SUMIF('1 BL anterior'!C:C,A29,'1 BL anterior'!E:E)</f>
        <v>0</v>
      </c>
      <c r="E29" s="95"/>
      <c r="F29" s="95">
        <f>SUMIF('2 BL preli'!B:B,A29,'2 BL preli'!D:D)</f>
        <v>0</v>
      </c>
      <c r="G29" s="95"/>
      <c r="H29" s="95">
        <f>SUMIF('3BL ACTUAL'!C:C,A29,'3BL ACTUAL'!E:E)</f>
        <v>0</v>
      </c>
      <c r="I29" s="95"/>
      <c r="J29" s="95"/>
      <c r="K29" s="95"/>
      <c r="L29" s="95"/>
      <c r="M29" s="154">
        <f t="shared" si="4"/>
        <v>0</v>
      </c>
      <c r="N29" s="188"/>
      <c r="O29" s="188"/>
      <c r="P29" s="14"/>
    </row>
    <row r="30" spans="1:20">
      <c r="A30" s="245"/>
      <c r="B30" s="63"/>
      <c r="C30" s="9"/>
      <c r="D30" s="95">
        <f>SUMIF('1 BL anterior'!C:C,A30,'1 BL anterior'!E:E)</f>
        <v>0</v>
      </c>
      <c r="E30" s="95"/>
      <c r="F30" s="95">
        <f>SUMIF('2 BL preli'!B:B,A30,'2 BL preli'!D:D)</f>
        <v>0</v>
      </c>
      <c r="G30" s="95"/>
      <c r="H30" s="95">
        <f>SUMIF('3BL ACTUAL'!C:C,A30,'3BL ACTUAL'!E:E)</f>
        <v>0</v>
      </c>
      <c r="I30" s="95"/>
      <c r="J30" s="95"/>
      <c r="K30" s="95"/>
      <c r="L30" s="95"/>
      <c r="M30" s="154">
        <f t="shared" si="4"/>
        <v>0</v>
      </c>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 t="shared" si="4"/>
        <v>0</v>
      </c>
      <c r="N31" s="188"/>
      <c r="O31" s="188"/>
      <c r="P31" s="14"/>
    </row>
    <row r="32" spans="1:20">
      <c r="A32" s="241"/>
      <c r="B32" s="334"/>
      <c r="C32" s="9"/>
      <c r="D32" s="95"/>
      <c r="E32" s="95"/>
      <c r="F32" s="95"/>
      <c r="G32" s="178"/>
      <c r="H32" s="71"/>
      <c r="I32" s="95"/>
      <c r="J32" s="95"/>
      <c r="K32" s="95"/>
      <c r="L32" s="95"/>
      <c r="M32" s="95"/>
      <c r="N32" s="188"/>
      <c r="O32" s="188"/>
      <c r="P32" s="14"/>
    </row>
    <row r="33" spans="1:17">
      <c r="B33" s="6"/>
      <c r="C33" s="12"/>
      <c r="D33" s="96">
        <f>SUM(D22:D32)</f>
        <v>0</v>
      </c>
      <c r="E33" s="96">
        <f t="shared" ref="E33:M33" si="5">SUM(E22:E32)</f>
        <v>0</v>
      </c>
      <c r="F33" s="96">
        <f t="shared" si="5"/>
        <v>0</v>
      </c>
      <c r="G33" s="96">
        <f t="shared" si="5"/>
        <v>0</v>
      </c>
      <c r="H33" s="96">
        <f t="shared" si="5"/>
        <v>0</v>
      </c>
      <c r="I33" s="96">
        <f t="shared" si="5"/>
        <v>0</v>
      </c>
      <c r="J33" s="96">
        <f t="shared" si="5"/>
        <v>0</v>
      </c>
      <c r="K33" s="96">
        <f t="shared" si="5"/>
        <v>0</v>
      </c>
      <c r="L33" s="96">
        <f t="shared" si="5"/>
        <v>0</v>
      </c>
      <c r="M33" s="96">
        <f t="shared" si="5"/>
        <v>0</v>
      </c>
      <c r="N33" s="6">
        <f>AVERAGE(N10:N32)</f>
        <v>0</v>
      </c>
      <c r="O33" s="6">
        <f>AVERAGE(O10:O32)</f>
        <v>0</v>
      </c>
      <c r="P33" s="6">
        <f>+N33+O33</f>
        <v>0</v>
      </c>
    </row>
    <row r="34" spans="1:17">
      <c r="B34" s="3"/>
      <c r="C34" s="3"/>
      <c r="D34" s="200">
        <f>+D33-D20</f>
        <v>0</v>
      </c>
      <c r="E34" s="200"/>
      <c r="F34" s="200">
        <f>+F33-F20</f>
        <v>0</v>
      </c>
      <c r="G34" s="200"/>
      <c r="H34" s="200"/>
      <c r="I34" s="200"/>
      <c r="J34" s="200"/>
      <c r="K34" s="200"/>
      <c r="L34" s="200"/>
      <c r="M34" s="200">
        <f>+M33-M20</f>
        <v>0</v>
      </c>
      <c r="N34" s="3"/>
      <c r="O34" s="3"/>
      <c r="P34" s="3"/>
    </row>
    <row r="35" spans="1:17">
      <c r="D35" s="98"/>
      <c r="M35" s="98"/>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60">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BG101'!C42</f>
        <v>216</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BG101'!B42</f>
        <v>Pasivos por ingresos diferidos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5.75" thickBot="1">
      <c r="A11" s="189" t="s">
        <v>192</v>
      </c>
      <c r="B11" s="367"/>
      <c r="C11" s="9"/>
      <c r="D11" s="9"/>
      <c r="E11" s="9"/>
      <c r="F11" s="9"/>
      <c r="G11" s="30"/>
      <c r="H11" s="9"/>
      <c r="I11" s="9"/>
      <c r="J11" s="14"/>
      <c r="K11" s="14"/>
      <c r="L11" s="9"/>
      <c r="M11" s="14"/>
      <c r="N11" s="188"/>
      <c r="O11" s="188"/>
      <c r="P11" s="14"/>
    </row>
    <row r="12" spans="1:17" ht="15">
      <c r="A12">
        <v>584</v>
      </c>
      <c r="B12" s="367" t="s">
        <v>388</v>
      </c>
      <c r="C12" s="9"/>
      <c r="D12" s="418">
        <f>SUMIF('1 BL anterior'!B:B,A12,'1 BL anterior'!E:E)</f>
        <v>0</v>
      </c>
      <c r="E12" s="441"/>
      <c r="F12" s="200">
        <f>SUMIF('2 BL preli'!A:A,A12,'2 BL preli'!D:D)</f>
        <v>0</v>
      </c>
      <c r="G12" s="443"/>
      <c r="H12" s="441"/>
      <c r="I12" s="441"/>
      <c r="J12" s="441"/>
      <c r="K12" s="441"/>
      <c r="L12" s="441"/>
      <c r="M12" s="451">
        <f>SUMIF('3BL ACTUAL'!B:B,A12,'3BL ACTUAL'!E:E)</f>
        <v>0</v>
      </c>
      <c r="N12" s="21">
        <f>IF(M12&lt;&gt;0,1,0)</f>
        <v>0</v>
      </c>
      <c r="O12" s="14">
        <f>IF(M12&lt;&gt;0,3,0)</f>
        <v>0</v>
      </c>
      <c r="P12" s="14">
        <f>+N12+O12</f>
        <v>0</v>
      </c>
    </row>
    <row r="13" spans="1:17" ht="15">
      <c r="A13">
        <v>585</v>
      </c>
      <c r="B13" s="367" t="s">
        <v>389</v>
      </c>
      <c r="C13" s="9"/>
      <c r="D13" s="420">
        <f>SUMIF('1 BL anterior'!B:B,A13,'1 BL anterior'!E:E)</f>
        <v>0</v>
      </c>
      <c r="E13" s="95"/>
      <c r="F13" s="200">
        <f>SUMIF('2 BL preli'!A:A,A13,'2 BL preli'!D:D)</f>
        <v>0</v>
      </c>
      <c r="G13" s="178"/>
      <c r="H13" s="95"/>
      <c r="I13" s="95"/>
      <c r="J13" s="95"/>
      <c r="K13" s="95"/>
      <c r="L13" s="95"/>
      <c r="M13" s="453">
        <f>SUMIF('3BL ACTUAL'!B:B,A13,'3BL ACTUAL'!E:E)</f>
        <v>0</v>
      </c>
      <c r="N13" s="21">
        <f>IF(M13&lt;&gt;0,1,0)</f>
        <v>0</v>
      </c>
      <c r="O13" s="14">
        <f>IF(M13&lt;&gt;0,3,0)</f>
        <v>0</v>
      </c>
      <c r="P13" s="14">
        <f>+N13+O13</f>
        <v>0</v>
      </c>
    </row>
    <row r="14" spans="1:17" ht="15.75" thickBot="1">
      <c r="A14">
        <v>586</v>
      </c>
      <c r="B14" s="367" t="s">
        <v>238</v>
      </c>
      <c r="C14" s="881"/>
      <c r="D14" s="420">
        <f>SUMIF('1 BL anterior'!B:B,A14,'1 BL anterior'!E:E)</f>
        <v>0</v>
      </c>
      <c r="E14" s="445"/>
      <c r="F14" s="200">
        <f>SUMIF('2 BL preli'!A:A,A14,'2 BL preli'!D:D)</f>
        <v>0</v>
      </c>
      <c r="G14" s="447"/>
      <c r="H14" s="445"/>
      <c r="I14" s="445"/>
      <c r="J14" s="445"/>
      <c r="K14" s="445"/>
      <c r="L14" s="445"/>
      <c r="M14" s="474">
        <f>SUMIF('3BL ACTUAL'!B:B,A14,'3BL ACTUAL'!E:E)</f>
        <v>0</v>
      </c>
      <c r="N14" s="21">
        <f>IF(M14&lt;&gt;0,1,0)</f>
        <v>0</v>
      </c>
      <c r="O14" s="14">
        <f>IF(M14&lt;&gt;0,3,0)</f>
        <v>0</v>
      </c>
      <c r="P14" s="14">
        <f>+N14+O14</f>
        <v>0</v>
      </c>
    </row>
    <row r="15" spans="1:17" ht="15.75" thickBot="1">
      <c r="A15" s="1188">
        <f>+M35</f>
        <v>0</v>
      </c>
      <c r="B15" s="1119">
        <f>+D35</f>
        <v>0</v>
      </c>
      <c r="C15" s="461"/>
      <c r="D15" s="155">
        <f t="shared" ref="D15:M15" si="0">SUM(D12:D14)</f>
        <v>0</v>
      </c>
      <c r="E15" s="1077">
        <f t="shared" si="0"/>
        <v>0</v>
      </c>
      <c r="F15" s="461">
        <f t="shared" si="0"/>
        <v>0</v>
      </c>
      <c r="G15" s="475">
        <f t="shared" si="0"/>
        <v>0</v>
      </c>
      <c r="H15" s="461">
        <f t="shared" si="0"/>
        <v>0</v>
      </c>
      <c r="I15" s="461">
        <f t="shared" si="0"/>
        <v>0</v>
      </c>
      <c r="J15" s="460">
        <f t="shared" si="0"/>
        <v>0</v>
      </c>
      <c r="K15" s="460">
        <f t="shared" si="0"/>
        <v>0</v>
      </c>
      <c r="L15" s="461">
        <f t="shared" si="0"/>
        <v>0</v>
      </c>
      <c r="M15" s="476">
        <f t="shared" si="0"/>
        <v>0</v>
      </c>
      <c r="N15" s="1167">
        <f>IF(SUM(N$11:N14)=0,0,SUM(N$11:N14)/COUNTIF(N$11:N14,"&gt;0"))</f>
        <v>0</v>
      </c>
      <c r="O15" s="1167">
        <f>IF(SUM(O$11:O14)=0,0,SUM(O$11:O14)/COUNTIF(O$11:O14,"&gt;0"))</f>
        <v>0</v>
      </c>
      <c r="P15" s="1167">
        <f>IF(SUM(P$11:P14)=0,0,SUM(P$11:P14)/COUNTIF(P$11:P14,"&gt;0"))</f>
        <v>0</v>
      </c>
      <c r="Q15" s="3">
        <f>+B16</f>
        <v>0</v>
      </c>
    </row>
    <row r="16" spans="1:17">
      <c r="B16" s="342"/>
      <c r="C16" s="9"/>
      <c r="D16" s="9"/>
      <c r="E16" s="9"/>
      <c r="F16" s="9"/>
      <c r="G16" s="30"/>
      <c r="H16" s="9"/>
      <c r="I16" s="9"/>
      <c r="J16" s="14"/>
      <c r="K16" s="14"/>
      <c r="L16" s="9"/>
      <c r="M16" s="14"/>
      <c r="N16" s="188"/>
      <c r="O16" s="188"/>
      <c r="P16" s="14"/>
    </row>
    <row r="17" spans="1:20">
      <c r="A17" s="189"/>
      <c r="B17" s="189"/>
      <c r="C17" s="9"/>
      <c r="D17" s="95">
        <f>SUMIF('1 BL anterior'!C:C,A17,'1 BL anterior'!E:E)</f>
        <v>0</v>
      </c>
      <c r="E17" s="95"/>
      <c r="F17" s="95">
        <f>SUMIF('2 BL preli'!B:B,A17,'2 BL preli'!D:D)</f>
        <v>0</v>
      </c>
      <c r="G17" s="95"/>
      <c r="H17" s="95">
        <f>SUMIF('3BL ACTUAL'!C:C,A17,'3BL ACTUAL'!E:E)</f>
        <v>0</v>
      </c>
      <c r="I17" s="95"/>
      <c r="J17" s="95"/>
      <c r="K17" s="95"/>
      <c r="L17" s="95"/>
      <c r="M17" s="154">
        <f>+H17+J17+L17-I17-K17</f>
        <v>0</v>
      </c>
      <c r="N17" s="188"/>
      <c r="O17" s="188"/>
      <c r="P17" s="14"/>
    </row>
    <row r="18" spans="1:20">
      <c r="A18" s="1946"/>
      <c r="C18" s="9"/>
      <c r="D18" s="95">
        <f>SUMIF('1 BL anterior'!C:C,A18,'1 BL anterior'!E:E)</f>
        <v>0</v>
      </c>
      <c r="E18" s="95"/>
      <c r="F18" s="95">
        <f>SUMIF('2 BL preli'!B:B,A18,'2 BL preli'!D:D)</f>
        <v>0</v>
      </c>
      <c r="G18" s="95"/>
      <c r="H18" s="95">
        <f>SUMIF('3BL ACTUAL'!C:C,A18,'3BL ACTUAL'!E:E)</f>
        <v>0</v>
      </c>
      <c r="I18" s="95"/>
      <c r="J18" s="95"/>
      <c r="K18" s="95"/>
      <c r="L18" s="95"/>
      <c r="M18" s="154">
        <f>+H18+J18+L18-I18-K18</f>
        <v>0</v>
      </c>
      <c r="N18" s="188"/>
      <c r="O18" s="188"/>
      <c r="P18" s="14"/>
    </row>
    <row r="19" spans="1:20">
      <c r="A19" s="1946"/>
      <c r="C19" s="9"/>
      <c r="D19" s="95">
        <f>SUMIF('1 BL anterior'!C:C,A19,'1 BL anterior'!E:E)</f>
        <v>0</v>
      </c>
      <c r="E19" s="95"/>
      <c r="F19" s="95">
        <f>SUMIF('2 BL preli'!B:B,A19,'2 BL preli'!D:D)</f>
        <v>0</v>
      </c>
      <c r="G19" s="95"/>
      <c r="H19" s="95">
        <f>SUMIF('3BL ACTUAL'!C:C,A19,'3BL ACTUAL'!E:E)</f>
        <v>0</v>
      </c>
      <c r="I19" s="95"/>
      <c r="J19" s="95"/>
      <c r="K19" s="95"/>
      <c r="L19" s="95"/>
      <c r="M19" s="154">
        <f t="shared" ref="M19:M31" si="1">+H19+J19+L19-I19-K19</f>
        <v>0</v>
      </c>
      <c r="N19" s="14"/>
      <c r="O19" s="14"/>
      <c r="P19" s="14"/>
    </row>
    <row r="20" spans="1:20">
      <c r="A20" s="1946"/>
      <c r="B20" s="110"/>
      <c r="C20" s="9"/>
      <c r="D20" s="95">
        <f>SUMIF('1 BL anterior'!C:C,A20,'1 BL anterior'!E:E)</f>
        <v>0</v>
      </c>
      <c r="E20" s="95"/>
      <c r="F20" s="95">
        <f>SUMIF('2 BL preli'!B:B,A20,'2 BL preli'!D:D)</f>
        <v>0</v>
      </c>
      <c r="G20" s="95"/>
      <c r="H20" s="95">
        <f>SUMIF('3BL ACTUAL'!C:C,A20,'3BL ACTUAL'!E:E)</f>
        <v>0</v>
      </c>
      <c r="I20" s="95"/>
      <c r="J20" s="95"/>
      <c r="K20" s="95"/>
      <c r="L20" s="95"/>
      <c r="M20" s="154">
        <f t="shared" si="1"/>
        <v>0</v>
      </c>
      <c r="N20" s="188"/>
      <c r="O20" s="188"/>
      <c r="P20" s="14"/>
    </row>
    <row r="21" spans="1:20">
      <c r="A21" s="245"/>
      <c r="B21" s="338"/>
      <c r="C21" s="9"/>
      <c r="D21" s="95">
        <f>SUMIF('1 BL anterior'!C:C,A21,'1 BL anterior'!E:E)</f>
        <v>0</v>
      </c>
      <c r="E21" s="95"/>
      <c r="F21" s="95">
        <f>SUMIF('2 BL preli'!B:B,A21,'2 BL preli'!D:D)</f>
        <v>0</v>
      </c>
      <c r="G21" s="95"/>
      <c r="H21" s="95">
        <f>SUMIF('3BL ACTUAL'!C:C,A21,'3BL ACTUAL'!E:E)</f>
        <v>0</v>
      </c>
      <c r="I21" s="95"/>
      <c r="J21" s="95"/>
      <c r="K21" s="95"/>
      <c r="L21" s="95"/>
      <c r="M21" s="154">
        <f t="shared" si="1"/>
        <v>0</v>
      </c>
      <c r="N21" s="14"/>
      <c r="O21" s="14"/>
      <c r="P21" s="14"/>
      <c r="T21" s="285"/>
    </row>
    <row r="22" spans="1:20" ht="15">
      <c r="A22" s="284"/>
      <c r="B22" s="286"/>
      <c r="C22" s="9"/>
      <c r="D22" s="95">
        <f>SUMIF('1 BL anterior'!C:C,A22,'1 BL anterior'!E:E)</f>
        <v>0</v>
      </c>
      <c r="E22" s="95"/>
      <c r="F22" s="95">
        <f>SUMIF('2 BL preli'!B:B,A22,'2 BL preli'!D:D)</f>
        <v>0</v>
      </c>
      <c r="G22" s="95"/>
      <c r="H22" s="95">
        <f>SUMIF('3BL ACTUAL'!C:C,A22,'3BL ACTUAL'!E:E)</f>
        <v>0</v>
      </c>
      <c r="I22" s="95"/>
      <c r="J22" s="95"/>
      <c r="K22" s="95"/>
      <c r="L22" s="95"/>
      <c r="M22" s="154">
        <f t="shared" si="1"/>
        <v>0</v>
      </c>
      <c r="N22" s="188"/>
      <c r="O22" s="188"/>
      <c r="P22" s="14"/>
    </row>
    <row r="23" spans="1:20">
      <c r="A23" s="245"/>
      <c r="B23" s="338"/>
      <c r="C23" s="9"/>
      <c r="D23" s="95">
        <f>SUMIF('1 BL anterior'!C:C,A23,'1 BL anterior'!E:E)</f>
        <v>0</v>
      </c>
      <c r="E23" s="95"/>
      <c r="F23" s="95">
        <f>SUMIF('2 BL preli'!B:B,A23,'2 BL preli'!D:D)</f>
        <v>0</v>
      </c>
      <c r="G23" s="95"/>
      <c r="H23" s="95">
        <f>SUMIF('3BL ACTUAL'!C:C,A23,'3BL ACTUAL'!E:E)</f>
        <v>0</v>
      </c>
      <c r="I23" s="95"/>
      <c r="J23" s="95"/>
      <c r="K23" s="95"/>
      <c r="L23" s="95"/>
      <c r="M23" s="154">
        <f t="shared" si="1"/>
        <v>0</v>
      </c>
      <c r="N23" s="188"/>
      <c r="O23" s="188"/>
      <c r="P23" s="14"/>
    </row>
    <row r="24" spans="1:20">
      <c r="A24" s="245"/>
      <c r="B24" s="63"/>
      <c r="C24" s="9"/>
      <c r="D24" s="95">
        <f>SUMIF('1 BL anterior'!C:C,A24,'1 BL anterior'!E:E)</f>
        <v>0</v>
      </c>
      <c r="E24" s="95"/>
      <c r="F24" s="95">
        <f>SUMIF('2 BL preli'!B:B,A24,'2 BL preli'!D:D)</f>
        <v>0</v>
      </c>
      <c r="G24" s="95"/>
      <c r="H24" s="95">
        <f>SUMIF('3BL ACTUAL'!C:C,A24,'3BL ACTUAL'!E:E)</f>
        <v>0</v>
      </c>
      <c r="I24" s="95"/>
      <c r="J24" s="95"/>
      <c r="K24" s="95"/>
      <c r="L24" s="95"/>
      <c r="M24" s="154">
        <f t="shared" si="1"/>
        <v>0</v>
      </c>
      <c r="N24" s="188"/>
      <c r="O24" s="188"/>
      <c r="P24" s="14"/>
    </row>
    <row r="25" spans="1:20">
      <c r="A25" s="245"/>
      <c r="B25" s="63"/>
      <c r="C25" s="9"/>
      <c r="D25" s="95">
        <f>SUMIF('1 BL anterior'!C:C,A25,'1 BL anterior'!E:E)</f>
        <v>0</v>
      </c>
      <c r="E25" s="95"/>
      <c r="F25" s="95">
        <f>SUMIF('2 BL preli'!B:B,A25,'2 BL preli'!D:D)</f>
        <v>0</v>
      </c>
      <c r="G25" s="95"/>
      <c r="H25" s="95">
        <f>SUMIF('3BL ACTUAL'!C:C,A25,'3BL ACTUAL'!E:E)</f>
        <v>0</v>
      </c>
      <c r="I25" s="95"/>
      <c r="J25" s="95"/>
      <c r="K25" s="95"/>
      <c r="L25" s="95"/>
      <c r="M25" s="154">
        <f t="shared" si="1"/>
        <v>0</v>
      </c>
      <c r="N25" s="188"/>
      <c r="O25" s="188"/>
      <c r="P25" s="14"/>
    </row>
    <row r="26" spans="1:20">
      <c r="A26" s="245"/>
      <c r="B26" s="63"/>
      <c r="C26" s="9"/>
      <c r="D26" s="95">
        <f>SUMIF('1 BL anterior'!C:C,A26,'1 BL anterior'!E:E)</f>
        <v>0</v>
      </c>
      <c r="E26" s="95"/>
      <c r="F26" s="95">
        <f>SUMIF('2 BL preli'!B:B,A26,'2 BL preli'!D:D)</f>
        <v>0</v>
      </c>
      <c r="G26" s="95"/>
      <c r="H26" s="95">
        <f>SUMIF('3BL ACTUAL'!C:C,A26,'3BL ACTUAL'!E:E)</f>
        <v>0</v>
      </c>
      <c r="I26" s="95"/>
      <c r="J26" s="95"/>
      <c r="K26" s="95"/>
      <c r="L26" s="95"/>
      <c r="M26" s="154">
        <f t="shared" si="1"/>
        <v>0</v>
      </c>
      <c r="N26" s="188"/>
      <c r="O26" s="188"/>
      <c r="P26" s="14"/>
    </row>
    <row r="27" spans="1:20">
      <c r="A27" s="245"/>
      <c r="B27" s="63"/>
      <c r="C27" s="9"/>
      <c r="D27" s="95">
        <f>SUMIF('1 BL anterior'!C:C,A27,'1 BL anterior'!E:E)</f>
        <v>0</v>
      </c>
      <c r="E27" s="95"/>
      <c r="F27" s="95">
        <f>SUMIF('2 BL preli'!B:B,A27,'2 BL preli'!D:D)</f>
        <v>0</v>
      </c>
      <c r="G27" s="95"/>
      <c r="H27" s="95">
        <f>SUMIF('3BL ACTUAL'!C:C,A27,'3BL ACTUAL'!E:E)</f>
        <v>0</v>
      </c>
      <c r="I27" s="95"/>
      <c r="J27" s="95"/>
      <c r="K27" s="95"/>
      <c r="L27" s="95"/>
      <c r="M27" s="154">
        <f t="shared" si="1"/>
        <v>0</v>
      </c>
      <c r="N27" s="188"/>
      <c r="O27" s="188"/>
      <c r="P27" s="14"/>
    </row>
    <row r="28" spans="1:20" ht="15">
      <c r="A28" s="345"/>
      <c r="B28" s="331"/>
      <c r="C28" s="9"/>
      <c r="D28" s="95">
        <f>SUMIF('1 BL anterior'!C:C,A28,'1 BL anterior'!E:E)</f>
        <v>0</v>
      </c>
      <c r="E28" s="95"/>
      <c r="F28" s="95">
        <f>SUMIF('2 BL preli'!B:B,A28,'2 BL preli'!D:D)</f>
        <v>0</v>
      </c>
      <c r="G28" s="95"/>
      <c r="H28" s="95">
        <f>SUMIF('3BL ACTUAL'!C:C,A28,'3BL ACTUAL'!E:E)</f>
        <v>0</v>
      </c>
      <c r="I28" s="95"/>
      <c r="J28" s="95"/>
      <c r="K28" s="95"/>
      <c r="L28" s="95"/>
      <c r="M28" s="154">
        <f t="shared" si="1"/>
        <v>0</v>
      </c>
      <c r="N28" s="188"/>
      <c r="O28" s="188"/>
      <c r="P28" s="14"/>
    </row>
    <row r="29" spans="1:20">
      <c r="A29" s="245"/>
      <c r="B29" s="338"/>
      <c r="C29" s="9"/>
      <c r="D29" s="95">
        <f>SUMIF('1 BL anterior'!C:C,A29,'1 BL anterior'!E:E)</f>
        <v>0</v>
      </c>
      <c r="E29" s="95"/>
      <c r="F29" s="95">
        <f>SUMIF('2 BL preli'!B:B,A29,'2 BL preli'!D:D)</f>
        <v>0</v>
      </c>
      <c r="G29" s="95"/>
      <c r="H29" s="95">
        <f>SUMIF('3BL ACTUAL'!C:C,A29,'3BL ACTUAL'!E:E)</f>
        <v>0</v>
      </c>
      <c r="I29" s="95"/>
      <c r="J29" s="95"/>
      <c r="K29" s="95"/>
      <c r="L29" s="95"/>
      <c r="M29" s="154">
        <f t="shared" si="1"/>
        <v>0</v>
      </c>
      <c r="N29" s="188"/>
      <c r="O29" s="188"/>
      <c r="P29" s="14"/>
    </row>
    <row r="30" spans="1:20">
      <c r="A30" s="245"/>
      <c r="B30" s="63"/>
      <c r="C30" s="9"/>
      <c r="D30" s="95">
        <f>SUMIF('1 BL anterior'!C:C,A30,'1 BL anterior'!E:E)</f>
        <v>0</v>
      </c>
      <c r="E30" s="95"/>
      <c r="F30" s="95">
        <f>SUMIF('2 BL preli'!B:B,A30,'2 BL preli'!D:D)</f>
        <v>0</v>
      </c>
      <c r="G30" s="95"/>
      <c r="H30" s="95">
        <f>SUMIF('3BL ACTUAL'!C:C,A30,'3BL ACTUAL'!E:E)</f>
        <v>0</v>
      </c>
      <c r="I30" s="95"/>
      <c r="J30" s="95"/>
      <c r="K30" s="95"/>
      <c r="L30" s="95"/>
      <c r="M30" s="154">
        <f t="shared" si="1"/>
        <v>0</v>
      </c>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 t="shared" si="1"/>
        <v>0</v>
      </c>
      <c r="N31" s="188"/>
      <c r="O31" s="188"/>
      <c r="P31" s="14"/>
    </row>
    <row r="32" spans="1:20">
      <c r="A32" s="241"/>
      <c r="B32" s="334"/>
      <c r="C32" s="9"/>
      <c r="D32" s="95"/>
      <c r="E32" s="95"/>
      <c r="F32" s="95"/>
      <c r="G32" s="178"/>
      <c r="H32" s="71"/>
      <c r="I32" s="95"/>
      <c r="J32" s="95"/>
      <c r="K32" s="95"/>
      <c r="L32" s="95"/>
      <c r="M32" s="95"/>
      <c r="N32" s="188"/>
      <c r="O32" s="188"/>
      <c r="P32" s="14"/>
    </row>
    <row r="33" spans="1:17">
      <c r="B33" s="6"/>
      <c r="C33" s="12"/>
      <c r="D33" s="96">
        <f>SUM(D17:D32)</f>
        <v>0</v>
      </c>
      <c r="E33" s="96">
        <f t="shared" ref="E33:M33" si="2">SUM(E17:E32)</f>
        <v>0</v>
      </c>
      <c r="F33" s="96">
        <f t="shared" si="2"/>
        <v>0</v>
      </c>
      <c r="G33" s="96">
        <f t="shared" si="2"/>
        <v>0</v>
      </c>
      <c r="H33" s="96">
        <f t="shared" si="2"/>
        <v>0</v>
      </c>
      <c r="I33" s="96">
        <f t="shared" si="2"/>
        <v>0</v>
      </c>
      <c r="J33" s="96">
        <f t="shared" si="2"/>
        <v>0</v>
      </c>
      <c r="K33" s="96">
        <f t="shared" si="2"/>
        <v>0</v>
      </c>
      <c r="L33" s="96">
        <f t="shared" si="2"/>
        <v>0</v>
      </c>
      <c r="M33" s="96">
        <f t="shared" si="2"/>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+D33-D15</f>
        <v>0</v>
      </c>
      <c r="F35" s="98">
        <f>+F33-F15</f>
        <v>0</v>
      </c>
      <c r="M35" s="98">
        <f>+M33-M15</f>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Hoja61">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13.7109375" customWidth="1"/>
    <col min="5" max="5" width="11.85546875" bestFit="1" customWidth="1"/>
    <col min="6" max="6" width="10.7109375" bestFit="1"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BG101'!C43</f>
        <v>217</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BG101'!B43</f>
        <v>Otros pasivos NO corrientes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c r="B11" s="360"/>
      <c r="C11" s="9"/>
      <c r="D11" s="9"/>
      <c r="E11" s="9"/>
      <c r="F11" s="9"/>
      <c r="G11" s="30"/>
      <c r="H11" s="9"/>
      <c r="I11" s="9"/>
      <c r="J11" s="14"/>
      <c r="K11" s="14"/>
      <c r="L11" s="9"/>
      <c r="M11" s="14"/>
      <c r="N11" s="188"/>
      <c r="O11" s="188"/>
      <c r="P11" s="14"/>
    </row>
    <row r="12" spans="1:17" ht="15.75" thickBot="1">
      <c r="A12" s="189" t="s">
        <v>202</v>
      </c>
      <c r="B12" s="367"/>
      <c r="C12" s="9"/>
      <c r="D12" s="9"/>
      <c r="E12" s="9"/>
      <c r="F12" s="9"/>
      <c r="G12" s="30"/>
      <c r="H12" s="9"/>
      <c r="I12" s="9"/>
      <c r="J12" s="14"/>
      <c r="K12" s="14"/>
      <c r="L12" s="9"/>
      <c r="M12" s="14"/>
      <c r="N12" s="188"/>
      <c r="O12" s="188"/>
      <c r="P12" s="14"/>
    </row>
    <row r="13" spans="1:17" ht="15">
      <c r="A13">
        <v>587</v>
      </c>
      <c r="B13" s="367" t="s">
        <v>194</v>
      </c>
      <c r="C13" s="9"/>
      <c r="D13" s="418">
        <f>SUMIF('1 BL anterior'!B:B,A13,'1 BL anterior'!E:E)</f>
        <v>0</v>
      </c>
      <c r="E13" s="441"/>
      <c r="F13" s="200">
        <f>SUMIF('2 BL preli'!A:A,A13,'2 BL preli'!D:D)</f>
        <v>0</v>
      </c>
      <c r="G13" s="443"/>
      <c r="H13" s="441"/>
      <c r="I13" s="441"/>
      <c r="J13" s="441"/>
      <c r="K13" s="441"/>
      <c r="L13" s="441"/>
      <c r="M13" s="451">
        <f>SUMIF('3BL ACTUAL'!B:B,A13,'3BL ACTUAL'!E:E)</f>
        <v>0</v>
      </c>
      <c r="N13" s="21">
        <f>IF(M13&lt;&gt;0,1,0)</f>
        <v>0</v>
      </c>
      <c r="O13" s="14">
        <f>IF(M13&lt;&gt;0,3,0)</f>
        <v>0</v>
      </c>
      <c r="P13" s="14">
        <f>+N13+O13</f>
        <v>0</v>
      </c>
    </row>
    <row r="14" spans="1:17" ht="15.75" thickBot="1">
      <c r="A14">
        <v>588</v>
      </c>
      <c r="B14" s="367" t="s">
        <v>238</v>
      </c>
      <c r="C14" s="881"/>
      <c r="D14" s="420">
        <f>SUMIF('1 BL anterior'!B:B,A14,'1 BL anterior'!E:E)</f>
        <v>0</v>
      </c>
      <c r="E14" s="95"/>
      <c r="F14" s="200">
        <f>SUMIF('2 BL preli'!A:A,A14,'2 BL preli'!D:D)</f>
        <v>0</v>
      </c>
      <c r="G14" s="447"/>
      <c r="H14" s="445"/>
      <c r="I14" s="445"/>
      <c r="J14" s="445"/>
      <c r="K14" s="445"/>
      <c r="L14" s="445"/>
      <c r="M14" s="474">
        <f>SUMIF('3BL ACTUAL'!B:B,A14,'3BL ACTUAL'!E:E)</f>
        <v>0</v>
      </c>
      <c r="N14" s="21">
        <f>IF(M14&lt;&gt;0,1,0)</f>
        <v>0</v>
      </c>
      <c r="O14" s="14">
        <f>IF(M14&lt;&gt;0,3,0)</f>
        <v>0</v>
      </c>
      <c r="P14" s="14">
        <f>+N14+O14</f>
        <v>0</v>
      </c>
    </row>
    <row r="15" spans="1:17" ht="15.75" thickBot="1">
      <c r="A15" s="1188">
        <f>+M35</f>
        <v>0</v>
      </c>
      <c r="B15" s="1119">
        <f>+D35</f>
        <v>0</v>
      </c>
      <c r="C15" s="461"/>
      <c r="D15" s="454">
        <f t="shared" ref="D15:M15" si="0">SUM(D13:D14)</f>
        <v>0</v>
      </c>
      <c r="E15" s="476">
        <f t="shared" si="0"/>
        <v>0</v>
      </c>
      <c r="F15" s="1077">
        <f t="shared" si="0"/>
        <v>0</v>
      </c>
      <c r="G15" s="475">
        <f t="shared" si="0"/>
        <v>0</v>
      </c>
      <c r="H15" s="461">
        <f t="shared" si="0"/>
        <v>0</v>
      </c>
      <c r="I15" s="461">
        <f t="shared" si="0"/>
        <v>0</v>
      </c>
      <c r="J15" s="460">
        <f t="shared" si="0"/>
        <v>0</v>
      </c>
      <c r="K15" s="460">
        <f t="shared" si="0"/>
        <v>0</v>
      </c>
      <c r="L15" s="461">
        <f t="shared" si="0"/>
        <v>0</v>
      </c>
      <c r="M15" s="476">
        <f t="shared" si="0"/>
        <v>0</v>
      </c>
      <c r="N15" s="1167">
        <f>IF(SUM(N$11:N14)=0,0,SUM(N$11:N14)/COUNTIF(N$11:N14,"&gt;0"))</f>
        <v>0</v>
      </c>
      <c r="O15" s="1167">
        <f>IF(SUM(O$11:O14)=0,0,SUM(O$11:O14)/COUNTIF(O$11:O14,"&gt;0"))</f>
        <v>0</v>
      </c>
      <c r="P15" s="1167">
        <f>IF(SUM(P$11:P14)=0,0,SUM(P$11:P14)/COUNTIF(P$11:P14,"&gt;0"))</f>
        <v>0</v>
      </c>
      <c r="Q15" s="3">
        <f>+B16</f>
        <v>0</v>
      </c>
    </row>
    <row r="16" spans="1:17">
      <c r="B16" s="342"/>
      <c r="C16" s="9"/>
      <c r="D16" s="9"/>
      <c r="E16" s="9"/>
      <c r="F16" s="9"/>
      <c r="G16" s="30"/>
      <c r="H16" s="9"/>
      <c r="I16" s="9"/>
      <c r="J16" s="14"/>
      <c r="K16" s="14"/>
      <c r="L16" s="9"/>
      <c r="M16" s="14"/>
      <c r="N16" s="188"/>
      <c r="O16" s="188"/>
      <c r="P16" s="14"/>
    </row>
    <row r="17" spans="1:20">
      <c r="A17" s="466"/>
      <c r="B17" s="290"/>
      <c r="C17" s="9"/>
      <c r="D17" s="95">
        <f>SUMIF('1 BL anterior'!C:C,A17,'1 BL anterior'!E:E)</f>
        <v>0</v>
      </c>
      <c r="E17" s="95"/>
      <c r="F17" s="95">
        <f>SUMIF('2 BL preli'!B:B,A17,'2 BL preli'!D:D)</f>
        <v>0</v>
      </c>
      <c r="G17" s="95"/>
      <c r="H17" s="95">
        <f>SUMIF('3BL ACTUAL'!C:C,A17,'3BL ACTUAL'!E:E)</f>
        <v>0</v>
      </c>
      <c r="I17" s="95"/>
      <c r="J17" s="95"/>
      <c r="K17" s="95"/>
      <c r="L17" s="95"/>
      <c r="M17" s="154">
        <f>+H17+J17+L17-I17-K17</f>
        <v>0</v>
      </c>
      <c r="N17" s="188"/>
      <c r="O17" s="188"/>
      <c r="P17" s="14"/>
    </row>
    <row r="18" spans="1:20">
      <c r="A18" s="880"/>
      <c r="B18" s="290"/>
      <c r="C18" s="9"/>
      <c r="D18" s="95">
        <f>SUMIF('1 BL anterior'!C:C,A18,'1 BL anterior'!E:E)</f>
        <v>0</v>
      </c>
      <c r="E18" s="95"/>
      <c r="F18" s="95">
        <f>SUMIF('2 BL preli'!B:B,A18,'2 BL preli'!D:D)</f>
        <v>0</v>
      </c>
      <c r="G18" s="95"/>
      <c r="H18" s="95">
        <f>SUMIF('3BL ACTUAL'!C:C,A18,'3BL ACTUAL'!E:E)</f>
        <v>0</v>
      </c>
      <c r="I18" s="95"/>
      <c r="J18" s="95"/>
      <c r="K18" s="95"/>
      <c r="L18" s="95"/>
      <c r="M18" s="154">
        <f>+H18+J18+L18-I18-K18</f>
        <v>0</v>
      </c>
      <c r="N18" s="188"/>
      <c r="O18" s="188"/>
      <c r="P18" s="14"/>
    </row>
    <row r="19" spans="1:20">
      <c r="A19" s="880"/>
      <c r="B19" s="290"/>
      <c r="C19" s="9"/>
      <c r="D19" s="95">
        <f>SUMIF('1 BL anterior'!C:C,A19,'1 BL anterior'!E:E)</f>
        <v>0</v>
      </c>
      <c r="E19" s="95"/>
      <c r="F19" s="95">
        <f>SUMIF('2 BL preli'!B:B,A19,'2 BL preli'!D:D)</f>
        <v>0</v>
      </c>
      <c r="G19" s="95"/>
      <c r="H19" s="95">
        <f>SUMIF('3BL ACTUAL'!C:C,A19,'3BL ACTUAL'!E:E)</f>
        <v>0</v>
      </c>
      <c r="I19" s="95"/>
      <c r="J19" s="95"/>
      <c r="K19" s="95"/>
      <c r="L19" s="95"/>
      <c r="M19" s="154">
        <f>+H19+J19+L19-I19-K19</f>
        <v>0</v>
      </c>
      <c r="N19" s="14"/>
      <c r="O19" s="14"/>
      <c r="P19" s="14"/>
    </row>
    <row r="20" spans="1:20">
      <c r="A20" s="880"/>
      <c r="B20" s="290"/>
      <c r="C20" s="9"/>
      <c r="D20" s="95">
        <f>SUMIF('1 BL anterior'!C:C,A20,'1 BL anterior'!E:E)</f>
        <v>0</v>
      </c>
      <c r="E20" s="95"/>
      <c r="F20" s="95">
        <f>SUMIF('2 BL preli'!B:B,A20,'2 BL preli'!D:D)</f>
        <v>0</v>
      </c>
      <c r="G20" s="95"/>
      <c r="H20" s="95">
        <f>SUMIF('3BL ACTUAL'!C:C,A20,'3BL ACTUAL'!E:E)</f>
        <v>0</v>
      </c>
      <c r="I20" s="95"/>
      <c r="J20" s="95"/>
      <c r="K20" s="95"/>
      <c r="L20" s="95"/>
      <c r="M20" s="154">
        <f t="shared" ref="M20:M32" si="1">+H20+J20+L20-I20-K20</f>
        <v>0</v>
      </c>
      <c r="N20" s="188"/>
      <c r="O20" s="188"/>
      <c r="P20" s="14"/>
    </row>
    <row r="21" spans="1:20">
      <c r="A21" s="880"/>
      <c r="B21" s="290"/>
      <c r="C21" s="9"/>
      <c r="D21" s="95">
        <f>SUMIF('1 BL anterior'!C:C,A21,'1 BL anterior'!E:E)</f>
        <v>0</v>
      </c>
      <c r="E21" s="95"/>
      <c r="F21" s="95">
        <f>SUMIF('2 BL preli'!B:B,A21,'2 BL preli'!D:D)</f>
        <v>0</v>
      </c>
      <c r="G21" s="95"/>
      <c r="H21" s="95">
        <f>SUMIF('3BL ACTUAL'!C:C,A21,'3BL ACTUAL'!E:E)</f>
        <v>0</v>
      </c>
      <c r="I21" s="95"/>
      <c r="J21" s="95"/>
      <c r="K21" s="95"/>
      <c r="L21" s="95"/>
      <c r="M21" s="154">
        <f t="shared" si="1"/>
        <v>0</v>
      </c>
      <c r="N21" s="14"/>
      <c r="O21" s="14"/>
      <c r="P21" s="14"/>
      <c r="T21" s="285"/>
    </row>
    <row r="22" spans="1:20">
      <c r="A22" s="880"/>
      <c r="B22" s="290"/>
      <c r="C22" s="9"/>
      <c r="D22" s="95">
        <f>SUMIF('1 BL anterior'!C:C,A22,'1 BL anterior'!E:E)</f>
        <v>0</v>
      </c>
      <c r="E22" s="95"/>
      <c r="F22" s="95">
        <f>SUMIF('2 BL preli'!B:B,A22,'2 BL preli'!D:D)</f>
        <v>0</v>
      </c>
      <c r="G22" s="95"/>
      <c r="H22" s="95">
        <f>SUMIF('3BL ACTUAL'!C:C,A22,'3BL ACTUAL'!E:E)</f>
        <v>0</v>
      </c>
      <c r="I22" s="95"/>
      <c r="J22" s="95"/>
      <c r="K22" s="95"/>
      <c r="L22" s="95"/>
      <c r="M22" s="154">
        <f t="shared" si="1"/>
        <v>0</v>
      </c>
      <c r="N22" s="188"/>
      <c r="O22" s="188"/>
      <c r="P22" s="14"/>
    </row>
    <row r="23" spans="1:20">
      <c r="A23" s="880"/>
      <c r="B23" s="240"/>
      <c r="C23" s="9"/>
      <c r="D23" s="95">
        <f>SUMIF('1 BL anterior'!C:C,A23,'1 BL anterior'!E:E)</f>
        <v>0</v>
      </c>
      <c r="E23" s="95"/>
      <c r="F23" s="95">
        <f>SUMIF('2 BL preli'!B:B,A23,'2 BL preli'!D:D)</f>
        <v>0</v>
      </c>
      <c r="G23" s="95"/>
      <c r="H23" s="95">
        <f>SUMIF('3BL ACTUAL'!C:C,A23,'3BL ACTUAL'!E:E)</f>
        <v>0</v>
      </c>
      <c r="I23" s="95"/>
      <c r="J23" s="95"/>
      <c r="K23" s="95"/>
      <c r="L23" s="95"/>
      <c r="M23" s="154">
        <f t="shared" si="1"/>
        <v>0</v>
      </c>
      <c r="N23" s="188"/>
      <c r="O23" s="188"/>
      <c r="P23" s="14"/>
    </row>
    <row r="24" spans="1:20">
      <c r="A24" s="880"/>
      <c r="B24" s="240"/>
      <c r="C24" s="9"/>
      <c r="D24" s="95">
        <f>SUMIF('1 BL anterior'!C:C,A24,'1 BL anterior'!E:E)</f>
        <v>0</v>
      </c>
      <c r="E24" s="95"/>
      <c r="F24" s="95">
        <f>SUMIF('2 BL preli'!B:B,A24,'2 BL preli'!D:D)</f>
        <v>0</v>
      </c>
      <c r="G24" s="95"/>
      <c r="H24" s="95">
        <f>SUMIF('3BL ACTUAL'!C:C,A24,'3BL ACTUAL'!E:E)</f>
        <v>0</v>
      </c>
      <c r="I24" s="95"/>
      <c r="J24" s="95"/>
      <c r="K24" s="95"/>
      <c r="L24" s="95"/>
      <c r="M24" s="154">
        <f t="shared" si="1"/>
        <v>0</v>
      </c>
      <c r="N24" s="188"/>
      <c r="O24" s="188"/>
      <c r="P24" s="14"/>
    </row>
    <row r="25" spans="1:20">
      <c r="A25" s="880"/>
      <c r="B25" s="240"/>
      <c r="C25" s="9"/>
      <c r="D25" s="95">
        <f>SUMIF('1 BL anterior'!C:C,A25,'1 BL anterior'!E:E)</f>
        <v>0</v>
      </c>
      <c r="E25" s="95"/>
      <c r="F25" s="95">
        <f>SUMIF('2 BL preli'!B:B,A25,'2 BL preli'!D:D)</f>
        <v>0</v>
      </c>
      <c r="G25" s="95"/>
      <c r="H25" s="95">
        <f>SUMIF('3BL ACTUAL'!C:C,A25,'3BL ACTUAL'!E:E)</f>
        <v>0</v>
      </c>
      <c r="I25" s="95"/>
      <c r="J25" s="95"/>
      <c r="K25" s="95"/>
      <c r="L25" s="95"/>
      <c r="M25" s="154">
        <f t="shared" si="1"/>
        <v>0</v>
      </c>
      <c r="N25" s="188"/>
      <c r="O25" s="188"/>
      <c r="P25" s="14"/>
    </row>
    <row r="26" spans="1:20">
      <c r="A26" s="880"/>
      <c r="B26" s="240"/>
      <c r="C26" s="9"/>
      <c r="D26" s="95">
        <f>SUMIF('1 BL anterior'!C:C,A26,'1 BL anterior'!E:E)</f>
        <v>0</v>
      </c>
      <c r="E26" s="95"/>
      <c r="F26" s="95">
        <f>SUMIF('2 BL preli'!B:B,A26,'2 BL preli'!D:D)</f>
        <v>0</v>
      </c>
      <c r="G26" s="95"/>
      <c r="H26" s="95">
        <f>SUMIF('3BL ACTUAL'!C:C,A26,'3BL ACTUAL'!E:E)</f>
        <v>0</v>
      </c>
      <c r="I26" s="95"/>
      <c r="J26" s="95"/>
      <c r="K26" s="95"/>
      <c r="L26" s="95"/>
      <c r="M26" s="154">
        <f t="shared" si="1"/>
        <v>0</v>
      </c>
      <c r="N26" s="188"/>
      <c r="O26" s="188"/>
      <c r="P26" s="14"/>
    </row>
    <row r="27" spans="1:20">
      <c r="A27" s="880"/>
      <c r="B27" s="240"/>
      <c r="C27" s="9"/>
      <c r="D27" s="95">
        <f>SUMIF('1 BL anterior'!C:C,A27,'1 BL anterior'!E:E)</f>
        <v>0</v>
      </c>
      <c r="E27" s="95"/>
      <c r="F27" s="95">
        <f>SUMIF('2 BL preli'!B:B,A27,'2 BL preli'!D:D)</f>
        <v>0</v>
      </c>
      <c r="G27" s="95"/>
      <c r="H27" s="95">
        <f>SUMIF('3BL ACTUAL'!C:C,A27,'3BL ACTUAL'!E:E)</f>
        <v>0</v>
      </c>
      <c r="I27" s="95"/>
      <c r="J27" s="95"/>
      <c r="K27" s="95"/>
      <c r="L27" s="95"/>
      <c r="M27" s="154">
        <f t="shared" si="1"/>
        <v>0</v>
      </c>
      <c r="N27" s="188"/>
      <c r="O27" s="188"/>
      <c r="P27" s="14"/>
    </row>
    <row r="28" spans="1:20">
      <c r="A28" s="880"/>
      <c r="B28" s="240"/>
      <c r="C28" s="9"/>
      <c r="D28" s="95">
        <f>SUMIF('1 BL anterior'!C:C,A28,'1 BL anterior'!E:E)</f>
        <v>0</v>
      </c>
      <c r="E28" s="95"/>
      <c r="F28" s="95">
        <f>SUMIF('2 BL preli'!B:B,A28,'2 BL preli'!D:D)</f>
        <v>0</v>
      </c>
      <c r="G28" s="95"/>
      <c r="H28" s="95">
        <f>SUMIF('3BL ACTUAL'!C:C,A28,'3BL ACTUAL'!E:E)</f>
        <v>0</v>
      </c>
      <c r="I28" s="95"/>
      <c r="J28" s="95"/>
      <c r="K28" s="95"/>
      <c r="L28" s="95"/>
      <c r="M28" s="154">
        <f t="shared" si="1"/>
        <v>0</v>
      </c>
      <c r="N28" s="188"/>
      <c r="O28" s="188"/>
      <c r="P28" s="14"/>
    </row>
    <row r="29" spans="1:20">
      <c r="A29" s="880"/>
      <c r="B29" s="240"/>
      <c r="C29" s="9"/>
      <c r="D29" s="95">
        <f>SUMIF('1 BL anterior'!C:C,A29,'1 BL anterior'!E:E)</f>
        <v>0</v>
      </c>
      <c r="E29" s="95"/>
      <c r="F29" s="95">
        <f>SUMIF('2 BL preli'!B:B,A29,'2 BL preli'!D:D)</f>
        <v>0</v>
      </c>
      <c r="G29" s="95"/>
      <c r="H29" s="95">
        <f>SUMIF('3BL ACTUAL'!C:C,A29,'3BL ACTUAL'!E:E)</f>
        <v>0</v>
      </c>
      <c r="I29" s="95"/>
      <c r="J29" s="95"/>
      <c r="K29" s="95"/>
      <c r="L29" s="95"/>
      <c r="M29" s="154">
        <f t="shared" si="1"/>
        <v>0</v>
      </c>
      <c r="N29" s="188"/>
      <c r="O29" s="188"/>
      <c r="P29" s="14"/>
    </row>
    <row r="30" spans="1:20">
      <c r="A30" s="880"/>
      <c r="B30" s="240"/>
      <c r="C30" s="9"/>
      <c r="D30" s="95">
        <f>SUMIF('1 BL anterior'!C:C,A30,'1 BL anterior'!E:E)</f>
        <v>0</v>
      </c>
      <c r="E30" s="95"/>
      <c r="F30" s="95">
        <f>SUMIF('2 BL preli'!B:B,A30,'2 BL preli'!D:D)</f>
        <v>0</v>
      </c>
      <c r="G30" s="95"/>
      <c r="H30" s="95">
        <f>SUMIF('3BL ACTUAL'!C:C,A30,'3BL ACTUAL'!E:E)</f>
        <v>0</v>
      </c>
      <c r="I30" s="95"/>
      <c r="J30" s="95"/>
      <c r="K30" s="95"/>
      <c r="L30" s="95"/>
      <c r="M30" s="154">
        <f t="shared" si="1"/>
        <v>0</v>
      </c>
      <c r="N30" s="188"/>
      <c r="O30" s="188"/>
      <c r="P30" s="14"/>
    </row>
    <row r="31" spans="1:20">
      <c r="A31" s="880"/>
      <c r="B31" s="240"/>
      <c r="C31" s="9"/>
      <c r="D31" s="95">
        <f>SUMIF('1 BL anterior'!C:C,A31,'1 BL anterior'!E:E)</f>
        <v>0</v>
      </c>
      <c r="E31" s="95"/>
      <c r="F31" s="95">
        <f>SUMIF('2 BL preli'!B:B,A31,'2 BL preli'!D:D)</f>
        <v>0</v>
      </c>
      <c r="G31" s="95"/>
      <c r="H31" s="95">
        <f>SUMIF('3BL ACTUAL'!C:C,A31,'3BL ACTUAL'!E:E)</f>
        <v>0</v>
      </c>
      <c r="I31" s="95"/>
      <c r="J31" s="95"/>
      <c r="K31" s="95"/>
      <c r="L31" s="95"/>
      <c r="M31" s="154">
        <f t="shared" si="1"/>
        <v>0</v>
      </c>
      <c r="N31" s="188"/>
      <c r="O31" s="188"/>
      <c r="P31" s="14"/>
    </row>
    <row r="32" spans="1:20">
      <c r="A32" s="241"/>
      <c r="B32" s="334"/>
      <c r="C32" s="9"/>
      <c r="D32" s="95">
        <f>SUMIF('1 BL anterior'!C:C,A32,'1 BL anterior'!E:E)</f>
        <v>0</v>
      </c>
      <c r="E32" s="95"/>
      <c r="F32" s="95">
        <f>SUMIF('2 BL preli'!B:B,A32,'2 BL preli'!D:D)</f>
        <v>0</v>
      </c>
      <c r="G32" s="95"/>
      <c r="H32" s="95">
        <f>SUMIF('3BL ACTUAL'!C:C,A32,'3BL ACTUAL'!E:E)</f>
        <v>0</v>
      </c>
      <c r="I32" s="95"/>
      <c r="J32" s="95"/>
      <c r="K32" s="95"/>
      <c r="L32" s="95"/>
      <c r="M32" s="154">
        <f t="shared" si="1"/>
        <v>0</v>
      </c>
      <c r="N32" s="188"/>
      <c r="O32" s="188"/>
      <c r="P32" s="14"/>
    </row>
    <row r="33" spans="1:17">
      <c r="B33" s="6"/>
      <c r="C33" s="12"/>
      <c r="D33" s="96">
        <f>SUM(D17:D32)</f>
        <v>0</v>
      </c>
      <c r="E33" s="96">
        <f t="shared" ref="E33:M33" si="2">SUM(E17:E32)</f>
        <v>0</v>
      </c>
      <c r="F33" s="96">
        <f t="shared" si="2"/>
        <v>0</v>
      </c>
      <c r="G33" s="96">
        <f t="shared" si="2"/>
        <v>0</v>
      </c>
      <c r="H33" s="96">
        <f t="shared" si="2"/>
        <v>0</v>
      </c>
      <c r="I33" s="96">
        <f t="shared" si="2"/>
        <v>0</v>
      </c>
      <c r="J33" s="96">
        <f t="shared" si="2"/>
        <v>0</v>
      </c>
      <c r="K33" s="96">
        <f t="shared" si="2"/>
        <v>0</v>
      </c>
      <c r="L33" s="96">
        <f t="shared" si="2"/>
        <v>0</v>
      </c>
      <c r="M33" s="96">
        <f t="shared" si="2"/>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+D33-D15</f>
        <v>0</v>
      </c>
      <c r="F35" s="98">
        <f>+F33-F15</f>
        <v>0</v>
      </c>
      <c r="M35" s="98">
        <f>+M33-M15</f>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Hoja62">
    <tabColor theme="3"/>
    <pageSetUpPr fitToPage="1"/>
  </sheetPr>
  <dimension ref="A1:T87"/>
  <sheetViews>
    <sheetView workbookViewId="0"/>
  </sheetViews>
  <sheetFormatPr baseColWidth="10" defaultColWidth="8.85546875" defaultRowHeight="12.75"/>
  <cols>
    <col min="1" max="1" width="18.7109375" customWidth="1"/>
    <col min="2" max="2" width="30.85546875" customWidth="1"/>
    <col min="3" max="3" width="4.85546875" customWidth="1"/>
    <col min="4" max="4" width="11.42578125" customWidth="1"/>
    <col min="5" max="5" width="11.85546875" bestFit="1" customWidth="1"/>
    <col min="6" max="6" width="10.14062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BG101'!C44</f>
        <v>220</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BG101'!B44</f>
        <v>Operaciones Relacionadas infomativas Pasivos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ht="13.5" thickBot="1">
      <c r="B10" s="230"/>
      <c r="C10" s="8"/>
      <c r="D10" s="8"/>
      <c r="E10" s="8"/>
      <c r="F10" s="8"/>
      <c r="G10" s="29" t="s">
        <v>7</v>
      </c>
      <c r="H10" s="9"/>
      <c r="I10" s="8"/>
      <c r="J10" s="13"/>
      <c r="K10" s="14"/>
      <c r="L10" s="9"/>
      <c r="M10" s="13"/>
      <c r="N10" s="188"/>
      <c r="O10" s="188"/>
      <c r="P10" s="13"/>
    </row>
    <row r="11" spans="1:17">
      <c r="A11" s="57" t="s">
        <v>399</v>
      </c>
      <c r="B11" s="189" t="s">
        <v>203</v>
      </c>
      <c r="C11" s="9"/>
      <c r="D11" s="418">
        <f>SUMIF('1 BL anterior'!B:B,A11,'1 BL anterior'!E:E)</f>
        <v>0</v>
      </c>
      <c r="E11" s="441"/>
      <c r="F11" s="200">
        <f>SUMIF('2 BL preli'!A:A,A11,'2 BL preli'!D:D)</f>
        <v>0</v>
      </c>
      <c r="G11" s="443"/>
      <c r="H11" s="441"/>
      <c r="I11" s="441"/>
      <c r="J11" s="441"/>
      <c r="K11" s="441"/>
      <c r="L11" s="441"/>
      <c r="M11" s="451">
        <f>SUMIF('3BL ACTUAL'!B:B,A11,'3BL ACTUAL'!E:E)</f>
        <v>0</v>
      </c>
      <c r="N11" s="21">
        <f t="shared" ref="N11:N16" si="0">IF(M11&lt;&gt;0,1,0)</f>
        <v>0</v>
      </c>
      <c r="O11" s="14">
        <f t="shared" ref="O11:O16" si="1">IF(M11&lt;&gt;0,3,0)</f>
        <v>0</v>
      </c>
      <c r="P11" s="14">
        <f t="shared" ref="P11:P16" si="2">+N11+O11</f>
        <v>0</v>
      </c>
    </row>
    <row r="12" spans="1:17">
      <c r="A12">
        <v>592</v>
      </c>
      <c r="B12" s="189" t="s">
        <v>204</v>
      </c>
      <c r="C12" s="9"/>
      <c r="D12" s="420">
        <f>SUMIF('1 BL anterior'!B:B,A12,'1 BL anterior'!E:E)</f>
        <v>0</v>
      </c>
      <c r="E12" s="95"/>
      <c r="F12" s="200">
        <f>SUMIF('2 BL preli'!A:A,A12,'2 BL preli'!D:D)</f>
        <v>0</v>
      </c>
      <c r="G12" s="178"/>
      <c r="H12" s="95"/>
      <c r="I12" s="95"/>
      <c r="J12" s="95"/>
      <c r="K12" s="95"/>
      <c r="L12" s="95"/>
      <c r="M12" s="453">
        <f>SUMIF('3BL ACTUAL'!B:B,A12,'3BL ACTUAL'!E:E)</f>
        <v>0</v>
      </c>
      <c r="N12" s="21">
        <f t="shared" si="0"/>
        <v>0</v>
      </c>
      <c r="O12" s="14">
        <f t="shared" si="1"/>
        <v>0</v>
      </c>
      <c r="P12" s="14">
        <f t="shared" si="2"/>
        <v>0</v>
      </c>
    </row>
    <row r="13" spans="1:17">
      <c r="A13" s="110" t="s">
        <v>400</v>
      </c>
      <c r="C13" s="9"/>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c r="A14" s="110">
        <v>4</v>
      </c>
      <c r="B14" s="110" t="s">
        <v>373</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c r="A15" s="110">
        <v>9</v>
      </c>
      <c r="B15" s="110" t="s">
        <v>374</v>
      </c>
      <c r="C15" s="9"/>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ht="13.5" thickBot="1">
      <c r="A16" s="110">
        <v>14</v>
      </c>
      <c r="B16" s="110" t="s">
        <v>375</v>
      </c>
      <c r="C16" s="881"/>
      <c r="D16" s="420">
        <f>SUMIF('1 BL anterior'!B:B,A16,'1 BL anterior'!E:E)</f>
        <v>0</v>
      </c>
      <c r="E16" s="445"/>
      <c r="F16" s="200">
        <f>SUMIF('2 BL preli'!A:A,A16,'2 BL preli'!D:D)</f>
        <v>0</v>
      </c>
      <c r="G16" s="447"/>
      <c r="H16" s="445"/>
      <c r="I16" s="445"/>
      <c r="J16" s="445"/>
      <c r="K16" s="445"/>
      <c r="L16" s="445"/>
      <c r="M16" s="474">
        <f>SUMIF('3BL ACTUAL'!B:B,A16,'3BL ACTUAL'!E:E)</f>
        <v>0</v>
      </c>
      <c r="N16" s="21">
        <f t="shared" si="0"/>
        <v>0</v>
      </c>
      <c r="O16" s="14">
        <f t="shared" si="1"/>
        <v>0</v>
      </c>
      <c r="P16" s="14">
        <f t="shared" si="2"/>
        <v>0</v>
      </c>
    </row>
    <row r="17" spans="1:20" ht="13.5" thickBot="1">
      <c r="A17" s="1188">
        <f>+M35</f>
        <v>0</v>
      </c>
      <c r="B17" s="1068">
        <f>+D35</f>
        <v>0</v>
      </c>
      <c r="C17" s="461"/>
      <c r="D17" s="155">
        <f t="shared" ref="D17:M17" si="3">SUM(D11:D16)</f>
        <v>0</v>
      </c>
      <c r="E17" s="1077">
        <f t="shared" si="3"/>
        <v>0</v>
      </c>
      <c r="F17" s="461">
        <f t="shared" si="3"/>
        <v>0</v>
      </c>
      <c r="G17" s="475">
        <f t="shared" si="3"/>
        <v>0</v>
      </c>
      <c r="H17" s="461">
        <f t="shared" si="3"/>
        <v>0</v>
      </c>
      <c r="I17" s="461">
        <f t="shared" si="3"/>
        <v>0</v>
      </c>
      <c r="J17" s="460">
        <f t="shared" si="3"/>
        <v>0</v>
      </c>
      <c r="K17" s="460">
        <f t="shared" si="3"/>
        <v>0</v>
      </c>
      <c r="L17" s="461">
        <f t="shared" si="3"/>
        <v>0</v>
      </c>
      <c r="M17" s="476">
        <f t="shared" si="3"/>
        <v>0</v>
      </c>
      <c r="N17" s="1167">
        <f>IF(SUM(N$11:N16)=0,0,SUM(N$11:N16)/COUNTIF(N$11:N16,"&gt;0"))</f>
        <v>0</v>
      </c>
      <c r="O17" s="1167">
        <f>IF(SUM(O$11:O16)=0,0,SUM(O$11:O16)/COUNTIF(O$11:O16,"&gt;0"))</f>
        <v>0</v>
      </c>
      <c r="P17" s="1167">
        <f>IF(SUM(P$11:P16)=0,0,SUM(P$11:P16)/COUNTIF(P$11:P16,"&gt;0"))</f>
        <v>0</v>
      </c>
      <c r="Q17" s="3">
        <f>+B18</f>
        <v>0</v>
      </c>
    </row>
    <row r="18" spans="1:20">
      <c r="B18" s="342"/>
      <c r="C18" s="9"/>
      <c r="D18" s="9"/>
      <c r="E18" s="9"/>
      <c r="F18" s="9"/>
      <c r="G18" s="30"/>
      <c r="H18" s="9"/>
      <c r="I18" s="9"/>
      <c r="J18" s="14"/>
      <c r="K18" s="14"/>
      <c r="L18" s="9"/>
      <c r="M18" s="14"/>
      <c r="N18" s="188"/>
      <c r="O18" s="188"/>
      <c r="P18" s="14"/>
    </row>
    <row r="19" spans="1:20">
      <c r="A19" s="245"/>
      <c r="B19" s="338"/>
      <c r="C19" s="9"/>
      <c r="D19" s="95">
        <f>SUMIF('1 BL anterior'!C:C,A19,'1 BL anterior'!E:E)</f>
        <v>0</v>
      </c>
      <c r="E19" s="95"/>
      <c r="F19" s="95">
        <f>SUMIF('2 BL preli'!B:B,A19,'2 BL preli'!D:D)</f>
        <v>0</v>
      </c>
      <c r="G19" s="95"/>
      <c r="H19" s="95">
        <f>SUMIF('3BL ACTUAL'!C:C,A19,'3BL ACTUAL'!E:E)</f>
        <v>0</v>
      </c>
      <c r="I19" s="95"/>
      <c r="J19" s="95"/>
      <c r="K19" s="95"/>
      <c r="L19" s="95"/>
      <c r="M19" s="154">
        <f>+H19+J19+L19-I19-K19</f>
        <v>0</v>
      </c>
      <c r="N19" s="14"/>
      <c r="O19" s="14"/>
      <c r="P19" s="14"/>
    </row>
    <row r="20" spans="1:20">
      <c r="A20" s="245"/>
      <c r="B20" s="63"/>
      <c r="C20" s="9"/>
      <c r="D20" s="95">
        <f>SUMIF('1 BL anterior'!C:C,A20,'1 BL anterior'!E:E)</f>
        <v>0</v>
      </c>
      <c r="E20" s="95"/>
      <c r="F20" s="95">
        <f>SUMIF('2 BL preli'!B:B,A20,'2 BL preli'!D:D)</f>
        <v>0</v>
      </c>
      <c r="G20" s="95"/>
      <c r="H20" s="95">
        <f>SUMIF('3BL ACTUAL'!C:C,A20,'3BL ACTUAL'!E:E)</f>
        <v>0</v>
      </c>
      <c r="I20" s="95"/>
      <c r="J20" s="95"/>
      <c r="K20" s="95"/>
      <c r="L20" s="95"/>
      <c r="M20" s="154">
        <f>+H20+J20+L20-I20-K20</f>
        <v>0</v>
      </c>
      <c r="N20" s="188"/>
      <c r="O20" s="188"/>
      <c r="P20" s="14"/>
    </row>
    <row r="21" spans="1:20">
      <c r="A21" s="245"/>
      <c r="B21" s="63"/>
      <c r="C21" s="9"/>
      <c r="D21" s="95">
        <f>SUMIF('1 BL anterior'!C:C,A21,'1 BL anterior'!E:E)</f>
        <v>0</v>
      </c>
      <c r="E21" s="95"/>
      <c r="F21" s="95">
        <f>SUMIF('2 BL preli'!B:B,A21,'2 BL preli'!D:D)</f>
        <v>0</v>
      </c>
      <c r="G21" s="95"/>
      <c r="H21" s="95">
        <f>SUMIF('3BL ACTUAL'!C:C,A21,'3BL ACTUAL'!E:E)</f>
        <v>0</v>
      </c>
      <c r="I21" s="95"/>
      <c r="J21" s="95"/>
      <c r="K21" s="95"/>
      <c r="L21" s="95"/>
      <c r="M21" s="154">
        <f>+H21+J21+L21-I21-K21</f>
        <v>0</v>
      </c>
      <c r="N21" s="14"/>
      <c r="O21" s="14"/>
      <c r="P21" s="14"/>
      <c r="T21" s="285"/>
    </row>
    <row r="22" spans="1:20" ht="15">
      <c r="A22" s="284"/>
      <c r="B22" s="286"/>
      <c r="C22" s="9"/>
      <c r="D22" s="95">
        <f>SUMIF('1 BL anterior'!C:C,A22,'1 BL anterior'!E:E)</f>
        <v>0</v>
      </c>
      <c r="E22" s="95"/>
      <c r="F22" s="95">
        <f>SUMIF('2 BL preli'!B:B,A22,'2 BL preli'!D:D)</f>
        <v>0</v>
      </c>
      <c r="G22" s="95"/>
      <c r="H22" s="95">
        <f>SUMIF('3BL ACTUAL'!C:C,A22,'3BL ACTUAL'!E:E)</f>
        <v>0</v>
      </c>
      <c r="I22" s="95"/>
      <c r="J22" s="95"/>
      <c r="K22" s="95"/>
      <c r="L22" s="95"/>
      <c r="M22" s="154">
        <f t="shared" ref="M22:M31" si="4">+H22+J22+L22-I22-K22</f>
        <v>0</v>
      </c>
      <c r="N22" s="188"/>
      <c r="O22" s="188"/>
      <c r="P22" s="14"/>
    </row>
    <row r="23" spans="1:20">
      <c r="A23" s="245"/>
      <c r="B23" s="338"/>
      <c r="C23" s="9"/>
      <c r="D23" s="95">
        <f>SUMIF('1 BL anterior'!C:C,A23,'1 BL anterior'!E:E)</f>
        <v>0</v>
      </c>
      <c r="E23" s="95"/>
      <c r="F23" s="95">
        <f>SUMIF('2 BL preli'!B:B,A23,'2 BL preli'!D:D)</f>
        <v>0</v>
      </c>
      <c r="G23" s="95"/>
      <c r="H23" s="95">
        <f>SUMIF('3BL ACTUAL'!C:C,A23,'3BL ACTUAL'!E:E)</f>
        <v>0</v>
      </c>
      <c r="I23" s="95"/>
      <c r="J23" s="95"/>
      <c r="K23" s="95"/>
      <c r="L23" s="95"/>
      <c r="M23" s="154">
        <f t="shared" si="4"/>
        <v>0</v>
      </c>
      <c r="N23" s="188"/>
      <c r="O23" s="188"/>
      <c r="P23" s="14"/>
    </row>
    <row r="24" spans="1:20">
      <c r="A24" s="245"/>
      <c r="B24" s="63"/>
      <c r="C24" s="9"/>
      <c r="D24" s="95">
        <f>SUMIF('1 BL anterior'!C:C,A24,'1 BL anterior'!E:E)</f>
        <v>0</v>
      </c>
      <c r="E24" s="95"/>
      <c r="F24" s="95">
        <f>SUMIF('2 BL preli'!B:B,A24,'2 BL preli'!D:D)</f>
        <v>0</v>
      </c>
      <c r="G24" s="95"/>
      <c r="H24" s="95">
        <f>SUMIF('3BL ACTUAL'!C:C,A24,'3BL ACTUAL'!E:E)</f>
        <v>0</v>
      </c>
      <c r="I24" s="95"/>
      <c r="J24" s="95"/>
      <c r="K24" s="95"/>
      <c r="L24" s="95"/>
      <c r="M24" s="154">
        <f t="shared" si="4"/>
        <v>0</v>
      </c>
      <c r="N24" s="188"/>
      <c r="O24" s="188"/>
      <c r="P24" s="14"/>
    </row>
    <row r="25" spans="1:20">
      <c r="A25" s="245"/>
      <c r="B25" s="63"/>
      <c r="C25" s="9"/>
      <c r="D25" s="95">
        <f>SUMIF('1 BL anterior'!C:C,A25,'1 BL anterior'!E:E)</f>
        <v>0</v>
      </c>
      <c r="E25" s="95"/>
      <c r="F25" s="95">
        <f>SUMIF('2 BL preli'!B:B,A25,'2 BL preli'!D:D)</f>
        <v>0</v>
      </c>
      <c r="G25" s="95"/>
      <c r="H25" s="95">
        <f>SUMIF('3BL ACTUAL'!C:C,A25,'3BL ACTUAL'!E:E)</f>
        <v>0</v>
      </c>
      <c r="I25" s="95"/>
      <c r="J25" s="95"/>
      <c r="K25" s="95"/>
      <c r="L25" s="95"/>
      <c r="M25" s="154">
        <f t="shared" si="4"/>
        <v>0</v>
      </c>
      <c r="N25" s="188"/>
      <c r="O25" s="188"/>
      <c r="P25" s="14"/>
    </row>
    <row r="26" spans="1:20">
      <c r="A26" s="245"/>
      <c r="B26" s="63"/>
      <c r="C26" s="9"/>
      <c r="D26" s="95">
        <f>SUMIF('1 BL anterior'!C:C,A26,'1 BL anterior'!E:E)</f>
        <v>0</v>
      </c>
      <c r="E26" s="95"/>
      <c r="F26" s="95">
        <f>SUMIF('2 BL preli'!B:B,A26,'2 BL preli'!D:D)</f>
        <v>0</v>
      </c>
      <c r="G26" s="95"/>
      <c r="H26" s="95">
        <f>SUMIF('3BL ACTUAL'!C:C,A26,'3BL ACTUAL'!E:E)</f>
        <v>0</v>
      </c>
      <c r="I26" s="95"/>
      <c r="J26" s="95"/>
      <c r="K26" s="95"/>
      <c r="L26" s="95"/>
      <c r="M26" s="154">
        <f t="shared" si="4"/>
        <v>0</v>
      </c>
      <c r="N26" s="188"/>
      <c r="O26" s="188"/>
      <c r="P26" s="14"/>
    </row>
    <row r="27" spans="1:20">
      <c r="A27" s="245"/>
      <c r="B27" s="63"/>
      <c r="C27" s="9"/>
      <c r="D27" s="95">
        <f>SUMIF('1 BL anterior'!C:C,A27,'1 BL anterior'!E:E)</f>
        <v>0</v>
      </c>
      <c r="E27" s="95"/>
      <c r="F27" s="95">
        <f>SUMIF('2 BL preli'!B:B,A27,'2 BL preli'!D:D)</f>
        <v>0</v>
      </c>
      <c r="G27" s="95"/>
      <c r="H27" s="95">
        <f>SUMIF('3BL ACTUAL'!C:C,A27,'3BL ACTUAL'!E:E)</f>
        <v>0</v>
      </c>
      <c r="I27" s="95"/>
      <c r="J27" s="95"/>
      <c r="K27" s="95"/>
      <c r="L27" s="95"/>
      <c r="M27" s="154">
        <f t="shared" si="4"/>
        <v>0</v>
      </c>
      <c r="N27" s="188"/>
      <c r="O27" s="188"/>
      <c r="P27" s="14"/>
    </row>
    <row r="28" spans="1:20" ht="15">
      <c r="A28" s="345"/>
      <c r="B28" s="331"/>
      <c r="C28" s="9"/>
      <c r="D28" s="95">
        <f>SUMIF('1 BL anterior'!C:C,A28,'1 BL anterior'!E:E)</f>
        <v>0</v>
      </c>
      <c r="E28" s="95"/>
      <c r="F28" s="95">
        <f>SUMIF('2 BL preli'!B:B,A28,'2 BL preli'!D:D)</f>
        <v>0</v>
      </c>
      <c r="G28" s="95"/>
      <c r="H28" s="95">
        <f>SUMIF('3BL ACTUAL'!C:C,A28,'3BL ACTUAL'!E:E)</f>
        <v>0</v>
      </c>
      <c r="I28" s="95"/>
      <c r="J28" s="95"/>
      <c r="K28" s="95"/>
      <c r="L28" s="95"/>
      <c r="M28" s="154">
        <f t="shared" si="4"/>
        <v>0</v>
      </c>
      <c r="N28" s="188"/>
      <c r="O28" s="188"/>
      <c r="P28" s="14"/>
    </row>
    <row r="29" spans="1:20">
      <c r="A29" s="245"/>
      <c r="B29" s="338"/>
      <c r="C29" s="9"/>
      <c r="D29" s="95">
        <f>SUMIF('1 BL anterior'!C:C,A29,'1 BL anterior'!E:E)</f>
        <v>0</v>
      </c>
      <c r="E29" s="95"/>
      <c r="F29" s="95">
        <f>SUMIF('2 BL preli'!B:B,A29,'2 BL preli'!D:D)</f>
        <v>0</v>
      </c>
      <c r="G29" s="95"/>
      <c r="H29" s="95">
        <f>SUMIF('3BL ACTUAL'!C:C,A29,'3BL ACTUAL'!E:E)</f>
        <v>0</v>
      </c>
      <c r="I29" s="95"/>
      <c r="J29" s="95"/>
      <c r="K29" s="95"/>
      <c r="L29" s="95"/>
      <c r="M29" s="154">
        <f t="shared" si="4"/>
        <v>0</v>
      </c>
      <c r="N29" s="188"/>
      <c r="O29" s="188"/>
      <c r="P29" s="14"/>
    </row>
    <row r="30" spans="1:20">
      <c r="A30" s="245"/>
      <c r="B30" s="63"/>
      <c r="C30" s="9"/>
      <c r="D30" s="95">
        <f>SUMIF('1 BL anterior'!C:C,A30,'1 BL anterior'!E:E)</f>
        <v>0</v>
      </c>
      <c r="E30" s="95"/>
      <c r="F30" s="95">
        <f>SUMIF('2 BL preli'!B:B,A30,'2 BL preli'!D:D)</f>
        <v>0</v>
      </c>
      <c r="G30" s="95"/>
      <c r="H30" s="95">
        <f>SUMIF('3BL ACTUAL'!C:C,A30,'3BL ACTUAL'!E:E)</f>
        <v>0</v>
      </c>
      <c r="I30" s="95"/>
      <c r="J30" s="95"/>
      <c r="K30" s="95"/>
      <c r="L30" s="95"/>
      <c r="M30" s="154">
        <f t="shared" si="4"/>
        <v>0</v>
      </c>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 t="shared" si="4"/>
        <v>0</v>
      </c>
      <c r="N31" s="188"/>
      <c r="O31" s="188"/>
      <c r="P31" s="14"/>
    </row>
    <row r="32" spans="1:20">
      <c r="A32" s="241"/>
      <c r="B32" s="334"/>
      <c r="C32" s="9"/>
      <c r="D32" s="95"/>
      <c r="E32" s="95"/>
      <c r="F32" s="95"/>
      <c r="G32" s="178"/>
      <c r="H32" s="71"/>
      <c r="I32" s="95"/>
      <c r="J32" s="95"/>
      <c r="K32" s="95"/>
      <c r="L32" s="95"/>
      <c r="M32" s="95"/>
      <c r="N32" s="188"/>
      <c r="O32" s="188"/>
      <c r="P32" s="14"/>
    </row>
    <row r="33" spans="1:17">
      <c r="B33" s="6"/>
      <c r="C33" s="12"/>
      <c r="D33" s="96">
        <f t="shared" ref="D33:M33" si="5">SUM(D10:D32)</f>
        <v>0</v>
      </c>
      <c r="E33" s="96">
        <f t="shared" si="5"/>
        <v>0</v>
      </c>
      <c r="F33" s="96">
        <f t="shared" si="5"/>
        <v>0</v>
      </c>
      <c r="G33" s="96">
        <f t="shared" si="5"/>
        <v>0</v>
      </c>
      <c r="H33" s="96">
        <f t="shared" si="5"/>
        <v>0</v>
      </c>
      <c r="I33" s="96">
        <f t="shared" si="5"/>
        <v>0</v>
      </c>
      <c r="J33" s="96">
        <f t="shared" si="5"/>
        <v>0</v>
      </c>
      <c r="K33" s="96">
        <f t="shared" si="5"/>
        <v>0</v>
      </c>
      <c r="L33" s="96">
        <f t="shared" si="5"/>
        <v>0</v>
      </c>
      <c r="M33" s="96">
        <f t="shared" si="5"/>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+D33-D17</f>
        <v>0</v>
      </c>
      <c r="F35" s="98">
        <f>+F33-F17</f>
        <v>0</v>
      </c>
      <c r="M35" s="98">
        <f>+M33-M17</f>
        <v>0</v>
      </c>
      <c r="Q35" s="183"/>
    </row>
    <row r="36" spans="1:17">
      <c r="D36" s="98"/>
      <c r="M36" s="98"/>
      <c r="Q36" s="183"/>
    </row>
    <row r="37" spans="1:17">
      <c r="D37" s="98"/>
      <c r="M37" s="98"/>
      <c r="Q37" s="183"/>
    </row>
    <row r="38" spans="1:17">
      <c r="D38" s="98"/>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7" orientation="landscape" horizontalDpi="1200" verticalDpi="1200" r:id="rId1"/>
  <headerFooter alignWithMargins="0">
    <oddFooter>&amp;Z&amp;F&amp;RPágina &amp;P</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Hoja63">
    <tabColor theme="3"/>
  </sheetPr>
  <dimension ref="A1:T84"/>
  <sheetViews>
    <sheetView workbookViewId="0"/>
  </sheetViews>
  <sheetFormatPr baseColWidth="10" defaultColWidth="8.85546875" defaultRowHeight="12.75"/>
  <cols>
    <col min="1" max="1" width="18.7109375" style="1105" customWidth="1"/>
    <col min="2" max="2" width="30.85546875" customWidth="1"/>
    <col min="3" max="3" width="4.85546875" customWidth="1"/>
    <col min="4" max="4" width="12.7109375" customWidth="1"/>
    <col min="5" max="5" width="11.85546875" bestFit="1" customWidth="1"/>
    <col min="6" max="6" width="13.7109375"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2.2851562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BG101'!C48</f>
        <v>301</v>
      </c>
      <c r="N3" s="3525"/>
      <c r="O3" s="3"/>
      <c r="P3" s="3"/>
      <c r="Q3" s="3"/>
    </row>
    <row r="4" spans="1:17">
      <c r="B4" s="1" t="str">
        <f>+'4 BG101'!B48</f>
        <v>Capital Suscrito asignado</v>
      </c>
      <c r="C4" s="1"/>
      <c r="D4" s="1"/>
      <c r="E4" s="1"/>
      <c r="F4" s="2"/>
      <c r="G4" s="2"/>
      <c r="H4" s="2"/>
      <c r="I4" s="2"/>
      <c r="J4" s="2"/>
      <c r="M4" s="3525"/>
      <c r="N4" s="3525"/>
      <c r="O4" s="3"/>
      <c r="P4" s="3"/>
      <c r="Q4" s="3"/>
    </row>
    <row r="5" spans="1:17">
      <c r="B5" s="1" t="str">
        <f>+'4 BG101'!B32</f>
        <v>Impuesto a la renta por pagar del ejercicio</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1572"/>
      <c r="C10" s="8"/>
      <c r="D10" s="8"/>
      <c r="E10" s="8"/>
      <c r="F10" s="8"/>
      <c r="G10" s="29" t="s">
        <v>7</v>
      </c>
      <c r="H10" s="9"/>
      <c r="I10" s="8"/>
      <c r="J10" s="13"/>
      <c r="K10" s="14"/>
      <c r="L10" s="9"/>
      <c r="M10" s="13"/>
      <c r="N10" s="188"/>
      <c r="O10" s="188"/>
      <c r="P10" s="13"/>
    </row>
    <row r="11" spans="1:17" ht="13.5" thickBot="1">
      <c r="A11" s="1148" t="s">
        <v>26</v>
      </c>
      <c r="B11" s="63"/>
      <c r="C11" s="9"/>
      <c r="D11" s="9"/>
      <c r="E11" s="9"/>
      <c r="F11" s="9"/>
      <c r="G11" s="30"/>
      <c r="H11" s="9"/>
      <c r="I11" s="9"/>
      <c r="J11" s="14"/>
      <c r="K11" s="14"/>
      <c r="L11" s="9"/>
      <c r="M11" s="14"/>
      <c r="N11" s="188"/>
      <c r="O11" s="188"/>
      <c r="P11" s="14"/>
    </row>
    <row r="12" spans="1:17" ht="15">
      <c r="A12" s="1148">
        <v>601</v>
      </c>
      <c r="B12" s="1590" t="s">
        <v>401</v>
      </c>
      <c r="C12" s="9"/>
      <c r="D12" s="418">
        <f>SUMIF('1 BL anterior'!B:B,A12,'1 BL anterior'!E:E)</f>
        <v>800</v>
      </c>
      <c r="E12" s="441">
        <f>+D12-F12</f>
        <v>800</v>
      </c>
      <c r="F12" s="200">
        <f>SUMIF('2 BL preli'!A:A,A12,'2 BL preli'!D:D)</f>
        <v>0</v>
      </c>
      <c r="G12" s="443">
        <f>+M12-D12</f>
        <v>-800</v>
      </c>
      <c r="H12" s="441"/>
      <c r="I12" s="441"/>
      <c r="J12" s="441"/>
      <c r="K12" s="441"/>
      <c r="L12" s="441"/>
      <c r="M12" s="451">
        <f>SUMIF('3BL ACTUAL'!B:B,A12,'3BL ACTUAL'!E:E)</f>
        <v>0</v>
      </c>
      <c r="N12" s="21">
        <f>IF(M12&lt;&gt;0,1,0)</f>
        <v>0</v>
      </c>
      <c r="O12" s="14">
        <f>IF(M12&lt;&gt;0,3,0)</f>
        <v>0</v>
      </c>
      <c r="P12" s="14">
        <f>+N12+O12</f>
        <v>0</v>
      </c>
    </row>
    <row r="13" spans="1:17" ht="15">
      <c r="A13" s="1148">
        <v>602</v>
      </c>
      <c r="B13" s="1590" t="s">
        <v>402</v>
      </c>
      <c r="C13" s="9"/>
      <c r="D13" s="420">
        <f>SUMIF('1 BL anterior'!B:B,A13,'1 BL anterior'!E:E)</f>
        <v>0</v>
      </c>
      <c r="E13" s="95"/>
      <c r="F13" s="200">
        <f>SUMIF('2 BL preli'!A:A,A13,'2 BL preli'!D:D)</f>
        <v>0</v>
      </c>
      <c r="G13" s="178"/>
      <c r="H13" s="95"/>
      <c r="I13" s="95"/>
      <c r="J13" s="95"/>
      <c r="K13" s="95"/>
      <c r="L13" s="95"/>
      <c r="M13" s="453">
        <f>SUMIF('3BL ACTUAL'!B:B,A13,'3BL ACTUAL'!E:E)</f>
        <v>0</v>
      </c>
      <c r="N13" s="21">
        <f>IF(M13&lt;&gt;0,1,0)</f>
        <v>0</v>
      </c>
      <c r="O13" s="14">
        <f>IF(M13&lt;&gt;0,3,0)</f>
        <v>0</v>
      </c>
      <c r="P13" s="14">
        <f>+N13+O13</f>
        <v>0</v>
      </c>
    </row>
    <row r="14" spans="1:17" ht="15.75" thickBot="1">
      <c r="A14" s="1148">
        <v>603</v>
      </c>
      <c r="B14" s="1590" t="s">
        <v>403</v>
      </c>
      <c r="C14" s="881"/>
      <c r="D14" s="420">
        <f>SUMIF('1 BL anterior'!B:B,A14,'1 BL anterior'!E:E)</f>
        <v>0</v>
      </c>
      <c r="E14" s="95"/>
      <c r="F14" s="200">
        <f>SUMIF('2 BL preli'!A:A,A14,'2 BL preli'!D:D)</f>
        <v>0</v>
      </c>
      <c r="G14" s="447"/>
      <c r="H14" s="445"/>
      <c r="I14" s="445"/>
      <c r="J14" s="445"/>
      <c r="K14" s="445"/>
      <c r="L14" s="445"/>
      <c r="M14" s="474">
        <f>SUMIF('3BL ACTUAL'!B:B,A14,'3BL ACTUAL'!E:E)</f>
        <v>0</v>
      </c>
      <c r="N14" s="21">
        <f>IF(M14&lt;&gt;0,1,0)</f>
        <v>0</v>
      </c>
      <c r="O14" s="14">
        <f>IF(M14&lt;&gt;0,3,0)</f>
        <v>0</v>
      </c>
      <c r="P14" s="14">
        <f>+N14+O14</f>
        <v>0</v>
      </c>
    </row>
    <row r="15" spans="1:17" ht="15.75" thickBot="1">
      <c r="A15" s="1149">
        <f>+M32</f>
        <v>0</v>
      </c>
      <c r="B15" s="1603">
        <f>+D32</f>
        <v>0</v>
      </c>
      <c r="C15" s="461"/>
      <c r="D15" s="477">
        <f t="shared" ref="D15:M15" si="0">SUM(D12:D14)</f>
        <v>800</v>
      </c>
      <c r="E15" s="457">
        <f t="shared" si="0"/>
        <v>800</v>
      </c>
      <c r="F15" s="478">
        <f t="shared" si="0"/>
        <v>0</v>
      </c>
      <c r="G15" s="456">
        <f t="shared" si="0"/>
        <v>-800</v>
      </c>
      <c r="H15" s="456">
        <f t="shared" si="0"/>
        <v>0</v>
      </c>
      <c r="I15" s="456">
        <f t="shared" si="0"/>
        <v>0</v>
      </c>
      <c r="J15" s="455">
        <f t="shared" si="0"/>
        <v>0</v>
      </c>
      <c r="K15" s="455">
        <f t="shared" si="0"/>
        <v>0</v>
      </c>
      <c r="L15" s="456">
        <f t="shared" si="0"/>
        <v>0</v>
      </c>
      <c r="M15" s="457">
        <f t="shared" si="0"/>
        <v>0</v>
      </c>
      <c r="N15" s="1167">
        <f>IF(SUM(N$11:N14)=0,0,SUM(N$11:N14)/COUNTIF(N$11:N14,"&gt;0"))</f>
        <v>0</v>
      </c>
      <c r="O15" s="1167">
        <f>IF(SUM(O$11:O14)=0,0,SUM(O$11:O14)/COUNTIF(O$11:O14,"&gt;0"))</f>
        <v>0</v>
      </c>
      <c r="P15" s="1167">
        <f>IF(SUM(P$11:P14)=0,0,SUM(P$11:P14)/COUNTIF(P$11:P14,"&gt;0"))</f>
        <v>0</v>
      </c>
      <c r="Q15" s="3" t="str">
        <f>+B16</f>
        <v>soportar el aporte para futuro aumento con el acta y la fecha</v>
      </c>
    </row>
    <row r="16" spans="1:17">
      <c r="B16" s="342" t="s">
        <v>1805</v>
      </c>
      <c r="C16" s="9"/>
      <c r="D16" s="9"/>
      <c r="E16" s="9"/>
      <c r="F16" s="9"/>
      <c r="G16" s="30"/>
      <c r="H16" s="9"/>
      <c r="I16" s="9"/>
      <c r="J16" s="14"/>
      <c r="K16" s="14"/>
      <c r="L16" s="9"/>
      <c r="M16" s="14"/>
      <c r="N16" s="188"/>
      <c r="O16" s="188"/>
      <c r="P16" s="14"/>
    </row>
    <row r="17" spans="1:20">
      <c r="A17" s="1936"/>
      <c r="B17" s="1937"/>
      <c r="C17" s="9"/>
      <c r="D17" s="95">
        <f>SUMIF('1 BL anterior'!C:C,A17,'1 BL anterior'!E:E)</f>
        <v>0</v>
      </c>
      <c r="E17" s="95">
        <f t="shared" ref="E17:E23" si="1">+F17-D17</f>
        <v>0</v>
      </c>
      <c r="F17" s="95">
        <f>SUMIF('2 BL preli'!B:B,A17,'2 BL preli'!D:D)</f>
        <v>0</v>
      </c>
      <c r="G17" s="95">
        <f t="shared" ref="G17:G23" si="2">+M17-D17</f>
        <v>0</v>
      </c>
      <c r="H17" s="95">
        <f>SUMIF('3BL ACTUAL'!C:C,A17,'3BL ACTUAL'!E:E)</f>
        <v>0</v>
      </c>
      <c r="I17" s="95"/>
      <c r="J17" s="95"/>
      <c r="K17" s="95"/>
      <c r="L17" s="95"/>
      <c r="M17" s="154">
        <f t="shared" ref="M17:M23" si="3">+H17+J17+L17-I17-K17</f>
        <v>0</v>
      </c>
      <c r="N17" s="188"/>
      <c r="O17" s="188"/>
      <c r="P17" s="14"/>
    </row>
    <row r="18" spans="1:20">
      <c r="A18" s="189"/>
      <c r="B18" s="1586"/>
      <c r="C18" s="9"/>
      <c r="D18" s="95">
        <f>SUMIF('1 BL anterior'!C:C,A18,'1 BL anterior'!E:E)</f>
        <v>0</v>
      </c>
      <c r="E18" s="95">
        <f t="shared" si="1"/>
        <v>0</v>
      </c>
      <c r="F18" s="95">
        <f>SUMIF('2 BL preli'!B:B,A18,'2 BL preli'!D:D)</f>
        <v>0</v>
      </c>
      <c r="G18" s="95">
        <f t="shared" si="2"/>
        <v>0</v>
      </c>
      <c r="H18" s="95">
        <f>SUMIF('3BL ACTUAL'!C:C,A18,'3BL ACTUAL'!E:E)</f>
        <v>0</v>
      </c>
      <c r="I18" s="95"/>
      <c r="J18" s="95"/>
      <c r="K18" s="95"/>
      <c r="L18" s="95"/>
      <c r="M18" s="154">
        <f t="shared" si="3"/>
        <v>0</v>
      </c>
      <c r="N18" s="188"/>
      <c r="O18" s="188"/>
      <c r="P18" s="14"/>
    </row>
    <row r="19" spans="1:20" ht="15">
      <c r="A19" s="2658" t="s">
        <v>5363</v>
      </c>
      <c r="B19" s="2658" t="s">
        <v>5378</v>
      </c>
      <c r="C19" s="9"/>
      <c r="D19" s="95">
        <f>SUMIF('1 BL anterior'!C:C,A19,'1 BL anterior'!E:E)</f>
        <v>800</v>
      </c>
      <c r="E19" s="95">
        <f t="shared" si="1"/>
        <v>-800</v>
      </c>
      <c r="F19" s="95">
        <f>SUMIF('2 BL preli'!B:B,A19,'2 BL preli'!D:D)</f>
        <v>0</v>
      </c>
      <c r="G19" s="95">
        <f t="shared" si="2"/>
        <v>-800</v>
      </c>
      <c r="H19" s="95">
        <f>SUMIF('3BL ACTUAL'!C:C,A19,'3BL ACTUAL'!E:E)</f>
        <v>0</v>
      </c>
      <c r="I19" s="95"/>
      <c r="J19" s="95"/>
      <c r="K19" s="95"/>
      <c r="L19" s="95"/>
      <c r="M19" s="154">
        <f t="shared" si="3"/>
        <v>0</v>
      </c>
      <c r="N19" s="14"/>
      <c r="O19" s="14"/>
      <c r="P19" s="14"/>
    </row>
    <row r="20" spans="1:20" ht="15.75">
      <c r="A20" s="2469"/>
      <c r="B20" s="2469"/>
      <c r="C20" s="9"/>
      <c r="D20" s="95">
        <f>SUMIF('1 BL anterior'!C:C,A20,'1 BL anterior'!E:E)</f>
        <v>0</v>
      </c>
      <c r="E20" s="95">
        <f t="shared" si="1"/>
        <v>0</v>
      </c>
      <c r="F20" s="95">
        <f>SUMIF('2 BL preli'!B:B,A20,'2 BL preli'!D:D)</f>
        <v>0</v>
      </c>
      <c r="G20" s="95">
        <f t="shared" si="2"/>
        <v>0</v>
      </c>
      <c r="H20" s="95">
        <f>SUMIF('3BL ACTUAL'!C:C,A20,'3BL ACTUAL'!E:E)</f>
        <v>0</v>
      </c>
      <c r="I20" s="95"/>
      <c r="J20" s="95"/>
      <c r="K20" s="95"/>
      <c r="L20" s="95"/>
      <c r="M20" s="154">
        <f t="shared" si="3"/>
        <v>0</v>
      </c>
      <c r="N20" s="188"/>
      <c r="O20" s="188"/>
      <c r="P20" s="14"/>
    </row>
    <row r="21" spans="1:20" ht="15">
      <c r="A21" s="2470"/>
      <c r="B21" s="2470"/>
      <c r="C21" s="9"/>
      <c r="D21" s="95">
        <f>SUMIF('1 BL anterior'!C:C,A21,'1 BL anterior'!E:E)</f>
        <v>0</v>
      </c>
      <c r="E21" s="95">
        <f t="shared" si="1"/>
        <v>0</v>
      </c>
      <c r="F21" s="95">
        <f>SUMIF('2 BL preli'!B:B,A21,'2 BL preli'!D:D)</f>
        <v>0</v>
      </c>
      <c r="G21" s="95">
        <f>+M21-D21</f>
        <v>0</v>
      </c>
      <c r="H21" s="95">
        <f>SUMIF('3BL ACTUAL'!C:C,A21,'3BL ACTUAL'!E:E)</f>
        <v>0</v>
      </c>
      <c r="I21" s="95"/>
      <c r="J21" s="95"/>
      <c r="K21" s="95"/>
      <c r="L21" s="95"/>
      <c r="M21" s="154">
        <f t="shared" si="3"/>
        <v>0</v>
      </c>
      <c r="N21" s="14"/>
      <c r="O21" s="14"/>
      <c r="P21" s="14"/>
      <c r="T21" s="285"/>
    </row>
    <row r="22" spans="1:20" ht="15">
      <c r="A22" s="2470"/>
      <c r="B22" s="2470"/>
      <c r="C22" s="9"/>
      <c r="D22" s="95">
        <f>SUMIF('1 BL anterior'!C:C,A22,'1 BL anterior'!E:E)</f>
        <v>0</v>
      </c>
      <c r="E22" s="95">
        <f t="shared" si="1"/>
        <v>0</v>
      </c>
      <c r="F22" s="95">
        <f>SUMIF('2 BL preli'!B:B,A22,'2 BL preli'!D:D)</f>
        <v>0</v>
      </c>
      <c r="G22" s="95">
        <f t="shared" si="2"/>
        <v>0</v>
      </c>
      <c r="H22" s="95">
        <f>SUMIF('3BL ACTUAL'!C:C,A22,'3BL ACTUAL'!E:E)</f>
        <v>0</v>
      </c>
      <c r="I22" s="95"/>
      <c r="J22" s="95"/>
      <c r="K22" s="95"/>
      <c r="L22" s="95"/>
      <c r="M22" s="154">
        <f t="shared" si="3"/>
        <v>0</v>
      </c>
      <c r="N22" s="188"/>
      <c r="O22" s="188"/>
      <c r="P22" s="14"/>
    </row>
    <row r="23" spans="1:20" ht="15">
      <c r="A23" s="2470"/>
      <c r="B23" s="2470"/>
      <c r="C23" s="9"/>
      <c r="D23" s="95">
        <f>SUMIF('1 BL anterior'!C:C,A23,'1 BL anterior'!E:E)</f>
        <v>0</v>
      </c>
      <c r="E23" s="95">
        <f t="shared" si="1"/>
        <v>0</v>
      </c>
      <c r="F23" s="95">
        <f>SUMIF('2 BL preli'!B:B,A23,'2 BL preli'!D:D)</f>
        <v>0</v>
      </c>
      <c r="G23" s="95">
        <f t="shared" si="2"/>
        <v>0</v>
      </c>
      <c r="H23" s="95">
        <f>SUMIF('3BL ACTUAL'!C:C,A23,'3BL ACTUAL'!E:E)</f>
        <v>0</v>
      </c>
      <c r="I23" s="95"/>
      <c r="J23" s="95"/>
      <c r="K23" s="95"/>
      <c r="L23" s="95"/>
      <c r="M23" s="154">
        <f t="shared" si="3"/>
        <v>0</v>
      </c>
      <c r="N23" s="188"/>
      <c r="O23" s="188"/>
      <c r="P23" s="14"/>
    </row>
    <row r="24" spans="1:20" ht="15">
      <c r="A24" s="2470"/>
      <c r="B24" s="2470"/>
      <c r="C24" s="9"/>
      <c r="D24" s="95">
        <f>SUMIF('1 BL anterior'!C:C,A24,'1 BL anterior'!E:E)</f>
        <v>0</v>
      </c>
      <c r="E24" s="95">
        <f>+F24-D24</f>
        <v>0</v>
      </c>
      <c r="F24" s="95">
        <f>SUMIF('2 BL preli'!B:B,A24,'2 BL preli'!D:D)</f>
        <v>0</v>
      </c>
      <c r="G24" s="95">
        <f>+M24-D24</f>
        <v>0</v>
      </c>
      <c r="H24" s="95">
        <f>SUMIF('3BL ACTUAL'!C:C,A24,'3BL ACTUAL'!E:E)</f>
        <v>0</v>
      </c>
      <c r="I24" s="95"/>
      <c r="J24" s="95"/>
      <c r="K24" s="95"/>
      <c r="L24" s="95"/>
      <c r="M24" s="154">
        <f>+H24+J24+L24-I24-K24</f>
        <v>0</v>
      </c>
      <c r="N24" s="188"/>
      <c r="O24" s="188"/>
      <c r="P24" s="14"/>
    </row>
    <row r="25" spans="1:20">
      <c r="A25" s="245"/>
      <c r="B25" s="63"/>
      <c r="C25" s="9"/>
      <c r="D25" s="95">
        <f>SUMIF('1 BL anterior'!C:C,A25,'1 BL anterior'!E:E)</f>
        <v>0</v>
      </c>
      <c r="E25" s="95">
        <f>+F25-D25</f>
        <v>0</v>
      </c>
      <c r="F25" s="95">
        <f>SUMIF('2 BL preli'!B:B,A25,'2 BL preli'!D:D)</f>
        <v>0</v>
      </c>
      <c r="G25" s="95">
        <f>+M25-D25</f>
        <v>0</v>
      </c>
      <c r="H25" s="95">
        <f>SUMIF('3BL ACTUAL'!C:C,A25,'3BL ACTUAL'!E:E)</f>
        <v>0</v>
      </c>
      <c r="I25" s="95"/>
      <c r="J25" s="95"/>
      <c r="K25" s="95"/>
      <c r="L25" s="95"/>
      <c r="M25" s="154">
        <f>+H25+J25+L25-I25-K25</f>
        <v>0</v>
      </c>
      <c r="N25" s="188"/>
      <c r="O25" s="188"/>
      <c r="P25" s="14"/>
    </row>
    <row r="26" spans="1:20">
      <c r="A26" s="245"/>
      <c r="B26" s="63"/>
      <c r="C26" s="9"/>
      <c r="D26" s="95">
        <f>SUMIF('1 BL anterior'!C:C,A26,'1 BL anterior'!E:E)</f>
        <v>0</v>
      </c>
      <c r="E26" s="95">
        <f>+F26-D26</f>
        <v>0</v>
      </c>
      <c r="F26" s="95">
        <f>SUMIF('2 BL preli'!B:B,A26,'2 BL preli'!D:D)</f>
        <v>0</v>
      </c>
      <c r="G26" s="95">
        <f>+M26-D26</f>
        <v>0</v>
      </c>
      <c r="H26" s="95">
        <f>SUMIF('3BL ACTUAL'!C:C,A26,'3BL ACTUAL'!E:E)</f>
        <v>0</v>
      </c>
      <c r="I26" s="95"/>
      <c r="J26" s="95"/>
      <c r="K26" s="95"/>
      <c r="L26" s="95"/>
      <c r="M26" s="154">
        <f>+H26+J26+L26-I26-K26</f>
        <v>0</v>
      </c>
      <c r="N26" s="188"/>
      <c r="O26" s="188"/>
      <c r="P26" s="14"/>
    </row>
    <row r="27" spans="1:20">
      <c r="A27" s="1793"/>
      <c r="B27" s="63"/>
      <c r="C27" s="9"/>
      <c r="D27" s="95">
        <f>SUMIF('1 BL anterior'!C:C,A27,'1 BL anterior'!E:E)</f>
        <v>0</v>
      </c>
      <c r="E27" s="95">
        <f>+F27-D27</f>
        <v>0</v>
      </c>
      <c r="F27" s="95">
        <f>SUMIF('2 BL preli'!B:B,A27,'2 BL preli'!D:D)</f>
        <v>0</v>
      </c>
      <c r="G27" s="95">
        <f>+M27-D27</f>
        <v>0</v>
      </c>
      <c r="H27" s="95">
        <f>SUMIF('3BL ACTUAL'!C:C,A27,'3BL ACTUAL'!E:E)</f>
        <v>0</v>
      </c>
      <c r="I27" s="95"/>
      <c r="J27" s="95"/>
      <c r="K27" s="95"/>
      <c r="L27" s="95"/>
      <c r="M27" s="154">
        <f>+H27+J27+L27-I27-K27</f>
        <v>0</v>
      </c>
      <c r="N27" s="188"/>
      <c r="O27" s="188"/>
      <c r="P27" s="14"/>
    </row>
    <row r="28" spans="1:20">
      <c r="A28" s="1408"/>
      <c r="B28" s="63"/>
      <c r="C28" s="9"/>
      <c r="D28" s="95">
        <f>SUMIF('1 BL anterior'!C:C,A28,'1 BL anterior'!E:E)</f>
        <v>0</v>
      </c>
      <c r="E28" s="95">
        <f>+F28-D28</f>
        <v>0</v>
      </c>
      <c r="F28" s="95">
        <f>SUMIF('2 BL preli'!B:B,A28,'2 BL preli'!D:D)</f>
        <v>0</v>
      </c>
      <c r="G28" s="95">
        <f>+M28-D28</f>
        <v>0</v>
      </c>
      <c r="H28" s="95">
        <f>SUMIF('3BL ACTUAL'!C:C,A28,'3BL ACTUAL'!E:E)</f>
        <v>0</v>
      </c>
      <c r="I28" s="95"/>
      <c r="J28" s="95"/>
      <c r="K28" s="95"/>
      <c r="L28" s="95"/>
      <c r="M28" s="154">
        <f>+H28+J28+L28-I28-K28</f>
        <v>0</v>
      </c>
      <c r="N28" s="188"/>
      <c r="O28" s="188"/>
      <c r="P28" s="14"/>
    </row>
    <row r="29" spans="1:20">
      <c r="A29" s="1151"/>
      <c r="B29" s="334"/>
      <c r="C29" s="9"/>
      <c r="D29" s="95"/>
      <c r="E29" s="95"/>
      <c r="F29" s="95"/>
      <c r="G29" s="178"/>
      <c r="H29" s="71"/>
      <c r="I29" s="95"/>
      <c r="J29" s="95"/>
      <c r="K29" s="95"/>
      <c r="L29" s="95"/>
      <c r="M29" s="95"/>
      <c r="N29" s="188"/>
      <c r="O29" s="188"/>
      <c r="P29" s="14"/>
    </row>
    <row r="30" spans="1:20">
      <c r="B30" s="6"/>
      <c r="C30" s="12"/>
      <c r="D30" s="96">
        <f t="shared" ref="D30:M30" si="4">SUM(D17:D29)</f>
        <v>800</v>
      </c>
      <c r="E30" s="96">
        <f t="shared" si="4"/>
        <v>-800</v>
      </c>
      <c r="F30" s="96">
        <f t="shared" si="4"/>
        <v>0</v>
      </c>
      <c r="G30" s="96">
        <f t="shared" si="4"/>
        <v>-800</v>
      </c>
      <c r="H30" s="96">
        <f t="shared" si="4"/>
        <v>0</v>
      </c>
      <c r="I30" s="96">
        <f t="shared" si="4"/>
        <v>0</v>
      </c>
      <c r="J30" s="96">
        <f t="shared" si="4"/>
        <v>0</v>
      </c>
      <c r="K30" s="96">
        <f t="shared" si="4"/>
        <v>0</v>
      </c>
      <c r="L30" s="96">
        <f t="shared" si="4"/>
        <v>0</v>
      </c>
      <c r="M30" s="96">
        <f t="shared" si="4"/>
        <v>0</v>
      </c>
      <c r="N30" s="6">
        <f>AVERAGE(N10:N29)</f>
        <v>0</v>
      </c>
      <c r="O30" s="6">
        <f>AVERAGE(O10:O29)</f>
        <v>0</v>
      </c>
      <c r="P30" s="6">
        <f>+N30+O30</f>
        <v>0</v>
      </c>
    </row>
    <row r="31" spans="1:20">
      <c r="B31" s="3"/>
      <c r="C31" s="3"/>
      <c r="D31" s="200"/>
      <c r="E31" s="200"/>
      <c r="F31" s="200"/>
      <c r="G31" s="200"/>
      <c r="H31" s="200"/>
      <c r="I31" s="200"/>
      <c r="J31" s="200"/>
      <c r="K31" s="200"/>
      <c r="L31" s="200"/>
      <c r="M31" s="200"/>
      <c r="N31" s="3"/>
      <c r="O31" s="3"/>
      <c r="P31" s="3"/>
    </row>
    <row r="32" spans="1:20">
      <c r="D32" s="98">
        <f>+D30-D15</f>
        <v>0</v>
      </c>
      <c r="F32" s="98">
        <f>+F30-F15</f>
        <v>0</v>
      </c>
      <c r="M32" s="98">
        <f>+M30-M15</f>
        <v>0</v>
      </c>
      <c r="Q32" s="183"/>
    </row>
    <row r="33" spans="1:17">
      <c r="D33" s="98"/>
      <c r="M33" s="98"/>
      <c r="Q33" s="183"/>
    </row>
    <row r="34" spans="1:17">
      <c r="D34" s="98"/>
      <c r="M34" s="98"/>
      <c r="Q34" s="183"/>
    </row>
    <row r="35" spans="1:17">
      <c r="D35" s="98"/>
      <c r="Q35" s="183"/>
    </row>
    <row r="36" spans="1:17">
      <c r="B36" s="106" t="s">
        <v>116</v>
      </c>
      <c r="C36" s="3"/>
      <c r="D36" s="3"/>
      <c r="H36" s="28"/>
      <c r="M36" s="98"/>
    </row>
    <row r="37" spans="1:17">
      <c r="B37" s="106" t="s">
        <v>117</v>
      </c>
      <c r="C37" s="3"/>
      <c r="D37" s="3"/>
      <c r="M37" s="200"/>
    </row>
    <row r="38" spans="1:17" ht="15.75">
      <c r="A38" s="1152"/>
      <c r="B38" s="3"/>
      <c r="C38" s="3"/>
      <c r="D38" s="3"/>
      <c r="E38" s="3"/>
      <c r="F38" s="3"/>
      <c r="G38" s="28"/>
      <c r="H38" s="3"/>
      <c r="I38" s="28"/>
      <c r="J38" s="3"/>
      <c r="M38" s="246"/>
      <c r="N38" s="187"/>
    </row>
    <row r="39" spans="1:17" ht="15.75">
      <c r="B39" s="22" t="s">
        <v>2</v>
      </c>
      <c r="C39" s="22">
        <v>2</v>
      </c>
      <c r="D39" s="3" t="s">
        <v>53</v>
      </c>
      <c r="E39" s="3"/>
      <c r="F39" s="3"/>
      <c r="G39" s="3"/>
      <c r="H39" s="3"/>
      <c r="I39" s="3"/>
      <c r="J39" s="3"/>
      <c r="M39" s="209"/>
      <c r="N39" s="209"/>
    </row>
    <row r="40" spans="1:17" ht="15.75">
      <c r="A40" s="1152">
        <v>1</v>
      </c>
      <c r="B40" s="3" t="s">
        <v>52</v>
      </c>
      <c r="C40" s="22">
        <v>3</v>
      </c>
      <c r="D40" s="108" t="s">
        <v>106</v>
      </c>
      <c r="E40" s="137"/>
      <c r="F40" s="137"/>
      <c r="G40" s="137"/>
      <c r="H40" s="137"/>
      <c r="I40" s="137"/>
      <c r="J40" s="137"/>
      <c r="M40" s="209"/>
      <c r="N40" s="209"/>
    </row>
    <row r="41" spans="1:17" ht="15.75">
      <c r="A41" s="1152">
        <v>2</v>
      </c>
      <c r="B41" s="3" t="s">
        <v>54</v>
      </c>
      <c r="C41" s="22">
        <v>4</v>
      </c>
      <c r="D41" s="3" t="s">
        <v>56</v>
      </c>
      <c r="E41" s="137"/>
      <c r="F41" s="137"/>
      <c r="G41" s="137"/>
      <c r="H41" s="137"/>
      <c r="I41" s="137"/>
      <c r="J41" s="137"/>
      <c r="M41" s="187"/>
      <c r="N41" s="187"/>
    </row>
    <row r="42" spans="1:17" ht="15.75">
      <c r="A42" s="1152"/>
      <c r="B42" s="106" t="s">
        <v>107</v>
      </c>
      <c r="C42" s="22">
        <v>5</v>
      </c>
      <c r="D42" s="3" t="s">
        <v>58</v>
      </c>
      <c r="E42" s="137"/>
      <c r="F42" s="137"/>
      <c r="G42" s="137"/>
      <c r="H42" s="137"/>
      <c r="I42" s="137"/>
      <c r="J42" s="137"/>
      <c r="M42" s="187"/>
      <c r="N42" s="187"/>
    </row>
    <row r="43" spans="1:17" ht="15.75">
      <c r="A43" s="1152">
        <v>3</v>
      </c>
      <c r="B43" s="3" t="s">
        <v>57</v>
      </c>
      <c r="C43" s="3"/>
      <c r="D43" s="3"/>
      <c r="E43" s="137"/>
      <c r="F43" s="137"/>
      <c r="G43" s="137"/>
      <c r="H43" s="137"/>
      <c r="I43" s="137"/>
      <c r="J43" s="137"/>
      <c r="M43" s="209"/>
      <c r="N43" s="209"/>
    </row>
    <row r="44" spans="1:17" ht="15.75">
      <c r="A44" s="1152">
        <v>2</v>
      </c>
      <c r="B44" s="3" t="s">
        <v>59</v>
      </c>
      <c r="C44" s="3"/>
      <c r="D44" s="3"/>
      <c r="E44" s="137"/>
      <c r="F44" s="137"/>
      <c r="G44" s="137"/>
      <c r="H44" s="137"/>
      <c r="I44" s="137"/>
      <c r="J44" s="137"/>
      <c r="M44" s="209"/>
      <c r="N44" s="187"/>
    </row>
    <row r="45" spans="1:17" ht="15.75">
      <c r="A45" s="1152">
        <v>1</v>
      </c>
      <c r="B45" s="3" t="s">
        <v>60</v>
      </c>
      <c r="C45" s="3"/>
      <c r="D45" s="3"/>
      <c r="E45" s="137"/>
      <c r="F45" s="137"/>
      <c r="G45" s="137"/>
      <c r="H45" s="137"/>
      <c r="I45" s="137"/>
      <c r="J45" s="137"/>
      <c r="M45" s="209"/>
      <c r="N45" s="209"/>
    </row>
    <row r="46" spans="1:17" ht="15.75">
      <c r="D46" s="200"/>
      <c r="E46" s="137"/>
      <c r="F46" s="137"/>
      <c r="G46" s="137"/>
      <c r="H46" s="137"/>
      <c r="I46" s="137"/>
      <c r="J46" s="137"/>
      <c r="M46" s="211"/>
    </row>
    <row r="47" spans="1:17" ht="15.75">
      <c r="M47" s="209"/>
    </row>
    <row r="52" spans="12:14" ht="15.75">
      <c r="M52" s="209"/>
      <c r="N52" s="209"/>
    </row>
    <row r="53" spans="12:14" ht="15.75">
      <c r="M53" s="209"/>
      <c r="N53" s="209"/>
    </row>
    <row r="54" spans="12:14" ht="15.75">
      <c r="M54" s="209"/>
      <c r="N54" s="209"/>
    </row>
    <row r="55" spans="12:14" ht="15.75">
      <c r="M55" s="187"/>
      <c r="N55" s="187"/>
    </row>
    <row r="56" spans="12:14" ht="15.75">
      <c r="M56" s="209"/>
      <c r="N56" s="209"/>
    </row>
    <row r="57" spans="12:14" ht="15.75">
      <c r="M57" s="213"/>
    </row>
    <row r="58" spans="12:14" ht="15.75">
      <c r="M58" s="212"/>
    </row>
    <row r="59" spans="12:14" ht="15.75">
      <c r="M59" s="213"/>
    </row>
    <row r="60" spans="12:14" ht="15.75">
      <c r="M60" s="212"/>
      <c r="N60" s="183"/>
    </row>
    <row r="61" spans="12:14" ht="15.75">
      <c r="M61" s="213"/>
    </row>
    <row r="62" spans="12:14">
      <c r="M62" s="247"/>
      <c r="N62" s="247"/>
    </row>
    <row r="63" spans="12:14">
      <c r="M63" s="247"/>
      <c r="N63" s="248"/>
    </row>
    <row r="64" spans="12:14">
      <c r="L64" s="183"/>
      <c r="M64" s="3528"/>
      <c r="N64" s="3529"/>
    </row>
    <row r="65" spans="12:14">
      <c r="M65" s="3528"/>
      <c r="N65" s="3529"/>
    </row>
    <row r="66" spans="12:14">
      <c r="M66" s="248"/>
      <c r="N66" s="248"/>
    </row>
    <row r="67" spans="12:14">
      <c r="M67" s="247"/>
      <c r="N67" s="248"/>
    </row>
    <row r="68" spans="12:14">
      <c r="M68" s="248"/>
      <c r="N68" s="247"/>
    </row>
    <row r="69" spans="12:14">
      <c r="L69" s="183"/>
      <c r="M69" s="249"/>
      <c r="N69" s="248"/>
    </row>
    <row r="70" spans="12:14">
      <c r="M70" s="248"/>
      <c r="N70" s="248"/>
    </row>
    <row r="71" spans="12:14">
      <c r="M71" s="247"/>
      <c r="N71" s="248"/>
    </row>
    <row r="72" spans="12:14">
      <c r="M72" s="247"/>
      <c r="N72" s="248"/>
    </row>
    <row r="73" spans="12:14">
      <c r="M73" s="247"/>
      <c r="N73" s="248"/>
    </row>
    <row r="74" spans="12:14">
      <c r="L74" s="183"/>
      <c r="M74" s="247"/>
      <c r="N74" s="248"/>
    </row>
    <row r="75" spans="12:14">
      <c r="M75" s="250"/>
      <c r="N75" s="250"/>
    </row>
    <row r="76" spans="12:14">
      <c r="M76" s="247"/>
      <c r="N76" s="250"/>
    </row>
    <row r="77" spans="12:14">
      <c r="L77" s="183"/>
      <c r="M77" s="250"/>
      <c r="N77" s="250"/>
    </row>
    <row r="78" spans="12:14">
      <c r="M78" s="248"/>
      <c r="N78" s="250"/>
    </row>
    <row r="79" spans="12:14">
      <c r="M79" s="248"/>
      <c r="N79" s="250"/>
    </row>
    <row r="80" spans="12:14">
      <c r="M80" s="248"/>
      <c r="N80" s="3527"/>
    </row>
    <row r="81" spans="13:14">
      <c r="M81" s="247"/>
      <c r="N81" s="3527"/>
    </row>
    <row r="82" spans="13:14">
      <c r="M82" s="248"/>
    </row>
    <row r="83" spans="13:14">
      <c r="M83" s="250"/>
    </row>
    <row r="84" spans="13:14">
      <c r="M84" s="251"/>
    </row>
  </sheetData>
  <mergeCells count="6">
    <mergeCell ref="N80:N81"/>
    <mergeCell ref="M3:N5"/>
    <mergeCell ref="N7:P7"/>
    <mergeCell ref="N8:O8"/>
    <mergeCell ref="M64:M65"/>
    <mergeCell ref="N64:N65"/>
  </mergeCells>
  <pageMargins left="0.15748031496062992" right="0.11811023622047245" top="0.6692913385826772" bottom="0.39370078740157483" header="0.27559055118110237" footer="0.23622047244094491"/>
  <pageSetup paperSize="9" scale="70" orientation="landscape" horizontalDpi="1200" verticalDpi="1200" r:id="rId1"/>
  <headerFooter alignWithMargins="0">
    <oddFooter>&amp;Z&amp;F&amp;RPágina &amp;P</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Hoja64">
    <tabColor theme="3"/>
  </sheetPr>
  <dimension ref="A1:T80"/>
  <sheetViews>
    <sheetView workbookViewId="0"/>
  </sheetViews>
  <sheetFormatPr baseColWidth="10" defaultColWidth="8.85546875" defaultRowHeight="12.75"/>
  <cols>
    <col min="1" max="1" width="18.7109375" customWidth="1"/>
    <col min="2" max="2" width="30.85546875" customWidth="1"/>
    <col min="3" max="3" width="4.85546875" customWidth="1"/>
    <col min="4" max="4" width="13.28515625" customWidth="1"/>
    <col min="5" max="5" width="11.85546875" bestFit="1" customWidth="1"/>
    <col min="6" max="6" width="12" bestFit="1"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0.8554687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BG101'!C49</f>
        <v>302</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BG101'!B49</f>
        <v>Reservas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1572"/>
      <c r="C10" s="8"/>
      <c r="D10" s="8"/>
      <c r="E10" s="8"/>
      <c r="F10" s="8"/>
      <c r="G10" s="29" t="s">
        <v>7</v>
      </c>
      <c r="H10" s="9"/>
      <c r="I10" s="8"/>
      <c r="J10" s="13"/>
      <c r="K10" s="14"/>
      <c r="L10" s="9"/>
      <c r="M10" s="13"/>
      <c r="N10" s="188"/>
      <c r="O10" s="188"/>
      <c r="P10" s="13"/>
    </row>
    <row r="11" spans="1:17">
      <c r="B11" s="360"/>
      <c r="C11" s="9"/>
      <c r="D11" s="9"/>
      <c r="E11" s="9"/>
      <c r="F11" s="9"/>
      <c r="G11" s="30"/>
      <c r="H11" s="9"/>
      <c r="I11" s="9"/>
      <c r="J11" s="14"/>
      <c r="K11" s="14"/>
      <c r="L11" s="9"/>
      <c r="M11" s="14"/>
      <c r="N11" s="188"/>
      <c r="O11" s="188"/>
      <c r="P11" s="14"/>
    </row>
    <row r="12" spans="1:17" ht="13.5" thickBot="1">
      <c r="A12" s="189" t="s">
        <v>99</v>
      </c>
      <c r="B12" s="1586"/>
      <c r="C12" s="9"/>
      <c r="D12" s="9"/>
      <c r="E12" s="9"/>
      <c r="F12" s="9"/>
      <c r="G12" s="30"/>
      <c r="H12" s="9"/>
      <c r="I12" s="9"/>
      <c r="J12" s="14"/>
      <c r="K12" s="14"/>
      <c r="L12" s="9"/>
      <c r="M12" s="14"/>
      <c r="N12" s="188"/>
      <c r="O12" s="188"/>
      <c r="P12" s="14"/>
    </row>
    <row r="13" spans="1:17" ht="15">
      <c r="A13">
        <v>604</v>
      </c>
      <c r="B13" s="1590" t="s">
        <v>404</v>
      </c>
      <c r="C13" s="9"/>
      <c r="D13" s="418">
        <f>SUMIF('1 BL anterior'!B:B,A13,'1 BL anterior'!E:E)</f>
        <v>0</v>
      </c>
      <c r="E13" s="441">
        <f>+F13-D13</f>
        <v>0</v>
      </c>
      <c r="F13" s="200">
        <f>SUMIF('2 BL preli'!A:A,A13,'2 BL preli'!D:D)</f>
        <v>0</v>
      </c>
      <c r="G13" s="443">
        <f>+M13-D13</f>
        <v>0</v>
      </c>
      <c r="H13" s="441"/>
      <c r="I13" s="441"/>
      <c r="J13" s="441"/>
      <c r="K13" s="441"/>
      <c r="L13" s="441"/>
      <c r="M13" s="451">
        <f>SUMIF('3BL ACTUAL'!B:B,A13,'3BL ACTUAL'!E:E)</f>
        <v>0</v>
      </c>
      <c r="N13" s="21">
        <f>IF(M13&lt;&gt;0,1,0)</f>
        <v>0</v>
      </c>
      <c r="O13" s="14">
        <f>IF(M13&lt;&gt;0,3,0)</f>
        <v>0</v>
      </c>
      <c r="P13" s="14">
        <f>+N13+O13</f>
        <v>0</v>
      </c>
    </row>
    <row r="14" spans="1:17" ht="15">
      <c r="A14">
        <v>605</v>
      </c>
      <c r="B14" s="1590" t="s">
        <v>405</v>
      </c>
      <c r="C14" s="9"/>
      <c r="D14" s="420">
        <f>SUMIF('1 BL anterior'!B:B,A14,'1 BL anterior'!E:E)</f>
        <v>0</v>
      </c>
      <c r="E14" s="95"/>
      <c r="F14" s="200">
        <f>SUMIF('2 BL preli'!A:A,A14,'2 BL preli'!D:D)</f>
        <v>0</v>
      </c>
      <c r="G14" s="178"/>
      <c r="H14" s="95"/>
      <c r="I14" s="95"/>
      <c r="J14" s="95"/>
      <c r="K14" s="95"/>
      <c r="L14" s="95"/>
      <c r="M14" s="453">
        <f>SUMIF('3BL ACTUAL'!B:B,A14,'3BL ACTUAL'!E:E)</f>
        <v>0</v>
      </c>
      <c r="N14" s="21">
        <f>IF(M14&lt;&gt;0,1,0)</f>
        <v>0</v>
      </c>
      <c r="O14" s="14">
        <f>IF(M14&lt;&gt;0,3,0)</f>
        <v>0</v>
      </c>
      <c r="P14" s="14">
        <f>+N14+O14</f>
        <v>0</v>
      </c>
    </row>
    <row r="15" spans="1:17" ht="15.75" thickBot="1">
      <c r="A15">
        <v>606</v>
      </c>
      <c r="B15" s="1590" t="s">
        <v>387</v>
      </c>
      <c r="C15" s="881"/>
      <c r="D15" s="420">
        <f>SUMIF('1 BL anterior'!B:B,A15,'1 BL anterior'!E:E)</f>
        <v>0</v>
      </c>
      <c r="E15" s="95"/>
      <c r="F15" s="200">
        <f>SUMIF('2 BL preli'!A:A,A15,'2 BL preli'!D:D)</f>
        <v>0</v>
      </c>
      <c r="G15" s="447">
        <f>+M15-D15</f>
        <v>0</v>
      </c>
      <c r="H15" s="445"/>
      <c r="I15" s="445"/>
      <c r="J15" s="445"/>
      <c r="K15" s="445"/>
      <c r="L15" s="445"/>
      <c r="M15" s="474">
        <f>SUMIF('3BL ACTUAL'!B:B,A15,'3BL ACTUAL'!E:E)</f>
        <v>0</v>
      </c>
      <c r="N15" s="21">
        <f>IF(M15&lt;&gt;0,1,0)</f>
        <v>0</v>
      </c>
      <c r="O15" s="14">
        <f>IF(M15&lt;&gt;0,3,0)</f>
        <v>0</v>
      </c>
      <c r="P15" s="14">
        <f>+N15+O15</f>
        <v>0</v>
      </c>
    </row>
    <row r="16" spans="1:17" ht="13.5" thickBot="1">
      <c r="A16" s="1188">
        <f>+M28</f>
        <v>0</v>
      </c>
      <c r="B16" s="1573">
        <f>+D28</f>
        <v>0</v>
      </c>
      <c r="C16" s="461"/>
      <c r="D16" s="477">
        <f t="shared" ref="D16:M16" si="0">SUM(D13:D15)</f>
        <v>0</v>
      </c>
      <c r="E16" s="457">
        <f t="shared" si="0"/>
        <v>0</v>
      </c>
      <c r="F16" s="478">
        <f t="shared" si="0"/>
        <v>0</v>
      </c>
      <c r="G16" s="456">
        <f t="shared" si="0"/>
        <v>0</v>
      </c>
      <c r="H16" s="455">
        <f t="shared" si="0"/>
        <v>0</v>
      </c>
      <c r="I16" s="455">
        <f t="shared" si="0"/>
        <v>0</v>
      </c>
      <c r="J16" s="455">
        <f t="shared" si="0"/>
        <v>0</v>
      </c>
      <c r="K16" s="455">
        <f t="shared" si="0"/>
        <v>0</v>
      </c>
      <c r="L16" s="455">
        <f t="shared" si="0"/>
        <v>0</v>
      </c>
      <c r="M16" s="484">
        <f t="shared" si="0"/>
        <v>0</v>
      </c>
      <c r="N16" s="1167">
        <f>IF(SUM(N$11:N15)=0,0,SUM(N$11:N15)/COUNTIF(N$11:N15,"&gt;0"))</f>
        <v>0</v>
      </c>
      <c r="O16" s="1167">
        <f>IF(SUM(O$11:O15)=0,0,SUM(O$11:O15)/COUNTIF(O$11:O15,"&gt;0"))</f>
        <v>0</v>
      </c>
      <c r="P16" s="1167">
        <f>IF(SUM(P$11:P15)=0,0,SUM(P$11:P15)/COUNTIF(P$11:P15,"&gt;0"))</f>
        <v>0</v>
      </c>
      <c r="Q16" s="3" t="str">
        <f>+B17</f>
        <v>falta el diario de utlidades del ejercicio a resultados acumulados verificar los ajustes a perdidas acumuladas actas</v>
      </c>
    </row>
    <row r="17" spans="1:20">
      <c r="A17" s="245"/>
      <c r="B17" s="338" t="s">
        <v>1810</v>
      </c>
      <c r="C17" s="9"/>
      <c r="D17" s="9"/>
      <c r="E17" s="9"/>
      <c r="F17" s="9"/>
      <c r="G17" s="30"/>
      <c r="H17" s="9"/>
      <c r="I17" s="9"/>
      <c r="J17" s="14"/>
      <c r="K17" s="14"/>
      <c r="L17" s="9"/>
      <c r="M17" s="14"/>
      <c r="N17" s="188"/>
      <c r="O17" s="188"/>
      <c r="P17" s="14"/>
    </row>
    <row r="18" spans="1:20">
      <c r="A18" s="245"/>
      <c r="B18" s="63"/>
      <c r="C18" s="9"/>
      <c r="D18" s="95">
        <f>SUMIF('1 BL anterior'!C:C,A18,'1 BL anterior'!E:E)</f>
        <v>0</v>
      </c>
      <c r="E18" s="95"/>
      <c r="F18" s="95">
        <f>SUMIF('2 BL preli'!B:B,A18,'2 BL preli'!D:D)</f>
        <v>0</v>
      </c>
      <c r="G18" s="95">
        <f t="shared" ref="G18:G23" si="1">+M18-D18</f>
        <v>0</v>
      </c>
      <c r="H18" s="95">
        <f>SUMIF('3BL ACTUAL'!C:C,A18,'3BL ACTUAL'!E:E)</f>
        <v>0</v>
      </c>
      <c r="I18" s="95"/>
      <c r="J18" s="95"/>
      <c r="K18" s="95"/>
      <c r="L18" s="95"/>
      <c r="M18" s="154">
        <f t="shared" ref="M18:M24" si="2">+H18+J18+L18-I18-K18</f>
        <v>0</v>
      </c>
      <c r="N18" s="188"/>
      <c r="O18" s="188"/>
      <c r="P18" s="14"/>
    </row>
    <row r="19" spans="1:20">
      <c r="A19" s="2038"/>
      <c r="B19" s="2080"/>
      <c r="C19" s="9"/>
      <c r="D19" s="95">
        <f>SUMIF('1 BL anterior'!C:C,A19,'1 BL anterior'!E:E)</f>
        <v>0</v>
      </c>
      <c r="E19" s="95">
        <f>+F19-D19</f>
        <v>0</v>
      </c>
      <c r="F19" s="95">
        <f>SUMIF('2 BL preli'!B:B,A19,'2 BL preli'!D:D)</f>
        <v>0</v>
      </c>
      <c r="G19" s="95">
        <f t="shared" si="1"/>
        <v>0</v>
      </c>
      <c r="H19" s="95">
        <f>SUMIF('3BL ACTUAL'!C:C,A19,'3BL ACTUAL'!E:E)</f>
        <v>0</v>
      </c>
      <c r="I19" s="95"/>
      <c r="J19" s="95"/>
      <c r="K19" s="95"/>
      <c r="L19" s="95"/>
      <c r="M19" s="154">
        <f t="shared" si="2"/>
        <v>0</v>
      </c>
      <c r="N19" s="14"/>
      <c r="O19" s="14"/>
      <c r="P19" s="14"/>
    </row>
    <row r="20" spans="1:20">
      <c r="A20" s="1961"/>
      <c r="B20" s="2080"/>
      <c r="C20" s="9"/>
      <c r="D20" s="95">
        <f>SUMIF('1 BL anterior'!C:C,A20,'1 BL anterior'!E:E)</f>
        <v>0</v>
      </c>
      <c r="E20" s="95">
        <f>+F20-D20</f>
        <v>0</v>
      </c>
      <c r="F20" s="95">
        <f>SUMIF('2 BL preli'!B:B,A20,'2 BL preli'!D:D)</f>
        <v>0</v>
      </c>
      <c r="G20" s="95">
        <f t="shared" si="1"/>
        <v>0</v>
      </c>
      <c r="H20" s="95">
        <f>SUMIF('3BL ACTUAL'!C:C,A20,'3BL ACTUAL'!E:E)</f>
        <v>0</v>
      </c>
      <c r="I20" s="95"/>
      <c r="J20" s="95"/>
      <c r="K20" s="95"/>
      <c r="L20" s="95"/>
      <c r="M20" s="154">
        <f t="shared" si="2"/>
        <v>0</v>
      </c>
      <c r="N20" s="188"/>
      <c r="O20" s="188"/>
      <c r="P20" s="14"/>
    </row>
    <row r="21" spans="1:20">
      <c r="A21" s="1961"/>
      <c r="B21" s="290"/>
      <c r="C21" s="9"/>
      <c r="D21" s="95">
        <f>SUMIF('1 BL anterior'!C:C,A21,'1 BL anterior'!E:E)</f>
        <v>0</v>
      </c>
      <c r="E21" s="95">
        <f>+F21-D21</f>
        <v>0</v>
      </c>
      <c r="F21" s="95">
        <f>SUMIF('2 BL preli'!B:B,A21,'2 BL preli'!D:D)</f>
        <v>0</v>
      </c>
      <c r="G21" s="95">
        <f t="shared" si="1"/>
        <v>0</v>
      </c>
      <c r="H21" s="95">
        <f>SUMIF('3BL ACTUAL'!C:C,A21,'3BL ACTUAL'!E:E)</f>
        <v>0</v>
      </c>
      <c r="I21" s="95"/>
      <c r="J21" s="95"/>
      <c r="K21" s="95"/>
      <c r="L21" s="95"/>
      <c r="M21" s="154">
        <f t="shared" si="2"/>
        <v>0</v>
      </c>
      <c r="N21" s="14"/>
      <c r="O21" s="14"/>
      <c r="P21" s="14"/>
      <c r="T21" s="285"/>
    </row>
    <row r="22" spans="1:20">
      <c r="A22" s="438"/>
      <c r="B22" s="1938"/>
      <c r="C22" s="9"/>
      <c r="D22" s="95">
        <f>SUMIF('1 BL anterior'!C:C,A22,'1 BL anterior'!E:E)</f>
        <v>0</v>
      </c>
      <c r="E22" s="95">
        <f>+F22-D22</f>
        <v>0</v>
      </c>
      <c r="F22" s="95">
        <f>SUMIF('2 BL preli'!B:B,A22,'2 BL preli'!D:D)</f>
        <v>0</v>
      </c>
      <c r="G22" s="95">
        <f t="shared" si="1"/>
        <v>0</v>
      </c>
      <c r="H22" s="95">
        <f>SUMIF('3BL ACTUAL'!C:C,A22,'3BL ACTUAL'!E:E)</f>
        <v>0</v>
      </c>
      <c r="I22" s="95"/>
      <c r="J22" s="95"/>
      <c r="K22" s="95"/>
      <c r="L22" s="95"/>
      <c r="M22" s="154">
        <f t="shared" si="2"/>
        <v>0</v>
      </c>
      <c r="N22" s="188"/>
      <c r="O22" s="188"/>
      <c r="P22" s="14"/>
    </row>
    <row r="23" spans="1:20">
      <c r="A23" s="438"/>
      <c r="B23" s="1938"/>
      <c r="C23" s="9"/>
      <c r="D23" s="95">
        <f>SUMIF('1 BL anterior'!C:C,A23,'1 BL anterior'!E:E)</f>
        <v>0</v>
      </c>
      <c r="E23" s="95">
        <f>+F23-D23</f>
        <v>0</v>
      </c>
      <c r="F23" s="95">
        <f>SUMIF('2 BL preli'!B:B,A23,'2 BL preli'!D:D)</f>
        <v>0</v>
      </c>
      <c r="G23" s="95">
        <f t="shared" si="1"/>
        <v>0</v>
      </c>
      <c r="H23" s="95">
        <f>SUMIF('3BL ACTUAL'!C:C,A23,'3BL ACTUAL'!E:E)</f>
        <v>0</v>
      </c>
      <c r="I23" s="95"/>
      <c r="J23" s="95"/>
      <c r="K23" s="95"/>
      <c r="L23" s="95"/>
      <c r="M23" s="154">
        <f t="shared" si="2"/>
        <v>0</v>
      </c>
      <c r="N23" s="188"/>
      <c r="O23" s="188"/>
      <c r="P23" s="14"/>
    </row>
    <row r="24" spans="1:20">
      <c r="A24" s="438"/>
      <c r="B24" s="1938"/>
      <c r="C24" s="9"/>
      <c r="D24" s="95">
        <f>SUMIF('1 BL anterior'!C:C,A24,'1 BL anterior'!E:E)</f>
        <v>0</v>
      </c>
      <c r="E24" s="95"/>
      <c r="F24" s="95">
        <f>SUMIF('2 BL preli'!B:B,A24,'2 BL preli'!D:D)</f>
        <v>0</v>
      </c>
      <c r="G24" s="95"/>
      <c r="H24" s="95">
        <f>SUMIF('3BL ACTUAL'!C:C,A24,'3BL ACTUAL'!E:E)</f>
        <v>0</v>
      </c>
      <c r="I24" s="95"/>
      <c r="J24" s="95"/>
      <c r="K24" s="95"/>
      <c r="L24" s="95"/>
      <c r="M24" s="154">
        <f t="shared" si="2"/>
        <v>0</v>
      </c>
      <c r="N24" s="188"/>
      <c r="O24" s="188"/>
      <c r="P24" s="14"/>
    </row>
    <row r="25" spans="1:20" ht="13.5">
      <c r="A25" s="1229"/>
      <c r="B25" s="1939"/>
      <c r="C25" s="9"/>
      <c r="D25" s="95"/>
      <c r="E25" s="95"/>
      <c r="F25" s="95"/>
      <c r="G25" s="178"/>
      <c r="H25" s="71"/>
      <c r="I25" s="95"/>
      <c r="J25" s="95"/>
      <c r="K25" s="95"/>
      <c r="L25" s="95"/>
      <c r="M25" s="95"/>
      <c r="N25" s="188"/>
      <c r="O25" s="188"/>
      <c r="P25" s="14"/>
    </row>
    <row r="26" spans="1:20">
      <c r="B26" s="1594"/>
      <c r="C26" s="12"/>
      <c r="D26" s="96">
        <f>SUM(D18:D25)</f>
        <v>0</v>
      </c>
      <c r="E26" s="96">
        <f t="shared" ref="E26:M26" si="3">SUM(E18:E25)</f>
        <v>0</v>
      </c>
      <c r="F26" s="96">
        <f t="shared" si="3"/>
        <v>0</v>
      </c>
      <c r="G26" s="96">
        <f t="shared" si="3"/>
        <v>0</v>
      </c>
      <c r="H26" s="96">
        <f t="shared" si="3"/>
        <v>0</v>
      </c>
      <c r="I26" s="96">
        <f t="shared" si="3"/>
        <v>0</v>
      </c>
      <c r="J26" s="96">
        <f t="shared" si="3"/>
        <v>0</v>
      </c>
      <c r="K26" s="96">
        <f t="shared" si="3"/>
        <v>0</v>
      </c>
      <c r="L26" s="96">
        <f t="shared" si="3"/>
        <v>0</v>
      </c>
      <c r="M26" s="96">
        <f t="shared" si="3"/>
        <v>0</v>
      </c>
      <c r="N26" s="6">
        <f>AVERAGE(N10:N25)</f>
        <v>0</v>
      </c>
      <c r="O26" s="6">
        <f>AVERAGE(O10:O25)</f>
        <v>0</v>
      </c>
      <c r="P26" s="6">
        <f>+N26+O26</f>
        <v>0</v>
      </c>
    </row>
    <row r="27" spans="1:20">
      <c r="B27" s="3"/>
      <c r="C27" s="3"/>
      <c r="D27" s="200"/>
      <c r="E27" s="200"/>
      <c r="F27" s="200"/>
      <c r="G27" s="200"/>
      <c r="H27" s="200"/>
      <c r="I27" s="200"/>
      <c r="J27" s="200"/>
      <c r="K27" s="200"/>
      <c r="L27" s="200"/>
      <c r="M27" s="200"/>
      <c r="N27" s="3"/>
      <c r="O27" s="3"/>
      <c r="P27" s="3"/>
    </row>
    <row r="28" spans="1:20">
      <c r="D28" s="98">
        <f>+D16-D26</f>
        <v>0</v>
      </c>
      <c r="F28" s="98">
        <f>+F16-F26</f>
        <v>0</v>
      </c>
      <c r="M28" s="98">
        <f>+M16-M26</f>
        <v>0</v>
      </c>
      <c r="Q28" s="183"/>
    </row>
    <row r="29" spans="1:20">
      <c r="D29" s="98"/>
      <c r="M29" s="98"/>
      <c r="Q29" s="183"/>
    </row>
    <row r="30" spans="1:20">
      <c r="D30" s="98"/>
      <c r="M30" s="98"/>
      <c r="Q30" s="183"/>
    </row>
    <row r="31" spans="1:20">
      <c r="D31" s="98"/>
      <c r="Q31" s="183"/>
    </row>
    <row r="32" spans="1:20">
      <c r="A32" s="3"/>
      <c r="B32" s="106" t="s">
        <v>116</v>
      </c>
      <c r="C32" s="3"/>
      <c r="D32" s="3"/>
      <c r="H32" s="28"/>
      <c r="M32" s="98"/>
    </row>
    <row r="33" spans="1:14">
      <c r="A33" s="3"/>
      <c r="B33" s="106" t="s">
        <v>117</v>
      </c>
      <c r="C33" s="3"/>
      <c r="D33" s="3"/>
      <c r="M33" s="200"/>
    </row>
    <row r="34" spans="1:14" ht="15.75">
      <c r="A34" s="22"/>
      <c r="B34" s="3"/>
      <c r="C34" s="3"/>
      <c r="D34" s="3"/>
      <c r="E34" s="3"/>
      <c r="F34" s="3"/>
      <c r="G34" s="28"/>
      <c r="H34" s="3"/>
      <c r="I34" s="28"/>
      <c r="J34" s="3"/>
      <c r="M34" s="246"/>
      <c r="N34" s="187"/>
    </row>
    <row r="35" spans="1:14" ht="15.75">
      <c r="A35" s="3"/>
      <c r="B35" s="22" t="s">
        <v>2</v>
      </c>
      <c r="C35" s="22">
        <v>2</v>
      </c>
      <c r="D35" s="3" t="s">
        <v>53</v>
      </c>
      <c r="E35" s="3"/>
      <c r="F35" s="3"/>
      <c r="G35" s="3"/>
      <c r="H35" s="3"/>
      <c r="I35" s="3"/>
      <c r="J35" s="3"/>
      <c r="M35" s="209"/>
      <c r="N35" s="209"/>
    </row>
    <row r="36" spans="1:14" ht="15.75">
      <c r="A36" s="22">
        <v>1</v>
      </c>
      <c r="B36" s="3" t="s">
        <v>52</v>
      </c>
      <c r="C36" s="22">
        <v>3</v>
      </c>
      <c r="D36" s="108" t="s">
        <v>106</v>
      </c>
      <c r="E36" s="137"/>
      <c r="F36" s="137"/>
      <c r="G36" s="137"/>
      <c r="H36" s="137"/>
      <c r="I36" s="137"/>
      <c r="J36" s="137"/>
      <c r="M36" s="209"/>
      <c r="N36" s="209"/>
    </row>
    <row r="37" spans="1:14" ht="15.75">
      <c r="A37" s="22">
        <v>2</v>
      </c>
      <c r="B37" s="3" t="s">
        <v>54</v>
      </c>
      <c r="C37" s="22">
        <v>4</v>
      </c>
      <c r="D37" s="3" t="s">
        <v>56</v>
      </c>
      <c r="E37" s="137"/>
      <c r="F37" s="137"/>
      <c r="G37" s="137"/>
      <c r="H37" s="137"/>
      <c r="I37" s="137"/>
      <c r="J37" s="137"/>
      <c r="M37" s="187"/>
      <c r="N37" s="187"/>
    </row>
    <row r="38" spans="1:14" ht="15.75">
      <c r="A38" s="22"/>
      <c r="B38" s="106" t="s">
        <v>107</v>
      </c>
      <c r="C38" s="22">
        <v>5</v>
      </c>
      <c r="D38" s="3" t="s">
        <v>58</v>
      </c>
      <c r="E38" s="137"/>
      <c r="F38" s="137"/>
      <c r="G38" s="137"/>
      <c r="H38" s="137"/>
      <c r="I38" s="137"/>
      <c r="J38" s="137"/>
      <c r="M38" s="187"/>
      <c r="N38" s="187"/>
    </row>
    <row r="39" spans="1:14" ht="15.75">
      <c r="A39" s="22">
        <v>3</v>
      </c>
      <c r="B39" s="3" t="s">
        <v>57</v>
      </c>
      <c r="C39" s="3"/>
      <c r="D39" s="3"/>
      <c r="E39" s="137"/>
      <c r="F39" s="137"/>
      <c r="G39" s="137"/>
      <c r="H39" s="137"/>
      <c r="I39" s="137"/>
      <c r="J39" s="137"/>
      <c r="M39" s="209"/>
      <c r="N39" s="209"/>
    </row>
    <row r="40" spans="1:14" ht="15.75">
      <c r="A40" s="22">
        <v>2</v>
      </c>
      <c r="B40" s="3" t="s">
        <v>59</v>
      </c>
      <c r="C40" s="3"/>
      <c r="D40" s="3"/>
      <c r="E40" s="137"/>
      <c r="F40" s="137"/>
      <c r="G40" s="137"/>
      <c r="H40" s="137"/>
      <c r="I40" s="137"/>
      <c r="J40" s="137"/>
      <c r="M40" s="209"/>
      <c r="N40" s="187"/>
    </row>
    <row r="41" spans="1:14" ht="15.75">
      <c r="A41" s="22">
        <v>1</v>
      </c>
      <c r="B41" s="3" t="s">
        <v>60</v>
      </c>
      <c r="C41" s="3"/>
      <c r="D41" s="3"/>
      <c r="E41" s="137"/>
      <c r="F41" s="137"/>
      <c r="G41" s="137"/>
      <c r="H41" s="137"/>
      <c r="I41" s="137"/>
      <c r="J41" s="137"/>
      <c r="M41" s="209"/>
      <c r="N41" s="209"/>
    </row>
    <row r="42" spans="1:14" ht="15.75">
      <c r="D42" s="200"/>
      <c r="E42" s="137"/>
      <c r="F42" s="137"/>
      <c r="G42" s="137"/>
      <c r="H42" s="137"/>
      <c r="I42" s="137"/>
      <c r="J42" s="137"/>
      <c r="M42" s="211"/>
    </row>
    <row r="43" spans="1:14" ht="15.75">
      <c r="M43" s="209"/>
    </row>
    <row r="48" spans="1:14" ht="15.75">
      <c r="M48" s="209"/>
      <c r="N48" s="209"/>
    </row>
    <row r="49" spans="12:14" ht="15.75">
      <c r="M49" s="209"/>
      <c r="N49" s="209"/>
    </row>
    <row r="50" spans="12:14" ht="15.75">
      <c r="M50" s="209"/>
      <c r="N50" s="209"/>
    </row>
    <row r="51" spans="12:14" ht="15.75">
      <c r="M51" s="187"/>
      <c r="N51" s="187"/>
    </row>
    <row r="52" spans="12:14" ht="15.75">
      <c r="M52" s="209"/>
      <c r="N52" s="209"/>
    </row>
    <row r="53" spans="12:14" ht="15.75">
      <c r="M53" s="213"/>
    </row>
    <row r="54" spans="12:14" ht="15.75">
      <c r="M54" s="212"/>
    </row>
    <row r="55" spans="12:14" ht="15.75">
      <c r="M55" s="213"/>
    </row>
    <row r="56" spans="12:14" ht="15.75">
      <c r="M56" s="212"/>
      <c r="N56" s="183"/>
    </row>
    <row r="57" spans="12:14" ht="15.75">
      <c r="M57" s="213"/>
    </row>
    <row r="58" spans="12:14">
      <c r="M58" s="247"/>
      <c r="N58" s="247"/>
    </row>
    <row r="59" spans="12:14">
      <c r="M59" s="247"/>
      <c r="N59" s="248"/>
    </row>
    <row r="60" spans="12:14">
      <c r="L60" s="183"/>
      <c r="M60" s="3528"/>
      <c r="N60" s="3529"/>
    </row>
    <row r="61" spans="12:14">
      <c r="M61" s="3528"/>
      <c r="N61" s="3529"/>
    </row>
    <row r="62" spans="12:14">
      <c r="M62" s="248"/>
      <c r="N62" s="248"/>
    </row>
    <row r="63" spans="12:14">
      <c r="M63" s="247"/>
      <c r="N63" s="248"/>
    </row>
    <row r="64" spans="12:14">
      <c r="M64" s="248"/>
      <c r="N64" s="247"/>
    </row>
    <row r="65" spans="12:14">
      <c r="L65" s="183"/>
      <c r="M65" s="249"/>
      <c r="N65" s="248"/>
    </row>
    <row r="66" spans="12:14">
      <c r="M66" s="248"/>
      <c r="N66" s="248"/>
    </row>
    <row r="67" spans="12:14">
      <c r="M67" s="247"/>
      <c r="N67" s="248"/>
    </row>
    <row r="68" spans="12:14">
      <c r="M68" s="247"/>
      <c r="N68" s="248"/>
    </row>
    <row r="69" spans="12:14">
      <c r="M69" s="247"/>
      <c r="N69" s="248"/>
    </row>
    <row r="70" spans="12:14">
      <c r="L70" s="183"/>
      <c r="M70" s="247"/>
      <c r="N70" s="248"/>
    </row>
    <row r="71" spans="12:14">
      <c r="M71" s="250"/>
      <c r="N71" s="250"/>
    </row>
    <row r="72" spans="12:14">
      <c r="M72" s="247"/>
      <c r="N72" s="250"/>
    </row>
    <row r="73" spans="12:14">
      <c r="L73" s="183"/>
      <c r="M73" s="250"/>
      <c r="N73" s="250"/>
    </row>
    <row r="74" spans="12:14">
      <c r="M74" s="248"/>
      <c r="N74" s="250"/>
    </row>
    <row r="75" spans="12:14">
      <c r="M75" s="248"/>
      <c r="N75" s="250"/>
    </row>
    <row r="76" spans="12:14">
      <c r="M76" s="248"/>
      <c r="N76" s="3527"/>
    </row>
    <row r="77" spans="12:14">
      <c r="M77" s="247"/>
      <c r="N77" s="3527"/>
    </row>
    <row r="78" spans="12:14">
      <c r="M78" s="248"/>
    </row>
    <row r="79" spans="12:14">
      <c r="M79" s="250"/>
    </row>
    <row r="80" spans="12:14">
      <c r="M80" s="251"/>
    </row>
  </sheetData>
  <mergeCells count="6">
    <mergeCell ref="N76:N77"/>
    <mergeCell ref="M3:N5"/>
    <mergeCell ref="N7:P7"/>
    <mergeCell ref="N8:O8"/>
    <mergeCell ref="M60:M61"/>
    <mergeCell ref="N60:N61"/>
  </mergeCells>
  <pageMargins left="0.15748031496062992" right="0.11811023622047245" top="0.6692913385826772" bottom="0.39370078740157483" header="0.27559055118110237" footer="0.23622047244094491"/>
  <pageSetup paperSize="9" scale="60" orientation="landscape" horizontalDpi="1200" verticalDpi="1200" r:id="rId1"/>
  <headerFooter alignWithMargins="0">
    <oddFooter>&amp;Z&amp;F&amp;RPágina &amp;P</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Hoja65">
    <tabColor theme="3"/>
    <pageSetUpPr fitToPage="1"/>
  </sheetPr>
  <dimension ref="A1:T99"/>
  <sheetViews>
    <sheetView workbookViewId="0"/>
  </sheetViews>
  <sheetFormatPr baseColWidth="10" defaultColWidth="8.85546875" defaultRowHeight="12.75"/>
  <cols>
    <col min="1" max="1" width="18.7109375" customWidth="1"/>
    <col min="2" max="2" width="30.85546875" customWidth="1"/>
    <col min="3" max="3" width="4.85546875" customWidth="1"/>
    <col min="4" max="4" width="15.140625" customWidth="1"/>
    <col min="5" max="5" width="11.85546875" bestFit="1" customWidth="1"/>
    <col min="6" max="6" width="12" bestFit="1" customWidth="1"/>
    <col min="7" max="7" width="11.85546875" bestFit="1" customWidth="1"/>
    <col min="8" max="8" width="12" bestFit="1" customWidth="1"/>
    <col min="9" max="9" width="9.5703125" bestFit="1" customWidth="1"/>
    <col min="10" max="10" width="10.140625" bestFit="1" customWidth="1"/>
    <col min="11" max="11" width="9.5703125" customWidth="1"/>
    <col min="12" max="12" width="10.140625" bestFit="1" customWidth="1"/>
    <col min="13" max="13" width="13.570312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BG101'!C50</f>
        <v>303</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BG101'!B50</f>
        <v>Resustados Acumulados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c r="B11" s="360"/>
      <c r="C11" s="9"/>
      <c r="D11" s="9"/>
      <c r="E11" s="9"/>
      <c r="F11" s="9"/>
      <c r="G11" s="30"/>
      <c r="H11" s="9"/>
      <c r="I11" s="9"/>
      <c r="J11" s="14"/>
      <c r="K11" s="14"/>
      <c r="L11" s="9"/>
      <c r="M11" s="14"/>
      <c r="N11" s="188"/>
      <c r="O11" s="188"/>
      <c r="P11" s="14"/>
    </row>
    <row r="12" spans="1:17" ht="15.75" thickBot="1">
      <c r="A12" s="189" t="s">
        <v>100</v>
      </c>
      <c r="B12" s="367"/>
      <c r="C12" s="9"/>
      <c r="D12" s="9"/>
      <c r="E12" s="9"/>
      <c r="F12" s="9"/>
      <c r="G12" s="30"/>
      <c r="H12" s="9"/>
      <c r="I12" s="9"/>
      <c r="J12" s="14"/>
      <c r="K12" s="14"/>
      <c r="L12" s="9"/>
      <c r="M12" s="14"/>
      <c r="N12" s="188"/>
      <c r="O12" s="188"/>
      <c r="P12" s="14"/>
    </row>
    <row r="13" spans="1:17" ht="15">
      <c r="A13">
        <v>607</v>
      </c>
      <c r="B13" s="367" t="s">
        <v>406</v>
      </c>
      <c r="C13" s="9"/>
      <c r="D13" s="418">
        <f>SUMIF('1 BL anterior'!B:B,A13,'1 BL anterior'!E:E)</f>
        <v>0</v>
      </c>
      <c r="E13" s="441"/>
      <c r="F13" s="200">
        <f>SUMIF('2 BL preli'!A:A,A13,'2 BL preli'!D:D)</f>
        <v>0</v>
      </c>
      <c r="G13" s="443"/>
      <c r="H13" s="95">
        <f>SUMIF('3BL ACTUAL'!B:B,A13,'3BL ACTUAL'!E:E)</f>
        <v>0</v>
      </c>
      <c r="I13" s="441"/>
      <c r="J13" s="441"/>
      <c r="K13" s="441"/>
      <c r="L13" s="441"/>
      <c r="M13" s="451">
        <f>SUMIF('3BL ACTUAL'!B:B,A13,'3BL ACTUAL'!E:E)</f>
        <v>0</v>
      </c>
      <c r="N13" s="21">
        <f t="shared" ref="N13:N22" si="0">IF(M13&lt;&gt;0,1,0)</f>
        <v>0</v>
      </c>
      <c r="O13" s="14">
        <f t="shared" ref="O13:O22" si="1">IF(M13&lt;&gt;0,3,0)</f>
        <v>0</v>
      </c>
      <c r="P13" s="14">
        <f t="shared" ref="P13:P22" si="2">+N13+O13</f>
        <v>0</v>
      </c>
    </row>
    <row r="14" spans="1:17" ht="15">
      <c r="A14">
        <v>608</v>
      </c>
      <c r="B14" s="367" t="s">
        <v>407</v>
      </c>
      <c r="C14" s="9"/>
      <c r="D14" s="420">
        <f>SUMIF('1 BL anterior'!B:B,A14,'1 BL anterior'!E:E)</f>
        <v>0</v>
      </c>
      <c r="E14" s="95"/>
      <c r="F14" s="200">
        <f>SUMIF('2 BL preli'!A:A,A14,'2 BL preli'!D:D)</f>
        <v>0</v>
      </c>
      <c r="G14" s="178"/>
      <c r="H14" s="95">
        <f>SUMIF('3BL ACTUAL'!B:B,A14,'3BL ACTUAL'!E:E)</f>
        <v>0</v>
      </c>
      <c r="I14" s="95"/>
      <c r="J14" s="95"/>
      <c r="K14" s="95"/>
      <c r="L14" s="95"/>
      <c r="M14" s="453">
        <f>SUMIF('3BL ACTUAL'!B:B,A14,'3BL ACTUAL'!E:E)</f>
        <v>0</v>
      </c>
      <c r="N14" s="21">
        <f t="shared" si="0"/>
        <v>0</v>
      </c>
      <c r="O14" s="14">
        <f t="shared" si="1"/>
        <v>0</v>
      </c>
      <c r="P14" s="14">
        <f t="shared" si="2"/>
        <v>0</v>
      </c>
    </row>
    <row r="15" spans="1:17" ht="15">
      <c r="A15">
        <v>609</v>
      </c>
      <c r="B15" s="367" t="s">
        <v>408</v>
      </c>
      <c r="C15" s="9"/>
      <c r="D15" s="420">
        <f>SUMIF('1 BL anterior'!B:B,A15,'1 BL anterior'!E:E)</f>
        <v>0</v>
      </c>
      <c r="E15" s="95"/>
      <c r="F15" s="200">
        <f>SUMIF('2 BL preli'!A:A,A15,'2 BL preli'!D:D)</f>
        <v>0</v>
      </c>
      <c r="G15" s="178"/>
      <c r="H15" s="95">
        <f>SUMIF('3BL ACTUAL'!B:B,A15,'3BL ACTUAL'!E:E)</f>
        <v>0</v>
      </c>
      <c r="I15" s="95"/>
      <c r="J15" s="95"/>
      <c r="K15" s="95"/>
      <c r="L15" s="95"/>
      <c r="M15" s="453">
        <f>SUMIF('3BL ACTUAL'!B:B,A15,'3BL ACTUAL'!E:E)</f>
        <v>0</v>
      </c>
      <c r="N15" s="21">
        <f t="shared" si="0"/>
        <v>0</v>
      </c>
      <c r="O15" s="14">
        <f t="shared" si="1"/>
        <v>0</v>
      </c>
      <c r="P15" s="14">
        <f t="shared" si="2"/>
        <v>0</v>
      </c>
    </row>
    <row r="16" spans="1:17" ht="15">
      <c r="A16">
        <v>610</v>
      </c>
      <c r="B16" s="367" t="s">
        <v>409</v>
      </c>
      <c r="C16" s="9"/>
      <c r="D16" s="420">
        <f>SUMIF('1 BL anterior'!B:B,A16,'1 BL anterior'!E:E)</f>
        <v>0</v>
      </c>
      <c r="E16" s="95"/>
      <c r="F16" s="200">
        <f>SUMIF('2 BL preli'!A:A,A16,'2 BL preli'!D:D)</f>
        <v>0</v>
      </c>
      <c r="G16" s="178"/>
      <c r="H16" s="95">
        <f>SUMIF('3BL ACTUAL'!B:B,A16,'3BL ACTUAL'!E:E)</f>
        <v>0</v>
      </c>
      <c r="I16" s="95"/>
      <c r="J16" s="95"/>
      <c r="K16" s="95"/>
      <c r="L16" s="95"/>
      <c r="M16" s="453">
        <f>SUMIF('3BL ACTUAL'!B:B,A16,'3BL ACTUAL'!E:E)</f>
        <v>0</v>
      </c>
      <c r="N16" s="21">
        <f t="shared" si="0"/>
        <v>0</v>
      </c>
      <c r="O16" s="14">
        <f t="shared" si="1"/>
        <v>0</v>
      </c>
      <c r="P16" s="14">
        <f t="shared" si="2"/>
        <v>0</v>
      </c>
    </row>
    <row r="17" spans="1:20" ht="15">
      <c r="A17">
        <v>611</v>
      </c>
      <c r="B17" s="367" t="s">
        <v>410</v>
      </c>
      <c r="C17" s="9"/>
      <c r="D17" s="420">
        <f>SUMIF('1 BL anterior'!B:B,A17,'1 BL anterior'!E:E)</f>
        <v>15.71</v>
      </c>
      <c r="E17" s="95"/>
      <c r="F17" s="200">
        <f>SUMIF('2 BL preli'!A:A,A17,'2 BL preli'!D:D)</f>
        <v>0</v>
      </c>
      <c r="G17" s="178"/>
      <c r="H17" s="95">
        <f>SUMIF('3BL ACTUAL'!B:B,A17,'3BL ACTUAL'!E:E)</f>
        <v>0</v>
      </c>
      <c r="I17" s="95"/>
      <c r="J17" s="95"/>
      <c r="K17" s="95"/>
      <c r="L17" s="95"/>
      <c r="M17" s="453">
        <f>SUMIF('3BL ACTUAL'!B:B,A17,'3BL ACTUAL'!E:E)</f>
        <v>0</v>
      </c>
      <c r="N17" s="21">
        <f t="shared" si="0"/>
        <v>0</v>
      </c>
      <c r="O17" s="14">
        <f t="shared" si="1"/>
        <v>0</v>
      </c>
      <c r="P17" s="14">
        <f t="shared" si="2"/>
        <v>0</v>
      </c>
    </row>
    <row r="18" spans="1:20" ht="15">
      <c r="A18">
        <v>612</v>
      </c>
      <c r="B18" s="367" t="s">
        <v>411</v>
      </c>
      <c r="C18" s="9"/>
      <c r="D18" s="420">
        <f>SUMIF('1 BL anterior'!B:B,A18,'1 BL anterior'!E:E)</f>
        <v>0</v>
      </c>
      <c r="E18" s="95"/>
      <c r="F18" s="200">
        <f>SUMIF('2 BL preli'!A:A,A18,'2 BL preli'!D:D)</f>
        <v>0</v>
      </c>
      <c r="G18" s="178"/>
      <c r="H18" s="95">
        <f>SUMIF('3BL ACTUAL'!B:B,A18,'3BL ACTUAL'!E:E)</f>
        <v>0</v>
      </c>
      <c r="I18" s="95"/>
      <c r="J18" s="95"/>
      <c r="K18" s="95"/>
      <c r="L18" s="95"/>
      <c r="M18" s="453">
        <f>SUMIF('3BL ACTUAL'!B:B,A18,'3BL ACTUAL'!E:E)</f>
        <v>0</v>
      </c>
      <c r="N18" s="21">
        <f t="shared" si="0"/>
        <v>0</v>
      </c>
      <c r="O18" s="14">
        <f t="shared" si="1"/>
        <v>0</v>
      </c>
      <c r="P18" s="14">
        <f t="shared" si="2"/>
        <v>0</v>
      </c>
    </row>
    <row r="19" spans="1:20" ht="15">
      <c r="A19" s="1488">
        <v>613</v>
      </c>
      <c r="B19" s="1927" t="s">
        <v>3625</v>
      </c>
      <c r="C19" s="9"/>
      <c r="D19" s="420">
        <f>SUMIF('1 BL anterior'!B:B,A19,'1 BL anterior'!E:E)</f>
        <v>0</v>
      </c>
      <c r="E19" s="95"/>
      <c r="F19" s="200">
        <f>SUMIF('2 BL preli'!A:A,A19,'2 BL preli'!D:D)</f>
        <v>0</v>
      </c>
      <c r="G19" s="178"/>
      <c r="H19" s="95">
        <f>SUMIF('3BL ACTUAL'!B:B,A19,'3BL ACTUAL'!E:E)</f>
        <v>0</v>
      </c>
      <c r="I19" s="95"/>
      <c r="J19" s="95"/>
      <c r="K19" s="95"/>
      <c r="L19" s="95"/>
      <c r="M19" s="453">
        <f>SUMIF('3BL ACTUAL'!B:B,A19,'3BL ACTUAL'!E:E)</f>
        <v>0</v>
      </c>
      <c r="N19" s="21">
        <f>IF(M19&lt;&gt;0,1,0)</f>
        <v>0</v>
      </c>
      <c r="O19" s="14">
        <f>IF(M19&lt;&gt;0,3,0)</f>
        <v>0</v>
      </c>
      <c r="P19" s="14">
        <f>+N19+O19</f>
        <v>0</v>
      </c>
    </row>
    <row r="20" spans="1:20" ht="15">
      <c r="A20" s="1488">
        <v>614</v>
      </c>
      <c r="B20" s="1927" t="s">
        <v>412</v>
      </c>
      <c r="C20" s="9"/>
      <c r="D20" s="420">
        <f>SUMIF('1 BL anterior'!B:B,A20,'1 BL anterior'!E:E)</f>
        <v>0</v>
      </c>
      <c r="E20" s="95"/>
      <c r="F20" s="200">
        <f>SUMIF('2 BL preli'!A:A,A20,'2 BL preli'!D:D)</f>
        <v>0</v>
      </c>
      <c r="G20" s="178"/>
      <c r="H20" s="95">
        <f>SUMIF('3BL ACTUAL'!B:B,A20,'3BL ACTUAL'!E:E)</f>
        <v>0</v>
      </c>
      <c r="I20" s="95"/>
      <c r="J20" s="95"/>
      <c r="K20" s="95"/>
      <c r="L20" s="95"/>
      <c r="M20" s="453">
        <f>SUMIF('3BL ACTUAL'!B:B,A20,'3BL ACTUAL'!E:E)</f>
        <v>0</v>
      </c>
      <c r="N20" s="21">
        <f t="shared" si="0"/>
        <v>0</v>
      </c>
      <c r="O20" s="14">
        <f t="shared" si="1"/>
        <v>0</v>
      </c>
      <c r="P20" s="14">
        <f t="shared" si="2"/>
        <v>0</v>
      </c>
    </row>
    <row r="21" spans="1:20" ht="15">
      <c r="A21">
        <v>615</v>
      </c>
      <c r="B21" s="367" t="s">
        <v>413</v>
      </c>
      <c r="C21" s="9"/>
      <c r="D21" s="1116">
        <f>SUMIF('1 BL anterior'!B:B,A21,'1 BL anterior'!E:E)</f>
        <v>0</v>
      </c>
      <c r="E21" s="1093"/>
      <c r="F21" s="1116">
        <f>IF('5 PG101'!F48&gt;0,'5 PG101'!F48,0)</f>
        <v>0</v>
      </c>
      <c r="G21" s="1094"/>
      <c r="H21" s="1093">
        <f>SUMIF('3BL ACTUAL'!B:B,A21,'3BL ACTUAL'!E:E)</f>
        <v>0</v>
      </c>
      <c r="I21" s="1093"/>
      <c r="J21" s="1093"/>
      <c r="K21" s="1093"/>
      <c r="L21" s="1093"/>
      <c r="M21" s="1116">
        <f>IF('5 PG101'!L48&gt;0,'5 PG101'!L48,0)</f>
        <v>0</v>
      </c>
      <c r="N21" s="21">
        <f t="shared" si="0"/>
        <v>0</v>
      </c>
      <c r="O21" s="14">
        <f t="shared" si="1"/>
        <v>0</v>
      </c>
      <c r="P21" s="14">
        <f t="shared" si="2"/>
        <v>0</v>
      </c>
    </row>
    <row r="22" spans="1:20" ht="15.75" thickBot="1">
      <c r="A22">
        <v>616</v>
      </c>
      <c r="B22" s="367" t="s">
        <v>414</v>
      </c>
      <c r="C22" s="881"/>
      <c r="D22" s="1116">
        <f>SUMIF('1 BL anterior'!B:B,A22,'1 BL anterior'!E:E)</f>
        <v>-24472.240000000002</v>
      </c>
      <c r="E22" s="1096"/>
      <c r="F22" s="1116">
        <f>IF('5 PG101'!F48&lt;0,'5 PG101'!F48,0)</f>
        <v>0</v>
      </c>
      <c r="G22" s="1097"/>
      <c r="H22" s="1093">
        <f>SUMIF('3BL ACTUAL'!B:B,A22,'3BL ACTUAL'!E:E)</f>
        <v>0</v>
      </c>
      <c r="I22" s="1096"/>
      <c r="J22" s="1096"/>
      <c r="K22" s="1096"/>
      <c r="L22" s="1096"/>
      <c r="M22" s="1116">
        <f>IF('5 PG101'!L48&lt;0,'5 PG101'!L48,0)</f>
        <v>0</v>
      </c>
      <c r="N22" s="21">
        <f t="shared" si="0"/>
        <v>0</v>
      </c>
      <c r="O22" s="14">
        <f t="shared" si="1"/>
        <v>0</v>
      </c>
      <c r="P22" s="14">
        <f t="shared" si="2"/>
        <v>0</v>
      </c>
      <c r="T22" s="285"/>
    </row>
    <row r="23" spans="1:20" ht="15.75" thickBot="1">
      <c r="A23">
        <v>617</v>
      </c>
      <c r="B23" s="367" t="s">
        <v>3628</v>
      </c>
      <c r="C23" s="9"/>
      <c r="D23" s="420">
        <f>SUMIF('1 BL anterior'!B:B,A23,'1 BL anterior'!E:E)</f>
        <v>0</v>
      </c>
      <c r="E23" s="95"/>
      <c r="F23" s="200">
        <f>SUMIF('2 BL preli'!A:A,A23,'2 BL preli'!D:D)</f>
        <v>0</v>
      </c>
      <c r="G23" s="178"/>
      <c r="H23" s="95">
        <f>SUMIF('3BL ACTUAL'!B:B,A23,'3BL ACTUAL'!E:E)</f>
        <v>0</v>
      </c>
      <c r="I23" s="95"/>
      <c r="J23" s="95"/>
      <c r="K23" s="95"/>
      <c r="L23" s="95"/>
      <c r="M23" s="453">
        <f>SUMIF('3BL ACTUAL'!B:B,A23,'3BL ACTUAL'!E:E)</f>
        <v>0</v>
      </c>
      <c r="N23" s="21">
        <f>IF(M23&lt;&gt;0,1,0)</f>
        <v>0</v>
      </c>
      <c r="O23" s="14">
        <f>IF(M23&lt;&gt;0,3,0)</f>
        <v>0</v>
      </c>
      <c r="P23" s="14">
        <f>+N23+O23</f>
        <v>0</v>
      </c>
    </row>
    <row r="24" spans="1:20" ht="15.75" thickBot="1">
      <c r="A24" s="1219">
        <f>+M47</f>
        <v>0</v>
      </c>
      <c r="B24" s="1117">
        <f>+D47</f>
        <v>0</v>
      </c>
      <c r="C24" s="461"/>
      <c r="D24" s="499">
        <f t="shared" ref="D24:M24" si="3">SUM(D13:D22)</f>
        <v>-24456.530000000002</v>
      </c>
      <c r="E24" s="487">
        <f t="shared" si="3"/>
        <v>0</v>
      </c>
      <c r="F24" s="455">
        <f t="shared" si="3"/>
        <v>0</v>
      </c>
      <c r="G24" s="456">
        <f t="shared" si="3"/>
        <v>0</v>
      </c>
      <c r="H24" s="483">
        <f t="shared" si="3"/>
        <v>0</v>
      </c>
      <c r="I24" s="456">
        <f t="shared" si="3"/>
        <v>0</v>
      </c>
      <c r="J24" s="455">
        <f t="shared" si="3"/>
        <v>0</v>
      </c>
      <c r="K24" s="455">
        <f t="shared" si="3"/>
        <v>0</v>
      </c>
      <c r="L24" s="455">
        <f t="shared" si="3"/>
        <v>0</v>
      </c>
      <c r="M24" s="457">
        <f t="shared" si="3"/>
        <v>0</v>
      </c>
      <c r="N24" s="1167">
        <f>IF(SUM(N$11:N22)=0,0,SUM(N$11:N22)/COUNTIF(N$11:N22,"&gt;0"))</f>
        <v>0</v>
      </c>
      <c r="O24" s="1167">
        <f>IF(SUM(O$11:O22)=0,0,SUM(O$11:O22)/COUNTIF(O$11:O22,"&gt;0"))</f>
        <v>0</v>
      </c>
      <c r="P24" s="1167">
        <f>IF(SUM(P$11:P22)=0,0,SUM(P$11:P22)/COUNTIF(P$11:P22,"&gt;0"))</f>
        <v>0</v>
      </c>
      <c r="Q24" s="1168" t="str">
        <f>+B25</f>
        <v>falta el diario de utlidades del ejercicio a resultados acumulados verificar los ajustes a perdidas acumuladas actas</v>
      </c>
    </row>
    <row r="25" spans="1:20">
      <c r="A25" s="245"/>
      <c r="B25" s="2664" t="s">
        <v>1810</v>
      </c>
      <c r="C25" s="3"/>
      <c r="D25" s="95"/>
      <c r="E25" s="95"/>
      <c r="F25" s="95"/>
      <c r="G25" s="178"/>
      <c r="H25" s="71"/>
      <c r="I25" s="178"/>
      <c r="J25" s="95"/>
      <c r="K25" s="95"/>
      <c r="L25" s="95"/>
      <c r="M25" s="95"/>
      <c r="N25" s="188"/>
      <c r="O25" s="188"/>
      <c r="P25" s="14"/>
    </row>
    <row r="26" spans="1:20">
      <c r="A26" s="245"/>
      <c r="B26" s="63"/>
      <c r="C26" s="3"/>
      <c r="D26" s="95">
        <f>SUMIF('1 BL anterior'!C:C,A26,'1 BL anterior'!E:E)</f>
        <v>0</v>
      </c>
      <c r="E26" s="95"/>
      <c r="F26" s="95">
        <f>SUMIF('2 BL preli'!B:B,A26,'2 BL preli'!D:D)</f>
        <v>0</v>
      </c>
      <c r="G26" s="95">
        <f>+M26-D26</f>
        <v>0</v>
      </c>
      <c r="H26" s="95">
        <f>SUMIF('3BL ACTUAL'!C:C,A26,'3BL ACTUAL'!E:E)</f>
        <v>0</v>
      </c>
      <c r="I26" s="95"/>
      <c r="J26" s="95"/>
      <c r="K26" s="95"/>
      <c r="L26" s="95"/>
      <c r="M26" s="154">
        <f>+H26+J26+L26-I26-K26</f>
        <v>0</v>
      </c>
      <c r="N26" s="188"/>
      <c r="O26" s="188"/>
      <c r="P26" s="14"/>
    </row>
    <row r="27" spans="1:20">
      <c r="A27" s="880"/>
      <c r="B27" s="312"/>
      <c r="C27" s="9"/>
      <c r="D27" s="95">
        <f>SUMIF('1 BL anterior'!C:C,A27,'1 BL anterior'!E:E)</f>
        <v>0</v>
      </c>
      <c r="E27" s="95">
        <f>+F27-D27</f>
        <v>0</v>
      </c>
      <c r="F27" s="95">
        <f>SUMIF('2 BL preli'!B:B,A27,'2 BL preli'!D:D)</f>
        <v>0</v>
      </c>
      <c r="G27" s="95">
        <f>+M27-D27</f>
        <v>0</v>
      </c>
      <c r="H27" s="95">
        <f>SUMIF('3BL ACTUAL'!C:C,A27,'3BL ACTUAL'!E:E)</f>
        <v>0</v>
      </c>
      <c r="I27" s="95"/>
      <c r="J27" s="95"/>
      <c r="K27" s="95"/>
      <c r="L27" s="95"/>
      <c r="M27" s="154">
        <f>+H27+J27+L27-I27-K27</f>
        <v>0</v>
      </c>
      <c r="N27" s="188"/>
      <c r="O27" s="188"/>
      <c r="P27" s="14"/>
    </row>
    <row r="28" spans="1:20">
      <c r="A28" s="880" t="s">
        <v>6230</v>
      </c>
      <c r="B28" s="312" t="s">
        <v>4550</v>
      </c>
      <c r="C28" s="9"/>
      <c r="D28" s="95">
        <f>SUMIF('1 BL anterior'!C:C,A28,'1 BL anterior'!E:E)</f>
        <v>15.71</v>
      </c>
      <c r="E28" s="95">
        <f>+F28-D28</f>
        <v>-15.71</v>
      </c>
      <c r="F28" s="95">
        <f>SUMIF('2 BL preli'!B:B,A28,'2 BL preli'!D:D)</f>
        <v>0</v>
      </c>
      <c r="G28" s="95">
        <f>+M28-D28</f>
        <v>-15.71</v>
      </c>
      <c r="H28" s="95">
        <f>SUMIF('3BL ACTUAL'!C:C,A28,'3BL ACTUAL'!E:E)</f>
        <v>0</v>
      </c>
      <c r="I28" s="95"/>
      <c r="J28" s="95"/>
      <c r="K28" s="95"/>
      <c r="L28" s="95"/>
      <c r="M28" s="154">
        <f>+H28+J28+L28-I28-K28</f>
        <v>0</v>
      </c>
      <c r="N28" s="188"/>
      <c r="O28" s="188"/>
      <c r="P28" s="14"/>
    </row>
    <row r="29" spans="1:20" ht="15.75">
      <c r="A29" s="2469" t="s">
        <v>6234</v>
      </c>
      <c r="B29" s="2660" t="s">
        <v>6235</v>
      </c>
      <c r="C29" s="9"/>
      <c r="D29" s="95">
        <f>SUMIF('1 BL anterior'!C:C,A29,'1 BL anterior'!E:E)</f>
        <v>-24472.240000000002</v>
      </c>
      <c r="E29" s="95">
        <f t="shared" ref="E29:E40" si="4">+F29-D29</f>
        <v>24472.240000000002</v>
      </c>
      <c r="F29" s="95">
        <f>SUMIF('2 BL preli'!B:B,A29,'2 BL preli'!D:D)</f>
        <v>0</v>
      </c>
      <c r="G29" s="95">
        <f t="shared" ref="G29:G40" si="5">+M29-D29</f>
        <v>24472.240000000002</v>
      </c>
      <c r="H29" s="95">
        <f>SUMIF('3BL ACTUAL'!C:C,A29,'3BL ACTUAL'!E:E)</f>
        <v>0</v>
      </c>
      <c r="I29" s="95"/>
      <c r="J29" s="95"/>
      <c r="K29" s="95"/>
      <c r="L29" s="95"/>
      <c r="M29" s="154">
        <f t="shared" ref="M29:M40" si="6">+H29+J29+L29-I29-K29</f>
        <v>0</v>
      </c>
      <c r="N29" s="188"/>
      <c r="O29" s="188"/>
      <c r="P29" s="14"/>
    </row>
    <row r="30" spans="1:20" ht="15">
      <c r="A30" s="2470"/>
      <c r="B30" s="2661"/>
      <c r="C30" s="9"/>
      <c r="D30" s="95">
        <f>SUMIF('1 BL anterior'!C:C,A30,'1 BL anterior'!E:E)</f>
        <v>0</v>
      </c>
      <c r="E30" s="95">
        <f t="shared" si="4"/>
        <v>0</v>
      </c>
      <c r="F30" s="95">
        <f>SUMIF('2 BL preli'!B:B,A30,'2 BL preli'!D:D)</f>
        <v>0</v>
      </c>
      <c r="G30" s="95">
        <f t="shared" si="5"/>
        <v>0</v>
      </c>
      <c r="H30" s="95">
        <f>SUMIF('3BL ACTUAL'!C:C,A30,'3BL ACTUAL'!E:E)</f>
        <v>0</v>
      </c>
      <c r="I30" s="95"/>
      <c r="J30" s="95"/>
      <c r="K30" s="95"/>
      <c r="L30" s="95"/>
      <c r="M30" s="154">
        <f t="shared" si="6"/>
        <v>0</v>
      </c>
      <c r="N30" s="188"/>
      <c r="O30" s="188"/>
      <c r="P30" s="14"/>
    </row>
    <row r="31" spans="1:20">
      <c r="A31" s="1170"/>
      <c r="B31" s="2087"/>
      <c r="C31" s="9"/>
      <c r="D31" s="95">
        <f>SUMIF('1 BL anterior'!C:C,A31,'1 BL anterior'!E:E)</f>
        <v>0</v>
      </c>
      <c r="E31" s="95">
        <f t="shared" si="4"/>
        <v>0</v>
      </c>
      <c r="F31" s="95">
        <f>SUMIF('2 BL preli'!B:B,A31,'2 BL preli'!D:D)</f>
        <v>0</v>
      </c>
      <c r="G31" s="95">
        <f t="shared" si="5"/>
        <v>0</v>
      </c>
      <c r="H31" s="95">
        <f>SUMIF('3BL ACTUAL'!C:C,A31,'3BL ACTUAL'!E:E)</f>
        <v>0</v>
      </c>
      <c r="I31" s="95"/>
      <c r="J31" s="95"/>
      <c r="K31" s="95"/>
      <c r="L31" s="95"/>
      <c r="M31" s="154">
        <f t="shared" si="6"/>
        <v>0</v>
      </c>
      <c r="N31" s="188"/>
      <c r="O31" s="188"/>
      <c r="P31" s="14"/>
    </row>
    <row r="32" spans="1:20">
      <c r="A32" s="880"/>
      <c r="B32" s="312"/>
      <c r="C32" s="9"/>
      <c r="D32" s="95">
        <f>SUMIF('1 BL anterior'!C:C,A32,'1 BL anterior'!E:E)</f>
        <v>0</v>
      </c>
      <c r="E32" s="95">
        <f t="shared" si="4"/>
        <v>0</v>
      </c>
      <c r="F32" s="95">
        <f>SUMIF('2 BL preli'!B:B,A32,'2 BL preli'!D:D)</f>
        <v>0</v>
      </c>
      <c r="G32" s="95">
        <f t="shared" si="5"/>
        <v>0</v>
      </c>
      <c r="H32" s="95">
        <f>SUMIF('3BL ACTUAL'!C:C,A32,'3BL ACTUAL'!E:E)</f>
        <v>0</v>
      </c>
      <c r="I32" s="95"/>
      <c r="J32" s="95"/>
      <c r="K32" s="95"/>
      <c r="L32" s="95"/>
      <c r="M32" s="154">
        <f t="shared" si="6"/>
        <v>0</v>
      </c>
      <c r="N32" s="188"/>
      <c r="O32" s="188"/>
      <c r="P32" s="14"/>
    </row>
    <row r="33" spans="1:16">
      <c r="A33" s="1156"/>
      <c r="B33" s="1614"/>
      <c r="C33" s="9"/>
      <c r="D33" s="95">
        <f>SUMIF('1 BL anterior'!C:C,A33,'1 BL anterior'!E:E)</f>
        <v>0</v>
      </c>
      <c r="E33" s="95">
        <f t="shared" si="4"/>
        <v>0</v>
      </c>
      <c r="F33" s="95">
        <f>SUMIF('2 BL preli'!B:B,A33,'2 BL preli'!D:D)</f>
        <v>0</v>
      </c>
      <c r="G33" s="95">
        <f t="shared" si="5"/>
        <v>0</v>
      </c>
      <c r="H33" s="95">
        <f>SUMIF('3BL ACTUAL'!C:C,A33,'3BL ACTUAL'!E:E)</f>
        <v>0</v>
      </c>
      <c r="I33" s="95"/>
      <c r="J33" s="95"/>
      <c r="K33" s="95"/>
      <c r="L33" s="95"/>
      <c r="M33" s="154">
        <f t="shared" si="6"/>
        <v>0</v>
      </c>
      <c r="N33" s="188"/>
      <c r="O33" s="188"/>
      <c r="P33" s="14"/>
    </row>
    <row r="34" spans="1:16">
      <c r="A34" s="1170"/>
      <c r="B34" s="1586"/>
      <c r="C34" s="9"/>
      <c r="D34" s="95">
        <f>SUMIF('1 BL anterior'!C:C,A34,'1 BL anterior'!E:E)</f>
        <v>0</v>
      </c>
      <c r="E34" s="95">
        <f t="shared" si="4"/>
        <v>0</v>
      </c>
      <c r="F34" s="95">
        <f>SUMIF('2 BL preli'!B:B,A34,'2 BL preli'!D:D)</f>
        <v>0</v>
      </c>
      <c r="G34" s="95">
        <f t="shared" si="5"/>
        <v>0</v>
      </c>
      <c r="H34" s="95">
        <f>SUMIF('3BL ACTUAL'!C:C,A34,'3BL ACTUAL'!E:E)</f>
        <v>0</v>
      </c>
      <c r="I34" s="95"/>
      <c r="J34" s="95"/>
      <c r="K34" s="95"/>
      <c r="L34" s="95"/>
      <c r="M34" s="154">
        <f t="shared" si="6"/>
        <v>0</v>
      </c>
      <c r="N34" s="188"/>
      <c r="O34" s="188"/>
      <c r="P34" s="14"/>
    </row>
    <row r="35" spans="1:16">
      <c r="A35" s="1170"/>
      <c r="B35" s="1586"/>
      <c r="C35" s="9"/>
      <c r="D35" s="95">
        <f>SUMIF('1 BL anterior'!C:C,A35,'1 BL anterior'!E:E)</f>
        <v>0</v>
      </c>
      <c r="E35" s="95">
        <f t="shared" si="4"/>
        <v>0</v>
      </c>
      <c r="F35" s="95">
        <f>SUMIF('2 BL preli'!B:B,A35,'2 BL preli'!D:D)</f>
        <v>0</v>
      </c>
      <c r="G35" s="95">
        <f t="shared" si="5"/>
        <v>0</v>
      </c>
      <c r="H35" s="95">
        <f>SUMIF('3BL ACTUAL'!C:C,A35,'3BL ACTUAL'!E:E)</f>
        <v>0</v>
      </c>
      <c r="I35" s="95"/>
      <c r="J35" s="95"/>
      <c r="K35" s="95"/>
      <c r="L35" s="95"/>
      <c r="M35" s="154">
        <f t="shared" si="6"/>
        <v>0</v>
      </c>
      <c r="N35" s="188"/>
      <c r="O35" s="188"/>
      <c r="P35" s="14"/>
    </row>
    <row r="36" spans="1:16">
      <c r="A36" s="1170"/>
      <c r="B36" s="1586"/>
      <c r="C36" s="9"/>
      <c r="D36" s="95">
        <f>SUMIF('1 BL anterior'!C:C,A36,'1 BL anterior'!E:E)</f>
        <v>0</v>
      </c>
      <c r="E36" s="95">
        <f t="shared" si="4"/>
        <v>0</v>
      </c>
      <c r="F36" s="95">
        <f>SUMIF('2 BL preli'!B:B,A36,'2 BL preli'!D:D)</f>
        <v>0</v>
      </c>
      <c r="G36" s="95">
        <f t="shared" si="5"/>
        <v>0</v>
      </c>
      <c r="H36" s="95">
        <f>SUMIF('3BL ACTUAL'!C:C,A36,'3BL ACTUAL'!E:E)</f>
        <v>0</v>
      </c>
      <c r="I36" s="95"/>
      <c r="J36" s="95"/>
      <c r="K36" s="95"/>
      <c r="L36" s="95"/>
      <c r="M36" s="154">
        <f t="shared" si="6"/>
        <v>0</v>
      </c>
      <c r="N36" s="188"/>
      <c r="O36" s="188"/>
      <c r="P36" s="14"/>
    </row>
    <row r="37" spans="1:16">
      <c r="A37" s="189"/>
      <c r="B37" s="1586"/>
      <c r="C37" s="9"/>
      <c r="D37" s="95">
        <f>SUMIF('1 BL anterior'!C:C,A37,'1 BL anterior'!E:E)</f>
        <v>0</v>
      </c>
      <c r="E37" s="95">
        <f t="shared" si="4"/>
        <v>0</v>
      </c>
      <c r="F37" s="95">
        <f>SUMIF('2 BL preli'!B:B,A37,'2 BL preli'!D:D)</f>
        <v>0</v>
      </c>
      <c r="G37" s="95">
        <f t="shared" si="5"/>
        <v>0</v>
      </c>
      <c r="H37" s="95">
        <f>SUMIF('3BL ACTUAL'!C:C,A37,'3BL ACTUAL'!E:E)</f>
        <v>0</v>
      </c>
      <c r="I37" s="95"/>
      <c r="J37" s="95"/>
      <c r="K37" s="95"/>
      <c r="L37" s="95"/>
      <c r="M37" s="154">
        <f t="shared" si="6"/>
        <v>0</v>
      </c>
      <c r="N37" s="188"/>
      <c r="O37" s="188"/>
      <c r="P37" s="14"/>
    </row>
    <row r="38" spans="1:16">
      <c r="A38" s="189"/>
      <c r="B38" s="1933"/>
      <c r="C38" s="9"/>
      <c r="D38" s="95">
        <f>SUMIF('1 BL anterior'!C:C,A38,'1 BL anterior'!E:E)</f>
        <v>0</v>
      </c>
      <c r="E38" s="95">
        <f t="shared" si="4"/>
        <v>0</v>
      </c>
      <c r="F38" s="95">
        <f>SUMIF('2 BL preli'!B:B,A38,'2 BL preli'!D:D)</f>
        <v>0</v>
      </c>
      <c r="G38" s="95">
        <f t="shared" si="5"/>
        <v>0</v>
      </c>
      <c r="H38" s="95">
        <f>SUMIF('3BL ACTUAL'!C:C,A38,'3BL ACTUAL'!E:E)</f>
        <v>0</v>
      </c>
      <c r="I38" s="95"/>
      <c r="J38" s="95"/>
      <c r="K38" s="95"/>
      <c r="L38" s="95"/>
      <c r="M38" s="154">
        <f t="shared" si="6"/>
        <v>0</v>
      </c>
      <c r="N38" s="188"/>
      <c r="O38" s="188"/>
      <c r="P38" s="14"/>
    </row>
    <row r="39" spans="1:16">
      <c r="A39" s="189"/>
      <c r="B39" s="1586"/>
      <c r="C39" s="9"/>
      <c r="D39" s="95">
        <f>SUMIF('1 BL anterior'!C:C,A39,'1 BL anterior'!E:E)</f>
        <v>0</v>
      </c>
      <c r="E39" s="95">
        <f t="shared" si="4"/>
        <v>0</v>
      </c>
      <c r="F39" s="95">
        <f>SUMIF('2 BL preli'!B:B,A39,'2 BL preli'!D:D)</f>
        <v>0</v>
      </c>
      <c r="G39" s="95">
        <f t="shared" si="5"/>
        <v>0</v>
      </c>
      <c r="H39" s="95">
        <f>SUMIF('3BL ACTUAL'!C:C,A39,'3BL ACTUAL'!E:E)</f>
        <v>0</v>
      </c>
      <c r="I39" s="95"/>
      <c r="J39" s="95"/>
      <c r="K39" s="95"/>
      <c r="L39" s="95"/>
      <c r="M39" s="154">
        <f t="shared" si="6"/>
        <v>0</v>
      </c>
      <c r="N39" s="188"/>
      <c r="O39" s="188"/>
      <c r="P39" s="14"/>
    </row>
    <row r="40" spans="1:16">
      <c r="A40" s="189"/>
      <c r="B40" s="1586"/>
      <c r="C40" s="9"/>
      <c r="D40" s="95">
        <f>SUMIF('1 BL anterior'!C:C,A40,'1 BL anterior'!E:E)</f>
        <v>0</v>
      </c>
      <c r="E40" s="95">
        <f t="shared" si="4"/>
        <v>0</v>
      </c>
      <c r="F40" s="95">
        <f>SUMIF('2 BL preli'!B:B,A40,'2 BL preli'!D:D)</f>
        <v>0</v>
      </c>
      <c r="G40" s="95">
        <f t="shared" si="5"/>
        <v>0</v>
      </c>
      <c r="H40" s="95">
        <f>SUMIF('3BL ACTUAL'!C:C,A40,'3BL ACTUAL'!E:E)</f>
        <v>0</v>
      </c>
      <c r="I40" s="95"/>
      <c r="J40" s="95"/>
      <c r="K40" s="95"/>
      <c r="L40" s="95"/>
      <c r="M40" s="154">
        <f t="shared" si="6"/>
        <v>0</v>
      </c>
      <c r="N40" s="188"/>
      <c r="O40" s="188"/>
      <c r="P40" s="14"/>
    </row>
    <row r="41" spans="1:16">
      <c r="A41" s="1817"/>
      <c r="B41" s="1818"/>
      <c r="C41" s="9"/>
      <c r="D41" s="95">
        <f>SUMIF('1 BL anterior'!C:C,A41,'1 BL anterior'!E:E)</f>
        <v>0</v>
      </c>
      <c r="E41" s="95">
        <f>+F41-D41</f>
        <v>0</v>
      </c>
      <c r="F41" s="95">
        <f>SUMIF('2 BL preli'!B:B,A41,'2 BL preli'!D:D)</f>
        <v>0</v>
      </c>
      <c r="G41" s="95">
        <f>+M41-D41</f>
        <v>0</v>
      </c>
      <c r="H41" s="95">
        <f>SUMIF('3BL ACTUAL'!C:C,A41,'3BL ACTUAL'!E:E)</f>
        <v>0</v>
      </c>
      <c r="I41" s="95"/>
      <c r="J41" s="95"/>
      <c r="K41" s="95"/>
      <c r="L41" s="95"/>
      <c r="M41" s="154">
        <f>+H41+J41+L41-I41-K41</f>
        <v>0</v>
      </c>
      <c r="N41" s="188"/>
      <c r="O41" s="188"/>
      <c r="P41" s="14"/>
    </row>
    <row r="42" spans="1:16">
      <c r="A42" s="892"/>
      <c r="B42" s="883"/>
      <c r="C42" s="9"/>
      <c r="D42" s="95">
        <f>SUMIF('1 BL anterior'!C:C,A42,'1 BL anterior'!E:E)</f>
        <v>0</v>
      </c>
      <c r="E42" s="95">
        <f>+F42-D42</f>
        <v>0</v>
      </c>
      <c r="F42" s="95">
        <f>SUMIF('2 BL preli'!B:B,A42,'2 BL preli'!D:D)</f>
        <v>0</v>
      </c>
      <c r="G42" s="95">
        <f>+M42-D42</f>
        <v>0</v>
      </c>
      <c r="H42" s="95">
        <f>SUMIF('3BL ACTUAL'!C:C,A42,'3BL ACTUAL'!E:E)</f>
        <v>0</v>
      </c>
      <c r="I42" s="95"/>
      <c r="J42" s="95"/>
      <c r="K42" s="95"/>
      <c r="L42" s="95"/>
      <c r="M42" s="154">
        <f>+H42+J42+L42-I42-K42</f>
        <v>0</v>
      </c>
      <c r="N42" s="188"/>
      <c r="O42" s="188"/>
      <c r="P42" s="14"/>
    </row>
    <row r="43" spans="1:16">
      <c r="A43" s="2659"/>
      <c r="B43" s="2662"/>
      <c r="C43" s="9"/>
      <c r="D43" s="95">
        <f>SUMIF('1 BL anterior'!C:C,A43,'1 BL anterior'!E:E)</f>
        <v>0</v>
      </c>
      <c r="E43" s="95">
        <f>+F43-D43</f>
        <v>0</v>
      </c>
      <c r="F43" s="95">
        <f>SUMIF('2 BL preli'!B:B,A43,'2 BL preli'!D:D)</f>
        <v>0</v>
      </c>
      <c r="G43" s="95">
        <f>+M43-D43</f>
        <v>0</v>
      </c>
      <c r="H43" s="95">
        <f>SUMIF('3BL ACTUAL'!C:C,A43,'3BL ACTUAL'!E:E)</f>
        <v>0</v>
      </c>
      <c r="I43" s="95"/>
      <c r="J43" s="95"/>
      <c r="K43" s="95"/>
      <c r="L43" s="95"/>
      <c r="M43" s="154">
        <f>+H43+J43+L43-I43-K43</f>
        <v>0</v>
      </c>
      <c r="N43" s="188"/>
      <c r="O43" s="188"/>
      <c r="P43" s="14"/>
    </row>
    <row r="44" spans="1:16">
      <c r="A44" s="892"/>
      <c r="B44" s="883"/>
      <c r="C44" s="9"/>
      <c r="D44" s="95"/>
      <c r="E44" s="95"/>
      <c r="F44" s="95"/>
      <c r="G44" s="178"/>
      <c r="H44" s="71"/>
      <c r="I44" s="95"/>
      <c r="J44" s="95"/>
      <c r="K44" s="95"/>
      <c r="L44" s="95"/>
      <c r="M44" s="95"/>
      <c r="N44" s="188"/>
      <c r="O44" s="188"/>
      <c r="P44" s="14"/>
    </row>
    <row r="45" spans="1:16">
      <c r="A45" s="1790"/>
      <c r="B45" s="2663"/>
      <c r="C45" s="12"/>
      <c r="D45" s="96">
        <f>SUM(D26:D44)</f>
        <v>-24456.530000000002</v>
      </c>
      <c r="E45" s="96">
        <f t="shared" ref="E45:M45" si="7">SUM(E26:E44)</f>
        <v>24456.530000000002</v>
      </c>
      <c r="F45" s="96">
        <f t="shared" si="7"/>
        <v>0</v>
      </c>
      <c r="G45" s="96">
        <f t="shared" si="7"/>
        <v>24456.530000000002</v>
      </c>
      <c r="H45" s="96">
        <f t="shared" si="7"/>
        <v>0</v>
      </c>
      <c r="I45" s="96">
        <f t="shared" si="7"/>
        <v>0</v>
      </c>
      <c r="J45" s="96">
        <f t="shared" si="7"/>
        <v>0</v>
      </c>
      <c r="K45" s="96">
        <f t="shared" si="7"/>
        <v>0</v>
      </c>
      <c r="L45" s="96">
        <f t="shared" si="7"/>
        <v>0</v>
      </c>
      <c r="M45" s="96">
        <f t="shared" si="7"/>
        <v>0</v>
      </c>
      <c r="N45" s="6">
        <f>AVERAGE(N10:N44)</f>
        <v>0</v>
      </c>
      <c r="O45" s="6">
        <f>AVERAGE(O10:O44)</f>
        <v>0</v>
      </c>
      <c r="P45" s="6">
        <f>+N45+O45</f>
        <v>0</v>
      </c>
    </row>
    <row r="46" spans="1:16">
      <c r="B46" s="3"/>
      <c r="C46" s="3"/>
      <c r="D46" s="200"/>
      <c r="E46" s="200"/>
      <c r="F46" s="200"/>
      <c r="G46" s="200"/>
      <c r="H46" s="200"/>
      <c r="I46" s="200"/>
      <c r="J46" s="200"/>
      <c r="K46" s="200"/>
      <c r="L46" s="200"/>
      <c r="M46" s="200"/>
      <c r="N46" s="3"/>
      <c r="O46" s="3"/>
      <c r="P46" s="3"/>
    </row>
    <row r="47" spans="1:16">
      <c r="D47" s="98">
        <f>+D24-D45</f>
        <v>0</v>
      </c>
      <c r="F47" s="98">
        <f>+F24-F45</f>
        <v>0</v>
      </c>
      <c r="G47" s="98">
        <f>+G24-G45</f>
        <v>-24456.530000000002</v>
      </c>
      <c r="H47" s="98">
        <f>+H24-H45</f>
        <v>0</v>
      </c>
      <c r="M47" s="98">
        <f>+M24-M45</f>
        <v>0</v>
      </c>
    </row>
    <row r="48" spans="1:16">
      <c r="D48" s="98"/>
      <c r="M48" s="98"/>
    </row>
    <row r="49" spans="1:17">
      <c r="D49" s="98"/>
      <c r="M49" s="98"/>
      <c r="Q49" s="183"/>
    </row>
    <row r="50" spans="1:17">
      <c r="D50" s="98"/>
      <c r="Q50" s="183"/>
    </row>
    <row r="51" spans="1:17">
      <c r="A51" s="3"/>
      <c r="B51" s="106" t="s">
        <v>116</v>
      </c>
      <c r="C51" s="3"/>
      <c r="D51" s="3"/>
      <c r="H51" s="28"/>
      <c r="M51" s="98"/>
    </row>
    <row r="52" spans="1:17">
      <c r="A52" s="3"/>
      <c r="B52" s="106" t="s">
        <v>117</v>
      </c>
      <c r="C52" s="3"/>
      <c r="D52" s="3"/>
      <c r="M52" s="200"/>
    </row>
    <row r="53" spans="1:17" ht="15.75">
      <c r="A53" s="22"/>
      <c r="B53" s="3"/>
      <c r="C53" s="3"/>
      <c r="D53" s="3"/>
      <c r="E53" s="3"/>
      <c r="F53" s="3"/>
      <c r="G53" s="28"/>
      <c r="H53" s="3"/>
      <c r="I53" s="28"/>
      <c r="J53" s="3"/>
      <c r="M53" s="246"/>
      <c r="N53" s="187"/>
    </row>
    <row r="54" spans="1:17" ht="15.75">
      <c r="A54" s="3"/>
      <c r="B54" s="22" t="s">
        <v>2</v>
      </c>
      <c r="C54" s="22">
        <v>2</v>
      </c>
      <c r="D54" s="3" t="s">
        <v>53</v>
      </c>
      <c r="E54" s="3"/>
      <c r="F54" s="3"/>
      <c r="G54" s="3"/>
      <c r="H54" s="3"/>
      <c r="I54" s="3"/>
      <c r="J54" s="3"/>
      <c r="M54" s="209"/>
      <c r="N54" s="209"/>
    </row>
    <row r="55" spans="1:17" ht="15.75">
      <c r="A55" s="22">
        <v>1</v>
      </c>
      <c r="B55" s="3" t="s">
        <v>52</v>
      </c>
      <c r="C55" s="22">
        <v>3</v>
      </c>
      <c r="D55" s="108" t="s">
        <v>106</v>
      </c>
      <c r="E55" s="137"/>
      <c r="F55" s="137"/>
      <c r="G55" s="137"/>
      <c r="H55" s="137"/>
      <c r="I55" s="137"/>
      <c r="J55" s="137"/>
      <c r="M55" s="209"/>
      <c r="N55" s="209"/>
    </row>
    <row r="56" spans="1:17" ht="15.75">
      <c r="A56" s="22">
        <v>2</v>
      </c>
      <c r="B56" s="3" t="s">
        <v>54</v>
      </c>
      <c r="C56" s="22">
        <v>4</v>
      </c>
      <c r="D56" s="3" t="s">
        <v>56</v>
      </c>
      <c r="E56" s="137"/>
      <c r="F56" s="137"/>
      <c r="G56" s="137"/>
      <c r="H56" s="137"/>
      <c r="I56" s="137"/>
      <c r="J56" s="137"/>
      <c r="M56" s="187"/>
      <c r="N56" s="187"/>
    </row>
    <row r="57" spans="1:17" ht="15.75">
      <c r="A57" s="22"/>
      <c r="B57" s="106" t="s">
        <v>107</v>
      </c>
      <c r="C57" s="22">
        <v>5</v>
      </c>
      <c r="D57" s="3" t="s">
        <v>58</v>
      </c>
      <c r="E57" s="137"/>
      <c r="F57" s="137"/>
      <c r="G57" s="137"/>
      <c r="H57" s="137"/>
      <c r="I57" s="137"/>
      <c r="J57" s="137"/>
      <c r="M57" s="187"/>
      <c r="N57" s="187"/>
    </row>
    <row r="58" spans="1:17" ht="15.75">
      <c r="A58" s="22">
        <v>3</v>
      </c>
      <c r="B58" s="3" t="s">
        <v>57</v>
      </c>
      <c r="C58" s="3"/>
      <c r="D58" s="3"/>
      <c r="E58" s="137"/>
      <c r="F58" s="137"/>
      <c r="G58" s="137"/>
      <c r="H58" s="137"/>
      <c r="I58" s="137"/>
      <c r="J58" s="137"/>
      <c r="M58" s="209"/>
      <c r="N58" s="209"/>
    </row>
    <row r="59" spans="1:17" ht="15.75">
      <c r="A59" s="22">
        <v>2</v>
      </c>
      <c r="B59" s="3" t="s">
        <v>59</v>
      </c>
      <c r="C59" s="3"/>
      <c r="D59" s="3"/>
      <c r="E59" s="137"/>
      <c r="F59" s="137"/>
      <c r="G59" s="137"/>
      <c r="H59" s="137"/>
      <c r="I59" s="137"/>
      <c r="J59" s="137"/>
      <c r="M59" s="209"/>
      <c r="N59" s="187"/>
    </row>
    <row r="60" spans="1:17" ht="15.75">
      <c r="A60" s="22">
        <v>1</v>
      </c>
      <c r="B60" s="3" t="s">
        <v>60</v>
      </c>
      <c r="C60" s="3"/>
      <c r="D60" s="3"/>
      <c r="E60" s="137"/>
      <c r="F60" s="137"/>
      <c r="G60" s="137"/>
      <c r="H60" s="137"/>
      <c r="I60" s="137"/>
      <c r="J60" s="137"/>
      <c r="M60" s="209"/>
      <c r="N60" s="209"/>
    </row>
    <row r="61" spans="1:17" ht="15.75">
      <c r="D61" s="200"/>
      <c r="E61" s="137"/>
      <c r="F61" s="137"/>
      <c r="G61" s="137"/>
      <c r="H61" s="137"/>
      <c r="I61" s="137"/>
      <c r="J61" s="137"/>
      <c r="M61" s="211"/>
    </row>
    <row r="62" spans="1:17" ht="15.75">
      <c r="M62" s="209"/>
    </row>
    <row r="67" spans="12:14" ht="15.75">
      <c r="M67" s="209"/>
      <c r="N67" s="209"/>
    </row>
    <row r="68" spans="12:14" ht="15.75">
      <c r="M68" s="209"/>
      <c r="N68" s="209"/>
    </row>
    <row r="69" spans="12:14" ht="15.75">
      <c r="M69" s="209"/>
      <c r="N69" s="209"/>
    </row>
    <row r="70" spans="12:14" ht="15.75">
      <c r="M70" s="187"/>
      <c r="N70" s="187"/>
    </row>
    <row r="71" spans="12:14" ht="15.75">
      <c r="M71" s="209"/>
      <c r="N71" s="209"/>
    </row>
    <row r="72" spans="12:14" ht="15.75">
      <c r="M72" s="213"/>
    </row>
    <row r="73" spans="12:14" ht="15.75">
      <c r="M73" s="212"/>
    </row>
    <row r="74" spans="12:14" ht="15.75">
      <c r="M74" s="213"/>
    </row>
    <row r="75" spans="12:14" ht="15.75">
      <c r="M75" s="212"/>
      <c r="N75" s="183"/>
    </row>
    <row r="76" spans="12:14" ht="15.75">
      <c r="M76" s="213"/>
    </row>
    <row r="77" spans="12:14">
      <c r="M77" s="247"/>
      <c r="N77" s="247"/>
    </row>
    <row r="78" spans="12:14">
      <c r="M78" s="247"/>
      <c r="N78" s="248"/>
    </row>
    <row r="79" spans="12:14">
      <c r="L79" s="183"/>
      <c r="M79" s="3528"/>
      <c r="N79" s="3529"/>
    </row>
    <row r="80" spans="12:14">
      <c r="M80" s="3528"/>
      <c r="N80" s="3529"/>
    </row>
    <row r="81" spans="12:14">
      <c r="M81" s="248"/>
      <c r="N81" s="248"/>
    </row>
    <row r="82" spans="12:14">
      <c r="M82" s="247"/>
      <c r="N82" s="248"/>
    </row>
    <row r="83" spans="12:14">
      <c r="M83" s="248"/>
      <c r="N83" s="247"/>
    </row>
    <row r="84" spans="12:14">
      <c r="L84" s="183"/>
      <c r="M84" s="249"/>
      <c r="N84" s="248"/>
    </row>
    <row r="85" spans="12:14">
      <c r="M85" s="248"/>
      <c r="N85" s="248"/>
    </row>
    <row r="86" spans="12:14">
      <c r="M86" s="247"/>
      <c r="N86" s="248"/>
    </row>
    <row r="87" spans="12:14">
      <c r="M87" s="247"/>
      <c r="N87" s="248"/>
    </row>
    <row r="88" spans="12:14">
      <c r="M88" s="247"/>
      <c r="N88" s="248"/>
    </row>
    <row r="89" spans="12:14">
      <c r="L89" s="183"/>
      <c r="M89" s="247"/>
      <c r="N89" s="248"/>
    </row>
    <row r="90" spans="12:14">
      <c r="M90" s="250"/>
      <c r="N90" s="250"/>
    </row>
    <row r="91" spans="12:14">
      <c r="M91" s="247"/>
      <c r="N91" s="250"/>
    </row>
    <row r="92" spans="12:14">
      <c r="L92" s="183"/>
      <c r="M92" s="250"/>
      <c r="N92" s="250"/>
    </row>
    <row r="93" spans="12:14">
      <c r="M93" s="248"/>
      <c r="N93" s="250"/>
    </row>
    <row r="94" spans="12:14">
      <c r="M94" s="248"/>
      <c r="N94" s="250"/>
    </row>
    <row r="95" spans="12:14">
      <c r="M95" s="248"/>
      <c r="N95" s="3527"/>
    </row>
    <row r="96" spans="12:14">
      <c r="M96" s="247"/>
      <c r="N96" s="3527"/>
    </row>
    <row r="97" spans="13:13">
      <c r="M97" s="248"/>
    </row>
    <row r="98" spans="13:13">
      <c r="M98" s="250"/>
    </row>
    <row r="99" spans="13:13">
      <c r="M99" s="251"/>
    </row>
  </sheetData>
  <mergeCells count="6">
    <mergeCell ref="N95:N96"/>
    <mergeCell ref="M3:N5"/>
    <mergeCell ref="N7:P7"/>
    <mergeCell ref="N8:O8"/>
    <mergeCell ref="M79:M80"/>
    <mergeCell ref="N79:N80"/>
  </mergeCells>
  <pageMargins left="0.15748031496062992" right="0.11811023622047245" top="0.6692913385826772" bottom="0.39370078740157483" header="0.27559055118110237" footer="0.23622047244094491"/>
  <pageSetup paperSize="9" scale="64" orientation="landscape" horizontalDpi="1200" verticalDpi="1200" r:id="rId1"/>
  <headerFooter alignWithMargins="0">
    <oddFooter>&amp;Z&amp;F&amp;RPágina &amp;P</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Hoja66">
    <tabColor theme="3"/>
    <pageSetUpPr fitToPage="1"/>
  </sheetPr>
  <dimension ref="A1:T87"/>
  <sheetViews>
    <sheetView workbookViewId="0"/>
  </sheetViews>
  <sheetFormatPr baseColWidth="10" defaultColWidth="8.85546875" defaultRowHeight="12.75"/>
  <cols>
    <col min="1" max="1" width="18.7109375" customWidth="1"/>
    <col min="2" max="2" width="42.140625" customWidth="1"/>
    <col min="3" max="3" width="4.85546875" customWidth="1"/>
    <col min="4" max="4" width="25.5703125" customWidth="1"/>
    <col min="5" max="5" width="11.85546875" bestFit="1" customWidth="1"/>
    <col min="6" max="6" width="12" bestFit="1" customWidth="1"/>
    <col min="7" max="7" width="11.85546875" bestFit="1" customWidth="1"/>
    <col min="8" max="8" width="10.5703125" customWidth="1"/>
    <col min="9" max="9" width="9.5703125" bestFit="1" customWidth="1"/>
    <col min="10" max="10" width="10.140625" bestFit="1" customWidth="1"/>
    <col min="11" max="11" width="9.5703125" customWidth="1"/>
    <col min="12" max="12" width="10.140625" bestFit="1" customWidth="1"/>
    <col min="13" max="13" width="12.28515625" bestFit="1" customWidth="1"/>
    <col min="14" max="14" width="7" customWidth="1"/>
    <col min="15" max="15" width="8" bestFit="1" customWidth="1"/>
    <col min="16" max="16" width="7.85546875" bestFit="1" customWidth="1"/>
    <col min="17" max="17" width="11.140625" customWidth="1"/>
  </cols>
  <sheetData>
    <row r="1" spans="1:17">
      <c r="B1" s="235">
        <f>+'4 BG101'!B1</f>
        <v>0</v>
      </c>
      <c r="N1" s="3"/>
      <c r="O1" s="3"/>
      <c r="P1" s="3"/>
      <c r="Q1" s="3"/>
    </row>
    <row r="2" spans="1:17">
      <c r="N2" s="3"/>
      <c r="O2" s="3"/>
      <c r="P2" s="3"/>
      <c r="Q2" s="3"/>
    </row>
    <row r="3" spans="1:17">
      <c r="B3" s="1" t="str">
        <f>+'4 BG101'!$B$2</f>
        <v>TABACALERA MENHURSA S.A.</v>
      </c>
      <c r="C3" s="1"/>
      <c r="D3" s="1"/>
      <c r="E3" s="1"/>
      <c r="F3" s="2"/>
      <c r="G3" s="2"/>
      <c r="H3" s="2"/>
      <c r="I3" s="2"/>
      <c r="J3" s="2"/>
      <c r="M3" s="3525">
        <f>+'4 BG101'!C51</f>
        <v>304</v>
      </c>
      <c r="N3" s="3525"/>
      <c r="O3" s="3"/>
      <c r="P3" s="3"/>
      <c r="Q3" s="3"/>
    </row>
    <row r="4" spans="1:17">
      <c r="B4" s="1" t="str">
        <f>+'4 BG101'!$B$3</f>
        <v>ANEXOS A LOS ESTADOS FINANCIEROS</v>
      </c>
      <c r="C4" s="1"/>
      <c r="D4" s="1"/>
      <c r="E4" s="1"/>
      <c r="F4" s="2"/>
      <c r="G4" s="2"/>
      <c r="H4" s="2"/>
      <c r="I4" s="2"/>
      <c r="J4" s="2"/>
      <c r="M4" s="3525"/>
      <c r="N4" s="3525"/>
      <c r="O4" s="3"/>
      <c r="P4" s="3"/>
      <c r="Q4" s="3"/>
    </row>
    <row r="5" spans="1:17">
      <c r="B5" s="1" t="str">
        <f>+'4 BG101'!B51</f>
        <v>Otros resultados integrales</v>
      </c>
      <c r="C5" s="1"/>
      <c r="D5" s="1"/>
      <c r="E5" s="1"/>
      <c r="F5" s="2"/>
      <c r="G5" s="2"/>
      <c r="H5" s="2"/>
      <c r="I5" s="2"/>
      <c r="J5" s="2"/>
      <c r="M5" s="3525"/>
      <c r="N5" s="3525"/>
      <c r="O5" s="3"/>
      <c r="P5" s="3"/>
      <c r="Q5" s="3"/>
    </row>
    <row r="6" spans="1:17">
      <c r="B6" s="1" t="str">
        <f>+'4 BG101'!B5</f>
        <v>AL 31 DE DICIEMBRE DEL 2023</v>
      </c>
      <c r="C6" s="1"/>
      <c r="D6" s="1"/>
      <c r="E6" s="1"/>
      <c r="F6" s="2"/>
      <c r="G6" s="2"/>
      <c r="H6" s="2"/>
      <c r="I6" s="2"/>
      <c r="J6" s="2"/>
      <c r="N6" s="3"/>
      <c r="O6" s="3"/>
      <c r="P6" s="3"/>
      <c r="Q6" s="3"/>
    </row>
    <row r="7" spans="1:17">
      <c r="N7" s="3506" t="s">
        <v>110</v>
      </c>
      <c r="O7" s="3347"/>
      <c r="P7" s="3338"/>
      <c r="Q7" s="3"/>
    </row>
    <row r="8" spans="1:17">
      <c r="B8" s="4" t="s">
        <v>10</v>
      </c>
      <c r="C8" s="4"/>
      <c r="D8" s="50" t="s">
        <v>11</v>
      </c>
      <c r="E8" s="50"/>
      <c r="F8" s="37" t="s">
        <v>12</v>
      </c>
      <c r="G8" s="38"/>
      <c r="H8" s="18" t="s">
        <v>14</v>
      </c>
      <c r="I8" s="5" t="s">
        <v>13</v>
      </c>
      <c r="J8" s="5"/>
      <c r="K8" s="19" t="s">
        <v>15</v>
      </c>
      <c r="L8" s="20"/>
      <c r="M8" s="31" t="s">
        <v>11</v>
      </c>
      <c r="N8" s="3337"/>
      <c r="O8" s="3338"/>
      <c r="P8" s="157" t="s">
        <v>62</v>
      </c>
      <c r="Q8" s="3"/>
    </row>
    <row r="9" spans="1:17">
      <c r="B9" s="7"/>
      <c r="C9" s="120" t="s">
        <v>112</v>
      </c>
      <c r="D9" s="67">
        <f>+'4 BG101'!$D$9</f>
        <v>44926</v>
      </c>
      <c r="E9" s="6" t="str">
        <f>+'4 BG101'!$E$9</f>
        <v>VARIACIÓN</v>
      </c>
      <c r="F9" s="67">
        <f>+'4 BG101'!$F$9</f>
        <v>45230</v>
      </c>
      <c r="G9" s="436" t="str">
        <f>+'4 BG101'!$G$9</f>
        <v>VARIACIÓN</v>
      </c>
      <c r="H9" s="67">
        <f>+'4 BG101'!H9</f>
        <v>45291</v>
      </c>
      <c r="I9" s="258" t="s">
        <v>114</v>
      </c>
      <c r="J9" s="258" t="s">
        <v>115</v>
      </c>
      <c r="K9" s="258" t="s">
        <v>114</v>
      </c>
      <c r="L9" s="258" t="s">
        <v>115</v>
      </c>
      <c r="M9" s="32" t="s">
        <v>41</v>
      </c>
      <c r="N9" s="158" t="s">
        <v>51</v>
      </c>
      <c r="O9" s="158" t="s">
        <v>4</v>
      </c>
      <c r="P9" s="140" t="s">
        <v>64</v>
      </c>
      <c r="Q9" s="3"/>
    </row>
    <row r="10" spans="1:17">
      <c r="B10" s="230"/>
      <c r="C10" s="8"/>
      <c r="D10" s="8"/>
      <c r="E10" s="8"/>
      <c r="F10" s="8"/>
      <c r="G10" s="29" t="s">
        <v>7</v>
      </c>
      <c r="H10" s="9"/>
      <c r="I10" s="8"/>
      <c r="J10" s="13"/>
      <c r="K10" s="14"/>
      <c r="L10" s="9"/>
      <c r="M10" s="13"/>
      <c r="N10" s="188"/>
      <c r="O10" s="188"/>
      <c r="P10" s="13"/>
    </row>
    <row r="11" spans="1:17" ht="15.75" thickBot="1">
      <c r="A11" s="189" t="s">
        <v>220</v>
      </c>
      <c r="B11" s="367"/>
      <c r="C11" s="9"/>
      <c r="D11" s="9"/>
      <c r="E11" s="9"/>
      <c r="F11" s="9"/>
      <c r="G11" s="30"/>
      <c r="H11" s="9"/>
      <c r="I11" s="9"/>
      <c r="J11" s="14"/>
      <c r="K11" s="14"/>
      <c r="L11" s="9"/>
      <c r="M11" s="14"/>
      <c r="N11" s="188"/>
      <c r="O11" s="188"/>
      <c r="P11" s="14"/>
    </row>
    <row r="12" spans="1:17" ht="15">
      <c r="A12">
        <v>618</v>
      </c>
      <c r="B12" s="367" t="s">
        <v>415</v>
      </c>
      <c r="C12" s="9"/>
      <c r="D12" s="418">
        <f>SUMIF('1 BL anterior'!B:B,A12,'1 BL anterior'!E:E)</f>
        <v>0</v>
      </c>
      <c r="E12" s="441"/>
      <c r="F12" s="200">
        <f>SUMIF('2 BL preli'!A:A,A12,'2 BL preli'!D:D)</f>
        <v>0</v>
      </c>
      <c r="G12" s="443"/>
      <c r="H12" s="441"/>
      <c r="I12" s="441"/>
      <c r="J12" s="441"/>
      <c r="K12" s="441"/>
      <c r="L12" s="441"/>
      <c r="M12" s="451">
        <f>SUMIF('3BL ACTUAL'!B:B,A12,'3BL ACTUAL'!E:E)</f>
        <v>0</v>
      </c>
      <c r="N12" s="21">
        <f t="shared" ref="N12:N19" si="0">IF(M12&lt;&gt;0,1,0)</f>
        <v>0</v>
      </c>
      <c r="O12" s="14">
        <f t="shared" ref="O12:O19" si="1">IF(M12&lt;&gt;0,3,0)</f>
        <v>0</v>
      </c>
      <c r="P12" s="14">
        <f t="shared" ref="P12:P19" si="2">+N12+O12</f>
        <v>0</v>
      </c>
    </row>
    <row r="13" spans="1:17" ht="15">
      <c r="A13">
        <v>619</v>
      </c>
      <c r="B13" s="367" t="s">
        <v>416</v>
      </c>
      <c r="C13" s="9"/>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7" ht="15">
      <c r="A14">
        <v>620</v>
      </c>
      <c r="B14" s="367" t="s">
        <v>417</v>
      </c>
      <c r="C14" s="9"/>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7" ht="15">
      <c r="A15">
        <v>621</v>
      </c>
      <c r="B15" s="367" t="s">
        <v>418</v>
      </c>
      <c r="C15" s="9"/>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7" ht="15">
      <c r="A16">
        <v>622</v>
      </c>
      <c r="B16" s="367" t="s">
        <v>419</v>
      </c>
      <c r="C16" s="9"/>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20" ht="15">
      <c r="A17">
        <v>623</v>
      </c>
      <c r="B17" s="367" t="s">
        <v>420</v>
      </c>
      <c r="C17" s="9"/>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20" ht="15">
      <c r="A18">
        <v>624</v>
      </c>
      <c r="B18" s="367" t="s">
        <v>421</v>
      </c>
      <c r="C18" s="9"/>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20" ht="15.75" thickBot="1">
      <c r="A19">
        <v>625</v>
      </c>
      <c r="B19" s="367" t="s">
        <v>238</v>
      </c>
      <c r="C19" s="881"/>
      <c r="D19" s="420">
        <f>SUMIF('1 BL anterior'!B:B,A19,'1 BL anterior'!E:E)</f>
        <v>0</v>
      </c>
      <c r="E19" s="445"/>
      <c r="F19" s="200">
        <f>SUMIF('2 BL preli'!A:A,A19,'2 BL preli'!D:D)</f>
        <v>0</v>
      </c>
      <c r="G19" s="447"/>
      <c r="H19" s="445"/>
      <c r="I19" s="445"/>
      <c r="J19" s="445"/>
      <c r="K19" s="445"/>
      <c r="L19" s="445"/>
      <c r="M19" s="474">
        <f>SUMIF('3BL ACTUAL'!B:B,A19,'3BL ACTUAL'!E:E)</f>
        <v>0</v>
      </c>
      <c r="N19" s="21">
        <f t="shared" si="0"/>
        <v>0</v>
      </c>
      <c r="O19" s="14">
        <f t="shared" si="1"/>
        <v>0</v>
      </c>
      <c r="P19" s="14">
        <f t="shared" si="2"/>
        <v>0</v>
      </c>
    </row>
    <row r="20" spans="1:20" ht="13.5" thickBot="1">
      <c r="A20" s="1189">
        <f>+M35</f>
        <v>0</v>
      </c>
      <c r="B20" s="1118">
        <f>+D35</f>
        <v>0</v>
      </c>
      <c r="C20" s="461"/>
      <c r="D20" s="499">
        <f t="shared" ref="D20:M20" si="3">SUM(D12:D19)</f>
        <v>0</v>
      </c>
      <c r="E20" s="487">
        <f t="shared" si="3"/>
        <v>0</v>
      </c>
      <c r="F20" s="455">
        <f t="shared" si="3"/>
        <v>0</v>
      </c>
      <c r="G20" s="456">
        <f t="shared" si="3"/>
        <v>0</v>
      </c>
      <c r="H20" s="483">
        <f t="shared" si="3"/>
        <v>0</v>
      </c>
      <c r="I20" s="456">
        <f t="shared" si="3"/>
        <v>0</v>
      </c>
      <c r="J20" s="455">
        <f t="shared" si="3"/>
        <v>0</v>
      </c>
      <c r="K20" s="455">
        <f t="shared" si="3"/>
        <v>0</v>
      </c>
      <c r="L20" s="455">
        <f t="shared" si="3"/>
        <v>0</v>
      </c>
      <c r="M20" s="457">
        <f t="shared" si="3"/>
        <v>0</v>
      </c>
      <c r="N20" s="1167">
        <f>IF(SUM(N$11:N19)=0,0,SUM(N$11:N19)/COUNTIF(N$11:N19,"&gt;0"))</f>
        <v>0</v>
      </c>
      <c r="O20" s="1167">
        <f>IF(SUM(O$11:O19)=0,0,SUM(O$11:O19)/COUNTIF(O$11:O19,"&gt;0"))</f>
        <v>0</v>
      </c>
      <c r="P20" s="1167">
        <f>IF(SUM(P$11:P19)=0,0,SUM(P$11:P19)/COUNTIF(P$11:P19,"&gt;0"))</f>
        <v>0</v>
      </c>
      <c r="Q20">
        <f>+B21</f>
        <v>0</v>
      </c>
    </row>
    <row r="21" spans="1:20">
      <c r="A21" s="245"/>
      <c r="B21" s="63"/>
      <c r="C21" s="9"/>
      <c r="D21" s="95"/>
      <c r="E21" s="178"/>
      <c r="F21" s="95"/>
      <c r="G21" s="178"/>
      <c r="H21" s="71"/>
      <c r="I21" s="178"/>
      <c r="J21" s="95"/>
      <c r="K21" s="95"/>
      <c r="L21" s="178"/>
      <c r="M21" s="95"/>
      <c r="N21" s="14"/>
      <c r="O21" s="14"/>
      <c r="P21" s="14"/>
      <c r="T21" s="285"/>
    </row>
    <row r="22" spans="1:20">
      <c r="C22" s="9"/>
      <c r="D22" s="95">
        <f>SUMIF('1 BL anterior'!C:C,A22,'1 BL anterior'!E:E)</f>
        <v>0</v>
      </c>
      <c r="E22" s="95"/>
      <c r="F22" s="95">
        <f>SUMIF('2 BL preli'!B:B,A22,'2 BL preli'!D:D)</f>
        <v>0</v>
      </c>
      <c r="G22" s="95"/>
      <c r="H22" s="95">
        <f>SUMIF('3BL ACTUAL'!C:C,A22,'3BL ACTUAL'!E:E)</f>
        <v>0</v>
      </c>
      <c r="I22" s="95"/>
      <c r="J22" s="95"/>
      <c r="K22" s="95"/>
      <c r="L22" s="95"/>
      <c r="M22" s="154">
        <f>+H22+J22+L22-I22-K22</f>
        <v>0</v>
      </c>
      <c r="N22" s="188"/>
      <c r="O22" s="188"/>
      <c r="P22" s="14"/>
    </row>
    <row r="23" spans="1:20">
      <c r="A23" s="1962"/>
      <c r="B23" s="883"/>
      <c r="C23" s="9"/>
      <c r="D23" s="95">
        <f>SUMIF('1 BL anterior'!C:C,A23,'1 BL anterior'!E:E)</f>
        <v>0</v>
      </c>
      <c r="E23" s="95"/>
      <c r="F23" s="95">
        <f>SUMIF('2 BL preli'!B:B,A23,'2 BL preli'!D:D)</f>
        <v>0</v>
      </c>
      <c r="G23" s="95"/>
      <c r="H23" s="95">
        <f>SUMIF('3BL ACTUAL'!C:C,A23,'3BL ACTUAL'!E:E)</f>
        <v>0</v>
      </c>
      <c r="I23" s="95"/>
      <c r="J23" s="95"/>
      <c r="K23" s="95"/>
      <c r="L23" s="95"/>
      <c r="M23" s="154">
        <f>+H23+J23+L23-I23-K23</f>
        <v>0</v>
      </c>
      <c r="N23" s="188"/>
      <c r="O23" s="188"/>
      <c r="P23" s="14"/>
    </row>
    <row r="24" spans="1:20">
      <c r="A24" s="1962"/>
      <c r="B24" s="883"/>
      <c r="C24" s="9"/>
      <c r="D24" s="95">
        <f>SUMIF('1 BL anterior'!C:C,A24,'1 BL anterior'!E:E)</f>
        <v>0</v>
      </c>
      <c r="E24" s="95"/>
      <c r="F24" s="95">
        <f>SUMIF('2 BL preli'!B:B,A24,'2 BL preli'!D:D)</f>
        <v>0</v>
      </c>
      <c r="G24" s="95"/>
      <c r="H24" s="95">
        <f>SUMIF('3BL ACTUAL'!C:C,A24,'3BL ACTUAL'!E:E)</f>
        <v>0</v>
      </c>
      <c r="I24" s="95"/>
      <c r="J24" s="95"/>
      <c r="K24" s="95"/>
      <c r="L24" s="95"/>
      <c r="M24" s="154">
        <f t="shared" ref="M24:M31" si="4">+H24+J24+L24-I24-K24</f>
        <v>0</v>
      </c>
      <c r="N24" s="188"/>
      <c r="O24" s="188"/>
      <c r="P24" s="14"/>
    </row>
    <row r="25" spans="1:20">
      <c r="A25" s="2038"/>
      <c r="B25" s="2080"/>
      <c r="C25" s="9"/>
      <c r="D25" s="95">
        <f>SUMIF('1 BL anterior'!C:C,A25,'1 BL anterior'!E:E)</f>
        <v>0</v>
      </c>
      <c r="E25" s="95"/>
      <c r="F25" s="95">
        <f>SUMIF('2 BL preli'!B:B,A25,'2 BL preli'!D:D)</f>
        <v>0</v>
      </c>
      <c r="G25" s="95"/>
      <c r="H25" s="95">
        <f>SUMIF('3BL ACTUAL'!C:C,A25,'3BL ACTUAL'!E:E)</f>
        <v>0</v>
      </c>
      <c r="I25" s="95"/>
      <c r="J25" s="95"/>
      <c r="K25" s="95"/>
      <c r="L25" s="95"/>
      <c r="M25" s="154">
        <f t="shared" si="4"/>
        <v>0</v>
      </c>
      <c r="N25" s="188"/>
      <c r="O25" s="188"/>
      <c r="P25" s="14"/>
    </row>
    <row r="26" spans="1:20">
      <c r="A26" s="1170"/>
      <c r="B26" s="1586"/>
      <c r="C26" s="9"/>
      <c r="D26" s="95">
        <f>SUMIF('1 BL anterior'!C:C,A26,'1 BL anterior'!E:E)</f>
        <v>0</v>
      </c>
      <c r="E26" s="95"/>
      <c r="F26" s="95">
        <f>SUMIF('2 BL preli'!B:B,A26,'2 BL preli'!D:D)</f>
        <v>0</v>
      </c>
      <c r="G26" s="95"/>
      <c r="H26" s="95">
        <f>SUMIF('3BL ACTUAL'!C:C,A26,'3BL ACTUAL'!E:E)</f>
        <v>0</v>
      </c>
      <c r="I26" s="95"/>
      <c r="J26" s="95"/>
      <c r="K26" s="95"/>
      <c r="L26" s="95"/>
      <c r="M26" s="154">
        <f t="shared" si="4"/>
        <v>0</v>
      </c>
      <c r="N26" s="188"/>
      <c r="O26" s="188"/>
      <c r="P26" s="14"/>
    </row>
    <row r="27" spans="1:20">
      <c r="A27" s="1170"/>
      <c r="B27" s="1586"/>
      <c r="C27" s="9"/>
      <c r="D27" s="95">
        <f>SUMIF('1 BL anterior'!C:C,A27,'1 BL anterior'!E:E)</f>
        <v>0</v>
      </c>
      <c r="E27" s="95"/>
      <c r="F27" s="95">
        <f>SUMIF('2 BL preli'!B:B,A27,'2 BL preli'!D:D)</f>
        <v>0</v>
      </c>
      <c r="G27" s="95"/>
      <c r="H27" s="95">
        <f>SUMIF('3BL ACTUAL'!C:C,A27,'3BL ACTUAL'!E:E)</f>
        <v>0</v>
      </c>
      <c r="I27" s="95"/>
      <c r="J27" s="95"/>
      <c r="K27" s="95"/>
      <c r="L27" s="95"/>
      <c r="M27" s="154">
        <f t="shared" si="4"/>
        <v>0</v>
      </c>
      <c r="N27" s="188"/>
      <c r="O27" s="188"/>
      <c r="P27" s="14"/>
    </row>
    <row r="28" spans="1:20">
      <c r="A28" s="1170"/>
      <c r="B28" s="1586"/>
      <c r="C28" s="9"/>
      <c r="D28" s="95">
        <f>SUMIF('1 BL anterior'!C:C,A28,'1 BL anterior'!E:E)</f>
        <v>0</v>
      </c>
      <c r="E28" s="95"/>
      <c r="F28" s="95">
        <f>SUMIF('2 BL preli'!B:B,A28,'2 BL preli'!D:D)</f>
        <v>0</v>
      </c>
      <c r="G28" s="95"/>
      <c r="H28" s="95">
        <f>SUMIF('3BL ACTUAL'!C:C,A28,'3BL ACTUAL'!E:E)</f>
        <v>0</v>
      </c>
      <c r="I28" s="95"/>
      <c r="J28" s="95"/>
      <c r="K28" s="95"/>
      <c r="L28" s="95"/>
      <c r="M28" s="154">
        <f t="shared" si="4"/>
        <v>0</v>
      </c>
      <c r="N28" s="188"/>
      <c r="O28" s="188"/>
      <c r="P28" s="14"/>
    </row>
    <row r="29" spans="1:20">
      <c r="A29" s="189"/>
      <c r="B29" s="1586"/>
      <c r="C29" s="9"/>
      <c r="D29" s="95">
        <f>SUMIF('1 BL anterior'!C:C,A29,'1 BL anterior'!E:E)</f>
        <v>0</v>
      </c>
      <c r="E29" s="95"/>
      <c r="F29" s="95">
        <f>SUMIF('2 BL preli'!B:B,A29,'2 BL preli'!D:D)</f>
        <v>0</v>
      </c>
      <c r="G29" s="95"/>
      <c r="H29" s="95">
        <f>SUMIF('3BL ACTUAL'!C:C,A29,'3BL ACTUAL'!E:E)</f>
        <v>0</v>
      </c>
      <c r="I29" s="95"/>
      <c r="J29" s="95"/>
      <c r="K29" s="95"/>
      <c r="L29" s="95"/>
      <c r="M29" s="154">
        <f t="shared" si="4"/>
        <v>0</v>
      </c>
      <c r="N29" s="188"/>
      <c r="O29" s="188"/>
      <c r="P29" s="14"/>
    </row>
    <row r="30" spans="1:20">
      <c r="A30" s="245"/>
      <c r="B30" s="63"/>
      <c r="C30" s="9"/>
      <c r="D30" s="95">
        <f>SUMIF('1 BL anterior'!C:C,A30,'1 BL anterior'!E:E)</f>
        <v>0</v>
      </c>
      <c r="E30" s="95"/>
      <c r="F30" s="95">
        <f>SUMIF('2 BL preli'!B:B,A30,'2 BL preli'!D:D)</f>
        <v>0</v>
      </c>
      <c r="G30" s="95"/>
      <c r="H30" s="95">
        <f>SUMIF('3BL ACTUAL'!C:C,A30,'3BL ACTUAL'!E:E)</f>
        <v>0</v>
      </c>
      <c r="I30" s="95"/>
      <c r="J30" s="95"/>
      <c r="K30" s="95"/>
      <c r="L30" s="95"/>
      <c r="M30" s="154">
        <f t="shared" si="4"/>
        <v>0</v>
      </c>
      <c r="N30" s="188"/>
      <c r="O30" s="188"/>
      <c r="P30" s="14"/>
    </row>
    <row r="31" spans="1:20">
      <c r="A31" s="240"/>
      <c r="B31" s="244"/>
      <c r="C31" s="9"/>
      <c r="D31" s="95">
        <f>SUMIF('1 BL anterior'!C:C,A31,'1 BL anterior'!E:E)</f>
        <v>0</v>
      </c>
      <c r="E31" s="95"/>
      <c r="F31" s="95">
        <f>SUMIF('2 BL preli'!B:B,A31,'2 BL preli'!D:D)</f>
        <v>0</v>
      </c>
      <c r="G31" s="95"/>
      <c r="H31" s="95">
        <f>SUMIF('3BL ACTUAL'!C:C,A31,'3BL ACTUAL'!E:E)</f>
        <v>0</v>
      </c>
      <c r="I31" s="95"/>
      <c r="J31" s="95"/>
      <c r="K31" s="95"/>
      <c r="L31" s="95"/>
      <c r="M31" s="154">
        <f t="shared" si="4"/>
        <v>0</v>
      </c>
      <c r="N31" s="188"/>
      <c r="O31" s="188"/>
      <c r="P31" s="14"/>
    </row>
    <row r="32" spans="1:20">
      <c r="A32" s="241"/>
      <c r="B32" s="334"/>
      <c r="C32" s="9"/>
      <c r="D32" s="95"/>
      <c r="E32" s="95"/>
      <c r="F32" s="95"/>
      <c r="G32" s="178"/>
      <c r="H32" s="71"/>
      <c r="I32" s="95"/>
      <c r="J32" s="95"/>
      <c r="K32" s="95"/>
      <c r="L32" s="95"/>
      <c r="M32" s="95"/>
      <c r="N32" s="188"/>
      <c r="O32" s="188"/>
      <c r="P32" s="14"/>
    </row>
    <row r="33" spans="1:17">
      <c r="B33" s="6"/>
      <c r="C33" s="12"/>
      <c r="D33" s="96">
        <f>SUM(D22:D32)</f>
        <v>0</v>
      </c>
      <c r="E33" s="96">
        <f t="shared" ref="E33:M33" si="5">SUM(E22:E32)</f>
        <v>0</v>
      </c>
      <c r="F33" s="96">
        <f t="shared" si="5"/>
        <v>0</v>
      </c>
      <c r="G33" s="96">
        <f t="shared" si="5"/>
        <v>0</v>
      </c>
      <c r="H33" s="96">
        <f t="shared" si="5"/>
        <v>0</v>
      </c>
      <c r="I33" s="96">
        <f t="shared" si="5"/>
        <v>0</v>
      </c>
      <c r="J33" s="96">
        <f t="shared" si="5"/>
        <v>0</v>
      </c>
      <c r="K33" s="96">
        <f t="shared" si="5"/>
        <v>0</v>
      </c>
      <c r="L33" s="96">
        <f t="shared" si="5"/>
        <v>0</v>
      </c>
      <c r="M33" s="96">
        <f t="shared" si="5"/>
        <v>0</v>
      </c>
      <c r="N33" s="6">
        <f>AVERAGE(N10:N32)</f>
        <v>0</v>
      </c>
      <c r="O33" s="6">
        <f>AVERAGE(O10:O32)</f>
        <v>0</v>
      </c>
      <c r="P33" s="6">
        <f>+N33+O33</f>
        <v>0</v>
      </c>
    </row>
    <row r="34" spans="1:17">
      <c r="B34" s="3"/>
      <c r="C34" s="3"/>
      <c r="D34" s="200"/>
      <c r="E34" s="200"/>
      <c r="F34" s="200"/>
      <c r="G34" s="200"/>
      <c r="H34" s="200"/>
      <c r="I34" s="200"/>
      <c r="J34" s="200"/>
      <c r="K34" s="200"/>
      <c r="L34" s="200"/>
      <c r="M34" s="200"/>
      <c r="N34" s="3"/>
      <c r="O34" s="3"/>
      <c r="P34" s="3"/>
    </row>
    <row r="35" spans="1:17">
      <c r="D35" s="98">
        <f>+D20-D33</f>
        <v>0</v>
      </c>
      <c r="F35" s="98">
        <f>+F20-F33</f>
        <v>0</v>
      </c>
      <c r="M35" s="98">
        <f>+M20-M33</f>
        <v>0</v>
      </c>
      <c r="Q35" s="183"/>
    </row>
    <row r="36" spans="1:17">
      <c r="D36" s="98"/>
      <c r="M36" s="98"/>
      <c r="Q36" s="183"/>
    </row>
    <row r="37" spans="1:17">
      <c r="D37" s="98"/>
      <c r="M37" s="98"/>
      <c r="Q37" s="183"/>
    </row>
    <row r="38" spans="1:17">
      <c r="D38" s="98"/>
      <c r="G38" s="285">
        <f>+H25-D25</f>
        <v>0</v>
      </c>
      <c r="Q38" s="183"/>
    </row>
    <row r="39" spans="1:17">
      <c r="A39" s="3"/>
      <c r="B39" s="106" t="s">
        <v>116</v>
      </c>
      <c r="C39" s="3"/>
      <c r="D39" s="3"/>
      <c r="H39" s="28"/>
      <c r="M39" s="98"/>
    </row>
    <row r="40" spans="1:17">
      <c r="A40" s="3"/>
      <c r="B40" s="106" t="s">
        <v>117</v>
      </c>
      <c r="C40" s="3"/>
      <c r="D40" s="3"/>
      <c r="M40" s="200"/>
    </row>
    <row r="41" spans="1:17" ht="15.75">
      <c r="A41" s="22"/>
      <c r="B41" s="3"/>
      <c r="C41" s="3"/>
      <c r="D41" s="3"/>
      <c r="E41" s="3"/>
      <c r="F41" s="3"/>
      <c r="G41" s="28"/>
      <c r="H41" s="3"/>
      <c r="I41" s="28"/>
      <c r="J41" s="3"/>
      <c r="M41" s="246"/>
      <c r="N41" s="187"/>
    </row>
    <row r="42" spans="1:17" ht="15.75">
      <c r="A42" s="3"/>
      <c r="B42" s="22" t="s">
        <v>2</v>
      </c>
      <c r="C42" s="22">
        <v>2</v>
      </c>
      <c r="D42" s="3" t="s">
        <v>53</v>
      </c>
      <c r="E42" s="3"/>
      <c r="F42" s="3"/>
      <c r="G42" s="3"/>
      <c r="H42" s="3"/>
      <c r="I42" s="3"/>
      <c r="J42" s="3"/>
      <c r="M42" s="209"/>
      <c r="N42" s="209"/>
    </row>
    <row r="43" spans="1:17" ht="15.75">
      <c r="A43" s="22">
        <v>1</v>
      </c>
      <c r="B43" s="3" t="s">
        <v>52</v>
      </c>
      <c r="C43" s="22">
        <v>3</v>
      </c>
      <c r="D43" s="108" t="s">
        <v>106</v>
      </c>
      <c r="E43" s="137"/>
      <c r="F43" s="137"/>
      <c r="G43" s="137"/>
      <c r="H43" s="137"/>
      <c r="I43" s="137"/>
      <c r="J43" s="137"/>
      <c r="M43" s="209"/>
      <c r="N43" s="209"/>
    </row>
    <row r="44" spans="1:17" ht="15.75">
      <c r="A44" s="22">
        <v>2</v>
      </c>
      <c r="B44" s="3" t="s">
        <v>54</v>
      </c>
      <c r="C44" s="22">
        <v>4</v>
      </c>
      <c r="D44" s="3" t="s">
        <v>56</v>
      </c>
      <c r="E44" s="137"/>
      <c r="F44" s="137"/>
      <c r="G44" s="137"/>
      <c r="H44" s="137"/>
      <c r="I44" s="137"/>
      <c r="J44" s="137"/>
      <c r="M44" s="187"/>
      <c r="N44" s="187"/>
    </row>
    <row r="45" spans="1:17" ht="15.75">
      <c r="A45" s="22"/>
      <c r="B45" s="106" t="s">
        <v>107</v>
      </c>
      <c r="C45" s="22">
        <v>5</v>
      </c>
      <c r="D45" s="3" t="s">
        <v>58</v>
      </c>
      <c r="E45" s="137"/>
      <c r="F45" s="137"/>
      <c r="G45" s="137"/>
      <c r="H45" s="137"/>
      <c r="I45" s="137"/>
      <c r="J45" s="137"/>
      <c r="M45" s="187"/>
      <c r="N45" s="187"/>
    </row>
    <row r="46" spans="1:17" ht="15.75">
      <c r="A46" s="22">
        <v>3</v>
      </c>
      <c r="B46" s="3" t="s">
        <v>57</v>
      </c>
      <c r="C46" s="3"/>
      <c r="D46" s="3"/>
      <c r="E46" s="137"/>
      <c r="F46" s="137"/>
      <c r="G46" s="137"/>
      <c r="H46" s="137"/>
      <c r="I46" s="137"/>
      <c r="J46" s="137"/>
      <c r="M46" s="209"/>
      <c r="N46" s="209"/>
    </row>
    <row r="47" spans="1:17" ht="15.75">
      <c r="A47" s="22">
        <v>2</v>
      </c>
      <c r="B47" s="3" t="s">
        <v>59</v>
      </c>
      <c r="C47" s="3"/>
      <c r="D47" s="3"/>
      <c r="E47" s="137"/>
      <c r="F47" s="137"/>
      <c r="G47" s="137"/>
      <c r="H47" s="137"/>
      <c r="I47" s="137"/>
      <c r="J47" s="137"/>
      <c r="M47" s="209"/>
      <c r="N47" s="187"/>
    </row>
    <row r="48" spans="1:17" ht="15.75">
      <c r="A48" s="22">
        <v>1</v>
      </c>
      <c r="B48" s="3" t="s">
        <v>60</v>
      </c>
      <c r="C48" s="3"/>
      <c r="D48" s="3"/>
      <c r="E48" s="137"/>
      <c r="F48" s="137"/>
      <c r="G48" s="137"/>
      <c r="H48" s="137"/>
      <c r="I48" s="137"/>
      <c r="J48" s="137"/>
      <c r="M48" s="209"/>
      <c r="N48" s="209"/>
    </row>
    <row r="49" spans="4:14" ht="15.75">
      <c r="D49" s="200"/>
      <c r="E49" s="137"/>
      <c r="F49" s="137"/>
      <c r="G49" s="137"/>
      <c r="H49" s="137"/>
      <c r="I49" s="137"/>
      <c r="J49" s="137"/>
      <c r="M49" s="211"/>
    </row>
    <row r="50" spans="4:14" ht="15.75">
      <c r="M50" s="209"/>
    </row>
    <row r="55" spans="4:14" ht="15.75">
      <c r="M55" s="209"/>
      <c r="N55" s="209"/>
    </row>
    <row r="56" spans="4:14" ht="15.75">
      <c r="M56" s="209"/>
      <c r="N56" s="209"/>
    </row>
    <row r="57" spans="4:14" ht="15.75">
      <c r="M57" s="209"/>
      <c r="N57" s="209"/>
    </row>
    <row r="58" spans="4:14" ht="15.75">
      <c r="M58" s="187"/>
      <c r="N58" s="187"/>
    </row>
    <row r="59" spans="4:14" ht="15.75">
      <c r="M59" s="209"/>
      <c r="N59" s="209"/>
    </row>
    <row r="60" spans="4:14" ht="15.75">
      <c r="M60" s="213"/>
    </row>
    <row r="61" spans="4:14" ht="15.75">
      <c r="M61" s="212"/>
    </row>
    <row r="62" spans="4:14" ht="15.75">
      <c r="M62" s="213"/>
    </row>
    <row r="63" spans="4:14" ht="15.75">
      <c r="M63" s="212"/>
      <c r="N63" s="183"/>
    </row>
    <row r="64" spans="4:14" ht="15.75">
      <c r="M64" s="213"/>
    </row>
    <row r="65" spans="12:14">
      <c r="M65" s="247"/>
      <c r="N65" s="247"/>
    </row>
    <row r="66" spans="12:14">
      <c r="M66" s="247"/>
      <c r="N66" s="248"/>
    </row>
    <row r="67" spans="12:14">
      <c r="L67" s="183"/>
      <c r="M67" s="3528"/>
      <c r="N67" s="3529"/>
    </row>
    <row r="68" spans="12:14">
      <c r="M68" s="3528"/>
      <c r="N68" s="3529"/>
    </row>
    <row r="69" spans="12:14">
      <c r="M69" s="248"/>
      <c r="N69" s="248"/>
    </row>
    <row r="70" spans="12:14">
      <c r="M70" s="247"/>
      <c r="N70" s="248"/>
    </row>
    <row r="71" spans="12:14">
      <c r="M71" s="248"/>
      <c r="N71" s="247"/>
    </row>
    <row r="72" spans="12:14">
      <c r="L72" s="183"/>
      <c r="M72" s="249"/>
      <c r="N72" s="248"/>
    </row>
    <row r="73" spans="12:14">
      <c r="M73" s="248"/>
      <c r="N73" s="248"/>
    </row>
    <row r="74" spans="12:14">
      <c r="M74" s="247"/>
      <c r="N74" s="248"/>
    </row>
    <row r="75" spans="12:14">
      <c r="M75" s="247"/>
      <c r="N75" s="248"/>
    </row>
    <row r="76" spans="12:14">
      <c r="M76" s="247"/>
      <c r="N76" s="248"/>
    </row>
    <row r="77" spans="12:14">
      <c r="L77" s="183"/>
      <c r="M77" s="247"/>
      <c r="N77" s="248"/>
    </row>
    <row r="78" spans="12:14">
      <c r="M78" s="250"/>
      <c r="N78" s="250"/>
    </row>
    <row r="79" spans="12:14">
      <c r="M79" s="247"/>
      <c r="N79" s="250"/>
    </row>
    <row r="80" spans="12:14">
      <c r="L80" s="183"/>
      <c r="M80" s="250"/>
      <c r="N80" s="250"/>
    </row>
    <row r="81" spans="13:14">
      <c r="M81" s="248"/>
      <c r="N81" s="250"/>
    </row>
    <row r="82" spans="13:14">
      <c r="M82" s="248"/>
      <c r="N82" s="250"/>
    </row>
    <row r="83" spans="13:14">
      <c r="M83" s="248"/>
      <c r="N83" s="3527"/>
    </row>
    <row r="84" spans="13:14">
      <c r="M84" s="247"/>
      <c r="N84" s="3527"/>
    </row>
    <row r="85" spans="13:14">
      <c r="M85" s="248"/>
    </row>
    <row r="86" spans="13:14">
      <c r="M86" s="250"/>
    </row>
    <row r="87" spans="13:14">
      <c r="M87" s="251"/>
    </row>
  </sheetData>
  <mergeCells count="6">
    <mergeCell ref="N83:N84"/>
    <mergeCell ref="M3:N5"/>
    <mergeCell ref="N7:P7"/>
    <mergeCell ref="N8:O8"/>
    <mergeCell ref="M67:M68"/>
    <mergeCell ref="N67:N68"/>
  </mergeCells>
  <pageMargins left="0.15748031496062992" right="0.11811023622047245" top="0.6692913385826772" bottom="0.39370078740157483" header="0.27559055118110237" footer="0.23622047244094491"/>
  <pageSetup paperSize="9" scale="46" orientation="landscape" horizontalDpi="1200" verticalDpi="1200" r:id="rId1"/>
  <headerFooter alignWithMargins="0">
    <oddFooter>&amp;Z&amp;F&amp;RPágina &amp;P</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Hoja67">
    <tabColor theme="3"/>
    <pageSetUpPr fitToPage="1"/>
  </sheetPr>
  <dimension ref="A1:T52"/>
  <sheetViews>
    <sheetView workbookViewId="0"/>
  </sheetViews>
  <sheetFormatPr baseColWidth="10" defaultColWidth="9.140625" defaultRowHeight="12.75"/>
  <cols>
    <col min="1" max="1" width="18" customWidth="1"/>
    <col min="2" max="2" width="27.28515625" customWidth="1"/>
    <col min="3" max="3" width="4.85546875" customWidth="1"/>
    <col min="4" max="4" width="13.42578125" customWidth="1"/>
    <col min="5" max="6" width="13.28515625" bestFit="1" customWidth="1"/>
    <col min="7" max="7" width="11.85546875" bestFit="1" customWidth="1"/>
    <col min="8" max="8" width="12.28515625" bestFit="1" customWidth="1"/>
    <col min="9" max="9" width="9.5703125" bestFit="1" customWidth="1"/>
    <col min="10" max="10" width="10.140625" bestFit="1" customWidth="1"/>
    <col min="11" max="11" width="9.5703125" bestFit="1" customWidth="1"/>
    <col min="12" max="12" width="10.140625" bestFit="1" customWidth="1"/>
    <col min="13" max="13" width="12.28515625" customWidth="1"/>
    <col min="14" max="14" width="8.42578125" customWidth="1"/>
    <col min="15" max="15" width="8" bestFit="1" customWidth="1"/>
    <col min="16" max="16" width="7.85546875" bestFit="1" customWidth="1"/>
    <col min="20" max="20" width="12.28515625" bestFit="1" customWidth="1"/>
  </cols>
  <sheetData>
    <row r="1" spans="1:20">
      <c r="B1" s="235"/>
    </row>
    <row r="2" spans="1:20">
      <c r="B2" s="1" t="str">
        <f>+'4 BG101'!$B$2</f>
        <v>TABACALERA MENHURSA S.A.</v>
      </c>
      <c r="C2" s="1"/>
      <c r="D2" s="1"/>
      <c r="E2" s="1"/>
      <c r="F2" s="2"/>
      <c r="G2" s="2"/>
      <c r="H2" s="2"/>
      <c r="I2" s="2"/>
      <c r="J2" s="2"/>
    </row>
    <row r="3" spans="1:20">
      <c r="B3" s="1" t="str">
        <f>+'4 BG101'!$B$3</f>
        <v>ANEXOS A LOS ESTADOS FINANCIEROS</v>
      </c>
      <c r="C3" s="1"/>
      <c r="D3" s="1"/>
      <c r="E3" s="1"/>
      <c r="F3" s="2"/>
      <c r="G3" s="2"/>
      <c r="H3" s="2"/>
      <c r="I3" s="2"/>
      <c r="J3" s="2"/>
      <c r="M3" s="3530">
        <f>+'5 PG101'!C11</f>
        <v>601</v>
      </c>
    </row>
    <row r="4" spans="1:20">
      <c r="B4" s="1" t="str">
        <f>+'5 PG101'!B11</f>
        <v>Ingresos de actividades ordinaria</v>
      </c>
      <c r="C4" s="1"/>
      <c r="D4" s="1"/>
      <c r="E4" s="1"/>
      <c r="F4" s="2"/>
      <c r="G4" s="2"/>
      <c r="H4" s="2"/>
      <c r="I4" s="2"/>
      <c r="J4" s="2"/>
      <c r="M4" s="3530"/>
    </row>
    <row r="5" spans="1:20">
      <c r="B5" s="39" t="str">
        <f>+'5 PG101'!A5</f>
        <v>AL 31 DE DICIEMBRE DEL 2023</v>
      </c>
      <c r="C5" s="39"/>
      <c r="D5" s="39"/>
      <c r="E5" s="39"/>
      <c r="F5" s="39"/>
      <c r="G5" s="39"/>
      <c r="H5" s="39"/>
      <c r="I5" s="39"/>
      <c r="J5" s="39"/>
      <c r="M5" s="3530"/>
    </row>
    <row r="6" spans="1:20">
      <c r="N6" s="3337" t="s">
        <v>61</v>
      </c>
      <c r="O6" s="3347"/>
      <c r="P6" s="3338"/>
    </row>
    <row r="7" spans="1:20">
      <c r="B7" s="4" t="s">
        <v>10</v>
      </c>
      <c r="C7" s="4"/>
      <c r="D7" s="50" t="s">
        <v>11</v>
      </c>
      <c r="E7" s="50"/>
      <c r="F7" s="37" t="s">
        <v>12</v>
      </c>
      <c r="G7" s="38"/>
      <c r="H7" s="18" t="s">
        <v>14</v>
      </c>
      <c r="I7" s="5" t="s">
        <v>13</v>
      </c>
      <c r="J7" s="5"/>
      <c r="K7" s="19" t="s">
        <v>15</v>
      </c>
      <c r="L7" s="20"/>
      <c r="M7" s="31" t="s">
        <v>11</v>
      </c>
      <c r="N7" s="3337"/>
      <c r="O7" s="3338"/>
      <c r="P7" s="157" t="s">
        <v>62</v>
      </c>
    </row>
    <row r="8" spans="1:20">
      <c r="B8" s="7"/>
      <c r="C8" s="7" t="s">
        <v>16</v>
      </c>
      <c r="D8" s="67">
        <f>+'4 BG101'!$D$9</f>
        <v>44926</v>
      </c>
      <c r="E8" s="55" t="str">
        <f>+'4 BG101'!$E$9</f>
        <v>VARIACIÓN</v>
      </c>
      <c r="F8" s="67">
        <f>+'4 BG101'!$F$9</f>
        <v>45230</v>
      </c>
      <c r="G8" s="437" t="str">
        <f>+'4 BG101'!$G$9</f>
        <v>VARIACIÓN</v>
      </c>
      <c r="H8" s="67">
        <f>+'5 PG101'!G9</f>
        <v>45291</v>
      </c>
      <c r="I8" s="15" t="s">
        <v>17</v>
      </c>
      <c r="J8" s="15" t="s">
        <v>18</v>
      </c>
      <c r="K8" s="15" t="s">
        <v>17</v>
      </c>
      <c r="L8" s="15" t="s">
        <v>18</v>
      </c>
      <c r="M8" s="32" t="s">
        <v>41</v>
      </c>
      <c r="N8" s="158" t="s">
        <v>51</v>
      </c>
      <c r="O8" s="158" t="s">
        <v>4</v>
      </c>
      <c r="P8" s="159" t="s">
        <v>63</v>
      </c>
    </row>
    <row r="9" spans="1:20">
      <c r="B9" s="1606"/>
      <c r="C9" s="1595"/>
      <c r="D9" s="8"/>
      <c r="E9" s="8"/>
      <c r="F9" s="8"/>
      <c r="G9" s="29" t="s">
        <v>7</v>
      </c>
      <c r="H9" s="9"/>
      <c r="I9" s="8"/>
      <c r="J9" s="13"/>
      <c r="K9" s="14"/>
      <c r="L9" s="9"/>
      <c r="M9" s="13"/>
      <c r="N9" s="160"/>
      <c r="O9" s="160"/>
      <c r="P9" s="13"/>
    </row>
    <row r="10" spans="1:20">
      <c r="A10" s="189" t="s">
        <v>137</v>
      </c>
      <c r="B10" s="63"/>
      <c r="C10" s="1604"/>
      <c r="D10" s="178"/>
      <c r="E10" s="95"/>
      <c r="F10" s="200"/>
      <c r="G10" s="178"/>
      <c r="H10" s="95"/>
      <c r="I10" s="95"/>
      <c r="J10" s="95"/>
      <c r="K10" s="95"/>
      <c r="L10" s="95"/>
      <c r="M10" s="154"/>
      <c r="N10" s="14"/>
      <c r="O10" s="14"/>
      <c r="P10" s="185"/>
    </row>
    <row r="11" spans="1:20">
      <c r="A11" s="189" t="s">
        <v>31</v>
      </c>
      <c r="B11" s="63"/>
      <c r="C11" s="1604"/>
      <c r="D11" s="178"/>
      <c r="E11" s="95"/>
      <c r="F11" s="200"/>
      <c r="G11" s="178"/>
      <c r="H11" s="95"/>
      <c r="I11" s="95"/>
      <c r="J11" s="95"/>
      <c r="K11" s="95"/>
      <c r="L11" s="95"/>
      <c r="M11" s="154"/>
      <c r="N11" s="14"/>
      <c r="O11" s="14"/>
      <c r="P11" s="185"/>
    </row>
    <row r="12" spans="1:20" ht="13.5" thickBot="1">
      <c r="A12" s="189" t="s">
        <v>135</v>
      </c>
      <c r="B12" s="63"/>
      <c r="C12" s="1604"/>
      <c r="D12" s="178"/>
      <c r="E12" s="95"/>
      <c r="F12" s="200"/>
      <c r="G12" s="178"/>
      <c r="H12" s="95"/>
      <c r="I12" s="95"/>
      <c r="J12" s="95"/>
      <c r="K12" s="95"/>
      <c r="L12" s="95"/>
      <c r="M12" s="154"/>
      <c r="N12" s="14"/>
      <c r="O12" s="14"/>
      <c r="P12" s="185"/>
    </row>
    <row r="13" spans="1:20">
      <c r="A13">
        <v>6001</v>
      </c>
      <c r="B13" s="1607" t="s">
        <v>422</v>
      </c>
      <c r="D13" s="418">
        <f>SUMIF('1 BL anterior'!B:B,A13,'1 BL anterior'!E:E)</f>
        <v>0</v>
      </c>
      <c r="E13" s="441"/>
      <c r="F13" s="200">
        <f>SUMIF('2 BL preli'!A:A,A13,'2 BL preli'!D:D)</f>
        <v>0</v>
      </c>
      <c r="G13" s="443"/>
      <c r="H13" s="441"/>
      <c r="I13" s="441"/>
      <c r="J13" s="441"/>
      <c r="K13" s="441"/>
      <c r="L13" s="441"/>
      <c r="M13" s="451">
        <f>SUMIF('3BL ACTUAL'!B:B,A13,'3BL ACTUAL'!E:E)</f>
        <v>0</v>
      </c>
      <c r="N13" s="21">
        <f t="shared" ref="N13:N21" si="0">IF(M13&lt;&gt;0,1,0)</f>
        <v>0</v>
      </c>
      <c r="O13" s="14">
        <f t="shared" ref="O13:O21" si="1">IF(M13&lt;&gt;0,3,0)</f>
        <v>0</v>
      </c>
      <c r="P13" s="14">
        <f t="shared" ref="P13:P21" si="2">+N13+O13</f>
        <v>0</v>
      </c>
      <c r="T13" s="110"/>
    </row>
    <row r="14" spans="1:20">
      <c r="A14">
        <v>6003</v>
      </c>
      <c r="B14" s="1607" t="s">
        <v>423</v>
      </c>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20">
      <c r="A15">
        <v>6005</v>
      </c>
      <c r="B15" s="1607" t="s">
        <v>424</v>
      </c>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c r="T15" s="98"/>
    </row>
    <row r="16" spans="1:20">
      <c r="A16">
        <v>6007</v>
      </c>
      <c r="B16" s="1607" t="s">
        <v>425</v>
      </c>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17">
      <c r="A17">
        <v>6009</v>
      </c>
      <c r="B17" s="1607" t="s">
        <v>426</v>
      </c>
      <c r="D17" s="420">
        <f>SUMIF('1 BL anterior'!B:B,A17,'1 BL anterior'!E:E)</f>
        <v>1040371.61</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17">
      <c r="A18">
        <v>6011</v>
      </c>
      <c r="B18" s="1607" t="s">
        <v>427</v>
      </c>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7">
      <c r="A19">
        <v>6013</v>
      </c>
      <c r="B19" s="1607" t="s">
        <v>428</v>
      </c>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17">
      <c r="A20">
        <v>6015</v>
      </c>
      <c r="B20" s="1607" t="s">
        <v>429</v>
      </c>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17" ht="13.5" thickBot="1">
      <c r="A21">
        <v>6017</v>
      </c>
      <c r="B21" s="1607" t="s">
        <v>430</v>
      </c>
      <c r="D21" s="420">
        <f>SUMIF('1 BL anterior'!B:B,A21,'1 BL anterior'!E:E)</f>
        <v>0</v>
      </c>
      <c r="E21" s="445"/>
      <c r="F21" s="200">
        <f>SUMIF('2 BL preli'!A:A,A21,'2 BL preli'!D:D)</f>
        <v>0</v>
      </c>
      <c r="G21" s="447"/>
      <c r="H21" s="445"/>
      <c r="I21" s="445"/>
      <c r="J21" s="445"/>
      <c r="K21" s="445"/>
      <c r="L21" s="445"/>
      <c r="M21" s="474">
        <f>SUMIF('3BL ACTUAL'!B:B,A21,'3BL ACTUAL'!E:E)</f>
        <v>0</v>
      </c>
      <c r="N21" s="21">
        <f t="shared" si="0"/>
        <v>0</v>
      </c>
      <c r="O21" s="14">
        <f t="shared" si="1"/>
        <v>0</v>
      </c>
      <c r="P21" s="14">
        <f t="shared" si="2"/>
        <v>0</v>
      </c>
    </row>
    <row r="22" spans="1:17" ht="15.75" thickBot="1">
      <c r="A22" s="454">
        <f>+M40</f>
        <v>0</v>
      </c>
      <c r="B22" s="1608">
        <f>+D40</f>
        <v>0</v>
      </c>
      <c r="C22" s="1605"/>
      <c r="D22" s="499">
        <f t="shared" ref="D22:M22" si="3">SUM(D13:D21)</f>
        <v>1040371.61</v>
      </c>
      <c r="E22" s="487">
        <f t="shared" si="3"/>
        <v>0</v>
      </c>
      <c r="F22" s="478">
        <f t="shared" si="3"/>
        <v>0</v>
      </c>
      <c r="G22" s="456">
        <f t="shared" si="3"/>
        <v>0</v>
      </c>
      <c r="H22" s="455">
        <f t="shared" si="3"/>
        <v>0</v>
      </c>
      <c r="I22" s="456">
        <f t="shared" si="3"/>
        <v>0</v>
      </c>
      <c r="J22" s="455">
        <f t="shared" si="3"/>
        <v>0</v>
      </c>
      <c r="K22" s="455">
        <f t="shared" si="3"/>
        <v>0</v>
      </c>
      <c r="L22" s="456">
        <f t="shared" si="3"/>
        <v>0</v>
      </c>
      <c r="M22" s="484">
        <f t="shared" si="3"/>
        <v>0</v>
      </c>
      <c r="N22" s="1167">
        <f>IF(SUM(N$11:N21)=0,0,SUM(N$11:N21)/COUNTIF(N$11:N21,"&gt;0"))</f>
        <v>0</v>
      </c>
      <c r="O22" s="1167">
        <f>IF(SUM(O$11:O21)=0,0,SUM(O$11:O21)/COUNTIF(O$11:O21,"&gt;0"))</f>
        <v>0</v>
      </c>
      <c r="P22" s="1167">
        <f>IF(SUM(P$11:P21)=0,0,SUM(P$11:P21)/COUNTIF(P$11:P21,"&gt;0"))</f>
        <v>0</v>
      </c>
      <c r="Q22">
        <f>+B23</f>
        <v>0</v>
      </c>
    </row>
    <row r="23" spans="1:17" ht="15">
      <c r="B23" s="1590"/>
      <c r="C23" s="1604"/>
      <c r="D23" s="178"/>
      <c r="E23" s="95"/>
      <c r="F23" s="200"/>
      <c r="G23" s="178"/>
      <c r="H23" s="95"/>
      <c r="I23" s="178"/>
      <c r="J23" s="95"/>
      <c r="K23" s="95"/>
      <c r="L23" s="178"/>
      <c r="M23" s="154"/>
      <c r="N23" s="14"/>
      <c r="O23" s="14"/>
      <c r="P23" s="185"/>
    </row>
    <row r="24" spans="1:17">
      <c r="A24" s="1963"/>
      <c r="B24" s="1958"/>
      <c r="C24" s="66"/>
      <c r="D24" s="95">
        <f>SUMIF('1 BL anterior'!C:C,A24,'1 BL anterior'!E:E)</f>
        <v>0</v>
      </c>
      <c r="E24" s="95"/>
      <c r="F24" s="95">
        <f>SUMIF('2 BL preli'!B:B,A24,'2 BL preli'!D:D)</f>
        <v>0</v>
      </c>
      <c r="G24" s="95"/>
      <c r="H24" s="95">
        <f>SUMIF('3BL ACTUAL'!C:C,A24,'3BL ACTUAL'!E:E)</f>
        <v>0</v>
      </c>
      <c r="I24" s="95"/>
      <c r="J24" s="95"/>
      <c r="K24" s="95"/>
      <c r="L24" s="95"/>
      <c r="M24" s="154">
        <f t="shared" ref="M24:M29" si="4">+H24+J24+L24-I24-K24</f>
        <v>0</v>
      </c>
      <c r="N24" s="186"/>
      <c r="O24" s="185"/>
      <c r="P24" s="185"/>
    </row>
    <row r="25" spans="1:17" ht="15">
      <c r="A25" s="2658" t="s">
        <v>5367</v>
      </c>
      <c r="B25" s="2658" t="s">
        <v>5379</v>
      </c>
      <c r="C25" s="66"/>
      <c r="D25" s="95">
        <f>SUMIF('1 BL anterior'!C:C,A25,'1 BL anterior'!E:E)</f>
        <v>0</v>
      </c>
      <c r="E25" s="95"/>
      <c r="F25" s="95">
        <f>SUMIF('2 BL preli'!B:B,A25,'2 BL preli'!D:D)</f>
        <v>0</v>
      </c>
      <c r="G25" s="95"/>
      <c r="H25" s="95">
        <f>SUMIF('3BL ACTUAL'!C:C,A25,'3BL ACTUAL'!E:E)</f>
        <v>0</v>
      </c>
      <c r="I25" s="95"/>
      <c r="J25" s="95"/>
      <c r="K25" s="95"/>
      <c r="L25" s="95"/>
      <c r="M25" s="154">
        <f t="shared" si="4"/>
        <v>0</v>
      </c>
      <c r="N25" s="186"/>
      <c r="O25" s="185"/>
      <c r="P25" s="185"/>
    </row>
    <row r="26" spans="1:17" ht="14.25">
      <c r="A26" s="2686" t="s">
        <v>6260</v>
      </c>
      <c r="B26" s="2686" t="s">
        <v>6261</v>
      </c>
      <c r="C26" s="66"/>
      <c r="D26" s="95">
        <f>SUMIF('1 BL anterior'!C:C,A26,'1 BL anterior'!E:E)</f>
        <v>1040371.61</v>
      </c>
      <c r="E26" s="95"/>
      <c r="F26" s="95">
        <f>SUMIF('2 BL preli'!B:B,A26,'2 BL preli'!D:D)</f>
        <v>0</v>
      </c>
      <c r="G26" s="95"/>
      <c r="H26" s="95">
        <f>SUMIF('3BL ACTUAL'!C:C,A26,'3BL ACTUAL'!E:E)</f>
        <v>0</v>
      </c>
      <c r="I26" s="95"/>
      <c r="J26" s="95"/>
      <c r="K26" s="95"/>
      <c r="L26" s="95"/>
      <c r="M26" s="154">
        <f t="shared" si="4"/>
        <v>0</v>
      </c>
      <c r="N26" s="186"/>
      <c r="O26" s="185"/>
      <c r="P26" s="185"/>
    </row>
    <row r="27" spans="1:17" ht="15.75">
      <c r="A27" s="2469"/>
      <c r="B27" s="2469"/>
      <c r="C27" s="66"/>
      <c r="D27" s="95">
        <f>SUMIF('1 BL anterior'!C:C,A27,'1 BL anterior'!E:E)</f>
        <v>0</v>
      </c>
      <c r="E27" s="95"/>
      <c r="F27" s="95">
        <f>SUMIF('2 BL preli'!B:B,A27,'2 BL preli'!D:D)</f>
        <v>0</v>
      </c>
      <c r="G27" s="95"/>
      <c r="H27" s="95">
        <f>SUMIF('3BL ACTUAL'!C:C,A27,'3BL ACTUAL'!E:E)</f>
        <v>0</v>
      </c>
      <c r="I27" s="95"/>
      <c r="J27" s="95"/>
      <c r="K27" s="95"/>
      <c r="L27" s="95"/>
      <c r="M27" s="154">
        <f t="shared" si="4"/>
        <v>0</v>
      </c>
      <c r="N27" s="186"/>
      <c r="O27" s="185"/>
      <c r="P27" s="185"/>
    </row>
    <row r="28" spans="1:17" ht="15">
      <c r="A28" s="2470"/>
      <c r="B28" s="2470"/>
      <c r="C28" s="66"/>
      <c r="D28" s="95">
        <f>SUMIF('1 BL anterior'!C:C,A28,'1 BL anterior'!E:E)</f>
        <v>0</v>
      </c>
      <c r="E28" s="95"/>
      <c r="F28" s="95">
        <f>SUMIF('2 BL preli'!B:B,A28,'2 BL preli'!D:D)</f>
        <v>0</v>
      </c>
      <c r="G28" s="95"/>
      <c r="H28" s="95">
        <f>SUMIF('3BL ACTUAL'!C:C,A28,'3BL ACTUAL'!E:E)</f>
        <v>0</v>
      </c>
      <c r="I28" s="95"/>
      <c r="J28" s="95"/>
      <c r="K28" s="95"/>
      <c r="L28" s="95"/>
      <c r="M28" s="154">
        <f t="shared" si="4"/>
        <v>0</v>
      </c>
      <c r="N28" s="186"/>
      <c r="O28" s="185"/>
      <c r="P28" s="185"/>
    </row>
    <row r="29" spans="1:17">
      <c r="A29" s="1963"/>
      <c r="B29" s="1958"/>
      <c r="C29" s="66"/>
      <c r="D29" s="95">
        <f>SUMIF('1 BL anterior'!C:C,A29,'1 BL anterior'!E:E)</f>
        <v>0</v>
      </c>
      <c r="E29" s="95"/>
      <c r="F29" s="95">
        <f>SUMIF('2 BL preli'!B:B,A29,'2 BL preli'!D:D)</f>
        <v>0</v>
      </c>
      <c r="G29" s="95"/>
      <c r="H29" s="95">
        <f>SUMIF('3BL ACTUAL'!C:C,A29,'3BL ACTUAL'!E:E)</f>
        <v>0</v>
      </c>
      <c r="I29" s="95"/>
      <c r="J29" s="95"/>
      <c r="K29" s="95"/>
      <c r="L29" s="95"/>
      <c r="M29" s="154">
        <f t="shared" si="4"/>
        <v>0</v>
      </c>
      <c r="N29" s="186"/>
      <c r="O29" s="185"/>
      <c r="P29" s="185"/>
    </row>
    <row r="30" spans="1:17">
      <c r="A30" s="1963"/>
      <c r="B30" s="1958"/>
      <c r="C30" s="66"/>
      <c r="D30" s="95">
        <f>SUMIF('1 BL anterior'!C:C,A30,'1 BL anterior'!E:E)</f>
        <v>0</v>
      </c>
      <c r="E30" s="95"/>
      <c r="F30" s="95">
        <f>SUMIF('2 BL preli'!B:B,A30,'2 BL preli'!D:D)</f>
        <v>0</v>
      </c>
      <c r="G30" s="95"/>
      <c r="H30" s="95">
        <f>SUMIF('3BL ACTUAL'!C:C,A30,'3BL ACTUAL'!E:E)</f>
        <v>0</v>
      </c>
      <c r="I30" s="95"/>
      <c r="J30" s="95"/>
      <c r="K30" s="95"/>
      <c r="L30" s="95"/>
      <c r="M30" s="154">
        <f t="shared" ref="M30:M36" si="5">+H30+J30+L30-I30-K30</f>
        <v>0</v>
      </c>
      <c r="N30" s="186"/>
      <c r="O30" s="185"/>
      <c r="P30" s="185"/>
    </row>
    <row r="31" spans="1:17">
      <c r="A31" s="1963"/>
      <c r="B31" s="1958"/>
      <c r="C31" s="66"/>
      <c r="D31" s="95">
        <f>SUMIF('1 BL anterior'!C:C,A31,'1 BL anterior'!E:E)</f>
        <v>0</v>
      </c>
      <c r="E31" s="95"/>
      <c r="F31" s="95">
        <f>SUMIF('2 BL preli'!B:B,A31,'2 BL preli'!D:D)</f>
        <v>0</v>
      </c>
      <c r="G31" s="95"/>
      <c r="H31" s="95">
        <f>SUMIF('3BL ACTUAL'!C:C,A31,'3BL ACTUAL'!E:E)</f>
        <v>0</v>
      </c>
      <c r="I31" s="95"/>
      <c r="J31" s="95"/>
      <c r="K31" s="95"/>
      <c r="L31" s="95"/>
      <c r="M31" s="154">
        <f t="shared" si="5"/>
        <v>0</v>
      </c>
      <c r="N31" s="186"/>
      <c r="O31" s="185"/>
      <c r="P31" s="185"/>
    </row>
    <row r="32" spans="1:17">
      <c r="A32" s="1963"/>
      <c r="B32" s="1958"/>
      <c r="C32" s="66"/>
      <c r="D32" s="95">
        <f>SUMIF('1 BL anterior'!C:C,A32,'1 BL anterior'!E:E)</f>
        <v>0</v>
      </c>
      <c r="E32" s="95"/>
      <c r="F32" s="95">
        <f>SUMIF('2 BL preli'!B:B,A32,'2 BL preli'!D:D)</f>
        <v>0</v>
      </c>
      <c r="G32" s="95"/>
      <c r="H32" s="95">
        <f>SUMIF('3BL ACTUAL'!C:C,A32,'3BL ACTUAL'!E:E)</f>
        <v>0</v>
      </c>
      <c r="I32" s="95"/>
      <c r="J32" s="95"/>
      <c r="K32" s="95"/>
      <c r="L32" s="95"/>
      <c r="M32" s="154">
        <f t="shared" si="5"/>
        <v>0</v>
      </c>
      <c r="N32" s="186"/>
      <c r="O32" s="185"/>
      <c r="P32" s="185"/>
    </row>
    <row r="33" spans="1:16">
      <c r="C33" s="66"/>
      <c r="D33" s="95">
        <f>SUMIF('1 BL anterior'!C:C,A33,'1 BL anterior'!E:E)</f>
        <v>0</v>
      </c>
      <c r="E33" s="95"/>
      <c r="F33" s="95">
        <f>SUMIF('2 BL preli'!B:B,A33,'2 BL preli'!D:D)</f>
        <v>0</v>
      </c>
      <c r="G33" s="95"/>
      <c r="H33" s="95">
        <f>SUMIF('3BL ACTUAL'!C:C,A33,'3BL ACTUAL'!E:E)</f>
        <v>0</v>
      </c>
      <c r="I33" s="95"/>
      <c r="J33" s="95"/>
      <c r="K33" s="95"/>
      <c r="L33" s="95"/>
      <c r="M33" s="154">
        <f t="shared" si="5"/>
        <v>0</v>
      </c>
      <c r="N33" s="186"/>
      <c r="O33" s="185"/>
      <c r="P33" s="185"/>
    </row>
    <row r="34" spans="1:16">
      <c r="A34" s="1791"/>
      <c r="B34" s="1789"/>
      <c r="C34" s="66"/>
      <c r="D34" s="95">
        <f>SUMIF('1 BL anterior'!C:C,A34,'1 BL anterior'!E:E)</f>
        <v>0</v>
      </c>
      <c r="E34" s="95"/>
      <c r="F34" s="95">
        <f>SUMIF('2 BL preli'!B:B,A34,'2 BL preli'!D:D)</f>
        <v>0</v>
      </c>
      <c r="G34" s="95"/>
      <c r="H34" s="95">
        <f>SUMIF('3BL ACTUAL'!C:C,A34,'3BL ACTUAL'!E:E)</f>
        <v>0</v>
      </c>
      <c r="I34" s="95"/>
      <c r="J34" s="95"/>
      <c r="K34" s="95"/>
      <c r="L34" s="95"/>
      <c r="M34" s="154">
        <f t="shared" si="5"/>
        <v>0</v>
      </c>
      <c r="N34" s="186"/>
      <c r="O34" s="185"/>
      <c r="P34" s="185"/>
    </row>
    <row r="35" spans="1:16">
      <c r="A35" s="1791"/>
      <c r="B35" s="1789"/>
      <c r="C35" s="66"/>
      <c r="D35" s="95">
        <f>SUMIF('1 BL anterior'!C:C,A35,'1 BL anterior'!E:E)</f>
        <v>0</v>
      </c>
      <c r="E35" s="95"/>
      <c r="F35" s="95">
        <f>SUMIF('2 BL preli'!B:B,A35,'2 BL preli'!D:D)</f>
        <v>0</v>
      </c>
      <c r="G35" s="95"/>
      <c r="H35" s="95">
        <f>SUMIF('3BL ACTUAL'!C:C,A35,'3BL ACTUAL'!E:E)</f>
        <v>0</v>
      </c>
      <c r="I35" s="95"/>
      <c r="J35" s="95"/>
      <c r="K35" s="95"/>
      <c r="L35" s="95"/>
      <c r="M35" s="154">
        <f t="shared" si="5"/>
        <v>0</v>
      </c>
      <c r="N35" s="186"/>
      <c r="O35" s="185"/>
      <c r="P35" s="185"/>
    </row>
    <row r="36" spans="1:16">
      <c r="A36" s="1791"/>
      <c r="B36" s="1789"/>
      <c r="C36" s="66"/>
      <c r="D36" s="95">
        <f>SUMIF('1 BL anterior'!C:C,A36,'1 BL anterior'!E:E)</f>
        <v>0</v>
      </c>
      <c r="E36" s="95"/>
      <c r="F36" s="95">
        <f>SUMIF('2 BL preli'!B:B,A36,'2 BL preli'!D:D)</f>
        <v>0</v>
      </c>
      <c r="G36" s="95"/>
      <c r="H36" s="95">
        <f>SUMIF('3BL ACTUAL'!C:C,A36,'3BL ACTUAL'!E:E)</f>
        <v>0</v>
      </c>
      <c r="I36" s="95"/>
      <c r="J36" s="95"/>
      <c r="K36" s="95"/>
      <c r="L36" s="95"/>
      <c r="M36" s="154">
        <f t="shared" si="5"/>
        <v>0</v>
      </c>
      <c r="N36" s="186"/>
      <c r="O36" s="185"/>
      <c r="P36" s="185"/>
    </row>
    <row r="37" spans="1:16" ht="13.5" thickBot="1">
      <c r="B37" s="140"/>
      <c r="C37" s="138"/>
      <c r="D37" s="11"/>
      <c r="E37" s="11"/>
      <c r="F37" s="95"/>
      <c r="G37" s="100"/>
      <c r="H37" s="71"/>
      <c r="I37" s="178"/>
      <c r="J37" s="95"/>
      <c r="K37" s="80"/>
      <c r="L37" s="89"/>
      <c r="M37" s="90"/>
      <c r="N37" s="186"/>
      <c r="O37" s="185"/>
      <c r="P37" s="185"/>
    </row>
    <row r="38" spans="1:16" s="66" customFormat="1" ht="13.5" thickBot="1">
      <c r="B38" s="1583"/>
      <c r="C38" s="1579"/>
      <c r="D38" s="88">
        <f t="shared" ref="D38:M38" si="6">SUM(D24:D37)</f>
        <v>1040371.61</v>
      </c>
      <c r="E38" s="88">
        <f t="shared" si="6"/>
        <v>0</v>
      </c>
      <c r="F38" s="88">
        <f t="shared" si="6"/>
        <v>0</v>
      </c>
      <c r="G38" s="88">
        <f t="shared" si="6"/>
        <v>0</v>
      </c>
      <c r="H38" s="88">
        <f t="shared" si="6"/>
        <v>0</v>
      </c>
      <c r="I38" s="88">
        <f t="shared" si="6"/>
        <v>0</v>
      </c>
      <c r="J38" s="88">
        <f t="shared" si="6"/>
        <v>0</v>
      </c>
      <c r="K38" s="88">
        <f t="shared" si="6"/>
        <v>0</v>
      </c>
      <c r="L38" s="88">
        <f t="shared" si="6"/>
        <v>0</v>
      </c>
      <c r="M38" s="88">
        <f t="shared" si="6"/>
        <v>0</v>
      </c>
      <c r="N38" s="155">
        <f>AVERAGE(N9:N37)</f>
        <v>0</v>
      </c>
      <c r="O38" s="155">
        <f>AVERAGE(O9:O37)</f>
        <v>0</v>
      </c>
      <c r="P38" s="155">
        <f>+N38+O38</f>
        <v>0</v>
      </c>
    </row>
    <row r="40" spans="1:16">
      <c r="B40" s="16"/>
      <c r="C40" s="16"/>
      <c r="D40" s="505">
        <f>+D38-D22</f>
        <v>0</v>
      </c>
      <c r="E40" s="16"/>
      <c r="F40" s="16">
        <f>+F38-F22</f>
        <v>0</v>
      </c>
      <c r="G40" s="3"/>
      <c r="H40" s="3"/>
      <c r="I40" s="3"/>
      <c r="J40" s="3"/>
      <c r="K40" s="3"/>
      <c r="L40" s="3"/>
      <c r="M40" s="16">
        <f>+M38-M22</f>
        <v>0</v>
      </c>
      <c r="N40" s="3"/>
      <c r="O40" s="3"/>
    </row>
    <row r="41" spans="1:16">
      <c r="E41" s="16"/>
      <c r="F41" s="3"/>
      <c r="G41" s="3"/>
      <c r="H41" s="3"/>
      <c r="I41" s="3"/>
      <c r="J41" s="3"/>
      <c r="K41" s="3"/>
      <c r="L41" s="3"/>
      <c r="M41" s="3"/>
      <c r="N41" s="3"/>
      <c r="O41" s="3"/>
    </row>
    <row r="42" spans="1:16">
      <c r="A42" s="3"/>
      <c r="B42" s="22" t="s">
        <v>0</v>
      </c>
      <c r="C42" s="3"/>
      <c r="D42" s="3"/>
      <c r="E42" s="3"/>
      <c r="F42" s="3"/>
      <c r="G42" s="28"/>
      <c r="H42" s="3"/>
      <c r="I42" s="28"/>
      <c r="J42" s="3"/>
      <c r="K42" s="3"/>
      <c r="L42" s="3"/>
      <c r="M42" s="3"/>
      <c r="N42" s="3"/>
      <c r="O42" s="3"/>
    </row>
    <row r="43" spans="1:16">
      <c r="A43" s="3"/>
      <c r="B43" s="22" t="s">
        <v>1</v>
      </c>
      <c r="C43" s="3"/>
      <c r="D43" s="3"/>
      <c r="E43" s="3"/>
      <c r="F43" s="3"/>
      <c r="G43" s="3"/>
      <c r="H43" s="3"/>
      <c r="I43" s="3"/>
      <c r="J43" s="3"/>
      <c r="K43" s="3"/>
      <c r="L43" s="3"/>
      <c r="M43" s="3"/>
      <c r="N43" s="3"/>
      <c r="O43" s="3"/>
    </row>
    <row r="44" spans="1:16">
      <c r="A44" s="22"/>
      <c r="B44" s="3"/>
      <c r="C44" s="3"/>
      <c r="D44" s="3"/>
      <c r="I44" s="91"/>
      <c r="J44" s="91"/>
      <c r="K44" s="91"/>
    </row>
    <row r="45" spans="1:16">
      <c r="A45" s="3"/>
      <c r="B45" s="22" t="s">
        <v>2</v>
      </c>
      <c r="C45" s="22">
        <v>2</v>
      </c>
      <c r="D45" s="3" t="s">
        <v>53</v>
      </c>
      <c r="I45" s="66"/>
      <c r="J45" s="66"/>
      <c r="K45" s="66"/>
    </row>
    <row r="46" spans="1:16">
      <c r="A46" s="22">
        <v>1</v>
      </c>
      <c r="B46" s="3" t="s">
        <v>52</v>
      </c>
      <c r="C46" s="22">
        <v>3</v>
      </c>
      <c r="D46" s="3" t="s">
        <v>55</v>
      </c>
      <c r="I46" s="66"/>
      <c r="J46" s="66"/>
      <c r="K46" s="66"/>
    </row>
    <row r="47" spans="1:16">
      <c r="A47" s="22">
        <v>2</v>
      </c>
      <c r="B47" s="3" t="s">
        <v>54</v>
      </c>
      <c r="C47" s="22">
        <v>4</v>
      </c>
      <c r="D47" s="3" t="s">
        <v>56</v>
      </c>
      <c r="I47" s="66"/>
      <c r="J47" s="66"/>
      <c r="K47" s="66"/>
    </row>
    <row r="48" spans="1:16">
      <c r="A48" s="22"/>
      <c r="B48" s="22" t="s">
        <v>3</v>
      </c>
      <c r="C48" s="22">
        <v>5</v>
      </c>
      <c r="D48" s="3" t="s">
        <v>58</v>
      </c>
      <c r="I48" s="66"/>
      <c r="J48" s="66"/>
      <c r="K48" s="66"/>
    </row>
    <row r="49" spans="1:11">
      <c r="A49" s="22">
        <v>3</v>
      </c>
      <c r="B49" s="3" t="s">
        <v>57</v>
      </c>
      <c r="C49" s="3"/>
      <c r="D49" s="3"/>
      <c r="I49" s="66"/>
      <c r="J49" s="66"/>
      <c r="K49" s="66"/>
    </row>
    <row r="50" spans="1:11">
      <c r="A50" s="22">
        <v>2</v>
      </c>
      <c r="B50" s="3" t="s">
        <v>59</v>
      </c>
      <c r="C50" s="3"/>
      <c r="D50" s="3"/>
      <c r="I50" s="66"/>
      <c r="J50" s="66"/>
      <c r="K50" s="66"/>
    </row>
    <row r="51" spans="1:11">
      <c r="A51" s="22">
        <v>1</v>
      </c>
      <c r="B51" s="3" t="s">
        <v>60</v>
      </c>
      <c r="C51" s="3"/>
      <c r="D51" s="3"/>
      <c r="I51" s="66"/>
      <c r="J51" s="66"/>
      <c r="K51" s="66"/>
    </row>
    <row r="52" spans="1:11">
      <c r="I52" s="66"/>
      <c r="J52" s="66"/>
      <c r="K52" s="66"/>
    </row>
  </sheetData>
  <mergeCells count="3">
    <mergeCell ref="N6:P6"/>
    <mergeCell ref="N7:O7"/>
    <mergeCell ref="M3:M5"/>
  </mergeCells>
  <phoneticPr fontId="0" type="noConversion"/>
  <pageMargins left="0.11811023622047245" right="0.15748031496062992" top="1.0629921259842521" bottom="0.98425196850393704" header="0.27559055118110237" footer="0.51181102362204722"/>
  <pageSetup paperSize="9" scale="69" orientation="landscape" r:id="rId1"/>
  <headerFooter alignWithMargins="0">
    <oddHeader>&amp;A</oddHeader>
    <oddFooter>&amp;Z&amp;F&amp;RPágina &amp;P</odd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Hoja68">
    <tabColor theme="3"/>
    <pageSetUpPr fitToPage="1"/>
  </sheetPr>
  <dimension ref="A1:Q80"/>
  <sheetViews>
    <sheetView workbookViewId="0"/>
  </sheetViews>
  <sheetFormatPr baseColWidth="10" defaultColWidth="9.140625" defaultRowHeight="12.75"/>
  <cols>
    <col min="1" max="1" width="18.140625" style="203" customWidth="1"/>
    <col min="2" max="2" width="28.85546875" style="203" customWidth="1"/>
    <col min="3" max="3" width="4.85546875" style="203" customWidth="1"/>
    <col min="4" max="4" width="19" style="203" customWidth="1"/>
    <col min="5" max="5" width="14.5703125" style="203" bestFit="1" customWidth="1"/>
    <col min="6" max="6" width="13.42578125" style="203" bestFit="1" customWidth="1"/>
    <col min="7" max="7" width="16.28515625" style="203" customWidth="1"/>
    <col min="8" max="8" width="15.7109375" style="203" customWidth="1"/>
    <col min="9" max="9" width="9.5703125" style="203" bestFit="1" customWidth="1"/>
    <col min="10" max="10" width="10.140625" style="203" bestFit="1" customWidth="1"/>
    <col min="11" max="11" width="9.5703125" style="203" customWidth="1"/>
    <col min="12" max="12" width="10.140625" style="203" customWidth="1"/>
    <col min="13" max="13" width="18.42578125" style="203" customWidth="1"/>
    <col min="14" max="14" width="6.42578125" style="203" bestFit="1" customWidth="1"/>
    <col min="15" max="15" width="8" style="203" bestFit="1" customWidth="1"/>
    <col min="16" max="16" width="8.85546875" style="203" bestFit="1" customWidth="1"/>
    <col min="17" max="16384" width="9.140625" style="203"/>
  </cols>
  <sheetData>
    <row r="1" spans="1:16">
      <c r="B1" s="106"/>
    </row>
    <row r="2" spans="1:16" ht="12.75" customHeight="1">
      <c r="B2" s="1" t="str">
        <f>+'4 BG101'!$B$2</f>
        <v>TABACALERA MENHURSA S.A.</v>
      </c>
      <c r="C2" s="1"/>
      <c r="D2" s="1"/>
      <c r="E2" s="1"/>
      <c r="F2" s="2"/>
      <c r="G2" s="2"/>
      <c r="H2" s="2"/>
      <c r="I2" s="2"/>
      <c r="J2" s="2"/>
      <c r="K2"/>
      <c r="L2" s="3509">
        <f>+'5 PG101'!C12</f>
        <v>602</v>
      </c>
      <c r="M2" s="3509"/>
      <c r="N2"/>
    </row>
    <row r="3" spans="1:16" ht="12.75" customHeight="1">
      <c r="B3" s="1" t="str">
        <f>+'4 BG101'!$B$3</f>
        <v>ANEXOS A LOS ESTADOS FINANCIEROS</v>
      </c>
      <c r="C3" s="1"/>
      <c r="D3" s="1"/>
      <c r="E3" s="1"/>
      <c r="F3" s="2"/>
      <c r="G3" s="2"/>
      <c r="H3" s="2"/>
      <c r="I3" s="2"/>
      <c r="J3" s="2"/>
      <c r="K3"/>
      <c r="L3" s="3509"/>
      <c r="M3" s="3509"/>
      <c r="N3"/>
    </row>
    <row r="4" spans="1:16" ht="12.75" customHeight="1">
      <c r="B4" s="1" t="str">
        <f>+'5 PG101'!B12</f>
        <v>Otros ingresos</v>
      </c>
      <c r="C4" s="1"/>
      <c r="D4" s="1"/>
      <c r="E4" s="1"/>
      <c r="F4" s="2"/>
      <c r="G4" s="2"/>
      <c r="H4" s="2"/>
      <c r="I4" s="2"/>
      <c r="J4" s="2"/>
      <c r="K4"/>
      <c r="L4" s="3509"/>
      <c r="M4" s="3509"/>
      <c r="N4"/>
    </row>
    <row r="5" spans="1:16">
      <c r="B5" s="39" t="str">
        <f>+'5 PG101'!A5</f>
        <v>AL 31 DE DICIEMBRE DEL 2023</v>
      </c>
      <c r="C5" s="39"/>
      <c r="D5" s="39"/>
      <c r="E5" s="39"/>
      <c r="F5" s="39"/>
      <c r="G5" s="39"/>
      <c r="H5" s="39"/>
      <c r="I5" s="39"/>
      <c r="J5" s="39"/>
      <c r="K5"/>
      <c r="L5"/>
      <c r="M5"/>
      <c r="N5"/>
      <c r="O5"/>
    </row>
    <row r="6" spans="1:16">
      <c r="B6"/>
      <c r="C6" s="204"/>
      <c r="D6"/>
      <c r="E6"/>
      <c r="F6"/>
      <c r="G6"/>
      <c r="H6"/>
      <c r="I6"/>
      <c r="J6"/>
      <c r="K6"/>
      <c r="L6"/>
      <c r="M6"/>
      <c r="N6" s="3337" t="s">
        <v>61</v>
      </c>
      <c r="O6" s="3347"/>
      <c r="P6" s="3338"/>
    </row>
    <row r="7" spans="1:16">
      <c r="B7" s="50" t="s">
        <v>10</v>
      </c>
      <c r="C7" s="12"/>
      <c r="D7" s="56" t="s">
        <v>11</v>
      </c>
      <c r="E7" s="50"/>
      <c r="F7" s="37" t="s">
        <v>12</v>
      </c>
      <c r="G7" s="38"/>
      <c r="H7" s="18" t="s">
        <v>14</v>
      </c>
      <c r="I7" s="5" t="s">
        <v>13</v>
      </c>
      <c r="J7" s="5"/>
      <c r="K7" s="19" t="s">
        <v>15</v>
      </c>
      <c r="L7" s="20"/>
      <c r="M7" s="31" t="s">
        <v>11</v>
      </c>
      <c r="N7" s="3337"/>
      <c r="O7" s="3338"/>
      <c r="P7" s="157" t="s">
        <v>62</v>
      </c>
    </row>
    <row r="8" spans="1:16">
      <c r="B8" s="7"/>
      <c r="C8" s="7" t="s">
        <v>16</v>
      </c>
      <c r="D8" s="67">
        <f>+'4 BG101'!$D$9</f>
        <v>44926</v>
      </c>
      <c r="E8" s="55" t="str">
        <f>+'4 BG101'!$E$9</f>
        <v>VARIACIÓN</v>
      </c>
      <c r="F8" s="67">
        <f>+'4 BG101'!$F$9</f>
        <v>45230</v>
      </c>
      <c r="G8" s="437" t="str">
        <f>+'4 BG101'!$G$9</f>
        <v>VARIACIÓN</v>
      </c>
      <c r="H8" s="67">
        <f>+'5 PG101'!G9</f>
        <v>45291</v>
      </c>
      <c r="I8" s="15" t="s">
        <v>17</v>
      </c>
      <c r="J8" s="15" t="s">
        <v>18</v>
      </c>
      <c r="K8" s="15" t="s">
        <v>17</v>
      </c>
      <c r="L8" s="15" t="s">
        <v>18</v>
      </c>
      <c r="M8" s="32" t="s">
        <v>41</v>
      </c>
      <c r="N8" s="158" t="s">
        <v>51</v>
      </c>
      <c r="O8" s="158" t="s">
        <v>4</v>
      </c>
      <c r="P8" s="159" t="s">
        <v>63</v>
      </c>
    </row>
    <row r="9" spans="1:16">
      <c r="B9" s="230"/>
      <c r="C9" s="8"/>
      <c r="D9" s="192"/>
      <c r="E9" s="192"/>
      <c r="F9" s="192"/>
      <c r="G9" s="205" t="s">
        <v>7</v>
      </c>
      <c r="H9" s="178"/>
      <c r="I9" s="192"/>
      <c r="J9" s="193"/>
      <c r="K9" s="95"/>
      <c r="L9" s="178"/>
      <c r="M9" s="193"/>
      <c r="N9" s="160"/>
      <c r="O9" s="160"/>
      <c r="P9" s="13"/>
    </row>
    <row r="10" spans="1:16" ht="13.5" thickBot="1">
      <c r="A10" s="245" t="s">
        <v>48</v>
      </c>
      <c r="B10" s="338"/>
      <c r="C10" s="9"/>
      <c r="D10" s="178"/>
      <c r="E10" s="178"/>
      <c r="F10" s="178"/>
      <c r="G10" s="256"/>
      <c r="H10" s="178"/>
      <c r="I10" s="178">
        <f>SUMIF(AJUSTES!B:B,A10,AJUSTES!E:E)</f>
        <v>0</v>
      </c>
      <c r="J10" s="95">
        <f>SUMIF(AJUSTES!B:B,A10,AJUSTES!F:F)</f>
        <v>0</v>
      </c>
      <c r="K10" s="95"/>
      <c r="L10" s="178"/>
      <c r="M10" s="95"/>
      <c r="N10" s="154"/>
      <c r="O10" s="154"/>
      <c r="P10" s="14"/>
    </row>
    <row r="11" spans="1:16">
      <c r="A11" s="431" t="s">
        <v>664</v>
      </c>
      <c r="B11" s="338" t="s">
        <v>431</v>
      </c>
      <c r="C11" s="62"/>
      <c r="D11" s="418"/>
      <c r="E11" s="441"/>
      <c r="F11" s="442"/>
      <c r="G11" s="443"/>
      <c r="H11" s="441"/>
      <c r="I11" s="441"/>
      <c r="J11" s="441"/>
      <c r="K11" s="441"/>
      <c r="L11" s="441"/>
      <c r="M11" s="451"/>
      <c r="N11" s="21">
        <f t="shared" ref="N11:N56" si="0">IF(M11&lt;&gt;0,1,0)</f>
        <v>0</v>
      </c>
      <c r="O11" s="14">
        <f t="shared" ref="O11:O56" si="1">IF(M11&lt;&gt;0,3,0)</f>
        <v>0</v>
      </c>
      <c r="P11" s="14">
        <f t="shared" ref="P11:P56" si="2">+N11+O11</f>
        <v>0</v>
      </c>
    </row>
    <row r="12" spans="1:16">
      <c r="A12" s="329">
        <v>6019</v>
      </c>
      <c r="B12" s="63" t="s">
        <v>432</v>
      </c>
      <c r="C12" s="62"/>
      <c r="D12" s="420">
        <f>SUMIF('1 BL anterior'!B:B,A12,'1 BL anterior'!E:E)</f>
        <v>0</v>
      </c>
      <c r="E12" s="95"/>
      <c r="F12" s="200">
        <f>SUMIF('2 BL preli'!A:A,A12,'2 BL preli'!D:D)</f>
        <v>0</v>
      </c>
      <c r="G12" s="178"/>
      <c r="H12" s="95"/>
      <c r="I12" s="95"/>
      <c r="J12" s="95"/>
      <c r="K12" s="95"/>
      <c r="L12" s="95"/>
      <c r="M12" s="453">
        <f>SUMIF('3BL ACTUAL'!B:B,A12,'3BL ACTUAL'!E:E)</f>
        <v>0</v>
      </c>
      <c r="N12" s="21">
        <f t="shared" si="0"/>
        <v>0</v>
      </c>
      <c r="O12" s="14">
        <f t="shared" si="1"/>
        <v>0</v>
      </c>
      <c r="P12" s="14">
        <f t="shared" si="2"/>
        <v>0</v>
      </c>
    </row>
    <row r="13" spans="1:16" ht="15">
      <c r="A13" s="284">
        <v>6021</v>
      </c>
      <c r="B13" s="331" t="s">
        <v>433</v>
      </c>
      <c r="C13" s="62"/>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6" ht="15">
      <c r="A14" s="431" t="s">
        <v>664</v>
      </c>
      <c r="B14" s="331" t="s">
        <v>153</v>
      </c>
      <c r="C14" s="62"/>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6" ht="15">
      <c r="A15" s="284">
        <v>6023</v>
      </c>
      <c r="B15" s="331" t="s">
        <v>434</v>
      </c>
      <c r="C15" s="62"/>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6" ht="15">
      <c r="A16" s="284">
        <v>6025</v>
      </c>
      <c r="B16" s="331" t="s">
        <v>435</v>
      </c>
      <c r="C16" s="62"/>
      <c r="D16" s="420">
        <f>SUMIF('1 BL anterior'!B:B,A16,'1 BL anterior'!E:E)</f>
        <v>0</v>
      </c>
      <c r="E16" s="95"/>
      <c r="F16" s="200">
        <f>SUMIF('2 BL preli'!A:A,A16,'2 BL preli'!D:D)</f>
        <v>0</v>
      </c>
      <c r="G16" s="178"/>
      <c r="H16" s="95"/>
      <c r="I16" s="95"/>
      <c r="J16" s="95"/>
      <c r="K16" s="95"/>
      <c r="L16" s="95"/>
      <c r="M16" s="453">
        <f>SUMIF('3BL ACTUAL'!B:B,A16,'3BL ACTUAL'!E:E)</f>
        <v>0</v>
      </c>
      <c r="N16" s="21">
        <f t="shared" si="0"/>
        <v>0</v>
      </c>
      <c r="O16" s="14">
        <f t="shared" si="1"/>
        <v>0</v>
      </c>
      <c r="P16" s="14">
        <f t="shared" si="2"/>
        <v>0</v>
      </c>
    </row>
    <row r="17" spans="1:16" ht="15">
      <c r="A17" s="284">
        <v>6027</v>
      </c>
      <c r="B17" s="331" t="s">
        <v>436</v>
      </c>
      <c r="C17" s="62"/>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16" ht="15">
      <c r="A18" s="284">
        <v>6029</v>
      </c>
      <c r="B18" s="331" t="s">
        <v>437</v>
      </c>
      <c r="C18" s="62"/>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6" ht="15">
      <c r="A19" s="284">
        <v>6031</v>
      </c>
      <c r="B19" s="331" t="s">
        <v>438</v>
      </c>
      <c r="C19" s="62"/>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16" ht="15">
      <c r="A20" s="284">
        <v>6033</v>
      </c>
      <c r="B20" s="331" t="s">
        <v>439</v>
      </c>
      <c r="C20" s="62"/>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16" ht="15">
      <c r="A21" s="284">
        <v>6035</v>
      </c>
      <c r="B21" s="331" t="s">
        <v>440</v>
      </c>
      <c r="C21" s="62"/>
      <c r="D21" s="420">
        <f>SUMIF('1 BL anterior'!B:B,A21,'1 BL anterior'!E:E)</f>
        <v>0</v>
      </c>
      <c r="E21" s="95"/>
      <c r="F21" s="200">
        <f>SUMIF('2 BL preli'!A:A,A21,'2 BL preli'!D:D)</f>
        <v>0</v>
      </c>
      <c r="G21" s="178"/>
      <c r="H21" s="95"/>
      <c r="I21" s="95"/>
      <c r="J21" s="95"/>
      <c r="K21" s="95"/>
      <c r="L21" s="95"/>
      <c r="M21" s="453">
        <f>SUMIF('3BL ACTUAL'!B:B,A21,'3BL ACTUAL'!E:E)</f>
        <v>0</v>
      </c>
      <c r="N21" s="21">
        <f t="shared" si="0"/>
        <v>0</v>
      </c>
      <c r="O21" s="14">
        <f t="shared" si="1"/>
        <v>0</v>
      </c>
      <c r="P21" s="14">
        <f t="shared" si="2"/>
        <v>0</v>
      </c>
    </row>
    <row r="22" spans="1:16" ht="15">
      <c r="A22" s="284">
        <v>6037</v>
      </c>
      <c r="B22" s="331" t="s">
        <v>441</v>
      </c>
      <c r="C22" s="62"/>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6" ht="15">
      <c r="A23" s="284">
        <v>6039</v>
      </c>
      <c r="B23" s="331" t="s">
        <v>442</v>
      </c>
      <c r="C23" s="62"/>
      <c r="D23" s="420">
        <f>SUMIF('1 BL anterior'!B:B,A23,'1 BL anterior'!E:E)</f>
        <v>0</v>
      </c>
      <c r="E23" s="95"/>
      <c r="F23" s="200">
        <f>SUMIF('2 BL preli'!A:A,A23,'2 BL preli'!D:D)</f>
        <v>0</v>
      </c>
      <c r="G23" s="178"/>
      <c r="H23" s="95"/>
      <c r="I23" s="95"/>
      <c r="J23" s="95"/>
      <c r="K23" s="95"/>
      <c r="L23" s="95"/>
      <c r="M23" s="453">
        <f>SUMIF('3BL ACTUAL'!B:B,A23,'3BL ACTUAL'!E:E)</f>
        <v>0</v>
      </c>
      <c r="N23" s="21">
        <f t="shared" si="0"/>
        <v>0</v>
      </c>
      <c r="O23" s="14">
        <f t="shared" si="1"/>
        <v>0</v>
      </c>
      <c r="P23" s="14">
        <f t="shared" si="2"/>
        <v>0</v>
      </c>
    </row>
    <row r="24" spans="1:16" ht="15">
      <c r="A24" s="431" t="s">
        <v>664</v>
      </c>
      <c r="B24" s="331" t="s">
        <v>443</v>
      </c>
      <c r="C24" s="62"/>
      <c r="D24" s="420"/>
      <c r="E24" s="95"/>
      <c r="F24" s="200">
        <f>SUMIF('2 BL preli'!A:A,A24,'2 BL preli'!D:D)</f>
        <v>0</v>
      </c>
      <c r="G24" s="178"/>
      <c r="H24" s="95"/>
      <c r="I24" s="95"/>
      <c r="J24" s="95"/>
      <c r="K24" s="95"/>
      <c r="L24" s="95"/>
      <c r="M24" s="453"/>
      <c r="N24" s="21">
        <f t="shared" si="0"/>
        <v>0</v>
      </c>
      <c r="O24" s="14">
        <f t="shared" si="1"/>
        <v>0</v>
      </c>
      <c r="P24" s="14">
        <f t="shared" si="2"/>
        <v>0</v>
      </c>
    </row>
    <row r="25" spans="1:16" ht="15">
      <c r="A25" s="284">
        <v>6041</v>
      </c>
      <c r="B25" s="331" t="s">
        <v>444</v>
      </c>
      <c r="C25" s="62"/>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16" ht="15">
      <c r="A26" s="284">
        <v>6043</v>
      </c>
      <c r="B26" s="331" t="s">
        <v>445</v>
      </c>
      <c r="C26" s="62"/>
      <c r="D26" s="420">
        <f>SUMIF('1 BL anterior'!B:B,A26,'1 BL anterior'!E:E)</f>
        <v>0</v>
      </c>
      <c r="E26" s="95"/>
      <c r="F26" s="200">
        <f>SUMIF('2 BL preli'!A:A,A26,'2 BL preli'!D:D)</f>
        <v>0</v>
      </c>
      <c r="G26" s="178"/>
      <c r="H26" s="95"/>
      <c r="I26" s="95"/>
      <c r="J26" s="95"/>
      <c r="K26" s="95"/>
      <c r="L26" s="95"/>
      <c r="M26" s="453">
        <f>SUMIF('3BL ACTUAL'!B:B,A26,'3BL ACTUAL'!E:E)</f>
        <v>0</v>
      </c>
      <c r="N26" s="21">
        <f t="shared" si="0"/>
        <v>0</v>
      </c>
      <c r="O26" s="14">
        <f t="shared" si="1"/>
        <v>0</v>
      </c>
      <c r="P26" s="14">
        <f t="shared" si="2"/>
        <v>0</v>
      </c>
    </row>
    <row r="27" spans="1:16" ht="15">
      <c r="A27" s="284">
        <v>6045</v>
      </c>
      <c r="B27" s="331" t="s">
        <v>446</v>
      </c>
      <c r="C27" s="62"/>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16" ht="15">
      <c r="A28" s="284">
        <v>6047</v>
      </c>
      <c r="B28" s="331" t="s">
        <v>447</v>
      </c>
      <c r="C28" s="62"/>
      <c r="D28" s="420">
        <f>SUMIF('1 BL anterior'!B:B,A28,'1 BL anterior'!E:E)</f>
        <v>0</v>
      </c>
      <c r="E28" s="95"/>
      <c r="F28" s="200">
        <f>SUMIF('2 BL preli'!A:A,A28,'2 BL preli'!D:D)</f>
        <v>0</v>
      </c>
      <c r="G28" s="178"/>
      <c r="H28" s="95"/>
      <c r="I28" s="95"/>
      <c r="J28" s="95"/>
      <c r="K28" s="95"/>
      <c r="L28" s="95"/>
      <c r="M28" s="453">
        <f>SUMIF('3BL ACTUAL'!B:B,A28,'3BL ACTUAL'!E:E)</f>
        <v>0</v>
      </c>
      <c r="N28" s="21">
        <f t="shared" si="0"/>
        <v>0</v>
      </c>
      <c r="O28" s="14">
        <f t="shared" si="1"/>
        <v>0</v>
      </c>
      <c r="P28" s="14">
        <f t="shared" si="2"/>
        <v>0</v>
      </c>
    </row>
    <row r="29" spans="1:16" ht="15">
      <c r="A29" s="284">
        <v>6049</v>
      </c>
      <c r="B29" s="331" t="s">
        <v>448</v>
      </c>
      <c r="C29" s="62"/>
      <c r="D29" s="420">
        <f>SUMIF('1 BL anterior'!B:B,A29,'1 BL anterior'!E:E)</f>
        <v>0</v>
      </c>
      <c r="E29" s="95"/>
      <c r="F29" s="200">
        <f>SUMIF('2 BL preli'!A:A,A29,'2 BL preli'!D:D)</f>
        <v>0</v>
      </c>
      <c r="G29" s="178"/>
      <c r="H29" s="95"/>
      <c r="I29" s="95"/>
      <c r="J29" s="95"/>
      <c r="K29" s="95"/>
      <c r="L29" s="95"/>
      <c r="M29" s="453">
        <f>SUMIF('3BL ACTUAL'!B:B,A29,'3BL ACTUAL'!E:E)</f>
        <v>0</v>
      </c>
      <c r="N29" s="21">
        <f t="shared" si="0"/>
        <v>0</v>
      </c>
      <c r="O29" s="14">
        <f t="shared" si="1"/>
        <v>0</v>
      </c>
      <c r="P29" s="14">
        <f t="shared" si="2"/>
        <v>0</v>
      </c>
    </row>
    <row r="30" spans="1:16" ht="15">
      <c r="A30" s="284">
        <v>6051</v>
      </c>
      <c r="B30" s="331" t="s">
        <v>449</v>
      </c>
      <c r="C30" s="62"/>
      <c r="D30" s="420">
        <f>SUMIF('1 BL anterior'!B:B,A30,'1 BL anterior'!E:E)</f>
        <v>0</v>
      </c>
      <c r="E30" s="95"/>
      <c r="F30" s="200">
        <f>SUMIF('2 BL preli'!A:A,A30,'2 BL preli'!D:D)</f>
        <v>0</v>
      </c>
      <c r="G30" s="178"/>
      <c r="H30" s="95"/>
      <c r="I30" s="95"/>
      <c r="J30" s="95"/>
      <c r="K30" s="95"/>
      <c r="L30" s="95"/>
      <c r="M30" s="453">
        <f>SUMIF('3BL ACTUAL'!B:B,A30,'3BL ACTUAL'!E:E)</f>
        <v>0</v>
      </c>
      <c r="N30" s="21">
        <f t="shared" si="0"/>
        <v>0</v>
      </c>
      <c r="O30" s="14">
        <f t="shared" si="1"/>
        <v>0</v>
      </c>
      <c r="P30" s="14">
        <f t="shared" si="2"/>
        <v>0</v>
      </c>
    </row>
    <row r="31" spans="1:16" ht="15">
      <c r="A31" s="284">
        <v>6053</v>
      </c>
      <c r="B31" s="331" t="s">
        <v>450</v>
      </c>
      <c r="C31" s="62"/>
      <c r="D31" s="420">
        <f>SUMIF('1 BL anterior'!B:B,A31,'1 BL anterior'!E:E)</f>
        <v>0</v>
      </c>
      <c r="E31" s="95"/>
      <c r="F31" s="200">
        <f>SUMIF('2 BL preli'!A:A,A31,'2 BL preli'!D:D)</f>
        <v>0</v>
      </c>
      <c r="G31" s="178"/>
      <c r="H31" s="95"/>
      <c r="I31" s="95"/>
      <c r="J31" s="95"/>
      <c r="K31" s="95"/>
      <c r="L31" s="95"/>
      <c r="M31" s="453">
        <f>SUMIF('3BL ACTUAL'!B:B,A31,'3BL ACTUAL'!E:E)</f>
        <v>0</v>
      </c>
      <c r="N31" s="21">
        <f t="shared" si="0"/>
        <v>0</v>
      </c>
      <c r="O31" s="14">
        <f t="shared" si="1"/>
        <v>0</v>
      </c>
      <c r="P31" s="14">
        <f t="shared" si="2"/>
        <v>0</v>
      </c>
    </row>
    <row r="32" spans="1:16" ht="15">
      <c r="A32" s="284">
        <v>6055</v>
      </c>
      <c r="B32" s="331" t="s">
        <v>451</v>
      </c>
      <c r="C32" s="62"/>
      <c r="D32" s="420">
        <f>SUMIF('1 BL anterior'!B:B,A32,'1 BL anterior'!E:E)</f>
        <v>0</v>
      </c>
      <c r="E32" s="95"/>
      <c r="F32" s="200">
        <f>SUMIF('2 BL preli'!A:A,A32,'2 BL preli'!D:D)</f>
        <v>0</v>
      </c>
      <c r="G32" s="178"/>
      <c r="H32" s="95"/>
      <c r="I32" s="95"/>
      <c r="J32" s="95"/>
      <c r="K32" s="95"/>
      <c r="L32" s="95"/>
      <c r="M32" s="453">
        <f>SUMIF('3BL ACTUAL'!B:B,A32,'3BL ACTUAL'!E:E)</f>
        <v>0</v>
      </c>
      <c r="N32" s="21">
        <f t="shared" si="0"/>
        <v>0</v>
      </c>
      <c r="O32" s="14">
        <f t="shared" si="1"/>
        <v>0</v>
      </c>
      <c r="P32" s="14">
        <f t="shared" si="2"/>
        <v>0</v>
      </c>
    </row>
    <row r="33" spans="1:16" ht="15">
      <c r="A33" s="284">
        <v>6057</v>
      </c>
      <c r="B33" s="331" t="s">
        <v>452</v>
      </c>
      <c r="C33" s="62"/>
      <c r="D33" s="420">
        <f>SUMIF('1 BL anterior'!B:B,A33,'1 BL anterior'!E:E)</f>
        <v>0</v>
      </c>
      <c r="E33" s="95"/>
      <c r="F33" s="200">
        <f>SUMIF('2 BL preli'!A:A,A33,'2 BL preli'!D:D)</f>
        <v>0</v>
      </c>
      <c r="G33" s="178"/>
      <c r="H33" s="95"/>
      <c r="I33" s="95"/>
      <c r="J33" s="95"/>
      <c r="K33" s="95"/>
      <c r="L33" s="95"/>
      <c r="M33" s="453">
        <f>SUMIF('3BL ACTUAL'!B:B,A33,'3BL ACTUAL'!E:E)</f>
        <v>0</v>
      </c>
      <c r="N33" s="21">
        <f t="shared" si="0"/>
        <v>0</v>
      </c>
      <c r="O33" s="14">
        <f t="shared" si="1"/>
        <v>0</v>
      </c>
      <c r="P33" s="14">
        <f t="shared" si="2"/>
        <v>0</v>
      </c>
    </row>
    <row r="34" spans="1:16" ht="15">
      <c r="A34" s="284">
        <v>6059</v>
      </c>
      <c r="B34" s="331" t="s">
        <v>453</v>
      </c>
      <c r="C34" s="62"/>
      <c r="D34" s="420">
        <f>SUMIF('1 BL anterior'!B:B,A34,'1 BL anterior'!E:E)</f>
        <v>0</v>
      </c>
      <c r="E34" s="95"/>
      <c r="F34" s="200">
        <f>SUMIF('2 BL preli'!A:A,A34,'2 BL preli'!D:D)</f>
        <v>0</v>
      </c>
      <c r="G34" s="178"/>
      <c r="H34" s="95"/>
      <c r="I34" s="95"/>
      <c r="J34" s="95"/>
      <c r="K34" s="95"/>
      <c r="L34" s="95"/>
      <c r="M34" s="453">
        <f>SUMIF('3BL ACTUAL'!B:B,A34,'3BL ACTUAL'!E:E)</f>
        <v>0</v>
      </c>
      <c r="N34" s="21">
        <f t="shared" si="0"/>
        <v>0</v>
      </c>
      <c r="O34" s="14">
        <f t="shared" si="1"/>
        <v>0</v>
      </c>
      <c r="P34" s="14">
        <f t="shared" si="2"/>
        <v>0</v>
      </c>
    </row>
    <row r="35" spans="1:16" ht="15">
      <c r="A35" s="431" t="s">
        <v>664</v>
      </c>
      <c r="B35" s="331" t="s">
        <v>158</v>
      </c>
      <c r="C35" s="62"/>
      <c r="D35" s="420"/>
      <c r="E35" s="95"/>
      <c r="F35" s="200">
        <f>SUMIF('2 BL preli'!A:A,A35,'2 BL preli'!D:D)</f>
        <v>0</v>
      </c>
      <c r="G35" s="178"/>
      <c r="H35" s="95"/>
      <c r="I35" s="95"/>
      <c r="J35" s="95"/>
      <c r="K35" s="95"/>
      <c r="L35" s="95"/>
      <c r="M35" s="453"/>
      <c r="N35" s="21">
        <f t="shared" si="0"/>
        <v>0</v>
      </c>
      <c r="O35" s="14">
        <f t="shared" si="1"/>
        <v>0</v>
      </c>
      <c r="P35" s="14">
        <f t="shared" si="2"/>
        <v>0</v>
      </c>
    </row>
    <row r="36" spans="1:16" ht="15">
      <c r="A36" s="284">
        <v>6061</v>
      </c>
      <c r="B36" s="331" t="s">
        <v>454</v>
      </c>
      <c r="C36" s="62"/>
      <c r="D36" s="420">
        <f>SUMIF('1 BL anterior'!B:B,A36,'1 BL anterior'!E:E)</f>
        <v>0</v>
      </c>
      <c r="E36" s="95"/>
      <c r="F36" s="200">
        <f>SUMIF('2 BL preli'!A:A,A36,'2 BL preli'!D:D)</f>
        <v>0</v>
      </c>
      <c r="G36" s="178"/>
      <c r="H36" s="95"/>
      <c r="I36" s="95"/>
      <c r="J36" s="95"/>
      <c r="K36" s="95"/>
      <c r="L36" s="95"/>
      <c r="M36" s="453">
        <f>SUMIF('3BL ACTUAL'!B:B,A36,'3BL ACTUAL'!E:E)</f>
        <v>0</v>
      </c>
      <c r="N36" s="21">
        <f t="shared" si="0"/>
        <v>0</v>
      </c>
      <c r="O36" s="14">
        <f t="shared" si="1"/>
        <v>0</v>
      </c>
      <c r="P36" s="14">
        <f t="shared" si="2"/>
        <v>0</v>
      </c>
    </row>
    <row r="37" spans="1:16" ht="15">
      <c r="A37" s="284">
        <v>6063</v>
      </c>
      <c r="B37" s="331" t="s">
        <v>455</v>
      </c>
      <c r="C37" s="62"/>
      <c r="D37" s="420">
        <f>SUMIF('1 BL anterior'!B:B,A37,'1 BL anterior'!E:E)</f>
        <v>0</v>
      </c>
      <c r="E37" s="95"/>
      <c r="F37" s="200">
        <f>SUMIF('2 BL preli'!A:A,A37,'2 BL preli'!D:D)</f>
        <v>0</v>
      </c>
      <c r="G37" s="178"/>
      <c r="H37" s="95"/>
      <c r="I37" s="95"/>
      <c r="J37" s="95"/>
      <c r="K37" s="95"/>
      <c r="L37" s="95"/>
      <c r="M37" s="453">
        <f>SUMIF('3BL ACTUAL'!B:B,A37,'3BL ACTUAL'!E:E)</f>
        <v>0</v>
      </c>
      <c r="N37" s="21">
        <f t="shared" si="0"/>
        <v>0</v>
      </c>
      <c r="O37" s="14">
        <f t="shared" si="1"/>
        <v>0</v>
      </c>
      <c r="P37" s="14">
        <f t="shared" si="2"/>
        <v>0</v>
      </c>
    </row>
    <row r="38" spans="1:16" ht="15">
      <c r="A38" s="284">
        <v>6065</v>
      </c>
      <c r="B38" s="331" t="s">
        <v>456</v>
      </c>
      <c r="C38" s="62"/>
      <c r="D38" s="420">
        <f>SUMIF('1 BL anterior'!B:B,A38,'1 BL anterior'!E:E)</f>
        <v>0</v>
      </c>
      <c r="E38" s="95"/>
      <c r="F38" s="200">
        <f>SUMIF('2 BL preli'!A:A,A38,'2 BL preli'!D:D)</f>
        <v>0</v>
      </c>
      <c r="G38" s="178"/>
      <c r="H38" s="95"/>
      <c r="I38" s="95"/>
      <c r="J38" s="95"/>
      <c r="K38" s="95"/>
      <c r="L38" s="95"/>
      <c r="M38" s="453">
        <f>SUMIF('3BL ACTUAL'!B:B,A38,'3BL ACTUAL'!E:E)</f>
        <v>0</v>
      </c>
      <c r="N38" s="21">
        <f t="shared" si="0"/>
        <v>0</v>
      </c>
      <c r="O38" s="14">
        <f t="shared" si="1"/>
        <v>0</v>
      </c>
      <c r="P38" s="14">
        <f t="shared" si="2"/>
        <v>0</v>
      </c>
    </row>
    <row r="39" spans="1:16" ht="15">
      <c r="A39" s="284">
        <v>6067</v>
      </c>
      <c r="B39" s="331" t="s">
        <v>457</v>
      </c>
      <c r="C39" s="62"/>
      <c r="D39" s="420">
        <f>SUMIF('1 BL anterior'!B:B,A39,'1 BL anterior'!E:E)</f>
        <v>0</v>
      </c>
      <c r="E39" s="95"/>
      <c r="F39" s="200">
        <f>SUMIF('2 BL preli'!A:A,A39,'2 BL preli'!D:D)</f>
        <v>0</v>
      </c>
      <c r="G39" s="178"/>
      <c r="H39" s="95"/>
      <c r="I39" s="95"/>
      <c r="J39" s="95"/>
      <c r="K39" s="95"/>
      <c r="L39" s="95"/>
      <c r="M39" s="453">
        <f>SUMIF('3BL ACTUAL'!B:B,A39,'3BL ACTUAL'!E:E)</f>
        <v>0</v>
      </c>
      <c r="N39" s="21">
        <f t="shared" si="0"/>
        <v>0</v>
      </c>
      <c r="O39" s="14">
        <f t="shared" si="1"/>
        <v>0</v>
      </c>
      <c r="P39" s="14">
        <f t="shared" si="2"/>
        <v>0</v>
      </c>
    </row>
    <row r="40" spans="1:16" ht="15">
      <c r="A40" s="284">
        <v>6069</v>
      </c>
      <c r="B40" s="331" t="s">
        <v>458</v>
      </c>
      <c r="C40" s="62"/>
      <c r="D40" s="420">
        <f>SUMIF('1 BL anterior'!B:B,A40,'1 BL anterior'!E:E)</f>
        <v>0</v>
      </c>
      <c r="E40" s="95"/>
      <c r="F40" s="200">
        <f>SUMIF('2 BL preli'!A:A,A40,'2 BL preli'!D:D)</f>
        <v>0</v>
      </c>
      <c r="G40" s="178"/>
      <c r="H40" s="95"/>
      <c r="I40" s="95"/>
      <c r="J40" s="95"/>
      <c r="K40" s="95"/>
      <c r="L40" s="95"/>
      <c r="M40" s="453">
        <f>SUMIF('3BL ACTUAL'!B:B,A40,'3BL ACTUAL'!E:E)</f>
        <v>0</v>
      </c>
      <c r="N40" s="21">
        <f t="shared" si="0"/>
        <v>0</v>
      </c>
      <c r="O40" s="14">
        <f t="shared" si="1"/>
        <v>0</v>
      </c>
      <c r="P40" s="14">
        <f t="shared" si="2"/>
        <v>0</v>
      </c>
    </row>
    <row r="41" spans="1:16" ht="15">
      <c r="A41" s="284">
        <v>6071</v>
      </c>
      <c r="B41" s="331" t="s">
        <v>459</v>
      </c>
      <c r="C41" s="62"/>
      <c r="D41" s="420">
        <f>SUMIF('1 BL anterior'!B:B,A41,'1 BL anterior'!E:E)</f>
        <v>0</v>
      </c>
      <c r="E41" s="95"/>
      <c r="F41" s="200">
        <f>SUMIF('2 BL preli'!A:A,A41,'2 BL preli'!D:D)</f>
        <v>0</v>
      </c>
      <c r="G41" s="178"/>
      <c r="H41" s="95"/>
      <c r="I41" s="95"/>
      <c r="J41" s="95"/>
      <c r="K41" s="95"/>
      <c r="L41" s="95"/>
      <c r="M41" s="453">
        <f>SUMIF('3BL ACTUAL'!B:B,A41,'3BL ACTUAL'!E:E)</f>
        <v>0</v>
      </c>
      <c r="N41" s="21">
        <f t="shared" si="0"/>
        <v>0</v>
      </c>
      <c r="O41" s="14">
        <f t="shared" si="1"/>
        <v>0</v>
      </c>
      <c r="P41" s="14">
        <f t="shared" si="2"/>
        <v>0</v>
      </c>
    </row>
    <row r="42" spans="1:16" ht="15">
      <c r="A42" s="284">
        <v>6073</v>
      </c>
      <c r="B42" s="331" t="s">
        <v>460</v>
      </c>
      <c r="C42" s="62"/>
      <c r="D42" s="420">
        <f>SUMIF('1 BL anterior'!B:B,A42,'1 BL anterior'!E:E)</f>
        <v>0</v>
      </c>
      <c r="E42" s="95"/>
      <c r="F42" s="200">
        <f>SUMIF('2 BL preli'!A:A,A42,'2 BL preli'!D:D)</f>
        <v>0</v>
      </c>
      <c r="G42" s="178"/>
      <c r="H42" s="95"/>
      <c r="I42" s="95"/>
      <c r="J42" s="95"/>
      <c r="K42" s="95"/>
      <c r="L42" s="95"/>
      <c r="M42" s="453">
        <f>SUMIF('3BL ACTUAL'!B:B,A42,'3BL ACTUAL'!E:E)</f>
        <v>0</v>
      </c>
      <c r="N42" s="21">
        <f t="shared" si="0"/>
        <v>0</v>
      </c>
      <c r="O42" s="14">
        <f t="shared" si="1"/>
        <v>0</v>
      </c>
      <c r="P42" s="14">
        <f t="shared" si="2"/>
        <v>0</v>
      </c>
    </row>
    <row r="43" spans="1:16" ht="15">
      <c r="A43" s="284">
        <v>6075</v>
      </c>
      <c r="B43" s="331" t="s">
        <v>453</v>
      </c>
      <c r="C43" s="62"/>
      <c r="D43" s="420">
        <f>SUMIF('1 BL anterior'!B:B,A43,'1 BL anterior'!E:E)</f>
        <v>0</v>
      </c>
      <c r="E43" s="95"/>
      <c r="F43" s="200">
        <f>SUMIF('2 BL preli'!A:A,A43,'2 BL preli'!D:D)</f>
        <v>0</v>
      </c>
      <c r="G43" s="178"/>
      <c r="H43" s="95"/>
      <c r="I43" s="95"/>
      <c r="J43" s="95"/>
      <c r="K43" s="95"/>
      <c r="L43" s="95"/>
      <c r="M43" s="453">
        <f>SUMIF('3BL ACTUAL'!B:B,A43,'3BL ACTUAL'!E:E)</f>
        <v>0</v>
      </c>
      <c r="N43" s="21">
        <f t="shared" si="0"/>
        <v>0</v>
      </c>
      <c r="O43" s="14">
        <f t="shared" si="1"/>
        <v>0</v>
      </c>
      <c r="P43" s="14">
        <f t="shared" si="2"/>
        <v>0</v>
      </c>
    </row>
    <row r="44" spans="1:16" ht="15">
      <c r="A44" s="431" t="s">
        <v>664</v>
      </c>
      <c r="B44" s="331" t="s">
        <v>461</v>
      </c>
      <c r="C44" s="62"/>
      <c r="D44" s="420"/>
      <c r="E44" s="95"/>
      <c r="F44" s="200">
        <f>SUMIF('2 BL preli'!A:A,A44,'2 BL preli'!D:D)</f>
        <v>0</v>
      </c>
      <c r="G44" s="178"/>
      <c r="H44" s="95"/>
      <c r="I44" s="95"/>
      <c r="J44" s="95"/>
      <c r="K44" s="95"/>
      <c r="L44" s="95"/>
      <c r="M44" s="453"/>
      <c r="N44" s="21">
        <f t="shared" si="0"/>
        <v>0</v>
      </c>
      <c r="O44" s="14">
        <f t="shared" si="1"/>
        <v>0</v>
      </c>
      <c r="P44" s="14">
        <f t="shared" si="2"/>
        <v>0</v>
      </c>
    </row>
    <row r="45" spans="1:16" ht="15">
      <c r="A45" s="284">
        <v>6077</v>
      </c>
      <c r="B45" s="331" t="s">
        <v>462</v>
      </c>
      <c r="C45" s="62"/>
      <c r="D45" s="420">
        <f>SUMIF('1 BL anterior'!B:B,A45,'1 BL anterior'!E:E)</f>
        <v>0</v>
      </c>
      <c r="E45" s="95"/>
      <c r="F45" s="200">
        <f>SUMIF('2 BL preli'!A:A,A45,'2 BL preli'!D:D)</f>
        <v>0</v>
      </c>
      <c r="G45" s="178"/>
      <c r="H45" s="95"/>
      <c r="I45" s="95"/>
      <c r="J45" s="95"/>
      <c r="K45" s="95"/>
      <c r="L45" s="95"/>
      <c r="M45" s="453">
        <f>SUMIF('3BL ACTUAL'!B:B,A45,'3BL ACTUAL'!E:E)</f>
        <v>0</v>
      </c>
      <c r="N45" s="21">
        <f t="shared" si="0"/>
        <v>0</v>
      </c>
      <c r="O45" s="14">
        <f t="shared" si="1"/>
        <v>0</v>
      </c>
      <c r="P45" s="14">
        <f t="shared" si="2"/>
        <v>0</v>
      </c>
    </row>
    <row r="46" spans="1:16" ht="15">
      <c r="A46" s="284">
        <v>6079</v>
      </c>
      <c r="B46" s="331" t="s">
        <v>463</v>
      </c>
      <c r="C46" s="62"/>
      <c r="D46" s="420">
        <f>SUMIF('1 BL anterior'!B:B,A46,'1 BL anterior'!E:E)</f>
        <v>0</v>
      </c>
      <c r="E46" s="95"/>
      <c r="F46" s="200">
        <f>SUMIF('2 BL preli'!A:A,A46,'2 BL preli'!D:D)</f>
        <v>0</v>
      </c>
      <c r="G46" s="178"/>
      <c r="H46" s="95"/>
      <c r="I46" s="95"/>
      <c r="J46" s="95"/>
      <c r="K46" s="95"/>
      <c r="L46" s="95"/>
      <c r="M46" s="453">
        <f>SUMIF('3BL ACTUAL'!B:B,A46,'3BL ACTUAL'!E:E)</f>
        <v>0</v>
      </c>
      <c r="N46" s="21">
        <f t="shared" si="0"/>
        <v>0</v>
      </c>
      <c r="O46" s="14">
        <f t="shared" si="1"/>
        <v>0</v>
      </c>
      <c r="P46" s="14">
        <f t="shared" si="2"/>
        <v>0</v>
      </c>
    </row>
    <row r="47" spans="1:16" ht="15">
      <c r="A47" s="431" t="s">
        <v>664</v>
      </c>
      <c r="B47" s="331" t="s">
        <v>464</v>
      </c>
      <c r="C47" s="62"/>
      <c r="D47" s="420"/>
      <c r="E47" s="95"/>
      <c r="F47" s="200">
        <f>SUMIF('2 BL preli'!A:A,A47,'2 BL preli'!D:D)</f>
        <v>0</v>
      </c>
      <c r="G47" s="178"/>
      <c r="H47" s="95"/>
      <c r="I47" s="95"/>
      <c r="J47" s="95"/>
      <c r="K47" s="95"/>
      <c r="L47" s="95"/>
      <c r="M47" s="453"/>
      <c r="N47" s="21">
        <f t="shared" si="0"/>
        <v>0</v>
      </c>
      <c r="O47" s="14">
        <f t="shared" si="1"/>
        <v>0</v>
      </c>
      <c r="P47" s="14">
        <f t="shared" si="2"/>
        <v>0</v>
      </c>
    </row>
    <row r="48" spans="1:16" ht="15">
      <c r="A48" s="284">
        <v>6081</v>
      </c>
      <c r="B48" s="331" t="s">
        <v>465</v>
      </c>
      <c r="C48" s="62"/>
      <c r="D48" s="420">
        <f>SUMIF('1 BL anterior'!B:B,A48,'1 BL anterior'!E:E)</f>
        <v>0</v>
      </c>
      <c r="E48" s="95"/>
      <c r="F48" s="200">
        <f>SUMIF('2 BL preli'!A:A,A48,'2 BL preli'!D:D)</f>
        <v>0</v>
      </c>
      <c r="G48" s="178"/>
      <c r="H48" s="95"/>
      <c r="I48" s="95"/>
      <c r="J48" s="95"/>
      <c r="K48" s="95"/>
      <c r="L48" s="95"/>
      <c r="M48" s="453">
        <f>SUMIF('3BL ACTUAL'!B:B,A48,'3BL ACTUAL'!E:E)</f>
        <v>0</v>
      </c>
      <c r="N48" s="21">
        <f t="shared" si="0"/>
        <v>0</v>
      </c>
      <c r="O48" s="14">
        <f t="shared" si="1"/>
        <v>0</v>
      </c>
      <c r="P48" s="14">
        <f t="shared" si="2"/>
        <v>0</v>
      </c>
    </row>
    <row r="49" spans="1:17" ht="15">
      <c r="A49" s="284">
        <v>6083</v>
      </c>
      <c r="B49" s="331" t="s">
        <v>466</v>
      </c>
      <c r="C49" s="62"/>
      <c r="D49" s="420">
        <f>SUMIF('1 BL anterior'!B:B,A49,'1 BL anterior'!E:E)</f>
        <v>0</v>
      </c>
      <c r="E49" s="95"/>
      <c r="F49" s="200">
        <f>SUMIF('2 BL preli'!A:A,A49,'2 BL preli'!D:D)</f>
        <v>0</v>
      </c>
      <c r="G49" s="178"/>
      <c r="H49" s="95"/>
      <c r="I49" s="95"/>
      <c r="J49" s="95"/>
      <c r="K49" s="95"/>
      <c r="L49" s="95"/>
      <c r="M49" s="453">
        <f>SUMIF('3BL ACTUAL'!B:B,A49,'3BL ACTUAL'!E:E)</f>
        <v>0</v>
      </c>
      <c r="N49" s="21">
        <f t="shared" si="0"/>
        <v>0</v>
      </c>
      <c r="O49" s="14">
        <f t="shared" si="1"/>
        <v>0</v>
      </c>
      <c r="P49" s="14">
        <f t="shared" si="2"/>
        <v>0</v>
      </c>
    </row>
    <row r="50" spans="1:17" ht="15">
      <c r="A50" s="284">
        <v>6085</v>
      </c>
      <c r="B50" s="331" t="s">
        <v>467</v>
      </c>
      <c r="C50" s="62"/>
      <c r="D50" s="420">
        <f>SUMIF('1 BL anterior'!B:B,A50,'1 BL anterior'!E:E)</f>
        <v>0</v>
      </c>
      <c r="E50" s="95"/>
      <c r="F50" s="200">
        <f>SUMIF('2 BL preli'!A:A,A50,'2 BL preli'!D:D)</f>
        <v>0</v>
      </c>
      <c r="G50" s="178"/>
      <c r="H50" s="95"/>
      <c r="I50" s="95"/>
      <c r="J50" s="95"/>
      <c r="K50" s="95"/>
      <c r="L50" s="95"/>
      <c r="M50" s="453">
        <f>SUMIF('3BL ACTUAL'!B:B,A50,'3BL ACTUAL'!E:E)</f>
        <v>0</v>
      </c>
      <c r="N50" s="21">
        <f t="shared" si="0"/>
        <v>0</v>
      </c>
      <c r="O50" s="14">
        <f t="shared" si="1"/>
        <v>0</v>
      </c>
      <c r="P50" s="14">
        <f t="shared" si="2"/>
        <v>0</v>
      </c>
    </row>
    <row r="51" spans="1:17" ht="15">
      <c r="A51" s="431" t="s">
        <v>664</v>
      </c>
      <c r="B51" s="331" t="s">
        <v>468</v>
      </c>
      <c r="C51" s="62"/>
      <c r="D51" s="420"/>
      <c r="E51" s="95"/>
      <c r="F51" s="200">
        <f>SUMIF('2 BL preli'!A:A,A51,'2 BL preli'!D:D)</f>
        <v>0</v>
      </c>
      <c r="G51" s="178"/>
      <c r="H51" s="95"/>
      <c r="I51" s="95"/>
      <c r="J51" s="95"/>
      <c r="K51" s="95"/>
      <c r="L51" s="95"/>
      <c r="M51" s="453"/>
      <c r="N51" s="21">
        <f t="shared" si="0"/>
        <v>0</v>
      </c>
      <c r="O51" s="14">
        <f t="shared" si="1"/>
        <v>0</v>
      </c>
      <c r="P51" s="14">
        <f t="shared" si="2"/>
        <v>0</v>
      </c>
    </row>
    <row r="52" spans="1:17" ht="15">
      <c r="A52" s="284">
        <v>6087</v>
      </c>
      <c r="B52" s="331" t="s">
        <v>469</v>
      </c>
      <c r="C52" s="62"/>
      <c r="D52" s="420">
        <f>SUMIF('1 BL anterior'!B:B,A52,'1 BL anterior'!E:E)</f>
        <v>0</v>
      </c>
      <c r="E52" s="95"/>
      <c r="F52" s="200">
        <f>SUMIF('2 BL preli'!A:A,A52,'2 BL preli'!D:D)</f>
        <v>0</v>
      </c>
      <c r="G52" s="178"/>
      <c r="H52" s="95"/>
      <c r="I52" s="95"/>
      <c r="J52" s="95"/>
      <c r="K52" s="95"/>
      <c r="L52" s="95"/>
      <c r="M52" s="453">
        <f>SUMIF('3BL ACTUAL'!B:B,A52,'3BL ACTUAL'!E:E)</f>
        <v>0</v>
      </c>
      <c r="N52" s="21">
        <f t="shared" si="0"/>
        <v>0</v>
      </c>
      <c r="O52" s="14">
        <f t="shared" si="1"/>
        <v>0</v>
      </c>
      <c r="P52" s="14">
        <f t="shared" si="2"/>
        <v>0</v>
      </c>
    </row>
    <row r="53" spans="1:17" ht="15">
      <c r="A53" s="284">
        <v>6089</v>
      </c>
      <c r="B53" s="331" t="s">
        <v>463</v>
      </c>
      <c r="C53" s="62"/>
      <c r="D53" s="420">
        <f>SUMIF('1 BL anterior'!B:B,A53,'1 BL anterior'!E:E)</f>
        <v>0</v>
      </c>
      <c r="E53" s="95"/>
      <c r="F53" s="200">
        <f>SUMIF('2 BL preli'!A:A,A53,'2 BL preli'!D:D)</f>
        <v>0</v>
      </c>
      <c r="G53" s="178"/>
      <c r="H53" s="95"/>
      <c r="I53" s="95"/>
      <c r="J53" s="95"/>
      <c r="K53" s="95"/>
      <c r="L53" s="95"/>
      <c r="M53" s="453">
        <f>SUMIF('3BL ACTUAL'!B:B,A53,'3BL ACTUAL'!E:E)</f>
        <v>0</v>
      </c>
      <c r="N53" s="21">
        <f t="shared" si="0"/>
        <v>0</v>
      </c>
      <c r="O53" s="14">
        <f t="shared" si="1"/>
        <v>0</v>
      </c>
      <c r="P53" s="14">
        <f t="shared" si="2"/>
        <v>0</v>
      </c>
    </row>
    <row r="54" spans="1:17" ht="15">
      <c r="A54" s="284"/>
      <c r="B54" s="331"/>
      <c r="C54" s="62"/>
      <c r="D54" s="420"/>
      <c r="E54" s="95"/>
      <c r="F54" s="200"/>
      <c r="G54" s="178"/>
      <c r="H54" s="95"/>
      <c r="I54" s="95"/>
      <c r="J54" s="95"/>
      <c r="K54" s="95"/>
      <c r="L54" s="95"/>
      <c r="M54" s="453"/>
      <c r="N54" s="21">
        <f t="shared" si="0"/>
        <v>0</v>
      </c>
      <c r="O54" s="14">
        <f t="shared" si="1"/>
        <v>0</v>
      </c>
      <c r="P54" s="14">
        <f t="shared" si="2"/>
        <v>0</v>
      </c>
    </row>
    <row r="55" spans="1:17" ht="15">
      <c r="A55" s="284">
        <v>6091</v>
      </c>
      <c r="B55" s="331" t="s">
        <v>470</v>
      </c>
      <c r="C55" s="62"/>
      <c r="D55" s="420">
        <f>SUMIF('1 BL anterior'!B:B,A55,'1 BL anterior'!E:E)</f>
        <v>0</v>
      </c>
      <c r="E55" s="95"/>
      <c r="F55" s="200">
        <f>SUMIF('2 BL preli'!A:A,A55,'2 BL preli'!D:D)</f>
        <v>0</v>
      </c>
      <c r="G55" s="178"/>
      <c r="H55" s="95"/>
      <c r="I55" s="95"/>
      <c r="J55" s="95"/>
      <c r="K55" s="95"/>
      <c r="L55" s="95"/>
      <c r="M55" s="453">
        <f>SUMIF('3BL ACTUAL'!B:B,A55,'3BL ACTUAL'!E:E)</f>
        <v>0</v>
      </c>
      <c r="N55" s="21">
        <f t="shared" si="0"/>
        <v>0</v>
      </c>
      <c r="O55" s="14">
        <f t="shared" si="1"/>
        <v>0</v>
      </c>
      <c r="P55" s="14">
        <f t="shared" si="2"/>
        <v>0</v>
      </c>
    </row>
    <row r="56" spans="1:17" ht="15.75" thickBot="1">
      <c r="A56" s="284">
        <v>6093</v>
      </c>
      <c r="B56" s="331" t="s">
        <v>238</v>
      </c>
      <c r="C56" s="1079"/>
      <c r="D56" s="420">
        <f>SUMIF('1 BL anterior'!B:B,A56,'1 BL anterior'!E:E)</f>
        <v>0</v>
      </c>
      <c r="E56" s="445"/>
      <c r="F56" s="200">
        <f>SUMIF('2 BL preli'!A:A,A56,'2 BL preli'!D:D)</f>
        <v>0</v>
      </c>
      <c r="G56" s="447"/>
      <c r="H56" s="445"/>
      <c r="I56" s="445"/>
      <c r="J56" s="445"/>
      <c r="K56" s="445"/>
      <c r="L56" s="445"/>
      <c r="M56" s="474">
        <f>SUMIF('3BL ACTUAL'!B:B,A56,'3BL ACTUAL'!E:E)</f>
        <v>0</v>
      </c>
      <c r="N56" s="21">
        <f t="shared" si="0"/>
        <v>0</v>
      </c>
      <c r="O56" s="14">
        <f t="shared" si="1"/>
        <v>0</v>
      </c>
      <c r="P56" s="14">
        <f t="shared" si="2"/>
        <v>0</v>
      </c>
    </row>
    <row r="57" spans="1:17" ht="15.75" thickBot="1">
      <c r="A57" s="1237">
        <f>+M69</f>
        <v>0</v>
      </c>
      <c r="B57" s="1126">
        <f>+D69</f>
        <v>0</v>
      </c>
      <c r="C57" s="1080"/>
      <c r="D57" s="499">
        <f t="shared" ref="D57:M57" si="3">SUM(D11:D56)</f>
        <v>0</v>
      </c>
      <c r="E57" s="487">
        <f t="shared" si="3"/>
        <v>0</v>
      </c>
      <c r="F57" s="455">
        <f t="shared" si="3"/>
        <v>0</v>
      </c>
      <c r="G57" s="478">
        <f t="shared" si="3"/>
        <v>0</v>
      </c>
      <c r="H57" s="483">
        <f t="shared" si="3"/>
        <v>0</v>
      </c>
      <c r="I57" s="456">
        <f t="shared" si="3"/>
        <v>0</v>
      </c>
      <c r="J57" s="455">
        <f t="shared" si="3"/>
        <v>0</v>
      </c>
      <c r="K57" s="455">
        <f t="shared" si="3"/>
        <v>0</v>
      </c>
      <c r="L57" s="456">
        <f t="shared" si="3"/>
        <v>0</v>
      </c>
      <c r="M57" s="457">
        <f t="shared" si="3"/>
        <v>0</v>
      </c>
      <c r="N57" s="1167">
        <f>IF(SUM(N$11:N56)=0,0,SUM(N$11:N56)/COUNTIF(N$11:N56,"&gt;0"))</f>
        <v>0</v>
      </c>
      <c r="O57" s="1167">
        <f>IF(SUM(O$11:O56)=0,0,SUM(O$11:O56)/COUNTIF(O$11:O56,"&gt;0"))</f>
        <v>0</v>
      </c>
      <c r="P57" s="1167">
        <f>IF(SUM(P$11:P56)=0,0,SUM(P$11:P56)/COUNTIF(P$11:P56,"&gt;0"))</f>
        <v>0</v>
      </c>
      <c r="Q57" s="203">
        <f>+B58</f>
        <v>0</v>
      </c>
    </row>
    <row r="58" spans="1:17" ht="15">
      <c r="A58" s="284"/>
      <c r="B58" s="331"/>
      <c r="C58" s="63"/>
      <c r="D58" s="95"/>
      <c r="E58" s="95"/>
      <c r="F58" s="95"/>
      <c r="G58" s="137"/>
      <c r="H58" s="71"/>
      <c r="I58" s="178"/>
      <c r="J58" s="95"/>
      <c r="K58" s="95"/>
      <c r="L58" s="178"/>
      <c r="M58" s="95"/>
      <c r="N58" s="181"/>
      <c r="O58" s="14"/>
      <c r="P58" s="14"/>
    </row>
    <row r="59" spans="1:17">
      <c r="A59" s="1964"/>
      <c r="B59" s="2080"/>
      <c r="C59" s="63"/>
      <c r="D59" s="95">
        <f>SUMIF('1 BL anterior'!C:C,A59,'1 BL anterior'!E:E)</f>
        <v>0</v>
      </c>
      <c r="E59" s="95"/>
      <c r="F59" s="95">
        <f>SUMIF('2 BL preli'!B:B,A59,'2 BL preli'!D:D)</f>
        <v>0</v>
      </c>
      <c r="G59" s="95"/>
      <c r="H59" s="95">
        <f>SUMIF('3BL ACTUAL'!C:C,A59,'3BL ACTUAL'!E:E)</f>
        <v>0</v>
      </c>
      <c r="I59" s="95"/>
      <c r="J59" s="95"/>
      <c r="K59" s="95"/>
      <c r="L59" s="95"/>
      <c r="M59" s="154">
        <f>+H59+J59+L59-I59-K59</f>
        <v>0</v>
      </c>
      <c r="N59" s="181"/>
      <c r="O59" s="14"/>
      <c r="P59" s="14"/>
    </row>
    <row r="60" spans="1:17">
      <c r="A60" s="189"/>
      <c r="B60" s="189"/>
      <c r="C60" s="63"/>
      <c r="D60" s="95">
        <f>SUMIF('1 BL anterior'!C:C,A60,'1 BL anterior'!E:E)</f>
        <v>0</v>
      </c>
      <c r="E60" s="95"/>
      <c r="F60" s="95">
        <f>SUMIF('2 BL preli'!B:B,A60,'2 BL preli'!D:D)</f>
        <v>0</v>
      </c>
      <c r="G60" s="95"/>
      <c r="H60" s="95">
        <f>SUMIF('3BL ACTUAL'!C:C,A60,'3BL ACTUAL'!E:E)</f>
        <v>0</v>
      </c>
      <c r="I60" s="95"/>
      <c r="J60" s="95"/>
      <c r="K60" s="95"/>
      <c r="L60" s="95"/>
      <c r="M60" s="154">
        <f t="shared" ref="M60:M65" si="4">+H60+J60+L60-I60-K60</f>
        <v>0</v>
      </c>
      <c r="N60" s="181"/>
      <c r="O60" s="14"/>
      <c r="P60" s="14"/>
    </row>
    <row r="61" spans="1:17">
      <c r="A61" s="1964"/>
      <c r="B61" s="2080"/>
      <c r="C61" s="63"/>
      <c r="D61" s="95">
        <f>SUMIF('1 BL anterior'!C:C,A61,'1 BL anterior'!E:E)</f>
        <v>0</v>
      </c>
      <c r="E61" s="95"/>
      <c r="F61" s="95">
        <f>SUMIF('2 BL preli'!B:B,A61,'2 BL preli'!D:D)</f>
        <v>0</v>
      </c>
      <c r="G61" s="95"/>
      <c r="H61" s="95">
        <f>SUMIF('3BL ACTUAL'!C:C,A61,'3BL ACTUAL'!E:E)</f>
        <v>0</v>
      </c>
      <c r="I61" s="95"/>
      <c r="J61" s="95"/>
      <c r="K61" s="95"/>
      <c r="L61" s="95"/>
      <c r="M61" s="154">
        <f t="shared" si="4"/>
        <v>0</v>
      </c>
      <c r="N61" s="181"/>
      <c r="O61" s="14"/>
      <c r="P61" s="14"/>
    </row>
    <row r="62" spans="1:17">
      <c r="A62" s="1604"/>
      <c r="B62" s="2081"/>
      <c r="C62" s="63"/>
      <c r="D62" s="95">
        <f>SUMIF('1 BL anterior'!C:C,A62,'1 BL anterior'!E:E)</f>
        <v>0</v>
      </c>
      <c r="E62" s="95"/>
      <c r="F62" s="95">
        <f>SUMIF('2 BL preli'!B:B,A62,'2 BL preli'!D:D)</f>
        <v>0</v>
      </c>
      <c r="G62" s="95"/>
      <c r="H62" s="95">
        <f>SUMIF('3BL ACTUAL'!C:C,A62,'3BL ACTUAL'!E:E)</f>
        <v>0</v>
      </c>
      <c r="I62" s="95"/>
      <c r="J62" s="95"/>
      <c r="K62" s="95"/>
      <c r="L62" s="95"/>
      <c r="M62" s="154">
        <f t="shared" si="4"/>
        <v>0</v>
      </c>
      <c r="N62" s="181"/>
      <c r="O62" s="14"/>
      <c r="P62" s="14"/>
    </row>
    <row r="63" spans="1:17">
      <c r="A63" s="1946"/>
      <c r="B63" s="189"/>
      <c r="C63" s="63"/>
      <c r="D63" s="95">
        <f>SUMIF('1 BL anterior'!C:C,A63,'1 BL anterior'!E:E)</f>
        <v>0</v>
      </c>
      <c r="E63" s="95"/>
      <c r="F63" s="95">
        <f>SUMIF('2 BL preli'!B:B,A63,'2 BL preli'!D:D)</f>
        <v>0</v>
      </c>
      <c r="G63" s="95"/>
      <c r="H63" s="95">
        <f>SUMIF('3BL ACTUAL'!C:C,A63,'3BL ACTUAL'!E:E)</f>
        <v>0</v>
      </c>
      <c r="I63" s="95"/>
      <c r="J63" s="95"/>
      <c r="K63" s="95"/>
      <c r="L63" s="95"/>
      <c r="M63" s="154">
        <f t="shared" si="4"/>
        <v>0</v>
      </c>
      <c r="N63" s="181"/>
      <c r="O63" s="14"/>
      <c r="P63" s="14"/>
    </row>
    <row r="64" spans="1:17">
      <c r="A64" s="1946"/>
      <c r="B64" s="2080"/>
      <c r="C64" s="63"/>
      <c r="D64" s="95">
        <f>SUMIF('1 BL anterior'!C:C,A64,'1 BL anterior'!E:E)</f>
        <v>0</v>
      </c>
      <c r="E64" s="95"/>
      <c r="F64" s="95">
        <f>SUMIF('2 BL preli'!B:B,A64,'2 BL preli'!D:D)</f>
        <v>0</v>
      </c>
      <c r="G64" s="95"/>
      <c r="H64" s="95">
        <f>SUMIF('3BL ACTUAL'!C:C,A64,'3BL ACTUAL'!E:E)</f>
        <v>0</v>
      </c>
      <c r="I64" s="95"/>
      <c r="J64" s="95"/>
      <c r="K64" s="95"/>
      <c r="L64" s="95"/>
      <c r="M64" s="154">
        <f t="shared" si="4"/>
        <v>0</v>
      </c>
      <c r="N64" s="181"/>
      <c r="O64" s="14"/>
      <c r="P64" s="14"/>
    </row>
    <row r="65" spans="1:16">
      <c r="A65" s="1965"/>
      <c r="B65" s="1966"/>
      <c r="C65" s="63"/>
      <c r="D65" s="95">
        <f>SUMIF('1 BL anterior'!C:C,A65,'1 BL anterior'!E:E)</f>
        <v>0</v>
      </c>
      <c r="E65" s="95"/>
      <c r="F65" s="95">
        <f>SUMIF('2 BL preli'!B:B,A65,'2 BL preli'!D:D)</f>
        <v>0</v>
      </c>
      <c r="G65" s="95"/>
      <c r="H65" s="95">
        <f>SUMIF('3BL ACTUAL'!C:C,A65,'3BL ACTUAL'!E:E)</f>
        <v>0</v>
      </c>
      <c r="I65" s="95"/>
      <c r="J65" s="95"/>
      <c r="K65" s="95"/>
      <c r="L65" s="95"/>
      <c r="M65" s="154">
        <f t="shared" si="4"/>
        <v>0</v>
      </c>
      <c r="N65" s="181"/>
      <c r="O65" s="14"/>
      <c r="P65" s="14"/>
    </row>
    <row r="66" spans="1:16" ht="13.5" thickBot="1">
      <c r="B66" s="140"/>
      <c r="C66" s="11"/>
      <c r="D66" s="194"/>
      <c r="E66" s="194"/>
      <c r="F66" s="95"/>
      <c r="G66" s="194"/>
      <c r="H66" s="71"/>
      <c r="I66" s="178"/>
      <c r="J66" s="95"/>
      <c r="K66" s="95"/>
      <c r="L66" s="178"/>
      <c r="M66" s="195"/>
      <c r="N66" s="181"/>
      <c r="O66" s="181"/>
      <c r="P66" s="14"/>
    </row>
    <row r="67" spans="1:16" ht="13.5" thickBot="1">
      <c r="B67" s="12"/>
      <c r="C67" s="12"/>
      <c r="D67" s="96">
        <f t="shared" ref="D67:M67" si="5">SUM(D59:D66)</f>
        <v>0</v>
      </c>
      <c r="E67" s="96">
        <f t="shared" si="5"/>
        <v>0</v>
      </c>
      <c r="F67" s="96">
        <f t="shared" si="5"/>
        <v>0</v>
      </c>
      <c r="G67" s="96">
        <f t="shared" si="5"/>
        <v>0</v>
      </c>
      <c r="H67" s="96">
        <f t="shared" si="5"/>
        <v>0</v>
      </c>
      <c r="I67" s="96">
        <f t="shared" si="5"/>
        <v>0</v>
      </c>
      <c r="J67" s="96">
        <f t="shared" si="5"/>
        <v>0</v>
      </c>
      <c r="K67" s="96">
        <f t="shared" si="5"/>
        <v>0</v>
      </c>
      <c r="L67" s="96">
        <f t="shared" si="5"/>
        <v>0</v>
      </c>
      <c r="M67" s="96">
        <f t="shared" si="5"/>
        <v>0</v>
      </c>
      <c r="N67" s="155">
        <f>AVERAGE(N9:N66)</f>
        <v>0</v>
      </c>
      <c r="O67" s="155">
        <f>AVERAGE(O9:O66)</f>
        <v>0</v>
      </c>
      <c r="P67" s="155">
        <f>+N67+O67</f>
        <v>0</v>
      </c>
    </row>
    <row r="68" spans="1:16">
      <c r="B68"/>
      <c r="C68"/>
      <c r="D68"/>
      <c r="E68"/>
      <c r="F68"/>
      <c r="G68"/>
      <c r="H68"/>
      <c r="I68"/>
      <c r="J68"/>
      <c r="K68"/>
      <c r="L68"/>
      <c r="M68"/>
      <c r="N68"/>
    </row>
    <row r="69" spans="1:16">
      <c r="A69"/>
      <c r="B69"/>
      <c r="C69"/>
      <c r="D69" s="285">
        <f>+D67-D57</f>
        <v>0</v>
      </c>
      <c r="E69" s="206"/>
      <c r="F69" s="285">
        <f>+F67-F57</f>
        <v>0</v>
      </c>
      <c r="M69" s="285">
        <f>+M67-M57</f>
        <v>0</v>
      </c>
    </row>
    <row r="70" spans="1:16">
      <c r="A70" s="3"/>
      <c r="B70" s="22" t="s">
        <v>0</v>
      </c>
      <c r="C70" s="3"/>
      <c r="D70" s="3"/>
      <c r="E70" s="206"/>
      <c r="M70" s="234"/>
    </row>
    <row r="71" spans="1:16">
      <c r="A71" s="3"/>
      <c r="B71" s="22" t="s">
        <v>1</v>
      </c>
      <c r="C71" s="3"/>
      <c r="D71" s="3"/>
      <c r="E71" s="3"/>
      <c r="F71" s="3"/>
      <c r="G71" s="28"/>
      <c r="H71" s="3"/>
      <c r="I71" s="28"/>
      <c r="J71" s="3"/>
    </row>
    <row r="72" spans="1:16">
      <c r="A72" s="22"/>
      <c r="B72" s="3"/>
      <c r="C72" s="3"/>
      <c r="D72" s="3"/>
      <c r="E72" s="3"/>
      <c r="F72" s="3"/>
      <c r="G72" s="3"/>
      <c r="H72" s="3"/>
      <c r="I72" s="3"/>
      <c r="J72" s="3"/>
    </row>
    <row r="73" spans="1:16">
      <c r="A73" s="3"/>
      <c r="B73" s="22" t="s">
        <v>2</v>
      </c>
      <c r="C73" s="22">
        <v>2</v>
      </c>
      <c r="D73" s="3" t="s">
        <v>53</v>
      </c>
      <c r="E73" s="207"/>
      <c r="F73" s="207"/>
      <c r="G73" s="207"/>
      <c r="H73" s="207"/>
      <c r="I73" s="208"/>
      <c r="J73" s="208"/>
    </row>
    <row r="74" spans="1:16">
      <c r="A74" s="22">
        <v>1</v>
      </c>
      <c r="B74" s="3" t="s">
        <v>52</v>
      </c>
      <c r="C74" s="22">
        <v>3</v>
      </c>
      <c r="D74" s="3" t="s">
        <v>55</v>
      </c>
      <c r="E74" s="207"/>
      <c r="F74" s="207"/>
      <c r="G74" s="207"/>
      <c r="H74" s="207"/>
      <c r="I74" s="208"/>
      <c r="J74" s="208"/>
    </row>
    <row r="75" spans="1:16">
      <c r="A75" s="22">
        <v>2</v>
      </c>
      <c r="B75" s="3" t="s">
        <v>54</v>
      </c>
      <c r="C75" s="22">
        <v>4</v>
      </c>
      <c r="D75" s="3" t="s">
        <v>56</v>
      </c>
      <c r="E75" s="207"/>
      <c r="F75" s="207"/>
      <c r="G75" s="207"/>
      <c r="H75" s="207"/>
      <c r="I75" s="208"/>
      <c r="J75" s="208"/>
    </row>
    <row r="76" spans="1:16">
      <c r="A76" s="22"/>
      <c r="B76" s="22" t="s">
        <v>3</v>
      </c>
      <c r="C76" s="22">
        <v>5</v>
      </c>
      <c r="D76" s="108" t="s">
        <v>58</v>
      </c>
      <c r="E76" s="207"/>
      <c r="F76" s="207"/>
      <c r="G76" s="207"/>
      <c r="H76" s="207"/>
      <c r="I76" s="208"/>
      <c r="J76" s="208"/>
    </row>
    <row r="77" spans="1:16">
      <c r="A77" s="22">
        <v>3</v>
      </c>
      <c r="B77" s="3" t="s">
        <v>57</v>
      </c>
      <c r="C77" s="3"/>
      <c r="D77" s="3"/>
      <c r="E77" s="207"/>
      <c r="F77" s="207"/>
      <c r="G77" s="207"/>
      <c r="H77" s="207"/>
      <c r="I77" s="208"/>
      <c r="J77" s="208"/>
    </row>
    <row r="78" spans="1:16">
      <c r="A78" s="22">
        <v>2</v>
      </c>
      <c r="B78" s="3" t="s">
        <v>59</v>
      </c>
      <c r="C78" s="3"/>
      <c r="D78" s="3"/>
      <c r="E78" s="207"/>
      <c r="F78" s="214"/>
      <c r="G78" s="207"/>
      <c r="H78" s="207"/>
      <c r="I78" s="208"/>
      <c r="J78" s="208"/>
    </row>
    <row r="79" spans="1:16">
      <c r="A79" s="22">
        <v>1</v>
      </c>
      <c r="B79" s="3" t="s">
        <v>60</v>
      </c>
      <c r="C79" s="3"/>
      <c r="D79" s="3"/>
      <c r="E79" s="207"/>
      <c r="F79" s="207"/>
      <c r="G79" s="207"/>
      <c r="H79" s="207"/>
      <c r="I79" s="208"/>
      <c r="J79" s="208"/>
    </row>
    <row r="80" spans="1:16">
      <c r="A80"/>
      <c r="B80"/>
      <c r="C80"/>
      <c r="D80"/>
      <c r="E80" s="207"/>
      <c r="F80" s="207"/>
      <c r="G80" s="207"/>
      <c r="H80" s="207"/>
      <c r="I80" s="208"/>
      <c r="J80" s="208"/>
    </row>
  </sheetData>
  <mergeCells count="3">
    <mergeCell ref="N6:P6"/>
    <mergeCell ref="N7:O7"/>
    <mergeCell ref="L2:M4"/>
  </mergeCells>
  <phoneticPr fontId="0" type="noConversion"/>
  <pageMargins left="0.15748031496062992" right="0.11811023622047245" top="0.6692913385826772" bottom="0.74803149606299213" header="0.47244094488188981" footer="0.35433070866141736"/>
  <pageSetup paperSize="9" scale="45" orientation="landscape" r:id="rId1"/>
  <headerFooter alignWithMargins="0">
    <oddHeader>&amp;A</oddHeader>
    <oddFooter>&amp;Z&amp;F&amp;RPágina &amp;P</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69">
    <tabColor theme="3"/>
    <pageSetUpPr fitToPage="1"/>
  </sheetPr>
  <dimension ref="A1:Q65"/>
  <sheetViews>
    <sheetView workbookViewId="0"/>
  </sheetViews>
  <sheetFormatPr baseColWidth="10" defaultColWidth="9.140625" defaultRowHeight="12.75"/>
  <cols>
    <col min="1" max="1" width="24.5703125" style="440" customWidth="1"/>
    <col min="2" max="2" width="28.85546875" style="203" customWidth="1"/>
    <col min="3" max="3" width="4.85546875" style="203" customWidth="1"/>
    <col min="4" max="4" width="19" style="203" customWidth="1"/>
    <col min="5" max="5" width="14.5703125" style="203" bestFit="1" customWidth="1"/>
    <col min="6" max="6" width="13.42578125" style="203" bestFit="1" customWidth="1"/>
    <col min="7" max="7" width="16.28515625" style="203" customWidth="1"/>
    <col min="8" max="8" width="15.7109375" style="203" customWidth="1"/>
    <col min="9" max="9" width="9.5703125" style="203" bestFit="1" customWidth="1"/>
    <col min="10" max="10" width="10.140625" style="203" bestFit="1" customWidth="1"/>
    <col min="11" max="11" width="9.5703125" style="203" customWidth="1"/>
    <col min="12" max="12" width="10.140625" style="203" customWidth="1"/>
    <col min="13" max="13" width="18.42578125" style="203" customWidth="1"/>
    <col min="14" max="14" width="6.42578125" style="203" bestFit="1" customWidth="1"/>
    <col min="15" max="15" width="8" style="203" bestFit="1" customWidth="1"/>
    <col min="16" max="16" width="8.85546875" style="203" bestFit="1" customWidth="1"/>
    <col min="17" max="16384" width="9.140625" style="203"/>
  </cols>
  <sheetData>
    <row r="1" spans="1:16">
      <c r="B1" s="106"/>
    </row>
    <row r="2" spans="1:16" ht="12.75" customHeight="1">
      <c r="B2" s="1" t="str">
        <f>+'4 BG101'!$B$2</f>
        <v>TABACALERA MENHURSA S.A.</v>
      </c>
      <c r="C2" s="1"/>
      <c r="D2" s="1"/>
      <c r="E2" s="1"/>
      <c r="F2" s="2"/>
      <c r="G2" s="2"/>
      <c r="H2" s="2"/>
      <c r="I2" s="2"/>
      <c r="J2" s="2"/>
      <c r="K2"/>
      <c r="L2" s="3509">
        <f>+'5 PG101'!C13</f>
        <v>603</v>
      </c>
      <c r="M2" s="3509"/>
      <c r="N2"/>
    </row>
    <row r="3" spans="1:16" ht="12.75" customHeight="1">
      <c r="B3" s="1" t="str">
        <f>+'4 BG101'!$B$3</f>
        <v>ANEXOS A LOS ESTADOS FINANCIEROS</v>
      </c>
      <c r="C3" s="1"/>
      <c r="D3" s="1"/>
      <c r="E3" s="1"/>
      <c r="F3" s="2"/>
      <c r="G3" s="2"/>
      <c r="H3" s="2"/>
      <c r="I3" s="2"/>
      <c r="J3" s="2"/>
      <c r="K3"/>
      <c r="L3" s="3509"/>
      <c r="M3" s="3509"/>
      <c r="N3"/>
    </row>
    <row r="4" spans="1:16" ht="12.75" customHeight="1">
      <c r="B4" s="1" t="str">
        <f>+'5 PG101'!B13</f>
        <v xml:space="preserve">Ingresos Financieros </v>
      </c>
      <c r="C4" s="1"/>
      <c r="D4" s="1"/>
      <c r="E4" s="1"/>
      <c r="F4" s="2"/>
      <c r="G4" s="2"/>
      <c r="H4" s="2"/>
      <c r="I4" s="2"/>
      <c r="J4" s="2"/>
      <c r="K4"/>
      <c r="L4" s="3509"/>
      <c r="M4" s="3509"/>
      <c r="N4"/>
    </row>
    <row r="5" spans="1:16">
      <c r="B5" s="39" t="str">
        <f>+'5 PG101'!A5</f>
        <v>AL 31 DE DICIEMBRE DEL 2023</v>
      </c>
      <c r="C5" s="39"/>
      <c r="D5" s="39"/>
      <c r="E5" s="39"/>
      <c r="F5" s="39"/>
      <c r="G5" s="39"/>
      <c r="H5" s="39"/>
      <c r="I5" s="39"/>
      <c r="J5" s="39"/>
      <c r="K5"/>
      <c r="L5"/>
      <c r="M5"/>
      <c r="N5"/>
      <c r="O5"/>
    </row>
    <row r="6" spans="1:16">
      <c r="B6"/>
      <c r="C6" s="204"/>
      <c r="D6"/>
      <c r="E6"/>
      <c r="F6"/>
      <c r="G6"/>
      <c r="H6"/>
      <c r="I6"/>
      <c r="J6"/>
      <c r="K6"/>
      <c r="L6"/>
      <c r="M6"/>
      <c r="N6" s="3337" t="s">
        <v>61</v>
      </c>
      <c r="O6" s="3347"/>
      <c r="P6" s="3338"/>
    </row>
    <row r="7" spans="1:16">
      <c r="B7" s="50" t="s">
        <v>10</v>
      </c>
      <c r="C7" s="12"/>
      <c r="D7" s="56" t="s">
        <v>11</v>
      </c>
      <c r="E7" s="50"/>
      <c r="F7" s="37" t="s">
        <v>12</v>
      </c>
      <c r="G7" s="38"/>
      <c r="H7" s="18" t="s">
        <v>14</v>
      </c>
      <c r="I7" s="5" t="s">
        <v>13</v>
      </c>
      <c r="J7" s="5"/>
      <c r="K7" s="19" t="s">
        <v>15</v>
      </c>
      <c r="L7" s="20"/>
      <c r="M7" s="31" t="s">
        <v>11</v>
      </c>
      <c r="N7" s="3337"/>
      <c r="O7" s="3338"/>
      <c r="P7" s="157" t="s">
        <v>62</v>
      </c>
    </row>
    <row r="8" spans="1:16">
      <c r="B8" s="7"/>
      <c r="C8" s="7" t="s">
        <v>16</v>
      </c>
      <c r="D8" s="67">
        <f>+'4 BG101'!$D$9</f>
        <v>44926</v>
      </c>
      <c r="E8" s="55" t="str">
        <f>+'4 BG101'!$E$9</f>
        <v>VARIACIÓN</v>
      </c>
      <c r="F8" s="67">
        <f>+'4 BG101'!$F$9</f>
        <v>45230</v>
      </c>
      <c r="G8" s="437" t="str">
        <f>+'4 BG101'!$G$9</f>
        <v>VARIACIÓN</v>
      </c>
      <c r="H8" s="67">
        <f>+'5 PG101'!G9</f>
        <v>45291</v>
      </c>
      <c r="I8" s="15" t="s">
        <v>17</v>
      </c>
      <c r="J8" s="15" t="s">
        <v>18</v>
      </c>
      <c r="K8" s="15" t="s">
        <v>17</v>
      </c>
      <c r="L8" s="15" t="s">
        <v>18</v>
      </c>
      <c r="M8" s="32" t="s">
        <v>41</v>
      </c>
      <c r="N8" s="158" t="s">
        <v>51</v>
      </c>
      <c r="O8" s="158" t="s">
        <v>4</v>
      </c>
      <c r="P8" s="159" t="s">
        <v>63</v>
      </c>
    </row>
    <row r="9" spans="1:16">
      <c r="B9" s="230"/>
      <c r="C9" s="8"/>
      <c r="D9" s="192"/>
      <c r="E9" s="192"/>
      <c r="F9" s="192"/>
      <c r="G9" s="205" t="s">
        <v>7</v>
      </c>
      <c r="H9" s="178"/>
      <c r="I9" s="192"/>
      <c r="J9" s="193"/>
      <c r="K9" s="95"/>
      <c r="L9" s="178"/>
      <c r="M9" s="193"/>
      <c r="N9" s="160"/>
      <c r="O9" s="160"/>
      <c r="P9" s="13"/>
    </row>
    <row r="10" spans="1:16" ht="13.5" thickBot="1">
      <c r="A10" s="57" t="s">
        <v>471</v>
      </c>
      <c r="B10" s="338"/>
      <c r="C10" s="9"/>
      <c r="D10" s="178"/>
      <c r="E10" s="178"/>
      <c r="F10" s="178"/>
      <c r="G10" s="256"/>
      <c r="H10" s="178"/>
      <c r="I10" s="178">
        <f>SUMIF(AJUSTES!B:B,A10,AJUSTES!E:E)</f>
        <v>0</v>
      </c>
      <c r="J10" s="95">
        <f>SUMIF(AJUSTES!B:B,A10,AJUSTES!F:F)</f>
        <v>0</v>
      </c>
      <c r="K10" s="95"/>
      <c r="L10" s="178"/>
      <c r="M10" s="95"/>
      <c r="N10" s="154"/>
      <c r="O10" s="154"/>
      <c r="P10" s="14"/>
    </row>
    <row r="11" spans="1:16">
      <c r="A11" s="57" t="s">
        <v>472</v>
      </c>
      <c r="B11" s="338"/>
      <c r="C11" s="62"/>
      <c r="D11" s="418">
        <f>SUMIF('1 BL anterior'!B:B,A11,'1 BL anterior'!E:E)</f>
        <v>0</v>
      </c>
      <c r="E11" s="441"/>
      <c r="F11" s="200">
        <f>SUMIF('2 BL preli'!A:A,A11,'2 BL preli'!D:D)</f>
        <v>0</v>
      </c>
      <c r="G11" s="443"/>
      <c r="H11" s="441"/>
      <c r="I11" s="441"/>
      <c r="J11" s="441"/>
      <c r="K11" s="441"/>
      <c r="L11" s="441"/>
      <c r="M11" s="451">
        <f>SUMIF('3BL ACTUAL'!B:B,A11,'3BL ACTUAL'!E:E)</f>
        <v>0</v>
      </c>
      <c r="N11" s="21">
        <f t="shared" ref="N11:N35" si="0">IF(M11&lt;&gt;0,1,0)</f>
        <v>0</v>
      </c>
      <c r="O11" s="14">
        <f t="shared" ref="O11:O35" si="1">IF(M11&lt;&gt;0,3,0)</f>
        <v>0</v>
      </c>
      <c r="P11" s="14">
        <f t="shared" ref="P11:P35" si="2">+N11+O11</f>
        <v>0</v>
      </c>
    </row>
    <row r="12" spans="1:16">
      <c r="A12" s="431">
        <v>6095</v>
      </c>
      <c r="B12" s="63" t="s">
        <v>473</v>
      </c>
      <c r="C12" s="62"/>
      <c r="D12" s="420">
        <f>SUMIF('1 BL anterior'!B:B,A12,'1 BL anterior'!E:E)</f>
        <v>0</v>
      </c>
      <c r="E12" s="95"/>
      <c r="F12" s="200">
        <f>SUMIF('2 BL preli'!A:A,A12,'2 BL preli'!D:D)</f>
        <v>0</v>
      </c>
      <c r="G12" s="178"/>
      <c r="H12" s="95"/>
      <c r="I12" s="95"/>
      <c r="J12" s="95"/>
      <c r="K12" s="95"/>
      <c r="L12" s="95"/>
      <c r="M12" s="453">
        <f>SUMIF('3BL ACTUAL'!B:B,A12,'3BL ACTUAL'!E:E)</f>
        <v>0</v>
      </c>
      <c r="N12" s="21">
        <f t="shared" si="0"/>
        <v>0</v>
      </c>
      <c r="O12" s="14">
        <f t="shared" si="1"/>
        <v>0</v>
      </c>
      <c r="P12" s="14">
        <f t="shared" si="2"/>
        <v>0</v>
      </c>
    </row>
    <row r="13" spans="1:16" ht="15">
      <c r="A13" s="432">
        <v>6097</v>
      </c>
      <c r="B13" s="331" t="s">
        <v>474</v>
      </c>
      <c r="C13" s="62"/>
      <c r="D13" s="420">
        <f>SUMIF('1 BL anterior'!B:B,A13,'1 BL anterior'!E:E)</f>
        <v>0</v>
      </c>
      <c r="E13" s="95"/>
      <c r="F13" s="200">
        <f>SUMIF('2 BL preli'!A:A,A13,'2 BL preli'!D:D)</f>
        <v>0</v>
      </c>
      <c r="G13" s="178"/>
      <c r="H13" s="95"/>
      <c r="I13" s="95"/>
      <c r="J13" s="95"/>
      <c r="K13" s="95"/>
      <c r="L13" s="95"/>
      <c r="M13" s="453">
        <f>SUMIF('3BL ACTUAL'!B:B,A13,'3BL ACTUAL'!E:E)</f>
        <v>0</v>
      </c>
      <c r="N13" s="21">
        <f t="shared" si="0"/>
        <v>0</v>
      </c>
      <c r="O13" s="14">
        <f t="shared" si="1"/>
        <v>0</v>
      </c>
      <c r="P13" s="14">
        <f t="shared" si="2"/>
        <v>0</v>
      </c>
    </row>
    <row r="14" spans="1:16" ht="15">
      <c r="A14" s="432">
        <v>6099</v>
      </c>
      <c r="B14" s="331" t="s">
        <v>475</v>
      </c>
      <c r="C14" s="62"/>
      <c r="D14" s="420">
        <f>SUMIF('1 BL anterior'!B:B,A14,'1 BL anterior'!E:E)</f>
        <v>0</v>
      </c>
      <c r="E14" s="95"/>
      <c r="F14" s="200">
        <f>SUMIF('2 BL preli'!A:A,A14,'2 BL preli'!D:D)</f>
        <v>0</v>
      </c>
      <c r="G14" s="178"/>
      <c r="H14" s="95"/>
      <c r="I14" s="95"/>
      <c r="J14" s="95"/>
      <c r="K14" s="95"/>
      <c r="L14" s="95"/>
      <c r="M14" s="453">
        <f>SUMIF('3BL ACTUAL'!B:B,A14,'3BL ACTUAL'!E:E)</f>
        <v>0</v>
      </c>
      <c r="N14" s="21">
        <f t="shared" si="0"/>
        <v>0</v>
      </c>
      <c r="O14" s="14">
        <f t="shared" si="1"/>
        <v>0</v>
      </c>
      <c r="P14" s="14">
        <f t="shared" si="2"/>
        <v>0</v>
      </c>
    </row>
    <row r="15" spans="1:16" ht="15">
      <c r="A15" s="432">
        <v>6101</v>
      </c>
      <c r="B15" s="331" t="s">
        <v>476</v>
      </c>
      <c r="C15" s="62"/>
      <c r="D15" s="420">
        <f>SUMIF('1 BL anterior'!B:B,A15,'1 BL anterior'!E:E)</f>
        <v>0</v>
      </c>
      <c r="E15" s="95"/>
      <c r="F15" s="200">
        <f>SUMIF('2 BL preli'!A:A,A15,'2 BL preli'!D:D)</f>
        <v>0</v>
      </c>
      <c r="G15" s="178"/>
      <c r="H15" s="95"/>
      <c r="I15" s="95"/>
      <c r="J15" s="95"/>
      <c r="K15" s="95"/>
      <c r="L15" s="95"/>
      <c r="M15" s="453">
        <f>SUMIF('3BL ACTUAL'!B:B,A15,'3BL ACTUAL'!E:E)</f>
        <v>0</v>
      </c>
      <c r="N15" s="21">
        <f t="shared" si="0"/>
        <v>0</v>
      </c>
      <c r="O15" s="14">
        <f t="shared" si="1"/>
        <v>0</v>
      </c>
      <c r="P15" s="14">
        <f t="shared" si="2"/>
        <v>0</v>
      </c>
    </row>
    <row r="16" spans="1:16" ht="15">
      <c r="A16" s="431" t="s">
        <v>664</v>
      </c>
      <c r="B16" s="331" t="s">
        <v>477</v>
      </c>
      <c r="C16" s="62"/>
      <c r="D16" s="420"/>
      <c r="E16" s="95"/>
      <c r="F16" s="200"/>
      <c r="G16" s="178"/>
      <c r="H16" s="95"/>
      <c r="I16" s="95"/>
      <c r="J16" s="95"/>
      <c r="K16" s="95"/>
      <c r="L16" s="95"/>
      <c r="M16" s="453"/>
      <c r="N16" s="21">
        <f t="shared" si="0"/>
        <v>0</v>
      </c>
      <c r="O16" s="14">
        <f t="shared" si="1"/>
        <v>0</v>
      </c>
      <c r="P16" s="14">
        <f t="shared" si="2"/>
        <v>0</v>
      </c>
    </row>
    <row r="17" spans="1:16" ht="15">
      <c r="A17" s="432">
        <v>6103</v>
      </c>
      <c r="B17" s="331" t="s">
        <v>478</v>
      </c>
      <c r="C17" s="62"/>
      <c r="D17" s="420">
        <f>SUMIF('1 BL anterior'!B:B,A17,'1 BL anterior'!E:E)</f>
        <v>0</v>
      </c>
      <c r="E17" s="95"/>
      <c r="F17" s="200">
        <f>SUMIF('2 BL preli'!A:A,A17,'2 BL preli'!D:D)</f>
        <v>0</v>
      </c>
      <c r="G17" s="178"/>
      <c r="H17" s="95"/>
      <c r="I17" s="95"/>
      <c r="J17" s="95"/>
      <c r="K17" s="95"/>
      <c r="L17" s="95"/>
      <c r="M17" s="453">
        <f>SUMIF('3BL ACTUAL'!B:B,A17,'3BL ACTUAL'!E:E)</f>
        <v>0</v>
      </c>
      <c r="N17" s="21">
        <f t="shared" si="0"/>
        <v>0</v>
      </c>
      <c r="O17" s="14">
        <f t="shared" si="1"/>
        <v>0</v>
      </c>
      <c r="P17" s="14">
        <f t="shared" si="2"/>
        <v>0</v>
      </c>
    </row>
    <row r="18" spans="1:16" ht="15">
      <c r="A18" s="432">
        <v>6105</v>
      </c>
      <c r="B18" s="331" t="s">
        <v>479</v>
      </c>
      <c r="C18" s="62"/>
      <c r="D18" s="420">
        <f>SUMIF('1 BL anterior'!B:B,A18,'1 BL anterior'!E:E)</f>
        <v>0</v>
      </c>
      <c r="E18" s="95"/>
      <c r="F18" s="200">
        <f>SUMIF('2 BL preli'!A:A,A18,'2 BL preli'!D:D)</f>
        <v>0</v>
      </c>
      <c r="G18" s="178"/>
      <c r="H18" s="95"/>
      <c r="I18" s="95"/>
      <c r="J18" s="95"/>
      <c r="K18" s="95"/>
      <c r="L18" s="95"/>
      <c r="M18" s="453">
        <f>SUMIF('3BL ACTUAL'!B:B,A18,'3BL ACTUAL'!E:E)</f>
        <v>0</v>
      </c>
      <c r="N18" s="21">
        <f t="shared" si="0"/>
        <v>0</v>
      </c>
      <c r="O18" s="14">
        <f t="shared" si="1"/>
        <v>0</v>
      </c>
      <c r="P18" s="14">
        <f t="shared" si="2"/>
        <v>0</v>
      </c>
    </row>
    <row r="19" spans="1:16" ht="15">
      <c r="A19" s="432">
        <v>6107</v>
      </c>
      <c r="B19" s="331" t="s">
        <v>480</v>
      </c>
      <c r="C19" s="62"/>
      <c r="D19" s="420">
        <f>SUMIF('1 BL anterior'!B:B,A19,'1 BL anterior'!E:E)</f>
        <v>0</v>
      </c>
      <c r="E19" s="95"/>
      <c r="F19" s="200">
        <f>SUMIF('2 BL preli'!A:A,A19,'2 BL preli'!D:D)</f>
        <v>0</v>
      </c>
      <c r="G19" s="178"/>
      <c r="H19" s="95"/>
      <c r="I19" s="95"/>
      <c r="J19" s="95"/>
      <c r="K19" s="95"/>
      <c r="L19" s="95"/>
      <c r="M19" s="453">
        <f>SUMIF('3BL ACTUAL'!B:B,A19,'3BL ACTUAL'!E:E)</f>
        <v>0</v>
      </c>
      <c r="N19" s="21">
        <f t="shared" si="0"/>
        <v>0</v>
      </c>
      <c r="O19" s="14">
        <f t="shared" si="1"/>
        <v>0</v>
      </c>
      <c r="P19" s="14">
        <f t="shared" si="2"/>
        <v>0</v>
      </c>
    </row>
    <row r="20" spans="1:16" ht="15">
      <c r="A20" s="432">
        <v>6109</v>
      </c>
      <c r="B20" s="331" t="s">
        <v>481</v>
      </c>
      <c r="C20" s="62"/>
      <c r="D20" s="420">
        <f>SUMIF('1 BL anterior'!B:B,A20,'1 BL anterior'!E:E)</f>
        <v>0</v>
      </c>
      <c r="E20" s="95"/>
      <c r="F20" s="200">
        <f>SUMIF('2 BL preli'!A:A,A20,'2 BL preli'!D:D)</f>
        <v>0</v>
      </c>
      <c r="G20" s="178"/>
      <c r="H20" s="95"/>
      <c r="I20" s="95"/>
      <c r="J20" s="95"/>
      <c r="K20" s="95"/>
      <c r="L20" s="95"/>
      <c r="M20" s="453">
        <f>SUMIF('3BL ACTUAL'!B:B,A20,'3BL ACTUAL'!E:E)</f>
        <v>0</v>
      </c>
      <c r="N20" s="21">
        <f t="shared" si="0"/>
        <v>0</v>
      </c>
      <c r="O20" s="14">
        <f t="shared" si="1"/>
        <v>0</v>
      </c>
      <c r="P20" s="14">
        <f t="shared" si="2"/>
        <v>0</v>
      </c>
    </row>
    <row r="21" spans="1:16" ht="15">
      <c r="A21" s="431" t="s">
        <v>664</v>
      </c>
      <c r="B21" s="331" t="s">
        <v>482</v>
      </c>
      <c r="C21" s="62"/>
      <c r="D21" s="420"/>
      <c r="E21" s="95"/>
      <c r="F21" s="200">
        <f>SUMIF('2 BL preli'!A:A,A21,'2 BL preli'!D:D)</f>
        <v>0</v>
      </c>
      <c r="G21" s="178"/>
      <c r="H21" s="95"/>
      <c r="I21" s="95"/>
      <c r="J21" s="95"/>
      <c r="K21" s="95"/>
      <c r="L21" s="95"/>
      <c r="M21" s="453"/>
      <c r="N21" s="21">
        <f t="shared" si="0"/>
        <v>0</v>
      </c>
      <c r="O21" s="14">
        <f t="shared" si="1"/>
        <v>0</v>
      </c>
      <c r="P21" s="14">
        <f t="shared" si="2"/>
        <v>0</v>
      </c>
    </row>
    <row r="22" spans="1:16" ht="15">
      <c r="A22" s="432">
        <v>6111</v>
      </c>
      <c r="B22" s="331" t="s">
        <v>478</v>
      </c>
      <c r="C22" s="62"/>
      <c r="D22" s="420">
        <f>SUMIF('1 BL anterior'!B:B,A22,'1 BL anterior'!E:E)</f>
        <v>0</v>
      </c>
      <c r="E22" s="95"/>
      <c r="F22" s="200">
        <f>SUMIF('2 BL preli'!A:A,A22,'2 BL preli'!D:D)</f>
        <v>0</v>
      </c>
      <c r="G22" s="178"/>
      <c r="H22" s="95"/>
      <c r="I22" s="95"/>
      <c r="J22" s="95"/>
      <c r="K22" s="95"/>
      <c r="L22" s="95"/>
      <c r="M22" s="453">
        <f>SUMIF('3BL ACTUAL'!B:B,A22,'3BL ACTUAL'!E:E)</f>
        <v>0</v>
      </c>
      <c r="N22" s="21">
        <f t="shared" si="0"/>
        <v>0</v>
      </c>
      <c r="O22" s="14">
        <f t="shared" si="1"/>
        <v>0</v>
      </c>
      <c r="P22" s="14">
        <f t="shared" si="2"/>
        <v>0</v>
      </c>
    </row>
    <row r="23" spans="1:16" ht="15">
      <c r="A23" s="432">
        <v>6113</v>
      </c>
      <c r="B23" s="331" t="s">
        <v>479</v>
      </c>
      <c r="C23" s="62"/>
      <c r="D23" s="420">
        <f>SUMIF('1 BL anterior'!B:B,A23,'1 BL anterior'!E:E)</f>
        <v>0</v>
      </c>
      <c r="E23" s="95"/>
      <c r="F23" s="200">
        <f>SUMIF('2 BL preli'!A:A,A23,'2 BL preli'!D:D)</f>
        <v>0</v>
      </c>
      <c r="G23" s="178"/>
      <c r="H23" s="95"/>
      <c r="I23" s="95"/>
      <c r="J23" s="95"/>
      <c r="K23" s="95"/>
      <c r="L23" s="95"/>
      <c r="M23" s="453">
        <f>SUMIF('3BL ACTUAL'!B:B,A23,'3BL ACTUAL'!E:E)</f>
        <v>0</v>
      </c>
      <c r="N23" s="21">
        <f t="shared" si="0"/>
        <v>0</v>
      </c>
      <c r="O23" s="14">
        <f t="shared" si="1"/>
        <v>0</v>
      </c>
      <c r="P23" s="14">
        <f t="shared" si="2"/>
        <v>0</v>
      </c>
    </row>
    <row r="24" spans="1:16" ht="15">
      <c r="A24" s="432">
        <v>6115</v>
      </c>
      <c r="B24" s="331" t="s">
        <v>480</v>
      </c>
      <c r="C24" s="62"/>
      <c r="D24" s="420">
        <f>SUMIF('1 BL anterior'!B:B,A24,'1 BL anterior'!E:E)</f>
        <v>0</v>
      </c>
      <c r="E24" s="95"/>
      <c r="F24" s="200">
        <f>SUMIF('2 BL preli'!A:A,A24,'2 BL preli'!D:D)</f>
        <v>0</v>
      </c>
      <c r="G24" s="178"/>
      <c r="H24" s="95"/>
      <c r="I24" s="95"/>
      <c r="J24" s="95"/>
      <c r="K24" s="95"/>
      <c r="L24" s="95"/>
      <c r="M24" s="453">
        <f>SUMIF('3BL ACTUAL'!B:B,A24,'3BL ACTUAL'!E:E)</f>
        <v>0</v>
      </c>
      <c r="N24" s="21">
        <f t="shared" si="0"/>
        <v>0</v>
      </c>
      <c r="O24" s="14">
        <f t="shared" si="1"/>
        <v>0</v>
      </c>
      <c r="P24" s="14">
        <f t="shared" si="2"/>
        <v>0</v>
      </c>
    </row>
    <row r="25" spans="1:16" ht="15">
      <c r="A25" s="432">
        <v>6117</v>
      </c>
      <c r="B25" s="331" t="s">
        <v>481</v>
      </c>
      <c r="C25" s="62"/>
      <c r="D25" s="420">
        <f>SUMIF('1 BL anterior'!B:B,A25,'1 BL anterior'!E:E)</f>
        <v>0</v>
      </c>
      <c r="E25" s="95"/>
      <c r="F25" s="200">
        <f>SUMIF('2 BL preli'!A:A,A25,'2 BL preli'!D:D)</f>
        <v>0</v>
      </c>
      <c r="G25" s="178"/>
      <c r="H25" s="95"/>
      <c r="I25" s="95"/>
      <c r="J25" s="95"/>
      <c r="K25" s="95"/>
      <c r="L25" s="95"/>
      <c r="M25" s="453">
        <f>SUMIF('3BL ACTUAL'!B:B,A25,'3BL ACTUAL'!E:E)</f>
        <v>0</v>
      </c>
      <c r="N25" s="21">
        <f t="shared" si="0"/>
        <v>0</v>
      </c>
      <c r="O25" s="14">
        <f t="shared" si="1"/>
        <v>0</v>
      </c>
      <c r="P25" s="14">
        <f t="shared" si="2"/>
        <v>0</v>
      </c>
    </row>
    <row r="26" spans="1:16" ht="15">
      <c r="A26" s="431" t="s">
        <v>664</v>
      </c>
      <c r="B26" s="331" t="s">
        <v>483</v>
      </c>
      <c r="C26" s="62"/>
      <c r="D26" s="420"/>
      <c r="E26" s="95"/>
      <c r="F26" s="200"/>
      <c r="G26" s="178"/>
      <c r="H26" s="95"/>
      <c r="I26" s="95"/>
      <c r="J26" s="95"/>
      <c r="K26" s="95"/>
      <c r="L26" s="95"/>
      <c r="M26" s="453"/>
      <c r="N26" s="21">
        <f t="shared" si="0"/>
        <v>0</v>
      </c>
      <c r="O26" s="14">
        <f t="shared" si="1"/>
        <v>0</v>
      </c>
      <c r="P26" s="14">
        <f t="shared" si="2"/>
        <v>0</v>
      </c>
    </row>
    <row r="27" spans="1:16" ht="15">
      <c r="A27" s="432">
        <v>6119</v>
      </c>
      <c r="B27" s="331" t="s">
        <v>478</v>
      </c>
      <c r="C27" s="62"/>
      <c r="D27" s="420">
        <f>SUMIF('1 BL anterior'!B:B,A27,'1 BL anterior'!E:E)</f>
        <v>0</v>
      </c>
      <c r="E27" s="95"/>
      <c r="F27" s="200">
        <f>SUMIF('2 BL preli'!A:A,A27,'2 BL preli'!D:D)</f>
        <v>0</v>
      </c>
      <c r="G27" s="178"/>
      <c r="H27" s="95"/>
      <c r="I27" s="95"/>
      <c r="J27" s="95"/>
      <c r="K27" s="95"/>
      <c r="L27" s="95"/>
      <c r="M27" s="453">
        <f>SUMIF('3BL ACTUAL'!B:B,A27,'3BL ACTUAL'!E:E)</f>
        <v>0</v>
      </c>
      <c r="N27" s="21">
        <f t="shared" si="0"/>
        <v>0</v>
      </c>
      <c r="O27" s="14">
        <f t="shared" si="1"/>
        <v>0</v>
      </c>
      <c r="P27" s="14">
        <f t="shared" si="2"/>
        <v>0</v>
      </c>
    </row>
    <row r="28" spans="1:16" ht="15">
      <c r="A28" s="432">
        <v>6121</v>
      </c>
      <c r="B28" s="331" t="s">
        <v>479</v>
      </c>
      <c r="C28" s="62"/>
      <c r="D28" s="420">
        <f>SUMIF('1 BL anterior'!B:B,A28,'1 BL anterior'!E:E)</f>
        <v>0</v>
      </c>
      <c r="E28" s="95"/>
      <c r="F28" s="200">
        <f>SUMIF('2 BL preli'!A:A,A28,'2 BL preli'!D:D)</f>
        <v>0</v>
      </c>
      <c r="G28" s="178"/>
      <c r="H28" s="95"/>
      <c r="I28" s="95"/>
      <c r="J28" s="95"/>
      <c r="K28" s="95"/>
      <c r="L28" s="95"/>
      <c r="M28" s="453">
        <f>SUMIF('3BL ACTUAL'!B:B,A28,'3BL ACTUAL'!E:E)</f>
        <v>0</v>
      </c>
      <c r="N28" s="21">
        <f t="shared" si="0"/>
        <v>0</v>
      </c>
      <c r="O28" s="14">
        <f t="shared" si="1"/>
        <v>0</v>
      </c>
      <c r="P28" s="14">
        <f t="shared" si="2"/>
        <v>0</v>
      </c>
    </row>
    <row r="29" spans="1:16" ht="15">
      <c r="A29" s="432">
        <v>6123</v>
      </c>
      <c r="B29" s="331" t="s">
        <v>480</v>
      </c>
      <c r="C29" s="62"/>
      <c r="D29" s="420">
        <f>SUMIF('1 BL anterior'!B:B,A29,'1 BL anterior'!E:E)</f>
        <v>0</v>
      </c>
      <c r="E29" s="95"/>
      <c r="F29" s="200">
        <f>SUMIF('2 BL preli'!A:A,A29,'2 BL preli'!D:D)</f>
        <v>0</v>
      </c>
      <c r="G29" s="178"/>
      <c r="H29" s="95"/>
      <c r="I29" s="95"/>
      <c r="J29" s="95"/>
      <c r="K29" s="95"/>
      <c r="L29" s="95"/>
      <c r="M29" s="453">
        <f>SUMIF('3BL ACTUAL'!B:B,A29,'3BL ACTUAL'!E:E)</f>
        <v>0</v>
      </c>
      <c r="N29" s="21">
        <f t="shared" si="0"/>
        <v>0</v>
      </c>
      <c r="O29" s="14">
        <f t="shared" si="1"/>
        <v>0</v>
      </c>
      <c r="P29" s="14">
        <f t="shared" si="2"/>
        <v>0</v>
      </c>
    </row>
    <row r="30" spans="1:16" ht="15">
      <c r="A30" s="432">
        <v>6125</v>
      </c>
      <c r="B30" s="331" t="s">
        <v>481</v>
      </c>
      <c r="C30" s="62"/>
      <c r="D30" s="420">
        <f>SUMIF('1 BL anterior'!B:B,A30,'1 BL anterior'!E:E)</f>
        <v>0</v>
      </c>
      <c r="E30" s="95"/>
      <c r="F30" s="200">
        <f>SUMIF('2 BL preli'!A:A,A30,'2 BL preli'!D:D)</f>
        <v>0</v>
      </c>
      <c r="G30" s="178"/>
      <c r="H30" s="95"/>
      <c r="I30" s="95"/>
      <c r="J30" s="95"/>
      <c r="K30" s="95"/>
      <c r="L30" s="95"/>
      <c r="M30" s="453">
        <f>SUMIF('3BL ACTUAL'!B:B,A30,'3BL ACTUAL'!E:E)</f>
        <v>0</v>
      </c>
      <c r="N30" s="21">
        <f t="shared" si="0"/>
        <v>0</v>
      </c>
      <c r="O30" s="14">
        <f t="shared" si="1"/>
        <v>0</v>
      </c>
      <c r="P30" s="14">
        <f t="shared" si="2"/>
        <v>0</v>
      </c>
    </row>
    <row r="31" spans="1:16" ht="15">
      <c r="A31" s="432">
        <v>6127</v>
      </c>
      <c r="B31" s="331" t="s">
        <v>484</v>
      </c>
      <c r="C31" s="62"/>
      <c r="D31" s="420">
        <f>SUMIF('1 BL anterior'!B:B,A31,'1 BL anterior'!E:E)</f>
        <v>0</v>
      </c>
      <c r="E31" s="95"/>
      <c r="F31" s="200">
        <f>SUMIF('2 BL preli'!A:A,A31,'2 BL preli'!D:D)</f>
        <v>0</v>
      </c>
      <c r="G31" s="178"/>
      <c r="H31" s="95"/>
      <c r="I31" s="95"/>
      <c r="J31" s="95"/>
      <c r="K31" s="95"/>
      <c r="L31" s="95"/>
      <c r="M31" s="453">
        <f>SUMIF('3BL ACTUAL'!B:B,A31,'3BL ACTUAL'!E:E)</f>
        <v>0</v>
      </c>
      <c r="N31" s="21">
        <f t="shared" si="0"/>
        <v>0</v>
      </c>
      <c r="O31" s="14">
        <f t="shared" si="1"/>
        <v>0</v>
      </c>
      <c r="P31" s="14">
        <f t="shared" si="2"/>
        <v>0</v>
      </c>
    </row>
    <row r="32" spans="1:16" ht="15">
      <c r="A32" s="432">
        <v>6129</v>
      </c>
      <c r="B32" s="331" t="s">
        <v>463</v>
      </c>
      <c r="C32" s="62"/>
      <c r="D32" s="420">
        <f>SUMIF('1 BL anterior'!B:B,A32,'1 BL anterior'!E:E)</f>
        <v>0</v>
      </c>
      <c r="E32" s="95"/>
      <c r="F32" s="200">
        <f>SUMIF('2 BL preli'!A:A,A32,'2 BL preli'!D:D)</f>
        <v>0</v>
      </c>
      <c r="G32" s="178"/>
      <c r="H32" s="95"/>
      <c r="I32" s="95"/>
      <c r="J32" s="95"/>
      <c r="K32" s="95"/>
      <c r="L32" s="95"/>
      <c r="M32" s="453">
        <f>SUMIF('3BL ACTUAL'!B:B,A32,'3BL ACTUAL'!E:E)</f>
        <v>0</v>
      </c>
      <c r="N32" s="21">
        <f t="shared" si="0"/>
        <v>0</v>
      </c>
      <c r="O32" s="14">
        <f t="shared" si="1"/>
        <v>0</v>
      </c>
      <c r="P32" s="14">
        <f t="shared" si="2"/>
        <v>0</v>
      </c>
    </row>
    <row r="33" spans="1:17" ht="15">
      <c r="A33" s="432" t="s">
        <v>125</v>
      </c>
      <c r="B33" s="331"/>
      <c r="C33" s="62"/>
      <c r="D33" s="420"/>
      <c r="E33" s="95"/>
      <c r="F33" s="200"/>
      <c r="G33" s="178"/>
      <c r="H33" s="95"/>
      <c r="I33" s="95"/>
      <c r="J33" s="95"/>
      <c r="K33" s="95"/>
      <c r="L33" s="95"/>
      <c r="M33" s="453"/>
      <c r="N33" s="21">
        <f t="shared" si="0"/>
        <v>0</v>
      </c>
      <c r="O33" s="14">
        <f t="shared" si="1"/>
        <v>0</v>
      </c>
      <c r="P33" s="14">
        <f t="shared" si="2"/>
        <v>0</v>
      </c>
    </row>
    <row r="34" spans="1:17" ht="15">
      <c r="A34" s="432">
        <v>6131</v>
      </c>
      <c r="B34" s="331" t="s">
        <v>485</v>
      </c>
      <c r="C34" s="62"/>
      <c r="D34" s="420">
        <f>SUMIF('1 BL anterior'!B:B,A34,'1 BL anterior'!E:E)</f>
        <v>0</v>
      </c>
      <c r="E34" s="95"/>
      <c r="F34" s="200">
        <f>SUMIF('2 BL preli'!A:A,A34,'2 BL preli'!D:D)</f>
        <v>0</v>
      </c>
      <c r="G34" s="178"/>
      <c r="H34" s="95"/>
      <c r="I34" s="95"/>
      <c r="J34" s="95"/>
      <c r="K34" s="95"/>
      <c r="L34" s="95"/>
      <c r="M34" s="453">
        <f>SUMIF('3BL ACTUAL'!B:B,A34,'3BL ACTUAL'!E:E)</f>
        <v>0</v>
      </c>
      <c r="N34" s="21">
        <f t="shared" si="0"/>
        <v>0</v>
      </c>
      <c r="O34" s="14">
        <f t="shared" si="1"/>
        <v>0</v>
      </c>
      <c r="P34" s="14">
        <f t="shared" si="2"/>
        <v>0</v>
      </c>
    </row>
    <row r="35" spans="1:17" ht="15.75" thickBot="1">
      <c r="A35" s="432">
        <v>6133</v>
      </c>
      <c r="B35" s="331" t="s">
        <v>238</v>
      </c>
      <c r="C35" s="62"/>
      <c r="D35" s="422">
        <f>SUMIF('1 BL anterior'!B:B,A35,'1 BL anterior'!E:E)</f>
        <v>0</v>
      </c>
      <c r="E35" s="445"/>
      <c r="F35" s="200">
        <f>SUMIF('2 BL preli'!A:A,A35,'2 BL preli'!D:D)</f>
        <v>0</v>
      </c>
      <c r="G35" s="447"/>
      <c r="H35" s="445"/>
      <c r="I35" s="445"/>
      <c r="J35" s="445"/>
      <c r="K35" s="445"/>
      <c r="L35" s="445"/>
      <c r="M35" s="474">
        <f>SUMIF('3BL ACTUAL'!B:B,A35,'3BL ACTUAL'!E:E)</f>
        <v>0</v>
      </c>
      <c r="N35" s="21">
        <f t="shared" si="0"/>
        <v>0</v>
      </c>
      <c r="O35" s="14">
        <f t="shared" si="1"/>
        <v>0</v>
      </c>
      <c r="P35" s="14">
        <f t="shared" si="2"/>
        <v>0</v>
      </c>
    </row>
    <row r="36" spans="1:17" ht="15.75" thickBot="1">
      <c r="A36" s="1176">
        <f>+M54</f>
        <v>0</v>
      </c>
      <c r="B36" s="1175">
        <f>+D54</f>
        <v>0</v>
      </c>
      <c r="C36" s="1086"/>
      <c r="D36" s="482">
        <f t="shared" ref="D36:M36" si="3">SUM(D11:D35)</f>
        <v>0</v>
      </c>
      <c r="E36" s="455">
        <f t="shared" si="3"/>
        <v>0</v>
      </c>
      <c r="F36" s="455">
        <f t="shared" si="3"/>
        <v>0</v>
      </c>
      <c r="G36" s="478">
        <f t="shared" si="3"/>
        <v>0</v>
      </c>
      <c r="H36" s="483">
        <f t="shared" si="3"/>
        <v>0</v>
      </c>
      <c r="I36" s="456">
        <f t="shared" si="3"/>
        <v>0</v>
      </c>
      <c r="J36" s="455">
        <f t="shared" si="3"/>
        <v>0</v>
      </c>
      <c r="K36" s="455">
        <f t="shared" si="3"/>
        <v>0</v>
      </c>
      <c r="L36" s="456">
        <f t="shared" si="3"/>
        <v>0</v>
      </c>
      <c r="M36" s="457">
        <f t="shared" si="3"/>
        <v>0</v>
      </c>
      <c r="N36" s="1167">
        <f>IF(SUM(N$11:N35)=0,0,SUM(N$11:N35)/COUNTIF(N$11:N35,"&gt;0"))</f>
        <v>0</v>
      </c>
      <c r="O36" s="1167">
        <f>IF(SUM(O$11:O35)=0,0,SUM(O$11:O35)/COUNTIF(O$11:O35,"&gt;0"))</f>
        <v>0</v>
      </c>
      <c r="P36" s="1167">
        <f>IF(SUM(P$11:P35)=0,0,SUM(P$11:P35)/COUNTIF(P$11:P35,"&gt;0"))</f>
        <v>0</v>
      </c>
      <c r="Q36" s="203">
        <f>+B37</f>
        <v>0</v>
      </c>
    </row>
    <row r="37" spans="1:17" ht="15">
      <c r="A37" s="432"/>
      <c r="B37" s="331"/>
      <c r="C37" s="63"/>
      <c r="D37" s="95"/>
      <c r="E37" s="95"/>
      <c r="F37" s="95"/>
      <c r="G37" s="137"/>
      <c r="H37" s="71"/>
      <c r="I37" s="178"/>
      <c r="J37" s="95"/>
      <c r="K37" s="95"/>
      <c r="L37" s="178"/>
      <c r="M37" s="95"/>
      <c r="N37" s="181"/>
      <c r="O37" s="14"/>
      <c r="P37" s="14"/>
    </row>
    <row r="38" spans="1:17">
      <c r="A38" s="438"/>
      <c r="B38" s="1409"/>
      <c r="C38" s="63"/>
      <c r="D38" s="95">
        <f>SUMIF('1 BL anterior'!C:C,A38,'1 BL anterior'!E:E)</f>
        <v>0</v>
      </c>
      <c r="E38" s="95"/>
      <c r="F38" s="95">
        <f>SUMIF('2 BL preli'!B:B,A38,'2 BL preli'!D:D)</f>
        <v>0</v>
      </c>
      <c r="G38" s="95"/>
      <c r="H38" s="95">
        <f>SUMIF('3BL ACTUAL'!C:C,A38,'3BL ACTUAL'!E:E)</f>
        <v>0</v>
      </c>
      <c r="I38" s="95"/>
      <c r="J38" s="95"/>
      <c r="K38" s="95"/>
      <c r="L38" s="95"/>
      <c r="M38" s="154">
        <f>+H38+J38+L38-I38-K38</f>
        <v>0</v>
      </c>
      <c r="N38" s="181"/>
      <c r="O38" s="14"/>
      <c r="P38" s="14"/>
    </row>
    <row r="39" spans="1:17" ht="15.75">
      <c r="A39" s="1570"/>
      <c r="B39" s="1569"/>
      <c r="C39" s="63"/>
      <c r="D39" s="95">
        <f>SUMIF('1 BL anterior'!C:C,A39,'1 BL anterior'!E:E)</f>
        <v>0</v>
      </c>
      <c r="E39" s="95"/>
      <c r="F39" s="95">
        <f>SUMIF('2 BL preli'!B:B,A39,'2 BL preli'!D:D)</f>
        <v>0</v>
      </c>
      <c r="G39" s="95"/>
      <c r="H39" s="95">
        <f>SUMIF('3BL ACTUAL'!C:C,A39,'3BL ACTUAL'!E:E)</f>
        <v>0</v>
      </c>
      <c r="I39" s="95"/>
      <c r="J39" s="95"/>
      <c r="K39" s="95"/>
      <c r="L39" s="95"/>
      <c r="M39" s="154">
        <f>+H39+J39+L39-I39-K39</f>
        <v>0</v>
      </c>
      <c r="N39" s="181"/>
      <c r="O39" s="14"/>
      <c r="P39" s="14"/>
    </row>
    <row r="40" spans="1:17" ht="15.75">
      <c r="A40" s="2469"/>
      <c r="B40" s="2469"/>
      <c r="C40" s="63"/>
      <c r="D40" s="95">
        <f>SUMIF('1 BL anterior'!C:C,A40,'1 BL anterior'!E:E)</f>
        <v>0</v>
      </c>
      <c r="E40" s="95"/>
      <c r="F40" s="95">
        <f>SUMIF('2 BL preli'!B:B,A40,'2 BL preli'!D:D)</f>
        <v>0</v>
      </c>
      <c r="G40" s="95"/>
      <c r="H40" s="95">
        <f>SUMIF('3BL ACTUAL'!C:C,A40,'3BL ACTUAL'!E:E)</f>
        <v>0</v>
      </c>
      <c r="I40" s="95"/>
      <c r="J40" s="95"/>
      <c r="K40" s="95"/>
      <c r="L40" s="95"/>
      <c r="M40" s="154">
        <f t="shared" ref="M40:M50" si="4">+H40+J40+L40-I40-K40</f>
        <v>0</v>
      </c>
      <c r="N40" s="181"/>
      <c r="O40" s="14"/>
      <c r="P40" s="14"/>
    </row>
    <row r="41" spans="1:17" ht="15">
      <c r="A41" s="2470"/>
      <c r="B41" s="2470"/>
      <c r="C41" s="63"/>
      <c r="D41" s="95">
        <f>SUMIF('1 BL anterior'!C:C,A41,'1 BL anterior'!E:E)</f>
        <v>0</v>
      </c>
      <c r="E41" s="95"/>
      <c r="F41" s="95">
        <f>SUMIF('2 BL preli'!B:B,A41,'2 BL preli'!D:D)</f>
        <v>0</v>
      </c>
      <c r="G41" s="95"/>
      <c r="H41" s="95">
        <f>SUMIF('3BL ACTUAL'!C:C,A41,'3BL ACTUAL'!E:E)</f>
        <v>0</v>
      </c>
      <c r="I41" s="95"/>
      <c r="J41" s="95"/>
      <c r="K41" s="95"/>
      <c r="L41" s="95"/>
      <c r="M41" s="154">
        <f t="shared" si="4"/>
        <v>0</v>
      </c>
      <c r="N41" s="181"/>
      <c r="O41" s="14"/>
      <c r="P41" s="14"/>
    </row>
    <row r="42" spans="1:17">
      <c r="A42" s="189"/>
      <c r="B42" s="189"/>
      <c r="C42" s="63"/>
      <c r="D42" s="95">
        <f>SUMIF('1 BL anterior'!C:C,A42,'1 BL anterior'!E:E)</f>
        <v>0</v>
      </c>
      <c r="E42" s="95"/>
      <c r="F42" s="95">
        <f>SUMIF('2 BL preli'!B:B,A42,'2 BL preli'!D:D)</f>
        <v>0</v>
      </c>
      <c r="G42" s="95"/>
      <c r="H42" s="95">
        <f>SUMIF('3BL ACTUAL'!C:C,A42,'3BL ACTUAL'!E:E)</f>
        <v>0</v>
      </c>
      <c r="I42" s="95"/>
      <c r="J42" s="95"/>
      <c r="K42" s="95"/>
      <c r="L42" s="95"/>
      <c r="M42" s="154">
        <f t="shared" si="4"/>
        <v>0</v>
      </c>
      <c r="N42" s="181"/>
      <c r="O42" s="14"/>
      <c r="P42" s="14"/>
    </row>
    <row r="43" spans="1:17">
      <c r="A43" s="189"/>
      <c r="B43" s="189"/>
      <c r="C43" s="63"/>
      <c r="D43" s="95">
        <f>SUMIF('1 BL anterior'!C:C,A43,'1 BL anterior'!E:E)</f>
        <v>0</v>
      </c>
      <c r="E43" s="95"/>
      <c r="F43" s="95">
        <f>SUMIF('2 BL preli'!B:B,A43,'2 BL preli'!D:D)</f>
        <v>0</v>
      </c>
      <c r="G43" s="95"/>
      <c r="H43" s="95">
        <f>SUMIF('3BL ACTUAL'!C:C,A43,'3BL ACTUAL'!E:E)</f>
        <v>0</v>
      </c>
      <c r="I43" s="95"/>
      <c r="J43" s="95"/>
      <c r="K43" s="95"/>
      <c r="L43" s="95"/>
      <c r="M43" s="154">
        <f t="shared" si="4"/>
        <v>0</v>
      </c>
      <c r="N43" s="181"/>
      <c r="O43" s="14"/>
      <c r="P43" s="14"/>
    </row>
    <row r="44" spans="1:17">
      <c r="A44" s="189"/>
      <c r="B44" s="189"/>
      <c r="C44" s="63"/>
      <c r="D44" s="95">
        <f>SUMIF('1 BL anterior'!C:C,A44,'1 BL anterior'!E:E)</f>
        <v>0</v>
      </c>
      <c r="E44" s="95"/>
      <c r="F44" s="95">
        <f>SUMIF('2 BL preli'!B:B,A44,'2 BL preli'!D:D)</f>
        <v>0</v>
      </c>
      <c r="G44" s="95">
        <f>+H44-D44</f>
        <v>0</v>
      </c>
      <c r="H44" s="95">
        <f>SUMIF('3BL ACTUAL'!C:C,A44,'3BL ACTUAL'!E:E)</f>
        <v>0</v>
      </c>
      <c r="I44" s="95"/>
      <c r="J44" s="95"/>
      <c r="K44" s="95"/>
      <c r="L44" s="95"/>
      <c r="M44" s="154">
        <f t="shared" si="4"/>
        <v>0</v>
      </c>
      <c r="N44" s="181"/>
      <c r="O44" s="14"/>
      <c r="P44" s="14"/>
    </row>
    <row r="45" spans="1:17">
      <c r="A45"/>
      <c r="B45"/>
      <c r="C45" s="63"/>
      <c r="D45" s="95">
        <f>SUMIF('1 BL anterior'!C:C,A45,'1 BL anterior'!E:E)</f>
        <v>0</v>
      </c>
      <c r="E45" s="95"/>
      <c r="F45" s="95">
        <f>SUMIF('2 BL preli'!B:B,A45,'2 BL preli'!D:D)</f>
        <v>0</v>
      </c>
      <c r="G45" s="95"/>
      <c r="H45" s="95">
        <f>SUMIF('3BL ACTUAL'!C:C,A45,'3BL ACTUAL'!E:E)</f>
        <v>0</v>
      </c>
      <c r="I45" s="95"/>
      <c r="J45" s="95"/>
      <c r="K45" s="95"/>
      <c r="L45" s="95"/>
      <c r="M45" s="154">
        <f t="shared" si="4"/>
        <v>0</v>
      </c>
      <c r="N45" s="181"/>
      <c r="O45" s="14"/>
      <c r="P45" s="14"/>
    </row>
    <row r="46" spans="1:17">
      <c r="A46" s="1095"/>
      <c r="B46" s="1095"/>
      <c r="C46" s="63"/>
      <c r="D46" s="95">
        <f>SUMIF('1 BL anterior'!C:C,A46,'1 BL anterior'!E:E)</f>
        <v>0</v>
      </c>
      <c r="E46" s="95"/>
      <c r="F46" s="95">
        <f>SUMIF('2 BL preli'!B:B,A46,'2 BL preli'!D:D)</f>
        <v>0</v>
      </c>
      <c r="G46" s="95"/>
      <c r="H46" s="95">
        <f>SUMIF('3BL ACTUAL'!C:C,A46,'3BL ACTUAL'!E:E)</f>
        <v>0</v>
      </c>
      <c r="I46" s="95"/>
      <c r="J46" s="95"/>
      <c r="K46" s="95"/>
      <c r="L46" s="95"/>
      <c r="M46" s="154">
        <f t="shared" si="4"/>
        <v>0</v>
      </c>
      <c r="N46" s="181"/>
      <c r="O46" s="14"/>
      <c r="P46" s="14"/>
    </row>
    <row r="47" spans="1:17">
      <c r="A47" s="1095"/>
      <c r="B47" s="1095"/>
      <c r="C47" s="63"/>
      <c r="D47" s="95">
        <f>SUMIF('1 BL anterior'!C:C,A47,'1 BL anterior'!E:E)</f>
        <v>0</v>
      </c>
      <c r="E47" s="95"/>
      <c r="F47" s="95">
        <f>SUMIF('2 BL preli'!B:B,A47,'2 BL preli'!D:D)</f>
        <v>0</v>
      </c>
      <c r="G47" s="95"/>
      <c r="H47" s="95">
        <f>SUMIF('3BL ACTUAL'!C:C,A47,'3BL ACTUAL'!E:E)</f>
        <v>0</v>
      </c>
      <c r="I47" s="95"/>
      <c r="J47" s="95"/>
      <c r="K47" s="95"/>
      <c r="L47" s="95"/>
      <c r="M47" s="154">
        <f t="shared" si="4"/>
        <v>0</v>
      </c>
      <c r="N47" s="181"/>
      <c r="O47" s="14"/>
      <c r="P47" s="14"/>
    </row>
    <row r="48" spans="1:17" ht="15">
      <c r="A48" s="432"/>
      <c r="B48" s="331"/>
      <c r="C48" s="63"/>
      <c r="D48" s="95">
        <f>SUMIF('1 BL anterior'!C:C,A48,'1 BL anterior'!E:E)</f>
        <v>0</v>
      </c>
      <c r="E48" s="95"/>
      <c r="F48" s="95">
        <f>SUMIF('2 BL preli'!B:B,A48,'2 BL preli'!D:D)</f>
        <v>0</v>
      </c>
      <c r="G48" s="95"/>
      <c r="H48" s="95">
        <f>SUMIF('3BL ACTUAL'!C:C,A48,'3BL ACTUAL'!E:E)</f>
        <v>0</v>
      </c>
      <c r="I48" s="95"/>
      <c r="J48" s="95"/>
      <c r="K48" s="95"/>
      <c r="L48" s="95"/>
      <c r="M48" s="154">
        <f t="shared" si="4"/>
        <v>0</v>
      </c>
      <c r="N48" s="181"/>
      <c r="O48" s="14"/>
      <c r="P48" s="14"/>
    </row>
    <row r="49" spans="1:16" ht="15">
      <c r="A49" s="432"/>
      <c r="B49" s="331"/>
      <c r="C49" s="63"/>
      <c r="D49" s="95">
        <f>SUMIF('1 BL anterior'!C:C,A49,'1 BL anterior'!E:E)</f>
        <v>0</v>
      </c>
      <c r="E49" s="95"/>
      <c r="F49" s="95">
        <f>SUMIF('2 BL preli'!B:B,A49,'2 BL preli'!D:D)</f>
        <v>0</v>
      </c>
      <c r="G49" s="95"/>
      <c r="H49" s="95">
        <f>SUMIF('3BL ACTUAL'!C:C,A49,'3BL ACTUAL'!E:E)</f>
        <v>0</v>
      </c>
      <c r="I49" s="95"/>
      <c r="J49" s="95"/>
      <c r="K49" s="95"/>
      <c r="L49" s="95"/>
      <c r="M49" s="154">
        <f t="shared" si="4"/>
        <v>0</v>
      </c>
      <c r="N49" s="181"/>
      <c r="O49" s="14"/>
      <c r="P49" s="14"/>
    </row>
    <row r="50" spans="1:16" ht="15">
      <c r="A50" s="434"/>
      <c r="B50" s="253"/>
      <c r="C50" s="63"/>
      <c r="D50" s="95">
        <f>SUMIF('1 BL anterior'!C:C,A50,'1 BL anterior'!E:E)</f>
        <v>0</v>
      </c>
      <c r="E50" s="95"/>
      <c r="F50" s="95">
        <f>SUMIF('2 BL preli'!B:B,A50,'2 BL preli'!D:D)</f>
        <v>0</v>
      </c>
      <c r="G50" s="95"/>
      <c r="H50" s="95">
        <f>SUMIF('3BL ACTUAL'!C:C,A50,'3BL ACTUAL'!E:E)</f>
        <v>0</v>
      </c>
      <c r="I50" s="95"/>
      <c r="J50" s="95"/>
      <c r="K50" s="95"/>
      <c r="L50" s="95"/>
      <c r="M50" s="154">
        <f t="shared" si="4"/>
        <v>0</v>
      </c>
      <c r="N50" s="181"/>
      <c r="O50" s="14"/>
      <c r="P50" s="14"/>
    </row>
    <row r="51" spans="1:16" ht="13.5" thickBot="1">
      <c r="B51" s="140"/>
      <c r="C51" s="11"/>
      <c r="D51" s="194"/>
      <c r="E51" s="194"/>
      <c r="F51" s="95"/>
      <c r="G51" s="194"/>
      <c r="H51" s="71"/>
      <c r="I51" s="178"/>
      <c r="J51" s="95"/>
      <c r="K51" s="95"/>
      <c r="L51" s="178"/>
      <c r="M51" s="195"/>
      <c r="N51" s="181"/>
      <c r="O51" s="181"/>
      <c r="P51" s="14"/>
    </row>
    <row r="52" spans="1:16" ht="13.5" thickBot="1">
      <c r="B52" s="12"/>
      <c r="C52" s="12"/>
      <c r="D52" s="96">
        <f>SUM(D38:D51)</f>
        <v>0</v>
      </c>
      <c r="E52" s="96">
        <f t="shared" ref="E52:M52" si="5">SUM(E38:E51)</f>
        <v>0</v>
      </c>
      <c r="F52" s="96">
        <f t="shared" si="5"/>
        <v>0</v>
      </c>
      <c r="G52" s="96">
        <f t="shared" si="5"/>
        <v>0</v>
      </c>
      <c r="H52" s="96">
        <f t="shared" si="5"/>
        <v>0</v>
      </c>
      <c r="I52" s="96">
        <f t="shared" si="5"/>
        <v>0</v>
      </c>
      <c r="J52" s="96">
        <f t="shared" si="5"/>
        <v>0</v>
      </c>
      <c r="K52" s="96">
        <f t="shared" si="5"/>
        <v>0</v>
      </c>
      <c r="L52" s="96">
        <f t="shared" si="5"/>
        <v>0</v>
      </c>
      <c r="M52" s="96">
        <f t="shared" si="5"/>
        <v>0</v>
      </c>
      <c r="N52" s="155">
        <f>AVERAGE(N9:N51)</f>
        <v>0</v>
      </c>
      <c r="O52" s="155">
        <f>AVERAGE(O9:O51)</f>
        <v>0</v>
      </c>
      <c r="P52" s="155">
        <f>+N52+O52</f>
        <v>0</v>
      </c>
    </row>
    <row r="53" spans="1:16">
      <c r="B53"/>
      <c r="C53"/>
      <c r="D53"/>
      <c r="E53"/>
      <c r="F53"/>
      <c r="G53"/>
      <c r="H53"/>
      <c r="I53"/>
      <c r="J53"/>
      <c r="K53"/>
      <c r="L53"/>
      <c r="M53"/>
      <c r="N53"/>
    </row>
    <row r="54" spans="1:16">
      <c r="A54" s="57"/>
      <c r="B54"/>
      <c r="C54"/>
      <c r="D54" s="285">
        <f>+D52-D36</f>
        <v>0</v>
      </c>
      <c r="E54" s="206"/>
      <c r="F54" s="285">
        <f>+F52-F36</f>
        <v>0</v>
      </c>
      <c r="M54" s="285">
        <f>+M52-M36</f>
        <v>0</v>
      </c>
    </row>
    <row r="55" spans="1:16">
      <c r="A55" s="215"/>
      <c r="B55" s="22" t="s">
        <v>0</v>
      </c>
      <c r="C55" s="3"/>
      <c r="D55" s="3"/>
      <c r="E55" s="206"/>
      <c r="M55" s="234"/>
    </row>
    <row r="56" spans="1:16">
      <c r="A56" s="215"/>
      <c r="B56" s="22" t="s">
        <v>1</v>
      </c>
      <c r="C56" s="3"/>
      <c r="D56" s="3"/>
      <c r="E56" s="3"/>
      <c r="F56" s="3"/>
      <c r="G56" s="28"/>
      <c r="H56" s="3"/>
      <c r="I56" s="28"/>
      <c r="J56" s="3"/>
    </row>
    <row r="57" spans="1:16">
      <c r="A57" s="278"/>
      <c r="B57" s="3"/>
      <c r="C57" s="3"/>
      <c r="D57" s="3"/>
      <c r="E57" s="3"/>
      <c r="F57" s="3"/>
      <c r="G57" s="3"/>
      <c r="H57" s="3"/>
      <c r="I57" s="3"/>
      <c r="J57" s="3"/>
    </row>
    <row r="58" spans="1:16">
      <c r="A58" s="215"/>
      <c r="B58" s="22" t="s">
        <v>2</v>
      </c>
      <c r="C58" s="22">
        <v>2</v>
      </c>
      <c r="D58" s="3" t="s">
        <v>53</v>
      </c>
      <c r="E58" s="207"/>
      <c r="F58" s="207"/>
      <c r="G58" s="207"/>
      <c r="H58" s="207"/>
      <c r="I58" s="208"/>
      <c r="J58" s="208"/>
    </row>
    <row r="59" spans="1:16">
      <c r="A59" s="278">
        <v>1</v>
      </c>
      <c r="B59" s="3" t="s">
        <v>52</v>
      </c>
      <c r="C59" s="22">
        <v>3</v>
      </c>
      <c r="D59" s="3" t="s">
        <v>55</v>
      </c>
      <c r="E59" s="207"/>
      <c r="F59" s="207"/>
      <c r="G59" s="207"/>
      <c r="H59" s="207"/>
      <c r="I59" s="208"/>
      <c r="J59" s="208"/>
    </row>
    <row r="60" spans="1:16">
      <c r="A60" s="278">
        <v>2</v>
      </c>
      <c r="B60" s="3" t="s">
        <v>54</v>
      </c>
      <c r="C60" s="22">
        <v>4</v>
      </c>
      <c r="D60" s="3" t="s">
        <v>56</v>
      </c>
      <c r="E60" s="207"/>
      <c r="F60" s="207"/>
      <c r="G60" s="207"/>
      <c r="H60" s="207"/>
      <c r="I60" s="208"/>
      <c r="J60" s="208"/>
    </row>
    <row r="61" spans="1:16">
      <c r="A61" s="278"/>
      <c r="B61" s="22" t="s">
        <v>3</v>
      </c>
      <c r="C61" s="22">
        <v>5</v>
      </c>
      <c r="D61" s="108" t="s">
        <v>58</v>
      </c>
      <c r="E61" s="207"/>
      <c r="F61" s="207"/>
      <c r="G61" s="207"/>
      <c r="H61" s="207"/>
      <c r="I61" s="208"/>
      <c r="J61" s="208"/>
    </row>
    <row r="62" spans="1:16">
      <c r="A62" s="278">
        <v>3</v>
      </c>
      <c r="B62" s="3" t="s">
        <v>57</v>
      </c>
      <c r="C62" s="3"/>
      <c r="D62" s="3"/>
      <c r="E62" s="207"/>
      <c r="F62" s="207"/>
      <c r="G62" s="207"/>
      <c r="H62" s="207"/>
      <c r="I62" s="208"/>
      <c r="J62" s="208"/>
    </row>
    <row r="63" spans="1:16">
      <c r="A63" s="278">
        <v>2</v>
      </c>
      <c r="B63" s="3" t="s">
        <v>59</v>
      </c>
      <c r="C63" s="3"/>
      <c r="D63" s="3"/>
      <c r="E63" s="207"/>
      <c r="F63" s="214"/>
      <c r="G63" s="207"/>
      <c r="H63" s="207"/>
      <c r="I63" s="208"/>
      <c r="J63" s="208"/>
    </row>
    <row r="64" spans="1:16">
      <c r="A64" s="278">
        <v>1</v>
      </c>
      <c r="B64" s="3" t="s">
        <v>60</v>
      </c>
      <c r="C64" s="3"/>
      <c r="D64" s="3"/>
      <c r="E64" s="207"/>
      <c r="F64" s="207"/>
      <c r="G64" s="207"/>
      <c r="H64" s="207"/>
      <c r="I64" s="208"/>
      <c r="J64" s="208"/>
    </row>
    <row r="65" spans="1:10">
      <c r="A65" s="57"/>
      <c r="B65"/>
      <c r="C65"/>
      <c r="D65"/>
      <c r="E65" s="207"/>
      <c r="F65" s="207"/>
      <c r="G65" s="207"/>
      <c r="H65" s="207"/>
      <c r="I65" s="208"/>
      <c r="J65" s="208"/>
    </row>
  </sheetData>
  <mergeCells count="3">
    <mergeCell ref="L2:M4"/>
    <mergeCell ref="N6:P6"/>
    <mergeCell ref="N7:O7"/>
  </mergeCells>
  <pageMargins left="0.15748031496062992" right="0.11811023622047245" top="0.6692913385826772" bottom="0.74803149606299213" header="0.47244094488188981" footer="0.35433070866141736"/>
  <pageSetup paperSize="9" scale="56" orientation="landscape" r:id="rId1"/>
  <headerFooter alignWithMargins="0">
    <oddHeader>&amp;A</oddHeader>
    <oddFooter>&amp;Z&amp;F&amp;RPágina &amp;P</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70">
    <tabColor theme="3"/>
    <pageSetUpPr fitToPage="1"/>
  </sheetPr>
  <dimension ref="A1:Q35"/>
  <sheetViews>
    <sheetView workbookViewId="0"/>
  </sheetViews>
  <sheetFormatPr baseColWidth="10" defaultColWidth="9.140625" defaultRowHeight="12.75"/>
  <cols>
    <col min="1" max="1" width="18.140625" style="203" customWidth="1"/>
    <col min="2" max="2" width="28.85546875" style="203" customWidth="1"/>
    <col min="3" max="3" width="4.85546875" style="203" customWidth="1"/>
    <col min="4" max="4" width="19" style="203" customWidth="1"/>
    <col min="5" max="5" width="14.5703125" style="203" bestFit="1" customWidth="1"/>
    <col min="6" max="6" width="13.42578125" style="203" bestFit="1" customWidth="1"/>
    <col min="7" max="7" width="16.28515625" style="203" customWidth="1"/>
    <col min="8" max="8" width="15.7109375" style="203" customWidth="1"/>
    <col min="9" max="9" width="9.5703125" style="203" bestFit="1" customWidth="1"/>
    <col min="10" max="10" width="10.140625" style="203" bestFit="1" customWidth="1"/>
    <col min="11" max="11" width="9.5703125" style="203" customWidth="1"/>
    <col min="12" max="12" width="10.140625" style="203" customWidth="1"/>
    <col min="13" max="13" width="18.42578125" style="203" customWidth="1"/>
    <col min="14" max="14" width="6.42578125" style="203" bestFit="1" customWidth="1"/>
    <col min="15" max="15" width="8" style="203" bestFit="1" customWidth="1"/>
    <col min="16" max="16" width="8.85546875" style="203" bestFit="1" customWidth="1"/>
    <col min="17" max="16384" width="9.140625" style="203"/>
  </cols>
  <sheetData>
    <row r="1" spans="1:17">
      <c r="B1" s="106"/>
    </row>
    <row r="2" spans="1:17" ht="12.75" customHeight="1">
      <c r="B2" s="1" t="str">
        <f>+'4 BG101'!$B$2</f>
        <v>TABACALERA MENHURSA S.A.</v>
      </c>
      <c r="C2" s="1"/>
      <c r="D2" s="1"/>
      <c r="E2" s="1"/>
      <c r="F2" s="2"/>
      <c r="G2" s="2"/>
      <c r="H2" s="2"/>
      <c r="I2" s="2"/>
      <c r="J2" s="2"/>
      <c r="K2"/>
      <c r="L2" s="3509">
        <f>+'5 PG101'!C14</f>
        <v>604</v>
      </c>
      <c r="M2" s="3509"/>
      <c r="N2"/>
    </row>
    <row r="3" spans="1:17" ht="12.75" customHeight="1">
      <c r="B3" s="1" t="str">
        <f>+'4 BG101'!$B$3</f>
        <v>ANEXOS A LOS ESTADOS FINANCIEROS</v>
      </c>
      <c r="C3" s="1"/>
      <c r="D3" s="1"/>
      <c r="E3" s="1"/>
      <c r="F3" s="2"/>
      <c r="G3" s="2"/>
      <c r="H3" s="2"/>
      <c r="I3" s="2"/>
      <c r="J3" s="2"/>
      <c r="K3"/>
      <c r="L3" s="3509"/>
      <c r="M3" s="3509"/>
      <c r="N3"/>
    </row>
    <row r="4" spans="1:17" ht="12.75" customHeight="1">
      <c r="B4" s="1" t="str">
        <f>+'5 PG101'!B14</f>
        <v>Ingresos de actividades discontinuas</v>
      </c>
      <c r="C4" s="1"/>
      <c r="D4" s="1"/>
      <c r="E4" s="1"/>
      <c r="F4" s="2"/>
      <c r="G4" s="2"/>
      <c r="H4" s="2"/>
      <c r="I4" s="2"/>
      <c r="J4" s="2"/>
      <c r="K4"/>
      <c r="L4" s="3509"/>
      <c r="M4" s="3509"/>
      <c r="N4"/>
    </row>
    <row r="5" spans="1:17">
      <c r="B5" s="39" t="str">
        <f>+'5 PG101'!A5</f>
        <v>AL 31 DE DICIEMBRE DEL 2023</v>
      </c>
      <c r="C5" s="39"/>
      <c r="D5" s="39"/>
      <c r="E5" s="39"/>
      <c r="F5" s="39"/>
      <c r="G5" s="39"/>
      <c r="H5" s="39"/>
      <c r="I5" s="39"/>
      <c r="J5" s="39"/>
      <c r="K5"/>
      <c r="L5"/>
      <c r="M5"/>
      <c r="N5"/>
      <c r="O5"/>
    </row>
    <row r="6" spans="1:17">
      <c r="B6"/>
      <c r="C6" s="204"/>
      <c r="D6"/>
      <c r="E6"/>
      <c r="F6"/>
      <c r="G6"/>
      <c r="H6"/>
      <c r="I6"/>
      <c r="J6"/>
      <c r="K6"/>
      <c r="L6"/>
      <c r="M6"/>
      <c r="N6" s="3337" t="s">
        <v>61</v>
      </c>
      <c r="O6" s="3347"/>
      <c r="P6" s="3338"/>
    </row>
    <row r="7" spans="1:17">
      <c r="B7" s="50" t="s">
        <v>10</v>
      </c>
      <c r="C7" s="12"/>
      <c r="D7" s="56" t="s">
        <v>11</v>
      </c>
      <c r="E7" s="50"/>
      <c r="F7" s="37" t="s">
        <v>12</v>
      </c>
      <c r="G7" s="38"/>
      <c r="H7" s="18" t="s">
        <v>14</v>
      </c>
      <c r="I7" s="5" t="s">
        <v>13</v>
      </c>
      <c r="J7" s="5"/>
      <c r="K7" s="19" t="s">
        <v>15</v>
      </c>
      <c r="L7" s="20"/>
      <c r="M7" s="31" t="s">
        <v>11</v>
      </c>
      <c r="N7" s="3337"/>
      <c r="O7" s="3338"/>
      <c r="P7" s="157" t="s">
        <v>62</v>
      </c>
    </row>
    <row r="8" spans="1:17">
      <c r="B8" s="7"/>
      <c r="C8" s="7" t="s">
        <v>16</v>
      </c>
      <c r="D8" s="67">
        <f>+'4 BG101'!$D$9</f>
        <v>44926</v>
      </c>
      <c r="E8" s="55" t="str">
        <f>+'4 BG101'!$E$9</f>
        <v>VARIACIÓN</v>
      </c>
      <c r="F8" s="67">
        <f>+'4 BG101'!$F$9</f>
        <v>45230</v>
      </c>
      <c r="G8" s="437" t="str">
        <f>+'4 BG101'!$G$9</f>
        <v>VARIACIÓN</v>
      </c>
      <c r="H8" s="67">
        <f>+'5 PG101'!G9</f>
        <v>45291</v>
      </c>
      <c r="I8" s="15" t="s">
        <v>17</v>
      </c>
      <c r="J8" s="15" t="s">
        <v>18</v>
      </c>
      <c r="K8" s="15" t="s">
        <v>17</v>
      </c>
      <c r="L8" s="15" t="s">
        <v>18</v>
      </c>
      <c r="M8" s="32" t="s">
        <v>41</v>
      </c>
      <c r="N8" s="158" t="s">
        <v>51</v>
      </c>
      <c r="O8" s="158" t="s">
        <v>4</v>
      </c>
      <c r="P8" s="159" t="s">
        <v>63</v>
      </c>
    </row>
    <row r="9" spans="1:17" ht="13.5" thickBot="1">
      <c r="B9" s="230"/>
      <c r="C9" s="8"/>
      <c r="D9" s="192"/>
      <c r="E9" s="192"/>
      <c r="F9" s="192"/>
      <c r="G9" s="205" t="s">
        <v>7</v>
      </c>
      <c r="H9" s="178"/>
      <c r="I9" s="192"/>
      <c r="J9" s="193"/>
      <c r="K9" s="95"/>
      <c r="L9" s="178"/>
      <c r="M9" s="193"/>
      <c r="N9" s="160"/>
      <c r="O9" s="160"/>
      <c r="P9" s="13"/>
    </row>
    <row r="10" spans="1:17" ht="15">
      <c r="A10" s="189" t="s">
        <v>163</v>
      </c>
      <c r="B10" s="367"/>
      <c r="C10" s="9"/>
      <c r="D10" s="418"/>
      <c r="E10" s="443"/>
      <c r="F10" s="443"/>
      <c r="G10" s="488"/>
      <c r="H10" s="443"/>
      <c r="I10" s="443"/>
      <c r="J10" s="441"/>
      <c r="K10" s="441"/>
      <c r="L10" s="443"/>
      <c r="M10" s="419"/>
      <c r="N10" s="21">
        <f>IF(M10&lt;&gt;0,1,0)</f>
        <v>0</v>
      </c>
      <c r="O10" s="14">
        <f>IF(M10&lt;&gt;0,3,0)</f>
        <v>0</v>
      </c>
      <c r="P10" s="14">
        <f>+N10+O10</f>
        <v>0</v>
      </c>
    </row>
    <row r="11" spans="1:17" ht="13.5" thickBot="1">
      <c r="A11">
        <v>6135</v>
      </c>
      <c r="B11" s="189" t="s">
        <v>163</v>
      </c>
      <c r="C11" s="62"/>
      <c r="D11" s="420">
        <f>SUMIF('1 BL anterior'!B:B,A11,'1 BL anterior'!E:E)</f>
        <v>0</v>
      </c>
      <c r="E11" s="95"/>
      <c r="F11" s="200">
        <f>SUMIF('2 BL preli'!A:A,A11,'2 BL preli'!D:D)</f>
        <v>0</v>
      </c>
      <c r="G11" s="178"/>
      <c r="H11" s="95"/>
      <c r="I11" s="95"/>
      <c r="J11" s="95"/>
      <c r="K11" s="95"/>
      <c r="L11" s="95"/>
      <c r="M11" s="453">
        <f>SUMIF('3BL ACTUAL'!B:B,A11,'3BL ACTUAL'!E:E)</f>
        <v>0</v>
      </c>
      <c r="N11" s="21">
        <f>IF(M11&lt;&gt;0,1,0)</f>
        <v>0</v>
      </c>
      <c r="O11" s="14">
        <f>IF(M11&lt;&gt;0,3,0)</f>
        <v>0</v>
      </c>
      <c r="P11" s="14">
        <f>+N11+O11</f>
        <v>0</v>
      </c>
    </row>
    <row r="12" spans="1:17" ht="15.75" thickBot="1">
      <c r="A12" s="284"/>
      <c r="B12" s="331"/>
      <c r="C12" s="62"/>
      <c r="D12" s="484">
        <f>+D11</f>
        <v>0</v>
      </c>
      <c r="E12" s="455"/>
      <c r="F12" s="200"/>
      <c r="G12" s="456"/>
      <c r="H12" s="455"/>
      <c r="I12" s="455"/>
      <c r="J12" s="455"/>
      <c r="K12" s="455"/>
      <c r="L12" s="455"/>
      <c r="M12" s="484">
        <f>+M11</f>
        <v>0</v>
      </c>
      <c r="N12" s="1167">
        <f>IF(SUM(N$11:N11)=0,0,SUM(N$11:N11)/COUNTIF(N$11:N11,"&gt;0"))</f>
        <v>0</v>
      </c>
      <c r="O12" s="1167">
        <f>IF(SUM(O$11:O11)=0,0,SUM(O$11:O11)/COUNTIF(O$11:O11,"&gt;0"))</f>
        <v>0</v>
      </c>
      <c r="P12" s="1167">
        <f>IF(SUM(P$11:P11)=0,0,SUM(P$11:P11)/COUNTIF(P$11:P11,"&gt;0"))</f>
        <v>0</v>
      </c>
      <c r="Q12" s="203">
        <f>+B13</f>
        <v>0</v>
      </c>
    </row>
    <row r="13" spans="1:17" ht="15">
      <c r="A13" s="284"/>
      <c r="B13" s="331"/>
      <c r="C13" s="63"/>
      <c r="D13" s="95">
        <f>SUMIF('1 BL anterior'!C:C,A13,'1 BL anterior'!E:E)</f>
        <v>0</v>
      </c>
      <c r="E13" s="95"/>
      <c r="F13" s="95">
        <f>SUMIF('2 BL preli'!B:B,A13,'2 BL preli'!D:D)</f>
        <v>0</v>
      </c>
      <c r="G13" s="95"/>
      <c r="H13" s="95">
        <f>SUMIF('3BL ACTUAL'!C:C,A13,'3BL ACTUAL'!E:E)</f>
        <v>0</v>
      </c>
      <c r="I13" s="95"/>
      <c r="J13" s="95"/>
      <c r="K13" s="95"/>
      <c r="L13" s="95"/>
      <c r="M13" s="154">
        <f t="shared" ref="M13:M19" si="0">+H13+J13+L13-I13-K13</f>
        <v>0</v>
      </c>
      <c r="N13" s="181"/>
      <c r="O13" s="14"/>
      <c r="P13" s="14"/>
    </row>
    <row r="14" spans="1:17" ht="15">
      <c r="A14" s="284"/>
      <c r="B14" s="331"/>
      <c r="C14" s="63"/>
      <c r="D14" s="95">
        <f>SUMIF('1 BL anterior'!C:C,A14,'1 BL anterior'!E:E)</f>
        <v>0</v>
      </c>
      <c r="E14" s="95"/>
      <c r="F14" s="95">
        <f>SUMIF('2 BL preli'!B:B,A14,'2 BL preli'!D:D)</f>
        <v>0</v>
      </c>
      <c r="G14" s="95"/>
      <c r="H14" s="95">
        <f>SUMIF('3BL ACTUAL'!C:C,A14,'3BL ACTUAL'!E:E)</f>
        <v>0</v>
      </c>
      <c r="I14" s="95"/>
      <c r="J14" s="95"/>
      <c r="K14" s="95"/>
      <c r="L14" s="95"/>
      <c r="M14" s="154">
        <f t="shared" si="0"/>
        <v>0</v>
      </c>
      <c r="N14" s="181">
        <v>1</v>
      </c>
      <c r="O14" s="14">
        <v>2</v>
      </c>
      <c r="P14" s="14"/>
    </row>
    <row r="15" spans="1:17" ht="15">
      <c r="A15" s="284"/>
      <c r="B15" s="331"/>
      <c r="C15" s="63"/>
      <c r="D15" s="95">
        <f>SUMIF('1 BL anterior'!C:C,A15,'1 BL anterior'!E:E)</f>
        <v>0</v>
      </c>
      <c r="E15" s="95"/>
      <c r="F15" s="95">
        <f>SUMIF('2 BL preli'!B:B,A15,'2 BL preli'!D:D)</f>
        <v>0</v>
      </c>
      <c r="G15" s="95"/>
      <c r="H15" s="95">
        <f>SUMIF('3BL ACTUAL'!C:C,A15,'3BL ACTUAL'!E:E)</f>
        <v>0</v>
      </c>
      <c r="I15" s="95"/>
      <c r="J15" s="95"/>
      <c r="K15" s="95"/>
      <c r="L15" s="95"/>
      <c r="M15" s="154">
        <f t="shared" si="0"/>
        <v>0</v>
      </c>
      <c r="N15" s="181"/>
      <c r="O15" s="14"/>
      <c r="P15" s="14"/>
    </row>
    <row r="16" spans="1:17" ht="15">
      <c r="A16" s="284"/>
      <c r="B16" s="331"/>
      <c r="C16" s="63"/>
      <c r="D16" s="95">
        <f>SUMIF('1 BL anterior'!C:C,A16,'1 BL anterior'!E:E)</f>
        <v>0</v>
      </c>
      <c r="E16" s="95"/>
      <c r="F16" s="95">
        <f>SUMIF('2 BL preli'!B:B,A16,'2 BL preli'!D:D)</f>
        <v>0</v>
      </c>
      <c r="G16" s="95"/>
      <c r="H16" s="95">
        <f>SUMIF('3BL ACTUAL'!C:C,A16,'3BL ACTUAL'!E:E)</f>
        <v>0</v>
      </c>
      <c r="I16" s="95"/>
      <c r="J16" s="95"/>
      <c r="K16" s="95"/>
      <c r="L16" s="95"/>
      <c r="M16" s="154">
        <f t="shared" si="0"/>
        <v>0</v>
      </c>
      <c r="N16" s="181"/>
      <c r="O16" s="14"/>
      <c r="P16" s="14"/>
    </row>
    <row r="17" spans="1:16" ht="15">
      <c r="A17" s="284"/>
      <c r="B17" s="331"/>
      <c r="C17" s="63"/>
      <c r="D17" s="95">
        <f>SUMIF('1 BL anterior'!C:C,A17,'1 BL anterior'!E:E)</f>
        <v>0</v>
      </c>
      <c r="E17" s="95"/>
      <c r="F17" s="95">
        <f>SUMIF('2 BL preli'!B:B,A17,'2 BL preli'!D:D)</f>
        <v>0</v>
      </c>
      <c r="G17" s="95"/>
      <c r="H17" s="95">
        <f>SUMIF('3BL ACTUAL'!C:C,A17,'3BL ACTUAL'!E:E)</f>
        <v>0</v>
      </c>
      <c r="I17" s="95"/>
      <c r="J17" s="95"/>
      <c r="K17" s="95"/>
      <c r="L17" s="95"/>
      <c r="M17" s="154">
        <f t="shared" si="0"/>
        <v>0</v>
      </c>
      <c r="N17" s="181"/>
      <c r="O17" s="14"/>
      <c r="P17" s="14"/>
    </row>
    <row r="18" spans="1:16" ht="15">
      <c r="A18" s="284"/>
      <c r="B18" s="331"/>
      <c r="C18" s="63"/>
      <c r="D18" s="95">
        <f>SUMIF('1 BL anterior'!C:C,A18,'1 BL anterior'!E:E)</f>
        <v>0</v>
      </c>
      <c r="E18" s="95"/>
      <c r="F18" s="95">
        <f>SUMIF('2 BL preli'!B:B,A18,'2 BL preli'!D:D)</f>
        <v>0</v>
      </c>
      <c r="G18" s="95"/>
      <c r="H18" s="95">
        <f>SUMIF('3BL ACTUAL'!C:C,A18,'3BL ACTUAL'!E:E)</f>
        <v>0</v>
      </c>
      <c r="I18" s="95"/>
      <c r="J18" s="95"/>
      <c r="K18" s="95"/>
      <c r="L18" s="95"/>
      <c r="M18" s="154">
        <f t="shared" si="0"/>
        <v>0</v>
      </c>
      <c r="N18" s="181"/>
      <c r="O18" s="14"/>
      <c r="P18" s="14"/>
    </row>
    <row r="19" spans="1:16" ht="15">
      <c r="A19" s="284"/>
      <c r="B19" s="331"/>
      <c r="C19" s="63"/>
      <c r="D19" s="95">
        <f>SUMIF('1 BL anterior'!C:C,A19,'1 BL anterior'!E:E)</f>
        <v>0</v>
      </c>
      <c r="E19" s="95"/>
      <c r="F19" s="95">
        <f>SUMIF('2 BL preli'!B:B,A19,'2 BL preli'!D:D)</f>
        <v>0</v>
      </c>
      <c r="G19" s="95"/>
      <c r="H19" s="95">
        <f>SUMIF('3BL ACTUAL'!C:C,A19,'3BL ACTUAL'!E:E)</f>
        <v>0</v>
      </c>
      <c r="I19" s="95"/>
      <c r="J19" s="95"/>
      <c r="K19" s="95"/>
      <c r="L19" s="95"/>
      <c r="M19" s="154">
        <f t="shared" si="0"/>
        <v>0</v>
      </c>
      <c r="N19" s="181"/>
      <c r="O19" s="14"/>
      <c r="P19" s="14"/>
    </row>
    <row r="20" spans="1:16" ht="15">
      <c r="A20" s="254"/>
      <c r="B20" s="253"/>
      <c r="C20" s="62"/>
      <c r="D20" s="178"/>
      <c r="E20" s="178"/>
      <c r="F20" s="95"/>
      <c r="G20" s="137"/>
      <c r="H20" s="71"/>
      <c r="I20" s="178"/>
      <c r="J20" s="95"/>
      <c r="K20" s="95"/>
      <c r="L20" s="178"/>
      <c r="M20" s="95"/>
      <c r="N20" s="181"/>
      <c r="O20" s="14"/>
      <c r="P20" s="14"/>
    </row>
    <row r="21" spans="1:16" ht="13.5" thickBot="1">
      <c r="B21" s="140"/>
      <c r="C21" s="11"/>
      <c r="D21" s="194"/>
      <c r="E21" s="194"/>
      <c r="F21" s="95"/>
      <c r="G21" s="194"/>
      <c r="H21" s="71"/>
      <c r="I21" s="178"/>
      <c r="J21" s="95"/>
      <c r="K21" s="95"/>
      <c r="L21" s="178"/>
      <c r="M21" s="195"/>
      <c r="N21" s="181"/>
      <c r="O21" s="181"/>
      <c r="P21" s="14"/>
    </row>
    <row r="22" spans="1:16" ht="13.5" thickBot="1">
      <c r="B22" s="12"/>
      <c r="C22" s="12"/>
      <c r="D22" s="96">
        <f t="shared" ref="D22:M22" si="1">SUM(D9:D21)</f>
        <v>0</v>
      </c>
      <c r="E22" s="96">
        <f t="shared" si="1"/>
        <v>0</v>
      </c>
      <c r="F22" s="96">
        <f t="shared" si="1"/>
        <v>0</v>
      </c>
      <c r="G22" s="96">
        <f t="shared" si="1"/>
        <v>0</v>
      </c>
      <c r="H22" s="96">
        <f t="shared" si="1"/>
        <v>0</v>
      </c>
      <c r="I22" s="96">
        <f t="shared" si="1"/>
        <v>0</v>
      </c>
      <c r="J22" s="96">
        <f t="shared" si="1"/>
        <v>0</v>
      </c>
      <c r="K22" s="96">
        <f t="shared" si="1"/>
        <v>0</v>
      </c>
      <c r="L22" s="96">
        <f t="shared" si="1"/>
        <v>0</v>
      </c>
      <c r="M22" s="97">
        <f t="shared" si="1"/>
        <v>0</v>
      </c>
      <c r="N22" s="155">
        <f>AVERAGE(N9:N21)</f>
        <v>0.25</v>
      </c>
      <c r="O22" s="155">
        <f>AVERAGE(O9:O21)</f>
        <v>0.5</v>
      </c>
      <c r="P22" s="155">
        <f>+N22+O22</f>
        <v>0.75</v>
      </c>
    </row>
    <row r="23" spans="1:16">
      <c r="B23"/>
      <c r="C23"/>
      <c r="D23" s="285">
        <f>+D12-D22</f>
        <v>0</v>
      </c>
      <c r="E23"/>
      <c r="F23" s="285">
        <f>+F12-F22</f>
        <v>0</v>
      </c>
      <c r="G23"/>
      <c r="H23"/>
      <c r="I23"/>
      <c r="J23"/>
      <c r="K23"/>
      <c r="L23"/>
      <c r="M23" s="285">
        <f>+M12-M22</f>
        <v>0</v>
      </c>
      <c r="N23"/>
    </row>
    <row r="24" spans="1:16">
      <c r="A24"/>
      <c r="B24"/>
      <c r="C24"/>
      <c r="D24"/>
      <c r="E24" s="206"/>
    </row>
    <row r="25" spans="1:16">
      <c r="A25" s="3"/>
      <c r="B25" s="22" t="s">
        <v>0</v>
      </c>
      <c r="C25" s="3"/>
      <c r="D25" s="3"/>
      <c r="E25" s="206"/>
      <c r="M25" s="234"/>
    </row>
    <row r="26" spans="1:16">
      <c r="A26" s="3"/>
      <c r="B26" s="22" t="s">
        <v>1</v>
      </c>
      <c r="C26" s="3"/>
      <c r="D26" s="3"/>
      <c r="E26" s="3"/>
      <c r="F26" s="3"/>
      <c r="G26" s="28"/>
      <c r="H26" s="3"/>
      <c r="I26" s="28"/>
      <c r="J26" s="3"/>
    </row>
    <row r="27" spans="1:16">
      <c r="A27" s="22"/>
      <c r="B27" s="3"/>
      <c r="C27" s="3"/>
      <c r="D27" s="3"/>
      <c r="E27" s="3"/>
      <c r="F27" s="3"/>
      <c r="G27" s="3"/>
      <c r="H27" s="3"/>
      <c r="I27" s="3"/>
      <c r="J27" s="3"/>
    </row>
    <row r="28" spans="1:16">
      <c r="A28" s="3"/>
      <c r="B28" s="22" t="s">
        <v>2</v>
      </c>
      <c r="C28" s="22">
        <v>2</v>
      </c>
      <c r="D28" s="3" t="s">
        <v>53</v>
      </c>
      <c r="E28" s="207"/>
      <c r="F28" s="207"/>
      <c r="G28" s="207"/>
      <c r="H28" s="207"/>
      <c r="I28" s="208"/>
      <c r="J28" s="208"/>
    </row>
    <row r="29" spans="1:16">
      <c r="A29" s="22">
        <v>1</v>
      </c>
      <c r="B29" s="3" t="s">
        <v>52</v>
      </c>
      <c r="C29" s="22">
        <v>3</v>
      </c>
      <c r="D29" s="3" t="s">
        <v>55</v>
      </c>
      <c r="E29" s="207"/>
      <c r="F29" s="207"/>
      <c r="G29" s="207"/>
      <c r="H29" s="207"/>
      <c r="I29" s="208"/>
      <c r="J29" s="208"/>
    </row>
    <row r="30" spans="1:16">
      <c r="A30" s="22">
        <v>2</v>
      </c>
      <c r="B30" s="3" t="s">
        <v>54</v>
      </c>
      <c r="C30" s="22">
        <v>4</v>
      </c>
      <c r="D30" s="3" t="s">
        <v>56</v>
      </c>
      <c r="E30" s="207"/>
      <c r="F30" s="207"/>
      <c r="G30" s="207"/>
      <c r="H30" s="207"/>
      <c r="I30" s="208"/>
      <c r="J30" s="208"/>
    </row>
    <row r="31" spans="1:16">
      <c r="A31" s="22"/>
      <c r="B31" s="22" t="s">
        <v>3</v>
      </c>
      <c r="C31" s="22">
        <v>5</v>
      </c>
      <c r="D31" s="108" t="s">
        <v>58</v>
      </c>
      <c r="E31" s="207"/>
      <c r="F31" s="207"/>
      <c r="G31" s="207"/>
      <c r="H31" s="207"/>
      <c r="I31" s="208"/>
      <c r="J31" s="208"/>
    </row>
    <row r="32" spans="1:16">
      <c r="A32" s="22">
        <v>3</v>
      </c>
      <c r="B32" s="3" t="s">
        <v>57</v>
      </c>
      <c r="C32" s="3"/>
      <c r="D32" s="3"/>
      <c r="E32" s="207"/>
      <c r="F32" s="207"/>
      <c r="G32" s="207"/>
      <c r="H32" s="207"/>
      <c r="I32" s="208"/>
      <c r="J32" s="208"/>
    </row>
    <row r="33" spans="1:10">
      <c r="A33" s="22">
        <v>2</v>
      </c>
      <c r="B33" s="3" t="s">
        <v>59</v>
      </c>
      <c r="C33" s="3"/>
      <c r="D33" s="3"/>
      <c r="E33" s="207"/>
      <c r="F33" s="214"/>
      <c r="G33" s="207"/>
      <c r="H33" s="207"/>
      <c r="I33" s="208"/>
      <c r="J33" s="208"/>
    </row>
    <row r="34" spans="1:10">
      <c r="A34" s="22">
        <v>1</v>
      </c>
      <c r="B34" s="3" t="s">
        <v>60</v>
      </c>
      <c r="C34" s="3"/>
      <c r="D34" s="3"/>
      <c r="E34" s="207"/>
      <c r="F34" s="207"/>
      <c r="G34" s="207"/>
      <c r="H34" s="207"/>
      <c r="I34" s="208"/>
      <c r="J34" s="208"/>
    </row>
    <row r="35" spans="1:10">
      <c r="A35"/>
      <c r="B35"/>
      <c r="C35"/>
      <c r="D35"/>
      <c r="E35" s="207"/>
      <c r="F35" s="207"/>
      <c r="G35" s="207"/>
      <c r="H35" s="207"/>
      <c r="I35" s="208"/>
      <c r="J35" s="208"/>
    </row>
  </sheetData>
  <mergeCells count="3">
    <mergeCell ref="L2:M4"/>
    <mergeCell ref="N6:P6"/>
    <mergeCell ref="N7:O7"/>
  </mergeCells>
  <pageMargins left="0.15748031496062992" right="0.11811023622047245" top="0.6692913385826772" bottom="0.74803149606299213" header="0.47244094488188981" footer="0.35433070866141736"/>
  <pageSetup paperSize="9" scale="66" orientation="landscape" r:id="rId1"/>
  <headerFooter alignWithMargins="0">
    <oddHeader>&amp;A</oddHeader>
    <oddFooter>&amp;Z&amp;F&amp;RPágina &amp;P</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71">
    <tabColor theme="3"/>
    <pageSetUpPr fitToPage="1"/>
  </sheetPr>
  <dimension ref="A1:Q37"/>
  <sheetViews>
    <sheetView workbookViewId="0"/>
  </sheetViews>
  <sheetFormatPr baseColWidth="10" defaultColWidth="9.140625" defaultRowHeight="12.75"/>
  <cols>
    <col min="1" max="1" width="18.140625" style="203" customWidth="1"/>
    <col min="2" max="2" width="49.5703125" style="203" customWidth="1"/>
    <col min="3" max="3" width="4.85546875" style="203" customWidth="1"/>
    <col min="4" max="4" width="19" style="203" customWidth="1"/>
    <col min="5" max="5" width="14.5703125" style="203" bestFit="1" customWidth="1"/>
    <col min="6" max="6" width="13.42578125" style="203" bestFit="1" customWidth="1"/>
    <col min="7" max="7" width="16.28515625" style="203" customWidth="1"/>
    <col min="8" max="8" width="15.7109375" style="203" customWidth="1"/>
    <col min="9" max="9" width="9.5703125" style="203" bestFit="1" customWidth="1"/>
    <col min="10" max="10" width="10.140625" style="203" bestFit="1" customWidth="1"/>
    <col min="11" max="11" width="9.5703125" style="203" customWidth="1"/>
    <col min="12" max="12" width="10.140625" style="203" customWidth="1"/>
    <col min="13" max="13" width="18.42578125" style="203" customWidth="1"/>
    <col min="14" max="14" width="6.42578125" style="203" bestFit="1" customWidth="1"/>
    <col min="15" max="15" width="8" style="203" bestFit="1" customWidth="1"/>
    <col min="16" max="16" width="8.85546875" style="203" bestFit="1" customWidth="1"/>
    <col min="17" max="16384" width="9.140625" style="203"/>
  </cols>
  <sheetData>
    <row r="1" spans="1:16">
      <c r="B1" s="106"/>
    </row>
    <row r="2" spans="1:16" ht="12.75" customHeight="1">
      <c r="B2" s="1" t="str">
        <f>+'4 BG101'!$B$2</f>
        <v>TABACALERA MENHURSA S.A.</v>
      </c>
      <c r="C2" s="1"/>
      <c r="D2" s="1"/>
      <c r="E2" s="1"/>
      <c r="F2" s="2"/>
      <c r="G2" s="2"/>
      <c r="H2" s="2"/>
      <c r="I2" s="2"/>
      <c r="J2" s="2"/>
      <c r="K2"/>
      <c r="L2" s="3509">
        <f>+'5 PG101'!C16</f>
        <v>620</v>
      </c>
      <c r="M2" s="3509"/>
      <c r="N2"/>
    </row>
    <row r="3" spans="1:16" ht="12.75" customHeight="1">
      <c r="B3" s="1" t="str">
        <f>+'4 BG101'!$B$3</f>
        <v>ANEXOS A LOS ESTADOS FINANCIEROS</v>
      </c>
      <c r="C3" s="1"/>
      <c r="D3" s="1"/>
      <c r="E3" s="1"/>
      <c r="F3" s="2"/>
      <c r="G3" s="2"/>
      <c r="H3" s="2"/>
      <c r="I3" s="2"/>
      <c r="J3" s="2"/>
      <c r="K3"/>
      <c r="L3" s="3509"/>
      <c r="M3" s="3509"/>
      <c r="N3"/>
    </row>
    <row r="4" spans="1:16" ht="12.75" customHeight="1">
      <c r="B4" s="1" t="str">
        <f>+'5 PG101'!B16</f>
        <v>informativas</v>
      </c>
      <c r="C4" s="1"/>
      <c r="D4" s="1"/>
      <c r="E4" s="1"/>
      <c r="F4" s="2"/>
      <c r="G4" s="2"/>
      <c r="H4" s="2"/>
      <c r="I4" s="2"/>
      <c r="J4" s="2"/>
      <c r="K4"/>
      <c r="L4" s="3509"/>
      <c r="M4" s="3509"/>
      <c r="N4"/>
    </row>
    <row r="5" spans="1:16">
      <c r="B5" s="39" t="str">
        <f>+'5 PG101'!A5</f>
        <v>AL 31 DE DICIEMBRE DEL 2023</v>
      </c>
      <c r="C5" s="39"/>
      <c r="D5" s="39"/>
      <c r="E5" s="39"/>
      <c r="F5" s="39"/>
      <c r="G5" s="39"/>
      <c r="H5" s="39"/>
      <c r="I5" s="39"/>
      <c r="J5" s="39"/>
      <c r="K5"/>
      <c r="L5"/>
      <c r="M5"/>
      <c r="N5"/>
      <c r="O5"/>
    </row>
    <row r="6" spans="1:16">
      <c r="B6"/>
      <c r="C6" s="204"/>
      <c r="D6"/>
      <c r="E6"/>
      <c r="F6"/>
      <c r="G6"/>
      <c r="H6"/>
      <c r="I6"/>
      <c r="J6"/>
      <c r="K6"/>
      <c r="L6"/>
      <c r="M6"/>
      <c r="N6" s="3337" t="s">
        <v>61</v>
      </c>
      <c r="O6" s="3347"/>
      <c r="P6" s="3338"/>
    </row>
    <row r="7" spans="1:16">
      <c r="B7" s="50" t="s">
        <v>10</v>
      </c>
      <c r="C7" s="12"/>
      <c r="D7" s="56" t="s">
        <v>11</v>
      </c>
      <c r="E7" s="50"/>
      <c r="F7" s="37" t="s">
        <v>12</v>
      </c>
      <c r="G7" s="38"/>
      <c r="H7" s="18" t="s">
        <v>14</v>
      </c>
      <c r="I7" s="5" t="s">
        <v>13</v>
      </c>
      <c r="J7" s="5"/>
      <c r="K7" s="19" t="s">
        <v>15</v>
      </c>
      <c r="L7" s="20"/>
      <c r="M7" s="31" t="s">
        <v>11</v>
      </c>
      <c r="N7" s="3337"/>
      <c r="O7" s="3338"/>
      <c r="P7" s="157" t="s">
        <v>62</v>
      </c>
    </row>
    <row r="8" spans="1:16">
      <c r="B8" s="7"/>
      <c r="C8" s="7" t="s">
        <v>16</v>
      </c>
      <c r="D8" s="67">
        <f>+'4 BG101'!$D$9</f>
        <v>44926</v>
      </c>
      <c r="E8" s="55" t="str">
        <f>+'4 BG101'!$E$9</f>
        <v>VARIACIÓN</v>
      </c>
      <c r="F8" s="67">
        <f>+'4 BG101'!$F$9</f>
        <v>45230</v>
      </c>
      <c r="G8" s="437" t="str">
        <f>+'4 BG101'!$G$9</f>
        <v>VARIACIÓN</v>
      </c>
      <c r="H8" s="67">
        <f>+'5 PG101'!G9</f>
        <v>45291</v>
      </c>
      <c r="I8" s="15" t="s">
        <v>17</v>
      </c>
      <c r="J8" s="15" t="s">
        <v>18</v>
      </c>
      <c r="K8" s="15" t="s">
        <v>17</v>
      </c>
      <c r="L8" s="15" t="s">
        <v>18</v>
      </c>
      <c r="M8" s="32" t="s">
        <v>41</v>
      </c>
      <c r="N8" s="158" t="s">
        <v>51</v>
      </c>
      <c r="O8" s="158" t="s">
        <v>4</v>
      </c>
      <c r="P8" s="159" t="s">
        <v>63</v>
      </c>
    </row>
    <row r="9" spans="1:16">
      <c r="B9" s="230"/>
      <c r="C9" s="8"/>
      <c r="D9" s="192"/>
      <c r="E9" s="192"/>
      <c r="F9" s="192"/>
      <c r="G9" s="205" t="s">
        <v>7</v>
      </c>
      <c r="H9" s="178"/>
      <c r="I9" s="192"/>
      <c r="J9" s="193"/>
      <c r="K9" s="95"/>
      <c r="L9" s="178"/>
      <c r="M9" s="193"/>
      <c r="N9" s="160"/>
      <c r="O9" s="160"/>
      <c r="P9" s="13"/>
    </row>
    <row r="10" spans="1:16" ht="15">
      <c r="A10" s="189" t="s">
        <v>490</v>
      </c>
      <c r="B10" s="367" t="s">
        <v>486</v>
      </c>
      <c r="C10" s="9"/>
      <c r="D10" s="178"/>
      <c r="E10" s="178"/>
      <c r="F10" s="178"/>
      <c r="G10" s="256"/>
      <c r="H10" s="178"/>
      <c r="I10" s="178">
        <f>SUMIF(AJUSTES!B:B,A10,AJUSTES!E:E)</f>
        <v>0</v>
      </c>
      <c r="J10" s="95">
        <f>SUMIF(AJUSTES!B:B,A10,AJUSTES!F:F)</f>
        <v>0</v>
      </c>
      <c r="K10" s="95"/>
      <c r="L10" s="178"/>
      <c r="M10" s="95"/>
      <c r="N10" s="154"/>
      <c r="O10" s="154"/>
      <c r="P10" s="14"/>
    </row>
    <row r="11" spans="1:16">
      <c r="A11">
        <v>6141</v>
      </c>
      <c r="B11" s="189" t="s">
        <v>120</v>
      </c>
      <c r="C11" s="63"/>
      <c r="D11" s="178">
        <f>SUMIF('1 BL anterior'!B:B,A11,'1 BL anterior'!E:E)</f>
        <v>0</v>
      </c>
      <c r="E11" s="95"/>
      <c r="F11" s="200">
        <f>SUMIF('2 BL preli'!A:A,A11,'2 BL preli'!D:D)</f>
        <v>0</v>
      </c>
      <c r="G11" s="178"/>
      <c r="H11" s="95"/>
      <c r="I11" s="95"/>
      <c r="J11" s="95"/>
      <c r="K11" s="95"/>
      <c r="L11" s="95"/>
      <c r="M11" s="154">
        <f>SUMIF('3BL ACTUAL'!B:B,A11,'3BL ACTUAL'!E:E)</f>
        <v>0</v>
      </c>
      <c r="N11" s="21">
        <f t="shared" ref="N11:N22" si="0">IF(M11&lt;&gt;0,1,0)</f>
        <v>0</v>
      </c>
      <c r="O11" s="14">
        <f t="shared" ref="O11:O22" si="1">IF(M11&lt;&gt;0,3,0)</f>
        <v>0</v>
      </c>
      <c r="P11" s="14">
        <f t="shared" ref="P11:P22" si="2">+N11+O11</f>
        <v>0</v>
      </c>
    </row>
    <row r="12" spans="1:16" ht="15">
      <c r="A12" s="284">
        <v>6142</v>
      </c>
      <c r="B12" s="331" t="s">
        <v>164</v>
      </c>
      <c r="C12" s="63"/>
      <c r="D12" s="178">
        <f>SUMIF('1 BL anterior'!B:B,A12,'1 BL anterior'!E:E)</f>
        <v>0</v>
      </c>
      <c r="E12" s="95"/>
      <c r="F12" s="200">
        <f>SUMIF('2 BL preli'!A:A,A12,'2 BL preli'!D:D)</f>
        <v>0</v>
      </c>
      <c r="G12" s="178"/>
      <c r="H12" s="95"/>
      <c r="I12" s="95"/>
      <c r="J12" s="95"/>
      <c r="K12" s="95"/>
      <c r="L12" s="95"/>
      <c r="M12" s="154">
        <f>SUMIF('3BL ACTUAL'!B:B,A12,'3BL ACTUAL'!E:E)</f>
        <v>0</v>
      </c>
      <c r="N12" s="21">
        <f t="shared" si="0"/>
        <v>0</v>
      </c>
      <c r="O12" s="14">
        <f t="shared" si="1"/>
        <v>0</v>
      </c>
      <c r="P12" s="14">
        <f t="shared" si="2"/>
        <v>0</v>
      </c>
    </row>
    <row r="13" spans="1:16" ht="15">
      <c r="A13" s="284">
        <v>6143</v>
      </c>
      <c r="B13" s="331" t="s">
        <v>165</v>
      </c>
      <c r="C13" s="63"/>
      <c r="D13" s="178">
        <f>SUMIF('1 BL anterior'!B:B,A13,'1 BL anterior'!E:E)</f>
        <v>0</v>
      </c>
      <c r="E13" s="95"/>
      <c r="F13" s="200">
        <f>SUMIF('2 BL preli'!A:A,A13,'2 BL preli'!D:D)</f>
        <v>0</v>
      </c>
      <c r="G13" s="178"/>
      <c r="H13" s="95"/>
      <c r="I13" s="95"/>
      <c r="J13" s="95"/>
      <c r="K13" s="95"/>
      <c r="L13" s="95"/>
      <c r="M13" s="154">
        <f>SUMIF('3BL ACTUAL'!B:B,A13,'3BL ACTUAL'!E:E)</f>
        <v>0</v>
      </c>
      <c r="N13" s="21">
        <f t="shared" si="0"/>
        <v>0</v>
      </c>
      <c r="O13" s="14">
        <f t="shared" si="1"/>
        <v>0</v>
      </c>
      <c r="P13" s="14">
        <f t="shared" si="2"/>
        <v>0</v>
      </c>
    </row>
    <row r="14" spans="1:16" ht="15">
      <c r="A14" s="284">
        <v>6144</v>
      </c>
      <c r="B14" s="331" t="s">
        <v>166</v>
      </c>
      <c r="C14" s="63"/>
      <c r="D14" s="178">
        <f>SUMIF('1 BL anterior'!B:B,A14,'1 BL anterior'!E:E)</f>
        <v>0</v>
      </c>
      <c r="E14" s="95"/>
      <c r="F14" s="200">
        <f>SUMIF('2 BL preli'!A:A,A14,'2 BL preli'!D:D)</f>
        <v>0</v>
      </c>
      <c r="G14" s="178"/>
      <c r="H14" s="95"/>
      <c r="I14" s="95"/>
      <c r="J14" s="95"/>
      <c r="K14" s="95"/>
      <c r="L14" s="95"/>
      <c r="M14" s="154">
        <f>SUMIF('3BL ACTUAL'!B:B,A14,'3BL ACTUAL'!E:E)</f>
        <v>0</v>
      </c>
      <c r="N14" s="21">
        <f t="shared" si="0"/>
        <v>0</v>
      </c>
      <c r="O14" s="14">
        <f t="shared" si="1"/>
        <v>0</v>
      </c>
      <c r="P14" s="14">
        <f t="shared" si="2"/>
        <v>0</v>
      </c>
    </row>
    <row r="15" spans="1:16" ht="15">
      <c r="A15" s="284">
        <v>6145</v>
      </c>
      <c r="B15" s="331" t="s">
        <v>166</v>
      </c>
      <c r="C15" s="63"/>
      <c r="D15" s="178">
        <f>SUMIF('1 BL anterior'!B:B,A15,'1 BL anterior'!E:E)</f>
        <v>0</v>
      </c>
      <c r="E15" s="95"/>
      <c r="F15" s="200">
        <f>SUMIF('2 BL preli'!A:A,A15,'2 BL preli'!D:D)</f>
        <v>0</v>
      </c>
      <c r="G15" s="178"/>
      <c r="H15" s="95"/>
      <c r="I15" s="95"/>
      <c r="J15" s="95"/>
      <c r="K15" s="95"/>
      <c r="L15" s="95"/>
      <c r="M15" s="154">
        <f>SUMIF('3BL ACTUAL'!B:B,A15,'3BL ACTUAL'!E:E)</f>
        <v>0</v>
      </c>
      <c r="N15" s="21">
        <f t="shared" si="0"/>
        <v>0</v>
      </c>
      <c r="O15" s="14">
        <f t="shared" si="1"/>
        <v>0</v>
      </c>
      <c r="P15" s="14">
        <f t="shared" si="2"/>
        <v>0</v>
      </c>
    </row>
    <row r="16" spans="1:16" ht="15">
      <c r="A16" s="284">
        <v>6146</v>
      </c>
      <c r="B16" s="331" t="s">
        <v>487</v>
      </c>
      <c r="C16" s="63"/>
      <c r="D16" s="178">
        <f>SUMIF('1 BL anterior'!B:B,A16,'1 BL anterior'!E:E)</f>
        <v>0</v>
      </c>
      <c r="E16" s="95"/>
      <c r="F16" s="200">
        <f>SUMIF('2 BL preli'!A:A,A16,'2 BL preli'!D:D)</f>
        <v>0</v>
      </c>
      <c r="G16" s="178"/>
      <c r="H16" s="95"/>
      <c r="I16" s="95"/>
      <c r="J16" s="95"/>
      <c r="K16" s="95"/>
      <c r="L16" s="95"/>
      <c r="M16" s="154">
        <f>SUMIF('3BL ACTUAL'!B:B,A16,'3BL ACTUAL'!E:E)</f>
        <v>0</v>
      </c>
      <c r="N16" s="21">
        <f t="shared" si="0"/>
        <v>0</v>
      </c>
      <c r="O16" s="14">
        <f t="shared" si="1"/>
        <v>0</v>
      </c>
      <c r="P16" s="14">
        <f t="shared" si="2"/>
        <v>0</v>
      </c>
    </row>
    <row r="17" spans="1:17" ht="15">
      <c r="A17" s="284">
        <v>6147</v>
      </c>
      <c r="B17" s="331" t="s">
        <v>488</v>
      </c>
      <c r="C17" s="63"/>
      <c r="D17" s="178">
        <f>SUMIF('1 BL anterior'!B:B,A17,'1 BL anterior'!E:E)</f>
        <v>0</v>
      </c>
      <c r="E17" s="95"/>
      <c r="F17" s="200">
        <f>SUMIF('2 BL preli'!A:A,A17,'2 BL preli'!D:D)</f>
        <v>0</v>
      </c>
      <c r="G17" s="178"/>
      <c r="H17" s="95"/>
      <c r="I17" s="95"/>
      <c r="J17" s="95"/>
      <c r="K17" s="95"/>
      <c r="L17" s="95"/>
      <c r="M17" s="154">
        <f>SUMIF('3BL ACTUAL'!B:B,A17,'3BL ACTUAL'!E:E)</f>
        <v>0</v>
      </c>
      <c r="N17" s="21">
        <f t="shared" si="0"/>
        <v>0</v>
      </c>
      <c r="O17" s="14">
        <f t="shared" si="1"/>
        <v>0</v>
      </c>
      <c r="P17" s="14">
        <f t="shared" si="2"/>
        <v>0</v>
      </c>
    </row>
    <row r="18" spans="1:17" ht="15">
      <c r="A18" s="284">
        <v>6148</v>
      </c>
      <c r="B18" s="331" t="s">
        <v>167</v>
      </c>
      <c r="C18" s="63"/>
      <c r="D18" s="178">
        <f>SUMIF('1 BL anterior'!B:B,A18,'1 BL anterior'!E:E)</f>
        <v>0</v>
      </c>
      <c r="E18" s="95"/>
      <c r="F18" s="200">
        <f>SUMIF('2 BL preli'!A:A,A18,'2 BL preli'!D:D)</f>
        <v>0</v>
      </c>
      <c r="G18" s="178"/>
      <c r="H18" s="95"/>
      <c r="I18" s="95"/>
      <c r="J18" s="95"/>
      <c r="K18" s="95"/>
      <c r="L18" s="95"/>
      <c r="M18" s="154">
        <f>SUMIF('3BL ACTUAL'!B:B,A18,'3BL ACTUAL'!E:E)</f>
        <v>0</v>
      </c>
      <c r="N18" s="21">
        <f t="shared" si="0"/>
        <v>0</v>
      </c>
      <c r="O18" s="14">
        <f t="shared" si="1"/>
        <v>0</v>
      </c>
      <c r="P18" s="14">
        <f t="shared" si="2"/>
        <v>0</v>
      </c>
    </row>
    <row r="19" spans="1:17" ht="15">
      <c r="A19" s="284">
        <v>6149</v>
      </c>
      <c r="B19" s="331" t="s">
        <v>168</v>
      </c>
      <c r="C19" s="63"/>
      <c r="D19" s="178">
        <f>SUMIF('1 BL anterior'!B:B,A19,'1 BL anterior'!E:E)</f>
        <v>0</v>
      </c>
      <c r="E19" s="95"/>
      <c r="F19" s="200">
        <f>SUMIF('2 BL preli'!A:A,A19,'2 BL preli'!D:D)</f>
        <v>0</v>
      </c>
      <c r="G19" s="178"/>
      <c r="H19" s="95"/>
      <c r="I19" s="95"/>
      <c r="J19" s="95"/>
      <c r="K19" s="95"/>
      <c r="L19" s="95"/>
      <c r="M19" s="154">
        <f>SUMIF('3BL ACTUAL'!B:B,A19,'3BL ACTUAL'!E:E)</f>
        <v>0</v>
      </c>
      <c r="N19" s="21">
        <f t="shared" si="0"/>
        <v>0</v>
      </c>
      <c r="O19" s="14">
        <f t="shared" si="1"/>
        <v>0</v>
      </c>
      <c r="P19" s="14">
        <f t="shared" si="2"/>
        <v>0</v>
      </c>
    </row>
    <row r="20" spans="1:17" ht="15">
      <c r="A20" s="284">
        <v>6150</v>
      </c>
      <c r="B20" s="331" t="s">
        <v>169</v>
      </c>
      <c r="C20" s="63"/>
      <c r="D20" s="178">
        <f>SUMIF('1 BL anterior'!B:B,A20,'1 BL anterior'!E:E)</f>
        <v>0</v>
      </c>
      <c r="E20" s="95"/>
      <c r="F20" s="200">
        <f>SUMIF('2 BL preli'!A:A,A20,'2 BL preli'!D:D)</f>
        <v>0</v>
      </c>
      <c r="G20" s="178"/>
      <c r="H20" s="95"/>
      <c r="I20" s="95"/>
      <c r="J20" s="95"/>
      <c r="K20" s="95"/>
      <c r="L20" s="95"/>
      <c r="M20" s="154">
        <f>SUMIF('3BL ACTUAL'!B:B,A20,'3BL ACTUAL'!E:E)</f>
        <v>0</v>
      </c>
      <c r="N20" s="21">
        <f t="shared" si="0"/>
        <v>0</v>
      </c>
      <c r="O20" s="14">
        <f t="shared" si="1"/>
        <v>0</v>
      </c>
      <c r="P20" s="14">
        <f t="shared" si="2"/>
        <v>0</v>
      </c>
    </row>
    <row r="21" spans="1:17" ht="15">
      <c r="A21" s="254">
        <v>6151</v>
      </c>
      <c r="B21" s="253" t="s">
        <v>489</v>
      </c>
      <c r="C21" s="63"/>
      <c r="D21" s="178">
        <f>SUMIF('1 BL anterior'!B:B,A21,'1 BL anterior'!E:E)</f>
        <v>0</v>
      </c>
      <c r="E21" s="95"/>
      <c r="F21" s="200">
        <f>SUMIF('2 BL preli'!A:A,A21,'2 BL preli'!D:D)</f>
        <v>0</v>
      </c>
      <c r="G21" s="178"/>
      <c r="H21" s="95"/>
      <c r="I21" s="95"/>
      <c r="J21" s="95"/>
      <c r="K21" s="95"/>
      <c r="L21" s="95"/>
      <c r="M21" s="154">
        <f>SUMIF('3BL ACTUAL'!B:B,A21,'3BL ACTUAL'!E:E)</f>
        <v>0</v>
      </c>
      <c r="N21" s="21">
        <f t="shared" si="0"/>
        <v>0</v>
      </c>
      <c r="O21" s="14">
        <f t="shared" si="1"/>
        <v>0</v>
      </c>
      <c r="P21" s="14">
        <f t="shared" si="2"/>
        <v>0</v>
      </c>
    </row>
    <row r="22" spans="1:17" ht="15">
      <c r="A22" s="254"/>
      <c r="B22" s="253"/>
      <c r="C22" s="62"/>
      <c r="D22" s="178"/>
      <c r="E22" s="178"/>
      <c r="F22" s="200"/>
      <c r="G22" s="178"/>
      <c r="H22" s="95"/>
      <c r="I22" s="178"/>
      <c r="J22" s="95"/>
      <c r="K22" s="95"/>
      <c r="L22" s="178"/>
      <c r="M22" s="154"/>
      <c r="N22" s="21">
        <f t="shared" si="0"/>
        <v>0</v>
      </c>
      <c r="O22" s="14">
        <f t="shared" si="1"/>
        <v>0</v>
      </c>
      <c r="P22" s="14">
        <f t="shared" si="2"/>
        <v>0</v>
      </c>
    </row>
    <row r="23" spans="1:17">
      <c r="B23" s="140"/>
      <c r="C23" s="11"/>
      <c r="D23" s="194"/>
      <c r="E23" s="194"/>
      <c r="F23" s="95"/>
      <c r="G23" s="194"/>
      <c r="H23" s="71"/>
      <c r="I23" s="178"/>
      <c r="J23" s="95"/>
      <c r="K23" s="95"/>
      <c r="L23" s="178"/>
      <c r="M23" s="195"/>
      <c r="N23" s="181"/>
      <c r="O23" s="181"/>
      <c r="P23" s="14"/>
    </row>
    <row r="24" spans="1:17">
      <c r="B24" s="12"/>
      <c r="C24" s="12"/>
      <c r="D24" s="96">
        <f t="shared" ref="D24:M24" si="3">SUM(D9:D23)</f>
        <v>0</v>
      </c>
      <c r="E24" s="96">
        <f t="shared" si="3"/>
        <v>0</v>
      </c>
      <c r="F24" s="96">
        <f t="shared" si="3"/>
        <v>0</v>
      </c>
      <c r="G24" s="96">
        <f t="shared" si="3"/>
        <v>0</v>
      </c>
      <c r="H24" s="96">
        <f t="shared" si="3"/>
        <v>0</v>
      </c>
      <c r="I24" s="96">
        <f t="shared" si="3"/>
        <v>0</v>
      </c>
      <c r="J24" s="96">
        <f t="shared" si="3"/>
        <v>0</v>
      </c>
      <c r="K24" s="96">
        <f t="shared" si="3"/>
        <v>0</v>
      </c>
      <c r="L24" s="96">
        <f t="shared" si="3"/>
        <v>0</v>
      </c>
      <c r="M24" s="97">
        <f t="shared" si="3"/>
        <v>0</v>
      </c>
      <c r="N24" s="1167">
        <f>IF(SUM(N$11:N23)=0,0,SUM(N$11:N23)/COUNTIF(N$11:N23,"&gt;0"))</f>
        <v>0</v>
      </c>
      <c r="O24" s="1167">
        <f>IF(SUM(O$11:O23)=0,0,SUM(O$11:O23)/COUNTIF(O$11:O23,"&gt;0"))</f>
        <v>0</v>
      </c>
      <c r="P24" s="1167">
        <f>IF(SUM(P$11:P23)=0,0,SUM(P$11:P23)/COUNTIF(P$11:P23,"&gt;0"))</f>
        <v>0</v>
      </c>
      <c r="Q24" s="203">
        <f>+B25</f>
        <v>0</v>
      </c>
    </row>
    <row r="25" spans="1:17">
      <c r="B25"/>
      <c r="C25"/>
      <c r="D25"/>
      <c r="E25"/>
      <c r="F25"/>
      <c r="G25"/>
      <c r="H25"/>
      <c r="I25"/>
      <c r="J25"/>
      <c r="K25"/>
      <c r="L25"/>
      <c r="M25"/>
      <c r="N25"/>
    </row>
    <row r="26" spans="1:17">
      <c r="A26"/>
      <c r="B26"/>
      <c r="C26"/>
      <c r="D26"/>
      <c r="E26" s="206"/>
    </row>
    <row r="27" spans="1:17">
      <c r="A27" s="3"/>
      <c r="B27" s="22" t="s">
        <v>0</v>
      </c>
      <c r="C27" s="3"/>
      <c r="D27" s="3"/>
      <c r="E27" s="206"/>
      <c r="M27" s="234"/>
    </row>
    <row r="28" spans="1:17">
      <c r="A28" s="3"/>
      <c r="B28" s="22" t="s">
        <v>1</v>
      </c>
      <c r="C28" s="3"/>
      <c r="D28" s="3"/>
      <c r="E28" s="3"/>
      <c r="F28" s="3"/>
      <c r="G28" s="28"/>
      <c r="H28" s="3"/>
      <c r="I28" s="28"/>
      <c r="J28" s="3"/>
    </row>
    <row r="29" spans="1:17">
      <c r="A29" s="22"/>
      <c r="B29" s="3"/>
      <c r="C29" s="3"/>
      <c r="D29" s="3"/>
      <c r="E29" s="3"/>
      <c r="F29" s="3"/>
      <c r="G29" s="3"/>
      <c r="H29" s="3"/>
      <c r="I29" s="3"/>
      <c r="J29" s="3"/>
    </row>
    <row r="30" spans="1:17">
      <c r="A30" s="3"/>
      <c r="B30" s="22" t="s">
        <v>2</v>
      </c>
      <c r="C30" s="22">
        <v>2</v>
      </c>
      <c r="D30" s="3" t="s">
        <v>53</v>
      </c>
      <c r="E30" s="207"/>
      <c r="F30" s="207"/>
      <c r="G30" s="207"/>
      <c r="H30" s="207"/>
      <c r="I30" s="208"/>
      <c r="J30" s="208"/>
    </row>
    <row r="31" spans="1:17">
      <c r="A31" s="22">
        <v>1</v>
      </c>
      <c r="B31" s="3" t="s">
        <v>52</v>
      </c>
      <c r="C31" s="22">
        <v>3</v>
      </c>
      <c r="D31" s="3" t="s">
        <v>55</v>
      </c>
      <c r="E31" s="207"/>
      <c r="F31" s="207"/>
      <c r="G31" s="207"/>
      <c r="H31" s="207"/>
      <c r="I31" s="208"/>
      <c r="J31" s="208"/>
    </row>
    <row r="32" spans="1:17">
      <c r="A32" s="22">
        <v>2</v>
      </c>
      <c r="B32" s="3" t="s">
        <v>54</v>
      </c>
      <c r="C32" s="22">
        <v>4</v>
      </c>
      <c r="D32" s="3" t="s">
        <v>56</v>
      </c>
      <c r="E32" s="207"/>
      <c r="F32" s="207"/>
      <c r="G32" s="207"/>
      <c r="H32" s="207"/>
      <c r="I32" s="208"/>
      <c r="J32" s="208"/>
    </row>
    <row r="33" spans="1:10">
      <c r="A33" s="22"/>
      <c r="B33" s="22" t="s">
        <v>3</v>
      </c>
      <c r="C33" s="22">
        <v>5</v>
      </c>
      <c r="D33" s="108" t="s">
        <v>58</v>
      </c>
      <c r="E33" s="207"/>
      <c r="F33" s="207"/>
      <c r="G33" s="207"/>
      <c r="H33" s="207"/>
      <c r="I33" s="208"/>
      <c r="J33" s="208"/>
    </row>
    <row r="34" spans="1:10">
      <c r="A34" s="22">
        <v>3</v>
      </c>
      <c r="B34" s="3" t="s">
        <v>57</v>
      </c>
      <c r="C34" s="3"/>
      <c r="D34" s="3"/>
      <c r="E34" s="207"/>
      <c r="F34" s="207"/>
      <c r="G34" s="207"/>
      <c r="H34" s="207"/>
      <c r="I34" s="208"/>
      <c r="J34" s="208"/>
    </row>
    <row r="35" spans="1:10">
      <c r="A35" s="22">
        <v>2</v>
      </c>
      <c r="B35" s="3" t="s">
        <v>59</v>
      </c>
      <c r="C35" s="3"/>
      <c r="D35" s="3"/>
      <c r="E35" s="207"/>
      <c r="F35" s="214"/>
      <c r="G35" s="207"/>
      <c r="H35" s="207"/>
      <c r="I35" s="208"/>
      <c r="J35" s="208"/>
    </row>
    <row r="36" spans="1:10">
      <c r="A36" s="22">
        <v>1</v>
      </c>
      <c r="B36" s="3" t="s">
        <v>60</v>
      </c>
      <c r="C36" s="3"/>
      <c r="D36" s="3"/>
      <c r="E36" s="207"/>
      <c r="F36" s="207"/>
      <c r="G36" s="207"/>
      <c r="H36" s="207"/>
      <c r="I36" s="208"/>
      <c r="J36" s="208"/>
    </row>
    <row r="37" spans="1:10">
      <c r="A37"/>
      <c r="B37"/>
      <c r="C37"/>
      <c r="D37"/>
      <c r="E37" s="207"/>
      <c r="F37" s="207"/>
      <c r="G37" s="207"/>
      <c r="H37" s="207"/>
      <c r="I37" s="208"/>
      <c r="J37" s="208"/>
    </row>
  </sheetData>
  <mergeCells count="3">
    <mergeCell ref="L2:M4"/>
    <mergeCell ref="N6:P6"/>
    <mergeCell ref="N7:O7"/>
  </mergeCells>
  <pageMargins left="0.15748031496062992" right="0.11811023622047245" top="0.6692913385826772" bottom="0.74803149606299213" header="0.47244094488188981" footer="0.35433070866141736"/>
  <pageSetup paperSize="9" scale="60" orientation="landscape" r:id="rId1"/>
  <headerFooter alignWithMargins="0">
    <oddHeader>&amp;A</oddHeader>
    <oddFooter>&amp;Z&amp;F&amp;RPágina &amp;P</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72">
    <tabColor theme="3"/>
    <pageSetUpPr fitToPage="1"/>
  </sheetPr>
  <dimension ref="A1:V64"/>
  <sheetViews>
    <sheetView workbookViewId="0"/>
  </sheetViews>
  <sheetFormatPr baseColWidth="10" defaultColWidth="24.85546875" defaultRowHeight="12.75"/>
  <cols>
    <col min="1" max="1" width="14.42578125" customWidth="1"/>
    <col min="2" max="2" width="12.7109375" bestFit="1" customWidth="1"/>
    <col min="3" max="3" width="45" customWidth="1"/>
    <col min="4" max="4" width="2.28515625" customWidth="1"/>
    <col min="5" max="5" width="12.28515625" bestFit="1" customWidth="1"/>
    <col min="6" max="6" width="14" style="57" customWidth="1"/>
    <col min="7" max="7" width="14.42578125" bestFit="1" customWidth="1"/>
    <col min="8" max="8" width="12" bestFit="1" customWidth="1"/>
    <col min="9" max="9" width="13.42578125" bestFit="1" customWidth="1"/>
    <col min="10" max="10" width="13.42578125" customWidth="1"/>
    <col min="11" max="11" width="13.42578125" bestFit="1" customWidth="1"/>
    <col min="12" max="12" width="13.140625" style="137" bestFit="1" customWidth="1"/>
    <col min="13" max="13" width="9.5703125" bestFit="1" customWidth="1"/>
    <col min="14" max="14" width="10.140625" bestFit="1" customWidth="1"/>
    <col min="15" max="15" width="9.7109375" style="137" bestFit="1" customWidth="1"/>
    <col min="16" max="16" width="10.140625" style="137" bestFit="1" customWidth="1"/>
    <col min="17" max="17" width="13.5703125" style="137" bestFit="1" customWidth="1"/>
    <col min="18" max="18" width="13.42578125" style="137" bestFit="1" customWidth="1"/>
    <col min="19" max="19" width="7.42578125" bestFit="1" customWidth="1"/>
    <col min="20" max="20" width="8" bestFit="1" customWidth="1"/>
    <col min="21" max="21" width="7.85546875" bestFit="1" customWidth="1"/>
    <col min="22" max="22" width="8.140625" customWidth="1"/>
    <col min="23" max="23" width="14.140625" customWidth="1"/>
  </cols>
  <sheetData>
    <row r="1" spans="1:21">
      <c r="C1" s="235"/>
    </row>
    <row r="2" spans="1:21">
      <c r="C2" s="1"/>
      <c r="D2" s="1"/>
      <c r="E2" s="1"/>
      <c r="F2" s="1"/>
      <c r="G2" s="1"/>
      <c r="H2" s="1"/>
      <c r="I2" s="1"/>
      <c r="J2" s="1"/>
      <c r="K2" s="1"/>
      <c r="L2" s="191"/>
      <c r="M2" s="1"/>
      <c r="N2" s="1"/>
      <c r="O2" s="191"/>
      <c r="P2" s="191"/>
      <c r="Q2" s="191"/>
      <c r="R2" s="3509">
        <f>+'5 PG101'!C22</f>
        <v>701</v>
      </c>
      <c r="S2" s="3509"/>
    </row>
    <row r="3" spans="1:21" ht="13.15" customHeight="1">
      <c r="C3" s="1" t="str">
        <f>+'4 BG101'!$B$3</f>
        <v>ANEXOS A LOS ESTADOS FINANCIEROS</v>
      </c>
      <c r="D3" s="1"/>
      <c r="E3" s="1"/>
      <c r="F3" s="1"/>
      <c r="G3" s="1"/>
      <c r="H3" s="1"/>
      <c r="I3" s="1"/>
      <c r="J3" s="1"/>
      <c r="K3" s="1"/>
      <c r="L3" s="191"/>
      <c r="M3" s="1"/>
      <c r="N3" s="1"/>
      <c r="O3" s="191"/>
      <c r="P3" s="191"/>
      <c r="Q3" s="191"/>
      <c r="R3" s="3509"/>
      <c r="S3" s="3509"/>
    </row>
    <row r="4" spans="1:21" ht="13.15" customHeight="1">
      <c r="C4" s="1" t="str">
        <f>+'5 PG101'!B22</f>
        <v>Costo de ventas</v>
      </c>
      <c r="D4" s="1"/>
      <c r="E4" s="1"/>
      <c r="F4" s="1"/>
      <c r="G4" s="1"/>
      <c r="H4" s="1"/>
      <c r="I4" s="1"/>
      <c r="J4" s="1"/>
      <c r="K4" s="1"/>
      <c r="L4" s="191"/>
      <c r="M4" s="1"/>
      <c r="N4" s="1"/>
      <c r="O4" s="191"/>
      <c r="P4" s="191"/>
      <c r="Q4" s="191"/>
      <c r="R4" s="3509"/>
      <c r="S4" s="3509"/>
    </row>
    <row r="5" spans="1:21" ht="13.9" customHeight="1" thickBot="1">
      <c r="C5" s="1" t="str">
        <f>+'5 PG101'!$A$5</f>
        <v>AL 31 DE DICIEMBRE DEL 2023</v>
      </c>
      <c r="D5" s="1"/>
      <c r="E5" s="1"/>
      <c r="F5" s="1"/>
      <c r="G5" s="1"/>
      <c r="H5" s="1"/>
      <c r="I5" s="1"/>
      <c r="J5" s="1"/>
      <c r="K5" s="1"/>
      <c r="L5" s="191"/>
      <c r="M5" s="1"/>
      <c r="N5" s="1"/>
      <c r="O5" s="191"/>
      <c r="P5" s="191"/>
      <c r="Q5" s="191"/>
    </row>
    <row r="6" spans="1:21">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1">
      <c r="A7" t="s">
        <v>121</v>
      </c>
      <c r="B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1" ht="13.5" thickBot="1">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1">
      <c r="C9" s="264"/>
      <c r="D9" s="332"/>
      <c r="E9" s="539"/>
      <c r="F9" s="540"/>
      <c r="G9" s="3"/>
      <c r="H9" s="539"/>
      <c r="I9" s="540"/>
      <c r="J9" s="235"/>
      <c r="K9" s="539"/>
      <c r="L9" s="540"/>
      <c r="M9" s="3"/>
      <c r="N9" s="14"/>
      <c r="O9" s="95"/>
      <c r="P9" s="178"/>
      <c r="Q9" s="420"/>
      <c r="R9" s="421"/>
      <c r="S9" s="417"/>
      <c r="T9" s="154"/>
      <c r="U9" s="14"/>
    </row>
    <row r="10" spans="1:21">
      <c r="B10" s="245"/>
      <c r="C10" s="338" t="s">
        <v>121</v>
      </c>
      <c r="D10" s="98"/>
      <c r="E10" s="428"/>
      <c r="F10" s="421"/>
      <c r="G10" s="200"/>
      <c r="H10" s="412"/>
      <c r="I10" s="421"/>
      <c r="J10" s="200"/>
      <c r="K10" s="412"/>
      <c r="L10" s="413"/>
      <c r="M10" s="200"/>
      <c r="N10" s="95"/>
      <c r="O10" s="95"/>
      <c r="P10" s="178"/>
      <c r="Q10" s="420"/>
      <c r="R10" s="421"/>
      <c r="S10" s="21"/>
      <c r="T10" s="14"/>
      <c r="U10" s="14"/>
    </row>
    <row r="11" spans="1:21" ht="13.5" thickBot="1">
      <c r="B11" s="245"/>
      <c r="C11" s="63"/>
      <c r="D11" s="98"/>
      <c r="E11" s="428"/>
      <c r="F11" s="421"/>
      <c r="G11" s="200"/>
      <c r="H11" s="412"/>
      <c r="I11" s="421"/>
      <c r="J11" s="200"/>
      <c r="K11" s="412"/>
      <c r="L11" s="413"/>
      <c r="M11" s="200"/>
      <c r="N11" s="95"/>
      <c r="O11" s="95"/>
      <c r="P11" s="178"/>
      <c r="Q11" s="420"/>
      <c r="R11" s="421"/>
      <c r="S11" s="21"/>
      <c r="T11" s="14"/>
      <c r="U11" s="14"/>
    </row>
    <row r="12" spans="1:21">
      <c r="A12">
        <v>7001</v>
      </c>
      <c r="B12" s="245" t="s">
        <v>664</v>
      </c>
      <c r="C12" s="63" t="s">
        <v>491</v>
      </c>
      <c r="D12" s="98"/>
      <c r="E12" s="490">
        <f>SUMIF('1 BL anterior'!B:B,A12,'1 BL anterior'!E:E)</f>
        <v>0</v>
      </c>
      <c r="F12" s="419">
        <f>SUMIF('1 BL anterior'!B:B,B12,'1 BL anterior'!E:E)</f>
        <v>0</v>
      </c>
      <c r="G12" s="442"/>
      <c r="H12" s="412">
        <f>SUMIF('2 BL preli'!A:A,A12,'2 BL preli'!D:D)</f>
        <v>0</v>
      </c>
      <c r="I12" s="421">
        <f>SUMIF('2 BL preli'!A:A,B12,'2 BL preli'!D:D)</f>
        <v>0</v>
      </c>
      <c r="J12" s="442"/>
      <c r="K12" s="491"/>
      <c r="L12" s="492"/>
      <c r="M12" s="442"/>
      <c r="N12" s="441"/>
      <c r="O12" s="441"/>
      <c r="P12" s="443"/>
      <c r="Q12" s="418">
        <f>SUMIF('3BL ACTUAL'!B:B,A12,'3BL ACTUAL'!E:E)</f>
        <v>0</v>
      </c>
      <c r="R12" s="421">
        <f>SUMIF('3BL ACTUAL'!B:B,B12,'3BL ACTUAL'!E:E)</f>
        <v>0</v>
      </c>
      <c r="S12" s="21">
        <f t="shared" ref="S12:S26" si="0">IF(R12&lt;&gt;0,1,0)</f>
        <v>0</v>
      </c>
      <c r="T12" s="14">
        <f t="shared" ref="T12:T26" si="1">IF(R12&lt;&gt;0,3,0)</f>
        <v>0</v>
      </c>
      <c r="U12" s="14">
        <f t="shared" ref="U12:U26" si="2">+S12+T12</f>
        <v>0</v>
      </c>
    </row>
    <row r="13" spans="1:21">
      <c r="A13">
        <v>7004</v>
      </c>
      <c r="B13" s="245" t="s">
        <v>664</v>
      </c>
      <c r="C13" s="63" t="s">
        <v>492</v>
      </c>
      <c r="D13" s="98"/>
      <c r="E13" s="428">
        <f>SUMIF('1 BL anterior'!B:B,A13,'1 BL anterior'!E:E)</f>
        <v>871692.95000000007</v>
      </c>
      <c r="F13" s="421">
        <f>SUMIF('1 BL anterior'!B:B,B13,'1 BL anterior'!E:E)</f>
        <v>0</v>
      </c>
      <c r="G13" s="200"/>
      <c r="H13" s="412">
        <f>SUMIF('2 BL preli'!A:A,A13,'2 BL preli'!D:D)</f>
        <v>0</v>
      </c>
      <c r="I13" s="421">
        <f>SUMIF('2 BL preli'!A:A,B13,'2 BL preli'!D:D)</f>
        <v>0</v>
      </c>
      <c r="J13" s="200"/>
      <c r="K13" s="412"/>
      <c r="L13" s="413"/>
      <c r="M13" s="200"/>
      <c r="N13" s="95"/>
      <c r="O13" s="95"/>
      <c r="P13" s="178"/>
      <c r="Q13" s="420">
        <f>SUMIF('3BL ACTUAL'!B:B,A13,'3BL ACTUAL'!E:E)</f>
        <v>0</v>
      </c>
      <c r="R13" s="421">
        <f>SUMIF('3BL ACTUAL'!B:B,B13,'3BL ACTUAL'!E:E)</f>
        <v>0</v>
      </c>
      <c r="S13" s="21">
        <f t="shared" si="0"/>
        <v>0</v>
      </c>
      <c r="T13" s="14">
        <f t="shared" si="1"/>
        <v>0</v>
      </c>
      <c r="U13" s="14">
        <f t="shared" si="2"/>
        <v>0</v>
      </c>
    </row>
    <row r="14" spans="1:21" ht="15">
      <c r="A14">
        <v>7007</v>
      </c>
      <c r="B14" s="284">
        <v>7008</v>
      </c>
      <c r="C14" s="333" t="s">
        <v>493</v>
      </c>
      <c r="D14" s="425"/>
      <c r="E14" s="428">
        <f>SUMIF('1 BL anterior'!B:B,A14,'1 BL anterior'!E:E)</f>
        <v>0</v>
      </c>
      <c r="F14" s="421">
        <f>SUMIF('1 BL anterior'!B:B,B14,'1 BL anterior'!E:E)</f>
        <v>0</v>
      </c>
      <c r="G14" s="200"/>
      <c r="H14" s="412">
        <f>SUMIF('2 BL preli'!A:A,A14,'2 BL preli'!D:D)</f>
        <v>0</v>
      </c>
      <c r="I14" s="421">
        <f>SUMIF('2 BL preli'!A:A,B14,'2 BL preli'!D:D)</f>
        <v>0</v>
      </c>
      <c r="J14" s="200"/>
      <c r="K14" s="412"/>
      <c r="L14" s="413"/>
      <c r="M14" s="200"/>
      <c r="N14" s="95"/>
      <c r="O14" s="95"/>
      <c r="P14" s="178"/>
      <c r="Q14" s="420">
        <f>SUMIF('3BL ACTUAL'!B:B,A14,'3BL ACTUAL'!E:E)</f>
        <v>0</v>
      </c>
      <c r="R14" s="421">
        <f>SUMIF('3BL ACTUAL'!B:B,B14,'3BL ACTUAL'!E:E)</f>
        <v>0</v>
      </c>
      <c r="S14" s="21">
        <f t="shared" si="0"/>
        <v>0</v>
      </c>
      <c r="T14" s="14">
        <f t="shared" si="1"/>
        <v>0</v>
      </c>
      <c r="U14" s="14">
        <f t="shared" si="2"/>
        <v>0</v>
      </c>
    </row>
    <row r="15" spans="1:21">
      <c r="A15">
        <v>7010</v>
      </c>
      <c r="B15" s="245" t="s">
        <v>664</v>
      </c>
      <c r="C15" s="338" t="s">
        <v>494</v>
      </c>
      <c r="D15" s="425"/>
      <c r="E15" s="428">
        <f>SUMIF('1 BL anterior'!B:B,A15,'1 BL anterior'!E:E)</f>
        <v>0</v>
      </c>
      <c r="F15" s="421">
        <f>SUMIF('1 BL anterior'!B:B,B15,'1 BL anterior'!E:E)</f>
        <v>0</v>
      </c>
      <c r="G15" s="200"/>
      <c r="H15" s="412">
        <f>SUMIF('2 BL preli'!A:A,A15,'2 BL preli'!D:D)</f>
        <v>0</v>
      </c>
      <c r="I15" s="421">
        <f>SUMIF('2 BL preli'!A:A,B15,'2 BL preli'!D:D)</f>
        <v>0</v>
      </c>
      <c r="J15" s="200"/>
      <c r="K15" s="412"/>
      <c r="L15" s="413"/>
      <c r="M15" s="200"/>
      <c r="N15" s="95"/>
      <c r="O15" s="95"/>
      <c r="P15" s="178"/>
      <c r="Q15" s="420">
        <f>SUMIF('3BL ACTUAL'!B:B,A15,'3BL ACTUAL'!E:E)</f>
        <v>0</v>
      </c>
      <c r="R15" s="421">
        <f>SUMIF('3BL ACTUAL'!B:B,B15,'3BL ACTUAL'!E:E)</f>
        <v>0</v>
      </c>
      <c r="S15" s="21">
        <f t="shared" si="0"/>
        <v>0</v>
      </c>
      <c r="T15" s="14">
        <f t="shared" si="1"/>
        <v>0</v>
      </c>
      <c r="U15" s="14">
        <f t="shared" si="2"/>
        <v>0</v>
      </c>
    </row>
    <row r="16" spans="1:21">
      <c r="A16">
        <v>7013</v>
      </c>
      <c r="B16" s="245" t="s">
        <v>664</v>
      </c>
      <c r="C16" s="338" t="s">
        <v>495</v>
      </c>
      <c r="D16" s="98"/>
      <c r="E16" s="428">
        <f>SUMIF('1 BL anterior'!B:B,A16,'1 BL anterior'!E:E)</f>
        <v>0</v>
      </c>
      <c r="F16" s="421">
        <f>SUMIF('1 BL anterior'!B:B,B16,'1 BL anterior'!E:E)</f>
        <v>0</v>
      </c>
      <c r="G16" s="200"/>
      <c r="H16" s="412">
        <f>SUMIF('2 BL preli'!A:A,A16,'2 BL preli'!D:D)</f>
        <v>0</v>
      </c>
      <c r="I16" s="421">
        <f>SUMIF('2 BL preli'!A:A,B16,'2 BL preli'!D:D)</f>
        <v>0</v>
      </c>
      <c r="J16" s="200"/>
      <c r="K16" s="412"/>
      <c r="L16" s="413"/>
      <c r="M16" s="200"/>
      <c r="N16" s="95"/>
      <c r="O16" s="95"/>
      <c r="P16" s="178"/>
      <c r="Q16" s="420">
        <f>SUMIF('3BL ACTUAL'!B:B,A16,'3BL ACTUAL'!E:E)</f>
        <v>0</v>
      </c>
      <c r="R16" s="421">
        <f>SUMIF('3BL ACTUAL'!B:B,B16,'3BL ACTUAL'!E:E)</f>
        <v>0</v>
      </c>
      <c r="S16" s="21">
        <f t="shared" si="0"/>
        <v>0</v>
      </c>
      <c r="T16" s="14">
        <f t="shared" si="1"/>
        <v>0</v>
      </c>
      <c r="U16" s="14">
        <f t="shared" si="2"/>
        <v>0</v>
      </c>
    </row>
    <row r="17" spans="1:22">
      <c r="A17">
        <v>7016</v>
      </c>
      <c r="B17" s="245" t="s">
        <v>664</v>
      </c>
      <c r="C17" s="338" t="s">
        <v>496</v>
      </c>
      <c r="D17" s="98"/>
      <c r="E17" s="428">
        <f>SUMIF('1 BL anterior'!B:B,A17,'1 BL anterior'!E:E)</f>
        <v>0</v>
      </c>
      <c r="F17" s="421">
        <f>SUMIF('1 BL anterior'!B:B,B17,'1 BL anterior'!E:E)</f>
        <v>0</v>
      </c>
      <c r="G17" s="200"/>
      <c r="H17" s="412">
        <f>SUMIF('2 BL preli'!A:A,A17,'2 BL preli'!D:D)</f>
        <v>0</v>
      </c>
      <c r="I17" s="421">
        <f>SUMIF('2 BL preli'!A:A,B17,'2 BL preli'!D:D)</f>
        <v>0</v>
      </c>
      <c r="J17" s="200"/>
      <c r="K17" s="412"/>
      <c r="L17" s="413"/>
      <c r="M17" s="200"/>
      <c r="N17" s="95"/>
      <c r="O17" s="95"/>
      <c r="P17" s="178"/>
      <c r="Q17" s="420">
        <f>SUMIF('3BL ACTUAL'!B:B,A17,'3BL ACTUAL'!E:E)</f>
        <v>0</v>
      </c>
      <c r="R17" s="421">
        <f>SUMIF('3BL ACTUAL'!B:B,B17,'3BL ACTUAL'!E:E)</f>
        <v>0</v>
      </c>
      <c r="S17" s="21">
        <f t="shared" si="0"/>
        <v>0</v>
      </c>
      <c r="T17" s="14">
        <f t="shared" si="1"/>
        <v>0</v>
      </c>
      <c r="U17" s="14">
        <f t="shared" si="2"/>
        <v>0</v>
      </c>
    </row>
    <row r="18" spans="1:22">
      <c r="A18">
        <v>7019</v>
      </c>
      <c r="B18" s="245" t="s">
        <v>664</v>
      </c>
      <c r="C18" s="346" t="s">
        <v>497</v>
      </c>
      <c r="D18" s="426"/>
      <c r="E18" s="428">
        <f>SUMIF('1 BL anterior'!B:B,A18,'1 BL anterior'!E:E)</f>
        <v>0</v>
      </c>
      <c r="F18" s="421">
        <f>SUMIF('1 BL anterior'!B:B,B18,'1 BL anterior'!E:E)</f>
        <v>0</v>
      </c>
      <c r="G18" s="200"/>
      <c r="H18" s="412">
        <f>SUMIF('2 BL preli'!A:A,A18,'2 BL preli'!D:D)</f>
        <v>0</v>
      </c>
      <c r="I18" s="421">
        <f>SUMIF('2 BL preli'!A:A,B18,'2 BL preli'!D:D)</f>
        <v>0</v>
      </c>
      <c r="J18" s="200"/>
      <c r="K18" s="412"/>
      <c r="L18" s="413"/>
      <c r="M18" s="200"/>
      <c r="N18" s="95"/>
      <c r="O18" s="95"/>
      <c r="P18" s="178"/>
      <c r="Q18" s="420">
        <f>SUMIF('3BL ACTUAL'!B:B,A18,'3BL ACTUAL'!E:E)</f>
        <v>0</v>
      </c>
      <c r="R18" s="421">
        <f>SUMIF('3BL ACTUAL'!B:B,B18,'3BL ACTUAL'!E:E)</f>
        <v>0</v>
      </c>
      <c r="S18" s="21">
        <f t="shared" si="0"/>
        <v>0</v>
      </c>
      <c r="T18" s="14">
        <f t="shared" si="1"/>
        <v>0</v>
      </c>
      <c r="U18" s="14">
        <f t="shared" si="2"/>
        <v>0</v>
      </c>
    </row>
    <row r="19" spans="1:22">
      <c r="A19">
        <v>7022</v>
      </c>
      <c r="B19" s="245" t="s">
        <v>664</v>
      </c>
      <c r="C19" s="63" t="s">
        <v>498</v>
      </c>
      <c r="D19" s="98"/>
      <c r="E19" s="428">
        <f>SUMIF('1 BL anterior'!B:B,A19,'1 BL anterior'!E:E)</f>
        <v>0</v>
      </c>
      <c r="F19" s="421">
        <f>SUMIF('1 BL anterior'!B:B,B19,'1 BL anterior'!E:E)</f>
        <v>0</v>
      </c>
      <c r="G19" s="200"/>
      <c r="H19" s="412">
        <f>SUMIF('2 BL preli'!A:A,A19,'2 BL preli'!D:D)</f>
        <v>0</v>
      </c>
      <c r="I19" s="421">
        <f>SUMIF('2 BL preli'!A:A,B19,'2 BL preli'!D:D)</f>
        <v>0</v>
      </c>
      <c r="J19" s="200"/>
      <c r="K19" s="412"/>
      <c r="L19" s="413"/>
      <c r="M19" s="200"/>
      <c r="N19" s="95"/>
      <c r="O19" s="95"/>
      <c r="P19" s="178"/>
      <c r="Q19" s="420">
        <f>SUMIF('3BL ACTUAL'!B:B,A19,'3BL ACTUAL'!E:E)</f>
        <v>0</v>
      </c>
      <c r="R19" s="421">
        <f>SUMIF('3BL ACTUAL'!B:B,B19,'3BL ACTUAL'!E:E)</f>
        <v>0</v>
      </c>
      <c r="S19" s="21">
        <f t="shared" si="0"/>
        <v>0</v>
      </c>
      <c r="T19" s="14">
        <f t="shared" si="1"/>
        <v>0</v>
      </c>
      <c r="U19" s="14">
        <f t="shared" si="2"/>
        <v>0</v>
      </c>
    </row>
    <row r="20" spans="1:22">
      <c r="A20">
        <v>7025</v>
      </c>
      <c r="B20" s="245" t="s">
        <v>664</v>
      </c>
      <c r="C20" s="63" t="s">
        <v>499</v>
      </c>
      <c r="D20" s="98"/>
      <c r="E20" s="428">
        <f>SUMIF('1 BL anterior'!B:B,A20,'1 BL anterior'!E:E)</f>
        <v>0</v>
      </c>
      <c r="F20" s="421">
        <f>SUMIF('1 BL anterior'!B:B,B20,'1 BL anterior'!E:E)</f>
        <v>0</v>
      </c>
      <c r="G20" s="200"/>
      <c r="H20" s="412">
        <f>SUMIF('2 BL preli'!A:A,A20,'2 BL preli'!D:D)</f>
        <v>0</v>
      </c>
      <c r="I20" s="421">
        <f>SUMIF('2 BL preli'!A:A,B20,'2 BL preli'!D:D)</f>
        <v>0</v>
      </c>
      <c r="J20" s="200"/>
      <c r="K20" s="412"/>
      <c r="L20" s="413"/>
      <c r="M20" s="200"/>
      <c r="N20" s="95"/>
      <c r="O20" s="95"/>
      <c r="P20" s="178"/>
      <c r="Q20" s="420">
        <f>SUMIF('3BL ACTUAL'!B:B,A20,'3BL ACTUAL'!E:E)</f>
        <v>0</v>
      </c>
      <c r="R20" s="421">
        <f>SUMIF('3BL ACTUAL'!B:B,B20,'3BL ACTUAL'!E:E)</f>
        <v>0</v>
      </c>
      <c r="S20" s="21">
        <f t="shared" si="0"/>
        <v>0</v>
      </c>
      <c r="T20" s="14">
        <f t="shared" si="1"/>
        <v>0</v>
      </c>
      <c r="U20" s="14">
        <f t="shared" si="2"/>
        <v>0</v>
      </c>
    </row>
    <row r="21" spans="1:22">
      <c r="A21">
        <v>7028</v>
      </c>
      <c r="B21" s="245" t="s">
        <v>664</v>
      </c>
      <c r="C21" s="63" t="s">
        <v>500</v>
      </c>
      <c r="D21" s="98"/>
      <c r="E21" s="428">
        <f>SUMIF('1 BL anterior'!B:B,A21,'1 BL anterior'!E:E)</f>
        <v>0</v>
      </c>
      <c r="F21" s="421">
        <f>SUMIF('1 BL anterior'!B:B,B21,'1 BL anterior'!E:E)</f>
        <v>0</v>
      </c>
      <c r="G21" s="200"/>
      <c r="H21" s="412">
        <f>SUMIF('2 BL preli'!A:A,A21,'2 BL preli'!D:D)</f>
        <v>0</v>
      </c>
      <c r="I21" s="421">
        <f>SUMIF('2 BL preli'!A:A,B21,'2 BL preli'!D:D)</f>
        <v>0</v>
      </c>
      <c r="J21" s="200"/>
      <c r="K21" s="412"/>
      <c r="L21" s="413"/>
      <c r="M21" s="200"/>
      <c r="N21" s="95"/>
      <c r="O21" s="95"/>
      <c r="P21" s="178"/>
      <c r="Q21" s="420">
        <f>SUMIF('3BL ACTUAL'!B:B,A21,'3BL ACTUAL'!E:E)</f>
        <v>0</v>
      </c>
      <c r="R21" s="421">
        <f>SUMIF('3BL ACTUAL'!B:B,B21,'3BL ACTUAL'!E:E)</f>
        <v>0</v>
      </c>
      <c r="S21" s="21">
        <f t="shared" si="0"/>
        <v>0</v>
      </c>
      <c r="T21" s="14">
        <f t="shared" si="1"/>
        <v>0</v>
      </c>
      <c r="U21" s="14">
        <f t="shared" si="2"/>
        <v>0</v>
      </c>
    </row>
    <row r="22" spans="1:22">
      <c r="A22">
        <v>7031</v>
      </c>
      <c r="B22" s="245" t="s">
        <v>664</v>
      </c>
      <c r="C22" s="63" t="s">
        <v>501</v>
      </c>
      <c r="D22" s="98"/>
      <c r="E22" s="428">
        <f>SUMIF('1 BL anterior'!B:B,A22,'1 BL anterior'!E:E)</f>
        <v>0</v>
      </c>
      <c r="F22" s="421">
        <f>SUMIF('1 BL anterior'!B:B,B22,'1 BL anterior'!E:E)</f>
        <v>0</v>
      </c>
      <c r="G22" s="200"/>
      <c r="H22" s="412">
        <f>SUMIF('2 BL preli'!A:A,A22,'2 BL preli'!D:D)</f>
        <v>0</v>
      </c>
      <c r="I22" s="421">
        <f>SUMIF('2 BL preli'!A:A,B22,'2 BL preli'!D:D)</f>
        <v>0</v>
      </c>
      <c r="J22" s="200"/>
      <c r="K22" s="412"/>
      <c r="L22" s="413"/>
      <c r="M22" s="200"/>
      <c r="N22" s="95"/>
      <c r="O22" s="95"/>
      <c r="P22" s="178"/>
      <c r="Q22" s="420">
        <f>SUMIF('3BL ACTUAL'!B:B,A22,'3BL ACTUAL'!E:E)</f>
        <v>0</v>
      </c>
      <c r="R22" s="421">
        <f>SUMIF('3BL ACTUAL'!B:B,B22,'3BL ACTUAL'!E:E)</f>
        <v>0</v>
      </c>
      <c r="S22" s="21">
        <f t="shared" si="0"/>
        <v>0</v>
      </c>
      <c r="T22" s="14">
        <f t="shared" si="1"/>
        <v>0</v>
      </c>
      <c r="U22" s="14">
        <f t="shared" si="2"/>
        <v>0</v>
      </c>
    </row>
    <row r="23" spans="1:22">
      <c r="A23">
        <v>7034</v>
      </c>
      <c r="B23" s="245" t="s">
        <v>664</v>
      </c>
      <c r="C23" s="63" t="s">
        <v>502</v>
      </c>
      <c r="D23" s="98"/>
      <c r="E23" s="428">
        <f>SUMIF('1 BL anterior'!B:B,A23,'1 BL anterior'!E:E)</f>
        <v>0</v>
      </c>
      <c r="F23" s="421">
        <f>SUMIF('1 BL anterior'!B:B,B23,'1 BL anterior'!E:E)</f>
        <v>0</v>
      </c>
      <c r="G23" s="200"/>
      <c r="H23" s="412">
        <f>SUMIF('2 BL preli'!A:A,A23,'2 BL preli'!D:D)</f>
        <v>0</v>
      </c>
      <c r="I23" s="421">
        <f>SUMIF('2 BL preli'!A:A,B23,'2 BL preli'!D:D)</f>
        <v>0</v>
      </c>
      <c r="J23" s="200"/>
      <c r="K23" s="412"/>
      <c r="L23" s="413"/>
      <c r="M23" s="200"/>
      <c r="N23" s="95"/>
      <c r="O23" s="95"/>
      <c r="P23" s="178"/>
      <c r="Q23" s="420">
        <f>SUMIF('3BL ACTUAL'!B:B,A23,'3BL ACTUAL'!E:E)</f>
        <v>0</v>
      </c>
      <c r="R23" s="421">
        <f>SUMIF('3BL ACTUAL'!B:B,B23,'3BL ACTUAL'!E:E)</f>
        <v>0</v>
      </c>
      <c r="S23" s="21">
        <f t="shared" si="0"/>
        <v>0</v>
      </c>
      <c r="T23" s="14">
        <f t="shared" si="1"/>
        <v>0</v>
      </c>
      <c r="U23" s="14">
        <f t="shared" si="2"/>
        <v>0</v>
      </c>
    </row>
    <row r="24" spans="1:22" ht="15">
      <c r="A24">
        <v>7037</v>
      </c>
      <c r="B24" s="284">
        <v>7038</v>
      </c>
      <c r="C24" s="331" t="s">
        <v>503</v>
      </c>
      <c r="D24" s="98"/>
      <c r="E24" s="428">
        <f>SUMIF('1 BL anterior'!B:B,A24,'1 BL anterior'!E:E)</f>
        <v>0</v>
      </c>
      <c r="F24" s="421">
        <f>SUMIF('1 BL anterior'!B:B,B24,'1 BL anterior'!E:E)</f>
        <v>0</v>
      </c>
      <c r="G24" s="200"/>
      <c r="H24" s="412">
        <f>SUMIF('2 BL preli'!A:A,A24,'2 BL preli'!D:D)</f>
        <v>0</v>
      </c>
      <c r="I24" s="421">
        <f>SUMIF('2 BL preli'!A:A,B24,'2 BL preli'!D:D)</f>
        <v>0</v>
      </c>
      <c r="J24" s="200"/>
      <c r="K24" s="412"/>
      <c r="L24" s="413"/>
      <c r="M24" s="200"/>
      <c r="N24" s="95"/>
      <c r="O24" s="95"/>
      <c r="P24" s="178"/>
      <c r="Q24" s="420">
        <f>SUMIF('3BL ACTUAL'!B:B,A24,'3BL ACTUAL'!E:E)</f>
        <v>0</v>
      </c>
      <c r="R24" s="421">
        <f>SUMIF('3BL ACTUAL'!B:B,B24,'3BL ACTUAL'!E:E)</f>
        <v>0</v>
      </c>
      <c r="S24" s="21">
        <f t="shared" si="0"/>
        <v>0</v>
      </c>
      <c r="T24" s="14">
        <f t="shared" si="1"/>
        <v>0</v>
      </c>
      <c r="U24" s="14">
        <f t="shared" si="2"/>
        <v>0</v>
      </c>
    </row>
    <row r="25" spans="1:22" ht="15">
      <c r="B25" s="284"/>
      <c r="C25" s="333"/>
      <c r="D25" s="98"/>
      <c r="E25" s="428"/>
      <c r="F25" s="421"/>
      <c r="G25" s="200"/>
      <c r="H25" s="412"/>
      <c r="I25" s="421"/>
      <c r="J25" s="200"/>
      <c r="K25" s="412"/>
      <c r="L25" s="413"/>
      <c r="M25" s="200"/>
      <c r="N25" s="95"/>
      <c r="O25" s="95"/>
      <c r="P25" s="178"/>
      <c r="Q25" s="420"/>
      <c r="R25" s="421"/>
      <c r="S25" s="21">
        <f t="shared" si="0"/>
        <v>0</v>
      </c>
      <c r="T25" s="14">
        <f t="shared" si="1"/>
        <v>0</v>
      </c>
      <c r="U25" s="14">
        <f t="shared" si="2"/>
        <v>0</v>
      </c>
    </row>
    <row r="26" spans="1:22" ht="13.5" thickBot="1">
      <c r="B26" s="240"/>
      <c r="C26" s="244"/>
      <c r="D26" s="98"/>
      <c r="E26" s="428"/>
      <c r="F26" s="421"/>
      <c r="G26" s="200"/>
      <c r="H26" s="412"/>
      <c r="I26" s="421"/>
      <c r="J26" s="200"/>
      <c r="K26" s="412"/>
      <c r="L26" s="413"/>
      <c r="M26" s="200"/>
      <c r="N26" s="95"/>
      <c r="O26" s="95"/>
      <c r="P26" s="178"/>
      <c r="Q26" s="420"/>
      <c r="R26" s="421"/>
      <c r="S26" s="21">
        <f t="shared" si="0"/>
        <v>0</v>
      </c>
      <c r="T26" s="14">
        <f t="shared" si="1"/>
        <v>0</v>
      </c>
      <c r="U26" s="14">
        <f t="shared" si="2"/>
        <v>0</v>
      </c>
    </row>
    <row r="27" spans="1:22" ht="13.5" thickBot="1">
      <c r="A27" s="1071"/>
      <c r="B27" s="1146">
        <f>+R52+Q52</f>
        <v>0</v>
      </c>
      <c r="C27" s="1127">
        <f>+E52</f>
        <v>0</v>
      </c>
      <c r="D27" s="1087"/>
      <c r="E27" s="1088">
        <f t="shared" ref="E27:R27" si="3">SUM(E12:E26)</f>
        <v>871692.95000000007</v>
      </c>
      <c r="F27" s="547">
        <f t="shared" si="3"/>
        <v>0</v>
      </c>
      <c r="G27" s="478">
        <f t="shared" si="3"/>
        <v>0</v>
      </c>
      <c r="H27" s="482">
        <f t="shared" si="3"/>
        <v>0</v>
      </c>
      <c r="I27" s="457">
        <f t="shared" si="3"/>
        <v>0</v>
      </c>
      <c r="J27" s="478"/>
      <c r="K27" s="482">
        <f t="shared" si="3"/>
        <v>0</v>
      </c>
      <c r="L27" s="496">
        <f t="shared" si="3"/>
        <v>0</v>
      </c>
      <c r="M27" s="478">
        <f t="shared" si="3"/>
        <v>0</v>
      </c>
      <c r="N27" s="455">
        <f t="shared" si="3"/>
        <v>0</v>
      </c>
      <c r="O27" s="455">
        <f t="shared" si="3"/>
        <v>0</v>
      </c>
      <c r="P27" s="456">
        <f t="shared" si="3"/>
        <v>0</v>
      </c>
      <c r="Q27" s="477">
        <f t="shared" si="3"/>
        <v>0</v>
      </c>
      <c r="R27" s="457">
        <f t="shared" si="3"/>
        <v>0</v>
      </c>
      <c r="S27" s="1167">
        <f>IF(SUM(S$11:S26)=0,0,SUM(S$11:S26)/COUNTIF(S$11:S26,"&gt;0"))</f>
        <v>0</v>
      </c>
      <c r="T27" s="1167">
        <f>IF(SUM(T$11:T26)=0,0,SUM(T$11:T26)/COUNTIF(T$11:T26,"&gt;0"))</f>
        <v>0</v>
      </c>
      <c r="U27" s="1167">
        <f>IF(SUM(U$11:U26)=0,0,SUM(U$11:U26)/COUNTIF(U$11:U26,"&gt;0"))</f>
        <v>0</v>
      </c>
      <c r="V27">
        <f>+C28</f>
        <v>0</v>
      </c>
    </row>
    <row r="28" spans="1:22">
      <c r="B28" s="240"/>
      <c r="C28" s="110"/>
      <c r="D28" s="98"/>
      <c r="E28" s="428"/>
      <c r="F28" s="419"/>
      <c r="G28" s="200"/>
      <c r="H28" s="412"/>
      <c r="I28" s="421"/>
      <c r="J28" s="200"/>
      <c r="K28" s="491"/>
      <c r="L28" s="492"/>
      <c r="M28" s="200"/>
      <c r="N28" s="95"/>
      <c r="O28" s="95"/>
      <c r="P28" s="178"/>
      <c r="Q28" s="420"/>
      <c r="R28" s="421"/>
      <c r="S28" s="21"/>
      <c r="T28" s="14"/>
      <c r="U28" s="14"/>
    </row>
    <row r="29" spans="1:22">
      <c r="A29" s="2082"/>
      <c r="D29" s="98"/>
      <c r="E29" s="412">
        <f>SUMIF('1 BL anterior'!C:C,A29,'1 BL anterior'!E:E)</f>
        <v>0</v>
      </c>
      <c r="F29" s="421">
        <f>SUMIF('1 BL anterior'!C:C,B29,'1 BL anterior'!E:E)</f>
        <v>0</v>
      </c>
      <c r="G29" s="200"/>
      <c r="H29" s="412">
        <f>SUMIF('2 BL preli'!B:B,A29,'2 BL preli'!D:D)</f>
        <v>0</v>
      </c>
      <c r="I29" s="421">
        <f>SUMIF('2 BL preli'!B:B,B29,'2 BL preli'!D:D)</f>
        <v>0</v>
      </c>
      <c r="J29" s="200"/>
      <c r="K29" s="412">
        <f>SUMIF('3BL ACTUAL'!C:C,A29,'3BL ACTUAL'!E:E)</f>
        <v>0</v>
      </c>
      <c r="L29" s="421">
        <f>SUMIF('3BL ACTUAL'!C:C,B29,'3BL ACTUAL'!E:E)</f>
        <v>0</v>
      </c>
      <c r="M29" s="179"/>
      <c r="N29" s="95"/>
      <c r="O29" s="154"/>
      <c r="P29" s="178"/>
      <c r="Q29" s="420">
        <f t="shared" ref="Q29:R33" si="4">+K29</f>
        <v>0</v>
      </c>
      <c r="R29" s="421">
        <f t="shared" si="4"/>
        <v>0</v>
      </c>
      <c r="S29" s="21"/>
      <c r="T29" s="14"/>
      <c r="U29" s="14"/>
    </row>
    <row r="30" spans="1:22">
      <c r="A30" s="1148" t="s">
        <v>5368</v>
      </c>
      <c r="C30" s="365" t="s">
        <v>5282</v>
      </c>
      <c r="D30" s="98"/>
      <c r="E30" s="412">
        <f>SUMIF('1 BL anterior'!C:C,A30,'1 BL anterior'!E:E)</f>
        <v>871692.95000000007</v>
      </c>
      <c r="F30" s="421">
        <f>SUMIF('1 BL anterior'!C:C,C30,'1 BL anterior'!E:E)</f>
        <v>0</v>
      </c>
      <c r="G30" s="200"/>
      <c r="H30" s="412">
        <f>SUMIF('2 BL preli'!B:B,A30,'2 BL preli'!D:D)</f>
        <v>0</v>
      </c>
      <c r="I30" s="421">
        <f>SUMIF('2 BL preli'!B:B,C30,'2 BL preli'!D:D)</f>
        <v>0</v>
      </c>
      <c r="J30" s="200"/>
      <c r="K30" s="412">
        <f>SUMIF('3BL ACTUAL'!C:C,A30,'3BL ACTUAL'!E:E)</f>
        <v>0</v>
      </c>
      <c r="L30" s="421">
        <f>SUMIF('3BL ACTUAL'!C:C,C30,'3BL ACTUAL'!E:E)</f>
        <v>0</v>
      </c>
      <c r="M30" s="179"/>
      <c r="N30" s="95"/>
      <c r="O30" s="154"/>
      <c r="P30" s="178"/>
      <c r="Q30" s="420">
        <f t="shared" si="4"/>
        <v>0</v>
      </c>
      <c r="R30" s="421">
        <f t="shared" si="4"/>
        <v>0</v>
      </c>
      <c r="S30" s="21"/>
      <c r="T30" s="14"/>
      <c r="U30" s="14"/>
    </row>
    <row r="31" spans="1:22" ht="15.75">
      <c r="A31" s="2469"/>
      <c r="B31" s="2469"/>
      <c r="C31" s="2469"/>
      <c r="D31" s="98"/>
      <c r="E31" s="412">
        <f>SUMIF('1 BL anterior'!C:C,A31,'1 BL anterior'!E:E)</f>
        <v>0</v>
      </c>
      <c r="F31" s="421">
        <f>SUMIF('1 BL anterior'!C:C,C31,'1 BL anterior'!E:E)</f>
        <v>0</v>
      </c>
      <c r="G31" s="200"/>
      <c r="H31" s="412">
        <f>SUMIF('2 BL preli'!B:B,A31,'2 BL preli'!D:D)</f>
        <v>0</v>
      </c>
      <c r="I31" s="421">
        <f>SUMIF('2 BL preli'!B:B,C31,'2 BL preli'!D:D)</f>
        <v>0</v>
      </c>
      <c r="J31" s="200"/>
      <c r="K31" s="412">
        <f>SUMIF('3BL ACTUAL'!C:C,A31,'3BL ACTUAL'!E:E)</f>
        <v>0</v>
      </c>
      <c r="L31" s="421">
        <f>SUMIF('3BL ACTUAL'!C:C,C31,'3BL ACTUAL'!E:E)</f>
        <v>0</v>
      </c>
      <c r="M31" s="179"/>
      <c r="N31" s="95"/>
      <c r="O31" s="154"/>
      <c r="P31" s="178"/>
      <c r="Q31" s="420">
        <f t="shared" si="4"/>
        <v>0</v>
      </c>
      <c r="R31" s="421">
        <f t="shared" si="4"/>
        <v>0</v>
      </c>
      <c r="S31" s="21"/>
      <c r="T31" s="14"/>
      <c r="U31" s="14"/>
    </row>
    <row r="32" spans="1:22" ht="15">
      <c r="A32" s="2470"/>
      <c r="B32" s="2470"/>
      <c r="C32" s="2649"/>
      <c r="D32" s="98"/>
      <c r="E32" s="412">
        <f>SUMIF('1 BL anterior'!C:C,A32,'1 BL anterior'!E:E)</f>
        <v>0</v>
      </c>
      <c r="F32" s="421">
        <f>SUMIF('1 BL anterior'!C:C,C32,'1 BL anterior'!E:E)</f>
        <v>0</v>
      </c>
      <c r="G32" s="200"/>
      <c r="H32" s="412">
        <f>SUMIF('2 BL preli'!B:B,A32,'2 BL preli'!D:D)</f>
        <v>0</v>
      </c>
      <c r="I32" s="421">
        <f>SUMIF('2 BL preli'!B:B,C32,'2 BL preli'!D:D)</f>
        <v>0</v>
      </c>
      <c r="J32" s="200"/>
      <c r="K32" s="412">
        <f>SUMIF('3BL ACTUAL'!C:C,A32,'3BL ACTUAL'!E:E)</f>
        <v>0</v>
      </c>
      <c r="L32" s="421">
        <f>SUMIF('3BL ACTUAL'!C:C,C32,'3BL ACTUAL'!E:E)</f>
        <v>0</v>
      </c>
      <c r="M32" s="179"/>
      <c r="N32" s="95"/>
      <c r="O32" s="154"/>
      <c r="P32" s="178"/>
      <c r="Q32" s="420">
        <f t="shared" si="4"/>
        <v>0</v>
      </c>
      <c r="R32" s="421">
        <f t="shared" si="4"/>
        <v>0</v>
      </c>
      <c r="S32" s="21"/>
      <c r="T32" s="14"/>
      <c r="U32" s="14"/>
    </row>
    <row r="33" spans="1:21" ht="15">
      <c r="A33" s="2470"/>
      <c r="B33" s="2470"/>
      <c r="C33" s="2649"/>
      <c r="D33" s="98"/>
      <c r="E33" s="412">
        <f>SUMIF('1 BL anterior'!C:C,A33,'1 BL anterior'!E:E)</f>
        <v>0</v>
      </c>
      <c r="F33" s="421">
        <f>SUMIF('1 BL anterior'!C:C,C33,'1 BL anterior'!E:E)</f>
        <v>0</v>
      </c>
      <c r="G33" s="200"/>
      <c r="H33" s="412">
        <f>SUMIF('2 BL preli'!B:B,A33,'2 BL preli'!D:D)</f>
        <v>0</v>
      </c>
      <c r="I33" s="421">
        <f>SUMIF('2 BL preli'!B:B,C33,'2 BL preli'!D:D)</f>
        <v>0</v>
      </c>
      <c r="J33" s="200"/>
      <c r="K33" s="412">
        <f>SUMIF('3BL ACTUAL'!C:C,A33,'3BL ACTUAL'!E:E)</f>
        <v>0</v>
      </c>
      <c r="L33" s="421">
        <f>SUMIF('3BL ACTUAL'!C:C,C33,'3BL ACTUAL'!E:E)</f>
        <v>0</v>
      </c>
      <c r="M33" s="179"/>
      <c r="N33" s="95"/>
      <c r="O33" s="154"/>
      <c r="P33" s="178"/>
      <c r="Q33" s="420">
        <f t="shared" si="4"/>
        <v>0</v>
      </c>
      <c r="R33" s="421">
        <f t="shared" si="4"/>
        <v>0</v>
      </c>
      <c r="S33" s="21"/>
      <c r="T33" s="14"/>
      <c r="U33" s="14"/>
    </row>
    <row r="34" spans="1:21" ht="15">
      <c r="A34" s="2470"/>
      <c r="B34" s="2470"/>
      <c r="C34" s="2649"/>
      <c r="D34" s="98"/>
      <c r="E34" s="412">
        <f>SUMIF('1 BL anterior'!C:C,A34,'1 BL anterior'!E:E)</f>
        <v>0</v>
      </c>
      <c r="F34" s="421">
        <f>SUMIF('1 BL anterior'!C:C,B34,'1 BL anterior'!E:E)</f>
        <v>0</v>
      </c>
      <c r="G34" s="200"/>
      <c r="H34" s="412">
        <f>SUMIF('2 BL preli'!B:B,A34,'2 BL preli'!D:D)</f>
        <v>0</v>
      </c>
      <c r="I34" s="421">
        <f>SUMIF('2 BL preli'!B:B,B34,'2 BL preli'!D:D)</f>
        <v>0</v>
      </c>
      <c r="J34" s="200"/>
      <c r="K34" s="412">
        <f>SUMIF('3BL ACTUAL'!C:C,A34,'3BL ACTUAL'!E:E)</f>
        <v>0</v>
      </c>
      <c r="L34" s="421">
        <f>SUMIF('3BL ACTUAL'!C:C,B34,'3BL ACTUAL'!E:E)</f>
        <v>0</v>
      </c>
      <c r="M34" s="179"/>
      <c r="N34" s="95"/>
      <c r="O34" s="154"/>
      <c r="P34" s="178"/>
      <c r="Q34" s="420">
        <f t="shared" ref="Q34:R38" si="5">+K34</f>
        <v>0</v>
      </c>
      <c r="R34" s="421">
        <f t="shared" si="5"/>
        <v>0</v>
      </c>
      <c r="S34" s="21"/>
      <c r="T34" s="14"/>
      <c r="U34" s="14"/>
    </row>
    <row r="35" spans="1:21" ht="15">
      <c r="A35" s="2470"/>
      <c r="B35" s="2470"/>
      <c r="C35" s="2649"/>
      <c r="D35" s="98"/>
      <c r="E35" s="412">
        <f>SUMIF('1 BL anterior'!C:C,A35,'1 BL anterior'!E:E)</f>
        <v>0</v>
      </c>
      <c r="F35" s="421">
        <f>SUMIF('1 BL anterior'!C:C,B35,'1 BL anterior'!E:E)</f>
        <v>0</v>
      </c>
      <c r="G35" s="200"/>
      <c r="H35" s="412">
        <f>SUMIF('2 BL preli'!B:B,A35,'2 BL preli'!D:D)</f>
        <v>0</v>
      </c>
      <c r="I35" s="421">
        <f>SUMIF('2 BL preli'!B:B,B35,'2 BL preli'!D:D)</f>
        <v>0</v>
      </c>
      <c r="J35" s="200"/>
      <c r="K35" s="412">
        <f>SUMIF('3BL ACTUAL'!C:C,A35,'3BL ACTUAL'!E:E)</f>
        <v>0</v>
      </c>
      <c r="L35" s="421">
        <f>SUMIF('3BL ACTUAL'!C:C,B35,'3BL ACTUAL'!E:E)</f>
        <v>0</v>
      </c>
      <c r="M35" s="179"/>
      <c r="N35" s="95"/>
      <c r="O35" s="154"/>
      <c r="P35" s="178"/>
      <c r="Q35" s="420">
        <f t="shared" si="5"/>
        <v>0</v>
      </c>
      <c r="R35" s="421">
        <f t="shared" si="5"/>
        <v>0</v>
      </c>
      <c r="S35" s="21"/>
      <c r="T35" s="14"/>
      <c r="U35" s="14"/>
    </row>
    <row r="36" spans="1:21">
      <c r="A36" s="2083"/>
      <c r="B36" s="1663"/>
      <c r="C36" s="1663"/>
      <c r="D36" s="98"/>
      <c r="E36" s="412">
        <f>SUMIF('1 BL anterior'!C:C,A36,'1 BL anterior'!E:E)</f>
        <v>0</v>
      </c>
      <c r="F36" s="421">
        <f>SUMIF('1 BL anterior'!C:C,C36,'1 BL anterior'!E:E)</f>
        <v>0</v>
      </c>
      <c r="G36" s="200"/>
      <c r="H36" s="412">
        <f>SUMIF('2 BL preli'!B:B,A36,'2 BL preli'!D:D)</f>
        <v>0</v>
      </c>
      <c r="I36" s="421">
        <f>SUMIF('2 BL preli'!B:B,C36,'2 BL preli'!D:D)</f>
        <v>0</v>
      </c>
      <c r="J36" s="200"/>
      <c r="K36" s="412">
        <f>SUMIF('3BL ACTUAL'!C:C,A36,'3BL ACTUAL'!E:E)</f>
        <v>0</v>
      </c>
      <c r="L36" s="421">
        <f>SUMIF('3BL ACTUAL'!C:C,C36,'3BL ACTUAL'!E:E)</f>
        <v>0</v>
      </c>
      <c r="M36" s="179"/>
      <c r="N36" s="95"/>
      <c r="O36" s="154"/>
      <c r="P36" s="178"/>
      <c r="Q36" s="420">
        <f t="shared" si="5"/>
        <v>0</v>
      </c>
      <c r="R36" s="421">
        <f t="shared" si="5"/>
        <v>0</v>
      </c>
      <c r="S36" s="21"/>
      <c r="T36" s="14"/>
      <c r="U36" s="14"/>
    </row>
    <row r="37" spans="1:21">
      <c r="A37" s="2083"/>
      <c r="B37" s="1663"/>
      <c r="C37" s="2096"/>
      <c r="D37" s="98"/>
      <c r="E37" s="412">
        <f>SUMIF('1 BL anterior'!C:C,A37,'1 BL anterior'!E:E)</f>
        <v>0</v>
      </c>
      <c r="F37" s="421">
        <f>SUMIF('1 BL anterior'!C:C,C37,'1 BL anterior'!E:E)</f>
        <v>0</v>
      </c>
      <c r="G37" s="200"/>
      <c r="H37" s="412">
        <f>SUMIF('2 BL preli'!B:B,A37,'2 BL preli'!D:D)</f>
        <v>0</v>
      </c>
      <c r="I37" s="421">
        <f>SUMIF('2 BL preli'!B:B,C37,'2 BL preli'!D:D)</f>
        <v>0</v>
      </c>
      <c r="J37" s="200"/>
      <c r="K37" s="412">
        <f>SUMIF('3BL ACTUAL'!C:C,A37,'3BL ACTUAL'!E:E)</f>
        <v>0</v>
      </c>
      <c r="L37" s="421">
        <f>SUMIF('3BL ACTUAL'!C:C,C37,'3BL ACTUAL'!E:E)</f>
        <v>0</v>
      </c>
      <c r="M37" s="179"/>
      <c r="N37" s="95"/>
      <c r="O37" s="154"/>
      <c r="P37" s="178"/>
      <c r="Q37" s="420">
        <f t="shared" si="5"/>
        <v>0</v>
      </c>
      <c r="R37" s="421">
        <f t="shared" si="5"/>
        <v>0</v>
      </c>
      <c r="S37" s="21"/>
      <c r="T37" s="14"/>
      <c r="U37" s="14"/>
    </row>
    <row r="38" spans="1:21">
      <c r="A38" s="2083"/>
      <c r="B38" s="1663"/>
      <c r="C38" s="2096"/>
      <c r="D38" s="98"/>
      <c r="E38" s="412">
        <f>SUMIF('1 BL anterior'!C:C,A38,'1 BL anterior'!E:E)</f>
        <v>0</v>
      </c>
      <c r="F38" s="421">
        <f>SUMIF('1 BL anterior'!C:C,C38,'1 BL anterior'!E:E)</f>
        <v>0</v>
      </c>
      <c r="G38" s="200"/>
      <c r="H38" s="412">
        <f>SUMIF('2 BL preli'!B:B,A38,'2 BL preli'!D:D)</f>
        <v>0</v>
      </c>
      <c r="I38" s="421">
        <f>SUMIF('2 BL preli'!B:B,C38,'2 BL preli'!D:D)</f>
        <v>0</v>
      </c>
      <c r="J38" s="200"/>
      <c r="K38" s="412">
        <f>SUMIF('3BL ACTUAL'!C:C,A38,'3BL ACTUAL'!E:E)</f>
        <v>0</v>
      </c>
      <c r="L38" s="421">
        <f>SUMIF('3BL ACTUAL'!C:C,C38,'3BL ACTUAL'!E:E)</f>
        <v>0</v>
      </c>
      <c r="M38" s="179"/>
      <c r="N38" s="95"/>
      <c r="O38" s="154"/>
      <c r="P38" s="178"/>
      <c r="Q38" s="420">
        <f t="shared" si="5"/>
        <v>0</v>
      </c>
      <c r="R38" s="421">
        <f t="shared" si="5"/>
        <v>0</v>
      </c>
      <c r="S38" s="21"/>
      <c r="T38" s="14"/>
      <c r="U38" s="14"/>
    </row>
    <row r="39" spans="1:21">
      <c r="A39" s="2083"/>
      <c r="B39" s="1663"/>
      <c r="C39" s="2096"/>
      <c r="D39" s="98"/>
      <c r="E39" s="412">
        <f>SUMIF('1 BL anterior'!C:C,A39,'1 BL anterior'!E:E)</f>
        <v>0</v>
      </c>
      <c r="F39" s="421">
        <f>SUMIF('1 BL anterior'!C:C,C39,'1 BL anterior'!E:E)</f>
        <v>0</v>
      </c>
      <c r="G39" s="200"/>
      <c r="H39" s="412">
        <f>SUMIF('2 BL preli'!B:B,A39,'2 BL preli'!D:D)</f>
        <v>0</v>
      </c>
      <c r="I39" s="421">
        <f>SUMIF('2 BL preli'!B:B,C39,'2 BL preli'!D:D)</f>
        <v>0</v>
      </c>
      <c r="J39" s="200"/>
      <c r="K39" s="412">
        <f>SUMIF('3BL ACTUAL'!C:C,A39,'3BL ACTUAL'!E:E)</f>
        <v>0</v>
      </c>
      <c r="L39" s="421">
        <f>SUMIF('3BL ACTUAL'!C:C,C39,'3BL ACTUAL'!E:E)</f>
        <v>0</v>
      </c>
      <c r="M39" s="179"/>
      <c r="N39" s="95"/>
      <c r="O39" s="154"/>
      <c r="P39" s="178"/>
      <c r="Q39" s="420">
        <f t="shared" ref="Q39:Q44" si="6">+K39</f>
        <v>0</v>
      </c>
      <c r="R39" s="421">
        <f t="shared" ref="R39:R44" si="7">+L39</f>
        <v>0</v>
      </c>
      <c r="S39" s="21"/>
      <c r="T39" s="14"/>
      <c r="U39" s="14"/>
    </row>
    <row r="40" spans="1:21">
      <c r="A40" s="1148"/>
      <c r="C40" s="365"/>
      <c r="D40" s="98"/>
      <c r="E40" s="412">
        <f>SUMIF('1 BL anterior'!C:C,A40,'1 BL anterior'!E:E)</f>
        <v>0</v>
      </c>
      <c r="F40" s="421">
        <f>SUMIF('1 BL anterior'!C:C,C40,'1 BL anterior'!E:E)</f>
        <v>0</v>
      </c>
      <c r="G40" s="200"/>
      <c r="H40" s="412">
        <f>SUMIF('2 BL preli'!B:B,A40,'2 BL preli'!D:D)</f>
        <v>0</v>
      </c>
      <c r="I40" s="421">
        <f>SUMIF('2 BL preli'!B:B,C40,'2 BL preli'!D:D)</f>
        <v>0</v>
      </c>
      <c r="J40" s="200"/>
      <c r="K40" s="412">
        <f>SUMIF('3BL ACTUAL'!C:C,A40,'3BL ACTUAL'!E:E)</f>
        <v>0</v>
      </c>
      <c r="L40" s="421">
        <f>SUMIF('3BL ACTUAL'!C:C,C40,'3BL ACTUAL'!E:E)</f>
        <v>0</v>
      </c>
      <c r="M40" s="179"/>
      <c r="N40" s="95"/>
      <c r="O40" s="154"/>
      <c r="P40" s="178"/>
      <c r="Q40" s="420">
        <f t="shared" si="6"/>
        <v>0</v>
      </c>
      <c r="R40" s="421">
        <f t="shared" si="7"/>
        <v>0</v>
      </c>
      <c r="S40" s="21"/>
      <c r="T40" s="14"/>
      <c r="U40" s="14"/>
    </row>
    <row r="41" spans="1:21">
      <c r="A41" s="2084"/>
      <c r="C41" s="2097"/>
      <c r="D41" s="98"/>
      <c r="E41" s="412">
        <f>SUMIF('1 BL anterior'!C:C,A41,'1 BL anterior'!E:E)</f>
        <v>0</v>
      </c>
      <c r="F41" s="421">
        <f>SUMIF('1 BL anterior'!C:C,C41,'1 BL anterior'!E:E)</f>
        <v>0</v>
      </c>
      <c r="G41" s="200"/>
      <c r="H41" s="412">
        <f>SUMIF('2 BL preli'!B:B,A41,'2 BL preli'!D:D)</f>
        <v>0</v>
      </c>
      <c r="I41" s="421">
        <f>SUMIF('2 BL preli'!B:B,C41,'2 BL preli'!D:D)</f>
        <v>0</v>
      </c>
      <c r="J41" s="200"/>
      <c r="K41" s="412">
        <f>SUMIF('3BL ACTUAL'!C:C,A41,'3BL ACTUAL'!E:E)</f>
        <v>0</v>
      </c>
      <c r="L41" s="421">
        <f>SUMIF('3BL ACTUAL'!C:C,C41,'3BL ACTUAL'!E:E)</f>
        <v>0</v>
      </c>
      <c r="M41" s="179"/>
      <c r="N41" s="95"/>
      <c r="O41" s="154"/>
      <c r="P41" s="178"/>
      <c r="Q41" s="420">
        <f t="shared" si="6"/>
        <v>0</v>
      </c>
      <c r="R41" s="421">
        <f t="shared" si="7"/>
        <v>0</v>
      </c>
      <c r="S41" s="21"/>
      <c r="T41" s="14"/>
      <c r="U41" s="14"/>
    </row>
    <row r="42" spans="1:21" ht="13.5">
      <c r="A42" s="2085"/>
      <c r="C42" s="2098"/>
      <c r="D42" s="98"/>
      <c r="E42" s="412">
        <f>SUMIF('1 BL anterior'!C:C,A42,'1 BL anterior'!E:E)</f>
        <v>0</v>
      </c>
      <c r="F42" s="421">
        <f>SUMIF('1 BL anterior'!C:C,C42,'1 BL anterior'!E:E)</f>
        <v>0</v>
      </c>
      <c r="G42" s="200"/>
      <c r="H42" s="412">
        <f>SUMIF('2 BL preli'!B:B,A42,'2 BL preli'!D:D)</f>
        <v>0</v>
      </c>
      <c r="I42" s="421">
        <f>SUMIF('2 BL preli'!B:B,C42,'2 BL preli'!D:D)</f>
        <v>0</v>
      </c>
      <c r="J42" s="200"/>
      <c r="K42" s="412">
        <f>SUMIF('3BL ACTUAL'!C:C,A42,'3BL ACTUAL'!E:E)</f>
        <v>0</v>
      </c>
      <c r="L42" s="421">
        <f>SUMIF('3BL ACTUAL'!C:C,C42,'3BL ACTUAL'!E:E)</f>
        <v>0</v>
      </c>
      <c r="M42" s="179"/>
      <c r="N42" s="95"/>
      <c r="O42" s="154"/>
      <c r="P42" s="178"/>
      <c r="Q42" s="420">
        <f t="shared" si="6"/>
        <v>0</v>
      </c>
      <c r="R42" s="421">
        <f t="shared" si="7"/>
        <v>0</v>
      </c>
      <c r="S42" s="21"/>
      <c r="T42" s="14"/>
      <c r="U42" s="14"/>
    </row>
    <row r="43" spans="1:21" ht="13.5">
      <c r="A43" s="2086"/>
      <c r="C43" s="2098"/>
      <c r="D43" s="98"/>
      <c r="E43" s="412">
        <f>SUMIF('1 BL anterior'!C:C,A43,'1 BL anterior'!E:E)</f>
        <v>0</v>
      </c>
      <c r="F43" s="421">
        <f>SUMIF('1 BL anterior'!C:C,C43,'1 BL anterior'!E:E)</f>
        <v>0</v>
      </c>
      <c r="G43" s="200"/>
      <c r="H43" s="412">
        <f>SUMIF('2 BL preli'!B:B,A43,'2 BL preli'!D:D)</f>
        <v>0</v>
      </c>
      <c r="I43" s="421">
        <f>SUMIF('2 BL preli'!B:B,C43,'2 BL preli'!D:D)</f>
        <v>0</v>
      </c>
      <c r="J43" s="200"/>
      <c r="K43" s="412">
        <f>SUMIF('3BL ACTUAL'!C:C,A43,'3BL ACTUAL'!E:E)</f>
        <v>0</v>
      </c>
      <c r="L43" s="421">
        <f>SUMIF('3BL ACTUAL'!C:C,C43,'3BL ACTUAL'!E:E)</f>
        <v>0</v>
      </c>
      <c r="M43" s="179"/>
      <c r="N43" s="95"/>
      <c r="O43" s="154"/>
      <c r="P43" s="178"/>
      <c r="Q43" s="420">
        <f t="shared" si="6"/>
        <v>0</v>
      </c>
      <c r="R43" s="421">
        <f t="shared" si="7"/>
        <v>0</v>
      </c>
      <c r="S43" s="21"/>
      <c r="T43" s="14"/>
      <c r="U43" s="14"/>
    </row>
    <row r="44" spans="1:21">
      <c r="A44" s="1148"/>
      <c r="C44" s="365"/>
      <c r="D44" s="98"/>
      <c r="E44" s="412">
        <f>SUMIF('1 BL anterior'!C:C,A44,'1 BL anterior'!E:E)</f>
        <v>0</v>
      </c>
      <c r="F44" s="421">
        <f>SUMIF('1 BL anterior'!C:C,B44,'1 BL anterior'!E:E)</f>
        <v>0</v>
      </c>
      <c r="G44" s="200"/>
      <c r="H44" s="412">
        <f>SUMIF('2 BL preli'!B:B,A44,'2 BL preli'!D:D)</f>
        <v>0</v>
      </c>
      <c r="I44" s="421">
        <f>SUMIF('2 BL preli'!B:B,B44,'2 BL preli'!D:D)</f>
        <v>0</v>
      </c>
      <c r="J44" s="200"/>
      <c r="K44" s="412">
        <f>SUMIF('3BL ACTUAL'!C:C,A44,'3BL ACTUAL'!E:E)</f>
        <v>0</v>
      </c>
      <c r="L44" s="421">
        <f>SUMIF('3BL ACTUAL'!C:C,B44,'3BL ACTUAL'!E:E)</f>
        <v>0</v>
      </c>
      <c r="M44" s="179"/>
      <c r="N44" s="95"/>
      <c r="O44" s="154"/>
      <c r="P44" s="178"/>
      <c r="Q44" s="420">
        <f t="shared" si="6"/>
        <v>0</v>
      </c>
      <c r="R44" s="421">
        <f t="shared" si="7"/>
        <v>0</v>
      </c>
      <c r="S44" s="21"/>
      <c r="T44" s="14"/>
      <c r="U44" s="14"/>
    </row>
    <row r="45" spans="1:21">
      <c r="A45" s="1124"/>
      <c r="B45" s="1095"/>
      <c r="C45" s="365"/>
      <c r="D45" s="98"/>
      <c r="E45" s="412">
        <f>SUMIF('1 BL anterior'!C:C,A45,'1 BL anterior'!E:E)</f>
        <v>0</v>
      </c>
      <c r="F45" s="421">
        <f>SUMIF('1 BL anterior'!C:C,B45,'1 BL anterior'!E:E)</f>
        <v>0</v>
      </c>
      <c r="G45" s="200"/>
      <c r="H45" s="412">
        <f>SUMIF('2 BL preli'!B:B,A45,'2 BL preli'!D:D)</f>
        <v>0</v>
      </c>
      <c r="I45" s="421">
        <f>SUMIF('2 BL preli'!B:B,B45,'2 BL preli'!D:D)</f>
        <v>0</v>
      </c>
      <c r="J45" s="200"/>
      <c r="K45" s="412">
        <f>SUMIF('3BL ACTUAL'!C:C,A45,'3BL ACTUAL'!E:E)</f>
        <v>0</v>
      </c>
      <c r="L45" s="421">
        <f>SUMIF('3BL ACTUAL'!C:C,B45,'3BL ACTUAL'!E:E)</f>
        <v>0</v>
      </c>
      <c r="M45" s="179"/>
      <c r="N45" s="95"/>
      <c r="O45" s="154"/>
      <c r="P45" s="178"/>
      <c r="Q45" s="420">
        <f t="shared" ref="Q45:R48" si="8">+K45</f>
        <v>0</v>
      </c>
      <c r="R45" s="421">
        <f t="shared" si="8"/>
        <v>0</v>
      </c>
      <c r="S45" s="21"/>
      <c r="T45" s="14"/>
      <c r="U45" s="14"/>
    </row>
    <row r="46" spans="1:21">
      <c r="A46" s="1124"/>
      <c r="B46" s="1095"/>
      <c r="C46" s="1095"/>
      <c r="D46" s="98"/>
      <c r="E46" s="412">
        <f>SUMIF('1 BL anterior'!C:C,A46,'1 BL anterior'!E:E)</f>
        <v>0</v>
      </c>
      <c r="F46" s="421">
        <f>SUMIF('1 BL anterior'!C:C,B46,'1 BL anterior'!E:E)</f>
        <v>0</v>
      </c>
      <c r="G46" s="200"/>
      <c r="H46" s="412">
        <f>SUMIF('2 BL preli'!B:B,A46,'2 BL preli'!D:D)</f>
        <v>0</v>
      </c>
      <c r="I46" s="421">
        <f>SUMIF('2 BL preli'!B:B,B46,'2 BL preli'!D:D)</f>
        <v>0</v>
      </c>
      <c r="J46" s="200"/>
      <c r="K46" s="412">
        <f>SUMIF('3BL ACTUAL'!C:C,A46,'3BL ACTUAL'!E:E)</f>
        <v>0</v>
      </c>
      <c r="L46" s="421">
        <f>SUMIF('3BL ACTUAL'!C:C,B46,'3BL ACTUAL'!E:E)</f>
        <v>0</v>
      </c>
      <c r="M46" s="179"/>
      <c r="N46" s="95"/>
      <c r="O46" s="154"/>
      <c r="P46" s="178"/>
      <c r="Q46" s="420">
        <f t="shared" si="8"/>
        <v>0</v>
      </c>
      <c r="R46" s="421">
        <f t="shared" si="8"/>
        <v>0</v>
      </c>
      <c r="S46" s="21"/>
      <c r="T46" s="14"/>
      <c r="U46" s="14"/>
    </row>
    <row r="47" spans="1:21">
      <c r="A47" s="1124"/>
      <c r="B47" s="1095"/>
      <c r="C47" s="1095"/>
      <c r="D47" s="98"/>
      <c r="E47" s="412">
        <f>SUMIF('1 BL anterior'!C:C,A47,'1 BL anterior'!E:E)</f>
        <v>0</v>
      </c>
      <c r="F47" s="421">
        <f>SUMIF('1 BL anterior'!C:C,B47,'1 BL anterior'!E:E)</f>
        <v>0</v>
      </c>
      <c r="G47" s="200"/>
      <c r="H47" s="412">
        <f>SUMIF('2 BL preli'!B:B,A47,'2 BL preli'!D:D)</f>
        <v>0</v>
      </c>
      <c r="I47" s="421">
        <f>SUMIF('2 BL preli'!B:B,B47,'2 BL preli'!D:D)</f>
        <v>0</v>
      </c>
      <c r="J47" s="200"/>
      <c r="K47" s="412">
        <f>SUMIF('3BL ACTUAL'!C:C,A47,'3BL ACTUAL'!E:E)</f>
        <v>0</v>
      </c>
      <c r="L47" s="421">
        <f>SUMIF('3BL ACTUAL'!C:C,B47,'3BL ACTUAL'!E:E)</f>
        <v>0</v>
      </c>
      <c r="M47" s="179"/>
      <c r="N47" s="95"/>
      <c r="O47" s="154"/>
      <c r="P47" s="178"/>
      <c r="Q47" s="420">
        <f t="shared" si="8"/>
        <v>0</v>
      </c>
      <c r="R47" s="421">
        <f t="shared" si="8"/>
        <v>0</v>
      </c>
      <c r="S47" s="21"/>
      <c r="T47" s="14"/>
      <c r="U47" s="14"/>
    </row>
    <row r="48" spans="1:21">
      <c r="A48" s="1124"/>
      <c r="B48" s="1095"/>
      <c r="C48" s="365"/>
      <c r="D48" s="98"/>
      <c r="E48" s="412">
        <f>SUMIF('1 BL anterior'!C:C,A48,'1 BL anterior'!E:E)</f>
        <v>0</v>
      </c>
      <c r="F48" s="421">
        <f>SUMIF('1 BL anterior'!C:C,B48,'1 BL anterior'!E:E)</f>
        <v>0</v>
      </c>
      <c r="G48" s="200"/>
      <c r="H48" s="412">
        <f>SUMIF('2 BL preli'!B:B,A48,'2 BL preli'!D:D)</f>
        <v>0</v>
      </c>
      <c r="I48" s="421">
        <f>SUMIF('2 BL preli'!B:B,B48,'2 BL preli'!D:D)</f>
        <v>0</v>
      </c>
      <c r="J48" s="200"/>
      <c r="K48" s="412">
        <f>SUMIF('3BL ACTUAL'!C:C,A48,'3BL ACTUAL'!E:E)</f>
        <v>0</v>
      </c>
      <c r="L48" s="421">
        <f>SUMIF('3BL ACTUAL'!C:C,B48,'3BL ACTUAL'!E:E)</f>
        <v>0</v>
      </c>
      <c r="M48" s="179"/>
      <c r="N48" s="95"/>
      <c r="O48" s="154"/>
      <c r="P48" s="178"/>
      <c r="Q48" s="420">
        <f t="shared" si="8"/>
        <v>0</v>
      </c>
      <c r="R48" s="421">
        <f t="shared" si="8"/>
        <v>0</v>
      </c>
      <c r="S48" s="21"/>
      <c r="T48" s="14"/>
      <c r="U48" s="14"/>
    </row>
    <row r="49" spans="2:21" ht="15.75" thickBot="1">
      <c r="B49" s="254"/>
      <c r="C49" s="263"/>
      <c r="E49" s="430"/>
      <c r="F49" s="394"/>
      <c r="G49" s="200"/>
      <c r="H49" s="412"/>
      <c r="I49" s="421"/>
      <c r="J49" s="200"/>
      <c r="K49" s="415"/>
      <c r="L49" s="416"/>
      <c r="M49" s="200"/>
      <c r="N49" s="95"/>
      <c r="O49" s="95"/>
      <c r="P49" s="178"/>
      <c r="Q49" s="422"/>
      <c r="R49" s="394"/>
      <c r="S49" s="21"/>
      <c r="T49" s="14"/>
      <c r="U49" s="14"/>
    </row>
    <row r="50" spans="2:21" ht="13.5" thickBot="1">
      <c r="C50" s="11"/>
      <c r="D50" s="12"/>
      <c r="E50" s="394">
        <f t="shared" ref="E50:L50" si="9">SUM(E28:E49)</f>
        <v>871692.95000000007</v>
      </c>
      <c r="F50" s="394">
        <f t="shared" si="9"/>
        <v>0</v>
      </c>
      <c r="G50" s="394">
        <f t="shared" si="9"/>
        <v>0</v>
      </c>
      <c r="H50" s="394">
        <f t="shared" si="9"/>
        <v>0</v>
      </c>
      <c r="I50" s="394">
        <f t="shared" si="9"/>
        <v>0</v>
      </c>
      <c r="J50" s="394">
        <f t="shared" si="9"/>
        <v>0</v>
      </c>
      <c r="K50" s="394">
        <f t="shared" si="9"/>
        <v>0</v>
      </c>
      <c r="L50" s="394">
        <f t="shared" si="9"/>
        <v>0</v>
      </c>
      <c r="M50" s="394">
        <f t="shared" ref="M50:R50" si="10">SUM(M28:M49)</f>
        <v>0</v>
      </c>
      <c r="N50" s="394">
        <f t="shared" si="10"/>
        <v>0</v>
      </c>
      <c r="O50" s="394">
        <f t="shared" si="10"/>
        <v>0</v>
      </c>
      <c r="P50" s="394">
        <f t="shared" si="10"/>
        <v>0</v>
      </c>
      <c r="Q50" s="394">
        <f t="shared" si="10"/>
        <v>0</v>
      </c>
      <c r="R50" s="394">
        <f t="shared" si="10"/>
        <v>0</v>
      </c>
      <c r="S50" s="424">
        <f>AVERAGE(S$9:S49)</f>
        <v>0</v>
      </c>
      <c r="T50" s="155">
        <f>AVERAGE(T9:T49)</f>
        <v>0</v>
      </c>
      <c r="U50" s="155">
        <f>+S50+T50</f>
        <v>0</v>
      </c>
    </row>
    <row r="51" spans="2:21">
      <c r="F51" s="196"/>
      <c r="G51" s="137"/>
      <c r="H51" s="137"/>
      <c r="I51" s="137"/>
      <c r="J51" s="137"/>
      <c r="K51" s="137"/>
      <c r="M51" s="137"/>
      <c r="N51" s="137"/>
    </row>
    <row r="52" spans="2:21" ht="15.75">
      <c r="C52" s="197"/>
      <c r="D52" s="16"/>
      <c r="E52" s="198">
        <f>+E50-E27</f>
        <v>0</v>
      </c>
      <c r="F52" s="16">
        <f>+F50-F27</f>
        <v>0</v>
      </c>
      <c r="G52" s="199"/>
      <c r="H52" s="198">
        <f>+H50-H27</f>
        <v>0</v>
      </c>
      <c r="I52" s="200"/>
      <c r="J52" s="200"/>
      <c r="K52" s="200"/>
      <c r="L52" s="200"/>
      <c r="M52" s="200"/>
      <c r="N52" s="200"/>
      <c r="O52" s="200"/>
      <c r="P52" s="200"/>
      <c r="Q52" s="198">
        <f>+Q50-Q27</f>
        <v>0</v>
      </c>
      <c r="R52" s="16">
        <f>+R50-R27</f>
        <v>0</v>
      </c>
      <c r="S52" s="3"/>
    </row>
    <row r="53" spans="2:21">
      <c r="C53" s="137"/>
      <c r="D53" s="137"/>
      <c r="E53" s="137"/>
      <c r="F53" s="137"/>
      <c r="G53" s="137"/>
      <c r="H53" s="137"/>
      <c r="I53" s="137"/>
      <c r="J53" s="137"/>
      <c r="K53" s="137"/>
      <c r="M53" s="137"/>
      <c r="N53" s="137"/>
      <c r="O53" s="200"/>
      <c r="P53" s="200"/>
      <c r="Q53" s="200"/>
      <c r="R53" s="200"/>
      <c r="S53" s="3"/>
    </row>
    <row r="54" spans="2:21">
      <c r="B54" s="3"/>
      <c r="C54" s="22" t="s">
        <v>0</v>
      </c>
      <c r="D54" s="3"/>
      <c r="E54" s="3"/>
      <c r="F54" s="3"/>
      <c r="G54" s="137"/>
      <c r="H54" s="137"/>
      <c r="I54" s="137"/>
      <c r="J54" s="137"/>
      <c r="K54" s="137"/>
      <c r="M54" s="137"/>
      <c r="N54" s="137"/>
      <c r="O54" s="200"/>
      <c r="P54" s="200"/>
      <c r="Q54" s="200"/>
      <c r="R54" s="200"/>
      <c r="S54" s="3"/>
    </row>
    <row r="55" spans="2:21">
      <c r="B55" s="3"/>
      <c r="C55" s="22" t="s">
        <v>1</v>
      </c>
      <c r="D55" s="3"/>
      <c r="E55" s="3"/>
      <c r="F55" s="3"/>
      <c r="G55" s="199"/>
      <c r="H55" s="200"/>
      <c r="I55" s="200"/>
      <c r="J55" s="200"/>
      <c r="K55" s="200"/>
      <c r="L55" s="200"/>
      <c r="M55" s="200"/>
      <c r="N55" s="200"/>
      <c r="O55" s="200"/>
      <c r="P55" s="200"/>
      <c r="Q55" s="200"/>
      <c r="R55" s="200"/>
      <c r="S55" s="3"/>
    </row>
    <row r="56" spans="2:21">
      <c r="B56" s="22"/>
      <c r="C56" s="3"/>
      <c r="D56" s="3"/>
      <c r="E56" s="3"/>
      <c r="F56" s="3"/>
      <c r="G56" s="199"/>
      <c r="H56" s="200"/>
      <c r="I56" s="200"/>
      <c r="J56" s="200"/>
      <c r="K56" s="200"/>
      <c r="L56" s="200"/>
      <c r="M56" s="200"/>
      <c r="N56" s="200"/>
      <c r="O56" s="200"/>
      <c r="P56" s="200"/>
      <c r="Q56" s="200"/>
      <c r="R56" s="200"/>
      <c r="S56" s="3"/>
    </row>
    <row r="57" spans="2:21">
      <c r="B57" s="3"/>
      <c r="C57" s="22" t="s">
        <v>2</v>
      </c>
      <c r="D57" s="22"/>
      <c r="E57" s="22"/>
      <c r="F57" s="3" t="s">
        <v>53</v>
      </c>
      <c r="G57" s="201"/>
      <c r="H57" s="200"/>
      <c r="I57" s="200"/>
      <c r="J57" s="200"/>
      <c r="K57" s="200"/>
      <c r="L57" s="200"/>
      <c r="M57" s="200"/>
      <c r="N57" s="200"/>
      <c r="O57" s="200"/>
      <c r="P57" s="200"/>
      <c r="Q57" s="200"/>
      <c r="R57" s="200"/>
      <c r="S57" s="3"/>
    </row>
    <row r="58" spans="2:21">
      <c r="B58" s="22">
        <v>1</v>
      </c>
      <c r="C58" s="3" t="s">
        <v>52</v>
      </c>
      <c r="D58" s="22"/>
      <c r="E58" s="22"/>
      <c r="F58" s="3" t="s">
        <v>55</v>
      </c>
      <c r="G58" s="137"/>
      <c r="H58" s="200"/>
      <c r="I58" s="137"/>
      <c r="J58" s="137"/>
      <c r="K58" s="137"/>
      <c r="L58" s="200"/>
      <c r="M58" s="137"/>
      <c r="N58" s="137"/>
      <c r="O58" s="200"/>
      <c r="P58" s="200"/>
      <c r="Q58" s="200"/>
      <c r="R58" s="200"/>
    </row>
    <row r="59" spans="2:21">
      <c r="B59" s="22">
        <v>2</v>
      </c>
      <c r="C59" s="3" t="s">
        <v>54</v>
      </c>
      <c r="D59" s="22"/>
      <c r="E59" s="22"/>
      <c r="F59" s="3" t="s">
        <v>56</v>
      </c>
      <c r="G59" s="137"/>
      <c r="H59" s="200"/>
      <c r="I59" s="137"/>
      <c r="J59" s="137"/>
      <c r="K59" s="137"/>
      <c r="L59" s="200"/>
      <c r="M59" s="137"/>
      <c r="N59" s="137"/>
      <c r="O59" s="200"/>
      <c r="P59" s="200"/>
      <c r="Q59" s="200"/>
      <c r="R59" s="200"/>
      <c r="S59" s="202"/>
    </row>
    <row r="60" spans="2:21">
      <c r="B60" s="22"/>
      <c r="C60" s="22" t="s">
        <v>3</v>
      </c>
      <c r="D60" s="22"/>
      <c r="E60" s="22"/>
      <c r="F60" s="3" t="s">
        <v>58</v>
      </c>
      <c r="G60" s="137"/>
      <c r="H60" s="200"/>
      <c r="I60" s="137"/>
      <c r="J60" s="137"/>
      <c r="K60" s="137"/>
      <c r="L60" s="200"/>
      <c r="M60" s="137"/>
      <c r="N60" s="137"/>
      <c r="O60" s="200"/>
      <c r="P60" s="200"/>
      <c r="Q60" s="200"/>
      <c r="R60" s="200"/>
    </row>
    <row r="61" spans="2:21">
      <c r="B61" s="22">
        <v>3</v>
      </c>
      <c r="C61" s="3" t="s">
        <v>57</v>
      </c>
      <c r="D61" s="3"/>
      <c r="E61" s="3"/>
      <c r="F61" s="3"/>
      <c r="G61" s="137"/>
      <c r="H61" s="200"/>
      <c r="I61" s="137"/>
      <c r="J61" s="137"/>
      <c r="K61" s="137"/>
      <c r="L61" s="200"/>
      <c r="M61" s="137"/>
      <c r="N61" s="137"/>
      <c r="O61" s="200"/>
      <c r="P61" s="200"/>
      <c r="Q61" s="200"/>
      <c r="R61" s="200"/>
    </row>
    <row r="62" spans="2:21">
      <c r="B62" s="22">
        <v>2</v>
      </c>
      <c r="C62" s="3" t="s">
        <v>59</v>
      </c>
      <c r="D62" s="3"/>
      <c r="E62" s="3"/>
      <c r="F62" s="3"/>
      <c r="G62" s="137"/>
      <c r="H62" s="200"/>
      <c r="I62" s="137"/>
      <c r="J62" s="137"/>
      <c r="K62" s="137"/>
      <c r="L62" s="200"/>
      <c r="M62" s="137"/>
      <c r="N62" s="137"/>
      <c r="O62" s="200"/>
      <c r="P62" s="200"/>
      <c r="Q62" s="200"/>
      <c r="R62" s="200"/>
    </row>
    <row r="63" spans="2:21">
      <c r="B63" s="22">
        <v>1</v>
      </c>
      <c r="C63" s="3" t="s">
        <v>60</v>
      </c>
      <c r="D63" s="3"/>
      <c r="E63" s="3"/>
      <c r="F63" s="3"/>
      <c r="G63" s="137"/>
      <c r="H63" s="200"/>
      <c r="I63" s="137"/>
      <c r="J63" s="137"/>
      <c r="K63" s="137"/>
      <c r="L63" s="200"/>
      <c r="M63" s="137"/>
      <c r="N63" s="137"/>
      <c r="O63" s="200"/>
      <c r="P63" s="200"/>
      <c r="Q63" s="200"/>
      <c r="R63" s="200"/>
    </row>
    <row r="64" spans="2:21">
      <c r="F64"/>
      <c r="G64" s="137"/>
      <c r="H64" s="200"/>
      <c r="I64" s="137"/>
      <c r="J64" s="137"/>
      <c r="K64" s="137"/>
      <c r="L64" s="200"/>
      <c r="M64" s="137"/>
      <c r="N64" s="137"/>
      <c r="O64" s="200"/>
      <c r="P64" s="200"/>
      <c r="Q64" s="200"/>
      <c r="R64" s="200"/>
    </row>
  </sheetData>
  <mergeCells count="6">
    <mergeCell ref="R2:S4"/>
    <mergeCell ref="S6:U6"/>
    <mergeCell ref="S7:T7"/>
    <mergeCell ref="E7:F7"/>
    <mergeCell ref="H7:I7"/>
    <mergeCell ref="O7:P7"/>
  </mergeCells>
  <phoneticPr fontId="0" type="noConversion"/>
  <pageMargins left="0.19685039370078741" right="0.15748031496062992" top="0.31496062992125984" bottom="0.31496062992125984" header="0.23622047244094491" footer="0.19685039370078741"/>
  <pageSetup paperSize="9" scale="52" fitToHeight="2" orientation="landscape" horizontalDpi="4294967292" r:id="rId1"/>
  <headerFooter alignWithMargins="0"/>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73">
    <tabColor theme="3"/>
  </sheetPr>
  <dimension ref="A1:V52"/>
  <sheetViews>
    <sheetView workbookViewId="0"/>
  </sheetViews>
  <sheetFormatPr baseColWidth="10" defaultColWidth="24.85546875" defaultRowHeight="12.75"/>
  <cols>
    <col min="1" max="1" width="12.7109375" customWidth="1"/>
    <col min="2" max="2" width="13.28515625" style="889" customWidth="1"/>
    <col min="3" max="3" width="45" customWidth="1"/>
    <col min="4" max="4" width="4.42578125" customWidth="1"/>
    <col min="5" max="5" width="13.28515625" style="137" bestFit="1" customWidth="1"/>
    <col min="6" max="6" width="14" style="196" customWidth="1"/>
    <col min="7" max="7" width="14.42578125" bestFit="1" customWidth="1"/>
    <col min="8" max="8" width="12" bestFit="1" customWidth="1"/>
    <col min="9" max="9" width="13.42578125" bestFit="1" customWidth="1"/>
    <col min="10" max="10" width="12.140625" bestFit="1" customWidth="1"/>
    <col min="11" max="11" width="12.5703125" bestFit="1" customWidth="1"/>
    <col min="12" max="12" width="12.5703125" style="137" bestFit="1" customWidth="1"/>
    <col min="13" max="14" width="8.28515625" customWidth="1"/>
    <col min="15" max="16" width="8.28515625" style="137" customWidth="1"/>
    <col min="17" max="17" width="11.28515625" style="137" bestFit="1" customWidth="1"/>
    <col min="18" max="18" width="13" style="137" customWidth="1"/>
    <col min="19" max="19" width="8.7109375" bestFit="1" customWidth="1"/>
    <col min="20" max="20" width="10.5703125" bestFit="1" customWidth="1"/>
    <col min="21" max="22" width="11" bestFit="1" customWidth="1"/>
    <col min="23" max="23" width="14.140625" customWidth="1"/>
  </cols>
  <sheetData>
    <row r="1" spans="1:21">
      <c r="C1" s="235"/>
    </row>
    <row r="2" spans="1:21">
      <c r="C2" s="1"/>
      <c r="D2" s="1"/>
      <c r="E2" s="191"/>
      <c r="F2" s="191"/>
      <c r="G2" s="1"/>
      <c r="H2" s="1"/>
      <c r="I2" s="1"/>
      <c r="J2" s="1"/>
      <c r="K2" s="1"/>
      <c r="L2" s="191"/>
      <c r="M2" s="1"/>
      <c r="N2" s="1"/>
      <c r="O2" s="191"/>
      <c r="P2" s="191"/>
      <c r="Q2" s="191"/>
      <c r="R2" s="3509">
        <f>+'5 PG101'!C23</f>
        <v>702</v>
      </c>
      <c r="S2" s="3509"/>
    </row>
    <row r="3" spans="1:21">
      <c r="C3" s="1" t="str">
        <f>+'4 BG101'!$B$3</f>
        <v>ANEXOS A LOS ESTADOS FINANCIEROS</v>
      </c>
      <c r="D3" s="1"/>
      <c r="E3" s="191"/>
      <c r="F3" s="191"/>
      <c r="G3" s="1"/>
      <c r="H3" s="1"/>
      <c r="I3" s="1"/>
      <c r="J3" s="1"/>
      <c r="K3" s="1"/>
      <c r="L3" s="191"/>
      <c r="M3" s="1"/>
      <c r="N3" s="1"/>
      <c r="O3" s="191"/>
      <c r="P3" s="191"/>
      <c r="Q3" s="191"/>
      <c r="R3" s="3509"/>
      <c r="S3" s="3509"/>
    </row>
    <row r="4" spans="1:21">
      <c r="C4" s="1" t="str">
        <f>+'5 PG101'!B23</f>
        <v>Por Beneficios a empleados y honorarios</v>
      </c>
      <c r="D4" s="1"/>
      <c r="E4" s="191"/>
      <c r="F4" s="191"/>
      <c r="G4" s="1"/>
      <c r="H4" s="1"/>
      <c r="I4" s="1"/>
      <c r="J4" s="1"/>
      <c r="K4" s="1"/>
      <c r="L4" s="191"/>
      <c r="M4" s="1"/>
      <c r="N4" s="1"/>
      <c r="O4" s="191"/>
      <c r="P4" s="191"/>
      <c r="Q4" s="191"/>
      <c r="R4" s="3509"/>
      <c r="S4" s="3509"/>
    </row>
    <row r="5" spans="1:21" ht="13.5" thickBot="1">
      <c r="C5" s="1" t="str">
        <f>+'5 PG101'!$A$5</f>
        <v>AL 31 DE DICIEMBRE DEL 2023</v>
      </c>
      <c r="D5" s="1"/>
      <c r="E5" s="191"/>
      <c r="F5" s="191"/>
      <c r="G5" s="1"/>
      <c r="H5" s="1"/>
      <c r="I5" s="1"/>
      <c r="J5" s="1"/>
      <c r="K5" s="1"/>
      <c r="L5" s="191"/>
      <c r="M5" s="1"/>
      <c r="N5" s="1"/>
      <c r="O5" s="191"/>
      <c r="P5" s="191"/>
      <c r="Q5" s="191"/>
    </row>
    <row r="6" spans="1:21">
      <c r="E6" s="1153" t="s">
        <v>121</v>
      </c>
      <c r="F6" s="550" t="s">
        <v>33</v>
      </c>
      <c r="G6" s="541"/>
      <c r="H6" s="392" t="s">
        <v>121</v>
      </c>
      <c r="I6" s="393" t="s">
        <v>33</v>
      </c>
      <c r="J6" s="537"/>
      <c r="K6" s="392" t="s">
        <v>121</v>
      </c>
      <c r="L6" s="406" t="s">
        <v>33</v>
      </c>
      <c r="M6" s="542"/>
      <c r="N6" s="542"/>
      <c r="O6" s="543"/>
      <c r="P6" s="543"/>
      <c r="Q6" s="409" t="s">
        <v>121</v>
      </c>
      <c r="R6" s="393" t="s">
        <v>33</v>
      </c>
      <c r="S6" s="3531" t="s">
        <v>61</v>
      </c>
      <c r="T6" s="3532"/>
      <c r="U6" s="3533"/>
    </row>
    <row r="7" spans="1:21">
      <c r="A7" t="s">
        <v>121</v>
      </c>
      <c r="B7" s="889" t="s">
        <v>122</v>
      </c>
      <c r="C7" s="4" t="s">
        <v>10</v>
      </c>
      <c r="D7" s="50"/>
      <c r="E7" s="3541" t="s">
        <v>11</v>
      </c>
      <c r="F7" s="3542"/>
      <c r="G7" s="395"/>
      <c r="H7" s="3538" t="s">
        <v>111</v>
      </c>
      <c r="I7" s="3539"/>
      <c r="J7" s="538"/>
      <c r="K7" s="396" t="s">
        <v>14</v>
      </c>
      <c r="L7" s="407" t="s">
        <v>14</v>
      </c>
      <c r="M7" s="397" t="s">
        <v>13</v>
      </c>
      <c r="N7" s="397"/>
      <c r="O7" s="3540" t="s">
        <v>15</v>
      </c>
      <c r="P7" s="3540"/>
      <c r="Q7" s="410" t="s">
        <v>11</v>
      </c>
      <c r="R7" s="398" t="s">
        <v>11</v>
      </c>
      <c r="S7" s="3534"/>
      <c r="T7" s="3535"/>
      <c r="U7" s="402" t="s">
        <v>62</v>
      </c>
    </row>
    <row r="8" spans="1:21" ht="13.5" thickBot="1">
      <c r="C8" s="14"/>
      <c r="D8" s="11"/>
      <c r="E8" s="1154">
        <f>+'4 BG101'!$D$9</f>
        <v>44926</v>
      </c>
      <c r="F8" s="1155">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1" ht="13.5" thickBot="1">
      <c r="C9" s="1606"/>
      <c r="D9" s="332"/>
      <c r="E9" s="1153"/>
      <c r="F9" s="550"/>
      <c r="G9" s="332"/>
      <c r="H9" s="539"/>
      <c r="I9" s="540"/>
      <c r="J9" s="235"/>
      <c r="K9" s="392"/>
      <c r="L9" s="393"/>
      <c r="M9" s="332"/>
      <c r="N9" s="13"/>
      <c r="O9" s="95"/>
      <c r="P9" s="178"/>
      <c r="Q9" s="418"/>
      <c r="R9" s="419"/>
      <c r="S9" s="417"/>
      <c r="T9" s="154"/>
      <c r="U9" s="14"/>
    </row>
    <row r="10" spans="1:21">
      <c r="B10" s="1156"/>
      <c r="C10" s="1609" t="s">
        <v>509</v>
      </c>
      <c r="D10" s="98"/>
      <c r="E10" s="491"/>
      <c r="F10" s="419"/>
      <c r="G10" s="442"/>
      <c r="H10" s="491"/>
      <c r="I10" s="419"/>
      <c r="J10" s="442"/>
      <c r="K10" s="491"/>
      <c r="L10" s="492"/>
      <c r="M10" s="442"/>
      <c r="N10" s="441"/>
      <c r="O10" s="441"/>
      <c r="P10" s="443"/>
      <c r="Q10" s="418"/>
      <c r="R10" s="419"/>
      <c r="S10" s="21">
        <f t="shared" ref="S10:S18" si="0">IF(R10&lt;&gt;0,1,0)</f>
        <v>0</v>
      </c>
      <c r="T10" s="14">
        <f t="shared" ref="T10:T18" si="1">IF(R10&lt;&gt;0,3,0)</f>
        <v>0</v>
      </c>
      <c r="U10" s="14">
        <f t="shared" ref="U10:U18" si="2">+S10+T10</f>
        <v>0</v>
      </c>
    </row>
    <row r="11" spans="1:21">
      <c r="A11">
        <v>7040</v>
      </c>
      <c r="B11" s="889">
        <v>7041</v>
      </c>
      <c r="C11" s="63" t="s">
        <v>504</v>
      </c>
      <c r="D11" s="98"/>
      <c r="E11" s="412">
        <f>SUMIF('1 BL anterior'!B:B,A11,'1 BL anterior'!E:E)</f>
        <v>0</v>
      </c>
      <c r="F11" s="421">
        <f>SUMIF('1 BL anterior'!B:B,B11,'1 BL anterior'!E:E)</f>
        <v>0</v>
      </c>
      <c r="G11" s="200"/>
      <c r="H11" s="412">
        <f>SUMIF('2 BL preli'!A:A,A11,'2 BL preli'!D:D)</f>
        <v>0</v>
      </c>
      <c r="I11" s="421">
        <f>SUMIF('2 BL preli'!A:A,B11,'2 BL preli'!D:D)</f>
        <v>0</v>
      </c>
      <c r="J11" s="200"/>
      <c r="K11" s="412">
        <f>SUMIF('3BL ACTUAL'!B:B,A11,'3BL ACTUAL'!E:E)</f>
        <v>0</v>
      </c>
      <c r="L11" s="421">
        <f>SUMIF('3BL ACTUAL'!B:B,B11,'3BL ACTUAL'!E:E)</f>
        <v>0</v>
      </c>
      <c r="M11" s="200"/>
      <c r="N11" s="95"/>
      <c r="O11" s="95"/>
      <c r="P11" s="178"/>
      <c r="Q11" s="420">
        <f>SUMIF('3BL ACTUAL'!B:B,A11,'3BL ACTUAL'!E:E)</f>
        <v>0</v>
      </c>
      <c r="R11" s="421">
        <f>SUMIF('3BL ACTUAL'!B:B,B11,'3BL ACTUAL'!E:E)</f>
        <v>0</v>
      </c>
      <c r="S11" s="21">
        <f t="shared" si="0"/>
        <v>0</v>
      </c>
      <c r="T11" s="14">
        <f t="shared" si="1"/>
        <v>0</v>
      </c>
      <c r="U11" s="14">
        <f t="shared" si="2"/>
        <v>0</v>
      </c>
    </row>
    <row r="12" spans="1:21">
      <c r="A12">
        <v>7043</v>
      </c>
      <c r="B12" s="889">
        <v>7044</v>
      </c>
      <c r="C12" s="63" t="s">
        <v>505</v>
      </c>
      <c r="D12" s="98"/>
      <c r="E12" s="412">
        <f>SUMIF('1 BL anterior'!B:B,A12,'1 BL anterior'!E:E)</f>
        <v>0</v>
      </c>
      <c r="F12" s="421">
        <f>SUMIF('1 BL anterior'!B:B,B12,'1 BL anterior'!E:E)</f>
        <v>35464.869999999988</v>
      </c>
      <c r="G12" s="200"/>
      <c r="H12" s="412">
        <f>SUMIF('2 BL preli'!A:A,A12,'2 BL preli'!D:D)</f>
        <v>0</v>
      </c>
      <c r="I12" s="421">
        <f>SUMIF('2 BL preli'!A:A,B12,'2 BL preli'!D:D)</f>
        <v>0</v>
      </c>
      <c r="J12" s="200"/>
      <c r="K12" s="412">
        <f>SUMIF('3BL ACTUAL'!B:B,A12,'3BL ACTUAL'!E:E)</f>
        <v>0</v>
      </c>
      <c r="L12" s="421">
        <f>SUMIF('3BL ACTUAL'!B:B,B12,'3BL ACTUAL'!E:E)</f>
        <v>0</v>
      </c>
      <c r="M12" s="200"/>
      <c r="N12" s="95"/>
      <c r="O12" s="95"/>
      <c r="P12" s="178"/>
      <c r="Q12" s="420">
        <f>SUMIF('3BL ACTUAL'!B:B,A12,'3BL ACTUAL'!E:E)</f>
        <v>0</v>
      </c>
      <c r="R12" s="421">
        <f>SUMIF('3BL ACTUAL'!B:B,B12,'3BL ACTUAL'!E:E)</f>
        <v>0</v>
      </c>
      <c r="S12" s="21">
        <f t="shared" si="0"/>
        <v>0</v>
      </c>
      <c r="T12" s="14">
        <f t="shared" si="1"/>
        <v>0</v>
      </c>
      <c r="U12" s="14">
        <f t="shared" si="2"/>
        <v>0</v>
      </c>
    </row>
    <row r="13" spans="1:21" ht="15">
      <c r="A13">
        <v>7046</v>
      </c>
      <c r="B13" s="1157">
        <v>7047</v>
      </c>
      <c r="C13" s="63" t="s">
        <v>506</v>
      </c>
      <c r="D13" s="98"/>
      <c r="E13" s="412">
        <f>SUMIF('1 BL anterior'!B:B,A13,'1 BL anterior'!E:E)</f>
        <v>0</v>
      </c>
      <c r="F13" s="421">
        <f>SUMIF('1 BL anterior'!B:B,B13,'1 BL anterior'!E:E)</f>
        <v>677.92</v>
      </c>
      <c r="G13" s="200"/>
      <c r="H13" s="412">
        <f>SUMIF('2 BL preli'!A:A,A13,'2 BL preli'!D:D)</f>
        <v>0</v>
      </c>
      <c r="I13" s="421">
        <f>SUMIF('2 BL preli'!A:A,B13,'2 BL preli'!D:D)</f>
        <v>0</v>
      </c>
      <c r="J13" s="200"/>
      <c r="K13" s="412">
        <f>SUMIF('3BL ACTUAL'!B:B,A13,'3BL ACTUAL'!E:E)</f>
        <v>0</v>
      </c>
      <c r="L13" s="421">
        <f>SUMIF('3BL ACTUAL'!B:B,B13,'3BL ACTUAL'!E:E)</f>
        <v>0</v>
      </c>
      <c r="M13" s="200"/>
      <c r="N13" s="95"/>
      <c r="O13" s="95"/>
      <c r="P13" s="178"/>
      <c r="Q13" s="420">
        <f>SUMIF('3BL ACTUAL'!B:B,A13,'3BL ACTUAL'!E:E)</f>
        <v>0</v>
      </c>
      <c r="R13" s="421">
        <f>SUMIF('3BL ACTUAL'!B:B,B13,'3BL ACTUAL'!E:E)</f>
        <v>0</v>
      </c>
      <c r="S13" s="21">
        <f t="shared" si="0"/>
        <v>0</v>
      </c>
      <c r="T13" s="14">
        <f t="shared" si="1"/>
        <v>0</v>
      </c>
      <c r="U13" s="14">
        <f t="shared" si="2"/>
        <v>0</v>
      </c>
    </row>
    <row r="14" spans="1:21" ht="15">
      <c r="A14">
        <v>7049</v>
      </c>
      <c r="B14" s="1157">
        <v>7050</v>
      </c>
      <c r="C14" s="333" t="s">
        <v>507</v>
      </c>
      <c r="D14" s="98"/>
      <c r="E14" s="412">
        <f>SUMIF('1 BL anterior'!B:B,A14,'1 BL anterior'!E:E)</f>
        <v>45266.04</v>
      </c>
      <c r="F14" s="421">
        <f>SUMIF('1 BL anterior'!B:B,B14,'1 BL anterior'!E:E)</f>
        <v>0</v>
      </c>
      <c r="G14" s="200"/>
      <c r="H14" s="412">
        <f>SUMIF('2 BL preli'!A:A,A14,'2 BL preli'!D:D)</f>
        <v>0</v>
      </c>
      <c r="I14" s="421">
        <f>SUMIF('2 BL preli'!A:A,B14,'2 BL preli'!D:D)</f>
        <v>0</v>
      </c>
      <c r="J14" s="200"/>
      <c r="K14" s="412">
        <f>SUMIF('3BL ACTUAL'!B:B,A14,'3BL ACTUAL'!E:E)</f>
        <v>0</v>
      </c>
      <c r="L14" s="421">
        <f>SUMIF('3BL ACTUAL'!B:B,B14,'3BL ACTUAL'!E:E)</f>
        <v>0</v>
      </c>
      <c r="M14" s="200"/>
      <c r="N14" s="95"/>
      <c r="O14" s="95"/>
      <c r="P14" s="178"/>
      <c r="Q14" s="420">
        <f>SUMIF('3BL ACTUAL'!B:B,A14,'3BL ACTUAL'!E:E)</f>
        <v>0</v>
      </c>
      <c r="R14" s="421">
        <f>SUMIF('3BL ACTUAL'!B:B,B14,'3BL ACTUAL'!E:E)</f>
        <v>0</v>
      </c>
      <c r="S14" s="21">
        <f t="shared" si="0"/>
        <v>0</v>
      </c>
      <c r="T14" s="14">
        <f t="shared" si="1"/>
        <v>0</v>
      </c>
      <c r="U14" s="14">
        <f t="shared" si="2"/>
        <v>0</v>
      </c>
    </row>
    <row r="15" spans="1:21" ht="15">
      <c r="A15">
        <v>7052</v>
      </c>
      <c r="B15" s="1157">
        <v>7053</v>
      </c>
      <c r="C15" s="333" t="s">
        <v>508</v>
      </c>
      <c r="D15" s="98"/>
      <c r="E15" s="412">
        <f>SUMIF('1 BL anterior'!B:B,A15,'1 BL anterior'!E:E)</f>
        <v>0</v>
      </c>
      <c r="F15" s="421">
        <f>SUMIF('1 BL anterior'!B:B,B15,'1 BL anterior'!E:E)</f>
        <v>0</v>
      </c>
      <c r="G15" s="200"/>
      <c r="H15" s="412">
        <f>SUMIF('2 BL preli'!A:A,A15,'2 BL preli'!D:D)</f>
        <v>0</v>
      </c>
      <c r="I15" s="421">
        <f>SUMIF('2 BL preli'!A:A,B15,'2 BL preli'!D:D)</f>
        <v>0</v>
      </c>
      <c r="J15" s="200"/>
      <c r="K15" s="412">
        <f>SUMIF('3BL ACTUAL'!B:B,A15,'3BL ACTUAL'!E:E)</f>
        <v>0</v>
      </c>
      <c r="L15" s="421">
        <f>SUMIF('3BL ACTUAL'!B:B,B15,'3BL ACTUAL'!E:E)</f>
        <v>0</v>
      </c>
      <c r="M15" s="200"/>
      <c r="N15" s="95"/>
      <c r="O15" s="95"/>
      <c r="P15" s="178"/>
      <c r="Q15" s="420">
        <f>SUMIF('3BL ACTUAL'!B:B,A15,'3BL ACTUAL'!E:E)</f>
        <v>0</v>
      </c>
      <c r="R15" s="421">
        <f>SUMIF('3BL ACTUAL'!B:B,B15,'3BL ACTUAL'!E:E)</f>
        <v>0</v>
      </c>
      <c r="S15" s="21">
        <f t="shared" si="0"/>
        <v>0</v>
      </c>
      <c r="T15" s="14">
        <f t="shared" si="1"/>
        <v>0</v>
      </c>
      <c r="U15" s="14">
        <f t="shared" si="2"/>
        <v>0</v>
      </c>
    </row>
    <row r="16" spans="1:21" ht="15">
      <c r="A16">
        <v>7055</v>
      </c>
      <c r="B16" s="1157">
        <v>7056</v>
      </c>
      <c r="C16" s="333" t="s">
        <v>396</v>
      </c>
      <c r="D16" s="98"/>
      <c r="E16" s="412">
        <f>SUMIF('1 BL anterior'!B:B,A16,'1 BL anterior'!E:E)</f>
        <v>0</v>
      </c>
      <c r="F16" s="421">
        <f>SUMIF('1 BL anterior'!B:B,B16,'1 BL anterior'!E:E)</f>
        <v>0</v>
      </c>
      <c r="G16" s="200"/>
      <c r="H16" s="412">
        <f>SUMIF('2 BL preli'!A:A,A16,'2 BL preli'!D:D)</f>
        <v>0</v>
      </c>
      <c r="I16" s="421">
        <f>SUMIF('2 BL preli'!A:A,B16,'2 BL preli'!D:D)</f>
        <v>0</v>
      </c>
      <c r="J16" s="200"/>
      <c r="K16" s="412">
        <f>SUMIF('3BL ACTUAL'!B:B,A16,'3BL ACTUAL'!E:E)</f>
        <v>0</v>
      </c>
      <c r="L16" s="421">
        <f>SUMIF('3BL ACTUAL'!B:B,B16,'3BL ACTUAL'!E:E)</f>
        <v>0</v>
      </c>
      <c r="M16" s="200"/>
      <c r="N16" s="95"/>
      <c r="O16" s="95"/>
      <c r="P16" s="178"/>
      <c r="Q16" s="420">
        <f>SUMIF('3BL ACTUAL'!B:B,A16,'3BL ACTUAL'!E:E)</f>
        <v>0</v>
      </c>
      <c r="R16" s="421">
        <f>SUMIF('3BL ACTUAL'!B:B,B16,'3BL ACTUAL'!E:E)</f>
        <v>0</v>
      </c>
      <c r="S16" s="21">
        <f t="shared" si="0"/>
        <v>0</v>
      </c>
      <c r="T16" s="14">
        <f t="shared" si="1"/>
        <v>0</v>
      </c>
      <c r="U16" s="14">
        <f t="shared" si="2"/>
        <v>0</v>
      </c>
    </row>
    <row r="17" spans="1:22" ht="15">
      <c r="A17">
        <v>7058</v>
      </c>
      <c r="B17" s="1156">
        <v>7059</v>
      </c>
      <c r="C17" s="333" t="s">
        <v>397</v>
      </c>
      <c r="D17" s="98"/>
      <c r="E17" s="412">
        <f>SUMIF('1 BL anterior'!B:B,A17,'1 BL anterior'!E:E)</f>
        <v>0</v>
      </c>
      <c r="F17" s="421">
        <f>SUMIF('1 BL anterior'!B:B,B17,'1 BL anterior'!E:E)</f>
        <v>0</v>
      </c>
      <c r="G17" s="200"/>
      <c r="H17" s="412">
        <f>SUMIF('2 BL preli'!A:A,A17,'2 BL preli'!D:D)</f>
        <v>0</v>
      </c>
      <c r="I17" s="421">
        <f>SUMIF('2 BL preli'!A:A,B17,'2 BL preli'!D:D)</f>
        <v>0</v>
      </c>
      <c r="J17" s="200"/>
      <c r="K17" s="412">
        <f>SUMIF('3BL ACTUAL'!B:B,A17,'3BL ACTUAL'!E:E)</f>
        <v>0</v>
      </c>
      <c r="L17" s="421">
        <f>SUMIF('3BL ACTUAL'!B:B,B17,'3BL ACTUAL'!E:E)</f>
        <v>0</v>
      </c>
      <c r="M17" s="200"/>
      <c r="N17" s="95"/>
      <c r="O17" s="95"/>
      <c r="P17" s="178"/>
      <c r="Q17" s="420">
        <f>SUMIF('3BL ACTUAL'!B:B,A17,'3BL ACTUAL'!E:E)</f>
        <v>0</v>
      </c>
      <c r="R17" s="421">
        <f>SUMIF('3BL ACTUAL'!B:B,B17,'3BL ACTUAL'!E:E)</f>
        <v>0</v>
      </c>
      <c r="S17" s="21">
        <f t="shared" si="0"/>
        <v>0</v>
      </c>
      <c r="T17" s="14">
        <f t="shared" si="1"/>
        <v>0</v>
      </c>
      <c r="U17" s="14">
        <f t="shared" si="2"/>
        <v>0</v>
      </c>
    </row>
    <row r="18" spans="1:22" ht="15.75" thickBot="1">
      <c r="A18">
        <v>7061</v>
      </c>
      <c r="B18" s="1156">
        <v>7062</v>
      </c>
      <c r="C18" s="333" t="s">
        <v>238</v>
      </c>
      <c r="D18" s="98"/>
      <c r="E18" s="412">
        <f>SUMIF('1 BL anterior'!B:B,A18,'1 BL anterior'!E:E)</f>
        <v>0</v>
      </c>
      <c r="F18" s="394">
        <f>SUMIF('1 BL anterior'!B:B,B18,'1 BL anterior'!E:E)</f>
        <v>0</v>
      </c>
      <c r="G18" s="446"/>
      <c r="H18" s="412">
        <f>SUMIF('2 BL preli'!A:A,A18,'2 BL preli'!D:D)</f>
        <v>0</v>
      </c>
      <c r="I18" s="421">
        <f>SUMIF('2 BL preli'!A:A,B18,'2 BL preli'!D:D)</f>
        <v>0</v>
      </c>
      <c r="J18" s="446"/>
      <c r="K18" s="412">
        <f>SUMIF('3BL ACTUAL'!B:B,A18,'3BL ACTUAL'!E:E)</f>
        <v>0</v>
      </c>
      <c r="L18" s="421">
        <f>SUMIF('3BL ACTUAL'!B:B,B18,'3BL ACTUAL'!E:E)</f>
        <v>0</v>
      </c>
      <c r="M18" s="446"/>
      <c r="N18" s="445"/>
      <c r="O18" s="445"/>
      <c r="P18" s="447"/>
      <c r="Q18" s="422">
        <f>SUMIF('3BL ACTUAL'!B:B,A18,'3BL ACTUAL'!E:E)</f>
        <v>0</v>
      </c>
      <c r="R18" s="421">
        <f>SUMIF('3BL ACTUAL'!B:B,B18,'3BL ACTUAL'!E:E)</f>
        <v>0</v>
      </c>
      <c r="S18" s="21">
        <f t="shared" si="0"/>
        <v>0</v>
      </c>
      <c r="T18" s="14">
        <f t="shared" si="1"/>
        <v>0</v>
      </c>
      <c r="U18" s="14">
        <f t="shared" si="2"/>
        <v>0</v>
      </c>
    </row>
    <row r="19" spans="1:22" ht="13.5" thickBot="1">
      <c r="A19" s="1071"/>
      <c r="B19" s="1367">
        <f>+Q40+R40</f>
        <v>0</v>
      </c>
      <c r="C19" s="1610">
        <f>+E40+F40</f>
        <v>0</v>
      </c>
      <c r="D19" s="1087"/>
      <c r="E19" s="499">
        <f t="shared" ref="E19:R19" si="3">SUM(E10:E18)</f>
        <v>45266.04</v>
      </c>
      <c r="F19" s="547">
        <f t="shared" si="3"/>
        <v>36142.789999999986</v>
      </c>
      <c r="G19" s="478"/>
      <c r="H19" s="482">
        <f t="shared" si="3"/>
        <v>0</v>
      </c>
      <c r="I19" s="457">
        <f t="shared" si="3"/>
        <v>0</v>
      </c>
      <c r="J19" s="478"/>
      <c r="K19" s="482">
        <f t="shared" si="3"/>
        <v>0</v>
      </c>
      <c r="L19" s="496">
        <f t="shared" si="3"/>
        <v>0</v>
      </c>
      <c r="M19" s="478">
        <f t="shared" si="3"/>
        <v>0</v>
      </c>
      <c r="N19" s="455">
        <f t="shared" si="3"/>
        <v>0</v>
      </c>
      <c r="O19" s="455">
        <f t="shared" si="3"/>
        <v>0</v>
      </c>
      <c r="P19" s="456">
        <f t="shared" si="3"/>
        <v>0</v>
      </c>
      <c r="Q19" s="477">
        <f t="shared" si="3"/>
        <v>0</v>
      </c>
      <c r="R19" s="457">
        <f t="shared" si="3"/>
        <v>0</v>
      </c>
      <c r="S19" s="1167">
        <f>IF(SUM(S$11:S18)=0,0,SUM(S$11:S18)/COUNTIF(S$11:S18,"&gt;0"))</f>
        <v>0</v>
      </c>
      <c r="T19" s="1167">
        <f>IF(SUM(T$11:T18)=0,0,SUM(T$11:T18)/COUNTIF(T$11:T18,"&gt;0"))</f>
        <v>0</v>
      </c>
      <c r="U19" s="1167">
        <f>IF(SUM(U$11:U18)=0,0,SUM(U$11:U18)/COUNTIF(U$11:U18,"&gt;0"))</f>
        <v>0</v>
      </c>
      <c r="V19">
        <f>+C20</f>
        <v>0</v>
      </c>
    </row>
    <row r="20" spans="1:22">
      <c r="C20" s="63"/>
      <c r="D20" s="98"/>
      <c r="E20" s="412"/>
      <c r="F20" s="421"/>
      <c r="G20" s="200"/>
      <c r="H20" s="412"/>
      <c r="I20" s="421"/>
      <c r="J20" s="200"/>
      <c r="K20" s="412"/>
      <c r="L20" s="413"/>
      <c r="M20" s="200"/>
      <c r="N20" s="95"/>
      <c r="O20" s="95"/>
      <c r="P20" s="178"/>
      <c r="Q20" s="420"/>
      <c r="R20" s="421"/>
      <c r="S20" s="21"/>
      <c r="T20" s="14"/>
      <c r="U20" s="14"/>
    </row>
    <row r="21" spans="1:22" ht="13.5">
      <c r="A21" s="1487"/>
      <c r="B21" s="1229"/>
      <c r="C21" s="1602"/>
      <c r="E21" s="412"/>
      <c r="F21" s="421"/>
      <c r="G21" s="200"/>
      <c r="H21" s="412"/>
      <c r="I21" s="421"/>
      <c r="J21" s="200"/>
      <c r="K21" s="412"/>
      <c r="L21" s="413"/>
      <c r="M21" s="200"/>
      <c r="N21" s="95"/>
      <c r="O21" s="95"/>
      <c r="P21" s="178"/>
      <c r="Q21" s="420"/>
      <c r="R21" s="421"/>
      <c r="S21" s="21"/>
      <c r="T21" s="14"/>
      <c r="U21" s="14"/>
    </row>
    <row r="22" spans="1:22">
      <c r="A22" s="66"/>
      <c r="B22" s="240"/>
      <c r="C22" s="244"/>
      <c r="E22" s="412">
        <f>SUMIF('1 BL anterior'!C:C,A22,'1 BL anterior'!E:E)</f>
        <v>0</v>
      </c>
      <c r="F22" s="421">
        <f>SUMIF('1 BL anterior'!C:C,B22,'1 BL anterior'!E:E)</f>
        <v>0</v>
      </c>
      <c r="G22" s="200"/>
      <c r="H22" s="412">
        <f>SUMIF('2 BL preli'!B:B,A22,'2 BL preli'!D:D)</f>
        <v>0</v>
      </c>
      <c r="I22" s="421">
        <f>SUMIF('2 BL preli'!B:B,B22,'2 BL preli'!D:D)</f>
        <v>0</v>
      </c>
      <c r="J22" s="200"/>
      <c r="K22" s="412">
        <f>SUMIF('3BL ACTUAL'!C:C,A22,'3BL ACTUAL'!E:E)</f>
        <v>0</v>
      </c>
      <c r="L22" s="421">
        <f>SUMIF('3BL ACTUAL'!C:C,B22,'3BL ACTUAL'!E:E)</f>
        <v>0</v>
      </c>
      <c r="M22" s="179"/>
      <c r="N22" s="95"/>
      <c r="O22" s="154"/>
      <c r="P22" s="178"/>
      <c r="Q22" s="420">
        <f t="shared" ref="Q22:Q29" si="4">+K22</f>
        <v>0</v>
      </c>
      <c r="R22" s="421">
        <f t="shared" ref="R22:R29" si="5">+L22</f>
        <v>0</v>
      </c>
      <c r="S22" s="21"/>
      <c r="T22" s="14"/>
      <c r="U22" s="14"/>
    </row>
    <row r="23" spans="1:22" ht="15.75">
      <c r="A23" s="2469"/>
      <c r="B23" s="2469"/>
      <c r="C23" s="2469"/>
      <c r="E23" s="412">
        <f>SUMIF('1 BL anterior'!C:C,A23,'1 BL anterior'!E:E)</f>
        <v>0</v>
      </c>
      <c r="F23" s="421">
        <f>SUMIF('1 BL anterior'!C:C,B23,'1 BL anterior'!E:E)</f>
        <v>0</v>
      </c>
      <c r="G23" s="200"/>
      <c r="H23" s="412">
        <f>SUMIF('2 BL preli'!B:B,A23,'2 BL preli'!D:D)</f>
        <v>0</v>
      </c>
      <c r="I23" s="421">
        <f>SUMIF('2 BL preli'!B:B,B23,'2 BL preli'!D:D)</f>
        <v>0</v>
      </c>
      <c r="J23" s="200"/>
      <c r="K23" s="412">
        <f>SUMIF('3BL ACTUAL'!C:C,A23,'3BL ACTUAL'!E:E)</f>
        <v>0</v>
      </c>
      <c r="L23" s="421">
        <f>SUMIF('3BL ACTUAL'!C:C,B23,'3BL ACTUAL'!E:E)</f>
        <v>0</v>
      </c>
      <c r="M23" s="179"/>
      <c r="N23" s="95"/>
      <c r="O23" s="154"/>
      <c r="P23" s="178"/>
      <c r="Q23" s="420">
        <f t="shared" si="4"/>
        <v>0</v>
      </c>
      <c r="R23" s="421">
        <f t="shared" si="5"/>
        <v>0</v>
      </c>
      <c r="S23" s="21"/>
      <c r="T23" s="14"/>
      <c r="U23" s="14"/>
    </row>
    <row r="24" spans="1:22" ht="15">
      <c r="A24" s="2470" t="s">
        <v>5356</v>
      </c>
      <c r="B24" s="2470"/>
      <c r="C24" s="2470" t="s">
        <v>5025</v>
      </c>
      <c r="E24" s="412">
        <f>SUMIF('1 BL anterior'!C:C,A24,'1 BL anterior'!E:E)</f>
        <v>42883.8</v>
      </c>
      <c r="F24" s="421">
        <f>SUMIF('1 BL anterior'!C:C,B24,'1 BL anterior'!E:E)</f>
        <v>0</v>
      </c>
      <c r="G24" s="200"/>
      <c r="H24" s="412">
        <f>SUMIF('2 BL preli'!B:B,A24,'2 BL preli'!D:D)</f>
        <v>0</v>
      </c>
      <c r="I24" s="421">
        <f>SUMIF('2 BL preli'!B:B,B24,'2 BL preli'!D:D)</f>
        <v>0</v>
      </c>
      <c r="J24" s="200"/>
      <c r="K24" s="412">
        <f>SUMIF('3BL ACTUAL'!C:C,A24,'3BL ACTUAL'!E:E)</f>
        <v>0</v>
      </c>
      <c r="L24" s="421">
        <f>SUMIF('3BL ACTUAL'!C:C,B24,'3BL ACTUAL'!E:E)</f>
        <v>0</v>
      </c>
      <c r="M24" s="179"/>
      <c r="N24" s="95"/>
      <c r="O24" s="154"/>
      <c r="P24" s="178"/>
      <c r="Q24" s="420">
        <f t="shared" si="4"/>
        <v>0</v>
      </c>
      <c r="R24" s="421">
        <f t="shared" si="5"/>
        <v>0</v>
      </c>
      <c r="S24" s="21"/>
      <c r="T24" s="14"/>
      <c r="U24" s="14"/>
    </row>
    <row r="25" spans="1:22" ht="15">
      <c r="A25" s="2470" t="s">
        <v>5357</v>
      </c>
      <c r="B25" s="2470"/>
      <c r="C25" s="2470" t="s">
        <v>5020</v>
      </c>
      <c r="E25" s="412">
        <f>SUMIF('1 BL anterior'!C:C,A25,'1 BL anterior'!E:E)</f>
        <v>2382.2400000000002</v>
      </c>
      <c r="F25" s="421">
        <f>SUMIF('1 BL anterior'!C:C,B25,'1 BL anterior'!E:E)</f>
        <v>0</v>
      </c>
      <c r="G25" s="200"/>
      <c r="H25" s="412">
        <f>SUMIF('2 BL preli'!B:B,A25,'2 BL preli'!D:D)</f>
        <v>0</v>
      </c>
      <c r="I25" s="421">
        <f>SUMIF('2 BL preli'!B:B,B25,'2 BL preli'!D:D)</f>
        <v>0</v>
      </c>
      <c r="J25" s="200"/>
      <c r="K25" s="412">
        <f>SUMIF('3BL ACTUAL'!C:C,A25,'3BL ACTUAL'!E:E)</f>
        <v>0</v>
      </c>
      <c r="L25" s="421">
        <f>SUMIF('3BL ACTUAL'!C:C,B25,'3BL ACTUAL'!E:E)</f>
        <v>0</v>
      </c>
      <c r="M25" s="179"/>
      <c r="N25" s="95"/>
      <c r="O25" s="154"/>
      <c r="P25" s="178"/>
      <c r="Q25" s="420">
        <f t="shared" si="4"/>
        <v>0</v>
      </c>
      <c r="R25" s="421">
        <f t="shared" si="5"/>
        <v>0</v>
      </c>
      <c r="S25" s="21"/>
      <c r="T25" s="14"/>
      <c r="U25" s="14"/>
    </row>
    <row r="26" spans="1:22" ht="15">
      <c r="A26" s="2470" t="s">
        <v>5351</v>
      </c>
      <c r="B26" s="2470"/>
      <c r="C26" s="2470" t="s">
        <v>5022</v>
      </c>
      <c r="E26" s="412">
        <f>SUMIF('1 BL anterior'!C:C,A26,'1 BL anterior'!E:E)</f>
        <v>0</v>
      </c>
      <c r="F26" s="421">
        <f>SUMIF('1 BL anterior'!C:C,B26,'1 BL anterior'!E:E)</f>
        <v>0</v>
      </c>
      <c r="G26" s="200"/>
      <c r="H26" s="412">
        <f>SUMIF('2 BL preli'!B:B,A26,'2 BL preli'!D:D)</f>
        <v>0</v>
      </c>
      <c r="I26" s="421">
        <f>SUMIF('2 BL preli'!B:B,B26,'2 BL preli'!D:D)</f>
        <v>0</v>
      </c>
      <c r="J26" s="200"/>
      <c r="K26" s="412">
        <f>SUMIF('3BL ACTUAL'!C:C,A26,'3BL ACTUAL'!E:E)</f>
        <v>0</v>
      </c>
      <c r="L26" s="421">
        <f>SUMIF('3BL ACTUAL'!C:C,B26,'3BL ACTUAL'!E:E)</f>
        <v>0</v>
      </c>
      <c r="M26" s="179"/>
      <c r="N26" s="95"/>
      <c r="O26" s="154"/>
      <c r="P26" s="178"/>
      <c r="Q26" s="420">
        <f t="shared" si="4"/>
        <v>0</v>
      </c>
      <c r="R26" s="421">
        <f t="shared" si="5"/>
        <v>0</v>
      </c>
      <c r="S26" s="21"/>
      <c r="T26" s="14"/>
      <c r="U26" s="14"/>
    </row>
    <row r="27" spans="1:22" ht="15">
      <c r="A27" s="2470"/>
      <c r="B27" s="2657"/>
      <c r="C27" s="2657"/>
      <c r="E27" s="412">
        <f>SUMIF('1 BL anterior'!C:C,A27,'1 BL anterior'!E:E)</f>
        <v>0</v>
      </c>
      <c r="F27" s="421">
        <f>SUMIF('1 BL anterior'!C:C,B27,'1 BL anterior'!E:E)</f>
        <v>0</v>
      </c>
      <c r="G27" s="200"/>
      <c r="H27" s="412">
        <f>SUMIF('2 BL preli'!B:B,A27,'2 BL preli'!D:D)</f>
        <v>0</v>
      </c>
      <c r="I27" s="421">
        <f>SUMIF('2 BL preli'!B:B,B27,'2 BL preli'!D:D)</f>
        <v>0</v>
      </c>
      <c r="J27" s="200"/>
      <c r="K27" s="412">
        <f>SUMIF('3BL ACTUAL'!C:C,A27,'3BL ACTUAL'!E:E)</f>
        <v>0</v>
      </c>
      <c r="L27" s="421">
        <f>SUMIF('3BL ACTUAL'!C:C,B27,'3BL ACTUAL'!E:E)</f>
        <v>0</v>
      </c>
      <c r="M27" s="179"/>
      <c r="N27" s="95"/>
      <c r="O27" s="154"/>
      <c r="P27" s="178"/>
      <c r="Q27" s="420">
        <f t="shared" si="4"/>
        <v>0</v>
      </c>
      <c r="R27" s="421">
        <f t="shared" si="5"/>
        <v>0</v>
      </c>
      <c r="S27" s="21"/>
      <c r="T27" s="14"/>
      <c r="U27" s="14"/>
    </row>
    <row r="28" spans="1:22" ht="15">
      <c r="A28" s="2467"/>
      <c r="B28" s="2687" t="s">
        <v>6568</v>
      </c>
      <c r="C28" s="2687" t="s">
        <v>6569</v>
      </c>
      <c r="D28" s="3010">
        <f>SUMIF('diarios 2022'!F:F,B28,'diarios 2022'!H:H)-SUMIF('diarios 2022'!F:F,B28,'diarios 2022'!I:I)</f>
        <v>0</v>
      </c>
      <c r="E28" s="412">
        <f>SUMIF('1 BL anterior'!C:C,A28,'1 BL anterior'!E:E)</f>
        <v>0</v>
      </c>
      <c r="F28" s="421">
        <f>SUMIF('1 BL anterior'!C:C,B28,'1 BL anterior'!E:E)</f>
        <v>0</v>
      </c>
      <c r="G28" s="200"/>
      <c r="H28" s="412">
        <f>SUMIF('2 BL preli'!B:B,A28,'2 BL preli'!D:D)</f>
        <v>0</v>
      </c>
      <c r="I28" s="421">
        <f>SUMIF('2 BL preli'!B:B,B28,'2 BL preli'!D:D)</f>
        <v>0</v>
      </c>
      <c r="J28" s="200"/>
      <c r="K28" s="412">
        <f>SUMIF('3BL ACTUAL'!C:C,A28,'3BL ACTUAL'!E:E)</f>
        <v>0</v>
      </c>
      <c r="L28" s="421">
        <f>SUMIF('3BL ACTUAL'!C:C,B28,'3BL ACTUAL'!E:E)</f>
        <v>0</v>
      </c>
      <c r="M28" s="179"/>
      <c r="N28" s="95"/>
      <c r="O28" s="154"/>
      <c r="P28" s="178"/>
      <c r="Q28" s="420">
        <f t="shared" si="4"/>
        <v>0</v>
      </c>
      <c r="R28" s="421">
        <f t="shared" si="5"/>
        <v>0</v>
      </c>
      <c r="S28" s="21"/>
      <c r="T28" s="14"/>
      <c r="U28" s="14"/>
    </row>
    <row r="29" spans="1:22" ht="15">
      <c r="A29" s="2467"/>
      <c r="B29" s="2685" t="s">
        <v>8992</v>
      </c>
      <c r="C29" s="2685" t="s">
        <v>8993</v>
      </c>
      <c r="D29" s="3010">
        <f>SUMIF('diarios 2022'!F:F,B29,'diarios 2022'!H:H)-SUMIF('diarios 2022'!F:F,B29,'diarios 2022'!I:I)</f>
        <v>0</v>
      </c>
      <c r="E29" s="412">
        <f>SUMIF('1 BL anterior'!C:C,A29,'1 BL anterior'!E:E)</f>
        <v>0</v>
      </c>
      <c r="F29" s="421">
        <f>SUMIF('1 BL anterior'!C:C,B29,'1 BL anterior'!E:E)</f>
        <v>20653.399999999987</v>
      </c>
      <c r="G29" s="200"/>
      <c r="H29" s="412">
        <f>SUMIF('2 BL preli'!B:B,A29,'2 BL preli'!D:D)</f>
        <v>0</v>
      </c>
      <c r="I29" s="421">
        <f>SUMIF('2 BL preli'!B:B,B29,'2 BL preli'!D:D)</f>
        <v>0</v>
      </c>
      <c r="J29" s="200"/>
      <c r="K29" s="412">
        <f>SUMIF('3BL ACTUAL'!C:C,A29,'3BL ACTUAL'!E:E)</f>
        <v>0</v>
      </c>
      <c r="L29" s="421">
        <f>SUMIF('3BL ACTUAL'!C:C,B29,'3BL ACTUAL'!E:E)</f>
        <v>0</v>
      </c>
      <c r="M29" s="179"/>
      <c r="N29" s="95"/>
      <c r="O29" s="154"/>
      <c r="P29" s="178"/>
      <c r="Q29" s="420">
        <f t="shared" si="4"/>
        <v>0</v>
      </c>
      <c r="R29" s="421">
        <f t="shared" si="5"/>
        <v>0</v>
      </c>
      <c r="S29" s="21"/>
      <c r="T29" s="14"/>
      <c r="U29" s="14"/>
    </row>
    <row r="30" spans="1:22" ht="15" customHeight="1">
      <c r="A30" s="2467"/>
      <c r="B30" s="2686" t="s">
        <v>8994</v>
      </c>
      <c r="C30" s="2686" t="s">
        <v>8995</v>
      </c>
      <c r="D30" s="3010">
        <f>SUMIF('diarios 2022'!F:F,B30,'diarios 2022'!H:H)-SUMIF('diarios 2022'!F:F,B30,'diarios 2022'!I:I)</f>
        <v>0</v>
      </c>
      <c r="E30" s="412">
        <f>SUMIF('1 BL anterior'!C:C,A30,'1 BL anterior'!E:E)</f>
        <v>0</v>
      </c>
      <c r="F30" s="421">
        <f>SUMIF('1 BL anterior'!C:C,B30,'1 BL anterior'!E:E)</f>
        <v>7481.2399999999989</v>
      </c>
      <c r="G30" s="200"/>
      <c r="H30" s="412">
        <f>SUMIF('2 BL preli'!B:B,A30,'2 BL preli'!D:D)</f>
        <v>0</v>
      </c>
      <c r="I30" s="421">
        <f>SUMIF('2 BL preli'!B:B,B30,'2 BL preli'!D:D)</f>
        <v>0</v>
      </c>
      <c r="J30" s="200"/>
      <c r="K30" s="412">
        <f>SUMIF('3BL ACTUAL'!C:C,A30,'3BL ACTUAL'!E:E)</f>
        <v>0</v>
      </c>
      <c r="L30" s="421">
        <f>SUMIF('3BL ACTUAL'!C:C,B30,'3BL ACTUAL'!E:E)</f>
        <v>0</v>
      </c>
      <c r="M30" s="179"/>
      <c r="N30" s="95"/>
      <c r="O30" s="154"/>
      <c r="P30" s="178"/>
      <c r="Q30" s="420">
        <f t="shared" ref="Q30:R32" si="6">+K30</f>
        <v>0</v>
      </c>
      <c r="R30" s="421">
        <f t="shared" si="6"/>
        <v>0</v>
      </c>
      <c r="S30" s="21"/>
      <c r="T30" s="14"/>
      <c r="U30" s="14"/>
    </row>
    <row r="31" spans="1:22" ht="15" customHeight="1">
      <c r="A31" s="2467"/>
      <c r="B31" s="2685" t="s">
        <v>8996</v>
      </c>
      <c r="C31" s="2685" t="s">
        <v>8997</v>
      </c>
      <c r="D31" s="3010">
        <f>SUMIF('diarios 2022'!F:F,B31,'diarios 2022'!H:H)-SUMIF('diarios 2022'!F:F,B31,'diarios 2022'!I:I)</f>
        <v>0</v>
      </c>
      <c r="E31" s="412">
        <f>SUMIF('1 BL anterior'!C:C,A31,'1 BL anterior'!E:E)</f>
        <v>0</v>
      </c>
      <c r="F31" s="421">
        <f>SUMIF('1 BL anterior'!C:C,B31,'1 BL anterior'!E:E)</f>
        <v>1659.4499999999998</v>
      </c>
      <c r="G31" s="200"/>
      <c r="H31" s="412">
        <f>SUMIF('2 BL preli'!B:B,A31,'2 BL preli'!D:D)</f>
        <v>0</v>
      </c>
      <c r="I31" s="421">
        <f>SUMIF('2 BL preli'!B:B,B31,'2 BL preli'!D:D)</f>
        <v>0</v>
      </c>
      <c r="J31" s="200"/>
      <c r="K31" s="412">
        <f>SUMIF('3BL ACTUAL'!C:C,A31,'3BL ACTUAL'!E:E)</f>
        <v>0</v>
      </c>
      <c r="L31" s="421">
        <f>SUMIF('3BL ACTUAL'!C:C,B31,'3BL ACTUAL'!E:E)</f>
        <v>0</v>
      </c>
      <c r="M31" s="179"/>
      <c r="N31" s="95"/>
      <c r="O31" s="154"/>
      <c r="P31" s="178"/>
      <c r="Q31" s="420">
        <f t="shared" si="6"/>
        <v>0</v>
      </c>
      <c r="R31" s="421">
        <f t="shared" si="6"/>
        <v>0</v>
      </c>
      <c r="S31" s="21"/>
      <c r="T31" s="14"/>
      <c r="U31" s="14"/>
    </row>
    <row r="32" spans="1:22" ht="15" customHeight="1">
      <c r="A32" s="2467"/>
      <c r="B32" s="2686" t="s">
        <v>8998</v>
      </c>
      <c r="C32" s="2686" t="s">
        <v>8999</v>
      </c>
      <c r="D32" s="3010">
        <f>SUMIF('diarios 2022'!F:F,B32,'diarios 2022'!H:H)-SUMIF('diarios 2022'!F:F,B32,'diarios 2022'!I:I)</f>
        <v>0</v>
      </c>
      <c r="E32" s="412">
        <f>SUMIF('1 BL anterior'!C:C,A32,'1 BL anterior'!E:E)</f>
        <v>0</v>
      </c>
      <c r="F32" s="421">
        <f>SUMIF('1 BL anterior'!C:C,B32,'1 BL anterior'!E:E)</f>
        <v>1470.7199999999996</v>
      </c>
      <c r="G32" s="200"/>
      <c r="H32" s="412">
        <f>SUMIF('2 BL preli'!B:B,A32,'2 BL preli'!D:D)</f>
        <v>0</v>
      </c>
      <c r="I32" s="421">
        <f>SUMIF('2 BL preli'!B:B,B32,'2 BL preli'!D:D)</f>
        <v>0</v>
      </c>
      <c r="J32" s="200"/>
      <c r="K32" s="412">
        <f>SUMIF('3BL ACTUAL'!C:C,A32,'3BL ACTUAL'!E:E)</f>
        <v>0</v>
      </c>
      <c r="L32" s="421">
        <f>SUMIF('3BL ACTUAL'!C:C,B32,'3BL ACTUAL'!E:E)</f>
        <v>0</v>
      </c>
      <c r="M32" s="179"/>
      <c r="N32" s="95"/>
      <c r="O32" s="154"/>
      <c r="P32" s="178"/>
      <c r="Q32" s="420">
        <f t="shared" si="6"/>
        <v>0</v>
      </c>
      <c r="R32" s="421">
        <f t="shared" si="6"/>
        <v>0</v>
      </c>
      <c r="S32" s="21"/>
      <c r="T32" s="14"/>
      <c r="U32" s="14"/>
    </row>
    <row r="33" spans="1:21" ht="15" customHeight="1">
      <c r="A33" s="2467"/>
      <c r="B33" s="2685" t="s">
        <v>9000</v>
      </c>
      <c r="C33" s="2685" t="s">
        <v>1131</v>
      </c>
      <c r="D33" s="3010">
        <f>SUMIF('diarios 2022'!F:F,B33,'diarios 2022'!H:H)-SUMIF('diarios 2022'!F:F,B33,'diarios 2022'!I:I)</f>
        <v>0</v>
      </c>
      <c r="E33" s="412">
        <f>SUMIF('1 BL anterior'!C:C,A33,'1 BL anterior'!E:E)</f>
        <v>0</v>
      </c>
      <c r="F33" s="421">
        <f>SUMIF('1 BL anterior'!C:C,B33,'1 BL anterior'!E:E)</f>
        <v>4200.0599999999995</v>
      </c>
      <c r="G33" s="200"/>
      <c r="H33" s="412">
        <f>SUMIF('2 BL preli'!B:B,A33,'2 BL preli'!D:D)</f>
        <v>0</v>
      </c>
      <c r="I33" s="421">
        <f>SUMIF('2 BL preli'!B:B,B33,'2 BL preli'!D:D)</f>
        <v>0</v>
      </c>
      <c r="J33" s="200"/>
      <c r="K33" s="412">
        <f>SUMIF('3BL ACTUAL'!C:C,A33,'3BL ACTUAL'!E:E)</f>
        <v>0</v>
      </c>
      <c r="L33" s="421">
        <f>SUMIF('3BL ACTUAL'!C:C,B33,'3BL ACTUAL'!E:E)</f>
        <v>0</v>
      </c>
      <c r="M33" s="179"/>
      <c r="N33" s="95"/>
      <c r="O33" s="154"/>
      <c r="P33" s="178"/>
      <c r="Q33" s="420">
        <f t="shared" ref="Q33:Q34" si="7">+K33</f>
        <v>0</v>
      </c>
      <c r="R33" s="421">
        <f t="shared" ref="R33:R34" si="8">+L33</f>
        <v>0</v>
      </c>
      <c r="S33" s="21"/>
      <c r="T33" s="14"/>
      <c r="U33" s="14"/>
    </row>
    <row r="34" spans="1:21" ht="15" customHeight="1">
      <c r="A34" s="2467"/>
      <c r="B34" s="2685" t="s">
        <v>9001</v>
      </c>
      <c r="C34" s="2685" t="s">
        <v>7393</v>
      </c>
      <c r="D34" s="3010">
        <f>SUMIF('diarios 2022'!F:F,B34,'diarios 2022'!H:H)-SUMIF('diarios 2022'!F:F,B34,'diarios 2022'!I:I)</f>
        <v>0</v>
      </c>
      <c r="E34" s="412">
        <f>SUMIF('1 BL anterior'!C:C,A34,'1 BL anterior'!E:E)</f>
        <v>0</v>
      </c>
      <c r="F34" s="421">
        <f>SUMIF('1 BL anterior'!C:C,B34,'1 BL anterior'!E:E)</f>
        <v>677.92</v>
      </c>
      <c r="G34" s="200"/>
      <c r="H34" s="412">
        <f>SUMIF('2 BL preli'!B:B,A34,'2 BL preli'!D:D)</f>
        <v>0</v>
      </c>
      <c r="I34" s="421">
        <f>SUMIF('2 BL preli'!B:B,B34,'2 BL preli'!D:D)</f>
        <v>0</v>
      </c>
      <c r="J34" s="200"/>
      <c r="K34" s="412">
        <f>SUMIF('3BL ACTUAL'!C:C,A34,'3BL ACTUAL'!E:E)</f>
        <v>0</v>
      </c>
      <c r="L34" s="421">
        <f>SUMIF('3BL ACTUAL'!C:C,B34,'3BL ACTUAL'!E:E)</f>
        <v>0</v>
      </c>
      <c r="M34" s="179"/>
      <c r="N34" s="95"/>
      <c r="O34" s="154"/>
      <c r="P34" s="178"/>
      <c r="Q34" s="420">
        <f t="shared" si="7"/>
        <v>0</v>
      </c>
      <c r="R34" s="421">
        <f t="shared" si="8"/>
        <v>0</v>
      </c>
      <c r="S34" s="21"/>
      <c r="T34" s="14"/>
      <c r="U34" s="14"/>
    </row>
    <row r="35" spans="1:21" ht="15" customHeight="1">
      <c r="A35" s="2467"/>
      <c r="B35" s="2686"/>
      <c r="C35" s="2686"/>
      <c r="D35" s="3010"/>
      <c r="E35" s="412"/>
      <c r="F35" s="421"/>
      <c r="G35" s="200"/>
      <c r="H35" s="412"/>
      <c r="I35" s="421"/>
      <c r="J35" s="200"/>
      <c r="K35" s="412"/>
      <c r="L35" s="421"/>
      <c r="M35" s="200"/>
      <c r="N35" s="95"/>
      <c r="O35" s="154"/>
      <c r="P35" s="178"/>
      <c r="Q35" s="420"/>
      <c r="R35" s="421"/>
      <c r="S35" s="21"/>
      <c r="T35" s="14"/>
      <c r="U35" s="14"/>
    </row>
    <row r="36" spans="1:21" ht="15" customHeight="1">
      <c r="A36" s="2467"/>
      <c r="B36" s="2685"/>
      <c r="C36" s="2685"/>
      <c r="D36" s="3010"/>
      <c r="E36" s="412"/>
      <c r="F36" s="421"/>
      <c r="G36" s="200"/>
      <c r="H36" s="412"/>
      <c r="I36" s="421"/>
      <c r="J36" s="200"/>
      <c r="K36" s="412"/>
      <c r="L36" s="421"/>
      <c r="M36" s="200"/>
      <c r="N36" s="95"/>
      <c r="O36" s="154"/>
      <c r="P36" s="178"/>
      <c r="Q36" s="420"/>
      <c r="R36" s="421"/>
      <c r="S36" s="21"/>
      <c r="T36" s="14"/>
      <c r="U36" s="14"/>
    </row>
    <row r="37" spans="1:21" ht="15.75" thickBot="1">
      <c r="A37" s="2467"/>
      <c r="B37" s="2685"/>
      <c r="C37" s="2685"/>
      <c r="D37" s="3010"/>
      <c r="E37" s="415"/>
      <c r="F37" s="394"/>
      <c r="G37" s="200"/>
      <c r="H37" s="415"/>
      <c r="I37" s="394"/>
      <c r="J37" s="200"/>
      <c r="K37" s="415"/>
      <c r="L37" s="416"/>
      <c r="M37" s="200"/>
      <c r="N37" s="95"/>
      <c r="O37" s="95"/>
      <c r="P37" s="178"/>
      <c r="Q37" s="422"/>
      <c r="R37" s="394"/>
      <c r="S37" s="21"/>
      <c r="T37" s="14"/>
      <c r="U37" s="14"/>
    </row>
    <row r="38" spans="1:21" ht="13.5" thickBot="1">
      <c r="C38" s="11"/>
      <c r="D38" s="12"/>
      <c r="E38" s="422">
        <f t="shared" ref="E38:R38" si="9">SUM(E22:E37)</f>
        <v>45266.04</v>
      </c>
      <c r="F38" s="422">
        <f t="shared" si="9"/>
        <v>36142.789999999986</v>
      </c>
      <c r="G38" s="422">
        <f t="shared" si="9"/>
        <v>0</v>
      </c>
      <c r="H38" s="422">
        <f t="shared" si="9"/>
        <v>0</v>
      </c>
      <c r="I38" s="422">
        <f t="shared" si="9"/>
        <v>0</v>
      </c>
      <c r="J38" s="422">
        <f t="shared" si="9"/>
        <v>0</v>
      </c>
      <c r="K38" s="422">
        <f t="shared" si="9"/>
        <v>0</v>
      </c>
      <c r="L38" s="422">
        <f t="shared" si="9"/>
        <v>0</v>
      </c>
      <c r="M38" s="422">
        <f t="shared" si="9"/>
        <v>0</v>
      </c>
      <c r="N38" s="422">
        <f t="shared" si="9"/>
        <v>0</v>
      </c>
      <c r="O38" s="422">
        <f t="shared" si="9"/>
        <v>0</v>
      </c>
      <c r="P38" s="422">
        <f t="shared" si="9"/>
        <v>0</v>
      </c>
      <c r="Q38" s="422">
        <f t="shared" si="9"/>
        <v>0</v>
      </c>
      <c r="R38" s="422">
        <f t="shared" si="9"/>
        <v>0</v>
      </c>
      <c r="S38" s="424">
        <f>AVERAGE(S$9:S37)</f>
        <v>0</v>
      </c>
      <c r="T38" s="155">
        <f>AVERAGE(T9:T37)</f>
        <v>0</v>
      </c>
      <c r="U38" s="155">
        <f>+S38+T38</f>
        <v>0</v>
      </c>
    </row>
    <row r="39" spans="1:21">
      <c r="G39" s="137"/>
      <c r="H39" s="137"/>
      <c r="I39" s="137"/>
      <c r="J39" s="137"/>
      <c r="K39" s="137"/>
      <c r="M39" s="137"/>
      <c r="N39" s="137"/>
    </row>
    <row r="40" spans="1:21" s="196" customFormat="1" ht="15.75">
      <c r="B40" s="1143"/>
      <c r="C40" s="719"/>
      <c r="D40" s="198"/>
      <c r="E40" s="198">
        <f t="shared" ref="E40:K40" si="10">+E19-E38</f>
        <v>0</v>
      </c>
      <c r="F40" s="198">
        <f t="shared" si="10"/>
        <v>0</v>
      </c>
      <c r="G40" s="198">
        <f t="shared" si="10"/>
        <v>0</v>
      </c>
      <c r="H40" s="198">
        <f t="shared" si="10"/>
        <v>0</v>
      </c>
      <c r="I40" s="198">
        <f t="shared" si="10"/>
        <v>0</v>
      </c>
      <c r="J40" s="198">
        <f t="shared" si="10"/>
        <v>0</v>
      </c>
      <c r="K40" s="198">
        <f t="shared" si="10"/>
        <v>0</v>
      </c>
      <c r="L40" s="198">
        <f>+L19-L38</f>
        <v>0</v>
      </c>
      <c r="M40" s="198">
        <f t="shared" ref="M40:R40" si="11">+M19-M38</f>
        <v>0</v>
      </c>
      <c r="N40" s="198">
        <f t="shared" si="11"/>
        <v>0</v>
      </c>
      <c r="O40" s="198">
        <f t="shared" si="11"/>
        <v>0</v>
      </c>
      <c r="P40" s="198">
        <f t="shared" si="11"/>
        <v>0</v>
      </c>
      <c r="Q40" s="198">
        <f t="shared" si="11"/>
        <v>0</v>
      </c>
      <c r="R40" s="198">
        <f t="shared" si="11"/>
        <v>0</v>
      </c>
      <c r="S40" s="198"/>
    </row>
    <row r="41" spans="1:21">
      <c r="C41" s="137"/>
      <c r="D41" s="137"/>
      <c r="F41" s="137"/>
      <c r="G41" s="137"/>
      <c r="H41" s="137"/>
      <c r="I41" s="137"/>
      <c r="J41" s="137"/>
      <c r="K41" s="137"/>
      <c r="M41" s="137"/>
      <c r="N41" s="137"/>
      <c r="O41" s="200"/>
      <c r="P41" s="200"/>
      <c r="Q41" s="200"/>
      <c r="R41" s="200"/>
      <c r="S41" s="3"/>
    </row>
    <row r="42" spans="1:21">
      <c r="C42" s="22" t="s">
        <v>0</v>
      </c>
      <c r="D42" s="3"/>
      <c r="F42" s="137"/>
      <c r="G42" s="137"/>
      <c r="H42" s="137"/>
      <c r="I42" s="137"/>
      <c r="J42" s="137"/>
      <c r="K42" s="137"/>
      <c r="M42" s="137"/>
      <c r="N42" s="137"/>
      <c r="O42" s="200"/>
      <c r="P42" s="200"/>
      <c r="Q42" s="200"/>
      <c r="R42" s="200"/>
      <c r="S42" s="3"/>
    </row>
    <row r="43" spans="1:21">
      <c r="C43" s="22" t="s">
        <v>1</v>
      </c>
      <c r="D43" s="3"/>
      <c r="F43" s="137"/>
      <c r="G43" s="199"/>
      <c r="H43" s="200"/>
      <c r="I43" s="200"/>
      <c r="J43" s="200"/>
      <c r="K43" s="200"/>
      <c r="L43" s="200"/>
      <c r="M43" s="200"/>
      <c r="N43" s="200"/>
      <c r="O43" s="200"/>
      <c r="P43" s="200"/>
      <c r="Q43" s="200"/>
      <c r="R43" s="200"/>
      <c r="S43" s="3"/>
    </row>
    <row r="44" spans="1:21">
      <c r="B44" s="1158"/>
      <c r="C44" s="3"/>
      <c r="D44" s="3"/>
      <c r="F44" s="137"/>
      <c r="G44" s="199"/>
      <c r="H44" s="200"/>
      <c r="I44" s="200"/>
      <c r="J44" s="200"/>
      <c r="K44" s="200"/>
      <c r="L44" s="200"/>
      <c r="M44" s="200"/>
      <c r="N44" s="200"/>
      <c r="O44" s="200"/>
      <c r="P44" s="200"/>
      <c r="Q44" s="200"/>
      <c r="R44" s="200"/>
      <c r="S44" s="3"/>
    </row>
    <row r="45" spans="1:21">
      <c r="C45" s="22" t="s">
        <v>2</v>
      </c>
      <c r="D45" s="22"/>
      <c r="E45" s="167"/>
      <c r="F45" s="137" t="s">
        <v>53</v>
      </c>
      <c r="G45" s="201"/>
      <c r="H45" s="200"/>
      <c r="I45" s="200"/>
      <c r="J45" s="200"/>
      <c r="K45" s="200"/>
      <c r="L45" s="200"/>
      <c r="M45" s="200"/>
      <c r="N45" s="200"/>
      <c r="O45" s="200"/>
      <c r="P45" s="200"/>
      <c r="Q45" s="200"/>
      <c r="R45" s="200"/>
      <c r="S45" s="3"/>
    </row>
    <row r="46" spans="1:21">
      <c r="B46" s="1158">
        <v>1</v>
      </c>
      <c r="C46" s="3" t="s">
        <v>52</v>
      </c>
      <c r="D46" s="22"/>
      <c r="E46" s="167"/>
      <c r="F46" s="137" t="s">
        <v>55</v>
      </c>
      <c r="G46" s="137"/>
      <c r="H46" s="200"/>
      <c r="I46" s="137"/>
      <c r="J46" s="137"/>
      <c r="K46" s="137"/>
      <c r="L46" s="200"/>
      <c r="M46" s="137"/>
      <c r="N46" s="137"/>
      <c r="O46" s="200"/>
      <c r="P46" s="200"/>
      <c r="Q46" s="200"/>
      <c r="R46" s="200"/>
    </row>
    <row r="47" spans="1:21">
      <c r="B47" s="1158">
        <v>2</v>
      </c>
      <c r="C47" s="3" t="s">
        <v>54</v>
      </c>
      <c r="D47" s="22"/>
      <c r="E47" s="167"/>
      <c r="F47" s="137" t="s">
        <v>56</v>
      </c>
      <c r="G47" s="137"/>
      <c r="H47" s="200"/>
      <c r="I47" s="137"/>
      <c r="J47" s="137"/>
      <c r="K47" s="137"/>
      <c r="L47" s="200"/>
      <c r="M47" s="137"/>
      <c r="N47" s="137"/>
      <c r="O47" s="200"/>
      <c r="P47" s="200"/>
      <c r="Q47" s="200"/>
      <c r="R47" s="200"/>
      <c r="S47" s="202"/>
    </row>
    <row r="48" spans="1:21">
      <c r="B48" s="1158"/>
      <c r="C48" s="22" t="s">
        <v>3</v>
      </c>
      <c r="D48" s="22"/>
      <c r="E48" s="167"/>
      <c r="F48" s="137" t="s">
        <v>58</v>
      </c>
      <c r="G48" s="137"/>
      <c r="H48" s="200"/>
      <c r="I48" s="137"/>
      <c r="J48" s="137"/>
      <c r="K48" s="137"/>
      <c r="L48" s="200"/>
      <c r="M48" s="137"/>
      <c r="N48" s="137"/>
      <c r="O48" s="200"/>
      <c r="P48" s="200"/>
      <c r="Q48" s="200"/>
      <c r="R48" s="200"/>
    </row>
    <row r="49" spans="2:18">
      <c r="B49" s="1158">
        <v>3</v>
      </c>
      <c r="C49" s="3" t="s">
        <v>57</v>
      </c>
      <c r="D49" s="3"/>
      <c r="F49" s="137"/>
      <c r="G49" s="137"/>
      <c r="H49" s="200"/>
      <c r="I49" s="137"/>
      <c r="J49" s="137"/>
      <c r="K49" s="137"/>
      <c r="L49" s="200"/>
      <c r="M49" s="137"/>
      <c r="N49" s="137"/>
      <c r="O49" s="200"/>
      <c r="P49" s="200"/>
      <c r="Q49" s="200"/>
      <c r="R49" s="200"/>
    </row>
    <row r="50" spans="2:18">
      <c r="B50" s="1158">
        <v>2</v>
      </c>
      <c r="C50" s="3" t="s">
        <v>59</v>
      </c>
      <c r="D50" s="3"/>
      <c r="F50" s="137"/>
      <c r="G50" s="137"/>
      <c r="H50" s="200"/>
      <c r="I50" s="137"/>
      <c r="J50" s="137"/>
      <c r="K50" s="137"/>
      <c r="L50" s="200"/>
      <c r="M50" s="137"/>
      <c r="N50" s="137"/>
      <c r="O50" s="200"/>
      <c r="P50" s="200"/>
      <c r="Q50" s="200"/>
      <c r="R50" s="200"/>
    </row>
    <row r="51" spans="2:18">
      <c r="B51" s="1158">
        <v>1</v>
      </c>
      <c r="C51" s="3" t="s">
        <v>60</v>
      </c>
      <c r="D51" s="3"/>
      <c r="F51" s="137"/>
      <c r="G51" s="137"/>
      <c r="H51" s="200"/>
      <c r="I51" s="137"/>
      <c r="J51" s="137"/>
      <c r="K51" s="137"/>
      <c r="L51" s="200"/>
      <c r="M51" s="137"/>
      <c r="N51" s="137"/>
      <c r="O51" s="200"/>
      <c r="P51" s="200"/>
      <c r="Q51" s="200"/>
      <c r="R51" s="200"/>
    </row>
    <row r="52" spans="2:18">
      <c r="F52" s="137"/>
      <c r="G52" s="137"/>
      <c r="H52" s="200"/>
      <c r="I52" s="137"/>
      <c r="J52" s="137"/>
      <c r="K52" s="137"/>
      <c r="L52" s="200"/>
      <c r="M52" s="137"/>
      <c r="N52" s="137"/>
      <c r="O52" s="200"/>
      <c r="P52" s="200"/>
      <c r="Q52" s="200"/>
      <c r="R52" s="200"/>
    </row>
  </sheetData>
  <autoFilter ref="A20:W51" xr:uid="{00000000-0009-0000-0000-00004B000000}"/>
  <mergeCells count="6">
    <mergeCell ref="R2:S4"/>
    <mergeCell ref="S6:U6"/>
    <mergeCell ref="E7:F7"/>
    <mergeCell ref="H7:I7"/>
    <mergeCell ref="O7:P7"/>
    <mergeCell ref="S7:T7"/>
  </mergeCells>
  <phoneticPr fontId="0" type="noConversion"/>
  <conditionalFormatting sqref="C28">
    <cfRule type="duplicateValues" dxfId="15" priority="1"/>
  </conditionalFormatting>
  <pageMargins left="0.15748031496062992" right="0.15748031496062992" top="0.43307086614173229" bottom="0.35433070866141736" header="0.19685039370078741" footer="0.15748031496062992"/>
  <pageSetup paperSize="9" scale="55" fitToWidth="2" fitToHeight="2" orientation="landscape" r:id="rId1"/>
  <headerFooter alignWithMargins="0">
    <oddHeader>&amp;A</oddHeader>
    <oddFooter>Página &amp;P</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74">
    <tabColor theme="3"/>
    <pageSetUpPr fitToPage="1"/>
  </sheetPr>
  <dimension ref="A1:AG78"/>
  <sheetViews>
    <sheetView workbookViewId="0"/>
  </sheetViews>
  <sheetFormatPr baseColWidth="10" defaultRowHeight="12.75"/>
  <cols>
    <col min="1" max="1" width="15.140625" customWidth="1"/>
    <col min="2" max="2" width="13.5703125" bestFit="1" customWidth="1"/>
    <col min="3" max="3" width="36.7109375" style="245" customWidth="1"/>
    <col min="4" max="4" width="5.42578125" bestFit="1" customWidth="1"/>
    <col min="5" max="5" width="13.85546875" customWidth="1"/>
    <col min="6" max="6" width="13.42578125" customWidth="1"/>
    <col min="7" max="7" width="11.85546875" bestFit="1" customWidth="1"/>
    <col min="8" max="8" width="10.85546875" bestFit="1" customWidth="1"/>
    <col min="9" max="10" width="11.85546875" customWidth="1"/>
    <col min="11" max="11" width="9.5703125" bestFit="1" customWidth="1"/>
    <col min="12" max="12" width="10.140625" bestFit="1" customWidth="1"/>
    <col min="13" max="13" width="10.85546875" bestFit="1" customWidth="1"/>
    <col min="14" max="14" width="9.5703125" bestFit="1" customWidth="1"/>
    <col min="15" max="15" width="10.140625" bestFit="1" customWidth="1"/>
    <col min="16" max="16" width="11.5703125" customWidth="1"/>
    <col min="17" max="17" width="10.7109375" bestFit="1" customWidth="1"/>
    <col min="18" max="18" width="10" bestFit="1" customWidth="1"/>
    <col min="19" max="19" width="7.85546875" bestFit="1" customWidth="1"/>
  </cols>
  <sheetData>
    <row r="1" spans="1:33">
      <c r="B1" s="57"/>
      <c r="C1" s="1129"/>
      <c r="F1" s="57"/>
      <c r="L1" s="137"/>
      <c r="O1" s="137"/>
      <c r="P1" s="137"/>
      <c r="Q1" s="137"/>
      <c r="R1" s="137"/>
    </row>
    <row r="2" spans="1:33">
      <c r="B2" s="57"/>
      <c r="C2" s="133" t="str">
        <f>+'4 BG101'!$B$2</f>
        <v>TABACALERA MENHURSA S.A.</v>
      </c>
      <c r="D2" s="1"/>
      <c r="E2" s="1"/>
      <c r="F2" s="1"/>
      <c r="G2" s="1"/>
      <c r="H2" s="1"/>
      <c r="I2" s="1"/>
      <c r="J2" s="1"/>
      <c r="K2" s="1"/>
      <c r="L2" s="191"/>
      <c r="M2" s="1"/>
      <c r="N2" s="1"/>
      <c r="O2" s="191"/>
      <c r="P2" s="191"/>
      <c r="Q2" s="191"/>
      <c r="R2" s="3509">
        <f>+'5 PG101'!C24</f>
        <v>703</v>
      </c>
      <c r="S2" s="3509"/>
    </row>
    <row r="3" spans="1:33">
      <c r="B3" s="57"/>
      <c r="C3" s="133" t="str">
        <f>+'4 BG101'!$B$3</f>
        <v>ANEXOS A LOS ESTADOS FINANCIEROS</v>
      </c>
      <c r="D3" s="1"/>
      <c r="E3" s="1"/>
      <c r="F3" s="1"/>
      <c r="G3" s="1"/>
      <c r="H3" s="1"/>
      <c r="I3" s="1"/>
      <c r="J3" s="1"/>
      <c r="K3" s="1"/>
      <c r="L3" s="191"/>
      <c r="M3" s="1"/>
      <c r="N3" s="1"/>
      <c r="O3" s="191"/>
      <c r="P3" s="191"/>
      <c r="Q3" s="191"/>
      <c r="R3" s="3509"/>
      <c r="S3" s="3509"/>
    </row>
    <row r="4" spans="1:33">
      <c r="B4" s="57"/>
      <c r="C4" s="133" t="str">
        <f>+'5 PG101'!B22</f>
        <v>Costo de ventas</v>
      </c>
      <c r="D4" s="1"/>
      <c r="E4" s="1"/>
      <c r="F4" s="1"/>
      <c r="G4" s="1"/>
      <c r="H4" s="1"/>
      <c r="I4" s="1" t="str">
        <f>+'5 PG101'!B24</f>
        <v>Depreciaciones</v>
      </c>
      <c r="J4" s="1"/>
      <c r="K4" s="1"/>
      <c r="L4" s="191"/>
      <c r="M4" s="1"/>
      <c r="N4" s="1"/>
      <c r="O4" s="191"/>
      <c r="P4" s="191"/>
      <c r="Q4" s="191"/>
      <c r="R4" s="3509"/>
      <c r="S4" s="3509"/>
    </row>
    <row r="5" spans="1:33" ht="13.5" thickBot="1">
      <c r="B5" s="57"/>
      <c r="C5" s="133" t="str">
        <f>+'5 PG101'!$A$5</f>
        <v>AL 31 DE DICIEMBRE DEL 2023</v>
      </c>
      <c r="D5" s="1"/>
      <c r="E5" s="1"/>
      <c r="F5" s="1"/>
      <c r="G5" s="1"/>
      <c r="H5" s="1"/>
      <c r="I5" s="1"/>
      <c r="J5" s="1"/>
      <c r="K5" s="1"/>
      <c r="L5" s="191"/>
      <c r="M5" s="1"/>
      <c r="N5" s="1"/>
      <c r="O5" s="191"/>
      <c r="P5" s="191"/>
      <c r="Q5" s="191"/>
      <c r="R5" s="137"/>
    </row>
    <row r="6" spans="1:33">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33">
      <c r="A7" t="s">
        <v>121</v>
      </c>
      <c r="B7" s="57" t="s">
        <v>122</v>
      </c>
      <c r="C7" s="1130"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33" ht="13.5" thickBot="1">
      <c r="B8" s="57"/>
      <c r="C8" s="1131"/>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33">
      <c r="B9" s="57"/>
      <c r="C9" s="1613"/>
      <c r="D9" s="1595"/>
      <c r="E9" s="392"/>
      <c r="F9" s="393"/>
      <c r="G9" s="332"/>
      <c r="H9" s="338"/>
      <c r="I9" s="261"/>
      <c r="J9" s="235"/>
      <c r="K9" s="392"/>
      <c r="L9" s="393"/>
      <c r="M9" s="332"/>
      <c r="N9" s="13"/>
      <c r="O9" s="95"/>
      <c r="P9" s="178"/>
      <c r="Q9" s="418"/>
      <c r="R9" s="419"/>
      <c r="S9" s="417"/>
      <c r="T9" s="154"/>
      <c r="U9" s="14"/>
    </row>
    <row r="10" spans="1:33" ht="13.5" thickBot="1">
      <c r="A10" s="245" t="s">
        <v>664</v>
      </c>
      <c r="B10" s="245" t="s">
        <v>664</v>
      </c>
      <c r="C10" s="1614" t="s">
        <v>510</v>
      </c>
      <c r="D10" s="98"/>
      <c r="E10" s="428"/>
      <c r="F10" s="421"/>
      <c r="G10" s="179"/>
      <c r="H10" s="95"/>
      <c r="I10" s="178"/>
      <c r="J10" s="200"/>
      <c r="K10" s="412"/>
      <c r="L10" s="413"/>
      <c r="M10" s="200"/>
      <c r="N10" s="95"/>
      <c r="O10" s="95"/>
      <c r="P10" s="178"/>
      <c r="Q10" s="420"/>
      <c r="R10" s="421"/>
      <c r="S10" s="21"/>
      <c r="T10" s="14"/>
      <c r="U10" s="14"/>
      <c r="W10" s="66"/>
      <c r="X10" s="66"/>
      <c r="Y10" s="66"/>
      <c r="Z10" s="66"/>
      <c r="AA10" s="66"/>
      <c r="AB10" s="66"/>
      <c r="AC10" s="66"/>
      <c r="AD10" s="66"/>
      <c r="AE10" s="66"/>
      <c r="AF10" s="66"/>
      <c r="AG10" s="66"/>
    </row>
    <row r="11" spans="1:33" ht="15">
      <c r="A11">
        <v>7064</v>
      </c>
      <c r="B11" s="57">
        <v>7065</v>
      </c>
      <c r="C11" s="1615" t="s">
        <v>511</v>
      </c>
      <c r="D11" s="98"/>
      <c r="E11" s="490">
        <f>SUMIF('1 BL anterior'!B:B,A11,'1 BL anterior'!E:E)</f>
        <v>0</v>
      </c>
      <c r="F11" s="419">
        <f>SUMIF('1 BL anterior'!B:B,B11,'1 BL anterior'!E:E)</f>
        <v>0</v>
      </c>
      <c r="G11" s="489"/>
      <c r="H11" s="412">
        <f>SUMIF('2 BL preli'!A:A,A11,'2 BL preli'!D:D)</f>
        <v>0</v>
      </c>
      <c r="I11" s="421">
        <f>SUMIF('2 BL preli'!A:A,B11,'2 BL preli'!D:D)</f>
        <v>0</v>
      </c>
      <c r="J11" s="442"/>
      <c r="K11" s="412">
        <f>SUMIF('3BL ACTUAL'!B:B,A11,'3BL ACTUAL'!E:E)</f>
        <v>0</v>
      </c>
      <c r="L11" s="421">
        <f>SUMIF('3BL ACTUAL'!B:B,B11,'3BL ACTUAL'!E:E)</f>
        <v>0</v>
      </c>
      <c r="M11" s="442"/>
      <c r="N11" s="441"/>
      <c r="O11" s="441"/>
      <c r="P11" s="443"/>
      <c r="Q11" s="418">
        <f>SUMIF('3BL ACTUAL'!B:B,A11,'3BL ACTUAL'!E:E)</f>
        <v>0</v>
      </c>
      <c r="R11" s="421">
        <f>SUMIF('3BL ACTUAL'!B:B,B11,'3BL ACTUAL'!E:E)</f>
        <v>0</v>
      </c>
      <c r="S11" s="21">
        <f t="shared" ref="S11:S28" si="0">IF(R11&lt;&gt;0,1,0)</f>
        <v>0</v>
      </c>
      <c r="T11" s="14">
        <f t="shared" ref="T11:T28" si="1">IF(R11&lt;&gt;0,3,0)</f>
        <v>0</v>
      </c>
      <c r="U11" s="14">
        <f t="shared" ref="U11:U28" si="2">+S11+T11</f>
        <v>0</v>
      </c>
      <c r="W11" s="66"/>
      <c r="X11" s="66"/>
      <c r="Y11" s="66"/>
      <c r="Z11" s="66"/>
      <c r="AA11" s="66"/>
      <c r="AB11" s="66"/>
      <c r="AC11" s="66"/>
      <c r="AD11" s="66"/>
      <c r="AE11" s="66"/>
      <c r="AF11" s="66"/>
      <c r="AG11" s="66"/>
    </row>
    <row r="12" spans="1:33" ht="15">
      <c r="A12">
        <v>7067</v>
      </c>
      <c r="B12" s="57">
        <v>7068</v>
      </c>
      <c r="C12" s="1615" t="s">
        <v>512</v>
      </c>
      <c r="D12" s="98"/>
      <c r="E12" s="428">
        <f>SUMIF('1 BL anterior'!B:B,A12,'1 BL anterior'!E:E)</f>
        <v>91880.922000000006</v>
      </c>
      <c r="F12" s="421">
        <f>SUMIF('1 BL anterior'!B:B,B12,'1 BL anterior'!E:E)</f>
        <v>0</v>
      </c>
      <c r="G12" s="179"/>
      <c r="H12" s="412">
        <f>SUMIF('2 BL preli'!A:A,A12,'2 BL preli'!D:D)</f>
        <v>0</v>
      </c>
      <c r="I12" s="421">
        <f>SUMIF('2 BL preli'!A:A,B12,'2 BL preli'!D:D)</f>
        <v>0</v>
      </c>
      <c r="J12" s="200"/>
      <c r="K12" s="412">
        <f>SUMIF('3BL ACTUAL'!B:B,A12,'3BL ACTUAL'!E:E)</f>
        <v>0</v>
      </c>
      <c r="L12" s="421">
        <f>SUMIF('3BL ACTUAL'!B:B,B12,'3BL ACTUAL'!E:E)</f>
        <v>0</v>
      </c>
      <c r="M12" s="200"/>
      <c r="N12" s="95"/>
      <c r="O12" s="95"/>
      <c r="P12" s="178"/>
      <c r="Q12" s="420">
        <f>SUMIF('3BL ACTUAL'!B:B,A12,'3BL ACTUAL'!E:E)</f>
        <v>0</v>
      </c>
      <c r="R12" s="421">
        <f>SUMIF('3BL ACTUAL'!B:B,B12,'3BL ACTUAL'!E:E)</f>
        <v>0</v>
      </c>
      <c r="S12" s="21">
        <f t="shared" si="0"/>
        <v>0</v>
      </c>
      <c r="T12" s="14">
        <f t="shared" si="1"/>
        <v>0</v>
      </c>
      <c r="U12" s="14">
        <f t="shared" si="2"/>
        <v>0</v>
      </c>
      <c r="X12" s="66"/>
      <c r="Y12" s="66"/>
      <c r="Z12" s="66"/>
      <c r="AA12" s="66"/>
      <c r="AB12" s="66"/>
      <c r="AC12" s="66"/>
      <c r="AD12" s="66"/>
      <c r="AE12" s="66"/>
      <c r="AF12" s="66"/>
      <c r="AG12" s="66"/>
    </row>
    <row r="13" spans="1:33" ht="15">
      <c r="A13">
        <v>7070</v>
      </c>
      <c r="B13" s="432">
        <v>7071</v>
      </c>
      <c r="C13" s="1615" t="s">
        <v>513</v>
      </c>
      <c r="D13" s="98"/>
      <c r="E13" s="428">
        <f>SUMIF('1 BL anterior'!B:B,A13,'1 BL anterior'!E:E)</f>
        <v>0</v>
      </c>
      <c r="F13" s="421">
        <f>SUMIF('1 BL anterior'!B:B,B13,'1 BL anterior'!E:E)</f>
        <v>0</v>
      </c>
      <c r="G13" s="179"/>
      <c r="H13" s="412">
        <f>SUMIF('2 BL preli'!A:A,A13,'2 BL preli'!D:D)</f>
        <v>0</v>
      </c>
      <c r="I13" s="421">
        <f>SUMIF('2 BL preli'!A:A,B13,'2 BL preli'!D:D)</f>
        <v>0</v>
      </c>
      <c r="J13" s="200"/>
      <c r="K13" s="412">
        <f>SUMIF('3BL ACTUAL'!B:B,A13,'3BL ACTUAL'!E:E)</f>
        <v>0</v>
      </c>
      <c r="L13" s="421">
        <f>SUMIF('3BL ACTUAL'!B:B,B13,'3BL ACTUAL'!E:E)</f>
        <v>0</v>
      </c>
      <c r="M13" s="200"/>
      <c r="N13" s="95"/>
      <c r="O13" s="95"/>
      <c r="P13" s="178"/>
      <c r="Q13" s="420">
        <f>SUMIF('3BL ACTUAL'!B:B,A13,'3BL ACTUAL'!E:E)</f>
        <v>0</v>
      </c>
      <c r="R13" s="421">
        <f>SUMIF('3BL ACTUAL'!B:B,B13,'3BL ACTUAL'!E:E)</f>
        <v>0</v>
      </c>
      <c r="S13" s="21">
        <f t="shared" si="0"/>
        <v>0</v>
      </c>
      <c r="T13" s="14">
        <f t="shared" si="1"/>
        <v>0</v>
      </c>
      <c r="U13" s="14">
        <f t="shared" si="2"/>
        <v>0</v>
      </c>
      <c r="X13" s="66"/>
      <c r="Y13" s="66"/>
      <c r="Z13" s="66"/>
      <c r="AA13" s="66"/>
      <c r="AB13" s="66"/>
      <c r="AC13" s="66"/>
      <c r="AD13" s="66"/>
      <c r="AE13" s="66"/>
      <c r="AF13" s="66"/>
      <c r="AG13" s="66"/>
    </row>
    <row r="14" spans="1:33" ht="15">
      <c r="A14">
        <v>7073</v>
      </c>
      <c r="B14" s="432">
        <v>7074</v>
      </c>
      <c r="C14" s="1615" t="s">
        <v>514</v>
      </c>
      <c r="D14" s="425"/>
      <c r="E14" s="428">
        <f>SUMIF('1 BL anterior'!B:B,A14,'1 BL anterior'!E:E)</f>
        <v>0</v>
      </c>
      <c r="F14" s="421">
        <f>SUMIF('1 BL anterior'!B:B,B14,'1 BL anterior'!E:E)</f>
        <v>0</v>
      </c>
      <c r="G14" s="179"/>
      <c r="H14" s="412">
        <f>SUMIF('2 BL preli'!A:A,A14,'2 BL preli'!D:D)</f>
        <v>0</v>
      </c>
      <c r="I14" s="421">
        <f>SUMIF('2 BL preli'!A:A,B14,'2 BL preli'!D:D)</f>
        <v>0</v>
      </c>
      <c r="J14" s="200"/>
      <c r="K14" s="412">
        <f>SUMIF('3BL ACTUAL'!B:B,A14,'3BL ACTUAL'!E:E)</f>
        <v>0</v>
      </c>
      <c r="L14" s="421">
        <f>SUMIF('3BL ACTUAL'!B:B,B14,'3BL ACTUAL'!E:E)</f>
        <v>0</v>
      </c>
      <c r="M14" s="200"/>
      <c r="N14" s="95"/>
      <c r="O14" s="95"/>
      <c r="P14" s="178"/>
      <c r="Q14" s="420">
        <f>SUMIF('3BL ACTUAL'!B:B,A14,'3BL ACTUAL'!E:E)</f>
        <v>0</v>
      </c>
      <c r="R14" s="421">
        <f>SUMIF('3BL ACTUAL'!B:B,B14,'3BL ACTUAL'!E:E)</f>
        <v>0</v>
      </c>
      <c r="S14" s="21">
        <f t="shared" si="0"/>
        <v>0</v>
      </c>
      <c r="T14" s="14">
        <f t="shared" si="1"/>
        <v>0</v>
      </c>
      <c r="U14" s="14">
        <f t="shared" si="2"/>
        <v>0</v>
      </c>
      <c r="X14" s="66"/>
      <c r="Y14" s="66"/>
      <c r="Z14" s="66"/>
      <c r="AA14" s="66"/>
      <c r="AB14" s="66"/>
      <c r="AC14" s="66"/>
      <c r="AD14" s="66"/>
      <c r="AE14" s="66"/>
      <c r="AF14" s="66"/>
      <c r="AG14" s="66"/>
    </row>
    <row r="15" spans="1:33" ht="15">
      <c r="A15">
        <v>7076</v>
      </c>
      <c r="B15" s="432">
        <v>7077</v>
      </c>
      <c r="C15" s="1615" t="s">
        <v>515</v>
      </c>
      <c r="D15" s="98"/>
      <c r="E15" s="428">
        <f>SUMIF('1 BL anterior'!B:B,A15,'1 BL anterior'!E:E)</f>
        <v>0</v>
      </c>
      <c r="F15" s="421">
        <f>SUMIF('1 BL anterior'!B:B,B15,'1 BL anterior'!E:E)</f>
        <v>0</v>
      </c>
      <c r="G15" s="179"/>
      <c r="H15" s="412">
        <f>SUMIF('2 BL preli'!A:A,A15,'2 BL preli'!D:D)</f>
        <v>0</v>
      </c>
      <c r="I15" s="421">
        <f>SUMIF('2 BL preli'!A:A,B15,'2 BL preli'!D:D)</f>
        <v>0</v>
      </c>
      <c r="J15" s="200"/>
      <c r="K15" s="412">
        <f>SUMIF('3BL ACTUAL'!B:B,A15,'3BL ACTUAL'!E:E)</f>
        <v>0</v>
      </c>
      <c r="L15" s="421">
        <f>SUMIF('3BL ACTUAL'!B:B,B15,'3BL ACTUAL'!E:E)</f>
        <v>0</v>
      </c>
      <c r="M15" s="200"/>
      <c r="N15" s="95"/>
      <c r="O15" s="95"/>
      <c r="P15" s="178"/>
      <c r="Q15" s="420">
        <f>SUMIF('3BL ACTUAL'!B:B,A15,'3BL ACTUAL'!E:E)</f>
        <v>0</v>
      </c>
      <c r="R15" s="421">
        <f>SUMIF('3BL ACTUAL'!B:B,B15,'3BL ACTUAL'!E:E)</f>
        <v>0</v>
      </c>
      <c r="S15" s="21">
        <f t="shared" si="0"/>
        <v>0</v>
      </c>
      <c r="T15" s="14">
        <f t="shared" si="1"/>
        <v>0</v>
      </c>
      <c r="U15" s="14">
        <f t="shared" si="2"/>
        <v>0</v>
      </c>
      <c r="X15" s="66"/>
      <c r="Y15" s="66"/>
      <c r="Z15" s="66"/>
      <c r="AA15" s="66"/>
      <c r="AB15" s="66"/>
      <c r="AC15" s="66"/>
      <c r="AD15" s="66"/>
      <c r="AE15" s="66"/>
      <c r="AF15" s="66"/>
      <c r="AG15" s="66"/>
    </row>
    <row r="16" spans="1:33" ht="15">
      <c r="A16">
        <v>7079</v>
      </c>
      <c r="B16" s="432">
        <v>7080</v>
      </c>
      <c r="C16" s="1615" t="s">
        <v>516</v>
      </c>
      <c r="D16" s="98"/>
      <c r="E16" s="428">
        <f>SUMIF('1 BL anterior'!B:B,A16,'1 BL anterior'!E:E)</f>
        <v>0</v>
      </c>
      <c r="F16" s="421">
        <f>SUMIF('1 BL anterior'!B:B,B16,'1 BL anterior'!E:E)</f>
        <v>0</v>
      </c>
      <c r="G16" s="179"/>
      <c r="H16" s="412">
        <f>SUMIF('2 BL preli'!A:A,A16,'2 BL preli'!D:D)</f>
        <v>0</v>
      </c>
      <c r="I16" s="421">
        <f>SUMIF('2 BL preli'!A:A,B16,'2 BL preli'!D:D)</f>
        <v>0</v>
      </c>
      <c r="J16" s="200"/>
      <c r="K16" s="412">
        <f>SUMIF('3BL ACTUAL'!B:B,A16,'3BL ACTUAL'!E:E)</f>
        <v>0</v>
      </c>
      <c r="L16" s="421">
        <f>SUMIF('3BL ACTUAL'!B:B,B16,'3BL ACTUAL'!E:E)</f>
        <v>0</v>
      </c>
      <c r="M16" s="200"/>
      <c r="N16" s="95"/>
      <c r="O16" s="95"/>
      <c r="P16" s="178"/>
      <c r="Q16" s="420">
        <f>SUMIF('3BL ACTUAL'!B:B,A16,'3BL ACTUAL'!E:E)</f>
        <v>0</v>
      </c>
      <c r="R16" s="421">
        <f>SUMIF('3BL ACTUAL'!B:B,B16,'3BL ACTUAL'!E:E)</f>
        <v>0</v>
      </c>
      <c r="S16" s="21">
        <f t="shared" si="0"/>
        <v>0</v>
      </c>
      <c r="T16" s="14">
        <f t="shared" si="1"/>
        <v>0</v>
      </c>
      <c r="U16" s="14">
        <f t="shared" si="2"/>
        <v>0</v>
      </c>
      <c r="X16" s="66"/>
      <c r="Y16" s="66"/>
      <c r="Z16" s="66"/>
      <c r="AA16" s="66"/>
      <c r="AB16" s="66"/>
      <c r="AC16" s="66"/>
      <c r="AD16" s="66"/>
      <c r="AE16" s="66"/>
      <c r="AF16" s="66"/>
      <c r="AG16" s="66"/>
    </row>
    <row r="17" spans="1:33" ht="15">
      <c r="A17">
        <v>7082</v>
      </c>
      <c r="B17" s="431">
        <v>7083</v>
      </c>
      <c r="C17" s="1615" t="s">
        <v>517</v>
      </c>
      <c r="D17" s="98"/>
      <c r="E17" s="428">
        <f>SUMIF('1 BL anterior'!B:B,A17,'1 BL anterior'!E:E)</f>
        <v>0</v>
      </c>
      <c r="F17" s="421">
        <f>SUMIF('1 BL anterior'!B:B,B17,'1 BL anterior'!E:E)</f>
        <v>0</v>
      </c>
      <c r="G17" s="179"/>
      <c r="H17" s="412">
        <f>SUMIF('2 BL preli'!A:A,A17,'2 BL preli'!D:D)</f>
        <v>0</v>
      </c>
      <c r="I17" s="421">
        <f>SUMIF('2 BL preli'!A:A,B17,'2 BL preli'!D:D)</f>
        <v>0</v>
      </c>
      <c r="J17" s="200"/>
      <c r="K17" s="412">
        <f>SUMIF('3BL ACTUAL'!B:B,A17,'3BL ACTUAL'!E:E)</f>
        <v>0</v>
      </c>
      <c r="L17" s="421">
        <f>SUMIF('3BL ACTUAL'!B:B,B17,'3BL ACTUAL'!E:E)</f>
        <v>0</v>
      </c>
      <c r="M17" s="200"/>
      <c r="N17" s="95"/>
      <c r="O17" s="95"/>
      <c r="P17" s="178"/>
      <c r="Q17" s="420">
        <f>SUMIF('3BL ACTUAL'!B:B,A17,'3BL ACTUAL'!E:E)</f>
        <v>0</v>
      </c>
      <c r="R17" s="421">
        <f>SUMIF('3BL ACTUAL'!B:B,B17,'3BL ACTUAL'!E:E)</f>
        <v>0</v>
      </c>
      <c r="S17" s="21">
        <f t="shared" si="0"/>
        <v>0</v>
      </c>
      <c r="T17" s="14">
        <f t="shared" si="1"/>
        <v>0</v>
      </c>
      <c r="U17" s="14">
        <f t="shared" si="2"/>
        <v>0</v>
      </c>
      <c r="X17" s="66"/>
      <c r="Y17" s="66"/>
      <c r="Z17" s="66"/>
      <c r="AA17" s="66"/>
      <c r="AB17" s="66"/>
      <c r="AC17" s="66"/>
      <c r="AD17" s="66"/>
      <c r="AE17" s="66"/>
      <c r="AF17" s="66"/>
      <c r="AG17" s="66"/>
    </row>
    <row r="18" spans="1:33" ht="15">
      <c r="A18">
        <v>7085</v>
      </c>
      <c r="B18" s="431">
        <v>7086</v>
      </c>
      <c r="C18" s="1615" t="s">
        <v>518</v>
      </c>
      <c r="D18" s="98"/>
      <c r="E18" s="428">
        <f>SUMIF('1 BL anterior'!B:B,A18,'1 BL anterior'!E:E)</f>
        <v>0</v>
      </c>
      <c r="F18" s="421">
        <f>SUMIF('1 BL anterior'!B:B,B18,'1 BL anterior'!E:E)</f>
        <v>0</v>
      </c>
      <c r="G18" s="179"/>
      <c r="H18" s="412">
        <f>SUMIF('2 BL preli'!A:A,A18,'2 BL preli'!D:D)</f>
        <v>0</v>
      </c>
      <c r="I18" s="421">
        <f>SUMIF('2 BL preli'!A:A,B18,'2 BL preli'!D:D)</f>
        <v>0</v>
      </c>
      <c r="J18" s="200"/>
      <c r="K18" s="412">
        <f>SUMIF('3BL ACTUAL'!B:B,A18,'3BL ACTUAL'!E:E)</f>
        <v>0</v>
      </c>
      <c r="L18" s="421">
        <f>SUMIF('3BL ACTUAL'!B:B,B18,'3BL ACTUAL'!E:E)</f>
        <v>0</v>
      </c>
      <c r="M18" s="200"/>
      <c r="N18" s="95"/>
      <c r="O18" s="95"/>
      <c r="P18" s="178"/>
      <c r="Q18" s="420">
        <f>SUMIF('3BL ACTUAL'!B:B,A18,'3BL ACTUAL'!E:E)</f>
        <v>0</v>
      </c>
      <c r="R18" s="421">
        <f>SUMIF('3BL ACTUAL'!B:B,B18,'3BL ACTUAL'!E:E)</f>
        <v>0</v>
      </c>
      <c r="S18" s="21">
        <f t="shared" si="0"/>
        <v>0</v>
      </c>
      <c r="T18" s="14">
        <f t="shared" si="1"/>
        <v>0</v>
      </c>
      <c r="U18" s="14">
        <f t="shared" si="2"/>
        <v>0</v>
      </c>
      <c r="X18" s="66"/>
      <c r="Y18" s="66"/>
      <c r="Z18" s="66"/>
      <c r="AA18" s="66"/>
      <c r="AB18" s="66"/>
      <c r="AC18" s="66"/>
      <c r="AD18" s="66"/>
      <c r="AE18" s="66"/>
      <c r="AF18" s="66"/>
      <c r="AG18" s="66"/>
    </row>
    <row r="19" spans="1:33" ht="15">
      <c r="A19">
        <v>7088</v>
      </c>
      <c r="B19" s="57">
        <v>7089</v>
      </c>
      <c r="C19" s="1615" t="s">
        <v>519</v>
      </c>
      <c r="D19" s="98"/>
      <c r="E19" s="428">
        <f>SUMIF('1 BL anterior'!B:B,A19,'1 BL anterior'!E:E)</f>
        <v>0</v>
      </c>
      <c r="F19" s="421">
        <f>SUMIF('1 BL anterior'!B:B,B19,'1 BL anterior'!E:E)</f>
        <v>0</v>
      </c>
      <c r="G19" s="179"/>
      <c r="H19" s="412">
        <f>SUMIF('2 BL preli'!A:A,A19,'2 BL preli'!D:D)</f>
        <v>0</v>
      </c>
      <c r="I19" s="421">
        <f>SUMIF('2 BL preli'!A:A,B19,'2 BL preli'!D:D)</f>
        <v>0</v>
      </c>
      <c r="J19" s="200"/>
      <c r="K19" s="412">
        <f>SUMIF('3BL ACTUAL'!B:B,A19,'3BL ACTUAL'!E:E)</f>
        <v>0</v>
      </c>
      <c r="L19" s="421">
        <f>SUMIF('3BL ACTUAL'!B:B,B19,'3BL ACTUAL'!E:E)</f>
        <v>0</v>
      </c>
      <c r="M19" s="200"/>
      <c r="N19" s="95"/>
      <c r="O19" s="95"/>
      <c r="P19" s="178"/>
      <c r="Q19" s="420">
        <f>SUMIF('3BL ACTUAL'!B:B,A19,'3BL ACTUAL'!E:E)</f>
        <v>0</v>
      </c>
      <c r="R19" s="421">
        <f>SUMIF('3BL ACTUAL'!B:B,B19,'3BL ACTUAL'!E:E)</f>
        <v>0</v>
      </c>
      <c r="S19" s="21">
        <f t="shared" si="0"/>
        <v>0</v>
      </c>
      <c r="T19" s="14">
        <f t="shared" si="1"/>
        <v>0</v>
      </c>
      <c r="U19" s="14">
        <f t="shared" si="2"/>
        <v>0</v>
      </c>
      <c r="X19" s="66"/>
      <c r="Y19" s="66"/>
      <c r="Z19" s="66"/>
      <c r="AA19" s="66"/>
      <c r="AB19" s="66"/>
      <c r="AC19" s="66"/>
      <c r="AD19" s="66"/>
      <c r="AE19" s="66"/>
      <c r="AF19" s="66"/>
      <c r="AG19" s="66"/>
    </row>
    <row r="20" spans="1:33" ht="15">
      <c r="A20">
        <v>7091</v>
      </c>
      <c r="B20" s="57">
        <v>7092</v>
      </c>
      <c r="C20" s="1615" t="s">
        <v>520</v>
      </c>
      <c r="D20" s="98"/>
      <c r="E20" s="428">
        <f>SUMIF('1 BL anterior'!B:B,A20,'1 BL anterior'!E:E)</f>
        <v>0</v>
      </c>
      <c r="F20" s="421">
        <f>SUMIF('1 BL anterior'!B:B,B20,'1 BL anterior'!E:E)</f>
        <v>0</v>
      </c>
      <c r="G20" s="179"/>
      <c r="H20" s="412">
        <f>SUMIF('2 BL preli'!A:A,A20,'2 BL preli'!D:D)</f>
        <v>0</v>
      </c>
      <c r="I20" s="421">
        <f>SUMIF('2 BL preli'!A:A,B20,'2 BL preli'!D:D)</f>
        <v>0</v>
      </c>
      <c r="J20" s="200"/>
      <c r="K20" s="412">
        <f>SUMIF('3BL ACTUAL'!B:B,A20,'3BL ACTUAL'!E:E)</f>
        <v>0</v>
      </c>
      <c r="L20" s="421">
        <f>SUMIF('3BL ACTUAL'!B:B,B20,'3BL ACTUAL'!E:E)</f>
        <v>0</v>
      </c>
      <c r="M20" s="200"/>
      <c r="N20" s="95"/>
      <c r="O20" s="95"/>
      <c r="P20" s="178"/>
      <c r="Q20" s="420">
        <f>SUMIF('3BL ACTUAL'!B:B,A20,'3BL ACTUAL'!E:E)</f>
        <v>0</v>
      </c>
      <c r="R20" s="421">
        <f>SUMIF('3BL ACTUAL'!B:B,B20,'3BL ACTUAL'!E:E)</f>
        <v>0</v>
      </c>
      <c r="S20" s="21">
        <f t="shared" si="0"/>
        <v>0</v>
      </c>
      <c r="T20" s="14">
        <f t="shared" si="1"/>
        <v>0</v>
      </c>
      <c r="U20" s="14">
        <f t="shared" si="2"/>
        <v>0</v>
      </c>
      <c r="X20" s="66"/>
      <c r="Y20" s="66"/>
      <c r="Z20" s="66"/>
      <c r="AA20" s="66"/>
      <c r="AB20" s="66"/>
      <c r="AC20" s="66"/>
      <c r="AD20" s="66"/>
      <c r="AE20" s="66"/>
      <c r="AF20" s="66"/>
      <c r="AG20" s="66"/>
    </row>
    <row r="21" spans="1:33">
      <c r="A21" s="245" t="s">
        <v>664</v>
      </c>
      <c r="B21" s="245" t="s">
        <v>664</v>
      </c>
      <c r="C21" s="1614" t="s">
        <v>521</v>
      </c>
      <c r="D21" s="98"/>
      <c r="E21" s="428">
        <f>SUMIF('1 BL anterior'!B:B,A21,'1 BL anterior'!E:E)</f>
        <v>0</v>
      </c>
      <c r="F21" s="421">
        <f>SUMIF('1 BL anterior'!B:B,B21,'1 BL anterior'!E:E)</f>
        <v>0</v>
      </c>
      <c r="G21" s="179"/>
      <c r="H21" s="412">
        <f>SUMIF('2 BL preli'!A:A,A21,'2 BL preli'!D:D)</f>
        <v>0</v>
      </c>
      <c r="I21" s="421">
        <f>SUMIF('2 BL preli'!A:A,B21,'2 BL preli'!D:D)</f>
        <v>0</v>
      </c>
      <c r="J21" s="200"/>
      <c r="K21" s="412">
        <f>SUMIF('3BL ACTUAL'!B:B,A21,'3BL ACTUAL'!E:E)</f>
        <v>0</v>
      </c>
      <c r="L21" s="421">
        <f>SUMIF('3BL ACTUAL'!B:B,B21,'3BL ACTUAL'!E:E)</f>
        <v>0</v>
      </c>
      <c r="M21" s="200"/>
      <c r="N21" s="95"/>
      <c r="O21" s="95"/>
      <c r="P21" s="178"/>
      <c r="Q21" s="420">
        <f>SUMIF('3BL ACTUAL'!B:B,A21,'3BL ACTUAL'!E:E)</f>
        <v>0</v>
      </c>
      <c r="R21" s="421">
        <f>SUMIF('3BL ACTUAL'!B:B,B21,'3BL ACTUAL'!E:E)</f>
        <v>0</v>
      </c>
      <c r="S21" s="21">
        <f t="shared" si="0"/>
        <v>0</v>
      </c>
      <c r="T21" s="14">
        <f t="shared" si="1"/>
        <v>0</v>
      </c>
      <c r="U21" s="14">
        <f t="shared" si="2"/>
        <v>0</v>
      </c>
      <c r="X21" s="66"/>
      <c r="Y21" s="66"/>
      <c r="Z21" s="66"/>
      <c r="AA21" s="66"/>
      <c r="AB21" s="66"/>
      <c r="AC21" s="66"/>
      <c r="AD21" s="66"/>
      <c r="AE21" s="66"/>
      <c r="AF21" s="66"/>
      <c r="AG21" s="66"/>
    </row>
    <row r="22" spans="1:33" ht="15">
      <c r="A22">
        <v>7094</v>
      </c>
      <c r="B22" s="57">
        <v>7095</v>
      </c>
      <c r="C22" s="1615" t="s">
        <v>522</v>
      </c>
      <c r="D22" s="98"/>
      <c r="E22" s="428">
        <f>SUMIF('1 BL anterior'!B:B,A22,'1 BL anterior'!E:E)</f>
        <v>0</v>
      </c>
      <c r="F22" s="421">
        <f>SUMIF('1 BL anterior'!B:B,B22,'1 BL anterior'!E:E)</f>
        <v>0</v>
      </c>
      <c r="G22" s="179"/>
      <c r="H22" s="412">
        <f>SUMIF('2 BL preli'!A:A,A22,'2 BL preli'!D:D)</f>
        <v>0</v>
      </c>
      <c r="I22" s="421">
        <f>SUMIF('2 BL preli'!A:A,B22,'2 BL preli'!D:D)</f>
        <v>0</v>
      </c>
      <c r="J22" s="200"/>
      <c r="K22" s="412">
        <f>SUMIF('3BL ACTUAL'!B:B,A22,'3BL ACTUAL'!E:E)</f>
        <v>0</v>
      </c>
      <c r="L22" s="421">
        <f>SUMIF('3BL ACTUAL'!B:B,B22,'3BL ACTUAL'!E:E)</f>
        <v>0</v>
      </c>
      <c r="M22" s="200"/>
      <c r="N22" s="95"/>
      <c r="O22" s="95"/>
      <c r="P22" s="178"/>
      <c r="Q22" s="420">
        <f>SUMIF('3BL ACTUAL'!B:B,A22,'3BL ACTUAL'!E:E)</f>
        <v>0</v>
      </c>
      <c r="R22" s="421">
        <f>SUMIF('3BL ACTUAL'!B:B,B22,'3BL ACTUAL'!E:E)</f>
        <v>0</v>
      </c>
      <c r="S22" s="21">
        <f t="shared" si="0"/>
        <v>0</v>
      </c>
      <c r="T22" s="14">
        <f t="shared" si="1"/>
        <v>0</v>
      </c>
      <c r="U22" s="14">
        <f t="shared" si="2"/>
        <v>0</v>
      </c>
      <c r="X22" s="66"/>
      <c r="Y22" s="66"/>
      <c r="Z22" s="66"/>
      <c r="AA22" s="66"/>
      <c r="AB22" s="66"/>
      <c r="AC22" s="66"/>
      <c r="AD22" s="66"/>
      <c r="AE22" s="66"/>
      <c r="AF22" s="66"/>
      <c r="AG22" s="66"/>
    </row>
    <row r="23" spans="1:33" ht="15">
      <c r="A23">
        <v>7097</v>
      </c>
      <c r="B23" s="57">
        <v>7098</v>
      </c>
      <c r="C23" s="1615" t="s">
        <v>514</v>
      </c>
      <c r="D23" s="98"/>
      <c r="E23" s="428">
        <f>SUMIF('1 BL anterior'!B:B,A23,'1 BL anterior'!E:E)</f>
        <v>0</v>
      </c>
      <c r="F23" s="421">
        <f>SUMIF('1 BL anterior'!B:B,B23,'1 BL anterior'!E:E)</f>
        <v>0</v>
      </c>
      <c r="G23" s="179"/>
      <c r="H23" s="412">
        <f>SUMIF('2 BL preli'!A:A,A23,'2 BL preli'!D:D)</f>
        <v>0</v>
      </c>
      <c r="I23" s="421">
        <f>SUMIF('2 BL preli'!A:A,B23,'2 BL preli'!D:D)</f>
        <v>0</v>
      </c>
      <c r="J23" s="200"/>
      <c r="K23" s="412">
        <f>SUMIF('3BL ACTUAL'!B:B,A23,'3BL ACTUAL'!E:E)</f>
        <v>0</v>
      </c>
      <c r="L23" s="421">
        <f>SUMIF('3BL ACTUAL'!B:B,B23,'3BL ACTUAL'!E:E)</f>
        <v>0</v>
      </c>
      <c r="M23" s="200"/>
      <c r="N23" s="95"/>
      <c r="O23" s="95"/>
      <c r="P23" s="178"/>
      <c r="Q23" s="420">
        <f>SUMIF('3BL ACTUAL'!B:B,A23,'3BL ACTUAL'!E:E)</f>
        <v>0</v>
      </c>
      <c r="R23" s="421">
        <f>SUMIF('3BL ACTUAL'!B:B,B23,'3BL ACTUAL'!E:E)</f>
        <v>0</v>
      </c>
      <c r="S23" s="21">
        <f t="shared" si="0"/>
        <v>0</v>
      </c>
      <c r="T23" s="14">
        <f t="shared" si="1"/>
        <v>0</v>
      </c>
      <c r="U23" s="14">
        <f t="shared" si="2"/>
        <v>0</v>
      </c>
      <c r="X23" s="66"/>
      <c r="Y23" s="66"/>
      <c r="Z23" s="66"/>
      <c r="AA23" s="66"/>
      <c r="AB23" s="66"/>
      <c r="AC23" s="66"/>
      <c r="AD23" s="66"/>
      <c r="AE23" s="66"/>
      <c r="AF23" s="66"/>
      <c r="AG23" s="66"/>
    </row>
    <row r="24" spans="1:33" ht="15">
      <c r="A24" s="245" t="s">
        <v>664</v>
      </c>
      <c r="B24" s="245" t="s">
        <v>664</v>
      </c>
      <c r="C24" s="1616" t="s">
        <v>523</v>
      </c>
      <c r="D24" s="98"/>
      <c r="E24" s="428">
        <f>SUMIF('1 BL anterior'!B:B,A24,'1 BL anterior'!E:E)</f>
        <v>0</v>
      </c>
      <c r="F24" s="421">
        <f>SUMIF('1 BL anterior'!B:B,B24,'1 BL anterior'!E:E)</f>
        <v>0</v>
      </c>
      <c r="G24" s="179"/>
      <c r="H24" s="412">
        <f>SUMIF('2 BL preli'!A:A,A24,'2 BL preli'!D:D)</f>
        <v>0</v>
      </c>
      <c r="I24" s="421">
        <f>SUMIF('2 BL preli'!A:A,B24,'2 BL preli'!D:D)</f>
        <v>0</v>
      </c>
      <c r="J24" s="200"/>
      <c r="K24" s="412">
        <f>SUMIF('3BL ACTUAL'!B:B,A24,'3BL ACTUAL'!E:E)</f>
        <v>0</v>
      </c>
      <c r="L24" s="421">
        <f>SUMIF('3BL ACTUAL'!B:B,B24,'3BL ACTUAL'!E:E)</f>
        <v>0</v>
      </c>
      <c r="M24" s="200"/>
      <c r="N24" s="95"/>
      <c r="O24" s="95"/>
      <c r="P24" s="178"/>
      <c r="Q24" s="420">
        <f>SUMIF('3BL ACTUAL'!B:B,A24,'3BL ACTUAL'!E:E)</f>
        <v>0</v>
      </c>
      <c r="R24" s="421">
        <f>SUMIF('3BL ACTUAL'!B:B,B24,'3BL ACTUAL'!E:E)</f>
        <v>0</v>
      </c>
      <c r="S24" s="21">
        <f t="shared" si="0"/>
        <v>0</v>
      </c>
      <c r="T24" s="14">
        <f t="shared" si="1"/>
        <v>0</v>
      </c>
      <c r="U24" s="14">
        <f t="shared" si="2"/>
        <v>0</v>
      </c>
      <c r="X24" s="66"/>
      <c r="Y24" s="66"/>
      <c r="Z24" s="66"/>
      <c r="AA24" s="66"/>
      <c r="AB24" s="66"/>
      <c r="AC24" s="66"/>
      <c r="AD24" s="66"/>
      <c r="AE24" s="66"/>
      <c r="AF24" s="66"/>
      <c r="AG24" s="66"/>
    </row>
    <row r="25" spans="1:33" ht="15">
      <c r="A25">
        <v>7100</v>
      </c>
      <c r="B25" s="57">
        <v>7101</v>
      </c>
      <c r="C25" s="1615" t="s">
        <v>524</v>
      </c>
      <c r="D25" s="98"/>
      <c r="E25" s="428">
        <f>SUMIF('1 BL anterior'!B:B,A25,'1 BL anterior'!E:E)</f>
        <v>0</v>
      </c>
      <c r="F25" s="421">
        <f>SUMIF('1 BL anterior'!B:B,B25,'1 BL anterior'!E:E)</f>
        <v>0</v>
      </c>
      <c r="G25" s="179"/>
      <c r="H25" s="412">
        <f>SUMIF('2 BL preli'!A:A,A25,'2 BL preli'!D:D)</f>
        <v>0</v>
      </c>
      <c r="I25" s="421">
        <f>SUMIF('2 BL preli'!A:A,B25,'2 BL preli'!D:D)</f>
        <v>0</v>
      </c>
      <c r="J25" s="200"/>
      <c r="K25" s="412">
        <f>SUMIF('3BL ACTUAL'!B:B,A25,'3BL ACTUAL'!E:E)</f>
        <v>0</v>
      </c>
      <c r="L25" s="421">
        <f>SUMIF('3BL ACTUAL'!B:B,B25,'3BL ACTUAL'!E:E)</f>
        <v>0</v>
      </c>
      <c r="M25" s="200"/>
      <c r="N25" s="95"/>
      <c r="O25" s="95"/>
      <c r="P25" s="178"/>
      <c r="Q25" s="420">
        <f>SUMIF('3BL ACTUAL'!B:B,A25,'3BL ACTUAL'!E:E)</f>
        <v>0</v>
      </c>
      <c r="R25" s="421">
        <f>SUMIF('3BL ACTUAL'!B:B,B25,'3BL ACTUAL'!E:E)</f>
        <v>0</v>
      </c>
      <c r="S25" s="21">
        <f t="shared" si="0"/>
        <v>0</v>
      </c>
      <c r="T25" s="14">
        <f t="shared" si="1"/>
        <v>0</v>
      </c>
      <c r="U25" s="14">
        <f t="shared" si="2"/>
        <v>0</v>
      </c>
      <c r="X25" s="66"/>
      <c r="Y25" s="66"/>
      <c r="Z25" s="66"/>
      <c r="AA25" s="66"/>
      <c r="AB25" s="66"/>
      <c r="AC25" s="66"/>
      <c r="AD25" s="66"/>
      <c r="AE25" s="66"/>
      <c r="AF25" s="66"/>
      <c r="AG25" s="66"/>
    </row>
    <row r="26" spans="1:33">
      <c r="A26" s="57">
        <v>7103</v>
      </c>
      <c r="B26" s="57">
        <v>7104</v>
      </c>
      <c r="C26" s="1132" t="s">
        <v>517</v>
      </c>
      <c r="D26" s="98"/>
      <c r="E26" s="428">
        <f>SUMIF('1 BL anterior'!B:B,A26,'1 BL anterior'!E:E)</f>
        <v>0</v>
      </c>
      <c r="F26" s="421">
        <f>SUMIF('1 BL anterior'!B:B,B26,'1 BL anterior'!E:E)</f>
        <v>0</v>
      </c>
      <c r="G26" s="179"/>
      <c r="H26" s="412">
        <f>SUMIF('2 BL preli'!A:A,A26,'2 BL preli'!D:D)</f>
        <v>0</v>
      </c>
      <c r="I26" s="421">
        <f>SUMIF('2 BL preli'!A:A,B26,'2 BL preli'!D:D)</f>
        <v>0</v>
      </c>
      <c r="J26" s="200"/>
      <c r="K26" s="412">
        <f>SUMIF('3BL ACTUAL'!B:B,A26,'3BL ACTUAL'!E:E)</f>
        <v>0</v>
      </c>
      <c r="L26" s="421">
        <f>SUMIF('3BL ACTUAL'!B:B,B26,'3BL ACTUAL'!E:E)</f>
        <v>0</v>
      </c>
      <c r="M26" s="200"/>
      <c r="N26" s="95"/>
      <c r="O26" s="95"/>
      <c r="P26" s="178"/>
      <c r="Q26" s="420">
        <f>SUMIF('3BL ACTUAL'!B:B,A26,'3BL ACTUAL'!E:E)</f>
        <v>0</v>
      </c>
      <c r="R26" s="421">
        <f>SUMIF('3BL ACTUAL'!B:B,B26,'3BL ACTUAL'!E:E)</f>
        <v>0</v>
      </c>
      <c r="S26" s="21">
        <f t="shared" si="0"/>
        <v>0</v>
      </c>
      <c r="T26" s="14">
        <f t="shared" si="1"/>
        <v>0</v>
      </c>
      <c r="U26" s="14">
        <f t="shared" si="2"/>
        <v>0</v>
      </c>
      <c r="X26" s="66"/>
      <c r="Y26" s="66"/>
      <c r="Z26" s="66"/>
      <c r="AA26" s="66"/>
      <c r="AB26" s="66"/>
      <c r="AC26" s="66"/>
      <c r="AD26" s="66"/>
      <c r="AE26" s="66"/>
      <c r="AF26" s="66"/>
      <c r="AG26" s="66"/>
    </row>
    <row r="27" spans="1:33">
      <c r="A27" s="57">
        <v>7106</v>
      </c>
      <c r="B27" s="57">
        <v>7107</v>
      </c>
      <c r="C27" s="1132" t="s">
        <v>518</v>
      </c>
      <c r="D27" s="98"/>
      <c r="E27" s="428">
        <f>SUMIF('1 BL anterior'!B:B,A27,'1 BL anterior'!E:E)</f>
        <v>0</v>
      </c>
      <c r="F27" s="421">
        <f>SUMIF('1 BL anterior'!B:B,B27,'1 BL anterior'!E:E)</f>
        <v>0</v>
      </c>
      <c r="G27" s="179"/>
      <c r="H27" s="412">
        <f>SUMIF('2 BL preli'!A:A,A27,'2 BL preli'!D:D)</f>
        <v>0</v>
      </c>
      <c r="I27" s="421">
        <f>SUMIF('2 BL preli'!A:A,B27,'2 BL preli'!D:D)</f>
        <v>0</v>
      </c>
      <c r="J27" s="200"/>
      <c r="K27" s="412">
        <f>SUMIF('3BL ACTUAL'!B:B,A27,'3BL ACTUAL'!E:E)</f>
        <v>0</v>
      </c>
      <c r="L27" s="421">
        <f>SUMIF('3BL ACTUAL'!B:B,B27,'3BL ACTUAL'!E:E)</f>
        <v>0</v>
      </c>
      <c r="M27" s="200"/>
      <c r="N27" s="95"/>
      <c r="O27" s="95"/>
      <c r="P27" s="178"/>
      <c r="Q27" s="420">
        <f>SUMIF('3BL ACTUAL'!B:B,A27,'3BL ACTUAL'!E:E)</f>
        <v>0</v>
      </c>
      <c r="R27" s="421">
        <f>SUMIF('3BL ACTUAL'!B:B,B27,'3BL ACTUAL'!E:E)</f>
        <v>0</v>
      </c>
      <c r="S27" s="21">
        <f t="shared" si="0"/>
        <v>0</v>
      </c>
      <c r="T27" s="14">
        <f t="shared" si="1"/>
        <v>0</v>
      </c>
      <c r="U27" s="14">
        <f t="shared" si="2"/>
        <v>0</v>
      </c>
      <c r="X27" s="66"/>
      <c r="Y27" s="66"/>
      <c r="Z27" s="66"/>
      <c r="AA27" s="66"/>
      <c r="AB27" s="66"/>
      <c r="AC27" s="66"/>
      <c r="AD27" s="66"/>
      <c r="AE27" s="66"/>
      <c r="AF27" s="66"/>
      <c r="AG27" s="66"/>
    </row>
    <row r="28" spans="1:33" ht="13.5" thickBot="1">
      <c r="A28" s="57">
        <v>7109</v>
      </c>
      <c r="B28" s="57">
        <v>7110</v>
      </c>
      <c r="C28" s="1132" t="s">
        <v>525</v>
      </c>
      <c r="D28" s="98"/>
      <c r="E28" s="428">
        <f>SUMIF('1 BL anterior'!B:B,A28,'1 BL anterior'!E:E)</f>
        <v>0</v>
      </c>
      <c r="F28" s="1089">
        <f>SUMIF('1 BL anterior'!B:B,B28,'1 BL anterior'!E:E)</f>
        <v>0</v>
      </c>
      <c r="G28" s="494"/>
      <c r="H28" s="412">
        <f>SUMIF('2 BL preli'!A:A,A28,'2 BL preli'!D:D)</f>
        <v>0</v>
      </c>
      <c r="I28" s="421">
        <f>SUMIF('2 BL preli'!A:A,B28,'2 BL preli'!D:D)</f>
        <v>0</v>
      </c>
      <c r="J28" s="446"/>
      <c r="K28" s="412">
        <f>SUMIF('3BL ACTUAL'!B:B,A28,'3BL ACTUAL'!E:E)</f>
        <v>0</v>
      </c>
      <c r="L28" s="421">
        <f>SUMIF('3BL ACTUAL'!B:B,B28,'3BL ACTUAL'!E:E)</f>
        <v>0</v>
      </c>
      <c r="M28" s="446"/>
      <c r="N28" s="445"/>
      <c r="O28" s="445"/>
      <c r="P28" s="447"/>
      <c r="Q28" s="422">
        <f>SUMIF('3BL ACTUAL'!B:B,A28,'3BL ACTUAL'!E:E)</f>
        <v>0</v>
      </c>
      <c r="R28" s="421">
        <f>SUMIF('3BL ACTUAL'!B:B,B28,'3BL ACTUAL'!E:E)</f>
        <v>0</v>
      </c>
      <c r="S28" s="21">
        <f t="shared" si="0"/>
        <v>0</v>
      </c>
      <c r="T28" s="14">
        <f t="shared" si="1"/>
        <v>0</v>
      </c>
      <c r="U28" s="14">
        <f t="shared" si="2"/>
        <v>0</v>
      </c>
      <c r="X28" s="66"/>
      <c r="Y28" s="66"/>
      <c r="Z28" s="66"/>
      <c r="AA28" s="66"/>
      <c r="AB28" s="66"/>
      <c r="AC28" s="66"/>
      <c r="AD28" s="66"/>
      <c r="AE28" s="66"/>
      <c r="AF28" s="66"/>
      <c r="AG28" s="66"/>
    </row>
    <row r="29" spans="1:33" ht="13.5" thickBot="1">
      <c r="A29" s="1088"/>
      <c r="B29" s="1188">
        <f>+Q48+R48</f>
        <v>0</v>
      </c>
      <c r="C29" s="1598">
        <f>+E48+F48</f>
        <v>0</v>
      </c>
      <c r="D29" s="1611"/>
      <c r="E29" s="1243">
        <f>SUM(E11:E28)</f>
        <v>91880.922000000006</v>
      </c>
      <c r="F29" s="547">
        <f>SUM(F11:F28)</f>
        <v>0</v>
      </c>
      <c r="G29" s="487">
        <f>SUM(G11:G28)</f>
        <v>0</v>
      </c>
      <c r="H29" s="455">
        <f>SUM(H11:H28)</f>
        <v>0</v>
      </c>
      <c r="I29" s="456">
        <f>SUM(I11:I28)</f>
        <v>0</v>
      </c>
      <c r="J29" s="478"/>
      <c r="K29" s="482">
        <f t="shared" ref="K29:R29" si="3">SUM(K11:K28)</f>
        <v>0</v>
      </c>
      <c r="L29" s="496">
        <f t="shared" si="3"/>
        <v>0</v>
      </c>
      <c r="M29" s="478">
        <f t="shared" si="3"/>
        <v>0</v>
      </c>
      <c r="N29" s="455">
        <f t="shared" si="3"/>
        <v>0</v>
      </c>
      <c r="O29" s="455">
        <f t="shared" si="3"/>
        <v>0</v>
      </c>
      <c r="P29" s="456">
        <f t="shared" si="3"/>
        <v>0</v>
      </c>
      <c r="Q29" s="477">
        <f t="shared" si="3"/>
        <v>0</v>
      </c>
      <c r="R29" s="457">
        <f t="shared" si="3"/>
        <v>0</v>
      </c>
      <c r="S29" s="1167">
        <f>IF(SUM(S$11:S28)=0,0,SUM(S$11:S28)/COUNTIF(S$11:S28,"&gt;0"))</f>
        <v>0</v>
      </c>
      <c r="T29" s="1167">
        <f>IF(SUM(T$11:T28)=0,0,SUM(T$11:T28)/COUNTIF(T$11:T28,"&gt;0"))</f>
        <v>0</v>
      </c>
      <c r="U29" s="1167">
        <f>IF(SUM(U$11:U28)=0,0,SUM(U$11:U28)/COUNTIF(U$11:U28,"&gt;0"))</f>
        <v>0</v>
      </c>
      <c r="V29">
        <f>+C30</f>
        <v>0</v>
      </c>
      <c r="X29" s="66"/>
      <c r="Y29" s="66"/>
      <c r="Z29" s="66"/>
      <c r="AA29" s="66"/>
      <c r="AB29" s="66"/>
      <c r="AC29" s="66"/>
      <c r="AD29" s="66"/>
      <c r="AE29" s="66"/>
      <c r="AF29" s="66"/>
      <c r="AG29" s="66"/>
    </row>
    <row r="30" spans="1:33">
      <c r="B30" s="57"/>
      <c r="C30" s="1132"/>
      <c r="D30" s="98"/>
      <c r="E30" s="428"/>
      <c r="F30" s="421"/>
      <c r="G30" s="179"/>
      <c r="H30" s="95"/>
      <c r="I30" s="178"/>
      <c r="J30" s="200"/>
      <c r="K30" s="412"/>
      <c r="L30" s="413"/>
      <c r="M30" s="200"/>
      <c r="N30" s="95"/>
      <c r="O30" s="95"/>
      <c r="P30" s="178"/>
      <c r="Q30" s="420"/>
      <c r="R30" s="421"/>
      <c r="S30" s="21"/>
      <c r="T30" s="14"/>
      <c r="U30" s="14"/>
      <c r="X30" s="66"/>
      <c r="Y30" s="66"/>
      <c r="Z30" s="66"/>
      <c r="AA30" s="66"/>
      <c r="AB30" s="66"/>
      <c r="AC30" s="66"/>
      <c r="AD30" s="66"/>
      <c r="AE30" s="66"/>
      <c r="AF30" s="66"/>
      <c r="AG30" s="66"/>
    </row>
    <row r="31" spans="1:33">
      <c r="B31" s="245"/>
      <c r="C31"/>
      <c r="D31" s="98"/>
      <c r="E31" s="428"/>
      <c r="F31" s="421"/>
      <c r="G31" s="179"/>
      <c r="H31" s="95"/>
      <c r="I31" s="178"/>
      <c r="J31" s="200"/>
      <c r="K31" s="412"/>
      <c r="L31" s="413"/>
      <c r="M31" s="200"/>
      <c r="N31" s="95"/>
      <c r="O31" s="95"/>
      <c r="P31" s="178"/>
      <c r="Q31" s="420"/>
      <c r="R31" s="421"/>
      <c r="S31" s="21"/>
      <c r="T31" s="14"/>
      <c r="U31" s="14"/>
      <c r="X31" s="66"/>
      <c r="Y31" s="66"/>
      <c r="Z31" s="66"/>
      <c r="AA31" s="66"/>
      <c r="AB31" s="66"/>
      <c r="AC31" s="66"/>
      <c r="AD31" s="66"/>
      <c r="AE31" s="66"/>
      <c r="AF31" s="66"/>
      <c r="AG31" s="66"/>
    </row>
    <row r="32" spans="1:33">
      <c r="B32" s="1967"/>
      <c r="C32" s="244"/>
      <c r="D32" s="98"/>
      <c r="E32" s="412">
        <f>SUMIF('1 BL anterior'!C:C,A32,'1 BL anterior'!E:E)</f>
        <v>0</v>
      </c>
      <c r="F32" s="421">
        <f>SUMIF('1 BL anterior'!C:C,B32,'1 BL anterior'!E:E)</f>
        <v>0</v>
      </c>
      <c r="G32" s="200"/>
      <c r="H32" s="412">
        <f>SUMIF('2 BL preli'!B:B,A32,'2 BL preli'!D:D)</f>
        <v>0</v>
      </c>
      <c r="I32" s="421">
        <f>SUMIF('2 BL preli'!B:B,B32,'2 BL preli'!D:D)</f>
        <v>0</v>
      </c>
      <c r="J32" s="200"/>
      <c r="K32" s="412">
        <f>SUMIF('3BL ACTUAL'!C:C,A32,'3BL ACTUAL'!E:E)</f>
        <v>0</v>
      </c>
      <c r="L32" s="421">
        <f>SUMIF('3BL ACTUAL'!C:C,B32,'3BL ACTUAL'!E:E)</f>
        <v>0</v>
      </c>
      <c r="M32" s="179"/>
      <c r="N32" s="95"/>
      <c r="O32" s="154"/>
      <c r="P32" s="178"/>
      <c r="Q32" s="420">
        <f>+K32</f>
        <v>0</v>
      </c>
      <c r="R32" s="421">
        <f>+L32</f>
        <v>0</v>
      </c>
      <c r="S32" s="21"/>
      <c r="T32" s="14"/>
      <c r="U32" s="14"/>
      <c r="X32" s="66"/>
      <c r="Y32" s="66"/>
      <c r="Z32" s="66"/>
      <c r="AA32" s="66"/>
      <c r="AB32" s="66"/>
      <c r="AC32" s="66"/>
      <c r="AD32" s="66"/>
      <c r="AE32" s="66"/>
      <c r="AF32" s="66"/>
      <c r="AG32" s="66"/>
    </row>
    <row r="33" spans="1:33" ht="15">
      <c r="A33" s="3038" t="s">
        <v>6422</v>
      </c>
      <c r="B33" s="3038"/>
      <c r="C33" s="3037" t="s">
        <v>6423</v>
      </c>
      <c r="D33" s="3010">
        <f>SUMIF('diarios 2022'!F:F,B33,'diarios 2022'!H:H)-SUMIF('diarios 2022'!F:F,B33,'diarios 2022'!I:I)</f>
        <v>0</v>
      </c>
      <c r="E33" s="412">
        <f>SUMIF('1 BL anterior'!C:C,A33,'1 BL anterior'!E:E)</f>
        <v>0</v>
      </c>
      <c r="F33" s="421">
        <f>SUMIF('1 BL anterior'!C:C,B33,'1 BL anterior'!E:E)</f>
        <v>0</v>
      </c>
      <c r="G33" s="200"/>
      <c r="H33" s="412">
        <f>SUMIF('2 BL preli'!B:B,A33,'2 BL preli'!D:D)</f>
        <v>0</v>
      </c>
      <c r="I33" s="421">
        <f>SUMIF('2 BL preli'!B:B,B33,'2 BL preli'!D:D)</f>
        <v>0</v>
      </c>
      <c r="J33" s="200"/>
      <c r="K33" s="412">
        <f>SUMIF('3BL ACTUAL'!C:C,A33,'3BL ACTUAL'!E:E)</f>
        <v>0</v>
      </c>
      <c r="L33" s="421">
        <f>SUMIF('3BL ACTUAL'!C:C,B33,'3BL ACTUAL'!E:E)</f>
        <v>0</v>
      </c>
      <c r="M33" s="179"/>
      <c r="N33" s="95"/>
      <c r="O33" s="154"/>
      <c r="P33" s="178"/>
      <c r="Q33" s="420">
        <f>+K33</f>
        <v>0</v>
      </c>
      <c r="R33" s="421">
        <f>+L33</f>
        <v>0</v>
      </c>
      <c r="S33" s="21"/>
      <c r="T33" s="14"/>
      <c r="U33" s="14"/>
      <c r="X33" s="66"/>
      <c r="Y33" s="66"/>
      <c r="Z33" s="66"/>
      <c r="AA33" s="66"/>
      <c r="AB33" s="66"/>
      <c r="AC33" s="66"/>
      <c r="AD33" s="66"/>
      <c r="AE33" s="66"/>
      <c r="AF33" s="66"/>
      <c r="AG33" s="66"/>
    </row>
    <row r="34" spans="1:33" ht="15">
      <c r="A34" s="3038" t="s">
        <v>6424</v>
      </c>
      <c r="B34" s="3038"/>
      <c r="C34" s="3037" t="s">
        <v>6425</v>
      </c>
      <c r="D34" s="3010">
        <f>SUMIF('diarios 2022'!F:F,B34,'diarios 2022'!H:H)-SUMIF('diarios 2022'!F:F,B34,'diarios 2022'!I:I)</f>
        <v>0</v>
      </c>
      <c r="E34" s="412">
        <f>SUMIF('1 BL anterior'!C:C,A34,'1 BL anterior'!E:E)</f>
        <v>0</v>
      </c>
      <c r="F34" s="421">
        <f>SUMIF('1 BL anterior'!C:C,B34,'1 BL anterior'!E:E)</f>
        <v>0</v>
      </c>
      <c r="G34" s="200"/>
      <c r="H34" s="412">
        <f>SUMIF('2 BL preli'!B:B,A34,'2 BL preli'!D:D)</f>
        <v>0</v>
      </c>
      <c r="I34" s="421">
        <f>SUMIF('2 BL preli'!B:B,B34,'2 BL preli'!D:D)</f>
        <v>0</v>
      </c>
      <c r="J34" s="200"/>
      <c r="K34" s="412">
        <f>SUMIF('3BL ACTUAL'!C:C,A34,'3BL ACTUAL'!E:E)</f>
        <v>0</v>
      </c>
      <c r="L34" s="421">
        <f>SUMIF('3BL ACTUAL'!C:C,B34,'3BL ACTUAL'!E:E)</f>
        <v>0</v>
      </c>
      <c r="M34" s="179"/>
      <c r="N34" s="95"/>
      <c r="O34" s="154"/>
      <c r="P34" s="178"/>
      <c r="Q34" s="420">
        <f t="shared" ref="Q34:Q41" si="4">+K34</f>
        <v>0</v>
      </c>
      <c r="R34" s="421">
        <f t="shared" ref="R34:R41" si="5">+L34</f>
        <v>0</v>
      </c>
      <c r="S34" s="21"/>
      <c r="T34" s="14"/>
      <c r="U34" s="14"/>
      <c r="X34" s="66"/>
      <c r="Y34" s="66"/>
      <c r="Z34" s="66"/>
      <c r="AA34" s="66"/>
      <c r="AB34" s="66"/>
      <c r="AC34" s="66"/>
      <c r="AD34" s="66"/>
      <c r="AE34" s="66"/>
      <c r="AF34" s="66"/>
      <c r="AG34" s="66"/>
    </row>
    <row r="35" spans="1:33" ht="15">
      <c r="A35" s="3036" t="s">
        <v>6426</v>
      </c>
      <c r="B35" s="3036"/>
      <c r="C35" s="3035" t="s">
        <v>6427</v>
      </c>
      <c r="D35" s="3010">
        <f>SUMIF('diarios 2022'!F:F,B35,'diarios 2022'!H:H)-SUMIF('diarios 2022'!F:F,B35,'diarios 2022'!I:I)</f>
        <v>0</v>
      </c>
      <c r="E35" s="412">
        <f>SUMIF('1 BL anterior'!C:C,A35,'1 BL anterior'!E:E)</f>
        <v>0</v>
      </c>
      <c r="F35" s="421">
        <f>SUMIF('1 BL anterior'!C:C,B35,'1 BL anterior'!E:E)</f>
        <v>0</v>
      </c>
      <c r="G35" s="200"/>
      <c r="H35" s="412">
        <f>SUMIF('2 BL preli'!B:B,A35,'2 BL preli'!D:D)</f>
        <v>0</v>
      </c>
      <c r="I35" s="421">
        <f>SUMIF('2 BL preli'!B:B,B35,'2 BL preli'!D:D)</f>
        <v>0</v>
      </c>
      <c r="J35" s="200"/>
      <c r="K35" s="412">
        <f>SUMIF('3BL ACTUAL'!C:C,A35,'3BL ACTUAL'!E:E)</f>
        <v>0</v>
      </c>
      <c r="L35" s="421">
        <f>SUMIF('3BL ACTUAL'!C:C,B35,'3BL ACTUAL'!E:E)</f>
        <v>0</v>
      </c>
      <c r="M35" s="179"/>
      <c r="N35" s="95"/>
      <c r="O35" s="154"/>
      <c r="P35" s="178"/>
      <c r="Q35" s="420">
        <f t="shared" si="4"/>
        <v>0</v>
      </c>
      <c r="R35" s="421">
        <f t="shared" si="5"/>
        <v>0</v>
      </c>
      <c r="S35" s="21"/>
      <c r="T35" s="14"/>
      <c r="U35" s="14"/>
      <c r="X35" s="66"/>
      <c r="Y35" s="66"/>
      <c r="Z35" s="66"/>
      <c r="AA35" s="66"/>
      <c r="AB35" s="66"/>
      <c r="AC35" s="66"/>
      <c r="AD35" s="66"/>
      <c r="AE35" s="66"/>
      <c r="AF35" s="66"/>
      <c r="AG35" s="66"/>
    </row>
    <row r="36" spans="1:33" ht="15">
      <c r="A36" s="3036" t="s">
        <v>5415</v>
      </c>
      <c r="B36" s="3036"/>
      <c r="C36" s="3035" t="s">
        <v>5416</v>
      </c>
      <c r="D36" s="3010">
        <f>SUMIF('diarios 2022'!F:F,B36,'diarios 2022'!H:H)-SUMIF('diarios 2022'!F:F,B36,'diarios 2022'!I:I)</f>
        <v>0</v>
      </c>
      <c r="E36" s="412">
        <f>SUMIF('1 BL anterior'!C:C,A36,'1 BL anterior'!E:E)</f>
        <v>91880.922000000006</v>
      </c>
      <c r="F36" s="421">
        <f>SUMIF('1 BL anterior'!C:C,B36,'1 BL anterior'!E:E)</f>
        <v>0</v>
      </c>
      <c r="G36" s="200"/>
      <c r="H36" s="412">
        <f>SUMIF('2 BL preli'!B:B,A36,'2 BL preli'!D:D)</f>
        <v>0</v>
      </c>
      <c r="I36" s="421">
        <f>SUMIF('2 BL preli'!B:B,B36,'2 BL preli'!D:D)</f>
        <v>0</v>
      </c>
      <c r="J36" s="200"/>
      <c r="K36" s="412">
        <f>SUMIF('3BL ACTUAL'!C:C,A36,'3BL ACTUAL'!E:E)</f>
        <v>0</v>
      </c>
      <c r="L36" s="421">
        <f>SUMIF('3BL ACTUAL'!C:C,B36,'3BL ACTUAL'!E:E)</f>
        <v>0</v>
      </c>
      <c r="M36" s="179"/>
      <c r="N36" s="95"/>
      <c r="O36" s="154"/>
      <c r="P36" s="178"/>
      <c r="Q36" s="420">
        <f t="shared" si="4"/>
        <v>0</v>
      </c>
      <c r="R36" s="421">
        <f t="shared" si="5"/>
        <v>0</v>
      </c>
      <c r="S36" s="21"/>
      <c r="T36" s="14"/>
      <c r="U36" s="14"/>
      <c r="X36" s="66"/>
      <c r="Y36" s="66"/>
      <c r="Z36" s="66"/>
      <c r="AA36" s="66"/>
      <c r="AB36" s="66"/>
      <c r="AC36" s="66"/>
      <c r="AD36" s="66"/>
      <c r="AE36" s="66"/>
      <c r="AF36" s="66"/>
      <c r="AG36" s="66"/>
    </row>
    <row r="37" spans="1:33">
      <c r="B37" s="1964"/>
      <c r="C37" s="2087"/>
      <c r="D37" s="98"/>
      <c r="E37" s="412">
        <f>SUMIF('1 BL anterior'!C:C,A37,'1 BL anterior'!E:E)</f>
        <v>0</v>
      </c>
      <c r="F37" s="421">
        <f>SUMIF('1 BL anterior'!C:C,B37,'1 BL anterior'!E:E)</f>
        <v>0</v>
      </c>
      <c r="G37" s="200"/>
      <c r="H37" s="412">
        <f>SUMIF('2 BL preli'!B:B,A37,'2 BL preli'!D:D)</f>
        <v>0</v>
      </c>
      <c r="I37" s="421">
        <f>SUMIF('2 BL preli'!B:B,B37,'2 BL preli'!D:D)</f>
        <v>0</v>
      </c>
      <c r="J37" s="200"/>
      <c r="K37" s="412">
        <f>SUMIF('3BL ACTUAL'!C:C,A37,'3BL ACTUAL'!E:E)</f>
        <v>0</v>
      </c>
      <c r="L37" s="421">
        <f>SUMIF('3BL ACTUAL'!C:C,B37,'3BL ACTUAL'!E:E)</f>
        <v>0</v>
      </c>
      <c r="M37" s="179"/>
      <c r="N37" s="95"/>
      <c r="O37" s="154"/>
      <c r="P37" s="178"/>
      <c r="Q37" s="420">
        <f t="shared" si="4"/>
        <v>0</v>
      </c>
      <c r="R37" s="421">
        <f t="shared" si="5"/>
        <v>0</v>
      </c>
      <c r="S37" s="21"/>
      <c r="T37" s="14"/>
      <c r="U37" s="14"/>
      <c r="X37" s="66"/>
      <c r="Y37" s="66"/>
      <c r="Z37" s="66"/>
      <c r="AA37" s="66"/>
      <c r="AB37" s="66"/>
      <c r="AC37" s="66"/>
      <c r="AD37" s="66"/>
      <c r="AE37" s="66"/>
      <c r="AF37" s="66"/>
      <c r="AG37" s="66"/>
    </row>
    <row r="38" spans="1:33">
      <c r="B38" s="1964"/>
      <c r="C38" s="2087"/>
      <c r="D38" s="98"/>
      <c r="E38" s="412">
        <f>SUMIF('1 BL anterior'!C:C,A38,'1 BL anterior'!E:E)</f>
        <v>0</v>
      </c>
      <c r="F38" s="421">
        <f>SUMIF('1 BL anterior'!C:C,B38,'1 BL anterior'!E:E)</f>
        <v>0</v>
      </c>
      <c r="G38" s="200"/>
      <c r="H38" s="412">
        <f>SUMIF('2 BL preli'!B:B,A38,'2 BL preli'!D:D)</f>
        <v>0</v>
      </c>
      <c r="I38" s="421">
        <f>SUMIF('2 BL preli'!B:B,B38,'2 BL preli'!D:D)</f>
        <v>0</v>
      </c>
      <c r="J38" s="200"/>
      <c r="K38" s="412">
        <f>SUMIF('3BL ACTUAL'!C:C,A38,'3BL ACTUAL'!E:E)</f>
        <v>0</v>
      </c>
      <c r="L38" s="421">
        <f>SUMIF('3BL ACTUAL'!C:C,B38,'3BL ACTUAL'!E:E)</f>
        <v>0</v>
      </c>
      <c r="M38" s="179"/>
      <c r="N38" s="95"/>
      <c r="O38" s="154"/>
      <c r="P38" s="178"/>
      <c r="Q38" s="420">
        <f t="shared" si="4"/>
        <v>0</v>
      </c>
      <c r="R38" s="421">
        <f t="shared" si="5"/>
        <v>0</v>
      </c>
      <c r="S38" s="21"/>
      <c r="T38" s="14"/>
      <c r="U38" s="14"/>
      <c r="X38" s="66"/>
      <c r="Y38" s="66"/>
      <c r="Z38" s="66"/>
      <c r="AA38" s="66"/>
      <c r="AB38" s="66"/>
      <c r="AC38" s="66"/>
      <c r="AD38" s="66"/>
      <c r="AE38" s="66"/>
      <c r="AF38" s="66"/>
      <c r="AG38" s="66"/>
    </row>
    <row r="39" spans="1:33">
      <c r="B39" s="57"/>
      <c r="C39" s="1132"/>
      <c r="D39" s="98"/>
      <c r="E39" s="412">
        <f>SUMIF('1 BL anterior'!C:C,A39,'1 BL anterior'!E:E)</f>
        <v>0</v>
      </c>
      <c r="F39" s="421">
        <f>SUMIF('1 BL anterior'!C:C,B39,'1 BL anterior'!E:E)</f>
        <v>0</v>
      </c>
      <c r="G39" s="200"/>
      <c r="H39" s="412">
        <f>SUMIF('2 BL preli'!B:B,A39,'2 BL preli'!D:D)</f>
        <v>0</v>
      </c>
      <c r="I39" s="421">
        <f>SUMIF('2 BL preli'!B:B,B39,'2 BL preli'!D:D)</f>
        <v>0</v>
      </c>
      <c r="J39" s="200"/>
      <c r="K39" s="412">
        <f>SUMIF('3BL ACTUAL'!C:C,A39,'3BL ACTUAL'!E:E)</f>
        <v>0</v>
      </c>
      <c r="L39" s="421">
        <f>SUMIF('3BL ACTUAL'!C:C,B39,'3BL ACTUAL'!E:E)</f>
        <v>0</v>
      </c>
      <c r="M39" s="179"/>
      <c r="N39" s="95"/>
      <c r="O39" s="154"/>
      <c r="P39" s="178"/>
      <c r="Q39" s="420">
        <f t="shared" si="4"/>
        <v>0</v>
      </c>
      <c r="R39" s="421">
        <f t="shared" si="5"/>
        <v>0</v>
      </c>
      <c r="S39" s="21"/>
      <c r="T39" s="14"/>
      <c r="U39" s="14"/>
      <c r="X39" s="66"/>
      <c r="Y39" s="66"/>
      <c r="Z39" s="66"/>
      <c r="AA39" s="66"/>
      <c r="AB39" s="66"/>
      <c r="AC39" s="66"/>
      <c r="AD39" s="66"/>
      <c r="AE39" s="66"/>
      <c r="AF39" s="66"/>
      <c r="AG39" s="66"/>
    </row>
    <row r="40" spans="1:33">
      <c r="B40" s="1170"/>
      <c r="C40" s="2088"/>
      <c r="D40" s="98"/>
      <c r="E40" s="412">
        <f>SUMIF('1 BL anterior'!C:C,A40,'1 BL anterior'!E:E)</f>
        <v>0</v>
      </c>
      <c r="F40" s="421">
        <f>SUMIF('1 BL anterior'!C:C,B40,'1 BL anterior'!E:E)</f>
        <v>0</v>
      </c>
      <c r="G40" s="200"/>
      <c r="H40" s="412">
        <f>SUMIF('2 BL preli'!B:B,A40,'2 BL preli'!D:D)</f>
        <v>0</v>
      </c>
      <c r="I40" s="421">
        <f>SUMIF('2 BL preli'!B:B,B40,'2 BL preli'!D:D)</f>
        <v>0</v>
      </c>
      <c r="J40" s="200"/>
      <c r="K40" s="412">
        <f>SUMIF('3BL ACTUAL'!C:C,A40,'3BL ACTUAL'!E:E)</f>
        <v>0</v>
      </c>
      <c r="L40" s="421">
        <f>SUMIF('3BL ACTUAL'!C:C,B40,'3BL ACTUAL'!E:E)</f>
        <v>0</v>
      </c>
      <c r="M40" s="179"/>
      <c r="N40" s="95"/>
      <c r="O40" s="154"/>
      <c r="P40" s="178"/>
      <c r="Q40" s="420">
        <f t="shared" si="4"/>
        <v>0</v>
      </c>
      <c r="R40" s="421">
        <f t="shared" si="5"/>
        <v>0</v>
      </c>
      <c r="S40" s="21"/>
      <c r="T40" s="14"/>
      <c r="U40" s="14"/>
      <c r="X40" s="66"/>
      <c r="Y40" s="66"/>
      <c r="Z40" s="66"/>
      <c r="AA40" s="66"/>
      <c r="AB40" s="66"/>
      <c r="AC40" s="66"/>
      <c r="AD40" s="66"/>
      <c r="AE40" s="66"/>
      <c r="AF40" s="66"/>
      <c r="AG40" s="66"/>
    </row>
    <row r="41" spans="1:33">
      <c r="C41" s="639"/>
      <c r="D41" s="98"/>
      <c r="E41" s="412">
        <f>SUMIF('1 BL anterior'!C:C,A41,'1 BL anterior'!E:E)</f>
        <v>0</v>
      </c>
      <c r="F41" s="421">
        <f>SUMIF('1 BL anterior'!C:C,B41,'1 BL anterior'!E:E)</f>
        <v>0</v>
      </c>
      <c r="G41" s="200"/>
      <c r="H41" s="412">
        <f>SUMIF('2 BL preli'!B:B,A41,'2 BL preli'!D:D)</f>
        <v>0</v>
      </c>
      <c r="I41" s="421">
        <f>SUMIF('2 BL preli'!B:B,B41,'2 BL preli'!D:D)</f>
        <v>0</v>
      </c>
      <c r="J41" s="200"/>
      <c r="K41" s="412">
        <f>SUMIF('3BL ACTUAL'!C:C,A41,'3BL ACTUAL'!E:E)</f>
        <v>0</v>
      </c>
      <c r="L41" s="421">
        <f>SUMIF('3BL ACTUAL'!C:C,B41,'3BL ACTUAL'!E:E)</f>
        <v>0</v>
      </c>
      <c r="M41" s="179"/>
      <c r="N41" s="95"/>
      <c r="O41" s="154"/>
      <c r="P41" s="178"/>
      <c r="Q41" s="420">
        <f t="shared" si="4"/>
        <v>0</v>
      </c>
      <c r="R41" s="421">
        <f t="shared" si="5"/>
        <v>0</v>
      </c>
      <c r="S41" s="21"/>
      <c r="T41" s="14"/>
      <c r="U41" s="14"/>
      <c r="X41" s="66"/>
      <c r="Y41" s="66"/>
      <c r="Z41" s="66"/>
      <c r="AA41" s="66"/>
      <c r="AB41" s="66"/>
      <c r="AC41" s="66"/>
      <c r="AD41" s="66"/>
      <c r="AE41" s="66"/>
      <c r="AF41" s="66"/>
      <c r="AG41" s="66"/>
    </row>
    <row r="42" spans="1:33">
      <c r="A42" s="189"/>
      <c r="B42" s="189"/>
      <c r="C42" s="189"/>
      <c r="D42" s="98"/>
      <c r="E42" s="412">
        <f>SUMIF('1 BL anterior'!C:C,A42,'1 BL anterior'!E:E)</f>
        <v>0</v>
      </c>
      <c r="F42" s="421">
        <f>SUMIF('1 BL anterior'!C:C,B42,'1 BL anterior'!E:E)</f>
        <v>0</v>
      </c>
      <c r="G42" s="200"/>
      <c r="H42" s="412">
        <f>SUMIF('2 BL preli'!B:B,A42,'2 BL preli'!D:D)</f>
        <v>0</v>
      </c>
      <c r="I42" s="421">
        <f>SUMIF('2 BL preli'!B:B,B42,'2 BL preli'!D:D)</f>
        <v>0</v>
      </c>
      <c r="J42" s="200"/>
      <c r="K42" s="412">
        <f>SUMIF('3BL ACTUAL'!C:C,A42,'3BL ACTUAL'!E:E)</f>
        <v>0</v>
      </c>
      <c r="L42" s="421">
        <f>SUMIF('3BL ACTUAL'!C:C,B42,'3BL ACTUAL'!E:E)</f>
        <v>0</v>
      </c>
      <c r="M42" s="179"/>
      <c r="N42" s="95"/>
      <c r="O42" s="154"/>
      <c r="P42" s="178"/>
      <c r="Q42" s="420">
        <f t="shared" ref="Q42:R44" si="6">+K42</f>
        <v>0</v>
      </c>
      <c r="R42" s="421">
        <f t="shared" si="6"/>
        <v>0</v>
      </c>
      <c r="S42" s="21"/>
      <c r="T42" s="14"/>
      <c r="U42" s="14"/>
      <c r="X42" s="66"/>
      <c r="Y42" s="66"/>
      <c r="Z42" s="66"/>
      <c r="AA42" s="66"/>
      <c r="AB42" s="66"/>
      <c r="AC42" s="66"/>
      <c r="AD42" s="66"/>
      <c r="AE42" s="66"/>
      <c r="AF42" s="66"/>
      <c r="AG42" s="66"/>
    </row>
    <row r="43" spans="1:33">
      <c r="C43"/>
      <c r="D43" s="98"/>
      <c r="E43" s="412">
        <f>SUMIF('1 BL anterior'!C:C,A43,'1 BL anterior'!E:E)</f>
        <v>0</v>
      </c>
      <c r="F43" s="421">
        <f>SUMIF('1 BL anterior'!C:C,B43,'1 BL anterior'!E:E)</f>
        <v>0</v>
      </c>
      <c r="G43" s="200"/>
      <c r="H43" s="412">
        <f>SUMIF('2 BL preli'!B:B,A43,'2 BL preli'!D:D)</f>
        <v>0</v>
      </c>
      <c r="I43" s="421">
        <f>SUMIF('2 BL preli'!B:B,B43,'2 BL preli'!D:D)</f>
        <v>0</v>
      </c>
      <c r="J43" s="200"/>
      <c r="K43" s="412">
        <f>SUMIF('3BL ACTUAL'!C:C,A43,'3BL ACTUAL'!E:E)</f>
        <v>0</v>
      </c>
      <c r="L43" s="421">
        <f>SUMIF('3BL ACTUAL'!C:C,B43,'3BL ACTUAL'!E:E)</f>
        <v>0</v>
      </c>
      <c r="M43" s="179"/>
      <c r="N43" s="95"/>
      <c r="O43" s="154"/>
      <c r="P43" s="178"/>
      <c r="Q43" s="420">
        <f t="shared" si="6"/>
        <v>0</v>
      </c>
      <c r="R43" s="421">
        <f t="shared" si="6"/>
        <v>0</v>
      </c>
      <c r="S43" s="21"/>
      <c r="T43" s="14"/>
      <c r="U43" s="14"/>
      <c r="X43" s="66"/>
      <c r="Y43" s="66"/>
      <c r="Z43" s="66"/>
      <c r="AA43" s="66"/>
      <c r="AB43" s="66"/>
      <c r="AC43" s="66"/>
      <c r="AD43" s="66"/>
      <c r="AE43" s="66"/>
      <c r="AF43" s="66"/>
      <c r="AG43" s="66"/>
    </row>
    <row r="44" spans="1:33">
      <c r="B44" s="433"/>
      <c r="C44" s="1121"/>
      <c r="D44" s="98"/>
      <c r="E44" s="412">
        <f>SUMIF('1 BL anterior'!C:C,A44,'1 BL anterior'!E:E)</f>
        <v>0</v>
      </c>
      <c r="F44" s="421">
        <f>SUMIF('1 BL anterior'!C:C,B44,'1 BL anterior'!E:E)</f>
        <v>0</v>
      </c>
      <c r="G44" s="200"/>
      <c r="H44" s="412">
        <f>SUMIF('2 BL preli'!B:B,A44,'2 BL preli'!D:D)</f>
        <v>0</v>
      </c>
      <c r="I44" s="421">
        <f>SUMIF('2 BL preli'!B:B,B44,'2 BL preli'!D:D)</f>
        <v>0</v>
      </c>
      <c r="J44" s="200"/>
      <c r="K44" s="412">
        <f>SUMIF('3BL ACTUAL'!C:C,A44,'3BL ACTUAL'!E:E)</f>
        <v>0</v>
      </c>
      <c r="L44" s="421">
        <f>SUMIF('3BL ACTUAL'!C:C,B44,'3BL ACTUAL'!E:E)</f>
        <v>0</v>
      </c>
      <c r="M44" s="179"/>
      <c r="N44" s="95"/>
      <c r="O44" s="154"/>
      <c r="P44" s="178"/>
      <c r="Q44" s="420">
        <f t="shared" si="6"/>
        <v>0</v>
      </c>
      <c r="R44" s="421">
        <f t="shared" si="6"/>
        <v>0</v>
      </c>
      <c r="S44" s="21"/>
      <c r="T44" s="14"/>
      <c r="U44" s="14"/>
      <c r="X44" s="66"/>
      <c r="Y44" s="66"/>
      <c r="Z44" s="66"/>
      <c r="AA44" s="66"/>
      <c r="AB44" s="66"/>
      <c r="AC44" s="66"/>
      <c r="AD44" s="66"/>
      <c r="AE44" s="66"/>
      <c r="AF44" s="66"/>
      <c r="AG44" s="66"/>
    </row>
    <row r="45" spans="1:33" ht="15.75" thickBot="1">
      <c r="B45" s="434"/>
      <c r="C45" s="1133"/>
      <c r="E45" s="430"/>
      <c r="F45" s="394"/>
      <c r="G45" s="179"/>
      <c r="H45" s="95"/>
      <c r="I45" s="178"/>
      <c r="J45" s="200"/>
      <c r="K45" s="415"/>
      <c r="L45" s="416"/>
      <c r="M45" s="200"/>
      <c r="N45" s="95"/>
      <c r="O45" s="95"/>
      <c r="P45" s="178"/>
      <c r="Q45" s="422"/>
      <c r="R45" s="394"/>
      <c r="S45" s="21"/>
      <c r="T45" s="14"/>
      <c r="U45" s="14"/>
      <c r="X45" s="66"/>
      <c r="Y45" s="66"/>
      <c r="Z45" s="66"/>
      <c r="AA45" s="66"/>
      <c r="AB45" s="66"/>
      <c r="AC45" s="66"/>
      <c r="AD45" s="66"/>
      <c r="AE45" s="66"/>
      <c r="AF45" s="66"/>
      <c r="AG45" s="66"/>
    </row>
    <row r="46" spans="1:33" ht="13.5" thickBot="1">
      <c r="B46" s="57"/>
      <c r="C46" s="1186"/>
      <c r="D46" s="1612"/>
      <c r="E46" s="422">
        <f t="shared" ref="E46:R46" si="7">SUM(E32:E45)</f>
        <v>91880.922000000006</v>
      </c>
      <c r="F46" s="422">
        <f t="shared" si="7"/>
        <v>0</v>
      </c>
      <c r="G46" s="422">
        <f t="shared" si="7"/>
        <v>0</v>
      </c>
      <c r="H46" s="422">
        <f t="shared" si="7"/>
        <v>0</v>
      </c>
      <c r="I46" s="422">
        <f t="shared" si="7"/>
        <v>0</v>
      </c>
      <c r="J46" s="422">
        <f t="shared" si="7"/>
        <v>0</v>
      </c>
      <c r="K46" s="422">
        <f t="shared" si="7"/>
        <v>0</v>
      </c>
      <c r="L46" s="422">
        <f t="shared" si="7"/>
        <v>0</v>
      </c>
      <c r="M46" s="422">
        <f t="shared" si="7"/>
        <v>0</v>
      </c>
      <c r="N46" s="422">
        <f t="shared" si="7"/>
        <v>0</v>
      </c>
      <c r="O46" s="422">
        <f t="shared" si="7"/>
        <v>0</v>
      </c>
      <c r="P46" s="422">
        <f t="shared" si="7"/>
        <v>0</v>
      </c>
      <c r="Q46" s="422">
        <f t="shared" si="7"/>
        <v>0</v>
      </c>
      <c r="R46" s="422">
        <f t="shared" si="7"/>
        <v>0</v>
      </c>
      <c r="S46" s="424">
        <f>AVERAGE(S$9:S45)</f>
        <v>0</v>
      </c>
      <c r="T46" s="155">
        <f>AVERAGE(T9:T45)</f>
        <v>0</v>
      </c>
      <c r="U46" s="155">
        <f>+S46+T46</f>
        <v>0</v>
      </c>
      <c r="X46" s="66"/>
      <c r="Y46" s="66"/>
      <c r="Z46" s="66"/>
      <c r="AA46" s="66"/>
      <c r="AB46" s="66"/>
      <c r="AC46" s="66"/>
      <c r="AD46" s="66"/>
      <c r="AE46" s="66"/>
      <c r="AF46" s="66"/>
      <c r="AG46" s="66"/>
    </row>
    <row r="47" spans="1:33">
      <c r="B47" s="57"/>
      <c r="F47" s="196"/>
      <c r="G47" s="137"/>
      <c r="H47" s="137"/>
      <c r="I47" s="137"/>
      <c r="J47" s="137"/>
      <c r="K47" s="137"/>
      <c r="L47" s="137"/>
      <c r="M47" s="137"/>
      <c r="N47" s="137"/>
      <c r="O47" s="137"/>
      <c r="P47" s="137"/>
      <c r="Q47" s="137"/>
      <c r="R47" s="137"/>
      <c r="X47" s="66"/>
      <c r="Y47" s="66"/>
      <c r="Z47" s="66"/>
      <c r="AA47" s="66"/>
      <c r="AB47" s="66"/>
      <c r="AC47" s="66"/>
      <c r="AD47" s="66"/>
      <c r="AE47" s="66"/>
      <c r="AF47" s="66"/>
      <c r="AG47" s="66"/>
    </row>
    <row r="48" spans="1:33" ht="15.75">
      <c r="B48" s="57"/>
      <c r="C48" s="197"/>
      <c r="D48" s="16"/>
      <c r="E48" s="198">
        <f t="shared" ref="E48:R48" si="8">+E46-E29</f>
        <v>0</v>
      </c>
      <c r="F48" s="198">
        <f t="shared" si="8"/>
        <v>0</v>
      </c>
      <c r="G48" s="198">
        <f t="shared" si="8"/>
        <v>0</v>
      </c>
      <c r="H48" s="198">
        <f t="shared" si="8"/>
        <v>0</v>
      </c>
      <c r="I48" s="198">
        <f t="shared" si="8"/>
        <v>0</v>
      </c>
      <c r="J48" s="198">
        <f t="shared" si="8"/>
        <v>0</v>
      </c>
      <c r="K48" s="198">
        <f t="shared" si="8"/>
        <v>0</v>
      </c>
      <c r="L48" s="198">
        <f t="shared" si="8"/>
        <v>0</v>
      </c>
      <c r="M48" s="198">
        <f t="shared" si="8"/>
        <v>0</v>
      </c>
      <c r="N48" s="198">
        <f t="shared" si="8"/>
        <v>0</v>
      </c>
      <c r="O48" s="198">
        <f t="shared" si="8"/>
        <v>0</v>
      </c>
      <c r="P48" s="198">
        <f t="shared" si="8"/>
        <v>0</v>
      </c>
      <c r="Q48" s="198">
        <f t="shared" si="8"/>
        <v>0</v>
      </c>
      <c r="R48" s="198">
        <f t="shared" si="8"/>
        <v>0</v>
      </c>
      <c r="S48" s="3"/>
      <c r="X48" s="66"/>
      <c r="Y48" s="66"/>
      <c r="Z48" s="66"/>
      <c r="AA48" s="66"/>
      <c r="AB48" s="66"/>
      <c r="AC48" s="66"/>
      <c r="AD48" s="66"/>
      <c r="AE48" s="66"/>
      <c r="AF48" s="66"/>
      <c r="AG48" s="66"/>
    </row>
    <row r="49" spans="2:33">
      <c r="B49" s="57"/>
      <c r="C49" s="336"/>
      <c r="D49" s="137"/>
      <c r="E49" s="137"/>
      <c r="F49" s="137"/>
      <c r="G49" s="137"/>
      <c r="H49" s="137"/>
      <c r="I49" s="137"/>
      <c r="J49" s="137"/>
      <c r="K49" s="137"/>
      <c r="L49" s="137"/>
      <c r="M49" s="137"/>
      <c r="N49" s="137"/>
      <c r="O49" s="200"/>
      <c r="P49" s="200"/>
      <c r="Q49" s="200"/>
      <c r="R49" s="200"/>
      <c r="S49" s="3"/>
      <c r="X49" s="66"/>
      <c r="Y49" s="66"/>
      <c r="Z49" s="66"/>
      <c r="AA49" s="66"/>
      <c r="AB49" s="66"/>
      <c r="AC49" s="66"/>
      <c r="AD49" s="66"/>
      <c r="AE49" s="66"/>
      <c r="AF49" s="66"/>
      <c r="AG49" s="66"/>
    </row>
    <row r="50" spans="2:33">
      <c r="B50" s="215"/>
      <c r="C50" s="252" t="s">
        <v>0</v>
      </c>
      <c r="D50" s="3"/>
      <c r="E50" s="3"/>
      <c r="F50" s="3"/>
      <c r="G50" s="137"/>
      <c r="H50" s="137"/>
      <c r="I50" s="137"/>
      <c r="J50" s="137"/>
      <c r="K50" s="137"/>
      <c r="L50" s="137"/>
      <c r="M50" s="137"/>
      <c r="N50" s="137"/>
      <c r="O50" s="200"/>
      <c r="P50" s="200"/>
      <c r="Q50" s="200"/>
      <c r="R50" s="200"/>
      <c r="S50" s="3"/>
      <c r="X50" s="66"/>
      <c r="Y50" s="66"/>
      <c r="Z50" s="66"/>
      <c r="AA50" s="66"/>
      <c r="AB50" s="66"/>
      <c r="AC50" s="66"/>
      <c r="AD50" s="66"/>
      <c r="AE50" s="66"/>
      <c r="AF50" s="66"/>
      <c r="AG50" s="66"/>
    </row>
    <row r="51" spans="2:33">
      <c r="B51" s="215"/>
      <c r="C51" s="252" t="s">
        <v>1</v>
      </c>
      <c r="D51" s="3"/>
      <c r="E51" s="3"/>
      <c r="F51" s="3"/>
      <c r="G51" s="199"/>
      <c r="H51" s="200"/>
      <c r="I51" s="200"/>
      <c r="J51" s="200"/>
      <c r="K51" s="200"/>
      <c r="L51" s="200"/>
      <c r="M51" s="200"/>
      <c r="N51" s="200"/>
      <c r="O51" s="200"/>
      <c r="P51" s="200"/>
      <c r="Q51" s="200"/>
      <c r="R51" s="200"/>
      <c r="S51" s="3"/>
      <c r="X51" s="66"/>
      <c r="Y51" s="66"/>
      <c r="Z51" s="66"/>
      <c r="AA51" s="66"/>
      <c r="AB51" s="66"/>
      <c r="AC51" s="66"/>
      <c r="AD51" s="66"/>
      <c r="AE51" s="66"/>
      <c r="AF51" s="66"/>
      <c r="AG51" s="66"/>
    </row>
    <row r="52" spans="2:33">
      <c r="B52" s="278"/>
      <c r="C52" s="16"/>
      <c r="D52" s="3"/>
      <c r="E52" s="3"/>
      <c r="F52" s="3"/>
      <c r="G52" s="199"/>
      <c r="H52" s="200"/>
      <c r="I52" s="200"/>
      <c r="J52" s="200"/>
      <c r="K52" s="200"/>
      <c r="L52" s="200"/>
      <c r="M52" s="200"/>
      <c r="N52" s="200"/>
      <c r="O52" s="200"/>
      <c r="P52" s="200"/>
      <c r="Q52" s="200"/>
      <c r="R52" s="200"/>
      <c r="S52" s="3"/>
      <c r="X52" s="66"/>
      <c r="Y52" s="66"/>
      <c r="Z52" s="66"/>
      <c r="AA52" s="66"/>
      <c r="AB52" s="66"/>
      <c r="AC52" s="66"/>
      <c r="AD52" s="66"/>
      <c r="AE52" s="66"/>
      <c r="AF52" s="66"/>
      <c r="AG52" s="66"/>
    </row>
    <row r="53" spans="2:33">
      <c r="B53" s="215"/>
      <c r="C53" s="252" t="s">
        <v>2</v>
      </c>
      <c r="D53" s="22"/>
      <c r="E53" s="22"/>
      <c r="F53" s="3" t="s">
        <v>53</v>
      </c>
      <c r="G53" s="201"/>
      <c r="H53" s="200"/>
      <c r="I53" s="200"/>
      <c r="J53" s="200"/>
      <c r="K53" s="200"/>
      <c r="L53" s="200"/>
      <c r="M53" s="200"/>
      <c r="N53" s="200"/>
      <c r="O53" s="200"/>
      <c r="P53" s="200"/>
      <c r="Q53" s="200"/>
      <c r="R53" s="200"/>
      <c r="S53" s="3"/>
      <c r="X53" s="66"/>
      <c r="Y53" s="66"/>
      <c r="Z53" s="66"/>
      <c r="AA53" s="66"/>
      <c r="AB53" s="66"/>
      <c r="AC53" s="66"/>
      <c r="AD53" s="66"/>
      <c r="AE53" s="66"/>
      <c r="AF53" s="66"/>
      <c r="AG53" s="66"/>
    </row>
    <row r="54" spans="2:33">
      <c r="B54" s="278">
        <v>1</v>
      </c>
      <c r="C54" s="16" t="s">
        <v>52</v>
      </c>
      <c r="D54" s="22"/>
      <c r="E54" s="22"/>
      <c r="F54" s="3" t="s">
        <v>55</v>
      </c>
      <c r="G54" s="137"/>
      <c r="H54" s="200"/>
      <c r="I54" s="137"/>
      <c r="J54" s="137"/>
      <c r="K54" s="137"/>
      <c r="L54" s="200"/>
      <c r="M54" s="137"/>
      <c r="N54" s="137"/>
      <c r="O54" s="200"/>
      <c r="P54" s="200"/>
      <c r="Q54" s="200"/>
      <c r="R54" s="200"/>
      <c r="X54" s="66"/>
      <c r="Y54" s="66"/>
      <c r="Z54" s="66"/>
      <c r="AA54" s="66"/>
      <c r="AB54" s="66"/>
      <c r="AC54" s="66"/>
      <c r="AD54" s="66"/>
      <c r="AE54" s="66"/>
      <c r="AF54" s="66"/>
      <c r="AG54" s="66"/>
    </row>
    <row r="55" spans="2:33">
      <c r="B55" s="278">
        <v>2</v>
      </c>
      <c r="C55" s="16" t="s">
        <v>54</v>
      </c>
      <c r="D55" s="22"/>
      <c r="E55" s="22"/>
      <c r="F55" s="3" t="s">
        <v>56</v>
      </c>
      <c r="G55" s="137"/>
      <c r="H55" s="200"/>
      <c r="I55" s="137"/>
      <c r="J55" s="137"/>
      <c r="K55" s="137"/>
      <c r="L55" s="200"/>
      <c r="M55" s="137"/>
      <c r="N55" s="137"/>
      <c r="O55" s="200"/>
      <c r="P55" s="200"/>
      <c r="Q55" s="200"/>
      <c r="R55" s="200"/>
      <c r="S55" s="202"/>
      <c r="X55" s="66"/>
      <c r="Y55" s="66"/>
      <c r="Z55" s="66"/>
      <c r="AA55" s="66"/>
      <c r="AB55" s="66"/>
      <c r="AC55" s="66"/>
      <c r="AD55" s="66"/>
      <c r="AE55" s="66"/>
      <c r="AF55" s="66"/>
      <c r="AG55" s="66"/>
    </row>
    <row r="56" spans="2:33">
      <c r="B56" s="278"/>
      <c r="C56" s="252" t="s">
        <v>3</v>
      </c>
      <c r="D56" s="22"/>
      <c r="E56" s="22"/>
      <c r="F56" s="3" t="s">
        <v>58</v>
      </c>
      <c r="G56" s="137"/>
      <c r="H56" s="200"/>
      <c r="I56" s="137"/>
      <c r="J56" s="137"/>
      <c r="K56" s="137"/>
      <c r="L56" s="200"/>
      <c r="M56" s="137"/>
      <c r="N56" s="137"/>
      <c r="O56" s="200"/>
      <c r="P56" s="200"/>
      <c r="Q56" s="200"/>
      <c r="R56" s="200"/>
      <c r="X56" s="66"/>
      <c r="Y56" s="66"/>
      <c r="Z56" s="66"/>
      <c r="AA56" s="66"/>
      <c r="AB56" s="66"/>
      <c r="AC56" s="66"/>
      <c r="AD56" s="66"/>
      <c r="AE56" s="66"/>
      <c r="AF56" s="66"/>
      <c r="AG56" s="66"/>
    </row>
    <row r="57" spans="2:33">
      <c r="B57" s="278">
        <v>3</v>
      </c>
      <c r="C57" s="16" t="s">
        <v>57</v>
      </c>
      <c r="D57" s="3"/>
      <c r="E57" s="3"/>
      <c r="F57" s="3"/>
      <c r="G57" s="137"/>
      <c r="H57" s="200"/>
      <c r="I57" s="137"/>
      <c r="J57" s="137"/>
      <c r="K57" s="137"/>
      <c r="L57" s="200"/>
      <c r="M57" s="137"/>
      <c r="N57" s="137"/>
      <c r="O57" s="200"/>
      <c r="P57" s="200"/>
      <c r="Q57" s="200"/>
      <c r="R57" s="200"/>
    </row>
    <row r="58" spans="2:33">
      <c r="B58" s="278">
        <v>2</v>
      </c>
      <c r="C58" s="16" t="s">
        <v>59</v>
      </c>
      <c r="D58" s="3"/>
      <c r="E58" s="3"/>
      <c r="F58" s="3"/>
      <c r="G58" s="137"/>
      <c r="H58" s="200"/>
      <c r="I58" s="137"/>
      <c r="J58" s="137"/>
      <c r="K58" s="137"/>
      <c r="L58" s="200"/>
      <c r="M58" s="137"/>
      <c r="N58" s="137"/>
      <c r="O58" s="200"/>
      <c r="P58" s="200"/>
      <c r="Q58" s="200"/>
      <c r="R58" s="200"/>
    </row>
    <row r="59" spans="2:33">
      <c r="B59" s="278">
        <v>1</v>
      </c>
      <c r="C59" s="16" t="s">
        <v>60</v>
      </c>
      <c r="D59" s="3"/>
      <c r="E59" s="3"/>
      <c r="F59" s="3"/>
      <c r="G59" s="137"/>
      <c r="H59" s="200"/>
      <c r="I59" s="137"/>
      <c r="J59" s="137"/>
      <c r="K59" s="137"/>
      <c r="L59" s="200"/>
      <c r="M59" s="137"/>
      <c r="N59" s="137"/>
      <c r="O59" s="200"/>
      <c r="P59" s="200"/>
      <c r="Q59" s="200"/>
      <c r="R59" s="200"/>
    </row>
    <row r="60" spans="2:33">
      <c r="B60" s="57"/>
      <c r="G60" s="137"/>
      <c r="H60" s="200"/>
      <c r="I60" s="137"/>
      <c r="J60" s="137"/>
      <c r="K60" s="137"/>
      <c r="L60" s="200"/>
      <c r="M60" s="137"/>
      <c r="N60" s="137"/>
      <c r="O60" s="200"/>
      <c r="P60" s="200"/>
      <c r="Q60" s="200"/>
      <c r="R60" s="200"/>
    </row>
    <row r="61" spans="2:33">
      <c r="B61" s="57"/>
      <c r="F61" s="57"/>
      <c r="L61" s="137"/>
      <c r="O61" s="137"/>
      <c r="P61" s="137"/>
      <c r="Q61" s="137"/>
      <c r="R61" s="137"/>
    </row>
    <row r="62" spans="2:33">
      <c r="B62" s="57"/>
      <c r="F62" s="57"/>
      <c r="L62" s="137"/>
      <c r="O62" s="137"/>
      <c r="P62" s="137"/>
      <c r="Q62" s="137"/>
      <c r="R62" s="137"/>
    </row>
    <row r="63" spans="2:33">
      <c r="B63" s="57"/>
      <c r="F63" s="57"/>
      <c r="L63" s="137"/>
      <c r="O63" s="137"/>
      <c r="P63" s="137"/>
      <c r="Q63" s="137"/>
      <c r="R63" s="137"/>
    </row>
    <row r="64" spans="2:33">
      <c r="B64" s="57"/>
      <c r="F64" s="57"/>
      <c r="L64" s="137"/>
      <c r="O64" s="137"/>
      <c r="P64" s="137"/>
      <c r="Q64" s="137"/>
      <c r="R64" s="137"/>
    </row>
    <row r="65" spans="2:18">
      <c r="B65" s="57"/>
      <c r="F65" s="57"/>
      <c r="L65" s="137"/>
      <c r="O65" s="137"/>
      <c r="P65" s="137"/>
      <c r="Q65" s="137"/>
      <c r="R65" s="137"/>
    </row>
    <row r="66" spans="2:18">
      <c r="B66" s="57"/>
      <c r="F66" s="57"/>
      <c r="L66" s="137"/>
      <c r="O66" s="137"/>
      <c r="P66" s="137"/>
      <c r="Q66" s="137"/>
      <c r="R66" s="137"/>
    </row>
    <row r="67" spans="2:18">
      <c r="B67" s="57"/>
      <c r="F67" s="57"/>
      <c r="L67" s="137"/>
      <c r="O67" s="137"/>
      <c r="P67" s="137"/>
      <c r="Q67" s="137"/>
      <c r="R67" s="137"/>
    </row>
    <row r="68" spans="2:18">
      <c r="B68" s="57"/>
      <c r="F68" s="57"/>
      <c r="L68" s="137"/>
      <c r="O68" s="137"/>
      <c r="P68" s="137"/>
      <c r="Q68" s="137"/>
      <c r="R68" s="137"/>
    </row>
    <row r="69" spans="2:18">
      <c r="B69" s="57"/>
      <c r="F69" s="57"/>
      <c r="L69" s="137"/>
      <c r="O69" s="137"/>
      <c r="P69" s="137"/>
      <c r="Q69" s="137"/>
      <c r="R69" s="137"/>
    </row>
    <row r="70" spans="2:18">
      <c r="B70" s="57"/>
      <c r="F70" s="57"/>
      <c r="L70" s="137"/>
      <c r="O70" s="137"/>
      <c r="P70" s="137"/>
      <c r="Q70" s="137"/>
      <c r="R70" s="137"/>
    </row>
    <row r="71" spans="2:18">
      <c r="B71" s="57"/>
      <c r="F71" s="57"/>
      <c r="L71" s="137"/>
      <c r="O71" s="137"/>
      <c r="P71" s="137"/>
      <c r="Q71" s="137"/>
      <c r="R71" s="137"/>
    </row>
    <row r="72" spans="2:18">
      <c r="B72" s="57"/>
      <c r="F72" s="57"/>
      <c r="L72" s="137"/>
      <c r="O72" s="137"/>
      <c r="P72" s="137"/>
      <c r="Q72" s="137"/>
      <c r="R72" s="137"/>
    </row>
    <row r="73" spans="2:18">
      <c r="B73" s="57"/>
      <c r="F73" s="57"/>
      <c r="L73" s="137"/>
      <c r="O73" s="137"/>
      <c r="P73" s="137"/>
      <c r="Q73" s="137"/>
      <c r="R73" s="137"/>
    </row>
    <row r="74" spans="2:18">
      <c r="B74" s="57"/>
      <c r="F74" s="57"/>
      <c r="L74" s="137"/>
      <c r="O74" s="137"/>
      <c r="P74" s="137"/>
      <c r="Q74" s="137"/>
      <c r="R74" s="137"/>
    </row>
    <row r="75" spans="2:18">
      <c r="B75" s="57"/>
      <c r="F75" s="57"/>
      <c r="L75" s="137"/>
      <c r="O75" s="137"/>
      <c r="P75" s="137"/>
      <c r="Q75" s="137"/>
      <c r="R75" s="137"/>
    </row>
    <row r="76" spans="2:18">
      <c r="B76" s="57"/>
      <c r="F76" s="57"/>
      <c r="L76" s="137"/>
      <c r="O76" s="137"/>
      <c r="P76" s="137"/>
      <c r="Q76" s="137"/>
      <c r="R76" s="137"/>
    </row>
    <row r="77" spans="2:18">
      <c r="B77" s="57"/>
      <c r="F77" s="57"/>
      <c r="L77" s="137"/>
      <c r="O77" s="137"/>
      <c r="P77" s="137"/>
      <c r="Q77" s="137"/>
      <c r="R77" s="137"/>
    </row>
    <row r="78" spans="2:18">
      <c r="B78" s="57"/>
      <c r="F78" s="57"/>
      <c r="L78" s="137"/>
      <c r="O78" s="137"/>
      <c r="P78" s="137"/>
      <c r="Q78" s="137"/>
      <c r="R78" s="137"/>
    </row>
  </sheetData>
  <mergeCells count="6">
    <mergeCell ref="R2:S4"/>
    <mergeCell ref="S6:U6"/>
    <mergeCell ref="E7:F7"/>
    <mergeCell ref="H7:I7"/>
    <mergeCell ref="O7:P7"/>
    <mergeCell ref="S7:T7"/>
  </mergeCells>
  <phoneticPr fontId="0" type="noConversion"/>
  <pageMargins left="0.23622047244094491" right="0.23622047244094491" top="0.82677165354330717" bottom="1.1417322834645669" header="0.11811023622047245" footer="0.15748031496062992"/>
  <pageSetup paperSize="9" scale="54" orientation="landscape" horizontalDpi="4294967292" verticalDpi="180" r:id="rId1"/>
  <headerFooter alignWithMargins="0">
    <oddHeader>&amp;A</oddHeader>
    <oddFooter>Página &amp;P</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75">
    <tabColor theme="3"/>
    <pageSetUpPr fitToPage="1"/>
  </sheetPr>
  <dimension ref="A1:Z66"/>
  <sheetViews>
    <sheetView workbookViewId="0"/>
  </sheetViews>
  <sheetFormatPr baseColWidth="10" defaultRowHeight="12.75"/>
  <cols>
    <col min="1" max="1" width="9.7109375" customWidth="1"/>
    <col min="2" max="2" width="15.28515625" customWidth="1"/>
    <col min="3" max="3" width="30.7109375" customWidth="1"/>
    <col min="4" max="4" width="11.85546875" customWidth="1"/>
    <col min="5" max="5" width="10.7109375" bestFit="1" customWidth="1"/>
    <col min="6" max="6" width="9.85546875" bestFit="1" customWidth="1"/>
    <col min="7" max="7" width="10.85546875" bestFit="1" customWidth="1"/>
    <col min="8" max="9" width="9.85546875" bestFit="1" customWidth="1"/>
    <col min="10" max="10" width="9.85546875" customWidth="1"/>
    <col min="11" max="11" width="9.5703125" bestFit="1" customWidth="1"/>
    <col min="12" max="12" width="10.140625" bestFit="1" customWidth="1"/>
    <col min="13" max="13" width="9.85546875" bestFit="1" customWidth="1"/>
    <col min="14" max="14" width="9.5703125" bestFit="1" customWidth="1"/>
    <col min="15" max="15" width="10.140625" bestFit="1" customWidth="1"/>
    <col min="16" max="16" width="9.85546875" bestFit="1" customWidth="1"/>
    <col min="17" max="18" width="10" bestFit="1" customWidth="1"/>
    <col min="19" max="19" width="7.85546875" bestFit="1" customWidth="1"/>
  </cols>
  <sheetData>
    <row r="1" spans="1:26">
      <c r="B1" s="57"/>
      <c r="C1" s="235"/>
      <c r="F1" s="57"/>
      <c r="L1" s="137"/>
      <c r="O1" s="137"/>
      <c r="P1" s="137"/>
      <c r="Q1" s="137"/>
      <c r="R1" s="137"/>
    </row>
    <row r="2" spans="1:26">
      <c r="B2" s="57"/>
      <c r="C2" s="1" t="str">
        <f>+'4 BG101'!$B$2</f>
        <v>TABACALERA MENHURSA S.A.</v>
      </c>
      <c r="D2" s="1"/>
      <c r="E2" s="1"/>
      <c r="F2" s="1"/>
      <c r="G2" s="1"/>
      <c r="H2" s="1"/>
      <c r="I2" s="1"/>
      <c r="J2" s="1"/>
      <c r="K2" s="1"/>
      <c r="L2" s="191"/>
      <c r="M2" s="1"/>
      <c r="N2" s="1"/>
      <c r="O2" s="191"/>
      <c r="P2" s="191"/>
      <c r="Q2" s="191"/>
      <c r="R2" s="3509">
        <f>+'5 PG101'!C25</f>
        <v>704</v>
      </c>
      <c r="S2" s="3509"/>
    </row>
    <row r="3" spans="1:26" ht="13.15" customHeight="1">
      <c r="B3" s="57"/>
      <c r="C3" s="1" t="str">
        <f>+'4 BG101'!$B$3</f>
        <v>ANEXOS A LOS ESTADOS FINANCIEROS</v>
      </c>
      <c r="D3" s="1"/>
      <c r="E3" s="1"/>
      <c r="F3" s="1"/>
      <c r="G3" s="1"/>
      <c r="H3" s="1"/>
      <c r="I3" s="1"/>
      <c r="J3" s="1"/>
      <c r="K3" s="1"/>
      <c r="L3" s="191"/>
      <c r="M3" s="1"/>
      <c r="N3" s="1"/>
      <c r="O3" s="191"/>
      <c r="P3" s="191"/>
      <c r="Q3" s="191"/>
      <c r="R3" s="3509"/>
      <c r="S3" s="3509"/>
    </row>
    <row r="4" spans="1:26" ht="13.15" customHeight="1">
      <c r="B4" s="57"/>
      <c r="C4" s="1" t="str">
        <f>+'5 PG101'!B25</f>
        <v>Pérdidas netas por deterioro del valor</v>
      </c>
      <c r="D4" s="1"/>
      <c r="E4" s="1"/>
      <c r="F4" s="1"/>
      <c r="G4" s="1"/>
      <c r="H4" s="1"/>
      <c r="I4" s="1"/>
      <c r="J4" s="1"/>
      <c r="K4" s="1"/>
      <c r="L4" s="191"/>
      <c r="M4" s="1"/>
      <c r="N4" s="1"/>
      <c r="O4" s="191"/>
      <c r="P4" s="191"/>
      <c r="Q4" s="191"/>
      <c r="R4" s="3509"/>
      <c r="S4" s="3509"/>
    </row>
    <row r="5" spans="1:26" ht="13.5" thickBot="1">
      <c r="B5" s="57"/>
      <c r="C5" s="1" t="str">
        <f>+'5 PG101'!$A$5</f>
        <v>AL 31 DE DICIEMBRE DEL 2023</v>
      </c>
      <c r="D5" s="1"/>
      <c r="E5" s="1"/>
      <c r="F5" s="1"/>
      <c r="G5" s="1"/>
      <c r="H5" s="1"/>
      <c r="I5" s="1"/>
      <c r="J5" s="1"/>
      <c r="K5" s="1"/>
      <c r="L5" s="191"/>
      <c r="M5" s="1"/>
      <c r="N5" s="1"/>
      <c r="O5" s="191"/>
      <c r="P5" s="191"/>
      <c r="Q5" s="191"/>
      <c r="R5" s="137"/>
    </row>
    <row r="6" spans="1:26">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6">
      <c r="A7" t="s">
        <v>121</v>
      </c>
      <c r="B7" s="5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B8" s="57"/>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c r="B9" s="57"/>
      <c r="C9" s="264"/>
      <c r="D9" s="332"/>
      <c r="E9" s="392"/>
      <c r="F9" s="393"/>
      <c r="G9" s="332"/>
      <c r="H9" s="539"/>
      <c r="I9" s="540"/>
      <c r="J9" s="235"/>
      <c r="K9" s="392"/>
      <c r="L9" s="393"/>
      <c r="M9" s="332"/>
      <c r="N9" s="13"/>
      <c r="O9" s="95"/>
      <c r="P9" s="178"/>
      <c r="Q9" s="418"/>
      <c r="R9" s="419"/>
      <c r="S9" s="417"/>
      <c r="T9" s="154"/>
      <c r="U9" s="14"/>
    </row>
    <row r="10" spans="1:26" ht="13.5" thickBot="1">
      <c r="B10" s="431" t="s">
        <v>664</v>
      </c>
      <c r="C10" s="189" t="s">
        <v>178</v>
      </c>
      <c r="D10" s="98"/>
      <c r="E10" s="428"/>
      <c r="F10" s="421"/>
      <c r="G10" s="200"/>
      <c r="H10" s="412"/>
      <c r="I10" s="421"/>
      <c r="J10" s="200"/>
      <c r="K10" s="412"/>
      <c r="L10" s="413"/>
      <c r="M10" s="200"/>
      <c r="N10" s="95"/>
      <c r="O10" s="95"/>
      <c r="P10" s="178"/>
      <c r="Q10" s="420"/>
      <c r="R10" s="421"/>
      <c r="S10" s="21"/>
      <c r="T10" s="14"/>
      <c r="U10" s="14"/>
      <c r="W10" s="66"/>
      <c r="X10" s="66"/>
      <c r="Y10" s="66"/>
      <c r="Z10" s="66"/>
    </row>
    <row r="11" spans="1:26" ht="15">
      <c r="A11" s="431" t="s">
        <v>664</v>
      </c>
      <c r="B11" s="57">
        <v>7113</v>
      </c>
      <c r="C11" s="367" t="s">
        <v>1419</v>
      </c>
      <c r="D11" s="98"/>
      <c r="E11" s="490">
        <f>SUMIF('1 BL anterior'!B:B,A11,'1 BL anterior'!E:E)</f>
        <v>0</v>
      </c>
      <c r="F11" s="419">
        <f>SUMIF('1 BL anterior'!B:B,B11,'1 BL anterior'!E:E)</f>
        <v>0</v>
      </c>
      <c r="G11" s="442"/>
      <c r="H11" s="412">
        <f>SUMIF('2 BL preli'!A:A,A11,'2 BL preli'!D:D)</f>
        <v>0</v>
      </c>
      <c r="I11" s="421">
        <f>SUMIF('2 BL preli'!A:A,B11,'2 BL preli'!D:D)</f>
        <v>0</v>
      </c>
      <c r="J11" s="442"/>
      <c r="K11" s="491"/>
      <c r="L11" s="492"/>
      <c r="M11" s="442"/>
      <c r="N11" s="441"/>
      <c r="O11" s="441"/>
      <c r="P11" s="443"/>
      <c r="Q11" s="418">
        <f>SUMIF('3BL ACTUAL'!B:B,A11,'3BL ACTUAL'!E:E)</f>
        <v>0</v>
      </c>
      <c r="R11" s="421">
        <f>SUMIF('3BL ACTUAL'!B:B,B11,'3BL ACTUAL'!E:E)</f>
        <v>0</v>
      </c>
      <c r="S11" s="21">
        <f t="shared" ref="S11:S20" si="0">IF(R11&lt;&gt;0,1,0)</f>
        <v>0</v>
      </c>
      <c r="T11" s="14">
        <f t="shared" ref="T11:T20" si="1">IF(R11&lt;&gt;0,3,0)</f>
        <v>0</v>
      </c>
      <c r="U11" s="14">
        <f t="shared" ref="U11:U20" si="2">+S11+T11</f>
        <v>0</v>
      </c>
      <c r="W11" s="66"/>
      <c r="X11" s="66"/>
      <c r="Y11" s="66"/>
      <c r="Z11" s="66"/>
    </row>
    <row r="12" spans="1:26" ht="15">
      <c r="A12">
        <v>7115</v>
      </c>
      <c r="B12" s="57">
        <v>7116</v>
      </c>
      <c r="C12" s="367" t="s">
        <v>526</v>
      </c>
      <c r="D12" s="98"/>
      <c r="E12" s="428">
        <f>SUMIF('1 BL anterior'!B:B,A12,'1 BL anterior'!E:E)</f>
        <v>0</v>
      </c>
      <c r="F12" s="421">
        <f>SUMIF('1 BL anterior'!B:B,B12,'1 BL anterior'!E:E)</f>
        <v>0</v>
      </c>
      <c r="G12" s="200"/>
      <c r="H12" s="412">
        <f>SUMIF('2 BL preli'!A:A,A12,'2 BL preli'!D:D)</f>
        <v>0</v>
      </c>
      <c r="I12" s="421">
        <f>SUMIF('2 BL preli'!A:A,B12,'2 BL preli'!D:D)</f>
        <v>0</v>
      </c>
      <c r="J12" s="200"/>
      <c r="K12" s="412"/>
      <c r="L12" s="413"/>
      <c r="M12" s="200"/>
      <c r="N12" s="95"/>
      <c r="O12" s="95"/>
      <c r="P12" s="178"/>
      <c r="Q12" s="420">
        <f>SUMIF('3BL ACTUAL'!B:B,A12,'3BL ACTUAL'!E:E)</f>
        <v>0</v>
      </c>
      <c r="R12" s="421">
        <f>SUMIF('3BL ACTUAL'!B:B,B12,'3BL ACTUAL'!E:E)</f>
        <v>0</v>
      </c>
      <c r="S12" s="21">
        <f t="shared" si="0"/>
        <v>0</v>
      </c>
      <c r="T12" s="14">
        <f t="shared" si="1"/>
        <v>0</v>
      </c>
      <c r="U12" s="14">
        <f t="shared" si="2"/>
        <v>0</v>
      </c>
      <c r="X12" s="66"/>
      <c r="Y12" s="66"/>
      <c r="Z12" s="66"/>
    </row>
    <row r="13" spans="1:26" ht="15">
      <c r="A13" s="431" t="s">
        <v>664</v>
      </c>
      <c r="B13" s="432">
        <v>7119</v>
      </c>
      <c r="C13" s="367" t="s">
        <v>527</v>
      </c>
      <c r="D13" s="98"/>
      <c r="E13" s="428">
        <f>SUMIF('1 BL anterior'!B:B,A13,'1 BL anterior'!E:E)</f>
        <v>0</v>
      </c>
      <c r="F13" s="421">
        <f>SUMIF('1 BL anterior'!B:B,B13,'1 BL anterior'!E:E)</f>
        <v>0</v>
      </c>
      <c r="G13" s="200"/>
      <c r="H13" s="412">
        <f>SUMIF('2 BL preli'!A:A,A13,'2 BL preli'!D:D)</f>
        <v>0</v>
      </c>
      <c r="I13" s="421">
        <f>SUMIF('2 BL preli'!A:A,B13,'2 BL preli'!D:D)</f>
        <v>0</v>
      </c>
      <c r="J13" s="200"/>
      <c r="K13" s="412"/>
      <c r="L13" s="413"/>
      <c r="M13" s="200"/>
      <c r="N13" s="95"/>
      <c r="O13" s="95"/>
      <c r="P13" s="178"/>
      <c r="Q13" s="420">
        <f>SUMIF('3BL ACTUAL'!B:B,A13,'3BL ACTUAL'!E:E)</f>
        <v>0</v>
      </c>
      <c r="R13" s="421">
        <f>SUMIF('3BL ACTUAL'!B:B,B13,'3BL ACTUAL'!E:E)</f>
        <v>0</v>
      </c>
      <c r="S13" s="21">
        <f t="shared" si="0"/>
        <v>0</v>
      </c>
      <c r="T13" s="14">
        <f t="shared" si="1"/>
        <v>0</v>
      </c>
      <c r="U13" s="14">
        <f t="shared" si="2"/>
        <v>0</v>
      </c>
      <c r="X13" s="66"/>
      <c r="Y13" s="66"/>
      <c r="Z13" s="66"/>
    </row>
    <row r="14" spans="1:26" ht="15">
      <c r="A14" s="431" t="s">
        <v>664</v>
      </c>
      <c r="B14" s="432">
        <v>7122</v>
      </c>
      <c r="C14" s="367" t="s">
        <v>519</v>
      </c>
      <c r="D14" s="425"/>
      <c r="E14" s="428">
        <f>SUMIF('1 BL anterior'!B:B,A14,'1 BL anterior'!E:E)</f>
        <v>0</v>
      </c>
      <c r="F14" s="421">
        <f>SUMIF('1 BL anterior'!B:B,B14,'1 BL anterior'!E:E)</f>
        <v>0</v>
      </c>
      <c r="G14" s="200"/>
      <c r="H14" s="412">
        <f>SUMIF('2 BL preli'!A:A,A14,'2 BL preli'!D:D)</f>
        <v>0</v>
      </c>
      <c r="I14" s="421">
        <f>SUMIF('2 BL preli'!A:A,B14,'2 BL preli'!D:D)</f>
        <v>0</v>
      </c>
      <c r="J14" s="200"/>
      <c r="K14" s="412"/>
      <c r="L14" s="413"/>
      <c r="M14" s="200"/>
      <c r="N14" s="95"/>
      <c r="O14" s="95"/>
      <c r="P14" s="178"/>
      <c r="Q14" s="420">
        <f>SUMIF('3BL ACTUAL'!B:B,A14,'3BL ACTUAL'!E:E)</f>
        <v>0</v>
      </c>
      <c r="R14" s="421">
        <f>SUMIF('3BL ACTUAL'!B:B,B14,'3BL ACTUAL'!E:E)</f>
        <v>0</v>
      </c>
      <c r="S14" s="21">
        <f t="shared" si="0"/>
        <v>0</v>
      </c>
      <c r="T14" s="14">
        <f t="shared" si="1"/>
        <v>0</v>
      </c>
      <c r="U14" s="14">
        <f t="shared" si="2"/>
        <v>0</v>
      </c>
      <c r="X14" s="66"/>
      <c r="Y14" s="66"/>
      <c r="Z14" s="66"/>
    </row>
    <row r="15" spans="1:26" ht="15">
      <c r="A15">
        <v>7124</v>
      </c>
      <c r="B15" s="432">
        <v>7125</v>
      </c>
      <c r="C15" s="367" t="s">
        <v>528</v>
      </c>
      <c r="D15" s="98"/>
      <c r="E15" s="428">
        <f>SUMIF('1 BL anterior'!B:B,A15,'1 BL anterior'!E:E)</f>
        <v>0</v>
      </c>
      <c r="F15" s="421">
        <f>SUMIF('1 BL anterior'!B:B,B15,'1 BL anterior'!E:E)</f>
        <v>0</v>
      </c>
      <c r="G15" s="200"/>
      <c r="H15" s="412">
        <f>SUMIF('2 BL preli'!A:A,A15,'2 BL preli'!D:D)</f>
        <v>0</v>
      </c>
      <c r="I15" s="421">
        <f>SUMIF('2 BL preli'!A:A,B15,'2 BL preli'!D:D)</f>
        <v>0</v>
      </c>
      <c r="J15" s="200"/>
      <c r="K15" s="412"/>
      <c r="L15" s="413"/>
      <c r="M15" s="200"/>
      <c r="N15" s="95"/>
      <c r="O15" s="95"/>
      <c r="P15" s="178"/>
      <c r="Q15" s="420">
        <f>SUMIF('3BL ACTUAL'!B:B,A15,'3BL ACTUAL'!E:E)</f>
        <v>0</v>
      </c>
      <c r="R15" s="421">
        <f>SUMIF('3BL ACTUAL'!B:B,B15,'3BL ACTUAL'!E:E)</f>
        <v>0</v>
      </c>
      <c r="S15" s="21">
        <f t="shared" si="0"/>
        <v>0</v>
      </c>
      <c r="T15" s="14">
        <f t="shared" si="1"/>
        <v>0</v>
      </c>
      <c r="U15" s="14">
        <f t="shared" si="2"/>
        <v>0</v>
      </c>
      <c r="X15" s="66"/>
      <c r="Y15" s="66"/>
      <c r="Z15" s="66"/>
    </row>
    <row r="16" spans="1:26" ht="15">
      <c r="A16">
        <v>7127</v>
      </c>
      <c r="B16" s="432">
        <v>7128</v>
      </c>
      <c r="C16" s="367" t="s">
        <v>529</v>
      </c>
      <c r="D16" s="98"/>
      <c r="E16" s="428">
        <f>SUMIF('1 BL anterior'!B:B,A16,'1 BL anterior'!E:E)</f>
        <v>0</v>
      </c>
      <c r="F16" s="421">
        <f>SUMIF('1 BL anterior'!B:B,B16,'1 BL anterior'!E:E)</f>
        <v>0</v>
      </c>
      <c r="G16" s="200"/>
      <c r="H16" s="412">
        <f>SUMIF('2 BL preli'!A:A,A16,'2 BL preli'!D:D)</f>
        <v>0</v>
      </c>
      <c r="I16" s="421">
        <f>SUMIF('2 BL preli'!A:A,B16,'2 BL preli'!D:D)</f>
        <v>0</v>
      </c>
      <c r="J16" s="200"/>
      <c r="K16" s="412"/>
      <c r="L16" s="413"/>
      <c r="M16" s="200"/>
      <c r="N16" s="95"/>
      <c r="O16" s="95"/>
      <c r="P16" s="178"/>
      <c r="Q16" s="420">
        <f>SUMIF('3BL ACTUAL'!B:B,A16,'3BL ACTUAL'!E:E)</f>
        <v>0</v>
      </c>
      <c r="R16" s="421">
        <f>SUMIF('3BL ACTUAL'!B:B,B16,'3BL ACTUAL'!E:E)</f>
        <v>0</v>
      </c>
      <c r="S16" s="21">
        <f t="shared" si="0"/>
        <v>0</v>
      </c>
      <c r="T16" s="14">
        <f t="shared" si="1"/>
        <v>0</v>
      </c>
      <c r="U16" s="14">
        <f t="shared" si="2"/>
        <v>0</v>
      </c>
      <c r="X16" s="66"/>
      <c r="Y16" s="66"/>
      <c r="Z16" s="66"/>
    </row>
    <row r="17" spans="1:26" ht="15">
      <c r="A17" s="431" t="s">
        <v>664</v>
      </c>
      <c r="B17" s="431">
        <v>7131</v>
      </c>
      <c r="C17" s="367" t="s">
        <v>530</v>
      </c>
      <c r="D17" s="98"/>
      <c r="E17" s="428">
        <f>SUMIF('1 BL anterior'!B:B,A17,'1 BL anterior'!E:E)</f>
        <v>0</v>
      </c>
      <c r="F17" s="421">
        <f>SUMIF('1 BL anterior'!B:B,B17,'1 BL anterior'!E:E)</f>
        <v>0</v>
      </c>
      <c r="G17" s="200"/>
      <c r="H17" s="412">
        <f>SUMIF('2 BL preli'!A:A,A17,'2 BL preli'!D:D)</f>
        <v>0</v>
      </c>
      <c r="I17" s="421">
        <f>SUMIF('2 BL preli'!A:A,B17,'2 BL preli'!D:D)</f>
        <v>0</v>
      </c>
      <c r="J17" s="200"/>
      <c r="K17" s="412"/>
      <c r="L17" s="413"/>
      <c r="M17" s="200"/>
      <c r="N17" s="95"/>
      <c r="O17" s="95"/>
      <c r="P17" s="178"/>
      <c r="Q17" s="420">
        <f>SUMIF('3BL ACTUAL'!B:B,A17,'3BL ACTUAL'!E:E)</f>
        <v>0</v>
      </c>
      <c r="R17" s="421">
        <f>SUMIF('3BL ACTUAL'!B:B,B17,'3BL ACTUAL'!E:E)</f>
        <v>0</v>
      </c>
      <c r="S17" s="21">
        <f t="shared" si="0"/>
        <v>0</v>
      </c>
      <c r="T17" s="14">
        <f t="shared" si="1"/>
        <v>0</v>
      </c>
      <c r="U17" s="14">
        <f t="shared" si="2"/>
        <v>0</v>
      </c>
      <c r="X17" s="66"/>
      <c r="Y17" s="66"/>
      <c r="Z17" s="66"/>
    </row>
    <row r="18" spans="1:26" ht="15">
      <c r="A18" s="431" t="s">
        <v>664</v>
      </c>
      <c r="B18" s="431">
        <v>7134</v>
      </c>
      <c r="C18" s="367" t="s">
        <v>531</v>
      </c>
      <c r="D18" s="98"/>
      <c r="E18" s="428">
        <f>SUMIF('1 BL anterior'!B:B,A18,'1 BL anterior'!E:E)</f>
        <v>0</v>
      </c>
      <c r="F18" s="421">
        <f>SUMIF('1 BL anterior'!B:B,B18,'1 BL anterior'!E:E)</f>
        <v>0</v>
      </c>
      <c r="G18" s="200"/>
      <c r="H18" s="412">
        <f>SUMIF('2 BL preli'!A:A,A18,'2 BL preli'!D:D)</f>
        <v>0</v>
      </c>
      <c r="I18" s="421">
        <f>SUMIF('2 BL preli'!A:A,B18,'2 BL preli'!D:D)</f>
        <v>0</v>
      </c>
      <c r="J18" s="200"/>
      <c r="K18" s="412"/>
      <c r="L18" s="413"/>
      <c r="M18" s="200"/>
      <c r="N18" s="95"/>
      <c r="O18" s="95"/>
      <c r="P18" s="178"/>
      <c r="Q18" s="420">
        <f>SUMIF('3BL ACTUAL'!B:B,A18,'3BL ACTUAL'!E:E)</f>
        <v>0</v>
      </c>
      <c r="R18" s="421">
        <f>SUMIF('3BL ACTUAL'!B:B,B18,'3BL ACTUAL'!E:E)</f>
        <v>0</v>
      </c>
      <c r="S18" s="21">
        <f t="shared" si="0"/>
        <v>0</v>
      </c>
      <c r="T18" s="14">
        <f t="shared" si="1"/>
        <v>0</v>
      </c>
      <c r="U18" s="14">
        <f t="shared" si="2"/>
        <v>0</v>
      </c>
      <c r="X18" s="66"/>
      <c r="Y18" s="66"/>
      <c r="Z18" s="66"/>
    </row>
    <row r="19" spans="1:26" ht="15">
      <c r="A19" s="431" t="s">
        <v>664</v>
      </c>
      <c r="B19" s="57">
        <v>7137</v>
      </c>
      <c r="C19" s="367" t="s">
        <v>532</v>
      </c>
      <c r="D19" s="98"/>
      <c r="E19" s="428">
        <f>SUMIF('1 BL anterior'!B:B,A19,'1 BL anterior'!E:E)</f>
        <v>0</v>
      </c>
      <c r="F19" s="421">
        <f>SUMIF('1 BL anterior'!B:B,B19,'1 BL anterior'!E:E)</f>
        <v>0</v>
      </c>
      <c r="G19" s="200"/>
      <c r="H19" s="412">
        <f>SUMIF('2 BL preli'!A:A,A19,'2 BL preli'!D:D)</f>
        <v>0</v>
      </c>
      <c r="I19" s="421">
        <f>SUMIF('2 BL preli'!A:A,B19,'2 BL preli'!D:D)</f>
        <v>0</v>
      </c>
      <c r="J19" s="200"/>
      <c r="K19" s="412"/>
      <c r="L19" s="413"/>
      <c r="M19" s="200"/>
      <c r="N19" s="95"/>
      <c r="O19" s="95"/>
      <c r="P19" s="178"/>
      <c r="Q19" s="420">
        <f>SUMIF('3BL ACTUAL'!B:B,A19,'3BL ACTUAL'!E:E)</f>
        <v>0</v>
      </c>
      <c r="R19" s="421">
        <f>SUMIF('3BL ACTUAL'!B:B,B19,'3BL ACTUAL'!E:E)</f>
        <v>0</v>
      </c>
      <c r="S19" s="21">
        <f t="shared" si="0"/>
        <v>0</v>
      </c>
      <c r="T19" s="14">
        <f t="shared" si="1"/>
        <v>0</v>
      </c>
      <c r="U19" s="14">
        <f t="shared" si="2"/>
        <v>0</v>
      </c>
      <c r="X19" s="66"/>
      <c r="Y19" s="66"/>
      <c r="Z19" s="66"/>
    </row>
    <row r="20" spans="1:26" ht="15.75" thickBot="1">
      <c r="A20">
        <v>7139</v>
      </c>
      <c r="B20" s="57">
        <v>7140</v>
      </c>
      <c r="C20" s="367" t="s">
        <v>387</v>
      </c>
      <c r="D20" s="98"/>
      <c r="E20" s="428">
        <f>SUMIF('1 BL anterior'!B:B,A20,'1 BL anterior'!E:E)</f>
        <v>0</v>
      </c>
      <c r="F20" s="394">
        <f>SUMIF('1 BL anterior'!B:B,B20,'1 BL anterior'!E:E)</f>
        <v>0</v>
      </c>
      <c r="G20" s="446"/>
      <c r="H20" s="412">
        <f>SUMIF('2 BL preli'!A:A,A20,'2 BL preli'!D:D)</f>
        <v>0</v>
      </c>
      <c r="I20" s="421">
        <f>SUMIF('2 BL preli'!A:A,B20,'2 BL preli'!D:D)</f>
        <v>0</v>
      </c>
      <c r="J20" s="446"/>
      <c r="K20" s="415"/>
      <c r="L20" s="416"/>
      <c r="M20" s="446"/>
      <c r="N20" s="445"/>
      <c r="O20" s="445"/>
      <c r="P20" s="447"/>
      <c r="Q20" s="422">
        <f>SUMIF('3BL ACTUAL'!B:B,A20,'3BL ACTUAL'!E:E)</f>
        <v>0</v>
      </c>
      <c r="R20" s="421">
        <f>SUMIF('3BL ACTUAL'!B:B,B20,'3BL ACTUAL'!E:E)</f>
        <v>0</v>
      </c>
      <c r="S20" s="21">
        <f t="shared" si="0"/>
        <v>0</v>
      </c>
      <c r="T20" s="14">
        <f t="shared" si="1"/>
        <v>0</v>
      </c>
      <c r="U20" s="14">
        <f t="shared" si="2"/>
        <v>0</v>
      </c>
      <c r="X20" s="66"/>
      <c r="Y20" s="66"/>
      <c r="Z20" s="66"/>
    </row>
    <row r="21" spans="1:26" ht="13.5" thickBot="1">
      <c r="A21" s="1071"/>
      <c r="B21" s="1171">
        <f>+R31+Q31</f>
        <v>0</v>
      </c>
      <c r="C21" s="1128">
        <f>+F31+E31</f>
        <v>0</v>
      </c>
      <c r="D21" s="1087"/>
      <c r="E21" s="1088">
        <f t="shared" ref="E21:R21" si="3">SUM(E11:E20)</f>
        <v>0</v>
      </c>
      <c r="F21" s="547">
        <f t="shared" si="3"/>
        <v>0</v>
      </c>
      <c r="G21" s="478">
        <f t="shared" si="3"/>
        <v>0</v>
      </c>
      <c r="H21" s="482">
        <f t="shared" si="3"/>
        <v>0</v>
      </c>
      <c r="I21" s="457">
        <f t="shared" si="3"/>
        <v>0</v>
      </c>
      <c r="J21" s="478"/>
      <c r="K21" s="482">
        <f t="shared" si="3"/>
        <v>0</v>
      </c>
      <c r="L21" s="496">
        <f t="shared" si="3"/>
        <v>0</v>
      </c>
      <c r="M21" s="478">
        <f t="shared" si="3"/>
        <v>0</v>
      </c>
      <c r="N21" s="455">
        <f t="shared" si="3"/>
        <v>0</v>
      </c>
      <c r="O21" s="455">
        <f t="shared" si="3"/>
        <v>0</v>
      </c>
      <c r="P21" s="456">
        <f t="shared" si="3"/>
        <v>0</v>
      </c>
      <c r="Q21" s="477">
        <f t="shared" si="3"/>
        <v>0</v>
      </c>
      <c r="R21" s="457">
        <f t="shared" si="3"/>
        <v>0</v>
      </c>
      <c r="S21" s="1167">
        <f>IF(SUM(S$11:S20)=0,0,SUM(S$11:S20)/COUNTIF(S$11:S20,"&gt;0"))</f>
        <v>0</v>
      </c>
      <c r="T21" s="1167">
        <f>IF(SUM(T$11:T20)=0,0,SUM(T$11:T20)/COUNTIF(T$11:T20,"&gt;0"))</f>
        <v>0</v>
      </c>
      <c r="U21" s="1167">
        <f>IF(SUM(U$11:U20)=0,0,SUM(U$11:U20)/COUNTIF(U$11:U20,"&gt;0"))</f>
        <v>0</v>
      </c>
      <c r="V21">
        <f>+C22</f>
        <v>0</v>
      </c>
      <c r="X21" s="66"/>
      <c r="Y21" s="66"/>
      <c r="Z21" s="66"/>
    </row>
    <row r="22" spans="1:26">
      <c r="B22" s="57"/>
      <c r="C22" s="63"/>
      <c r="D22" s="98"/>
      <c r="E22" s="428"/>
      <c r="F22" s="421"/>
      <c r="G22" s="200"/>
      <c r="H22" s="412"/>
      <c r="I22" s="421"/>
      <c r="J22" s="200"/>
      <c r="K22" s="412"/>
      <c r="L22" s="413"/>
      <c r="M22" s="200"/>
      <c r="N22" s="95"/>
      <c r="O22" s="95"/>
      <c r="P22" s="178"/>
      <c r="Q22" s="420"/>
      <c r="R22" s="421"/>
      <c r="S22" s="21"/>
      <c r="T22" s="14"/>
      <c r="U22" s="14"/>
      <c r="X22" s="66"/>
      <c r="Y22" s="66"/>
      <c r="Z22" s="66"/>
    </row>
    <row r="23" spans="1:26">
      <c r="A23" s="57"/>
      <c r="B23" s="57"/>
      <c r="C23" s="63"/>
      <c r="D23" s="98"/>
      <c r="E23" s="412">
        <f>SUMIF('1 BL anterior'!C:C,A23,'1 BL anterior'!E:E)</f>
        <v>0</v>
      </c>
      <c r="F23" s="421">
        <f>SUMIF('1 BL anterior'!C:C,B23,'1 BL anterior'!E:E)</f>
        <v>0</v>
      </c>
      <c r="G23" s="200"/>
      <c r="H23" s="412">
        <f>SUMIF('2 BL preli'!B:B,A23,'2 BL preli'!D:D)</f>
        <v>0</v>
      </c>
      <c r="I23" s="421">
        <f>SUMIF('2 BL preli'!B:B,B23,'2 BL preli'!D:D)</f>
        <v>0</v>
      </c>
      <c r="J23" s="200"/>
      <c r="K23" s="412">
        <f>SUMIF('3BL ACTUAL'!C:C,A23,'3BL ACTUAL'!E:E)</f>
        <v>0</v>
      </c>
      <c r="L23" s="421">
        <f>SUMIF('3BL ACTUAL'!C:C,B23,'3BL ACTUAL'!E:E)</f>
        <v>0</v>
      </c>
      <c r="M23" s="179"/>
      <c r="N23" s="95"/>
      <c r="O23" s="154"/>
      <c r="P23" s="178"/>
      <c r="Q23" s="420">
        <f t="shared" ref="Q23:R27" si="4">+K23</f>
        <v>0</v>
      </c>
      <c r="R23" s="421">
        <f t="shared" si="4"/>
        <v>0</v>
      </c>
      <c r="S23" s="21"/>
      <c r="T23" s="14"/>
      <c r="U23" s="14"/>
      <c r="X23" s="66"/>
      <c r="Y23" s="66"/>
      <c r="Z23" s="66"/>
    </row>
    <row r="24" spans="1:26">
      <c r="A24" s="57"/>
      <c r="B24" s="57"/>
      <c r="C24" s="63"/>
      <c r="D24" s="98"/>
      <c r="E24" s="412">
        <f>SUMIF('1 BL anterior'!C:C,A24,'1 BL anterior'!E:E)</f>
        <v>0</v>
      </c>
      <c r="F24" s="421">
        <f>SUMIF('1 BL anterior'!C:C,B24,'1 BL anterior'!E:E)</f>
        <v>0</v>
      </c>
      <c r="G24" s="200"/>
      <c r="H24" s="412">
        <f>SUMIF('2 BL preli'!B:B,A24,'2 BL preli'!D:D)</f>
        <v>0</v>
      </c>
      <c r="I24" s="421">
        <f>SUMIF('2 BL preli'!B:B,B24,'2 BL preli'!D:D)</f>
        <v>0</v>
      </c>
      <c r="J24" s="200"/>
      <c r="K24" s="412">
        <f>SUMIF('3BL ACTUAL'!C:C,A24,'3BL ACTUAL'!E:E)</f>
        <v>0</v>
      </c>
      <c r="L24" s="421">
        <f>SUMIF('3BL ACTUAL'!C:C,B24,'3BL ACTUAL'!E:E)</f>
        <v>0</v>
      </c>
      <c r="M24" s="179"/>
      <c r="N24" s="95"/>
      <c r="O24" s="154"/>
      <c r="P24" s="178"/>
      <c r="Q24" s="420">
        <f t="shared" si="4"/>
        <v>0</v>
      </c>
      <c r="R24" s="421">
        <f t="shared" si="4"/>
        <v>0</v>
      </c>
      <c r="S24" s="21"/>
      <c r="T24" s="14"/>
      <c r="U24" s="14"/>
      <c r="X24" s="66"/>
      <c r="Y24" s="66"/>
      <c r="Z24" s="66"/>
    </row>
    <row r="25" spans="1:26">
      <c r="A25" s="57"/>
      <c r="B25" s="57"/>
      <c r="C25" s="63"/>
      <c r="D25" s="98"/>
      <c r="E25" s="412">
        <f>SUMIF('1 BL anterior'!C:C,A25,'1 BL anterior'!E:E)</f>
        <v>0</v>
      </c>
      <c r="F25" s="421">
        <f>SUMIF('1 BL anterior'!C:C,B25,'1 BL anterior'!E:E)</f>
        <v>0</v>
      </c>
      <c r="G25" s="200"/>
      <c r="H25" s="412">
        <f>SUMIF('2 BL preli'!B:B,A25,'2 BL preli'!D:D)</f>
        <v>0</v>
      </c>
      <c r="I25" s="421">
        <f>SUMIF('2 BL preli'!B:B,B25,'2 BL preli'!D:D)</f>
        <v>0</v>
      </c>
      <c r="J25" s="200"/>
      <c r="K25" s="412">
        <f>SUMIF('3BL ACTUAL'!C:C,A25,'3BL ACTUAL'!E:E)</f>
        <v>0</v>
      </c>
      <c r="L25" s="421">
        <f>SUMIF('3BL ACTUAL'!C:C,B25,'3BL ACTUAL'!E:E)</f>
        <v>0</v>
      </c>
      <c r="M25" s="179"/>
      <c r="N25" s="95"/>
      <c r="O25" s="154"/>
      <c r="P25" s="178"/>
      <c r="Q25" s="420">
        <f t="shared" si="4"/>
        <v>0</v>
      </c>
      <c r="R25" s="421">
        <f t="shared" si="4"/>
        <v>0</v>
      </c>
      <c r="S25" s="21"/>
      <c r="T25" s="14"/>
      <c r="U25" s="14"/>
      <c r="X25" s="66"/>
      <c r="Y25" s="66"/>
      <c r="Z25" s="66"/>
    </row>
    <row r="26" spans="1:26">
      <c r="A26" s="57"/>
      <c r="B26" s="57"/>
      <c r="C26" s="63"/>
      <c r="D26" s="98"/>
      <c r="E26" s="412">
        <f>SUMIF('1 BL anterior'!C:C,A26,'1 BL anterior'!E:E)</f>
        <v>0</v>
      </c>
      <c r="F26" s="421">
        <f>SUMIF('1 BL anterior'!C:C,B26,'1 BL anterior'!E:E)</f>
        <v>0</v>
      </c>
      <c r="G26" s="200"/>
      <c r="H26" s="412">
        <f>SUMIF('2 BL preli'!B:B,A26,'2 BL preli'!D:D)</f>
        <v>0</v>
      </c>
      <c r="I26" s="421">
        <f>SUMIF('2 BL preli'!B:B,B26,'2 BL preli'!D:D)</f>
        <v>0</v>
      </c>
      <c r="J26" s="200"/>
      <c r="K26" s="412">
        <f>SUMIF('3BL ACTUAL'!C:C,A26,'3BL ACTUAL'!E:E)</f>
        <v>0</v>
      </c>
      <c r="L26" s="421">
        <f>SUMIF('3BL ACTUAL'!C:C,B26,'3BL ACTUAL'!E:E)</f>
        <v>0</v>
      </c>
      <c r="M26" s="179"/>
      <c r="N26" s="95"/>
      <c r="O26" s="154"/>
      <c r="P26" s="178"/>
      <c r="Q26" s="420">
        <f t="shared" si="4"/>
        <v>0</v>
      </c>
      <c r="R26" s="421">
        <f t="shared" si="4"/>
        <v>0</v>
      </c>
      <c r="S26" s="21"/>
      <c r="T26" s="14"/>
      <c r="U26" s="14"/>
      <c r="X26" s="66"/>
      <c r="Y26" s="66"/>
      <c r="Z26" s="66"/>
    </row>
    <row r="27" spans="1:26">
      <c r="B27" s="433"/>
      <c r="C27" s="244"/>
      <c r="D27" s="98"/>
      <c r="E27" s="412">
        <f>SUMIF('1 BL anterior'!C:C,A27,'1 BL anterior'!E:E)</f>
        <v>0</v>
      </c>
      <c r="F27" s="421">
        <f>SUMIF('1 BL anterior'!C:C,B27,'1 BL anterior'!E:E)</f>
        <v>0</v>
      </c>
      <c r="G27" s="200"/>
      <c r="H27" s="412">
        <f>SUMIF('2 BL preli'!B:B,A27,'2 BL preli'!D:D)</f>
        <v>0</v>
      </c>
      <c r="I27" s="421">
        <f>SUMIF('2 BL preli'!B:B,B27,'2 BL preli'!D:D)</f>
        <v>0</v>
      </c>
      <c r="J27" s="200"/>
      <c r="K27" s="412">
        <f>SUMIF('3BL ACTUAL'!C:C,A27,'3BL ACTUAL'!E:E)</f>
        <v>0</v>
      </c>
      <c r="L27" s="421">
        <f>SUMIF('3BL ACTUAL'!C:C,B27,'3BL ACTUAL'!E:E)</f>
        <v>0</v>
      </c>
      <c r="M27" s="179"/>
      <c r="N27" s="95"/>
      <c r="O27" s="154"/>
      <c r="P27" s="178"/>
      <c r="Q27" s="420">
        <f t="shared" si="4"/>
        <v>0</v>
      </c>
      <c r="R27" s="421">
        <f t="shared" si="4"/>
        <v>0</v>
      </c>
      <c r="S27" s="21"/>
      <c r="T27" s="14"/>
      <c r="U27" s="14"/>
      <c r="X27" s="66"/>
      <c r="Y27" s="66"/>
      <c r="Z27" s="66"/>
    </row>
    <row r="28" spans="1:26" ht="15.75" thickBot="1">
      <c r="B28" s="434"/>
      <c r="C28" s="263"/>
      <c r="E28" s="430"/>
      <c r="F28" s="394"/>
      <c r="G28" s="200"/>
      <c r="H28" s="415"/>
      <c r="I28" s="394"/>
      <c r="J28" s="200"/>
      <c r="K28" s="415"/>
      <c r="L28" s="416"/>
      <c r="M28" s="200"/>
      <c r="N28" s="95"/>
      <c r="O28" s="95"/>
      <c r="P28" s="178"/>
      <c r="Q28" s="422"/>
      <c r="R28" s="394"/>
      <c r="S28" s="21"/>
      <c r="T28" s="14"/>
      <c r="U28" s="14"/>
      <c r="X28" s="66"/>
      <c r="Y28" s="66"/>
      <c r="Z28" s="66"/>
    </row>
    <row r="29" spans="1:26" ht="13.5" thickBot="1">
      <c r="B29" s="57"/>
      <c r="C29" s="11"/>
      <c r="D29" s="12"/>
      <c r="E29" s="429">
        <f t="shared" ref="E29:R29" si="5">SUM(E23:E28)</f>
        <v>0</v>
      </c>
      <c r="F29" s="429">
        <f t="shared" si="5"/>
        <v>0</v>
      </c>
      <c r="G29" s="429">
        <f t="shared" si="5"/>
        <v>0</v>
      </c>
      <c r="H29" s="429">
        <f t="shared" si="5"/>
        <v>0</v>
      </c>
      <c r="I29" s="429">
        <f t="shared" si="5"/>
        <v>0</v>
      </c>
      <c r="J29" s="429">
        <f t="shared" si="5"/>
        <v>0</v>
      </c>
      <c r="K29" s="429">
        <f t="shared" si="5"/>
        <v>0</v>
      </c>
      <c r="L29" s="429">
        <f t="shared" si="5"/>
        <v>0</v>
      </c>
      <c r="M29" s="429">
        <f t="shared" si="5"/>
        <v>0</v>
      </c>
      <c r="N29" s="429">
        <f t="shared" si="5"/>
        <v>0</v>
      </c>
      <c r="O29" s="429">
        <f t="shared" si="5"/>
        <v>0</v>
      </c>
      <c r="P29" s="429">
        <f t="shared" si="5"/>
        <v>0</v>
      </c>
      <c r="Q29" s="429">
        <f t="shared" si="5"/>
        <v>0</v>
      </c>
      <c r="R29" s="429">
        <f t="shared" si="5"/>
        <v>0</v>
      </c>
      <c r="S29" s="424">
        <f>AVERAGE(S$9:S28)</f>
        <v>0</v>
      </c>
      <c r="T29" s="155">
        <f>AVERAGE(T9:T28)</f>
        <v>0</v>
      </c>
      <c r="U29" s="155">
        <f>+S29+T29</f>
        <v>0</v>
      </c>
      <c r="X29" s="66"/>
      <c r="Y29" s="66"/>
      <c r="Z29" s="66"/>
    </row>
    <row r="30" spans="1:26">
      <c r="B30" s="57"/>
      <c r="F30" s="196"/>
      <c r="G30" s="137"/>
      <c r="H30" s="137"/>
      <c r="I30" s="137"/>
      <c r="J30" s="137"/>
      <c r="K30" s="137"/>
      <c r="L30" s="137"/>
      <c r="M30" s="137"/>
      <c r="N30" s="137"/>
      <c r="O30" s="137"/>
      <c r="P30" s="137"/>
      <c r="Q30" s="137"/>
      <c r="R30" s="137"/>
      <c r="X30" s="66"/>
      <c r="Y30" s="66"/>
      <c r="Z30" s="66"/>
    </row>
    <row r="31" spans="1:26" ht="15.75">
      <c r="B31" s="57"/>
      <c r="C31" s="197"/>
      <c r="D31" s="16"/>
      <c r="E31" s="198">
        <f>+E29-E21</f>
        <v>0</v>
      </c>
      <c r="F31" s="198">
        <f>+F29-F21</f>
        <v>0</v>
      </c>
      <c r="G31" s="198"/>
      <c r="H31" s="198"/>
      <c r="I31" s="198"/>
      <c r="J31" s="198"/>
      <c r="K31" s="198"/>
      <c r="L31" s="198"/>
      <c r="M31" s="198"/>
      <c r="N31" s="198"/>
      <c r="O31" s="198"/>
      <c r="P31" s="198"/>
      <c r="Q31" s="198">
        <f>+Q29-Q21</f>
        <v>0</v>
      </c>
      <c r="R31" s="198">
        <f>+R29-R21</f>
        <v>0</v>
      </c>
      <c r="S31" s="3"/>
      <c r="X31" s="66"/>
      <c r="Y31" s="66"/>
      <c r="Z31" s="66"/>
    </row>
    <row r="32" spans="1:26">
      <c r="B32" s="57"/>
      <c r="C32" s="137"/>
      <c r="D32" s="137"/>
      <c r="E32" s="137"/>
      <c r="F32" s="137"/>
      <c r="G32" s="137"/>
      <c r="H32" s="137"/>
      <c r="I32" s="137"/>
      <c r="J32" s="137"/>
      <c r="K32" s="137"/>
      <c r="L32" s="137"/>
      <c r="M32" s="137"/>
      <c r="N32" s="137"/>
      <c r="O32" s="200"/>
      <c r="P32" s="200"/>
      <c r="Q32" s="200"/>
      <c r="R32" s="200"/>
      <c r="S32" s="3"/>
      <c r="X32" s="66"/>
      <c r="Y32" s="66"/>
      <c r="Z32" s="66"/>
    </row>
    <row r="33" spans="1:26">
      <c r="B33" s="215"/>
      <c r="C33" s="22" t="s">
        <v>0</v>
      </c>
      <c r="D33" s="3"/>
      <c r="E33" s="3"/>
      <c r="F33" s="3"/>
      <c r="G33" s="137"/>
      <c r="H33" s="137"/>
      <c r="I33" s="137"/>
      <c r="J33" s="137"/>
      <c r="K33" s="137"/>
      <c r="L33" s="137"/>
      <c r="M33" s="137"/>
      <c r="N33" s="137"/>
      <c r="O33" s="200"/>
      <c r="P33" s="200"/>
      <c r="Q33" s="200"/>
      <c r="R33" s="200"/>
      <c r="S33" s="3"/>
      <c r="X33" s="66"/>
      <c r="Y33" s="66"/>
      <c r="Z33" s="66"/>
    </row>
    <row r="34" spans="1:26">
      <c r="B34" s="215"/>
      <c r="C34" s="22" t="s">
        <v>1</v>
      </c>
      <c r="D34" s="3"/>
      <c r="E34" s="3"/>
      <c r="F34" s="3"/>
      <c r="G34" s="199"/>
      <c r="H34" s="200"/>
      <c r="I34" s="200"/>
      <c r="J34" s="200"/>
      <c r="K34" s="200"/>
      <c r="L34" s="200"/>
      <c r="M34" s="200"/>
      <c r="N34" s="200"/>
      <c r="O34" s="200"/>
      <c r="P34" s="200"/>
      <c r="Q34" s="200"/>
      <c r="R34" s="200"/>
      <c r="S34" s="3"/>
      <c r="X34" s="66"/>
      <c r="Y34" s="66"/>
      <c r="Z34" s="66"/>
    </row>
    <row r="35" spans="1:26">
      <c r="B35" s="278"/>
      <c r="C35" s="3"/>
      <c r="D35" s="3"/>
      <c r="E35" s="3"/>
      <c r="F35" s="3"/>
      <c r="G35" s="199"/>
      <c r="H35" s="200"/>
      <c r="I35" s="200"/>
      <c r="J35" s="200"/>
      <c r="K35" s="200"/>
      <c r="L35" s="200"/>
      <c r="M35" s="200"/>
      <c r="N35" s="200"/>
      <c r="O35" s="200"/>
      <c r="P35" s="200"/>
      <c r="Q35" s="200"/>
      <c r="R35" s="200"/>
      <c r="S35" s="3"/>
      <c r="X35" s="66"/>
      <c r="Y35" s="66"/>
      <c r="Z35" s="66"/>
    </row>
    <row r="36" spans="1:26">
      <c r="B36" s="215"/>
      <c r="C36" s="22" t="s">
        <v>2</v>
      </c>
      <c r="D36" s="22"/>
      <c r="E36" s="22"/>
      <c r="F36" s="3" t="s">
        <v>53</v>
      </c>
      <c r="G36" s="201"/>
      <c r="H36" s="200"/>
      <c r="I36" s="200"/>
      <c r="J36" s="200"/>
      <c r="K36" s="200"/>
      <c r="L36" s="200"/>
      <c r="M36" s="200"/>
      <c r="N36" s="200"/>
      <c r="O36" s="200"/>
      <c r="P36" s="200"/>
      <c r="Q36" s="200"/>
      <c r="R36" s="200"/>
      <c r="S36" s="3"/>
      <c r="X36" s="66"/>
      <c r="Y36" s="66"/>
      <c r="Z36" s="66"/>
    </row>
    <row r="37" spans="1:26" s="57" customFormat="1">
      <c r="A37"/>
      <c r="B37" s="278">
        <v>1</v>
      </c>
      <c r="C37" s="3" t="s">
        <v>52</v>
      </c>
      <c r="D37" s="22"/>
      <c r="E37" s="22"/>
      <c r="F37" s="3" t="s">
        <v>55</v>
      </c>
      <c r="G37" s="137"/>
      <c r="H37" s="200"/>
      <c r="I37" s="137"/>
      <c r="J37" s="137"/>
      <c r="K37" s="137"/>
      <c r="L37" s="200"/>
      <c r="M37" s="137"/>
      <c r="N37" s="137"/>
      <c r="O37" s="200"/>
      <c r="P37" s="200"/>
      <c r="Q37" s="200"/>
      <c r="R37" s="200"/>
      <c r="S37"/>
      <c r="T37"/>
      <c r="U37"/>
      <c r="V37"/>
      <c r="W37"/>
      <c r="X37" s="66"/>
      <c r="Y37" s="66"/>
      <c r="Z37" s="66"/>
    </row>
    <row r="38" spans="1:26">
      <c r="B38" s="278">
        <v>2</v>
      </c>
      <c r="C38" s="3" t="s">
        <v>54</v>
      </c>
      <c r="D38" s="22"/>
      <c r="E38" s="22"/>
      <c r="F38" s="3" t="s">
        <v>56</v>
      </c>
      <c r="G38" s="137"/>
      <c r="H38" s="200"/>
      <c r="I38" s="137"/>
      <c r="J38" s="137"/>
      <c r="K38" s="137"/>
      <c r="L38" s="200"/>
      <c r="M38" s="137"/>
      <c r="N38" s="137"/>
      <c r="O38" s="200"/>
      <c r="P38" s="200"/>
      <c r="Q38" s="200"/>
      <c r="R38" s="200"/>
      <c r="S38" s="202"/>
      <c r="X38" s="66"/>
      <c r="Y38" s="66"/>
      <c r="Z38" s="66"/>
    </row>
    <row r="39" spans="1:26">
      <c r="B39" s="278"/>
      <c r="C39" s="22" t="s">
        <v>3</v>
      </c>
      <c r="D39" s="22"/>
      <c r="E39" s="22"/>
      <c r="F39" s="3" t="s">
        <v>58</v>
      </c>
      <c r="G39" s="137"/>
      <c r="H39" s="200"/>
      <c r="I39" s="137"/>
      <c r="J39" s="137"/>
      <c r="K39" s="137"/>
      <c r="L39" s="200"/>
      <c r="M39" s="137"/>
      <c r="N39" s="137"/>
      <c r="O39" s="200"/>
      <c r="P39" s="200"/>
      <c r="Q39" s="200"/>
      <c r="R39" s="200"/>
      <c r="X39" s="66"/>
      <c r="Y39" s="66"/>
      <c r="Z39" s="66"/>
    </row>
    <row r="40" spans="1:26">
      <c r="B40" s="278">
        <v>3</v>
      </c>
      <c r="C40" s="3" t="s">
        <v>57</v>
      </c>
      <c r="D40" s="3"/>
      <c r="E40" s="3"/>
      <c r="F40" s="3"/>
      <c r="G40" s="137"/>
      <c r="H40" s="200"/>
      <c r="I40" s="137"/>
      <c r="J40" s="137"/>
      <c r="K40" s="137"/>
      <c r="L40" s="200"/>
      <c r="M40" s="137"/>
      <c r="N40" s="137"/>
      <c r="O40" s="200"/>
      <c r="P40" s="200"/>
      <c r="Q40" s="200"/>
      <c r="R40" s="200"/>
    </row>
    <row r="41" spans="1:26">
      <c r="B41" s="278">
        <v>2</v>
      </c>
      <c r="C41" s="3" t="s">
        <v>59</v>
      </c>
      <c r="D41" s="3"/>
      <c r="E41" s="3"/>
      <c r="F41" s="3"/>
      <c r="G41" s="137"/>
      <c r="H41" s="200"/>
      <c r="I41" s="137"/>
      <c r="J41" s="137"/>
      <c r="K41" s="137"/>
      <c r="L41" s="200"/>
      <c r="M41" s="137"/>
      <c r="N41" s="137"/>
      <c r="O41" s="200"/>
      <c r="P41" s="200"/>
      <c r="Q41" s="200"/>
      <c r="R41" s="200"/>
    </row>
    <row r="42" spans="1:26">
      <c r="B42" s="278">
        <v>1</v>
      </c>
      <c r="C42" s="3" t="s">
        <v>60</v>
      </c>
      <c r="D42" s="3"/>
      <c r="E42" s="3"/>
      <c r="F42" s="3"/>
      <c r="G42" s="137"/>
      <c r="H42" s="200"/>
      <c r="I42" s="137"/>
      <c r="J42" s="137"/>
      <c r="K42" s="137"/>
      <c r="L42" s="200"/>
      <c r="M42" s="137"/>
      <c r="N42" s="137"/>
      <c r="O42" s="200"/>
      <c r="P42" s="200"/>
      <c r="Q42" s="200"/>
      <c r="R42" s="200"/>
    </row>
    <row r="43" spans="1:26">
      <c r="B43" s="57"/>
      <c r="G43" s="137"/>
      <c r="H43" s="200"/>
      <c r="I43" s="137"/>
      <c r="J43" s="137"/>
      <c r="K43" s="137"/>
      <c r="L43" s="200"/>
      <c r="M43" s="137"/>
      <c r="N43" s="137"/>
      <c r="O43" s="200"/>
      <c r="P43" s="200"/>
      <c r="Q43" s="200"/>
      <c r="R43" s="200"/>
    </row>
    <row r="44" spans="1:26">
      <c r="B44" s="57"/>
      <c r="F44" s="57"/>
      <c r="L44" s="137"/>
      <c r="O44" s="137"/>
      <c r="P44" s="137"/>
      <c r="Q44" s="137"/>
      <c r="R44" s="137"/>
    </row>
    <row r="45" spans="1:26">
      <c r="B45" s="57"/>
      <c r="F45" s="57"/>
      <c r="L45" s="137"/>
      <c r="O45" s="137"/>
      <c r="P45" s="137"/>
      <c r="Q45" s="137"/>
      <c r="R45" s="137"/>
    </row>
    <row r="46" spans="1:26">
      <c r="B46" s="57"/>
      <c r="F46" s="57"/>
      <c r="L46" s="137"/>
      <c r="O46" s="137"/>
      <c r="P46" s="137"/>
      <c r="Q46" s="137"/>
      <c r="R46" s="137"/>
    </row>
    <row r="47" spans="1:26">
      <c r="B47" s="57"/>
      <c r="F47" s="57"/>
      <c r="L47" s="137"/>
      <c r="O47" s="137"/>
      <c r="P47" s="137"/>
      <c r="Q47" s="137"/>
      <c r="R47" s="137"/>
    </row>
    <row r="48" spans="1:26">
      <c r="B48" s="57"/>
      <c r="F48" s="57"/>
      <c r="L48" s="137"/>
      <c r="O48" s="137"/>
      <c r="P48" s="137"/>
      <c r="Q48" s="137"/>
      <c r="R48" s="137"/>
    </row>
    <row r="49" spans="1:22">
      <c r="B49" s="57"/>
      <c r="F49" s="57"/>
      <c r="L49" s="137"/>
      <c r="O49" s="137"/>
      <c r="P49" s="137"/>
      <c r="Q49" s="137"/>
      <c r="R49" s="137"/>
    </row>
    <row r="50" spans="1:22">
      <c r="B50" s="57"/>
      <c r="F50" s="57"/>
      <c r="L50" s="137"/>
      <c r="O50" s="137"/>
      <c r="P50" s="137"/>
      <c r="Q50" s="137"/>
      <c r="R50" s="137"/>
    </row>
    <row r="51" spans="1:22">
      <c r="B51" s="57"/>
      <c r="F51" s="57"/>
      <c r="L51" s="137"/>
      <c r="O51" s="137"/>
      <c r="P51" s="137"/>
      <c r="Q51" s="137"/>
      <c r="R51" s="137"/>
    </row>
    <row r="52" spans="1:22">
      <c r="B52" s="57"/>
      <c r="F52" s="57"/>
      <c r="L52" s="137"/>
      <c r="O52" s="137"/>
      <c r="P52" s="137"/>
      <c r="Q52" s="137"/>
      <c r="R52" s="137"/>
    </row>
    <row r="53" spans="1:22">
      <c r="B53" s="57"/>
      <c r="F53" s="57"/>
      <c r="L53" s="137"/>
      <c r="O53" s="137"/>
      <c r="P53" s="137"/>
      <c r="Q53" s="137"/>
      <c r="R53" s="137"/>
    </row>
    <row r="54" spans="1:22">
      <c r="B54" s="57"/>
      <c r="F54" s="57"/>
      <c r="L54" s="137"/>
      <c r="O54" s="137"/>
      <c r="P54" s="137"/>
      <c r="Q54" s="137"/>
      <c r="R54" s="137"/>
    </row>
    <row r="55" spans="1:22">
      <c r="B55" s="57"/>
      <c r="F55" s="57"/>
      <c r="L55" s="137"/>
      <c r="O55" s="137"/>
      <c r="P55" s="137"/>
      <c r="Q55" s="137"/>
      <c r="R55" s="137"/>
    </row>
    <row r="56" spans="1:22">
      <c r="B56" s="57"/>
      <c r="F56" s="57"/>
      <c r="L56" s="137"/>
      <c r="O56" s="137"/>
      <c r="P56" s="137"/>
      <c r="Q56" s="137"/>
      <c r="R56" s="137"/>
    </row>
    <row r="57" spans="1:22">
      <c r="B57" s="57"/>
      <c r="F57" s="57"/>
      <c r="L57" s="137"/>
      <c r="O57" s="137"/>
      <c r="P57" s="137"/>
      <c r="Q57" s="137"/>
      <c r="R57" s="137"/>
    </row>
    <row r="58" spans="1:22">
      <c r="B58" s="57"/>
      <c r="F58" s="57"/>
      <c r="L58" s="137"/>
      <c r="O58" s="137"/>
      <c r="P58" s="137"/>
      <c r="Q58" s="137"/>
      <c r="R58" s="137"/>
    </row>
    <row r="59" spans="1:22">
      <c r="B59" s="57"/>
      <c r="F59" s="57"/>
      <c r="L59" s="137"/>
      <c r="O59" s="137"/>
      <c r="P59" s="137"/>
      <c r="Q59" s="137"/>
      <c r="R59" s="137"/>
    </row>
    <row r="60" spans="1:22">
      <c r="B60" s="57"/>
      <c r="F60" s="57"/>
      <c r="L60" s="137"/>
      <c r="O60" s="137"/>
      <c r="P60" s="137"/>
      <c r="Q60" s="137"/>
      <c r="R60" s="137"/>
    </row>
    <row r="61" spans="1:22">
      <c r="B61" s="57"/>
      <c r="F61" s="57"/>
      <c r="L61" s="137"/>
      <c r="O61" s="137"/>
      <c r="P61" s="137"/>
      <c r="Q61" s="137"/>
      <c r="R61" s="137"/>
    </row>
    <row r="62" spans="1:22">
      <c r="A62" s="245" t="s">
        <v>212</v>
      </c>
      <c r="B62" s="63" t="s">
        <v>213</v>
      </c>
      <c r="C62" s="66"/>
      <c r="D62" s="95" t="e">
        <f>SUMIF('1 BL anterior'!C:C,A62,'1 BL anterior'!#REF!)</f>
        <v>#REF!</v>
      </c>
      <c r="E62" s="89" t="e">
        <f>+F62-D62</f>
        <v>#REF!</v>
      </c>
      <c r="F62" s="95" t="e">
        <f>SUMIF(#REF!,A62,#REF!)</f>
        <v>#REF!</v>
      </c>
      <c r="G62" s="89" t="e">
        <f>+I62-D62</f>
        <v>#REF!</v>
      </c>
      <c r="H62" s="80" t="e">
        <f>+I62-F62</f>
        <v>#REF!</v>
      </c>
      <c r="I62" s="71" t="e">
        <f>SUMIF('3BL ACTUAL'!C:C,A62,'3BL ACTUAL'!#REF!)</f>
        <v>#REF!</v>
      </c>
      <c r="J62" s="30"/>
      <c r="K62" s="178">
        <f>SUMIF(AJUSTES!B:B,A62,AJUSTES!E:E)</f>
        <v>0</v>
      </c>
      <c r="L62" s="95">
        <f>SUMIF(AJUSTES!B:B,A62,AJUSTES!F:F)</f>
        <v>0</v>
      </c>
      <c r="M62" s="80" t="e">
        <f>+I62+K62-L62</f>
        <v>#REF!</v>
      </c>
      <c r="N62" s="80"/>
      <c r="O62" s="89"/>
      <c r="P62" s="80" t="e">
        <f>+M62+N62-O62</f>
        <v>#REF!</v>
      </c>
      <c r="Q62" s="14"/>
      <c r="R62" s="14"/>
      <c r="S62" s="14"/>
      <c r="U62" s="137"/>
      <c r="V62" s="137"/>
    </row>
    <row r="63" spans="1:22">
      <c r="A63" s="245" t="s">
        <v>208</v>
      </c>
      <c r="B63" s="63" t="s">
        <v>209</v>
      </c>
      <c r="C63" s="66"/>
      <c r="D63" s="95" t="e">
        <f>SUMIF('1 BL anterior'!C:C,A63,'1 BL anterior'!#REF!)</f>
        <v>#REF!</v>
      </c>
      <c r="E63" s="89" t="e">
        <f>+F63-D63</f>
        <v>#REF!</v>
      </c>
      <c r="F63" s="95" t="e">
        <f>SUMIF(#REF!,A63,#REF!)</f>
        <v>#REF!</v>
      </c>
      <c r="G63" s="89" t="e">
        <f>+I63-D63</f>
        <v>#REF!</v>
      </c>
      <c r="H63" s="80" t="e">
        <f>+I63-F63</f>
        <v>#REF!</v>
      </c>
      <c r="I63" s="71" t="e">
        <f>SUMIF('3BL ACTUAL'!C:C,A63,'3BL ACTUAL'!#REF!)</f>
        <v>#REF!</v>
      </c>
      <c r="J63" s="30"/>
      <c r="K63" s="178">
        <f>SUMIF(AJUSTES!B:B,A63,AJUSTES!E:E)</f>
        <v>0</v>
      </c>
      <c r="L63" s="95">
        <f>SUMIF(AJUSTES!B:B,A63,AJUSTES!F:F)</f>
        <v>0</v>
      </c>
      <c r="M63" s="80" t="e">
        <f>+I63+K63-L63</f>
        <v>#REF!</v>
      </c>
      <c r="N63" s="80"/>
      <c r="O63" s="89"/>
      <c r="P63" s="80" t="e">
        <f>+M63+N63-O63</f>
        <v>#REF!</v>
      </c>
      <c r="Q63" s="14"/>
      <c r="R63" s="14"/>
      <c r="S63" s="14"/>
      <c r="U63" s="137"/>
      <c r="V63" s="137"/>
    </row>
    <row r="64" spans="1:22">
      <c r="A64" s="245" t="s">
        <v>214</v>
      </c>
      <c r="B64" s="63" t="s">
        <v>215</v>
      </c>
      <c r="C64" s="66"/>
      <c r="D64" s="95" t="e">
        <f>SUMIF('1 BL anterior'!C:C,A64,'1 BL anterior'!#REF!)</f>
        <v>#REF!</v>
      </c>
      <c r="E64" s="89" t="e">
        <f>+F64-D64</f>
        <v>#REF!</v>
      </c>
      <c r="F64" s="95" t="e">
        <f>SUMIF(#REF!,A64,#REF!)</f>
        <v>#REF!</v>
      </c>
      <c r="G64" s="89" t="e">
        <f>+I64-D64</f>
        <v>#REF!</v>
      </c>
      <c r="H64" s="80" t="e">
        <f>+I64-F64</f>
        <v>#REF!</v>
      </c>
      <c r="I64" s="71" t="e">
        <f>SUMIF('3BL ACTUAL'!C:C,A64,'3BL ACTUAL'!#REF!)</f>
        <v>#REF!</v>
      </c>
      <c r="J64" s="30"/>
      <c r="K64" s="178">
        <f>SUMIF(AJUSTES!B:B,A64,AJUSTES!E:E)</f>
        <v>0</v>
      </c>
      <c r="L64" s="95">
        <f>SUMIF(AJUSTES!B:B,A64,AJUSTES!F:F)</f>
        <v>0</v>
      </c>
      <c r="M64" s="80" t="e">
        <f>+I64+K64-L64</f>
        <v>#REF!</v>
      </c>
      <c r="N64" s="80"/>
      <c r="O64" s="89"/>
      <c r="P64" s="80" t="e">
        <f>+M64+N64-O64</f>
        <v>#REF!</v>
      </c>
      <c r="Q64" s="14"/>
      <c r="R64" s="14"/>
      <c r="S64" s="14"/>
      <c r="U64" s="137"/>
      <c r="V64" s="137"/>
    </row>
    <row r="65" spans="1:22" ht="15">
      <c r="A65" s="284" t="s">
        <v>217</v>
      </c>
      <c r="B65" s="286" t="s">
        <v>218</v>
      </c>
      <c r="C65" s="66"/>
      <c r="D65" s="95" t="e">
        <f>SUMIF('1 BL anterior'!C:C,A65,'1 BL anterior'!#REF!)</f>
        <v>#REF!</v>
      </c>
      <c r="E65" s="89" t="e">
        <f>+F65-D65</f>
        <v>#REF!</v>
      </c>
      <c r="F65" s="95" t="e">
        <f>SUMIF(#REF!,A65,#REF!)</f>
        <v>#REF!</v>
      </c>
      <c r="G65" s="89" t="e">
        <f>+I65-D65</f>
        <v>#REF!</v>
      </c>
      <c r="H65" s="80" t="e">
        <f>+I65-F65</f>
        <v>#REF!</v>
      </c>
      <c r="I65" s="71" t="e">
        <f>SUMIF('3BL ACTUAL'!C:C,A65,'3BL ACTUAL'!#REF!)</f>
        <v>#REF!</v>
      </c>
      <c r="J65" s="30"/>
      <c r="K65" s="178">
        <f>SUMIF(AJUSTES!B:B,A65,AJUSTES!E:E)</f>
        <v>0</v>
      </c>
      <c r="L65" s="95">
        <f>SUMIF(AJUSTES!B:B,A65,AJUSTES!F:F)</f>
        <v>0</v>
      </c>
      <c r="M65" s="80" t="e">
        <f>+I65+K65-L65</f>
        <v>#REF!</v>
      </c>
      <c r="N65" s="80"/>
      <c r="O65" s="89"/>
      <c r="P65" s="80" t="e">
        <f>+M65+N65-O65</f>
        <v>#REF!</v>
      </c>
      <c r="Q65" s="14"/>
      <c r="R65" s="14"/>
      <c r="S65" s="14"/>
      <c r="U65" s="137"/>
      <c r="V65" s="137"/>
    </row>
    <row r="66" spans="1:22">
      <c r="A66" s="245" t="s">
        <v>210</v>
      </c>
      <c r="B66" s="338" t="s">
        <v>211</v>
      </c>
      <c r="C66" s="66"/>
      <c r="D66" s="95" t="e">
        <f>SUMIF('1 BL anterior'!C:C,A66,'1 BL anterior'!#REF!)</f>
        <v>#REF!</v>
      </c>
      <c r="E66" s="89" t="e">
        <f>+F66-D66</f>
        <v>#REF!</v>
      </c>
      <c r="F66" s="95" t="e">
        <f>SUMIF(#REF!,A66,#REF!)</f>
        <v>#REF!</v>
      </c>
      <c r="G66" s="89" t="e">
        <f>+I66-D66</f>
        <v>#REF!</v>
      </c>
      <c r="H66" s="80" t="e">
        <f>+I66-F66</f>
        <v>#REF!</v>
      </c>
      <c r="I66" s="71" t="e">
        <f>SUMIF('3BL ACTUAL'!C:C,A66,'3BL ACTUAL'!#REF!)</f>
        <v>#REF!</v>
      </c>
      <c r="J66" s="30"/>
      <c r="K66" s="178">
        <f>SUMIF(AJUSTES!B:B,A66,AJUSTES!E:E)</f>
        <v>0</v>
      </c>
      <c r="L66" s="95">
        <f>SUMIF(AJUSTES!B:B,A66,AJUSTES!F:F)</f>
        <v>0</v>
      </c>
      <c r="M66" s="80" t="e">
        <f>+I66+K66-L66</f>
        <v>#REF!</v>
      </c>
      <c r="N66" s="80"/>
      <c r="O66" s="89"/>
      <c r="P66" s="80" t="e">
        <f>+M66+N66-O66</f>
        <v>#REF!</v>
      </c>
      <c r="Q66" s="14"/>
      <c r="R66" s="14"/>
      <c r="S66" s="14"/>
      <c r="U66" s="137"/>
      <c r="V66" s="137"/>
    </row>
  </sheetData>
  <mergeCells count="6">
    <mergeCell ref="R2:S4"/>
    <mergeCell ref="E7:F7"/>
    <mergeCell ref="H7:I7"/>
    <mergeCell ref="O7:P7"/>
    <mergeCell ref="S7:T7"/>
    <mergeCell ref="S6:U6"/>
  </mergeCells>
  <phoneticPr fontId="0" type="noConversion"/>
  <pageMargins left="0.35433070866141736" right="0.55118110236220474" top="0.55118110236220474" bottom="0.74803149606299213" header="0.31496062992125984" footer="0.51181102362204722"/>
  <pageSetup paperSize="9" scale="56" orientation="landscape" horizontalDpi="4294967292" r:id="rId1"/>
  <headerFooter alignWithMargins="0">
    <oddHeader>&amp;A</oddHeader>
    <oddFooter>Página &amp;P</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76">
    <tabColor rgb="FF002060"/>
    <pageSetUpPr fitToPage="1"/>
  </sheetPr>
  <dimension ref="A1:Z65"/>
  <sheetViews>
    <sheetView workbookViewId="0"/>
  </sheetViews>
  <sheetFormatPr baseColWidth="10" defaultColWidth="11.42578125" defaultRowHeight="12.75"/>
  <cols>
    <col min="1" max="1" width="8.7109375" style="245" customWidth="1"/>
    <col min="2" max="2" width="9.42578125" customWidth="1"/>
    <col min="3" max="3" width="53.7109375" customWidth="1"/>
    <col min="4" max="4" width="6.7109375" customWidth="1"/>
    <col min="5" max="5" width="11.85546875" bestFit="1" customWidth="1"/>
    <col min="6" max="6" width="9.7109375" bestFit="1" customWidth="1"/>
    <col min="7" max="9" width="11.85546875" bestFit="1" customWidth="1"/>
    <col min="10" max="10" width="11.85546875" customWidth="1"/>
    <col min="11" max="11" width="9.5703125" bestFit="1" customWidth="1"/>
    <col min="12" max="12" width="10.140625" bestFit="1" customWidth="1"/>
    <col min="13" max="13" width="11.85546875" bestFit="1" customWidth="1"/>
    <col min="14" max="14" width="9.5703125" bestFit="1" customWidth="1"/>
    <col min="15" max="15" width="10.140625" bestFit="1" customWidth="1"/>
    <col min="16" max="16" width="11.85546875" bestFit="1" customWidth="1"/>
    <col min="17" max="18" width="9.140625" customWidth="1"/>
    <col min="19" max="19" width="7.85546875" bestFit="1" customWidth="1"/>
    <col min="20" max="20" width="10.5703125" customWidth="1"/>
  </cols>
  <sheetData>
    <row r="1" spans="1:26">
      <c r="A1"/>
      <c r="B1" s="57"/>
      <c r="C1" s="235"/>
      <c r="F1" s="57"/>
      <c r="L1" s="137"/>
      <c r="O1" s="137"/>
      <c r="P1" s="137"/>
      <c r="Q1" s="137"/>
      <c r="R1" s="137"/>
    </row>
    <row r="2" spans="1:26">
      <c r="A2"/>
      <c r="B2" s="57"/>
      <c r="C2" s="1"/>
      <c r="D2" s="1"/>
      <c r="E2" s="1"/>
      <c r="F2" s="1"/>
      <c r="G2" s="1"/>
      <c r="H2" s="1"/>
      <c r="I2" s="1"/>
      <c r="J2" s="1"/>
      <c r="K2" s="1"/>
      <c r="L2" s="191"/>
      <c r="M2" s="1"/>
      <c r="N2" s="1"/>
      <c r="O2" s="191"/>
      <c r="P2" s="191"/>
      <c r="Q2" s="191"/>
      <c r="R2" s="3509">
        <f>+'5 PG101'!C26</f>
        <v>705</v>
      </c>
      <c r="S2" s="3509"/>
    </row>
    <row r="3" spans="1:26">
      <c r="A3"/>
      <c r="B3" s="57"/>
      <c r="C3" s="1" t="str">
        <f>+'4 BG101'!$B$3</f>
        <v>ANEXOS A LOS ESTADOS FINANCIEROS</v>
      </c>
      <c r="D3" s="1"/>
      <c r="E3" s="1"/>
      <c r="F3" s="1"/>
      <c r="G3" s="1"/>
      <c r="H3" s="1"/>
      <c r="I3" s="1"/>
      <c r="J3" s="1"/>
      <c r="K3" s="1"/>
      <c r="L3" s="191"/>
      <c r="M3" s="1"/>
      <c r="N3" s="1"/>
      <c r="O3" s="191"/>
      <c r="P3" s="191"/>
      <c r="Q3" s="191"/>
      <c r="R3" s="3509"/>
      <c r="S3" s="3509"/>
    </row>
    <row r="4" spans="1:26">
      <c r="A4"/>
      <c r="B4" s="57"/>
      <c r="C4" s="1" t="str">
        <f>+'5 PG101'!B26</f>
        <v>gastos de provisones</v>
      </c>
      <c r="D4" s="1"/>
      <c r="E4" s="1"/>
      <c r="F4" s="1"/>
      <c r="G4" s="1"/>
      <c r="H4" s="1"/>
      <c r="I4" s="1"/>
      <c r="J4" s="1"/>
      <c r="K4" s="1"/>
      <c r="L4" s="191"/>
      <c r="M4" s="1"/>
      <c r="N4" s="1"/>
      <c r="O4" s="191"/>
      <c r="P4" s="191"/>
      <c r="Q4" s="191"/>
      <c r="R4" s="3509"/>
      <c r="S4" s="3509"/>
    </row>
    <row r="5" spans="1:26" ht="13.5" thickBot="1">
      <c r="A5"/>
      <c r="B5" s="57"/>
      <c r="C5" s="1" t="str">
        <f>+'5 PG101'!$A$5</f>
        <v>AL 31 DE DICIEMBRE DEL 2023</v>
      </c>
      <c r="D5" s="1"/>
      <c r="E5" s="1"/>
      <c r="F5" s="1"/>
      <c r="G5" s="1"/>
      <c r="H5" s="1"/>
      <c r="I5" s="1"/>
      <c r="J5" s="1"/>
      <c r="K5" s="1"/>
      <c r="L5" s="191"/>
      <c r="M5" s="1"/>
      <c r="N5" s="1"/>
      <c r="O5" s="191"/>
      <c r="P5" s="191"/>
      <c r="Q5" s="191"/>
      <c r="R5" s="137"/>
    </row>
    <row r="6" spans="1:26">
      <c r="A6"/>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6">
      <c r="A7" t="s">
        <v>121</v>
      </c>
      <c r="B7" s="5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A8"/>
      <c r="B8" s="57"/>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c r="A9"/>
      <c r="B9" s="57"/>
      <c r="C9" s="264"/>
      <c r="D9" s="332"/>
      <c r="E9" s="392"/>
      <c r="F9" s="393"/>
      <c r="G9" s="332"/>
      <c r="H9" s="392"/>
      <c r="I9" s="393"/>
      <c r="J9" s="235"/>
      <c r="K9" s="392"/>
      <c r="L9" s="393"/>
      <c r="M9" s="332"/>
      <c r="N9" s="13"/>
      <c r="O9" s="95"/>
      <c r="P9" s="178"/>
      <c r="Q9" s="418"/>
      <c r="R9" s="419"/>
      <c r="S9" s="417"/>
      <c r="T9" s="154"/>
      <c r="U9" s="14"/>
    </row>
    <row r="10" spans="1:26" ht="13.5" thickBot="1">
      <c r="A10"/>
      <c r="B10" s="431"/>
      <c r="C10" s="189" t="s">
        <v>180</v>
      </c>
      <c r="D10" s="98"/>
      <c r="E10" s="428"/>
      <c r="F10" s="421"/>
      <c r="G10" s="200"/>
      <c r="H10" s="412"/>
      <c r="I10" s="421"/>
      <c r="J10" s="200"/>
      <c r="K10" s="412"/>
      <c r="L10" s="413"/>
      <c r="M10" s="200"/>
      <c r="N10" s="95"/>
      <c r="O10" s="95"/>
      <c r="P10" s="178"/>
      <c r="Q10" s="420"/>
      <c r="R10" s="421"/>
      <c r="S10" s="21"/>
      <c r="T10" s="14"/>
      <c r="U10" s="14"/>
      <c r="W10" s="66"/>
      <c r="X10" s="66"/>
      <c r="Y10" s="66"/>
      <c r="Z10" s="66"/>
    </row>
    <row r="11" spans="1:26" ht="15">
      <c r="A11">
        <v>7142</v>
      </c>
      <c r="B11" s="57">
        <v>7143</v>
      </c>
      <c r="C11" s="367" t="s">
        <v>380</v>
      </c>
      <c r="D11" s="98"/>
      <c r="E11" s="490">
        <f>SUMIF('1 BL anterior'!B:B,A11,'1 BL anterior'!E:E)</f>
        <v>0</v>
      </c>
      <c r="F11" s="419">
        <f>SUMIF('1 BL anterior'!B:B,B11,'1 BL anterior'!E:E)</f>
        <v>0</v>
      </c>
      <c r="G11" s="442"/>
      <c r="H11" s="412">
        <f>SUMIF('2 BL preli'!A:A,A11,'2 BL preli'!D:D)</f>
        <v>0</v>
      </c>
      <c r="I11" s="421">
        <f>SUMIF('2 BL preli'!A:A,B11,'2 BL preli'!D:D)</f>
        <v>0</v>
      </c>
      <c r="J11" s="442"/>
      <c r="K11" s="491"/>
      <c r="L11" s="492"/>
      <c r="M11" s="442"/>
      <c r="N11" s="441"/>
      <c r="O11" s="441"/>
      <c r="P11" s="443"/>
      <c r="Q11" s="418">
        <f>SUMIF('3BL ACTUAL'!B:B,A11,'3BL ACTUAL'!E:E)</f>
        <v>0</v>
      </c>
      <c r="R11" s="421">
        <f>SUMIF('3BL ACTUAL'!B:B,B11,'3BL ACTUAL'!E:E)</f>
        <v>0</v>
      </c>
      <c r="S11" s="21">
        <f t="shared" ref="S11:S18" si="0">IF(R11&lt;&gt;0,1,0)</f>
        <v>0</v>
      </c>
      <c r="T11" s="14">
        <f t="shared" ref="T11:T18" si="1">IF(R11&lt;&gt;0,3,0)</f>
        <v>0</v>
      </c>
      <c r="U11" s="14">
        <f t="shared" ref="U11:U18" si="2">+S11+T11</f>
        <v>0</v>
      </c>
      <c r="W11" s="66"/>
      <c r="X11" s="66"/>
      <c r="Y11" s="66"/>
      <c r="Z11" s="66"/>
    </row>
    <row r="12" spans="1:26" ht="15">
      <c r="A12">
        <v>7145</v>
      </c>
      <c r="B12" s="57">
        <v>7146</v>
      </c>
      <c r="C12" s="367" t="s">
        <v>533</v>
      </c>
      <c r="D12" s="98"/>
      <c r="E12" s="428">
        <f>SUMIF('1 BL anterior'!B:B,A12,'1 BL anterior'!E:E)</f>
        <v>0</v>
      </c>
      <c r="F12" s="421">
        <f>SUMIF('1 BL anterior'!B:B,B12,'1 BL anterior'!E:E)</f>
        <v>0</v>
      </c>
      <c r="G12" s="200"/>
      <c r="H12" s="412">
        <f>SUMIF('2 BL preli'!A:A,A12,'2 BL preli'!D:D)</f>
        <v>0</v>
      </c>
      <c r="I12" s="421">
        <f>SUMIF('2 BL preli'!A:A,B12,'2 BL preli'!D:D)</f>
        <v>0</v>
      </c>
      <c r="J12" s="200"/>
      <c r="K12" s="412"/>
      <c r="L12" s="413"/>
      <c r="M12" s="200"/>
      <c r="N12" s="95"/>
      <c r="O12" s="95"/>
      <c r="P12" s="178"/>
      <c r="Q12" s="420">
        <f>SUMIF('3BL ACTUAL'!B:B,A12,'3BL ACTUAL'!E:E)</f>
        <v>0</v>
      </c>
      <c r="R12" s="421">
        <f>SUMIF('3BL ACTUAL'!B:B,B12,'3BL ACTUAL'!E:E)</f>
        <v>0</v>
      </c>
      <c r="S12" s="21">
        <f t="shared" si="0"/>
        <v>0</v>
      </c>
      <c r="T12" s="14">
        <f t="shared" si="1"/>
        <v>0</v>
      </c>
      <c r="U12" s="14">
        <f t="shared" si="2"/>
        <v>0</v>
      </c>
      <c r="X12" s="66"/>
      <c r="Y12" s="66"/>
      <c r="Z12" s="66"/>
    </row>
    <row r="13" spans="1:26" ht="15">
      <c r="A13" s="431" t="s">
        <v>664</v>
      </c>
      <c r="B13" s="432">
        <v>7149</v>
      </c>
      <c r="C13" s="367" t="s">
        <v>382</v>
      </c>
      <c r="D13" s="98"/>
      <c r="E13" s="428">
        <f>SUMIF('1 BL anterior'!B:B,A13,'1 BL anterior'!E:E)</f>
        <v>0</v>
      </c>
      <c r="F13" s="421">
        <f>SUMIF('1 BL anterior'!B:B,B13,'1 BL anterior'!E:E)</f>
        <v>0</v>
      </c>
      <c r="G13" s="200"/>
      <c r="H13" s="412">
        <f>SUMIF('2 BL preli'!A:A,A13,'2 BL preli'!D:D)</f>
        <v>0</v>
      </c>
      <c r="I13" s="421">
        <f>SUMIF('2 BL preli'!A:A,B13,'2 BL preli'!D:D)</f>
        <v>0</v>
      </c>
      <c r="J13" s="200"/>
      <c r="K13" s="412"/>
      <c r="L13" s="413"/>
      <c r="M13" s="200"/>
      <c r="N13" s="95"/>
      <c r="O13" s="95"/>
      <c r="P13" s="178"/>
      <c r="Q13" s="420">
        <f>SUMIF('3BL ACTUAL'!B:B,A13,'3BL ACTUAL'!E:E)</f>
        <v>0</v>
      </c>
      <c r="R13" s="421">
        <f>SUMIF('3BL ACTUAL'!B:B,B13,'3BL ACTUAL'!E:E)</f>
        <v>0</v>
      </c>
      <c r="S13" s="21">
        <f t="shared" si="0"/>
        <v>0</v>
      </c>
      <c r="T13" s="14">
        <f t="shared" si="1"/>
        <v>0</v>
      </c>
      <c r="U13" s="14">
        <f t="shared" si="2"/>
        <v>0</v>
      </c>
      <c r="X13" s="66"/>
      <c r="Y13" s="66"/>
      <c r="Z13" s="66"/>
    </row>
    <row r="14" spans="1:26" ht="15">
      <c r="A14" s="431" t="s">
        <v>664</v>
      </c>
      <c r="B14" s="432">
        <v>7152</v>
      </c>
      <c r="C14" s="367" t="s">
        <v>383</v>
      </c>
      <c r="D14" s="425"/>
      <c r="E14" s="428">
        <f>SUMIF('1 BL anterior'!B:B,A14,'1 BL anterior'!E:E)</f>
        <v>0</v>
      </c>
      <c r="F14" s="421">
        <f>SUMIF('1 BL anterior'!B:B,B14,'1 BL anterior'!E:E)</f>
        <v>0</v>
      </c>
      <c r="G14" s="200"/>
      <c r="H14" s="412">
        <f>SUMIF('2 BL preli'!A:A,A14,'2 BL preli'!D:D)</f>
        <v>0</v>
      </c>
      <c r="I14" s="421">
        <f>SUMIF('2 BL preli'!A:A,B14,'2 BL preli'!D:D)</f>
        <v>0</v>
      </c>
      <c r="J14" s="200"/>
      <c r="K14" s="412"/>
      <c r="L14" s="413"/>
      <c r="M14" s="200"/>
      <c r="N14" s="95"/>
      <c r="O14" s="95"/>
      <c r="P14" s="178"/>
      <c r="Q14" s="420">
        <f>SUMIF('3BL ACTUAL'!B:B,A14,'3BL ACTUAL'!E:E)</f>
        <v>0</v>
      </c>
      <c r="R14" s="421">
        <f>SUMIF('3BL ACTUAL'!B:B,B14,'3BL ACTUAL'!E:E)</f>
        <v>0</v>
      </c>
      <c r="S14" s="21">
        <f t="shared" si="0"/>
        <v>0</v>
      </c>
      <c r="T14" s="14">
        <f t="shared" si="1"/>
        <v>0</v>
      </c>
      <c r="U14" s="14">
        <f t="shared" si="2"/>
        <v>0</v>
      </c>
      <c r="X14" s="66"/>
      <c r="Y14" s="66"/>
      <c r="Z14" s="66"/>
    </row>
    <row r="15" spans="1:26" ht="15">
      <c r="A15" s="431" t="s">
        <v>664</v>
      </c>
      <c r="B15" s="432">
        <v>7155</v>
      </c>
      <c r="C15" s="367" t="s">
        <v>384</v>
      </c>
      <c r="D15" s="98"/>
      <c r="E15" s="428">
        <f>SUMIF('1 BL anterior'!B:B,A15,'1 BL anterior'!E:E)</f>
        <v>0</v>
      </c>
      <c r="F15" s="421">
        <f>SUMIF('1 BL anterior'!B:B,B15,'1 BL anterior'!E:E)</f>
        <v>0</v>
      </c>
      <c r="G15" s="200"/>
      <c r="H15" s="412">
        <f>SUMIF('2 BL preli'!A:A,A15,'2 BL preli'!D:D)</f>
        <v>0</v>
      </c>
      <c r="I15" s="421">
        <f>SUMIF('2 BL preli'!A:A,B15,'2 BL preli'!D:D)</f>
        <v>0</v>
      </c>
      <c r="J15" s="200"/>
      <c r="K15" s="412"/>
      <c r="L15" s="413"/>
      <c r="M15" s="200"/>
      <c r="N15" s="95"/>
      <c r="O15" s="95"/>
      <c r="P15" s="178"/>
      <c r="Q15" s="420">
        <f>SUMIF('3BL ACTUAL'!B:B,A15,'3BL ACTUAL'!E:E)</f>
        <v>0</v>
      </c>
      <c r="R15" s="421">
        <f>SUMIF('3BL ACTUAL'!B:B,B15,'3BL ACTUAL'!E:E)</f>
        <v>0</v>
      </c>
      <c r="S15" s="21">
        <f t="shared" si="0"/>
        <v>0</v>
      </c>
      <c r="T15" s="14">
        <f t="shared" si="1"/>
        <v>0</v>
      </c>
      <c r="U15" s="14">
        <f t="shared" si="2"/>
        <v>0</v>
      </c>
      <c r="X15" s="66"/>
      <c r="Y15" s="66"/>
      <c r="Z15" s="66"/>
    </row>
    <row r="16" spans="1:26" ht="15">
      <c r="A16" s="431" t="s">
        <v>664</v>
      </c>
      <c r="B16" s="432">
        <v>7158</v>
      </c>
      <c r="C16" s="367" t="s">
        <v>385</v>
      </c>
      <c r="D16" s="98"/>
      <c r="E16" s="428">
        <f>SUMIF('1 BL anterior'!B:B,A16,'1 BL anterior'!E:E)</f>
        <v>0</v>
      </c>
      <c r="F16" s="421">
        <f>SUMIF('1 BL anterior'!B:B,B16,'1 BL anterior'!E:E)</f>
        <v>0</v>
      </c>
      <c r="G16" s="200"/>
      <c r="H16" s="412">
        <f>SUMIF('2 BL preli'!A:A,A16,'2 BL preli'!D:D)</f>
        <v>0</v>
      </c>
      <c r="I16" s="421">
        <f>SUMIF('2 BL preli'!A:A,B16,'2 BL preli'!D:D)</f>
        <v>0</v>
      </c>
      <c r="J16" s="200"/>
      <c r="K16" s="412"/>
      <c r="L16" s="413"/>
      <c r="M16" s="200"/>
      <c r="N16" s="95"/>
      <c r="O16" s="95"/>
      <c r="P16" s="178"/>
      <c r="Q16" s="420">
        <f>SUMIF('3BL ACTUAL'!B:B,A16,'3BL ACTUAL'!E:E)</f>
        <v>0</v>
      </c>
      <c r="R16" s="421">
        <f>SUMIF('3BL ACTUAL'!B:B,B16,'3BL ACTUAL'!E:E)</f>
        <v>0</v>
      </c>
      <c r="S16" s="21">
        <f t="shared" si="0"/>
        <v>0</v>
      </c>
      <c r="T16" s="14">
        <f t="shared" si="1"/>
        <v>0</v>
      </c>
      <c r="U16" s="14">
        <f t="shared" si="2"/>
        <v>0</v>
      </c>
      <c r="X16" s="66"/>
      <c r="Y16" s="66"/>
      <c r="Z16" s="66"/>
    </row>
    <row r="17" spans="1:26" ht="15">
      <c r="A17">
        <v>7160</v>
      </c>
      <c r="B17" s="431">
        <v>7161</v>
      </c>
      <c r="C17" s="367" t="s">
        <v>386</v>
      </c>
      <c r="D17" s="98"/>
      <c r="E17" s="428">
        <f>SUMIF('1 BL anterior'!B:B,A17,'1 BL anterior'!E:E)</f>
        <v>0</v>
      </c>
      <c r="F17" s="421">
        <f>SUMIF('1 BL anterior'!B:B,B17,'1 BL anterior'!E:E)</f>
        <v>0</v>
      </c>
      <c r="G17" s="200"/>
      <c r="H17" s="412">
        <f>SUMIF('2 BL preli'!A:A,A17,'2 BL preli'!D:D)</f>
        <v>0</v>
      </c>
      <c r="I17" s="421">
        <f>SUMIF('2 BL preli'!A:A,B17,'2 BL preli'!D:D)</f>
        <v>0</v>
      </c>
      <c r="J17" s="200"/>
      <c r="K17" s="412"/>
      <c r="L17" s="413"/>
      <c r="M17" s="200"/>
      <c r="N17" s="95"/>
      <c r="O17" s="95"/>
      <c r="P17" s="178"/>
      <c r="Q17" s="420">
        <f>SUMIF('3BL ACTUAL'!B:B,A17,'3BL ACTUAL'!E:E)</f>
        <v>0</v>
      </c>
      <c r="R17" s="421">
        <f>SUMIF('3BL ACTUAL'!B:B,B17,'3BL ACTUAL'!E:E)</f>
        <v>0</v>
      </c>
      <c r="S17" s="21">
        <f t="shared" si="0"/>
        <v>0</v>
      </c>
      <c r="T17" s="14">
        <f t="shared" si="1"/>
        <v>0</v>
      </c>
      <c r="U17" s="14">
        <f t="shared" si="2"/>
        <v>0</v>
      </c>
      <c r="X17" s="66"/>
      <c r="Y17" s="66"/>
      <c r="Z17" s="66"/>
    </row>
    <row r="18" spans="1:26" ht="15.75" thickBot="1">
      <c r="A18">
        <v>7163</v>
      </c>
      <c r="B18" s="431">
        <v>7164</v>
      </c>
      <c r="C18" s="367" t="s">
        <v>238</v>
      </c>
      <c r="D18" s="98"/>
      <c r="E18" s="493">
        <f>SUMIF('1 BL anterior'!B:B,A18,'1 BL anterior'!E:E)</f>
        <v>0</v>
      </c>
      <c r="F18" s="394">
        <f>SUMIF('1 BL anterior'!B:B,B18,'1 BL anterior'!E:E)</f>
        <v>0</v>
      </c>
      <c r="G18" s="446"/>
      <c r="H18" s="412">
        <f>SUMIF('2 BL preli'!A:A,A18,'2 BL preli'!D:D)</f>
        <v>0</v>
      </c>
      <c r="I18" s="421">
        <f>SUMIF('2 BL preli'!A:A,B18,'2 BL preli'!D:D)</f>
        <v>0</v>
      </c>
      <c r="J18" s="446"/>
      <c r="K18" s="415"/>
      <c r="L18" s="416"/>
      <c r="M18" s="446"/>
      <c r="N18" s="445"/>
      <c r="O18" s="445"/>
      <c r="P18" s="447"/>
      <c r="Q18" s="422">
        <f>SUMIF('3BL ACTUAL'!B:B,A18,'3BL ACTUAL'!E:E)</f>
        <v>0</v>
      </c>
      <c r="R18" s="421">
        <f>SUMIF('3BL ACTUAL'!B:B,B18,'3BL ACTUAL'!E:E)</f>
        <v>0</v>
      </c>
      <c r="S18" s="21">
        <f t="shared" si="0"/>
        <v>0</v>
      </c>
      <c r="T18" s="14">
        <f t="shared" si="1"/>
        <v>0</v>
      </c>
      <c r="U18" s="14">
        <f t="shared" si="2"/>
        <v>0</v>
      </c>
      <c r="X18" s="66"/>
      <c r="Y18" s="66"/>
      <c r="Z18" s="66"/>
    </row>
    <row r="19" spans="1:26" ht="13.5" thickBot="1">
      <c r="A19" s="1071"/>
      <c r="B19" s="1172">
        <f>+R30+Q30</f>
        <v>0</v>
      </c>
      <c r="C19" s="1118">
        <f>+E30+F30</f>
        <v>0</v>
      </c>
      <c r="D19" s="1090"/>
      <c r="E19" s="495">
        <f t="shared" ref="E19:R19" si="3">SUM(E11:E18)</f>
        <v>0</v>
      </c>
      <c r="F19" s="457">
        <f t="shared" si="3"/>
        <v>0</v>
      </c>
      <c r="G19" s="478">
        <f t="shared" si="3"/>
        <v>0</v>
      </c>
      <c r="H19" s="482">
        <f t="shared" si="3"/>
        <v>0</v>
      </c>
      <c r="I19" s="457">
        <f t="shared" si="3"/>
        <v>0</v>
      </c>
      <c r="J19" s="478"/>
      <c r="K19" s="482">
        <f t="shared" si="3"/>
        <v>0</v>
      </c>
      <c r="L19" s="496">
        <f t="shared" si="3"/>
        <v>0</v>
      </c>
      <c r="M19" s="478">
        <f t="shared" si="3"/>
        <v>0</v>
      </c>
      <c r="N19" s="455">
        <f t="shared" si="3"/>
        <v>0</v>
      </c>
      <c r="O19" s="455">
        <f t="shared" si="3"/>
        <v>0</v>
      </c>
      <c r="P19" s="456">
        <f t="shared" si="3"/>
        <v>0</v>
      </c>
      <c r="Q19" s="477">
        <f t="shared" si="3"/>
        <v>0</v>
      </c>
      <c r="R19" s="457">
        <f t="shared" si="3"/>
        <v>0</v>
      </c>
      <c r="S19" s="1167">
        <f>IF(SUM(S$11:S18)=0,0,SUM(S$11:S18)/COUNTIF(S$11:S18,"&gt;0"))</f>
        <v>0</v>
      </c>
      <c r="T19" s="1167">
        <f>IF(SUM(T$11:T18)=0,0,SUM(T$11:T18)/COUNTIF(T$11:T18,"&gt;0"))</f>
        <v>0</v>
      </c>
      <c r="U19" s="1167">
        <f>IF(SUM(U$11:U18)=0,0,SUM(U$11:U18)/COUNTIF(U$11:U18,"&gt;0"))</f>
        <v>0</v>
      </c>
      <c r="V19">
        <f>+C20</f>
        <v>0</v>
      </c>
      <c r="X19" s="66"/>
      <c r="Y19" s="66"/>
      <c r="Z19" s="66"/>
    </row>
    <row r="20" spans="1:26">
      <c r="A20"/>
      <c r="B20" s="57"/>
      <c r="C20" s="63"/>
      <c r="D20" s="98"/>
      <c r="E20" s="428"/>
      <c r="F20" s="421"/>
      <c r="G20" s="200"/>
      <c r="H20" s="412"/>
      <c r="I20" s="421"/>
      <c r="J20" s="200"/>
      <c r="K20" s="412"/>
      <c r="L20" s="413"/>
      <c r="M20" s="200"/>
      <c r="N20" s="95"/>
      <c r="O20" s="95"/>
      <c r="P20" s="178"/>
      <c r="Q20" s="420"/>
      <c r="R20" s="421"/>
      <c r="S20" s="21"/>
      <c r="T20" s="14"/>
      <c r="U20" s="14"/>
      <c r="X20" s="66"/>
      <c r="Y20" s="66"/>
      <c r="Z20" s="66"/>
    </row>
    <row r="21" spans="1:26">
      <c r="A21"/>
      <c r="B21" s="57"/>
      <c r="C21" s="63"/>
      <c r="D21" s="98"/>
      <c r="E21" s="428"/>
      <c r="F21" s="421"/>
      <c r="G21" s="200"/>
      <c r="H21" s="412"/>
      <c r="I21" s="421"/>
      <c r="J21" s="200"/>
      <c r="K21" s="412"/>
      <c r="L21" s="413"/>
      <c r="M21" s="200"/>
      <c r="N21" s="95"/>
      <c r="O21" s="95"/>
      <c r="P21" s="178"/>
      <c r="Q21" s="420"/>
      <c r="R21" s="421"/>
      <c r="S21" s="21"/>
      <c r="T21" s="14"/>
      <c r="U21" s="14"/>
      <c r="X21" s="66"/>
      <c r="Y21" s="66"/>
      <c r="Z21" s="66"/>
    </row>
    <row r="22" spans="1:26">
      <c r="A22"/>
      <c r="B22" s="1814"/>
      <c r="C22" s="1815"/>
      <c r="D22" s="98"/>
      <c r="E22" s="412">
        <f>SUMIF('1 BL anterior'!C:C,A22,'1 BL anterior'!E:E)</f>
        <v>0</v>
      </c>
      <c r="F22" s="421">
        <f>SUMIF('1 BL anterior'!C:C,B22,'1 BL anterior'!E:E)</f>
        <v>0</v>
      </c>
      <c r="G22" s="200"/>
      <c r="H22" s="412">
        <f>SUMIF('2 BL preli'!B:B,A22,'2 BL preli'!D:D)</f>
        <v>0</v>
      </c>
      <c r="I22" s="421">
        <f>SUMIF('2 BL preli'!B:B,B22,'2 BL preli'!D:D)</f>
        <v>0</v>
      </c>
      <c r="J22" s="200"/>
      <c r="K22" s="412">
        <f>SUMIF('3BL ACTUAL'!C:C,A22,'3BL ACTUAL'!E:E)</f>
        <v>0</v>
      </c>
      <c r="L22" s="421">
        <f>SUMIF('3BL ACTUAL'!C:C,B22,'3BL ACTUAL'!E:E)</f>
        <v>0</v>
      </c>
      <c r="M22" s="179"/>
      <c r="N22" s="95"/>
      <c r="O22" s="154"/>
      <c r="P22" s="178"/>
      <c r="Q22" s="420">
        <f t="shared" ref="Q22:R26" si="4">+K22</f>
        <v>0</v>
      </c>
      <c r="R22" s="421">
        <f t="shared" si="4"/>
        <v>0</v>
      </c>
      <c r="S22" s="21"/>
      <c r="T22" s="14"/>
      <c r="U22" s="14"/>
      <c r="X22" s="66"/>
      <c r="Y22" s="66"/>
      <c r="Z22" s="66"/>
    </row>
    <row r="23" spans="1:26">
      <c r="A23"/>
      <c r="D23" s="98"/>
      <c r="E23" s="412">
        <f>SUMIF('1 BL anterior'!C:C,A23,'1 BL anterior'!E:E)</f>
        <v>0</v>
      </c>
      <c r="F23" s="421">
        <f>SUMIF('1 BL anterior'!C:C,B23,'1 BL anterior'!E:E)</f>
        <v>0</v>
      </c>
      <c r="G23" s="200"/>
      <c r="H23" s="412">
        <f>SUMIF('2 BL preli'!B:B,A23,'2 BL preli'!D:D)</f>
        <v>0</v>
      </c>
      <c r="I23" s="421">
        <f>SUMIF('2 BL preli'!B:B,B23,'2 BL preli'!D:D)</f>
        <v>0</v>
      </c>
      <c r="J23" s="200"/>
      <c r="K23" s="412">
        <f>SUMIF('3BL ACTUAL'!C:C,A23,'3BL ACTUAL'!E:E)</f>
        <v>0</v>
      </c>
      <c r="L23" s="421">
        <f>SUMIF('3BL ACTUAL'!C:C,B23,'3BL ACTUAL'!E:E)</f>
        <v>0</v>
      </c>
      <c r="M23" s="179"/>
      <c r="N23" s="95"/>
      <c r="O23" s="154"/>
      <c r="P23" s="178"/>
      <c r="Q23" s="420">
        <f t="shared" si="4"/>
        <v>0</v>
      </c>
      <c r="R23" s="421">
        <f t="shared" si="4"/>
        <v>0</v>
      </c>
      <c r="S23" s="21"/>
      <c r="T23" s="14"/>
      <c r="U23" s="14"/>
      <c r="X23" s="66"/>
      <c r="Y23" s="66"/>
      <c r="Z23" s="66"/>
    </row>
    <row r="24" spans="1:26" ht="15">
      <c r="A24"/>
      <c r="B24" s="432"/>
      <c r="C24" s="331"/>
      <c r="D24" s="98"/>
      <c r="E24" s="412">
        <f>SUMIF('1 BL anterior'!C:C,A24,'1 BL anterior'!E:E)</f>
        <v>0</v>
      </c>
      <c r="F24" s="421">
        <f>SUMIF('1 BL anterior'!C:C,B24,'1 BL anterior'!E:E)</f>
        <v>0</v>
      </c>
      <c r="G24" s="200"/>
      <c r="H24" s="412">
        <f>SUMIF('2 BL preli'!B:B,A24,'2 BL preli'!D:D)</f>
        <v>0</v>
      </c>
      <c r="I24" s="421">
        <f>SUMIF('2 BL preli'!B:B,B24,'2 BL preli'!D:D)</f>
        <v>0</v>
      </c>
      <c r="J24" s="200"/>
      <c r="K24" s="412">
        <f>SUMIF('3BL ACTUAL'!C:C,A24,'3BL ACTUAL'!E:E)</f>
        <v>0</v>
      </c>
      <c r="L24" s="421">
        <f>SUMIF('3BL ACTUAL'!C:C,B24,'3BL ACTUAL'!E:E)</f>
        <v>0</v>
      </c>
      <c r="M24" s="179"/>
      <c r="N24" s="95"/>
      <c r="O24" s="154"/>
      <c r="P24" s="178"/>
      <c r="Q24" s="420">
        <f t="shared" si="4"/>
        <v>0</v>
      </c>
      <c r="R24" s="421">
        <f t="shared" si="4"/>
        <v>0</v>
      </c>
      <c r="S24" s="21"/>
      <c r="T24" s="14"/>
      <c r="U24" s="14"/>
      <c r="X24" s="66"/>
      <c r="Y24" s="66"/>
      <c r="Z24" s="66"/>
    </row>
    <row r="25" spans="1:26" ht="15">
      <c r="A25"/>
      <c r="B25" s="432"/>
      <c r="C25" s="333"/>
      <c r="D25" s="98"/>
      <c r="E25" s="412">
        <f>SUMIF('1 BL anterior'!C:C,A25,'1 BL anterior'!E:E)</f>
        <v>0</v>
      </c>
      <c r="F25" s="421">
        <f>SUMIF('1 BL anterior'!C:C,B25,'1 BL anterior'!E:E)</f>
        <v>0</v>
      </c>
      <c r="G25" s="200"/>
      <c r="H25" s="412">
        <f>SUMIF('2 BL preli'!B:B,A25,'2 BL preli'!D:D)</f>
        <v>0</v>
      </c>
      <c r="I25" s="421">
        <f>SUMIF('2 BL preli'!B:B,B25,'2 BL preli'!D:D)</f>
        <v>0</v>
      </c>
      <c r="J25" s="200"/>
      <c r="K25" s="412">
        <f>SUMIF('3BL ACTUAL'!C:C,A25,'3BL ACTUAL'!E:E)</f>
        <v>0</v>
      </c>
      <c r="L25" s="421">
        <f>SUMIF('3BL ACTUAL'!C:C,B25,'3BL ACTUAL'!E:E)</f>
        <v>0</v>
      </c>
      <c r="M25" s="179"/>
      <c r="N25" s="95"/>
      <c r="O25" s="154"/>
      <c r="P25" s="178"/>
      <c r="Q25" s="420">
        <f t="shared" si="4"/>
        <v>0</v>
      </c>
      <c r="R25" s="421">
        <f t="shared" si="4"/>
        <v>0</v>
      </c>
      <c r="S25" s="21"/>
      <c r="T25" s="14"/>
      <c r="U25" s="14"/>
      <c r="X25" s="66"/>
      <c r="Y25" s="66"/>
      <c r="Z25" s="66"/>
    </row>
    <row r="26" spans="1:26">
      <c r="A26"/>
      <c r="B26" s="433"/>
      <c r="C26" s="244"/>
      <c r="D26" s="98"/>
      <c r="E26" s="412">
        <f>SUMIF('1 BL anterior'!C:C,A26,'1 BL anterior'!E:E)</f>
        <v>0</v>
      </c>
      <c r="F26" s="421">
        <f>SUMIF('1 BL anterior'!C:C,B26,'1 BL anterior'!E:E)</f>
        <v>0</v>
      </c>
      <c r="G26" s="200"/>
      <c r="H26" s="412">
        <f>SUMIF('2 BL preli'!B:B,A26,'2 BL preli'!D:D)</f>
        <v>0</v>
      </c>
      <c r="I26" s="421">
        <f>SUMIF('2 BL preli'!B:B,B26,'2 BL preli'!D:D)</f>
        <v>0</v>
      </c>
      <c r="J26" s="200"/>
      <c r="K26" s="412">
        <f>SUMIF('3BL ACTUAL'!C:C,A26,'3BL ACTUAL'!E:E)</f>
        <v>0</v>
      </c>
      <c r="L26" s="421">
        <f>SUMIF('3BL ACTUAL'!C:C,B26,'3BL ACTUAL'!E:E)</f>
        <v>0</v>
      </c>
      <c r="M26" s="179"/>
      <c r="N26" s="95"/>
      <c r="O26" s="154"/>
      <c r="P26" s="178"/>
      <c r="Q26" s="420">
        <f t="shared" si="4"/>
        <v>0</v>
      </c>
      <c r="R26" s="421">
        <f t="shared" si="4"/>
        <v>0</v>
      </c>
      <c r="S26" s="21"/>
      <c r="T26" s="14"/>
      <c r="U26" s="14"/>
      <c r="X26" s="66"/>
      <c r="Y26" s="66"/>
      <c r="Z26" s="66"/>
    </row>
    <row r="27" spans="1:26" ht="15.75" thickBot="1">
      <c r="A27"/>
      <c r="B27" s="434"/>
      <c r="C27" s="263"/>
      <c r="E27" s="430"/>
      <c r="F27" s="394"/>
      <c r="G27" s="200"/>
      <c r="H27" s="415"/>
      <c r="I27" s="394"/>
      <c r="J27" s="200"/>
      <c r="K27" s="415"/>
      <c r="L27" s="416"/>
      <c r="M27" s="200"/>
      <c r="N27" s="95"/>
      <c r="O27" s="95"/>
      <c r="P27" s="178"/>
      <c r="Q27" s="422"/>
      <c r="R27" s="394"/>
      <c r="S27" s="21"/>
      <c r="T27" s="14"/>
      <c r="U27" s="14"/>
      <c r="X27" s="66"/>
      <c r="Y27" s="66"/>
      <c r="Z27" s="66"/>
    </row>
    <row r="28" spans="1:26" ht="13.5" thickBot="1">
      <c r="A28"/>
      <c r="B28" s="57"/>
      <c r="C28" s="11"/>
      <c r="D28" s="12"/>
      <c r="E28" s="422">
        <f>SUM(E22:E27)</f>
        <v>0</v>
      </c>
      <c r="F28" s="422">
        <f>SUM(F22:F27)</f>
        <v>0</v>
      </c>
      <c r="G28" s="427">
        <f>SUM(G9:G27)</f>
        <v>0</v>
      </c>
      <c r="H28" s="422">
        <f>SUM(H22:H27)</f>
        <v>0</v>
      </c>
      <c r="I28" s="422">
        <f>SUM(I22:I27)</f>
        <v>0</v>
      </c>
      <c r="J28" s="200"/>
      <c r="K28" s="422">
        <f>SUM(K22:K27)</f>
        <v>0</v>
      </c>
      <c r="L28" s="422">
        <f>SUM(L22:L27)</f>
        <v>0</v>
      </c>
      <c r="M28" s="423"/>
      <c r="N28" s="96">
        <f>SUM(N9:N27)</f>
        <v>0</v>
      </c>
      <c r="O28" s="96">
        <f>SUM(O9:O27)</f>
        <v>0</v>
      </c>
      <c r="P28" s="96">
        <f>SUM(P9:P27)</f>
        <v>0</v>
      </c>
      <c r="Q28" s="422">
        <f>SUM(Q22:Q27)</f>
        <v>0</v>
      </c>
      <c r="R28" s="422">
        <f>SUM(R22:R27)</f>
        <v>0</v>
      </c>
      <c r="S28" s="424">
        <f>AVERAGE(S$9:S27)</f>
        <v>0</v>
      </c>
      <c r="T28" s="155">
        <f>AVERAGE(T9:T27)</f>
        <v>0</v>
      </c>
      <c r="U28" s="155">
        <f>+S28+T28</f>
        <v>0</v>
      </c>
      <c r="X28" s="66"/>
      <c r="Y28" s="66"/>
      <c r="Z28" s="66"/>
    </row>
    <row r="29" spans="1:26">
      <c r="A29"/>
      <c r="B29" s="57"/>
      <c r="F29" s="196"/>
      <c r="G29" s="137"/>
      <c r="H29" s="137"/>
      <c r="I29" s="137"/>
      <c r="J29" s="137"/>
      <c r="K29" s="137"/>
      <c r="L29" s="137"/>
      <c r="M29" s="137"/>
      <c r="N29" s="137"/>
      <c r="O29" s="137"/>
      <c r="P29" s="137"/>
      <c r="Q29" s="137"/>
      <c r="R29" s="137"/>
      <c r="X29" s="66"/>
      <c r="Y29" s="66"/>
      <c r="Z29" s="66"/>
    </row>
    <row r="30" spans="1:26" ht="15.75">
      <c r="A30"/>
      <c r="B30" s="57"/>
      <c r="C30" s="197"/>
      <c r="D30" s="16"/>
      <c r="E30" s="198">
        <f>+E28-E19</f>
        <v>0</v>
      </c>
      <c r="F30" s="198">
        <f>+F28-F19</f>
        <v>0</v>
      </c>
      <c r="G30" s="198"/>
      <c r="H30" s="198"/>
      <c r="I30" s="198"/>
      <c r="J30" s="198"/>
      <c r="K30" s="198"/>
      <c r="L30" s="198"/>
      <c r="M30" s="198"/>
      <c r="N30" s="198"/>
      <c r="O30" s="198"/>
      <c r="P30" s="198"/>
      <c r="Q30" s="198">
        <f>+Q28-Q19</f>
        <v>0</v>
      </c>
      <c r="R30" s="198">
        <f>+R28-R19</f>
        <v>0</v>
      </c>
      <c r="S30" s="3"/>
      <c r="X30" s="66"/>
      <c r="Y30" s="66"/>
      <c r="Z30" s="66"/>
    </row>
    <row r="31" spans="1:26">
      <c r="A31"/>
      <c r="B31" s="57"/>
      <c r="C31" s="137"/>
      <c r="D31" s="137"/>
      <c r="E31" s="137"/>
      <c r="F31" s="137"/>
      <c r="G31" s="137"/>
      <c r="H31" s="137"/>
      <c r="I31" s="137"/>
      <c r="J31" s="137"/>
      <c r="K31" s="137"/>
      <c r="L31" s="137"/>
      <c r="M31" s="137"/>
      <c r="N31" s="137"/>
      <c r="O31" s="200"/>
      <c r="P31" s="200"/>
      <c r="Q31" s="200"/>
      <c r="R31" s="200"/>
      <c r="S31" s="3"/>
      <c r="X31" s="66"/>
      <c r="Y31" s="66"/>
      <c r="Z31" s="66"/>
    </row>
    <row r="32" spans="1:26">
      <c r="A32"/>
      <c r="B32" s="215"/>
      <c r="C32" s="22" t="s">
        <v>0</v>
      </c>
      <c r="D32" s="3"/>
      <c r="E32" s="3"/>
      <c r="F32" s="3"/>
      <c r="G32" s="137"/>
      <c r="H32" s="137"/>
      <c r="I32" s="137"/>
      <c r="J32" s="137"/>
      <c r="K32" s="137"/>
      <c r="L32" s="137"/>
      <c r="M32" s="137"/>
      <c r="N32" s="137"/>
      <c r="O32" s="200"/>
      <c r="P32" s="200"/>
      <c r="Q32" s="200"/>
      <c r="R32" s="200"/>
      <c r="S32" s="3"/>
      <c r="X32" s="66"/>
      <c r="Y32" s="66"/>
      <c r="Z32" s="66"/>
    </row>
    <row r="33" spans="1:26">
      <c r="A33"/>
      <c r="B33" s="215"/>
      <c r="C33" s="22" t="s">
        <v>1</v>
      </c>
      <c r="D33" s="3"/>
      <c r="E33" s="3"/>
      <c r="F33" s="3"/>
      <c r="G33" s="199"/>
      <c r="H33" s="200"/>
      <c r="I33" s="200"/>
      <c r="J33" s="200"/>
      <c r="K33" s="200"/>
      <c r="L33" s="200"/>
      <c r="M33" s="200"/>
      <c r="N33" s="200"/>
      <c r="O33" s="200"/>
      <c r="P33" s="200"/>
      <c r="Q33" s="200"/>
      <c r="R33" s="200"/>
      <c r="S33" s="3"/>
      <c r="X33" s="66"/>
      <c r="Y33" s="66"/>
      <c r="Z33" s="66"/>
    </row>
    <row r="34" spans="1:26">
      <c r="A34"/>
      <c r="B34" s="278"/>
      <c r="C34" s="3"/>
      <c r="D34" s="3"/>
      <c r="E34" s="3"/>
      <c r="F34" s="3"/>
      <c r="G34" s="199"/>
      <c r="H34" s="200"/>
      <c r="I34" s="200"/>
      <c r="J34" s="200"/>
      <c r="K34" s="200"/>
      <c r="L34" s="200"/>
      <c r="M34" s="200"/>
      <c r="N34" s="200"/>
      <c r="O34" s="200"/>
      <c r="P34" s="200"/>
      <c r="Q34" s="200"/>
      <c r="R34" s="200"/>
      <c r="S34" s="3"/>
      <c r="X34" s="66"/>
      <c r="Y34" s="66"/>
      <c r="Z34" s="66"/>
    </row>
    <row r="35" spans="1:26">
      <c r="A35"/>
      <c r="B35" s="215"/>
      <c r="C35" s="22" t="s">
        <v>2</v>
      </c>
      <c r="D35" s="22"/>
      <c r="E35" s="22"/>
      <c r="F35" s="3" t="s">
        <v>53</v>
      </c>
      <c r="G35" s="201"/>
      <c r="H35" s="200"/>
      <c r="I35" s="200"/>
      <c r="J35" s="200"/>
      <c r="K35" s="200"/>
      <c r="L35" s="200"/>
      <c r="M35" s="200"/>
      <c r="N35" s="200"/>
      <c r="O35" s="200"/>
      <c r="P35" s="200"/>
      <c r="Q35" s="200"/>
      <c r="R35" s="200"/>
      <c r="S35" s="3"/>
      <c r="X35" s="66"/>
      <c r="Y35" s="66"/>
      <c r="Z35" s="66"/>
    </row>
    <row r="36" spans="1:26">
      <c r="A36"/>
      <c r="B36" s="278">
        <v>1</v>
      </c>
      <c r="C36" s="3" t="s">
        <v>52</v>
      </c>
      <c r="D36" s="22"/>
      <c r="E36" s="22"/>
      <c r="F36" s="3" t="s">
        <v>55</v>
      </c>
      <c r="G36" s="137"/>
      <c r="H36" s="200"/>
      <c r="I36" s="137"/>
      <c r="J36" s="137"/>
      <c r="K36" s="137"/>
      <c r="L36" s="200"/>
      <c r="M36" s="137"/>
      <c r="N36" s="137"/>
      <c r="O36" s="200"/>
      <c r="P36" s="200"/>
      <c r="Q36" s="200"/>
      <c r="R36" s="200"/>
      <c r="X36" s="66"/>
      <c r="Y36" s="66"/>
      <c r="Z36" s="66"/>
    </row>
    <row r="37" spans="1:26">
      <c r="A37"/>
      <c r="B37" s="278">
        <v>2</v>
      </c>
      <c r="C37" s="3" t="s">
        <v>54</v>
      </c>
      <c r="D37" s="22"/>
      <c r="E37" s="22"/>
      <c r="F37" s="3" t="s">
        <v>56</v>
      </c>
      <c r="G37" s="137"/>
      <c r="H37" s="200"/>
      <c r="I37" s="137"/>
      <c r="J37" s="137"/>
      <c r="K37" s="137"/>
      <c r="L37" s="200"/>
      <c r="M37" s="137"/>
      <c r="N37" s="137"/>
      <c r="O37" s="200"/>
      <c r="P37" s="200"/>
      <c r="Q37" s="200"/>
      <c r="R37" s="200"/>
      <c r="S37" s="202"/>
      <c r="X37" s="66"/>
      <c r="Y37" s="66"/>
      <c r="Z37" s="66"/>
    </row>
    <row r="38" spans="1:26">
      <c r="A38"/>
      <c r="B38" s="278"/>
      <c r="C38" s="22" t="s">
        <v>3</v>
      </c>
      <c r="D38" s="22"/>
      <c r="E38" s="22"/>
      <c r="F38" s="3" t="s">
        <v>58</v>
      </c>
      <c r="G38" s="137"/>
      <c r="H38" s="200"/>
      <c r="I38" s="137"/>
      <c r="J38" s="137"/>
      <c r="K38" s="137"/>
      <c r="L38" s="200"/>
      <c r="M38" s="137"/>
      <c r="N38" s="137"/>
      <c r="O38" s="200"/>
      <c r="P38" s="200"/>
      <c r="Q38" s="200"/>
      <c r="R38" s="200"/>
      <c r="X38" s="66"/>
      <c r="Y38" s="66"/>
      <c r="Z38" s="66"/>
    </row>
    <row r="39" spans="1:26">
      <c r="A39"/>
      <c r="B39" s="278">
        <v>3</v>
      </c>
      <c r="C39" s="3" t="s">
        <v>57</v>
      </c>
      <c r="D39" s="3"/>
      <c r="E39" s="3"/>
      <c r="F39" s="3"/>
      <c r="G39" s="137"/>
      <c r="H39" s="200"/>
      <c r="I39" s="137"/>
      <c r="J39" s="137"/>
      <c r="K39" s="137"/>
      <c r="L39" s="200"/>
      <c r="M39" s="137"/>
      <c r="N39" s="137"/>
      <c r="O39" s="200"/>
      <c r="P39" s="200"/>
      <c r="Q39" s="200"/>
      <c r="R39" s="200"/>
    </row>
    <row r="40" spans="1:26">
      <c r="A40"/>
      <c r="B40" s="278">
        <v>2</v>
      </c>
      <c r="C40" s="3" t="s">
        <v>59</v>
      </c>
      <c r="D40" s="3"/>
      <c r="E40" s="3"/>
      <c r="F40" s="3"/>
      <c r="G40" s="137"/>
      <c r="H40" s="200"/>
      <c r="I40" s="137"/>
      <c r="J40" s="137"/>
      <c r="K40" s="137"/>
      <c r="L40" s="200"/>
      <c r="M40" s="137"/>
      <c r="N40" s="137"/>
      <c r="O40" s="200"/>
      <c r="P40" s="200"/>
      <c r="Q40" s="200"/>
      <c r="R40" s="200"/>
    </row>
    <row r="41" spans="1:26">
      <c r="A41"/>
      <c r="B41" s="278">
        <v>1</v>
      </c>
      <c r="C41" s="3" t="s">
        <v>60</v>
      </c>
      <c r="D41" s="3"/>
      <c r="E41" s="3"/>
      <c r="F41" s="3"/>
      <c r="G41" s="137"/>
      <c r="H41" s="200"/>
      <c r="I41" s="137"/>
      <c r="J41" s="137"/>
      <c r="K41" s="137"/>
      <c r="L41" s="200"/>
      <c r="M41" s="137"/>
      <c r="N41" s="137"/>
      <c r="O41" s="200"/>
      <c r="P41" s="200"/>
      <c r="Q41" s="200"/>
      <c r="R41" s="200"/>
    </row>
    <row r="42" spans="1:26">
      <c r="A42"/>
      <c r="B42" s="57"/>
      <c r="G42" s="137"/>
      <c r="H42" s="200"/>
      <c r="I42" s="137"/>
      <c r="J42" s="137"/>
      <c r="K42" s="137"/>
      <c r="L42" s="200"/>
      <c r="M42" s="137"/>
      <c r="N42" s="137"/>
      <c r="O42" s="200"/>
      <c r="P42" s="200"/>
      <c r="Q42" s="200"/>
      <c r="R42" s="200"/>
    </row>
    <row r="43" spans="1:26">
      <c r="A43"/>
      <c r="B43" s="57"/>
      <c r="F43" s="57"/>
      <c r="L43" s="137"/>
      <c r="O43" s="137"/>
      <c r="P43" s="137"/>
      <c r="Q43" s="137"/>
      <c r="R43" s="137"/>
    </row>
    <row r="44" spans="1:26">
      <c r="A44"/>
      <c r="B44" s="57"/>
      <c r="F44" s="57"/>
      <c r="L44" s="137"/>
      <c r="O44" s="137"/>
      <c r="P44" s="137"/>
      <c r="Q44" s="137"/>
      <c r="R44" s="137"/>
    </row>
    <row r="45" spans="1:26">
      <c r="A45"/>
      <c r="B45" s="57"/>
      <c r="F45" s="57"/>
      <c r="L45" s="137"/>
      <c r="O45" s="137"/>
      <c r="P45" s="137"/>
      <c r="Q45" s="137"/>
      <c r="R45" s="137"/>
    </row>
    <row r="46" spans="1:26">
      <c r="A46"/>
      <c r="B46" s="57"/>
      <c r="F46" s="57"/>
      <c r="L46" s="137"/>
      <c r="O46" s="137"/>
      <c r="P46" s="137"/>
      <c r="Q46" s="137"/>
      <c r="R46" s="137"/>
    </row>
    <row r="47" spans="1:26">
      <c r="A47"/>
      <c r="B47" s="57"/>
      <c r="F47" s="57"/>
      <c r="L47" s="137"/>
      <c r="O47" s="137"/>
      <c r="P47" s="137"/>
      <c r="Q47" s="137"/>
      <c r="R47" s="137"/>
    </row>
    <row r="48" spans="1:26">
      <c r="A48"/>
      <c r="B48" s="57"/>
      <c r="F48" s="57"/>
      <c r="L48" s="137"/>
      <c r="O48" s="137"/>
      <c r="P48" s="137"/>
      <c r="Q48" s="137"/>
      <c r="R48" s="137"/>
    </row>
    <row r="49" spans="1:22">
      <c r="A49"/>
      <c r="B49" s="57"/>
      <c r="F49" s="57"/>
      <c r="L49" s="137"/>
      <c r="O49" s="137"/>
      <c r="P49" s="137"/>
      <c r="Q49" s="137"/>
      <c r="R49" s="137"/>
    </row>
    <row r="50" spans="1:22">
      <c r="A50"/>
      <c r="B50" s="57"/>
      <c r="F50" s="57"/>
      <c r="L50" s="137"/>
      <c r="O50" s="137"/>
      <c r="P50" s="137"/>
      <c r="Q50" s="137"/>
      <c r="R50" s="137"/>
    </row>
    <row r="51" spans="1:22">
      <c r="A51"/>
      <c r="B51" s="57"/>
      <c r="F51" s="57"/>
      <c r="L51" s="137"/>
      <c r="O51" s="137"/>
      <c r="P51" s="137"/>
      <c r="Q51" s="137"/>
      <c r="R51" s="137"/>
    </row>
    <row r="52" spans="1:22">
      <c r="A52"/>
      <c r="B52" s="57"/>
      <c r="F52" s="57"/>
      <c r="L52" s="137"/>
      <c r="O52" s="137"/>
      <c r="P52" s="137"/>
      <c r="Q52" s="137"/>
      <c r="R52" s="137"/>
    </row>
    <row r="53" spans="1:22">
      <c r="A53"/>
      <c r="B53" s="57"/>
      <c r="F53" s="57"/>
      <c r="L53" s="137"/>
      <c r="O53" s="137"/>
      <c r="P53" s="137"/>
      <c r="Q53" s="137"/>
      <c r="R53" s="137"/>
    </row>
    <row r="54" spans="1:22">
      <c r="A54"/>
      <c r="B54" s="57"/>
      <c r="F54" s="57"/>
      <c r="L54" s="137"/>
      <c r="O54" s="137"/>
      <c r="P54" s="137"/>
      <c r="Q54" s="137"/>
      <c r="R54" s="137"/>
    </row>
    <row r="55" spans="1:22">
      <c r="A55"/>
      <c r="B55" s="57"/>
      <c r="F55" s="57"/>
      <c r="L55" s="137"/>
      <c r="O55" s="137"/>
      <c r="P55" s="137"/>
      <c r="Q55" s="137"/>
      <c r="R55" s="137"/>
    </row>
    <row r="56" spans="1:22">
      <c r="A56"/>
      <c r="B56" s="57"/>
      <c r="F56" s="57"/>
      <c r="L56" s="137"/>
      <c r="O56" s="137"/>
      <c r="P56" s="137"/>
      <c r="Q56" s="137"/>
      <c r="R56" s="137"/>
    </row>
    <row r="57" spans="1:22">
      <c r="A57"/>
      <c r="B57" s="57"/>
      <c r="F57" s="57"/>
      <c r="L57" s="137"/>
      <c r="O57" s="137"/>
      <c r="P57" s="137"/>
      <c r="Q57" s="137"/>
      <c r="R57" s="137"/>
    </row>
    <row r="58" spans="1:22">
      <c r="A58"/>
      <c r="B58" s="57"/>
      <c r="F58" s="57"/>
      <c r="L58" s="137"/>
      <c r="O58" s="137"/>
      <c r="P58" s="137"/>
      <c r="Q58" s="137"/>
      <c r="R58" s="137"/>
    </row>
    <row r="59" spans="1:22">
      <c r="A59"/>
      <c r="B59" s="57"/>
      <c r="F59" s="57"/>
      <c r="L59" s="137"/>
      <c r="O59" s="137"/>
      <c r="P59" s="137"/>
      <c r="Q59" s="137"/>
      <c r="R59" s="137"/>
    </row>
    <row r="60" spans="1:22">
      <c r="A60"/>
      <c r="B60" s="57"/>
      <c r="F60" s="57"/>
      <c r="L60" s="137"/>
      <c r="O60" s="137"/>
      <c r="P60" s="137"/>
      <c r="Q60" s="137"/>
      <c r="R60" s="137"/>
    </row>
    <row r="61" spans="1:22">
      <c r="B61" s="63"/>
      <c r="C61" s="66"/>
      <c r="D61" s="95"/>
      <c r="E61" s="89"/>
      <c r="F61" s="95"/>
      <c r="G61" s="89"/>
      <c r="H61" s="80"/>
      <c r="I61" s="71"/>
      <c r="J61" s="30"/>
      <c r="K61" s="178"/>
      <c r="L61" s="95"/>
      <c r="M61" s="80"/>
      <c r="N61" s="80"/>
      <c r="O61" s="89"/>
      <c r="P61" s="80"/>
      <c r="Q61" s="14"/>
      <c r="R61" s="14"/>
      <c r="S61" s="14"/>
      <c r="U61" s="137"/>
      <c r="V61" s="137"/>
    </row>
    <row r="62" spans="1:22">
      <c r="B62" s="63"/>
      <c r="C62" s="66"/>
      <c r="D62" s="95"/>
      <c r="E62" s="89"/>
      <c r="F62" s="95"/>
      <c r="G62" s="89"/>
      <c r="H62" s="80"/>
      <c r="I62" s="71"/>
      <c r="J62" s="30"/>
      <c r="K62" s="178"/>
      <c r="L62" s="95"/>
      <c r="M62" s="80"/>
      <c r="N62" s="80"/>
      <c r="O62" s="89"/>
      <c r="P62" s="80"/>
      <c r="Q62" s="14"/>
      <c r="R62" s="14"/>
      <c r="S62" s="14"/>
      <c r="U62" s="137"/>
      <c r="V62" s="137"/>
    </row>
    <row r="63" spans="1:22">
      <c r="B63" s="63"/>
      <c r="C63" s="66"/>
      <c r="D63" s="95"/>
      <c r="E63" s="89"/>
      <c r="F63" s="95"/>
      <c r="G63" s="89"/>
      <c r="H63" s="80"/>
      <c r="I63" s="71"/>
      <c r="J63" s="30"/>
      <c r="K63" s="178"/>
      <c r="L63" s="95"/>
      <c r="M63" s="80"/>
      <c r="N63" s="80"/>
      <c r="O63" s="89"/>
      <c r="P63" s="80"/>
      <c r="Q63" s="14"/>
      <c r="R63" s="14"/>
      <c r="S63" s="14"/>
      <c r="U63" s="137"/>
      <c r="V63" s="137"/>
    </row>
    <row r="64" spans="1:22" ht="15">
      <c r="A64" s="284"/>
      <c r="B64" s="286"/>
      <c r="C64" s="66"/>
      <c r="D64" s="95"/>
      <c r="E64" s="89"/>
      <c r="F64" s="95"/>
      <c r="G64" s="89"/>
      <c r="H64" s="80"/>
      <c r="I64" s="71"/>
      <c r="J64" s="30"/>
      <c r="K64" s="178"/>
      <c r="L64" s="95"/>
      <c r="M64" s="80"/>
      <c r="N64" s="80"/>
      <c r="O64" s="89"/>
      <c r="P64" s="80"/>
      <c r="Q64" s="14"/>
      <c r="R64" s="14"/>
      <c r="S64" s="14"/>
      <c r="U64" s="137"/>
      <c r="V64" s="137"/>
    </row>
    <row r="65" spans="2:22">
      <c r="B65" s="338"/>
      <c r="C65" s="66"/>
      <c r="D65" s="95"/>
      <c r="E65" s="89"/>
      <c r="F65" s="95"/>
      <c r="G65" s="89"/>
      <c r="H65" s="80"/>
      <c r="I65" s="71"/>
      <c r="J65" s="30"/>
      <c r="K65" s="178"/>
      <c r="L65" s="95"/>
      <c r="M65" s="80"/>
      <c r="N65" s="80"/>
      <c r="O65" s="89"/>
      <c r="P65" s="80"/>
      <c r="Q65" s="14"/>
      <c r="R65" s="14"/>
      <c r="S65" s="14"/>
      <c r="U65" s="137"/>
      <c r="V65" s="137"/>
    </row>
  </sheetData>
  <mergeCells count="6">
    <mergeCell ref="R2:S4"/>
    <mergeCell ref="S6:U6"/>
    <mergeCell ref="E7:F7"/>
    <mergeCell ref="H7:I7"/>
    <mergeCell ref="O7:P7"/>
    <mergeCell ref="S7:T7"/>
  </mergeCells>
  <phoneticPr fontId="0" type="noConversion"/>
  <pageMargins left="0.39370078740157483" right="0.39370078740157483" top="0.78740157480314965" bottom="0.59055118110236227" header="0.39370078740157483" footer="0.39370078740157483"/>
  <pageSetup paperSize="9" scale="52" orientation="landscape" horizontalDpi="4294967293" r:id="rId1"/>
  <headerFooter alignWithMargins="0"/>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Hoja77">
    <tabColor rgb="FF002060"/>
    <pageSetUpPr fitToPage="1"/>
  </sheetPr>
  <dimension ref="A1:Z59"/>
  <sheetViews>
    <sheetView workbookViewId="0"/>
  </sheetViews>
  <sheetFormatPr baseColWidth="10" defaultRowHeight="12.75"/>
  <cols>
    <col min="1" max="1" width="11.5703125" customWidth="1"/>
    <col min="2" max="2" width="10" customWidth="1"/>
    <col min="3" max="3" width="31.7109375" customWidth="1"/>
    <col min="4" max="4" width="3.28515625" customWidth="1"/>
    <col min="5" max="6" width="15.140625" customWidth="1"/>
    <col min="7" max="7" width="7.42578125" customWidth="1"/>
    <col min="8" max="8" width="9.7109375" bestFit="1" customWidth="1"/>
    <col min="9" max="10" width="15.140625" customWidth="1"/>
    <col min="11" max="11" width="9.5703125" customWidth="1"/>
    <col min="12" max="12" width="10.140625" customWidth="1"/>
    <col min="13" max="13" width="15.140625" customWidth="1"/>
    <col min="14" max="14" width="9.5703125" customWidth="1"/>
    <col min="15" max="15" width="10.140625" customWidth="1"/>
    <col min="16" max="16" width="15.140625" customWidth="1"/>
  </cols>
  <sheetData>
    <row r="1" spans="1:26">
      <c r="B1" s="57"/>
      <c r="C1" s="235"/>
      <c r="F1" s="57"/>
      <c r="L1" s="137"/>
      <c r="O1" s="137"/>
      <c r="P1" s="137"/>
      <c r="Q1" s="137"/>
      <c r="R1" s="137"/>
    </row>
    <row r="2" spans="1:26">
      <c r="B2" s="57"/>
      <c r="C2" s="1" t="str">
        <f>+'4 BG101'!$B$2</f>
        <v>TABACALERA MENHURSA S.A.</v>
      </c>
      <c r="D2" s="1"/>
      <c r="E2" s="1"/>
      <c r="F2" s="1"/>
      <c r="G2" s="1"/>
      <c r="H2" s="1"/>
      <c r="I2" s="1"/>
      <c r="J2" s="1"/>
      <c r="K2" s="1"/>
      <c r="L2" s="191"/>
      <c r="M2" s="1"/>
      <c r="N2" s="1"/>
      <c r="O2" s="191"/>
      <c r="P2" s="191"/>
      <c r="Q2" s="191"/>
      <c r="R2" s="3509">
        <f>+'5 PG101'!C27</f>
        <v>706</v>
      </c>
      <c r="S2" s="3509"/>
    </row>
    <row r="3" spans="1:26">
      <c r="B3" s="57"/>
      <c r="C3" s="1" t="str">
        <f>+'4 BG101'!$B$3</f>
        <v>ANEXOS A LOS ESTADOS FINANCIEROS</v>
      </c>
      <c r="D3" s="1"/>
      <c r="E3" s="1"/>
      <c r="F3" s="1"/>
      <c r="G3" s="1"/>
      <c r="H3" s="1"/>
      <c r="I3" s="1"/>
      <c r="J3" s="1"/>
      <c r="K3" s="1"/>
      <c r="L3" s="191"/>
      <c r="M3" s="1"/>
      <c r="N3" s="1"/>
      <c r="O3" s="191"/>
      <c r="P3" s="191"/>
      <c r="Q3" s="191"/>
      <c r="R3" s="3509"/>
      <c r="S3" s="3509"/>
    </row>
    <row r="4" spans="1:26">
      <c r="B4" s="57"/>
      <c r="C4" s="1" t="str">
        <f>+'5 PG101'!B27</f>
        <v>Pérdida en venta de activos</v>
      </c>
      <c r="D4" s="1"/>
      <c r="E4" s="1"/>
      <c r="F4" s="1"/>
      <c r="G4" s="1"/>
      <c r="H4" s="1"/>
      <c r="I4" s="1"/>
      <c r="J4" s="1"/>
      <c r="K4" s="1"/>
      <c r="L4" s="191"/>
      <c r="M4" s="1"/>
      <c r="N4" s="1"/>
      <c r="O4" s="191"/>
      <c r="P4" s="191"/>
      <c r="Q4" s="191"/>
      <c r="R4" s="3509"/>
      <c r="S4" s="3509"/>
    </row>
    <row r="5" spans="1:26" ht="13.5" thickBot="1">
      <c r="B5" s="57"/>
      <c r="C5" s="1" t="str">
        <f>+'5 PG101'!$A$5</f>
        <v>AL 31 DE DICIEMBRE DEL 2023</v>
      </c>
      <c r="D5" s="1"/>
      <c r="E5" s="1"/>
      <c r="F5" s="1"/>
      <c r="G5" s="1"/>
      <c r="H5" s="1"/>
      <c r="I5" s="1"/>
      <c r="J5" s="1"/>
      <c r="K5" s="1"/>
      <c r="L5" s="191"/>
      <c r="M5" s="1"/>
      <c r="N5" s="1"/>
      <c r="O5" s="191"/>
      <c r="P5" s="191"/>
      <c r="Q5" s="191"/>
      <c r="R5" s="137"/>
    </row>
    <row r="6" spans="1:26">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6">
      <c r="A7" t="s">
        <v>121</v>
      </c>
      <c r="B7" s="5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B8" s="57"/>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c r="B9" s="57"/>
      <c r="C9" s="264"/>
      <c r="D9" s="332"/>
      <c r="E9" s="392"/>
      <c r="F9" s="393"/>
      <c r="G9" s="332"/>
      <c r="H9" s="392"/>
      <c r="I9" s="393"/>
      <c r="J9" s="235"/>
      <c r="K9" s="392"/>
      <c r="L9" s="393"/>
      <c r="M9" s="332"/>
      <c r="N9" s="13"/>
      <c r="O9" s="95"/>
      <c r="P9" s="178"/>
      <c r="Q9" s="418"/>
      <c r="R9" s="419"/>
      <c r="S9" s="417"/>
      <c r="T9" s="154"/>
      <c r="U9" s="14"/>
    </row>
    <row r="10" spans="1:26">
      <c r="B10" s="431"/>
      <c r="C10" s="329"/>
      <c r="D10" s="98"/>
      <c r="E10" s="428"/>
      <c r="F10" s="421"/>
      <c r="G10" s="200"/>
      <c r="H10" s="412"/>
      <c r="I10" s="421"/>
      <c r="J10" s="200"/>
      <c r="K10" s="412"/>
      <c r="L10" s="413"/>
      <c r="M10" s="200"/>
      <c r="N10" s="95"/>
      <c r="O10" s="95"/>
      <c r="P10" s="178"/>
      <c r="Q10" s="420"/>
      <c r="R10" s="421"/>
      <c r="S10" s="21"/>
      <c r="T10" s="14"/>
      <c r="U10" s="14"/>
      <c r="W10" s="66"/>
      <c r="X10" s="66"/>
      <c r="Y10" s="66"/>
      <c r="Z10" s="66"/>
    </row>
    <row r="11" spans="1:26" ht="13.5" thickBot="1">
      <c r="B11" s="57"/>
      <c r="C11" s="189" t="s">
        <v>126</v>
      </c>
      <c r="D11" s="98"/>
      <c r="E11" s="428"/>
      <c r="F11" s="421"/>
      <c r="G11" s="200"/>
      <c r="H11" s="412"/>
      <c r="I11" s="421"/>
      <c r="J11" s="200"/>
      <c r="K11" s="412"/>
      <c r="L11" s="413"/>
      <c r="M11" s="200"/>
      <c r="N11" s="95"/>
      <c r="O11" s="95"/>
      <c r="P11" s="178"/>
      <c r="Q11" s="420"/>
      <c r="R11" s="421"/>
      <c r="S11" s="21"/>
      <c r="T11" s="14"/>
      <c r="U11" s="14"/>
      <c r="W11" s="66"/>
      <c r="X11" s="66"/>
      <c r="Y11" s="66"/>
      <c r="Z11" s="66"/>
    </row>
    <row r="12" spans="1:26" ht="15">
      <c r="A12">
        <v>7166</v>
      </c>
      <c r="B12" s="57">
        <v>7167</v>
      </c>
      <c r="C12" s="367" t="s">
        <v>264</v>
      </c>
      <c r="D12" s="98"/>
      <c r="E12" s="490">
        <f>SUMIF('1 BL anterior'!B:B,A12,'1 BL anterior'!E:E)</f>
        <v>0</v>
      </c>
      <c r="F12" s="419">
        <f>SUMIF('1 BL anterior'!B:B,B12,'1 BL anterior'!E:E)</f>
        <v>0</v>
      </c>
      <c r="G12" s="442"/>
      <c r="H12" s="412">
        <f>SUMIF('2 BL preli'!A:A,A12,'2 BL preli'!D:D)</f>
        <v>0</v>
      </c>
      <c r="I12" s="421">
        <f>SUMIF('2 BL preli'!A:A,B12,'2 BL preli'!D:D)</f>
        <v>0</v>
      </c>
      <c r="J12" s="442"/>
      <c r="K12" s="412"/>
      <c r="L12" s="421"/>
      <c r="M12" s="442"/>
      <c r="N12" s="441"/>
      <c r="O12" s="441"/>
      <c r="P12" s="443"/>
      <c r="Q12" s="418">
        <f>SUMIF('3BL ACTUAL'!B:B,A12,'3BL ACTUAL'!E:E)</f>
        <v>0</v>
      </c>
      <c r="R12" s="419">
        <f>SUMIF('3BL ACTUAL'!B:B,B12,'3BL ACTUAL'!E:E)</f>
        <v>0</v>
      </c>
      <c r="S12" s="21">
        <f>IF(R12&lt;&gt;0,1,0)</f>
        <v>0</v>
      </c>
      <c r="T12" s="14">
        <f>IF(R12&lt;&gt;0,3,0)</f>
        <v>0</v>
      </c>
      <c r="U12" s="14">
        <f>+S12+T12</f>
        <v>0</v>
      </c>
      <c r="X12" s="66"/>
      <c r="Y12" s="66"/>
      <c r="Z12" s="66"/>
    </row>
    <row r="13" spans="1:26" ht="15.75" thickBot="1">
      <c r="A13">
        <v>7169</v>
      </c>
      <c r="B13" s="432">
        <v>7170</v>
      </c>
      <c r="C13" s="367" t="s">
        <v>265</v>
      </c>
      <c r="D13" s="98"/>
      <c r="E13" s="428">
        <f>SUMIF('1 BL anterior'!B:B,A13,'1 BL anterior'!E:E)</f>
        <v>0</v>
      </c>
      <c r="F13" s="394">
        <f>SUMIF('1 BL anterior'!B:B,B13,'1 BL anterior'!E:E)</f>
        <v>0</v>
      </c>
      <c r="G13" s="446"/>
      <c r="H13" s="412">
        <f>SUMIF('2 BL preli'!A:A,A13,'2 BL preli'!D:D)</f>
        <v>0</v>
      </c>
      <c r="I13" s="421">
        <f>SUMIF('2 BL preli'!A:A,B13,'2 BL preli'!D:D)</f>
        <v>0</v>
      </c>
      <c r="J13" s="446"/>
      <c r="K13" s="412"/>
      <c r="L13" s="421"/>
      <c r="M13" s="446"/>
      <c r="N13" s="445"/>
      <c r="O13" s="445"/>
      <c r="P13" s="447"/>
      <c r="Q13" s="422">
        <f>SUMIF('3BL ACTUAL'!B:B,A13,'3BL ACTUAL'!E:E)</f>
        <v>0</v>
      </c>
      <c r="R13" s="394">
        <f>SUMIF('3BL ACTUAL'!B:B,B13,'3BL ACTUAL'!E:E)</f>
        <v>0</v>
      </c>
      <c r="S13" s="21">
        <f>IF(R13&lt;&gt;0,1,0)</f>
        <v>0</v>
      </c>
      <c r="T13" s="14">
        <f>IF(R13&lt;&gt;0,3,0)</f>
        <v>0</v>
      </c>
      <c r="U13" s="14">
        <f>+S13+T13</f>
        <v>0</v>
      </c>
      <c r="X13" s="66"/>
      <c r="Y13" s="66"/>
      <c r="Z13" s="66"/>
    </row>
    <row r="14" spans="1:26" ht="15.75" thickBot="1">
      <c r="A14" s="1071"/>
      <c r="B14" s="1173">
        <f>+R30+Q30</f>
        <v>0</v>
      </c>
      <c r="C14" s="1164">
        <f>+E30</f>
        <v>0</v>
      </c>
      <c r="D14" s="1091"/>
      <c r="E14" s="1092">
        <f t="shared" ref="E14:R14" si="0">SUM(E12:E13)</f>
        <v>0</v>
      </c>
      <c r="F14" s="547">
        <f t="shared" si="0"/>
        <v>0</v>
      </c>
      <c r="G14" s="478">
        <f t="shared" si="0"/>
        <v>0</v>
      </c>
      <c r="H14" s="482">
        <f t="shared" si="0"/>
        <v>0</v>
      </c>
      <c r="I14" s="457">
        <f t="shared" si="0"/>
        <v>0</v>
      </c>
      <c r="J14" s="478"/>
      <c r="K14" s="482">
        <f t="shared" si="0"/>
        <v>0</v>
      </c>
      <c r="L14" s="497">
        <f t="shared" si="0"/>
        <v>0</v>
      </c>
      <c r="M14" s="478">
        <f t="shared" si="0"/>
        <v>0</v>
      </c>
      <c r="N14" s="455">
        <f t="shared" si="0"/>
        <v>0</v>
      </c>
      <c r="O14" s="455">
        <f t="shared" si="0"/>
        <v>0</v>
      </c>
      <c r="P14" s="456">
        <f t="shared" si="0"/>
        <v>0</v>
      </c>
      <c r="Q14" s="477">
        <f t="shared" si="0"/>
        <v>0</v>
      </c>
      <c r="R14" s="457">
        <f t="shared" si="0"/>
        <v>0</v>
      </c>
      <c r="S14" s="1167">
        <f>IF(SUM(S$11:S13)=0,0,SUM(S$11:S13)/COUNTIF(S$11:S13,"&gt;0"))</f>
        <v>0</v>
      </c>
      <c r="T14" s="1167">
        <f>IF(SUM(T$11:T13)=0,0,SUM(T$11:T13)/COUNTIF(T$11:T13,"&gt;0"))</f>
        <v>0</v>
      </c>
      <c r="U14" s="1167">
        <f>IF(SUM(U$11:U13)=0,0,SUM(U$11:U13)/COUNTIF(U$11:U13,"&gt;0"))</f>
        <v>0</v>
      </c>
      <c r="V14">
        <f>+C15</f>
        <v>0</v>
      </c>
      <c r="X14" s="66"/>
      <c r="Y14" s="66"/>
      <c r="Z14" s="66"/>
    </row>
    <row r="15" spans="1:26" ht="15">
      <c r="B15" s="432"/>
      <c r="C15" s="1226"/>
      <c r="D15" s="98"/>
      <c r="E15" s="428"/>
      <c r="F15" s="421"/>
      <c r="G15" s="200"/>
      <c r="H15" s="412"/>
      <c r="I15" s="421"/>
      <c r="J15" s="200"/>
      <c r="K15" s="412"/>
      <c r="L15" s="413"/>
      <c r="M15" s="200"/>
      <c r="N15" s="95"/>
      <c r="O15" s="95"/>
      <c r="P15" s="178"/>
      <c r="Q15" s="420"/>
      <c r="R15" s="421"/>
      <c r="S15" s="21"/>
      <c r="T15" s="14"/>
      <c r="U15" s="14"/>
      <c r="X15" s="66"/>
      <c r="Y15" s="66"/>
      <c r="Z15" s="66"/>
    </row>
    <row r="16" spans="1:26" ht="15">
      <c r="B16" s="432"/>
      <c r="C16" s="333"/>
      <c r="D16" s="98"/>
      <c r="E16" s="428"/>
      <c r="F16" s="421"/>
      <c r="G16" s="200"/>
      <c r="H16" s="412"/>
      <c r="I16" s="421"/>
      <c r="J16" s="200"/>
      <c r="K16" s="412"/>
      <c r="L16" s="413"/>
      <c r="M16" s="200"/>
      <c r="N16" s="95"/>
      <c r="O16" s="95"/>
      <c r="P16" s="178"/>
      <c r="Q16" s="420"/>
      <c r="R16" s="421"/>
      <c r="S16" s="21"/>
      <c r="T16" s="14"/>
      <c r="U16" s="14"/>
      <c r="X16" s="66"/>
      <c r="Y16" s="66"/>
      <c r="Z16" s="66"/>
    </row>
    <row r="17" spans="1:26" ht="13.5">
      <c r="A17" s="1210"/>
      <c r="B17" s="1210"/>
      <c r="C17" s="1210"/>
      <c r="D17" s="98"/>
      <c r="E17" s="412">
        <f>SUMIF('1 BL anterior'!C:C,A17,'1 BL anterior'!E:E)</f>
        <v>0</v>
      </c>
      <c r="F17" s="421">
        <f>SUMIF('1 BL anterior'!C:C,B17,'1 BL anterior'!E:E)</f>
        <v>0</v>
      </c>
      <c r="G17" s="200"/>
      <c r="H17" s="412">
        <f>SUMIF('2 BL preli'!B:B,A17,'2 BL preli'!D:D)</f>
        <v>0</v>
      </c>
      <c r="I17" s="421">
        <f>SUMIF('2 BL preli'!B:B,B17,'2 BL preli'!D:D)</f>
        <v>0</v>
      </c>
      <c r="J17" s="200"/>
      <c r="K17" s="412">
        <f>SUMIF('3BL ACTUAL'!C:C,A17,'3BL ACTUAL'!E:E)</f>
        <v>0</v>
      </c>
      <c r="L17" s="421">
        <f>SUMIF('3BL ACTUAL'!C:C,B17,'3BL ACTUAL'!E:E)</f>
        <v>0</v>
      </c>
      <c r="M17" s="179"/>
      <c r="N17" s="95"/>
      <c r="O17" s="154"/>
      <c r="P17" s="178"/>
      <c r="Q17" s="420">
        <f t="shared" ref="Q17:R24" si="1">+K17</f>
        <v>0</v>
      </c>
      <c r="R17" s="421">
        <f t="shared" si="1"/>
        <v>0</v>
      </c>
      <c r="S17" s="21"/>
      <c r="T17" s="14"/>
      <c r="U17" s="14"/>
      <c r="X17" s="66"/>
      <c r="Y17" s="66"/>
      <c r="Z17" s="66"/>
    </row>
    <row r="18" spans="1:26">
      <c r="A18" s="716"/>
      <c r="B18" s="716"/>
      <c r="C18" s="718"/>
      <c r="D18" s="98"/>
      <c r="E18" s="412">
        <f>SUMIF('1 BL anterior'!C:C,A18,'1 BL anterior'!E:E)</f>
        <v>0</v>
      </c>
      <c r="F18" s="421">
        <f>SUMIF('1 BL anterior'!C:C,B18,'1 BL anterior'!E:E)</f>
        <v>0</v>
      </c>
      <c r="G18" s="200"/>
      <c r="H18" s="412">
        <f>SUMIF('2 BL preli'!B:B,A18,'2 BL preli'!D:D)</f>
        <v>0</v>
      </c>
      <c r="I18" s="421">
        <f>SUMIF('2 BL preli'!B:B,B18,'2 BL preli'!D:D)</f>
        <v>0</v>
      </c>
      <c r="J18" s="200"/>
      <c r="K18" s="412">
        <f>SUMIF('3BL ACTUAL'!C:C,A18,'3BL ACTUAL'!E:E)</f>
        <v>0</v>
      </c>
      <c r="L18" s="421">
        <f>SUMIF('3BL ACTUAL'!C:C,B18,'3BL ACTUAL'!E:E)</f>
        <v>0</v>
      </c>
      <c r="M18" s="179"/>
      <c r="N18" s="95"/>
      <c r="O18" s="154"/>
      <c r="P18" s="178"/>
      <c r="Q18" s="420">
        <f t="shared" si="1"/>
        <v>0</v>
      </c>
      <c r="R18" s="421">
        <f t="shared" si="1"/>
        <v>0</v>
      </c>
      <c r="S18" s="21"/>
      <c r="T18" s="14"/>
      <c r="U18" s="14"/>
      <c r="X18" s="66"/>
      <c r="Y18" s="66"/>
      <c r="Z18" s="66"/>
    </row>
    <row r="19" spans="1:26">
      <c r="B19" s="57"/>
      <c r="C19" s="63"/>
      <c r="D19" s="98"/>
      <c r="E19" s="412">
        <f>SUMIF('1 BL anterior'!C:C,A19,'1 BL anterior'!E:E)</f>
        <v>0</v>
      </c>
      <c r="F19" s="421">
        <f>SUMIF('1 BL anterior'!C:C,B19,'1 BL anterior'!E:E)</f>
        <v>0</v>
      </c>
      <c r="G19" s="200"/>
      <c r="H19" s="412">
        <f>SUMIF('2 BL preli'!B:B,A19,'2 BL preli'!D:D)</f>
        <v>0</v>
      </c>
      <c r="I19" s="421">
        <f>SUMIF('2 BL preli'!B:B,B19,'2 BL preli'!D:D)</f>
        <v>0</v>
      </c>
      <c r="J19" s="200"/>
      <c r="K19" s="412">
        <f>SUMIF('3BL ACTUAL'!C:C,A19,'3BL ACTUAL'!E:E)</f>
        <v>0</v>
      </c>
      <c r="L19" s="421">
        <f>SUMIF('3BL ACTUAL'!C:C,B19,'3BL ACTUAL'!E:E)</f>
        <v>0</v>
      </c>
      <c r="M19" s="179"/>
      <c r="N19" s="95"/>
      <c r="O19" s="154"/>
      <c r="P19" s="178"/>
      <c r="Q19" s="420">
        <f t="shared" si="1"/>
        <v>0</v>
      </c>
      <c r="R19" s="421">
        <f t="shared" si="1"/>
        <v>0</v>
      </c>
      <c r="S19" s="21"/>
      <c r="T19" s="14"/>
      <c r="U19" s="14"/>
      <c r="X19" s="66"/>
      <c r="Y19" s="66"/>
      <c r="Z19" s="66"/>
    </row>
    <row r="20" spans="1:26">
      <c r="B20" s="57"/>
      <c r="C20" s="63"/>
      <c r="D20" s="98"/>
      <c r="E20" s="412">
        <f>SUMIF('1 BL anterior'!C:C,A20,'1 BL anterior'!E:E)</f>
        <v>0</v>
      </c>
      <c r="F20" s="421">
        <f>SUMIF('1 BL anterior'!C:C,B20,'1 BL anterior'!E:E)</f>
        <v>0</v>
      </c>
      <c r="G20" s="200"/>
      <c r="H20" s="412">
        <f>SUMIF('2 BL preli'!B:B,A20,'2 BL preli'!D:D)</f>
        <v>0</v>
      </c>
      <c r="I20" s="421">
        <f>SUMIF('2 BL preli'!B:B,B20,'2 BL preli'!D:D)</f>
        <v>0</v>
      </c>
      <c r="J20" s="200"/>
      <c r="K20" s="412">
        <f>SUMIF('3BL ACTUAL'!C:C,A20,'3BL ACTUAL'!E:E)</f>
        <v>0</v>
      </c>
      <c r="L20" s="421">
        <f>SUMIF('3BL ACTUAL'!C:C,B20,'3BL ACTUAL'!E:E)</f>
        <v>0</v>
      </c>
      <c r="M20" s="179"/>
      <c r="N20" s="95"/>
      <c r="O20" s="154"/>
      <c r="P20" s="178"/>
      <c r="Q20" s="420">
        <f t="shared" si="1"/>
        <v>0</v>
      </c>
      <c r="R20" s="421">
        <f t="shared" si="1"/>
        <v>0</v>
      </c>
      <c r="S20" s="21"/>
      <c r="T20" s="14"/>
      <c r="U20" s="14"/>
      <c r="X20" s="66"/>
      <c r="Y20" s="66"/>
      <c r="Z20" s="66"/>
    </row>
    <row r="21" spans="1:26">
      <c r="B21" s="57"/>
      <c r="C21" s="63"/>
      <c r="D21" s="98"/>
      <c r="E21" s="412">
        <f>SUMIF('1 BL anterior'!C:C,A21,'1 BL anterior'!E:E)</f>
        <v>0</v>
      </c>
      <c r="F21" s="421">
        <f>SUMIF('1 BL anterior'!C:C,B21,'1 BL anterior'!E:E)</f>
        <v>0</v>
      </c>
      <c r="G21" s="200"/>
      <c r="H21" s="412">
        <f>SUMIF('2 BL preli'!B:B,A21,'2 BL preli'!D:D)</f>
        <v>0</v>
      </c>
      <c r="I21" s="421">
        <f>SUMIF('2 BL preli'!B:B,B21,'2 BL preli'!D:D)</f>
        <v>0</v>
      </c>
      <c r="J21" s="200"/>
      <c r="K21" s="412">
        <f>SUMIF('3BL ACTUAL'!C:C,A21,'3BL ACTUAL'!E:E)</f>
        <v>0</v>
      </c>
      <c r="L21" s="421">
        <f>SUMIF('3BL ACTUAL'!C:C,B21,'3BL ACTUAL'!E:E)</f>
        <v>0</v>
      </c>
      <c r="M21" s="179"/>
      <c r="N21" s="95"/>
      <c r="O21" s="154"/>
      <c r="P21" s="178"/>
      <c r="Q21" s="420">
        <f t="shared" si="1"/>
        <v>0</v>
      </c>
      <c r="R21" s="421">
        <f t="shared" si="1"/>
        <v>0</v>
      </c>
      <c r="S21" s="21"/>
      <c r="T21" s="14"/>
      <c r="U21" s="14"/>
      <c r="X21" s="66"/>
      <c r="Y21" s="66"/>
      <c r="Z21" s="66"/>
    </row>
    <row r="22" spans="1:26">
      <c r="B22" s="57"/>
      <c r="C22" s="63"/>
      <c r="D22" s="98"/>
      <c r="E22" s="412">
        <f>SUMIF('1 BL anterior'!C:C,A22,'1 BL anterior'!E:E)</f>
        <v>0</v>
      </c>
      <c r="F22" s="421">
        <f>SUMIF('1 BL anterior'!C:C,B22,'1 BL anterior'!E:E)</f>
        <v>0</v>
      </c>
      <c r="G22" s="200"/>
      <c r="H22" s="412">
        <f>SUMIF('2 BL preli'!B:B,A22,'2 BL preli'!D:D)</f>
        <v>0</v>
      </c>
      <c r="I22" s="421">
        <f>SUMIF('2 BL preli'!B:B,B22,'2 BL preli'!D:D)</f>
        <v>0</v>
      </c>
      <c r="J22" s="200"/>
      <c r="K22" s="412">
        <f>SUMIF('3BL ACTUAL'!C:C,A22,'3BL ACTUAL'!E:E)</f>
        <v>0</v>
      </c>
      <c r="L22" s="421">
        <f>SUMIF('3BL ACTUAL'!C:C,B22,'3BL ACTUAL'!E:E)</f>
        <v>0</v>
      </c>
      <c r="M22" s="179"/>
      <c r="N22" s="95"/>
      <c r="O22" s="154"/>
      <c r="P22" s="178"/>
      <c r="Q22" s="420">
        <f t="shared" si="1"/>
        <v>0</v>
      </c>
      <c r="R22" s="421">
        <f t="shared" si="1"/>
        <v>0</v>
      </c>
      <c r="S22" s="21"/>
      <c r="T22" s="14"/>
      <c r="U22" s="14"/>
      <c r="X22" s="66"/>
      <c r="Y22" s="66"/>
      <c r="Z22" s="66"/>
    </row>
    <row r="23" spans="1:26">
      <c r="B23" s="57"/>
      <c r="C23" s="63"/>
      <c r="D23" s="98"/>
      <c r="E23" s="412">
        <f>SUMIF('1 BL anterior'!C:C,A23,'1 BL anterior'!E:E)</f>
        <v>0</v>
      </c>
      <c r="F23" s="421">
        <f>SUMIF('1 BL anterior'!C:C,B23,'1 BL anterior'!E:E)</f>
        <v>0</v>
      </c>
      <c r="G23" s="200"/>
      <c r="H23" s="412">
        <f>SUMIF('2 BL preli'!B:B,A23,'2 BL preli'!D:D)</f>
        <v>0</v>
      </c>
      <c r="I23" s="421">
        <f>SUMIF('2 BL preli'!B:B,B23,'2 BL preli'!D:D)</f>
        <v>0</v>
      </c>
      <c r="J23" s="200"/>
      <c r="K23" s="412">
        <f>SUMIF('3BL ACTUAL'!C:C,A23,'3BL ACTUAL'!E:E)</f>
        <v>0</v>
      </c>
      <c r="L23" s="421">
        <f>SUMIF('3BL ACTUAL'!C:C,B23,'3BL ACTUAL'!E:E)</f>
        <v>0</v>
      </c>
      <c r="M23" s="179"/>
      <c r="N23" s="95"/>
      <c r="O23" s="154"/>
      <c r="P23" s="178"/>
      <c r="Q23" s="420">
        <f t="shared" si="1"/>
        <v>0</v>
      </c>
      <c r="R23" s="421">
        <f t="shared" si="1"/>
        <v>0</v>
      </c>
      <c r="S23" s="21"/>
      <c r="T23" s="14"/>
      <c r="U23" s="14"/>
      <c r="X23" s="66"/>
      <c r="Y23" s="66"/>
      <c r="Z23" s="66"/>
    </row>
    <row r="24" spans="1:26" ht="15">
      <c r="B24" s="432"/>
      <c r="C24" s="331"/>
      <c r="D24" s="98"/>
      <c r="E24" s="412">
        <f>SUMIF('1 BL anterior'!C:C,A24,'1 BL anterior'!E:E)</f>
        <v>0</v>
      </c>
      <c r="F24" s="421">
        <f>SUMIF('1 BL anterior'!C:C,B24,'1 BL anterior'!E:E)</f>
        <v>0</v>
      </c>
      <c r="G24" s="200"/>
      <c r="H24" s="412">
        <f>SUMIF('2 BL preli'!B:B,A24,'2 BL preli'!D:D)</f>
        <v>0</v>
      </c>
      <c r="I24" s="421">
        <f>SUMIF('2 BL preli'!B:B,B24,'2 BL preli'!D:D)</f>
        <v>0</v>
      </c>
      <c r="J24" s="200"/>
      <c r="K24" s="412">
        <f>SUMIF('3BL ACTUAL'!C:C,A24,'3BL ACTUAL'!E:E)</f>
        <v>0</v>
      </c>
      <c r="L24" s="421">
        <f>SUMIF('3BL ACTUAL'!C:C,B24,'3BL ACTUAL'!E:E)</f>
        <v>0</v>
      </c>
      <c r="M24" s="179"/>
      <c r="N24" s="95"/>
      <c r="O24" s="154"/>
      <c r="P24" s="178"/>
      <c r="Q24" s="420">
        <f t="shared" si="1"/>
        <v>0</v>
      </c>
      <c r="R24" s="421">
        <f t="shared" si="1"/>
        <v>0</v>
      </c>
      <c r="S24" s="21"/>
      <c r="T24" s="14"/>
      <c r="U24" s="14"/>
      <c r="X24" s="66"/>
      <c r="Y24" s="66"/>
      <c r="Z24" s="66"/>
    </row>
    <row r="25" spans="1:26" ht="15">
      <c r="B25" s="432"/>
      <c r="C25" s="333"/>
      <c r="D25" s="98"/>
      <c r="E25" s="428"/>
      <c r="F25" s="421"/>
      <c r="G25" s="200"/>
      <c r="H25" s="412"/>
      <c r="I25" s="421"/>
      <c r="J25" s="200"/>
      <c r="K25" s="412"/>
      <c r="L25" s="413"/>
      <c r="M25" s="200"/>
      <c r="N25" s="95"/>
      <c r="O25" s="95"/>
      <c r="P25" s="178"/>
      <c r="Q25" s="420"/>
      <c r="R25" s="421"/>
      <c r="S25" s="21"/>
      <c r="T25" s="14"/>
      <c r="U25" s="14"/>
      <c r="X25" s="66"/>
      <c r="Y25" s="66"/>
      <c r="Z25" s="66"/>
    </row>
    <row r="26" spans="1:26">
      <c r="B26" s="433"/>
      <c r="C26" s="244"/>
      <c r="D26" s="98"/>
      <c r="E26" s="428"/>
      <c r="F26" s="421"/>
      <c r="G26" s="200"/>
      <c r="H26" s="412"/>
      <c r="I26" s="421"/>
      <c r="J26" s="200"/>
      <c r="K26" s="412"/>
      <c r="L26" s="414"/>
      <c r="M26" s="200"/>
      <c r="N26" s="95"/>
      <c r="O26" s="95"/>
      <c r="P26" s="178"/>
      <c r="Q26" s="420"/>
      <c r="R26" s="421"/>
      <c r="S26" s="21"/>
      <c r="T26" s="14"/>
      <c r="U26" s="14"/>
      <c r="X26" s="66"/>
      <c r="Y26" s="66"/>
      <c r="Z26" s="66"/>
    </row>
    <row r="27" spans="1:26" ht="15.75" thickBot="1">
      <c r="B27" s="434"/>
      <c r="C27" s="263"/>
      <c r="E27" s="430"/>
      <c r="F27" s="394"/>
      <c r="G27" s="200"/>
      <c r="H27" s="415"/>
      <c r="I27" s="394"/>
      <c r="J27" s="200"/>
      <c r="K27" s="415"/>
      <c r="L27" s="416"/>
      <c r="M27" s="200"/>
      <c r="N27" s="95"/>
      <c r="O27" s="95"/>
      <c r="P27" s="178"/>
      <c r="Q27" s="422"/>
      <c r="R27" s="394"/>
      <c r="S27" s="21"/>
      <c r="T27" s="14"/>
      <c r="U27" s="14"/>
      <c r="X27" s="66"/>
      <c r="Y27" s="66"/>
      <c r="Z27" s="66"/>
    </row>
    <row r="28" spans="1:26" ht="13.5" thickBot="1">
      <c r="B28" s="57"/>
      <c r="C28" s="11"/>
      <c r="D28" s="12"/>
      <c r="E28" s="422">
        <f>SUM(E17:E27)</f>
        <v>0</v>
      </c>
      <c r="F28" s="422">
        <f>SUM(F17:F27)</f>
        <v>0</v>
      </c>
      <c r="G28" s="427">
        <f>SUM(G9:G27)</f>
        <v>0</v>
      </c>
      <c r="H28" s="422">
        <f>SUM(H17:H27)</f>
        <v>0</v>
      </c>
      <c r="I28" s="422">
        <f>SUM(I17:I27)</f>
        <v>0</v>
      </c>
      <c r="J28" s="200"/>
      <c r="K28" s="422">
        <f>SUM(K17:K27)</f>
        <v>0</v>
      </c>
      <c r="L28" s="422">
        <f>SUM(L17:L27)</f>
        <v>0</v>
      </c>
      <c r="M28" s="423"/>
      <c r="N28" s="96">
        <f>SUM(N9:N27)</f>
        <v>0</v>
      </c>
      <c r="O28" s="96">
        <f>SUM(O9:O27)</f>
        <v>0</v>
      </c>
      <c r="P28" s="96">
        <f>SUM(P9:P27)</f>
        <v>0</v>
      </c>
      <c r="Q28" s="422">
        <f>SUM(Q17:Q27)</f>
        <v>0</v>
      </c>
      <c r="R28" s="422">
        <f>SUM(R17:R27)</f>
        <v>0</v>
      </c>
      <c r="S28" s="424">
        <f>AVERAGE(S$9:S27)</f>
        <v>0</v>
      </c>
      <c r="T28" s="155">
        <f>AVERAGE(T9:T27)</f>
        <v>0</v>
      </c>
      <c r="U28" s="155">
        <f>+S28+T28</f>
        <v>0</v>
      </c>
      <c r="X28" s="66"/>
      <c r="Y28" s="66"/>
      <c r="Z28" s="66"/>
    </row>
    <row r="29" spans="1:26">
      <c r="B29" s="57"/>
      <c r="F29" s="196"/>
      <c r="G29" s="137"/>
      <c r="H29" s="137"/>
      <c r="I29" s="137"/>
      <c r="J29" s="137"/>
      <c r="K29" s="137"/>
      <c r="L29" s="137"/>
      <c r="M29" s="137"/>
      <c r="N29" s="137"/>
      <c r="O29" s="137"/>
      <c r="P29" s="137"/>
      <c r="Q29" s="137"/>
      <c r="R29" s="137"/>
      <c r="X29" s="66"/>
      <c r="Y29" s="66"/>
      <c r="Z29" s="66"/>
    </row>
    <row r="30" spans="1:26" ht="15.75">
      <c r="B30" s="57"/>
      <c r="C30" s="197"/>
      <c r="D30" s="16"/>
      <c r="E30" s="215">
        <f>+E28-E14</f>
        <v>0</v>
      </c>
      <c r="F30" s="198">
        <f t="shared" ref="F30:R30" si="2">+F28-F14</f>
        <v>0</v>
      </c>
      <c r="G30" s="198">
        <f t="shared" si="2"/>
        <v>0</v>
      </c>
      <c r="H30" s="198">
        <f t="shared" si="2"/>
        <v>0</v>
      </c>
      <c r="I30" s="198">
        <f t="shared" si="2"/>
        <v>0</v>
      </c>
      <c r="J30" s="198">
        <f t="shared" si="2"/>
        <v>0</v>
      </c>
      <c r="K30" s="198">
        <f t="shared" si="2"/>
        <v>0</v>
      </c>
      <c r="L30" s="198">
        <f t="shared" si="2"/>
        <v>0</v>
      </c>
      <c r="M30" s="198">
        <f t="shared" si="2"/>
        <v>0</v>
      </c>
      <c r="N30" s="198">
        <f t="shared" si="2"/>
        <v>0</v>
      </c>
      <c r="O30" s="198">
        <f t="shared" si="2"/>
        <v>0</v>
      </c>
      <c r="P30" s="198">
        <f t="shared" si="2"/>
        <v>0</v>
      </c>
      <c r="Q30" s="198">
        <f t="shared" si="2"/>
        <v>0</v>
      </c>
      <c r="R30" s="198">
        <f t="shared" si="2"/>
        <v>0</v>
      </c>
      <c r="S30" s="3"/>
      <c r="X30" s="66"/>
      <c r="Y30" s="66"/>
      <c r="Z30" s="66"/>
    </row>
    <row r="31" spans="1:26">
      <c r="B31" s="57"/>
      <c r="C31" s="137"/>
      <c r="D31" s="137"/>
      <c r="E31" s="137"/>
      <c r="F31" s="137"/>
      <c r="G31" s="137"/>
      <c r="H31" s="137"/>
      <c r="I31" s="137"/>
      <c r="J31" s="137"/>
      <c r="K31" s="137"/>
      <c r="L31" s="137"/>
      <c r="M31" s="137"/>
      <c r="N31" s="137"/>
      <c r="O31" s="200"/>
      <c r="P31" s="200"/>
      <c r="Q31" s="200"/>
      <c r="R31" s="200"/>
      <c r="S31" s="3"/>
      <c r="X31" s="66"/>
      <c r="Y31" s="66"/>
      <c r="Z31" s="66"/>
    </row>
    <row r="32" spans="1:26">
      <c r="B32" s="215"/>
      <c r="C32" s="22" t="s">
        <v>0</v>
      </c>
      <c r="D32" s="3"/>
      <c r="E32" s="3"/>
      <c r="F32" s="3"/>
      <c r="G32" s="137"/>
      <c r="H32" s="137"/>
      <c r="I32" s="137"/>
      <c r="J32" s="137"/>
      <c r="K32" s="137"/>
      <c r="L32" s="137"/>
      <c r="M32" s="137"/>
      <c r="N32" s="137"/>
      <c r="O32" s="200"/>
      <c r="P32" s="200"/>
      <c r="Q32" s="200"/>
      <c r="R32" s="200"/>
      <c r="S32" s="3"/>
      <c r="X32" s="66"/>
      <c r="Y32" s="66"/>
      <c r="Z32" s="66"/>
    </row>
    <row r="33" spans="2:26">
      <c r="B33" s="215"/>
      <c r="C33" s="22" t="s">
        <v>1</v>
      </c>
      <c r="D33" s="3"/>
      <c r="E33" s="3"/>
      <c r="F33" s="3"/>
      <c r="G33" s="199"/>
      <c r="H33" s="200"/>
      <c r="I33" s="200"/>
      <c r="J33" s="200"/>
      <c r="K33" s="200"/>
      <c r="L33" s="200"/>
      <c r="M33" s="200"/>
      <c r="N33" s="200"/>
      <c r="O33" s="200"/>
      <c r="P33" s="200"/>
      <c r="Q33" s="200"/>
      <c r="R33" s="200"/>
      <c r="S33" s="3"/>
      <c r="X33" s="66"/>
      <c r="Y33" s="66"/>
      <c r="Z33" s="66"/>
    </row>
    <row r="34" spans="2:26">
      <c r="B34" s="278"/>
      <c r="C34" s="3"/>
      <c r="D34" s="3"/>
      <c r="E34" s="3"/>
      <c r="F34" s="3"/>
      <c r="G34" s="199"/>
      <c r="H34" s="200"/>
      <c r="I34" s="200"/>
      <c r="J34" s="200"/>
      <c r="K34" s="200"/>
      <c r="L34" s="200"/>
      <c r="M34" s="200"/>
      <c r="N34" s="200"/>
      <c r="O34" s="200"/>
      <c r="P34" s="200"/>
      <c r="Q34" s="200"/>
      <c r="R34" s="200"/>
      <c r="S34" s="3"/>
      <c r="X34" s="66"/>
      <c r="Y34" s="66"/>
      <c r="Z34" s="66"/>
    </row>
    <row r="35" spans="2:26">
      <c r="B35" s="215"/>
      <c r="C35" s="22" t="s">
        <v>2</v>
      </c>
      <c r="D35" s="22"/>
      <c r="E35" s="22"/>
      <c r="F35" s="3" t="s">
        <v>53</v>
      </c>
      <c r="G35" s="201"/>
      <c r="H35" s="200"/>
      <c r="I35" s="200"/>
      <c r="J35" s="200"/>
      <c r="K35" s="200"/>
      <c r="L35" s="200"/>
      <c r="M35" s="200"/>
      <c r="N35" s="200"/>
      <c r="O35" s="200"/>
      <c r="P35" s="200"/>
      <c r="Q35" s="200"/>
      <c r="R35" s="200"/>
      <c r="S35" s="3"/>
      <c r="X35" s="66"/>
      <c r="Y35" s="66"/>
      <c r="Z35" s="66"/>
    </row>
    <row r="36" spans="2:26">
      <c r="B36" s="278">
        <v>1</v>
      </c>
      <c r="C36" s="3" t="s">
        <v>52</v>
      </c>
      <c r="D36" s="22"/>
      <c r="E36" s="22"/>
      <c r="F36" s="3" t="s">
        <v>55</v>
      </c>
      <c r="G36" s="137"/>
      <c r="H36" s="200"/>
      <c r="I36" s="137"/>
      <c r="J36" s="137"/>
      <c r="K36" s="137"/>
      <c r="L36" s="200"/>
      <c r="M36" s="137"/>
      <c r="N36" s="137"/>
      <c r="O36" s="200"/>
      <c r="P36" s="200"/>
      <c r="Q36" s="200"/>
      <c r="R36" s="200"/>
      <c r="X36" s="66"/>
      <c r="Y36" s="66"/>
      <c r="Z36" s="66"/>
    </row>
    <row r="37" spans="2:26">
      <c r="B37" s="278">
        <v>2</v>
      </c>
      <c r="C37" s="3" t="s">
        <v>54</v>
      </c>
      <c r="D37" s="22"/>
      <c r="E37" s="22"/>
      <c r="F37" s="3" t="s">
        <v>56</v>
      </c>
      <c r="G37" s="137"/>
      <c r="H37" s="200"/>
      <c r="I37" s="137"/>
      <c r="J37" s="137"/>
      <c r="K37" s="137"/>
      <c r="L37" s="200"/>
      <c r="M37" s="137"/>
      <c r="N37" s="137"/>
      <c r="O37" s="200"/>
      <c r="P37" s="200"/>
      <c r="Q37" s="200"/>
      <c r="R37" s="200"/>
      <c r="S37" s="202"/>
      <c r="X37" s="66"/>
      <c r="Y37" s="66"/>
      <c r="Z37" s="66"/>
    </row>
    <row r="38" spans="2:26">
      <c r="B38" s="278"/>
      <c r="C38" s="22" t="s">
        <v>3</v>
      </c>
      <c r="D38" s="22"/>
      <c r="E38" s="22"/>
      <c r="F38" s="3" t="s">
        <v>58</v>
      </c>
      <c r="G38" s="137"/>
      <c r="H38" s="200"/>
      <c r="I38" s="137"/>
      <c r="J38" s="137"/>
      <c r="K38" s="137"/>
      <c r="L38" s="200"/>
      <c r="M38" s="137"/>
      <c r="N38" s="137"/>
      <c r="O38" s="200"/>
      <c r="P38" s="200"/>
      <c r="Q38" s="200"/>
      <c r="R38" s="200"/>
      <c r="X38" s="66"/>
      <c r="Y38" s="66"/>
      <c r="Z38" s="66"/>
    </row>
    <row r="39" spans="2:26">
      <c r="B39" s="278">
        <v>3</v>
      </c>
      <c r="C39" s="3" t="s">
        <v>57</v>
      </c>
      <c r="D39" s="3"/>
      <c r="E39" s="3"/>
      <c r="F39" s="3"/>
      <c r="G39" s="137"/>
      <c r="H39" s="200"/>
      <c r="I39" s="137"/>
      <c r="J39" s="137"/>
      <c r="K39" s="137"/>
      <c r="L39" s="200"/>
      <c r="M39" s="137"/>
      <c r="N39" s="137"/>
      <c r="O39" s="200"/>
      <c r="P39" s="200"/>
      <c r="Q39" s="200"/>
      <c r="R39" s="200"/>
    </row>
    <row r="40" spans="2:26">
      <c r="B40" s="278">
        <v>2</v>
      </c>
      <c r="C40" s="3" t="s">
        <v>59</v>
      </c>
      <c r="D40" s="3"/>
      <c r="E40" s="3"/>
      <c r="F40" s="3"/>
      <c r="G40" s="137"/>
      <c r="H40" s="200"/>
      <c r="I40" s="137"/>
      <c r="J40" s="137"/>
      <c r="K40" s="137"/>
      <c r="L40" s="200"/>
      <c r="M40" s="137"/>
      <c r="N40" s="137"/>
      <c r="O40" s="200"/>
      <c r="P40" s="200"/>
      <c r="Q40" s="200"/>
      <c r="R40" s="200"/>
    </row>
    <row r="41" spans="2:26">
      <c r="B41" s="278">
        <v>1</v>
      </c>
      <c r="C41" s="3" t="s">
        <v>60</v>
      </c>
      <c r="D41" s="3"/>
      <c r="E41" s="3"/>
      <c r="F41" s="3"/>
      <c r="G41" s="137"/>
      <c r="H41" s="200"/>
      <c r="I41" s="137"/>
      <c r="J41" s="137"/>
      <c r="K41" s="137"/>
      <c r="L41" s="200"/>
      <c r="M41" s="137"/>
      <c r="N41" s="137"/>
      <c r="O41" s="200"/>
      <c r="P41" s="200"/>
      <c r="Q41" s="200"/>
      <c r="R41" s="200"/>
    </row>
    <row r="42" spans="2:26">
      <c r="B42" s="57"/>
      <c r="G42" s="137"/>
      <c r="H42" s="200"/>
      <c r="I42" s="137"/>
      <c r="J42" s="137"/>
      <c r="K42" s="137"/>
      <c r="L42" s="200"/>
      <c r="M42" s="137"/>
      <c r="N42" s="137"/>
      <c r="O42" s="200"/>
      <c r="P42" s="200"/>
      <c r="Q42" s="200"/>
      <c r="R42" s="200"/>
    </row>
    <row r="43" spans="2:26">
      <c r="B43" s="57"/>
      <c r="F43" s="57"/>
      <c r="L43" s="137"/>
      <c r="O43" s="137"/>
      <c r="P43" s="137"/>
      <c r="Q43" s="137"/>
      <c r="R43" s="137"/>
    </row>
    <row r="44" spans="2:26">
      <c r="B44" s="57"/>
      <c r="F44" s="57"/>
      <c r="L44" s="137"/>
      <c r="O44" s="137"/>
      <c r="P44" s="137"/>
      <c r="Q44" s="137"/>
      <c r="R44" s="137"/>
    </row>
    <row r="45" spans="2:26">
      <c r="B45" s="57"/>
      <c r="F45" s="57"/>
      <c r="L45" s="137"/>
      <c r="O45" s="137"/>
      <c r="P45" s="137"/>
      <c r="Q45" s="137"/>
      <c r="R45" s="137"/>
    </row>
    <row r="46" spans="2:26">
      <c r="B46" s="57"/>
      <c r="F46" s="57"/>
      <c r="L46" s="137"/>
      <c r="O46" s="137"/>
      <c r="P46" s="137"/>
      <c r="Q46" s="137"/>
      <c r="R46" s="137"/>
    </row>
    <row r="47" spans="2:26">
      <c r="B47" s="57"/>
      <c r="F47" s="57"/>
      <c r="L47" s="137"/>
      <c r="O47" s="137"/>
      <c r="P47" s="137"/>
      <c r="Q47" s="137"/>
      <c r="R47" s="137"/>
    </row>
    <row r="48" spans="2:26">
      <c r="B48" s="57"/>
      <c r="F48" s="57"/>
      <c r="L48" s="137"/>
      <c r="O48" s="137"/>
      <c r="P48" s="137"/>
      <c r="Q48" s="137"/>
      <c r="R48" s="137"/>
    </row>
    <row r="49" spans="2:18">
      <c r="B49" s="57"/>
      <c r="F49" s="57"/>
      <c r="L49" s="137"/>
      <c r="O49" s="137"/>
      <c r="P49" s="137"/>
      <c r="Q49" s="137"/>
      <c r="R49" s="137"/>
    </row>
    <row r="50" spans="2:18">
      <c r="B50" s="57"/>
      <c r="F50" s="57"/>
      <c r="L50" s="137"/>
      <c r="O50" s="137"/>
      <c r="P50" s="137"/>
      <c r="Q50" s="137"/>
      <c r="R50" s="137"/>
    </row>
    <row r="51" spans="2:18">
      <c r="B51" s="57"/>
      <c r="F51" s="57"/>
      <c r="L51" s="137"/>
      <c r="O51" s="137"/>
      <c r="P51" s="137"/>
      <c r="Q51" s="137"/>
      <c r="R51" s="137"/>
    </row>
    <row r="52" spans="2:18">
      <c r="B52" s="57"/>
      <c r="F52" s="57"/>
      <c r="L52" s="137"/>
      <c r="O52" s="137"/>
      <c r="P52" s="137"/>
      <c r="Q52" s="137"/>
      <c r="R52" s="137"/>
    </row>
    <row r="53" spans="2:18">
      <c r="B53" s="57"/>
      <c r="F53" s="57"/>
      <c r="L53" s="137"/>
      <c r="O53" s="137"/>
      <c r="P53" s="137"/>
      <c r="Q53" s="137"/>
      <c r="R53" s="137"/>
    </row>
    <row r="54" spans="2:18">
      <c r="B54" s="57"/>
      <c r="F54" s="57"/>
      <c r="L54" s="137"/>
      <c r="O54" s="137"/>
      <c r="P54" s="137"/>
      <c r="Q54" s="137"/>
      <c r="R54" s="137"/>
    </row>
    <row r="55" spans="2:18">
      <c r="B55" s="57"/>
      <c r="F55" s="57"/>
      <c r="L55" s="137"/>
      <c r="O55" s="137"/>
      <c r="P55" s="137"/>
      <c r="Q55" s="137"/>
      <c r="R55" s="137"/>
    </row>
    <row r="56" spans="2:18">
      <c r="B56" s="57"/>
      <c r="F56" s="57"/>
      <c r="L56" s="137"/>
      <c r="O56" s="137"/>
      <c r="P56" s="137"/>
      <c r="Q56" s="137"/>
      <c r="R56" s="137"/>
    </row>
    <row r="57" spans="2:18">
      <c r="B57" s="57"/>
      <c r="F57" s="57"/>
      <c r="L57" s="137"/>
      <c r="O57" s="137"/>
      <c r="P57" s="137"/>
      <c r="Q57" s="137"/>
      <c r="R57" s="137"/>
    </row>
    <row r="58" spans="2:18">
      <c r="B58" s="57"/>
      <c r="F58" s="57"/>
      <c r="L58" s="137"/>
      <c r="O58" s="137"/>
      <c r="P58" s="137"/>
      <c r="Q58" s="137"/>
      <c r="R58" s="137"/>
    </row>
    <row r="59" spans="2:18">
      <c r="B59" s="57"/>
      <c r="F59" s="57"/>
      <c r="L59" s="137"/>
      <c r="O59" s="137"/>
      <c r="P59" s="137"/>
      <c r="Q59" s="137"/>
      <c r="R59" s="137"/>
    </row>
  </sheetData>
  <mergeCells count="6">
    <mergeCell ref="R2:S4"/>
    <mergeCell ref="S6:U6"/>
    <mergeCell ref="E7:F7"/>
    <mergeCell ref="H7:I7"/>
    <mergeCell ref="O7:P7"/>
    <mergeCell ref="S7:T7"/>
  </mergeCells>
  <phoneticPr fontId="0" type="noConversion"/>
  <pageMargins left="0.78740157480314965" right="0.78740157480314965" top="0.98425196850393704" bottom="0.98425196850393704" header="0" footer="0"/>
  <pageSetup paperSize="9" scale="48" orientation="landscape" horizontalDpi="4294967293" r:id="rId1"/>
  <headerFooter alignWithMargins="0"/>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Hoja78">
    <tabColor rgb="FF002060"/>
  </sheetPr>
  <dimension ref="A1:Z101"/>
  <sheetViews>
    <sheetView workbookViewId="0"/>
  </sheetViews>
  <sheetFormatPr baseColWidth="10" defaultColWidth="9.140625" defaultRowHeight="12.75"/>
  <cols>
    <col min="1" max="1" width="13.7109375" style="1159" customWidth="1"/>
    <col min="2" max="2" width="13.5703125" style="1143" bestFit="1" customWidth="1"/>
    <col min="3" max="3" width="42" customWidth="1"/>
    <col min="4" max="4" width="7.42578125" customWidth="1"/>
    <col min="5" max="5" width="9" customWidth="1"/>
    <col min="6" max="6" width="14.140625" customWidth="1"/>
    <col min="7" max="7" width="10" customWidth="1"/>
    <col min="8" max="8" width="9.140625" customWidth="1"/>
    <col min="9" max="9" width="10.5703125" customWidth="1"/>
    <col min="10" max="10" width="9.5703125" customWidth="1"/>
    <col min="11" max="11" width="11" hidden="1" customWidth="1"/>
    <col min="12" max="12" width="11.7109375" hidden="1" customWidth="1"/>
    <col min="13" max="13" width="9.7109375" hidden="1" customWidth="1"/>
    <col min="14" max="14" width="10.42578125" hidden="1" customWidth="1"/>
    <col min="15" max="15" width="9.7109375" hidden="1" customWidth="1"/>
    <col min="16" max="16" width="10.42578125" hidden="1" customWidth="1"/>
    <col min="17" max="17" width="12.7109375" customWidth="1"/>
    <col min="18" max="18" width="12.140625" style="137" customWidth="1"/>
    <col min="19" max="19" width="6.5703125" bestFit="1" customWidth="1"/>
    <col min="20" max="20" width="8.42578125" bestFit="1" customWidth="1"/>
    <col min="21" max="21" width="8.140625" bestFit="1" customWidth="1"/>
    <col min="24" max="24" width="15.7109375" bestFit="1" customWidth="1"/>
  </cols>
  <sheetData>
    <row r="1" spans="1:26">
      <c r="C1" s="235"/>
      <c r="F1" s="57"/>
      <c r="L1" s="137"/>
      <c r="O1" s="137"/>
      <c r="P1" s="137"/>
      <c r="Q1" s="137"/>
    </row>
    <row r="2" spans="1:26">
      <c r="C2" s="1" t="str">
        <f>+'4 BG101'!$B$2</f>
        <v>TABACALERA MENHURSA S.A.</v>
      </c>
      <c r="D2" s="1"/>
      <c r="E2" s="1"/>
      <c r="F2" s="1"/>
      <c r="G2" s="1"/>
      <c r="H2" s="1"/>
      <c r="I2" s="1"/>
      <c r="J2" s="1"/>
      <c r="K2" s="1"/>
      <c r="L2" s="191"/>
      <c r="M2" s="1"/>
      <c r="N2" s="1"/>
      <c r="O2" s="191"/>
      <c r="P2" s="191"/>
      <c r="Q2" s="191"/>
      <c r="R2" s="3509">
        <f>+'5 PG101'!C28</f>
        <v>707</v>
      </c>
      <c r="S2" s="3509"/>
    </row>
    <row r="3" spans="1:26">
      <c r="C3" s="1" t="str">
        <f>+'4 BG101'!$B$3</f>
        <v>ANEXOS A LOS ESTADOS FINANCIEROS</v>
      </c>
      <c r="D3" s="1"/>
      <c r="E3" s="1"/>
      <c r="F3" s="1"/>
      <c r="G3" s="1"/>
      <c r="H3" s="1"/>
      <c r="I3" s="1"/>
      <c r="J3" s="1"/>
      <c r="K3" s="1"/>
      <c r="L3" s="191"/>
      <c r="M3" s="1"/>
      <c r="N3" s="1"/>
      <c r="O3" s="191"/>
      <c r="P3" s="191"/>
      <c r="Q3" s="191"/>
      <c r="R3" s="3509"/>
      <c r="S3" s="3509"/>
    </row>
    <row r="4" spans="1:26">
      <c r="C4" s="1" t="str">
        <f>+'5 PG101'!B28</f>
        <v>Otros gastos</v>
      </c>
      <c r="D4" s="1"/>
      <c r="E4" s="1"/>
      <c r="F4" s="1"/>
      <c r="G4" s="1"/>
      <c r="H4" s="1"/>
      <c r="I4" s="1"/>
      <c r="J4" s="1"/>
      <c r="K4" s="1"/>
      <c r="L4" s="191"/>
      <c r="M4" s="1"/>
      <c r="N4" s="1"/>
      <c r="O4" s="191"/>
      <c r="P4" s="191"/>
      <c r="Q4" s="191"/>
      <c r="R4" s="3509"/>
      <c r="S4" s="3509"/>
    </row>
    <row r="5" spans="1:26" ht="13.5" thickBot="1">
      <c r="C5" s="1" t="str">
        <f>+'5 PG101'!$A$5</f>
        <v>AL 31 DE DICIEMBRE DEL 2023</v>
      </c>
      <c r="D5" s="1"/>
      <c r="E5" s="1"/>
      <c r="F5" s="1"/>
      <c r="G5" s="1"/>
      <c r="H5" s="1"/>
      <c r="I5" s="1"/>
      <c r="J5" s="1"/>
      <c r="K5" s="1"/>
      <c r="L5" s="191"/>
      <c r="M5" s="1"/>
      <c r="N5" s="1"/>
      <c r="O5" s="191"/>
      <c r="P5" s="191"/>
      <c r="Q5" s="191"/>
    </row>
    <row r="6" spans="1:26">
      <c r="E6" s="392" t="s">
        <v>121</v>
      </c>
      <c r="F6" s="393" t="s">
        <v>33</v>
      </c>
      <c r="G6" s="541"/>
      <c r="H6" s="392" t="s">
        <v>121</v>
      </c>
      <c r="I6" s="393" t="s">
        <v>33</v>
      </c>
      <c r="J6" s="537"/>
      <c r="K6" s="392" t="s">
        <v>121</v>
      </c>
      <c r="L6" s="406" t="s">
        <v>33</v>
      </c>
      <c r="M6" s="542"/>
      <c r="N6" s="542"/>
      <c r="O6" s="543"/>
      <c r="P6" s="543"/>
      <c r="Q6" s="409" t="s">
        <v>121</v>
      </c>
      <c r="R6" s="550" t="s">
        <v>33</v>
      </c>
      <c r="S6" s="3531" t="s">
        <v>61</v>
      </c>
      <c r="T6" s="3532"/>
      <c r="U6" s="3533"/>
    </row>
    <row r="7" spans="1:26">
      <c r="A7" s="1159" t="s">
        <v>121</v>
      </c>
      <c r="B7" s="1143"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c r="C9" s="264"/>
      <c r="D9" s="332"/>
      <c r="E9" s="392"/>
      <c r="F9" s="393"/>
      <c r="G9" s="332"/>
      <c r="H9" s="539"/>
      <c r="I9" s="540"/>
      <c r="J9" s="235"/>
      <c r="K9" s="392"/>
      <c r="L9" s="393"/>
      <c r="M9" s="332"/>
      <c r="N9" s="13"/>
      <c r="O9" s="95"/>
      <c r="P9" s="178"/>
      <c r="Q9" s="418"/>
      <c r="R9" s="419"/>
      <c r="S9" s="417"/>
      <c r="T9" s="154"/>
      <c r="U9" s="14"/>
    </row>
    <row r="10" spans="1:26" ht="13.5" thickBot="1">
      <c r="B10" s="1161"/>
      <c r="C10" s="189"/>
      <c r="D10" s="98"/>
      <c r="E10" s="428"/>
      <c r="F10" s="421"/>
      <c r="G10" s="200"/>
      <c r="H10" s="412"/>
      <c r="I10" s="421"/>
      <c r="J10" s="200"/>
      <c r="K10" s="412"/>
      <c r="L10" s="413"/>
      <c r="M10" s="200"/>
      <c r="N10" s="95"/>
      <c r="O10" s="95"/>
      <c r="P10" s="178"/>
      <c r="Q10" s="420"/>
      <c r="R10" s="421"/>
      <c r="S10" s="21"/>
      <c r="T10" s="14"/>
      <c r="U10" s="14"/>
      <c r="W10" s="137"/>
      <c r="X10" s="137"/>
      <c r="Y10" s="137"/>
      <c r="Z10" s="137"/>
    </row>
    <row r="11" spans="1:26" ht="15">
      <c r="A11" s="1160" t="s">
        <v>664</v>
      </c>
      <c r="B11" s="1143">
        <v>7173</v>
      </c>
      <c r="C11" s="367" t="s">
        <v>534</v>
      </c>
      <c r="D11" s="98"/>
      <c r="E11" s="490">
        <f>SUMIF('1 BL anterior'!B:B,A11,'1 BL anterior'!E:E)</f>
        <v>0</v>
      </c>
      <c r="F11" s="419">
        <f>SUMIF('1 BL anterior'!B:B,B11,'1 BL anterior'!E:E)</f>
        <v>0</v>
      </c>
      <c r="G11" s="442"/>
      <c r="H11" s="412">
        <f>SUMIF('2 BL preli'!A:A,A11,'2 BL preli'!D:D)</f>
        <v>0</v>
      </c>
      <c r="I11" s="421">
        <f>SUMIF('2 BL preli'!A:A,B11,'2 BL preli'!D:D)</f>
        <v>0</v>
      </c>
      <c r="J11" s="442"/>
      <c r="K11" s="491"/>
      <c r="L11" s="492"/>
      <c r="M11" s="442"/>
      <c r="N11" s="441"/>
      <c r="O11" s="441"/>
      <c r="P11" s="443"/>
      <c r="Q11" s="418">
        <f>SUMIF('3BL ACTUAL'!B:B,A11,'3BL ACTUAL'!E:E)</f>
        <v>0</v>
      </c>
      <c r="R11" s="421">
        <f>SUMIF('3BL ACTUAL'!B:B,B11,'3BL ACTUAL'!E:E)</f>
        <v>0</v>
      </c>
      <c r="S11" s="21">
        <f t="shared" ref="S11:S39" si="0">IF(R11&lt;&gt;0,1,0)</f>
        <v>0</v>
      </c>
      <c r="T11" s="14">
        <f t="shared" ref="T11:T39" si="1">IF(R11&lt;&gt;0,3,0)</f>
        <v>0</v>
      </c>
      <c r="U11" s="14">
        <f t="shared" ref="U11:U39" si="2">+S11+T11</f>
        <v>0</v>
      </c>
      <c r="W11" s="137"/>
      <c r="X11" s="137"/>
      <c r="Y11" s="137"/>
      <c r="Z11" s="137"/>
    </row>
    <row r="12" spans="1:26" ht="15">
      <c r="A12" s="1160" t="s">
        <v>664</v>
      </c>
      <c r="B12" s="1143">
        <v>7176</v>
      </c>
      <c r="C12" s="367" t="s">
        <v>207</v>
      </c>
      <c r="D12" s="98"/>
      <c r="E12" s="428">
        <f>SUMIF('1 BL anterior'!B:B,A12,'1 BL anterior'!E:E)</f>
        <v>0</v>
      </c>
      <c r="F12" s="421">
        <f>SUMIF('1 BL anterior'!B:B,B12,'1 BL anterior'!E:E)</f>
        <v>3555</v>
      </c>
      <c r="G12" s="200"/>
      <c r="H12" s="412">
        <f>SUMIF('2 BL preli'!A:A,A12,'2 BL preli'!D:D)</f>
        <v>0</v>
      </c>
      <c r="I12" s="421">
        <f>SUMIF('2 BL preli'!A:A,B12,'2 BL preli'!D:D)</f>
        <v>0</v>
      </c>
      <c r="J12" s="200"/>
      <c r="K12" s="412"/>
      <c r="L12" s="413"/>
      <c r="M12" s="200"/>
      <c r="N12" s="95"/>
      <c r="O12" s="95"/>
      <c r="P12" s="178"/>
      <c r="Q12" s="420">
        <f>SUMIF('3BL ACTUAL'!B:B,A12,'3BL ACTUAL'!E:E)</f>
        <v>0</v>
      </c>
      <c r="R12" s="421">
        <f>SUMIF('3BL ACTUAL'!B:B,B12,'3BL ACTUAL'!E:E)</f>
        <v>0</v>
      </c>
      <c r="S12" s="21">
        <f t="shared" si="0"/>
        <v>0</v>
      </c>
      <c r="T12" s="14">
        <f t="shared" si="1"/>
        <v>0</v>
      </c>
      <c r="U12" s="14">
        <f t="shared" si="2"/>
        <v>0</v>
      </c>
      <c r="X12" s="137"/>
      <c r="Y12" s="137"/>
      <c r="Z12" s="137"/>
    </row>
    <row r="13" spans="1:26" ht="15">
      <c r="A13" s="1159">
        <v>7178</v>
      </c>
      <c r="B13" s="1162">
        <v>7179</v>
      </c>
      <c r="C13" s="367" t="s">
        <v>535</v>
      </c>
      <c r="D13" s="98"/>
      <c r="E13" s="428">
        <f>SUMIF('1 BL anterior'!B:B,A13,'1 BL anterior'!E:E)</f>
        <v>14893.29</v>
      </c>
      <c r="F13" s="421">
        <f>SUMIF('1 BL anterior'!B:B,B13,'1 BL anterior'!E:E)</f>
        <v>0</v>
      </c>
      <c r="G13" s="200"/>
      <c r="H13" s="412">
        <f>SUMIF('2 BL preli'!A:A,A13,'2 BL preli'!D:D)</f>
        <v>0</v>
      </c>
      <c r="I13" s="421">
        <f>SUMIF('2 BL preli'!A:A,B13,'2 BL preli'!D:D)</f>
        <v>0</v>
      </c>
      <c r="J13" s="200"/>
      <c r="K13" s="412"/>
      <c r="L13" s="413"/>
      <c r="M13" s="200"/>
      <c r="N13" s="95"/>
      <c r="O13" s="95"/>
      <c r="P13" s="178"/>
      <c r="Q13" s="420">
        <f>SUMIF('3BL ACTUAL'!B:B,A13,'3BL ACTUAL'!E:E)</f>
        <v>0</v>
      </c>
      <c r="R13" s="421">
        <f>SUMIF('3BL ACTUAL'!B:B,B13,'3BL ACTUAL'!E:E)</f>
        <v>0</v>
      </c>
      <c r="S13" s="21">
        <f t="shared" si="0"/>
        <v>0</v>
      </c>
      <c r="T13" s="14">
        <f t="shared" si="1"/>
        <v>0</v>
      </c>
      <c r="U13" s="14">
        <f t="shared" si="2"/>
        <v>0</v>
      </c>
      <c r="X13" s="137"/>
      <c r="Y13" s="137"/>
      <c r="Z13" s="137"/>
    </row>
    <row r="14" spans="1:26" ht="15">
      <c r="A14" s="1160" t="s">
        <v>664</v>
      </c>
      <c r="B14" s="1162">
        <v>7182</v>
      </c>
      <c r="C14" s="367" t="s">
        <v>147</v>
      </c>
      <c r="D14" s="98"/>
      <c r="E14" s="428">
        <f>SUMIF('1 BL anterior'!B:B,A14,'1 BL anterior'!E:E)</f>
        <v>0</v>
      </c>
      <c r="F14" s="421">
        <f>SUMIF('1 BL anterior'!B:B,B14,'1 BL anterior'!E:E)</f>
        <v>0</v>
      </c>
      <c r="G14" s="200"/>
      <c r="H14" s="412">
        <f>SUMIF('2 BL preli'!A:A,A14,'2 BL preli'!D:D)</f>
        <v>0</v>
      </c>
      <c r="I14" s="421">
        <f>SUMIF('2 BL preli'!A:A,B14,'2 BL preli'!D:D)</f>
        <v>0</v>
      </c>
      <c r="J14" s="200"/>
      <c r="K14" s="412"/>
      <c r="L14" s="413"/>
      <c r="M14" s="200"/>
      <c r="N14" s="95"/>
      <c r="O14" s="95"/>
      <c r="P14" s="178"/>
      <c r="Q14" s="420">
        <f>SUMIF('3BL ACTUAL'!B:B,A14,'3BL ACTUAL'!E:E)</f>
        <v>0</v>
      </c>
      <c r="R14" s="421">
        <f>SUMIF('3BL ACTUAL'!B:B,B14,'3BL ACTUAL'!E:E)</f>
        <v>0</v>
      </c>
      <c r="S14" s="21">
        <f t="shared" si="0"/>
        <v>0</v>
      </c>
      <c r="T14" s="14">
        <f t="shared" si="1"/>
        <v>0</v>
      </c>
      <c r="U14" s="14">
        <f t="shared" si="2"/>
        <v>0</v>
      </c>
      <c r="X14" s="137"/>
      <c r="Y14" s="137"/>
      <c r="Z14" s="137"/>
    </row>
    <row r="15" spans="1:26" ht="15">
      <c r="A15" s="1160" t="s">
        <v>664</v>
      </c>
      <c r="B15" s="1162">
        <v>7185</v>
      </c>
      <c r="C15" s="367" t="s">
        <v>536</v>
      </c>
      <c r="D15" s="98"/>
      <c r="E15" s="428">
        <f>SUMIF('1 BL anterior'!B:B,A15,'1 BL anterior'!E:E)</f>
        <v>0</v>
      </c>
      <c r="F15" s="421">
        <f>SUMIF('1 BL anterior'!B:B,B15,'1 BL anterior'!E:E)</f>
        <v>0</v>
      </c>
      <c r="G15" s="200"/>
      <c r="H15" s="412">
        <f>SUMIF('2 BL preli'!A:A,A15,'2 BL preli'!D:D)</f>
        <v>0</v>
      </c>
      <c r="I15" s="421">
        <f>SUMIF('2 BL preli'!A:A,B15,'2 BL preli'!D:D)</f>
        <v>0</v>
      </c>
      <c r="J15" s="200"/>
      <c r="K15" s="412"/>
      <c r="L15" s="413"/>
      <c r="M15" s="200"/>
      <c r="N15" s="95"/>
      <c r="O15" s="95"/>
      <c r="P15" s="178"/>
      <c r="Q15" s="420">
        <f>SUMIF('3BL ACTUAL'!B:B,A15,'3BL ACTUAL'!E:E)</f>
        <v>0</v>
      </c>
      <c r="R15" s="421">
        <f>SUMIF('3BL ACTUAL'!B:B,B15,'3BL ACTUAL'!E:E)</f>
        <v>0</v>
      </c>
      <c r="S15" s="21">
        <f t="shared" si="0"/>
        <v>0</v>
      </c>
      <c r="T15" s="14">
        <f t="shared" si="1"/>
        <v>0</v>
      </c>
      <c r="U15" s="14">
        <f t="shared" si="2"/>
        <v>0</v>
      </c>
      <c r="X15" s="137"/>
      <c r="Y15" s="137"/>
      <c r="Z15" s="137"/>
    </row>
    <row r="16" spans="1:26" ht="15">
      <c r="A16" s="1160" t="s">
        <v>664</v>
      </c>
      <c r="B16" s="1162">
        <v>7188</v>
      </c>
      <c r="C16" s="367" t="s">
        <v>537</v>
      </c>
      <c r="D16" s="98"/>
      <c r="E16" s="428">
        <f>SUMIF('1 BL anterior'!B:B,A16,'1 BL anterior'!E:E)</f>
        <v>0</v>
      </c>
      <c r="F16" s="421">
        <f>SUMIF('1 BL anterior'!B:B,B16,'1 BL anterior'!E:E)</f>
        <v>0</v>
      </c>
      <c r="G16" s="200"/>
      <c r="H16" s="412">
        <f>SUMIF('2 BL preli'!A:A,A16,'2 BL preli'!D:D)</f>
        <v>0</v>
      </c>
      <c r="I16" s="421">
        <f>SUMIF('2 BL preli'!A:A,B16,'2 BL preli'!D:D)</f>
        <v>0</v>
      </c>
      <c r="J16" s="200"/>
      <c r="K16" s="412"/>
      <c r="L16" s="413"/>
      <c r="M16" s="200"/>
      <c r="N16" s="95"/>
      <c r="O16" s="95"/>
      <c r="P16" s="178"/>
      <c r="Q16" s="420">
        <f>SUMIF('3BL ACTUAL'!B:B,A16,'3BL ACTUAL'!E:E)</f>
        <v>0</v>
      </c>
      <c r="R16" s="421">
        <f>SUMIF('3BL ACTUAL'!B:B,B16,'3BL ACTUAL'!E:E)</f>
        <v>0</v>
      </c>
      <c r="S16" s="21">
        <f t="shared" si="0"/>
        <v>0</v>
      </c>
      <c r="T16" s="14">
        <f t="shared" si="1"/>
        <v>0</v>
      </c>
      <c r="U16" s="14">
        <f t="shared" si="2"/>
        <v>0</v>
      </c>
      <c r="X16" s="137"/>
      <c r="Y16" s="137"/>
      <c r="Z16" s="137"/>
    </row>
    <row r="17" spans="1:26" ht="15">
      <c r="A17" s="1159">
        <v>7190</v>
      </c>
      <c r="B17" s="1161">
        <v>7191</v>
      </c>
      <c r="C17" s="367" t="s">
        <v>538</v>
      </c>
      <c r="D17" s="98"/>
      <c r="E17" s="428">
        <f>SUMIF('1 BL anterior'!B:B,A17,'1 BL anterior'!E:E)</f>
        <v>0</v>
      </c>
      <c r="F17" s="421">
        <f>SUMIF('1 BL anterior'!B:B,B17,'1 BL anterior'!E:E)</f>
        <v>303.17</v>
      </c>
      <c r="G17" s="200"/>
      <c r="H17" s="412">
        <f>SUMIF('2 BL preli'!A:A,A17,'2 BL preli'!D:D)</f>
        <v>0</v>
      </c>
      <c r="I17" s="421">
        <f>SUMIF('2 BL preli'!A:A,B17,'2 BL preli'!D:D)</f>
        <v>0</v>
      </c>
      <c r="J17" s="200"/>
      <c r="K17" s="412"/>
      <c r="L17" s="413"/>
      <c r="M17" s="200"/>
      <c r="N17" s="95"/>
      <c r="O17" s="95"/>
      <c r="P17" s="178"/>
      <c r="Q17" s="420">
        <f>SUMIF('3BL ACTUAL'!B:B,A17,'3BL ACTUAL'!E:E)</f>
        <v>0</v>
      </c>
      <c r="R17" s="421">
        <f>SUMIF('3BL ACTUAL'!B:B,B17,'3BL ACTUAL'!E:E)</f>
        <v>0</v>
      </c>
      <c r="S17" s="21">
        <f t="shared" si="0"/>
        <v>0</v>
      </c>
      <c r="T17" s="14">
        <f t="shared" si="1"/>
        <v>0</v>
      </c>
      <c r="U17" s="14">
        <f t="shared" si="2"/>
        <v>0</v>
      </c>
      <c r="X17" s="137"/>
      <c r="Y17" s="137"/>
      <c r="Z17" s="137"/>
    </row>
    <row r="18" spans="1:26" ht="15">
      <c r="A18" s="1160" t="s">
        <v>664</v>
      </c>
      <c r="B18" s="1161">
        <v>7194</v>
      </c>
      <c r="C18" s="367" t="s">
        <v>539</v>
      </c>
      <c r="D18" s="98"/>
      <c r="E18" s="428">
        <f>SUMIF('1 BL anterior'!B:B,A18,'1 BL anterior'!E:E)</f>
        <v>0</v>
      </c>
      <c r="F18" s="421">
        <f>SUMIF('1 BL anterior'!B:B,B18,'1 BL anterior'!E:E)</f>
        <v>0</v>
      </c>
      <c r="G18" s="200"/>
      <c r="H18" s="412">
        <f>SUMIF('2 BL preli'!A:A,A18,'2 BL preli'!D:D)</f>
        <v>0</v>
      </c>
      <c r="I18" s="421">
        <f>SUMIF('2 BL preli'!A:A,B18,'2 BL preli'!D:D)</f>
        <v>0</v>
      </c>
      <c r="J18" s="200"/>
      <c r="K18" s="412"/>
      <c r="L18" s="413"/>
      <c r="M18" s="200"/>
      <c r="N18" s="95"/>
      <c r="O18" s="95"/>
      <c r="P18" s="178"/>
      <c r="Q18" s="420">
        <f>SUMIF('3BL ACTUAL'!B:B,A18,'3BL ACTUAL'!E:E)</f>
        <v>0</v>
      </c>
      <c r="R18" s="421">
        <f>SUMIF('3BL ACTUAL'!B:B,B18,'3BL ACTUAL'!E:E)</f>
        <v>0</v>
      </c>
      <c r="S18" s="21">
        <f t="shared" si="0"/>
        <v>0</v>
      </c>
      <c r="T18" s="14">
        <f t="shared" si="1"/>
        <v>0</v>
      </c>
      <c r="U18" s="14">
        <f t="shared" si="2"/>
        <v>0</v>
      </c>
      <c r="X18" s="137"/>
      <c r="Y18" s="137"/>
      <c r="Z18" s="137"/>
    </row>
    <row r="19" spans="1:26" ht="15">
      <c r="A19" s="1159">
        <v>7196</v>
      </c>
      <c r="B19" s="1143">
        <v>7197</v>
      </c>
      <c r="C19" s="367" t="s">
        <v>540</v>
      </c>
      <c r="D19" s="98"/>
      <c r="E19" s="428">
        <f>SUMIF('1 BL anterior'!B:B,A19,'1 BL anterior'!E:E)</f>
        <v>0</v>
      </c>
      <c r="F19" s="421">
        <f>SUMIF('1 BL anterior'!B:B,B19,'1 BL anterior'!E:E)</f>
        <v>0</v>
      </c>
      <c r="G19" s="200"/>
      <c r="H19" s="412">
        <f>SUMIF('2 BL preli'!A:A,A19,'2 BL preli'!D:D)</f>
        <v>0</v>
      </c>
      <c r="I19" s="421">
        <f>SUMIF('2 BL preli'!A:A,B19,'2 BL preli'!D:D)</f>
        <v>0</v>
      </c>
      <c r="J19" s="200"/>
      <c r="K19" s="412"/>
      <c r="L19" s="413"/>
      <c r="M19" s="200"/>
      <c r="N19" s="95"/>
      <c r="O19" s="95"/>
      <c r="P19" s="178"/>
      <c r="Q19" s="420">
        <f>SUMIF('3BL ACTUAL'!B:B,A19,'3BL ACTUAL'!E:E)</f>
        <v>0</v>
      </c>
      <c r="R19" s="421">
        <f>SUMIF('3BL ACTUAL'!B:B,B19,'3BL ACTUAL'!E:E)</f>
        <v>0</v>
      </c>
      <c r="S19" s="21">
        <f t="shared" si="0"/>
        <v>0</v>
      </c>
      <c r="T19" s="14">
        <f t="shared" si="1"/>
        <v>0</v>
      </c>
      <c r="U19" s="14">
        <f t="shared" si="2"/>
        <v>0</v>
      </c>
      <c r="X19" s="137"/>
      <c r="Y19" s="137"/>
      <c r="Z19" s="137"/>
    </row>
    <row r="20" spans="1:26" ht="15">
      <c r="A20" s="1159">
        <v>7199</v>
      </c>
      <c r="B20" s="1143">
        <v>7200</v>
      </c>
      <c r="C20" s="367" t="s">
        <v>541</v>
      </c>
      <c r="D20" s="98"/>
      <c r="E20" s="428">
        <f>SUMIF('1 BL anterior'!B:B,A20,'1 BL anterior'!E:E)</f>
        <v>0</v>
      </c>
      <c r="F20" s="421">
        <f>SUMIF('1 BL anterior'!B:B,B20,'1 BL anterior'!E:E)</f>
        <v>0</v>
      </c>
      <c r="G20" s="200"/>
      <c r="H20" s="412">
        <f>SUMIF('2 BL preli'!A:A,A20,'2 BL preli'!D:D)</f>
        <v>0</v>
      </c>
      <c r="I20" s="421">
        <f>SUMIF('2 BL preli'!A:A,B20,'2 BL preli'!D:D)</f>
        <v>0</v>
      </c>
      <c r="J20" s="200"/>
      <c r="K20" s="412"/>
      <c r="L20" s="413"/>
      <c r="M20" s="200"/>
      <c r="N20" s="95"/>
      <c r="O20" s="95"/>
      <c r="P20" s="178"/>
      <c r="Q20" s="420">
        <f>SUMIF('3BL ACTUAL'!B:B,A20,'3BL ACTUAL'!E:E)</f>
        <v>0</v>
      </c>
      <c r="R20" s="421">
        <f>SUMIF('3BL ACTUAL'!B:B,B20,'3BL ACTUAL'!E:E)</f>
        <v>0</v>
      </c>
      <c r="S20" s="21">
        <f t="shared" si="0"/>
        <v>0</v>
      </c>
      <c r="T20" s="14">
        <f t="shared" si="1"/>
        <v>0</v>
      </c>
      <c r="U20" s="14">
        <f t="shared" si="2"/>
        <v>0</v>
      </c>
      <c r="X20" s="137"/>
      <c r="Y20" s="137"/>
      <c r="Z20" s="137"/>
    </row>
    <row r="21" spans="1:26" ht="15">
      <c r="A21" s="1159">
        <v>7202</v>
      </c>
      <c r="B21" s="1143">
        <v>7203</v>
      </c>
      <c r="C21" s="367" t="s">
        <v>542</v>
      </c>
      <c r="D21" s="98"/>
      <c r="E21" s="428">
        <f>SUMIF('1 BL anterior'!B:B,A21,'1 BL anterior'!E:E)</f>
        <v>0</v>
      </c>
      <c r="F21" s="421">
        <f>SUMIF('1 BL anterior'!B:B,B21,'1 BL anterior'!E:E)</f>
        <v>0</v>
      </c>
      <c r="G21" s="200"/>
      <c r="H21" s="412">
        <f>SUMIF('2 BL preli'!A:A,A21,'2 BL preli'!D:D)</f>
        <v>0</v>
      </c>
      <c r="I21" s="421">
        <f>SUMIF('2 BL preli'!A:A,B21,'2 BL preli'!D:D)</f>
        <v>0</v>
      </c>
      <c r="J21" s="200"/>
      <c r="K21" s="412"/>
      <c r="L21" s="413"/>
      <c r="M21" s="200"/>
      <c r="N21" s="95"/>
      <c r="O21" s="95"/>
      <c r="P21" s="178"/>
      <c r="Q21" s="420">
        <f>SUMIF('3BL ACTUAL'!B:B,A21,'3BL ACTUAL'!E:E)</f>
        <v>0</v>
      </c>
      <c r="R21" s="421">
        <f>SUMIF('3BL ACTUAL'!B:B,B21,'3BL ACTUAL'!E:E)</f>
        <v>0</v>
      </c>
      <c r="S21" s="21">
        <f t="shared" si="0"/>
        <v>0</v>
      </c>
      <c r="T21" s="14">
        <f t="shared" si="1"/>
        <v>0</v>
      </c>
      <c r="U21" s="14">
        <f t="shared" si="2"/>
        <v>0</v>
      </c>
      <c r="X21" s="137"/>
      <c r="Y21" s="137"/>
      <c r="Z21" s="137"/>
    </row>
    <row r="22" spans="1:26" ht="15">
      <c r="A22" s="1159">
        <v>7205</v>
      </c>
      <c r="B22" s="1143">
        <v>7206</v>
      </c>
      <c r="C22" s="367" t="s">
        <v>543</v>
      </c>
      <c r="D22" s="98"/>
      <c r="E22" s="428">
        <f>SUMIF('1 BL anterior'!B:B,A22,'1 BL anterior'!E:E)</f>
        <v>0</v>
      </c>
      <c r="F22" s="421">
        <f>SUMIF('1 BL anterior'!B:B,B22,'1 BL anterior'!E:E)</f>
        <v>0</v>
      </c>
      <c r="G22" s="200"/>
      <c r="H22" s="412">
        <f>SUMIF('2 BL preli'!A:A,A22,'2 BL preli'!D:D)</f>
        <v>0</v>
      </c>
      <c r="I22" s="421">
        <f>SUMIF('2 BL preli'!A:A,B22,'2 BL preli'!D:D)</f>
        <v>0</v>
      </c>
      <c r="J22" s="200"/>
      <c r="K22" s="412"/>
      <c r="L22" s="413"/>
      <c r="M22" s="200"/>
      <c r="N22" s="95"/>
      <c r="O22" s="95"/>
      <c r="P22" s="178"/>
      <c r="Q22" s="420">
        <f>SUMIF('3BL ACTUAL'!B:B,A22,'3BL ACTUAL'!E:E)</f>
        <v>0</v>
      </c>
      <c r="R22" s="421">
        <f>SUMIF('3BL ACTUAL'!B:B,B22,'3BL ACTUAL'!E:E)</f>
        <v>0</v>
      </c>
      <c r="S22" s="21">
        <f t="shared" si="0"/>
        <v>0</v>
      </c>
      <c r="T22" s="14">
        <f t="shared" si="1"/>
        <v>0</v>
      </c>
      <c r="U22" s="14">
        <f t="shared" si="2"/>
        <v>0</v>
      </c>
      <c r="X22" s="137"/>
      <c r="Y22" s="137"/>
      <c r="Z22" s="137"/>
    </row>
    <row r="23" spans="1:26" ht="15">
      <c r="A23" s="1159">
        <v>7208</v>
      </c>
      <c r="B23" s="1143">
        <v>7209</v>
      </c>
      <c r="C23" s="367" t="s">
        <v>544</v>
      </c>
      <c r="D23" s="98"/>
      <c r="E23" s="428">
        <f>SUMIF('1 BL anterior'!B:B,A23,'1 BL anterior'!E:E)</f>
        <v>0</v>
      </c>
      <c r="F23" s="421">
        <f>SUMIF('1 BL anterior'!B:B,B23,'1 BL anterior'!E:E)</f>
        <v>0</v>
      </c>
      <c r="G23" s="200"/>
      <c r="H23" s="412">
        <f>SUMIF('2 BL preli'!A:A,A23,'2 BL preli'!D:D)</f>
        <v>0</v>
      </c>
      <c r="I23" s="421">
        <f>SUMIF('2 BL preli'!A:A,B23,'2 BL preli'!D:D)</f>
        <v>0</v>
      </c>
      <c r="J23" s="200"/>
      <c r="K23" s="412"/>
      <c r="L23" s="413"/>
      <c r="M23" s="200"/>
      <c r="N23" s="95"/>
      <c r="O23" s="95"/>
      <c r="P23" s="178"/>
      <c r="Q23" s="420">
        <f>SUMIF('3BL ACTUAL'!B:B,A23,'3BL ACTUAL'!E:E)</f>
        <v>0</v>
      </c>
      <c r="R23" s="421">
        <f>SUMIF('3BL ACTUAL'!B:B,B23,'3BL ACTUAL'!E:E)</f>
        <v>0</v>
      </c>
      <c r="S23" s="21">
        <f t="shared" si="0"/>
        <v>0</v>
      </c>
      <c r="T23" s="14">
        <f t="shared" si="1"/>
        <v>0</v>
      </c>
      <c r="U23" s="14">
        <f t="shared" si="2"/>
        <v>0</v>
      </c>
      <c r="X23" s="137"/>
      <c r="Y23" s="137"/>
      <c r="Z23" s="137"/>
    </row>
    <row r="24" spans="1:26" ht="15">
      <c r="A24" s="1160" t="s">
        <v>664</v>
      </c>
      <c r="B24" s="1161" t="s">
        <v>664</v>
      </c>
      <c r="C24" s="367" t="s">
        <v>545</v>
      </c>
      <c r="D24" s="98"/>
      <c r="E24" s="428">
        <f>SUMIF('1 BL anterior'!B:B,A24,'1 BL anterior'!E:E)</f>
        <v>0</v>
      </c>
      <c r="F24" s="421">
        <f>SUMIF('1 BL anterior'!B:B,B24,'1 BL anterior'!E:E)</f>
        <v>0</v>
      </c>
      <c r="G24" s="200"/>
      <c r="H24" s="412">
        <f>SUMIF('2 BL preli'!A:A,A24,'2 BL preli'!D:D)</f>
        <v>0</v>
      </c>
      <c r="I24" s="421">
        <f>SUMIF('2 BL preli'!A:A,B24,'2 BL preli'!D:D)</f>
        <v>0</v>
      </c>
      <c r="J24" s="200"/>
      <c r="K24" s="412"/>
      <c r="L24" s="413"/>
      <c r="M24" s="200"/>
      <c r="N24" s="95"/>
      <c r="O24" s="95"/>
      <c r="P24" s="178"/>
      <c r="Q24" s="420">
        <f>SUMIF('3BL ACTUAL'!B:B,A24,'3BL ACTUAL'!E:E)</f>
        <v>0</v>
      </c>
      <c r="R24" s="421">
        <f>SUMIF('3BL ACTUAL'!B:B,B24,'3BL ACTUAL'!E:E)</f>
        <v>0</v>
      </c>
      <c r="S24" s="21">
        <f t="shared" si="0"/>
        <v>0</v>
      </c>
      <c r="T24" s="14">
        <f t="shared" si="1"/>
        <v>0</v>
      </c>
      <c r="U24" s="14">
        <f t="shared" si="2"/>
        <v>0</v>
      </c>
      <c r="X24" s="137"/>
      <c r="Y24" s="137"/>
      <c r="Z24" s="137"/>
    </row>
    <row r="25" spans="1:26" ht="15">
      <c r="A25" s="1159">
        <v>7211</v>
      </c>
      <c r="B25" s="1143">
        <v>7212</v>
      </c>
      <c r="C25" s="367" t="s">
        <v>546</v>
      </c>
      <c r="D25" s="98"/>
      <c r="E25" s="428">
        <f>SUMIF('1 BL anterior'!B:B,A25,'1 BL anterior'!E:E)</f>
        <v>0</v>
      </c>
      <c r="F25" s="421">
        <f>SUMIF('1 BL anterior'!B:B,B25,'1 BL anterior'!E:E)</f>
        <v>0</v>
      </c>
      <c r="G25" s="200"/>
      <c r="H25" s="412">
        <f>SUMIF('2 BL preli'!A:A,A25,'2 BL preli'!D:D)</f>
        <v>0</v>
      </c>
      <c r="I25" s="421">
        <f>SUMIF('2 BL preli'!A:A,B25,'2 BL preli'!D:D)</f>
        <v>0</v>
      </c>
      <c r="J25" s="200"/>
      <c r="K25" s="412"/>
      <c r="L25" s="413"/>
      <c r="M25" s="200"/>
      <c r="N25" s="95"/>
      <c r="O25" s="95"/>
      <c r="P25" s="178"/>
      <c r="Q25" s="420">
        <f>SUMIF('3BL ACTUAL'!B:B,A25,'3BL ACTUAL'!E:E)</f>
        <v>0</v>
      </c>
      <c r="R25" s="421">
        <f>SUMIF('3BL ACTUAL'!B:B,B25,'3BL ACTUAL'!E:E)</f>
        <v>0</v>
      </c>
      <c r="S25" s="21">
        <f t="shared" si="0"/>
        <v>0</v>
      </c>
      <c r="T25" s="14">
        <f t="shared" si="1"/>
        <v>0</v>
      </c>
      <c r="U25" s="14">
        <f t="shared" si="2"/>
        <v>0</v>
      </c>
      <c r="X25" s="137"/>
      <c r="Y25" s="137"/>
      <c r="Z25" s="137"/>
    </row>
    <row r="26" spans="1:26" ht="15">
      <c r="A26" s="1159">
        <v>7214</v>
      </c>
      <c r="B26" s="1143">
        <v>7215</v>
      </c>
      <c r="C26" s="367" t="s">
        <v>547</v>
      </c>
      <c r="D26" s="98"/>
      <c r="E26" s="428">
        <f>SUMIF('1 BL anterior'!B:B,A26,'1 BL anterior'!E:E)</f>
        <v>0</v>
      </c>
      <c r="F26" s="421">
        <f>SUMIF('1 BL anterior'!B:B,B26,'1 BL anterior'!E:E)</f>
        <v>0</v>
      </c>
      <c r="G26" s="200"/>
      <c r="H26" s="412">
        <f>SUMIF('2 BL preli'!A:A,A26,'2 BL preli'!D:D)</f>
        <v>0</v>
      </c>
      <c r="I26" s="421">
        <f>SUMIF('2 BL preli'!A:A,B26,'2 BL preli'!D:D)</f>
        <v>0</v>
      </c>
      <c r="J26" s="200"/>
      <c r="K26" s="412"/>
      <c r="L26" s="413"/>
      <c r="M26" s="200"/>
      <c r="N26" s="95"/>
      <c r="O26" s="95"/>
      <c r="P26" s="178"/>
      <c r="Q26" s="420">
        <f>SUMIF('3BL ACTUAL'!B:B,A26,'3BL ACTUAL'!E:E)</f>
        <v>0</v>
      </c>
      <c r="R26" s="421">
        <f>SUMIF('3BL ACTUAL'!B:B,B26,'3BL ACTUAL'!E:E)</f>
        <v>0</v>
      </c>
      <c r="S26" s="21">
        <f t="shared" si="0"/>
        <v>0</v>
      </c>
      <c r="T26" s="14">
        <f t="shared" si="1"/>
        <v>0</v>
      </c>
      <c r="U26" s="14">
        <f t="shared" si="2"/>
        <v>0</v>
      </c>
      <c r="X26" s="137"/>
      <c r="Y26" s="137"/>
      <c r="Z26" s="137"/>
    </row>
    <row r="27" spans="1:26" ht="15">
      <c r="A27" s="1159">
        <v>7217</v>
      </c>
      <c r="B27" s="1162">
        <v>7218</v>
      </c>
      <c r="C27" s="367" t="s">
        <v>548</v>
      </c>
      <c r="D27" s="98"/>
      <c r="E27" s="428">
        <f>SUMIF('1 BL anterior'!B:B,A27,'1 BL anterior'!E:E)</f>
        <v>0</v>
      </c>
      <c r="F27" s="421">
        <f>SUMIF('1 BL anterior'!B:B,B27,'1 BL anterior'!E:E)</f>
        <v>0</v>
      </c>
      <c r="G27" s="200"/>
      <c r="H27" s="412">
        <f>SUMIF('2 BL preli'!A:A,A27,'2 BL preli'!D:D)</f>
        <v>0</v>
      </c>
      <c r="I27" s="421">
        <f>SUMIF('2 BL preli'!A:A,B27,'2 BL preli'!D:D)</f>
        <v>0</v>
      </c>
      <c r="J27" s="200"/>
      <c r="K27" s="412"/>
      <c r="L27" s="413"/>
      <c r="M27" s="200"/>
      <c r="N27" s="95"/>
      <c r="O27" s="95"/>
      <c r="P27" s="178"/>
      <c r="Q27" s="420">
        <f>SUMIF('3BL ACTUAL'!B:B,A27,'3BL ACTUAL'!E:E)</f>
        <v>0</v>
      </c>
      <c r="R27" s="421">
        <f>SUMIF('3BL ACTUAL'!B:B,B27,'3BL ACTUAL'!E:E)</f>
        <v>0</v>
      </c>
      <c r="S27" s="21">
        <f t="shared" si="0"/>
        <v>0</v>
      </c>
      <c r="T27" s="14">
        <f t="shared" si="1"/>
        <v>0</v>
      </c>
      <c r="U27" s="14">
        <f t="shared" si="2"/>
        <v>0</v>
      </c>
      <c r="X27" s="137"/>
      <c r="Y27" s="137"/>
      <c r="Z27" s="137"/>
    </row>
    <row r="28" spans="1:26" ht="15">
      <c r="A28" s="1159">
        <v>7220</v>
      </c>
      <c r="B28" s="1162">
        <v>7221</v>
      </c>
      <c r="C28" s="367" t="s">
        <v>547</v>
      </c>
      <c r="D28" s="98"/>
      <c r="E28" s="428">
        <f>SUMIF('1 BL anterior'!B:B,A28,'1 BL anterior'!E:E)</f>
        <v>0</v>
      </c>
      <c r="F28" s="421">
        <f>SUMIF('1 BL anterior'!B:B,B28,'1 BL anterior'!E:E)</f>
        <v>0</v>
      </c>
      <c r="G28" s="200"/>
      <c r="H28" s="412">
        <f>SUMIF('2 BL preli'!A:A,A28,'2 BL preli'!D:D)</f>
        <v>0</v>
      </c>
      <c r="I28" s="421">
        <f>SUMIF('2 BL preli'!A:A,B28,'2 BL preli'!D:D)</f>
        <v>0</v>
      </c>
      <c r="J28" s="200"/>
      <c r="K28" s="412"/>
      <c r="L28" s="413"/>
      <c r="M28" s="200"/>
      <c r="N28" s="95"/>
      <c r="O28" s="95"/>
      <c r="P28" s="178"/>
      <c r="Q28" s="420">
        <f>SUMIF('3BL ACTUAL'!B:B,A28,'3BL ACTUAL'!E:E)</f>
        <v>0</v>
      </c>
      <c r="R28" s="421">
        <f>SUMIF('3BL ACTUAL'!B:B,B28,'3BL ACTUAL'!E:E)</f>
        <v>0</v>
      </c>
      <c r="S28" s="21">
        <f t="shared" si="0"/>
        <v>0</v>
      </c>
      <c r="T28" s="14">
        <f t="shared" si="1"/>
        <v>0</v>
      </c>
      <c r="U28" s="14">
        <f t="shared" si="2"/>
        <v>0</v>
      </c>
      <c r="X28" s="137"/>
      <c r="Y28" s="137"/>
      <c r="Z28" s="137"/>
    </row>
    <row r="29" spans="1:26">
      <c r="A29" s="1160" t="s">
        <v>664</v>
      </c>
      <c r="B29" s="1161" t="s">
        <v>664</v>
      </c>
      <c r="C29" s="189" t="s">
        <v>549</v>
      </c>
      <c r="D29" s="98"/>
      <c r="E29" s="428">
        <f>SUMIF('1 BL anterior'!B:B,A29,'1 BL anterior'!E:E)</f>
        <v>0</v>
      </c>
      <c r="F29" s="421">
        <f>SUMIF('1 BL anterior'!B:B,B29,'1 BL anterior'!E:E)</f>
        <v>0</v>
      </c>
      <c r="G29" s="200"/>
      <c r="H29" s="412">
        <f>SUMIF('2 BL preli'!A:A,A29,'2 BL preli'!D:D)</f>
        <v>0</v>
      </c>
      <c r="I29" s="421">
        <f>SUMIF('2 BL preli'!A:A,B29,'2 BL preli'!D:D)</f>
        <v>0</v>
      </c>
      <c r="J29" s="200"/>
      <c r="K29" s="412"/>
      <c r="L29" s="413"/>
      <c r="M29" s="200"/>
      <c r="N29" s="95"/>
      <c r="O29" s="95"/>
      <c r="P29" s="178"/>
      <c r="Q29" s="420">
        <f>SUMIF('3BL ACTUAL'!B:B,A29,'3BL ACTUAL'!E:E)</f>
        <v>0</v>
      </c>
      <c r="R29" s="421">
        <f>SUMIF('3BL ACTUAL'!B:B,B29,'3BL ACTUAL'!E:E)</f>
        <v>0</v>
      </c>
      <c r="S29" s="21">
        <f t="shared" si="0"/>
        <v>0</v>
      </c>
      <c r="T29" s="14">
        <f t="shared" si="1"/>
        <v>0</v>
      </c>
      <c r="U29" s="14">
        <f t="shared" si="2"/>
        <v>0</v>
      </c>
      <c r="X29" s="137"/>
      <c r="Y29" s="137"/>
      <c r="Z29" s="137"/>
    </row>
    <row r="30" spans="1:26" ht="15">
      <c r="A30" s="1160" t="s">
        <v>664</v>
      </c>
      <c r="B30" s="1143">
        <v>7222</v>
      </c>
      <c r="C30" s="367" t="s">
        <v>550</v>
      </c>
      <c r="D30" s="98"/>
      <c r="E30" s="428">
        <f>SUMIF('1 BL anterior'!B:B,A30,'1 BL anterior'!E:E)</f>
        <v>0</v>
      </c>
      <c r="F30" s="421">
        <f>SUMIF('1 BL anterior'!B:B,B30,'1 BL anterior'!E:E)</f>
        <v>0</v>
      </c>
      <c r="G30" s="200"/>
      <c r="H30" s="412">
        <f>SUMIF('2 BL preli'!A:A,A30,'2 BL preli'!D:D)</f>
        <v>0</v>
      </c>
      <c r="I30" s="421">
        <f>SUMIF('2 BL preli'!A:A,B30,'2 BL preli'!D:D)</f>
        <v>0</v>
      </c>
      <c r="J30" s="200"/>
      <c r="K30" s="412"/>
      <c r="L30" s="413"/>
      <c r="M30" s="200"/>
      <c r="N30" s="95"/>
      <c r="O30" s="95"/>
      <c r="P30" s="178"/>
      <c r="Q30" s="420">
        <f>SUMIF('3BL ACTUAL'!B:B,A30,'3BL ACTUAL'!E:E)</f>
        <v>0</v>
      </c>
      <c r="R30" s="421">
        <f>SUMIF('3BL ACTUAL'!B:B,B30,'3BL ACTUAL'!E:E)</f>
        <v>0</v>
      </c>
      <c r="S30" s="21">
        <f t="shared" si="0"/>
        <v>0</v>
      </c>
      <c r="T30" s="14">
        <f t="shared" si="1"/>
        <v>0</v>
      </c>
      <c r="U30" s="14">
        <f t="shared" si="2"/>
        <v>0</v>
      </c>
      <c r="X30" s="137"/>
      <c r="Y30" s="137"/>
      <c r="Z30" s="137"/>
    </row>
    <row r="31" spans="1:26" ht="15">
      <c r="A31" s="1159">
        <v>7223</v>
      </c>
      <c r="B31" s="1162">
        <v>7224</v>
      </c>
      <c r="C31" s="367" t="s">
        <v>546</v>
      </c>
      <c r="D31" s="98"/>
      <c r="E31" s="428">
        <f>SUMIF('1 BL anterior'!B:B,A31,'1 BL anterior'!E:E)</f>
        <v>0</v>
      </c>
      <c r="F31" s="421">
        <f>SUMIF('1 BL anterior'!B:B,B31,'1 BL anterior'!E:E)</f>
        <v>0</v>
      </c>
      <c r="G31" s="200"/>
      <c r="H31" s="412">
        <f>SUMIF('2 BL preli'!A:A,A31,'2 BL preli'!D:D)</f>
        <v>0</v>
      </c>
      <c r="I31" s="421">
        <f>SUMIF('2 BL preli'!A:A,B31,'2 BL preli'!D:D)</f>
        <v>0</v>
      </c>
      <c r="J31" s="200"/>
      <c r="K31" s="412"/>
      <c r="L31" s="413"/>
      <c r="M31" s="200"/>
      <c r="N31" s="95"/>
      <c r="O31" s="95"/>
      <c r="P31" s="178"/>
      <c r="Q31" s="420">
        <f>SUMIF('3BL ACTUAL'!B:B,A31,'3BL ACTUAL'!E:E)</f>
        <v>0</v>
      </c>
      <c r="R31" s="421">
        <f>SUMIF('3BL ACTUAL'!B:B,B31,'3BL ACTUAL'!E:E)</f>
        <v>0</v>
      </c>
      <c r="S31" s="21">
        <f t="shared" si="0"/>
        <v>0</v>
      </c>
      <c r="T31" s="14">
        <f t="shared" si="1"/>
        <v>0</v>
      </c>
      <c r="U31" s="14">
        <f t="shared" si="2"/>
        <v>0</v>
      </c>
      <c r="X31" s="137"/>
      <c r="Y31" s="137"/>
      <c r="Z31" s="137"/>
    </row>
    <row r="32" spans="1:26" ht="15">
      <c r="A32" s="1159">
        <v>7226</v>
      </c>
      <c r="B32" s="1162">
        <v>7227</v>
      </c>
      <c r="C32" s="367" t="s">
        <v>547</v>
      </c>
      <c r="D32" s="98"/>
      <c r="E32" s="428">
        <f>SUMIF('1 BL anterior'!B:B,A32,'1 BL anterior'!E:E)</f>
        <v>0</v>
      </c>
      <c r="F32" s="421">
        <f>SUMIF('1 BL anterior'!B:B,B32,'1 BL anterior'!E:E)</f>
        <v>0</v>
      </c>
      <c r="G32" s="200"/>
      <c r="H32" s="412">
        <f>SUMIF('2 BL preli'!A:A,A32,'2 BL preli'!D:D)</f>
        <v>0</v>
      </c>
      <c r="I32" s="421">
        <f>SUMIF('2 BL preli'!A:A,B32,'2 BL preli'!D:D)</f>
        <v>0</v>
      </c>
      <c r="J32" s="200"/>
      <c r="K32" s="412"/>
      <c r="L32" s="413"/>
      <c r="M32" s="200"/>
      <c r="N32" s="95"/>
      <c r="O32" s="95"/>
      <c r="P32" s="178"/>
      <c r="Q32" s="420">
        <f>SUMIF('3BL ACTUAL'!B:B,A32,'3BL ACTUAL'!E:E)</f>
        <v>0</v>
      </c>
      <c r="R32" s="421">
        <f>SUMIF('3BL ACTUAL'!B:B,B32,'3BL ACTUAL'!E:E)</f>
        <v>0</v>
      </c>
      <c r="S32" s="21">
        <f t="shared" si="0"/>
        <v>0</v>
      </c>
      <c r="T32" s="14">
        <f t="shared" si="1"/>
        <v>0</v>
      </c>
      <c r="U32" s="14">
        <f t="shared" si="2"/>
        <v>0</v>
      </c>
      <c r="X32" s="137"/>
      <c r="Y32" s="137"/>
      <c r="Z32" s="137"/>
    </row>
    <row r="33" spans="1:26" ht="15">
      <c r="A33" s="1159">
        <v>7229</v>
      </c>
      <c r="B33" s="1162">
        <v>7230</v>
      </c>
      <c r="C33" s="367" t="s">
        <v>548</v>
      </c>
      <c r="D33" s="98"/>
      <c r="E33" s="428">
        <f>SUMIF('1 BL anterior'!B:B,A33,'1 BL anterior'!E:E)</f>
        <v>0</v>
      </c>
      <c r="F33" s="421">
        <f>SUMIF('1 BL anterior'!B:B,B33,'1 BL anterior'!E:E)</f>
        <v>0</v>
      </c>
      <c r="G33" s="200"/>
      <c r="H33" s="412">
        <f>SUMIF('2 BL preli'!A:A,A33,'2 BL preli'!D:D)</f>
        <v>0</v>
      </c>
      <c r="I33" s="421">
        <f>SUMIF('2 BL preli'!A:A,B33,'2 BL preli'!D:D)</f>
        <v>0</v>
      </c>
      <c r="J33" s="200"/>
      <c r="K33" s="412"/>
      <c r="L33" s="413"/>
      <c r="M33" s="200"/>
      <c r="N33" s="95"/>
      <c r="O33" s="95"/>
      <c r="P33" s="178"/>
      <c r="Q33" s="420">
        <f>SUMIF('3BL ACTUAL'!B:B,A33,'3BL ACTUAL'!E:E)</f>
        <v>0</v>
      </c>
      <c r="R33" s="421">
        <f>SUMIF('3BL ACTUAL'!B:B,B33,'3BL ACTUAL'!E:E)</f>
        <v>0</v>
      </c>
      <c r="S33" s="21">
        <f t="shared" si="0"/>
        <v>0</v>
      </c>
      <c r="T33" s="14">
        <f t="shared" si="1"/>
        <v>0</v>
      </c>
      <c r="U33" s="14">
        <f t="shared" si="2"/>
        <v>0</v>
      </c>
      <c r="X33" s="137"/>
      <c r="Y33" s="137"/>
      <c r="Z33" s="137"/>
    </row>
    <row r="34" spans="1:26" ht="15">
      <c r="A34" s="1159">
        <v>7232</v>
      </c>
      <c r="B34" s="1162">
        <v>7233</v>
      </c>
      <c r="C34" s="367" t="s">
        <v>547</v>
      </c>
      <c r="D34" s="98"/>
      <c r="E34" s="428">
        <f>SUMIF('1 BL anterior'!B:B,A34,'1 BL anterior'!E:E)</f>
        <v>0</v>
      </c>
      <c r="F34" s="421">
        <f>SUMIF('1 BL anterior'!B:B,B34,'1 BL anterior'!E:E)</f>
        <v>0</v>
      </c>
      <c r="G34" s="200"/>
      <c r="H34" s="412">
        <f>SUMIF('2 BL preli'!A:A,A34,'2 BL preli'!D:D)</f>
        <v>0</v>
      </c>
      <c r="I34" s="421">
        <f>SUMIF('2 BL preli'!A:A,B34,'2 BL preli'!D:D)</f>
        <v>0</v>
      </c>
      <c r="J34" s="200"/>
      <c r="K34" s="412"/>
      <c r="L34" s="413"/>
      <c r="M34" s="200"/>
      <c r="N34" s="95"/>
      <c r="O34" s="95"/>
      <c r="P34" s="178"/>
      <c r="Q34" s="420">
        <f>SUMIF('3BL ACTUAL'!B:B,A34,'3BL ACTUAL'!E:E)</f>
        <v>0</v>
      </c>
      <c r="R34" s="421">
        <f>SUMIF('3BL ACTUAL'!B:B,B34,'3BL ACTUAL'!E:E)</f>
        <v>0</v>
      </c>
      <c r="S34" s="21">
        <f t="shared" si="0"/>
        <v>0</v>
      </c>
      <c r="T34" s="14">
        <f t="shared" si="1"/>
        <v>0</v>
      </c>
      <c r="U34" s="14">
        <f t="shared" si="2"/>
        <v>0</v>
      </c>
      <c r="X34" s="137"/>
      <c r="Y34" s="137"/>
      <c r="Z34" s="137"/>
    </row>
    <row r="35" spans="1:26" ht="15">
      <c r="A35" s="1159">
        <v>7235</v>
      </c>
      <c r="B35" s="1162">
        <v>7236</v>
      </c>
      <c r="C35" s="367" t="s">
        <v>551</v>
      </c>
      <c r="D35" s="98"/>
      <c r="E35" s="428">
        <f>SUMIF('1 BL anterior'!B:B,A35,'1 BL anterior'!E:E)</f>
        <v>0</v>
      </c>
      <c r="F35" s="421">
        <f>SUMIF('1 BL anterior'!B:B,B35,'1 BL anterior'!E:E)</f>
        <v>0</v>
      </c>
      <c r="G35" s="200"/>
      <c r="H35" s="412">
        <f>SUMIF('2 BL preli'!A:A,A35,'2 BL preli'!D:D)</f>
        <v>0</v>
      </c>
      <c r="I35" s="421">
        <f>SUMIF('2 BL preli'!A:A,B35,'2 BL preli'!D:D)</f>
        <v>0</v>
      </c>
      <c r="J35" s="200"/>
      <c r="K35" s="412"/>
      <c r="L35" s="413"/>
      <c r="M35" s="200"/>
      <c r="N35" s="95"/>
      <c r="O35" s="95"/>
      <c r="P35" s="178"/>
      <c r="Q35" s="420">
        <f>SUMIF('3BL ACTUAL'!B:B,A35,'3BL ACTUAL'!E:E)</f>
        <v>0</v>
      </c>
      <c r="R35" s="421">
        <f>SUMIF('3BL ACTUAL'!B:B,B35,'3BL ACTUAL'!E:E)</f>
        <v>0</v>
      </c>
      <c r="S35" s="21">
        <f t="shared" si="0"/>
        <v>0</v>
      </c>
      <c r="T35" s="14">
        <f t="shared" si="1"/>
        <v>0</v>
      </c>
      <c r="U35" s="14">
        <f t="shared" si="2"/>
        <v>0</v>
      </c>
      <c r="X35" s="137"/>
      <c r="Y35" s="137"/>
      <c r="Z35" s="137"/>
    </row>
    <row r="36" spans="1:26" ht="15">
      <c r="A36" s="1159">
        <v>7238</v>
      </c>
      <c r="B36" s="1161">
        <v>7239</v>
      </c>
      <c r="C36" s="367" t="s">
        <v>552</v>
      </c>
      <c r="D36" s="98"/>
      <c r="E36" s="428">
        <f>SUMIF('1 BL anterior'!B:B,A36,'1 BL anterior'!E:E)</f>
        <v>0</v>
      </c>
      <c r="F36" s="421">
        <f>SUMIF('1 BL anterior'!B:B,B36,'1 BL anterior'!E:E)</f>
        <v>0</v>
      </c>
      <c r="G36" s="200"/>
      <c r="H36" s="412">
        <f>SUMIF('2 BL preli'!A:A,A36,'2 BL preli'!D:D)</f>
        <v>0</v>
      </c>
      <c r="I36" s="421">
        <f>SUMIF('2 BL preli'!A:A,B36,'2 BL preli'!D:D)</f>
        <v>0</v>
      </c>
      <c r="J36" s="200"/>
      <c r="K36" s="412"/>
      <c r="L36" s="413"/>
      <c r="M36" s="200"/>
      <c r="N36" s="95"/>
      <c r="O36" s="95"/>
      <c r="P36" s="178"/>
      <c r="Q36" s="420">
        <f>SUMIF('3BL ACTUAL'!B:B,A36,'3BL ACTUAL'!E:E)</f>
        <v>0</v>
      </c>
      <c r="R36" s="421">
        <f>SUMIF('3BL ACTUAL'!B:B,B36,'3BL ACTUAL'!E:E)</f>
        <v>0</v>
      </c>
      <c r="S36" s="21">
        <f t="shared" si="0"/>
        <v>0</v>
      </c>
      <c r="T36" s="14">
        <f t="shared" si="1"/>
        <v>0</v>
      </c>
      <c r="U36" s="14">
        <f t="shared" si="2"/>
        <v>0</v>
      </c>
      <c r="X36" s="137"/>
      <c r="Y36" s="137"/>
      <c r="Z36" s="137"/>
    </row>
    <row r="37" spans="1:26" ht="15">
      <c r="A37" s="1159">
        <v>7241</v>
      </c>
      <c r="B37" s="1161">
        <v>7242</v>
      </c>
      <c r="C37" s="367" t="s">
        <v>553</v>
      </c>
      <c r="D37" s="98"/>
      <c r="E37" s="428">
        <f>SUMIF('1 BL anterior'!B:B,A37,'1 BL anterior'!E:E)</f>
        <v>0</v>
      </c>
      <c r="F37" s="421">
        <f>SUMIF('1 BL anterior'!B:B,B37,'1 BL anterior'!E:E)</f>
        <v>525.68000000000006</v>
      </c>
      <c r="G37" s="200"/>
      <c r="H37" s="412">
        <f>SUMIF('2 BL preli'!A:A,A37,'2 BL preli'!D:D)</f>
        <v>0</v>
      </c>
      <c r="I37" s="421">
        <f>SUMIF('2 BL preli'!A:A,B37,'2 BL preli'!D:D)</f>
        <v>0</v>
      </c>
      <c r="J37" s="200"/>
      <c r="K37" s="412"/>
      <c r="L37" s="413"/>
      <c r="M37" s="200"/>
      <c r="N37" s="95"/>
      <c r="O37" s="95"/>
      <c r="P37" s="178"/>
      <c r="Q37" s="420">
        <f>SUMIF('3BL ACTUAL'!B:B,A37,'3BL ACTUAL'!E:E)</f>
        <v>0</v>
      </c>
      <c r="R37" s="421">
        <f>SUMIF('3BL ACTUAL'!B:B,B37,'3BL ACTUAL'!E:E)</f>
        <v>0</v>
      </c>
      <c r="S37" s="21">
        <f t="shared" si="0"/>
        <v>0</v>
      </c>
      <c r="T37" s="14">
        <f t="shared" si="1"/>
        <v>0</v>
      </c>
      <c r="U37" s="14">
        <f t="shared" si="2"/>
        <v>0</v>
      </c>
      <c r="X37" s="137"/>
      <c r="Y37" s="137"/>
      <c r="Z37" s="137"/>
    </row>
    <row r="38" spans="1:26" ht="15">
      <c r="A38" s="1160" t="s">
        <v>664</v>
      </c>
      <c r="B38" s="1143">
        <v>7245</v>
      </c>
      <c r="C38" s="367" t="s">
        <v>554</v>
      </c>
      <c r="D38" s="98"/>
      <c r="E38" s="428">
        <f>SUMIF('1 BL anterior'!B:B,A38,'1 BL anterior'!E:E)</f>
        <v>0</v>
      </c>
      <c r="F38" s="421">
        <f>SUMIF('1 BL anterior'!B:B,B38,'1 BL anterior'!E:E)</f>
        <v>0</v>
      </c>
      <c r="G38" s="200"/>
      <c r="H38" s="412">
        <f>SUMIF('2 BL preli'!A:A,A38,'2 BL preli'!D:D)</f>
        <v>0</v>
      </c>
      <c r="I38" s="421">
        <f>SUMIF('2 BL preli'!A:A,B38,'2 BL preli'!D:D)</f>
        <v>0</v>
      </c>
      <c r="J38" s="200"/>
      <c r="K38" s="412"/>
      <c r="L38" s="413"/>
      <c r="M38" s="200"/>
      <c r="N38" s="95"/>
      <c r="O38" s="95"/>
      <c r="P38" s="178"/>
      <c r="Q38" s="420">
        <f>SUMIF('3BL ACTUAL'!B:B,A38,'3BL ACTUAL'!E:E)</f>
        <v>0</v>
      </c>
      <c r="R38" s="421">
        <f>SUMIF('3BL ACTUAL'!B:B,B38,'3BL ACTUAL'!E:E)</f>
        <v>0</v>
      </c>
      <c r="S38" s="21">
        <f t="shared" si="0"/>
        <v>0</v>
      </c>
      <c r="T38" s="14">
        <f t="shared" si="1"/>
        <v>0</v>
      </c>
      <c r="U38" s="14">
        <f t="shared" si="2"/>
        <v>0</v>
      </c>
      <c r="X38" s="137"/>
      <c r="Y38" s="137"/>
      <c r="Z38" s="137"/>
    </row>
    <row r="39" spans="1:26" ht="15.75" thickBot="1">
      <c r="A39" s="1159">
        <v>7247</v>
      </c>
      <c r="B39" s="1143">
        <v>7248</v>
      </c>
      <c r="C39" s="367" t="s">
        <v>238</v>
      </c>
      <c r="D39" s="98"/>
      <c r="E39" s="493">
        <f>SUMIF('1 BL anterior'!B:B,A39,'1 BL anterior'!E:E)</f>
        <v>0</v>
      </c>
      <c r="F39" s="421">
        <f>SUMIF('1 BL anterior'!B:B,B39,'1 BL anterior'!E:E)</f>
        <v>277.08999999999997</v>
      </c>
      <c r="G39" s="446"/>
      <c r="H39" s="412">
        <f>SUMIF('2 BL preli'!A:A,A39,'2 BL preli'!D:D)</f>
        <v>0</v>
      </c>
      <c r="I39" s="421">
        <f>SUMIF('2 BL preli'!A:A,B39,'2 BL preli'!D:D)</f>
        <v>0</v>
      </c>
      <c r="J39" s="446"/>
      <c r="K39" s="415"/>
      <c r="L39" s="416"/>
      <c r="M39" s="446"/>
      <c r="N39" s="445"/>
      <c r="O39" s="445"/>
      <c r="P39" s="447"/>
      <c r="Q39" s="422">
        <f>SUMIF('3BL ACTUAL'!B:B,A39,'3BL ACTUAL'!E:E)</f>
        <v>0</v>
      </c>
      <c r="R39" s="421">
        <f>SUMIF('3BL ACTUAL'!B:B,B39,'3BL ACTUAL'!E:E)</f>
        <v>0</v>
      </c>
      <c r="S39" s="21">
        <f t="shared" si="0"/>
        <v>0</v>
      </c>
      <c r="T39" s="14">
        <f t="shared" si="1"/>
        <v>0</v>
      </c>
      <c r="U39" s="14">
        <f t="shared" si="2"/>
        <v>0</v>
      </c>
      <c r="X39" s="137"/>
      <c r="Y39" s="137"/>
      <c r="Z39" s="137"/>
    </row>
    <row r="40" spans="1:26" ht="15.75" thickBot="1">
      <c r="A40" s="1433">
        <f>+R81+Q81</f>
        <v>0</v>
      </c>
      <c r="B40" s="1235">
        <f>+F81+E81</f>
        <v>0</v>
      </c>
      <c r="C40" s="1473"/>
      <c r="D40" s="1090"/>
      <c r="E40" s="495">
        <f>SUM(E11:E39)</f>
        <v>14893.29</v>
      </c>
      <c r="F40" s="457">
        <f>SUM(F11:F39)</f>
        <v>4660.9400000000005</v>
      </c>
      <c r="G40" s="478"/>
      <c r="H40" s="457">
        <f>SUM(H11:H39)</f>
        <v>0</v>
      </c>
      <c r="I40" s="457">
        <f>SUM(I11:I39)</f>
        <v>0</v>
      </c>
      <c r="J40" s="478"/>
      <c r="K40" s="482"/>
      <c r="L40" s="496"/>
      <c r="M40" s="478"/>
      <c r="N40" s="455"/>
      <c r="O40" s="455"/>
      <c r="P40" s="456"/>
      <c r="Q40" s="477">
        <f>SUM(Q11:Q39)</f>
        <v>0</v>
      </c>
      <c r="R40" s="457">
        <f>SUM(R11:R39)</f>
        <v>0</v>
      </c>
      <c r="S40" s="1167">
        <f>IF(SUM(S$11:S39)=0,0,SUM(S$11:S39)/COUNTIF(S$11:S39,"&gt;0"))</f>
        <v>0</v>
      </c>
      <c r="T40" s="1167">
        <f>IF(SUM(T$11:T39)=0,0,SUM(T$11:T39)/COUNTIF(T$11:T39,"&gt;0"))</f>
        <v>0</v>
      </c>
      <c r="U40" s="1167">
        <f>IF(SUM(U$11:U39)=0,0,SUM(U$11:U39)/COUNTIF(U$11:U39,"&gt;0"))</f>
        <v>0</v>
      </c>
      <c r="V40" s="1170">
        <f>+C41</f>
        <v>0</v>
      </c>
      <c r="X40" s="137"/>
      <c r="Y40" s="137"/>
      <c r="Z40" s="137"/>
    </row>
    <row r="41" spans="1:26">
      <c r="A41" s="1429"/>
      <c r="B41" s="1150"/>
      <c r="C41" s="1120"/>
      <c r="D41" s="98"/>
      <c r="E41" s="412">
        <f>SUMIF('1 BL anterior'!C:C,A41,'1 BL anterior'!E:E)</f>
        <v>0</v>
      </c>
      <c r="F41" s="421">
        <f>SUMIF('1 BL anterior'!C:C,B41,'1 BL anterior'!E:E)</f>
        <v>0</v>
      </c>
      <c r="G41" s="200"/>
      <c r="H41" s="412">
        <f>SUMIF('2 BL preli'!B:B,A41,'2 BL preli'!D:D)</f>
        <v>0</v>
      </c>
      <c r="I41" s="421">
        <f>SUMIF('2 BL preli'!B:B,B41,'2 BL preli'!D:D)</f>
        <v>0</v>
      </c>
      <c r="J41" s="200"/>
      <c r="K41" s="412">
        <f>SUMIF('3BL ACTUAL'!C:C,A41,'3BL ACTUAL'!E:E)</f>
        <v>0</v>
      </c>
      <c r="L41" s="421">
        <f>SUMIF('3BL ACTUAL'!C:C,B41,'3BL ACTUAL'!E:E)</f>
        <v>0</v>
      </c>
      <c r="M41" s="179"/>
      <c r="N41" s="95"/>
      <c r="O41" s="154"/>
      <c r="P41" s="178"/>
      <c r="Q41" s="420">
        <f t="shared" ref="Q41:Q46" si="3">+K41</f>
        <v>0</v>
      </c>
      <c r="R41" s="421">
        <f t="shared" ref="R41:R46" si="4">+L41</f>
        <v>0</v>
      </c>
      <c r="S41" s="21"/>
      <c r="T41" s="14"/>
      <c r="U41" s="14"/>
      <c r="X41" s="137"/>
      <c r="Y41" s="137"/>
      <c r="Z41" s="137"/>
    </row>
    <row r="42" spans="1:26">
      <c r="A42" s="548"/>
      <c r="B42" s="240"/>
      <c r="C42" s="244"/>
      <c r="D42" s="98"/>
      <c r="E42" s="412">
        <f>SUMIF('1 BL anterior'!C:C,A42,'1 BL anterior'!E:E)</f>
        <v>0</v>
      </c>
      <c r="F42" s="421">
        <f>SUMIF('1 BL anterior'!C:C,B42,'1 BL anterior'!E:E)</f>
        <v>0</v>
      </c>
      <c r="G42" s="200"/>
      <c r="H42" s="412">
        <f>SUMIF('2 BL preli'!B:B,A42,'2 BL preli'!D:D)</f>
        <v>0</v>
      </c>
      <c r="I42" s="421">
        <f>SUMIF('2 BL preli'!B:B,B42,'2 BL preli'!D:D)</f>
        <v>0</v>
      </c>
      <c r="J42" s="200"/>
      <c r="K42" s="412">
        <f>SUMIF('3BL ACTUAL'!C:C,A42,'3BL ACTUAL'!E:E)</f>
        <v>0</v>
      </c>
      <c r="L42" s="421">
        <f>SUMIF('3BL ACTUAL'!C:C,B42,'3BL ACTUAL'!E:E)</f>
        <v>0</v>
      </c>
      <c r="M42" s="179"/>
      <c r="N42" s="95"/>
      <c r="O42" s="154"/>
      <c r="P42" s="178"/>
      <c r="Q42" s="420">
        <f t="shared" si="3"/>
        <v>0</v>
      </c>
      <c r="R42" s="421">
        <f t="shared" si="4"/>
        <v>0</v>
      </c>
      <c r="S42" s="21"/>
      <c r="T42" s="14"/>
      <c r="U42" s="14"/>
      <c r="X42" s="137"/>
      <c r="Y42" s="137"/>
      <c r="Z42" s="137"/>
    </row>
    <row r="43" spans="1:26">
      <c r="A43" s="1105"/>
      <c r="B43" s="240"/>
      <c r="C43" s="244"/>
      <c r="D43" s="98"/>
      <c r="E43" s="412">
        <f>SUMIF('1 BL anterior'!C:C,A43,'1 BL anterior'!E:E)</f>
        <v>0</v>
      </c>
      <c r="F43" s="421">
        <f>SUMIF('1 BL anterior'!C:C,B43,'1 BL anterior'!E:E)</f>
        <v>0</v>
      </c>
      <c r="G43" s="200"/>
      <c r="H43" s="412">
        <f>SUMIF('2 BL preli'!B:B,A43,'2 BL preli'!D:D)</f>
        <v>0</v>
      </c>
      <c r="I43" s="421">
        <f>SUMIF('2 BL preli'!B:B,B43,'2 BL preli'!D:D)</f>
        <v>0</v>
      </c>
      <c r="J43" s="200"/>
      <c r="K43" s="412">
        <f>SUMIF('3BL ACTUAL'!C:C,A43,'3BL ACTUAL'!E:E)</f>
        <v>0</v>
      </c>
      <c r="L43" s="421">
        <f>SUMIF('3BL ACTUAL'!C:C,B43,'3BL ACTUAL'!E:E)</f>
        <v>0</v>
      </c>
      <c r="M43" s="179"/>
      <c r="N43" s="95"/>
      <c r="O43" s="154"/>
      <c r="P43" s="178"/>
      <c r="Q43" s="420">
        <f t="shared" si="3"/>
        <v>0</v>
      </c>
      <c r="R43" s="421">
        <f t="shared" si="4"/>
        <v>0</v>
      </c>
      <c r="S43" s="21"/>
      <c r="T43" s="14"/>
      <c r="U43" s="14"/>
      <c r="X43" s="1105"/>
      <c r="Y43" s="137"/>
      <c r="Z43" s="137"/>
    </row>
    <row r="44" spans="1:26" ht="15.75">
      <c r="A44" s="2469"/>
      <c r="B44" s="2469"/>
      <c r="C44" s="2469"/>
      <c r="D44" s="98"/>
      <c r="E44" s="412">
        <f>SUMIF('1 BL anterior'!C:C,A44,'1 BL anterior'!E:E)</f>
        <v>0</v>
      </c>
      <c r="F44" s="421">
        <f>SUMIF('1 BL anterior'!C:C,B44,'1 BL anterior'!E:E)</f>
        <v>0</v>
      </c>
      <c r="G44" s="200"/>
      <c r="H44" s="412">
        <f>SUMIF('2 BL preli'!B:B,A44,'2 BL preli'!D:D)</f>
        <v>0</v>
      </c>
      <c r="I44" s="421">
        <f>SUMIF('2 BL preli'!B:B,B44,'2 BL preli'!D:D)</f>
        <v>0</v>
      </c>
      <c r="J44" s="200"/>
      <c r="K44" s="412">
        <f>SUMIF('3BL ACTUAL'!C:C,A44,'3BL ACTUAL'!E:E)</f>
        <v>0</v>
      </c>
      <c r="L44" s="421">
        <f>SUMIF('3BL ACTUAL'!C:C,B44,'3BL ACTUAL'!E:E)</f>
        <v>0</v>
      </c>
      <c r="M44" s="179"/>
      <c r="N44" s="95"/>
      <c r="O44" s="154"/>
      <c r="P44" s="178"/>
      <c r="Q44" s="420">
        <f t="shared" si="3"/>
        <v>0</v>
      </c>
      <c r="R44" s="421">
        <f t="shared" si="4"/>
        <v>0</v>
      </c>
      <c r="S44" s="21"/>
      <c r="T44" s="14"/>
      <c r="U44" s="14"/>
      <c r="X44" s="1105"/>
      <c r="Y44" s="137"/>
      <c r="Z44" s="137"/>
    </row>
    <row r="45" spans="1:26" ht="15">
      <c r="A45" s="2470"/>
      <c r="B45" s="2470"/>
      <c r="C45" s="2470"/>
      <c r="D45" s="98"/>
      <c r="E45" s="412">
        <f>SUMIF('1 BL anterior'!C:C,A45,'1 BL anterior'!E:E)</f>
        <v>0</v>
      </c>
      <c r="F45" s="421">
        <f>SUMIF('1 BL anterior'!C:C,B45,'1 BL anterior'!E:E)</f>
        <v>0</v>
      </c>
      <c r="G45" s="200"/>
      <c r="H45" s="412">
        <f>SUMIF('2 BL preli'!B:B,A45,'2 BL preli'!D:D)</f>
        <v>0</v>
      </c>
      <c r="I45" s="421">
        <f>SUMIF('2 BL preli'!B:B,B45,'2 BL preli'!D:D)</f>
        <v>0</v>
      </c>
      <c r="J45" s="200"/>
      <c r="K45" s="412">
        <f>SUMIF('3BL ACTUAL'!C:C,A45,'3BL ACTUAL'!E:E)</f>
        <v>0</v>
      </c>
      <c r="L45" s="421">
        <f>SUMIF('3BL ACTUAL'!C:C,B45,'3BL ACTUAL'!E:E)</f>
        <v>0</v>
      </c>
      <c r="M45" s="179"/>
      <c r="N45" s="95"/>
      <c r="O45" s="154"/>
      <c r="P45" s="178"/>
      <c r="Q45" s="420">
        <f t="shared" si="3"/>
        <v>0</v>
      </c>
      <c r="R45" s="421">
        <f t="shared" si="4"/>
        <v>0</v>
      </c>
      <c r="S45" s="21"/>
      <c r="T45" s="14"/>
      <c r="U45" s="14"/>
      <c r="X45" s="1105"/>
      <c r="Y45" s="137"/>
      <c r="Z45" s="137"/>
    </row>
    <row r="46" spans="1:26" ht="15" customHeight="1">
      <c r="A46" s="2470"/>
      <c r="B46" s="2470"/>
      <c r="C46" s="2470"/>
      <c r="D46" s="98"/>
      <c r="E46" s="412">
        <f>SUMIF('1 BL anterior'!C:C,A46,'1 BL anterior'!E:E)</f>
        <v>0</v>
      </c>
      <c r="F46" s="421">
        <f>SUMIF('1 BL anterior'!C:C,B46,'1 BL anterior'!E:E)</f>
        <v>0</v>
      </c>
      <c r="G46" s="200"/>
      <c r="H46" s="412">
        <f>SUMIF('2 BL preli'!B:B,A46,'2 BL preli'!D:D)</f>
        <v>0</v>
      </c>
      <c r="I46" s="421">
        <f>SUMIF('2 BL preli'!B:B,B46,'2 BL preli'!D:D)</f>
        <v>0</v>
      </c>
      <c r="J46" s="200"/>
      <c r="K46" s="412">
        <f>SUMIF('3BL ACTUAL'!C:C,A46,'3BL ACTUAL'!E:E)</f>
        <v>0</v>
      </c>
      <c r="L46" s="421">
        <f>SUMIF('3BL ACTUAL'!C:C,B46,'3BL ACTUAL'!E:E)</f>
        <v>0</v>
      </c>
      <c r="M46" s="179"/>
      <c r="N46" s="95"/>
      <c r="O46" s="154"/>
      <c r="P46" s="178"/>
      <c r="Q46" s="420">
        <f t="shared" si="3"/>
        <v>0</v>
      </c>
      <c r="R46" s="421">
        <f t="shared" si="4"/>
        <v>0</v>
      </c>
      <c r="S46" s="21"/>
      <c r="T46" s="14"/>
      <c r="U46" s="14"/>
      <c r="X46" s="1105"/>
      <c r="Y46" s="137"/>
      <c r="Z46" s="137"/>
    </row>
    <row r="47" spans="1:26" ht="15">
      <c r="A47" s="2470"/>
      <c r="B47" s="2470"/>
      <c r="C47" s="2470"/>
      <c r="D47" s="98"/>
      <c r="E47" s="412">
        <f>SUMIF('1 BL anterior'!C:C,A47,'1 BL anterior'!E:E)</f>
        <v>0</v>
      </c>
      <c r="F47" s="421">
        <f>SUMIF('1 BL anterior'!C:C,B47,'1 BL anterior'!E:E)</f>
        <v>0</v>
      </c>
      <c r="G47" s="200"/>
      <c r="H47" s="412">
        <f>SUMIF('2 BL preli'!B:B,A47,'2 BL preli'!D:D)</f>
        <v>0</v>
      </c>
      <c r="I47" s="421">
        <f>SUMIF('2 BL preli'!B:B,B47,'2 BL preli'!D:D)</f>
        <v>0</v>
      </c>
      <c r="J47" s="200"/>
      <c r="K47" s="412">
        <f>SUMIF('3BL ACTUAL'!C:C,A47,'3BL ACTUAL'!E:E)</f>
        <v>0</v>
      </c>
      <c r="L47" s="421">
        <f>SUMIF('3BL ACTUAL'!C:C,B47,'3BL ACTUAL'!E:E)</f>
        <v>0</v>
      </c>
      <c r="M47" s="179"/>
      <c r="N47" s="95"/>
      <c r="O47" s="154"/>
      <c r="P47" s="178"/>
      <c r="Q47" s="420">
        <f>+K47</f>
        <v>0</v>
      </c>
      <c r="R47" s="421">
        <f>+L47</f>
        <v>0</v>
      </c>
      <c r="S47" s="21"/>
      <c r="T47" s="14"/>
      <c r="U47" s="14"/>
      <c r="X47" s="1105"/>
      <c r="Y47" s="137"/>
      <c r="Z47" s="137"/>
    </row>
    <row r="48" spans="1:26" ht="15">
      <c r="A48" s="2470"/>
      <c r="B48" s="2470"/>
      <c r="C48" s="2470"/>
      <c r="D48" s="98"/>
      <c r="E48" s="412">
        <f>SUMIF('1 BL anterior'!C:C,A48,'1 BL anterior'!E:E)</f>
        <v>0</v>
      </c>
      <c r="F48" s="421">
        <f>SUMIF('1 BL anterior'!C:C,B48,'1 BL anterior'!E:E)</f>
        <v>0</v>
      </c>
      <c r="G48" s="200"/>
      <c r="H48" s="412">
        <f>SUMIF('2 BL preli'!B:B,A48,'2 BL preli'!D:D)</f>
        <v>0</v>
      </c>
      <c r="I48" s="421">
        <f>SUMIF('2 BL preli'!B:B,B48,'2 BL preli'!D:D)</f>
        <v>0</v>
      </c>
      <c r="J48" s="200"/>
      <c r="K48" s="412">
        <f>SUMIF('3BL ACTUAL'!C:C,A48,'3BL ACTUAL'!E:E)</f>
        <v>0</v>
      </c>
      <c r="L48" s="421">
        <f>SUMIF('3BL ACTUAL'!C:C,B48,'3BL ACTUAL'!E:E)</f>
        <v>0</v>
      </c>
      <c r="M48" s="179"/>
      <c r="N48" s="95"/>
      <c r="O48" s="154"/>
      <c r="P48" s="178"/>
      <c r="Q48" s="420">
        <f>+K48</f>
        <v>0</v>
      </c>
      <c r="R48" s="421">
        <f>+L48</f>
        <v>0</v>
      </c>
      <c r="S48" s="21"/>
      <c r="T48" s="14"/>
      <c r="U48" s="14"/>
      <c r="X48" s="1105"/>
      <c r="Y48" s="137"/>
      <c r="Z48" s="137"/>
    </row>
    <row r="49" spans="1:26" ht="15.75">
      <c r="A49" s="2470"/>
      <c r="B49" s="2685" t="s">
        <v>6674</v>
      </c>
      <c r="C49" s="2685" t="s">
        <v>5026</v>
      </c>
      <c r="D49" s="3010">
        <f>SUMIF('diarios 2022'!F:F,B49,'diarios 2022'!H:H)-SUMIF('diarios 2022'!F:F,B49,'diarios 2022'!I:I)</f>
        <v>0</v>
      </c>
      <c r="E49" s="412">
        <f>SUMIF('1 BL anterior'!C:C,A49,'1 BL anterior'!E:E)</f>
        <v>0</v>
      </c>
      <c r="F49" s="421">
        <f>SUMIF('1 BL anterior'!C:C,B49,'1 BL anterior'!E:E)</f>
        <v>0</v>
      </c>
      <c r="G49" s="200"/>
      <c r="H49" s="412">
        <f>SUMIF('2 BL preli'!B:B,A49,'2 BL preli'!D:D)</f>
        <v>0</v>
      </c>
      <c r="I49" s="421">
        <f>SUMIF('2 BL preli'!B:B,B49,'2 BL preli'!D:D)</f>
        <v>0</v>
      </c>
      <c r="J49" s="200"/>
      <c r="K49" s="412">
        <f>SUMIF('3BL ACTUAL'!C:C,A49,'3BL ACTUAL'!E:E)</f>
        <v>0</v>
      </c>
      <c r="L49" s="421">
        <f>SUMIF('3BL ACTUAL'!C:C,B49,'3BL ACTUAL'!E:E)</f>
        <v>0</v>
      </c>
      <c r="M49" s="179"/>
      <c r="N49" s="95"/>
      <c r="O49" s="154"/>
      <c r="P49" s="178"/>
      <c r="Q49" s="420">
        <f t="shared" ref="Q49:Q73" si="5">+K49</f>
        <v>0</v>
      </c>
      <c r="R49" s="421">
        <f t="shared" ref="R49:R73" si="6">+L49</f>
        <v>0</v>
      </c>
      <c r="S49" s="21"/>
      <c r="T49" s="14"/>
      <c r="U49" s="14"/>
      <c r="X49" s="1105"/>
      <c r="Y49" s="137"/>
      <c r="Z49" s="137"/>
    </row>
    <row r="50" spans="1:26" ht="15">
      <c r="A50" s="2470"/>
      <c r="B50" s="2686" t="s">
        <v>5358</v>
      </c>
      <c r="C50" s="2686" t="s">
        <v>5027</v>
      </c>
      <c r="D50" s="3010">
        <f>SUMIF('diarios 2022'!F:F,B50,'diarios 2022'!H:H)-SUMIF('diarios 2022'!F:F,B50,'diarios 2022'!I:I)</f>
        <v>0</v>
      </c>
      <c r="E50" s="412">
        <f>SUMIF('1 BL anterior'!C:C,A50,'1 BL anterior'!E:E)</f>
        <v>0</v>
      </c>
      <c r="F50" s="421">
        <f>SUMIF('1 BL anterior'!C:C,B50,'1 BL anterior'!E:E)</f>
        <v>3555</v>
      </c>
      <c r="G50" s="200"/>
      <c r="H50" s="412">
        <f>SUMIF('2 BL preli'!B:B,A50,'2 BL preli'!D:D)</f>
        <v>0</v>
      </c>
      <c r="I50" s="421">
        <f>SUMIF('2 BL preli'!B:B,B50,'2 BL preli'!D:D)</f>
        <v>0</v>
      </c>
      <c r="J50" s="200"/>
      <c r="K50" s="412">
        <f>SUMIF('3BL ACTUAL'!C:C,A50,'3BL ACTUAL'!E:E)</f>
        <v>0</v>
      </c>
      <c r="L50" s="421">
        <f>SUMIF('3BL ACTUAL'!C:C,B50,'3BL ACTUAL'!E:E)</f>
        <v>0</v>
      </c>
      <c r="M50" s="179"/>
      <c r="N50" s="95"/>
      <c r="O50" s="154"/>
      <c r="P50" s="178"/>
      <c r="Q50" s="420">
        <f t="shared" si="5"/>
        <v>0</v>
      </c>
      <c r="R50" s="421">
        <f t="shared" si="6"/>
        <v>0</v>
      </c>
      <c r="S50" s="21"/>
      <c r="T50" s="14"/>
      <c r="U50" s="14"/>
      <c r="X50" s="1105"/>
      <c r="Y50" s="137"/>
      <c r="Z50" s="137"/>
    </row>
    <row r="51" spans="1:26" ht="14.25">
      <c r="A51" s="2686" t="s">
        <v>6677</v>
      </c>
      <c r="B51" s="2686"/>
      <c r="C51" s="2686" t="s">
        <v>6678</v>
      </c>
      <c r="D51" s="3010">
        <f>SUMIF('diarios 2022'!F:F,B51,'diarios 2022'!H:H)-SUMIF('diarios 2022'!F:F,B51,'diarios 2022'!I:I)</f>
        <v>0</v>
      </c>
      <c r="E51" s="412">
        <f>SUMIF('1 BL anterior'!C:C,A51,'1 BL anterior'!E:E)</f>
        <v>14893.29</v>
      </c>
      <c r="F51" s="421">
        <f>SUMIF('1 BL anterior'!C:C,B51,'1 BL anterior'!E:E)</f>
        <v>0</v>
      </c>
      <c r="G51" s="200"/>
      <c r="H51" s="412">
        <f>SUMIF('2 BL preli'!B:B,A51,'2 BL preli'!D:D)</f>
        <v>0</v>
      </c>
      <c r="I51" s="421">
        <f>SUMIF('2 BL preli'!B:B,B51,'2 BL preli'!D:D)</f>
        <v>0</v>
      </c>
      <c r="J51" s="200"/>
      <c r="K51" s="412">
        <f>SUMIF('3BL ACTUAL'!C:C,A51,'3BL ACTUAL'!E:E)</f>
        <v>0</v>
      </c>
      <c r="L51" s="421">
        <f>SUMIF('3BL ACTUAL'!C:C,B51,'3BL ACTUAL'!E:E)</f>
        <v>0</v>
      </c>
      <c r="M51" s="179"/>
      <c r="N51" s="95"/>
      <c r="O51" s="154"/>
      <c r="P51" s="178"/>
      <c r="Q51" s="420">
        <f t="shared" si="5"/>
        <v>0</v>
      </c>
      <c r="R51" s="421">
        <f t="shared" si="6"/>
        <v>0</v>
      </c>
      <c r="S51" s="21"/>
      <c r="T51" s="14"/>
      <c r="U51" s="14"/>
      <c r="X51" s="1105"/>
      <c r="Y51" s="137"/>
      <c r="Z51" s="137"/>
    </row>
    <row r="52" spans="1:26" ht="14.25">
      <c r="A52" s="2686"/>
      <c r="B52" s="2686" t="s">
        <v>5327</v>
      </c>
      <c r="C52" s="2686" t="s">
        <v>6685</v>
      </c>
      <c r="D52" s="3010">
        <f>SUMIF('diarios 2022'!F:F,B52,'diarios 2022'!H:H)-SUMIF('diarios 2022'!F:F,B52,'diarios 2022'!I:I)</f>
        <v>0</v>
      </c>
      <c r="E52" s="412">
        <f>SUMIF('1 BL anterior'!C:C,A52,'1 BL anterior'!E:E)</f>
        <v>0</v>
      </c>
      <c r="F52" s="421">
        <f>SUMIF('1 BL anterior'!C:C,B52,'1 BL anterior'!E:E)</f>
        <v>303.17</v>
      </c>
      <c r="G52" s="200"/>
      <c r="H52" s="412">
        <f>SUMIF('2 BL preli'!B:B,A52,'2 BL preli'!D:D)</f>
        <v>0</v>
      </c>
      <c r="I52" s="421">
        <f>SUMIF('2 BL preli'!B:B,B52,'2 BL preli'!D:D)</f>
        <v>0</v>
      </c>
      <c r="J52" s="200"/>
      <c r="K52" s="412">
        <f>SUMIF('3BL ACTUAL'!C:C,A52,'3BL ACTUAL'!E:E)</f>
        <v>0</v>
      </c>
      <c r="L52" s="421">
        <f>SUMIF('3BL ACTUAL'!C:C,B52,'3BL ACTUAL'!E:E)</f>
        <v>0</v>
      </c>
      <c r="M52" s="179"/>
      <c r="N52" s="95"/>
      <c r="O52" s="154"/>
      <c r="P52" s="178"/>
      <c r="Q52" s="420">
        <f t="shared" si="5"/>
        <v>0</v>
      </c>
      <c r="R52" s="421">
        <f t="shared" si="6"/>
        <v>0</v>
      </c>
      <c r="S52" s="21"/>
      <c r="T52" s="14"/>
      <c r="U52" s="14"/>
      <c r="X52" s="1105"/>
      <c r="Y52" s="137"/>
      <c r="Z52" s="137"/>
    </row>
    <row r="53" spans="1:26" ht="15">
      <c r="A53" s="2685" t="s">
        <v>5355</v>
      </c>
      <c r="B53" s="2685"/>
      <c r="C53" s="2685" t="s">
        <v>5029</v>
      </c>
      <c r="D53" s="3010">
        <f>SUMIF('diarios 2022'!F:F,B53,'diarios 2022'!H:H)-SUMIF('diarios 2022'!F:F,B53,'diarios 2022'!I:I)</f>
        <v>0</v>
      </c>
      <c r="E53" s="412">
        <f>SUMIF('1 BL anterior'!C:C,A53,'1 BL anterior'!E:E)</f>
        <v>0</v>
      </c>
      <c r="F53" s="421">
        <f>SUMIF('1 BL anterior'!C:C,B53,'1 BL anterior'!E:E)</f>
        <v>0</v>
      </c>
      <c r="G53" s="200"/>
      <c r="H53" s="412">
        <f>SUMIF('2 BL preli'!B:B,A53,'2 BL preli'!D:D)</f>
        <v>0</v>
      </c>
      <c r="I53" s="421">
        <f>SUMIF('2 BL preli'!B:B,B53,'2 BL preli'!D:D)</f>
        <v>0</v>
      </c>
      <c r="J53" s="200"/>
      <c r="K53" s="412">
        <f>SUMIF('3BL ACTUAL'!C:C,A53,'3BL ACTUAL'!E:E)</f>
        <v>0</v>
      </c>
      <c r="L53" s="421">
        <f>SUMIF('3BL ACTUAL'!C:C,B53,'3BL ACTUAL'!E:E)</f>
        <v>0</v>
      </c>
      <c r="M53" s="179"/>
      <c r="N53" s="95"/>
      <c r="O53" s="154"/>
      <c r="P53" s="178"/>
      <c r="Q53" s="420">
        <f t="shared" ref="Q53:R55" si="7">+K53</f>
        <v>0</v>
      </c>
      <c r="R53" s="421">
        <f t="shared" si="7"/>
        <v>0</v>
      </c>
      <c r="S53" s="21"/>
      <c r="T53" s="14"/>
      <c r="U53" s="14"/>
      <c r="X53" s="1105"/>
      <c r="Y53" s="137"/>
      <c r="Z53" s="137"/>
    </row>
    <row r="54" spans="1:26" ht="15.75">
      <c r="A54" s="2470"/>
      <c r="B54" s="2685" t="s">
        <v>6696</v>
      </c>
      <c r="C54" s="2685" t="s">
        <v>6697</v>
      </c>
      <c r="D54" s="3010">
        <f>SUMIF('diarios 2022'!F:F,B54,'diarios 2022'!H:H)-SUMIF('diarios 2022'!F:F,B54,'diarios 2022'!I:I)</f>
        <v>0</v>
      </c>
      <c r="E54" s="412">
        <f>SUMIF('1 BL anterior'!C:C,A54,'1 BL anterior'!E:E)</f>
        <v>0</v>
      </c>
      <c r="F54" s="421">
        <f>SUMIF('1 BL anterior'!C:C,B54,'1 BL anterior'!E:E)</f>
        <v>0</v>
      </c>
      <c r="G54" s="200"/>
      <c r="H54" s="412">
        <f>SUMIF('2 BL preli'!B:B,A54,'2 BL preli'!D:D)</f>
        <v>0</v>
      </c>
      <c r="I54" s="421">
        <f>SUMIF('2 BL preli'!B:B,B54,'2 BL preli'!D:D)</f>
        <v>0</v>
      </c>
      <c r="J54" s="200"/>
      <c r="K54" s="412">
        <f>SUMIF('3BL ACTUAL'!C:C,A54,'3BL ACTUAL'!E:E)</f>
        <v>0</v>
      </c>
      <c r="L54" s="421">
        <f>SUMIF('3BL ACTUAL'!C:C,B54,'3BL ACTUAL'!E:E)</f>
        <v>0</v>
      </c>
      <c r="M54" s="179"/>
      <c r="N54" s="95"/>
      <c r="O54" s="154"/>
      <c r="P54" s="178"/>
      <c r="Q54" s="420">
        <f t="shared" si="7"/>
        <v>0</v>
      </c>
      <c r="R54" s="421">
        <f t="shared" si="7"/>
        <v>0</v>
      </c>
      <c r="S54" s="21"/>
      <c r="T54" s="14"/>
      <c r="U54" s="14"/>
      <c r="X54" s="1105"/>
      <c r="Y54" s="137"/>
      <c r="Z54" s="137"/>
    </row>
    <row r="55" spans="1:26" ht="15.75">
      <c r="A55" s="2470"/>
      <c r="B55" s="2685" t="s">
        <v>5364</v>
      </c>
      <c r="C55" s="2685" t="s">
        <v>6723</v>
      </c>
      <c r="D55" s="3010">
        <f>SUMIF('diarios 2022'!F:F,B55,'diarios 2022'!H:H)-SUMIF('diarios 2022'!F:F,B55,'diarios 2022'!I:I)</f>
        <v>0</v>
      </c>
      <c r="E55" s="412">
        <f>SUMIF('1 BL anterior'!C:C,A55,'1 BL anterior'!E:E)</f>
        <v>0</v>
      </c>
      <c r="F55" s="421">
        <f>SUMIF('1 BL anterior'!C:C,B55,'1 BL anterior'!E:E)</f>
        <v>277.08999999999997</v>
      </c>
      <c r="G55" s="200"/>
      <c r="H55" s="412">
        <f>SUMIF('2 BL preli'!B:B,A55,'2 BL preli'!D:D)</f>
        <v>0</v>
      </c>
      <c r="I55" s="421">
        <f>SUMIF('2 BL preli'!B:B,B55,'2 BL preli'!D:D)</f>
        <v>0</v>
      </c>
      <c r="J55" s="200"/>
      <c r="K55" s="412">
        <f>SUMIF('3BL ACTUAL'!C:C,A55,'3BL ACTUAL'!E:E)</f>
        <v>0</v>
      </c>
      <c r="L55" s="421">
        <f>SUMIF('3BL ACTUAL'!C:C,B55,'3BL ACTUAL'!E:E)</f>
        <v>0</v>
      </c>
      <c r="M55" s="179"/>
      <c r="N55" s="95"/>
      <c r="O55" s="154"/>
      <c r="P55" s="178"/>
      <c r="Q55" s="420">
        <f t="shared" si="7"/>
        <v>0</v>
      </c>
      <c r="R55" s="421">
        <f t="shared" si="7"/>
        <v>0</v>
      </c>
      <c r="S55" s="21"/>
      <c r="T55" s="14"/>
      <c r="U55" s="14"/>
      <c r="X55" s="1105"/>
      <c r="Y55" s="137"/>
      <c r="Z55" s="137"/>
    </row>
    <row r="56" spans="1:26" ht="15.75">
      <c r="A56" s="2469"/>
      <c r="B56" s="2685">
        <v>5.04</v>
      </c>
      <c r="C56" s="2685" t="s">
        <v>5030</v>
      </c>
      <c r="D56" s="3010">
        <f>SUMIF('diarios 2022'!F:F,B56,'diarios 2022'!H:H)-SUMIF('diarios 2022'!F:F,B56,'diarios 2022'!I:I)</f>
        <v>0</v>
      </c>
      <c r="E56" s="412">
        <f>SUMIF('1 BL anterior'!C:C,A56,'1 BL anterior'!E:E)</f>
        <v>0</v>
      </c>
      <c r="F56" s="421">
        <f>SUMIF('1 BL anterior'!C:C,B56,'1 BL anterior'!E:E)</f>
        <v>0</v>
      </c>
      <c r="G56" s="200"/>
      <c r="H56" s="412">
        <f>SUMIF('2 BL preli'!B:B,A56,'2 BL preli'!D:D)</f>
        <v>0</v>
      </c>
      <c r="I56" s="421">
        <f>SUMIF('2 BL preli'!B:B,B56,'2 BL preli'!D:D)</f>
        <v>0</v>
      </c>
      <c r="J56" s="200"/>
      <c r="K56" s="412">
        <f>SUMIF('3BL ACTUAL'!C:C,A56,'3BL ACTUAL'!E:E)</f>
        <v>0</v>
      </c>
      <c r="L56" s="421">
        <f>SUMIF('3BL ACTUAL'!C:C,B56,'3BL ACTUAL'!E:E)</f>
        <v>0</v>
      </c>
      <c r="M56" s="179"/>
      <c r="N56" s="95"/>
      <c r="O56" s="154"/>
      <c r="P56" s="178"/>
      <c r="Q56" s="420">
        <f t="shared" si="5"/>
        <v>0</v>
      </c>
      <c r="R56" s="421">
        <f t="shared" si="6"/>
        <v>0</v>
      </c>
      <c r="S56" s="21"/>
      <c r="T56" s="14"/>
      <c r="U56" s="14"/>
      <c r="X56" s="1105"/>
      <c r="Y56" s="137"/>
      <c r="Z56" s="137"/>
    </row>
    <row r="57" spans="1:26" ht="15">
      <c r="A57" s="2470"/>
      <c r="B57" s="2686" t="s">
        <v>5412</v>
      </c>
      <c r="C57" s="2686" t="s">
        <v>5031</v>
      </c>
      <c r="D57" s="3010">
        <f>SUMIF('diarios 2022'!F:F,B57,'diarios 2022'!H:H)-SUMIF('diarios 2022'!F:F,B57,'diarios 2022'!I:I)</f>
        <v>0</v>
      </c>
      <c r="E57" s="412">
        <f>SUMIF('1 BL anterior'!C:C,A57,'1 BL anterior'!E:E)</f>
        <v>0</v>
      </c>
      <c r="F57" s="421">
        <f>SUMIF('1 BL anterior'!C:C,B57,'1 BL anterior'!E:E)</f>
        <v>0</v>
      </c>
      <c r="G57" s="200"/>
      <c r="H57" s="412">
        <f>SUMIF('2 BL preli'!B:B,A57,'2 BL preli'!D:D)</f>
        <v>0</v>
      </c>
      <c r="I57" s="421">
        <f>SUMIF('2 BL preli'!B:B,B57,'2 BL preli'!D:D)</f>
        <v>0</v>
      </c>
      <c r="J57" s="200"/>
      <c r="K57" s="412">
        <f>SUMIF('3BL ACTUAL'!C:C,A57,'3BL ACTUAL'!E:E)</f>
        <v>0</v>
      </c>
      <c r="L57" s="421">
        <f>SUMIF('3BL ACTUAL'!C:C,B57,'3BL ACTUAL'!E:E)</f>
        <v>0</v>
      </c>
      <c r="M57" s="179"/>
      <c r="N57" s="95"/>
      <c r="O57" s="154"/>
      <c r="P57" s="178"/>
      <c r="Q57" s="420">
        <f t="shared" si="5"/>
        <v>0</v>
      </c>
      <c r="R57" s="421">
        <f t="shared" si="6"/>
        <v>0</v>
      </c>
      <c r="S57" s="21"/>
      <c r="T57" s="14"/>
      <c r="U57" s="14"/>
      <c r="X57" s="1105"/>
      <c r="Y57" s="137"/>
      <c r="Z57" s="137"/>
    </row>
    <row r="58" spans="1:26" ht="15">
      <c r="A58" s="1105"/>
      <c r="B58" s="2685" t="s">
        <v>6742</v>
      </c>
      <c r="C58" s="2685" t="s">
        <v>6743</v>
      </c>
      <c r="D58" s="3010">
        <f>SUMIF('diarios 2022'!F:F,B58,'diarios 2022'!H:H)-SUMIF('diarios 2022'!F:F,B58,'diarios 2022'!I:I)</f>
        <v>0</v>
      </c>
      <c r="E58" s="412">
        <f>SUMIF('1 BL anterior'!C:C,A58,'1 BL anterior'!E:E)</f>
        <v>0</v>
      </c>
      <c r="F58" s="421">
        <f>SUMIF('1 BL anterior'!C:C,B58,'1 BL anterior'!E:E)</f>
        <v>0</v>
      </c>
      <c r="G58" s="200"/>
      <c r="H58" s="412">
        <f>SUMIF('2 BL preli'!B:B,A58,'2 BL preli'!D:D)</f>
        <v>0</v>
      </c>
      <c r="I58" s="421">
        <f>SUMIF('2 BL preli'!B:B,B58,'2 BL preli'!D:D)</f>
        <v>0</v>
      </c>
      <c r="J58" s="200"/>
      <c r="K58" s="412">
        <f>SUMIF('3BL ACTUAL'!C:C,A58,'3BL ACTUAL'!E:E)</f>
        <v>0</v>
      </c>
      <c r="L58" s="421">
        <f>SUMIF('3BL ACTUAL'!C:C,B58,'3BL ACTUAL'!E:E)</f>
        <v>0</v>
      </c>
      <c r="M58" s="179"/>
      <c r="N58" s="95"/>
      <c r="O58" s="154"/>
      <c r="P58" s="178"/>
      <c r="Q58" s="420">
        <f t="shared" si="5"/>
        <v>0</v>
      </c>
      <c r="R58" s="421">
        <f t="shared" si="6"/>
        <v>0</v>
      </c>
      <c r="S58" s="21"/>
      <c r="T58" s="14"/>
      <c r="U58" s="14"/>
      <c r="X58" s="1105"/>
      <c r="Y58" s="137"/>
      <c r="Z58" s="137"/>
    </row>
    <row r="59" spans="1:26" ht="14.25">
      <c r="A59" s="1105"/>
      <c r="B59" s="2686" t="s">
        <v>6744</v>
      </c>
      <c r="C59" s="2686" t="s">
        <v>5032</v>
      </c>
      <c r="D59" s="3010">
        <f>SUMIF('diarios 2022'!F:F,B59,'diarios 2022'!H:H)-SUMIF('diarios 2022'!F:F,B59,'diarios 2022'!I:I)</f>
        <v>0</v>
      </c>
      <c r="E59" s="412">
        <f>SUMIF('1 BL anterior'!C:C,A59,'1 BL anterior'!E:E)</f>
        <v>0</v>
      </c>
      <c r="F59" s="421">
        <f>SUMIF('1 BL anterior'!C:C,B59,'1 BL anterior'!E:E)</f>
        <v>0</v>
      </c>
      <c r="G59" s="200"/>
      <c r="H59" s="412">
        <f>SUMIF('2 BL preli'!B:B,A59,'2 BL preli'!D:D)</f>
        <v>0</v>
      </c>
      <c r="I59" s="421">
        <f>SUMIF('2 BL preli'!B:B,B59,'2 BL preli'!D:D)</f>
        <v>0</v>
      </c>
      <c r="J59" s="200"/>
      <c r="K59" s="412">
        <f>SUMIF('3BL ACTUAL'!C:C,A59,'3BL ACTUAL'!E:E)</f>
        <v>0</v>
      </c>
      <c r="L59" s="421">
        <f>SUMIF('3BL ACTUAL'!C:C,B59,'3BL ACTUAL'!E:E)</f>
        <v>0</v>
      </c>
      <c r="M59" s="179"/>
      <c r="N59" s="95"/>
      <c r="O59" s="154"/>
      <c r="P59" s="178"/>
      <c r="Q59" s="420">
        <f t="shared" si="5"/>
        <v>0</v>
      </c>
      <c r="R59" s="421">
        <f t="shared" si="6"/>
        <v>0</v>
      </c>
      <c r="S59" s="21"/>
      <c r="T59" s="14"/>
      <c r="U59" s="14"/>
      <c r="X59" s="1105"/>
      <c r="Y59" s="137"/>
      <c r="Z59" s="137"/>
    </row>
    <row r="60" spans="1:26" ht="15">
      <c r="A60" s="1105"/>
      <c r="B60" s="2685"/>
      <c r="C60" s="2685"/>
      <c r="D60" s="3010">
        <f>SUMIF('diarios 2022'!F:F,B60,'diarios 2022'!H:H)-SUMIF('diarios 2022'!F:F,B60,'diarios 2022'!I:I)</f>
        <v>0</v>
      </c>
      <c r="E60" s="412">
        <f>SUMIF('1 BL anterior'!C:C,A60,'1 BL anterior'!E:E)</f>
        <v>0</v>
      </c>
      <c r="F60" s="421">
        <f>SUMIF('1 BL anterior'!C:C,B60,'1 BL anterior'!E:E)</f>
        <v>0</v>
      </c>
      <c r="G60" s="200"/>
      <c r="H60" s="412">
        <f>SUMIF('2 BL preli'!B:B,A60,'2 BL preli'!D:D)</f>
        <v>0</v>
      </c>
      <c r="I60" s="421">
        <f>SUMIF('2 BL preli'!B:B,B60,'2 BL preli'!D:D)</f>
        <v>0</v>
      </c>
      <c r="J60" s="200"/>
      <c r="K60" s="412">
        <f>SUMIF('3BL ACTUAL'!C:C,A60,'3BL ACTUAL'!E:E)</f>
        <v>0</v>
      </c>
      <c r="L60" s="421">
        <f>SUMIF('3BL ACTUAL'!C:C,B60,'3BL ACTUAL'!E:E)</f>
        <v>0</v>
      </c>
      <c r="M60" s="179"/>
      <c r="N60" s="95"/>
      <c r="O60" s="154"/>
      <c r="P60" s="178"/>
      <c r="Q60" s="420">
        <f t="shared" si="5"/>
        <v>0</v>
      </c>
      <c r="R60" s="421">
        <f t="shared" si="6"/>
        <v>0</v>
      </c>
      <c r="S60" s="21"/>
      <c r="T60" s="14"/>
      <c r="U60" s="14"/>
      <c r="X60" s="1105"/>
      <c r="Y60" s="137"/>
      <c r="Z60" s="137"/>
    </row>
    <row r="61" spans="1:26" ht="15">
      <c r="A61" s="2470"/>
      <c r="B61" s="2470" t="s">
        <v>6501</v>
      </c>
      <c r="C61" s="2470" t="s">
        <v>6502</v>
      </c>
      <c r="D61" s="98"/>
      <c r="E61" s="412">
        <f>SUMIF('1 BL anterior'!C:C,A61,'1 BL anterior'!E:E)</f>
        <v>0</v>
      </c>
      <c r="F61" s="421">
        <f>SUMIF('1 BL anterior'!C:C,B61,'1 BL anterior'!E:E)</f>
        <v>0</v>
      </c>
      <c r="G61" s="200"/>
      <c r="H61" s="412">
        <f>SUMIF('2 BL preli'!B:B,A61,'2 BL preli'!D:D)</f>
        <v>0</v>
      </c>
      <c r="I61" s="421">
        <f>SUMIF('2 BL preli'!B:B,B61,'2 BL preli'!D:D)</f>
        <v>0</v>
      </c>
      <c r="J61" s="200"/>
      <c r="K61" s="412">
        <f>SUMIF('3BL ACTUAL'!C:C,A61,'3BL ACTUAL'!E:E)</f>
        <v>0</v>
      </c>
      <c r="L61" s="421">
        <f>SUMIF('3BL ACTUAL'!C:C,B61,'3BL ACTUAL'!E:E)</f>
        <v>0</v>
      </c>
      <c r="M61" s="179"/>
      <c r="N61" s="95"/>
      <c r="O61" s="154"/>
      <c r="P61" s="178"/>
      <c r="Q61" s="420">
        <f t="shared" si="5"/>
        <v>0</v>
      </c>
      <c r="R61" s="421">
        <f t="shared" si="6"/>
        <v>0</v>
      </c>
      <c r="S61" s="21"/>
      <c r="T61" s="14"/>
      <c r="U61" s="14"/>
      <c r="X61" s="1105"/>
      <c r="Y61" s="137"/>
      <c r="Z61" s="137"/>
    </row>
    <row r="62" spans="1:26" ht="15">
      <c r="A62" s="2470"/>
      <c r="B62" s="2470" t="s">
        <v>5360</v>
      </c>
      <c r="C62" s="2470" t="s">
        <v>6529</v>
      </c>
      <c r="D62" s="98"/>
      <c r="E62" s="412">
        <f>SUMIF('1 BL anterior'!C:C,A62,'1 BL anterior'!E:E)</f>
        <v>0</v>
      </c>
      <c r="F62" s="421">
        <f>SUMIF('1 BL anterior'!C:C,B62,'1 BL anterior'!E:E)</f>
        <v>525.68000000000006</v>
      </c>
      <c r="G62" s="200"/>
      <c r="H62" s="412">
        <f>SUMIF('2 BL preli'!B:B,A62,'2 BL preli'!D:D)</f>
        <v>0</v>
      </c>
      <c r="I62" s="421">
        <f>SUMIF('2 BL preli'!B:B,B62,'2 BL preli'!D:D)</f>
        <v>0</v>
      </c>
      <c r="J62" s="200"/>
      <c r="K62" s="412">
        <f>SUMIF('3BL ACTUAL'!C:C,A62,'3BL ACTUAL'!E:E)</f>
        <v>0</v>
      </c>
      <c r="L62" s="421">
        <f>SUMIF('3BL ACTUAL'!C:C,B62,'3BL ACTUAL'!E:E)</f>
        <v>0</v>
      </c>
      <c r="M62" s="179"/>
      <c r="N62" s="95"/>
      <c r="O62" s="154"/>
      <c r="P62" s="178"/>
      <c r="Q62" s="420">
        <f t="shared" si="5"/>
        <v>0</v>
      </c>
      <c r="R62" s="421">
        <f t="shared" si="6"/>
        <v>0</v>
      </c>
      <c r="S62" s="21"/>
      <c r="T62" s="14"/>
      <c r="U62" s="14"/>
      <c r="X62" s="1105"/>
      <c r="Y62" s="137"/>
      <c r="Z62" s="137"/>
    </row>
    <row r="63" spans="1:26" ht="15">
      <c r="A63" s="1105"/>
      <c r="B63" s="2470"/>
      <c r="C63" s="2470"/>
      <c r="D63" s="98"/>
      <c r="E63" s="412">
        <f>SUMIF('1 BL anterior'!C:C,A63,'1 BL anterior'!E:E)</f>
        <v>0</v>
      </c>
      <c r="F63" s="421">
        <f>SUMIF('1 BL anterior'!C:C,B63,'1 BL anterior'!E:E)</f>
        <v>0</v>
      </c>
      <c r="G63" s="200"/>
      <c r="H63" s="412">
        <f>SUMIF('2 BL preli'!B:B,A63,'2 BL preli'!D:D)</f>
        <v>0</v>
      </c>
      <c r="I63" s="421">
        <f>SUMIF('2 BL preli'!B:B,B63,'2 BL preli'!D:D)</f>
        <v>0</v>
      </c>
      <c r="J63" s="200"/>
      <c r="K63" s="412">
        <f>SUMIF('3BL ACTUAL'!C:C,A63,'3BL ACTUAL'!E:E)</f>
        <v>0</v>
      </c>
      <c r="L63" s="421">
        <f>SUMIF('3BL ACTUAL'!C:C,B63,'3BL ACTUAL'!E:E)</f>
        <v>0</v>
      </c>
      <c r="M63" s="179"/>
      <c r="N63" s="95"/>
      <c r="O63" s="154"/>
      <c r="P63" s="178"/>
      <c r="Q63" s="420">
        <f t="shared" si="5"/>
        <v>0</v>
      </c>
      <c r="R63" s="421">
        <f t="shared" si="6"/>
        <v>0</v>
      </c>
      <c r="S63" s="21"/>
      <c r="T63" s="14"/>
      <c r="U63" s="14"/>
      <c r="X63" s="1105"/>
      <c r="Y63" s="137"/>
      <c r="Z63" s="137"/>
    </row>
    <row r="64" spans="1:26" ht="15">
      <c r="A64" s="1105"/>
      <c r="B64" s="2470"/>
      <c r="C64" s="2470"/>
      <c r="D64" s="98"/>
      <c r="E64" s="412">
        <f>SUMIF('1 BL anterior'!C:C,A64,'1 BL anterior'!E:E)</f>
        <v>0</v>
      </c>
      <c r="F64" s="421">
        <f>SUMIF('1 BL anterior'!C:C,B64,'1 BL anterior'!E:E)</f>
        <v>0</v>
      </c>
      <c r="G64" s="200"/>
      <c r="H64" s="412">
        <f>SUMIF('2 BL preli'!B:B,A64,'2 BL preli'!D:D)</f>
        <v>0</v>
      </c>
      <c r="I64" s="421">
        <f>SUMIF('2 BL preli'!B:B,B64,'2 BL preli'!D:D)</f>
        <v>0</v>
      </c>
      <c r="J64" s="200"/>
      <c r="K64" s="412">
        <f>SUMIF('3BL ACTUAL'!C:C,A64,'3BL ACTUAL'!E:E)</f>
        <v>0</v>
      </c>
      <c r="L64" s="421">
        <f>SUMIF('3BL ACTUAL'!C:C,B64,'3BL ACTUAL'!E:E)</f>
        <v>0</v>
      </c>
      <c r="M64" s="179"/>
      <c r="N64" s="95"/>
      <c r="O64" s="154"/>
      <c r="P64" s="178"/>
      <c r="Q64" s="420">
        <f t="shared" si="5"/>
        <v>0</v>
      </c>
      <c r="R64" s="421">
        <f t="shared" si="6"/>
        <v>0</v>
      </c>
      <c r="S64" s="21"/>
      <c r="T64" s="14"/>
      <c r="U64" s="14"/>
      <c r="X64" s="1105"/>
      <c r="Y64" s="137"/>
      <c r="Z64" s="137"/>
    </row>
    <row r="65" spans="1:26" ht="15">
      <c r="A65" s="2470"/>
      <c r="B65" s="2470"/>
      <c r="C65" s="2470"/>
      <c r="D65" s="98"/>
      <c r="E65" s="412">
        <f>SUMIF('1 BL anterior'!C:C,A65,'1 BL anterior'!E:E)</f>
        <v>0</v>
      </c>
      <c r="F65" s="421">
        <f>SUMIF('1 BL anterior'!C:C,B65,'1 BL anterior'!E:E)</f>
        <v>0</v>
      </c>
      <c r="G65" s="200"/>
      <c r="H65" s="412">
        <f>SUMIF('2 BL preli'!B:B,A65,'2 BL preli'!D:D)</f>
        <v>0</v>
      </c>
      <c r="I65" s="421">
        <f>SUMIF('2 BL preli'!B:B,B65,'2 BL preli'!D:D)</f>
        <v>0</v>
      </c>
      <c r="J65" s="200"/>
      <c r="K65" s="412">
        <f>SUMIF('3BL ACTUAL'!C:C,A65,'3BL ACTUAL'!E:E)</f>
        <v>0</v>
      </c>
      <c r="L65" s="421">
        <f>SUMIF('3BL ACTUAL'!C:C,B65,'3BL ACTUAL'!E:E)</f>
        <v>0</v>
      </c>
      <c r="M65" s="179"/>
      <c r="N65" s="95"/>
      <c r="O65" s="154"/>
      <c r="P65" s="178"/>
      <c r="Q65" s="420">
        <f t="shared" si="5"/>
        <v>0</v>
      </c>
      <c r="R65" s="421">
        <f t="shared" si="6"/>
        <v>0</v>
      </c>
      <c r="S65" s="21"/>
      <c r="T65" s="14"/>
      <c r="U65" s="14"/>
      <c r="X65" s="1105"/>
      <c r="Y65" s="137"/>
      <c r="Z65" s="137"/>
    </row>
    <row r="66" spans="1:26" ht="15.75">
      <c r="A66" s="1105"/>
      <c r="B66" s="2469"/>
      <c r="C66" s="2469"/>
      <c r="D66" s="98"/>
      <c r="E66" s="412">
        <f>SUMIF('1 BL anterior'!C:C,A66,'1 BL anterior'!E:E)</f>
        <v>0</v>
      </c>
      <c r="F66" s="421">
        <f>SUMIF('1 BL anterior'!C:C,B66,'1 BL anterior'!E:E)</f>
        <v>0</v>
      </c>
      <c r="G66" s="200"/>
      <c r="H66" s="412">
        <f>SUMIF('2 BL preli'!B:B,A66,'2 BL preli'!D:D)</f>
        <v>0</v>
      </c>
      <c r="I66" s="421">
        <f>SUMIF('2 BL preli'!B:B,B66,'2 BL preli'!D:D)</f>
        <v>0</v>
      </c>
      <c r="J66" s="200"/>
      <c r="K66" s="412">
        <f>SUMIF('3BL ACTUAL'!C:C,A66,'3BL ACTUAL'!E:E)</f>
        <v>0</v>
      </c>
      <c r="L66" s="421">
        <f>SUMIF('3BL ACTUAL'!C:C,B66,'3BL ACTUAL'!E:E)</f>
        <v>0</v>
      </c>
      <c r="M66" s="179"/>
      <c r="N66" s="95"/>
      <c r="O66" s="154"/>
      <c r="P66" s="178"/>
      <c r="Q66" s="420">
        <f t="shared" si="5"/>
        <v>0</v>
      </c>
      <c r="R66" s="421">
        <f t="shared" si="6"/>
        <v>0</v>
      </c>
      <c r="S66" s="21"/>
      <c r="T66" s="14"/>
      <c r="U66" s="14"/>
      <c r="X66" s="1105"/>
      <c r="Y66" s="137"/>
      <c r="Z66" s="137"/>
    </row>
    <row r="67" spans="1:26" ht="15.75">
      <c r="A67" s="1105"/>
      <c r="B67" s="2469"/>
      <c r="C67" s="2469"/>
      <c r="D67" s="98"/>
      <c r="E67" s="412">
        <f>SUMIF('1 BL anterior'!C:C,A67,'1 BL anterior'!E:E)</f>
        <v>0</v>
      </c>
      <c r="F67" s="421">
        <f>SUMIF('1 BL anterior'!C:C,B67,'1 BL anterior'!E:E)</f>
        <v>0</v>
      </c>
      <c r="G67" s="200"/>
      <c r="H67" s="412">
        <f>SUMIF('2 BL preli'!B:B,A67,'2 BL preli'!D:D)</f>
        <v>0</v>
      </c>
      <c r="I67" s="421">
        <f>SUMIF('2 BL preli'!B:B,B67,'2 BL preli'!D:D)</f>
        <v>0</v>
      </c>
      <c r="J67" s="200"/>
      <c r="K67" s="412">
        <f>SUMIF('3BL ACTUAL'!C:C,A67,'3BL ACTUAL'!E:E)</f>
        <v>0</v>
      </c>
      <c r="L67" s="421">
        <f>SUMIF('3BL ACTUAL'!C:C,B67,'3BL ACTUAL'!E:E)</f>
        <v>0</v>
      </c>
      <c r="M67" s="179"/>
      <c r="N67" s="95"/>
      <c r="O67" s="154"/>
      <c r="P67" s="178"/>
      <c r="Q67" s="420">
        <f t="shared" si="5"/>
        <v>0</v>
      </c>
      <c r="R67" s="421">
        <f t="shared" si="6"/>
        <v>0</v>
      </c>
      <c r="S67" s="21"/>
      <c r="T67" s="14"/>
      <c r="U67" s="14"/>
      <c r="X67" s="1105"/>
      <c r="Y67" s="137"/>
      <c r="Z67" s="137"/>
    </row>
    <row r="68" spans="1:26" ht="15">
      <c r="A68" s="1105"/>
      <c r="B68" s="2470"/>
      <c r="C68" s="2470"/>
      <c r="D68" s="98"/>
      <c r="E68" s="412">
        <f>SUMIF('1 BL anterior'!C:C,A68,'1 BL anterior'!E:E)</f>
        <v>0</v>
      </c>
      <c r="F68" s="421">
        <f>SUMIF('1 BL anterior'!C:C,B68,'1 BL anterior'!E:E)</f>
        <v>0</v>
      </c>
      <c r="G68" s="200"/>
      <c r="H68" s="412">
        <f>SUMIF('2 BL preli'!B:B,A68,'2 BL preli'!D:D)</f>
        <v>0</v>
      </c>
      <c r="I68" s="421">
        <f>SUMIF('2 BL preli'!B:B,B68,'2 BL preli'!D:D)</f>
        <v>0</v>
      </c>
      <c r="J68" s="200"/>
      <c r="K68" s="412">
        <f>SUMIF('3BL ACTUAL'!C:C,A68,'3BL ACTUAL'!E:E)</f>
        <v>0</v>
      </c>
      <c r="L68" s="421">
        <f>SUMIF('3BL ACTUAL'!C:C,B68,'3BL ACTUAL'!E:E)</f>
        <v>0</v>
      </c>
      <c r="M68" s="179"/>
      <c r="N68" s="95"/>
      <c r="O68" s="154"/>
      <c r="P68" s="178"/>
      <c r="Q68" s="420">
        <f t="shared" si="5"/>
        <v>0</v>
      </c>
      <c r="R68" s="421">
        <f t="shared" si="6"/>
        <v>0</v>
      </c>
      <c r="S68" s="21"/>
      <c r="T68" s="14"/>
      <c r="U68" s="14"/>
      <c r="X68" s="1105"/>
      <c r="Y68" s="137"/>
      <c r="Z68" s="137"/>
    </row>
    <row r="69" spans="1:26" ht="15.75">
      <c r="A69" s="1105"/>
      <c r="B69" s="2469"/>
      <c r="C69" s="2469"/>
      <c r="D69" s="98"/>
      <c r="E69" s="412">
        <f>SUMIF('1 BL anterior'!C:C,A69,'1 BL anterior'!E:E)</f>
        <v>0</v>
      </c>
      <c r="F69" s="421">
        <f>SUMIF('1 BL anterior'!C:C,B69,'1 BL anterior'!E:E)</f>
        <v>0</v>
      </c>
      <c r="G69" s="200"/>
      <c r="H69" s="412">
        <f>SUMIF('2 BL preli'!B:B,A69,'2 BL preli'!D:D)</f>
        <v>0</v>
      </c>
      <c r="I69" s="421">
        <f>SUMIF('2 BL preli'!B:B,B69,'2 BL preli'!D:D)</f>
        <v>0</v>
      </c>
      <c r="J69" s="200"/>
      <c r="K69" s="412">
        <f>SUMIF('3BL ACTUAL'!C:C,A69,'3BL ACTUAL'!E:E)</f>
        <v>0</v>
      </c>
      <c r="L69" s="421">
        <f>SUMIF('3BL ACTUAL'!C:C,B69,'3BL ACTUAL'!E:E)</f>
        <v>0</v>
      </c>
      <c r="M69" s="179"/>
      <c r="N69" s="95"/>
      <c r="O69" s="154"/>
      <c r="P69" s="178"/>
      <c r="Q69" s="420">
        <f t="shared" si="5"/>
        <v>0</v>
      </c>
      <c r="R69" s="421">
        <f t="shared" si="6"/>
        <v>0</v>
      </c>
      <c r="S69" s="21"/>
      <c r="T69" s="14"/>
      <c r="U69" s="14"/>
      <c r="X69" s="1105"/>
      <c r="Y69" s="137"/>
      <c r="Z69" s="137"/>
    </row>
    <row r="70" spans="1:26" ht="15">
      <c r="A70" s="1105"/>
      <c r="B70" s="2470"/>
      <c r="C70" s="2470"/>
      <c r="D70" s="98"/>
      <c r="E70" s="412">
        <f>SUMIF('1 BL anterior'!C:C,A70,'1 BL anterior'!E:E)</f>
        <v>0</v>
      </c>
      <c r="F70" s="421">
        <f>SUMIF('1 BL anterior'!C:C,B70,'1 BL anterior'!E:E)</f>
        <v>0</v>
      </c>
      <c r="G70" s="200"/>
      <c r="H70" s="412">
        <f>SUMIF('2 BL preli'!B:B,A70,'2 BL preli'!D:D)</f>
        <v>0</v>
      </c>
      <c r="I70" s="421">
        <f>SUMIF('2 BL preli'!B:B,B70,'2 BL preli'!D:D)</f>
        <v>0</v>
      </c>
      <c r="J70" s="200"/>
      <c r="K70" s="412">
        <f>SUMIF('3BL ACTUAL'!C:C,A70,'3BL ACTUAL'!E:E)</f>
        <v>0</v>
      </c>
      <c r="L70" s="421">
        <f>SUMIF('3BL ACTUAL'!C:C,B70,'3BL ACTUAL'!E:E)</f>
        <v>0</v>
      </c>
      <c r="M70" s="179"/>
      <c r="N70" s="95"/>
      <c r="O70" s="154"/>
      <c r="P70" s="178"/>
      <c r="Q70" s="420">
        <f t="shared" si="5"/>
        <v>0</v>
      </c>
      <c r="R70" s="421">
        <f t="shared" si="6"/>
        <v>0</v>
      </c>
      <c r="S70" s="21"/>
      <c r="T70" s="14"/>
      <c r="U70" s="14"/>
      <c r="X70" s="1105"/>
      <c r="Y70" s="137"/>
      <c r="Z70" s="137"/>
    </row>
    <row r="71" spans="1:26" ht="15">
      <c r="A71" s="1105"/>
      <c r="B71" s="2470"/>
      <c r="C71" s="2470"/>
      <c r="D71" s="98"/>
      <c r="E71" s="412">
        <f>SUMIF('1 BL anterior'!C:C,A71,'1 BL anterior'!E:E)</f>
        <v>0</v>
      </c>
      <c r="F71" s="421">
        <f>SUMIF('1 BL anterior'!C:C,B71,'1 BL anterior'!E:E)</f>
        <v>0</v>
      </c>
      <c r="G71" s="200"/>
      <c r="H71" s="412">
        <f>SUMIF('2 BL preli'!B:B,A71,'2 BL preli'!D:D)</f>
        <v>0</v>
      </c>
      <c r="I71" s="421">
        <f>SUMIF('2 BL preli'!B:B,B71,'2 BL preli'!D:D)</f>
        <v>0</v>
      </c>
      <c r="J71" s="200"/>
      <c r="K71" s="412">
        <f>SUMIF('3BL ACTUAL'!C:C,A71,'3BL ACTUAL'!E:E)</f>
        <v>0</v>
      </c>
      <c r="L71" s="421">
        <f>SUMIF('3BL ACTUAL'!C:C,B71,'3BL ACTUAL'!E:E)</f>
        <v>0</v>
      </c>
      <c r="M71" s="179"/>
      <c r="N71" s="95"/>
      <c r="O71" s="154"/>
      <c r="P71" s="178"/>
      <c r="Q71" s="420">
        <f t="shared" si="5"/>
        <v>0</v>
      </c>
      <c r="R71" s="421">
        <f t="shared" si="6"/>
        <v>0</v>
      </c>
      <c r="S71" s="21"/>
      <c r="T71" s="14"/>
      <c r="U71" s="14"/>
      <c r="X71" s="1105"/>
      <c r="Y71" s="137"/>
      <c r="Z71" s="137"/>
    </row>
    <row r="72" spans="1:26">
      <c r="A72" s="1105"/>
      <c r="B72" s="876"/>
      <c r="C72" s="2087"/>
      <c r="D72" s="98"/>
      <c r="E72" s="412">
        <f>SUMIF('1 BL anterior'!C:C,A72,'1 BL anterior'!E:E)</f>
        <v>0</v>
      </c>
      <c r="F72" s="421">
        <f>SUMIF('1 BL anterior'!C:C,B72,'1 BL anterior'!E:E)</f>
        <v>0</v>
      </c>
      <c r="G72" s="200"/>
      <c r="H72" s="412">
        <f>SUMIF('2 BL preli'!B:B,A72,'2 BL preli'!D:D)</f>
        <v>0</v>
      </c>
      <c r="I72" s="421">
        <f>SUMIF('2 BL preli'!B:B,B72,'2 BL preli'!D:D)</f>
        <v>0</v>
      </c>
      <c r="J72" s="200"/>
      <c r="K72" s="412">
        <f>SUMIF('3BL ACTUAL'!C:C,A72,'3BL ACTUAL'!E:E)</f>
        <v>0</v>
      </c>
      <c r="L72" s="421">
        <f>SUMIF('3BL ACTUAL'!C:C,B72,'3BL ACTUAL'!E:E)</f>
        <v>0</v>
      </c>
      <c r="M72" s="179"/>
      <c r="N72" s="95"/>
      <c r="O72" s="154"/>
      <c r="P72" s="178"/>
      <c r="Q72" s="420">
        <f t="shared" si="5"/>
        <v>0</v>
      </c>
      <c r="R72" s="421">
        <f t="shared" si="6"/>
        <v>0</v>
      </c>
      <c r="S72" s="21"/>
      <c r="T72" s="14"/>
      <c r="U72" s="14"/>
      <c r="X72" s="1105"/>
      <c r="Y72" s="137"/>
      <c r="Z72" s="137"/>
    </row>
    <row r="73" spans="1:26">
      <c r="A73" s="1105"/>
      <c r="B73" s="1964"/>
      <c r="C73" s="2087"/>
      <c r="D73" s="98"/>
      <c r="E73" s="412">
        <f>SUMIF('1 BL anterior'!C:C,A73,'1 BL anterior'!E:E)</f>
        <v>0</v>
      </c>
      <c r="F73" s="421">
        <f>SUMIF('1 BL anterior'!C:C,B73,'1 BL anterior'!E:E)</f>
        <v>0</v>
      </c>
      <c r="G73" s="200"/>
      <c r="H73" s="412">
        <f>SUMIF('2 BL preli'!B:B,A73,'2 BL preli'!D:D)</f>
        <v>0</v>
      </c>
      <c r="I73" s="421">
        <f>SUMIF('2 BL preli'!B:B,B73,'2 BL preli'!D:D)</f>
        <v>0</v>
      </c>
      <c r="J73" s="200"/>
      <c r="K73" s="412">
        <f>SUMIF('3BL ACTUAL'!C:C,A73,'3BL ACTUAL'!E:E)</f>
        <v>0</v>
      </c>
      <c r="L73" s="421">
        <f>SUMIF('3BL ACTUAL'!C:C,B73,'3BL ACTUAL'!E:E)</f>
        <v>0</v>
      </c>
      <c r="M73" s="179"/>
      <c r="N73" s="95"/>
      <c r="O73" s="154"/>
      <c r="P73" s="178"/>
      <c r="Q73" s="420">
        <f t="shared" si="5"/>
        <v>0</v>
      </c>
      <c r="R73" s="421">
        <f t="shared" si="6"/>
        <v>0</v>
      </c>
      <c r="S73" s="21"/>
      <c r="T73" s="14"/>
      <c r="U73" s="14"/>
      <c r="X73" s="1105"/>
      <c r="Y73" s="137"/>
      <c r="Z73" s="137"/>
    </row>
    <row r="74" spans="1:26">
      <c r="A74" s="548"/>
      <c r="B74" s="1156"/>
      <c r="C74" s="718"/>
      <c r="D74" s="214"/>
      <c r="E74" s="412">
        <f>SUMIF('1 BL anterior'!C:C,A74,'1 BL anterior'!E:E)</f>
        <v>0</v>
      </c>
      <c r="F74" s="421">
        <f>SUMIF('1 BL anterior'!C:C,B74,'1 BL anterior'!E:E)</f>
        <v>0</v>
      </c>
      <c r="G74" s="200"/>
      <c r="H74" s="412">
        <f>SUMIF('2 BL preli'!B:B,A74,'2 BL preli'!D:D)</f>
        <v>0</v>
      </c>
      <c r="I74" s="421">
        <f>SUMIF('2 BL preli'!B:B,B74,'2 BL preli'!D:D)</f>
        <v>0</v>
      </c>
      <c r="J74" s="200"/>
      <c r="K74" s="412">
        <f>SUMIF('3BL ACTUAL'!C:C,A74,'3BL ACTUAL'!E:E)</f>
        <v>0</v>
      </c>
      <c r="L74" s="421">
        <f>SUMIF('3BL ACTUAL'!C:C,B74,'3BL ACTUAL'!E:E)</f>
        <v>0</v>
      </c>
      <c r="M74" s="179"/>
      <c r="N74" s="95"/>
      <c r="O74" s="154"/>
      <c r="P74" s="178"/>
      <c r="Q74" s="420">
        <f t="shared" ref="Q74:R78" si="8">+K74</f>
        <v>0</v>
      </c>
      <c r="R74" s="421">
        <f t="shared" si="8"/>
        <v>0</v>
      </c>
      <c r="S74" s="21"/>
      <c r="T74" s="14"/>
      <c r="U74" s="14"/>
      <c r="X74" s="1105"/>
      <c r="Y74" s="137"/>
      <c r="Z74" s="137"/>
    </row>
    <row r="75" spans="1:26">
      <c r="A75" s="548"/>
      <c r="B75" s="1156"/>
      <c r="C75" s="718"/>
      <c r="D75" s="214"/>
      <c r="E75" s="412">
        <f>SUMIF('1 BL anterior'!C:C,A75,'1 BL anterior'!E:E)</f>
        <v>0</v>
      </c>
      <c r="F75" s="421">
        <f>SUMIF('1 BL anterior'!C:C,B75,'1 BL anterior'!E:E)</f>
        <v>0</v>
      </c>
      <c r="G75" s="200"/>
      <c r="H75" s="412">
        <f>SUMIF('2 BL preli'!B:B,A75,'2 BL preli'!D:D)</f>
        <v>0</v>
      </c>
      <c r="I75" s="421">
        <f>SUMIF('2 BL preli'!B:B,B75,'2 BL preli'!D:D)</f>
        <v>0</v>
      </c>
      <c r="J75" s="200"/>
      <c r="K75" s="412">
        <f>SUMIF('3BL ACTUAL'!C:C,A75,'3BL ACTUAL'!E:E)</f>
        <v>0</v>
      </c>
      <c r="L75" s="421">
        <f>SUMIF('3BL ACTUAL'!C:C,B75,'3BL ACTUAL'!E:E)</f>
        <v>0</v>
      </c>
      <c r="M75" s="179"/>
      <c r="N75" s="95"/>
      <c r="O75" s="154"/>
      <c r="P75" s="178"/>
      <c r="Q75" s="420">
        <f t="shared" si="8"/>
        <v>0</v>
      </c>
      <c r="R75" s="421">
        <f t="shared" si="8"/>
        <v>0</v>
      </c>
      <c r="S75" s="21"/>
      <c r="T75" s="14"/>
      <c r="U75" s="14"/>
      <c r="X75" s="1105"/>
      <c r="Y75" s="137"/>
      <c r="Z75" s="137"/>
    </row>
    <row r="76" spans="1:26">
      <c r="A76" s="548"/>
      <c r="B76" s="1156"/>
      <c r="C76" s="718"/>
      <c r="D76" s="214"/>
      <c r="E76" s="412">
        <f>SUMIF('1 BL anterior'!C:C,A76,'1 BL anterior'!E:E)</f>
        <v>0</v>
      </c>
      <c r="F76" s="421">
        <f>SUMIF('1 BL anterior'!C:C,B76,'1 BL anterior'!E:E)</f>
        <v>0</v>
      </c>
      <c r="G76" s="200"/>
      <c r="H76" s="412">
        <f>SUMIF('2 BL preli'!B:B,A76,'2 BL preli'!D:D)</f>
        <v>0</v>
      </c>
      <c r="I76" s="421">
        <f>SUMIF('2 BL preli'!B:B,B76,'2 BL preli'!D:D)</f>
        <v>0</v>
      </c>
      <c r="J76" s="200"/>
      <c r="K76" s="412">
        <f>SUMIF('3BL ACTUAL'!C:C,A76,'3BL ACTUAL'!E:E)</f>
        <v>0</v>
      </c>
      <c r="L76" s="421">
        <f>SUMIF('3BL ACTUAL'!C:C,B76,'3BL ACTUAL'!E:E)</f>
        <v>0</v>
      </c>
      <c r="M76" s="179"/>
      <c r="N76" s="95"/>
      <c r="O76" s="154"/>
      <c r="P76" s="178"/>
      <c r="Q76" s="420">
        <f t="shared" si="8"/>
        <v>0</v>
      </c>
      <c r="R76" s="421">
        <f t="shared" si="8"/>
        <v>0</v>
      </c>
      <c r="S76" s="21"/>
      <c r="T76" s="14"/>
      <c r="U76" s="14"/>
      <c r="X76" s="1105"/>
      <c r="Y76" s="137"/>
      <c r="Z76" s="137"/>
    </row>
    <row r="77" spans="1:26">
      <c r="A77" s="548"/>
      <c r="B77" s="548"/>
      <c r="C77" s="1787"/>
      <c r="D77" s="98"/>
      <c r="E77" s="412">
        <f>SUMIF('1 BL anterior'!C:C,A77,'1 BL anterior'!E:E)</f>
        <v>0</v>
      </c>
      <c r="F77" s="421">
        <f>SUMIF('1 BL anterior'!C:C,B77,'1 BL anterior'!E:E)</f>
        <v>0</v>
      </c>
      <c r="G77" s="200"/>
      <c r="H77" s="412">
        <f>SUMIF('2 BL preli'!B:B,A77,'2 BL preli'!D:D)</f>
        <v>0</v>
      </c>
      <c r="I77" s="421">
        <f>SUMIF('2 BL preli'!B:B,B77,'2 BL preli'!D:D)</f>
        <v>0</v>
      </c>
      <c r="J77" s="200"/>
      <c r="K77" s="412">
        <f>SUMIF('3BL ACTUAL'!C:C,A77,'3BL ACTUAL'!E:E)</f>
        <v>0</v>
      </c>
      <c r="L77" s="421">
        <f>SUMIF('3BL ACTUAL'!C:C,B77,'3BL ACTUAL'!E:E)</f>
        <v>0</v>
      </c>
      <c r="M77" s="179"/>
      <c r="N77" s="95"/>
      <c r="O77" s="154"/>
      <c r="P77" s="178"/>
      <c r="Q77" s="420">
        <f t="shared" si="8"/>
        <v>0</v>
      </c>
      <c r="R77" s="421">
        <f t="shared" si="8"/>
        <v>0</v>
      </c>
      <c r="S77" s="21"/>
      <c r="T77" s="14"/>
      <c r="U77" s="14"/>
      <c r="X77" s="1105"/>
      <c r="Y77" s="137"/>
      <c r="Z77" s="137"/>
    </row>
    <row r="78" spans="1:26">
      <c r="A78" s="1487"/>
      <c r="B78" s="1229"/>
      <c r="C78" s="1232"/>
      <c r="D78" s="98"/>
      <c r="E78" s="412">
        <f>SUMIF('1 BL anterior'!C:C,A78,'1 BL anterior'!E:E)</f>
        <v>0</v>
      </c>
      <c r="F78" s="421">
        <f>SUMIF('1 BL anterior'!C:C,B78,'1 BL anterior'!E:E)</f>
        <v>0</v>
      </c>
      <c r="G78" s="200"/>
      <c r="H78" s="412">
        <f>SUMIF('2 BL preli'!B:B,A78,'2 BL preli'!D:D)</f>
        <v>0</v>
      </c>
      <c r="I78" s="421">
        <f>SUMIF('2 BL preli'!B:B,B78,'2 BL preli'!D:D)</f>
        <v>0</v>
      </c>
      <c r="J78" s="200"/>
      <c r="K78" s="412">
        <f>SUMIF('3BL ACTUAL'!C:C,A78,'3BL ACTUAL'!E:E)</f>
        <v>0</v>
      </c>
      <c r="L78" s="421">
        <f>SUMIF('3BL ACTUAL'!C:C,B78,'3BL ACTUAL'!E:E)</f>
        <v>0</v>
      </c>
      <c r="M78" s="179"/>
      <c r="N78" s="95"/>
      <c r="O78" s="154"/>
      <c r="P78" s="178"/>
      <c r="Q78" s="420">
        <f t="shared" si="8"/>
        <v>0</v>
      </c>
      <c r="R78" s="421">
        <f t="shared" si="8"/>
        <v>0</v>
      </c>
      <c r="S78" s="21"/>
      <c r="T78" s="14"/>
      <c r="U78" s="14"/>
      <c r="X78" s="1105"/>
      <c r="Y78" s="137"/>
      <c r="Z78" s="137"/>
    </row>
    <row r="79" spans="1:26" s="137" customFormat="1">
      <c r="A79" s="1159"/>
      <c r="B79" s="1143"/>
      <c r="C79" s="1617"/>
      <c r="D79" s="1617"/>
      <c r="E79" s="1618">
        <f t="shared" ref="E79:L79" si="9">SUM(E41:E78)</f>
        <v>14893.29</v>
      </c>
      <c r="F79" s="1618">
        <f t="shared" si="9"/>
        <v>4660.9400000000005</v>
      </c>
      <c r="G79" s="1618">
        <f t="shared" si="9"/>
        <v>0</v>
      </c>
      <c r="H79" s="1618">
        <f t="shared" si="9"/>
        <v>0</v>
      </c>
      <c r="I79" s="1618">
        <f t="shared" si="9"/>
        <v>0</v>
      </c>
      <c r="J79" s="1618">
        <f t="shared" si="9"/>
        <v>0</v>
      </c>
      <c r="K79" s="1618">
        <f t="shared" si="9"/>
        <v>0</v>
      </c>
      <c r="L79" s="1618">
        <f t="shared" si="9"/>
        <v>0</v>
      </c>
      <c r="M79" s="1619"/>
      <c r="N79" s="1617">
        <f>SUM(N9:N78)</f>
        <v>0</v>
      </c>
      <c r="O79" s="1617">
        <f>SUM(O9:O78)</f>
        <v>0</v>
      </c>
      <c r="P79" s="1617">
        <f>SUM(P9:P78)</f>
        <v>0</v>
      </c>
      <c r="Q79" s="1618">
        <f>SUM(Q41:Q78)</f>
        <v>0</v>
      </c>
      <c r="R79" s="1618">
        <f>SUM(R41:R78)</f>
        <v>0</v>
      </c>
      <c r="S79" s="1620">
        <f>AVERAGE(S$9:S78)</f>
        <v>0</v>
      </c>
      <c r="T79" s="1621">
        <f>AVERAGE(T9:T78)</f>
        <v>0</v>
      </c>
      <c r="U79" s="1622">
        <f>+S79+T79</f>
        <v>0</v>
      </c>
    </row>
    <row r="80" spans="1:26">
      <c r="F80" s="196"/>
      <c r="G80" s="137"/>
      <c r="H80" s="137"/>
      <c r="I80" s="137"/>
      <c r="J80" s="137"/>
      <c r="K80" s="137"/>
      <c r="L80" s="137"/>
      <c r="M80" s="137"/>
      <c r="N80" s="137"/>
      <c r="O80" s="137"/>
      <c r="P80" s="137"/>
      <c r="Q80" s="137"/>
      <c r="X80" s="137"/>
      <c r="Y80" s="137"/>
      <c r="Z80" s="137"/>
    </row>
    <row r="81" spans="2:26" ht="15.75">
      <c r="C81" s="197"/>
      <c r="D81" s="16"/>
      <c r="E81" s="198">
        <f>+E79-E40</f>
        <v>0</v>
      </c>
      <c r="F81" s="198">
        <f>+F79-F40</f>
        <v>0</v>
      </c>
      <c r="G81" s="198"/>
      <c r="H81" s="198">
        <f>+H79-H40</f>
        <v>0</v>
      </c>
      <c r="I81" s="198">
        <f>+I79-I40</f>
        <v>0</v>
      </c>
      <c r="J81" s="198"/>
      <c r="K81" s="198"/>
      <c r="L81" s="198"/>
      <c r="M81" s="198"/>
      <c r="N81" s="198"/>
      <c r="O81" s="198"/>
      <c r="P81" s="198"/>
      <c r="Q81" s="198">
        <f>+Q79-Q40</f>
        <v>0</v>
      </c>
      <c r="R81" s="198">
        <f>+R79-R40</f>
        <v>0</v>
      </c>
      <c r="S81" s="3"/>
      <c r="X81" s="137"/>
      <c r="Y81" s="137"/>
      <c r="Z81" s="137"/>
    </row>
    <row r="82" spans="2:26">
      <c r="C82" s="137"/>
      <c r="D82" s="137"/>
      <c r="E82" s="137"/>
      <c r="F82" s="137"/>
      <c r="G82" s="137"/>
      <c r="H82" s="137"/>
      <c r="I82" s="137"/>
      <c r="J82" s="137"/>
      <c r="K82" s="137"/>
      <c r="L82" s="137"/>
      <c r="M82" s="137"/>
      <c r="N82" s="137"/>
      <c r="O82" s="200"/>
      <c r="P82" s="200"/>
      <c r="Q82" s="200"/>
      <c r="R82" s="200"/>
      <c r="S82" s="3"/>
      <c r="X82" s="137"/>
      <c r="Y82" s="137"/>
      <c r="Z82" s="137"/>
    </row>
    <row r="83" spans="2:26">
      <c r="C83" s="22" t="s">
        <v>0</v>
      </c>
      <c r="D83" s="3"/>
      <c r="E83" s="3"/>
      <c r="F83" s="3"/>
      <c r="G83" s="137"/>
      <c r="H83" s="137"/>
      <c r="I83" s="137"/>
      <c r="J83" s="137"/>
      <c r="K83" s="137"/>
      <c r="L83" s="137"/>
      <c r="M83" s="137"/>
      <c r="N83" s="137"/>
      <c r="O83" s="200"/>
      <c r="P83" s="200"/>
      <c r="Q83" s="200"/>
      <c r="R83" s="200"/>
      <c r="S83" s="3"/>
      <c r="X83" s="137"/>
      <c r="Y83" s="137"/>
      <c r="Z83" s="137"/>
    </row>
    <row r="84" spans="2:26">
      <c r="C84" s="22" t="s">
        <v>1</v>
      </c>
      <c r="D84" s="3"/>
      <c r="E84" s="3"/>
      <c r="F84" s="3"/>
      <c r="G84" s="199"/>
      <c r="H84" s="200"/>
      <c r="I84" s="200"/>
      <c r="J84" s="200"/>
      <c r="K84" s="200"/>
      <c r="L84" s="200"/>
      <c r="M84" s="200"/>
      <c r="N84" s="200"/>
      <c r="O84" s="200"/>
      <c r="P84" s="200"/>
      <c r="Q84" s="200"/>
      <c r="R84" s="200"/>
      <c r="S84" s="3"/>
      <c r="X84" s="137"/>
      <c r="Y84" s="137"/>
      <c r="Z84" s="137"/>
    </row>
    <row r="85" spans="2:26">
      <c r="B85" s="1163"/>
      <c r="C85" s="3"/>
      <c r="D85" s="3"/>
      <c r="E85" s="3"/>
      <c r="F85" s="3"/>
      <c r="G85" s="199"/>
      <c r="H85" s="200"/>
      <c r="I85" s="200"/>
      <c r="J85" s="200"/>
      <c r="K85" s="200"/>
      <c r="L85" s="200"/>
      <c r="M85" s="200"/>
      <c r="N85" s="200"/>
      <c r="O85" s="200"/>
      <c r="P85" s="200"/>
      <c r="Q85" s="200"/>
      <c r="R85" s="200"/>
      <c r="S85" s="3"/>
      <c r="X85" s="137"/>
      <c r="Y85" s="137"/>
      <c r="Z85" s="137"/>
    </row>
    <row r="86" spans="2:26">
      <c r="C86" s="22" t="s">
        <v>2</v>
      </c>
      <c r="D86" s="22"/>
      <c r="E86" s="22"/>
      <c r="F86" s="3" t="s">
        <v>53</v>
      </c>
      <c r="G86" s="201"/>
      <c r="H86" s="200"/>
      <c r="I86" s="200"/>
      <c r="J86" s="200"/>
      <c r="K86" s="200"/>
      <c r="L86" s="200"/>
      <c r="M86" s="200"/>
      <c r="N86" s="200"/>
      <c r="O86" s="200"/>
      <c r="P86" s="200"/>
      <c r="Q86" s="200"/>
      <c r="R86" s="200"/>
      <c r="S86" s="3"/>
      <c r="X86" s="137"/>
      <c r="Y86" s="137"/>
      <c r="Z86" s="137"/>
    </row>
    <row r="87" spans="2:26">
      <c r="B87" s="1163">
        <v>1</v>
      </c>
      <c r="C87" s="3" t="s">
        <v>52</v>
      </c>
      <c r="D87" s="22"/>
      <c r="E87" s="22"/>
      <c r="F87" s="3" t="s">
        <v>55</v>
      </c>
      <c r="G87" s="137"/>
      <c r="H87" s="200"/>
      <c r="I87" s="137"/>
      <c r="J87" s="137"/>
      <c r="K87" s="137"/>
      <c r="L87" s="200"/>
      <c r="M87" s="137"/>
      <c r="N87" s="137"/>
      <c r="O87" s="200"/>
      <c r="P87" s="200"/>
      <c r="Q87" s="200"/>
      <c r="R87" s="200"/>
      <c r="X87" s="137"/>
      <c r="Y87" s="137"/>
      <c r="Z87" s="137"/>
    </row>
    <row r="88" spans="2:26">
      <c r="B88" s="1163">
        <v>2</v>
      </c>
      <c r="C88" s="3" t="s">
        <v>54</v>
      </c>
      <c r="D88" s="22"/>
      <c r="E88" s="22"/>
      <c r="F88" s="3" t="s">
        <v>56</v>
      </c>
      <c r="G88" s="137"/>
      <c r="H88" s="200"/>
      <c r="I88" s="137"/>
      <c r="J88" s="137"/>
      <c r="K88" s="137"/>
      <c r="L88" s="200"/>
      <c r="M88" s="137"/>
      <c r="N88" s="137"/>
      <c r="O88" s="200"/>
      <c r="P88" s="200"/>
      <c r="Q88" s="200"/>
      <c r="R88" s="200"/>
      <c r="S88" s="202"/>
      <c r="X88" s="137"/>
      <c r="Y88" s="137"/>
      <c r="Z88" s="137"/>
    </row>
    <row r="89" spans="2:26">
      <c r="B89" s="1163"/>
      <c r="C89" s="22" t="s">
        <v>3</v>
      </c>
      <c r="D89" s="22"/>
      <c r="E89" s="22"/>
      <c r="F89" s="3" t="s">
        <v>58</v>
      </c>
      <c r="G89" s="137"/>
      <c r="H89" s="200"/>
      <c r="I89" s="137"/>
      <c r="J89" s="137"/>
      <c r="K89" s="137"/>
      <c r="L89" s="200"/>
      <c r="M89" s="137"/>
      <c r="N89" s="137"/>
      <c r="O89" s="200"/>
      <c r="P89" s="200"/>
      <c r="Q89" s="200"/>
      <c r="R89" s="200"/>
      <c r="X89" s="137"/>
      <c r="Y89" s="137"/>
      <c r="Z89" s="137"/>
    </row>
    <row r="90" spans="2:26">
      <c r="B90" s="1163">
        <v>3</v>
      </c>
      <c r="C90" s="3" t="s">
        <v>57</v>
      </c>
      <c r="D90" s="3"/>
      <c r="E90" s="3"/>
      <c r="F90" s="3"/>
      <c r="G90" s="137"/>
      <c r="H90" s="200"/>
      <c r="I90" s="137"/>
      <c r="J90" s="137"/>
      <c r="K90" s="137"/>
      <c r="L90" s="200"/>
      <c r="M90" s="137"/>
      <c r="N90" s="137"/>
      <c r="O90" s="200"/>
      <c r="P90" s="200"/>
      <c r="Q90" s="200"/>
      <c r="R90" s="200"/>
    </row>
    <row r="91" spans="2:26">
      <c r="B91" s="1163">
        <v>2</v>
      </c>
      <c r="C91" s="3" t="s">
        <v>59</v>
      </c>
      <c r="D91" s="3"/>
      <c r="E91" s="3"/>
      <c r="F91" s="3"/>
      <c r="G91" s="137"/>
      <c r="H91" s="200"/>
      <c r="I91" s="137"/>
      <c r="J91" s="137"/>
      <c r="K91" s="137"/>
      <c r="L91" s="200"/>
      <c r="M91" s="137"/>
      <c r="N91" s="137"/>
      <c r="O91" s="200"/>
      <c r="P91" s="200"/>
      <c r="Q91" s="200"/>
      <c r="R91" s="200"/>
    </row>
    <row r="92" spans="2:26">
      <c r="B92" s="1163">
        <v>1</v>
      </c>
      <c r="C92" s="3" t="s">
        <v>60</v>
      </c>
      <c r="D92" s="3"/>
      <c r="E92" s="3"/>
      <c r="F92" s="3"/>
      <c r="G92" s="137"/>
      <c r="H92" s="200"/>
      <c r="I92" s="137"/>
      <c r="J92" s="137"/>
      <c r="K92" s="137"/>
      <c r="L92" s="200"/>
      <c r="M92" s="137"/>
      <c r="N92" s="137"/>
      <c r="O92" s="200"/>
      <c r="P92" s="200"/>
      <c r="Q92" s="200"/>
      <c r="R92" s="200"/>
    </row>
    <row r="93" spans="2:26">
      <c r="G93" s="137"/>
      <c r="H93" s="200"/>
      <c r="I93" s="137"/>
      <c r="J93" s="137"/>
      <c r="K93" s="137"/>
      <c r="L93" s="200"/>
      <c r="M93" s="137"/>
      <c r="N93" s="137"/>
      <c r="O93" s="200"/>
      <c r="P93" s="200"/>
      <c r="Q93" s="200"/>
      <c r="R93" s="200"/>
    </row>
    <row r="94" spans="2:26">
      <c r="F94" s="57"/>
      <c r="L94" s="137"/>
      <c r="O94" s="137"/>
      <c r="P94" s="137"/>
      <c r="Q94" s="137"/>
    </row>
    <row r="95" spans="2:26">
      <c r="F95" s="57"/>
      <c r="L95" s="137"/>
      <c r="O95" s="137"/>
      <c r="P95" s="137"/>
      <c r="Q95" s="137"/>
    </row>
    <row r="96" spans="2:26">
      <c r="F96" s="57"/>
      <c r="L96" s="137"/>
      <c r="O96" s="137"/>
      <c r="P96" s="137"/>
      <c r="Q96" s="137"/>
    </row>
    <row r="97" spans="6:17">
      <c r="F97" s="57"/>
      <c r="L97" s="137"/>
      <c r="O97" s="137"/>
      <c r="P97" s="137"/>
      <c r="Q97" s="137"/>
    </row>
    <row r="98" spans="6:17">
      <c r="F98" s="57"/>
      <c r="L98" s="137"/>
      <c r="O98" s="137"/>
      <c r="P98" s="137"/>
      <c r="Q98" s="137"/>
    </row>
    <row r="99" spans="6:17">
      <c r="F99" s="57"/>
      <c r="L99" s="137"/>
      <c r="O99" s="137"/>
      <c r="P99" s="137"/>
      <c r="Q99" s="137"/>
    </row>
    <row r="100" spans="6:17">
      <c r="F100" s="57"/>
      <c r="L100" s="137"/>
      <c r="O100" s="137"/>
      <c r="P100" s="137"/>
      <c r="Q100" s="137"/>
    </row>
    <row r="101" spans="6:17">
      <c r="F101" s="57"/>
      <c r="L101" s="137"/>
      <c r="O101" s="137"/>
      <c r="P101" s="137"/>
      <c r="Q101" s="137"/>
    </row>
  </sheetData>
  <autoFilter ref="A9:AB81" xr:uid="{00000000-0009-0000-0000-000050000000}"/>
  <mergeCells count="6">
    <mergeCell ref="R2:S4"/>
    <mergeCell ref="S6:U6"/>
    <mergeCell ref="E7:F7"/>
    <mergeCell ref="H7:I7"/>
    <mergeCell ref="O7:P7"/>
    <mergeCell ref="S7:T7"/>
  </mergeCells>
  <phoneticPr fontId="0" type="noConversion"/>
  <conditionalFormatting sqref="A51">
    <cfRule type="duplicateValues" dxfId="14" priority="5"/>
  </conditionalFormatting>
  <conditionalFormatting sqref="A61:A62">
    <cfRule type="duplicateValues" dxfId="13" priority="3"/>
  </conditionalFormatting>
  <conditionalFormatting sqref="A65">
    <cfRule type="duplicateValues" dxfId="12" priority="7"/>
  </conditionalFormatting>
  <conditionalFormatting sqref="B45:B46 B51 B48:B49 B56:B60 B63:B69">
    <cfRule type="duplicateValues" dxfId="11" priority="44"/>
  </conditionalFormatting>
  <conditionalFormatting sqref="B48">
    <cfRule type="duplicateValues" dxfId="10" priority="14"/>
  </conditionalFormatting>
  <conditionalFormatting sqref="B49">
    <cfRule type="duplicateValues" dxfId="9" priority="13"/>
  </conditionalFormatting>
  <conditionalFormatting sqref="B51">
    <cfRule type="duplicateValues" dxfId="8" priority="4"/>
  </conditionalFormatting>
  <conditionalFormatting sqref="B61">
    <cfRule type="duplicateValues" dxfId="7" priority="2"/>
  </conditionalFormatting>
  <conditionalFormatting sqref="B62">
    <cfRule type="duplicateValues" dxfId="6" priority="1"/>
  </conditionalFormatting>
  <conditionalFormatting sqref="C45 C54:C55 C48:C51">
    <cfRule type="duplicateValues" dxfId="5" priority="11"/>
  </conditionalFormatting>
  <conditionalFormatting sqref="C46">
    <cfRule type="duplicateValues" dxfId="4" priority="6"/>
  </conditionalFormatting>
  <conditionalFormatting sqref="C48">
    <cfRule type="duplicateValues" dxfId="3" priority="10"/>
  </conditionalFormatting>
  <conditionalFormatting sqref="C49">
    <cfRule type="duplicateValues" dxfId="2" priority="9"/>
  </conditionalFormatting>
  <conditionalFormatting sqref="C56:C57">
    <cfRule type="duplicateValues" dxfId="1" priority="8"/>
  </conditionalFormatting>
  <pageMargins left="0.15748031496062992" right="0.19685039370078741" top="0.35433070866141736" bottom="0.19685039370078741" header="0.19685039370078741" footer="0.15748031496062992"/>
  <pageSetup paperSize="9" scale="60" fitToWidth="2" fitToHeight="2" orientation="landscape" r:id="rId1"/>
  <headerFooter alignWithMargins="0"/>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Hoja79">
    <tabColor rgb="FF002060"/>
    <pageSetUpPr fitToPage="1"/>
  </sheetPr>
  <dimension ref="A1:Z86"/>
  <sheetViews>
    <sheetView workbookViewId="0"/>
  </sheetViews>
  <sheetFormatPr baseColWidth="10" defaultColWidth="9.140625" defaultRowHeight="12.75"/>
  <cols>
    <col min="1" max="1" width="7.28515625" bestFit="1" customWidth="1"/>
    <col min="2" max="2" width="14.85546875" customWidth="1"/>
    <col min="3" max="3" width="40.85546875" customWidth="1"/>
    <col min="4" max="4" width="8.85546875" bestFit="1" customWidth="1"/>
    <col min="5" max="5" width="11" bestFit="1" customWidth="1"/>
    <col min="6" max="6" width="12.5703125" customWidth="1"/>
    <col min="7" max="7" width="11.140625" customWidth="1"/>
    <col min="8" max="8" width="10.140625" customWidth="1"/>
    <col min="9" max="10" width="14.140625" customWidth="1"/>
    <col min="11" max="11" width="9.5703125" bestFit="1" customWidth="1"/>
    <col min="12" max="12" width="10.7109375" bestFit="1" customWidth="1"/>
    <col min="13" max="13" width="8.5703125" bestFit="1" customWidth="1"/>
    <col min="14" max="14" width="9.5703125" bestFit="1" customWidth="1"/>
    <col min="15" max="15" width="9.85546875" customWidth="1"/>
    <col min="16" max="16" width="14.140625" customWidth="1"/>
    <col min="17" max="17" width="12.140625" customWidth="1"/>
    <col min="18" max="18" width="10.85546875" customWidth="1"/>
  </cols>
  <sheetData>
    <row r="1" spans="1:26">
      <c r="B1" s="57"/>
      <c r="C1" s="235"/>
      <c r="F1" s="57"/>
      <c r="L1" s="137"/>
      <c r="O1" s="137"/>
      <c r="P1" s="137"/>
      <c r="Q1" s="137"/>
      <c r="R1" s="137"/>
    </row>
    <row r="2" spans="1:26">
      <c r="B2" s="57"/>
      <c r="C2" s="1" t="str">
        <f>+'4 BG101'!$B$2</f>
        <v>TABACALERA MENHURSA S.A.</v>
      </c>
      <c r="D2" s="1"/>
      <c r="E2" s="1"/>
      <c r="F2" s="1"/>
      <c r="G2" s="1"/>
      <c r="H2" s="1"/>
      <c r="I2" s="1"/>
      <c r="J2" s="1"/>
      <c r="K2" s="1"/>
      <c r="L2" s="191"/>
      <c r="M2" s="1"/>
      <c r="N2" s="1"/>
      <c r="O2" s="191"/>
      <c r="P2" s="191"/>
      <c r="Q2" s="191"/>
      <c r="R2" s="3509">
        <f>+'5 PG101'!C38</f>
        <v>708</v>
      </c>
      <c r="S2" s="3509"/>
    </row>
    <row r="3" spans="1:26">
      <c r="B3" s="57"/>
      <c r="C3" s="1" t="str">
        <f>+'4 BG101'!$B$3</f>
        <v>ANEXOS A LOS ESTADOS FINANCIEROS</v>
      </c>
      <c r="D3" s="1"/>
      <c r="E3" s="1"/>
      <c r="F3" s="1"/>
      <c r="G3" s="1"/>
      <c r="H3" s="1"/>
      <c r="I3" s="1"/>
      <c r="J3" s="1"/>
      <c r="K3" s="1"/>
      <c r="L3" s="191"/>
      <c r="M3" s="1"/>
      <c r="N3" s="1"/>
      <c r="O3" s="191"/>
      <c r="P3" s="191"/>
      <c r="Q3" s="191"/>
      <c r="R3" s="3509"/>
      <c r="S3" s="3509"/>
    </row>
    <row r="4" spans="1:26">
      <c r="B4" s="57"/>
      <c r="C4" s="1" t="str">
        <f>+'5 PG101'!B38</f>
        <v>Gastos Finacieros</v>
      </c>
      <c r="D4" s="1"/>
      <c r="E4" s="1"/>
      <c r="F4" s="1"/>
      <c r="G4" s="1"/>
      <c r="H4" s="1"/>
      <c r="I4" s="1"/>
      <c r="J4" s="1"/>
      <c r="K4" s="1"/>
      <c r="L4" s="191"/>
      <c r="M4" s="1"/>
      <c r="N4" s="1"/>
      <c r="O4" s="191"/>
      <c r="P4" s="191"/>
      <c r="Q4" s="191"/>
      <c r="R4" s="3509"/>
      <c r="S4" s="3509"/>
    </row>
    <row r="5" spans="1:26" ht="13.5" thickBot="1">
      <c r="B5" s="57"/>
      <c r="C5" s="1" t="str">
        <f>+'5 PG101'!$A$5</f>
        <v>AL 31 DE DICIEMBRE DEL 2023</v>
      </c>
      <c r="D5" s="1"/>
      <c r="E5" s="1"/>
      <c r="F5" s="1"/>
      <c r="G5" s="1"/>
      <c r="H5" s="1"/>
      <c r="I5" s="1"/>
      <c r="J5" s="1"/>
      <c r="K5" s="1"/>
      <c r="L5" s="191"/>
      <c r="M5" s="1"/>
      <c r="N5" s="1"/>
      <c r="O5" s="191"/>
      <c r="P5" s="191"/>
      <c r="Q5" s="191"/>
      <c r="R5" s="137"/>
    </row>
    <row r="6" spans="1:26">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6">
      <c r="A7" t="s">
        <v>121</v>
      </c>
      <c r="B7" s="5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B8" s="57"/>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c r="B9" s="57"/>
      <c r="C9" s="264"/>
      <c r="D9" s="332"/>
      <c r="E9" s="392"/>
      <c r="F9" s="393"/>
      <c r="G9" s="332"/>
      <c r="H9" s="539"/>
      <c r="I9" s="540"/>
      <c r="J9" s="235"/>
      <c r="K9" s="392"/>
      <c r="L9" s="393"/>
      <c r="M9" s="332"/>
      <c r="N9" s="13"/>
      <c r="O9" s="95"/>
      <c r="P9" s="178"/>
      <c r="Q9" s="418"/>
      <c r="R9" s="419"/>
      <c r="S9" s="417"/>
      <c r="T9" s="154"/>
      <c r="U9" s="14"/>
    </row>
    <row r="10" spans="1:26">
      <c r="B10" s="431"/>
      <c r="C10" s="189" t="s">
        <v>555</v>
      </c>
      <c r="D10" s="98"/>
      <c r="E10" s="428"/>
      <c r="F10" s="421"/>
      <c r="G10" s="200"/>
      <c r="H10" s="412"/>
      <c r="I10" s="421"/>
      <c r="J10" s="200"/>
      <c r="K10" s="412"/>
      <c r="L10" s="413"/>
      <c r="M10" s="200"/>
      <c r="N10" s="95"/>
      <c r="O10" s="95"/>
      <c r="P10" s="178"/>
      <c r="Q10" s="420"/>
      <c r="R10" s="421"/>
      <c r="S10" s="21"/>
      <c r="T10" s="14"/>
      <c r="U10" s="14"/>
      <c r="W10" s="137"/>
      <c r="X10" s="137"/>
      <c r="Y10" s="137"/>
      <c r="Z10" s="137"/>
    </row>
    <row r="11" spans="1:26" ht="15.75" thickBot="1">
      <c r="B11" s="57"/>
      <c r="C11" s="367" t="s">
        <v>556</v>
      </c>
      <c r="D11" s="98"/>
      <c r="E11" s="428"/>
      <c r="F11" s="421"/>
      <c r="G11" s="200"/>
      <c r="H11" s="412"/>
      <c r="I11" s="421"/>
      <c r="J11" s="200"/>
      <c r="K11" s="412"/>
      <c r="L11" s="413"/>
      <c r="M11" s="200"/>
      <c r="N11" s="95"/>
      <c r="O11" s="95"/>
      <c r="P11" s="178"/>
      <c r="Q11" s="420"/>
      <c r="R11" s="421"/>
      <c r="S11" s="21"/>
      <c r="T11" s="14"/>
      <c r="U11" s="14"/>
      <c r="W11" s="137"/>
      <c r="X11" s="137"/>
      <c r="Y11" s="137"/>
      <c r="Z11" s="137"/>
    </row>
    <row r="12" spans="1:26" ht="15">
      <c r="A12" s="431" t="s">
        <v>664</v>
      </c>
      <c r="B12" s="57">
        <v>7251</v>
      </c>
      <c r="C12" s="367" t="s">
        <v>557</v>
      </c>
      <c r="D12" s="98"/>
      <c r="E12" s="490">
        <f>SUMIF('1 BL anterior'!B:B,A12,'1 BL anterior'!E:E)</f>
        <v>0</v>
      </c>
      <c r="F12" s="419">
        <f>SUMIF('1 BL anterior'!B:B,B12,'1 BL anterior'!E:E)</f>
        <v>0</v>
      </c>
      <c r="G12" s="442"/>
      <c r="H12" s="412">
        <f>SUMIF('2 BL preli'!A:A,A12,'2 BL preli'!D:D)</f>
        <v>0</v>
      </c>
      <c r="I12" s="421">
        <f>SUMIF('2 BL preli'!A:A,B12,'2 BL preli'!D:D)</f>
        <v>0</v>
      </c>
      <c r="J12" s="442"/>
      <c r="K12" s="491"/>
      <c r="L12" s="492"/>
      <c r="M12" s="442"/>
      <c r="N12" s="441"/>
      <c r="O12" s="441"/>
      <c r="P12" s="443"/>
      <c r="Q12" s="418">
        <f>SUMIF('3BL ACTUAL'!B:B,A12,'3BL ACTUAL'!E:E)</f>
        <v>0</v>
      </c>
      <c r="R12" s="419">
        <f>SUMIF('3BL ACTUAL'!B:B,B12,'3BL ACTUAL'!E:E)</f>
        <v>0</v>
      </c>
      <c r="S12" s="21">
        <f t="shared" ref="S12:S32" si="0">IF(R12&lt;&gt;0,1,0)</f>
        <v>0</v>
      </c>
      <c r="T12" s="14">
        <f t="shared" ref="T12:T32" si="1">IF(R12&lt;&gt;0,3,0)</f>
        <v>0</v>
      </c>
      <c r="U12" s="14">
        <f t="shared" ref="U12:U32" si="2">+S12+T12</f>
        <v>0</v>
      </c>
      <c r="X12" s="137"/>
      <c r="Y12" s="137"/>
      <c r="Z12" s="137"/>
    </row>
    <row r="13" spans="1:26" ht="15">
      <c r="A13" s="431" t="s">
        <v>664</v>
      </c>
      <c r="B13" s="432">
        <v>7254</v>
      </c>
      <c r="C13" s="367" t="s">
        <v>558</v>
      </c>
      <c r="D13" s="98"/>
      <c r="E13" s="428">
        <f>SUMIF('1 BL anterior'!B:B,A13,'1 BL anterior'!E:E)</f>
        <v>0</v>
      </c>
      <c r="F13" s="421">
        <f>SUMIF('1 BL anterior'!B:B,B13,'1 BL anterior'!E:E)</f>
        <v>0</v>
      </c>
      <c r="G13" s="200"/>
      <c r="H13" s="412">
        <f>SUMIF('2 BL preli'!A:A,A13,'2 BL preli'!D:D)</f>
        <v>0</v>
      </c>
      <c r="I13" s="421">
        <f>SUMIF('2 BL preli'!A:A,B13,'2 BL preli'!D:D)</f>
        <v>0</v>
      </c>
      <c r="J13" s="200"/>
      <c r="K13" s="412"/>
      <c r="L13" s="413"/>
      <c r="M13" s="200"/>
      <c r="N13" s="95"/>
      <c r="O13" s="95"/>
      <c r="P13" s="178"/>
      <c r="Q13" s="420">
        <f>SUMIF('3BL ACTUAL'!B:B,A13,'3BL ACTUAL'!E:E)</f>
        <v>0</v>
      </c>
      <c r="R13" s="498">
        <f>SUMIF('3BL ACTUAL'!B:B,B13,'3BL ACTUAL'!E:E)</f>
        <v>0</v>
      </c>
      <c r="S13" s="21">
        <f t="shared" si="0"/>
        <v>0</v>
      </c>
      <c r="T13" s="14">
        <f t="shared" si="1"/>
        <v>0</v>
      </c>
      <c r="U13" s="14">
        <f t="shared" si="2"/>
        <v>0</v>
      </c>
      <c r="X13" s="137"/>
      <c r="Y13" s="137"/>
      <c r="Z13" s="137"/>
    </row>
    <row r="14" spans="1:26" ht="15">
      <c r="A14" s="431" t="s">
        <v>664</v>
      </c>
      <c r="B14" s="432">
        <v>7257</v>
      </c>
      <c r="C14" s="367" t="s">
        <v>559</v>
      </c>
      <c r="D14" s="98"/>
      <c r="E14" s="428">
        <f>SUMIF('1 BL anterior'!B:B,A14,'1 BL anterior'!E:E)</f>
        <v>0</v>
      </c>
      <c r="F14" s="421">
        <f>SUMIF('1 BL anterior'!B:B,B14,'1 BL anterior'!E:E)</f>
        <v>0</v>
      </c>
      <c r="G14" s="200"/>
      <c r="H14" s="412">
        <f>SUMIF('2 BL preli'!A:A,A14,'2 BL preli'!D:D)</f>
        <v>0</v>
      </c>
      <c r="I14" s="421">
        <f>SUMIF('2 BL preli'!A:A,B14,'2 BL preli'!D:D)</f>
        <v>0</v>
      </c>
      <c r="J14" s="200"/>
      <c r="K14" s="412"/>
      <c r="L14" s="413"/>
      <c r="M14" s="200"/>
      <c r="N14" s="95"/>
      <c r="O14" s="95"/>
      <c r="P14" s="178"/>
      <c r="Q14" s="420">
        <f>SUMIF('3BL ACTUAL'!B:B,A14,'3BL ACTUAL'!E:E)</f>
        <v>0</v>
      </c>
      <c r="R14" s="498">
        <f>SUMIF('3BL ACTUAL'!B:B,B14,'3BL ACTUAL'!E:E)</f>
        <v>0</v>
      </c>
      <c r="S14" s="21">
        <f t="shared" si="0"/>
        <v>0</v>
      </c>
      <c r="T14" s="14">
        <f t="shared" si="1"/>
        <v>0</v>
      </c>
      <c r="U14" s="14">
        <f t="shared" si="2"/>
        <v>0</v>
      </c>
      <c r="X14" s="137"/>
      <c r="Y14" s="137"/>
      <c r="Z14" s="137"/>
    </row>
    <row r="15" spans="1:26" ht="15">
      <c r="A15" s="431" t="s">
        <v>664</v>
      </c>
      <c r="B15" s="432">
        <v>7260</v>
      </c>
      <c r="C15" s="367" t="s">
        <v>560</v>
      </c>
      <c r="D15" s="98"/>
      <c r="E15" s="428">
        <f>SUMIF('1 BL anterior'!B:B,A15,'1 BL anterior'!E:E)</f>
        <v>0</v>
      </c>
      <c r="F15" s="421">
        <f>SUMIF('1 BL anterior'!B:B,B15,'1 BL anterior'!E:E)</f>
        <v>0</v>
      </c>
      <c r="G15" s="200"/>
      <c r="H15" s="412">
        <f>SUMIF('2 BL preli'!A:A,A15,'2 BL preli'!D:D)</f>
        <v>0</v>
      </c>
      <c r="I15" s="421">
        <f>SUMIF('2 BL preli'!A:A,B15,'2 BL preli'!D:D)</f>
        <v>0</v>
      </c>
      <c r="J15" s="200"/>
      <c r="K15" s="412"/>
      <c r="L15" s="413"/>
      <c r="M15" s="200"/>
      <c r="N15" s="95"/>
      <c r="O15" s="95"/>
      <c r="P15" s="178"/>
      <c r="Q15" s="420">
        <f>SUMIF('3BL ACTUAL'!B:B,A15,'3BL ACTUAL'!E:E)</f>
        <v>0</v>
      </c>
      <c r="R15" s="498">
        <f>SUMIF('3BL ACTUAL'!B:B,B15,'3BL ACTUAL'!E:E)</f>
        <v>0</v>
      </c>
      <c r="S15" s="21">
        <f t="shared" si="0"/>
        <v>0</v>
      </c>
      <c r="T15" s="14">
        <f t="shared" si="1"/>
        <v>0</v>
      </c>
      <c r="U15" s="14">
        <f t="shared" si="2"/>
        <v>0</v>
      </c>
      <c r="X15" s="137"/>
      <c r="Y15" s="137"/>
      <c r="Z15" s="137"/>
    </row>
    <row r="16" spans="1:26" ht="15">
      <c r="A16" s="431" t="s">
        <v>664</v>
      </c>
      <c r="B16" s="432">
        <v>7263</v>
      </c>
      <c r="C16" s="367" t="s">
        <v>561</v>
      </c>
      <c r="D16" s="98"/>
      <c r="E16" s="428">
        <f>SUMIF('1 BL anterior'!B:B,A16,'1 BL anterior'!E:E)</f>
        <v>0</v>
      </c>
      <c r="F16" s="421">
        <f>SUMIF('1 BL anterior'!B:B,B16,'1 BL anterior'!E:E)</f>
        <v>0</v>
      </c>
      <c r="G16" s="200"/>
      <c r="H16" s="412">
        <f>SUMIF('2 BL preli'!A:A,A16,'2 BL preli'!D:D)</f>
        <v>0</v>
      </c>
      <c r="I16" s="421">
        <f>SUMIF('2 BL preli'!A:A,B16,'2 BL preli'!D:D)</f>
        <v>0</v>
      </c>
      <c r="J16" s="200"/>
      <c r="K16" s="412"/>
      <c r="L16" s="413"/>
      <c r="M16" s="200"/>
      <c r="N16" s="95"/>
      <c r="O16" s="95"/>
      <c r="P16" s="178"/>
      <c r="Q16" s="420">
        <f>SUMIF('3BL ACTUAL'!B:B,A16,'3BL ACTUAL'!E:E)</f>
        <v>0</v>
      </c>
      <c r="R16" s="498">
        <f>SUMIF('3BL ACTUAL'!B:B,B16,'3BL ACTUAL'!E:E)</f>
        <v>0</v>
      </c>
      <c r="S16" s="21">
        <f t="shared" si="0"/>
        <v>0</v>
      </c>
      <c r="T16" s="14">
        <f t="shared" si="1"/>
        <v>0</v>
      </c>
      <c r="U16" s="14">
        <f t="shared" si="2"/>
        <v>0</v>
      </c>
      <c r="X16" s="137"/>
      <c r="Y16" s="137"/>
      <c r="Z16" s="137"/>
    </row>
    <row r="17" spans="1:26" ht="15">
      <c r="A17" s="431" t="s">
        <v>664</v>
      </c>
      <c r="B17" s="432">
        <v>7266</v>
      </c>
      <c r="C17" s="367" t="s">
        <v>562</v>
      </c>
      <c r="D17" s="98"/>
      <c r="E17" s="428">
        <f>SUMIF('1 BL anterior'!B:B,A17,'1 BL anterior'!E:E)</f>
        <v>0</v>
      </c>
      <c r="F17" s="421">
        <f>SUMIF('1 BL anterior'!B:B,B17,'1 BL anterior'!E:E)</f>
        <v>0</v>
      </c>
      <c r="G17" s="200"/>
      <c r="H17" s="412">
        <f>SUMIF('2 BL preli'!A:A,A17,'2 BL preli'!D:D)</f>
        <v>0</v>
      </c>
      <c r="I17" s="421">
        <f>SUMIF('2 BL preli'!A:A,B17,'2 BL preli'!D:D)</f>
        <v>0</v>
      </c>
      <c r="J17" s="200"/>
      <c r="K17" s="412"/>
      <c r="L17" s="413"/>
      <c r="M17" s="200"/>
      <c r="N17" s="95"/>
      <c r="O17" s="95"/>
      <c r="P17" s="178"/>
      <c r="Q17" s="420">
        <f>SUMIF('3BL ACTUAL'!B:B,A17,'3BL ACTUAL'!E:E)</f>
        <v>0</v>
      </c>
      <c r="R17" s="498">
        <f>SUMIF('3BL ACTUAL'!B:B,B17,'3BL ACTUAL'!E:E)</f>
        <v>0</v>
      </c>
      <c r="S17" s="21">
        <f t="shared" si="0"/>
        <v>0</v>
      </c>
      <c r="T17" s="14">
        <f t="shared" si="1"/>
        <v>0</v>
      </c>
      <c r="U17" s="14">
        <f t="shared" si="2"/>
        <v>0</v>
      </c>
      <c r="X17" s="137"/>
      <c r="Y17" s="137"/>
      <c r="Z17" s="137"/>
    </row>
    <row r="18" spans="1:26" ht="15">
      <c r="A18" s="431" t="s">
        <v>664</v>
      </c>
      <c r="B18" s="432">
        <v>7269</v>
      </c>
      <c r="C18" s="367" t="s">
        <v>563</v>
      </c>
      <c r="D18" s="98"/>
      <c r="E18" s="428">
        <f>SUMIF('1 BL anterior'!B:B,A18,'1 BL anterior'!E:E)</f>
        <v>0</v>
      </c>
      <c r="F18" s="421">
        <f>SUMIF('1 BL anterior'!B:B,B18,'1 BL anterior'!E:E)</f>
        <v>306.92000000000007</v>
      </c>
      <c r="G18" s="200"/>
      <c r="H18" s="412">
        <f>SUMIF('2 BL preli'!A:A,A18,'2 BL preli'!D:D)</f>
        <v>0</v>
      </c>
      <c r="I18" s="421">
        <f>SUMIF('2 BL preli'!A:A,B18,'2 BL preli'!D:D)</f>
        <v>0</v>
      </c>
      <c r="J18" s="200"/>
      <c r="K18" s="412"/>
      <c r="L18" s="413"/>
      <c r="M18" s="200"/>
      <c r="N18" s="95"/>
      <c r="O18" s="95"/>
      <c r="P18" s="178"/>
      <c r="Q18" s="420">
        <f>SUMIF('3BL ACTUAL'!B:B,A18,'3BL ACTUAL'!E:E)</f>
        <v>0</v>
      </c>
      <c r="R18" s="498">
        <f>SUMIF('3BL ACTUAL'!B:B,B18,'3BL ACTUAL'!E:E)</f>
        <v>0</v>
      </c>
      <c r="S18" s="21">
        <f t="shared" si="0"/>
        <v>0</v>
      </c>
      <c r="T18" s="14">
        <f t="shared" si="1"/>
        <v>0</v>
      </c>
      <c r="U18" s="14">
        <f t="shared" si="2"/>
        <v>0</v>
      </c>
      <c r="X18" s="137"/>
      <c r="Y18" s="137"/>
      <c r="Z18" s="137"/>
    </row>
    <row r="19" spans="1:26" ht="15">
      <c r="A19" s="431" t="s">
        <v>664</v>
      </c>
      <c r="B19" s="432">
        <v>7272</v>
      </c>
      <c r="C19" s="367" t="s">
        <v>562</v>
      </c>
      <c r="D19" s="98"/>
      <c r="E19" s="428">
        <f>SUMIF('1 BL anterior'!B:B,A19,'1 BL anterior'!E:E)</f>
        <v>0</v>
      </c>
      <c r="F19" s="421">
        <f>SUMIF('1 BL anterior'!B:B,B19,'1 BL anterior'!E:E)</f>
        <v>0</v>
      </c>
      <c r="G19" s="200"/>
      <c r="H19" s="412">
        <f>SUMIF('2 BL preli'!A:A,A19,'2 BL preli'!D:D)</f>
        <v>0</v>
      </c>
      <c r="I19" s="421">
        <f>SUMIF('2 BL preli'!A:A,B19,'2 BL preli'!D:D)</f>
        <v>0</v>
      </c>
      <c r="J19" s="200"/>
      <c r="K19" s="412"/>
      <c r="L19" s="413"/>
      <c r="M19" s="200"/>
      <c r="N19" s="95"/>
      <c r="O19" s="95"/>
      <c r="P19" s="178"/>
      <c r="Q19" s="420">
        <f>SUMIF('3BL ACTUAL'!B:B,A19,'3BL ACTUAL'!E:E)</f>
        <v>0</v>
      </c>
      <c r="R19" s="498">
        <f>SUMIF('3BL ACTUAL'!B:B,B19,'3BL ACTUAL'!E:E)</f>
        <v>0</v>
      </c>
      <c r="S19" s="21">
        <f t="shared" si="0"/>
        <v>0</v>
      </c>
      <c r="T19" s="14">
        <f t="shared" si="1"/>
        <v>0</v>
      </c>
      <c r="U19" s="14">
        <f t="shared" si="2"/>
        <v>0</v>
      </c>
      <c r="X19" s="137"/>
      <c r="Y19" s="137"/>
      <c r="Z19" s="137"/>
    </row>
    <row r="20" spans="1:26" ht="15">
      <c r="A20" s="431" t="s">
        <v>664</v>
      </c>
      <c r="B20" s="432">
        <v>7275</v>
      </c>
      <c r="C20" s="367" t="s">
        <v>482</v>
      </c>
      <c r="D20" s="98"/>
      <c r="E20" s="428">
        <f>SUMIF('1 BL anterior'!B:B,A20,'1 BL anterior'!E:E)</f>
        <v>0</v>
      </c>
      <c r="F20" s="421">
        <f>SUMIF('1 BL anterior'!B:B,B20,'1 BL anterior'!E:E)</f>
        <v>0</v>
      </c>
      <c r="G20" s="200"/>
      <c r="H20" s="412">
        <f>SUMIF('2 BL preli'!A:A,A20,'2 BL preli'!D:D)</f>
        <v>0</v>
      </c>
      <c r="I20" s="421">
        <f>SUMIF('2 BL preli'!A:A,B20,'2 BL preli'!D:D)</f>
        <v>0</v>
      </c>
      <c r="J20" s="200"/>
      <c r="K20" s="412"/>
      <c r="L20" s="413"/>
      <c r="M20" s="200"/>
      <c r="N20" s="95"/>
      <c r="O20" s="95"/>
      <c r="P20" s="178"/>
      <c r="Q20" s="420">
        <f>SUMIF('3BL ACTUAL'!B:B,A20,'3BL ACTUAL'!E:E)</f>
        <v>0</v>
      </c>
      <c r="R20" s="498">
        <f>SUMIF('3BL ACTUAL'!B:B,B20,'3BL ACTUAL'!E:E)</f>
        <v>0</v>
      </c>
      <c r="S20" s="21">
        <f t="shared" si="0"/>
        <v>0</v>
      </c>
      <c r="T20" s="14">
        <f t="shared" si="1"/>
        <v>0</v>
      </c>
      <c r="U20" s="14">
        <f t="shared" si="2"/>
        <v>0</v>
      </c>
      <c r="X20" s="137"/>
      <c r="Y20" s="137"/>
      <c r="Z20" s="137"/>
    </row>
    <row r="21" spans="1:26" ht="15">
      <c r="A21" s="431" t="s">
        <v>664</v>
      </c>
      <c r="B21" s="432">
        <v>7278</v>
      </c>
      <c r="C21" s="367" t="s">
        <v>564</v>
      </c>
      <c r="D21" s="98"/>
      <c r="E21" s="428">
        <f>SUMIF('1 BL anterior'!B:B,A21,'1 BL anterior'!E:E)</f>
        <v>0</v>
      </c>
      <c r="F21" s="421">
        <f>SUMIF('1 BL anterior'!B:B,B21,'1 BL anterior'!E:E)</f>
        <v>0</v>
      </c>
      <c r="G21" s="200"/>
      <c r="H21" s="412">
        <f>SUMIF('2 BL preli'!A:A,A21,'2 BL preli'!D:D)</f>
        <v>0</v>
      </c>
      <c r="I21" s="421">
        <f>SUMIF('2 BL preli'!A:A,B21,'2 BL preli'!D:D)</f>
        <v>0</v>
      </c>
      <c r="J21" s="200"/>
      <c r="K21" s="412"/>
      <c r="L21" s="413"/>
      <c r="M21" s="200"/>
      <c r="N21" s="95"/>
      <c r="O21" s="95"/>
      <c r="P21" s="178"/>
      <c r="Q21" s="420">
        <f>SUMIF('3BL ACTUAL'!B:B,A21,'3BL ACTUAL'!E:E)</f>
        <v>0</v>
      </c>
      <c r="R21" s="498">
        <f>SUMIF('3BL ACTUAL'!B:B,B21,'3BL ACTUAL'!E:E)</f>
        <v>0</v>
      </c>
      <c r="S21" s="21">
        <f t="shared" si="0"/>
        <v>0</v>
      </c>
      <c r="T21" s="14">
        <f t="shared" si="1"/>
        <v>0</v>
      </c>
      <c r="U21" s="14">
        <f t="shared" si="2"/>
        <v>0</v>
      </c>
      <c r="X21" s="137"/>
      <c r="Y21" s="137"/>
      <c r="Z21" s="137"/>
    </row>
    <row r="22" spans="1:26" ht="15">
      <c r="A22" s="431" t="s">
        <v>664</v>
      </c>
      <c r="B22" s="432">
        <v>7281</v>
      </c>
      <c r="C22" s="367" t="s">
        <v>565</v>
      </c>
      <c r="D22" s="98"/>
      <c r="E22" s="428">
        <f>SUMIF('1 BL anterior'!B:B,A22,'1 BL anterior'!E:E)</f>
        <v>0</v>
      </c>
      <c r="F22" s="421">
        <f>SUMIF('1 BL anterior'!B:B,B22,'1 BL anterior'!E:E)</f>
        <v>0</v>
      </c>
      <c r="G22" s="200"/>
      <c r="H22" s="412">
        <f>SUMIF('2 BL preli'!A:A,A22,'2 BL preli'!D:D)</f>
        <v>0</v>
      </c>
      <c r="I22" s="421">
        <f>SUMIF('2 BL preli'!A:A,B22,'2 BL preli'!D:D)</f>
        <v>0</v>
      </c>
      <c r="J22" s="200"/>
      <c r="K22" s="412"/>
      <c r="L22" s="413"/>
      <c r="M22" s="200"/>
      <c r="N22" s="95"/>
      <c r="O22" s="95"/>
      <c r="P22" s="178"/>
      <c r="Q22" s="420">
        <f>SUMIF('3BL ACTUAL'!B:B,A22,'3BL ACTUAL'!E:E)</f>
        <v>0</v>
      </c>
      <c r="R22" s="498">
        <f>SUMIF('3BL ACTUAL'!B:B,B22,'3BL ACTUAL'!E:E)</f>
        <v>0</v>
      </c>
      <c r="S22" s="21">
        <f t="shared" si="0"/>
        <v>0</v>
      </c>
      <c r="T22" s="14">
        <f t="shared" si="1"/>
        <v>0</v>
      </c>
      <c r="U22" s="14">
        <f t="shared" si="2"/>
        <v>0</v>
      </c>
      <c r="X22" s="137"/>
      <c r="Y22" s="137"/>
      <c r="Z22" s="137"/>
    </row>
    <row r="23" spans="1:26" ht="15">
      <c r="A23" s="431" t="s">
        <v>664</v>
      </c>
      <c r="B23" s="432">
        <v>7284</v>
      </c>
      <c r="C23" s="367" t="s">
        <v>566</v>
      </c>
      <c r="D23" s="98"/>
      <c r="E23" s="428">
        <f>SUMIF('1 BL anterior'!B:B,A23,'1 BL anterior'!E:E)</f>
        <v>0</v>
      </c>
      <c r="F23" s="421">
        <f>SUMIF('1 BL anterior'!B:B,B23,'1 BL anterior'!E:E)</f>
        <v>0</v>
      </c>
      <c r="G23" s="200"/>
      <c r="H23" s="412">
        <f>SUMIF('2 BL preli'!A:A,A23,'2 BL preli'!D:D)</f>
        <v>0</v>
      </c>
      <c r="I23" s="421">
        <f>SUMIF('2 BL preli'!A:A,B23,'2 BL preli'!D:D)</f>
        <v>0</v>
      </c>
      <c r="J23" s="200"/>
      <c r="K23" s="412"/>
      <c r="L23" s="413"/>
      <c r="M23" s="200"/>
      <c r="N23" s="95"/>
      <c r="O23" s="95"/>
      <c r="P23" s="178"/>
      <c r="Q23" s="420">
        <f>SUMIF('3BL ACTUAL'!B:B,A23,'3BL ACTUAL'!E:E)</f>
        <v>0</v>
      </c>
      <c r="R23" s="498">
        <f>SUMIF('3BL ACTUAL'!B:B,B23,'3BL ACTUAL'!E:E)</f>
        <v>0</v>
      </c>
      <c r="S23" s="21">
        <f t="shared" si="0"/>
        <v>0</v>
      </c>
      <c r="T23" s="14">
        <f t="shared" si="1"/>
        <v>0</v>
      </c>
      <c r="U23" s="14">
        <f t="shared" si="2"/>
        <v>0</v>
      </c>
      <c r="X23" s="137"/>
      <c r="Y23" s="137"/>
      <c r="Z23" s="137"/>
    </row>
    <row r="24" spans="1:26" ht="15">
      <c r="A24" s="431" t="s">
        <v>664</v>
      </c>
      <c r="B24" s="432">
        <v>7287</v>
      </c>
      <c r="C24" s="367" t="s">
        <v>567</v>
      </c>
      <c r="D24" s="98"/>
      <c r="E24" s="428">
        <f>SUMIF('1 BL anterior'!B:B,A24,'1 BL anterior'!E:E)</f>
        <v>0</v>
      </c>
      <c r="F24" s="421">
        <f>SUMIF('1 BL anterior'!B:B,B24,'1 BL anterior'!E:E)</f>
        <v>0</v>
      </c>
      <c r="G24" s="200"/>
      <c r="H24" s="412">
        <f>SUMIF('2 BL preli'!A:A,A24,'2 BL preli'!D:D)</f>
        <v>0</v>
      </c>
      <c r="I24" s="421">
        <f>SUMIF('2 BL preli'!A:A,B24,'2 BL preli'!D:D)</f>
        <v>0</v>
      </c>
      <c r="J24" s="200"/>
      <c r="K24" s="412"/>
      <c r="L24" s="413"/>
      <c r="M24" s="200"/>
      <c r="N24" s="95"/>
      <c r="O24" s="95"/>
      <c r="P24" s="178"/>
      <c r="Q24" s="420">
        <f>SUMIF('3BL ACTUAL'!B:B,A24,'3BL ACTUAL'!E:E)</f>
        <v>0</v>
      </c>
      <c r="R24" s="498">
        <f>SUMIF('3BL ACTUAL'!B:B,B24,'3BL ACTUAL'!E:E)</f>
        <v>0</v>
      </c>
      <c r="S24" s="21">
        <f t="shared" si="0"/>
        <v>0</v>
      </c>
      <c r="T24" s="14">
        <f t="shared" si="1"/>
        <v>0</v>
      </c>
      <c r="U24" s="14">
        <f t="shared" si="2"/>
        <v>0</v>
      </c>
      <c r="X24" s="137"/>
      <c r="Y24" s="137"/>
      <c r="Z24" s="137"/>
    </row>
    <row r="25" spans="1:26" ht="15">
      <c r="A25" s="431" t="s">
        <v>664</v>
      </c>
      <c r="B25" s="432">
        <v>7290</v>
      </c>
      <c r="C25" s="367" t="s">
        <v>568</v>
      </c>
      <c r="D25" s="98"/>
      <c r="E25" s="428">
        <f>SUMIF('1 BL anterior'!B:B,A25,'1 BL anterior'!E:E)</f>
        <v>0</v>
      </c>
      <c r="F25" s="421">
        <f>SUMIF('1 BL anterior'!B:B,B25,'1 BL anterior'!E:E)</f>
        <v>0</v>
      </c>
      <c r="G25" s="200"/>
      <c r="H25" s="412">
        <f>SUMIF('2 BL preli'!A:A,A25,'2 BL preli'!D:D)</f>
        <v>0</v>
      </c>
      <c r="I25" s="421">
        <f>SUMIF('2 BL preli'!A:A,B25,'2 BL preli'!D:D)</f>
        <v>0</v>
      </c>
      <c r="J25" s="200"/>
      <c r="K25" s="412"/>
      <c r="L25" s="413"/>
      <c r="M25" s="200"/>
      <c r="N25" s="95"/>
      <c r="O25" s="95"/>
      <c r="P25" s="178"/>
      <c r="Q25" s="420">
        <f>SUMIF('3BL ACTUAL'!B:B,A25,'3BL ACTUAL'!E:E)</f>
        <v>0</v>
      </c>
      <c r="R25" s="498">
        <f>SUMIF('3BL ACTUAL'!B:B,B25,'3BL ACTUAL'!E:E)</f>
        <v>0</v>
      </c>
      <c r="S25" s="21">
        <f t="shared" si="0"/>
        <v>0</v>
      </c>
      <c r="T25" s="14">
        <f t="shared" si="1"/>
        <v>0</v>
      </c>
      <c r="U25" s="14">
        <f t="shared" si="2"/>
        <v>0</v>
      </c>
      <c r="X25" s="137"/>
      <c r="Y25" s="137"/>
      <c r="Z25" s="137"/>
    </row>
    <row r="26" spans="1:26" ht="15">
      <c r="A26" s="431" t="s">
        <v>664</v>
      </c>
      <c r="B26" s="432">
        <v>7293</v>
      </c>
      <c r="C26" s="367" t="s">
        <v>569</v>
      </c>
      <c r="D26" s="98"/>
      <c r="E26" s="428">
        <f>SUMIF('1 BL anterior'!B:B,A26,'1 BL anterior'!E:E)</f>
        <v>0</v>
      </c>
      <c r="F26" s="421">
        <f>SUMIF('1 BL anterior'!B:B,B26,'1 BL anterior'!E:E)</f>
        <v>0</v>
      </c>
      <c r="G26" s="200"/>
      <c r="H26" s="412">
        <f>SUMIF('2 BL preli'!A:A,A26,'2 BL preli'!D:D)</f>
        <v>0</v>
      </c>
      <c r="I26" s="421">
        <f>SUMIF('2 BL preli'!A:A,B26,'2 BL preli'!D:D)</f>
        <v>0</v>
      </c>
      <c r="J26" s="200"/>
      <c r="K26" s="412"/>
      <c r="L26" s="413"/>
      <c r="M26" s="200"/>
      <c r="N26" s="95"/>
      <c r="O26" s="95"/>
      <c r="P26" s="178"/>
      <c r="Q26" s="420">
        <f>SUMIF('3BL ACTUAL'!B:B,A26,'3BL ACTUAL'!E:E)</f>
        <v>0</v>
      </c>
      <c r="R26" s="498">
        <f>SUMIF('3BL ACTUAL'!B:B,B26,'3BL ACTUAL'!E:E)</f>
        <v>0</v>
      </c>
      <c r="S26" s="21">
        <f t="shared" si="0"/>
        <v>0</v>
      </c>
      <c r="T26" s="14">
        <f t="shared" si="1"/>
        <v>0</v>
      </c>
      <c r="U26" s="14">
        <f t="shared" si="2"/>
        <v>0</v>
      </c>
      <c r="X26" s="137"/>
      <c r="Y26" s="137"/>
      <c r="Z26" s="137"/>
    </row>
    <row r="27" spans="1:26" ht="15">
      <c r="A27" s="431" t="s">
        <v>664</v>
      </c>
      <c r="B27" s="432">
        <v>7296</v>
      </c>
      <c r="C27" s="367" t="s">
        <v>570</v>
      </c>
      <c r="D27" s="98"/>
      <c r="E27" s="428">
        <f>SUMIF('1 BL anterior'!B:B,A27,'1 BL anterior'!E:E)</f>
        <v>0</v>
      </c>
      <c r="F27" s="421">
        <f>SUMIF('1 BL anterior'!B:B,B27,'1 BL anterior'!E:E)</f>
        <v>0</v>
      </c>
      <c r="G27" s="200"/>
      <c r="H27" s="412">
        <f>SUMIF('2 BL preli'!A:A,A27,'2 BL preli'!D:D)</f>
        <v>0</v>
      </c>
      <c r="I27" s="421">
        <f>SUMIF('2 BL preli'!A:A,B27,'2 BL preli'!D:D)</f>
        <v>0</v>
      </c>
      <c r="J27" s="200"/>
      <c r="K27" s="412"/>
      <c r="L27" s="413"/>
      <c r="M27" s="200"/>
      <c r="N27" s="95"/>
      <c r="O27" s="95"/>
      <c r="P27" s="178"/>
      <c r="Q27" s="420">
        <f>SUMIF('3BL ACTUAL'!B:B,A27,'3BL ACTUAL'!E:E)</f>
        <v>0</v>
      </c>
      <c r="R27" s="498">
        <f>SUMIF('3BL ACTUAL'!B:B,B27,'3BL ACTUAL'!E:E)</f>
        <v>0</v>
      </c>
      <c r="S27" s="21">
        <f t="shared" si="0"/>
        <v>0</v>
      </c>
      <c r="T27" s="14">
        <f t="shared" si="1"/>
        <v>0</v>
      </c>
      <c r="U27" s="14">
        <f t="shared" si="2"/>
        <v>0</v>
      </c>
      <c r="X27" s="137"/>
      <c r="Y27" s="137"/>
      <c r="Z27" s="137"/>
    </row>
    <row r="28" spans="1:26" ht="15">
      <c r="A28" s="431" t="s">
        <v>664</v>
      </c>
      <c r="B28" s="432">
        <v>7299</v>
      </c>
      <c r="C28" s="367" t="s">
        <v>571</v>
      </c>
      <c r="D28" s="98"/>
      <c r="E28" s="428">
        <f>SUMIF('1 BL anterior'!B:B,A28,'1 BL anterior'!E:E)</f>
        <v>0</v>
      </c>
      <c r="F28" s="421">
        <f>SUMIF('1 BL anterior'!B:B,B28,'1 BL anterior'!E:E)</f>
        <v>0</v>
      </c>
      <c r="G28" s="200"/>
      <c r="H28" s="412">
        <f>SUMIF('2 BL preli'!A:A,A28,'2 BL preli'!D:D)</f>
        <v>0</v>
      </c>
      <c r="I28" s="421">
        <f>SUMIF('2 BL preli'!A:A,B28,'2 BL preli'!D:D)</f>
        <v>0</v>
      </c>
      <c r="J28" s="200"/>
      <c r="K28" s="412"/>
      <c r="L28" s="413"/>
      <c r="M28" s="200"/>
      <c r="N28" s="95"/>
      <c r="O28" s="95"/>
      <c r="P28" s="178"/>
      <c r="Q28" s="420">
        <f>SUMIF('3BL ACTUAL'!B:B,A28,'3BL ACTUAL'!E:E)</f>
        <v>0</v>
      </c>
      <c r="R28" s="498">
        <f>SUMIF('3BL ACTUAL'!B:B,B28,'3BL ACTUAL'!E:E)</f>
        <v>0</v>
      </c>
      <c r="S28" s="21">
        <f t="shared" si="0"/>
        <v>0</v>
      </c>
      <c r="T28" s="14">
        <f t="shared" si="1"/>
        <v>0</v>
      </c>
      <c r="U28" s="14">
        <f t="shared" si="2"/>
        <v>0</v>
      </c>
      <c r="X28" s="137"/>
      <c r="Y28" s="137"/>
      <c r="Z28" s="137"/>
    </row>
    <row r="29" spans="1:26" ht="15">
      <c r="A29" s="431" t="s">
        <v>664</v>
      </c>
      <c r="B29" s="432">
        <v>7302</v>
      </c>
      <c r="C29" s="367" t="s">
        <v>572</v>
      </c>
      <c r="D29" s="98"/>
      <c r="E29" s="428">
        <f>SUMIF('1 BL anterior'!B:B,A29,'1 BL anterior'!E:E)</f>
        <v>0</v>
      </c>
      <c r="F29" s="421">
        <f>SUMIF('1 BL anterior'!B:B,B29,'1 BL anterior'!E:E)</f>
        <v>0</v>
      </c>
      <c r="G29" s="200"/>
      <c r="H29" s="412">
        <f>SUMIF('2 BL preli'!A:A,A29,'2 BL preli'!D:D)</f>
        <v>0</v>
      </c>
      <c r="I29" s="421">
        <f>SUMIF('2 BL preli'!A:A,B29,'2 BL preli'!D:D)</f>
        <v>0</v>
      </c>
      <c r="J29" s="200"/>
      <c r="K29" s="412"/>
      <c r="L29" s="413"/>
      <c r="M29" s="200"/>
      <c r="N29" s="95"/>
      <c r="O29" s="95"/>
      <c r="P29" s="178"/>
      <c r="Q29" s="420">
        <f>SUMIF('3BL ACTUAL'!B:B,A29,'3BL ACTUAL'!E:E)</f>
        <v>0</v>
      </c>
      <c r="R29" s="498">
        <f>SUMIF('3BL ACTUAL'!B:B,B29,'3BL ACTUAL'!E:E)</f>
        <v>0</v>
      </c>
      <c r="S29" s="21">
        <f t="shared" si="0"/>
        <v>0</v>
      </c>
      <c r="T29" s="14">
        <f t="shared" si="1"/>
        <v>0</v>
      </c>
      <c r="U29" s="14">
        <f t="shared" si="2"/>
        <v>0</v>
      </c>
      <c r="X29" s="137"/>
      <c r="Y29" s="137"/>
      <c r="Z29" s="137"/>
    </row>
    <row r="30" spans="1:26" ht="15">
      <c r="A30" s="431" t="s">
        <v>664</v>
      </c>
      <c r="B30" s="432">
        <v>7305</v>
      </c>
      <c r="C30" s="367" t="s">
        <v>463</v>
      </c>
      <c r="D30" s="98"/>
      <c r="E30" s="428">
        <f>SUMIF('1 BL anterior'!B:B,A30,'1 BL anterior'!E:E)</f>
        <v>0</v>
      </c>
      <c r="F30" s="421">
        <f>SUMIF('1 BL anterior'!B:B,B30,'1 BL anterior'!E:E)</f>
        <v>0</v>
      </c>
      <c r="G30" s="200"/>
      <c r="H30" s="412">
        <f>SUMIF('2 BL preli'!A:A,A30,'2 BL preli'!D:D)</f>
        <v>0</v>
      </c>
      <c r="I30" s="421">
        <f>SUMIF('2 BL preli'!A:A,B30,'2 BL preli'!D:D)</f>
        <v>0</v>
      </c>
      <c r="J30" s="200"/>
      <c r="K30" s="412"/>
      <c r="L30" s="413"/>
      <c r="M30" s="200"/>
      <c r="N30" s="95"/>
      <c r="O30" s="95"/>
      <c r="P30" s="178"/>
      <c r="Q30" s="420">
        <f>SUMIF('3BL ACTUAL'!B:B,A30,'3BL ACTUAL'!E:E)</f>
        <v>0</v>
      </c>
      <c r="R30" s="498">
        <f>SUMIF('3BL ACTUAL'!B:B,B30,'3BL ACTUAL'!E:E)</f>
        <v>0</v>
      </c>
      <c r="S30" s="21">
        <f t="shared" si="0"/>
        <v>0</v>
      </c>
      <c r="T30" s="14">
        <f t="shared" si="1"/>
        <v>0</v>
      </c>
      <c r="U30" s="14">
        <f t="shared" si="2"/>
        <v>0</v>
      </c>
      <c r="X30" s="137"/>
      <c r="Y30" s="137"/>
      <c r="Z30" s="137"/>
    </row>
    <row r="31" spans="1:26" ht="15">
      <c r="A31" s="431" t="s">
        <v>664</v>
      </c>
      <c r="B31" s="432">
        <v>7308</v>
      </c>
      <c r="C31" s="367" t="s">
        <v>573</v>
      </c>
      <c r="D31" s="98"/>
      <c r="E31" s="428">
        <f>SUMIF('1 BL anterior'!B:B,A31,'1 BL anterior'!E:E)</f>
        <v>0</v>
      </c>
      <c r="F31" s="421">
        <f>SUMIF('1 BL anterior'!B:B,B31,'1 BL anterior'!E:E)</f>
        <v>0</v>
      </c>
      <c r="G31" s="200"/>
      <c r="H31" s="412">
        <f>SUMIF('2 BL preli'!A:A,A31,'2 BL preli'!D:D)</f>
        <v>0</v>
      </c>
      <c r="I31" s="421">
        <f>SUMIF('2 BL preli'!A:A,B31,'2 BL preli'!D:D)</f>
        <v>0</v>
      </c>
      <c r="J31" s="200"/>
      <c r="K31" s="412"/>
      <c r="L31" s="413"/>
      <c r="M31" s="200"/>
      <c r="N31" s="95"/>
      <c r="O31" s="95"/>
      <c r="P31" s="178"/>
      <c r="Q31" s="420">
        <f>SUMIF('3BL ACTUAL'!B:B,A31,'3BL ACTUAL'!E:E)</f>
        <v>0</v>
      </c>
      <c r="R31" s="498">
        <f>SUMIF('3BL ACTUAL'!B:B,B31,'3BL ACTUAL'!E:E)</f>
        <v>0</v>
      </c>
      <c r="S31" s="21">
        <f t="shared" si="0"/>
        <v>0</v>
      </c>
      <c r="T31" s="14">
        <f t="shared" si="1"/>
        <v>0</v>
      </c>
      <c r="U31" s="14">
        <f t="shared" si="2"/>
        <v>0</v>
      </c>
      <c r="X31" s="137"/>
      <c r="Y31" s="137"/>
      <c r="Z31" s="137"/>
    </row>
    <row r="32" spans="1:26" ht="15.75" thickBot="1">
      <c r="A32" s="431" t="s">
        <v>664</v>
      </c>
      <c r="B32" s="432">
        <v>7311</v>
      </c>
      <c r="C32" s="367" t="s">
        <v>238</v>
      </c>
      <c r="D32" s="98"/>
      <c r="E32" s="428">
        <f>SUMIF('1 BL anterior'!B:B,A32,'1 BL anterior'!E:E)</f>
        <v>0</v>
      </c>
      <c r="F32" s="394">
        <f>SUMIF('1 BL anterior'!B:B,B32,'1 BL anterior'!E:E)</f>
        <v>0</v>
      </c>
      <c r="G32" s="446"/>
      <c r="H32" s="412">
        <f>SUMIF('2 BL preli'!A:A,A32,'2 BL preli'!D:D)</f>
        <v>0</v>
      </c>
      <c r="I32" s="421">
        <f>SUMIF('2 BL preli'!A:A,B32,'2 BL preli'!D:D)</f>
        <v>0</v>
      </c>
      <c r="J32" s="446"/>
      <c r="K32" s="415"/>
      <c r="L32" s="416"/>
      <c r="M32" s="446"/>
      <c r="N32" s="445"/>
      <c r="O32" s="445"/>
      <c r="P32" s="447"/>
      <c r="Q32" s="422">
        <f>SUMIF('3BL ACTUAL'!B:B,A32,'3BL ACTUAL'!E:E)</f>
        <v>0</v>
      </c>
      <c r="R32" s="498">
        <f>SUMIF('3BL ACTUAL'!B:B,B32,'3BL ACTUAL'!E:E)</f>
        <v>0</v>
      </c>
      <c r="S32" s="21">
        <f t="shared" si="0"/>
        <v>0</v>
      </c>
      <c r="T32" s="14">
        <f t="shared" si="1"/>
        <v>0</v>
      </c>
      <c r="U32" s="14">
        <f t="shared" si="2"/>
        <v>0</v>
      </c>
      <c r="X32" s="137"/>
      <c r="Y32" s="137"/>
      <c r="Z32" s="137"/>
    </row>
    <row r="33" spans="1:26" ht="15.75" thickBot="1">
      <c r="A33" s="1071"/>
      <c r="B33" s="1174">
        <f>+R66+Q66</f>
        <v>0</v>
      </c>
      <c r="C33" s="1164">
        <f>+F66+E66</f>
        <v>0</v>
      </c>
      <c r="D33" s="1087"/>
      <c r="E33" s="1088">
        <f t="shared" ref="E33:Q33" si="3">SUM(E12:E32)</f>
        <v>0</v>
      </c>
      <c r="F33" s="547">
        <f t="shared" si="3"/>
        <v>306.92000000000007</v>
      </c>
      <c r="G33" s="478">
        <f t="shared" si="3"/>
        <v>0</v>
      </c>
      <c r="H33" s="482">
        <f t="shared" si="3"/>
        <v>0</v>
      </c>
      <c r="I33" s="457">
        <f t="shared" si="3"/>
        <v>0</v>
      </c>
      <c r="J33" s="478"/>
      <c r="K33" s="482">
        <f t="shared" si="3"/>
        <v>0</v>
      </c>
      <c r="L33" s="496">
        <f t="shared" si="3"/>
        <v>0</v>
      </c>
      <c r="M33" s="478">
        <f t="shared" si="3"/>
        <v>0</v>
      </c>
      <c r="N33" s="455">
        <f t="shared" si="3"/>
        <v>0</v>
      </c>
      <c r="O33" s="455">
        <f t="shared" si="3"/>
        <v>0</v>
      </c>
      <c r="P33" s="456">
        <f t="shared" si="3"/>
        <v>0</v>
      </c>
      <c r="Q33" s="499">
        <f t="shared" si="3"/>
        <v>0</v>
      </c>
      <c r="R33" s="499">
        <f>SUM(R12:R32)</f>
        <v>0</v>
      </c>
      <c r="S33" s="1167">
        <f>IF(SUM(S$11:S32)=0,0,SUM(S$11:S32)/COUNTIF(S$11:S32,"&gt;0"))</f>
        <v>0</v>
      </c>
      <c r="T33" s="1167">
        <f>IF(SUM(T$11:T32)=0,0,SUM(T$11:T32)/COUNTIF(T$11:T32,"&gt;0"))</f>
        <v>0</v>
      </c>
      <c r="U33" s="1167">
        <f>IF(SUM(U$11:U32)=0,0,SUM(U$11:U32)/COUNTIF(U$11:U32,"&gt;0"))</f>
        <v>0</v>
      </c>
      <c r="V33">
        <f>+C34</f>
        <v>0</v>
      </c>
      <c r="X33" s="137"/>
      <c r="Y33" s="137"/>
      <c r="Z33" s="137"/>
    </row>
    <row r="34" spans="1:26" ht="15">
      <c r="B34" s="432"/>
      <c r="C34" s="333"/>
      <c r="D34" s="98"/>
      <c r="E34" s="428"/>
      <c r="F34" s="421"/>
      <c r="G34" s="200"/>
      <c r="H34" s="412"/>
      <c r="I34" s="421"/>
      <c r="J34" s="200"/>
      <c r="K34" s="412"/>
      <c r="L34" s="413"/>
      <c r="M34" s="200"/>
      <c r="N34" s="95"/>
      <c r="O34" s="95"/>
      <c r="P34" s="178"/>
      <c r="Q34" s="420"/>
      <c r="R34" s="421"/>
      <c r="S34" s="21"/>
      <c r="T34" s="14"/>
      <c r="U34" s="14"/>
      <c r="X34" s="137"/>
      <c r="Y34" s="137"/>
      <c r="Z34" s="137"/>
    </row>
    <row r="35" spans="1:26">
      <c r="A35" s="548"/>
      <c r="B35" s="240"/>
      <c r="C35" s="244"/>
      <c r="D35" s="98"/>
      <c r="E35" s="412">
        <f>SUMIF('1 BL anterior'!C:C,A35,'1 BL anterior'!E:E)</f>
        <v>0</v>
      </c>
      <c r="F35" s="421">
        <f>SUMIF('1 BL anterior'!C:C,B35,'1 BL anterior'!E:E)</f>
        <v>0</v>
      </c>
      <c r="G35" s="200"/>
      <c r="H35" s="412">
        <f>SUMIF('2 BL preli'!B:B,A35,'2 BL preli'!D:D)</f>
        <v>0</v>
      </c>
      <c r="I35" s="421">
        <f>SUMIF('2 BL preli'!B:B,B35,'2 BL preli'!D:D)</f>
        <v>0</v>
      </c>
      <c r="J35" s="200"/>
      <c r="K35" s="412">
        <f>SUMIF('3BL ACTUAL'!C:C,A35,'3BL ACTUAL'!E:E)</f>
        <v>0</v>
      </c>
      <c r="L35" s="421">
        <f>SUMIF('3BL ACTUAL'!C:C,B35,'3BL ACTUAL'!E:E)</f>
        <v>0</v>
      </c>
      <c r="M35" s="179"/>
      <c r="N35" s="95"/>
      <c r="O35" s="154"/>
      <c r="P35" s="178"/>
      <c r="Q35" s="420">
        <f>+K35</f>
        <v>0</v>
      </c>
      <c r="R35" s="421">
        <f>+L35</f>
        <v>0</v>
      </c>
      <c r="S35" s="21"/>
      <c r="T35" s="14"/>
      <c r="U35" s="14"/>
      <c r="X35" s="137"/>
      <c r="Y35" s="137"/>
      <c r="Z35" s="137"/>
    </row>
    <row r="36" spans="1:26" ht="15.75">
      <c r="A36" s="548"/>
      <c r="B36" s="2469"/>
      <c r="C36" s="2469"/>
      <c r="D36" s="98"/>
      <c r="E36" s="412">
        <f>SUMIF('1 BL anterior'!C:C,A36,'1 BL anterior'!E:E)</f>
        <v>0</v>
      </c>
      <c r="F36" s="421">
        <f>SUMIF('1 BL anterior'!C:C,B36,'1 BL anterior'!E:E)</f>
        <v>0</v>
      </c>
      <c r="G36" s="200"/>
      <c r="H36" s="412">
        <f>SUMIF('2 BL preli'!B:B,A36,'2 BL preli'!D:D)</f>
        <v>0</v>
      </c>
      <c r="I36" s="421">
        <f>SUMIF('2 BL preli'!B:B,B36,'2 BL preli'!D:D)</f>
        <v>0</v>
      </c>
      <c r="J36" s="200"/>
      <c r="K36" s="412">
        <f>SUMIF('3BL ACTUAL'!C:C,A36,'3BL ACTUAL'!E:E)</f>
        <v>0</v>
      </c>
      <c r="L36" s="421">
        <f>SUMIF('3BL ACTUAL'!C:C,B36,'3BL ACTUAL'!E:E)</f>
        <v>0</v>
      </c>
      <c r="M36" s="179"/>
      <c r="N36" s="95"/>
      <c r="O36" s="154"/>
      <c r="P36" s="178"/>
      <c r="Q36" s="420">
        <f t="shared" ref="Q36:Q56" si="4">+K36</f>
        <v>0</v>
      </c>
      <c r="R36" s="421">
        <f t="shared" ref="R36:R56" si="5">+L36</f>
        <v>0</v>
      </c>
      <c r="S36" s="21"/>
      <c r="T36" s="14"/>
      <c r="U36" s="14"/>
      <c r="X36" s="137"/>
      <c r="Y36" s="137"/>
      <c r="Z36" s="137"/>
    </row>
    <row r="37" spans="1:26" ht="15">
      <c r="A37" s="548"/>
      <c r="B37" s="2470"/>
      <c r="C37" s="2470"/>
      <c r="D37" s="98"/>
      <c r="E37" s="412">
        <f>SUMIF('1 BL anterior'!C:C,A37,'1 BL anterior'!E:E)</f>
        <v>0</v>
      </c>
      <c r="F37" s="421">
        <f>SUMIF('1 BL anterior'!C:C,B37,'1 BL anterior'!E:E)</f>
        <v>0</v>
      </c>
      <c r="G37" s="200"/>
      <c r="H37" s="412">
        <f>SUMIF('2 BL preli'!B:B,A37,'2 BL preli'!D:D)</f>
        <v>0</v>
      </c>
      <c r="I37" s="421">
        <f>SUMIF('2 BL preli'!B:B,B37,'2 BL preli'!D:D)</f>
        <v>0</v>
      </c>
      <c r="J37" s="200"/>
      <c r="K37" s="412">
        <f>SUMIF('3BL ACTUAL'!C:C,A37,'3BL ACTUAL'!E:E)</f>
        <v>0</v>
      </c>
      <c r="L37" s="421">
        <f>SUMIF('3BL ACTUAL'!C:C,B37,'3BL ACTUAL'!E:E)</f>
        <v>0</v>
      </c>
      <c r="M37" s="179"/>
      <c r="N37" s="95"/>
      <c r="O37" s="154"/>
      <c r="P37" s="178"/>
      <c r="Q37" s="420">
        <f t="shared" si="4"/>
        <v>0</v>
      </c>
      <c r="R37" s="421">
        <f t="shared" si="5"/>
        <v>0</v>
      </c>
      <c r="S37" s="21"/>
      <c r="T37" s="14"/>
      <c r="U37" s="14"/>
      <c r="X37" s="137"/>
      <c r="Y37" s="137"/>
      <c r="Z37" s="137"/>
    </row>
    <row r="38" spans="1:26" ht="15">
      <c r="A38" s="548"/>
      <c r="B38" s="2470"/>
      <c r="C38" s="2470"/>
      <c r="D38" s="98"/>
      <c r="E38" s="412">
        <f>SUMIF('1 BL anterior'!C:C,A38,'1 BL anterior'!E:E)</f>
        <v>0</v>
      </c>
      <c r="F38" s="421">
        <f>SUMIF('1 BL anterior'!C:C,B38,'1 BL anterior'!E:E)</f>
        <v>0</v>
      </c>
      <c r="G38" s="200"/>
      <c r="H38" s="412">
        <f>SUMIF('2 BL preli'!B:B,A38,'2 BL preli'!D:D)</f>
        <v>0</v>
      </c>
      <c r="I38" s="421">
        <f>SUMIF('2 BL preli'!B:B,B38,'2 BL preli'!D:D)</f>
        <v>0</v>
      </c>
      <c r="J38" s="200"/>
      <c r="K38" s="412">
        <f>SUMIF('3BL ACTUAL'!C:C,A38,'3BL ACTUAL'!E:E)</f>
        <v>0</v>
      </c>
      <c r="L38" s="421">
        <f>SUMIF('3BL ACTUAL'!C:C,B38,'3BL ACTUAL'!E:E)</f>
        <v>0</v>
      </c>
      <c r="M38" s="179"/>
      <c r="N38" s="95"/>
      <c r="O38" s="154"/>
      <c r="P38" s="178"/>
      <c r="Q38" s="420">
        <f t="shared" si="4"/>
        <v>0</v>
      </c>
      <c r="R38" s="421">
        <f t="shared" si="5"/>
        <v>0</v>
      </c>
      <c r="S38" s="21"/>
      <c r="T38" s="14"/>
      <c r="U38" s="14"/>
      <c r="X38" s="137"/>
      <c r="Y38" s="137"/>
      <c r="Z38" s="137"/>
    </row>
    <row r="39" spans="1:26" ht="15">
      <c r="A39" s="548"/>
      <c r="B39" s="2470" t="s">
        <v>5354</v>
      </c>
      <c r="C39" s="2470" t="s">
        <v>5033</v>
      </c>
      <c r="D39" s="98"/>
      <c r="E39" s="412">
        <f>SUMIF('1 BL anterior'!C:C,A39,'1 BL anterior'!E:E)</f>
        <v>0</v>
      </c>
      <c r="F39" s="421">
        <f>SUMIF('1 BL anterior'!C:C,B39,'1 BL anterior'!E:E)</f>
        <v>306.92000000000007</v>
      </c>
      <c r="G39" s="200"/>
      <c r="H39" s="412">
        <f>SUMIF('2 BL preli'!B:B,A39,'2 BL preli'!D:D)</f>
        <v>0</v>
      </c>
      <c r="I39" s="421">
        <f>SUMIF('2 BL preli'!B:B,B39,'2 BL preli'!D:D)</f>
        <v>0</v>
      </c>
      <c r="J39" s="200"/>
      <c r="K39" s="412">
        <f>SUMIF('3BL ACTUAL'!C:C,A39,'3BL ACTUAL'!E:E)</f>
        <v>0</v>
      </c>
      <c r="L39" s="421">
        <f>SUMIF('3BL ACTUAL'!C:C,B39,'3BL ACTUAL'!E:E)</f>
        <v>0</v>
      </c>
      <c r="M39" s="179"/>
      <c r="N39" s="95"/>
      <c r="O39" s="154"/>
      <c r="P39" s="178"/>
      <c r="Q39" s="420">
        <f t="shared" si="4"/>
        <v>0</v>
      </c>
      <c r="R39" s="421">
        <f t="shared" si="5"/>
        <v>0</v>
      </c>
      <c r="S39" s="21"/>
      <c r="T39" s="14"/>
      <c r="U39" s="14"/>
      <c r="X39" s="137"/>
      <c r="Y39" s="137"/>
      <c r="Z39" s="137"/>
    </row>
    <row r="40" spans="1:26" ht="15">
      <c r="A40" s="548"/>
      <c r="B40" s="2470"/>
      <c r="C40" s="2470"/>
      <c r="D40" s="98"/>
      <c r="E40" s="412">
        <f>SUMIF('1 BL anterior'!C:C,A40,'1 BL anterior'!E:E)</f>
        <v>0</v>
      </c>
      <c r="F40" s="421">
        <f>SUMIF('1 BL anterior'!C:C,B40,'1 BL anterior'!E:E)</f>
        <v>0</v>
      </c>
      <c r="G40" s="200"/>
      <c r="H40" s="412">
        <f>SUMIF('2 BL preli'!B:B,A40,'2 BL preli'!D:D)</f>
        <v>0</v>
      </c>
      <c r="I40" s="421">
        <f>SUMIF('2 BL preli'!B:B,B40,'2 BL preli'!D:D)</f>
        <v>0</v>
      </c>
      <c r="J40" s="200"/>
      <c r="K40" s="412">
        <f>SUMIF('3BL ACTUAL'!C:C,A40,'3BL ACTUAL'!E:E)</f>
        <v>0</v>
      </c>
      <c r="L40" s="421">
        <f>SUMIF('3BL ACTUAL'!C:C,B40,'3BL ACTUAL'!E:E)</f>
        <v>0</v>
      </c>
      <c r="M40" s="179"/>
      <c r="N40" s="95"/>
      <c r="O40" s="154"/>
      <c r="P40" s="178"/>
      <c r="Q40" s="420">
        <f t="shared" si="4"/>
        <v>0</v>
      </c>
      <c r="R40" s="421">
        <f t="shared" si="5"/>
        <v>0</v>
      </c>
      <c r="S40" s="21"/>
      <c r="T40" s="14"/>
      <c r="U40" s="14"/>
      <c r="X40" s="137"/>
      <c r="Y40" s="137"/>
      <c r="Z40" s="137"/>
    </row>
    <row r="41" spans="1:26" ht="15">
      <c r="A41" s="548"/>
      <c r="B41" s="2470"/>
      <c r="C41" s="2470"/>
      <c r="D41" s="98"/>
      <c r="E41" s="412">
        <f>SUMIF('1 BL anterior'!C:C,A41,'1 BL anterior'!E:E)</f>
        <v>0</v>
      </c>
      <c r="F41" s="421">
        <f>SUMIF('1 BL anterior'!C:C,B41,'1 BL anterior'!E:E)</f>
        <v>0</v>
      </c>
      <c r="G41" s="200"/>
      <c r="H41" s="412">
        <f>SUMIF('2 BL preli'!B:B,A41,'2 BL preli'!D:D)</f>
        <v>0</v>
      </c>
      <c r="I41" s="421">
        <f>SUMIF('2 BL preli'!B:B,B41,'2 BL preli'!D:D)</f>
        <v>0</v>
      </c>
      <c r="J41" s="200"/>
      <c r="K41" s="412">
        <f>SUMIF('3BL ACTUAL'!C:C,A41,'3BL ACTUAL'!E:E)</f>
        <v>0</v>
      </c>
      <c r="L41" s="421">
        <f>SUMIF('3BL ACTUAL'!C:C,B41,'3BL ACTUAL'!E:E)</f>
        <v>0</v>
      </c>
      <c r="M41" s="179"/>
      <c r="N41" s="95"/>
      <c r="O41" s="154"/>
      <c r="P41" s="178"/>
      <c r="Q41" s="420">
        <f t="shared" si="4"/>
        <v>0</v>
      </c>
      <c r="R41" s="421">
        <f t="shared" si="5"/>
        <v>0</v>
      </c>
      <c r="S41" s="21"/>
      <c r="T41" s="14"/>
      <c r="U41" s="14"/>
      <c r="X41" s="137"/>
      <c r="Y41" s="137"/>
      <c r="Z41" s="137"/>
    </row>
    <row r="42" spans="1:26">
      <c r="A42" s="548"/>
      <c r="B42" s="1792"/>
      <c r="C42" s="1787"/>
      <c r="D42" s="98"/>
      <c r="E42" s="412">
        <f>SUMIF('1 BL anterior'!C:C,A42,'1 BL anterior'!E:E)</f>
        <v>0</v>
      </c>
      <c r="F42" s="421">
        <f>SUMIF('1 BL anterior'!C:C,B42,'1 BL anterior'!E:E)</f>
        <v>0</v>
      </c>
      <c r="G42" s="200"/>
      <c r="H42" s="412">
        <f>SUMIF('2 BL preli'!B:B,A42,'2 BL preli'!D:D)</f>
        <v>0</v>
      </c>
      <c r="I42" s="421">
        <f>SUMIF('2 BL preli'!B:B,B42,'2 BL preli'!D:D)</f>
        <v>0</v>
      </c>
      <c r="J42" s="200"/>
      <c r="K42" s="412">
        <f>SUMIF('3BL ACTUAL'!C:C,A42,'3BL ACTUAL'!E:E)</f>
        <v>0</v>
      </c>
      <c r="L42" s="421">
        <f>SUMIF('3BL ACTUAL'!C:C,B42,'3BL ACTUAL'!E:E)</f>
        <v>0</v>
      </c>
      <c r="M42" s="179"/>
      <c r="N42" s="95"/>
      <c r="O42" s="154"/>
      <c r="P42" s="178"/>
      <c r="Q42" s="420">
        <f t="shared" si="4"/>
        <v>0</v>
      </c>
      <c r="R42" s="421">
        <f t="shared" si="5"/>
        <v>0</v>
      </c>
      <c r="S42" s="21"/>
      <c r="T42" s="14"/>
      <c r="U42" s="14"/>
      <c r="X42" s="137"/>
      <c r="Y42" s="137"/>
      <c r="Z42" s="137"/>
    </row>
    <row r="43" spans="1:26">
      <c r="A43" s="548"/>
      <c r="B43" s="1792"/>
      <c r="C43" s="1787"/>
      <c r="D43" s="98"/>
      <c r="E43" s="412">
        <f>SUMIF('1 BL anterior'!C:C,A43,'1 BL anterior'!E:E)</f>
        <v>0</v>
      </c>
      <c r="F43" s="421">
        <f>SUMIF('1 BL anterior'!C:C,B43,'1 BL anterior'!E:E)</f>
        <v>0</v>
      </c>
      <c r="G43" s="200"/>
      <c r="H43" s="412">
        <f>SUMIF('2 BL preli'!B:B,A43,'2 BL preli'!D:D)</f>
        <v>0</v>
      </c>
      <c r="I43" s="421">
        <f>SUMIF('2 BL preli'!B:B,B43,'2 BL preli'!D:D)</f>
        <v>0</v>
      </c>
      <c r="J43" s="200"/>
      <c r="K43" s="412">
        <f>SUMIF('3BL ACTUAL'!C:C,A43,'3BL ACTUAL'!E:E)</f>
        <v>0</v>
      </c>
      <c r="L43" s="421">
        <f>SUMIF('3BL ACTUAL'!C:C,B43,'3BL ACTUAL'!E:E)</f>
        <v>0</v>
      </c>
      <c r="M43" s="179"/>
      <c r="N43" s="95"/>
      <c r="O43" s="154"/>
      <c r="P43" s="178"/>
      <c r="Q43" s="420">
        <f t="shared" si="4"/>
        <v>0</v>
      </c>
      <c r="R43" s="421">
        <f t="shared" si="5"/>
        <v>0</v>
      </c>
      <c r="S43" s="21"/>
      <c r="T43" s="14"/>
      <c r="U43" s="14"/>
      <c r="X43" s="137"/>
      <c r="Y43" s="137"/>
      <c r="Z43" s="137"/>
    </row>
    <row r="44" spans="1:26">
      <c r="A44" s="548"/>
      <c r="B44" s="1792"/>
      <c r="C44" s="1787"/>
      <c r="D44" s="98"/>
      <c r="E44" s="412">
        <f>SUMIF('1 BL anterior'!C:C,A44,'1 BL anterior'!E:E)</f>
        <v>0</v>
      </c>
      <c r="F44" s="421">
        <f>SUMIF('1 BL anterior'!C:C,B44,'1 BL anterior'!E:E)</f>
        <v>0</v>
      </c>
      <c r="G44" s="200"/>
      <c r="H44" s="412">
        <f>SUMIF('2 BL preli'!B:B,A44,'2 BL preli'!D:D)</f>
        <v>0</v>
      </c>
      <c r="I44" s="421">
        <f>SUMIF('2 BL preli'!B:B,B44,'2 BL preli'!D:D)</f>
        <v>0</v>
      </c>
      <c r="J44" s="200"/>
      <c r="K44" s="412">
        <f>SUMIF('3BL ACTUAL'!C:C,A44,'3BL ACTUAL'!E:E)</f>
        <v>0</v>
      </c>
      <c r="L44" s="421">
        <f>SUMIF('3BL ACTUAL'!C:C,B44,'3BL ACTUAL'!E:E)</f>
        <v>0</v>
      </c>
      <c r="M44" s="179"/>
      <c r="N44" s="95"/>
      <c r="O44" s="154"/>
      <c r="P44" s="178"/>
      <c r="Q44" s="420">
        <f t="shared" si="4"/>
        <v>0</v>
      </c>
      <c r="R44" s="421">
        <f t="shared" si="5"/>
        <v>0</v>
      </c>
      <c r="S44" s="21"/>
      <c r="T44" s="14"/>
      <c r="U44" s="14"/>
      <c r="X44" s="137"/>
      <c r="Y44" s="137"/>
      <c r="Z44" s="137"/>
    </row>
    <row r="45" spans="1:26">
      <c r="A45" s="548"/>
      <c r="D45" s="98"/>
      <c r="E45" s="412">
        <f>SUMIF('1 BL anterior'!C:C,A45,'1 BL anterior'!E:E)</f>
        <v>0</v>
      </c>
      <c r="F45" s="421">
        <f>SUMIF('1 BL anterior'!C:C,B45,'1 BL anterior'!E:E)</f>
        <v>0</v>
      </c>
      <c r="G45" s="200"/>
      <c r="H45" s="412">
        <f>SUMIF('2 BL preli'!B:B,A45,'2 BL preli'!D:D)</f>
        <v>0</v>
      </c>
      <c r="I45" s="421">
        <f>SUMIF('2 BL preli'!B:B,B45,'2 BL preli'!D:D)</f>
        <v>0</v>
      </c>
      <c r="J45" s="200"/>
      <c r="K45" s="412">
        <f>SUMIF('3BL ACTUAL'!C:C,A45,'3BL ACTUAL'!E:E)</f>
        <v>0</v>
      </c>
      <c r="L45" s="421">
        <f>SUMIF('3BL ACTUAL'!C:C,B45,'3BL ACTUAL'!E:E)</f>
        <v>0</v>
      </c>
      <c r="M45" s="179"/>
      <c r="N45" s="95"/>
      <c r="O45" s="154"/>
      <c r="P45" s="178"/>
      <c r="Q45" s="420">
        <f t="shared" si="4"/>
        <v>0</v>
      </c>
      <c r="R45" s="421">
        <f t="shared" si="5"/>
        <v>0</v>
      </c>
      <c r="S45" s="21"/>
      <c r="T45" s="14"/>
      <c r="U45" s="14"/>
      <c r="X45" s="137"/>
      <c r="Y45" s="137"/>
      <c r="Z45" s="137"/>
    </row>
    <row r="46" spans="1:26">
      <c r="A46" s="548"/>
      <c r="D46" s="98"/>
      <c r="E46" s="412">
        <f>SUMIF('1 BL anterior'!C:C,A46,'1 BL anterior'!E:E)</f>
        <v>0</v>
      </c>
      <c r="F46" s="421">
        <f>SUMIF('1 BL anterior'!C:C,B46,'1 BL anterior'!E:E)</f>
        <v>0</v>
      </c>
      <c r="G46" s="200"/>
      <c r="H46" s="412">
        <f>SUMIF('2 BL preli'!B:B,A46,'2 BL preli'!D:D)</f>
        <v>0</v>
      </c>
      <c r="I46" s="421">
        <f>SUMIF('2 BL preli'!B:B,B46,'2 BL preli'!D:D)</f>
        <v>0</v>
      </c>
      <c r="J46" s="200"/>
      <c r="K46" s="412">
        <f>SUMIF('3BL ACTUAL'!C:C,A46,'3BL ACTUAL'!E:E)</f>
        <v>0</v>
      </c>
      <c r="L46" s="421">
        <f>SUMIF('3BL ACTUAL'!C:C,B46,'3BL ACTUAL'!E:E)</f>
        <v>0</v>
      </c>
      <c r="M46" s="179"/>
      <c r="N46" s="95"/>
      <c r="O46" s="154"/>
      <c r="P46" s="178"/>
      <c r="Q46" s="420">
        <f t="shared" si="4"/>
        <v>0</v>
      </c>
      <c r="R46" s="421">
        <f t="shared" si="5"/>
        <v>0</v>
      </c>
      <c r="S46" s="21"/>
      <c r="T46" s="14"/>
      <c r="U46" s="14"/>
      <c r="X46" s="137"/>
      <c r="Y46" s="137"/>
      <c r="Z46" s="137"/>
    </row>
    <row r="47" spans="1:26">
      <c r="A47" s="548"/>
      <c r="D47" s="98"/>
      <c r="E47" s="412">
        <f>SUMIF('1 BL anterior'!C:C,A47,'1 BL anterior'!E:E)</f>
        <v>0</v>
      </c>
      <c r="F47" s="421">
        <f>SUMIF('1 BL anterior'!C:C,B47,'1 BL anterior'!E:E)</f>
        <v>0</v>
      </c>
      <c r="G47" s="200"/>
      <c r="H47" s="412">
        <f>SUMIF('2 BL preli'!B:B,A47,'2 BL preli'!D:D)</f>
        <v>0</v>
      </c>
      <c r="I47" s="421">
        <f>SUMIF('2 BL preli'!B:B,B47,'2 BL preli'!D:D)</f>
        <v>0</v>
      </c>
      <c r="J47" s="200"/>
      <c r="K47" s="412">
        <f>SUMIF('3BL ACTUAL'!C:C,A47,'3BL ACTUAL'!E:E)</f>
        <v>0</v>
      </c>
      <c r="L47" s="421">
        <f>SUMIF('3BL ACTUAL'!C:C,B47,'3BL ACTUAL'!E:E)</f>
        <v>0</v>
      </c>
      <c r="M47" s="179"/>
      <c r="N47" s="95"/>
      <c r="O47" s="154"/>
      <c r="P47" s="178"/>
      <c r="Q47" s="420">
        <f t="shared" si="4"/>
        <v>0</v>
      </c>
      <c r="R47" s="421">
        <f t="shared" si="5"/>
        <v>0</v>
      </c>
      <c r="S47" s="21"/>
      <c r="T47" s="14"/>
      <c r="U47" s="14"/>
      <c r="X47" s="137"/>
      <c r="Y47" s="137"/>
      <c r="Z47" s="137"/>
    </row>
    <row r="48" spans="1:26">
      <c r="A48" s="548"/>
      <c r="D48" s="98"/>
      <c r="E48" s="412">
        <f>SUMIF('1 BL anterior'!C:C,A48,'1 BL anterior'!E:E)</f>
        <v>0</v>
      </c>
      <c r="F48" s="421">
        <f>SUMIF('1 BL anterior'!C:C,B48,'1 BL anterior'!E:E)</f>
        <v>0</v>
      </c>
      <c r="G48" s="200"/>
      <c r="H48" s="412">
        <f>SUMIF('2 BL preli'!B:B,A48,'2 BL preli'!D:D)</f>
        <v>0</v>
      </c>
      <c r="I48" s="421">
        <f>SUMIF('2 BL preli'!B:B,B48,'2 BL preli'!D:D)</f>
        <v>0</v>
      </c>
      <c r="J48" s="200"/>
      <c r="K48" s="412">
        <f>SUMIF('3BL ACTUAL'!C:C,A48,'3BL ACTUAL'!E:E)</f>
        <v>0</v>
      </c>
      <c r="L48" s="421">
        <f>SUMIF('3BL ACTUAL'!C:C,B48,'3BL ACTUAL'!E:E)</f>
        <v>0</v>
      </c>
      <c r="M48" s="179"/>
      <c r="N48" s="95"/>
      <c r="O48" s="154"/>
      <c r="P48" s="178"/>
      <c r="Q48" s="420">
        <f t="shared" si="4"/>
        <v>0</v>
      </c>
      <c r="R48" s="421">
        <f t="shared" si="5"/>
        <v>0</v>
      </c>
      <c r="S48" s="21"/>
      <c r="T48" s="14"/>
      <c r="U48" s="14"/>
      <c r="X48" s="137"/>
      <c r="Y48" s="137"/>
      <c r="Z48" s="137"/>
    </row>
    <row r="49" spans="1:26">
      <c r="A49" s="548"/>
      <c r="D49" s="98"/>
      <c r="E49" s="412">
        <f>SUMIF('1 BL anterior'!C:C,A49,'1 BL anterior'!E:E)</f>
        <v>0</v>
      </c>
      <c r="F49" s="421">
        <f>SUMIF('1 BL anterior'!C:C,B49,'1 BL anterior'!E:E)</f>
        <v>0</v>
      </c>
      <c r="G49" s="200"/>
      <c r="H49" s="412">
        <f>SUMIF('2 BL preli'!B:B,A49,'2 BL preli'!D:D)</f>
        <v>0</v>
      </c>
      <c r="I49" s="421">
        <f>SUMIF('2 BL preli'!B:B,B49,'2 BL preli'!D:D)</f>
        <v>0</v>
      </c>
      <c r="J49" s="200"/>
      <c r="K49" s="412">
        <f>SUMIF('3BL ACTUAL'!C:C,A49,'3BL ACTUAL'!E:E)</f>
        <v>0</v>
      </c>
      <c r="L49" s="421">
        <f>SUMIF('3BL ACTUAL'!C:C,B49,'3BL ACTUAL'!E:E)</f>
        <v>0</v>
      </c>
      <c r="M49" s="179"/>
      <c r="N49" s="95"/>
      <c r="O49" s="154"/>
      <c r="P49" s="178"/>
      <c r="Q49" s="420">
        <f t="shared" si="4"/>
        <v>0</v>
      </c>
      <c r="R49" s="421">
        <f t="shared" si="5"/>
        <v>0</v>
      </c>
      <c r="S49" s="21"/>
      <c r="T49" s="14"/>
      <c r="U49" s="14"/>
      <c r="X49" s="137"/>
      <c r="Y49" s="137"/>
      <c r="Z49" s="137"/>
    </row>
    <row r="50" spans="1:26">
      <c r="A50" s="548"/>
      <c r="D50" s="98"/>
      <c r="E50" s="412">
        <f>SUMIF('1 BL anterior'!C:C,A50,'1 BL anterior'!E:E)</f>
        <v>0</v>
      </c>
      <c r="F50" s="421">
        <f>SUMIF('1 BL anterior'!C:C,B50,'1 BL anterior'!E:E)</f>
        <v>0</v>
      </c>
      <c r="G50" s="200"/>
      <c r="H50" s="412">
        <f>SUMIF('2 BL preli'!B:B,A50,'2 BL preli'!D:D)</f>
        <v>0</v>
      </c>
      <c r="I50" s="421">
        <f>SUMIF('2 BL preli'!B:B,B50,'2 BL preli'!D:D)</f>
        <v>0</v>
      </c>
      <c r="J50" s="200"/>
      <c r="K50" s="412">
        <f>SUMIF('3BL ACTUAL'!C:C,A50,'3BL ACTUAL'!E:E)</f>
        <v>0</v>
      </c>
      <c r="L50" s="421">
        <f>SUMIF('3BL ACTUAL'!C:C,B50,'3BL ACTUAL'!E:E)</f>
        <v>0</v>
      </c>
      <c r="M50" s="179"/>
      <c r="N50" s="95"/>
      <c r="O50" s="154"/>
      <c r="P50" s="178"/>
      <c r="Q50" s="420">
        <f t="shared" si="4"/>
        <v>0</v>
      </c>
      <c r="R50" s="421">
        <f t="shared" si="5"/>
        <v>0</v>
      </c>
      <c r="S50" s="21"/>
      <c r="T50" s="14"/>
      <c r="U50" s="14"/>
      <c r="X50" s="137"/>
      <c r="Y50" s="137"/>
      <c r="Z50" s="137"/>
    </row>
    <row r="51" spans="1:26">
      <c r="A51" s="548"/>
      <c r="D51" s="98"/>
      <c r="E51" s="412">
        <f>SUMIF('1 BL anterior'!C:C,A51,'1 BL anterior'!E:E)</f>
        <v>0</v>
      </c>
      <c r="F51" s="421">
        <f>SUMIF('1 BL anterior'!C:C,B51,'1 BL anterior'!E:E)</f>
        <v>0</v>
      </c>
      <c r="G51" s="200"/>
      <c r="H51" s="412">
        <f>SUMIF('2 BL preli'!B:B,A51,'2 BL preli'!D:D)</f>
        <v>0</v>
      </c>
      <c r="I51" s="421">
        <f>SUMIF('2 BL preli'!B:B,B51,'2 BL preli'!D:D)</f>
        <v>0</v>
      </c>
      <c r="J51" s="200"/>
      <c r="K51" s="412">
        <f>SUMIF('3BL ACTUAL'!C:C,A51,'3BL ACTUAL'!E:E)</f>
        <v>0</v>
      </c>
      <c r="L51" s="421">
        <f>SUMIF('3BL ACTUAL'!C:C,B51,'3BL ACTUAL'!E:E)</f>
        <v>0</v>
      </c>
      <c r="M51" s="179"/>
      <c r="N51" s="95"/>
      <c r="O51" s="154"/>
      <c r="P51" s="178"/>
      <c r="Q51" s="420">
        <f t="shared" si="4"/>
        <v>0</v>
      </c>
      <c r="R51" s="421">
        <f t="shared" si="5"/>
        <v>0</v>
      </c>
      <c r="S51" s="21"/>
      <c r="T51" s="14"/>
      <c r="U51" s="14"/>
      <c r="X51" s="137"/>
      <c r="Y51" s="137"/>
      <c r="Z51" s="137"/>
    </row>
    <row r="52" spans="1:26">
      <c r="A52" s="548"/>
      <c r="D52" s="98"/>
      <c r="E52" s="412">
        <f>SUMIF('1 BL anterior'!C:C,A52,'1 BL anterior'!E:E)</f>
        <v>0</v>
      </c>
      <c r="F52" s="421">
        <f>SUMIF('1 BL anterior'!C:C,B52,'1 BL anterior'!E:E)</f>
        <v>0</v>
      </c>
      <c r="G52" s="200"/>
      <c r="H52" s="412">
        <f>SUMIF('2 BL preli'!B:B,A52,'2 BL preli'!D:D)</f>
        <v>0</v>
      </c>
      <c r="I52" s="421">
        <f>SUMIF('2 BL preli'!B:B,B52,'2 BL preli'!D:D)</f>
        <v>0</v>
      </c>
      <c r="J52" s="200"/>
      <c r="K52" s="412">
        <f>SUMIF('3BL ACTUAL'!C:C,A52,'3BL ACTUAL'!E:E)</f>
        <v>0</v>
      </c>
      <c r="L52" s="421">
        <f>SUMIF('3BL ACTUAL'!C:C,B52,'3BL ACTUAL'!E:E)</f>
        <v>0</v>
      </c>
      <c r="M52" s="179"/>
      <c r="N52" s="95"/>
      <c r="O52" s="154"/>
      <c r="P52" s="178"/>
      <c r="Q52" s="420">
        <f t="shared" si="4"/>
        <v>0</v>
      </c>
      <c r="R52" s="421">
        <f t="shared" si="5"/>
        <v>0</v>
      </c>
      <c r="S52" s="21"/>
      <c r="T52" s="14"/>
      <c r="U52" s="14"/>
      <c r="X52" s="137"/>
      <c r="Y52" s="137"/>
      <c r="Z52" s="137"/>
    </row>
    <row r="53" spans="1:26">
      <c r="A53" s="548"/>
      <c r="D53" s="98"/>
      <c r="E53" s="412">
        <f>SUMIF('1 BL anterior'!C:C,A53,'1 BL anterior'!E:E)</f>
        <v>0</v>
      </c>
      <c r="F53" s="421">
        <f>SUMIF('1 BL anterior'!C:C,B53,'1 BL anterior'!E:E)</f>
        <v>0</v>
      </c>
      <c r="G53" s="200"/>
      <c r="H53" s="412">
        <f>SUMIF('2 BL preli'!B:B,A53,'2 BL preli'!D:D)</f>
        <v>0</v>
      </c>
      <c r="I53" s="421">
        <f>SUMIF('2 BL preli'!B:B,B53,'2 BL preli'!D:D)</f>
        <v>0</v>
      </c>
      <c r="J53" s="200"/>
      <c r="K53" s="412">
        <f>SUMIF('3BL ACTUAL'!C:C,A53,'3BL ACTUAL'!E:E)</f>
        <v>0</v>
      </c>
      <c r="L53" s="421">
        <f>SUMIF('3BL ACTUAL'!C:C,B53,'3BL ACTUAL'!E:E)</f>
        <v>0</v>
      </c>
      <c r="M53" s="179"/>
      <c r="N53" s="95"/>
      <c r="O53" s="154"/>
      <c r="P53" s="178"/>
      <c r="Q53" s="420">
        <f t="shared" si="4"/>
        <v>0</v>
      </c>
      <c r="R53" s="421">
        <f t="shared" si="5"/>
        <v>0</v>
      </c>
      <c r="S53" s="21"/>
      <c r="T53" s="14"/>
      <c r="U53" s="14"/>
      <c r="X53" s="137"/>
      <c r="Y53" s="137"/>
      <c r="Z53" s="137"/>
    </row>
    <row r="54" spans="1:26">
      <c r="A54" s="548"/>
      <c r="D54" s="98"/>
      <c r="E54" s="412">
        <f>SUMIF('1 BL anterior'!C:C,A54,'1 BL anterior'!E:E)</f>
        <v>0</v>
      </c>
      <c r="F54" s="421">
        <f>SUMIF('1 BL anterior'!C:C,B54,'1 BL anterior'!E:E)</f>
        <v>0</v>
      </c>
      <c r="G54" s="200"/>
      <c r="H54" s="412">
        <f>SUMIF('2 BL preli'!B:B,A54,'2 BL preli'!D:D)</f>
        <v>0</v>
      </c>
      <c r="I54" s="421">
        <f>SUMIF('2 BL preli'!B:B,B54,'2 BL preli'!D:D)</f>
        <v>0</v>
      </c>
      <c r="J54" s="200"/>
      <c r="K54" s="412">
        <f>SUMIF('3BL ACTUAL'!C:C,A54,'3BL ACTUAL'!E:E)</f>
        <v>0</v>
      </c>
      <c r="L54" s="421">
        <f>SUMIF('3BL ACTUAL'!C:C,B54,'3BL ACTUAL'!E:E)</f>
        <v>0</v>
      </c>
      <c r="M54" s="179"/>
      <c r="N54" s="95"/>
      <c r="O54" s="154"/>
      <c r="P54" s="178"/>
      <c r="Q54" s="420">
        <f t="shared" si="4"/>
        <v>0</v>
      </c>
      <c r="R54" s="421">
        <f t="shared" si="5"/>
        <v>0</v>
      </c>
      <c r="S54" s="21"/>
      <c r="T54" s="14"/>
      <c r="U54" s="14"/>
      <c r="X54" s="137"/>
      <c r="Y54" s="137"/>
      <c r="Z54" s="137"/>
    </row>
    <row r="55" spans="1:26">
      <c r="A55" s="548"/>
      <c r="B55" s="887"/>
      <c r="C55" s="1474"/>
      <c r="D55" s="98"/>
      <c r="E55" s="412">
        <f>SUMIF('1 BL anterior'!C:C,A55,'1 BL anterior'!E:E)</f>
        <v>0</v>
      </c>
      <c r="F55" s="421">
        <f>SUMIF('1 BL anterior'!C:C,B55,'1 BL anterior'!E:E)</f>
        <v>0</v>
      </c>
      <c r="G55" s="200"/>
      <c r="H55" s="412">
        <f>SUMIF('2 BL preli'!B:B,A55,'2 BL preli'!D:D)</f>
        <v>0</v>
      </c>
      <c r="I55" s="421">
        <f>SUMIF('2 BL preli'!B:B,B55,'2 BL preli'!D:D)</f>
        <v>0</v>
      </c>
      <c r="J55" s="200"/>
      <c r="K55" s="412">
        <f>SUMIF('3BL ACTUAL'!C:C,A55,'3BL ACTUAL'!E:E)</f>
        <v>0</v>
      </c>
      <c r="L55" s="421">
        <f>SUMIF('3BL ACTUAL'!C:C,B55,'3BL ACTUAL'!E:E)</f>
        <v>0</v>
      </c>
      <c r="M55" s="179"/>
      <c r="N55" s="95"/>
      <c r="O55" s="154"/>
      <c r="P55" s="178"/>
      <c r="Q55" s="420">
        <f t="shared" si="4"/>
        <v>0</v>
      </c>
      <c r="R55" s="421">
        <f t="shared" si="5"/>
        <v>0</v>
      </c>
      <c r="S55" s="21"/>
      <c r="T55" s="14"/>
      <c r="U55" s="14"/>
      <c r="X55" s="137"/>
      <c r="Y55" s="137"/>
      <c r="Z55" s="137"/>
    </row>
    <row r="56" spans="1:26">
      <c r="A56" s="548"/>
      <c r="B56" s="887"/>
      <c r="C56" s="1474"/>
      <c r="D56" s="98"/>
      <c r="E56" s="412">
        <f>SUMIF('1 BL anterior'!C:C,A56,'1 BL anterior'!E:E)</f>
        <v>0</v>
      </c>
      <c r="F56" s="421">
        <f>SUMIF('1 BL anterior'!C:C,B56,'1 BL anterior'!E:E)</f>
        <v>0</v>
      </c>
      <c r="G56" s="200"/>
      <c r="H56" s="412">
        <f>SUMIF('2 BL preli'!B:B,A56,'2 BL preli'!D:D)</f>
        <v>0</v>
      </c>
      <c r="I56" s="421">
        <f>SUMIF('2 BL preli'!B:B,B56,'2 BL preli'!D:D)</f>
        <v>0</v>
      </c>
      <c r="J56" s="200"/>
      <c r="K56" s="412">
        <f>SUMIF('3BL ACTUAL'!C:C,A56,'3BL ACTUAL'!E:E)</f>
        <v>0</v>
      </c>
      <c r="L56" s="421">
        <f>SUMIF('3BL ACTUAL'!C:C,B56,'3BL ACTUAL'!E:E)</f>
        <v>0</v>
      </c>
      <c r="M56" s="179"/>
      <c r="N56" s="95"/>
      <c r="O56" s="154"/>
      <c r="P56" s="178"/>
      <c r="Q56" s="420">
        <f t="shared" si="4"/>
        <v>0</v>
      </c>
      <c r="R56" s="421">
        <f t="shared" si="5"/>
        <v>0</v>
      </c>
      <c r="S56" s="21"/>
      <c r="T56" s="14"/>
      <c r="U56" s="14"/>
      <c r="X56" s="137"/>
      <c r="Y56" s="137"/>
      <c r="Z56" s="137"/>
    </row>
    <row r="57" spans="1:26" ht="13.5">
      <c r="A57" s="548"/>
      <c r="B57" s="1210"/>
      <c r="C57" s="1210"/>
      <c r="D57" s="98"/>
      <c r="E57" s="412">
        <f>SUMIF('1 BL anterior'!C:C,A57,'1 BL anterior'!E:E)</f>
        <v>0</v>
      </c>
      <c r="F57" s="421">
        <f>SUMIF('1 BL anterior'!C:C,B57,'1 BL anterior'!E:E)</f>
        <v>0</v>
      </c>
      <c r="G57" s="200"/>
      <c r="H57" s="412">
        <f>SUMIF('2 BL preli'!B:B,A57,'2 BL preli'!D:D)</f>
        <v>0</v>
      </c>
      <c r="I57" s="421">
        <f>SUMIF('2 BL preli'!B:B,B57,'2 BL preli'!D:D)</f>
        <v>0</v>
      </c>
      <c r="J57" s="200"/>
      <c r="K57" s="412">
        <f>SUMIF('3BL ACTUAL'!C:C,A57,'3BL ACTUAL'!E:E)</f>
        <v>0</v>
      </c>
      <c r="L57" s="421">
        <f>SUMIF('3BL ACTUAL'!C:C,B57,'3BL ACTUAL'!E:E)</f>
        <v>0</v>
      </c>
      <c r="M57" s="179"/>
      <c r="N57" s="95"/>
      <c r="O57" s="154"/>
      <c r="P57" s="178"/>
      <c r="Q57" s="420">
        <f t="shared" ref="Q57:R61" si="6">+K57</f>
        <v>0</v>
      </c>
      <c r="R57" s="421">
        <f t="shared" si="6"/>
        <v>0</v>
      </c>
      <c r="S57" s="21"/>
      <c r="T57" s="14"/>
      <c r="U57" s="14"/>
      <c r="X57" s="137"/>
      <c r="Y57" s="137"/>
      <c r="Z57" s="137"/>
    </row>
    <row r="58" spans="1:26">
      <c r="A58" s="548"/>
      <c r="B58" s="1475"/>
      <c r="C58" s="1476"/>
      <c r="D58" s="98"/>
      <c r="E58" s="412">
        <f>SUMIF('1 BL anterior'!C:C,A58,'1 BL anterior'!E:E)</f>
        <v>0</v>
      </c>
      <c r="F58" s="421">
        <f>SUMIF('1 BL anterior'!C:C,B58,'1 BL anterior'!E:E)</f>
        <v>0</v>
      </c>
      <c r="G58" s="200"/>
      <c r="H58" s="412">
        <f>SUMIF('2 BL preli'!B:B,A58,'2 BL preli'!D:D)</f>
        <v>0</v>
      </c>
      <c r="I58" s="421">
        <f>SUMIF('2 BL preli'!B:B,B58,'2 BL preli'!D:D)</f>
        <v>0</v>
      </c>
      <c r="J58" s="200"/>
      <c r="K58" s="412">
        <f>SUMIF('3BL ACTUAL'!C:C,A58,'3BL ACTUAL'!E:E)</f>
        <v>0</v>
      </c>
      <c r="L58" s="421">
        <f>SUMIF('3BL ACTUAL'!C:C,B58,'3BL ACTUAL'!E:E)</f>
        <v>0</v>
      </c>
      <c r="M58" s="179"/>
      <c r="N58" s="95"/>
      <c r="O58" s="154"/>
      <c r="P58" s="178"/>
      <c r="Q58" s="420">
        <f t="shared" si="6"/>
        <v>0</v>
      </c>
      <c r="R58" s="421">
        <f t="shared" si="6"/>
        <v>0</v>
      </c>
      <c r="S58" s="21"/>
      <c r="T58" s="14"/>
      <c r="U58" s="14"/>
      <c r="X58" s="137"/>
      <c r="Y58" s="137"/>
      <c r="Z58" s="137"/>
    </row>
    <row r="59" spans="1:26">
      <c r="A59" s="548"/>
      <c r="B59" s="438"/>
      <c r="C59" s="717"/>
      <c r="D59" s="98"/>
      <c r="E59" s="412">
        <f>SUMIF('1 BL anterior'!C:C,A59,'1 BL anterior'!E:E)</f>
        <v>0</v>
      </c>
      <c r="F59" s="421">
        <f>SUMIF('1 BL anterior'!C:C,B59,'1 BL anterior'!E:E)</f>
        <v>0</v>
      </c>
      <c r="G59" s="200"/>
      <c r="H59" s="412">
        <f>SUMIF('2 BL preli'!B:B,A59,'2 BL preli'!D:D)</f>
        <v>0</v>
      </c>
      <c r="I59" s="421">
        <f>SUMIF('2 BL preli'!B:B,B59,'2 BL preli'!D:D)</f>
        <v>0</v>
      </c>
      <c r="J59" s="200"/>
      <c r="K59" s="412">
        <f>SUMIF('3BL ACTUAL'!C:C,A59,'3BL ACTUAL'!E:E)</f>
        <v>0</v>
      </c>
      <c r="L59" s="421">
        <f>SUMIF('3BL ACTUAL'!C:C,B59,'3BL ACTUAL'!E:E)</f>
        <v>0</v>
      </c>
      <c r="M59" s="179"/>
      <c r="N59" s="95"/>
      <c r="O59" s="154"/>
      <c r="P59" s="178"/>
      <c r="Q59" s="420">
        <f t="shared" si="6"/>
        <v>0</v>
      </c>
      <c r="R59" s="421">
        <f t="shared" si="6"/>
        <v>0</v>
      </c>
      <c r="S59" s="21"/>
      <c r="T59" s="14"/>
      <c r="U59" s="14"/>
      <c r="X59" s="137"/>
      <c r="Y59" s="137"/>
      <c r="Z59" s="137"/>
    </row>
    <row r="60" spans="1:26">
      <c r="A60" s="548"/>
      <c r="B60" s="438"/>
      <c r="C60" s="717"/>
      <c r="D60" s="98"/>
      <c r="E60" s="412">
        <f>SUMIF('1 BL anterior'!C:C,A60,'1 BL anterior'!E:E)</f>
        <v>0</v>
      </c>
      <c r="F60" s="421">
        <f>SUMIF('1 BL anterior'!C:C,B60,'1 BL anterior'!E:E)</f>
        <v>0</v>
      </c>
      <c r="G60" s="200"/>
      <c r="H60" s="412">
        <f>SUMIF('2 BL preli'!B:B,A60,'2 BL preli'!D:D)</f>
        <v>0</v>
      </c>
      <c r="I60" s="421">
        <f>SUMIF('2 BL preli'!B:B,B60,'2 BL preli'!D:D)</f>
        <v>0</v>
      </c>
      <c r="J60" s="200"/>
      <c r="K60" s="412">
        <f>SUMIF('3BL ACTUAL'!C:C,A60,'3BL ACTUAL'!E:E)</f>
        <v>0</v>
      </c>
      <c r="L60" s="421">
        <f>SUMIF('3BL ACTUAL'!C:C,B60,'3BL ACTUAL'!E:E)</f>
        <v>0</v>
      </c>
      <c r="M60" s="179"/>
      <c r="N60" s="95"/>
      <c r="O60" s="154"/>
      <c r="P60" s="178"/>
      <c r="Q60" s="420">
        <f t="shared" si="6"/>
        <v>0</v>
      </c>
      <c r="R60" s="421">
        <f t="shared" si="6"/>
        <v>0</v>
      </c>
      <c r="S60" s="21"/>
      <c r="T60" s="14"/>
      <c r="U60" s="14"/>
      <c r="X60" s="137"/>
      <c r="Y60" s="137"/>
      <c r="Z60" s="137"/>
    </row>
    <row r="61" spans="1:26">
      <c r="A61" s="548"/>
      <c r="B61" s="438"/>
      <c r="C61" s="717"/>
      <c r="D61" s="98"/>
      <c r="E61" s="412">
        <f>SUMIF('1 BL anterior'!C:C,A61,'1 BL anterior'!E:E)</f>
        <v>0</v>
      </c>
      <c r="F61" s="421">
        <f>SUMIF('1 BL anterior'!C:C,B61,'1 BL anterior'!E:E)</f>
        <v>0</v>
      </c>
      <c r="G61" s="200"/>
      <c r="H61" s="412">
        <f>SUMIF('2 BL preli'!B:B,A61,'2 BL preli'!D:D)</f>
        <v>0</v>
      </c>
      <c r="I61" s="421">
        <f>SUMIF('2 BL preli'!B:B,B61,'2 BL preli'!D:D)</f>
        <v>0</v>
      </c>
      <c r="J61" s="200"/>
      <c r="K61" s="412">
        <f>SUMIF('3BL ACTUAL'!C:C,A61,'3BL ACTUAL'!E:E)</f>
        <v>0</v>
      </c>
      <c r="L61" s="421">
        <f>SUMIF('3BL ACTUAL'!C:C,B61,'3BL ACTUAL'!E:E)</f>
        <v>0</v>
      </c>
      <c r="M61" s="179"/>
      <c r="N61" s="95"/>
      <c r="O61" s="154"/>
      <c r="P61" s="178"/>
      <c r="Q61" s="420">
        <f t="shared" si="6"/>
        <v>0</v>
      </c>
      <c r="R61" s="421">
        <f t="shared" si="6"/>
        <v>0</v>
      </c>
      <c r="S61" s="21"/>
      <c r="T61" s="14"/>
      <c r="U61" s="14"/>
      <c r="X61" s="137"/>
      <c r="Y61" s="137"/>
      <c r="Z61" s="137"/>
    </row>
    <row r="62" spans="1:26">
      <c r="B62" s="433"/>
      <c r="C62" s="244"/>
      <c r="D62" s="98"/>
      <c r="E62" s="428"/>
      <c r="F62" s="421"/>
      <c r="G62" s="200"/>
      <c r="H62" s="412"/>
      <c r="I62" s="421"/>
      <c r="J62" s="200"/>
      <c r="K62" s="412"/>
      <c r="L62" s="413"/>
      <c r="M62" s="200"/>
      <c r="N62" s="95"/>
      <c r="O62" s="95"/>
      <c r="P62" s="178"/>
      <c r="Q62" s="420"/>
      <c r="R62" s="421"/>
      <c r="S62" s="21"/>
      <c r="T62" s="14"/>
      <c r="U62" s="14"/>
      <c r="X62" s="137"/>
      <c r="Y62" s="137"/>
      <c r="Z62" s="137"/>
    </row>
    <row r="63" spans="1:26" ht="15.75" thickBot="1">
      <c r="B63" s="434"/>
      <c r="C63" s="263"/>
      <c r="E63" s="430"/>
      <c r="F63" s="394"/>
      <c r="G63" s="200"/>
      <c r="H63" s="412"/>
      <c r="I63" s="421"/>
      <c r="J63" s="200"/>
      <c r="K63" s="415"/>
      <c r="L63" s="416"/>
      <c r="M63" s="200"/>
      <c r="N63" s="95"/>
      <c r="O63" s="95"/>
      <c r="P63" s="178"/>
      <c r="Q63" s="422"/>
      <c r="R63" s="394"/>
      <c r="S63" s="21"/>
      <c r="T63" s="14"/>
      <c r="U63" s="14"/>
      <c r="X63" s="137"/>
      <c r="Y63" s="137"/>
      <c r="Z63" s="137"/>
    </row>
    <row r="64" spans="1:26" ht="13.5" thickBot="1">
      <c r="B64" s="57"/>
      <c r="C64" s="11"/>
      <c r="D64" s="12"/>
      <c r="E64" s="394">
        <f t="shared" ref="E64:R64" si="7">SUM(E35:E63)</f>
        <v>0</v>
      </c>
      <c r="F64" s="394">
        <f t="shared" si="7"/>
        <v>306.92000000000007</v>
      </c>
      <c r="G64" s="394">
        <f t="shared" si="7"/>
        <v>0</v>
      </c>
      <c r="H64" s="394">
        <f t="shared" si="7"/>
        <v>0</v>
      </c>
      <c r="I64" s="394">
        <f t="shared" si="7"/>
        <v>0</v>
      </c>
      <c r="J64" s="394">
        <f t="shared" si="7"/>
        <v>0</v>
      </c>
      <c r="K64" s="394">
        <f t="shared" si="7"/>
        <v>0</v>
      </c>
      <c r="L64" s="394">
        <f t="shared" si="7"/>
        <v>0</v>
      </c>
      <c r="M64" s="394">
        <f t="shared" si="7"/>
        <v>0</v>
      </c>
      <c r="N64" s="394">
        <f t="shared" si="7"/>
        <v>0</v>
      </c>
      <c r="O64" s="394">
        <f t="shared" si="7"/>
        <v>0</v>
      </c>
      <c r="P64" s="394">
        <f t="shared" si="7"/>
        <v>0</v>
      </c>
      <c r="Q64" s="394">
        <f t="shared" si="7"/>
        <v>0</v>
      </c>
      <c r="R64" s="394">
        <f t="shared" si="7"/>
        <v>0</v>
      </c>
      <c r="S64" s="424">
        <f>AVERAGE(S$9:S63)</f>
        <v>0</v>
      </c>
      <c r="T64" s="155">
        <f>AVERAGE(T9:T63)</f>
        <v>0</v>
      </c>
      <c r="U64" s="155">
        <f>+S64+T64</f>
        <v>0</v>
      </c>
      <c r="X64" s="137"/>
      <c r="Y64" s="137"/>
      <c r="Z64" s="137"/>
    </row>
    <row r="65" spans="2:26">
      <c r="B65" s="57"/>
      <c r="F65" s="196"/>
      <c r="G65" s="137"/>
      <c r="H65" s="137"/>
      <c r="I65" s="137"/>
      <c r="J65" s="137"/>
      <c r="K65" s="137"/>
      <c r="L65" s="137"/>
      <c r="M65" s="137"/>
      <c r="N65" s="137"/>
      <c r="O65" s="137"/>
      <c r="P65" s="137"/>
      <c r="Q65" s="137"/>
      <c r="R65" s="137"/>
      <c r="X65" s="137"/>
      <c r="Y65" s="137"/>
      <c r="Z65" s="137"/>
    </row>
    <row r="66" spans="2:26" ht="15.75">
      <c r="B66" s="57"/>
      <c r="C66" s="197"/>
      <c r="D66" s="16"/>
      <c r="E66" s="16">
        <f t="shared" ref="E66:S66" si="8">+E33-E64</f>
        <v>0</v>
      </c>
      <c r="F66" s="16">
        <f t="shared" si="8"/>
        <v>0</v>
      </c>
      <c r="G66" s="16">
        <f t="shared" si="8"/>
        <v>0</v>
      </c>
      <c r="H66" s="16">
        <f t="shared" si="8"/>
        <v>0</v>
      </c>
      <c r="I66" s="16">
        <f t="shared" si="8"/>
        <v>0</v>
      </c>
      <c r="J66" s="16">
        <f t="shared" si="8"/>
        <v>0</v>
      </c>
      <c r="K66" s="16">
        <f t="shared" si="8"/>
        <v>0</v>
      </c>
      <c r="L66" s="16">
        <f t="shared" si="8"/>
        <v>0</v>
      </c>
      <c r="M66" s="16">
        <f t="shared" si="8"/>
        <v>0</v>
      </c>
      <c r="N66" s="16">
        <f t="shared" si="8"/>
        <v>0</v>
      </c>
      <c r="O66" s="16">
        <f t="shared" si="8"/>
        <v>0</v>
      </c>
      <c r="P66" s="16">
        <f t="shared" si="8"/>
        <v>0</v>
      </c>
      <c r="Q66" s="16">
        <f t="shared" si="8"/>
        <v>0</v>
      </c>
      <c r="R66" s="16">
        <f t="shared" si="8"/>
        <v>0</v>
      </c>
      <c r="S66" s="16">
        <f t="shared" si="8"/>
        <v>0</v>
      </c>
      <c r="X66" s="137"/>
      <c r="Y66" s="137"/>
      <c r="Z66" s="137"/>
    </row>
    <row r="67" spans="2:26">
      <c r="B67" s="57"/>
      <c r="C67" s="137"/>
      <c r="D67" s="137"/>
      <c r="E67" s="137"/>
      <c r="F67" s="137"/>
      <c r="G67" s="137"/>
      <c r="H67" s="137"/>
      <c r="I67" s="137"/>
      <c r="J67" s="137"/>
      <c r="K67" s="137"/>
      <c r="L67" s="137"/>
      <c r="M67" s="137"/>
      <c r="N67" s="137"/>
      <c r="O67" s="200"/>
      <c r="P67" s="200"/>
      <c r="Q67" s="200"/>
      <c r="R67" s="200"/>
      <c r="S67" s="3"/>
      <c r="X67" s="137"/>
      <c r="Y67" s="137"/>
      <c r="Z67" s="137"/>
    </row>
    <row r="68" spans="2:26">
      <c r="B68" s="215"/>
      <c r="C68" s="22" t="s">
        <v>0</v>
      </c>
      <c r="D68" s="3"/>
      <c r="E68" s="3"/>
      <c r="F68" s="3"/>
      <c r="G68" s="137"/>
      <c r="H68" s="137"/>
      <c r="I68" s="137"/>
      <c r="J68" s="137"/>
      <c r="K68" s="137"/>
      <c r="L68" s="137"/>
      <c r="M68" s="137"/>
      <c r="N68" s="137"/>
      <c r="O68" s="200"/>
      <c r="P68" s="200"/>
      <c r="Q68" s="200"/>
      <c r="R68" s="200"/>
      <c r="S68" s="3"/>
      <c r="X68" s="137"/>
      <c r="Y68" s="137"/>
      <c r="Z68" s="137"/>
    </row>
    <row r="69" spans="2:26">
      <c r="B69" s="215"/>
      <c r="C69" s="22" t="s">
        <v>1</v>
      </c>
      <c r="D69" s="3"/>
      <c r="E69" s="3"/>
      <c r="F69" s="3"/>
      <c r="G69" s="199"/>
      <c r="H69" s="200"/>
      <c r="I69" s="200"/>
      <c r="J69" s="200"/>
      <c r="K69" s="200"/>
      <c r="L69" s="200"/>
      <c r="M69" s="200"/>
      <c r="N69" s="200"/>
      <c r="O69" s="200"/>
      <c r="P69" s="200"/>
      <c r="Q69" s="200"/>
      <c r="R69" s="200"/>
      <c r="S69" s="3"/>
      <c r="X69" s="137"/>
      <c r="Y69" s="137"/>
      <c r="Z69" s="137"/>
    </row>
    <row r="70" spans="2:26">
      <c r="B70" s="278"/>
      <c r="C70" s="3"/>
      <c r="D70" s="3"/>
      <c r="E70" s="3"/>
      <c r="F70" s="3"/>
      <c r="G70" s="199"/>
      <c r="H70" s="200"/>
      <c r="I70" s="200"/>
      <c r="J70" s="200"/>
      <c r="K70" s="200"/>
      <c r="L70" s="200"/>
      <c r="M70" s="200"/>
      <c r="N70" s="200"/>
      <c r="O70" s="200"/>
      <c r="P70" s="200"/>
      <c r="Q70" s="200"/>
      <c r="R70" s="200"/>
      <c r="S70" s="3"/>
      <c r="X70" s="137"/>
      <c r="Y70" s="137"/>
      <c r="Z70" s="137"/>
    </row>
    <row r="71" spans="2:26">
      <c r="B71" s="215"/>
      <c r="C71" s="22" t="s">
        <v>2</v>
      </c>
      <c r="D71" s="22"/>
      <c r="E71" s="22"/>
      <c r="F71" s="3" t="s">
        <v>53</v>
      </c>
      <c r="G71" s="201"/>
      <c r="H71" s="200"/>
      <c r="I71" s="200"/>
      <c r="J71" s="200"/>
      <c r="K71" s="200"/>
      <c r="L71" s="200"/>
      <c r="M71" s="200"/>
      <c r="N71" s="200"/>
      <c r="O71" s="200"/>
      <c r="P71" s="200"/>
      <c r="Q71" s="200"/>
      <c r="R71" s="200"/>
      <c r="S71" s="3"/>
      <c r="X71" s="137"/>
      <c r="Y71" s="137"/>
      <c r="Z71" s="137"/>
    </row>
    <row r="72" spans="2:26">
      <c r="B72" s="278">
        <v>1</v>
      </c>
      <c r="C72" s="3" t="s">
        <v>52</v>
      </c>
      <c r="D72" s="22"/>
      <c r="E72" s="22"/>
      <c r="F72" s="3" t="s">
        <v>55</v>
      </c>
      <c r="G72" s="137"/>
      <c r="H72" s="200"/>
      <c r="I72" s="137"/>
      <c r="J72" s="137"/>
      <c r="K72" s="137"/>
      <c r="L72" s="200"/>
      <c r="M72" s="137"/>
      <c r="N72" s="137"/>
      <c r="O72" s="200"/>
      <c r="P72" s="200"/>
      <c r="Q72" s="200"/>
      <c r="R72" s="200"/>
      <c r="X72" s="137"/>
      <c r="Y72" s="137"/>
      <c r="Z72" s="137"/>
    </row>
    <row r="73" spans="2:26">
      <c r="B73" s="278">
        <v>2</v>
      </c>
      <c r="C73" s="3" t="s">
        <v>54</v>
      </c>
      <c r="D73" s="22"/>
      <c r="E73" s="22"/>
      <c r="F73" s="3" t="s">
        <v>56</v>
      </c>
      <c r="G73" s="137"/>
      <c r="H73" s="200"/>
      <c r="I73" s="137"/>
      <c r="J73" s="137"/>
      <c r="K73" s="137"/>
      <c r="L73" s="200"/>
      <c r="M73" s="137"/>
      <c r="N73" s="137"/>
      <c r="O73" s="200"/>
      <c r="P73" s="200"/>
      <c r="Q73" s="200"/>
      <c r="R73" s="200"/>
      <c r="S73" s="202"/>
      <c r="X73" s="137"/>
      <c r="Y73" s="137"/>
      <c r="Z73" s="137"/>
    </row>
    <row r="74" spans="2:26">
      <c r="B74" s="278"/>
      <c r="C74" s="22" t="s">
        <v>3</v>
      </c>
      <c r="D74" s="22"/>
      <c r="E74" s="22"/>
      <c r="F74" s="3" t="s">
        <v>58</v>
      </c>
      <c r="G74" s="137"/>
      <c r="H74" s="200"/>
      <c r="I74" s="137"/>
      <c r="J74" s="137"/>
      <c r="K74" s="137"/>
      <c r="L74" s="200"/>
      <c r="M74" s="137"/>
      <c r="N74" s="137"/>
      <c r="O74" s="200"/>
      <c r="P74" s="200"/>
      <c r="Q74" s="200"/>
      <c r="R74" s="200"/>
      <c r="X74" s="137"/>
      <c r="Y74" s="137"/>
      <c r="Z74" s="137"/>
    </row>
    <row r="75" spans="2:26">
      <c r="B75" s="278">
        <v>3</v>
      </c>
      <c r="C75" s="3" t="s">
        <v>57</v>
      </c>
      <c r="D75" s="3"/>
      <c r="E75" s="3"/>
      <c r="F75" s="3"/>
      <c r="G75" s="137"/>
      <c r="H75" s="200"/>
      <c r="I75" s="137"/>
      <c r="J75" s="137"/>
      <c r="K75" s="137"/>
      <c r="L75" s="200"/>
      <c r="M75" s="137"/>
      <c r="N75" s="137"/>
      <c r="O75" s="200"/>
      <c r="P75" s="200"/>
      <c r="Q75" s="200"/>
      <c r="R75" s="200"/>
    </row>
    <row r="76" spans="2:26">
      <c r="B76" s="278">
        <v>2</v>
      </c>
      <c r="C76" s="3" t="s">
        <v>59</v>
      </c>
      <c r="D76" s="3"/>
      <c r="E76" s="3"/>
      <c r="F76" s="3"/>
      <c r="G76" s="137"/>
      <c r="H76" s="200"/>
      <c r="I76" s="137"/>
      <c r="J76" s="137"/>
      <c r="K76" s="137"/>
      <c r="L76" s="200"/>
      <c r="M76" s="137"/>
      <c r="N76" s="137"/>
      <c r="O76" s="200"/>
      <c r="P76" s="200"/>
      <c r="Q76" s="200"/>
      <c r="R76" s="200"/>
    </row>
    <row r="77" spans="2:26">
      <c r="B77" s="278">
        <v>1</v>
      </c>
      <c r="C77" s="3" t="s">
        <v>60</v>
      </c>
      <c r="D77" s="3"/>
      <c r="E77" s="3"/>
      <c r="F77" s="3"/>
      <c r="G77" s="137"/>
      <c r="H77" s="200"/>
      <c r="I77" s="137"/>
      <c r="J77" s="137"/>
      <c r="K77" s="137"/>
      <c r="L77" s="200"/>
      <c r="M77" s="137"/>
      <c r="N77" s="137"/>
      <c r="O77" s="200"/>
      <c r="P77" s="200"/>
      <c r="Q77" s="200"/>
      <c r="R77" s="200"/>
    </row>
    <row r="78" spans="2:26">
      <c r="B78" s="57"/>
      <c r="G78" s="137"/>
      <c r="H78" s="200"/>
      <c r="I78" s="137"/>
      <c r="J78" s="137"/>
      <c r="K78" s="137"/>
      <c r="L78" s="200"/>
      <c r="M78" s="137"/>
      <c r="N78" s="137"/>
      <c r="O78" s="200"/>
      <c r="P78" s="200"/>
      <c r="Q78" s="200"/>
      <c r="R78" s="200"/>
    </row>
    <row r="79" spans="2:26">
      <c r="B79" s="57"/>
      <c r="F79" s="57"/>
      <c r="L79" s="137"/>
      <c r="O79" s="137"/>
      <c r="P79" s="137"/>
      <c r="Q79" s="137"/>
      <c r="R79" s="137"/>
    </row>
    <row r="80" spans="2:26">
      <c r="B80" s="57"/>
      <c r="F80" s="57"/>
      <c r="L80" s="137"/>
      <c r="O80" s="137"/>
      <c r="P80" s="137"/>
      <c r="Q80" s="137"/>
      <c r="R80" s="137"/>
    </row>
    <row r="81" spans="2:18">
      <c r="B81" s="57"/>
      <c r="F81" s="57"/>
      <c r="L81" s="137"/>
      <c r="O81" s="137"/>
      <c r="P81" s="137"/>
      <c r="Q81" s="137"/>
      <c r="R81" s="137"/>
    </row>
    <row r="82" spans="2:18">
      <c r="B82" s="57"/>
      <c r="F82" s="57"/>
      <c r="L82" s="137"/>
      <c r="O82" s="137"/>
      <c r="P82" s="137"/>
      <c r="Q82" s="137"/>
      <c r="R82" s="137"/>
    </row>
    <row r="83" spans="2:18">
      <c r="B83" s="57"/>
      <c r="F83" s="57"/>
      <c r="L83" s="137"/>
      <c r="O83" s="137"/>
      <c r="P83" s="137"/>
      <c r="Q83" s="137"/>
      <c r="R83" s="137"/>
    </row>
    <row r="84" spans="2:18">
      <c r="B84" s="57"/>
      <c r="F84" s="57"/>
      <c r="L84" s="137"/>
      <c r="O84" s="137"/>
      <c r="P84" s="137"/>
      <c r="Q84" s="137"/>
      <c r="R84" s="137"/>
    </row>
    <row r="85" spans="2:18">
      <c r="B85" s="57"/>
      <c r="F85" s="57"/>
      <c r="L85" s="137"/>
      <c r="O85" s="137"/>
      <c r="P85" s="137"/>
      <c r="Q85" s="137"/>
      <c r="R85" s="137"/>
    </row>
    <row r="86" spans="2:18">
      <c r="B86" s="57"/>
      <c r="F86" s="57"/>
      <c r="L86" s="137"/>
      <c r="O86" s="137"/>
      <c r="P86" s="137"/>
      <c r="Q86" s="137"/>
      <c r="R86" s="137"/>
    </row>
  </sheetData>
  <mergeCells count="6">
    <mergeCell ref="R2:S4"/>
    <mergeCell ref="S6:U6"/>
    <mergeCell ref="E7:F7"/>
    <mergeCell ref="H7:I7"/>
    <mergeCell ref="O7:P7"/>
    <mergeCell ref="S7:T7"/>
  </mergeCells>
  <phoneticPr fontId="0" type="noConversion"/>
  <conditionalFormatting sqref="B42:B44">
    <cfRule type="duplicateValues" dxfId="0" priority="1"/>
  </conditionalFormatting>
  <pageMargins left="0.75" right="0.75" top="1.22" bottom="1" header="0.5" footer="0.5"/>
  <pageSetup paperSize="9" scale="42" orientation="landscape" r:id="rId1"/>
  <headerFooter alignWithMargins="0">
    <oddHeader>&amp;A</oddHeader>
    <oddFooter>Page &amp;P</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Hoja80">
    <tabColor rgb="FF002060"/>
    <pageSetUpPr fitToPage="1"/>
  </sheetPr>
  <dimension ref="A1:Z46"/>
  <sheetViews>
    <sheetView workbookViewId="0"/>
  </sheetViews>
  <sheetFormatPr baseColWidth="10" defaultColWidth="9.140625" defaultRowHeight="12.75"/>
  <cols>
    <col min="1" max="1" width="7.28515625" bestFit="1" customWidth="1"/>
    <col min="2" max="2" width="7.140625" bestFit="1" customWidth="1"/>
    <col min="3" max="3" width="63" customWidth="1"/>
    <col min="4" max="4" width="4.42578125" customWidth="1"/>
    <col min="5" max="5" width="11" bestFit="1" customWidth="1"/>
    <col min="6" max="6" width="9.85546875" bestFit="1" customWidth="1"/>
    <col min="7" max="7" width="11.140625" customWidth="1"/>
    <col min="8" max="8" width="9.140625" bestFit="1" customWidth="1"/>
    <col min="9" max="10" width="14.140625" customWidth="1"/>
    <col min="11" max="11" width="9.5703125" bestFit="1" customWidth="1"/>
    <col min="12" max="12" width="10.140625" bestFit="1" customWidth="1"/>
    <col min="13" max="13" width="8.5703125" bestFit="1" customWidth="1"/>
    <col min="14" max="14" width="9.5703125" bestFit="1" customWidth="1"/>
    <col min="15" max="15" width="9.85546875" customWidth="1"/>
    <col min="16" max="16" width="14.140625" customWidth="1"/>
    <col min="17" max="17" width="12.140625" customWidth="1"/>
    <col min="18" max="18" width="10.85546875" customWidth="1"/>
  </cols>
  <sheetData>
    <row r="1" spans="1:26">
      <c r="B1" s="57"/>
      <c r="C1" s="235"/>
      <c r="F1" s="57"/>
      <c r="L1" s="137"/>
      <c r="O1" s="137"/>
      <c r="P1" s="137"/>
      <c r="Q1" s="137"/>
      <c r="R1" s="137"/>
    </row>
    <row r="2" spans="1:26">
      <c r="B2" s="57"/>
      <c r="C2" s="1" t="str">
        <f>+'4 BG101'!$B$2</f>
        <v>TABACALERA MENHURSA S.A.</v>
      </c>
      <c r="D2" s="1"/>
      <c r="E2" s="1"/>
      <c r="F2" s="1"/>
      <c r="G2" s="1"/>
      <c r="H2" s="1"/>
      <c r="I2" s="1"/>
      <c r="J2" s="1"/>
      <c r="K2" s="1"/>
      <c r="L2" s="191"/>
      <c r="M2" s="1"/>
      <c r="N2" s="1"/>
      <c r="O2" s="191"/>
      <c r="P2" s="191"/>
      <c r="Q2" s="191"/>
      <c r="R2" s="3509">
        <f>+'5 PG101'!C39</f>
        <v>710</v>
      </c>
      <c r="S2" s="3509"/>
    </row>
    <row r="3" spans="1:26">
      <c r="B3" s="57"/>
      <c r="C3" s="1" t="str">
        <f>+'4 BG101'!$B$3</f>
        <v>ANEXOS A LOS ESTADOS FINANCIEROS</v>
      </c>
      <c r="D3" s="1"/>
      <c r="E3" s="1"/>
      <c r="F3" s="1"/>
      <c r="G3" s="1"/>
      <c r="H3" s="1"/>
      <c r="I3" s="1"/>
      <c r="J3" s="1"/>
      <c r="K3" s="1"/>
      <c r="L3" s="191"/>
      <c r="M3" s="1"/>
      <c r="N3" s="1"/>
      <c r="O3" s="191"/>
      <c r="P3" s="191"/>
      <c r="Q3" s="191"/>
      <c r="R3" s="3509"/>
      <c r="S3" s="3509"/>
    </row>
    <row r="4" spans="1:26">
      <c r="B4" s="57"/>
      <c r="C4" s="1" t="str">
        <f>+'5 PG101'!B39</f>
        <v>Perdidas Procedentes actividades Discontinuas</v>
      </c>
      <c r="D4" s="1"/>
      <c r="E4" s="1"/>
      <c r="F4" s="1"/>
      <c r="G4" s="1"/>
      <c r="H4" s="1"/>
      <c r="I4" s="1"/>
      <c r="J4" s="1"/>
      <c r="K4" s="1"/>
      <c r="L4" s="191"/>
      <c r="M4" s="1"/>
      <c r="N4" s="1"/>
      <c r="O4" s="191"/>
      <c r="P4" s="191"/>
      <c r="Q4" s="191"/>
      <c r="R4" s="3509"/>
      <c r="S4" s="3509"/>
    </row>
    <row r="5" spans="1:26" ht="13.5" thickBot="1">
      <c r="B5" s="57"/>
      <c r="C5" s="1" t="str">
        <f>+'5 PG101'!$A$5</f>
        <v>AL 31 DE DICIEMBRE DEL 2023</v>
      </c>
      <c r="D5" s="1"/>
      <c r="E5" s="1"/>
      <c r="F5" s="1"/>
      <c r="G5" s="1"/>
      <c r="H5" s="1"/>
      <c r="I5" s="1"/>
      <c r="J5" s="1"/>
      <c r="K5" s="1"/>
      <c r="L5" s="191"/>
      <c r="M5" s="1"/>
      <c r="N5" s="1"/>
      <c r="O5" s="191"/>
      <c r="P5" s="191"/>
      <c r="Q5" s="191"/>
      <c r="R5" s="137"/>
    </row>
    <row r="6" spans="1:26">
      <c r="B6" s="57"/>
      <c r="E6" s="392" t="s">
        <v>121</v>
      </c>
      <c r="F6" s="393" t="s">
        <v>33</v>
      </c>
      <c r="G6" s="541"/>
      <c r="H6" s="392" t="s">
        <v>121</v>
      </c>
      <c r="I6" s="393" t="s">
        <v>33</v>
      </c>
      <c r="J6" s="537"/>
      <c r="K6" s="392" t="s">
        <v>121</v>
      </c>
      <c r="L6" s="406" t="s">
        <v>33</v>
      </c>
      <c r="M6" s="542"/>
      <c r="N6" s="542"/>
      <c r="O6" s="543"/>
      <c r="P6" s="543"/>
      <c r="Q6" s="409" t="s">
        <v>121</v>
      </c>
      <c r="R6" s="393" t="s">
        <v>33</v>
      </c>
      <c r="S6" s="3531" t="s">
        <v>61</v>
      </c>
      <c r="T6" s="3532"/>
      <c r="U6" s="3533"/>
    </row>
    <row r="7" spans="1:26">
      <c r="A7" t="s">
        <v>121</v>
      </c>
      <c r="B7" s="57" t="s">
        <v>122</v>
      </c>
      <c r="C7" s="4" t="s">
        <v>10</v>
      </c>
      <c r="D7" s="50"/>
      <c r="E7" s="3536" t="s">
        <v>11</v>
      </c>
      <c r="F7" s="3537"/>
      <c r="G7" s="395"/>
      <c r="H7" s="3538" t="s">
        <v>111</v>
      </c>
      <c r="I7" s="3539"/>
      <c r="J7" s="538"/>
      <c r="K7" s="396" t="s">
        <v>14</v>
      </c>
      <c r="L7" s="407" t="s">
        <v>14</v>
      </c>
      <c r="M7" s="397" t="s">
        <v>13</v>
      </c>
      <c r="N7" s="397"/>
      <c r="O7" s="3540" t="s">
        <v>15</v>
      </c>
      <c r="P7" s="3540"/>
      <c r="Q7" s="410" t="s">
        <v>11</v>
      </c>
      <c r="R7" s="398" t="s">
        <v>11</v>
      </c>
      <c r="S7" s="3534"/>
      <c r="T7" s="3535"/>
      <c r="U7" s="402" t="s">
        <v>62</v>
      </c>
    </row>
    <row r="8" spans="1:26" ht="13.5" thickBot="1">
      <c r="B8" s="57"/>
      <c r="C8" s="14"/>
      <c r="D8" s="11"/>
      <c r="E8" s="399">
        <f>+'4 BG101'!$D$9</f>
        <v>44926</v>
      </c>
      <c r="F8" s="400">
        <f>+'4 BG101'!$D$9</f>
        <v>44926</v>
      </c>
      <c r="G8" s="544" t="str">
        <f>+'4 BG101'!$E$9</f>
        <v>VARIACIÓN</v>
      </c>
      <c r="H8" s="399">
        <f>+'4 BG101'!$F$9</f>
        <v>45230</v>
      </c>
      <c r="I8" s="400">
        <f>+'4 BG101'!$F$9</f>
        <v>45230</v>
      </c>
      <c r="J8" s="544" t="str">
        <f>+'4 BG101'!$E$9</f>
        <v>VARIACIÓN</v>
      </c>
      <c r="K8" s="408">
        <f>+'601'!H8</f>
        <v>45291</v>
      </c>
      <c r="L8" s="408">
        <f>+'601'!H8</f>
        <v>45291</v>
      </c>
      <c r="M8" s="545" t="s">
        <v>17</v>
      </c>
      <c r="N8" s="545" t="s">
        <v>18</v>
      </c>
      <c r="O8" s="546" t="s">
        <v>17</v>
      </c>
      <c r="P8" s="546" t="s">
        <v>18</v>
      </c>
      <c r="Q8" s="411" t="s">
        <v>41</v>
      </c>
      <c r="R8" s="401" t="s">
        <v>41</v>
      </c>
      <c r="S8" s="403" t="s">
        <v>51</v>
      </c>
      <c r="T8" s="404" t="s">
        <v>4</v>
      </c>
      <c r="U8" s="405" t="s">
        <v>63</v>
      </c>
    </row>
    <row r="9" spans="1:26" ht="13.5" thickBot="1">
      <c r="B9" s="57"/>
      <c r="C9" s="264"/>
      <c r="D9" s="332"/>
      <c r="E9" s="392"/>
      <c r="F9" s="393"/>
      <c r="G9" s="332"/>
      <c r="H9" s="539"/>
      <c r="I9" s="540"/>
      <c r="J9" s="235"/>
      <c r="K9" s="392"/>
      <c r="L9" s="393"/>
      <c r="M9" s="332"/>
      <c r="N9" s="13"/>
      <c r="O9" s="95"/>
      <c r="P9" s="178"/>
      <c r="Q9" s="418"/>
      <c r="R9" s="419"/>
      <c r="S9" s="417"/>
      <c r="T9" s="154"/>
      <c r="U9" s="14"/>
    </row>
    <row r="10" spans="1:26" ht="13.5" thickBot="1">
      <c r="A10" s="431" t="s">
        <v>664</v>
      </c>
      <c r="B10" s="431">
        <v>7314</v>
      </c>
      <c r="C10" s="189" t="s">
        <v>193</v>
      </c>
      <c r="D10" s="98"/>
      <c r="E10" s="495">
        <f>SUMIF('1 BL anterior'!B:B,A10,'1 BL anterior'!E:E)</f>
        <v>0</v>
      </c>
      <c r="F10" s="457">
        <f>SUMIF('1 BL anterior'!B:B,B10,'1 BL anterior'!E:E)</f>
        <v>0</v>
      </c>
      <c r="G10" s="477"/>
      <c r="H10" s="482">
        <f>SUMIF('2 BL preli'!A:A,A10,'2 BL preli'!D:D)</f>
        <v>0</v>
      </c>
      <c r="I10" s="457">
        <f>SUMIF('2 BL preli'!A:A,A10,'3BL ACTUAL'!E:E)</f>
        <v>0</v>
      </c>
      <c r="J10" s="547"/>
      <c r="K10" s="482"/>
      <c r="L10" s="496"/>
      <c r="M10" s="478"/>
      <c r="N10" s="455"/>
      <c r="O10" s="455"/>
      <c r="P10" s="456"/>
      <c r="Q10" s="499">
        <f>SUMIF('3BL ACTUAL'!B:B,A10,'3BL ACTUAL'!E:E)</f>
        <v>0</v>
      </c>
      <c r="R10" s="498">
        <f>SUMIF('3BL ACTUAL'!B:B,A10,'3BL ACTUAL'!E:E)</f>
        <v>0</v>
      </c>
      <c r="S10" s="21">
        <f>IF(R10&lt;&gt;0,1,0)</f>
        <v>0</v>
      </c>
      <c r="T10" s="14">
        <f>IF(R10&lt;&gt;0,3,0)</f>
        <v>0</v>
      </c>
      <c r="U10" s="14">
        <f>+S10+T10</f>
        <v>0</v>
      </c>
      <c r="V10">
        <f>+C11</f>
        <v>0</v>
      </c>
      <c r="W10" s="66"/>
      <c r="X10" s="66"/>
      <c r="Y10" s="66"/>
      <c r="Z10" s="66"/>
    </row>
    <row r="11" spans="1:26" ht="15">
      <c r="B11" s="432"/>
      <c r="C11" s="367"/>
      <c r="D11" s="98"/>
      <c r="E11" s="428"/>
      <c r="F11" s="421"/>
      <c r="G11" s="200"/>
      <c r="H11" s="412"/>
      <c r="I11" s="421"/>
      <c r="J11" s="200"/>
      <c r="K11" s="412"/>
      <c r="L11" s="413"/>
      <c r="M11" s="200"/>
      <c r="N11" s="95"/>
      <c r="O11" s="95"/>
      <c r="P11" s="178"/>
      <c r="Q11" s="420"/>
      <c r="R11" s="421"/>
      <c r="S11" s="21"/>
      <c r="T11" s="14"/>
      <c r="U11" s="14"/>
      <c r="X11" s="66"/>
      <c r="Y11" s="66"/>
      <c r="Z11" s="66"/>
    </row>
    <row r="12" spans="1:26" ht="15">
      <c r="B12" s="432"/>
      <c r="C12" s="333"/>
      <c r="D12" s="98"/>
      <c r="E12" s="428"/>
      <c r="F12" s="421"/>
      <c r="G12" s="200"/>
      <c r="H12" s="412"/>
      <c r="I12" s="421"/>
      <c r="J12" s="200"/>
      <c r="K12" s="412">
        <f>SUMIF('3BL ACTUAL'!C:C,A12,'3BL ACTUAL'!E:E)</f>
        <v>0</v>
      </c>
      <c r="L12" s="421">
        <f>SUMIF('3BL ACTUAL'!C:C,B12,'3BL ACTUAL'!E:E)</f>
        <v>0</v>
      </c>
      <c r="M12" s="200"/>
      <c r="N12" s="95"/>
      <c r="O12" s="95"/>
      <c r="P12" s="178"/>
      <c r="Q12" s="420"/>
      <c r="R12" s="421"/>
      <c r="S12" s="1167">
        <f>IF(SUM(S$11:S11)=0,0,SUM(S$11:S11)/COUNTIF(S$11:S11,"&gt;0"))</f>
        <v>0</v>
      </c>
      <c r="T12" s="1167">
        <f>IF(SUM(T$11:T11)=0,0,SUM(T$11:T11)/COUNTIF(T$11:T11,"&gt;0"))</f>
        <v>0</v>
      </c>
      <c r="U12" s="1167">
        <f>IF(SUM(U$11:U11)=0,0,SUM(U$11:U11)/COUNTIF(U$11:U11,"&gt;0"))</f>
        <v>0</v>
      </c>
      <c r="X12" s="66"/>
      <c r="Y12" s="66"/>
      <c r="Z12" s="66"/>
    </row>
    <row r="13" spans="1:26" ht="15">
      <c r="B13" s="432"/>
      <c r="C13" s="333"/>
      <c r="D13" s="98"/>
      <c r="E13" s="412">
        <f>SUMIF('1 BL anterior'!C:C,A13,'1 BL anterior'!E:E)</f>
        <v>0</v>
      </c>
      <c r="F13" s="421"/>
      <c r="G13" s="200"/>
      <c r="H13" s="412">
        <f>SUMIF('2 BL preli'!B:B,A13,'2 BL preli'!D:D)</f>
        <v>0</v>
      </c>
      <c r="I13" s="421">
        <f>SUMIF('2 BL preli'!B:B,B13,'2 BL preli'!D:D)</f>
        <v>0</v>
      </c>
      <c r="J13" s="200"/>
      <c r="K13" s="412">
        <f>SUMIF('3BL ACTUAL'!C:C,A13,'3BL ACTUAL'!E:E)</f>
        <v>0</v>
      </c>
      <c r="L13" s="421">
        <f>SUMIF('3BL ACTUAL'!C:C,B13,'3BL ACTUAL'!E:E)</f>
        <v>0</v>
      </c>
      <c r="M13" s="179"/>
      <c r="N13" s="95"/>
      <c r="O13" s="154"/>
      <c r="P13" s="178"/>
      <c r="Q13" s="420">
        <f>+K13</f>
        <v>0</v>
      </c>
      <c r="R13" s="421">
        <f>+L13</f>
        <v>0</v>
      </c>
      <c r="S13" s="21"/>
      <c r="T13" s="14"/>
      <c r="U13" s="14"/>
      <c r="X13" s="66"/>
      <c r="Y13" s="66"/>
      <c r="Z13" s="66"/>
    </row>
    <row r="14" spans="1:26" ht="15">
      <c r="B14" s="432"/>
      <c r="C14" s="333"/>
      <c r="D14" s="98"/>
      <c r="E14" s="412">
        <f>SUMIF('1 BL anterior'!C:C,A14,'1 BL anterior'!E:E)</f>
        <v>0</v>
      </c>
      <c r="F14" s="421"/>
      <c r="G14" s="200"/>
      <c r="H14" s="412">
        <f>SUMIF('2 BL preli'!B:B,A14,'2 BL preli'!D:D)</f>
        <v>0</v>
      </c>
      <c r="I14" s="421">
        <f>SUMIF('2 BL preli'!B:B,B14,'2 BL preli'!D:D)</f>
        <v>0</v>
      </c>
      <c r="J14" s="200"/>
      <c r="K14" s="412">
        <f>SUMIF('3BL ACTUAL'!C:C,A14,'3BL ACTUAL'!E:E)</f>
        <v>0</v>
      </c>
      <c r="L14" s="421">
        <f>SUMIF('3BL ACTUAL'!C:C,B14,'3BL ACTUAL'!E:E)</f>
        <v>0</v>
      </c>
      <c r="M14" s="179"/>
      <c r="N14" s="95"/>
      <c r="O14" s="154"/>
      <c r="P14" s="178"/>
      <c r="Q14" s="420">
        <f t="shared" ref="Q14:Q21" si="0">+K14</f>
        <v>0</v>
      </c>
      <c r="R14" s="421">
        <f t="shared" ref="R14:R21" si="1">+L14</f>
        <v>0</v>
      </c>
      <c r="S14" s="21"/>
      <c r="T14" s="14"/>
      <c r="U14" s="14"/>
      <c r="X14" s="66"/>
      <c r="Y14" s="66"/>
      <c r="Z14" s="66"/>
    </row>
    <row r="15" spans="1:26" ht="15">
      <c r="B15" s="432"/>
      <c r="C15" s="333"/>
      <c r="D15" s="98"/>
      <c r="E15" s="412">
        <f>SUMIF('1 BL anterior'!C:C,A15,'1 BL anterior'!E:E)</f>
        <v>0</v>
      </c>
      <c r="F15" s="421"/>
      <c r="G15" s="200"/>
      <c r="H15" s="412">
        <f>SUMIF('2 BL preli'!B:B,A15,'2 BL preli'!D:D)</f>
        <v>0</v>
      </c>
      <c r="I15" s="421">
        <f>SUMIF('2 BL preli'!B:B,B15,'2 BL preli'!D:D)</f>
        <v>0</v>
      </c>
      <c r="J15" s="200"/>
      <c r="K15" s="412">
        <f>SUMIF('3BL ACTUAL'!C:C,A15,'3BL ACTUAL'!E:E)</f>
        <v>0</v>
      </c>
      <c r="L15" s="421">
        <f>SUMIF('3BL ACTUAL'!C:C,B15,'3BL ACTUAL'!E:E)</f>
        <v>0</v>
      </c>
      <c r="M15" s="179"/>
      <c r="N15" s="95"/>
      <c r="O15" s="154"/>
      <c r="P15" s="178"/>
      <c r="Q15" s="420">
        <f t="shared" si="0"/>
        <v>0</v>
      </c>
      <c r="R15" s="421">
        <f t="shared" si="1"/>
        <v>0</v>
      </c>
      <c r="S15" s="21"/>
      <c r="T15" s="14"/>
      <c r="U15" s="14"/>
      <c r="X15" s="66"/>
      <c r="Y15" s="66"/>
      <c r="Z15" s="66"/>
    </row>
    <row r="16" spans="1:26" ht="15">
      <c r="B16" s="431"/>
      <c r="C16" s="333"/>
      <c r="D16" s="98"/>
      <c r="E16" s="412">
        <f>SUMIF('1 BL anterior'!C:C,A16,'1 BL anterior'!E:E)</f>
        <v>0</v>
      </c>
      <c r="F16" s="421"/>
      <c r="G16" s="200"/>
      <c r="H16" s="412">
        <f>SUMIF('2 BL preli'!B:B,A16,'2 BL preli'!D:D)</f>
        <v>0</v>
      </c>
      <c r="I16" s="421">
        <f>SUMIF('2 BL preli'!B:B,B16,'2 BL preli'!D:D)</f>
        <v>0</v>
      </c>
      <c r="J16" s="200"/>
      <c r="K16" s="412">
        <f>SUMIF('3BL ACTUAL'!C:C,A16,'3BL ACTUAL'!E:E)</f>
        <v>0</v>
      </c>
      <c r="L16" s="421">
        <f>SUMIF('3BL ACTUAL'!C:C,B16,'3BL ACTUAL'!E:E)</f>
        <v>0</v>
      </c>
      <c r="M16" s="179"/>
      <c r="N16" s="95"/>
      <c r="O16" s="154"/>
      <c r="P16" s="178"/>
      <c r="Q16" s="420">
        <f t="shared" si="0"/>
        <v>0</v>
      </c>
      <c r="R16" s="421">
        <f t="shared" si="1"/>
        <v>0</v>
      </c>
      <c r="S16" s="21"/>
      <c r="T16" s="14"/>
      <c r="U16" s="14"/>
      <c r="X16" s="66"/>
      <c r="Y16" s="66"/>
      <c r="Z16" s="66"/>
    </row>
    <row r="17" spans="2:26" ht="15">
      <c r="B17" s="431"/>
      <c r="C17" s="333"/>
      <c r="D17" s="98"/>
      <c r="E17" s="412">
        <f>SUMIF('1 BL anterior'!C:C,A17,'1 BL anterior'!E:E)</f>
        <v>0</v>
      </c>
      <c r="F17" s="421"/>
      <c r="G17" s="200"/>
      <c r="H17" s="412">
        <f>SUMIF('2 BL preli'!B:B,A17,'2 BL preli'!D:D)</f>
        <v>0</v>
      </c>
      <c r="I17" s="421">
        <f>SUMIF('2 BL preli'!B:B,B17,'2 BL preli'!D:D)</f>
        <v>0</v>
      </c>
      <c r="J17" s="200"/>
      <c r="K17" s="412">
        <f>SUMIF('3BL ACTUAL'!C:C,A17,'3BL ACTUAL'!E:E)</f>
        <v>0</v>
      </c>
      <c r="L17" s="421">
        <f>SUMIF('3BL ACTUAL'!C:C,B17,'3BL ACTUAL'!E:E)</f>
        <v>0</v>
      </c>
      <c r="M17" s="179"/>
      <c r="N17" s="95"/>
      <c r="O17" s="154"/>
      <c r="P17" s="178"/>
      <c r="Q17" s="420">
        <f t="shared" si="0"/>
        <v>0</v>
      </c>
      <c r="R17" s="421">
        <f t="shared" si="1"/>
        <v>0</v>
      </c>
      <c r="S17" s="21"/>
      <c r="T17" s="14"/>
      <c r="U17" s="14"/>
      <c r="X17" s="66"/>
      <c r="Y17" s="66"/>
      <c r="Z17" s="66"/>
    </row>
    <row r="18" spans="2:26">
      <c r="B18" s="57"/>
      <c r="C18" s="63"/>
      <c r="D18" s="98"/>
      <c r="E18" s="412">
        <f>SUMIF('1 BL anterior'!C:C,A18,'1 BL anterior'!E:E)</f>
        <v>0</v>
      </c>
      <c r="F18" s="421"/>
      <c r="G18" s="200"/>
      <c r="H18" s="412">
        <f>SUMIF('2 BL preli'!B:B,A18,'2 BL preli'!D:D)</f>
        <v>0</v>
      </c>
      <c r="I18" s="421">
        <f>SUMIF('2 BL preli'!B:B,B18,'2 BL preli'!D:D)</f>
        <v>0</v>
      </c>
      <c r="J18" s="200"/>
      <c r="K18" s="412">
        <f>SUMIF('3BL ACTUAL'!C:C,A18,'3BL ACTUAL'!E:E)</f>
        <v>0</v>
      </c>
      <c r="L18" s="421">
        <f>SUMIF('3BL ACTUAL'!C:C,B18,'3BL ACTUAL'!E:E)</f>
        <v>0</v>
      </c>
      <c r="M18" s="179"/>
      <c r="N18" s="95"/>
      <c r="O18" s="154"/>
      <c r="P18" s="178"/>
      <c r="Q18" s="420">
        <f t="shared" si="0"/>
        <v>0</v>
      </c>
      <c r="R18" s="421">
        <f t="shared" si="1"/>
        <v>0</v>
      </c>
      <c r="S18" s="21"/>
      <c r="T18" s="14"/>
      <c r="U18" s="14"/>
      <c r="X18" s="66"/>
      <c r="Y18" s="66"/>
      <c r="Z18" s="66"/>
    </row>
    <row r="19" spans="2:26">
      <c r="B19" s="57"/>
      <c r="C19" s="63"/>
      <c r="D19" s="98"/>
      <c r="E19" s="412">
        <f>SUMIF('1 BL anterior'!C:C,A19,'1 BL anterior'!E:E)</f>
        <v>0</v>
      </c>
      <c r="F19" s="421"/>
      <c r="G19" s="200"/>
      <c r="H19" s="412">
        <f>SUMIF('2 BL preli'!B:B,A19,'2 BL preli'!D:D)</f>
        <v>0</v>
      </c>
      <c r="I19" s="421">
        <f>SUMIF('2 BL preli'!B:B,B19,'2 BL preli'!D:D)</f>
        <v>0</v>
      </c>
      <c r="J19" s="200"/>
      <c r="K19" s="412">
        <f>SUMIF('3BL ACTUAL'!C:C,A19,'3BL ACTUAL'!E:E)</f>
        <v>0</v>
      </c>
      <c r="L19" s="421">
        <f>SUMIF('3BL ACTUAL'!C:C,B19,'3BL ACTUAL'!E:E)</f>
        <v>0</v>
      </c>
      <c r="M19" s="179"/>
      <c r="N19" s="95"/>
      <c r="O19" s="154"/>
      <c r="P19" s="178"/>
      <c r="Q19" s="420">
        <f t="shared" si="0"/>
        <v>0</v>
      </c>
      <c r="R19" s="421">
        <f t="shared" si="1"/>
        <v>0</v>
      </c>
      <c r="S19" s="21"/>
      <c r="T19" s="14"/>
      <c r="U19" s="14"/>
      <c r="X19" s="66"/>
      <c r="Y19" s="66"/>
      <c r="Z19" s="66"/>
    </row>
    <row r="20" spans="2:26">
      <c r="B20" s="57"/>
      <c r="C20" s="63"/>
      <c r="D20" s="98"/>
      <c r="E20" s="412">
        <f>SUMIF('1 BL anterior'!C:C,A20,'1 BL anterior'!E:E)</f>
        <v>0</v>
      </c>
      <c r="F20" s="421"/>
      <c r="G20" s="200"/>
      <c r="H20" s="412">
        <f>SUMIF('2 BL preli'!B:B,A20,'2 BL preli'!D:D)</f>
        <v>0</v>
      </c>
      <c r="I20" s="421">
        <f>SUMIF('2 BL preli'!B:B,B20,'2 BL preli'!D:D)</f>
        <v>0</v>
      </c>
      <c r="J20" s="200"/>
      <c r="K20" s="412">
        <f>SUMIF('3BL ACTUAL'!C:C,A20,'3BL ACTUAL'!E:E)</f>
        <v>0</v>
      </c>
      <c r="L20" s="421">
        <f>SUMIF('3BL ACTUAL'!C:C,B20,'3BL ACTUAL'!E:E)</f>
        <v>0</v>
      </c>
      <c r="M20" s="179"/>
      <c r="N20" s="95"/>
      <c r="O20" s="154"/>
      <c r="P20" s="178"/>
      <c r="Q20" s="420">
        <f t="shared" si="0"/>
        <v>0</v>
      </c>
      <c r="R20" s="421">
        <f t="shared" si="1"/>
        <v>0</v>
      </c>
      <c r="S20" s="21"/>
      <c r="T20" s="14"/>
      <c r="U20" s="14"/>
      <c r="X20" s="66"/>
      <c r="Y20" s="66"/>
      <c r="Z20" s="66"/>
    </row>
    <row r="21" spans="2:26">
      <c r="B21" s="57"/>
      <c r="C21" s="63"/>
      <c r="D21" s="98"/>
      <c r="E21" s="412">
        <f>SUMIF('1 BL anterior'!C:C,A21,'1 BL anterior'!E:E)</f>
        <v>0</v>
      </c>
      <c r="F21" s="421"/>
      <c r="G21" s="200"/>
      <c r="H21" s="412">
        <f>SUMIF('2 BL preli'!B:B,A21,'2 BL preli'!D:D)</f>
        <v>0</v>
      </c>
      <c r="I21" s="421">
        <f>SUMIF('2 BL preli'!B:B,B21,'2 BL preli'!D:D)</f>
        <v>0</v>
      </c>
      <c r="J21" s="200"/>
      <c r="K21" s="412">
        <f>SUMIF('3BL ACTUAL'!C:C,A21,'3BL ACTUAL'!E:E)</f>
        <v>0</v>
      </c>
      <c r="L21" s="421">
        <f>SUMIF('3BL ACTUAL'!C:C,B21,'3BL ACTUAL'!E:E)</f>
        <v>0</v>
      </c>
      <c r="M21" s="179"/>
      <c r="N21" s="95"/>
      <c r="O21" s="154"/>
      <c r="P21" s="178"/>
      <c r="Q21" s="420">
        <f t="shared" si="0"/>
        <v>0</v>
      </c>
      <c r="R21" s="421">
        <f t="shared" si="1"/>
        <v>0</v>
      </c>
      <c r="S21" s="21"/>
      <c r="T21" s="14"/>
      <c r="U21" s="14"/>
      <c r="X21" s="66"/>
      <c r="Y21" s="66"/>
      <c r="Z21" s="66"/>
    </row>
    <row r="22" spans="2:26">
      <c r="B22" s="433"/>
      <c r="C22" s="244"/>
      <c r="D22" s="98"/>
      <c r="E22" s="428"/>
      <c r="F22" s="421"/>
      <c r="G22" s="200"/>
      <c r="H22" s="412"/>
      <c r="I22" s="421"/>
      <c r="J22" s="200"/>
      <c r="K22" s="412"/>
      <c r="L22" s="414"/>
      <c r="M22" s="200"/>
      <c r="N22" s="95"/>
      <c r="O22" s="95"/>
      <c r="P22" s="178"/>
      <c r="Q22" s="420"/>
      <c r="R22" s="421"/>
      <c r="S22" s="21"/>
      <c r="T22" s="14"/>
      <c r="U22" s="14"/>
      <c r="X22" s="66"/>
      <c r="Y22" s="66"/>
      <c r="Z22" s="66"/>
    </row>
    <row r="23" spans="2:26" ht="15.75" thickBot="1">
      <c r="B23" s="434"/>
      <c r="C23" s="263"/>
      <c r="E23" s="430"/>
      <c r="F23" s="394"/>
      <c r="G23" s="200"/>
      <c r="H23" s="412"/>
      <c r="I23" s="421"/>
      <c r="J23" s="200"/>
      <c r="K23" s="415"/>
      <c r="L23" s="416"/>
      <c r="M23" s="200"/>
      <c r="N23" s="95"/>
      <c r="O23" s="95"/>
      <c r="P23" s="178"/>
      <c r="Q23" s="422"/>
      <c r="R23" s="394"/>
      <c r="S23" s="21"/>
      <c r="T23" s="14"/>
      <c r="U23" s="14"/>
      <c r="X23" s="66"/>
      <c r="Y23" s="66"/>
      <c r="Z23" s="66"/>
    </row>
    <row r="24" spans="2:26" ht="13.5" thickBot="1">
      <c r="B24" s="57"/>
      <c r="C24" s="11"/>
      <c r="D24" s="12"/>
      <c r="E24" s="422">
        <f>SUM(E13:E23)</f>
        <v>0</v>
      </c>
      <c r="F24" s="422">
        <f>SUM(F13:F23)</f>
        <v>0</v>
      </c>
      <c r="G24" s="427">
        <f>SUM(G9:G23)</f>
        <v>0</v>
      </c>
      <c r="H24" s="422">
        <f>SUM(H13:H23)</f>
        <v>0</v>
      </c>
      <c r="I24" s="422">
        <f>SUM(I13:I23)</f>
        <v>0</v>
      </c>
      <c r="J24" s="200"/>
      <c r="K24" s="422">
        <f>SUM(K13:K23)</f>
        <v>0</v>
      </c>
      <c r="L24" s="422">
        <f>SUM(L13:L23)</f>
        <v>0</v>
      </c>
      <c r="M24" s="423"/>
      <c r="N24" s="96">
        <f>SUM(N9:N23)</f>
        <v>0</v>
      </c>
      <c r="O24" s="96">
        <f>SUM(O9:O23)</f>
        <v>0</v>
      </c>
      <c r="P24" s="96">
        <f>SUM(P9:P23)</f>
        <v>0</v>
      </c>
      <c r="Q24" s="422">
        <f>SUM(Q13:Q23)</f>
        <v>0</v>
      </c>
      <c r="R24" s="422">
        <f>SUM(R13:R23)</f>
        <v>0</v>
      </c>
      <c r="S24" s="1167"/>
      <c r="T24" s="1167"/>
      <c r="U24" s="1167"/>
      <c r="X24" s="66"/>
      <c r="Y24" s="66"/>
      <c r="Z24" s="66"/>
    </row>
    <row r="25" spans="2:26">
      <c r="B25" s="57"/>
      <c r="F25" s="196"/>
      <c r="G25" s="137"/>
      <c r="H25" s="137"/>
      <c r="I25" s="137"/>
      <c r="J25" s="137"/>
      <c r="K25" s="137"/>
      <c r="L25" s="137"/>
      <c r="M25" s="137"/>
      <c r="N25" s="137"/>
      <c r="O25" s="137"/>
      <c r="P25" s="137"/>
      <c r="Q25" s="137"/>
      <c r="R25" s="137"/>
      <c r="X25" s="66"/>
      <c r="Y25" s="66"/>
      <c r="Z25" s="66"/>
    </row>
    <row r="26" spans="2:26" ht="15.75">
      <c r="B26" s="57"/>
      <c r="C26" s="197"/>
      <c r="D26" s="16"/>
      <c r="E26" s="16"/>
      <c r="F26" s="198"/>
      <c r="G26" s="199"/>
      <c r="H26" s="200"/>
      <c r="I26" s="200"/>
      <c r="J26" s="200"/>
      <c r="K26" s="200"/>
      <c r="L26" s="200"/>
      <c r="M26" s="200"/>
      <c r="N26" s="200"/>
      <c r="O26" s="200"/>
      <c r="P26" s="200"/>
      <c r="Q26" s="200"/>
      <c r="R26" s="200"/>
      <c r="S26" s="3"/>
      <c r="X26" s="66"/>
      <c r="Y26" s="66"/>
      <c r="Z26" s="66"/>
    </row>
    <row r="27" spans="2:26">
      <c r="B27" s="57"/>
      <c r="C27" s="137"/>
      <c r="D27" s="137"/>
      <c r="E27" s="137"/>
      <c r="F27" s="137"/>
      <c r="G27" s="137"/>
      <c r="H27" s="137"/>
      <c r="I27" s="137"/>
      <c r="J27" s="137"/>
      <c r="K27" s="137"/>
      <c r="L27" s="137"/>
      <c r="M27" s="137"/>
      <c r="N27" s="137"/>
      <c r="O27" s="200"/>
      <c r="P27" s="200"/>
      <c r="Q27" s="200"/>
      <c r="R27" s="200"/>
      <c r="S27" s="3"/>
      <c r="X27" s="66"/>
      <c r="Y27" s="66"/>
      <c r="Z27" s="66"/>
    </row>
    <row r="28" spans="2:26">
      <c r="B28" s="215"/>
      <c r="C28" s="22" t="s">
        <v>0</v>
      </c>
      <c r="D28" s="3"/>
      <c r="E28" s="3"/>
      <c r="F28" s="3"/>
      <c r="G28" s="137"/>
      <c r="H28" s="137"/>
      <c r="I28" s="137"/>
      <c r="J28" s="137"/>
      <c r="K28" s="137"/>
      <c r="L28" s="137"/>
      <c r="M28" s="137"/>
      <c r="N28" s="137"/>
      <c r="O28" s="200"/>
      <c r="P28" s="200"/>
      <c r="Q28" s="200"/>
      <c r="R28" s="200"/>
      <c r="S28" s="3"/>
      <c r="X28" s="66"/>
      <c r="Y28" s="66"/>
      <c r="Z28" s="66"/>
    </row>
    <row r="29" spans="2:26">
      <c r="B29" s="215"/>
      <c r="C29" s="22" t="s">
        <v>1</v>
      </c>
      <c r="D29" s="3"/>
      <c r="E29" s="3"/>
      <c r="F29" s="3"/>
      <c r="G29" s="199"/>
      <c r="H29" s="200"/>
      <c r="I29" s="200"/>
      <c r="J29" s="200"/>
      <c r="K29" s="200"/>
      <c r="L29" s="200"/>
      <c r="M29" s="200"/>
      <c r="N29" s="200"/>
      <c r="O29" s="200"/>
      <c r="P29" s="200"/>
      <c r="Q29" s="200"/>
      <c r="R29" s="200"/>
      <c r="S29" s="3"/>
      <c r="X29" s="66"/>
      <c r="Y29" s="66"/>
      <c r="Z29" s="66"/>
    </row>
    <row r="30" spans="2:26">
      <c r="B30" s="278"/>
      <c r="C30" s="3"/>
      <c r="D30" s="3"/>
      <c r="E30" s="3"/>
      <c r="F30" s="3"/>
      <c r="G30" s="199"/>
      <c r="H30" s="200"/>
      <c r="I30" s="200"/>
      <c r="J30" s="200"/>
      <c r="K30" s="200"/>
      <c r="L30" s="200"/>
      <c r="M30" s="200"/>
      <c r="N30" s="200"/>
      <c r="O30" s="200"/>
      <c r="P30" s="200"/>
      <c r="Q30" s="200"/>
      <c r="R30" s="200"/>
      <c r="S30" s="3"/>
      <c r="X30" s="66"/>
      <c r="Y30" s="66"/>
      <c r="Z30" s="66"/>
    </row>
    <row r="31" spans="2:26">
      <c r="B31" s="215"/>
      <c r="C31" s="22" t="s">
        <v>2</v>
      </c>
      <c r="D31" s="22"/>
      <c r="E31" s="22"/>
      <c r="F31" s="3" t="s">
        <v>53</v>
      </c>
      <c r="G31" s="201"/>
      <c r="H31" s="200"/>
      <c r="I31" s="200"/>
      <c r="J31" s="200"/>
      <c r="K31" s="200"/>
      <c r="L31" s="200"/>
      <c r="M31" s="200"/>
      <c r="N31" s="200"/>
      <c r="O31" s="200"/>
      <c r="P31" s="200"/>
      <c r="Q31" s="200"/>
      <c r="R31" s="200"/>
      <c r="S31" s="3"/>
      <c r="X31" s="66"/>
      <c r="Y31" s="66"/>
      <c r="Z31" s="66"/>
    </row>
    <row r="32" spans="2:26">
      <c r="B32" s="278">
        <v>1</v>
      </c>
      <c r="C32" s="3" t="s">
        <v>52</v>
      </c>
      <c r="D32" s="22"/>
      <c r="E32" s="22"/>
      <c r="F32" s="3" t="s">
        <v>55</v>
      </c>
      <c r="G32" s="137"/>
      <c r="H32" s="200"/>
      <c r="I32" s="137"/>
      <c r="J32" s="137"/>
      <c r="K32" s="137"/>
      <c r="L32" s="200"/>
      <c r="M32" s="137"/>
      <c r="N32" s="137"/>
      <c r="O32" s="200"/>
      <c r="P32" s="200"/>
      <c r="Q32" s="200"/>
      <c r="R32" s="200"/>
      <c r="X32" s="66"/>
      <c r="Y32" s="66"/>
      <c r="Z32" s="66"/>
    </row>
    <row r="33" spans="2:26">
      <c r="B33" s="278">
        <v>2</v>
      </c>
      <c r="C33" s="3" t="s">
        <v>54</v>
      </c>
      <c r="D33" s="22"/>
      <c r="E33" s="22"/>
      <c r="F33" s="3" t="s">
        <v>56</v>
      </c>
      <c r="G33" s="137"/>
      <c r="H33" s="200"/>
      <c r="I33" s="137"/>
      <c r="J33" s="137"/>
      <c r="K33" s="137"/>
      <c r="L33" s="200"/>
      <c r="M33" s="137"/>
      <c r="N33" s="137"/>
      <c r="O33" s="200"/>
      <c r="P33" s="200"/>
      <c r="Q33" s="200"/>
      <c r="R33" s="200"/>
      <c r="S33" s="202"/>
      <c r="X33" s="66"/>
      <c r="Y33" s="66"/>
      <c r="Z33" s="66"/>
    </row>
    <row r="34" spans="2:26">
      <c r="B34" s="278"/>
      <c r="C34" s="22" t="s">
        <v>3</v>
      </c>
      <c r="D34" s="22"/>
      <c r="E34" s="22"/>
      <c r="F34" s="3" t="s">
        <v>58</v>
      </c>
      <c r="G34" s="137"/>
      <c r="H34" s="200"/>
      <c r="I34" s="137"/>
      <c r="J34" s="137"/>
      <c r="K34" s="137"/>
      <c r="L34" s="200"/>
      <c r="M34" s="137"/>
      <c r="N34" s="137"/>
      <c r="O34" s="200"/>
      <c r="P34" s="200"/>
      <c r="Q34" s="200"/>
      <c r="R34" s="200"/>
      <c r="X34" s="66"/>
      <c r="Y34" s="66"/>
      <c r="Z34" s="66"/>
    </row>
    <row r="35" spans="2:26">
      <c r="B35" s="278">
        <v>3</v>
      </c>
      <c r="C35" s="3" t="s">
        <v>57</v>
      </c>
      <c r="D35" s="3"/>
      <c r="E35" s="3"/>
      <c r="F35" s="3"/>
      <c r="G35" s="137"/>
      <c r="H35" s="200"/>
      <c r="I35" s="137"/>
      <c r="J35" s="137"/>
      <c r="K35" s="137"/>
      <c r="L35" s="200"/>
      <c r="M35" s="137"/>
      <c r="N35" s="137"/>
      <c r="O35" s="200"/>
      <c r="P35" s="200"/>
      <c r="Q35" s="200"/>
      <c r="R35" s="200"/>
    </row>
    <row r="36" spans="2:26">
      <c r="B36" s="278">
        <v>2</v>
      </c>
      <c r="C36" s="3" t="s">
        <v>59</v>
      </c>
      <c r="D36" s="3"/>
      <c r="E36" s="3"/>
      <c r="F36" s="3"/>
      <c r="G36" s="137"/>
      <c r="H36" s="200"/>
      <c r="I36" s="137"/>
      <c r="J36" s="137"/>
      <c r="K36" s="137"/>
      <c r="L36" s="200"/>
      <c r="M36" s="137"/>
      <c r="N36" s="137"/>
      <c r="O36" s="200"/>
      <c r="P36" s="200"/>
      <c r="Q36" s="200"/>
      <c r="R36" s="200"/>
    </row>
    <row r="37" spans="2:26">
      <c r="B37" s="278">
        <v>1</v>
      </c>
      <c r="C37" s="3" t="s">
        <v>60</v>
      </c>
      <c r="D37" s="3"/>
      <c r="E37" s="3"/>
      <c r="F37" s="3"/>
      <c r="G37" s="137"/>
      <c r="H37" s="200"/>
      <c r="I37" s="137"/>
      <c r="J37" s="137"/>
      <c r="K37" s="137"/>
      <c r="L37" s="200"/>
      <c r="M37" s="137"/>
      <c r="N37" s="137"/>
      <c r="O37" s="200"/>
      <c r="P37" s="200"/>
      <c r="Q37" s="200"/>
      <c r="R37" s="200"/>
    </row>
    <row r="38" spans="2:26">
      <c r="B38" s="57"/>
      <c r="G38" s="137"/>
      <c r="H38" s="200"/>
      <c r="I38" s="137"/>
      <c r="J38" s="137"/>
      <c r="K38" s="137"/>
      <c r="L38" s="200"/>
      <c r="M38" s="137"/>
      <c r="N38" s="137"/>
      <c r="O38" s="200"/>
      <c r="P38" s="200"/>
      <c r="Q38" s="200"/>
      <c r="R38" s="200"/>
    </row>
    <row r="39" spans="2:26">
      <c r="B39" s="57"/>
      <c r="F39" s="57"/>
      <c r="L39" s="137"/>
      <c r="O39" s="137"/>
      <c r="P39" s="137"/>
      <c r="Q39" s="137"/>
      <c r="R39" s="137"/>
    </row>
    <row r="40" spans="2:26">
      <c r="B40" s="57"/>
      <c r="F40" s="57"/>
      <c r="L40" s="137"/>
      <c r="O40" s="137"/>
      <c r="P40" s="137"/>
      <c r="Q40" s="137"/>
      <c r="R40" s="137"/>
    </row>
    <row r="41" spans="2:26">
      <c r="B41" s="57"/>
      <c r="F41" s="57"/>
      <c r="L41" s="137"/>
      <c r="O41" s="137"/>
      <c r="P41" s="137"/>
      <c r="Q41" s="137"/>
      <c r="R41" s="137"/>
    </row>
    <row r="42" spans="2:26">
      <c r="B42" s="57"/>
      <c r="F42" s="57"/>
      <c r="L42" s="137"/>
      <c r="O42" s="137"/>
      <c r="P42" s="137"/>
      <c r="Q42" s="137"/>
      <c r="R42" s="137"/>
    </row>
    <row r="43" spans="2:26">
      <c r="B43" s="57"/>
      <c r="F43" s="57"/>
      <c r="L43" s="137"/>
      <c r="O43" s="137"/>
      <c r="P43" s="137"/>
      <c r="Q43" s="137"/>
      <c r="R43" s="137"/>
    </row>
    <row r="44" spans="2:26">
      <c r="B44" s="57"/>
      <c r="F44" s="57"/>
      <c r="L44" s="137"/>
      <c r="O44" s="137"/>
      <c r="P44" s="137"/>
      <c r="Q44" s="137"/>
      <c r="R44" s="137"/>
    </row>
    <row r="45" spans="2:26">
      <c r="B45" s="57"/>
      <c r="F45" s="57"/>
      <c r="L45" s="137"/>
      <c r="O45" s="137"/>
      <c r="P45" s="137"/>
      <c r="Q45" s="137"/>
      <c r="R45" s="137"/>
    </row>
    <row r="46" spans="2:26">
      <c r="B46" s="57"/>
      <c r="F46" s="57"/>
      <c r="L46" s="137"/>
      <c r="O46" s="137"/>
      <c r="P46" s="137"/>
      <c r="Q46" s="137"/>
      <c r="R46" s="137"/>
    </row>
  </sheetData>
  <mergeCells count="6">
    <mergeCell ref="R2:S4"/>
    <mergeCell ref="S6:U6"/>
    <mergeCell ref="E7:F7"/>
    <mergeCell ref="H7:I7"/>
    <mergeCell ref="O7:P7"/>
    <mergeCell ref="S7:T7"/>
  </mergeCells>
  <pageMargins left="0.75" right="0.75" top="1.22" bottom="1" header="0.5" footer="0.5"/>
  <pageSetup paperSize="9" scale="48" orientation="landscape" r:id="rId1"/>
  <headerFooter alignWithMargins="0">
    <oddHeader>&amp;A</oddHeader>
    <oddFooter>Page &amp;P</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00B0F0"/>
  </sheetPr>
  <dimension ref="A1:S105"/>
  <sheetViews>
    <sheetView workbookViewId="0"/>
  </sheetViews>
  <sheetFormatPr baseColWidth="10" defaultRowHeight="12.75"/>
  <cols>
    <col min="1" max="4" width="1.7109375" customWidth="1"/>
    <col min="12" max="12" width="16.5703125" customWidth="1"/>
    <col min="14" max="14" width="18.7109375" customWidth="1"/>
    <col min="15" max="15" width="3.7109375" customWidth="1"/>
    <col min="16" max="16" width="11.5703125" style="634"/>
    <col min="17" max="18" width="11.5703125" style="66"/>
    <col min="19" max="19" width="11.5703125" style="634"/>
  </cols>
  <sheetData>
    <row r="1" spans="1:19">
      <c r="P1" s="1519">
        <v>2018</v>
      </c>
      <c r="S1" s="1519">
        <v>2017</v>
      </c>
    </row>
    <row r="3" spans="1:19">
      <c r="A3" s="1503" t="s">
        <v>3417</v>
      </c>
      <c r="B3" s="1503"/>
      <c r="C3" s="1503"/>
      <c r="D3" s="1503"/>
      <c r="E3" s="1503"/>
      <c r="F3" s="1503"/>
      <c r="G3" s="1503"/>
      <c r="H3" s="1503"/>
      <c r="I3" s="1503"/>
      <c r="J3" s="1503"/>
      <c r="K3" s="1503"/>
      <c r="L3" s="1503"/>
      <c r="M3" s="1503"/>
      <c r="N3" s="1503"/>
      <c r="O3" s="1503"/>
      <c r="P3" s="634">
        <f>+'5 PG101'!L42</f>
        <v>0</v>
      </c>
      <c r="S3" s="634">
        <f>+'5 PG101'!D42</f>
        <v>-24472.241999999969</v>
      </c>
    </row>
    <row r="4" spans="1:19">
      <c r="A4" s="1493"/>
      <c r="B4" s="1504" t="s">
        <v>922</v>
      </c>
      <c r="C4" s="1504"/>
      <c r="D4" s="1504"/>
      <c r="E4" s="1504"/>
      <c r="F4" s="1504"/>
      <c r="G4" s="1504"/>
      <c r="H4" s="1504"/>
      <c r="I4" s="1504"/>
      <c r="J4" s="1504"/>
      <c r="K4" s="1504"/>
      <c r="L4" s="1504"/>
      <c r="M4" s="1504"/>
      <c r="N4" s="1494">
        <v>801</v>
      </c>
      <c r="O4" s="1504"/>
      <c r="P4" s="1518">
        <f>IF(P3&gt;0,+P3,0)</f>
        <v>0</v>
      </c>
      <c r="S4" s="1518">
        <f>IF(S3&gt;0,+S3,0)</f>
        <v>0</v>
      </c>
    </row>
    <row r="5" spans="1:19">
      <c r="A5" s="1493"/>
      <c r="B5" s="1504" t="s">
        <v>3418</v>
      </c>
      <c r="C5" s="1504"/>
      <c r="D5" s="1504"/>
      <c r="E5" s="1504"/>
      <c r="F5" s="1504"/>
      <c r="G5" s="1504"/>
      <c r="H5" s="1504"/>
      <c r="I5" s="1504"/>
      <c r="J5" s="1504"/>
      <c r="K5" s="1504"/>
      <c r="L5" s="1504"/>
      <c r="M5" s="1504"/>
      <c r="N5" s="1494">
        <v>802</v>
      </c>
      <c r="O5" s="1504"/>
      <c r="P5" s="1518">
        <f>IF(P3&gt;0,0,+P3)</f>
        <v>0</v>
      </c>
      <c r="S5" s="1518">
        <f>IF(S3&gt;0,0,+S3)</f>
        <v>-24472.241999999969</v>
      </c>
    </row>
    <row r="6" spans="1:19">
      <c r="A6" s="1493"/>
      <c r="B6" s="1493"/>
      <c r="C6" s="1505" t="s">
        <v>1038</v>
      </c>
      <c r="D6" s="1506"/>
      <c r="E6" s="1506"/>
      <c r="F6" s="1506"/>
      <c r="G6" s="1506"/>
      <c r="H6" s="1506"/>
      <c r="I6" s="1506"/>
      <c r="J6" s="1506"/>
      <c r="K6" s="1507"/>
      <c r="L6" s="1508" t="s">
        <v>3419</v>
      </c>
      <c r="M6" s="1508"/>
      <c r="N6" s="1508" t="s">
        <v>3420</v>
      </c>
      <c r="O6" s="1506"/>
    </row>
    <row r="7" spans="1:19">
      <c r="A7" s="1493"/>
      <c r="B7" s="1493"/>
      <c r="C7" s="1493"/>
      <c r="D7" s="1509" t="s">
        <v>3421</v>
      </c>
      <c r="E7" s="1509"/>
      <c r="F7" s="1509"/>
      <c r="G7" s="1509"/>
      <c r="H7" s="1509"/>
      <c r="I7" s="1509"/>
      <c r="J7" s="1509"/>
      <c r="K7" s="1509"/>
      <c r="L7" s="1495">
        <v>94</v>
      </c>
      <c r="M7" s="1496">
        <f>SUMIF('3BL ACTUAL'!B:B,L7,'3BL ACTUAL'!E:E)</f>
        <v>0</v>
      </c>
      <c r="N7" s="1495">
        <v>95</v>
      </c>
      <c r="O7" s="1509"/>
      <c r="P7" s="634">
        <f>SUMIF('3BL ACTUAL'!B:B,N7,'3BL ACTUAL'!E:E)</f>
        <v>0</v>
      </c>
      <c r="S7" s="634">
        <f>SUMIF('1 BL anterior'!B:B,N7,'1 BL anterior'!E:E)</f>
        <v>0</v>
      </c>
    </row>
    <row r="8" spans="1:19">
      <c r="A8" s="1493"/>
      <c r="B8" s="1493"/>
      <c r="C8" s="1493"/>
      <c r="D8" s="1509" t="s">
        <v>3422</v>
      </c>
      <c r="E8" s="1509"/>
      <c r="F8" s="1509"/>
      <c r="G8" s="1509"/>
      <c r="H8" s="1509"/>
      <c r="I8" s="1509"/>
      <c r="J8" s="1509"/>
      <c r="K8" s="1509"/>
      <c r="L8" s="1495">
        <v>96</v>
      </c>
      <c r="M8" s="1496">
        <f>SUMIF('3BL ACTUAL'!B:B,L8,'3BL ACTUAL'!E:E)</f>
        <v>0</v>
      </c>
      <c r="N8" s="1495">
        <v>97</v>
      </c>
      <c r="O8" s="1509"/>
      <c r="P8" s="634">
        <f>SUMIF('3BL ACTUAL'!B:B,N8,'3BL ACTUAL'!E:E)</f>
        <v>0</v>
      </c>
      <c r="S8" s="634">
        <f>SUMIF('1 BL anterior'!B:B,N8,'1 BL anterior'!E:E)</f>
        <v>0</v>
      </c>
    </row>
    <row r="9" spans="1:19">
      <c r="A9" s="1493"/>
      <c r="B9" s="1493"/>
      <c r="C9" s="1493"/>
      <c r="D9" s="1509" t="s">
        <v>3423</v>
      </c>
      <c r="E9" s="1509"/>
      <c r="F9" s="1509"/>
      <c r="G9" s="1509"/>
      <c r="H9" s="1509"/>
      <c r="I9" s="1509"/>
      <c r="J9" s="1509"/>
      <c r="K9" s="1509"/>
      <c r="L9" s="1510" t="s">
        <v>3424</v>
      </c>
      <c r="M9" s="1510"/>
      <c r="N9" s="1495">
        <v>98</v>
      </c>
      <c r="O9" s="1509"/>
      <c r="P9" s="634">
        <f>SUMIF('3BL ACTUAL'!B:B,N9,'3BL ACTUAL'!E:E)</f>
        <v>0</v>
      </c>
      <c r="S9" s="634">
        <f>SUMIF('1 BL anterior'!B:B,N9,'1 BL anterior'!E:E)</f>
        <v>0</v>
      </c>
    </row>
    <row r="10" spans="1:19">
      <c r="A10" s="1493"/>
      <c r="B10" s="1493"/>
      <c r="C10" s="1503" t="s">
        <v>1042</v>
      </c>
      <c r="D10" s="1503"/>
      <c r="E10" s="1503"/>
      <c r="F10" s="1503"/>
      <c r="G10" s="1503"/>
      <c r="H10" s="1503"/>
      <c r="I10" s="1503"/>
      <c r="J10" s="1503"/>
      <c r="K10" s="1503"/>
      <c r="L10" s="1503"/>
      <c r="M10" s="1503"/>
      <c r="N10" s="1503"/>
      <c r="O10" s="1503"/>
    </row>
    <row r="11" spans="1:19">
      <c r="A11" s="1493"/>
      <c r="B11" s="1493"/>
      <c r="C11" s="1493"/>
      <c r="D11" s="1509" t="s">
        <v>3425</v>
      </c>
      <c r="E11" s="1509"/>
      <c r="F11" s="1509"/>
      <c r="G11" s="1509"/>
      <c r="H11" s="1509"/>
      <c r="I11" s="1509"/>
      <c r="J11" s="1509"/>
      <c r="K11" s="1509"/>
      <c r="L11" s="1509"/>
      <c r="M11" s="1496"/>
      <c r="N11" s="1495">
        <v>803</v>
      </c>
      <c r="O11" s="1509" t="s">
        <v>3307</v>
      </c>
      <c r="P11" s="634">
        <f>-SUMIF('3BL ACTUAL'!B:B,N11,'3BL ACTUAL'!E:E)</f>
        <v>0</v>
      </c>
      <c r="S11" s="634">
        <f>SUMIF('1 BL anterior'!B:B,N11,'1 BL anterior'!E:E)</f>
        <v>0</v>
      </c>
    </row>
    <row r="12" spans="1:19">
      <c r="A12" s="1493"/>
      <c r="B12" s="1493"/>
      <c r="C12" s="1493"/>
      <c r="D12" s="1509" t="s">
        <v>3426</v>
      </c>
      <c r="E12" s="1509"/>
      <c r="F12" s="1509"/>
      <c r="G12" s="1509"/>
      <c r="H12" s="1509"/>
      <c r="I12" s="1509"/>
      <c r="J12" s="1509"/>
      <c r="K12" s="1509"/>
      <c r="L12" s="1509"/>
      <c r="M12" s="1496"/>
      <c r="N12" s="1495">
        <v>804</v>
      </c>
      <c r="O12" s="1509" t="s">
        <v>3307</v>
      </c>
      <c r="P12" s="634">
        <f>-SUMIF('3BL ACTUAL'!B:B,N12,'3BL ACTUAL'!E:E)</f>
        <v>0</v>
      </c>
      <c r="S12" s="634">
        <f>SUMIF('1 BL anterior'!B:B,N12,'1 BL anterior'!E:E)</f>
        <v>0</v>
      </c>
    </row>
    <row r="13" spans="1:19">
      <c r="A13" s="1493"/>
      <c r="B13" s="1493"/>
      <c r="C13" s="1493"/>
      <c r="D13" s="1509" t="s">
        <v>3427</v>
      </c>
      <c r="E13" s="1509"/>
      <c r="F13" s="1509"/>
      <c r="G13" s="1509"/>
      <c r="H13" s="1509"/>
      <c r="I13" s="1509"/>
      <c r="J13" s="1509"/>
      <c r="K13" s="1509"/>
      <c r="L13" s="1509"/>
      <c r="M13" s="1496"/>
      <c r="N13" s="1495">
        <v>805</v>
      </c>
      <c r="O13" s="1509" t="s">
        <v>3510</v>
      </c>
      <c r="P13" s="634">
        <f>-SUMIF('3BL ACTUAL'!B:B,N13,'3BL ACTUAL'!E:E)</f>
        <v>0</v>
      </c>
      <c r="S13" s="634">
        <f>SUMIF('1 BL anterior'!B:B,N13,'1 BL anterior'!E:E)</f>
        <v>0</v>
      </c>
    </row>
    <row r="14" spans="1:19">
      <c r="A14" s="1493"/>
      <c r="B14" s="1493"/>
      <c r="C14" s="1493"/>
      <c r="D14" s="1509" t="s">
        <v>3428</v>
      </c>
      <c r="E14" s="1509"/>
      <c r="F14" s="1509"/>
      <c r="G14" s="1509"/>
      <c r="H14" s="1509"/>
      <c r="I14" s="1509"/>
      <c r="J14" s="1509"/>
      <c r="K14" s="1509"/>
      <c r="L14" s="1509"/>
      <c r="M14" s="1496"/>
      <c r="N14" s="1495">
        <v>806</v>
      </c>
      <c r="O14" s="1509" t="s">
        <v>3511</v>
      </c>
      <c r="P14" s="634">
        <f>SUMIF('3BL ACTUAL'!B:B,N14,'3BL ACTUAL'!E:E)</f>
        <v>0</v>
      </c>
      <c r="S14" s="634">
        <f>SUMIF('1 BL anterior'!B:B,N14,'1 BL anterior'!E:E)</f>
        <v>0</v>
      </c>
    </row>
    <row r="15" spans="1:19">
      <c r="A15" s="1493"/>
      <c r="B15" s="1493"/>
      <c r="C15" s="1493"/>
      <c r="D15" s="1509" t="s">
        <v>3429</v>
      </c>
      <c r="E15" s="1509"/>
      <c r="F15" s="1509"/>
      <c r="G15" s="1509"/>
      <c r="H15" s="1509"/>
      <c r="I15" s="1509"/>
      <c r="J15" s="1509"/>
      <c r="K15" s="1509"/>
      <c r="L15" s="1509"/>
      <c r="M15" s="1496"/>
      <c r="N15" s="1495">
        <v>807</v>
      </c>
      <c r="O15" s="1509" t="s">
        <v>3512</v>
      </c>
      <c r="P15" s="634">
        <f>SUMIF('3BL ACTUAL'!B:B,N15,'3BL ACTUAL'!E:E)</f>
        <v>0</v>
      </c>
      <c r="S15" s="634">
        <f>SUMIF('1 BL anterior'!B:B,N15,'1 BL anterior'!E:E)</f>
        <v>0</v>
      </c>
    </row>
    <row r="16" spans="1:19">
      <c r="A16" s="1493"/>
      <c r="B16" s="1493"/>
      <c r="C16" s="1493"/>
      <c r="D16" s="1509" t="s">
        <v>3430</v>
      </c>
      <c r="E16" s="1509"/>
      <c r="F16" s="1509"/>
      <c r="G16" s="1509"/>
      <c r="H16" s="1509"/>
      <c r="I16" s="1509"/>
      <c r="J16" s="1509"/>
      <c r="K16" s="1509"/>
      <c r="L16" s="1509"/>
      <c r="M16" s="1496"/>
      <c r="N16" s="1495">
        <v>808</v>
      </c>
      <c r="O16" s="1509" t="s">
        <v>3512</v>
      </c>
      <c r="P16" s="634">
        <f>SUMIF('3BL ACTUAL'!B:B,N16,'3BL ACTUAL'!E:E)</f>
        <v>0</v>
      </c>
      <c r="S16" s="634">
        <f>SUMIF('1 BL anterior'!B:B,N16,'1 BL anterior'!E:E)</f>
        <v>0</v>
      </c>
    </row>
    <row r="17" spans="1:19" ht="13.15" customHeight="1">
      <c r="A17" s="1493"/>
      <c r="B17" s="1493"/>
      <c r="C17" s="1493"/>
      <c r="D17" s="1509" t="s">
        <v>3431</v>
      </c>
      <c r="E17" s="1511"/>
      <c r="F17" s="1511"/>
      <c r="G17" s="1509"/>
      <c r="H17" s="1509"/>
      <c r="I17" s="1509"/>
      <c r="J17" s="1509"/>
      <c r="K17" s="1509"/>
      <c r="L17" s="1509"/>
      <c r="M17" s="1496"/>
      <c r="N17" s="1495">
        <v>809</v>
      </c>
      <c r="O17" s="1511" t="s">
        <v>3511</v>
      </c>
      <c r="P17" s="634">
        <f>SUMIF('3BL ACTUAL'!B:B,N17,'3BL ACTUAL'!E:E)</f>
        <v>0</v>
      </c>
      <c r="S17" s="634">
        <f>SUMIF('1 BL anterior'!B:B,N17,'1 BL anterior'!E:E)</f>
        <v>0</v>
      </c>
    </row>
    <row r="18" spans="1:19">
      <c r="A18" s="1493"/>
      <c r="B18" s="1493"/>
      <c r="C18" s="1493"/>
      <c r="D18" s="1509" t="s">
        <v>3432</v>
      </c>
      <c r="E18" s="1509"/>
      <c r="F18" s="1509"/>
      <c r="G18" s="1509"/>
      <c r="H18" s="1509"/>
      <c r="I18" s="1509"/>
      <c r="J18" s="1509"/>
      <c r="K18" s="1509"/>
      <c r="L18" s="1509"/>
      <c r="M18" s="1496"/>
      <c r="N18" s="1495">
        <v>810</v>
      </c>
      <c r="O18" s="1509" t="s">
        <v>3510</v>
      </c>
      <c r="P18" s="634">
        <f>-SUMIF('3BL ACTUAL'!B:B,N18,'3BL ACTUAL'!E:E)</f>
        <v>0</v>
      </c>
      <c r="S18" s="634">
        <f>SUMIF('1 BL anterior'!B:B,N18,'1 BL anterior'!E:E)</f>
        <v>0</v>
      </c>
    </row>
    <row r="19" spans="1:19">
      <c r="A19" s="1493"/>
      <c r="B19" s="1493"/>
      <c r="C19" s="1493"/>
      <c r="D19" s="1509" t="s">
        <v>3433</v>
      </c>
      <c r="E19" s="1509"/>
      <c r="F19" s="1509"/>
      <c r="G19" s="1509"/>
      <c r="H19" s="1509"/>
      <c r="I19" s="1509"/>
      <c r="J19" s="1509"/>
      <c r="K19" s="1509"/>
      <c r="L19" s="1509"/>
      <c r="M19" s="1496"/>
      <c r="N19" s="1495">
        <v>811</v>
      </c>
      <c r="O19" s="1509" t="s">
        <v>3511</v>
      </c>
      <c r="P19" s="634">
        <f>SUMIF('3BL ACTUAL'!B:B,N19,'3BL ACTUAL'!E:E)</f>
        <v>0</v>
      </c>
      <c r="S19" s="634">
        <f>SUMIF('1 BL anterior'!B:B,N19,'1 BL anterior'!E:E)</f>
        <v>0</v>
      </c>
    </row>
    <row r="20" spans="1:19">
      <c r="A20" s="1493"/>
      <c r="B20" s="1493"/>
      <c r="C20" s="1493"/>
      <c r="D20" s="1509" t="s">
        <v>3434</v>
      </c>
      <c r="E20" s="1509"/>
      <c r="F20" s="1509"/>
      <c r="G20" s="1509"/>
      <c r="H20" s="1509"/>
      <c r="I20" s="1509"/>
      <c r="J20" s="1509"/>
      <c r="K20" s="1509"/>
      <c r="L20" s="1509"/>
      <c r="M20" s="1496"/>
      <c r="N20" s="1495">
        <v>812</v>
      </c>
      <c r="O20" s="1509" t="s">
        <v>3307</v>
      </c>
      <c r="P20" s="634">
        <f>-SUMIF('3BL ACTUAL'!B:B,N20,'3BL ACTUAL'!E:E)</f>
        <v>0</v>
      </c>
      <c r="S20" s="634">
        <f>SUMIF('1 BL anterior'!B:B,N20,'1 BL anterior'!E:E)</f>
        <v>0</v>
      </c>
    </row>
    <row r="21" spans="1:19">
      <c r="A21" s="1493"/>
      <c r="B21" s="1493"/>
      <c r="C21" s="1493"/>
      <c r="D21" s="1509" t="s">
        <v>3435</v>
      </c>
      <c r="E21" s="1509"/>
      <c r="F21" s="1509"/>
      <c r="G21" s="1509"/>
      <c r="H21" s="1509"/>
      <c r="I21" s="1509"/>
      <c r="J21" s="1509"/>
      <c r="K21" s="1509"/>
      <c r="L21" s="1509"/>
      <c r="M21" s="1496"/>
      <c r="N21" s="1495">
        <v>813</v>
      </c>
      <c r="O21" s="1509" t="s">
        <v>3511</v>
      </c>
      <c r="P21" s="634">
        <f>SUMIF('3BL ACTUAL'!B:B,N21,'3BL ACTUAL'!E:E)</f>
        <v>0</v>
      </c>
      <c r="S21" s="634">
        <f>SUMIF('1 BL anterior'!B:B,N21,'1 BL anterior'!E:E)</f>
        <v>0</v>
      </c>
    </row>
    <row r="22" spans="1:19">
      <c r="A22" s="1493"/>
      <c r="B22" s="1493"/>
      <c r="C22" s="1505" t="s">
        <v>3436</v>
      </c>
      <c r="D22" s="1506"/>
      <c r="E22" s="1506"/>
      <c r="F22" s="1506"/>
      <c r="G22" s="1506"/>
      <c r="H22" s="1506"/>
      <c r="I22" s="1506"/>
      <c r="J22" s="1506"/>
      <c r="K22" s="1507"/>
      <c r="L22" s="1508" t="s">
        <v>3419</v>
      </c>
      <c r="M22" s="1508"/>
      <c r="N22" s="1508" t="s">
        <v>3420</v>
      </c>
      <c r="O22" s="1506"/>
    </row>
    <row r="23" spans="1:19">
      <c r="A23" s="1493"/>
      <c r="B23" s="1493"/>
      <c r="C23" s="1493"/>
      <c r="D23" s="1509" t="s">
        <v>3437</v>
      </c>
      <c r="E23" s="1509"/>
      <c r="F23" s="1509"/>
      <c r="G23" s="1509"/>
      <c r="H23" s="1509"/>
      <c r="I23" s="1509"/>
      <c r="J23" s="1509"/>
      <c r="K23" s="1509"/>
      <c r="L23" s="1495">
        <v>814</v>
      </c>
      <c r="M23" s="1496">
        <f>SUMIF('3BL ACTUAL'!B:B,L23,'3BL ACTUAL'!E:E)</f>
        <v>0</v>
      </c>
      <c r="N23" s="1495">
        <v>815</v>
      </c>
      <c r="O23" s="1509"/>
      <c r="P23" s="634">
        <f>SUMIF('3BL ACTUAL'!B:B,N23,'3BL ACTUAL'!E:E)</f>
        <v>0</v>
      </c>
      <c r="S23" s="634">
        <f>SUMIF('1 BL anterior'!B:B,N23,'1 BL anterior'!E:E)</f>
        <v>0</v>
      </c>
    </row>
    <row r="24" spans="1:19">
      <c r="A24" s="1493"/>
      <c r="B24" s="1493"/>
      <c r="C24" s="1493"/>
      <c r="D24" s="1509" t="s">
        <v>3438</v>
      </c>
      <c r="E24" s="1509"/>
      <c r="F24" s="1509"/>
      <c r="G24" s="1509"/>
      <c r="H24" s="1509" t="s">
        <v>2418</v>
      </c>
      <c r="I24" s="1509"/>
      <c r="J24" s="1509"/>
      <c r="K24" s="1509"/>
      <c r="L24" s="1495">
        <v>816</v>
      </c>
      <c r="M24" s="1496">
        <f>SUMIF('3BL ACTUAL'!B:B,L24,'3BL ACTUAL'!E:E)</f>
        <v>0</v>
      </c>
      <c r="N24" s="1495">
        <v>817</v>
      </c>
      <c r="O24" s="1509"/>
      <c r="P24" s="634">
        <f>SUMIF('3BL ACTUAL'!B:B,N24,'3BL ACTUAL'!E:E)</f>
        <v>0</v>
      </c>
      <c r="S24" s="634">
        <f>SUMIF('1 BL anterior'!B:B,N24,'1 BL anterior'!E:E)</f>
        <v>0</v>
      </c>
    </row>
    <row r="25" spans="1:19">
      <c r="A25" s="1493"/>
      <c r="B25" s="1493"/>
      <c r="C25" s="1493"/>
      <c r="D25" s="1509" t="s">
        <v>3439</v>
      </c>
      <c r="E25" s="1509"/>
      <c r="F25" s="1509"/>
      <c r="G25" s="1509"/>
      <c r="H25" s="1509" t="s">
        <v>2418</v>
      </c>
      <c r="I25" s="1509"/>
      <c r="J25" s="1509"/>
      <c r="K25" s="1509"/>
      <c r="L25" s="1495">
        <v>818</v>
      </c>
      <c r="M25" s="1496">
        <f>SUMIF('3BL ACTUAL'!B:B,L25,'3BL ACTUAL'!E:E)</f>
        <v>0</v>
      </c>
      <c r="N25" s="1495">
        <v>819</v>
      </c>
      <c r="O25" s="1509"/>
      <c r="P25" s="634">
        <f>SUMIF('3BL ACTUAL'!B:B,N25,'3BL ACTUAL'!E:E)</f>
        <v>0</v>
      </c>
      <c r="S25" s="634">
        <f>SUMIF('1 BL anterior'!B:B,N25,'1 BL anterior'!E:E)</f>
        <v>0</v>
      </c>
    </row>
    <row r="26" spans="1:19">
      <c r="A26" s="1493"/>
      <c r="B26" s="1493"/>
      <c r="C26" s="1493"/>
      <c r="D26" s="1509" t="s">
        <v>3440</v>
      </c>
      <c r="E26" s="1509"/>
      <c r="F26" s="1509"/>
      <c r="G26" s="1509"/>
      <c r="H26" s="1509" t="s">
        <v>2418</v>
      </c>
      <c r="I26" s="1509"/>
      <c r="J26" s="1509"/>
      <c r="K26" s="1509"/>
      <c r="L26" s="1495">
        <v>820</v>
      </c>
      <c r="M26" s="1496">
        <f>SUMIF('3BL ACTUAL'!B:B,L26,'3BL ACTUAL'!E:E)</f>
        <v>0</v>
      </c>
      <c r="N26" s="1495">
        <v>821</v>
      </c>
      <c r="O26" s="1509"/>
      <c r="P26" s="634">
        <f>SUMIF('3BL ACTUAL'!B:B,N26,'3BL ACTUAL'!E:E)</f>
        <v>0</v>
      </c>
      <c r="S26" s="634">
        <f>SUMIF('1 BL anterior'!B:B,N26,'1 BL anterior'!E:E)</f>
        <v>0</v>
      </c>
    </row>
    <row r="27" spans="1:19">
      <c r="A27" s="1493"/>
      <c r="B27" s="1493"/>
      <c r="C27" s="1493"/>
      <c r="D27" s="1509" t="s">
        <v>3441</v>
      </c>
      <c r="E27" s="1509"/>
      <c r="F27" s="1509"/>
      <c r="G27" s="1509"/>
      <c r="H27" s="1509" t="s">
        <v>2418</v>
      </c>
      <c r="I27" s="1509"/>
      <c r="J27" s="1509"/>
      <c r="K27" s="1509"/>
      <c r="L27" s="1495">
        <v>822</v>
      </c>
      <c r="M27" s="1496">
        <f>SUMIF('3BL ACTUAL'!B:B,L27,'3BL ACTUAL'!E:E)</f>
        <v>0</v>
      </c>
      <c r="N27" s="1495">
        <v>823</v>
      </c>
      <c r="O27" s="1509"/>
      <c r="P27" s="634">
        <f>SUMIF('3BL ACTUAL'!B:B,N27,'3BL ACTUAL'!E:E)</f>
        <v>0</v>
      </c>
      <c r="S27" s="634">
        <f>SUMIF('1 BL anterior'!B:B,N27,'1 BL anterior'!E:E)</f>
        <v>0</v>
      </c>
    </row>
    <row r="28" spans="1:19">
      <c r="A28" s="1493"/>
      <c r="B28" s="1493"/>
      <c r="C28" s="1493"/>
      <c r="D28" s="1509" t="s">
        <v>3442</v>
      </c>
      <c r="E28" s="1509"/>
      <c r="F28" s="1509"/>
      <c r="G28" s="1509"/>
      <c r="H28" s="1509" t="s">
        <v>2418</v>
      </c>
      <c r="I28" s="1509"/>
      <c r="J28" s="1509"/>
      <c r="K28" s="1509"/>
      <c r="L28" s="1495">
        <v>824</v>
      </c>
      <c r="M28" s="1496">
        <f>SUMIF('3BL ACTUAL'!B:B,L28,'3BL ACTUAL'!E:E)</f>
        <v>0</v>
      </c>
      <c r="N28" s="1495">
        <v>825</v>
      </c>
      <c r="O28" s="1509"/>
      <c r="P28" s="634">
        <f>SUMIF('3BL ACTUAL'!B:B,N28,'3BL ACTUAL'!E:E)</f>
        <v>0</v>
      </c>
      <c r="S28" s="634">
        <f>SUMIF('1 BL anterior'!B:B,N28,'1 BL anterior'!E:E)</f>
        <v>0</v>
      </c>
    </row>
    <row r="29" spans="1:19">
      <c r="A29" s="1493"/>
      <c r="B29" s="1493"/>
      <c r="C29" s="1493"/>
      <c r="D29" s="1509" t="s">
        <v>3443</v>
      </c>
      <c r="E29" s="1509"/>
      <c r="F29" s="1509"/>
      <c r="G29" s="1509"/>
      <c r="H29" s="1509" t="s">
        <v>2418</v>
      </c>
      <c r="I29" s="1509"/>
      <c r="J29" s="1509"/>
      <c r="K29" s="1509"/>
      <c r="L29" s="1495">
        <v>826</v>
      </c>
      <c r="M29" s="1496">
        <f>SUMIF('3BL ACTUAL'!B:B,L29,'3BL ACTUAL'!E:E)</f>
        <v>0</v>
      </c>
      <c r="N29" s="1495">
        <v>827</v>
      </c>
      <c r="O29" s="1509"/>
      <c r="P29" s="634">
        <f>SUMIF('3BL ACTUAL'!B:B,N29,'3BL ACTUAL'!E:E)</f>
        <v>0</v>
      </c>
      <c r="S29" s="634">
        <f>SUMIF('1 BL anterior'!B:B,N29,'1 BL anterior'!E:E)</f>
        <v>0</v>
      </c>
    </row>
    <row r="30" spans="1:19">
      <c r="A30" s="1493"/>
      <c r="B30" s="1493"/>
      <c r="C30" s="1493"/>
      <c r="D30" s="1508" t="s">
        <v>3444</v>
      </c>
      <c r="E30" s="1508"/>
      <c r="F30" s="1508"/>
      <c r="G30" s="1508"/>
      <c r="H30" s="1508"/>
      <c r="I30" s="1508"/>
      <c r="J30" s="1508"/>
      <c r="K30" s="1508"/>
      <c r="L30" s="1508" t="s">
        <v>3419</v>
      </c>
      <c r="M30" s="1508"/>
      <c r="N30" s="1508" t="s">
        <v>3420</v>
      </c>
      <c r="O30" s="1508"/>
    </row>
    <row r="31" spans="1:19">
      <c r="A31" s="1493"/>
      <c r="B31" s="1493"/>
      <c r="C31" s="1493"/>
      <c r="D31" s="1493"/>
      <c r="E31" s="1509" t="s">
        <v>3445</v>
      </c>
      <c r="F31" s="1509"/>
      <c r="G31" s="1509"/>
      <c r="H31" s="1509"/>
      <c r="I31" s="1509"/>
      <c r="J31" s="1509"/>
      <c r="K31" s="1509"/>
      <c r="L31" s="1495">
        <v>828</v>
      </c>
      <c r="M31" s="1496">
        <f>SUMIF('3BL ACTUAL'!B:B,L31,'3BL ACTUAL'!E:E)</f>
        <v>0</v>
      </c>
      <c r="N31" s="1495">
        <v>829</v>
      </c>
      <c r="O31" s="1493"/>
      <c r="P31" s="634">
        <f>SUMIF('3BL ACTUAL'!B:B,N31,'3BL ACTUAL'!E:E)</f>
        <v>0</v>
      </c>
      <c r="S31" s="634">
        <f>SUMIF('1 BL anterior'!B:B,N31,'1 BL anterior'!E:E)</f>
        <v>0</v>
      </c>
    </row>
    <row r="32" spans="1:19">
      <c r="A32" s="1493"/>
      <c r="B32" s="1493"/>
      <c r="C32" s="1493"/>
      <c r="D32" s="1493"/>
      <c r="E32" s="1509" t="s">
        <v>3446</v>
      </c>
      <c r="F32" s="1509"/>
      <c r="G32" s="1509"/>
      <c r="H32" s="1509"/>
      <c r="I32" s="1509"/>
      <c r="J32" s="1509"/>
      <c r="K32" s="1509"/>
      <c r="L32" s="1495">
        <v>830</v>
      </c>
      <c r="M32" s="1496">
        <f>SUMIF('3BL ACTUAL'!B:B,L32,'3BL ACTUAL'!E:E)</f>
        <v>0</v>
      </c>
      <c r="N32" s="1495">
        <v>831</v>
      </c>
      <c r="O32" s="1493"/>
      <c r="P32" s="634">
        <f>SUMIF('3BL ACTUAL'!B:B,N32,'3BL ACTUAL'!E:E)</f>
        <v>0</v>
      </c>
      <c r="S32" s="634">
        <f>SUMIF('1 BL anterior'!B:B,N32,'1 BL anterior'!E:E)</f>
        <v>0</v>
      </c>
    </row>
    <row r="33" spans="1:19">
      <c r="A33" s="1493"/>
      <c r="B33" s="1493"/>
      <c r="C33" s="1493"/>
      <c r="D33" s="1509" t="s">
        <v>3447</v>
      </c>
      <c r="E33" s="1509"/>
      <c r="F33" s="1509"/>
      <c r="G33" s="1509"/>
      <c r="H33" s="1509"/>
      <c r="I33" s="1509"/>
      <c r="J33" s="1509"/>
      <c r="K33" s="1509"/>
      <c r="L33" s="1510" t="s">
        <v>3424</v>
      </c>
      <c r="M33" s="1510"/>
      <c r="N33" s="1495">
        <v>833</v>
      </c>
      <c r="O33" s="1509"/>
      <c r="P33" s="634">
        <f>SUMIF('3BL ACTUAL'!B:B,N33,'3BL ACTUAL'!E:E)</f>
        <v>0</v>
      </c>
      <c r="S33" s="634">
        <f>SUMIF('1 BL anterior'!B:B,N33,'1 BL anterior'!E:E)</f>
        <v>0</v>
      </c>
    </row>
    <row r="34" spans="1:19">
      <c r="A34" s="1493"/>
      <c r="B34" s="1493"/>
      <c r="C34" s="1493"/>
      <c r="D34" s="1509" t="s">
        <v>3448</v>
      </c>
      <c r="E34" s="1509"/>
      <c r="F34" s="1509"/>
      <c r="G34" s="1509"/>
      <c r="H34" s="1509" t="s">
        <v>2418</v>
      </c>
      <c r="I34" s="1509"/>
      <c r="J34" s="1509"/>
      <c r="K34" s="1509"/>
      <c r="L34" s="1495">
        <v>834</v>
      </c>
      <c r="M34" s="1496">
        <f>SUMIF('3BL ACTUAL'!B:B,L34,'3BL ACTUAL'!E:E)</f>
        <v>0</v>
      </c>
      <c r="N34" s="1495">
        <v>835</v>
      </c>
      <c r="O34" s="1509"/>
      <c r="P34" s="634">
        <f>SUMIF('3BL ACTUAL'!B:B,N34,'3BL ACTUAL'!E:E)</f>
        <v>0</v>
      </c>
      <c r="S34" s="634">
        <f>SUMIF('1 BL anterior'!B:B,N34,'1 BL anterior'!E:E)</f>
        <v>0</v>
      </c>
    </row>
    <row r="35" spans="1:19">
      <c r="A35" s="1493"/>
      <c r="B35" s="1509" t="s">
        <v>3449</v>
      </c>
      <c r="C35" s="1509"/>
      <c r="D35" s="1509"/>
      <c r="E35" s="1509"/>
      <c r="F35" s="1509"/>
      <c r="G35" s="1509"/>
      <c r="H35" s="1509"/>
      <c r="I35" s="1509"/>
      <c r="J35" s="1509"/>
      <c r="K35" s="1509"/>
      <c r="L35" s="1509"/>
      <c r="M35" s="1509"/>
      <c r="N35" s="1495">
        <v>836</v>
      </c>
      <c r="O35" s="1509"/>
      <c r="P35" s="634">
        <f>SUMIF('3BL ACTUAL'!B:B,N35,'3BL ACTUAL'!E:E)</f>
        <v>0</v>
      </c>
      <c r="S35" s="634">
        <f>SUMIF('1 BL anterior'!B:B,N35,'1 BL anterior'!E:E)</f>
        <v>0</v>
      </c>
    </row>
    <row r="36" spans="1:19">
      <c r="A36" s="1493"/>
      <c r="B36" s="1512" t="s">
        <v>3450</v>
      </c>
      <c r="C36" s="1512"/>
      <c r="D36" s="1512"/>
      <c r="E36" s="1512"/>
      <c r="F36" s="1512"/>
      <c r="G36" s="1512"/>
      <c r="H36" s="1512"/>
      <c r="I36" s="1512"/>
      <c r="J36" s="1512"/>
      <c r="K36" s="1512"/>
      <c r="L36" s="1512"/>
      <c r="M36" s="1512"/>
      <c r="N36" s="1495">
        <v>837</v>
      </c>
      <c r="O36" s="1512"/>
      <c r="P36" s="634">
        <f>SUMIF('3BL ACTUAL'!B:B,N36,'3BL ACTUAL'!E:E)</f>
        <v>0</v>
      </c>
      <c r="S36" s="634">
        <f>SUMIF('1 BL anterior'!B:B,N36,'1 BL anterior'!E:E)</f>
        <v>0</v>
      </c>
    </row>
    <row r="37" spans="1:19">
      <c r="A37" s="1493"/>
      <c r="B37" s="1493"/>
      <c r="C37" s="1503" t="s">
        <v>3451</v>
      </c>
      <c r="D37" s="1503"/>
      <c r="E37" s="1503"/>
      <c r="F37" s="1503"/>
      <c r="G37" s="1503"/>
      <c r="H37" s="1503"/>
      <c r="I37" s="1503"/>
      <c r="J37" s="1503"/>
      <c r="K37" s="1503"/>
      <c r="L37" s="1503"/>
      <c r="M37" s="1503"/>
      <c r="N37" s="1503"/>
      <c r="O37" s="1503"/>
    </row>
    <row r="38" spans="1:19">
      <c r="A38" s="1493"/>
      <c r="B38" s="1493"/>
      <c r="C38" s="1493"/>
      <c r="D38" s="1509" t="s">
        <v>3452</v>
      </c>
      <c r="E38" s="1509"/>
      <c r="F38" s="1509"/>
      <c r="G38" s="1509"/>
      <c r="H38" s="1509"/>
      <c r="I38" s="1509"/>
      <c r="J38" s="1509"/>
      <c r="K38" s="1509"/>
      <c r="L38" s="1509"/>
      <c r="M38" s="1509"/>
      <c r="N38" s="1495">
        <v>838</v>
      </c>
      <c r="O38" s="1509"/>
      <c r="P38" s="634">
        <f>SUMIF('3BL ACTUAL'!B:B,N38,'3BL ACTUAL'!E:E)</f>
        <v>0</v>
      </c>
      <c r="S38" s="634">
        <f>SUMIF('1 BL anterior'!B:B,N38,'1 BL anterior'!E:E)</f>
        <v>0</v>
      </c>
    </row>
    <row r="39" spans="1:19">
      <c r="A39" s="1493"/>
      <c r="B39" s="1493"/>
      <c r="C39" s="1493"/>
      <c r="D39" s="1509" t="s">
        <v>3453</v>
      </c>
      <c r="E39" s="1509"/>
      <c r="F39" s="1509"/>
      <c r="G39" s="1509"/>
      <c r="H39" s="1509"/>
      <c r="I39" s="1509"/>
      <c r="J39" s="1509"/>
      <c r="K39" s="1509"/>
      <c r="L39" s="1509"/>
      <c r="M39" s="1509"/>
      <c r="N39" s="1495">
        <v>839</v>
      </c>
      <c r="O39" s="1509"/>
      <c r="P39" s="505">
        <f>SUMIF('3BL ACTUAL'!B:B,N39,'3BL ACTUAL'!E:E)</f>
        <v>0</v>
      </c>
      <c r="S39" s="634">
        <f>SUMIF('1 BL anterior'!B:B,N39,'1 BL anterior'!E:E)</f>
        <v>0</v>
      </c>
    </row>
    <row r="40" spans="1:19">
      <c r="A40" s="1493"/>
      <c r="B40" s="1493"/>
      <c r="C40" s="1493"/>
      <c r="D40" s="1509" t="s">
        <v>3454</v>
      </c>
      <c r="E40" s="1509"/>
      <c r="F40" s="1509"/>
      <c r="G40" s="1509"/>
      <c r="H40" s="1509"/>
      <c r="I40" s="1509"/>
      <c r="J40" s="1509"/>
      <c r="K40" s="1509"/>
      <c r="L40" s="1509"/>
      <c r="M40" s="1509"/>
      <c r="N40" s="1495">
        <v>840</v>
      </c>
      <c r="O40" s="1509"/>
      <c r="P40" s="634">
        <f>SUMIF('3BL ACTUAL'!B:B,N40,'3BL ACTUAL'!E:E)</f>
        <v>0</v>
      </c>
      <c r="S40" s="634">
        <f>SUMIF('1 BL anterior'!B:B,N40,'1 BL anterior'!E:E)</f>
        <v>0</v>
      </c>
    </row>
    <row r="41" spans="1:19">
      <c r="A41" s="1493"/>
      <c r="B41" s="1493"/>
      <c r="C41" s="1503" t="s">
        <v>3455</v>
      </c>
      <c r="D41" s="1503"/>
      <c r="E41" s="1503"/>
      <c r="F41" s="1503"/>
      <c r="G41" s="1503"/>
      <c r="H41" s="1503"/>
      <c r="I41" s="1503"/>
      <c r="J41" s="1503"/>
      <c r="K41" s="1503"/>
      <c r="L41" s="1503"/>
      <c r="M41" s="1503"/>
      <c r="N41" s="1503"/>
      <c r="O41" s="1503"/>
    </row>
    <row r="42" spans="1:19">
      <c r="A42" s="1493"/>
      <c r="B42" s="1493"/>
      <c r="C42" s="1493"/>
      <c r="D42" s="1513" t="s">
        <v>3456</v>
      </c>
      <c r="E42" s="1514"/>
      <c r="F42" s="1514"/>
      <c r="G42" s="1514"/>
      <c r="H42" s="1514"/>
      <c r="I42" s="1514"/>
      <c r="J42" s="1514"/>
      <c r="K42" s="1514"/>
      <c r="L42" s="1514"/>
      <c r="M42" s="1515"/>
      <c r="N42" s="1495">
        <v>841</v>
      </c>
      <c r="O42" s="1513"/>
      <c r="P42" s="505">
        <f>SUMIF('3BL ACTUAL'!B:B,N42,'3BL ACTUAL'!E:E)</f>
        <v>0</v>
      </c>
      <c r="S42" s="634">
        <f>SUMIF('1 BL anterior'!B:B,N42,'1 BL anterior'!E:E)</f>
        <v>0</v>
      </c>
    </row>
    <row r="43" spans="1:19">
      <c r="A43" s="1493"/>
      <c r="B43" s="1493"/>
      <c r="C43" s="1493"/>
      <c r="D43" s="1508" t="s">
        <v>3457</v>
      </c>
      <c r="E43" s="1508"/>
      <c r="F43" s="1508"/>
      <c r="G43" s="1508"/>
      <c r="H43" s="1508" t="s">
        <v>2418</v>
      </c>
      <c r="I43" s="1508"/>
      <c r="J43" s="1508"/>
      <c r="K43" s="1508"/>
      <c r="L43" s="1503" t="s">
        <v>3458</v>
      </c>
      <c r="M43" s="1503"/>
      <c r="N43" s="1503" t="s">
        <v>3459</v>
      </c>
      <c r="O43" s="1508"/>
      <c r="P43" s="505"/>
      <c r="S43" s="505"/>
    </row>
    <row r="44" spans="1:19">
      <c r="A44" s="1493"/>
      <c r="B44" s="1493"/>
      <c r="C44" s="1493"/>
      <c r="D44" s="1493"/>
      <c r="E44" s="1509" t="s">
        <v>3449</v>
      </c>
      <c r="F44" s="1509"/>
      <c r="G44" s="1509"/>
      <c r="H44" s="1509"/>
      <c r="I44" s="1509"/>
      <c r="J44" s="1509"/>
      <c r="K44" s="1509"/>
      <c r="L44" s="1495">
        <v>842</v>
      </c>
      <c r="M44" s="1496">
        <f>SUMIF('3BL ACTUAL'!B:B,L44,'3BL ACTUAL'!E:E)</f>
        <v>0</v>
      </c>
      <c r="N44" s="1495">
        <v>843</v>
      </c>
      <c r="O44" s="1493"/>
      <c r="P44" s="1518">
        <f>SUM(P7:P43)+P4</f>
        <v>0</v>
      </c>
      <c r="S44" s="1518">
        <f>SUM(S7:S43)+S4</f>
        <v>0</v>
      </c>
    </row>
    <row r="45" spans="1:19">
      <c r="A45" s="1493"/>
      <c r="B45" s="1493"/>
      <c r="C45" s="1493"/>
      <c r="D45" s="1493"/>
      <c r="E45" s="1509" t="s">
        <v>3450</v>
      </c>
      <c r="F45" s="1509"/>
      <c r="G45" s="1509"/>
      <c r="H45" s="1509"/>
      <c r="I45" s="1509"/>
      <c r="J45" s="1509"/>
      <c r="K45" s="1509"/>
      <c r="L45" s="1495">
        <v>844</v>
      </c>
      <c r="M45" s="1496">
        <f>SUMIF('3BL ACTUAL'!B:B,L45,'3BL ACTUAL'!E:E)</f>
        <v>0</v>
      </c>
      <c r="N45" s="1495">
        <v>845</v>
      </c>
      <c r="O45" s="1493"/>
      <c r="P45" s="634">
        <f>SUMIF('3BL ACTUAL'!B:B,N45,'3BL ACTUAL'!E:E)</f>
        <v>0</v>
      </c>
      <c r="S45" s="634">
        <f>SUMIF('1 BL anterior'!B:B,N45,'1 BL anterior'!E:E)</f>
        <v>0</v>
      </c>
    </row>
    <row r="46" spans="1:19">
      <c r="A46" s="1493"/>
      <c r="B46" s="1493"/>
      <c r="C46" s="1493"/>
      <c r="D46" s="1509" t="s">
        <v>3460</v>
      </c>
      <c r="E46" s="1509"/>
      <c r="F46" s="1509"/>
      <c r="G46" s="1509"/>
      <c r="H46" s="1509" t="s">
        <v>2418</v>
      </c>
      <c r="I46" s="1509"/>
      <c r="J46" s="1509"/>
      <c r="K46" s="1509"/>
      <c r="L46" s="1495">
        <v>846</v>
      </c>
      <c r="M46" s="1496">
        <f>SUMIF('3BL ACTUAL'!B:B,L46,'3BL ACTUAL'!E:E)</f>
        <v>0</v>
      </c>
      <c r="N46" s="1495">
        <v>847</v>
      </c>
      <c r="O46" s="1509"/>
      <c r="P46" s="634">
        <f>SUMIF('3BL ACTUAL'!B:B,N46,'3BL ACTUAL'!E:E)</f>
        <v>0</v>
      </c>
      <c r="S46" s="634">
        <f>SUMIF('1 BL anterior'!B:B,N46,'1 BL anterior'!E:E)</f>
        <v>0</v>
      </c>
    </row>
    <row r="47" spans="1:19">
      <c r="A47" s="1493"/>
      <c r="B47" s="1493"/>
      <c r="C47" s="1493"/>
      <c r="D47" s="1509" t="s">
        <v>3461</v>
      </c>
      <c r="E47" s="1509"/>
      <c r="F47" s="1509"/>
      <c r="G47" s="1509"/>
      <c r="H47" s="1509" t="s">
        <v>2418</v>
      </c>
      <c r="I47" s="1509"/>
      <c r="J47" s="1509"/>
      <c r="K47" s="1509"/>
      <c r="L47" s="1495">
        <v>848</v>
      </c>
      <c r="M47" s="1496">
        <f>SUMIF('3BL ACTUAL'!B:B,L47,'3BL ACTUAL'!E:E)</f>
        <v>0</v>
      </c>
      <c r="N47" s="1495">
        <v>849</v>
      </c>
      <c r="O47" s="1509"/>
      <c r="P47" s="1518">
        <f>+P44-P46</f>
        <v>0</v>
      </c>
      <c r="S47" s="1518">
        <f>+S44-S46</f>
        <v>0</v>
      </c>
    </row>
    <row r="48" spans="1:19">
      <c r="A48" s="1493"/>
      <c r="B48" s="1493"/>
      <c r="C48" s="1516" t="s">
        <v>3462</v>
      </c>
      <c r="D48" s="1516"/>
      <c r="E48" s="1516"/>
      <c r="F48" s="1516"/>
      <c r="G48" s="1516"/>
      <c r="H48" s="1516"/>
      <c r="I48" s="1516"/>
      <c r="J48" s="1516"/>
      <c r="K48" s="1516"/>
      <c r="L48" s="1516"/>
      <c r="M48" s="1516"/>
      <c r="N48" s="1497">
        <v>850</v>
      </c>
      <c r="O48" s="1516"/>
      <c r="P48" s="1518">
        <f>+P47*25%</f>
        <v>0</v>
      </c>
      <c r="S48" s="1518">
        <f>+S47*25%</f>
        <v>0</v>
      </c>
    </row>
    <row r="49" spans="1:19">
      <c r="A49" s="1493"/>
      <c r="B49" s="1493"/>
      <c r="C49" s="1509" t="s">
        <v>3463</v>
      </c>
      <c r="D49" s="1509"/>
      <c r="E49" s="1509"/>
      <c r="F49" s="1509"/>
      <c r="G49" s="1509"/>
      <c r="H49" s="1509"/>
      <c r="I49" s="1509"/>
      <c r="J49" s="1509"/>
      <c r="K49" s="1509"/>
      <c r="L49" s="1509"/>
      <c r="M49" s="1509"/>
      <c r="N49" s="1495">
        <v>800</v>
      </c>
      <c r="O49" s="1509"/>
      <c r="P49" s="634">
        <f>SUMIF('3BL ACTUAL'!B:B,N49,'3BL ACTUAL'!E:E)</f>
        <v>0</v>
      </c>
      <c r="S49" s="634">
        <f>SUMIF('1 BL anterior'!B:B,N49,'1 BL anterior'!E:E)</f>
        <v>0</v>
      </c>
    </row>
    <row r="50" spans="1:19">
      <c r="A50" s="1493"/>
      <c r="B50" s="1493"/>
      <c r="C50" s="1509" t="s">
        <v>3464</v>
      </c>
      <c r="D50" s="1509"/>
      <c r="E50" s="1509"/>
      <c r="F50" s="1509"/>
      <c r="G50" s="1509"/>
      <c r="H50" s="1509"/>
      <c r="I50" s="1509"/>
      <c r="J50" s="1509"/>
      <c r="K50" s="1509"/>
      <c r="L50" s="1509"/>
      <c r="M50" s="1509"/>
      <c r="N50" s="1495">
        <v>851</v>
      </c>
      <c r="O50" s="1509"/>
      <c r="P50" s="634">
        <f>SUMIF('3BL ACTUAL'!B:B,N50,'3BL ACTUAL'!E:E)</f>
        <v>0</v>
      </c>
      <c r="S50" s="634">
        <f>SUMIF('1 BL anterior'!B:B,N50,'1 BL anterior'!E:E)</f>
        <v>0</v>
      </c>
    </row>
    <row r="51" spans="1:19">
      <c r="A51" s="1493"/>
      <c r="B51" s="1493"/>
      <c r="C51" s="1516" t="s">
        <v>3465</v>
      </c>
      <c r="D51" s="1516"/>
      <c r="E51" s="1516"/>
      <c r="F51" s="1516"/>
      <c r="G51" s="1516"/>
      <c r="H51" s="1516"/>
      <c r="I51" s="1516"/>
      <c r="J51" s="1516"/>
      <c r="K51" s="1516"/>
      <c r="L51" s="1516"/>
      <c r="M51" s="1516"/>
      <c r="N51" s="1497">
        <v>852</v>
      </c>
      <c r="O51" s="1516" t="s">
        <v>3513</v>
      </c>
      <c r="P51" s="634">
        <f>SUMIF('3BL ACTUAL'!B:B,N51,'3BL ACTUAL'!E:E)</f>
        <v>0</v>
      </c>
      <c r="S51" s="634">
        <f>SUMIF('1 BL anterior'!B:B,N51,'1 BL anterior'!E:E)</f>
        <v>0</v>
      </c>
    </row>
    <row r="52" spans="1:19">
      <c r="A52" s="1493"/>
      <c r="B52" s="1493"/>
      <c r="C52" s="1516" t="s">
        <v>3466</v>
      </c>
      <c r="D52" s="1516"/>
      <c r="E52" s="1516"/>
      <c r="F52" s="1516"/>
      <c r="G52" s="1516"/>
      <c r="H52" s="1516"/>
      <c r="I52" s="1516"/>
      <c r="J52" s="1516"/>
      <c r="K52" s="1516"/>
      <c r="L52" s="1516"/>
      <c r="M52" s="1516"/>
      <c r="N52" s="1497">
        <v>853</v>
      </c>
      <c r="O52" s="1516" t="s">
        <v>3514</v>
      </c>
      <c r="P52" s="634">
        <f>SUMIF('3BL ACTUAL'!B:B,N52,'3BL ACTUAL'!E:E)</f>
        <v>0</v>
      </c>
      <c r="S52" s="634">
        <f>SUMIF('1 BL anterior'!B:B,N52,'1 BL anterior'!E:E)</f>
        <v>0</v>
      </c>
    </row>
    <row r="53" spans="1:19">
      <c r="A53" s="1493"/>
      <c r="B53" s="1493"/>
      <c r="C53" s="1516" t="s">
        <v>3467</v>
      </c>
      <c r="D53" s="1516"/>
      <c r="E53" s="1516"/>
      <c r="F53" s="1516"/>
      <c r="G53" s="1516"/>
      <c r="H53" s="1516"/>
      <c r="I53" s="1516"/>
      <c r="J53" s="1516"/>
      <c r="K53" s="1516"/>
      <c r="L53" s="1516"/>
      <c r="M53" s="1516"/>
      <c r="N53" s="1497">
        <v>854</v>
      </c>
      <c r="O53" s="1516" t="s">
        <v>3514</v>
      </c>
      <c r="P53" s="634">
        <f>SUMIF('3BL ACTUAL'!B:B,N53,'3BL ACTUAL'!E:E)</f>
        <v>0</v>
      </c>
      <c r="S53" s="634">
        <f>SUMIF('1 BL anterior'!B:B,N53,'1 BL anterior'!E:E)</f>
        <v>0</v>
      </c>
    </row>
    <row r="54" spans="1:19">
      <c r="A54" s="1493"/>
      <c r="B54" s="1493"/>
      <c r="C54" s="1516" t="s">
        <v>3468</v>
      </c>
      <c r="D54" s="1516"/>
      <c r="E54" s="1516"/>
      <c r="F54" s="1516"/>
      <c r="G54" s="1516"/>
      <c r="H54" s="1516"/>
      <c r="I54" s="1516"/>
      <c r="J54" s="1516"/>
      <c r="K54" s="1516"/>
      <c r="L54" s="1516"/>
      <c r="M54" s="1516"/>
      <c r="N54" s="1497">
        <v>855</v>
      </c>
      <c r="O54" s="1516" t="s">
        <v>3513</v>
      </c>
      <c r="P54" s="634">
        <f>SUMIF('3BL ACTUAL'!B:B,N54,'3BL ACTUAL'!E:E)</f>
        <v>0</v>
      </c>
      <c r="S54" s="634">
        <f>SUMIF('1 BL anterior'!B:B,N54,'1 BL anterior'!E:E)</f>
        <v>0</v>
      </c>
    </row>
    <row r="55" spans="1:19">
      <c r="A55" s="1493"/>
      <c r="B55" s="1493"/>
      <c r="C55" s="1509" t="s">
        <v>3469</v>
      </c>
      <c r="D55" s="1509"/>
      <c r="E55" s="1509"/>
      <c r="F55" s="1509"/>
      <c r="G55" s="1509"/>
      <c r="H55" s="1509"/>
      <c r="I55" s="1509"/>
      <c r="J55" s="1509"/>
      <c r="K55" s="1509"/>
      <c r="L55" s="1509"/>
      <c r="M55" s="1509"/>
      <c r="N55" s="1495">
        <v>856</v>
      </c>
      <c r="O55" s="1509" t="s">
        <v>3511</v>
      </c>
      <c r="P55" s="634">
        <f>SUMIF('3BL ACTUAL'!B:B,N55,'3BL ACTUAL'!E:E)</f>
        <v>0</v>
      </c>
      <c r="S55" s="634">
        <f>SUMIF('1 BL anterior'!B:B,N55,'1 BL anterior'!E:E)</f>
        <v>0</v>
      </c>
    </row>
    <row r="56" spans="1:19">
      <c r="A56" s="1493"/>
      <c r="B56" s="1493"/>
      <c r="C56" s="1509" t="s">
        <v>3470</v>
      </c>
      <c r="D56" s="1509"/>
      <c r="E56" s="1509"/>
      <c r="F56" s="1509"/>
      <c r="G56" s="1509"/>
      <c r="H56" s="1509"/>
      <c r="I56" s="1509"/>
      <c r="J56" s="1509"/>
      <c r="K56" s="1509"/>
      <c r="L56" s="1509"/>
      <c r="M56" s="1509"/>
      <c r="N56" s="1495">
        <v>857</v>
      </c>
      <c r="O56" s="1509" t="s">
        <v>3307</v>
      </c>
      <c r="P56" s="634">
        <f>-SUMIF('3BL ACTUAL'!B:B,N56,'3BL ACTUAL'!E:E)</f>
        <v>0</v>
      </c>
      <c r="S56" s="634">
        <f>SUMIF('1 BL anterior'!B:B,N56,'1 BL anterior'!E:E)</f>
        <v>0</v>
      </c>
    </row>
    <row r="57" spans="1:19">
      <c r="A57" s="1493"/>
      <c r="B57" s="1493"/>
      <c r="C57" s="1509" t="s">
        <v>3471</v>
      </c>
      <c r="D57" s="1509"/>
      <c r="E57" s="1509"/>
      <c r="F57" s="1509"/>
      <c r="G57" s="1509"/>
      <c r="H57" s="1509"/>
      <c r="I57" s="1509"/>
      <c r="J57" s="1509"/>
      <c r="K57" s="1509"/>
      <c r="L57" s="1509"/>
      <c r="M57" s="1509"/>
      <c r="N57" s="1495">
        <v>858</v>
      </c>
      <c r="O57" s="1509" t="s">
        <v>3510</v>
      </c>
      <c r="P57" s="634">
        <f>-SUMIF('3BL ACTUAL'!B:B,N57,'3BL ACTUAL'!E:E)</f>
        <v>0</v>
      </c>
      <c r="S57" s="634">
        <f>SUMIF('1 BL anterior'!B:B,N57,'1 BL anterior'!E:E)</f>
        <v>0</v>
      </c>
    </row>
    <row r="58" spans="1:19">
      <c r="A58" s="1493"/>
      <c r="B58" s="1493"/>
      <c r="C58" s="1509" t="s">
        <v>3472</v>
      </c>
      <c r="D58" s="1509"/>
      <c r="E58" s="1509"/>
      <c r="F58" s="1509"/>
      <c r="G58" s="1509"/>
      <c r="H58" s="1509"/>
      <c r="I58" s="1509"/>
      <c r="J58" s="1509"/>
      <c r="K58" s="1509"/>
      <c r="L58" s="1509"/>
      <c r="M58" s="1509"/>
      <c r="N58" s="1495">
        <v>859</v>
      </c>
      <c r="O58" s="1509" t="s">
        <v>3510</v>
      </c>
      <c r="P58" s="634">
        <f>-SUMIF('3BL ACTUAL'!B:B,N58,'3BL ACTUAL'!E:E)</f>
        <v>0</v>
      </c>
      <c r="S58" s="634">
        <f>SUMIF('1 BL anterior'!B:B,N58,'1 BL anterior'!E:E)</f>
        <v>0</v>
      </c>
    </row>
    <row r="59" spans="1:19">
      <c r="A59" s="1493"/>
      <c r="B59" s="1493"/>
      <c r="C59" s="1512" t="s">
        <v>3473</v>
      </c>
      <c r="D59" s="1512"/>
      <c r="E59" s="1512"/>
      <c r="F59" s="1512"/>
      <c r="G59" s="1512"/>
      <c r="H59" s="1512"/>
      <c r="I59" s="1512"/>
      <c r="J59" s="1512"/>
      <c r="K59" s="1512"/>
      <c r="L59" s="1512"/>
      <c r="M59" s="1512"/>
      <c r="N59" s="1495">
        <v>860</v>
      </c>
      <c r="O59" s="1512" t="s">
        <v>3307</v>
      </c>
      <c r="P59" s="634">
        <f>-SUMIF('3BL ACTUAL'!B:B,N59,'3BL ACTUAL'!E:E)</f>
        <v>0</v>
      </c>
      <c r="S59" s="634">
        <f>SUMIF('1 BL anterior'!B:B,N59,'1 BL anterior'!E:E)</f>
        <v>0</v>
      </c>
    </row>
    <row r="60" spans="1:19">
      <c r="A60" s="1493"/>
      <c r="B60" s="1493"/>
      <c r="C60" s="1509" t="s">
        <v>3474</v>
      </c>
      <c r="D60" s="1509"/>
      <c r="E60" s="1509"/>
      <c r="F60" s="1509"/>
      <c r="G60" s="1509"/>
      <c r="H60" s="1509"/>
      <c r="I60" s="1509"/>
      <c r="J60" s="1509"/>
      <c r="K60" s="1509"/>
      <c r="L60" s="1509"/>
      <c r="M60" s="1509"/>
      <c r="N60" s="1495">
        <v>861</v>
      </c>
      <c r="O60" s="1509" t="s">
        <v>3307</v>
      </c>
      <c r="P60" s="634">
        <f>-SUMIF('3BL ACTUAL'!B:B,N60,'3BL ACTUAL'!E:E)</f>
        <v>0</v>
      </c>
      <c r="S60" s="634">
        <f>SUMIF('1 BL anterior'!B:B,N60,'1 BL anterior'!E:E)</f>
        <v>0</v>
      </c>
    </row>
    <row r="61" spans="1:19">
      <c r="A61" s="1493"/>
      <c r="B61" s="1493"/>
      <c r="C61" s="1503" t="s">
        <v>1044</v>
      </c>
      <c r="D61" s="1503"/>
      <c r="E61" s="1503"/>
      <c r="F61" s="1503"/>
      <c r="G61" s="1503"/>
      <c r="H61" s="1503"/>
      <c r="I61" s="1503"/>
      <c r="J61" s="1503"/>
      <c r="K61" s="1503"/>
      <c r="L61" s="1503"/>
      <c r="M61" s="1503"/>
      <c r="N61" s="1503"/>
      <c r="O61" s="1503"/>
    </row>
    <row r="62" spans="1:19">
      <c r="A62" s="1493"/>
      <c r="B62" s="1493"/>
      <c r="C62" s="1493"/>
      <c r="D62" s="1509" t="s">
        <v>3475</v>
      </c>
      <c r="E62" s="1509"/>
      <c r="F62" s="1509"/>
      <c r="G62" s="1509"/>
      <c r="H62" s="1509"/>
      <c r="I62" s="1509"/>
      <c r="J62" s="1509"/>
      <c r="K62" s="1509"/>
      <c r="L62" s="1509"/>
      <c r="M62" s="1509"/>
      <c r="N62" s="1495">
        <v>862</v>
      </c>
      <c r="O62" s="1512" t="s">
        <v>3307</v>
      </c>
      <c r="P62" s="634">
        <f>-SUMIF('3BL ACTUAL'!B:B,N62,'3BL ACTUAL'!E:E)</f>
        <v>0</v>
      </c>
      <c r="S62" s="634">
        <f>SUMIF('1 BL anterior'!B:B,N62,'1 BL anterior'!E:E)</f>
        <v>0</v>
      </c>
    </row>
    <row r="63" spans="1:19">
      <c r="A63" s="1493"/>
      <c r="B63" s="1493"/>
      <c r="C63" s="1493"/>
      <c r="D63" s="1509" t="s">
        <v>3476</v>
      </c>
      <c r="E63" s="1509"/>
      <c r="F63" s="1509"/>
      <c r="G63" s="1509"/>
      <c r="H63" s="1509"/>
      <c r="I63" s="1509"/>
      <c r="J63" s="1509"/>
      <c r="K63" s="1509"/>
      <c r="L63" s="1509"/>
      <c r="M63" s="1509"/>
      <c r="N63" s="1495">
        <v>863</v>
      </c>
      <c r="O63" s="1512" t="s">
        <v>3307</v>
      </c>
      <c r="P63" s="505">
        <f>-SUMIF('3BL ACTUAL'!B:B,N63,'3BL ACTUAL'!E:E)</f>
        <v>0</v>
      </c>
      <c r="S63" s="634">
        <f>SUMIF('1 BL anterior'!B:B,N63,'1 BL anterior'!E:E)</f>
        <v>0</v>
      </c>
    </row>
    <row r="64" spans="1:19">
      <c r="A64" s="1493"/>
      <c r="B64" s="1493"/>
      <c r="C64" s="1509" t="s">
        <v>3477</v>
      </c>
      <c r="D64" s="1509"/>
      <c r="E64" s="1509"/>
      <c r="F64" s="1509"/>
      <c r="G64" s="1509"/>
      <c r="H64" s="1509"/>
      <c r="I64" s="1509"/>
      <c r="J64" s="1509"/>
      <c r="K64" s="1509"/>
      <c r="L64" s="1509"/>
      <c r="M64" s="1509"/>
      <c r="N64" s="1495">
        <v>864</v>
      </c>
      <c r="O64" s="1509" t="s">
        <v>3307</v>
      </c>
      <c r="P64" s="505">
        <f>-SUMIF('3BL ACTUAL'!B:B,N64,'3BL ACTUAL'!E:E)</f>
        <v>0</v>
      </c>
      <c r="S64" s="634">
        <f>SUMIF('1 BL anterior'!B:B,N64,'1 BL anterior'!E:E)</f>
        <v>0</v>
      </c>
    </row>
    <row r="65" spans="1:19">
      <c r="A65" s="1493"/>
      <c r="B65" s="1517" t="s">
        <v>3478</v>
      </c>
      <c r="C65" s="1517"/>
      <c r="D65" s="1517"/>
      <c r="E65" s="1517"/>
      <c r="F65" s="1517"/>
      <c r="G65" s="1517"/>
      <c r="H65" s="1517"/>
      <c r="I65" s="1517"/>
      <c r="J65" s="1517"/>
      <c r="K65" s="1517"/>
      <c r="L65" s="1517"/>
      <c r="M65" s="1517"/>
      <c r="N65" s="1498">
        <v>865</v>
      </c>
      <c r="O65" s="1517"/>
      <c r="P65" s="1518">
        <f>SUM(P48:P64)</f>
        <v>0</v>
      </c>
      <c r="S65" s="1518">
        <f>SUM(S48:S64)</f>
        <v>0</v>
      </c>
    </row>
    <row r="66" spans="1:19">
      <c r="A66" s="1493"/>
      <c r="B66" s="1517" t="s">
        <v>3479</v>
      </c>
      <c r="C66" s="1517"/>
      <c r="D66" s="1517"/>
      <c r="E66" s="1517"/>
      <c r="F66" s="1517"/>
      <c r="G66" s="1517"/>
      <c r="H66" s="1517"/>
      <c r="I66" s="1517"/>
      <c r="J66" s="1517"/>
      <c r="K66" s="1517"/>
      <c r="L66" s="1517"/>
      <c r="M66" s="1517"/>
      <c r="N66" s="1498">
        <v>866</v>
      </c>
      <c r="O66" s="1517"/>
      <c r="P66" s="1518">
        <f>IF(SUM(P48:P64)&lt;0,SUM(P48:P64),0)</f>
        <v>0</v>
      </c>
      <c r="S66" s="1518">
        <f>IF(SUM(S48:S64)&lt;0,SUM(S48:S64),0)</f>
        <v>0</v>
      </c>
    </row>
    <row r="67" spans="1:19">
      <c r="A67" s="1493"/>
      <c r="B67" s="1493"/>
      <c r="C67" s="1509" t="s">
        <v>3480</v>
      </c>
      <c r="D67" s="1509"/>
      <c r="E67" s="1509"/>
      <c r="F67" s="1509"/>
      <c r="G67" s="1509"/>
      <c r="H67" s="1509"/>
      <c r="I67" s="1509"/>
      <c r="J67" s="1509"/>
      <c r="K67" s="1509"/>
      <c r="L67" s="1509"/>
      <c r="M67" s="1509"/>
      <c r="N67" s="1495">
        <v>867</v>
      </c>
      <c r="O67" s="1509" t="s">
        <v>3512</v>
      </c>
      <c r="P67" s="634">
        <f>SUMIF('3BL ACTUAL'!B:B,N67,'3BL ACTUAL'!E:E)</f>
        <v>0</v>
      </c>
      <c r="S67" s="634">
        <f>SUMIF('1 BL anterior'!B:B,N67,'1 BL anterior'!E:E)</f>
        <v>0</v>
      </c>
    </row>
    <row r="68" spans="1:19">
      <c r="A68" s="1493"/>
      <c r="B68" s="1493"/>
      <c r="C68" s="1509" t="s">
        <v>3481</v>
      </c>
      <c r="D68" s="1509"/>
      <c r="E68" s="1509"/>
      <c r="F68" s="1509"/>
      <c r="G68" s="1509"/>
      <c r="H68" s="1509"/>
      <c r="I68" s="1509"/>
      <c r="J68" s="1509"/>
      <c r="K68" s="1509"/>
      <c r="L68" s="1509"/>
      <c r="M68" s="1509"/>
      <c r="N68" s="1495">
        <v>868</v>
      </c>
      <c r="O68" s="1509" t="s">
        <v>3510</v>
      </c>
      <c r="P68" s="634">
        <f>-SUMIF('3BL ACTUAL'!B:B,N68,'3BL ACTUAL'!E:E)</f>
        <v>0</v>
      </c>
      <c r="S68" s="634">
        <f>SUMIF('1 BL anterior'!B:B,N68,'1 BL anterior'!E:E)</f>
        <v>0</v>
      </c>
    </row>
    <row r="69" spans="1:19">
      <c r="A69" s="1493"/>
      <c r="B69" s="1517" t="s">
        <v>3482</v>
      </c>
      <c r="C69" s="1517"/>
      <c r="D69" s="1517"/>
      <c r="E69" s="1517"/>
      <c r="F69" s="1517"/>
      <c r="G69" s="1517"/>
      <c r="H69" s="1517"/>
      <c r="I69" s="1517"/>
      <c r="J69" s="1517"/>
      <c r="K69" s="1517"/>
      <c r="L69" s="1517"/>
      <c r="M69" s="1517"/>
      <c r="N69" s="1498">
        <v>869</v>
      </c>
      <c r="O69" s="1517"/>
      <c r="P69" s="634">
        <f>SUMIF('3BL ACTUAL'!B:B,N69,'3BL ACTUAL'!E:E)</f>
        <v>0</v>
      </c>
      <c r="S69" s="634">
        <f>SUMIF('1 BL anterior'!B:B,N69,'1 BL anterior'!E:E)</f>
        <v>0</v>
      </c>
    </row>
    <row r="70" spans="1:19">
      <c r="A70" s="1493"/>
      <c r="B70" s="1517" t="s">
        <v>3483</v>
      </c>
      <c r="C70" s="1517"/>
      <c r="D70" s="1517"/>
      <c r="E70" s="1517"/>
      <c r="F70" s="1517"/>
      <c r="G70" s="1517"/>
      <c r="H70" s="1517"/>
      <c r="I70" s="1517"/>
      <c r="J70" s="1517"/>
      <c r="K70" s="1517"/>
      <c r="L70" s="1517"/>
      <c r="M70" s="1517"/>
      <c r="N70" s="1498">
        <v>870</v>
      </c>
      <c r="O70" s="1517"/>
      <c r="P70" s="634">
        <f>SUMIF('3BL ACTUAL'!B:B,N70,'3BL ACTUAL'!E:E)</f>
        <v>0</v>
      </c>
      <c r="S70" s="634">
        <f>SUMIF('1 BL anterior'!B:B,N70,'1 BL anterior'!E:E)</f>
        <v>0</v>
      </c>
    </row>
    <row r="71" spans="1:19">
      <c r="A71" s="1493"/>
      <c r="B71" s="1503" t="s">
        <v>3484</v>
      </c>
      <c r="C71" s="1503"/>
      <c r="D71" s="1503"/>
      <c r="E71" s="1503"/>
      <c r="F71" s="1503"/>
      <c r="G71" s="1503"/>
      <c r="H71" s="1503"/>
      <c r="I71" s="1503"/>
      <c r="J71" s="1503"/>
      <c r="K71" s="1503"/>
      <c r="L71" s="1503"/>
      <c r="M71" s="1503"/>
      <c r="N71" s="1503"/>
      <c r="O71" s="1503"/>
    </row>
    <row r="72" spans="1:19">
      <c r="A72" s="1493"/>
      <c r="B72" s="1493"/>
      <c r="C72" s="1508" t="s">
        <v>2113</v>
      </c>
      <c r="D72" s="1508"/>
      <c r="E72" s="1508"/>
      <c r="F72" s="1508"/>
      <c r="G72" s="1508"/>
      <c r="H72" s="1508"/>
      <c r="I72" s="1508"/>
      <c r="J72" s="1508"/>
      <c r="K72" s="1508"/>
      <c r="L72" s="1508"/>
      <c r="M72" s="1508"/>
      <c r="N72" s="1508"/>
      <c r="O72" s="1508"/>
    </row>
    <row r="73" spans="1:19">
      <c r="A73" s="1493"/>
      <c r="B73" s="1493"/>
      <c r="C73" s="1493"/>
      <c r="D73" s="1509" t="s">
        <v>3485</v>
      </c>
      <c r="E73" s="1509"/>
      <c r="F73" s="1509"/>
      <c r="G73" s="1509"/>
      <c r="H73" s="1509"/>
      <c r="I73" s="1509"/>
      <c r="J73" s="1509"/>
      <c r="K73" s="1509"/>
      <c r="L73" s="1509"/>
      <c r="M73" s="1509"/>
      <c r="N73" s="1495">
        <v>871</v>
      </c>
      <c r="O73" s="1509"/>
      <c r="P73" s="634">
        <f>SUMIF('3BL ACTUAL'!B:B,N73,'3BL ACTUAL'!E:E)</f>
        <v>0</v>
      </c>
      <c r="S73" s="634">
        <f>SUMIF('1 BL anterior'!B:B,N73,'1 BL anterior'!E:E)</f>
        <v>0</v>
      </c>
    </row>
    <row r="74" spans="1:19">
      <c r="A74" s="1493"/>
      <c r="B74" s="1493"/>
      <c r="C74" s="1493"/>
      <c r="D74" s="1509" t="s">
        <v>3486</v>
      </c>
      <c r="E74" s="1509"/>
      <c r="F74" s="1509"/>
      <c r="G74" s="1509"/>
      <c r="H74" s="1509"/>
      <c r="I74" s="1509"/>
      <c r="J74" s="1509"/>
      <c r="K74" s="1509"/>
      <c r="L74" s="1509"/>
      <c r="M74" s="1509"/>
      <c r="N74" s="1495">
        <v>872</v>
      </c>
      <c r="O74" s="1509" t="s">
        <v>3510</v>
      </c>
      <c r="P74" s="634">
        <f>-SUMIF('3BL ACTUAL'!B:B,N74,'3BL ACTUAL'!E:E)</f>
        <v>0</v>
      </c>
      <c r="S74" s="634">
        <f>SUMIF('1 BL anterior'!B:B,N74,'1 BL anterior'!E:E)</f>
        <v>0</v>
      </c>
    </row>
    <row r="75" spans="1:19">
      <c r="A75" s="1493"/>
      <c r="B75" s="1493"/>
      <c r="C75" s="1493"/>
      <c r="D75" s="1509" t="s">
        <v>3487</v>
      </c>
      <c r="E75" s="1509"/>
      <c r="F75" s="1509"/>
      <c r="G75" s="1509"/>
      <c r="H75" s="1509"/>
      <c r="I75" s="1509"/>
      <c r="J75" s="1509"/>
      <c r="K75" s="1509"/>
      <c r="L75" s="1509"/>
      <c r="M75" s="1509"/>
      <c r="N75" s="1495">
        <v>873</v>
      </c>
      <c r="O75" s="1509" t="s">
        <v>3512</v>
      </c>
      <c r="P75" s="634">
        <f>SUMIF('3BL ACTUAL'!B:B,N75,'3BL ACTUAL'!E:E)</f>
        <v>0</v>
      </c>
      <c r="S75" s="634">
        <f>SUMIF('1 BL anterior'!B:B,N75,'1 BL anterior'!E:E)</f>
        <v>0</v>
      </c>
    </row>
    <row r="76" spans="1:19">
      <c r="A76" s="1493"/>
      <c r="B76" s="1493"/>
      <c r="C76" s="1493"/>
      <c r="D76" s="1509" t="s">
        <v>3488</v>
      </c>
      <c r="E76" s="1509"/>
      <c r="F76" s="1509"/>
      <c r="G76" s="1509"/>
      <c r="H76" s="1509"/>
      <c r="I76" s="1509"/>
      <c r="J76" s="1509"/>
      <c r="K76" s="1509"/>
      <c r="L76" s="1509"/>
      <c r="M76" s="1509"/>
      <c r="N76" s="1495">
        <v>879</v>
      </c>
      <c r="O76" s="1509"/>
      <c r="P76" s="634">
        <f>SUMIF('3BL ACTUAL'!B:B,N76,'3BL ACTUAL'!E:E)</f>
        <v>0</v>
      </c>
      <c r="S76" s="634">
        <f>SUMIF('1 BL anterior'!B:B,N76,'1 BL anterior'!E:E)</f>
        <v>0</v>
      </c>
    </row>
    <row r="77" spans="1:19">
      <c r="A77" s="1493"/>
      <c r="B77" s="1493"/>
      <c r="C77" s="1508" t="s">
        <v>2114</v>
      </c>
      <c r="D77" s="1508"/>
      <c r="E77" s="1508"/>
      <c r="F77" s="1508"/>
      <c r="G77" s="1508"/>
      <c r="H77" s="1508"/>
      <c r="I77" s="1508"/>
      <c r="J77" s="1508"/>
      <c r="K77" s="1508"/>
      <c r="L77" s="1508"/>
      <c r="M77" s="1508"/>
      <c r="N77" s="1508"/>
      <c r="O77" s="1508"/>
    </row>
    <row r="78" spans="1:19">
      <c r="A78" s="1493"/>
      <c r="B78" s="1493"/>
      <c r="C78" s="1493"/>
      <c r="D78" s="1509" t="s">
        <v>3289</v>
      </c>
      <c r="E78" s="1509"/>
      <c r="F78" s="1509"/>
      <c r="G78" s="1509"/>
      <c r="H78" s="1509"/>
      <c r="I78" s="1509"/>
      <c r="J78" s="1509"/>
      <c r="K78" s="1509"/>
      <c r="L78" s="1509"/>
      <c r="M78" s="1509"/>
      <c r="N78" s="1495">
        <v>874</v>
      </c>
      <c r="O78" s="1509"/>
      <c r="P78" s="634">
        <f>SUMIF('3BL ACTUAL'!B:B,N78,'3BL ACTUAL'!E:E)</f>
        <v>0</v>
      </c>
      <c r="S78" s="634">
        <f>SUMIF('1 BL anterior'!B:B,N78,'1 BL anterior'!E:E)</f>
        <v>0</v>
      </c>
    </row>
    <row r="79" spans="1:19">
      <c r="A79" s="1493"/>
      <c r="B79" s="1493"/>
      <c r="C79" s="1493"/>
      <c r="D79" s="1509" t="s">
        <v>3489</v>
      </c>
      <c r="E79" s="1509"/>
      <c r="F79" s="1509"/>
      <c r="G79" s="1509"/>
      <c r="H79" s="1509"/>
      <c r="I79" s="1509"/>
      <c r="J79" s="1509"/>
      <c r="K79" s="1509"/>
      <c r="L79" s="1509"/>
      <c r="M79" s="1509"/>
      <c r="N79" s="1495">
        <v>875</v>
      </c>
      <c r="O79" s="1509"/>
      <c r="P79" s="634">
        <f>SUMIF('3BL ACTUAL'!B:B,N79,'3BL ACTUAL'!E:E)</f>
        <v>0</v>
      </c>
      <c r="S79" s="634">
        <f>SUMIF('1 BL anterior'!B:B,N79,'1 BL anterior'!E:E)</f>
        <v>0</v>
      </c>
    </row>
    <row r="80" spans="1:19">
      <c r="A80" s="1493"/>
      <c r="B80" s="1493"/>
      <c r="C80" s="1493"/>
      <c r="D80" s="1509" t="s">
        <v>3490</v>
      </c>
      <c r="E80" s="1509"/>
      <c r="F80" s="1509"/>
      <c r="G80" s="1509"/>
      <c r="H80" s="1509"/>
      <c r="I80" s="1509"/>
      <c r="J80" s="1509"/>
      <c r="K80" s="1509"/>
      <c r="L80" s="1509"/>
      <c r="M80" s="1509"/>
      <c r="N80" s="1495">
        <v>876</v>
      </c>
      <c r="O80" s="1509"/>
      <c r="P80" s="634">
        <f>SUMIF('3BL ACTUAL'!B:B,N80,'3BL ACTUAL'!E:E)</f>
        <v>0</v>
      </c>
      <c r="S80" s="634">
        <f>SUMIF('1 BL anterior'!B:B,N80,'1 BL anterior'!E:E)</f>
        <v>0</v>
      </c>
    </row>
    <row r="81" spans="1:19">
      <c r="A81" s="1493"/>
      <c r="B81" s="1503" t="s">
        <v>3491</v>
      </c>
      <c r="C81" s="1503"/>
      <c r="D81" s="1503"/>
      <c r="E81" s="1503"/>
      <c r="F81" s="1503"/>
      <c r="G81" s="1503"/>
      <c r="H81" s="1503"/>
      <c r="I81" s="1503"/>
      <c r="J81" s="1503"/>
      <c r="K81" s="1503"/>
      <c r="L81" s="1503"/>
      <c r="M81" s="1503"/>
      <c r="N81" s="1503"/>
      <c r="O81" s="1503"/>
    </row>
    <row r="82" spans="1:19">
      <c r="A82" s="1493"/>
      <c r="B82" s="1493"/>
      <c r="C82" s="1508" t="s">
        <v>3492</v>
      </c>
      <c r="D82" s="1508"/>
      <c r="E82" s="1508"/>
      <c r="F82" s="1508"/>
      <c r="G82" s="1508"/>
      <c r="H82" s="1508"/>
      <c r="I82" s="1508"/>
      <c r="J82" s="1508"/>
      <c r="K82" s="1508"/>
      <c r="L82" s="1508"/>
      <c r="M82" s="1508"/>
      <c r="N82" s="1508"/>
      <c r="O82" s="1508"/>
    </row>
    <row r="83" spans="1:19">
      <c r="A83" s="1493"/>
      <c r="B83" s="1493"/>
      <c r="C83" s="1493"/>
      <c r="D83" s="1509" t="s">
        <v>3412</v>
      </c>
      <c r="E83" s="1509"/>
      <c r="F83" s="1509"/>
      <c r="G83" s="1509"/>
      <c r="H83" s="1509"/>
      <c r="I83" s="1509"/>
      <c r="J83" s="1509"/>
      <c r="K83" s="1509"/>
      <c r="L83" s="1509"/>
      <c r="M83" s="1509"/>
      <c r="N83" s="1495">
        <v>880</v>
      </c>
      <c r="O83" s="1509"/>
      <c r="P83" s="634">
        <f>SUMIF('3BL ACTUAL'!B:B,N83,'3BL ACTUAL'!E:E)</f>
        <v>0</v>
      </c>
      <c r="S83" s="634">
        <f>SUMIF('1 BL anterior'!B:B,N83,'1 BL anterior'!E:E)</f>
        <v>0</v>
      </c>
    </row>
    <row r="84" spans="1:19">
      <c r="A84" s="1493"/>
      <c r="B84" s="1493"/>
      <c r="C84" s="1493"/>
      <c r="D84" s="1509" t="s">
        <v>309</v>
      </c>
      <c r="E84" s="1509"/>
      <c r="F84" s="1509"/>
      <c r="G84" s="1509"/>
      <c r="H84" s="1509"/>
      <c r="I84" s="1509"/>
      <c r="J84" s="1509"/>
      <c r="K84" s="1509"/>
      <c r="L84" s="1509"/>
      <c r="M84" s="1509"/>
      <c r="N84" s="1495">
        <v>881</v>
      </c>
      <c r="O84" s="1509"/>
      <c r="P84" s="634">
        <f>SUMIF('3BL ACTUAL'!B:B,N84,'3BL ACTUAL'!E:E)</f>
        <v>0</v>
      </c>
      <c r="S84" s="634">
        <f>SUMIF('1 BL anterior'!B:B,N84,'1 BL anterior'!E:E)</f>
        <v>0</v>
      </c>
    </row>
    <row r="85" spans="1:19">
      <c r="A85" s="1493"/>
      <c r="B85" s="1493"/>
      <c r="C85" s="1493"/>
      <c r="D85" s="1509" t="s">
        <v>238</v>
      </c>
      <c r="E85" s="1509"/>
      <c r="F85" s="1509"/>
      <c r="G85" s="1509"/>
      <c r="H85" s="1509"/>
      <c r="I85" s="1509"/>
      <c r="J85" s="1509"/>
      <c r="K85" s="1509"/>
      <c r="L85" s="1509"/>
      <c r="M85" s="1509"/>
      <c r="N85" s="1495">
        <v>882</v>
      </c>
      <c r="O85" s="1509"/>
      <c r="P85" s="634">
        <f>SUMIF('3BL ACTUAL'!B:B,N85,'3BL ACTUAL'!E:E)</f>
        <v>0</v>
      </c>
      <c r="S85" s="634">
        <f>SUMIF('1 BL anterior'!B:B,N85,'1 BL anterior'!E:E)</f>
        <v>0</v>
      </c>
    </row>
    <row r="86" spans="1:19">
      <c r="A86" s="1493"/>
      <c r="B86" s="1493"/>
      <c r="C86" s="1509" t="s">
        <v>3493</v>
      </c>
      <c r="D86" s="1509"/>
      <c r="E86" s="1509"/>
      <c r="F86" s="1509"/>
      <c r="G86" s="1509"/>
      <c r="H86" s="1509"/>
      <c r="I86" s="1509"/>
      <c r="J86" s="1509"/>
      <c r="K86" s="1509"/>
      <c r="L86" s="1509"/>
      <c r="M86" s="1509"/>
      <c r="N86" s="1495">
        <v>883</v>
      </c>
      <c r="O86" s="1509"/>
      <c r="P86" s="634">
        <f>SUMIF('3BL ACTUAL'!B:B,N86,'3BL ACTUAL'!E:E)</f>
        <v>0</v>
      </c>
      <c r="S86" s="634">
        <f>SUMIF('1 BL anterior'!B:B,N86,'1 BL anterior'!E:E)</f>
        <v>0</v>
      </c>
    </row>
    <row r="87" spans="1:19">
      <c r="A87" s="1493"/>
      <c r="B87" s="1493"/>
      <c r="C87" s="1509" t="s">
        <v>3494</v>
      </c>
      <c r="D87" s="1509"/>
      <c r="E87" s="1509"/>
      <c r="F87" s="1509"/>
      <c r="G87" s="1509"/>
      <c r="H87" s="1509"/>
      <c r="I87" s="1509"/>
      <c r="J87" s="1509"/>
      <c r="K87" s="1509"/>
      <c r="L87" s="1509"/>
      <c r="M87" s="1509"/>
      <c r="N87" s="1495">
        <v>884</v>
      </c>
      <c r="O87" s="1509"/>
      <c r="P87" s="634">
        <f>SUMIF('3BL ACTUAL'!B:B,N87,'3BL ACTUAL'!E:E)</f>
        <v>0</v>
      </c>
      <c r="S87" s="634">
        <f>SUMIF('1 BL anterior'!B:B,N87,'1 BL anterior'!E:E)</f>
        <v>0</v>
      </c>
    </row>
    <row r="88" spans="1:19">
      <c r="A88" s="1493"/>
      <c r="B88" s="1493"/>
      <c r="C88" s="1509" t="s">
        <v>3495</v>
      </c>
      <c r="D88" s="1509"/>
      <c r="E88" s="1509"/>
      <c r="F88" s="1509"/>
      <c r="G88" s="1509"/>
      <c r="H88" s="1509"/>
      <c r="I88" s="1509"/>
      <c r="J88" s="1509"/>
      <c r="K88" s="1509"/>
      <c r="L88" s="1509"/>
      <c r="M88" s="1509"/>
      <c r="N88" s="1495">
        <v>885</v>
      </c>
      <c r="O88" s="1509"/>
      <c r="P88" s="634">
        <f>SUMIF('3BL ACTUAL'!B:B,N88,'3BL ACTUAL'!E:E)</f>
        <v>0</v>
      </c>
      <c r="S88" s="634">
        <f>SUMIF('1 BL anterior'!B:B,N88,'1 BL anterior'!E:E)</f>
        <v>0</v>
      </c>
    </row>
    <row r="89" spans="1:19">
      <c r="A89" s="1493"/>
      <c r="B89" s="1493"/>
      <c r="C89" s="1509" t="s">
        <v>421</v>
      </c>
      <c r="D89" s="1509"/>
      <c r="E89" s="1509"/>
      <c r="F89" s="1509"/>
      <c r="G89" s="1509"/>
      <c r="H89" s="1509"/>
      <c r="I89" s="1509"/>
      <c r="J89" s="1509"/>
      <c r="K89" s="1509"/>
      <c r="L89" s="1509"/>
      <c r="M89" s="1509"/>
      <c r="N89" s="1495">
        <v>886</v>
      </c>
      <c r="O89" s="1509"/>
      <c r="P89" s="634">
        <f>SUMIF('3BL ACTUAL'!B:B,N89,'3BL ACTUAL'!E:E)</f>
        <v>0</v>
      </c>
      <c r="S89" s="634">
        <f>SUMIF('1 BL anterior'!B:B,N89,'1 BL anterior'!E:E)</f>
        <v>0</v>
      </c>
    </row>
    <row r="90" spans="1:19">
      <c r="A90" s="1493"/>
      <c r="B90" s="1493"/>
      <c r="C90" s="1509" t="s">
        <v>238</v>
      </c>
      <c r="D90" s="1509"/>
      <c r="E90" s="1509"/>
      <c r="F90" s="1509"/>
      <c r="G90" s="1509"/>
      <c r="H90" s="1509"/>
      <c r="I90" s="1509"/>
      <c r="J90" s="1509"/>
      <c r="K90" s="1509"/>
      <c r="L90" s="1509"/>
      <c r="M90" s="1509"/>
      <c r="N90" s="1495">
        <v>887</v>
      </c>
      <c r="O90" s="1509"/>
      <c r="P90" s="634">
        <f>SUMIF('3BL ACTUAL'!B:B,N90,'3BL ACTUAL'!E:E)</f>
        <v>0</v>
      </c>
      <c r="S90" s="634">
        <f>SUMIF('1 BL anterior'!B:B,N90,'1 BL anterior'!E:E)</f>
        <v>0</v>
      </c>
    </row>
    <row r="91" spans="1:19">
      <c r="A91" s="1493"/>
      <c r="B91" s="1503" t="s">
        <v>3496</v>
      </c>
      <c r="C91" s="1503"/>
      <c r="D91" s="1503"/>
      <c r="E91" s="1503"/>
      <c r="F91" s="1503"/>
      <c r="G91" s="1503"/>
      <c r="H91" s="1503"/>
      <c r="I91" s="1503"/>
      <c r="J91" s="1503"/>
      <c r="K91" s="1503"/>
      <c r="L91" s="1503"/>
      <c r="M91" s="1503"/>
      <c r="N91" s="1503"/>
      <c r="O91" s="1503"/>
    </row>
    <row r="92" spans="1:19">
      <c r="A92" s="1493"/>
      <c r="B92" s="1493"/>
      <c r="C92" s="1509" t="s">
        <v>3497</v>
      </c>
      <c r="D92" s="1509"/>
      <c r="E92" s="1509"/>
      <c r="F92" s="1509"/>
      <c r="G92" s="1509"/>
      <c r="H92" s="1509"/>
      <c r="I92" s="1509"/>
      <c r="J92" s="1509"/>
      <c r="K92" s="1509"/>
      <c r="L92" s="1509"/>
      <c r="M92" s="1509"/>
      <c r="N92" s="1495">
        <v>888</v>
      </c>
      <c r="O92" s="1509"/>
      <c r="P92" s="634">
        <f>SUMIF('3BL ACTUAL'!B:B,N92,'3BL ACTUAL'!E:E)</f>
        <v>0</v>
      </c>
      <c r="S92" s="634">
        <f>SUMIF('1 BL anterior'!B:B,N92,'1 BL anterior'!E:E)</f>
        <v>0</v>
      </c>
    </row>
    <row r="93" spans="1:19">
      <c r="A93" s="1493"/>
      <c r="B93" s="1493"/>
      <c r="C93" s="1509" t="s">
        <v>3498</v>
      </c>
      <c r="D93" s="1509"/>
      <c r="E93" s="1509"/>
      <c r="F93" s="1509"/>
      <c r="G93" s="1509"/>
      <c r="H93" s="1509"/>
      <c r="I93" s="1509"/>
      <c r="J93" s="1509"/>
      <c r="K93" s="1509"/>
      <c r="L93" s="1509"/>
      <c r="M93" s="1509"/>
      <c r="N93" s="1495">
        <v>889</v>
      </c>
      <c r="O93" s="1509"/>
      <c r="P93" s="634">
        <f>SUMIF('3BL ACTUAL'!B:B,N93,'3BL ACTUAL'!E:E)</f>
        <v>0</v>
      </c>
      <c r="S93" s="634">
        <f>SUMIF('1 BL anterior'!B:B,N93,'1 BL anterior'!E:E)</f>
        <v>0</v>
      </c>
    </row>
    <row r="94" spans="1:19">
      <c r="A94" s="1493"/>
      <c r="B94" s="1503" t="s">
        <v>3499</v>
      </c>
      <c r="C94" s="1503"/>
      <c r="D94" s="1503"/>
      <c r="E94" s="1503"/>
      <c r="F94" s="1503"/>
      <c r="G94" s="1503"/>
      <c r="H94" s="1503"/>
      <c r="I94" s="1503"/>
      <c r="J94" s="1503"/>
      <c r="K94" s="1503"/>
      <c r="L94" s="1503"/>
      <c r="M94" s="1503"/>
      <c r="N94" s="1503"/>
      <c r="O94" s="1503"/>
    </row>
    <row r="95" spans="1:19">
      <c r="A95" s="1493"/>
      <c r="B95" s="1493"/>
      <c r="C95" s="1509" t="s">
        <v>3500</v>
      </c>
      <c r="D95" s="1509"/>
      <c r="E95" s="1509"/>
      <c r="F95" s="1509"/>
      <c r="G95" s="1509"/>
      <c r="H95" s="1509"/>
      <c r="I95" s="1509"/>
      <c r="J95" s="1509"/>
      <c r="K95" s="1509"/>
      <c r="L95" s="1509"/>
      <c r="M95" s="1509"/>
      <c r="N95" s="1495">
        <v>890</v>
      </c>
      <c r="O95" s="1509"/>
      <c r="P95" s="634">
        <f>SUMIF('3BL ACTUAL'!B:B,N95,'3BL ACTUAL'!E:E)</f>
        <v>0</v>
      </c>
      <c r="S95" s="634">
        <f>SUMIF('1 BL anterior'!B:B,N95,'1 BL anterior'!E:E)</f>
        <v>0</v>
      </c>
    </row>
    <row r="96" spans="1:19">
      <c r="A96" s="1493"/>
      <c r="B96" s="1493"/>
      <c r="C96" s="1508" t="s">
        <v>3501</v>
      </c>
      <c r="D96" s="1508"/>
      <c r="E96" s="1508"/>
      <c r="F96" s="1508"/>
      <c r="G96" s="1508"/>
      <c r="H96" s="1508"/>
      <c r="I96" s="1508"/>
      <c r="J96" s="1508"/>
      <c r="K96" s="1508"/>
      <c r="L96" s="1508"/>
      <c r="M96" s="1508"/>
      <c r="N96" s="1508"/>
      <c r="O96" s="1508"/>
    </row>
    <row r="97" spans="1:19">
      <c r="A97" s="1493"/>
      <c r="B97" s="1493"/>
      <c r="C97" s="1493"/>
      <c r="D97" s="1509" t="s">
        <v>3502</v>
      </c>
      <c r="E97" s="1509"/>
      <c r="F97" s="1509"/>
      <c r="G97" s="1509"/>
      <c r="H97" s="1509"/>
      <c r="I97" s="1509"/>
      <c r="J97" s="1509"/>
      <c r="K97" s="1509"/>
      <c r="L97" s="1509"/>
      <c r="M97" s="1509"/>
      <c r="N97" s="1495">
        <v>897</v>
      </c>
      <c r="O97" s="1509"/>
      <c r="P97" s="634">
        <f>SUMIF('3BL ACTUAL'!B:B,N97,'3BL ACTUAL'!E:E)</f>
        <v>0</v>
      </c>
      <c r="S97" s="634">
        <f>SUMIF('1 BL anterior'!B:B,N97,'1 BL anterior'!E:E)</f>
        <v>0</v>
      </c>
    </row>
    <row r="98" spans="1:19">
      <c r="A98" s="1493"/>
      <c r="B98" s="1493"/>
      <c r="C98" s="1493"/>
      <c r="D98" s="1509" t="s">
        <v>3503</v>
      </c>
      <c r="E98" s="1509"/>
      <c r="F98" s="1509"/>
      <c r="G98" s="1509"/>
      <c r="H98" s="1509"/>
      <c r="I98" s="1509"/>
      <c r="J98" s="1509"/>
      <c r="K98" s="1509"/>
      <c r="L98" s="1509"/>
      <c r="M98" s="1509"/>
      <c r="N98" s="1495">
        <v>898</v>
      </c>
      <c r="O98" s="1509"/>
      <c r="P98" s="634">
        <f>SUMIF('3BL ACTUAL'!B:B,N98,'3BL ACTUAL'!E:E)</f>
        <v>0</v>
      </c>
      <c r="S98" s="634">
        <f>SUMIF('1 BL anterior'!B:B,N98,'1 BL anterior'!E:E)</f>
        <v>0</v>
      </c>
    </row>
    <row r="99" spans="1:19">
      <c r="A99" s="1493"/>
      <c r="B99" s="1493"/>
      <c r="C99" s="1493"/>
      <c r="D99" s="1509" t="s">
        <v>3504</v>
      </c>
      <c r="E99" s="1509"/>
      <c r="F99" s="1509"/>
      <c r="G99" s="1509"/>
      <c r="H99" s="1509"/>
      <c r="I99" s="1509"/>
      <c r="J99" s="1509"/>
      <c r="K99" s="1509"/>
      <c r="L99" s="1509"/>
      <c r="M99" s="1509"/>
      <c r="N99" s="1495">
        <v>899</v>
      </c>
      <c r="O99" s="1509"/>
      <c r="P99" s="634">
        <f>SUMIF('3BL ACTUAL'!B:B,N99,'3BL ACTUAL'!E:E)</f>
        <v>0</v>
      </c>
      <c r="S99" s="634">
        <f>SUMIF('1 BL anterior'!B:B,N99,'1 BL anterior'!E:E)</f>
        <v>0</v>
      </c>
    </row>
    <row r="100" spans="1:19">
      <c r="A100" s="1493"/>
      <c r="B100" s="1493"/>
      <c r="C100" s="1508" t="s">
        <v>3505</v>
      </c>
      <c r="D100" s="1508"/>
      <c r="E100" s="1508"/>
      <c r="F100" s="1508"/>
      <c r="G100" s="1508"/>
      <c r="H100" s="1508"/>
      <c r="I100" s="1508"/>
      <c r="J100" s="1508"/>
      <c r="K100" s="1508"/>
      <c r="L100" s="1508"/>
      <c r="M100" s="1508"/>
      <c r="N100" s="1508"/>
      <c r="O100" s="1508"/>
    </row>
    <row r="101" spans="1:19">
      <c r="A101" s="1493"/>
      <c r="B101" s="1493"/>
      <c r="C101" s="1493"/>
      <c r="D101" s="1517" t="s">
        <v>3506</v>
      </c>
      <c r="E101" s="1517"/>
      <c r="F101" s="1517"/>
      <c r="G101" s="1517"/>
      <c r="H101" s="1517"/>
      <c r="I101" s="1517"/>
      <c r="J101" s="1517"/>
      <c r="K101" s="1517"/>
      <c r="L101" s="1517"/>
      <c r="M101" s="1517"/>
      <c r="N101" s="1498">
        <v>902</v>
      </c>
      <c r="O101" s="1517"/>
      <c r="P101" s="634">
        <f>SUMIF('3BL ACTUAL'!B:B,N101,'3BL ACTUAL'!E:E)</f>
        <v>0</v>
      </c>
      <c r="S101" s="634">
        <f>SUMIF('1 BL anterior'!B:B,N101,'1 BL anterior'!E:E)</f>
        <v>0</v>
      </c>
    </row>
    <row r="102" spans="1:19">
      <c r="A102" s="1493"/>
      <c r="B102" s="1493"/>
      <c r="C102" s="1493"/>
      <c r="D102" s="1509" t="s">
        <v>3507</v>
      </c>
      <c r="E102" s="1509"/>
      <c r="F102" s="1509"/>
      <c r="G102" s="1509"/>
      <c r="H102" s="1509"/>
      <c r="I102" s="1509"/>
      <c r="J102" s="1509"/>
      <c r="K102" s="1509"/>
      <c r="L102" s="1509"/>
      <c r="M102" s="1509"/>
      <c r="N102" s="1495">
        <v>903</v>
      </c>
      <c r="O102" s="1509"/>
      <c r="P102" s="634">
        <f>SUMIF('3BL ACTUAL'!B:B,N102,'3BL ACTUAL'!E:E)</f>
        <v>0</v>
      </c>
      <c r="S102" s="634">
        <f>SUMIF('1 BL anterior'!B:B,N102,'1 BL anterior'!E:E)</f>
        <v>0</v>
      </c>
    </row>
    <row r="103" spans="1:19">
      <c r="A103" s="1493"/>
      <c r="B103" s="1493"/>
      <c r="C103" s="1493"/>
      <c r="D103" s="1509" t="s">
        <v>3508</v>
      </c>
      <c r="E103" s="1509"/>
      <c r="F103" s="1509"/>
      <c r="G103" s="1509"/>
      <c r="H103" s="1509"/>
      <c r="I103" s="1509"/>
      <c r="J103" s="1509"/>
      <c r="K103" s="1509"/>
      <c r="L103" s="1509"/>
      <c r="M103" s="1509"/>
      <c r="N103" s="1495">
        <v>904</v>
      </c>
      <c r="O103" s="1509"/>
      <c r="P103" s="634">
        <f>SUMIF('3BL ACTUAL'!B:B,N103,'3BL ACTUAL'!E:E)</f>
        <v>0</v>
      </c>
      <c r="S103" s="634">
        <f>SUMIF('1 BL anterior'!B:B,N103,'1 BL anterior'!E:E)</f>
        <v>0</v>
      </c>
    </row>
    <row r="104" spans="1:19">
      <c r="A104" s="1493"/>
      <c r="B104" s="1493"/>
      <c r="C104" s="1493"/>
      <c r="D104" s="1517" t="s">
        <v>3509</v>
      </c>
      <c r="E104" s="1517"/>
      <c r="F104" s="1517"/>
      <c r="G104" s="1517"/>
      <c r="H104" s="1517"/>
      <c r="I104" s="1517"/>
      <c r="J104" s="1517"/>
      <c r="K104" s="1517"/>
      <c r="L104" s="1517"/>
      <c r="M104" s="1517"/>
      <c r="N104" s="1498">
        <v>999</v>
      </c>
      <c r="O104" s="1517"/>
      <c r="P104" s="634">
        <f>SUMIF('3BL ACTUAL'!B:B,N104,'3BL ACTUAL'!E:E)</f>
        <v>0</v>
      </c>
      <c r="S104" s="634">
        <f>SUMIF('1 BL anterior'!B:B,N104,'1 BL anterior'!E:E)</f>
        <v>0</v>
      </c>
    </row>
    <row r="105" spans="1:19">
      <c r="A105" s="1499"/>
      <c r="B105" s="1499"/>
      <c r="C105" s="1499"/>
      <c r="D105" s="1499"/>
      <c r="E105" s="1499"/>
      <c r="F105" s="1499"/>
      <c r="G105" s="1500"/>
      <c r="H105" s="1500"/>
      <c r="I105" s="1500"/>
      <c r="J105" s="1501"/>
      <c r="K105" s="1502"/>
      <c r="L105" s="1501"/>
      <c r="M105" s="1502"/>
      <c r="N105" s="1501"/>
      <c r="O105" s="1499"/>
    </row>
  </sheetData>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C00000"/>
  </sheetPr>
  <dimension ref="B1:U353"/>
  <sheetViews>
    <sheetView workbookViewId="0"/>
  </sheetViews>
  <sheetFormatPr baseColWidth="10" defaultColWidth="11.5703125" defaultRowHeight="12.75"/>
  <cols>
    <col min="1" max="1" width="11.5703125" style="855"/>
    <col min="2" max="2" width="13.140625" style="855" customWidth="1"/>
    <col min="3" max="3" width="11.28515625" style="855" bestFit="1" customWidth="1"/>
    <col min="4" max="5" width="11.5703125" style="855"/>
    <col min="6" max="6" width="4.85546875" style="855" customWidth="1"/>
    <col min="7" max="8" width="5.28515625" style="855" customWidth="1"/>
    <col min="9" max="17" width="8.7109375" style="855" customWidth="1"/>
    <col min="18" max="18" width="13.28515625" style="855" customWidth="1"/>
    <col min="19" max="19" width="11.5703125" style="855"/>
    <col min="20" max="20" width="13.42578125" style="855" customWidth="1"/>
    <col min="21" max="21" width="13.140625" style="855" customWidth="1"/>
    <col min="22" max="16384" width="11.5703125" style="855"/>
  </cols>
  <sheetData>
    <row r="1" spans="2:17" ht="14.25">
      <c r="B1" s="1310"/>
      <c r="C1" s="1310"/>
      <c r="D1" s="1310"/>
      <c r="E1" s="1310"/>
      <c r="F1" s="1310"/>
      <c r="G1" s="1310"/>
      <c r="H1" s="1310"/>
      <c r="I1" s="1310"/>
      <c r="J1" s="1310"/>
      <c r="K1" s="1310"/>
      <c r="L1" s="1310"/>
      <c r="M1" s="1310"/>
      <c r="N1" s="1310"/>
      <c r="O1" s="1310"/>
      <c r="P1" s="1310"/>
      <c r="Q1" s="1310"/>
    </row>
    <row r="2" spans="2:17" ht="14.25">
      <c r="B2" s="1310" t="s">
        <v>1375</v>
      </c>
      <c r="C2" s="1310" t="s">
        <v>1806</v>
      </c>
      <c r="D2" s="1310" t="s">
        <v>1807</v>
      </c>
      <c r="E2" s="1310"/>
      <c r="F2" s="1310"/>
      <c r="G2" s="1310"/>
      <c r="H2" s="1310"/>
      <c r="I2" s="1310"/>
      <c r="J2" s="1310"/>
      <c r="K2" s="1310"/>
      <c r="L2" s="1310"/>
      <c r="M2" s="1310"/>
      <c r="N2" s="1310"/>
      <c r="O2" s="1310"/>
      <c r="P2" s="1310"/>
      <c r="Q2" s="1310"/>
    </row>
    <row r="3" spans="2:17" ht="14.25">
      <c r="B3" s="1310"/>
      <c r="C3" s="1310"/>
      <c r="D3" s="1310"/>
      <c r="E3" s="1310"/>
      <c r="F3" s="1310"/>
      <c r="G3" s="1310"/>
      <c r="H3" s="1310"/>
      <c r="I3" s="1310"/>
      <c r="J3" s="1310"/>
      <c r="K3" s="1310"/>
      <c r="L3" s="1310"/>
      <c r="M3" s="1310"/>
      <c r="N3" s="1310"/>
      <c r="O3" s="1310"/>
      <c r="P3" s="1310"/>
      <c r="Q3" s="1310"/>
    </row>
    <row r="4" spans="2:17" ht="13.9" customHeight="1">
      <c r="B4" s="1236">
        <f>SUMIF('3BL ACTUAL'!B:B,D4,'3BL ACTUAL'!E:E)</f>
        <v>0</v>
      </c>
      <c r="C4" s="1236">
        <f>SUMIF('1 BL anterior'!B:B,D4,'1 BL anterior'!E:E)</f>
        <v>0</v>
      </c>
      <c r="D4" s="1665">
        <v>312</v>
      </c>
      <c r="E4" s="3566" t="s">
        <v>870</v>
      </c>
      <c r="F4" s="3567"/>
      <c r="G4" s="3570" t="s">
        <v>871</v>
      </c>
      <c r="H4" s="3571"/>
      <c r="I4" s="3549" t="s">
        <v>127</v>
      </c>
      <c r="J4" s="3550"/>
      <c r="K4" s="3551"/>
      <c r="L4" s="3543" t="s">
        <v>119</v>
      </c>
      <c r="M4" s="3544"/>
      <c r="N4" s="3544"/>
      <c r="O4" s="3544"/>
      <c r="P4" s="3544"/>
      <c r="Q4" s="3545"/>
    </row>
    <row r="5" spans="2:17" ht="13.9" customHeight="1">
      <c r="B5" s="1236">
        <f>SUMIF('3BL ACTUAL'!B:B,D5,'3BL ACTUAL'!E:E)</f>
        <v>0</v>
      </c>
      <c r="C5" s="1236">
        <f>SUMIF('1 BL anterior'!B:B,D5,'1 BL anterior'!E:E)</f>
        <v>0</v>
      </c>
      <c r="D5" s="1665">
        <v>313</v>
      </c>
      <c r="E5" s="3568"/>
      <c r="F5" s="3569"/>
      <c r="G5" s="3572"/>
      <c r="H5" s="3573"/>
      <c r="I5" s="3552"/>
      <c r="J5" s="3553"/>
      <c r="K5" s="3554"/>
      <c r="L5" s="3543" t="s">
        <v>872</v>
      </c>
      <c r="M5" s="3544"/>
      <c r="N5" s="3544"/>
      <c r="O5" s="3544"/>
      <c r="P5" s="3544"/>
      <c r="Q5" s="3545"/>
    </row>
    <row r="6" spans="2:17" ht="13.9" customHeight="1">
      <c r="B6" s="1236">
        <f>SUMIF('3BL ACTUAL'!B:B,D6,'3BL ACTUAL'!E:E)</f>
        <v>0</v>
      </c>
      <c r="C6" s="1236">
        <f>SUMIF('1 BL anterior'!B:B,D6,'1 BL anterior'!E:E)</f>
        <v>0</v>
      </c>
      <c r="D6" s="1665">
        <v>318</v>
      </c>
      <c r="E6" s="3568"/>
      <c r="F6" s="3569"/>
      <c r="G6" s="3574" t="s">
        <v>141</v>
      </c>
      <c r="H6" s="3556"/>
      <c r="I6" s="3576" t="s">
        <v>150</v>
      </c>
      <c r="J6" s="3577"/>
      <c r="K6" s="3578"/>
      <c r="L6" s="3582" t="s">
        <v>119</v>
      </c>
      <c r="M6" s="3583"/>
      <c r="N6" s="3583"/>
      <c r="O6" s="3583"/>
      <c r="P6" s="3583"/>
      <c r="Q6" s="3584"/>
    </row>
    <row r="7" spans="2:17" ht="13.9" customHeight="1">
      <c r="B7" s="1236">
        <f>SUMIF('3BL ACTUAL'!B:B,D7,'3BL ACTUAL'!E:E)</f>
        <v>0</v>
      </c>
      <c r="C7" s="1236">
        <f>SUMIF('1 BL anterior'!B:B,D7,'1 BL anterior'!E:E)</f>
        <v>0</v>
      </c>
      <c r="D7" s="1665">
        <v>319</v>
      </c>
      <c r="E7" s="3568"/>
      <c r="F7" s="3569"/>
      <c r="G7" s="3575"/>
      <c r="H7" s="3558"/>
      <c r="I7" s="3579"/>
      <c r="J7" s="3580"/>
      <c r="K7" s="3581"/>
      <c r="L7" s="3582" t="s">
        <v>872</v>
      </c>
      <c r="M7" s="3583"/>
      <c r="N7" s="3583"/>
      <c r="O7" s="3583"/>
      <c r="P7" s="3583"/>
      <c r="Q7" s="3584"/>
    </row>
    <row r="8" spans="2:17" ht="13.9" customHeight="1">
      <c r="B8" s="1236">
        <f>SUMIF('3BL ACTUAL'!B:B,D8,'3BL ACTUAL'!E:E)</f>
        <v>0</v>
      </c>
      <c r="C8" s="1236">
        <f>SUMIF('1 BL anterior'!B:B,D8,'1 BL anterior'!E:E)</f>
        <v>0</v>
      </c>
      <c r="D8" s="1665">
        <v>320</v>
      </c>
      <c r="E8" s="3568"/>
      <c r="F8" s="3569"/>
      <c r="G8" s="3575"/>
      <c r="H8" s="3558"/>
      <c r="I8" s="3549" t="s">
        <v>151</v>
      </c>
      <c r="J8" s="3550"/>
      <c r="K8" s="3551"/>
      <c r="L8" s="3543" t="s">
        <v>875</v>
      </c>
      <c r="M8" s="3544"/>
      <c r="N8" s="3544"/>
      <c r="O8" s="3544"/>
      <c r="P8" s="3544"/>
      <c r="Q8" s="3545"/>
    </row>
    <row r="9" spans="2:17" ht="13.9" customHeight="1">
      <c r="B9" s="1236">
        <f>SUMIF('3BL ACTUAL'!B:B,D9,'3BL ACTUAL'!E:E)</f>
        <v>0</v>
      </c>
      <c r="C9" s="1236">
        <f>SUMIF('1 BL anterior'!B:B,D9,'1 BL anterior'!E:E)</f>
        <v>0</v>
      </c>
      <c r="D9" s="1665">
        <v>321</v>
      </c>
      <c r="E9" s="3568"/>
      <c r="F9" s="3569"/>
      <c r="G9" s="3575"/>
      <c r="H9" s="3558"/>
      <c r="I9" s="3552"/>
      <c r="J9" s="3553"/>
      <c r="K9" s="3554"/>
      <c r="L9" s="3546" t="s">
        <v>876</v>
      </c>
      <c r="M9" s="3547"/>
      <c r="N9" s="3547"/>
      <c r="O9" s="3547"/>
      <c r="P9" s="3547"/>
      <c r="Q9" s="3548"/>
    </row>
    <row r="10" spans="2:17" ht="13.9" customHeight="1">
      <c r="B10" s="1236">
        <f>SUMIF('3BL ACTUAL'!B:B,D10,'3BL ACTUAL'!E:E)</f>
        <v>0</v>
      </c>
      <c r="C10" s="1236">
        <f>SUMIF('1 BL anterior'!B:B,D10,'1 BL anterior'!E:E)</f>
        <v>0</v>
      </c>
      <c r="D10" s="1665">
        <v>322</v>
      </c>
      <c r="E10" s="3568"/>
      <c r="F10" s="3569"/>
      <c r="G10" s="3575"/>
      <c r="H10" s="3558"/>
      <c r="I10" s="3549" t="s">
        <v>152</v>
      </c>
      <c r="J10" s="3550"/>
      <c r="K10" s="3551"/>
      <c r="L10" s="3543" t="s">
        <v>119</v>
      </c>
      <c r="M10" s="3544"/>
      <c r="N10" s="3544"/>
      <c r="O10" s="3544"/>
      <c r="P10" s="3544"/>
      <c r="Q10" s="3545"/>
    </row>
    <row r="11" spans="2:17" ht="13.9" customHeight="1">
      <c r="B11" s="1236">
        <f>SUMIF('3BL ACTUAL'!B:B,D11,'3BL ACTUAL'!E:E)</f>
        <v>0</v>
      </c>
      <c r="C11" s="1236">
        <f>SUMIF('1 BL anterior'!B:B,D11,'1 BL anterior'!E:E)</f>
        <v>0</v>
      </c>
      <c r="D11" s="1665">
        <v>323</v>
      </c>
      <c r="E11" s="3568"/>
      <c r="F11" s="3569"/>
      <c r="G11" s="3575"/>
      <c r="H11" s="3558"/>
      <c r="I11" s="3552"/>
      <c r="J11" s="3553"/>
      <c r="K11" s="3554"/>
      <c r="L11" s="3543" t="s">
        <v>872</v>
      </c>
      <c r="M11" s="3544"/>
      <c r="N11" s="3544"/>
      <c r="O11" s="3544"/>
      <c r="P11" s="3544"/>
      <c r="Q11" s="3545"/>
    </row>
    <row r="12" spans="2:17" ht="13.9" customHeight="1">
      <c r="B12" s="1236">
        <f>SUMIF('3BL ACTUAL'!B:B,D12,'3BL ACTUAL'!E:E)</f>
        <v>0</v>
      </c>
      <c r="C12" s="1236">
        <f>SUMIF('1 BL anterior'!B:B,D12,'1 BL anterior'!E:E)</f>
        <v>0</v>
      </c>
      <c r="D12" s="1666">
        <v>412</v>
      </c>
      <c r="E12" s="3555" t="s">
        <v>171</v>
      </c>
      <c r="F12" s="3556"/>
      <c r="G12" s="3559" t="s">
        <v>172</v>
      </c>
      <c r="H12" s="3560"/>
      <c r="I12" s="3543" t="s">
        <v>121</v>
      </c>
      <c r="J12" s="3544"/>
      <c r="K12" s="3544"/>
      <c r="L12" s="3544"/>
      <c r="M12" s="3544"/>
      <c r="N12" s="3544"/>
      <c r="O12" s="3544"/>
      <c r="P12" s="3544"/>
      <c r="Q12" s="3545"/>
    </row>
    <row r="13" spans="2:17" ht="13.9" customHeight="1">
      <c r="B13" s="1236">
        <f>SUMIF('3BL ACTUAL'!B:B,D13,'3BL ACTUAL'!E:E)</f>
        <v>0</v>
      </c>
      <c r="C13" s="1236">
        <f>SUMIF('1 BL anterior'!B:B,D13,'1 BL anterior'!E:E)</f>
        <v>0</v>
      </c>
      <c r="D13" s="1666">
        <v>413</v>
      </c>
      <c r="E13" s="3557"/>
      <c r="F13" s="3558"/>
      <c r="G13" s="3561"/>
      <c r="H13" s="3562"/>
      <c r="I13" s="3563" t="s">
        <v>894</v>
      </c>
      <c r="J13" s="3564"/>
      <c r="K13" s="3564"/>
      <c r="L13" s="3564"/>
      <c r="M13" s="3564"/>
      <c r="N13" s="3564"/>
      <c r="O13" s="3564"/>
      <c r="P13" s="3564"/>
      <c r="Q13" s="3565"/>
    </row>
    <row r="14" spans="2:17" ht="13.9" customHeight="1">
      <c r="B14" s="1236">
        <f>SUMIF('3BL ACTUAL'!B:B,D14,'3BL ACTUAL'!E:E)</f>
        <v>0</v>
      </c>
      <c r="C14" s="1236">
        <f>SUMIF('1 BL anterior'!B:B,D14,'1 BL anterior'!E:E)</f>
        <v>0</v>
      </c>
      <c r="D14" s="1666">
        <v>414</v>
      </c>
      <c r="E14" s="3557"/>
      <c r="F14" s="3558"/>
      <c r="G14" s="3559" t="s">
        <v>173</v>
      </c>
      <c r="H14" s="3560"/>
      <c r="I14" s="3543" t="s">
        <v>121</v>
      </c>
      <c r="J14" s="3544"/>
      <c r="K14" s="3544"/>
      <c r="L14" s="3544"/>
      <c r="M14" s="3544"/>
      <c r="N14" s="3544"/>
      <c r="O14" s="3544"/>
      <c r="P14" s="3544"/>
      <c r="Q14" s="3545"/>
    </row>
    <row r="15" spans="2:17" ht="14.25">
      <c r="B15" s="1236">
        <f>SUMIF('3BL ACTUAL'!B:B,D15,'3BL ACTUAL'!E:E)</f>
        <v>0</v>
      </c>
      <c r="C15" s="1236">
        <f>SUMIF('1 BL anterior'!B:B,D15,'1 BL anterior'!E:E)</f>
        <v>0</v>
      </c>
      <c r="D15" s="1666">
        <v>415</v>
      </c>
      <c r="E15" s="3557"/>
      <c r="F15" s="3558"/>
      <c r="G15" s="3561"/>
      <c r="H15" s="3562"/>
      <c r="I15" s="3585" t="s">
        <v>894</v>
      </c>
      <c r="J15" s="3586"/>
      <c r="K15" s="3586"/>
      <c r="L15" s="3586"/>
      <c r="M15" s="3586"/>
      <c r="N15" s="3586"/>
      <c r="O15" s="3586"/>
      <c r="P15" s="3586"/>
      <c r="Q15" s="3587"/>
    </row>
    <row r="16" spans="2:17" ht="13.9" customHeight="1">
      <c r="B16" s="1236">
        <f>SUMIF('3BL ACTUAL'!B:B,D16,'3BL ACTUAL'!E:E)</f>
        <v>0</v>
      </c>
      <c r="C16" s="1236">
        <f>SUMIF('1 BL anterior'!B:B,D16,'1 BL anterior'!E:E)</f>
        <v>0</v>
      </c>
      <c r="D16" s="1666">
        <v>416</v>
      </c>
      <c r="E16" s="3557"/>
      <c r="F16" s="3558"/>
      <c r="G16" s="3559" t="s">
        <v>144</v>
      </c>
      <c r="H16" s="3560"/>
      <c r="I16" s="3543" t="s">
        <v>121</v>
      </c>
      <c r="J16" s="3544"/>
      <c r="K16" s="3544"/>
      <c r="L16" s="3544"/>
      <c r="M16" s="3544"/>
      <c r="N16" s="3544"/>
      <c r="O16" s="3544"/>
      <c r="P16" s="3544"/>
      <c r="Q16" s="3545"/>
    </row>
    <row r="17" spans="2:17" ht="13.9" customHeight="1">
      <c r="B17" s="1236">
        <f>SUMIF('3BL ACTUAL'!B:B,D17,'3BL ACTUAL'!E:E)</f>
        <v>0</v>
      </c>
      <c r="C17" s="1236">
        <f>SUMIF('1 BL anterior'!B:B,D17,'1 BL anterior'!E:E)</f>
        <v>0</v>
      </c>
      <c r="D17" s="1666">
        <v>417</v>
      </c>
      <c r="E17" s="3557"/>
      <c r="F17" s="3558"/>
      <c r="G17" s="3561"/>
      <c r="H17" s="3562"/>
      <c r="I17" s="3563" t="s">
        <v>894</v>
      </c>
      <c r="J17" s="3564"/>
      <c r="K17" s="3564"/>
      <c r="L17" s="3564"/>
      <c r="M17" s="3564"/>
      <c r="N17" s="3564"/>
      <c r="O17" s="3564"/>
      <c r="P17" s="3564"/>
      <c r="Q17" s="3565"/>
    </row>
    <row r="18" spans="2:17" ht="13.9" customHeight="1">
      <c r="B18" s="1236">
        <f>SUMIF('3BL ACTUAL'!B:B,D18,'3BL ACTUAL'!E:E)</f>
        <v>0</v>
      </c>
      <c r="C18" s="1236">
        <f>SUMIF('1 BL anterior'!B:B,D18,'1 BL anterior'!E:E)</f>
        <v>0</v>
      </c>
      <c r="D18" s="1666">
        <v>420</v>
      </c>
      <c r="E18" s="3588" t="s">
        <v>174</v>
      </c>
      <c r="F18" s="3560"/>
      <c r="G18" s="3574" t="s">
        <v>175</v>
      </c>
      <c r="H18" s="3556"/>
      <c r="I18" s="3549" t="s">
        <v>127</v>
      </c>
      <c r="J18" s="3550"/>
      <c r="K18" s="3551"/>
      <c r="L18" s="3543" t="s">
        <v>119</v>
      </c>
      <c r="M18" s="3544"/>
      <c r="N18" s="3544"/>
      <c r="O18" s="3544"/>
      <c r="P18" s="3544"/>
      <c r="Q18" s="3545"/>
    </row>
    <row r="19" spans="2:17" ht="13.9" customHeight="1">
      <c r="B19" s="1236">
        <f>SUMIF('3BL ACTUAL'!B:B,D19,'3BL ACTUAL'!E:E)</f>
        <v>0</v>
      </c>
      <c r="C19" s="1236">
        <f>SUMIF('1 BL anterior'!B:B,D19,'1 BL anterior'!E:E)</f>
        <v>0</v>
      </c>
      <c r="D19" s="1666">
        <v>421</v>
      </c>
      <c r="E19" s="3589"/>
      <c r="F19" s="3590"/>
      <c r="G19" s="3575"/>
      <c r="H19" s="3558"/>
      <c r="I19" s="3552"/>
      <c r="J19" s="3553"/>
      <c r="K19" s="3554"/>
      <c r="L19" s="3543" t="s">
        <v>872</v>
      </c>
      <c r="M19" s="3544"/>
      <c r="N19" s="3544"/>
      <c r="O19" s="3544"/>
      <c r="P19" s="3544"/>
      <c r="Q19" s="3545"/>
    </row>
    <row r="20" spans="2:17" ht="13.9" customHeight="1">
      <c r="B20" s="1236">
        <f>SUMIF('3BL ACTUAL'!B:B,D20,'3BL ACTUAL'!E:E)</f>
        <v>0</v>
      </c>
      <c r="C20" s="1236">
        <f>SUMIF('1 BL anterior'!B:B,D20,'1 BL anterior'!E:E)</f>
        <v>0</v>
      </c>
      <c r="D20" s="1666">
        <v>426</v>
      </c>
      <c r="E20" s="3589"/>
      <c r="F20" s="3590"/>
      <c r="G20" s="3574" t="s">
        <v>176</v>
      </c>
      <c r="H20" s="3556"/>
      <c r="I20" s="3591" t="s">
        <v>150</v>
      </c>
      <c r="J20" s="3592"/>
      <c r="K20" s="3593"/>
      <c r="L20" s="3582" t="s">
        <v>119</v>
      </c>
      <c r="M20" s="3583"/>
      <c r="N20" s="3583"/>
      <c r="O20" s="3583"/>
      <c r="P20" s="3583"/>
      <c r="Q20" s="3584"/>
    </row>
    <row r="21" spans="2:17" ht="13.9" customHeight="1">
      <c r="B21" s="1236">
        <f>SUMIF('3BL ACTUAL'!B:B,D21,'3BL ACTUAL'!E:E)</f>
        <v>0</v>
      </c>
      <c r="C21" s="1236">
        <f>SUMIF('1 BL anterior'!B:B,D21,'1 BL anterior'!E:E)</f>
        <v>0</v>
      </c>
      <c r="D21" s="1666">
        <v>427</v>
      </c>
      <c r="E21" s="3589"/>
      <c r="F21" s="3590"/>
      <c r="G21" s="3575"/>
      <c r="H21" s="3558"/>
      <c r="I21" s="3594"/>
      <c r="J21" s="3595"/>
      <c r="K21" s="3596"/>
      <c r="L21" s="3582" t="s">
        <v>872</v>
      </c>
      <c r="M21" s="3583"/>
      <c r="N21" s="3583"/>
      <c r="O21" s="3583"/>
      <c r="P21" s="3583"/>
      <c r="Q21" s="3584"/>
    </row>
    <row r="22" spans="2:17" ht="13.9" customHeight="1">
      <c r="B22" s="1236">
        <f>SUMIF('3BL ACTUAL'!B:B,D22,'3BL ACTUAL'!E:E)</f>
        <v>0</v>
      </c>
      <c r="C22" s="1236">
        <f>SUMIF('1 BL anterior'!B:B,D22,'1 BL anterior'!E:E)</f>
        <v>0</v>
      </c>
      <c r="D22" s="1666">
        <v>429</v>
      </c>
      <c r="E22" s="3589"/>
      <c r="F22" s="3590"/>
      <c r="G22" s="3575"/>
      <c r="H22" s="3558"/>
      <c r="I22" s="3549" t="s">
        <v>152</v>
      </c>
      <c r="J22" s="3550"/>
      <c r="K22" s="3551"/>
      <c r="L22" s="3543" t="s">
        <v>119</v>
      </c>
      <c r="M22" s="3544"/>
      <c r="N22" s="3544"/>
      <c r="O22" s="3544"/>
      <c r="P22" s="3544"/>
      <c r="Q22" s="3545"/>
    </row>
    <row r="23" spans="2:17" ht="13.9" customHeight="1">
      <c r="B23" s="1236">
        <f>SUMIF('3BL ACTUAL'!B:B,D23,'3BL ACTUAL'!E:E)</f>
        <v>0</v>
      </c>
      <c r="C23" s="1236">
        <f>SUMIF('1 BL anterior'!B:B,D23,'1 BL anterior'!E:E)</f>
        <v>0</v>
      </c>
      <c r="D23" s="1666">
        <v>430</v>
      </c>
      <c r="E23" s="3589"/>
      <c r="F23" s="3590"/>
      <c r="G23" s="3575"/>
      <c r="H23" s="3558"/>
      <c r="I23" s="3552"/>
      <c r="J23" s="3553"/>
      <c r="K23" s="3554"/>
      <c r="L23" s="3543" t="s">
        <v>872</v>
      </c>
      <c r="M23" s="3544"/>
      <c r="N23" s="3544"/>
      <c r="O23" s="3544"/>
      <c r="P23" s="3544"/>
      <c r="Q23" s="3545"/>
    </row>
    <row r="24" spans="2:17" ht="14.45" customHeight="1">
      <c r="B24" s="1236">
        <f>SUMIF('3BL ACTUAL'!B:B,D24,'3BL ACTUAL'!E:E)</f>
        <v>0</v>
      </c>
      <c r="C24" s="1236">
        <f>SUMIF('1 BL anterior'!B:B,D24,'1 BL anterior'!E:E)</f>
        <v>0</v>
      </c>
      <c r="D24" s="1666">
        <v>438</v>
      </c>
      <c r="E24" s="3566" t="s">
        <v>179</v>
      </c>
      <c r="F24" s="3567"/>
      <c r="G24" s="3606" t="s">
        <v>127</v>
      </c>
      <c r="H24" s="3607"/>
      <c r="I24" s="3607"/>
      <c r="J24" s="3607"/>
      <c r="K24" s="3607"/>
      <c r="L24" s="3607"/>
      <c r="M24" s="3607"/>
      <c r="N24" s="3607"/>
      <c r="O24" s="3607"/>
      <c r="P24" s="3607"/>
      <c r="Q24" s="3608"/>
    </row>
    <row r="25" spans="2:17" ht="14.25">
      <c r="B25" s="1236"/>
      <c r="C25" s="1236"/>
      <c r="D25" s="1667"/>
      <c r="E25" s="1668"/>
      <c r="F25" s="1669"/>
      <c r="G25" s="1670"/>
      <c r="H25" s="1671"/>
      <c r="I25" s="1671"/>
      <c r="J25" s="1671"/>
      <c r="K25" s="1671"/>
      <c r="L25" s="1671"/>
      <c r="M25" s="1671"/>
      <c r="N25" s="1671"/>
      <c r="O25" s="1671"/>
      <c r="P25" s="1671"/>
      <c r="Q25" s="1671"/>
    </row>
    <row r="26" spans="2:17" ht="15" thickBot="1">
      <c r="B26" s="1236"/>
      <c r="C26" s="1236"/>
      <c r="D26" s="1672"/>
      <c r="E26" s="1669"/>
      <c r="F26" s="1669"/>
      <c r="G26" s="1671"/>
      <c r="H26" s="1671"/>
      <c r="I26" s="1671"/>
      <c r="J26" s="1671"/>
      <c r="K26" s="1671"/>
      <c r="L26" s="1671"/>
      <c r="M26" s="1671"/>
      <c r="N26" s="1671"/>
      <c r="O26" s="1671"/>
      <c r="P26" s="1671"/>
      <c r="Q26" s="1671"/>
    </row>
    <row r="27" spans="2:17" ht="15" thickBot="1">
      <c r="B27" s="1673">
        <f>SUM(B4:B26)</f>
        <v>0</v>
      </c>
      <c r="C27" s="1673">
        <f>SUM(C4:C26)</f>
        <v>0</v>
      </c>
      <c r="D27" s="1674"/>
    </row>
    <row r="28" spans="2:17" ht="13.9" customHeight="1" thickBot="1">
      <c r="B28" s="1236"/>
      <c r="C28" s="1236"/>
      <c r="D28" s="1675"/>
      <c r="E28" s="1676" t="s">
        <v>903</v>
      </c>
      <c r="F28" s="1675"/>
      <c r="G28" s="1675"/>
      <c r="H28" s="1675"/>
      <c r="I28" s="1675"/>
      <c r="J28" s="1675"/>
      <c r="K28" s="1675"/>
      <c r="L28" s="1675"/>
      <c r="M28" s="1675"/>
      <c r="N28" s="1675"/>
      <c r="O28" s="1675"/>
      <c r="P28" s="1675"/>
      <c r="Q28" s="1675"/>
    </row>
    <row r="29" spans="2:17" ht="15" thickBot="1">
      <c r="B29" s="1236"/>
      <c r="C29" s="1236"/>
      <c r="D29" s="1675"/>
      <c r="E29" s="1677" t="s">
        <v>904</v>
      </c>
      <c r="F29" s="1675"/>
      <c r="G29" s="1675"/>
      <c r="H29" s="1675"/>
      <c r="I29" s="1675"/>
      <c r="J29" s="1675"/>
      <c r="K29" s="1675"/>
      <c r="L29" s="1675"/>
      <c r="M29" s="1675"/>
      <c r="N29" s="1675"/>
      <c r="O29" s="1675"/>
      <c r="P29" s="1675"/>
      <c r="Q29" s="1675"/>
    </row>
    <row r="30" spans="2:17" ht="13.9" customHeight="1">
      <c r="B30" s="1236">
        <f>SUMIF('3BL ACTUAL'!B:B,D30,'3BL ACTUAL'!E:E)</f>
        <v>0</v>
      </c>
      <c r="C30" s="1236">
        <f>SUMIF('1 BL anterior'!B:B,D30,'1 BL anterior'!E:E)</f>
        <v>0</v>
      </c>
      <c r="D30" s="1678">
        <v>511</v>
      </c>
      <c r="E30" s="3609" t="s">
        <v>185</v>
      </c>
      <c r="F30" s="3610"/>
      <c r="G30" s="3611" t="s">
        <v>186</v>
      </c>
      <c r="H30" s="3612"/>
      <c r="I30" s="3613" t="s">
        <v>127</v>
      </c>
      <c r="J30" s="3614"/>
      <c r="K30" s="3615"/>
      <c r="L30" s="3619" t="s">
        <v>119</v>
      </c>
      <c r="M30" s="3620"/>
      <c r="N30" s="3620"/>
      <c r="O30" s="3620"/>
      <c r="P30" s="3620"/>
      <c r="Q30" s="3621"/>
    </row>
    <row r="31" spans="2:17" ht="14.25">
      <c r="B31" s="1236">
        <f>SUMIF('3BL ACTUAL'!B:B,D31,'3BL ACTUAL'!E:E)</f>
        <v>0</v>
      </c>
      <c r="C31" s="1236">
        <f>SUMIF('1 BL anterior'!B:B,D31,'1 BL anterior'!E:E)</f>
        <v>0</v>
      </c>
      <c r="D31" s="1665">
        <v>512</v>
      </c>
      <c r="E31" s="3589"/>
      <c r="F31" s="3590"/>
      <c r="G31" s="3575"/>
      <c r="H31" s="3558"/>
      <c r="I31" s="3616"/>
      <c r="J31" s="3617"/>
      <c r="K31" s="3618"/>
      <c r="L31" s="3597" t="s">
        <v>872</v>
      </c>
      <c r="M31" s="3598"/>
      <c r="N31" s="3598"/>
      <c r="O31" s="3598"/>
      <c r="P31" s="3598"/>
      <c r="Q31" s="3599"/>
    </row>
    <row r="32" spans="2:17" ht="13.9" customHeight="1">
      <c r="B32" s="1236">
        <f>SUMIF('3BL ACTUAL'!B:B,D32,'3BL ACTUAL'!E:E)</f>
        <v>0</v>
      </c>
      <c r="C32" s="1236">
        <f>SUMIF('1 BL anterior'!B:B,D32,'1 BL anterior'!E:E)</f>
        <v>0</v>
      </c>
      <c r="D32" s="1665">
        <v>515</v>
      </c>
      <c r="E32" s="3589"/>
      <c r="F32" s="3590"/>
      <c r="G32" s="3574" t="s">
        <v>905</v>
      </c>
      <c r="H32" s="3556"/>
      <c r="I32" s="3622" t="s">
        <v>150</v>
      </c>
      <c r="J32" s="3623"/>
      <c r="K32" s="3624"/>
      <c r="L32" s="3597" t="s">
        <v>119</v>
      </c>
      <c r="M32" s="3598"/>
      <c r="N32" s="3598"/>
      <c r="O32" s="3598"/>
      <c r="P32" s="3598"/>
      <c r="Q32" s="3599"/>
    </row>
    <row r="33" spans="2:17" ht="14.25">
      <c r="B33" s="1236">
        <f>SUMIF('3BL ACTUAL'!B:B,D33,'3BL ACTUAL'!E:E)</f>
        <v>0</v>
      </c>
      <c r="C33" s="1236">
        <f>SUMIF('1 BL anterior'!B:B,D33,'1 BL anterior'!E:E)</f>
        <v>0</v>
      </c>
      <c r="D33" s="1665">
        <v>516</v>
      </c>
      <c r="E33" s="3589"/>
      <c r="F33" s="3590"/>
      <c r="G33" s="3575"/>
      <c r="H33" s="3558"/>
      <c r="I33" s="3625"/>
      <c r="J33" s="3626"/>
      <c r="K33" s="3627"/>
      <c r="L33" s="3597" t="s">
        <v>872</v>
      </c>
      <c r="M33" s="3598"/>
      <c r="N33" s="3598"/>
      <c r="O33" s="3598"/>
      <c r="P33" s="3598"/>
      <c r="Q33" s="3599"/>
    </row>
    <row r="34" spans="2:17" ht="13.9" customHeight="1">
      <c r="B34" s="1236">
        <f>SUMIF('3BL ACTUAL'!B:B,D34,'3BL ACTUAL'!E:E)</f>
        <v>0</v>
      </c>
      <c r="C34" s="1236">
        <f>SUMIF('1 BL anterior'!B:B,D34,'1 BL anterior'!E:E)</f>
        <v>0</v>
      </c>
      <c r="D34" s="1665">
        <v>517</v>
      </c>
      <c r="E34" s="3589"/>
      <c r="F34" s="3590"/>
      <c r="G34" s="3575"/>
      <c r="H34" s="3558"/>
      <c r="I34" s="3549" t="s">
        <v>906</v>
      </c>
      <c r="J34" s="3550"/>
      <c r="K34" s="3551"/>
      <c r="L34" s="3597" t="s">
        <v>875</v>
      </c>
      <c r="M34" s="3598"/>
      <c r="N34" s="3598"/>
      <c r="O34" s="3598"/>
      <c r="P34" s="3598"/>
      <c r="Q34" s="3599"/>
    </row>
    <row r="35" spans="2:17" ht="14.25">
      <c r="B35" s="1236">
        <f>SUMIF('3BL ACTUAL'!B:B,D35,'3BL ACTUAL'!E:E)</f>
        <v>0</v>
      </c>
      <c r="C35" s="1236">
        <f>SUMIF('1 BL anterior'!B:B,D35,'1 BL anterior'!E:E)</f>
        <v>0</v>
      </c>
      <c r="D35" s="1665">
        <v>518</v>
      </c>
      <c r="E35" s="3589"/>
      <c r="F35" s="3590"/>
      <c r="G35" s="3575"/>
      <c r="H35" s="3558"/>
      <c r="I35" s="3552"/>
      <c r="J35" s="3553"/>
      <c r="K35" s="3554"/>
      <c r="L35" s="3597" t="s">
        <v>876</v>
      </c>
      <c r="M35" s="3598"/>
      <c r="N35" s="3598"/>
      <c r="O35" s="3598"/>
      <c r="P35" s="3598"/>
      <c r="Q35" s="3599"/>
    </row>
    <row r="36" spans="2:17" ht="13.9" customHeight="1">
      <c r="B36" s="1236">
        <f>SUMIF('3BL ACTUAL'!B:B,D36,'3BL ACTUAL'!E:E)</f>
        <v>0</v>
      </c>
      <c r="C36" s="1236">
        <f>SUMIF('1 BL anterior'!B:B,D36,'1 BL anterior'!E:E)</f>
        <v>0</v>
      </c>
      <c r="D36" s="1665">
        <v>519</v>
      </c>
      <c r="E36" s="3589"/>
      <c r="F36" s="3590"/>
      <c r="G36" s="3575"/>
      <c r="H36" s="3558"/>
      <c r="I36" s="3600" t="s">
        <v>152</v>
      </c>
      <c r="J36" s="3601"/>
      <c r="K36" s="3602"/>
      <c r="L36" s="3597" t="s">
        <v>119</v>
      </c>
      <c r="M36" s="3598"/>
      <c r="N36" s="3598"/>
      <c r="O36" s="3598"/>
      <c r="P36" s="3598"/>
      <c r="Q36" s="3599"/>
    </row>
    <row r="37" spans="2:17" ht="14.45" customHeight="1">
      <c r="B37" s="1236">
        <f>SUMIF('3BL ACTUAL'!B:B,D37,'3BL ACTUAL'!E:E)</f>
        <v>0</v>
      </c>
      <c r="C37" s="1236">
        <f>SUMIF('1 BL anterior'!B:B,D37,'1 BL anterior'!E:E)</f>
        <v>0</v>
      </c>
      <c r="D37" s="1665">
        <v>520</v>
      </c>
      <c r="E37" s="3589"/>
      <c r="F37" s="3590"/>
      <c r="G37" s="3575"/>
      <c r="H37" s="3558"/>
      <c r="I37" s="3603"/>
      <c r="J37" s="3604"/>
      <c r="K37" s="3605"/>
      <c r="L37" s="3597" t="s">
        <v>872</v>
      </c>
      <c r="M37" s="3598"/>
      <c r="N37" s="3598"/>
      <c r="O37" s="3598"/>
      <c r="P37" s="3598"/>
      <c r="Q37" s="3599"/>
    </row>
    <row r="38" spans="2:17" ht="13.9" customHeight="1">
      <c r="B38" s="1236">
        <f>SUMIF('3BL ACTUAL'!B:B,D38,'3BL ACTUAL'!E:E)</f>
        <v>0</v>
      </c>
      <c r="C38" s="1236">
        <f>SUMIF('1 BL anterior'!B:B,D38,'1 BL anterior'!E:E)</f>
        <v>0</v>
      </c>
      <c r="D38" s="1665">
        <v>523</v>
      </c>
      <c r="E38" s="3555" t="s">
        <v>907</v>
      </c>
      <c r="F38" s="3556"/>
      <c r="G38" s="3574" t="s">
        <v>127</v>
      </c>
      <c r="H38" s="3556"/>
      <c r="I38" s="3582" t="s">
        <v>119</v>
      </c>
      <c r="J38" s="3583"/>
      <c r="K38" s="3583"/>
      <c r="L38" s="3583"/>
      <c r="M38" s="3583"/>
      <c r="N38" s="3583"/>
      <c r="O38" s="3583"/>
      <c r="P38" s="3583"/>
      <c r="Q38" s="3643"/>
    </row>
    <row r="39" spans="2:17" ht="15" thickBot="1">
      <c r="B39" s="1236">
        <f>SUMIF('3BL ACTUAL'!B:B,D39,'3BL ACTUAL'!E:E)</f>
        <v>0</v>
      </c>
      <c r="C39" s="1236">
        <f>SUMIF('1 BL anterior'!B:B,D39,'1 BL anterior'!E:E)</f>
        <v>0</v>
      </c>
      <c r="D39" s="1665">
        <v>524</v>
      </c>
      <c r="E39" s="3557"/>
      <c r="F39" s="3558"/>
      <c r="G39" s="3631"/>
      <c r="H39" s="3632"/>
      <c r="I39" s="3582" t="s">
        <v>872</v>
      </c>
      <c r="J39" s="3583"/>
      <c r="K39" s="3583"/>
      <c r="L39" s="3583"/>
      <c r="M39" s="3583"/>
      <c r="N39" s="3583"/>
      <c r="O39" s="3583"/>
      <c r="P39" s="3583"/>
      <c r="Q39" s="3643"/>
    </row>
    <row r="40" spans="2:17" ht="13.9" customHeight="1">
      <c r="B40" s="1236">
        <f>SUMIF('3BL ACTUAL'!B:B,D40,'3BL ACTUAL'!E:E)</f>
        <v>0</v>
      </c>
      <c r="C40" s="1236">
        <f>SUMIF('1 BL anterior'!B:B,D40,'1 BL anterior'!E:E)</f>
        <v>0</v>
      </c>
      <c r="D40" s="1679">
        <v>553</v>
      </c>
      <c r="E40" s="3609" t="s">
        <v>195</v>
      </c>
      <c r="F40" s="3610"/>
      <c r="G40" s="3611" t="s">
        <v>916</v>
      </c>
      <c r="H40" s="3612"/>
      <c r="I40" s="3613" t="s">
        <v>127</v>
      </c>
      <c r="J40" s="3614"/>
      <c r="K40" s="3615"/>
      <c r="L40" s="3619" t="s">
        <v>119</v>
      </c>
      <c r="M40" s="3620"/>
      <c r="N40" s="3620"/>
      <c r="O40" s="3620"/>
      <c r="P40" s="3620"/>
      <c r="Q40" s="3644"/>
    </row>
    <row r="41" spans="2:17" ht="14.25">
      <c r="B41" s="1236">
        <f>SUMIF('3BL ACTUAL'!B:B,D41,'3BL ACTUAL'!E:E)</f>
        <v>0</v>
      </c>
      <c r="C41" s="1236">
        <f>SUMIF('1 BL anterior'!B:B,D41,'1 BL anterior'!E:E)</f>
        <v>0</v>
      </c>
      <c r="D41" s="1666">
        <v>554</v>
      </c>
      <c r="E41" s="3589"/>
      <c r="F41" s="3590"/>
      <c r="G41" s="3575"/>
      <c r="H41" s="3558"/>
      <c r="I41" s="3616"/>
      <c r="J41" s="3617"/>
      <c r="K41" s="3618"/>
      <c r="L41" s="3597" t="s">
        <v>872</v>
      </c>
      <c r="M41" s="3598"/>
      <c r="N41" s="3598"/>
      <c r="O41" s="3598"/>
      <c r="P41" s="3598"/>
      <c r="Q41" s="3639"/>
    </row>
    <row r="42" spans="2:17" ht="14.25">
      <c r="B42" s="1236">
        <f>SUMIF('3BL ACTUAL'!B:B,D42,'3BL ACTUAL'!E:E)</f>
        <v>0</v>
      </c>
      <c r="C42" s="1236">
        <f>SUMIF('1 BL anterior'!B:B,D42,'1 BL anterior'!E:E)</f>
        <v>815103.45</v>
      </c>
      <c r="D42" s="1666">
        <v>557</v>
      </c>
      <c r="E42" s="3628" t="s">
        <v>195</v>
      </c>
      <c r="F42" s="3560"/>
      <c r="G42" s="3574" t="s">
        <v>917</v>
      </c>
      <c r="H42" s="3556"/>
      <c r="I42" s="3633" t="s">
        <v>150</v>
      </c>
      <c r="J42" s="3634"/>
      <c r="K42" s="3635"/>
      <c r="L42" s="3597" t="s">
        <v>119</v>
      </c>
      <c r="M42" s="3598"/>
      <c r="N42" s="3598"/>
      <c r="O42" s="3598"/>
      <c r="P42" s="3598"/>
      <c r="Q42" s="3639"/>
    </row>
    <row r="43" spans="2:17" ht="14.25">
      <c r="B43" s="1236">
        <f>SUMIF('3BL ACTUAL'!B:B,D43,'3BL ACTUAL'!E:E)</f>
        <v>0</v>
      </c>
      <c r="C43" s="1236">
        <f>SUMIF('1 BL anterior'!B:B,D43,'1 BL anterior'!E:E)</f>
        <v>0</v>
      </c>
      <c r="D43" s="1666">
        <v>558</v>
      </c>
      <c r="E43" s="3629"/>
      <c r="F43" s="3590"/>
      <c r="G43" s="3575"/>
      <c r="H43" s="3558"/>
      <c r="I43" s="3636"/>
      <c r="J43" s="3637"/>
      <c r="K43" s="3638"/>
      <c r="L43" s="3597" t="s">
        <v>872</v>
      </c>
      <c r="M43" s="3598"/>
      <c r="N43" s="3598"/>
      <c r="O43" s="3598"/>
      <c r="P43" s="3598"/>
      <c r="Q43" s="3639"/>
    </row>
    <row r="44" spans="2:17" ht="13.9" customHeight="1">
      <c r="B44" s="1236">
        <f>SUMIF('3BL ACTUAL'!B:B,D44,'3BL ACTUAL'!E:E)</f>
        <v>0</v>
      </c>
      <c r="C44" s="1236">
        <f>SUMIF('1 BL anterior'!B:B,D44,'1 BL anterior'!E:E)</f>
        <v>0</v>
      </c>
      <c r="D44" s="1666">
        <v>559</v>
      </c>
      <c r="E44" s="3629"/>
      <c r="F44" s="3590"/>
      <c r="G44" s="3575"/>
      <c r="H44" s="3558"/>
      <c r="I44" s="3640" t="s">
        <v>152</v>
      </c>
      <c r="J44" s="3641"/>
      <c r="K44" s="3642"/>
      <c r="L44" s="3597" t="s">
        <v>119</v>
      </c>
      <c r="M44" s="3598"/>
      <c r="N44" s="3598"/>
      <c r="O44" s="3598"/>
      <c r="P44" s="3598"/>
      <c r="Q44" s="3639"/>
    </row>
    <row r="45" spans="2:17" ht="14.45" customHeight="1">
      <c r="B45" s="1236">
        <f>SUMIF('3BL ACTUAL'!B:B,D45,'3BL ACTUAL'!E:E)</f>
        <v>0</v>
      </c>
      <c r="C45" s="1236">
        <f>SUMIF('1 BL anterior'!B:B,D45,'1 BL anterior'!E:E)</f>
        <v>0</v>
      </c>
      <c r="D45" s="1666">
        <v>560</v>
      </c>
      <c r="E45" s="3630"/>
      <c r="F45" s="3562"/>
      <c r="G45" s="3631"/>
      <c r="H45" s="3632"/>
      <c r="I45" s="3616"/>
      <c r="J45" s="3617"/>
      <c r="K45" s="3618"/>
      <c r="L45" s="3597" t="s">
        <v>872</v>
      </c>
      <c r="M45" s="3598"/>
      <c r="N45" s="3598"/>
      <c r="O45" s="3598"/>
      <c r="P45" s="3598"/>
      <c r="Q45" s="3639"/>
    </row>
    <row r="46" spans="2:17" ht="14.25">
      <c r="B46" s="1236">
        <f>SUMIF('3BL ACTUAL'!B:B,D46,'3BL ACTUAL'!E:E)</f>
        <v>0</v>
      </c>
      <c r="C46" s="1236">
        <f>SUMIF('1 BL anterior'!B:B,D46,'1 BL anterior'!E:E)</f>
        <v>0</v>
      </c>
      <c r="D46" s="1666">
        <v>563</v>
      </c>
      <c r="E46" s="3555" t="s">
        <v>145</v>
      </c>
      <c r="F46" s="3556"/>
      <c r="G46" s="3574" t="s">
        <v>127</v>
      </c>
      <c r="H46" s="3556"/>
      <c r="I46" s="3582" t="s">
        <v>119</v>
      </c>
      <c r="J46" s="3583"/>
      <c r="K46" s="3583"/>
      <c r="L46" s="3583"/>
      <c r="M46" s="3583"/>
      <c r="N46" s="3583"/>
      <c r="O46" s="3583"/>
      <c r="P46" s="3583"/>
      <c r="Q46" s="3584"/>
    </row>
    <row r="47" spans="2:17" ht="14.25">
      <c r="B47" s="1236">
        <f>SUMIF('3BL ACTUAL'!B:B,D47,'3BL ACTUAL'!E:E)</f>
        <v>0</v>
      </c>
      <c r="C47" s="1236">
        <f>SUMIF('1 BL anterior'!B:B,D47,'1 BL anterior'!E:E)</f>
        <v>0</v>
      </c>
      <c r="D47" s="1666">
        <v>564</v>
      </c>
      <c r="E47" s="3557"/>
      <c r="F47" s="3558"/>
      <c r="G47" s="3631"/>
      <c r="H47" s="3632"/>
      <c r="I47" s="3582" t="s">
        <v>872</v>
      </c>
      <c r="J47" s="3583"/>
      <c r="K47" s="3583"/>
      <c r="L47" s="3583"/>
      <c r="M47" s="3583"/>
      <c r="N47" s="3583"/>
      <c r="O47" s="3583"/>
      <c r="P47" s="3583"/>
      <c r="Q47" s="3584"/>
    </row>
    <row r="48" spans="2:17" ht="13.9" customHeight="1">
      <c r="B48" s="1236">
        <f>SUMIF('3BL ACTUAL'!B:B,D48,'3BL ACTUAL'!E:E)</f>
        <v>0</v>
      </c>
      <c r="C48" s="1236">
        <f>SUMIF('1 BL anterior'!B:B,D48,'1 BL anterior'!E:E)</f>
        <v>0</v>
      </c>
      <c r="D48" s="1667"/>
      <c r="E48" s="1668" t="s">
        <v>192</v>
      </c>
      <c r="F48" s="1669"/>
      <c r="G48" s="1670" t="s">
        <v>388</v>
      </c>
      <c r="H48" s="1671"/>
      <c r="I48" s="1680"/>
      <c r="J48" s="1680"/>
      <c r="K48" s="1680"/>
      <c r="L48" s="1680"/>
      <c r="M48" s="1680"/>
      <c r="N48" s="1680"/>
      <c r="O48" s="1680"/>
      <c r="P48" s="1680"/>
      <c r="Q48" s="1680"/>
    </row>
    <row r="49" spans="2:17" ht="13.9" customHeight="1">
      <c r="B49" s="1236">
        <f>SUMIF('3BL ACTUAL'!B:B,D49,'3BL ACTUAL'!E:E)</f>
        <v>0</v>
      </c>
      <c r="C49" s="1236">
        <f>SUMIF('1 BL anterior'!B:B,D49,'1 BL anterior'!E:E)</f>
        <v>0</v>
      </c>
      <c r="D49" s="1672">
        <v>585</v>
      </c>
      <c r="E49" s="1669"/>
      <c r="F49" s="1669"/>
      <c r="G49" s="1671"/>
      <c r="H49" s="1671"/>
      <c r="I49" s="1680"/>
      <c r="J49" s="1680"/>
      <c r="K49" s="1680"/>
      <c r="L49" s="1680"/>
      <c r="M49" s="1680"/>
      <c r="N49" s="1680"/>
      <c r="O49" s="1680"/>
      <c r="P49" s="1680"/>
      <c r="Q49" s="1680"/>
    </row>
    <row r="50" spans="2:17" ht="13.9" customHeight="1" thickBot="1">
      <c r="B50" s="1236"/>
      <c r="C50" s="1236"/>
      <c r="D50" s="1672"/>
      <c r="E50" s="1681"/>
      <c r="F50" s="1681"/>
      <c r="G50" s="1681"/>
      <c r="H50" s="1681"/>
      <c r="I50" s="1680"/>
      <c r="J50" s="1680"/>
      <c r="K50" s="1680"/>
      <c r="L50" s="1680"/>
      <c r="M50" s="1680"/>
      <c r="N50" s="1680"/>
      <c r="O50" s="1680"/>
      <c r="P50" s="1680"/>
      <c r="Q50" s="1680"/>
    </row>
    <row r="51" spans="2:17" ht="13.15" customHeight="1" thickBot="1">
      <c r="B51" s="1682">
        <f>SUM(B28:B49)</f>
        <v>0</v>
      </c>
      <c r="C51" s="1682">
        <f>SUM(C28:C49)</f>
        <v>815103.45</v>
      </c>
      <c r="D51" s="1310"/>
      <c r="E51" s="1310"/>
      <c r="F51" s="1310"/>
      <c r="G51" s="1310"/>
      <c r="H51" s="1310"/>
      <c r="I51" s="1310"/>
      <c r="J51" s="1310"/>
      <c r="K51" s="1310"/>
      <c r="L51" s="1310"/>
      <c r="M51" s="1310"/>
      <c r="N51" s="1310"/>
      <c r="O51" s="1310"/>
      <c r="P51" s="1310"/>
      <c r="Q51" s="1310"/>
    </row>
    <row r="52" spans="2:17" ht="13.15" customHeight="1" thickBot="1">
      <c r="B52" s="1683">
        <f>+B51+B27</f>
        <v>0</v>
      </c>
      <c r="C52" s="1682">
        <f>+C51+C27</f>
        <v>815103.45</v>
      </c>
      <c r="D52" s="1310"/>
      <c r="E52" s="1310"/>
      <c r="F52" s="1310"/>
      <c r="G52" s="1310"/>
      <c r="H52" s="1310"/>
      <c r="I52" s="1310"/>
      <c r="J52" s="1310"/>
      <c r="K52" s="1310"/>
      <c r="L52" s="1310"/>
      <c r="M52" s="1310"/>
      <c r="N52" s="1310"/>
      <c r="O52" s="1310"/>
      <c r="P52" s="1310"/>
      <c r="Q52" s="1310"/>
    </row>
    <row r="53" spans="2:17" ht="13.15" customHeight="1">
      <c r="B53" s="1310"/>
      <c r="C53" s="1310"/>
      <c r="D53" s="1684">
        <v>6001</v>
      </c>
      <c r="E53" s="3648" t="s">
        <v>135</v>
      </c>
      <c r="F53" s="3649"/>
      <c r="G53" s="3653" t="s">
        <v>927</v>
      </c>
      <c r="H53" s="3653"/>
      <c r="I53" s="3655" t="s">
        <v>928</v>
      </c>
      <c r="J53" s="3655"/>
      <c r="K53" s="3655"/>
      <c r="L53" s="3655"/>
      <c r="M53" s="3655"/>
      <c r="N53" s="3655"/>
      <c r="O53" s="3655"/>
      <c r="P53" s="3655"/>
      <c r="Q53" s="3655"/>
    </row>
    <row r="54" spans="2:17" ht="13.15" customHeight="1">
      <c r="B54" s="1310"/>
      <c r="C54" s="1310"/>
      <c r="D54" s="1685">
        <v>6003</v>
      </c>
      <c r="E54" s="3650"/>
      <c r="F54" s="3646"/>
      <c r="G54" s="3654"/>
      <c r="H54" s="3654"/>
      <c r="I54" s="3656" t="s">
        <v>929</v>
      </c>
      <c r="J54" s="3656"/>
      <c r="K54" s="3656"/>
      <c r="L54" s="3656"/>
      <c r="M54" s="3656"/>
      <c r="N54" s="3656"/>
      <c r="O54" s="3656"/>
      <c r="P54" s="3656"/>
      <c r="Q54" s="3656"/>
    </row>
    <row r="55" spans="2:17" ht="13.15" customHeight="1">
      <c r="B55" s="1310"/>
      <c r="C55" s="1310"/>
      <c r="D55" s="1685">
        <v>6005</v>
      </c>
      <c r="E55" s="3650"/>
      <c r="F55" s="3646"/>
      <c r="G55" s="3654" t="s">
        <v>930</v>
      </c>
      <c r="H55" s="3654"/>
      <c r="I55" s="3645" t="s">
        <v>928</v>
      </c>
      <c r="J55" s="3645"/>
      <c r="K55" s="3645"/>
      <c r="L55" s="3645"/>
      <c r="M55" s="3645"/>
      <c r="N55" s="3645"/>
      <c r="O55" s="3645"/>
      <c r="P55" s="3645"/>
      <c r="Q55" s="3645"/>
    </row>
    <row r="56" spans="2:17" ht="13.15" customHeight="1">
      <c r="D56" s="1685">
        <v>6007</v>
      </c>
      <c r="E56" s="3650"/>
      <c r="F56" s="3646"/>
      <c r="G56" s="3654"/>
      <c r="H56" s="3654"/>
      <c r="I56" s="3645" t="s">
        <v>929</v>
      </c>
      <c r="J56" s="3645"/>
      <c r="K56" s="3645"/>
      <c r="L56" s="3645"/>
      <c r="M56" s="3645"/>
      <c r="N56" s="3645"/>
      <c r="O56" s="3645"/>
      <c r="P56" s="3645"/>
      <c r="Q56" s="3645"/>
    </row>
    <row r="57" spans="2:17">
      <c r="D57" s="1685">
        <v>6009</v>
      </c>
      <c r="E57" s="3650"/>
      <c r="F57" s="3646"/>
      <c r="G57" s="3646" t="s">
        <v>931</v>
      </c>
      <c r="H57" s="3646"/>
      <c r="I57" s="3645" t="s">
        <v>932</v>
      </c>
      <c r="J57" s="3645"/>
      <c r="K57" s="3645"/>
      <c r="L57" s="3645"/>
      <c r="M57" s="3645"/>
      <c r="N57" s="3645"/>
      <c r="O57" s="3645"/>
      <c r="P57" s="3645"/>
      <c r="Q57" s="3645"/>
    </row>
    <row r="58" spans="2:17" ht="13.15" customHeight="1">
      <c r="D58" s="1685">
        <v>6011</v>
      </c>
      <c r="E58" s="3650"/>
      <c r="F58" s="3646"/>
      <c r="G58" s="3646"/>
      <c r="H58" s="3646"/>
      <c r="I58" s="3647" t="s">
        <v>933</v>
      </c>
      <c r="J58" s="3647"/>
      <c r="K58" s="3647"/>
      <c r="L58" s="3647"/>
      <c r="M58" s="3647"/>
      <c r="N58" s="3647"/>
      <c r="O58" s="3647"/>
      <c r="P58" s="3647"/>
      <c r="Q58" s="3647"/>
    </row>
    <row r="59" spans="2:17" ht="13.15" customHeight="1">
      <c r="D59" s="1685">
        <v>6013</v>
      </c>
      <c r="E59" s="3650"/>
      <c r="F59" s="3646"/>
      <c r="G59" s="3645" t="s">
        <v>934</v>
      </c>
      <c r="H59" s="3645"/>
      <c r="I59" s="3645"/>
      <c r="J59" s="3645"/>
      <c r="K59" s="3645"/>
      <c r="L59" s="3645"/>
      <c r="M59" s="3645"/>
      <c r="N59" s="3645"/>
      <c r="O59" s="3645"/>
      <c r="P59" s="3645"/>
      <c r="Q59" s="3645"/>
    </row>
    <row r="60" spans="2:17" ht="13.15" customHeight="1">
      <c r="D60" s="1685">
        <v>6015</v>
      </c>
      <c r="E60" s="3650"/>
      <c r="F60" s="3646"/>
      <c r="G60" s="3647" t="s">
        <v>935</v>
      </c>
      <c r="H60" s="3647"/>
      <c r="I60" s="3647"/>
      <c r="J60" s="3647"/>
      <c r="K60" s="3647"/>
      <c r="L60" s="3647"/>
      <c r="M60" s="3647"/>
      <c r="N60" s="3647"/>
      <c r="O60" s="3647"/>
      <c r="P60" s="3647"/>
      <c r="Q60" s="3647"/>
    </row>
    <row r="61" spans="2:17" ht="13.15" customHeight="1">
      <c r="D61" s="1685">
        <v>6017</v>
      </c>
      <c r="E61" s="3651"/>
      <c r="F61" s="3652"/>
      <c r="G61" s="3657" t="s">
        <v>936</v>
      </c>
      <c r="H61" s="3657"/>
      <c r="I61" s="3657"/>
      <c r="J61" s="3657"/>
      <c r="K61" s="3657"/>
      <c r="L61" s="3657"/>
      <c r="M61" s="3657"/>
      <c r="N61" s="3657"/>
      <c r="O61" s="3657"/>
      <c r="P61" s="3657"/>
      <c r="Q61" s="3657"/>
    </row>
    <row r="62" spans="2:17" ht="13.15" customHeight="1" thickBot="1"/>
    <row r="63" spans="2:17" ht="13.15" customHeight="1">
      <c r="D63" s="1684">
        <v>7001</v>
      </c>
      <c r="E63" s="3658" t="s">
        <v>975</v>
      </c>
      <c r="F63" s="3653"/>
      <c r="G63" s="3660" t="s">
        <v>976</v>
      </c>
      <c r="H63" s="3660"/>
      <c r="I63" s="3660"/>
      <c r="J63" s="3660"/>
      <c r="K63" s="3660"/>
      <c r="L63" s="3660"/>
      <c r="M63" s="3660"/>
      <c r="N63" s="1686"/>
      <c r="O63" s="1686"/>
      <c r="P63" s="1686"/>
      <c r="Q63" s="1686"/>
    </row>
    <row r="64" spans="2:17" ht="13.15" customHeight="1">
      <c r="D64" s="1685">
        <v>7004</v>
      </c>
      <c r="E64" s="3659"/>
      <c r="F64" s="3654"/>
      <c r="G64" s="3661" t="s">
        <v>977</v>
      </c>
      <c r="H64" s="3661"/>
      <c r="I64" s="3661"/>
      <c r="J64" s="3661"/>
      <c r="K64" s="3661"/>
      <c r="L64" s="3661"/>
      <c r="M64" s="3661"/>
      <c r="N64" s="1687"/>
      <c r="O64" s="1687"/>
      <c r="P64" s="1687"/>
      <c r="Q64" s="1687"/>
    </row>
    <row r="65" spans="4:17" ht="13.15" customHeight="1">
      <c r="D65" s="1685">
        <v>7007</v>
      </c>
      <c r="E65" s="3659"/>
      <c r="F65" s="3654"/>
      <c r="G65" s="3661" t="s">
        <v>978</v>
      </c>
      <c r="H65" s="3661"/>
      <c r="I65" s="3661"/>
      <c r="J65" s="3661"/>
      <c r="K65" s="3661"/>
      <c r="L65" s="3661"/>
      <c r="M65" s="3661"/>
      <c r="N65" s="1687"/>
      <c r="O65" s="1687"/>
      <c r="P65" s="1687"/>
      <c r="Q65" s="1687"/>
    </row>
    <row r="66" spans="4:17" ht="13.15" customHeight="1">
      <c r="D66" s="1685">
        <v>7010</v>
      </c>
      <c r="E66" s="3659"/>
      <c r="F66" s="3654"/>
      <c r="G66" s="3661" t="s">
        <v>979</v>
      </c>
      <c r="H66" s="3661"/>
      <c r="I66" s="3661"/>
      <c r="J66" s="3661"/>
      <c r="K66" s="3661"/>
      <c r="L66" s="3661"/>
      <c r="M66" s="3661"/>
      <c r="N66" s="1687"/>
      <c r="O66" s="1687"/>
      <c r="P66" s="1687"/>
      <c r="Q66" s="1687"/>
    </row>
    <row r="67" spans="4:17" ht="13.15" customHeight="1">
      <c r="D67" s="1685">
        <v>7013</v>
      </c>
      <c r="E67" s="3659"/>
      <c r="F67" s="3654"/>
      <c r="G67" s="3645" t="s">
        <v>980</v>
      </c>
      <c r="H67" s="3645"/>
      <c r="I67" s="3645"/>
      <c r="J67" s="3645"/>
      <c r="K67" s="3645"/>
      <c r="L67" s="3645"/>
      <c r="M67" s="3645"/>
      <c r="N67" s="1687"/>
      <c r="O67" s="1687"/>
      <c r="P67" s="1687"/>
      <c r="Q67" s="1687"/>
    </row>
    <row r="68" spans="4:17" ht="13.15" customHeight="1">
      <c r="D68" s="1685">
        <v>7016</v>
      </c>
      <c r="E68" s="3659"/>
      <c r="F68" s="3654"/>
      <c r="G68" s="3645" t="s">
        <v>981</v>
      </c>
      <c r="H68" s="3645"/>
      <c r="I68" s="3645"/>
      <c r="J68" s="3645"/>
      <c r="K68" s="3645"/>
      <c r="L68" s="3645"/>
      <c r="M68" s="3645"/>
      <c r="N68" s="1687"/>
      <c r="O68" s="1687"/>
      <c r="P68" s="1687"/>
      <c r="Q68" s="1687"/>
    </row>
    <row r="69" spans="4:17" ht="13.15" customHeight="1">
      <c r="D69" s="1685">
        <v>7019</v>
      </c>
      <c r="E69" s="3659"/>
      <c r="F69" s="3654"/>
      <c r="G69" s="3645" t="s">
        <v>982</v>
      </c>
      <c r="H69" s="3645"/>
      <c r="I69" s="3645"/>
      <c r="J69" s="3645"/>
      <c r="K69" s="3645"/>
      <c r="L69" s="3645"/>
      <c r="M69" s="3645"/>
      <c r="N69" s="1687"/>
      <c r="O69" s="1687"/>
      <c r="P69" s="1687"/>
      <c r="Q69" s="1687"/>
    </row>
    <row r="70" spans="4:17" ht="13.15" customHeight="1">
      <c r="D70" s="1685">
        <v>7022</v>
      </c>
      <c r="E70" s="3659"/>
      <c r="F70" s="3654"/>
      <c r="G70" s="3645" t="s">
        <v>983</v>
      </c>
      <c r="H70" s="3645"/>
      <c r="I70" s="3645"/>
      <c r="J70" s="3645"/>
      <c r="K70" s="3645"/>
      <c r="L70" s="3645"/>
      <c r="M70" s="3645"/>
      <c r="N70" s="1687"/>
      <c r="O70" s="1687"/>
      <c r="P70" s="1687"/>
      <c r="Q70" s="1687"/>
    </row>
    <row r="71" spans="4:17" ht="13.15" customHeight="1">
      <c r="D71" s="1685">
        <v>7025</v>
      </c>
      <c r="E71" s="3659"/>
      <c r="F71" s="3654"/>
      <c r="G71" s="3645" t="s">
        <v>984</v>
      </c>
      <c r="H71" s="3645"/>
      <c r="I71" s="3645"/>
      <c r="J71" s="3645"/>
      <c r="K71" s="3645"/>
      <c r="L71" s="3645"/>
      <c r="M71" s="3645"/>
      <c r="N71" s="1687"/>
      <c r="O71" s="1687"/>
      <c r="P71" s="1687"/>
      <c r="Q71" s="1687"/>
    </row>
    <row r="72" spans="4:17" ht="13.15" customHeight="1">
      <c r="D72" s="1685">
        <v>7028</v>
      </c>
      <c r="E72" s="3659"/>
      <c r="F72" s="3654"/>
      <c r="G72" s="3645" t="s">
        <v>985</v>
      </c>
      <c r="H72" s="3645"/>
      <c r="I72" s="3645"/>
      <c r="J72" s="3645"/>
      <c r="K72" s="3645"/>
      <c r="L72" s="3645"/>
      <c r="M72" s="3645"/>
      <c r="N72" s="1687"/>
      <c r="O72" s="1687"/>
      <c r="P72" s="1687"/>
      <c r="Q72" s="1687"/>
    </row>
    <row r="73" spans="4:17" ht="13.15" customHeight="1">
      <c r="D73" s="1685">
        <v>7031</v>
      </c>
      <c r="E73" s="3659"/>
      <c r="F73" s="3654"/>
      <c r="G73" s="3645" t="s">
        <v>986</v>
      </c>
      <c r="H73" s="3645"/>
      <c r="I73" s="3645"/>
      <c r="J73" s="3645"/>
      <c r="K73" s="3645"/>
      <c r="L73" s="3645"/>
      <c r="M73" s="3645"/>
      <c r="N73" s="1687"/>
      <c r="O73" s="1687"/>
      <c r="P73" s="1687"/>
      <c r="Q73" s="1687"/>
    </row>
    <row r="74" spans="4:17" ht="13.15" customHeight="1">
      <c r="D74" s="1685">
        <v>7034</v>
      </c>
      <c r="E74" s="3659"/>
      <c r="F74" s="3654"/>
      <c r="G74" s="3645" t="s">
        <v>987</v>
      </c>
      <c r="H74" s="3645"/>
      <c r="I74" s="3645"/>
      <c r="J74" s="3645"/>
      <c r="K74" s="3645"/>
      <c r="L74" s="3645"/>
      <c r="M74" s="3645"/>
      <c r="N74" s="1687"/>
      <c r="O74" s="1687"/>
      <c r="P74" s="1687"/>
      <c r="Q74" s="1687"/>
    </row>
    <row r="75" spans="4:17" ht="13.15" customHeight="1">
      <c r="D75" s="1685">
        <v>7037</v>
      </c>
      <c r="E75" s="3659"/>
      <c r="F75" s="3654"/>
      <c r="G75" s="3645" t="s">
        <v>988</v>
      </c>
      <c r="H75" s="3645"/>
      <c r="I75" s="3645"/>
      <c r="J75" s="3645"/>
      <c r="K75" s="3645"/>
      <c r="L75" s="3645"/>
      <c r="M75" s="3645"/>
      <c r="N75" s="1687"/>
      <c r="O75" s="1687"/>
      <c r="P75" s="1687"/>
      <c r="Q75" s="1687"/>
    </row>
    <row r="76" spans="4:17" ht="13.15" customHeight="1">
      <c r="D76" s="1685">
        <v>7040</v>
      </c>
      <c r="E76" s="3659" t="s">
        <v>989</v>
      </c>
      <c r="F76" s="3654"/>
      <c r="G76" s="3661" t="s">
        <v>990</v>
      </c>
      <c r="H76" s="3661"/>
      <c r="I76" s="3661"/>
      <c r="J76" s="3661"/>
      <c r="K76" s="3661"/>
      <c r="L76" s="3661"/>
      <c r="M76" s="3661"/>
      <c r="N76" s="1687"/>
      <c r="O76" s="1687"/>
      <c r="P76" s="1687"/>
      <c r="Q76" s="1687"/>
    </row>
    <row r="77" spans="4:17">
      <c r="D77" s="1685">
        <v>7043</v>
      </c>
      <c r="E77" s="3659"/>
      <c r="F77" s="3654"/>
      <c r="G77" s="3661" t="s">
        <v>991</v>
      </c>
      <c r="H77" s="3661"/>
      <c r="I77" s="3661"/>
      <c r="J77" s="3661"/>
      <c r="K77" s="3661"/>
      <c r="L77" s="3661"/>
      <c r="M77" s="3661"/>
      <c r="N77" s="1687"/>
      <c r="O77" s="1687"/>
      <c r="P77" s="1687"/>
      <c r="Q77" s="1687"/>
    </row>
    <row r="78" spans="4:17">
      <c r="D78" s="1685">
        <v>7046</v>
      </c>
      <c r="E78" s="3659"/>
      <c r="F78" s="3654"/>
      <c r="G78" s="3645" t="s">
        <v>992</v>
      </c>
      <c r="H78" s="3645"/>
      <c r="I78" s="3645"/>
      <c r="J78" s="3645"/>
      <c r="K78" s="3645"/>
      <c r="L78" s="3645"/>
      <c r="M78" s="3645"/>
      <c r="N78" s="1687"/>
      <c r="O78" s="1687"/>
      <c r="P78" s="1687"/>
      <c r="Q78" s="1687"/>
    </row>
    <row r="79" spans="4:17" ht="13.15" customHeight="1">
      <c r="D79" s="1685">
        <v>7049</v>
      </c>
      <c r="E79" s="3659"/>
      <c r="F79" s="3654"/>
      <c r="G79" s="3645" t="s">
        <v>993</v>
      </c>
      <c r="H79" s="3645"/>
      <c r="I79" s="3645"/>
      <c r="J79" s="3645"/>
      <c r="K79" s="3645"/>
      <c r="L79" s="3645"/>
      <c r="M79" s="3645"/>
      <c r="N79" s="1687"/>
      <c r="O79" s="1687"/>
      <c r="P79" s="1687"/>
      <c r="Q79" s="1687"/>
    </row>
    <row r="80" spans="4:17" ht="13.15" customHeight="1">
      <c r="D80" s="1685">
        <v>7052</v>
      </c>
      <c r="E80" s="3659"/>
      <c r="F80" s="3654"/>
      <c r="G80" s="3661" t="s">
        <v>994</v>
      </c>
      <c r="H80" s="3661"/>
      <c r="I80" s="3661"/>
      <c r="J80" s="3661"/>
      <c r="K80" s="3661"/>
      <c r="L80" s="3661"/>
      <c r="M80" s="3661"/>
      <c r="N80" s="1687"/>
      <c r="O80" s="1687"/>
      <c r="P80" s="1687"/>
      <c r="Q80" s="1687"/>
    </row>
    <row r="81" spans="4:17" ht="13.15" customHeight="1">
      <c r="D81" s="1685">
        <v>7055</v>
      </c>
      <c r="E81" s="3659"/>
      <c r="F81" s="3654"/>
      <c r="G81" s="3645" t="s">
        <v>908</v>
      </c>
      <c r="H81" s="3645"/>
      <c r="I81" s="3645"/>
      <c r="J81" s="3645"/>
      <c r="K81" s="3645"/>
      <c r="L81" s="3645"/>
      <c r="M81" s="3645"/>
      <c r="N81" s="1687"/>
      <c r="O81" s="1687"/>
      <c r="P81" s="1687"/>
      <c r="Q81" s="1687"/>
    </row>
    <row r="82" spans="4:17" ht="13.15" customHeight="1">
      <c r="D82" s="1685">
        <v>7058</v>
      </c>
      <c r="E82" s="3659"/>
      <c r="F82" s="3654"/>
      <c r="G82" s="3664" t="s">
        <v>918</v>
      </c>
      <c r="H82" s="3664"/>
      <c r="I82" s="3664"/>
      <c r="J82" s="3664"/>
      <c r="K82" s="3664"/>
      <c r="L82" s="3664"/>
      <c r="M82" s="3664"/>
      <c r="N82" s="1688"/>
      <c r="O82" s="1688"/>
      <c r="P82" s="1688"/>
      <c r="Q82" s="1688"/>
    </row>
    <row r="83" spans="4:17" ht="13.15" customHeight="1">
      <c r="D83" s="1685">
        <v>7061</v>
      </c>
      <c r="E83" s="3659"/>
      <c r="F83" s="3654"/>
      <c r="G83" s="3664" t="s">
        <v>882</v>
      </c>
      <c r="H83" s="3664"/>
      <c r="I83" s="3664"/>
      <c r="J83" s="3664"/>
      <c r="K83" s="3664"/>
      <c r="L83" s="3664"/>
      <c r="M83" s="3664"/>
      <c r="N83" s="1688"/>
      <c r="O83" s="1688"/>
      <c r="P83" s="1688"/>
      <c r="Q83" s="1688"/>
    </row>
    <row r="84" spans="4:17" ht="13.15" customHeight="1">
      <c r="D84" s="1685">
        <v>7064</v>
      </c>
      <c r="E84" s="3666" t="s">
        <v>995</v>
      </c>
      <c r="F84" s="3667"/>
      <c r="G84" s="3665" t="s">
        <v>996</v>
      </c>
      <c r="H84" s="3665"/>
      <c r="I84" s="3645" t="s">
        <v>997</v>
      </c>
      <c r="J84" s="3645"/>
      <c r="K84" s="3645"/>
      <c r="L84" s="3645"/>
      <c r="M84" s="3645"/>
      <c r="N84" s="1687"/>
      <c r="O84" s="1687"/>
      <c r="P84" s="1687"/>
      <c r="Q84" s="1687"/>
    </row>
    <row r="85" spans="4:17" ht="13.15" customHeight="1">
      <c r="D85" s="1685">
        <v>7067</v>
      </c>
      <c r="E85" s="3666"/>
      <c r="F85" s="3667"/>
      <c r="G85" s="3665"/>
      <c r="H85" s="3665"/>
      <c r="I85" s="3645" t="s">
        <v>998</v>
      </c>
      <c r="J85" s="3645"/>
      <c r="K85" s="3645"/>
      <c r="L85" s="3645"/>
      <c r="M85" s="3645"/>
      <c r="N85" s="1687"/>
      <c r="O85" s="1687"/>
      <c r="P85" s="1687"/>
      <c r="Q85" s="1687"/>
    </row>
    <row r="86" spans="4:17">
      <c r="D86" s="1685">
        <v>7070</v>
      </c>
      <c r="E86" s="3666"/>
      <c r="F86" s="3667"/>
      <c r="G86" s="3647" t="s">
        <v>999</v>
      </c>
      <c r="H86" s="3647"/>
      <c r="I86" s="3647"/>
      <c r="J86" s="3647"/>
      <c r="K86" s="3647"/>
      <c r="L86" s="3647"/>
      <c r="M86" s="3647"/>
      <c r="N86" s="1689"/>
      <c r="O86" s="1689"/>
      <c r="P86" s="1689"/>
      <c r="Q86" s="1689"/>
    </row>
    <row r="87" spans="4:17" ht="13.15" customHeight="1">
      <c r="D87" s="1685">
        <v>7073</v>
      </c>
      <c r="E87" s="3666"/>
      <c r="F87" s="3667"/>
      <c r="G87" s="3663" t="s">
        <v>1000</v>
      </c>
      <c r="H87" s="3663"/>
      <c r="I87" s="3663"/>
      <c r="J87" s="3663"/>
      <c r="K87" s="3663"/>
      <c r="L87" s="3663"/>
      <c r="M87" s="3663"/>
      <c r="N87" s="1689"/>
      <c r="O87" s="1689"/>
      <c r="P87" s="1689"/>
      <c r="Q87" s="1689"/>
    </row>
    <row r="88" spans="4:17" ht="13.15" customHeight="1">
      <c r="D88" s="1685">
        <v>7076</v>
      </c>
      <c r="E88" s="3666"/>
      <c r="F88" s="3667"/>
      <c r="G88" s="3662" t="s">
        <v>890</v>
      </c>
      <c r="H88" s="3662"/>
      <c r="I88" s="3647" t="s">
        <v>131</v>
      </c>
      <c r="J88" s="3647"/>
      <c r="K88" s="3647"/>
      <c r="L88" s="3647"/>
      <c r="M88" s="3647"/>
      <c r="N88" s="1689"/>
      <c r="O88" s="1689"/>
      <c r="P88" s="1689"/>
      <c r="Q88" s="1689"/>
    </row>
    <row r="89" spans="4:17" ht="13.15" customHeight="1">
      <c r="D89" s="1685">
        <v>7079</v>
      </c>
      <c r="E89" s="3666"/>
      <c r="F89" s="3667"/>
      <c r="G89" s="3662"/>
      <c r="H89" s="3662"/>
      <c r="I89" s="3647" t="s">
        <v>892</v>
      </c>
      <c r="J89" s="3647"/>
      <c r="K89" s="3647"/>
      <c r="L89" s="3647"/>
      <c r="M89" s="3647"/>
      <c r="N89" s="1689"/>
      <c r="O89" s="1689"/>
      <c r="P89" s="1689"/>
      <c r="Q89" s="1689"/>
    </row>
    <row r="90" spans="4:17" ht="13.15" customHeight="1">
      <c r="D90" s="1685">
        <v>7082</v>
      </c>
      <c r="E90" s="3666"/>
      <c r="F90" s="3667"/>
      <c r="G90" s="3662"/>
      <c r="H90" s="3662"/>
      <c r="I90" s="3663" t="s">
        <v>1001</v>
      </c>
      <c r="J90" s="3663"/>
      <c r="K90" s="3663"/>
      <c r="L90" s="3663"/>
      <c r="M90" s="3663"/>
      <c r="N90" s="1689"/>
      <c r="O90" s="1689"/>
      <c r="P90" s="1689"/>
      <c r="Q90" s="1689"/>
    </row>
    <row r="91" spans="4:17" ht="13.15" customHeight="1">
      <c r="D91" s="1685">
        <v>7085</v>
      </c>
      <c r="E91" s="3666"/>
      <c r="F91" s="3667"/>
      <c r="G91" s="3662"/>
      <c r="H91" s="3662"/>
      <c r="I91" s="3582" t="s">
        <v>882</v>
      </c>
      <c r="J91" s="3583"/>
      <c r="K91" s="3583"/>
      <c r="L91" s="3583"/>
      <c r="M91" s="3584"/>
      <c r="N91" s="1690"/>
      <c r="O91" s="1690"/>
      <c r="P91" s="1690"/>
      <c r="Q91" s="1690"/>
    </row>
    <row r="92" spans="4:17" ht="13.15" customHeight="1">
      <c r="D92" s="1685">
        <v>7088</v>
      </c>
      <c r="E92" s="3666"/>
      <c r="F92" s="3667"/>
      <c r="G92" s="3656" t="s">
        <v>953</v>
      </c>
      <c r="H92" s="3656"/>
      <c r="I92" s="3656"/>
      <c r="J92" s="3656"/>
      <c r="K92" s="3656"/>
      <c r="L92" s="3656"/>
      <c r="M92" s="3656"/>
      <c r="N92" s="1691"/>
      <c r="O92" s="1691"/>
      <c r="P92" s="1691"/>
      <c r="Q92" s="1691"/>
    </row>
    <row r="93" spans="4:17">
      <c r="D93" s="1685">
        <v>7091</v>
      </c>
      <c r="E93" s="3666"/>
      <c r="F93" s="3667"/>
      <c r="G93" s="3656" t="s">
        <v>1002</v>
      </c>
      <c r="H93" s="3656"/>
      <c r="I93" s="3656"/>
      <c r="J93" s="3656"/>
      <c r="K93" s="3656"/>
      <c r="L93" s="3656"/>
      <c r="M93" s="3656"/>
      <c r="N93" s="1691"/>
      <c r="O93" s="1691"/>
      <c r="P93" s="1691"/>
      <c r="Q93" s="1691"/>
    </row>
    <row r="94" spans="4:17" ht="13.15" customHeight="1">
      <c r="D94" s="1685">
        <v>7094</v>
      </c>
      <c r="E94" s="3666" t="s">
        <v>1003</v>
      </c>
      <c r="F94" s="3667"/>
      <c r="G94" s="3647" t="s">
        <v>1004</v>
      </c>
      <c r="H94" s="3647"/>
      <c r="I94" s="3647"/>
      <c r="J94" s="3647"/>
      <c r="K94" s="3647"/>
      <c r="L94" s="3647"/>
      <c r="M94" s="3647"/>
      <c r="N94" s="1689"/>
      <c r="O94" s="1689"/>
      <c r="P94" s="1689"/>
      <c r="Q94" s="1689"/>
    </row>
    <row r="95" spans="4:17" ht="13.15" customHeight="1">
      <c r="D95" s="1685">
        <v>7097</v>
      </c>
      <c r="E95" s="3666"/>
      <c r="F95" s="3667"/>
      <c r="G95" s="3663" t="s">
        <v>1000</v>
      </c>
      <c r="H95" s="3663"/>
      <c r="I95" s="3663"/>
      <c r="J95" s="3663"/>
      <c r="K95" s="3663"/>
      <c r="L95" s="3663"/>
      <c r="M95" s="3663"/>
      <c r="N95" s="1689"/>
      <c r="O95" s="1689"/>
      <c r="P95" s="1689"/>
      <c r="Q95" s="1689"/>
    </row>
    <row r="96" spans="4:17" ht="13.15" customHeight="1">
      <c r="D96" s="1685">
        <v>7100</v>
      </c>
      <c r="E96" s="3666"/>
      <c r="F96" s="3667"/>
      <c r="G96" s="3662" t="s">
        <v>890</v>
      </c>
      <c r="H96" s="3662"/>
      <c r="I96" s="3647" t="s">
        <v>891</v>
      </c>
      <c r="J96" s="3668"/>
      <c r="K96" s="3668"/>
      <c r="L96" s="3668"/>
      <c r="M96" s="3668"/>
      <c r="N96" s="1692"/>
      <c r="O96" s="1692"/>
      <c r="P96" s="1692"/>
      <c r="Q96" s="1692"/>
    </row>
    <row r="97" spans="4:17" ht="13.15" customHeight="1">
      <c r="D97" s="1685">
        <v>7103</v>
      </c>
      <c r="E97" s="3666"/>
      <c r="F97" s="3667"/>
      <c r="G97" s="3662"/>
      <c r="H97" s="3662"/>
      <c r="I97" s="3663" t="s">
        <v>1001</v>
      </c>
      <c r="J97" s="3663"/>
      <c r="K97" s="3663"/>
      <c r="L97" s="3663"/>
      <c r="M97" s="3663"/>
      <c r="N97" s="1689"/>
      <c r="O97" s="1689"/>
      <c r="P97" s="1689"/>
      <c r="Q97" s="1689"/>
    </row>
    <row r="98" spans="4:17" ht="13.15" customHeight="1">
      <c r="D98" s="1685">
        <v>7106</v>
      </c>
      <c r="E98" s="3666"/>
      <c r="F98" s="3667"/>
      <c r="G98" s="3662"/>
      <c r="H98" s="3662"/>
      <c r="I98" s="3582" t="s">
        <v>882</v>
      </c>
      <c r="J98" s="3583"/>
      <c r="K98" s="3583"/>
      <c r="L98" s="3583"/>
      <c r="M98" s="3584"/>
      <c r="N98" s="1690"/>
      <c r="O98" s="1690"/>
      <c r="P98" s="1690"/>
      <c r="Q98" s="1690"/>
    </row>
    <row r="99" spans="4:17" ht="13.15" customHeight="1">
      <c r="D99" s="1685">
        <v>7109</v>
      </c>
      <c r="E99" s="3666"/>
      <c r="F99" s="3667"/>
      <c r="G99" s="3656" t="s">
        <v>1005</v>
      </c>
      <c r="H99" s="3656"/>
      <c r="I99" s="3656"/>
      <c r="J99" s="3656"/>
      <c r="K99" s="3656"/>
      <c r="L99" s="3656"/>
      <c r="M99" s="3656"/>
      <c r="N99" s="1691"/>
      <c r="O99" s="1691"/>
      <c r="P99" s="1691"/>
      <c r="Q99" s="1691"/>
    </row>
    <row r="100" spans="4:17" ht="13.15" customHeight="1">
      <c r="D100" s="1693"/>
      <c r="E100" s="3669" t="s">
        <v>178</v>
      </c>
      <c r="F100" s="3646"/>
      <c r="G100" s="3663" t="s">
        <v>950</v>
      </c>
      <c r="H100" s="3663"/>
      <c r="I100" s="3663"/>
      <c r="J100" s="3663"/>
      <c r="K100" s="3663"/>
      <c r="L100" s="3663"/>
      <c r="M100" s="3663"/>
      <c r="N100" s="1689"/>
      <c r="O100" s="1689"/>
      <c r="P100" s="1689"/>
      <c r="Q100" s="1689"/>
    </row>
    <row r="101" spans="4:17" ht="13.15" customHeight="1">
      <c r="D101" s="1685">
        <v>7115</v>
      </c>
      <c r="E101" s="3669"/>
      <c r="F101" s="3646"/>
      <c r="G101" s="3647" t="s">
        <v>951</v>
      </c>
      <c r="H101" s="3647"/>
      <c r="I101" s="3647"/>
      <c r="J101" s="3647"/>
      <c r="K101" s="3647"/>
      <c r="L101" s="3647"/>
      <c r="M101" s="3647"/>
      <c r="N101" s="1689"/>
      <c r="O101" s="1689"/>
      <c r="P101" s="1689"/>
      <c r="Q101" s="1689"/>
    </row>
    <row r="102" spans="4:17" ht="13.15" customHeight="1">
      <c r="D102" s="1694"/>
      <c r="E102" s="3669"/>
      <c r="F102" s="3646"/>
      <c r="G102" s="3647" t="s">
        <v>952</v>
      </c>
      <c r="H102" s="3647"/>
      <c r="I102" s="3647"/>
      <c r="J102" s="3647"/>
      <c r="K102" s="3647"/>
      <c r="L102" s="3647"/>
      <c r="M102" s="3647"/>
      <c r="N102" s="1689"/>
      <c r="O102" s="1689"/>
      <c r="P102" s="1689"/>
      <c r="Q102" s="1689"/>
    </row>
    <row r="103" spans="4:17" ht="13.15" customHeight="1">
      <c r="D103" s="1693"/>
      <c r="E103" s="3669"/>
      <c r="F103" s="3646"/>
      <c r="G103" s="3647" t="s">
        <v>953</v>
      </c>
      <c r="H103" s="3647"/>
      <c r="I103" s="3647"/>
      <c r="J103" s="3647"/>
      <c r="K103" s="3647"/>
      <c r="L103" s="3647"/>
      <c r="M103" s="3647"/>
      <c r="N103" s="1689"/>
      <c r="O103" s="1689"/>
      <c r="P103" s="1689"/>
      <c r="Q103" s="1689"/>
    </row>
    <row r="104" spans="4:17">
      <c r="D104" s="1685">
        <v>7124</v>
      </c>
      <c r="E104" s="3669"/>
      <c r="F104" s="3646"/>
      <c r="G104" s="3647" t="s">
        <v>954</v>
      </c>
      <c r="H104" s="3647"/>
      <c r="I104" s="3647"/>
      <c r="J104" s="3647"/>
      <c r="K104" s="3647"/>
      <c r="L104" s="3647"/>
      <c r="M104" s="3647"/>
      <c r="N104" s="1689"/>
      <c r="O104" s="1689"/>
      <c r="P104" s="1689"/>
      <c r="Q104" s="1689"/>
    </row>
    <row r="105" spans="4:17" ht="13.15" customHeight="1">
      <c r="D105" s="1685">
        <v>7127</v>
      </c>
      <c r="E105" s="3669"/>
      <c r="F105" s="3646"/>
      <c r="G105" s="3647" t="s">
        <v>955</v>
      </c>
      <c r="H105" s="3647"/>
      <c r="I105" s="3647"/>
      <c r="J105" s="3647"/>
      <c r="K105" s="3647"/>
      <c r="L105" s="3647"/>
      <c r="M105" s="3647"/>
      <c r="N105" s="1689"/>
      <c r="O105" s="1689"/>
      <c r="P105" s="1689"/>
      <c r="Q105" s="1689"/>
    </row>
    <row r="106" spans="4:17" ht="13.15" customHeight="1">
      <c r="D106" s="1694"/>
      <c r="E106" s="3669"/>
      <c r="F106" s="3646"/>
      <c r="G106" s="3647" t="s">
        <v>956</v>
      </c>
      <c r="H106" s="3647"/>
      <c r="I106" s="3647"/>
      <c r="J106" s="3647"/>
      <c r="K106" s="3647"/>
      <c r="L106" s="3647"/>
      <c r="M106" s="3647"/>
      <c r="N106" s="1689"/>
      <c r="O106" s="1689"/>
      <c r="P106" s="1689"/>
      <c r="Q106" s="1689"/>
    </row>
    <row r="107" spans="4:17" ht="13.15" customHeight="1">
      <c r="D107" s="1694"/>
      <c r="E107" s="3669"/>
      <c r="F107" s="3646"/>
      <c r="G107" s="3663" t="s">
        <v>957</v>
      </c>
      <c r="H107" s="3663"/>
      <c r="I107" s="3663"/>
      <c r="J107" s="3663"/>
      <c r="K107" s="3663"/>
      <c r="L107" s="3663"/>
      <c r="M107" s="3663"/>
      <c r="N107" s="1689"/>
      <c r="O107" s="1689"/>
      <c r="P107" s="1689"/>
      <c r="Q107" s="1689"/>
    </row>
    <row r="108" spans="4:17" ht="13.15" customHeight="1">
      <c r="D108" s="1693"/>
      <c r="E108" s="3669"/>
      <c r="F108" s="3646"/>
      <c r="G108" s="3647" t="s">
        <v>958</v>
      </c>
      <c r="H108" s="3647"/>
      <c r="I108" s="3647"/>
      <c r="J108" s="3647"/>
      <c r="K108" s="3647"/>
      <c r="L108" s="3647"/>
      <c r="M108" s="3647"/>
      <c r="N108" s="1689"/>
      <c r="O108" s="1689"/>
      <c r="P108" s="1689"/>
      <c r="Q108" s="1689"/>
    </row>
    <row r="109" spans="4:17" ht="13.15" customHeight="1">
      <c r="D109" s="1685">
        <v>7139</v>
      </c>
      <c r="E109" s="3650"/>
      <c r="F109" s="3646"/>
      <c r="G109" s="3647" t="s">
        <v>125</v>
      </c>
      <c r="H109" s="3647"/>
      <c r="I109" s="3647"/>
      <c r="J109" s="3647"/>
      <c r="K109" s="3647"/>
      <c r="L109" s="3647"/>
      <c r="M109" s="3647"/>
      <c r="N109" s="1689"/>
      <c r="O109" s="1689"/>
      <c r="P109" s="1689"/>
      <c r="Q109" s="1689"/>
    </row>
    <row r="110" spans="4:17">
      <c r="D110" s="1685">
        <v>7142</v>
      </c>
      <c r="E110" s="3650" t="s">
        <v>180</v>
      </c>
      <c r="F110" s="3646"/>
      <c r="G110" s="3647" t="s">
        <v>909</v>
      </c>
      <c r="H110" s="3647"/>
      <c r="I110" s="3647"/>
      <c r="J110" s="3647"/>
      <c r="K110" s="3647"/>
      <c r="L110" s="3647"/>
      <c r="M110" s="3647"/>
      <c r="N110" s="1689"/>
      <c r="O110" s="1689"/>
      <c r="P110" s="1689"/>
      <c r="Q110" s="1689"/>
    </row>
    <row r="111" spans="4:17" ht="13.15" customHeight="1">
      <c r="D111" s="1685">
        <v>7145</v>
      </c>
      <c r="E111" s="3669"/>
      <c r="F111" s="3646"/>
      <c r="G111" s="3647" t="s">
        <v>959</v>
      </c>
      <c r="H111" s="3647"/>
      <c r="I111" s="3647"/>
      <c r="J111" s="3647"/>
      <c r="K111" s="3647"/>
      <c r="L111" s="3647"/>
      <c r="M111" s="3647"/>
      <c r="N111" s="1689"/>
      <c r="O111" s="1689"/>
      <c r="P111" s="1689"/>
      <c r="Q111" s="1689"/>
    </row>
    <row r="112" spans="4:17">
      <c r="D112" s="1694"/>
      <c r="E112" s="3669"/>
      <c r="F112" s="3646"/>
      <c r="G112" s="3647" t="s">
        <v>910</v>
      </c>
      <c r="H112" s="3647"/>
      <c r="I112" s="3647"/>
      <c r="J112" s="3647"/>
      <c r="K112" s="3647"/>
      <c r="L112" s="3647"/>
      <c r="M112" s="3647"/>
      <c r="N112" s="1689"/>
      <c r="O112" s="1689"/>
      <c r="P112" s="1689"/>
      <c r="Q112" s="1689"/>
    </row>
    <row r="113" spans="4:17" ht="13.15" customHeight="1">
      <c r="D113" s="1694"/>
      <c r="E113" s="3669"/>
      <c r="F113" s="3646"/>
      <c r="G113" s="3647" t="s">
        <v>911</v>
      </c>
      <c r="H113" s="3647"/>
      <c r="I113" s="3647"/>
      <c r="J113" s="3647"/>
      <c r="K113" s="3647"/>
      <c r="L113" s="3647"/>
      <c r="M113" s="3647"/>
      <c r="N113" s="1689"/>
      <c r="O113" s="1689"/>
      <c r="P113" s="1689"/>
      <c r="Q113" s="1689"/>
    </row>
    <row r="114" spans="4:17" ht="13.15" customHeight="1">
      <c r="D114" s="1694"/>
      <c r="E114" s="3669"/>
      <c r="F114" s="3646"/>
      <c r="G114" s="3647" t="s">
        <v>912</v>
      </c>
      <c r="H114" s="3647"/>
      <c r="I114" s="3647"/>
      <c r="J114" s="3647"/>
      <c r="K114" s="3647"/>
      <c r="L114" s="3647"/>
      <c r="M114" s="3647"/>
      <c r="N114" s="1689"/>
      <c r="O114" s="1689"/>
      <c r="P114" s="1689"/>
      <c r="Q114" s="1689"/>
    </row>
    <row r="115" spans="4:17" ht="13.15" customHeight="1">
      <c r="D115" s="1693"/>
      <c r="E115" s="3669"/>
      <c r="F115" s="3646"/>
      <c r="G115" s="3647" t="s">
        <v>913</v>
      </c>
      <c r="H115" s="3647"/>
      <c r="I115" s="3647"/>
      <c r="J115" s="3647"/>
      <c r="K115" s="3647"/>
      <c r="L115" s="3647"/>
      <c r="M115" s="3647"/>
      <c r="N115" s="1689"/>
      <c r="O115" s="1689"/>
      <c r="P115" s="1689"/>
      <c r="Q115" s="1689"/>
    </row>
    <row r="116" spans="4:17" ht="13.15" customHeight="1">
      <c r="D116" s="1685">
        <v>7160</v>
      </c>
      <c r="E116" s="3669"/>
      <c r="F116" s="3646"/>
      <c r="G116" s="3663" t="s">
        <v>914</v>
      </c>
      <c r="H116" s="3663"/>
      <c r="I116" s="3663"/>
      <c r="J116" s="3663"/>
      <c r="K116" s="3663"/>
      <c r="L116" s="3663"/>
      <c r="M116" s="3663"/>
      <c r="N116" s="1689"/>
      <c r="O116" s="1689"/>
      <c r="P116" s="1689"/>
      <c r="Q116" s="1689"/>
    </row>
    <row r="117" spans="4:17" ht="13.15" customHeight="1">
      <c r="D117" s="1685">
        <v>7163</v>
      </c>
      <c r="E117" s="3669"/>
      <c r="F117" s="3646"/>
      <c r="G117" s="3647" t="s">
        <v>882</v>
      </c>
      <c r="H117" s="3647"/>
      <c r="I117" s="3647"/>
      <c r="J117" s="3647"/>
      <c r="K117" s="3647"/>
      <c r="L117" s="3647"/>
      <c r="M117" s="3647"/>
      <c r="N117" s="1689"/>
      <c r="O117" s="1689"/>
      <c r="P117" s="1689"/>
      <c r="Q117" s="1689"/>
    </row>
    <row r="118" spans="4:17" ht="13.15" customHeight="1">
      <c r="D118" s="1685">
        <v>7166</v>
      </c>
      <c r="E118" s="3666" t="s">
        <v>126</v>
      </c>
      <c r="F118" s="3667"/>
      <c r="G118" s="3647" t="s">
        <v>127</v>
      </c>
      <c r="H118" s="3647"/>
      <c r="I118" s="3647"/>
      <c r="J118" s="3647"/>
      <c r="K118" s="3647"/>
      <c r="L118" s="3647"/>
      <c r="M118" s="3647"/>
      <c r="N118" s="1689"/>
      <c r="O118" s="1689"/>
      <c r="P118" s="1689"/>
      <c r="Q118" s="1689"/>
    </row>
    <row r="119" spans="4:17" ht="13.15" customHeight="1">
      <c r="D119" s="1685">
        <v>7169</v>
      </c>
      <c r="E119" s="3666"/>
      <c r="F119" s="3667"/>
      <c r="G119" s="3647" t="s">
        <v>128</v>
      </c>
      <c r="H119" s="3647"/>
      <c r="I119" s="3647"/>
      <c r="J119" s="3647"/>
      <c r="K119" s="3647"/>
      <c r="L119" s="3647"/>
      <c r="M119" s="3647"/>
      <c r="N119" s="1689"/>
      <c r="O119" s="1689"/>
      <c r="P119" s="1689"/>
      <c r="Q119" s="1689"/>
    </row>
    <row r="120" spans="4:17" ht="13.15" customHeight="1">
      <c r="D120" s="1694"/>
      <c r="E120" s="3659" t="s">
        <v>1006</v>
      </c>
      <c r="F120" s="3654"/>
      <c r="G120" s="3647" t="s">
        <v>1007</v>
      </c>
      <c r="H120" s="3647"/>
      <c r="I120" s="3647"/>
      <c r="J120" s="3647"/>
      <c r="K120" s="3647"/>
      <c r="L120" s="3647"/>
      <c r="M120" s="3647"/>
      <c r="N120" s="1689"/>
      <c r="O120" s="1689"/>
      <c r="P120" s="1689"/>
      <c r="Q120" s="1689"/>
    </row>
    <row r="121" spans="4:17" ht="13.15" customHeight="1">
      <c r="D121" s="1694"/>
      <c r="E121" s="3659"/>
      <c r="F121" s="3654"/>
      <c r="G121" s="3647" t="s">
        <v>124</v>
      </c>
      <c r="H121" s="3647"/>
      <c r="I121" s="3647"/>
      <c r="J121" s="3647"/>
      <c r="K121" s="3647"/>
      <c r="L121" s="3647"/>
      <c r="M121" s="3647"/>
      <c r="N121" s="1689"/>
      <c r="O121" s="1689"/>
      <c r="P121" s="1689"/>
      <c r="Q121" s="1689"/>
    </row>
    <row r="122" spans="4:17" ht="13.15" customHeight="1">
      <c r="D122" s="1685">
        <v>7178</v>
      </c>
      <c r="E122" s="3659"/>
      <c r="F122" s="3654"/>
      <c r="G122" s="3647" t="s">
        <v>1008</v>
      </c>
      <c r="H122" s="3647"/>
      <c r="I122" s="3647"/>
      <c r="J122" s="3647"/>
      <c r="K122" s="3647"/>
      <c r="L122" s="3647"/>
      <c r="M122" s="3647"/>
      <c r="N122" s="1689"/>
      <c r="O122" s="1689"/>
      <c r="P122" s="1689"/>
      <c r="Q122" s="1689"/>
    </row>
    <row r="123" spans="4:17" ht="13.15" customHeight="1">
      <c r="D123" s="1694"/>
      <c r="E123" s="3659"/>
      <c r="F123" s="3654"/>
      <c r="G123" s="3647" t="s">
        <v>1009</v>
      </c>
      <c r="H123" s="3647"/>
      <c r="I123" s="3647"/>
      <c r="J123" s="3647"/>
      <c r="K123" s="3647"/>
      <c r="L123" s="3647"/>
      <c r="M123" s="3647"/>
      <c r="N123" s="1689"/>
      <c r="O123" s="1689"/>
      <c r="P123" s="1689"/>
      <c r="Q123" s="1689"/>
    </row>
    <row r="124" spans="4:17">
      <c r="D124" s="1694"/>
      <c r="E124" s="3659"/>
      <c r="F124" s="3654"/>
      <c r="G124" s="3647" t="s">
        <v>1010</v>
      </c>
      <c r="H124" s="3647"/>
      <c r="I124" s="3647"/>
      <c r="J124" s="3647"/>
      <c r="K124" s="3647"/>
      <c r="L124" s="3647"/>
      <c r="M124" s="3647"/>
      <c r="N124" s="1689"/>
      <c r="O124" s="1689"/>
      <c r="P124" s="1689"/>
      <c r="Q124" s="1689"/>
    </row>
    <row r="125" spans="4:17" ht="13.15" customHeight="1">
      <c r="D125" s="1693"/>
      <c r="E125" s="3659"/>
      <c r="F125" s="3654"/>
      <c r="G125" s="3664" t="s">
        <v>1011</v>
      </c>
      <c r="H125" s="3664"/>
      <c r="I125" s="3664"/>
      <c r="J125" s="3664"/>
      <c r="K125" s="3664"/>
      <c r="L125" s="3664"/>
      <c r="M125" s="3664"/>
      <c r="N125" s="1688"/>
      <c r="O125" s="1688"/>
      <c r="P125" s="1688"/>
      <c r="Q125" s="1688"/>
    </row>
    <row r="126" spans="4:17" ht="13.15" customHeight="1">
      <c r="D126" s="1685">
        <v>7190</v>
      </c>
      <c r="E126" s="3659"/>
      <c r="F126" s="3654"/>
      <c r="G126" s="3647" t="s">
        <v>1012</v>
      </c>
      <c r="H126" s="3647"/>
      <c r="I126" s="3647"/>
      <c r="J126" s="3647"/>
      <c r="K126" s="3647"/>
      <c r="L126" s="3647"/>
      <c r="M126" s="3647"/>
      <c r="N126" s="1689"/>
      <c r="O126" s="1689"/>
      <c r="P126" s="1689"/>
      <c r="Q126" s="1689"/>
    </row>
    <row r="127" spans="4:17" ht="13.15" customHeight="1">
      <c r="D127" s="1693"/>
      <c r="E127" s="3659"/>
      <c r="F127" s="3654"/>
      <c r="G127" s="3663" t="s">
        <v>1013</v>
      </c>
      <c r="H127" s="3663"/>
      <c r="I127" s="3663"/>
      <c r="J127" s="3663"/>
      <c r="K127" s="3663"/>
      <c r="L127" s="3663"/>
      <c r="M127" s="3663"/>
      <c r="N127" s="1689"/>
      <c r="O127" s="1689"/>
      <c r="P127" s="1689"/>
      <c r="Q127" s="1689"/>
    </row>
    <row r="128" spans="4:17" ht="13.15" customHeight="1">
      <c r="D128" s="1685">
        <v>7196</v>
      </c>
      <c r="E128" s="3670"/>
      <c r="F128" s="3654"/>
      <c r="G128" s="3645" t="s">
        <v>1014</v>
      </c>
      <c r="H128" s="3645"/>
      <c r="I128" s="3645"/>
      <c r="J128" s="3645"/>
      <c r="K128" s="3645"/>
      <c r="L128" s="3645"/>
      <c r="M128" s="3645"/>
      <c r="N128" s="1687"/>
      <c r="O128" s="1687"/>
      <c r="P128" s="1687"/>
      <c r="Q128" s="1687"/>
    </row>
    <row r="129" spans="4:17" ht="13.15" customHeight="1">
      <c r="D129" s="1685">
        <v>7199</v>
      </c>
      <c r="E129" s="3670"/>
      <c r="F129" s="3654"/>
      <c r="G129" s="3645" t="s">
        <v>1015</v>
      </c>
      <c r="H129" s="3645"/>
      <c r="I129" s="3645"/>
      <c r="J129" s="3645"/>
      <c r="K129" s="3645"/>
      <c r="L129" s="3645"/>
      <c r="M129" s="3645"/>
      <c r="N129" s="1687"/>
      <c r="O129" s="1687"/>
      <c r="P129" s="1687"/>
      <c r="Q129" s="1687"/>
    </row>
    <row r="130" spans="4:17" ht="13.15" customHeight="1">
      <c r="D130" s="1685">
        <v>7202</v>
      </c>
      <c r="E130" s="3670"/>
      <c r="F130" s="3654"/>
      <c r="G130" s="3647" t="s">
        <v>1016</v>
      </c>
      <c r="H130" s="3647"/>
      <c r="I130" s="3647"/>
      <c r="J130" s="3647"/>
      <c r="K130" s="3647"/>
      <c r="L130" s="3647"/>
      <c r="M130" s="3647"/>
      <c r="N130" s="1689"/>
      <c r="O130" s="1689"/>
      <c r="P130" s="1689"/>
      <c r="Q130" s="1689"/>
    </row>
    <row r="131" spans="4:17" ht="13.15" customHeight="1">
      <c r="D131" s="1685">
        <v>7205</v>
      </c>
      <c r="E131" s="3670"/>
      <c r="F131" s="3654"/>
      <c r="G131" s="3661" t="s">
        <v>1017</v>
      </c>
      <c r="H131" s="3661"/>
      <c r="I131" s="3661"/>
      <c r="J131" s="3661"/>
      <c r="K131" s="3661"/>
      <c r="L131" s="3661"/>
      <c r="M131" s="3661"/>
      <c r="N131" s="1687"/>
      <c r="O131" s="1687"/>
      <c r="P131" s="1687"/>
      <c r="Q131" s="1687"/>
    </row>
    <row r="132" spans="4:17" ht="13.15" customHeight="1">
      <c r="D132" s="1685">
        <v>7208</v>
      </c>
      <c r="E132" s="3670"/>
      <c r="F132" s="3654"/>
      <c r="G132" s="3647" t="s">
        <v>1018</v>
      </c>
      <c r="H132" s="3647"/>
      <c r="I132" s="3647"/>
      <c r="J132" s="3647"/>
      <c r="K132" s="3647"/>
      <c r="L132" s="3647"/>
      <c r="M132" s="3647"/>
      <c r="N132" s="1689"/>
      <c r="O132" s="1689"/>
      <c r="P132" s="1689"/>
      <c r="Q132" s="1689"/>
    </row>
    <row r="133" spans="4:17" ht="13.15" customHeight="1">
      <c r="D133" s="1685">
        <v>7211</v>
      </c>
      <c r="E133" s="3670"/>
      <c r="F133" s="3654"/>
      <c r="G133" s="3671" t="s">
        <v>1019</v>
      </c>
      <c r="H133" s="3671"/>
      <c r="I133" s="3672" t="s">
        <v>127</v>
      </c>
      <c r="J133" s="3672"/>
      <c r="K133" s="3647" t="s">
        <v>970</v>
      </c>
      <c r="L133" s="3647"/>
      <c r="M133" s="3647"/>
      <c r="N133" s="1689"/>
      <c r="O133" s="1689"/>
      <c r="P133" s="1689"/>
      <c r="Q133" s="1689"/>
    </row>
    <row r="134" spans="4:17" ht="13.15" customHeight="1">
      <c r="D134" s="1685">
        <v>7214</v>
      </c>
      <c r="E134" s="3670"/>
      <c r="F134" s="3654"/>
      <c r="G134" s="3671"/>
      <c r="H134" s="3671"/>
      <c r="I134" s="3672"/>
      <c r="J134" s="3672"/>
      <c r="K134" s="3647" t="s">
        <v>872</v>
      </c>
      <c r="L134" s="3647"/>
      <c r="M134" s="3647"/>
      <c r="N134" s="1689"/>
      <c r="O134" s="1689"/>
      <c r="P134" s="1689"/>
      <c r="Q134" s="1689"/>
    </row>
    <row r="135" spans="4:17" ht="13.15" customHeight="1">
      <c r="D135" s="1685">
        <v>7217</v>
      </c>
      <c r="E135" s="3670"/>
      <c r="F135" s="3654"/>
      <c r="G135" s="3671"/>
      <c r="H135" s="3671"/>
      <c r="I135" s="3672" t="s">
        <v>128</v>
      </c>
      <c r="J135" s="3672"/>
      <c r="K135" s="3647" t="s">
        <v>970</v>
      </c>
      <c r="L135" s="3647"/>
      <c r="M135" s="3647"/>
      <c r="N135" s="1689"/>
      <c r="O135" s="1689"/>
      <c r="P135" s="1689"/>
      <c r="Q135" s="1689"/>
    </row>
    <row r="136" spans="4:17" ht="13.15" customHeight="1">
      <c r="D136" s="1685">
        <v>7220</v>
      </c>
      <c r="E136" s="3670"/>
      <c r="F136" s="3654"/>
      <c r="G136" s="3671"/>
      <c r="H136" s="3671"/>
      <c r="I136" s="3672"/>
      <c r="J136" s="3672"/>
      <c r="K136" s="3647" t="s">
        <v>872</v>
      </c>
      <c r="L136" s="3647"/>
      <c r="M136" s="3647"/>
      <c r="N136" s="1689"/>
      <c r="O136" s="1689"/>
      <c r="P136" s="1689"/>
      <c r="Q136" s="1689"/>
    </row>
    <row r="137" spans="4:17" ht="13.15" customHeight="1">
      <c r="D137" s="1685">
        <v>7223</v>
      </c>
      <c r="E137" s="3670"/>
      <c r="F137" s="3654"/>
      <c r="G137" s="3676" t="s">
        <v>1020</v>
      </c>
      <c r="H137" s="3676"/>
      <c r="I137" s="3672" t="s">
        <v>127</v>
      </c>
      <c r="J137" s="3672"/>
      <c r="K137" s="3647" t="s">
        <v>970</v>
      </c>
      <c r="L137" s="3647"/>
      <c r="M137" s="3647"/>
      <c r="N137" s="1689"/>
      <c r="O137" s="1689"/>
      <c r="P137" s="1689"/>
      <c r="Q137" s="1689"/>
    </row>
    <row r="138" spans="4:17" ht="13.15" customHeight="1">
      <c r="D138" s="1685">
        <v>7226</v>
      </c>
      <c r="E138" s="3670"/>
      <c r="F138" s="3654"/>
      <c r="G138" s="3676"/>
      <c r="H138" s="3676"/>
      <c r="I138" s="3672"/>
      <c r="J138" s="3672"/>
      <c r="K138" s="3647" t="s">
        <v>872</v>
      </c>
      <c r="L138" s="3647"/>
      <c r="M138" s="3647"/>
      <c r="N138" s="1689"/>
      <c r="O138" s="1689"/>
      <c r="P138" s="1689"/>
      <c r="Q138" s="1689"/>
    </row>
    <row r="139" spans="4:17" ht="13.15" customHeight="1">
      <c r="D139" s="1685">
        <v>7229</v>
      </c>
      <c r="E139" s="3670"/>
      <c r="F139" s="3654"/>
      <c r="G139" s="3676"/>
      <c r="H139" s="3676"/>
      <c r="I139" s="3672" t="s">
        <v>128</v>
      </c>
      <c r="J139" s="3672"/>
      <c r="K139" s="3647" t="s">
        <v>970</v>
      </c>
      <c r="L139" s="3647"/>
      <c r="M139" s="3647"/>
      <c r="N139" s="1689"/>
      <c r="O139" s="1689"/>
      <c r="P139" s="1689"/>
      <c r="Q139" s="1689"/>
    </row>
    <row r="140" spans="4:17">
      <c r="D140" s="1685">
        <v>7232</v>
      </c>
      <c r="E140" s="3670"/>
      <c r="F140" s="3654"/>
      <c r="G140" s="3676"/>
      <c r="H140" s="3676"/>
      <c r="I140" s="3672"/>
      <c r="J140" s="3672"/>
      <c r="K140" s="3647" t="s">
        <v>872</v>
      </c>
      <c r="L140" s="3647"/>
      <c r="M140" s="3647"/>
      <c r="N140" s="1689"/>
      <c r="O140" s="1689"/>
      <c r="P140" s="1689"/>
      <c r="Q140" s="1689"/>
    </row>
    <row r="141" spans="4:17">
      <c r="D141" s="1685">
        <v>7235</v>
      </c>
      <c r="E141" s="3670"/>
      <c r="F141" s="3654"/>
      <c r="G141" s="3647" t="s">
        <v>1021</v>
      </c>
      <c r="H141" s="3647"/>
      <c r="I141" s="3647"/>
      <c r="J141" s="3647"/>
      <c r="K141" s="3647"/>
      <c r="L141" s="3647"/>
      <c r="M141" s="3647"/>
      <c r="N141" s="1689"/>
      <c r="O141" s="1689"/>
      <c r="P141" s="1689"/>
      <c r="Q141" s="1689"/>
    </row>
    <row r="142" spans="4:17">
      <c r="D142" s="1685">
        <v>7238</v>
      </c>
      <c r="E142" s="3670"/>
      <c r="F142" s="3654"/>
      <c r="G142" s="3647" t="s">
        <v>1022</v>
      </c>
      <c r="H142" s="3647"/>
      <c r="I142" s="3647"/>
      <c r="J142" s="3647"/>
      <c r="K142" s="3647"/>
      <c r="L142" s="3647"/>
      <c r="M142" s="3647"/>
      <c r="N142" s="1689"/>
      <c r="O142" s="1689"/>
      <c r="P142" s="1689"/>
      <c r="Q142" s="1689"/>
    </row>
    <row r="143" spans="4:17">
      <c r="D143" s="1685">
        <v>7241</v>
      </c>
      <c r="E143" s="3670"/>
      <c r="F143" s="3654"/>
      <c r="G143" s="3645" t="s">
        <v>1023</v>
      </c>
      <c r="H143" s="3645"/>
      <c r="I143" s="3645"/>
      <c r="J143" s="3645"/>
      <c r="K143" s="3645"/>
      <c r="L143" s="3645"/>
      <c r="M143" s="3645"/>
      <c r="N143" s="1687"/>
      <c r="O143" s="1687"/>
      <c r="P143" s="1687"/>
      <c r="Q143" s="1687"/>
    </row>
    <row r="144" spans="4:17">
      <c r="D144" s="1693"/>
      <c r="E144" s="3670"/>
      <c r="F144" s="3654"/>
      <c r="G144" s="3645" t="s">
        <v>1024</v>
      </c>
      <c r="H144" s="3645"/>
      <c r="I144" s="3645"/>
      <c r="J144" s="3645"/>
      <c r="K144" s="3645"/>
      <c r="L144" s="3645"/>
      <c r="M144" s="3645"/>
      <c r="N144" s="1687"/>
      <c r="O144" s="1687"/>
      <c r="P144" s="1687"/>
      <c r="Q144" s="1687"/>
    </row>
    <row r="145" spans="2:21">
      <c r="D145" s="1685">
        <v>7247</v>
      </c>
      <c r="E145" s="3670"/>
      <c r="F145" s="3654"/>
      <c r="G145" s="3647" t="s">
        <v>882</v>
      </c>
      <c r="H145" s="3647"/>
      <c r="I145" s="3647"/>
      <c r="J145" s="3647"/>
      <c r="K145" s="3647"/>
      <c r="L145" s="3647"/>
      <c r="M145" s="3647"/>
      <c r="N145" s="1689"/>
      <c r="O145" s="1689"/>
      <c r="P145" s="1689"/>
      <c r="Q145" s="1689"/>
    </row>
    <row r="148" spans="2:21">
      <c r="E148" s="1695" t="s">
        <v>3348</v>
      </c>
      <c r="R148" s="855" t="s">
        <v>104</v>
      </c>
      <c r="T148" s="855" t="s">
        <v>118</v>
      </c>
    </row>
    <row r="149" spans="2:21">
      <c r="B149" s="855" t="s">
        <v>1338</v>
      </c>
      <c r="C149" s="855" t="s">
        <v>1337</v>
      </c>
      <c r="R149" s="855" t="s">
        <v>54</v>
      </c>
      <c r="S149" s="1696" t="s">
        <v>3376</v>
      </c>
      <c r="T149" s="855" t="s">
        <v>54</v>
      </c>
      <c r="U149" s="1696" t="s">
        <v>3376</v>
      </c>
    </row>
    <row r="150" spans="2:21" ht="13.5" thickBot="1">
      <c r="S150" s="1696"/>
      <c r="U150" s="1696"/>
    </row>
    <row r="151" spans="2:21">
      <c r="B151" s="66">
        <f>SUMIF('3BL ACTUAL'!B:B,D151,'3BL ACTUAL'!E:E)</f>
        <v>0</v>
      </c>
      <c r="C151" s="66">
        <f>SUMIF('1 BL anterior'!B:B,D151,'1 BL anterior'!E:E)</f>
        <v>21075.330000000075</v>
      </c>
      <c r="D151" s="1679">
        <v>311</v>
      </c>
      <c r="E151" s="3673" t="s">
        <v>130</v>
      </c>
      <c r="F151" s="3674"/>
      <c r="G151" s="3674"/>
      <c r="H151" s="3674"/>
      <c r="I151" s="3674"/>
      <c r="J151" s="3674"/>
      <c r="K151" s="3674"/>
      <c r="L151" s="3674"/>
      <c r="M151" s="3674"/>
      <c r="N151" s="3674"/>
      <c r="O151" s="3674"/>
      <c r="P151" s="3674"/>
      <c r="Q151" s="3675"/>
      <c r="R151" s="1697">
        <f>+C151</f>
        <v>21075.330000000075</v>
      </c>
      <c r="S151" s="1698"/>
      <c r="T151" s="1697">
        <f>+B151</f>
        <v>0</v>
      </c>
      <c r="U151" s="1698"/>
    </row>
    <row r="152" spans="2:21">
      <c r="B152" s="66">
        <f>SUMIF('3BL ACTUAL'!B:B,D152,'3BL ACTUAL'!E:E)</f>
        <v>0</v>
      </c>
      <c r="C152" s="66">
        <f>SUMIF('1 BL anterior'!B:B,D152,'1 BL anterior'!E:E)</f>
        <v>0</v>
      </c>
      <c r="D152" s="1665">
        <v>312</v>
      </c>
      <c r="E152" s="3566" t="s">
        <v>870</v>
      </c>
      <c r="F152" s="3567"/>
      <c r="G152" s="3570" t="s">
        <v>871</v>
      </c>
      <c r="H152" s="3571"/>
      <c r="I152" s="3549" t="s">
        <v>127</v>
      </c>
      <c r="J152" s="3550"/>
      <c r="K152" s="3551"/>
      <c r="L152" s="3543" t="s">
        <v>119</v>
      </c>
      <c r="M152" s="3544"/>
      <c r="N152" s="3544"/>
      <c r="O152" s="3544"/>
      <c r="P152" s="3544"/>
      <c r="Q152" s="3545"/>
      <c r="R152" s="1697"/>
      <c r="S152" s="1698">
        <f t="shared" ref="S152:S215" si="0">+C152</f>
        <v>0</v>
      </c>
      <c r="T152" s="1697"/>
      <c r="U152" s="1698">
        <f t="shared" ref="U152:U215" si="1">+B152</f>
        <v>0</v>
      </c>
    </row>
    <row r="153" spans="2:21">
      <c r="B153" s="66">
        <f>SUMIF('3BL ACTUAL'!B:B,D153,'3BL ACTUAL'!E:E)</f>
        <v>0</v>
      </c>
      <c r="C153" s="66">
        <f>SUMIF('1 BL anterior'!B:B,D153,'1 BL anterior'!E:E)</f>
        <v>0</v>
      </c>
      <c r="D153" s="1665">
        <v>313</v>
      </c>
      <c r="E153" s="3568"/>
      <c r="F153" s="3569"/>
      <c r="G153" s="3572"/>
      <c r="H153" s="3573"/>
      <c r="I153" s="3552"/>
      <c r="J153" s="3553"/>
      <c r="K153" s="3554"/>
      <c r="L153" s="3543" t="s">
        <v>872</v>
      </c>
      <c r="M153" s="3544"/>
      <c r="N153" s="3544"/>
      <c r="O153" s="3544"/>
      <c r="P153" s="3544"/>
      <c r="Q153" s="3545"/>
      <c r="R153" s="1697"/>
      <c r="S153" s="1698">
        <f t="shared" si="0"/>
        <v>0</v>
      </c>
      <c r="T153" s="1697"/>
      <c r="U153" s="1698">
        <f t="shared" si="1"/>
        <v>0</v>
      </c>
    </row>
    <row r="154" spans="2:21">
      <c r="B154" s="66">
        <f>SUMIF('3BL ACTUAL'!B:B,D154,'3BL ACTUAL'!E:E)</f>
        <v>0</v>
      </c>
      <c r="C154" s="66">
        <f>SUMIF('1 BL anterior'!B:B,D154,'1 BL anterior'!E:E)</f>
        <v>0</v>
      </c>
      <c r="D154" s="1665">
        <v>314</v>
      </c>
      <c r="E154" s="3568"/>
      <c r="F154" s="3569"/>
      <c r="G154" s="3572"/>
      <c r="H154" s="3573"/>
      <c r="I154" s="3681" t="s">
        <v>873</v>
      </c>
      <c r="J154" s="3682"/>
      <c r="K154" s="3682"/>
      <c r="L154" s="3682"/>
      <c r="M154" s="3682"/>
      <c r="N154" s="3682"/>
      <c r="O154" s="3682"/>
      <c r="P154" s="3682"/>
      <c r="Q154" s="3683"/>
      <c r="R154" s="1697">
        <f>+C154</f>
        <v>0</v>
      </c>
      <c r="S154" s="1698"/>
      <c r="T154" s="1697">
        <f>+B154</f>
        <v>0</v>
      </c>
      <c r="U154" s="1698"/>
    </row>
    <row r="155" spans="2:21">
      <c r="B155" s="66">
        <f>SUMIF('3BL ACTUAL'!B:B,D155,'3BL ACTUAL'!E:E)</f>
        <v>0</v>
      </c>
      <c r="C155" s="66">
        <f>SUMIF('1 BL anterior'!B:B,D155,'1 BL anterior'!E:E)</f>
        <v>0</v>
      </c>
      <c r="D155" s="1665">
        <v>315</v>
      </c>
      <c r="E155" s="3568"/>
      <c r="F155" s="3569"/>
      <c r="G155" s="3572"/>
      <c r="H155" s="3573"/>
      <c r="I155" s="3549" t="s">
        <v>874</v>
      </c>
      <c r="J155" s="3550"/>
      <c r="K155" s="3551"/>
      <c r="L155" s="3543" t="s">
        <v>119</v>
      </c>
      <c r="M155" s="3544"/>
      <c r="N155" s="3544"/>
      <c r="O155" s="3544"/>
      <c r="P155" s="3544"/>
      <c r="Q155" s="3545"/>
      <c r="R155" s="1697">
        <f>+C155</f>
        <v>0</v>
      </c>
      <c r="S155" s="1698"/>
      <c r="T155" s="1697">
        <f>+B155</f>
        <v>0</v>
      </c>
      <c r="U155" s="1698"/>
    </row>
    <row r="156" spans="2:21">
      <c r="B156" s="66">
        <f>SUMIF('3BL ACTUAL'!B:B,D156,'3BL ACTUAL'!E:E)</f>
        <v>0</v>
      </c>
      <c r="C156" s="66">
        <f>SUMIF('1 BL anterior'!B:B,D156,'1 BL anterior'!E:E)</f>
        <v>0</v>
      </c>
      <c r="D156" s="1665">
        <v>316</v>
      </c>
      <c r="E156" s="3568"/>
      <c r="F156" s="3569"/>
      <c r="G156" s="3572"/>
      <c r="H156" s="3573"/>
      <c r="I156" s="3552"/>
      <c r="J156" s="3553"/>
      <c r="K156" s="3554"/>
      <c r="L156" s="3543" t="s">
        <v>872</v>
      </c>
      <c r="M156" s="3544"/>
      <c r="N156" s="3544"/>
      <c r="O156" s="3544"/>
      <c r="P156" s="3544"/>
      <c r="Q156" s="3545"/>
      <c r="R156" s="1697">
        <f>+C156</f>
        <v>0</v>
      </c>
      <c r="S156" s="1698"/>
      <c r="T156" s="1697">
        <f>+B156</f>
        <v>0</v>
      </c>
      <c r="U156" s="1698"/>
    </row>
    <row r="157" spans="2:21">
      <c r="B157" s="66">
        <f>SUMIF('3BL ACTUAL'!B:B,D157,'3BL ACTUAL'!E:E)</f>
        <v>0</v>
      </c>
      <c r="C157" s="66">
        <f>SUMIF('1 BL anterior'!B:B,D157,'1 BL anterior'!E:E)</f>
        <v>0</v>
      </c>
      <c r="D157" s="1665">
        <v>317</v>
      </c>
      <c r="E157" s="3568"/>
      <c r="F157" s="3569"/>
      <c r="G157" s="3679"/>
      <c r="H157" s="3680"/>
      <c r="I157" s="3684" t="s">
        <v>873</v>
      </c>
      <c r="J157" s="3685"/>
      <c r="K157" s="3685"/>
      <c r="L157" s="3685"/>
      <c r="M157" s="3685"/>
      <c r="N157" s="3685"/>
      <c r="O157" s="3685"/>
      <c r="P157" s="3685"/>
      <c r="Q157" s="3686"/>
      <c r="R157" s="1697">
        <f>+C157</f>
        <v>0</v>
      </c>
      <c r="S157" s="1698"/>
      <c r="T157" s="1697">
        <f>+B157</f>
        <v>0</v>
      </c>
      <c r="U157" s="1698"/>
    </row>
    <row r="158" spans="2:21">
      <c r="B158" s="66">
        <f>SUMIF('3BL ACTUAL'!B:B,D158,'3BL ACTUAL'!E:E)</f>
        <v>0</v>
      </c>
      <c r="C158" s="66">
        <f>SUMIF('1 BL anterior'!B:B,D158,'1 BL anterior'!E:E)</f>
        <v>0</v>
      </c>
      <c r="D158" s="1665">
        <v>318</v>
      </c>
      <c r="E158" s="3568"/>
      <c r="F158" s="3569"/>
      <c r="G158" s="3574" t="s">
        <v>141</v>
      </c>
      <c r="H158" s="3556"/>
      <c r="I158" s="3576" t="s">
        <v>150</v>
      </c>
      <c r="J158" s="3577"/>
      <c r="K158" s="3578"/>
      <c r="L158" s="3582" t="s">
        <v>119</v>
      </c>
      <c r="M158" s="3583"/>
      <c r="N158" s="3583"/>
      <c r="O158" s="3583"/>
      <c r="P158" s="3583"/>
      <c r="Q158" s="3584"/>
      <c r="R158" s="1697"/>
      <c r="S158" s="1698">
        <f t="shared" si="0"/>
        <v>0</v>
      </c>
      <c r="T158" s="1697"/>
      <c r="U158" s="1698">
        <f t="shared" si="1"/>
        <v>0</v>
      </c>
    </row>
    <row r="159" spans="2:21">
      <c r="B159" s="66">
        <f>SUMIF('3BL ACTUAL'!B:B,D159,'3BL ACTUAL'!E:E)</f>
        <v>0</v>
      </c>
      <c r="C159" s="66">
        <f>SUMIF('1 BL anterior'!B:B,D159,'1 BL anterior'!E:E)</f>
        <v>0</v>
      </c>
      <c r="D159" s="1665">
        <v>319</v>
      </c>
      <c r="E159" s="3568"/>
      <c r="F159" s="3569"/>
      <c r="G159" s="3575"/>
      <c r="H159" s="3558"/>
      <c r="I159" s="3579"/>
      <c r="J159" s="3580"/>
      <c r="K159" s="3581"/>
      <c r="L159" s="3582" t="s">
        <v>872</v>
      </c>
      <c r="M159" s="3583"/>
      <c r="N159" s="3583"/>
      <c r="O159" s="3583"/>
      <c r="P159" s="3583"/>
      <c r="Q159" s="3584"/>
      <c r="R159" s="1697"/>
      <c r="S159" s="1698">
        <f t="shared" si="0"/>
        <v>0</v>
      </c>
      <c r="T159" s="1697"/>
      <c r="U159" s="1698">
        <f t="shared" si="1"/>
        <v>0</v>
      </c>
    </row>
    <row r="160" spans="2:21">
      <c r="B160" s="66">
        <f>SUMIF('3BL ACTUAL'!B:B,D160,'3BL ACTUAL'!E:E)</f>
        <v>0</v>
      </c>
      <c r="C160" s="66">
        <f>SUMIF('1 BL anterior'!B:B,D160,'1 BL anterior'!E:E)</f>
        <v>0</v>
      </c>
      <c r="D160" s="1665">
        <v>320</v>
      </c>
      <c r="E160" s="3568"/>
      <c r="F160" s="3569"/>
      <c r="G160" s="3575"/>
      <c r="H160" s="3558"/>
      <c r="I160" s="3549" t="s">
        <v>151</v>
      </c>
      <c r="J160" s="3550"/>
      <c r="K160" s="3551"/>
      <c r="L160" s="3543" t="s">
        <v>875</v>
      </c>
      <c r="M160" s="3544"/>
      <c r="N160" s="3544"/>
      <c r="O160" s="3544"/>
      <c r="P160" s="3544"/>
      <c r="Q160" s="3545"/>
      <c r="R160" s="1697"/>
      <c r="S160" s="1698">
        <f t="shared" si="0"/>
        <v>0</v>
      </c>
      <c r="T160" s="1697"/>
      <c r="U160" s="1698">
        <f t="shared" si="1"/>
        <v>0</v>
      </c>
    </row>
    <row r="161" spans="2:21">
      <c r="B161" s="66">
        <f>SUMIF('3BL ACTUAL'!B:B,D161,'3BL ACTUAL'!E:E)</f>
        <v>0</v>
      </c>
      <c r="C161" s="66">
        <f>SUMIF('1 BL anterior'!B:B,D161,'1 BL anterior'!E:E)</f>
        <v>0</v>
      </c>
      <c r="D161" s="1665">
        <v>321</v>
      </c>
      <c r="E161" s="3568"/>
      <c r="F161" s="3569"/>
      <c r="G161" s="3575"/>
      <c r="H161" s="3558"/>
      <c r="I161" s="3552"/>
      <c r="J161" s="3553"/>
      <c r="K161" s="3554"/>
      <c r="L161" s="3546" t="s">
        <v>876</v>
      </c>
      <c r="M161" s="3547"/>
      <c r="N161" s="3547"/>
      <c r="O161" s="3547"/>
      <c r="P161" s="3547"/>
      <c r="Q161" s="3548"/>
      <c r="R161" s="1697"/>
      <c r="S161" s="1698">
        <f t="shared" si="0"/>
        <v>0</v>
      </c>
      <c r="T161" s="1697"/>
      <c r="U161" s="1698">
        <f t="shared" si="1"/>
        <v>0</v>
      </c>
    </row>
    <row r="162" spans="2:21">
      <c r="B162" s="66">
        <f>SUMIF('3BL ACTUAL'!B:B,D162,'3BL ACTUAL'!E:E)</f>
        <v>0</v>
      </c>
      <c r="C162" s="66">
        <f>SUMIF('1 BL anterior'!B:B,D162,'1 BL anterior'!E:E)</f>
        <v>0</v>
      </c>
      <c r="D162" s="1665">
        <v>322</v>
      </c>
      <c r="E162" s="3568"/>
      <c r="F162" s="3569"/>
      <c r="G162" s="3575"/>
      <c r="H162" s="3558"/>
      <c r="I162" s="3549" t="s">
        <v>152</v>
      </c>
      <c r="J162" s="3550"/>
      <c r="K162" s="3551"/>
      <c r="L162" s="3543" t="s">
        <v>119</v>
      </c>
      <c r="M162" s="3544"/>
      <c r="N162" s="3544"/>
      <c r="O162" s="3544"/>
      <c r="P162" s="3544"/>
      <c r="Q162" s="3545"/>
      <c r="R162" s="1697"/>
      <c r="S162" s="1698">
        <f t="shared" si="0"/>
        <v>0</v>
      </c>
      <c r="T162" s="1697"/>
      <c r="U162" s="1698">
        <f t="shared" si="1"/>
        <v>0</v>
      </c>
    </row>
    <row r="163" spans="2:21">
      <c r="B163" s="66">
        <f>SUMIF('3BL ACTUAL'!B:B,D163,'3BL ACTUAL'!E:E)</f>
        <v>0</v>
      </c>
      <c r="C163" s="66">
        <f>SUMIF('1 BL anterior'!B:B,D163,'1 BL anterior'!E:E)</f>
        <v>0</v>
      </c>
      <c r="D163" s="1665">
        <v>323</v>
      </c>
      <c r="E163" s="3568"/>
      <c r="F163" s="3569"/>
      <c r="G163" s="3575"/>
      <c r="H163" s="3558"/>
      <c r="I163" s="3552"/>
      <c r="J163" s="3553"/>
      <c r="K163" s="3554"/>
      <c r="L163" s="3543" t="s">
        <v>872</v>
      </c>
      <c r="M163" s="3544"/>
      <c r="N163" s="3544"/>
      <c r="O163" s="3544"/>
      <c r="P163" s="3544"/>
      <c r="Q163" s="3545"/>
      <c r="R163" s="1697"/>
      <c r="S163" s="1698">
        <f t="shared" si="0"/>
        <v>0</v>
      </c>
      <c r="T163" s="1697"/>
      <c r="U163" s="1698">
        <f t="shared" si="1"/>
        <v>0</v>
      </c>
    </row>
    <row r="164" spans="2:21">
      <c r="B164" s="66">
        <f>SUMIF('3BL ACTUAL'!B:B,D164,'3BL ACTUAL'!E:E)</f>
        <v>0</v>
      </c>
      <c r="C164" s="66">
        <f>SUMIF('1 BL anterior'!B:B,D164,'1 BL anterior'!E:E)</f>
        <v>0</v>
      </c>
      <c r="D164" s="1665">
        <v>324</v>
      </c>
      <c r="E164" s="3568"/>
      <c r="F164" s="3569"/>
      <c r="G164" s="3575"/>
      <c r="H164" s="3558"/>
      <c r="I164" s="3681" t="s">
        <v>877</v>
      </c>
      <c r="J164" s="3682"/>
      <c r="K164" s="3682"/>
      <c r="L164" s="3682"/>
      <c r="M164" s="3682"/>
      <c r="N164" s="3682"/>
      <c r="O164" s="3682"/>
      <c r="P164" s="3682"/>
      <c r="Q164" s="3683"/>
      <c r="R164" s="1697"/>
      <c r="S164" s="1698">
        <f t="shared" si="0"/>
        <v>0</v>
      </c>
      <c r="T164" s="1697"/>
      <c r="U164" s="1698">
        <f t="shared" si="1"/>
        <v>0</v>
      </c>
    </row>
    <row r="165" spans="2:21">
      <c r="B165" s="66">
        <f>SUMIF('3BL ACTUAL'!B:B,D165,'3BL ACTUAL'!E:E)</f>
        <v>0</v>
      </c>
      <c r="C165" s="66">
        <f>SUMIF('1 BL anterior'!B:B,D165,'1 BL anterior'!E:E)</f>
        <v>0</v>
      </c>
      <c r="D165" s="1665">
        <v>325</v>
      </c>
      <c r="E165" s="3568"/>
      <c r="F165" s="3569"/>
      <c r="G165" s="3575"/>
      <c r="H165" s="3558"/>
      <c r="I165" s="3549" t="s">
        <v>878</v>
      </c>
      <c r="J165" s="3550"/>
      <c r="K165" s="3551"/>
      <c r="L165" s="3543" t="s">
        <v>119</v>
      </c>
      <c r="M165" s="3544"/>
      <c r="N165" s="3544"/>
      <c r="O165" s="3544"/>
      <c r="P165" s="3544"/>
      <c r="Q165" s="3545"/>
      <c r="R165" s="1697">
        <f t="shared" ref="R165:R170" si="2">+C165</f>
        <v>0</v>
      </c>
      <c r="S165" s="1698"/>
      <c r="T165" s="1697">
        <f t="shared" ref="T165:T170" si="3">+B165</f>
        <v>0</v>
      </c>
      <c r="U165" s="1698"/>
    </row>
    <row r="166" spans="2:21">
      <c r="B166" s="66">
        <f>SUMIF('3BL ACTUAL'!B:B,D166,'3BL ACTUAL'!E:E)</f>
        <v>0</v>
      </c>
      <c r="C166" s="66">
        <f>SUMIF('1 BL anterior'!B:B,D166,'1 BL anterior'!E:E)</f>
        <v>0</v>
      </c>
      <c r="D166" s="1665">
        <v>326</v>
      </c>
      <c r="E166" s="3568"/>
      <c r="F166" s="3569"/>
      <c r="G166" s="3575"/>
      <c r="H166" s="3558"/>
      <c r="I166" s="3552"/>
      <c r="J166" s="3553"/>
      <c r="K166" s="3554"/>
      <c r="L166" s="3543" t="s">
        <v>872</v>
      </c>
      <c r="M166" s="3544"/>
      <c r="N166" s="3544"/>
      <c r="O166" s="3544"/>
      <c r="P166" s="3544"/>
      <c r="Q166" s="3545"/>
      <c r="R166" s="1697">
        <f t="shared" si="2"/>
        <v>0</v>
      </c>
      <c r="S166" s="1698"/>
      <c r="T166" s="1697">
        <f t="shared" si="3"/>
        <v>0</v>
      </c>
      <c r="U166" s="1698"/>
    </row>
    <row r="167" spans="2:21">
      <c r="B167" s="66">
        <f>SUMIF('3BL ACTUAL'!B:B,D167,'3BL ACTUAL'!E:E)</f>
        <v>0</v>
      </c>
      <c r="C167" s="66">
        <f>SUMIF('1 BL anterior'!B:B,D167,'1 BL anterior'!E:E)</f>
        <v>0</v>
      </c>
      <c r="D167" s="1665">
        <v>327</v>
      </c>
      <c r="E167" s="3677"/>
      <c r="F167" s="3678"/>
      <c r="G167" s="3631"/>
      <c r="H167" s="3632"/>
      <c r="I167" s="3681" t="s">
        <v>877</v>
      </c>
      <c r="J167" s="3682"/>
      <c r="K167" s="3682"/>
      <c r="L167" s="3682"/>
      <c r="M167" s="3682"/>
      <c r="N167" s="3682"/>
      <c r="O167" s="3682"/>
      <c r="P167" s="3682"/>
      <c r="Q167" s="3683"/>
      <c r="R167" s="1697">
        <f t="shared" si="2"/>
        <v>0</v>
      </c>
      <c r="S167" s="1698"/>
      <c r="T167" s="1697">
        <f t="shared" si="3"/>
        <v>0</v>
      </c>
      <c r="U167" s="1698"/>
    </row>
    <row r="168" spans="2:21">
      <c r="B168" s="66">
        <f>SUMIF('3BL ACTUAL'!B:B,D168,'3BL ACTUAL'!E:E)</f>
        <v>0</v>
      </c>
      <c r="C168" s="66">
        <f>SUMIF('1 BL anterior'!B:B,D168,'1 BL anterior'!E:E)</f>
        <v>0</v>
      </c>
      <c r="D168" s="1665">
        <v>328</v>
      </c>
      <c r="E168" s="3566" t="s">
        <v>154</v>
      </c>
      <c r="F168" s="3567"/>
      <c r="G168" s="3543" t="s">
        <v>879</v>
      </c>
      <c r="H168" s="3544"/>
      <c r="I168" s="3544"/>
      <c r="J168" s="3544"/>
      <c r="K168" s="3544"/>
      <c r="L168" s="3544"/>
      <c r="M168" s="3544"/>
      <c r="N168" s="3544"/>
      <c r="O168" s="3544"/>
      <c r="P168" s="3544"/>
      <c r="Q168" s="3545"/>
      <c r="R168" s="1697">
        <f t="shared" si="2"/>
        <v>0</v>
      </c>
      <c r="S168" s="1698"/>
      <c r="T168" s="1697">
        <f t="shared" si="3"/>
        <v>0</v>
      </c>
      <c r="U168" s="1698"/>
    </row>
    <row r="169" spans="2:21">
      <c r="B169" s="66">
        <f>SUMIF('3BL ACTUAL'!B:B,D169,'3BL ACTUAL'!E:E)</f>
        <v>0</v>
      </c>
      <c r="C169" s="66">
        <f>SUMIF('1 BL anterior'!B:B,D169,'1 BL anterior'!E:E)</f>
        <v>0</v>
      </c>
      <c r="D169" s="1665">
        <v>329</v>
      </c>
      <c r="E169" s="3568"/>
      <c r="F169" s="3569"/>
      <c r="G169" s="3681" t="s">
        <v>880</v>
      </c>
      <c r="H169" s="3682"/>
      <c r="I169" s="3682"/>
      <c r="J169" s="3682"/>
      <c r="K169" s="3682"/>
      <c r="L169" s="3682"/>
      <c r="M169" s="3682"/>
      <c r="N169" s="3682"/>
      <c r="O169" s="3682"/>
      <c r="P169" s="3682"/>
      <c r="Q169" s="3683"/>
      <c r="R169" s="1697">
        <f t="shared" si="2"/>
        <v>0</v>
      </c>
      <c r="S169" s="1698"/>
      <c r="T169" s="1697">
        <f t="shared" si="3"/>
        <v>0</v>
      </c>
      <c r="U169" s="1698"/>
    </row>
    <row r="170" spans="2:21">
      <c r="B170" s="66">
        <f>SUMIF('3BL ACTUAL'!B:B,D170,'3BL ACTUAL'!E:E)</f>
        <v>0</v>
      </c>
      <c r="C170" s="66">
        <f>SUMIF('1 BL anterior'!B:B,D170,'1 BL anterior'!E:E)</f>
        <v>0</v>
      </c>
      <c r="D170" s="1665">
        <v>330</v>
      </c>
      <c r="E170" s="3677"/>
      <c r="F170" s="3678"/>
      <c r="G170" s="3543" t="s">
        <v>881</v>
      </c>
      <c r="H170" s="3544"/>
      <c r="I170" s="3544"/>
      <c r="J170" s="3544"/>
      <c r="K170" s="3544"/>
      <c r="L170" s="3544"/>
      <c r="M170" s="3544"/>
      <c r="N170" s="3544"/>
      <c r="O170" s="3544"/>
      <c r="P170" s="3544"/>
      <c r="Q170" s="3545"/>
      <c r="R170" s="1697">
        <f t="shared" si="2"/>
        <v>0</v>
      </c>
      <c r="S170" s="1698"/>
      <c r="T170" s="1697">
        <f t="shared" si="3"/>
        <v>0</v>
      </c>
      <c r="U170" s="1698"/>
    </row>
    <row r="171" spans="2:21">
      <c r="B171" s="66">
        <f>SUMIF('3BL ACTUAL'!B:B,D171,'3BL ACTUAL'!E:E)</f>
        <v>0</v>
      </c>
      <c r="C171" s="66">
        <f>SUMIF('1 BL anterior'!B:B,D171,'1 BL anterior'!E:E)</f>
        <v>0</v>
      </c>
      <c r="D171" s="1666">
        <v>331</v>
      </c>
      <c r="E171" s="3687" t="s">
        <v>155</v>
      </c>
      <c r="F171" s="3688"/>
      <c r="G171" s="3606" t="s">
        <v>127</v>
      </c>
      <c r="H171" s="3607"/>
      <c r="I171" s="3607"/>
      <c r="J171" s="3607"/>
      <c r="K171" s="3607"/>
      <c r="L171" s="3607"/>
      <c r="M171" s="3607"/>
      <c r="N171" s="3607"/>
      <c r="O171" s="3607"/>
      <c r="P171" s="3607"/>
      <c r="Q171" s="3608"/>
      <c r="R171" s="1697"/>
      <c r="S171" s="1698">
        <f t="shared" si="0"/>
        <v>0</v>
      </c>
      <c r="T171" s="1697"/>
      <c r="U171" s="1698">
        <f t="shared" si="1"/>
        <v>0</v>
      </c>
    </row>
    <row r="172" spans="2:21">
      <c r="B172" s="66">
        <f>SUMIF('3BL ACTUAL'!B:B,D172,'3BL ACTUAL'!E:E)</f>
        <v>0</v>
      </c>
      <c r="C172" s="66">
        <f>SUMIF('1 BL anterior'!B:B,D172,'1 BL anterior'!E:E)</f>
        <v>0</v>
      </c>
      <c r="D172" s="1666">
        <v>332</v>
      </c>
      <c r="E172" s="3689"/>
      <c r="F172" s="3690"/>
      <c r="G172" s="3606" t="s">
        <v>128</v>
      </c>
      <c r="H172" s="3607"/>
      <c r="I172" s="3607"/>
      <c r="J172" s="3607"/>
      <c r="K172" s="3607"/>
      <c r="L172" s="3607"/>
      <c r="M172" s="3607"/>
      <c r="N172" s="3607"/>
      <c r="O172" s="3607"/>
      <c r="P172" s="3607"/>
      <c r="Q172" s="3608"/>
      <c r="R172" s="1697">
        <f>+C172</f>
        <v>0</v>
      </c>
      <c r="S172" s="1698"/>
      <c r="T172" s="1697">
        <f>+B172</f>
        <v>0</v>
      </c>
      <c r="U172" s="1698"/>
    </row>
    <row r="173" spans="2:21">
      <c r="B173" s="66">
        <f>SUMIF('3BL ACTUAL'!B:B,D173,'3BL ACTUAL'!E:E)</f>
        <v>0</v>
      </c>
      <c r="C173" s="66">
        <f>SUMIF('1 BL anterior'!B:B,D173,'1 BL anterior'!E:E)</f>
        <v>0</v>
      </c>
      <c r="D173" s="1665">
        <v>333</v>
      </c>
      <c r="E173" s="3691" t="s">
        <v>156</v>
      </c>
      <c r="F173" s="3692"/>
      <c r="G173" s="3606" t="s">
        <v>127</v>
      </c>
      <c r="H173" s="3607"/>
      <c r="I173" s="3607"/>
      <c r="J173" s="3607"/>
      <c r="K173" s="3607"/>
      <c r="L173" s="3607"/>
      <c r="M173" s="3607"/>
      <c r="N173" s="3607"/>
      <c r="O173" s="3607"/>
      <c r="P173" s="3607"/>
      <c r="Q173" s="3608"/>
      <c r="R173" s="1697"/>
      <c r="S173" s="1698">
        <f t="shared" si="0"/>
        <v>0</v>
      </c>
      <c r="T173" s="1697"/>
      <c r="U173" s="1698">
        <f t="shared" si="1"/>
        <v>0</v>
      </c>
    </row>
    <row r="174" spans="2:21">
      <c r="B174" s="66">
        <f>SUMIF('3BL ACTUAL'!B:B,D174,'3BL ACTUAL'!E:E)</f>
        <v>0</v>
      </c>
      <c r="C174" s="66">
        <f>SUMIF('1 BL anterior'!B:B,D174,'1 BL anterior'!E:E)</f>
        <v>0</v>
      </c>
      <c r="D174" s="1665">
        <v>334</v>
      </c>
      <c r="E174" s="3693"/>
      <c r="F174" s="3694"/>
      <c r="G174" s="3606" t="s">
        <v>128</v>
      </c>
      <c r="H174" s="3607"/>
      <c r="I174" s="3607"/>
      <c r="J174" s="3607"/>
      <c r="K174" s="3607"/>
      <c r="L174" s="3607"/>
      <c r="M174" s="3607"/>
      <c r="N174" s="3607"/>
      <c r="O174" s="3607"/>
      <c r="P174" s="3607"/>
      <c r="Q174" s="3608"/>
      <c r="R174" s="1697">
        <f>+C174</f>
        <v>0</v>
      </c>
      <c r="S174" s="1698"/>
      <c r="T174" s="1697">
        <f>+B174</f>
        <v>0</v>
      </c>
      <c r="U174" s="1698"/>
    </row>
    <row r="175" spans="2:21">
      <c r="B175" s="66"/>
      <c r="C175" s="66"/>
      <c r="D175" s="1665"/>
      <c r="E175" s="1699"/>
      <c r="F175" s="1700"/>
      <c r="G175" s="1701"/>
      <c r="H175" s="1702"/>
      <c r="I175" s="1702"/>
      <c r="J175" s="1702"/>
      <c r="K175" s="1702"/>
      <c r="L175" s="1703"/>
      <c r="M175" s="1703"/>
      <c r="N175" s="1703"/>
      <c r="O175" s="1703"/>
      <c r="P175" s="1703"/>
      <c r="Q175" s="1704"/>
      <c r="R175" s="1705">
        <f>SUM(R150:R174)</f>
        <v>21075.330000000075</v>
      </c>
      <c r="S175" s="1705">
        <f>SUM(S150:S174)</f>
        <v>0</v>
      </c>
      <c r="T175" s="1705">
        <f>SUM(T150:T174)</f>
        <v>0</v>
      </c>
      <c r="U175" s="1705">
        <f>SUM(U150:U174)</f>
        <v>0</v>
      </c>
    </row>
    <row r="176" spans="2:21">
      <c r="B176" s="66">
        <f>SUMIF('3BL ACTUAL'!B:B,D176,'3BL ACTUAL'!E:E)</f>
        <v>0</v>
      </c>
      <c r="C176" s="66">
        <f>SUMIF('1 BL anterior'!B:B,D176,'1 BL anterior'!E:E)</f>
        <v>0</v>
      </c>
      <c r="D176" s="1666">
        <v>420</v>
      </c>
      <c r="E176" s="3588" t="s">
        <v>174</v>
      </c>
      <c r="F176" s="3560"/>
      <c r="G176" s="3574" t="s">
        <v>175</v>
      </c>
      <c r="H176" s="3556"/>
      <c r="I176" s="3549" t="s">
        <v>127</v>
      </c>
      <c r="J176" s="3550"/>
      <c r="K176" s="3551"/>
      <c r="L176" s="3543" t="s">
        <v>119</v>
      </c>
      <c r="M176" s="3544"/>
      <c r="N176" s="3544"/>
      <c r="O176" s="3544"/>
      <c r="P176" s="3544"/>
      <c r="Q176" s="3545"/>
      <c r="R176" s="1697"/>
      <c r="S176" s="1698">
        <f t="shared" si="0"/>
        <v>0</v>
      </c>
      <c r="T176" s="1697"/>
      <c r="U176" s="1698">
        <f t="shared" si="1"/>
        <v>0</v>
      </c>
    </row>
    <row r="177" spans="2:21">
      <c r="B177" s="66">
        <f>SUMIF('3BL ACTUAL'!B:B,D177,'3BL ACTUAL'!E:E)</f>
        <v>0</v>
      </c>
      <c r="C177" s="66">
        <f>SUMIF('1 BL anterior'!B:B,D177,'1 BL anterior'!E:E)</f>
        <v>0</v>
      </c>
      <c r="D177" s="1666">
        <v>421</v>
      </c>
      <c r="E177" s="3589"/>
      <c r="F177" s="3590"/>
      <c r="G177" s="3575"/>
      <c r="H177" s="3558"/>
      <c r="I177" s="3552"/>
      <c r="J177" s="3553"/>
      <c r="K177" s="3554"/>
      <c r="L177" s="3543" t="s">
        <v>872</v>
      </c>
      <c r="M177" s="3544"/>
      <c r="N177" s="3544"/>
      <c r="O177" s="3544"/>
      <c r="P177" s="3544"/>
      <c r="Q177" s="3545"/>
      <c r="R177" s="1697"/>
      <c r="S177" s="1698">
        <f t="shared" si="0"/>
        <v>0</v>
      </c>
      <c r="T177" s="1697"/>
      <c r="U177" s="1698">
        <f t="shared" si="1"/>
        <v>0</v>
      </c>
    </row>
    <row r="178" spans="2:21">
      <c r="B178" s="66">
        <f>SUMIF('3BL ACTUAL'!B:B,D178,'3BL ACTUAL'!E:E)</f>
        <v>0</v>
      </c>
      <c r="C178" s="66">
        <f>SUMIF('1 BL anterior'!B:B,D178,'1 BL anterior'!E:E)</f>
        <v>0</v>
      </c>
      <c r="D178" s="1666">
        <v>422</v>
      </c>
      <c r="E178" s="3589"/>
      <c r="F178" s="3590"/>
      <c r="G178" s="3575"/>
      <c r="H178" s="3558"/>
      <c r="I178" s="3695" t="s">
        <v>873</v>
      </c>
      <c r="J178" s="3696"/>
      <c r="K178" s="3696"/>
      <c r="L178" s="3696"/>
      <c r="M178" s="3696"/>
      <c r="N178" s="3696"/>
      <c r="O178" s="3696"/>
      <c r="P178" s="3696"/>
      <c r="Q178" s="3697"/>
      <c r="R178" s="1697"/>
      <c r="S178" s="1698">
        <f t="shared" si="0"/>
        <v>0</v>
      </c>
      <c r="T178" s="1697"/>
      <c r="U178" s="1698">
        <f t="shared" si="1"/>
        <v>0</v>
      </c>
    </row>
    <row r="179" spans="2:21">
      <c r="B179" s="66">
        <f>SUMIF('3BL ACTUAL'!B:B,D179,'3BL ACTUAL'!E:E)</f>
        <v>0</v>
      </c>
      <c r="C179" s="66">
        <f>SUMIF('1 BL anterior'!B:B,D179,'1 BL anterior'!E:E)</f>
        <v>0</v>
      </c>
      <c r="D179" s="1666">
        <v>423</v>
      </c>
      <c r="E179" s="3589"/>
      <c r="F179" s="3590"/>
      <c r="G179" s="3575"/>
      <c r="H179" s="3558"/>
      <c r="I179" s="3549" t="s">
        <v>874</v>
      </c>
      <c r="J179" s="3550"/>
      <c r="K179" s="3551"/>
      <c r="L179" s="3543" t="s">
        <v>119</v>
      </c>
      <c r="M179" s="3544"/>
      <c r="N179" s="3544"/>
      <c r="O179" s="3544"/>
      <c r="P179" s="3544"/>
      <c r="Q179" s="3545"/>
      <c r="R179" s="1697">
        <f>+C179</f>
        <v>0</v>
      </c>
      <c r="S179" s="1698"/>
      <c r="T179" s="1697">
        <f>+B179</f>
        <v>0</v>
      </c>
      <c r="U179" s="1698"/>
    </row>
    <row r="180" spans="2:21">
      <c r="B180" s="66">
        <f>SUMIF('3BL ACTUAL'!B:B,D180,'3BL ACTUAL'!E:E)</f>
        <v>0</v>
      </c>
      <c r="C180" s="66">
        <f>SUMIF('1 BL anterior'!B:B,D180,'1 BL anterior'!E:E)</f>
        <v>0</v>
      </c>
      <c r="D180" s="1666">
        <v>424</v>
      </c>
      <c r="E180" s="3589"/>
      <c r="F180" s="3590"/>
      <c r="G180" s="3575"/>
      <c r="H180" s="3558"/>
      <c r="I180" s="3552"/>
      <c r="J180" s="3553"/>
      <c r="K180" s="3554"/>
      <c r="L180" s="3543" t="s">
        <v>872</v>
      </c>
      <c r="M180" s="3544"/>
      <c r="N180" s="3544"/>
      <c r="O180" s="3544"/>
      <c r="P180" s="3544"/>
      <c r="Q180" s="3545"/>
      <c r="R180" s="1697">
        <f>+C180</f>
        <v>0</v>
      </c>
      <c r="S180" s="1698"/>
      <c r="T180" s="1697">
        <f>+B180</f>
        <v>0</v>
      </c>
      <c r="U180" s="1698"/>
    </row>
    <row r="181" spans="2:21">
      <c r="B181" s="66">
        <f>SUMIF('3BL ACTUAL'!B:B,D181,'3BL ACTUAL'!E:E)</f>
        <v>0</v>
      </c>
      <c r="C181" s="66">
        <f>SUMIF('1 BL anterior'!B:B,D181,'1 BL anterior'!E:E)</f>
        <v>0</v>
      </c>
      <c r="D181" s="1666">
        <v>425</v>
      </c>
      <c r="E181" s="3589"/>
      <c r="F181" s="3590"/>
      <c r="G181" s="3631"/>
      <c r="H181" s="3632"/>
      <c r="I181" s="3695" t="s">
        <v>873</v>
      </c>
      <c r="J181" s="3696"/>
      <c r="K181" s="3696"/>
      <c r="L181" s="3696"/>
      <c r="M181" s="3696"/>
      <c r="N181" s="3696"/>
      <c r="O181" s="3696"/>
      <c r="P181" s="3696"/>
      <c r="Q181" s="3697"/>
      <c r="R181" s="1697">
        <f>+C181</f>
        <v>0</v>
      </c>
      <c r="S181" s="1698"/>
      <c r="T181" s="1697">
        <f>+B181</f>
        <v>0</v>
      </c>
      <c r="U181" s="1698"/>
    </row>
    <row r="182" spans="2:21">
      <c r="B182" s="66">
        <f>SUMIF('3BL ACTUAL'!B:B,D182,'3BL ACTUAL'!E:E)</f>
        <v>0</v>
      </c>
      <c r="C182" s="66">
        <f>SUMIF('1 BL anterior'!B:B,D182,'1 BL anterior'!E:E)</f>
        <v>0</v>
      </c>
      <c r="D182" s="1666">
        <v>426</v>
      </c>
      <c r="E182" s="3589"/>
      <c r="F182" s="3590"/>
      <c r="G182" s="3574" t="s">
        <v>176</v>
      </c>
      <c r="H182" s="3556"/>
      <c r="I182" s="3591" t="s">
        <v>150</v>
      </c>
      <c r="J182" s="3592"/>
      <c r="K182" s="3593"/>
      <c r="L182" s="3582" t="s">
        <v>119</v>
      </c>
      <c r="M182" s="3583"/>
      <c r="N182" s="3583"/>
      <c r="O182" s="3583"/>
      <c r="P182" s="3583"/>
      <c r="Q182" s="3584"/>
      <c r="R182" s="1697"/>
      <c r="S182" s="1698">
        <f t="shared" si="0"/>
        <v>0</v>
      </c>
      <c r="T182" s="1697"/>
      <c r="U182" s="1698">
        <f t="shared" si="1"/>
        <v>0</v>
      </c>
    </row>
    <row r="183" spans="2:21">
      <c r="B183" s="66">
        <f>SUMIF('3BL ACTUAL'!B:B,D183,'3BL ACTUAL'!E:E)</f>
        <v>0</v>
      </c>
      <c r="C183" s="66">
        <f>SUMIF('1 BL anterior'!B:B,D183,'1 BL anterior'!E:E)</f>
        <v>0</v>
      </c>
      <c r="D183" s="1666">
        <v>427</v>
      </c>
      <c r="E183" s="3589"/>
      <c r="F183" s="3590"/>
      <c r="G183" s="3575"/>
      <c r="H183" s="3558"/>
      <c r="I183" s="3594"/>
      <c r="J183" s="3595"/>
      <c r="K183" s="3596"/>
      <c r="L183" s="3582" t="s">
        <v>872</v>
      </c>
      <c r="M183" s="3583"/>
      <c r="N183" s="3583"/>
      <c r="O183" s="3583"/>
      <c r="P183" s="3583"/>
      <c r="Q183" s="3584"/>
      <c r="R183" s="1697"/>
      <c r="S183" s="1698">
        <f t="shared" si="0"/>
        <v>0</v>
      </c>
      <c r="T183" s="1697"/>
      <c r="U183" s="1698">
        <f t="shared" si="1"/>
        <v>0</v>
      </c>
    </row>
    <row r="184" spans="2:21">
      <c r="B184" s="66">
        <f>SUMIF('3BL ACTUAL'!B:B,D184,'3BL ACTUAL'!E:E)</f>
        <v>0</v>
      </c>
      <c r="C184" s="66">
        <f>SUMIF('1 BL anterior'!B:B,D184,'1 BL anterior'!E:E)</f>
        <v>0</v>
      </c>
      <c r="D184" s="1666">
        <v>428</v>
      </c>
      <c r="E184" s="3589"/>
      <c r="F184" s="3590"/>
      <c r="G184" s="3575"/>
      <c r="H184" s="3558"/>
      <c r="I184" s="3695" t="s">
        <v>896</v>
      </c>
      <c r="J184" s="3696"/>
      <c r="K184" s="3696"/>
      <c r="L184" s="3696"/>
      <c r="M184" s="3696"/>
      <c r="N184" s="3696"/>
      <c r="O184" s="3696"/>
      <c r="P184" s="3696"/>
      <c r="Q184" s="3697"/>
      <c r="R184" s="1697"/>
      <c r="S184" s="1698">
        <f t="shared" si="0"/>
        <v>0</v>
      </c>
      <c r="T184" s="1697"/>
      <c r="U184" s="1698">
        <f t="shared" si="1"/>
        <v>0</v>
      </c>
    </row>
    <row r="185" spans="2:21">
      <c r="B185" s="66">
        <f>SUMIF('3BL ACTUAL'!B:B,D185,'3BL ACTUAL'!E:E)</f>
        <v>0</v>
      </c>
      <c r="C185" s="66">
        <f>SUMIF('1 BL anterior'!B:B,D185,'1 BL anterior'!E:E)</f>
        <v>0</v>
      </c>
      <c r="D185" s="1666">
        <v>429</v>
      </c>
      <c r="E185" s="3589"/>
      <c r="F185" s="3590"/>
      <c r="G185" s="3575"/>
      <c r="H185" s="3558"/>
      <c r="I185" s="3549" t="s">
        <v>152</v>
      </c>
      <c r="J185" s="3550"/>
      <c r="K185" s="3551"/>
      <c r="L185" s="3543" t="s">
        <v>119</v>
      </c>
      <c r="M185" s="3544"/>
      <c r="N185" s="3544"/>
      <c r="O185" s="3544"/>
      <c r="P185" s="3544"/>
      <c r="Q185" s="3545"/>
      <c r="R185" s="1697"/>
      <c r="S185" s="1698">
        <f t="shared" si="0"/>
        <v>0</v>
      </c>
      <c r="T185" s="1697"/>
      <c r="U185" s="1698">
        <f t="shared" si="1"/>
        <v>0</v>
      </c>
    </row>
    <row r="186" spans="2:21">
      <c r="B186" s="66">
        <f>SUMIF('3BL ACTUAL'!B:B,D186,'3BL ACTUAL'!E:E)</f>
        <v>0</v>
      </c>
      <c r="C186" s="66">
        <f>SUMIF('1 BL anterior'!B:B,D186,'1 BL anterior'!E:E)</f>
        <v>0</v>
      </c>
      <c r="D186" s="1666">
        <v>430</v>
      </c>
      <c r="E186" s="3589"/>
      <c r="F186" s="3590"/>
      <c r="G186" s="3575"/>
      <c r="H186" s="3558"/>
      <c r="I186" s="3552"/>
      <c r="J186" s="3553"/>
      <c r="K186" s="3554"/>
      <c r="L186" s="3543" t="s">
        <v>872</v>
      </c>
      <c r="M186" s="3544"/>
      <c r="N186" s="3544"/>
      <c r="O186" s="3544"/>
      <c r="P186" s="3544"/>
      <c r="Q186" s="3545"/>
      <c r="R186" s="1697"/>
      <c r="S186" s="1698">
        <f t="shared" si="0"/>
        <v>0</v>
      </c>
      <c r="T186" s="1697"/>
      <c r="U186" s="1698">
        <f t="shared" si="1"/>
        <v>0</v>
      </c>
    </row>
    <row r="187" spans="2:21">
      <c r="B187" s="66">
        <f>SUMIF('3BL ACTUAL'!B:B,D187,'3BL ACTUAL'!E:E)</f>
        <v>0</v>
      </c>
      <c r="C187" s="66">
        <f>SUMIF('1 BL anterior'!B:B,D187,'1 BL anterior'!E:E)</f>
        <v>0</v>
      </c>
      <c r="D187" s="1666">
        <v>431</v>
      </c>
      <c r="E187" s="3589"/>
      <c r="F187" s="3590"/>
      <c r="G187" s="3575"/>
      <c r="H187" s="3558"/>
      <c r="I187" s="3705" t="s">
        <v>896</v>
      </c>
      <c r="J187" s="3706"/>
      <c r="K187" s="3706"/>
      <c r="L187" s="3706"/>
      <c r="M187" s="3706"/>
      <c r="N187" s="3706"/>
      <c r="O187" s="3706"/>
      <c r="P187" s="3706"/>
      <c r="Q187" s="3707"/>
      <c r="R187" s="1697"/>
      <c r="S187" s="1698">
        <f t="shared" si="0"/>
        <v>0</v>
      </c>
      <c r="T187" s="1697"/>
      <c r="U187" s="1698">
        <f t="shared" si="1"/>
        <v>0</v>
      </c>
    </row>
    <row r="188" spans="2:21">
      <c r="B188" s="66">
        <f>SUMIF('3BL ACTUAL'!B:B,D188,'3BL ACTUAL'!E:E)</f>
        <v>0</v>
      </c>
      <c r="C188" s="66">
        <f>SUMIF('1 BL anterior'!B:B,D188,'1 BL anterior'!E:E)</f>
        <v>0</v>
      </c>
      <c r="D188" s="1666">
        <v>432</v>
      </c>
      <c r="E188" s="3589"/>
      <c r="F188" s="3590"/>
      <c r="G188" s="3575"/>
      <c r="H188" s="3558"/>
      <c r="I188" s="3549" t="s">
        <v>878</v>
      </c>
      <c r="J188" s="3550"/>
      <c r="K188" s="3551"/>
      <c r="L188" s="3543" t="s">
        <v>119</v>
      </c>
      <c r="M188" s="3544"/>
      <c r="N188" s="3544"/>
      <c r="O188" s="3544"/>
      <c r="P188" s="3544"/>
      <c r="Q188" s="3545"/>
      <c r="R188" s="1697"/>
      <c r="S188" s="1698">
        <f t="shared" si="0"/>
        <v>0</v>
      </c>
      <c r="T188" s="1697"/>
      <c r="U188" s="1698">
        <f t="shared" si="1"/>
        <v>0</v>
      </c>
    </row>
    <row r="189" spans="2:21">
      <c r="B189" s="66">
        <f>SUMIF('3BL ACTUAL'!B:B,D189,'3BL ACTUAL'!E:E)</f>
        <v>0</v>
      </c>
      <c r="C189" s="66">
        <f>SUMIF('1 BL anterior'!B:B,D189,'1 BL anterior'!E:E)</f>
        <v>0</v>
      </c>
      <c r="D189" s="1666">
        <v>433</v>
      </c>
      <c r="E189" s="3589"/>
      <c r="F189" s="3590"/>
      <c r="G189" s="3575"/>
      <c r="H189" s="3558"/>
      <c r="I189" s="3552"/>
      <c r="J189" s="3553"/>
      <c r="K189" s="3554"/>
      <c r="L189" s="3543" t="s">
        <v>872</v>
      </c>
      <c r="M189" s="3544"/>
      <c r="N189" s="3544"/>
      <c r="O189" s="3544"/>
      <c r="P189" s="3544"/>
      <c r="Q189" s="3545"/>
      <c r="R189" s="1697"/>
      <c r="S189" s="1698">
        <f t="shared" si="0"/>
        <v>0</v>
      </c>
      <c r="T189" s="1697"/>
      <c r="U189" s="1698">
        <f t="shared" si="1"/>
        <v>0</v>
      </c>
    </row>
    <row r="190" spans="2:21">
      <c r="B190" s="66">
        <f>SUMIF('3BL ACTUAL'!B:B,D190,'3BL ACTUAL'!E:E)</f>
        <v>0</v>
      </c>
      <c r="C190" s="66">
        <f>SUMIF('1 BL anterior'!B:B,D190,'1 BL anterior'!E:E)</f>
        <v>0</v>
      </c>
      <c r="D190" s="1666">
        <v>434</v>
      </c>
      <c r="E190" s="3708"/>
      <c r="F190" s="3562"/>
      <c r="G190" s="3631"/>
      <c r="H190" s="3632"/>
      <c r="I190" s="3705" t="s">
        <v>877</v>
      </c>
      <c r="J190" s="3706"/>
      <c r="K190" s="3706"/>
      <c r="L190" s="3706"/>
      <c r="M190" s="3706"/>
      <c r="N190" s="3706"/>
      <c r="O190" s="3706"/>
      <c r="P190" s="3706"/>
      <c r="Q190" s="3707"/>
      <c r="R190" s="1697"/>
      <c r="S190" s="1698">
        <f t="shared" si="0"/>
        <v>0</v>
      </c>
      <c r="T190" s="1697"/>
      <c r="U190" s="1698">
        <f t="shared" si="1"/>
        <v>0</v>
      </c>
    </row>
    <row r="191" spans="2:21">
      <c r="B191" s="66">
        <f>SUMIF('3BL ACTUAL'!B:B,D191,'3BL ACTUAL'!E:E)</f>
        <v>0</v>
      </c>
      <c r="C191" s="66">
        <f>SUMIF('1 BL anterior'!B:B,D191,'1 BL anterior'!E:E)</f>
        <v>0</v>
      </c>
      <c r="D191" s="1666">
        <v>435</v>
      </c>
      <c r="E191" s="3566" t="s">
        <v>177</v>
      </c>
      <c r="F191" s="3567"/>
      <c r="G191" s="3543" t="s">
        <v>879</v>
      </c>
      <c r="H191" s="3544"/>
      <c r="I191" s="3544"/>
      <c r="J191" s="3544"/>
      <c r="K191" s="3544"/>
      <c r="L191" s="3544"/>
      <c r="M191" s="3544"/>
      <c r="N191" s="3544"/>
      <c r="O191" s="3544"/>
      <c r="P191" s="3544"/>
      <c r="Q191" s="3545"/>
      <c r="R191" s="1697">
        <f>+C191</f>
        <v>0</v>
      </c>
      <c r="S191" s="1698"/>
      <c r="T191" s="1697">
        <f>+B191</f>
        <v>0</v>
      </c>
      <c r="U191" s="1698"/>
    </row>
    <row r="192" spans="2:21">
      <c r="B192" s="66">
        <f>SUMIF('3BL ACTUAL'!B:B,D192,'3BL ACTUAL'!E:E)</f>
        <v>0</v>
      </c>
      <c r="C192" s="66">
        <f>SUMIF('1 BL anterior'!B:B,D192,'1 BL anterior'!E:E)</f>
        <v>0</v>
      </c>
      <c r="D192" s="1666">
        <v>436</v>
      </c>
      <c r="E192" s="3568"/>
      <c r="F192" s="3569"/>
      <c r="G192" s="3695" t="s">
        <v>897</v>
      </c>
      <c r="H192" s="3696"/>
      <c r="I192" s="3696"/>
      <c r="J192" s="3696"/>
      <c r="K192" s="3696"/>
      <c r="L192" s="3696"/>
      <c r="M192" s="3696"/>
      <c r="N192" s="3696"/>
      <c r="O192" s="3696"/>
      <c r="P192" s="3696"/>
      <c r="Q192" s="3697"/>
      <c r="R192" s="1697">
        <f>+C192</f>
        <v>0</v>
      </c>
      <c r="S192" s="1698"/>
      <c r="T192" s="1697">
        <f>+B192</f>
        <v>0</v>
      </c>
      <c r="U192" s="1698"/>
    </row>
    <row r="193" spans="2:21">
      <c r="B193" s="66">
        <f>SUMIF('3BL ACTUAL'!B:B,D193,'3BL ACTUAL'!E:E)</f>
        <v>0</v>
      </c>
      <c r="C193" s="66">
        <f>SUMIF('1 BL anterior'!B:B,D193,'1 BL anterior'!E:E)</f>
        <v>0</v>
      </c>
      <c r="D193" s="1666">
        <v>437</v>
      </c>
      <c r="E193" s="3677"/>
      <c r="F193" s="3678"/>
      <c r="G193" s="3543" t="s">
        <v>881</v>
      </c>
      <c r="H193" s="3544"/>
      <c r="I193" s="3544"/>
      <c r="J193" s="3544"/>
      <c r="K193" s="3544"/>
      <c r="L193" s="3544"/>
      <c r="M193" s="3544"/>
      <c r="N193" s="3544"/>
      <c r="O193" s="3544"/>
      <c r="P193" s="3544"/>
      <c r="Q193" s="3545"/>
      <c r="R193" s="1697">
        <f>+C193</f>
        <v>0</v>
      </c>
      <c r="S193" s="1698"/>
      <c r="T193" s="1697">
        <f>+B193</f>
        <v>0</v>
      </c>
      <c r="U193" s="1698"/>
    </row>
    <row r="194" spans="2:21">
      <c r="B194" s="66">
        <f>SUMIF('3BL ACTUAL'!B:B,D194,'3BL ACTUAL'!E:E)</f>
        <v>0</v>
      </c>
      <c r="C194" s="66">
        <f>SUMIF('1 BL anterior'!B:B,D194,'1 BL anterior'!E:E)</f>
        <v>0</v>
      </c>
      <c r="D194" s="1666">
        <v>438</v>
      </c>
      <c r="E194" s="3566" t="s">
        <v>179</v>
      </c>
      <c r="F194" s="3567"/>
      <c r="G194" s="3606" t="s">
        <v>127</v>
      </c>
      <c r="H194" s="3607"/>
      <c r="I194" s="3607"/>
      <c r="J194" s="3607"/>
      <c r="K194" s="3607"/>
      <c r="L194" s="3607"/>
      <c r="M194" s="3607"/>
      <c r="N194" s="3607"/>
      <c r="O194" s="3607"/>
      <c r="P194" s="3607"/>
      <c r="Q194" s="3608"/>
      <c r="R194" s="1697"/>
      <c r="S194" s="1698">
        <f t="shared" si="0"/>
        <v>0</v>
      </c>
      <c r="T194" s="1697"/>
      <c r="U194" s="1698">
        <f t="shared" si="1"/>
        <v>0</v>
      </c>
    </row>
    <row r="195" spans="2:21" ht="13.5" thickBot="1">
      <c r="B195" s="66">
        <f>SUMIF('3BL ACTUAL'!B:B,D195,'3BL ACTUAL'!E:E)</f>
        <v>0</v>
      </c>
      <c r="C195" s="66">
        <f>SUMIF('1 BL anterior'!B:B,D195,'1 BL anterior'!E:E)</f>
        <v>0</v>
      </c>
      <c r="D195" s="1666">
        <v>439</v>
      </c>
      <c r="E195" s="3677"/>
      <c r="F195" s="3678"/>
      <c r="G195" s="3606" t="s">
        <v>128</v>
      </c>
      <c r="H195" s="3607"/>
      <c r="I195" s="3607"/>
      <c r="J195" s="3607"/>
      <c r="K195" s="3607"/>
      <c r="L195" s="3607"/>
      <c r="M195" s="3607"/>
      <c r="N195" s="3607"/>
      <c r="O195" s="3607"/>
      <c r="P195" s="3607"/>
      <c r="Q195" s="3608"/>
      <c r="R195" s="1697">
        <f>+C195</f>
        <v>0</v>
      </c>
      <c r="S195" s="1698"/>
      <c r="T195" s="1697">
        <f>+B195</f>
        <v>0</v>
      </c>
      <c r="U195" s="1698"/>
    </row>
    <row r="196" spans="2:21" ht="13.5" thickBot="1">
      <c r="B196" s="66">
        <f>SUMIF('3BL ACTUAL'!B:B,D196,'3BL ACTUAL'!E:E)</f>
        <v>0</v>
      </c>
      <c r="C196" s="66">
        <f>SUMIF('1 BL anterior'!B:B,D196,'1 BL anterior'!E:E)</f>
        <v>0</v>
      </c>
      <c r="D196" s="1706">
        <v>449</v>
      </c>
      <c r="E196" s="3698" t="s">
        <v>899</v>
      </c>
      <c r="F196" s="3699"/>
      <c r="G196" s="3699"/>
      <c r="H196" s="3699"/>
      <c r="I196" s="3699"/>
      <c r="J196" s="3699"/>
      <c r="K196" s="3699"/>
      <c r="L196" s="3699"/>
      <c r="M196" s="3699"/>
      <c r="N196" s="3699"/>
      <c r="O196" s="3699"/>
      <c r="P196" s="3699"/>
      <c r="Q196" s="3700"/>
      <c r="R196" s="1697"/>
      <c r="S196" s="1698"/>
      <c r="T196" s="1697"/>
      <c r="U196" s="1698"/>
    </row>
    <row r="197" spans="2:21" ht="13.5" thickBot="1">
      <c r="B197" s="66">
        <f>SUMIF('3BL ACTUAL'!B:B,D197,'3BL ACTUAL'!E:E)</f>
        <v>0</v>
      </c>
      <c r="C197" s="66">
        <f>SUMIF('1 BL anterior'!B:B,D197,'1 BL anterior'!E:E)</f>
        <v>0</v>
      </c>
      <c r="D197" s="1706">
        <v>499</v>
      </c>
      <c r="E197" s="3701" t="s">
        <v>901</v>
      </c>
      <c r="F197" s="3702"/>
      <c r="G197" s="3702"/>
      <c r="H197" s="3702"/>
      <c r="I197" s="3702"/>
      <c r="J197" s="3702"/>
      <c r="K197" s="3702"/>
      <c r="L197" s="3702"/>
      <c r="M197" s="3702"/>
      <c r="N197" s="3702"/>
      <c r="O197" s="3702"/>
      <c r="P197" s="3702"/>
      <c r="Q197" s="3703"/>
      <c r="R197" s="1707">
        <f>SUM(R176:R196)</f>
        <v>0</v>
      </c>
      <c r="S197" s="1707">
        <f>SUM(S176:S196)</f>
        <v>0</v>
      </c>
      <c r="T197" s="1707">
        <f>SUM(T176:T196)</f>
        <v>0</v>
      </c>
      <c r="U197" s="1707">
        <f>SUM(U176:U196)</f>
        <v>0</v>
      </c>
    </row>
    <row r="198" spans="2:21" ht="13.5" thickBot="1">
      <c r="B198" s="66"/>
      <c r="C198" s="66"/>
      <c r="D198" s="1708"/>
      <c r="R198" s="1707">
        <f>+R197+R175</f>
        <v>21075.330000000075</v>
      </c>
      <c r="S198" s="1707">
        <f>+S197+S175</f>
        <v>0</v>
      </c>
      <c r="T198" s="1707">
        <f>+T197+T175</f>
        <v>0</v>
      </c>
      <c r="U198" s="1707">
        <f>+U197+U175</f>
        <v>0</v>
      </c>
    </row>
    <row r="199" spans="2:21">
      <c r="B199" s="66"/>
      <c r="C199" s="66"/>
      <c r="D199" s="1481"/>
      <c r="M199" s="3704"/>
      <c r="N199" s="3704"/>
      <c r="O199" s="3704"/>
      <c r="Q199" s="1481"/>
      <c r="R199" s="1697"/>
      <c r="S199" s="1698"/>
      <c r="T199" s="1697"/>
      <c r="U199" s="1698"/>
    </row>
    <row r="200" spans="2:21" ht="13.5" thickBot="1">
      <c r="B200" s="66"/>
      <c r="C200" s="66"/>
      <c r="D200" s="1674"/>
      <c r="R200" s="1697"/>
      <c r="S200" s="1698"/>
      <c r="T200" s="1697"/>
      <c r="U200" s="1698"/>
    </row>
    <row r="201" spans="2:21" ht="13.5" thickBot="1">
      <c r="B201" s="66">
        <f>SUMIF('3BL ACTUAL'!B:B,D201,'3BL ACTUAL'!E:E)</f>
        <v>0</v>
      </c>
      <c r="C201" s="66">
        <f>SUMIF('1 BL anterior'!B:B,D201,'1 BL anterior'!E:E)</f>
        <v>0</v>
      </c>
      <c r="D201" s="1675"/>
      <c r="E201" s="1676" t="s">
        <v>903</v>
      </c>
      <c r="F201" s="1675"/>
      <c r="G201" s="1675"/>
      <c r="H201" s="1675"/>
      <c r="I201" s="1675"/>
      <c r="J201" s="1675"/>
      <c r="K201" s="1675"/>
      <c r="L201" s="1675"/>
      <c r="M201" s="1675"/>
      <c r="N201" s="1675"/>
      <c r="O201" s="1675"/>
      <c r="P201" s="1675"/>
      <c r="Q201" s="1675"/>
      <c r="R201" s="1697"/>
      <c r="S201" s="1698"/>
      <c r="T201" s="1697"/>
      <c r="U201" s="1698"/>
    </row>
    <row r="202" spans="2:21" ht="13.5" thickBot="1">
      <c r="B202" s="66">
        <f>SUMIF('3BL ACTUAL'!B:B,D202,'3BL ACTUAL'!E:E)</f>
        <v>0</v>
      </c>
      <c r="C202" s="66">
        <f>SUMIF('1 BL anterior'!B:B,D202,'1 BL anterior'!E:E)</f>
        <v>0</v>
      </c>
      <c r="D202" s="1675"/>
      <c r="E202" s="1677" t="s">
        <v>904</v>
      </c>
      <c r="F202" s="1675"/>
      <c r="G202" s="1675"/>
      <c r="H202" s="1675"/>
      <c r="I202" s="1675"/>
      <c r="J202" s="1675"/>
      <c r="K202" s="1675"/>
      <c r="L202" s="1675"/>
      <c r="M202" s="1675"/>
      <c r="N202" s="1675"/>
      <c r="O202" s="1675"/>
      <c r="P202" s="1675"/>
      <c r="Q202" s="1675"/>
      <c r="R202" s="1697"/>
      <c r="S202" s="1698"/>
      <c r="T202" s="1697"/>
      <c r="U202" s="1698"/>
    </row>
    <row r="203" spans="2:21">
      <c r="B203" s="66">
        <f>SUMIF('3BL ACTUAL'!B:B,D203,'3BL ACTUAL'!E:E)</f>
        <v>0</v>
      </c>
      <c r="C203" s="66">
        <f>SUMIF('1 BL anterior'!B:B,D203,'1 BL anterior'!E:E)</f>
        <v>0</v>
      </c>
      <c r="D203" s="1678">
        <v>511</v>
      </c>
      <c r="E203" s="3609" t="s">
        <v>185</v>
      </c>
      <c r="F203" s="3610"/>
      <c r="G203" s="3611" t="s">
        <v>186</v>
      </c>
      <c r="H203" s="3612"/>
      <c r="I203" s="3613" t="s">
        <v>127</v>
      </c>
      <c r="J203" s="3614"/>
      <c r="K203" s="3615"/>
      <c r="L203" s="3619" t="s">
        <v>119</v>
      </c>
      <c r="M203" s="3620"/>
      <c r="N203" s="3620"/>
      <c r="O203" s="3620"/>
      <c r="P203" s="3620"/>
      <c r="Q203" s="3621"/>
      <c r="R203" s="1697"/>
      <c r="S203" s="1698">
        <f t="shared" si="0"/>
        <v>0</v>
      </c>
      <c r="T203" s="1697"/>
      <c r="U203" s="1698">
        <f t="shared" si="1"/>
        <v>0</v>
      </c>
    </row>
    <row r="204" spans="2:21">
      <c r="B204" s="66">
        <f>SUMIF('3BL ACTUAL'!B:B,D204,'3BL ACTUAL'!E:E)</f>
        <v>0</v>
      </c>
      <c r="C204" s="66">
        <f>SUMIF('1 BL anterior'!B:B,D204,'1 BL anterior'!E:E)</f>
        <v>0</v>
      </c>
      <c r="D204" s="1665">
        <v>512</v>
      </c>
      <c r="E204" s="3589"/>
      <c r="F204" s="3590"/>
      <c r="G204" s="3575"/>
      <c r="H204" s="3558"/>
      <c r="I204" s="3616"/>
      <c r="J204" s="3617"/>
      <c r="K204" s="3618"/>
      <c r="L204" s="3597" t="s">
        <v>872</v>
      </c>
      <c r="M204" s="3598"/>
      <c r="N204" s="3598"/>
      <c r="O204" s="3598"/>
      <c r="P204" s="3598"/>
      <c r="Q204" s="3599"/>
      <c r="R204" s="1697"/>
      <c r="S204" s="1698">
        <f t="shared" si="0"/>
        <v>0</v>
      </c>
      <c r="T204" s="1697"/>
      <c r="U204" s="1698">
        <f t="shared" si="1"/>
        <v>0</v>
      </c>
    </row>
    <row r="205" spans="2:21">
      <c r="B205" s="66">
        <f>SUMIF('3BL ACTUAL'!B:B,D205,'3BL ACTUAL'!E:E)</f>
        <v>0</v>
      </c>
      <c r="C205" s="66">
        <f>SUMIF('1 BL anterior'!B:B,D205,'1 BL anterior'!E:E)</f>
        <v>502.04999999975553</v>
      </c>
      <c r="D205" s="1665">
        <v>513</v>
      </c>
      <c r="E205" s="3589"/>
      <c r="F205" s="3590"/>
      <c r="G205" s="3575"/>
      <c r="H205" s="3558"/>
      <c r="I205" s="3549" t="s">
        <v>874</v>
      </c>
      <c r="J205" s="3550"/>
      <c r="K205" s="3551"/>
      <c r="L205" s="3597" t="s">
        <v>119</v>
      </c>
      <c r="M205" s="3598"/>
      <c r="N205" s="3598"/>
      <c r="O205" s="3598"/>
      <c r="P205" s="3598"/>
      <c r="Q205" s="3599"/>
      <c r="R205" s="1697">
        <f>+C205</f>
        <v>502.04999999975553</v>
      </c>
      <c r="S205" s="1698"/>
      <c r="T205" s="1697">
        <f>+B205</f>
        <v>0</v>
      </c>
      <c r="U205" s="1698"/>
    </row>
    <row r="206" spans="2:21">
      <c r="B206" s="66">
        <f>SUMIF('3BL ACTUAL'!B:B,D206,'3BL ACTUAL'!E:E)</f>
        <v>0</v>
      </c>
      <c r="C206" s="66">
        <f>SUMIF('1 BL anterior'!B:B,D206,'1 BL anterior'!E:E)</f>
        <v>0</v>
      </c>
      <c r="D206" s="1665">
        <v>514</v>
      </c>
      <c r="E206" s="3589"/>
      <c r="F206" s="3590"/>
      <c r="G206" s="3631"/>
      <c r="H206" s="3632"/>
      <c r="I206" s="3552"/>
      <c r="J206" s="3553"/>
      <c r="K206" s="3554"/>
      <c r="L206" s="3597" t="s">
        <v>872</v>
      </c>
      <c r="M206" s="3598"/>
      <c r="N206" s="3598"/>
      <c r="O206" s="3598"/>
      <c r="P206" s="3598"/>
      <c r="Q206" s="3599"/>
      <c r="R206" s="1697">
        <f>+C206</f>
        <v>0</v>
      </c>
      <c r="S206" s="1698"/>
      <c r="T206" s="1697">
        <f>+B206</f>
        <v>0</v>
      </c>
      <c r="U206" s="1698"/>
    </row>
    <row r="207" spans="2:21">
      <c r="B207" s="66">
        <f>SUMIF('3BL ACTUAL'!B:B,D207,'3BL ACTUAL'!E:E)</f>
        <v>0</v>
      </c>
      <c r="C207" s="66">
        <f>SUMIF('1 BL anterior'!B:B,D207,'1 BL anterior'!E:E)</f>
        <v>0</v>
      </c>
      <c r="D207" s="1665">
        <v>515</v>
      </c>
      <c r="E207" s="3589"/>
      <c r="F207" s="3590"/>
      <c r="G207" s="3574" t="s">
        <v>905</v>
      </c>
      <c r="H207" s="3556"/>
      <c r="I207" s="3622" t="s">
        <v>150</v>
      </c>
      <c r="J207" s="3623"/>
      <c r="K207" s="3624"/>
      <c r="L207" s="3597" t="s">
        <v>119</v>
      </c>
      <c r="M207" s="3598"/>
      <c r="N207" s="3598"/>
      <c r="O207" s="3598"/>
      <c r="P207" s="3598"/>
      <c r="Q207" s="3599"/>
      <c r="R207" s="1697"/>
      <c r="S207" s="1698">
        <f t="shared" si="0"/>
        <v>0</v>
      </c>
      <c r="T207" s="1697"/>
      <c r="U207" s="1698">
        <f t="shared" si="1"/>
        <v>0</v>
      </c>
    </row>
    <row r="208" spans="2:21">
      <c r="B208" s="66">
        <f>SUMIF('3BL ACTUAL'!B:B,D208,'3BL ACTUAL'!E:E)</f>
        <v>0</v>
      </c>
      <c r="C208" s="66">
        <f>SUMIF('1 BL anterior'!B:B,D208,'1 BL anterior'!E:E)</f>
        <v>0</v>
      </c>
      <c r="D208" s="1665">
        <v>516</v>
      </c>
      <c r="E208" s="3589"/>
      <c r="F208" s="3590"/>
      <c r="G208" s="3575"/>
      <c r="H208" s="3558"/>
      <c r="I208" s="3625"/>
      <c r="J208" s="3626"/>
      <c r="K208" s="3627"/>
      <c r="L208" s="3597" t="s">
        <v>872</v>
      </c>
      <c r="M208" s="3598"/>
      <c r="N208" s="3598"/>
      <c r="O208" s="3598"/>
      <c r="P208" s="3598"/>
      <c r="Q208" s="3599"/>
      <c r="R208" s="1697"/>
      <c r="S208" s="1698">
        <f t="shared" si="0"/>
        <v>0</v>
      </c>
      <c r="T208" s="1697"/>
      <c r="U208" s="1698">
        <f t="shared" si="1"/>
        <v>0</v>
      </c>
    </row>
    <row r="209" spans="2:21">
      <c r="B209" s="66">
        <f>SUMIF('3BL ACTUAL'!B:B,D209,'3BL ACTUAL'!E:E)</f>
        <v>0</v>
      </c>
      <c r="C209" s="66">
        <f>SUMIF('1 BL anterior'!B:B,D209,'1 BL anterior'!E:E)</f>
        <v>0</v>
      </c>
      <c r="D209" s="1665">
        <v>517</v>
      </c>
      <c r="E209" s="3589"/>
      <c r="F209" s="3590"/>
      <c r="G209" s="3575"/>
      <c r="H209" s="3558"/>
      <c r="I209" s="3549" t="s">
        <v>906</v>
      </c>
      <c r="J209" s="3550"/>
      <c r="K209" s="3551"/>
      <c r="L209" s="3597" t="s">
        <v>875</v>
      </c>
      <c r="M209" s="3598"/>
      <c r="N209" s="3598"/>
      <c r="O209" s="3598"/>
      <c r="P209" s="3598"/>
      <c r="Q209" s="3599"/>
      <c r="R209" s="1697"/>
      <c r="S209" s="1698">
        <f t="shared" si="0"/>
        <v>0</v>
      </c>
      <c r="T209" s="1697"/>
      <c r="U209" s="1698">
        <f t="shared" si="1"/>
        <v>0</v>
      </c>
    </row>
    <row r="210" spans="2:21">
      <c r="B210" s="66">
        <f>SUMIF('3BL ACTUAL'!B:B,D210,'3BL ACTUAL'!E:E)</f>
        <v>0</v>
      </c>
      <c r="C210" s="66">
        <f>SUMIF('1 BL anterior'!B:B,D210,'1 BL anterior'!E:E)</f>
        <v>0</v>
      </c>
      <c r="D210" s="1665">
        <v>518</v>
      </c>
      <c r="E210" s="3589"/>
      <c r="F210" s="3590"/>
      <c r="G210" s="3575"/>
      <c r="H210" s="3558"/>
      <c r="I210" s="3552"/>
      <c r="J210" s="3553"/>
      <c r="K210" s="3554"/>
      <c r="L210" s="3597" t="s">
        <v>876</v>
      </c>
      <c r="M210" s="3598"/>
      <c r="N210" s="3598"/>
      <c r="O210" s="3598"/>
      <c r="P210" s="3598"/>
      <c r="Q210" s="3599"/>
      <c r="R210" s="1697"/>
      <c r="S210" s="1698">
        <f t="shared" si="0"/>
        <v>0</v>
      </c>
      <c r="T210" s="1697"/>
      <c r="U210" s="1698">
        <f t="shared" si="1"/>
        <v>0</v>
      </c>
    </row>
    <row r="211" spans="2:21">
      <c r="B211" s="66">
        <f>SUMIF('3BL ACTUAL'!B:B,D211,'3BL ACTUAL'!E:E)</f>
        <v>0</v>
      </c>
      <c r="C211" s="66">
        <f>SUMIF('1 BL anterior'!B:B,D211,'1 BL anterior'!E:E)</f>
        <v>0</v>
      </c>
      <c r="D211" s="1665">
        <v>519</v>
      </c>
      <c r="E211" s="3589"/>
      <c r="F211" s="3590"/>
      <c r="G211" s="3575"/>
      <c r="H211" s="3558"/>
      <c r="I211" s="3600" t="s">
        <v>152</v>
      </c>
      <c r="J211" s="3601"/>
      <c r="K211" s="3602"/>
      <c r="L211" s="3597" t="s">
        <v>119</v>
      </c>
      <c r="M211" s="3598"/>
      <c r="N211" s="3598"/>
      <c r="O211" s="3598"/>
      <c r="P211" s="3598"/>
      <c r="Q211" s="3599"/>
      <c r="R211" s="1697"/>
      <c r="S211" s="1698">
        <f t="shared" si="0"/>
        <v>0</v>
      </c>
      <c r="T211" s="1697"/>
      <c r="U211" s="1698">
        <f t="shared" si="1"/>
        <v>0</v>
      </c>
    </row>
    <row r="212" spans="2:21">
      <c r="B212" s="66">
        <f>SUMIF('3BL ACTUAL'!B:B,D212,'3BL ACTUAL'!E:E)</f>
        <v>0</v>
      </c>
      <c r="C212" s="66">
        <f>SUMIF('1 BL anterior'!B:B,D212,'1 BL anterior'!E:E)</f>
        <v>0</v>
      </c>
      <c r="D212" s="1665">
        <v>520</v>
      </c>
      <c r="E212" s="3589"/>
      <c r="F212" s="3590"/>
      <c r="G212" s="3575"/>
      <c r="H212" s="3558"/>
      <c r="I212" s="3603"/>
      <c r="J212" s="3604"/>
      <c r="K212" s="3605"/>
      <c r="L212" s="3597" t="s">
        <v>872</v>
      </c>
      <c r="M212" s="3598"/>
      <c r="N212" s="3598"/>
      <c r="O212" s="3598"/>
      <c r="P212" s="3598"/>
      <c r="Q212" s="3599"/>
      <c r="R212" s="1697"/>
      <c r="S212" s="1698">
        <f t="shared" si="0"/>
        <v>0</v>
      </c>
      <c r="T212" s="1697"/>
      <c r="U212" s="1698">
        <f t="shared" si="1"/>
        <v>0</v>
      </c>
    </row>
    <row r="213" spans="2:21">
      <c r="B213" s="66">
        <f>SUMIF('3BL ACTUAL'!B:B,D213,'3BL ACTUAL'!E:E)</f>
        <v>0</v>
      </c>
      <c r="C213" s="66">
        <f>SUMIF('1 BL anterior'!B:B,D213,'1 BL anterior'!E:E)</f>
        <v>0</v>
      </c>
      <c r="D213" s="1665">
        <v>521</v>
      </c>
      <c r="E213" s="3589"/>
      <c r="F213" s="3590"/>
      <c r="G213" s="3575"/>
      <c r="H213" s="3558"/>
      <c r="I213" s="3549" t="s">
        <v>878</v>
      </c>
      <c r="J213" s="3550"/>
      <c r="K213" s="3551"/>
      <c r="L213" s="3597" t="s">
        <v>119</v>
      </c>
      <c r="M213" s="3598"/>
      <c r="N213" s="3598"/>
      <c r="O213" s="3598"/>
      <c r="P213" s="3598"/>
      <c r="Q213" s="3599"/>
      <c r="R213" s="1697">
        <f>+C213</f>
        <v>0</v>
      </c>
      <c r="S213" s="1698"/>
      <c r="T213" s="1697">
        <f>+B213</f>
        <v>0</v>
      </c>
      <c r="U213" s="1698"/>
    </row>
    <row r="214" spans="2:21">
      <c r="B214" s="66">
        <f>SUMIF('3BL ACTUAL'!B:B,D214,'3BL ACTUAL'!E:E)</f>
        <v>0</v>
      </c>
      <c r="C214" s="66">
        <f>SUMIF('1 BL anterior'!B:B,D214,'1 BL anterior'!E:E)</f>
        <v>0</v>
      </c>
      <c r="D214" s="1665">
        <v>522</v>
      </c>
      <c r="E214" s="3708"/>
      <c r="F214" s="3562"/>
      <c r="G214" s="3631"/>
      <c r="H214" s="3632"/>
      <c r="I214" s="3552"/>
      <c r="J214" s="3553"/>
      <c r="K214" s="3554"/>
      <c r="L214" s="3597" t="s">
        <v>872</v>
      </c>
      <c r="M214" s="3598"/>
      <c r="N214" s="3598"/>
      <c r="O214" s="3598"/>
      <c r="P214" s="3598"/>
      <c r="Q214" s="3599"/>
      <c r="R214" s="1697">
        <f>+C214</f>
        <v>0</v>
      </c>
      <c r="S214" s="1698"/>
      <c r="T214" s="1697">
        <f>+B214</f>
        <v>0</v>
      </c>
      <c r="U214" s="1698"/>
    </row>
    <row r="215" spans="2:21">
      <c r="B215" s="66">
        <f>SUMIF('3BL ACTUAL'!B:B,D215,'3BL ACTUAL'!E:E)</f>
        <v>0</v>
      </c>
      <c r="C215" s="66">
        <f>SUMIF('1 BL anterior'!B:B,D215,'1 BL anterior'!E:E)</f>
        <v>0</v>
      </c>
      <c r="D215" s="1665">
        <v>523</v>
      </c>
      <c r="E215" s="3555" t="s">
        <v>907</v>
      </c>
      <c r="F215" s="3556"/>
      <c r="G215" s="3574" t="s">
        <v>127</v>
      </c>
      <c r="H215" s="3556"/>
      <c r="I215" s="3582" t="s">
        <v>119</v>
      </c>
      <c r="J215" s="3583"/>
      <c r="K215" s="3583"/>
      <c r="L215" s="3583"/>
      <c r="M215" s="3583"/>
      <c r="N215" s="3583"/>
      <c r="O215" s="3583"/>
      <c r="P215" s="3583"/>
      <c r="Q215" s="3643"/>
      <c r="R215" s="1697"/>
      <c r="S215" s="1698">
        <f t="shared" si="0"/>
        <v>0</v>
      </c>
      <c r="T215" s="1697"/>
      <c r="U215" s="1698">
        <f t="shared" si="1"/>
        <v>0</v>
      </c>
    </row>
    <row r="216" spans="2:21">
      <c r="B216" s="66">
        <f>SUMIF('3BL ACTUAL'!B:B,D216,'3BL ACTUAL'!E:E)</f>
        <v>0</v>
      </c>
      <c r="C216" s="66">
        <f>SUMIF('1 BL anterior'!B:B,D216,'1 BL anterior'!E:E)</f>
        <v>0</v>
      </c>
      <c r="D216" s="1665">
        <v>524</v>
      </c>
      <c r="E216" s="3557"/>
      <c r="F216" s="3558"/>
      <c r="G216" s="3631"/>
      <c r="H216" s="3632"/>
      <c r="I216" s="3582" t="s">
        <v>872</v>
      </c>
      <c r="J216" s="3583"/>
      <c r="K216" s="3583"/>
      <c r="L216" s="3583"/>
      <c r="M216" s="3583"/>
      <c r="N216" s="3583"/>
      <c r="O216" s="3583"/>
      <c r="P216" s="3583"/>
      <c r="Q216" s="3643"/>
      <c r="R216" s="1697"/>
      <c r="S216" s="1698">
        <f>+C216</f>
        <v>0</v>
      </c>
      <c r="T216" s="1697"/>
      <c r="U216" s="1698">
        <f>+B216</f>
        <v>0</v>
      </c>
    </row>
    <row r="217" spans="2:21">
      <c r="B217" s="66">
        <f>SUMIF('3BL ACTUAL'!B:B,D217,'3BL ACTUAL'!E:E)</f>
        <v>0</v>
      </c>
      <c r="C217" s="66">
        <f>SUMIF('1 BL anterior'!B:B,D217,'1 BL anterior'!E:E)</f>
        <v>0</v>
      </c>
      <c r="D217" s="1665">
        <v>525</v>
      </c>
      <c r="E217" s="3557"/>
      <c r="F217" s="3558"/>
      <c r="G217" s="3574" t="s">
        <v>128</v>
      </c>
      <c r="H217" s="3556"/>
      <c r="I217" s="3582" t="s">
        <v>119</v>
      </c>
      <c r="J217" s="3583"/>
      <c r="K217" s="3583"/>
      <c r="L217" s="3583"/>
      <c r="M217" s="3583"/>
      <c r="N217" s="3583"/>
      <c r="O217" s="3583"/>
      <c r="P217" s="3583"/>
      <c r="Q217" s="3643"/>
      <c r="R217" s="1697">
        <f t="shared" ref="R217:R247" si="4">+C217</f>
        <v>0</v>
      </c>
      <c r="S217" s="1698"/>
      <c r="T217" s="1697">
        <f t="shared" ref="T217:T247" si="5">+B217</f>
        <v>0</v>
      </c>
      <c r="U217" s="1698"/>
    </row>
    <row r="218" spans="2:21">
      <c r="B218" s="66">
        <f>SUMIF('3BL ACTUAL'!B:B,D218,'3BL ACTUAL'!E:E)</f>
        <v>0</v>
      </c>
      <c r="C218" s="66">
        <f>SUMIF('1 BL anterior'!B:B,D218,'1 BL anterior'!E:E)</f>
        <v>0</v>
      </c>
      <c r="D218" s="1665">
        <v>526</v>
      </c>
      <c r="E218" s="3720"/>
      <c r="F218" s="3632"/>
      <c r="G218" s="3631"/>
      <c r="H218" s="3632"/>
      <c r="I218" s="3582" t="s">
        <v>872</v>
      </c>
      <c r="J218" s="3583"/>
      <c r="K218" s="3583"/>
      <c r="L218" s="3583"/>
      <c r="M218" s="3583"/>
      <c r="N218" s="3583"/>
      <c r="O218" s="3583"/>
      <c r="P218" s="3583"/>
      <c r="Q218" s="3643"/>
      <c r="R218" s="1697">
        <f t="shared" si="4"/>
        <v>0</v>
      </c>
      <c r="S218" s="1698"/>
      <c r="T218" s="1697">
        <f t="shared" si="5"/>
        <v>0</v>
      </c>
      <c r="U218" s="1698"/>
    </row>
    <row r="219" spans="2:21">
      <c r="B219" s="66">
        <f>SUMIF('3BL ACTUAL'!B:B,D219,'3BL ACTUAL'!E:E)</f>
        <v>0</v>
      </c>
      <c r="C219" s="66">
        <f>SUMIF('1 BL anterior'!B:B,D219,'1 BL anterior'!E:E)</f>
        <v>0</v>
      </c>
      <c r="D219" s="1709">
        <v>527</v>
      </c>
      <c r="E219" s="3709" t="s">
        <v>187</v>
      </c>
      <c r="F219" s="3598"/>
      <c r="G219" s="3598"/>
      <c r="H219" s="3598"/>
      <c r="I219" s="3598"/>
      <c r="J219" s="3598"/>
      <c r="K219" s="3598"/>
      <c r="L219" s="3598"/>
      <c r="M219" s="3598"/>
      <c r="N219" s="3598"/>
      <c r="O219" s="3598"/>
      <c r="P219" s="3598"/>
      <c r="Q219" s="3599"/>
      <c r="R219" s="1697">
        <f t="shared" si="4"/>
        <v>0</v>
      </c>
      <c r="S219" s="1698"/>
      <c r="T219" s="1697">
        <f t="shared" si="5"/>
        <v>0</v>
      </c>
      <c r="U219" s="1698"/>
    </row>
    <row r="220" spans="2:21" ht="13.5" thickBot="1">
      <c r="B220" s="66">
        <f>SUMIF('3BL ACTUAL'!B:B,D220,'3BL ACTUAL'!E:E)</f>
        <v>0</v>
      </c>
      <c r="C220" s="66">
        <f>SUMIF('1 BL anterior'!B:B,D220,'1 BL anterior'!E:E)</f>
        <v>0</v>
      </c>
      <c r="D220" s="1665">
        <v>528</v>
      </c>
      <c r="E220" s="3710" t="s">
        <v>188</v>
      </c>
      <c r="F220" s="3711"/>
      <c r="G220" s="3711"/>
      <c r="H220" s="3711"/>
      <c r="I220" s="3711"/>
      <c r="J220" s="3711"/>
      <c r="K220" s="3711"/>
      <c r="L220" s="3711"/>
      <c r="M220" s="3711"/>
      <c r="N220" s="3711"/>
      <c r="O220" s="3711"/>
      <c r="P220" s="3711"/>
      <c r="Q220" s="3712"/>
      <c r="R220" s="1697">
        <f t="shared" si="4"/>
        <v>0</v>
      </c>
      <c r="S220" s="1698"/>
      <c r="T220" s="1697">
        <f t="shared" si="5"/>
        <v>0</v>
      </c>
      <c r="U220" s="1698"/>
    </row>
    <row r="221" spans="2:21">
      <c r="B221" s="66">
        <f>SUMIF('3BL ACTUAL'!B:B,D221,'3BL ACTUAL'!E:E)</f>
        <v>0</v>
      </c>
      <c r="C221" s="66">
        <f>SUMIF('1 BL anterior'!B:B,D221,'1 BL anterior'!E:E)</f>
        <v>0</v>
      </c>
      <c r="D221" s="1665">
        <v>529</v>
      </c>
      <c r="E221" s="3609" t="s">
        <v>148</v>
      </c>
      <c r="F221" s="3713"/>
      <c r="G221" s="3709" t="s">
        <v>879</v>
      </c>
      <c r="H221" s="3598"/>
      <c r="I221" s="3598"/>
      <c r="J221" s="3598"/>
      <c r="K221" s="3598"/>
      <c r="L221" s="3598"/>
      <c r="M221" s="3598"/>
      <c r="N221" s="3598"/>
      <c r="O221" s="3598"/>
      <c r="P221" s="3598"/>
      <c r="Q221" s="3599"/>
      <c r="R221" s="1697">
        <f t="shared" si="4"/>
        <v>0</v>
      </c>
      <c r="S221" s="1698"/>
      <c r="T221" s="1697">
        <f t="shared" si="5"/>
        <v>0</v>
      </c>
      <c r="U221" s="1698"/>
    </row>
    <row r="222" spans="2:21" ht="13.5" thickBot="1">
      <c r="B222" s="66">
        <f>SUMIF('3BL ACTUAL'!B:B,D222,'3BL ACTUAL'!E:E)</f>
        <v>0</v>
      </c>
      <c r="C222" s="66">
        <f>SUMIF('1 BL anterior'!B:B,D222,'1 BL anterior'!E:E)</f>
        <v>0</v>
      </c>
      <c r="D222" s="1665">
        <v>530</v>
      </c>
      <c r="E222" s="3714"/>
      <c r="F222" s="3715"/>
      <c r="G222" s="3709" t="s">
        <v>881</v>
      </c>
      <c r="H222" s="3598"/>
      <c r="I222" s="3598"/>
      <c r="J222" s="3598"/>
      <c r="K222" s="3598"/>
      <c r="L222" s="3598"/>
      <c r="M222" s="3598"/>
      <c r="N222" s="3598"/>
      <c r="O222" s="3598"/>
      <c r="P222" s="3598"/>
      <c r="Q222" s="3599"/>
      <c r="R222" s="1697">
        <f t="shared" si="4"/>
        <v>0</v>
      </c>
      <c r="S222" s="1698"/>
      <c r="T222" s="1697">
        <f t="shared" si="5"/>
        <v>0</v>
      </c>
      <c r="U222" s="1698"/>
    </row>
    <row r="223" spans="2:21">
      <c r="B223" s="66">
        <f>SUMIF('3BL ACTUAL'!B:B,D223,'3BL ACTUAL'!E:E)</f>
        <v>0</v>
      </c>
      <c r="C223" s="66">
        <f>SUMIF('1 BL anterior'!B:B,D223,'1 BL anterior'!E:E)</f>
        <v>0</v>
      </c>
      <c r="D223" s="1665">
        <v>548</v>
      </c>
      <c r="E223" s="3588" t="s">
        <v>134</v>
      </c>
      <c r="F223" s="3560"/>
      <c r="G223" s="3597" t="s">
        <v>194</v>
      </c>
      <c r="H223" s="3598"/>
      <c r="I223" s="3598"/>
      <c r="J223" s="3598"/>
      <c r="K223" s="3598"/>
      <c r="L223" s="3598"/>
      <c r="M223" s="3598"/>
      <c r="N223" s="3598"/>
      <c r="O223" s="3598"/>
      <c r="P223" s="3598"/>
      <c r="Q223" s="3599"/>
      <c r="R223" s="1697"/>
      <c r="S223" s="1698">
        <f>+C223</f>
        <v>0</v>
      </c>
      <c r="T223" s="1697"/>
      <c r="U223" s="1698">
        <f>+B223</f>
        <v>0</v>
      </c>
    </row>
    <row r="224" spans="2:21" ht="13.5" thickBot="1">
      <c r="B224" s="66">
        <f>SUMIF('3BL ACTUAL'!B:B,D224,'3BL ACTUAL'!E:E)</f>
        <v>0</v>
      </c>
      <c r="C224" s="66">
        <f>SUMIF('1 BL anterior'!B:B,D224,'1 BL anterior'!E:E)</f>
        <v>0</v>
      </c>
      <c r="D224" s="1710">
        <v>549</v>
      </c>
      <c r="E224" s="3714"/>
      <c r="F224" s="3716"/>
      <c r="G224" s="3717" t="s">
        <v>882</v>
      </c>
      <c r="H224" s="3718"/>
      <c r="I224" s="3718"/>
      <c r="J224" s="3718"/>
      <c r="K224" s="3718"/>
      <c r="L224" s="3718"/>
      <c r="M224" s="3718"/>
      <c r="N224" s="3718"/>
      <c r="O224" s="3718"/>
      <c r="P224" s="3718"/>
      <c r="Q224" s="3719"/>
      <c r="R224" s="1697">
        <f t="shared" si="4"/>
        <v>0</v>
      </c>
      <c r="S224" s="1698"/>
      <c r="T224" s="1697">
        <f t="shared" si="5"/>
        <v>0</v>
      </c>
      <c r="U224" s="1698"/>
    </row>
    <row r="225" spans="2:21" ht="13.5" thickBot="1">
      <c r="B225" s="66">
        <f>SUMIF('3BL ACTUAL'!B:B,D225,'3BL ACTUAL'!E:E)</f>
        <v>0</v>
      </c>
      <c r="C225" s="66">
        <f>SUMIF('1 BL anterior'!B:B,D225,'1 BL anterior'!E:E)</f>
        <v>0</v>
      </c>
      <c r="D225" s="1711"/>
      <c r="E225" s="3721" t="s">
        <v>904</v>
      </c>
      <c r="F225" s="3722"/>
      <c r="G225" s="3722"/>
      <c r="H225" s="3722"/>
      <c r="I225" s="3722"/>
      <c r="J225" s="3722"/>
      <c r="K225" s="3722"/>
      <c r="L225" s="3722"/>
      <c r="M225" s="3722"/>
      <c r="N225" s="3722"/>
      <c r="O225" s="3722"/>
      <c r="P225" s="3722"/>
      <c r="Q225" s="3723"/>
      <c r="R225" s="1485">
        <f>SUM(R203:R224)</f>
        <v>502.04999999975553</v>
      </c>
      <c r="S225" s="1485">
        <f>SUM(S203:S224)</f>
        <v>0</v>
      </c>
      <c r="T225" s="1485">
        <f>SUM(T203:T224)</f>
        <v>0</v>
      </c>
      <c r="U225" s="1485">
        <f>SUM(U203:U224)</f>
        <v>0</v>
      </c>
    </row>
    <row r="226" spans="2:21" ht="13.5" thickBot="1">
      <c r="B226" s="66">
        <f>SUMIF('3BL ACTUAL'!B:B,D226,'3BL ACTUAL'!E:E)</f>
        <v>0</v>
      </c>
      <c r="C226" s="66">
        <f>SUMIF('1 BL anterior'!B:B,D226,'1 BL anterior'!E:E)</f>
        <v>0</v>
      </c>
      <c r="D226" s="1712"/>
      <c r="E226" s="1713" t="s">
        <v>140</v>
      </c>
      <c r="F226" s="1712"/>
      <c r="G226" s="1712"/>
      <c r="H226" s="1712"/>
      <c r="I226" s="1712"/>
      <c r="J226" s="1712"/>
      <c r="K226" s="1712"/>
      <c r="L226" s="1712"/>
      <c r="M226" s="1712"/>
      <c r="N226" s="1712"/>
      <c r="O226" s="1712"/>
      <c r="P226" s="1712"/>
      <c r="Q226" s="1712"/>
    </row>
    <row r="227" spans="2:21">
      <c r="B227" s="66">
        <f>SUMIF('3BL ACTUAL'!B:B,D227,'3BL ACTUAL'!E:E)</f>
        <v>0</v>
      </c>
      <c r="C227" s="66">
        <f>SUMIF('1 BL anterior'!B:B,D227,'1 BL anterior'!E:E)</f>
        <v>0</v>
      </c>
      <c r="D227" s="1679">
        <v>553</v>
      </c>
      <c r="E227" s="3609" t="s">
        <v>195</v>
      </c>
      <c r="F227" s="3610"/>
      <c r="G227" s="3611" t="s">
        <v>916</v>
      </c>
      <c r="H227" s="3612"/>
      <c r="I227" s="3613" t="s">
        <v>127</v>
      </c>
      <c r="J227" s="3614"/>
      <c r="K227" s="3615"/>
      <c r="L227" s="3619" t="s">
        <v>119</v>
      </c>
      <c r="M227" s="3620"/>
      <c r="N227" s="3620"/>
      <c r="O227" s="3620"/>
      <c r="P227" s="3620"/>
      <c r="Q227" s="3644"/>
      <c r="R227" s="1697"/>
      <c r="S227" s="1698">
        <f>+C227</f>
        <v>0</v>
      </c>
      <c r="T227" s="1697"/>
      <c r="U227" s="1698">
        <f>+B227</f>
        <v>0</v>
      </c>
    </row>
    <row r="228" spans="2:21">
      <c r="B228" s="66">
        <f>SUMIF('3BL ACTUAL'!B:B,D228,'3BL ACTUAL'!E:E)</f>
        <v>0</v>
      </c>
      <c r="C228" s="66">
        <f>SUMIF('1 BL anterior'!B:B,D228,'1 BL anterior'!E:E)</f>
        <v>0</v>
      </c>
      <c r="D228" s="1666">
        <v>554</v>
      </c>
      <c r="E228" s="3589"/>
      <c r="F228" s="3590"/>
      <c r="G228" s="3575"/>
      <c r="H228" s="3558"/>
      <c r="I228" s="3616"/>
      <c r="J228" s="3617"/>
      <c r="K228" s="3618"/>
      <c r="L228" s="3597" t="s">
        <v>872</v>
      </c>
      <c r="M228" s="3598"/>
      <c r="N228" s="3598"/>
      <c r="O228" s="3598"/>
      <c r="P228" s="3598"/>
      <c r="Q228" s="3639"/>
      <c r="R228" s="1697"/>
      <c r="S228" s="1698">
        <f>+C228</f>
        <v>0</v>
      </c>
      <c r="T228" s="1697"/>
      <c r="U228" s="1698">
        <f>+B228</f>
        <v>0</v>
      </c>
    </row>
    <row r="229" spans="2:21">
      <c r="B229" s="66">
        <f>SUMIF('3BL ACTUAL'!B:B,D229,'3BL ACTUAL'!E:E)</f>
        <v>0</v>
      </c>
      <c r="C229" s="66">
        <f>SUMIF('1 BL anterior'!B:B,D229,'1 BL anterior'!E:E)</f>
        <v>0</v>
      </c>
      <c r="D229" s="1666">
        <v>555</v>
      </c>
      <c r="E229" s="3589"/>
      <c r="F229" s="3590"/>
      <c r="G229" s="3575"/>
      <c r="H229" s="3558"/>
      <c r="I229" s="3549" t="s">
        <v>874</v>
      </c>
      <c r="J229" s="3550"/>
      <c r="K229" s="3551"/>
      <c r="L229" s="3597" t="s">
        <v>119</v>
      </c>
      <c r="M229" s="3598"/>
      <c r="N229" s="3598"/>
      <c r="O229" s="3598"/>
      <c r="P229" s="3598"/>
      <c r="Q229" s="3639"/>
      <c r="R229" s="1697">
        <f t="shared" si="4"/>
        <v>0</v>
      </c>
      <c r="S229" s="1698"/>
      <c r="T229" s="1697">
        <f t="shared" si="5"/>
        <v>0</v>
      </c>
      <c r="U229" s="1698"/>
    </row>
    <row r="230" spans="2:21">
      <c r="B230" s="66">
        <f>SUMIF('3BL ACTUAL'!B:B,D230,'3BL ACTUAL'!E:E)</f>
        <v>0</v>
      </c>
      <c r="C230" s="66">
        <f>SUMIF('1 BL anterior'!B:B,D230,'1 BL anterior'!E:E)</f>
        <v>0</v>
      </c>
      <c r="D230" s="1666">
        <v>556</v>
      </c>
      <c r="E230" s="3589"/>
      <c r="F230" s="3590"/>
      <c r="G230" s="3631"/>
      <c r="H230" s="3632"/>
      <c r="I230" s="3552"/>
      <c r="J230" s="3553"/>
      <c r="K230" s="3554"/>
      <c r="L230" s="3597" t="s">
        <v>872</v>
      </c>
      <c r="M230" s="3598"/>
      <c r="N230" s="3598"/>
      <c r="O230" s="3598"/>
      <c r="P230" s="3598"/>
      <c r="Q230" s="3639"/>
      <c r="R230" s="1697">
        <f t="shared" si="4"/>
        <v>0</v>
      </c>
      <c r="S230" s="1698"/>
      <c r="T230" s="1697">
        <f t="shared" si="5"/>
        <v>0</v>
      </c>
      <c r="U230" s="1698"/>
    </row>
    <row r="231" spans="2:21">
      <c r="B231" s="66">
        <f>SUMIF('3BL ACTUAL'!B:B,D231,'3BL ACTUAL'!E:E)</f>
        <v>0</v>
      </c>
      <c r="C231" s="66">
        <f>SUMIF('1 BL anterior'!B:B,D231,'1 BL anterior'!E:E)</f>
        <v>815103.45</v>
      </c>
      <c r="D231" s="1666">
        <v>557</v>
      </c>
      <c r="E231" s="3589"/>
      <c r="F231" s="3590"/>
      <c r="G231" s="3574" t="s">
        <v>917</v>
      </c>
      <c r="H231" s="3556"/>
      <c r="I231" s="3633" t="s">
        <v>150</v>
      </c>
      <c r="J231" s="3634"/>
      <c r="K231" s="3635"/>
      <c r="L231" s="3597" t="s">
        <v>119</v>
      </c>
      <c r="M231" s="3598"/>
      <c r="N231" s="3598"/>
      <c r="O231" s="3598"/>
      <c r="P231" s="3598"/>
      <c r="Q231" s="3639"/>
      <c r="R231" s="1697"/>
      <c r="S231" s="1698">
        <f t="shared" ref="S231:S238" si="6">+C231</f>
        <v>815103.45</v>
      </c>
      <c r="T231" s="1697"/>
      <c r="U231" s="1698">
        <f t="shared" ref="U231:U238" si="7">+B231</f>
        <v>0</v>
      </c>
    </row>
    <row r="232" spans="2:21">
      <c r="B232" s="66">
        <f>SUMIF('3BL ACTUAL'!B:B,D232,'3BL ACTUAL'!E:E)</f>
        <v>0</v>
      </c>
      <c r="C232" s="66">
        <f>SUMIF('1 BL anterior'!B:B,D232,'1 BL anterior'!E:E)</f>
        <v>0</v>
      </c>
      <c r="D232" s="1666">
        <v>558</v>
      </c>
      <c r="E232" s="3589"/>
      <c r="F232" s="3590"/>
      <c r="G232" s="3575"/>
      <c r="H232" s="3558"/>
      <c r="I232" s="3636"/>
      <c r="J232" s="3637"/>
      <c r="K232" s="3638"/>
      <c r="L232" s="3597" t="s">
        <v>872</v>
      </c>
      <c r="M232" s="3598"/>
      <c r="N232" s="3598"/>
      <c r="O232" s="3598"/>
      <c r="P232" s="3598"/>
      <c r="Q232" s="3639"/>
      <c r="R232" s="1697"/>
      <c r="S232" s="1698">
        <f t="shared" si="6"/>
        <v>0</v>
      </c>
      <c r="T232" s="1697"/>
      <c r="U232" s="1698">
        <f t="shared" si="7"/>
        <v>0</v>
      </c>
    </row>
    <row r="233" spans="2:21">
      <c r="B233" s="66">
        <f>SUMIF('3BL ACTUAL'!B:B,D233,'3BL ACTUAL'!E:E)</f>
        <v>0</v>
      </c>
      <c r="C233" s="66">
        <f>SUMIF('1 BL anterior'!B:B,D233,'1 BL anterior'!E:E)</f>
        <v>0</v>
      </c>
      <c r="D233" s="1666">
        <v>559</v>
      </c>
      <c r="E233" s="3589"/>
      <c r="F233" s="3590"/>
      <c r="G233" s="3575"/>
      <c r="H233" s="3558"/>
      <c r="I233" s="3640" t="s">
        <v>152</v>
      </c>
      <c r="J233" s="3641"/>
      <c r="K233" s="3642"/>
      <c r="L233" s="3597" t="s">
        <v>119</v>
      </c>
      <c r="M233" s="3598"/>
      <c r="N233" s="3598"/>
      <c r="O233" s="3598"/>
      <c r="P233" s="3598"/>
      <c r="Q233" s="3639"/>
      <c r="R233" s="1697"/>
      <c r="S233" s="1698">
        <f t="shared" si="6"/>
        <v>0</v>
      </c>
      <c r="T233" s="1697"/>
      <c r="U233" s="1698">
        <f t="shared" si="7"/>
        <v>0</v>
      </c>
    </row>
    <row r="234" spans="2:21">
      <c r="B234" s="66">
        <f>SUMIF('3BL ACTUAL'!B:B,D234,'3BL ACTUAL'!E:E)</f>
        <v>0</v>
      </c>
      <c r="C234" s="66">
        <f>SUMIF('1 BL anterior'!B:B,D234,'1 BL anterior'!E:E)</f>
        <v>0</v>
      </c>
      <c r="D234" s="1666">
        <v>560</v>
      </c>
      <c r="E234" s="3589"/>
      <c r="F234" s="3590"/>
      <c r="G234" s="3575"/>
      <c r="H234" s="3558"/>
      <c r="I234" s="3616"/>
      <c r="J234" s="3617"/>
      <c r="K234" s="3618"/>
      <c r="L234" s="3597" t="s">
        <v>872</v>
      </c>
      <c r="M234" s="3598"/>
      <c r="N234" s="3598"/>
      <c r="O234" s="3598"/>
      <c r="P234" s="3598"/>
      <c r="Q234" s="3639"/>
      <c r="R234" s="1697"/>
      <c r="S234" s="1698">
        <f t="shared" si="6"/>
        <v>0</v>
      </c>
      <c r="T234" s="1697"/>
      <c r="U234" s="1698">
        <f t="shared" si="7"/>
        <v>0</v>
      </c>
    </row>
    <row r="235" spans="2:21">
      <c r="B235" s="66">
        <f>SUMIF('3BL ACTUAL'!B:B,D235,'3BL ACTUAL'!E:E)</f>
        <v>0</v>
      </c>
      <c r="C235" s="66">
        <f>SUMIF('1 BL anterior'!B:B,D235,'1 BL anterior'!E:E)</f>
        <v>0</v>
      </c>
      <c r="D235" s="1666">
        <v>561</v>
      </c>
      <c r="E235" s="3589"/>
      <c r="F235" s="3590"/>
      <c r="G235" s="3575"/>
      <c r="H235" s="3558"/>
      <c r="I235" s="3549" t="s">
        <v>878</v>
      </c>
      <c r="J235" s="3550"/>
      <c r="K235" s="3551"/>
      <c r="L235" s="3597" t="s">
        <v>119</v>
      </c>
      <c r="M235" s="3598"/>
      <c r="N235" s="3598"/>
      <c r="O235" s="3598"/>
      <c r="P235" s="3598"/>
      <c r="Q235" s="3639"/>
      <c r="R235" s="1697"/>
      <c r="S235" s="1698">
        <f t="shared" si="6"/>
        <v>0</v>
      </c>
      <c r="T235" s="1697"/>
      <c r="U235" s="1698">
        <f t="shared" si="7"/>
        <v>0</v>
      </c>
    </row>
    <row r="236" spans="2:21">
      <c r="B236" s="66">
        <f>SUMIF('3BL ACTUAL'!B:B,D236,'3BL ACTUAL'!E:E)</f>
        <v>0</v>
      </c>
      <c r="C236" s="66">
        <f>SUMIF('1 BL anterior'!B:B,D236,'1 BL anterior'!E:E)</f>
        <v>0</v>
      </c>
      <c r="D236" s="1666">
        <v>562</v>
      </c>
      <c r="E236" s="3708"/>
      <c r="F236" s="3562"/>
      <c r="G236" s="3631"/>
      <c r="H236" s="3632"/>
      <c r="I236" s="3552"/>
      <c r="J236" s="3553"/>
      <c r="K236" s="3554"/>
      <c r="L236" s="3597" t="s">
        <v>872</v>
      </c>
      <c r="M236" s="3598"/>
      <c r="N236" s="3598"/>
      <c r="O236" s="3598"/>
      <c r="P236" s="3598"/>
      <c r="Q236" s="3639"/>
      <c r="R236" s="1697"/>
      <c r="S236" s="1698">
        <f t="shared" si="6"/>
        <v>0</v>
      </c>
      <c r="T236" s="1697"/>
      <c r="U236" s="1698">
        <f t="shared" si="7"/>
        <v>0</v>
      </c>
    </row>
    <row r="237" spans="2:21">
      <c r="B237" s="66">
        <f>SUMIF('3BL ACTUAL'!B:B,D237,'3BL ACTUAL'!E:E)</f>
        <v>0</v>
      </c>
      <c r="C237" s="66">
        <f>SUMIF('1 BL anterior'!B:B,D237,'1 BL anterior'!E:E)</f>
        <v>0</v>
      </c>
      <c r="D237" s="1666">
        <v>563</v>
      </c>
      <c r="E237" s="3555" t="s">
        <v>145</v>
      </c>
      <c r="F237" s="3556"/>
      <c r="G237" s="3574" t="s">
        <v>127</v>
      </c>
      <c r="H237" s="3556"/>
      <c r="I237" s="3582" t="s">
        <v>119</v>
      </c>
      <c r="J237" s="3583"/>
      <c r="K237" s="3583"/>
      <c r="L237" s="3583"/>
      <c r="M237" s="3583"/>
      <c r="N237" s="3583"/>
      <c r="O237" s="3583"/>
      <c r="P237" s="3583"/>
      <c r="Q237" s="3584"/>
      <c r="R237" s="1697"/>
      <c r="S237" s="1698">
        <f t="shared" si="6"/>
        <v>0</v>
      </c>
      <c r="T237" s="1697"/>
      <c r="U237" s="1698">
        <f t="shared" si="7"/>
        <v>0</v>
      </c>
    </row>
    <row r="238" spans="2:21">
      <c r="B238" s="66">
        <f>SUMIF('3BL ACTUAL'!B:B,D238,'3BL ACTUAL'!E:E)</f>
        <v>0</v>
      </c>
      <c r="C238" s="66">
        <f>SUMIF('1 BL anterior'!B:B,D238,'1 BL anterior'!E:E)</f>
        <v>0</v>
      </c>
      <c r="D238" s="1666">
        <v>564</v>
      </c>
      <c r="E238" s="3557"/>
      <c r="F238" s="3558"/>
      <c r="G238" s="3631"/>
      <c r="H238" s="3632"/>
      <c r="I238" s="3582" t="s">
        <v>872</v>
      </c>
      <c r="J238" s="3583"/>
      <c r="K238" s="3583"/>
      <c r="L238" s="3583"/>
      <c r="M238" s="3583"/>
      <c r="N238" s="3583"/>
      <c r="O238" s="3583"/>
      <c r="P238" s="3583"/>
      <c r="Q238" s="3584"/>
      <c r="R238" s="1697"/>
      <c r="S238" s="1698">
        <f t="shared" si="6"/>
        <v>0</v>
      </c>
      <c r="T238" s="1697"/>
      <c r="U238" s="1698">
        <f t="shared" si="7"/>
        <v>0</v>
      </c>
    </row>
    <row r="239" spans="2:21">
      <c r="B239" s="66">
        <f>SUMIF('3BL ACTUAL'!B:B,D239,'3BL ACTUAL'!E:E)</f>
        <v>0</v>
      </c>
      <c r="C239" s="66">
        <f>SUMIF('1 BL anterior'!B:B,D239,'1 BL anterior'!E:E)</f>
        <v>0</v>
      </c>
      <c r="D239" s="1666">
        <v>565</v>
      </c>
      <c r="E239" s="3557"/>
      <c r="F239" s="3558"/>
      <c r="G239" s="3574" t="s">
        <v>128</v>
      </c>
      <c r="H239" s="3556"/>
      <c r="I239" s="3582" t="s">
        <v>119</v>
      </c>
      <c r="J239" s="3583"/>
      <c r="K239" s="3583"/>
      <c r="L239" s="3583"/>
      <c r="M239" s="3583"/>
      <c r="N239" s="3583"/>
      <c r="O239" s="3583"/>
      <c r="P239" s="3583"/>
      <c r="Q239" s="3584"/>
      <c r="R239" s="1697">
        <f t="shared" si="4"/>
        <v>0</v>
      </c>
      <c r="S239" s="1698"/>
      <c r="T239" s="1697">
        <f t="shared" si="5"/>
        <v>0</v>
      </c>
      <c r="U239" s="1698"/>
    </row>
    <row r="240" spans="2:21">
      <c r="B240" s="66">
        <f>SUMIF('3BL ACTUAL'!B:B,D240,'3BL ACTUAL'!E:E)</f>
        <v>0</v>
      </c>
      <c r="C240" s="66">
        <f>SUMIF('1 BL anterior'!B:B,D240,'1 BL anterior'!E:E)</f>
        <v>0</v>
      </c>
      <c r="D240" s="1666">
        <v>566</v>
      </c>
      <c r="E240" s="3720"/>
      <c r="F240" s="3632"/>
      <c r="G240" s="3631"/>
      <c r="H240" s="3632"/>
      <c r="I240" s="3582" t="s">
        <v>872</v>
      </c>
      <c r="J240" s="3583"/>
      <c r="K240" s="3583"/>
      <c r="L240" s="3583"/>
      <c r="M240" s="3583"/>
      <c r="N240" s="3583"/>
      <c r="O240" s="3583"/>
      <c r="P240" s="3583"/>
      <c r="Q240" s="3584"/>
      <c r="R240" s="1697">
        <f t="shared" si="4"/>
        <v>0</v>
      </c>
      <c r="S240" s="1698"/>
      <c r="T240" s="1697">
        <f t="shared" si="5"/>
        <v>0</v>
      </c>
      <c r="U240" s="1698"/>
    </row>
    <row r="241" spans="2:21">
      <c r="B241" s="66">
        <f>SUMIF('3BL ACTUAL'!B:B,D241,'3BL ACTUAL'!E:E)</f>
        <v>0</v>
      </c>
      <c r="C241" s="66">
        <f>SUMIF('1 BL anterior'!B:B,D241,'1 BL anterior'!E:E)</f>
        <v>0</v>
      </c>
      <c r="D241" s="1666">
        <v>567</v>
      </c>
      <c r="E241" s="3709" t="s">
        <v>187</v>
      </c>
      <c r="F241" s="3598"/>
      <c r="G241" s="3598"/>
      <c r="H241" s="3598"/>
      <c r="I241" s="3598"/>
      <c r="J241" s="3598"/>
      <c r="K241" s="3598"/>
      <c r="L241" s="3598"/>
      <c r="M241" s="3598"/>
      <c r="N241" s="3598"/>
      <c r="O241" s="3598"/>
      <c r="P241" s="3598"/>
      <c r="Q241" s="3639"/>
      <c r="R241" s="1697">
        <f t="shared" si="4"/>
        <v>0</v>
      </c>
      <c r="S241" s="1698"/>
      <c r="T241" s="1697">
        <f t="shared" si="5"/>
        <v>0</v>
      </c>
      <c r="U241" s="1698"/>
    </row>
    <row r="242" spans="2:21">
      <c r="B242" s="66">
        <f>SUMIF('3BL ACTUAL'!B:B,D242,'3BL ACTUAL'!E:E)</f>
        <v>0</v>
      </c>
      <c r="C242" s="66">
        <f>SUMIF('1 BL anterior'!B:B,D242,'1 BL anterior'!E:E)</f>
        <v>0</v>
      </c>
      <c r="D242" s="1666">
        <v>568</v>
      </c>
      <c r="E242" s="3727" t="s">
        <v>196</v>
      </c>
      <c r="F242" s="3728"/>
      <c r="G242" s="3728"/>
      <c r="H242" s="3728"/>
      <c r="I242" s="3728"/>
      <c r="J242" s="3728"/>
      <c r="K242" s="3728"/>
      <c r="L242" s="3728"/>
      <c r="M242" s="3728"/>
      <c r="N242" s="3728"/>
      <c r="O242" s="3728"/>
      <c r="P242" s="3728"/>
      <c r="Q242" s="3729"/>
      <c r="R242" s="1697">
        <f t="shared" si="4"/>
        <v>0</v>
      </c>
      <c r="S242" s="1698"/>
      <c r="T242" s="1697">
        <f t="shared" si="5"/>
        <v>0</v>
      </c>
      <c r="U242" s="1698"/>
    </row>
    <row r="243" spans="2:21">
      <c r="B243" s="66">
        <f>SUMIF('3BL ACTUAL'!B:B,D243,'3BL ACTUAL'!E:E)</f>
        <v>0</v>
      </c>
      <c r="C243" s="66">
        <f>SUMIF('1 BL anterior'!B:B,D243,'1 BL anterior'!E:E)</f>
        <v>0</v>
      </c>
      <c r="D243" s="1666">
        <v>569</v>
      </c>
      <c r="E243" s="3588" t="s">
        <v>197</v>
      </c>
      <c r="F243" s="3560"/>
      <c r="G243" s="3597" t="s">
        <v>879</v>
      </c>
      <c r="H243" s="3598"/>
      <c r="I243" s="3598"/>
      <c r="J243" s="3598"/>
      <c r="K243" s="3598"/>
      <c r="L243" s="3598"/>
      <c r="M243" s="3598"/>
      <c r="N243" s="3598"/>
      <c r="O243" s="3598"/>
      <c r="P243" s="3598"/>
      <c r="Q243" s="3639"/>
      <c r="R243" s="1697">
        <f t="shared" si="4"/>
        <v>0</v>
      </c>
      <c r="S243" s="1698"/>
      <c r="T243" s="1697">
        <f t="shared" si="5"/>
        <v>0</v>
      </c>
      <c r="U243" s="1698"/>
    </row>
    <row r="244" spans="2:21">
      <c r="B244" s="66">
        <f>SUMIF('3BL ACTUAL'!B:B,D244,'3BL ACTUAL'!E:E)</f>
        <v>0</v>
      </c>
      <c r="C244" s="66">
        <f>SUMIF('1 BL anterior'!B:B,D244,'1 BL anterior'!E:E)</f>
        <v>0</v>
      </c>
      <c r="D244" s="1666">
        <v>570</v>
      </c>
      <c r="E244" s="3708"/>
      <c r="F244" s="3562"/>
      <c r="G244" s="3597" t="s">
        <v>881</v>
      </c>
      <c r="H244" s="3598"/>
      <c r="I244" s="3598"/>
      <c r="J244" s="3598"/>
      <c r="K244" s="3598"/>
      <c r="L244" s="3598"/>
      <c r="M244" s="3598"/>
      <c r="N244" s="3598"/>
      <c r="O244" s="3598"/>
      <c r="P244" s="3598"/>
      <c r="Q244" s="3639"/>
      <c r="R244" s="1697">
        <f t="shared" si="4"/>
        <v>0</v>
      </c>
      <c r="S244" s="1698"/>
      <c r="T244" s="1697">
        <f t="shared" si="5"/>
        <v>0</v>
      </c>
      <c r="U244" s="1698"/>
    </row>
    <row r="245" spans="2:21">
      <c r="B245" s="66">
        <f>SUMIF('3BL ACTUAL'!B:B,D245,'3BL ACTUAL'!E:E)</f>
        <v>0</v>
      </c>
      <c r="C245" s="66">
        <f>SUMIF('1 BL anterior'!B:B,D245,'1 BL anterior'!E:E)</f>
        <v>0</v>
      </c>
      <c r="D245" s="1666">
        <v>571</v>
      </c>
      <c r="E245" s="3709" t="s">
        <v>198</v>
      </c>
      <c r="F245" s="3598"/>
      <c r="G245" s="3598"/>
      <c r="H245" s="3598"/>
      <c r="I245" s="3598"/>
      <c r="J245" s="3598"/>
      <c r="K245" s="3598"/>
      <c r="L245" s="3598"/>
      <c r="M245" s="3598"/>
      <c r="N245" s="3598"/>
      <c r="O245" s="3598"/>
      <c r="P245" s="3598"/>
      <c r="Q245" s="3639"/>
      <c r="R245" s="1697">
        <f t="shared" si="4"/>
        <v>0</v>
      </c>
      <c r="S245" s="1698"/>
      <c r="T245" s="1697">
        <f t="shared" si="5"/>
        <v>0</v>
      </c>
      <c r="U245" s="1698"/>
    </row>
    <row r="246" spans="2:21">
      <c r="B246" s="66">
        <f>SUMIF('3BL ACTUAL'!B:B,D246,'3BL ACTUAL'!E:E)</f>
        <v>0</v>
      </c>
      <c r="C246" s="66">
        <f>SUMIF('1 BL anterior'!B:B,D246,'1 BL anterior'!E:E)</f>
        <v>0</v>
      </c>
      <c r="D246" s="1666">
        <v>587</v>
      </c>
      <c r="E246" s="3588" t="s">
        <v>202</v>
      </c>
      <c r="F246" s="3560"/>
      <c r="G246" s="3597" t="s">
        <v>194</v>
      </c>
      <c r="H246" s="3598"/>
      <c r="I246" s="3598"/>
      <c r="J246" s="3598"/>
      <c r="K246" s="3598"/>
      <c r="L246" s="3598"/>
      <c r="M246" s="3598"/>
      <c r="N246" s="3598"/>
      <c r="O246" s="3598"/>
      <c r="P246" s="3598"/>
      <c r="Q246" s="3639"/>
      <c r="R246" s="1697"/>
      <c r="S246" s="1698">
        <f>+C246</f>
        <v>0</v>
      </c>
      <c r="T246" s="1697"/>
      <c r="U246" s="1698">
        <f>+B246</f>
        <v>0</v>
      </c>
    </row>
    <row r="247" spans="2:21" ht="13.5" thickBot="1">
      <c r="B247" s="66">
        <f>SUMIF('3BL ACTUAL'!B:B,D247,'3BL ACTUAL'!E:E)</f>
        <v>0</v>
      </c>
      <c r="C247" s="66">
        <f>SUMIF('1 BL anterior'!B:B,D247,'1 BL anterior'!E:E)</f>
        <v>0</v>
      </c>
      <c r="D247" s="1714">
        <v>588</v>
      </c>
      <c r="E247" s="3714"/>
      <c r="F247" s="3716"/>
      <c r="G247" s="3717" t="s">
        <v>882</v>
      </c>
      <c r="H247" s="3718"/>
      <c r="I247" s="3718"/>
      <c r="J247" s="3718"/>
      <c r="K247" s="3718"/>
      <c r="L247" s="3718"/>
      <c r="M247" s="3718"/>
      <c r="N247" s="3718"/>
      <c r="O247" s="3718"/>
      <c r="P247" s="3718"/>
      <c r="Q247" s="3730"/>
      <c r="R247" s="1697">
        <f t="shared" si="4"/>
        <v>0</v>
      </c>
      <c r="S247" s="1698"/>
      <c r="T247" s="1697">
        <f t="shared" si="5"/>
        <v>0</v>
      </c>
      <c r="U247" s="1698"/>
    </row>
    <row r="248" spans="2:21" ht="34.5" thickBot="1">
      <c r="B248" s="66">
        <f>SUMIF('3BL ACTUAL'!B:B,D248,'3BL ACTUAL'!E:E)</f>
        <v>0</v>
      </c>
      <c r="C248" s="66">
        <f>SUMIF('1 BL anterior'!B:B,D248,'1 BL anterior'!E:E)</f>
        <v>0</v>
      </c>
      <c r="D248" s="1666">
        <v>584</v>
      </c>
      <c r="E248" s="1668" t="s">
        <v>192</v>
      </c>
      <c r="F248" s="1715"/>
      <c r="G248" s="1670" t="s">
        <v>388</v>
      </c>
      <c r="H248" s="1716"/>
      <c r="I248" s="1716"/>
      <c r="J248" s="1716"/>
      <c r="K248" s="1716"/>
      <c r="L248" s="1716"/>
      <c r="M248" s="1716"/>
      <c r="N248" s="1716"/>
      <c r="O248" s="1716"/>
      <c r="P248" s="1716"/>
      <c r="Q248" s="1717"/>
      <c r="R248" s="1697"/>
      <c r="S248" s="1698">
        <f>+C248</f>
        <v>0</v>
      </c>
      <c r="T248" s="1697"/>
      <c r="U248" s="1698">
        <f>+B248</f>
        <v>0</v>
      </c>
    </row>
    <row r="249" spans="2:21" ht="13.5" thickBot="1">
      <c r="B249" s="66"/>
      <c r="C249" s="66"/>
      <c r="D249" s="1666"/>
      <c r="E249" s="1718"/>
      <c r="F249" s="1715"/>
      <c r="G249" s="1719"/>
      <c r="H249" s="1716"/>
      <c r="I249" s="1716"/>
      <c r="J249" s="1716"/>
      <c r="K249" s="1716"/>
      <c r="L249" s="1716"/>
      <c r="M249" s="1716"/>
      <c r="N249" s="1716"/>
      <c r="O249" s="1716"/>
      <c r="P249" s="1716"/>
      <c r="Q249" s="1717"/>
      <c r="R249" s="1697"/>
      <c r="S249" s="1698">
        <f>+C249</f>
        <v>0</v>
      </c>
      <c r="T249" s="1697"/>
      <c r="U249" s="1698">
        <f>+B249</f>
        <v>0</v>
      </c>
    </row>
    <row r="250" spans="2:21" ht="13.5" thickBot="1">
      <c r="B250" s="66"/>
      <c r="C250" s="66"/>
      <c r="D250" s="1666"/>
      <c r="E250" s="1718"/>
      <c r="F250" s="1715"/>
      <c r="G250" s="1719"/>
      <c r="H250" s="1716"/>
      <c r="I250" s="1716"/>
      <c r="J250" s="1716"/>
      <c r="K250" s="1716"/>
      <c r="L250" s="1716"/>
      <c r="M250" s="1716"/>
      <c r="N250" s="1716"/>
      <c r="O250" s="1716"/>
      <c r="P250" s="1716"/>
      <c r="Q250" s="1717"/>
      <c r="R250" s="1697"/>
      <c r="S250" s="1698">
        <f>+C250</f>
        <v>0</v>
      </c>
      <c r="T250" s="1697"/>
      <c r="U250" s="1698">
        <f>+B250</f>
        <v>0</v>
      </c>
    </row>
    <row r="251" spans="2:21" ht="13.5" thickBot="1">
      <c r="B251" s="66"/>
      <c r="C251" s="66"/>
      <c r="D251" s="1672"/>
      <c r="E251" s="1718"/>
      <c r="F251" s="1715"/>
      <c r="G251" s="1720"/>
      <c r="H251" s="1720"/>
      <c r="I251" s="1720"/>
      <c r="J251" s="1720"/>
      <c r="K251" s="1720"/>
      <c r="L251" s="1720"/>
      <c r="M251" s="1720"/>
      <c r="N251" s="1720"/>
      <c r="O251" s="1720"/>
      <c r="P251" s="1720"/>
      <c r="Q251" s="1720"/>
      <c r="R251" s="1697"/>
      <c r="S251" s="1698"/>
      <c r="T251" s="1697"/>
      <c r="U251" s="1698"/>
    </row>
    <row r="252" spans="2:21" ht="13.5" thickBot="1">
      <c r="B252" s="66">
        <f>SUMIF('3BL ACTUAL'!B:B,D252,'3BL ACTUAL'!E:E)</f>
        <v>0</v>
      </c>
      <c r="C252" s="66">
        <f>SUMIF('1 BL anterior'!B:B,D252,'1 BL anterior'!E:E)</f>
        <v>0</v>
      </c>
      <c r="D252" s="1721">
        <v>589</v>
      </c>
      <c r="E252" s="3724" t="s">
        <v>919</v>
      </c>
      <c r="F252" s="3725"/>
      <c r="G252" s="3725"/>
      <c r="H252" s="3725"/>
      <c r="I252" s="3725"/>
      <c r="J252" s="3725"/>
      <c r="K252" s="3725"/>
      <c r="L252" s="3725"/>
      <c r="M252" s="3725"/>
      <c r="N252" s="3725"/>
      <c r="O252" s="3725"/>
      <c r="P252" s="3725"/>
      <c r="Q252" s="3726"/>
      <c r="R252" s="1697"/>
      <c r="S252" s="1698"/>
      <c r="T252" s="1697"/>
      <c r="U252" s="1698"/>
    </row>
    <row r="253" spans="2:21" ht="13.5" thickBot="1">
      <c r="B253" s="66">
        <f>SUMIF('3BL ACTUAL'!B:B,D253,'3BL ACTUAL'!E:E)</f>
        <v>0</v>
      </c>
      <c r="C253" s="66">
        <f>SUMIF('1 BL anterior'!B:B,D253,'1 BL anterior'!E:E)</f>
        <v>0</v>
      </c>
      <c r="D253" s="1722">
        <v>599</v>
      </c>
      <c r="E253" s="3701" t="s">
        <v>920</v>
      </c>
      <c r="F253" s="3702"/>
      <c r="G253" s="3702"/>
      <c r="H253" s="3702"/>
      <c r="I253" s="3702"/>
      <c r="J253" s="3702"/>
      <c r="K253" s="3702"/>
      <c r="L253" s="3702"/>
      <c r="M253" s="3702"/>
      <c r="N253" s="3702"/>
      <c r="O253" s="3702"/>
      <c r="P253" s="3702"/>
      <c r="Q253" s="3703"/>
      <c r="R253" s="1486">
        <f>SUM(R226:R252)</f>
        <v>0</v>
      </c>
      <c r="S253" s="1486">
        <f>SUM(S226:S252)</f>
        <v>815103.45</v>
      </c>
      <c r="T253" s="1486">
        <f>SUM(T226:T252)</f>
        <v>0</v>
      </c>
      <c r="U253" s="1486">
        <f>SUM(U226:U252)</f>
        <v>0</v>
      </c>
    </row>
    <row r="254" spans="2:21">
      <c r="B254" s="66"/>
      <c r="C254" s="66"/>
      <c r="D254" s="1723"/>
      <c r="R254" s="1724">
        <f>+R253+R225</f>
        <v>502.04999999975553</v>
      </c>
      <c r="S254" s="1724">
        <f>+S253+S225</f>
        <v>815103.45</v>
      </c>
      <c r="T254" s="1724">
        <f>+T253+T225</f>
        <v>0</v>
      </c>
      <c r="U254" s="1724">
        <f>+U253+U225</f>
        <v>0</v>
      </c>
    </row>
    <row r="255" spans="2:21">
      <c r="B255" s="66"/>
      <c r="C255" s="66"/>
      <c r="S255" s="1696"/>
      <c r="U255" s="1696"/>
    </row>
    <row r="256" spans="2:21">
      <c r="S256" s="1696"/>
      <c r="U256" s="1696"/>
    </row>
    <row r="257" spans="5:21">
      <c r="E257" s="1482" t="s">
        <v>3349</v>
      </c>
      <c r="S257" s="1696"/>
      <c r="U257" s="1696"/>
    </row>
    <row r="258" spans="5:21">
      <c r="E258" s="1725" t="s">
        <v>3350</v>
      </c>
      <c r="S258" s="1696"/>
      <c r="U258" s="1696"/>
    </row>
    <row r="259" spans="5:21">
      <c r="E259" s="1726" t="s">
        <v>3351</v>
      </c>
      <c r="S259" s="1696"/>
      <c r="U259" s="1696"/>
    </row>
    <row r="260" spans="5:21">
      <c r="E260" s="1726" t="s">
        <v>3352</v>
      </c>
      <c r="S260" s="1696"/>
      <c r="U260" s="1696"/>
    </row>
    <row r="261" spans="5:21">
      <c r="E261" s="1726" t="s">
        <v>3353</v>
      </c>
      <c r="S261" s="1696"/>
      <c r="U261" s="1696"/>
    </row>
    <row r="262" spans="5:21">
      <c r="E262" s="1726" t="s">
        <v>3354</v>
      </c>
      <c r="S262" s="1696"/>
      <c r="U262" s="1696"/>
    </row>
    <row r="263" spans="5:21">
      <c r="E263" s="1726" t="s">
        <v>3355</v>
      </c>
      <c r="S263" s="1696"/>
      <c r="U263" s="1696"/>
    </row>
    <row r="264" spans="5:21">
      <c r="E264" s="1726" t="s">
        <v>3356</v>
      </c>
      <c r="S264" s="1696"/>
      <c r="U264" s="1696"/>
    </row>
    <row r="265" spans="5:21">
      <c r="E265" s="1726" t="s">
        <v>3357</v>
      </c>
      <c r="S265" s="1696"/>
      <c r="U265" s="1696"/>
    </row>
    <row r="266" spans="5:21">
      <c r="E266" s="1726" t="s">
        <v>3358</v>
      </c>
      <c r="S266" s="1696"/>
      <c r="U266" s="1696"/>
    </row>
    <row r="267" spans="5:21">
      <c r="E267" s="1726" t="s">
        <v>3359</v>
      </c>
      <c r="S267" s="1696"/>
      <c r="U267" s="1696"/>
    </row>
    <row r="268" spans="5:21">
      <c r="E268" s="1726" t="s">
        <v>3360</v>
      </c>
      <c r="S268" s="1696"/>
      <c r="U268" s="1696"/>
    </row>
    <row r="269" spans="5:21">
      <c r="E269" s="1726" t="s">
        <v>3361</v>
      </c>
      <c r="S269" s="1696"/>
      <c r="U269" s="1696"/>
    </row>
    <row r="270" spans="5:21">
      <c r="E270" s="1726" t="s">
        <v>3362</v>
      </c>
      <c r="S270" s="1696"/>
      <c r="U270" s="1696"/>
    </row>
    <row r="271" spans="5:21">
      <c r="E271" s="1726" t="s">
        <v>3363</v>
      </c>
      <c r="S271" s="1696"/>
      <c r="U271" s="1696"/>
    </row>
    <row r="272" spans="5:21">
      <c r="E272" s="1726" t="s">
        <v>3364</v>
      </c>
      <c r="S272" s="1696"/>
      <c r="U272" s="1696"/>
    </row>
    <row r="273" spans="5:21">
      <c r="E273" s="1726" t="s">
        <v>3365</v>
      </c>
      <c r="S273" s="1696"/>
      <c r="U273" s="1696"/>
    </row>
    <row r="274" spans="5:21">
      <c r="E274" s="1726" t="s">
        <v>3366</v>
      </c>
      <c r="S274" s="1696"/>
      <c r="U274" s="1696"/>
    </row>
    <row r="275" spans="5:21">
      <c r="E275" s="1483" t="s">
        <v>3367</v>
      </c>
      <c r="S275" s="1696"/>
      <c r="U275" s="1696"/>
    </row>
    <row r="276" spans="5:21">
      <c r="E276" s="1484" t="s">
        <v>3368</v>
      </c>
      <c r="S276" s="1696"/>
      <c r="U276" s="1696"/>
    </row>
    <row r="277" spans="5:21">
      <c r="E277" s="1725" t="s">
        <v>3369</v>
      </c>
      <c r="S277" s="1696"/>
      <c r="U277" s="1696"/>
    </row>
    <row r="278" spans="5:21">
      <c r="E278" s="1726" t="s">
        <v>3370</v>
      </c>
      <c r="S278" s="1696"/>
      <c r="U278" s="1696"/>
    </row>
    <row r="279" spans="5:21">
      <c r="E279" s="1725" t="s">
        <v>3371</v>
      </c>
      <c r="S279" s="1696"/>
      <c r="U279" s="1696"/>
    </row>
    <row r="280" spans="5:21">
      <c r="E280" s="1726" t="s">
        <v>3372</v>
      </c>
      <c r="S280" s="1696"/>
      <c r="U280" s="1696"/>
    </row>
    <row r="281" spans="5:21">
      <c r="E281" s="1725" t="s">
        <v>3373</v>
      </c>
      <c r="S281" s="1696"/>
      <c r="U281" s="1696"/>
    </row>
    <row r="282" spans="5:21">
      <c r="E282" s="1726" t="s">
        <v>3374</v>
      </c>
      <c r="S282" s="1696"/>
      <c r="U282" s="1696"/>
    </row>
    <row r="283" spans="5:21">
      <c r="E283" s="1725" t="s">
        <v>3375</v>
      </c>
      <c r="S283" s="1696"/>
      <c r="U283" s="1696"/>
    </row>
    <row r="284" spans="5:21">
      <c r="S284" s="1696"/>
      <c r="U284" s="1696"/>
    </row>
    <row r="285" spans="5:21">
      <c r="S285" s="1696"/>
      <c r="U285" s="1696"/>
    </row>
    <row r="286" spans="5:21">
      <c r="S286" s="1696"/>
      <c r="U286" s="1696"/>
    </row>
    <row r="287" spans="5:21">
      <c r="S287" s="1696"/>
      <c r="U287" s="1696"/>
    </row>
    <row r="288" spans="5:21">
      <c r="S288" s="1696"/>
      <c r="U288" s="1696"/>
    </row>
    <row r="289" spans="19:21">
      <c r="S289" s="1696"/>
      <c r="U289" s="1696"/>
    </row>
    <row r="290" spans="19:21">
      <c r="S290" s="1696"/>
      <c r="U290" s="1696"/>
    </row>
    <row r="291" spans="19:21">
      <c r="S291" s="1696"/>
      <c r="U291" s="1696"/>
    </row>
    <row r="292" spans="19:21">
      <c r="S292" s="1696"/>
      <c r="U292" s="1696"/>
    </row>
    <row r="293" spans="19:21">
      <c r="S293" s="1696"/>
      <c r="U293" s="1696"/>
    </row>
    <row r="294" spans="19:21">
      <c r="S294" s="1696"/>
      <c r="U294" s="1696"/>
    </row>
    <row r="295" spans="19:21">
      <c r="S295" s="1696"/>
      <c r="U295" s="1696"/>
    </row>
    <row r="296" spans="19:21">
      <c r="S296" s="1696"/>
      <c r="U296" s="1696"/>
    </row>
    <row r="297" spans="19:21">
      <c r="S297" s="1696"/>
      <c r="U297" s="1696"/>
    </row>
    <row r="298" spans="19:21">
      <c r="S298" s="1696"/>
      <c r="U298" s="1696"/>
    </row>
    <row r="299" spans="19:21">
      <c r="S299" s="1696"/>
      <c r="U299" s="1696"/>
    </row>
    <row r="300" spans="19:21">
      <c r="S300" s="1696"/>
      <c r="U300" s="1696"/>
    </row>
    <row r="301" spans="19:21">
      <c r="S301" s="1696"/>
      <c r="U301" s="1696"/>
    </row>
    <row r="302" spans="19:21">
      <c r="S302" s="1696"/>
      <c r="U302" s="1696"/>
    </row>
    <row r="303" spans="19:21">
      <c r="S303" s="1696"/>
      <c r="U303" s="1696"/>
    </row>
    <row r="304" spans="19:21">
      <c r="S304" s="1696"/>
      <c r="U304" s="1696"/>
    </row>
    <row r="305" spans="19:21">
      <c r="S305" s="1696"/>
      <c r="U305" s="1696"/>
    </row>
    <row r="306" spans="19:21">
      <c r="S306" s="1696"/>
      <c r="U306" s="1696"/>
    </row>
    <row r="307" spans="19:21">
      <c r="S307" s="1696"/>
      <c r="U307" s="1696"/>
    </row>
    <row r="308" spans="19:21">
      <c r="S308" s="1696"/>
      <c r="U308" s="1696"/>
    </row>
    <row r="309" spans="19:21">
      <c r="S309" s="1696"/>
      <c r="U309" s="1696"/>
    </row>
    <row r="310" spans="19:21">
      <c r="S310" s="1696"/>
      <c r="U310" s="1696"/>
    </row>
    <row r="311" spans="19:21">
      <c r="S311" s="1696"/>
      <c r="U311" s="1696"/>
    </row>
    <row r="312" spans="19:21">
      <c r="S312" s="1696"/>
      <c r="U312" s="1696"/>
    </row>
    <row r="313" spans="19:21">
      <c r="S313" s="1696"/>
      <c r="U313" s="1696"/>
    </row>
    <row r="314" spans="19:21">
      <c r="S314" s="1696"/>
      <c r="U314" s="1696"/>
    </row>
    <row r="315" spans="19:21">
      <c r="S315" s="1696"/>
      <c r="U315" s="1696"/>
    </row>
    <row r="316" spans="19:21">
      <c r="S316" s="1696"/>
      <c r="U316" s="1696"/>
    </row>
    <row r="317" spans="19:21">
      <c r="S317" s="1696"/>
      <c r="U317" s="1696"/>
    </row>
    <row r="318" spans="19:21">
      <c r="S318" s="1696"/>
      <c r="U318" s="1696"/>
    </row>
    <row r="319" spans="19:21">
      <c r="S319" s="1696"/>
      <c r="U319" s="1696"/>
    </row>
    <row r="320" spans="19:21">
      <c r="U320" s="1696"/>
    </row>
    <row r="321" spans="21:21">
      <c r="U321" s="1696"/>
    </row>
    <row r="322" spans="21:21">
      <c r="U322" s="1696"/>
    </row>
    <row r="323" spans="21:21">
      <c r="U323" s="1696"/>
    </row>
    <row r="324" spans="21:21">
      <c r="U324" s="1696"/>
    </row>
    <row r="325" spans="21:21">
      <c r="U325" s="1696"/>
    </row>
    <row r="326" spans="21:21">
      <c r="U326" s="1696"/>
    </row>
    <row r="327" spans="21:21">
      <c r="U327" s="1696"/>
    </row>
    <row r="328" spans="21:21">
      <c r="U328" s="1696"/>
    </row>
    <row r="329" spans="21:21">
      <c r="U329" s="1696"/>
    </row>
    <row r="330" spans="21:21">
      <c r="U330" s="1696"/>
    </row>
    <row r="331" spans="21:21">
      <c r="U331" s="1696"/>
    </row>
    <row r="332" spans="21:21">
      <c r="U332" s="1696"/>
    </row>
    <row r="333" spans="21:21">
      <c r="U333" s="1696"/>
    </row>
    <row r="334" spans="21:21">
      <c r="U334" s="1696"/>
    </row>
    <row r="335" spans="21:21">
      <c r="U335" s="1696"/>
    </row>
    <row r="336" spans="21:21">
      <c r="U336" s="1696"/>
    </row>
    <row r="337" spans="21:21">
      <c r="U337" s="1696"/>
    </row>
    <row r="338" spans="21:21">
      <c r="U338" s="1696"/>
    </row>
    <row r="339" spans="21:21">
      <c r="U339" s="1696"/>
    </row>
    <row r="340" spans="21:21">
      <c r="U340" s="1696"/>
    </row>
    <row r="341" spans="21:21">
      <c r="U341" s="1696"/>
    </row>
    <row r="342" spans="21:21">
      <c r="U342" s="1696"/>
    </row>
    <row r="343" spans="21:21">
      <c r="U343" s="1696"/>
    </row>
    <row r="344" spans="21:21">
      <c r="U344" s="1696"/>
    </row>
    <row r="345" spans="21:21">
      <c r="U345" s="1696"/>
    </row>
    <row r="346" spans="21:21">
      <c r="U346" s="1696"/>
    </row>
    <row r="347" spans="21:21">
      <c r="U347" s="1696"/>
    </row>
    <row r="348" spans="21:21">
      <c r="U348" s="1696"/>
    </row>
    <row r="349" spans="21:21">
      <c r="U349" s="1696"/>
    </row>
    <row r="350" spans="21:21">
      <c r="U350" s="1696"/>
    </row>
    <row r="351" spans="21:21">
      <c r="U351" s="1696"/>
    </row>
    <row r="352" spans="21:21">
      <c r="U352" s="1696"/>
    </row>
    <row r="353" spans="21:21">
      <c r="U353" s="1696"/>
    </row>
  </sheetData>
  <mergeCells count="330">
    <mergeCell ref="E252:Q252"/>
    <mergeCell ref="E253:Q253"/>
    <mergeCell ref="E241:Q241"/>
    <mergeCell ref="E242:Q242"/>
    <mergeCell ref="E243:F244"/>
    <mergeCell ref="G243:Q243"/>
    <mergeCell ref="G244:Q244"/>
    <mergeCell ref="E245:Q245"/>
    <mergeCell ref="E237:F240"/>
    <mergeCell ref="G237:H238"/>
    <mergeCell ref="I237:Q237"/>
    <mergeCell ref="I238:Q238"/>
    <mergeCell ref="G239:H240"/>
    <mergeCell ref="I239:Q239"/>
    <mergeCell ref="I240:Q240"/>
    <mergeCell ref="E246:F247"/>
    <mergeCell ref="G246:Q246"/>
    <mergeCell ref="G247:Q247"/>
    <mergeCell ref="I231:K232"/>
    <mergeCell ref="L231:Q231"/>
    <mergeCell ref="L232:Q232"/>
    <mergeCell ref="I233:K234"/>
    <mergeCell ref="L233:Q233"/>
    <mergeCell ref="L234:Q234"/>
    <mergeCell ref="E225:Q225"/>
    <mergeCell ref="E227:F236"/>
    <mergeCell ref="G227:H230"/>
    <mergeCell ref="I227:K228"/>
    <mergeCell ref="L227:Q227"/>
    <mergeCell ref="L228:Q228"/>
    <mergeCell ref="I229:K230"/>
    <mergeCell ref="L229:Q229"/>
    <mergeCell ref="L230:Q230"/>
    <mergeCell ref="G231:H236"/>
    <mergeCell ref="I235:K236"/>
    <mergeCell ref="L235:Q235"/>
    <mergeCell ref="L236:Q236"/>
    <mergeCell ref="E219:Q219"/>
    <mergeCell ref="E220:Q220"/>
    <mergeCell ref="E221:F222"/>
    <mergeCell ref="G221:Q221"/>
    <mergeCell ref="G222:Q222"/>
    <mergeCell ref="E223:F224"/>
    <mergeCell ref="G223:Q223"/>
    <mergeCell ref="G224:Q224"/>
    <mergeCell ref="I213:K214"/>
    <mergeCell ref="L213:Q213"/>
    <mergeCell ref="L214:Q214"/>
    <mergeCell ref="E215:F218"/>
    <mergeCell ref="G215:H216"/>
    <mergeCell ref="I215:Q215"/>
    <mergeCell ref="I216:Q216"/>
    <mergeCell ref="G217:H218"/>
    <mergeCell ref="I217:Q217"/>
    <mergeCell ref="I218:Q218"/>
    <mergeCell ref="L207:Q207"/>
    <mergeCell ref="L208:Q208"/>
    <mergeCell ref="I209:K210"/>
    <mergeCell ref="L209:Q209"/>
    <mergeCell ref="L210:Q210"/>
    <mergeCell ref="I211:K212"/>
    <mergeCell ref="L211:Q211"/>
    <mergeCell ref="L212:Q212"/>
    <mergeCell ref="E203:F214"/>
    <mergeCell ref="G203:H206"/>
    <mergeCell ref="I203:K204"/>
    <mergeCell ref="L203:Q203"/>
    <mergeCell ref="L204:Q204"/>
    <mergeCell ref="I205:K206"/>
    <mergeCell ref="L205:Q205"/>
    <mergeCell ref="L206:Q206"/>
    <mergeCell ref="G207:H214"/>
    <mergeCell ref="I207:K208"/>
    <mergeCell ref="E194:F195"/>
    <mergeCell ref="G194:Q194"/>
    <mergeCell ref="G195:Q195"/>
    <mergeCell ref="E196:Q196"/>
    <mergeCell ref="E197:Q197"/>
    <mergeCell ref="M199:O199"/>
    <mergeCell ref="L188:Q188"/>
    <mergeCell ref="L189:Q189"/>
    <mergeCell ref="I190:Q190"/>
    <mergeCell ref="E191:F193"/>
    <mergeCell ref="G191:Q191"/>
    <mergeCell ref="G192:Q192"/>
    <mergeCell ref="G193:Q193"/>
    <mergeCell ref="G182:H190"/>
    <mergeCell ref="I182:K183"/>
    <mergeCell ref="L182:Q182"/>
    <mergeCell ref="L183:Q183"/>
    <mergeCell ref="I184:Q184"/>
    <mergeCell ref="I185:K186"/>
    <mergeCell ref="L185:Q185"/>
    <mergeCell ref="L186:Q186"/>
    <mergeCell ref="I187:Q187"/>
    <mergeCell ref="I188:K189"/>
    <mergeCell ref="E176:F190"/>
    <mergeCell ref="G176:H181"/>
    <mergeCell ref="I176:K177"/>
    <mergeCell ref="L176:Q176"/>
    <mergeCell ref="L177:Q177"/>
    <mergeCell ref="I178:Q178"/>
    <mergeCell ref="I179:K180"/>
    <mergeCell ref="L179:Q179"/>
    <mergeCell ref="L180:Q180"/>
    <mergeCell ref="I181:Q181"/>
    <mergeCell ref="E171:F172"/>
    <mergeCell ref="G171:Q171"/>
    <mergeCell ref="G172:Q172"/>
    <mergeCell ref="E173:F174"/>
    <mergeCell ref="G173:Q173"/>
    <mergeCell ref="G174:Q174"/>
    <mergeCell ref="I164:Q164"/>
    <mergeCell ref="I165:K166"/>
    <mergeCell ref="L165:Q165"/>
    <mergeCell ref="L166:Q166"/>
    <mergeCell ref="I167:Q167"/>
    <mergeCell ref="E168:F170"/>
    <mergeCell ref="G168:Q168"/>
    <mergeCell ref="G169:Q169"/>
    <mergeCell ref="G170:Q170"/>
    <mergeCell ref="G158:H167"/>
    <mergeCell ref="I158:K159"/>
    <mergeCell ref="L158:Q158"/>
    <mergeCell ref="L159:Q159"/>
    <mergeCell ref="I160:K161"/>
    <mergeCell ref="L160:Q160"/>
    <mergeCell ref="L161:Q161"/>
    <mergeCell ref="I162:K163"/>
    <mergeCell ref="L162:Q162"/>
    <mergeCell ref="L163:Q163"/>
    <mergeCell ref="E152:F167"/>
    <mergeCell ref="G152:H157"/>
    <mergeCell ref="I152:K153"/>
    <mergeCell ref="L152:Q152"/>
    <mergeCell ref="L153:Q153"/>
    <mergeCell ref="I154:Q154"/>
    <mergeCell ref="I155:K156"/>
    <mergeCell ref="L155:Q155"/>
    <mergeCell ref="L156:Q156"/>
    <mergeCell ref="I157:Q157"/>
    <mergeCell ref="G141:M141"/>
    <mergeCell ref="G142:M142"/>
    <mergeCell ref="G143:M143"/>
    <mergeCell ref="G144:M144"/>
    <mergeCell ref="G145:M145"/>
    <mergeCell ref="E151:Q151"/>
    <mergeCell ref="G137:H140"/>
    <mergeCell ref="I137:J138"/>
    <mergeCell ref="K137:M137"/>
    <mergeCell ref="K138:M138"/>
    <mergeCell ref="I139:J140"/>
    <mergeCell ref="K139:M139"/>
    <mergeCell ref="K140:M140"/>
    <mergeCell ref="E118:F119"/>
    <mergeCell ref="G118:M118"/>
    <mergeCell ref="G119:M119"/>
    <mergeCell ref="E120:F145"/>
    <mergeCell ref="G120:M120"/>
    <mergeCell ref="G121:M121"/>
    <mergeCell ref="G122:M122"/>
    <mergeCell ref="G123:M123"/>
    <mergeCell ref="G124:M124"/>
    <mergeCell ref="G125:M125"/>
    <mergeCell ref="G132:M132"/>
    <mergeCell ref="G133:H136"/>
    <mergeCell ref="I133:J134"/>
    <mergeCell ref="K133:M133"/>
    <mergeCell ref="K134:M134"/>
    <mergeCell ref="I135:J136"/>
    <mergeCell ref="K135:M135"/>
    <mergeCell ref="K136:M136"/>
    <mergeCell ref="G126:M126"/>
    <mergeCell ref="G127:M127"/>
    <mergeCell ref="G128:M128"/>
    <mergeCell ref="G129:M129"/>
    <mergeCell ref="G130:M130"/>
    <mergeCell ref="G131:M131"/>
    <mergeCell ref="G109:M109"/>
    <mergeCell ref="E110:F117"/>
    <mergeCell ref="G110:M110"/>
    <mergeCell ref="G111:M111"/>
    <mergeCell ref="G112:M112"/>
    <mergeCell ref="G113:M113"/>
    <mergeCell ref="G114:M114"/>
    <mergeCell ref="G115:M115"/>
    <mergeCell ref="G116:M116"/>
    <mergeCell ref="G117:M117"/>
    <mergeCell ref="E100:F109"/>
    <mergeCell ref="G100:M100"/>
    <mergeCell ref="G101:M101"/>
    <mergeCell ref="G102:M102"/>
    <mergeCell ref="G103:M103"/>
    <mergeCell ref="G104:M104"/>
    <mergeCell ref="G105:M105"/>
    <mergeCell ref="G106:M106"/>
    <mergeCell ref="G107:M107"/>
    <mergeCell ref="G108:M108"/>
    <mergeCell ref="G93:M93"/>
    <mergeCell ref="E94:F99"/>
    <mergeCell ref="G94:M94"/>
    <mergeCell ref="G95:M95"/>
    <mergeCell ref="G96:H98"/>
    <mergeCell ref="I96:M96"/>
    <mergeCell ref="I97:M97"/>
    <mergeCell ref="I98:M98"/>
    <mergeCell ref="G99:M99"/>
    <mergeCell ref="E84:F93"/>
    <mergeCell ref="G92:M92"/>
    <mergeCell ref="E76:F83"/>
    <mergeCell ref="G76:M76"/>
    <mergeCell ref="G77:M77"/>
    <mergeCell ref="G78:M78"/>
    <mergeCell ref="G79:M79"/>
    <mergeCell ref="G88:H91"/>
    <mergeCell ref="I88:M88"/>
    <mergeCell ref="I89:M89"/>
    <mergeCell ref="I90:M90"/>
    <mergeCell ref="I91:M91"/>
    <mergeCell ref="G80:M80"/>
    <mergeCell ref="G81:M81"/>
    <mergeCell ref="G82:M82"/>
    <mergeCell ref="G83:M83"/>
    <mergeCell ref="G84:H85"/>
    <mergeCell ref="I84:M84"/>
    <mergeCell ref="I85:M85"/>
    <mergeCell ref="G86:M86"/>
    <mergeCell ref="G87:M87"/>
    <mergeCell ref="E63:F75"/>
    <mergeCell ref="G63:M63"/>
    <mergeCell ref="G64:M64"/>
    <mergeCell ref="G65:M65"/>
    <mergeCell ref="G66:M66"/>
    <mergeCell ref="G67:M67"/>
    <mergeCell ref="G68:M68"/>
    <mergeCell ref="G69:M69"/>
    <mergeCell ref="G70:M70"/>
    <mergeCell ref="G71:M71"/>
    <mergeCell ref="G72:M72"/>
    <mergeCell ref="G73:M73"/>
    <mergeCell ref="G74:M74"/>
    <mergeCell ref="G75:M75"/>
    <mergeCell ref="I56:Q56"/>
    <mergeCell ref="G57:H58"/>
    <mergeCell ref="I57:Q57"/>
    <mergeCell ref="I58:Q58"/>
    <mergeCell ref="G59:Q59"/>
    <mergeCell ref="G60:Q60"/>
    <mergeCell ref="E46:F47"/>
    <mergeCell ref="G46:H47"/>
    <mergeCell ref="I46:Q46"/>
    <mergeCell ref="I47:Q47"/>
    <mergeCell ref="E53:F61"/>
    <mergeCell ref="G53:H54"/>
    <mergeCell ref="I53:Q53"/>
    <mergeCell ref="I54:Q54"/>
    <mergeCell ref="G55:H56"/>
    <mergeCell ref="I55:Q55"/>
    <mergeCell ref="G61:Q61"/>
    <mergeCell ref="E42:F45"/>
    <mergeCell ref="G42:H45"/>
    <mergeCell ref="I42:K43"/>
    <mergeCell ref="L42:Q42"/>
    <mergeCell ref="L43:Q43"/>
    <mergeCell ref="I44:K45"/>
    <mergeCell ref="L44:Q44"/>
    <mergeCell ref="L45:Q45"/>
    <mergeCell ref="E38:F39"/>
    <mergeCell ref="G38:H39"/>
    <mergeCell ref="I38:Q38"/>
    <mergeCell ref="I39:Q39"/>
    <mergeCell ref="E40:F41"/>
    <mergeCell ref="G40:H41"/>
    <mergeCell ref="I40:K41"/>
    <mergeCell ref="L40:Q40"/>
    <mergeCell ref="L41:Q41"/>
    <mergeCell ref="L33:Q33"/>
    <mergeCell ref="I34:K35"/>
    <mergeCell ref="L34:Q34"/>
    <mergeCell ref="L35:Q35"/>
    <mergeCell ref="I36:K37"/>
    <mergeCell ref="L36:Q36"/>
    <mergeCell ref="L37:Q37"/>
    <mergeCell ref="E24:F24"/>
    <mergeCell ref="G24:Q24"/>
    <mergeCell ref="E30:F37"/>
    <mergeCell ref="G30:H31"/>
    <mergeCell ref="I30:K31"/>
    <mergeCell ref="L30:Q30"/>
    <mergeCell ref="L31:Q31"/>
    <mergeCell ref="G32:H37"/>
    <mergeCell ref="I32:K33"/>
    <mergeCell ref="L32:Q32"/>
    <mergeCell ref="L23:Q23"/>
    <mergeCell ref="I14:Q14"/>
    <mergeCell ref="I15:Q15"/>
    <mergeCell ref="G16:H17"/>
    <mergeCell ref="I16:Q16"/>
    <mergeCell ref="I17:Q17"/>
    <mergeCell ref="E18:F23"/>
    <mergeCell ref="G18:H19"/>
    <mergeCell ref="I18:K19"/>
    <mergeCell ref="L18:Q18"/>
    <mergeCell ref="L19:Q19"/>
    <mergeCell ref="G20:H23"/>
    <mergeCell ref="I20:K21"/>
    <mergeCell ref="L20:Q20"/>
    <mergeCell ref="L21:Q21"/>
    <mergeCell ref="I22:K23"/>
    <mergeCell ref="L22:Q22"/>
    <mergeCell ref="L8:Q8"/>
    <mergeCell ref="L9:Q9"/>
    <mergeCell ref="I10:K11"/>
    <mergeCell ref="L10:Q10"/>
    <mergeCell ref="L11:Q11"/>
    <mergeCell ref="E12:F17"/>
    <mergeCell ref="G12:H13"/>
    <mergeCell ref="I12:Q12"/>
    <mergeCell ref="I13:Q13"/>
    <mergeCell ref="G14:H15"/>
    <mergeCell ref="E4:F11"/>
    <mergeCell ref="G4:H5"/>
    <mergeCell ref="I4:K5"/>
    <mergeCell ref="L4:Q4"/>
    <mergeCell ref="L5:Q5"/>
    <mergeCell ref="G6:H11"/>
    <mergeCell ref="I6:K7"/>
    <mergeCell ref="L6:Q6"/>
    <mergeCell ref="L7:Q7"/>
    <mergeCell ref="I8:K9"/>
  </mergeCells>
  <hyperlinks>
    <hyperlink ref="E257" r:id="rId1" tooltip="Plan General de Contabilidad (España)" display="https://es.wikipedia.org/wiki/Plan_General_de_Contabilidad_(Espa%C3%B1a)" xr:uid="{00000000-0004-0000-5400-000000000000}"/>
    <hyperlink ref="E275" r:id="rId2" tooltip="Editar sección: Derivado financiero" display="https://es.wikipedia.org/w/index.php?title=Instrumento_financiero&amp;action=edit&amp;section=2" xr:uid="{00000000-0004-0000-5400-000001000000}"/>
    <hyperlink ref="E276" r:id="rId3" tooltip="Derivados financieros" display="https://es.wikipedia.org/wiki/Derivados_financieros" xr:uid="{00000000-0004-0000-5400-000002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C00000"/>
  </sheetPr>
  <dimension ref="A1:A281"/>
  <sheetViews>
    <sheetView workbookViewId="0"/>
  </sheetViews>
  <sheetFormatPr baseColWidth="10" defaultColWidth="11.5703125" defaultRowHeight="12.75"/>
  <cols>
    <col min="1" max="1" width="57" style="855" customWidth="1"/>
    <col min="2" max="16384" width="11.5703125" style="855"/>
  </cols>
  <sheetData>
    <row r="1" spans="1:1">
      <c r="A1" s="1727"/>
    </row>
    <row r="2" spans="1:1">
      <c r="A2" s="1727" t="s">
        <v>2181</v>
      </c>
    </row>
    <row r="3" spans="1:1">
      <c r="A3" s="1727" t="s">
        <v>2182</v>
      </c>
    </row>
    <row r="4" spans="1:1">
      <c r="A4" s="1727"/>
    </row>
    <row r="5" spans="1:1">
      <c r="A5" s="1727"/>
    </row>
    <row r="6" spans="1:1">
      <c r="A6" s="1727" t="s">
        <v>49</v>
      </c>
    </row>
    <row r="7" spans="1:1">
      <c r="A7" s="1727" t="s">
        <v>2183</v>
      </c>
    </row>
    <row r="8" spans="1:1">
      <c r="A8" s="1727">
        <v>1</v>
      </c>
    </row>
    <row r="9" spans="1:1">
      <c r="A9" s="1727" t="s">
        <v>2184</v>
      </c>
    </row>
    <row r="10" spans="1:1">
      <c r="A10" s="1727" t="s">
        <v>2185</v>
      </c>
    </row>
    <row r="11" spans="1:1">
      <c r="A11" s="1727" t="s">
        <v>2186</v>
      </c>
    </row>
    <row r="12" spans="1:1">
      <c r="A12" s="1727" t="s">
        <v>2187</v>
      </c>
    </row>
    <row r="13" spans="1:1">
      <c r="A13" s="1727" t="s">
        <v>2188</v>
      </c>
    </row>
    <row r="14" spans="1:1">
      <c r="A14" s="1727" t="s">
        <v>2189</v>
      </c>
    </row>
    <row r="15" spans="1:1">
      <c r="A15" s="1727" t="s">
        <v>2190</v>
      </c>
    </row>
    <row r="16" spans="1:1">
      <c r="A16" s="1727" t="s">
        <v>2191</v>
      </c>
    </row>
    <row r="17" spans="1:1">
      <c r="A17" s="1727" t="s">
        <v>2192</v>
      </c>
    </row>
    <row r="18" spans="1:1">
      <c r="A18" s="1727" t="s">
        <v>2193</v>
      </c>
    </row>
    <row r="19" spans="1:1">
      <c r="A19" s="1727" t="s">
        <v>2194</v>
      </c>
    </row>
    <row r="20" spans="1:1">
      <c r="A20" s="1727">
        <v>2</v>
      </c>
    </row>
    <row r="21" spans="1:1">
      <c r="A21" s="1727" t="s">
        <v>2195</v>
      </c>
    </row>
    <row r="22" spans="1:1">
      <c r="A22" s="1727" t="s">
        <v>2196</v>
      </c>
    </row>
    <row r="23" spans="1:1">
      <c r="A23" s="1727" t="s">
        <v>2197</v>
      </c>
    </row>
    <row r="24" spans="1:1">
      <c r="A24" s="1727" t="s">
        <v>2198</v>
      </c>
    </row>
    <row r="25" spans="1:1">
      <c r="A25" s="1727" t="s">
        <v>2199</v>
      </c>
    </row>
    <row r="26" spans="1:1">
      <c r="A26" s="1727" t="s">
        <v>2200</v>
      </c>
    </row>
    <row r="27" spans="1:1">
      <c r="A27" s="1727" t="s">
        <v>2201</v>
      </c>
    </row>
    <row r="28" spans="1:1">
      <c r="A28" s="1727" t="s">
        <v>2202</v>
      </c>
    </row>
    <row r="29" spans="1:1">
      <c r="A29" s="1727" t="s">
        <v>2203</v>
      </c>
    </row>
    <row r="30" spans="1:1">
      <c r="A30" s="1727" t="s">
        <v>2204</v>
      </c>
    </row>
    <row r="31" spans="1:1">
      <c r="A31" s="1727">
        <v>3</v>
      </c>
    </row>
    <row r="32" spans="1:1">
      <c r="A32" s="1727">
        <v>4</v>
      </c>
    </row>
    <row r="33" spans="1:1">
      <c r="A33" s="1727" t="s">
        <v>2205</v>
      </c>
    </row>
    <row r="34" spans="1:1">
      <c r="A34" s="1727" t="s">
        <v>2206</v>
      </c>
    </row>
    <row r="35" spans="1:1">
      <c r="A35" s="1727" t="s">
        <v>2207</v>
      </c>
    </row>
    <row r="36" spans="1:1">
      <c r="A36" s="1727" t="s">
        <v>2208</v>
      </c>
    </row>
    <row r="37" spans="1:1">
      <c r="A37" s="1727" t="s">
        <v>2209</v>
      </c>
    </row>
    <row r="38" spans="1:1">
      <c r="A38" s="1727" t="s">
        <v>2210</v>
      </c>
    </row>
    <row r="39" spans="1:1">
      <c r="A39" s="1727" t="s">
        <v>2211</v>
      </c>
    </row>
    <row r="40" spans="1:1">
      <c r="A40" s="1727" t="s">
        <v>2212</v>
      </c>
    </row>
    <row r="41" spans="1:1">
      <c r="A41" s="1727" t="s">
        <v>2213</v>
      </c>
    </row>
    <row r="42" spans="1:1">
      <c r="A42" s="1727" t="s">
        <v>2195</v>
      </c>
    </row>
    <row r="43" spans="1:1">
      <c r="A43" s="1727">
        <v>5</v>
      </c>
    </row>
    <row r="44" spans="1:1">
      <c r="A44" s="1727" t="s">
        <v>2214</v>
      </c>
    </row>
    <row r="45" spans="1:1">
      <c r="A45" s="1727" t="s">
        <v>2215</v>
      </c>
    </row>
    <row r="46" spans="1:1">
      <c r="A46" s="1727" t="s">
        <v>2216</v>
      </c>
    </row>
    <row r="47" spans="1:1">
      <c r="A47" s="1727" t="s">
        <v>2217</v>
      </c>
    </row>
    <row r="48" spans="1:1">
      <c r="A48" s="1727" t="s">
        <v>2218</v>
      </c>
    </row>
    <row r="49" spans="1:1">
      <c r="A49" s="1727" t="s">
        <v>2219</v>
      </c>
    </row>
    <row r="50" spans="1:1">
      <c r="A50" s="1727" t="s">
        <v>2220</v>
      </c>
    </row>
    <row r="51" spans="1:1">
      <c r="A51" s="1727" t="s">
        <v>2221</v>
      </c>
    </row>
    <row r="52" spans="1:1">
      <c r="A52" s="1727" t="s">
        <v>2222</v>
      </c>
    </row>
    <row r="53" spans="1:1">
      <c r="A53" s="1727" t="s">
        <v>2195</v>
      </c>
    </row>
    <row r="54" spans="1:1">
      <c r="A54" s="1727" t="s">
        <v>2195</v>
      </c>
    </row>
    <row r="55" spans="1:1">
      <c r="A55" s="1727" t="s">
        <v>2223</v>
      </c>
    </row>
    <row r="56" spans="1:1">
      <c r="A56" s="1727" t="s">
        <v>2224</v>
      </c>
    </row>
    <row r="57" spans="1:1">
      <c r="A57" s="1727" t="s">
        <v>2225</v>
      </c>
    </row>
    <row r="58" spans="1:1">
      <c r="A58" s="1727" t="s">
        <v>2226</v>
      </c>
    </row>
    <row r="59" spans="1:1">
      <c r="A59" s="1727" t="s">
        <v>2227</v>
      </c>
    </row>
    <row r="60" spans="1:1">
      <c r="A60" s="1727" t="s">
        <v>2228</v>
      </c>
    </row>
    <row r="61" spans="1:1">
      <c r="A61" s="1727" t="s">
        <v>2229</v>
      </c>
    </row>
    <row r="62" spans="1:1">
      <c r="A62" s="1727" t="s">
        <v>2230</v>
      </c>
    </row>
    <row r="63" spans="1:1">
      <c r="A63" s="1727">
        <v>6</v>
      </c>
    </row>
    <row r="64" spans="1:1">
      <c r="A64" s="1727" t="s">
        <v>2195</v>
      </c>
    </row>
    <row r="65" spans="1:1">
      <c r="A65" s="1727" t="s">
        <v>2231</v>
      </c>
    </row>
    <row r="66" spans="1:1">
      <c r="A66" s="1727" t="s">
        <v>2232</v>
      </c>
    </row>
    <row r="67" spans="1:1">
      <c r="A67" s="1727" t="s">
        <v>2233</v>
      </c>
    </row>
    <row r="68" spans="1:1">
      <c r="A68" s="1727" t="s">
        <v>2234</v>
      </c>
    </row>
    <row r="69" spans="1:1">
      <c r="A69" s="1727" t="s">
        <v>2235</v>
      </c>
    </row>
    <row r="70" spans="1:1">
      <c r="A70" s="1727" t="s">
        <v>2236</v>
      </c>
    </row>
    <row r="71" spans="1:1">
      <c r="A71" s="1727" t="s">
        <v>2237</v>
      </c>
    </row>
    <row r="72" spans="1:1">
      <c r="A72" s="1727" t="s">
        <v>2238</v>
      </c>
    </row>
    <row r="73" spans="1:1">
      <c r="A73" s="1727" t="s">
        <v>2239</v>
      </c>
    </row>
    <row r="74" spans="1:1">
      <c r="A74" s="1727">
        <v>7</v>
      </c>
    </row>
    <row r="75" spans="1:1">
      <c r="A75" s="1727">
        <v>8</v>
      </c>
    </row>
    <row r="76" spans="1:1">
      <c r="A76" s="1727" t="s">
        <v>49</v>
      </c>
    </row>
    <row r="77" spans="1:1">
      <c r="A77" s="1727" t="s">
        <v>2240</v>
      </c>
    </row>
    <row r="78" spans="1:1">
      <c r="A78" s="1727" t="s">
        <v>2241</v>
      </c>
    </row>
    <row r="79" spans="1:1">
      <c r="A79" s="1727" t="s">
        <v>2242</v>
      </c>
    </row>
    <row r="80" spans="1:1">
      <c r="A80" s="1727" t="s">
        <v>2243</v>
      </c>
    </row>
    <row r="81" spans="1:1">
      <c r="A81" s="1727" t="s">
        <v>2244</v>
      </c>
    </row>
    <row r="82" spans="1:1">
      <c r="A82" s="1727" t="s">
        <v>2245</v>
      </c>
    </row>
    <row r="83" spans="1:1">
      <c r="A83" s="1727" t="s">
        <v>2246</v>
      </c>
    </row>
    <row r="84" spans="1:1">
      <c r="A84" s="1727" t="s">
        <v>2247</v>
      </c>
    </row>
    <row r="85" spans="1:1">
      <c r="A85" s="1727" t="s">
        <v>2248</v>
      </c>
    </row>
    <row r="86" spans="1:1">
      <c r="A86" s="1727" t="s">
        <v>2249</v>
      </c>
    </row>
    <row r="87" spans="1:1">
      <c r="A87" s="1727" t="s">
        <v>2250</v>
      </c>
    </row>
    <row r="88" spans="1:1">
      <c r="A88" s="1727" t="s">
        <v>2251</v>
      </c>
    </row>
    <row r="89" spans="1:1">
      <c r="A89" s="1727" t="s">
        <v>2252</v>
      </c>
    </row>
    <row r="90" spans="1:1">
      <c r="A90" s="1727" t="s">
        <v>2253</v>
      </c>
    </row>
    <row r="91" spans="1:1">
      <c r="A91" s="1727" t="s">
        <v>2195</v>
      </c>
    </row>
    <row r="92" spans="1:1">
      <c r="A92" s="1727"/>
    </row>
    <row r="93" spans="1:1">
      <c r="A93" s="1727" t="s">
        <v>2254</v>
      </c>
    </row>
    <row r="94" spans="1:1">
      <c r="A94" s="1727" t="s">
        <v>2255</v>
      </c>
    </row>
    <row r="95" spans="1:1">
      <c r="A95" s="1727" t="s">
        <v>2256</v>
      </c>
    </row>
    <row r="96" spans="1:1">
      <c r="A96" s="1727" t="s">
        <v>2257</v>
      </c>
    </row>
    <row r="97" spans="1:1">
      <c r="A97" s="1727" t="s">
        <v>2258</v>
      </c>
    </row>
    <row r="98" spans="1:1">
      <c r="A98" s="1727" t="s">
        <v>2259</v>
      </c>
    </row>
    <row r="99" spans="1:1">
      <c r="A99" s="1727" t="s">
        <v>2260</v>
      </c>
    </row>
    <row r="100" spans="1:1">
      <c r="A100" s="1727" t="s">
        <v>2261</v>
      </c>
    </row>
    <row r="101" spans="1:1">
      <c r="A101" s="1727" t="s">
        <v>2262</v>
      </c>
    </row>
    <row r="102" spans="1:1">
      <c r="A102" s="1727">
        <v>9</v>
      </c>
    </row>
    <row r="103" spans="1:1">
      <c r="A103" s="1727" t="s">
        <v>2195</v>
      </c>
    </row>
    <row r="104" spans="1:1">
      <c r="A104" s="1727">
        <v>10</v>
      </c>
    </row>
    <row r="105" spans="1:1">
      <c r="A105" s="1727" t="s">
        <v>49</v>
      </c>
    </row>
    <row r="106" spans="1:1">
      <c r="A106" s="1727" t="s">
        <v>2240</v>
      </c>
    </row>
    <row r="107" spans="1:1">
      <c r="A107" s="1727" t="s">
        <v>2263</v>
      </c>
    </row>
    <row r="108" spans="1:1">
      <c r="A108" s="1727" t="s">
        <v>2264</v>
      </c>
    </row>
    <row r="109" spans="1:1">
      <c r="A109" s="1727" t="s">
        <v>2265</v>
      </c>
    </row>
    <row r="110" spans="1:1">
      <c r="A110" s="1727" t="s">
        <v>2266</v>
      </c>
    </row>
    <row r="111" spans="1:1">
      <c r="A111" s="1727" t="s">
        <v>2267</v>
      </c>
    </row>
    <row r="112" spans="1:1">
      <c r="A112" s="1727" t="s">
        <v>2268</v>
      </c>
    </row>
    <row r="113" spans="1:1">
      <c r="A113" s="1727" t="s">
        <v>2269</v>
      </c>
    </row>
    <row r="114" spans="1:1">
      <c r="A114" s="1727" t="s">
        <v>2270</v>
      </c>
    </row>
    <row r="115" spans="1:1">
      <c r="A115" s="1727" t="s">
        <v>2195</v>
      </c>
    </row>
    <row r="116" spans="1:1">
      <c r="A116" s="1727"/>
    </row>
    <row r="117" spans="1:1">
      <c r="A117" s="1727" t="s">
        <v>2195</v>
      </c>
    </row>
    <row r="118" spans="1:1">
      <c r="A118" s="1727">
        <v>11</v>
      </c>
    </row>
    <row r="119" spans="1:1">
      <c r="A119" s="1727" t="s">
        <v>2271</v>
      </c>
    </row>
    <row r="120" spans="1:1">
      <c r="A120" s="1727" t="s">
        <v>2272</v>
      </c>
    </row>
    <row r="121" spans="1:1">
      <c r="A121" s="1727" t="s">
        <v>2273</v>
      </c>
    </row>
    <row r="122" spans="1:1">
      <c r="A122" s="1727" t="s">
        <v>2274</v>
      </c>
    </row>
    <row r="123" spans="1:1">
      <c r="A123" s="1727" t="s">
        <v>2275</v>
      </c>
    </row>
    <row r="124" spans="1:1">
      <c r="A124" s="1727" t="s">
        <v>2276</v>
      </c>
    </row>
    <row r="125" spans="1:1">
      <c r="A125" s="1727" t="s">
        <v>2277</v>
      </c>
    </row>
    <row r="126" spans="1:1">
      <c r="A126" s="1727" t="s">
        <v>2278</v>
      </c>
    </row>
    <row r="127" spans="1:1">
      <c r="A127" s="1727" t="s">
        <v>2279</v>
      </c>
    </row>
    <row r="128" spans="1:1">
      <c r="A128" s="1727" t="s">
        <v>2280</v>
      </c>
    </row>
    <row r="129" spans="1:1">
      <c r="A129" s="1727" t="s">
        <v>2281</v>
      </c>
    </row>
    <row r="130" spans="1:1">
      <c r="A130" s="1727" t="s">
        <v>2282</v>
      </c>
    </row>
    <row r="131" spans="1:1">
      <c r="A131" s="1727"/>
    </row>
    <row r="132" spans="1:1">
      <c r="A132" s="1727" t="s">
        <v>2283</v>
      </c>
    </row>
    <row r="133" spans="1:1">
      <c r="A133" s="1727" t="s">
        <v>2284</v>
      </c>
    </row>
    <row r="134" spans="1:1">
      <c r="A134" s="1727">
        <v>12</v>
      </c>
    </row>
    <row r="135" spans="1:1">
      <c r="A135" s="1727" t="s">
        <v>2285</v>
      </c>
    </row>
    <row r="136" spans="1:1">
      <c r="A136" s="1727" t="s">
        <v>2286</v>
      </c>
    </row>
    <row r="137" spans="1:1">
      <c r="A137" s="1727" t="s">
        <v>2287</v>
      </c>
    </row>
    <row r="138" spans="1:1">
      <c r="A138" s="1727" t="s">
        <v>2288</v>
      </c>
    </row>
    <row r="139" spans="1:1">
      <c r="A139" s="1727" t="s">
        <v>2289</v>
      </c>
    </row>
    <row r="140" spans="1:1">
      <c r="A140" s="1727" t="s">
        <v>2290</v>
      </c>
    </row>
    <row r="141" spans="1:1">
      <c r="A141" s="1727" t="s">
        <v>2291</v>
      </c>
    </row>
    <row r="142" spans="1:1">
      <c r="A142" s="1727" t="s">
        <v>2292</v>
      </c>
    </row>
    <row r="143" spans="1:1">
      <c r="A143" s="1727" t="s">
        <v>2293</v>
      </c>
    </row>
    <row r="144" spans="1:1">
      <c r="A144" s="1727" t="s">
        <v>2294</v>
      </c>
    </row>
    <row r="145" spans="1:1">
      <c r="A145" s="1727" t="s">
        <v>2295</v>
      </c>
    </row>
    <row r="146" spans="1:1">
      <c r="A146" s="1727" t="s">
        <v>2296</v>
      </c>
    </row>
    <row r="147" spans="1:1">
      <c r="A147" s="1727" t="s">
        <v>2297</v>
      </c>
    </row>
    <row r="148" spans="1:1">
      <c r="A148" s="1727" t="s">
        <v>2298</v>
      </c>
    </row>
    <row r="149" spans="1:1">
      <c r="A149" s="1727" t="s">
        <v>2299</v>
      </c>
    </row>
    <row r="150" spans="1:1">
      <c r="A150" s="1727" t="s">
        <v>2300</v>
      </c>
    </row>
    <row r="151" spans="1:1">
      <c r="A151" s="1727" t="s">
        <v>2301</v>
      </c>
    </row>
    <row r="152" spans="1:1">
      <c r="A152" s="1727" t="s">
        <v>2302</v>
      </c>
    </row>
    <row r="153" spans="1:1">
      <c r="A153" s="1727" t="s">
        <v>2303</v>
      </c>
    </row>
    <row r="154" spans="1:1">
      <c r="A154" s="1727" t="s">
        <v>2304</v>
      </c>
    </row>
    <row r="155" spans="1:1">
      <c r="A155" s="1727" t="s">
        <v>2305</v>
      </c>
    </row>
    <row r="156" spans="1:1">
      <c r="A156" s="1727" t="s">
        <v>2306</v>
      </c>
    </row>
    <row r="157" spans="1:1">
      <c r="A157" s="1727" t="s">
        <v>2307</v>
      </c>
    </row>
    <row r="158" spans="1:1">
      <c r="A158" s="1727" t="s">
        <v>2308</v>
      </c>
    </row>
    <row r="159" spans="1:1">
      <c r="A159" s="1727" t="s">
        <v>2309</v>
      </c>
    </row>
    <row r="160" spans="1:1">
      <c r="A160" s="1727" t="s">
        <v>2310</v>
      </c>
    </row>
    <row r="161" spans="1:1">
      <c r="A161" s="1727">
        <v>13</v>
      </c>
    </row>
    <row r="162" spans="1:1">
      <c r="A162" s="1727" t="s">
        <v>2311</v>
      </c>
    </row>
    <row r="163" spans="1:1">
      <c r="A163" s="1727">
        <v>14</v>
      </c>
    </row>
    <row r="164" spans="1:1">
      <c r="A164" s="1727" t="s">
        <v>2312</v>
      </c>
    </row>
    <row r="165" spans="1:1">
      <c r="A165" s="1727" t="s">
        <v>2313</v>
      </c>
    </row>
    <row r="166" spans="1:1">
      <c r="A166" s="1727" t="s">
        <v>2314</v>
      </c>
    </row>
    <row r="167" spans="1:1">
      <c r="A167" s="1727" t="s">
        <v>2315</v>
      </c>
    </row>
    <row r="168" spans="1:1">
      <c r="A168" s="1727" t="s">
        <v>2316</v>
      </c>
    </row>
    <row r="169" spans="1:1">
      <c r="A169" s="1727" t="s">
        <v>2317</v>
      </c>
    </row>
    <row r="170" spans="1:1">
      <c r="A170" s="1727" t="s">
        <v>2318</v>
      </c>
    </row>
    <row r="171" spans="1:1">
      <c r="A171" s="1727" t="s">
        <v>2319</v>
      </c>
    </row>
    <row r="172" spans="1:1">
      <c r="A172" s="1727" t="s">
        <v>2320</v>
      </c>
    </row>
    <row r="173" spans="1:1">
      <c r="A173" s="1727" t="s">
        <v>2321</v>
      </c>
    </row>
    <row r="174" spans="1:1">
      <c r="A174" s="1727" t="s">
        <v>2322</v>
      </c>
    </row>
    <row r="175" spans="1:1">
      <c r="A175" s="1727" t="s">
        <v>2323</v>
      </c>
    </row>
    <row r="176" spans="1:1">
      <c r="A176" s="1727" t="s">
        <v>2324</v>
      </c>
    </row>
    <row r="177" spans="1:1">
      <c r="A177" s="1727" t="s">
        <v>2325</v>
      </c>
    </row>
    <row r="178" spans="1:1">
      <c r="A178" s="1727"/>
    </row>
    <row r="179" spans="1:1">
      <c r="A179" s="1727" t="s">
        <v>2326</v>
      </c>
    </row>
    <row r="180" spans="1:1">
      <c r="A180" s="1727">
        <v>15</v>
      </c>
    </row>
    <row r="181" spans="1:1">
      <c r="A181" s="1727" t="s">
        <v>2327</v>
      </c>
    </row>
    <row r="182" spans="1:1">
      <c r="A182" s="1727" t="s">
        <v>2328</v>
      </c>
    </row>
    <row r="183" spans="1:1">
      <c r="A183" s="1727" t="s">
        <v>2329</v>
      </c>
    </row>
    <row r="184" spans="1:1">
      <c r="A184" s="1727" t="s">
        <v>2330</v>
      </c>
    </row>
    <row r="185" spans="1:1">
      <c r="A185" s="1727" t="s">
        <v>2331</v>
      </c>
    </row>
    <row r="186" spans="1:1">
      <c r="A186" s="1727" t="s">
        <v>2332</v>
      </c>
    </row>
    <row r="187" spans="1:1">
      <c r="A187" s="1727" t="s">
        <v>2333</v>
      </c>
    </row>
    <row r="188" spans="1:1">
      <c r="A188" s="1727" t="s">
        <v>2334</v>
      </c>
    </row>
    <row r="189" spans="1:1">
      <c r="A189" s="1727" t="s">
        <v>2335</v>
      </c>
    </row>
    <row r="190" spans="1:1">
      <c r="A190" s="1727" t="s">
        <v>49</v>
      </c>
    </row>
    <row r="191" spans="1:1">
      <c r="A191" s="1727" t="s">
        <v>2336</v>
      </c>
    </row>
    <row r="192" spans="1:1">
      <c r="A192" s="1727" t="s">
        <v>2337</v>
      </c>
    </row>
    <row r="193" spans="1:1">
      <c r="A193" s="1727" t="s">
        <v>2338</v>
      </c>
    </row>
    <row r="194" spans="1:1">
      <c r="A194" s="1727" t="s">
        <v>2339</v>
      </c>
    </row>
    <row r="195" spans="1:1">
      <c r="A195" s="1727" t="s">
        <v>2340</v>
      </c>
    </row>
    <row r="196" spans="1:1">
      <c r="A196" s="1727" t="s">
        <v>2341</v>
      </c>
    </row>
    <row r="197" spans="1:1">
      <c r="A197" s="1727" t="s">
        <v>2342</v>
      </c>
    </row>
    <row r="198" spans="1:1">
      <c r="A198" s="1727">
        <v>16</v>
      </c>
    </row>
    <row r="199" spans="1:1">
      <c r="A199" s="1727" t="s">
        <v>2343</v>
      </c>
    </row>
    <row r="200" spans="1:1">
      <c r="A200" s="1727" t="s">
        <v>2344</v>
      </c>
    </row>
    <row r="201" spans="1:1">
      <c r="A201" s="1727" t="s">
        <v>2345</v>
      </c>
    </row>
    <row r="202" spans="1:1">
      <c r="A202" s="1727" t="s">
        <v>2346</v>
      </c>
    </row>
    <row r="203" spans="1:1">
      <c r="A203" s="1727" t="s">
        <v>2347</v>
      </c>
    </row>
    <row r="204" spans="1:1">
      <c r="A204" s="1727" t="s">
        <v>2348</v>
      </c>
    </row>
    <row r="205" spans="1:1">
      <c r="A205" s="1727" t="s">
        <v>2349</v>
      </c>
    </row>
    <row r="206" spans="1:1">
      <c r="A206" s="1727"/>
    </row>
    <row r="207" spans="1:1">
      <c r="A207" s="1727" t="s">
        <v>2342</v>
      </c>
    </row>
    <row r="208" spans="1:1">
      <c r="A208" s="1727">
        <v>16</v>
      </c>
    </row>
    <row r="209" spans="1:1">
      <c r="A209" s="1727" t="s">
        <v>2343</v>
      </c>
    </row>
    <row r="210" spans="1:1">
      <c r="A210" s="1727" t="s">
        <v>2344</v>
      </c>
    </row>
    <row r="211" spans="1:1">
      <c r="A211" s="1727" t="s">
        <v>2345</v>
      </c>
    </row>
    <row r="212" spans="1:1">
      <c r="A212" s="1727" t="s">
        <v>2346</v>
      </c>
    </row>
    <row r="213" spans="1:1">
      <c r="A213" s="1727" t="s">
        <v>2347</v>
      </c>
    </row>
    <row r="214" spans="1:1">
      <c r="A214" s="1727" t="s">
        <v>2348</v>
      </c>
    </row>
    <row r="215" spans="1:1">
      <c r="A215" s="1727" t="s">
        <v>2349</v>
      </c>
    </row>
    <row r="216" spans="1:1">
      <c r="A216" s="1727"/>
    </row>
    <row r="217" spans="1:1">
      <c r="A217" s="1727" t="s">
        <v>2350</v>
      </c>
    </row>
    <row r="218" spans="1:1">
      <c r="A218" s="1727" t="s">
        <v>2351</v>
      </c>
    </row>
    <row r="219" spans="1:1">
      <c r="A219" s="1727" t="s">
        <v>2352</v>
      </c>
    </row>
    <row r="220" spans="1:1">
      <c r="A220" s="1727">
        <v>18</v>
      </c>
    </row>
    <row r="221" spans="1:1">
      <c r="A221" s="1727" t="s">
        <v>2353</v>
      </c>
    </row>
    <row r="222" spans="1:1">
      <c r="A222" s="1727">
        <v>19</v>
      </c>
    </row>
    <row r="223" spans="1:1">
      <c r="A223" s="1727" t="s">
        <v>2354</v>
      </c>
    </row>
    <row r="224" spans="1:1">
      <c r="A224" s="1727" t="s">
        <v>2355</v>
      </c>
    </row>
    <row r="225" spans="1:1">
      <c r="A225" s="1727" t="s">
        <v>2356</v>
      </c>
    </row>
    <row r="226" spans="1:1">
      <c r="A226" s="1727" t="s">
        <v>2357</v>
      </c>
    </row>
    <row r="227" spans="1:1">
      <c r="A227" s="1727" t="s">
        <v>2358</v>
      </c>
    </row>
    <row r="228" spans="1:1">
      <c r="A228" s="1727" t="s">
        <v>2359</v>
      </c>
    </row>
    <row r="229" spans="1:1">
      <c r="A229" s="1727" t="s">
        <v>2360</v>
      </c>
    </row>
    <row r="230" spans="1:1">
      <c r="A230" s="1727" t="s">
        <v>2361</v>
      </c>
    </row>
    <row r="231" spans="1:1">
      <c r="A231" s="1727"/>
    </row>
    <row r="232" spans="1:1">
      <c r="A232" s="1727" t="s">
        <v>2362</v>
      </c>
    </row>
    <row r="233" spans="1:1">
      <c r="A233" s="1727">
        <v>20</v>
      </c>
    </row>
    <row r="234" spans="1:1">
      <c r="A234" s="1727" t="s">
        <v>2363</v>
      </c>
    </row>
    <row r="235" spans="1:1">
      <c r="A235" s="1727" t="s">
        <v>2364</v>
      </c>
    </row>
    <row r="236" spans="1:1">
      <c r="A236" s="1727" t="s">
        <v>2365</v>
      </c>
    </row>
    <row r="237" spans="1:1">
      <c r="A237" s="1727" t="s">
        <v>2366</v>
      </c>
    </row>
    <row r="238" spans="1:1">
      <c r="A238" s="1727" t="s">
        <v>2367</v>
      </c>
    </row>
    <row r="239" spans="1:1">
      <c r="A239" s="1727" t="s">
        <v>2368</v>
      </c>
    </row>
    <row r="240" spans="1:1">
      <c r="A240" s="1727" t="s">
        <v>2369</v>
      </c>
    </row>
    <row r="241" spans="1:1">
      <c r="A241" s="1727" t="s">
        <v>2370</v>
      </c>
    </row>
    <row r="242" spans="1:1">
      <c r="A242" s="1727" t="s">
        <v>2371</v>
      </c>
    </row>
    <row r="243" spans="1:1">
      <c r="A243" s="1727"/>
    </row>
    <row r="244" spans="1:1">
      <c r="A244" s="1727" t="s">
        <v>2362</v>
      </c>
    </row>
    <row r="245" spans="1:1">
      <c r="A245" s="1727">
        <v>21</v>
      </c>
    </row>
    <row r="246" spans="1:1">
      <c r="A246" s="1727" t="s">
        <v>2372</v>
      </c>
    </row>
    <row r="247" spans="1:1">
      <c r="A247" s="1727" t="s">
        <v>2373</v>
      </c>
    </row>
    <row r="248" spans="1:1">
      <c r="A248" s="1727" t="s">
        <v>2374</v>
      </c>
    </row>
    <row r="249" spans="1:1">
      <c r="A249" s="1727" t="s">
        <v>2375</v>
      </c>
    </row>
    <row r="250" spans="1:1">
      <c r="A250" s="1727" t="s">
        <v>2376</v>
      </c>
    </row>
    <row r="251" spans="1:1">
      <c r="A251" s="1727" t="s">
        <v>2377</v>
      </c>
    </row>
    <row r="252" spans="1:1">
      <c r="A252" s="1727" t="s">
        <v>2378</v>
      </c>
    </row>
    <row r="253" spans="1:1">
      <c r="A253" s="1727" t="s">
        <v>2379</v>
      </c>
    </row>
    <row r="254" spans="1:1">
      <c r="A254" s="1727"/>
    </row>
    <row r="255" spans="1:1">
      <c r="A255" s="1727" t="s">
        <v>2380</v>
      </c>
    </row>
    <row r="256" spans="1:1">
      <c r="A256" s="1727">
        <v>22</v>
      </c>
    </row>
    <row r="257" spans="1:1">
      <c r="A257" s="1727" t="s">
        <v>2381</v>
      </c>
    </row>
    <row r="258" spans="1:1">
      <c r="A258" s="1727" t="s">
        <v>2382</v>
      </c>
    </row>
    <row r="259" spans="1:1">
      <c r="A259" s="1727" t="s">
        <v>2383</v>
      </c>
    </row>
    <row r="260" spans="1:1">
      <c r="A260" s="1727" t="s">
        <v>2384</v>
      </c>
    </row>
    <row r="261" spans="1:1">
      <c r="A261" s="1727" t="s">
        <v>2385</v>
      </c>
    </row>
    <row r="262" spans="1:1">
      <c r="A262" s="1727" t="s">
        <v>2386</v>
      </c>
    </row>
    <row r="263" spans="1:1">
      <c r="A263" s="1727" t="s">
        <v>2387</v>
      </c>
    </row>
    <row r="264" spans="1:1">
      <c r="A264" s="1727" t="s">
        <v>2388</v>
      </c>
    </row>
    <row r="265" spans="1:1">
      <c r="A265" s="1727"/>
    </row>
    <row r="270" spans="1:1" ht="25.5">
      <c r="A270" s="1728" t="s">
        <v>404</v>
      </c>
    </row>
    <row r="271" spans="1:1" ht="52.5">
      <c r="A271" s="1729" t="s">
        <v>3315</v>
      </c>
    </row>
    <row r="272" spans="1:1">
      <c r="A272" s="1730"/>
    </row>
    <row r="273" spans="1:1" ht="42">
      <c r="A273" s="1729" t="s">
        <v>3316</v>
      </c>
    </row>
    <row r="274" spans="1:1">
      <c r="A274" s="1730"/>
    </row>
    <row r="275" spans="1:1" ht="31.5">
      <c r="A275" s="1729" t="s">
        <v>3317</v>
      </c>
    </row>
    <row r="276" spans="1:1">
      <c r="A276" s="1730"/>
    </row>
    <row r="277" spans="1:1" ht="31.5">
      <c r="A277" s="1729" t="s">
        <v>3318</v>
      </c>
    </row>
    <row r="278" spans="1:1">
      <c r="A278" s="1730"/>
    </row>
    <row r="279" spans="1:1" ht="42">
      <c r="A279" s="1729" t="s">
        <v>3319</v>
      </c>
    </row>
    <row r="280" spans="1:1">
      <c r="A280" s="1730"/>
    </row>
    <row r="281" spans="1:1" ht="31.5">
      <c r="A281" s="1729" t="s">
        <v>3320</v>
      </c>
    </row>
  </sheetData>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C00000"/>
  </sheetPr>
  <dimension ref="A1:A281"/>
  <sheetViews>
    <sheetView workbookViewId="0"/>
  </sheetViews>
  <sheetFormatPr baseColWidth="10" defaultRowHeight="12.75"/>
  <cols>
    <col min="1" max="1" width="57" customWidth="1"/>
  </cols>
  <sheetData>
    <row r="1" spans="1:1">
      <c r="A1" s="1342"/>
    </row>
    <row r="2" spans="1:1">
      <c r="A2" s="1342" t="s">
        <v>2181</v>
      </c>
    </row>
    <row r="3" spans="1:1">
      <c r="A3" s="1342" t="s">
        <v>2182</v>
      </c>
    </row>
    <row r="4" spans="1:1">
      <c r="A4" s="1342"/>
    </row>
    <row r="5" spans="1:1">
      <c r="A5" s="1342"/>
    </row>
    <row r="6" spans="1:1">
      <c r="A6" s="1342" t="s">
        <v>49</v>
      </c>
    </row>
    <row r="7" spans="1:1">
      <c r="A7" s="1342" t="s">
        <v>2183</v>
      </c>
    </row>
    <row r="8" spans="1:1">
      <c r="A8" s="1342">
        <v>1</v>
      </c>
    </row>
    <row r="9" spans="1:1">
      <c r="A9" s="1342" t="s">
        <v>2184</v>
      </c>
    </row>
    <row r="10" spans="1:1">
      <c r="A10" s="1342" t="s">
        <v>2185</v>
      </c>
    </row>
    <row r="11" spans="1:1">
      <c r="A11" s="1342" t="s">
        <v>2186</v>
      </c>
    </row>
    <row r="12" spans="1:1">
      <c r="A12" s="1342" t="s">
        <v>2187</v>
      </c>
    </row>
    <row r="13" spans="1:1">
      <c r="A13" s="1342" t="s">
        <v>2188</v>
      </c>
    </row>
    <row r="14" spans="1:1">
      <c r="A14" s="1342" t="s">
        <v>2189</v>
      </c>
    </row>
    <row r="15" spans="1:1">
      <c r="A15" s="1342" t="s">
        <v>2190</v>
      </c>
    </row>
    <row r="16" spans="1:1">
      <c r="A16" s="1342" t="s">
        <v>2191</v>
      </c>
    </row>
    <row r="17" spans="1:1">
      <c r="A17" s="1342" t="s">
        <v>2192</v>
      </c>
    </row>
    <row r="18" spans="1:1">
      <c r="A18" s="1342" t="s">
        <v>2193</v>
      </c>
    </row>
    <row r="19" spans="1:1">
      <c r="A19" s="1342" t="s">
        <v>2194</v>
      </c>
    </row>
    <row r="20" spans="1:1">
      <c r="A20" s="1342">
        <v>2</v>
      </c>
    </row>
    <row r="21" spans="1:1">
      <c r="A21" s="1342" t="s">
        <v>2195</v>
      </c>
    </row>
    <row r="22" spans="1:1">
      <c r="A22" s="1342" t="s">
        <v>2196</v>
      </c>
    </row>
    <row r="23" spans="1:1">
      <c r="A23" s="1342" t="s">
        <v>2197</v>
      </c>
    </row>
    <row r="24" spans="1:1">
      <c r="A24" s="1342" t="s">
        <v>2198</v>
      </c>
    </row>
    <row r="25" spans="1:1">
      <c r="A25" s="1342" t="s">
        <v>2199</v>
      </c>
    </row>
    <row r="26" spans="1:1">
      <c r="A26" s="1342" t="s">
        <v>2200</v>
      </c>
    </row>
    <row r="27" spans="1:1">
      <c r="A27" s="1342" t="s">
        <v>2201</v>
      </c>
    </row>
    <row r="28" spans="1:1">
      <c r="A28" s="1342" t="s">
        <v>2202</v>
      </c>
    </row>
    <row r="29" spans="1:1">
      <c r="A29" s="1342" t="s">
        <v>2203</v>
      </c>
    </row>
    <row r="30" spans="1:1">
      <c r="A30" s="1342" t="s">
        <v>2204</v>
      </c>
    </row>
    <row r="31" spans="1:1">
      <c r="A31" s="1342">
        <v>3</v>
      </c>
    </row>
    <row r="32" spans="1:1">
      <c r="A32" s="1342">
        <v>4</v>
      </c>
    </row>
    <row r="33" spans="1:1">
      <c r="A33" s="1342" t="s">
        <v>2205</v>
      </c>
    </row>
    <row r="34" spans="1:1">
      <c r="A34" s="1342" t="s">
        <v>2206</v>
      </c>
    </row>
    <row r="35" spans="1:1">
      <c r="A35" s="1342" t="s">
        <v>2207</v>
      </c>
    </row>
    <row r="36" spans="1:1">
      <c r="A36" s="1342" t="s">
        <v>2208</v>
      </c>
    </row>
    <row r="37" spans="1:1">
      <c r="A37" s="1342" t="s">
        <v>2209</v>
      </c>
    </row>
    <row r="38" spans="1:1">
      <c r="A38" s="1342" t="s">
        <v>2210</v>
      </c>
    </row>
    <row r="39" spans="1:1">
      <c r="A39" s="1342" t="s">
        <v>2211</v>
      </c>
    </row>
    <row r="40" spans="1:1">
      <c r="A40" s="1342" t="s">
        <v>2212</v>
      </c>
    </row>
    <row r="41" spans="1:1">
      <c r="A41" s="1342" t="s">
        <v>2213</v>
      </c>
    </row>
    <row r="42" spans="1:1">
      <c r="A42" s="1342" t="s">
        <v>2195</v>
      </c>
    </row>
    <row r="43" spans="1:1">
      <c r="A43" s="1342">
        <v>5</v>
      </c>
    </row>
    <row r="44" spans="1:1">
      <c r="A44" s="1342" t="s">
        <v>2214</v>
      </c>
    </row>
    <row r="45" spans="1:1">
      <c r="A45" s="1342" t="s">
        <v>2215</v>
      </c>
    </row>
    <row r="46" spans="1:1">
      <c r="A46" s="1342" t="s">
        <v>2216</v>
      </c>
    </row>
    <row r="47" spans="1:1">
      <c r="A47" s="1342" t="s">
        <v>2217</v>
      </c>
    </row>
    <row r="48" spans="1:1">
      <c r="A48" s="1342" t="s">
        <v>2218</v>
      </c>
    </row>
    <row r="49" spans="1:1">
      <c r="A49" s="1342" t="s">
        <v>2219</v>
      </c>
    </row>
    <row r="50" spans="1:1">
      <c r="A50" s="1342" t="s">
        <v>2220</v>
      </c>
    </row>
    <row r="51" spans="1:1">
      <c r="A51" s="1342" t="s">
        <v>2221</v>
      </c>
    </row>
    <row r="52" spans="1:1">
      <c r="A52" s="1342" t="s">
        <v>2222</v>
      </c>
    </row>
    <row r="53" spans="1:1">
      <c r="A53" s="1342" t="s">
        <v>2195</v>
      </c>
    </row>
    <row r="54" spans="1:1">
      <c r="A54" s="1342" t="s">
        <v>2195</v>
      </c>
    </row>
    <row r="55" spans="1:1">
      <c r="A55" s="1342" t="s">
        <v>2223</v>
      </c>
    </row>
    <row r="56" spans="1:1">
      <c r="A56" s="1342" t="s">
        <v>2224</v>
      </c>
    </row>
    <row r="57" spans="1:1">
      <c r="A57" s="1342" t="s">
        <v>2225</v>
      </c>
    </row>
    <row r="58" spans="1:1">
      <c r="A58" s="1342" t="s">
        <v>2226</v>
      </c>
    </row>
    <row r="59" spans="1:1">
      <c r="A59" s="1342" t="s">
        <v>2227</v>
      </c>
    </row>
    <row r="60" spans="1:1">
      <c r="A60" s="1342" t="s">
        <v>2228</v>
      </c>
    </row>
    <row r="61" spans="1:1">
      <c r="A61" s="1342" t="s">
        <v>2229</v>
      </c>
    </row>
    <row r="62" spans="1:1">
      <c r="A62" s="1342" t="s">
        <v>2230</v>
      </c>
    </row>
    <row r="63" spans="1:1">
      <c r="A63" s="1342">
        <v>6</v>
      </c>
    </row>
    <row r="64" spans="1:1">
      <c r="A64" s="1342" t="s">
        <v>2195</v>
      </c>
    </row>
    <row r="65" spans="1:1">
      <c r="A65" s="1342" t="s">
        <v>2231</v>
      </c>
    </row>
    <row r="66" spans="1:1">
      <c r="A66" s="1342" t="s">
        <v>2232</v>
      </c>
    </row>
    <row r="67" spans="1:1">
      <c r="A67" s="1342" t="s">
        <v>2233</v>
      </c>
    </row>
    <row r="68" spans="1:1">
      <c r="A68" s="1342" t="s">
        <v>2234</v>
      </c>
    </row>
    <row r="69" spans="1:1">
      <c r="A69" s="1342" t="s">
        <v>2235</v>
      </c>
    </row>
    <row r="70" spans="1:1">
      <c r="A70" s="1342" t="s">
        <v>2236</v>
      </c>
    </row>
    <row r="71" spans="1:1">
      <c r="A71" s="1342" t="s">
        <v>2237</v>
      </c>
    </row>
    <row r="72" spans="1:1">
      <c r="A72" s="1342" t="s">
        <v>2238</v>
      </c>
    </row>
    <row r="73" spans="1:1">
      <c r="A73" s="1342" t="s">
        <v>2239</v>
      </c>
    </row>
    <row r="74" spans="1:1">
      <c r="A74" s="1342">
        <v>7</v>
      </c>
    </row>
    <row r="75" spans="1:1">
      <c r="A75" s="1342">
        <v>8</v>
      </c>
    </row>
    <row r="76" spans="1:1">
      <c r="A76" s="1342" t="s">
        <v>49</v>
      </c>
    </row>
    <row r="77" spans="1:1">
      <c r="A77" s="1342" t="s">
        <v>2240</v>
      </c>
    </row>
    <row r="78" spans="1:1">
      <c r="A78" s="1342" t="s">
        <v>2241</v>
      </c>
    </row>
    <row r="79" spans="1:1">
      <c r="A79" s="1342" t="s">
        <v>2242</v>
      </c>
    </row>
    <row r="80" spans="1:1">
      <c r="A80" s="1342" t="s">
        <v>2243</v>
      </c>
    </row>
    <row r="81" spans="1:1">
      <c r="A81" s="1342" t="s">
        <v>2244</v>
      </c>
    </row>
    <row r="82" spans="1:1">
      <c r="A82" s="1342" t="s">
        <v>2245</v>
      </c>
    </row>
    <row r="83" spans="1:1">
      <c r="A83" s="1342" t="s">
        <v>2246</v>
      </c>
    </row>
    <row r="84" spans="1:1">
      <c r="A84" s="1342" t="s">
        <v>2247</v>
      </c>
    </row>
    <row r="85" spans="1:1">
      <c r="A85" s="1342" t="s">
        <v>2248</v>
      </c>
    </row>
    <row r="86" spans="1:1">
      <c r="A86" s="1342" t="s">
        <v>2249</v>
      </c>
    </row>
    <row r="87" spans="1:1">
      <c r="A87" s="1342" t="s">
        <v>2250</v>
      </c>
    </row>
    <row r="88" spans="1:1">
      <c r="A88" s="1342" t="s">
        <v>2251</v>
      </c>
    </row>
    <row r="89" spans="1:1">
      <c r="A89" s="1342" t="s">
        <v>2252</v>
      </c>
    </row>
    <row r="90" spans="1:1">
      <c r="A90" s="1342" t="s">
        <v>2253</v>
      </c>
    </row>
    <row r="91" spans="1:1">
      <c r="A91" s="1342" t="s">
        <v>2195</v>
      </c>
    </row>
    <row r="92" spans="1:1">
      <c r="A92" s="1342"/>
    </row>
    <row r="93" spans="1:1">
      <c r="A93" s="1342" t="s">
        <v>2254</v>
      </c>
    </row>
    <row r="94" spans="1:1">
      <c r="A94" s="1342" t="s">
        <v>2255</v>
      </c>
    </row>
    <row r="95" spans="1:1">
      <c r="A95" s="1342" t="s">
        <v>2256</v>
      </c>
    </row>
    <row r="96" spans="1:1">
      <c r="A96" s="1342" t="s">
        <v>2257</v>
      </c>
    </row>
    <row r="97" spans="1:1">
      <c r="A97" s="1342" t="s">
        <v>2258</v>
      </c>
    </row>
    <row r="98" spans="1:1">
      <c r="A98" s="1342" t="s">
        <v>2259</v>
      </c>
    </row>
    <row r="99" spans="1:1">
      <c r="A99" s="1342" t="s">
        <v>2260</v>
      </c>
    </row>
    <row r="100" spans="1:1">
      <c r="A100" s="1342" t="s">
        <v>2261</v>
      </c>
    </row>
    <row r="101" spans="1:1">
      <c r="A101" s="1342" t="s">
        <v>2262</v>
      </c>
    </row>
    <row r="102" spans="1:1">
      <c r="A102" s="1342">
        <v>9</v>
      </c>
    </row>
    <row r="103" spans="1:1">
      <c r="A103" s="1342" t="s">
        <v>2195</v>
      </c>
    </row>
    <row r="104" spans="1:1">
      <c r="A104" s="1342">
        <v>10</v>
      </c>
    </row>
    <row r="105" spans="1:1">
      <c r="A105" s="1342" t="s">
        <v>49</v>
      </c>
    </row>
    <row r="106" spans="1:1">
      <c r="A106" s="1342" t="s">
        <v>2240</v>
      </c>
    </row>
    <row r="107" spans="1:1">
      <c r="A107" s="1342" t="s">
        <v>2263</v>
      </c>
    </row>
    <row r="108" spans="1:1">
      <c r="A108" s="1342" t="s">
        <v>2264</v>
      </c>
    </row>
    <row r="109" spans="1:1">
      <c r="A109" s="1342" t="s">
        <v>2265</v>
      </c>
    </row>
    <row r="110" spans="1:1">
      <c r="A110" s="1342" t="s">
        <v>2266</v>
      </c>
    </row>
    <row r="111" spans="1:1">
      <c r="A111" s="1342" t="s">
        <v>2267</v>
      </c>
    </row>
    <row r="112" spans="1:1">
      <c r="A112" s="1342" t="s">
        <v>2268</v>
      </c>
    </row>
    <row r="113" spans="1:1">
      <c r="A113" s="1342" t="s">
        <v>2269</v>
      </c>
    </row>
    <row r="114" spans="1:1">
      <c r="A114" s="1342" t="s">
        <v>2270</v>
      </c>
    </row>
    <row r="115" spans="1:1">
      <c r="A115" s="1342" t="s">
        <v>2195</v>
      </c>
    </row>
    <row r="116" spans="1:1">
      <c r="A116" s="1342"/>
    </row>
    <row r="117" spans="1:1">
      <c r="A117" s="1342" t="s">
        <v>2195</v>
      </c>
    </row>
    <row r="118" spans="1:1">
      <c r="A118" s="1342">
        <v>11</v>
      </c>
    </row>
    <row r="119" spans="1:1">
      <c r="A119" s="1342" t="s">
        <v>2271</v>
      </c>
    </row>
    <row r="120" spans="1:1">
      <c r="A120" s="1342" t="s">
        <v>2272</v>
      </c>
    </row>
    <row r="121" spans="1:1">
      <c r="A121" s="1342" t="s">
        <v>2273</v>
      </c>
    </row>
    <row r="122" spans="1:1">
      <c r="A122" s="1342" t="s">
        <v>2274</v>
      </c>
    </row>
    <row r="123" spans="1:1">
      <c r="A123" s="1342" t="s">
        <v>2275</v>
      </c>
    </row>
    <row r="124" spans="1:1">
      <c r="A124" s="1342" t="s">
        <v>2276</v>
      </c>
    </row>
    <row r="125" spans="1:1">
      <c r="A125" s="1342" t="s">
        <v>2277</v>
      </c>
    </row>
    <row r="126" spans="1:1">
      <c r="A126" s="1342" t="s">
        <v>2278</v>
      </c>
    </row>
    <row r="127" spans="1:1">
      <c r="A127" s="1342" t="s">
        <v>2279</v>
      </c>
    </row>
    <row r="128" spans="1:1">
      <c r="A128" s="1342" t="s">
        <v>2280</v>
      </c>
    </row>
    <row r="129" spans="1:1">
      <c r="A129" s="1342" t="s">
        <v>2281</v>
      </c>
    </row>
    <row r="130" spans="1:1">
      <c r="A130" s="1342" t="s">
        <v>2282</v>
      </c>
    </row>
    <row r="131" spans="1:1">
      <c r="A131" s="1342"/>
    </row>
    <row r="132" spans="1:1">
      <c r="A132" s="1342" t="s">
        <v>2283</v>
      </c>
    </row>
    <row r="133" spans="1:1">
      <c r="A133" s="1342" t="s">
        <v>2284</v>
      </c>
    </row>
    <row r="134" spans="1:1">
      <c r="A134" s="1342">
        <v>12</v>
      </c>
    </row>
    <row r="135" spans="1:1">
      <c r="A135" s="1342" t="s">
        <v>2285</v>
      </c>
    </row>
    <row r="136" spans="1:1">
      <c r="A136" s="1342" t="s">
        <v>2286</v>
      </c>
    </row>
    <row r="137" spans="1:1">
      <c r="A137" s="1342" t="s">
        <v>2287</v>
      </c>
    </row>
    <row r="138" spans="1:1">
      <c r="A138" s="1342" t="s">
        <v>2288</v>
      </c>
    </row>
    <row r="139" spans="1:1">
      <c r="A139" s="1342" t="s">
        <v>2289</v>
      </c>
    </row>
    <row r="140" spans="1:1">
      <c r="A140" s="1342" t="s">
        <v>2290</v>
      </c>
    </row>
    <row r="141" spans="1:1">
      <c r="A141" s="1342" t="s">
        <v>2291</v>
      </c>
    </row>
    <row r="142" spans="1:1">
      <c r="A142" s="1342" t="s">
        <v>2292</v>
      </c>
    </row>
    <row r="143" spans="1:1">
      <c r="A143" s="1342" t="s">
        <v>2293</v>
      </c>
    </row>
    <row r="144" spans="1:1">
      <c r="A144" s="1342" t="s">
        <v>2294</v>
      </c>
    </row>
    <row r="145" spans="1:1">
      <c r="A145" s="1342" t="s">
        <v>2295</v>
      </c>
    </row>
    <row r="146" spans="1:1">
      <c r="A146" s="1342" t="s">
        <v>2296</v>
      </c>
    </row>
    <row r="147" spans="1:1">
      <c r="A147" s="1342" t="s">
        <v>2297</v>
      </c>
    </row>
    <row r="148" spans="1:1">
      <c r="A148" s="1342" t="s">
        <v>2298</v>
      </c>
    </row>
    <row r="149" spans="1:1">
      <c r="A149" s="1342" t="s">
        <v>2299</v>
      </c>
    </row>
    <row r="150" spans="1:1">
      <c r="A150" s="1342" t="s">
        <v>2300</v>
      </c>
    </row>
    <row r="151" spans="1:1">
      <c r="A151" s="1342" t="s">
        <v>2301</v>
      </c>
    </row>
    <row r="152" spans="1:1">
      <c r="A152" s="1342" t="s">
        <v>2302</v>
      </c>
    </row>
    <row r="153" spans="1:1">
      <c r="A153" s="1342" t="s">
        <v>2303</v>
      </c>
    </row>
    <row r="154" spans="1:1">
      <c r="A154" s="1342" t="s">
        <v>2304</v>
      </c>
    </row>
    <row r="155" spans="1:1">
      <c r="A155" s="1342" t="s">
        <v>2305</v>
      </c>
    </row>
    <row r="156" spans="1:1">
      <c r="A156" s="1342" t="s">
        <v>2306</v>
      </c>
    </row>
    <row r="157" spans="1:1">
      <c r="A157" s="1342" t="s">
        <v>2307</v>
      </c>
    </row>
    <row r="158" spans="1:1">
      <c r="A158" s="1342" t="s">
        <v>2308</v>
      </c>
    </row>
    <row r="159" spans="1:1">
      <c r="A159" s="1342" t="s">
        <v>2309</v>
      </c>
    </row>
    <row r="160" spans="1:1">
      <c r="A160" s="1342" t="s">
        <v>2310</v>
      </c>
    </row>
    <row r="161" spans="1:1">
      <c r="A161" s="1342">
        <v>13</v>
      </c>
    </row>
    <row r="162" spans="1:1">
      <c r="A162" s="1342" t="s">
        <v>2311</v>
      </c>
    </row>
    <row r="163" spans="1:1">
      <c r="A163" s="1342">
        <v>14</v>
      </c>
    </row>
    <row r="164" spans="1:1">
      <c r="A164" s="1342" t="s">
        <v>2312</v>
      </c>
    </row>
    <row r="165" spans="1:1">
      <c r="A165" s="1342" t="s">
        <v>2313</v>
      </c>
    </row>
    <row r="166" spans="1:1">
      <c r="A166" s="1342" t="s">
        <v>2314</v>
      </c>
    </row>
    <row r="167" spans="1:1">
      <c r="A167" s="1342" t="s">
        <v>2315</v>
      </c>
    </row>
    <row r="168" spans="1:1">
      <c r="A168" s="1342" t="s">
        <v>2316</v>
      </c>
    </row>
    <row r="169" spans="1:1">
      <c r="A169" s="1342" t="s">
        <v>2317</v>
      </c>
    </row>
    <row r="170" spans="1:1">
      <c r="A170" s="1342" t="s">
        <v>2318</v>
      </c>
    </row>
    <row r="171" spans="1:1">
      <c r="A171" s="1342" t="s">
        <v>2319</v>
      </c>
    </row>
    <row r="172" spans="1:1">
      <c r="A172" s="1342" t="s">
        <v>2320</v>
      </c>
    </row>
    <row r="173" spans="1:1">
      <c r="A173" s="1342" t="s">
        <v>2321</v>
      </c>
    </row>
    <row r="174" spans="1:1">
      <c r="A174" s="1342" t="s">
        <v>2322</v>
      </c>
    </row>
    <row r="175" spans="1:1">
      <c r="A175" s="1342" t="s">
        <v>2323</v>
      </c>
    </row>
    <row r="176" spans="1:1">
      <c r="A176" s="1342" t="s">
        <v>2324</v>
      </c>
    </row>
    <row r="177" spans="1:1">
      <c r="A177" s="1342" t="s">
        <v>2325</v>
      </c>
    </row>
    <row r="178" spans="1:1">
      <c r="A178" s="1342"/>
    </row>
    <row r="179" spans="1:1">
      <c r="A179" s="1342" t="s">
        <v>2326</v>
      </c>
    </row>
    <row r="180" spans="1:1">
      <c r="A180" s="1342">
        <v>15</v>
      </c>
    </row>
    <row r="181" spans="1:1">
      <c r="A181" s="1342" t="s">
        <v>2327</v>
      </c>
    </row>
    <row r="182" spans="1:1">
      <c r="A182" s="1342" t="s">
        <v>2328</v>
      </c>
    </row>
    <row r="183" spans="1:1">
      <c r="A183" s="1342" t="s">
        <v>2329</v>
      </c>
    </row>
    <row r="184" spans="1:1">
      <c r="A184" s="1342" t="s">
        <v>2330</v>
      </c>
    </row>
    <row r="185" spans="1:1">
      <c r="A185" s="1342" t="s">
        <v>2331</v>
      </c>
    </row>
    <row r="186" spans="1:1">
      <c r="A186" s="1342" t="s">
        <v>2332</v>
      </c>
    </row>
    <row r="187" spans="1:1">
      <c r="A187" s="1342" t="s">
        <v>2333</v>
      </c>
    </row>
    <row r="188" spans="1:1">
      <c r="A188" s="1342" t="s">
        <v>2334</v>
      </c>
    </row>
    <row r="189" spans="1:1">
      <c r="A189" s="1342" t="s">
        <v>2335</v>
      </c>
    </row>
    <row r="190" spans="1:1">
      <c r="A190" s="1342" t="s">
        <v>49</v>
      </c>
    </row>
    <row r="191" spans="1:1">
      <c r="A191" s="1342" t="s">
        <v>2336</v>
      </c>
    </row>
    <row r="192" spans="1:1">
      <c r="A192" s="1342" t="s">
        <v>2337</v>
      </c>
    </row>
    <row r="193" spans="1:1">
      <c r="A193" s="1342" t="s">
        <v>2338</v>
      </c>
    </row>
    <row r="194" spans="1:1">
      <c r="A194" s="1342" t="s">
        <v>2339</v>
      </c>
    </row>
    <row r="195" spans="1:1">
      <c r="A195" s="1342" t="s">
        <v>2340</v>
      </c>
    </row>
    <row r="196" spans="1:1">
      <c r="A196" s="1342" t="s">
        <v>2341</v>
      </c>
    </row>
    <row r="197" spans="1:1">
      <c r="A197" s="1342" t="s">
        <v>2342</v>
      </c>
    </row>
    <row r="198" spans="1:1">
      <c r="A198" s="1342">
        <v>16</v>
      </c>
    </row>
    <row r="199" spans="1:1">
      <c r="A199" s="1342" t="s">
        <v>2343</v>
      </c>
    </row>
    <row r="200" spans="1:1">
      <c r="A200" s="1342" t="s">
        <v>2344</v>
      </c>
    </row>
    <row r="201" spans="1:1">
      <c r="A201" s="1342" t="s">
        <v>2345</v>
      </c>
    </row>
    <row r="202" spans="1:1">
      <c r="A202" s="1342" t="s">
        <v>2346</v>
      </c>
    </row>
    <row r="203" spans="1:1">
      <c r="A203" s="1342" t="s">
        <v>2347</v>
      </c>
    </row>
    <row r="204" spans="1:1">
      <c r="A204" s="1342" t="s">
        <v>2348</v>
      </c>
    </row>
    <row r="205" spans="1:1">
      <c r="A205" s="1342" t="s">
        <v>2349</v>
      </c>
    </row>
    <row r="206" spans="1:1">
      <c r="A206" s="1342"/>
    </row>
    <row r="207" spans="1:1">
      <c r="A207" s="1342" t="s">
        <v>2342</v>
      </c>
    </row>
    <row r="208" spans="1:1">
      <c r="A208" s="1342">
        <v>16</v>
      </c>
    </row>
    <row r="209" spans="1:1">
      <c r="A209" s="1342" t="s">
        <v>2343</v>
      </c>
    </row>
    <row r="210" spans="1:1">
      <c r="A210" s="1342" t="s">
        <v>2344</v>
      </c>
    </row>
    <row r="211" spans="1:1">
      <c r="A211" s="1342" t="s">
        <v>2345</v>
      </c>
    </row>
    <row r="212" spans="1:1">
      <c r="A212" s="1342" t="s">
        <v>2346</v>
      </c>
    </row>
    <row r="213" spans="1:1">
      <c r="A213" s="1342" t="s">
        <v>2347</v>
      </c>
    </row>
    <row r="214" spans="1:1">
      <c r="A214" s="1342" t="s">
        <v>2348</v>
      </c>
    </row>
    <row r="215" spans="1:1">
      <c r="A215" s="1342" t="s">
        <v>2349</v>
      </c>
    </row>
    <row r="216" spans="1:1">
      <c r="A216" s="1342"/>
    </row>
    <row r="217" spans="1:1">
      <c r="A217" s="1342" t="s">
        <v>2350</v>
      </c>
    </row>
    <row r="218" spans="1:1">
      <c r="A218" s="1342" t="s">
        <v>2351</v>
      </c>
    </row>
    <row r="219" spans="1:1">
      <c r="A219" s="1342" t="s">
        <v>2352</v>
      </c>
    </row>
    <row r="220" spans="1:1">
      <c r="A220" s="1342">
        <v>18</v>
      </c>
    </row>
    <row r="221" spans="1:1">
      <c r="A221" s="1342" t="s">
        <v>2353</v>
      </c>
    </row>
    <row r="222" spans="1:1">
      <c r="A222" s="1342">
        <v>19</v>
      </c>
    </row>
    <row r="223" spans="1:1">
      <c r="A223" s="1342" t="s">
        <v>2354</v>
      </c>
    </row>
    <row r="224" spans="1:1">
      <c r="A224" s="1342" t="s">
        <v>2355</v>
      </c>
    </row>
    <row r="225" spans="1:1">
      <c r="A225" s="1342" t="s">
        <v>2356</v>
      </c>
    </row>
    <row r="226" spans="1:1">
      <c r="A226" s="1342" t="s">
        <v>2357</v>
      </c>
    </row>
    <row r="227" spans="1:1">
      <c r="A227" s="1342" t="s">
        <v>2358</v>
      </c>
    </row>
    <row r="228" spans="1:1">
      <c r="A228" s="1342" t="s">
        <v>2359</v>
      </c>
    </row>
    <row r="229" spans="1:1">
      <c r="A229" s="1342" t="s">
        <v>2360</v>
      </c>
    </row>
    <row r="230" spans="1:1">
      <c r="A230" s="1342" t="s">
        <v>2361</v>
      </c>
    </row>
    <row r="231" spans="1:1">
      <c r="A231" s="1342"/>
    </row>
    <row r="232" spans="1:1">
      <c r="A232" s="1342" t="s">
        <v>2362</v>
      </c>
    </row>
    <row r="233" spans="1:1">
      <c r="A233" s="1342">
        <v>20</v>
      </c>
    </row>
    <row r="234" spans="1:1">
      <c r="A234" s="1342" t="s">
        <v>2363</v>
      </c>
    </row>
    <row r="235" spans="1:1">
      <c r="A235" s="1342" t="s">
        <v>2364</v>
      </c>
    </row>
    <row r="236" spans="1:1">
      <c r="A236" s="1342" t="s">
        <v>2365</v>
      </c>
    </row>
    <row r="237" spans="1:1">
      <c r="A237" s="1342" t="s">
        <v>2366</v>
      </c>
    </row>
    <row r="238" spans="1:1">
      <c r="A238" s="1342" t="s">
        <v>2367</v>
      </c>
    </row>
    <row r="239" spans="1:1">
      <c r="A239" s="1342" t="s">
        <v>2368</v>
      </c>
    </row>
    <row r="240" spans="1:1">
      <c r="A240" s="1342" t="s">
        <v>2369</v>
      </c>
    </row>
    <row r="241" spans="1:1">
      <c r="A241" s="1342" t="s">
        <v>2370</v>
      </c>
    </row>
    <row r="242" spans="1:1">
      <c r="A242" s="1342" t="s">
        <v>2371</v>
      </c>
    </row>
    <row r="243" spans="1:1">
      <c r="A243" s="1342"/>
    </row>
    <row r="244" spans="1:1">
      <c r="A244" s="1342" t="s">
        <v>2362</v>
      </c>
    </row>
    <row r="245" spans="1:1">
      <c r="A245" s="1342">
        <v>21</v>
      </c>
    </row>
    <row r="246" spans="1:1">
      <c r="A246" s="1342" t="s">
        <v>2372</v>
      </c>
    </row>
    <row r="247" spans="1:1">
      <c r="A247" s="1342" t="s">
        <v>2373</v>
      </c>
    </row>
    <row r="248" spans="1:1">
      <c r="A248" s="1342" t="s">
        <v>2374</v>
      </c>
    </row>
    <row r="249" spans="1:1">
      <c r="A249" s="1342" t="s">
        <v>2375</v>
      </c>
    </row>
    <row r="250" spans="1:1">
      <c r="A250" s="1342" t="s">
        <v>2376</v>
      </c>
    </row>
    <row r="251" spans="1:1">
      <c r="A251" s="1342" t="s">
        <v>2377</v>
      </c>
    </row>
    <row r="252" spans="1:1">
      <c r="A252" s="1342" t="s">
        <v>2378</v>
      </c>
    </row>
    <row r="253" spans="1:1">
      <c r="A253" s="1342" t="s">
        <v>2379</v>
      </c>
    </row>
    <row r="254" spans="1:1">
      <c r="A254" s="1342"/>
    </row>
    <row r="255" spans="1:1">
      <c r="A255" s="1342" t="s">
        <v>2380</v>
      </c>
    </row>
    <row r="256" spans="1:1">
      <c r="A256" s="1342">
        <v>22</v>
      </c>
    </row>
    <row r="257" spans="1:1">
      <c r="A257" s="1342" t="s">
        <v>2381</v>
      </c>
    </row>
    <row r="258" spans="1:1">
      <c r="A258" s="1342" t="s">
        <v>2382</v>
      </c>
    </row>
    <row r="259" spans="1:1">
      <c r="A259" s="1342" t="s">
        <v>2383</v>
      </c>
    </row>
    <row r="260" spans="1:1">
      <c r="A260" s="1342" t="s">
        <v>2384</v>
      </c>
    </row>
    <row r="261" spans="1:1">
      <c r="A261" s="1342" t="s">
        <v>2385</v>
      </c>
    </row>
    <row r="262" spans="1:1">
      <c r="A262" s="1342" t="s">
        <v>2386</v>
      </c>
    </row>
    <row r="263" spans="1:1">
      <c r="A263" s="1342" t="s">
        <v>2387</v>
      </c>
    </row>
    <row r="264" spans="1:1">
      <c r="A264" s="1342" t="s">
        <v>2388</v>
      </c>
    </row>
    <row r="265" spans="1:1">
      <c r="A265" s="1342"/>
    </row>
    <row r="270" spans="1:1" ht="25.5">
      <c r="A270" s="1447" t="s">
        <v>404</v>
      </c>
    </row>
    <row r="271" spans="1:1" ht="52.5">
      <c r="A271" s="1448" t="s">
        <v>3315</v>
      </c>
    </row>
    <row r="272" spans="1:1">
      <c r="A272" s="1446"/>
    </row>
    <row r="273" spans="1:1" ht="42">
      <c r="A273" s="1448" t="s">
        <v>3316</v>
      </c>
    </row>
    <row r="274" spans="1:1">
      <c r="A274" s="1446"/>
    </row>
    <row r="275" spans="1:1" ht="31.5">
      <c r="A275" s="1448" t="s">
        <v>3317</v>
      </c>
    </row>
    <row r="276" spans="1:1">
      <c r="A276" s="1446"/>
    </row>
    <row r="277" spans="1:1" ht="31.5">
      <c r="A277" s="1448" t="s">
        <v>3318</v>
      </c>
    </row>
    <row r="278" spans="1:1">
      <c r="A278" s="1446"/>
    </row>
    <row r="279" spans="1:1" ht="42">
      <c r="A279" s="1448" t="s">
        <v>3319</v>
      </c>
    </row>
    <row r="280" spans="1:1">
      <c r="A280" s="1446"/>
    </row>
    <row r="281" spans="1:1" ht="31.5">
      <c r="A281" s="1448" t="s">
        <v>3320</v>
      </c>
    </row>
  </sheetData>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C00000"/>
  </sheetPr>
  <dimension ref="A1:A117"/>
  <sheetViews>
    <sheetView workbookViewId="0"/>
  </sheetViews>
  <sheetFormatPr baseColWidth="10" defaultColWidth="11.5703125" defaultRowHeight="12.75"/>
  <cols>
    <col min="1" max="1" width="89.7109375" style="855" customWidth="1"/>
    <col min="2" max="16384" width="11.5703125" style="855"/>
  </cols>
  <sheetData>
    <row r="1" spans="1:1">
      <c r="A1" s="1731" t="s">
        <v>3798</v>
      </c>
    </row>
    <row r="2" spans="1:1" ht="63">
      <c r="A2" s="1732" t="s">
        <v>3799</v>
      </c>
    </row>
    <row r="3" spans="1:1">
      <c r="A3" s="1733"/>
    </row>
    <row r="4" spans="1:1">
      <c r="A4" s="1733"/>
    </row>
    <row r="5" spans="1:1" ht="47.25">
      <c r="A5" s="1642" t="s">
        <v>3800</v>
      </c>
    </row>
    <row r="6" spans="1:1" ht="15.75">
      <c r="A6" s="1734" t="s">
        <v>3801</v>
      </c>
    </row>
    <row r="8" spans="1:1">
      <c r="A8" s="1731" t="s">
        <v>3802</v>
      </c>
    </row>
    <row r="10" spans="1:1" ht="15.75">
      <c r="A10" s="1735" t="s">
        <v>3803</v>
      </c>
    </row>
    <row r="11" spans="1:1">
      <c r="A11" s="855" t="s">
        <v>3804</v>
      </c>
    </row>
    <row r="12" spans="1:1">
      <c r="A12" s="855" t="s">
        <v>3805</v>
      </c>
    </row>
    <row r="13" spans="1:1">
      <c r="A13" s="855" t="s">
        <v>3806</v>
      </c>
    </row>
    <row r="14" spans="1:1">
      <c r="A14" s="855" t="s">
        <v>3807</v>
      </c>
    </row>
    <row r="15" spans="1:1">
      <c r="A15" s="855" t="s">
        <v>3808</v>
      </c>
    </row>
    <row r="16" spans="1:1">
      <c r="A16" s="855" t="s">
        <v>2049</v>
      </c>
    </row>
    <row r="17" spans="1:1">
      <c r="A17" s="855" t="s">
        <v>3809</v>
      </c>
    </row>
    <row r="18" spans="1:1">
      <c r="A18" s="855" t="s">
        <v>3810</v>
      </c>
    </row>
    <row r="19" spans="1:1">
      <c r="A19" s="855" t="s">
        <v>3811</v>
      </c>
    </row>
    <row r="21" spans="1:1">
      <c r="A21" s="855" t="s">
        <v>3812</v>
      </c>
    </row>
    <row r="22" spans="1:1">
      <c r="A22" s="855" t="s">
        <v>3813</v>
      </c>
    </row>
    <row r="23" spans="1:1">
      <c r="A23" s="855" t="s">
        <v>3814</v>
      </c>
    </row>
    <row r="24" spans="1:1">
      <c r="A24" s="855" t="s">
        <v>3815</v>
      </c>
    </row>
    <row r="25" spans="1:1">
      <c r="A25" s="855" t="s">
        <v>3816</v>
      </c>
    </row>
    <row r="26" spans="1:1">
      <c r="A26" s="855" t="s">
        <v>3817</v>
      </c>
    </row>
    <row r="27" spans="1:1">
      <c r="A27" s="855" t="s">
        <v>3818</v>
      </c>
    </row>
    <row r="29" spans="1:1">
      <c r="A29" s="855" t="s">
        <v>3819</v>
      </c>
    </row>
    <row r="30" spans="1:1">
      <c r="A30" s="855" t="s">
        <v>3820</v>
      </c>
    </row>
    <row r="31" spans="1:1">
      <c r="A31" s="855" t="s">
        <v>3821</v>
      </c>
    </row>
    <row r="32" spans="1:1">
      <c r="A32" s="855" t="s">
        <v>3822</v>
      </c>
    </row>
    <row r="33" spans="1:1">
      <c r="A33" s="855" t="s">
        <v>3823</v>
      </c>
    </row>
    <row r="34" spans="1:1">
      <c r="A34" s="855" t="s">
        <v>3824</v>
      </c>
    </row>
    <row r="35" spans="1:1">
      <c r="A35" s="855" t="s">
        <v>3825</v>
      </c>
    </row>
    <row r="36" spans="1:1">
      <c r="A36" s="855" t="s">
        <v>3826</v>
      </c>
    </row>
    <row r="37" spans="1:1">
      <c r="A37" s="855" t="s">
        <v>3827</v>
      </c>
    </row>
    <row r="40" spans="1:1">
      <c r="A40" s="855" t="s">
        <v>3828</v>
      </c>
    </row>
    <row r="41" spans="1:1">
      <c r="A41" s="855" t="s">
        <v>3829</v>
      </c>
    </row>
    <row r="42" spans="1:1">
      <c r="A42" s="855" t="s">
        <v>3830</v>
      </c>
    </row>
    <row r="43" spans="1:1">
      <c r="A43" s="855" t="s">
        <v>3831</v>
      </c>
    </row>
    <row r="44" spans="1:1">
      <c r="A44" s="855" t="s">
        <v>3832</v>
      </c>
    </row>
    <row r="45" spans="1:1">
      <c r="A45" s="855" t="s">
        <v>3833</v>
      </c>
    </row>
    <row r="48" spans="1:1">
      <c r="A48" s="855" t="s">
        <v>3834</v>
      </c>
    </row>
    <row r="49" spans="1:1">
      <c r="A49" s="855" t="s">
        <v>3835</v>
      </c>
    </row>
    <row r="50" spans="1:1">
      <c r="A50" s="855" t="s">
        <v>3836</v>
      </c>
    </row>
    <row r="51" spans="1:1">
      <c r="A51" s="855" t="s">
        <v>3837</v>
      </c>
    </row>
    <row r="52" spans="1:1">
      <c r="A52" s="855" t="s">
        <v>3838</v>
      </c>
    </row>
    <row r="53" spans="1:1">
      <c r="A53" s="855" t="s">
        <v>3839</v>
      </c>
    </row>
    <row r="54" spans="1:1">
      <c r="A54" s="855" t="s">
        <v>3840</v>
      </c>
    </row>
    <row r="55" spans="1:1">
      <c r="A55" s="855" t="s">
        <v>3841</v>
      </c>
    </row>
    <row r="59" spans="1:1">
      <c r="A59" s="855" t="s">
        <v>3842</v>
      </c>
    </row>
    <row r="60" spans="1:1">
      <c r="A60" s="855" t="s">
        <v>3843</v>
      </c>
    </row>
    <row r="61" spans="1:1">
      <c r="A61" s="855" t="s">
        <v>3844</v>
      </c>
    </row>
    <row r="62" spans="1:1">
      <c r="A62" s="855" t="s">
        <v>3845</v>
      </c>
    </row>
    <row r="63" spans="1:1">
      <c r="A63" s="855" t="s">
        <v>3846</v>
      </c>
    </row>
    <row r="64" spans="1:1">
      <c r="A64" s="855" t="s">
        <v>3847</v>
      </c>
    </row>
    <row r="65" spans="1:1">
      <c r="A65" s="855" t="s">
        <v>2049</v>
      </c>
    </row>
    <row r="66" spans="1:1">
      <c r="A66" s="855" t="s">
        <v>3848</v>
      </c>
    </row>
    <row r="67" spans="1:1">
      <c r="A67" s="855" t="s">
        <v>3849</v>
      </c>
    </row>
    <row r="68" spans="1:1">
      <c r="A68" s="855" t="s">
        <v>3850</v>
      </c>
    </row>
    <row r="69" spans="1:1">
      <c r="A69" s="855" t="s">
        <v>3851</v>
      </c>
    </row>
    <row r="70" spans="1:1">
      <c r="A70" s="855" t="s">
        <v>3852</v>
      </c>
    </row>
    <row r="71" spans="1:1">
      <c r="A71" s="855" t="s">
        <v>3853</v>
      </c>
    </row>
    <row r="72" spans="1:1">
      <c r="A72" s="855" t="s">
        <v>3854</v>
      </c>
    </row>
    <row r="73" spans="1:1">
      <c r="A73" s="855" t="s">
        <v>3855</v>
      </c>
    </row>
    <row r="74" spans="1:1">
      <c r="A74" s="855" t="s">
        <v>3856</v>
      </c>
    </row>
    <row r="75" spans="1:1">
      <c r="A75" s="855" t="s">
        <v>3857</v>
      </c>
    </row>
    <row r="76" spans="1:1">
      <c r="A76" s="855" t="s">
        <v>3858</v>
      </c>
    </row>
    <row r="77" spans="1:1">
      <c r="A77" s="855" t="s">
        <v>3859</v>
      </c>
    </row>
    <row r="78" spans="1:1">
      <c r="A78" s="855" t="s">
        <v>3860</v>
      </c>
    </row>
    <row r="80" spans="1:1">
      <c r="A80" s="855" t="s">
        <v>3861</v>
      </c>
    </row>
    <row r="81" spans="1:1">
      <c r="A81" s="855" t="s">
        <v>3862</v>
      </c>
    </row>
    <row r="82" spans="1:1">
      <c r="A82" s="855" t="s">
        <v>3863</v>
      </c>
    </row>
    <row r="83" spans="1:1">
      <c r="A83" s="855" t="s">
        <v>3864</v>
      </c>
    </row>
    <row r="84" spans="1:1">
      <c r="A84" s="855" t="s">
        <v>3865</v>
      </c>
    </row>
    <row r="85" spans="1:1">
      <c r="A85" s="855" t="s">
        <v>2049</v>
      </c>
    </row>
    <row r="86" spans="1:1">
      <c r="A86" s="855" t="s">
        <v>3866</v>
      </c>
    </row>
    <row r="87" spans="1:1">
      <c r="A87" s="855" t="s">
        <v>3867</v>
      </c>
    </row>
    <row r="88" spans="1:1">
      <c r="A88" s="855" t="s">
        <v>3868</v>
      </c>
    </row>
    <row r="89" spans="1:1">
      <c r="A89" s="855" t="s">
        <v>3869</v>
      </c>
    </row>
    <row r="90" spans="1:1">
      <c r="A90" s="855" t="s">
        <v>3870</v>
      </c>
    </row>
    <row r="91" spans="1:1">
      <c r="A91" s="855" t="s">
        <v>3871</v>
      </c>
    </row>
    <row r="92" spans="1:1">
      <c r="A92" s="855" t="s">
        <v>3872</v>
      </c>
    </row>
    <row r="93" spans="1:1">
      <c r="A93" s="855" t="s">
        <v>3873</v>
      </c>
    </row>
    <row r="94" spans="1:1">
      <c r="A94" s="855" t="s">
        <v>3874</v>
      </c>
    </row>
    <row r="95" spans="1:1">
      <c r="A95" s="855" t="s">
        <v>3875</v>
      </c>
    </row>
    <row r="96" spans="1:1">
      <c r="A96" s="855" t="s">
        <v>3876</v>
      </c>
    </row>
    <row r="97" spans="1:1">
      <c r="A97" s="855" t="s">
        <v>3877</v>
      </c>
    </row>
    <row r="98" spans="1:1">
      <c r="A98" s="855" t="s">
        <v>3878</v>
      </c>
    </row>
    <row r="99" spans="1:1">
      <c r="A99" s="855" t="s">
        <v>3879</v>
      </c>
    </row>
    <row r="100" spans="1:1">
      <c r="A100" s="855" t="s">
        <v>3880</v>
      </c>
    </row>
    <row r="101" spans="1:1">
      <c r="A101" s="855" t="s">
        <v>3881</v>
      </c>
    </row>
    <row r="102" spans="1:1">
      <c r="A102" s="855" t="s">
        <v>3882</v>
      </c>
    </row>
    <row r="103" spans="1:1">
      <c r="A103" s="855" t="s">
        <v>3883</v>
      </c>
    </row>
    <row r="104" spans="1:1">
      <c r="A104" s="855" t="s">
        <v>3884</v>
      </c>
    </row>
    <row r="105" spans="1:1">
      <c r="A105" s="855" t="s">
        <v>3885</v>
      </c>
    </row>
    <row r="106" spans="1:1">
      <c r="A106" s="855" t="s">
        <v>3886</v>
      </c>
    </row>
    <row r="107" spans="1:1">
      <c r="A107" s="855" t="s">
        <v>3887</v>
      </c>
    </row>
    <row r="108" spans="1:1">
      <c r="A108" s="855" t="s">
        <v>3888</v>
      </c>
    </row>
    <row r="109" spans="1:1">
      <c r="A109" s="855" t="s">
        <v>3889</v>
      </c>
    </row>
    <row r="111" spans="1:1">
      <c r="A111" s="1696" t="s">
        <v>3890</v>
      </c>
    </row>
    <row r="112" spans="1:1">
      <c r="A112" s="855" t="s">
        <v>3891</v>
      </c>
    </row>
    <row r="113" spans="1:1">
      <c r="A113" s="855" t="s">
        <v>3892</v>
      </c>
    </row>
    <row r="114" spans="1:1">
      <c r="A114" s="855" t="s">
        <v>3893</v>
      </c>
    </row>
    <row r="115" spans="1:1">
      <c r="A115" s="855" t="s">
        <v>3894</v>
      </c>
    </row>
    <row r="116" spans="1:1">
      <c r="A116" s="855" t="s">
        <v>3895</v>
      </c>
    </row>
    <row r="117" spans="1:1">
      <c r="A117" s="855" t="s">
        <v>3896</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C00000"/>
  </sheetPr>
  <dimension ref="A1:C923"/>
  <sheetViews>
    <sheetView workbookViewId="0"/>
  </sheetViews>
  <sheetFormatPr baseColWidth="10" defaultColWidth="11.5703125" defaultRowHeight="12.75"/>
  <cols>
    <col min="1" max="1" width="80.7109375" style="855" customWidth="1"/>
    <col min="2" max="2" width="31.7109375" style="855" customWidth="1"/>
    <col min="3" max="3" width="39.7109375" style="855" customWidth="1"/>
    <col min="4" max="4" width="93.42578125" style="855" customWidth="1"/>
    <col min="5" max="5" width="11.5703125" style="855"/>
    <col min="6" max="9" width="34.28515625" style="855" customWidth="1"/>
    <col min="10" max="16384" width="11.5703125" style="855"/>
  </cols>
  <sheetData>
    <row r="1" spans="1:1">
      <c r="A1" s="1727"/>
    </row>
    <row r="2" spans="1:1">
      <c r="A2" s="1727" t="s">
        <v>2181</v>
      </c>
    </row>
    <row r="3" spans="1:1">
      <c r="A3" s="1727" t="s">
        <v>2182</v>
      </c>
    </row>
    <row r="4" spans="1:1">
      <c r="A4" s="1727"/>
    </row>
    <row r="5" spans="1:1">
      <c r="A5" s="1727"/>
    </row>
    <row r="6" spans="1:1">
      <c r="A6" s="1727" t="s">
        <v>49</v>
      </c>
    </row>
    <row r="7" spans="1:1">
      <c r="A7" s="1727" t="s">
        <v>2183</v>
      </c>
    </row>
    <row r="8" spans="1:1">
      <c r="A8" s="1727">
        <v>1</v>
      </c>
    </row>
    <row r="9" spans="1:1">
      <c r="A9" s="1727" t="s">
        <v>2184</v>
      </c>
    </row>
    <row r="10" spans="1:1">
      <c r="A10" s="1727" t="s">
        <v>2185</v>
      </c>
    </row>
    <row r="11" spans="1:1">
      <c r="A11" s="1727" t="s">
        <v>2186</v>
      </c>
    </row>
    <row r="12" spans="1:1">
      <c r="A12" s="1727" t="s">
        <v>2187</v>
      </c>
    </row>
    <row r="13" spans="1:1">
      <c r="A13" s="1727" t="s">
        <v>2188</v>
      </c>
    </row>
    <row r="14" spans="1:1">
      <c r="A14" s="1727" t="s">
        <v>2189</v>
      </c>
    </row>
    <row r="15" spans="1:1">
      <c r="A15" s="1727" t="s">
        <v>2190</v>
      </c>
    </row>
    <row r="16" spans="1:1">
      <c r="A16" s="1727" t="s">
        <v>2191</v>
      </c>
    </row>
    <row r="17" spans="1:1">
      <c r="A17" s="1727" t="s">
        <v>2192</v>
      </c>
    </row>
    <row r="18" spans="1:1">
      <c r="A18" s="1727" t="s">
        <v>2193</v>
      </c>
    </row>
    <row r="19" spans="1:1">
      <c r="A19" s="1727" t="s">
        <v>2194</v>
      </c>
    </row>
    <row r="20" spans="1:1">
      <c r="A20" s="1727">
        <v>2</v>
      </c>
    </row>
    <row r="21" spans="1:1">
      <c r="A21" s="1727" t="s">
        <v>2195</v>
      </c>
    </row>
    <row r="22" spans="1:1">
      <c r="A22" s="1727" t="s">
        <v>2196</v>
      </c>
    </row>
    <row r="23" spans="1:1">
      <c r="A23" s="1727" t="s">
        <v>2197</v>
      </c>
    </row>
    <row r="24" spans="1:1">
      <c r="A24" s="1727" t="s">
        <v>2198</v>
      </c>
    </row>
    <row r="25" spans="1:1">
      <c r="A25" s="1727" t="s">
        <v>2199</v>
      </c>
    </row>
    <row r="26" spans="1:1">
      <c r="A26" s="1727" t="s">
        <v>2200</v>
      </c>
    </row>
    <row r="27" spans="1:1">
      <c r="A27" s="1727" t="s">
        <v>2201</v>
      </c>
    </row>
    <row r="28" spans="1:1">
      <c r="A28" s="1727" t="s">
        <v>2202</v>
      </c>
    </row>
    <row r="29" spans="1:1">
      <c r="A29" s="1727" t="s">
        <v>2203</v>
      </c>
    </row>
    <row r="30" spans="1:1">
      <c r="A30" s="1727" t="s">
        <v>2204</v>
      </c>
    </row>
    <row r="31" spans="1:1">
      <c r="A31" s="1727">
        <v>3</v>
      </c>
    </row>
    <row r="32" spans="1:1">
      <c r="A32" s="1727">
        <v>4</v>
      </c>
    </row>
    <row r="33" spans="1:1">
      <c r="A33" s="1727" t="s">
        <v>2205</v>
      </c>
    </row>
    <row r="34" spans="1:1">
      <c r="A34" s="1727" t="s">
        <v>2206</v>
      </c>
    </row>
    <row r="35" spans="1:1">
      <c r="A35" s="1727" t="s">
        <v>2207</v>
      </c>
    </row>
    <row r="36" spans="1:1">
      <c r="A36" s="1727" t="s">
        <v>2208</v>
      </c>
    </row>
    <row r="37" spans="1:1">
      <c r="A37" s="1727" t="s">
        <v>2209</v>
      </c>
    </row>
    <row r="38" spans="1:1">
      <c r="A38" s="1727" t="s">
        <v>2210</v>
      </c>
    </row>
    <row r="39" spans="1:1">
      <c r="A39" s="1727" t="s">
        <v>2211</v>
      </c>
    </row>
    <row r="40" spans="1:1">
      <c r="A40" s="1727" t="s">
        <v>2212</v>
      </c>
    </row>
    <row r="41" spans="1:1">
      <c r="A41" s="1727" t="s">
        <v>2213</v>
      </c>
    </row>
    <row r="42" spans="1:1">
      <c r="A42" s="1727" t="s">
        <v>2195</v>
      </c>
    </row>
    <row r="43" spans="1:1">
      <c r="A43" s="1727">
        <v>5</v>
      </c>
    </row>
    <row r="44" spans="1:1">
      <c r="A44" s="1727" t="s">
        <v>2214</v>
      </c>
    </row>
    <row r="45" spans="1:1">
      <c r="A45" s="1727" t="s">
        <v>2215</v>
      </c>
    </row>
    <row r="46" spans="1:1">
      <c r="A46" s="1727" t="s">
        <v>2216</v>
      </c>
    </row>
    <row r="47" spans="1:1">
      <c r="A47" s="1727" t="s">
        <v>2217</v>
      </c>
    </row>
    <row r="48" spans="1:1">
      <c r="A48" s="1727" t="s">
        <v>2218</v>
      </c>
    </row>
    <row r="49" spans="1:1">
      <c r="A49" s="1727" t="s">
        <v>2219</v>
      </c>
    </row>
    <row r="50" spans="1:1">
      <c r="A50" s="1727" t="s">
        <v>2220</v>
      </c>
    </row>
    <row r="51" spans="1:1">
      <c r="A51" s="1727" t="s">
        <v>2221</v>
      </c>
    </row>
    <row r="52" spans="1:1">
      <c r="A52" s="1727" t="s">
        <v>2222</v>
      </c>
    </row>
    <row r="53" spans="1:1">
      <c r="A53" s="1727" t="s">
        <v>2195</v>
      </c>
    </row>
    <row r="54" spans="1:1">
      <c r="A54" s="1727" t="s">
        <v>2195</v>
      </c>
    </row>
    <row r="55" spans="1:1">
      <c r="A55" s="1727" t="s">
        <v>2223</v>
      </c>
    </row>
    <row r="56" spans="1:1">
      <c r="A56" s="1727" t="s">
        <v>2224</v>
      </c>
    </row>
    <row r="57" spans="1:1">
      <c r="A57" s="1727" t="s">
        <v>2225</v>
      </c>
    </row>
    <row r="58" spans="1:1">
      <c r="A58" s="1727" t="s">
        <v>2226</v>
      </c>
    </row>
    <row r="59" spans="1:1">
      <c r="A59" s="1727" t="s">
        <v>2227</v>
      </c>
    </row>
    <row r="60" spans="1:1">
      <c r="A60" s="1727" t="s">
        <v>2228</v>
      </c>
    </row>
    <row r="61" spans="1:1">
      <c r="A61" s="1727" t="s">
        <v>2229</v>
      </c>
    </row>
    <row r="62" spans="1:1">
      <c r="A62" s="1727" t="s">
        <v>2230</v>
      </c>
    </row>
    <row r="63" spans="1:1">
      <c r="A63" s="1727">
        <v>6</v>
      </c>
    </row>
    <row r="64" spans="1:1">
      <c r="A64" s="1727" t="s">
        <v>2195</v>
      </c>
    </row>
    <row r="65" spans="1:1">
      <c r="A65" s="1727" t="s">
        <v>2231</v>
      </c>
    </row>
    <row r="66" spans="1:1">
      <c r="A66" s="1727" t="s">
        <v>2232</v>
      </c>
    </row>
    <row r="67" spans="1:1">
      <c r="A67" s="1727" t="s">
        <v>2233</v>
      </c>
    </row>
    <row r="68" spans="1:1">
      <c r="A68" s="1727" t="s">
        <v>2234</v>
      </c>
    </row>
    <row r="69" spans="1:1">
      <c r="A69" s="1727" t="s">
        <v>2235</v>
      </c>
    </row>
    <row r="70" spans="1:1">
      <c r="A70" s="1727" t="s">
        <v>2236</v>
      </c>
    </row>
    <row r="71" spans="1:1">
      <c r="A71" s="1727" t="s">
        <v>2237</v>
      </c>
    </row>
    <row r="72" spans="1:1">
      <c r="A72" s="1727" t="s">
        <v>2238</v>
      </c>
    </row>
    <row r="73" spans="1:1">
      <c r="A73" s="1727" t="s">
        <v>2239</v>
      </c>
    </row>
    <row r="74" spans="1:1">
      <c r="A74" s="1727">
        <v>7</v>
      </c>
    </row>
    <row r="75" spans="1:1">
      <c r="A75" s="1727">
        <v>8</v>
      </c>
    </row>
    <row r="76" spans="1:1">
      <c r="A76" s="1727" t="s">
        <v>49</v>
      </c>
    </row>
    <row r="77" spans="1:1">
      <c r="A77" s="1727" t="s">
        <v>2240</v>
      </c>
    </row>
    <row r="78" spans="1:1">
      <c r="A78" s="1727" t="s">
        <v>2241</v>
      </c>
    </row>
    <row r="79" spans="1:1">
      <c r="A79" s="1727" t="s">
        <v>2242</v>
      </c>
    </row>
    <row r="80" spans="1:1">
      <c r="A80" s="1727" t="s">
        <v>2243</v>
      </c>
    </row>
    <row r="81" spans="1:1">
      <c r="A81" s="1727" t="s">
        <v>2244</v>
      </c>
    </row>
    <row r="82" spans="1:1">
      <c r="A82" s="1727" t="s">
        <v>2245</v>
      </c>
    </row>
    <row r="83" spans="1:1">
      <c r="A83" s="1727" t="s">
        <v>2246</v>
      </c>
    </row>
    <row r="84" spans="1:1">
      <c r="A84" s="1727" t="s">
        <v>2247</v>
      </c>
    </row>
    <row r="85" spans="1:1">
      <c r="A85" s="1727" t="s">
        <v>2248</v>
      </c>
    </row>
    <row r="86" spans="1:1">
      <c r="A86" s="1727" t="s">
        <v>2249</v>
      </c>
    </row>
    <row r="87" spans="1:1">
      <c r="A87" s="1727" t="s">
        <v>2250</v>
      </c>
    </row>
    <row r="88" spans="1:1">
      <c r="A88" s="1727" t="s">
        <v>2251</v>
      </c>
    </row>
    <row r="89" spans="1:1">
      <c r="A89" s="1727" t="s">
        <v>2252</v>
      </c>
    </row>
    <row r="90" spans="1:1">
      <c r="A90" s="1727" t="s">
        <v>2253</v>
      </c>
    </row>
    <row r="91" spans="1:1">
      <c r="A91" s="1727" t="s">
        <v>2195</v>
      </c>
    </row>
    <row r="92" spans="1:1">
      <c r="A92" s="1727"/>
    </row>
    <row r="93" spans="1:1">
      <c r="A93" s="1727" t="s">
        <v>2254</v>
      </c>
    </row>
    <row r="94" spans="1:1">
      <c r="A94" s="1727" t="s">
        <v>2255</v>
      </c>
    </row>
    <row r="95" spans="1:1">
      <c r="A95" s="1727" t="s">
        <v>2256</v>
      </c>
    </row>
    <row r="96" spans="1:1">
      <c r="A96" s="1727" t="s">
        <v>2257</v>
      </c>
    </row>
    <row r="97" spans="1:1">
      <c r="A97" s="1727" t="s">
        <v>2258</v>
      </c>
    </row>
    <row r="98" spans="1:1">
      <c r="A98" s="1727" t="s">
        <v>2259</v>
      </c>
    </row>
    <row r="99" spans="1:1">
      <c r="A99" s="1727" t="s">
        <v>2260</v>
      </c>
    </row>
    <row r="100" spans="1:1">
      <c r="A100" s="1727" t="s">
        <v>2261</v>
      </c>
    </row>
    <row r="101" spans="1:1">
      <c r="A101" s="1727" t="s">
        <v>2262</v>
      </c>
    </row>
    <row r="102" spans="1:1">
      <c r="A102" s="1727">
        <v>9</v>
      </c>
    </row>
    <row r="103" spans="1:1">
      <c r="A103" s="1727" t="s">
        <v>2195</v>
      </c>
    </row>
    <row r="104" spans="1:1">
      <c r="A104" s="1727">
        <v>10</v>
      </c>
    </row>
    <row r="105" spans="1:1">
      <c r="A105" s="1727" t="s">
        <v>49</v>
      </c>
    </row>
    <row r="106" spans="1:1">
      <c r="A106" s="1727" t="s">
        <v>2240</v>
      </c>
    </row>
    <row r="107" spans="1:1">
      <c r="A107" s="1727" t="s">
        <v>2263</v>
      </c>
    </row>
    <row r="108" spans="1:1">
      <c r="A108" s="1727" t="s">
        <v>2264</v>
      </c>
    </row>
    <row r="109" spans="1:1">
      <c r="A109" s="1727" t="s">
        <v>2265</v>
      </c>
    </row>
    <row r="110" spans="1:1">
      <c r="A110" s="1727" t="s">
        <v>2266</v>
      </c>
    </row>
    <row r="111" spans="1:1">
      <c r="A111" s="1727" t="s">
        <v>2267</v>
      </c>
    </row>
    <row r="112" spans="1:1">
      <c r="A112" s="1727" t="s">
        <v>2268</v>
      </c>
    </row>
    <row r="113" spans="1:1">
      <c r="A113" s="1727" t="s">
        <v>2269</v>
      </c>
    </row>
    <row r="114" spans="1:1">
      <c r="A114" s="1727" t="s">
        <v>2270</v>
      </c>
    </row>
    <row r="115" spans="1:1">
      <c r="A115" s="1727" t="s">
        <v>2195</v>
      </c>
    </row>
    <row r="116" spans="1:1">
      <c r="A116" s="1727"/>
    </row>
    <row r="117" spans="1:1">
      <c r="A117" s="1727" t="s">
        <v>2195</v>
      </c>
    </row>
    <row r="118" spans="1:1">
      <c r="A118" s="1727">
        <v>11</v>
      </c>
    </row>
    <row r="119" spans="1:1">
      <c r="A119" s="1727" t="s">
        <v>2271</v>
      </c>
    </row>
    <row r="120" spans="1:1">
      <c r="A120" s="1727" t="s">
        <v>2272</v>
      </c>
    </row>
    <row r="121" spans="1:1">
      <c r="A121" s="1727" t="s">
        <v>2273</v>
      </c>
    </row>
    <row r="122" spans="1:1">
      <c r="A122" s="1727" t="s">
        <v>2274</v>
      </c>
    </row>
    <row r="123" spans="1:1">
      <c r="A123" s="1727" t="s">
        <v>2275</v>
      </c>
    </row>
    <row r="124" spans="1:1">
      <c r="A124" s="1727" t="s">
        <v>2276</v>
      </c>
    </row>
    <row r="125" spans="1:1">
      <c r="A125" s="1727" t="s">
        <v>2277</v>
      </c>
    </row>
    <row r="126" spans="1:1">
      <c r="A126" s="1727" t="s">
        <v>2278</v>
      </c>
    </row>
    <row r="127" spans="1:1">
      <c r="A127" s="1727" t="s">
        <v>2279</v>
      </c>
    </row>
    <row r="128" spans="1:1">
      <c r="A128" s="1727" t="s">
        <v>2280</v>
      </c>
    </row>
    <row r="129" spans="1:1">
      <c r="A129" s="1727" t="s">
        <v>2281</v>
      </c>
    </row>
    <row r="130" spans="1:1">
      <c r="A130" s="1727" t="s">
        <v>2282</v>
      </c>
    </row>
    <row r="131" spans="1:1">
      <c r="A131" s="1727"/>
    </row>
    <row r="132" spans="1:1">
      <c r="A132" s="1727" t="s">
        <v>2283</v>
      </c>
    </row>
    <row r="133" spans="1:1">
      <c r="A133" s="1727" t="s">
        <v>2284</v>
      </c>
    </row>
    <row r="134" spans="1:1">
      <c r="A134" s="1727">
        <v>12</v>
      </c>
    </row>
    <row r="135" spans="1:1">
      <c r="A135" s="1727" t="s">
        <v>2285</v>
      </c>
    </row>
    <row r="136" spans="1:1">
      <c r="A136" s="1727" t="s">
        <v>2286</v>
      </c>
    </row>
    <row r="137" spans="1:1">
      <c r="A137" s="1727" t="s">
        <v>2287</v>
      </c>
    </row>
    <row r="138" spans="1:1">
      <c r="A138" s="1727" t="s">
        <v>2288</v>
      </c>
    </row>
    <row r="139" spans="1:1">
      <c r="A139" s="1727" t="s">
        <v>2289</v>
      </c>
    </row>
    <row r="140" spans="1:1">
      <c r="A140" s="1727" t="s">
        <v>2290</v>
      </c>
    </row>
    <row r="141" spans="1:1">
      <c r="A141" s="1727" t="s">
        <v>2291</v>
      </c>
    </row>
    <row r="142" spans="1:1">
      <c r="A142" s="1727" t="s">
        <v>2292</v>
      </c>
    </row>
    <row r="143" spans="1:1">
      <c r="A143" s="1727" t="s">
        <v>2293</v>
      </c>
    </row>
    <row r="144" spans="1:1">
      <c r="A144" s="1727" t="s">
        <v>2294</v>
      </c>
    </row>
    <row r="145" spans="1:1">
      <c r="A145" s="1727" t="s">
        <v>2295</v>
      </c>
    </row>
    <row r="146" spans="1:1">
      <c r="A146" s="1727" t="s">
        <v>2296</v>
      </c>
    </row>
    <row r="147" spans="1:1">
      <c r="A147" s="1727" t="s">
        <v>2297</v>
      </c>
    </row>
    <row r="148" spans="1:1">
      <c r="A148" s="1727" t="s">
        <v>2298</v>
      </c>
    </row>
    <row r="149" spans="1:1">
      <c r="A149" s="1727" t="s">
        <v>2299</v>
      </c>
    </row>
    <row r="150" spans="1:1">
      <c r="A150" s="1727" t="s">
        <v>2300</v>
      </c>
    </row>
    <row r="151" spans="1:1">
      <c r="A151" s="1727" t="s">
        <v>2301</v>
      </c>
    </row>
    <row r="152" spans="1:1">
      <c r="A152" s="1727" t="s">
        <v>2302</v>
      </c>
    </row>
    <row r="153" spans="1:1">
      <c r="A153" s="1727" t="s">
        <v>2303</v>
      </c>
    </row>
    <row r="154" spans="1:1">
      <c r="A154" s="1727" t="s">
        <v>2304</v>
      </c>
    </row>
    <row r="155" spans="1:1">
      <c r="A155" s="1727" t="s">
        <v>2305</v>
      </c>
    </row>
    <row r="156" spans="1:1">
      <c r="A156" s="1727" t="s">
        <v>2306</v>
      </c>
    </row>
    <row r="157" spans="1:1">
      <c r="A157" s="1727" t="s">
        <v>2307</v>
      </c>
    </row>
    <row r="158" spans="1:1">
      <c r="A158" s="1727" t="s">
        <v>2308</v>
      </c>
    </row>
    <row r="159" spans="1:1">
      <c r="A159" s="1727" t="s">
        <v>2309</v>
      </c>
    </row>
    <row r="160" spans="1:1">
      <c r="A160" s="1727" t="s">
        <v>2310</v>
      </c>
    </row>
    <row r="161" spans="1:1">
      <c r="A161" s="1727">
        <v>13</v>
      </c>
    </row>
    <row r="162" spans="1:1">
      <c r="A162" s="1727" t="s">
        <v>2311</v>
      </c>
    </row>
    <row r="163" spans="1:1">
      <c r="A163" s="1727">
        <v>14</v>
      </c>
    </row>
    <row r="164" spans="1:1">
      <c r="A164" s="1727" t="s">
        <v>2312</v>
      </c>
    </row>
    <row r="165" spans="1:1">
      <c r="A165" s="1727" t="s">
        <v>2313</v>
      </c>
    </row>
    <row r="166" spans="1:1">
      <c r="A166" s="1727" t="s">
        <v>2314</v>
      </c>
    </row>
    <row r="167" spans="1:1">
      <c r="A167" s="1727" t="s">
        <v>2315</v>
      </c>
    </row>
    <row r="168" spans="1:1">
      <c r="A168" s="1727" t="s">
        <v>2316</v>
      </c>
    </row>
    <row r="169" spans="1:1">
      <c r="A169" s="1727" t="s">
        <v>2317</v>
      </c>
    </row>
    <row r="170" spans="1:1">
      <c r="A170" s="1727" t="s">
        <v>2318</v>
      </c>
    </row>
    <row r="171" spans="1:1">
      <c r="A171" s="1727" t="s">
        <v>2319</v>
      </c>
    </row>
    <row r="172" spans="1:1">
      <c r="A172" s="1727" t="s">
        <v>2320</v>
      </c>
    </row>
    <row r="173" spans="1:1">
      <c r="A173" s="1727" t="s">
        <v>2321</v>
      </c>
    </row>
    <row r="174" spans="1:1">
      <c r="A174" s="1727" t="s">
        <v>2322</v>
      </c>
    </row>
    <row r="175" spans="1:1">
      <c r="A175" s="1727" t="s">
        <v>2323</v>
      </c>
    </row>
    <row r="176" spans="1:1">
      <c r="A176" s="1727" t="s">
        <v>2324</v>
      </c>
    </row>
    <row r="177" spans="1:1">
      <c r="A177" s="1727" t="s">
        <v>2325</v>
      </c>
    </row>
    <row r="178" spans="1:1">
      <c r="A178" s="1727"/>
    </row>
    <row r="179" spans="1:1">
      <c r="A179" s="1727" t="s">
        <v>2326</v>
      </c>
    </row>
    <row r="180" spans="1:1">
      <c r="A180" s="1727">
        <v>15</v>
      </c>
    </row>
    <row r="181" spans="1:1">
      <c r="A181" s="1727" t="s">
        <v>2327</v>
      </c>
    </row>
    <row r="182" spans="1:1">
      <c r="A182" s="1727" t="s">
        <v>2328</v>
      </c>
    </row>
    <row r="183" spans="1:1">
      <c r="A183" s="1727" t="s">
        <v>2329</v>
      </c>
    </row>
    <row r="184" spans="1:1">
      <c r="A184" s="1727" t="s">
        <v>2330</v>
      </c>
    </row>
    <row r="185" spans="1:1">
      <c r="A185" s="1727" t="s">
        <v>2331</v>
      </c>
    </row>
    <row r="186" spans="1:1">
      <c r="A186" s="1727" t="s">
        <v>2332</v>
      </c>
    </row>
    <row r="187" spans="1:1">
      <c r="A187" s="1727" t="s">
        <v>2333</v>
      </c>
    </row>
    <row r="188" spans="1:1">
      <c r="A188" s="1727" t="s">
        <v>2334</v>
      </c>
    </row>
    <row r="189" spans="1:1">
      <c r="A189" s="1727" t="s">
        <v>2335</v>
      </c>
    </row>
    <row r="190" spans="1:1">
      <c r="A190" s="1727" t="s">
        <v>49</v>
      </c>
    </row>
    <row r="191" spans="1:1">
      <c r="A191" s="1727" t="s">
        <v>2336</v>
      </c>
    </row>
    <row r="192" spans="1:1">
      <c r="A192" s="1727" t="s">
        <v>2337</v>
      </c>
    </row>
    <row r="193" spans="1:1">
      <c r="A193" s="1727" t="s">
        <v>2338</v>
      </c>
    </row>
    <row r="194" spans="1:1">
      <c r="A194" s="1727" t="s">
        <v>2339</v>
      </c>
    </row>
    <row r="195" spans="1:1">
      <c r="A195" s="1727" t="s">
        <v>2340</v>
      </c>
    </row>
    <row r="196" spans="1:1">
      <c r="A196" s="1727" t="s">
        <v>2341</v>
      </c>
    </row>
    <row r="197" spans="1:1">
      <c r="A197" s="1727" t="s">
        <v>2342</v>
      </c>
    </row>
    <row r="198" spans="1:1">
      <c r="A198" s="1727">
        <v>16</v>
      </c>
    </row>
    <row r="199" spans="1:1">
      <c r="A199" s="1727" t="s">
        <v>2343</v>
      </c>
    </row>
    <row r="200" spans="1:1">
      <c r="A200" s="1727" t="s">
        <v>2344</v>
      </c>
    </row>
    <row r="201" spans="1:1">
      <c r="A201" s="1727" t="s">
        <v>2345</v>
      </c>
    </row>
    <row r="202" spans="1:1">
      <c r="A202" s="1727" t="s">
        <v>2346</v>
      </c>
    </row>
    <row r="203" spans="1:1">
      <c r="A203" s="1727" t="s">
        <v>2347</v>
      </c>
    </row>
    <row r="204" spans="1:1">
      <c r="A204" s="1727" t="s">
        <v>2348</v>
      </c>
    </row>
    <row r="205" spans="1:1">
      <c r="A205" s="1727" t="s">
        <v>2349</v>
      </c>
    </row>
    <row r="206" spans="1:1">
      <c r="A206" s="1727"/>
    </row>
    <row r="207" spans="1:1">
      <c r="A207" s="1727" t="s">
        <v>2342</v>
      </c>
    </row>
    <row r="208" spans="1:1">
      <c r="A208" s="1727">
        <v>16</v>
      </c>
    </row>
    <row r="209" spans="1:1">
      <c r="A209" s="1727" t="s">
        <v>2343</v>
      </c>
    </row>
    <row r="210" spans="1:1">
      <c r="A210" s="1727" t="s">
        <v>2344</v>
      </c>
    </row>
    <row r="211" spans="1:1">
      <c r="A211" s="1727" t="s">
        <v>2345</v>
      </c>
    </row>
    <row r="212" spans="1:1">
      <c r="A212" s="1727" t="s">
        <v>2346</v>
      </c>
    </row>
    <row r="213" spans="1:1">
      <c r="A213" s="1727" t="s">
        <v>2347</v>
      </c>
    </row>
    <row r="214" spans="1:1">
      <c r="A214" s="1727" t="s">
        <v>2348</v>
      </c>
    </row>
    <row r="215" spans="1:1">
      <c r="A215" s="1727" t="s">
        <v>2349</v>
      </c>
    </row>
    <row r="216" spans="1:1">
      <c r="A216" s="1727"/>
    </row>
    <row r="217" spans="1:1">
      <c r="A217" s="1727" t="s">
        <v>2350</v>
      </c>
    </row>
    <row r="218" spans="1:1">
      <c r="A218" s="1727" t="s">
        <v>2351</v>
      </c>
    </row>
    <row r="219" spans="1:1">
      <c r="A219" s="1727" t="s">
        <v>2352</v>
      </c>
    </row>
    <row r="220" spans="1:1">
      <c r="A220" s="1727">
        <v>18</v>
      </c>
    </row>
    <row r="221" spans="1:1">
      <c r="A221" s="1727" t="s">
        <v>2353</v>
      </c>
    </row>
    <row r="222" spans="1:1">
      <c r="A222" s="1727">
        <v>19</v>
      </c>
    </row>
    <row r="223" spans="1:1">
      <c r="A223" s="1727" t="s">
        <v>2354</v>
      </c>
    </row>
    <row r="224" spans="1:1">
      <c r="A224" s="1727" t="s">
        <v>2355</v>
      </c>
    </row>
    <row r="225" spans="1:1">
      <c r="A225" s="1727" t="s">
        <v>2356</v>
      </c>
    </row>
    <row r="226" spans="1:1">
      <c r="A226" s="1727" t="s">
        <v>2357</v>
      </c>
    </row>
    <row r="227" spans="1:1">
      <c r="A227" s="1727" t="s">
        <v>2358</v>
      </c>
    </row>
    <row r="228" spans="1:1">
      <c r="A228" s="1727" t="s">
        <v>2359</v>
      </c>
    </row>
    <row r="229" spans="1:1">
      <c r="A229" s="1727" t="s">
        <v>2360</v>
      </c>
    </row>
    <row r="230" spans="1:1">
      <c r="A230" s="1727" t="s">
        <v>2361</v>
      </c>
    </row>
    <row r="231" spans="1:1">
      <c r="A231" s="1727"/>
    </row>
    <row r="232" spans="1:1">
      <c r="A232" s="1727" t="s">
        <v>2362</v>
      </c>
    </row>
    <row r="233" spans="1:1">
      <c r="A233" s="1727">
        <v>20</v>
      </c>
    </row>
    <row r="234" spans="1:1">
      <c r="A234" s="1727" t="s">
        <v>2363</v>
      </c>
    </row>
    <row r="235" spans="1:1">
      <c r="A235" s="1727" t="s">
        <v>2364</v>
      </c>
    </row>
    <row r="236" spans="1:1">
      <c r="A236" s="1727" t="s">
        <v>2365</v>
      </c>
    </row>
    <row r="237" spans="1:1">
      <c r="A237" s="1727" t="s">
        <v>2366</v>
      </c>
    </row>
    <row r="238" spans="1:1">
      <c r="A238" s="1727" t="s">
        <v>2367</v>
      </c>
    </row>
    <row r="239" spans="1:1">
      <c r="A239" s="1727" t="s">
        <v>2368</v>
      </c>
    </row>
    <row r="240" spans="1:1">
      <c r="A240" s="1727" t="s">
        <v>2369</v>
      </c>
    </row>
    <row r="241" spans="1:1">
      <c r="A241" s="1727" t="s">
        <v>2370</v>
      </c>
    </row>
    <row r="242" spans="1:1">
      <c r="A242" s="1727" t="s">
        <v>2371</v>
      </c>
    </row>
    <row r="243" spans="1:1">
      <c r="A243" s="1727"/>
    </row>
    <row r="244" spans="1:1">
      <c r="A244" s="1727" t="s">
        <v>2362</v>
      </c>
    </row>
    <row r="245" spans="1:1">
      <c r="A245" s="1727">
        <v>21</v>
      </c>
    </row>
    <row r="246" spans="1:1">
      <c r="A246" s="1727" t="s">
        <v>2372</v>
      </c>
    </row>
    <row r="247" spans="1:1">
      <c r="A247" s="1727" t="s">
        <v>2373</v>
      </c>
    </row>
    <row r="248" spans="1:1">
      <c r="A248" s="1727" t="s">
        <v>2374</v>
      </c>
    </row>
    <row r="249" spans="1:1">
      <c r="A249" s="1727" t="s">
        <v>2375</v>
      </c>
    </row>
    <row r="250" spans="1:1">
      <c r="A250" s="1727" t="s">
        <v>2376</v>
      </c>
    </row>
    <row r="251" spans="1:1">
      <c r="A251" s="1727" t="s">
        <v>2377</v>
      </c>
    </row>
    <row r="252" spans="1:1">
      <c r="A252" s="1727" t="s">
        <v>2378</v>
      </c>
    </row>
    <row r="253" spans="1:1">
      <c r="A253" s="1727" t="s">
        <v>2379</v>
      </c>
    </row>
    <row r="254" spans="1:1">
      <c r="A254" s="1727"/>
    </row>
    <row r="255" spans="1:1">
      <c r="A255" s="1727" t="s">
        <v>2380</v>
      </c>
    </row>
    <row r="256" spans="1:1">
      <c r="A256" s="1727">
        <v>22</v>
      </c>
    </row>
    <row r="257" spans="1:1">
      <c r="A257" s="1727" t="s">
        <v>2381</v>
      </c>
    </row>
    <row r="258" spans="1:1">
      <c r="A258" s="1727" t="s">
        <v>2382</v>
      </c>
    </row>
    <row r="259" spans="1:1">
      <c r="A259" s="1727" t="s">
        <v>2383</v>
      </c>
    </row>
    <row r="260" spans="1:1">
      <c r="A260" s="1727" t="s">
        <v>2384</v>
      </c>
    </row>
    <row r="261" spans="1:1">
      <c r="A261" s="1727" t="s">
        <v>2385</v>
      </c>
    </row>
    <row r="262" spans="1:1">
      <c r="A262" s="1727" t="s">
        <v>2386</v>
      </c>
    </row>
    <row r="263" spans="1:1">
      <c r="A263" s="1727" t="s">
        <v>2387</v>
      </c>
    </row>
    <row r="264" spans="1:1">
      <c r="A264" s="1727" t="s">
        <v>2388</v>
      </c>
    </row>
    <row r="265" spans="1:1">
      <c r="A265" s="1727"/>
    </row>
    <row r="270" spans="1:1" ht="25.5">
      <c r="A270" s="1728" t="s">
        <v>404</v>
      </c>
    </row>
    <row r="271" spans="1:1" ht="42">
      <c r="A271" s="1729" t="s">
        <v>3315</v>
      </c>
    </row>
    <row r="272" spans="1:1">
      <c r="A272" s="1730"/>
    </row>
    <row r="273" spans="1:1" ht="31.5">
      <c r="A273" s="1729" t="s">
        <v>3316</v>
      </c>
    </row>
    <row r="274" spans="1:1">
      <c r="A274" s="1730"/>
    </row>
    <row r="275" spans="1:1" ht="31.5">
      <c r="A275" s="1729" t="s">
        <v>3317</v>
      </c>
    </row>
    <row r="276" spans="1:1">
      <c r="A276" s="1730"/>
    </row>
    <row r="277" spans="1:1" ht="21">
      <c r="A277" s="1729" t="s">
        <v>3318</v>
      </c>
    </row>
    <row r="278" spans="1:1">
      <c r="A278" s="1730"/>
    </row>
    <row r="279" spans="1:1" ht="31.5">
      <c r="A279" s="1729" t="s">
        <v>3319</v>
      </c>
    </row>
    <row r="280" spans="1:1">
      <c r="A280" s="1730"/>
    </row>
    <row r="281" spans="1:1" ht="21">
      <c r="A281" s="1729" t="s">
        <v>3320</v>
      </c>
    </row>
    <row r="286" spans="1:1" ht="31.5">
      <c r="A286" s="1736" t="s">
        <v>3897</v>
      </c>
    </row>
    <row r="287" spans="1:1">
      <c r="A287" s="1483" t="s">
        <v>3898</v>
      </c>
    </row>
    <row r="288" spans="1:1">
      <c r="A288" s="1737" t="s">
        <v>3899</v>
      </c>
    </row>
    <row r="289" spans="1:1">
      <c r="A289" s="1730"/>
    </row>
    <row r="290" spans="1:1">
      <c r="A290" s="1738" t="s">
        <v>3900</v>
      </c>
    </row>
    <row r="291" spans="1:1">
      <c r="A291" s="1730"/>
    </row>
    <row r="292" spans="1:1" ht="33.75">
      <c r="A292" s="1737" t="s">
        <v>3901</v>
      </c>
    </row>
    <row r="293" spans="1:1">
      <c r="A293" s="1730"/>
    </row>
    <row r="294" spans="1:1">
      <c r="A294" s="1739" t="s">
        <v>3902</v>
      </c>
    </row>
    <row r="295" spans="1:1">
      <c r="A295" s="1730"/>
    </row>
    <row r="296" spans="1:1" ht="33.75">
      <c r="A296" s="1737" t="s">
        <v>3903</v>
      </c>
    </row>
    <row r="297" spans="1:1">
      <c r="A297" s="1730"/>
    </row>
    <row r="298" spans="1:1">
      <c r="A298" s="1739" t="s">
        <v>3904</v>
      </c>
    </row>
    <row r="299" spans="1:1">
      <c r="A299" s="1730"/>
    </row>
    <row r="300" spans="1:1" ht="33.75">
      <c r="A300" s="1739" t="s">
        <v>3905</v>
      </c>
    </row>
    <row r="301" spans="1:1">
      <c r="A301" s="1730"/>
    </row>
    <row r="302" spans="1:1" ht="56.25">
      <c r="A302" s="1737" t="s">
        <v>3906</v>
      </c>
    </row>
    <row r="303" spans="1:1">
      <c r="A303" s="1730"/>
    </row>
    <row r="304" spans="1:1" ht="45">
      <c r="A304" s="1737" t="s">
        <v>3907</v>
      </c>
    </row>
    <row r="305" spans="1:1">
      <c r="A305" s="1730"/>
    </row>
    <row r="306" spans="1:1" ht="33.75">
      <c r="A306" s="1737" t="s">
        <v>3908</v>
      </c>
    </row>
    <row r="307" spans="1:1">
      <c r="A307" s="1730"/>
    </row>
    <row r="308" spans="1:1">
      <c r="A308" s="1739" t="s">
        <v>3909</v>
      </c>
    </row>
    <row r="309" spans="1:1">
      <c r="A309" s="1730"/>
    </row>
    <row r="310" spans="1:1">
      <c r="A310" s="1739" t="s">
        <v>3910</v>
      </c>
    </row>
    <row r="311" spans="1:1">
      <c r="A311" s="1730"/>
    </row>
    <row r="312" spans="1:1" ht="45">
      <c r="A312" s="1737" t="s">
        <v>3911</v>
      </c>
    </row>
    <row r="313" spans="1:1">
      <c r="A313" s="1730"/>
    </row>
    <row r="314" spans="1:1" ht="33.75">
      <c r="A314" s="1737" t="s">
        <v>3912</v>
      </c>
    </row>
    <row r="315" spans="1:1">
      <c r="A315" s="1730"/>
    </row>
    <row r="316" spans="1:1" ht="22.5">
      <c r="A316" s="1739" t="s">
        <v>3913</v>
      </c>
    </row>
    <row r="317" spans="1:1">
      <c r="A317" s="1730"/>
    </row>
    <row r="318" spans="1:1" ht="56.25">
      <c r="A318" s="1737" t="s">
        <v>3914</v>
      </c>
    </row>
    <row r="319" spans="1:1">
      <c r="A319" s="1730"/>
    </row>
    <row r="320" spans="1:1">
      <c r="A320" s="1739" t="s">
        <v>3915</v>
      </c>
    </row>
    <row r="321" spans="1:1">
      <c r="A321" s="1730"/>
    </row>
    <row r="322" spans="1:1">
      <c r="A322" s="1737" t="s">
        <v>3916</v>
      </c>
    </row>
    <row r="323" spans="1:1">
      <c r="A323" s="1730"/>
    </row>
    <row r="324" spans="1:1">
      <c r="A324" s="1739" t="s">
        <v>3917</v>
      </c>
    </row>
    <row r="325" spans="1:1">
      <c r="A325" s="1730"/>
    </row>
    <row r="326" spans="1:1" ht="22.5">
      <c r="A326" s="1737" t="s">
        <v>3918</v>
      </c>
    </row>
    <row r="327" spans="1:1">
      <c r="A327" s="1740"/>
    </row>
    <row r="328" spans="1:1" ht="22.5">
      <c r="A328" s="1741" t="s">
        <v>3919</v>
      </c>
    </row>
    <row r="329" spans="1:1" ht="22.5">
      <c r="A329" s="1741" t="s">
        <v>3920</v>
      </c>
    </row>
    <row r="330" spans="1:1" ht="22.5">
      <c r="A330" s="1741" t="s">
        <v>3921</v>
      </c>
    </row>
    <row r="331" spans="1:1" ht="22.5">
      <c r="A331" s="1741" t="s">
        <v>3922</v>
      </c>
    </row>
    <row r="332" spans="1:1">
      <c r="A332" s="1730"/>
    </row>
    <row r="333" spans="1:1">
      <c r="A333" s="1739" t="s">
        <v>3923</v>
      </c>
    </row>
    <row r="334" spans="1:1">
      <c r="A334" s="1730"/>
    </row>
    <row r="335" spans="1:1" ht="67.5">
      <c r="A335" s="1737" t="s">
        <v>3924</v>
      </c>
    </row>
    <row r="336" spans="1:1">
      <c r="A336" s="1730"/>
    </row>
    <row r="337" spans="1:1" ht="22.5">
      <c r="A337" s="1737" t="s">
        <v>3925</v>
      </c>
    </row>
    <row r="338" spans="1:1">
      <c r="A338" s="1730"/>
    </row>
    <row r="339" spans="1:1" ht="22.5">
      <c r="A339" s="1739" t="s">
        <v>3926</v>
      </c>
    </row>
    <row r="340" spans="1:1">
      <c r="A340" s="1730"/>
    </row>
    <row r="341" spans="1:1">
      <c r="A341" s="1737" t="s">
        <v>3927</v>
      </c>
    </row>
    <row r="342" spans="1:1">
      <c r="A342" s="1740"/>
    </row>
    <row r="343" spans="1:1">
      <c r="A343" s="1741" t="s">
        <v>3928</v>
      </c>
    </row>
    <row r="344" spans="1:1" ht="22.5">
      <c r="A344" s="1741" t="s">
        <v>3929</v>
      </c>
    </row>
    <row r="345" spans="1:1">
      <c r="A345" s="1730"/>
    </row>
    <row r="346" spans="1:1">
      <c r="A346" s="1739" t="s">
        <v>3930</v>
      </c>
    </row>
    <row r="347" spans="1:1">
      <c r="A347" s="1730"/>
    </row>
    <row r="348" spans="1:1" ht="45">
      <c r="A348" s="1737" t="s">
        <v>3931</v>
      </c>
    </row>
    <row r="349" spans="1:1">
      <c r="A349" s="1740"/>
    </row>
    <row r="350" spans="1:1" ht="22.5">
      <c r="A350" s="1741" t="s">
        <v>3932</v>
      </c>
    </row>
    <row r="351" spans="1:1">
      <c r="A351" s="1741" t="s">
        <v>3933</v>
      </c>
    </row>
    <row r="352" spans="1:1">
      <c r="A352" s="1730"/>
    </row>
    <row r="353" spans="1:1">
      <c r="A353" s="1739" t="s">
        <v>3934</v>
      </c>
    </row>
    <row r="354" spans="1:1">
      <c r="A354" s="1730"/>
    </row>
    <row r="355" spans="1:1" ht="22.5">
      <c r="A355" s="1737" t="s">
        <v>3935</v>
      </c>
    </row>
    <row r="356" spans="1:1">
      <c r="A356" s="1730"/>
    </row>
    <row r="357" spans="1:1" ht="78.75">
      <c r="A357" s="1737" t="s">
        <v>3936</v>
      </c>
    </row>
    <row r="358" spans="1:1">
      <c r="A358" s="1730"/>
    </row>
    <row r="359" spans="1:1" ht="33.75">
      <c r="A359" s="1737" t="s">
        <v>3937</v>
      </c>
    </row>
    <row r="360" spans="1:1">
      <c r="A360" s="1730"/>
    </row>
    <row r="361" spans="1:1" ht="33.75">
      <c r="A361" s="1737" t="s">
        <v>3938</v>
      </c>
    </row>
    <row r="362" spans="1:1">
      <c r="A362" s="1730"/>
    </row>
    <row r="363" spans="1:1">
      <c r="A363" s="1739" t="s">
        <v>3939</v>
      </c>
    </row>
    <row r="364" spans="1:1">
      <c r="A364" s="1730"/>
    </row>
    <row r="365" spans="1:1">
      <c r="A365" s="1737" t="s">
        <v>3940</v>
      </c>
    </row>
    <row r="366" spans="1:1">
      <c r="A366" s="1740"/>
    </row>
    <row r="367" spans="1:1">
      <c r="A367" s="1741" t="s">
        <v>3941</v>
      </c>
    </row>
    <row r="368" spans="1:1" ht="22.5">
      <c r="A368" s="1741" t="s">
        <v>3942</v>
      </c>
    </row>
    <row r="369" spans="1:1" ht="22.5">
      <c r="A369" s="1741" t="s">
        <v>3943</v>
      </c>
    </row>
    <row r="370" spans="1:1">
      <c r="A370" s="1741" t="s">
        <v>3944</v>
      </c>
    </row>
    <row r="371" spans="1:1">
      <c r="A371" s="1730"/>
    </row>
    <row r="372" spans="1:1" ht="33.75">
      <c r="A372" s="1737" t="s">
        <v>3945</v>
      </c>
    </row>
    <row r="373" spans="1:1">
      <c r="A373" s="1730"/>
    </row>
    <row r="374" spans="1:1">
      <c r="A374" s="1739" t="s">
        <v>3946</v>
      </c>
    </row>
    <row r="375" spans="1:1">
      <c r="A375" s="1730"/>
    </row>
    <row r="376" spans="1:1" ht="45">
      <c r="A376" s="1737" t="s">
        <v>3947</v>
      </c>
    </row>
    <row r="377" spans="1:1">
      <c r="A377" s="1730"/>
    </row>
    <row r="378" spans="1:1" ht="33.75">
      <c r="A378" s="1737" t="s">
        <v>3948</v>
      </c>
    </row>
    <row r="379" spans="1:1">
      <c r="A379" s="1730"/>
    </row>
    <row r="380" spans="1:1">
      <c r="A380" s="1739" t="s">
        <v>3949</v>
      </c>
    </row>
    <row r="381" spans="1:1">
      <c r="A381" s="1730"/>
    </row>
    <row r="382" spans="1:1" ht="56.25">
      <c r="A382" s="1737" t="s">
        <v>3950</v>
      </c>
    </row>
    <row r="383" spans="1:1">
      <c r="A383" s="1730"/>
    </row>
    <row r="384" spans="1:1" ht="33.75">
      <c r="A384" s="1737" t="s">
        <v>3951</v>
      </c>
    </row>
    <row r="385" spans="1:1">
      <c r="A385" s="1730"/>
    </row>
    <row r="386" spans="1:1">
      <c r="A386" s="1739" t="s">
        <v>3952</v>
      </c>
    </row>
    <row r="387" spans="1:1">
      <c r="A387" s="1730"/>
    </row>
    <row r="388" spans="1:1" ht="67.5">
      <c r="A388" s="1737" t="s">
        <v>3953</v>
      </c>
    </row>
    <row r="389" spans="1:1">
      <c r="A389" s="1730"/>
    </row>
    <row r="390" spans="1:1" ht="33.75">
      <c r="A390" s="1737" t="s">
        <v>3954</v>
      </c>
    </row>
    <row r="391" spans="1:1">
      <c r="A391" s="1730"/>
    </row>
    <row r="392" spans="1:1">
      <c r="A392" s="1739" t="s">
        <v>3955</v>
      </c>
    </row>
    <row r="393" spans="1:1">
      <c r="A393" s="1730"/>
    </row>
    <row r="394" spans="1:1" ht="33.75">
      <c r="A394" s="1737" t="s">
        <v>3956</v>
      </c>
    </row>
    <row r="395" spans="1:1">
      <c r="A395" s="1730"/>
    </row>
    <row r="396" spans="1:1" ht="45">
      <c r="A396" s="1737" t="s">
        <v>3957</v>
      </c>
    </row>
    <row r="397" spans="1:1">
      <c r="A397" s="1730"/>
    </row>
    <row r="398" spans="1:1">
      <c r="A398" s="1739" t="s">
        <v>3958</v>
      </c>
    </row>
    <row r="399" spans="1:1">
      <c r="A399" s="1730"/>
    </row>
    <row r="400" spans="1:1" ht="45">
      <c r="A400" s="1737" t="s">
        <v>3959</v>
      </c>
    </row>
    <row r="401" spans="1:1">
      <c r="A401" s="1730"/>
    </row>
    <row r="402" spans="1:1" ht="78.75">
      <c r="A402" s="1737" t="s">
        <v>3960</v>
      </c>
    </row>
    <row r="403" spans="1:1">
      <c r="A403" s="1730"/>
    </row>
    <row r="404" spans="1:1" ht="45">
      <c r="A404" s="1737" t="s">
        <v>3961</v>
      </c>
    </row>
    <row r="405" spans="1:1">
      <c r="A405" s="1730"/>
    </row>
    <row r="406" spans="1:1" ht="22.5">
      <c r="A406" s="1737" t="s">
        <v>3962</v>
      </c>
    </row>
    <row r="407" spans="1:1">
      <c r="A407" s="1730"/>
    </row>
    <row r="408" spans="1:1" ht="45">
      <c r="A408" s="1737" t="s">
        <v>3963</v>
      </c>
    </row>
    <row r="409" spans="1:1">
      <c r="A409" s="1730"/>
    </row>
    <row r="410" spans="1:1">
      <c r="A410" s="1739" t="s">
        <v>3964</v>
      </c>
    </row>
    <row r="411" spans="1:1">
      <c r="A411" s="1730"/>
    </row>
    <row r="412" spans="1:1" ht="45">
      <c r="A412" s="1737" t="s">
        <v>3965</v>
      </c>
    </row>
    <row r="413" spans="1:1">
      <c r="A413" s="1730"/>
    </row>
    <row r="414" spans="1:1" ht="33.75">
      <c r="A414" s="1737" t="s">
        <v>3966</v>
      </c>
    </row>
    <row r="415" spans="1:1">
      <c r="A415" s="1730"/>
    </row>
    <row r="416" spans="1:1" ht="56.25">
      <c r="A416" s="1737" t="s">
        <v>3967</v>
      </c>
    </row>
    <row r="417" spans="1:1">
      <c r="A417" s="1730"/>
    </row>
    <row r="418" spans="1:1">
      <c r="A418" s="1739" t="s">
        <v>3968</v>
      </c>
    </row>
    <row r="419" spans="1:1">
      <c r="A419" s="1730"/>
    </row>
    <row r="420" spans="1:1" ht="90">
      <c r="A420" s="1737" t="s">
        <v>3969</v>
      </c>
    </row>
    <row r="421" spans="1:1">
      <c r="A421" s="1730"/>
    </row>
    <row r="422" spans="1:1">
      <c r="A422" s="1737"/>
    </row>
    <row r="423" spans="1:1">
      <c r="A423" s="1730"/>
    </row>
    <row r="424" spans="1:1">
      <c r="A424" s="1739" t="s">
        <v>3970</v>
      </c>
    </row>
    <row r="425" spans="1:1">
      <c r="A425" s="1730"/>
    </row>
    <row r="426" spans="1:1">
      <c r="A426" s="1737" t="s">
        <v>3916</v>
      </c>
    </row>
    <row r="427" spans="1:1">
      <c r="A427" s="1730"/>
    </row>
    <row r="428" spans="1:1">
      <c r="A428" s="1739" t="s">
        <v>3971</v>
      </c>
    </row>
    <row r="429" spans="1:1">
      <c r="A429" s="1730"/>
    </row>
    <row r="430" spans="1:1" ht="22.5">
      <c r="A430" s="1737" t="s">
        <v>3972</v>
      </c>
    </row>
    <row r="431" spans="1:1">
      <c r="A431" s="1740"/>
    </row>
    <row r="432" spans="1:1" ht="22.5">
      <c r="A432" s="1741" t="s">
        <v>3973</v>
      </c>
    </row>
    <row r="433" spans="1:1" ht="22.5">
      <c r="A433" s="1741" t="s">
        <v>3974</v>
      </c>
    </row>
    <row r="434" spans="1:1" ht="22.5">
      <c r="A434" s="1741" t="s">
        <v>3975</v>
      </c>
    </row>
    <row r="435" spans="1:1">
      <c r="A435" s="1730"/>
    </row>
    <row r="436" spans="1:1" ht="22.5">
      <c r="A436" s="1737" t="s">
        <v>3976</v>
      </c>
    </row>
    <row r="437" spans="1:1">
      <c r="A437" s="1730"/>
    </row>
    <row r="438" spans="1:1">
      <c r="A438" s="1739" t="s">
        <v>3977</v>
      </c>
    </row>
    <row r="439" spans="1:1">
      <c r="A439" s="1730"/>
    </row>
    <row r="440" spans="1:1">
      <c r="A440" s="1737" t="s">
        <v>3916</v>
      </c>
    </row>
    <row r="441" spans="1:1">
      <c r="A441" s="1730"/>
    </row>
    <row r="442" spans="1:1">
      <c r="A442" s="1739" t="s">
        <v>3978</v>
      </c>
    </row>
    <row r="443" spans="1:1">
      <c r="A443" s="1730"/>
    </row>
    <row r="444" spans="1:1" ht="45">
      <c r="A444" s="1737" t="s">
        <v>3979</v>
      </c>
    </row>
    <row r="445" spans="1:1">
      <c r="A445" s="1730"/>
    </row>
    <row r="446" spans="1:1">
      <c r="A446" s="1737" t="s">
        <v>3980</v>
      </c>
    </row>
    <row r="447" spans="1:1">
      <c r="A447" s="1740"/>
    </row>
    <row r="448" spans="1:1" ht="45">
      <c r="A448" s="1741" t="s">
        <v>3981</v>
      </c>
    </row>
    <row r="449" spans="1:1" ht="45">
      <c r="A449" s="1741" t="s">
        <v>3982</v>
      </c>
    </row>
    <row r="450" spans="1:1" ht="67.5">
      <c r="A450" s="1741" t="s">
        <v>3983</v>
      </c>
    </row>
    <row r="451" spans="1:1">
      <c r="A451" s="1730"/>
    </row>
    <row r="452" spans="1:1">
      <c r="A452" s="1737" t="s">
        <v>3984</v>
      </c>
    </row>
    <row r="453" spans="1:1">
      <c r="A453" s="1740"/>
    </row>
    <row r="454" spans="1:1" ht="45">
      <c r="A454" s="1741" t="s">
        <v>3985</v>
      </c>
    </row>
    <row r="455" spans="1:1" ht="33.75">
      <c r="A455" s="1741" t="s">
        <v>3986</v>
      </c>
    </row>
    <row r="456" spans="1:1" ht="33.75">
      <c r="A456" s="1741" t="s">
        <v>3987</v>
      </c>
    </row>
    <row r="457" spans="1:1">
      <c r="A457" s="1730"/>
    </row>
    <row r="458" spans="1:1">
      <c r="A458" s="1739" t="s">
        <v>3988</v>
      </c>
    </row>
    <row r="459" spans="1:1">
      <c r="A459" s="1730"/>
    </row>
    <row r="460" spans="1:1" ht="33.75">
      <c r="A460" s="1737" t="s">
        <v>3989</v>
      </c>
    </row>
    <row r="461" spans="1:1">
      <c r="A461" s="1730"/>
    </row>
    <row r="462" spans="1:1">
      <c r="A462" s="1739" t="s">
        <v>3990</v>
      </c>
    </row>
    <row r="463" spans="1:1">
      <c r="A463" s="1730"/>
    </row>
    <row r="464" spans="1:1" ht="67.5">
      <c r="A464" s="1737" t="s">
        <v>3991</v>
      </c>
    </row>
    <row r="465" spans="1:1">
      <c r="A465" s="1730"/>
    </row>
    <row r="466" spans="1:1">
      <c r="A466" s="1739" t="s">
        <v>3992</v>
      </c>
    </row>
    <row r="467" spans="1:1">
      <c r="A467" s="1730"/>
    </row>
    <row r="468" spans="1:1" ht="78.75">
      <c r="A468" s="1737" t="s">
        <v>3993</v>
      </c>
    </row>
    <row r="469" spans="1:1">
      <c r="A469" s="1730"/>
    </row>
    <row r="470" spans="1:1" ht="56.25">
      <c r="A470" s="1737" t="s">
        <v>3994</v>
      </c>
    </row>
    <row r="471" spans="1:1">
      <c r="A471" s="1730"/>
    </row>
    <row r="472" spans="1:1">
      <c r="A472" s="1739" t="s">
        <v>3995</v>
      </c>
    </row>
    <row r="473" spans="1:1">
      <c r="A473" s="1730"/>
    </row>
    <row r="474" spans="1:1" ht="56.25">
      <c r="A474" s="1737" t="s">
        <v>3996</v>
      </c>
    </row>
    <row r="475" spans="1:1">
      <c r="A475" s="1730"/>
    </row>
    <row r="476" spans="1:1">
      <c r="A476" s="1739" t="s">
        <v>3997</v>
      </c>
    </row>
    <row r="477" spans="1:1">
      <c r="A477" s="1730"/>
    </row>
    <row r="478" spans="1:1">
      <c r="A478" s="1737" t="s">
        <v>3916</v>
      </c>
    </row>
    <row r="479" spans="1:1">
      <c r="A479" s="1730"/>
    </row>
    <row r="480" spans="1:1">
      <c r="A480" s="1739" t="s">
        <v>3998</v>
      </c>
    </row>
    <row r="481" spans="1:1">
      <c r="A481" s="1730"/>
    </row>
    <row r="482" spans="1:1">
      <c r="A482" s="1737" t="s">
        <v>3916</v>
      </c>
    </row>
    <row r="483" spans="1:1">
      <c r="A483" s="1730"/>
    </row>
    <row r="484" spans="1:1">
      <c r="A484" s="1739" t="s">
        <v>3999</v>
      </c>
    </row>
    <row r="485" spans="1:1">
      <c r="A485" s="1730"/>
    </row>
    <row r="486" spans="1:1" ht="56.25">
      <c r="A486" s="1737" t="s">
        <v>4000</v>
      </c>
    </row>
    <row r="490" spans="1:1">
      <c r="A490" s="1742" t="s">
        <v>4001</v>
      </c>
    </row>
    <row r="492" spans="1:1">
      <c r="A492" s="1742" t="s">
        <v>4002</v>
      </c>
    </row>
    <row r="493" spans="1:1">
      <c r="A493" s="1742"/>
    </row>
    <row r="495" spans="1:1" ht="45">
      <c r="A495" s="1742" t="s">
        <v>4003</v>
      </c>
    </row>
    <row r="496" spans="1:1">
      <c r="A496" s="1742"/>
    </row>
    <row r="498" spans="1:1">
      <c r="A498" s="1742" t="s">
        <v>4004</v>
      </c>
    </row>
    <row r="499" spans="1:1">
      <c r="A499" s="1742"/>
    </row>
    <row r="501" spans="1:1">
      <c r="A501" s="1742" t="s">
        <v>4005</v>
      </c>
    </row>
    <row r="502" spans="1:1">
      <c r="A502" s="1742"/>
    </row>
    <row r="504" spans="1:1" ht="33.75">
      <c r="A504" s="1742" t="s">
        <v>4006</v>
      </c>
    </row>
    <row r="505" spans="1:1">
      <c r="A505" s="1742"/>
    </row>
    <row r="507" spans="1:1" ht="33.75">
      <c r="A507" s="1742" t="s">
        <v>4007</v>
      </c>
    </row>
    <row r="508" spans="1:1">
      <c r="A508" s="1742"/>
    </row>
    <row r="510" spans="1:1" ht="22.5">
      <c r="A510" s="1742" t="s">
        <v>4008</v>
      </c>
    </row>
    <row r="511" spans="1:1">
      <c r="A511" s="1742"/>
    </row>
    <row r="513" spans="1:1" ht="33.75">
      <c r="A513" s="1742" t="s">
        <v>4009</v>
      </c>
    </row>
    <row r="514" spans="1:1">
      <c r="A514" s="1742"/>
    </row>
    <row r="516" spans="1:1" ht="33.75">
      <c r="A516" s="1742" t="s">
        <v>4010</v>
      </c>
    </row>
    <row r="517" spans="1:1">
      <c r="A517" s="1742"/>
    </row>
    <row r="519" spans="1:1">
      <c r="A519" s="1742" t="s">
        <v>4011</v>
      </c>
    </row>
    <row r="520" spans="1:1">
      <c r="A520" s="1742"/>
    </row>
    <row r="522" spans="1:1" ht="33.75">
      <c r="A522" s="1742" t="s">
        <v>4012</v>
      </c>
    </row>
    <row r="523" spans="1:1">
      <c r="A523" s="1742"/>
    </row>
    <row r="525" spans="1:1">
      <c r="A525" s="1742" t="s">
        <v>4013</v>
      </c>
    </row>
    <row r="526" spans="1:1">
      <c r="A526" s="1742"/>
    </row>
    <row r="528" spans="1:1">
      <c r="A528" s="1742" t="s">
        <v>4005</v>
      </c>
    </row>
    <row r="530" spans="1:1" ht="45">
      <c r="A530" s="1742" t="s">
        <v>4014</v>
      </c>
    </row>
    <row r="531" spans="1:1">
      <c r="A531" s="1742"/>
    </row>
    <row r="533" spans="1:1" ht="56.25">
      <c r="A533" s="1742" t="s">
        <v>4015</v>
      </c>
    </row>
    <row r="534" spans="1:1">
      <c r="A534" s="1742"/>
    </row>
    <row r="536" spans="1:1" ht="67.5">
      <c r="A536" s="1742" t="s">
        <v>4016</v>
      </c>
    </row>
    <row r="537" spans="1:1">
      <c r="A537" s="1742"/>
    </row>
    <row r="539" spans="1:1" ht="67.5">
      <c r="A539" s="1742" t="s">
        <v>4017</v>
      </c>
    </row>
    <row r="540" spans="1:1">
      <c r="A540" s="1742"/>
    </row>
    <row r="542" spans="1:1" ht="33.75">
      <c r="A542" s="1742" t="s">
        <v>4018</v>
      </c>
    </row>
    <row r="543" spans="1:1">
      <c r="A543" s="1742"/>
    </row>
    <row r="545" spans="1:1" ht="33.75">
      <c r="A545" s="1742" t="s">
        <v>4019</v>
      </c>
    </row>
    <row r="546" spans="1:1">
      <c r="A546" s="1742"/>
    </row>
    <row r="548" spans="1:1" ht="22.5">
      <c r="A548" s="1742" t="s">
        <v>4020</v>
      </c>
    </row>
    <row r="549" spans="1:1">
      <c r="A549" s="1742"/>
    </row>
    <row r="551" spans="1:1">
      <c r="A551" s="1742" t="s">
        <v>4021</v>
      </c>
    </row>
    <row r="552" spans="1:1">
      <c r="A552" s="1742"/>
    </row>
    <row r="554" spans="1:1">
      <c r="A554" s="1742" t="s">
        <v>4005</v>
      </c>
    </row>
    <row r="555" spans="1:1">
      <c r="A555" s="1742"/>
    </row>
    <row r="557" spans="1:1" ht="45">
      <c r="A557" s="1742" t="s">
        <v>4022</v>
      </c>
    </row>
    <row r="558" spans="1:1">
      <c r="A558" s="1742"/>
    </row>
    <row r="560" spans="1:1" ht="22.5">
      <c r="A560" s="1742" t="s">
        <v>4023</v>
      </c>
    </row>
    <row r="561" spans="1:1">
      <c r="A561" s="1742"/>
    </row>
    <row r="563" spans="1:1" ht="22.5">
      <c r="A563" s="1742" t="s">
        <v>4024</v>
      </c>
    </row>
    <row r="564" spans="1:1">
      <c r="A564" s="1742"/>
    </row>
    <row r="566" spans="1:1">
      <c r="A566" s="1742" t="s">
        <v>4025</v>
      </c>
    </row>
    <row r="567" spans="1:1">
      <c r="A567" s="1742"/>
    </row>
    <row r="569" spans="1:1">
      <c r="A569" s="1742" t="s">
        <v>4005</v>
      </c>
    </row>
    <row r="571" spans="1:1">
      <c r="A571" s="1742"/>
    </row>
    <row r="572" spans="1:1" ht="45">
      <c r="A572" s="1742" t="s">
        <v>4026</v>
      </c>
    </row>
    <row r="573" spans="1:1">
      <c r="A573" s="1742"/>
    </row>
    <row r="575" spans="1:1">
      <c r="A575" s="1742" t="s">
        <v>4027</v>
      </c>
    </row>
    <row r="576" spans="1:1">
      <c r="A576" s="1742"/>
    </row>
    <row r="578" spans="1:1" ht="56.25">
      <c r="A578" s="1742" t="s">
        <v>4028</v>
      </c>
    </row>
    <row r="579" spans="1:1">
      <c r="A579" s="1742"/>
    </row>
    <row r="581" spans="1:1" ht="33.75">
      <c r="A581" s="1742" t="s">
        <v>4029</v>
      </c>
    </row>
    <row r="582" spans="1:1">
      <c r="A582" s="1742"/>
    </row>
    <row r="584" spans="1:1" ht="33.75">
      <c r="A584" s="1742" t="s">
        <v>4030</v>
      </c>
    </row>
    <row r="585" spans="1:1">
      <c r="A585" s="1742"/>
    </row>
    <row r="587" spans="1:1" ht="56.25">
      <c r="A587" s="1742" t="s">
        <v>4031</v>
      </c>
    </row>
    <row r="588" spans="1:1">
      <c r="A588" s="1742"/>
    </row>
    <row r="590" spans="1:1" ht="22.5">
      <c r="A590" s="1742" t="s">
        <v>4032</v>
      </c>
    </row>
    <row r="591" spans="1:1">
      <c r="A591" s="1742"/>
    </row>
    <row r="593" spans="1:1" ht="22.5">
      <c r="A593" s="1742" t="s">
        <v>4033</v>
      </c>
    </row>
    <row r="594" spans="1:1">
      <c r="A594" s="1742"/>
    </row>
    <row r="596" spans="1:1">
      <c r="A596" s="1742" t="s">
        <v>4034</v>
      </c>
    </row>
    <row r="597" spans="1:1">
      <c r="A597" s="1742"/>
    </row>
    <row r="599" spans="1:1" ht="45">
      <c r="A599" s="1742" t="s">
        <v>4035</v>
      </c>
    </row>
    <row r="600" spans="1:1">
      <c r="A600" s="1742"/>
    </row>
    <row r="602" spans="1:1" ht="56.25">
      <c r="A602" s="1742" t="s">
        <v>4036</v>
      </c>
    </row>
    <row r="603" spans="1:1">
      <c r="A603" s="1742"/>
    </row>
    <row r="605" spans="1:1" ht="56.25">
      <c r="A605" s="1742" t="s">
        <v>4037</v>
      </c>
    </row>
    <row r="606" spans="1:1">
      <c r="A606" s="1742"/>
    </row>
    <row r="608" spans="1:1" ht="22.5">
      <c r="A608" s="1742" t="s">
        <v>4038</v>
      </c>
    </row>
    <row r="609" spans="1:1">
      <c r="A609" s="1742"/>
    </row>
    <row r="611" spans="1:1">
      <c r="A611" s="1742" t="s">
        <v>4005</v>
      </c>
    </row>
    <row r="612" spans="1:1">
      <c r="A612" s="1742"/>
    </row>
    <row r="614" spans="1:1" ht="45">
      <c r="A614" s="1742" t="s">
        <v>4039</v>
      </c>
    </row>
    <row r="615" spans="1:1">
      <c r="A615" s="1742"/>
    </row>
    <row r="617" spans="1:1" ht="22.5">
      <c r="A617" s="1742" t="s">
        <v>4023</v>
      </c>
    </row>
    <row r="618" spans="1:1">
      <c r="A618" s="1742"/>
    </row>
    <row r="620" spans="1:1" ht="56.25">
      <c r="A620" s="1742" t="s">
        <v>4040</v>
      </c>
    </row>
    <row r="621" spans="1:1">
      <c r="A621" s="1742"/>
    </row>
    <row r="623" spans="1:1" ht="22.5">
      <c r="A623" s="1742" t="s">
        <v>4041</v>
      </c>
    </row>
    <row r="624" spans="1:1">
      <c r="A624" s="1742"/>
    </row>
    <row r="626" spans="1:1">
      <c r="A626" s="1742" t="s">
        <v>4042</v>
      </c>
    </row>
    <row r="627" spans="1:1">
      <c r="A627" s="1742"/>
    </row>
    <row r="629" spans="1:1">
      <c r="A629" s="1742" t="s">
        <v>4005</v>
      </c>
    </row>
    <row r="630" spans="1:1">
      <c r="A630" s="1742"/>
    </row>
    <row r="632" spans="1:1" ht="33.75">
      <c r="A632" s="1742" t="s">
        <v>4043</v>
      </c>
    </row>
    <row r="633" spans="1:1">
      <c r="A633" s="1742"/>
    </row>
    <row r="635" spans="1:1">
      <c r="A635" s="1742" t="s">
        <v>4044</v>
      </c>
    </row>
    <row r="636" spans="1:1">
      <c r="A636" s="1742"/>
    </row>
    <row r="638" spans="1:1" ht="22.5">
      <c r="A638" s="1742" t="s">
        <v>4045</v>
      </c>
    </row>
    <row r="639" spans="1:1">
      <c r="A639" s="1742"/>
    </row>
    <row r="641" spans="1:1">
      <c r="A641" s="1742" t="s">
        <v>4046</v>
      </c>
    </row>
    <row r="642" spans="1:1">
      <c r="A642" s="1742"/>
    </row>
    <row r="644" spans="1:1" ht="33.75">
      <c r="A644" s="1742" t="s">
        <v>4047</v>
      </c>
    </row>
    <row r="645" spans="1:1">
      <c r="A645" s="1742"/>
    </row>
    <row r="647" spans="1:1" ht="22.5">
      <c r="A647" s="1742" t="s">
        <v>4048</v>
      </c>
    </row>
    <row r="648" spans="1:1">
      <c r="A648" s="1742"/>
    </row>
    <row r="650" spans="1:1">
      <c r="A650" s="1742" t="s">
        <v>4049</v>
      </c>
    </row>
    <row r="651" spans="1:1">
      <c r="A651" s="1742"/>
    </row>
    <row r="653" spans="1:1">
      <c r="A653" s="1742" t="s">
        <v>4005</v>
      </c>
    </row>
    <row r="654" spans="1:1">
      <c r="A654" s="1742"/>
    </row>
    <row r="656" spans="1:1" ht="45">
      <c r="A656" s="1742" t="s">
        <v>4050</v>
      </c>
    </row>
    <row r="657" spans="1:1">
      <c r="A657" s="1742"/>
    </row>
    <row r="659" spans="1:1" ht="22.5">
      <c r="A659" s="1742" t="s">
        <v>4023</v>
      </c>
    </row>
    <row r="660" spans="1:1">
      <c r="A660" s="1742"/>
    </row>
    <row r="662" spans="1:1" ht="33.75">
      <c r="A662" s="1742" t="s">
        <v>4051</v>
      </c>
    </row>
    <row r="663" spans="1:1">
      <c r="A663" s="1742"/>
    </row>
    <row r="665" spans="1:1" ht="22.5">
      <c r="A665" s="1742" t="s">
        <v>4052</v>
      </c>
    </row>
    <row r="666" spans="1:1">
      <c r="A666" s="1742"/>
    </row>
    <row r="668" spans="1:1" ht="22.5">
      <c r="A668" s="1742" t="s">
        <v>4053</v>
      </c>
    </row>
    <row r="669" spans="1:1">
      <c r="A669" s="1742"/>
    </row>
    <row r="671" spans="1:1" ht="22.5">
      <c r="A671" s="1742" t="s">
        <v>4054</v>
      </c>
    </row>
    <row r="672" spans="1:1">
      <c r="A672" s="1742"/>
    </row>
    <row r="674" spans="1:1" ht="22.5">
      <c r="A674" s="1742" t="s">
        <v>4055</v>
      </c>
    </row>
    <row r="675" spans="1:1">
      <c r="A675" s="1742"/>
    </row>
    <row r="677" spans="1:1">
      <c r="A677" s="1742" t="s">
        <v>4056</v>
      </c>
    </row>
    <row r="678" spans="1:1">
      <c r="A678" s="1742"/>
    </row>
    <row r="680" spans="1:1">
      <c r="A680" s="1742" t="s">
        <v>4005</v>
      </c>
    </row>
    <row r="682" spans="1:1">
      <c r="A682" s="1742"/>
    </row>
    <row r="683" spans="1:1" ht="45">
      <c r="A683" s="1742" t="s">
        <v>4057</v>
      </c>
    </row>
    <row r="684" spans="1:1">
      <c r="A684" s="1742"/>
    </row>
    <row r="686" spans="1:1" ht="22.5">
      <c r="A686" s="1742" t="s">
        <v>4058</v>
      </c>
    </row>
    <row r="687" spans="1:1">
      <c r="A687" s="1742"/>
    </row>
    <row r="689" spans="1:1">
      <c r="A689" s="1742" t="s">
        <v>4059</v>
      </c>
    </row>
    <row r="690" spans="1:1">
      <c r="A690" s="1742"/>
    </row>
    <row r="692" spans="1:1">
      <c r="A692" s="1742" t="s">
        <v>4005</v>
      </c>
    </row>
    <row r="693" spans="1:1">
      <c r="A693" s="1742"/>
    </row>
    <row r="695" spans="1:1" ht="45">
      <c r="A695" s="1742" t="s">
        <v>4060</v>
      </c>
    </row>
    <row r="696" spans="1:1">
      <c r="A696" s="1742"/>
    </row>
    <row r="698" spans="1:1">
      <c r="A698" s="1742" t="s">
        <v>4061</v>
      </c>
    </row>
    <row r="699" spans="1:1">
      <c r="A699" s="1742"/>
    </row>
    <row r="701" spans="1:1" ht="33.75">
      <c r="A701" s="1742" t="s">
        <v>4062</v>
      </c>
    </row>
    <row r="702" spans="1:1">
      <c r="A702" s="1742"/>
    </row>
    <row r="704" spans="1:1">
      <c r="A704" s="1742" t="s">
        <v>4063</v>
      </c>
    </row>
    <row r="705" spans="1:1">
      <c r="A705" s="1742"/>
    </row>
    <row r="707" spans="1:1">
      <c r="A707" s="1742" t="s">
        <v>4064</v>
      </c>
    </row>
    <row r="709" spans="1:1">
      <c r="A709" s="1742"/>
    </row>
    <row r="711" spans="1:1">
      <c r="A711" s="1742" t="s">
        <v>4065</v>
      </c>
    </row>
    <row r="712" spans="1:1">
      <c r="A712" s="1742"/>
    </row>
    <row r="714" spans="1:1" ht="22.5">
      <c r="A714" s="1742" t="s">
        <v>4066</v>
      </c>
    </row>
    <row r="715" spans="1:1">
      <c r="A715" s="1742"/>
    </row>
    <row r="717" spans="1:1">
      <c r="A717" s="1742" t="s">
        <v>4067</v>
      </c>
    </row>
    <row r="718" spans="1:1">
      <c r="A718" s="1742"/>
    </row>
    <row r="720" spans="1:1" ht="56.25">
      <c r="A720" s="1742" t="s">
        <v>4068</v>
      </c>
    </row>
    <row r="721" spans="1:1">
      <c r="A721" s="1742"/>
    </row>
    <row r="723" spans="1:1" ht="22.5">
      <c r="A723" s="1742" t="s">
        <v>4069</v>
      </c>
    </row>
    <row r="724" spans="1:1">
      <c r="A724" s="1742"/>
    </row>
    <row r="726" spans="1:1" ht="22.5">
      <c r="A726" s="1742" t="s">
        <v>4070</v>
      </c>
    </row>
    <row r="727" spans="1:1">
      <c r="A727" s="1742"/>
    </row>
    <row r="729" spans="1:1" ht="45">
      <c r="A729" s="1742" t="s">
        <v>4071</v>
      </c>
    </row>
    <row r="730" spans="1:1">
      <c r="A730" s="1742"/>
    </row>
    <row r="732" spans="1:1">
      <c r="A732" s="1742" t="s">
        <v>4072</v>
      </c>
    </row>
    <row r="734" spans="1:1">
      <c r="A734" s="1742"/>
    </row>
    <row r="736" spans="1:1" ht="22.5">
      <c r="A736" s="1742" t="s">
        <v>4073</v>
      </c>
    </row>
    <row r="738" spans="1:1">
      <c r="A738" s="1742"/>
    </row>
    <row r="740" spans="1:1" ht="33.75">
      <c r="A740" s="1742" t="s">
        <v>4074</v>
      </c>
    </row>
    <row r="741" spans="1:1">
      <c r="A741" s="1742"/>
    </row>
    <row r="743" spans="1:1" ht="22.5">
      <c r="A743" s="1742" t="s">
        <v>4075</v>
      </c>
    </row>
    <row r="745" spans="1:1">
      <c r="A745" s="1742"/>
    </row>
    <row r="747" spans="1:1" ht="33.75">
      <c r="A747" s="1742" t="s">
        <v>4076</v>
      </c>
    </row>
    <row r="748" spans="1:1">
      <c r="A748" s="1742"/>
    </row>
    <row r="750" spans="1:1" ht="33.75">
      <c r="A750" s="1742" t="s">
        <v>4077</v>
      </c>
    </row>
    <row r="751" spans="1:1">
      <c r="A751" s="1742"/>
    </row>
    <row r="753" spans="1:1" ht="33.75">
      <c r="A753" s="1742" t="s">
        <v>4078</v>
      </c>
    </row>
    <row r="754" spans="1:1">
      <c r="A754" s="1742"/>
    </row>
    <row r="756" spans="1:1" ht="33.75">
      <c r="A756" s="1742" t="s">
        <v>4079</v>
      </c>
    </row>
    <row r="757" spans="1:1">
      <c r="A757" s="1742"/>
    </row>
    <row r="759" spans="1:1" ht="22.5">
      <c r="A759" s="1742" t="s">
        <v>4080</v>
      </c>
    </row>
    <row r="760" spans="1:1">
      <c r="A760" s="1742"/>
    </row>
    <row r="762" spans="1:1" ht="22.5">
      <c r="A762" s="1742" t="s">
        <v>4081</v>
      </c>
    </row>
    <row r="763" spans="1:1">
      <c r="A763" s="1742"/>
    </row>
    <row r="765" spans="1:1">
      <c r="A765" s="1742" t="s">
        <v>4082</v>
      </c>
    </row>
    <row r="766" spans="1:1">
      <c r="A766" s="1742"/>
    </row>
    <row r="768" spans="1:1">
      <c r="A768" s="1742" t="s">
        <v>4005</v>
      </c>
    </row>
    <row r="769" spans="1:1">
      <c r="A769" s="1742"/>
    </row>
    <row r="771" spans="1:1" ht="33.75">
      <c r="A771" s="1742" t="s">
        <v>4083</v>
      </c>
    </row>
    <row r="772" spans="1:1">
      <c r="A772" s="1742"/>
    </row>
    <row r="774" spans="1:1" ht="22.5">
      <c r="A774" s="1742" t="s">
        <v>4084</v>
      </c>
    </row>
    <row r="775" spans="1:1">
      <c r="A775" s="1742"/>
    </row>
    <row r="777" spans="1:1" ht="33.75">
      <c r="A777" s="1742" t="s">
        <v>4085</v>
      </c>
    </row>
    <row r="778" spans="1:1">
      <c r="A778" s="1742"/>
    </row>
    <row r="780" spans="1:1" ht="22.5">
      <c r="A780" s="1742" t="s">
        <v>4086</v>
      </c>
    </row>
    <row r="781" spans="1:1">
      <c r="A781" s="1742"/>
    </row>
    <row r="783" spans="1:1">
      <c r="A783" s="1742" t="s">
        <v>4087</v>
      </c>
    </row>
    <row r="784" spans="1:1">
      <c r="A784" s="1742"/>
    </row>
    <row r="786" spans="1:1">
      <c r="A786" s="1742" t="s">
        <v>4088</v>
      </c>
    </row>
    <row r="787" spans="1:1">
      <c r="A787" s="1742"/>
    </row>
    <row r="789" spans="1:1" ht="45">
      <c r="A789" s="1742" t="s">
        <v>4089</v>
      </c>
    </row>
    <row r="791" spans="1:1" ht="22.5">
      <c r="A791" s="1742" t="s">
        <v>4090</v>
      </c>
    </row>
    <row r="792" spans="1:1">
      <c r="A792" s="1742"/>
    </row>
    <row r="794" spans="1:1" ht="33.75">
      <c r="A794" s="1742" t="s">
        <v>4091</v>
      </c>
    </row>
    <row r="795" spans="1:1">
      <c r="A795" s="1742"/>
    </row>
    <row r="797" spans="1:1">
      <c r="A797" s="1742" t="s">
        <v>4092</v>
      </c>
    </row>
    <row r="798" spans="1:1">
      <c r="A798" s="1742"/>
    </row>
    <row r="800" spans="1:1" ht="22.5">
      <c r="A800" s="1742" t="s">
        <v>4093</v>
      </c>
    </row>
    <row r="801" spans="1:1">
      <c r="A801" s="1742"/>
    </row>
    <row r="803" spans="1:1" ht="22.5">
      <c r="A803" s="1742" t="s">
        <v>4094</v>
      </c>
    </row>
    <row r="804" spans="1:1">
      <c r="A804" s="1742"/>
    </row>
    <row r="806" spans="1:1">
      <c r="A806" s="1742" t="s">
        <v>4095</v>
      </c>
    </row>
    <row r="807" spans="1:1">
      <c r="A807" s="1742"/>
    </row>
    <row r="809" spans="1:1">
      <c r="A809" s="1742" t="s">
        <v>4096</v>
      </c>
    </row>
    <row r="810" spans="1:1">
      <c r="A810" s="1742"/>
    </row>
    <row r="812" spans="1:1">
      <c r="A812" s="1742" t="s">
        <v>4097</v>
      </c>
    </row>
    <row r="813" spans="1:1">
      <c r="A813" s="1742"/>
    </row>
    <row r="815" spans="1:1" ht="45">
      <c r="A815" s="1742" t="s">
        <v>4098</v>
      </c>
    </row>
    <row r="816" spans="1:1">
      <c r="A816" s="1742"/>
    </row>
    <row r="818" spans="1:1" ht="22.5">
      <c r="A818" s="1742" t="s">
        <v>4023</v>
      </c>
    </row>
    <row r="819" spans="1:1">
      <c r="A819" s="1742"/>
    </row>
    <row r="821" spans="1:1" ht="67.5">
      <c r="A821" s="1742" t="s">
        <v>4099</v>
      </c>
    </row>
    <row r="822" spans="1:1">
      <c r="A822" s="1742"/>
    </row>
    <row r="824" spans="1:1" ht="33.75">
      <c r="A824" s="1742" t="s">
        <v>4100</v>
      </c>
    </row>
    <row r="825" spans="1:1">
      <c r="A825" s="1742"/>
    </row>
    <row r="826" spans="1:1">
      <c r="A826" s="1743" t="s">
        <v>4101</v>
      </c>
    </row>
    <row r="827" spans="1:1" ht="67.5">
      <c r="A827" s="1743" t="s">
        <v>4102</v>
      </c>
    </row>
    <row r="828" spans="1:1">
      <c r="A828" s="1743" t="s">
        <v>4103</v>
      </c>
    </row>
    <row r="829" spans="1:1">
      <c r="A829" s="1743" t="s">
        <v>4104</v>
      </c>
    </row>
    <row r="830" spans="1:1" ht="22.5">
      <c r="A830" s="1743" t="s">
        <v>4105</v>
      </c>
    </row>
    <row r="831" spans="1:1">
      <c r="A831" s="1743" t="s">
        <v>4104</v>
      </c>
    </row>
    <row r="832" spans="1:1" ht="22.5">
      <c r="A832" s="1743" t="s">
        <v>4106</v>
      </c>
    </row>
    <row r="833" spans="1:1" ht="28.5">
      <c r="A833" s="1744" t="s">
        <v>4107</v>
      </c>
    </row>
    <row r="834" spans="1:1" ht="22.5">
      <c r="A834" s="1743" t="s">
        <v>4108</v>
      </c>
    </row>
    <row r="835" spans="1:1" ht="22.5">
      <c r="A835" s="1743" t="s">
        <v>4109</v>
      </c>
    </row>
    <row r="836" spans="1:1" ht="33.75">
      <c r="A836" s="1743" t="s">
        <v>4110</v>
      </c>
    </row>
    <row r="837" spans="1:1" ht="14.25">
      <c r="A837" s="1744" t="s">
        <v>4111</v>
      </c>
    </row>
    <row r="838" spans="1:1" ht="14.25">
      <c r="A838" s="1744" t="s">
        <v>4112</v>
      </c>
    </row>
    <row r="839" spans="1:1" ht="14.25">
      <c r="A839" s="1744" t="s">
        <v>4113</v>
      </c>
    </row>
    <row r="840" spans="1:1" ht="28.5">
      <c r="A840" s="1744" t="s">
        <v>4114</v>
      </c>
    </row>
    <row r="841" spans="1:1" ht="14.25">
      <c r="A841" s="1744" t="s">
        <v>4115</v>
      </c>
    </row>
    <row r="842" spans="1:1" ht="33.75">
      <c r="A842" s="1743" t="s">
        <v>4116</v>
      </c>
    </row>
    <row r="843" spans="1:1" ht="33.75">
      <c r="A843" s="1743" t="s">
        <v>4117</v>
      </c>
    </row>
    <row r="844" spans="1:1" ht="14.25">
      <c r="A844" s="1744" t="s">
        <v>4118</v>
      </c>
    </row>
    <row r="845" spans="1:1" ht="14.25">
      <c r="A845" s="1744" t="s">
        <v>4119</v>
      </c>
    </row>
    <row r="846" spans="1:1">
      <c r="A846" s="1743" t="s">
        <v>4104</v>
      </c>
    </row>
    <row r="847" spans="1:1" ht="22.5">
      <c r="A847" s="1743" t="s">
        <v>4120</v>
      </c>
    </row>
    <row r="848" spans="1:1">
      <c r="A848" s="1743" t="s">
        <v>4121</v>
      </c>
    </row>
    <row r="849" spans="1:3" ht="22.5">
      <c r="A849" s="1743" t="s">
        <v>4122</v>
      </c>
    </row>
    <row r="850" spans="1:3" ht="14.25">
      <c r="A850" s="1744" t="s">
        <v>4123</v>
      </c>
    </row>
    <row r="851" spans="1:3" ht="56.25">
      <c r="A851" s="1743" t="s">
        <v>4124</v>
      </c>
    </row>
    <row r="852" spans="1:3">
      <c r="A852" s="1743" t="s">
        <v>4125</v>
      </c>
    </row>
    <row r="853" spans="1:3" ht="45">
      <c r="A853" s="1743" t="s">
        <v>4126</v>
      </c>
    </row>
    <row r="854" spans="1:3">
      <c r="A854" s="1743" t="s">
        <v>4104</v>
      </c>
    </row>
    <row r="855" spans="1:3" ht="22.5">
      <c r="A855" s="1743" t="s">
        <v>4127</v>
      </c>
    </row>
    <row r="856" spans="1:3" ht="22.5">
      <c r="A856" s="1743" t="s">
        <v>4128</v>
      </c>
    </row>
    <row r="859" spans="1:3" ht="13.5" thickBot="1"/>
    <row r="860" spans="1:3" ht="53.25" thickBot="1">
      <c r="A860" s="1745" t="s">
        <v>4129</v>
      </c>
      <c r="B860" s="1745" t="s">
        <v>4130</v>
      </c>
      <c r="C860" s="1745" t="s">
        <v>4131</v>
      </c>
    </row>
    <row r="861" spans="1:3" ht="53.25" thickTop="1">
      <c r="A861" s="3731" t="s">
        <v>4132</v>
      </c>
      <c r="B861" s="3731" t="s">
        <v>4133</v>
      </c>
      <c r="C861" s="1746" t="s">
        <v>4134</v>
      </c>
    </row>
    <row r="862" spans="1:3" ht="315.75" thickBot="1">
      <c r="A862" s="3732"/>
      <c r="B862" s="3732"/>
      <c r="C862" s="1747" t="s">
        <v>4135</v>
      </c>
    </row>
    <row r="864" spans="1:3" ht="13.5" thickBot="1"/>
    <row r="865" spans="1:3" ht="53.25" thickBot="1">
      <c r="A865" s="1745" t="s">
        <v>4129</v>
      </c>
      <c r="B865" s="1745" t="s">
        <v>4136</v>
      </c>
      <c r="C865" s="1745" t="s">
        <v>4137</v>
      </c>
    </row>
    <row r="866" spans="1:3" ht="342.75" thickTop="1" thickBot="1">
      <c r="A866" s="1748" t="s">
        <v>4138</v>
      </c>
      <c r="B866" s="1748" t="s">
        <v>4139</v>
      </c>
      <c r="C866" s="1748" t="s">
        <v>4140</v>
      </c>
    </row>
    <row r="867" spans="1:3" ht="13.5" thickBot="1"/>
    <row r="868" spans="1:3" ht="79.5" thickBot="1">
      <c r="A868" s="1745" t="s">
        <v>4129</v>
      </c>
      <c r="B868" s="1745" t="s">
        <v>4141</v>
      </c>
      <c r="C868" s="1745" t="s">
        <v>4142</v>
      </c>
    </row>
    <row r="869" spans="1:3" ht="79.5" thickTop="1">
      <c r="A869" s="3731" t="s">
        <v>4143</v>
      </c>
      <c r="B869" s="1746" t="s">
        <v>4144</v>
      </c>
      <c r="C869" s="1749" t="s">
        <v>4145</v>
      </c>
    </row>
    <row r="870" spans="1:3" ht="52.5">
      <c r="A870" s="3733"/>
      <c r="B870" s="1750" t="s">
        <v>4146</v>
      </c>
      <c r="C870" s="1750" t="s">
        <v>4147</v>
      </c>
    </row>
    <row r="871" spans="1:3" ht="78.75">
      <c r="A871" s="3733"/>
      <c r="B871" s="1751" t="s">
        <v>4148</v>
      </c>
      <c r="C871" s="1750" t="s">
        <v>4149</v>
      </c>
    </row>
    <row r="872" spans="1:3" ht="157.5">
      <c r="A872" s="3733"/>
      <c r="B872" s="1750" t="s">
        <v>4150</v>
      </c>
      <c r="C872" s="1751" t="s">
        <v>4151</v>
      </c>
    </row>
    <row r="873" spans="1:3" ht="53.25" thickBot="1">
      <c r="A873" s="3732"/>
      <c r="B873" s="1747" t="s">
        <v>4152</v>
      </c>
      <c r="C873" s="1752"/>
    </row>
    <row r="874" spans="1:3" ht="13.5" thickBot="1"/>
    <row r="875" spans="1:3" ht="79.5" thickBot="1">
      <c r="A875" s="1745" t="s">
        <v>4129</v>
      </c>
      <c r="B875" s="1745" t="s">
        <v>4153</v>
      </c>
      <c r="C875" s="1745" t="s">
        <v>4154</v>
      </c>
    </row>
    <row r="876" spans="1:3" ht="105.75" thickTop="1">
      <c r="A876" s="3731" t="s">
        <v>4155</v>
      </c>
      <c r="B876" s="1746" t="s">
        <v>4156</v>
      </c>
      <c r="C876" s="3731" t="s">
        <v>4157</v>
      </c>
    </row>
    <row r="877" spans="1:3" ht="105">
      <c r="A877" s="3733"/>
      <c r="B877" s="1753" t="s">
        <v>4158</v>
      </c>
      <c r="C877" s="3733"/>
    </row>
    <row r="878" spans="1:3" ht="26.25">
      <c r="A878" s="3733"/>
      <c r="B878" s="1753" t="s">
        <v>4159</v>
      </c>
      <c r="C878" s="3733"/>
    </row>
    <row r="879" spans="1:3" ht="53.25" thickBot="1">
      <c r="A879" s="3732"/>
      <c r="B879" s="1754" t="s">
        <v>4160</v>
      </c>
      <c r="C879" s="3732"/>
    </row>
    <row r="880" spans="1:3" ht="13.5" thickBot="1"/>
    <row r="881" spans="1:3" ht="53.25" thickBot="1">
      <c r="A881" s="1745" t="s">
        <v>4129</v>
      </c>
      <c r="B881" s="1745" t="s">
        <v>4161</v>
      </c>
      <c r="C881" s="1745" t="s">
        <v>4162</v>
      </c>
    </row>
    <row r="882" spans="1:3" ht="264" thickTop="1" thickBot="1">
      <c r="A882" s="1748" t="s">
        <v>316</v>
      </c>
      <c r="B882" s="1748" t="s">
        <v>4163</v>
      </c>
      <c r="C882" s="1748" t="s">
        <v>4164</v>
      </c>
    </row>
    <row r="883" spans="1:3" ht="13.5" thickBot="1"/>
    <row r="884" spans="1:3" ht="53.25" thickBot="1">
      <c r="A884" s="1745" t="s">
        <v>4129</v>
      </c>
      <c r="B884" s="1745" t="s">
        <v>4165</v>
      </c>
      <c r="C884" s="1745" t="s">
        <v>4166</v>
      </c>
    </row>
    <row r="885" spans="1:3" ht="79.5" thickTop="1">
      <c r="A885" s="3731" t="s">
        <v>578</v>
      </c>
      <c r="B885" s="1746" t="s">
        <v>4167</v>
      </c>
      <c r="C885" s="1746" t="s">
        <v>4168</v>
      </c>
    </row>
    <row r="886" spans="1:3" ht="237" thickBot="1">
      <c r="A886" s="3732"/>
      <c r="B886" s="1747" t="s">
        <v>4169</v>
      </c>
      <c r="C886" s="1747" t="s">
        <v>4170</v>
      </c>
    </row>
    <row r="887" spans="1:3" ht="13.5" thickBot="1"/>
    <row r="888" spans="1:3" ht="53.25" thickBot="1">
      <c r="A888" s="1745" t="s">
        <v>4129</v>
      </c>
      <c r="B888" s="1745" t="s">
        <v>4171</v>
      </c>
      <c r="C888" s="1745" t="s">
        <v>4172</v>
      </c>
    </row>
    <row r="889" spans="1:3" ht="158.25" thickTop="1">
      <c r="A889" s="3731" t="s">
        <v>309</v>
      </c>
      <c r="B889" s="1746" t="s">
        <v>4173</v>
      </c>
      <c r="C889" s="1746" t="s">
        <v>4174</v>
      </c>
    </row>
    <row r="890" spans="1:3" ht="78.75">
      <c r="A890" s="3733"/>
      <c r="B890" s="1751" t="s">
        <v>4175</v>
      </c>
      <c r="C890" s="1751" t="s">
        <v>4176</v>
      </c>
    </row>
    <row r="891" spans="1:3" ht="131.25">
      <c r="A891" s="3733"/>
      <c r="B891" s="1751" t="s">
        <v>4177</v>
      </c>
      <c r="C891" s="1751" t="s">
        <v>4170</v>
      </c>
    </row>
    <row r="892" spans="1:3" ht="158.25" thickBot="1">
      <c r="A892" s="3732"/>
      <c r="B892" s="1747" t="s">
        <v>4178</v>
      </c>
      <c r="C892" s="1747" t="s">
        <v>4179</v>
      </c>
    </row>
    <row r="893" spans="1:3" ht="13.5" thickBot="1"/>
    <row r="894" spans="1:3" ht="53.25" thickBot="1">
      <c r="A894" s="1745" t="s">
        <v>4129</v>
      </c>
      <c r="B894" s="1745" t="s">
        <v>4180</v>
      </c>
      <c r="C894" s="1745" t="s">
        <v>4181</v>
      </c>
    </row>
    <row r="895" spans="1:3" ht="27" thickTop="1">
      <c r="A895" s="3731" t="s">
        <v>4182</v>
      </c>
      <c r="B895" s="1746" t="s">
        <v>4183</v>
      </c>
      <c r="C895" s="1746" t="s">
        <v>4184</v>
      </c>
    </row>
    <row r="896" spans="1:3" ht="210">
      <c r="A896" s="3733"/>
      <c r="B896" s="1751" t="s">
        <v>4185</v>
      </c>
      <c r="C896" s="1751" t="s">
        <v>4186</v>
      </c>
    </row>
    <row r="897" spans="1:3" ht="53.25" thickBot="1">
      <c r="A897" s="3732"/>
      <c r="B897" s="1747" t="s">
        <v>4187</v>
      </c>
      <c r="C897" s="1755"/>
    </row>
    <row r="898" spans="1:3" ht="13.5" thickBot="1"/>
    <row r="899" spans="1:3" ht="53.25" thickBot="1">
      <c r="A899" s="1745" t="s">
        <v>4129</v>
      </c>
      <c r="B899" s="1745" t="s">
        <v>4188</v>
      </c>
      <c r="C899" s="1745" t="s">
        <v>4189</v>
      </c>
    </row>
    <row r="900" spans="1:3" ht="132" thickTop="1">
      <c r="A900" s="3731" t="s">
        <v>389</v>
      </c>
      <c r="B900" s="3731" t="s">
        <v>4190</v>
      </c>
      <c r="C900" s="1746" t="s">
        <v>4191</v>
      </c>
    </row>
    <row r="901" spans="1:3" ht="105.75" thickBot="1">
      <c r="A901" s="3732"/>
      <c r="B901" s="3732"/>
      <c r="C901" s="1747" t="s">
        <v>4192</v>
      </c>
    </row>
    <row r="902" spans="1:3" ht="13.5" thickBot="1"/>
    <row r="903" spans="1:3" ht="53.25" thickBot="1">
      <c r="A903" s="1745" t="s">
        <v>4129</v>
      </c>
      <c r="B903" s="1745" t="s">
        <v>4193</v>
      </c>
      <c r="C903" s="1745" t="s">
        <v>4194</v>
      </c>
    </row>
    <row r="904" spans="1:3" ht="80.25" thickTop="1" thickBot="1">
      <c r="A904" s="1748" t="s">
        <v>4195</v>
      </c>
      <c r="B904" s="1748" t="s">
        <v>4196</v>
      </c>
      <c r="C904" s="1748" t="s">
        <v>4197</v>
      </c>
    </row>
    <row r="906" spans="1:3" ht="13.5" thickBot="1"/>
    <row r="907" spans="1:3" ht="53.25" thickBot="1">
      <c r="A907" s="1745" t="s">
        <v>4129</v>
      </c>
      <c r="B907" s="1745" t="s">
        <v>4198</v>
      </c>
      <c r="C907" s="1745" t="s">
        <v>4199</v>
      </c>
    </row>
    <row r="908" spans="1:3" ht="263.25" thickTop="1">
      <c r="A908" s="3731" t="s">
        <v>4200</v>
      </c>
      <c r="B908" s="1756" t="s">
        <v>4201</v>
      </c>
      <c r="C908" s="1756" t="s">
        <v>4202</v>
      </c>
    </row>
    <row r="909" spans="1:3" ht="237" thickBot="1">
      <c r="A909" s="3732"/>
      <c r="B909" s="1757" t="s">
        <v>4203</v>
      </c>
      <c r="C909" s="1757" t="s">
        <v>4204</v>
      </c>
    </row>
    <row r="910" spans="1:3" ht="13.5" thickBot="1"/>
    <row r="911" spans="1:3" ht="53.25" thickBot="1">
      <c r="A911" s="1745" t="s">
        <v>4129</v>
      </c>
      <c r="B911" s="1745" t="s">
        <v>4205</v>
      </c>
      <c r="C911" s="1745" t="s">
        <v>4206</v>
      </c>
    </row>
    <row r="912" spans="1:3" ht="185.25" thickTop="1" thickBot="1">
      <c r="A912" s="1748" t="s">
        <v>4207</v>
      </c>
      <c r="B912" s="1748" t="s">
        <v>4208</v>
      </c>
      <c r="C912" s="1748" t="s">
        <v>4209</v>
      </c>
    </row>
    <row r="913" spans="1:3" ht="13.5" thickBot="1"/>
    <row r="914" spans="1:3" ht="53.25" thickBot="1">
      <c r="A914" s="1745" t="s">
        <v>4129</v>
      </c>
      <c r="B914" s="1745" t="s">
        <v>4210</v>
      </c>
      <c r="C914" s="1745" t="s">
        <v>4211</v>
      </c>
    </row>
    <row r="915" spans="1:3" ht="237" thickTop="1">
      <c r="A915" s="3731" t="s">
        <v>4212</v>
      </c>
      <c r="B915" s="1746" t="s">
        <v>4213</v>
      </c>
      <c r="C915" s="1746" t="s">
        <v>4214</v>
      </c>
    </row>
    <row r="916" spans="1:3" ht="315.75" thickBot="1">
      <c r="A916" s="3732"/>
      <c r="B916" s="1747" t="s">
        <v>4215</v>
      </c>
      <c r="C916" s="1747" t="s">
        <v>4216</v>
      </c>
    </row>
    <row r="917" spans="1:3" ht="13.5" thickBot="1"/>
    <row r="918" spans="1:3" ht="53.25" thickBot="1">
      <c r="A918" s="1745" t="s">
        <v>4129</v>
      </c>
      <c r="B918" s="1745" t="s">
        <v>4217</v>
      </c>
      <c r="C918" s="1745" t="s">
        <v>4218</v>
      </c>
    </row>
    <row r="919" spans="1:3" ht="106.5" thickTop="1" thickBot="1">
      <c r="A919" s="1748" t="s">
        <v>4219</v>
      </c>
      <c r="B919" s="1748" t="s">
        <v>4220</v>
      </c>
      <c r="C919" s="1748" t="s">
        <v>4221</v>
      </c>
    </row>
    <row r="920" spans="1:3" ht="13.5" thickBot="1"/>
    <row r="921" spans="1:3" ht="53.25" thickBot="1">
      <c r="A921" s="1745" t="s">
        <v>4129</v>
      </c>
      <c r="B921" s="1745" t="s">
        <v>4222</v>
      </c>
      <c r="C921" s="1745" t="s">
        <v>4223</v>
      </c>
    </row>
    <row r="922" spans="1:3" ht="237" thickTop="1">
      <c r="A922" s="3731" t="s">
        <v>4224</v>
      </c>
      <c r="B922" s="1746" t="s">
        <v>4225</v>
      </c>
      <c r="C922" s="1746" t="s">
        <v>4226</v>
      </c>
    </row>
    <row r="923" spans="1:3" ht="315.75" thickBot="1">
      <c r="A923" s="3732"/>
      <c r="B923" s="1747" t="s">
        <v>4227</v>
      </c>
      <c r="C923" s="1747" t="s">
        <v>4226</v>
      </c>
    </row>
  </sheetData>
  <mergeCells count="13">
    <mergeCell ref="A922:A923"/>
    <mergeCell ref="A889:A892"/>
    <mergeCell ref="A895:A897"/>
    <mergeCell ref="A900:A901"/>
    <mergeCell ref="C876:C879"/>
    <mergeCell ref="B900:B901"/>
    <mergeCell ref="A908:A909"/>
    <mergeCell ref="A915:A916"/>
    <mergeCell ref="A861:A862"/>
    <mergeCell ref="B861:B862"/>
    <mergeCell ref="A869:A873"/>
    <mergeCell ref="A876:A879"/>
    <mergeCell ref="A885:A886"/>
  </mergeCells>
  <hyperlinks>
    <hyperlink ref="A287" r:id="rId1" location="respond" display="http://blog.pucp.edu.pe/blog/joseluisrodriguez/2015/06/16/diferencias-entre-las-niif-completas-y-las-niif-para-pymes/ - respond" xr:uid="{00000000-0004-0000-5800-000000000000}"/>
  </hyperlinks>
  <pageMargins left="0.7" right="0.7" top="0.75" bottom="0.75" header="0.3" footer="0.3"/>
  <pageSetup paperSize="9" orientation="portrait"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C00000"/>
  </sheetPr>
  <dimension ref="A1:F527"/>
  <sheetViews>
    <sheetView workbookViewId="0"/>
  </sheetViews>
  <sheetFormatPr baseColWidth="10" defaultRowHeight="12.75"/>
  <cols>
    <col min="1" max="1" width="88.7109375" customWidth="1"/>
    <col min="3" max="3" width="12.28515625" bestFit="1" customWidth="1"/>
  </cols>
  <sheetData>
    <row r="1" spans="1:2">
      <c r="A1" s="1247"/>
      <c r="B1" s="1246"/>
    </row>
    <row r="2" spans="1:2">
      <c r="A2" s="1245" t="s">
        <v>1045</v>
      </c>
      <c r="B2" s="1246"/>
    </row>
    <row r="3" spans="1:2">
      <c r="A3" s="1245" t="s">
        <v>1054</v>
      </c>
      <c r="B3" s="1246"/>
    </row>
    <row r="4" spans="1:2">
      <c r="A4" s="1245" t="s">
        <v>1816</v>
      </c>
      <c r="B4" s="1246"/>
    </row>
    <row r="5" spans="1:2">
      <c r="A5" s="1246"/>
      <c r="B5" s="1246"/>
    </row>
    <row r="6" spans="1:2">
      <c r="A6" s="1246"/>
      <c r="B6" s="1246"/>
    </row>
    <row r="7" spans="1:2">
      <c r="A7" s="1248" t="s">
        <v>1817</v>
      </c>
      <c r="B7" s="1246"/>
    </row>
    <row r="8" spans="1:2">
      <c r="A8" s="1246"/>
      <c r="B8" s="1246"/>
    </row>
    <row r="9" spans="1:2">
      <c r="A9" s="1253" t="s">
        <v>38</v>
      </c>
      <c r="B9" s="1253"/>
    </row>
    <row r="10" spans="1:2">
      <c r="A10" s="1256" t="s">
        <v>1818</v>
      </c>
      <c r="B10" s="1256"/>
    </row>
    <row r="11" spans="1:2">
      <c r="A11" s="1254" t="s">
        <v>1819</v>
      </c>
      <c r="B11" s="1255" t="s">
        <v>1820</v>
      </c>
    </row>
    <row r="12" spans="1:2">
      <c r="A12" s="1254" t="s">
        <v>1115</v>
      </c>
      <c r="B12" s="1255"/>
    </row>
    <row r="13" spans="1:2">
      <c r="A13" s="1254" t="s">
        <v>1821</v>
      </c>
      <c r="B13" s="1255"/>
    </row>
    <row r="14" spans="1:2">
      <c r="A14" s="1254" t="s">
        <v>1822</v>
      </c>
      <c r="B14" s="1255"/>
    </row>
    <row r="15" spans="1:2">
      <c r="A15" s="1249"/>
      <c r="B15" s="1250"/>
    </row>
    <row r="16" spans="1:2" ht="24">
      <c r="A16" s="1256" t="s">
        <v>1823</v>
      </c>
      <c r="B16" s="1256"/>
    </row>
    <row r="17" spans="1:2">
      <c r="A17" s="1254" t="s">
        <v>1824</v>
      </c>
      <c r="B17" s="1255" t="s">
        <v>1825</v>
      </c>
    </row>
    <row r="18" spans="1:2" ht="24">
      <c r="A18" s="1254" t="s">
        <v>1826</v>
      </c>
      <c r="B18" s="1255"/>
    </row>
    <row r="19" spans="1:2">
      <c r="A19" s="1249"/>
      <c r="B19" s="1250"/>
    </row>
    <row r="20" spans="1:2" ht="48">
      <c r="A20" s="1256" t="s">
        <v>1827</v>
      </c>
      <c r="B20" s="1256"/>
    </row>
    <row r="21" spans="1:2" ht="36">
      <c r="A21" s="1254" t="s">
        <v>1828</v>
      </c>
      <c r="B21" s="1255" t="s">
        <v>1829</v>
      </c>
    </row>
    <row r="22" spans="1:2" ht="24">
      <c r="A22" s="1254" t="s">
        <v>1830</v>
      </c>
      <c r="B22" s="1255"/>
    </row>
    <row r="23" spans="1:2">
      <c r="A23" s="1254" t="s">
        <v>1831</v>
      </c>
      <c r="B23" s="1255"/>
    </row>
    <row r="24" spans="1:2" ht="36">
      <c r="A24" s="1254" t="s">
        <v>1832</v>
      </c>
      <c r="B24" s="1255"/>
    </row>
    <row r="25" spans="1:2">
      <c r="A25" s="1249"/>
      <c r="B25" s="1250"/>
    </row>
    <row r="26" spans="1:2">
      <c r="A26" s="1256" t="s">
        <v>1833</v>
      </c>
      <c r="B26" s="1256"/>
    </row>
    <row r="27" spans="1:2">
      <c r="A27" s="1254" t="s">
        <v>1834</v>
      </c>
      <c r="B27" s="1255"/>
    </row>
    <row r="28" spans="1:2">
      <c r="A28" s="1254" t="s">
        <v>1835</v>
      </c>
      <c r="B28" s="1255"/>
    </row>
    <row r="29" spans="1:2" ht="24">
      <c r="A29" s="1254" t="s">
        <v>1836</v>
      </c>
      <c r="B29" s="1255"/>
    </row>
    <row r="30" spans="1:2">
      <c r="A30" s="1254" t="s">
        <v>1837</v>
      </c>
      <c r="B30" s="1255"/>
    </row>
    <row r="31" spans="1:2" ht="24">
      <c r="A31" s="1254" t="s">
        <v>1838</v>
      </c>
      <c r="B31" s="1255"/>
    </row>
    <row r="32" spans="1:2" ht="24">
      <c r="A32" s="1254" t="s">
        <v>1839</v>
      </c>
      <c r="B32" s="1255"/>
    </row>
    <row r="33" spans="1:2">
      <c r="A33" s="1254" t="s">
        <v>1840</v>
      </c>
      <c r="B33" s="1255"/>
    </row>
    <row r="34" spans="1:2">
      <c r="A34" s="1249"/>
      <c r="B34" s="1250"/>
    </row>
    <row r="35" spans="1:2">
      <c r="A35" s="1256" t="s">
        <v>1841</v>
      </c>
      <c r="B35" s="1256"/>
    </row>
    <row r="36" spans="1:2">
      <c r="A36" s="1254" t="s">
        <v>1842</v>
      </c>
      <c r="B36" s="1255"/>
    </row>
    <row r="37" spans="1:2">
      <c r="A37" s="1254" t="s">
        <v>1843</v>
      </c>
      <c r="B37" s="1255"/>
    </row>
    <row r="38" spans="1:2" ht="24">
      <c r="A38" s="1254" t="s">
        <v>1844</v>
      </c>
      <c r="B38" s="1255"/>
    </row>
    <row r="39" spans="1:2">
      <c r="A39" s="1249"/>
      <c r="B39" s="1250"/>
    </row>
    <row r="40" spans="1:2">
      <c r="A40" s="1256" t="s">
        <v>1845</v>
      </c>
      <c r="B40" s="1256"/>
    </row>
    <row r="41" spans="1:2">
      <c r="A41" s="1254" t="s">
        <v>132</v>
      </c>
      <c r="B41" s="1255" t="s">
        <v>1846</v>
      </c>
    </row>
    <row r="42" spans="1:2" ht="24">
      <c r="A42" s="1254" t="s">
        <v>1847</v>
      </c>
      <c r="B42" s="1255"/>
    </row>
    <row r="43" spans="1:2">
      <c r="A43" s="1254" t="s">
        <v>1848</v>
      </c>
      <c r="B43" s="1255"/>
    </row>
    <row r="44" spans="1:2">
      <c r="A44" s="1254" t="s">
        <v>1849</v>
      </c>
      <c r="B44" s="1255"/>
    </row>
    <row r="45" spans="1:2">
      <c r="A45" s="1254" t="s">
        <v>1850</v>
      </c>
      <c r="B45" s="1255"/>
    </row>
    <row r="46" spans="1:2">
      <c r="A46" s="1254" t="s">
        <v>1851</v>
      </c>
      <c r="B46" s="1255"/>
    </row>
    <row r="47" spans="1:2">
      <c r="A47" s="1254" t="s">
        <v>1852</v>
      </c>
      <c r="B47" s="1255"/>
    </row>
    <row r="48" spans="1:2">
      <c r="A48" s="1254" t="s">
        <v>1853</v>
      </c>
      <c r="B48" s="1255"/>
    </row>
    <row r="49" spans="1:2">
      <c r="A49" s="1254" t="s">
        <v>1854</v>
      </c>
      <c r="B49" s="1255"/>
    </row>
    <row r="50" spans="1:2" ht="36">
      <c r="A50" s="1254" t="s">
        <v>1855</v>
      </c>
      <c r="B50" s="1255"/>
    </row>
    <row r="51" spans="1:2">
      <c r="A51" s="1254" t="s">
        <v>1856</v>
      </c>
      <c r="B51" s="1255"/>
    </row>
    <row r="52" spans="1:2" ht="24">
      <c r="A52" s="1254" t="s">
        <v>1857</v>
      </c>
      <c r="B52" s="1255"/>
    </row>
    <row r="53" spans="1:2">
      <c r="A53" s="1249"/>
      <c r="B53" s="1250"/>
    </row>
    <row r="54" spans="1:2">
      <c r="A54" s="1256" t="s">
        <v>1858</v>
      </c>
      <c r="B54" s="1256"/>
    </row>
    <row r="55" spans="1:2">
      <c r="A55" s="1254" t="s">
        <v>1859</v>
      </c>
      <c r="B55" s="1255" t="s">
        <v>1860</v>
      </c>
    </row>
    <row r="56" spans="1:2">
      <c r="A56" s="1254" t="s">
        <v>1861</v>
      </c>
      <c r="B56" s="1255"/>
    </row>
    <row r="57" spans="1:2">
      <c r="A57" s="1254" t="s">
        <v>1862</v>
      </c>
      <c r="B57" s="1255"/>
    </row>
    <row r="58" spans="1:2">
      <c r="A58" s="1254" t="s">
        <v>1863</v>
      </c>
      <c r="B58" s="1255"/>
    </row>
    <row r="59" spans="1:2">
      <c r="A59" s="1254" t="s">
        <v>1864</v>
      </c>
      <c r="B59" s="1255"/>
    </row>
    <row r="60" spans="1:2">
      <c r="A60" s="1254" t="s">
        <v>1865</v>
      </c>
      <c r="B60" s="1255"/>
    </row>
    <row r="61" spans="1:2">
      <c r="A61" s="1249"/>
      <c r="B61" s="1250"/>
    </row>
    <row r="62" spans="1:2">
      <c r="A62" s="1256" t="s">
        <v>1808</v>
      </c>
      <c r="B62" s="1256"/>
    </row>
    <row r="63" spans="1:2" ht="24">
      <c r="A63" s="1254" t="s">
        <v>1866</v>
      </c>
      <c r="B63" s="1255" t="s">
        <v>1867</v>
      </c>
    </row>
    <row r="64" spans="1:2">
      <c r="A64" s="1254" t="s">
        <v>1868</v>
      </c>
      <c r="B64" s="1255"/>
    </row>
    <row r="65" spans="1:2">
      <c r="A65" s="1254" t="s">
        <v>1869</v>
      </c>
      <c r="B65" s="1255"/>
    </row>
    <row r="66" spans="1:2">
      <c r="A66" s="1254" t="s">
        <v>1870</v>
      </c>
      <c r="B66" s="1255"/>
    </row>
    <row r="67" spans="1:2">
      <c r="A67" s="1254" t="s">
        <v>1871</v>
      </c>
      <c r="B67" s="1255"/>
    </row>
    <row r="68" spans="1:2">
      <c r="A68" s="1254" t="s">
        <v>1872</v>
      </c>
      <c r="B68" s="1255"/>
    </row>
    <row r="69" spans="1:2">
      <c r="A69" s="1254" t="s">
        <v>1868</v>
      </c>
      <c r="B69" s="1255"/>
    </row>
    <row r="70" spans="1:2">
      <c r="A70" s="1254" t="s">
        <v>1869</v>
      </c>
      <c r="B70" s="1255"/>
    </row>
    <row r="71" spans="1:2">
      <c r="A71" s="1254" t="s">
        <v>1870</v>
      </c>
      <c r="B71" s="1255"/>
    </row>
    <row r="72" spans="1:2">
      <c r="A72" s="1249"/>
      <c r="B72" s="1250"/>
    </row>
    <row r="73" spans="1:2">
      <c r="A73" s="1256" t="s">
        <v>1873</v>
      </c>
      <c r="B73" s="1256"/>
    </row>
    <row r="74" spans="1:2">
      <c r="A74" s="1254" t="s">
        <v>1874</v>
      </c>
      <c r="B74" s="1252" t="s">
        <v>1875</v>
      </c>
    </row>
    <row r="75" spans="1:2">
      <c r="A75" s="1249"/>
      <c r="B75" s="1250"/>
    </row>
    <row r="76" spans="1:2">
      <c r="A76" s="1249"/>
      <c r="B76" s="1250"/>
    </row>
    <row r="77" spans="1:2">
      <c r="A77" s="1253" t="s">
        <v>1876</v>
      </c>
      <c r="B77" s="1253"/>
    </row>
    <row r="78" spans="1:2">
      <c r="A78" s="1254" t="s">
        <v>1877</v>
      </c>
      <c r="B78" s="1255" t="s">
        <v>1878</v>
      </c>
    </row>
    <row r="79" spans="1:2">
      <c r="A79" s="1254" t="s">
        <v>1879</v>
      </c>
      <c r="B79" s="1255"/>
    </row>
    <row r="80" spans="1:2">
      <c r="A80" s="1254" t="s">
        <v>1880</v>
      </c>
      <c r="B80" s="1255"/>
    </row>
    <row r="81" spans="1:2">
      <c r="A81" s="1249"/>
      <c r="B81" s="1250"/>
    </row>
    <row r="82" spans="1:2" ht="24">
      <c r="A82" s="1253" t="s">
        <v>1881</v>
      </c>
      <c r="B82" s="1253"/>
    </row>
    <row r="83" spans="1:2">
      <c r="A83" s="1254" t="s">
        <v>1882</v>
      </c>
      <c r="B83" s="1255" t="s">
        <v>1883</v>
      </c>
    </row>
    <row r="84" spans="1:2">
      <c r="A84" s="1254" t="s">
        <v>1884</v>
      </c>
      <c r="B84" s="1255"/>
    </row>
    <row r="85" spans="1:2">
      <c r="A85" s="1254" t="s">
        <v>1885</v>
      </c>
      <c r="B85" s="1255"/>
    </row>
    <row r="86" spans="1:2" ht="24">
      <c r="A86" s="1254" t="s">
        <v>1886</v>
      </c>
      <c r="B86" s="1255"/>
    </row>
    <row r="87" spans="1:2">
      <c r="A87" s="1249"/>
      <c r="B87" s="1250"/>
    </row>
    <row r="88" spans="1:2">
      <c r="A88" s="1253" t="s">
        <v>1887</v>
      </c>
      <c r="B88" s="1253"/>
    </row>
    <row r="89" spans="1:2">
      <c r="A89" s="1254" t="s">
        <v>1888</v>
      </c>
      <c r="B89" s="1251" t="s">
        <v>1889</v>
      </c>
    </row>
    <row r="90" spans="1:2">
      <c r="A90" s="1249"/>
      <c r="B90" s="1250"/>
    </row>
    <row r="91" spans="1:2">
      <c r="A91" s="1253" t="s">
        <v>1890</v>
      </c>
      <c r="B91" s="1253"/>
    </row>
    <row r="92" spans="1:2">
      <c r="A92" s="1254" t="s">
        <v>1891</v>
      </c>
      <c r="B92" s="1255" t="s">
        <v>1892</v>
      </c>
    </row>
    <row r="93" spans="1:2" ht="24">
      <c r="A93" s="1254" t="s">
        <v>1893</v>
      </c>
      <c r="B93" s="1255"/>
    </row>
    <row r="94" spans="1:2">
      <c r="A94" s="1254" t="s">
        <v>1894</v>
      </c>
      <c r="B94" s="1255"/>
    </row>
    <row r="95" spans="1:2">
      <c r="A95" s="1254" t="s">
        <v>1895</v>
      </c>
      <c r="B95" s="1255"/>
    </row>
    <row r="96" spans="1:2">
      <c r="A96" s="1254" t="s">
        <v>1896</v>
      </c>
      <c r="B96" s="1255"/>
    </row>
    <row r="97" spans="1:2">
      <c r="A97" s="1254" t="s">
        <v>1897</v>
      </c>
      <c r="B97" s="1255"/>
    </row>
    <row r="98" spans="1:2">
      <c r="A98" s="1254" t="s">
        <v>1898</v>
      </c>
      <c r="B98" s="1255"/>
    </row>
    <row r="99" spans="1:2">
      <c r="A99" s="1254" t="s">
        <v>1899</v>
      </c>
      <c r="B99" s="1255"/>
    </row>
    <row r="100" spans="1:2">
      <c r="A100" s="1254" t="s">
        <v>1900</v>
      </c>
      <c r="B100" s="1255"/>
    </row>
    <row r="101" spans="1:2">
      <c r="A101" s="1254" t="s">
        <v>1901</v>
      </c>
      <c r="B101" s="1255"/>
    </row>
    <row r="102" spans="1:2">
      <c r="A102" s="1249"/>
      <c r="B102" s="1250"/>
    </row>
    <row r="103" spans="1:2">
      <c r="A103" s="1253" t="s">
        <v>1902</v>
      </c>
      <c r="B103" s="1253"/>
    </row>
    <row r="104" spans="1:2">
      <c r="A104" s="1254" t="s">
        <v>1903</v>
      </c>
      <c r="B104" s="1255" t="s">
        <v>1904</v>
      </c>
    </row>
    <row r="105" spans="1:2" ht="24">
      <c r="A105" s="1254" t="s">
        <v>1905</v>
      </c>
      <c r="B105" s="1255"/>
    </row>
    <row r="106" spans="1:2">
      <c r="A106" s="1254" t="s">
        <v>1906</v>
      </c>
      <c r="B106" s="1255"/>
    </row>
    <row r="107" spans="1:2">
      <c r="A107" s="1254" t="s">
        <v>1907</v>
      </c>
      <c r="B107" s="1255"/>
    </row>
    <row r="108" spans="1:2">
      <c r="A108" s="1254" t="s">
        <v>1908</v>
      </c>
      <c r="B108" s="1255"/>
    </row>
    <row r="109" spans="1:2">
      <c r="A109" s="1254" t="s">
        <v>1909</v>
      </c>
      <c r="B109" s="1255"/>
    </row>
    <row r="110" spans="1:2">
      <c r="A110" s="1246"/>
      <c r="B110" s="1246"/>
    </row>
    <row r="112" spans="1:2" ht="76.5">
      <c r="A112" s="58" t="s">
        <v>1910</v>
      </c>
    </row>
    <row r="114" spans="1:3" ht="63.75">
      <c r="A114" s="58" t="s">
        <v>1912</v>
      </c>
    </row>
    <row r="116" spans="1:3" ht="38.25">
      <c r="A116" s="58" t="s">
        <v>1911</v>
      </c>
    </row>
    <row r="118" spans="1:3" ht="76.5">
      <c r="A118" s="58" t="s">
        <v>1913</v>
      </c>
    </row>
    <row r="120" spans="1:3" ht="51">
      <c r="A120" s="58" t="s">
        <v>1914</v>
      </c>
    </row>
    <row r="126" spans="1:3">
      <c r="A126" s="1257" t="s">
        <v>1915</v>
      </c>
      <c r="B126" s="202">
        <v>0.24729999999999999</v>
      </c>
      <c r="C126" s="66">
        <f>+B126*'5 PG101'!L19</f>
        <v>0</v>
      </c>
    </row>
    <row r="127" spans="1:3">
      <c r="A127" s="1257" t="s">
        <v>1916</v>
      </c>
      <c r="B127" s="202">
        <v>0.32069999999999999</v>
      </c>
      <c r="C127" s="66">
        <f>+B127*'5 PG101'!L41</f>
        <v>0</v>
      </c>
    </row>
    <row r="128" spans="1:3">
      <c r="A128" s="1257" t="s">
        <v>1917</v>
      </c>
      <c r="B128" s="202">
        <v>0.23580000000000001</v>
      </c>
      <c r="C128" s="66">
        <f>+B128*'4 BG101'!M27</f>
        <v>0</v>
      </c>
    </row>
    <row r="129" spans="1:6">
      <c r="B129" s="202"/>
      <c r="C129" s="98">
        <f>SUM(C126:C128)</f>
        <v>0</v>
      </c>
    </row>
    <row r="131" spans="1:6" ht="36">
      <c r="A131" s="1257" t="s">
        <v>1918</v>
      </c>
      <c r="B131" s="1258">
        <v>1.7000000000000001E-2</v>
      </c>
      <c r="C131" s="66">
        <f>+'5 PG101'!L19*B131</f>
        <v>0</v>
      </c>
    </row>
    <row r="136" spans="1:6">
      <c r="A136" s="1259"/>
      <c r="B136" s="1260"/>
      <c r="C136" s="1260"/>
      <c r="D136" s="1259"/>
      <c r="E136" s="1259"/>
      <c r="F136" s="1259"/>
    </row>
    <row r="137" spans="1:6">
      <c r="A137" s="1261" t="s">
        <v>1919</v>
      </c>
      <c r="B137" s="1261"/>
      <c r="C137" s="1261"/>
      <c r="D137" s="1259"/>
      <c r="E137" s="1262"/>
      <c r="F137" s="1259"/>
    </row>
    <row r="138" spans="1:6">
      <c r="A138" s="1260" t="s">
        <v>1833</v>
      </c>
      <c r="B138" s="1261"/>
      <c r="C138" s="1261"/>
      <c r="D138" s="1259"/>
      <c r="E138" s="1259"/>
      <c r="F138" s="1259"/>
    </row>
    <row r="139" spans="1:6">
      <c r="A139" s="1260"/>
      <c r="B139" s="1261"/>
      <c r="C139" s="1261"/>
      <c r="D139" s="1259"/>
      <c r="E139" s="1259"/>
      <c r="F139" s="1259"/>
    </row>
    <row r="140" spans="1:6">
      <c r="A140" s="1260"/>
      <c r="B140" s="1261"/>
      <c r="C140" s="1261"/>
      <c r="D140" s="1259"/>
      <c r="E140" s="1259"/>
      <c r="F140" s="1259"/>
    </row>
    <row r="141" spans="1:6">
      <c r="A141" s="1263" t="s">
        <v>1010</v>
      </c>
      <c r="B141" s="1264"/>
      <c r="C141" s="1264"/>
      <c r="D141" s="1259"/>
      <c r="E141" s="1259"/>
      <c r="F141" s="1259"/>
    </row>
    <row r="142" spans="1:6">
      <c r="A142" s="1261" t="s">
        <v>1834</v>
      </c>
      <c r="B142" s="1264"/>
      <c r="C142" s="1264"/>
      <c r="D142" s="1259"/>
      <c r="E142" s="1259"/>
      <c r="F142" s="1259"/>
    </row>
    <row r="143" spans="1:6">
      <c r="A143" s="1261"/>
      <c r="B143" s="1264"/>
      <c r="C143" s="1264"/>
      <c r="D143" s="1259"/>
      <c r="E143" s="1259"/>
      <c r="F143" s="1259"/>
    </row>
    <row r="144" spans="1:6" ht="22.5">
      <c r="A144" s="1265" t="s">
        <v>1920</v>
      </c>
      <c r="B144" s="3742" t="s">
        <v>1921</v>
      </c>
      <c r="C144" s="3742"/>
      <c r="D144" s="3742"/>
      <c r="E144" s="1265" t="s">
        <v>1922</v>
      </c>
      <c r="F144" s="1265" t="s">
        <v>1923</v>
      </c>
    </row>
    <row r="145" spans="1:6">
      <c r="A145" s="1266">
        <v>7992</v>
      </c>
      <c r="B145" s="3737" t="s">
        <v>1924</v>
      </c>
      <c r="C145" s="3737"/>
      <c r="D145" s="3737"/>
      <c r="E145" s="1267" t="s">
        <v>1925</v>
      </c>
      <c r="F145" s="1268">
        <f>+'5 PG101'!L41</f>
        <v>0</v>
      </c>
    </row>
    <row r="146" spans="1:6">
      <c r="A146" s="1266">
        <v>7185</v>
      </c>
      <c r="B146" s="3737" t="s">
        <v>1926</v>
      </c>
      <c r="C146" s="3737"/>
      <c r="D146" s="3737"/>
      <c r="E146" s="1267" t="s">
        <v>1927</v>
      </c>
      <c r="F146" s="1268">
        <f>+'707'!R15</f>
        <v>0</v>
      </c>
    </row>
    <row r="147" spans="1:6" ht="20.45" customHeight="1">
      <c r="A147" s="1269" t="s">
        <v>664</v>
      </c>
      <c r="B147" s="3738" t="s">
        <v>1928</v>
      </c>
      <c r="C147" s="3738"/>
      <c r="D147" s="3738"/>
      <c r="E147" s="1270" t="s">
        <v>1929</v>
      </c>
      <c r="F147" s="1271">
        <f>+F145-F146</f>
        <v>0</v>
      </c>
    </row>
    <row r="148" spans="1:6">
      <c r="A148" s="1266" t="s">
        <v>664</v>
      </c>
      <c r="B148" s="3737" t="s">
        <v>1930</v>
      </c>
      <c r="C148" s="3737"/>
      <c r="D148" s="3737"/>
      <c r="E148" s="1267" t="s">
        <v>1931</v>
      </c>
      <c r="F148" s="1272">
        <v>0.02</v>
      </c>
    </row>
    <row r="149" spans="1:6" ht="18.600000000000001" customHeight="1">
      <c r="A149" s="1269" t="s">
        <v>664</v>
      </c>
      <c r="B149" s="3738" t="s">
        <v>1932</v>
      </c>
      <c r="C149" s="3738"/>
      <c r="D149" s="3738"/>
      <c r="E149" s="1270" t="s">
        <v>1933</v>
      </c>
      <c r="F149" s="1273">
        <f>F147*F148</f>
        <v>0</v>
      </c>
    </row>
    <row r="150" spans="1:6">
      <c r="A150" s="1274"/>
      <c r="B150" s="3739"/>
      <c r="C150" s="3739"/>
      <c r="D150" s="3739"/>
      <c r="E150" s="1275"/>
      <c r="F150" s="1276"/>
    </row>
    <row r="151" spans="1:6">
      <c r="A151" s="1266">
        <v>7185</v>
      </c>
      <c r="B151" s="3737" t="s">
        <v>1926</v>
      </c>
      <c r="C151" s="3737"/>
      <c r="D151" s="3737"/>
      <c r="E151" s="1267" t="s">
        <v>1934</v>
      </c>
      <c r="F151" s="1277">
        <f>+F146</f>
        <v>0</v>
      </c>
    </row>
    <row r="152" spans="1:6">
      <c r="A152" s="1266">
        <v>7186</v>
      </c>
      <c r="B152" s="3737" t="s">
        <v>1935</v>
      </c>
      <c r="C152" s="3737"/>
      <c r="D152" s="3737"/>
      <c r="E152" s="1267" t="s">
        <v>1936</v>
      </c>
      <c r="F152" s="1277">
        <v>0</v>
      </c>
    </row>
    <row r="153" spans="1:6">
      <c r="A153" s="1269" t="s">
        <v>664</v>
      </c>
      <c r="B153" s="3738" t="s">
        <v>1937</v>
      </c>
      <c r="C153" s="3738"/>
      <c r="D153" s="3738"/>
      <c r="E153" s="1270" t="s">
        <v>1938</v>
      </c>
      <c r="F153" s="1273">
        <f>+F151-F152</f>
        <v>0</v>
      </c>
    </row>
    <row r="154" spans="1:6">
      <c r="A154" s="1274"/>
      <c r="B154" s="3739"/>
      <c r="C154" s="3739"/>
      <c r="D154" s="3739"/>
      <c r="E154" s="1275"/>
      <c r="F154" s="1278"/>
    </row>
    <row r="155" spans="1:6">
      <c r="A155" s="1265" t="s">
        <v>664</v>
      </c>
      <c r="B155" s="3740" t="s">
        <v>1939</v>
      </c>
      <c r="C155" s="3740"/>
      <c r="D155" s="3740"/>
      <c r="E155" s="1279" t="s">
        <v>1940</v>
      </c>
      <c r="F155" s="1280">
        <f>IF((F153-F149)&lt;=0,0,(F153-F149))</f>
        <v>0</v>
      </c>
    </row>
    <row r="156" spans="1:6">
      <c r="A156" s="1259"/>
      <c r="B156" s="1281"/>
      <c r="C156" s="1281"/>
      <c r="D156" s="1259"/>
      <c r="E156" s="1259"/>
      <c r="F156" s="1259"/>
    </row>
    <row r="157" spans="1:6">
      <c r="A157" s="1259"/>
      <c r="B157" s="1281"/>
      <c r="C157" s="1281"/>
      <c r="D157" s="1259"/>
      <c r="E157" s="1259"/>
      <c r="F157" s="1259"/>
    </row>
    <row r="158" spans="1:6">
      <c r="A158" s="1263" t="s">
        <v>1009</v>
      </c>
      <c r="B158" s="1281"/>
      <c r="C158" s="1281"/>
      <c r="D158" s="1259"/>
      <c r="E158" s="1259"/>
      <c r="F158" s="1259"/>
    </row>
    <row r="159" spans="1:6">
      <c r="A159" s="1261" t="s">
        <v>1835</v>
      </c>
      <c r="B159" s="1264"/>
      <c r="C159" s="1261"/>
      <c r="D159" s="1261"/>
      <c r="E159" s="1259"/>
      <c r="F159" s="1259"/>
    </row>
    <row r="160" spans="1:6">
      <c r="A160" s="1259"/>
      <c r="B160" s="1281"/>
      <c r="C160" s="1259"/>
      <c r="D160" s="1259"/>
      <c r="E160" s="1259"/>
      <c r="F160" s="1259"/>
    </row>
    <row r="161" spans="1:6" ht="22.5">
      <c r="A161" s="1265" t="s">
        <v>1920</v>
      </c>
      <c r="B161" s="3742" t="s">
        <v>1921</v>
      </c>
      <c r="C161" s="3742"/>
      <c r="D161" s="3742"/>
      <c r="E161" s="1265" t="s">
        <v>1922</v>
      </c>
      <c r="F161" s="1265" t="s">
        <v>1923</v>
      </c>
    </row>
    <row r="162" spans="1:6" ht="26.45" customHeight="1">
      <c r="A162" s="1282">
        <v>6999</v>
      </c>
      <c r="B162" s="3737" t="s">
        <v>1941</v>
      </c>
      <c r="C162" s="3737"/>
      <c r="D162" s="3737"/>
      <c r="E162" s="1267" t="s">
        <v>1925</v>
      </c>
      <c r="F162" s="1283">
        <f>+'5 PG101'!L19</f>
        <v>0</v>
      </c>
    </row>
    <row r="163" spans="1:6" ht="26.45" customHeight="1">
      <c r="A163" s="1282">
        <v>804</v>
      </c>
      <c r="B163" s="3737" t="s">
        <v>1942</v>
      </c>
      <c r="C163" s="3737"/>
      <c r="D163" s="3737"/>
      <c r="E163" s="1267" t="s">
        <v>1927</v>
      </c>
      <c r="F163" s="1283">
        <v>0</v>
      </c>
    </row>
    <row r="164" spans="1:6" ht="26.45" customHeight="1">
      <c r="A164" s="1282">
        <v>805</v>
      </c>
      <c r="B164" s="3737" t="s">
        <v>1943</v>
      </c>
      <c r="C164" s="3737"/>
      <c r="D164" s="3737"/>
      <c r="E164" s="1267" t="s">
        <v>1944</v>
      </c>
      <c r="F164" s="1283">
        <v>0</v>
      </c>
    </row>
    <row r="165" spans="1:6" ht="26.45" customHeight="1">
      <c r="A165" s="1282">
        <v>812</v>
      </c>
      <c r="B165" s="3737" t="s">
        <v>1945</v>
      </c>
      <c r="C165" s="3737"/>
      <c r="D165" s="3737"/>
      <c r="E165" s="1267" t="s">
        <v>1931</v>
      </c>
      <c r="F165" s="1283">
        <v>0</v>
      </c>
    </row>
    <row r="166" spans="1:6" ht="26.45" customHeight="1">
      <c r="A166" s="1282">
        <v>824</v>
      </c>
      <c r="B166" s="3737" t="s">
        <v>1946</v>
      </c>
      <c r="C166" s="3737"/>
      <c r="D166" s="3737"/>
      <c r="E166" s="1267" t="s">
        <v>1947</v>
      </c>
      <c r="F166" s="1283">
        <v>0</v>
      </c>
    </row>
    <row r="167" spans="1:6" ht="26.45" customHeight="1">
      <c r="A167" s="1282">
        <v>828</v>
      </c>
      <c r="B167" s="3737" t="s">
        <v>1948</v>
      </c>
      <c r="C167" s="3737"/>
      <c r="D167" s="3737"/>
      <c r="E167" s="1267" t="s">
        <v>1934</v>
      </c>
      <c r="F167" s="1283">
        <v>0</v>
      </c>
    </row>
    <row r="168" spans="1:6" ht="26.45" customHeight="1">
      <c r="A168" s="1282">
        <v>834</v>
      </c>
      <c r="B168" s="3737" t="s">
        <v>1949</v>
      </c>
      <c r="C168" s="3737"/>
      <c r="D168" s="3737"/>
      <c r="E168" s="1267" t="s">
        <v>1936</v>
      </c>
      <c r="F168" s="1283">
        <v>0</v>
      </c>
    </row>
    <row r="169" spans="1:6" ht="26.45" customHeight="1">
      <c r="A169" s="1282">
        <v>825</v>
      </c>
      <c r="B169" s="3737" t="s">
        <v>1950</v>
      </c>
      <c r="C169" s="3737"/>
      <c r="D169" s="3737"/>
      <c r="E169" s="1267" t="s">
        <v>1951</v>
      </c>
      <c r="F169" s="1283">
        <v>0</v>
      </c>
    </row>
    <row r="170" spans="1:6" ht="26.45" customHeight="1">
      <c r="A170" s="1282">
        <v>829</v>
      </c>
      <c r="B170" s="3737" t="s">
        <v>1952</v>
      </c>
      <c r="C170" s="3737"/>
      <c r="D170" s="3737"/>
      <c r="E170" s="1267" t="s">
        <v>1953</v>
      </c>
      <c r="F170" s="1283">
        <v>0</v>
      </c>
    </row>
    <row r="171" spans="1:6" ht="26.45" customHeight="1">
      <c r="A171" s="1282">
        <v>835</v>
      </c>
      <c r="B171" s="3737" t="s">
        <v>1954</v>
      </c>
      <c r="C171" s="3737"/>
      <c r="D171" s="3737"/>
      <c r="E171" s="1267" t="s">
        <v>1955</v>
      </c>
      <c r="F171" s="1283">
        <v>0</v>
      </c>
    </row>
    <row r="172" spans="1:6" ht="26.45" customHeight="1">
      <c r="A172" s="1269" t="s">
        <v>664</v>
      </c>
      <c r="B172" s="3738" t="s">
        <v>1956</v>
      </c>
      <c r="C172" s="3738"/>
      <c r="D172" s="3738"/>
      <c r="E172" s="1270" t="s">
        <v>1957</v>
      </c>
      <c r="F172" s="1273">
        <f>+F162-F163-F164-F165-F166-F167-F168+F169+F170+F171</f>
        <v>0</v>
      </c>
    </row>
    <row r="173" spans="1:6" ht="26.45" customHeight="1">
      <c r="A173" s="1266" t="s">
        <v>664</v>
      </c>
      <c r="B173" s="3737" t="s">
        <v>1958</v>
      </c>
      <c r="C173" s="3737"/>
      <c r="D173" s="3737"/>
      <c r="E173" s="1267" t="s">
        <v>1959</v>
      </c>
      <c r="F173" s="1284">
        <v>0.03</v>
      </c>
    </row>
    <row r="174" spans="1:6" ht="26.45" customHeight="1">
      <c r="A174" s="1269" t="s">
        <v>664</v>
      </c>
      <c r="B174" s="3738" t="s">
        <v>1960</v>
      </c>
      <c r="C174" s="3738"/>
      <c r="D174" s="3738"/>
      <c r="E174" s="1270" t="s">
        <v>1961</v>
      </c>
      <c r="F174" s="1285">
        <f>+F172*F173</f>
        <v>0</v>
      </c>
    </row>
    <row r="175" spans="1:6" ht="26.45" customHeight="1">
      <c r="A175" s="1286"/>
      <c r="B175" s="3739"/>
      <c r="C175" s="3739"/>
      <c r="D175" s="3739"/>
      <c r="E175" s="1287"/>
      <c r="F175" s="1288"/>
    </row>
    <row r="176" spans="1:6" ht="26.45" customHeight="1">
      <c r="A176" s="1266">
        <v>7182</v>
      </c>
      <c r="B176" s="3737" t="s">
        <v>1962</v>
      </c>
      <c r="C176" s="3737"/>
      <c r="D176" s="3737"/>
      <c r="E176" s="1267" t="s">
        <v>1963</v>
      </c>
      <c r="F176" s="1283">
        <f>+'707'!R14</f>
        <v>0</v>
      </c>
    </row>
    <row r="177" spans="1:6" ht="26.45" customHeight="1">
      <c r="A177" s="1266">
        <v>7183</v>
      </c>
      <c r="B177" s="3737" t="s">
        <v>1964</v>
      </c>
      <c r="C177" s="3737"/>
      <c r="D177" s="3737"/>
      <c r="E177" s="1267" t="s">
        <v>1965</v>
      </c>
      <c r="F177" s="1283">
        <v>0</v>
      </c>
    </row>
    <row r="178" spans="1:6" ht="26.45" customHeight="1">
      <c r="A178" s="1269" t="s">
        <v>664</v>
      </c>
      <c r="B178" s="3738" t="s">
        <v>1966</v>
      </c>
      <c r="C178" s="3738"/>
      <c r="D178" s="3738"/>
      <c r="E178" s="1270" t="s">
        <v>1967</v>
      </c>
      <c r="F178" s="1285">
        <f>+F176-F177</f>
        <v>0</v>
      </c>
    </row>
    <row r="179" spans="1:6">
      <c r="A179" s="1286"/>
      <c r="B179" s="3739"/>
      <c r="C179" s="3739"/>
      <c r="D179" s="3739"/>
      <c r="E179" s="1287"/>
      <c r="F179" s="1288"/>
    </row>
    <row r="180" spans="1:6" ht="21.6" customHeight="1">
      <c r="A180" s="1289" t="s">
        <v>664</v>
      </c>
      <c r="B180" s="3740" t="s">
        <v>1968</v>
      </c>
      <c r="C180" s="3740"/>
      <c r="D180" s="3740"/>
      <c r="E180" s="1279" t="s">
        <v>1969</v>
      </c>
      <c r="F180" s="1280">
        <f>IF((F178-F174)&lt;=0,0,(F178-F174))</f>
        <v>0</v>
      </c>
    </row>
    <row r="181" spans="1:6">
      <c r="A181" s="1259"/>
      <c r="B181" s="1281"/>
      <c r="C181" s="1281"/>
      <c r="D181" s="1259"/>
      <c r="E181" s="1259"/>
      <c r="F181" s="1259"/>
    </row>
    <row r="182" spans="1:6">
      <c r="A182" s="1259"/>
      <c r="B182" s="1281"/>
      <c r="C182" s="1281"/>
      <c r="D182" s="1259"/>
      <c r="E182" s="1259"/>
      <c r="F182" s="1259"/>
    </row>
    <row r="183" spans="1:6">
      <c r="A183" s="1263" t="s">
        <v>1017</v>
      </c>
      <c r="B183" s="1281"/>
      <c r="C183" s="1281"/>
      <c r="D183" s="1259"/>
      <c r="E183" s="1259"/>
      <c r="F183" s="1259"/>
    </row>
    <row r="184" spans="1:6">
      <c r="A184" s="1261" t="s">
        <v>1836</v>
      </c>
      <c r="B184" s="1281"/>
      <c r="C184" s="1281"/>
      <c r="D184" s="1259"/>
      <c r="E184" s="1259"/>
      <c r="F184" s="1259" t="s">
        <v>1970</v>
      </c>
    </row>
    <row r="185" spans="1:6">
      <c r="A185" s="1261"/>
      <c r="B185" s="1281"/>
      <c r="C185" s="1281"/>
      <c r="D185" s="1259"/>
      <c r="E185" s="1259"/>
      <c r="F185" s="1259"/>
    </row>
    <row r="186" spans="1:6" ht="22.5">
      <c r="A186" s="1265" t="s">
        <v>1920</v>
      </c>
      <c r="B186" s="3742" t="s">
        <v>1921</v>
      </c>
      <c r="C186" s="3742"/>
      <c r="D186" s="3742"/>
      <c r="E186" s="1265" t="s">
        <v>1922</v>
      </c>
      <c r="F186" s="1265" t="s">
        <v>1923</v>
      </c>
    </row>
    <row r="187" spans="1:6" ht="19.899999999999999" customHeight="1">
      <c r="A187" s="1282" t="s">
        <v>664</v>
      </c>
      <c r="B187" s="3737" t="s">
        <v>1971</v>
      </c>
      <c r="C187" s="3737"/>
      <c r="D187" s="3737"/>
      <c r="E187" s="1267" t="s">
        <v>1925</v>
      </c>
      <c r="F187" s="1283">
        <f>+'5 PG101'!L42</f>
        <v>0</v>
      </c>
    </row>
    <row r="188" spans="1:6" ht="19.899999999999999" customHeight="1">
      <c r="A188" s="1266" t="s">
        <v>1972</v>
      </c>
      <c r="B188" s="3737" t="s">
        <v>1973</v>
      </c>
      <c r="C188" s="3737"/>
      <c r="D188" s="3737"/>
      <c r="E188" s="1267" t="s">
        <v>1927</v>
      </c>
      <c r="F188" s="1268">
        <f>+'707'!Q22+'707'!R22</f>
        <v>0</v>
      </c>
    </row>
    <row r="189" spans="1:6" ht="19.899999999999999" customHeight="1">
      <c r="A189" s="1269" t="s">
        <v>664</v>
      </c>
      <c r="B189" s="3738" t="s">
        <v>1974</v>
      </c>
      <c r="C189" s="3738"/>
      <c r="D189" s="3738"/>
      <c r="E189" s="1270" t="s">
        <v>1975</v>
      </c>
      <c r="F189" s="1273">
        <f>+F187+F188</f>
        <v>0</v>
      </c>
    </row>
    <row r="190" spans="1:6" ht="19.899999999999999" customHeight="1">
      <c r="A190" s="1269" t="s">
        <v>664</v>
      </c>
      <c r="B190" s="3737" t="s">
        <v>1976</v>
      </c>
      <c r="C190" s="3737"/>
      <c r="D190" s="3737"/>
      <c r="E190" s="1267" t="s">
        <v>1931</v>
      </c>
      <c r="F190" s="1272">
        <v>0.05</v>
      </c>
    </row>
    <row r="191" spans="1:6" ht="19.899999999999999" customHeight="1">
      <c r="A191" s="1269" t="s">
        <v>664</v>
      </c>
      <c r="B191" s="3738" t="s">
        <v>1977</v>
      </c>
      <c r="C191" s="3738"/>
      <c r="D191" s="3738"/>
      <c r="E191" s="1270" t="s">
        <v>1933</v>
      </c>
      <c r="F191" s="1273">
        <f>+IF(F187&lt;=0,0,F189*F190)</f>
        <v>0</v>
      </c>
    </row>
    <row r="192" spans="1:6" ht="19.899999999999999" customHeight="1">
      <c r="A192" s="1286"/>
      <c r="B192" s="3739"/>
      <c r="C192" s="3739"/>
      <c r="D192" s="3739"/>
      <c r="E192" s="1290"/>
      <c r="F192" s="1288"/>
    </row>
    <row r="193" spans="1:6" ht="19.899999999999999" customHeight="1">
      <c r="A193" s="1266" t="s">
        <v>1972</v>
      </c>
      <c r="B193" s="3737" t="s">
        <v>1973</v>
      </c>
      <c r="C193" s="3737"/>
      <c r="D193" s="3737"/>
      <c r="E193" s="1267" t="s">
        <v>1934</v>
      </c>
      <c r="F193" s="1268">
        <f>+F188</f>
        <v>0</v>
      </c>
    </row>
    <row r="194" spans="1:6" ht="19.899999999999999" customHeight="1">
      <c r="A194" s="1266">
        <v>7207</v>
      </c>
      <c r="B194" s="3737" t="s">
        <v>1978</v>
      </c>
      <c r="C194" s="3737"/>
      <c r="D194" s="3737"/>
      <c r="E194" s="1267" t="s">
        <v>1936</v>
      </c>
      <c r="F194" s="1268">
        <v>0</v>
      </c>
    </row>
    <row r="195" spans="1:6" ht="19.899999999999999" customHeight="1">
      <c r="A195" s="1269" t="s">
        <v>664</v>
      </c>
      <c r="B195" s="3738" t="s">
        <v>1979</v>
      </c>
      <c r="C195" s="3738"/>
      <c r="D195" s="3738"/>
      <c r="E195" s="1270" t="s">
        <v>1938</v>
      </c>
      <c r="F195" s="1273">
        <f>+F193-F194</f>
        <v>0</v>
      </c>
    </row>
    <row r="196" spans="1:6" ht="19.899999999999999" customHeight="1">
      <c r="A196" s="1286"/>
      <c r="B196" s="3739"/>
      <c r="C196" s="3739"/>
      <c r="D196" s="3739"/>
      <c r="E196" s="1275"/>
      <c r="F196" s="1288"/>
    </row>
    <row r="197" spans="1:6" ht="19.899999999999999" customHeight="1">
      <c r="A197" s="1265" t="s">
        <v>664</v>
      </c>
      <c r="B197" s="3740" t="s">
        <v>1980</v>
      </c>
      <c r="C197" s="3740"/>
      <c r="D197" s="3740"/>
      <c r="E197" s="1279" t="s">
        <v>1940</v>
      </c>
      <c r="F197" s="1280">
        <f>IF((F195-F191)&lt;=0,0,(F195-F191))</f>
        <v>0</v>
      </c>
    </row>
    <row r="198" spans="1:6">
      <c r="A198" s="1259"/>
      <c r="B198" s="1281"/>
      <c r="C198" s="1281"/>
      <c r="D198" s="1259"/>
      <c r="E198" s="1259"/>
      <c r="F198" s="1259"/>
    </row>
    <row r="199" spans="1:6">
      <c r="A199" s="1259"/>
      <c r="B199" s="1281"/>
      <c r="C199" s="1281"/>
      <c r="D199" s="1259"/>
      <c r="E199" s="1259"/>
      <c r="F199" s="1259"/>
    </row>
    <row r="200" spans="1:6">
      <c r="A200" s="1263" t="s">
        <v>1981</v>
      </c>
      <c r="B200" s="1281"/>
      <c r="C200" s="1281"/>
      <c r="D200" s="1259"/>
      <c r="E200" s="1259"/>
      <c r="F200" s="1259"/>
    </row>
    <row r="201" spans="1:6">
      <c r="A201" s="1261" t="s">
        <v>1837</v>
      </c>
      <c r="B201" s="1264"/>
      <c r="C201" s="1261"/>
      <c r="D201" s="1261"/>
      <c r="E201" s="1259"/>
      <c r="F201" s="1259"/>
    </row>
    <row r="202" spans="1:6">
      <c r="A202" s="1259"/>
      <c r="B202" s="1281"/>
      <c r="C202" s="1259"/>
      <c r="D202" s="1259"/>
      <c r="E202" s="1259"/>
      <c r="F202" s="1259"/>
    </row>
    <row r="203" spans="1:6" ht="22.5">
      <c r="A203" s="1265" t="s">
        <v>1920</v>
      </c>
      <c r="B203" s="3742" t="s">
        <v>1921</v>
      </c>
      <c r="C203" s="3742"/>
      <c r="D203" s="3742"/>
      <c r="E203" s="1265" t="s">
        <v>1922</v>
      </c>
      <c r="F203" s="1265" t="s">
        <v>1923</v>
      </c>
    </row>
    <row r="204" spans="1:6" ht="23.45" customHeight="1">
      <c r="A204" s="1282">
        <v>6999</v>
      </c>
      <c r="B204" s="3737" t="s">
        <v>1941</v>
      </c>
      <c r="C204" s="3737"/>
      <c r="D204" s="3737"/>
      <c r="E204" s="1267" t="s">
        <v>1925</v>
      </c>
      <c r="F204" s="1283">
        <f>+F162</f>
        <v>0</v>
      </c>
    </row>
    <row r="205" spans="1:6" ht="23.45" customHeight="1">
      <c r="A205" s="1282">
        <v>804</v>
      </c>
      <c r="B205" s="3737" t="s">
        <v>1942</v>
      </c>
      <c r="C205" s="3737"/>
      <c r="D205" s="3737"/>
      <c r="E205" s="1267" t="s">
        <v>1927</v>
      </c>
      <c r="F205" s="1283">
        <v>0</v>
      </c>
    </row>
    <row r="206" spans="1:6" ht="23.45" customHeight="1">
      <c r="A206" s="1282">
        <v>805</v>
      </c>
      <c r="B206" s="3737" t="s">
        <v>1943</v>
      </c>
      <c r="C206" s="3737"/>
      <c r="D206" s="3737"/>
      <c r="E206" s="1267" t="s">
        <v>1944</v>
      </c>
      <c r="F206" s="1283">
        <v>0</v>
      </c>
    </row>
    <row r="207" spans="1:6" ht="23.45" customHeight="1">
      <c r="A207" s="1282">
        <v>812</v>
      </c>
      <c r="B207" s="3737" t="s">
        <v>1945</v>
      </c>
      <c r="C207" s="3737"/>
      <c r="D207" s="3737"/>
      <c r="E207" s="1267" t="s">
        <v>1931</v>
      </c>
      <c r="F207" s="1283">
        <v>0</v>
      </c>
    </row>
    <row r="208" spans="1:6" ht="23.45" customHeight="1">
      <c r="A208" s="1282">
        <v>824</v>
      </c>
      <c r="B208" s="3737" t="s">
        <v>1946</v>
      </c>
      <c r="C208" s="3737"/>
      <c r="D208" s="3737"/>
      <c r="E208" s="1267" t="s">
        <v>1947</v>
      </c>
      <c r="F208" s="1283">
        <v>0</v>
      </c>
    </row>
    <row r="209" spans="1:6" ht="23.45" customHeight="1">
      <c r="A209" s="1282">
        <v>828</v>
      </c>
      <c r="B209" s="3737" t="s">
        <v>1948</v>
      </c>
      <c r="C209" s="3737"/>
      <c r="D209" s="3737"/>
      <c r="E209" s="1267" t="s">
        <v>1934</v>
      </c>
      <c r="F209" s="1283">
        <v>0</v>
      </c>
    </row>
    <row r="210" spans="1:6" ht="23.45" customHeight="1">
      <c r="A210" s="1282">
        <v>834</v>
      </c>
      <c r="B210" s="3737" t="s">
        <v>1949</v>
      </c>
      <c r="C210" s="3737"/>
      <c r="D210" s="3737"/>
      <c r="E210" s="1267" t="s">
        <v>1936</v>
      </c>
      <c r="F210" s="1283">
        <v>0</v>
      </c>
    </row>
    <row r="211" spans="1:6" ht="23.45" customHeight="1">
      <c r="A211" s="1282">
        <v>825</v>
      </c>
      <c r="B211" s="3737" t="s">
        <v>1950</v>
      </c>
      <c r="C211" s="3737"/>
      <c r="D211" s="3737"/>
      <c r="E211" s="1267" t="s">
        <v>1951</v>
      </c>
      <c r="F211" s="1283">
        <v>0</v>
      </c>
    </row>
    <row r="212" spans="1:6" ht="23.45" customHeight="1">
      <c r="A212" s="1282">
        <v>829</v>
      </c>
      <c r="B212" s="3737" t="s">
        <v>1952</v>
      </c>
      <c r="C212" s="3737"/>
      <c r="D212" s="3737"/>
      <c r="E212" s="1267" t="s">
        <v>1953</v>
      </c>
      <c r="F212" s="1283">
        <v>0</v>
      </c>
    </row>
    <row r="213" spans="1:6" ht="23.45" customHeight="1">
      <c r="A213" s="1282">
        <v>835</v>
      </c>
      <c r="B213" s="3737" t="s">
        <v>1954</v>
      </c>
      <c r="C213" s="3737"/>
      <c r="D213" s="3737"/>
      <c r="E213" s="1267" t="s">
        <v>1955</v>
      </c>
      <c r="F213" s="1283">
        <v>0</v>
      </c>
    </row>
    <row r="214" spans="1:6" ht="23.45" customHeight="1">
      <c r="A214" s="1269" t="s">
        <v>664</v>
      </c>
      <c r="B214" s="3738" t="s">
        <v>1982</v>
      </c>
      <c r="C214" s="3738"/>
      <c r="D214" s="3738"/>
      <c r="E214" s="1270" t="s">
        <v>1957</v>
      </c>
      <c r="F214" s="1273">
        <f>+F204-F205-F206-F207-F208-F209-F210+F211+F212+F213</f>
        <v>0</v>
      </c>
    </row>
    <row r="215" spans="1:6" ht="23.45" customHeight="1">
      <c r="A215" s="1266" t="s">
        <v>664</v>
      </c>
      <c r="B215" s="3737" t="s">
        <v>1983</v>
      </c>
      <c r="C215" s="3737"/>
      <c r="D215" s="3737"/>
      <c r="E215" s="1267" t="s">
        <v>1959</v>
      </c>
      <c r="F215" s="1284">
        <v>0.04</v>
      </c>
    </row>
    <row r="216" spans="1:6" ht="23.45" customHeight="1">
      <c r="A216" s="1269" t="s">
        <v>664</v>
      </c>
      <c r="B216" s="3738" t="s">
        <v>1984</v>
      </c>
      <c r="C216" s="3738"/>
      <c r="D216" s="3738"/>
      <c r="E216" s="1270" t="s">
        <v>1961</v>
      </c>
      <c r="F216" s="1285">
        <f>+F214*F215</f>
        <v>0</v>
      </c>
    </row>
    <row r="217" spans="1:6" ht="23.45" customHeight="1">
      <c r="A217" s="1286"/>
      <c r="B217" s="3739"/>
      <c r="C217" s="3739"/>
      <c r="D217" s="3739"/>
      <c r="E217" s="1287"/>
      <c r="F217" s="1288"/>
    </row>
    <row r="218" spans="1:6" ht="23.45" customHeight="1">
      <c r="A218" s="1266">
        <v>7173</v>
      </c>
      <c r="B218" s="3737" t="s">
        <v>1985</v>
      </c>
      <c r="C218" s="3737"/>
      <c r="D218" s="3737"/>
      <c r="E218" s="1267" t="s">
        <v>1963</v>
      </c>
      <c r="F218" s="1283">
        <f>+'707'!R11</f>
        <v>0</v>
      </c>
    </row>
    <row r="219" spans="1:6" ht="23.45" customHeight="1">
      <c r="A219" s="1266">
        <v>7174</v>
      </c>
      <c r="B219" s="3737" t="s">
        <v>1986</v>
      </c>
      <c r="C219" s="3737"/>
      <c r="D219" s="3737"/>
      <c r="E219" s="1267" t="s">
        <v>1965</v>
      </c>
      <c r="F219" s="1283">
        <v>0</v>
      </c>
    </row>
    <row r="220" spans="1:6" ht="23.45" customHeight="1">
      <c r="A220" s="1269" t="s">
        <v>664</v>
      </c>
      <c r="B220" s="3738" t="s">
        <v>1987</v>
      </c>
      <c r="C220" s="3738"/>
      <c r="D220" s="3738"/>
      <c r="E220" s="1270" t="s">
        <v>1967</v>
      </c>
      <c r="F220" s="1285">
        <f>+F218-F219</f>
        <v>0</v>
      </c>
    </row>
    <row r="221" spans="1:6" ht="23.45" customHeight="1">
      <c r="A221" s="1286"/>
      <c r="B221" s="3739"/>
      <c r="C221" s="3739"/>
      <c r="D221" s="3739"/>
      <c r="E221" s="1287"/>
      <c r="F221" s="1288"/>
    </row>
    <row r="222" spans="1:6">
      <c r="A222" s="1289" t="s">
        <v>664</v>
      </c>
      <c r="B222" s="3740" t="s">
        <v>1988</v>
      </c>
      <c r="C222" s="3740"/>
      <c r="D222" s="3740"/>
      <c r="E222" s="1279" t="s">
        <v>1969</v>
      </c>
      <c r="F222" s="1280">
        <f>IF((F220-F216)&lt;=0,0,(F220-F216))</f>
        <v>0</v>
      </c>
    </row>
    <row r="223" spans="1:6">
      <c r="A223" s="1259"/>
      <c r="B223" s="1281"/>
      <c r="C223" s="1281"/>
      <c r="D223" s="1259"/>
      <c r="E223" s="1259"/>
      <c r="F223" s="1259"/>
    </row>
    <row r="224" spans="1:6">
      <c r="A224" s="1259"/>
      <c r="B224" s="1281"/>
      <c r="C224" s="1281"/>
      <c r="D224" s="1259"/>
      <c r="E224" s="1259"/>
      <c r="F224" s="1259"/>
    </row>
    <row r="225" spans="1:6">
      <c r="A225" s="1259"/>
      <c r="B225" s="1281"/>
      <c r="C225" s="1281"/>
      <c r="D225" s="1259"/>
      <c r="E225" s="1259"/>
      <c r="F225" s="1259"/>
    </row>
    <row r="226" spans="1:6">
      <c r="A226" s="1259"/>
      <c r="B226" s="1281"/>
      <c r="C226" s="1281"/>
      <c r="D226" s="1259"/>
      <c r="E226" s="1259"/>
      <c r="F226" s="1259"/>
    </row>
    <row r="227" spans="1:6">
      <c r="A227" s="1259"/>
      <c r="B227" s="1281"/>
      <c r="C227" s="1281"/>
      <c r="D227" s="1259"/>
      <c r="E227" s="1259"/>
      <c r="F227" s="1259"/>
    </row>
    <row r="228" spans="1:6">
      <c r="A228" s="1259"/>
      <c r="B228" s="1281"/>
      <c r="C228" s="1281"/>
      <c r="D228" s="1259"/>
      <c r="E228" s="1259"/>
      <c r="F228" s="1259"/>
    </row>
    <row r="229" spans="1:6">
      <c r="A229" s="1263" t="s">
        <v>1989</v>
      </c>
      <c r="B229" s="1281"/>
      <c r="C229" s="1281"/>
      <c r="D229" s="1259"/>
      <c r="E229" s="1259"/>
      <c r="F229" s="1259"/>
    </row>
    <row r="230" spans="1:6">
      <c r="A230" s="1261" t="s">
        <v>1838</v>
      </c>
      <c r="B230" s="1281"/>
      <c r="C230" s="1281"/>
      <c r="D230" s="1259"/>
      <c r="E230" s="1259"/>
      <c r="F230" s="1259" t="s">
        <v>1970</v>
      </c>
    </row>
    <row r="231" spans="1:6">
      <c r="A231" s="1261"/>
      <c r="B231" s="1281"/>
      <c r="C231" s="1281"/>
      <c r="D231" s="1259"/>
      <c r="E231" s="1259"/>
      <c r="F231" s="1259"/>
    </row>
    <row r="232" spans="1:6" ht="22.5">
      <c r="A232" s="1265" t="s">
        <v>1920</v>
      </c>
      <c r="B232" s="3742" t="s">
        <v>1921</v>
      </c>
      <c r="C232" s="3742"/>
      <c r="D232" s="3742"/>
      <c r="E232" s="1265" t="s">
        <v>1922</v>
      </c>
      <c r="F232" s="1265" t="s">
        <v>1923</v>
      </c>
    </row>
    <row r="233" spans="1:6" ht="27" customHeight="1">
      <c r="A233" s="1282" t="s">
        <v>664</v>
      </c>
      <c r="B233" s="3737" t="s">
        <v>1990</v>
      </c>
      <c r="C233" s="3737"/>
      <c r="D233" s="3737"/>
      <c r="E233" s="1267" t="s">
        <v>1925</v>
      </c>
      <c r="F233" s="1283">
        <f>+F187</f>
        <v>0</v>
      </c>
    </row>
    <row r="234" spans="1:6" ht="27" customHeight="1">
      <c r="A234" s="1266" t="s">
        <v>1991</v>
      </c>
      <c r="B234" s="3737" t="s">
        <v>1992</v>
      </c>
      <c r="C234" s="3737"/>
      <c r="D234" s="3737"/>
      <c r="E234" s="1267" t="s">
        <v>1927</v>
      </c>
      <c r="F234" s="1268">
        <v>0</v>
      </c>
    </row>
    <row r="235" spans="1:6" ht="27" customHeight="1">
      <c r="A235" s="1269" t="s">
        <v>664</v>
      </c>
      <c r="B235" s="3738" t="s">
        <v>1993</v>
      </c>
      <c r="C235" s="3738"/>
      <c r="D235" s="3738"/>
      <c r="E235" s="1270" t="s">
        <v>1975</v>
      </c>
      <c r="F235" s="1273">
        <f>+F233+F234</f>
        <v>0</v>
      </c>
    </row>
    <row r="236" spans="1:6" ht="27" customHeight="1">
      <c r="A236" s="1269" t="s">
        <v>664</v>
      </c>
      <c r="B236" s="3737" t="s">
        <v>1994</v>
      </c>
      <c r="C236" s="3737"/>
      <c r="D236" s="3737"/>
      <c r="E236" s="1267" t="s">
        <v>1931</v>
      </c>
      <c r="F236" s="1272">
        <v>0.2</v>
      </c>
    </row>
    <row r="237" spans="1:6" ht="27" customHeight="1">
      <c r="A237" s="1269" t="s">
        <v>664</v>
      </c>
      <c r="B237" s="3738" t="s">
        <v>1995</v>
      </c>
      <c r="C237" s="3738"/>
      <c r="D237" s="3738"/>
      <c r="E237" s="1270" t="s">
        <v>1933</v>
      </c>
      <c r="F237" s="1273">
        <f>+IF(F233&lt;=0,0,F235*F236)</f>
        <v>0</v>
      </c>
    </row>
    <row r="238" spans="1:6" ht="27" customHeight="1">
      <c r="A238" s="1286"/>
      <c r="B238" s="3739"/>
      <c r="C238" s="3739"/>
      <c r="D238" s="3739"/>
      <c r="E238" s="1290"/>
      <c r="F238" s="1288"/>
    </row>
    <row r="239" spans="1:6" ht="27" customHeight="1">
      <c r="A239" s="1266" t="s">
        <v>1991</v>
      </c>
      <c r="B239" s="3737" t="s">
        <v>1992</v>
      </c>
      <c r="C239" s="3737"/>
      <c r="D239" s="3737"/>
      <c r="E239" s="1267" t="s">
        <v>1934</v>
      </c>
      <c r="F239" s="1268">
        <f>+'707'!Q32+'707'!R32</f>
        <v>0</v>
      </c>
    </row>
    <row r="240" spans="1:6" ht="27" customHeight="1">
      <c r="A240" s="1266">
        <v>7228</v>
      </c>
      <c r="B240" s="3737" t="s">
        <v>1996</v>
      </c>
      <c r="C240" s="3737"/>
      <c r="D240" s="3737"/>
      <c r="E240" s="1267" t="s">
        <v>1936</v>
      </c>
      <c r="F240" s="1268">
        <v>0</v>
      </c>
    </row>
    <row r="241" spans="1:6" ht="27" customHeight="1">
      <c r="A241" s="1269" t="s">
        <v>664</v>
      </c>
      <c r="B241" s="3738" t="s">
        <v>1997</v>
      </c>
      <c r="C241" s="3738"/>
      <c r="D241" s="3738"/>
      <c r="E241" s="1270" t="s">
        <v>1938</v>
      </c>
      <c r="F241" s="1273">
        <f>+F239-F240</f>
        <v>0</v>
      </c>
    </row>
    <row r="242" spans="1:6" ht="27" customHeight="1">
      <c r="A242" s="1286"/>
      <c r="B242" s="3739"/>
      <c r="C242" s="3739"/>
      <c r="D242" s="3739"/>
      <c r="E242" s="1275"/>
      <c r="F242" s="1288"/>
    </row>
    <row r="243" spans="1:6">
      <c r="A243" s="1265" t="s">
        <v>664</v>
      </c>
      <c r="B243" s="3740" t="s">
        <v>1998</v>
      </c>
      <c r="C243" s="3740"/>
      <c r="D243" s="3740"/>
      <c r="E243" s="1279" t="s">
        <v>1940</v>
      </c>
      <c r="F243" s="1280">
        <f>IF((F241-F237)&lt;=0,0,(F241-F237))</f>
        <v>0</v>
      </c>
    </row>
    <row r="244" spans="1:6">
      <c r="A244" s="1259"/>
      <c r="B244" s="1281"/>
      <c r="C244" s="1281"/>
      <c r="D244" s="1259"/>
      <c r="E244" s="1259"/>
      <c r="F244" s="1259"/>
    </row>
    <row r="245" spans="1:6">
      <c r="A245" s="1263" t="s">
        <v>1999</v>
      </c>
      <c r="B245" s="1281"/>
      <c r="C245" s="1281"/>
      <c r="D245" s="1259"/>
      <c r="E245" s="1259"/>
      <c r="F245" s="1259"/>
    </row>
    <row r="246" spans="1:6">
      <c r="A246" s="1261" t="s">
        <v>1839</v>
      </c>
      <c r="B246" s="1281"/>
      <c r="C246" s="1281"/>
      <c r="D246" s="1259"/>
      <c r="E246" s="1259"/>
      <c r="F246" s="1259" t="s">
        <v>1970</v>
      </c>
    </row>
    <row r="247" spans="1:6">
      <c r="A247" s="1259"/>
      <c r="B247" s="1281"/>
      <c r="C247" s="1281"/>
      <c r="D247" s="1259"/>
      <c r="E247" s="1259"/>
      <c r="F247" s="1259"/>
    </row>
    <row r="248" spans="1:6" ht="22.5">
      <c r="A248" s="1265" t="s">
        <v>1920</v>
      </c>
      <c r="B248" s="3742" t="s">
        <v>1921</v>
      </c>
      <c r="C248" s="3742"/>
      <c r="D248" s="3742"/>
      <c r="E248" s="1265" t="s">
        <v>1922</v>
      </c>
      <c r="F248" s="1265" t="s">
        <v>1923</v>
      </c>
    </row>
    <row r="249" spans="1:6" ht="21" customHeight="1">
      <c r="A249" s="1282" t="s">
        <v>664</v>
      </c>
      <c r="B249" s="3737" t="s">
        <v>2000</v>
      </c>
      <c r="C249" s="3737"/>
      <c r="D249" s="3737"/>
      <c r="E249" s="1270" t="s">
        <v>1925</v>
      </c>
      <c r="F249" s="1283">
        <f>+'211'!M14+'211'!M21+'211'!M25+'211'!M28+'212'!M14</f>
        <v>0</v>
      </c>
    </row>
    <row r="250" spans="1:6" ht="21" customHeight="1">
      <c r="A250" s="1282">
        <v>698</v>
      </c>
      <c r="B250" s="3737" t="s">
        <v>2001</v>
      </c>
      <c r="C250" s="3737"/>
      <c r="D250" s="3737"/>
      <c r="E250" s="1270" t="s">
        <v>1927</v>
      </c>
      <c r="F250" s="1283">
        <f>+'4 BG101'!M52</f>
        <v>0</v>
      </c>
    </row>
    <row r="251" spans="1:6" ht="21" customHeight="1">
      <c r="A251" s="1291" t="s">
        <v>664</v>
      </c>
      <c r="B251" s="3738" t="s">
        <v>2002</v>
      </c>
      <c r="C251" s="3738"/>
      <c r="D251" s="3738"/>
      <c r="E251" s="1270" t="s">
        <v>2003</v>
      </c>
      <c r="F251" s="1292" t="e">
        <f>+F249/F250</f>
        <v>#DIV/0!</v>
      </c>
    </row>
    <row r="252" spans="1:6" ht="21" customHeight="1">
      <c r="A252" s="1269" t="s">
        <v>664</v>
      </c>
      <c r="B252" s="3737" t="s">
        <v>2004</v>
      </c>
      <c r="C252" s="3737"/>
      <c r="D252" s="3737"/>
      <c r="E252" s="1270" t="s">
        <v>1931</v>
      </c>
      <c r="F252" s="1272">
        <v>3</v>
      </c>
    </row>
    <row r="253" spans="1:6" ht="21" customHeight="1">
      <c r="A253" s="1269" t="s">
        <v>664</v>
      </c>
      <c r="B253" s="3737" t="s">
        <v>2005</v>
      </c>
      <c r="C253" s="3737"/>
      <c r="D253" s="3737"/>
      <c r="E253" s="1270" t="s">
        <v>1947</v>
      </c>
      <c r="F253" s="1268">
        <v>0</v>
      </c>
    </row>
    <row r="254" spans="1:6" ht="21" customHeight="1">
      <c r="A254" s="1269" t="s">
        <v>664</v>
      </c>
      <c r="B254" s="3738" t="s">
        <v>2006</v>
      </c>
      <c r="C254" s="3738"/>
      <c r="D254" s="3738"/>
      <c r="E254" s="1270" t="s">
        <v>2007</v>
      </c>
      <c r="F254" s="1268" t="e">
        <f>IF(F251&gt;F252,((F253*F252)/F251),F253)</f>
        <v>#DIV/0!</v>
      </c>
    </row>
    <row r="255" spans="1:6" ht="21" customHeight="1">
      <c r="A255" s="1293"/>
      <c r="B255" s="3739"/>
      <c r="C255" s="3739"/>
      <c r="D255" s="3739"/>
      <c r="E255" s="1287"/>
      <c r="F255" s="1288"/>
    </row>
    <row r="256" spans="1:6" ht="21" customHeight="1">
      <c r="A256" s="1282" t="s">
        <v>2008</v>
      </c>
      <c r="B256" s="3737" t="s">
        <v>2009</v>
      </c>
      <c r="C256" s="3737"/>
      <c r="D256" s="3737"/>
      <c r="E256" s="1270" t="s">
        <v>1936</v>
      </c>
      <c r="F256" s="1283">
        <f>+'708'!R21+'708'!R25</f>
        <v>0</v>
      </c>
    </row>
    <row r="257" spans="1:6" ht="21" customHeight="1">
      <c r="A257" s="1266" t="s">
        <v>2010</v>
      </c>
      <c r="B257" s="3737" t="s">
        <v>2011</v>
      </c>
      <c r="C257" s="3737"/>
      <c r="D257" s="3737"/>
      <c r="E257" s="1270" t="s">
        <v>1951</v>
      </c>
      <c r="F257" s="1268">
        <v>0</v>
      </c>
    </row>
    <row r="258" spans="1:6" ht="21" customHeight="1">
      <c r="A258" s="1269" t="s">
        <v>664</v>
      </c>
      <c r="B258" s="3738" t="s">
        <v>2012</v>
      </c>
      <c r="C258" s="3738"/>
      <c r="D258" s="3738"/>
      <c r="E258" s="1270" t="s">
        <v>2013</v>
      </c>
      <c r="F258" s="1271">
        <f>+F256-F257</f>
        <v>0</v>
      </c>
    </row>
    <row r="259" spans="1:6" ht="21" customHeight="1">
      <c r="A259" s="1293"/>
      <c r="B259" s="3739"/>
      <c r="C259" s="3739"/>
      <c r="D259" s="3739"/>
      <c r="E259" s="1287"/>
      <c r="F259" s="1288"/>
    </row>
    <row r="260" spans="1:6" ht="21" customHeight="1">
      <c r="A260" s="1265" t="s">
        <v>664</v>
      </c>
      <c r="B260" s="3740" t="s">
        <v>2014</v>
      </c>
      <c r="C260" s="3740"/>
      <c r="D260" s="3740"/>
      <c r="E260" s="1279" t="s">
        <v>2015</v>
      </c>
      <c r="F260" s="1280" t="e">
        <f>IF((F258-F254)&lt;=0,0,(F258-F254))</f>
        <v>#DIV/0!</v>
      </c>
    </row>
    <row r="261" spans="1:6">
      <c r="A261" s="1259"/>
      <c r="B261" s="1281"/>
      <c r="C261" s="1281"/>
      <c r="D261" s="1259"/>
      <c r="E261" s="1259"/>
      <c r="F261" s="1259"/>
    </row>
    <row r="262" spans="1:6">
      <c r="A262" s="1263" t="s">
        <v>2016</v>
      </c>
      <c r="B262" s="1281"/>
      <c r="C262" s="1281"/>
      <c r="D262" s="1259"/>
      <c r="E262" s="1259"/>
      <c r="F262" s="1259"/>
    </row>
    <row r="263" spans="1:6">
      <c r="A263" s="1261" t="s">
        <v>1840</v>
      </c>
      <c r="B263" s="1281"/>
      <c r="C263" s="1281"/>
      <c r="D263" s="1259"/>
      <c r="E263" s="1259"/>
      <c r="F263" s="1259" t="s">
        <v>1970</v>
      </c>
    </row>
    <row r="264" spans="1:6">
      <c r="A264" s="1261"/>
      <c r="B264" s="1281"/>
      <c r="C264" s="1281"/>
      <c r="D264" s="1259"/>
      <c r="E264" s="1259"/>
      <c r="F264" s="1259"/>
    </row>
    <row r="265" spans="1:6" ht="22.5">
      <c r="A265" s="1265" t="s">
        <v>1920</v>
      </c>
      <c r="B265" s="3742" t="s">
        <v>1921</v>
      </c>
      <c r="C265" s="3742"/>
      <c r="D265" s="3742"/>
      <c r="E265" s="1265" t="s">
        <v>1922</v>
      </c>
      <c r="F265" s="1265" t="s">
        <v>1923</v>
      </c>
    </row>
    <row r="266" spans="1:6" ht="18.600000000000001" customHeight="1">
      <c r="A266" s="1282" t="s">
        <v>664</v>
      </c>
      <c r="B266" s="3737" t="s">
        <v>2017</v>
      </c>
      <c r="C266" s="3737"/>
      <c r="D266" s="3737"/>
      <c r="E266" s="1267" t="s">
        <v>1925</v>
      </c>
      <c r="F266" s="1283">
        <f>+F233</f>
        <v>0</v>
      </c>
    </row>
    <row r="267" spans="1:6" ht="18.600000000000001" customHeight="1">
      <c r="A267" s="1266" t="s">
        <v>2018</v>
      </c>
      <c r="B267" s="3737" t="s">
        <v>2019</v>
      </c>
      <c r="C267" s="3737"/>
      <c r="D267" s="3737"/>
      <c r="E267" s="1267" t="s">
        <v>1927</v>
      </c>
      <c r="F267" s="1268">
        <f>+'707'!Q35+'707'!R35</f>
        <v>0</v>
      </c>
    </row>
    <row r="268" spans="1:6" ht="18.600000000000001" customHeight="1">
      <c r="A268" s="1269" t="s">
        <v>664</v>
      </c>
      <c r="B268" s="3738" t="s">
        <v>2020</v>
      </c>
      <c r="C268" s="3738"/>
      <c r="D268" s="3738"/>
      <c r="E268" s="1270" t="s">
        <v>1975</v>
      </c>
      <c r="F268" s="1273">
        <f>+F266+F267</f>
        <v>0</v>
      </c>
    </row>
    <row r="269" spans="1:6" ht="18.600000000000001" customHeight="1">
      <c r="A269" s="1269" t="s">
        <v>664</v>
      </c>
      <c r="B269" s="3737" t="s">
        <v>2021</v>
      </c>
      <c r="C269" s="3737"/>
      <c r="D269" s="3737"/>
      <c r="E269" s="1267" t="s">
        <v>1931</v>
      </c>
      <c r="F269" s="1272">
        <v>0.05</v>
      </c>
    </row>
    <row r="270" spans="1:6" ht="18.600000000000001" customHeight="1">
      <c r="A270" s="1269" t="s">
        <v>664</v>
      </c>
      <c r="B270" s="3738" t="s">
        <v>2022</v>
      </c>
      <c r="C270" s="3738"/>
      <c r="D270" s="3738"/>
      <c r="E270" s="1270" t="s">
        <v>1933</v>
      </c>
      <c r="F270" s="1273">
        <f>+F268*F269</f>
        <v>0</v>
      </c>
    </row>
    <row r="271" spans="1:6" ht="18.600000000000001" customHeight="1">
      <c r="A271" s="1286"/>
      <c r="B271" s="3739"/>
      <c r="C271" s="3739"/>
      <c r="D271" s="3739"/>
      <c r="E271" s="1290"/>
      <c r="F271" s="1288"/>
    </row>
    <row r="272" spans="1:6" ht="18.600000000000001" customHeight="1">
      <c r="A272" s="1266" t="s">
        <v>2018</v>
      </c>
      <c r="B272" s="3737" t="s">
        <v>2023</v>
      </c>
      <c r="C272" s="3737"/>
      <c r="D272" s="3737"/>
      <c r="E272" s="1267" t="s">
        <v>1934</v>
      </c>
      <c r="F272" s="1268">
        <f>+F267</f>
        <v>0</v>
      </c>
    </row>
    <row r="273" spans="1:6" ht="18.600000000000001" customHeight="1">
      <c r="A273" s="1266">
        <v>7237</v>
      </c>
      <c r="B273" s="3737" t="s">
        <v>2024</v>
      </c>
      <c r="C273" s="3737"/>
      <c r="D273" s="3737"/>
      <c r="E273" s="1267" t="s">
        <v>1936</v>
      </c>
      <c r="F273" s="1268">
        <v>0</v>
      </c>
    </row>
    <row r="274" spans="1:6" ht="18.600000000000001" customHeight="1">
      <c r="A274" s="1269" t="s">
        <v>664</v>
      </c>
      <c r="B274" s="3738" t="s">
        <v>2025</v>
      </c>
      <c r="C274" s="3738"/>
      <c r="D274" s="3738"/>
      <c r="E274" s="1270" t="s">
        <v>1938</v>
      </c>
      <c r="F274" s="1273">
        <f>+F272-F273</f>
        <v>0</v>
      </c>
    </row>
    <row r="275" spans="1:6" ht="18.600000000000001" customHeight="1">
      <c r="A275" s="1286"/>
      <c r="B275" s="3739"/>
      <c r="C275" s="3739"/>
      <c r="D275" s="3739"/>
      <c r="E275" s="1275"/>
      <c r="F275" s="1288"/>
    </row>
    <row r="276" spans="1:6" ht="18.600000000000001" customHeight="1">
      <c r="A276" s="1265" t="s">
        <v>664</v>
      </c>
      <c r="B276" s="3740" t="s">
        <v>2026</v>
      </c>
      <c r="C276" s="3740"/>
      <c r="D276" s="3740"/>
      <c r="E276" s="1279" t="s">
        <v>1940</v>
      </c>
      <c r="F276" s="1280">
        <f>IF((F274-F270)&lt;=0,0,(F274-F270))</f>
        <v>0</v>
      </c>
    </row>
    <row r="277" spans="1:6" ht="18.600000000000001" customHeight="1">
      <c r="A277" s="1259"/>
      <c r="B277" s="1281"/>
      <c r="C277" s="1281"/>
      <c r="D277" s="1259"/>
      <c r="E277" s="1259"/>
      <c r="F277" s="1259"/>
    </row>
    <row r="278" spans="1:6">
      <c r="A278" s="1259"/>
      <c r="B278" s="1281"/>
      <c r="C278" s="1281"/>
      <c r="D278" s="1259"/>
      <c r="E278" s="1259"/>
      <c r="F278" s="1259"/>
    </row>
    <row r="279" spans="1:6">
      <c r="A279" s="3741" t="s">
        <v>2027</v>
      </c>
      <c r="B279" s="3741"/>
      <c r="C279" s="3741"/>
      <c r="D279" s="3741"/>
      <c r="E279" s="3741"/>
      <c r="F279" s="3741"/>
    </row>
    <row r="280" spans="1:6">
      <c r="A280" s="3736" t="s">
        <v>2028</v>
      </c>
      <c r="B280" s="3736"/>
      <c r="C280" s="3736"/>
      <c r="D280" s="3736"/>
      <c r="E280" s="3736"/>
      <c r="F280" s="3736"/>
    </row>
    <row r="281" spans="1:6">
      <c r="A281" s="3734" t="s">
        <v>2029</v>
      </c>
      <c r="B281" s="3734"/>
      <c r="C281" s="3734"/>
      <c r="D281" s="3734"/>
      <c r="E281" s="3734"/>
      <c r="F281" s="3734"/>
    </row>
    <row r="282" spans="1:6">
      <c r="A282" s="3734" t="s">
        <v>2030</v>
      </c>
      <c r="B282" s="3734"/>
      <c r="C282" s="3734"/>
      <c r="D282" s="3734"/>
      <c r="E282" s="3734"/>
      <c r="F282" s="3734"/>
    </row>
    <row r="283" spans="1:6">
      <c r="A283" s="3734" t="s">
        <v>2031</v>
      </c>
      <c r="B283" s="3734"/>
      <c r="C283" s="3734"/>
      <c r="D283" s="3734"/>
      <c r="E283" s="3734"/>
      <c r="F283" s="3734"/>
    </row>
    <row r="284" spans="1:6">
      <c r="A284" s="3734" t="s">
        <v>2032</v>
      </c>
      <c r="B284" s="3734"/>
      <c r="C284" s="3734"/>
      <c r="D284" s="3734"/>
      <c r="E284" s="3734"/>
      <c r="F284" s="3734"/>
    </row>
    <row r="285" spans="1:6">
      <c r="A285" s="3734" t="s">
        <v>2033</v>
      </c>
      <c r="B285" s="3734"/>
      <c r="C285" s="3734"/>
      <c r="D285" s="3734"/>
      <c r="E285" s="3734"/>
      <c r="F285" s="3734"/>
    </row>
    <row r="286" spans="1:6">
      <c r="A286" s="3734" t="s">
        <v>2034</v>
      </c>
      <c r="B286" s="3734"/>
      <c r="C286" s="3734"/>
      <c r="D286" s="3734"/>
      <c r="E286" s="3734"/>
      <c r="F286" s="3734"/>
    </row>
    <row r="287" spans="1:6">
      <c r="A287" s="3734" t="s">
        <v>2035</v>
      </c>
      <c r="B287" s="3734"/>
      <c r="C287" s="3734"/>
      <c r="D287" s="3734"/>
      <c r="E287" s="3734"/>
      <c r="F287" s="3734"/>
    </row>
    <row r="288" spans="1:6">
      <c r="A288" s="3734" t="s">
        <v>2036</v>
      </c>
      <c r="B288" s="3734"/>
      <c r="C288" s="3734"/>
      <c r="D288" s="3734"/>
      <c r="E288" s="3734"/>
      <c r="F288" s="3734"/>
    </row>
    <row r="289" spans="1:6">
      <c r="A289" s="3734" t="s">
        <v>2037</v>
      </c>
      <c r="B289" s="3734"/>
      <c r="C289" s="3734"/>
      <c r="D289" s="3734"/>
      <c r="E289" s="3734"/>
      <c r="F289" s="3734"/>
    </row>
    <row r="290" spans="1:6">
      <c r="A290" s="3734" t="s">
        <v>2038</v>
      </c>
      <c r="B290" s="3734"/>
      <c r="C290" s="3734"/>
      <c r="D290" s="3734"/>
      <c r="E290" s="3734"/>
      <c r="F290" s="3734"/>
    </row>
    <row r="291" spans="1:6">
      <c r="A291" s="3734" t="s">
        <v>2039</v>
      </c>
      <c r="B291" s="3734"/>
      <c r="C291" s="3734"/>
      <c r="D291" s="3734"/>
      <c r="E291" s="3734"/>
      <c r="F291" s="3734"/>
    </row>
    <row r="292" spans="1:6">
      <c r="A292" s="3734" t="s">
        <v>2040</v>
      </c>
      <c r="B292" s="3734"/>
      <c r="C292" s="3734"/>
      <c r="D292" s="3734"/>
      <c r="E292" s="3734"/>
      <c r="F292" s="3734"/>
    </row>
    <row r="293" spans="1:6">
      <c r="A293" s="3734" t="s">
        <v>2041</v>
      </c>
      <c r="B293" s="3734"/>
      <c r="C293" s="3734"/>
      <c r="D293" s="3734"/>
      <c r="E293" s="3734"/>
      <c r="F293" s="3734"/>
    </row>
    <row r="294" spans="1:6">
      <c r="A294" s="3734" t="s">
        <v>2042</v>
      </c>
      <c r="B294" s="3734"/>
      <c r="C294" s="3734"/>
      <c r="D294" s="3734"/>
      <c r="E294" s="3734"/>
      <c r="F294" s="3734"/>
    </row>
    <row r="295" spans="1:6">
      <c r="A295" s="3735" t="s">
        <v>2043</v>
      </c>
      <c r="B295" s="3735"/>
      <c r="C295" s="3735"/>
      <c r="D295" s="3735"/>
      <c r="E295" s="3735"/>
      <c r="F295" s="3735"/>
    </row>
    <row r="296" spans="1:6">
      <c r="A296" s="1294"/>
      <c r="B296" s="1294"/>
      <c r="C296" s="1294"/>
      <c r="D296" s="1294"/>
      <c r="E296" s="1294"/>
      <c r="F296" s="1294"/>
    </row>
    <row r="302" spans="1:6">
      <c r="A302" t="s">
        <v>2044</v>
      </c>
    </row>
    <row r="303" spans="1:6">
      <c r="A303" t="s">
        <v>2045</v>
      </c>
    </row>
    <row r="304" spans="1:6">
      <c r="A304" t="s">
        <v>2046</v>
      </c>
    </row>
    <row r="305" spans="1:1">
      <c r="A305" t="s">
        <v>2047</v>
      </c>
    </row>
    <row r="306" spans="1:1">
      <c r="A306" t="s">
        <v>2048</v>
      </c>
    </row>
    <row r="307" spans="1:1">
      <c r="A307" t="s">
        <v>2049</v>
      </c>
    </row>
    <row r="308" spans="1:1">
      <c r="A308" t="s">
        <v>2050</v>
      </c>
    </row>
    <row r="309" spans="1:1">
      <c r="A309" t="s">
        <v>2051</v>
      </c>
    </row>
    <row r="310" spans="1:1">
      <c r="A310" t="s">
        <v>2052</v>
      </c>
    </row>
    <row r="311" spans="1:1">
      <c r="A311" t="s">
        <v>2053</v>
      </c>
    </row>
    <row r="312" spans="1:1">
      <c r="A312" t="s">
        <v>2054</v>
      </c>
    </row>
    <row r="313" spans="1:1">
      <c r="A313" t="s">
        <v>2055</v>
      </c>
    </row>
    <row r="314" spans="1:1">
      <c r="A314" t="s">
        <v>2056</v>
      </c>
    </row>
    <row r="315" spans="1:1">
      <c r="A315" t="s">
        <v>2057</v>
      </c>
    </row>
    <row r="316" spans="1:1">
      <c r="A316" t="s">
        <v>2058</v>
      </c>
    </row>
    <row r="317" spans="1:1">
      <c r="A317" t="s">
        <v>2059</v>
      </c>
    </row>
    <row r="318" spans="1:1">
      <c r="A318" t="s">
        <v>2060</v>
      </c>
    </row>
    <row r="319" spans="1:1">
      <c r="A319" t="s">
        <v>2061</v>
      </c>
    </row>
    <row r="320" spans="1:1">
      <c r="A320" t="s">
        <v>2062</v>
      </c>
    </row>
    <row r="321" spans="1:1">
      <c r="A321" t="s">
        <v>2063</v>
      </c>
    </row>
    <row r="322" spans="1:1">
      <c r="A322" t="s">
        <v>2064</v>
      </c>
    </row>
    <row r="323" spans="1:1">
      <c r="A323" t="s">
        <v>2065</v>
      </c>
    </row>
    <row r="324" spans="1:1">
      <c r="A324" t="s">
        <v>2066</v>
      </c>
    </row>
    <row r="325" spans="1:1">
      <c r="A325" t="s">
        <v>2067</v>
      </c>
    </row>
    <row r="326" spans="1:1">
      <c r="A326" t="s">
        <v>2068</v>
      </c>
    </row>
    <row r="327" spans="1:1">
      <c r="A327" t="s">
        <v>2069</v>
      </c>
    </row>
    <row r="328" spans="1:1">
      <c r="A328" t="s">
        <v>2070</v>
      </c>
    </row>
    <row r="329" spans="1:1">
      <c r="A329" t="s">
        <v>2071</v>
      </c>
    </row>
    <row r="330" spans="1:1">
      <c r="A330" t="s">
        <v>2072</v>
      </c>
    </row>
    <row r="331" spans="1:1">
      <c r="A331" t="s">
        <v>2073</v>
      </c>
    </row>
    <row r="332" spans="1:1">
      <c r="A332" t="s">
        <v>2074</v>
      </c>
    </row>
    <row r="333" spans="1:1">
      <c r="A333" t="s">
        <v>2075</v>
      </c>
    </row>
    <row r="334" spans="1:1">
      <c r="A334" t="s">
        <v>2076</v>
      </c>
    </row>
    <row r="335" spans="1:1">
      <c r="A335" t="s">
        <v>2077</v>
      </c>
    </row>
    <row r="336" spans="1:1">
      <c r="A336" t="s">
        <v>2078</v>
      </c>
    </row>
    <row r="337" spans="1:1">
      <c r="A337" t="s">
        <v>2079</v>
      </c>
    </row>
    <row r="338" spans="1:1">
      <c r="A338" t="s">
        <v>2080</v>
      </c>
    </row>
    <row r="339" spans="1:1">
      <c r="A339" t="s">
        <v>2081</v>
      </c>
    </row>
    <row r="340" spans="1:1">
      <c r="A340" t="s">
        <v>2082</v>
      </c>
    </row>
    <row r="345" spans="1:1">
      <c r="A345" t="s">
        <v>2083</v>
      </c>
    </row>
    <row r="346" spans="1:1">
      <c r="A346" t="s">
        <v>2084</v>
      </c>
    </row>
    <row r="347" spans="1:1">
      <c r="A347" t="s">
        <v>2049</v>
      </c>
    </row>
    <row r="348" spans="1:1">
      <c r="A348" t="s">
        <v>2085</v>
      </c>
    </row>
    <row r="349" spans="1:1">
      <c r="A349" t="s">
        <v>2086</v>
      </c>
    </row>
    <row r="350" spans="1:1">
      <c r="A350" t="s">
        <v>2087</v>
      </c>
    </row>
    <row r="352" spans="1:1" ht="13.5" thickBot="1"/>
    <row r="353" spans="1:6" ht="50.45" customHeight="1" thickBot="1">
      <c r="A353" s="1316" t="s">
        <v>2098</v>
      </c>
      <c r="B353" s="110"/>
      <c r="C353" s="110"/>
      <c r="D353" s="110"/>
      <c r="E353" s="607"/>
      <c r="F353" s="607"/>
    </row>
    <row r="354" spans="1:6" ht="50.45" customHeight="1" thickBot="1">
      <c r="A354" s="1317" t="s">
        <v>2099</v>
      </c>
      <c r="B354" s="110"/>
      <c r="C354" s="110"/>
      <c r="D354" s="110"/>
      <c r="E354" s="607"/>
      <c r="F354" s="607"/>
    </row>
    <row r="355" spans="1:6" ht="50.45" customHeight="1" thickBot="1">
      <c r="A355" s="1316" t="s">
        <v>2100</v>
      </c>
      <c r="B355" s="110"/>
      <c r="C355" s="110"/>
      <c r="D355" s="110"/>
      <c r="E355" s="607"/>
      <c r="F355" s="607"/>
    </row>
    <row r="356" spans="1:6" ht="50.45" customHeight="1" thickBot="1">
      <c r="A356" s="1317" t="s">
        <v>2101</v>
      </c>
      <c r="B356" s="110"/>
      <c r="C356" s="110"/>
      <c r="D356" s="110"/>
      <c r="E356" s="607"/>
      <c r="F356" s="607"/>
    </row>
    <row r="357" spans="1:6" ht="50.45" customHeight="1" thickBot="1">
      <c r="A357" s="1316" t="s">
        <v>2102</v>
      </c>
      <c r="B357" s="110"/>
      <c r="C357" s="110"/>
      <c r="D357" s="110"/>
      <c r="E357" s="607"/>
      <c r="F357" s="607"/>
    </row>
    <row r="358" spans="1:6" ht="50.45" customHeight="1" thickBot="1">
      <c r="A358" s="1317" t="s">
        <v>2103</v>
      </c>
      <c r="B358" s="110"/>
      <c r="C358" s="110"/>
      <c r="D358" s="110"/>
      <c r="E358" s="607">
        <f>+F222</f>
        <v>0</v>
      </c>
      <c r="F358" s="607"/>
    </row>
    <row r="359" spans="1:6" ht="50.45" customHeight="1" thickBot="1">
      <c r="A359" s="1316" t="s">
        <v>2104</v>
      </c>
      <c r="B359" s="110"/>
      <c r="C359" s="110"/>
      <c r="D359" s="110"/>
      <c r="E359" s="607">
        <f>+F178</f>
        <v>0</v>
      </c>
      <c r="F359" s="607"/>
    </row>
    <row r="360" spans="1:6" ht="50.45" customHeight="1" thickBot="1">
      <c r="A360" s="1317" t="s">
        <v>2105</v>
      </c>
      <c r="B360" s="110"/>
      <c r="C360" s="110"/>
      <c r="D360" s="110"/>
      <c r="E360" s="607">
        <f>+E361</f>
        <v>0</v>
      </c>
      <c r="F360" s="607"/>
    </row>
    <row r="361" spans="1:6" ht="50.45" customHeight="1" thickBot="1">
      <c r="A361" s="1316" t="s">
        <v>2106</v>
      </c>
      <c r="B361" s="110"/>
      <c r="C361" s="110"/>
      <c r="D361" s="110"/>
      <c r="E361" s="607">
        <f>+E362</f>
        <v>0</v>
      </c>
      <c r="F361" s="607"/>
    </row>
    <row r="362" spans="1:6" ht="50.45" customHeight="1" thickBot="1">
      <c r="A362" s="1317" t="s">
        <v>2107</v>
      </c>
      <c r="B362" s="110">
        <v>7225</v>
      </c>
      <c r="C362" s="110"/>
      <c r="D362" s="110"/>
      <c r="E362" s="607">
        <f>+F197</f>
        <v>0</v>
      </c>
      <c r="F362" s="607"/>
    </row>
    <row r="363" spans="1:6" ht="50.45" customHeight="1" thickBot="1">
      <c r="A363" s="1316" t="s">
        <v>2108</v>
      </c>
      <c r="B363" s="1318">
        <v>7226</v>
      </c>
      <c r="C363" s="1319">
        <v>7227</v>
      </c>
      <c r="D363" s="549" t="s">
        <v>547</v>
      </c>
      <c r="E363" s="607">
        <f>+'707'!P322</f>
        <v>0</v>
      </c>
      <c r="F363" s="607">
        <f>+'707'!Q322</f>
        <v>0</v>
      </c>
    </row>
    <row r="364" spans="1:6" ht="50.45" customHeight="1" thickBot="1">
      <c r="A364" s="1317" t="s">
        <v>2109</v>
      </c>
      <c r="B364" s="1318">
        <v>7235</v>
      </c>
      <c r="C364" s="1319">
        <v>7236</v>
      </c>
      <c r="D364" s="549" t="s">
        <v>551</v>
      </c>
      <c r="E364" s="607">
        <f>+'707'!P325</f>
        <v>0</v>
      </c>
      <c r="F364" s="607">
        <f>+'707'!Q325</f>
        <v>0</v>
      </c>
    </row>
    <row r="365" spans="1:6" ht="50.45" customHeight="1" thickBot="1">
      <c r="A365" s="1316" t="s">
        <v>2110</v>
      </c>
      <c r="B365" s="110">
        <v>863</v>
      </c>
      <c r="C365" s="110"/>
      <c r="D365" s="110"/>
      <c r="E365" s="607" t="e">
        <f>+#REF!</f>
        <v>#REF!</v>
      </c>
      <c r="F365" s="607" t="e">
        <f>+#REF!</f>
        <v>#REF!</v>
      </c>
    </row>
    <row r="366" spans="1:6" ht="50.45" customHeight="1" thickBot="1">
      <c r="A366" s="1317" t="s">
        <v>2111</v>
      </c>
      <c r="B366" s="110">
        <v>7055</v>
      </c>
      <c r="C366" s="1320">
        <v>7056</v>
      </c>
      <c r="D366" s="1321" t="s">
        <v>396</v>
      </c>
      <c r="E366" s="607">
        <f>+'702'!D256</f>
        <v>0</v>
      </c>
      <c r="F366" s="607">
        <f>+'702'!Q256</f>
        <v>0</v>
      </c>
    </row>
    <row r="367" spans="1:6" ht="50.45" customHeight="1" thickBot="1">
      <c r="A367" s="1316" t="s">
        <v>2112</v>
      </c>
      <c r="B367" s="110">
        <v>7058</v>
      </c>
      <c r="C367" s="1156">
        <v>7059</v>
      </c>
      <c r="D367" s="1321" t="s">
        <v>397</v>
      </c>
      <c r="E367" s="607">
        <f>+'702'!P257</f>
        <v>0</v>
      </c>
      <c r="F367" s="607">
        <f>+'702'!Q257</f>
        <v>0</v>
      </c>
    </row>
    <row r="368" spans="1:6" ht="50.45" customHeight="1"/>
    <row r="369" spans="1:1" ht="50.45" customHeight="1">
      <c r="A369" s="1794" t="s">
        <v>4243</v>
      </c>
    </row>
    <row r="370" spans="1:1" ht="50.45" customHeight="1">
      <c r="A370" s="1794" t="s">
        <v>4244</v>
      </c>
    </row>
    <row r="371" spans="1:1" ht="50.45" customHeight="1">
      <c r="A371" s="1794" t="s">
        <v>4245</v>
      </c>
    </row>
    <row r="372" spans="1:1" ht="15.75">
      <c r="A372" s="1794" t="s">
        <v>4246</v>
      </c>
    </row>
    <row r="373" spans="1:1" ht="15.75">
      <c r="A373" s="1794" t="s">
        <v>4247</v>
      </c>
    </row>
    <row r="374" spans="1:1" ht="15.75">
      <c r="A374" s="1794" t="s">
        <v>4248</v>
      </c>
    </row>
    <row r="375" spans="1:1" ht="15.75">
      <c r="A375" s="1794" t="s">
        <v>4249</v>
      </c>
    </row>
    <row r="376" spans="1:1" ht="15.75">
      <c r="A376" s="1794" t="s">
        <v>4250</v>
      </c>
    </row>
    <row r="377" spans="1:1" ht="15.75">
      <c r="A377" s="1794"/>
    </row>
    <row r="378" spans="1:1" ht="15.75">
      <c r="A378" s="1794" t="s">
        <v>4251</v>
      </c>
    </row>
    <row r="379" spans="1:1" ht="15.75">
      <c r="A379" s="1794"/>
    </row>
    <row r="380" spans="1:1" ht="15.75">
      <c r="A380" s="1794"/>
    </row>
    <row r="381" spans="1:1" ht="15.75">
      <c r="A381" s="1794"/>
    </row>
    <row r="382" spans="1:1" ht="15.75">
      <c r="A382" s="1794"/>
    </row>
    <row r="383" spans="1:1" ht="15.75">
      <c r="A383" s="1794"/>
    </row>
    <row r="384" spans="1:1" ht="15.75">
      <c r="A384" s="1794"/>
    </row>
    <row r="385" spans="1:1" ht="15.75">
      <c r="A385" s="1794"/>
    </row>
    <row r="386" spans="1:1" ht="15.75">
      <c r="A386" s="1794"/>
    </row>
    <row r="387" spans="1:1" ht="15.75">
      <c r="A387" s="1794"/>
    </row>
    <row r="388" spans="1:1" ht="15.75">
      <c r="A388" s="1794"/>
    </row>
    <row r="389" spans="1:1" ht="15.75">
      <c r="A389" s="1794"/>
    </row>
    <row r="390" spans="1:1" ht="15.75">
      <c r="A390" s="1794"/>
    </row>
    <row r="391" spans="1:1" ht="15.75">
      <c r="A391" s="1794" t="s">
        <v>4252</v>
      </c>
    </row>
    <row r="392" spans="1:1" ht="15.75">
      <c r="A392" s="1794"/>
    </row>
    <row r="393" spans="1:1" ht="15.75">
      <c r="A393" s="1795" t="s">
        <v>4253</v>
      </c>
    </row>
    <row r="394" spans="1:1" ht="15.75">
      <c r="A394" s="1795" t="s">
        <v>4254</v>
      </c>
    </row>
    <row r="395" spans="1:1" ht="15.75">
      <c r="A395" s="1795" t="s">
        <v>4255</v>
      </c>
    </row>
    <row r="396" spans="1:1" ht="15.75">
      <c r="A396" s="1795"/>
    </row>
    <row r="397" spans="1:1" ht="15.75">
      <c r="A397" s="1795" t="s">
        <v>4256</v>
      </c>
    </row>
    <row r="398" spans="1:1" ht="15.75">
      <c r="A398" s="1795"/>
    </row>
    <row r="399" spans="1:1" ht="63">
      <c r="A399" s="1794" t="s">
        <v>4257</v>
      </c>
    </row>
    <row r="400" spans="1:1" ht="47.25">
      <c r="A400" s="1794" t="s">
        <v>4258</v>
      </c>
    </row>
    <row r="401" spans="1:1" ht="31.5">
      <c r="A401" s="1794" t="s">
        <v>4259</v>
      </c>
    </row>
    <row r="402" spans="1:1" ht="47.25">
      <c r="A402" s="1794" t="s">
        <v>4260</v>
      </c>
    </row>
    <row r="403" spans="1:1" ht="78.75">
      <c r="A403" s="1794" t="s">
        <v>4261</v>
      </c>
    </row>
    <row r="404" spans="1:1" ht="63">
      <c r="A404" s="1794" t="s">
        <v>4262</v>
      </c>
    </row>
    <row r="405" spans="1:1" ht="63">
      <c r="A405" s="1794" t="s">
        <v>4263</v>
      </c>
    </row>
    <row r="406" spans="1:1" ht="78.75">
      <c r="A406" s="1794" t="s">
        <v>4264</v>
      </c>
    </row>
    <row r="407" spans="1:1" ht="31.5">
      <c r="A407" s="1794" t="s">
        <v>4265</v>
      </c>
    </row>
    <row r="408" spans="1:1" ht="94.5">
      <c r="A408" s="1794" t="s">
        <v>4266</v>
      </c>
    </row>
    <row r="409" spans="1:1" ht="47.25">
      <c r="A409" s="1794" t="s">
        <v>4267</v>
      </c>
    </row>
    <row r="410" spans="1:1" ht="15.75">
      <c r="A410" s="1794" t="s">
        <v>49</v>
      </c>
    </row>
    <row r="411" spans="1:1" ht="110.25">
      <c r="A411" s="1794" t="s">
        <v>4268</v>
      </c>
    </row>
    <row r="412" spans="1:1" ht="78.75">
      <c r="A412" s="1794" t="s">
        <v>4269</v>
      </c>
    </row>
    <row r="413" spans="1:1" ht="78.75">
      <c r="A413" s="1794" t="s">
        <v>4270</v>
      </c>
    </row>
    <row r="414" spans="1:1" ht="78.75">
      <c r="A414" s="1794" t="s">
        <v>4271</v>
      </c>
    </row>
    <row r="415" spans="1:1" ht="78.75">
      <c r="A415" s="1794" t="s">
        <v>4272</v>
      </c>
    </row>
    <row r="416" spans="1:1" ht="94.5">
      <c r="A416" s="1794" t="s">
        <v>4273</v>
      </c>
    </row>
    <row r="417" spans="1:1" ht="63">
      <c r="A417" s="1794" t="s">
        <v>4274</v>
      </c>
    </row>
    <row r="418" spans="1:1" ht="94.5">
      <c r="A418" s="1794" t="s">
        <v>4275</v>
      </c>
    </row>
    <row r="419" spans="1:1" ht="141.75">
      <c r="A419" s="1794" t="s">
        <v>4276</v>
      </c>
    </row>
    <row r="420" spans="1:1" ht="94.5">
      <c r="A420" s="1794" t="s">
        <v>4277</v>
      </c>
    </row>
    <row r="421" spans="1:1" ht="126">
      <c r="A421" s="1794" t="s">
        <v>4278</v>
      </c>
    </row>
    <row r="422" spans="1:1" ht="31.5">
      <c r="A422" s="1794" t="s">
        <v>4279</v>
      </c>
    </row>
    <row r="423" spans="1:1" ht="47.25">
      <c r="A423" s="1794" t="s">
        <v>4280</v>
      </c>
    </row>
    <row r="424" spans="1:1" ht="15.75">
      <c r="A424" s="1794" t="s">
        <v>49</v>
      </c>
    </row>
    <row r="425" spans="1:1" ht="15.75">
      <c r="A425" s="1794" t="s">
        <v>4281</v>
      </c>
    </row>
    <row r="426" spans="1:1" ht="141.75">
      <c r="A426" s="1794" t="s">
        <v>4282</v>
      </c>
    </row>
    <row r="427" spans="1:1" ht="78.75">
      <c r="A427" s="1794" t="s">
        <v>4283</v>
      </c>
    </row>
    <row r="428" spans="1:1" ht="31.5">
      <c r="A428" s="1794" t="s">
        <v>4284</v>
      </c>
    </row>
    <row r="429" spans="1:1" ht="63">
      <c r="A429" s="1794" t="s">
        <v>4285</v>
      </c>
    </row>
    <row r="430" spans="1:1" ht="78.75">
      <c r="A430" s="1794" t="s">
        <v>4286</v>
      </c>
    </row>
    <row r="431" spans="1:1" ht="15.75">
      <c r="A431" s="1794" t="s">
        <v>4287</v>
      </c>
    </row>
    <row r="432" spans="1:1" ht="78.75">
      <c r="A432" s="1794" t="s">
        <v>4288</v>
      </c>
    </row>
    <row r="433" spans="1:5" ht="47.25">
      <c r="A433" s="1794" t="s">
        <v>4289</v>
      </c>
    </row>
    <row r="434" spans="1:5" ht="15.75">
      <c r="A434" s="1796" t="s">
        <v>4290</v>
      </c>
    </row>
    <row r="435" spans="1:5" ht="13.5" thickBot="1">
      <c r="A435" s="1797"/>
    </row>
    <row r="436" spans="1:5" ht="94.5">
      <c r="A436" s="3743" t="s">
        <v>4291</v>
      </c>
      <c r="B436" s="1798" t="s">
        <v>4292</v>
      </c>
      <c r="C436" s="1798" t="s">
        <v>4293</v>
      </c>
      <c r="D436" s="1798" t="s">
        <v>4295</v>
      </c>
      <c r="E436" s="1798" t="s">
        <v>4297</v>
      </c>
    </row>
    <row r="437" spans="1:5" ht="13.5" thickBot="1">
      <c r="A437" s="3744"/>
      <c r="B437" s="1799" t="s">
        <v>3321</v>
      </c>
      <c r="C437" s="1799" t="s">
        <v>4294</v>
      </c>
      <c r="D437" s="1799" t="s">
        <v>4296</v>
      </c>
      <c r="E437" s="1799" t="s">
        <v>4298</v>
      </c>
    </row>
    <row r="438" spans="1:5" ht="13.5" thickBot="1">
      <c r="A438" s="1800" t="s">
        <v>4299</v>
      </c>
      <c r="B438" s="1801" t="s">
        <v>4300</v>
      </c>
      <c r="C438" s="1801" t="s">
        <v>4301</v>
      </c>
      <c r="D438" s="1801" t="s">
        <v>4301</v>
      </c>
      <c r="E438" s="1801" t="s">
        <v>664</v>
      </c>
    </row>
    <row r="439" spans="1:5" ht="13.5" thickBot="1">
      <c r="A439" s="1800" t="s">
        <v>4302</v>
      </c>
      <c r="B439" s="1801" t="s">
        <v>4303</v>
      </c>
      <c r="C439" s="1801" t="s">
        <v>664</v>
      </c>
      <c r="D439" s="1801" t="s">
        <v>664</v>
      </c>
      <c r="E439" s="1801" t="s">
        <v>664</v>
      </c>
    </row>
    <row r="440" spans="1:5" ht="13.5" thickBot="1">
      <c r="A440" s="1800" t="s">
        <v>4304</v>
      </c>
      <c r="B440" s="1801" t="s">
        <v>4305</v>
      </c>
      <c r="C440" s="1801" t="s">
        <v>4306</v>
      </c>
      <c r="D440" s="1801" t="s">
        <v>4307</v>
      </c>
      <c r="E440" s="1801" t="s">
        <v>4308</v>
      </c>
    </row>
    <row r="441" spans="1:5" ht="13.5" thickBot="1">
      <c r="A441" s="1800" t="s">
        <v>4309</v>
      </c>
      <c r="B441" s="1801" t="s">
        <v>4310</v>
      </c>
      <c r="C441" s="1801" t="s">
        <v>4307</v>
      </c>
      <c r="D441" s="1801" t="s">
        <v>4311</v>
      </c>
      <c r="E441" s="1801" t="s">
        <v>4308</v>
      </c>
    </row>
    <row r="442" spans="1:5" ht="13.5" thickBot="1">
      <c r="A442" s="1800"/>
      <c r="B442" s="1802" t="s">
        <v>4312</v>
      </c>
      <c r="C442" s="1802" t="s">
        <v>4313</v>
      </c>
      <c r="D442" s="1802" t="s">
        <v>4314</v>
      </c>
      <c r="E442" s="1802" t="s">
        <v>4315</v>
      </c>
    </row>
    <row r="443" spans="1:5">
      <c r="A443" s="1803" t="s">
        <v>4316</v>
      </c>
    </row>
    <row r="444" spans="1:5" ht="13.5" thickBot="1">
      <c r="A444" s="1797"/>
    </row>
    <row r="445" spans="1:5" ht="13.5" thickBot="1">
      <c r="A445" s="1804" t="s">
        <v>4317</v>
      </c>
      <c r="B445" s="1805" t="s">
        <v>4318</v>
      </c>
    </row>
    <row r="446" spans="1:5" ht="13.5" thickBot="1">
      <c r="A446" s="1806" t="s">
        <v>4319</v>
      </c>
      <c r="B446" s="1801" t="s">
        <v>4320</v>
      </c>
    </row>
    <row r="447" spans="1:5" ht="13.5" thickBot="1">
      <c r="A447" s="1806" t="s">
        <v>4321</v>
      </c>
      <c r="B447" s="1802" t="s">
        <v>4322</v>
      </c>
    </row>
    <row r="448" spans="1:5" ht="13.5" thickBot="1">
      <c r="A448" s="1797"/>
    </row>
    <row r="449" spans="1:3" ht="13.5" thickBot="1">
      <c r="A449" s="1807" t="s">
        <v>4323</v>
      </c>
      <c r="B449" s="1808" t="s">
        <v>4314</v>
      </c>
    </row>
    <row r="450" spans="1:3" ht="13.5" thickBot="1">
      <c r="A450" s="1800" t="s">
        <v>4324</v>
      </c>
      <c r="B450" s="1801" t="s">
        <v>4320</v>
      </c>
    </row>
    <row r="451" spans="1:3" ht="13.5" thickBot="1">
      <c r="A451" s="1809" t="s">
        <v>4325</v>
      </c>
      <c r="B451" s="1802" t="s">
        <v>4314</v>
      </c>
    </row>
    <row r="452" spans="1:3">
      <c r="A452" s="1803" t="s">
        <v>4326</v>
      </c>
    </row>
    <row r="453" spans="1:3" ht="13.5" thickBot="1">
      <c r="A453" s="1797"/>
    </row>
    <row r="454" spans="1:3" ht="13.5" thickBot="1">
      <c r="A454" s="3745" t="s">
        <v>4327</v>
      </c>
      <c r="B454" s="3746"/>
      <c r="C454" s="3747"/>
    </row>
    <row r="455" spans="1:3" ht="13.5" thickBot="1">
      <c r="A455" s="1800" t="s">
        <v>4328</v>
      </c>
      <c r="B455" s="1801" t="s">
        <v>4301</v>
      </c>
      <c r="C455" s="1801"/>
    </row>
    <row r="456" spans="1:3" ht="13.5" thickBot="1">
      <c r="A456" s="1800" t="s">
        <v>4329</v>
      </c>
      <c r="B456" s="1801" t="s">
        <v>4330</v>
      </c>
      <c r="C456" s="1801"/>
    </row>
    <row r="457" spans="1:3" ht="13.5" thickBot="1">
      <c r="A457" s="1810" t="s">
        <v>4331</v>
      </c>
      <c r="B457" s="1801"/>
      <c r="C457" s="1801" t="s">
        <v>4300</v>
      </c>
    </row>
    <row r="458" spans="1:3" ht="13.5" thickBot="1">
      <c r="A458" s="3745" t="s">
        <v>4332</v>
      </c>
      <c r="B458" s="3746"/>
      <c r="C458" s="3747"/>
    </row>
    <row r="459" spans="1:3" ht="13.5" thickBot="1">
      <c r="A459" s="1800" t="s">
        <v>4333</v>
      </c>
      <c r="B459" s="1801" t="s">
        <v>664</v>
      </c>
      <c r="C459" s="1801"/>
    </row>
    <row r="460" spans="1:3" ht="13.5" thickBot="1">
      <c r="A460" s="1800" t="s">
        <v>4334</v>
      </c>
      <c r="B460" s="1801" t="s">
        <v>4303</v>
      </c>
      <c r="C460" s="1801"/>
    </row>
    <row r="461" spans="1:3" ht="13.5" thickBot="1">
      <c r="A461" s="1810" t="s">
        <v>4335</v>
      </c>
      <c r="B461" s="1801"/>
      <c r="C461" s="1801" t="s">
        <v>4303</v>
      </c>
    </row>
    <row r="462" spans="1:3" ht="13.5" thickBot="1">
      <c r="A462" s="3745" t="s">
        <v>4336</v>
      </c>
      <c r="B462" s="3746"/>
      <c r="C462" s="3747"/>
    </row>
    <row r="463" spans="1:3" ht="13.5" thickBot="1">
      <c r="A463" s="1800" t="s">
        <v>4337</v>
      </c>
      <c r="B463" s="1801" t="s">
        <v>4306</v>
      </c>
      <c r="C463" s="1801"/>
    </row>
    <row r="464" spans="1:3" ht="13.5" thickBot="1">
      <c r="A464" s="1800" t="s">
        <v>4338</v>
      </c>
      <c r="B464" s="1801" t="s">
        <v>4339</v>
      </c>
      <c r="C464" s="1801"/>
    </row>
    <row r="465" spans="1:3" ht="13.5" thickBot="1">
      <c r="A465" s="1810" t="s">
        <v>4340</v>
      </c>
      <c r="B465" s="1801"/>
      <c r="C465" s="1801" t="s">
        <v>4305</v>
      </c>
    </row>
    <row r="466" spans="1:3" ht="13.5" thickBot="1">
      <c r="A466" s="3745" t="s">
        <v>4341</v>
      </c>
      <c r="B466" s="3746"/>
      <c r="C466" s="3747"/>
    </row>
    <row r="467" spans="1:3" ht="13.5" thickBot="1">
      <c r="A467" s="1800" t="s">
        <v>4342</v>
      </c>
      <c r="B467" s="1801" t="s">
        <v>4307</v>
      </c>
      <c r="C467" s="1801"/>
    </row>
    <row r="468" spans="1:3" ht="13.5" thickBot="1">
      <c r="A468" s="1800" t="s">
        <v>4343</v>
      </c>
      <c r="B468" s="1801" t="s">
        <v>4344</v>
      </c>
      <c r="C468" s="1801"/>
    </row>
    <row r="469" spans="1:3" ht="13.5" thickBot="1">
      <c r="A469" s="1810" t="s">
        <v>4345</v>
      </c>
      <c r="B469" s="1801"/>
      <c r="C469" s="1801" t="s">
        <v>4310</v>
      </c>
    </row>
    <row r="470" spans="1:3" ht="15.75">
      <c r="A470" s="1794"/>
    </row>
    <row r="471" spans="1:3" ht="15.75">
      <c r="A471" s="1794" t="s">
        <v>4346</v>
      </c>
    </row>
    <row r="472" spans="1:3" ht="94.5">
      <c r="A472" s="1794" t="s">
        <v>4347</v>
      </c>
    </row>
    <row r="473" spans="1:3" ht="141.75">
      <c r="A473" s="1794" t="s">
        <v>4348</v>
      </c>
    </row>
    <row r="474" spans="1:3" ht="78.75">
      <c r="A474" s="1794" t="s">
        <v>4349</v>
      </c>
    </row>
    <row r="475" spans="1:3" ht="31.5">
      <c r="A475" s="1794" t="s">
        <v>4350</v>
      </c>
    </row>
    <row r="476" spans="1:3" ht="47.25">
      <c r="A476" s="1794" t="s">
        <v>4351</v>
      </c>
    </row>
    <row r="477" spans="1:3" ht="47.25">
      <c r="A477" s="1794" t="s">
        <v>4352</v>
      </c>
    </row>
    <row r="478" spans="1:3" ht="63">
      <c r="A478" s="1794" t="s">
        <v>4353</v>
      </c>
    </row>
    <row r="479" spans="1:3" ht="31.5">
      <c r="A479" s="1794" t="s">
        <v>4354</v>
      </c>
    </row>
    <row r="480" spans="1:3" ht="63">
      <c r="A480" s="1794" t="s">
        <v>4355</v>
      </c>
    </row>
    <row r="481" spans="1:1" ht="31.5">
      <c r="A481" s="1794" t="s">
        <v>4356</v>
      </c>
    </row>
    <row r="482" spans="1:1" ht="31.5">
      <c r="A482" s="1794" t="s">
        <v>4357</v>
      </c>
    </row>
    <row r="483" spans="1:1" ht="110.25">
      <c r="A483" s="1794" t="s">
        <v>4358</v>
      </c>
    </row>
    <row r="484" spans="1:1" ht="110.25">
      <c r="A484" s="1794" t="s">
        <v>4359</v>
      </c>
    </row>
    <row r="485" spans="1:1" ht="15.75">
      <c r="A485" s="1794" t="s">
        <v>4360</v>
      </c>
    </row>
    <row r="486" spans="1:1" ht="47.25">
      <c r="A486" s="1794" t="s">
        <v>4361</v>
      </c>
    </row>
    <row r="487" spans="1:1" ht="31.5">
      <c r="A487" s="1794" t="s">
        <v>4362</v>
      </c>
    </row>
    <row r="488" spans="1:1" ht="63">
      <c r="A488" s="1794" t="s">
        <v>4363</v>
      </c>
    </row>
    <row r="489" spans="1:1" ht="47.25">
      <c r="A489" s="1794" t="s">
        <v>4364</v>
      </c>
    </row>
    <row r="490" spans="1:1" ht="78.75">
      <c r="A490" s="1794" t="s">
        <v>4365</v>
      </c>
    </row>
    <row r="491" spans="1:1" ht="63">
      <c r="A491" s="1794" t="s">
        <v>4366</v>
      </c>
    </row>
    <row r="492" spans="1:1" ht="31.5">
      <c r="A492" s="1794" t="s">
        <v>4367</v>
      </c>
    </row>
    <row r="493" spans="1:1" ht="78.75">
      <c r="A493" s="1794" t="s">
        <v>4368</v>
      </c>
    </row>
    <row r="494" spans="1:1" ht="63">
      <c r="A494" s="1794" t="s">
        <v>4369</v>
      </c>
    </row>
    <row r="495" spans="1:1" ht="78.75">
      <c r="A495" s="1794" t="s">
        <v>4370</v>
      </c>
    </row>
    <row r="496" spans="1:1" ht="15.75">
      <c r="A496" s="1794" t="s">
        <v>4371</v>
      </c>
    </row>
    <row r="497" spans="1:1" ht="31.5">
      <c r="A497" s="1794" t="s">
        <v>4372</v>
      </c>
    </row>
    <row r="498" spans="1:1" ht="63">
      <c r="A498" s="1794" t="s">
        <v>4373</v>
      </c>
    </row>
    <row r="499" spans="1:1" ht="63">
      <c r="A499" s="1794" t="s">
        <v>4374</v>
      </c>
    </row>
    <row r="500" spans="1:1" ht="31.5">
      <c r="A500" s="1794" t="s">
        <v>4375</v>
      </c>
    </row>
    <row r="501" spans="1:1" ht="63">
      <c r="A501" s="1794" t="s">
        <v>4376</v>
      </c>
    </row>
    <row r="502" spans="1:1" ht="47.25">
      <c r="A502" s="1794" t="s">
        <v>4377</v>
      </c>
    </row>
    <row r="503" spans="1:1" ht="15.75">
      <c r="A503" s="1794" t="s">
        <v>4378</v>
      </c>
    </row>
    <row r="504" spans="1:1" ht="47.25">
      <c r="A504" s="1794" t="s">
        <v>4379</v>
      </c>
    </row>
    <row r="505" spans="1:1" ht="15.75">
      <c r="A505" s="1794"/>
    </row>
    <row r="506" spans="1:1" ht="15.75">
      <c r="A506" s="1794" t="s">
        <v>4380</v>
      </c>
    </row>
    <row r="507" spans="1:1" ht="63">
      <c r="A507" s="1794" t="s">
        <v>4381</v>
      </c>
    </row>
    <row r="508" spans="1:1" ht="31.5">
      <c r="A508" s="1794" t="s">
        <v>4382</v>
      </c>
    </row>
    <row r="509" spans="1:1" ht="15.75">
      <c r="A509" s="1794" t="s">
        <v>4383</v>
      </c>
    </row>
    <row r="510" spans="1:1" ht="47.25">
      <c r="A510" s="1794" t="s">
        <v>4384</v>
      </c>
    </row>
    <row r="511" spans="1:1" ht="63">
      <c r="A511" s="1794" t="s">
        <v>4385</v>
      </c>
    </row>
    <row r="512" spans="1:1" ht="31.5">
      <c r="A512" s="1794" t="s">
        <v>4386</v>
      </c>
    </row>
    <row r="513" spans="1:1" ht="15.75">
      <c r="A513" s="1794" t="s">
        <v>4387</v>
      </c>
    </row>
    <row r="514" spans="1:1" ht="94.5">
      <c r="A514" s="1794" t="s">
        <v>4388</v>
      </c>
    </row>
    <row r="515" spans="1:1" ht="94.5">
      <c r="A515" s="1794" t="s">
        <v>4389</v>
      </c>
    </row>
    <row r="516" spans="1:1" ht="110.25">
      <c r="A516" s="1794" t="s">
        <v>4390</v>
      </c>
    </row>
    <row r="517" spans="1:1" ht="31.5">
      <c r="A517" s="1794" t="s">
        <v>4391</v>
      </c>
    </row>
    <row r="518" spans="1:1" ht="78.75">
      <c r="A518" s="1794" t="s">
        <v>4392</v>
      </c>
    </row>
    <row r="519" spans="1:1" ht="47.25">
      <c r="A519" s="1794" t="s">
        <v>4393</v>
      </c>
    </row>
    <row r="520" spans="1:1" ht="15.75">
      <c r="A520" s="1794" t="s">
        <v>49</v>
      </c>
    </row>
    <row r="521" spans="1:1" ht="94.5">
      <c r="A521" s="1794" t="s">
        <v>4394</v>
      </c>
    </row>
    <row r="522" spans="1:1" ht="15.75">
      <c r="A522" s="1794" t="s">
        <v>4395</v>
      </c>
    </row>
    <row r="523" spans="1:1" ht="15.75">
      <c r="A523" s="1794" t="s">
        <v>4396</v>
      </c>
    </row>
    <row r="524" spans="1:1" ht="31.5">
      <c r="A524" s="1794" t="s">
        <v>4397</v>
      </c>
    </row>
    <row r="525" spans="1:1" ht="15.75">
      <c r="A525" s="1794" t="s">
        <v>4398</v>
      </c>
    </row>
    <row r="526" spans="1:1" ht="15.75">
      <c r="A526" s="1794" t="s">
        <v>4399</v>
      </c>
    </row>
    <row r="527" spans="1:1" ht="15.75">
      <c r="A527" s="1794"/>
    </row>
  </sheetData>
  <mergeCells count="123">
    <mergeCell ref="A436:A437"/>
    <mergeCell ref="A454:C454"/>
    <mergeCell ref="A458:C458"/>
    <mergeCell ref="A462:C462"/>
    <mergeCell ref="A466:C466"/>
    <mergeCell ref="B150:D150"/>
    <mergeCell ref="B151:D151"/>
    <mergeCell ref="B152:D152"/>
    <mergeCell ref="B153:D153"/>
    <mergeCell ref="B154:D154"/>
    <mergeCell ref="B155:D155"/>
    <mergeCell ref="B170:D170"/>
    <mergeCell ref="B171:D171"/>
    <mergeCell ref="B172:D172"/>
    <mergeCell ref="B179:D179"/>
    <mergeCell ref="B180:D180"/>
    <mergeCell ref="B186:D186"/>
    <mergeCell ref="B187:D187"/>
    <mergeCell ref="B188:D188"/>
    <mergeCell ref="B189:D189"/>
    <mergeCell ref="B173:D173"/>
    <mergeCell ref="B174:D174"/>
    <mergeCell ref="B175:D175"/>
    <mergeCell ref="B176:D176"/>
    <mergeCell ref="B144:D144"/>
    <mergeCell ref="B145:D145"/>
    <mergeCell ref="B146:D146"/>
    <mergeCell ref="B147:D147"/>
    <mergeCell ref="B148:D148"/>
    <mergeCell ref="B149:D149"/>
    <mergeCell ref="B167:D167"/>
    <mergeCell ref="B168:D168"/>
    <mergeCell ref="B169:D169"/>
    <mergeCell ref="B161:D161"/>
    <mergeCell ref="B162:D162"/>
    <mergeCell ref="B163:D163"/>
    <mergeCell ref="B164:D164"/>
    <mergeCell ref="B165:D165"/>
    <mergeCell ref="B166:D166"/>
    <mergeCell ref="B177:D177"/>
    <mergeCell ref="B178:D178"/>
    <mergeCell ref="B196:D196"/>
    <mergeCell ref="B197:D197"/>
    <mergeCell ref="B203:D203"/>
    <mergeCell ref="B204:D204"/>
    <mergeCell ref="B205:D205"/>
    <mergeCell ref="B206:D206"/>
    <mergeCell ref="B190:D190"/>
    <mergeCell ref="B191:D191"/>
    <mergeCell ref="B192:D192"/>
    <mergeCell ref="B193:D193"/>
    <mergeCell ref="B194:D194"/>
    <mergeCell ref="B195:D195"/>
    <mergeCell ref="B213:D213"/>
    <mergeCell ref="B214:D214"/>
    <mergeCell ref="B215:D215"/>
    <mergeCell ref="B216:D216"/>
    <mergeCell ref="B217:D217"/>
    <mergeCell ref="B218:D218"/>
    <mergeCell ref="B207:D207"/>
    <mergeCell ref="B208:D208"/>
    <mergeCell ref="B209:D209"/>
    <mergeCell ref="B210:D210"/>
    <mergeCell ref="B211:D211"/>
    <mergeCell ref="B212:D212"/>
    <mergeCell ref="B234:D234"/>
    <mergeCell ref="B235:D235"/>
    <mergeCell ref="B236:D236"/>
    <mergeCell ref="B237:D237"/>
    <mergeCell ref="B238:D238"/>
    <mergeCell ref="B239:D239"/>
    <mergeCell ref="B219:D219"/>
    <mergeCell ref="B220:D220"/>
    <mergeCell ref="B221:D221"/>
    <mergeCell ref="B222:D222"/>
    <mergeCell ref="B232:D232"/>
    <mergeCell ref="B233:D233"/>
    <mergeCell ref="B250:D250"/>
    <mergeCell ref="B251:D251"/>
    <mergeCell ref="B252:D252"/>
    <mergeCell ref="B253:D253"/>
    <mergeCell ref="B254:D254"/>
    <mergeCell ref="B255:D255"/>
    <mergeCell ref="B240:D240"/>
    <mergeCell ref="B241:D241"/>
    <mergeCell ref="B242:D242"/>
    <mergeCell ref="B243:D243"/>
    <mergeCell ref="B248:D248"/>
    <mergeCell ref="B249:D249"/>
    <mergeCell ref="B266:D266"/>
    <mergeCell ref="B267:D267"/>
    <mergeCell ref="B268:D268"/>
    <mergeCell ref="B269:D269"/>
    <mergeCell ref="B270:D270"/>
    <mergeCell ref="B271:D271"/>
    <mergeCell ref="B256:D256"/>
    <mergeCell ref="B257:D257"/>
    <mergeCell ref="B258:D258"/>
    <mergeCell ref="B259:D259"/>
    <mergeCell ref="B260:D260"/>
    <mergeCell ref="B265:D265"/>
    <mergeCell ref="A280:F280"/>
    <mergeCell ref="A281:F281"/>
    <mergeCell ref="A282:F282"/>
    <mergeCell ref="A283:F283"/>
    <mergeCell ref="A284:F284"/>
    <mergeCell ref="A285:F285"/>
    <mergeCell ref="B272:D272"/>
    <mergeCell ref="B273:D273"/>
    <mergeCell ref="B274:D274"/>
    <mergeCell ref="B275:D275"/>
    <mergeCell ref="B276:D276"/>
    <mergeCell ref="A279:F279"/>
    <mergeCell ref="A292:F292"/>
    <mergeCell ref="A293:F293"/>
    <mergeCell ref="A294:F294"/>
    <mergeCell ref="A295:F295"/>
    <mergeCell ref="A286:F286"/>
    <mergeCell ref="A287:F287"/>
    <mergeCell ref="A288:F288"/>
    <mergeCell ref="A289:F289"/>
    <mergeCell ref="A290:F290"/>
    <mergeCell ref="A291:F291"/>
  </mergeCells>
  <hyperlinks>
    <hyperlink ref="B11:B14" location="'A8'!A1" display="Anexo 8" xr:uid="{00000000-0004-0000-5900-000000000000}"/>
    <hyperlink ref="B17:B18" location="'A10'!A1" display="Anexo 10" xr:uid="{00000000-0004-0000-5900-000001000000}"/>
    <hyperlink ref="B21:B24" location="'A11'!A1" display="Anexo 11" xr:uid="{00000000-0004-0000-5900-000002000000}"/>
    <hyperlink ref="B42:B52" location="'A15'!A1" display="Anexo 15" xr:uid="{00000000-0004-0000-5900-000003000000}"/>
    <hyperlink ref="B55:B60" location="'A16'!A1" display="Anexo 16" xr:uid="{00000000-0004-0000-5900-000004000000}"/>
    <hyperlink ref="B36:B38" location="'A14'!A1" display="Anexo 14" xr:uid="{00000000-0004-0000-5900-000005000000}"/>
    <hyperlink ref="B92:B101" location="'A23'!A1" display="Anexo 23" xr:uid="{00000000-0004-0000-5900-000006000000}"/>
    <hyperlink ref="B104:B107" location="'A21'!A1" display="Anexo 21" xr:uid="{00000000-0004-0000-5900-000007000000}"/>
    <hyperlink ref="B83:B86" location="'A21'!A1" display="Anexo 21" xr:uid="{00000000-0004-0000-5900-000008000000}"/>
    <hyperlink ref="B104:B109" location="'A25'!A1" display="Anexo 25" xr:uid="{00000000-0004-0000-5900-000009000000}"/>
    <hyperlink ref="B89" location="'A22'!A1" display="Anexo 22" xr:uid="{00000000-0004-0000-5900-00000A000000}"/>
    <hyperlink ref="B27:B33" location="'A12'!A1" display="Anexo 12" xr:uid="{00000000-0004-0000-5900-00000B000000}"/>
    <hyperlink ref="B78:B80" location="'A20'!A1" display="Anexo 20" xr:uid="{00000000-0004-0000-5900-00000C000000}"/>
    <hyperlink ref="B63:B71" location="'A17'!A1" display="Anexo 16" xr:uid="{00000000-0004-0000-5900-00000D000000}"/>
    <hyperlink ref="B74" location="'A18'!A1" display="Anexo 18" xr:uid="{00000000-0004-0000-5900-00000E000000}"/>
  </hyperlinks>
  <pageMargins left="0.7" right="0.7" top="0.75" bottom="0.75" header="0.3" footer="0.3"/>
  <pageSetup paperSize="9"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Hoja81">
    <pageSetUpPr fitToPage="1"/>
  </sheetPr>
  <dimension ref="A1:I71"/>
  <sheetViews>
    <sheetView workbookViewId="0"/>
  </sheetViews>
  <sheetFormatPr baseColWidth="10" defaultColWidth="9.140625" defaultRowHeight="12.75"/>
  <cols>
    <col min="1" max="1" width="4.5703125" customWidth="1"/>
    <col min="2" max="2" width="14" bestFit="1" customWidth="1"/>
    <col min="3" max="3" width="35.140625" customWidth="1"/>
    <col min="4" max="4" width="9.140625" bestFit="1" customWidth="1"/>
    <col min="5" max="5" width="11.85546875" style="66" bestFit="1" customWidth="1"/>
    <col min="6" max="6" width="10.85546875" style="66" bestFit="1" customWidth="1"/>
    <col min="7" max="7" width="10.85546875" bestFit="1" customWidth="1"/>
    <col min="8" max="8" width="7.140625" bestFit="1" customWidth="1"/>
    <col min="9" max="9" width="4.42578125" customWidth="1"/>
  </cols>
  <sheetData>
    <row r="1" spans="1:6">
      <c r="A1" s="26"/>
      <c r="B1" s="26"/>
      <c r="C1" s="3"/>
      <c r="D1" s="3"/>
    </row>
    <row r="2" spans="1:6">
      <c r="A2" s="40" t="str">
        <f>+'4 BG101'!B2</f>
        <v>TABACALERA MENHURSA S.A.</v>
      </c>
      <c r="B2" s="40"/>
      <c r="C2" s="40"/>
      <c r="D2" s="40"/>
      <c r="E2" s="141"/>
      <c r="F2" s="141"/>
    </row>
    <row r="3" spans="1:6">
      <c r="A3" s="40" t="str">
        <f>+'4 BG101'!B3</f>
        <v>ANEXOS A LOS ESTADOS FINANCIEROS</v>
      </c>
      <c r="B3" s="40"/>
      <c r="C3" s="40"/>
      <c r="D3" s="40"/>
      <c r="E3" s="141"/>
      <c r="F3" s="141"/>
    </row>
    <row r="4" spans="1:6">
      <c r="A4" s="40" t="s">
        <v>46</v>
      </c>
      <c r="B4" s="40"/>
      <c r="C4" s="40"/>
      <c r="D4" s="40"/>
      <c r="E4" s="141"/>
      <c r="F4" s="141"/>
    </row>
    <row r="5" spans="1:6">
      <c r="A5" s="40" t="str">
        <f>+'4 BG101'!B5</f>
        <v>AL 31 DE DICIEMBRE DEL 2023</v>
      </c>
      <c r="B5" s="40"/>
      <c r="C5" s="40"/>
      <c r="D5" s="40"/>
      <c r="E5" s="141"/>
      <c r="F5" s="141"/>
    </row>
    <row r="6" spans="1:6">
      <c r="A6" s="24"/>
      <c r="B6" s="24"/>
      <c r="C6" s="22"/>
      <c r="D6" s="22"/>
      <c r="E6" s="142"/>
      <c r="F6" s="142"/>
    </row>
    <row r="7" spans="1:6">
      <c r="A7" s="41"/>
      <c r="B7" s="41"/>
      <c r="C7" s="41"/>
      <c r="D7" s="41"/>
      <c r="E7" s="147"/>
      <c r="F7" s="147"/>
    </row>
    <row r="8" spans="1:6">
      <c r="A8" s="25" t="s">
        <v>16</v>
      </c>
      <c r="B8" s="25"/>
      <c r="C8" s="23" t="s">
        <v>10</v>
      </c>
      <c r="D8" s="23" t="s">
        <v>43</v>
      </c>
      <c r="E8" s="148" t="s">
        <v>44</v>
      </c>
      <c r="F8" s="148" t="s">
        <v>45</v>
      </c>
    </row>
    <row r="9" spans="1:6">
      <c r="A9" s="27"/>
      <c r="B9" s="84"/>
      <c r="C9" s="47" t="s">
        <v>21</v>
      </c>
      <c r="D9" s="14"/>
      <c r="E9" s="80"/>
      <c r="F9" s="80"/>
    </row>
    <row r="10" spans="1:6">
      <c r="A10" s="43"/>
      <c r="B10" s="85"/>
      <c r="C10" s="34"/>
      <c r="D10" s="44"/>
      <c r="E10" s="150"/>
      <c r="F10" s="152"/>
    </row>
    <row r="11" spans="1:6">
      <c r="A11" s="43"/>
      <c r="B11" s="63"/>
      <c r="C11" s="135"/>
      <c r="D11" s="46"/>
      <c r="F11" s="153"/>
    </row>
    <row r="12" spans="1:6">
      <c r="A12" s="43"/>
      <c r="B12" s="63"/>
      <c r="C12" s="135"/>
      <c r="D12" s="46"/>
      <c r="E12" s="80"/>
      <c r="F12" s="153"/>
    </row>
    <row r="13" spans="1:6">
      <c r="A13" s="43"/>
      <c r="B13" s="189"/>
      <c r="C13" s="189"/>
      <c r="D13" s="46"/>
      <c r="E13" s="80"/>
    </row>
    <row r="14" spans="1:6">
      <c r="A14" s="43"/>
      <c r="B14" s="189"/>
      <c r="C14" s="87"/>
      <c r="D14" s="46"/>
      <c r="E14" s="149"/>
      <c r="F14" s="149"/>
    </row>
    <row r="15" spans="1:6">
      <c r="A15" s="43"/>
      <c r="B15" s="227"/>
      <c r="D15" s="46"/>
      <c r="E15" s="149"/>
      <c r="F15" s="149"/>
    </row>
    <row r="16" spans="1:6">
      <c r="A16" s="43"/>
      <c r="B16" s="227"/>
      <c r="C16" s="63"/>
      <c r="D16" s="46"/>
      <c r="E16" s="149"/>
      <c r="F16" s="80"/>
    </row>
    <row r="17" spans="1:9">
      <c r="A17" s="43"/>
      <c r="B17" s="227"/>
      <c r="D17" s="46"/>
      <c r="E17" s="149"/>
      <c r="F17" s="80"/>
    </row>
    <row r="18" spans="1:9">
      <c r="A18" s="43"/>
      <c r="B18" s="227"/>
      <c r="C18" s="62"/>
      <c r="D18" s="46"/>
      <c r="E18" s="149"/>
      <c r="F18" s="80"/>
    </row>
    <row r="19" spans="1:9">
      <c r="A19" s="43"/>
      <c r="B19" s="227"/>
      <c r="C19" s="62"/>
      <c r="D19" s="46"/>
      <c r="E19" s="149"/>
      <c r="F19" s="80"/>
    </row>
    <row r="20" spans="1:9">
      <c r="A20" s="43"/>
      <c r="B20" s="227"/>
      <c r="D20" s="46"/>
      <c r="E20" s="149"/>
      <c r="F20" s="80"/>
    </row>
    <row r="21" spans="1:9">
      <c r="A21" s="43"/>
      <c r="B21" s="227"/>
      <c r="D21" s="46"/>
      <c r="E21" s="149"/>
      <c r="F21" s="149"/>
    </row>
    <row r="22" spans="1:9">
      <c r="A22" s="27"/>
      <c r="B22" s="227"/>
      <c r="C22" s="47"/>
      <c r="D22" s="14"/>
      <c r="E22" s="80"/>
      <c r="F22" s="80"/>
      <c r="G22" s="98"/>
    </row>
    <row r="23" spans="1:9">
      <c r="A23" s="27"/>
      <c r="B23" s="189"/>
      <c r="C23" s="189"/>
      <c r="D23" s="14"/>
      <c r="F23" s="80"/>
    </row>
    <row r="24" spans="1:9">
      <c r="A24" s="27"/>
      <c r="B24" s="227"/>
      <c r="C24" s="34"/>
      <c r="D24" s="14"/>
      <c r="E24" s="80"/>
      <c r="F24" s="80"/>
      <c r="G24" s="14"/>
      <c r="H24" s="68"/>
      <c r="I24" s="14"/>
    </row>
    <row r="25" spans="1:9">
      <c r="A25" s="27"/>
      <c r="B25" s="227"/>
      <c r="C25" s="34"/>
      <c r="D25" s="9"/>
      <c r="E25" s="80"/>
      <c r="F25" s="80"/>
      <c r="G25" s="9"/>
      <c r="H25" s="14"/>
      <c r="I25" s="14"/>
    </row>
    <row r="26" spans="1:9">
      <c r="A26" s="27"/>
      <c r="B26" s="227"/>
      <c r="C26" s="34"/>
      <c r="D26" s="9"/>
      <c r="E26" s="80"/>
      <c r="F26" s="80"/>
      <c r="G26" s="9"/>
      <c r="H26" s="14"/>
      <c r="I26" s="14"/>
    </row>
    <row r="27" spans="1:9">
      <c r="A27" s="27"/>
      <c r="B27" s="227"/>
      <c r="C27" s="34"/>
      <c r="D27" s="9"/>
      <c r="E27" s="80"/>
      <c r="F27" s="80"/>
      <c r="G27" s="9"/>
      <c r="H27" s="14"/>
      <c r="I27" s="14"/>
    </row>
    <row r="28" spans="1:9">
      <c r="A28" s="27"/>
      <c r="B28" s="227"/>
      <c r="C28" s="34"/>
      <c r="D28" s="9"/>
      <c r="E28" s="80"/>
      <c r="F28" s="80"/>
      <c r="G28" s="9"/>
      <c r="H28" s="14"/>
      <c r="I28" s="14"/>
    </row>
    <row r="29" spans="1:9">
      <c r="A29" s="27"/>
      <c r="B29" s="227"/>
      <c r="C29" s="34"/>
      <c r="D29" s="9"/>
      <c r="E29" s="80"/>
      <c r="F29" s="80"/>
      <c r="G29" s="9"/>
      <c r="H29" s="14"/>
      <c r="I29" s="14"/>
    </row>
    <row r="30" spans="1:9">
      <c r="A30" s="27"/>
      <c r="B30" s="227"/>
      <c r="C30" s="58"/>
      <c r="D30" s="9"/>
      <c r="E30" s="80"/>
      <c r="F30" s="80"/>
      <c r="G30" s="9"/>
      <c r="H30" s="14"/>
      <c r="I30" s="14"/>
    </row>
    <row r="31" spans="1:9">
      <c r="A31" s="27"/>
      <c r="B31" s="227"/>
      <c r="C31" s="59"/>
      <c r="D31" s="14"/>
      <c r="E31" s="80"/>
      <c r="F31" s="80"/>
      <c r="G31" s="9"/>
    </row>
    <row r="32" spans="1:9">
      <c r="A32" s="27"/>
      <c r="B32" s="27"/>
      <c r="C32" s="18"/>
      <c r="D32" s="14"/>
      <c r="E32" s="80"/>
      <c r="F32" s="80"/>
      <c r="G32" s="9"/>
    </row>
    <row r="33" spans="1:9">
      <c r="A33" s="27"/>
      <c r="B33" s="61"/>
      <c r="C33" s="34"/>
      <c r="D33" s="14"/>
      <c r="E33" s="80"/>
      <c r="F33" s="80"/>
      <c r="G33" s="14"/>
      <c r="H33" s="14"/>
      <c r="I33" s="14"/>
    </row>
    <row r="34" spans="1:9">
      <c r="A34" s="27"/>
      <c r="B34" s="61"/>
      <c r="C34" s="34"/>
      <c r="D34" s="14"/>
      <c r="E34" s="80"/>
      <c r="F34" s="80"/>
      <c r="G34" s="14"/>
      <c r="H34" s="14"/>
      <c r="I34" s="14"/>
    </row>
    <row r="35" spans="1:9">
      <c r="A35" s="27"/>
      <c r="B35" s="61"/>
      <c r="C35" s="33"/>
      <c r="D35" s="14"/>
      <c r="E35" s="80"/>
      <c r="F35" s="80"/>
      <c r="G35" s="14"/>
      <c r="H35" s="14"/>
      <c r="I35" s="14"/>
    </row>
    <row r="36" spans="1:9">
      <c r="A36" s="27"/>
      <c r="B36" s="26"/>
      <c r="C36" s="58"/>
      <c r="D36" s="14"/>
      <c r="E36" s="80"/>
      <c r="F36" s="80"/>
      <c r="G36" s="14"/>
      <c r="H36" s="14"/>
      <c r="I36" s="14"/>
    </row>
    <row r="37" spans="1:9">
      <c r="A37" s="27"/>
      <c r="B37" s="26"/>
      <c r="C37" s="60"/>
      <c r="D37" s="14"/>
      <c r="E37" s="80"/>
      <c r="F37" s="80"/>
      <c r="G37" s="9"/>
    </row>
    <row r="38" spans="1:9">
      <c r="A38" s="27"/>
      <c r="B38" s="27"/>
      <c r="C38" s="18"/>
      <c r="D38" s="14"/>
      <c r="E38" s="80"/>
      <c r="F38" s="80"/>
    </row>
    <row r="39" spans="1:9">
      <c r="A39" s="27"/>
      <c r="B39" s="27"/>
      <c r="C39" s="18"/>
      <c r="D39" s="14"/>
      <c r="E39" s="80"/>
      <c r="F39" s="80"/>
    </row>
    <row r="40" spans="1:9">
      <c r="A40" s="27"/>
      <c r="B40" s="61"/>
      <c r="C40" s="34"/>
      <c r="D40" s="14"/>
      <c r="E40" s="80"/>
      <c r="F40" s="80"/>
    </row>
    <row r="41" spans="1:9">
      <c r="A41" s="27"/>
      <c r="B41" s="61"/>
      <c r="C41" s="33"/>
      <c r="D41" s="14"/>
      <c r="E41" s="80"/>
      <c r="F41" s="80"/>
    </row>
    <row r="42" spans="1:9">
      <c r="A42" s="27"/>
      <c r="B42" s="61"/>
      <c r="C42" s="33"/>
      <c r="D42" s="14"/>
      <c r="E42" s="80"/>
      <c r="F42" s="80"/>
    </row>
    <row r="43" spans="1:9">
      <c r="A43" s="27"/>
      <c r="B43" s="84"/>
      <c r="C43" s="48"/>
      <c r="D43" s="14"/>
      <c r="E43" s="80"/>
      <c r="F43" s="80"/>
    </row>
    <row r="44" spans="1:9">
      <c r="A44" s="27"/>
      <c r="B44" s="27"/>
      <c r="C44" s="18"/>
      <c r="D44" s="14"/>
      <c r="E44" s="80"/>
      <c r="F44" s="80"/>
    </row>
    <row r="45" spans="1:9">
      <c r="A45" s="43"/>
      <c r="B45" s="85"/>
      <c r="C45" s="34"/>
      <c r="D45" s="44"/>
      <c r="E45" s="150"/>
      <c r="F45" s="80"/>
    </row>
    <row r="46" spans="1:9">
      <c r="A46" s="43"/>
      <c r="B46" s="85"/>
      <c r="C46" s="34"/>
      <c r="D46" s="46"/>
      <c r="E46" s="149"/>
      <c r="F46" s="80"/>
    </row>
    <row r="47" spans="1:9">
      <c r="A47" s="27"/>
      <c r="B47" s="61"/>
      <c r="C47" s="33"/>
      <c r="D47" s="46"/>
      <c r="E47" s="149"/>
      <c r="F47" s="80"/>
    </row>
    <row r="48" spans="1:9">
      <c r="A48" s="43"/>
      <c r="B48" s="85"/>
      <c r="C48" s="34"/>
      <c r="D48" s="46"/>
      <c r="E48" s="149"/>
      <c r="F48" s="80"/>
    </row>
    <row r="49" spans="1:6">
      <c r="A49" s="43"/>
      <c r="B49" s="86"/>
      <c r="C49" s="58"/>
      <c r="D49" s="46"/>
      <c r="E49" s="149"/>
      <c r="F49" s="80"/>
    </row>
    <row r="50" spans="1:6">
      <c r="A50" s="27"/>
      <c r="B50" s="27"/>
      <c r="C50" s="18"/>
      <c r="D50" s="14"/>
      <c r="E50" s="80"/>
      <c r="F50" s="80"/>
    </row>
    <row r="51" spans="1:6">
      <c r="A51" s="27"/>
      <c r="B51" s="61"/>
      <c r="C51" s="33"/>
      <c r="D51" s="14"/>
      <c r="E51" s="80"/>
      <c r="F51" s="80"/>
    </row>
    <row r="52" spans="1:6">
      <c r="A52" s="27"/>
      <c r="B52" s="61"/>
      <c r="C52" s="54"/>
      <c r="D52" s="14"/>
      <c r="E52" s="80"/>
      <c r="F52" s="80"/>
    </row>
    <row r="53" spans="1:6">
      <c r="A53" s="27"/>
      <c r="B53" s="61"/>
      <c r="C53" s="33"/>
      <c r="D53" s="14"/>
      <c r="E53" s="80"/>
      <c r="F53" s="80"/>
    </row>
    <row r="54" spans="1:6">
      <c r="A54" s="27"/>
      <c r="B54" s="61"/>
      <c r="C54" s="33"/>
      <c r="D54" s="14"/>
      <c r="E54" s="80"/>
      <c r="F54" s="80"/>
    </row>
    <row r="55" spans="1:6">
      <c r="A55" s="27"/>
      <c r="B55" s="61"/>
      <c r="C55" s="33"/>
      <c r="D55" s="14"/>
      <c r="E55" s="80"/>
      <c r="F55" s="80"/>
    </row>
    <row r="56" spans="1:6">
      <c r="A56" s="27"/>
      <c r="B56" s="27"/>
      <c r="C56" s="18"/>
      <c r="D56" s="14"/>
      <c r="E56" s="80"/>
      <c r="F56" s="80"/>
    </row>
    <row r="57" spans="1:6">
      <c r="A57" s="27"/>
      <c r="B57" s="61"/>
      <c r="C57" s="33"/>
      <c r="D57" s="14"/>
      <c r="E57" s="80"/>
      <c r="F57" s="80"/>
    </row>
    <row r="58" spans="1:6">
      <c r="A58" s="27"/>
      <c r="B58" s="61"/>
      <c r="C58" s="33"/>
      <c r="D58" s="14"/>
      <c r="E58" s="80"/>
      <c r="F58" s="80"/>
    </row>
    <row r="59" spans="1:6" ht="13.5" thickBot="1">
      <c r="A59" s="27"/>
      <c r="B59" s="84"/>
      <c r="C59" s="48"/>
      <c r="D59" s="14"/>
      <c r="E59" s="80"/>
      <c r="F59" s="80"/>
    </row>
    <row r="60" spans="1:6" ht="13.5" thickBot="1">
      <c r="A60" s="27"/>
      <c r="B60" s="84"/>
      <c r="C60" s="48"/>
      <c r="D60" s="9"/>
      <c r="E60" s="151"/>
      <c r="F60" s="151"/>
    </row>
    <row r="61" spans="1:6">
      <c r="C61" s="49"/>
      <c r="D61" s="14"/>
      <c r="F61" s="80"/>
    </row>
    <row r="62" spans="1:6">
      <c r="A62" s="43"/>
      <c r="B62" s="86"/>
      <c r="C62" s="45"/>
      <c r="D62" s="46"/>
      <c r="E62" s="149"/>
      <c r="F62" s="149"/>
    </row>
    <row r="63" spans="1:6">
      <c r="A63" s="43"/>
      <c r="B63" s="86"/>
      <c r="C63" s="45"/>
      <c r="D63" s="46"/>
      <c r="E63" s="149"/>
      <c r="F63" s="149"/>
    </row>
    <row r="64" spans="1:6">
      <c r="A64" s="43"/>
      <c r="B64" s="86"/>
      <c r="C64" s="45"/>
      <c r="D64" s="46"/>
      <c r="E64" s="149"/>
      <c r="F64" s="149"/>
    </row>
    <row r="65" spans="1:6">
      <c r="A65" s="43"/>
      <c r="B65" s="86"/>
      <c r="C65" s="45"/>
      <c r="D65" s="46"/>
      <c r="E65" s="149"/>
      <c r="F65" s="149"/>
    </row>
    <row r="66" spans="1:6">
      <c r="A66" s="43"/>
      <c r="B66" s="86"/>
      <c r="C66" s="45"/>
      <c r="D66" s="46"/>
      <c r="E66" s="149"/>
      <c r="F66" s="149"/>
    </row>
    <row r="67" spans="1:6">
      <c r="A67" s="43"/>
      <c r="B67" s="86"/>
      <c r="C67" s="45"/>
      <c r="D67" s="46"/>
      <c r="E67" s="149"/>
      <c r="F67" s="149"/>
    </row>
    <row r="68" spans="1:6">
      <c r="A68" s="43"/>
      <c r="B68" s="86"/>
      <c r="C68" s="45"/>
      <c r="D68" s="46"/>
      <c r="E68" s="149"/>
      <c r="F68" s="149"/>
    </row>
    <row r="69" spans="1:6">
      <c r="A69" s="43"/>
      <c r="B69" s="86"/>
      <c r="C69" s="45"/>
      <c r="D69" s="46"/>
      <c r="E69" s="149"/>
      <c r="F69" s="149"/>
    </row>
    <row r="70" spans="1:6">
      <c r="A70" s="43"/>
      <c r="B70" s="86"/>
      <c r="C70" s="45"/>
      <c r="D70" s="46"/>
      <c r="E70" s="149"/>
      <c r="F70" s="149"/>
    </row>
    <row r="71" spans="1:6">
      <c r="A71" s="43"/>
      <c r="B71" s="86"/>
      <c r="C71" s="45"/>
      <c r="D71" s="46"/>
      <c r="E71" s="149"/>
      <c r="F71" s="149"/>
    </row>
  </sheetData>
  <dataConsolidate link="1"/>
  <phoneticPr fontId="0" type="noConversion"/>
  <pageMargins left="0.75" right="0.75" top="0.42" bottom="0.37" header="0.26" footer="0.2"/>
  <pageSetup scale="83" orientation="portrait" horizontalDpi="4294967292" r:id="rId1"/>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Hoja82">
    <pageSetUpPr fitToPage="1"/>
  </sheetPr>
  <dimension ref="A2:AI177"/>
  <sheetViews>
    <sheetView workbookViewId="0"/>
  </sheetViews>
  <sheetFormatPr baseColWidth="10" defaultColWidth="9.140625" defaultRowHeight="12.75"/>
  <cols>
    <col min="1" max="1" width="11.42578125" style="3" customWidth="1"/>
    <col min="2" max="2" width="11.85546875" style="26" bestFit="1" customWidth="1"/>
    <col min="3" max="3" width="42.42578125" style="3" bestFit="1" customWidth="1"/>
    <col min="4" max="4" width="10.140625" style="3" bestFit="1" customWidth="1"/>
    <col min="5" max="5" width="11.85546875" style="66" bestFit="1" customWidth="1"/>
    <col min="6" max="6" width="12.140625" style="66" customWidth="1"/>
    <col min="7" max="7" width="3.140625" style="3" customWidth="1"/>
    <col min="8" max="9" width="9.42578125" bestFit="1" customWidth="1"/>
    <col min="10" max="10" width="0.140625" customWidth="1"/>
    <col min="11" max="11" width="11.5703125" style="66" customWidth="1"/>
    <col min="12" max="13" width="11.85546875" style="66" bestFit="1" customWidth="1"/>
    <col min="14" max="14" width="42.42578125" bestFit="1" customWidth="1"/>
    <col min="15" max="15" width="10.140625" bestFit="1" customWidth="1"/>
    <col min="16" max="16" width="11.85546875" bestFit="1" customWidth="1"/>
    <col min="17" max="17" width="10.85546875" bestFit="1" customWidth="1"/>
    <col min="18" max="18" width="3.140625" customWidth="1"/>
    <col min="19" max="19" width="4.5703125" customWidth="1"/>
    <col min="20" max="20" width="2" customWidth="1"/>
    <col min="21" max="21" width="11.85546875" bestFit="1" customWidth="1"/>
    <col min="22" max="35" width="9.140625" customWidth="1"/>
    <col min="36" max="16384" width="9.140625" style="3"/>
  </cols>
  <sheetData>
    <row r="2" spans="1:9">
      <c r="B2" s="40" t="str">
        <f>+'4 BG101'!B2</f>
        <v>TABACALERA MENHURSA S.A.</v>
      </c>
      <c r="C2" s="40"/>
      <c r="D2" s="40"/>
      <c r="E2" s="166"/>
      <c r="F2" s="166"/>
      <c r="G2" s="24"/>
    </row>
    <row r="3" spans="1:9">
      <c r="B3" s="40" t="str">
        <f>+'4 BG101'!B3</f>
        <v>ANEXOS A LOS ESTADOS FINANCIEROS</v>
      </c>
      <c r="C3" s="40"/>
      <c r="D3" s="40"/>
      <c r="E3" s="166"/>
      <c r="F3" s="166"/>
      <c r="G3" s="24"/>
    </row>
    <row r="4" spans="1:9">
      <c r="B4" s="40" t="s">
        <v>42</v>
      </c>
      <c r="C4" s="40"/>
      <c r="D4" s="40"/>
      <c r="E4" s="166"/>
      <c r="F4" s="166"/>
      <c r="G4" s="24"/>
    </row>
    <row r="5" spans="1:9">
      <c r="B5" s="40" t="str">
        <f>+'4 BG101'!B5</f>
        <v>AL 31 DE DICIEMBRE DEL 2023</v>
      </c>
      <c r="C5" s="40"/>
      <c r="D5" s="40"/>
      <c r="E5" s="166"/>
      <c r="F5" s="166"/>
      <c r="G5" s="24"/>
    </row>
    <row r="6" spans="1:9" ht="14.25" customHeight="1">
      <c r="B6" s="24"/>
      <c r="C6" s="22"/>
      <c r="D6" s="22"/>
      <c r="E6" s="167"/>
      <c r="F6" s="167"/>
      <c r="G6" s="22"/>
    </row>
    <row r="7" spans="1:9">
      <c r="A7" s="41"/>
      <c r="B7" s="41"/>
      <c r="C7" s="41"/>
      <c r="D7" s="41"/>
      <c r="E7" s="168"/>
      <c r="F7" s="168"/>
      <c r="G7" s="25"/>
    </row>
    <row r="8" spans="1:9">
      <c r="A8" s="25" t="s">
        <v>16</v>
      </c>
      <c r="B8" s="25" t="s">
        <v>66</v>
      </c>
      <c r="C8" s="23" t="s">
        <v>10</v>
      </c>
      <c r="D8" s="23" t="s">
        <v>43</v>
      </c>
      <c r="E8" s="169" t="s">
        <v>44</v>
      </c>
      <c r="F8" s="169" t="s">
        <v>45</v>
      </c>
      <c r="G8" s="23"/>
    </row>
    <row r="9" spans="1:9">
      <c r="B9" s="170"/>
      <c r="C9" s="171"/>
      <c r="D9" s="172"/>
      <c r="E9" s="173"/>
      <c r="F9" s="173"/>
      <c r="G9" s="14"/>
    </row>
    <row r="10" spans="1:9">
      <c r="B10" s="176"/>
      <c r="C10" s="176"/>
      <c r="D10" s="174"/>
      <c r="E10" s="175"/>
      <c r="F10" s="175"/>
      <c r="G10" s="42"/>
    </row>
    <row r="11" spans="1:9">
      <c r="B11" s="241"/>
      <c r="C11" s="244"/>
      <c r="D11" s="172"/>
      <c r="G11" s="21"/>
      <c r="H11" s="66"/>
      <c r="I11" s="66"/>
    </row>
    <row r="12" spans="1:9">
      <c r="B12" s="241"/>
      <c r="C12" s="244"/>
      <c r="D12" s="172"/>
      <c r="E12" s="154"/>
      <c r="F12" s="173"/>
      <c r="G12" s="21"/>
      <c r="H12" s="154"/>
      <c r="I12" s="173"/>
    </row>
    <row r="13" spans="1:9">
      <c r="B13" s="241"/>
      <c r="C13" s="244"/>
      <c r="D13" s="172"/>
      <c r="E13" s="173"/>
      <c r="F13" s="173"/>
      <c r="G13" s="21"/>
      <c r="H13" s="173"/>
      <c r="I13" s="173"/>
    </row>
    <row r="14" spans="1:9" ht="15">
      <c r="B14" s="254"/>
      <c r="C14" s="253"/>
      <c r="D14" s="172"/>
      <c r="E14" s="173"/>
      <c r="F14" s="173"/>
      <c r="G14" s="21"/>
      <c r="H14" s="173"/>
      <c r="I14" s="173"/>
    </row>
    <row r="15" spans="1:9">
      <c r="B15" s="240"/>
      <c r="C15" s="244"/>
      <c r="D15" s="172"/>
      <c r="E15" s="173"/>
      <c r="F15" s="173"/>
      <c r="G15" s="21"/>
      <c r="H15" s="173"/>
      <c r="I15" s="173"/>
    </row>
    <row r="16" spans="1:9">
      <c r="B16" s="240"/>
      <c r="C16" s="244"/>
      <c r="D16" s="172"/>
      <c r="E16" s="173"/>
      <c r="F16" s="173"/>
      <c r="G16" s="21"/>
      <c r="H16" s="173"/>
      <c r="I16" s="173"/>
    </row>
    <row r="17" spans="2:9">
      <c r="B17" s="240"/>
      <c r="C17" s="244"/>
      <c r="D17" s="172"/>
      <c r="E17" s="173"/>
      <c r="F17" s="173"/>
      <c r="G17" s="21"/>
      <c r="H17" s="173"/>
      <c r="I17" s="173"/>
    </row>
    <row r="18" spans="2:9">
      <c r="B18" s="240"/>
      <c r="C18" s="244"/>
      <c r="D18" s="172"/>
      <c r="E18" s="173"/>
      <c r="F18" s="173"/>
      <c r="G18" s="21"/>
      <c r="H18" s="173"/>
      <c r="I18" s="173"/>
    </row>
    <row r="19" spans="2:9">
      <c r="B19" s="240"/>
      <c r="C19" s="244"/>
      <c r="D19" s="172"/>
      <c r="E19" s="173"/>
      <c r="F19" s="173"/>
      <c r="G19" s="21"/>
      <c r="H19" s="173"/>
      <c r="I19" s="173"/>
    </row>
    <row r="20" spans="2:9">
      <c r="B20"/>
      <c r="C20"/>
      <c r="D20" s="172"/>
      <c r="E20" s="173"/>
      <c r="F20" s="173"/>
      <c r="G20" s="21"/>
      <c r="H20" s="173"/>
      <c r="I20" s="173"/>
    </row>
    <row r="21" spans="2:9">
      <c r="B21"/>
      <c r="C21"/>
      <c r="D21" s="177"/>
      <c r="E21" s="173"/>
      <c r="F21" s="182"/>
      <c r="G21" s="21"/>
      <c r="H21" s="173"/>
      <c r="I21" s="182"/>
    </row>
    <row r="22" spans="2:9">
      <c r="B22"/>
      <c r="C22"/>
      <c r="D22" s="172"/>
      <c r="E22" s="182"/>
      <c r="F22" s="173"/>
      <c r="G22" s="21"/>
      <c r="H22" s="182"/>
      <c r="I22" s="173"/>
    </row>
    <row r="23" spans="2:9">
      <c r="B23" s="177"/>
      <c r="C23" s="177"/>
      <c r="D23" s="172"/>
      <c r="E23" s="173"/>
      <c r="F23" s="173"/>
      <c r="G23" s="21"/>
      <c r="H23" s="173"/>
      <c r="I23" s="173"/>
    </row>
    <row r="24" spans="2:9">
      <c r="B24" s="177"/>
      <c r="C24" s="177"/>
      <c r="D24" s="172"/>
      <c r="E24" s="173"/>
      <c r="F24" s="173"/>
      <c r="G24" s="21"/>
      <c r="H24" s="173"/>
      <c r="I24" s="173"/>
    </row>
    <row r="25" spans="2:9">
      <c r="B25" s="177"/>
      <c r="C25" s="177"/>
      <c r="D25" s="172"/>
      <c r="E25" s="173"/>
      <c r="F25" s="173"/>
      <c r="G25" s="21"/>
      <c r="H25" s="173"/>
      <c r="I25" s="173"/>
    </row>
    <row r="26" spans="2:9">
      <c r="B26"/>
      <c r="C26"/>
      <c r="D26" s="172"/>
      <c r="E26" s="173"/>
      <c r="F26" s="173"/>
      <c r="G26" s="21"/>
      <c r="H26" s="173"/>
      <c r="I26" s="173"/>
    </row>
    <row r="27" spans="2:9">
      <c r="B27"/>
      <c r="C27"/>
      <c r="D27" s="172"/>
      <c r="E27" s="173"/>
      <c r="F27" s="173"/>
      <c r="G27" s="21"/>
      <c r="H27" s="173"/>
      <c r="I27" s="173"/>
    </row>
    <row r="28" spans="2:9">
      <c r="B28"/>
      <c r="C28"/>
      <c r="D28" s="172"/>
      <c r="E28" s="173"/>
      <c r="F28" s="173"/>
      <c r="G28" s="21"/>
      <c r="H28" s="173"/>
      <c r="I28" s="173"/>
    </row>
    <row r="29" spans="2:9">
      <c r="B29"/>
      <c r="C29"/>
      <c r="D29"/>
      <c r="E29" s="173"/>
      <c r="G29" s="21"/>
      <c r="H29" s="173"/>
      <c r="I29" s="66"/>
    </row>
    <row r="30" spans="2:9">
      <c r="B30"/>
      <c r="C30"/>
      <c r="D30"/>
      <c r="E30" s="173"/>
      <c r="F30" s="173"/>
      <c r="G30" s="21"/>
      <c r="H30" s="173"/>
      <c r="I30" s="173"/>
    </row>
    <row r="31" spans="2:9">
      <c r="B31"/>
      <c r="C31"/>
      <c r="D31"/>
      <c r="E31" s="173"/>
      <c r="F31" s="173"/>
      <c r="G31" s="21"/>
      <c r="H31" s="173"/>
      <c r="I31" s="173"/>
    </row>
    <row r="32" spans="2:9">
      <c r="B32"/>
      <c r="C32"/>
      <c r="D32"/>
      <c r="E32" s="173"/>
      <c r="F32" s="173"/>
      <c r="G32" s="21"/>
      <c r="H32" s="173"/>
      <c r="I32" s="173"/>
    </row>
    <row r="33" spans="2:9">
      <c r="B33"/>
      <c r="C33"/>
      <c r="D33"/>
      <c r="E33" s="173"/>
      <c r="F33" s="173"/>
      <c r="G33" s="21"/>
      <c r="H33" s="173"/>
      <c r="I33" s="173"/>
    </row>
    <row r="34" spans="2:9">
      <c r="B34"/>
      <c r="C34"/>
      <c r="D34"/>
      <c r="E34" s="173"/>
      <c r="F34" s="173"/>
      <c r="G34" s="21"/>
      <c r="H34" s="173"/>
      <c r="I34" s="173"/>
    </row>
    <row r="35" spans="2:9">
      <c r="B35"/>
      <c r="C35"/>
      <c r="D35"/>
      <c r="E35" s="173"/>
      <c r="F35" s="173"/>
      <c r="G35" s="21"/>
      <c r="H35" s="173"/>
      <c r="I35" s="173"/>
    </row>
    <row r="36" spans="2:9">
      <c r="B36"/>
      <c r="C36"/>
      <c r="D36"/>
      <c r="E36" s="173"/>
      <c r="F36" s="173"/>
      <c r="G36" s="21"/>
      <c r="H36" s="173"/>
      <c r="I36" s="173"/>
    </row>
    <row r="37" spans="2:9">
      <c r="B37"/>
      <c r="C37"/>
      <c r="D37"/>
      <c r="E37" s="173"/>
      <c r="F37" s="173"/>
      <c r="G37" s="21"/>
      <c r="H37" s="173"/>
      <c r="I37" s="173"/>
    </row>
    <row r="38" spans="2:9">
      <c r="B38"/>
      <c r="C38"/>
      <c r="D38"/>
      <c r="E38" s="173"/>
      <c r="F38" s="173"/>
      <c r="G38" s="21"/>
      <c r="H38" s="173"/>
      <c r="I38" s="173"/>
    </row>
    <row r="39" spans="2:9">
      <c r="B39"/>
      <c r="C39"/>
      <c r="D39"/>
      <c r="E39" s="173"/>
      <c r="F39" s="173"/>
      <c r="G39" s="21"/>
      <c r="H39" s="173"/>
      <c r="I39" s="173"/>
    </row>
    <row r="40" spans="2:9">
      <c r="B40"/>
      <c r="C40"/>
      <c r="D40"/>
      <c r="E40" s="173"/>
      <c r="F40" s="173"/>
      <c r="G40" s="21"/>
    </row>
    <row r="41" spans="2:9">
      <c r="B41"/>
      <c r="C41"/>
      <c r="D41"/>
      <c r="E41" s="173"/>
      <c r="F41" s="173"/>
      <c r="G41" s="21"/>
    </row>
    <row r="42" spans="2:9">
      <c r="B42"/>
      <c r="C42"/>
      <c r="D42"/>
      <c r="E42" s="173"/>
      <c r="F42" s="173"/>
      <c r="G42" s="21"/>
    </row>
    <row r="43" spans="2:9">
      <c r="B43"/>
      <c r="C43"/>
      <c r="D43"/>
      <c r="E43" s="173"/>
      <c r="F43" s="173"/>
      <c r="G43"/>
    </row>
    <row r="44" spans="2:9">
      <c r="B44"/>
      <c r="C44"/>
      <c r="D44"/>
      <c r="E44" s="173"/>
      <c r="F44" s="173"/>
      <c r="G44"/>
    </row>
    <row r="45" spans="2:9">
      <c r="B45"/>
      <c r="C45"/>
      <c r="D45"/>
      <c r="E45" s="173"/>
      <c r="F45" s="173"/>
      <c r="G45"/>
    </row>
    <row r="46" spans="2:9">
      <c r="B46"/>
      <c r="C46"/>
      <c r="D46"/>
      <c r="E46" s="173"/>
      <c r="F46" s="173"/>
      <c r="G46"/>
    </row>
    <row r="47" spans="2:9">
      <c r="B47"/>
      <c r="C47"/>
      <c r="D47"/>
      <c r="E47" s="173"/>
      <c r="F47" s="173"/>
      <c r="G47"/>
    </row>
    <row r="48" spans="2:9">
      <c r="B48"/>
      <c r="C48"/>
      <c r="D48"/>
      <c r="E48" s="173"/>
      <c r="F48" s="173"/>
      <c r="G48"/>
    </row>
    <row r="49" spans="2:7">
      <c r="B49"/>
      <c r="C49"/>
      <c r="D49"/>
      <c r="E49" s="173"/>
      <c r="F49" s="173"/>
      <c r="G49"/>
    </row>
    <row r="50" spans="2:7">
      <c r="B50"/>
      <c r="C50"/>
      <c r="D50"/>
      <c r="E50" s="173"/>
      <c r="F50" s="173"/>
      <c r="G50"/>
    </row>
    <row r="51" spans="2:7">
      <c r="B51"/>
      <c r="C51"/>
      <c r="D51"/>
      <c r="E51" s="173"/>
      <c r="F51" s="173"/>
      <c r="G51"/>
    </row>
    <row r="52" spans="2:7">
      <c r="B52"/>
      <c r="C52"/>
      <c r="D52"/>
      <c r="E52" s="173"/>
      <c r="F52" s="173"/>
      <c r="G52"/>
    </row>
    <row r="53" spans="2:7">
      <c r="B53"/>
      <c r="C53"/>
      <c r="D53"/>
      <c r="E53" s="173"/>
      <c r="F53" s="173"/>
      <c r="G53"/>
    </row>
    <row r="54" spans="2:7">
      <c r="B54" s="63"/>
      <c r="C54" s="63"/>
      <c r="D54" s="177"/>
      <c r="E54" s="173"/>
      <c r="F54" s="173"/>
      <c r="G54"/>
    </row>
    <row r="55" spans="2:7">
      <c r="B55" s="177"/>
      <c r="C55" s="63"/>
      <c r="D55" s="177"/>
      <c r="E55" s="173"/>
      <c r="F55" s="173"/>
      <c r="G55"/>
    </row>
    <row r="56" spans="2:7">
      <c r="B56"/>
      <c r="C56"/>
      <c r="D56" s="177"/>
      <c r="E56" s="173"/>
      <c r="F56" s="173"/>
      <c r="G56"/>
    </row>
    <row r="57" spans="2:7">
      <c r="B57"/>
      <c r="C57"/>
      <c r="D57" s="177"/>
      <c r="E57" s="173"/>
      <c r="F57" s="173"/>
      <c r="G57"/>
    </row>
    <row r="58" spans="2:7">
      <c r="B58"/>
      <c r="C58"/>
      <c r="D58" s="177"/>
      <c r="E58" s="173"/>
      <c r="F58" s="173"/>
      <c r="G58"/>
    </row>
    <row r="59" spans="2:7">
      <c r="B59" s="63"/>
      <c r="C59" s="63"/>
      <c r="D59" s="177"/>
      <c r="E59" s="173"/>
      <c r="F59" s="173"/>
      <c r="G59"/>
    </row>
    <row r="60" spans="2:7">
      <c r="B60" s="63"/>
      <c r="C60" s="6"/>
      <c r="D60" s="177"/>
      <c r="E60" s="173"/>
      <c r="F60" s="173"/>
      <c r="G60"/>
    </row>
    <row r="61" spans="2:7">
      <c r="B61" s="63"/>
      <c r="C61" s="63"/>
      <c r="D61" s="177"/>
      <c r="E61" s="173"/>
      <c r="F61" s="173"/>
      <c r="G61"/>
    </row>
    <row r="62" spans="2:7">
      <c r="B62" s="177"/>
      <c r="C62" s="170"/>
      <c r="D62" s="177"/>
      <c r="E62" s="173"/>
      <c r="F62" s="173"/>
      <c r="G62"/>
    </row>
    <row r="63" spans="2:7">
      <c r="B63" s="63"/>
      <c r="C63" s="63"/>
      <c r="D63" s="177"/>
      <c r="E63" s="173"/>
      <c r="F63" s="173"/>
      <c r="G63"/>
    </row>
    <row r="64" spans="2:7">
      <c r="B64" s="63"/>
      <c r="C64" s="63"/>
      <c r="D64" s="177"/>
      <c r="E64" s="173"/>
      <c r="F64" s="173"/>
      <c r="G64"/>
    </row>
    <row r="65" spans="2:7">
      <c r="B65" s="177"/>
      <c r="C65" s="63"/>
      <c r="D65" s="177"/>
      <c r="E65" s="173"/>
      <c r="F65" s="173"/>
      <c r="G65"/>
    </row>
    <row r="66" spans="2:7">
      <c r="B66" s="177"/>
      <c r="C66" s="177"/>
      <c r="D66" s="177"/>
      <c r="E66" s="173"/>
      <c r="F66" s="173"/>
      <c r="G66"/>
    </row>
    <row r="67" spans="2:7">
      <c r="B67" s="177"/>
      <c r="C67" s="177"/>
      <c r="D67" s="177"/>
      <c r="E67" s="173"/>
      <c r="F67" s="173"/>
      <c r="G67"/>
    </row>
    <row r="68" spans="2:7">
      <c r="B68" s="63"/>
      <c r="C68" s="63"/>
      <c r="D68" s="177"/>
      <c r="E68" s="173"/>
      <c r="F68" s="173"/>
      <c r="G68"/>
    </row>
    <row r="69" spans="2:7">
      <c r="B69" s="63"/>
      <c r="C69" s="63"/>
      <c r="D69" s="177"/>
      <c r="E69" s="173"/>
      <c r="F69" s="173"/>
      <c r="G69"/>
    </row>
    <row r="70" spans="2:7">
      <c r="B70" s="177"/>
      <c r="C70" s="63"/>
      <c r="D70" s="177"/>
      <c r="E70" s="173"/>
      <c r="F70" s="173"/>
      <c r="G70"/>
    </row>
    <row r="71" spans="2:7">
      <c r="B71" s="177"/>
      <c r="C71" s="177"/>
      <c r="D71" s="177"/>
      <c r="E71" s="173"/>
      <c r="F71" s="173"/>
      <c r="G71"/>
    </row>
    <row r="72" spans="2:7">
      <c r="B72" s="63"/>
      <c r="C72" s="63"/>
      <c r="D72" s="63"/>
      <c r="E72" s="173"/>
      <c r="F72" s="173"/>
      <c r="G72"/>
    </row>
    <row r="73" spans="2:7">
      <c r="B73" s="63"/>
      <c r="C73" s="63"/>
      <c r="D73" s="63"/>
      <c r="E73" s="173"/>
      <c r="F73" s="173"/>
      <c r="G73"/>
    </row>
    <row r="74" spans="2:7">
      <c r="B74" s="63"/>
      <c r="C74" s="63"/>
      <c r="D74" s="63"/>
      <c r="E74" s="173"/>
      <c r="F74" s="173"/>
      <c r="G74"/>
    </row>
    <row r="75" spans="2:7">
      <c r="B75" s="63"/>
      <c r="C75" s="63"/>
      <c r="D75" s="63"/>
      <c r="E75" s="173"/>
      <c r="F75" s="173"/>
      <c r="G75"/>
    </row>
    <row r="76" spans="2:7">
      <c r="B76" s="63"/>
      <c r="C76" s="63"/>
      <c r="D76" s="63"/>
      <c r="E76" s="173"/>
      <c r="F76" s="173"/>
      <c r="G76"/>
    </row>
    <row r="77" spans="2:7">
      <c r="B77" s="63"/>
      <c r="C77" s="63"/>
      <c r="D77" s="63"/>
      <c r="E77" s="173"/>
      <c r="F77" s="173"/>
      <c r="G77"/>
    </row>
    <row r="78" spans="2:7">
      <c r="B78" s="63"/>
      <c r="C78" s="63"/>
      <c r="D78" s="63"/>
      <c r="E78" s="173"/>
      <c r="F78" s="173"/>
      <c r="G78"/>
    </row>
    <row r="79" spans="2:7">
      <c r="B79" s="63"/>
      <c r="C79" s="177"/>
      <c r="D79" s="63"/>
      <c r="E79" s="173"/>
      <c r="F79" s="173"/>
      <c r="G79"/>
    </row>
    <row r="80" spans="2:7">
      <c r="B80" s="63"/>
      <c r="C80" s="63"/>
      <c r="D80" s="63"/>
      <c r="E80" s="173"/>
      <c r="F80" s="173"/>
      <c r="G80"/>
    </row>
    <row r="81" spans="2:13">
      <c r="B81" s="63"/>
      <c r="C81" s="63"/>
      <c r="D81" s="63"/>
      <c r="E81" s="173"/>
      <c r="F81" s="173"/>
      <c r="G81"/>
    </row>
    <row r="82" spans="2:13">
      <c r="B82" s="63"/>
      <c r="C82" s="63"/>
      <c r="D82" s="63"/>
      <c r="E82" s="173"/>
      <c r="F82" s="173"/>
      <c r="G82"/>
    </row>
    <row r="83" spans="2:13">
      <c r="B83" s="63"/>
      <c r="C83" s="63"/>
      <c r="D83" s="63"/>
      <c r="E83" s="173"/>
      <c r="F83" s="173"/>
      <c r="G83"/>
    </row>
    <row r="84" spans="2:13">
      <c r="B84" s="63"/>
      <c r="C84" s="63"/>
      <c r="D84" s="63"/>
      <c r="E84" s="173"/>
      <c r="F84" s="173"/>
      <c r="G84"/>
    </row>
    <row r="85" spans="2:13">
      <c r="B85" s="63"/>
      <c r="C85" s="63"/>
      <c r="D85" s="63"/>
      <c r="E85" s="173"/>
      <c r="F85" s="173"/>
      <c r="G85"/>
    </row>
    <row r="86" spans="2:13">
      <c r="B86" s="63"/>
      <c r="C86" s="63"/>
      <c r="D86" s="177"/>
      <c r="E86" s="173"/>
      <c r="F86" s="173"/>
      <c r="G86"/>
    </row>
    <row r="87" spans="2:13">
      <c r="B87" s="63"/>
      <c r="C87" s="63"/>
      <c r="D87" s="63"/>
      <c r="E87" s="173"/>
      <c r="F87" s="173"/>
      <c r="G87"/>
    </row>
    <row r="88" spans="2:13">
      <c r="B88" s="63"/>
      <c r="C88" s="177"/>
      <c r="D88" s="63"/>
      <c r="E88" s="173"/>
      <c r="F88" s="173"/>
      <c r="G88"/>
    </row>
    <row r="89" spans="2:13">
      <c r="B89" s="63"/>
      <c r="C89" s="63"/>
      <c r="D89" s="63"/>
      <c r="E89" s="173"/>
      <c r="F89" s="173"/>
      <c r="G89"/>
    </row>
    <row r="90" spans="2:13">
      <c r="B90" s="63"/>
      <c r="C90" s="63"/>
      <c r="D90" s="63"/>
      <c r="E90" s="173"/>
      <c r="F90" s="173"/>
      <c r="G90"/>
    </row>
    <row r="91" spans="2:13">
      <c r="B91" s="63"/>
      <c r="C91" s="63"/>
      <c r="D91" s="63"/>
      <c r="E91" s="173"/>
      <c r="F91" s="173"/>
      <c r="G91"/>
    </row>
    <row r="92" spans="2:13">
      <c r="B92" s="63"/>
      <c r="C92" s="63"/>
      <c r="D92" s="63"/>
      <c r="E92" s="173"/>
      <c r="F92" s="173"/>
      <c r="G92"/>
    </row>
    <row r="93" spans="2:13">
      <c r="B93" s="63"/>
      <c r="C93" s="177"/>
      <c r="D93" s="63"/>
      <c r="E93" s="173"/>
      <c r="F93" s="173"/>
      <c r="G93"/>
    </row>
    <row r="94" spans="2:13">
      <c r="B94" s="63"/>
      <c r="C94" s="63"/>
      <c r="D94" s="63"/>
      <c r="E94" s="173"/>
      <c r="F94" s="173"/>
      <c r="G94"/>
    </row>
    <row r="95" spans="2:13" customFormat="1">
      <c r="B95" s="63"/>
      <c r="C95" s="63"/>
      <c r="D95" s="63"/>
      <c r="E95" s="173"/>
      <c r="F95" s="173"/>
      <c r="K95" s="66"/>
      <c r="L95" s="66"/>
      <c r="M95" s="66"/>
    </row>
    <row r="96" spans="2:13" customFormat="1">
      <c r="B96" s="63"/>
      <c r="C96" s="63"/>
      <c r="D96" s="63"/>
      <c r="E96" s="173"/>
      <c r="F96" s="173"/>
      <c r="K96" s="66"/>
      <c r="L96" s="66"/>
      <c r="M96" s="66"/>
    </row>
    <row r="97" spans="2:13" customFormat="1">
      <c r="B97" s="63"/>
      <c r="C97" s="63"/>
      <c r="D97" s="63"/>
      <c r="E97" s="173"/>
      <c r="F97" s="173"/>
      <c r="K97" s="66"/>
      <c r="L97" s="66"/>
      <c r="M97" s="66"/>
    </row>
    <row r="98" spans="2:13" customFormat="1">
      <c r="B98" s="63"/>
      <c r="C98" s="63"/>
      <c r="D98" s="63"/>
      <c r="E98" s="173"/>
      <c r="F98" s="173"/>
      <c r="K98" s="66"/>
      <c r="L98" s="66"/>
      <c r="M98" s="66"/>
    </row>
    <row r="99" spans="2:13" customFormat="1">
      <c r="B99" s="63"/>
      <c r="C99" s="63"/>
      <c r="D99" s="63"/>
      <c r="E99" s="173"/>
      <c r="F99" s="173"/>
      <c r="K99" s="66"/>
      <c r="L99" s="66"/>
      <c r="M99" s="66"/>
    </row>
    <row r="100" spans="2:13" customFormat="1">
      <c r="B100" s="63"/>
      <c r="C100" s="63"/>
      <c r="D100" s="63"/>
      <c r="E100" s="173"/>
      <c r="F100" s="173"/>
      <c r="K100" s="66"/>
      <c r="L100" s="66"/>
      <c r="M100" s="66"/>
    </row>
    <row r="101" spans="2:13" customFormat="1">
      <c r="B101" s="63"/>
      <c r="C101" s="63"/>
      <c r="D101" s="63"/>
      <c r="E101" s="173"/>
      <c r="F101" s="173"/>
      <c r="K101" s="66"/>
      <c r="L101" s="66"/>
      <c r="M101" s="66"/>
    </row>
    <row r="102" spans="2:13" customFormat="1">
      <c r="B102" s="63"/>
      <c r="C102" s="177"/>
      <c r="D102" s="63"/>
      <c r="E102" s="173"/>
      <c r="F102" s="173"/>
      <c r="K102" s="66"/>
      <c r="L102" s="66"/>
      <c r="M102" s="66"/>
    </row>
    <row r="103" spans="2:13" customFormat="1">
      <c r="B103" s="63"/>
      <c r="C103" s="63"/>
      <c r="D103" s="63"/>
      <c r="E103" s="173"/>
      <c r="F103" s="173"/>
      <c r="K103" s="66"/>
      <c r="L103" s="66"/>
      <c r="M103" s="66"/>
    </row>
    <row r="104" spans="2:13" customFormat="1">
      <c r="B104" s="63"/>
      <c r="C104" s="63"/>
      <c r="D104" s="63"/>
      <c r="E104" s="173"/>
      <c r="F104" s="173"/>
      <c r="K104" s="66"/>
      <c r="L104" s="66"/>
      <c r="M104" s="66"/>
    </row>
    <row r="105" spans="2:13" customFormat="1">
      <c r="B105" s="63"/>
      <c r="C105" s="63"/>
      <c r="D105" s="63"/>
      <c r="E105" s="173"/>
      <c r="F105" s="173"/>
      <c r="K105" s="66"/>
      <c r="L105" s="66"/>
      <c r="M105" s="66"/>
    </row>
    <row r="106" spans="2:13" customFormat="1">
      <c r="B106" s="63"/>
      <c r="C106" s="63"/>
      <c r="D106" s="177"/>
      <c r="E106" s="173"/>
      <c r="F106" s="173"/>
      <c r="K106" s="66"/>
      <c r="L106" s="66"/>
      <c r="M106" s="66"/>
    </row>
    <row r="107" spans="2:13" customFormat="1">
      <c r="B107" s="63"/>
      <c r="C107" s="177"/>
      <c r="D107" s="63"/>
      <c r="E107" s="173"/>
      <c r="F107" s="173"/>
      <c r="K107" s="66"/>
      <c r="L107" s="66"/>
      <c r="M107" s="66"/>
    </row>
    <row r="108" spans="2:13" customFormat="1">
      <c r="B108" s="63"/>
      <c r="C108" s="63"/>
      <c r="D108" s="63"/>
      <c r="E108" s="173"/>
      <c r="F108" s="173"/>
      <c r="K108" s="66"/>
      <c r="L108" s="66"/>
      <c r="M108" s="66"/>
    </row>
    <row r="109" spans="2:13" customFormat="1">
      <c r="B109" s="63"/>
      <c r="C109" s="63"/>
      <c r="D109" s="63"/>
      <c r="E109" s="173"/>
      <c r="F109" s="173"/>
      <c r="K109" s="66"/>
      <c r="L109" s="66"/>
      <c r="M109" s="66"/>
    </row>
    <row r="110" spans="2:13" customFormat="1">
      <c r="B110" s="63"/>
      <c r="C110" s="63"/>
      <c r="D110" s="63"/>
      <c r="E110" s="173"/>
      <c r="F110" s="173"/>
      <c r="K110" s="66"/>
      <c r="L110" s="66"/>
      <c r="M110" s="66"/>
    </row>
    <row r="111" spans="2:13" customFormat="1">
      <c r="B111" s="63"/>
      <c r="C111" s="63"/>
      <c r="D111" s="63"/>
      <c r="E111" s="173"/>
      <c r="F111" s="173"/>
      <c r="K111" s="66"/>
      <c r="L111" s="66"/>
      <c r="M111" s="66"/>
    </row>
    <row r="112" spans="2:13" customFormat="1">
      <c r="B112" s="63"/>
      <c r="C112" s="63"/>
      <c r="D112" s="63"/>
      <c r="E112" s="173"/>
      <c r="F112" s="173"/>
      <c r="K112" s="66"/>
      <c r="L112" s="66"/>
      <c r="M112" s="66"/>
    </row>
    <row r="113" spans="2:13" customFormat="1">
      <c r="B113" s="63"/>
      <c r="C113" s="63"/>
      <c r="D113" s="63"/>
      <c r="E113" s="173"/>
      <c r="F113" s="173"/>
      <c r="K113" s="66"/>
      <c r="L113" s="66"/>
      <c r="M113" s="66"/>
    </row>
    <row r="114" spans="2:13" customFormat="1">
      <c r="B114" s="63"/>
      <c r="C114" s="63"/>
      <c r="D114" s="63"/>
      <c r="E114" s="173"/>
      <c r="F114" s="173"/>
      <c r="K114" s="66"/>
      <c r="L114" s="66"/>
      <c r="M114" s="66"/>
    </row>
    <row r="115" spans="2:13" customFormat="1">
      <c r="B115" s="63"/>
      <c r="C115" s="63"/>
      <c r="D115" s="184"/>
      <c r="E115" s="173"/>
      <c r="F115" s="173"/>
      <c r="K115" s="66"/>
      <c r="L115" s="66"/>
      <c r="M115" s="66"/>
    </row>
    <row r="116" spans="2:13" customFormat="1">
      <c r="B116" s="63"/>
      <c r="C116" s="177"/>
      <c r="D116" s="182"/>
      <c r="E116" s="173"/>
      <c r="F116" s="173"/>
      <c r="K116" s="66"/>
      <c r="L116" s="66"/>
      <c r="M116" s="66"/>
    </row>
    <row r="117" spans="2:13" customFormat="1">
      <c r="B117" s="63"/>
      <c r="C117" s="63"/>
      <c r="D117" s="63"/>
      <c r="E117" s="173"/>
      <c r="F117" s="173"/>
      <c r="K117" s="66"/>
      <c r="L117" s="66"/>
      <c r="M117" s="66"/>
    </row>
    <row r="118" spans="2:13" customFormat="1">
      <c r="B118" s="63"/>
      <c r="C118" s="63"/>
      <c r="D118" s="63"/>
      <c r="E118" s="173"/>
      <c r="F118" s="173"/>
      <c r="K118" s="66"/>
      <c r="L118" s="66"/>
      <c r="M118" s="66"/>
    </row>
    <row r="119" spans="2:13" customFormat="1">
      <c r="B119" s="63"/>
      <c r="C119" s="63"/>
      <c r="D119" s="63"/>
      <c r="E119" s="173"/>
      <c r="F119" s="173"/>
      <c r="K119" s="66"/>
      <c r="L119" s="66"/>
      <c r="M119" s="66"/>
    </row>
    <row r="120" spans="2:13" customFormat="1">
      <c r="B120" s="63"/>
      <c r="C120" s="63"/>
      <c r="D120" s="63"/>
      <c r="E120" s="173"/>
      <c r="F120" s="173"/>
      <c r="K120" s="66"/>
      <c r="L120" s="66"/>
      <c r="M120" s="66"/>
    </row>
    <row r="121" spans="2:13" customFormat="1">
      <c r="B121" s="63"/>
      <c r="C121" s="177"/>
      <c r="D121" s="182"/>
      <c r="E121" s="173"/>
      <c r="F121" s="173"/>
      <c r="K121" s="66"/>
      <c r="L121" s="66"/>
      <c r="M121" s="66"/>
    </row>
    <row r="122" spans="2:13" customFormat="1">
      <c r="B122" s="63"/>
      <c r="C122" s="63"/>
      <c r="D122" s="63"/>
      <c r="E122" s="173"/>
      <c r="F122" s="173"/>
      <c r="K122" s="66"/>
      <c r="L122" s="66"/>
      <c r="M122" s="66"/>
    </row>
    <row r="123" spans="2:13" customFormat="1">
      <c r="B123" s="63"/>
      <c r="C123" s="63"/>
      <c r="D123" s="63"/>
      <c r="E123" s="173"/>
      <c r="F123" s="173"/>
      <c r="K123" s="66"/>
      <c r="L123" s="66"/>
      <c r="M123" s="66"/>
    </row>
    <row r="124" spans="2:13" customFormat="1">
      <c r="B124" s="63"/>
      <c r="C124" s="63"/>
      <c r="D124" s="63"/>
      <c r="E124" s="173"/>
      <c r="F124" s="173"/>
      <c r="K124" s="66"/>
      <c r="L124" s="66"/>
      <c r="M124" s="66"/>
    </row>
    <row r="125" spans="2:13" customFormat="1">
      <c r="B125" s="63"/>
      <c r="C125" s="63"/>
      <c r="D125" s="63"/>
      <c r="E125" s="173"/>
      <c r="F125" s="173"/>
      <c r="K125" s="66"/>
      <c r="L125" s="66"/>
      <c r="M125" s="66"/>
    </row>
    <row r="126" spans="2:13" customFormat="1">
      <c r="B126" s="63"/>
      <c r="C126" s="63"/>
      <c r="D126" s="63"/>
      <c r="E126" s="173"/>
      <c r="F126" s="173"/>
      <c r="K126" s="66"/>
      <c r="L126" s="66"/>
      <c r="M126" s="66"/>
    </row>
    <row r="127" spans="2:13" customFormat="1">
      <c r="B127" s="63"/>
      <c r="C127" s="63"/>
      <c r="D127" s="63"/>
      <c r="E127" s="173"/>
      <c r="F127" s="173"/>
      <c r="K127" s="66"/>
      <c r="L127" s="66"/>
      <c r="M127" s="66"/>
    </row>
    <row r="128" spans="2:13" customFormat="1">
      <c r="B128" s="63"/>
      <c r="C128" s="63"/>
      <c r="D128" s="63"/>
      <c r="E128" s="173"/>
      <c r="F128" s="173"/>
      <c r="K128" s="66"/>
      <c r="L128" s="66"/>
      <c r="M128" s="66"/>
    </row>
    <row r="129" spans="2:13" customFormat="1">
      <c r="B129" s="63"/>
      <c r="C129" s="63"/>
      <c r="D129" s="63"/>
      <c r="E129" s="173"/>
      <c r="F129" s="173"/>
      <c r="K129" s="66"/>
      <c r="L129" s="66"/>
      <c r="M129" s="66"/>
    </row>
    <row r="130" spans="2:13" customFormat="1">
      <c r="B130" s="63"/>
      <c r="C130" s="63"/>
      <c r="D130" s="63"/>
      <c r="E130" s="173"/>
      <c r="F130" s="173"/>
      <c r="K130" s="66"/>
      <c r="L130" s="66"/>
      <c r="M130" s="66"/>
    </row>
    <row r="131" spans="2:13" customFormat="1">
      <c r="B131" s="63"/>
      <c r="C131" s="63"/>
      <c r="D131" s="63"/>
      <c r="E131" s="173"/>
      <c r="F131" s="173"/>
      <c r="K131" s="66"/>
      <c r="L131" s="66"/>
      <c r="M131" s="66"/>
    </row>
    <row r="132" spans="2:13" customFormat="1">
      <c r="B132" s="63"/>
      <c r="C132" s="63"/>
      <c r="D132" s="63"/>
      <c r="E132" s="173"/>
      <c r="F132" s="173"/>
      <c r="K132" s="66"/>
      <c r="L132" s="66"/>
      <c r="M132" s="66"/>
    </row>
    <row r="133" spans="2:13" customFormat="1">
      <c r="B133" s="63"/>
      <c r="C133" s="63"/>
      <c r="D133" s="63"/>
      <c r="E133" s="173"/>
      <c r="F133" s="173"/>
      <c r="K133" s="66"/>
      <c r="L133" s="66"/>
      <c r="M133" s="66"/>
    </row>
    <row r="134" spans="2:13" customFormat="1">
      <c r="B134" s="32"/>
      <c r="C134" s="32"/>
      <c r="D134" s="32"/>
      <c r="E134" s="173"/>
      <c r="F134" s="173"/>
      <c r="K134" s="66"/>
      <c r="L134" s="66"/>
      <c r="M134" s="66"/>
    </row>
    <row r="135" spans="2:13" customFormat="1">
      <c r="E135" s="173"/>
      <c r="F135" s="173"/>
      <c r="K135" s="66"/>
      <c r="L135" s="66"/>
      <c r="M135" s="66"/>
    </row>
    <row r="136" spans="2:13" customFormat="1">
      <c r="E136" s="173"/>
      <c r="F136" s="173"/>
      <c r="K136" s="66"/>
      <c r="L136" s="66"/>
      <c r="M136" s="66"/>
    </row>
    <row r="137" spans="2:13" customFormat="1">
      <c r="E137" s="173"/>
      <c r="F137" s="173"/>
      <c r="K137" s="66"/>
      <c r="L137" s="66"/>
      <c r="M137" s="66"/>
    </row>
    <row r="138" spans="2:13" customFormat="1">
      <c r="E138" s="173"/>
      <c r="F138" s="173"/>
      <c r="K138" s="66"/>
      <c r="L138" s="66"/>
      <c r="M138" s="66"/>
    </row>
    <row r="139" spans="2:13" customFormat="1">
      <c r="E139" s="173"/>
      <c r="F139" s="173"/>
      <c r="K139" s="66"/>
      <c r="L139" s="66"/>
      <c r="M139" s="66"/>
    </row>
    <row r="140" spans="2:13" customFormat="1">
      <c r="E140" s="173"/>
      <c r="F140" s="173"/>
      <c r="K140" s="66"/>
      <c r="L140" s="66"/>
      <c r="M140" s="66"/>
    </row>
    <row r="141" spans="2:13" customFormat="1">
      <c r="E141" s="173"/>
      <c r="F141" s="173"/>
      <c r="K141" s="66"/>
      <c r="L141" s="66"/>
      <c r="M141" s="66"/>
    </row>
    <row r="142" spans="2:13" customFormat="1">
      <c r="E142" s="173"/>
      <c r="F142" s="173"/>
      <c r="K142" s="66"/>
      <c r="L142" s="66"/>
      <c r="M142" s="66"/>
    </row>
    <row r="143" spans="2:13" customFormat="1">
      <c r="E143" s="173"/>
      <c r="F143" s="173"/>
      <c r="K143" s="66"/>
      <c r="L143" s="66"/>
      <c r="M143" s="66"/>
    </row>
    <row r="144" spans="2:13" customFormat="1">
      <c r="E144" s="173"/>
      <c r="F144" s="173"/>
      <c r="K144" s="66"/>
      <c r="L144" s="66"/>
      <c r="M144" s="66"/>
    </row>
    <row r="145" spans="5:13" customFormat="1">
      <c r="E145" s="173"/>
      <c r="F145" s="173"/>
      <c r="K145" s="66"/>
      <c r="L145" s="66"/>
      <c r="M145" s="66"/>
    </row>
    <row r="146" spans="5:13" customFormat="1">
      <c r="E146" s="173"/>
      <c r="F146" s="173"/>
      <c r="K146" s="66"/>
      <c r="L146" s="66"/>
      <c r="M146" s="66"/>
    </row>
    <row r="147" spans="5:13" customFormat="1">
      <c r="E147" s="173"/>
      <c r="F147" s="173"/>
      <c r="K147" s="66"/>
      <c r="L147" s="66"/>
      <c r="M147" s="66"/>
    </row>
    <row r="148" spans="5:13" customFormat="1">
      <c r="E148" s="173"/>
      <c r="F148" s="173"/>
      <c r="K148" s="66"/>
      <c r="L148" s="66"/>
      <c r="M148" s="66"/>
    </row>
    <row r="149" spans="5:13" customFormat="1">
      <c r="E149" s="173"/>
      <c r="F149" s="173"/>
      <c r="K149" s="66"/>
      <c r="L149" s="66"/>
      <c r="M149" s="66"/>
    </row>
    <row r="150" spans="5:13" customFormat="1">
      <c r="E150" s="173"/>
      <c r="F150" s="173"/>
      <c r="K150" s="66"/>
      <c r="L150" s="66"/>
      <c r="M150" s="66"/>
    </row>
    <row r="151" spans="5:13" customFormat="1">
      <c r="E151" s="173"/>
      <c r="F151" s="173"/>
      <c r="K151" s="66"/>
      <c r="L151" s="66"/>
      <c r="M151" s="66"/>
    </row>
    <row r="152" spans="5:13" customFormat="1">
      <c r="E152" s="66"/>
      <c r="F152" s="66"/>
      <c r="K152" s="66"/>
      <c r="L152" s="66"/>
      <c r="M152" s="66"/>
    </row>
    <row r="153" spans="5:13" customFormat="1">
      <c r="E153" s="66"/>
      <c r="F153" s="66"/>
      <c r="K153" s="66"/>
      <c r="L153" s="66"/>
      <c r="M153" s="66"/>
    </row>
    <row r="154" spans="5:13" customFormat="1">
      <c r="E154" s="66"/>
      <c r="F154" s="66"/>
      <c r="K154" s="66"/>
      <c r="L154" s="66"/>
      <c r="M154" s="66"/>
    </row>
    <row r="155" spans="5:13" customFormat="1">
      <c r="E155" s="66"/>
      <c r="F155" s="66"/>
      <c r="K155" s="66"/>
      <c r="L155" s="66"/>
      <c r="M155" s="66"/>
    </row>
    <row r="156" spans="5:13" customFormat="1">
      <c r="E156" s="66"/>
      <c r="F156" s="66"/>
      <c r="K156" s="66"/>
      <c r="L156" s="66"/>
      <c r="M156" s="66"/>
    </row>
    <row r="157" spans="5:13" customFormat="1">
      <c r="E157" s="66"/>
      <c r="F157" s="66"/>
      <c r="K157" s="66"/>
      <c r="L157" s="66"/>
      <c r="M157" s="66"/>
    </row>
    <row r="158" spans="5:13" customFormat="1">
      <c r="E158" s="66"/>
      <c r="F158" s="66"/>
      <c r="K158" s="66"/>
      <c r="L158" s="66"/>
      <c r="M158" s="66"/>
    </row>
    <row r="159" spans="5:13" customFormat="1">
      <c r="E159" s="66"/>
      <c r="F159" s="66"/>
      <c r="K159" s="66"/>
      <c r="L159" s="66"/>
      <c r="M159" s="66"/>
    </row>
    <row r="160" spans="5:13" customFormat="1">
      <c r="E160" s="66"/>
      <c r="F160" s="66"/>
      <c r="K160" s="66"/>
      <c r="L160" s="66"/>
      <c r="M160" s="66"/>
    </row>
    <row r="161" spans="5:13" customFormat="1">
      <c r="E161" s="66"/>
      <c r="F161" s="66"/>
      <c r="K161" s="66"/>
      <c r="L161" s="66"/>
      <c r="M161" s="66"/>
    </row>
    <row r="162" spans="5:13" customFormat="1">
      <c r="E162" s="66"/>
      <c r="F162" s="66"/>
      <c r="K162" s="66"/>
      <c r="L162" s="66"/>
      <c r="M162" s="66"/>
    </row>
    <row r="163" spans="5:13" customFormat="1">
      <c r="E163" s="66"/>
      <c r="F163" s="66"/>
      <c r="K163" s="66"/>
      <c r="L163" s="66"/>
      <c r="M163" s="66"/>
    </row>
    <row r="164" spans="5:13" customFormat="1">
      <c r="E164" s="66"/>
      <c r="F164" s="66"/>
      <c r="K164" s="66"/>
      <c r="L164" s="66"/>
      <c r="M164" s="66"/>
    </row>
    <row r="165" spans="5:13" customFormat="1">
      <c r="E165" s="66"/>
      <c r="F165" s="66"/>
      <c r="K165" s="66"/>
      <c r="L165" s="66"/>
      <c r="M165" s="66"/>
    </row>
    <row r="166" spans="5:13" customFormat="1">
      <c r="E166" s="66"/>
      <c r="F166" s="66"/>
      <c r="K166" s="66"/>
      <c r="L166" s="66"/>
      <c r="M166" s="66"/>
    </row>
    <row r="167" spans="5:13" customFormat="1">
      <c r="E167" s="66"/>
      <c r="F167" s="66"/>
      <c r="K167" s="66"/>
      <c r="L167" s="66"/>
      <c r="M167" s="66"/>
    </row>
    <row r="168" spans="5:13" customFormat="1">
      <c r="E168" s="66"/>
      <c r="F168" s="66"/>
      <c r="K168" s="66"/>
      <c r="L168" s="66"/>
      <c r="M168" s="66"/>
    </row>
    <row r="169" spans="5:13" customFormat="1">
      <c r="E169" s="66"/>
      <c r="F169" s="66"/>
      <c r="K169" s="66"/>
      <c r="L169" s="66"/>
      <c r="M169" s="66"/>
    </row>
    <row r="170" spans="5:13" customFormat="1">
      <c r="E170" s="66"/>
      <c r="F170" s="66"/>
      <c r="K170" s="66"/>
      <c r="L170" s="66"/>
      <c r="M170" s="66"/>
    </row>
    <row r="171" spans="5:13" customFormat="1">
      <c r="E171" s="66"/>
      <c r="F171" s="66"/>
      <c r="K171" s="66"/>
      <c r="L171" s="66"/>
      <c r="M171" s="66"/>
    </row>
    <row r="172" spans="5:13" customFormat="1">
      <c r="E172" s="66"/>
      <c r="F172" s="66"/>
      <c r="K172" s="66"/>
      <c r="L172" s="66"/>
      <c r="M172" s="66"/>
    </row>
    <row r="173" spans="5:13" customFormat="1">
      <c r="E173" s="66"/>
      <c r="F173" s="66"/>
      <c r="K173" s="66"/>
      <c r="L173" s="66"/>
      <c r="M173" s="66"/>
    </row>
    <row r="174" spans="5:13" customFormat="1">
      <c r="E174" s="66"/>
      <c r="F174" s="66"/>
      <c r="K174" s="66"/>
      <c r="L174" s="66"/>
      <c r="M174" s="66"/>
    </row>
    <row r="175" spans="5:13" customFormat="1">
      <c r="E175" s="66"/>
      <c r="F175" s="66"/>
      <c r="K175" s="66"/>
      <c r="L175" s="66"/>
      <c r="M175" s="66"/>
    </row>
    <row r="176" spans="5:13" customFormat="1">
      <c r="E176" s="66"/>
      <c r="F176" s="66"/>
      <c r="K176" s="66"/>
      <c r="L176" s="66"/>
      <c r="M176" s="66"/>
    </row>
    <row r="177" spans="5:13" customFormat="1">
      <c r="E177" s="66"/>
      <c r="F177" s="66"/>
      <c r="K177" s="66"/>
      <c r="L177" s="66"/>
      <c r="M177" s="66"/>
    </row>
  </sheetData>
  <phoneticPr fontId="0" type="noConversion"/>
  <pageMargins left="0.75" right="1.02" top="0.78" bottom="0.74" header="0.8" footer="0.5"/>
  <pageSetup scale="36" orientation="portrait" horizontalDpi="1200" verticalDpi="1200" r:id="rId1"/>
  <headerFooter alignWithMargins="0">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97</vt:i4>
      </vt:variant>
      <vt:variant>
        <vt:lpstr>Rangos con nombre</vt:lpstr>
      </vt:variant>
      <vt:variant>
        <vt:i4>64</vt:i4>
      </vt:variant>
    </vt:vector>
  </HeadingPairs>
  <TitlesOfParts>
    <vt:vector size="161" baseType="lpstr">
      <vt:lpstr>REVEPYMES 11,12.23,27,29,34,33 </vt:lpstr>
      <vt:lpstr>EXPLICACION MARCA</vt:lpstr>
      <vt:lpstr>12RATIOS FINANCIEROS </vt:lpstr>
      <vt:lpstr>11Materialidad SUM</vt:lpstr>
      <vt:lpstr>31 lavado  de activos </vt:lpstr>
      <vt:lpstr>contrato lavado activo</vt:lpstr>
      <vt:lpstr>Carta entrega inf. L-A</vt:lpstr>
      <vt:lpstr>30CAPI VI </vt:lpstr>
      <vt:lpstr>PAPELES</vt:lpstr>
      <vt:lpstr>INFORME GERENTE </vt:lpstr>
      <vt:lpstr>INF COMISARIO</vt:lpstr>
      <vt:lpstr>ACTA DE JNTA 2022</vt:lpstr>
      <vt:lpstr>29 INDEPENDENCIA EQ</vt:lpstr>
      <vt:lpstr>28 Certif del equipo (2)</vt:lpstr>
      <vt:lpstr>27CAPI V</vt:lpstr>
      <vt:lpstr>26CARTA DE REPRESENN</vt:lpstr>
      <vt:lpstr>25CAPI IV</vt:lpstr>
      <vt:lpstr>24CAPI III</vt:lpstr>
      <vt:lpstr>23CAPI II</vt:lpstr>
      <vt:lpstr>22CAPI  I</vt:lpstr>
      <vt:lpstr>2 BL preli</vt:lpstr>
      <vt:lpstr>101 anterior</vt:lpstr>
      <vt:lpstr>costo de ventas</vt:lpstr>
      <vt:lpstr>plan de cuentas</vt:lpstr>
      <vt:lpstr>900 (2)</vt:lpstr>
      <vt:lpstr>101 2018 (2021)</vt:lpstr>
      <vt:lpstr>FLUJO ANTERIOR</vt:lpstr>
      <vt:lpstr>FLUJO ACTUAL</vt:lpstr>
      <vt:lpstr>1 BL anterior</vt:lpstr>
      <vt:lpstr>3BL ACTUAL</vt:lpstr>
      <vt:lpstr>diarios 2022</vt:lpstr>
      <vt:lpstr>diarios trabajados </vt:lpstr>
      <vt:lpstr>4 BG101</vt:lpstr>
      <vt:lpstr>5 PG101</vt:lpstr>
      <vt:lpstr>OPINION pymes con anexo </vt:lpstr>
      <vt:lpstr>6 INFORME BALANCES</vt:lpstr>
      <vt:lpstr>NOTAS 7</vt:lpstr>
      <vt:lpstr>8 CONCILIA DEL PATRIMONIO</vt:lpstr>
      <vt:lpstr>9 MOVIMIENTO PPE</vt:lpstr>
      <vt:lpstr>10 INSTRU FINANCIER</vt:lpstr>
      <vt:lpstr>101</vt:lpstr>
      <vt:lpstr>102</vt:lpstr>
      <vt:lpstr>103</vt:lpstr>
      <vt:lpstr>104</vt:lpstr>
      <vt:lpstr>105</vt:lpstr>
      <vt:lpstr>111</vt:lpstr>
      <vt:lpstr>112</vt:lpstr>
      <vt:lpstr>113</vt:lpstr>
      <vt:lpstr>114</vt:lpstr>
      <vt:lpstr>115</vt:lpstr>
      <vt:lpstr>116</vt:lpstr>
      <vt:lpstr>117</vt:lpstr>
      <vt:lpstr>118</vt:lpstr>
      <vt:lpstr>119</vt:lpstr>
      <vt:lpstr>120</vt:lpstr>
      <vt:lpstr>201</vt:lpstr>
      <vt:lpstr>202</vt:lpstr>
      <vt:lpstr>203</vt:lpstr>
      <vt:lpstr>204</vt:lpstr>
      <vt:lpstr>205</vt:lpstr>
      <vt:lpstr>206</vt:lpstr>
      <vt:lpstr>207</vt:lpstr>
      <vt:lpstr>211</vt:lpstr>
      <vt:lpstr>212</vt:lpstr>
      <vt:lpstr>213</vt:lpstr>
      <vt:lpstr>214</vt:lpstr>
      <vt:lpstr>215</vt:lpstr>
      <vt:lpstr>216</vt:lpstr>
      <vt:lpstr>217</vt:lpstr>
      <vt:lpstr>220</vt:lpstr>
      <vt:lpstr>301</vt:lpstr>
      <vt:lpstr>302</vt:lpstr>
      <vt:lpstr>303</vt:lpstr>
      <vt:lpstr>304</vt:lpstr>
      <vt:lpstr>601</vt:lpstr>
      <vt:lpstr>602</vt:lpstr>
      <vt:lpstr>603</vt:lpstr>
      <vt:lpstr>604</vt:lpstr>
      <vt:lpstr>620</vt:lpstr>
      <vt:lpstr>701</vt:lpstr>
      <vt:lpstr>702</vt:lpstr>
      <vt:lpstr>703</vt:lpstr>
      <vt:lpstr>704</vt:lpstr>
      <vt:lpstr>705</vt:lpstr>
      <vt:lpstr>706</vt:lpstr>
      <vt:lpstr>707</vt:lpstr>
      <vt:lpstr>708</vt:lpstr>
      <vt:lpstr>710</vt:lpstr>
      <vt:lpstr>800</vt:lpstr>
      <vt:lpstr>801 REL</vt:lpstr>
      <vt:lpstr>IMPU DIFE</vt:lpstr>
      <vt:lpstr>SUPERCIAS</vt:lpstr>
      <vt:lpstr>REGUL LAVADO ACTI</vt:lpstr>
      <vt:lpstr>regulacio</vt:lpstr>
      <vt:lpstr>SRI</vt:lpstr>
      <vt:lpstr>RECLACIFICACIONES</vt:lpstr>
      <vt:lpstr>AJUSTES</vt:lpstr>
      <vt:lpstr>'10 INSTRU FINANCIER'!Área_de_impresión</vt:lpstr>
      <vt:lpstr>'101'!Área_de_impresión</vt:lpstr>
      <vt:lpstr>'102'!Área_de_impresión</vt:lpstr>
      <vt:lpstr>'103'!Área_de_impresión</vt:lpstr>
      <vt:lpstr>'104'!Área_de_impresión</vt:lpstr>
      <vt:lpstr>'105'!Área_de_impresión</vt:lpstr>
      <vt:lpstr>'111'!Área_de_impresión</vt:lpstr>
      <vt:lpstr>'112'!Área_de_impresión</vt:lpstr>
      <vt:lpstr>'113'!Área_de_impresión</vt:lpstr>
      <vt:lpstr>'114'!Área_de_impresión</vt:lpstr>
      <vt:lpstr>'115'!Área_de_impresión</vt:lpstr>
      <vt:lpstr>'116'!Área_de_impresión</vt:lpstr>
      <vt:lpstr>'117'!Área_de_impresión</vt:lpstr>
      <vt:lpstr>'118'!Área_de_impresión</vt:lpstr>
      <vt:lpstr>'119'!Área_de_impresión</vt:lpstr>
      <vt:lpstr>'11Materialidad SUM'!Área_de_impresión</vt:lpstr>
      <vt:lpstr>'120'!Área_de_impresión</vt:lpstr>
      <vt:lpstr>'12RATIOS FINANCIEROS '!Área_de_impresión</vt:lpstr>
      <vt:lpstr>'201'!Área_de_impresión</vt:lpstr>
      <vt:lpstr>'22CAPI  I'!Área_de_impresión</vt:lpstr>
      <vt:lpstr>'23CAPI II'!Área_de_impresión</vt:lpstr>
      <vt:lpstr>'24CAPI III'!Área_de_impresión</vt:lpstr>
      <vt:lpstr>'25CAPI IV'!Área_de_impresión</vt:lpstr>
      <vt:lpstr>'26CARTA DE REPRESENN'!Área_de_impresión</vt:lpstr>
      <vt:lpstr>'27CAPI V'!Área_de_impresión</vt:lpstr>
      <vt:lpstr>'28 Certif del equipo (2)'!Área_de_impresión</vt:lpstr>
      <vt:lpstr>'29 INDEPENDENCIA EQ'!Área_de_impresión</vt:lpstr>
      <vt:lpstr>'303'!Área_de_impresión</vt:lpstr>
      <vt:lpstr>'30CAPI VI '!Área_de_impresión</vt:lpstr>
      <vt:lpstr>'31 lavado  de activos '!Área_de_impresión</vt:lpstr>
      <vt:lpstr>'6 INFORME BALANCES'!Área_de_impresión</vt:lpstr>
      <vt:lpstr>'702'!Área_de_impresión</vt:lpstr>
      <vt:lpstr>'8 CONCILIA DEL PATRIMONIO'!Área_de_impresión</vt:lpstr>
      <vt:lpstr>'9 MOVIMIENTO PPE'!Área_de_impresión</vt:lpstr>
      <vt:lpstr>'900 (2)'!Área_de_impresión</vt:lpstr>
      <vt:lpstr>'ACTA DE JNTA 2022'!Área_de_impresión</vt:lpstr>
      <vt:lpstr>'Carta entrega inf. L-A'!Área_de_impresión</vt:lpstr>
      <vt:lpstr>'contrato lavado activo'!Área_de_impresión</vt:lpstr>
      <vt:lpstr>'INF COMISARIO'!Área_de_impresión</vt:lpstr>
      <vt:lpstr>'INFORME GERENTE '!Área_de_impresión</vt:lpstr>
      <vt:lpstr>'NOTAS 7'!Área_de_impresión</vt:lpstr>
      <vt:lpstr>'OPINION pymes con anexo '!Área_de_impresión</vt:lpstr>
      <vt:lpstr>PAPELES!Área_de_impresión</vt:lpstr>
      <vt:lpstr>'101'!Títulos_a_imprimir</vt:lpstr>
      <vt:lpstr>'102'!Títulos_a_imprimir</vt:lpstr>
      <vt:lpstr>'103'!Títulos_a_imprimir</vt:lpstr>
      <vt:lpstr>'104'!Títulos_a_imprimir</vt:lpstr>
      <vt:lpstr>'105'!Títulos_a_imprimir</vt:lpstr>
      <vt:lpstr>'111'!Títulos_a_imprimir</vt:lpstr>
      <vt:lpstr>'112'!Títulos_a_imprimir</vt:lpstr>
      <vt:lpstr>'113'!Títulos_a_imprimir</vt:lpstr>
      <vt:lpstr>'114'!Títulos_a_imprimir</vt:lpstr>
      <vt:lpstr>'115'!Títulos_a_imprimir</vt:lpstr>
      <vt:lpstr>'116'!Títulos_a_imprimir</vt:lpstr>
      <vt:lpstr>'117'!Títulos_a_imprimir</vt:lpstr>
      <vt:lpstr>'118'!Títulos_a_imprimir</vt:lpstr>
      <vt:lpstr>'119'!Títulos_a_imprimir</vt:lpstr>
      <vt:lpstr>'120'!Títulos_a_imprimir</vt:lpstr>
      <vt:lpstr>'31 lavado  de activos '!Títulos_a_imprimir</vt:lpstr>
      <vt:lpstr>'6 INFORME BALANCES'!Títulos_a_imprimir</vt:lpstr>
      <vt:lpstr>'701'!Títulos_a_imprimir</vt:lpstr>
      <vt:lpstr>'702'!Títulos_a_imprimir</vt:lpstr>
      <vt:lpstr>'NOTAS 7'!Títulos_a_imprimir</vt:lpstr>
      <vt:lpstr>'OPINION pymes con anexo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CISNEROS</dc:creator>
  <cp:lastModifiedBy>ROXANA MERA</cp:lastModifiedBy>
  <cp:lastPrinted>2023-09-22T22:21:17Z</cp:lastPrinted>
  <dcterms:created xsi:type="dcterms:W3CDTF">1994-03-10T10:17:05Z</dcterms:created>
  <dcterms:modified xsi:type="dcterms:W3CDTF">2023-09-25T20:58:31Z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 Mode">
    <vt:lpwstr>student</vt:lpwstr>
  </property>
  <property fmtid="{D5CDD505-2E9C-101B-9397-08002B2CF9AE}" pid="3" name="SE DAP Default">
    <vt:lpwstr>NODEFAULTDAP</vt:lpwstr>
  </property>
</Properties>
</file>